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ie\Dropbox\PhD\Markov\"/>
    </mc:Choice>
  </mc:AlternateContent>
  <bookViews>
    <workbookView xWindow="0" yWindow="0" windowWidth="20760" windowHeight="11190" firstSheet="17" activeTab="17"/>
  </bookViews>
  <sheets>
    <sheet name="Details" sheetId="1" r:id="rId1"/>
    <sheet name="Parameters" sheetId="2" r:id="rId2"/>
    <sheet name="E&amp;W Popultion 2013" sheetId="26" r:id="rId3"/>
    <sheet name="Stata Clipboard" sheetId="30" r:id="rId4"/>
    <sheet name="Absolute HSE Data" sheetId="29" r:id="rId5"/>
    <sheet name="Proportional HSE Data" sheetId="31" r:id="rId6"/>
    <sheet name="Function Resolution" sheetId="41" r:id="rId7"/>
    <sheet name="Stata Quintile" sheetId="70" r:id="rId8"/>
    <sheet name="Quintile Functions" sheetId="71" r:id="rId9"/>
    <sheet name="ACM Rates" sheetId="7" r:id="rId10"/>
    <sheet name="General Summary" sheetId="67" r:id="rId11"/>
    <sheet name="Male Summary" sheetId="68" r:id="rId12"/>
    <sheet name="Male Inactive" sheetId="56" r:id="rId13"/>
    <sheet name="Male Barely" sheetId="57" r:id="rId14"/>
    <sheet name="Male Somewhat" sheetId="58" r:id="rId15"/>
    <sheet name="Male Active" sheetId="59" r:id="rId16"/>
    <sheet name="Male Highly" sheetId="60" r:id="rId17"/>
    <sheet name="Female Summary" sheetId="69" r:id="rId18"/>
    <sheet name="Female Inactive" sheetId="61" r:id="rId19"/>
    <sheet name="Female Barely" sheetId="62" r:id="rId20"/>
    <sheet name="Female Somewhat" sheetId="63" r:id="rId21"/>
    <sheet name="Female Active" sheetId="64" r:id="rId22"/>
    <sheet name="Female Highly" sheetId="65" r:id="rId23"/>
    <sheet name="Mortal Baseline" sheetId="49" r:id="rId24"/>
    <sheet name="MI Epi" sheetId="18" r:id="rId25"/>
    <sheet name="MI Analysis" sheetId="33" r:id="rId26"/>
    <sheet name="Stroke Epi" sheetId="19" r:id="rId27"/>
    <sheet name="CVA Analysis" sheetId="35" r:id="rId28"/>
    <sheet name="Breast Cancer Epi" sheetId="20" r:id="rId29"/>
    <sheet name="Breast Cancer Analysis" sheetId="50" r:id="rId30"/>
    <sheet name="Bowel Cancer Epi" sheetId="27" r:id="rId31"/>
    <sheet name="Bowel Cancer Analysis" sheetId="51" r:id="rId32"/>
    <sheet name="Uterine Cancer Epi" sheetId="28" r:id="rId33"/>
    <sheet name="Uterine Cancer Analysis" sheetId="52" r:id="rId34"/>
    <sheet name="Diabetes Epi" sheetId="21" r:id="rId35"/>
    <sheet name="Diabetes Analysis" sheetId="53" r:id="rId36"/>
    <sheet name="Iterative Baseline" sheetId="47" r:id="rId37"/>
    <sheet name="Mortal Baseline Undifferentiate" sheetId="55" r:id="rId38"/>
    <sheet name="Immortal Baseline" sheetId="46" r:id="rId39"/>
  </sheets>
  <definedNames>
    <definedName name="All_Cause_Mortality_10to14Years_Female">'ACM Rates'!$G$14</definedName>
    <definedName name="All_Cause_Mortality_10to14Years_Male">'ACM Rates'!$F$14</definedName>
    <definedName name="All_Cause_Mortality_15to19Years_Female">'ACM Rates'!$G$15</definedName>
    <definedName name="All_Cause_Mortality_15to19Years_Male">'ACM Rates'!$F$15</definedName>
    <definedName name="All_Cause_Mortality_1to4Years_Female">'ACM Rates'!$G$12</definedName>
    <definedName name="All_Cause_Mortality_1to4Years_Male">'ACM Rates'!$F$12</definedName>
    <definedName name="All_Cause_Mortality_20to24Years_Female">'ACM Rates'!$G$17</definedName>
    <definedName name="All_Cause_Mortality_20to24Years_Male">'ACM Rates'!$F$17</definedName>
    <definedName name="All_Cause_Mortality_25to29Years_Female">'ACM Rates'!$G$18</definedName>
    <definedName name="All_Cause_Mortality_25to29Years_Male">'ACM Rates'!$F$18</definedName>
    <definedName name="All_Cause_Mortality_30to34Years_Female">'ACM Rates'!$G$19</definedName>
    <definedName name="All_Cause_Mortality_30to34Years_Male">'ACM Rates'!$F$19</definedName>
    <definedName name="All_Cause_Mortality_35to39Years_Female">'ACM Rates'!$G$20</definedName>
    <definedName name="All_Cause_Mortality_35to39Years_Male">'ACM Rates'!$F$20</definedName>
    <definedName name="All_Cause_Mortality_40to44Years_Female">'ACM Rates'!$G$21</definedName>
    <definedName name="All_Cause_Mortality_40to44Years_Male">'ACM Rates'!$F$21</definedName>
    <definedName name="All_Cause_Mortality_45to49Years_Female">'ACM Rates'!$G$23</definedName>
    <definedName name="All_Cause_Mortality_45to49Years_Male">'ACM Rates'!$F$23</definedName>
    <definedName name="All_Cause_Mortality_50to54Years_Female">'ACM Rates'!$G$24</definedName>
    <definedName name="All_Cause_Mortality_50to54Years_Male">'ACM Rates'!$F$24</definedName>
    <definedName name="All_Cause_Mortality_55to59Years_Female">'ACM Rates'!$G$25</definedName>
    <definedName name="All_Cause_Mortality_55to59Years_Male">'ACM Rates'!$F$25</definedName>
    <definedName name="All_Cause_Mortality_5to9Years_Female">'ACM Rates'!$G$13</definedName>
    <definedName name="All_Cause_Mortality_5to9Years_Male">'ACM Rates'!$F$13</definedName>
    <definedName name="All_Cause_Mortality_60to64Years_Female">'ACM Rates'!$G$26</definedName>
    <definedName name="All_Cause_Mortality_60to64Years_Male">'ACM Rates'!$F$26</definedName>
    <definedName name="All_Cause_Mortality_65to69Years_Female">'ACM Rates'!$G$27</definedName>
    <definedName name="All_Cause_Mortality_65to69Years_Male">'ACM Rates'!$F$27</definedName>
    <definedName name="All_Cause_Mortality_70to74Years_Female">'ACM Rates'!$G$29</definedName>
    <definedName name="All_Cause_Mortality_70to74Years_Male">'ACM Rates'!$F$29</definedName>
    <definedName name="All_Cause_Mortality_75to79Years_Female">'ACM Rates'!$G$30</definedName>
    <definedName name="All_Cause_Mortality_75to79Years_Male">'ACM Rates'!$F$30</definedName>
    <definedName name="All_Cause_Mortality_80to84Years_Female">'ACM Rates'!$G$31</definedName>
    <definedName name="All_Cause_Mortality_80to84Years_Male">'ACM Rates'!$F$31</definedName>
    <definedName name="All_Cause_Mortality_85to89Years_Female">'ACM Rates'!$G$32</definedName>
    <definedName name="All_Cause_Mortality_85to89Years_Male">'ACM Rates'!$F$32</definedName>
    <definedName name="All_Cause_Mortality_90OverYears_Female">'ACM Rates'!$G$33</definedName>
    <definedName name="All_Cause_Mortality_90OverYears_Male">'ACM Rates'!$F$33</definedName>
    <definedName name="All_Cause_Mortality_Under1Years_Female">'ACM Rates'!$G$11</definedName>
    <definedName name="All_Cause_Mortality_Under1Years_Male">'ACM Rates'!$F$11</definedName>
    <definedName name="Case_Fatality_Cancer">Parameters!$E$12</definedName>
    <definedName name="Case_Fatality_Diabetes">Parameters!$E$13</definedName>
    <definedName name="Case_Fatality_MI">Parameters!$E$10</definedName>
    <definedName name="Case_Fatality_Stroke">Parameters!$E$11</definedName>
    <definedName name="Incidence_All_Cause_Mortality">Parameters!$E$9</definedName>
    <definedName name="Incidence_Cancer">Parameters!$E$7</definedName>
    <definedName name="Incidence_Combined">Parameters!$E$19</definedName>
    <definedName name="Incidence_Diabetes">Parameters!$E$8</definedName>
    <definedName name="Incidence_MI">Parameters!$E$5</definedName>
    <definedName name="Incidence_Stroke">Parameters!$E$6</definedName>
    <definedName name="Input_population">Parameters!$E$4</definedName>
    <definedName name="Mortality_Cancer">Parameters!$E$16</definedName>
    <definedName name="Mortality_Diabetes">Parameters!$E$17</definedName>
    <definedName name="Mortality_MI">Parameters!$E$14</definedName>
    <definedName name="Mortality_Stroke">Parameters!$E$15</definedName>
    <definedName name="Probablity_Remain_Well">Parameters!$E$20</definedName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'Proportional HSE Data'!$O$6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69" l="1"/>
  <c r="I5" i="69"/>
  <c r="I6" i="69"/>
  <c r="I7" i="69"/>
  <c r="I8" i="69"/>
  <c r="I9" i="69"/>
  <c r="I10" i="69"/>
  <c r="I11" i="69"/>
  <c r="I12" i="69"/>
  <c r="I13" i="69"/>
  <c r="I14" i="69"/>
  <c r="I15" i="69"/>
  <c r="I16" i="69"/>
  <c r="I17" i="69"/>
  <c r="I18" i="69"/>
  <c r="I19" i="69"/>
  <c r="I20" i="69"/>
  <c r="I21" i="69"/>
  <c r="I22" i="69"/>
  <c r="I23" i="69"/>
  <c r="I24" i="69"/>
  <c r="I25" i="69"/>
  <c r="I26" i="69"/>
  <c r="I27" i="69"/>
  <c r="I28" i="69"/>
  <c r="I29" i="69"/>
  <c r="I30" i="69"/>
  <c r="I31" i="69"/>
  <c r="I32" i="69"/>
  <c r="I33" i="69"/>
  <c r="I34" i="69"/>
  <c r="I35" i="69"/>
  <c r="I36" i="69"/>
  <c r="I37" i="69"/>
  <c r="I38" i="69"/>
  <c r="I39" i="69"/>
  <c r="I40" i="69"/>
  <c r="I41" i="69"/>
  <c r="I42" i="69"/>
  <c r="I43" i="69"/>
  <c r="I44" i="69"/>
  <c r="I45" i="69"/>
  <c r="I46" i="69"/>
  <c r="I47" i="69"/>
  <c r="I48" i="69"/>
  <c r="I49" i="69"/>
  <c r="I50" i="69"/>
  <c r="I51" i="69"/>
  <c r="I52" i="69"/>
  <c r="I53" i="69"/>
  <c r="I54" i="69"/>
  <c r="I55" i="69"/>
  <c r="I56" i="69"/>
  <c r="I57" i="69"/>
  <c r="I58" i="69"/>
  <c r="I59" i="69"/>
  <c r="I60" i="69"/>
  <c r="I61" i="69"/>
  <c r="I62" i="69"/>
  <c r="I63" i="69"/>
  <c r="I64" i="69"/>
  <c r="I65" i="69"/>
  <c r="I66" i="69"/>
  <c r="I67" i="69"/>
  <c r="I68" i="69"/>
  <c r="I69" i="69"/>
  <c r="I70" i="69"/>
  <c r="I71" i="69"/>
  <c r="I72" i="69"/>
  <c r="I73" i="69"/>
  <c r="I74" i="69"/>
  <c r="I75" i="69"/>
  <c r="I76" i="69"/>
  <c r="I77" i="69"/>
  <c r="I78" i="69"/>
  <c r="I79" i="69"/>
  <c r="I80" i="69"/>
  <c r="I81" i="69"/>
  <c r="I82" i="69"/>
  <c r="I83" i="69"/>
  <c r="I84" i="69"/>
  <c r="I85" i="69"/>
  <c r="I86" i="69"/>
  <c r="I87" i="69"/>
  <c r="I88" i="69"/>
  <c r="I89" i="69"/>
  <c r="I90" i="69"/>
  <c r="I91" i="69"/>
  <c r="I92" i="69"/>
  <c r="I93" i="69"/>
  <c r="I94" i="69"/>
  <c r="I95" i="69"/>
  <c r="I96" i="69"/>
  <c r="I97" i="69"/>
  <c r="I98" i="69"/>
  <c r="I3" i="69"/>
  <c r="C4" i="65" l="1"/>
  <c r="D4" i="65"/>
  <c r="E4" i="65"/>
  <c r="F4" i="65"/>
  <c r="G4" i="65"/>
  <c r="H4" i="65"/>
  <c r="H3" i="65"/>
  <c r="G3" i="65"/>
  <c r="F3" i="65"/>
  <c r="E3" i="65"/>
  <c r="D3" i="65"/>
  <c r="C3" i="65"/>
  <c r="H3" i="64"/>
  <c r="G3" i="64"/>
  <c r="F3" i="64"/>
  <c r="E3" i="64"/>
  <c r="D3" i="64"/>
  <c r="C3" i="64"/>
  <c r="H3" i="63"/>
  <c r="G3" i="63"/>
  <c r="F3" i="63"/>
  <c r="E3" i="63"/>
  <c r="D3" i="63"/>
  <c r="C3" i="63"/>
  <c r="H3" i="62"/>
  <c r="G3" i="62"/>
  <c r="F3" i="62"/>
  <c r="E3" i="62"/>
  <c r="D3" i="62"/>
  <c r="C3" i="62"/>
  <c r="AR3" i="61"/>
  <c r="G3" i="61"/>
  <c r="F3" i="61"/>
  <c r="E3" i="61"/>
  <c r="D3" i="61"/>
  <c r="C3" i="61"/>
  <c r="B3" i="56"/>
  <c r="F3" i="60"/>
  <c r="E3" i="60"/>
  <c r="D3" i="60"/>
  <c r="C3" i="60"/>
  <c r="F3" i="59"/>
  <c r="E3" i="59"/>
  <c r="D3" i="59"/>
  <c r="C3" i="59"/>
  <c r="F3" i="58"/>
  <c r="E3" i="58"/>
  <c r="D3" i="58"/>
  <c r="C3" i="58"/>
  <c r="F3" i="57"/>
  <c r="E3" i="57"/>
  <c r="D3" i="57"/>
  <c r="C3" i="57"/>
  <c r="F3" i="56"/>
  <c r="E3" i="56"/>
  <c r="D3" i="56"/>
  <c r="C3" i="56"/>
  <c r="AX3" i="65" l="1"/>
  <c r="AW3" i="65"/>
  <c r="AX3" i="64"/>
  <c r="AW3" i="64"/>
  <c r="AX3" i="63"/>
  <c r="AW3" i="63"/>
  <c r="AX3" i="62"/>
  <c r="AW3" i="62"/>
  <c r="AX3" i="61"/>
  <c r="AW3" i="61"/>
  <c r="AJ3" i="60"/>
  <c r="AI3" i="60"/>
  <c r="AJ3" i="59"/>
  <c r="AI3" i="59"/>
  <c r="AJ3" i="58"/>
  <c r="AI3" i="58"/>
  <c r="AJ3" i="57"/>
  <c r="AI3" i="57"/>
  <c r="AJ3" i="56"/>
  <c r="AI3" i="56"/>
  <c r="BZ57" i="21"/>
  <c r="CA57" i="21"/>
  <c r="CB57" i="21"/>
  <c r="CC57" i="21"/>
  <c r="CD57" i="21"/>
  <c r="BZ58" i="21"/>
  <c r="CA58" i="21"/>
  <c r="CB58" i="21"/>
  <c r="CC58" i="21"/>
  <c r="CD58" i="21"/>
  <c r="BZ59" i="21"/>
  <c r="CA59" i="21"/>
  <c r="CB59" i="21"/>
  <c r="CC59" i="21"/>
  <c r="CD59" i="21"/>
  <c r="BZ60" i="21"/>
  <c r="CA60" i="21"/>
  <c r="CB60" i="21"/>
  <c r="CC60" i="21"/>
  <c r="CD60" i="21"/>
  <c r="BZ61" i="21"/>
  <c r="CA61" i="21"/>
  <c r="CB61" i="21"/>
  <c r="CC61" i="21"/>
  <c r="CD61" i="21"/>
  <c r="BZ62" i="21"/>
  <c r="CA62" i="21"/>
  <c r="CB62" i="21"/>
  <c r="CC62" i="21"/>
  <c r="CD62" i="21"/>
  <c r="BZ63" i="21"/>
  <c r="CA63" i="21"/>
  <c r="CB63" i="21"/>
  <c r="CC63" i="21"/>
  <c r="CD63" i="21"/>
  <c r="BZ64" i="21"/>
  <c r="CA64" i="21"/>
  <c r="CB64" i="21"/>
  <c r="CC64" i="21"/>
  <c r="CD64" i="21"/>
  <c r="BZ65" i="21"/>
  <c r="CA65" i="21"/>
  <c r="CB65" i="21"/>
  <c r="CC65" i="21"/>
  <c r="CD65" i="21"/>
  <c r="BZ66" i="21"/>
  <c r="CA66" i="21"/>
  <c r="CB66" i="21"/>
  <c r="CC66" i="21"/>
  <c r="CD66" i="21"/>
  <c r="BZ67" i="21"/>
  <c r="CA67" i="21"/>
  <c r="CB67" i="21"/>
  <c r="CC67" i="21"/>
  <c r="CD67" i="21"/>
  <c r="BZ68" i="21"/>
  <c r="CA68" i="21"/>
  <c r="CB68" i="21"/>
  <c r="CC68" i="21"/>
  <c r="CD68" i="21"/>
  <c r="BZ69" i="21"/>
  <c r="CA69" i="21"/>
  <c r="CB69" i="21"/>
  <c r="CC69" i="21"/>
  <c r="CD69" i="21"/>
  <c r="BZ70" i="21"/>
  <c r="CA70" i="21"/>
  <c r="CB70" i="21"/>
  <c r="CC70" i="21"/>
  <c r="CD70" i="21"/>
  <c r="BZ71" i="21"/>
  <c r="CA71" i="21"/>
  <c r="CB71" i="21"/>
  <c r="CC71" i="21"/>
  <c r="CD71" i="21"/>
  <c r="BZ72" i="21"/>
  <c r="CA72" i="21"/>
  <c r="CB72" i="21"/>
  <c r="CC72" i="21"/>
  <c r="CD72" i="21"/>
  <c r="BZ73" i="21"/>
  <c r="CA73" i="21"/>
  <c r="CB73" i="21"/>
  <c r="CC73" i="21"/>
  <c r="CD73" i="21"/>
  <c r="BZ74" i="21"/>
  <c r="CA74" i="21"/>
  <c r="CB74" i="21"/>
  <c r="CC74" i="21"/>
  <c r="CD74" i="21"/>
  <c r="BZ75" i="21"/>
  <c r="CA75" i="21"/>
  <c r="CB75" i="21"/>
  <c r="CC75" i="21"/>
  <c r="CD75" i="21"/>
  <c r="BZ76" i="21"/>
  <c r="CA76" i="21"/>
  <c r="CB76" i="21"/>
  <c r="CC76" i="21"/>
  <c r="CD76" i="21"/>
  <c r="BZ77" i="21"/>
  <c r="CA77" i="21"/>
  <c r="CB77" i="21"/>
  <c r="CC77" i="21"/>
  <c r="CD77" i="21"/>
  <c r="BZ78" i="21"/>
  <c r="CA78" i="21"/>
  <c r="CB78" i="21"/>
  <c r="CC78" i="21"/>
  <c r="CD78" i="21"/>
  <c r="BZ79" i="21"/>
  <c r="CA79" i="21"/>
  <c r="CB79" i="21"/>
  <c r="CC79" i="21"/>
  <c r="CD79" i="21"/>
  <c r="BZ80" i="21"/>
  <c r="CA80" i="21"/>
  <c r="CB80" i="21"/>
  <c r="CC80" i="21"/>
  <c r="CD80" i="21"/>
  <c r="BZ81" i="21"/>
  <c r="CA81" i="21"/>
  <c r="CB81" i="21"/>
  <c r="CC81" i="21"/>
  <c r="CD81" i="21"/>
  <c r="BZ82" i="21"/>
  <c r="CA82" i="21"/>
  <c r="CB82" i="21"/>
  <c r="CC82" i="21"/>
  <c r="CD82" i="21"/>
  <c r="BZ83" i="21"/>
  <c r="CA83" i="21"/>
  <c r="CB83" i="21"/>
  <c r="CC83" i="21"/>
  <c r="CD83" i="21"/>
  <c r="BZ84" i="21"/>
  <c r="CA84" i="21"/>
  <c r="CB84" i="21"/>
  <c r="CC84" i="21"/>
  <c r="CD84" i="21"/>
  <c r="BZ85" i="21"/>
  <c r="CA85" i="21"/>
  <c r="CB85" i="21"/>
  <c r="CC85" i="21"/>
  <c r="CD85" i="21"/>
  <c r="BZ86" i="21"/>
  <c r="CA86" i="21"/>
  <c r="CB86" i="21"/>
  <c r="CC86" i="21"/>
  <c r="CD86" i="21"/>
  <c r="BZ87" i="21"/>
  <c r="CA87" i="21"/>
  <c r="CB87" i="21"/>
  <c r="CC87" i="21"/>
  <c r="CD87" i="21"/>
  <c r="BZ88" i="21"/>
  <c r="CA88" i="21"/>
  <c r="CB88" i="21"/>
  <c r="CC88" i="21"/>
  <c r="CD88" i="21"/>
  <c r="BZ89" i="21"/>
  <c r="CA89" i="21"/>
  <c r="CB89" i="21"/>
  <c r="CC89" i="21"/>
  <c r="CD89" i="21"/>
  <c r="BZ90" i="21"/>
  <c r="CA90" i="21"/>
  <c r="CB90" i="21"/>
  <c r="CC90" i="21"/>
  <c r="CD90" i="21"/>
  <c r="BZ91" i="21"/>
  <c r="CA91" i="21"/>
  <c r="CB91" i="21"/>
  <c r="CC91" i="21"/>
  <c r="CD91" i="21"/>
  <c r="BZ92" i="21"/>
  <c r="CA92" i="21"/>
  <c r="CB92" i="21"/>
  <c r="CC92" i="21"/>
  <c r="CD92" i="21"/>
  <c r="BZ93" i="21"/>
  <c r="CA93" i="21"/>
  <c r="CB93" i="21"/>
  <c r="CC93" i="21"/>
  <c r="CD93" i="21"/>
  <c r="BZ94" i="21"/>
  <c r="CA94" i="21"/>
  <c r="CB94" i="21"/>
  <c r="CC94" i="21"/>
  <c r="CD94" i="21"/>
  <c r="BZ95" i="21"/>
  <c r="CA95" i="21"/>
  <c r="CB95" i="21"/>
  <c r="CC95" i="21"/>
  <c r="CD95" i="21"/>
  <c r="BZ96" i="21"/>
  <c r="CA96" i="21"/>
  <c r="CB96" i="21"/>
  <c r="CC96" i="21"/>
  <c r="CD96" i="21"/>
  <c r="BZ97" i="21"/>
  <c r="CA97" i="21"/>
  <c r="CB97" i="21"/>
  <c r="CC97" i="21"/>
  <c r="CD97" i="21"/>
  <c r="BZ98" i="21"/>
  <c r="CA98" i="21"/>
  <c r="CB98" i="21"/>
  <c r="CC98" i="21"/>
  <c r="CD98" i="21"/>
  <c r="BZ99" i="21"/>
  <c r="CA99" i="21"/>
  <c r="CB99" i="21"/>
  <c r="CC99" i="21"/>
  <c r="CD99" i="21"/>
  <c r="BZ100" i="21"/>
  <c r="CA100" i="21"/>
  <c r="CB100" i="21"/>
  <c r="CC100" i="21"/>
  <c r="CD100" i="21"/>
  <c r="BZ101" i="21"/>
  <c r="CA101" i="21"/>
  <c r="CB101" i="21"/>
  <c r="CC101" i="21"/>
  <c r="CD101" i="21"/>
  <c r="BZ102" i="21"/>
  <c r="CA102" i="21"/>
  <c r="CB102" i="21"/>
  <c r="CC102" i="21"/>
  <c r="CD102" i="21"/>
  <c r="BZ103" i="21"/>
  <c r="CA103" i="21"/>
  <c r="CB103" i="21"/>
  <c r="CC103" i="21"/>
  <c r="CD103" i="21"/>
  <c r="BZ104" i="21"/>
  <c r="CA104" i="21"/>
  <c r="CB104" i="21"/>
  <c r="CC104" i="21"/>
  <c r="CD104" i="21"/>
  <c r="BZ105" i="21"/>
  <c r="CA105" i="21"/>
  <c r="CB105" i="21"/>
  <c r="CC105" i="21"/>
  <c r="CD105" i="21"/>
  <c r="BZ106" i="21"/>
  <c r="CA106" i="21"/>
  <c r="CB106" i="21"/>
  <c r="CC106" i="21"/>
  <c r="CD106" i="21"/>
  <c r="BZ107" i="21"/>
  <c r="CA107" i="21"/>
  <c r="CB107" i="21"/>
  <c r="CC107" i="21"/>
  <c r="CD107" i="21"/>
  <c r="BZ108" i="21"/>
  <c r="CA108" i="21"/>
  <c r="CB108" i="21"/>
  <c r="CC108" i="21"/>
  <c r="CD108" i="21"/>
  <c r="BZ109" i="21"/>
  <c r="CA109" i="21"/>
  <c r="CB109" i="21"/>
  <c r="CC109" i="21"/>
  <c r="CD109" i="21"/>
  <c r="BZ110" i="21"/>
  <c r="CA110" i="21"/>
  <c r="CB110" i="21"/>
  <c r="CC110" i="21"/>
  <c r="CD110" i="21"/>
  <c r="BZ111" i="21"/>
  <c r="CA111" i="21"/>
  <c r="CB111" i="21"/>
  <c r="CC111" i="21"/>
  <c r="CD111" i="21"/>
  <c r="BZ112" i="21"/>
  <c r="CA112" i="21"/>
  <c r="CB112" i="21"/>
  <c r="CC112" i="21"/>
  <c r="CD112" i="21"/>
  <c r="BZ113" i="21"/>
  <c r="CA113" i="21"/>
  <c r="CB113" i="21"/>
  <c r="CC113" i="21"/>
  <c r="CD113" i="21"/>
  <c r="BZ114" i="21"/>
  <c r="CA114" i="21"/>
  <c r="CB114" i="21"/>
  <c r="CC114" i="21"/>
  <c r="CD114" i="21"/>
  <c r="BZ115" i="21"/>
  <c r="CA115" i="21"/>
  <c r="CB115" i="21"/>
  <c r="CC115" i="21"/>
  <c r="CD115" i="21"/>
  <c r="BZ116" i="21"/>
  <c r="CA116" i="21"/>
  <c r="CB116" i="21"/>
  <c r="CC116" i="21"/>
  <c r="CD116" i="21"/>
  <c r="BZ117" i="21"/>
  <c r="CA117" i="21"/>
  <c r="CB117" i="21"/>
  <c r="CC117" i="21"/>
  <c r="CD117" i="21"/>
  <c r="BZ118" i="21"/>
  <c r="CA118" i="21"/>
  <c r="CB118" i="21"/>
  <c r="CC118" i="21"/>
  <c r="CD118" i="21"/>
  <c r="BZ119" i="21"/>
  <c r="CA119" i="21"/>
  <c r="CB119" i="21"/>
  <c r="CC119" i="21"/>
  <c r="CD119" i="21"/>
  <c r="BZ120" i="21"/>
  <c r="CA120" i="21"/>
  <c r="CB120" i="21"/>
  <c r="CC120" i="21"/>
  <c r="CD120" i="21"/>
  <c r="BZ121" i="21"/>
  <c r="CA121" i="21"/>
  <c r="CB121" i="21"/>
  <c r="CC121" i="21"/>
  <c r="CD121" i="21"/>
  <c r="BZ122" i="21"/>
  <c r="CA122" i="21"/>
  <c r="CB122" i="21"/>
  <c r="CC122" i="21"/>
  <c r="CD122" i="21"/>
  <c r="BZ123" i="21"/>
  <c r="CA123" i="21"/>
  <c r="CB123" i="21"/>
  <c r="CC123" i="21"/>
  <c r="CD123" i="21"/>
  <c r="BZ124" i="21"/>
  <c r="CA124" i="21"/>
  <c r="CB124" i="21"/>
  <c r="CC124" i="21"/>
  <c r="CD124" i="21"/>
  <c r="BZ125" i="21"/>
  <c r="CA125" i="21"/>
  <c r="CB125" i="21"/>
  <c r="CC125" i="21"/>
  <c r="CD125" i="21"/>
  <c r="BZ126" i="21"/>
  <c r="CA126" i="21"/>
  <c r="CB126" i="21"/>
  <c r="CC126" i="21"/>
  <c r="CD126" i="21"/>
  <c r="BZ127" i="21"/>
  <c r="CA127" i="21"/>
  <c r="CB127" i="21"/>
  <c r="CC127" i="21"/>
  <c r="CD127" i="21"/>
  <c r="BZ128" i="21"/>
  <c r="CA128" i="21"/>
  <c r="CB128" i="21"/>
  <c r="CC128" i="21"/>
  <c r="CD128" i="21"/>
  <c r="BZ129" i="21"/>
  <c r="CA129" i="21"/>
  <c r="CB129" i="21"/>
  <c r="CC129" i="21"/>
  <c r="CD129" i="21"/>
  <c r="BZ130" i="21"/>
  <c r="CA130" i="21"/>
  <c r="CB130" i="21"/>
  <c r="CC130" i="21"/>
  <c r="CD130" i="21"/>
  <c r="BZ131" i="21"/>
  <c r="CA131" i="21"/>
  <c r="CB131" i="21"/>
  <c r="CC131" i="21"/>
  <c r="CD131" i="21"/>
  <c r="BZ132" i="21"/>
  <c r="CA132" i="21"/>
  <c r="CB132" i="21"/>
  <c r="CC132" i="21"/>
  <c r="CD132" i="21"/>
  <c r="BZ133" i="21"/>
  <c r="CA133" i="21"/>
  <c r="CB133" i="21"/>
  <c r="CC133" i="21"/>
  <c r="CD133" i="21"/>
  <c r="BZ134" i="21"/>
  <c r="CA134" i="21"/>
  <c r="CB134" i="21"/>
  <c r="CC134" i="21"/>
  <c r="CD134" i="21"/>
  <c r="BZ135" i="21"/>
  <c r="CA135" i="21"/>
  <c r="CB135" i="21"/>
  <c r="CC135" i="21"/>
  <c r="CD135" i="21"/>
  <c r="BZ136" i="21"/>
  <c r="CA136" i="21"/>
  <c r="CB136" i="21"/>
  <c r="CC136" i="21"/>
  <c r="CD136" i="21"/>
  <c r="BZ137" i="21"/>
  <c r="CA137" i="21"/>
  <c r="CB137" i="21"/>
  <c r="CC137" i="21"/>
  <c r="CD137" i="21"/>
  <c r="BZ138" i="21"/>
  <c r="CA138" i="21"/>
  <c r="CB138" i="21"/>
  <c r="CC138" i="21"/>
  <c r="CD138" i="21"/>
  <c r="BZ139" i="21"/>
  <c r="CA139" i="21"/>
  <c r="CB139" i="21"/>
  <c r="CC139" i="21"/>
  <c r="CD139" i="21"/>
  <c r="BZ140" i="21"/>
  <c r="CA140" i="21"/>
  <c r="CB140" i="21"/>
  <c r="CC140" i="21"/>
  <c r="CD140" i="21"/>
  <c r="BZ141" i="21"/>
  <c r="CA141" i="21"/>
  <c r="CB141" i="21"/>
  <c r="CC141" i="21"/>
  <c r="CD141" i="21"/>
  <c r="BZ142" i="21"/>
  <c r="CA142" i="21"/>
  <c r="CB142" i="21"/>
  <c r="CC142" i="21"/>
  <c r="CD142" i="21"/>
  <c r="BZ143" i="21"/>
  <c r="CA143" i="21"/>
  <c r="CB143" i="21"/>
  <c r="CC143" i="21"/>
  <c r="CD143" i="21"/>
  <c r="BZ144" i="21"/>
  <c r="CA144" i="21"/>
  <c r="CB144" i="21"/>
  <c r="CC144" i="21"/>
  <c r="CD144" i="21"/>
  <c r="BZ145" i="21"/>
  <c r="CA145" i="21"/>
  <c r="CB145" i="21"/>
  <c r="CC145" i="21"/>
  <c r="CD145" i="21"/>
  <c r="BZ146" i="21"/>
  <c r="CA146" i="21"/>
  <c r="CB146" i="21"/>
  <c r="CC146" i="21"/>
  <c r="CD146" i="21"/>
  <c r="BZ147" i="21"/>
  <c r="CA147" i="21"/>
  <c r="CB147" i="21"/>
  <c r="CC147" i="21"/>
  <c r="CD147" i="21"/>
  <c r="BZ148" i="21"/>
  <c r="CA148" i="21"/>
  <c r="CB148" i="21"/>
  <c r="CC148" i="21"/>
  <c r="CD148" i="21"/>
  <c r="BZ149" i="21"/>
  <c r="CA149" i="21"/>
  <c r="CB149" i="21"/>
  <c r="CC149" i="21"/>
  <c r="CD149" i="21"/>
  <c r="BZ150" i="21"/>
  <c r="CA150" i="21"/>
  <c r="CB150" i="21"/>
  <c r="CC150" i="21"/>
  <c r="CD150" i="21"/>
  <c r="BZ151" i="21"/>
  <c r="CA151" i="21"/>
  <c r="CB151" i="21"/>
  <c r="CC151" i="21"/>
  <c r="CD151" i="21"/>
  <c r="CA56" i="21"/>
  <c r="CB56" i="21"/>
  <c r="CC56" i="21"/>
  <c r="CD56" i="21"/>
  <c r="BZ56" i="21"/>
  <c r="BX57" i="21"/>
  <c r="BY57" i="21"/>
  <c r="BX58" i="21"/>
  <c r="BY58" i="21"/>
  <c r="BX59" i="21"/>
  <c r="BY59" i="21"/>
  <c r="BX60" i="21"/>
  <c r="BY60" i="21"/>
  <c r="BX61" i="21"/>
  <c r="BY61" i="21"/>
  <c r="BX62" i="21"/>
  <c r="BY62" i="21"/>
  <c r="BX63" i="21"/>
  <c r="BY63" i="21"/>
  <c r="BX64" i="21"/>
  <c r="BY64" i="21"/>
  <c r="BX65" i="21"/>
  <c r="BY65" i="21"/>
  <c r="BX66" i="21"/>
  <c r="BY66" i="21"/>
  <c r="BX67" i="21"/>
  <c r="BY67" i="21"/>
  <c r="BX68" i="21"/>
  <c r="BY68" i="21"/>
  <c r="BX69" i="21"/>
  <c r="BY69" i="21"/>
  <c r="BX70" i="21"/>
  <c r="BY70" i="21"/>
  <c r="BX71" i="21"/>
  <c r="BY71" i="21"/>
  <c r="BX72" i="21"/>
  <c r="BY72" i="21"/>
  <c r="BX73" i="21"/>
  <c r="BY73" i="21"/>
  <c r="BX74" i="21"/>
  <c r="BY74" i="21"/>
  <c r="BX75" i="21"/>
  <c r="BY75" i="21"/>
  <c r="BX76" i="21"/>
  <c r="BY76" i="21"/>
  <c r="BX77" i="21"/>
  <c r="BY77" i="21"/>
  <c r="BX78" i="21"/>
  <c r="BY78" i="21"/>
  <c r="BX79" i="21"/>
  <c r="BY79" i="21"/>
  <c r="BX80" i="21"/>
  <c r="BY80" i="21"/>
  <c r="BX81" i="21"/>
  <c r="BY81" i="21"/>
  <c r="BX82" i="21"/>
  <c r="BY82" i="21"/>
  <c r="BX83" i="21"/>
  <c r="BY83" i="21"/>
  <c r="BX84" i="21"/>
  <c r="BY84" i="21"/>
  <c r="BX85" i="21"/>
  <c r="BY85" i="21"/>
  <c r="BX86" i="21"/>
  <c r="BY86" i="21"/>
  <c r="BX87" i="21"/>
  <c r="BY87" i="21"/>
  <c r="BX88" i="21"/>
  <c r="BY88" i="21"/>
  <c r="BX89" i="21"/>
  <c r="BY89" i="21"/>
  <c r="BX90" i="21"/>
  <c r="BY90" i="21"/>
  <c r="BX91" i="21"/>
  <c r="BY91" i="21"/>
  <c r="BX92" i="21"/>
  <c r="BY92" i="21"/>
  <c r="BX93" i="21"/>
  <c r="BY93" i="21"/>
  <c r="BX94" i="21"/>
  <c r="BY94" i="21"/>
  <c r="BX95" i="21"/>
  <c r="BY95" i="21"/>
  <c r="BX96" i="21"/>
  <c r="BY96" i="21"/>
  <c r="BX97" i="21"/>
  <c r="BY97" i="21"/>
  <c r="BX98" i="21"/>
  <c r="BY98" i="21"/>
  <c r="BX99" i="21"/>
  <c r="BY99" i="21"/>
  <c r="BX100" i="21"/>
  <c r="BY100" i="21"/>
  <c r="BX101" i="21"/>
  <c r="BY101" i="21"/>
  <c r="BX102" i="21"/>
  <c r="BY102" i="21"/>
  <c r="BX103" i="21"/>
  <c r="BY103" i="21"/>
  <c r="BX104" i="21"/>
  <c r="BY104" i="21"/>
  <c r="BX105" i="21"/>
  <c r="BY105" i="21"/>
  <c r="BX106" i="21"/>
  <c r="BY106" i="21"/>
  <c r="BX107" i="21"/>
  <c r="BY107" i="21"/>
  <c r="BX108" i="21"/>
  <c r="BY108" i="21"/>
  <c r="BX109" i="21"/>
  <c r="BY109" i="21"/>
  <c r="BX110" i="21"/>
  <c r="BY110" i="21"/>
  <c r="BX111" i="21"/>
  <c r="BY111" i="21"/>
  <c r="BX112" i="21"/>
  <c r="BY112" i="21"/>
  <c r="BX113" i="21"/>
  <c r="BY113" i="21"/>
  <c r="BX114" i="21"/>
  <c r="BY114" i="21"/>
  <c r="BX115" i="21"/>
  <c r="BY115" i="21"/>
  <c r="BX116" i="21"/>
  <c r="BY116" i="21"/>
  <c r="BX117" i="21"/>
  <c r="BY117" i="21"/>
  <c r="BX118" i="21"/>
  <c r="BY118" i="21"/>
  <c r="BX119" i="21"/>
  <c r="BY119" i="21"/>
  <c r="BX120" i="21"/>
  <c r="BY120" i="21"/>
  <c r="BX121" i="21"/>
  <c r="BY121" i="21"/>
  <c r="BX122" i="21"/>
  <c r="BY122" i="21"/>
  <c r="BX123" i="21"/>
  <c r="BY123" i="21"/>
  <c r="BX124" i="21"/>
  <c r="BY124" i="21"/>
  <c r="BX125" i="21"/>
  <c r="BY125" i="21"/>
  <c r="BX126" i="21"/>
  <c r="BY126" i="21"/>
  <c r="BX127" i="21"/>
  <c r="BY127" i="21"/>
  <c r="BX128" i="21"/>
  <c r="BY128" i="21"/>
  <c r="BX129" i="21"/>
  <c r="BY129" i="21"/>
  <c r="BX130" i="21"/>
  <c r="BY130" i="21"/>
  <c r="BX131" i="21"/>
  <c r="BY131" i="21"/>
  <c r="BX132" i="21"/>
  <c r="BY132" i="21"/>
  <c r="BX133" i="21"/>
  <c r="BY133" i="21"/>
  <c r="BX134" i="21"/>
  <c r="BY134" i="21"/>
  <c r="BX135" i="21"/>
  <c r="BY135" i="21"/>
  <c r="BX136" i="21"/>
  <c r="BY136" i="21"/>
  <c r="BX137" i="21"/>
  <c r="BY137" i="21"/>
  <c r="BX138" i="21"/>
  <c r="BY138" i="21"/>
  <c r="BX139" i="21"/>
  <c r="BY139" i="21"/>
  <c r="BX140" i="21"/>
  <c r="BY140" i="21"/>
  <c r="BX141" i="21"/>
  <c r="BY141" i="21"/>
  <c r="BX142" i="21"/>
  <c r="BY142" i="21"/>
  <c r="BX143" i="21"/>
  <c r="BY143" i="21"/>
  <c r="BX144" i="21"/>
  <c r="BY144" i="21"/>
  <c r="BX145" i="21"/>
  <c r="BY145" i="21"/>
  <c r="BX146" i="21"/>
  <c r="BY146" i="21"/>
  <c r="BX147" i="21"/>
  <c r="BY147" i="21"/>
  <c r="BX148" i="21"/>
  <c r="BY148" i="21"/>
  <c r="BX149" i="21"/>
  <c r="BY149" i="21"/>
  <c r="BX150" i="21"/>
  <c r="BY150" i="21"/>
  <c r="BX151" i="21"/>
  <c r="BY151" i="21"/>
  <c r="BS57" i="21"/>
  <c r="BT57" i="21"/>
  <c r="BU57" i="21"/>
  <c r="BV57" i="21"/>
  <c r="BW57" i="21"/>
  <c r="BS58" i="21"/>
  <c r="BT58" i="21"/>
  <c r="BU58" i="21"/>
  <c r="BV58" i="21"/>
  <c r="BW58" i="21"/>
  <c r="BS59" i="21"/>
  <c r="BT59" i="21"/>
  <c r="BU59" i="21"/>
  <c r="BV59" i="21"/>
  <c r="BW59" i="21"/>
  <c r="BS60" i="21"/>
  <c r="BT60" i="21"/>
  <c r="BU60" i="21"/>
  <c r="BV60" i="21"/>
  <c r="BW60" i="21"/>
  <c r="BS61" i="21"/>
  <c r="BT61" i="21"/>
  <c r="BU61" i="21"/>
  <c r="BV61" i="21"/>
  <c r="BW61" i="21"/>
  <c r="BS62" i="21"/>
  <c r="BT62" i="21"/>
  <c r="BU62" i="21"/>
  <c r="BV62" i="21"/>
  <c r="BW62" i="21"/>
  <c r="BS63" i="21"/>
  <c r="BT63" i="21"/>
  <c r="BU63" i="21"/>
  <c r="BV63" i="21"/>
  <c r="BW63" i="21"/>
  <c r="BS64" i="21"/>
  <c r="BT64" i="21"/>
  <c r="BU64" i="21"/>
  <c r="BV64" i="21"/>
  <c r="BW64" i="21"/>
  <c r="BS65" i="21"/>
  <c r="BT65" i="21"/>
  <c r="BU65" i="21"/>
  <c r="BV65" i="21"/>
  <c r="BW65" i="21"/>
  <c r="BS66" i="21"/>
  <c r="BT66" i="21"/>
  <c r="BU66" i="21"/>
  <c r="BV66" i="21"/>
  <c r="BW66" i="21"/>
  <c r="BS67" i="21"/>
  <c r="BT67" i="21"/>
  <c r="BU67" i="21"/>
  <c r="BV67" i="21"/>
  <c r="BW67" i="21"/>
  <c r="BS68" i="21"/>
  <c r="BT68" i="21"/>
  <c r="BU68" i="21"/>
  <c r="BV68" i="21"/>
  <c r="BW68" i="21"/>
  <c r="BS69" i="21"/>
  <c r="BT69" i="21"/>
  <c r="BU69" i="21"/>
  <c r="BV69" i="21"/>
  <c r="BW69" i="21"/>
  <c r="BS70" i="21"/>
  <c r="BT70" i="21"/>
  <c r="BU70" i="21"/>
  <c r="BV70" i="21"/>
  <c r="BW70" i="21"/>
  <c r="BS71" i="21"/>
  <c r="BT71" i="21"/>
  <c r="BU71" i="21"/>
  <c r="BV71" i="21"/>
  <c r="BW71" i="21"/>
  <c r="BS72" i="21"/>
  <c r="BT72" i="21"/>
  <c r="BU72" i="21"/>
  <c r="BV72" i="21"/>
  <c r="BW72" i="21"/>
  <c r="BS73" i="21"/>
  <c r="BT73" i="21"/>
  <c r="BU73" i="21"/>
  <c r="BV73" i="21"/>
  <c r="BW73" i="21"/>
  <c r="BS74" i="21"/>
  <c r="BT74" i="21"/>
  <c r="BU74" i="21"/>
  <c r="BV74" i="21"/>
  <c r="BW74" i="21"/>
  <c r="BS75" i="21"/>
  <c r="BT75" i="21"/>
  <c r="BU75" i="21"/>
  <c r="BV75" i="21"/>
  <c r="BW75" i="21"/>
  <c r="BS76" i="21"/>
  <c r="BT76" i="21"/>
  <c r="BU76" i="21"/>
  <c r="BV76" i="21"/>
  <c r="BW76" i="21"/>
  <c r="BS77" i="21"/>
  <c r="BT77" i="21"/>
  <c r="BU77" i="21"/>
  <c r="BV77" i="21"/>
  <c r="BW77" i="21"/>
  <c r="BS78" i="21"/>
  <c r="BT78" i="21"/>
  <c r="BU78" i="21"/>
  <c r="BV78" i="21"/>
  <c r="BW78" i="21"/>
  <c r="BS79" i="21"/>
  <c r="BT79" i="21"/>
  <c r="BU79" i="21"/>
  <c r="BV79" i="21"/>
  <c r="BW79" i="21"/>
  <c r="BS80" i="21"/>
  <c r="BT80" i="21"/>
  <c r="BU80" i="21"/>
  <c r="BV80" i="21"/>
  <c r="BW80" i="21"/>
  <c r="BS81" i="21"/>
  <c r="BT81" i="21"/>
  <c r="BU81" i="21"/>
  <c r="BV81" i="21"/>
  <c r="BW81" i="21"/>
  <c r="BS82" i="21"/>
  <c r="BT82" i="21"/>
  <c r="BU82" i="21"/>
  <c r="BV82" i="21"/>
  <c r="BW82" i="21"/>
  <c r="BS83" i="21"/>
  <c r="BT83" i="21"/>
  <c r="BU83" i="21"/>
  <c r="BV83" i="21"/>
  <c r="BW83" i="21"/>
  <c r="BS84" i="21"/>
  <c r="BT84" i="21"/>
  <c r="BU84" i="21"/>
  <c r="BV84" i="21"/>
  <c r="BW84" i="21"/>
  <c r="BS85" i="21"/>
  <c r="BT85" i="21"/>
  <c r="BU85" i="21"/>
  <c r="BV85" i="21"/>
  <c r="BW85" i="21"/>
  <c r="BS86" i="21"/>
  <c r="BT86" i="21"/>
  <c r="BU86" i="21"/>
  <c r="BV86" i="21"/>
  <c r="BW86" i="21"/>
  <c r="BS87" i="21"/>
  <c r="BT87" i="21"/>
  <c r="BU87" i="21"/>
  <c r="BV87" i="21"/>
  <c r="BW87" i="21"/>
  <c r="BS88" i="21"/>
  <c r="BT88" i="21"/>
  <c r="BU88" i="21"/>
  <c r="BV88" i="21"/>
  <c r="BW88" i="21"/>
  <c r="BS89" i="21"/>
  <c r="BT89" i="21"/>
  <c r="BU89" i="21"/>
  <c r="BV89" i="21"/>
  <c r="BW89" i="21"/>
  <c r="BS90" i="21"/>
  <c r="BT90" i="21"/>
  <c r="BU90" i="21"/>
  <c r="BV90" i="21"/>
  <c r="BW90" i="21"/>
  <c r="BS91" i="21"/>
  <c r="BT91" i="21"/>
  <c r="BU91" i="21"/>
  <c r="BV91" i="21"/>
  <c r="BW91" i="21"/>
  <c r="BS92" i="21"/>
  <c r="BT92" i="21"/>
  <c r="BU92" i="21"/>
  <c r="BV92" i="21"/>
  <c r="BW92" i="21"/>
  <c r="BS93" i="21"/>
  <c r="BT93" i="21"/>
  <c r="BU93" i="21"/>
  <c r="BV93" i="21"/>
  <c r="BW93" i="21"/>
  <c r="BS94" i="21"/>
  <c r="BT94" i="21"/>
  <c r="BU94" i="21"/>
  <c r="BV94" i="21"/>
  <c r="BW94" i="21"/>
  <c r="BS95" i="21"/>
  <c r="BT95" i="21"/>
  <c r="BU95" i="21"/>
  <c r="BV95" i="21"/>
  <c r="BW95" i="21"/>
  <c r="BS96" i="21"/>
  <c r="BT96" i="21"/>
  <c r="BU96" i="21"/>
  <c r="BV96" i="21"/>
  <c r="BW96" i="21"/>
  <c r="BS97" i="21"/>
  <c r="BT97" i="21"/>
  <c r="BU97" i="21"/>
  <c r="BV97" i="21"/>
  <c r="BW97" i="21"/>
  <c r="BS98" i="21"/>
  <c r="BT98" i="21"/>
  <c r="BU98" i="21"/>
  <c r="BV98" i="21"/>
  <c r="BW98" i="21"/>
  <c r="BS99" i="21"/>
  <c r="BT99" i="21"/>
  <c r="BU99" i="21"/>
  <c r="BV99" i="21"/>
  <c r="BW99" i="21"/>
  <c r="BS100" i="21"/>
  <c r="BT100" i="21"/>
  <c r="BU100" i="21"/>
  <c r="BV100" i="21"/>
  <c r="BW100" i="21"/>
  <c r="BS101" i="21"/>
  <c r="BT101" i="21"/>
  <c r="BU101" i="21"/>
  <c r="BV101" i="21"/>
  <c r="BW101" i="21"/>
  <c r="BS102" i="21"/>
  <c r="BT102" i="21"/>
  <c r="BU102" i="21"/>
  <c r="BV102" i="21"/>
  <c r="BW102" i="21"/>
  <c r="BS103" i="21"/>
  <c r="BT103" i="21"/>
  <c r="BU103" i="21"/>
  <c r="BV103" i="21"/>
  <c r="BW103" i="21"/>
  <c r="BS104" i="21"/>
  <c r="BT104" i="21"/>
  <c r="BU104" i="21"/>
  <c r="BV104" i="21"/>
  <c r="BW104" i="21"/>
  <c r="BS105" i="21"/>
  <c r="BT105" i="21"/>
  <c r="BU105" i="21"/>
  <c r="BV105" i="21"/>
  <c r="BW105" i="21"/>
  <c r="BS106" i="21"/>
  <c r="BT106" i="21"/>
  <c r="BU106" i="21"/>
  <c r="BV106" i="21"/>
  <c r="BW106" i="21"/>
  <c r="BS107" i="21"/>
  <c r="BT107" i="21"/>
  <c r="BU107" i="21"/>
  <c r="BV107" i="21"/>
  <c r="BW107" i="21"/>
  <c r="BS108" i="21"/>
  <c r="BT108" i="21"/>
  <c r="BU108" i="21"/>
  <c r="BV108" i="21"/>
  <c r="BW108" i="21"/>
  <c r="BS109" i="21"/>
  <c r="BT109" i="21"/>
  <c r="BU109" i="21"/>
  <c r="BV109" i="21"/>
  <c r="BW109" i="21"/>
  <c r="BS110" i="21"/>
  <c r="BT110" i="21"/>
  <c r="BU110" i="21"/>
  <c r="BV110" i="21"/>
  <c r="BW110" i="21"/>
  <c r="BS111" i="21"/>
  <c r="BT111" i="21"/>
  <c r="BU111" i="21"/>
  <c r="BV111" i="21"/>
  <c r="BW111" i="21"/>
  <c r="BS112" i="21"/>
  <c r="BT112" i="21"/>
  <c r="BU112" i="21"/>
  <c r="BV112" i="21"/>
  <c r="BW112" i="21"/>
  <c r="BS113" i="21"/>
  <c r="BT113" i="21"/>
  <c r="BU113" i="21"/>
  <c r="BV113" i="21"/>
  <c r="BW113" i="21"/>
  <c r="BS114" i="21"/>
  <c r="BT114" i="21"/>
  <c r="BU114" i="21"/>
  <c r="BV114" i="21"/>
  <c r="BW114" i="21"/>
  <c r="BS115" i="21"/>
  <c r="BT115" i="21"/>
  <c r="BU115" i="21"/>
  <c r="BV115" i="21"/>
  <c r="BW115" i="21"/>
  <c r="BS116" i="21"/>
  <c r="BT116" i="21"/>
  <c r="BU116" i="21"/>
  <c r="BV116" i="21"/>
  <c r="BW116" i="21"/>
  <c r="BS117" i="21"/>
  <c r="BT117" i="21"/>
  <c r="BU117" i="21"/>
  <c r="BV117" i="21"/>
  <c r="BW117" i="21"/>
  <c r="BS118" i="21"/>
  <c r="BT118" i="21"/>
  <c r="BU118" i="21"/>
  <c r="BV118" i="21"/>
  <c r="BW118" i="21"/>
  <c r="BS119" i="21"/>
  <c r="BT119" i="21"/>
  <c r="BU119" i="21"/>
  <c r="BV119" i="21"/>
  <c r="BW119" i="21"/>
  <c r="BS120" i="21"/>
  <c r="BT120" i="21"/>
  <c r="BU120" i="21"/>
  <c r="BV120" i="21"/>
  <c r="BW120" i="21"/>
  <c r="BS121" i="21"/>
  <c r="BT121" i="21"/>
  <c r="BU121" i="21"/>
  <c r="BV121" i="21"/>
  <c r="BW121" i="21"/>
  <c r="BS122" i="21"/>
  <c r="BT122" i="21"/>
  <c r="BU122" i="21"/>
  <c r="BV122" i="21"/>
  <c r="BW122" i="21"/>
  <c r="BS123" i="21"/>
  <c r="BT123" i="21"/>
  <c r="BU123" i="21"/>
  <c r="BV123" i="21"/>
  <c r="BW123" i="21"/>
  <c r="BS124" i="21"/>
  <c r="BT124" i="21"/>
  <c r="BU124" i="21"/>
  <c r="BV124" i="21"/>
  <c r="BW124" i="21"/>
  <c r="BS125" i="21"/>
  <c r="BT125" i="21"/>
  <c r="BU125" i="21"/>
  <c r="BV125" i="21"/>
  <c r="BW125" i="21"/>
  <c r="BS126" i="21"/>
  <c r="BT126" i="21"/>
  <c r="BU126" i="21"/>
  <c r="BV126" i="21"/>
  <c r="BW126" i="21"/>
  <c r="BS127" i="21"/>
  <c r="BT127" i="21"/>
  <c r="BU127" i="21"/>
  <c r="BV127" i="21"/>
  <c r="BW127" i="21"/>
  <c r="BS128" i="21"/>
  <c r="BT128" i="21"/>
  <c r="BU128" i="21"/>
  <c r="BV128" i="21"/>
  <c r="BW128" i="21"/>
  <c r="BS129" i="21"/>
  <c r="BT129" i="21"/>
  <c r="BU129" i="21"/>
  <c r="BV129" i="21"/>
  <c r="BW129" i="21"/>
  <c r="BS130" i="21"/>
  <c r="BT130" i="21"/>
  <c r="BU130" i="21"/>
  <c r="BV130" i="21"/>
  <c r="BW130" i="21"/>
  <c r="BS131" i="21"/>
  <c r="BT131" i="21"/>
  <c r="BU131" i="21"/>
  <c r="BV131" i="21"/>
  <c r="BW131" i="21"/>
  <c r="BS132" i="21"/>
  <c r="BT132" i="21"/>
  <c r="BU132" i="21"/>
  <c r="BV132" i="21"/>
  <c r="BW132" i="21"/>
  <c r="BS133" i="21"/>
  <c r="BT133" i="21"/>
  <c r="BU133" i="21"/>
  <c r="BV133" i="21"/>
  <c r="BW133" i="21"/>
  <c r="BS134" i="21"/>
  <c r="BT134" i="21"/>
  <c r="BU134" i="21"/>
  <c r="BV134" i="21"/>
  <c r="BW134" i="21"/>
  <c r="BS135" i="21"/>
  <c r="BT135" i="21"/>
  <c r="BU135" i="21"/>
  <c r="BV135" i="21"/>
  <c r="BW135" i="21"/>
  <c r="BS136" i="21"/>
  <c r="BT136" i="21"/>
  <c r="BU136" i="21"/>
  <c r="BV136" i="21"/>
  <c r="BW136" i="21"/>
  <c r="BS137" i="21"/>
  <c r="BT137" i="21"/>
  <c r="BU137" i="21"/>
  <c r="BV137" i="21"/>
  <c r="BW137" i="21"/>
  <c r="BS138" i="21"/>
  <c r="BT138" i="21"/>
  <c r="BU138" i="21"/>
  <c r="BV138" i="21"/>
  <c r="BW138" i="21"/>
  <c r="BS139" i="21"/>
  <c r="BT139" i="21"/>
  <c r="BU139" i="21"/>
  <c r="BV139" i="21"/>
  <c r="BW139" i="21"/>
  <c r="BS140" i="21"/>
  <c r="BT140" i="21"/>
  <c r="BU140" i="21"/>
  <c r="BV140" i="21"/>
  <c r="BW140" i="21"/>
  <c r="BS141" i="21"/>
  <c r="BT141" i="21"/>
  <c r="BU141" i="21"/>
  <c r="BV141" i="21"/>
  <c r="BW141" i="21"/>
  <c r="BS142" i="21"/>
  <c r="BT142" i="21"/>
  <c r="BU142" i="21"/>
  <c r="BV142" i="21"/>
  <c r="BW142" i="21"/>
  <c r="BS143" i="21"/>
  <c r="BT143" i="21"/>
  <c r="BU143" i="21"/>
  <c r="BV143" i="21"/>
  <c r="BW143" i="21"/>
  <c r="BS144" i="21"/>
  <c r="BT144" i="21"/>
  <c r="BU144" i="21"/>
  <c r="BV144" i="21"/>
  <c r="BW144" i="21"/>
  <c r="BS145" i="21"/>
  <c r="BT145" i="21"/>
  <c r="BU145" i="21"/>
  <c r="BV145" i="21"/>
  <c r="BW145" i="21"/>
  <c r="BS146" i="21"/>
  <c r="BT146" i="21"/>
  <c r="BU146" i="21"/>
  <c r="BV146" i="21"/>
  <c r="BW146" i="21"/>
  <c r="BS147" i="21"/>
  <c r="BT147" i="21"/>
  <c r="BU147" i="21"/>
  <c r="BV147" i="21"/>
  <c r="BW147" i="21"/>
  <c r="BS148" i="21"/>
  <c r="BT148" i="21"/>
  <c r="BU148" i="21"/>
  <c r="BV148" i="21"/>
  <c r="BW148" i="21"/>
  <c r="BS149" i="21"/>
  <c r="BT149" i="21"/>
  <c r="BU149" i="21"/>
  <c r="BV149" i="21"/>
  <c r="BW149" i="21"/>
  <c r="BS150" i="21"/>
  <c r="BT150" i="21"/>
  <c r="BU150" i="21"/>
  <c r="BV150" i="21"/>
  <c r="BW150" i="21"/>
  <c r="BS151" i="21"/>
  <c r="BT151" i="21"/>
  <c r="BU151" i="21"/>
  <c r="BV151" i="21"/>
  <c r="BW151" i="21"/>
  <c r="BT56" i="21"/>
  <c r="BU56" i="21"/>
  <c r="BV56" i="21"/>
  <c r="BW56" i="21"/>
  <c r="BS56" i="21"/>
  <c r="BQ57" i="21"/>
  <c r="BR57" i="21"/>
  <c r="BQ58" i="21"/>
  <c r="BR58" i="21"/>
  <c r="BQ59" i="21"/>
  <c r="BR59" i="21"/>
  <c r="BQ60" i="21"/>
  <c r="BR60" i="21"/>
  <c r="BQ61" i="21"/>
  <c r="BR61" i="21"/>
  <c r="BQ62" i="21"/>
  <c r="BR62" i="21"/>
  <c r="BQ63" i="21"/>
  <c r="BR63" i="21"/>
  <c r="BQ64" i="21"/>
  <c r="BR64" i="21"/>
  <c r="BQ65" i="21"/>
  <c r="BR65" i="21"/>
  <c r="BQ66" i="21"/>
  <c r="BR66" i="21"/>
  <c r="BQ67" i="21"/>
  <c r="BR67" i="21"/>
  <c r="BQ68" i="21"/>
  <c r="BR68" i="21"/>
  <c r="BQ69" i="21"/>
  <c r="BR69" i="21"/>
  <c r="BQ70" i="21"/>
  <c r="BR70" i="21"/>
  <c r="BQ71" i="21"/>
  <c r="BR71" i="21"/>
  <c r="BQ72" i="21"/>
  <c r="BR72" i="21"/>
  <c r="BQ73" i="21"/>
  <c r="BR73" i="21"/>
  <c r="BQ74" i="21"/>
  <c r="BR74" i="21"/>
  <c r="BQ75" i="21"/>
  <c r="BR75" i="21"/>
  <c r="BQ76" i="21"/>
  <c r="BR76" i="21"/>
  <c r="BQ77" i="21"/>
  <c r="BR77" i="21"/>
  <c r="BQ78" i="21"/>
  <c r="BR78" i="21"/>
  <c r="BQ79" i="21"/>
  <c r="BR79" i="21"/>
  <c r="BQ80" i="21"/>
  <c r="BR80" i="21"/>
  <c r="BQ81" i="21"/>
  <c r="BR81" i="21"/>
  <c r="BQ82" i="21"/>
  <c r="BR82" i="21"/>
  <c r="BQ83" i="21"/>
  <c r="BR83" i="21"/>
  <c r="BQ84" i="21"/>
  <c r="BR84" i="21"/>
  <c r="BQ85" i="21"/>
  <c r="BR85" i="21"/>
  <c r="BQ86" i="21"/>
  <c r="BR86" i="21"/>
  <c r="BQ87" i="21"/>
  <c r="BR87" i="21"/>
  <c r="BQ88" i="21"/>
  <c r="BR88" i="21"/>
  <c r="BQ89" i="21"/>
  <c r="BR89" i="21"/>
  <c r="BQ90" i="21"/>
  <c r="BR90" i="21"/>
  <c r="BQ91" i="21"/>
  <c r="BR91" i="21"/>
  <c r="BQ92" i="21"/>
  <c r="BR92" i="21"/>
  <c r="BQ93" i="21"/>
  <c r="BR93" i="21"/>
  <c r="BQ94" i="21"/>
  <c r="BR94" i="21"/>
  <c r="BQ95" i="21"/>
  <c r="BR95" i="21"/>
  <c r="BQ96" i="21"/>
  <c r="BR96" i="21"/>
  <c r="BQ97" i="21"/>
  <c r="BR97" i="21"/>
  <c r="BQ98" i="21"/>
  <c r="BR98" i="21"/>
  <c r="BQ99" i="21"/>
  <c r="BR99" i="21"/>
  <c r="BQ100" i="21"/>
  <c r="BR100" i="21"/>
  <c r="BQ101" i="21"/>
  <c r="BR101" i="21"/>
  <c r="BQ102" i="21"/>
  <c r="BR102" i="21"/>
  <c r="BQ103" i="21"/>
  <c r="BR103" i="21"/>
  <c r="BQ104" i="21"/>
  <c r="BR104" i="21"/>
  <c r="BQ105" i="21"/>
  <c r="BR105" i="21"/>
  <c r="BQ106" i="21"/>
  <c r="BR106" i="21"/>
  <c r="BQ107" i="21"/>
  <c r="BR107" i="21"/>
  <c r="BQ108" i="21"/>
  <c r="BR108" i="21"/>
  <c r="BQ109" i="21"/>
  <c r="BR109" i="21"/>
  <c r="BQ110" i="21"/>
  <c r="BR110" i="21"/>
  <c r="BQ111" i="21"/>
  <c r="BR111" i="21"/>
  <c r="BQ112" i="21"/>
  <c r="BR112" i="21"/>
  <c r="BQ113" i="21"/>
  <c r="BR113" i="21"/>
  <c r="BQ114" i="21"/>
  <c r="BR114" i="21"/>
  <c r="BQ115" i="21"/>
  <c r="BR115" i="21"/>
  <c r="BQ116" i="21"/>
  <c r="BR116" i="21"/>
  <c r="BQ117" i="21"/>
  <c r="BR117" i="21"/>
  <c r="BQ118" i="21"/>
  <c r="BR118" i="21"/>
  <c r="BQ119" i="21"/>
  <c r="BR119" i="21"/>
  <c r="BQ120" i="21"/>
  <c r="BR120" i="21"/>
  <c r="BQ121" i="21"/>
  <c r="BR121" i="21"/>
  <c r="BQ122" i="21"/>
  <c r="BR122" i="21"/>
  <c r="BQ123" i="21"/>
  <c r="BR123" i="21"/>
  <c r="BQ124" i="21"/>
  <c r="BR124" i="21"/>
  <c r="BQ125" i="21"/>
  <c r="BR125" i="21"/>
  <c r="BQ126" i="21"/>
  <c r="BR126" i="21"/>
  <c r="BQ127" i="21"/>
  <c r="BR127" i="21"/>
  <c r="BQ128" i="21"/>
  <c r="BR128" i="21"/>
  <c r="BQ129" i="21"/>
  <c r="BR129" i="21"/>
  <c r="BQ130" i="21"/>
  <c r="BR130" i="21"/>
  <c r="BQ131" i="21"/>
  <c r="BR131" i="21"/>
  <c r="BQ132" i="21"/>
  <c r="BR132" i="21"/>
  <c r="BQ133" i="21"/>
  <c r="BR133" i="21"/>
  <c r="BQ134" i="21"/>
  <c r="BR134" i="21"/>
  <c r="BQ135" i="21"/>
  <c r="BR135" i="21"/>
  <c r="BQ136" i="21"/>
  <c r="BR136" i="21"/>
  <c r="BQ137" i="21"/>
  <c r="BR137" i="21"/>
  <c r="BQ138" i="21"/>
  <c r="BR138" i="21"/>
  <c r="BQ139" i="21"/>
  <c r="BR139" i="21"/>
  <c r="BQ140" i="21"/>
  <c r="BR140" i="21"/>
  <c r="BQ141" i="21"/>
  <c r="BR141" i="21"/>
  <c r="BQ142" i="21"/>
  <c r="BR142" i="21"/>
  <c r="BQ143" i="21"/>
  <c r="BR143" i="21"/>
  <c r="BQ144" i="21"/>
  <c r="BR144" i="21"/>
  <c r="BQ145" i="21"/>
  <c r="BR145" i="21"/>
  <c r="BQ146" i="21"/>
  <c r="BR146" i="21"/>
  <c r="BQ147" i="21"/>
  <c r="BR147" i="21"/>
  <c r="BQ148" i="21"/>
  <c r="BR148" i="21"/>
  <c r="BQ149" i="21"/>
  <c r="BR149" i="21"/>
  <c r="BQ150" i="21"/>
  <c r="BR150" i="21"/>
  <c r="BQ151" i="21"/>
  <c r="BR151" i="21"/>
  <c r="BP57" i="21"/>
  <c r="BP58" i="21"/>
  <c r="BP59" i="21"/>
  <c r="BP60" i="21"/>
  <c r="BP61" i="21"/>
  <c r="BP62" i="21"/>
  <c r="BP63" i="21"/>
  <c r="BP64" i="21"/>
  <c r="BP65" i="21"/>
  <c r="BP66" i="21"/>
  <c r="BP67" i="21"/>
  <c r="BP68" i="21"/>
  <c r="BP69" i="21"/>
  <c r="BP70" i="21"/>
  <c r="BP71" i="21"/>
  <c r="BP72" i="21"/>
  <c r="BP73" i="21"/>
  <c r="BP74" i="21"/>
  <c r="BP75" i="21"/>
  <c r="BP76" i="21"/>
  <c r="BP77" i="21"/>
  <c r="BP78" i="21"/>
  <c r="BP79" i="21"/>
  <c r="BP80" i="21"/>
  <c r="BP81" i="21"/>
  <c r="BP82" i="21"/>
  <c r="BP83" i="21"/>
  <c r="BP84" i="21"/>
  <c r="BP85" i="21"/>
  <c r="BP86" i="21"/>
  <c r="BP87" i="21"/>
  <c r="BP88" i="21"/>
  <c r="BP89" i="21"/>
  <c r="BP90" i="21"/>
  <c r="BP91" i="21"/>
  <c r="BP92" i="21"/>
  <c r="BP93" i="21"/>
  <c r="BP94" i="21"/>
  <c r="BP95" i="21"/>
  <c r="BP96" i="21"/>
  <c r="BP97" i="21"/>
  <c r="BP98" i="21"/>
  <c r="BP99" i="21"/>
  <c r="BP100" i="21"/>
  <c r="BP101" i="21"/>
  <c r="BP102" i="21"/>
  <c r="BP103" i="21"/>
  <c r="BP104" i="21"/>
  <c r="BP105" i="21"/>
  <c r="BP106" i="21"/>
  <c r="BP107" i="21"/>
  <c r="BP108" i="21"/>
  <c r="BP109" i="21"/>
  <c r="BP110" i="21"/>
  <c r="BP111" i="21"/>
  <c r="BP112" i="21"/>
  <c r="BP113" i="21"/>
  <c r="BP114" i="21"/>
  <c r="BP115" i="21"/>
  <c r="BP116" i="21"/>
  <c r="BP117" i="21"/>
  <c r="BP118" i="21"/>
  <c r="BP119" i="21"/>
  <c r="BP120" i="21"/>
  <c r="BP121" i="21"/>
  <c r="BP122" i="21"/>
  <c r="BP123" i="21"/>
  <c r="BP124" i="21"/>
  <c r="BP125" i="21"/>
  <c r="BP126" i="21"/>
  <c r="BP127" i="21"/>
  <c r="BP128" i="21"/>
  <c r="BP129" i="21"/>
  <c r="BP130" i="21"/>
  <c r="BP131" i="21"/>
  <c r="BP132" i="21"/>
  <c r="BP133" i="21"/>
  <c r="BP134" i="21"/>
  <c r="BP135" i="21"/>
  <c r="BP136" i="21"/>
  <c r="BP137" i="21"/>
  <c r="BP138" i="21"/>
  <c r="BP139" i="21"/>
  <c r="BP140" i="21"/>
  <c r="BP141" i="21"/>
  <c r="BP142" i="21"/>
  <c r="BP143" i="21"/>
  <c r="BP144" i="21"/>
  <c r="BP145" i="21"/>
  <c r="BP146" i="21"/>
  <c r="BP147" i="21"/>
  <c r="BP148" i="21"/>
  <c r="BP149" i="21"/>
  <c r="BP150" i="21"/>
  <c r="BP151" i="21"/>
  <c r="BJ57" i="21"/>
  <c r="BK57" i="21"/>
  <c r="BL57" i="21"/>
  <c r="BM57" i="21"/>
  <c r="BN57" i="21"/>
  <c r="BJ58" i="21"/>
  <c r="BK58" i="21"/>
  <c r="BL58" i="21"/>
  <c r="BM58" i="21"/>
  <c r="BN58" i="21"/>
  <c r="BJ59" i="21"/>
  <c r="BK59" i="21"/>
  <c r="BL59" i="21"/>
  <c r="BM59" i="21"/>
  <c r="BN59" i="21"/>
  <c r="BJ60" i="21"/>
  <c r="BK60" i="21"/>
  <c r="BL60" i="21"/>
  <c r="BM60" i="21"/>
  <c r="BN60" i="21"/>
  <c r="BJ61" i="21"/>
  <c r="BK61" i="21"/>
  <c r="BL61" i="21"/>
  <c r="BM61" i="21"/>
  <c r="BN61" i="21"/>
  <c r="BJ62" i="21"/>
  <c r="BK62" i="21"/>
  <c r="BL62" i="21"/>
  <c r="BM62" i="21"/>
  <c r="BN62" i="21"/>
  <c r="BJ63" i="21"/>
  <c r="BK63" i="21"/>
  <c r="BL63" i="21"/>
  <c r="BM63" i="21"/>
  <c r="BN63" i="21"/>
  <c r="BJ64" i="21"/>
  <c r="BK64" i="21"/>
  <c r="BL64" i="21"/>
  <c r="BM64" i="21"/>
  <c r="BN64" i="21"/>
  <c r="BJ65" i="21"/>
  <c r="BK65" i="21"/>
  <c r="BL65" i="21"/>
  <c r="BM65" i="21"/>
  <c r="BN65" i="21"/>
  <c r="BJ66" i="21"/>
  <c r="BK66" i="21"/>
  <c r="BL66" i="21"/>
  <c r="BM66" i="21"/>
  <c r="BN66" i="21"/>
  <c r="BJ67" i="21"/>
  <c r="BK67" i="21"/>
  <c r="BL67" i="21"/>
  <c r="BM67" i="21"/>
  <c r="BN67" i="21"/>
  <c r="BJ68" i="21"/>
  <c r="BK68" i="21"/>
  <c r="BL68" i="21"/>
  <c r="BM68" i="21"/>
  <c r="BN68" i="21"/>
  <c r="BJ69" i="21"/>
  <c r="BK69" i="21"/>
  <c r="BL69" i="21"/>
  <c r="BM69" i="21"/>
  <c r="BN69" i="21"/>
  <c r="BJ70" i="21"/>
  <c r="BK70" i="21"/>
  <c r="BL70" i="21"/>
  <c r="BM70" i="21"/>
  <c r="BN70" i="21"/>
  <c r="BJ71" i="21"/>
  <c r="BK71" i="21"/>
  <c r="BL71" i="21"/>
  <c r="BM71" i="21"/>
  <c r="BN71" i="21"/>
  <c r="BJ72" i="21"/>
  <c r="BK72" i="21"/>
  <c r="BL72" i="21"/>
  <c r="BM72" i="21"/>
  <c r="BN72" i="21"/>
  <c r="BJ73" i="21"/>
  <c r="BK73" i="21"/>
  <c r="BL73" i="21"/>
  <c r="BM73" i="21"/>
  <c r="BN73" i="21"/>
  <c r="BJ74" i="21"/>
  <c r="BK74" i="21"/>
  <c r="BL74" i="21"/>
  <c r="BM74" i="21"/>
  <c r="BN74" i="21"/>
  <c r="BJ75" i="21"/>
  <c r="BK75" i="21"/>
  <c r="BL75" i="21"/>
  <c r="BM75" i="21"/>
  <c r="BN75" i="21"/>
  <c r="BJ76" i="21"/>
  <c r="BK76" i="21"/>
  <c r="BL76" i="21"/>
  <c r="BM76" i="21"/>
  <c r="BN76" i="21"/>
  <c r="BJ77" i="21"/>
  <c r="BK77" i="21"/>
  <c r="BL77" i="21"/>
  <c r="BM77" i="21"/>
  <c r="BN77" i="21"/>
  <c r="BJ78" i="21"/>
  <c r="BK78" i="21"/>
  <c r="BL78" i="21"/>
  <c r="BM78" i="21"/>
  <c r="BN78" i="21"/>
  <c r="BJ79" i="21"/>
  <c r="BK79" i="21"/>
  <c r="BL79" i="21"/>
  <c r="BM79" i="21"/>
  <c r="BN79" i="21"/>
  <c r="BJ80" i="21"/>
  <c r="BK80" i="21"/>
  <c r="BL80" i="21"/>
  <c r="BM80" i="21"/>
  <c r="BN80" i="21"/>
  <c r="BJ81" i="21"/>
  <c r="BK81" i="21"/>
  <c r="BL81" i="21"/>
  <c r="BM81" i="21"/>
  <c r="BN81" i="21"/>
  <c r="BJ82" i="21"/>
  <c r="BK82" i="21"/>
  <c r="BL82" i="21"/>
  <c r="BM82" i="21"/>
  <c r="BN82" i="21"/>
  <c r="BJ83" i="21"/>
  <c r="BK83" i="21"/>
  <c r="BL83" i="21"/>
  <c r="BM83" i="21"/>
  <c r="BN83" i="21"/>
  <c r="BJ84" i="21"/>
  <c r="BK84" i="21"/>
  <c r="BL84" i="21"/>
  <c r="BM84" i="21"/>
  <c r="BN84" i="21"/>
  <c r="BJ85" i="21"/>
  <c r="BK85" i="21"/>
  <c r="BL85" i="21"/>
  <c r="BM85" i="21"/>
  <c r="BN85" i="21"/>
  <c r="BJ86" i="21"/>
  <c r="BK86" i="21"/>
  <c r="BL86" i="21"/>
  <c r="BM86" i="21"/>
  <c r="BN86" i="21"/>
  <c r="BJ87" i="21"/>
  <c r="BK87" i="21"/>
  <c r="BL87" i="21"/>
  <c r="BM87" i="21"/>
  <c r="BN87" i="21"/>
  <c r="BJ88" i="21"/>
  <c r="BK88" i="21"/>
  <c r="BL88" i="21"/>
  <c r="BM88" i="21"/>
  <c r="BN88" i="21"/>
  <c r="BJ89" i="21"/>
  <c r="BK89" i="21"/>
  <c r="BL89" i="21"/>
  <c r="BM89" i="21"/>
  <c r="BN89" i="21"/>
  <c r="BJ90" i="21"/>
  <c r="BK90" i="21"/>
  <c r="BL90" i="21"/>
  <c r="BM90" i="21"/>
  <c r="BN90" i="21"/>
  <c r="BJ91" i="21"/>
  <c r="BK91" i="21"/>
  <c r="BL91" i="21"/>
  <c r="BM91" i="21"/>
  <c r="BN91" i="21"/>
  <c r="BJ92" i="21"/>
  <c r="BK92" i="21"/>
  <c r="BL92" i="21"/>
  <c r="BM92" i="21"/>
  <c r="BN92" i="21"/>
  <c r="BJ93" i="21"/>
  <c r="BK93" i="21"/>
  <c r="BL93" i="21"/>
  <c r="BM93" i="21"/>
  <c r="BN93" i="21"/>
  <c r="BJ94" i="21"/>
  <c r="BK94" i="21"/>
  <c r="BL94" i="21"/>
  <c r="BM94" i="21"/>
  <c r="BN94" i="21"/>
  <c r="BJ95" i="21"/>
  <c r="BK95" i="21"/>
  <c r="BL95" i="21"/>
  <c r="BM95" i="21"/>
  <c r="BN95" i="21"/>
  <c r="BJ96" i="21"/>
  <c r="BK96" i="21"/>
  <c r="BL96" i="21"/>
  <c r="BM96" i="21"/>
  <c r="BN96" i="21"/>
  <c r="BJ97" i="21"/>
  <c r="BK97" i="21"/>
  <c r="BL97" i="21"/>
  <c r="BM97" i="21"/>
  <c r="BN97" i="21"/>
  <c r="BJ98" i="21"/>
  <c r="BK98" i="21"/>
  <c r="BL98" i="21"/>
  <c r="BM98" i="21"/>
  <c r="BN98" i="21"/>
  <c r="BJ99" i="21"/>
  <c r="BK99" i="21"/>
  <c r="BL99" i="21"/>
  <c r="BM99" i="21"/>
  <c r="BN99" i="21"/>
  <c r="BJ100" i="21"/>
  <c r="BK100" i="21"/>
  <c r="BL100" i="21"/>
  <c r="BM100" i="21"/>
  <c r="BN100" i="21"/>
  <c r="BJ101" i="21"/>
  <c r="BK101" i="21"/>
  <c r="BL101" i="21"/>
  <c r="BM101" i="21"/>
  <c r="BN101" i="21"/>
  <c r="BJ102" i="21"/>
  <c r="BK102" i="21"/>
  <c r="BL102" i="21"/>
  <c r="BM102" i="21"/>
  <c r="BN102" i="21"/>
  <c r="BJ103" i="21"/>
  <c r="BK103" i="21"/>
  <c r="BL103" i="21"/>
  <c r="BM103" i="21"/>
  <c r="BN103" i="21"/>
  <c r="BJ104" i="21"/>
  <c r="BK104" i="21"/>
  <c r="BL104" i="21"/>
  <c r="BM104" i="21"/>
  <c r="BN104" i="21"/>
  <c r="BJ105" i="21"/>
  <c r="BK105" i="21"/>
  <c r="BL105" i="21"/>
  <c r="BM105" i="21"/>
  <c r="BN105" i="21"/>
  <c r="BJ106" i="21"/>
  <c r="BK106" i="21"/>
  <c r="BL106" i="21"/>
  <c r="BM106" i="21"/>
  <c r="BN106" i="21"/>
  <c r="BJ107" i="21"/>
  <c r="BK107" i="21"/>
  <c r="BL107" i="21"/>
  <c r="BM107" i="21"/>
  <c r="BN107" i="21"/>
  <c r="BJ108" i="21"/>
  <c r="BK108" i="21"/>
  <c r="BL108" i="21"/>
  <c r="BM108" i="21"/>
  <c r="BN108" i="21"/>
  <c r="BJ109" i="21"/>
  <c r="BK109" i="21"/>
  <c r="BL109" i="21"/>
  <c r="BM109" i="21"/>
  <c r="BN109" i="21"/>
  <c r="BJ110" i="21"/>
  <c r="BK110" i="21"/>
  <c r="BL110" i="21"/>
  <c r="BM110" i="21"/>
  <c r="BN110" i="21"/>
  <c r="BJ111" i="21"/>
  <c r="BK111" i="21"/>
  <c r="BL111" i="21"/>
  <c r="BM111" i="21"/>
  <c r="BN111" i="21"/>
  <c r="BJ112" i="21"/>
  <c r="BK112" i="21"/>
  <c r="BL112" i="21"/>
  <c r="BM112" i="21"/>
  <c r="BN112" i="21"/>
  <c r="BJ113" i="21"/>
  <c r="BK113" i="21"/>
  <c r="BL113" i="21"/>
  <c r="BM113" i="21"/>
  <c r="BN113" i="21"/>
  <c r="BJ114" i="21"/>
  <c r="BK114" i="21"/>
  <c r="BL114" i="21"/>
  <c r="BM114" i="21"/>
  <c r="BN114" i="21"/>
  <c r="BJ115" i="21"/>
  <c r="BK115" i="21"/>
  <c r="BL115" i="21"/>
  <c r="BM115" i="21"/>
  <c r="BN115" i="21"/>
  <c r="BJ116" i="21"/>
  <c r="BK116" i="21"/>
  <c r="BL116" i="21"/>
  <c r="BM116" i="21"/>
  <c r="BN116" i="21"/>
  <c r="BJ117" i="21"/>
  <c r="BK117" i="21"/>
  <c r="BL117" i="21"/>
  <c r="BM117" i="21"/>
  <c r="BN117" i="21"/>
  <c r="BJ118" i="21"/>
  <c r="BK118" i="21"/>
  <c r="BL118" i="21"/>
  <c r="BM118" i="21"/>
  <c r="BN118" i="21"/>
  <c r="BJ119" i="21"/>
  <c r="BK119" i="21"/>
  <c r="BL119" i="21"/>
  <c r="BM119" i="21"/>
  <c r="BN119" i="21"/>
  <c r="BJ120" i="21"/>
  <c r="BK120" i="21"/>
  <c r="BL120" i="21"/>
  <c r="BM120" i="21"/>
  <c r="BN120" i="21"/>
  <c r="BJ121" i="21"/>
  <c r="BK121" i="21"/>
  <c r="BL121" i="21"/>
  <c r="BM121" i="21"/>
  <c r="BN121" i="21"/>
  <c r="BJ122" i="21"/>
  <c r="BK122" i="21"/>
  <c r="BL122" i="21"/>
  <c r="BM122" i="21"/>
  <c r="BN122" i="21"/>
  <c r="BJ123" i="21"/>
  <c r="BK123" i="21"/>
  <c r="BL123" i="21"/>
  <c r="BM123" i="21"/>
  <c r="BN123" i="21"/>
  <c r="BJ124" i="21"/>
  <c r="BK124" i="21"/>
  <c r="BL124" i="21"/>
  <c r="BM124" i="21"/>
  <c r="BN124" i="21"/>
  <c r="BJ125" i="21"/>
  <c r="BK125" i="21"/>
  <c r="BL125" i="21"/>
  <c r="BM125" i="21"/>
  <c r="BN125" i="21"/>
  <c r="BJ126" i="21"/>
  <c r="BK126" i="21"/>
  <c r="BL126" i="21"/>
  <c r="BM126" i="21"/>
  <c r="BN126" i="21"/>
  <c r="BJ127" i="21"/>
  <c r="BK127" i="21"/>
  <c r="BL127" i="21"/>
  <c r="BM127" i="21"/>
  <c r="BN127" i="21"/>
  <c r="BJ128" i="21"/>
  <c r="BK128" i="21"/>
  <c r="BL128" i="21"/>
  <c r="BM128" i="21"/>
  <c r="BN128" i="21"/>
  <c r="BJ129" i="21"/>
  <c r="BK129" i="21"/>
  <c r="BL129" i="21"/>
  <c r="BM129" i="21"/>
  <c r="BN129" i="21"/>
  <c r="BJ130" i="21"/>
  <c r="BK130" i="21"/>
  <c r="BL130" i="21"/>
  <c r="BM130" i="21"/>
  <c r="BN130" i="21"/>
  <c r="BJ131" i="21"/>
  <c r="BK131" i="21"/>
  <c r="BL131" i="21"/>
  <c r="BM131" i="21"/>
  <c r="BN131" i="21"/>
  <c r="BJ132" i="21"/>
  <c r="BK132" i="21"/>
  <c r="BL132" i="21"/>
  <c r="BM132" i="21"/>
  <c r="BN132" i="21"/>
  <c r="BJ133" i="21"/>
  <c r="BK133" i="21"/>
  <c r="BL133" i="21"/>
  <c r="BM133" i="21"/>
  <c r="BN133" i="21"/>
  <c r="BJ134" i="21"/>
  <c r="BK134" i="21"/>
  <c r="BL134" i="21"/>
  <c r="BM134" i="21"/>
  <c r="BN134" i="21"/>
  <c r="BJ135" i="21"/>
  <c r="BK135" i="21"/>
  <c r="BL135" i="21"/>
  <c r="BM135" i="21"/>
  <c r="BN135" i="21"/>
  <c r="BJ136" i="21"/>
  <c r="BK136" i="21"/>
  <c r="BL136" i="21"/>
  <c r="BM136" i="21"/>
  <c r="BN136" i="21"/>
  <c r="BJ137" i="21"/>
  <c r="BK137" i="21"/>
  <c r="BL137" i="21"/>
  <c r="BM137" i="21"/>
  <c r="BN137" i="21"/>
  <c r="BJ138" i="21"/>
  <c r="BK138" i="21"/>
  <c r="BL138" i="21"/>
  <c r="BM138" i="21"/>
  <c r="BN138" i="21"/>
  <c r="BJ139" i="21"/>
  <c r="BK139" i="21"/>
  <c r="BL139" i="21"/>
  <c r="BM139" i="21"/>
  <c r="BN139" i="21"/>
  <c r="BJ140" i="21"/>
  <c r="BK140" i="21"/>
  <c r="BL140" i="21"/>
  <c r="BM140" i="21"/>
  <c r="BN140" i="21"/>
  <c r="BJ141" i="21"/>
  <c r="BK141" i="21"/>
  <c r="BL141" i="21"/>
  <c r="BM141" i="21"/>
  <c r="BN141" i="21"/>
  <c r="BJ142" i="21"/>
  <c r="BK142" i="21"/>
  <c r="BL142" i="21"/>
  <c r="BM142" i="21"/>
  <c r="BN142" i="21"/>
  <c r="BJ143" i="21"/>
  <c r="BK143" i="21"/>
  <c r="BL143" i="21"/>
  <c r="BM143" i="21"/>
  <c r="BN143" i="21"/>
  <c r="BJ144" i="21"/>
  <c r="BK144" i="21"/>
  <c r="BL144" i="21"/>
  <c r="BM144" i="21"/>
  <c r="BN144" i="21"/>
  <c r="BJ145" i="21"/>
  <c r="BK145" i="21"/>
  <c r="BL145" i="21"/>
  <c r="BM145" i="21"/>
  <c r="BN145" i="21"/>
  <c r="BJ146" i="21"/>
  <c r="BK146" i="21"/>
  <c r="BL146" i="21"/>
  <c r="BM146" i="21"/>
  <c r="BN146" i="21"/>
  <c r="BJ147" i="21"/>
  <c r="BK147" i="21"/>
  <c r="BL147" i="21"/>
  <c r="BM147" i="21"/>
  <c r="BN147" i="21"/>
  <c r="BJ148" i="21"/>
  <c r="BK148" i="21"/>
  <c r="BL148" i="21"/>
  <c r="BM148" i="21"/>
  <c r="BN148" i="21"/>
  <c r="BJ149" i="21"/>
  <c r="BK149" i="21"/>
  <c r="BL149" i="21"/>
  <c r="BM149" i="21"/>
  <c r="BN149" i="21"/>
  <c r="BJ150" i="21"/>
  <c r="BK150" i="21"/>
  <c r="BL150" i="21"/>
  <c r="BM150" i="21"/>
  <c r="BN150" i="21"/>
  <c r="BJ151" i="21"/>
  <c r="BK151" i="21"/>
  <c r="BL151" i="21"/>
  <c r="BM151" i="21"/>
  <c r="BN151" i="21"/>
  <c r="BN56" i="21"/>
  <c r="BM56" i="21"/>
  <c r="BL56" i="21"/>
  <c r="BK56" i="21"/>
  <c r="BJ56" i="21"/>
  <c r="BC57" i="21"/>
  <c r="BD57" i="21"/>
  <c r="BE57" i="21"/>
  <c r="BF57" i="21"/>
  <c r="BG57" i="21"/>
  <c r="BC58" i="21"/>
  <c r="BD58" i="21"/>
  <c r="BE58" i="21"/>
  <c r="BF58" i="21"/>
  <c r="BG58" i="21"/>
  <c r="BC59" i="21"/>
  <c r="BD59" i="21"/>
  <c r="BE59" i="21"/>
  <c r="BF59" i="21"/>
  <c r="BG59" i="21"/>
  <c r="BC60" i="21"/>
  <c r="BD60" i="21"/>
  <c r="BE60" i="21"/>
  <c r="BF60" i="21"/>
  <c r="BG60" i="21"/>
  <c r="BC61" i="21"/>
  <c r="BD61" i="21"/>
  <c r="BE61" i="21"/>
  <c r="BF61" i="21"/>
  <c r="BG61" i="21"/>
  <c r="BC62" i="21"/>
  <c r="BD62" i="21"/>
  <c r="BE62" i="21"/>
  <c r="BF62" i="21"/>
  <c r="BG62" i="21"/>
  <c r="BC63" i="21"/>
  <c r="BD63" i="21"/>
  <c r="BE63" i="21"/>
  <c r="BF63" i="21"/>
  <c r="BG63" i="21"/>
  <c r="BC64" i="21"/>
  <c r="BD64" i="21"/>
  <c r="BE64" i="21"/>
  <c r="BF64" i="21"/>
  <c r="BG64" i="21"/>
  <c r="BC65" i="21"/>
  <c r="BD65" i="21"/>
  <c r="BE65" i="21"/>
  <c r="BF65" i="21"/>
  <c r="BG65" i="21"/>
  <c r="BC66" i="21"/>
  <c r="BD66" i="21"/>
  <c r="BE66" i="21"/>
  <c r="BF66" i="21"/>
  <c r="BG66" i="21"/>
  <c r="BC67" i="21"/>
  <c r="BD67" i="21"/>
  <c r="BE67" i="21"/>
  <c r="BF67" i="21"/>
  <c r="BG67" i="21"/>
  <c r="BC68" i="21"/>
  <c r="BD68" i="21"/>
  <c r="BE68" i="21"/>
  <c r="BF68" i="21"/>
  <c r="BG68" i="21"/>
  <c r="BC69" i="21"/>
  <c r="BD69" i="21"/>
  <c r="BE69" i="21"/>
  <c r="BF69" i="21"/>
  <c r="BG69" i="21"/>
  <c r="BC70" i="21"/>
  <c r="BD70" i="21"/>
  <c r="BE70" i="21"/>
  <c r="BF70" i="21"/>
  <c r="BG70" i="21"/>
  <c r="BC71" i="21"/>
  <c r="BD71" i="21"/>
  <c r="BE71" i="21"/>
  <c r="BF71" i="21"/>
  <c r="BG71" i="21"/>
  <c r="BC72" i="21"/>
  <c r="BD72" i="21"/>
  <c r="BE72" i="21"/>
  <c r="BF72" i="21"/>
  <c r="BG72" i="21"/>
  <c r="BC73" i="21"/>
  <c r="BD73" i="21"/>
  <c r="BE73" i="21"/>
  <c r="BF73" i="21"/>
  <c r="BG73" i="21"/>
  <c r="BC74" i="21"/>
  <c r="BD74" i="21"/>
  <c r="BE74" i="21"/>
  <c r="BF74" i="21"/>
  <c r="BG74" i="21"/>
  <c r="BC75" i="21"/>
  <c r="BD75" i="21"/>
  <c r="BE75" i="21"/>
  <c r="BF75" i="21"/>
  <c r="BG75" i="21"/>
  <c r="BC76" i="21"/>
  <c r="BD76" i="21"/>
  <c r="BE76" i="21"/>
  <c r="BF76" i="21"/>
  <c r="BG76" i="21"/>
  <c r="BC77" i="21"/>
  <c r="BD77" i="21"/>
  <c r="BE77" i="21"/>
  <c r="BF77" i="21"/>
  <c r="BG77" i="21"/>
  <c r="BC78" i="21"/>
  <c r="BD78" i="21"/>
  <c r="BE78" i="21"/>
  <c r="BF78" i="21"/>
  <c r="BG78" i="21"/>
  <c r="BC79" i="21"/>
  <c r="BD79" i="21"/>
  <c r="BE79" i="21"/>
  <c r="BF79" i="21"/>
  <c r="BG79" i="21"/>
  <c r="BC80" i="21"/>
  <c r="BD80" i="21"/>
  <c r="BE80" i="21"/>
  <c r="BF80" i="21"/>
  <c r="BG80" i="21"/>
  <c r="BC81" i="21"/>
  <c r="BD81" i="21"/>
  <c r="BE81" i="21"/>
  <c r="BF81" i="21"/>
  <c r="BG81" i="21"/>
  <c r="BC82" i="21"/>
  <c r="BD82" i="21"/>
  <c r="BE82" i="21"/>
  <c r="BF82" i="21"/>
  <c r="BG82" i="21"/>
  <c r="BC83" i="21"/>
  <c r="BD83" i="21"/>
  <c r="BE83" i="21"/>
  <c r="BF83" i="21"/>
  <c r="BG83" i="21"/>
  <c r="BC84" i="21"/>
  <c r="BD84" i="21"/>
  <c r="BE84" i="21"/>
  <c r="BF84" i="21"/>
  <c r="BG84" i="21"/>
  <c r="BC85" i="21"/>
  <c r="BD85" i="21"/>
  <c r="BE85" i="21"/>
  <c r="BF85" i="21"/>
  <c r="BG85" i="21"/>
  <c r="BC86" i="21"/>
  <c r="BD86" i="21"/>
  <c r="BE86" i="21"/>
  <c r="BF86" i="21"/>
  <c r="BG86" i="21"/>
  <c r="BC87" i="21"/>
  <c r="BD87" i="21"/>
  <c r="BE87" i="21"/>
  <c r="BF87" i="21"/>
  <c r="BG87" i="21"/>
  <c r="BC88" i="21"/>
  <c r="BD88" i="21"/>
  <c r="BE88" i="21"/>
  <c r="BF88" i="21"/>
  <c r="BG88" i="21"/>
  <c r="BC89" i="21"/>
  <c r="BD89" i="21"/>
  <c r="BE89" i="21"/>
  <c r="BF89" i="21"/>
  <c r="BG89" i="21"/>
  <c r="BC90" i="21"/>
  <c r="BD90" i="21"/>
  <c r="BE90" i="21"/>
  <c r="BF90" i="21"/>
  <c r="BG90" i="21"/>
  <c r="BC91" i="21"/>
  <c r="BD91" i="21"/>
  <c r="BE91" i="21"/>
  <c r="BF91" i="21"/>
  <c r="BG91" i="21"/>
  <c r="BC92" i="21"/>
  <c r="BD92" i="21"/>
  <c r="BE92" i="21"/>
  <c r="BF92" i="21"/>
  <c r="BG92" i="21"/>
  <c r="BC93" i="21"/>
  <c r="BD93" i="21"/>
  <c r="BE93" i="21"/>
  <c r="BF93" i="21"/>
  <c r="BG93" i="21"/>
  <c r="BC94" i="21"/>
  <c r="BD94" i="21"/>
  <c r="BE94" i="21"/>
  <c r="BF94" i="21"/>
  <c r="BG94" i="21"/>
  <c r="BC95" i="21"/>
  <c r="BD95" i="21"/>
  <c r="BE95" i="21"/>
  <c r="BF95" i="21"/>
  <c r="BG95" i="21"/>
  <c r="BC96" i="21"/>
  <c r="BD96" i="21"/>
  <c r="BE96" i="21"/>
  <c r="BF96" i="21"/>
  <c r="BG96" i="21"/>
  <c r="BC97" i="21"/>
  <c r="BD97" i="21"/>
  <c r="BE97" i="21"/>
  <c r="BF97" i="21"/>
  <c r="BG97" i="21"/>
  <c r="BC98" i="21"/>
  <c r="BD98" i="21"/>
  <c r="BE98" i="21"/>
  <c r="BF98" i="21"/>
  <c r="BG98" i="21"/>
  <c r="BC99" i="21"/>
  <c r="BD99" i="21"/>
  <c r="BE99" i="21"/>
  <c r="BF99" i="21"/>
  <c r="BG99" i="21"/>
  <c r="BC100" i="21"/>
  <c r="BD100" i="21"/>
  <c r="BE100" i="21"/>
  <c r="BF100" i="21"/>
  <c r="BG100" i="21"/>
  <c r="BC101" i="21"/>
  <c r="BD101" i="21"/>
  <c r="BE101" i="21"/>
  <c r="BF101" i="21"/>
  <c r="BG101" i="21"/>
  <c r="BC102" i="21"/>
  <c r="BD102" i="21"/>
  <c r="BE102" i="21"/>
  <c r="BF102" i="21"/>
  <c r="BG102" i="21"/>
  <c r="BC103" i="21"/>
  <c r="BD103" i="21"/>
  <c r="BE103" i="21"/>
  <c r="BF103" i="21"/>
  <c r="BG103" i="21"/>
  <c r="BC104" i="21"/>
  <c r="BD104" i="21"/>
  <c r="BE104" i="21"/>
  <c r="BF104" i="21"/>
  <c r="BG104" i="21"/>
  <c r="BC105" i="21"/>
  <c r="BD105" i="21"/>
  <c r="BE105" i="21"/>
  <c r="BF105" i="21"/>
  <c r="BG105" i="21"/>
  <c r="BC106" i="21"/>
  <c r="BD106" i="21"/>
  <c r="BE106" i="21"/>
  <c r="BF106" i="21"/>
  <c r="BG106" i="21"/>
  <c r="BC107" i="21"/>
  <c r="BD107" i="21"/>
  <c r="BE107" i="21"/>
  <c r="BF107" i="21"/>
  <c r="BG107" i="21"/>
  <c r="BC108" i="21"/>
  <c r="BD108" i="21"/>
  <c r="BE108" i="21"/>
  <c r="BF108" i="21"/>
  <c r="BG108" i="21"/>
  <c r="BC109" i="21"/>
  <c r="BD109" i="21"/>
  <c r="BE109" i="21"/>
  <c r="BF109" i="21"/>
  <c r="BG109" i="21"/>
  <c r="BC110" i="21"/>
  <c r="BD110" i="21"/>
  <c r="BE110" i="21"/>
  <c r="BF110" i="21"/>
  <c r="BG110" i="21"/>
  <c r="BC111" i="21"/>
  <c r="BD111" i="21"/>
  <c r="BE111" i="21"/>
  <c r="BF111" i="21"/>
  <c r="BG111" i="21"/>
  <c r="BC112" i="21"/>
  <c r="BD112" i="21"/>
  <c r="BE112" i="21"/>
  <c r="BF112" i="21"/>
  <c r="BG112" i="21"/>
  <c r="BC113" i="21"/>
  <c r="BD113" i="21"/>
  <c r="BE113" i="21"/>
  <c r="BF113" i="21"/>
  <c r="BG113" i="21"/>
  <c r="BC114" i="21"/>
  <c r="BD114" i="21"/>
  <c r="BE114" i="21"/>
  <c r="BF114" i="21"/>
  <c r="BG114" i="21"/>
  <c r="BC115" i="21"/>
  <c r="BD115" i="21"/>
  <c r="BE115" i="21"/>
  <c r="BF115" i="21"/>
  <c r="BG115" i="21"/>
  <c r="BC116" i="21"/>
  <c r="BD116" i="21"/>
  <c r="BE116" i="21"/>
  <c r="BF116" i="21"/>
  <c r="BG116" i="21"/>
  <c r="BC117" i="21"/>
  <c r="BD117" i="21"/>
  <c r="BE117" i="21"/>
  <c r="BF117" i="21"/>
  <c r="BG117" i="21"/>
  <c r="BC118" i="21"/>
  <c r="BD118" i="21"/>
  <c r="BE118" i="21"/>
  <c r="BF118" i="21"/>
  <c r="BG118" i="21"/>
  <c r="BC119" i="21"/>
  <c r="BD119" i="21"/>
  <c r="BE119" i="21"/>
  <c r="BF119" i="21"/>
  <c r="BG119" i="21"/>
  <c r="BC120" i="21"/>
  <c r="BD120" i="21"/>
  <c r="BE120" i="21"/>
  <c r="BF120" i="21"/>
  <c r="BG120" i="21"/>
  <c r="BC121" i="21"/>
  <c r="BD121" i="21"/>
  <c r="BE121" i="21"/>
  <c r="BF121" i="21"/>
  <c r="BG121" i="21"/>
  <c r="BC122" i="21"/>
  <c r="BD122" i="21"/>
  <c r="BE122" i="21"/>
  <c r="BF122" i="21"/>
  <c r="BG122" i="21"/>
  <c r="BC123" i="21"/>
  <c r="BD123" i="21"/>
  <c r="BE123" i="21"/>
  <c r="BF123" i="21"/>
  <c r="BG123" i="21"/>
  <c r="BC124" i="21"/>
  <c r="BD124" i="21"/>
  <c r="BE124" i="21"/>
  <c r="BF124" i="21"/>
  <c r="BG124" i="21"/>
  <c r="BC125" i="21"/>
  <c r="BD125" i="21"/>
  <c r="BE125" i="21"/>
  <c r="BF125" i="21"/>
  <c r="BG125" i="21"/>
  <c r="BC126" i="21"/>
  <c r="BD126" i="21"/>
  <c r="BE126" i="21"/>
  <c r="BF126" i="21"/>
  <c r="BG126" i="21"/>
  <c r="BC127" i="21"/>
  <c r="BD127" i="21"/>
  <c r="BE127" i="21"/>
  <c r="BF127" i="21"/>
  <c r="BG127" i="21"/>
  <c r="BC128" i="21"/>
  <c r="BD128" i="21"/>
  <c r="BE128" i="21"/>
  <c r="BF128" i="21"/>
  <c r="BG128" i="21"/>
  <c r="BC129" i="21"/>
  <c r="BD129" i="21"/>
  <c r="BE129" i="21"/>
  <c r="BF129" i="21"/>
  <c r="BG129" i="21"/>
  <c r="BC130" i="21"/>
  <c r="BD130" i="21"/>
  <c r="BE130" i="21"/>
  <c r="BF130" i="21"/>
  <c r="BG130" i="21"/>
  <c r="BC131" i="21"/>
  <c r="BD131" i="21"/>
  <c r="BE131" i="21"/>
  <c r="BF131" i="21"/>
  <c r="BG131" i="21"/>
  <c r="BC132" i="21"/>
  <c r="BD132" i="21"/>
  <c r="BE132" i="21"/>
  <c r="BF132" i="21"/>
  <c r="BG132" i="21"/>
  <c r="BC133" i="21"/>
  <c r="BD133" i="21"/>
  <c r="BE133" i="21"/>
  <c r="BF133" i="21"/>
  <c r="BG133" i="21"/>
  <c r="BC134" i="21"/>
  <c r="BD134" i="21"/>
  <c r="BE134" i="21"/>
  <c r="BF134" i="21"/>
  <c r="BG134" i="21"/>
  <c r="BC135" i="21"/>
  <c r="BD135" i="21"/>
  <c r="BE135" i="21"/>
  <c r="BF135" i="21"/>
  <c r="BG135" i="21"/>
  <c r="BC136" i="21"/>
  <c r="BD136" i="21"/>
  <c r="BE136" i="21"/>
  <c r="BF136" i="21"/>
  <c r="BG136" i="21"/>
  <c r="BC137" i="21"/>
  <c r="BD137" i="21"/>
  <c r="BE137" i="21"/>
  <c r="BF137" i="21"/>
  <c r="BG137" i="21"/>
  <c r="BC138" i="21"/>
  <c r="BD138" i="21"/>
  <c r="BE138" i="21"/>
  <c r="BF138" i="21"/>
  <c r="BG138" i="21"/>
  <c r="BC139" i="21"/>
  <c r="BD139" i="21"/>
  <c r="BE139" i="21"/>
  <c r="BF139" i="21"/>
  <c r="BG139" i="21"/>
  <c r="BC140" i="21"/>
  <c r="BD140" i="21"/>
  <c r="BE140" i="21"/>
  <c r="BF140" i="21"/>
  <c r="BG140" i="21"/>
  <c r="BC141" i="21"/>
  <c r="BD141" i="21"/>
  <c r="BE141" i="21"/>
  <c r="BF141" i="21"/>
  <c r="BG141" i="21"/>
  <c r="BC142" i="21"/>
  <c r="BD142" i="21"/>
  <c r="BE142" i="21"/>
  <c r="BF142" i="21"/>
  <c r="BG142" i="21"/>
  <c r="BC143" i="21"/>
  <c r="BD143" i="21"/>
  <c r="BE143" i="21"/>
  <c r="BF143" i="21"/>
  <c r="BG143" i="21"/>
  <c r="BC144" i="21"/>
  <c r="BD144" i="21"/>
  <c r="BE144" i="21"/>
  <c r="BF144" i="21"/>
  <c r="BG144" i="21"/>
  <c r="BC145" i="21"/>
  <c r="BD145" i="21"/>
  <c r="BE145" i="21"/>
  <c r="BF145" i="21"/>
  <c r="BG145" i="21"/>
  <c r="BC146" i="21"/>
  <c r="BD146" i="21"/>
  <c r="BE146" i="21"/>
  <c r="BF146" i="21"/>
  <c r="BG146" i="21"/>
  <c r="BC147" i="21"/>
  <c r="BD147" i="21"/>
  <c r="BE147" i="21"/>
  <c r="BF147" i="21"/>
  <c r="BG147" i="21"/>
  <c r="BC148" i="21"/>
  <c r="BD148" i="21"/>
  <c r="BE148" i="21"/>
  <c r="BF148" i="21"/>
  <c r="BG148" i="21"/>
  <c r="BC149" i="21"/>
  <c r="BD149" i="21"/>
  <c r="BE149" i="21"/>
  <c r="BF149" i="21"/>
  <c r="BG149" i="21"/>
  <c r="BC150" i="21"/>
  <c r="BD150" i="21"/>
  <c r="BE150" i="21"/>
  <c r="BF150" i="21"/>
  <c r="BG150" i="21"/>
  <c r="BC151" i="21"/>
  <c r="BD151" i="21"/>
  <c r="BE151" i="21"/>
  <c r="BF151" i="21"/>
  <c r="BG151" i="21"/>
  <c r="BG56" i="21"/>
  <c r="BF56" i="21"/>
  <c r="BE56" i="21"/>
  <c r="BD56" i="21"/>
  <c r="BC56" i="21"/>
  <c r="BH57" i="21"/>
  <c r="BI57" i="21"/>
  <c r="BH58" i="21"/>
  <c r="BI58" i="21"/>
  <c r="BH59" i="21"/>
  <c r="BI59" i="21"/>
  <c r="BH60" i="21"/>
  <c r="BI60" i="21"/>
  <c r="BH61" i="21"/>
  <c r="BI61" i="21"/>
  <c r="BH62" i="21"/>
  <c r="BI62" i="21"/>
  <c r="BH63" i="21"/>
  <c r="BI63" i="21"/>
  <c r="BH64" i="21"/>
  <c r="BI64" i="21"/>
  <c r="BH65" i="21"/>
  <c r="BI65" i="21"/>
  <c r="BH66" i="21"/>
  <c r="BI66" i="21"/>
  <c r="BH67" i="21"/>
  <c r="BI67" i="21"/>
  <c r="BH68" i="21"/>
  <c r="BI68" i="21"/>
  <c r="BH69" i="21"/>
  <c r="BI69" i="21"/>
  <c r="BH70" i="21"/>
  <c r="BI70" i="21"/>
  <c r="BH71" i="21"/>
  <c r="BI71" i="21"/>
  <c r="BH72" i="21"/>
  <c r="BI72" i="21"/>
  <c r="BH73" i="21"/>
  <c r="BI73" i="21"/>
  <c r="BH74" i="21"/>
  <c r="BI74" i="21"/>
  <c r="BH75" i="21"/>
  <c r="BI75" i="21"/>
  <c r="BH76" i="21"/>
  <c r="BI76" i="21"/>
  <c r="BH77" i="21"/>
  <c r="BI77" i="21"/>
  <c r="BH78" i="21"/>
  <c r="BI78" i="21"/>
  <c r="BH79" i="21"/>
  <c r="BI79" i="21"/>
  <c r="BH80" i="21"/>
  <c r="BI80" i="21"/>
  <c r="BH81" i="21"/>
  <c r="BI81" i="21"/>
  <c r="BH82" i="21"/>
  <c r="BI82" i="21"/>
  <c r="BH83" i="21"/>
  <c r="BI83" i="21"/>
  <c r="BH84" i="21"/>
  <c r="BI84" i="21"/>
  <c r="BH85" i="21"/>
  <c r="BI85" i="21"/>
  <c r="BH86" i="21"/>
  <c r="BI86" i="21"/>
  <c r="BH87" i="21"/>
  <c r="BI87" i="21"/>
  <c r="BH88" i="21"/>
  <c r="BI88" i="21"/>
  <c r="BH89" i="21"/>
  <c r="BI89" i="21"/>
  <c r="BH90" i="21"/>
  <c r="BI90" i="21"/>
  <c r="BH91" i="21"/>
  <c r="BI91" i="21"/>
  <c r="BH92" i="21"/>
  <c r="BI92" i="21"/>
  <c r="BH93" i="21"/>
  <c r="BI93" i="21"/>
  <c r="BH94" i="21"/>
  <c r="BI94" i="21"/>
  <c r="BH95" i="21"/>
  <c r="BI95" i="21"/>
  <c r="BH96" i="21"/>
  <c r="BI96" i="21"/>
  <c r="BH97" i="21"/>
  <c r="BI97" i="21"/>
  <c r="BH98" i="21"/>
  <c r="BI98" i="21"/>
  <c r="BH99" i="21"/>
  <c r="BI99" i="21"/>
  <c r="BH100" i="21"/>
  <c r="BI100" i="21"/>
  <c r="BH101" i="21"/>
  <c r="BI101" i="21"/>
  <c r="BH102" i="21"/>
  <c r="BI102" i="21"/>
  <c r="BH103" i="21"/>
  <c r="BI103" i="21"/>
  <c r="BH104" i="21"/>
  <c r="BI104" i="21"/>
  <c r="BH105" i="21"/>
  <c r="BI105" i="21"/>
  <c r="BH106" i="21"/>
  <c r="BI106" i="21"/>
  <c r="BH107" i="21"/>
  <c r="BI107" i="21"/>
  <c r="BH108" i="21"/>
  <c r="BI108" i="21"/>
  <c r="BH109" i="21"/>
  <c r="BI109" i="21"/>
  <c r="BH110" i="21"/>
  <c r="BI110" i="21"/>
  <c r="BH111" i="21"/>
  <c r="BI111" i="21"/>
  <c r="BH112" i="21"/>
  <c r="BI112" i="21"/>
  <c r="BH113" i="21"/>
  <c r="BI113" i="21"/>
  <c r="BH114" i="21"/>
  <c r="BI114" i="21"/>
  <c r="BH115" i="21"/>
  <c r="BI115" i="21"/>
  <c r="BH116" i="21"/>
  <c r="BI116" i="21"/>
  <c r="BH117" i="21"/>
  <c r="BI117" i="21"/>
  <c r="BH118" i="21"/>
  <c r="BI118" i="21"/>
  <c r="BH119" i="21"/>
  <c r="BI119" i="21"/>
  <c r="BH120" i="21"/>
  <c r="BI120" i="21"/>
  <c r="BH121" i="21"/>
  <c r="BI121" i="21"/>
  <c r="BH122" i="21"/>
  <c r="BI122" i="21"/>
  <c r="BH123" i="21"/>
  <c r="BI123" i="21"/>
  <c r="BH124" i="21"/>
  <c r="BI124" i="21"/>
  <c r="BH125" i="21"/>
  <c r="BI125" i="21"/>
  <c r="BH126" i="21"/>
  <c r="BI126" i="21"/>
  <c r="BH127" i="21"/>
  <c r="BI127" i="21"/>
  <c r="BH128" i="21"/>
  <c r="BI128" i="21"/>
  <c r="BH129" i="21"/>
  <c r="BI129" i="21"/>
  <c r="BH130" i="21"/>
  <c r="BI130" i="21"/>
  <c r="BH131" i="21"/>
  <c r="BI131" i="21"/>
  <c r="BH132" i="21"/>
  <c r="BI132" i="21"/>
  <c r="BH133" i="21"/>
  <c r="BI133" i="21"/>
  <c r="BH134" i="21"/>
  <c r="BI134" i="21"/>
  <c r="BH135" i="21"/>
  <c r="BI135" i="21"/>
  <c r="BH136" i="21"/>
  <c r="BI136" i="21"/>
  <c r="BH137" i="21"/>
  <c r="BI137" i="21"/>
  <c r="BH138" i="21"/>
  <c r="BI138" i="21"/>
  <c r="BH139" i="21"/>
  <c r="BI139" i="21"/>
  <c r="BH140" i="21"/>
  <c r="BI140" i="21"/>
  <c r="BH141" i="21"/>
  <c r="BI141" i="21"/>
  <c r="BH142" i="21"/>
  <c r="BI142" i="21"/>
  <c r="BH143" i="21"/>
  <c r="BI143" i="21"/>
  <c r="BH144" i="21"/>
  <c r="BI144" i="21"/>
  <c r="BH145" i="21"/>
  <c r="BI145" i="21"/>
  <c r="BH146" i="21"/>
  <c r="BI146" i="21"/>
  <c r="BH147" i="21"/>
  <c r="BI147" i="21"/>
  <c r="BH148" i="21"/>
  <c r="BI148" i="21"/>
  <c r="BH149" i="21"/>
  <c r="BI149" i="21"/>
  <c r="BH150" i="21"/>
  <c r="BI150" i="21"/>
  <c r="BH151" i="21"/>
  <c r="BI151" i="21"/>
  <c r="BI56" i="21"/>
  <c r="BH56" i="21"/>
  <c r="BB57" i="21"/>
  <c r="BB58" i="21"/>
  <c r="BB59" i="21"/>
  <c r="BB60" i="21"/>
  <c r="BB61" i="21"/>
  <c r="BB62" i="21"/>
  <c r="BB63" i="21"/>
  <c r="BB64" i="21"/>
  <c r="BB65" i="21"/>
  <c r="BB66" i="21"/>
  <c r="BB67" i="21"/>
  <c r="BB68" i="21"/>
  <c r="BB69" i="21"/>
  <c r="BB70" i="21"/>
  <c r="BB71" i="21"/>
  <c r="BB72" i="21"/>
  <c r="BB73" i="21"/>
  <c r="BB74" i="21"/>
  <c r="BB75" i="21"/>
  <c r="BB76" i="21"/>
  <c r="BB77" i="21"/>
  <c r="BB78" i="21"/>
  <c r="BB79" i="21"/>
  <c r="BB80" i="21"/>
  <c r="BB81" i="21"/>
  <c r="BB82" i="21"/>
  <c r="BB83" i="21"/>
  <c r="BB84" i="21"/>
  <c r="BB85" i="21"/>
  <c r="BB86" i="21"/>
  <c r="BB87" i="21"/>
  <c r="BB88" i="21"/>
  <c r="BB89" i="21"/>
  <c r="BB90" i="21"/>
  <c r="BB91" i="21"/>
  <c r="BB92" i="21"/>
  <c r="BB93" i="21"/>
  <c r="BB94" i="21"/>
  <c r="BB95" i="21"/>
  <c r="BB96" i="21"/>
  <c r="BB97" i="21"/>
  <c r="BB98" i="21"/>
  <c r="BB99" i="21"/>
  <c r="BB100" i="21"/>
  <c r="BB101" i="21"/>
  <c r="BB102" i="21"/>
  <c r="BB103" i="21"/>
  <c r="BB104" i="21"/>
  <c r="BB105" i="21"/>
  <c r="BB106" i="21"/>
  <c r="BB107" i="21"/>
  <c r="BB108" i="21"/>
  <c r="BB109" i="21"/>
  <c r="BB110" i="21"/>
  <c r="BB111" i="21"/>
  <c r="BB112" i="21"/>
  <c r="BB113" i="21"/>
  <c r="BB114" i="21"/>
  <c r="BB115" i="21"/>
  <c r="BB116" i="21"/>
  <c r="BB117" i="21"/>
  <c r="BB118" i="21"/>
  <c r="BB119" i="21"/>
  <c r="BB120" i="21"/>
  <c r="BB121" i="21"/>
  <c r="BB122" i="21"/>
  <c r="BB123" i="21"/>
  <c r="BB124" i="21"/>
  <c r="BB125" i="21"/>
  <c r="BB126" i="21"/>
  <c r="BB127" i="21"/>
  <c r="BB128" i="21"/>
  <c r="BB129" i="21"/>
  <c r="BB130" i="21"/>
  <c r="BB131" i="21"/>
  <c r="BB132" i="21"/>
  <c r="BB133" i="21"/>
  <c r="BB134" i="21"/>
  <c r="BB135" i="21"/>
  <c r="BB136" i="21"/>
  <c r="BB137" i="21"/>
  <c r="BB138" i="21"/>
  <c r="BB139" i="21"/>
  <c r="BB140" i="21"/>
  <c r="BB141" i="21"/>
  <c r="BB142" i="21"/>
  <c r="BB143" i="21"/>
  <c r="BB144" i="21"/>
  <c r="BB145" i="21"/>
  <c r="BB146" i="21"/>
  <c r="BB147" i="21"/>
  <c r="BB148" i="21"/>
  <c r="BB149" i="21"/>
  <c r="BB150" i="21"/>
  <c r="BB151" i="21"/>
  <c r="BB56" i="21"/>
  <c r="BA57" i="21"/>
  <c r="BA58" i="21"/>
  <c r="BA59" i="21"/>
  <c r="BA60" i="21"/>
  <c r="BA61" i="21"/>
  <c r="BA62" i="21"/>
  <c r="BA63" i="21"/>
  <c r="BA64" i="21"/>
  <c r="BA65" i="21"/>
  <c r="BA66" i="21"/>
  <c r="BA67" i="21"/>
  <c r="BA68" i="21"/>
  <c r="BA69" i="21"/>
  <c r="BA70" i="21"/>
  <c r="BA71" i="21"/>
  <c r="BA72" i="21"/>
  <c r="BA73" i="21"/>
  <c r="BA74" i="21"/>
  <c r="BA75" i="21"/>
  <c r="BA76" i="21"/>
  <c r="BA77" i="21"/>
  <c r="BA78" i="21"/>
  <c r="BA79" i="21"/>
  <c r="BA80" i="21"/>
  <c r="BA81" i="21"/>
  <c r="BA82" i="21"/>
  <c r="BA83" i="21"/>
  <c r="BA84" i="21"/>
  <c r="BA85" i="21"/>
  <c r="BA86" i="21"/>
  <c r="BA87" i="21"/>
  <c r="BA88" i="21"/>
  <c r="BA89" i="21"/>
  <c r="BA90" i="21"/>
  <c r="BA91" i="21"/>
  <c r="BA92" i="21"/>
  <c r="BA93" i="21"/>
  <c r="BA94" i="21"/>
  <c r="BA95" i="21"/>
  <c r="BA96" i="21"/>
  <c r="BA97" i="21"/>
  <c r="BA98" i="21"/>
  <c r="BA99" i="21"/>
  <c r="BA100" i="21"/>
  <c r="BA101" i="21"/>
  <c r="BA102" i="21"/>
  <c r="BA103" i="21"/>
  <c r="BA104" i="21"/>
  <c r="BA105" i="21"/>
  <c r="BA106" i="21"/>
  <c r="BA107" i="21"/>
  <c r="BA108" i="21"/>
  <c r="BA109" i="21"/>
  <c r="BA110" i="21"/>
  <c r="BA111" i="21"/>
  <c r="BA112" i="21"/>
  <c r="BA113" i="21"/>
  <c r="BA114" i="21"/>
  <c r="BA115" i="21"/>
  <c r="BA116" i="21"/>
  <c r="BA117" i="21"/>
  <c r="BA118" i="21"/>
  <c r="BA119" i="21"/>
  <c r="BA120" i="21"/>
  <c r="BA121" i="21"/>
  <c r="BA122" i="21"/>
  <c r="BA123" i="21"/>
  <c r="BA124" i="21"/>
  <c r="BA125" i="21"/>
  <c r="BA126" i="21"/>
  <c r="BA127" i="21"/>
  <c r="BA128" i="21"/>
  <c r="BA129" i="21"/>
  <c r="BA130" i="21"/>
  <c r="BA131" i="21"/>
  <c r="BA132" i="21"/>
  <c r="BA133" i="21"/>
  <c r="BA134" i="21"/>
  <c r="BA135" i="21"/>
  <c r="BA136" i="21"/>
  <c r="BA137" i="21"/>
  <c r="BA138" i="21"/>
  <c r="BA139" i="21"/>
  <c r="BA140" i="21"/>
  <c r="BA141" i="21"/>
  <c r="BA142" i="21"/>
  <c r="BA143" i="21"/>
  <c r="BA144" i="21"/>
  <c r="BA145" i="21"/>
  <c r="BA146" i="21"/>
  <c r="BA147" i="21"/>
  <c r="BA148" i="21"/>
  <c r="BA149" i="21"/>
  <c r="BA150" i="21"/>
  <c r="BA151" i="21"/>
  <c r="BA56" i="21"/>
  <c r="BY56" i="21"/>
  <c r="BX56" i="21"/>
  <c r="BQ56" i="21"/>
  <c r="BP56" i="21"/>
  <c r="BR56" i="21"/>
  <c r="CD55" i="21"/>
  <c r="CC55" i="21"/>
  <c r="CB55" i="21"/>
  <c r="CA55" i="21"/>
  <c r="BZ55" i="21"/>
  <c r="BY55" i="21"/>
  <c r="BX55" i="21"/>
  <c r="BW55" i="21"/>
  <c r="BV55" i="21"/>
  <c r="BU55" i="21"/>
  <c r="BT55" i="21"/>
  <c r="BS55" i="21"/>
  <c r="BR55" i="21"/>
  <c r="BQ55" i="21"/>
  <c r="BP55" i="21"/>
  <c r="BX54" i="21"/>
  <c r="BQ54" i="21"/>
  <c r="AQ3" i="65"/>
  <c r="AQ3" i="64"/>
  <c r="AQ3" i="63"/>
  <c r="AQ3" i="62"/>
  <c r="AQ3" i="61"/>
  <c r="AY27" i="28"/>
  <c r="AZ27" i="28"/>
  <c r="BA27" i="28"/>
  <c r="BB27" i="28"/>
  <c r="BC27" i="28"/>
  <c r="AY28" i="28"/>
  <c r="AZ28" i="28"/>
  <c r="BA28" i="28"/>
  <c r="BB28" i="28"/>
  <c r="BC28" i="28"/>
  <c r="AY29" i="28"/>
  <c r="AZ29" i="28"/>
  <c r="BA29" i="28"/>
  <c r="BB29" i="28"/>
  <c r="BC29" i="28"/>
  <c r="AY30" i="28"/>
  <c r="AZ30" i="28"/>
  <c r="BA30" i="28"/>
  <c r="BB30" i="28"/>
  <c r="BC30" i="28"/>
  <c r="AY31" i="28"/>
  <c r="AZ31" i="28"/>
  <c r="BA31" i="28"/>
  <c r="BB31" i="28"/>
  <c r="BC31" i="28"/>
  <c r="AY32" i="28"/>
  <c r="AZ32" i="28"/>
  <c r="BA32" i="28"/>
  <c r="BB32" i="28"/>
  <c r="BC32" i="28"/>
  <c r="AY33" i="28"/>
  <c r="AZ33" i="28"/>
  <c r="BA33" i="28"/>
  <c r="BB33" i="28"/>
  <c r="BC33" i="28"/>
  <c r="AY34" i="28"/>
  <c r="AZ34" i="28"/>
  <c r="BA34" i="28"/>
  <c r="BB34" i="28"/>
  <c r="BC34" i="28"/>
  <c r="AY35" i="28"/>
  <c r="AZ35" i="28"/>
  <c r="BA35" i="28"/>
  <c r="BB35" i="28"/>
  <c r="BC35" i="28"/>
  <c r="AY36" i="28"/>
  <c r="AZ36" i="28"/>
  <c r="BA36" i="28"/>
  <c r="BB36" i="28"/>
  <c r="BC36" i="28"/>
  <c r="AY37" i="28"/>
  <c r="AZ37" i="28"/>
  <c r="BA37" i="28"/>
  <c r="BB37" i="28"/>
  <c r="BC37" i="28"/>
  <c r="AY38" i="28"/>
  <c r="AZ38" i="28"/>
  <c r="BA38" i="28"/>
  <c r="BB38" i="28"/>
  <c r="BC38" i="28"/>
  <c r="AY39" i="28"/>
  <c r="AZ39" i="28"/>
  <c r="BA39" i="28"/>
  <c r="BB39" i="28"/>
  <c r="BC39" i="28"/>
  <c r="AY40" i="28"/>
  <c r="AZ40" i="28"/>
  <c r="BA40" i="28"/>
  <c r="BB40" i="28"/>
  <c r="BC40" i="28"/>
  <c r="AY41" i="28"/>
  <c r="AZ41" i="28"/>
  <c r="BA41" i="28"/>
  <c r="BB41" i="28"/>
  <c r="BC41" i="28"/>
  <c r="AY42" i="28"/>
  <c r="AZ42" i="28"/>
  <c r="BA42" i="28"/>
  <c r="BB42" i="28"/>
  <c r="BC42" i="28"/>
  <c r="AY43" i="28"/>
  <c r="AZ43" i="28"/>
  <c r="BA43" i="28"/>
  <c r="BB43" i="28"/>
  <c r="BC43" i="28"/>
  <c r="AY44" i="28"/>
  <c r="AZ44" i="28"/>
  <c r="BA44" i="28"/>
  <c r="BB44" i="28"/>
  <c r="BC44" i="28"/>
  <c r="AY45" i="28"/>
  <c r="AZ45" i="28"/>
  <c r="BA45" i="28"/>
  <c r="BB45" i="28"/>
  <c r="BC45" i="28"/>
  <c r="AY46" i="28"/>
  <c r="AZ46" i="28"/>
  <c r="BA46" i="28"/>
  <c r="BB46" i="28"/>
  <c r="BC46" i="28"/>
  <c r="AY47" i="28"/>
  <c r="AZ47" i="28"/>
  <c r="BA47" i="28"/>
  <c r="BB47" i="28"/>
  <c r="BC47" i="28"/>
  <c r="AY48" i="28"/>
  <c r="AZ48" i="28"/>
  <c r="BA48" i="28"/>
  <c r="BB48" i="28"/>
  <c r="BC48" i="28"/>
  <c r="AY49" i="28"/>
  <c r="AZ49" i="28"/>
  <c r="BA49" i="28"/>
  <c r="BB49" i="28"/>
  <c r="BC49" i="28"/>
  <c r="AY50" i="28"/>
  <c r="AZ50" i="28"/>
  <c r="BA50" i="28"/>
  <c r="BB50" i="28"/>
  <c r="BC50" i="28"/>
  <c r="AY51" i="28"/>
  <c r="AZ51" i="28"/>
  <c r="BA51" i="28"/>
  <c r="BB51" i="28"/>
  <c r="BC51" i="28"/>
  <c r="AY52" i="28"/>
  <c r="AZ52" i="28"/>
  <c r="BA52" i="28"/>
  <c r="BB52" i="28"/>
  <c r="BC52" i="28"/>
  <c r="AY53" i="28"/>
  <c r="AZ53" i="28"/>
  <c r="BA53" i="28"/>
  <c r="BB53" i="28"/>
  <c r="BC53" i="28"/>
  <c r="AY54" i="28"/>
  <c r="AZ54" i="28"/>
  <c r="BA54" i="28"/>
  <c r="BB54" i="28"/>
  <c r="BC54" i="28"/>
  <c r="AY55" i="28"/>
  <c r="AZ55" i="28"/>
  <c r="BA55" i="28"/>
  <c r="BB55" i="28"/>
  <c r="BC55" i="28"/>
  <c r="AY56" i="28"/>
  <c r="AZ56" i="28"/>
  <c r="BA56" i="28"/>
  <c r="BB56" i="28"/>
  <c r="BC56" i="28"/>
  <c r="AY57" i="28"/>
  <c r="AZ57" i="28"/>
  <c r="BA57" i="28"/>
  <c r="BB57" i="28"/>
  <c r="BC57" i="28"/>
  <c r="AY58" i="28"/>
  <c r="AZ58" i="28"/>
  <c r="BA58" i="28"/>
  <c r="BB58" i="28"/>
  <c r="BC58" i="28"/>
  <c r="AY59" i="28"/>
  <c r="AZ59" i="28"/>
  <c r="BA59" i="28"/>
  <c r="BB59" i="28"/>
  <c r="BC59" i="28"/>
  <c r="AY60" i="28"/>
  <c r="AZ60" i="28"/>
  <c r="BA60" i="28"/>
  <c r="BB60" i="28"/>
  <c r="BC60" i="28"/>
  <c r="AY61" i="28"/>
  <c r="AZ61" i="28"/>
  <c r="BA61" i="28"/>
  <c r="BB61" i="28"/>
  <c r="BC61" i="28"/>
  <c r="AY62" i="28"/>
  <c r="AZ62" i="28"/>
  <c r="BA62" i="28"/>
  <c r="BB62" i="28"/>
  <c r="BC62" i="28"/>
  <c r="AY63" i="28"/>
  <c r="AZ63" i="28"/>
  <c r="BA63" i="28"/>
  <c r="BB63" i="28"/>
  <c r="BC63" i="28"/>
  <c r="AY64" i="28"/>
  <c r="AZ64" i="28"/>
  <c r="BA64" i="28"/>
  <c r="BB64" i="28"/>
  <c r="BC64" i="28"/>
  <c r="AY65" i="28"/>
  <c r="AZ65" i="28"/>
  <c r="BA65" i="28"/>
  <c r="BB65" i="28"/>
  <c r="BC65" i="28"/>
  <c r="AY66" i="28"/>
  <c r="AZ66" i="28"/>
  <c r="BA66" i="28"/>
  <c r="BB66" i="28"/>
  <c r="BC66" i="28"/>
  <c r="AY67" i="28"/>
  <c r="AZ67" i="28"/>
  <c r="BA67" i="28"/>
  <c r="BB67" i="28"/>
  <c r="BC67" i="28"/>
  <c r="AY68" i="28"/>
  <c r="AZ68" i="28"/>
  <c r="BA68" i="28"/>
  <c r="BB68" i="28"/>
  <c r="BC68" i="28"/>
  <c r="AY69" i="28"/>
  <c r="AZ69" i="28"/>
  <c r="BA69" i="28"/>
  <c r="BB69" i="28"/>
  <c r="BC69" i="28"/>
  <c r="AY70" i="28"/>
  <c r="AZ70" i="28"/>
  <c r="BA70" i="28"/>
  <c r="BB70" i="28"/>
  <c r="BC70" i="28"/>
  <c r="AY71" i="28"/>
  <c r="AZ71" i="28"/>
  <c r="BA71" i="28"/>
  <c r="BB71" i="28"/>
  <c r="BC71" i="28"/>
  <c r="AY72" i="28"/>
  <c r="AZ72" i="28"/>
  <c r="BA72" i="28"/>
  <c r="BB72" i="28"/>
  <c r="BC72" i="28"/>
  <c r="AY73" i="28"/>
  <c r="AZ73" i="28"/>
  <c r="BA73" i="28"/>
  <c r="BB73" i="28"/>
  <c r="BC73" i="28"/>
  <c r="AY74" i="28"/>
  <c r="AZ74" i="28"/>
  <c r="BA74" i="28"/>
  <c r="BB74" i="28"/>
  <c r="BC74" i="28"/>
  <c r="AY75" i="28"/>
  <c r="AZ75" i="28"/>
  <c r="BA75" i="28"/>
  <c r="BB75" i="28"/>
  <c r="BC75" i="28"/>
  <c r="AY76" i="28"/>
  <c r="AZ76" i="28"/>
  <c r="BA76" i="28"/>
  <c r="BB76" i="28"/>
  <c r="BC76" i="28"/>
  <c r="AY77" i="28"/>
  <c r="AZ77" i="28"/>
  <c r="BA77" i="28"/>
  <c r="BB77" i="28"/>
  <c r="BC77" i="28"/>
  <c r="AY78" i="28"/>
  <c r="AZ78" i="28"/>
  <c r="BA78" i="28"/>
  <c r="BB78" i="28"/>
  <c r="BC78" i="28"/>
  <c r="AY79" i="28"/>
  <c r="AZ79" i="28"/>
  <c r="BA79" i="28"/>
  <c r="BB79" i="28"/>
  <c r="BC79" i="28"/>
  <c r="AY80" i="28"/>
  <c r="AZ80" i="28"/>
  <c r="BA80" i="28"/>
  <c r="BB80" i="28"/>
  <c r="BC80" i="28"/>
  <c r="AY81" i="28"/>
  <c r="AZ81" i="28"/>
  <c r="BA81" i="28"/>
  <c r="BB81" i="28"/>
  <c r="BC81" i="28"/>
  <c r="AY82" i="28"/>
  <c r="AZ82" i="28"/>
  <c r="BA82" i="28"/>
  <c r="BB82" i="28"/>
  <c r="BC82" i="28"/>
  <c r="AY83" i="28"/>
  <c r="AZ83" i="28"/>
  <c r="BA83" i="28"/>
  <c r="BB83" i="28"/>
  <c r="BC83" i="28"/>
  <c r="AY84" i="28"/>
  <c r="AZ84" i="28"/>
  <c r="BA84" i="28"/>
  <c r="BB84" i="28"/>
  <c r="BC84" i="28"/>
  <c r="AY85" i="28"/>
  <c r="AZ85" i="28"/>
  <c r="BA85" i="28"/>
  <c r="BB85" i="28"/>
  <c r="BC85" i="28"/>
  <c r="AY86" i="28"/>
  <c r="AZ86" i="28"/>
  <c r="BA86" i="28"/>
  <c r="BB86" i="28"/>
  <c r="BC86" i="28"/>
  <c r="AY87" i="28"/>
  <c r="AZ87" i="28"/>
  <c r="BA87" i="28"/>
  <c r="BB87" i="28"/>
  <c r="BC87" i="28"/>
  <c r="AY88" i="28"/>
  <c r="AZ88" i="28"/>
  <c r="BA88" i="28"/>
  <c r="BB88" i="28"/>
  <c r="BC88" i="28"/>
  <c r="AY89" i="28"/>
  <c r="AZ89" i="28"/>
  <c r="BA89" i="28"/>
  <c r="BB89" i="28"/>
  <c r="BC89" i="28"/>
  <c r="AY90" i="28"/>
  <c r="AZ90" i="28"/>
  <c r="BA90" i="28"/>
  <c r="BB90" i="28"/>
  <c r="BC90" i="28"/>
  <c r="AY91" i="28"/>
  <c r="AZ91" i="28"/>
  <c r="BA91" i="28"/>
  <c r="BB91" i="28"/>
  <c r="BC91" i="28"/>
  <c r="AY92" i="28"/>
  <c r="AZ92" i="28"/>
  <c r="BA92" i="28"/>
  <c r="BB92" i="28"/>
  <c r="BC92" i="28"/>
  <c r="AY93" i="28"/>
  <c r="AZ93" i="28"/>
  <c r="BA93" i="28"/>
  <c r="BB93" i="28"/>
  <c r="BC93" i="28"/>
  <c r="AY94" i="28"/>
  <c r="AZ94" i="28"/>
  <c r="BA94" i="28"/>
  <c r="BB94" i="28"/>
  <c r="BC94" i="28"/>
  <c r="AY95" i="28"/>
  <c r="AZ95" i="28"/>
  <c r="BA95" i="28"/>
  <c r="BB95" i="28"/>
  <c r="BC95" i="28"/>
  <c r="AY96" i="28"/>
  <c r="AZ96" i="28"/>
  <c r="BA96" i="28"/>
  <c r="BB96" i="28"/>
  <c r="BC96" i="28"/>
  <c r="AY97" i="28"/>
  <c r="AZ97" i="28"/>
  <c r="BA97" i="28"/>
  <c r="BB97" i="28"/>
  <c r="BC97" i="28"/>
  <c r="AY98" i="28"/>
  <c r="AZ98" i="28"/>
  <c r="BA98" i="28"/>
  <c r="BB98" i="28"/>
  <c r="BC98" i="28"/>
  <c r="AY99" i="28"/>
  <c r="AZ99" i="28"/>
  <c r="BA99" i="28"/>
  <c r="BB99" i="28"/>
  <c r="BC99" i="28"/>
  <c r="AY100" i="28"/>
  <c r="AZ100" i="28"/>
  <c r="BA100" i="28"/>
  <c r="BB100" i="28"/>
  <c r="BC100" i="28"/>
  <c r="AY101" i="28"/>
  <c r="AZ101" i="28"/>
  <c r="BA101" i="28"/>
  <c r="BB101" i="28"/>
  <c r="BC101" i="28"/>
  <c r="AY102" i="28"/>
  <c r="AZ102" i="28"/>
  <c r="BA102" i="28"/>
  <c r="BB102" i="28"/>
  <c r="BC102" i="28"/>
  <c r="AY103" i="28"/>
  <c r="AZ103" i="28"/>
  <c r="BA103" i="28"/>
  <c r="BB103" i="28"/>
  <c r="BC103" i="28"/>
  <c r="AY104" i="28"/>
  <c r="AZ104" i="28"/>
  <c r="BA104" i="28"/>
  <c r="BB104" i="28"/>
  <c r="BC104" i="28"/>
  <c r="AY105" i="28"/>
  <c r="AZ105" i="28"/>
  <c r="BA105" i="28"/>
  <c r="BB105" i="28"/>
  <c r="BC105" i="28"/>
  <c r="AY106" i="28"/>
  <c r="AZ106" i="28"/>
  <c r="BA106" i="28"/>
  <c r="BB106" i="28"/>
  <c r="BC106" i="28"/>
  <c r="AY107" i="28"/>
  <c r="AZ107" i="28"/>
  <c r="BA107" i="28"/>
  <c r="BB107" i="28"/>
  <c r="BC107" i="28"/>
  <c r="AY108" i="28"/>
  <c r="AZ108" i="28"/>
  <c r="BA108" i="28"/>
  <c r="BB108" i="28"/>
  <c r="BC108" i="28"/>
  <c r="AY109" i="28"/>
  <c r="AZ109" i="28"/>
  <c r="BA109" i="28"/>
  <c r="BB109" i="28"/>
  <c r="BC109" i="28"/>
  <c r="AY110" i="28"/>
  <c r="AZ110" i="28"/>
  <c r="BA110" i="28"/>
  <c r="BB110" i="28"/>
  <c r="BC110" i="28"/>
  <c r="AY111" i="28"/>
  <c r="AZ111" i="28"/>
  <c r="BA111" i="28"/>
  <c r="BB111" i="28"/>
  <c r="BC111" i="28"/>
  <c r="AY112" i="28"/>
  <c r="AZ112" i="28"/>
  <c r="BA112" i="28"/>
  <c r="BB112" i="28"/>
  <c r="BC112" i="28"/>
  <c r="AY113" i="28"/>
  <c r="AZ113" i="28"/>
  <c r="BA113" i="28"/>
  <c r="BB113" i="28"/>
  <c r="BC113" i="28"/>
  <c r="AY114" i="28"/>
  <c r="AZ114" i="28"/>
  <c r="BA114" i="28"/>
  <c r="BB114" i="28"/>
  <c r="BC114" i="28"/>
  <c r="AY115" i="28"/>
  <c r="AZ115" i="28"/>
  <c r="BA115" i="28"/>
  <c r="BB115" i="28"/>
  <c r="BC115" i="28"/>
  <c r="AY116" i="28"/>
  <c r="AZ116" i="28"/>
  <c r="BA116" i="28"/>
  <c r="BB116" i="28"/>
  <c r="BC116" i="28"/>
  <c r="AY117" i="28"/>
  <c r="AZ117" i="28"/>
  <c r="BA117" i="28"/>
  <c r="BB117" i="28"/>
  <c r="BC117" i="28"/>
  <c r="AY118" i="28"/>
  <c r="AZ118" i="28"/>
  <c r="BA118" i="28"/>
  <c r="BB118" i="28"/>
  <c r="BC118" i="28"/>
  <c r="AY119" i="28"/>
  <c r="AZ119" i="28"/>
  <c r="BA119" i="28"/>
  <c r="BB119" i="28"/>
  <c r="BC119" i="28"/>
  <c r="AY120" i="28"/>
  <c r="AZ120" i="28"/>
  <c r="BA120" i="28"/>
  <c r="BB120" i="28"/>
  <c r="BC120" i="28"/>
  <c r="AY121" i="28"/>
  <c r="AZ121" i="28"/>
  <c r="BA121" i="28"/>
  <c r="BB121" i="28"/>
  <c r="BC121" i="28"/>
  <c r="AZ26" i="28"/>
  <c r="BA26" i="28"/>
  <c r="BB26" i="28"/>
  <c r="BC26" i="28"/>
  <c r="AY26" i="28"/>
  <c r="AQ27" i="28"/>
  <c r="AR27" i="28"/>
  <c r="AS27" i="28"/>
  <c r="AT27" i="28"/>
  <c r="AQ28" i="28"/>
  <c r="AR28" i="28"/>
  <c r="AS28" i="28"/>
  <c r="AT28" i="28"/>
  <c r="AQ29" i="28"/>
  <c r="AR29" i="28"/>
  <c r="AS29" i="28"/>
  <c r="AT29" i="28"/>
  <c r="AQ30" i="28"/>
  <c r="AR30" i="28"/>
  <c r="AS30" i="28"/>
  <c r="AT30" i="28"/>
  <c r="AQ31" i="28"/>
  <c r="AR31" i="28"/>
  <c r="AS31" i="28"/>
  <c r="AT31" i="28"/>
  <c r="AQ32" i="28"/>
  <c r="AR32" i="28"/>
  <c r="AS32" i="28"/>
  <c r="AT32" i="28"/>
  <c r="AQ33" i="28"/>
  <c r="AR33" i="28"/>
  <c r="AS33" i="28"/>
  <c r="AT33" i="28"/>
  <c r="AQ34" i="28"/>
  <c r="AR34" i="28"/>
  <c r="AS34" i="28"/>
  <c r="AT34" i="28"/>
  <c r="AQ35" i="28"/>
  <c r="AR35" i="28"/>
  <c r="AS35" i="28"/>
  <c r="AT35" i="28"/>
  <c r="AQ36" i="28"/>
  <c r="AR36" i="28"/>
  <c r="AS36" i="28"/>
  <c r="AT36" i="28"/>
  <c r="AQ37" i="28"/>
  <c r="AR37" i="28"/>
  <c r="AS37" i="28"/>
  <c r="AT37" i="28"/>
  <c r="AQ38" i="28"/>
  <c r="AR38" i="28"/>
  <c r="AS38" i="28"/>
  <c r="AT38" i="28"/>
  <c r="AQ39" i="28"/>
  <c r="AR39" i="28"/>
  <c r="AS39" i="28"/>
  <c r="AT39" i="28"/>
  <c r="AQ40" i="28"/>
  <c r="AR40" i="28"/>
  <c r="AS40" i="28"/>
  <c r="AT40" i="28"/>
  <c r="AQ41" i="28"/>
  <c r="AR41" i="28"/>
  <c r="AS41" i="28"/>
  <c r="AT41" i="28"/>
  <c r="AQ42" i="28"/>
  <c r="AR42" i="28"/>
  <c r="AS42" i="28"/>
  <c r="AT42" i="28"/>
  <c r="AQ43" i="28"/>
  <c r="AR43" i="28"/>
  <c r="AS43" i="28"/>
  <c r="AT43" i="28"/>
  <c r="AQ44" i="28"/>
  <c r="AR44" i="28"/>
  <c r="AS44" i="28"/>
  <c r="AT44" i="28"/>
  <c r="AQ45" i="28"/>
  <c r="AR45" i="28"/>
  <c r="AS45" i="28"/>
  <c r="AT45" i="28"/>
  <c r="AQ46" i="28"/>
  <c r="AR46" i="28"/>
  <c r="AS46" i="28"/>
  <c r="AT46" i="28"/>
  <c r="AQ47" i="28"/>
  <c r="AR47" i="28"/>
  <c r="AS47" i="28"/>
  <c r="AT47" i="28"/>
  <c r="AQ48" i="28"/>
  <c r="AR48" i="28"/>
  <c r="AS48" i="28"/>
  <c r="AT48" i="28"/>
  <c r="AQ49" i="28"/>
  <c r="AR49" i="28"/>
  <c r="AS49" i="28"/>
  <c r="AT49" i="28"/>
  <c r="AQ50" i="28"/>
  <c r="AR50" i="28"/>
  <c r="AS50" i="28"/>
  <c r="AT50" i="28"/>
  <c r="AQ51" i="28"/>
  <c r="AR51" i="28"/>
  <c r="AS51" i="28"/>
  <c r="AT51" i="28"/>
  <c r="AQ52" i="28"/>
  <c r="AR52" i="28"/>
  <c r="AS52" i="28"/>
  <c r="AT52" i="28"/>
  <c r="AQ53" i="28"/>
  <c r="AR53" i="28"/>
  <c r="AS53" i="28"/>
  <c r="AT53" i="28"/>
  <c r="AQ54" i="28"/>
  <c r="AR54" i="28"/>
  <c r="AS54" i="28"/>
  <c r="AT54" i="28"/>
  <c r="AQ55" i="28"/>
  <c r="AR55" i="28"/>
  <c r="AS55" i="28"/>
  <c r="AT55" i="28"/>
  <c r="AQ56" i="28"/>
  <c r="AR56" i="28"/>
  <c r="AS56" i="28"/>
  <c r="AT56" i="28"/>
  <c r="AQ57" i="28"/>
  <c r="AR57" i="28"/>
  <c r="AS57" i="28"/>
  <c r="AT57" i="28"/>
  <c r="AQ58" i="28"/>
  <c r="AR58" i="28"/>
  <c r="AS58" i="28"/>
  <c r="AT58" i="28"/>
  <c r="AQ59" i="28"/>
  <c r="AR59" i="28"/>
  <c r="AS59" i="28"/>
  <c r="AT59" i="28"/>
  <c r="AQ60" i="28"/>
  <c r="AR60" i="28"/>
  <c r="AS60" i="28"/>
  <c r="AT60" i="28"/>
  <c r="AQ61" i="28"/>
  <c r="AR61" i="28"/>
  <c r="AS61" i="28"/>
  <c r="AT61" i="28"/>
  <c r="AQ62" i="28"/>
  <c r="AR62" i="28"/>
  <c r="AS62" i="28"/>
  <c r="AT62" i="28"/>
  <c r="AQ63" i="28"/>
  <c r="AR63" i="28"/>
  <c r="AS63" i="28"/>
  <c r="AT63" i="28"/>
  <c r="AQ64" i="28"/>
  <c r="AR64" i="28"/>
  <c r="AS64" i="28"/>
  <c r="AT64" i="28"/>
  <c r="AQ65" i="28"/>
  <c r="AR65" i="28"/>
  <c r="AS65" i="28"/>
  <c r="AT65" i="28"/>
  <c r="AQ66" i="28"/>
  <c r="AR66" i="28"/>
  <c r="AS66" i="28"/>
  <c r="AT66" i="28"/>
  <c r="AQ67" i="28"/>
  <c r="AR67" i="28"/>
  <c r="AS67" i="28"/>
  <c r="AT67" i="28"/>
  <c r="AQ68" i="28"/>
  <c r="AR68" i="28"/>
  <c r="AS68" i="28"/>
  <c r="AT68" i="28"/>
  <c r="AQ69" i="28"/>
  <c r="AR69" i="28"/>
  <c r="AS69" i="28"/>
  <c r="AT69" i="28"/>
  <c r="AQ70" i="28"/>
  <c r="AR70" i="28"/>
  <c r="AS70" i="28"/>
  <c r="AT70" i="28"/>
  <c r="AQ71" i="28"/>
  <c r="AR71" i="28"/>
  <c r="AS71" i="28"/>
  <c r="AT71" i="28"/>
  <c r="AQ72" i="28"/>
  <c r="AR72" i="28"/>
  <c r="AS72" i="28"/>
  <c r="AT72" i="28"/>
  <c r="AQ73" i="28"/>
  <c r="AR73" i="28"/>
  <c r="AS73" i="28"/>
  <c r="AT73" i="28"/>
  <c r="AQ74" i="28"/>
  <c r="AR74" i="28"/>
  <c r="AS74" i="28"/>
  <c r="AT74" i="28"/>
  <c r="AQ75" i="28"/>
  <c r="AR75" i="28"/>
  <c r="AS75" i="28"/>
  <c r="AT75" i="28"/>
  <c r="AQ76" i="28"/>
  <c r="AR76" i="28"/>
  <c r="AS76" i="28"/>
  <c r="AT76" i="28"/>
  <c r="AQ77" i="28"/>
  <c r="AR77" i="28"/>
  <c r="AS77" i="28"/>
  <c r="AT77" i="28"/>
  <c r="AQ78" i="28"/>
  <c r="AR78" i="28"/>
  <c r="AS78" i="28"/>
  <c r="AT78" i="28"/>
  <c r="AQ79" i="28"/>
  <c r="AR79" i="28"/>
  <c r="AS79" i="28"/>
  <c r="AT79" i="28"/>
  <c r="AQ80" i="28"/>
  <c r="AR80" i="28"/>
  <c r="AS80" i="28"/>
  <c r="AT80" i="28"/>
  <c r="AQ81" i="28"/>
  <c r="AR81" i="28"/>
  <c r="AS81" i="28"/>
  <c r="AT81" i="28"/>
  <c r="AQ82" i="28"/>
  <c r="AR82" i="28"/>
  <c r="AS82" i="28"/>
  <c r="AT82" i="28"/>
  <c r="AQ83" i="28"/>
  <c r="AR83" i="28"/>
  <c r="AS83" i="28"/>
  <c r="AT83" i="28"/>
  <c r="AQ84" i="28"/>
  <c r="AR84" i="28"/>
  <c r="AS84" i="28"/>
  <c r="AT84" i="28"/>
  <c r="AQ85" i="28"/>
  <c r="AR85" i="28"/>
  <c r="AS85" i="28"/>
  <c r="AT85" i="28"/>
  <c r="AQ86" i="28"/>
  <c r="AR86" i="28"/>
  <c r="AS86" i="28"/>
  <c r="AT86" i="28"/>
  <c r="AQ87" i="28"/>
  <c r="AR87" i="28"/>
  <c r="AS87" i="28"/>
  <c r="AT87" i="28"/>
  <c r="AQ88" i="28"/>
  <c r="AR88" i="28"/>
  <c r="AS88" i="28"/>
  <c r="AT88" i="28"/>
  <c r="AQ89" i="28"/>
  <c r="AR89" i="28"/>
  <c r="AS89" i="28"/>
  <c r="AT89" i="28"/>
  <c r="AQ90" i="28"/>
  <c r="AR90" i="28"/>
  <c r="AS90" i="28"/>
  <c r="AT90" i="28"/>
  <c r="AQ91" i="28"/>
  <c r="AR91" i="28"/>
  <c r="AS91" i="28"/>
  <c r="AT91" i="28"/>
  <c r="AQ92" i="28"/>
  <c r="AR92" i="28"/>
  <c r="AS92" i="28"/>
  <c r="AT92" i="28"/>
  <c r="AQ93" i="28"/>
  <c r="AR93" i="28"/>
  <c r="AS93" i="28"/>
  <c r="AT93" i="28"/>
  <c r="AQ94" i="28"/>
  <c r="AR94" i="28"/>
  <c r="AS94" i="28"/>
  <c r="AT94" i="28"/>
  <c r="AQ95" i="28"/>
  <c r="AR95" i="28"/>
  <c r="AS95" i="28"/>
  <c r="AT95" i="28"/>
  <c r="AQ96" i="28"/>
  <c r="AR96" i="28"/>
  <c r="AS96" i="28"/>
  <c r="AT96" i="28"/>
  <c r="AQ97" i="28"/>
  <c r="AR97" i="28"/>
  <c r="AS97" i="28"/>
  <c r="AT97" i="28"/>
  <c r="AQ98" i="28"/>
  <c r="AR98" i="28"/>
  <c r="AS98" i="28"/>
  <c r="AT98" i="28"/>
  <c r="AQ99" i="28"/>
  <c r="AR99" i="28"/>
  <c r="AS99" i="28"/>
  <c r="AT99" i="28"/>
  <c r="AQ100" i="28"/>
  <c r="AR100" i="28"/>
  <c r="AS100" i="28"/>
  <c r="AT100" i="28"/>
  <c r="AQ101" i="28"/>
  <c r="AR101" i="28"/>
  <c r="AS101" i="28"/>
  <c r="AT101" i="28"/>
  <c r="AQ102" i="28"/>
  <c r="AR102" i="28"/>
  <c r="AS102" i="28"/>
  <c r="AT102" i="28"/>
  <c r="AQ103" i="28"/>
  <c r="AR103" i="28"/>
  <c r="AS103" i="28"/>
  <c r="AT103" i="28"/>
  <c r="AQ104" i="28"/>
  <c r="AR104" i="28"/>
  <c r="AS104" i="28"/>
  <c r="AT104" i="28"/>
  <c r="AQ105" i="28"/>
  <c r="AR105" i="28"/>
  <c r="AS105" i="28"/>
  <c r="AT105" i="28"/>
  <c r="AQ106" i="28"/>
  <c r="AR106" i="28"/>
  <c r="AS106" i="28"/>
  <c r="AT106" i="28"/>
  <c r="AQ107" i="28"/>
  <c r="AR107" i="28"/>
  <c r="AS107" i="28"/>
  <c r="AT107" i="28"/>
  <c r="AQ108" i="28"/>
  <c r="AR108" i="28"/>
  <c r="AS108" i="28"/>
  <c r="AT108" i="28"/>
  <c r="AQ109" i="28"/>
  <c r="AR109" i="28"/>
  <c r="AS109" i="28"/>
  <c r="AT109" i="28"/>
  <c r="AQ110" i="28"/>
  <c r="AR110" i="28"/>
  <c r="AS110" i="28"/>
  <c r="AT110" i="28"/>
  <c r="AQ111" i="28"/>
  <c r="AR111" i="28"/>
  <c r="AS111" i="28"/>
  <c r="AT111" i="28"/>
  <c r="AQ112" i="28"/>
  <c r="AR112" i="28"/>
  <c r="AS112" i="28"/>
  <c r="AT112" i="28"/>
  <c r="AQ113" i="28"/>
  <c r="AR113" i="28"/>
  <c r="AS113" i="28"/>
  <c r="AT113" i="28"/>
  <c r="AQ114" i="28"/>
  <c r="AR114" i="28"/>
  <c r="AS114" i="28"/>
  <c r="AT114" i="28"/>
  <c r="AQ115" i="28"/>
  <c r="AR115" i="28"/>
  <c r="AS115" i="28"/>
  <c r="AT115" i="28"/>
  <c r="AQ116" i="28"/>
  <c r="AR116" i="28"/>
  <c r="AS116" i="28"/>
  <c r="AT116" i="28"/>
  <c r="AQ117" i="28"/>
  <c r="AR117" i="28"/>
  <c r="AS117" i="28"/>
  <c r="AT117" i="28"/>
  <c r="AQ118" i="28"/>
  <c r="AR118" i="28"/>
  <c r="AS118" i="28"/>
  <c r="AT118" i="28"/>
  <c r="AQ119" i="28"/>
  <c r="AR119" i="28"/>
  <c r="AS119" i="28"/>
  <c r="AT119" i="28"/>
  <c r="AQ120" i="28"/>
  <c r="AR120" i="28"/>
  <c r="AS120" i="28"/>
  <c r="AT120" i="28"/>
  <c r="AQ121" i="28"/>
  <c r="AR121" i="28"/>
  <c r="AS121" i="28"/>
  <c r="AT121" i="28"/>
  <c r="AT26" i="28"/>
  <c r="AS26" i="28"/>
  <c r="AR26" i="28"/>
  <c r="AQ26" i="28"/>
  <c r="AP27" i="28"/>
  <c r="AP28" i="28"/>
  <c r="AP29" i="28"/>
  <c r="AP30" i="28"/>
  <c r="AP31" i="28"/>
  <c r="AP32" i="28"/>
  <c r="AP33" i="28"/>
  <c r="AP34" i="28"/>
  <c r="AP35" i="28"/>
  <c r="AP36" i="28"/>
  <c r="AP37" i="28"/>
  <c r="AP38" i="28"/>
  <c r="AP39" i="28"/>
  <c r="AP40" i="28"/>
  <c r="AP41" i="28"/>
  <c r="AP42" i="28"/>
  <c r="AP43" i="28"/>
  <c r="AP44" i="28"/>
  <c r="AP45" i="28"/>
  <c r="AP46" i="28"/>
  <c r="AP47" i="28"/>
  <c r="AP48" i="28"/>
  <c r="AP49" i="28"/>
  <c r="AP50" i="28"/>
  <c r="AP51" i="28"/>
  <c r="AP52" i="28"/>
  <c r="AP53" i="28"/>
  <c r="AP54" i="28"/>
  <c r="AP55" i="28"/>
  <c r="AP56" i="28"/>
  <c r="AP57" i="28"/>
  <c r="AP58" i="28"/>
  <c r="AP59" i="28"/>
  <c r="AP60" i="28"/>
  <c r="AP61" i="28"/>
  <c r="AP62" i="28"/>
  <c r="AP63" i="28"/>
  <c r="AP64" i="28"/>
  <c r="AP65" i="28"/>
  <c r="AP66" i="28"/>
  <c r="AP67" i="28"/>
  <c r="AP68" i="28"/>
  <c r="AP69" i="28"/>
  <c r="AP70" i="28"/>
  <c r="AP71" i="28"/>
  <c r="AP72" i="28"/>
  <c r="AP73" i="28"/>
  <c r="AP74" i="28"/>
  <c r="AP75" i="28"/>
  <c r="AP76" i="28"/>
  <c r="AP77" i="28"/>
  <c r="AP78" i="28"/>
  <c r="AP79" i="28"/>
  <c r="AP80" i="28"/>
  <c r="AP81" i="28"/>
  <c r="AP82" i="28"/>
  <c r="AP83" i="28"/>
  <c r="AP84" i="28"/>
  <c r="AP85" i="28"/>
  <c r="AP86" i="28"/>
  <c r="AP87" i="28"/>
  <c r="AP88" i="28"/>
  <c r="AP89" i="28"/>
  <c r="AP90" i="28"/>
  <c r="AP91" i="28"/>
  <c r="AP92" i="28"/>
  <c r="AP93" i="28"/>
  <c r="AP94" i="28"/>
  <c r="AP95" i="28"/>
  <c r="AP96" i="28"/>
  <c r="AP97" i="28"/>
  <c r="AP98" i="28"/>
  <c r="AP99" i="28"/>
  <c r="AP100" i="28"/>
  <c r="AP101" i="28"/>
  <c r="AP102" i="28"/>
  <c r="AP103" i="28"/>
  <c r="AP104" i="28"/>
  <c r="AP105" i="28"/>
  <c r="AP106" i="28"/>
  <c r="AP107" i="28"/>
  <c r="AP108" i="28"/>
  <c r="AP109" i="28"/>
  <c r="AP110" i="28"/>
  <c r="AP111" i="28"/>
  <c r="AP112" i="28"/>
  <c r="AP113" i="28"/>
  <c r="AP114" i="28"/>
  <c r="AP115" i="28"/>
  <c r="AP116" i="28"/>
  <c r="AP117" i="28"/>
  <c r="AP118" i="28"/>
  <c r="AP119" i="28"/>
  <c r="AP120" i="28"/>
  <c r="AP121" i="28"/>
  <c r="AP26" i="28"/>
  <c r="AW27" i="28"/>
  <c r="AX27" i="28"/>
  <c r="AW28" i="28"/>
  <c r="AX28" i="28"/>
  <c r="AW29" i="28"/>
  <c r="AX29" i="28"/>
  <c r="AW30" i="28"/>
  <c r="AX30" i="28"/>
  <c r="AW31" i="28"/>
  <c r="AX31" i="28"/>
  <c r="AW32" i="28"/>
  <c r="AX32" i="28"/>
  <c r="AW33" i="28"/>
  <c r="AX33" i="28"/>
  <c r="AW34" i="28"/>
  <c r="AX34" i="28"/>
  <c r="AW35" i="28"/>
  <c r="AX35" i="28"/>
  <c r="AW36" i="28"/>
  <c r="AX36" i="28"/>
  <c r="AW37" i="28"/>
  <c r="AX37" i="28"/>
  <c r="AW38" i="28"/>
  <c r="AX38" i="28"/>
  <c r="AW39" i="28"/>
  <c r="AX39" i="28"/>
  <c r="AW40" i="28"/>
  <c r="AX40" i="28"/>
  <c r="AW41" i="28"/>
  <c r="AX41" i="28"/>
  <c r="AW42" i="28"/>
  <c r="AX42" i="28"/>
  <c r="AW43" i="28"/>
  <c r="AX43" i="28"/>
  <c r="AW44" i="28"/>
  <c r="AX44" i="28"/>
  <c r="AW45" i="28"/>
  <c r="AX45" i="28"/>
  <c r="AW46" i="28"/>
  <c r="AX46" i="28"/>
  <c r="AW47" i="28"/>
  <c r="AX47" i="28"/>
  <c r="AW48" i="28"/>
  <c r="AX48" i="28"/>
  <c r="AW49" i="28"/>
  <c r="AX49" i="28"/>
  <c r="AW50" i="28"/>
  <c r="AX50" i="28"/>
  <c r="AW51" i="28"/>
  <c r="AX51" i="28"/>
  <c r="AW52" i="28"/>
  <c r="AX52" i="28"/>
  <c r="AW53" i="28"/>
  <c r="AX53" i="28"/>
  <c r="AW54" i="28"/>
  <c r="AX54" i="28"/>
  <c r="AW55" i="28"/>
  <c r="AX55" i="28"/>
  <c r="AW56" i="28"/>
  <c r="AX56" i="28"/>
  <c r="AW57" i="28"/>
  <c r="AX57" i="28"/>
  <c r="AW58" i="28"/>
  <c r="AX58" i="28"/>
  <c r="AW59" i="28"/>
  <c r="AX59" i="28"/>
  <c r="AW60" i="28"/>
  <c r="AX60" i="28"/>
  <c r="AW61" i="28"/>
  <c r="AX61" i="28"/>
  <c r="AW62" i="28"/>
  <c r="AX62" i="28"/>
  <c r="AW63" i="28"/>
  <c r="AX63" i="28"/>
  <c r="AW64" i="28"/>
  <c r="AX64" i="28"/>
  <c r="AW65" i="28"/>
  <c r="AX65" i="28"/>
  <c r="AW66" i="28"/>
  <c r="AX66" i="28"/>
  <c r="AW67" i="28"/>
  <c r="AX67" i="28"/>
  <c r="AW68" i="28"/>
  <c r="AX68" i="28"/>
  <c r="AW69" i="28"/>
  <c r="AX69" i="28"/>
  <c r="AW70" i="28"/>
  <c r="AX70" i="28"/>
  <c r="AW71" i="28"/>
  <c r="AX71" i="28"/>
  <c r="AW72" i="28"/>
  <c r="AX72" i="28"/>
  <c r="AW73" i="28"/>
  <c r="AX73" i="28"/>
  <c r="AW74" i="28"/>
  <c r="AX74" i="28"/>
  <c r="AW75" i="28"/>
  <c r="AX75" i="28"/>
  <c r="AW76" i="28"/>
  <c r="AX76" i="28"/>
  <c r="AW77" i="28"/>
  <c r="AX77" i="28"/>
  <c r="AW78" i="28"/>
  <c r="AX78" i="28"/>
  <c r="AW79" i="28"/>
  <c r="AX79" i="28"/>
  <c r="AW80" i="28"/>
  <c r="AX80" i="28"/>
  <c r="AW81" i="28"/>
  <c r="AX81" i="28"/>
  <c r="AW82" i="28"/>
  <c r="AX82" i="28"/>
  <c r="AW83" i="28"/>
  <c r="AX83" i="28"/>
  <c r="AW84" i="28"/>
  <c r="AX84" i="28"/>
  <c r="AW85" i="28"/>
  <c r="AX85" i="28"/>
  <c r="AW86" i="28"/>
  <c r="AX86" i="28"/>
  <c r="AW87" i="28"/>
  <c r="AX87" i="28"/>
  <c r="AW88" i="28"/>
  <c r="AX88" i="28"/>
  <c r="AW89" i="28"/>
  <c r="AX89" i="28"/>
  <c r="AW90" i="28"/>
  <c r="AX90" i="28"/>
  <c r="AW91" i="28"/>
  <c r="AX91" i="28"/>
  <c r="AW92" i="28"/>
  <c r="AX92" i="28"/>
  <c r="AW93" i="28"/>
  <c r="AX93" i="28"/>
  <c r="AW94" i="28"/>
  <c r="AX94" i="28"/>
  <c r="AW95" i="28"/>
  <c r="AX95" i="28"/>
  <c r="AW96" i="28"/>
  <c r="AX96" i="28"/>
  <c r="AW97" i="28"/>
  <c r="AX97" i="28"/>
  <c r="AW98" i="28"/>
  <c r="AX98" i="28"/>
  <c r="AW99" i="28"/>
  <c r="AX99" i="28"/>
  <c r="AW100" i="28"/>
  <c r="AX100" i="28"/>
  <c r="AW101" i="28"/>
  <c r="AX101" i="28"/>
  <c r="AW102" i="28"/>
  <c r="AX102" i="28"/>
  <c r="AW103" i="28"/>
  <c r="AX103" i="28"/>
  <c r="AW104" i="28"/>
  <c r="AX104" i="28"/>
  <c r="AW105" i="28"/>
  <c r="AX105" i="28"/>
  <c r="AW106" i="28"/>
  <c r="AX106" i="28"/>
  <c r="AW107" i="28"/>
  <c r="AX107" i="28"/>
  <c r="AW108" i="28"/>
  <c r="AX108" i="28"/>
  <c r="AW109" i="28"/>
  <c r="AX109" i="28"/>
  <c r="AW110" i="28"/>
  <c r="AX110" i="28"/>
  <c r="AW111" i="28"/>
  <c r="AX111" i="28"/>
  <c r="AW112" i="28"/>
  <c r="AX112" i="28"/>
  <c r="AW113" i="28"/>
  <c r="AX113" i="28"/>
  <c r="AW114" i="28"/>
  <c r="AX114" i="28"/>
  <c r="AW115" i="28"/>
  <c r="AX115" i="28"/>
  <c r="AW116" i="28"/>
  <c r="AX116" i="28"/>
  <c r="AW117" i="28"/>
  <c r="AX117" i="28"/>
  <c r="AW118" i="28"/>
  <c r="AX118" i="28"/>
  <c r="AW119" i="28"/>
  <c r="AX119" i="28"/>
  <c r="AW120" i="28"/>
  <c r="AX120" i="28"/>
  <c r="AW121" i="28"/>
  <c r="AX121" i="28"/>
  <c r="AV27" i="28"/>
  <c r="AV28" i="28"/>
  <c r="AV29" i="28"/>
  <c r="AV30" i="28"/>
  <c r="AV31" i="28"/>
  <c r="AV32" i="28"/>
  <c r="AV33" i="28"/>
  <c r="AV34" i="28"/>
  <c r="AV35" i="28"/>
  <c r="AV36" i="28"/>
  <c r="AV37" i="28"/>
  <c r="AV38" i="28"/>
  <c r="AV39" i="28"/>
  <c r="AV40" i="28"/>
  <c r="AV41" i="28"/>
  <c r="AV42" i="28"/>
  <c r="AV43" i="28"/>
  <c r="AV44" i="28"/>
  <c r="AV45" i="28"/>
  <c r="AV46" i="28"/>
  <c r="AV47" i="28"/>
  <c r="AV48" i="28"/>
  <c r="AV49" i="28"/>
  <c r="AV50" i="28"/>
  <c r="AV51" i="28"/>
  <c r="AV52" i="28"/>
  <c r="AV53" i="28"/>
  <c r="AV54" i="28"/>
  <c r="AV55" i="28"/>
  <c r="AV56" i="28"/>
  <c r="AV57" i="28"/>
  <c r="AV58" i="28"/>
  <c r="AV59" i="28"/>
  <c r="AV60" i="28"/>
  <c r="AV61" i="28"/>
  <c r="AV62" i="28"/>
  <c r="AV63" i="28"/>
  <c r="AV64" i="28"/>
  <c r="AV65" i="28"/>
  <c r="AV66" i="28"/>
  <c r="AV67" i="28"/>
  <c r="AV68" i="28"/>
  <c r="AV69" i="28"/>
  <c r="AV70" i="28"/>
  <c r="AV71" i="28"/>
  <c r="AV72" i="28"/>
  <c r="AV73" i="28"/>
  <c r="AV74" i="28"/>
  <c r="AV75" i="28"/>
  <c r="AV76" i="28"/>
  <c r="AV77" i="28"/>
  <c r="AV78" i="28"/>
  <c r="AV79" i="28"/>
  <c r="AV80" i="28"/>
  <c r="AV81" i="28"/>
  <c r="AV82" i="28"/>
  <c r="AV83" i="28"/>
  <c r="AV84" i="28"/>
  <c r="AV85" i="28"/>
  <c r="AV86" i="28"/>
  <c r="AV87" i="28"/>
  <c r="AV88" i="28"/>
  <c r="AV89" i="28"/>
  <c r="AV90" i="28"/>
  <c r="AV91" i="28"/>
  <c r="AV92" i="28"/>
  <c r="AV93" i="28"/>
  <c r="AV94" i="28"/>
  <c r="AV95" i="28"/>
  <c r="AV96" i="28"/>
  <c r="AV97" i="28"/>
  <c r="AV98" i="28"/>
  <c r="AV99" i="28"/>
  <c r="AV100" i="28"/>
  <c r="AV101" i="28"/>
  <c r="AV102" i="28"/>
  <c r="AV103" i="28"/>
  <c r="AV104" i="28"/>
  <c r="AV105" i="28"/>
  <c r="AV106" i="28"/>
  <c r="AV107" i="28"/>
  <c r="AV108" i="28"/>
  <c r="AV109" i="28"/>
  <c r="AV110" i="28"/>
  <c r="AV111" i="28"/>
  <c r="AV112" i="28"/>
  <c r="AV113" i="28"/>
  <c r="AV114" i="28"/>
  <c r="AV115" i="28"/>
  <c r="AV116" i="28"/>
  <c r="AV117" i="28"/>
  <c r="AV118" i="28"/>
  <c r="AV119" i="28"/>
  <c r="AV120" i="28"/>
  <c r="AV121" i="28"/>
  <c r="AN27" i="28"/>
  <c r="AO27" i="28"/>
  <c r="AN28" i="28"/>
  <c r="AO28" i="28"/>
  <c r="AN29" i="28"/>
  <c r="AO29" i="28"/>
  <c r="AN30" i="28"/>
  <c r="AO30" i="28"/>
  <c r="AN31" i="28"/>
  <c r="AO31" i="28"/>
  <c r="AN32" i="28"/>
  <c r="AO32" i="28"/>
  <c r="AN33" i="28"/>
  <c r="AO33" i="28"/>
  <c r="AN34" i="28"/>
  <c r="AO34" i="28"/>
  <c r="AN35" i="28"/>
  <c r="AO35" i="28"/>
  <c r="AN36" i="28"/>
  <c r="AO36" i="28"/>
  <c r="AN37" i="28"/>
  <c r="AO37" i="28"/>
  <c r="AN38" i="28"/>
  <c r="AO38" i="28"/>
  <c r="AN39" i="28"/>
  <c r="AO39" i="28"/>
  <c r="AN40" i="28"/>
  <c r="AO40" i="28"/>
  <c r="AN41" i="28"/>
  <c r="AO41" i="28"/>
  <c r="AN42" i="28"/>
  <c r="AO42" i="28"/>
  <c r="AN43" i="28"/>
  <c r="AO43" i="28"/>
  <c r="AN44" i="28"/>
  <c r="AO44" i="28"/>
  <c r="AN45" i="28"/>
  <c r="AO45" i="28"/>
  <c r="AN46" i="28"/>
  <c r="AO46" i="28"/>
  <c r="AN47" i="28"/>
  <c r="AO47" i="28"/>
  <c r="AN48" i="28"/>
  <c r="AO48" i="28"/>
  <c r="AN49" i="28"/>
  <c r="AO49" i="28"/>
  <c r="AN50" i="28"/>
  <c r="AO50" i="28"/>
  <c r="AN51" i="28"/>
  <c r="AO51" i="28"/>
  <c r="AN52" i="28"/>
  <c r="AO52" i="28"/>
  <c r="AN53" i="28"/>
  <c r="AO53" i="28"/>
  <c r="AN54" i="28"/>
  <c r="AO54" i="28"/>
  <c r="AN55" i="28"/>
  <c r="AO55" i="28"/>
  <c r="AN56" i="28"/>
  <c r="AO56" i="28"/>
  <c r="AN57" i="28"/>
  <c r="AO57" i="28"/>
  <c r="AN58" i="28"/>
  <c r="AO58" i="28"/>
  <c r="AN59" i="28"/>
  <c r="AO59" i="28"/>
  <c r="AN60" i="28"/>
  <c r="AO60" i="28"/>
  <c r="AN61" i="28"/>
  <c r="AO61" i="28"/>
  <c r="AN62" i="28"/>
  <c r="AO62" i="28"/>
  <c r="AN63" i="28"/>
  <c r="AO63" i="28"/>
  <c r="AN64" i="28"/>
  <c r="AO64" i="28"/>
  <c r="AN65" i="28"/>
  <c r="AO65" i="28"/>
  <c r="AN66" i="28"/>
  <c r="AO66" i="28"/>
  <c r="AN67" i="28"/>
  <c r="AO67" i="28"/>
  <c r="AN68" i="28"/>
  <c r="AO68" i="28"/>
  <c r="AN69" i="28"/>
  <c r="AO69" i="28"/>
  <c r="AN70" i="28"/>
  <c r="AO70" i="28"/>
  <c r="AN71" i="28"/>
  <c r="AO71" i="28"/>
  <c r="AN72" i="28"/>
  <c r="AO72" i="28"/>
  <c r="AN73" i="28"/>
  <c r="AO73" i="28"/>
  <c r="AN74" i="28"/>
  <c r="AO74" i="28"/>
  <c r="AN75" i="28"/>
  <c r="AO75" i="28"/>
  <c r="AN76" i="28"/>
  <c r="AO76" i="28"/>
  <c r="AN77" i="28"/>
  <c r="AO77" i="28"/>
  <c r="AN78" i="28"/>
  <c r="AO78" i="28"/>
  <c r="AN79" i="28"/>
  <c r="AO79" i="28"/>
  <c r="AN80" i="28"/>
  <c r="AO80" i="28"/>
  <c r="AN81" i="28"/>
  <c r="AO81" i="28"/>
  <c r="AN82" i="28"/>
  <c r="AO82" i="28"/>
  <c r="AN83" i="28"/>
  <c r="AO83" i="28"/>
  <c r="AN84" i="28"/>
  <c r="AO84" i="28"/>
  <c r="AN85" i="28"/>
  <c r="AO85" i="28"/>
  <c r="AN86" i="28"/>
  <c r="AO86" i="28"/>
  <c r="AN87" i="28"/>
  <c r="AO87" i="28"/>
  <c r="AN88" i="28"/>
  <c r="AO88" i="28"/>
  <c r="AN89" i="28"/>
  <c r="AO89" i="28"/>
  <c r="AN90" i="28"/>
  <c r="AO90" i="28"/>
  <c r="AN91" i="28"/>
  <c r="AO91" i="28"/>
  <c r="AN92" i="28"/>
  <c r="AO92" i="28"/>
  <c r="AN93" i="28"/>
  <c r="AO93" i="28"/>
  <c r="AN94" i="28"/>
  <c r="AO94" i="28"/>
  <c r="AN95" i="28"/>
  <c r="AO95" i="28"/>
  <c r="AN96" i="28"/>
  <c r="AO96" i="28"/>
  <c r="AN97" i="28"/>
  <c r="AO97" i="28"/>
  <c r="AN98" i="28"/>
  <c r="AO98" i="28"/>
  <c r="AN99" i="28"/>
  <c r="AO99" i="28"/>
  <c r="AN100" i="28"/>
  <c r="AO100" i="28"/>
  <c r="AN101" i="28"/>
  <c r="AO101" i="28"/>
  <c r="AN102" i="28"/>
  <c r="AO102" i="28"/>
  <c r="AN103" i="28"/>
  <c r="AO103" i="28"/>
  <c r="AN104" i="28"/>
  <c r="AO104" i="28"/>
  <c r="AN105" i="28"/>
  <c r="AO105" i="28"/>
  <c r="AN106" i="28"/>
  <c r="AO106" i="28"/>
  <c r="AN107" i="28"/>
  <c r="AO107" i="28"/>
  <c r="AN108" i="28"/>
  <c r="AO108" i="28"/>
  <c r="AN109" i="28"/>
  <c r="AO109" i="28"/>
  <c r="AN110" i="28"/>
  <c r="AO110" i="28"/>
  <c r="AN111" i="28"/>
  <c r="AO111" i="28"/>
  <c r="AN112" i="28"/>
  <c r="AO112" i="28"/>
  <c r="AN113" i="28"/>
  <c r="AO113" i="28"/>
  <c r="AN114" i="28"/>
  <c r="AO114" i="28"/>
  <c r="AN115" i="28"/>
  <c r="AO115" i="28"/>
  <c r="AN116" i="28"/>
  <c r="AO116" i="28"/>
  <c r="AN117" i="28"/>
  <c r="AO117" i="28"/>
  <c r="AN118" i="28"/>
  <c r="AO118" i="28"/>
  <c r="AN119" i="28"/>
  <c r="AO119" i="28"/>
  <c r="AN120" i="28"/>
  <c r="AO120" i="28"/>
  <c r="AN121" i="28"/>
  <c r="AO121" i="28"/>
  <c r="AO26" i="28"/>
  <c r="AN26" i="28"/>
  <c r="AV26" i="28"/>
  <c r="AX26" i="28"/>
  <c r="AW26" i="28"/>
  <c r="BC25" i="28"/>
  <c r="BB25" i="28"/>
  <c r="BA25" i="28"/>
  <c r="AZ25" i="28"/>
  <c r="AY25" i="28"/>
  <c r="AX25" i="28"/>
  <c r="AW25" i="28"/>
  <c r="AV25" i="28"/>
  <c r="AW24" i="28"/>
  <c r="AL3" i="65"/>
  <c r="AK3" i="65"/>
  <c r="AL3" i="64"/>
  <c r="AK3" i="64"/>
  <c r="AL3" i="63"/>
  <c r="AK3" i="63"/>
  <c r="AL3" i="62"/>
  <c r="AK3" i="62"/>
  <c r="AL3" i="61"/>
  <c r="AK3" i="61"/>
  <c r="BG45" i="20"/>
  <c r="BH45" i="20"/>
  <c r="BI45" i="20"/>
  <c r="BJ45" i="20"/>
  <c r="BK45" i="20"/>
  <c r="BG46" i="20"/>
  <c r="BH46" i="20"/>
  <c r="BI46" i="20"/>
  <c r="BJ46" i="20"/>
  <c r="BK46" i="20"/>
  <c r="BG47" i="20"/>
  <c r="BH47" i="20"/>
  <c r="BI47" i="20"/>
  <c r="BJ47" i="20"/>
  <c r="BK47" i="20"/>
  <c r="BG48" i="20"/>
  <c r="BH48" i="20"/>
  <c r="BI48" i="20"/>
  <c r="BJ48" i="20"/>
  <c r="BK48" i="20"/>
  <c r="BG49" i="20"/>
  <c r="BH49" i="20"/>
  <c r="BI49" i="20"/>
  <c r="BJ49" i="20"/>
  <c r="BK49" i="20"/>
  <c r="BG50" i="20"/>
  <c r="BH50" i="20"/>
  <c r="BI50" i="20"/>
  <c r="BJ50" i="20"/>
  <c r="BK50" i="20"/>
  <c r="BG51" i="20"/>
  <c r="BH51" i="20"/>
  <c r="BI51" i="20"/>
  <c r="BJ51" i="20"/>
  <c r="BK51" i="20"/>
  <c r="BG52" i="20"/>
  <c r="BH52" i="20"/>
  <c r="BI52" i="20"/>
  <c r="BJ52" i="20"/>
  <c r="BK52" i="20"/>
  <c r="BG53" i="20"/>
  <c r="BH53" i="20"/>
  <c r="BI53" i="20"/>
  <c r="BJ53" i="20"/>
  <c r="BK53" i="20"/>
  <c r="BG54" i="20"/>
  <c r="BH54" i="20"/>
  <c r="BI54" i="20"/>
  <c r="BJ54" i="20"/>
  <c r="BK54" i="20"/>
  <c r="BG55" i="20"/>
  <c r="BH55" i="20"/>
  <c r="BI55" i="20"/>
  <c r="BJ55" i="20"/>
  <c r="BK55" i="20"/>
  <c r="BG56" i="20"/>
  <c r="BH56" i="20"/>
  <c r="BI56" i="20"/>
  <c r="BJ56" i="20"/>
  <c r="BK56" i="20"/>
  <c r="BG57" i="20"/>
  <c r="BH57" i="20"/>
  <c r="BI57" i="20"/>
  <c r="BJ57" i="20"/>
  <c r="BK57" i="20"/>
  <c r="BG58" i="20"/>
  <c r="BH58" i="20"/>
  <c r="BI58" i="20"/>
  <c r="BJ58" i="20"/>
  <c r="BK58" i="20"/>
  <c r="BG59" i="20"/>
  <c r="BH59" i="20"/>
  <c r="BI59" i="20"/>
  <c r="BJ59" i="20"/>
  <c r="BK59" i="20"/>
  <c r="BG60" i="20"/>
  <c r="BH60" i="20"/>
  <c r="BI60" i="20"/>
  <c r="BJ60" i="20"/>
  <c r="BK60" i="20"/>
  <c r="BG61" i="20"/>
  <c r="BH61" i="20"/>
  <c r="BI61" i="20"/>
  <c r="BJ61" i="20"/>
  <c r="BK61" i="20"/>
  <c r="BG62" i="20"/>
  <c r="BH62" i="20"/>
  <c r="BI62" i="20"/>
  <c r="BJ62" i="20"/>
  <c r="BK62" i="20"/>
  <c r="BG63" i="20"/>
  <c r="BH63" i="20"/>
  <c r="BI63" i="20"/>
  <c r="BJ63" i="20"/>
  <c r="BK63" i="20"/>
  <c r="BG64" i="20"/>
  <c r="BH64" i="20"/>
  <c r="BI64" i="20"/>
  <c r="BJ64" i="20"/>
  <c r="BK64" i="20"/>
  <c r="BG65" i="20"/>
  <c r="BH65" i="20"/>
  <c r="BI65" i="20"/>
  <c r="BJ65" i="20"/>
  <c r="BK65" i="20"/>
  <c r="BG66" i="20"/>
  <c r="BH66" i="20"/>
  <c r="BI66" i="20"/>
  <c r="BJ66" i="20"/>
  <c r="BK66" i="20"/>
  <c r="BG67" i="20"/>
  <c r="BH67" i="20"/>
  <c r="BI67" i="20"/>
  <c r="BJ67" i="20"/>
  <c r="BK67" i="20"/>
  <c r="BG68" i="20"/>
  <c r="BH68" i="20"/>
  <c r="BI68" i="20"/>
  <c r="BJ68" i="20"/>
  <c r="BK68" i="20"/>
  <c r="BG69" i="20"/>
  <c r="BH69" i="20"/>
  <c r="BI69" i="20"/>
  <c r="BJ69" i="20"/>
  <c r="BK69" i="20"/>
  <c r="BG70" i="20"/>
  <c r="BH70" i="20"/>
  <c r="BI70" i="20"/>
  <c r="BJ70" i="20"/>
  <c r="BK70" i="20"/>
  <c r="BG71" i="20"/>
  <c r="BH71" i="20"/>
  <c r="BI71" i="20"/>
  <c r="BJ71" i="20"/>
  <c r="BK71" i="20"/>
  <c r="BG72" i="20"/>
  <c r="BH72" i="20"/>
  <c r="BI72" i="20"/>
  <c r="BJ72" i="20"/>
  <c r="BK72" i="20"/>
  <c r="BG73" i="20"/>
  <c r="BH73" i="20"/>
  <c r="BI73" i="20"/>
  <c r="BJ73" i="20"/>
  <c r="BK73" i="20"/>
  <c r="BG74" i="20"/>
  <c r="BH74" i="20"/>
  <c r="BI74" i="20"/>
  <c r="BJ74" i="20"/>
  <c r="BK74" i="20"/>
  <c r="BG75" i="20"/>
  <c r="BH75" i="20"/>
  <c r="BI75" i="20"/>
  <c r="BJ75" i="20"/>
  <c r="BK75" i="20"/>
  <c r="BG76" i="20"/>
  <c r="BH76" i="20"/>
  <c r="BI76" i="20"/>
  <c r="BJ76" i="20"/>
  <c r="BK76" i="20"/>
  <c r="BG77" i="20"/>
  <c r="BH77" i="20"/>
  <c r="BI77" i="20"/>
  <c r="BJ77" i="20"/>
  <c r="BK77" i="20"/>
  <c r="BG78" i="20"/>
  <c r="BH78" i="20"/>
  <c r="BI78" i="20"/>
  <c r="BJ78" i="20"/>
  <c r="BK78" i="20"/>
  <c r="BG79" i="20"/>
  <c r="BH79" i="20"/>
  <c r="BI79" i="20"/>
  <c r="BJ79" i="20"/>
  <c r="BK79" i="20"/>
  <c r="BG80" i="20"/>
  <c r="BH80" i="20"/>
  <c r="BI80" i="20"/>
  <c r="BJ80" i="20"/>
  <c r="BK80" i="20"/>
  <c r="BG81" i="20"/>
  <c r="BH81" i="20"/>
  <c r="BI81" i="20"/>
  <c r="BJ81" i="20"/>
  <c r="BK81" i="20"/>
  <c r="BG82" i="20"/>
  <c r="BH82" i="20"/>
  <c r="BI82" i="20"/>
  <c r="BJ82" i="20"/>
  <c r="BK82" i="20"/>
  <c r="BG83" i="20"/>
  <c r="BH83" i="20"/>
  <c r="BI83" i="20"/>
  <c r="BJ83" i="20"/>
  <c r="BK83" i="20"/>
  <c r="BG84" i="20"/>
  <c r="BH84" i="20"/>
  <c r="BI84" i="20"/>
  <c r="BJ84" i="20"/>
  <c r="BK84" i="20"/>
  <c r="BG85" i="20"/>
  <c r="BH85" i="20"/>
  <c r="BI85" i="20"/>
  <c r="BJ85" i="20"/>
  <c r="BK85" i="20"/>
  <c r="BG86" i="20"/>
  <c r="BH86" i="20"/>
  <c r="BI86" i="20"/>
  <c r="BJ86" i="20"/>
  <c r="BK86" i="20"/>
  <c r="BG87" i="20"/>
  <c r="BH87" i="20"/>
  <c r="BI87" i="20"/>
  <c r="BJ87" i="20"/>
  <c r="BK87" i="20"/>
  <c r="BG88" i="20"/>
  <c r="BH88" i="20"/>
  <c r="BI88" i="20"/>
  <c r="BJ88" i="20"/>
  <c r="BK88" i="20"/>
  <c r="BG89" i="20"/>
  <c r="BH89" i="20"/>
  <c r="BI89" i="20"/>
  <c r="BJ89" i="20"/>
  <c r="BK89" i="20"/>
  <c r="BG90" i="20"/>
  <c r="BH90" i="20"/>
  <c r="BI90" i="20"/>
  <c r="BJ90" i="20"/>
  <c r="BK90" i="20"/>
  <c r="BG91" i="20"/>
  <c r="BH91" i="20"/>
  <c r="BI91" i="20"/>
  <c r="BJ91" i="20"/>
  <c r="BK91" i="20"/>
  <c r="BG92" i="20"/>
  <c r="BH92" i="20"/>
  <c r="BI92" i="20"/>
  <c r="BJ92" i="20"/>
  <c r="BK92" i="20"/>
  <c r="BG93" i="20"/>
  <c r="BH93" i="20"/>
  <c r="BI93" i="20"/>
  <c r="BJ93" i="20"/>
  <c r="BK93" i="20"/>
  <c r="BG94" i="20"/>
  <c r="BH94" i="20"/>
  <c r="BI94" i="20"/>
  <c r="BJ94" i="20"/>
  <c r="BK94" i="20"/>
  <c r="BG95" i="20"/>
  <c r="BH95" i="20"/>
  <c r="BI95" i="20"/>
  <c r="BJ95" i="20"/>
  <c r="BK95" i="20"/>
  <c r="BG96" i="20"/>
  <c r="BH96" i="20"/>
  <c r="BI96" i="20"/>
  <c r="BJ96" i="20"/>
  <c r="BK96" i="20"/>
  <c r="BG97" i="20"/>
  <c r="BH97" i="20"/>
  <c r="BI97" i="20"/>
  <c r="BJ97" i="20"/>
  <c r="BK97" i="20"/>
  <c r="BG98" i="20"/>
  <c r="BH98" i="20"/>
  <c r="BI98" i="20"/>
  <c r="BJ98" i="20"/>
  <c r="BK98" i="20"/>
  <c r="BG99" i="20"/>
  <c r="BH99" i="20"/>
  <c r="BI99" i="20"/>
  <c r="BJ99" i="20"/>
  <c r="BK99" i="20"/>
  <c r="BG100" i="20"/>
  <c r="BH100" i="20"/>
  <c r="BI100" i="20"/>
  <c r="BJ100" i="20"/>
  <c r="BK100" i="20"/>
  <c r="BG101" i="20"/>
  <c r="BH101" i="20"/>
  <c r="BI101" i="20"/>
  <c r="BJ101" i="20"/>
  <c r="BK101" i="20"/>
  <c r="BG102" i="20"/>
  <c r="BH102" i="20"/>
  <c r="BI102" i="20"/>
  <c r="BJ102" i="20"/>
  <c r="BK102" i="20"/>
  <c r="BG103" i="20"/>
  <c r="BH103" i="20"/>
  <c r="BI103" i="20"/>
  <c r="BJ103" i="20"/>
  <c r="BK103" i="20"/>
  <c r="BG104" i="20"/>
  <c r="BH104" i="20"/>
  <c r="BI104" i="20"/>
  <c r="BJ104" i="20"/>
  <c r="BK104" i="20"/>
  <c r="BG105" i="20"/>
  <c r="BH105" i="20"/>
  <c r="BI105" i="20"/>
  <c r="BJ105" i="20"/>
  <c r="BK105" i="20"/>
  <c r="BG106" i="20"/>
  <c r="BH106" i="20"/>
  <c r="BI106" i="20"/>
  <c r="BJ106" i="20"/>
  <c r="BK106" i="20"/>
  <c r="BG107" i="20"/>
  <c r="BH107" i="20"/>
  <c r="BI107" i="20"/>
  <c r="BJ107" i="20"/>
  <c r="BK107" i="20"/>
  <c r="BG108" i="20"/>
  <c r="BH108" i="20"/>
  <c r="BI108" i="20"/>
  <c r="BJ108" i="20"/>
  <c r="BK108" i="20"/>
  <c r="BG109" i="20"/>
  <c r="BH109" i="20"/>
  <c r="BI109" i="20"/>
  <c r="BJ109" i="20"/>
  <c r="BK109" i="20"/>
  <c r="BG110" i="20"/>
  <c r="BH110" i="20"/>
  <c r="BI110" i="20"/>
  <c r="BJ110" i="20"/>
  <c r="BK110" i="20"/>
  <c r="BG111" i="20"/>
  <c r="BH111" i="20"/>
  <c r="BI111" i="20"/>
  <c r="BJ111" i="20"/>
  <c r="BK111" i="20"/>
  <c r="BG112" i="20"/>
  <c r="BH112" i="20"/>
  <c r="BI112" i="20"/>
  <c r="BJ112" i="20"/>
  <c r="BK112" i="20"/>
  <c r="BG113" i="20"/>
  <c r="BH113" i="20"/>
  <c r="BI113" i="20"/>
  <c r="BJ113" i="20"/>
  <c r="BK113" i="20"/>
  <c r="BG114" i="20"/>
  <c r="BH114" i="20"/>
  <c r="BI114" i="20"/>
  <c r="BJ114" i="20"/>
  <c r="BK114" i="20"/>
  <c r="BG115" i="20"/>
  <c r="BH115" i="20"/>
  <c r="BI115" i="20"/>
  <c r="BJ115" i="20"/>
  <c r="BK115" i="20"/>
  <c r="BG116" i="20"/>
  <c r="BH116" i="20"/>
  <c r="BI116" i="20"/>
  <c r="BJ116" i="20"/>
  <c r="BK116" i="20"/>
  <c r="BG117" i="20"/>
  <c r="BH117" i="20"/>
  <c r="BI117" i="20"/>
  <c r="BJ117" i="20"/>
  <c r="BK117" i="20"/>
  <c r="BG118" i="20"/>
  <c r="BH118" i="20"/>
  <c r="BI118" i="20"/>
  <c r="BJ118" i="20"/>
  <c r="BK118" i="20"/>
  <c r="BG119" i="20"/>
  <c r="BH119" i="20"/>
  <c r="BI119" i="20"/>
  <c r="BJ119" i="20"/>
  <c r="BK119" i="20"/>
  <c r="BG120" i="20"/>
  <c r="BH120" i="20"/>
  <c r="BI120" i="20"/>
  <c r="BJ120" i="20"/>
  <c r="BK120" i="20"/>
  <c r="BG121" i="20"/>
  <c r="BH121" i="20"/>
  <c r="BI121" i="20"/>
  <c r="BJ121" i="20"/>
  <c r="BK121" i="20"/>
  <c r="BG122" i="20"/>
  <c r="BH122" i="20"/>
  <c r="BI122" i="20"/>
  <c r="BJ122" i="20"/>
  <c r="BK122" i="20"/>
  <c r="BG123" i="20"/>
  <c r="BH123" i="20"/>
  <c r="BI123" i="20"/>
  <c r="BJ123" i="20"/>
  <c r="BK123" i="20"/>
  <c r="BG124" i="20"/>
  <c r="BH124" i="20"/>
  <c r="BI124" i="20"/>
  <c r="BJ124" i="20"/>
  <c r="BK124" i="20"/>
  <c r="BG125" i="20"/>
  <c r="BH125" i="20"/>
  <c r="BI125" i="20"/>
  <c r="BJ125" i="20"/>
  <c r="BK125" i="20"/>
  <c r="BG126" i="20"/>
  <c r="BH126" i="20"/>
  <c r="BI126" i="20"/>
  <c r="BJ126" i="20"/>
  <c r="BK126" i="20"/>
  <c r="BG127" i="20"/>
  <c r="BH127" i="20"/>
  <c r="BI127" i="20"/>
  <c r="BJ127" i="20"/>
  <c r="BK127" i="20"/>
  <c r="BG128" i="20"/>
  <c r="BH128" i="20"/>
  <c r="BI128" i="20"/>
  <c r="BJ128" i="20"/>
  <c r="BK128" i="20"/>
  <c r="BG129" i="20"/>
  <c r="BH129" i="20"/>
  <c r="BI129" i="20"/>
  <c r="BJ129" i="20"/>
  <c r="BK129" i="20"/>
  <c r="BG130" i="20"/>
  <c r="BH130" i="20"/>
  <c r="BI130" i="20"/>
  <c r="BJ130" i="20"/>
  <c r="BK130" i="20"/>
  <c r="BG131" i="20"/>
  <c r="BH131" i="20"/>
  <c r="BI131" i="20"/>
  <c r="BJ131" i="20"/>
  <c r="BK131" i="20"/>
  <c r="BG132" i="20"/>
  <c r="BH132" i="20"/>
  <c r="BI132" i="20"/>
  <c r="BJ132" i="20"/>
  <c r="BK132" i="20"/>
  <c r="BG133" i="20"/>
  <c r="BH133" i="20"/>
  <c r="BI133" i="20"/>
  <c r="BJ133" i="20"/>
  <c r="BK133" i="20"/>
  <c r="BG134" i="20"/>
  <c r="BH134" i="20"/>
  <c r="BI134" i="20"/>
  <c r="BJ134" i="20"/>
  <c r="BK134" i="20"/>
  <c r="BG135" i="20"/>
  <c r="BH135" i="20"/>
  <c r="BI135" i="20"/>
  <c r="BJ135" i="20"/>
  <c r="BK135" i="20"/>
  <c r="BG136" i="20"/>
  <c r="BH136" i="20"/>
  <c r="BI136" i="20"/>
  <c r="BJ136" i="20"/>
  <c r="BK136" i="20"/>
  <c r="BG137" i="20"/>
  <c r="BH137" i="20"/>
  <c r="BI137" i="20"/>
  <c r="BJ137" i="20"/>
  <c r="BK137" i="20"/>
  <c r="BG138" i="20"/>
  <c r="BH138" i="20"/>
  <c r="BI138" i="20"/>
  <c r="BJ138" i="20"/>
  <c r="BK138" i="20"/>
  <c r="BG139" i="20"/>
  <c r="BH139" i="20"/>
  <c r="BI139" i="20"/>
  <c r="BJ139" i="20"/>
  <c r="BK139" i="20"/>
  <c r="BH44" i="20"/>
  <c r="BI44" i="20"/>
  <c r="BJ44" i="20"/>
  <c r="BK44" i="20"/>
  <c r="BG44" i="20"/>
  <c r="AX45" i="20"/>
  <c r="AY45" i="20"/>
  <c r="AZ45" i="20"/>
  <c r="BA45" i="20"/>
  <c r="BB45" i="20"/>
  <c r="AX46" i="20"/>
  <c r="AY46" i="20"/>
  <c r="AZ46" i="20"/>
  <c r="BA46" i="20"/>
  <c r="BB46" i="20"/>
  <c r="AX47" i="20"/>
  <c r="AY47" i="20"/>
  <c r="AZ47" i="20"/>
  <c r="BA47" i="20"/>
  <c r="BB47" i="20"/>
  <c r="AX48" i="20"/>
  <c r="AY48" i="20"/>
  <c r="AZ48" i="20"/>
  <c r="BA48" i="20"/>
  <c r="BB48" i="20"/>
  <c r="AX49" i="20"/>
  <c r="AY49" i="20"/>
  <c r="AZ49" i="20"/>
  <c r="BA49" i="20"/>
  <c r="BB49" i="20"/>
  <c r="AX50" i="20"/>
  <c r="AY50" i="20"/>
  <c r="AZ50" i="20"/>
  <c r="BA50" i="20"/>
  <c r="BB50" i="20"/>
  <c r="AX51" i="20"/>
  <c r="AY51" i="20"/>
  <c r="AZ51" i="20"/>
  <c r="BA51" i="20"/>
  <c r="BB51" i="20"/>
  <c r="AX52" i="20"/>
  <c r="AY52" i="20"/>
  <c r="AZ52" i="20"/>
  <c r="BA52" i="20"/>
  <c r="BB52" i="20"/>
  <c r="AX53" i="20"/>
  <c r="AY53" i="20"/>
  <c r="AZ53" i="20"/>
  <c r="BA53" i="20"/>
  <c r="BB53" i="20"/>
  <c r="AX54" i="20"/>
  <c r="AY54" i="20"/>
  <c r="AZ54" i="20"/>
  <c r="BA54" i="20"/>
  <c r="BB54" i="20"/>
  <c r="AX55" i="20"/>
  <c r="AY55" i="20"/>
  <c r="AZ55" i="20"/>
  <c r="BA55" i="20"/>
  <c r="BB55" i="20"/>
  <c r="AX56" i="20"/>
  <c r="AY56" i="20"/>
  <c r="AZ56" i="20"/>
  <c r="BA56" i="20"/>
  <c r="BB56" i="20"/>
  <c r="AX57" i="20"/>
  <c r="AY57" i="20"/>
  <c r="AZ57" i="20"/>
  <c r="BA57" i="20"/>
  <c r="BB57" i="20"/>
  <c r="AX58" i="20"/>
  <c r="AY58" i="20"/>
  <c r="AZ58" i="20"/>
  <c r="BA58" i="20"/>
  <c r="BB58" i="20"/>
  <c r="AX59" i="20"/>
  <c r="AY59" i="20"/>
  <c r="AZ59" i="20"/>
  <c r="BA59" i="20"/>
  <c r="BB59" i="20"/>
  <c r="AX60" i="20"/>
  <c r="AY60" i="20"/>
  <c r="AZ60" i="20"/>
  <c r="BA60" i="20"/>
  <c r="BB60" i="20"/>
  <c r="AX61" i="20"/>
  <c r="AY61" i="20"/>
  <c r="AZ61" i="20"/>
  <c r="BA61" i="20"/>
  <c r="BB61" i="20"/>
  <c r="AX62" i="20"/>
  <c r="AY62" i="20"/>
  <c r="AZ62" i="20"/>
  <c r="BA62" i="20"/>
  <c r="BB62" i="20"/>
  <c r="AX63" i="20"/>
  <c r="AY63" i="20"/>
  <c r="AZ63" i="20"/>
  <c r="BA63" i="20"/>
  <c r="BB63" i="20"/>
  <c r="AX64" i="20"/>
  <c r="AY64" i="20"/>
  <c r="AZ64" i="20"/>
  <c r="BA64" i="20"/>
  <c r="BB64" i="20"/>
  <c r="AX65" i="20"/>
  <c r="AY65" i="20"/>
  <c r="AZ65" i="20"/>
  <c r="BA65" i="20"/>
  <c r="BB65" i="20"/>
  <c r="AX66" i="20"/>
  <c r="AY66" i="20"/>
  <c r="AZ66" i="20"/>
  <c r="BA66" i="20"/>
  <c r="BB66" i="20"/>
  <c r="AX67" i="20"/>
  <c r="AY67" i="20"/>
  <c r="AZ67" i="20"/>
  <c r="BA67" i="20"/>
  <c r="BB67" i="20"/>
  <c r="AX68" i="20"/>
  <c r="AY68" i="20"/>
  <c r="AZ68" i="20"/>
  <c r="BA68" i="20"/>
  <c r="BB68" i="20"/>
  <c r="AX69" i="20"/>
  <c r="AY69" i="20"/>
  <c r="AZ69" i="20"/>
  <c r="BA69" i="20"/>
  <c r="BB69" i="20"/>
  <c r="AX70" i="20"/>
  <c r="AY70" i="20"/>
  <c r="AZ70" i="20"/>
  <c r="BA70" i="20"/>
  <c r="BB70" i="20"/>
  <c r="AX71" i="20"/>
  <c r="AY71" i="20"/>
  <c r="AZ71" i="20"/>
  <c r="BA71" i="20"/>
  <c r="BB71" i="20"/>
  <c r="AX72" i="20"/>
  <c r="AY72" i="20"/>
  <c r="AZ72" i="20"/>
  <c r="BA72" i="20"/>
  <c r="BB72" i="20"/>
  <c r="AX73" i="20"/>
  <c r="AY73" i="20"/>
  <c r="AZ73" i="20"/>
  <c r="BA73" i="20"/>
  <c r="BB73" i="20"/>
  <c r="AX74" i="20"/>
  <c r="AY74" i="20"/>
  <c r="AZ74" i="20"/>
  <c r="BA74" i="20"/>
  <c r="BB74" i="20"/>
  <c r="AX75" i="20"/>
  <c r="AY75" i="20"/>
  <c r="AZ75" i="20"/>
  <c r="BA75" i="20"/>
  <c r="BB75" i="20"/>
  <c r="AX76" i="20"/>
  <c r="AY76" i="20"/>
  <c r="AZ76" i="20"/>
  <c r="BA76" i="20"/>
  <c r="BB76" i="20"/>
  <c r="AX77" i="20"/>
  <c r="AY77" i="20"/>
  <c r="AZ77" i="20"/>
  <c r="BA77" i="20"/>
  <c r="BB77" i="20"/>
  <c r="AX78" i="20"/>
  <c r="AY78" i="20"/>
  <c r="AZ78" i="20"/>
  <c r="BA78" i="20"/>
  <c r="BB78" i="20"/>
  <c r="AX79" i="20"/>
  <c r="AY79" i="20"/>
  <c r="AZ79" i="20"/>
  <c r="BA79" i="20"/>
  <c r="BB79" i="20"/>
  <c r="AX80" i="20"/>
  <c r="AY80" i="20"/>
  <c r="AZ80" i="20"/>
  <c r="BA80" i="20"/>
  <c r="BB80" i="20"/>
  <c r="AX81" i="20"/>
  <c r="AY81" i="20"/>
  <c r="AZ81" i="20"/>
  <c r="BA81" i="20"/>
  <c r="BB81" i="20"/>
  <c r="AX82" i="20"/>
  <c r="AY82" i="20"/>
  <c r="AZ82" i="20"/>
  <c r="BA82" i="20"/>
  <c r="BB82" i="20"/>
  <c r="AX83" i="20"/>
  <c r="AY83" i="20"/>
  <c r="AZ83" i="20"/>
  <c r="BA83" i="20"/>
  <c r="BB83" i="20"/>
  <c r="AX84" i="20"/>
  <c r="AY84" i="20"/>
  <c r="AZ84" i="20"/>
  <c r="BA84" i="20"/>
  <c r="BB84" i="20"/>
  <c r="AX85" i="20"/>
  <c r="AY85" i="20"/>
  <c r="AZ85" i="20"/>
  <c r="BA85" i="20"/>
  <c r="BB85" i="20"/>
  <c r="AX86" i="20"/>
  <c r="AY86" i="20"/>
  <c r="AZ86" i="20"/>
  <c r="BA86" i="20"/>
  <c r="BB86" i="20"/>
  <c r="AX87" i="20"/>
  <c r="AY87" i="20"/>
  <c r="AZ87" i="20"/>
  <c r="BA87" i="20"/>
  <c r="BB87" i="20"/>
  <c r="AX88" i="20"/>
  <c r="AY88" i="20"/>
  <c r="AZ88" i="20"/>
  <c r="BA88" i="20"/>
  <c r="BB88" i="20"/>
  <c r="AX89" i="20"/>
  <c r="AY89" i="20"/>
  <c r="AZ89" i="20"/>
  <c r="BA89" i="20"/>
  <c r="BB89" i="20"/>
  <c r="AX90" i="20"/>
  <c r="AY90" i="20"/>
  <c r="AZ90" i="20"/>
  <c r="BA90" i="20"/>
  <c r="BB90" i="20"/>
  <c r="AX91" i="20"/>
  <c r="AY91" i="20"/>
  <c r="AZ91" i="20"/>
  <c r="BA91" i="20"/>
  <c r="BB91" i="20"/>
  <c r="AX92" i="20"/>
  <c r="AY92" i="20"/>
  <c r="AZ92" i="20"/>
  <c r="BA92" i="20"/>
  <c r="BB92" i="20"/>
  <c r="AX93" i="20"/>
  <c r="AY93" i="20"/>
  <c r="AZ93" i="20"/>
  <c r="BA93" i="20"/>
  <c r="BB93" i="20"/>
  <c r="AX94" i="20"/>
  <c r="AY94" i="20"/>
  <c r="AZ94" i="20"/>
  <c r="BA94" i="20"/>
  <c r="BB94" i="20"/>
  <c r="AX95" i="20"/>
  <c r="AY95" i="20"/>
  <c r="AZ95" i="20"/>
  <c r="BA95" i="20"/>
  <c r="BB95" i="20"/>
  <c r="AX96" i="20"/>
  <c r="AY96" i="20"/>
  <c r="AZ96" i="20"/>
  <c r="BA96" i="20"/>
  <c r="BB96" i="20"/>
  <c r="AX97" i="20"/>
  <c r="AY97" i="20"/>
  <c r="AZ97" i="20"/>
  <c r="BA97" i="20"/>
  <c r="BB97" i="20"/>
  <c r="AX98" i="20"/>
  <c r="AY98" i="20"/>
  <c r="AZ98" i="20"/>
  <c r="BA98" i="20"/>
  <c r="BB98" i="20"/>
  <c r="AX99" i="20"/>
  <c r="AY99" i="20"/>
  <c r="AZ99" i="20"/>
  <c r="BA99" i="20"/>
  <c r="BB99" i="20"/>
  <c r="AX100" i="20"/>
  <c r="AY100" i="20"/>
  <c r="AZ100" i="20"/>
  <c r="BA100" i="20"/>
  <c r="BB100" i="20"/>
  <c r="AX101" i="20"/>
  <c r="AY101" i="20"/>
  <c r="AZ101" i="20"/>
  <c r="BA101" i="20"/>
  <c r="BB101" i="20"/>
  <c r="AX102" i="20"/>
  <c r="AY102" i="20"/>
  <c r="AZ102" i="20"/>
  <c r="BA102" i="20"/>
  <c r="BB102" i="20"/>
  <c r="AX103" i="20"/>
  <c r="AY103" i="20"/>
  <c r="AZ103" i="20"/>
  <c r="BA103" i="20"/>
  <c r="BB103" i="20"/>
  <c r="AX104" i="20"/>
  <c r="AY104" i="20"/>
  <c r="AZ104" i="20"/>
  <c r="BA104" i="20"/>
  <c r="BB104" i="20"/>
  <c r="AX105" i="20"/>
  <c r="AY105" i="20"/>
  <c r="AZ105" i="20"/>
  <c r="BA105" i="20"/>
  <c r="BB105" i="20"/>
  <c r="AX106" i="20"/>
  <c r="AY106" i="20"/>
  <c r="AZ106" i="20"/>
  <c r="BA106" i="20"/>
  <c r="BB106" i="20"/>
  <c r="AX107" i="20"/>
  <c r="AY107" i="20"/>
  <c r="AZ107" i="20"/>
  <c r="BA107" i="20"/>
  <c r="BB107" i="20"/>
  <c r="AX108" i="20"/>
  <c r="AY108" i="20"/>
  <c r="AZ108" i="20"/>
  <c r="BA108" i="20"/>
  <c r="BB108" i="20"/>
  <c r="AX109" i="20"/>
  <c r="AY109" i="20"/>
  <c r="AZ109" i="20"/>
  <c r="BA109" i="20"/>
  <c r="BB109" i="20"/>
  <c r="AX110" i="20"/>
  <c r="AY110" i="20"/>
  <c r="AZ110" i="20"/>
  <c r="BA110" i="20"/>
  <c r="BB110" i="20"/>
  <c r="AX111" i="20"/>
  <c r="AY111" i="20"/>
  <c r="AZ111" i="20"/>
  <c r="BA111" i="20"/>
  <c r="BB111" i="20"/>
  <c r="AX112" i="20"/>
  <c r="AY112" i="20"/>
  <c r="AZ112" i="20"/>
  <c r="BA112" i="20"/>
  <c r="BB112" i="20"/>
  <c r="AX113" i="20"/>
  <c r="AY113" i="20"/>
  <c r="AZ113" i="20"/>
  <c r="BA113" i="20"/>
  <c r="BB113" i="20"/>
  <c r="AX114" i="20"/>
  <c r="AY114" i="20"/>
  <c r="AZ114" i="20"/>
  <c r="BA114" i="20"/>
  <c r="BB114" i="20"/>
  <c r="AX115" i="20"/>
  <c r="AY115" i="20"/>
  <c r="AZ115" i="20"/>
  <c r="BA115" i="20"/>
  <c r="BB115" i="20"/>
  <c r="AX116" i="20"/>
  <c r="AY116" i="20"/>
  <c r="AZ116" i="20"/>
  <c r="BA116" i="20"/>
  <c r="BB116" i="20"/>
  <c r="AX117" i="20"/>
  <c r="AY117" i="20"/>
  <c r="AZ117" i="20"/>
  <c r="BA117" i="20"/>
  <c r="BB117" i="20"/>
  <c r="AX118" i="20"/>
  <c r="AY118" i="20"/>
  <c r="AZ118" i="20"/>
  <c r="BA118" i="20"/>
  <c r="BB118" i="20"/>
  <c r="AX119" i="20"/>
  <c r="AY119" i="20"/>
  <c r="AZ119" i="20"/>
  <c r="BA119" i="20"/>
  <c r="BB119" i="20"/>
  <c r="AX120" i="20"/>
  <c r="AY120" i="20"/>
  <c r="AZ120" i="20"/>
  <c r="BA120" i="20"/>
  <c r="BB120" i="20"/>
  <c r="AX121" i="20"/>
  <c r="AY121" i="20"/>
  <c r="AZ121" i="20"/>
  <c r="BA121" i="20"/>
  <c r="BB121" i="20"/>
  <c r="AX122" i="20"/>
  <c r="AY122" i="20"/>
  <c r="AZ122" i="20"/>
  <c r="BA122" i="20"/>
  <c r="BB122" i="20"/>
  <c r="AX123" i="20"/>
  <c r="AY123" i="20"/>
  <c r="AZ123" i="20"/>
  <c r="BA123" i="20"/>
  <c r="BB123" i="20"/>
  <c r="AX124" i="20"/>
  <c r="AY124" i="20"/>
  <c r="AZ124" i="20"/>
  <c r="BA124" i="20"/>
  <c r="BB124" i="20"/>
  <c r="AX125" i="20"/>
  <c r="AY125" i="20"/>
  <c r="AZ125" i="20"/>
  <c r="BA125" i="20"/>
  <c r="BB125" i="20"/>
  <c r="AX126" i="20"/>
  <c r="AY126" i="20"/>
  <c r="AZ126" i="20"/>
  <c r="BA126" i="20"/>
  <c r="BB126" i="20"/>
  <c r="AX127" i="20"/>
  <c r="AY127" i="20"/>
  <c r="AZ127" i="20"/>
  <c r="BA127" i="20"/>
  <c r="BB127" i="20"/>
  <c r="AX128" i="20"/>
  <c r="AY128" i="20"/>
  <c r="AZ128" i="20"/>
  <c r="BA128" i="20"/>
  <c r="BB128" i="20"/>
  <c r="AX129" i="20"/>
  <c r="AY129" i="20"/>
  <c r="AZ129" i="20"/>
  <c r="BA129" i="20"/>
  <c r="BB129" i="20"/>
  <c r="AX130" i="20"/>
  <c r="AY130" i="20"/>
  <c r="AZ130" i="20"/>
  <c r="BA130" i="20"/>
  <c r="BB130" i="20"/>
  <c r="AX131" i="20"/>
  <c r="AY131" i="20"/>
  <c r="AZ131" i="20"/>
  <c r="BA131" i="20"/>
  <c r="BB131" i="20"/>
  <c r="AX132" i="20"/>
  <c r="AY132" i="20"/>
  <c r="AZ132" i="20"/>
  <c r="BA132" i="20"/>
  <c r="BB132" i="20"/>
  <c r="AX133" i="20"/>
  <c r="AY133" i="20"/>
  <c r="AZ133" i="20"/>
  <c r="BA133" i="20"/>
  <c r="BB133" i="20"/>
  <c r="AX134" i="20"/>
  <c r="AY134" i="20"/>
  <c r="AZ134" i="20"/>
  <c r="BA134" i="20"/>
  <c r="BB134" i="20"/>
  <c r="AX135" i="20"/>
  <c r="AY135" i="20"/>
  <c r="AZ135" i="20"/>
  <c r="BA135" i="20"/>
  <c r="BB135" i="20"/>
  <c r="AX136" i="20"/>
  <c r="AY136" i="20"/>
  <c r="AZ136" i="20"/>
  <c r="BA136" i="20"/>
  <c r="BB136" i="20"/>
  <c r="AX137" i="20"/>
  <c r="AY137" i="20"/>
  <c r="AZ137" i="20"/>
  <c r="BA137" i="20"/>
  <c r="BB137" i="20"/>
  <c r="AX138" i="20"/>
  <c r="AY138" i="20"/>
  <c r="AZ138" i="20"/>
  <c r="BA138" i="20"/>
  <c r="BB138" i="20"/>
  <c r="AX139" i="20"/>
  <c r="AY139" i="20"/>
  <c r="AZ139" i="20"/>
  <c r="BA139" i="20"/>
  <c r="BB139" i="20"/>
  <c r="BB44" i="20"/>
  <c r="BA44" i="20"/>
  <c r="AZ44" i="20"/>
  <c r="AY44" i="20"/>
  <c r="AX44" i="20"/>
  <c r="BE45" i="20"/>
  <c r="BF45" i="20"/>
  <c r="BE46" i="20"/>
  <c r="BF46" i="20"/>
  <c r="BE47" i="20"/>
  <c r="BF47" i="20"/>
  <c r="BE48" i="20"/>
  <c r="BF48" i="20"/>
  <c r="BE49" i="20"/>
  <c r="BF49" i="20"/>
  <c r="BE50" i="20"/>
  <c r="BF50" i="20"/>
  <c r="BE51" i="20"/>
  <c r="BF51" i="20"/>
  <c r="BE52" i="20"/>
  <c r="BF52" i="20"/>
  <c r="BE53" i="20"/>
  <c r="BF53" i="20"/>
  <c r="BE54" i="20"/>
  <c r="BF54" i="20"/>
  <c r="BE55" i="20"/>
  <c r="BF55" i="20"/>
  <c r="BE56" i="20"/>
  <c r="BF56" i="20"/>
  <c r="BE57" i="20"/>
  <c r="BF57" i="20"/>
  <c r="BE58" i="20"/>
  <c r="BF58" i="20"/>
  <c r="BE59" i="20"/>
  <c r="BF59" i="20"/>
  <c r="BE60" i="20"/>
  <c r="BF60" i="20"/>
  <c r="BE61" i="20"/>
  <c r="BF61" i="20"/>
  <c r="BE62" i="20"/>
  <c r="BF62" i="20"/>
  <c r="BE63" i="20"/>
  <c r="BF63" i="20"/>
  <c r="BE64" i="20"/>
  <c r="BF64" i="20"/>
  <c r="BE65" i="20"/>
  <c r="BF65" i="20"/>
  <c r="BE66" i="20"/>
  <c r="BF66" i="20"/>
  <c r="BE67" i="20"/>
  <c r="BF67" i="20"/>
  <c r="BE68" i="20"/>
  <c r="BF68" i="20"/>
  <c r="BE69" i="20"/>
  <c r="BF69" i="20"/>
  <c r="BE70" i="20"/>
  <c r="BF70" i="20"/>
  <c r="BE71" i="20"/>
  <c r="BF71" i="20"/>
  <c r="BE72" i="20"/>
  <c r="BF72" i="20"/>
  <c r="BE73" i="20"/>
  <c r="BF73" i="20"/>
  <c r="BE74" i="20"/>
  <c r="BF74" i="20"/>
  <c r="BE75" i="20"/>
  <c r="BF75" i="20"/>
  <c r="BE76" i="20"/>
  <c r="BF76" i="20"/>
  <c r="BE77" i="20"/>
  <c r="BF77" i="20"/>
  <c r="BE78" i="20"/>
  <c r="BF78" i="20"/>
  <c r="BE79" i="20"/>
  <c r="BF79" i="20"/>
  <c r="BE80" i="20"/>
  <c r="BF80" i="20"/>
  <c r="BE81" i="20"/>
  <c r="BF81" i="20"/>
  <c r="BE82" i="20"/>
  <c r="BF82" i="20"/>
  <c r="BE83" i="20"/>
  <c r="BF83" i="20"/>
  <c r="BE84" i="20"/>
  <c r="BF84" i="20"/>
  <c r="BE85" i="20"/>
  <c r="BF85" i="20"/>
  <c r="BE86" i="20"/>
  <c r="BF86" i="20"/>
  <c r="BE87" i="20"/>
  <c r="BF87" i="20"/>
  <c r="BE88" i="20"/>
  <c r="BF88" i="20"/>
  <c r="BE89" i="20"/>
  <c r="BF89" i="20"/>
  <c r="BE90" i="20"/>
  <c r="BF90" i="20"/>
  <c r="BE91" i="20"/>
  <c r="BF91" i="20"/>
  <c r="BE92" i="20"/>
  <c r="BF92" i="20"/>
  <c r="BE93" i="20"/>
  <c r="BF93" i="20"/>
  <c r="BE94" i="20"/>
  <c r="BF94" i="20"/>
  <c r="BE95" i="20"/>
  <c r="BF95" i="20"/>
  <c r="BE96" i="20"/>
  <c r="BF96" i="20"/>
  <c r="BE97" i="20"/>
  <c r="BF97" i="20"/>
  <c r="BE98" i="20"/>
  <c r="BF98" i="20"/>
  <c r="BE99" i="20"/>
  <c r="BF99" i="20"/>
  <c r="BE100" i="20"/>
  <c r="BF100" i="20"/>
  <c r="BE101" i="20"/>
  <c r="BF101" i="20"/>
  <c r="BE102" i="20"/>
  <c r="BF102" i="20"/>
  <c r="BE103" i="20"/>
  <c r="BF103" i="20"/>
  <c r="BE104" i="20"/>
  <c r="BF104" i="20"/>
  <c r="BE105" i="20"/>
  <c r="BF105" i="20"/>
  <c r="BE106" i="20"/>
  <c r="BF106" i="20"/>
  <c r="BE107" i="20"/>
  <c r="BF107" i="20"/>
  <c r="BE108" i="20"/>
  <c r="BF108" i="20"/>
  <c r="BE109" i="20"/>
  <c r="BF109" i="20"/>
  <c r="BE110" i="20"/>
  <c r="BF110" i="20"/>
  <c r="BE111" i="20"/>
  <c r="BF111" i="20"/>
  <c r="BE112" i="20"/>
  <c r="BF112" i="20"/>
  <c r="BE113" i="20"/>
  <c r="BF113" i="20"/>
  <c r="BE114" i="20"/>
  <c r="BF114" i="20"/>
  <c r="BE115" i="20"/>
  <c r="BF115" i="20"/>
  <c r="BE116" i="20"/>
  <c r="BF116" i="20"/>
  <c r="BE117" i="20"/>
  <c r="BF117" i="20"/>
  <c r="BE118" i="20"/>
  <c r="BF118" i="20"/>
  <c r="BE119" i="20"/>
  <c r="BF119" i="20"/>
  <c r="BE120" i="20"/>
  <c r="BF120" i="20"/>
  <c r="BE121" i="20"/>
  <c r="BF121" i="20"/>
  <c r="BE122" i="20"/>
  <c r="BF122" i="20"/>
  <c r="BE123" i="20"/>
  <c r="BF123" i="20"/>
  <c r="BE124" i="20"/>
  <c r="BF124" i="20"/>
  <c r="BE125" i="20"/>
  <c r="BF125" i="20"/>
  <c r="BE126" i="20"/>
  <c r="BF126" i="20"/>
  <c r="BE127" i="20"/>
  <c r="BF127" i="20"/>
  <c r="BE128" i="20"/>
  <c r="BF128" i="20"/>
  <c r="BE129" i="20"/>
  <c r="BF129" i="20"/>
  <c r="BE130" i="20"/>
  <c r="BF130" i="20"/>
  <c r="BE131" i="20"/>
  <c r="BF131" i="20"/>
  <c r="BE132" i="20"/>
  <c r="BF132" i="20"/>
  <c r="BE133" i="20"/>
  <c r="BF133" i="20"/>
  <c r="BE134" i="20"/>
  <c r="BF134" i="20"/>
  <c r="BE135" i="20"/>
  <c r="BF135" i="20"/>
  <c r="BE136" i="20"/>
  <c r="BF136" i="20"/>
  <c r="BE137" i="20"/>
  <c r="BF137" i="20"/>
  <c r="BE138" i="20"/>
  <c r="BF138" i="20"/>
  <c r="BE139" i="20"/>
  <c r="BF139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AV45" i="20"/>
  <c r="AW45" i="20"/>
  <c r="AV46" i="20"/>
  <c r="AW46" i="20"/>
  <c r="AV47" i="20"/>
  <c r="AW47" i="20"/>
  <c r="AV48" i="20"/>
  <c r="AW48" i="20"/>
  <c r="AV49" i="20"/>
  <c r="AW49" i="20"/>
  <c r="AV50" i="20"/>
  <c r="AW50" i="20"/>
  <c r="AV51" i="20"/>
  <c r="AW51" i="20"/>
  <c r="AV52" i="20"/>
  <c r="AW52" i="20"/>
  <c r="AV53" i="20"/>
  <c r="AW53" i="20"/>
  <c r="AV54" i="20"/>
  <c r="AW54" i="20"/>
  <c r="AV55" i="20"/>
  <c r="AW55" i="20"/>
  <c r="AV56" i="20"/>
  <c r="AW56" i="20"/>
  <c r="AV57" i="20"/>
  <c r="AW57" i="20"/>
  <c r="AV58" i="20"/>
  <c r="AW58" i="20"/>
  <c r="AV59" i="20"/>
  <c r="AW59" i="20"/>
  <c r="AV60" i="20"/>
  <c r="AW60" i="20"/>
  <c r="AV61" i="20"/>
  <c r="AW61" i="20"/>
  <c r="AV62" i="20"/>
  <c r="AW62" i="20"/>
  <c r="AV63" i="20"/>
  <c r="AW63" i="20"/>
  <c r="AV64" i="20"/>
  <c r="AW64" i="20"/>
  <c r="AV65" i="20"/>
  <c r="AW65" i="20"/>
  <c r="AV66" i="20"/>
  <c r="AW66" i="20"/>
  <c r="AV67" i="20"/>
  <c r="AW67" i="20"/>
  <c r="AV68" i="20"/>
  <c r="AW68" i="20"/>
  <c r="AV69" i="20"/>
  <c r="AW69" i="20"/>
  <c r="AV70" i="20"/>
  <c r="AW70" i="20"/>
  <c r="AV71" i="20"/>
  <c r="AW71" i="20"/>
  <c r="AV72" i="20"/>
  <c r="AW72" i="20"/>
  <c r="AV73" i="20"/>
  <c r="AW73" i="20"/>
  <c r="AV74" i="20"/>
  <c r="AW74" i="20"/>
  <c r="AV75" i="20"/>
  <c r="AW75" i="20"/>
  <c r="AV76" i="20"/>
  <c r="AW76" i="20"/>
  <c r="AV77" i="20"/>
  <c r="AW77" i="20"/>
  <c r="AV78" i="20"/>
  <c r="AW78" i="20"/>
  <c r="AV79" i="20"/>
  <c r="AW79" i="20"/>
  <c r="AV80" i="20"/>
  <c r="AW80" i="20"/>
  <c r="AV81" i="20"/>
  <c r="AW81" i="20"/>
  <c r="AV82" i="20"/>
  <c r="AW82" i="20"/>
  <c r="AV83" i="20"/>
  <c r="AW83" i="20"/>
  <c r="AV84" i="20"/>
  <c r="AW84" i="20"/>
  <c r="AV85" i="20"/>
  <c r="AW85" i="20"/>
  <c r="AV86" i="20"/>
  <c r="AW86" i="20"/>
  <c r="AV87" i="20"/>
  <c r="AW87" i="20"/>
  <c r="AV88" i="20"/>
  <c r="AW88" i="20"/>
  <c r="AV89" i="20"/>
  <c r="AW89" i="20"/>
  <c r="AV90" i="20"/>
  <c r="AW90" i="20"/>
  <c r="AV91" i="20"/>
  <c r="AW91" i="20"/>
  <c r="AV92" i="20"/>
  <c r="AW92" i="20"/>
  <c r="AV93" i="20"/>
  <c r="AW93" i="20"/>
  <c r="AV94" i="20"/>
  <c r="AW94" i="20"/>
  <c r="AV95" i="20"/>
  <c r="AW95" i="20"/>
  <c r="AV96" i="20"/>
  <c r="AW96" i="20"/>
  <c r="AV97" i="20"/>
  <c r="AW97" i="20"/>
  <c r="AV98" i="20"/>
  <c r="AW98" i="20"/>
  <c r="AV99" i="20"/>
  <c r="AW99" i="20"/>
  <c r="AV100" i="20"/>
  <c r="AW100" i="20"/>
  <c r="AV101" i="20"/>
  <c r="AW101" i="20"/>
  <c r="AV102" i="20"/>
  <c r="AW102" i="20"/>
  <c r="AV103" i="20"/>
  <c r="AW103" i="20"/>
  <c r="AV104" i="20"/>
  <c r="AW104" i="20"/>
  <c r="AV105" i="20"/>
  <c r="AW105" i="20"/>
  <c r="AV106" i="20"/>
  <c r="AW106" i="20"/>
  <c r="AV107" i="20"/>
  <c r="AW107" i="20"/>
  <c r="AV108" i="20"/>
  <c r="AW108" i="20"/>
  <c r="AV109" i="20"/>
  <c r="AW109" i="20"/>
  <c r="AV110" i="20"/>
  <c r="AW110" i="20"/>
  <c r="AV111" i="20"/>
  <c r="AW111" i="20"/>
  <c r="AV112" i="20"/>
  <c r="AW112" i="20"/>
  <c r="AV113" i="20"/>
  <c r="AW113" i="20"/>
  <c r="AV114" i="20"/>
  <c r="AW114" i="20"/>
  <c r="AV115" i="20"/>
  <c r="AW115" i="20"/>
  <c r="AV116" i="20"/>
  <c r="AW116" i="20"/>
  <c r="AV117" i="20"/>
  <c r="AW117" i="20"/>
  <c r="AV118" i="20"/>
  <c r="AW118" i="20"/>
  <c r="AV119" i="20"/>
  <c r="AW119" i="20"/>
  <c r="AV120" i="20"/>
  <c r="AW120" i="20"/>
  <c r="AV121" i="20"/>
  <c r="AW121" i="20"/>
  <c r="AV122" i="20"/>
  <c r="AW122" i="20"/>
  <c r="AV123" i="20"/>
  <c r="AW123" i="20"/>
  <c r="AV124" i="20"/>
  <c r="AW124" i="20"/>
  <c r="AV125" i="20"/>
  <c r="AW125" i="20"/>
  <c r="AV126" i="20"/>
  <c r="AW126" i="20"/>
  <c r="AV127" i="20"/>
  <c r="AW127" i="20"/>
  <c r="AV128" i="20"/>
  <c r="AW128" i="20"/>
  <c r="AV129" i="20"/>
  <c r="AW129" i="20"/>
  <c r="AV130" i="20"/>
  <c r="AW130" i="20"/>
  <c r="AV131" i="20"/>
  <c r="AW131" i="20"/>
  <c r="AV132" i="20"/>
  <c r="AW132" i="20"/>
  <c r="AV133" i="20"/>
  <c r="AW133" i="20"/>
  <c r="AV134" i="20"/>
  <c r="AW134" i="20"/>
  <c r="AV135" i="20"/>
  <c r="AW135" i="20"/>
  <c r="AV136" i="20"/>
  <c r="AW136" i="20"/>
  <c r="AV137" i="20"/>
  <c r="AW137" i="20"/>
  <c r="AV138" i="20"/>
  <c r="AW138" i="20"/>
  <c r="AV139" i="20"/>
  <c r="AW139" i="20"/>
  <c r="AW44" i="20"/>
  <c r="BF44" i="20" s="1"/>
  <c r="AV44" i="20"/>
  <c r="BE44" i="20" s="1"/>
  <c r="BD44" i="20"/>
  <c r="BK43" i="20"/>
  <c r="BJ43" i="20"/>
  <c r="BI43" i="20"/>
  <c r="BH43" i="20"/>
  <c r="BG43" i="20"/>
  <c r="BF43" i="20"/>
  <c r="BE43" i="20"/>
  <c r="BD43" i="20"/>
  <c r="BE42" i="20"/>
  <c r="AF3" i="65"/>
  <c r="AE3" i="65"/>
  <c r="AF3" i="64"/>
  <c r="AE3" i="64"/>
  <c r="AF3" i="63"/>
  <c r="AE3" i="63"/>
  <c r="AF3" i="62"/>
  <c r="AE3" i="62"/>
  <c r="AF3" i="61"/>
  <c r="AE3" i="61"/>
  <c r="Z3" i="65"/>
  <c r="Y3" i="65"/>
  <c r="Z3" i="64"/>
  <c r="Y3" i="64"/>
  <c r="Z3" i="63"/>
  <c r="Y3" i="63"/>
  <c r="X3" i="60"/>
  <c r="W3" i="60"/>
  <c r="X3" i="59"/>
  <c r="W3" i="59"/>
  <c r="X3" i="58"/>
  <c r="W3" i="58"/>
  <c r="T3" i="65"/>
  <c r="S3" i="65"/>
  <c r="T3" i="64"/>
  <c r="S3" i="64"/>
  <c r="S3" i="63"/>
  <c r="T3" i="63"/>
  <c r="T3" i="62"/>
  <c r="S3" i="62"/>
  <c r="R3" i="60"/>
  <c r="Q3" i="60"/>
  <c r="R3" i="59"/>
  <c r="Q3" i="59"/>
  <c r="R3" i="58"/>
  <c r="Q3" i="58"/>
  <c r="AD3" i="60"/>
  <c r="AC3" i="60"/>
  <c r="AD3" i="59"/>
  <c r="AC3" i="59"/>
  <c r="AD3" i="58"/>
  <c r="AC3" i="58"/>
  <c r="AD3" i="57"/>
  <c r="AC3" i="57"/>
  <c r="AD3" i="56"/>
  <c r="AC3" i="56"/>
  <c r="CS47" i="27"/>
  <c r="CT47" i="27"/>
  <c r="CU47" i="27"/>
  <c r="CV47" i="27"/>
  <c r="CW47" i="27"/>
  <c r="CS48" i="27"/>
  <c r="CT48" i="27"/>
  <c r="CU48" i="27"/>
  <c r="CV48" i="27"/>
  <c r="CW48" i="27"/>
  <c r="CS49" i="27"/>
  <c r="CT49" i="27"/>
  <c r="CU49" i="27"/>
  <c r="CV49" i="27"/>
  <c r="CW49" i="27"/>
  <c r="CS50" i="27"/>
  <c r="CT50" i="27"/>
  <c r="CU50" i="27"/>
  <c r="CV50" i="27"/>
  <c r="CW50" i="27"/>
  <c r="CS51" i="27"/>
  <c r="CT51" i="27"/>
  <c r="CU51" i="27"/>
  <c r="CV51" i="27"/>
  <c r="CW51" i="27"/>
  <c r="CS52" i="27"/>
  <c r="CT52" i="27"/>
  <c r="CU52" i="27"/>
  <c r="CV52" i="27"/>
  <c r="CW52" i="27"/>
  <c r="CS53" i="27"/>
  <c r="CT53" i="27"/>
  <c r="CU53" i="27"/>
  <c r="CV53" i="27"/>
  <c r="CW53" i="27"/>
  <c r="CS54" i="27"/>
  <c r="CT54" i="27"/>
  <c r="CU54" i="27"/>
  <c r="CV54" i="27"/>
  <c r="CW54" i="27"/>
  <c r="CS55" i="27"/>
  <c r="CT55" i="27"/>
  <c r="CU55" i="27"/>
  <c r="CV55" i="27"/>
  <c r="CW55" i="27"/>
  <c r="CS56" i="27"/>
  <c r="CT56" i="27"/>
  <c r="CU56" i="27"/>
  <c r="CV56" i="27"/>
  <c r="CW56" i="27"/>
  <c r="CS57" i="27"/>
  <c r="CT57" i="27"/>
  <c r="CU57" i="27"/>
  <c r="CV57" i="27"/>
  <c r="CW57" i="27"/>
  <c r="CS58" i="27"/>
  <c r="CT58" i="27"/>
  <c r="CU58" i="27"/>
  <c r="CV58" i="27"/>
  <c r="CW58" i="27"/>
  <c r="CS59" i="27"/>
  <c r="CT59" i="27"/>
  <c r="CU59" i="27"/>
  <c r="CV59" i="27"/>
  <c r="CW59" i="27"/>
  <c r="CS60" i="27"/>
  <c r="CT60" i="27"/>
  <c r="CU60" i="27"/>
  <c r="CV60" i="27"/>
  <c r="CW60" i="27"/>
  <c r="CS61" i="27"/>
  <c r="CT61" i="27"/>
  <c r="CU61" i="27"/>
  <c r="CV61" i="27"/>
  <c r="CW61" i="27"/>
  <c r="CS62" i="27"/>
  <c r="CT62" i="27"/>
  <c r="CU62" i="27"/>
  <c r="CV62" i="27"/>
  <c r="CW62" i="27"/>
  <c r="CS63" i="27"/>
  <c r="CT63" i="27"/>
  <c r="CU63" i="27"/>
  <c r="CV63" i="27"/>
  <c r="CW63" i="27"/>
  <c r="CS64" i="27"/>
  <c r="CT64" i="27"/>
  <c r="CU64" i="27"/>
  <c r="CV64" i="27"/>
  <c r="CW64" i="27"/>
  <c r="CS65" i="27"/>
  <c r="CT65" i="27"/>
  <c r="CU65" i="27"/>
  <c r="CV65" i="27"/>
  <c r="CW65" i="27"/>
  <c r="CS66" i="27"/>
  <c r="CT66" i="27"/>
  <c r="CU66" i="27"/>
  <c r="CV66" i="27"/>
  <c r="CW66" i="27"/>
  <c r="CS67" i="27"/>
  <c r="CT67" i="27"/>
  <c r="CU67" i="27"/>
  <c r="CV67" i="27"/>
  <c r="CW67" i="27"/>
  <c r="CS68" i="27"/>
  <c r="CT68" i="27"/>
  <c r="CU68" i="27"/>
  <c r="CV68" i="27"/>
  <c r="CW68" i="27"/>
  <c r="CS69" i="27"/>
  <c r="CT69" i="27"/>
  <c r="CU69" i="27"/>
  <c r="CV69" i="27"/>
  <c r="CW69" i="27"/>
  <c r="CS70" i="27"/>
  <c r="CT70" i="27"/>
  <c r="CU70" i="27"/>
  <c r="CV70" i="27"/>
  <c r="CW70" i="27"/>
  <c r="CS71" i="27"/>
  <c r="CT71" i="27"/>
  <c r="CU71" i="27"/>
  <c r="CV71" i="27"/>
  <c r="CW71" i="27"/>
  <c r="CS72" i="27"/>
  <c r="CT72" i="27"/>
  <c r="CU72" i="27"/>
  <c r="CV72" i="27"/>
  <c r="CW72" i="27"/>
  <c r="CS73" i="27"/>
  <c r="CT73" i="27"/>
  <c r="CU73" i="27"/>
  <c r="CV73" i="27"/>
  <c r="CW73" i="27"/>
  <c r="CS74" i="27"/>
  <c r="CT74" i="27"/>
  <c r="CU74" i="27"/>
  <c r="CV74" i="27"/>
  <c r="CW74" i="27"/>
  <c r="CS75" i="27"/>
  <c r="CT75" i="27"/>
  <c r="CU75" i="27"/>
  <c r="CV75" i="27"/>
  <c r="CW75" i="27"/>
  <c r="CS76" i="27"/>
  <c r="CT76" i="27"/>
  <c r="CU76" i="27"/>
  <c r="CV76" i="27"/>
  <c r="CW76" i="27"/>
  <c r="CS77" i="27"/>
  <c r="CT77" i="27"/>
  <c r="CU77" i="27"/>
  <c r="CV77" i="27"/>
  <c r="CW77" i="27"/>
  <c r="CS78" i="27"/>
  <c r="CT78" i="27"/>
  <c r="CU78" i="27"/>
  <c r="CV78" i="27"/>
  <c r="CW78" i="27"/>
  <c r="CS79" i="27"/>
  <c r="CT79" i="27"/>
  <c r="CU79" i="27"/>
  <c r="CV79" i="27"/>
  <c r="CW79" i="27"/>
  <c r="CS80" i="27"/>
  <c r="CT80" i="27"/>
  <c r="CU80" i="27"/>
  <c r="CV80" i="27"/>
  <c r="CW80" i="27"/>
  <c r="CS81" i="27"/>
  <c r="CT81" i="27"/>
  <c r="CU81" i="27"/>
  <c r="CV81" i="27"/>
  <c r="CW81" i="27"/>
  <c r="CS82" i="27"/>
  <c r="CT82" i="27"/>
  <c r="CU82" i="27"/>
  <c r="CV82" i="27"/>
  <c r="CW82" i="27"/>
  <c r="CS83" i="27"/>
  <c r="CT83" i="27"/>
  <c r="CU83" i="27"/>
  <c r="CV83" i="27"/>
  <c r="CW83" i="27"/>
  <c r="CS84" i="27"/>
  <c r="CT84" i="27"/>
  <c r="CU84" i="27"/>
  <c r="CV84" i="27"/>
  <c r="CW84" i="27"/>
  <c r="CS85" i="27"/>
  <c r="CT85" i="27"/>
  <c r="CU85" i="27"/>
  <c r="CV85" i="27"/>
  <c r="CW85" i="27"/>
  <c r="CS86" i="27"/>
  <c r="CT86" i="27"/>
  <c r="CU86" i="27"/>
  <c r="CV86" i="27"/>
  <c r="CW86" i="27"/>
  <c r="CS87" i="27"/>
  <c r="CT87" i="27"/>
  <c r="CU87" i="27"/>
  <c r="CV87" i="27"/>
  <c r="CW87" i="27"/>
  <c r="CS88" i="27"/>
  <c r="CT88" i="27"/>
  <c r="CU88" i="27"/>
  <c r="CV88" i="27"/>
  <c r="CW88" i="27"/>
  <c r="CS89" i="27"/>
  <c r="CT89" i="27"/>
  <c r="CU89" i="27"/>
  <c r="CV89" i="27"/>
  <c r="CW89" i="27"/>
  <c r="CS90" i="27"/>
  <c r="CT90" i="27"/>
  <c r="CU90" i="27"/>
  <c r="CV90" i="27"/>
  <c r="CW90" i="27"/>
  <c r="CS91" i="27"/>
  <c r="CT91" i="27"/>
  <c r="CU91" i="27"/>
  <c r="CV91" i="27"/>
  <c r="CW91" i="27"/>
  <c r="CS92" i="27"/>
  <c r="CT92" i="27"/>
  <c r="CU92" i="27"/>
  <c r="CV92" i="27"/>
  <c r="CW92" i="27"/>
  <c r="CS93" i="27"/>
  <c r="CT93" i="27"/>
  <c r="CU93" i="27"/>
  <c r="CV93" i="27"/>
  <c r="CW93" i="27"/>
  <c r="CS94" i="27"/>
  <c r="CT94" i="27"/>
  <c r="CU94" i="27"/>
  <c r="CV94" i="27"/>
  <c r="CW94" i="27"/>
  <c r="CS95" i="27"/>
  <c r="CT95" i="27"/>
  <c r="CU95" i="27"/>
  <c r="CV95" i="27"/>
  <c r="CW95" i="27"/>
  <c r="CS96" i="27"/>
  <c r="CT96" i="27"/>
  <c r="CU96" i="27"/>
  <c r="CV96" i="27"/>
  <c r="CW96" i="27"/>
  <c r="CS97" i="27"/>
  <c r="CT97" i="27"/>
  <c r="CU97" i="27"/>
  <c r="CV97" i="27"/>
  <c r="CW97" i="27"/>
  <c r="CS98" i="27"/>
  <c r="CT98" i="27"/>
  <c r="CU98" i="27"/>
  <c r="CV98" i="27"/>
  <c r="CW98" i="27"/>
  <c r="CS99" i="27"/>
  <c r="CT99" i="27"/>
  <c r="CU99" i="27"/>
  <c r="CV99" i="27"/>
  <c r="CW99" i="27"/>
  <c r="CS100" i="27"/>
  <c r="CT100" i="27"/>
  <c r="CU100" i="27"/>
  <c r="CV100" i="27"/>
  <c r="CW100" i="27"/>
  <c r="CS101" i="27"/>
  <c r="CT101" i="27"/>
  <c r="CU101" i="27"/>
  <c r="CV101" i="27"/>
  <c r="CW101" i="27"/>
  <c r="CS102" i="27"/>
  <c r="CT102" i="27"/>
  <c r="CU102" i="27"/>
  <c r="CV102" i="27"/>
  <c r="CW102" i="27"/>
  <c r="CS103" i="27"/>
  <c r="CT103" i="27"/>
  <c r="CU103" i="27"/>
  <c r="CV103" i="27"/>
  <c r="CW103" i="27"/>
  <c r="CS104" i="27"/>
  <c r="CT104" i="27"/>
  <c r="CU104" i="27"/>
  <c r="CV104" i="27"/>
  <c r="CW104" i="27"/>
  <c r="CS105" i="27"/>
  <c r="CT105" i="27"/>
  <c r="CU105" i="27"/>
  <c r="CV105" i="27"/>
  <c r="CW105" i="27"/>
  <c r="CS106" i="27"/>
  <c r="CT106" i="27"/>
  <c r="CU106" i="27"/>
  <c r="CV106" i="27"/>
  <c r="CW106" i="27"/>
  <c r="CS107" i="27"/>
  <c r="CT107" i="27"/>
  <c r="CU107" i="27"/>
  <c r="CV107" i="27"/>
  <c r="CW107" i="27"/>
  <c r="CS108" i="27"/>
  <c r="CT108" i="27"/>
  <c r="CU108" i="27"/>
  <c r="CV108" i="27"/>
  <c r="CW108" i="27"/>
  <c r="CS109" i="27"/>
  <c r="CT109" i="27"/>
  <c r="CU109" i="27"/>
  <c r="CV109" i="27"/>
  <c r="CW109" i="27"/>
  <c r="CS110" i="27"/>
  <c r="CT110" i="27"/>
  <c r="CU110" i="27"/>
  <c r="CV110" i="27"/>
  <c r="CW110" i="27"/>
  <c r="CS111" i="27"/>
  <c r="CT111" i="27"/>
  <c r="CU111" i="27"/>
  <c r="CV111" i="27"/>
  <c r="CW111" i="27"/>
  <c r="CS112" i="27"/>
  <c r="CT112" i="27"/>
  <c r="CU112" i="27"/>
  <c r="CV112" i="27"/>
  <c r="CW112" i="27"/>
  <c r="CS113" i="27"/>
  <c r="CT113" i="27"/>
  <c r="CU113" i="27"/>
  <c r="CV113" i="27"/>
  <c r="CW113" i="27"/>
  <c r="CS114" i="27"/>
  <c r="CT114" i="27"/>
  <c r="CU114" i="27"/>
  <c r="CV114" i="27"/>
  <c r="CW114" i="27"/>
  <c r="CS115" i="27"/>
  <c r="CT115" i="27"/>
  <c r="CU115" i="27"/>
  <c r="CV115" i="27"/>
  <c r="CW115" i="27"/>
  <c r="CS116" i="27"/>
  <c r="CT116" i="27"/>
  <c r="CU116" i="27"/>
  <c r="CV116" i="27"/>
  <c r="CW116" i="27"/>
  <c r="CS117" i="27"/>
  <c r="CT117" i="27"/>
  <c r="CU117" i="27"/>
  <c r="CV117" i="27"/>
  <c r="CW117" i="27"/>
  <c r="CS118" i="27"/>
  <c r="CT118" i="27"/>
  <c r="CU118" i="27"/>
  <c r="CV118" i="27"/>
  <c r="CW118" i="27"/>
  <c r="CS119" i="27"/>
  <c r="CT119" i="27"/>
  <c r="CU119" i="27"/>
  <c r="CV119" i="27"/>
  <c r="CW119" i="27"/>
  <c r="CS120" i="27"/>
  <c r="CT120" i="27"/>
  <c r="CU120" i="27"/>
  <c r="CV120" i="27"/>
  <c r="CW120" i="27"/>
  <c r="CS121" i="27"/>
  <c r="CT121" i="27"/>
  <c r="CU121" i="27"/>
  <c r="CV121" i="27"/>
  <c r="CW121" i="27"/>
  <c r="CS122" i="27"/>
  <c r="CT122" i="27"/>
  <c r="CU122" i="27"/>
  <c r="CV122" i="27"/>
  <c r="CW122" i="27"/>
  <c r="CS123" i="27"/>
  <c r="CT123" i="27"/>
  <c r="CU123" i="27"/>
  <c r="CV123" i="27"/>
  <c r="CW123" i="27"/>
  <c r="CS124" i="27"/>
  <c r="CT124" i="27"/>
  <c r="CU124" i="27"/>
  <c r="CV124" i="27"/>
  <c r="CW124" i="27"/>
  <c r="CS125" i="27"/>
  <c r="CT125" i="27"/>
  <c r="CU125" i="27"/>
  <c r="CV125" i="27"/>
  <c r="CW125" i="27"/>
  <c r="CS126" i="27"/>
  <c r="CT126" i="27"/>
  <c r="CU126" i="27"/>
  <c r="CV126" i="27"/>
  <c r="CW126" i="27"/>
  <c r="CS127" i="27"/>
  <c r="CT127" i="27"/>
  <c r="CU127" i="27"/>
  <c r="CV127" i="27"/>
  <c r="CW127" i="27"/>
  <c r="CS128" i="27"/>
  <c r="CT128" i="27"/>
  <c r="CU128" i="27"/>
  <c r="CV128" i="27"/>
  <c r="CW128" i="27"/>
  <c r="CS129" i="27"/>
  <c r="CT129" i="27"/>
  <c r="CU129" i="27"/>
  <c r="CV129" i="27"/>
  <c r="CW129" i="27"/>
  <c r="CS130" i="27"/>
  <c r="CT130" i="27"/>
  <c r="CU130" i="27"/>
  <c r="CV130" i="27"/>
  <c r="CW130" i="27"/>
  <c r="CS131" i="27"/>
  <c r="CT131" i="27"/>
  <c r="CU131" i="27"/>
  <c r="CV131" i="27"/>
  <c r="CW131" i="27"/>
  <c r="CS132" i="27"/>
  <c r="CT132" i="27"/>
  <c r="CU132" i="27"/>
  <c r="CV132" i="27"/>
  <c r="CW132" i="27"/>
  <c r="CS133" i="27"/>
  <c r="CT133" i="27"/>
  <c r="CU133" i="27"/>
  <c r="CV133" i="27"/>
  <c r="CW133" i="27"/>
  <c r="CS134" i="27"/>
  <c r="CT134" i="27"/>
  <c r="CU134" i="27"/>
  <c r="CV134" i="27"/>
  <c r="CW134" i="27"/>
  <c r="CS135" i="27"/>
  <c r="CT135" i="27"/>
  <c r="CU135" i="27"/>
  <c r="CV135" i="27"/>
  <c r="CW135" i="27"/>
  <c r="CS136" i="27"/>
  <c r="CT136" i="27"/>
  <c r="CU136" i="27"/>
  <c r="CV136" i="27"/>
  <c r="CW136" i="27"/>
  <c r="CS137" i="27"/>
  <c r="CT137" i="27"/>
  <c r="CU137" i="27"/>
  <c r="CV137" i="27"/>
  <c r="CW137" i="27"/>
  <c r="CS138" i="27"/>
  <c r="CT138" i="27"/>
  <c r="CU138" i="27"/>
  <c r="CV138" i="27"/>
  <c r="CW138" i="27"/>
  <c r="CS139" i="27"/>
  <c r="CT139" i="27"/>
  <c r="CU139" i="27"/>
  <c r="CV139" i="27"/>
  <c r="CW139" i="27"/>
  <c r="CS140" i="27"/>
  <c r="CT140" i="27"/>
  <c r="CU140" i="27"/>
  <c r="CV140" i="27"/>
  <c r="CW140" i="27"/>
  <c r="CS141" i="27"/>
  <c r="CT141" i="27"/>
  <c r="CU141" i="27"/>
  <c r="CV141" i="27"/>
  <c r="CW141" i="27"/>
  <c r="CT46" i="27"/>
  <c r="CU46" i="27"/>
  <c r="CV46" i="27"/>
  <c r="CW46" i="27"/>
  <c r="CS46" i="27"/>
  <c r="CL47" i="27"/>
  <c r="CM47" i="27"/>
  <c r="CN47" i="27"/>
  <c r="CO47" i="27"/>
  <c r="CP47" i="27"/>
  <c r="CL48" i="27"/>
  <c r="CM48" i="27"/>
  <c r="CN48" i="27"/>
  <c r="CO48" i="27"/>
  <c r="CP48" i="27"/>
  <c r="CL49" i="27"/>
  <c r="CM49" i="27"/>
  <c r="CN49" i="27"/>
  <c r="CO49" i="27"/>
  <c r="CP49" i="27"/>
  <c r="CL50" i="27"/>
  <c r="CM50" i="27"/>
  <c r="CN50" i="27"/>
  <c r="CO50" i="27"/>
  <c r="CP50" i="27"/>
  <c r="CL51" i="27"/>
  <c r="CM51" i="27"/>
  <c r="CN51" i="27"/>
  <c r="CO51" i="27"/>
  <c r="CP51" i="27"/>
  <c r="CL52" i="27"/>
  <c r="CM52" i="27"/>
  <c r="CN52" i="27"/>
  <c r="CO52" i="27"/>
  <c r="CP52" i="27"/>
  <c r="CL53" i="27"/>
  <c r="CM53" i="27"/>
  <c r="CN53" i="27"/>
  <c r="CO53" i="27"/>
  <c r="CP53" i="27"/>
  <c r="CL54" i="27"/>
  <c r="CM54" i="27"/>
  <c r="CN54" i="27"/>
  <c r="CO54" i="27"/>
  <c r="CP54" i="27"/>
  <c r="CL55" i="27"/>
  <c r="CM55" i="27"/>
  <c r="CN55" i="27"/>
  <c r="CO55" i="27"/>
  <c r="CP55" i="27"/>
  <c r="CL56" i="27"/>
  <c r="CM56" i="27"/>
  <c r="CN56" i="27"/>
  <c r="CO56" i="27"/>
  <c r="CP56" i="27"/>
  <c r="CL57" i="27"/>
  <c r="CM57" i="27"/>
  <c r="CN57" i="27"/>
  <c r="CO57" i="27"/>
  <c r="CP57" i="27"/>
  <c r="CL58" i="27"/>
  <c r="CM58" i="27"/>
  <c r="CN58" i="27"/>
  <c r="CO58" i="27"/>
  <c r="CP58" i="27"/>
  <c r="CL59" i="27"/>
  <c r="CM59" i="27"/>
  <c r="CN59" i="27"/>
  <c r="CO59" i="27"/>
  <c r="CP59" i="27"/>
  <c r="CL60" i="27"/>
  <c r="CM60" i="27"/>
  <c r="CN60" i="27"/>
  <c r="CO60" i="27"/>
  <c r="CP60" i="27"/>
  <c r="CL61" i="27"/>
  <c r="CM61" i="27"/>
  <c r="CN61" i="27"/>
  <c r="CO61" i="27"/>
  <c r="CP61" i="27"/>
  <c r="CL62" i="27"/>
  <c r="CM62" i="27"/>
  <c r="CN62" i="27"/>
  <c r="CO62" i="27"/>
  <c r="CP62" i="27"/>
  <c r="CL63" i="27"/>
  <c r="CM63" i="27"/>
  <c r="CN63" i="27"/>
  <c r="CO63" i="27"/>
  <c r="CP63" i="27"/>
  <c r="CL64" i="27"/>
  <c r="CM64" i="27"/>
  <c r="CN64" i="27"/>
  <c r="CO64" i="27"/>
  <c r="CP64" i="27"/>
  <c r="CL65" i="27"/>
  <c r="CM65" i="27"/>
  <c r="CN65" i="27"/>
  <c r="CO65" i="27"/>
  <c r="CP65" i="27"/>
  <c r="CL66" i="27"/>
  <c r="CM66" i="27"/>
  <c r="CN66" i="27"/>
  <c r="CO66" i="27"/>
  <c r="CP66" i="27"/>
  <c r="CL67" i="27"/>
  <c r="CM67" i="27"/>
  <c r="CN67" i="27"/>
  <c r="CO67" i="27"/>
  <c r="CP67" i="27"/>
  <c r="CL68" i="27"/>
  <c r="CM68" i="27"/>
  <c r="CN68" i="27"/>
  <c r="CO68" i="27"/>
  <c r="CP68" i="27"/>
  <c r="CL69" i="27"/>
  <c r="CM69" i="27"/>
  <c r="CN69" i="27"/>
  <c r="CO69" i="27"/>
  <c r="CP69" i="27"/>
  <c r="CL70" i="27"/>
  <c r="CM70" i="27"/>
  <c r="CN70" i="27"/>
  <c r="CO70" i="27"/>
  <c r="CP70" i="27"/>
  <c r="CL71" i="27"/>
  <c r="CM71" i="27"/>
  <c r="CN71" i="27"/>
  <c r="CO71" i="27"/>
  <c r="CP71" i="27"/>
  <c r="CL72" i="27"/>
  <c r="CM72" i="27"/>
  <c r="CN72" i="27"/>
  <c r="CO72" i="27"/>
  <c r="CP72" i="27"/>
  <c r="CL73" i="27"/>
  <c r="CM73" i="27"/>
  <c r="CN73" i="27"/>
  <c r="CO73" i="27"/>
  <c r="CP73" i="27"/>
  <c r="CL74" i="27"/>
  <c r="CM74" i="27"/>
  <c r="CN74" i="27"/>
  <c r="CO74" i="27"/>
  <c r="CP74" i="27"/>
  <c r="CL75" i="27"/>
  <c r="CM75" i="27"/>
  <c r="CN75" i="27"/>
  <c r="CO75" i="27"/>
  <c r="CP75" i="27"/>
  <c r="CL76" i="27"/>
  <c r="CM76" i="27"/>
  <c r="CN76" i="27"/>
  <c r="CO76" i="27"/>
  <c r="CP76" i="27"/>
  <c r="CL77" i="27"/>
  <c r="CM77" i="27"/>
  <c r="CN77" i="27"/>
  <c r="CO77" i="27"/>
  <c r="CP77" i="27"/>
  <c r="CL78" i="27"/>
  <c r="CM78" i="27"/>
  <c r="CN78" i="27"/>
  <c r="CO78" i="27"/>
  <c r="CP78" i="27"/>
  <c r="CL79" i="27"/>
  <c r="CM79" i="27"/>
  <c r="CN79" i="27"/>
  <c r="CO79" i="27"/>
  <c r="CP79" i="27"/>
  <c r="CL80" i="27"/>
  <c r="CM80" i="27"/>
  <c r="CN80" i="27"/>
  <c r="CO80" i="27"/>
  <c r="CP80" i="27"/>
  <c r="CL81" i="27"/>
  <c r="CM81" i="27"/>
  <c r="CN81" i="27"/>
  <c r="CO81" i="27"/>
  <c r="CP81" i="27"/>
  <c r="CL82" i="27"/>
  <c r="CM82" i="27"/>
  <c r="CN82" i="27"/>
  <c r="CO82" i="27"/>
  <c r="CP82" i="27"/>
  <c r="CL83" i="27"/>
  <c r="CM83" i="27"/>
  <c r="CN83" i="27"/>
  <c r="CO83" i="27"/>
  <c r="CP83" i="27"/>
  <c r="CL84" i="27"/>
  <c r="CM84" i="27"/>
  <c r="CN84" i="27"/>
  <c r="CO84" i="27"/>
  <c r="CP84" i="27"/>
  <c r="CL85" i="27"/>
  <c r="CM85" i="27"/>
  <c r="CN85" i="27"/>
  <c r="CO85" i="27"/>
  <c r="CP85" i="27"/>
  <c r="CL86" i="27"/>
  <c r="CM86" i="27"/>
  <c r="CN86" i="27"/>
  <c r="CO86" i="27"/>
  <c r="CP86" i="27"/>
  <c r="CL87" i="27"/>
  <c r="CM87" i="27"/>
  <c r="CN87" i="27"/>
  <c r="CO87" i="27"/>
  <c r="CP87" i="27"/>
  <c r="CL88" i="27"/>
  <c r="CM88" i="27"/>
  <c r="CN88" i="27"/>
  <c r="CO88" i="27"/>
  <c r="CP88" i="27"/>
  <c r="CL89" i="27"/>
  <c r="CM89" i="27"/>
  <c r="CN89" i="27"/>
  <c r="CO89" i="27"/>
  <c r="CP89" i="27"/>
  <c r="CL90" i="27"/>
  <c r="CM90" i="27"/>
  <c r="CN90" i="27"/>
  <c r="CO90" i="27"/>
  <c r="CP90" i="27"/>
  <c r="CL91" i="27"/>
  <c r="CM91" i="27"/>
  <c r="CN91" i="27"/>
  <c r="CO91" i="27"/>
  <c r="CP91" i="27"/>
  <c r="CL92" i="27"/>
  <c r="CM92" i="27"/>
  <c r="CN92" i="27"/>
  <c r="CO92" i="27"/>
  <c r="CP92" i="27"/>
  <c r="CL93" i="27"/>
  <c r="CM93" i="27"/>
  <c r="CN93" i="27"/>
  <c r="CO93" i="27"/>
  <c r="CP93" i="27"/>
  <c r="CL94" i="27"/>
  <c r="CM94" i="27"/>
  <c r="CN94" i="27"/>
  <c r="CO94" i="27"/>
  <c r="CP94" i="27"/>
  <c r="CL95" i="27"/>
  <c r="CM95" i="27"/>
  <c r="CN95" i="27"/>
  <c r="CO95" i="27"/>
  <c r="CP95" i="27"/>
  <c r="CL96" i="27"/>
  <c r="CM96" i="27"/>
  <c r="CN96" i="27"/>
  <c r="CO96" i="27"/>
  <c r="CP96" i="27"/>
  <c r="CL97" i="27"/>
  <c r="CM97" i="27"/>
  <c r="CN97" i="27"/>
  <c r="CO97" i="27"/>
  <c r="CP97" i="27"/>
  <c r="CL98" i="27"/>
  <c r="CM98" i="27"/>
  <c r="CN98" i="27"/>
  <c r="CO98" i="27"/>
  <c r="CP98" i="27"/>
  <c r="CL99" i="27"/>
  <c r="CM99" i="27"/>
  <c r="CN99" i="27"/>
  <c r="CO99" i="27"/>
  <c r="CP99" i="27"/>
  <c r="CL100" i="27"/>
  <c r="CM100" i="27"/>
  <c r="CN100" i="27"/>
  <c r="CO100" i="27"/>
  <c r="CP100" i="27"/>
  <c r="CL101" i="27"/>
  <c r="CM101" i="27"/>
  <c r="CN101" i="27"/>
  <c r="CO101" i="27"/>
  <c r="CP101" i="27"/>
  <c r="CL102" i="27"/>
  <c r="CM102" i="27"/>
  <c r="CN102" i="27"/>
  <c r="CO102" i="27"/>
  <c r="CP102" i="27"/>
  <c r="CL103" i="27"/>
  <c r="CM103" i="27"/>
  <c r="CN103" i="27"/>
  <c r="CO103" i="27"/>
  <c r="CP103" i="27"/>
  <c r="CL104" i="27"/>
  <c r="CM104" i="27"/>
  <c r="CN104" i="27"/>
  <c r="CO104" i="27"/>
  <c r="CP104" i="27"/>
  <c r="CL105" i="27"/>
  <c r="CM105" i="27"/>
  <c r="CN105" i="27"/>
  <c r="CO105" i="27"/>
  <c r="CP105" i="27"/>
  <c r="CL106" i="27"/>
  <c r="CM106" i="27"/>
  <c r="CN106" i="27"/>
  <c r="CO106" i="27"/>
  <c r="CP106" i="27"/>
  <c r="CL107" i="27"/>
  <c r="CM107" i="27"/>
  <c r="CN107" i="27"/>
  <c r="CO107" i="27"/>
  <c r="CP107" i="27"/>
  <c r="CL108" i="27"/>
  <c r="CM108" i="27"/>
  <c r="CN108" i="27"/>
  <c r="CO108" i="27"/>
  <c r="CP108" i="27"/>
  <c r="CL109" i="27"/>
  <c r="CM109" i="27"/>
  <c r="CN109" i="27"/>
  <c r="CO109" i="27"/>
  <c r="CP109" i="27"/>
  <c r="CL110" i="27"/>
  <c r="CM110" i="27"/>
  <c r="CN110" i="27"/>
  <c r="CO110" i="27"/>
  <c r="CP110" i="27"/>
  <c r="CL111" i="27"/>
  <c r="CM111" i="27"/>
  <c r="CN111" i="27"/>
  <c r="CO111" i="27"/>
  <c r="CP111" i="27"/>
  <c r="CL112" i="27"/>
  <c r="CM112" i="27"/>
  <c r="CN112" i="27"/>
  <c r="CO112" i="27"/>
  <c r="CP112" i="27"/>
  <c r="CL113" i="27"/>
  <c r="CM113" i="27"/>
  <c r="CN113" i="27"/>
  <c r="CO113" i="27"/>
  <c r="CP113" i="27"/>
  <c r="CL114" i="27"/>
  <c r="CM114" i="27"/>
  <c r="CN114" i="27"/>
  <c r="CO114" i="27"/>
  <c r="CP114" i="27"/>
  <c r="CL115" i="27"/>
  <c r="CM115" i="27"/>
  <c r="CN115" i="27"/>
  <c r="CO115" i="27"/>
  <c r="CP115" i="27"/>
  <c r="CL116" i="27"/>
  <c r="CM116" i="27"/>
  <c r="CN116" i="27"/>
  <c r="CO116" i="27"/>
  <c r="CP116" i="27"/>
  <c r="CL117" i="27"/>
  <c r="CM117" i="27"/>
  <c r="CN117" i="27"/>
  <c r="CO117" i="27"/>
  <c r="CP117" i="27"/>
  <c r="CL118" i="27"/>
  <c r="CM118" i="27"/>
  <c r="CN118" i="27"/>
  <c r="CO118" i="27"/>
  <c r="CP118" i="27"/>
  <c r="CL119" i="27"/>
  <c r="CM119" i="27"/>
  <c r="CN119" i="27"/>
  <c r="CO119" i="27"/>
  <c r="CP119" i="27"/>
  <c r="CL120" i="27"/>
  <c r="CM120" i="27"/>
  <c r="CN120" i="27"/>
  <c r="CO120" i="27"/>
  <c r="CP120" i="27"/>
  <c r="CL121" i="27"/>
  <c r="CM121" i="27"/>
  <c r="CN121" i="27"/>
  <c r="CO121" i="27"/>
  <c r="CP121" i="27"/>
  <c r="CL122" i="27"/>
  <c r="CM122" i="27"/>
  <c r="CN122" i="27"/>
  <c r="CO122" i="27"/>
  <c r="CP122" i="27"/>
  <c r="CL123" i="27"/>
  <c r="CM123" i="27"/>
  <c r="CN123" i="27"/>
  <c r="CO123" i="27"/>
  <c r="CP123" i="27"/>
  <c r="CL124" i="27"/>
  <c r="CM124" i="27"/>
  <c r="CN124" i="27"/>
  <c r="CO124" i="27"/>
  <c r="CP124" i="27"/>
  <c r="CL125" i="27"/>
  <c r="CM125" i="27"/>
  <c r="CN125" i="27"/>
  <c r="CO125" i="27"/>
  <c r="CP125" i="27"/>
  <c r="CL126" i="27"/>
  <c r="CM126" i="27"/>
  <c r="CN126" i="27"/>
  <c r="CO126" i="27"/>
  <c r="CP126" i="27"/>
  <c r="CL127" i="27"/>
  <c r="CM127" i="27"/>
  <c r="CN127" i="27"/>
  <c r="CO127" i="27"/>
  <c r="CP127" i="27"/>
  <c r="CL128" i="27"/>
  <c r="CM128" i="27"/>
  <c r="CN128" i="27"/>
  <c r="CO128" i="27"/>
  <c r="CP128" i="27"/>
  <c r="CL129" i="27"/>
  <c r="CM129" i="27"/>
  <c r="CN129" i="27"/>
  <c r="CO129" i="27"/>
  <c r="CP129" i="27"/>
  <c r="CL130" i="27"/>
  <c r="CM130" i="27"/>
  <c r="CN130" i="27"/>
  <c r="CO130" i="27"/>
  <c r="CP130" i="27"/>
  <c r="CL131" i="27"/>
  <c r="CM131" i="27"/>
  <c r="CN131" i="27"/>
  <c r="CO131" i="27"/>
  <c r="CP131" i="27"/>
  <c r="CL132" i="27"/>
  <c r="CM132" i="27"/>
  <c r="CN132" i="27"/>
  <c r="CO132" i="27"/>
  <c r="CP132" i="27"/>
  <c r="CL133" i="27"/>
  <c r="CM133" i="27"/>
  <c r="CN133" i="27"/>
  <c r="CO133" i="27"/>
  <c r="CP133" i="27"/>
  <c r="CL134" i="27"/>
  <c r="CM134" i="27"/>
  <c r="CN134" i="27"/>
  <c r="CO134" i="27"/>
  <c r="CP134" i="27"/>
  <c r="CL135" i="27"/>
  <c r="CM135" i="27"/>
  <c r="CN135" i="27"/>
  <c r="CO135" i="27"/>
  <c r="CP135" i="27"/>
  <c r="CL136" i="27"/>
  <c r="CM136" i="27"/>
  <c r="CN136" i="27"/>
  <c r="CO136" i="27"/>
  <c r="CP136" i="27"/>
  <c r="CL137" i="27"/>
  <c r="CM137" i="27"/>
  <c r="CN137" i="27"/>
  <c r="CO137" i="27"/>
  <c r="CP137" i="27"/>
  <c r="CL138" i="27"/>
  <c r="CM138" i="27"/>
  <c r="CN138" i="27"/>
  <c r="CO138" i="27"/>
  <c r="CP138" i="27"/>
  <c r="CL139" i="27"/>
  <c r="CM139" i="27"/>
  <c r="CN139" i="27"/>
  <c r="CO139" i="27"/>
  <c r="CP139" i="27"/>
  <c r="CL140" i="27"/>
  <c r="CM140" i="27"/>
  <c r="CN140" i="27"/>
  <c r="CO140" i="27"/>
  <c r="CP140" i="27"/>
  <c r="CL141" i="27"/>
  <c r="CM141" i="27"/>
  <c r="CN141" i="27"/>
  <c r="CO141" i="27"/>
  <c r="CP141" i="27"/>
  <c r="CM46" i="27"/>
  <c r="CN46" i="27"/>
  <c r="CO46" i="27"/>
  <c r="CP46" i="27"/>
  <c r="CL46" i="27"/>
  <c r="CQ47" i="27"/>
  <c r="CR47" i="27"/>
  <c r="CQ48" i="27"/>
  <c r="CR48" i="27"/>
  <c r="CQ49" i="27"/>
  <c r="CR49" i="27"/>
  <c r="CQ50" i="27"/>
  <c r="CR50" i="27"/>
  <c r="CQ51" i="27"/>
  <c r="CR51" i="27"/>
  <c r="CQ52" i="27"/>
  <c r="CR52" i="27"/>
  <c r="CQ53" i="27"/>
  <c r="CR53" i="27"/>
  <c r="CQ54" i="27"/>
  <c r="CR54" i="27"/>
  <c r="CQ55" i="27"/>
  <c r="CR55" i="27"/>
  <c r="CQ56" i="27"/>
  <c r="CR56" i="27"/>
  <c r="CQ57" i="27"/>
  <c r="CR57" i="27"/>
  <c r="CQ58" i="27"/>
  <c r="CR58" i="27"/>
  <c r="CQ59" i="27"/>
  <c r="CR59" i="27"/>
  <c r="CQ60" i="27"/>
  <c r="CR60" i="27"/>
  <c r="CQ61" i="27"/>
  <c r="CR61" i="27"/>
  <c r="CQ62" i="27"/>
  <c r="CR62" i="27"/>
  <c r="CQ63" i="27"/>
  <c r="CR63" i="27"/>
  <c r="CQ64" i="27"/>
  <c r="CR64" i="27"/>
  <c r="CQ65" i="27"/>
  <c r="CR65" i="27"/>
  <c r="CQ66" i="27"/>
  <c r="CR66" i="27"/>
  <c r="CQ67" i="27"/>
  <c r="CR67" i="27"/>
  <c r="CQ68" i="27"/>
  <c r="CR68" i="27"/>
  <c r="CQ69" i="27"/>
  <c r="CR69" i="27"/>
  <c r="CQ70" i="27"/>
  <c r="CR70" i="27"/>
  <c r="CQ71" i="27"/>
  <c r="CR71" i="27"/>
  <c r="CQ72" i="27"/>
  <c r="CR72" i="27"/>
  <c r="CQ73" i="27"/>
  <c r="CR73" i="27"/>
  <c r="CQ74" i="27"/>
  <c r="CR74" i="27"/>
  <c r="CQ75" i="27"/>
  <c r="CR75" i="27"/>
  <c r="CQ76" i="27"/>
  <c r="CR76" i="27"/>
  <c r="CQ77" i="27"/>
  <c r="CR77" i="27"/>
  <c r="CQ78" i="27"/>
  <c r="CR78" i="27"/>
  <c r="CQ79" i="27"/>
  <c r="CR79" i="27"/>
  <c r="CQ80" i="27"/>
  <c r="CR80" i="27"/>
  <c r="CQ81" i="27"/>
  <c r="CR81" i="27"/>
  <c r="CQ82" i="27"/>
  <c r="CR82" i="27"/>
  <c r="CQ83" i="27"/>
  <c r="CR83" i="27"/>
  <c r="CQ84" i="27"/>
  <c r="CR84" i="27"/>
  <c r="CQ85" i="27"/>
  <c r="CR85" i="27"/>
  <c r="CQ86" i="27"/>
  <c r="CR86" i="27"/>
  <c r="CQ87" i="27"/>
  <c r="CR87" i="27"/>
  <c r="CQ88" i="27"/>
  <c r="CR88" i="27"/>
  <c r="CQ89" i="27"/>
  <c r="CR89" i="27"/>
  <c r="CQ90" i="27"/>
  <c r="CR90" i="27"/>
  <c r="CQ91" i="27"/>
  <c r="CR91" i="27"/>
  <c r="CQ92" i="27"/>
  <c r="CR92" i="27"/>
  <c r="CQ93" i="27"/>
  <c r="CR93" i="27"/>
  <c r="CQ94" i="27"/>
  <c r="CR94" i="27"/>
  <c r="CQ95" i="27"/>
  <c r="CR95" i="27"/>
  <c r="CQ96" i="27"/>
  <c r="CR96" i="27"/>
  <c r="CQ97" i="27"/>
  <c r="CR97" i="27"/>
  <c r="CQ98" i="27"/>
  <c r="CR98" i="27"/>
  <c r="CQ99" i="27"/>
  <c r="CR99" i="27"/>
  <c r="CQ100" i="27"/>
  <c r="CR100" i="27"/>
  <c r="CQ101" i="27"/>
  <c r="CR101" i="27"/>
  <c r="CQ102" i="27"/>
  <c r="CR102" i="27"/>
  <c r="CQ103" i="27"/>
  <c r="CR103" i="27"/>
  <c r="CQ104" i="27"/>
  <c r="CR104" i="27"/>
  <c r="CQ105" i="27"/>
  <c r="CR105" i="27"/>
  <c r="CQ106" i="27"/>
  <c r="CR106" i="27"/>
  <c r="CQ107" i="27"/>
  <c r="CR107" i="27"/>
  <c r="CQ108" i="27"/>
  <c r="CR108" i="27"/>
  <c r="CQ109" i="27"/>
  <c r="CR109" i="27"/>
  <c r="CQ110" i="27"/>
  <c r="CR110" i="27"/>
  <c r="CQ111" i="27"/>
  <c r="CR111" i="27"/>
  <c r="CQ112" i="27"/>
  <c r="CR112" i="27"/>
  <c r="CQ113" i="27"/>
  <c r="CR113" i="27"/>
  <c r="CQ114" i="27"/>
  <c r="CR114" i="27"/>
  <c r="CQ115" i="27"/>
  <c r="CR115" i="27"/>
  <c r="CQ116" i="27"/>
  <c r="CR116" i="27"/>
  <c r="CQ117" i="27"/>
  <c r="CR117" i="27"/>
  <c r="CQ118" i="27"/>
  <c r="CR118" i="27"/>
  <c r="CQ119" i="27"/>
  <c r="CR119" i="27"/>
  <c r="CQ120" i="27"/>
  <c r="CR120" i="27"/>
  <c r="CQ121" i="27"/>
  <c r="CR121" i="27"/>
  <c r="CQ122" i="27"/>
  <c r="CR122" i="27"/>
  <c r="CQ123" i="27"/>
  <c r="CR123" i="27"/>
  <c r="CQ124" i="27"/>
  <c r="CR124" i="27"/>
  <c r="CQ125" i="27"/>
  <c r="CR125" i="27"/>
  <c r="CQ126" i="27"/>
  <c r="CR126" i="27"/>
  <c r="CQ127" i="27"/>
  <c r="CR127" i="27"/>
  <c r="CQ128" i="27"/>
  <c r="CR128" i="27"/>
  <c r="CQ129" i="27"/>
  <c r="CR129" i="27"/>
  <c r="CQ130" i="27"/>
  <c r="CR130" i="27"/>
  <c r="CQ131" i="27"/>
  <c r="CR131" i="27"/>
  <c r="CQ132" i="27"/>
  <c r="CR132" i="27"/>
  <c r="CQ133" i="27"/>
  <c r="CR133" i="27"/>
  <c r="CQ134" i="27"/>
  <c r="CR134" i="27"/>
  <c r="CQ135" i="27"/>
  <c r="CR135" i="27"/>
  <c r="CQ136" i="27"/>
  <c r="CR136" i="27"/>
  <c r="CQ137" i="27"/>
  <c r="CR137" i="27"/>
  <c r="CQ138" i="27"/>
  <c r="CR138" i="27"/>
  <c r="CQ139" i="27"/>
  <c r="CR139" i="27"/>
  <c r="CQ140" i="27"/>
  <c r="CR140" i="27"/>
  <c r="CQ141" i="27"/>
  <c r="CR141" i="27"/>
  <c r="CJ47" i="27"/>
  <c r="CK47" i="27"/>
  <c r="CJ48" i="27"/>
  <c r="CK48" i="27"/>
  <c r="CJ49" i="27"/>
  <c r="CK49" i="27"/>
  <c r="CJ50" i="27"/>
  <c r="CK50" i="27"/>
  <c r="CJ51" i="27"/>
  <c r="CK51" i="27"/>
  <c r="CJ52" i="27"/>
  <c r="CK52" i="27"/>
  <c r="CJ53" i="27"/>
  <c r="CK53" i="27"/>
  <c r="CJ54" i="27"/>
  <c r="CK54" i="27"/>
  <c r="CJ55" i="27"/>
  <c r="CK55" i="27"/>
  <c r="CJ56" i="27"/>
  <c r="CK56" i="27"/>
  <c r="CJ57" i="27"/>
  <c r="CK57" i="27"/>
  <c r="CJ58" i="27"/>
  <c r="CK58" i="27"/>
  <c r="CJ59" i="27"/>
  <c r="CK59" i="27"/>
  <c r="CJ60" i="27"/>
  <c r="CK60" i="27"/>
  <c r="CJ61" i="27"/>
  <c r="CK61" i="27"/>
  <c r="CJ62" i="27"/>
  <c r="CK62" i="27"/>
  <c r="CJ63" i="27"/>
  <c r="CK63" i="27"/>
  <c r="CJ64" i="27"/>
  <c r="CK64" i="27"/>
  <c r="CJ65" i="27"/>
  <c r="CK65" i="27"/>
  <c r="CJ66" i="27"/>
  <c r="CK66" i="27"/>
  <c r="CJ67" i="27"/>
  <c r="CK67" i="27"/>
  <c r="CJ68" i="27"/>
  <c r="CK68" i="27"/>
  <c r="CJ69" i="27"/>
  <c r="CK69" i="27"/>
  <c r="CJ70" i="27"/>
  <c r="CK70" i="27"/>
  <c r="CJ71" i="27"/>
  <c r="CK71" i="27"/>
  <c r="CJ72" i="27"/>
  <c r="CK72" i="27"/>
  <c r="CJ73" i="27"/>
  <c r="CK73" i="27"/>
  <c r="CJ74" i="27"/>
  <c r="CK74" i="27"/>
  <c r="CJ75" i="27"/>
  <c r="CK75" i="27"/>
  <c r="CJ76" i="27"/>
  <c r="CK76" i="27"/>
  <c r="CJ77" i="27"/>
  <c r="CK77" i="27"/>
  <c r="CJ78" i="27"/>
  <c r="CK78" i="27"/>
  <c r="CJ79" i="27"/>
  <c r="CK79" i="27"/>
  <c r="CJ80" i="27"/>
  <c r="CK80" i="27"/>
  <c r="CJ81" i="27"/>
  <c r="CK81" i="27"/>
  <c r="CJ82" i="27"/>
  <c r="CK82" i="27"/>
  <c r="CJ83" i="27"/>
  <c r="CK83" i="27"/>
  <c r="CJ84" i="27"/>
  <c r="CK84" i="27"/>
  <c r="CJ85" i="27"/>
  <c r="CK85" i="27"/>
  <c r="CJ86" i="27"/>
  <c r="CK86" i="27"/>
  <c r="CJ87" i="27"/>
  <c r="CK87" i="27"/>
  <c r="CJ88" i="27"/>
  <c r="CK88" i="27"/>
  <c r="CJ89" i="27"/>
  <c r="CK89" i="27"/>
  <c r="CJ90" i="27"/>
  <c r="CK90" i="27"/>
  <c r="CJ91" i="27"/>
  <c r="CK91" i="27"/>
  <c r="CJ92" i="27"/>
  <c r="CK92" i="27"/>
  <c r="CJ93" i="27"/>
  <c r="CK93" i="27"/>
  <c r="CJ94" i="27"/>
  <c r="CK94" i="27"/>
  <c r="CJ95" i="27"/>
  <c r="CK95" i="27"/>
  <c r="CJ96" i="27"/>
  <c r="CK96" i="27"/>
  <c r="CJ97" i="27"/>
  <c r="CK97" i="27"/>
  <c r="CJ98" i="27"/>
  <c r="CK98" i="27"/>
  <c r="CJ99" i="27"/>
  <c r="CK99" i="27"/>
  <c r="CJ100" i="27"/>
  <c r="CK100" i="27"/>
  <c r="CJ101" i="27"/>
  <c r="CK101" i="27"/>
  <c r="CJ102" i="27"/>
  <c r="CK102" i="27"/>
  <c r="CJ103" i="27"/>
  <c r="CK103" i="27"/>
  <c r="CJ104" i="27"/>
  <c r="CK104" i="27"/>
  <c r="CJ105" i="27"/>
  <c r="CK105" i="27"/>
  <c r="CJ106" i="27"/>
  <c r="CK106" i="27"/>
  <c r="CJ107" i="27"/>
  <c r="CK107" i="27"/>
  <c r="CJ108" i="27"/>
  <c r="CK108" i="27"/>
  <c r="CJ109" i="27"/>
  <c r="CK109" i="27"/>
  <c r="CJ110" i="27"/>
  <c r="CK110" i="27"/>
  <c r="CJ111" i="27"/>
  <c r="CK111" i="27"/>
  <c r="CJ112" i="27"/>
  <c r="CK112" i="27"/>
  <c r="CJ113" i="27"/>
  <c r="CK113" i="27"/>
  <c r="CJ114" i="27"/>
  <c r="CK114" i="27"/>
  <c r="CJ115" i="27"/>
  <c r="CK115" i="27"/>
  <c r="CJ116" i="27"/>
  <c r="CK116" i="27"/>
  <c r="CJ117" i="27"/>
  <c r="CK117" i="27"/>
  <c r="CJ118" i="27"/>
  <c r="CK118" i="27"/>
  <c r="CJ119" i="27"/>
  <c r="CK119" i="27"/>
  <c r="CJ120" i="27"/>
  <c r="CK120" i="27"/>
  <c r="CJ121" i="27"/>
  <c r="CK121" i="27"/>
  <c r="CJ122" i="27"/>
  <c r="CK122" i="27"/>
  <c r="CJ123" i="27"/>
  <c r="CK123" i="27"/>
  <c r="CJ124" i="27"/>
  <c r="CK124" i="27"/>
  <c r="CJ125" i="27"/>
  <c r="CK125" i="27"/>
  <c r="CJ126" i="27"/>
  <c r="CK126" i="27"/>
  <c r="CJ127" i="27"/>
  <c r="CK127" i="27"/>
  <c r="CJ128" i="27"/>
  <c r="CK128" i="27"/>
  <c r="CJ129" i="27"/>
  <c r="CK129" i="27"/>
  <c r="CJ130" i="27"/>
  <c r="CK130" i="27"/>
  <c r="CJ131" i="27"/>
  <c r="CK131" i="27"/>
  <c r="CJ132" i="27"/>
  <c r="CK132" i="27"/>
  <c r="CJ133" i="27"/>
  <c r="CK133" i="27"/>
  <c r="CJ134" i="27"/>
  <c r="CK134" i="27"/>
  <c r="CJ135" i="27"/>
  <c r="CK135" i="27"/>
  <c r="CJ136" i="27"/>
  <c r="CK136" i="27"/>
  <c r="CJ137" i="27"/>
  <c r="CK137" i="27"/>
  <c r="CJ138" i="27"/>
  <c r="CK138" i="27"/>
  <c r="CJ139" i="27"/>
  <c r="CK139" i="27"/>
  <c r="CJ140" i="27"/>
  <c r="CK140" i="27"/>
  <c r="CJ141" i="27"/>
  <c r="CK141" i="27"/>
  <c r="CI47" i="27"/>
  <c r="CI48" i="27"/>
  <c r="CI49" i="27"/>
  <c r="CI50" i="27"/>
  <c r="CI51" i="27"/>
  <c r="CI52" i="27"/>
  <c r="CI53" i="27"/>
  <c r="CI54" i="27"/>
  <c r="CI55" i="27"/>
  <c r="CI56" i="27"/>
  <c r="CI57" i="27"/>
  <c r="CI58" i="27"/>
  <c r="CI59" i="27"/>
  <c r="CI60" i="27"/>
  <c r="CI61" i="27"/>
  <c r="CI62" i="27"/>
  <c r="CI63" i="27"/>
  <c r="CI64" i="27"/>
  <c r="CI65" i="27"/>
  <c r="CI66" i="27"/>
  <c r="CI67" i="27"/>
  <c r="CI68" i="27"/>
  <c r="CI69" i="27"/>
  <c r="CI70" i="27"/>
  <c r="CI71" i="27"/>
  <c r="CI72" i="27"/>
  <c r="CI73" i="27"/>
  <c r="CI74" i="27"/>
  <c r="CI75" i="27"/>
  <c r="CI76" i="27"/>
  <c r="CI77" i="27"/>
  <c r="CI78" i="27"/>
  <c r="CI79" i="27"/>
  <c r="CI80" i="27"/>
  <c r="CI81" i="27"/>
  <c r="CI82" i="27"/>
  <c r="CI83" i="27"/>
  <c r="CI84" i="27"/>
  <c r="CI85" i="27"/>
  <c r="CI86" i="27"/>
  <c r="CI87" i="27"/>
  <c r="CI88" i="27"/>
  <c r="CI89" i="27"/>
  <c r="CI90" i="27"/>
  <c r="CI91" i="27"/>
  <c r="CI92" i="27"/>
  <c r="CI93" i="27"/>
  <c r="CI94" i="27"/>
  <c r="CI95" i="27"/>
  <c r="CI96" i="27"/>
  <c r="CI97" i="27"/>
  <c r="CI98" i="27"/>
  <c r="CI99" i="27"/>
  <c r="CI100" i="27"/>
  <c r="CI101" i="27"/>
  <c r="CI102" i="27"/>
  <c r="CI103" i="27"/>
  <c r="CI104" i="27"/>
  <c r="CI105" i="27"/>
  <c r="CI106" i="27"/>
  <c r="CI107" i="27"/>
  <c r="CI108" i="27"/>
  <c r="CI109" i="27"/>
  <c r="CI110" i="27"/>
  <c r="CI111" i="27"/>
  <c r="CI112" i="27"/>
  <c r="CI113" i="27"/>
  <c r="CI114" i="27"/>
  <c r="CI115" i="27"/>
  <c r="CI116" i="27"/>
  <c r="CI117" i="27"/>
  <c r="CI118" i="27"/>
  <c r="CI119" i="27"/>
  <c r="CI120" i="27"/>
  <c r="CI121" i="27"/>
  <c r="CI122" i="27"/>
  <c r="CI123" i="27"/>
  <c r="CI124" i="27"/>
  <c r="CI125" i="27"/>
  <c r="CI126" i="27"/>
  <c r="CI127" i="27"/>
  <c r="CI128" i="27"/>
  <c r="CI129" i="27"/>
  <c r="CI130" i="27"/>
  <c r="CI131" i="27"/>
  <c r="CI132" i="27"/>
  <c r="CI133" i="27"/>
  <c r="CI134" i="27"/>
  <c r="CI135" i="27"/>
  <c r="CI136" i="27"/>
  <c r="CI137" i="27"/>
  <c r="CI138" i="27"/>
  <c r="CI139" i="27"/>
  <c r="CI140" i="27"/>
  <c r="CI141" i="27"/>
  <c r="CC47" i="27"/>
  <c r="CD47" i="27"/>
  <c r="CE47" i="27"/>
  <c r="CF47" i="27"/>
  <c r="CG47" i="27"/>
  <c r="CC48" i="27"/>
  <c r="CD48" i="27"/>
  <c r="CE48" i="27"/>
  <c r="CF48" i="27"/>
  <c r="CG48" i="27"/>
  <c r="CC49" i="27"/>
  <c r="CD49" i="27"/>
  <c r="CE49" i="27"/>
  <c r="CF49" i="27"/>
  <c r="CG49" i="27"/>
  <c r="CC50" i="27"/>
  <c r="CD50" i="27"/>
  <c r="CE50" i="27"/>
  <c r="CF50" i="27"/>
  <c r="CG50" i="27"/>
  <c r="CC51" i="27"/>
  <c r="CD51" i="27"/>
  <c r="CE51" i="27"/>
  <c r="CF51" i="27"/>
  <c r="CG51" i="27"/>
  <c r="CC52" i="27"/>
  <c r="CD52" i="27"/>
  <c r="CE52" i="27"/>
  <c r="CF52" i="27"/>
  <c r="CG52" i="27"/>
  <c r="CC53" i="27"/>
  <c r="CD53" i="27"/>
  <c r="CE53" i="27"/>
  <c r="CF53" i="27"/>
  <c r="CG53" i="27"/>
  <c r="CC54" i="27"/>
  <c r="CD54" i="27"/>
  <c r="CE54" i="27"/>
  <c r="CF54" i="27"/>
  <c r="CG54" i="27"/>
  <c r="CC55" i="27"/>
  <c r="CD55" i="27"/>
  <c r="CE55" i="27"/>
  <c r="CF55" i="27"/>
  <c r="CG55" i="27"/>
  <c r="CC56" i="27"/>
  <c r="CD56" i="27"/>
  <c r="CE56" i="27"/>
  <c r="CF56" i="27"/>
  <c r="CG56" i="27"/>
  <c r="CC57" i="27"/>
  <c r="CD57" i="27"/>
  <c r="CE57" i="27"/>
  <c r="CF57" i="27"/>
  <c r="CG57" i="27"/>
  <c r="CC58" i="27"/>
  <c r="CD58" i="27"/>
  <c r="CE58" i="27"/>
  <c r="CF58" i="27"/>
  <c r="CG58" i="27"/>
  <c r="CC59" i="27"/>
  <c r="CD59" i="27"/>
  <c r="CE59" i="27"/>
  <c r="CF59" i="27"/>
  <c r="CG59" i="27"/>
  <c r="CC60" i="27"/>
  <c r="CD60" i="27"/>
  <c r="CE60" i="27"/>
  <c r="CF60" i="27"/>
  <c r="CG60" i="27"/>
  <c r="CC61" i="27"/>
  <c r="CD61" i="27"/>
  <c r="CE61" i="27"/>
  <c r="CF61" i="27"/>
  <c r="CG61" i="27"/>
  <c r="CC62" i="27"/>
  <c r="CD62" i="27"/>
  <c r="CE62" i="27"/>
  <c r="CF62" i="27"/>
  <c r="CG62" i="27"/>
  <c r="CC63" i="27"/>
  <c r="CD63" i="27"/>
  <c r="CE63" i="27"/>
  <c r="CF63" i="27"/>
  <c r="CG63" i="27"/>
  <c r="CC64" i="27"/>
  <c r="CD64" i="27"/>
  <c r="CE64" i="27"/>
  <c r="CF64" i="27"/>
  <c r="CG64" i="27"/>
  <c r="CC65" i="27"/>
  <c r="CD65" i="27"/>
  <c r="CE65" i="27"/>
  <c r="CF65" i="27"/>
  <c r="CG65" i="27"/>
  <c r="CC66" i="27"/>
  <c r="CD66" i="27"/>
  <c r="CE66" i="27"/>
  <c r="CF66" i="27"/>
  <c r="CG66" i="27"/>
  <c r="CC67" i="27"/>
  <c r="CD67" i="27"/>
  <c r="CE67" i="27"/>
  <c r="CF67" i="27"/>
  <c r="CG67" i="27"/>
  <c r="CC68" i="27"/>
  <c r="CD68" i="27"/>
  <c r="CE68" i="27"/>
  <c r="CF68" i="27"/>
  <c r="CG68" i="27"/>
  <c r="CC69" i="27"/>
  <c r="CD69" i="27"/>
  <c r="CE69" i="27"/>
  <c r="CF69" i="27"/>
  <c r="CG69" i="27"/>
  <c r="CC70" i="27"/>
  <c r="CD70" i="27"/>
  <c r="CE70" i="27"/>
  <c r="CF70" i="27"/>
  <c r="CG70" i="27"/>
  <c r="CC71" i="27"/>
  <c r="CD71" i="27"/>
  <c r="CE71" i="27"/>
  <c r="CF71" i="27"/>
  <c r="CG71" i="27"/>
  <c r="CC72" i="27"/>
  <c r="CD72" i="27"/>
  <c r="CE72" i="27"/>
  <c r="CF72" i="27"/>
  <c r="CG72" i="27"/>
  <c r="CC73" i="27"/>
  <c r="CD73" i="27"/>
  <c r="CE73" i="27"/>
  <c r="CF73" i="27"/>
  <c r="CG73" i="27"/>
  <c r="CC74" i="27"/>
  <c r="CD74" i="27"/>
  <c r="CE74" i="27"/>
  <c r="CF74" i="27"/>
  <c r="CG74" i="27"/>
  <c r="CC75" i="27"/>
  <c r="CD75" i="27"/>
  <c r="CE75" i="27"/>
  <c r="CF75" i="27"/>
  <c r="CG75" i="27"/>
  <c r="CC76" i="27"/>
  <c r="CD76" i="27"/>
  <c r="CE76" i="27"/>
  <c r="CF76" i="27"/>
  <c r="CG76" i="27"/>
  <c r="CC77" i="27"/>
  <c r="CD77" i="27"/>
  <c r="CE77" i="27"/>
  <c r="CF77" i="27"/>
  <c r="CG77" i="27"/>
  <c r="CC78" i="27"/>
  <c r="CD78" i="27"/>
  <c r="CE78" i="27"/>
  <c r="CF78" i="27"/>
  <c r="CG78" i="27"/>
  <c r="CC79" i="27"/>
  <c r="CD79" i="27"/>
  <c r="CE79" i="27"/>
  <c r="CF79" i="27"/>
  <c r="CG79" i="27"/>
  <c r="CC80" i="27"/>
  <c r="CD80" i="27"/>
  <c r="CE80" i="27"/>
  <c r="CF80" i="27"/>
  <c r="CG80" i="27"/>
  <c r="CC81" i="27"/>
  <c r="CD81" i="27"/>
  <c r="CE81" i="27"/>
  <c r="CF81" i="27"/>
  <c r="CG81" i="27"/>
  <c r="CC82" i="27"/>
  <c r="CD82" i="27"/>
  <c r="CE82" i="27"/>
  <c r="CF82" i="27"/>
  <c r="CG82" i="27"/>
  <c r="CC83" i="27"/>
  <c r="CD83" i="27"/>
  <c r="CE83" i="27"/>
  <c r="CF83" i="27"/>
  <c r="CG83" i="27"/>
  <c r="CC84" i="27"/>
  <c r="CD84" i="27"/>
  <c r="CE84" i="27"/>
  <c r="CF84" i="27"/>
  <c r="CG84" i="27"/>
  <c r="CC85" i="27"/>
  <c r="CD85" i="27"/>
  <c r="CE85" i="27"/>
  <c r="CF85" i="27"/>
  <c r="CG85" i="27"/>
  <c r="CC86" i="27"/>
  <c r="CD86" i="27"/>
  <c r="CE86" i="27"/>
  <c r="CF86" i="27"/>
  <c r="CG86" i="27"/>
  <c r="CC87" i="27"/>
  <c r="CD87" i="27"/>
  <c r="CE87" i="27"/>
  <c r="CF87" i="27"/>
  <c r="CG87" i="27"/>
  <c r="CC88" i="27"/>
  <c r="CD88" i="27"/>
  <c r="CE88" i="27"/>
  <c r="CF88" i="27"/>
  <c r="CG88" i="27"/>
  <c r="CC89" i="27"/>
  <c r="CD89" i="27"/>
  <c r="CE89" i="27"/>
  <c r="CF89" i="27"/>
  <c r="CG89" i="27"/>
  <c r="CC90" i="27"/>
  <c r="CD90" i="27"/>
  <c r="CE90" i="27"/>
  <c r="CF90" i="27"/>
  <c r="CG90" i="27"/>
  <c r="CC91" i="27"/>
  <c r="CD91" i="27"/>
  <c r="CE91" i="27"/>
  <c r="CF91" i="27"/>
  <c r="CG91" i="27"/>
  <c r="CC92" i="27"/>
  <c r="CD92" i="27"/>
  <c r="CE92" i="27"/>
  <c r="CF92" i="27"/>
  <c r="CG92" i="27"/>
  <c r="CC93" i="27"/>
  <c r="CD93" i="27"/>
  <c r="CE93" i="27"/>
  <c r="CF93" i="27"/>
  <c r="CG93" i="27"/>
  <c r="CC94" i="27"/>
  <c r="CD94" i="27"/>
  <c r="CE94" i="27"/>
  <c r="CF94" i="27"/>
  <c r="CG94" i="27"/>
  <c r="CC95" i="27"/>
  <c r="CD95" i="27"/>
  <c r="CE95" i="27"/>
  <c r="CF95" i="27"/>
  <c r="CG95" i="27"/>
  <c r="CC96" i="27"/>
  <c r="CD96" i="27"/>
  <c r="CE96" i="27"/>
  <c r="CF96" i="27"/>
  <c r="CG96" i="27"/>
  <c r="CC97" i="27"/>
  <c r="CD97" i="27"/>
  <c r="CE97" i="27"/>
  <c r="CF97" i="27"/>
  <c r="CG97" i="27"/>
  <c r="CC98" i="27"/>
  <c r="CD98" i="27"/>
  <c r="CE98" i="27"/>
  <c r="CF98" i="27"/>
  <c r="CG98" i="27"/>
  <c r="CC99" i="27"/>
  <c r="CD99" i="27"/>
  <c r="CE99" i="27"/>
  <c r="CF99" i="27"/>
  <c r="CG99" i="27"/>
  <c r="CC100" i="27"/>
  <c r="CD100" i="27"/>
  <c r="CE100" i="27"/>
  <c r="CF100" i="27"/>
  <c r="CG100" i="27"/>
  <c r="CC101" i="27"/>
  <c r="CD101" i="27"/>
  <c r="CE101" i="27"/>
  <c r="CF101" i="27"/>
  <c r="CG101" i="27"/>
  <c r="CC102" i="27"/>
  <c r="CD102" i="27"/>
  <c r="CE102" i="27"/>
  <c r="CF102" i="27"/>
  <c r="CG102" i="27"/>
  <c r="CC103" i="27"/>
  <c r="CD103" i="27"/>
  <c r="CE103" i="27"/>
  <c r="CF103" i="27"/>
  <c r="CG103" i="27"/>
  <c r="CC104" i="27"/>
  <c r="CD104" i="27"/>
  <c r="CE104" i="27"/>
  <c r="CF104" i="27"/>
  <c r="CG104" i="27"/>
  <c r="CC105" i="27"/>
  <c r="CD105" i="27"/>
  <c r="CE105" i="27"/>
  <c r="CF105" i="27"/>
  <c r="CG105" i="27"/>
  <c r="CC106" i="27"/>
  <c r="CD106" i="27"/>
  <c r="CE106" i="27"/>
  <c r="CF106" i="27"/>
  <c r="CG106" i="27"/>
  <c r="CC107" i="27"/>
  <c r="CD107" i="27"/>
  <c r="CE107" i="27"/>
  <c r="CF107" i="27"/>
  <c r="CG107" i="27"/>
  <c r="CC108" i="27"/>
  <c r="CD108" i="27"/>
  <c r="CE108" i="27"/>
  <c r="CF108" i="27"/>
  <c r="CG108" i="27"/>
  <c r="CC109" i="27"/>
  <c r="CD109" i="27"/>
  <c r="CE109" i="27"/>
  <c r="CF109" i="27"/>
  <c r="CG109" i="27"/>
  <c r="CC110" i="27"/>
  <c r="CD110" i="27"/>
  <c r="CE110" i="27"/>
  <c r="CF110" i="27"/>
  <c r="CG110" i="27"/>
  <c r="CC111" i="27"/>
  <c r="CD111" i="27"/>
  <c r="CE111" i="27"/>
  <c r="CF111" i="27"/>
  <c r="CG111" i="27"/>
  <c r="CC112" i="27"/>
  <c r="CD112" i="27"/>
  <c r="CE112" i="27"/>
  <c r="CF112" i="27"/>
  <c r="CG112" i="27"/>
  <c r="CC113" i="27"/>
  <c r="CD113" i="27"/>
  <c r="CE113" i="27"/>
  <c r="CF113" i="27"/>
  <c r="CG113" i="27"/>
  <c r="CC114" i="27"/>
  <c r="CD114" i="27"/>
  <c r="CE114" i="27"/>
  <c r="CF114" i="27"/>
  <c r="CG114" i="27"/>
  <c r="CC115" i="27"/>
  <c r="CD115" i="27"/>
  <c r="CE115" i="27"/>
  <c r="CF115" i="27"/>
  <c r="CG115" i="27"/>
  <c r="CC116" i="27"/>
  <c r="CD116" i="27"/>
  <c r="CE116" i="27"/>
  <c r="CF116" i="27"/>
  <c r="CG116" i="27"/>
  <c r="CC117" i="27"/>
  <c r="CD117" i="27"/>
  <c r="CE117" i="27"/>
  <c r="CF117" i="27"/>
  <c r="CG117" i="27"/>
  <c r="CC118" i="27"/>
  <c r="CD118" i="27"/>
  <c r="CE118" i="27"/>
  <c r="CF118" i="27"/>
  <c r="CG118" i="27"/>
  <c r="CC119" i="27"/>
  <c r="CD119" i="27"/>
  <c r="CE119" i="27"/>
  <c r="CF119" i="27"/>
  <c r="CG119" i="27"/>
  <c r="CC120" i="27"/>
  <c r="CD120" i="27"/>
  <c r="CE120" i="27"/>
  <c r="CF120" i="27"/>
  <c r="CG120" i="27"/>
  <c r="CC121" i="27"/>
  <c r="CD121" i="27"/>
  <c r="CE121" i="27"/>
  <c r="CF121" i="27"/>
  <c r="CG121" i="27"/>
  <c r="CC122" i="27"/>
  <c r="CD122" i="27"/>
  <c r="CE122" i="27"/>
  <c r="CF122" i="27"/>
  <c r="CG122" i="27"/>
  <c r="CC123" i="27"/>
  <c r="CD123" i="27"/>
  <c r="CE123" i="27"/>
  <c r="CF123" i="27"/>
  <c r="CG123" i="27"/>
  <c r="CC124" i="27"/>
  <c r="CD124" i="27"/>
  <c r="CE124" i="27"/>
  <c r="CF124" i="27"/>
  <c r="CG124" i="27"/>
  <c r="CC125" i="27"/>
  <c r="CD125" i="27"/>
  <c r="CE125" i="27"/>
  <c r="CF125" i="27"/>
  <c r="CG125" i="27"/>
  <c r="CC126" i="27"/>
  <c r="CD126" i="27"/>
  <c r="CE126" i="27"/>
  <c r="CF126" i="27"/>
  <c r="CG126" i="27"/>
  <c r="CC127" i="27"/>
  <c r="CD127" i="27"/>
  <c r="CE127" i="27"/>
  <c r="CF127" i="27"/>
  <c r="CG127" i="27"/>
  <c r="CC128" i="27"/>
  <c r="CD128" i="27"/>
  <c r="CE128" i="27"/>
  <c r="CF128" i="27"/>
  <c r="CG128" i="27"/>
  <c r="CC129" i="27"/>
  <c r="CD129" i="27"/>
  <c r="CE129" i="27"/>
  <c r="CF129" i="27"/>
  <c r="CG129" i="27"/>
  <c r="CC130" i="27"/>
  <c r="CD130" i="27"/>
  <c r="CE130" i="27"/>
  <c r="CF130" i="27"/>
  <c r="CG130" i="27"/>
  <c r="CC131" i="27"/>
  <c r="CD131" i="27"/>
  <c r="CE131" i="27"/>
  <c r="CF131" i="27"/>
  <c r="CG131" i="27"/>
  <c r="CC132" i="27"/>
  <c r="CD132" i="27"/>
  <c r="CE132" i="27"/>
  <c r="CF132" i="27"/>
  <c r="CG132" i="27"/>
  <c r="CC133" i="27"/>
  <c r="CD133" i="27"/>
  <c r="CE133" i="27"/>
  <c r="CF133" i="27"/>
  <c r="CG133" i="27"/>
  <c r="CC134" i="27"/>
  <c r="CD134" i="27"/>
  <c r="CE134" i="27"/>
  <c r="CF134" i="27"/>
  <c r="CG134" i="27"/>
  <c r="CC135" i="27"/>
  <c r="CD135" i="27"/>
  <c r="CE135" i="27"/>
  <c r="CF135" i="27"/>
  <c r="CG135" i="27"/>
  <c r="CC136" i="27"/>
  <c r="CD136" i="27"/>
  <c r="CE136" i="27"/>
  <c r="CF136" i="27"/>
  <c r="CG136" i="27"/>
  <c r="CC137" i="27"/>
  <c r="CD137" i="27"/>
  <c r="CE137" i="27"/>
  <c r="CF137" i="27"/>
  <c r="CG137" i="27"/>
  <c r="CC138" i="27"/>
  <c r="CD138" i="27"/>
  <c r="CE138" i="27"/>
  <c r="CF138" i="27"/>
  <c r="CG138" i="27"/>
  <c r="CC139" i="27"/>
  <c r="CD139" i="27"/>
  <c r="CE139" i="27"/>
  <c r="CF139" i="27"/>
  <c r="CG139" i="27"/>
  <c r="CC140" i="27"/>
  <c r="CD140" i="27"/>
  <c r="CE140" i="27"/>
  <c r="CF140" i="27"/>
  <c r="CG140" i="27"/>
  <c r="CC141" i="27"/>
  <c r="CD141" i="27"/>
  <c r="CE141" i="27"/>
  <c r="CF141" i="27"/>
  <c r="CG141" i="27"/>
  <c r="CG46" i="27"/>
  <c r="CF46" i="27"/>
  <c r="CE46" i="27"/>
  <c r="CC46" i="27"/>
  <c r="CD46" i="27"/>
  <c r="BV47" i="27"/>
  <c r="BW47" i="27"/>
  <c r="BX47" i="27"/>
  <c r="BY47" i="27"/>
  <c r="BZ47" i="27"/>
  <c r="BV48" i="27"/>
  <c r="BW48" i="27"/>
  <c r="BX48" i="27"/>
  <c r="BY48" i="27"/>
  <c r="BZ48" i="27"/>
  <c r="BV49" i="27"/>
  <c r="BW49" i="27"/>
  <c r="BX49" i="27"/>
  <c r="BY49" i="27"/>
  <c r="BZ49" i="27"/>
  <c r="BV50" i="27"/>
  <c r="BW50" i="27"/>
  <c r="BX50" i="27"/>
  <c r="BY50" i="27"/>
  <c r="BZ50" i="27"/>
  <c r="BV51" i="27"/>
  <c r="BW51" i="27"/>
  <c r="BX51" i="27"/>
  <c r="BY51" i="27"/>
  <c r="BZ51" i="27"/>
  <c r="BV52" i="27"/>
  <c r="BW52" i="27"/>
  <c r="BX52" i="27"/>
  <c r="BY52" i="27"/>
  <c r="BZ52" i="27"/>
  <c r="BV53" i="27"/>
  <c r="BW53" i="27"/>
  <c r="BX53" i="27"/>
  <c r="BY53" i="27"/>
  <c r="BZ53" i="27"/>
  <c r="BV54" i="27"/>
  <c r="BW54" i="27"/>
  <c r="BX54" i="27"/>
  <c r="BY54" i="27"/>
  <c r="BZ54" i="27"/>
  <c r="BV55" i="27"/>
  <c r="BW55" i="27"/>
  <c r="BX55" i="27"/>
  <c r="BY55" i="27"/>
  <c r="BZ55" i="27"/>
  <c r="BV56" i="27"/>
  <c r="BW56" i="27"/>
  <c r="BX56" i="27"/>
  <c r="BY56" i="27"/>
  <c r="BZ56" i="27"/>
  <c r="BV57" i="27"/>
  <c r="BW57" i="27"/>
  <c r="BX57" i="27"/>
  <c r="BY57" i="27"/>
  <c r="BZ57" i="27"/>
  <c r="BV58" i="27"/>
  <c r="BW58" i="27"/>
  <c r="BX58" i="27"/>
  <c r="BY58" i="27"/>
  <c r="BZ58" i="27"/>
  <c r="BV59" i="27"/>
  <c r="BW59" i="27"/>
  <c r="BX59" i="27"/>
  <c r="BY59" i="27"/>
  <c r="BZ59" i="27"/>
  <c r="BV60" i="27"/>
  <c r="BW60" i="27"/>
  <c r="BX60" i="27"/>
  <c r="BY60" i="27"/>
  <c r="BZ60" i="27"/>
  <c r="BV61" i="27"/>
  <c r="BW61" i="27"/>
  <c r="BX61" i="27"/>
  <c r="BY61" i="27"/>
  <c r="BZ61" i="27"/>
  <c r="BV62" i="27"/>
  <c r="BW62" i="27"/>
  <c r="BX62" i="27"/>
  <c r="BY62" i="27"/>
  <c r="BZ62" i="27"/>
  <c r="BV63" i="27"/>
  <c r="BW63" i="27"/>
  <c r="BX63" i="27"/>
  <c r="BY63" i="27"/>
  <c r="BZ63" i="27"/>
  <c r="BV64" i="27"/>
  <c r="BW64" i="27"/>
  <c r="BX64" i="27"/>
  <c r="BY64" i="27"/>
  <c r="BZ64" i="27"/>
  <c r="BV65" i="27"/>
  <c r="BW65" i="27"/>
  <c r="BX65" i="27"/>
  <c r="BY65" i="27"/>
  <c r="BZ65" i="27"/>
  <c r="BV66" i="27"/>
  <c r="BW66" i="27"/>
  <c r="BX66" i="27"/>
  <c r="BY66" i="27"/>
  <c r="BZ66" i="27"/>
  <c r="BV67" i="27"/>
  <c r="BW67" i="27"/>
  <c r="BX67" i="27"/>
  <c r="BY67" i="27"/>
  <c r="BZ67" i="27"/>
  <c r="BV68" i="27"/>
  <c r="BW68" i="27"/>
  <c r="BX68" i="27"/>
  <c r="BY68" i="27"/>
  <c r="BZ68" i="27"/>
  <c r="BV69" i="27"/>
  <c r="BW69" i="27"/>
  <c r="BX69" i="27"/>
  <c r="BY69" i="27"/>
  <c r="BZ69" i="27"/>
  <c r="BV70" i="27"/>
  <c r="BW70" i="27"/>
  <c r="BX70" i="27"/>
  <c r="BY70" i="27"/>
  <c r="BZ70" i="27"/>
  <c r="BV71" i="27"/>
  <c r="BW71" i="27"/>
  <c r="BX71" i="27"/>
  <c r="BY71" i="27"/>
  <c r="BZ71" i="27"/>
  <c r="BV72" i="27"/>
  <c r="BW72" i="27"/>
  <c r="BX72" i="27"/>
  <c r="BY72" i="27"/>
  <c r="BZ72" i="27"/>
  <c r="BV73" i="27"/>
  <c r="BW73" i="27"/>
  <c r="BX73" i="27"/>
  <c r="BY73" i="27"/>
  <c r="BZ73" i="27"/>
  <c r="BV74" i="27"/>
  <c r="BW74" i="27"/>
  <c r="BX74" i="27"/>
  <c r="BY74" i="27"/>
  <c r="BZ74" i="27"/>
  <c r="BV75" i="27"/>
  <c r="BW75" i="27"/>
  <c r="BX75" i="27"/>
  <c r="BY75" i="27"/>
  <c r="BZ75" i="27"/>
  <c r="BV76" i="27"/>
  <c r="BW76" i="27"/>
  <c r="BX76" i="27"/>
  <c r="BY76" i="27"/>
  <c r="BZ76" i="27"/>
  <c r="BV77" i="27"/>
  <c r="BW77" i="27"/>
  <c r="BX77" i="27"/>
  <c r="BY77" i="27"/>
  <c r="BZ77" i="27"/>
  <c r="BV78" i="27"/>
  <c r="BW78" i="27"/>
  <c r="BX78" i="27"/>
  <c r="BY78" i="27"/>
  <c r="BZ78" i="27"/>
  <c r="BV79" i="27"/>
  <c r="BW79" i="27"/>
  <c r="BX79" i="27"/>
  <c r="BY79" i="27"/>
  <c r="BZ79" i="27"/>
  <c r="BV80" i="27"/>
  <c r="BW80" i="27"/>
  <c r="BX80" i="27"/>
  <c r="BY80" i="27"/>
  <c r="BZ80" i="27"/>
  <c r="BV81" i="27"/>
  <c r="BW81" i="27"/>
  <c r="BX81" i="27"/>
  <c r="BY81" i="27"/>
  <c r="BZ81" i="27"/>
  <c r="BV82" i="27"/>
  <c r="BW82" i="27"/>
  <c r="BX82" i="27"/>
  <c r="BY82" i="27"/>
  <c r="BZ82" i="27"/>
  <c r="BV83" i="27"/>
  <c r="BW83" i="27"/>
  <c r="BX83" i="27"/>
  <c r="BY83" i="27"/>
  <c r="BZ83" i="27"/>
  <c r="BV84" i="27"/>
  <c r="BW84" i="27"/>
  <c r="BX84" i="27"/>
  <c r="BY84" i="27"/>
  <c r="BZ84" i="27"/>
  <c r="BV85" i="27"/>
  <c r="BW85" i="27"/>
  <c r="BX85" i="27"/>
  <c r="BY85" i="27"/>
  <c r="BZ85" i="27"/>
  <c r="BV86" i="27"/>
  <c r="BW86" i="27"/>
  <c r="BX86" i="27"/>
  <c r="BY86" i="27"/>
  <c r="BZ86" i="27"/>
  <c r="BV87" i="27"/>
  <c r="BW87" i="27"/>
  <c r="BX87" i="27"/>
  <c r="BY87" i="27"/>
  <c r="BZ87" i="27"/>
  <c r="BV88" i="27"/>
  <c r="BW88" i="27"/>
  <c r="BX88" i="27"/>
  <c r="BY88" i="27"/>
  <c r="BZ88" i="27"/>
  <c r="BV89" i="27"/>
  <c r="BW89" i="27"/>
  <c r="BX89" i="27"/>
  <c r="BY89" i="27"/>
  <c r="BZ89" i="27"/>
  <c r="BV90" i="27"/>
  <c r="BW90" i="27"/>
  <c r="BX90" i="27"/>
  <c r="BY90" i="27"/>
  <c r="BZ90" i="27"/>
  <c r="BV91" i="27"/>
  <c r="BW91" i="27"/>
  <c r="BX91" i="27"/>
  <c r="BY91" i="27"/>
  <c r="BZ91" i="27"/>
  <c r="BV92" i="27"/>
  <c r="BW92" i="27"/>
  <c r="BX92" i="27"/>
  <c r="BY92" i="27"/>
  <c r="BZ92" i="27"/>
  <c r="BV93" i="27"/>
  <c r="BW93" i="27"/>
  <c r="BX93" i="27"/>
  <c r="BY93" i="27"/>
  <c r="BZ93" i="27"/>
  <c r="BV94" i="27"/>
  <c r="BW94" i="27"/>
  <c r="BX94" i="27"/>
  <c r="BY94" i="27"/>
  <c r="BZ94" i="27"/>
  <c r="BV95" i="27"/>
  <c r="BW95" i="27"/>
  <c r="BX95" i="27"/>
  <c r="BY95" i="27"/>
  <c r="BZ95" i="27"/>
  <c r="BV96" i="27"/>
  <c r="BW96" i="27"/>
  <c r="BX96" i="27"/>
  <c r="BY96" i="27"/>
  <c r="BZ96" i="27"/>
  <c r="BV97" i="27"/>
  <c r="BW97" i="27"/>
  <c r="BX97" i="27"/>
  <c r="BY97" i="27"/>
  <c r="BZ97" i="27"/>
  <c r="BV98" i="27"/>
  <c r="BW98" i="27"/>
  <c r="BX98" i="27"/>
  <c r="BY98" i="27"/>
  <c r="BZ98" i="27"/>
  <c r="BV99" i="27"/>
  <c r="BW99" i="27"/>
  <c r="BX99" i="27"/>
  <c r="BY99" i="27"/>
  <c r="BZ99" i="27"/>
  <c r="BV100" i="27"/>
  <c r="BW100" i="27"/>
  <c r="BX100" i="27"/>
  <c r="BY100" i="27"/>
  <c r="BZ100" i="27"/>
  <c r="BV101" i="27"/>
  <c r="BW101" i="27"/>
  <c r="BX101" i="27"/>
  <c r="BY101" i="27"/>
  <c r="BZ101" i="27"/>
  <c r="BV102" i="27"/>
  <c r="BW102" i="27"/>
  <c r="BX102" i="27"/>
  <c r="BY102" i="27"/>
  <c r="BZ102" i="27"/>
  <c r="BV103" i="27"/>
  <c r="BW103" i="27"/>
  <c r="BX103" i="27"/>
  <c r="BY103" i="27"/>
  <c r="BZ103" i="27"/>
  <c r="BV104" i="27"/>
  <c r="BW104" i="27"/>
  <c r="BX104" i="27"/>
  <c r="BY104" i="27"/>
  <c r="BZ104" i="27"/>
  <c r="BV105" i="27"/>
  <c r="BW105" i="27"/>
  <c r="BX105" i="27"/>
  <c r="BY105" i="27"/>
  <c r="BZ105" i="27"/>
  <c r="BV106" i="27"/>
  <c r="BW106" i="27"/>
  <c r="BX106" i="27"/>
  <c r="BY106" i="27"/>
  <c r="BZ106" i="27"/>
  <c r="BV107" i="27"/>
  <c r="BW107" i="27"/>
  <c r="BX107" i="27"/>
  <c r="BY107" i="27"/>
  <c r="BZ107" i="27"/>
  <c r="BV108" i="27"/>
  <c r="BW108" i="27"/>
  <c r="BX108" i="27"/>
  <c r="BY108" i="27"/>
  <c r="BZ108" i="27"/>
  <c r="BV109" i="27"/>
  <c r="BW109" i="27"/>
  <c r="BX109" i="27"/>
  <c r="BY109" i="27"/>
  <c r="BZ109" i="27"/>
  <c r="BV110" i="27"/>
  <c r="BW110" i="27"/>
  <c r="BX110" i="27"/>
  <c r="BY110" i="27"/>
  <c r="BZ110" i="27"/>
  <c r="BV111" i="27"/>
  <c r="BW111" i="27"/>
  <c r="BX111" i="27"/>
  <c r="BY111" i="27"/>
  <c r="BZ111" i="27"/>
  <c r="BV112" i="27"/>
  <c r="BW112" i="27"/>
  <c r="BX112" i="27"/>
  <c r="BY112" i="27"/>
  <c r="BZ112" i="27"/>
  <c r="BV113" i="27"/>
  <c r="BW113" i="27"/>
  <c r="BX113" i="27"/>
  <c r="BY113" i="27"/>
  <c r="BZ113" i="27"/>
  <c r="BV114" i="27"/>
  <c r="BW114" i="27"/>
  <c r="BX114" i="27"/>
  <c r="BY114" i="27"/>
  <c r="BZ114" i="27"/>
  <c r="BV115" i="27"/>
  <c r="BW115" i="27"/>
  <c r="BX115" i="27"/>
  <c r="BY115" i="27"/>
  <c r="BZ115" i="27"/>
  <c r="BV116" i="27"/>
  <c r="BW116" i="27"/>
  <c r="BX116" i="27"/>
  <c r="BY116" i="27"/>
  <c r="BZ116" i="27"/>
  <c r="BV117" i="27"/>
  <c r="BW117" i="27"/>
  <c r="BX117" i="27"/>
  <c r="BY117" i="27"/>
  <c r="BZ117" i="27"/>
  <c r="BV118" i="27"/>
  <c r="BW118" i="27"/>
  <c r="BX118" i="27"/>
  <c r="BY118" i="27"/>
  <c r="BZ118" i="27"/>
  <c r="BV119" i="27"/>
  <c r="BW119" i="27"/>
  <c r="BX119" i="27"/>
  <c r="BY119" i="27"/>
  <c r="BZ119" i="27"/>
  <c r="BV120" i="27"/>
  <c r="BW120" i="27"/>
  <c r="BX120" i="27"/>
  <c r="BY120" i="27"/>
  <c r="BZ120" i="27"/>
  <c r="BV121" i="27"/>
  <c r="BW121" i="27"/>
  <c r="BX121" i="27"/>
  <c r="BY121" i="27"/>
  <c r="BZ121" i="27"/>
  <c r="BV122" i="27"/>
  <c r="BW122" i="27"/>
  <c r="BX122" i="27"/>
  <c r="BY122" i="27"/>
  <c r="BZ122" i="27"/>
  <c r="BV123" i="27"/>
  <c r="BW123" i="27"/>
  <c r="BX123" i="27"/>
  <c r="BY123" i="27"/>
  <c r="BZ123" i="27"/>
  <c r="BV124" i="27"/>
  <c r="BW124" i="27"/>
  <c r="BX124" i="27"/>
  <c r="BY124" i="27"/>
  <c r="BZ124" i="27"/>
  <c r="BV125" i="27"/>
  <c r="BW125" i="27"/>
  <c r="BX125" i="27"/>
  <c r="BY125" i="27"/>
  <c r="BZ125" i="27"/>
  <c r="BV126" i="27"/>
  <c r="BW126" i="27"/>
  <c r="BX126" i="27"/>
  <c r="BY126" i="27"/>
  <c r="BZ126" i="27"/>
  <c r="BV127" i="27"/>
  <c r="BW127" i="27"/>
  <c r="BX127" i="27"/>
  <c r="BY127" i="27"/>
  <c r="BZ127" i="27"/>
  <c r="BV128" i="27"/>
  <c r="BW128" i="27"/>
  <c r="BX128" i="27"/>
  <c r="BY128" i="27"/>
  <c r="BZ128" i="27"/>
  <c r="BV129" i="27"/>
  <c r="BW129" i="27"/>
  <c r="BX129" i="27"/>
  <c r="BY129" i="27"/>
  <c r="BZ129" i="27"/>
  <c r="BV130" i="27"/>
  <c r="BW130" i="27"/>
  <c r="BX130" i="27"/>
  <c r="BY130" i="27"/>
  <c r="BZ130" i="27"/>
  <c r="BV131" i="27"/>
  <c r="BW131" i="27"/>
  <c r="BX131" i="27"/>
  <c r="BY131" i="27"/>
  <c r="BZ131" i="27"/>
  <c r="BV132" i="27"/>
  <c r="BW132" i="27"/>
  <c r="BX132" i="27"/>
  <c r="BY132" i="27"/>
  <c r="BZ132" i="27"/>
  <c r="BV133" i="27"/>
  <c r="BW133" i="27"/>
  <c r="BX133" i="27"/>
  <c r="BY133" i="27"/>
  <c r="BZ133" i="27"/>
  <c r="BV134" i="27"/>
  <c r="BW134" i="27"/>
  <c r="BX134" i="27"/>
  <c r="BY134" i="27"/>
  <c r="BZ134" i="27"/>
  <c r="BV135" i="27"/>
  <c r="BW135" i="27"/>
  <c r="BX135" i="27"/>
  <c r="BY135" i="27"/>
  <c r="BZ135" i="27"/>
  <c r="BV136" i="27"/>
  <c r="BW136" i="27"/>
  <c r="BX136" i="27"/>
  <c r="BY136" i="27"/>
  <c r="BZ136" i="27"/>
  <c r="BV137" i="27"/>
  <c r="BW137" i="27"/>
  <c r="BX137" i="27"/>
  <c r="BY137" i="27"/>
  <c r="BZ137" i="27"/>
  <c r="BV138" i="27"/>
  <c r="BW138" i="27"/>
  <c r="BX138" i="27"/>
  <c r="BY138" i="27"/>
  <c r="BZ138" i="27"/>
  <c r="BV139" i="27"/>
  <c r="BW139" i="27"/>
  <c r="BX139" i="27"/>
  <c r="BY139" i="27"/>
  <c r="BZ139" i="27"/>
  <c r="BV140" i="27"/>
  <c r="BW140" i="27"/>
  <c r="BX140" i="27"/>
  <c r="BY140" i="27"/>
  <c r="BZ140" i="27"/>
  <c r="BV141" i="27"/>
  <c r="BW141" i="27"/>
  <c r="BX141" i="27"/>
  <c r="BY141" i="27"/>
  <c r="BZ141" i="27"/>
  <c r="BZ46" i="27"/>
  <c r="BY46" i="27"/>
  <c r="BX46" i="27"/>
  <c r="BW46" i="27"/>
  <c r="BV46" i="27"/>
  <c r="CA47" i="27"/>
  <c r="CB47" i="27"/>
  <c r="CA48" i="27"/>
  <c r="CB48" i="27"/>
  <c r="CA49" i="27"/>
  <c r="CB49" i="27"/>
  <c r="CA50" i="27"/>
  <c r="CB50" i="27"/>
  <c r="CA51" i="27"/>
  <c r="CB51" i="27"/>
  <c r="CA52" i="27"/>
  <c r="CB52" i="27"/>
  <c r="CA53" i="27"/>
  <c r="CB53" i="27"/>
  <c r="CA54" i="27"/>
  <c r="CB54" i="27"/>
  <c r="CA55" i="27"/>
  <c r="CB55" i="27"/>
  <c r="CA56" i="27"/>
  <c r="CB56" i="27"/>
  <c r="CA57" i="27"/>
  <c r="CB57" i="27"/>
  <c r="CA58" i="27"/>
  <c r="CB58" i="27"/>
  <c r="CA59" i="27"/>
  <c r="CB59" i="27"/>
  <c r="CA60" i="27"/>
  <c r="CB60" i="27"/>
  <c r="CA61" i="27"/>
  <c r="CB61" i="27"/>
  <c r="CA62" i="27"/>
  <c r="CB62" i="27"/>
  <c r="CA63" i="27"/>
  <c r="CB63" i="27"/>
  <c r="CA64" i="27"/>
  <c r="CB64" i="27"/>
  <c r="CA65" i="27"/>
  <c r="CB65" i="27"/>
  <c r="CA66" i="27"/>
  <c r="CB66" i="27"/>
  <c r="CA67" i="27"/>
  <c r="CB67" i="27"/>
  <c r="CA68" i="27"/>
  <c r="CB68" i="27"/>
  <c r="CA69" i="27"/>
  <c r="CB69" i="27"/>
  <c r="CA70" i="27"/>
  <c r="CB70" i="27"/>
  <c r="CA71" i="27"/>
  <c r="CB71" i="27"/>
  <c r="CA72" i="27"/>
  <c r="CB72" i="27"/>
  <c r="CA73" i="27"/>
  <c r="CB73" i="27"/>
  <c r="CA74" i="27"/>
  <c r="CB74" i="27"/>
  <c r="CA75" i="27"/>
  <c r="CB75" i="27"/>
  <c r="CA76" i="27"/>
  <c r="CB76" i="27"/>
  <c r="CA77" i="27"/>
  <c r="CB77" i="27"/>
  <c r="CA78" i="27"/>
  <c r="CB78" i="27"/>
  <c r="CA79" i="27"/>
  <c r="CB79" i="27"/>
  <c r="CA80" i="27"/>
  <c r="CB80" i="27"/>
  <c r="CA81" i="27"/>
  <c r="CB81" i="27"/>
  <c r="CA82" i="27"/>
  <c r="CB82" i="27"/>
  <c r="CA83" i="27"/>
  <c r="CB83" i="27"/>
  <c r="CA84" i="27"/>
  <c r="CB84" i="27"/>
  <c r="CA85" i="27"/>
  <c r="CB85" i="27"/>
  <c r="CA86" i="27"/>
  <c r="CB86" i="27"/>
  <c r="CA87" i="27"/>
  <c r="CB87" i="27"/>
  <c r="CA88" i="27"/>
  <c r="CB88" i="27"/>
  <c r="CA89" i="27"/>
  <c r="CB89" i="27"/>
  <c r="CA90" i="27"/>
  <c r="CB90" i="27"/>
  <c r="CA91" i="27"/>
  <c r="CB91" i="27"/>
  <c r="CA92" i="27"/>
  <c r="CB92" i="27"/>
  <c r="CA93" i="27"/>
  <c r="CB93" i="27"/>
  <c r="CA94" i="27"/>
  <c r="CB94" i="27"/>
  <c r="CA95" i="27"/>
  <c r="CB95" i="27"/>
  <c r="CA96" i="27"/>
  <c r="CB96" i="27"/>
  <c r="CA97" i="27"/>
  <c r="CB97" i="27"/>
  <c r="CA98" i="27"/>
  <c r="CB98" i="27"/>
  <c r="CA99" i="27"/>
  <c r="CB99" i="27"/>
  <c r="CA100" i="27"/>
  <c r="CB100" i="27"/>
  <c r="CA101" i="27"/>
  <c r="CB101" i="27"/>
  <c r="CA102" i="27"/>
  <c r="CB102" i="27"/>
  <c r="CA103" i="27"/>
  <c r="CB103" i="27"/>
  <c r="CA104" i="27"/>
  <c r="CB104" i="27"/>
  <c r="CA105" i="27"/>
  <c r="CB105" i="27"/>
  <c r="CA106" i="27"/>
  <c r="CB106" i="27"/>
  <c r="CA107" i="27"/>
  <c r="CB107" i="27"/>
  <c r="CA108" i="27"/>
  <c r="CB108" i="27"/>
  <c r="CA109" i="27"/>
  <c r="CB109" i="27"/>
  <c r="CA110" i="27"/>
  <c r="CB110" i="27"/>
  <c r="CA111" i="27"/>
  <c r="CB111" i="27"/>
  <c r="CA112" i="27"/>
  <c r="CB112" i="27"/>
  <c r="CA113" i="27"/>
  <c r="CB113" i="27"/>
  <c r="CA114" i="27"/>
  <c r="CB114" i="27"/>
  <c r="CA115" i="27"/>
  <c r="CB115" i="27"/>
  <c r="CA116" i="27"/>
  <c r="CB116" i="27"/>
  <c r="CA117" i="27"/>
  <c r="CB117" i="27"/>
  <c r="CA118" i="27"/>
  <c r="CB118" i="27"/>
  <c r="CA119" i="27"/>
  <c r="CB119" i="27"/>
  <c r="CA120" i="27"/>
  <c r="CB120" i="27"/>
  <c r="CA121" i="27"/>
  <c r="CB121" i="27"/>
  <c r="CA122" i="27"/>
  <c r="CB122" i="27"/>
  <c r="CA123" i="27"/>
  <c r="CB123" i="27"/>
  <c r="CA124" i="27"/>
  <c r="CB124" i="27"/>
  <c r="CA125" i="27"/>
  <c r="CB125" i="27"/>
  <c r="CA126" i="27"/>
  <c r="CB126" i="27"/>
  <c r="CA127" i="27"/>
  <c r="CB127" i="27"/>
  <c r="CA128" i="27"/>
  <c r="CB128" i="27"/>
  <c r="CA129" i="27"/>
  <c r="CB129" i="27"/>
  <c r="CA130" i="27"/>
  <c r="CB130" i="27"/>
  <c r="CA131" i="27"/>
  <c r="CB131" i="27"/>
  <c r="CA132" i="27"/>
  <c r="CB132" i="27"/>
  <c r="CA133" i="27"/>
  <c r="CB133" i="27"/>
  <c r="CA134" i="27"/>
  <c r="CB134" i="27"/>
  <c r="CA135" i="27"/>
  <c r="CB135" i="27"/>
  <c r="CA136" i="27"/>
  <c r="CB136" i="27"/>
  <c r="CA137" i="27"/>
  <c r="CB137" i="27"/>
  <c r="CA138" i="27"/>
  <c r="CB138" i="27"/>
  <c r="CA139" i="27"/>
  <c r="CB139" i="27"/>
  <c r="CA140" i="27"/>
  <c r="CB140" i="27"/>
  <c r="CA141" i="27"/>
  <c r="CB141" i="27"/>
  <c r="CB46" i="27"/>
  <c r="CA46" i="27"/>
  <c r="CQ46" i="27" s="1"/>
  <c r="BT47" i="27"/>
  <c r="BU47" i="27"/>
  <c r="BT48" i="27"/>
  <c r="BU48" i="27"/>
  <c r="BT49" i="27"/>
  <c r="BU49" i="27"/>
  <c r="BT50" i="27"/>
  <c r="BU50" i="27"/>
  <c r="BT51" i="27"/>
  <c r="BU51" i="27"/>
  <c r="BT52" i="27"/>
  <c r="BU52" i="27"/>
  <c r="BT53" i="27"/>
  <c r="BU53" i="27"/>
  <c r="BT54" i="27"/>
  <c r="BU54" i="27"/>
  <c r="BT55" i="27"/>
  <c r="BU55" i="27"/>
  <c r="BT56" i="27"/>
  <c r="BU56" i="27"/>
  <c r="BT57" i="27"/>
  <c r="BU57" i="27"/>
  <c r="BT58" i="27"/>
  <c r="BU58" i="27"/>
  <c r="BT59" i="27"/>
  <c r="BU59" i="27"/>
  <c r="BT60" i="27"/>
  <c r="BU60" i="27"/>
  <c r="BT61" i="27"/>
  <c r="BU61" i="27"/>
  <c r="BT62" i="27"/>
  <c r="BU62" i="27"/>
  <c r="BT63" i="27"/>
  <c r="BU63" i="27"/>
  <c r="BT64" i="27"/>
  <c r="BU64" i="27"/>
  <c r="BT65" i="27"/>
  <c r="BU65" i="27"/>
  <c r="BT66" i="27"/>
  <c r="BU66" i="27"/>
  <c r="BT67" i="27"/>
  <c r="BU67" i="27"/>
  <c r="BT68" i="27"/>
  <c r="BU68" i="27"/>
  <c r="BT69" i="27"/>
  <c r="BU69" i="27"/>
  <c r="BT70" i="27"/>
  <c r="BU70" i="27"/>
  <c r="BT71" i="27"/>
  <c r="BU71" i="27"/>
  <c r="BT72" i="27"/>
  <c r="BU72" i="27"/>
  <c r="BT73" i="27"/>
  <c r="BU73" i="27"/>
  <c r="BT74" i="27"/>
  <c r="BU74" i="27"/>
  <c r="BT75" i="27"/>
  <c r="BU75" i="27"/>
  <c r="BT76" i="27"/>
  <c r="BU76" i="27"/>
  <c r="BT77" i="27"/>
  <c r="BU77" i="27"/>
  <c r="BT78" i="27"/>
  <c r="BU78" i="27"/>
  <c r="BT79" i="27"/>
  <c r="BU79" i="27"/>
  <c r="BT80" i="27"/>
  <c r="BU80" i="27"/>
  <c r="BT81" i="27"/>
  <c r="BU81" i="27"/>
  <c r="BT82" i="27"/>
  <c r="BU82" i="27"/>
  <c r="BT83" i="27"/>
  <c r="BU83" i="27"/>
  <c r="BT84" i="27"/>
  <c r="BU84" i="27"/>
  <c r="BT85" i="27"/>
  <c r="BU85" i="27"/>
  <c r="BT86" i="27"/>
  <c r="BU86" i="27"/>
  <c r="BT87" i="27"/>
  <c r="BU87" i="27"/>
  <c r="BT88" i="27"/>
  <c r="BU88" i="27"/>
  <c r="BT89" i="27"/>
  <c r="BU89" i="27"/>
  <c r="BT90" i="27"/>
  <c r="BU90" i="27"/>
  <c r="BT91" i="27"/>
  <c r="BU91" i="27"/>
  <c r="BT92" i="27"/>
  <c r="BU92" i="27"/>
  <c r="BT93" i="27"/>
  <c r="BU93" i="27"/>
  <c r="BT94" i="27"/>
  <c r="BU94" i="27"/>
  <c r="BT95" i="27"/>
  <c r="BU95" i="27"/>
  <c r="BT96" i="27"/>
  <c r="BU96" i="27"/>
  <c r="BT97" i="27"/>
  <c r="BU97" i="27"/>
  <c r="BT98" i="27"/>
  <c r="BU98" i="27"/>
  <c r="BT99" i="27"/>
  <c r="BU99" i="27"/>
  <c r="BT100" i="27"/>
  <c r="BU100" i="27"/>
  <c r="BT101" i="27"/>
  <c r="BU101" i="27"/>
  <c r="BT102" i="27"/>
  <c r="BU102" i="27"/>
  <c r="BT103" i="27"/>
  <c r="BU103" i="27"/>
  <c r="BT104" i="27"/>
  <c r="BU104" i="27"/>
  <c r="BT105" i="27"/>
  <c r="BU105" i="27"/>
  <c r="BT106" i="27"/>
  <c r="BU106" i="27"/>
  <c r="BT107" i="27"/>
  <c r="BU107" i="27"/>
  <c r="BT108" i="27"/>
  <c r="BU108" i="27"/>
  <c r="BT109" i="27"/>
  <c r="BU109" i="27"/>
  <c r="BT110" i="27"/>
  <c r="BU110" i="27"/>
  <c r="BT111" i="27"/>
  <c r="BU111" i="27"/>
  <c r="BT112" i="27"/>
  <c r="BU112" i="27"/>
  <c r="BT113" i="27"/>
  <c r="BU113" i="27"/>
  <c r="BT114" i="27"/>
  <c r="BU114" i="27"/>
  <c r="BT115" i="27"/>
  <c r="BU115" i="27"/>
  <c r="BT116" i="27"/>
  <c r="BU116" i="27"/>
  <c r="BT117" i="27"/>
  <c r="BU117" i="27"/>
  <c r="BT118" i="27"/>
  <c r="BU118" i="27"/>
  <c r="BT119" i="27"/>
  <c r="BU119" i="27"/>
  <c r="BT120" i="27"/>
  <c r="BU120" i="27"/>
  <c r="BT121" i="27"/>
  <c r="BU121" i="27"/>
  <c r="BT122" i="27"/>
  <c r="BU122" i="27"/>
  <c r="BT123" i="27"/>
  <c r="BU123" i="27"/>
  <c r="BT124" i="27"/>
  <c r="BU124" i="27"/>
  <c r="BT125" i="27"/>
  <c r="BU125" i="27"/>
  <c r="BT126" i="27"/>
  <c r="BU126" i="27"/>
  <c r="BT127" i="27"/>
  <c r="BU127" i="27"/>
  <c r="BT128" i="27"/>
  <c r="BU128" i="27"/>
  <c r="BT129" i="27"/>
  <c r="BU129" i="27"/>
  <c r="BT130" i="27"/>
  <c r="BU130" i="27"/>
  <c r="BT131" i="27"/>
  <c r="BU131" i="27"/>
  <c r="BT132" i="27"/>
  <c r="BU132" i="27"/>
  <c r="BT133" i="27"/>
  <c r="BU133" i="27"/>
  <c r="BT134" i="27"/>
  <c r="BU134" i="27"/>
  <c r="BT135" i="27"/>
  <c r="BU135" i="27"/>
  <c r="BT136" i="27"/>
  <c r="BU136" i="27"/>
  <c r="BT137" i="27"/>
  <c r="BU137" i="27"/>
  <c r="BT138" i="27"/>
  <c r="BU138" i="27"/>
  <c r="BT139" i="27"/>
  <c r="BU139" i="27"/>
  <c r="BT140" i="27"/>
  <c r="BU140" i="27"/>
  <c r="BT141" i="27"/>
  <c r="BU141" i="27"/>
  <c r="BU46" i="27"/>
  <c r="BT46" i="27"/>
  <c r="CJ46" i="27" s="1"/>
  <c r="CR46" i="27"/>
  <c r="CK46" i="27"/>
  <c r="CI46" i="27"/>
  <c r="CW45" i="27"/>
  <c r="CV45" i="27"/>
  <c r="CU45" i="27"/>
  <c r="CT45" i="27"/>
  <c r="CS45" i="27"/>
  <c r="CR45" i="27"/>
  <c r="CQ45" i="27"/>
  <c r="CP45" i="27"/>
  <c r="CO45" i="27"/>
  <c r="CN45" i="27"/>
  <c r="CM45" i="27"/>
  <c r="CL45" i="27"/>
  <c r="CK45" i="27"/>
  <c r="CJ45" i="27"/>
  <c r="CI45" i="27"/>
  <c r="CQ44" i="27"/>
  <c r="CJ44" i="27"/>
  <c r="Z3" i="62"/>
  <c r="Y3" i="62"/>
  <c r="Z3" i="61"/>
  <c r="Y3" i="61"/>
  <c r="T3" i="61"/>
  <c r="S3" i="61"/>
  <c r="X3" i="57"/>
  <c r="W3" i="57"/>
  <c r="X3" i="56"/>
  <c r="W3" i="56"/>
  <c r="CV30" i="19"/>
  <c r="CW30" i="19"/>
  <c r="CX30" i="19"/>
  <c r="CY30" i="19"/>
  <c r="CZ30" i="19"/>
  <c r="CV31" i="19"/>
  <c r="CW31" i="19"/>
  <c r="CX31" i="19"/>
  <c r="CY31" i="19"/>
  <c r="CZ31" i="19"/>
  <c r="CV32" i="19"/>
  <c r="CW32" i="19"/>
  <c r="CX32" i="19"/>
  <c r="CY32" i="19"/>
  <c r="CZ32" i="19"/>
  <c r="CV33" i="19"/>
  <c r="CW33" i="19"/>
  <c r="CX33" i="19"/>
  <c r="CY33" i="19"/>
  <c r="CZ33" i="19"/>
  <c r="CV34" i="19"/>
  <c r="CW34" i="19"/>
  <c r="CX34" i="19"/>
  <c r="CY34" i="19"/>
  <c r="CZ34" i="19"/>
  <c r="CV35" i="19"/>
  <c r="CW35" i="19"/>
  <c r="CX35" i="19"/>
  <c r="CY35" i="19"/>
  <c r="CZ35" i="19"/>
  <c r="CV36" i="19"/>
  <c r="CW36" i="19"/>
  <c r="CX36" i="19"/>
  <c r="CY36" i="19"/>
  <c r="CZ36" i="19"/>
  <c r="CV37" i="19"/>
  <c r="CW37" i="19"/>
  <c r="CX37" i="19"/>
  <c r="CY37" i="19"/>
  <c r="CZ37" i="19"/>
  <c r="CV38" i="19"/>
  <c r="CW38" i="19"/>
  <c r="CX38" i="19"/>
  <c r="CY38" i="19"/>
  <c r="CZ38" i="19"/>
  <c r="CV39" i="19"/>
  <c r="CW39" i="19"/>
  <c r="CX39" i="19"/>
  <c r="CY39" i="19"/>
  <c r="CZ39" i="19"/>
  <c r="CV40" i="19"/>
  <c r="CW40" i="19"/>
  <c r="CX40" i="19"/>
  <c r="CY40" i="19"/>
  <c r="CZ40" i="19"/>
  <c r="CV41" i="19"/>
  <c r="CW41" i="19"/>
  <c r="CX41" i="19"/>
  <c r="CY41" i="19"/>
  <c r="CZ41" i="19"/>
  <c r="CV42" i="19"/>
  <c r="CW42" i="19"/>
  <c r="CX42" i="19"/>
  <c r="CY42" i="19"/>
  <c r="CZ42" i="19"/>
  <c r="CV43" i="19"/>
  <c r="CW43" i="19"/>
  <c r="CX43" i="19"/>
  <c r="CY43" i="19"/>
  <c r="CZ43" i="19"/>
  <c r="CV44" i="19"/>
  <c r="CW44" i="19"/>
  <c r="CX44" i="19"/>
  <c r="CY44" i="19"/>
  <c r="CZ44" i="19"/>
  <c r="CV45" i="19"/>
  <c r="CW45" i="19"/>
  <c r="CX45" i="19"/>
  <c r="CY45" i="19"/>
  <c r="CZ45" i="19"/>
  <c r="CV46" i="19"/>
  <c r="CW46" i="19"/>
  <c r="CX46" i="19"/>
  <c r="CY46" i="19"/>
  <c r="CZ46" i="19"/>
  <c r="CV47" i="19"/>
  <c r="CW47" i="19"/>
  <c r="CX47" i="19"/>
  <c r="CY47" i="19"/>
  <c r="CZ47" i="19"/>
  <c r="CV48" i="19"/>
  <c r="CW48" i="19"/>
  <c r="CX48" i="19"/>
  <c r="CY48" i="19"/>
  <c r="CZ48" i="19"/>
  <c r="CV49" i="19"/>
  <c r="CW49" i="19"/>
  <c r="CX49" i="19"/>
  <c r="CY49" i="19"/>
  <c r="CZ49" i="19"/>
  <c r="CV50" i="19"/>
  <c r="CW50" i="19"/>
  <c r="CX50" i="19"/>
  <c r="CY50" i="19"/>
  <c r="CZ50" i="19"/>
  <c r="CV51" i="19"/>
  <c r="CW51" i="19"/>
  <c r="CX51" i="19"/>
  <c r="CY51" i="19"/>
  <c r="CZ51" i="19"/>
  <c r="CV52" i="19"/>
  <c r="CW52" i="19"/>
  <c r="CX52" i="19"/>
  <c r="CY52" i="19"/>
  <c r="CZ52" i="19"/>
  <c r="CV53" i="19"/>
  <c r="CW53" i="19"/>
  <c r="CX53" i="19"/>
  <c r="CY53" i="19"/>
  <c r="CZ53" i="19"/>
  <c r="CV54" i="19"/>
  <c r="CW54" i="19"/>
  <c r="CX54" i="19"/>
  <c r="CY54" i="19"/>
  <c r="CZ54" i="19"/>
  <c r="CV55" i="19"/>
  <c r="CW55" i="19"/>
  <c r="CX55" i="19"/>
  <c r="CY55" i="19"/>
  <c r="CZ55" i="19"/>
  <c r="CV56" i="19"/>
  <c r="CW56" i="19"/>
  <c r="CX56" i="19"/>
  <c r="CY56" i="19"/>
  <c r="CZ56" i="19"/>
  <c r="CV57" i="19"/>
  <c r="CW57" i="19"/>
  <c r="CX57" i="19"/>
  <c r="CY57" i="19"/>
  <c r="CZ57" i="19"/>
  <c r="CV58" i="19"/>
  <c r="CW58" i="19"/>
  <c r="CX58" i="19"/>
  <c r="CY58" i="19"/>
  <c r="CZ58" i="19"/>
  <c r="CV59" i="19"/>
  <c r="CW59" i="19"/>
  <c r="CX59" i="19"/>
  <c r="CY59" i="19"/>
  <c r="CZ59" i="19"/>
  <c r="CV60" i="19"/>
  <c r="CW60" i="19"/>
  <c r="CX60" i="19"/>
  <c r="CY60" i="19"/>
  <c r="CZ60" i="19"/>
  <c r="CV61" i="19"/>
  <c r="CW61" i="19"/>
  <c r="CX61" i="19"/>
  <c r="CY61" i="19"/>
  <c r="CZ61" i="19"/>
  <c r="CV62" i="19"/>
  <c r="CW62" i="19"/>
  <c r="CX62" i="19"/>
  <c r="CY62" i="19"/>
  <c r="CZ62" i="19"/>
  <c r="CV63" i="19"/>
  <c r="CW63" i="19"/>
  <c r="CX63" i="19"/>
  <c r="CY63" i="19"/>
  <c r="CZ63" i="19"/>
  <c r="CV64" i="19"/>
  <c r="CW64" i="19"/>
  <c r="CX64" i="19"/>
  <c r="CY64" i="19"/>
  <c r="CZ64" i="19"/>
  <c r="CV65" i="19"/>
  <c r="CW65" i="19"/>
  <c r="CX65" i="19"/>
  <c r="CY65" i="19"/>
  <c r="CZ65" i="19"/>
  <c r="CV66" i="19"/>
  <c r="CW66" i="19"/>
  <c r="CX66" i="19"/>
  <c r="CY66" i="19"/>
  <c r="CZ66" i="19"/>
  <c r="CV67" i="19"/>
  <c r="CW67" i="19"/>
  <c r="CX67" i="19"/>
  <c r="CY67" i="19"/>
  <c r="CZ67" i="19"/>
  <c r="CV68" i="19"/>
  <c r="CW68" i="19"/>
  <c r="CX68" i="19"/>
  <c r="CY68" i="19"/>
  <c r="CZ68" i="19"/>
  <c r="CV69" i="19"/>
  <c r="CW69" i="19"/>
  <c r="CX69" i="19"/>
  <c r="CY69" i="19"/>
  <c r="CZ69" i="19"/>
  <c r="CV70" i="19"/>
  <c r="CW70" i="19"/>
  <c r="CX70" i="19"/>
  <c r="CY70" i="19"/>
  <c r="CZ70" i="19"/>
  <c r="CV71" i="19"/>
  <c r="CW71" i="19"/>
  <c r="CX71" i="19"/>
  <c r="CY71" i="19"/>
  <c r="CZ71" i="19"/>
  <c r="CV72" i="19"/>
  <c r="CW72" i="19"/>
  <c r="CX72" i="19"/>
  <c r="CY72" i="19"/>
  <c r="CZ72" i="19"/>
  <c r="CV73" i="19"/>
  <c r="CW73" i="19"/>
  <c r="CX73" i="19"/>
  <c r="CY73" i="19"/>
  <c r="CZ73" i="19"/>
  <c r="CV74" i="19"/>
  <c r="CW74" i="19"/>
  <c r="CX74" i="19"/>
  <c r="CY74" i="19"/>
  <c r="CZ74" i="19"/>
  <c r="CV75" i="19"/>
  <c r="CW75" i="19"/>
  <c r="CX75" i="19"/>
  <c r="CY75" i="19"/>
  <c r="CZ75" i="19"/>
  <c r="CV76" i="19"/>
  <c r="CW76" i="19"/>
  <c r="CX76" i="19"/>
  <c r="CY76" i="19"/>
  <c r="CZ76" i="19"/>
  <c r="CV77" i="19"/>
  <c r="CW77" i="19"/>
  <c r="CX77" i="19"/>
  <c r="CY77" i="19"/>
  <c r="CZ77" i="19"/>
  <c r="CV78" i="19"/>
  <c r="CW78" i="19"/>
  <c r="CX78" i="19"/>
  <c r="CY78" i="19"/>
  <c r="CZ78" i="19"/>
  <c r="CV79" i="19"/>
  <c r="CW79" i="19"/>
  <c r="CX79" i="19"/>
  <c r="CY79" i="19"/>
  <c r="CZ79" i="19"/>
  <c r="CV80" i="19"/>
  <c r="CW80" i="19"/>
  <c r="CX80" i="19"/>
  <c r="CY80" i="19"/>
  <c r="CZ80" i="19"/>
  <c r="CV81" i="19"/>
  <c r="CW81" i="19"/>
  <c r="CX81" i="19"/>
  <c r="CY81" i="19"/>
  <c r="CZ81" i="19"/>
  <c r="CV82" i="19"/>
  <c r="CW82" i="19"/>
  <c r="CX82" i="19"/>
  <c r="CY82" i="19"/>
  <c r="CZ82" i="19"/>
  <c r="CV83" i="19"/>
  <c r="CW83" i="19"/>
  <c r="CX83" i="19"/>
  <c r="CY83" i="19"/>
  <c r="CZ83" i="19"/>
  <c r="CV84" i="19"/>
  <c r="CW84" i="19"/>
  <c r="CX84" i="19"/>
  <c r="CY84" i="19"/>
  <c r="CZ84" i="19"/>
  <c r="CV85" i="19"/>
  <c r="CW85" i="19"/>
  <c r="CX85" i="19"/>
  <c r="CY85" i="19"/>
  <c r="CZ85" i="19"/>
  <c r="CV86" i="19"/>
  <c r="CW86" i="19"/>
  <c r="CX86" i="19"/>
  <c r="CY86" i="19"/>
  <c r="CZ86" i="19"/>
  <c r="CV87" i="19"/>
  <c r="CW87" i="19"/>
  <c r="CX87" i="19"/>
  <c r="CY87" i="19"/>
  <c r="CZ87" i="19"/>
  <c r="CV88" i="19"/>
  <c r="CW88" i="19"/>
  <c r="CX88" i="19"/>
  <c r="CY88" i="19"/>
  <c r="CZ88" i="19"/>
  <c r="CV89" i="19"/>
  <c r="CW89" i="19"/>
  <c r="CX89" i="19"/>
  <c r="CY89" i="19"/>
  <c r="CZ89" i="19"/>
  <c r="CV90" i="19"/>
  <c r="CW90" i="19"/>
  <c r="CX90" i="19"/>
  <c r="CY90" i="19"/>
  <c r="CZ90" i="19"/>
  <c r="CV91" i="19"/>
  <c r="CW91" i="19"/>
  <c r="CX91" i="19"/>
  <c r="CY91" i="19"/>
  <c r="CZ91" i="19"/>
  <c r="CV92" i="19"/>
  <c r="CW92" i="19"/>
  <c r="CX92" i="19"/>
  <c r="CY92" i="19"/>
  <c r="CZ92" i="19"/>
  <c r="CV93" i="19"/>
  <c r="CW93" i="19"/>
  <c r="CX93" i="19"/>
  <c r="CY93" i="19"/>
  <c r="CZ93" i="19"/>
  <c r="CV94" i="19"/>
  <c r="CW94" i="19"/>
  <c r="CX94" i="19"/>
  <c r="CY94" i="19"/>
  <c r="CZ94" i="19"/>
  <c r="CV95" i="19"/>
  <c r="CW95" i="19"/>
  <c r="CX95" i="19"/>
  <c r="CY95" i="19"/>
  <c r="CZ95" i="19"/>
  <c r="CV96" i="19"/>
  <c r="CW96" i="19"/>
  <c r="CX96" i="19"/>
  <c r="CY96" i="19"/>
  <c r="CZ96" i="19"/>
  <c r="CV97" i="19"/>
  <c r="CW97" i="19"/>
  <c r="CX97" i="19"/>
  <c r="CY97" i="19"/>
  <c r="CZ97" i="19"/>
  <c r="CV98" i="19"/>
  <c r="CW98" i="19"/>
  <c r="CX98" i="19"/>
  <c r="CY98" i="19"/>
  <c r="CZ98" i="19"/>
  <c r="CV99" i="19"/>
  <c r="CW99" i="19"/>
  <c r="CX99" i="19"/>
  <c r="CY99" i="19"/>
  <c r="CZ99" i="19"/>
  <c r="CV100" i="19"/>
  <c r="CW100" i="19"/>
  <c r="CX100" i="19"/>
  <c r="CY100" i="19"/>
  <c r="CZ100" i="19"/>
  <c r="CV101" i="19"/>
  <c r="CW101" i="19"/>
  <c r="CX101" i="19"/>
  <c r="CY101" i="19"/>
  <c r="CZ101" i="19"/>
  <c r="CV102" i="19"/>
  <c r="CW102" i="19"/>
  <c r="CX102" i="19"/>
  <c r="CY102" i="19"/>
  <c r="CZ102" i="19"/>
  <c r="CV103" i="19"/>
  <c r="CW103" i="19"/>
  <c r="CX103" i="19"/>
  <c r="CY103" i="19"/>
  <c r="CZ103" i="19"/>
  <c r="CV104" i="19"/>
  <c r="CW104" i="19"/>
  <c r="CX104" i="19"/>
  <c r="CY104" i="19"/>
  <c r="CZ104" i="19"/>
  <c r="CV105" i="19"/>
  <c r="CW105" i="19"/>
  <c r="CX105" i="19"/>
  <c r="CY105" i="19"/>
  <c r="CZ105" i="19"/>
  <c r="CV106" i="19"/>
  <c r="CW106" i="19"/>
  <c r="CX106" i="19"/>
  <c r="CY106" i="19"/>
  <c r="CZ106" i="19"/>
  <c r="CV107" i="19"/>
  <c r="CW107" i="19"/>
  <c r="CX107" i="19"/>
  <c r="CY107" i="19"/>
  <c r="CZ107" i="19"/>
  <c r="CV108" i="19"/>
  <c r="CW108" i="19"/>
  <c r="CX108" i="19"/>
  <c r="CY108" i="19"/>
  <c r="CZ108" i="19"/>
  <c r="CV109" i="19"/>
  <c r="CW109" i="19"/>
  <c r="CX109" i="19"/>
  <c r="CY109" i="19"/>
  <c r="CZ109" i="19"/>
  <c r="CV110" i="19"/>
  <c r="CW110" i="19"/>
  <c r="CX110" i="19"/>
  <c r="CY110" i="19"/>
  <c r="CZ110" i="19"/>
  <c r="CV111" i="19"/>
  <c r="CW111" i="19"/>
  <c r="CX111" i="19"/>
  <c r="CY111" i="19"/>
  <c r="CZ111" i="19"/>
  <c r="CV112" i="19"/>
  <c r="CW112" i="19"/>
  <c r="CX112" i="19"/>
  <c r="CY112" i="19"/>
  <c r="CZ112" i="19"/>
  <c r="CV113" i="19"/>
  <c r="CW113" i="19"/>
  <c r="CX113" i="19"/>
  <c r="CY113" i="19"/>
  <c r="CZ113" i="19"/>
  <c r="CV114" i="19"/>
  <c r="CW114" i="19"/>
  <c r="CX114" i="19"/>
  <c r="CY114" i="19"/>
  <c r="CZ114" i="19"/>
  <c r="CV115" i="19"/>
  <c r="CW115" i="19"/>
  <c r="CX115" i="19"/>
  <c r="CY115" i="19"/>
  <c r="CZ115" i="19"/>
  <c r="CV116" i="19"/>
  <c r="CW116" i="19"/>
  <c r="CX116" i="19"/>
  <c r="CY116" i="19"/>
  <c r="CZ116" i="19"/>
  <c r="CV117" i="19"/>
  <c r="CW117" i="19"/>
  <c r="CX117" i="19"/>
  <c r="CY117" i="19"/>
  <c r="CZ117" i="19"/>
  <c r="CV118" i="19"/>
  <c r="CW118" i="19"/>
  <c r="CX118" i="19"/>
  <c r="CY118" i="19"/>
  <c r="CZ118" i="19"/>
  <c r="CV119" i="19"/>
  <c r="CW119" i="19"/>
  <c r="CX119" i="19"/>
  <c r="CY119" i="19"/>
  <c r="CZ119" i="19"/>
  <c r="CV120" i="19"/>
  <c r="CW120" i="19"/>
  <c r="CX120" i="19"/>
  <c r="CY120" i="19"/>
  <c r="CZ120" i="19"/>
  <c r="CV121" i="19"/>
  <c r="CW121" i="19"/>
  <c r="CX121" i="19"/>
  <c r="CY121" i="19"/>
  <c r="CZ121" i="19"/>
  <c r="CV122" i="19"/>
  <c r="CW122" i="19"/>
  <c r="CX122" i="19"/>
  <c r="CY122" i="19"/>
  <c r="CZ122" i="19"/>
  <c r="CV123" i="19"/>
  <c r="CW123" i="19"/>
  <c r="CX123" i="19"/>
  <c r="CY123" i="19"/>
  <c r="CZ123" i="19"/>
  <c r="CV124" i="19"/>
  <c r="CW124" i="19"/>
  <c r="CX124" i="19"/>
  <c r="CY124" i="19"/>
  <c r="CZ124" i="19"/>
  <c r="CO30" i="19"/>
  <c r="CP30" i="19"/>
  <c r="CQ30" i="19"/>
  <c r="CR30" i="19"/>
  <c r="CS30" i="19"/>
  <c r="CO31" i="19"/>
  <c r="CP31" i="19"/>
  <c r="CQ31" i="19"/>
  <c r="CR31" i="19"/>
  <c r="CS31" i="19"/>
  <c r="CO32" i="19"/>
  <c r="CP32" i="19"/>
  <c r="CQ32" i="19"/>
  <c r="CR32" i="19"/>
  <c r="CS32" i="19"/>
  <c r="CO33" i="19"/>
  <c r="CP33" i="19"/>
  <c r="CQ33" i="19"/>
  <c r="CR33" i="19"/>
  <c r="CS33" i="19"/>
  <c r="CO34" i="19"/>
  <c r="CP34" i="19"/>
  <c r="CQ34" i="19"/>
  <c r="CR34" i="19"/>
  <c r="CS34" i="19"/>
  <c r="CO35" i="19"/>
  <c r="CP35" i="19"/>
  <c r="CQ35" i="19"/>
  <c r="CR35" i="19"/>
  <c r="CS35" i="19"/>
  <c r="CO36" i="19"/>
  <c r="CP36" i="19"/>
  <c r="CQ36" i="19"/>
  <c r="CR36" i="19"/>
  <c r="CS36" i="19"/>
  <c r="CO37" i="19"/>
  <c r="CP37" i="19"/>
  <c r="CQ37" i="19"/>
  <c r="CR37" i="19"/>
  <c r="CS37" i="19"/>
  <c r="CO38" i="19"/>
  <c r="CP38" i="19"/>
  <c r="CQ38" i="19"/>
  <c r="CR38" i="19"/>
  <c r="CS38" i="19"/>
  <c r="CO39" i="19"/>
  <c r="CP39" i="19"/>
  <c r="CQ39" i="19"/>
  <c r="CR39" i="19"/>
  <c r="CS39" i="19"/>
  <c r="CO40" i="19"/>
  <c r="CP40" i="19"/>
  <c r="CQ40" i="19"/>
  <c r="CR40" i="19"/>
  <c r="CS40" i="19"/>
  <c r="CO41" i="19"/>
  <c r="CP41" i="19"/>
  <c r="CQ41" i="19"/>
  <c r="CR41" i="19"/>
  <c r="CS41" i="19"/>
  <c r="CO42" i="19"/>
  <c r="CP42" i="19"/>
  <c r="CQ42" i="19"/>
  <c r="CR42" i="19"/>
  <c r="CS42" i="19"/>
  <c r="CO43" i="19"/>
  <c r="CP43" i="19"/>
  <c r="CQ43" i="19"/>
  <c r="CR43" i="19"/>
  <c r="CS43" i="19"/>
  <c r="CO44" i="19"/>
  <c r="CP44" i="19"/>
  <c r="CQ44" i="19"/>
  <c r="CR44" i="19"/>
  <c r="CS44" i="19"/>
  <c r="CO45" i="19"/>
  <c r="CP45" i="19"/>
  <c r="CQ45" i="19"/>
  <c r="CR45" i="19"/>
  <c r="CS45" i="19"/>
  <c r="CO46" i="19"/>
  <c r="CP46" i="19"/>
  <c r="CQ46" i="19"/>
  <c r="CR46" i="19"/>
  <c r="CS46" i="19"/>
  <c r="CO47" i="19"/>
  <c r="CP47" i="19"/>
  <c r="CQ47" i="19"/>
  <c r="CR47" i="19"/>
  <c r="CS47" i="19"/>
  <c r="CO48" i="19"/>
  <c r="CP48" i="19"/>
  <c r="CQ48" i="19"/>
  <c r="CR48" i="19"/>
  <c r="CS48" i="19"/>
  <c r="CO49" i="19"/>
  <c r="CP49" i="19"/>
  <c r="CQ49" i="19"/>
  <c r="CR49" i="19"/>
  <c r="CS49" i="19"/>
  <c r="CO50" i="19"/>
  <c r="CP50" i="19"/>
  <c r="CQ50" i="19"/>
  <c r="CR50" i="19"/>
  <c r="CS50" i="19"/>
  <c r="CO51" i="19"/>
  <c r="CP51" i="19"/>
  <c r="CQ51" i="19"/>
  <c r="CR51" i="19"/>
  <c r="CS51" i="19"/>
  <c r="CO52" i="19"/>
  <c r="CP52" i="19"/>
  <c r="CQ52" i="19"/>
  <c r="CR52" i="19"/>
  <c r="CS52" i="19"/>
  <c r="CO53" i="19"/>
  <c r="CP53" i="19"/>
  <c r="CQ53" i="19"/>
  <c r="CR53" i="19"/>
  <c r="CS53" i="19"/>
  <c r="CO54" i="19"/>
  <c r="CP54" i="19"/>
  <c r="CQ54" i="19"/>
  <c r="CR54" i="19"/>
  <c r="CS54" i="19"/>
  <c r="CO55" i="19"/>
  <c r="CP55" i="19"/>
  <c r="CQ55" i="19"/>
  <c r="CR55" i="19"/>
  <c r="CS55" i="19"/>
  <c r="CO56" i="19"/>
  <c r="CP56" i="19"/>
  <c r="CQ56" i="19"/>
  <c r="CR56" i="19"/>
  <c r="CS56" i="19"/>
  <c r="CO57" i="19"/>
  <c r="CP57" i="19"/>
  <c r="CQ57" i="19"/>
  <c r="CR57" i="19"/>
  <c r="CS57" i="19"/>
  <c r="CO58" i="19"/>
  <c r="CP58" i="19"/>
  <c r="CQ58" i="19"/>
  <c r="CR58" i="19"/>
  <c r="CS58" i="19"/>
  <c r="CO59" i="19"/>
  <c r="CP59" i="19"/>
  <c r="CQ59" i="19"/>
  <c r="CR59" i="19"/>
  <c r="CS59" i="19"/>
  <c r="CO60" i="19"/>
  <c r="CP60" i="19"/>
  <c r="CQ60" i="19"/>
  <c r="CR60" i="19"/>
  <c r="CS60" i="19"/>
  <c r="CO61" i="19"/>
  <c r="CP61" i="19"/>
  <c r="CQ61" i="19"/>
  <c r="CR61" i="19"/>
  <c r="CS61" i="19"/>
  <c r="CO62" i="19"/>
  <c r="CP62" i="19"/>
  <c r="CQ62" i="19"/>
  <c r="CR62" i="19"/>
  <c r="CS62" i="19"/>
  <c r="CO63" i="19"/>
  <c r="CP63" i="19"/>
  <c r="CQ63" i="19"/>
  <c r="CR63" i="19"/>
  <c r="CS63" i="19"/>
  <c r="CO64" i="19"/>
  <c r="CP64" i="19"/>
  <c r="CQ64" i="19"/>
  <c r="CR64" i="19"/>
  <c r="CS64" i="19"/>
  <c r="CO65" i="19"/>
  <c r="CP65" i="19"/>
  <c r="CQ65" i="19"/>
  <c r="CR65" i="19"/>
  <c r="CS65" i="19"/>
  <c r="CO66" i="19"/>
  <c r="CP66" i="19"/>
  <c r="CQ66" i="19"/>
  <c r="CR66" i="19"/>
  <c r="CS66" i="19"/>
  <c r="CO67" i="19"/>
  <c r="CP67" i="19"/>
  <c r="CQ67" i="19"/>
  <c r="CR67" i="19"/>
  <c r="CS67" i="19"/>
  <c r="CO68" i="19"/>
  <c r="CP68" i="19"/>
  <c r="CQ68" i="19"/>
  <c r="CR68" i="19"/>
  <c r="CS68" i="19"/>
  <c r="CO69" i="19"/>
  <c r="CP69" i="19"/>
  <c r="CQ69" i="19"/>
  <c r="CR69" i="19"/>
  <c r="CS69" i="19"/>
  <c r="CO70" i="19"/>
  <c r="CP70" i="19"/>
  <c r="CQ70" i="19"/>
  <c r="CR70" i="19"/>
  <c r="CS70" i="19"/>
  <c r="CO71" i="19"/>
  <c r="CP71" i="19"/>
  <c r="CQ71" i="19"/>
  <c r="CR71" i="19"/>
  <c r="CS71" i="19"/>
  <c r="CO72" i="19"/>
  <c r="CP72" i="19"/>
  <c r="CQ72" i="19"/>
  <c r="CR72" i="19"/>
  <c r="CS72" i="19"/>
  <c r="CO73" i="19"/>
  <c r="CP73" i="19"/>
  <c r="CQ73" i="19"/>
  <c r="CR73" i="19"/>
  <c r="CS73" i="19"/>
  <c r="CO74" i="19"/>
  <c r="CP74" i="19"/>
  <c r="CQ74" i="19"/>
  <c r="CR74" i="19"/>
  <c r="CS74" i="19"/>
  <c r="CO75" i="19"/>
  <c r="CP75" i="19"/>
  <c r="CQ75" i="19"/>
  <c r="CR75" i="19"/>
  <c r="CS75" i="19"/>
  <c r="CO76" i="19"/>
  <c r="CP76" i="19"/>
  <c r="CQ76" i="19"/>
  <c r="CR76" i="19"/>
  <c r="CS76" i="19"/>
  <c r="CO77" i="19"/>
  <c r="CP77" i="19"/>
  <c r="CQ77" i="19"/>
  <c r="CR77" i="19"/>
  <c r="CS77" i="19"/>
  <c r="CO78" i="19"/>
  <c r="CP78" i="19"/>
  <c r="CQ78" i="19"/>
  <c r="CR78" i="19"/>
  <c r="CS78" i="19"/>
  <c r="CO79" i="19"/>
  <c r="CP79" i="19"/>
  <c r="CQ79" i="19"/>
  <c r="CR79" i="19"/>
  <c r="CS79" i="19"/>
  <c r="CO80" i="19"/>
  <c r="CP80" i="19"/>
  <c r="CQ80" i="19"/>
  <c r="CR80" i="19"/>
  <c r="CS80" i="19"/>
  <c r="CO81" i="19"/>
  <c r="CP81" i="19"/>
  <c r="CQ81" i="19"/>
  <c r="CR81" i="19"/>
  <c r="CS81" i="19"/>
  <c r="CO82" i="19"/>
  <c r="CP82" i="19"/>
  <c r="CQ82" i="19"/>
  <c r="CR82" i="19"/>
  <c r="CS82" i="19"/>
  <c r="CO83" i="19"/>
  <c r="CP83" i="19"/>
  <c r="CQ83" i="19"/>
  <c r="CR83" i="19"/>
  <c r="CS83" i="19"/>
  <c r="CO84" i="19"/>
  <c r="CP84" i="19"/>
  <c r="CQ84" i="19"/>
  <c r="CR84" i="19"/>
  <c r="CS84" i="19"/>
  <c r="CO85" i="19"/>
  <c r="CP85" i="19"/>
  <c r="CQ85" i="19"/>
  <c r="CR85" i="19"/>
  <c r="CS85" i="19"/>
  <c r="CO86" i="19"/>
  <c r="CP86" i="19"/>
  <c r="CQ86" i="19"/>
  <c r="CR86" i="19"/>
  <c r="CS86" i="19"/>
  <c r="CO87" i="19"/>
  <c r="CP87" i="19"/>
  <c r="CQ87" i="19"/>
  <c r="CR87" i="19"/>
  <c r="CS87" i="19"/>
  <c r="CO88" i="19"/>
  <c r="CP88" i="19"/>
  <c r="CQ88" i="19"/>
  <c r="CR88" i="19"/>
  <c r="CS88" i="19"/>
  <c r="CO89" i="19"/>
  <c r="CP89" i="19"/>
  <c r="CQ89" i="19"/>
  <c r="CR89" i="19"/>
  <c r="CS89" i="19"/>
  <c r="CO90" i="19"/>
  <c r="CP90" i="19"/>
  <c r="CQ90" i="19"/>
  <c r="CR90" i="19"/>
  <c r="CS90" i="19"/>
  <c r="CO91" i="19"/>
  <c r="CP91" i="19"/>
  <c r="CQ91" i="19"/>
  <c r="CR91" i="19"/>
  <c r="CS91" i="19"/>
  <c r="CO92" i="19"/>
  <c r="CP92" i="19"/>
  <c r="CQ92" i="19"/>
  <c r="CR92" i="19"/>
  <c r="CS92" i="19"/>
  <c r="CO93" i="19"/>
  <c r="CP93" i="19"/>
  <c r="CQ93" i="19"/>
  <c r="CR93" i="19"/>
  <c r="CS93" i="19"/>
  <c r="CO94" i="19"/>
  <c r="CP94" i="19"/>
  <c r="CQ94" i="19"/>
  <c r="CR94" i="19"/>
  <c r="CS94" i="19"/>
  <c r="CO95" i="19"/>
  <c r="CP95" i="19"/>
  <c r="CQ95" i="19"/>
  <c r="CR95" i="19"/>
  <c r="CS95" i="19"/>
  <c r="CO96" i="19"/>
  <c r="CP96" i="19"/>
  <c r="CQ96" i="19"/>
  <c r="CR96" i="19"/>
  <c r="CS96" i="19"/>
  <c r="CO97" i="19"/>
  <c r="CP97" i="19"/>
  <c r="CQ97" i="19"/>
  <c r="CR97" i="19"/>
  <c r="CS97" i="19"/>
  <c r="CO98" i="19"/>
  <c r="CP98" i="19"/>
  <c r="CQ98" i="19"/>
  <c r="CR98" i="19"/>
  <c r="CS98" i="19"/>
  <c r="CO99" i="19"/>
  <c r="CP99" i="19"/>
  <c r="CQ99" i="19"/>
  <c r="CR99" i="19"/>
  <c r="CS99" i="19"/>
  <c r="CO100" i="19"/>
  <c r="CP100" i="19"/>
  <c r="CQ100" i="19"/>
  <c r="CR100" i="19"/>
  <c r="CS100" i="19"/>
  <c r="CO101" i="19"/>
  <c r="CP101" i="19"/>
  <c r="CQ101" i="19"/>
  <c r="CR101" i="19"/>
  <c r="CS101" i="19"/>
  <c r="CO102" i="19"/>
  <c r="CP102" i="19"/>
  <c r="CQ102" i="19"/>
  <c r="CR102" i="19"/>
  <c r="CS102" i="19"/>
  <c r="CO103" i="19"/>
  <c r="CP103" i="19"/>
  <c r="CQ103" i="19"/>
  <c r="CR103" i="19"/>
  <c r="CS103" i="19"/>
  <c r="CO104" i="19"/>
  <c r="CP104" i="19"/>
  <c r="CQ104" i="19"/>
  <c r="CR104" i="19"/>
  <c r="CS104" i="19"/>
  <c r="CO105" i="19"/>
  <c r="CP105" i="19"/>
  <c r="CQ105" i="19"/>
  <c r="CR105" i="19"/>
  <c r="CS105" i="19"/>
  <c r="CO106" i="19"/>
  <c r="CP106" i="19"/>
  <c r="CQ106" i="19"/>
  <c r="CR106" i="19"/>
  <c r="CS106" i="19"/>
  <c r="CO107" i="19"/>
  <c r="CP107" i="19"/>
  <c r="CQ107" i="19"/>
  <c r="CR107" i="19"/>
  <c r="CS107" i="19"/>
  <c r="CO108" i="19"/>
  <c r="CP108" i="19"/>
  <c r="CQ108" i="19"/>
  <c r="CR108" i="19"/>
  <c r="CS108" i="19"/>
  <c r="CO109" i="19"/>
  <c r="CP109" i="19"/>
  <c r="CQ109" i="19"/>
  <c r="CR109" i="19"/>
  <c r="CS109" i="19"/>
  <c r="CO110" i="19"/>
  <c r="CP110" i="19"/>
  <c r="CQ110" i="19"/>
  <c r="CR110" i="19"/>
  <c r="CS110" i="19"/>
  <c r="CO111" i="19"/>
  <c r="CP111" i="19"/>
  <c r="CQ111" i="19"/>
  <c r="CR111" i="19"/>
  <c r="CS111" i="19"/>
  <c r="CO112" i="19"/>
  <c r="CP112" i="19"/>
  <c r="CQ112" i="19"/>
  <c r="CR112" i="19"/>
  <c r="CS112" i="19"/>
  <c r="CO113" i="19"/>
  <c r="CP113" i="19"/>
  <c r="CQ113" i="19"/>
  <c r="CR113" i="19"/>
  <c r="CS113" i="19"/>
  <c r="CO114" i="19"/>
  <c r="CP114" i="19"/>
  <c r="CQ114" i="19"/>
  <c r="CR114" i="19"/>
  <c r="CS114" i="19"/>
  <c r="CO115" i="19"/>
  <c r="CP115" i="19"/>
  <c r="CQ115" i="19"/>
  <c r="CR115" i="19"/>
  <c r="CS115" i="19"/>
  <c r="CO116" i="19"/>
  <c r="CP116" i="19"/>
  <c r="CQ116" i="19"/>
  <c r="CR116" i="19"/>
  <c r="CS116" i="19"/>
  <c r="CO117" i="19"/>
  <c r="CP117" i="19"/>
  <c r="CQ117" i="19"/>
  <c r="CR117" i="19"/>
  <c r="CS117" i="19"/>
  <c r="CO118" i="19"/>
  <c r="CP118" i="19"/>
  <c r="CQ118" i="19"/>
  <c r="CR118" i="19"/>
  <c r="CS118" i="19"/>
  <c r="CO119" i="19"/>
  <c r="CP119" i="19"/>
  <c r="CQ119" i="19"/>
  <c r="CR119" i="19"/>
  <c r="CS119" i="19"/>
  <c r="CO120" i="19"/>
  <c r="CP120" i="19"/>
  <c r="CQ120" i="19"/>
  <c r="CR120" i="19"/>
  <c r="CS120" i="19"/>
  <c r="CO121" i="19"/>
  <c r="CP121" i="19"/>
  <c r="CQ121" i="19"/>
  <c r="CR121" i="19"/>
  <c r="CS121" i="19"/>
  <c r="CO122" i="19"/>
  <c r="CP122" i="19"/>
  <c r="CQ122" i="19"/>
  <c r="CR122" i="19"/>
  <c r="CS122" i="19"/>
  <c r="CO123" i="19"/>
  <c r="CP123" i="19"/>
  <c r="CQ123" i="19"/>
  <c r="CR123" i="19"/>
  <c r="CS123" i="19"/>
  <c r="CO124" i="19"/>
  <c r="CP124" i="19"/>
  <c r="CQ124" i="19"/>
  <c r="CR124" i="19"/>
  <c r="CS124" i="19"/>
  <c r="CW29" i="19"/>
  <c r="CX29" i="19"/>
  <c r="CY29" i="19"/>
  <c r="CZ29" i="19"/>
  <c r="CV29" i="19"/>
  <c r="CP29" i="19"/>
  <c r="CQ29" i="19"/>
  <c r="CR29" i="19"/>
  <c r="CS29" i="19"/>
  <c r="CO29" i="19"/>
  <c r="CF30" i="19"/>
  <c r="CG30" i="19"/>
  <c r="CH30" i="19"/>
  <c r="CI30" i="19"/>
  <c r="CJ30" i="19"/>
  <c r="CF31" i="19"/>
  <c r="CG31" i="19"/>
  <c r="CH31" i="19"/>
  <c r="CI31" i="19"/>
  <c r="CJ31" i="19"/>
  <c r="CF32" i="19"/>
  <c r="CG32" i="19"/>
  <c r="CH32" i="19"/>
  <c r="CI32" i="19"/>
  <c r="CJ32" i="19"/>
  <c r="CF33" i="19"/>
  <c r="CG33" i="19"/>
  <c r="CH33" i="19"/>
  <c r="CI33" i="19"/>
  <c r="CJ33" i="19"/>
  <c r="CF34" i="19"/>
  <c r="CG34" i="19"/>
  <c r="CH34" i="19"/>
  <c r="CI34" i="19"/>
  <c r="CJ34" i="19"/>
  <c r="CF35" i="19"/>
  <c r="CG35" i="19"/>
  <c r="CH35" i="19"/>
  <c r="CI35" i="19"/>
  <c r="CJ35" i="19"/>
  <c r="CF36" i="19"/>
  <c r="CG36" i="19"/>
  <c r="CH36" i="19"/>
  <c r="CI36" i="19"/>
  <c r="CJ36" i="19"/>
  <c r="CF37" i="19"/>
  <c r="CG37" i="19"/>
  <c r="CH37" i="19"/>
  <c r="CI37" i="19"/>
  <c r="CJ37" i="19"/>
  <c r="CF38" i="19"/>
  <c r="CG38" i="19"/>
  <c r="CH38" i="19"/>
  <c r="CI38" i="19"/>
  <c r="CJ38" i="19"/>
  <c r="CF39" i="19"/>
  <c r="CG39" i="19"/>
  <c r="CH39" i="19"/>
  <c r="CI39" i="19"/>
  <c r="CJ39" i="19"/>
  <c r="CF40" i="19"/>
  <c r="CG40" i="19"/>
  <c r="CH40" i="19"/>
  <c r="CI40" i="19"/>
  <c r="CJ40" i="19"/>
  <c r="CF41" i="19"/>
  <c r="CG41" i="19"/>
  <c r="CH41" i="19"/>
  <c r="CI41" i="19"/>
  <c r="CJ41" i="19"/>
  <c r="CF42" i="19"/>
  <c r="CG42" i="19"/>
  <c r="CH42" i="19"/>
  <c r="CI42" i="19"/>
  <c r="CJ42" i="19"/>
  <c r="CF43" i="19"/>
  <c r="CG43" i="19"/>
  <c r="CH43" i="19"/>
  <c r="CI43" i="19"/>
  <c r="CJ43" i="19"/>
  <c r="CF44" i="19"/>
  <c r="CG44" i="19"/>
  <c r="CH44" i="19"/>
  <c r="CI44" i="19"/>
  <c r="CJ44" i="19"/>
  <c r="CF45" i="19"/>
  <c r="CG45" i="19"/>
  <c r="CH45" i="19"/>
  <c r="CI45" i="19"/>
  <c r="CJ45" i="19"/>
  <c r="CF46" i="19"/>
  <c r="CG46" i="19"/>
  <c r="CH46" i="19"/>
  <c r="CI46" i="19"/>
  <c r="CJ46" i="19"/>
  <c r="CF47" i="19"/>
  <c r="CG47" i="19"/>
  <c r="CH47" i="19"/>
  <c r="CI47" i="19"/>
  <c r="CJ47" i="19"/>
  <c r="CF48" i="19"/>
  <c r="CG48" i="19"/>
  <c r="CH48" i="19"/>
  <c r="CI48" i="19"/>
  <c r="CJ48" i="19"/>
  <c r="CF49" i="19"/>
  <c r="CG49" i="19"/>
  <c r="CH49" i="19"/>
  <c r="CI49" i="19"/>
  <c r="CJ49" i="19"/>
  <c r="CF50" i="19"/>
  <c r="CG50" i="19"/>
  <c r="CH50" i="19"/>
  <c r="CI50" i="19"/>
  <c r="CJ50" i="19"/>
  <c r="CF51" i="19"/>
  <c r="CG51" i="19"/>
  <c r="CH51" i="19"/>
  <c r="CI51" i="19"/>
  <c r="CJ51" i="19"/>
  <c r="CF52" i="19"/>
  <c r="CG52" i="19"/>
  <c r="CH52" i="19"/>
  <c r="CI52" i="19"/>
  <c r="CJ52" i="19"/>
  <c r="CF53" i="19"/>
  <c r="CG53" i="19"/>
  <c r="CH53" i="19"/>
  <c r="CI53" i="19"/>
  <c r="CJ53" i="19"/>
  <c r="CF54" i="19"/>
  <c r="CG54" i="19"/>
  <c r="CH54" i="19"/>
  <c r="CI54" i="19"/>
  <c r="CJ54" i="19"/>
  <c r="CF55" i="19"/>
  <c r="CG55" i="19"/>
  <c r="CH55" i="19"/>
  <c r="CI55" i="19"/>
  <c r="CJ55" i="19"/>
  <c r="CF56" i="19"/>
  <c r="CG56" i="19"/>
  <c r="CH56" i="19"/>
  <c r="CI56" i="19"/>
  <c r="CJ56" i="19"/>
  <c r="CF57" i="19"/>
  <c r="CG57" i="19"/>
  <c r="CH57" i="19"/>
  <c r="CI57" i="19"/>
  <c r="CJ57" i="19"/>
  <c r="CF58" i="19"/>
  <c r="CG58" i="19"/>
  <c r="CH58" i="19"/>
  <c r="CI58" i="19"/>
  <c r="CJ58" i="19"/>
  <c r="CF59" i="19"/>
  <c r="CG59" i="19"/>
  <c r="CH59" i="19"/>
  <c r="CI59" i="19"/>
  <c r="CJ59" i="19"/>
  <c r="CF60" i="19"/>
  <c r="CG60" i="19"/>
  <c r="CH60" i="19"/>
  <c r="CI60" i="19"/>
  <c r="CJ60" i="19"/>
  <c r="CF61" i="19"/>
  <c r="CG61" i="19"/>
  <c r="CH61" i="19"/>
  <c r="CI61" i="19"/>
  <c r="CJ61" i="19"/>
  <c r="CF62" i="19"/>
  <c r="CG62" i="19"/>
  <c r="CH62" i="19"/>
  <c r="CI62" i="19"/>
  <c r="CJ62" i="19"/>
  <c r="CF63" i="19"/>
  <c r="CG63" i="19"/>
  <c r="CH63" i="19"/>
  <c r="CI63" i="19"/>
  <c r="CJ63" i="19"/>
  <c r="CF64" i="19"/>
  <c r="CG64" i="19"/>
  <c r="CH64" i="19"/>
  <c r="CI64" i="19"/>
  <c r="CJ64" i="19"/>
  <c r="CF65" i="19"/>
  <c r="CG65" i="19"/>
  <c r="CH65" i="19"/>
  <c r="CI65" i="19"/>
  <c r="CJ65" i="19"/>
  <c r="CF66" i="19"/>
  <c r="CG66" i="19"/>
  <c r="CH66" i="19"/>
  <c r="CI66" i="19"/>
  <c r="CJ66" i="19"/>
  <c r="CF67" i="19"/>
  <c r="CG67" i="19"/>
  <c r="CH67" i="19"/>
  <c r="CI67" i="19"/>
  <c r="CJ67" i="19"/>
  <c r="CF68" i="19"/>
  <c r="CG68" i="19"/>
  <c r="CH68" i="19"/>
  <c r="CI68" i="19"/>
  <c r="CJ68" i="19"/>
  <c r="CF69" i="19"/>
  <c r="CG69" i="19"/>
  <c r="CH69" i="19"/>
  <c r="CI69" i="19"/>
  <c r="CJ69" i="19"/>
  <c r="CF70" i="19"/>
  <c r="CG70" i="19"/>
  <c r="CH70" i="19"/>
  <c r="CI70" i="19"/>
  <c r="CJ70" i="19"/>
  <c r="CF71" i="19"/>
  <c r="CG71" i="19"/>
  <c r="CH71" i="19"/>
  <c r="CI71" i="19"/>
  <c r="CJ71" i="19"/>
  <c r="CF72" i="19"/>
  <c r="CG72" i="19"/>
  <c r="CH72" i="19"/>
  <c r="CI72" i="19"/>
  <c r="CJ72" i="19"/>
  <c r="CF73" i="19"/>
  <c r="CG73" i="19"/>
  <c r="CH73" i="19"/>
  <c r="CI73" i="19"/>
  <c r="CJ73" i="19"/>
  <c r="CF74" i="19"/>
  <c r="CG74" i="19"/>
  <c r="CH74" i="19"/>
  <c r="CI74" i="19"/>
  <c r="CJ74" i="19"/>
  <c r="CF75" i="19"/>
  <c r="CG75" i="19"/>
  <c r="CH75" i="19"/>
  <c r="CI75" i="19"/>
  <c r="CJ75" i="19"/>
  <c r="CF76" i="19"/>
  <c r="CG76" i="19"/>
  <c r="CH76" i="19"/>
  <c r="CI76" i="19"/>
  <c r="CJ76" i="19"/>
  <c r="CF77" i="19"/>
  <c r="CG77" i="19"/>
  <c r="CH77" i="19"/>
  <c r="CI77" i="19"/>
  <c r="CJ77" i="19"/>
  <c r="CF78" i="19"/>
  <c r="CG78" i="19"/>
  <c r="CH78" i="19"/>
  <c r="CI78" i="19"/>
  <c r="CJ78" i="19"/>
  <c r="CF79" i="19"/>
  <c r="CG79" i="19"/>
  <c r="CH79" i="19"/>
  <c r="CI79" i="19"/>
  <c r="CJ79" i="19"/>
  <c r="CF80" i="19"/>
  <c r="CG80" i="19"/>
  <c r="CH80" i="19"/>
  <c r="CI80" i="19"/>
  <c r="CJ80" i="19"/>
  <c r="CF81" i="19"/>
  <c r="CG81" i="19"/>
  <c r="CH81" i="19"/>
  <c r="CI81" i="19"/>
  <c r="CJ81" i="19"/>
  <c r="CF82" i="19"/>
  <c r="CG82" i="19"/>
  <c r="CH82" i="19"/>
  <c r="CI82" i="19"/>
  <c r="CJ82" i="19"/>
  <c r="CF83" i="19"/>
  <c r="CG83" i="19"/>
  <c r="CH83" i="19"/>
  <c r="CI83" i="19"/>
  <c r="CJ83" i="19"/>
  <c r="CF84" i="19"/>
  <c r="CG84" i="19"/>
  <c r="CH84" i="19"/>
  <c r="CI84" i="19"/>
  <c r="CJ84" i="19"/>
  <c r="CF85" i="19"/>
  <c r="CG85" i="19"/>
  <c r="CH85" i="19"/>
  <c r="CI85" i="19"/>
  <c r="CJ85" i="19"/>
  <c r="CF86" i="19"/>
  <c r="CG86" i="19"/>
  <c r="CH86" i="19"/>
  <c r="CI86" i="19"/>
  <c r="CJ86" i="19"/>
  <c r="CF87" i="19"/>
  <c r="CG87" i="19"/>
  <c r="CH87" i="19"/>
  <c r="CI87" i="19"/>
  <c r="CJ87" i="19"/>
  <c r="CF88" i="19"/>
  <c r="CG88" i="19"/>
  <c r="CH88" i="19"/>
  <c r="CI88" i="19"/>
  <c r="CJ88" i="19"/>
  <c r="CF89" i="19"/>
  <c r="CG89" i="19"/>
  <c r="CH89" i="19"/>
  <c r="CI89" i="19"/>
  <c r="CJ89" i="19"/>
  <c r="CF90" i="19"/>
  <c r="CG90" i="19"/>
  <c r="CH90" i="19"/>
  <c r="CI90" i="19"/>
  <c r="CJ90" i="19"/>
  <c r="CF91" i="19"/>
  <c r="CG91" i="19"/>
  <c r="CH91" i="19"/>
  <c r="CI91" i="19"/>
  <c r="CJ91" i="19"/>
  <c r="CF92" i="19"/>
  <c r="CG92" i="19"/>
  <c r="CH92" i="19"/>
  <c r="CI92" i="19"/>
  <c r="CJ92" i="19"/>
  <c r="CF93" i="19"/>
  <c r="CG93" i="19"/>
  <c r="CH93" i="19"/>
  <c r="CI93" i="19"/>
  <c r="CJ93" i="19"/>
  <c r="CF94" i="19"/>
  <c r="CG94" i="19"/>
  <c r="CH94" i="19"/>
  <c r="CI94" i="19"/>
  <c r="CJ94" i="19"/>
  <c r="CF95" i="19"/>
  <c r="CG95" i="19"/>
  <c r="CH95" i="19"/>
  <c r="CI95" i="19"/>
  <c r="CJ95" i="19"/>
  <c r="CF96" i="19"/>
  <c r="CG96" i="19"/>
  <c r="CH96" i="19"/>
  <c r="CI96" i="19"/>
  <c r="CJ96" i="19"/>
  <c r="CF97" i="19"/>
  <c r="CG97" i="19"/>
  <c r="CH97" i="19"/>
  <c r="CI97" i="19"/>
  <c r="CJ97" i="19"/>
  <c r="CF98" i="19"/>
  <c r="CG98" i="19"/>
  <c r="CH98" i="19"/>
  <c r="CI98" i="19"/>
  <c r="CJ98" i="19"/>
  <c r="CF99" i="19"/>
  <c r="CG99" i="19"/>
  <c r="CH99" i="19"/>
  <c r="CI99" i="19"/>
  <c r="CJ99" i="19"/>
  <c r="CF100" i="19"/>
  <c r="CG100" i="19"/>
  <c r="CH100" i="19"/>
  <c r="CI100" i="19"/>
  <c r="CJ100" i="19"/>
  <c r="CF101" i="19"/>
  <c r="CG101" i="19"/>
  <c r="CH101" i="19"/>
  <c r="CI101" i="19"/>
  <c r="CJ101" i="19"/>
  <c r="CF102" i="19"/>
  <c r="CG102" i="19"/>
  <c r="CH102" i="19"/>
  <c r="CI102" i="19"/>
  <c r="CJ102" i="19"/>
  <c r="CF103" i="19"/>
  <c r="CG103" i="19"/>
  <c r="CH103" i="19"/>
  <c r="CI103" i="19"/>
  <c r="CJ103" i="19"/>
  <c r="CF104" i="19"/>
  <c r="CG104" i="19"/>
  <c r="CH104" i="19"/>
  <c r="CI104" i="19"/>
  <c r="CJ104" i="19"/>
  <c r="CF105" i="19"/>
  <c r="CG105" i="19"/>
  <c r="CH105" i="19"/>
  <c r="CI105" i="19"/>
  <c r="CJ105" i="19"/>
  <c r="CF106" i="19"/>
  <c r="CG106" i="19"/>
  <c r="CH106" i="19"/>
  <c r="CI106" i="19"/>
  <c r="CJ106" i="19"/>
  <c r="CF107" i="19"/>
  <c r="CG107" i="19"/>
  <c r="CH107" i="19"/>
  <c r="CI107" i="19"/>
  <c r="CJ107" i="19"/>
  <c r="CF108" i="19"/>
  <c r="CG108" i="19"/>
  <c r="CH108" i="19"/>
  <c r="CI108" i="19"/>
  <c r="CJ108" i="19"/>
  <c r="CF109" i="19"/>
  <c r="CG109" i="19"/>
  <c r="CH109" i="19"/>
  <c r="CI109" i="19"/>
  <c r="CJ109" i="19"/>
  <c r="CF110" i="19"/>
  <c r="CG110" i="19"/>
  <c r="CH110" i="19"/>
  <c r="CI110" i="19"/>
  <c r="CJ110" i="19"/>
  <c r="CF111" i="19"/>
  <c r="CG111" i="19"/>
  <c r="CH111" i="19"/>
  <c r="CI111" i="19"/>
  <c r="CJ111" i="19"/>
  <c r="CF112" i="19"/>
  <c r="CG112" i="19"/>
  <c r="CH112" i="19"/>
  <c r="CI112" i="19"/>
  <c r="CJ112" i="19"/>
  <c r="CF113" i="19"/>
  <c r="CG113" i="19"/>
  <c r="CH113" i="19"/>
  <c r="CI113" i="19"/>
  <c r="CJ113" i="19"/>
  <c r="CF114" i="19"/>
  <c r="CG114" i="19"/>
  <c r="CH114" i="19"/>
  <c r="CI114" i="19"/>
  <c r="CJ114" i="19"/>
  <c r="CF115" i="19"/>
  <c r="CG115" i="19"/>
  <c r="CH115" i="19"/>
  <c r="CI115" i="19"/>
  <c r="CJ115" i="19"/>
  <c r="CF116" i="19"/>
  <c r="CG116" i="19"/>
  <c r="CH116" i="19"/>
  <c r="CI116" i="19"/>
  <c r="CJ116" i="19"/>
  <c r="CF117" i="19"/>
  <c r="CG117" i="19"/>
  <c r="CH117" i="19"/>
  <c r="CI117" i="19"/>
  <c r="CJ117" i="19"/>
  <c r="CF118" i="19"/>
  <c r="CG118" i="19"/>
  <c r="CH118" i="19"/>
  <c r="CI118" i="19"/>
  <c r="CJ118" i="19"/>
  <c r="CF119" i="19"/>
  <c r="CG119" i="19"/>
  <c r="CH119" i="19"/>
  <c r="CI119" i="19"/>
  <c r="CJ119" i="19"/>
  <c r="CF120" i="19"/>
  <c r="CG120" i="19"/>
  <c r="CH120" i="19"/>
  <c r="CI120" i="19"/>
  <c r="CJ120" i="19"/>
  <c r="CF121" i="19"/>
  <c r="CG121" i="19"/>
  <c r="CH121" i="19"/>
  <c r="CI121" i="19"/>
  <c r="CJ121" i="19"/>
  <c r="CF122" i="19"/>
  <c r="CG122" i="19"/>
  <c r="CH122" i="19"/>
  <c r="CI122" i="19"/>
  <c r="CJ122" i="19"/>
  <c r="CF123" i="19"/>
  <c r="CG123" i="19"/>
  <c r="CH123" i="19"/>
  <c r="CI123" i="19"/>
  <c r="CJ123" i="19"/>
  <c r="CF124" i="19"/>
  <c r="CG124" i="19"/>
  <c r="CH124" i="19"/>
  <c r="CI124" i="19"/>
  <c r="CJ124" i="19"/>
  <c r="CJ29" i="19"/>
  <c r="CI29" i="19"/>
  <c r="CH29" i="19"/>
  <c r="CG29" i="19"/>
  <c r="CF29" i="19"/>
  <c r="BY30" i="19"/>
  <c r="BZ30" i="19"/>
  <c r="CA30" i="19"/>
  <c r="CB30" i="19"/>
  <c r="CC30" i="19"/>
  <c r="BY31" i="19"/>
  <c r="BZ31" i="19"/>
  <c r="CA31" i="19"/>
  <c r="CB31" i="19"/>
  <c r="CC31" i="19"/>
  <c r="BY32" i="19"/>
  <c r="BZ32" i="19"/>
  <c r="CA32" i="19"/>
  <c r="CB32" i="19"/>
  <c r="CC32" i="19"/>
  <c r="BY33" i="19"/>
  <c r="BZ33" i="19"/>
  <c r="CA33" i="19"/>
  <c r="CB33" i="19"/>
  <c r="CC33" i="19"/>
  <c r="BY34" i="19"/>
  <c r="BZ34" i="19"/>
  <c r="CA34" i="19"/>
  <c r="CB34" i="19"/>
  <c r="CC34" i="19"/>
  <c r="BY35" i="19"/>
  <c r="BZ35" i="19"/>
  <c r="CA35" i="19"/>
  <c r="CB35" i="19"/>
  <c r="CC35" i="19"/>
  <c r="BY36" i="19"/>
  <c r="BZ36" i="19"/>
  <c r="CA36" i="19"/>
  <c r="CB36" i="19"/>
  <c r="CC36" i="19"/>
  <c r="BY37" i="19"/>
  <c r="BZ37" i="19"/>
  <c r="CA37" i="19"/>
  <c r="CB37" i="19"/>
  <c r="CC37" i="19"/>
  <c r="BY38" i="19"/>
  <c r="BZ38" i="19"/>
  <c r="CA38" i="19"/>
  <c r="CB38" i="19"/>
  <c r="CC38" i="19"/>
  <c r="BY39" i="19"/>
  <c r="BZ39" i="19"/>
  <c r="CA39" i="19"/>
  <c r="CB39" i="19"/>
  <c r="CC39" i="19"/>
  <c r="BY40" i="19"/>
  <c r="BZ40" i="19"/>
  <c r="CA40" i="19"/>
  <c r="CB40" i="19"/>
  <c r="CC40" i="19"/>
  <c r="BY41" i="19"/>
  <c r="BZ41" i="19"/>
  <c r="CA41" i="19"/>
  <c r="CB41" i="19"/>
  <c r="CC41" i="19"/>
  <c r="BY42" i="19"/>
  <c r="BZ42" i="19"/>
  <c r="CA42" i="19"/>
  <c r="CB42" i="19"/>
  <c r="CC42" i="19"/>
  <c r="BY43" i="19"/>
  <c r="BZ43" i="19"/>
  <c r="CA43" i="19"/>
  <c r="CB43" i="19"/>
  <c r="CC43" i="19"/>
  <c r="BY44" i="19"/>
  <c r="BZ44" i="19"/>
  <c r="CA44" i="19"/>
  <c r="CB44" i="19"/>
  <c r="CC44" i="19"/>
  <c r="BY45" i="19"/>
  <c r="BZ45" i="19"/>
  <c r="CA45" i="19"/>
  <c r="CB45" i="19"/>
  <c r="CC45" i="19"/>
  <c r="BY46" i="19"/>
  <c r="BZ46" i="19"/>
  <c r="CA46" i="19"/>
  <c r="CB46" i="19"/>
  <c r="CC46" i="19"/>
  <c r="BY47" i="19"/>
  <c r="BZ47" i="19"/>
  <c r="CA47" i="19"/>
  <c r="CB47" i="19"/>
  <c r="CC47" i="19"/>
  <c r="BY48" i="19"/>
  <c r="BZ48" i="19"/>
  <c r="CA48" i="19"/>
  <c r="CB48" i="19"/>
  <c r="CC48" i="19"/>
  <c r="BY49" i="19"/>
  <c r="BZ49" i="19"/>
  <c r="CA49" i="19"/>
  <c r="CB49" i="19"/>
  <c r="CC49" i="19"/>
  <c r="BY50" i="19"/>
  <c r="BZ50" i="19"/>
  <c r="CA50" i="19"/>
  <c r="CB50" i="19"/>
  <c r="CC50" i="19"/>
  <c r="BY51" i="19"/>
  <c r="BZ51" i="19"/>
  <c r="CA51" i="19"/>
  <c r="CB51" i="19"/>
  <c r="CC51" i="19"/>
  <c r="BY52" i="19"/>
  <c r="BZ52" i="19"/>
  <c r="CA52" i="19"/>
  <c r="CB52" i="19"/>
  <c r="CC52" i="19"/>
  <c r="BY53" i="19"/>
  <c r="BZ53" i="19"/>
  <c r="CA53" i="19"/>
  <c r="CB53" i="19"/>
  <c r="CC53" i="19"/>
  <c r="BY54" i="19"/>
  <c r="BZ54" i="19"/>
  <c r="CA54" i="19"/>
  <c r="CB54" i="19"/>
  <c r="CC54" i="19"/>
  <c r="BY55" i="19"/>
  <c r="BZ55" i="19"/>
  <c r="CA55" i="19"/>
  <c r="CB55" i="19"/>
  <c r="CC55" i="19"/>
  <c r="BY56" i="19"/>
  <c r="BZ56" i="19"/>
  <c r="CA56" i="19"/>
  <c r="CB56" i="19"/>
  <c r="CC56" i="19"/>
  <c r="BY57" i="19"/>
  <c r="BZ57" i="19"/>
  <c r="CA57" i="19"/>
  <c r="CB57" i="19"/>
  <c r="CC57" i="19"/>
  <c r="BY58" i="19"/>
  <c r="BZ58" i="19"/>
  <c r="CA58" i="19"/>
  <c r="CB58" i="19"/>
  <c r="CC58" i="19"/>
  <c r="BY59" i="19"/>
  <c r="BZ59" i="19"/>
  <c r="CA59" i="19"/>
  <c r="CB59" i="19"/>
  <c r="CC59" i="19"/>
  <c r="BY60" i="19"/>
  <c r="BZ60" i="19"/>
  <c r="CA60" i="19"/>
  <c r="CB60" i="19"/>
  <c r="CC60" i="19"/>
  <c r="BY61" i="19"/>
  <c r="BZ61" i="19"/>
  <c r="CA61" i="19"/>
  <c r="CB61" i="19"/>
  <c r="CC61" i="19"/>
  <c r="BY62" i="19"/>
  <c r="BZ62" i="19"/>
  <c r="CA62" i="19"/>
  <c r="CB62" i="19"/>
  <c r="CC62" i="19"/>
  <c r="BY63" i="19"/>
  <c r="BZ63" i="19"/>
  <c r="CA63" i="19"/>
  <c r="CB63" i="19"/>
  <c r="CC63" i="19"/>
  <c r="BY64" i="19"/>
  <c r="BZ64" i="19"/>
  <c r="CA64" i="19"/>
  <c r="CB64" i="19"/>
  <c r="CC64" i="19"/>
  <c r="BY65" i="19"/>
  <c r="BZ65" i="19"/>
  <c r="CA65" i="19"/>
  <c r="CB65" i="19"/>
  <c r="CC65" i="19"/>
  <c r="BY66" i="19"/>
  <c r="BZ66" i="19"/>
  <c r="CA66" i="19"/>
  <c r="CB66" i="19"/>
  <c r="CC66" i="19"/>
  <c r="BY67" i="19"/>
  <c r="BZ67" i="19"/>
  <c r="CA67" i="19"/>
  <c r="CB67" i="19"/>
  <c r="CC67" i="19"/>
  <c r="BY68" i="19"/>
  <c r="BZ68" i="19"/>
  <c r="CA68" i="19"/>
  <c r="CB68" i="19"/>
  <c r="CC68" i="19"/>
  <c r="BY69" i="19"/>
  <c r="BZ69" i="19"/>
  <c r="CA69" i="19"/>
  <c r="CB69" i="19"/>
  <c r="CC69" i="19"/>
  <c r="BY70" i="19"/>
  <c r="BZ70" i="19"/>
  <c r="CA70" i="19"/>
  <c r="CB70" i="19"/>
  <c r="CC70" i="19"/>
  <c r="BY71" i="19"/>
  <c r="BZ71" i="19"/>
  <c r="CA71" i="19"/>
  <c r="CB71" i="19"/>
  <c r="CC71" i="19"/>
  <c r="BY72" i="19"/>
  <c r="BZ72" i="19"/>
  <c r="CA72" i="19"/>
  <c r="CB72" i="19"/>
  <c r="CC72" i="19"/>
  <c r="BY73" i="19"/>
  <c r="BZ73" i="19"/>
  <c r="CA73" i="19"/>
  <c r="CB73" i="19"/>
  <c r="CC73" i="19"/>
  <c r="BY74" i="19"/>
  <c r="BZ74" i="19"/>
  <c r="CA74" i="19"/>
  <c r="CB74" i="19"/>
  <c r="CC74" i="19"/>
  <c r="BY75" i="19"/>
  <c r="BZ75" i="19"/>
  <c r="CA75" i="19"/>
  <c r="CB75" i="19"/>
  <c r="CC75" i="19"/>
  <c r="BY76" i="19"/>
  <c r="BZ76" i="19"/>
  <c r="CA76" i="19"/>
  <c r="CB76" i="19"/>
  <c r="CC76" i="19"/>
  <c r="BY77" i="19"/>
  <c r="BZ77" i="19"/>
  <c r="CA77" i="19"/>
  <c r="CB77" i="19"/>
  <c r="CC77" i="19"/>
  <c r="BY78" i="19"/>
  <c r="BZ78" i="19"/>
  <c r="CA78" i="19"/>
  <c r="CB78" i="19"/>
  <c r="CC78" i="19"/>
  <c r="BY79" i="19"/>
  <c r="BZ79" i="19"/>
  <c r="CA79" i="19"/>
  <c r="CB79" i="19"/>
  <c r="CC79" i="19"/>
  <c r="BY80" i="19"/>
  <c r="BZ80" i="19"/>
  <c r="CA80" i="19"/>
  <c r="CB80" i="19"/>
  <c r="CC80" i="19"/>
  <c r="BY81" i="19"/>
  <c r="BZ81" i="19"/>
  <c r="CA81" i="19"/>
  <c r="CB81" i="19"/>
  <c r="CC81" i="19"/>
  <c r="BY82" i="19"/>
  <c r="BZ82" i="19"/>
  <c r="CA82" i="19"/>
  <c r="CB82" i="19"/>
  <c r="CC82" i="19"/>
  <c r="BY83" i="19"/>
  <c r="BZ83" i="19"/>
  <c r="CA83" i="19"/>
  <c r="CB83" i="19"/>
  <c r="CC83" i="19"/>
  <c r="BY84" i="19"/>
  <c r="BZ84" i="19"/>
  <c r="CA84" i="19"/>
  <c r="CB84" i="19"/>
  <c r="CC84" i="19"/>
  <c r="BY85" i="19"/>
  <c r="BZ85" i="19"/>
  <c r="CA85" i="19"/>
  <c r="CB85" i="19"/>
  <c r="CC85" i="19"/>
  <c r="BY86" i="19"/>
  <c r="BZ86" i="19"/>
  <c r="CA86" i="19"/>
  <c r="CB86" i="19"/>
  <c r="CC86" i="19"/>
  <c r="BY87" i="19"/>
  <c r="BZ87" i="19"/>
  <c r="CA87" i="19"/>
  <c r="CB87" i="19"/>
  <c r="CC87" i="19"/>
  <c r="BY88" i="19"/>
  <c r="BZ88" i="19"/>
  <c r="CA88" i="19"/>
  <c r="CB88" i="19"/>
  <c r="CC88" i="19"/>
  <c r="BY89" i="19"/>
  <c r="BZ89" i="19"/>
  <c r="CA89" i="19"/>
  <c r="CB89" i="19"/>
  <c r="CC89" i="19"/>
  <c r="BY90" i="19"/>
  <c r="BZ90" i="19"/>
  <c r="CA90" i="19"/>
  <c r="CB90" i="19"/>
  <c r="CC90" i="19"/>
  <c r="BY91" i="19"/>
  <c r="BZ91" i="19"/>
  <c r="CA91" i="19"/>
  <c r="CB91" i="19"/>
  <c r="CC91" i="19"/>
  <c r="BY92" i="19"/>
  <c r="BZ92" i="19"/>
  <c r="CA92" i="19"/>
  <c r="CB92" i="19"/>
  <c r="CC92" i="19"/>
  <c r="BY93" i="19"/>
  <c r="BZ93" i="19"/>
  <c r="CA93" i="19"/>
  <c r="CB93" i="19"/>
  <c r="CC93" i="19"/>
  <c r="BY94" i="19"/>
  <c r="BZ94" i="19"/>
  <c r="CA94" i="19"/>
  <c r="CB94" i="19"/>
  <c r="CC94" i="19"/>
  <c r="BY95" i="19"/>
  <c r="BZ95" i="19"/>
  <c r="CA95" i="19"/>
  <c r="CB95" i="19"/>
  <c r="CC95" i="19"/>
  <c r="BY96" i="19"/>
  <c r="BZ96" i="19"/>
  <c r="CA96" i="19"/>
  <c r="CB96" i="19"/>
  <c r="CC96" i="19"/>
  <c r="BY97" i="19"/>
  <c r="BZ97" i="19"/>
  <c r="CA97" i="19"/>
  <c r="CB97" i="19"/>
  <c r="CC97" i="19"/>
  <c r="BY98" i="19"/>
  <c r="BZ98" i="19"/>
  <c r="CA98" i="19"/>
  <c r="CB98" i="19"/>
  <c r="CC98" i="19"/>
  <c r="BY99" i="19"/>
  <c r="BZ99" i="19"/>
  <c r="CA99" i="19"/>
  <c r="CB99" i="19"/>
  <c r="CC99" i="19"/>
  <c r="BY100" i="19"/>
  <c r="BZ100" i="19"/>
  <c r="CA100" i="19"/>
  <c r="CB100" i="19"/>
  <c r="CC100" i="19"/>
  <c r="BY101" i="19"/>
  <c r="BZ101" i="19"/>
  <c r="CA101" i="19"/>
  <c r="CB101" i="19"/>
  <c r="CC101" i="19"/>
  <c r="BY102" i="19"/>
  <c r="BZ102" i="19"/>
  <c r="CA102" i="19"/>
  <c r="CB102" i="19"/>
  <c r="CC102" i="19"/>
  <c r="BY103" i="19"/>
  <c r="BZ103" i="19"/>
  <c r="CA103" i="19"/>
  <c r="CB103" i="19"/>
  <c r="CC103" i="19"/>
  <c r="BY104" i="19"/>
  <c r="BZ104" i="19"/>
  <c r="CA104" i="19"/>
  <c r="CB104" i="19"/>
  <c r="CC104" i="19"/>
  <c r="BY105" i="19"/>
  <c r="BZ105" i="19"/>
  <c r="CA105" i="19"/>
  <c r="CB105" i="19"/>
  <c r="CC105" i="19"/>
  <c r="BY106" i="19"/>
  <c r="BZ106" i="19"/>
  <c r="CA106" i="19"/>
  <c r="CB106" i="19"/>
  <c r="CC106" i="19"/>
  <c r="BY107" i="19"/>
  <c r="BZ107" i="19"/>
  <c r="CA107" i="19"/>
  <c r="CB107" i="19"/>
  <c r="CC107" i="19"/>
  <c r="BY108" i="19"/>
  <c r="BZ108" i="19"/>
  <c r="CA108" i="19"/>
  <c r="CB108" i="19"/>
  <c r="CC108" i="19"/>
  <c r="BY109" i="19"/>
  <c r="BZ109" i="19"/>
  <c r="CA109" i="19"/>
  <c r="CB109" i="19"/>
  <c r="CC109" i="19"/>
  <c r="BY110" i="19"/>
  <c r="BZ110" i="19"/>
  <c r="CA110" i="19"/>
  <c r="CB110" i="19"/>
  <c r="CC110" i="19"/>
  <c r="BY111" i="19"/>
  <c r="BZ111" i="19"/>
  <c r="CA111" i="19"/>
  <c r="CB111" i="19"/>
  <c r="CC111" i="19"/>
  <c r="BY112" i="19"/>
  <c r="BZ112" i="19"/>
  <c r="CA112" i="19"/>
  <c r="CB112" i="19"/>
  <c r="CC112" i="19"/>
  <c r="BY113" i="19"/>
  <c r="BZ113" i="19"/>
  <c r="CA113" i="19"/>
  <c r="CB113" i="19"/>
  <c r="CC113" i="19"/>
  <c r="BY114" i="19"/>
  <c r="BZ114" i="19"/>
  <c r="CA114" i="19"/>
  <c r="CB114" i="19"/>
  <c r="CC114" i="19"/>
  <c r="BY115" i="19"/>
  <c r="BZ115" i="19"/>
  <c r="CA115" i="19"/>
  <c r="CB115" i="19"/>
  <c r="CC115" i="19"/>
  <c r="BY116" i="19"/>
  <c r="BZ116" i="19"/>
  <c r="CA116" i="19"/>
  <c r="CB116" i="19"/>
  <c r="CC116" i="19"/>
  <c r="BY117" i="19"/>
  <c r="BZ117" i="19"/>
  <c r="CA117" i="19"/>
  <c r="CB117" i="19"/>
  <c r="CC117" i="19"/>
  <c r="BY118" i="19"/>
  <c r="BZ118" i="19"/>
  <c r="CA118" i="19"/>
  <c r="CB118" i="19"/>
  <c r="CC118" i="19"/>
  <c r="BY119" i="19"/>
  <c r="BZ119" i="19"/>
  <c r="CA119" i="19"/>
  <c r="CB119" i="19"/>
  <c r="CC119" i="19"/>
  <c r="BY120" i="19"/>
  <c r="BZ120" i="19"/>
  <c r="CA120" i="19"/>
  <c r="CB120" i="19"/>
  <c r="CC120" i="19"/>
  <c r="BY121" i="19"/>
  <c r="BZ121" i="19"/>
  <c r="CA121" i="19"/>
  <c r="CB121" i="19"/>
  <c r="CC121" i="19"/>
  <c r="BY122" i="19"/>
  <c r="BZ122" i="19"/>
  <c r="CA122" i="19"/>
  <c r="CB122" i="19"/>
  <c r="CC122" i="19"/>
  <c r="BY123" i="19"/>
  <c r="BZ123" i="19"/>
  <c r="CA123" i="19"/>
  <c r="CB123" i="19"/>
  <c r="CC123" i="19"/>
  <c r="BY124" i="19"/>
  <c r="BZ124" i="19"/>
  <c r="CA124" i="19"/>
  <c r="CB124" i="19"/>
  <c r="CC124" i="19"/>
  <c r="CC29" i="19"/>
  <c r="CB29" i="19"/>
  <c r="CA29" i="19"/>
  <c r="BZ29" i="19"/>
  <c r="BY29" i="19"/>
  <c r="CT29" i="19"/>
  <c r="CU29" i="19"/>
  <c r="CT30" i="19"/>
  <c r="CU30" i="19"/>
  <c r="CT31" i="19"/>
  <c r="CU31" i="19"/>
  <c r="CT32" i="19"/>
  <c r="CU32" i="19"/>
  <c r="CT33" i="19"/>
  <c r="CU33" i="19"/>
  <c r="CT34" i="19"/>
  <c r="CU34" i="19"/>
  <c r="CT35" i="19"/>
  <c r="CU35" i="19"/>
  <c r="CT36" i="19"/>
  <c r="CU36" i="19"/>
  <c r="CT37" i="19"/>
  <c r="CU37" i="19"/>
  <c r="CT38" i="19"/>
  <c r="CU38" i="19"/>
  <c r="CT39" i="19"/>
  <c r="CU39" i="19"/>
  <c r="CT40" i="19"/>
  <c r="CU40" i="19"/>
  <c r="CT41" i="19"/>
  <c r="CU41" i="19"/>
  <c r="CT42" i="19"/>
  <c r="CU42" i="19"/>
  <c r="CT43" i="19"/>
  <c r="CU43" i="19"/>
  <c r="CT44" i="19"/>
  <c r="CU44" i="19"/>
  <c r="CT45" i="19"/>
  <c r="CU45" i="19"/>
  <c r="CT46" i="19"/>
  <c r="CU46" i="19"/>
  <c r="CT47" i="19"/>
  <c r="CU47" i="19"/>
  <c r="CT48" i="19"/>
  <c r="CU48" i="19"/>
  <c r="CT49" i="19"/>
  <c r="CU49" i="19"/>
  <c r="CT50" i="19"/>
  <c r="CU50" i="19"/>
  <c r="CT51" i="19"/>
  <c r="CU51" i="19"/>
  <c r="CT52" i="19"/>
  <c r="CU52" i="19"/>
  <c r="CT53" i="19"/>
  <c r="CU53" i="19"/>
  <c r="CT54" i="19"/>
  <c r="CU54" i="19"/>
  <c r="CT55" i="19"/>
  <c r="CU55" i="19"/>
  <c r="CT56" i="19"/>
  <c r="CU56" i="19"/>
  <c r="CT57" i="19"/>
  <c r="CU57" i="19"/>
  <c r="CT58" i="19"/>
  <c r="CU58" i="19"/>
  <c r="CT59" i="19"/>
  <c r="CU59" i="19"/>
  <c r="CT60" i="19"/>
  <c r="CU60" i="19"/>
  <c r="CT61" i="19"/>
  <c r="CU61" i="19"/>
  <c r="CT62" i="19"/>
  <c r="CU62" i="19"/>
  <c r="CT63" i="19"/>
  <c r="CU63" i="19"/>
  <c r="CT64" i="19"/>
  <c r="CU64" i="19"/>
  <c r="CT65" i="19"/>
  <c r="CU65" i="19"/>
  <c r="CT66" i="19"/>
  <c r="CU66" i="19"/>
  <c r="CT67" i="19"/>
  <c r="CU67" i="19"/>
  <c r="CT68" i="19"/>
  <c r="CU68" i="19"/>
  <c r="CT69" i="19"/>
  <c r="CU69" i="19"/>
  <c r="CT70" i="19"/>
  <c r="CU70" i="19"/>
  <c r="CT71" i="19"/>
  <c r="CU71" i="19"/>
  <c r="CT72" i="19"/>
  <c r="CU72" i="19"/>
  <c r="CT73" i="19"/>
  <c r="CU73" i="19"/>
  <c r="CT74" i="19"/>
  <c r="CU74" i="19"/>
  <c r="CT75" i="19"/>
  <c r="CU75" i="19"/>
  <c r="CT76" i="19"/>
  <c r="CU76" i="19"/>
  <c r="CT77" i="19"/>
  <c r="CU77" i="19"/>
  <c r="CT78" i="19"/>
  <c r="CU78" i="19"/>
  <c r="CT79" i="19"/>
  <c r="CU79" i="19"/>
  <c r="CT80" i="19"/>
  <c r="CU80" i="19"/>
  <c r="CT81" i="19"/>
  <c r="CU81" i="19"/>
  <c r="CT82" i="19"/>
  <c r="CU82" i="19"/>
  <c r="CT83" i="19"/>
  <c r="CU83" i="19"/>
  <c r="CT84" i="19"/>
  <c r="CU84" i="19"/>
  <c r="CT85" i="19"/>
  <c r="CU85" i="19"/>
  <c r="CT86" i="19"/>
  <c r="CU86" i="19"/>
  <c r="CT87" i="19"/>
  <c r="CU87" i="19"/>
  <c r="CT88" i="19"/>
  <c r="CU88" i="19"/>
  <c r="CT89" i="19"/>
  <c r="CU89" i="19"/>
  <c r="CT90" i="19"/>
  <c r="CU90" i="19"/>
  <c r="CT91" i="19"/>
  <c r="CU91" i="19"/>
  <c r="CT92" i="19"/>
  <c r="CU92" i="19"/>
  <c r="CT93" i="19"/>
  <c r="CU93" i="19"/>
  <c r="CT94" i="19"/>
  <c r="CU94" i="19"/>
  <c r="CT95" i="19"/>
  <c r="CU95" i="19"/>
  <c r="CT96" i="19"/>
  <c r="CU96" i="19"/>
  <c r="CT97" i="19"/>
  <c r="CU97" i="19"/>
  <c r="CT98" i="19"/>
  <c r="CU98" i="19"/>
  <c r="CT99" i="19"/>
  <c r="CU99" i="19"/>
  <c r="CT100" i="19"/>
  <c r="CU100" i="19"/>
  <c r="CT101" i="19"/>
  <c r="CU101" i="19"/>
  <c r="CT102" i="19"/>
  <c r="CU102" i="19"/>
  <c r="CT103" i="19"/>
  <c r="CU103" i="19"/>
  <c r="CT104" i="19"/>
  <c r="CU104" i="19"/>
  <c r="CT105" i="19"/>
  <c r="CU105" i="19"/>
  <c r="CT106" i="19"/>
  <c r="CU106" i="19"/>
  <c r="CT107" i="19"/>
  <c r="CU107" i="19"/>
  <c r="CT108" i="19"/>
  <c r="CU108" i="19"/>
  <c r="CT109" i="19"/>
  <c r="CU109" i="19"/>
  <c r="CT110" i="19"/>
  <c r="CU110" i="19"/>
  <c r="CT111" i="19"/>
  <c r="CU111" i="19"/>
  <c r="CT112" i="19"/>
  <c r="CU112" i="19"/>
  <c r="CT113" i="19"/>
  <c r="CU113" i="19"/>
  <c r="CT114" i="19"/>
  <c r="CU114" i="19"/>
  <c r="CT115" i="19"/>
  <c r="CU115" i="19"/>
  <c r="CT116" i="19"/>
  <c r="CU116" i="19"/>
  <c r="CT117" i="19"/>
  <c r="CU117" i="19"/>
  <c r="CT118" i="19"/>
  <c r="CU118" i="19"/>
  <c r="CT119" i="19"/>
  <c r="CU119" i="19"/>
  <c r="CT120" i="19"/>
  <c r="CU120" i="19"/>
  <c r="CT121" i="19"/>
  <c r="CU121" i="19"/>
  <c r="CT122" i="19"/>
  <c r="CU122" i="19"/>
  <c r="CT123" i="19"/>
  <c r="CU123" i="19"/>
  <c r="CT124" i="19"/>
  <c r="CU124" i="19"/>
  <c r="CL30" i="19"/>
  <c r="CM30" i="19"/>
  <c r="CN30" i="19"/>
  <c r="CL31" i="19"/>
  <c r="CM31" i="19"/>
  <c r="CN31" i="19"/>
  <c r="CL32" i="19"/>
  <c r="CM32" i="19"/>
  <c r="CN32" i="19"/>
  <c r="CL33" i="19"/>
  <c r="CM33" i="19"/>
  <c r="CN33" i="19"/>
  <c r="CL34" i="19"/>
  <c r="CM34" i="19"/>
  <c r="CN34" i="19"/>
  <c r="CL35" i="19"/>
  <c r="CM35" i="19"/>
  <c r="CN35" i="19"/>
  <c r="CL36" i="19"/>
  <c r="CM36" i="19"/>
  <c r="CN36" i="19"/>
  <c r="CL37" i="19"/>
  <c r="CM37" i="19"/>
  <c r="CN37" i="19"/>
  <c r="CL38" i="19"/>
  <c r="CM38" i="19"/>
  <c r="CN38" i="19"/>
  <c r="CL39" i="19"/>
  <c r="CM39" i="19"/>
  <c r="CN39" i="19"/>
  <c r="CL40" i="19"/>
  <c r="CM40" i="19"/>
  <c r="CN40" i="19"/>
  <c r="CL41" i="19"/>
  <c r="CM41" i="19"/>
  <c r="CN41" i="19"/>
  <c r="CL42" i="19"/>
  <c r="CM42" i="19"/>
  <c r="CN42" i="19"/>
  <c r="CL43" i="19"/>
  <c r="CM43" i="19"/>
  <c r="CN43" i="19"/>
  <c r="CL44" i="19"/>
  <c r="CM44" i="19"/>
  <c r="CN44" i="19"/>
  <c r="CL45" i="19"/>
  <c r="CM45" i="19"/>
  <c r="CN45" i="19"/>
  <c r="CL46" i="19"/>
  <c r="CM46" i="19"/>
  <c r="CN46" i="19"/>
  <c r="CL47" i="19"/>
  <c r="CM47" i="19"/>
  <c r="CN47" i="19"/>
  <c r="CL48" i="19"/>
  <c r="CM48" i="19"/>
  <c r="CN48" i="19"/>
  <c r="CL49" i="19"/>
  <c r="CM49" i="19"/>
  <c r="CN49" i="19"/>
  <c r="CL50" i="19"/>
  <c r="CM50" i="19"/>
  <c r="CN50" i="19"/>
  <c r="CL51" i="19"/>
  <c r="CM51" i="19"/>
  <c r="CN51" i="19"/>
  <c r="CL52" i="19"/>
  <c r="CM52" i="19"/>
  <c r="CN52" i="19"/>
  <c r="CL53" i="19"/>
  <c r="CM53" i="19"/>
  <c r="CN53" i="19"/>
  <c r="CL54" i="19"/>
  <c r="CM54" i="19"/>
  <c r="CN54" i="19"/>
  <c r="CL55" i="19"/>
  <c r="CM55" i="19"/>
  <c r="CN55" i="19"/>
  <c r="CL56" i="19"/>
  <c r="CM56" i="19"/>
  <c r="CN56" i="19"/>
  <c r="CL57" i="19"/>
  <c r="CM57" i="19"/>
  <c r="CN57" i="19"/>
  <c r="CL58" i="19"/>
  <c r="CM58" i="19"/>
  <c r="CN58" i="19"/>
  <c r="CL59" i="19"/>
  <c r="CM59" i="19"/>
  <c r="CN59" i="19"/>
  <c r="CL60" i="19"/>
  <c r="CM60" i="19"/>
  <c r="CN60" i="19"/>
  <c r="CL61" i="19"/>
  <c r="CM61" i="19"/>
  <c r="CN61" i="19"/>
  <c r="CL62" i="19"/>
  <c r="CM62" i="19"/>
  <c r="CN62" i="19"/>
  <c r="CL63" i="19"/>
  <c r="CM63" i="19"/>
  <c r="CN63" i="19"/>
  <c r="CL64" i="19"/>
  <c r="CM64" i="19"/>
  <c r="CN64" i="19"/>
  <c r="CL65" i="19"/>
  <c r="CM65" i="19"/>
  <c r="CN65" i="19"/>
  <c r="CL66" i="19"/>
  <c r="CM66" i="19"/>
  <c r="CN66" i="19"/>
  <c r="CL67" i="19"/>
  <c r="CM67" i="19"/>
  <c r="CN67" i="19"/>
  <c r="CL68" i="19"/>
  <c r="CM68" i="19"/>
  <c r="CN68" i="19"/>
  <c r="CL69" i="19"/>
  <c r="CM69" i="19"/>
  <c r="CN69" i="19"/>
  <c r="CL70" i="19"/>
  <c r="CM70" i="19"/>
  <c r="CN70" i="19"/>
  <c r="CL71" i="19"/>
  <c r="CM71" i="19"/>
  <c r="CN71" i="19"/>
  <c r="CL72" i="19"/>
  <c r="CM72" i="19"/>
  <c r="CN72" i="19"/>
  <c r="CL73" i="19"/>
  <c r="CM73" i="19"/>
  <c r="CN73" i="19"/>
  <c r="CL74" i="19"/>
  <c r="CM74" i="19"/>
  <c r="CN74" i="19"/>
  <c r="CL75" i="19"/>
  <c r="CM75" i="19"/>
  <c r="CN75" i="19"/>
  <c r="CL76" i="19"/>
  <c r="CM76" i="19"/>
  <c r="CN76" i="19"/>
  <c r="CL77" i="19"/>
  <c r="CM77" i="19"/>
  <c r="CN77" i="19"/>
  <c r="CL78" i="19"/>
  <c r="CM78" i="19"/>
  <c r="CN78" i="19"/>
  <c r="CL79" i="19"/>
  <c r="CM79" i="19"/>
  <c r="CN79" i="19"/>
  <c r="CL80" i="19"/>
  <c r="CM80" i="19"/>
  <c r="CN80" i="19"/>
  <c r="CL81" i="19"/>
  <c r="CM81" i="19"/>
  <c r="CN81" i="19"/>
  <c r="CL82" i="19"/>
  <c r="CM82" i="19"/>
  <c r="CN82" i="19"/>
  <c r="CL83" i="19"/>
  <c r="CM83" i="19"/>
  <c r="CN83" i="19"/>
  <c r="CL84" i="19"/>
  <c r="CM84" i="19"/>
  <c r="CN84" i="19"/>
  <c r="CL85" i="19"/>
  <c r="CM85" i="19"/>
  <c r="CN85" i="19"/>
  <c r="CL86" i="19"/>
  <c r="CM86" i="19"/>
  <c r="CN86" i="19"/>
  <c r="CL87" i="19"/>
  <c r="CM87" i="19"/>
  <c r="CN87" i="19"/>
  <c r="CL88" i="19"/>
  <c r="CM88" i="19"/>
  <c r="CN88" i="19"/>
  <c r="CL89" i="19"/>
  <c r="CM89" i="19"/>
  <c r="CN89" i="19"/>
  <c r="CL90" i="19"/>
  <c r="CM90" i="19"/>
  <c r="CN90" i="19"/>
  <c r="CL91" i="19"/>
  <c r="CM91" i="19"/>
  <c r="CN91" i="19"/>
  <c r="CL92" i="19"/>
  <c r="CM92" i="19"/>
  <c r="CN92" i="19"/>
  <c r="CL93" i="19"/>
  <c r="CM93" i="19"/>
  <c r="CN93" i="19"/>
  <c r="CL94" i="19"/>
  <c r="CM94" i="19"/>
  <c r="CN94" i="19"/>
  <c r="CL95" i="19"/>
  <c r="CM95" i="19"/>
  <c r="CN95" i="19"/>
  <c r="CL96" i="19"/>
  <c r="CM96" i="19"/>
  <c r="CN96" i="19"/>
  <c r="CL97" i="19"/>
  <c r="CM97" i="19"/>
  <c r="CN97" i="19"/>
  <c r="CL98" i="19"/>
  <c r="CM98" i="19"/>
  <c r="CN98" i="19"/>
  <c r="CL99" i="19"/>
  <c r="CM99" i="19"/>
  <c r="CN99" i="19"/>
  <c r="CL100" i="19"/>
  <c r="CM100" i="19"/>
  <c r="CN100" i="19"/>
  <c r="CL101" i="19"/>
  <c r="CM101" i="19"/>
  <c r="CN101" i="19"/>
  <c r="CL102" i="19"/>
  <c r="CM102" i="19"/>
  <c r="CN102" i="19"/>
  <c r="CL103" i="19"/>
  <c r="CM103" i="19"/>
  <c r="CN103" i="19"/>
  <c r="CL104" i="19"/>
  <c r="CM104" i="19"/>
  <c r="CN104" i="19"/>
  <c r="CL105" i="19"/>
  <c r="CM105" i="19"/>
  <c r="CN105" i="19"/>
  <c r="CL106" i="19"/>
  <c r="CM106" i="19"/>
  <c r="CN106" i="19"/>
  <c r="CL107" i="19"/>
  <c r="CM107" i="19"/>
  <c r="CN107" i="19"/>
  <c r="CL108" i="19"/>
  <c r="CM108" i="19"/>
  <c r="CN108" i="19"/>
  <c r="CL109" i="19"/>
  <c r="CM109" i="19"/>
  <c r="CN109" i="19"/>
  <c r="CL110" i="19"/>
  <c r="CM110" i="19"/>
  <c r="CN110" i="19"/>
  <c r="CL111" i="19"/>
  <c r="CM111" i="19"/>
  <c r="CN111" i="19"/>
  <c r="CL112" i="19"/>
  <c r="CM112" i="19"/>
  <c r="CN112" i="19"/>
  <c r="CL113" i="19"/>
  <c r="CM113" i="19"/>
  <c r="CN113" i="19"/>
  <c r="CL114" i="19"/>
  <c r="CM114" i="19"/>
  <c r="CN114" i="19"/>
  <c r="CL115" i="19"/>
  <c r="CM115" i="19"/>
  <c r="CN115" i="19"/>
  <c r="CL116" i="19"/>
  <c r="CM116" i="19"/>
  <c r="CN116" i="19"/>
  <c r="CL117" i="19"/>
  <c r="CM117" i="19"/>
  <c r="CN117" i="19"/>
  <c r="CL118" i="19"/>
  <c r="CM118" i="19"/>
  <c r="CN118" i="19"/>
  <c r="CL119" i="19"/>
  <c r="CM119" i="19"/>
  <c r="CN119" i="19"/>
  <c r="CL120" i="19"/>
  <c r="CM120" i="19"/>
  <c r="CN120" i="19"/>
  <c r="CL121" i="19"/>
  <c r="CM121" i="19"/>
  <c r="CN121" i="19"/>
  <c r="CL122" i="19"/>
  <c r="CM122" i="19"/>
  <c r="CN122" i="19"/>
  <c r="CL123" i="19"/>
  <c r="CM123" i="19"/>
  <c r="CN123" i="19"/>
  <c r="CL124" i="19"/>
  <c r="CM124" i="19"/>
  <c r="CN124" i="19"/>
  <c r="CM29" i="19"/>
  <c r="CN29" i="19"/>
  <c r="CL29" i="19"/>
  <c r="CD30" i="19"/>
  <c r="CE30" i="19"/>
  <c r="CD31" i="19"/>
  <c r="CE31" i="19"/>
  <c r="CD32" i="19"/>
  <c r="CE32" i="19"/>
  <c r="CD33" i="19"/>
  <c r="CE33" i="19"/>
  <c r="CD34" i="19"/>
  <c r="CE34" i="19"/>
  <c r="CD35" i="19"/>
  <c r="CE35" i="19"/>
  <c r="CD36" i="19"/>
  <c r="CE36" i="19"/>
  <c r="CD37" i="19"/>
  <c r="CE37" i="19"/>
  <c r="CD38" i="19"/>
  <c r="CE38" i="19"/>
  <c r="CD39" i="19"/>
  <c r="CE39" i="19"/>
  <c r="CD40" i="19"/>
  <c r="CE40" i="19"/>
  <c r="CD41" i="19"/>
  <c r="CE41" i="19"/>
  <c r="CD42" i="19"/>
  <c r="CE42" i="19"/>
  <c r="CD43" i="19"/>
  <c r="CE43" i="19"/>
  <c r="CD44" i="19"/>
  <c r="CE44" i="19"/>
  <c r="CD45" i="19"/>
  <c r="CE45" i="19"/>
  <c r="CD46" i="19"/>
  <c r="CE46" i="19"/>
  <c r="CD47" i="19"/>
  <c r="CE47" i="19"/>
  <c r="CD48" i="19"/>
  <c r="CE48" i="19"/>
  <c r="CD49" i="19"/>
  <c r="CE49" i="19"/>
  <c r="CD50" i="19"/>
  <c r="CE50" i="19"/>
  <c r="CD51" i="19"/>
  <c r="CE51" i="19"/>
  <c r="CD52" i="19"/>
  <c r="CE52" i="19"/>
  <c r="CD53" i="19"/>
  <c r="CE53" i="19"/>
  <c r="CD54" i="19"/>
  <c r="CE54" i="19"/>
  <c r="CD55" i="19"/>
  <c r="CE55" i="19"/>
  <c r="CD56" i="19"/>
  <c r="CE56" i="19"/>
  <c r="CD57" i="19"/>
  <c r="CE57" i="19"/>
  <c r="CD58" i="19"/>
  <c r="CE58" i="19"/>
  <c r="CD59" i="19"/>
  <c r="CE59" i="19"/>
  <c r="CD60" i="19"/>
  <c r="CE60" i="19"/>
  <c r="CD61" i="19"/>
  <c r="CE61" i="19"/>
  <c r="CD62" i="19"/>
  <c r="CE62" i="19"/>
  <c r="CD63" i="19"/>
  <c r="CE63" i="19"/>
  <c r="CD64" i="19"/>
  <c r="CE64" i="19"/>
  <c r="CD65" i="19"/>
  <c r="CE65" i="19"/>
  <c r="CD66" i="19"/>
  <c r="CE66" i="19"/>
  <c r="CD67" i="19"/>
  <c r="CE67" i="19"/>
  <c r="CD68" i="19"/>
  <c r="CE68" i="19"/>
  <c r="CD69" i="19"/>
  <c r="CE69" i="19"/>
  <c r="CD70" i="19"/>
  <c r="CE70" i="19"/>
  <c r="CD71" i="19"/>
  <c r="CE71" i="19"/>
  <c r="CD72" i="19"/>
  <c r="CE72" i="19"/>
  <c r="CD73" i="19"/>
  <c r="CE73" i="19"/>
  <c r="CD74" i="19"/>
  <c r="CE74" i="19"/>
  <c r="CD75" i="19"/>
  <c r="CE75" i="19"/>
  <c r="CD76" i="19"/>
  <c r="CE76" i="19"/>
  <c r="CD77" i="19"/>
  <c r="CE77" i="19"/>
  <c r="CD78" i="19"/>
  <c r="CE78" i="19"/>
  <c r="CD79" i="19"/>
  <c r="CE79" i="19"/>
  <c r="CD80" i="19"/>
  <c r="CE80" i="19"/>
  <c r="CD81" i="19"/>
  <c r="CE81" i="19"/>
  <c r="CD82" i="19"/>
  <c r="CE82" i="19"/>
  <c r="CD83" i="19"/>
  <c r="CE83" i="19"/>
  <c r="CD84" i="19"/>
  <c r="CE84" i="19"/>
  <c r="CD85" i="19"/>
  <c r="CE85" i="19"/>
  <c r="CD86" i="19"/>
  <c r="CE86" i="19"/>
  <c r="CD87" i="19"/>
  <c r="CE87" i="19"/>
  <c r="CD88" i="19"/>
  <c r="CE88" i="19"/>
  <c r="CD89" i="19"/>
  <c r="CE89" i="19"/>
  <c r="CD90" i="19"/>
  <c r="CE90" i="19"/>
  <c r="CD91" i="19"/>
  <c r="CE91" i="19"/>
  <c r="CD92" i="19"/>
  <c r="CE92" i="19"/>
  <c r="CD93" i="19"/>
  <c r="CE93" i="19"/>
  <c r="CD94" i="19"/>
  <c r="CE94" i="19"/>
  <c r="CD95" i="19"/>
  <c r="CE95" i="19"/>
  <c r="CD96" i="19"/>
  <c r="CE96" i="19"/>
  <c r="CD97" i="19"/>
  <c r="CE97" i="19"/>
  <c r="CD98" i="19"/>
  <c r="CE98" i="19"/>
  <c r="CD99" i="19"/>
  <c r="CE99" i="19"/>
  <c r="CD100" i="19"/>
  <c r="CE100" i="19"/>
  <c r="CD101" i="19"/>
  <c r="CE101" i="19"/>
  <c r="CD102" i="19"/>
  <c r="CE102" i="19"/>
  <c r="CD103" i="19"/>
  <c r="CE103" i="19"/>
  <c r="CD104" i="19"/>
  <c r="CE104" i="19"/>
  <c r="CD105" i="19"/>
  <c r="CE105" i="19"/>
  <c r="CD106" i="19"/>
  <c r="CE106" i="19"/>
  <c r="CD107" i="19"/>
  <c r="CE107" i="19"/>
  <c r="CD108" i="19"/>
  <c r="CE108" i="19"/>
  <c r="CD109" i="19"/>
  <c r="CE109" i="19"/>
  <c r="CD110" i="19"/>
  <c r="CE110" i="19"/>
  <c r="CD111" i="19"/>
  <c r="CE111" i="19"/>
  <c r="CD112" i="19"/>
  <c r="CE112" i="19"/>
  <c r="CD113" i="19"/>
  <c r="CE113" i="19"/>
  <c r="CD114" i="19"/>
  <c r="CE114" i="19"/>
  <c r="CD115" i="19"/>
  <c r="CE115" i="19"/>
  <c r="CD116" i="19"/>
  <c r="CE116" i="19"/>
  <c r="CD117" i="19"/>
  <c r="CE117" i="19"/>
  <c r="CD118" i="19"/>
  <c r="CE118" i="19"/>
  <c r="CD119" i="19"/>
  <c r="CE119" i="19"/>
  <c r="CD120" i="19"/>
  <c r="CE120" i="19"/>
  <c r="CD121" i="19"/>
  <c r="CE121" i="19"/>
  <c r="CD122" i="19"/>
  <c r="CE122" i="19"/>
  <c r="CD123" i="19"/>
  <c r="CE123" i="19"/>
  <c r="CD124" i="19"/>
  <c r="CE124" i="19"/>
  <c r="CE29" i="19"/>
  <c r="CD29" i="19"/>
  <c r="BW30" i="19"/>
  <c r="BX30" i="19"/>
  <c r="BW31" i="19"/>
  <c r="BX31" i="19"/>
  <c r="BW32" i="19"/>
  <c r="BX32" i="19"/>
  <c r="BW33" i="19"/>
  <c r="BX33" i="19"/>
  <c r="BW34" i="19"/>
  <c r="BX34" i="19"/>
  <c r="BW35" i="19"/>
  <c r="BX35" i="19"/>
  <c r="BW36" i="19"/>
  <c r="BX36" i="19"/>
  <c r="BW37" i="19"/>
  <c r="BX37" i="19"/>
  <c r="BW38" i="19"/>
  <c r="BX38" i="19"/>
  <c r="BW39" i="19"/>
  <c r="BX39" i="19"/>
  <c r="BW40" i="19"/>
  <c r="BX40" i="19"/>
  <c r="BW41" i="19"/>
  <c r="BX41" i="19"/>
  <c r="BW42" i="19"/>
  <c r="BX42" i="19"/>
  <c r="BW43" i="19"/>
  <c r="BX43" i="19"/>
  <c r="BW44" i="19"/>
  <c r="BX44" i="19"/>
  <c r="BW45" i="19"/>
  <c r="BX45" i="19"/>
  <c r="BW46" i="19"/>
  <c r="BX46" i="19"/>
  <c r="BW47" i="19"/>
  <c r="BX47" i="19"/>
  <c r="BW48" i="19"/>
  <c r="BX48" i="19"/>
  <c r="BW49" i="19"/>
  <c r="BX49" i="19"/>
  <c r="BW50" i="19"/>
  <c r="BX50" i="19"/>
  <c r="BW51" i="19"/>
  <c r="BX51" i="19"/>
  <c r="BW52" i="19"/>
  <c r="BX52" i="19"/>
  <c r="BW53" i="19"/>
  <c r="BX53" i="19"/>
  <c r="BW54" i="19"/>
  <c r="BX54" i="19"/>
  <c r="BW55" i="19"/>
  <c r="BX55" i="19"/>
  <c r="BW56" i="19"/>
  <c r="BX56" i="19"/>
  <c r="BW57" i="19"/>
  <c r="BX57" i="19"/>
  <c r="BW58" i="19"/>
  <c r="BX58" i="19"/>
  <c r="BW59" i="19"/>
  <c r="BX59" i="19"/>
  <c r="BW60" i="19"/>
  <c r="BX60" i="19"/>
  <c r="BW61" i="19"/>
  <c r="BX61" i="19"/>
  <c r="BW62" i="19"/>
  <c r="BX62" i="19"/>
  <c r="BW63" i="19"/>
  <c r="BX63" i="19"/>
  <c r="BW64" i="19"/>
  <c r="BX64" i="19"/>
  <c r="BW65" i="19"/>
  <c r="BX65" i="19"/>
  <c r="BW66" i="19"/>
  <c r="BX66" i="19"/>
  <c r="BW67" i="19"/>
  <c r="BX67" i="19"/>
  <c r="BW68" i="19"/>
  <c r="BX68" i="19"/>
  <c r="BW69" i="19"/>
  <c r="BX69" i="19"/>
  <c r="BW70" i="19"/>
  <c r="BX70" i="19"/>
  <c r="BW71" i="19"/>
  <c r="BX71" i="19"/>
  <c r="BW72" i="19"/>
  <c r="BX72" i="19"/>
  <c r="BW73" i="19"/>
  <c r="BX73" i="19"/>
  <c r="BW74" i="19"/>
  <c r="BX74" i="19"/>
  <c r="BW75" i="19"/>
  <c r="BX75" i="19"/>
  <c r="BW76" i="19"/>
  <c r="BX76" i="19"/>
  <c r="BW77" i="19"/>
  <c r="BX77" i="19"/>
  <c r="BW78" i="19"/>
  <c r="BX78" i="19"/>
  <c r="BW79" i="19"/>
  <c r="BX79" i="19"/>
  <c r="BW80" i="19"/>
  <c r="BX80" i="19"/>
  <c r="BW81" i="19"/>
  <c r="BX81" i="19"/>
  <c r="BW82" i="19"/>
  <c r="BX82" i="19"/>
  <c r="BW83" i="19"/>
  <c r="BX83" i="19"/>
  <c r="BW84" i="19"/>
  <c r="BX84" i="19"/>
  <c r="BW85" i="19"/>
  <c r="BX85" i="19"/>
  <c r="BW86" i="19"/>
  <c r="BX86" i="19"/>
  <c r="BW87" i="19"/>
  <c r="BX87" i="19"/>
  <c r="BW88" i="19"/>
  <c r="BX88" i="19"/>
  <c r="BW89" i="19"/>
  <c r="BX89" i="19"/>
  <c r="BW90" i="19"/>
  <c r="BX90" i="19"/>
  <c r="BW91" i="19"/>
  <c r="BX91" i="19"/>
  <c r="BW92" i="19"/>
  <c r="BX92" i="19"/>
  <c r="BW93" i="19"/>
  <c r="BX93" i="19"/>
  <c r="BW94" i="19"/>
  <c r="BX94" i="19"/>
  <c r="BW95" i="19"/>
  <c r="BX95" i="19"/>
  <c r="BW96" i="19"/>
  <c r="BX96" i="19"/>
  <c r="BW97" i="19"/>
  <c r="BX97" i="19"/>
  <c r="BW98" i="19"/>
  <c r="BX98" i="19"/>
  <c r="BW99" i="19"/>
  <c r="BX99" i="19"/>
  <c r="BW100" i="19"/>
  <c r="BX100" i="19"/>
  <c r="BW101" i="19"/>
  <c r="BX101" i="19"/>
  <c r="BW102" i="19"/>
  <c r="BX102" i="19"/>
  <c r="BW103" i="19"/>
  <c r="BX103" i="19"/>
  <c r="BW104" i="19"/>
  <c r="BX104" i="19"/>
  <c r="BW105" i="19"/>
  <c r="BX105" i="19"/>
  <c r="BW106" i="19"/>
  <c r="BX106" i="19"/>
  <c r="BW107" i="19"/>
  <c r="BX107" i="19"/>
  <c r="BW108" i="19"/>
  <c r="BX108" i="19"/>
  <c r="BW109" i="19"/>
  <c r="BX109" i="19"/>
  <c r="BW110" i="19"/>
  <c r="BX110" i="19"/>
  <c r="BW111" i="19"/>
  <c r="BX111" i="19"/>
  <c r="BW112" i="19"/>
  <c r="BX112" i="19"/>
  <c r="BW113" i="19"/>
  <c r="BX113" i="19"/>
  <c r="BW114" i="19"/>
  <c r="BX114" i="19"/>
  <c r="BW115" i="19"/>
  <c r="BX115" i="19"/>
  <c r="BW116" i="19"/>
  <c r="BX116" i="19"/>
  <c r="BW117" i="19"/>
  <c r="BX117" i="19"/>
  <c r="BW118" i="19"/>
  <c r="BX118" i="19"/>
  <c r="BW119" i="19"/>
  <c r="BX119" i="19"/>
  <c r="BW120" i="19"/>
  <c r="BX120" i="19"/>
  <c r="BW121" i="19"/>
  <c r="BX121" i="19"/>
  <c r="BW122" i="19"/>
  <c r="BX122" i="19"/>
  <c r="BW123" i="19"/>
  <c r="BX123" i="19"/>
  <c r="BW124" i="19"/>
  <c r="BX124" i="19"/>
  <c r="BX29" i="19"/>
  <c r="BW29" i="19"/>
  <c r="CZ28" i="19"/>
  <c r="CY28" i="19"/>
  <c r="CX28" i="19"/>
  <c r="CW28" i="19"/>
  <c r="CV28" i="19"/>
  <c r="CU28" i="19"/>
  <c r="CT28" i="19"/>
  <c r="CS28" i="19"/>
  <c r="CR28" i="19"/>
  <c r="CQ28" i="19"/>
  <c r="CP28" i="19"/>
  <c r="CO28" i="19"/>
  <c r="CN28" i="19"/>
  <c r="CM28" i="19"/>
  <c r="CL28" i="19"/>
  <c r="CT27" i="19"/>
  <c r="CM27" i="19"/>
  <c r="O1" i="60"/>
  <c r="O1" i="59"/>
  <c r="O1" i="58"/>
  <c r="O1" i="57"/>
  <c r="R3" i="57"/>
  <c r="Q3" i="57"/>
  <c r="R3" i="56"/>
  <c r="Q3" i="56"/>
  <c r="DE19" i="18"/>
  <c r="CX19" i="18"/>
  <c r="DG22" i="18"/>
  <c r="DH22" i="18"/>
  <c r="DI22" i="18"/>
  <c r="DJ22" i="18"/>
  <c r="DK22" i="18"/>
  <c r="DG23" i="18"/>
  <c r="DH23" i="18"/>
  <c r="DI23" i="18"/>
  <c r="DJ23" i="18"/>
  <c r="DK23" i="18"/>
  <c r="DG24" i="18"/>
  <c r="DH24" i="18"/>
  <c r="DI24" i="18"/>
  <c r="DJ24" i="18"/>
  <c r="DK24" i="18"/>
  <c r="DG25" i="18"/>
  <c r="DH25" i="18"/>
  <c r="DI25" i="18"/>
  <c r="DJ25" i="18"/>
  <c r="DK25" i="18"/>
  <c r="DG26" i="18"/>
  <c r="DH26" i="18"/>
  <c r="DI26" i="18"/>
  <c r="DJ26" i="18"/>
  <c r="DK26" i="18"/>
  <c r="DG27" i="18"/>
  <c r="DH27" i="18"/>
  <c r="DI27" i="18"/>
  <c r="DJ27" i="18"/>
  <c r="DK27" i="18"/>
  <c r="DG28" i="18"/>
  <c r="DH28" i="18"/>
  <c r="DI28" i="18"/>
  <c r="DJ28" i="18"/>
  <c r="DK28" i="18"/>
  <c r="DG29" i="18"/>
  <c r="DH29" i="18"/>
  <c r="DI29" i="18"/>
  <c r="DJ29" i="18"/>
  <c r="DK29" i="18"/>
  <c r="DG30" i="18"/>
  <c r="DH30" i="18"/>
  <c r="DI30" i="18"/>
  <c r="DJ30" i="18"/>
  <c r="DK30" i="18"/>
  <c r="DG31" i="18"/>
  <c r="DH31" i="18"/>
  <c r="DI31" i="18"/>
  <c r="DJ31" i="18"/>
  <c r="DK31" i="18"/>
  <c r="DG32" i="18"/>
  <c r="DH32" i="18"/>
  <c r="DI32" i="18"/>
  <c r="DJ32" i="18"/>
  <c r="DK32" i="18"/>
  <c r="DG33" i="18"/>
  <c r="DH33" i="18"/>
  <c r="DI33" i="18"/>
  <c r="DJ33" i="18"/>
  <c r="DK33" i="18"/>
  <c r="DG34" i="18"/>
  <c r="DH34" i="18"/>
  <c r="DI34" i="18"/>
  <c r="DJ34" i="18"/>
  <c r="DK34" i="18"/>
  <c r="DG35" i="18"/>
  <c r="DH35" i="18"/>
  <c r="DI35" i="18"/>
  <c r="DJ35" i="18"/>
  <c r="DK35" i="18"/>
  <c r="DG36" i="18"/>
  <c r="DH36" i="18"/>
  <c r="DI36" i="18"/>
  <c r="DJ36" i="18"/>
  <c r="DK36" i="18"/>
  <c r="DG37" i="18"/>
  <c r="DH37" i="18"/>
  <c r="DI37" i="18"/>
  <c r="DJ37" i="18"/>
  <c r="DK37" i="18"/>
  <c r="DG38" i="18"/>
  <c r="DH38" i="18"/>
  <c r="DI38" i="18"/>
  <c r="DJ38" i="18"/>
  <c r="DK38" i="18"/>
  <c r="DG39" i="18"/>
  <c r="DH39" i="18"/>
  <c r="DI39" i="18"/>
  <c r="DJ39" i="18"/>
  <c r="DK39" i="18"/>
  <c r="DG40" i="18"/>
  <c r="DH40" i="18"/>
  <c r="DI40" i="18"/>
  <c r="DJ40" i="18"/>
  <c r="DK40" i="18"/>
  <c r="DG41" i="18"/>
  <c r="DH41" i="18"/>
  <c r="DI41" i="18"/>
  <c r="DJ41" i="18"/>
  <c r="DK41" i="18"/>
  <c r="DG42" i="18"/>
  <c r="DH42" i="18"/>
  <c r="DI42" i="18"/>
  <c r="DJ42" i="18"/>
  <c r="DK42" i="18"/>
  <c r="DG43" i="18"/>
  <c r="DH43" i="18"/>
  <c r="DI43" i="18"/>
  <c r="DJ43" i="18"/>
  <c r="DK43" i="18"/>
  <c r="DG44" i="18"/>
  <c r="DH44" i="18"/>
  <c r="DI44" i="18"/>
  <c r="DJ44" i="18"/>
  <c r="DK44" i="18"/>
  <c r="DG45" i="18"/>
  <c r="DH45" i="18"/>
  <c r="DI45" i="18"/>
  <c r="DJ45" i="18"/>
  <c r="DK45" i="18"/>
  <c r="DG46" i="18"/>
  <c r="DH46" i="18"/>
  <c r="DI46" i="18"/>
  <c r="DJ46" i="18"/>
  <c r="DK46" i="18"/>
  <c r="DG47" i="18"/>
  <c r="DH47" i="18"/>
  <c r="DI47" i="18"/>
  <c r="DJ47" i="18"/>
  <c r="DK47" i="18"/>
  <c r="DG48" i="18"/>
  <c r="DH48" i="18"/>
  <c r="DI48" i="18"/>
  <c r="DJ48" i="18"/>
  <c r="DK48" i="18"/>
  <c r="DG49" i="18"/>
  <c r="DH49" i="18"/>
  <c r="DI49" i="18"/>
  <c r="DJ49" i="18"/>
  <c r="DK49" i="18"/>
  <c r="DG50" i="18"/>
  <c r="DH50" i="18"/>
  <c r="DI50" i="18"/>
  <c r="DJ50" i="18"/>
  <c r="DK50" i="18"/>
  <c r="DG51" i="18"/>
  <c r="DH51" i="18"/>
  <c r="DI51" i="18"/>
  <c r="DJ51" i="18"/>
  <c r="DK51" i="18"/>
  <c r="DG52" i="18"/>
  <c r="DH52" i="18"/>
  <c r="DI52" i="18"/>
  <c r="DJ52" i="18"/>
  <c r="DK52" i="18"/>
  <c r="DG53" i="18"/>
  <c r="DH53" i="18"/>
  <c r="DI53" i="18"/>
  <c r="DJ53" i="18"/>
  <c r="DK53" i="18"/>
  <c r="DG54" i="18"/>
  <c r="DH54" i="18"/>
  <c r="DI54" i="18"/>
  <c r="DJ54" i="18"/>
  <c r="DK54" i="18"/>
  <c r="DG55" i="18"/>
  <c r="DH55" i="18"/>
  <c r="DI55" i="18"/>
  <c r="DJ55" i="18"/>
  <c r="DK55" i="18"/>
  <c r="DG56" i="18"/>
  <c r="DH56" i="18"/>
  <c r="DI56" i="18"/>
  <c r="DJ56" i="18"/>
  <c r="DK56" i="18"/>
  <c r="DG57" i="18"/>
  <c r="DH57" i="18"/>
  <c r="DI57" i="18"/>
  <c r="DJ57" i="18"/>
  <c r="DK57" i="18"/>
  <c r="DG58" i="18"/>
  <c r="DH58" i="18"/>
  <c r="DI58" i="18"/>
  <c r="DJ58" i="18"/>
  <c r="DK58" i="18"/>
  <c r="DG59" i="18"/>
  <c r="DH59" i="18"/>
  <c r="DI59" i="18"/>
  <c r="DJ59" i="18"/>
  <c r="DK59" i="18"/>
  <c r="DG60" i="18"/>
  <c r="DH60" i="18"/>
  <c r="DI60" i="18"/>
  <c r="DJ60" i="18"/>
  <c r="DK60" i="18"/>
  <c r="DG61" i="18"/>
  <c r="DH61" i="18"/>
  <c r="DI61" i="18"/>
  <c r="DJ61" i="18"/>
  <c r="DK61" i="18"/>
  <c r="DG62" i="18"/>
  <c r="DH62" i="18"/>
  <c r="DI62" i="18"/>
  <c r="DJ62" i="18"/>
  <c r="DK62" i="18"/>
  <c r="DG63" i="18"/>
  <c r="DH63" i="18"/>
  <c r="DI63" i="18"/>
  <c r="DJ63" i="18"/>
  <c r="DK63" i="18"/>
  <c r="DG64" i="18"/>
  <c r="DH64" i="18"/>
  <c r="DI64" i="18"/>
  <c r="DJ64" i="18"/>
  <c r="DK64" i="18"/>
  <c r="DG65" i="18"/>
  <c r="DH65" i="18"/>
  <c r="DI65" i="18"/>
  <c r="DJ65" i="18"/>
  <c r="DK65" i="18"/>
  <c r="DG66" i="18"/>
  <c r="DH66" i="18"/>
  <c r="DI66" i="18"/>
  <c r="DJ66" i="18"/>
  <c r="DK66" i="18"/>
  <c r="DG67" i="18"/>
  <c r="DH67" i="18"/>
  <c r="DI67" i="18"/>
  <c r="DJ67" i="18"/>
  <c r="DK67" i="18"/>
  <c r="DG68" i="18"/>
  <c r="DH68" i="18"/>
  <c r="DI68" i="18"/>
  <c r="DJ68" i="18"/>
  <c r="DK68" i="18"/>
  <c r="DG69" i="18"/>
  <c r="DH69" i="18"/>
  <c r="DI69" i="18"/>
  <c r="DJ69" i="18"/>
  <c r="DK69" i="18"/>
  <c r="DG70" i="18"/>
  <c r="DH70" i="18"/>
  <c r="DI70" i="18"/>
  <c r="DJ70" i="18"/>
  <c r="DK70" i="18"/>
  <c r="DG71" i="18"/>
  <c r="DH71" i="18"/>
  <c r="DI71" i="18"/>
  <c r="DJ71" i="18"/>
  <c r="DK71" i="18"/>
  <c r="DG72" i="18"/>
  <c r="DH72" i="18"/>
  <c r="DI72" i="18"/>
  <c r="DJ72" i="18"/>
  <c r="DK72" i="18"/>
  <c r="DG73" i="18"/>
  <c r="DH73" i="18"/>
  <c r="DI73" i="18"/>
  <c r="DJ73" i="18"/>
  <c r="DK73" i="18"/>
  <c r="DG74" i="18"/>
  <c r="DH74" i="18"/>
  <c r="DI74" i="18"/>
  <c r="DJ74" i="18"/>
  <c r="DK74" i="18"/>
  <c r="DG75" i="18"/>
  <c r="DH75" i="18"/>
  <c r="DI75" i="18"/>
  <c r="DJ75" i="18"/>
  <c r="DK75" i="18"/>
  <c r="DG76" i="18"/>
  <c r="DH76" i="18"/>
  <c r="DI76" i="18"/>
  <c r="DJ76" i="18"/>
  <c r="DK76" i="18"/>
  <c r="DG77" i="18"/>
  <c r="DH77" i="18"/>
  <c r="DI77" i="18"/>
  <c r="DJ77" i="18"/>
  <c r="DK77" i="18"/>
  <c r="DG78" i="18"/>
  <c r="DH78" i="18"/>
  <c r="DI78" i="18"/>
  <c r="DJ78" i="18"/>
  <c r="DK78" i="18"/>
  <c r="DG79" i="18"/>
  <c r="DH79" i="18"/>
  <c r="DI79" i="18"/>
  <c r="DJ79" i="18"/>
  <c r="DK79" i="18"/>
  <c r="DG80" i="18"/>
  <c r="DH80" i="18"/>
  <c r="DI80" i="18"/>
  <c r="DJ80" i="18"/>
  <c r="DK80" i="18"/>
  <c r="DG81" i="18"/>
  <c r="DH81" i="18"/>
  <c r="DI81" i="18"/>
  <c r="DJ81" i="18"/>
  <c r="DK81" i="18"/>
  <c r="DG82" i="18"/>
  <c r="DH82" i="18"/>
  <c r="DI82" i="18"/>
  <c r="DJ82" i="18"/>
  <c r="DK82" i="18"/>
  <c r="DG83" i="18"/>
  <c r="DH83" i="18"/>
  <c r="DI83" i="18"/>
  <c r="DJ83" i="18"/>
  <c r="DK83" i="18"/>
  <c r="DG84" i="18"/>
  <c r="DH84" i="18"/>
  <c r="DI84" i="18"/>
  <c r="DJ84" i="18"/>
  <c r="DK84" i="18"/>
  <c r="DG85" i="18"/>
  <c r="DH85" i="18"/>
  <c r="DI85" i="18"/>
  <c r="DJ85" i="18"/>
  <c r="DK85" i="18"/>
  <c r="DG86" i="18"/>
  <c r="DH86" i="18"/>
  <c r="DI86" i="18"/>
  <c r="DJ86" i="18"/>
  <c r="DK86" i="18"/>
  <c r="DG87" i="18"/>
  <c r="DH87" i="18"/>
  <c r="DI87" i="18"/>
  <c r="DJ87" i="18"/>
  <c r="DK87" i="18"/>
  <c r="DG88" i="18"/>
  <c r="DH88" i="18"/>
  <c r="DI88" i="18"/>
  <c r="DJ88" i="18"/>
  <c r="DK88" i="18"/>
  <c r="DG89" i="18"/>
  <c r="DH89" i="18"/>
  <c r="DI89" i="18"/>
  <c r="DJ89" i="18"/>
  <c r="DK89" i="18"/>
  <c r="DG90" i="18"/>
  <c r="DH90" i="18"/>
  <c r="DI90" i="18"/>
  <c r="DJ90" i="18"/>
  <c r="DK90" i="18"/>
  <c r="DG91" i="18"/>
  <c r="DH91" i="18"/>
  <c r="DI91" i="18"/>
  <c r="DJ91" i="18"/>
  <c r="DK91" i="18"/>
  <c r="DG92" i="18"/>
  <c r="DH92" i="18"/>
  <c r="DI92" i="18"/>
  <c r="DJ92" i="18"/>
  <c r="DK92" i="18"/>
  <c r="DG93" i="18"/>
  <c r="DH93" i="18"/>
  <c r="DI93" i="18"/>
  <c r="DJ93" i="18"/>
  <c r="DK93" i="18"/>
  <c r="DG94" i="18"/>
  <c r="DH94" i="18"/>
  <c r="DI94" i="18"/>
  <c r="DJ94" i="18"/>
  <c r="DK94" i="18"/>
  <c r="DG95" i="18"/>
  <c r="DH95" i="18"/>
  <c r="DI95" i="18"/>
  <c r="DJ95" i="18"/>
  <c r="DK95" i="18"/>
  <c r="DG96" i="18"/>
  <c r="DH96" i="18"/>
  <c r="DI96" i="18"/>
  <c r="DJ96" i="18"/>
  <c r="DK96" i="18"/>
  <c r="DG97" i="18"/>
  <c r="DH97" i="18"/>
  <c r="DI97" i="18"/>
  <c r="DJ97" i="18"/>
  <c r="DK97" i="18"/>
  <c r="DG98" i="18"/>
  <c r="DH98" i="18"/>
  <c r="DI98" i="18"/>
  <c r="DJ98" i="18"/>
  <c r="DK98" i="18"/>
  <c r="DG99" i="18"/>
  <c r="DH99" i="18"/>
  <c r="DI99" i="18"/>
  <c r="DJ99" i="18"/>
  <c r="DK99" i="18"/>
  <c r="DG100" i="18"/>
  <c r="DH100" i="18"/>
  <c r="DI100" i="18"/>
  <c r="DJ100" i="18"/>
  <c r="DK100" i="18"/>
  <c r="DG101" i="18"/>
  <c r="DH101" i="18"/>
  <c r="DI101" i="18"/>
  <c r="DJ101" i="18"/>
  <c r="DK101" i="18"/>
  <c r="DG102" i="18"/>
  <c r="DH102" i="18"/>
  <c r="DI102" i="18"/>
  <c r="DJ102" i="18"/>
  <c r="DK102" i="18"/>
  <c r="DG103" i="18"/>
  <c r="DH103" i="18"/>
  <c r="DI103" i="18"/>
  <c r="DJ103" i="18"/>
  <c r="DK103" i="18"/>
  <c r="DG104" i="18"/>
  <c r="DH104" i="18"/>
  <c r="DI104" i="18"/>
  <c r="DJ104" i="18"/>
  <c r="DK104" i="18"/>
  <c r="DG105" i="18"/>
  <c r="DH105" i="18"/>
  <c r="DI105" i="18"/>
  <c r="DJ105" i="18"/>
  <c r="DK105" i="18"/>
  <c r="DG106" i="18"/>
  <c r="DH106" i="18"/>
  <c r="DI106" i="18"/>
  <c r="DJ106" i="18"/>
  <c r="DK106" i="18"/>
  <c r="DG107" i="18"/>
  <c r="DH107" i="18"/>
  <c r="DI107" i="18"/>
  <c r="DJ107" i="18"/>
  <c r="DK107" i="18"/>
  <c r="DG108" i="18"/>
  <c r="DH108" i="18"/>
  <c r="DI108" i="18"/>
  <c r="DJ108" i="18"/>
  <c r="DK108" i="18"/>
  <c r="DG109" i="18"/>
  <c r="DH109" i="18"/>
  <c r="DI109" i="18"/>
  <c r="DJ109" i="18"/>
  <c r="DK109" i="18"/>
  <c r="DG110" i="18"/>
  <c r="DH110" i="18"/>
  <c r="DI110" i="18"/>
  <c r="DJ110" i="18"/>
  <c r="DK110" i="18"/>
  <c r="DG111" i="18"/>
  <c r="DH111" i="18"/>
  <c r="DI111" i="18"/>
  <c r="DJ111" i="18"/>
  <c r="DK111" i="18"/>
  <c r="DG112" i="18"/>
  <c r="DH112" i="18"/>
  <c r="DI112" i="18"/>
  <c r="DJ112" i="18"/>
  <c r="DK112" i="18"/>
  <c r="DG113" i="18"/>
  <c r="DH113" i="18"/>
  <c r="DI113" i="18"/>
  <c r="DJ113" i="18"/>
  <c r="DK113" i="18"/>
  <c r="DG114" i="18"/>
  <c r="DH114" i="18"/>
  <c r="DI114" i="18"/>
  <c r="DJ114" i="18"/>
  <c r="DK114" i="18"/>
  <c r="DG115" i="18"/>
  <c r="DH115" i="18"/>
  <c r="DI115" i="18"/>
  <c r="DJ115" i="18"/>
  <c r="DK115" i="18"/>
  <c r="DG116" i="18"/>
  <c r="DH116" i="18"/>
  <c r="DI116" i="18"/>
  <c r="DJ116" i="18"/>
  <c r="DK116" i="18"/>
  <c r="DH21" i="18"/>
  <c r="DI21" i="18"/>
  <c r="DJ21" i="18"/>
  <c r="DK21" i="18"/>
  <c r="DG21" i="18"/>
  <c r="DE21" i="18"/>
  <c r="DF21" i="18"/>
  <c r="DE22" i="18"/>
  <c r="DF22" i="18"/>
  <c r="DE23" i="18"/>
  <c r="DF23" i="18"/>
  <c r="DE24" i="18"/>
  <c r="DF24" i="18"/>
  <c r="DE25" i="18"/>
  <c r="DF25" i="18"/>
  <c r="DE26" i="18"/>
  <c r="DF26" i="18"/>
  <c r="DE27" i="18"/>
  <c r="DF27" i="18"/>
  <c r="DE28" i="18"/>
  <c r="DF28" i="18"/>
  <c r="DE29" i="18"/>
  <c r="DF29" i="18"/>
  <c r="DE30" i="18"/>
  <c r="DF30" i="18"/>
  <c r="DE31" i="18"/>
  <c r="DF31" i="18"/>
  <c r="DE32" i="18"/>
  <c r="DF32" i="18"/>
  <c r="DE33" i="18"/>
  <c r="DF33" i="18"/>
  <c r="DE34" i="18"/>
  <c r="DF34" i="18"/>
  <c r="DE35" i="18"/>
  <c r="DF35" i="18"/>
  <c r="DE36" i="18"/>
  <c r="DF36" i="18"/>
  <c r="DE37" i="18"/>
  <c r="DF37" i="18"/>
  <c r="DE38" i="18"/>
  <c r="DF38" i="18"/>
  <c r="DE39" i="18"/>
  <c r="DF39" i="18"/>
  <c r="DE40" i="18"/>
  <c r="DF40" i="18"/>
  <c r="DE41" i="18"/>
  <c r="DF41" i="18"/>
  <c r="DE42" i="18"/>
  <c r="DF42" i="18"/>
  <c r="DE43" i="18"/>
  <c r="DF43" i="18"/>
  <c r="DE44" i="18"/>
  <c r="DF44" i="18"/>
  <c r="DE45" i="18"/>
  <c r="DF45" i="18"/>
  <c r="DE46" i="18"/>
  <c r="DF46" i="18"/>
  <c r="DE47" i="18"/>
  <c r="DF47" i="18"/>
  <c r="DE48" i="18"/>
  <c r="DF48" i="18"/>
  <c r="DE49" i="18"/>
  <c r="DF49" i="18"/>
  <c r="DE50" i="18"/>
  <c r="DF50" i="18"/>
  <c r="DE51" i="18"/>
  <c r="DF51" i="18"/>
  <c r="DE52" i="18"/>
  <c r="DF52" i="18"/>
  <c r="DE53" i="18"/>
  <c r="DF53" i="18"/>
  <c r="DE54" i="18"/>
  <c r="DF54" i="18"/>
  <c r="DE55" i="18"/>
  <c r="DF55" i="18"/>
  <c r="DE56" i="18"/>
  <c r="DF56" i="18"/>
  <c r="DE57" i="18"/>
  <c r="DF57" i="18"/>
  <c r="DE58" i="18"/>
  <c r="DF58" i="18"/>
  <c r="DE59" i="18"/>
  <c r="DF59" i="18"/>
  <c r="DE60" i="18"/>
  <c r="DF60" i="18"/>
  <c r="DE61" i="18"/>
  <c r="DF61" i="18"/>
  <c r="DE62" i="18"/>
  <c r="DF62" i="18"/>
  <c r="DE63" i="18"/>
  <c r="DF63" i="18"/>
  <c r="DE64" i="18"/>
  <c r="DF64" i="18"/>
  <c r="DE65" i="18"/>
  <c r="DF65" i="18"/>
  <c r="DE66" i="18"/>
  <c r="DF66" i="18"/>
  <c r="DE67" i="18"/>
  <c r="DF67" i="18"/>
  <c r="DE68" i="18"/>
  <c r="DF68" i="18"/>
  <c r="DE69" i="18"/>
  <c r="DF69" i="18"/>
  <c r="DE70" i="18"/>
  <c r="DF70" i="18"/>
  <c r="DE71" i="18"/>
  <c r="DF71" i="18"/>
  <c r="DE72" i="18"/>
  <c r="DF72" i="18"/>
  <c r="DE73" i="18"/>
  <c r="DF73" i="18"/>
  <c r="DE74" i="18"/>
  <c r="DF74" i="18"/>
  <c r="DE75" i="18"/>
  <c r="DF75" i="18"/>
  <c r="DE76" i="18"/>
  <c r="DF76" i="18"/>
  <c r="DE77" i="18"/>
  <c r="DF77" i="18"/>
  <c r="DE78" i="18"/>
  <c r="DF78" i="18"/>
  <c r="DE79" i="18"/>
  <c r="DF79" i="18"/>
  <c r="DE80" i="18"/>
  <c r="DF80" i="18"/>
  <c r="DE81" i="18"/>
  <c r="DF81" i="18"/>
  <c r="DE82" i="18"/>
  <c r="DF82" i="18"/>
  <c r="DE83" i="18"/>
  <c r="DF83" i="18"/>
  <c r="DE84" i="18"/>
  <c r="DF84" i="18"/>
  <c r="DE85" i="18"/>
  <c r="DF85" i="18"/>
  <c r="DE86" i="18"/>
  <c r="DF86" i="18"/>
  <c r="DE87" i="18"/>
  <c r="DF87" i="18"/>
  <c r="DE88" i="18"/>
  <c r="DF88" i="18"/>
  <c r="DE89" i="18"/>
  <c r="DF89" i="18"/>
  <c r="DE90" i="18"/>
  <c r="DF90" i="18"/>
  <c r="DE91" i="18"/>
  <c r="DF91" i="18"/>
  <c r="DE92" i="18"/>
  <c r="DF92" i="18"/>
  <c r="DE93" i="18"/>
  <c r="DF93" i="18"/>
  <c r="DE94" i="18"/>
  <c r="DF94" i="18"/>
  <c r="DE95" i="18"/>
  <c r="DF95" i="18"/>
  <c r="DE96" i="18"/>
  <c r="DF96" i="18"/>
  <c r="DE97" i="18"/>
  <c r="DF97" i="18"/>
  <c r="DE98" i="18"/>
  <c r="DF98" i="18"/>
  <c r="DE99" i="18"/>
  <c r="DF99" i="18"/>
  <c r="DE100" i="18"/>
  <c r="DF100" i="18"/>
  <c r="DE101" i="18"/>
  <c r="DF101" i="18"/>
  <c r="DE102" i="18"/>
  <c r="DF102" i="18"/>
  <c r="DE103" i="18"/>
  <c r="DF103" i="18"/>
  <c r="DE104" i="18"/>
  <c r="DF104" i="18"/>
  <c r="DE105" i="18"/>
  <c r="DF105" i="18"/>
  <c r="DE106" i="18"/>
  <c r="DF106" i="18"/>
  <c r="DE107" i="18"/>
  <c r="DF107" i="18"/>
  <c r="DE108" i="18"/>
  <c r="DF108" i="18"/>
  <c r="DE109" i="18"/>
  <c r="DF109" i="18"/>
  <c r="DE110" i="18"/>
  <c r="DF110" i="18"/>
  <c r="DE111" i="18"/>
  <c r="DF111" i="18"/>
  <c r="DE112" i="18"/>
  <c r="DF112" i="18"/>
  <c r="DE113" i="18"/>
  <c r="DF113" i="18"/>
  <c r="DE114" i="18"/>
  <c r="DF114" i="18"/>
  <c r="DE115" i="18"/>
  <c r="DF115" i="18"/>
  <c r="DE116" i="18"/>
  <c r="DF116" i="18"/>
  <c r="CW21" i="18"/>
  <c r="CX21" i="18"/>
  <c r="CY21" i="18"/>
  <c r="CW22" i="18"/>
  <c r="CX22" i="18"/>
  <c r="CY22" i="18"/>
  <c r="CW23" i="18"/>
  <c r="CX23" i="18"/>
  <c r="CY23" i="18"/>
  <c r="CW24" i="18"/>
  <c r="CX24" i="18"/>
  <c r="CY24" i="18"/>
  <c r="CW25" i="18"/>
  <c r="CX25" i="18"/>
  <c r="CY25" i="18"/>
  <c r="CW26" i="18"/>
  <c r="CX26" i="18"/>
  <c r="CY26" i="18"/>
  <c r="CW27" i="18"/>
  <c r="CX27" i="18"/>
  <c r="CY27" i="18"/>
  <c r="CW28" i="18"/>
  <c r="CX28" i="18"/>
  <c r="CY28" i="18"/>
  <c r="CW29" i="18"/>
  <c r="CX29" i="18"/>
  <c r="CY29" i="18"/>
  <c r="CW30" i="18"/>
  <c r="CX30" i="18"/>
  <c r="CY30" i="18"/>
  <c r="CW31" i="18"/>
  <c r="CX31" i="18"/>
  <c r="CY31" i="18"/>
  <c r="CW32" i="18"/>
  <c r="CX32" i="18"/>
  <c r="CY32" i="18"/>
  <c r="CW33" i="18"/>
  <c r="CX33" i="18"/>
  <c r="CY33" i="18"/>
  <c r="CW34" i="18"/>
  <c r="CX34" i="18"/>
  <c r="CY34" i="18"/>
  <c r="CW35" i="18"/>
  <c r="CX35" i="18"/>
  <c r="CY35" i="18"/>
  <c r="CW36" i="18"/>
  <c r="CX36" i="18"/>
  <c r="CY36" i="18"/>
  <c r="CW37" i="18"/>
  <c r="CX37" i="18"/>
  <c r="CY37" i="18"/>
  <c r="CW38" i="18"/>
  <c r="CX38" i="18"/>
  <c r="CY38" i="18"/>
  <c r="CW39" i="18"/>
  <c r="CX39" i="18"/>
  <c r="CY39" i="18"/>
  <c r="CW40" i="18"/>
  <c r="CX40" i="18"/>
  <c r="CY40" i="18"/>
  <c r="CW41" i="18"/>
  <c r="CX41" i="18"/>
  <c r="CY41" i="18"/>
  <c r="CW42" i="18"/>
  <c r="CX42" i="18"/>
  <c r="CY42" i="18"/>
  <c r="CW43" i="18"/>
  <c r="CX43" i="18"/>
  <c r="CY43" i="18"/>
  <c r="CW44" i="18"/>
  <c r="CX44" i="18"/>
  <c r="CY44" i="18"/>
  <c r="CW45" i="18"/>
  <c r="CX45" i="18"/>
  <c r="CY45" i="18"/>
  <c r="CW46" i="18"/>
  <c r="CX46" i="18"/>
  <c r="CY46" i="18"/>
  <c r="CW47" i="18"/>
  <c r="CX47" i="18"/>
  <c r="CY47" i="18"/>
  <c r="CW48" i="18"/>
  <c r="CX48" i="18"/>
  <c r="CY48" i="18"/>
  <c r="CW49" i="18"/>
  <c r="CX49" i="18"/>
  <c r="CY49" i="18"/>
  <c r="CW50" i="18"/>
  <c r="CX50" i="18"/>
  <c r="CY50" i="18"/>
  <c r="CW51" i="18"/>
  <c r="CX51" i="18"/>
  <c r="CY51" i="18"/>
  <c r="CW52" i="18"/>
  <c r="CX52" i="18"/>
  <c r="CY52" i="18"/>
  <c r="CW53" i="18"/>
  <c r="CX53" i="18"/>
  <c r="CY53" i="18"/>
  <c r="CW54" i="18"/>
  <c r="CX54" i="18"/>
  <c r="CY54" i="18"/>
  <c r="CW55" i="18"/>
  <c r="CX55" i="18"/>
  <c r="CY55" i="18"/>
  <c r="CW56" i="18"/>
  <c r="CX56" i="18"/>
  <c r="CY56" i="18"/>
  <c r="CW57" i="18"/>
  <c r="CX57" i="18"/>
  <c r="CY57" i="18"/>
  <c r="CW58" i="18"/>
  <c r="CX58" i="18"/>
  <c r="CY58" i="18"/>
  <c r="CW59" i="18"/>
  <c r="CX59" i="18"/>
  <c r="CY59" i="18"/>
  <c r="CW60" i="18"/>
  <c r="CX60" i="18"/>
  <c r="CY60" i="18"/>
  <c r="CW61" i="18"/>
  <c r="CX61" i="18"/>
  <c r="CY61" i="18"/>
  <c r="CW62" i="18"/>
  <c r="CX62" i="18"/>
  <c r="CY62" i="18"/>
  <c r="CW63" i="18"/>
  <c r="CX63" i="18"/>
  <c r="CY63" i="18"/>
  <c r="CW64" i="18"/>
  <c r="CX64" i="18"/>
  <c r="CY64" i="18"/>
  <c r="CW65" i="18"/>
  <c r="CX65" i="18"/>
  <c r="CY65" i="18"/>
  <c r="CW66" i="18"/>
  <c r="CX66" i="18"/>
  <c r="CY66" i="18"/>
  <c r="CW67" i="18"/>
  <c r="CX67" i="18"/>
  <c r="CY67" i="18"/>
  <c r="CW68" i="18"/>
  <c r="CX68" i="18"/>
  <c r="CY68" i="18"/>
  <c r="CW69" i="18"/>
  <c r="CX69" i="18"/>
  <c r="CY69" i="18"/>
  <c r="CW70" i="18"/>
  <c r="CX70" i="18"/>
  <c r="CY70" i="18"/>
  <c r="CW71" i="18"/>
  <c r="CX71" i="18"/>
  <c r="CY71" i="18"/>
  <c r="CW72" i="18"/>
  <c r="CX72" i="18"/>
  <c r="CY72" i="18"/>
  <c r="CW73" i="18"/>
  <c r="CX73" i="18"/>
  <c r="CY73" i="18"/>
  <c r="CW74" i="18"/>
  <c r="CX74" i="18"/>
  <c r="CY74" i="18"/>
  <c r="CW75" i="18"/>
  <c r="CX75" i="18"/>
  <c r="CY75" i="18"/>
  <c r="CW76" i="18"/>
  <c r="CX76" i="18"/>
  <c r="CY76" i="18"/>
  <c r="CW77" i="18"/>
  <c r="CX77" i="18"/>
  <c r="CY77" i="18"/>
  <c r="CW78" i="18"/>
  <c r="CX78" i="18"/>
  <c r="CY78" i="18"/>
  <c r="CW79" i="18"/>
  <c r="CX79" i="18"/>
  <c r="CY79" i="18"/>
  <c r="CW80" i="18"/>
  <c r="CX80" i="18"/>
  <c r="CY80" i="18"/>
  <c r="CW81" i="18"/>
  <c r="CX81" i="18"/>
  <c r="CY81" i="18"/>
  <c r="CW82" i="18"/>
  <c r="CX82" i="18"/>
  <c r="CY82" i="18"/>
  <c r="CW83" i="18"/>
  <c r="CX83" i="18"/>
  <c r="CY83" i="18"/>
  <c r="CW84" i="18"/>
  <c r="CX84" i="18"/>
  <c r="CY84" i="18"/>
  <c r="CW85" i="18"/>
  <c r="CX85" i="18"/>
  <c r="CY85" i="18"/>
  <c r="CW86" i="18"/>
  <c r="CX86" i="18"/>
  <c r="CY86" i="18"/>
  <c r="CW87" i="18"/>
  <c r="CX87" i="18"/>
  <c r="CY87" i="18"/>
  <c r="CW88" i="18"/>
  <c r="CX88" i="18"/>
  <c r="CY88" i="18"/>
  <c r="CW89" i="18"/>
  <c r="CX89" i="18"/>
  <c r="CY89" i="18"/>
  <c r="CW90" i="18"/>
  <c r="CX90" i="18"/>
  <c r="CY90" i="18"/>
  <c r="CW91" i="18"/>
  <c r="CX91" i="18"/>
  <c r="CY91" i="18"/>
  <c r="CW92" i="18"/>
  <c r="CX92" i="18"/>
  <c r="CY92" i="18"/>
  <c r="CW93" i="18"/>
  <c r="CX93" i="18"/>
  <c r="CY93" i="18"/>
  <c r="CW94" i="18"/>
  <c r="CX94" i="18"/>
  <c r="CY94" i="18"/>
  <c r="CW95" i="18"/>
  <c r="CX95" i="18"/>
  <c r="CY95" i="18"/>
  <c r="CW96" i="18"/>
  <c r="CX96" i="18"/>
  <c r="CY96" i="18"/>
  <c r="CW97" i="18"/>
  <c r="CX97" i="18"/>
  <c r="CY97" i="18"/>
  <c r="CW98" i="18"/>
  <c r="CX98" i="18"/>
  <c r="CY98" i="18"/>
  <c r="CW99" i="18"/>
  <c r="CX99" i="18"/>
  <c r="CY99" i="18"/>
  <c r="CW100" i="18"/>
  <c r="CX100" i="18"/>
  <c r="CY100" i="18"/>
  <c r="CW101" i="18"/>
  <c r="CX101" i="18"/>
  <c r="CY101" i="18"/>
  <c r="CW102" i="18"/>
  <c r="CX102" i="18"/>
  <c r="CY102" i="18"/>
  <c r="CW103" i="18"/>
  <c r="CX103" i="18"/>
  <c r="CY103" i="18"/>
  <c r="CW104" i="18"/>
  <c r="CX104" i="18"/>
  <c r="CY104" i="18"/>
  <c r="CW105" i="18"/>
  <c r="CX105" i="18"/>
  <c r="CY105" i="18"/>
  <c r="CW106" i="18"/>
  <c r="CX106" i="18"/>
  <c r="CY106" i="18"/>
  <c r="CW107" i="18"/>
  <c r="CX107" i="18"/>
  <c r="CY107" i="18"/>
  <c r="CW108" i="18"/>
  <c r="CX108" i="18"/>
  <c r="CY108" i="18"/>
  <c r="CW109" i="18"/>
  <c r="CX109" i="18"/>
  <c r="CY109" i="18"/>
  <c r="CW110" i="18"/>
  <c r="CX110" i="18"/>
  <c r="CY110" i="18"/>
  <c r="CW111" i="18"/>
  <c r="CX111" i="18"/>
  <c r="CY111" i="18"/>
  <c r="CW112" i="18"/>
  <c r="CX112" i="18"/>
  <c r="CY112" i="18"/>
  <c r="CW113" i="18"/>
  <c r="CX113" i="18"/>
  <c r="CY113" i="18"/>
  <c r="CW114" i="18"/>
  <c r="CX114" i="18"/>
  <c r="CY114" i="18"/>
  <c r="CW115" i="18"/>
  <c r="CX115" i="18"/>
  <c r="CY115" i="18"/>
  <c r="CW116" i="18"/>
  <c r="CX116" i="18"/>
  <c r="CY116" i="18"/>
  <c r="CZ25" i="18"/>
  <c r="DA25" i="18"/>
  <c r="DB25" i="18"/>
  <c r="DC25" i="18"/>
  <c r="DD25" i="18"/>
  <c r="CZ26" i="18"/>
  <c r="DA26" i="18"/>
  <c r="DB26" i="18"/>
  <c r="DC26" i="18"/>
  <c r="DD26" i="18"/>
  <c r="CZ27" i="18"/>
  <c r="DA27" i="18"/>
  <c r="DB27" i="18"/>
  <c r="DC27" i="18"/>
  <c r="DD27" i="18"/>
  <c r="CZ28" i="18"/>
  <c r="DA28" i="18"/>
  <c r="DB28" i="18"/>
  <c r="DC28" i="18"/>
  <c r="DD28" i="18"/>
  <c r="CZ29" i="18"/>
  <c r="DA29" i="18"/>
  <c r="DB29" i="18"/>
  <c r="DC29" i="18"/>
  <c r="DD29" i="18"/>
  <c r="CZ30" i="18"/>
  <c r="DA30" i="18"/>
  <c r="DB30" i="18"/>
  <c r="DC30" i="18"/>
  <c r="DD30" i="18"/>
  <c r="CZ31" i="18"/>
  <c r="DA31" i="18"/>
  <c r="DB31" i="18"/>
  <c r="DC31" i="18"/>
  <c r="DD31" i="18"/>
  <c r="CZ32" i="18"/>
  <c r="DA32" i="18"/>
  <c r="DB32" i="18"/>
  <c r="DC32" i="18"/>
  <c r="DD32" i="18"/>
  <c r="CZ33" i="18"/>
  <c r="DA33" i="18"/>
  <c r="DB33" i="18"/>
  <c r="DC33" i="18"/>
  <c r="DD33" i="18"/>
  <c r="CZ34" i="18"/>
  <c r="DA34" i="18"/>
  <c r="DB34" i="18"/>
  <c r="DC34" i="18"/>
  <c r="DD34" i="18"/>
  <c r="CZ35" i="18"/>
  <c r="DA35" i="18"/>
  <c r="DB35" i="18"/>
  <c r="DC35" i="18"/>
  <c r="DD35" i="18"/>
  <c r="CZ36" i="18"/>
  <c r="DA36" i="18"/>
  <c r="DB36" i="18"/>
  <c r="DC36" i="18"/>
  <c r="DD36" i="18"/>
  <c r="CZ37" i="18"/>
  <c r="DA37" i="18"/>
  <c r="DB37" i="18"/>
  <c r="DC37" i="18"/>
  <c r="DD37" i="18"/>
  <c r="CZ38" i="18"/>
  <c r="DA38" i="18"/>
  <c r="DB38" i="18"/>
  <c r="DC38" i="18"/>
  <c r="DD38" i="18"/>
  <c r="CZ39" i="18"/>
  <c r="DA39" i="18"/>
  <c r="DB39" i="18"/>
  <c r="DC39" i="18"/>
  <c r="DD39" i="18"/>
  <c r="CZ40" i="18"/>
  <c r="DA40" i="18"/>
  <c r="DB40" i="18"/>
  <c r="DC40" i="18"/>
  <c r="DD40" i="18"/>
  <c r="CZ41" i="18"/>
  <c r="DA41" i="18"/>
  <c r="DB41" i="18"/>
  <c r="DC41" i="18"/>
  <c r="DD41" i="18"/>
  <c r="CZ42" i="18"/>
  <c r="DA42" i="18"/>
  <c r="DB42" i="18"/>
  <c r="DC42" i="18"/>
  <c r="DD42" i="18"/>
  <c r="CZ43" i="18"/>
  <c r="DA43" i="18"/>
  <c r="DB43" i="18"/>
  <c r="DC43" i="18"/>
  <c r="DD43" i="18"/>
  <c r="CZ44" i="18"/>
  <c r="DA44" i="18"/>
  <c r="DB44" i="18"/>
  <c r="DC44" i="18"/>
  <c r="DD44" i="18"/>
  <c r="CZ45" i="18"/>
  <c r="DA45" i="18"/>
  <c r="DB45" i="18"/>
  <c r="DC45" i="18"/>
  <c r="DD45" i="18"/>
  <c r="CZ46" i="18"/>
  <c r="DA46" i="18"/>
  <c r="DB46" i="18"/>
  <c r="DC46" i="18"/>
  <c r="DD46" i="18"/>
  <c r="CZ47" i="18"/>
  <c r="DA47" i="18"/>
  <c r="DB47" i="18"/>
  <c r="DC47" i="18"/>
  <c r="DD47" i="18"/>
  <c r="CZ48" i="18"/>
  <c r="DA48" i="18"/>
  <c r="DB48" i="18"/>
  <c r="DC48" i="18"/>
  <c r="DD48" i="18"/>
  <c r="CZ49" i="18"/>
  <c r="DA49" i="18"/>
  <c r="DB49" i="18"/>
  <c r="DC49" i="18"/>
  <c r="DD49" i="18"/>
  <c r="CZ50" i="18"/>
  <c r="DA50" i="18"/>
  <c r="DB50" i="18"/>
  <c r="DC50" i="18"/>
  <c r="DD50" i="18"/>
  <c r="CZ51" i="18"/>
  <c r="DA51" i="18"/>
  <c r="DB51" i="18"/>
  <c r="DC51" i="18"/>
  <c r="DD51" i="18"/>
  <c r="CZ52" i="18"/>
  <c r="DA52" i="18"/>
  <c r="DB52" i="18"/>
  <c r="DC52" i="18"/>
  <c r="DD52" i="18"/>
  <c r="CZ53" i="18"/>
  <c r="DA53" i="18"/>
  <c r="DB53" i="18"/>
  <c r="DC53" i="18"/>
  <c r="DD53" i="18"/>
  <c r="CZ54" i="18"/>
  <c r="DA54" i="18"/>
  <c r="DB54" i="18"/>
  <c r="DC54" i="18"/>
  <c r="DD54" i="18"/>
  <c r="CZ55" i="18"/>
  <c r="DA55" i="18"/>
  <c r="DB55" i="18"/>
  <c r="DC55" i="18"/>
  <c r="DD55" i="18"/>
  <c r="CZ56" i="18"/>
  <c r="DA56" i="18"/>
  <c r="DB56" i="18"/>
  <c r="DC56" i="18"/>
  <c r="DD56" i="18"/>
  <c r="CZ57" i="18"/>
  <c r="DA57" i="18"/>
  <c r="DB57" i="18"/>
  <c r="DC57" i="18"/>
  <c r="DD57" i="18"/>
  <c r="CZ58" i="18"/>
  <c r="DA58" i="18"/>
  <c r="DB58" i="18"/>
  <c r="DC58" i="18"/>
  <c r="DD58" i="18"/>
  <c r="CZ59" i="18"/>
  <c r="DA59" i="18"/>
  <c r="DB59" i="18"/>
  <c r="DC59" i="18"/>
  <c r="DD59" i="18"/>
  <c r="CZ60" i="18"/>
  <c r="DA60" i="18"/>
  <c r="DB60" i="18"/>
  <c r="DC60" i="18"/>
  <c r="DD60" i="18"/>
  <c r="CZ61" i="18"/>
  <c r="DA61" i="18"/>
  <c r="DB61" i="18"/>
  <c r="DC61" i="18"/>
  <c r="DD61" i="18"/>
  <c r="CZ62" i="18"/>
  <c r="DA62" i="18"/>
  <c r="DB62" i="18"/>
  <c r="DC62" i="18"/>
  <c r="DD62" i="18"/>
  <c r="CZ63" i="18"/>
  <c r="DA63" i="18"/>
  <c r="DB63" i="18"/>
  <c r="DC63" i="18"/>
  <c r="DD63" i="18"/>
  <c r="CZ64" i="18"/>
  <c r="DA64" i="18"/>
  <c r="DB64" i="18"/>
  <c r="DC64" i="18"/>
  <c r="DD64" i="18"/>
  <c r="CZ65" i="18"/>
  <c r="DA65" i="18"/>
  <c r="DB65" i="18"/>
  <c r="DC65" i="18"/>
  <c r="DD65" i="18"/>
  <c r="CZ66" i="18"/>
  <c r="DA66" i="18"/>
  <c r="DB66" i="18"/>
  <c r="DC66" i="18"/>
  <c r="DD66" i="18"/>
  <c r="CZ67" i="18"/>
  <c r="DA67" i="18"/>
  <c r="DB67" i="18"/>
  <c r="DC67" i="18"/>
  <c r="DD67" i="18"/>
  <c r="CZ68" i="18"/>
  <c r="DA68" i="18"/>
  <c r="DB68" i="18"/>
  <c r="DC68" i="18"/>
  <c r="DD68" i="18"/>
  <c r="CZ69" i="18"/>
  <c r="DA69" i="18"/>
  <c r="DB69" i="18"/>
  <c r="DC69" i="18"/>
  <c r="DD69" i="18"/>
  <c r="CZ70" i="18"/>
  <c r="DA70" i="18"/>
  <c r="DB70" i="18"/>
  <c r="DC70" i="18"/>
  <c r="DD70" i="18"/>
  <c r="CZ71" i="18"/>
  <c r="DA71" i="18"/>
  <c r="DB71" i="18"/>
  <c r="DC71" i="18"/>
  <c r="DD71" i="18"/>
  <c r="CZ72" i="18"/>
  <c r="DA72" i="18"/>
  <c r="DB72" i="18"/>
  <c r="DC72" i="18"/>
  <c r="DD72" i="18"/>
  <c r="CZ73" i="18"/>
  <c r="DA73" i="18"/>
  <c r="DB73" i="18"/>
  <c r="DC73" i="18"/>
  <c r="DD73" i="18"/>
  <c r="CZ74" i="18"/>
  <c r="DA74" i="18"/>
  <c r="DB74" i="18"/>
  <c r="DC74" i="18"/>
  <c r="DD74" i="18"/>
  <c r="CZ75" i="18"/>
  <c r="DA75" i="18"/>
  <c r="DB75" i="18"/>
  <c r="DC75" i="18"/>
  <c r="DD75" i="18"/>
  <c r="CZ76" i="18"/>
  <c r="DA76" i="18"/>
  <c r="DB76" i="18"/>
  <c r="DC76" i="18"/>
  <c r="DD76" i="18"/>
  <c r="CZ77" i="18"/>
  <c r="DA77" i="18"/>
  <c r="DB77" i="18"/>
  <c r="DC77" i="18"/>
  <c r="DD77" i="18"/>
  <c r="CZ78" i="18"/>
  <c r="DA78" i="18"/>
  <c r="DB78" i="18"/>
  <c r="DC78" i="18"/>
  <c r="DD78" i="18"/>
  <c r="CZ79" i="18"/>
  <c r="DA79" i="18"/>
  <c r="DB79" i="18"/>
  <c r="DC79" i="18"/>
  <c r="DD79" i="18"/>
  <c r="CZ80" i="18"/>
  <c r="DA80" i="18"/>
  <c r="DB80" i="18"/>
  <c r="DC80" i="18"/>
  <c r="DD80" i="18"/>
  <c r="CZ81" i="18"/>
  <c r="DA81" i="18"/>
  <c r="DB81" i="18"/>
  <c r="DC81" i="18"/>
  <c r="DD81" i="18"/>
  <c r="CZ82" i="18"/>
  <c r="DA82" i="18"/>
  <c r="DB82" i="18"/>
  <c r="DC82" i="18"/>
  <c r="DD82" i="18"/>
  <c r="CZ83" i="18"/>
  <c r="DA83" i="18"/>
  <c r="DB83" i="18"/>
  <c r="DC83" i="18"/>
  <c r="DD83" i="18"/>
  <c r="CZ84" i="18"/>
  <c r="DA84" i="18"/>
  <c r="DB84" i="18"/>
  <c r="DC84" i="18"/>
  <c r="DD84" i="18"/>
  <c r="CZ85" i="18"/>
  <c r="DA85" i="18"/>
  <c r="DB85" i="18"/>
  <c r="DC85" i="18"/>
  <c r="DD85" i="18"/>
  <c r="CZ86" i="18"/>
  <c r="DA86" i="18"/>
  <c r="DB86" i="18"/>
  <c r="DC86" i="18"/>
  <c r="DD86" i="18"/>
  <c r="CZ87" i="18"/>
  <c r="DA87" i="18"/>
  <c r="DB87" i="18"/>
  <c r="DC87" i="18"/>
  <c r="DD87" i="18"/>
  <c r="CZ88" i="18"/>
  <c r="DA88" i="18"/>
  <c r="DB88" i="18"/>
  <c r="DC88" i="18"/>
  <c r="DD88" i="18"/>
  <c r="CZ89" i="18"/>
  <c r="DA89" i="18"/>
  <c r="DB89" i="18"/>
  <c r="DC89" i="18"/>
  <c r="DD89" i="18"/>
  <c r="CZ90" i="18"/>
  <c r="DA90" i="18"/>
  <c r="DB90" i="18"/>
  <c r="DC90" i="18"/>
  <c r="DD90" i="18"/>
  <c r="CZ91" i="18"/>
  <c r="DA91" i="18"/>
  <c r="DB91" i="18"/>
  <c r="DC91" i="18"/>
  <c r="DD91" i="18"/>
  <c r="CZ92" i="18"/>
  <c r="DA92" i="18"/>
  <c r="DB92" i="18"/>
  <c r="DC92" i="18"/>
  <c r="DD92" i="18"/>
  <c r="CZ93" i="18"/>
  <c r="DA93" i="18"/>
  <c r="DB93" i="18"/>
  <c r="DC93" i="18"/>
  <c r="DD93" i="18"/>
  <c r="CZ94" i="18"/>
  <c r="DA94" i="18"/>
  <c r="DB94" i="18"/>
  <c r="DC94" i="18"/>
  <c r="DD94" i="18"/>
  <c r="CZ95" i="18"/>
  <c r="DA95" i="18"/>
  <c r="DB95" i="18"/>
  <c r="DC95" i="18"/>
  <c r="DD95" i="18"/>
  <c r="CZ96" i="18"/>
  <c r="DA96" i="18"/>
  <c r="DB96" i="18"/>
  <c r="DC96" i="18"/>
  <c r="DD96" i="18"/>
  <c r="CZ97" i="18"/>
  <c r="DA97" i="18"/>
  <c r="DB97" i="18"/>
  <c r="DC97" i="18"/>
  <c r="DD97" i="18"/>
  <c r="CZ98" i="18"/>
  <c r="DA98" i="18"/>
  <c r="DB98" i="18"/>
  <c r="DC98" i="18"/>
  <c r="DD98" i="18"/>
  <c r="CZ99" i="18"/>
  <c r="DA99" i="18"/>
  <c r="DB99" i="18"/>
  <c r="DC99" i="18"/>
  <c r="DD99" i="18"/>
  <c r="CZ100" i="18"/>
  <c r="DA100" i="18"/>
  <c r="DB100" i="18"/>
  <c r="DC100" i="18"/>
  <c r="DD100" i="18"/>
  <c r="CZ101" i="18"/>
  <c r="DA101" i="18"/>
  <c r="DB101" i="18"/>
  <c r="DC101" i="18"/>
  <c r="DD101" i="18"/>
  <c r="CZ102" i="18"/>
  <c r="DA102" i="18"/>
  <c r="DB102" i="18"/>
  <c r="DC102" i="18"/>
  <c r="DD102" i="18"/>
  <c r="CZ103" i="18"/>
  <c r="DA103" i="18"/>
  <c r="DB103" i="18"/>
  <c r="DC103" i="18"/>
  <c r="DD103" i="18"/>
  <c r="CZ104" i="18"/>
  <c r="DA104" i="18"/>
  <c r="DB104" i="18"/>
  <c r="DC104" i="18"/>
  <c r="DD104" i="18"/>
  <c r="CZ105" i="18"/>
  <c r="DA105" i="18"/>
  <c r="DB105" i="18"/>
  <c r="DC105" i="18"/>
  <c r="DD105" i="18"/>
  <c r="CZ106" i="18"/>
  <c r="DA106" i="18"/>
  <c r="DB106" i="18"/>
  <c r="DC106" i="18"/>
  <c r="DD106" i="18"/>
  <c r="CZ107" i="18"/>
  <c r="DA107" i="18"/>
  <c r="DB107" i="18"/>
  <c r="DC107" i="18"/>
  <c r="DD107" i="18"/>
  <c r="CZ108" i="18"/>
  <c r="DA108" i="18"/>
  <c r="DB108" i="18"/>
  <c r="DC108" i="18"/>
  <c r="DD108" i="18"/>
  <c r="CZ109" i="18"/>
  <c r="DA109" i="18"/>
  <c r="DB109" i="18"/>
  <c r="DC109" i="18"/>
  <c r="DD109" i="18"/>
  <c r="CZ110" i="18"/>
  <c r="DA110" i="18"/>
  <c r="DB110" i="18"/>
  <c r="DC110" i="18"/>
  <c r="DD110" i="18"/>
  <c r="CZ111" i="18"/>
  <c r="DA111" i="18"/>
  <c r="DB111" i="18"/>
  <c r="DC111" i="18"/>
  <c r="DD111" i="18"/>
  <c r="CZ112" i="18"/>
  <c r="DA112" i="18"/>
  <c r="DB112" i="18"/>
  <c r="DC112" i="18"/>
  <c r="DD112" i="18"/>
  <c r="CZ113" i="18"/>
  <c r="DA113" i="18"/>
  <c r="DB113" i="18"/>
  <c r="DC113" i="18"/>
  <c r="DD113" i="18"/>
  <c r="CZ114" i="18"/>
  <c r="DA114" i="18"/>
  <c r="DB114" i="18"/>
  <c r="DC114" i="18"/>
  <c r="DD114" i="18"/>
  <c r="CZ115" i="18"/>
  <c r="DA115" i="18"/>
  <c r="DB115" i="18"/>
  <c r="DC115" i="18"/>
  <c r="DD115" i="18"/>
  <c r="CZ116" i="18"/>
  <c r="DA116" i="18"/>
  <c r="DB116" i="18"/>
  <c r="DC116" i="18"/>
  <c r="DD116" i="18"/>
  <c r="CZ22" i="18"/>
  <c r="DA22" i="18"/>
  <c r="DB22" i="18"/>
  <c r="DC22" i="18"/>
  <c r="DD22" i="18"/>
  <c r="CZ23" i="18"/>
  <c r="DA23" i="18"/>
  <c r="DB23" i="18"/>
  <c r="DC23" i="18"/>
  <c r="DD23" i="18"/>
  <c r="CZ24" i="18"/>
  <c r="DA24" i="18"/>
  <c r="DB24" i="18"/>
  <c r="DC24" i="18"/>
  <c r="DD24" i="18"/>
  <c r="DA21" i="18"/>
  <c r="DB21" i="18"/>
  <c r="DC21" i="18"/>
  <c r="DD21" i="18"/>
  <c r="CZ21" i="18"/>
  <c r="DI20" i="18"/>
  <c r="DJ20" i="18"/>
  <c r="DK20" i="18"/>
  <c r="CX20" i="18"/>
  <c r="CY20" i="18"/>
  <c r="CZ20" i="18"/>
  <c r="DA20" i="18"/>
  <c r="DB20" i="18"/>
  <c r="DC20" i="18"/>
  <c r="DD20" i="18"/>
  <c r="DE20" i="18"/>
  <c r="DF20" i="18"/>
  <c r="DG20" i="18"/>
  <c r="DH20" i="18"/>
  <c r="CW20" i="18"/>
  <c r="CQ22" i="18"/>
  <c r="CR22" i="18"/>
  <c r="CS22" i="18"/>
  <c r="CT22" i="18"/>
  <c r="CU22" i="18"/>
  <c r="CQ23" i="18"/>
  <c r="CR23" i="18"/>
  <c r="CS23" i="18"/>
  <c r="CT23" i="18"/>
  <c r="CU23" i="18"/>
  <c r="CQ24" i="18"/>
  <c r="CR24" i="18"/>
  <c r="CS24" i="18"/>
  <c r="CT24" i="18"/>
  <c r="CU24" i="18"/>
  <c r="CQ25" i="18"/>
  <c r="CR25" i="18"/>
  <c r="CS25" i="18"/>
  <c r="CT25" i="18"/>
  <c r="CU25" i="18"/>
  <c r="CQ26" i="18"/>
  <c r="CR26" i="18"/>
  <c r="CS26" i="18"/>
  <c r="CT26" i="18"/>
  <c r="CU26" i="18"/>
  <c r="CQ27" i="18"/>
  <c r="CR27" i="18"/>
  <c r="CS27" i="18"/>
  <c r="CT27" i="18"/>
  <c r="CU27" i="18"/>
  <c r="CQ28" i="18"/>
  <c r="CR28" i="18"/>
  <c r="CS28" i="18"/>
  <c r="CT28" i="18"/>
  <c r="CU28" i="18"/>
  <c r="CQ29" i="18"/>
  <c r="CR29" i="18"/>
  <c r="CS29" i="18"/>
  <c r="CT29" i="18"/>
  <c r="CU29" i="18"/>
  <c r="CQ30" i="18"/>
  <c r="CR30" i="18"/>
  <c r="CS30" i="18"/>
  <c r="CT30" i="18"/>
  <c r="CU30" i="18"/>
  <c r="CQ31" i="18"/>
  <c r="CR31" i="18"/>
  <c r="CS31" i="18"/>
  <c r="CT31" i="18"/>
  <c r="CU31" i="18"/>
  <c r="CQ32" i="18"/>
  <c r="CR32" i="18"/>
  <c r="CS32" i="18"/>
  <c r="CT32" i="18"/>
  <c r="CU32" i="18"/>
  <c r="CQ33" i="18"/>
  <c r="CR33" i="18"/>
  <c r="CS33" i="18"/>
  <c r="CT33" i="18"/>
  <c r="CU33" i="18"/>
  <c r="CQ34" i="18"/>
  <c r="CR34" i="18"/>
  <c r="CS34" i="18"/>
  <c r="CT34" i="18"/>
  <c r="CU34" i="18"/>
  <c r="CQ35" i="18"/>
  <c r="CR35" i="18"/>
  <c r="CS35" i="18"/>
  <c r="CT35" i="18"/>
  <c r="CU35" i="18"/>
  <c r="CQ36" i="18"/>
  <c r="CR36" i="18"/>
  <c r="CS36" i="18"/>
  <c r="CT36" i="18"/>
  <c r="CU36" i="18"/>
  <c r="CQ37" i="18"/>
  <c r="CR37" i="18"/>
  <c r="CS37" i="18"/>
  <c r="CT37" i="18"/>
  <c r="CU37" i="18"/>
  <c r="CQ38" i="18"/>
  <c r="CR38" i="18"/>
  <c r="CS38" i="18"/>
  <c r="CT38" i="18"/>
  <c r="CU38" i="18"/>
  <c r="CQ39" i="18"/>
  <c r="CR39" i="18"/>
  <c r="CS39" i="18"/>
  <c r="CT39" i="18"/>
  <c r="CU39" i="18"/>
  <c r="CQ40" i="18"/>
  <c r="CR40" i="18"/>
  <c r="CS40" i="18"/>
  <c r="CT40" i="18"/>
  <c r="CU40" i="18"/>
  <c r="CQ41" i="18"/>
  <c r="CR41" i="18"/>
  <c r="CS41" i="18"/>
  <c r="CT41" i="18"/>
  <c r="CU41" i="18"/>
  <c r="CQ42" i="18"/>
  <c r="CR42" i="18"/>
  <c r="CS42" i="18"/>
  <c r="CT42" i="18"/>
  <c r="CU42" i="18"/>
  <c r="CQ43" i="18"/>
  <c r="CR43" i="18"/>
  <c r="CS43" i="18"/>
  <c r="CT43" i="18"/>
  <c r="CU43" i="18"/>
  <c r="CQ44" i="18"/>
  <c r="CR44" i="18"/>
  <c r="CS44" i="18"/>
  <c r="CT44" i="18"/>
  <c r="CU44" i="18"/>
  <c r="CQ45" i="18"/>
  <c r="CR45" i="18"/>
  <c r="CS45" i="18"/>
  <c r="CT45" i="18"/>
  <c r="CU45" i="18"/>
  <c r="CQ46" i="18"/>
  <c r="CR46" i="18"/>
  <c r="CS46" i="18"/>
  <c r="CT46" i="18"/>
  <c r="CU46" i="18"/>
  <c r="CQ47" i="18"/>
  <c r="CR47" i="18"/>
  <c r="CS47" i="18"/>
  <c r="CT47" i="18"/>
  <c r="CU47" i="18"/>
  <c r="CQ48" i="18"/>
  <c r="CR48" i="18"/>
  <c r="CS48" i="18"/>
  <c r="CT48" i="18"/>
  <c r="CU48" i="18"/>
  <c r="CQ49" i="18"/>
  <c r="CR49" i="18"/>
  <c r="CS49" i="18"/>
  <c r="CT49" i="18"/>
  <c r="CU49" i="18"/>
  <c r="CQ50" i="18"/>
  <c r="CR50" i="18"/>
  <c r="CS50" i="18"/>
  <c r="CT50" i="18"/>
  <c r="CU50" i="18"/>
  <c r="CQ51" i="18"/>
  <c r="CR51" i="18"/>
  <c r="CS51" i="18"/>
  <c r="CT51" i="18"/>
  <c r="CU51" i="18"/>
  <c r="CQ52" i="18"/>
  <c r="CR52" i="18"/>
  <c r="CS52" i="18"/>
  <c r="CT52" i="18"/>
  <c r="CU52" i="18"/>
  <c r="CQ53" i="18"/>
  <c r="CR53" i="18"/>
  <c r="CS53" i="18"/>
  <c r="CT53" i="18"/>
  <c r="CU53" i="18"/>
  <c r="CQ54" i="18"/>
  <c r="CR54" i="18"/>
  <c r="CS54" i="18"/>
  <c r="CT54" i="18"/>
  <c r="CU54" i="18"/>
  <c r="CQ55" i="18"/>
  <c r="CR55" i="18"/>
  <c r="CS55" i="18"/>
  <c r="CT55" i="18"/>
  <c r="CU55" i="18"/>
  <c r="CQ56" i="18"/>
  <c r="CR56" i="18"/>
  <c r="CS56" i="18"/>
  <c r="CT56" i="18"/>
  <c r="CU56" i="18"/>
  <c r="CQ57" i="18"/>
  <c r="CR57" i="18"/>
  <c r="CS57" i="18"/>
  <c r="CT57" i="18"/>
  <c r="CU57" i="18"/>
  <c r="CQ58" i="18"/>
  <c r="CR58" i="18"/>
  <c r="CS58" i="18"/>
  <c r="CT58" i="18"/>
  <c r="CU58" i="18"/>
  <c r="CQ59" i="18"/>
  <c r="CR59" i="18"/>
  <c r="CS59" i="18"/>
  <c r="CT59" i="18"/>
  <c r="CU59" i="18"/>
  <c r="CQ60" i="18"/>
  <c r="CR60" i="18"/>
  <c r="CS60" i="18"/>
  <c r="CT60" i="18"/>
  <c r="CU60" i="18"/>
  <c r="CQ61" i="18"/>
  <c r="CR61" i="18"/>
  <c r="CS61" i="18"/>
  <c r="CT61" i="18"/>
  <c r="CU61" i="18"/>
  <c r="CQ62" i="18"/>
  <c r="CR62" i="18"/>
  <c r="CS62" i="18"/>
  <c r="CT62" i="18"/>
  <c r="CU62" i="18"/>
  <c r="CQ63" i="18"/>
  <c r="CR63" i="18"/>
  <c r="CS63" i="18"/>
  <c r="CT63" i="18"/>
  <c r="CU63" i="18"/>
  <c r="CQ64" i="18"/>
  <c r="CR64" i="18"/>
  <c r="CS64" i="18"/>
  <c r="CT64" i="18"/>
  <c r="CU64" i="18"/>
  <c r="CQ65" i="18"/>
  <c r="CR65" i="18"/>
  <c r="CS65" i="18"/>
  <c r="CT65" i="18"/>
  <c r="CU65" i="18"/>
  <c r="CQ66" i="18"/>
  <c r="CR66" i="18"/>
  <c r="CS66" i="18"/>
  <c r="CT66" i="18"/>
  <c r="CU66" i="18"/>
  <c r="CQ67" i="18"/>
  <c r="CR67" i="18"/>
  <c r="CS67" i="18"/>
  <c r="CT67" i="18"/>
  <c r="CU67" i="18"/>
  <c r="CQ68" i="18"/>
  <c r="CR68" i="18"/>
  <c r="CS68" i="18"/>
  <c r="CT68" i="18"/>
  <c r="CU68" i="18"/>
  <c r="CQ69" i="18"/>
  <c r="CR69" i="18"/>
  <c r="CS69" i="18"/>
  <c r="CT69" i="18"/>
  <c r="CU69" i="18"/>
  <c r="CQ70" i="18"/>
  <c r="CR70" i="18"/>
  <c r="CS70" i="18"/>
  <c r="CT70" i="18"/>
  <c r="CU70" i="18"/>
  <c r="CQ71" i="18"/>
  <c r="CR71" i="18"/>
  <c r="CS71" i="18"/>
  <c r="CT71" i="18"/>
  <c r="CU71" i="18"/>
  <c r="CQ72" i="18"/>
  <c r="CR72" i="18"/>
  <c r="CS72" i="18"/>
  <c r="CT72" i="18"/>
  <c r="CU72" i="18"/>
  <c r="CQ73" i="18"/>
  <c r="CR73" i="18"/>
  <c r="CS73" i="18"/>
  <c r="CT73" i="18"/>
  <c r="CU73" i="18"/>
  <c r="CQ74" i="18"/>
  <c r="CR74" i="18"/>
  <c r="CS74" i="18"/>
  <c r="CT74" i="18"/>
  <c r="CU74" i="18"/>
  <c r="CQ75" i="18"/>
  <c r="CR75" i="18"/>
  <c r="CS75" i="18"/>
  <c r="CT75" i="18"/>
  <c r="CU75" i="18"/>
  <c r="CQ76" i="18"/>
  <c r="CR76" i="18"/>
  <c r="CS76" i="18"/>
  <c r="CT76" i="18"/>
  <c r="CU76" i="18"/>
  <c r="CQ77" i="18"/>
  <c r="CR77" i="18"/>
  <c r="CS77" i="18"/>
  <c r="CT77" i="18"/>
  <c r="CU77" i="18"/>
  <c r="CQ78" i="18"/>
  <c r="CR78" i="18"/>
  <c r="CS78" i="18"/>
  <c r="CT78" i="18"/>
  <c r="CU78" i="18"/>
  <c r="CQ79" i="18"/>
  <c r="CR79" i="18"/>
  <c r="CS79" i="18"/>
  <c r="CT79" i="18"/>
  <c r="CU79" i="18"/>
  <c r="CQ80" i="18"/>
  <c r="CR80" i="18"/>
  <c r="CS80" i="18"/>
  <c r="CT80" i="18"/>
  <c r="CU80" i="18"/>
  <c r="CQ81" i="18"/>
  <c r="CR81" i="18"/>
  <c r="CS81" i="18"/>
  <c r="CT81" i="18"/>
  <c r="CU81" i="18"/>
  <c r="CQ82" i="18"/>
  <c r="CR82" i="18"/>
  <c r="CS82" i="18"/>
  <c r="CT82" i="18"/>
  <c r="CU82" i="18"/>
  <c r="CQ83" i="18"/>
  <c r="CR83" i="18"/>
  <c r="CS83" i="18"/>
  <c r="CT83" i="18"/>
  <c r="CU83" i="18"/>
  <c r="CQ84" i="18"/>
  <c r="CR84" i="18"/>
  <c r="CS84" i="18"/>
  <c r="CT84" i="18"/>
  <c r="CU84" i="18"/>
  <c r="CQ85" i="18"/>
  <c r="CR85" i="18"/>
  <c r="CS85" i="18"/>
  <c r="CT85" i="18"/>
  <c r="CU85" i="18"/>
  <c r="CQ86" i="18"/>
  <c r="CR86" i="18"/>
  <c r="CS86" i="18"/>
  <c r="CT86" i="18"/>
  <c r="CU86" i="18"/>
  <c r="CQ87" i="18"/>
  <c r="CR87" i="18"/>
  <c r="CS87" i="18"/>
  <c r="CT87" i="18"/>
  <c r="CU87" i="18"/>
  <c r="CQ88" i="18"/>
  <c r="CR88" i="18"/>
  <c r="CS88" i="18"/>
  <c r="CT88" i="18"/>
  <c r="CU88" i="18"/>
  <c r="CQ89" i="18"/>
  <c r="CR89" i="18"/>
  <c r="CS89" i="18"/>
  <c r="CT89" i="18"/>
  <c r="CU89" i="18"/>
  <c r="CQ90" i="18"/>
  <c r="CR90" i="18"/>
  <c r="CS90" i="18"/>
  <c r="CT90" i="18"/>
  <c r="CU90" i="18"/>
  <c r="CQ91" i="18"/>
  <c r="CR91" i="18"/>
  <c r="CS91" i="18"/>
  <c r="CT91" i="18"/>
  <c r="CU91" i="18"/>
  <c r="CQ92" i="18"/>
  <c r="CR92" i="18"/>
  <c r="CS92" i="18"/>
  <c r="CT92" i="18"/>
  <c r="CU92" i="18"/>
  <c r="CQ93" i="18"/>
  <c r="CR93" i="18"/>
  <c r="CS93" i="18"/>
  <c r="CT93" i="18"/>
  <c r="CU93" i="18"/>
  <c r="CQ94" i="18"/>
  <c r="CR94" i="18"/>
  <c r="CS94" i="18"/>
  <c r="CT94" i="18"/>
  <c r="CU94" i="18"/>
  <c r="CQ95" i="18"/>
  <c r="CR95" i="18"/>
  <c r="CS95" i="18"/>
  <c r="CT95" i="18"/>
  <c r="CU95" i="18"/>
  <c r="CQ96" i="18"/>
  <c r="CR96" i="18"/>
  <c r="CS96" i="18"/>
  <c r="CT96" i="18"/>
  <c r="CU96" i="18"/>
  <c r="CQ97" i="18"/>
  <c r="CR97" i="18"/>
  <c r="CS97" i="18"/>
  <c r="CT97" i="18"/>
  <c r="CU97" i="18"/>
  <c r="CQ98" i="18"/>
  <c r="CR98" i="18"/>
  <c r="CS98" i="18"/>
  <c r="CT98" i="18"/>
  <c r="CU98" i="18"/>
  <c r="CQ99" i="18"/>
  <c r="CR99" i="18"/>
  <c r="CS99" i="18"/>
  <c r="CT99" i="18"/>
  <c r="CU99" i="18"/>
  <c r="CQ100" i="18"/>
  <c r="CR100" i="18"/>
  <c r="CS100" i="18"/>
  <c r="CT100" i="18"/>
  <c r="CU100" i="18"/>
  <c r="CQ101" i="18"/>
  <c r="CR101" i="18"/>
  <c r="CS101" i="18"/>
  <c r="CT101" i="18"/>
  <c r="CU101" i="18"/>
  <c r="CQ102" i="18"/>
  <c r="CR102" i="18"/>
  <c r="CS102" i="18"/>
  <c r="CT102" i="18"/>
  <c r="CU102" i="18"/>
  <c r="CQ103" i="18"/>
  <c r="CR103" i="18"/>
  <c r="CS103" i="18"/>
  <c r="CT103" i="18"/>
  <c r="CU103" i="18"/>
  <c r="CQ104" i="18"/>
  <c r="CR104" i="18"/>
  <c r="CS104" i="18"/>
  <c r="CT104" i="18"/>
  <c r="CU104" i="18"/>
  <c r="CQ105" i="18"/>
  <c r="CR105" i="18"/>
  <c r="CS105" i="18"/>
  <c r="CT105" i="18"/>
  <c r="CU105" i="18"/>
  <c r="CQ106" i="18"/>
  <c r="CR106" i="18"/>
  <c r="CS106" i="18"/>
  <c r="CT106" i="18"/>
  <c r="CU106" i="18"/>
  <c r="CQ107" i="18"/>
  <c r="CR107" i="18"/>
  <c r="CS107" i="18"/>
  <c r="CT107" i="18"/>
  <c r="CU107" i="18"/>
  <c r="CQ108" i="18"/>
  <c r="CR108" i="18"/>
  <c r="CS108" i="18"/>
  <c r="CT108" i="18"/>
  <c r="CU108" i="18"/>
  <c r="CQ109" i="18"/>
  <c r="CR109" i="18"/>
  <c r="CS109" i="18"/>
  <c r="CT109" i="18"/>
  <c r="CU109" i="18"/>
  <c r="CQ110" i="18"/>
  <c r="CR110" i="18"/>
  <c r="CS110" i="18"/>
  <c r="CT110" i="18"/>
  <c r="CU110" i="18"/>
  <c r="CQ111" i="18"/>
  <c r="CR111" i="18"/>
  <c r="CS111" i="18"/>
  <c r="CT111" i="18"/>
  <c r="CU111" i="18"/>
  <c r="CQ112" i="18"/>
  <c r="CR112" i="18"/>
  <c r="CS112" i="18"/>
  <c r="CT112" i="18"/>
  <c r="CU112" i="18"/>
  <c r="CQ113" i="18"/>
  <c r="CR113" i="18"/>
  <c r="CS113" i="18"/>
  <c r="CT113" i="18"/>
  <c r="CU113" i="18"/>
  <c r="CQ114" i="18"/>
  <c r="CR114" i="18"/>
  <c r="CS114" i="18"/>
  <c r="CT114" i="18"/>
  <c r="CU114" i="18"/>
  <c r="CQ115" i="18"/>
  <c r="CR115" i="18"/>
  <c r="CS115" i="18"/>
  <c r="CT115" i="18"/>
  <c r="CU115" i="18"/>
  <c r="CQ116" i="18"/>
  <c r="CR116" i="18"/>
  <c r="CS116" i="18"/>
  <c r="CT116" i="18"/>
  <c r="CU116" i="18"/>
  <c r="CU21" i="18"/>
  <c r="CT21" i="18"/>
  <c r="CS21" i="18"/>
  <c r="CR21" i="18"/>
  <c r="CQ21" i="18"/>
  <c r="CL22" i="18"/>
  <c r="CM22" i="18"/>
  <c r="CN22" i="18"/>
  <c r="CL23" i="18"/>
  <c r="CM23" i="18"/>
  <c r="CN23" i="18"/>
  <c r="CL24" i="18"/>
  <c r="CM24" i="18"/>
  <c r="CN24" i="18"/>
  <c r="CL25" i="18"/>
  <c r="CM25" i="18"/>
  <c r="CN25" i="18"/>
  <c r="CL26" i="18"/>
  <c r="CM26" i="18"/>
  <c r="CN26" i="18"/>
  <c r="CL27" i="18"/>
  <c r="CM27" i="18"/>
  <c r="CN27" i="18"/>
  <c r="CL28" i="18"/>
  <c r="CM28" i="18"/>
  <c r="CN28" i="18"/>
  <c r="CL29" i="18"/>
  <c r="CM29" i="18"/>
  <c r="CN29" i="18"/>
  <c r="CL30" i="18"/>
  <c r="CM30" i="18"/>
  <c r="CN30" i="18"/>
  <c r="CL31" i="18"/>
  <c r="CM31" i="18"/>
  <c r="CN31" i="18"/>
  <c r="CL32" i="18"/>
  <c r="CM32" i="18"/>
  <c r="CN32" i="18"/>
  <c r="CL33" i="18"/>
  <c r="CM33" i="18"/>
  <c r="CN33" i="18"/>
  <c r="CL34" i="18"/>
  <c r="CM34" i="18"/>
  <c r="CN34" i="18"/>
  <c r="CL35" i="18"/>
  <c r="CM35" i="18"/>
  <c r="CN35" i="18"/>
  <c r="CL36" i="18"/>
  <c r="CM36" i="18"/>
  <c r="CN36" i="18"/>
  <c r="CL37" i="18"/>
  <c r="CM37" i="18"/>
  <c r="CN37" i="18"/>
  <c r="CL38" i="18"/>
  <c r="CM38" i="18"/>
  <c r="CN38" i="18"/>
  <c r="CL39" i="18"/>
  <c r="CM39" i="18"/>
  <c r="CN39" i="18"/>
  <c r="CL40" i="18"/>
  <c r="CM40" i="18"/>
  <c r="CN40" i="18"/>
  <c r="CL41" i="18"/>
  <c r="CM41" i="18"/>
  <c r="CN41" i="18"/>
  <c r="CL42" i="18"/>
  <c r="CM42" i="18"/>
  <c r="CN42" i="18"/>
  <c r="CL43" i="18"/>
  <c r="CM43" i="18"/>
  <c r="CN43" i="18"/>
  <c r="CL44" i="18"/>
  <c r="CM44" i="18"/>
  <c r="CN44" i="18"/>
  <c r="CL45" i="18"/>
  <c r="CM45" i="18"/>
  <c r="CN45" i="18"/>
  <c r="CL46" i="18"/>
  <c r="CM46" i="18"/>
  <c r="CN46" i="18"/>
  <c r="CL47" i="18"/>
  <c r="CM47" i="18"/>
  <c r="CN47" i="18"/>
  <c r="CL48" i="18"/>
  <c r="CM48" i="18"/>
  <c r="CN48" i="18"/>
  <c r="CL49" i="18"/>
  <c r="CM49" i="18"/>
  <c r="CN49" i="18"/>
  <c r="CL50" i="18"/>
  <c r="CM50" i="18"/>
  <c r="CN50" i="18"/>
  <c r="CL51" i="18"/>
  <c r="CM51" i="18"/>
  <c r="CN51" i="18"/>
  <c r="CL52" i="18"/>
  <c r="CM52" i="18"/>
  <c r="CN52" i="18"/>
  <c r="CL53" i="18"/>
  <c r="CM53" i="18"/>
  <c r="CN53" i="18"/>
  <c r="CL54" i="18"/>
  <c r="CM54" i="18"/>
  <c r="CN54" i="18"/>
  <c r="CL55" i="18"/>
  <c r="CM55" i="18"/>
  <c r="CN55" i="18"/>
  <c r="CL56" i="18"/>
  <c r="CM56" i="18"/>
  <c r="CN56" i="18"/>
  <c r="CL57" i="18"/>
  <c r="CM57" i="18"/>
  <c r="CN57" i="18"/>
  <c r="CL58" i="18"/>
  <c r="CM58" i="18"/>
  <c r="CN58" i="18"/>
  <c r="CL59" i="18"/>
  <c r="CM59" i="18"/>
  <c r="CN59" i="18"/>
  <c r="CL60" i="18"/>
  <c r="CM60" i="18"/>
  <c r="CN60" i="18"/>
  <c r="CL61" i="18"/>
  <c r="CM61" i="18"/>
  <c r="CN61" i="18"/>
  <c r="CL62" i="18"/>
  <c r="CM62" i="18"/>
  <c r="CN62" i="18"/>
  <c r="CL63" i="18"/>
  <c r="CM63" i="18"/>
  <c r="CN63" i="18"/>
  <c r="CL64" i="18"/>
  <c r="CM64" i="18"/>
  <c r="CN64" i="18"/>
  <c r="CL65" i="18"/>
  <c r="CM65" i="18"/>
  <c r="CN65" i="18"/>
  <c r="CL66" i="18"/>
  <c r="CM66" i="18"/>
  <c r="CN66" i="18"/>
  <c r="CL67" i="18"/>
  <c r="CM67" i="18"/>
  <c r="CN67" i="18"/>
  <c r="CL68" i="18"/>
  <c r="CM68" i="18"/>
  <c r="CN68" i="18"/>
  <c r="CL69" i="18"/>
  <c r="CM69" i="18"/>
  <c r="CN69" i="18"/>
  <c r="CL70" i="18"/>
  <c r="CM70" i="18"/>
  <c r="CN70" i="18"/>
  <c r="CL71" i="18"/>
  <c r="CM71" i="18"/>
  <c r="CN71" i="18"/>
  <c r="CL72" i="18"/>
  <c r="CM72" i="18"/>
  <c r="CN72" i="18"/>
  <c r="CL73" i="18"/>
  <c r="CM73" i="18"/>
  <c r="CN73" i="18"/>
  <c r="CL74" i="18"/>
  <c r="CM74" i="18"/>
  <c r="CN74" i="18"/>
  <c r="CL75" i="18"/>
  <c r="CM75" i="18"/>
  <c r="CN75" i="18"/>
  <c r="CL76" i="18"/>
  <c r="CM76" i="18"/>
  <c r="CN76" i="18"/>
  <c r="CL77" i="18"/>
  <c r="CM77" i="18"/>
  <c r="CN77" i="18"/>
  <c r="CL78" i="18"/>
  <c r="CM78" i="18"/>
  <c r="CN78" i="18"/>
  <c r="CL79" i="18"/>
  <c r="CM79" i="18"/>
  <c r="CN79" i="18"/>
  <c r="CL80" i="18"/>
  <c r="CM80" i="18"/>
  <c r="CN80" i="18"/>
  <c r="CL81" i="18"/>
  <c r="CM81" i="18"/>
  <c r="CN81" i="18"/>
  <c r="CL82" i="18"/>
  <c r="CM82" i="18"/>
  <c r="CN82" i="18"/>
  <c r="CL83" i="18"/>
  <c r="CM83" i="18"/>
  <c r="CN83" i="18"/>
  <c r="CL84" i="18"/>
  <c r="CM84" i="18"/>
  <c r="CN84" i="18"/>
  <c r="CL85" i="18"/>
  <c r="CM85" i="18"/>
  <c r="CN85" i="18"/>
  <c r="CL86" i="18"/>
  <c r="CM86" i="18"/>
  <c r="CN86" i="18"/>
  <c r="CL87" i="18"/>
  <c r="CM87" i="18"/>
  <c r="CN87" i="18"/>
  <c r="CL88" i="18"/>
  <c r="CM88" i="18"/>
  <c r="CN88" i="18"/>
  <c r="CL89" i="18"/>
  <c r="CM89" i="18"/>
  <c r="CN89" i="18"/>
  <c r="CL90" i="18"/>
  <c r="CM90" i="18"/>
  <c r="CN90" i="18"/>
  <c r="CL91" i="18"/>
  <c r="CM91" i="18"/>
  <c r="CN91" i="18"/>
  <c r="CL92" i="18"/>
  <c r="CM92" i="18"/>
  <c r="CN92" i="18"/>
  <c r="CL93" i="18"/>
  <c r="CM93" i="18"/>
  <c r="CN93" i="18"/>
  <c r="CL94" i="18"/>
  <c r="CM94" i="18"/>
  <c r="CN94" i="18"/>
  <c r="CL95" i="18"/>
  <c r="CM95" i="18"/>
  <c r="CN95" i="18"/>
  <c r="CL96" i="18"/>
  <c r="CM96" i="18"/>
  <c r="CN96" i="18"/>
  <c r="CL97" i="18"/>
  <c r="CM97" i="18"/>
  <c r="CN97" i="18"/>
  <c r="CL98" i="18"/>
  <c r="CM98" i="18"/>
  <c r="CN98" i="18"/>
  <c r="CL99" i="18"/>
  <c r="CM99" i="18"/>
  <c r="CN99" i="18"/>
  <c r="CL100" i="18"/>
  <c r="CM100" i="18"/>
  <c r="CN100" i="18"/>
  <c r="CL101" i="18"/>
  <c r="CM101" i="18"/>
  <c r="CN101" i="18"/>
  <c r="CL102" i="18"/>
  <c r="CM102" i="18"/>
  <c r="CN102" i="18"/>
  <c r="CL103" i="18"/>
  <c r="CM103" i="18"/>
  <c r="CN103" i="18"/>
  <c r="CL104" i="18"/>
  <c r="CM104" i="18"/>
  <c r="CN104" i="18"/>
  <c r="CL105" i="18"/>
  <c r="CM105" i="18"/>
  <c r="CN105" i="18"/>
  <c r="CL106" i="18"/>
  <c r="CM106" i="18"/>
  <c r="CN106" i="18"/>
  <c r="CL107" i="18"/>
  <c r="CM107" i="18"/>
  <c r="CN107" i="18"/>
  <c r="CL108" i="18"/>
  <c r="CM108" i="18"/>
  <c r="CN108" i="18"/>
  <c r="CL109" i="18"/>
  <c r="CM109" i="18"/>
  <c r="CN109" i="18"/>
  <c r="CL110" i="18"/>
  <c r="CM110" i="18"/>
  <c r="CN110" i="18"/>
  <c r="CL111" i="18"/>
  <c r="CM111" i="18"/>
  <c r="CN111" i="18"/>
  <c r="CL112" i="18"/>
  <c r="CM112" i="18"/>
  <c r="CN112" i="18"/>
  <c r="CL113" i="18"/>
  <c r="CM113" i="18"/>
  <c r="CN113" i="18"/>
  <c r="CL114" i="18"/>
  <c r="CM114" i="18"/>
  <c r="CN114" i="18"/>
  <c r="CL115" i="18"/>
  <c r="CM115" i="18"/>
  <c r="CN115" i="18"/>
  <c r="CL116" i="18"/>
  <c r="CM116" i="18"/>
  <c r="CN116" i="18"/>
  <c r="CN21" i="18"/>
  <c r="CM21" i="18"/>
  <c r="CL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K72" i="18"/>
  <c r="CK73" i="18"/>
  <c r="CK74" i="18"/>
  <c r="CK75" i="18"/>
  <c r="CK76" i="18"/>
  <c r="CK77" i="18"/>
  <c r="CK78" i="18"/>
  <c r="CK79" i="18"/>
  <c r="CK80" i="18"/>
  <c r="CK81" i="18"/>
  <c r="CK82" i="18"/>
  <c r="CK83" i="18"/>
  <c r="CK84" i="18"/>
  <c r="CK85" i="18"/>
  <c r="CK86" i="18"/>
  <c r="CK87" i="18"/>
  <c r="CK88" i="18"/>
  <c r="CK89" i="18"/>
  <c r="CK90" i="18"/>
  <c r="CK91" i="18"/>
  <c r="CK92" i="18"/>
  <c r="CK93" i="18"/>
  <c r="CK94" i="18"/>
  <c r="CK95" i="18"/>
  <c r="CK96" i="18"/>
  <c r="CK97" i="18"/>
  <c r="CK98" i="18"/>
  <c r="CK99" i="18"/>
  <c r="CK100" i="18"/>
  <c r="CK101" i="18"/>
  <c r="CK102" i="18"/>
  <c r="CK103" i="18"/>
  <c r="CK104" i="18"/>
  <c r="CK105" i="18"/>
  <c r="CK106" i="18"/>
  <c r="CK107" i="18"/>
  <c r="CK108" i="18"/>
  <c r="CK109" i="18"/>
  <c r="CK110" i="18"/>
  <c r="CK111" i="18"/>
  <c r="CK112" i="18"/>
  <c r="CK113" i="18"/>
  <c r="CK114" i="18"/>
  <c r="CK115" i="18"/>
  <c r="CK116" i="18"/>
  <c r="CK21" i="18"/>
  <c r="CJ21" i="18"/>
  <c r="CJ24" i="18"/>
  <c r="CJ25" i="18"/>
  <c r="CJ26" i="18"/>
  <c r="CJ27" i="18"/>
  <c r="CJ28" i="18"/>
  <c r="CJ29" i="18"/>
  <c r="CJ30" i="18"/>
  <c r="CJ31" i="18"/>
  <c r="CJ32" i="18"/>
  <c r="CJ33" i="18"/>
  <c r="CJ34" i="18"/>
  <c r="CJ35" i="18"/>
  <c r="CJ36" i="18"/>
  <c r="CJ37" i="18"/>
  <c r="CJ38" i="18"/>
  <c r="CJ39" i="18"/>
  <c r="CJ40" i="18"/>
  <c r="CJ41" i="18"/>
  <c r="CJ42" i="18"/>
  <c r="CJ43" i="18"/>
  <c r="CJ44" i="18"/>
  <c r="CJ45" i="18"/>
  <c r="CJ46" i="18"/>
  <c r="CJ47" i="18"/>
  <c r="CJ48" i="18"/>
  <c r="CJ49" i="18"/>
  <c r="CJ50" i="18"/>
  <c r="CJ51" i="18"/>
  <c r="CJ52" i="18"/>
  <c r="CJ53" i="18"/>
  <c r="CJ54" i="18"/>
  <c r="CJ55" i="18"/>
  <c r="CJ56" i="18"/>
  <c r="CJ57" i="18"/>
  <c r="CJ58" i="18"/>
  <c r="CJ59" i="18"/>
  <c r="CJ60" i="18"/>
  <c r="CJ61" i="18"/>
  <c r="CJ62" i="18"/>
  <c r="CJ63" i="18"/>
  <c r="CJ64" i="18"/>
  <c r="CJ65" i="18"/>
  <c r="CJ66" i="18"/>
  <c r="CJ67" i="18"/>
  <c r="CJ68" i="18"/>
  <c r="CJ69" i="18"/>
  <c r="CJ70" i="18"/>
  <c r="CJ71" i="18"/>
  <c r="CJ72" i="18"/>
  <c r="CJ73" i="18"/>
  <c r="CJ74" i="18"/>
  <c r="CJ75" i="18"/>
  <c r="CJ76" i="18"/>
  <c r="CJ77" i="18"/>
  <c r="CJ78" i="18"/>
  <c r="CJ79" i="18"/>
  <c r="CJ80" i="18"/>
  <c r="CJ81" i="18"/>
  <c r="CJ82" i="18"/>
  <c r="CJ83" i="18"/>
  <c r="CJ84" i="18"/>
  <c r="CJ85" i="18"/>
  <c r="CJ86" i="18"/>
  <c r="CJ87" i="18"/>
  <c r="CJ88" i="18"/>
  <c r="CJ89" i="18"/>
  <c r="CJ90" i="18"/>
  <c r="CJ91" i="18"/>
  <c r="CJ92" i="18"/>
  <c r="CJ93" i="18"/>
  <c r="CJ94" i="18"/>
  <c r="CJ95" i="18"/>
  <c r="CJ96" i="18"/>
  <c r="CJ97" i="18"/>
  <c r="CJ98" i="18"/>
  <c r="CJ99" i="18"/>
  <c r="CJ100" i="18"/>
  <c r="CJ101" i="18"/>
  <c r="CJ102" i="18"/>
  <c r="CJ103" i="18"/>
  <c r="CJ104" i="18"/>
  <c r="CJ105" i="18"/>
  <c r="CJ106" i="18"/>
  <c r="CJ107" i="18"/>
  <c r="CJ108" i="18"/>
  <c r="CJ109" i="18"/>
  <c r="CJ110" i="18"/>
  <c r="CJ111" i="18"/>
  <c r="CJ112" i="18"/>
  <c r="CJ113" i="18"/>
  <c r="CJ114" i="18"/>
  <c r="CJ115" i="18"/>
  <c r="CJ116" i="18"/>
  <c r="CJ23" i="18"/>
  <c r="CJ22" i="18"/>
  <c r="B65" i="18"/>
  <c r="CP22" i="18"/>
  <c r="CP23" i="18"/>
  <c r="CP24" i="18"/>
  <c r="CP25" i="18"/>
  <c r="CP26" i="18"/>
  <c r="CP27" i="18"/>
  <c r="CP28" i="18"/>
  <c r="CP29" i="18"/>
  <c r="CP30" i="18"/>
  <c r="CP31" i="18"/>
  <c r="CP32" i="18"/>
  <c r="CP33" i="18"/>
  <c r="CP34" i="18"/>
  <c r="CP35" i="18"/>
  <c r="CP36" i="18"/>
  <c r="CP37" i="18"/>
  <c r="CP38" i="18"/>
  <c r="CP39" i="18"/>
  <c r="CP40" i="18"/>
  <c r="CP41" i="18"/>
  <c r="CP42" i="18"/>
  <c r="CP43" i="18"/>
  <c r="CP44" i="18"/>
  <c r="CP45" i="18"/>
  <c r="CP46" i="18"/>
  <c r="CP47" i="18"/>
  <c r="CP48" i="18"/>
  <c r="CP49" i="18"/>
  <c r="CP50" i="18"/>
  <c r="CP51" i="18"/>
  <c r="CP52" i="18"/>
  <c r="CP53" i="18"/>
  <c r="CP54" i="18"/>
  <c r="CP55" i="18"/>
  <c r="CP56" i="18"/>
  <c r="CP57" i="18"/>
  <c r="CP58" i="18"/>
  <c r="CP59" i="18"/>
  <c r="CP60" i="18"/>
  <c r="CP61" i="18"/>
  <c r="CP62" i="18"/>
  <c r="CP63" i="18"/>
  <c r="CP64" i="18"/>
  <c r="CP65" i="18"/>
  <c r="CP66" i="18"/>
  <c r="CP67" i="18"/>
  <c r="CP68" i="18"/>
  <c r="CP69" i="18"/>
  <c r="CP70" i="18"/>
  <c r="CP71" i="18"/>
  <c r="CP72" i="18"/>
  <c r="CP73" i="18"/>
  <c r="CP74" i="18"/>
  <c r="CP75" i="18"/>
  <c r="CP76" i="18"/>
  <c r="CP77" i="18"/>
  <c r="CP78" i="18"/>
  <c r="CP79" i="18"/>
  <c r="CP80" i="18"/>
  <c r="CP81" i="18"/>
  <c r="CP82" i="18"/>
  <c r="CP83" i="18"/>
  <c r="CP84" i="18"/>
  <c r="CP85" i="18"/>
  <c r="CP86" i="18"/>
  <c r="CP87" i="18"/>
  <c r="CP88" i="18"/>
  <c r="CP89" i="18"/>
  <c r="CP90" i="18"/>
  <c r="CP91" i="18"/>
  <c r="CP92" i="18"/>
  <c r="CP93" i="18"/>
  <c r="CP94" i="18"/>
  <c r="CP95" i="18"/>
  <c r="CP96" i="18"/>
  <c r="CP97" i="18"/>
  <c r="CP98" i="18"/>
  <c r="CP99" i="18"/>
  <c r="CP100" i="18"/>
  <c r="CP101" i="18"/>
  <c r="CP102" i="18"/>
  <c r="CP103" i="18"/>
  <c r="CP104" i="18"/>
  <c r="CP105" i="18"/>
  <c r="CP106" i="18"/>
  <c r="CP107" i="18"/>
  <c r="CP108" i="18"/>
  <c r="CP109" i="18"/>
  <c r="CP110" i="18"/>
  <c r="CP111" i="18"/>
  <c r="CP112" i="18"/>
  <c r="CP113" i="18"/>
  <c r="CP114" i="18"/>
  <c r="CP115" i="18"/>
  <c r="CP116" i="18"/>
  <c r="CP21" i="18"/>
  <c r="CI22" i="18"/>
  <c r="CI23" i="18"/>
  <c r="CI24" i="18"/>
  <c r="CI25" i="18"/>
  <c r="CI26" i="18"/>
  <c r="CI27" i="18"/>
  <c r="CI28" i="18"/>
  <c r="CI29" i="18"/>
  <c r="CI30" i="18"/>
  <c r="CI31" i="18"/>
  <c r="CI32" i="18"/>
  <c r="CI33" i="18"/>
  <c r="CI34" i="18"/>
  <c r="CI35" i="18"/>
  <c r="CI36" i="18"/>
  <c r="CI37" i="18"/>
  <c r="CI38" i="18"/>
  <c r="CI39" i="18"/>
  <c r="CI40" i="18"/>
  <c r="CI41" i="18"/>
  <c r="CI42" i="18"/>
  <c r="CI43" i="18"/>
  <c r="CI44" i="18"/>
  <c r="CI45" i="18"/>
  <c r="CI46" i="18"/>
  <c r="CI47" i="18"/>
  <c r="CI48" i="18"/>
  <c r="CI49" i="18"/>
  <c r="CI50" i="18"/>
  <c r="CI51" i="18"/>
  <c r="CI52" i="18"/>
  <c r="CI53" i="18"/>
  <c r="CI54" i="18"/>
  <c r="CI55" i="18"/>
  <c r="CI56" i="18"/>
  <c r="CI57" i="18"/>
  <c r="CI58" i="18"/>
  <c r="CI59" i="18"/>
  <c r="CI60" i="18"/>
  <c r="CI61" i="18"/>
  <c r="CI62" i="18"/>
  <c r="CI63" i="18"/>
  <c r="CI64" i="18"/>
  <c r="CI65" i="18"/>
  <c r="CI66" i="18"/>
  <c r="CI67" i="18"/>
  <c r="CI68" i="18"/>
  <c r="CI69" i="18"/>
  <c r="CI70" i="18"/>
  <c r="CI71" i="18"/>
  <c r="CI72" i="18"/>
  <c r="CI73" i="18"/>
  <c r="CI74" i="18"/>
  <c r="CI75" i="18"/>
  <c r="CI76" i="18"/>
  <c r="CI77" i="18"/>
  <c r="CI78" i="18"/>
  <c r="CI79" i="18"/>
  <c r="CI80" i="18"/>
  <c r="CI81" i="18"/>
  <c r="CI82" i="18"/>
  <c r="CI83" i="18"/>
  <c r="CI84" i="18"/>
  <c r="CI85" i="18"/>
  <c r="CI86" i="18"/>
  <c r="CI87" i="18"/>
  <c r="CI88" i="18"/>
  <c r="CI89" i="18"/>
  <c r="CI90" i="18"/>
  <c r="CI91" i="18"/>
  <c r="CI92" i="18"/>
  <c r="CI93" i="18"/>
  <c r="CI94" i="18"/>
  <c r="CI95" i="18"/>
  <c r="CI96" i="18"/>
  <c r="CI97" i="18"/>
  <c r="CI98" i="18"/>
  <c r="CI99" i="18"/>
  <c r="CI100" i="18"/>
  <c r="CI101" i="18"/>
  <c r="CI102" i="18"/>
  <c r="CI103" i="18"/>
  <c r="CI104" i="18"/>
  <c r="CI105" i="18"/>
  <c r="CI106" i="18"/>
  <c r="CI107" i="18"/>
  <c r="CI108" i="18"/>
  <c r="CI109" i="18"/>
  <c r="CI110" i="18"/>
  <c r="CI111" i="18"/>
  <c r="CI112" i="18"/>
  <c r="CI113" i="18"/>
  <c r="CI114" i="18"/>
  <c r="CI115" i="18"/>
  <c r="CI116" i="18"/>
  <c r="CI21" i="18"/>
  <c r="CO22" i="18"/>
  <c r="CO23" i="18"/>
  <c r="CO24" i="18"/>
  <c r="CO25" i="18"/>
  <c r="CO26" i="18"/>
  <c r="CO27" i="18"/>
  <c r="CO28" i="18"/>
  <c r="CO29" i="18"/>
  <c r="CO30" i="18"/>
  <c r="CO31" i="18"/>
  <c r="CO32" i="18"/>
  <c r="CO33" i="18"/>
  <c r="CO34" i="18"/>
  <c r="CO35" i="18"/>
  <c r="CO36" i="18"/>
  <c r="CO37" i="18"/>
  <c r="CO38" i="18"/>
  <c r="CO39" i="18"/>
  <c r="CO40" i="18"/>
  <c r="CO41" i="18"/>
  <c r="CO42" i="18"/>
  <c r="CO43" i="18"/>
  <c r="CO44" i="18"/>
  <c r="CO45" i="18"/>
  <c r="CO46" i="18"/>
  <c r="CO47" i="18"/>
  <c r="CO48" i="18"/>
  <c r="CO49" i="18"/>
  <c r="CO50" i="18"/>
  <c r="CO51" i="18"/>
  <c r="CO52" i="18"/>
  <c r="CO53" i="18"/>
  <c r="CO54" i="18"/>
  <c r="CO55" i="18"/>
  <c r="CO56" i="18"/>
  <c r="CO57" i="18"/>
  <c r="CO58" i="18"/>
  <c r="CO59" i="18"/>
  <c r="CO60" i="18"/>
  <c r="CO61" i="18"/>
  <c r="CO62" i="18"/>
  <c r="CO63" i="18"/>
  <c r="CO64" i="18"/>
  <c r="CO65" i="18"/>
  <c r="CO66" i="18"/>
  <c r="CO67" i="18"/>
  <c r="CO68" i="18"/>
  <c r="CO69" i="18"/>
  <c r="CO70" i="18"/>
  <c r="CO71" i="18"/>
  <c r="CO72" i="18"/>
  <c r="CO73" i="18"/>
  <c r="CO74" i="18"/>
  <c r="CO75" i="18"/>
  <c r="CO76" i="18"/>
  <c r="CO77" i="18"/>
  <c r="CO78" i="18"/>
  <c r="CO79" i="18"/>
  <c r="CO80" i="18"/>
  <c r="CO81" i="18"/>
  <c r="CO82" i="18"/>
  <c r="CO83" i="18"/>
  <c r="CO84" i="18"/>
  <c r="CO85" i="18"/>
  <c r="CO86" i="18"/>
  <c r="CO87" i="18"/>
  <c r="CO88" i="18"/>
  <c r="CO89" i="18"/>
  <c r="CO90" i="18"/>
  <c r="CO91" i="18"/>
  <c r="CO92" i="18"/>
  <c r="CO93" i="18"/>
  <c r="CO94" i="18"/>
  <c r="CO95" i="18"/>
  <c r="CO96" i="18"/>
  <c r="CO97" i="18"/>
  <c r="CO98" i="18"/>
  <c r="CO99" i="18"/>
  <c r="CO100" i="18"/>
  <c r="CO101" i="18"/>
  <c r="CO102" i="18"/>
  <c r="CO103" i="18"/>
  <c r="CO104" i="18"/>
  <c r="CO105" i="18"/>
  <c r="CO106" i="18"/>
  <c r="CO107" i="18"/>
  <c r="CO108" i="18"/>
  <c r="CO109" i="18"/>
  <c r="CO110" i="18"/>
  <c r="CO111" i="18"/>
  <c r="CO112" i="18"/>
  <c r="CO113" i="18"/>
  <c r="CO114" i="18"/>
  <c r="CO115" i="18"/>
  <c r="CO116" i="18"/>
  <c r="CO21" i="18"/>
  <c r="CH22" i="18"/>
  <c r="CH23" i="18"/>
  <c r="CH24" i="18"/>
  <c r="CH25" i="18"/>
  <c r="CH26" i="18"/>
  <c r="CH27" i="18"/>
  <c r="CH28" i="18"/>
  <c r="CH29" i="18"/>
  <c r="CH30" i="18"/>
  <c r="CH31" i="18"/>
  <c r="CH32" i="18"/>
  <c r="CH33" i="18"/>
  <c r="CH34" i="18"/>
  <c r="CH35" i="18"/>
  <c r="CH36" i="18"/>
  <c r="CH37" i="18"/>
  <c r="CH38" i="18"/>
  <c r="CH39" i="18"/>
  <c r="CH40" i="18"/>
  <c r="CH41" i="18"/>
  <c r="CH42" i="18"/>
  <c r="CH43" i="18"/>
  <c r="CH44" i="18"/>
  <c r="CH45" i="18"/>
  <c r="CH46" i="18"/>
  <c r="CH47" i="18"/>
  <c r="CH48" i="18"/>
  <c r="CH49" i="18"/>
  <c r="CH50" i="18"/>
  <c r="CH51" i="18"/>
  <c r="CH52" i="18"/>
  <c r="CH53" i="18"/>
  <c r="CH54" i="18"/>
  <c r="CH55" i="18"/>
  <c r="CH56" i="18"/>
  <c r="CH57" i="18"/>
  <c r="CH58" i="18"/>
  <c r="CH59" i="18"/>
  <c r="CH60" i="18"/>
  <c r="CH61" i="18"/>
  <c r="CH62" i="18"/>
  <c r="CH63" i="18"/>
  <c r="CH64" i="18"/>
  <c r="CH65" i="18"/>
  <c r="CH66" i="18"/>
  <c r="CH67" i="18"/>
  <c r="CH68" i="18"/>
  <c r="CH69" i="18"/>
  <c r="CH70" i="18"/>
  <c r="CH71" i="18"/>
  <c r="CH72" i="18"/>
  <c r="CH73" i="18"/>
  <c r="CH74" i="18"/>
  <c r="CH75" i="18"/>
  <c r="CH76" i="18"/>
  <c r="CH77" i="18"/>
  <c r="CH78" i="18"/>
  <c r="CH79" i="18"/>
  <c r="CH80" i="18"/>
  <c r="CH81" i="18"/>
  <c r="CH82" i="18"/>
  <c r="CH83" i="18"/>
  <c r="CH84" i="18"/>
  <c r="CH85" i="18"/>
  <c r="CH86" i="18"/>
  <c r="CH87" i="18"/>
  <c r="CH88" i="18"/>
  <c r="CH89" i="18"/>
  <c r="CH90" i="18"/>
  <c r="CH91" i="18"/>
  <c r="CH92" i="18"/>
  <c r="CH93" i="18"/>
  <c r="CH94" i="18"/>
  <c r="CH95" i="18"/>
  <c r="CH96" i="18"/>
  <c r="CH97" i="18"/>
  <c r="CH98" i="18"/>
  <c r="CH99" i="18"/>
  <c r="CH100" i="18"/>
  <c r="CH101" i="18"/>
  <c r="CH102" i="18"/>
  <c r="CH103" i="18"/>
  <c r="CH104" i="18"/>
  <c r="CH105" i="18"/>
  <c r="CH106" i="18"/>
  <c r="CH107" i="18"/>
  <c r="CH108" i="18"/>
  <c r="CH109" i="18"/>
  <c r="CH110" i="18"/>
  <c r="CH111" i="18"/>
  <c r="CH112" i="18"/>
  <c r="CH113" i="18"/>
  <c r="CH114" i="18"/>
  <c r="CH115" i="18"/>
  <c r="CH116" i="18"/>
  <c r="CH21" i="18"/>
  <c r="C65" i="18"/>
  <c r="Q4" i="65"/>
  <c r="Q5" i="65"/>
  <c r="Q6" i="65"/>
  <c r="Q7" i="65"/>
  <c r="Q8" i="65"/>
  <c r="Q9" i="65"/>
  <c r="Q10" i="65"/>
  <c r="Q11" i="65"/>
  <c r="Q12" i="65"/>
  <c r="Q13" i="65"/>
  <c r="Q14" i="65"/>
  <c r="Q15" i="65"/>
  <c r="Q16" i="65"/>
  <c r="Q17" i="65"/>
  <c r="Q18" i="65"/>
  <c r="Q19" i="65"/>
  <c r="Q20" i="65"/>
  <c r="Q21" i="65"/>
  <c r="Q22" i="65"/>
  <c r="Q23" i="65"/>
  <c r="Q24" i="65"/>
  <c r="Q25" i="65"/>
  <c r="Q26" i="65"/>
  <c r="Q27" i="65"/>
  <c r="Q28" i="65"/>
  <c r="Q29" i="65"/>
  <c r="Q30" i="65"/>
  <c r="Q31" i="65"/>
  <c r="Q32" i="65"/>
  <c r="Q33" i="65"/>
  <c r="Q34" i="65"/>
  <c r="Q35" i="65"/>
  <c r="Q36" i="65"/>
  <c r="Q37" i="65"/>
  <c r="Q38" i="65"/>
  <c r="Q39" i="65"/>
  <c r="Q40" i="65"/>
  <c r="Q41" i="65"/>
  <c r="Q42" i="65"/>
  <c r="Q43" i="65"/>
  <c r="Q44" i="65"/>
  <c r="Q45" i="65"/>
  <c r="Q46" i="65"/>
  <c r="Q47" i="65"/>
  <c r="Q48" i="65"/>
  <c r="Q49" i="65"/>
  <c r="Q50" i="65"/>
  <c r="Q51" i="65"/>
  <c r="Q52" i="65"/>
  <c r="Q53" i="65"/>
  <c r="Q54" i="65"/>
  <c r="Q55" i="65"/>
  <c r="Q56" i="65"/>
  <c r="Q57" i="65"/>
  <c r="Q58" i="65"/>
  <c r="Q59" i="65"/>
  <c r="Q60" i="65"/>
  <c r="Q61" i="65"/>
  <c r="Q62" i="65"/>
  <c r="Q63" i="65"/>
  <c r="Q64" i="65"/>
  <c r="Q65" i="65"/>
  <c r="Q66" i="65"/>
  <c r="Q67" i="65"/>
  <c r="Q68" i="65"/>
  <c r="Q69" i="65"/>
  <c r="Q70" i="65"/>
  <c r="Q71" i="65"/>
  <c r="Q72" i="65"/>
  <c r="Q73" i="65"/>
  <c r="Q74" i="65"/>
  <c r="Q75" i="65"/>
  <c r="Q76" i="65"/>
  <c r="Q77" i="65"/>
  <c r="Q78" i="65"/>
  <c r="Q79" i="65"/>
  <c r="Q80" i="65"/>
  <c r="Q81" i="65"/>
  <c r="Q82" i="65"/>
  <c r="Q83" i="65"/>
  <c r="Q84" i="65"/>
  <c r="Q85" i="65"/>
  <c r="Q86" i="65"/>
  <c r="Q87" i="65"/>
  <c r="Q88" i="65"/>
  <c r="Q89" i="65"/>
  <c r="Q90" i="65"/>
  <c r="Q91" i="65"/>
  <c r="Q92" i="65"/>
  <c r="Q93" i="65"/>
  <c r="Q94" i="65"/>
  <c r="Q95" i="65"/>
  <c r="Q96" i="65"/>
  <c r="Q97" i="65"/>
  <c r="Q98" i="65"/>
  <c r="Q3" i="65"/>
  <c r="Q4" i="64"/>
  <c r="Q5" i="64"/>
  <c r="Q6" i="64"/>
  <c r="Q7" i="64"/>
  <c r="Q8" i="64"/>
  <c r="Q9" i="64"/>
  <c r="Q10" i="64"/>
  <c r="Q11" i="64"/>
  <c r="Q12" i="64"/>
  <c r="Q13" i="64"/>
  <c r="Q14" i="64"/>
  <c r="Q15" i="64"/>
  <c r="Q16" i="64"/>
  <c r="Q17" i="64"/>
  <c r="Q18" i="64"/>
  <c r="Q19" i="64"/>
  <c r="Q20" i="64"/>
  <c r="Q21" i="64"/>
  <c r="Q22" i="64"/>
  <c r="Q23" i="64"/>
  <c r="Q24" i="64"/>
  <c r="Q25" i="64"/>
  <c r="Q26" i="64"/>
  <c r="Q27" i="64"/>
  <c r="Q28" i="64"/>
  <c r="Q29" i="64"/>
  <c r="Q30" i="64"/>
  <c r="Q31" i="64"/>
  <c r="Q32" i="64"/>
  <c r="Q33" i="64"/>
  <c r="Q34" i="64"/>
  <c r="Q35" i="64"/>
  <c r="Q36" i="64"/>
  <c r="Q37" i="64"/>
  <c r="Q38" i="64"/>
  <c r="Q39" i="64"/>
  <c r="Q40" i="64"/>
  <c r="Q41" i="64"/>
  <c r="Q42" i="64"/>
  <c r="Q43" i="64"/>
  <c r="Q44" i="64"/>
  <c r="Q45" i="64"/>
  <c r="Q46" i="64"/>
  <c r="Q47" i="64"/>
  <c r="Q48" i="64"/>
  <c r="Q49" i="64"/>
  <c r="Q50" i="64"/>
  <c r="Q51" i="64"/>
  <c r="Q52" i="64"/>
  <c r="Q53" i="64"/>
  <c r="Q54" i="64"/>
  <c r="Q55" i="64"/>
  <c r="Q56" i="64"/>
  <c r="Q57" i="64"/>
  <c r="Q58" i="64"/>
  <c r="Q59" i="64"/>
  <c r="Q60" i="64"/>
  <c r="Q61" i="64"/>
  <c r="Q62" i="64"/>
  <c r="Q63" i="64"/>
  <c r="Q64" i="64"/>
  <c r="Q65" i="64"/>
  <c r="Q66" i="64"/>
  <c r="Q67" i="64"/>
  <c r="Q68" i="64"/>
  <c r="Q69" i="64"/>
  <c r="Q70" i="64"/>
  <c r="Q71" i="64"/>
  <c r="Q72" i="64"/>
  <c r="Q73" i="64"/>
  <c r="Q74" i="64"/>
  <c r="Q75" i="64"/>
  <c r="Q76" i="64"/>
  <c r="Q77" i="64"/>
  <c r="Q78" i="64"/>
  <c r="Q79" i="64"/>
  <c r="Q80" i="64"/>
  <c r="Q81" i="64"/>
  <c r="Q82" i="64"/>
  <c r="Q83" i="64"/>
  <c r="Q84" i="64"/>
  <c r="Q85" i="64"/>
  <c r="Q86" i="64"/>
  <c r="Q87" i="64"/>
  <c r="Q88" i="64"/>
  <c r="Q89" i="64"/>
  <c r="Q90" i="64"/>
  <c r="Q91" i="64"/>
  <c r="Q92" i="64"/>
  <c r="Q93" i="64"/>
  <c r="Q94" i="64"/>
  <c r="Q95" i="64"/>
  <c r="Q96" i="64"/>
  <c r="Q97" i="64"/>
  <c r="Q98" i="64"/>
  <c r="Q3" i="64"/>
  <c r="Q4" i="63"/>
  <c r="Q5" i="63"/>
  <c r="Q6" i="63"/>
  <c r="Q7" i="63"/>
  <c r="Q8" i="63"/>
  <c r="Q9" i="63"/>
  <c r="Q10" i="63"/>
  <c r="Q11" i="63"/>
  <c r="Q12" i="63"/>
  <c r="Q13" i="63"/>
  <c r="Q14" i="63"/>
  <c r="Q15" i="63"/>
  <c r="Q16" i="63"/>
  <c r="Q17" i="63"/>
  <c r="Q18" i="63"/>
  <c r="Q19" i="63"/>
  <c r="Q20" i="63"/>
  <c r="Q21" i="63"/>
  <c r="Q22" i="63"/>
  <c r="Q23" i="63"/>
  <c r="Q24" i="63"/>
  <c r="Q25" i="63"/>
  <c r="Q26" i="63"/>
  <c r="Q27" i="63"/>
  <c r="Q28" i="63"/>
  <c r="Q29" i="63"/>
  <c r="Q30" i="63"/>
  <c r="Q31" i="63"/>
  <c r="Q32" i="63"/>
  <c r="Q33" i="63"/>
  <c r="Q34" i="63"/>
  <c r="Q35" i="63"/>
  <c r="Q36" i="63"/>
  <c r="Q37" i="63"/>
  <c r="Q38" i="63"/>
  <c r="Q39" i="63"/>
  <c r="Q40" i="63"/>
  <c r="Q41" i="63"/>
  <c r="Q42" i="63"/>
  <c r="Q43" i="63"/>
  <c r="Q44" i="63"/>
  <c r="Q45" i="63"/>
  <c r="Q46" i="63"/>
  <c r="Q47" i="63"/>
  <c r="Q48" i="63"/>
  <c r="Q49" i="63"/>
  <c r="Q50" i="63"/>
  <c r="Q51" i="63"/>
  <c r="Q52" i="63"/>
  <c r="Q53" i="63"/>
  <c r="Q54" i="63"/>
  <c r="Q55" i="63"/>
  <c r="Q56" i="63"/>
  <c r="Q57" i="63"/>
  <c r="Q58" i="63"/>
  <c r="Q59" i="63"/>
  <c r="Q60" i="63"/>
  <c r="Q61" i="63"/>
  <c r="Q62" i="63"/>
  <c r="Q63" i="63"/>
  <c r="Q64" i="63"/>
  <c r="Q65" i="63"/>
  <c r="Q66" i="63"/>
  <c r="Q67" i="63"/>
  <c r="Q68" i="63"/>
  <c r="Q69" i="63"/>
  <c r="Q70" i="63"/>
  <c r="Q71" i="63"/>
  <c r="Q72" i="63"/>
  <c r="Q73" i="63"/>
  <c r="Q74" i="63"/>
  <c r="Q75" i="63"/>
  <c r="Q76" i="63"/>
  <c r="Q77" i="63"/>
  <c r="Q78" i="63"/>
  <c r="Q79" i="63"/>
  <c r="Q80" i="63"/>
  <c r="Q81" i="63"/>
  <c r="Q82" i="63"/>
  <c r="Q83" i="63"/>
  <c r="Q84" i="63"/>
  <c r="Q85" i="63"/>
  <c r="Q86" i="63"/>
  <c r="Q87" i="63"/>
  <c r="Q88" i="63"/>
  <c r="Q89" i="63"/>
  <c r="Q90" i="63"/>
  <c r="Q91" i="63"/>
  <c r="Q92" i="63"/>
  <c r="Q93" i="63"/>
  <c r="Q94" i="63"/>
  <c r="Q95" i="63"/>
  <c r="Q96" i="63"/>
  <c r="Q97" i="63"/>
  <c r="Q98" i="63"/>
  <c r="Q3" i="63"/>
  <c r="Q4" i="62"/>
  <c r="Q5" i="62"/>
  <c r="Q6" i="62"/>
  <c r="Q7" i="62"/>
  <c r="Q8" i="62"/>
  <c r="Q9" i="62"/>
  <c r="Q10" i="62"/>
  <c r="Q11" i="62"/>
  <c r="Q12" i="62"/>
  <c r="Q13" i="62"/>
  <c r="Q14" i="62"/>
  <c r="Q15" i="62"/>
  <c r="Q16" i="62"/>
  <c r="Q17" i="62"/>
  <c r="Q18" i="62"/>
  <c r="Q19" i="62"/>
  <c r="Q20" i="62"/>
  <c r="Q21" i="62"/>
  <c r="Q22" i="62"/>
  <c r="Q23" i="62"/>
  <c r="Q24" i="62"/>
  <c r="Q25" i="62"/>
  <c r="Q26" i="62"/>
  <c r="Q27" i="62"/>
  <c r="Q28" i="62"/>
  <c r="Q29" i="62"/>
  <c r="Q30" i="62"/>
  <c r="Q31" i="62"/>
  <c r="Q32" i="62"/>
  <c r="Q33" i="62"/>
  <c r="Q34" i="62"/>
  <c r="Q35" i="62"/>
  <c r="Q36" i="62"/>
  <c r="Q37" i="62"/>
  <c r="Q38" i="62"/>
  <c r="Q39" i="62"/>
  <c r="Q40" i="62"/>
  <c r="Q41" i="62"/>
  <c r="Q42" i="62"/>
  <c r="Q43" i="62"/>
  <c r="Q44" i="62"/>
  <c r="Q45" i="62"/>
  <c r="Q46" i="62"/>
  <c r="Q47" i="62"/>
  <c r="Q48" i="62"/>
  <c r="Q49" i="62"/>
  <c r="Q50" i="62"/>
  <c r="Q51" i="62"/>
  <c r="Q52" i="62"/>
  <c r="Q53" i="62"/>
  <c r="Q54" i="62"/>
  <c r="Q55" i="62"/>
  <c r="Q56" i="62"/>
  <c r="Q57" i="62"/>
  <c r="Q58" i="62"/>
  <c r="Q59" i="62"/>
  <c r="Q60" i="62"/>
  <c r="Q61" i="62"/>
  <c r="Q62" i="62"/>
  <c r="Q63" i="62"/>
  <c r="Q64" i="62"/>
  <c r="Q65" i="62"/>
  <c r="Q66" i="62"/>
  <c r="Q67" i="62"/>
  <c r="Q68" i="62"/>
  <c r="Q69" i="62"/>
  <c r="Q70" i="62"/>
  <c r="Q71" i="62"/>
  <c r="Q72" i="62"/>
  <c r="Q73" i="62"/>
  <c r="Q74" i="62"/>
  <c r="Q75" i="62"/>
  <c r="Q76" i="62"/>
  <c r="Q77" i="62"/>
  <c r="Q78" i="62"/>
  <c r="Q79" i="62"/>
  <c r="Q80" i="62"/>
  <c r="Q81" i="62"/>
  <c r="Q82" i="62"/>
  <c r="Q83" i="62"/>
  <c r="Q84" i="62"/>
  <c r="Q85" i="62"/>
  <c r="Q86" i="62"/>
  <c r="Q87" i="62"/>
  <c r="Q88" i="62"/>
  <c r="Q89" i="62"/>
  <c r="Q90" i="62"/>
  <c r="Q91" i="62"/>
  <c r="Q92" i="62"/>
  <c r="Q93" i="62"/>
  <c r="Q94" i="62"/>
  <c r="Q95" i="62"/>
  <c r="Q96" i="62"/>
  <c r="Q97" i="62"/>
  <c r="Q98" i="62"/>
  <c r="Q3" i="62"/>
  <c r="Q4" i="61"/>
  <c r="Q5" i="61"/>
  <c r="Q6" i="61"/>
  <c r="Q7" i="61"/>
  <c r="Q8" i="61"/>
  <c r="Q9" i="61"/>
  <c r="Q10" i="61"/>
  <c r="Q11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Q24" i="61"/>
  <c r="Q25" i="61"/>
  <c r="Q26" i="61"/>
  <c r="Q27" i="61"/>
  <c r="Q28" i="61"/>
  <c r="Q29" i="61"/>
  <c r="Q30" i="61"/>
  <c r="Q31" i="61"/>
  <c r="Q32" i="61"/>
  <c r="Q33" i="61"/>
  <c r="Q34" i="61"/>
  <c r="Q35" i="61"/>
  <c r="Q36" i="61"/>
  <c r="Q37" i="61"/>
  <c r="Q38" i="61"/>
  <c r="Q39" i="61"/>
  <c r="Q40" i="61"/>
  <c r="Q41" i="61"/>
  <c r="Q42" i="61"/>
  <c r="Q43" i="61"/>
  <c r="Q44" i="61"/>
  <c r="Q45" i="61"/>
  <c r="Q46" i="61"/>
  <c r="Q47" i="61"/>
  <c r="Q48" i="61"/>
  <c r="Q49" i="61"/>
  <c r="Q50" i="61"/>
  <c r="Q51" i="61"/>
  <c r="Q52" i="61"/>
  <c r="Q53" i="61"/>
  <c r="Q54" i="61"/>
  <c r="Q55" i="61"/>
  <c r="Q56" i="61"/>
  <c r="Q57" i="61"/>
  <c r="Q58" i="61"/>
  <c r="Q59" i="61"/>
  <c r="Q60" i="61"/>
  <c r="Q61" i="61"/>
  <c r="Q62" i="61"/>
  <c r="Q63" i="61"/>
  <c r="Q64" i="61"/>
  <c r="Q65" i="61"/>
  <c r="Q66" i="61"/>
  <c r="Q67" i="61"/>
  <c r="Q68" i="61"/>
  <c r="Q69" i="61"/>
  <c r="Q70" i="61"/>
  <c r="Q71" i="61"/>
  <c r="Q72" i="61"/>
  <c r="Q73" i="61"/>
  <c r="Q74" i="61"/>
  <c r="Q75" i="61"/>
  <c r="Q76" i="61"/>
  <c r="Q77" i="61"/>
  <c r="Q78" i="61"/>
  <c r="Q79" i="61"/>
  <c r="Q80" i="61"/>
  <c r="Q81" i="61"/>
  <c r="Q82" i="61"/>
  <c r="Q83" i="61"/>
  <c r="Q84" i="61"/>
  <c r="Q85" i="61"/>
  <c r="Q86" i="61"/>
  <c r="Q87" i="61"/>
  <c r="Q88" i="61"/>
  <c r="Q89" i="61"/>
  <c r="Q90" i="61"/>
  <c r="Q91" i="61"/>
  <c r="Q92" i="61"/>
  <c r="Q93" i="61"/>
  <c r="Q94" i="61"/>
  <c r="Q95" i="61"/>
  <c r="Q96" i="61"/>
  <c r="Q97" i="61"/>
  <c r="Q98" i="61"/>
  <c r="Q3" i="61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3" i="60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3" i="59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3" i="58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3" i="57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3" i="56"/>
  <c r="FQ71" i="71" l="1"/>
  <c r="FQ72" i="71" s="1"/>
  <c r="FQ73" i="71" s="1"/>
  <c r="FQ74" i="71" s="1"/>
  <c r="FQ75" i="71" s="1"/>
  <c r="FQ76" i="71" s="1"/>
  <c r="FQ77" i="71" s="1"/>
  <c r="FQ78" i="71" s="1"/>
  <c r="FQ79" i="71" s="1"/>
  <c r="FQ80" i="71" s="1"/>
  <c r="FQ81" i="71" s="1"/>
  <c r="FQ82" i="71" s="1"/>
  <c r="FQ83" i="71" s="1"/>
  <c r="FQ84" i="71" s="1"/>
  <c r="FQ85" i="71" s="1"/>
  <c r="FQ86" i="71" s="1"/>
  <c r="FQ87" i="71" s="1"/>
  <c r="FQ88" i="71" s="1"/>
  <c r="FQ89" i="71" s="1"/>
  <c r="FQ90" i="71" s="1"/>
  <c r="FQ91" i="71" s="1"/>
  <c r="FQ92" i="71" s="1"/>
  <c r="FQ93" i="71" s="1"/>
  <c r="FQ94" i="71" s="1"/>
  <c r="FQ95" i="71" s="1"/>
  <c r="FQ96" i="71" s="1"/>
  <c r="FQ97" i="71" s="1"/>
  <c r="FQ98" i="71" s="1"/>
  <c r="FQ99" i="71" s="1"/>
  <c r="FQ100" i="71" s="1"/>
  <c r="FQ101" i="71" s="1"/>
  <c r="FQ102" i="71" s="1"/>
  <c r="FQ103" i="71" s="1"/>
  <c r="FQ104" i="71" s="1"/>
  <c r="FQ105" i="71" s="1"/>
  <c r="FQ106" i="71" s="1"/>
  <c r="FQ70" i="71"/>
  <c r="FQ69" i="71"/>
  <c r="FQ68" i="71"/>
  <c r="FQ67" i="71"/>
  <c r="FQ66" i="71"/>
  <c r="FQ65" i="71"/>
  <c r="FQ64" i="71"/>
  <c r="FQ63" i="71"/>
  <c r="FQ62" i="71"/>
  <c r="FQ61" i="71"/>
  <c r="FQ60" i="71"/>
  <c r="FQ59" i="71"/>
  <c r="FQ58" i="71"/>
  <c r="FQ57" i="71"/>
  <c r="FQ56" i="71"/>
  <c r="FQ55" i="71"/>
  <c r="FQ54" i="71"/>
  <c r="FQ53" i="71"/>
  <c r="FQ52" i="71"/>
  <c r="FQ51" i="71"/>
  <c r="FQ50" i="71"/>
  <c r="FQ49" i="71"/>
  <c r="FQ48" i="71"/>
  <c r="FQ47" i="71"/>
  <c r="FQ46" i="71"/>
  <c r="FQ45" i="71"/>
  <c r="FQ44" i="71"/>
  <c r="FQ43" i="71"/>
  <c r="FQ42" i="71"/>
  <c r="FQ41" i="71"/>
  <c r="FQ40" i="71"/>
  <c r="FQ39" i="71"/>
  <c r="FQ38" i="71"/>
  <c r="FQ37" i="71"/>
  <c r="FQ36" i="71"/>
  <c r="FQ35" i="71"/>
  <c r="FQ34" i="71"/>
  <c r="FQ33" i="71"/>
  <c r="FQ32" i="71"/>
  <c r="FQ31" i="71"/>
  <c r="FQ30" i="71"/>
  <c r="FQ29" i="71"/>
  <c r="FQ28" i="71"/>
  <c r="FQ27" i="71"/>
  <c r="FQ26" i="71"/>
  <c r="FQ25" i="71"/>
  <c r="FQ24" i="71"/>
  <c r="FQ23" i="71"/>
  <c r="FQ22" i="71"/>
  <c r="FQ21" i="71"/>
  <c r="FQ20" i="71"/>
  <c r="FQ19" i="71"/>
  <c r="FQ18" i="71"/>
  <c r="FQ17" i="71"/>
  <c r="FQ16" i="71"/>
  <c r="FQ15" i="71"/>
  <c r="FQ14" i="71"/>
  <c r="FQ13" i="71"/>
  <c r="FQ12" i="71"/>
  <c r="FQ11" i="71"/>
  <c r="FO71" i="71"/>
  <c r="FO72" i="71" s="1"/>
  <c r="FO73" i="71" s="1"/>
  <c r="FO74" i="71" s="1"/>
  <c r="FO75" i="71" s="1"/>
  <c r="FO76" i="71" s="1"/>
  <c r="FO77" i="71" s="1"/>
  <c r="FO78" i="71" s="1"/>
  <c r="FO79" i="71" s="1"/>
  <c r="FO80" i="71" s="1"/>
  <c r="FO81" i="71" s="1"/>
  <c r="FO82" i="71" s="1"/>
  <c r="FO83" i="71" s="1"/>
  <c r="FO84" i="71" s="1"/>
  <c r="FO85" i="71" s="1"/>
  <c r="FO86" i="71" s="1"/>
  <c r="FO87" i="71" s="1"/>
  <c r="FO88" i="71" s="1"/>
  <c r="FO89" i="71" s="1"/>
  <c r="FO90" i="71" s="1"/>
  <c r="FO91" i="71" s="1"/>
  <c r="FO92" i="71" s="1"/>
  <c r="FO93" i="71" s="1"/>
  <c r="FO94" i="71" s="1"/>
  <c r="FO95" i="71" s="1"/>
  <c r="FO96" i="71" s="1"/>
  <c r="FO97" i="71" s="1"/>
  <c r="FO98" i="71" s="1"/>
  <c r="FO99" i="71" s="1"/>
  <c r="FO100" i="71" s="1"/>
  <c r="FO101" i="71" s="1"/>
  <c r="FO102" i="71" s="1"/>
  <c r="FO103" i="71" s="1"/>
  <c r="FO104" i="71" s="1"/>
  <c r="FO105" i="71" s="1"/>
  <c r="FO106" i="71" s="1"/>
  <c r="FO70" i="71"/>
  <c r="FO69" i="71"/>
  <c r="FO68" i="71"/>
  <c r="FO67" i="71"/>
  <c r="FO66" i="71"/>
  <c r="FO65" i="71"/>
  <c r="FO64" i="71"/>
  <c r="FO63" i="71"/>
  <c r="FO62" i="71"/>
  <c r="FO61" i="71"/>
  <c r="FO60" i="71"/>
  <c r="FO59" i="71"/>
  <c r="FO58" i="71"/>
  <c r="FO57" i="71"/>
  <c r="FO56" i="71"/>
  <c r="FO55" i="71"/>
  <c r="FO54" i="71"/>
  <c r="FO53" i="71"/>
  <c r="FO52" i="71"/>
  <c r="FO51" i="71"/>
  <c r="FO50" i="71"/>
  <c r="FO49" i="71"/>
  <c r="FO48" i="71"/>
  <c r="FO47" i="71"/>
  <c r="FO46" i="71"/>
  <c r="FO45" i="71"/>
  <c r="FO44" i="71"/>
  <c r="FO43" i="71"/>
  <c r="FO42" i="71"/>
  <c r="FO41" i="71"/>
  <c r="FO40" i="71"/>
  <c r="FO39" i="71"/>
  <c r="FO38" i="71"/>
  <c r="FO37" i="71"/>
  <c r="FO36" i="71"/>
  <c r="FO35" i="71"/>
  <c r="FO34" i="71"/>
  <c r="FO33" i="71"/>
  <c r="FO32" i="71"/>
  <c r="FO31" i="71"/>
  <c r="FO30" i="71"/>
  <c r="FO29" i="71"/>
  <c r="FO28" i="71"/>
  <c r="FO27" i="71"/>
  <c r="FO26" i="71"/>
  <c r="FO25" i="71"/>
  <c r="FO24" i="71"/>
  <c r="FO23" i="71"/>
  <c r="FO22" i="71"/>
  <c r="FO21" i="71"/>
  <c r="FO20" i="71"/>
  <c r="FO19" i="71"/>
  <c r="FO18" i="71"/>
  <c r="FO17" i="71"/>
  <c r="FO16" i="71"/>
  <c r="FO15" i="71"/>
  <c r="FO14" i="71"/>
  <c r="FO13" i="71"/>
  <c r="FO12" i="71"/>
  <c r="FO11" i="71"/>
  <c r="FM71" i="71"/>
  <c r="FM72" i="71" s="1"/>
  <c r="FM73" i="71" s="1"/>
  <c r="FM74" i="71" s="1"/>
  <c r="FM75" i="71" s="1"/>
  <c r="FM76" i="71" s="1"/>
  <c r="FM77" i="71" s="1"/>
  <c r="FM78" i="71" s="1"/>
  <c r="FM79" i="71" s="1"/>
  <c r="FM80" i="71" s="1"/>
  <c r="FM81" i="71" s="1"/>
  <c r="FM82" i="71" s="1"/>
  <c r="FM83" i="71" s="1"/>
  <c r="FM84" i="71" s="1"/>
  <c r="FM85" i="71" s="1"/>
  <c r="FM86" i="71" s="1"/>
  <c r="FM87" i="71" s="1"/>
  <c r="FM88" i="71" s="1"/>
  <c r="FM89" i="71" s="1"/>
  <c r="FM90" i="71" s="1"/>
  <c r="FM91" i="71" s="1"/>
  <c r="FM92" i="71" s="1"/>
  <c r="FM93" i="71" s="1"/>
  <c r="FM94" i="71" s="1"/>
  <c r="FM95" i="71" s="1"/>
  <c r="FM96" i="71" s="1"/>
  <c r="FM97" i="71" s="1"/>
  <c r="FM98" i="71" s="1"/>
  <c r="FM99" i="71" s="1"/>
  <c r="FM100" i="71" s="1"/>
  <c r="FM101" i="71" s="1"/>
  <c r="FM102" i="71" s="1"/>
  <c r="FM103" i="71" s="1"/>
  <c r="FM104" i="71" s="1"/>
  <c r="FM105" i="71" s="1"/>
  <c r="FM106" i="71" s="1"/>
  <c r="FM70" i="71"/>
  <c r="FM69" i="71"/>
  <c r="FM68" i="71"/>
  <c r="FM67" i="71"/>
  <c r="FM66" i="71"/>
  <c r="FM65" i="71"/>
  <c r="FM64" i="71"/>
  <c r="FM63" i="71"/>
  <c r="FM62" i="71"/>
  <c r="FM61" i="71"/>
  <c r="FM60" i="71"/>
  <c r="FM59" i="71"/>
  <c r="FM58" i="71"/>
  <c r="FM57" i="71"/>
  <c r="FM56" i="71"/>
  <c r="FM55" i="71"/>
  <c r="FM54" i="71"/>
  <c r="FM53" i="71"/>
  <c r="FM52" i="71"/>
  <c r="FM51" i="71"/>
  <c r="FM50" i="71"/>
  <c r="FM49" i="71"/>
  <c r="FM48" i="71"/>
  <c r="FM47" i="71"/>
  <c r="FM46" i="71"/>
  <c r="FM45" i="71"/>
  <c r="FM44" i="71"/>
  <c r="FM43" i="71"/>
  <c r="FM42" i="71"/>
  <c r="FM41" i="71"/>
  <c r="FM40" i="71"/>
  <c r="FM39" i="71"/>
  <c r="FM38" i="71"/>
  <c r="FM37" i="71"/>
  <c r="FM36" i="71"/>
  <c r="FM35" i="71"/>
  <c r="FM34" i="71"/>
  <c r="FM33" i="71"/>
  <c r="FM32" i="71"/>
  <c r="FM31" i="71"/>
  <c r="FM30" i="71"/>
  <c r="FM29" i="71"/>
  <c r="FM28" i="71"/>
  <c r="FM27" i="71"/>
  <c r="FM26" i="71"/>
  <c r="FM25" i="71"/>
  <c r="FM24" i="71"/>
  <c r="FM23" i="71"/>
  <c r="FM22" i="71"/>
  <c r="FM21" i="71"/>
  <c r="FM20" i="71"/>
  <c r="FM19" i="71"/>
  <c r="FM18" i="71"/>
  <c r="FM17" i="71"/>
  <c r="FM16" i="71"/>
  <c r="FM15" i="71"/>
  <c r="FM14" i="71"/>
  <c r="FM13" i="71"/>
  <c r="FM12" i="71"/>
  <c r="FM11" i="71"/>
  <c r="FK71" i="71"/>
  <c r="FK72" i="71" s="1"/>
  <c r="FK73" i="71" s="1"/>
  <c r="FK74" i="71" s="1"/>
  <c r="FK75" i="71" s="1"/>
  <c r="FK76" i="71" s="1"/>
  <c r="FK77" i="71" s="1"/>
  <c r="FK78" i="71" s="1"/>
  <c r="FK79" i="71" s="1"/>
  <c r="FK80" i="71" s="1"/>
  <c r="FK81" i="71" s="1"/>
  <c r="FK82" i="71" s="1"/>
  <c r="FK83" i="71" s="1"/>
  <c r="FK84" i="71" s="1"/>
  <c r="FK85" i="71" s="1"/>
  <c r="FK86" i="71" s="1"/>
  <c r="FK87" i="71" s="1"/>
  <c r="FK88" i="71" s="1"/>
  <c r="FK89" i="71" s="1"/>
  <c r="FK90" i="71" s="1"/>
  <c r="FK91" i="71" s="1"/>
  <c r="FK92" i="71" s="1"/>
  <c r="FK93" i="71" s="1"/>
  <c r="FK94" i="71" s="1"/>
  <c r="FK95" i="71" s="1"/>
  <c r="FK96" i="71" s="1"/>
  <c r="FK97" i="71" s="1"/>
  <c r="FK98" i="71" s="1"/>
  <c r="FK99" i="71" s="1"/>
  <c r="FK100" i="71" s="1"/>
  <c r="FK101" i="71" s="1"/>
  <c r="FK102" i="71" s="1"/>
  <c r="FK103" i="71" s="1"/>
  <c r="FK104" i="71" s="1"/>
  <c r="FK105" i="71" s="1"/>
  <c r="FK106" i="71" s="1"/>
  <c r="FK70" i="71"/>
  <c r="FK69" i="71"/>
  <c r="FK68" i="71"/>
  <c r="FK67" i="71"/>
  <c r="FK66" i="71"/>
  <c r="FK65" i="71"/>
  <c r="FK64" i="71"/>
  <c r="FK63" i="71"/>
  <c r="FK62" i="71"/>
  <c r="FK61" i="71"/>
  <c r="FK60" i="71"/>
  <c r="FK59" i="71"/>
  <c r="FK58" i="71"/>
  <c r="FK57" i="71"/>
  <c r="FK56" i="71"/>
  <c r="FK55" i="71"/>
  <c r="FK54" i="71"/>
  <c r="FK53" i="71"/>
  <c r="FK52" i="71"/>
  <c r="FK51" i="71"/>
  <c r="FK50" i="71"/>
  <c r="FK49" i="71"/>
  <c r="FK48" i="71"/>
  <c r="FK47" i="71"/>
  <c r="FK46" i="71"/>
  <c r="FK45" i="71"/>
  <c r="FK44" i="71"/>
  <c r="FK43" i="71"/>
  <c r="FK42" i="71"/>
  <c r="FK41" i="71"/>
  <c r="FK40" i="71"/>
  <c r="FK39" i="71"/>
  <c r="FK38" i="71"/>
  <c r="FK37" i="71"/>
  <c r="FK36" i="71"/>
  <c r="FK35" i="71"/>
  <c r="FK34" i="71"/>
  <c r="FK33" i="71"/>
  <c r="FK32" i="71"/>
  <c r="FK31" i="71"/>
  <c r="FK30" i="71"/>
  <c r="FK29" i="71"/>
  <c r="FK28" i="71"/>
  <c r="FK27" i="71"/>
  <c r="FK26" i="71"/>
  <c r="FK25" i="71"/>
  <c r="FK24" i="71"/>
  <c r="FK23" i="71"/>
  <c r="FK22" i="71"/>
  <c r="FK21" i="71"/>
  <c r="FK20" i="71"/>
  <c r="FK19" i="71"/>
  <c r="FK18" i="71"/>
  <c r="FK17" i="71"/>
  <c r="FK16" i="71"/>
  <c r="FK15" i="71"/>
  <c r="FK14" i="71"/>
  <c r="FK13" i="71"/>
  <c r="FK12" i="71"/>
  <c r="FK11" i="71"/>
  <c r="FI71" i="71"/>
  <c r="FI72" i="71" s="1"/>
  <c r="FI73" i="71" s="1"/>
  <c r="FI74" i="71" s="1"/>
  <c r="FI75" i="71" s="1"/>
  <c r="FI76" i="71" s="1"/>
  <c r="FI77" i="71" s="1"/>
  <c r="FI78" i="71" s="1"/>
  <c r="FI79" i="71" s="1"/>
  <c r="FI80" i="71" s="1"/>
  <c r="FI81" i="71" s="1"/>
  <c r="FI82" i="71" s="1"/>
  <c r="FI83" i="71" s="1"/>
  <c r="FI84" i="71" s="1"/>
  <c r="FI85" i="71" s="1"/>
  <c r="FI86" i="71" s="1"/>
  <c r="FI87" i="71" s="1"/>
  <c r="FI88" i="71" s="1"/>
  <c r="FI89" i="71" s="1"/>
  <c r="FI90" i="71" s="1"/>
  <c r="FI91" i="71" s="1"/>
  <c r="FI92" i="71" s="1"/>
  <c r="FI93" i="71" s="1"/>
  <c r="FI94" i="71" s="1"/>
  <c r="FI95" i="71" s="1"/>
  <c r="FI96" i="71" s="1"/>
  <c r="FI97" i="71" s="1"/>
  <c r="FI98" i="71" s="1"/>
  <c r="FI99" i="71" s="1"/>
  <c r="FI100" i="71" s="1"/>
  <c r="FI101" i="71" s="1"/>
  <c r="FI102" i="71" s="1"/>
  <c r="FI103" i="71" s="1"/>
  <c r="FI104" i="71" s="1"/>
  <c r="FI105" i="71" s="1"/>
  <c r="FI106" i="71" s="1"/>
  <c r="FI70" i="71"/>
  <c r="FI69" i="71"/>
  <c r="FI68" i="71"/>
  <c r="FI67" i="71"/>
  <c r="FI66" i="71"/>
  <c r="FI65" i="71"/>
  <c r="FI64" i="71"/>
  <c r="FI63" i="71"/>
  <c r="FI62" i="71"/>
  <c r="FI61" i="71"/>
  <c r="FI60" i="71"/>
  <c r="FI59" i="71"/>
  <c r="FI58" i="71"/>
  <c r="FI57" i="71"/>
  <c r="FI56" i="71"/>
  <c r="FI55" i="71"/>
  <c r="FI54" i="71"/>
  <c r="FI53" i="71"/>
  <c r="FI52" i="71"/>
  <c r="FI51" i="71"/>
  <c r="FI50" i="71"/>
  <c r="FI49" i="71"/>
  <c r="FI48" i="71"/>
  <c r="FI47" i="71"/>
  <c r="FI46" i="71"/>
  <c r="FI45" i="71"/>
  <c r="FI44" i="71"/>
  <c r="FI43" i="71"/>
  <c r="FI42" i="71"/>
  <c r="FI41" i="71"/>
  <c r="FI40" i="71"/>
  <c r="FI39" i="71"/>
  <c r="FI38" i="71"/>
  <c r="FI37" i="71"/>
  <c r="FI36" i="71"/>
  <c r="FI35" i="71"/>
  <c r="FI34" i="71"/>
  <c r="FI33" i="71"/>
  <c r="FI32" i="71"/>
  <c r="FI31" i="71"/>
  <c r="FI30" i="71"/>
  <c r="FI29" i="71"/>
  <c r="FI28" i="71"/>
  <c r="FI27" i="71"/>
  <c r="FI26" i="71"/>
  <c r="FI25" i="71"/>
  <c r="FI24" i="71"/>
  <c r="FI23" i="71"/>
  <c r="FI22" i="71"/>
  <c r="FI21" i="71"/>
  <c r="FI20" i="71"/>
  <c r="FI19" i="71"/>
  <c r="FI18" i="71"/>
  <c r="FI17" i="71"/>
  <c r="FI16" i="71"/>
  <c r="FI15" i="71"/>
  <c r="FI14" i="71"/>
  <c r="FI13" i="71"/>
  <c r="FI12" i="71"/>
  <c r="FI11" i="71"/>
  <c r="FF71" i="71"/>
  <c r="FF72" i="71" s="1"/>
  <c r="FF73" i="71" s="1"/>
  <c r="FF74" i="71" s="1"/>
  <c r="FF75" i="71" s="1"/>
  <c r="FF76" i="71" s="1"/>
  <c r="FF77" i="71" s="1"/>
  <c r="FF78" i="71" s="1"/>
  <c r="FF79" i="71" s="1"/>
  <c r="FF80" i="71" s="1"/>
  <c r="FF81" i="71" s="1"/>
  <c r="FF82" i="71" s="1"/>
  <c r="FF83" i="71" s="1"/>
  <c r="FF84" i="71" s="1"/>
  <c r="FF85" i="71" s="1"/>
  <c r="FF86" i="71" s="1"/>
  <c r="FF87" i="71" s="1"/>
  <c r="FF88" i="71" s="1"/>
  <c r="FF89" i="71" s="1"/>
  <c r="FF90" i="71" s="1"/>
  <c r="FF91" i="71" s="1"/>
  <c r="FF92" i="71" s="1"/>
  <c r="FF93" i="71" s="1"/>
  <c r="FF94" i="71" s="1"/>
  <c r="FF95" i="71" s="1"/>
  <c r="FF96" i="71" s="1"/>
  <c r="FF97" i="71" s="1"/>
  <c r="FF98" i="71" s="1"/>
  <c r="FF99" i="71" s="1"/>
  <c r="FF100" i="71" s="1"/>
  <c r="FF101" i="71" s="1"/>
  <c r="FF102" i="71" s="1"/>
  <c r="FF103" i="71" s="1"/>
  <c r="FF104" i="71" s="1"/>
  <c r="FF105" i="71" s="1"/>
  <c r="FF106" i="71" s="1"/>
  <c r="FF70" i="71"/>
  <c r="FF69" i="71"/>
  <c r="FF68" i="71"/>
  <c r="FF67" i="71"/>
  <c r="FF66" i="71"/>
  <c r="FF65" i="71"/>
  <c r="FF64" i="71"/>
  <c r="FF63" i="71"/>
  <c r="FF62" i="71"/>
  <c r="FF61" i="71"/>
  <c r="FF60" i="71"/>
  <c r="FF59" i="71"/>
  <c r="FF58" i="71"/>
  <c r="FF57" i="71"/>
  <c r="FF56" i="71"/>
  <c r="FF55" i="71"/>
  <c r="FF54" i="71"/>
  <c r="FF53" i="71"/>
  <c r="FF52" i="71"/>
  <c r="FF51" i="71"/>
  <c r="FF50" i="71"/>
  <c r="FF49" i="71"/>
  <c r="FF48" i="71"/>
  <c r="FF47" i="71"/>
  <c r="FF46" i="71"/>
  <c r="FF45" i="71"/>
  <c r="FF44" i="71"/>
  <c r="FF43" i="71"/>
  <c r="FF42" i="71"/>
  <c r="FF41" i="71"/>
  <c r="FF40" i="71"/>
  <c r="FF39" i="71"/>
  <c r="FF38" i="71"/>
  <c r="FF37" i="71"/>
  <c r="FF36" i="71"/>
  <c r="FF35" i="71"/>
  <c r="FF34" i="71"/>
  <c r="FF33" i="71"/>
  <c r="FF32" i="71"/>
  <c r="FF31" i="71"/>
  <c r="FF30" i="71"/>
  <c r="FF29" i="71"/>
  <c r="FF28" i="71"/>
  <c r="FF27" i="71"/>
  <c r="FF26" i="71"/>
  <c r="FF25" i="71"/>
  <c r="FF24" i="71"/>
  <c r="FF23" i="71"/>
  <c r="FF22" i="71"/>
  <c r="FF21" i="71"/>
  <c r="FF20" i="71"/>
  <c r="FF19" i="71"/>
  <c r="FF18" i="71"/>
  <c r="FF17" i="71"/>
  <c r="FF16" i="71"/>
  <c r="FF15" i="71"/>
  <c r="FF14" i="71"/>
  <c r="FF13" i="71"/>
  <c r="FF12" i="71"/>
  <c r="FF11" i="71"/>
  <c r="FD71" i="71"/>
  <c r="FD72" i="71" s="1"/>
  <c r="FD73" i="71" s="1"/>
  <c r="FD74" i="71" s="1"/>
  <c r="FD75" i="71" s="1"/>
  <c r="FD76" i="71" s="1"/>
  <c r="FD77" i="71" s="1"/>
  <c r="FD78" i="71" s="1"/>
  <c r="FD79" i="71" s="1"/>
  <c r="FD80" i="71" s="1"/>
  <c r="FD81" i="71" s="1"/>
  <c r="FD82" i="71" s="1"/>
  <c r="FD83" i="71" s="1"/>
  <c r="FD84" i="71" s="1"/>
  <c r="FD85" i="71" s="1"/>
  <c r="FD86" i="71" s="1"/>
  <c r="FD87" i="71" s="1"/>
  <c r="FD88" i="71" s="1"/>
  <c r="FD89" i="71" s="1"/>
  <c r="FD90" i="71" s="1"/>
  <c r="FD91" i="71" s="1"/>
  <c r="FD92" i="71" s="1"/>
  <c r="FD93" i="71" s="1"/>
  <c r="FD94" i="71" s="1"/>
  <c r="FD95" i="71" s="1"/>
  <c r="FD96" i="71" s="1"/>
  <c r="FD97" i="71" s="1"/>
  <c r="FD98" i="71" s="1"/>
  <c r="FD99" i="71" s="1"/>
  <c r="FD100" i="71" s="1"/>
  <c r="FD101" i="71" s="1"/>
  <c r="FD102" i="71" s="1"/>
  <c r="FD103" i="71" s="1"/>
  <c r="FD104" i="71" s="1"/>
  <c r="FD105" i="71" s="1"/>
  <c r="FD106" i="71" s="1"/>
  <c r="FD70" i="71"/>
  <c r="FD69" i="71"/>
  <c r="FD68" i="71"/>
  <c r="FD67" i="71"/>
  <c r="FD66" i="71"/>
  <c r="FD65" i="71"/>
  <c r="FD64" i="71"/>
  <c r="FD63" i="71"/>
  <c r="FD62" i="71"/>
  <c r="FD61" i="71"/>
  <c r="FD60" i="71"/>
  <c r="FD59" i="71"/>
  <c r="FD58" i="71"/>
  <c r="FD57" i="71"/>
  <c r="FD56" i="71"/>
  <c r="FD55" i="71"/>
  <c r="FD54" i="71"/>
  <c r="FD53" i="71"/>
  <c r="FD52" i="71"/>
  <c r="FD51" i="71"/>
  <c r="FD50" i="71"/>
  <c r="FD49" i="71"/>
  <c r="FD48" i="71"/>
  <c r="FD47" i="71"/>
  <c r="FD46" i="71"/>
  <c r="FD45" i="71"/>
  <c r="FD44" i="71"/>
  <c r="FD43" i="71"/>
  <c r="FD42" i="71"/>
  <c r="FD41" i="71"/>
  <c r="FD40" i="71"/>
  <c r="FD39" i="71"/>
  <c r="FD38" i="71"/>
  <c r="FD37" i="71"/>
  <c r="FD36" i="71"/>
  <c r="FD35" i="71"/>
  <c r="FD34" i="71"/>
  <c r="FD33" i="71"/>
  <c r="FD32" i="71"/>
  <c r="FD31" i="71"/>
  <c r="FD30" i="71"/>
  <c r="FD29" i="71"/>
  <c r="FD28" i="71"/>
  <c r="FD27" i="71"/>
  <c r="FD26" i="71"/>
  <c r="FD25" i="71"/>
  <c r="FD24" i="71"/>
  <c r="FD23" i="71"/>
  <c r="FD22" i="71"/>
  <c r="FD21" i="71"/>
  <c r="FD20" i="71"/>
  <c r="FD19" i="71"/>
  <c r="FD18" i="71"/>
  <c r="FD17" i="71"/>
  <c r="FD16" i="71"/>
  <c r="FD15" i="71"/>
  <c r="FD14" i="71"/>
  <c r="FD13" i="71"/>
  <c r="FD12" i="71"/>
  <c r="FD11" i="71"/>
  <c r="FB71" i="71"/>
  <c r="FB72" i="71" s="1"/>
  <c r="FB73" i="71" s="1"/>
  <c r="FB74" i="71" s="1"/>
  <c r="FB75" i="71" s="1"/>
  <c r="FB76" i="71" s="1"/>
  <c r="FB77" i="71" s="1"/>
  <c r="FB78" i="71" s="1"/>
  <c r="FB79" i="71" s="1"/>
  <c r="FB80" i="71" s="1"/>
  <c r="FB81" i="71" s="1"/>
  <c r="FB82" i="71" s="1"/>
  <c r="FB83" i="71" s="1"/>
  <c r="FB84" i="71" s="1"/>
  <c r="FB85" i="71" s="1"/>
  <c r="FB86" i="71" s="1"/>
  <c r="FB87" i="71" s="1"/>
  <c r="FB88" i="71" s="1"/>
  <c r="FB89" i="71" s="1"/>
  <c r="FB90" i="71" s="1"/>
  <c r="FB91" i="71" s="1"/>
  <c r="FB92" i="71" s="1"/>
  <c r="FB93" i="71" s="1"/>
  <c r="FB94" i="71" s="1"/>
  <c r="FB95" i="71" s="1"/>
  <c r="FB96" i="71" s="1"/>
  <c r="FB97" i="71" s="1"/>
  <c r="FB98" i="71" s="1"/>
  <c r="FB99" i="71" s="1"/>
  <c r="FB100" i="71" s="1"/>
  <c r="FB101" i="71" s="1"/>
  <c r="FB102" i="71" s="1"/>
  <c r="FB103" i="71" s="1"/>
  <c r="FB104" i="71" s="1"/>
  <c r="FB105" i="71" s="1"/>
  <c r="FB106" i="71" s="1"/>
  <c r="FB70" i="71"/>
  <c r="FB69" i="71"/>
  <c r="FB68" i="71"/>
  <c r="FB67" i="71"/>
  <c r="FB66" i="71"/>
  <c r="FB65" i="71"/>
  <c r="FB64" i="71"/>
  <c r="FB63" i="71"/>
  <c r="FB62" i="71"/>
  <c r="FB61" i="71"/>
  <c r="FB60" i="71"/>
  <c r="FB59" i="71"/>
  <c r="FB58" i="71"/>
  <c r="FB57" i="71"/>
  <c r="FB56" i="71"/>
  <c r="FB55" i="71"/>
  <c r="FB54" i="71"/>
  <c r="FB53" i="71"/>
  <c r="FB52" i="71"/>
  <c r="FB51" i="71"/>
  <c r="FB50" i="71"/>
  <c r="FB49" i="71"/>
  <c r="FB48" i="71"/>
  <c r="FB47" i="71"/>
  <c r="FB46" i="71"/>
  <c r="FB45" i="71"/>
  <c r="FB44" i="71"/>
  <c r="FB43" i="71"/>
  <c r="FB42" i="71"/>
  <c r="FB41" i="71"/>
  <c r="FB40" i="71"/>
  <c r="FB39" i="71"/>
  <c r="FB38" i="71"/>
  <c r="FB37" i="71"/>
  <c r="FB36" i="71"/>
  <c r="FB35" i="71"/>
  <c r="FB34" i="71"/>
  <c r="FB33" i="71"/>
  <c r="FB32" i="71"/>
  <c r="FB31" i="71"/>
  <c r="FB30" i="71"/>
  <c r="FB29" i="71"/>
  <c r="FB28" i="71"/>
  <c r="FB27" i="71"/>
  <c r="FB26" i="71"/>
  <c r="FB25" i="71"/>
  <c r="FB24" i="71"/>
  <c r="FB23" i="71"/>
  <c r="FB22" i="71"/>
  <c r="FB21" i="71"/>
  <c r="FB20" i="71"/>
  <c r="FB19" i="71"/>
  <c r="FB18" i="71"/>
  <c r="FB17" i="71"/>
  <c r="FB16" i="71"/>
  <c r="FB15" i="71"/>
  <c r="FB14" i="71"/>
  <c r="FB13" i="71"/>
  <c r="FB12" i="71"/>
  <c r="FB11" i="71"/>
  <c r="EZ71" i="71"/>
  <c r="EZ72" i="71" s="1"/>
  <c r="EZ73" i="71" s="1"/>
  <c r="EZ74" i="71" s="1"/>
  <c r="EZ75" i="71" s="1"/>
  <c r="EZ76" i="71" s="1"/>
  <c r="EZ77" i="71" s="1"/>
  <c r="EZ78" i="71" s="1"/>
  <c r="EZ79" i="71" s="1"/>
  <c r="EZ80" i="71" s="1"/>
  <c r="EZ81" i="71" s="1"/>
  <c r="EZ82" i="71" s="1"/>
  <c r="EZ83" i="71" s="1"/>
  <c r="EZ84" i="71" s="1"/>
  <c r="EZ85" i="71" s="1"/>
  <c r="EZ86" i="71" s="1"/>
  <c r="EZ87" i="71" s="1"/>
  <c r="EZ88" i="71" s="1"/>
  <c r="EZ89" i="71" s="1"/>
  <c r="EZ90" i="71" s="1"/>
  <c r="EZ91" i="71" s="1"/>
  <c r="EZ92" i="71" s="1"/>
  <c r="EZ93" i="71" s="1"/>
  <c r="EZ94" i="71" s="1"/>
  <c r="EZ95" i="71" s="1"/>
  <c r="EZ96" i="71" s="1"/>
  <c r="EZ97" i="71" s="1"/>
  <c r="EZ98" i="71" s="1"/>
  <c r="EZ99" i="71" s="1"/>
  <c r="EZ100" i="71" s="1"/>
  <c r="EZ101" i="71" s="1"/>
  <c r="EZ102" i="71" s="1"/>
  <c r="EZ103" i="71" s="1"/>
  <c r="EZ104" i="71" s="1"/>
  <c r="EZ105" i="71" s="1"/>
  <c r="EZ106" i="71" s="1"/>
  <c r="EZ70" i="71"/>
  <c r="EZ69" i="71"/>
  <c r="EZ68" i="71"/>
  <c r="EZ67" i="71"/>
  <c r="EZ66" i="71"/>
  <c r="EZ65" i="71"/>
  <c r="EZ64" i="71"/>
  <c r="EZ63" i="71"/>
  <c r="EZ62" i="71"/>
  <c r="EZ61" i="71"/>
  <c r="EZ60" i="71"/>
  <c r="EZ59" i="71"/>
  <c r="EZ58" i="71"/>
  <c r="EZ57" i="71"/>
  <c r="EZ56" i="71"/>
  <c r="EZ55" i="71"/>
  <c r="EZ54" i="71"/>
  <c r="EZ53" i="71"/>
  <c r="EZ52" i="71"/>
  <c r="EZ51" i="71"/>
  <c r="EZ50" i="71"/>
  <c r="EZ49" i="71"/>
  <c r="EZ48" i="71"/>
  <c r="EZ47" i="71"/>
  <c r="EZ46" i="71"/>
  <c r="EZ45" i="71"/>
  <c r="EZ44" i="71"/>
  <c r="EZ43" i="71"/>
  <c r="EZ42" i="71"/>
  <c r="EZ41" i="71"/>
  <c r="EZ40" i="71"/>
  <c r="EZ39" i="71"/>
  <c r="EZ38" i="71"/>
  <c r="EZ37" i="71"/>
  <c r="EZ36" i="71"/>
  <c r="EZ35" i="71"/>
  <c r="EZ34" i="71"/>
  <c r="EZ33" i="71"/>
  <c r="EZ32" i="71"/>
  <c r="EZ31" i="71"/>
  <c r="EZ30" i="71"/>
  <c r="EZ29" i="71"/>
  <c r="EZ28" i="71"/>
  <c r="EZ27" i="71"/>
  <c r="EZ26" i="71"/>
  <c r="EZ25" i="71"/>
  <c r="EZ24" i="71"/>
  <c r="EZ23" i="71"/>
  <c r="EZ22" i="71"/>
  <c r="EZ21" i="71"/>
  <c r="EZ20" i="71"/>
  <c r="EZ19" i="71"/>
  <c r="EZ18" i="71"/>
  <c r="EZ17" i="71"/>
  <c r="EZ16" i="71"/>
  <c r="EZ15" i="71"/>
  <c r="EZ14" i="71"/>
  <c r="EZ13" i="71"/>
  <c r="EZ12" i="71"/>
  <c r="EZ11" i="71"/>
  <c r="EX71" i="71"/>
  <c r="EX72" i="71" s="1"/>
  <c r="EX73" i="71" s="1"/>
  <c r="EX74" i="71" s="1"/>
  <c r="EX75" i="71" s="1"/>
  <c r="EX76" i="71" s="1"/>
  <c r="EX77" i="71" s="1"/>
  <c r="EX78" i="71" s="1"/>
  <c r="EX79" i="71" s="1"/>
  <c r="EX80" i="71" s="1"/>
  <c r="EX81" i="71" s="1"/>
  <c r="EX82" i="71" s="1"/>
  <c r="EX83" i="71" s="1"/>
  <c r="EX84" i="71" s="1"/>
  <c r="EX85" i="71" s="1"/>
  <c r="EX86" i="71" s="1"/>
  <c r="EX87" i="71" s="1"/>
  <c r="EX88" i="71" s="1"/>
  <c r="EX89" i="71" s="1"/>
  <c r="EX90" i="71" s="1"/>
  <c r="EX91" i="71" s="1"/>
  <c r="EX92" i="71" s="1"/>
  <c r="EX93" i="71" s="1"/>
  <c r="EX94" i="71" s="1"/>
  <c r="EX95" i="71" s="1"/>
  <c r="EX96" i="71" s="1"/>
  <c r="EX97" i="71" s="1"/>
  <c r="EX98" i="71" s="1"/>
  <c r="EX99" i="71" s="1"/>
  <c r="EX100" i="71" s="1"/>
  <c r="EX101" i="71" s="1"/>
  <c r="EX102" i="71" s="1"/>
  <c r="EX103" i="71" s="1"/>
  <c r="EX104" i="71" s="1"/>
  <c r="EX105" i="71" s="1"/>
  <c r="EX106" i="71" s="1"/>
  <c r="EX70" i="71"/>
  <c r="EX69" i="71"/>
  <c r="EX68" i="71"/>
  <c r="EX67" i="71"/>
  <c r="EX66" i="71"/>
  <c r="EX65" i="71"/>
  <c r="EX64" i="71"/>
  <c r="EX63" i="71"/>
  <c r="EX62" i="71"/>
  <c r="EX61" i="71"/>
  <c r="EX60" i="71"/>
  <c r="EX59" i="71"/>
  <c r="EX58" i="71"/>
  <c r="EX57" i="71"/>
  <c r="EX56" i="71"/>
  <c r="EX55" i="71"/>
  <c r="EX54" i="71"/>
  <c r="EX53" i="71"/>
  <c r="EX52" i="71"/>
  <c r="EX51" i="71"/>
  <c r="EX50" i="71"/>
  <c r="EX49" i="71"/>
  <c r="EX48" i="71"/>
  <c r="EX47" i="71"/>
  <c r="EX46" i="71"/>
  <c r="EX45" i="71"/>
  <c r="EX44" i="71"/>
  <c r="EX43" i="71"/>
  <c r="EX42" i="71"/>
  <c r="EX41" i="71"/>
  <c r="EX40" i="71"/>
  <c r="EX39" i="71"/>
  <c r="EX38" i="71"/>
  <c r="EX37" i="71"/>
  <c r="EX36" i="71"/>
  <c r="EX35" i="71"/>
  <c r="EX34" i="71"/>
  <c r="EX33" i="71"/>
  <c r="EX32" i="71"/>
  <c r="EX31" i="71"/>
  <c r="EX30" i="71"/>
  <c r="EX29" i="71"/>
  <c r="EX28" i="71"/>
  <c r="EX27" i="71"/>
  <c r="EX26" i="71"/>
  <c r="EX25" i="71"/>
  <c r="EX24" i="71"/>
  <c r="EX23" i="71"/>
  <c r="EX22" i="71"/>
  <c r="EX21" i="71"/>
  <c r="EX20" i="71"/>
  <c r="EX19" i="71"/>
  <c r="EX18" i="71"/>
  <c r="EX17" i="71"/>
  <c r="EX16" i="71"/>
  <c r="EX15" i="71"/>
  <c r="EX14" i="71"/>
  <c r="EX13" i="71"/>
  <c r="EX12" i="71"/>
  <c r="EX11" i="71"/>
  <c r="EU71" i="71"/>
  <c r="EU72" i="71" s="1"/>
  <c r="EU73" i="71" s="1"/>
  <c r="EU74" i="71" s="1"/>
  <c r="EU75" i="71" s="1"/>
  <c r="EU76" i="71" s="1"/>
  <c r="EU77" i="71" s="1"/>
  <c r="EU78" i="71" s="1"/>
  <c r="EU79" i="71" s="1"/>
  <c r="EU80" i="71" s="1"/>
  <c r="EU81" i="71" s="1"/>
  <c r="EU82" i="71" s="1"/>
  <c r="EU83" i="71" s="1"/>
  <c r="EU84" i="71" s="1"/>
  <c r="EU85" i="71" s="1"/>
  <c r="EU86" i="71" s="1"/>
  <c r="EU87" i="71" s="1"/>
  <c r="EU88" i="71" s="1"/>
  <c r="EU89" i="71" s="1"/>
  <c r="EU90" i="71" s="1"/>
  <c r="EU91" i="71" s="1"/>
  <c r="EU92" i="71" s="1"/>
  <c r="EU93" i="71" s="1"/>
  <c r="EU94" i="71" s="1"/>
  <c r="EU95" i="71" s="1"/>
  <c r="EU96" i="71" s="1"/>
  <c r="EU97" i="71" s="1"/>
  <c r="EU98" i="71" s="1"/>
  <c r="EU99" i="71" s="1"/>
  <c r="EU100" i="71" s="1"/>
  <c r="EU101" i="71" s="1"/>
  <c r="EU102" i="71" s="1"/>
  <c r="EU103" i="71" s="1"/>
  <c r="EU104" i="71" s="1"/>
  <c r="EU105" i="71" s="1"/>
  <c r="EU106" i="71" s="1"/>
  <c r="EU70" i="71"/>
  <c r="EU69" i="71"/>
  <c r="EU68" i="71"/>
  <c r="EU67" i="71"/>
  <c r="EU66" i="71"/>
  <c r="EU65" i="71"/>
  <c r="EU64" i="71"/>
  <c r="EU63" i="71"/>
  <c r="EU62" i="71"/>
  <c r="EU61" i="71"/>
  <c r="EU60" i="71"/>
  <c r="EU59" i="71"/>
  <c r="EU58" i="71"/>
  <c r="EU57" i="71"/>
  <c r="EU56" i="71"/>
  <c r="EU55" i="71"/>
  <c r="EU54" i="71"/>
  <c r="EU53" i="71"/>
  <c r="EU52" i="71"/>
  <c r="EU51" i="71"/>
  <c r="EU50" i="71"/>
  <c r="EU49" i="71"/>
  <c r="EU48" i="71"/>
  <c r="EU47" i="71"/>
  <c r="EU46" i="71"/>
  <c r="EU45" i="71"/>
  <c r="EU44" i="71"/>
  <c r="EU43" i="71"/>
  <c r="EU42" i="71"/>
  <c r="EU41" i="71"/>
  <c r="EU40" i="71"/>
  <c r="EU39" i="71"/>
  <c r="EU38" i="71"/>
  <c r="EU37" i="71"/>
  <c r="EU36" i="71"/>
  <c r="EU35" i="71"/>
  <c r="EU34" i="71"/>
  <c r="EU33" i="71"/>
  <c r="EU32" i="71"/>
  <c r="EU31" i="71"/>
  <c r="EU30" i="71"/>
  <c r="EU29" i="71"/>
  <c r="EU28" i="71"/>
  <c r="EU27" i="71"/>
  <c r="EU26" i="71"/>
  <c r="EU25" i="71"/>
  <c r="EU24" i="71"/>
  <c r="EU23" i="71"/>
  <c r="EU22" i="71"/>
  <c r="EU21" i="71"/>
  <c r="EU20" i="71"/>
  <c r="EU19" i="71"/>
  <c r="EU18" i="71"/>
  <c r="EU17" i="71"/>
  <c r="EU16" i="71"/>
  <c r="EU15" i="71"/>
  <c r="EU14" i="71"/>
  <c r="EU13" i="71"/>
  <c r="EU12" i="71"/>
  <c r="EU11" i="71"/>
  <c r="ES71" i="71"/>
  <c r="ES72" i="71" s="1"/>
  <c r="ES73" i="71" s="1"/>
  <c r="ES74" i="71" s="1"/>
  <c r="ES75" i="71" s="1"/>
  <c r="ES76" i="71" s="1"/>
  <c r="ES77" i="71" s="1"/>
  <c r="ES78" i="71" s="1"/>
  <c r="ES79" i="71" s="1"/>
  <c r="ES80" i="71" s="1"/>
  <c r="ES81" i="71" s="1"/>
  <c r="ES82" i="71" s="1"/>
  <c r="ES83" i="71" s="1"/>
  <c r="ES84" i="71" s="1"/>
  <c r="ES85" i="71" s="1"/>
  <c r="ES86" i="71" s="1"/>
  <c r="ES87" i="71" s="1"/>
  <c r="ES88" i="71" s="1"/>
  <c r="ES89" i="71" s="1"/>
  <c r="ES90" i="71" s="1"/>
  <c r="ES91" i="71" s="1"/>
  <c r="ES92" i="71" s="1"/>
  <c r="ES93" i="71" s="1"/>
  <c r="ES94" i="71" s="1"/>
  <c r="ES95" i="71" s="1"/>
  <c r="ES96" i="71" s="1"/>
  <c r="ES97" i="71" s="1"/>
  <c r="ES98" i="71" s="1"/>
  <c r="ES99" i="71" s="1"/>
  <c r="ES100" i="71" s="1"/>
  <c r="ES101" i="71" s="1"/>
  <c r="ES102" i="71" s="1"/>
  <c r="ES103" i="71" s="1"/>
  <c r="ES104" i="71" s="1"/>
  <c r="ES105" i="71" s="1"/>
  <c r="ES106" i="71" s="1"/>
  <c r="ES70" i="71"/>
  <c r="ES69" i="71"/>
  <c r="ES68" i="71"/>
  <c r="ES67" i="71"/>
  <c r="ES66" i="71"/>
  <c r="ES65" i="71"/>
  <c r="ES64" i="71"/>
  <c r="ES63" i="71"/>
  <c r="ES62" i="71"/>
  <c r="ES61" i="71"/>
  <c r="ES60" i="71"/>
  <c r="ES59" i="71"/>
  <c r="ES58" i="71"/>
  <c r="ES57" i="71"/>
  <c r="ES56" i="71"/>
  <c r="ES55" i="71"/>
  <c r="ES54" i="71"/>
  <c r="ES53" i="71"/>
  <c r="ES52" i="71"/>
  <c r="ES51" i="71"/>
  <c r="ES50" i="71"/>
  <c r="ES49" i="71"/>
  <c r="ES48" i="71"/>
  <c r="ES47" i="71"/>
  <c r="ES46" i="71"/>
  <c r="ES45" i="71"/>
  <c r="ES44" i="71"/>
  <c r="ES43" i="71"/>
  <c r="ES42" i="71"/>
  <c r="ES41" i="71"/>
  <c r="ES40" i="71"/>
  <c r="ES39" i="71"/>
  <c r="ES38" i="71"/>
  <c r="ES37" i="71"/>
  <c r="ES36" i="71"/>
  <c r="ES35" i="71"/>
  <c r="ES34" i="71"/>
  <c r="ES33" i="71"/>
  <c r="ES32" i="71"/>
  <c r="ES31" i="71"/>
  <c r="ES30" i="71"/>
  <c r="ES29" i="71"/>
  <c r="ES28" i="71"/>
  <c r="ES27" i="71"/>
  <c r="ES26" i="71"/>
  <c r="ES25" i="71"/>
  <c r="ES24" i="71"/>
  <c r="ES23" i="71"/>
  <c r="ES22" i="71"/>
  <c r="ES21" i="71"/>
  <c r="ES20" i="71"/>
  <c r="ES19" i="71"/>
  <c r="ES18" i="71"/>
  <c r="ES17" i="71"/>
  <c r="ES16" i="71"/>
  <c r="ES15" i="71"/>
  <c r="ES14" i="71"/>
  <c r="ES13" i="71"/>
  <c r="ES12" i="71"/>
  <c r="ES11" i="71"/>
  <c r="EQ71" i="71"/>
  <c r="EQ72" i="71" s="1"/>
  <c r="EQ73" i="71" s="1"/>
  <c r="EQ74" i="71" s="1"/>
  <c r="EQ75" i="71" s="1"/>
  <c r="EQ76" i="71" s="1"/>
  <c r="EQ77" i="71" s="1"/>
  <c r="EQ78" i="71" s="1"/>
  <c r="EQ79" i="71" s="1"/>
  <c r="EQ80" i="71" s="1"/>
  <c r="EQ81" i="71" s="1"/>
  <c r="EQ82" i="71" s="1"/>
  <c r="EQ83" i="71" s="1"/>
  <c r="EQ84" i="71" s="1"/>
  <c r="EQ85" i="71" s="1"/>
  <c r="EQ86" i="71" s="1"/>
  <c r="EQ87" i="71" s="1"/>
  <c r="EQ88" i="71" s="1"/>
  <c r="EQ89" i="71" s="1"/>
  <c r="EQ90" i="71" s="1"/>
  <c r="EQ91" i="71" s="1"/>
  <c r="EQ92" i="71" s="1"/>
  <c r="EQ93" i="71" s="1"/>
  <c r="EQ94" i="71" s="1"/>
  <c r="EQ95" i="71" s="1"/>
  <c r="EQ96" i="71" s="1"/>
  <c r="EQ97" i="71" s="1"/>
  <c r="EQ98" i="71" s="1"/>
  <c r="EQ99" i="71" s="1"/>
  <c r="EQ100" i="71" s="1"/>
  <c r="EQ101" i="71" s="1"/>
  <c r="EQ102" i="71" s="1"/>
  <c r="EQ103" i="71" s="1"/>
  <c r="EQ104" i="71" s="1"/>
  <c r="EQ105" i="71" s="1"/>
  <c r="EQ106" i="71" s="1"/>
  <c r="EQ70" i="71"/>
  <c r="EQ69" i="71"/>
  <c r="EQ68" i="71"/>
  <c r="EQ67" i="71"/>
  <c r="EQ66" i="71"/>
  <c r="EQ65" i="71"/>
  <c r="EQ64" i="71"/>
  <c r="EQ63" i="71"/>
  <c r="EQ62" i="71"/>
  <c r="EQ61" i="71"/>
  <c r="EQ60" i="71"/>
  <c r="EQ59" i="71"/>
  <c r="EQ58" i="71"/>
  <c r="EQ57" i="71"/>
  <c r="EQ56" i="71"/>
  <c r="EQ55" i="71"/>
  <c r="EQ54" i="71"/>
  <c r="EQ53" i="71"/>
  <c r="EQ52" i="71"/>
  <c r="EQ51" i="71"/>
  <c r="EQ50" i="71"/>
  <c r="EQ49" i="71"/>
  <c r="EQ48" i="71"/>
  <c r="EQ47" i="71"/>
  <c r="EQ46" i="71"/>
  <c r="EQ45" i="71"/>
  <c r="EQ44" i="71"/>
  <c r="EQ43" i="71"/>
  <c r="EQ42" i="71"/>
  <c r="EQ41" i="71"/>
  <c r="EQ40" i="71"/>
  <c r="EQ39" i="71"/>
  <c r="EQ38" i="71"/>
  <c r="EQ37" i="71"/>
  <c r="EQ36" i="71"/>
  <c r="EQ35" i="71"/>
  <c r="EQ34" i="71"/>
  <c r="EQ33" i="71"/>
  <c r="EQ32" i="71"/>
  <c r="EQ31" i="71"/>
  <c r="EQ30" i="71"/>
  <c r="EQ29" i="71"/>
  <c r="EQ28" i="71"/>
  <c r="EQ27" i="71"/>
  <c r="EQ26" i="71"/>
  <c r="EQ25" i="71"/>
  <c r="EQ24" i="71"/>
  <c r="EQ23" i="71"/>
  <c r="EQ22" i="71"/>
  <c r="EQ21" i="71"/>
  <c r="EQ20" i="71"/>
  <c r="EQ19" i="71"/>
  <c r="EQ18" i="71"/>
  <c r="EQ17" i="71"/>
  <c r="EQ16" i="71"/>
  <c r="EQ15" i="71"/>
  <c r="EQ14" i="71"/>
  <c r="EQ13" i="71"/>
  <c r="EQ12" i="71"/>
  <c r="EQ11" i="71"/>
  <c r="EO71" i="71"/>
  <c r="EO72" i="71" s="1"/>
  <c r="EO73" i="71" s="1"/>
  <c r="EO74" i="71" s="1"/>
  <c r="EO75" i="71" s="1"/>
  <c r="EO76" i="71" s="1"/>
  <c r="EO77" i="71" s="1"/>
  <c r="EO78" i="71" s="1"/>
  <c r="EO79" i="71" s="1"/>
  <c r="EO80" i="71" s="1"/>
  <c r="EO81" i="71" s="1"/>
  <c r="EO82" i="71" s="1"/>
  <c r="EO83" i="71" s="1"/>
  <c r="EO84" i="71" s="1"/>
  <c r="EO85" i="71" s="1"/>
  <c r="EO86" i="71" s="1"/>
  <c r="EO87" i="71" s="1"/>
  <c r="EO88" i="71" s="1"/>
  <c r="EO89" i="71" s="1"/>
  <c r="EO90" i="71" s="1"/>
  <c r="EO91" i="71" s="1"/>
  <c r="EO92" i="71" s="1"/>
  <c r="EO93" i="71" s="1"/>
  <c r="EO94" i="71" s="1"/>
  <c r="EO95" i="71" s="1"/>
  <c r="EO96" i="71" s="1"/>
  <c r="EO97" i="71" s="1"/>
  <c r="EO98" i="71" s="1"/>
  <c r="EO99" i="71" s="1"/>
  <c r="EO100" i="71" s="1"/>
  <c r="EO101" i="71" s="1"/>
  <c r="EO102" i="71" s="1"/>
  <c r="EO103" i="71" s="1"/>
  <c r="EO104" i="71" s="1"/>
  <c r="EO105" i="71" s="1"/>
  <c r="EO106" i="71" s="1"/>
  <c r="EO70" i="71"/>
  <c r="EO69" i="71"/>
  <c r="EO68" i="71"/>
  <c r="EO67" i="71"/>
  <c r="EO66" i="71"/>
  <c r="EO65" i="71"/>
  <c r="EO64" i="71"/>
  <c r="EO63" i="71"/>
  <c r="EO62" i="71"/>
  <c r="EO61" i="71"/>
  <c r="EO60" i="71"/>
  <c r="EO59" i="71"/>
  <c r="EO58" i="71"/>
  <c r="EO57" i="71"/>
  <c r="EO56" i="71"/>
  <c r="EO55" i="71"/>
  <c r="EO54" i="71"/>
  <c r="EO53" i="71"/>
  <c r="EO52" i="71"/>
  <c r="EO51" i="71"/>
  <c r="EO50" i="71"/>
  <c r="EO49" i="71"/>
  <c r="EO48" i="71"/>
  <c r="EO47" i="71"/>
  <c r="EO46" i="71"/>
  <c r="EO45" i="71"/>
  <c r="EO44" i="71"/>
  <c r="EO43" i="71"/>
  <c r="EO42" i="71"/>
  <c r="EO41" i="71"/>
  <c r="EO40" i="71"/>
  <c r="EO39" i="71"/>
  <c r="EO38" i="71"/>
  <c r="EO37" i="71"/>
  <c r="EO36" i="71"/>
  <c r="EO35" i="71"/>
  <c r="EO34" i="71"/>
  <c r="EO33" i="71"/>
  <c r="EO32" i="71"/>
  <c r="EO31" i="71"/>
  <c r="EO30" i="71"/>
  <c r="EO29" i="71"/>
  <c r="EO28" i="71"/>
  <c r="EO27" i="71"/>
  <c r="EO26" i="71"/>
  <c r="EO25" i="71"/>
  <c r="EO24" i="71"/>
  <c r="EO23" i="71"/>
  <c r="EO22" i="71"/>
  <c r="EO21" i="71"/>
  <c r="EO20" i="71"/>
  <c r="EO19" i="71"/>
  <c r="EO18" i="71"/>
  <c r="EO17" i="71"/>
  <c r="EO16" i="71"/>
  <c r="EO15" i="71"/>
  <c r="EO14" i="71"/>
  <c r="EO13" i="71"/>
  <c r="EO12" i="71"/>
  <c r="EO11" i="71"/>
  <c r="EM71" i="71"/>
  <c r="EM72" i="71" s="1"/>
  <c r="EM73" i="71" s="1"/>
  <c r="EM74" i="71" s="1"/>
  <c r="EM75" i="71" s="1"/>
  <c r="EM76" i="71" s="1"/>
  <c r="EM77" i="71" s="1"/>
  <c r="EM78" i="71" s="1"/>
  <c r="EM79" i="71" s="1"/>
  <c r="EM80" i="71" s="1"/>
  <c r="EM81" i="71" s="1"/>
  <c r="EM82" i="71" s="1"/>
  <c r="EM83" i="71" s="1"/>
  <c r="EM84" i="71" s="1"/>
  <c r="EM85" i="71" s="1"/>
  <c r="EM86" i="71" s="1"/>
  <c r="EM87" i="71" s="1"/>
  <c r="EM88" i="71" s="1"/>
  <c r="EM89" i="71" s="1"/>
  <c r="EM90" i="71" s="1"/>
  <c r="EM91" i="71" s="1"/>
  <c r="EM92" i="71" s="1"/>
  <c r="EM93" i="71" s="1"/>
  <c r="EM94" i="71" s="1"/>
  <c r="EM95" i="71" s="1"/>
  <c r="EM96" i="71" s="1"/>
  <c r="EM97" i="71" s="1"/>
  <c r="EM98" i="71" s="1"/>
  <c r="EM99" i="71" s="1"/>
  <c r="EM100" i="71" s="1"/>
  <c r="EM101" i="71" s="1"/>
  <c r="EM102" i="71" s="1"/>
  <c r="EM103" i="71" s="1"/>
  <c r="EM104" i="71" s="1"/>
  <c r="EM105" i="71" s="1"/>
  <c r="EM106" i="71" s="1"/>
  <c r="EM70" i="71"/>
  <c r="EM69" i="71"/>
  <c r="EM68" i="71"/>
  <c r="EM67" i="71"/>
  <c r="EM66" i="71"/>
  <c r="EM65" i="71"/>
  <c r="EM64" i="71"/>
  <c r="EM63" i="71"/>
  <c r="EM62" i="71"/>
  <c r="EM61" i="71"/>
  <c r="EM60" i="71"/>
  <c r="EM59" i="71"/>
  <c r="EM58" i="71"/>
  <c r="EM57" i="71"/>
  <c r="EM56" i="71"/>
  <c r="EM55" i="71"/>
  <c r="EM54" i="71"/>
  <c r="EM53" i="71"/>
  <c r="EM52" i="71"/>
  <c r="EM51" i="71"/>
  <c r="EM50" i="71"/>
  <c r="EM49" i="71"/>
  <c r="EM48" i="71"/>
  <c r="EM47" i="71"/>
  <c r="EM46" i="71"/>
  <c r="EM45" i="71"/>
  <c r="EM44" i="71"/>
  <c r="EM43" i="71"/>
  <c r="EM42" i="71"/>
  <c r="EM41" i="71"/>
  <c r="EM40" i="71"/>
  <c r="EM39" i="71"/>
  <c r="EM38" i="71"/>
  <c r="EM37" i="71"/>
  <c r="EM36" i="71"/>
  <c r="EM35" i="71"/>
  <c r="EM34" i="71"/>
  <c r="EM33" i="71"/>
  <c r="EM32" i="71"/>
  <c r="EM31" i="71"/>
  <c r="EM30" i="71"/>
  <c r="EM29" i="71"/>
  <c r="EM28" i="71"/>
  <c r="EM27" i="71"/>
  <c r="EM26" i="71"/>
  <c r="EM25" i="71"/>
  <c r="EM24" i="71"/>
  <c r="EM23" i="71"/>
  <c r="EM22" i="71"/>
  <c r="EM21" i="71"/>
  <c r="EM20" i="71"/>
  <c r="EM19" i="71"/>
  <c r="EM18" i="71"/>
  <c r="EM17" i="71"/>
  <c r="EM16" i="71"/>
  <c r="EM15" i="71"/>
  <c r="EM14" i="71"/>
  <c r="EM13" i="71"/>
  <c r="EM12" i="71"/>
  <c r="EM11" i="71"/>
  <c r="EJ71" i="71"/>
  <c r="EJ72" i="71" s="1"/>
  <c r="EJ73" i="71" s="1"/>
  <c r="EJ74" i="71" s="1"/>
  <c r="EJ75" i="71" s="1"/>
  <c r="EJ76" i="71" s="1"/>
  <c r="EJ77" i="71" s="1"/>
  <c r="EJ78" i="71" s="1"/>
  <c r="EJ79" i="71" s="1"/>
  <c r="EJ80" i="71" s="1"/>
  <c r="EJ81" i="71" s="1"/>
  <c r="EJ82" i="71" s="1"/>
  <c r="EJ83" i="71" s="1"/>
  <c r="EJ84" i="71" s="1"/>
  <c r="EJ85" i="71" s="1"/>
  <c r="EJ86" i="71" s="1"/>
  <c r="EJ87" i="71" s="1"/>
  <c r="EJ88" i="71" s="1"/>
  <c r="EJ89" i="71" s="1"/>
  <c r="EJ90" i="71" s="1"/>
  <c r="EJ91" i="71" s="1"/>
  <c r="EJ92" i="71" s="1"/>
  <c r="EJ93" i="71" s="1"/>
  <c r="EJ94" i="71" s="1"/>
  <c r="EJ95" i="71" s="1"/>
  <c r="EJ96" i="71" s="1"/>
  <c r="EJ97" i="71" s="1"/>
  <c r="EJ98" i="71" s="1"/>
  <c r="EJ99" i="71" s="1"/>
  <c r="EJ100" i="71" s="1"/>
  <c r="EJ101" i="71" s="1"/>
  <c r="EJ102" i="71" s="1"/>
  <c r="EJ103" i="71" s="1"/>
  <c r="EJ104" i="71" s="1"/>
  <c r="EJ105" i="71" s="1"/>
  <c r="EJ106" i="71" s="1"/>
  <c r="EJ70" i="71"/>
  <c r="EJ69" i="71"/>
  <c r="EJ68" i="71"/>
  <c r="EJ67" i="71"/>
  <c r="EJ66" i="71"/>
  <c r="EJ65" i="71"/>
  <c r="EJ64" i="71"/>
  <c r="EJ63" i="71"/>
  <c r="EJ62" i="71"/>
  <c r="EJ61" i="71"/>
  <c r="EJ60" i="71"/>
  <c r="EJ59" i="71"/>
  <c r="EJ58" i="71"/>
  <c r="EJ57" i="71"/>
  <c r="EJ56" i="71"/>
  <c r="EJ55" i="71"/>
  <c r="EJ54" i="71"/>
  <c r="EJ53" i="71"/>
  <c r="EJ52" i="71"/>
  <c r="EJ51" i="71"/>
  <c r="EJ50" i="71"/>
  <c r="EJ49" i="71"/>
  <c r="EJ48" i="71"/>
  <c r="EJ47" i="71"/>
  <c r="EJ46" i="71"/>
  <c r="EJ45" i="71"/>
  <c r="EJ44" i="71"/>
  <c r="EJ43" i="71"/>
  <c r="EJ42" i="71"/>
  <c r="EJ41" i="71"/>
  <c r="EJ40" i="71"/>
  <c r="EJ39" i="71"/>
  <c r="EJ38" i="71"/>
  <c r="EJ37" i="71"/>
  <c r="EJ36" i="71"/>
  <c r="EJ35" i="71"/>
  <c r="EJ34" i="71"/>
  <c r="EJ33" i="71"/>
  <c r="EJ32" i="71"/>
  <c r="EJ31" i="71"/>
  <c r="EJ30" i="71"/>
  <c r="EJ29" i="71"/>
  <c r="EJ28" i="71"/>
  <c r="EJ27" i="71"/>
  <c r="EJ26" i="71"/>
  <c r="EJ25" i="71"/>
  <c r="EJ24" i="71"/>
  <c r="EJ23" i="71"/>
  <c r="EJ22" i="71"/>
  <c r="EJ21" i="71"/>
  <c r="EJ20" i="71"/>
  <c r="EJ19" i="71"/>
  <c r="EJ18" i="71"/>
  <c r="EJ17" i="71"/>
  <c r="EJ16" i="71"/>
  <c r="EJ15" i="71"/>
  <c r="EJ14" i="71"/>
  <c r="EJ13" i="71"/>
  <c r="EJ12" i="71"/>
  <c r="EJ11" i="71"/>
  <c r="EH71" i="71"/>
  <c r="EH72" i="71" s="1"/>
  <c r="EH73" i="71" s="1"/>
  <c r="EH74" i="71" s="1"/>
  <c r="EH75" i="71" s="1"/>
  <c r="EH76" i="71" s="1"/>
  <c r="EH77" i="71" s="1"/>
  <c r="EH78" i="71" s="1"/>
  <c r="EH79" i="71" s="1"/>
  <c r="EH80" i="71" s="1"/>
  <c r="EH81" i="71" s="1"/>
  <c r="EH82" i="71" s="1"/>
  <c r="EH83" i="71" s="1"/>
  <c r="EH84" i="71" s="1"/>
  <c r="EH85" i="71" s="1"/>
  <c r="EH86" i="71" s="1"/>
  <c r="EH87" i="71" s="1"/>
  <c r="EH88" i="71" s="1"/>
  <c r="EH89" i="71" s="1"/>
  <c r="EH90" i="71" s="1"/>
  <c r="EH91" i="71" s="1"/>
  <c r="EH92" i="71" s="1"/>
  <c r="EH93" i="71" s="1"/>
  <c r="EH94" i="71" s="1"/>
  <c r="EH95" i="71" s="1"/>
  <c r="EH96" i="71" s="1"/>
  <c r="EH97" i="71" s="1"/>
  <c r="EH98" i="71" s="1"/>
  <c r="EH99" i="71" s="1"/>
  <c r="EH100" i="71" s="1"/>
  <c r="EH101" i="71" s="1"/>
  <c r="EH102" i="71" s="1"/>
  <c r="EH103" i="71" s="1"/>
  <c r="EH104" i="71" s="1"/>
  <c r="EH105" i="71" s="1"/>
  <c r="EH106" i="71" s="1"/>
  <c r="EH70" i="71"/>
  <c r="EH69" i="71"/>
  <c r="EH68" i="71"/>
  <c r="EH67" i="71"/>
  <c r="EH66" i="71"/>
  <c r="EH65" i="71"/>
  <c r="EH64" i="71"/>
  <c r="EH63" i="71"/>
  <c r="EH62" i="71"/>
  <c r="EH61" i="71"/>
  <c r="EH60" i="71"/>
  <c r="EH59" i="71"/>
  <c r="EH58" i="71"/>
  <c r="EH57" i="71"/>
  <c r="EH56" i="71"/>
  <c r="EH55" i="71"/>
  <c r="EH54" i="71"/>
  <c r="EH53" i="71"/>
  <c r="EH52" i="71"/>
  <c r="EH51" i="71"/>
  <c r="EH50" i="71"/>
  <c r="EH49" i="71"/>
  <c r="EH48" i="71"/>
  <c r="EH47" i="71"/>
  <c r="EH46" i="71"/>
  <c r="EH45" i="71"/>
  <c r="EH44" i="71"/>
  <c r="EH43" i="71"/>
  <c r="EH42" i="71"/>
  <c r="EH41" i="71"/>
  <c r="EH40" i="71"/>
  <c r="EH39" i="71"/>
  <c r="EH38" i="71"/>
  <c r="EH37" i="71"/>
  <c r="EH36" i="71"/>
  <c r="EH35" i="71"/>
  <c r="EH34" i="71"/>
  <c r="EH33" i="71"/>
  <c r="EH32" i="71"/>
  <c r="EH31" i="71"/>
  <c r="EH30" i="71"/>
  <c r="EH29" i="71"/>
  <c r="EH28" i="71"/>
  <c r="EH27" i="71"/>
  <c r="EH26" i="71"/>
  <c r="EH25" i="71"/>
  <c r="EH24" i="71"/>
  <c r="EH23" i="71"/>
  <c r="EH22" i="71"/>
  <c r="EH21" i="71"/>
  <c r="EH20" i="71"/>
  <c r="EH19" i="71"/>
  <c r="EH18" i="71"/>
  <c r="EH17" i="71"/>
  <c r="EH16" i="71"/>
  <c r="EH15" i="71"/>
  <c r="EH14" i="71"/>
  <c r="EH13" i="71"/>
  <c r="EH12" i="71"/>
  <c r="EH11" i="71"/>
  <c r="EF71" i="71"/>
  <c r="EF72" i="71" s="1"/>
  <c r="EF73" i="71" s="1"/>
  <c r="EF74" i="71" s="1"/>
  <c r="EF75" i="71" s="1"/>
  <c r="EF76" i="71" s="1"/>
  <c r="EF77" i="71" s="1"/>
  <c r="EF78" i="71" s="1"/>
  <c r="EF79" i="71" s="1"/>
  <c r="EF80" i="71" s="1"/>
  <c r="EF81" i="71" s="1"/>
  <c r="EF82" i="71" s="1"/>
  <c r="EF83" i="71" s="1"/>
  <c r="EF84" i="71" s="1"/>
  <c r="EF85" i="71" s="1"/>
  <c r="EF86" i="71" s="1"/>
  <c r="EF87" i="71" s="1"/>
  <c r="EF88" i="71" s="1"/>
  <c r="EF89" i="71" s="1"/>
  <c r="EF90" i="71" s="1"/>
  <c r="EF91" i="71" s="1"/>
  <c r="EF92" i="71" s="1"/>
  <c r="EF93" i="71" s="1"/>
  <c r="EF94" i="71" s="1"/>
  <c r="EF95" i="71" s="1"/>
  <c r="EF96" i="71" s="1"/>
  <c r="EF97" i="71" s="1"/>
  <c r="EF98" i="71" s="1"/>
  <c r="EF99" i="71" s="1"/>
  <c r="EF100" i="71" s="1"/>
  <c r="EF101" i="71" s="1"/>
  <c r="EF102" i="71" s="1"/>
  <c r="EF103" i="71" s="1"/>
  <c r="EF104" i="71" s="1"/>
  <c r="EF105" i="71" s="1"/>
  <c r="EF106" i="71" s="1"/>
  <c r="EF70" i="71"/>
  <c r="EF69" i="71"/>
  <c r="EF68" i="71"/>
  <c r="EF67" i="71"/>
  <c r="EF66" i="71"/>
  <c r="EF65" i="71"/>
  <c r="EF64" i="71"/>
  <c r="EF63" i="71"/>
  <c r="EF62" i="71"/>
  <c r="EF61" i="71"/>
  <c r="EF60" i="71"/>
  <c r="EF59" i="71"/>
  <c r="EF58" i="71"/>
  <c r="EF57" i="71"/>
  <c r="EF56" i="71"/>
  <c r="EF55" i="71"/>
  <c r="EF54" i="71"/>
  <c r="EF53" i="71"/>
  <c r="EF52" i="71"/>
  <c r="EF51" i="71"/>
  <c r="EF50" i="71"/>
  <c r="EF49" i="71"/>
  <c r="EF48" i="71"/>
  <c r="EF47" i="71"/>
  <c r="EF46" i="71"/>
  <c r="EF45" i="71"/>
  <c r="EF44" i="71"/>
  <c r="EF43" i="71"/>
  <c r="EF42" i="71"/>
  <c r="EF41" i="71"/>
  <c r="EF40" i="71"/>
  <c r="EF39" i="71"/>
  <c r="EF38" i="71"/>
  <c r="EF37" i="71"/>
  <c r="EF36" i="71"/>
  <c r="EF35" i="71"/>
  <c r="EF34" i="71"/>
  <c r="EF33" i="71"/>
  <c r="EF32" i="71"/>
  <c r="EF31" i="71"/>
  <c r="EF30" i="71"/>
  <c r="EF29" i="71"/>
  <c r="EF28" i="71"/>
  <c r="EF27" i="71"/>
  <c r="EF26" i="71"/>
  <c r="EF25" i="71"/>
  <c r="EF24" i="71"/>
  <c r="EF23" i="71"/>
  <c r="EF22" i="71"/>
  <c r="EF21" i="71"/>
  <c r="EF20" i="71"/>
  <c r="EF19" i="71"/>
  <c r="EF18" i="71"/>
  <c r="EF17" i="71"/>
  <c r="EF16" i="71"/>
  <c r="EF15" i="71"/>
  <c r="EF14" i="71"/>
  <c r="EF13" i="71"/>
  <c r="EF12" i="71"/>
  <c r="EF11" i="71"/>
  <c r="ED71" i="71"/>
  <c r="ED72" i="71" s="1"/>
  <c r="ED73" i="71" s="1"/>
  <c r="ED74" i="71" s="1"/>
  <c r="ED75" i="71" s="1"/>
  <c r="ED76" i="71" s="1"/>
  <c r="ED77" i="71" s="1"/>
  <c r="ED78" i="71" s="1"/>
  <c r="ED79" i="71" s="1"/>
  <c r="ED80" i="71" s="1"/>
  <c r="ED81" i="71" s="1"/>
  <c r="ED82" i="71" s="1"/>
  <c r="ED83" i="71" s="1"/>
  <c r="ED84" i="71" s="1"/>
  <c r="ED85" i="71" s="1"/>
  <c r="ED86" i="71" s="1"/>
  <c r="ED87" i="71" s="1"/>
  <c r="ED88" i="71" s="1"/>
  <c r="ED89" i="71" s="1"/>
  <c r="ED90" i="71" s="1"/>
  <c r="ED91" i="71" s="1"/>
  <c r="ED92" i="71" s="1"/>
  <c r="ED93" i="71" s="1"/>
  <c r="ED94" i="71" s="1"/>
  <c r="ED95" i="71" s="1"/>
  <c r="ED96" i="71" s="1"/>
  <c r="ED97" i="71" s="1"/>
  <c r="ED98" i="71" s="1"/>
  <c r="ED99" i="71" s="1"/>
  <c r="ED100" i="71" s="1"/>
  <c r="ED101" i="71" s="1"/>
  <c r="ED102" i="71" s="1"/>
  <c r="ED103" i="71" s="1"/>
  <c r="ED104" i="71" s="1"/>
  <c r="ED105" i="71" s="1"/>
  <c r="ED106" i="71" s="1"/>
  <c r="ED70" i="71"/>
  <c r="ED69" i="71"/>
  <c r="ED68" i="71"/>
  <c r="ED67" i="71"/>
  <c r="ED66" i="71"/>
  <c r="ED65" i="71"/>
  <c r="ED64" i="71"/>
  <c r="ED63" i="71"/>
  <c r="ED62" i="71"/>
  <c r="ED61" i="71"/>
  <c r="ED60" i="71"/>
  <c r="ED59" i="71"/>
  <c r="ED58" i="71"/>
  <c r="ED57" i="71"/>
  <c r="ED56" i="71"/>
  <c r="ED55" i="71"/>
  <c r="ED54" i="71"/>
  <c r="ED53" i="71"/>
  <c r="ED52" i="71"/>
  <c r="ED51" i="71"/>
  <c r="ED50" i="71"/>
  <c r="ED49" i="71"/>
  <c r="ED48" i="71"/>
  <c r="ED47" i="71"/>
  <c r="ED46" i="71"/>
  <c r="ED45" i="71"/>
  <c r="ED44" i="71"/>
  <c r="ED43" i="71"/>
  <c r="ED42" i="71"/>
  <c r="ED41" i="71"/>
  <c r="ED40" i="71"/>
  <c r="ED39" i="71"/>
  <c r="ED38" i="71"/>
  <c r="ED37" i="71"/>
  <c r="ED36" i="71"/>
  <c r="ED35" i="71"/>
  <c r="ED34" i="71"/>
  <c r="ED33" i="71"/>
  <c r="ED32" i="71"/>
  <c r="ED31" i="71"/>
  <c r="ED30" i="71"/>
  <c r="ED29" i="71"/>
  <c r="ED28" i="71"/>
  <c r="ED27" i="71"/>
  <c r="ED26" i="71"/>
  <c r="ED25" i="71"/>
  <c r="ED24" i="71"/>
  <c r="ED23" i="71"/>
  <c r="ED22" i="71"/>
  <c r="ED21" i="71"/>
  <c r="ED20" i="71"/>
  <c r="ED19" i="71"/>
  <c r="ED18" i="71"/>
  <c r="ED17" i="71"/>
  <c r="ED16" i="71"/>
  <c r="ED15" i="71"/>
  <c r="ED14" i="71"/>
  <c r="ED13" i="71"/>
  <c r="ED12" i="71"/>
  <c r="ED11" i="71"/>
  <c r="EB71" i="71"/>
  <c r="EB72" i="71" s="1"/>
  <c r="EB73" i="71" s="1"/>
  <c r="EB74" i="71" s="1"/>
  <c r="EB75" i="71" s="1"/>
  <c r="EB76" i="71" s="1"/>
  <c r="EB77" i="71" s="1"/>
  <c r="EB78" i="71" s="1"/>
  <c r="EB79" i="71" s="1"/>
  <c r="EB80" i="71" s="1"/>
  <c r="EB81" i="71" s="1"/>
  <c r="EB82" i="71" s="1"/>
  <c r="EB83" i="71" s="1"/>
  <c r="EB84" i="71" s="1"/>
  <c r="EB85" i="71" s="1"/>
  <c r="EB86" i="71" s="1"/>
  <c r="EB87" i="71" s="1"/>
  <c r="EB88" i="71" s="1"/>
  <c r="EB89" i="71" s="1"/>
  <c r="EB90" i="71" s="1"/>
  <c r="EB91" i="71" s="1"/>
  <c r="EB92" i="71" s="1"/>
  <c r="EB93" i="71" s="1"/>
  <c r="EB94" i="71" s="1"/>
  <c r="EB95" i="71" s="1"/>
  <c r="EB96" i="71" s="1"/>
  <c r="EB97" i="71" s="1"/>
  <c r="EB98" i="71" s="1"/>
  <c r="EB99" i="71" s="1"/>
  <c r="EB100" i="71" s="1"/>
  <c r="EB101" i="71" s="1"/>
  <c r="EB102" i="71" s="1"/>
  <c r="EB103" i="71" s="1"/>
  <c r="EB104" i="71" s="1"/>
  <c r="EB105" i="71" s="1"/>
  <c r="EB106" i="71" s="1"/>
  <c r="EB70" i="71"/>
  <c r="EB69" i="71"/>
  <c r="EB68" i="71"/>
  <c r="EB67" i="71"/>
  <c r="EB66" i="71"/>
  <c r="EB65" i="71"/>
  <c r="EB64" i="71"/>
  <c r="EB63" i="71"/>
  <c r="EB62" i="71"/>
  <c r="EB61" i="71"/>
  <c r="EB60" i="71"/>
  <c r="EB59" i="71"/>
  <c r="EB58" i="71"/>
  <c r="EB57" i="71"/>
  <c r="EB56" i="71"/>
  <c r="EB55" i="71"/>
  <c r="EB54" i="71"/>
  <c r="EB53" i="71"/>
  <c r="EB52" i="71"/>
  <c r="EB51" i="71"/>
  <c r="EB50" i="71"/>
  <c r="EB49" i="71"/>
  <c r="EB48" i="71"/>
  <c r="EB47" i="71"/>
  <c r="EB46" i="71"/>
  <c r="EB45" i="71"/>
  <c r="EB44" i="71"/>
  <c r="EB43" i="71"/>
  <c r="EB42" i="71"/>
  <c r="EB41" i="71"/>
  <c r="EB40" i="71"/>
  <c r="EB39" i="71"/>
  <c r="EB38" i="71"/>
  <c r="EB37" i="71"/>
  <c r="EB36" i="71"/>
  <c r="EB35" i="71"/>
  <c r="EB34" i="71"/>
  <c r="EB33" i="71"/>
  <c r="EB32" i="71"/>
  <c r="EB31" i="71"/>
  <c r="EB30" i="71"/>
  <c r="EB29" i="71"/>
  <c r="EB28" i="71"/>
  <c r="EB27" i="71"/>
  <c r="EB26" i="71"/>
  <c r="EB25" i="71"/>
  <c r="EB24" i="71"/>
  <c r="EB23" i="71"/>
  <c r="EB22" i="71"/>
  <c r="EB21" i="71"/>
  <c r="EB20" i="71"/>
  <c r="EB19" i="71"/>
  <c r="EB18" i="71"/>
  <c r="EB17" i="71"/>
  <c r="EB16" i="71"/>
  <c r="EB15" i="71"/>
  <c r="EB14" i="71"/>
  <c r="EB13" i="71"/>
  <c r="EB12" i="71"/>
  <c r="EB11" i="71"/>
  <c r="DY71" i="71"/>
  <c r="DY72" i="71" s="1"/>
  <c r="DY73" i="71" s="1"/>
  <c r="DY74" i="71" s="1"/>
  <c r="DY75" i="71" s="1"/>
  <c r="DY76" i="71" s="1"/>
  <c r="DY77" i="71" s="1"/>
  <c r="DY78" i="71" s="1"/>
  <c r="DY79" i="71" s="1"/>
  <c r="DY80" i="71" s="1"/>
  <c r="DY81" i="71" s="1"/>
  <c r="DY82" i="71" s="1"/>
  <c r="DY83" i="71" s="1"/>
  <c r="DY84" i="71" s="1"/>
  <c r="DY85" i="71" s="1"/>
  <c r="DY86" i="71" s="1"/>
  <c r="DY87" i="71" s="1"/>
  <c r="DY88" i="71" s="1"/>
  <c r="DY89" i="71" s="1"/>
  <c r="DY90" i="71" s="1"/>
  <c r="DY91" i="71" s="1"/>
  <c r="DY92" i="71" s="1"/>
  <c r="DY93" i="71" s="1"/>
  <c r="DY94" i="71" s="1"/>
  <c r="DY95" i="71" s="1"/>
  <c r="DY96" i="71" s="1"/>
  <c r="DY97" i="71" s="1"/>
  <c r="DY98" i="71" s="1"/>
  <c r="DY99" i="71" s="1"/>
  <c r="DY100" i="71" s="1"/>
  <c r="DY101" i="71" s="1"/>
  <c r="DY102" i="71" s="1"/>
  <c r="DY103" i="71" s="1"/>
  <c r="DY104" i="71" s="1"/>
  <c r="DY105" i="71" s="1"/>
  <c r="DY106" i="71" s="1"/>
  <c r="DY70" i="71"/>
  <c r="DY69" i="71"/>
  <c r="DY68" i="71"/>
  <c r="DY67" i="71"/>
  <c r="DY66" i="71"/>
  <c r="DY65" i="71"/>
  <c r="DY64" i="71"/>
  <c r="DY63" i="71"/>
  <c r="DY62" i="71"/>
  <c r="DY61" i="71"/>
  <c r="DY60" i="71"/>
  <c r="DY59" i="71"/>
  <c r="DY58" i="71"/>
  <c r="DY57" i="71"/>
  <c r="DY56" i="71"/>
  <c r="DY55" i="71"/>
  <c r="DY54" i="71"/>
  <c r="DY53" i="71"/>
  <c r="DY52" i="71"/>
  <c r="DY51" i="71"/>
  <c r="DY50" i="71"/>
  <c r="DY49" i="71"/>
  <c r="DY48" i="71"/>
  <c r="DY47" i="71"/>
  <c r="DY46" i="71"/>
  <c r="DY45" i="71"/>
  <c r="DY44" i="71"/>
  <c r="DY43" i="71"/>
  <c r="DY42" i="71"/>
  <c r="DY41" i="71"/>
  <c r="DY40" i="71"/>
  <c r="DY39" i="71"/>
  <c r="DY38" i="71"/>
  <c r="DY37" i="71"/>
  <c r="DY36" i="71"/>
  <c r="DY35" i="71"/>
  <c r="DY34" i="71"/>
  <c r="DY33" i="71"/>
  <c r="DY32" i="71"/>
  <c r="DY31" i="71"/>
  <c r="DY30" i="71"/>
  <c r="DY29" i="71"/>
  <c r="DY28" i="71"/>
  <c r="DY27" i="71"/>
  <c r="DY26" i="71"/>
  <c r="DY25" i="71"/>
  <c r="DY24" i="71"/>
  <c r="DY23" i="71"/>
  <c r="DY22" i="71"/>
  <c r="DY21" i="71"/>
  <c r="DY20" i="71"/>
  <c r="DY19" i="71"/>
  <c r="DY18" i="71"/>
  <c r="DY17" i="71"/>
  <c r="DY16" i="71"/>
  <c r="DY15" i="71"/>
  <c r="DY14" i="71"/>
  <c r="DY13" i="71"/>
  <c r="DY12" i="71"/>
  <c r="DY11" i="71"/>
  <c r="DW71" i="71"/>
  <c r="DW72" i="71" s="1"/>
  <c r="DW73" i="71" s="1"/>
  <c r="DW74" i="71" s="1"/>
  <c r="DW75" i="71" s="1"/>
  <c r="DW76" i="71" s="1"/>
  <c r="DW77" i="71" s="1"/>
  <c r="DW78" i="71" s="1"/>
  <c r="DW79" i="71" s="1"/>
  <c r="DW80" i="71" s="1"/>
  <c r="DW81" i="71" s="1"/>
  <c r="DW82" i="71" s="1"/>
  <c r="DW83" i="71" s="1"/>
  <c r="DW84" i="71" s="1"/>
  <c r="DW85" i="71" s="1"/>
  <c r="DW86" i="71" s="1"/>
  <c r="DW87" i="71" s="1"/>
  <c r="DW88" i="71" s="1"/>
  <c r="DW89" i="71" s="1"/>
  <c r="DW90" i="71" s="1"/>
  <c r="DW91" i="71" s="1"/>
  <c r="DW92" i="71" s="1"/>
  <c r="DW93" i="71" s="1"/>
  <c r="DW94" i="71" s="1"/>
  <c r="DW95" i="71" s="1"/>
  <c r="DW96" i="71" s="1"/>
  <c r="DW97" i="71" s="1"/>
  <c r="DW98" i="71" s="1"/>
  <c r="DW99" i="71" s="1"/>
  <c r="DW100" i="71" s="1"/>
  <c r="DW101" i="71" s="1"/>
  <c r="DW102" i="71" s="1"/>
  <c r="DW103" i="71" s="1"/>
  <c r="DW104" i="71" s="1"/>
  <c r="DW105" i="71" s="1"/>
  <c r="DW106" i="71" s="1"/>
  <c r="DW70" i="71"/>
  <c r="DW69" i="71"/>
  <c r="DW68" i="71"/>
  <c r="DW67" i="71"/>
  <c r="DW66" i="71"/>
  <c r="DW65" i="71"/>
  <c r="DW64" i="71"/>
  <c r="DW63" i="71"/>
  <c r="DW62" i="71"/>
  <c r="DW61" i="71"/>
  <c r="DW60" i="71"/>
  <c r="DW59" i="71"/>
  <c r="DW58" i="71"/>
  <c r="DW57" i="71"/>
  <c r="DW56" i="71"/>
  <c r="DW55" i="71"/>
  <c r="DW54" i="71"/>
  <c r="DW53" i="71"/>
  <c r="DW52" i="71"/>
  <c r="DW51" i="71"/>
  <c r="DW50" i="71"/>
  <c r="DW49" i="71"/>
  <c r="DW48" i="71"/>
  <c r="DW47" i="71"/>
  <c r="DW46" i="71"/>
  <c r="DW45" i="71"/>
  <c r="DW44" i="71"/>
  <c r="DW43" i="71"/>
  <c r="DW42" i="71"/>
  <c r="DW41" i="71"/>
  <c r="DW40" i="71"/>
  <c r="DW39" i="71"/>
  <c r="DW38" i="71"/>
  <c r="DW37" i="71"/>
  <c r="DW36" i="71"/>
  <c r="DW35" i="71"/>
  <c r="DW34" i="71"/>
  <c r="DW33" i="71"/>
  <c r="DW32" i="71"/>
  <c r="DW31" i="71"/>
  <c r="DW30" i="71"/>
  <c r="DW29" i="71"/>
  <c r="DW28" i="71"/>
  <c r="DW27" i="71"/>
  <c r="DW26" i="71"/>
  <c r="DW25" i="71"/>
  <c r="DW24" i="71"/>
  <c r="DW23" i="71"/>
  <c r="DW22" i="71"/>
  <c r="DW21" i="71"/>
  <c r="DW20" i="71"/>
  <c r="DW19" i="71"/>
  <c r="DW18" i="71"/>
  <c r="DW17" i="71"/>
  <c r="DW16" i="71"/>
  <c r="DW15" i="71"/>
  <c r="DW14" i="71"/>
  <c r="DW13" i="71"/>
  <c r="DW12" i="71"/>
  <c r="DW11" i="71"/>
  <c r="DU71" i="71"/>
  <c r="DU72" i="71" s="1"/>
  <c r="DU73" i="71" s="1"/>
  <c r="DU74" i="71" s="1"/>
  <c r="DU75" i="71" s="1"/>
  <c r="DU76" i="71" s="1"/>
  <c r="DU77" i="71" s="1"/>
  <c r="DU78" i="71" s="1"/>
  <c r="DU79" i="71" s="1"/>
  <c r="DU80" i="71" s="1"/>
  <c r="DU81" i="71" s="1"/>
  <c r="DU82" i="71" s="1"/>
  <c r="DU83" i="71" s="1"/>
  <c r="DU84" i="71" s="1"/>
  <c r="DU85" i="71" s="1"/>
  <c r="DU86" i="71" s="1"/>
  <c r="DU87" i="71" s="1"/>
  <c r="DU88" i="71" s="1"/>
  <c r="DU89" i="71" s="1"/>
  <c r="DU90" i="71" s="1"/>
  <c r="DU91" i="71" s="1"/>
  <c r="DU92" i="71" s="1"/>
  <c r="DU93" i="71" s="1"/>
  <c r="DU94" i="71" s="1"/>
  <c r="DU95" i="71" s="1"/>
  <c r="DU96" i="71" s="1"/>
  <c r="DU97" i="71" s="1"/>
  <c r="DU98" i="71" s="1"/>
  <c r="DU99" i="71" s="1"/>
  <c r="DU100" i="71" s="1"/>
  <c r="DU101" i="71" s="1"/>
  <c r="DU102" i="71" s="1"/>
  <c r="DU103" i="71" s="1"/>
  <c r="DU104" i="71" s="1"/>
  <c r="DU105" i="71" s="1"/>
  <c r="DU106" i="71" s="1"/>
  <c r="DU70" i="71"/>
  <c r="DU69" i="71"/>
  <c r="DU68" i="71"/>
  <c r="DU67" i="71"/>
  <c r="DU66" i="71"/>
  <c r="DU65" i="71"/>
  <c r="DU64" i="71"/>
  <c r="DU63" i="71"/>
  <c r="DU62" i="71"/>
  <c r="DU61" i="71"/>
  <c r="DU60" i="71"/>
  <c r="DU59" i="71"/>
  <c r="DU58" i="71"/>
  <c r="DU57" i="71"/>
  <c r="DU56" i="71"/>
  <c r="DU55" i="71"/>
  <c r="DU54" i="71"/>
  <c r="DU53" i="71"/>
  <c r="DU52" i="71"/>
  <c r="DU51" i="71"/>
  <c r="DU50" i="71"/>
  <c r="DU49" i="71"/>
  <c r="DU48" i="71"/>
  <c r="DU47" i="71"/>
  <c r="DU46" i="71"/>
  <c r="DU45" i="71"/>
  <c r="DU44" i="71"/>
  <c r="DU43" i="71"/>
  <c r="DU42" i="71"/>
  <c r="DU41" i="71"/>
  <c r="DU40" i="71"/>
  <c r="DU39" i="71"/>
  <c r="DU38" i="71"/>
  <c r="DU37" i="71"/>
  <c r="DU36" i="71"/>
  <c r="DU35" i="71"/>
  <c r="DU34" i="71"/>
  <c r="DU33" i="71"/>
  <c r="DU32" i="71"/>
  <c r="DU31" i="71"/>
  <c r="DU30" i="71"/>
  <c r="DU29" i="71"/>
  <c r="DU28" i="71"/>
  <c r="DU27" i="71"/>
  <c r="DU26" i="71"/>
  <c r="DU25" i="71"/>
  <c r="DU24" i="71"/>
  <c r="DU23" i="71"/>
  <c r="DU22" i="71"/>
  <c r="DU21" i="71"/>
  <c r="DU20" i="71"/>
  <c r="DU19" i="71"/>
  <c r="DU18" i="71"/>
  <c r="DU17" i="71"/>
  <c r="DU16" i="71"/>
  <c r="DU15" i="71"/>
  <c r="DU14" i="71"/>
  <c r="DU13" i="71"/>
  <c r="DU12" i="71"/>
  <c r="DU11" i="71"/>
  <c r="DS71" i="71"/>
  <c r="DS72" i="71" s="1"/>
  <c r="DS73" i="71" s="1"/>
  <c r="DS74" i="71" s="1"/>
  <c r="DS75" i="71" s="1"/>
  <c r="DS76" i="71" s="1"/>
  <c r="DS77" i="71" s="1"/>
  <c r="DS78" i="71" s="1"/>
  <c r="DS79" i="71" s="1"/>
  <c r="DS80" i="71" s="1"/>
  <c r="DS81" i="71" s="1"/>
  <c r="DS82" i="71" s="1"/>
  <c r="DS83" i="71" s="1"/>
  <c r="DS84" i="71" s="1"/>
  <c r="DS85" i="71" s="1"/>
  <c r="DS86" i="71" s="1"/>
  <c r="DS87" i="71" s="1"/>
  <c r="DS88" i="71" s="1"/>
  <c r="DS89" i="71" s="1"/>
  <c r="DS90" i="71" s="1"/>
  <c r="DS91" i="71" s="1"/>
  <c r="DS92" i="71" s="1"/>
  <c r="DS93" i="71" s="1"/>
  <c r="DS94" i="71" s="1"/>
  <c r="DS95" i="71" s="1"/>
  <c r="DS96" i="71" s="1"/>
  <c r="DS97" i="71" s="1"/>
  <c r="DS98" i="71" s="1"/>
  <c r="DS99" i="71" s="1"/>
  <c r="DS100" i="71" s="1"/>
  <c r="DS101" i="71" s="1"/>
  <c r="DS102" i="71" s="1"/>
  <c r="DS103" i="71" s="1"/>
  <c r="DS104" i="71" s="1"/>
  <c r="DS105" i="71" s="1"/>
  <c r="DS106" i="71" s="1"/>
  <c r="DS70" i="71"/>
  <c r="DS69" i="71"/>
  <c r="DS68" i="71"/>
  <c r="DS67" i="71"/>
  <c r="DS66" i="71"/>
  <c r="DS65" i="71"/>
  <c r="DS64" i="71"/>
  <c r="DS63" i="71"/>
  <c r="DS62" i="71"/>
  <c r="DS61" i="71"/>
  <c r="DS60" i="71"/>
  <c r="DS59" i="71"/>
  <c r="DS58" i="71"/>
  <c r="DS57" i="71"/>
  <c r="DS56" i="71"/>
  <c r="DS55" i="71"/>
  <c r="DS54" i="71"/>
  <c r="DS53" i="71"/>
  <c r="DS52" i="71"/>
  <c r="DS51" i="71"/>
  <c r="DS50" i="71"/>
  <c r="DS49" i="71"/>
  <c r="DS48" i="71"/>
  <c r="DS47" i="71"/>
  <c r="DS46" i="71"/>
  <c r="DS45" i="71"/>
  <c r="DS44" i="71"/>
  <c r="DS43" i="71"/>
  <c r="DS42" i="71"/>
  <c r="DS41" i="71"/>
  <c r="DS40" i="71"/>
  <c r="DS39" i="71"/>
  <c r="DS38" i="71"/>
  <c r="DS37" i="71"/>
  <c r="DS36" i="71"/>
  <c r="DS35" i="71"/>
  <c r="DS34" i="71"/>
  <c r="DS33" i="71"/>
  <c r="DS32" i="71"/>
  <c r="DS31" i="71"/>
  <c r="DS30" i="71"/>
  <c r="DS29" i="71"/>
  <c r="DS28" i="71"/>
  <c r="DS27" i="71"/>
  <c r="DS26" i="71"/>
  <c r="DS25" i="71"/>
  <c r="DS24" i="71"/>
  <c r="DS23" i="71"/>
  <c r="DS22" i="71"/>
  <c r="DS21" i="71"/>
  <c r="DS20" i="71"/>
  <c r="DS19" i="71"/>
  <c r="DS18" i="71"/>
  <c r="DS17" i="71"/>
  <c r="DS16" i="71"/>
  <c r="DS15" i="71"/>
  <c r="DS14" i="71"/>
  <c r="DS13" i="71"/>
  <c r="DS12" i="71"/>
  <c r="DS11" i="71"/>
  <c r="DQ75" i="71"/>
  <c r="DQ76" i="71" s="1"/>
  <c r="DQ77" i="71" s="1"/>
  <c r="DQ78" i="71" s="1"/>
  <c r="DQ79" i="71" s="1"/>
  <c r="DQ80" i="71" s="1"/>
  <c r="DQ81" i="71" s="1"/>
  <c r="DQ82" i="71" s="1"/>
  <c r="DQ83" i="71" s="1"/>
  <c r="DQ84" i="71" s="1"/>
  <c r="DQ85" i="71" s="1"/>
  <c r="DQ86" i="71" s="1"/>
  <c r="DQ87" i="71" s="1"/>
  <c r="DQ88" i="71" s="1"/>
  <c r="DQ89" i="71" s="1"/>
  <c r="DQ90" i="71" s="1"/>
  <c r="DQ91" i="71" s="1"/>
  <c r="DQ92" i="71" s="1"/>
  <c r="DQ93" i="71" s="1"/>
  <c r="DQ94" i="71" s="1"/>
  <c r="DQ95" i="71" s="1"/>
  <c r="DQ96" i="71" s="1"/>
  <c r="DQ97" i="71" s="1"/>
  <c r="DQ98" i="71" s="1"/>
  <c r="DQ99" i="71" s="1"/>
  <c r="DQ100" i="71" s="1"/>
  <c r="DQ101" i="71" s="1"/>
  <c r="DQ102" i="71" s="1"/>
  <c r="DQ103" i="71" s="1"/>
  <c r="DQ104" i="71" s="1"/>
  <c r="DQ105" i="71" s="1"/>
  <c r="DQ106" i="71" s="1"/>
  <c r="DQ74" i="71"/>
  <c r="DQ73" i="71"/>
  <c r="DQ72" i="71"/>
  <c r="DQ71" i="71"/>
  <c r="DQ70" i="71"/>
  <c r="DQ69" i="71"/>
  <c r="DQ68" i="71"/>
  <c r="DQ67" i="71"/>
  <c r="DQ66" i="71"/>
  <c r="DQ65" i="71"/>
  <c r="DQ64" i="71"/>
  <c r="DQ63" i="71"/>
  <c r="DQ62" i="71"/>
  <c r="DQ61" i="71"/>
  <c r="DQ60" i="71"/>
  <c r="DQ59" i="71"/>
  <c r="DQ58" i="71"/>
  <c r="DQ57" i="71"/>
  <c r="DQ56" i="71"/>
  <c r="DQ55" i="71"/>
  <c r="DQ54" i="71"/>
  <c r="DQ53" i="71"/>
  <c r="DQ52" i="71"/>
  <c r="DQ51" i="71"/>
  <c r="DQ50" i="71"/>
  <c r="DQ49" i="71"/>
  <c r="DQ48" i="71"/>
  <c r="DQ47" i="71"/>
  <c r="DQ46" i="71"/>
  <c r="DQ45" i="71"/>
  <c r="DQ44" i="71"/>
  <c r="DQ43" i="71"/>
  <c r="DQ42" i="71"/>
  <c r="DQ41" i="71"/>
  <c r="DQ40" i="71"/>
  <c r="DQ39" i="71"/>
  <c r="DQ38" i="71"/>
  <c r="DQ37" i="71"/>
  <c r="DQ36" i="71"/>
  <c r="DQ35" i="71"/>
  <c r="DQ34" i="71"/>
  <c r="DQ33" i="71"/>
  <c r="DQ32" i="71"/>
  <c r="DQ31" i="71"/>
  <c r="DQ30" i="71"/>
  <c r="DQ29" i="71"/>
  <c r="DQ28" i="71"/>
  <c r="DQ27" i="71"/>
  <c r="DQ26" i="71"/>
  <c r="DQ25" i="71"/>
  <c r="DQ24" i="71"/>
  <c r="DQ23" i="71"/>
  <c r="DQ22" i="71"/>
  <c r="DQ21" i="71"/>
  <c r="DQ20" i="71"/>
  <c r="DQ19" i="71"/>
  <c r="DQ18" i="71"/>
  <c r="DQ17" i="71"/>
  <c r="DQ16" i="71"/>
  <c r="DQ15" i="71"/>
  <c r="DQ14" i="71"/>
  <c r="DQ13" i="71"/>
  <c r="DQ12" i="71"/>
  <c r="DQ11" i="71"/>
  <c r="DN71" i="71"/>
  <c r="DN72" i="71" s="1"/>
  <c r="DN73" i="71" s="1"/>
  <c r="DN74" i="71" s="1"/>
  <c r="DN75" i="71" s="1"/>
  <c r="DN76" i="71" s="1"/>
  <c r="DN77" i="71" s="1"/>
  <c r="DN78" i="71" s="1"/>
  <c r="DN79" i="71" s="1"/>
  <c r="DN80" i="71" s="1"/>
  <c r="DN81" i="71" s="1"/>
  <c r="DN82" i="71" s="1"/>
  <c r="DN83" i="71" s="1"/>
  <c r="DN84" i="71" s="1"/>
  <c r="DN85" i="71" s="1"/>
  <c r="DN86" i="71" s="1"/>
  <c r="DN87" i="71" s="1"/>
  <c r="DN88" i="71" s="1"/>
  <c r="DN89" i="71" s="1"/>
  <c r="DN90" i="71" s="1"/>
  <c r="DN91" i="71" s="1"/>
  <c r="DN92" i="71" s="1"/>
  <c r="DN93" i="71" s="1"/>
  <c r="DN94" i="71" s="1"/>
  <c r="DN95" i="71" s="1"/>
  <c r="DN96" i="71" s="1"/>
  <c r="DN97" i="71" s="1"/>
  <c r="DN98" i="71" s="1"/>
  <c r="DN99" i="71" s="1"/>
  <c r="DN100" i="71" s="1"/>
  <c r="DN101" i="71" s="1"/>
  <c r="DN102" i="71" s="1"/>
  <c r="DN103" i="71" s="1"/>
  <c r="DN104" i="71" s="1"/>
  <c r="DN105" i="71" s="1"/>
  <c r="DN106" i="71" s="1"/>
  <c r="DN70" i="71"/>
  <c r="DN69" i="71"/>
  <c r="DN68" i="71"/>
  <c r="DN67" i="71"/>
  <c r="DN66" i="71"/>
  <c r="DN65" i="71"/>
  <c r="DN64" i="71"/>
  <c r="DN63" i="71"/>
  <c r="DN62" i="71"/>
  <c r="DN61" i="71"/>
  <c r="DN60" i="71"/>
  <c r="DN59" i="71"/>
  <c r="DN58" i="71"/>
  <c r="DN57" i="71"/>
  <c r="DN56" i="71"/>
  <c r="DN55" i="71"/>
  <c r="DN54" i="71"/>
  <c r="DN53" i="71"/>
  <c r="DN52" i="71"/>
  <c r="DN51" i="71"/>
  <c r="DN50" i="71"/>
  <c r="DN49" i="71"/>
  <c r="DN48" i="71"/>
  <c r="DN47" i="71"/>
  <c r="DN46" i="71"/>
  <c r="DN45" i="71"/>
  <c r="DN44" i="71"/>
  <c r="DN43" i="71"/>
  <c r="DN42" i="71"/>
  <c r="DN41" i="71"/>
  <c r="DN40" i="71"/>
  <c r="DN39" i="71"/>
  <c r="DN38" i="71"/>
  <c r="DN37" i="71"/>
  <c r="DN36" i="71"/>
  <c r="DN35" i="71"/>
  <c r="DN34" i="71"/>
  <c r="DN33" i="71"/>
  <c r="DN32" i="71"/>
  <c r="DN31" i="71"/>
  <c r="DN30" i="71"/>
  <c r="DN29" i="71"/>
  <c r="DN28" i="71"/>
  <c r="DN27" i="71"/>
  <c r="DN26" i="71"/>
  <c r="DN25" i="71"/>
  <c r="DN24" i="71"/>
  <c r="DN23" i="71"/>
  <c r="DN22" i="71"/>
  <c r="DN21" i="71"/>
  <c r="DN20" i="71"/>
  <c r="DN19" i="71"/>
  <c r="DN18" i="71"/>
  <c r="DN17" i="71"/>
  <c r="DN16" i="71"/>
  <c r="DN15" i="71"/>
  <c r="DN14" i="71"/>
  <c r="DN13" i="71"/>
  <c r="DN12" i="71"/>
  <c r="DN11" i="71"/>
  <c r="DL71" i="71"/>
  <c r="DL72" i="71" s="1"/>
  <c r="DL73" i="71" s="1"/>
  <c r="DL74" i="71" s="1"/>
  <c r="DL75" i="71" s="1"/>
  <c r="DL76" i="71" s="1"/>
  <c r="DL77" i="71" s="1"/>
  <c r="DL78" i="71" s="1"/>
  <c r="DL79" i="71" s="1"/>
  <c r="DL80" i="71" s="1"/>
  <c r="DL81" i="71" s="1"/>
  <c r="DL82" i="71" s="1"/>
  <c r="DL83" i="71" s="1"/>
  <c r="DL84" i="71" s="1"/>
  <c r="DL85" i="71" s="1"/>
  <c r="DL86" i="71" s="1"/>
  <c r="DL87" i="71" s="1"/>
  <c r="DL88" i="71" s="1"/>
  <c r="DL89" i="71" s="1"/>
  <c r="DL90" i="71" s="1"/>
  <c r="DL91" i="71" s="1"/>
  <c r="DL92" i="71" s="1"/>
  <c r="DL93" i="71" s="1"/>
  <c r="DL94" i="71" s="1"/>
  <c r="DL95" i="71" s="1"/>
  <c r="DL96" i="71" s="1"/>
  <c r="DL97" i="71" s="1"/>
  <c r="DL98" i="71" s="1"/>
  <c r="DL99" i="71" s="1"/>
  <c r="DL100" i="71" s="1"/>
  <c r="DL101" i="71" s="1"/>
  <c r="DL102" i="71" s="1"/>
  <c r="DL103" i="71" s="1"/>
  <c r="DL104" i="71" s="1"/>
  <c r="DL105" i="71" s="1"/>
  <c r="DL106" i="71" s="1"/>
  <c r="DL70" i="71"/>
  <c r="DL69" i="71"/>
  <c r="DL68" i="71"/>
  <c r="DL67" i="71"/>
  <c r="DL66" i="71"/>
  <c r="DL65" i="71"/>
  <c r="DL64" i="71"/>
  <c r="DL63" i="71"/>
  <c r="DL62" i="71"/>
  <c r="DL61" i="71"/>
  <c r="DL60" i="71"/>
  <c r="DL59" i="71"/>
  <c r="DL58" i="71"/>
  <c r="DL57" i="71"/>
  <c r="DL56" i="71"/>
  <c r="DL55" i="71"/>
  <c r="DL54" i="71"/>
  <c r="DL53" i="71"/>
  <c r="DL52" i="71"/>
  <c r="DL51" i="71"/>
  <c r="DL50" i="71"/>
  <c r="DL49" i="71"/>
  <c r="DL48" i="71"/>
  <c r="DL47" i="71"/>
  <c r="DL46" i="71"/>
  <c r="DL45" i="71"/>
  <c r="DL44" i="71"/>
  <c r="DL43" i="71"/>
  <c r="DL42" i="71"/>
  <c r="DL41" i="71"/>
  <c r="DL40" i="71"/>
  <c r="DL39" i="71"/>
  <c r="DL38" i="71"/>
  <c r="DL37" i="71"/>
  <c r="DL36" i="71"/>
  <c r="DL35" i="71"/>
  <c r="DL34" i="71"/>
  <c r="DL33" i="71"/>
  <c r="DL32" i="71"/>
  <c r="DL31" i="71"/>
  <c r="DL30" i="71"/>
  <c r="DL29" i="71"/>
  <c r="DL28" i="71"/>
  <c r="DL27" i="71"/>
  <c r="DL26" i="71"/>
  <c r="DL25" i="71"/>
  <c r="DL24" i="71"/>
  <c r="DL23" i="71"/>
  <c r="DL22" i="71"/>
  <c r="DL21" i="71"/>
  <c r="DL20" i="71"/>
  <c r="DL19" i="71"/>
  <c r="DL18" i="71"/>
  <c r="DL17" i="71"/>
  <c r="DL16" i="71"/>
  <c r="DL15" i="71"/>
  <c r="DL14" i="71"/>
  <c r="DL13" i="71"/>
  <c r="DL12" i="71"/>
  <c r="DL11" i="71"/>
  <c r="DJ71" i="71"/>
  <c r="DJ72" i="71" s="1"/>
  <c r="DJ73" i="71" s="1"/>
  <c r="DJ74" i="71" s="1"/>
  <c r="DJ75" i="71" s="1"/>
  <c r="DJ76" i="71" s="1"/>
  <c r="DJ77" i="71" s="1"/>
  <c r="DJ78" i="71" s="1"/>
  <c r="DJ79" i="71" s="1"/>
  <c r="DJ80" i="71" s="1"/>
  <c r="DJ81" i="71" s="1"/>
  <c r="DJ82" i="71" s="1"/>
  <c r="DJ83" i="71" s="1"/>
  <c r="DJ84" i="71" s="1"/>
  <c r="DJ85" i="71" s="1"/>
  <c r="DJ86" i="71" s="1"/>
  <c r="DJ87" i="71" s="1"/>
  <c r="DJ88" i="71" s="1"/>
  <c r="DJ89" i="71" s="1"/>
  <c r="DJ90" i="71" s="1"/>
  <c r="DJ91" i="71" s="1"/>
  <c r="DJ92" i="71" s="1"/>
  <c r="DJ93" i="71" s="1"/>
  <c r="DJ94" i="71" s="1"/>
  <c r="DJ95" i="71" s="1"/>
  <c r="DJ96" i="71" s="1"/>
  <c r="DJ97" i="71" s="1"/>
  <c r="DJ98" i="71" s="1"/>
  <c r="DJ99" i="71" s="1"/>
  <c r="DJ100" i="71" s="1"/>
  <c r="DJ101" i="71" s="1"/>
  <c r="DJ102" i="71" s="1"/>
  <c r="DJ103" i="71" s="1"/>
  <c r="DJ104" i="71" s="1"/>
  <c r="DJ105" i="71" s="1"/>
  <c r="DJ106" i="71" s="1"/>
  <c r="DJ70" i="71"/>
  <c r="DJ69" i="71"/>
  <c r="DJ68" i="71"/>
  <c r="DJ67" i="71"/>
  <c r="DJ66" i="71"/>
  <c r="DJ65" i="71"/>
  <c r="DJ64" i="71"/>
  <c r="DJ63" i="71"/>
  <c r="DJ62" i="71"/>
  <c r="DJ61" i="71"/>
  <c r="DJ60" i="71"/>
  <c r="DJ59" i="71"/>
  <c r="DJ58" i="71"/>
  <c r="DJ57" i="71"/>
  <c r="DJ56" i="71"/>
  <c r="DJ55" i="71"/>
  <c r="DJ54" i="71"/>
  <c r="DJ53" i="71"/>
  <c r="DJ52" i="71"/>
  <c r="DJ51" i="71"/>
  <c r="DJ50" i="71"/>
  <c r="DJ49" i="71"/>
  <c r="DJ48" i="71"/>
  <c r="DJ47" i="71"/>
  <c r="DJ46" i="71"/>
  <c r="DJ45" i="71"/>
  <c r="DJ44" i="71"/>
  <c r="DJ43" i="71"/>
  <c r="DJ42" i="71"/>
  <c r="DJ41" i="71"/>
  <c r="DJ40" i="71"/>
  <c r="DJ39" i="71"/>
  <c r="DJ38" i="71"/>
  <c r="DJ37" i="71"/>
  <c r="DJ36" i="71"/>
  <c r="DJ35" i="71"/>
  <c r="DJ34" i="71"/>
  <c r="DJ33" i="71"/>
  <c r="DJ32" i="71"/>
  <c r="DJ31" i="71"/>
  <c r="DJ30" i="71"/>
  <c r="DJ29" i="71"/>
  <c r="DJ28" i="71"/>
  <c r="DJ27" i="71"/>
  <c r="DJ26" i="71"/>
  <c r="DJ25" i="71"/>
  <c r="DJ24" i="71"/>
  <c r="DJ23" i="71"/>
  <c r="DJ22" i="71"/>
  <c r="DJ21" i="71"/>
  <c r="DJ20" i="71"/>
  <c r="DJ19" i="71"/>
  <c r="DJ18" i="71"/>
  <c r="DJ17" i="71"/>
  <c r="DJ16" i="71"/>
  <c r="DJ15" i="71"/>
  <c r="DJ14" i="71"/>
  <c r="DJ13" i="71"/>
  <c r="DJ12" i="71"/>
  <c r="DJ11" i="71"/>
  <c r="DH71" i="71"/>
  <c r="DH72" i="71" s="1"/>
  <c r="DH73" i="71" s="1"/>
  <c r="DH74" i="71" s="1"/>
  <c r="DH75" i="71" s="1"/>
  <c r="DH76" i="71" s="1"/>
  <c r="DH77" i="71" s="1"/>
  <c r="DH78" i="71" s="1"/>
  <c r="DH79" i="71" s="1"/>
  <c r="DH80" i="71" s="1"/>
  <c r="DH81" i="71" s="1"/>
  <c r="DH82" i="71" s="1"/>
  <c r="DH83" i="71" s="1"/>
  <c r="DH84" i="71" s="1"/>
  <c r="DH85" i="71" s="1"/>
  <c r="DH86" i="71" s="1"/>
  <c r="DH87" i="71" s="1"/>
  <c r="DH88" i="71" s="1"/>
  <c r="DH89" i="71" s="1"/>
  <c r="DH90" i="71" s="1"/>
  <c r="DH91" i="71" s="1"/>
  <c r="DH92" i="71" s="1"/>
  <c r="DH93" i="71" s="1"/>
  <c r="DH94" i="71" s="1"/>
  <c r="DH95" i="71" s="1"/>
  <c r="DH96" i="71" s="1"/>
  <c r="DH97" i="71" s="1"/>
  <c r="DH98" i="71" s="1"/>
  <c r="DH99" i="71" s="1"/>
  <c r="DH100" i="71" s="1"/>
  <c r="DH101" i="71" s="1"/>
  <c r="DH102" i="71" s="1"/>
  <c r="DH103" i="71" s="1"/>
  <c r="DH104" i="71" s="1"/>
  <c r="DH105" i="71" s="1"/>
  <c r="DH106" i="71" s="1"/>
  <c r="DH70" i="71"/>
  <c r="DH69" i="71"/>
  <c r="DH68" i="71"/>
  <c r="DH67" i="71"/>
  <c r="DH66" i="71"/>
  <c r="DH65" i="71"/>
  <c r="DH64" i="71"/>
  <c r="DH63" i="71"/>
  <c r="DH62" i="71"/>
  <c r="DH61" i="71"/>
  <c r="DH60" i="71"/>
  <c r="DH59" i="71"/>
  <c r="DH58" i="71"/>
  <c r="DH57" i="71"/>
  <c r="DH56" i="71"/>
  <c r="DH55" i="71"/>
  <c r="DH54" i="71"/>
  <c r="DH53" i="71"/>
  <c r="DH52" i="71"/>
  <c r="DH51" i="71"/>
  <c r="DH50" i="71"/>
  <c r="DH49" i="71"/>
  <c r="DH48" i="71"/>
  <c r="DH47" i="71"/>
  <c r="DH46" i="71"/>
  <c r="DH45" i="71"/>
  <c r="DH44" i="71"/>
  <c r="DH43" i="71"/>
  <c r="DH42" i="71"/>
  <c r="DH41" i="71"/>
  <c r="DH40" i="71"/>
  <c r="DH39" i="71"/>
  <c r="DH38" i="71"/>
  <c r="DH37" i="71"/>
  <c r="DH36" i="71"/>
  <c r="DH35" i="71"/>
  <c r="DH34" i="71"/>
  <c r="DH33" i="71"/>
  <c r="DH32" i="71"/>
  <c r="DH31" i="71"/>
  <c r="DH30" i="71"/>
  <c r="DH29" i="71"/>
  <c r="DH28" i="71"/>
  <c r="DH27" i="71"/>
  <c r="DH26" i="71"/>
  <c r="DH25" i="71"/>
  <c r="DH24" i="71"/>
  <c r="DH23" i="71"/>
  <c r="DH22" i="71"/>
  <c r="DH21" i="71"/>
  <c r="DH20" i="71"/>
  <c r="DH19" i="71"/>
  <c r="DH18" i="71"/>
  <c r="DH17" i="71"/>
  <c r="DH16" i="71"/>
  <c r="DH15" i="71"/>
  <c r="DH14" i="71"/>
  <c r="DH13" i="71"/>
  <c r="DH12" i="71"/>
  <c r="DH11" i="71"/>
  <c r="DF71" i="71"/>
  <c r="DF72" i="71" s="1"/>
  <c r="DF73" i="71" s="1"/>
  <c r="DF74" i="71" s="1"/>
  <c r="DF75" i="71" s="1"/>
  <c r="DF76" i="71" s="1"/>
  <c r="DF77" i="71" s="1"/>
  <c r="DF78" i="71" s="1"/>
  <c r="DF79" i="71" s="1"/>
  <c r="DF80" i="71" s="1"/>
  <c r="DF81" i="71" s="1"/>
  <c r="DF82" i="71" s="1"/>
  <c r="DF83" i="71" s="1"/>
  <c r="DF84" i="71" s="1"/>
  <c r="DF85" i="71" s="1"/>
  <c r="DF86" i="71" s="1"/>
  <c r="DF87" i="71" s="1"/>
  <c r="DF88" i="71" s="1"/>
  <c r="DF89" i="71" s="1"/>
  <c r="DF90" i="71" s="1"/>
  <c r="DF91" i="71" s="1"/>
  <c r="DF92" i="71" s="1"/>
  <c r="DF93" i="71" s="1"/>
  <c r="DF94" i="71" s="1"/>
  <c r="DF95" i="71" s="1"/>
  <c r="DF96" i="71" s="1"/>
  <c r="DF97" i="71" s="1"/>
  <c r="DF98" i="71" s="1"/>
  <c r="DF99" i="71" s="1"/>
  <c r="DF100" i="71" s="1"/>
  <c r="DF101" i="71" s="1"/>
  <c r="DF102" i="71" s="1"/>
  <c r="DF103" i="71" s="1"/>
  <c r="DF104" i="71" s="1"/>
  <c r="DF105" i="71" s="1"/>
  <c r="DF106" i="71" s="1"/>
  <c r="DF70" i="71"/>
  <c r="DF69" i="71"/>
  <c r="DF68" i="71"/>
  <c r="DF67" i="71"/>
  <c r="DF66" i="71"/>
  <c r="DF65" i="71"/>
  <c r="DF64" i="71"/>
  <c r="DF63" i="71"/>
  <c r="DF62" i="71"/>
  <c r="DF61" i="71"/>
  <c r="DF60" i="71"/>
  <c r="DF59" i="71"/>
  <c r="DF58" i="71"/>
  <c r="DF57" i="71"/>
  <c r="DF56" i="71"/>
  <c r="DF55" i="71"/>
  <c r="DF54" i="71"/>
  <c r="DF53" i="71"/>
  <c r="DF52" i="71"/>
  <c r="DF51" i="71"/>
  <c r="DF50" i="71"/>
  <c r="DF49" i="71"/>
  <c r="DF48" i="71"/>
  <c r="DF47" i="71"/>
  <c r="DF46" i="71"/>
  <c r="DF45" i="71"/>
  <c r="DF44" i="71"/>
  <c r="DF43" i="71"/>
  <c r="DF42" i="71"/>
  <c r="DF41" i="71"/>
  <c r="DF40" i="71"/>
  <c r="DF39" i="71"/>
  <c r="DF38" i="71"/>
  <c r="DF37" i="71"/>
  <c r="DF36" i="71"/>
  <c r="DF35" i="71"/>
  <c r="DF34" i="71"/>
  <c r="DF33" i="71"/>
  <c r="DF32" i="71"/>
  <c r="DF31" i="71"/>
  <c r="DF30" i="71"/>
  <c r="DF29" i="71"/>
  <c r="DF28" i="71"/>
  <c r="DF27" i="71"/>
  <c r="DF26" i="71"/>
  <c r="DF25" i="71"/>
  <c r="DF24" i="71"/>
  <c r="DF23" i="71"/>
  <c r="DF22" i="71"/>
  <c r="DF21" i="71"/>
  <c r="DF20" i="71"/>
  <c r="DF19" i="71"/>
  <c r="DF18" i="71"/>
  <c r="DF17" i="71"/>
  <c r="DF16" i="71"/>
  <c r="DF15" i="71"/>
  <c r="DF14" i="71"/>
  <c r="DF13" i="71"/>
  <c r="DF12" i="71"/>
  <c r="DF11" i="71"/>
  <c r="DC71" i="71"/>
  <c r="DC72" i="71" s="1"/>
  <c r="DC73" i="71" s="1"/>
  <c r="DC74" i="71" s="1"/>
  <c r="DC75" i="71" s="1"/>
  <c r="DC76" i="71" s="1"/>
  <c r="DC77" i="71" s="1"/>
  <c r="DC78" i="71" s="1"/>
  <c r="DC79" i="71" s="1"/>
  <c r="DC80" i="71" s="1"/>
  <c r="DC81" i="71" s="1"/>
  <c r="DC82" i="71" s="1"/>
  <c r="DC83" i="71" s="1"/>
  <c r="DC84" i="71" s="1"/>
  <c r="DC85" i="71" s="1"/>
  <c r="DC86" i="71" s="1"/>
  <c r="DC87" i="71" s="1"/>
  <c r="DC88" i="71" s="1"/>
  <c r="DC89" i="71" s="1"/>
  <c r="DC90" i="71" s="1"/>
  <c r="DC91" i="71" s="1"/>
  <c r="DC92" i="71" s="1"/>
  <c r="DC93" i="71" s="1"/>
  <c r="DC94" i="71" s="1"/>
  <c r="DC95" i="71" s="1"/>
  <c r="DC96" i="71" s="1"/>
  <c r="DC97" i="71" s="1"/>
  <c r="DC98" i="71" s="1"/>
  <c r="DC99" i="71" s="1"/>
  <c r="DC100" i="71" s="1"/>
  <c r="DC101" i="71" s="1"/>
  <c r="DC102" i="71" s="1"/>
  <c r="DC103" i="71" s="1"/>
  <c r="DC104" i="71" s="1"/>
  <c r="DC105" i="71" s="1"/>
  <c r="DC106" i="71" s="1"/>
  <c r="DC70" i="71"/>
  <c r="DC69" i="71"/>
  <c r="DC68" i="71"/>
  <c r="DC67" i="71"/>
  <c r="DC66" i="71"/>
  <c r="DC65" i="71"/>
  <c r="DC64" i="71"/>
  <c r="DC63" i="71"/>
  <c r="DC62" i="71"/>
  <c r="DC61" i="71"/>
  <c r="DC60" i="71"/>
  <c r="DC59" i="71"/>
  <c r="DC58" i="71"/>
  <c r="DC57" i="71"/>
  <c r="DC56" i="71"/>
  <c r="DC55" i="71"/>
  <c r="DC54" i="71"/>
  <c r="DC53" i="71"/>
  <c r="DC52" i="71"/>
  <c r="DC51" i="71"/>
  <c r="DC50" i="71"/>
  <c r="DC49" i="71"/>
  <c r="DC48" i="71"/>
  <c r="DC47" i="71"/>
  <c r="DC46" i="71"/>
  <c r="DC45" i="71"/>
  <c r="DC44" i="71"/>
  <c r="DC43" i="71"/>
  <c r="DC42" i="71"/>
  <c r="DC41" i="71"/>
  <c r="DC40" i="71"/>
  <c r="DC39" i="71"/>
  <c r="DC38" i="71"/>
  <c r="DC37" i="71"/>
  <c r="DC36" i="71"/>
  <c r="DC35" i="71"/>
  <c r="DC34" i="71"/>
  <c r="DC33" i="71"/>
  <c r="DC32" i="71"/>
  <c r="DC31" i="71"/>
  <c r="DC30" i="71"/>
  <c r="DC29" i="71"/>
  <c r="DC28" i="71"/>
  <c r="DC27" i="71"/>
  <c r="DC26" i="71"/>
  <c r="DC25" i="71"/>
  <c r="DC24" i="71"/>
  <c r="DC23" i="71"/>
  <c r="DC22" i="71"/>
  <c r="DC21" i="71"/>
  <c r="DC20" i="71"/>
  <c r="DC19" i="71"/>
  <c r="DC18" i="71"/>
  <c r="DC17" i="71"/>
  <c r="DC16" i="71"/>
  <c r="DC15" i="71"/>
  <c r="DC14" i="71"/>
  <c r="DC13" i="71"/>
  <c r="DC12" i="71"/>
  <c r="DC11" i="71"/>
  <c r="DA71" i="71"/>
  <c r="DA72" i="71" s="1"/>
  <c r="DA73" i="71" s="1"/>
  <c r="DA74" i="71" s="1"/>
  <c r="DA75" i="71" s="1"/>
  <c r="DA76" i="71" s="1"/>
  <c r="DA77" i="71" s="1"/>
  <c r="DA78" i="71" s="1"/>
  <c r="DA79" i="71" s="1"/>
  <c r="DA80" i="71" s="1"/>
  <c r="DA81" i="71" s="1"/>
  <c r="DA82" i="71" s="1"/>
  <c r="DA83" i="71" s="1"/>
  <c r="DA84" i="71" s="1"/>
  <c r="DA85" i="71" s="1"/>
  <c r="DA86" i="71" s="1"/>
  <c r="DA87" i="71" s="1"/>
  <c r="DA88" i="71" s="1"/>
  <c r="DA89" i="71" s="1"/>
  <c r="DA90" i="71" s="1"/>
  <c r="DA91" i="71" s="1"/>
  <c r="DA92" i="71" s="1"/>
  <c r="DA93" i="71" s="1"/>
  <c r="DA94" i="71" s="1"/>
  <c r="DA95" i="71" s="1"/>
  <c r="DA96" i="71" s="1"/>
  <c r="DA97" i="71" s="1"/>
  <c r="DA98" i="71" s="1"/>
  <c r="DA99" i="71" s="1"/>
  <c r="DA100" i="71" s="1"/>
  <c r="DA101" i="71" s="1"/>
  <c r="DA102" i="71" s="1"/>
  <c r="DA103" i="71" s="1"/>
  <c r="DA104" i="71" s="1"/>
  <c r="DA105" i="71" s="1"/>
  <c r="DA106" i="71" s="1"/>
  <c r="DA70" i="71"/>
  <c r="DA69" i="71"/>
  <c r="DA68" i="71"/>
  <c r="DA67" i="71"/>
  <c r="DA66" i="71"/>
  <c r="DA65" i="71"/>
  <c r="DA64" i="71"/>
  <c r="DA63" i="71"/>
  <c r="DA62" i="71"/>
  <c r="DA61" i="71"/>
  <c r="DA60" i="71"/>
  <c r="DA59" i="71"/>
  <c r="DA58" i="71"/>
  <c r="DA57" i="71"/>
  <c r="DA56" i="71"/>
  <c r="DA55" i="71"/>
  <c r="DA54" i="71"/>
  <c r="DA53" i="71"/>
  <c r="DA52" i="71"/>
  <c r="DA51" i="71"/>
  <c r="DA50" i="71"/>
  <c r="DA49" i="71"/>
  <c r="DA48" i="71"/>
  <c r="DA47" i="71"/>
  <c r="DA46" i="71"/>
  <c r="DA45" i="71"/>
  <c r="DA44" i="71"/>
  <c r="DA43" i="71"/>
  <c r="DA42" i="71"/>
  <c r="DA41" i="71"/>
  <c r="DA40" i="71"/>
  <c r="DA39" i="71"/>
  <c r="DA38" i="71"/>
  <c r="DA37" i="71"/>
  <c r="DA36" i="71"/>
  <c r="DA35" i="71"/>
  <c r="DA34" i="71"/>
  <c r="DA33" i="71"/>
  <c r="DA32" i="71"/>
  <c r="DA31" i="71"/>
  <c r="DA30" i="71"/>
  <c r="DA29" i="71"/>
  <c r="DA28" i="71"/>
  <c r="DA27" i="71"/>
  <c r="DA26" i="71"/>
  <c r="DA25" i="71"/>
  <c r="DA24" i="71"/>
  <c r="DA23" i="71"/>
  <c r="DA22" i="71"/>
  <c r="DA21" i="71"/>
  <c r="DA20" i="71"/>
  <c r="DA19" i="71"/>
  <c r="DA18" i="71"/>
  <c r="DA17" i="71"/>
  <c r="DA16" i="71"/>
  <c r="DA15" i="71"/>
  <c r="DA14" i="71"/>
  <c r="DA13" i="71"/>
  <c r="DA12" i="71"/>
  <c r="DA11" i="71"/>
  <c r="CY71" i="71"/>
  <c r="CY72" i="71" s="1"/>
  <c r="CY73" i="71" s="1"/>
  <c r="CY74" i="71" s="1"/>
  <c r="CY75" i="71" s="1"/>
  <c r="CY76" i="71" s="1"/>
  <c r="CY77" i="71" s="1"/>
  <c r="CY78" i="71" s="1"/>
  <c r="CY79" i="71" s="1"/>
  <c r="CY80" i="71" s="1"/>
  <c r="CY81" i="71" s="1"/>
  <c r="CY82" i="71" s="1"/>
  <c r="CY83" i="71" s="1"/>
  <c r="CY84" i="71" s="1"/>
  <c r="CY85" i="71" s="1"/>
  <c r="CY86" i="71" s="1"/>
  <c r="CY87" i="71" s="1"/>
  <c r="CY88" i="71" s="1"/>
  <c r="CY89" i="71" s="1"/>
  <c r="CY90" i="71" s="1"/>
  <c r="CY91" i="71" s="1"/>
  <c r="CY92" i="71" s="1"/>
  <c r="CY93" i="71" s="1"/>
  <c r="CY94" i="71" s="1"/>
  <c r="CY95" i="71" s="1"/>
  <c r="CY96" i="71" s="1"/>
  <c r="CY97" i="71" s="1"/>
  <c r="CY98" i="71" s="1"/>
  <c r="CY99" i="71" s="1"/>
  <c r="CY100" i="71" s="1"/>
  <c r="CY101" i="71" s="1"/>
  <c r="CY102" i="71" s="1"/>
  <c r="CY103" i="71" s="1"/>
  <c r="CY104" i="71" s="1"/>
  <c r="CY105" i="71" s="1"/>
  <c r="CY106" i="71" s="1"/>
  <c r="CY70" i="71"/>
  <c r="CY69" i="71"/>
  <c r="CY68" i="71"/>
  <c r="CY67" i="71"/>
  <c r="CY66" i="71"/>
  <c r="CY65" i="71"/>
  <c r="CY64" i="71"/>
  <c r="CY63" i="71"/>
  <c r="CY62" i="71"/>
  <c r="CY61" i="71"/>
  <c r="CY60" i="71"/>
  <c r="CY59" i="71"/>
  <c r="CY58" i="71"/>
  <c r="CY57" i="71"/>
  <c r="CY56" i="71"/>
  <c r="CY55" i="71"/>
  <c r="CY54" i="71"/>
  <c r="CY53" i="71"/>
  <c r="CY52" i="71"/>
  <c r="CY51" i="71"/>
  <c r="CY50" i="71"/>
  <c r="CY49" i="71"/>
  <c r="CY48" i="71"/>
  <c r="CY47" i="71"/>
  <c r="CY46" i="71"/>
  <c r="CY45" i="71"/>
  <c r="CY44" i="71"/>
  <c r="CY43" i="71"/>
  <c r="CY42" i="71"/>
  <c r="CY41" i="71"/>
  <c r="CY40" i="71"/>
  <c r="CY39" i="71"/>
  <c r="CY38" i="71"/>
  <c r="CY37" i="71"/>
  <c r="CY36" i="71"/>
  <c r="CY35" i="71"/>
  <c r="CY34" i="71"/>
  <c r="CY33" i="71"/>
  <c r="CY32" i="71"/>
  <c r="CY31" i="71"/>
  <c r="CY30" i="71"/>
  <c r="CY29" i="71"/>
  <c r="CY28" i="71"/>
  <c r="CY27" i="71"/>
  <c r="CY26" i="71"/>
  <c r="CY25" i="71"/>
  <c r="CY24" i="71"/>
  <c r="CY23" i="71"/>
  <c r="CY22" i="71"/>
  <c r="CY21" i="71"/>
  <c r="CY20" i="71"/>
  <c r="CY19" i="71"/>
  <c r="CY18" i="71"/>
  <c r="CY17" i="71"/>
  <c r="CY16" i="71"/>
  <c r="CY15" i="71"/>
  <c r="CY14" i="71"/>
  <c r="CY13" i="71"/>
  <c r="CY12" i="71"/>
  <c r="CY11" i="71"/>
  <c r="CW71" i="71"/>
  <c r="CW72" i="71" s="1"/>
  <c r="CW73" i="71" s="1"/>
  <c r="CW74" i="71" s="1"/>
  <c r="CW75" i="71" s="1"/>
  <c r="CW76" i="71" s="1"/>
  <c r="CW77" i="71" s="1"/>
  <c r="CW78" i="71" s="1"/>
  <c r="CW79" i="71" s="1"/>
  <c r="CW80" i="71" s="1"/>
  <c r="CW81" i="71" s="1"/>
  <c r="CW82" i="71" s="1"/>
  <c r="CW83" i="71" s="1"/>
  <c r="CW84" i="71" s="1"/>
  <c r="CW85" i="71" s="1"/>
  <c r="CW86" i="71" s="1"/>
  <c r="CW87" i="71" s="1"/>
  <c r="CW88" i="71" s="1"/>
  <c r="CW89" i="71" s="1"/>
  <c r="CW90" i="71" s="1"/>
  <c r="CW91" i="71" s="1"/>
  <c r="CW92" i="71" s="1"/>
  <c r="CW93" i="71" s="1"/>
  <c r="CW94" i="71" s="1"/>
  <c r="CW95" i="71" s="1"/>
  <c r="CW96" i="71" s="1"/>
  <c r="CW97" i="71" s="1"/>
  <c r="CW98" i="71" s="1"/>
  <c r="CW99" i="71" s="1"/>
  <c r="CW100" i="71" s="1"/>
  <c r="CW101" i="71" s="1"/>
  <c r="CW102" i="71" s="1"/>
  <c r="CW103" i="71" s="1"/>
  <c r="CW104" i="71" s="1"/>
  <c r="CW105" i="71" s="1"/>
  <c r="CW106" i="71" s="1"/>
  <c r="CW70" i="71"/>
  <c r="CW69" i="71"/>
  <c r="CW68" i="71"/>
  <c r="CW67" i="71"/>
  <c r="CW66" i="71"/>
  <c r="CW65" i="71"/>
  <c r="CW64" i="71"/>
  <c r="CW63" i="71"/>
  <c r="CW62" i="71"/>
  <c r="CW61" i="71"/>
  <c r="CW60" i="71"/>
  <c r="CW59" i="71"/>
  <c r="CW58" i="71"/>
  <c r="CW57" i="71"/>
  <c r="CW56" i="71"/>
  <c r="CW55" i="71"/>
  <c r="CW54" i="71"/>
  <c r="CW53" i="71"/>
  <c r="CW52" i="71"/>
  <c r="CW51" i="71"/>
  <c r="CW50" i="71"/>
  <c r="CW49" i="71"/>
  <c r="CW48" i="71"/>
  <c r="CW47" i="71"/>
  <c r="CW46" i="71"/>
  <c r="CW45" i="71"/>
  <c r="CW44" i="71"/>
  <c r="CW43" i="71"/>
  <c r="CW42" i="71"/>
  <c r="CW41" i="71"/>
  <c r="CW40" i="71"/>
  <c r="CW39" i="71"/>
  <c r="CW38" i="71"/>
  <c r="CW37" i="71"/>
  <c r="CW36" i="71"/>
  <c r="CW35" i="71"/>
  <c r="CW34" i="71"/>
  <c r="CW33" i="71"/>
  <c r="CW32" i="71"/>
  <c r="CW31" i="71"/>
  <c r="CW30" i="71"/>
  <c r="CW29" i="71"/>
  <c r="CW28" i="71"/>
  <c r="CW27" i="71"/>
  <c r="CW26" i="71"/>
  <c r="CW25" i="71"/>
  <c r="CW24" i="71"/>
  <c r="CW23" i="71"/>
  <c r="CW22" i="71"/>
  <c r="CW21" i="71"/>
  <c r="CW20" i="71"/>
  <c r="CW19" i="71"/>
  <c r="CW18" i="71"/>
  <c r="CW17" i="71"/>
  <c r="CW16" i="71"/>
  <c r="CW15" i="71"/>
  <c r="CW14" i="71"/>
  <c r="CW13" i="71"/>
  <c r="CW12" i="71"/>
  <c r="CW11" i="71"/>
  <c r="CU71" i="71"/>
  <c r="CU72" i="71" s="1"/>
  <c r="CU73" i="71" s="1"/>
  <c r="CU74" i="71" s="1"/>
  <c r="CU75" i="71" s="1"/>
  <c r="CU76" i="71" s="1"/>
  <c r="CU77" i="71" s="1"/>
  <c r="CU78" i="71" s="1"/>
  <c r="CU79" i="71" s="1"/>
  <c r="CU80" i="71" s="1"/>
  <c r="CU81" i="71" s="1"/>
  <c r="CU82" i="71" s="1"/>
  <c r="CU83" i="71" s="1"/>
  <c r="CU84" i="71" s="1"/>
  <c r="CU85" i="71" s="1"/>
  <c r="CU86" i="71" s="1"/>
  <c r="CU87" i="71" s="1"/>
  <c r="CU88" i="71" s="1"/>
  <c r="CU89" i="71" s="1"/>
  <c r="CU90" i="71" s="1"/>
  <c r="CU91" i="71" s="1"/>
  <c r="CU92" i="71" s="1"/>
  <c r="CU93" i="71" s="1"/>
  <c r="CU94" i="71" s="1"/>
  <c r="CU95" i="71" s="1"/>
  <c r="CU96" i="71" s="1"/>
  <c r="CU97" i="71" s="1"/>
  <c r="CU98" i="71" s="1"/>
  <c r="CU99" i="71" s="1"/>
  <c r="CU100" i="71" s="1"/>
  <c r="CU101" i="71" s="1"/>
  <c r="CU102" i="71" s="1"/>
  <c r="CU103" i="71" s="1"/>
  <c r="CU104" i="71" s="1"/>
  <c r="CU105" i="71" s="1"/>
  <c r="CU106" i="71" s="1"/>
  <c r="CU70" i="71"/>
  <c r="CU69" i="71"/>
  <c r="CU68" i="71"/>
  <c r="CU67" i="71"/>
  <c r="CU66" i="71"/>
  <c r="CU65" i="71"/>
  <c r="CU64" i="71"/>
  <c r="CU63" i="71"/>
  <c r="CU62" i="71"/>
  <c r="CU61" i="71"/>
  <c r="CU60" i="71"/>
  <c r="CU59" i="71"/>
  <c r="CU58" i="71"/>
  <c r="CU57" i="71"/>
  <c r="CU56" i="71"/>
  <c r="CU55" i="71"/>
  <c r="CU54" i="71"/>
  <c r="CU53" i="71"/>
  <c r="CU52" i="71"/>
  <c r="CU51" i="71"/>
  <c r="CU50" i="71"/>
  <c r="CU49" i="71"/>
  <c r="CU48" i="71"/>
  <c r="CU47" i="71"/>
  <c r="CU46" i="71"/>
  <c r="CU45" i="71"/>
  <c r="CU44" i="71"/>
  <c r="CU43" i="71"/>
  <c r="CU42" i="71"/>
  <c r="CU41" i="71"/>
  <c r="CU40" i="71"/>
  <c r="CU39" i="71"/>
  <c r="CU38" i="71"/>
  <c r="CU37" i="71"/>
  <c r="CU36" i="71"/>
  <c r="CU35" i="71"/>
  <c r="CU34" i="71"/>
  <c r="CU33" i="71"/>
  <c r="CU32" i="71"/>
  <c r="CU31" i="71"/>
  <c r="CU30" i="71"/>
  <c r="CU29" i="71"/>
  <c r="CU28" i="71"/>
  <c r="CU27" i="71"/>
  <c r="CU26" i="71"/>
  <c r="CU25" i="71"/>
  <c r="CU24" i="71"/>
  <c r="CU23" i="71"/>
  <c r="CU22" i="71"/>
  <c r="CU21" i="71"/>
  <c r="CU20" i="71"/>
  <c r="CU19" i="71"/>
  <c r="CU18" i="71"/>
  <c r="CU17" i="71"/>
  <c r="CU16" i="71"/>
  <c r="CU15" i="71"/>
  <c r="CU14" i="71"/>
  <c r="CU13" i="71"/>
  <c r="CU12" i="71"/>
  <c r="CU11" i="71"/>
  <c r="CR71" i="71"/>
  <c r="CR72" i="71" s="1"/>
  <c r="CR73" i="71" s="1"/>
  <c r="CR74" i="71" s="1"/>
  <c r="CR75" i="71" s="1"/>
  <c r="CR76" i="71" s="1"/>
  <c r="CR77" i="71" s="1"/>
  <c r="CR78" i="71" s="1"/>
  <c r="CR79" i="71" s="1"/>
  <c r="CR80" i="71" s="1"/>
  <c r="CR81" i="71" s="1"/>
  <c r="CR82" i="71" s="1"/>
  <c r="CR83" i="71" s="1"/>
  <c r="CR84" i="71" s="1"/>
  <c r="CR85" i="71" s="1"/>
  <c r="CR86" i="71" s="1"/>
  <c r="CR87" i="71" s="1"/>
  <c r="CR88" i="71" s="1"/>
  <c r="CR89" i="71" s="1"/>
  <c r="CR90" i="71" s="1"/>
  <c r="CR91" i="71" s="1"/>
  <c r="CR92" i="71" s="1"/>
  <c r="CR93" i="71" s="1"/>
  <c r="CR94" i="71" s="1"/>
  <c r="CR95" i="71" s="1"/>
  <c r="CR96" i="71" s="1"/>
  <c r="CR97" i="71" s="1"/>
  <c r="CR98" i="71" s="1"/>
  <c r="CR99" i="71" s="1"/>
  <c r="CR100" i="71" s="1"/>
  <c r="CR101" i="71" s="1"/>
  <c r="CR102" i="71" s="1"/>
  <c r="CR103" i="71" s="1"/>
  <c r="CR104" i="71" s="1"/>
  <c r="CR105" i="71" s="1"/>
  <c r="CR106" i="71" s="1"/>
  <c r="CR70" i="71"/>
  <c r="CR69" i="71"/>
  <c r="CR68" i="71"/>
  <c r="CR67" i="71"/>
  <c r="CR66" i="71"/>
  <c r="CR65" i="71"/>
  <c r="CR64" i="71"/>
  <c r="CR63" i="71"/>
  <c r="CR62" i="71"/>
  <c r="CR61" i="71"/>
  <c r="CR60" i="71"/>
  <c r="CR59" i="71"/>
  <c r="CR58" i="71"/>
  <c r="CR57" i="71"/>
  <c r="CR56" i="71"/>
  <c r="CR55" i="71"/>
  <c r="CR54" i="71"/>
  <c r="CR53" i="71"/>
  <c r="CR52" i="71"/>
  <c r="CR51" i="71"/>
  <c r="CR50" i="71"/>
  <c r="CR49" i="71"/>
  <c r="CR48" i="71"/>
  <c r="CR47" i="71"/>
  <c r="CR46" i="71"/>
  <c r="CR45" i="71"/>
  <c r="CR44" i="71"/>
  <c r="CR43" i="71"/>
  <c r="CR42" i="71"/>
  <c r="CR41" i="71"/>
  <c r="CR40" i="71"/>
  <c r="CR39" i="71"/>
  <c r="CR38" i="71"/>
  <c r="CR37" i="71"/>
  <c r="CR36" i="71"/>
  <c r="CR35" i="71"/>
  <c r="CR34" i="71"/>
  <c r="CR33" i="71"/>
  <c r="CR32" i="71"/>
  <c r="CR31" i="71"/>
  <c r="CR30" i="71"/>
  <c r="CR29" i="71"/>
  <c r="CR28" i="71"/>
  <c r="CR27" i="71"/>
  <c r="CR26" i="71"/>
  <c r="CR25" i="71"/>
  <c r="CR24" i="71"/>
  <c r="CR23" i="71"/>
  <c r="CR22" i="71"/>
  <c r="CR21" i="71"/>
  <c r="CR20" i="71"/>
  <c r="CR19" i="71"/>
  <c r="CR18" i="71"/>
  <c r="CR17" i="71"/>
  <c r="CR16" i="71"/>
  <c r="CR15" i="71"/>
  <c r="CR14" i="71"/>
  <c r="CR13" i="71"/>
  <c r="CR12" i="71"/>
  <c r="CR11" i="71"/>
  <c r="CP71" i="71"/>
  <c r="CP72" i="71" s="1"/>
  <c r="CP73" i="71" s="1"/>
  <c r="CP74" i="71" s="1"/>
  <c r="CP75" i="71" s="1"/>
  <c r="CP76" i="71" s="1"/>
  <c r="CP77" i="71" s="1"/>
  <c r="CP78" i="71" s="1"/>
  <c r="CP79" i="71" s="1"/>
  <c r="CP80" i="71" s="1"/>
  <c r="CP81" i="71" s="1"/>
  <c r="CP82" i="71" s="1"/>
  <c r="CP83" i="71" s="1"/>
  <c r="CP84" i="71" s="1"/>
  <c r="CP85" i="71" s="1"/>
  <c r="CP86" i="71" s="1"/>
  <c r="CP87" i="71" s="1"/>
  <c r="CP88" i="71" s="1"/>
  <c r="CP89" i="71" s="1"/>
  <c r="CP90" i="71" s="1"/>
  <c r="CP91" i="71" s="1"/>
  <c r="CP92" i="71" s="1"/>
  <c r="CP93" i="71" s="1"/>
  <c r="CP94" i="71" s="1"/>
  <c r="CP95" i="71" s="1"/>
  <c r="CP96" i="71" s="1"/>
  <c r="CP97" i="71" s="1"/>
  <c r="CP98" i="71" s="1"/>
  <c r="CP99" i="71" s="1"/>
  <c r="CP100" i="71" s="1"/>
  <c r="CP101" i="71" s="1"/>
  <c r="CP102" i="71" s="1"/>
  <c r="CP103" i="71" s="1"/>
  <c r="CP104" i="71" s="1"/>
  <c r="CP105" i="71" s="1"/>
  <c r="CP106" i="71" s="1"/>
  <c r="CP70" i="71"/>
  <c r="CP69" i="71"/>
  <c r="CP68" i="71"/>
  <c r="CP67" i="71"/>
  <c r="CP66" i="71"/>
  <c r="CP65" i="71"/>
  <c r="CP64" i="71"/>
  <c r="CP63" i="71"/>
  <c r="CP62" i="71"/>
  <c r="CP61" i="71"/>
  <c r="CP60" i="71"/>
  <c r="CP59" i="71"/>
  <c r="CP58" i="71"/>
  <c r="CP57" i="71"/>
  <c r="CP56" i="71"/>
  <c r="CP55" i="71"/>
  <c r="CP54" i="71"/>
  <c r="CP53" i="71"/>
  <c r="CP52" i="71"/>
  <c r="CP51" i="71"/>
  <c r="CP50" i="71"/>
  <c r="CP49" i="71"/>
  <c r="CP48" i="71"/>
  <c r="CP47" i="71"/>
  <c r="CP46" i="71"/>
  <c r="CP45" i="71"/>
  <c r="CP44" i="71"/>
  <c r="CP43" i="71"/>
  <c r="CP42" i="71"/>
  <c r="CP41" i="71"/>
  <c r="CP40" i="71"/>
  <c r="CP39" i="71"/>
  <c r="CP38" i="71"/>
  <c r="CP37" i="71"/>
  <c r="CP36" i="71"/>
  <c r="CP35" i="71"/>
  <c r="CP34" i="71"/>
  <c r="CP33" i="71"/>
  <c r="CP32" i="71"/>
  <c r="CP31" i="71"/>
  <c r="CP30" i="71"/>
  <c r="CP29" i="71"/>
  <c r="CP28" i="71"/>
  <c r="CP27" i="71"/>
  <c r="CP26" i="71"/>
  <c r="CP25" i="71"/>
  <c r="CP24" i="71"/>
  <c r="CP23" i="71"/>
  <c r="CP22" i="71"/>
  <c r="CP21" i="71"/>
  <c r="CP20" i="71"/>
  <c r="CP19" i="71"/>
  <c r="CP18" i="71"/>
  <c r="CP17" i="71"/>
  <c r="CP16" i="71"/>
  <c r="CP15" i="71"/>
  <c r="CP14" i="71"/>
  <c r="CP13" i="71"/>
  <c r="CP12" i="71"/>
  <c r="CP11" i="71"/>
  <c r="CN71" i="71"/>
  <c r="CN72" i="71" s="1"/>
  <c r="CN73" i="71" s="1"/>
  <c r="CN74" i="71" s="1"/>
  <c r="CN75" i="71" s="1"/>
  <c r="CN76" i="71" s="1"/>
  <c r="CN77" i="71" s="1"/>
  <c r="CN78" i="71" s="1"/>
  <c r="CN79" i="71" s="1"/>
  <c r="CN80" i="71" s="1"/>
  <c r="CN81" i="71" s="1"/>
  <c r="CN82" i="71" s="1"/>
  <c r="CN83" i="71" s="1"/>
  <c r="CN84" i="71" s="1"/>
  <c r="CN85" i="71" s="1"/>
  <c r="CN86" i="71" s="1"/>
  <c r="CN87" i="71" s="1"/>
  <c r="CN88" i="71" s="1"/>
  <c r="CN89" i="71" s="1"/>
  <c r="CN90" i="71" s="1"/>
  <c r="CN91" i="71" s="1"/>
  <c r="CN92" i="71" s="1"/>
  <c r="CN93" i="71" s="1"/>
  <c r="CN94" i="71" s="1"/>
  <c r="CN95" i="71" s="1"/>
  <c r="CN96" i="71" s="1"/>
  <c r="CN97" i="71" s="1"/>
  <c r="CN98" i="71" s="1"/>
  <c r="CN99" i="71" s="1"/>
  <c r="CN100" i="71" s="1"/>
  <c r="CN101" i="71" s="1"/>
  <c r="CN102" i="71" s="1"/>
  <c r="CN103" i="71" s="1"/>
  <c r="CN104" i="71" s="1"/>
  <c r="CN105" i="71" s="1"/>
  <c r="CN106" i="71" s="1"/>
  <c r="CN70" i="71"/>
  <c r="CN69" i="71"/>
  <c r="CN68" i="71"/>
  <c r="CN67" i="71"/>
  <c r="CN66" i="71"/>
  <c r="CN65" i="71"/>
  <c r="CN64" i="71"/>
  <c r="CN63" i="71"/>
  <c r="CN62" i="71"/>
  <c r="CN61" i="71"/>
  <c r="CN60" i="71"/>
  <c r="CN59" i="71"/>
  <c r="CN58" i="71"/>
  <c r="CN57" i="71"/>
  <c r="CN56" i="71"/>
  <c r="CN55" i="71"/>
  <c r="CN54" i="71"/>
  <c r="CN53" i="71"/>
  <c r="CN52" i="71"/>
  <c r="CN51" i="71"/>
  <c r="CN50" i="71"/>
  <c r="CN49" i="71"/>
  <c r="CN48" i="71"/>
  <c r="CN47" i="71"/>
  <c r="CN46" i="71"/>
  <c r="CN45" i="71"/>
  <c r="CN44" i="71"/>
  <c r="CN43" i="71"/>
  <c r="CN42" i="71"/>
  <c r="CN41" i="71"/>
  <c r="CN40" i="71"/>
  <c r="CN39" i="71"/>
  <c r="CN38" i="71"/>
  <c r="CN37" i="71"/>
  <c r="CN36" i="71"/>
  <c r="CN35" i="71"/>
  <c r="CN34" i="71"/>
  <c r="CN33" i="71"/>
  <c r="CN32" i="71"/>
  <c r="CN31" i="71"/>
  <c r="CN30" i="71"/>
  <c r="CN29" i="71"/>
  <c r="CN28" i="71"/>
  <c r="CN27" i="71"/>
  <c r="CN26" i="71"/>
  <c r="CN25" i="71"/>
  <c r="CN24" i="71"/>
  <c r="CN23" i="71"/>
  <c r="CN22" i="71"/>
  <c r="CN21" i="71"/>
  <c r="CN20" i="71"/>
  <c r="CN19" i="71"/>
  <c r="CN18" i="71"/>
  <c r="CN17" i="71"/>
  <c r="CN16" i="71"/>
  <c r="CN15" i="71"/>
  <c r="CN14" i="71"/>
  <c r="CN13" i="71"/>
  <c r="CN12" i="71"/>
  <c r="CN11" i="71"/>
  <c r="CL71" i="71"/>
  <c r="CL72" i="71" s="1"/>
  <c r="CL73" i="71" s="1"/>
  <c r="CL74" i="71" s="1"/>
  <c r="CL75" i="71" s="1"/>
  <c r="CL76" i="71" s="1"/>
  <c r="CL77" i="71" s="1"/>
  <c r="CL78" i="71" s="1"/>
  <c r="CL79" i="71" s="1"/>
  <c r="CL80" i="71" s="1"/>
  <c r="CL81" i="71" s="1"/>
  <c r="CL82" i="71" s="1"/>
  <c r="CL83" i="71" s="1"/>
  <c r="CL84" i="71" s="1"/>
  <c r="CL85" i="71" s="1"/>
  <c r="CL86" i="71" s="1"/>
  <c r="CL87" i="71" s="1"/>
  <c r="CL88" i="71" s="1"/>
  <c r="CL89" i="71" s="1"/>
  <c r="CL90" i="71" s="1"/>
  <c r="CL91" i="71" s="1"/>
  <c r="CL92" i="71" s="1"/>
  <c r="CL93" i="71" s="1"/>
  <c r="CL94" i="71" s="1"/>
  <c r="CL95" i="71" s="1"/>
  <c r="CL96" i="71" s="1"/>
  <c r="CL97" i="71" s="1"/>
  <c r="CL98" i="71" s="1"/>
  <c r="CL99" i="71" s="1"/>
  <c r="CL100" i="71" s="1"/>
  <c r="CL101" i="71" s="1"/>
  <c r="CL102" i="71" s="1"/>
  <c r="CL103" i="71" s="1"/>
  <c r="CL104" i="71" s="1"/>
  <c r="CL105" i="71" s="1"/>
  <c r="CL106" i="71" s="1"/>
  <c r="CL70" i="71"/>
  <c r="CL69" i="71"/>
  <c r="CL68" i="71"/>
  <c r="CL67" i="71"/>
  <c r="CL66" i="71"/>
  <c r="CL65" i="71"/>
  <c r="CL64" i="71"/>
  <c r="CL63" i="71"/>
  <c r="CL62" i="71"/>
  <c r="CL61" i="71"/>
  <c r="CL60" i="71"/>
  <c r="CL59" i="71"/>
  <c r="CL58" i="71"/>
  <c r="CL57" i="71"/>
  <c r="CL56" i="71"/>
  <c r="CL55" i="71"/>
  <c r="CL54" i="71"/>
  <c r="CL53" i="71"/>
  <c r="CL52" i="71"/>
  <c r="CL51" i="71"/>
  <c r="CL50" i="71"/>
  <c r="CL49" i="71"/>
  <c r="CL48" i="71"/>
  <c r="CL47" i="71"/>
  <c r="CL46" i="71"/>
  <c r="CL45" i="71"/>
  <c r="CL44" i="71"/>
  <c r="CL43" i="71"/>
  <c r="CL42" i="71"/>
  <c r="CL41" i="71"/>
  <c r="CL40" i="71"/>
  <c r="CL39" i="71"/>
  <c r="CL38" i="71"/>
  <c r="CL37" i="71"/>
  <c r="CL36" i="71"/>
  <c r="CL35" i="71"/>
  <c r="CL34" i="71"/>
  <c r="CL33" i="71"/>
  <c r="CL32" i="71"/>
  <c r="CL31" i="71"/>
  <c r="CL30" i="71"/>
  <c r="CL29" i="71"/>
  <c r="CL28" i="71"/>
  <c r="CL27" i="71"/>
  <c r="CL26" i="71"/>
  <c r="CL25" i="71"/>
  <c r="CL24" i="71"/>
  <c r="CL23" i="71"/>
  <c r="CL22" i="71"/>
  <c r="CL21" i="71"/>
  <c r="CL20" i="71"/>
  <c r="CL19" i="71"/>
  <c r="CL18" i="71"/>
  <c r="CL17" i="71"/>
  <c r="CL16" i="71"/>
  <c r="CL15" i="71"/>
  <c r="CL14" i="71"/>
  <c r="CL13" i="71"/>
  <c r="CL12" i="71"/>
  <c r="CL11" i="71"/>
  <c r="CJ71" i="71"/>
  <c r="CJ72" i="71" s="1"/>
  <c r="CJ73" i="71" s="1"/>
  <c r="CJ74" i="71" s="1"/>
  <c r="CJ75" i="71" s="1"/>
  <c r="CJ76" i="71" s="1"/>
  <c r="CJ77" i="71" s="1"/>
  <c r="CJ78" i="71" s="1"/>
  <c r="CJ79" i="71" s="1"/>
  <c r="CJ80" i="71" s="1"/>
  <c r="CJ81" i="71" s="1"/>
  <c r="CJ82" i="71" s="1"/>
  <c r="CJ83" i="71" s="1"/>
  <c r="CJ84" i="71" s="1"/>
  <c r="CJ85" i="71" s="1"/>
  <c r="CJ86" i="71" s="1"/>
  <c r="CJ87" i="71" s="1"/>
  <c r="CJ88" i="71" s="1"/>
  <c r="CJ89" i="71" s="1"/>
  <c r="CJ90" i="71" s="1"/>
  <c r="CJ91" i="71" s="1"/>
  <c r="CJ92" i="71" s="1"/>
  <c r="CJ93" i="71" s="1"/>
  <c r="CJ94" i="71" s="1"/>
  <c r="CJ95" i="71" s="1"/>
  <c r="CJ96" i="71" s="1"/>
  <c r="CJ97" i="71" s="1"/>
  <c r="CJ98" i="71" s="1"/>
  <c r="CJ99" i="71" s="1"/>
  <c r="CJ100" i="71" s="1"/>
  <c r="CJ101" i="71" s="1"/>
  <c r="CJ102" i="71" s="1"/>
  <c r="CJ103" i="71" s="1"/>
  <c r="CJ104" i="71" s="1"/>
  <c r="CJ105" i="71" s="1"/>
  <c r="CJ106" i="71" s="1"/>
  <c r="CJ70" i="71"/>
  <c r="CJ69" i="71"/>
  <c r="CJ68" i="71"/>
  <c r="CJ67" i="71"/>
  <c r="CJ66" i="71"/>
  <c r="CJ65" i="71"/>
  <c r="CJ64" i="71"/>
  <c r="CJ63" i="71"/>
  <c r="CJ62" i="71"/>
  <c r="CJ61" i="71"/>
  <c r="CJ60" i="71"/>
  <c r="CJ59" i="71"/>
  <c r="CJ58" i="71"/>
  <c r="CJ57" i="71"/>
  <c r="CJ56" i="71"/>
  <c r="CJ55" i="71"/>
  <c r="CJ54" i="71"/>
  <c r="CJ53" i="71"/>
  <c r="CJ52" i="71"/>
  <c r="CJ51" i="71"/>
  <c r="CJ50" i="71"/>
  <c r="CJ49" i="71"/>
  <c r="CJ48" i="71"/>
  <c r="CJ47" i="71"/>
  <c r="CJ46" i="71"/>
  <c r="CJ45" i="71"/>
  <c r="CJ44" i="71"/>
  <c r="CJ43" i="71"/>
  <c r="CJ42" i="71"/>
  <c r="CJ41" i="71"/>
  <c r="CJ40" i="71"/>
  <c r="CJ39" i="71"/>
  <c r="CJ38" i="71"/>
  <c r="CJ37" i="71"/>
  <c r="CJ36" i="71"/>
  <c r="CJ35" i="71"/>
  <c r="CJ34" i="71"/>
  <c r="CJ33" i="71"/>
  <c r="CJ32" i="71"/>
  <c r="CJ31" i="71"/>
  <c r="CJ30" i="71"/>
  <c r="CJ29" i="71"/>
  <c r="CJ28" i="71"/>
  <c r="CJ27" i="71"/>
  <c r="CJ26" i="71"/>
  <c r="CJ25" i="71"/>
  <c r="CJ24" i="71"/>
  <c r="CJ23" i="71"/>
  <c r="CJ22" i="71"/>
  <c r="CJ21" i="71"/>
  <c r="CJ20" i="71"/>
  <c r="CJ19" i="71"/>
  <c r="CJ18" i="71"/>
  <c r="CJ17" i="71"/>
  <c r="CJ16" i="71"/>
  <c r="CJ15" i="71"/>
  <c r="CJ14" i="71"/>
  <c r="CJ13" i="71"/>
  <c r="CJ12" i="71"/>
  <c r="CJ11" i="71"/>
  <c r="CG71" i="71"/>
  <c r="CG72" i="71" s="1"/>
  <c r="CG73" i="71" s="1"/>
  <c r="CG74" i="71" s="1"/>
  <c r="CG75" i="71" s="1"/>
  <c r="CG76" i="71" s="1"/>
  <c r="CG77" i="71" s="1"/>
  <c r="CG78" i="71" s="1"/>
  <c r="CG79" i="71" s="1"/>
  <c r="CG80" i="71" s="1"/>
  <c r="CG81" i="71" s="1"/>
  <c r="CG82" i="71" s="1"/>
  <c r="CG83" i="71" s="1"/>
  <c r="CG84" i="71" s="1"/>
  <c r="CG85" i="71" s="1"/>
  <c r="CG86" i="71" s="1"/>
  <c r="CG87" i="71" s="1"/>
  <c r="CG88" i="71" s="1"/>
  <c r="CG89" i="71" s="1"/>
  <c r="CG90" i="71" s="1"/>
  <c r="CG91" i="71" s="1"/>
  <c r="CG92" i="71" s="1"/>
  <c r="CG93" i="71" s="1"/>
  <c r="CG94" i="71" s="1"/>
  <c r="CG95" i="71" s="1"/>
  <c r="CG96" i="71" s="1"/>
  <c r="CG97" i="71" s="1"/>
  <c r="CG98" i="71" s="1"/>
  <c r="CG99" i="71" s="1"/>
  <c r="CG100" i="71" s="1"/>
  <c r="CG101" i="71" s="1"/>
  <c r="CG102" i="71" s="1"/>
  <c r="CG103" i="71" s="1"/>
  <c r="CG104" i="71" s="1"/>
  <c r="CG105" i="71" s="1"/>
  <c r="CG106" i="71" s="1"/>
  <c r="CG70" i="71"/>
  <c r="CG69" i="71"/>
  <c r="CG68" i="71"/>
  <c r="CG67" i="71"/>
  <c r="CG66" i="71"/>
  <c r="CG65" i="71"/>
  <c r="CG64" i="71"/>
  <c r="CG63" i="71"/>
  <c r="CG62" i="71"/>
  <c r="CG61" i="71"/>
  <c r="CG60" i="71"/>
  <c r="CG59" i="71"/>
  <c r="CG58" i="71"/>
  <c r="CG57" i="71"/>
  <c r="CG56" i="71"/>
  <c r="CG55" i="71"/>
  <c r="CG54" i="71"/>
  <c r="CG53" i="71"/>
  <c r="CG52" i="71"/>
  <c r="CG51" i="71"/>
  <c r="CG50" i="71"/>
  <c r="CG49" i="71"/>
  <c r="CG48" i="71"/>
  <c r="CG47" i="71"/>
  <c r="CG46" i="71"/>
  <c r="CG45" i="71"/>
  <c r="CG44" i="71"/>
  <c r="CG43" i="71"/>
  <c r="CG42" i="71"/>
  <c r="CG41" i="71"/>
  <c r="CG40" i="71"/>
  <c r="CG39" i="71"/>
  <c r="CG38" i="71"/>
  <c r="CG37" i="71"/>
  <c r="CG36" i="71"/>
  <c r="CG35" i="71"/>
  <c r="CG34" i="71"/>
  <c r="CG33" i="71"/>
  <c r="CG32" i="71"/>
  <c r="CG31" i="71"/>
  <c r="CG30" i="71"/>
  <c r="CG29" i="71"/>
  <c r="CG28" i="71"/>
  <c r="CG27" i="71"/>
  <c r="CG26" i="71"/>
  <c r="CG25" i="71"/>
  <c r="CG24" i="71"/>
  <c r="CG23" i="71"/>
  <c r="CG22" i="71"/>
  <c r="CG21" i="71"/>
  <c r="CG20" i="71"/>
  <c r="CG19" i="71"/>
  <c r="CG18" i="71"/>
  <c r="CG17" i="71"/>
  <c r="CG16" i="71"/>
  <c r="CG15" i="71"/>
  <c r="CG14" i="71"/>
  <c r="CG13" i="71"/>
  <c r="CG12" i="71"/>
  <c r="CG11" i="71"/>
  <c r="CE71" i="71"/>
  <c r="CE72" i="71" s="1"/>
  <c r="CE73" i="71" s="1"/>
  <c r="CE74" i="71" s="1"/>
  <c r="CE75" i="71" s="1"/>
  <c r="CE76" i="71" s="1"/>
  <c r="CE77" i="71" s="1"/>
  <c r="CE78" i="71" s="1"/>
  <c r="CE79" i="71" s="1"/>
  <c r="CE80" i="71" s="1"/>
  <c r="CE81" i="71" s="1"/>
  <c r="CE82" i="71" s="1"/>
  <c r="CE83" i="71" s="1"/>
  <c r="CE84" i="71" s="1"/>
  <c r="CE85" i="71" s="1"/>
  <c r="CE86" i="71" s="1"/>
  <c r="CE87" i="71" s="1"/>
  <c r="CE88" i="71" s="1"/>
  <c r="CE89" i="71" s="1"/>
  <c r="CE90" i="71" s="1"/>
  <c r="CE91" i="71" s="1"/>
  <c r="CE92" i="71" s="1"/>
  <c r="CE93" i="71" s="1"/>
  <c r="CE94" i="71" s="1"/>
  <c r="CE95" i="71" s="1"/>
  <c r="CE96" i="71" s="1"/>
  <c r="CE97" i="71" s="1"/>
  <c r="CE98" i="71" s="1"/>
  <c r="CE99" i="71" s="1"/>
  <c r="CE100" i="71" s="1"/>
  <c r="CE101" i="71" s="1"/>
  <c r="CE102" i="71" s="1"/>
  <c r="CE103" i="71" s="1"/>
  <c r="CE104" i="71" s="1"/>
  <c r="CE105" i="71" s="1"/>
  <c r="CE106" i="71" s="1"/>
  <c r="CE70" i="71"/>
  <c r="CE69" i="71"/>
  <c r="CE68" i="71"/>
  <c r="CE67" i="71"/>
  <c r="CE66" i="71"/>
  <c r="CE65" i="71"/>
  <c r="CE64" i="71"/>
  <c r="CE63" i="71"/>
  <c r="CE62" i="71"/>
  <c r="CE61" i="71"/>
  <c r="CE60" i="71"/>
  <c r="CE59" i="71"/>
  <c r="CE58" i="71"/>
  <c r="CE57" i="71"/>
  <c r="CE56" i="71"/>
  <c r="CE55" i="71"/>
  <c r="CE54" i="71"/>
  <c r="CE53" i="71"/>
  <c r="CE52" i="71"/>
  <c r="CE51" i="71"/>
  <c r="CE50" i="71"/>
  <c r="CE49" i="71"/>
  <c r="CE48" i="71"/>
  <c r="CE47" i="71"/>
  <c r="CE46" i="71"/>
  <c r="CE45" i="71"/>
  <c r="CE44" i="71"/>
  <c r="CE43" i="71"/>
  <c r="CE42" i="71"/>
  <c r="CE41" i="71"/>
  <c r="CE40" i="71"/>
  <c r="CE39" i="71"/>
  <c r="CE38" i="71"/>
  <c r="CE37" i="71"/>
  <c r="CE36" i="71"/>
  <c r="CE35" i="71"/>
  <c r="CE34" i="71"/>
  <c r="CE33" i="71"/>
  <c r="CE32" i="71"/>
  <c r="CE31" i="71"/>
  <c r="CE30" i="71"/>
  <c r="CE29" i="71"/>
  <c r="CE28" i="71"/>
  <c r="CE27" i="71"/>
  <c r="CE26" i="71"/>
  <c r="CE25" i="71"/>
  <c r="CE24" i="71"/>
  <c r="CE23" i="71"/>
  <c r="CE22" i="71"/>
  <c r="CE21" i="71"/>
  <c r="CE20" i="71"/>
  <c r="CE19" i="71"/>
  <c r="CE18" i="71"/>
  <c r="CE17" i="71"/>
  <c r="CE16" i="71"/>
  <c r="CE15" i="71"/>
  <c r="CE14" i="71"/>
  <c r="CE13" i="71"/>
  <c r="CE12" i="71"/>
  <c r="CE11" i="71"/>
  <c r="CC71" i="71"/>
  <c r="CC72" i="71" s="1"/>
  <c r="CC73" i="71" s="1"/>
  <c r="CC74" i="71" s="1"/>
  <c r="CC75" i="71" s="1"/>
  <c r="CC76" i="71" s="1"/>
  <c r="CC77" i="71" s="1"/>
  <c r="CC78" i="71" s="1"/>
  <c r="CC79" i="71" s="1"/>
  <c r="CC80" i="71" s="1"/>
  <c r="CC81" i="71" s="1"/>
  <c r="CC82" i="71" s="1"/>
  <c r="CC83" i="71" s="1"/>
  <c r="CC84" i="71" s="1"/>
  <c r="CC85" i="71" s="1"/>
  <c r="CC86" i="71" s="1"/>
  <c r="CC87" i="71" s="1"/>
  <c r="CC88" i="71" s="1"/>
  <c r="CC89" i="71" s="1"/>
  <c r="CC90" i="71" s="1"/>
  <c r="CC91" i="71" s="1"/>
  <c r="CC92" i="71" s="1"/>
  <c r="CC93" i="71" s="1"/>
  <c r="CC94" i="71" s="1"/>
  <c r="CC95" i="71" s="1"/>
  <c r="CC96" i="71" s="1"/>
  <c r="CC97" i="71" s="1"/>
  <c r="CC98" i="71" s="1"/>
  <c r="CC99" i="71" s="1"/>
  <c r="CC100" i="71" s="1"/>
  <c r="CC101" i="71" s="1"/>
  <c r="CC102" i="71" s="1"/>
  <c r="CC103" i="71" s="1"/>
  <c r="CC104" i="71" s="1"/>
  <c r="CC105" i="71" s="1"/>
  <c r="CC106" i="71" s="1"/>
  <c r="CC70" i="71"/>
  <c r="CC69" i="71"/>
  <c r="CC68" i="71"/>
  <c r="CC67" i="71"/>
  <c r="CC66" i="71"/>
  <c r="CC65" i="71"/>
  <c r="CC64" i="71"/>
  <c r="CC63" i="71"/>
  <c r="CC62" i="71"/>
  <c r="CC61" i="71"/>
  <c r="CC60" i="71"/>
  <c r="CC59" i="71"/>
  <c r="CC58" i="71"/>
  <c r="CC57" i="71"/>
  <c r="CC56" i="71"/>
  <c r="CC55" i="71"/>
  <c r="CC54" i="71"/>
  <c r="CC53" i="71"/>
  <c r="CC52" i="71"/>
  <c r="CC51" i="71"/>
  <c r="CC50" i="71"/>
  <c r="CC49" i="71"/>
  <c r="CC48" i="71"/>
  <c r="CC47" i="71"/>
  <c r="CC46" i="71"/>
  <c r="CC45" i="71"/>
  <c r="CC44" i="71"/>
  <c r="CC43" i="71"/>
  <c r="CC42" i="71"/>
  <c r="CC41" i="71"/>
  <c r="CC40" i="71"/>
  <c r="CC39" i="71"/>
  <c r="CC38" i="71"/>
  <c r="CC37" i="71"/>
  <c r="CC36" i="71"/>
  <c r="CC35" i="71"/>
  <c r="CC34" i="71"/>
  <c r="CC33" i="71"/>
  <c r="CC32" i="71"/>
  <c r="CC31" i="71"/>
  <c r="CC30" i="71"/>
  <c r="CC29" i="71"/>
  <c r="CC28" i="71"/>
  <c r="CC27" i="71"/>
  <c r="CC26" i="71"/>
  <c r="CC25" i="71"/>
  <c r="CC24" i="71"/>
  <c r="CC23" i="71"/>
  <c r="CC22" i="71"/>
  <c r="CC21" i="71"/>
  <c r="CC20" i="71"/>
  <c r="CC19" i="71"/>
  <c r="CC18" i="71"/>
  <c r="CC17" i="71"/>
  <c r="CC16" i="71"/>
  <c r="CC15" i="71"/>
  <c r="CC14" i="71"/>
  <c r="CC13" i="71"/>
  <c r="CC12" i="71"/>
  <c r="CC11" i="71"/>
  <c r="CA71" i="71"/>
  <c r="CA72" i="71" s="1"/>
  <c r="CA73" i="71" s="1"/>
  <c r="CA74" i="71" s="1"/>
  <c r="CA75" i="71" s="1"/>
  <c r="CA76" i="71" s="1"/>
  <c r="CA77" i="71" s="1"/>
  <c r="CA78" i="71" s="1"/>
  <c r="CA79" i="71" s="1"/>
  <c r="CA80" i="71" s="1"/>
  <c r="CA81" i="71" s="1"/>
  <c r="CA82" i="71" s="1"/>
  <c r="CA83" i="71" s="1"/>
  <c r="CA84" i="71" s="1"/>
  <c r="CA85" i="71" s="1"/>
  <c r="CA86" i="71" s="1"/>
  <c r="CA87" i="71" s="1"/>
  <c r="CA88" i="71" s="1"/>
  <c r="CA89" i="71" s="1"/>
  <c r="CA90" i="71" s="1"/>
  <c r="CA91" i="71" s="1"/>
  <c r="CA92" i="71" s="1"/>
  <c r="CA93" i="71" s="1"/>
  <c r="CA94" i="71" s="1"/>
  <c r="CA95" i="71" s="1"/>
  <c r="CA96" i="71" s="1"/>
  <c r="CA97" i="71" s="1"/>
  <c r="CA98" i="71" s="1"/>
  <c r="CA99" i="71" s="1"/>
  <c r="CA100" i="71" s="1"/>
  <c r="CA101" i="71" s="1"/>
  <c r="CA102" i="71" s="1"/>
  <c r="CA103" i="71" s="1"/>
  <c r="CA104" i="71" s="1"/>
  <c r="CA105" i="71" s="1"/>
  <c r="CA106" i="71" s="1"/>
  <c r="CA70" i="71"/>
  <c r="CA69" i="71"/>
  <c r="CA68" i="71"/>
  <c r="CA67" i="71"/>
  <c r="CA66" i="71"/>
  <c r="CA65" i="71"/>
  <c r="CA64" i="71"/>
  <c r="CA63" i="71"/>
  <c r="CA62" i="71"/>
  <c r="CA61" i="71"/>
  <c r="CA60" i="71"/>
  <c r="CA59" i="71"/>
  <c r="CA58" i="71"/>
  <c r="CA57" i="71"/>
  <c r="CA56" i="71"/>
  <c r="CA55" i="71"/>
  <c r="CA54" i="71"/>
  <c r="CA53" i="71"/>
  <c r="CA52" i="71"/>
  <c r="CA51" i="71"/>
  <c r="CA50" i="71"/>
  <c r="CA49" i="71"/>
  <c r="CA48" i="71"/>
  <c r="CA47" i="71"/>
  <c r="CA46" i="71"/>
  <c r="CA45" i="71"/>
  <c r="CA44" i="71"/>
  <c r="CA43" i="71"/>
  <c r="CA42" i="71"/>
  <c r="CA41" i="71"/>
  <c r="CA40" i="71"/>
  <c r="CA39" i="71"/>
  <c r="CA38" i="71"/>
  <c r="CA37" i="71"/>
  <c r="CA36" i="71"/>
  <c r="CA35" i="71"/>
  <c r="CA34" i="71"/>
  <c r="CA33" i="71"/>
  <c r="CA32" i="71"/>
  <c r="CA31" i="71"/>
  <c r="CA30" i="71"/>
  <c r="CA29" i="71"/>
  <c r="CA28" i="71"/>
  <c r="CA27" i="71"/>
  <c r="CA26" i="71"/>
  <c r="CA25" i="71"/>
  <c r="CA24" i="71"/>
  <c r="CA23" i="71"/>
  <c r="CA22" i="71"/>
  <c r="CA21" i="71"/>
  <c r="CA20" i="71"/>
  <c r="CA19" i="71"/>
  <c r="CA18" i="71"/>
  <c r="CA17" i="71"/>
  <c r="CA16" i="71"/>
  <c r="CA15" i="71"/>
  <c r="CA14" i="71"/>
  <c r="CA13" i="71"/>
  <c r="CA12" i="71"/>
  <c r="CA11" i="71"/>
  <c r="BY72" i="71"/>
  <c r="BY73" i="71" s="1"/>
  <c r="BY74" i="71" s="1"/>
  <c r="BY75" i="71" s="1"/>
  <c r="BY76" i="71" s="1"/>
  <c r="BY77" i="71" s="1"/>
  <c r="BY78" i="71" s="1"/>
  <c r="BY79" i="71" s="1"/>
  <c r="BY80" i="71" s="1"/>
  <c r="BY81" i="71" s="1"/>
  <c r="BY82" i="71" s="1"/>
  <c r="BY83" i="71" s="1"/>
  <c r="BY84" i="71" s="1"/>
  <c r="BY85" i="71" s="1"/>
  <c r="BY86" i="71" s="1"/>
  <c r="BY87" i="71" s="1"/>
  <c r="BY88" i="71" s="1"/>
  <c r="BY89" i="71" s="1"/>
  <c r="BY90" i="71" s="1"/>
  <c r="BY91" i="71" s="1"/>
  <c r="BY92" i="71" s="1"/>
  <c r="BY93" i="71" s="1"/>
  <c r="BY94" i="71" s="1"/>
  <c r="BY95" i="71" s="1"/>
  <c r="BY96" i="71" s="1"/>
  <c r="BY97" i="71" s="1"/>
  <c r="BY98" i="71" s="1"/>
  <c r="BY99" i="71" s="1"/>
  <c r="BY100" i="71" s="1"/>
  <c r="BY101" i="71" s="1"/>
  <c r="BY102" i="71" s="1"/>
  <c r="BY103" i="71" s="1"/>
  <c r="BY104" i="71" s="1"/>
  <c r="BY105" i="71" s="1"/>
  <c r="BY106" i="71" s="1"/>
  <c r="BY71" i="71"/>
  <c r="BY70" i="71"/>
  <c r="BY69" i="71"/>
  <c r="BY68" i="71"/>
  <c r="BY67" i="71"/>
  <c r="BY66" i="71"/>
  <c r="BY65" i="71"/>
  <c r="BY64" i="71"/>
  <c r="BY63" i="71"/>
  <c r="BY62" i="71"/>
  <c r="BY61" i="71"/>
  <c r="BY60" i="71"/>
  <c r="BY59" i="71"/>
  <c r="BY58" i="71"/>
  <c r="BY57" i="71"/>
  <c r="BY56" i="71"/>
  <c r="BY55" i="71"/>
  <c r="BY54" i="71"/>
  <c r="BY53" i="71"/>
  <c r="BY52" i="71"/>
  <c r="BY51" i="71"/>
  <c r="BY50" i="71"/>
  <c r="BY49" i="71"/>
  <c r="BY48" i="71"/>
  <c r="BY47" i="71"/>
  <c r="BY46" i="71"/>
  <c r="BY45" i="71"/>
  <c r="BY44" i="71"/>
  <c r="BY43" i="71"/>
  <c r="BY42" i="71"/>
  <c r="BY41" i="71"/>
  <c r="BY40" i="71"/>
  <c r="BY39" i="71"/>
  <c r="BY38" i="71"/>
  <c r="BY37" i="71"/>
  <c r="BY36" i="71"/>
  <c r="BY35" i="71"/>
  <c r="BY34" i="71"/>
  <c r="BY33" i="71"/>
  <c r="BY32" i="71"/>
  <c r="BY31" i="71"/>
  <c r="BY30" i="71"/>
  <c r="BY29" i="71"/>
  <c r="BY28" i="71"/>
  <c r="BY27" i="71"/>
  <c r="BY26" i="71"/>
  <c r="BY25" i="71"/>
  <c r="BY24" i="71"/>
  <c r="BY23" i="71"/>
  <c r="BY22" i="71"/>
  <c r="BY21" i="71"/>
  <c r="BY20" i="71"/>
  <c r="BY19" i="71"/>
  <c r="BY18" i="71"/>
  <c r="BY17" i="71"/>
  <c r="BY16" i="71"/>
  <c r="BY15" i="71"/>
  <c r="BY14" i="71"/>
  <c r="BY13" i="71"/>
  <c r="BY12" i="71"/>
  <c r="BY11" i="71"/>
  <c r="BV71" i="71"/>
  <c r="BV72" i="71" s="1"/>
  <c r="BV73" i="71" s="1"/>
  <c r="BV74" i="71" s="1"/>
  <c r="BV75" i="71" s="1"/>
  <c r="BV76" i="71" s="1"/>
  <c r="BV77" i="71" s="1"/>
  <c r="BV78" i="71" s="1"/>
  <c r="BV79" i="71" s="1"/>
  <c r="BV80" i="71" s="1"/>
  <c r="BV81" i="71" s="1"/>
  <c r="BV82" i="71" s="1"/>
  <c r="BV83" i="71" s="1"/>
  <c r="BV84" i="71" s="1"/>
  <c r="BV85" i="71" s="1"/>
  <c r="BV86" i="71" s="1"/>
  <c r="BV87" i="71" s="1"/>
  <c r="BV88" i="71" s="1"/>
  <c r="BV89" i="71" s="1"/>
  <c r="BV90" i="71" s="1"/>
  <c r="BV91" i="71" s="1"/>
  <c r="BV92" i="71" s="1"/>
  <c r="BV93" i="71" s="1"/>
  <c r="BV94" i="71" s="1"/>
  <c r="BV95" i="71" s="1"/>
  <c r="BV96" i="71" s="1"/>
  <c r="BV97" i="71" s="1"/>
  <c r="BV98" i="71" s="1"/>
  <c r="BV99" i="71" s="1"/>
  <c r="BV100" i="71" s="1"/>
  <c r="BV101" i="71" s="1"/>
  <c r="BV102" i="71" s="1"/>
  <c r="BV103" i="71" s="1"/>
  <c r="BV104" i="71" s="1"/>
  <c r="BV105" i="71" s="1"/>
  <c r="BV106" i="71" s="1"/>
  <c r="BV70" i="71"/>
  <c r="BV69" i="71"/>
  <c r="BV68" i="71"/>
  <c r="BV67" i="71"/>
  <c r="BV66" i="71"/>
  <c r="BV65" i="71"/>
  <c r="BV64" i="71"/>
  <c r="BV63" i="71"/>
  <c r="BV62" i="71"/>
  <c r="BV61" i="71"/>
  <c r="BV60" i="71"/>
  <c r="BV59" i="71"/>
  <c r="BV58" i="71"/>
  <c r="BV57" i="71"/>
  <c r="BV56" i="71"/>
  <c r="BV55" i="71"/>
  <c r="BV54" i="71"/>
  <c r="BV53" i="71"/>
  <c r="BV52" i="71"/>
  <c r="BV51" i="71"/>
  <c r="BV50" i="71"/>
  <c r="BV49" i="71"/>
  <c r="BV48" i="71"/>
  <c r="BV47" i="71"/>
  <c r="BV46" i="71"/>
  <c r="BV45" i="71"/>
  <c r="BV44" i="71"/>
  <c r="BV43" i="71"/>
  <c r="BV42" i="71"/>
  <c r="BV41" i="71"/>
  <c r="BV40" i="71"/>
  <c r="BV39" i="71"/>
  <c r="BV38" i="71"/>
  <c r="BV37" i="71"/>
  <c r="BV36" i="71"/>
  <c r="BV35" i="71"/>
  <c r="BV34" i="71"/>
  <c r="BV33" i="71"/>
  <c r="BV32" i="71"/>
  <c r="BV31" i="71"/>
  <c r="BV30" i="71"/>
  <c r="BV29" i="71"/>
  <c r="BV28" i="71"/>
  <c r="BV27" i="71"/>
  <c r="BV26" i="71"/>
  <c r="BV25" i="71"/>
  <c r="BV24" i="71"/>
  <c r="BV23" i="71"/>
  <c r="BV22" i="71"/>
  <c r="BV21" i="71"/>
  <c r="BV20" i="71"/>
  <c r="BV19" i="71"/>
  <c r="BV18" i="71"/>
  <c r="BV17" i="71"/>
  <c r="BV16" i="71"/>
  <c r="BV15" i="71"/>
  <c r="BV14" i="71"/>
  <c r="BV13" i="71"/>
  <c r="BV12" i="71"/>
  <c r="BV11" i="71"/>
  <c r="BT71" i="71"/>
  <c r="BT72" i="71" s="1"/>
  <c r="BT73" i="71" s="1"/>
  <c r="BT74" i="71" s="1"/>
  <c r="BT75" i="71" s="1"/>
  <c r="BT76" i="71" s="1"/>
  <c r="BT77" i="71" s="1"/>
  <c r="BT78" i="71" s="1"/>
  <c r="BT79" i="71" s="1"/>
  <c r="BT80" i="71" s="1"/>
  <c r="BT81" i="71" s="1"/>
  <c r="BT82" i="71" s="1"/>
  <c r="BT83" i="71" s="1"/>
  <c r="BT84" i="71" s="1"/>
  <c r="BT85" i="71" s="1"/>
  <c r="BT86" i="71" s="1"/>
  <c r="BT87" i="71" s="1"/>
  <c r="BT88" i="71" s="1"/>
  <c r="BT89" i="71" s="1"/>
  <c r="BT90" i="71" s="1"/>
  <c r="BT91" i="71" s="1"/>
  <c r="BT92" i="71" s="1"/>
  <c r="BT93" i="71" s="1"/>
  <c r="BT94" i="71" s="1"/>
  <c r="BT95" i="71" s="1"/>
  <c r="BT96" i="71" s="1"/>
  <c r="BT97" i="71" s="1"/>
  <c r="BT98" i="71" s="1"/>
  <c r="BT99" i="71" s="1"/>
  <c r="BT100" i="71" s="1"/>
  <c r="BT101" i="71" s="1"/>
  <c r="BT102" i="71" s="1"/>
  <c r="BT103" i="71" s="1"/>
  <c r="BT104" i="71" s="1"/>
  <c r="BT105" i="71" s="1"/>
  <c r="BT106" i="71" s="1"/>
  <c r="BT70" i="71"/>
  <c r="BT69" i="71"/>
  <c r="BT68" i="71"/>
  <c r="BT67" i="71"/>
  <c r="BT66" i="71"/>
  <c r="BT65" i="71"/>
  <c r="BT64" i="71"/>
  <c r="BT63" i="71"/>
  <c r="BT62" i="71"/>
  <c r="BT61" i="71"/>
  <c r="BT60" i="71"/>
  <c r="BT59" i="71"/>
  <c r="BT58" i="71"/>
  <c r="BT57" i="71"/>
  <c r="BT56" i="71"/>
  <c r="BT55" i="71"/>
  <c r="BT54" i="71"/>
  <c r="BT53" i="71"/>
  <c r="BT52" i="71"/>
  <c r="BT51" i="71"/>
  <c r="BT50" i="71"/>
  <c r="BT49" i="71"/>
  <c r="BT48" i="71"/>
  <c r="BT47" i="71"/>
  <c r="BT46" i="71"/>
  <c r="BT45" i="71"/>
  <c r="BT44" i="71"/>
  <c r="BT43" i="71"/>
  <c r="BT42" i="71"/>
  <c r="BT41" i="71"/>
  <c r="BT40" i="71"/>
  <c r="BT39" i="71"/>
  <c r="BT38" i="71"/>
  <c r="BT37" i="71"/>
  <c r="BT36" i="71"/>
  <c r="BT35" i="71"/>
  <c r="BT34" i="71"/>
  <c r="BT33" i="71"/>
  <c r="BT32" i="71"/>
  <c r="BT31" i="71"/>
  <c r="BT30" i="71"/>
  <c r="BT29" i="71"/>
  <c r="BT28" i="71"/>
  <c r="BT27" i="71"/>
  <c r="BT26" i="71"/>
  <c r="BT25" i="71"/>
  <c r="BT24" i="71"/>
  <c r="BT23" i="71"/>
  <c r="BT22" i="71"/>
  <c r="BT21" i="71"/>
  <c r="BT20" i="71"/>
  <c r="BT19" i="71"/>
  <c r="BT18" i="71"/>
  <c r="BT17" i="71"/>
  <c r="BT16" i="71"/>
  <c r="BT15" i="71"/>
  <c r="BT14" i="71"/>
  <c r="BT13" i="71"/>
  <c r="BT12" i="71"/>
  <c r="BT11" i="71"/>
  <c r="BR71" i="71"/>
  <c r="BR72" i="71" s="1"/>
  <c r="BR73" i="71" s="1"/>
  <c r="BR74" i="71" s="1"/>
  <c r="BR75" i="71" s="1"/>
  <c r="BR76" i="71" s="1"/>
  <c r="BR77" i="71" s="1"/>
  <c r="BR78" i="71" s="1"/>
  <c r="BR79" i="71" s="1"/>
  <c r="BR80" i="71" s="1"/>
  <c r="BR81" i="71" s="1"/>
  <c r="BR82" i="71" s="1"/>
  <c r="BR83" i="71" s="1"/>
  <c r="BR84" i="71" s="1"/>
  <c r="BR85" i="71" s="1"/>
  <c r="BR86" i="71" s="1"/>
  <c r="BR87" i="71" s="1"/>
  <c r="BR88" i="71" s="1"/>
  <c r="BR89" i="71" s="1"/>
  <c r="BR90" i="71" s="1"/>
  <c r="BR91" i="71" s="1"/>
  <c r="BR92" i="71" s="1"/>
  <c r="BR93" i="71" s="1"/>
  <c r="BR94" i="71" s="1"/>
  <c r="BR95" i="71" s="1"/>
  <c r="BR96" i="71" s="1"/>
  <c r="BR97" i="71" s="1"/>
  <c r="BR98" i="71" s="1"/>
  <c r="BR99" i="71" s="1"/>
  <c r="BR100" i="71" s="1"/>
  <c r="BR101" i="71" s="1"/>
  <c r="BR102" i="71" s="1"/>
  <c r="BR103" i="71" s="1"/>
  <c r="BR104" i="71" s="1"/>
  <c r="BR105" i="71" s="1"/>
  <c r="BR106" i="71" s="1"/>
  <c r="BR70" i="71"/>
  <c r="BR69" i="71"/>
  <c r="BR68" i="71"/>
  <c r="BR67" i="71"/>
  <c r="BR66" i="71"/>
  <c r="BR65" i="71"/>
  <c r="BR64" i="71"/>
  <c r="BR63" i="71"/>
  <c r="BR62" i="71"/>
  <c r="BR61" i="71"/>
  <c r="BR60" i="71"/>
  <c r="BR59" i="71"/>
  <c r="BR58" i="71"/>
  <c r="BR57" i="71"/>
  <c r="BR56" i="71"/>
  <c r="BR55" i="71"/>
  <c r="BR54" i="71"/>
  <c r="BR53" i="71"/>
  <c r="BR52" i="71"/>
  <c r="BR51" i="71"/>
  <c r="BR50" i="71"/>
  <c r="BR49" i="71"/>
  <c r="BR48" i="71"/>
  <c r="BR47" i="71"/>
  <c r="BR46" i="71"/>
  <c r="BR45" i="71"/>
  <c r="BR44" i="71"/>
  <c r="BR43" i="71"/>
  <c r="BR42" i="71"/>
  <c r="BR41" i="71"/>
  <c r="BR40" i="71"/>
  <c r="BR39" i="71"/>
  <c r="BR38" i="71"/>
  <c r="BR37" i="71"/>
  <c r="BR36" i="71"/>
  <c r="BR35" i="71"/>
  <c r="BR34" i="71"/>
  <c r="BR33" i="71"/>
  <c r="BR32" i="71"/>
  <c r="BR31" i="71"/>
  <c r="BR30" i="71"/>
  <c r="BR29" i="71"/>
  <c r="BR28" i="71"/>
  <c r="BR27" i="71"/>
  <c r="BR26" i="71"/>
  <c r="BR25" i="71"/>
  <c r="BR24" i="71"/>
  <c r="BR23" i="71"/>
  <c r="BR22" i="71"/>
  <c r="BR21" i="71"/>
  <c r="BR20" i="71"/>
  <c r="BR19" i="71"/>
  <c r="BR18" i="71"/>
  <c r="BR17" i="71"/>
  <c r="BR16" i="71"/>
  <c r="BR15" i="71"/>
  <c r="BR14" i="71"/>
  <c r="BR13" i="71"/>
  <c r="BR12" i="71"/>
  <c r="BR11" i="71"/>
  <c r="BP72" i="71"/>
  <c r="BP73" i="71" s="1"/>
  <c r="BP74" i="71" s="1"/>
  <c r="BP75" i="71" s="1"/>
  <c r="BP76" i="71" s="1"/>
  <c r="BP77" i="71" s="1"/>
  <c r="BP78" i="71" s="1"/>
  <c r="BP79" i="71" s="1"/>
  <c r="BP80" i="71" s="1"/>
  <c r="BP81" i="71" s="1"/>
  <c r="BP82" i="71" s="1"/>
  <c r="BP83" i="71" s="1"/>
  <c r="BP84" i="71" s="1"/>
  <c r="BP85" i="71" s="1"/>
  <c r="BP86" i="71" s="1"/>
  <c r="BP87" i="71" s="1"/>
  <c r="BP88" i="71" s="1"/>
  <c r="BP89" i="71" s="1"/>
  <c r="BP90" i="71" s="1"/>
  <c r="BP91" i="71" s="1"/>
  <c r="BP92" i="71" s="1"/>
  <c r="BP93" i="71" s="1"/>
  <c r="BP94" i="71" s="1"/>
  <c r="BP95" i="71" s="1"/>
  <c r="BP96" i="71" s="1"/>
  <c r="BP97" i="71" s="1"/>
  <c r="BP98" i="71" s="1"/>
  <c r="BP99" i="71" s="1"/>
  <c r="BP100" i="71" s="1"/>
  <c r="BP101" i="71" s="1"/>
  <c r="BP102" i="71" s="1"/>
  <c r="BP103" i="71" s="1"/>
  <c r="BP104" i="71" s="1"/>
  <c r="BP105" i="71" s="1"/>
  <c r="BP106" i="71" s="1"/>
  <c r="BP71" i="71"/>
  <c r="BP70" i="71"/>
  <c r="BP69" i="71"/>
  <c r="BP68" i="71"/>
  <c r="BP67" i="71"/>
  <c r="BP66" i="71"/>
  <c r="BP65" i="71"/>
  <c r="BP64" i="71"/>
  <c r="BP63" i="71"/>
  <c r="BP62" i="71"/>
  <c r="BP61" i="71"/>
  <c r="BP60" i="71"/>
  <c r="BP59" i="71"/>
  <c r="BP58" i="71"/>
  <c r="BP57" i="71"/>
  <c r="BP56" i="71"/>
  <c r="BP55" i="71"/>
  <c r="BP54" i="71"/>
  <c r="BP53" i="71"/>
  <c r="BP52" i="71"/>
  <c r="BP51" i="71"/>
  <c r="BP50" i="71"/>
  <c r="BP49" i="71"/>
  <c r="BP48" i="71"/>
  <c r="BP47" i="71"/>
  <c r="BP46" i="71"/>
  <c r="BP45" i="71"/>
  <c r="BP44" i="71"/>
  <c r="BP43" i="71"/>
  <c r="BP42" i="71"/>
  <c r="BP41" i="71"/>
  <c r="BP40" i="71"/>
  <c r="BP39" i="71"/>
  <c r="BP38" i="71"/>
  <c r="BP37" i="71"/>
  <c r="BP36" i="71"/>
  <c r="BP35" i="71"/>
  <c r="BP34" i="71"/>
  <c r="BP33" i="71"/>
  <c r="BP32" i="71"/>
  <c r="BP31" i="71"/>
  <c r="BP30" i="71"/>
  <c r="BP29" i="71"/>
  <c r="BP28" i="71"/>
  <c r="BP27" i="71"/>
  <c r="BP26" i="71"/>
  <c r="BP25" i="71"/>
  <c r="BP24" i="71"/>
  <c r="BP23" i="71"/>
  <c r="BP22" i="71"/>
  <c r="BP21" i="71"/>
  <c r="BP20" i="71"/>
  <c r="BP19" i="71"/>
  <c r="BP18" i="71"/>
  <c r="BP17" i="71"/>
  <c r="BP16" i="71"/>
  <c r="BP15" i="71"/>
  <c r="BP14" i="71"/>
  <c r="BP13" i="71"/>
  <c r="BP12" i="71"/>
  <c r="BP11" i="71"/>
  <c r="BN73" i="71"/>
  <c r="BN74" i="71" s="1"/>
  <c r="BN75" i="71" s="1"/>
  <c r="BN76" i="71" s="1"/>
  <c r="BN77" i="71" s="1"/>
  <c r="BN78" i="71" s="1"/>
  <c r="BN79" i="71" s="1"/>
  <c r="BN80" i="71" s="1"/>
  <c r="BN81" i="71" s="1"/>
  <c r="BN82" i="71" s="1"/>
  <c r="BN83" i="71" s="1"/>
  <c r="BN84" i="71" s="1"/>
  <c r="BN85" i="71" s="1"/>
  <c r="BN86" i="71" s="1"/>
  <c r="BN87" i="71" s="1"/>
  <c r="BN88" i="71" s="1"/>
  <c r="BN89" i="71" s="1"/>
  <c r="BN90" i="71" s="1"/>
  <c r="BN91" i="71" s="1"/>
  <c r="BN92" i="71" s="1"/>
  <c r="BN93" i="71" s="1"/>
  <c r="BN94" i="71" s="1"/>
  <c r="BN95" i="71" s="1"/>
  <c r="BN96" i="71" s="1"/>
  <c r="BN97" i="71" s="1"/>
  <c r="BN98" i="71" s="1"/>
  <c r="BN99" i="71" s="1"/>
  <c r="BN100" i="71" s="1"/>
  <c r="BN101" i="71" s="1"/>
  <c r="BN102" i="71" s="1"/>
  <c r="BN103" i="71" s="1"/>
  <c r="BN104" i="71" s="1"/>
  <c r="BN105" i="71" s="1"/>
  <c r="BN106" i="71" s="1"/>
  <c r="BN72" i="71"/>
  <c r="BN12" i="71"/>
  <c r="BN13" i="71"/>
  <c r="BN14" i="71"/>
  <c r="BN15" i="71"/>
  <c r="BN16" i="71"/>
  <c r="BN17" i="71"/>
  <c r="BN18" i="71"/>
  <c r="BN19" i="71"/>
  <c r="BN20" i="71"/>
  <c r="BN21" i="71"/>
  <c r="BN22" i="71"/>
  <c r="BN23" i="71"/>
  <c r="BN24" i="71"/>
  <c r="BN25" i="71"/>
  <c r="BN26" i="71"/>
  <c r="BN27" i="71"/>
  <c r="BN28" i="71"/>
  <c r="BN29" i="71"/>
  <c r="BN30" i="71"/>
  <c r="BN31" i="71"/>
  <c r="BN32" i="71"/>
  <c r="BN33" i="71"/>
  <c r="BN34" i="71"/>
  <c r="BN35" i="71"/>
  <c r="BN36" i="71"/>
  <c r="BN37" i="71"/>
  <c r="BN38" i="71"/>
  <c r="BN39" i="71"/>
  <c r="BN40" i="71"/>
  <c r="BN41" i="71"/>
  <c r="BN42" i="71"/>
  <c r="BN43" i="71"/>
  <c r="BN44" i="71"/>
  <c r="BN45" i="71"/>
  <c r="BN46" i="71"/>
  <c r="BN47" i="71"/>
  <c r="BN48" i="71"/>
  <c r="BN49" i="71"/>
  <c r="BN50" i="71"/>
  <c r="BN51" i="71"/>
  <c r="BN52" i="71"/>
  <c r="BN53" i="71"/>
  <c r="BN54" i="71"/>
  <c r="BN55" i="71"/>
  <c r="BN56" i="71"/>
  <c r="BN57" i="71"/>
  <c r="BN58" i="71"/>
  <c r="BN59" i="71"/>
  <c r="BN60" i="71"/>
  <c r="BN61" i="71"/>
  <c r="BN62" i="71"/>
  <c r="BN63" i="71"/>
  <c r="BN64" i="71"/>
  <c r="BN65" i="71"/>
  <c r="BN66" i="71"/>
  <c r="BN67" i="71"/>
  <c r="BN68" i="71"/>
  <c r="BN69" i="71"/>
  <c r="BN70" i="71"/>
  <c r="BN71" i="71"/>
  <c r="BN11" i="71"/>
  <c r="FP106" i="71"/>
  <c r="FN106" i="71"/>
  <c r="FL106" i="71"/>
  <c r="FJ106" i="71"/>
  <c r="FH106" i="71"/>
  <c r="FE106" i="71"/>
  <c r="FC106" i="71"/>
  <c r="FA106" i="71"/>
  <c r="EY106" i="71"/>
  <c r="EW106" i="71"/>
  <c r="ET106" i="71"/>
  <c r="ER106" i="71"/>
  <c r="EP106" i="71"/>
  <c r="EN106" i="71"/>
  <c r="EL106" i="71"/>
  <c r="EI106" i="71"/>
  <c r="EG106" i="71"/>
  <c r="EE106" i="71"/>
  <c r="EC106" i="71"/>
  <c r="EA106" i="71"/>
  <c r="DX106" i="71"/>
  <c r="DV106" i="71"/>
  <c r="DT106" i="71"/>
  <c r="DR106" i="71"/>
  <c r="DP106" i="71"/>
  <c r="DM106" i="71"/>
  <c r="DK106" i="71"/>
  <c r="DI106" i="71"/>
  <c r="DG106" i="71"/>
  <c r="DE106" i="71"/>
  <c r="DB106" i="71"/>
  <c r="CZ106" i="71"/>
  <c r="CX106" i="71"/>
  <c r="CV106" i="71"/>
  <c r="CT106" i="71"/>
  <c r="CQ106" i="71"/>
  <c r="CO106" i="71"/>
  <c r="CM106" i="71"/>
  <c r="CK106" i="71"/>
  <c r="CI106" i="71"/>
  <c r="CF106" i="71"/>
  <c r="CD106" i="71"/>
  <c r="CB106" i="71"/>
  <c r="BZ106" i="71"/>
  <c r="BX106" i="71"/>
  <c r="BU106" i="71"/>
  <c r="BS106" i="71"/>
  <c r="BQ106" i="71"/>
  <c r="BO106" i="71"/>
  <c r="BM106" i="71"/>
  <c r="FP105" i="71"/>
  <c r="FN105" i="71"/>
  <c r="FL105" i="71"/>
  <c r="FJ105" i="71"/>
  <c r="FH105" i="71"/>
  <c r="FE105" i="71"/>
  <c r="FC105" i="71"/>
  <c r="FA105" i="71"/>
  <c r="EY105" i="71"/>
  <c r="EW105" i="71"/>
  <c r="ET105" i="71"/>
  <c r="ER105" i="71"/>
  <c r="EP105" i="71"/>
  <c r="EN105" i="71"/>
  <c r="EL105" i="71"/>
  <c r="EI105" i="71"/>
  <c r="EG105" i="71"/>
  <c r="EE105" i="71"/>
  <c r="EC105" i="71"/>
  <c r="EA105" i="71"/>
  <c r="DX105" i="71"/>
  <c r="DV105" i="71"/>
  <c r="DT105" i="71"/>
  <c r="DR105" i="71"/>
  <c r="DP105" i="71"/>
  <c r="DM105" i="71"/>
  <c r="DK105" i="71"/>
  <c r="DI105" i="71"/>
  <c r="DG105" i="71"/>
  <c r="DE105" i="71"/>
  <c r="DB105" i="71"/>
  <c r="CZ105" i="71"/>
  <c r="CX105" i="71"/>
  <c r="CV105" i="71"/>
  <c r="CT105" i="71"/>
  <c r="CQ105" i="71"/>
  <c r="CO105" i="71"/>
  <c r="CM105" i="71"/>
  <c r="CK105" i="71"/>
  <c r="CI105" i="71"/>
  <c r="CF105" i="71"/>
  <c r="CD105" i="71"/>
  <c r="CB105" i="71"/>
  <c r="BZ105" i="71"/>
  <c r="BX105" i="71"/>
  <c r="BU105" i="71"/>
  <c r="BS105" i="71"/>
  <c r="BQ105" i="71"/>
  <c r="BO105" i="71"/>
  <c r="BM105" i="71"/>
  <c r="FP104" i="71"/>
  <c r="FN104" i="71"/>
  <c r="FL104" i="71"/>
  <c r="FJ104" i="71"/>
  <c r="FH104" i="71"/>
  <c r="FG104" i="71"/>
  <c r="FE104" i="71"/>
  <c r="FC104" i="71"/>
  <c r="FA104" i="71"/>
  <c r="EY104" i="71"/>
  <c r="EW104" i="71"/>
  <c r="ET104" i="71"/>
  <c r="ER104" i="71"/>
  <c r="EP104" i="71"/>
  <c r="EN104" i="71"/>
  <c r="EL104" i="71"/>
  <c r="EI104" i="71"/>
  <c r="EG104" i="71"/>
  <c r="EE104" i="71"/>
  <c r="EC104" i="71"/>
  <c r="EA104" i="71"/>
  <c r="DX104" i="71"/>
  <c r="DV104" i="71"/>
  <c r="DT104" i="71"/>
  <c r="DR104" i="71"/>
  <c r="DP104" i="71"/>
  <c r="DM104" i="71"/>
  <c r="DK104" i="71"/>
  <c r="DI104" i="71"/>
  <c r="DG104" i="71"/>
  <c r="DE104" i="71"/>
  <c r="DB104" i="71"/>
  <c r="CZ104" i="71"/>
  <c r="CX104" i="71"/>
  <c r="CV104" i="71"/>
  <c r="CT104" i="71"/>
  <c r="CQ104" i="71"/>
  <c r="CO104" i="71"/>
  <c r="CM104" i="71"/>
  <c r="CK104" i="71"/>
  <c r="CI104" i="71"/>
  <c r="CF104" i="71"/>
  <c r="CD104" i="71"/>
  <c r="CB104" i="71"/>
  <c r="BZ104" i="71"/>
  <c r="BX104" i="71"/>
  <c r="BU104" i="71"/>
  <c r="BS104" i="71"/>
  <c r="BQ104" i="71"/>
  <c r="BO104" i="71"/>
  <c r="BM104" i="71"/>
  <c r="FP103" i="71"/>
  <c r="FN103" i="71"/>
  <c r="FL103" i="71"/>
  <c r="FJ103" i="71"/>
  <c r="FH103" i="71"/>
  <c r="FG103" i="71"/>
  <c r="FE103" i="71"/>
  <c r="FC103" i="71"/>
  <c r="FA103" i="71"/>
  <c r="EY103" i="71"/>
  <c r="EW103" i="71"/>
  <c r="ET103" i="71"/>
  <c r="ER103" i="71"/>
  <c r="EP103" i="71"/>
  <c r="EN103" i="71"/>
  <c r="EL103" i="71"/>
  <c r="EI103" i="71"/>
  <c r="EG103" i="71"/>
  <c r="EE103" i="71"/>
  <c r="EC103" i="71"/>
  <c r="EA103" i="71"/>
  <c r="DX103" i="71"/>
  <c r="DV103" i="71"/>
  <c r="DT103" i="71"/>
  <c r="DR103" i="71"/>
  <c r="DP103" i="71"/>
  <c r="DM103" i="71"/>
  <c r="DK103" i="71"/>
  <c r="DI103" i="71"/>
  <c r="DG103" i="71"/>
  <c r="DE103" i="71"/>
  <c r="DB103" i="71"/>
  <c r="CZ103" i="71"/>
  <c r="CX103" i="71"/>
  <c r="CV103" i="71"/>
  <c r="CT103" i="71"/>
  <c r="CQ103" i="71"/>
  <c r="CO103" i="71"/>
  <c r="CM103" i="71"/>
  <c r="CK103" i="71"/>
  <c r="CI103" i="71"/>
  <c r="CF103" i="71"/>
  <c r="CD103" i="71"/>
  <c r="CB103" i="71"/>
  <c r="BZ103" i="71"/>
  <c r="BX103" i="71"/>
  <c r="BU103" i="71"/>
  <c r="BS103" i="71"/>
  <c r="BQ103" i="71"/>
  <c r="BO103" i="71"/>
  <c r="BM103" i="71"/>
  <c r="FP102" i="71"/>
  <c r="FN102" i="71"/>
  <c r="FL102" i="71"/>
  <c r="FJ102" i="71"/>
  <c r="FH102" i="71"/>
  <c r="FE102" i="71"/>
  <c r="FC102" i="71"/>
  <c r="FA102" i="71"/>
  <c r="EY102" i="71"/>
  <c r="EW102" i="71"/>
  <c r="ET102" i="71"/>
  <c r="ER102" i="71"/>
  <c r="EP102" i="71"/>
  <c r="EN102" i="71"/>
  <c r="EL102" i="71"/>
  <c r="EI102" i="71"/>
  <c r="EG102" i="71"/>
  <c r="EE102" i="71"/>
  <c r="EC102" i="71"/>
  <c r="EA102" i="71"/>
  <c r="DX102" i="71"/>
  <c r="DV102" i="71"/>
  <c r="DT102" i="71"/>
  <c r="DR102" i="71"/>
  <c r="DP102" i="71"/>
  <c r="DM102" i="71"/>
  <c r="DK102" i="71"/>
  <c r="DI102" i="71"/>
  <c r="DG102" i="71"/>
  <c r="DE102" i="71"/>
  <c r="DD102" i="71"/>
  <c r="DB102" i="71"/>
  <c r="CZ102" i="71"/>
  <c r="CX102" i="71"/>
  <c r="CV102" i="71"/>
  <c r="CT102" i="71"/>
  <c r="CS102" i="71"/>
  <c r="CQ102" i="71"/>
  <c r="CO102" i="71"/>
  <c r="CM102" i="71"/>
  <c r="CK102" i="71"/>
  <c r="CI102" i="71"/>
  <c r="CF102" i="71"/>
  <c r="CD102" i="71"/>
  <c r="CB102" i="71"/>
  <c r="BZ102" i="71"/>
  <c r="BX102" i="71"/>
  <c r="BU102" i="71"/>
  <c r="BS102" i="71"/>
  <c r="BQ102" i="71"/>
  <c r="BO102" i="71"/>
  <c r="BM102" i="71"/>
  <c r="FP101" i="71"/>
  <c r="FN101" i="71"/>
  <c r="FL101" i="71"/>
  <c r="FJ101" i="71"/>
  <c r="FH101" i="71"/>
  <c r="FE101" i="71"/>
  <c r="FC101" i="71"/>
  <c r="FA101" i="71"/>
  <c r="EY101" i="71"/>
  <c r="EW101" i="71"/>
  <c r="ET101" i="71"/>
  <c r="ER101" i="71"/>
  <c r="EP101" i="71"/>
  <c r="EN101" i="71"/>
  <c r="EL101" i="71"/>
  <c r="EI101" i="71"/>
  <c r="EG101" i="71"/>
  <c r="EE101" i="71"/>
  <c r="EC101" i="71"/>
  <c r="EA101" i="71"/>
  <c r="DX101" i="71"/>
  <c r="DV101" i="71"/>
  <c r="DT101" i="71"/>
  <c r="DR101" i="71"/>
  <c r="DP101" i="71"/>
  <c r="DM101" i="71"/>
  <c r="DK101" i="71"/>
  <c r="DI101" i="71"/>
  <c r="DG101" i="71"/>
  <c r="DE101" i="71"/>
  <c r="DD101" i="71"/>
  <c r="DB101" i="71"/>
  <c r="CZ101" i="71"/>
  <c r="CX101" i="71"/>
  <c r="CV101" i="71"/>
  <c r="CT101" i="71"/>
  <c r="CQ101" i="71"/>
  <c r="CO101" i="71"/>
  <c r="CM101" i="71"/>
  <c r="CK101" i="71"/>
  <c r="CI101" i="71"/>
  <c r="CF101" i="71"/>
  <c r="CD101" i="71"/>
  <c r="CB101" i="71"/>
  <c r="BZ101" i="71"/>
  <c r="BX101" i="71"/>
  <c r="BU101" i="71"/>
  <c r="BS101" i="71"/>
  <c r="BQ101" i="71"/>
  <c r="BO101" i="71"/>
  <c r="BM101" i="71"/>
  <c r="FP100" i="71"/>
  <c r="FN100" i="71"/>
  <c r="FL100" i="71"/>
  <c r="FJ100" i="71"/>
  <c r="FH100" i="71"/>
  <c r="FG100" i="71"/>
  <c r="FE100" i="71"/>
  <c r="FC100" i="71"/>
  <c r="FA100" i="71"/>
  <c r="EY100" i="71"/>
  <c r="EW100" i="71"/>
  <c r="ET100" i="71"/>
  <c r="ER100" i="71"/>
  <c r="EP100" i="71"/>
  <c r="EN100" i="71"/>
  <c r="EL100" i="71"/>
  <c r="EI100" i="71"/>
  <c r="EG100" i="71"/>
  <c r="EE100" i="71"/>
  <c r="EC100" i="71"/>
  <c r="EA100" i="71"/>
  <c r="DX100" i="71"/>
  <c r="DV100" i="71"/>
  <c r="DT100" i="71"/>
  <c r="DR100" i="71"/>
  <c r="DP100" i="71"/>
  <c r="DM100" i="71"/>
  <c r="DK100" i="71"/>
  <c r="DI100" i="71"/>
  <c r="DG100" i="71"/>
  <c r="DE100" i="71"/>
  <c r="DD100" i="71"/>
  <c r="DB100" i="71"/>
  <c r="CZ100" i="71"/>
  <c r="CX100" i="71"/>
  <c r="CV100" i="71"/>
  <c r="CT100" i="71"/>
  <c r="CQ100" i="71"/>
  <c r="CO100" i="71"/>
  <c r="CM100" i="71"/>
  <c r="CK100" i="71"/>
  <c r="CI100" i="71"/>
  <c r="CH100" i="71"/>
  <c r="CF100" i="71"/>
  <c r="CD100" i="71"/>
  <c r="CB100" i="71"/>
  <c r="BZ100" i="71"/>
  <c r="BX100" i="71"/>
  <c r="BU100" i="71"/>
  <c r="BS100" i="71"/>
  <c r="BQ100" i="71"/>
  <c r="BO100" i="71"/>
  <c r="BM100" i="71"/>
  <c r="FP99" i="71"/>
  <c r="FN99" i="71"/>
  <c r="FL99" i="71"/>
  <c r="FJ99" i="71"/>
  <c r="FH99" i="71"/>
  <c r="FG99" i="71"/>
  <c r="FE99" i="71"/>
  <c r="FC99" i="71"/>
  <c r="FA99" i="71"/>
  <c r="EY99" i="71"/>
  <c r="EW99" i="71"/>
  <c r="ET99" i="71"/>
  <c r="ER99" i="71"/>
  <c r="EP99" i="71"/>
  <c r="EN99" i="71"/>
  <c r="EL99" i="71"/>
  <c r="EI99" i="71"/>
  <c r="EG99" i="71"/>
  <c r="EE99" i="71"/>
  <c r="EC99" i="71"/>
  <c r="EA99" i="71"/>
  <c r="DX99" i="71"/>
  <c r="DV99" i="71"/>
  <c r="DT99" i="71"/>
  <c r="DR99" i="71"/>
  <c r="DP99" i="71"/>
  <c r="DM99" i="71"/>
  <c r="DK99" i="71"/>
  <c r="DI99" i="71"/>
  <c r="DG99" i="71"/>
  <c r="DE99" i="71"/>
  <c r="DB99" i="71"/>
  <c r="CZ99" i="71"/>
  <c r="CX99" i="71"/>
  <c r="CV99" i="71"/>
  <c r="CT99" i="71"/>
  <c r="CQ99" i="71"/>
  <c r="CO99" i="71"/>
  <c r="CM99" i="71"/>
  <c r="CK99" i="71"/>
  <c r="CI99" i="71"/>
  <c r="CF99" i="71"/>
  <c r="CD99" i="71"/>
  <c r="CB99" i="71"/>
  <c r="BZ99" i="71"/>
  <c r="BX99" i="71"/>
  <c r="BU99" i="71"/>
  <c r="BS99" i="71"/>
  <c r="BQ99" i="71"/>
  <c r="BO99" i="71"/>
  <c r="BM99" i="71"/>
  <c r="FP98" i="71"/>
  <c r="FN98" i="71"/>
  <c r="FL98" i="71"/>
  <c r="FJ98" i="71"/>
  <c r="FH98" i="71"/>
  <c r="FG98" i="71"/>
  <c r="FE98" i="71"/>
  <c r="FC98" i="71"/>
  <c r="FA98" i="71"/>
  <c r="EY98" i="71"/>
  <c r="EW98" i="71"/>
  <c r="EV98" i="71"/>
  <c r="ET98" i="71"/>
  <c r="ER98" i="71"/>
  <c r="EP98" i="71"/>
  <c r="EN98" i="71"/>
  <c r="EL98" i="71"/>
  <c r="EI98" i="71"/>
  <c r="EG98" i="71"/>
  <c r="EE98" i="71"/>
  <c r="EC98" i="71"/>
  <c r="EA98" i="71"/>
  <c r="DX98" i="71"/>
  <c r="DV98" i="71"/>
  <c r="DT98" i="71"/>
  <c r="DR98" i="71"/>
  <c r="DP98" i="71"/>
  <c r="DM98" i="71"/>
  <c r="DK98" i="71"/>
  <c r="DI98" i="71"/>
  <c r="DG98" i="71"/>
  <c r="DE98" i="71"/>
  <c r="DD98" i="71"/>
  <c r="DB98" i="71"/>
  <c r="CZ98" i="71"/>
  <c r="CX98" i="71"/>
  <c r="CV98" i="71"/>
  <c r="CT98" i="71"/>
  <c r="CQ98" i="71"/>
  <c r="CO98" i="71"/>
  <c r="CM98" i="71"/>
  <c r="CK98" i="71"/>
  <c r="CI98" i="71"/>
  <c r="CF98" i="71"/>
  <c r="CD98" i="71"/>
  <c r="CB98" i="71"/>
  <c r="BZ98" i="71"/>
  <c r="BX98" i="71"/>
  <c r="BU98" i="71"/>
  <c r="BS98" i="71"/>
  <c r="BQ98" i="71"/>
  <c r="BO98" i="71"/>
  <c r="BM98" i="71"/>
  <c r="FP97" i="71"/>
  <c r="FN97" i="71"/>
  <c r="FL97" i="71"/>
  <c r="FJ97" i="71"/>
  <c r="FH97" i="71"/>
  <c r="FG97" i="71"/>
  <c r="FE97" i="71"/>
  <c r="FC97" i="71"/>
  <c r="FA97" i="71"/>
  <c r="EY97" i="71"/>
  <c r="EW97" i="71"/>
  <c r="ET97" i="71"/>
  <c r="ER97" i="71"/>
  <c r="EP97" i="71"/>
  <c r="EN97" i="71"/>
  <c r="EL97" i="71"/>
  <c r="EI97" i="71"/>
  <c r="EG97" i="71"/>
  <c r="EE97" i="71"/>
  <c r="EC97" i="71"/>
  <c r="EA97" i="71"/>
  <c r="DX97" i="71"/>
  <c r="DV97" i="71"/>
  <c r="DT97" i="71"/>
  <c r="DR97" i="71"/>
  <c r="DP97" i="71"/>
  <c r="DM97" i="71"/>
  <c r="DK97" i="71"/>
  <c r="DI97" i="71"/>
  <c r="DG97" i="71"/>
  <c r="DE97" i="71"/>
  <c r="DD97" i="71"/>
  <c r="DB97" i="71"/>
  <c r="CZ97" i="71"/>
  <c r="CX97" i="71"/>
  <c r="CV97" i="71"/>
  <c r="CT97" i="71"/>
  <c r="CQ97" i="71"/>
  <c r="CO97" i="71"/>
  <c r="CM97" i="71"/>
  <c r="CK97" i="71"/>
  <c r="CI97" i="71"/>
  <c r="CF97" i="71"/>
  <c r="CD97" i="71"/>
  <c r="CB97" i="71"/>
  <c r="BZ97" i="71"/>
  <c r="BX97" i="71"/>
  <c r="BU97" i="71"/>
  <c r="BS97" i="71"/>
  <c r="BQ97" i="71"/>
  <c r="BO97" i="71"/>
  <c r="BM97" i="71"/>
  <c r="FP96" i="71"/>
  <c r="FN96" i="71"/>
  <c r="FL96" i="71"/>
  <c r="FJ96" i="71"/>
  <c r="FH96" i="71"/>
  <c r="FG96" i="71"/>
  <c r="FE96" i="71"/>
  <c r="FC96" i="71"/>
  <c r="FA96" i="71"/>
  <c r="EY96" i="71"/>
  <c r="EW96" i="71"/>
  <c r="EV96" i="71"/>
  <c r="ET96" i="71"/>
  <c r="ER96" i="71"/>
  <c r="EP96" i="71"/>
  <c r="EN96" i="71"/>
  <c r="EL96" i="71"/>
  <c r="EI96" i="71"/>
  <c r="EG96" i="71"/>
  <c r="EE96" i="71"/>
  <c r="EC96" i="71"/>
  <c r="EA96" i="71"/>
  <c r="DX96" i="71"/>
  <c r="DV96" i="71"/>
  <c r="DT96" i="71"/>
  <c r="DR96" i="71"/>
  <c r="DP96" i="71"/>
  <c r="DM96" i="71"/>
  <c r="DK96" i="71"/>
  <c r="DI96" i="71"/>
  <c r="DG96" i="71"/>
  <c r="DE96" i="71"/>
  <c r="DD96" i="71"/>
  <c r="DB96" i="71"/>
  <c r="CZ96" i="71"/>
  <c r="CX96" i="71"/>
  <c r="CV96" i="71"/>
  <c r="CT96" i="71"/>
  <c r="CQ96" i="71"/>
  <c r="CO96" i="71"/>
  <c r="CM96" i="71"/>
  <c r="CK96" i="71"/>
  <c r="CI96" i="71"/>
  <c r="CH96" i="71"/>
  <c r="CF96" i="71"/>
  <c r="CD96" i="71"/>
  <c r="CB96" i="71"/>
  <c r="BZ96" i="71"/>
  <c r="BX96" i="71"/>
  <c r="BU96" i="71"/>
  <c r="BS96" i="71"/>
  <c r="BQ96" i="71"/>
  <c r="BO96" i="71"/>
  <c r="BM96" i="71"/>
  <c r="FP95" i="71"/>
  <c r="FN95" i="71"/>
  <c r="FL95" i="71"/>
  <c r="FJ95" i="71"/>
  <c r="FH95" i="71"/>
  <c r="FG95" i="71"/>
  <c r="FE95" i="71"/>
  <c r="FC95" i="71"/>
  <c r="FA95" i="71"/>
  <c r="EY95" i="71"/>
  <c r="EW95" i="71"/>
  <c r="ET95" i="71"/>
  <c r="ER95" i="71"/>
  <c r="EP95" i="71"/>
  <c r="EN95" i="71"/>
  <c r="EL95" i="71"/>
  <c r="EI95" i="71"/>
  <c r="EG95" i="71"/>
  <c r="EE95" i="71"/>
  <c r="EC95" i="71"/>
  <c r="EA95" i="71"/>
  <c r="DX95" i="71"/>
  <c r="DV95" i="71"/>
  <c r="DT95" i="71"/>
  <c r="DR95" i="71"/>
  <c r="DP95" i="71"/>
  <c r="DM95" i="71"/>
  <c r="DK95" i="71"/>
  <c r="DI95" i="71"/>
  <c r="DG95" i="71"/>
  <c r="DE95" i="71"/>
  <c r="DD95" i="71"/>
  <c r="DB95" i="71"/>
  <c r="CZ95" i="71"/>
  <c r="CX95" i="71"/>
  <c r="CV95" i="71"/>
  <c r="CT95" i="71"/>
  <c r="CS95" i="71"/>
  <c r="CQ95" i="71"/>
  <c r="CO95" i="71"/>
  <c r="CM95" i="71"/>
  <c r="CK95" i="71"/>
  <c r="CI95" i="71"/>
  <c r="CF95" i="71"/>
  <c r="CD95" i="71"/>
  <c r="CB95" i="71"/>
  <c r="BZ95" i="71"/>
  <c r="BX95" i="71"/>
  <c r="BU95" i="71"/>
  <c r="BS95" i="71"/>
  <c r="BQ95" i="71"/>
  <c r="BO95" i="71"/>
  <c r="BM95" i="71"/>
  <c r="FP94" i="71"/>
  <c r="FN94" i="71"/>
  <c r="FL94" i="71"/>
  <c r="FJ94" i="71"/>
  <c r="FH94" i="71"/>
  <c r="FG94" i="71"/>
  <c r="FE94" i="71"/>
  <c r="FC94" i="71"/>
  <c r="FA94" i="71"/>
  <c r="EY94" i="71"/>
  <c r="EW94" i="71"/>
  <c r="ET94" i="71"/>
  <c r="ER94" i="71"/>
  <c r="EP94" i="71"/>
  <c r="EN94" i="71"/>
  <c r="EL94" i="71"/>
  <c r="EI94" i="71"/>
  <c r="EG94" i="71"/>
  <c r="EE94" i="71"/>
  <c r="EC94" i="71"/>
  <c r="EA94" i="71"/>
  <c r="DX94" i="71"/>
  <c r="DV94" i="71"/>
  <c r="DT94" i="71"/>
  <c r="DR94" i="71"/>
  <c r="DP94" i="71"/>
  <c r="DM94" i="71"/>
  <c r="DK94" i="71"/>
  <c r="DI94" i="71"/>
  <c r="DG94" i="71"/>
  <c r="DE94" i="71"/>
  <c r="DD94" i="71"/>
  <c r="DB94" i="71"/>
  <c r="CZ94" i="71"/>
  <c r="CX94" i="71"/>
  <c r="CV94" i="71"/>
  <c r="CT94" i="71"/>
  <c r="CS94" i="71"/>
  <c r="CQ94" i="71"/>
  <c r="CO94" i="71"/>
  <c r="CM94" i="71"/>
  <c r="CK94" i="71"/>
  <c r="CI94" i="71"/>
  <c r="CF94" i="71"/>
  <c r="CD94" i="71"/>
  <c r="CB94" i="71"/>
  <c r="BZ94" i="71"/>
  <c r="BX94" i="71"/>
  <c r="BU94" i="71"/>
  <c r="BS94" i="71"/>
  <c r="BQ94" i="71"/>
  <c r="BO94" i="71"/>
  <c r="BM94" i="71"/>
  <c r="FP93" i="71"/>
  <c r="FN93" i="71"/>
  <c r="FL93" i="71"/>
  <c r="FJ93" i="71"/>
  <c r="FH93" i="71"/>
  <c r="FG93" i="71"/>
  <c r="FE93" i="71"/>
  <c r="FC93" i="71"/>
  <c r="FA93" i="71"/>
  <c r="EY93" i="71"/>
  <c r="EW93" i="71"/>
  <c r="ET93" i="71"/>
  <c r="ER93" i="71"/>
  <c r="EP93" i="71"/>
  <c r="EN93" i="71"/>
  <c r="EL93" i="71"/>
  <c r="EI93" i="71"/>
  <c r="EG93" i="71"/>
  <c r="EE93" i="71"/>
  <c r="EC93" i="71"/>
  <c r="EA93" i="71"/>
  <c r="DX93" i="71"/>
  <c r="DV93" i="71"/>
  <c r="DT93" i="71"/>
  <c r="DR93" i="71"/>
  <c r="DP93" i="71"/>
  <c r="DM93" i="71"/>
  <c r="DK93" i="71"/>
  <c r="DI93" i="71"/>
  <c r="DG93" i="71"/>
  <c r="DE93" i="71"/>
  <c r="DD93" i="71"/>
  <c r="DB93" i="71"/>
  <c r="CZ93" i="71"/>
  <c r="CX93" i="71"/>
  <c r="CV93" i="71"/>
  <c r="CT93" i="71"/>
  <c r="CS93" i="71"/>
  <c r="CQ93" i="71"/>
  <c r="CO93" i="71"/>
  <c r="CM93" i="71"/>
  <c r="CK93" i="71"/>
  <c r="CI93" i="71"/>
  <c r="CF93" i="71"/>
  <c r="CD93" i="71"/>
  <c r="CB93" i="71"/>
  <c r="BZ93" i="71"/>
  <c r="BX93" i="71"/>
  <c r="BU93" i="71"/>
  <c r="BS93" i="71"/>
  <c r="BQ93" i="71"/>
  <c r="BO93" i="71"/>
  <c r="BM93" i="71"/>
  <c r="FP92" i="71"/>
  <c r="FN92" i="71"/>
  <c r="FL92" i="71"/>
  <c r="FJ92" i="71"/>
  <c r="FH92" i="71"/>
  <c r="FG92" i="71"/>
  <c r="FE92" i="71"/>
  <c r="FC92" i="71"/>
  <c r="FA92" i="71"/>
  <c r="EY92" i="71"/>
  <c r="EW92" i="71"/>
  <c r="EV92" i="71"/>
  <c r="ET92" i="71"/>
  <c r="ER92" i="71"/>
  <c r="EP92" i="71"/>
  <c r="EN92" i="71"/>
  <c r="EL92" i="71"/>
  <c r="EI92" i="71"/>
  <c r="EG92" i="71"/>
  <c r="EE92" i="71"/>
  <c r="EC92" i="71"/>
  <c r="EA92" i="71"/>
  <c r="DX92" i="71"/>
  <c r="DV92" i="71"/>
  <c r="DT92" i="71"/>
  <c r="DR92" i="71"/>
  <c r="DP92" i="71"/>
  <c r="DM92" i="71"/>
  <c r="DK92" i="71"/>
  <c r="DI92" i="71"/>
  <c r="DG92" i="71"/>
  <c r="DE92" i="71"/>
  <c r="DD92" i="71"/>
  <c r="DB92" i="71"/>
  <c r="CZ92" i="71"/>
  <c r="CX92" i="71"/>
  <c r="CV92" i="71"/>
  <c r="CT92" i="71"/>
  <c r="CS92" i="71"/>
  <c r="CQ92" i="71"/>
  <c r="CO92" i="71"/>
  <c r="CM92" i="71"/>
  <c r="CK92" i="71"/>
  <c r="CI92" i="71"/>
  <c r="CH92" i="71"/>
  <c r="CF92" i="71"/>
  <c r="CD92" i="71"/>
  <c r="CB92" i="71"/>
  <c r="BZ92" i="71"/>
  <c r="BX92" i="71"/>
  <c r="BU92" i="71"/>
  <c r="BS92" i="71"/>
  <c r="BQ92" i="71"/>
  <c r="BO92" i="71"/>
  <c r="BM92" i="71"/>
  <c r="FP91" i="71"/>
  <c r="FN91" i="71"/>
  <c r="FL91" i="71"/>
  <c r="FJ91" i="71"/>
  <c r="FH91" i="71"/>
  <c r="FG91" i="71"/>
  <c r="FE91" i="71"/>
  <c r="FC91" i="71"/>
  <c r="FA91" i="71"/>
  <c r="EY91" i="71"/>
  <c r="EW91" i="71"/>
  <c r="EV91" i="71"/>
  <c r="ET91" i="71"/>
  <c r="ER91" i="71"/>
  <c r="EP91" i="71"/>
  <c r="EN91" i="71"/>
  <c r="EL91" i="71"/>
  <c r="EI91" i="71"/>
  <c r="EG91" i="71"/>
  <c r="EE91" i="71"/>
  <c r="EC91" i="71"/>
  <c r="EA91" i="71"/>
  <c r="DX91" i="71"/>
  <c r="DV91" i="71"/>
  <c r="DT91" i="71"/>
  <c r="DR91" i="71"/>
  <c r="DP91" i="71"/>
  <c r="DM91" i="71"/>
  <c r="DK91" i="71"/>
  <c r="DI91" i="71"/>
  <c r="DG91" i="71"/>
  <c r="DE91" i="71"/>
  <c r="DD91" i="71"/>
  <c r="DB91" i="71"/>
  <c r="CZ91" i="71"/>
  <c r="CX91" i="71"/>
  <c r="CV91" i="71"/>
  <c r="CT91" i="71"/>
  <c r="CS91" i="71"/>
  <c r="CQ91" i="71"/>
  <c r="CO91" i="71"/>
  <c r="CM91" i="71"/>
  <c r="CK91" i="71"/>
  <c r="CI91" i="71"/>
  <c r="CH91" i="71"/>
  <c r="CF91" i="71"/>
  <c r="CD91" i="71"/>
  <c r="CB91" i="71"/>
  <c r="BZ91" i="71"/>
  <c r="BX91" i="71"/>
  <c r="BU91" i="71"/>
  <c r="BS91" i="71"/>
  <c r="BQ91" i="71"/>
  <c r="BO91" i="71"/>
  <c r="BM91" i="71"/>
  <c r="FP90" i="71"/>
  <c r="FN90" i="71"/>
  <c r="FL90" i="71"/>
  <c r="FJ90" i="71"/>
  <c r="FH90" i="71"/>
  <c r="FG90" i="71"/>
  <c r="FE90" i="71"/>
  <c r="FC90" i="71"/>
  <c r="FA90" i="71"/>
  <c r="EY90" i="71"/>
  <c r="EW90" i="71"/>
  <c r="EV90" i="71"/>
  <c r="ET90" i="71"/>
  <c r="ER90" i="71"/>
  <c r="EP90" i="71"/>
  <c r="EN90" i="71"/>
  <c r="EL90" i="71"/>
  <c r="EI90" i="71"/>
  <c r="EG90" i="71"/>
  <c r="EE90" i="71"/>
  <c r="EC90" i="71"/>
  <c r="EA90" i="71"/>
  <c r="DX90" i="71"/>
  <c r="DV90" i="71"/>
  <c r="DT90" i="71"/>
  <c r="DR90" i="71"/>
  <c r="DP90" i="71"/>
  <c r="DM90" i="71"/>
  <c r="DK90" i="71"/>
  <c r="DI90" i="71"/>
  <c r="DG90" i="71"/>
  <c r="DE90" i="71"/>
  <c r="DD90" i="71"/>
  <c r="DB90" i="71"/>
  <c r="CZ90" i="71"/>
  <c r="CX90" i="71"/>
  <c r="CV90" i="71"/>
  <c r="CT90" i="71"/>
  <c r="CS90" i="71"/>
  <c r="CQ90" i="71"/>
  <c r="CO90" i="71"/>
  <c r="CM90" i="71"/>
  <c r="CK90" i="71"/>
  <c r="CI90" i="71"/>
  <c r="CH90" i="71"/>
  <c r="CF90" i="71"/>
  <c r="CD90" i="71"/>
  <c r="CB90" i="71"/>
  <c r="BZ90" i="71"/>
  <c r="BX90" i="71"/>
  <c r="BU90" i="71"/>
  <c r="BS90" i="71"/>
  <c r="BQ90" i="71"/>
  <c r="BO90" i="71"/>
  <c r="BM90" i="71"/>
  <c r="FP89" i="71"/>
  <c r="FN89" i="71"/>
  <c r="FL89" i="71"/>
  <c r="FJ89" i="71"/>
  <c r="FH89" i="71"/>
  <c r="FG89" i="71"/>
  <c r="FE89" i="71"/>
  <c r="FC89" i="71"/>
  <c r="FA89" i="71"/>
  <c r="EY89" i="71"/>
  <c r="EW89" i="71"/>
  <c r="EV89" i="71"/>
  <c r="ET89" i="71"/>
  <c r="ER89" i="71"/>
  <c r="EP89" i="71"/>
  <c r="EN89" i="71"/>
  <c r="EL89" i="71"/>
  <c r="EI89" i="71"/>
  <c r="EG89" i="71"/>
  <c r="EE89" i="71"/>
  <c r="EC89" i="71"/>
  <c r="EA89" i="71"/>
  <c r="DX89" i="71"/>
  <c r="DV89" i="71"/>
  <c r="DT89" i="71"/>
  <c r="DR89" i="71"/>
  <c r="DP89" i="71"/>
  <c r="DM89" i="71"/>
  <c r="DK89" i="71"/>
  <c r="DI89" i="71"/>
  <c r="DG89" i="71"/>
  <c r="DE89" i="71"/>
  <c r="DD89" i="71"/>
  <c r="DB89" i="71"/>
  <c r="CZ89" i="71"/>
  <c r="CX89" i="71"/>
  <c r="CV89" i="71"/>
  <c r="CT89" i="71"/>
  <c r="CS89" i="71"/>
  <c r="CQ89" i="71"/>
  <c r="CO89" i="71"/>
  <c r="CM89" i="71"/>
  <c r="CK89" i="71"/>
  <c r="CI89" i="71"/>
  <c r="CF89" i="71"/>
  <c r="CD89" i="71"/>
  <c r="CB89" i="71"/>
  <c r="BZ89" i="71"/>
  <c r="BX89" i="71"/>
  <c r="BU89" i="71"/>
  <c r="BS89" i="71"/>
  <c r="BQ89" i="71"/>
  <c r="BO89" i="71"/>
  <c r="BM89" i="71"/>
  <c r="FP88" i="71"/>
  <c r="FN88" i="71"/>
  <c r="FL88" i="71"/>
  <c r="FJ88" i="71"/>
  <c r="FH88" i="71"/>
  <c r="FG88" i="71"/>
  <c r="FE88" i="71"/>
  <c r="FC88" i="71"/>
  <c r="FA88" i="71"/>
  <c r="EY88" i="71"/>
  <c r="EW88" i="71"/>
  <c r="EV88" i="71"/>
  <c r="ET88" i="71"/>
  <c r="ER88" i="71"/>
  <c r="EP88" i="71"/>
  <c r="EN88" i="71"/>
  <c r="EL88" i="71"/>
  <c r="EK88" i="71"/>
  <c r="EI88" i="71"/>
  <c r="EG88" i="71"/>
  <c r="EE88" i="71"/>
  <c r="EC88" i="71"/>
  <c r="EA88" i="71"/>
  <c r="DX88" i="71"/>
  <c r="DV88" i="71"/>
  <c r="DT88" i="71"/>
  <c r="DR88" i="71"/>
  <c r="DP88" i="71"/>
  <c r="DM88" i="71"/>
  <c r="DK88" i="71"/>
  <c r="DI88" i="71"/>
  <c r="DG88" i="71"/>
  <c r="DE88" i="71"/>
  <c r="DD88" i="71"/>
  <c r="DB88" i="71"/>
  <c r="CZ88" i="71"/>
  <c r="CX88" i="71"/>
  <c r="CV88" i="71"/>
  <c r="CT88" i="71"/>
  <c r="CS88" i="71"/>
  <c r="CQ88" i="71"/>
  <c r="CO88" i="71"/>
  <c r="CM88" i="71"/>
  <c r="CK88" i="71"/>
  <c r="CI88" i="71"/>
  <c r="CH88" i="71"/>
  <c r="CF88" i="71"/>
  <c r="CD88" i="71"/>
  <c r="CB88" i="71"/>
  <c r="BZ88" i="71"/>
  <c r="BX88" i="71"/>
  <c r="BU88" i="71"/>
  <c r="BS88" i="71"/>
  <c r="BQ88" i="71"/>
  <c r="BO88" i="71"/>
  <c r="BM88" i="71"/>
  <c r="FP87" i="71"/>
  <c r="FN87" i="71"/>
  <c r="FL87" i="71"/>
  <c r="FJ87" i="71"/>
  <c r="FH87" i="71"/>
  <c r="FG87" i="71"/>
  <c r="FE87" i="71"/>
  <c r="FC87" i="71"/>
  <c r="FA87" i="71"/>
  <c r="EY87" i="71"/>
  <c r="EW87" i="71"/>
  <c r="EV87" i="71"/>
  <c r="ET87" i="71"/>
  <c r="ER87" i="71"/>
  <c r="EP87" i="71"/>
  <c r="EN87" i="71"/>
  <c r="EL87" i="71"/>
  <c r="EK87" i="71"/>
  <c r="EI87" i="71"/>
  <c r="EG87" i="71"/>
  <c r="EE87" i="71"/>
  <c r="EC87" i="71"/>
  <c r="EA87" i="71"/>
  <c r="DX87" i="71"/>
  <c r="DV87" i="71"/>
  <c r="DT87" i="71"/>
  <c r="DR87" i="71"/>
  <c r="DP87" i="71"/>
  <c r="DM87" i="71"/>
  <c r="DK87" i="71"/>
  <c r="DI87" i="71"/>
  <c r="DG87" i="71"/>
  <c r="DE87" i="71"/>
  <c r="DD87" i="71"/>
  <c r="DB87" i="71"/>
  <c r="CZ87" i="71"/>
  <c r="CX87" i="71"/>
  <c r="CV87" i="71"/>
  <c r="CT87" i="71"/>
  <c r="CS87" i="71"/>
  <c r="CQ87" i="71"/>
  <c r="CO87" i="71"/>
  <c r="CM87" i="71"/>
  <c r="CK87" i="71"/>
  <c r="CI87" i="71"/>
  <c r="CH87" i="71"/>
  <c r="CF87" i="71"/>
  <c r="CD87" i="71"/>
  <c r="CB87" i="71"/>
  <c r="BZ87" i="71"/>
  <c r="BX87" i="71"/>
  <c r="BW87" i="71"/>
  <c r="BU87" i="71"/>
  <c r="BS87" i="71"/>
  <c r="BQ87" i="71"/>
  <c r="BO87" i="71"/>
  <c r="BM87" i="71"/>
  <c r="FP86" i="71"/>
  <c r="FN86" i="71"/>
  <c r="FL86" i="71"/>
  <c r="FJ86" i="71"/>
  <c r="FH86" i="71"/>
  <c r="FG86" i="71"/>
  <c r="FE86" i="71"/>
  <c r="FC86" i="71"/>
  <c r="FA86" i="71"/>
  <c r="EY86" i="71"/>
  <c r="EW86" i="71"/>
  <c r="EV86" i="71"/>
  <c r="ET86" i="71"/>
  <c r="ER86" i="71"/>
  <c r="EP86" i="71"/>
  <c r="EN86" i="71"/>
  <c r="EL86" i="71"/>
  <c r="EK86" i="71"/>
  <c r="EI86" i="71"/>
  <c r="EG86" i="71"/>
  <c r="EE86" i="71"/>
  <c r="EC86" i="71"/>
  <c r="EA86" i="71"/>
  <c r="DX86" i="71"/>
  <c r="DV86" i="71"/>
  <c r="DT86" i="71"/>
  <c r="DR86" i="71"/>
  <c r="DP86" i="71"/>
  <c r="DM86" i="71"/>
  <c r="DK86" i="71"/>
  <c r="DI86" i="71"/>
  <c r="DG86" i="71"/>
  <c r="DE86" i="71"/>
  <c r="DD86" i="71"/>
  <c r="DB86" i="71"/>
  <c r="CZ86" i="71"/>
  <c r="CX86" i="71"/>
  <c r="CV86" i="71"/>
  <c r="CT86" i="71"/>
  <c r="CS86" i="71"/>
  <c r="CQ86" i="71"/>
  <c r="CO86" i="71"/>
  <c r="CM86" i="71"/>
  <c r="CK86" i="71"/>
  <c r="CI86" i="71"/>
  <c r="CH86" i="71"/>
  <c r="CF86" i="71"/>
  <c r="CD86" i="71"/>
  <c r="CB86" i="71"/>
  <c r="BZ86" i="71"/>
  <c r="BX86" i="71"/>
  <c r="BU86" i="71"/>
  <c r="BS86" i="71"/>
  <c r="BQ86" i="71"/>
  <c r="BO86" i="71"/>
  <c r="BM86" i="71"/>
  <c r="FP85" i="71"/>
  <c r="FN85" i="71"/>
  <c r="FL85" i="71"/>
  <c r="FJ85" i="71"/>
  <c r="FH85" i="71"/>
  <c r="FG85" i="71"/>
  <c r="FE85" i="71"/>
  <c r="FC85" i="71"/>
  <c r="FA85" i="71"/>
  <c r="EY85" i="71"/>
  <c r="EW85" i="71"/>
  <c r="EV85" i="71"/>
  <c r="ET85" i="71"/>
  <c r="ER85" i="71"/>
  <c r="EP85" i="71"/>
  <c r="EN85" i="71"/>
  <c r="EL85" i="71"/>
  <c r="EK85" i="71"/>
  <c r="EI85" i="71"/>
  <c r="EG85" i="71"/>
  <c r="EE85" i="71"/>
  <c r="EC85" i="71"/>
  <c r="EA85" i="71"/>
  <c r="DX85" i="71"/>
  <c r="DV85" i="71"/>
  <c r="DT85" i="71"/>
  <c r="DR85" i="71"/>
  <c r="DP85" i="71"/>
  <c r="DM85" i="71"/>
  <c r="DK85" i="71"/>
  <c r="DI85" i="71"/>
  <c r="DG85" i="71"/>
  <c r="DE85" i="71"/>
  <c r="DD85" i="71"/>
  <c r="DB85" i="71"/>
  <c r="CZ85" i="71"/>
  <c r="CX85" i="71"/>
  <c r="CV85" i="71"/>
  <c r="CT85" i="71"/>
  <c r="CS85" i="71"/>
  <c r="CQ85" i="71"/>
  <c r="CO85" i="71"/>
  <c r="CM85" i="71"/>
  <c r="CK85" i="71"/>
  <c r="CI85" i="71"/>
  <c r="CH85" i="71"/>
  <c r="CF85" i="71"/>
  <c r="CD85" i="71"/>
  <c r="CB85" i="71"/>
  <c r="BZ85" i="71"/>
  <c r="BX85" i="71"/>
  <c r="BW85" i="71"/>
  <c r="BU85" i="71"/>
  <c r="BS85" i="71"/>
  <c r="BQ85" i="71"/>
  <c r="BO85" i="71"/>
  <c r="BM85" i="71"/>
  <c r="FP84" i="71"/>
  <c r="FN84" i="71"/>
  <c r="FL84" i="71"/>
  <c r="FJ84" i="71"/>
  <c r="FH84" i="71"/>
  <c r="FG84" i="71"/>
  <c r="FE84" i="71"/>
  <c r="FC84" i="71"/>
  <c r="FA84" i="71"/>
  <c r="EY84" i="71"/>
  <c r="EW84" i="71"/>
  <c r="EV84" i="71"/>
  <c r="ET84" i="71"/>
  <c r="ER84" i="71"/>
  <c r="EP84" i="71"/>
  <c r="EN84" i="71"/>
  <c r="EL84" i="71"/>
  <c r="EK84" i="71"/>
  <c r="EI84" i="71"/>
  <c r="EG84" i="71"/>
  <c r="EE84" i="71"/>
  <c r="EC84" i="71"/>
  <c r="EA84" i="71"/>
  <c r="DX84" i="71"/>
  <c r="DV84" i="71"/>
  <c r="DT84" i="71"/>
  <c r="DR84" i="71"/>
  <c r="DP84" i="71"/>
  <c r="DM84" i="71"/>
  <c r="DK84" i="71"/>
  <c r="DI84" i="71"/>
  <c r="DG84" i="71"/>
  <c r="DE84" i="71"/>
  <c r="DD84" i="71"/>
  <c r="DB84" i="71"/>
  <c r="CZ84" i="71"/>
  <c r="CX84" i="71"/>
  <c r="CV84" i="71"/>
  <c r="CT84" i="71"/>
  <c r="CS84" i="71"/>
  <c r="CQ84" i="71"/>
  <c r="CO84" i="71"/>
  <c r="CM84" i="71"/>
  <c r="CK84" i="71"/>
  <c r="CI84" i="71"/>
  <c r="CH84" i="71"/>
  <c r="CF84" i="71"/>
  <c r="CD84" i="71"/>
  <c r="CB84" i="71"/>
  <c r="BZ84" i="71"/>
  <c r="BX84" i="71"/>
  <c r="BW84" i="71"/>
  <c r="BU84" i="71"/>
  <c r="BS84" i="71"/>
  <c r="BQ84" i="71"/>
  <c r="BO84" i="71"/>
  <c r="BM84" i="71"/>
  <c r="FP83" i="71"/>
  <c r="FN83" i="71"/>
  <c r="FL83" i="71"/>
  <c r="FJ83" i="71"/>
  <c r="FH83" i="71"/>
  <c r="FG83" i="71"/>
  <c r="FE83" i="71"/>
  <c r="FC83" i="71"/>
  <c r="FA83" i="71"/>
  <c r="EY83" i="71"/>
  <c r="EW83" i="71"/>
  <c r="EV83" i="71"/>
  <c r="ET83" i="71"/>
  <c r="ER83" i="71"/>
  <c r="EP83" i="71"/>
  <c r="EN83" i="71"/>
  <c r="EL83" i="71"/>
  <c r="EI83" i="71"/>
  <c r="EG83" i="71"/>
  <c r="EE83" i="71"/>
  <c r="EC83" i="71"/>
  <c r="EA83" i="71"/>
  <c r="DX83" i="71"/>
  <c r="DV83" i="71"/>
  <c r="DT83" i="71"/>
  <c r="DR83" i="71"/>
  <c r="DP83" i="71"/>
  <c r="DM83" i="71"/>
  <c r="DK83" i="71"/>
  <c r="DI83" i="71"/>
  <c r="DG83" i="71"/>
  <c r="DE83" i="71"/>
  <c r="DD83" i="71"/>
  <c r="DB83" i="71"/>
  <c r="CZ83" i="71"/>
  <c r="CX83" i="71"/>
  <c r="CV83" i="71"/>
  <c r="CT83" i="71"/>
  <c r="CS83" i="71"/>
  <c r="CQ83" i="71"/>
  <c r="CO83" i="71"/>
  <c r="CM83" i="71"/>
  <c r="CK83" i="71"/>
  <c r="CI83" i="71"/>
  <c r="CH83" i="71"/>
  <c r="CF83" i="71"/>
  <c r="CD83" i="71"/>
  <c r="CB83" i="71"/>
  <c r="BZ83" i="71"/>
  <c r="BX83" i="71"/>
  <c r="BW83" i="71"/>
  <c r="BU83" i="71"/>
  <c r="BS83" i="71"/>
  <c r="BQ83" i="71"/>
  <c r="BO83" i="71"/>
  <c r="BM83" i="71"/>
  <c r="FP82" i="71"/>
  <c r="FN82" i="71"/>
  <c r="FL82" i="71"/>
  <c r="FJ82" i="71"/>
  <c r="FH82" i="71"/>
  <c r="FG82" i="71"/>
  <c r="FE82" i="71"/>
  <c r="FC82" i="71"/>
  <c r="FA82" i="71"/>
  <c r="EY82" i="71"/>
  <c r="EW82" i="71"/>
  <c r="EV82" i="71"/>
  <c r="ET82" i="71"/>
  <c r="ER82" i="71"/>
  <c r="EP82" i="71"/>
  <c r="EN82" i="71"/>
  <c r="EL82" i="71"/>
  <c r="EK82" i="71"/>
  <c r="EI82" i="71"/>
  <c r="EG82" i="71"/>
  <c r="EE82" i="71"/>
  <c r="EC82" i="71"/>
  <c r="EA82" i="71"/>
  <c r="DX82" i="71"/>
  <c r="DV82" i="71"/>
  <c r="DT82" i="71"/>
  <c r="DR82" i="71"/>
  <c r="DP82" i="71"/>
  <c r="DM82" i="71"/>
  <c r="DK82" i="71"/>
  <c r="DI82" i="71"/>
  <c r="DG82" i="71"/>
  <c r="DE82" i="71"/>
  <c r="DD82" i="71"/>
  <c r="DB82" i="71"/>
  <c r="CZ82" i="71"/>
  <c r="CX82" i="71"/>
  <c r="CV82" i="71"/>
  <c r="CT82" i="71"/>
  <c r="CS82" i="71"/>
  <c r="CQ82" i="71"/>
  <c r="CO82" i="71"/>
  <c r="CM82" i="71"/>
  <c r="CK82" i="71"/>
  <c r="CI82" i="71"/>
  <c r="CH82" i="71"/>
  <c r="CF82" i="71"/>
  <c r="CD82" i="71"/>
  <c r="CB82" i="71"/>
  <c r="BZ82" i="71"/>
  <c r="BX82" i="71"/>
  <c r="BW82" i="71"/>
  <c r="BU82" i="71"/>
  <c r="BS82" i="71"/>
  <c r="BQ82" i="71"/>
  <c r="BO82" i="71"/>
  <c r="BM82" i="71"/>
  <c r="FP81" i="71"/>
  <c r="FN81" i="71"/>
  <c r="FL81" i="71"/>
  <c r="FJ81" i="71"/>
  <c r="FH81" i="71"/>
  <c r="FG81" i="71"/>
  <c r="FE81" i="71"/>
  <c r="FC81" i="71"/>
  <c r="FA81" i="71"/>
  <c r="EY81" i="71"/>
  <c r="EW81" i="71"/>
  <c r="EV81" i="71"/>
  <c r="ET81" i="71"/>
  <c r="ER81" i="71"/>
  <c r="EP81" i="71"/>
  <c r="EN81" i="71"/>
  <c r="EL81" i="71"/>
  <c r="EK81" i="71"/>
  <c r="EI81" i="71"/>
  <c r="EG81" i="71"/>
  <c r="EE81" i="71"/>
  <c r="EC81" i="71"/>
  <c r="EA81" i="71"/>
  <c r="DZ81" i="71"/>
  <c r="DX81" i="71"/>
  <c r="DV81" i="71"/>
  <c r="DT81" i="71"/>
  <c r="DR81" i="71"/>
  <c r="DP81" i="71"/>
  <c r="DM81" i="71"/>
  <c r="DK81" i="71"/>
  <c r="DI81" i="71"/>
  <c r="DG81" i="71"/>
  <c r="DE81" i="71"/>
  <c r="DD81" i="71"/>
  <c r="DB81" i="71"/>
  <c r="CZ81" i="71"/>
  <c r="CX81" i="71"/>
  <c r="CV81" i="71"/>
  <c r="CT81" i="71"/>
  <c r="CS81" i="71"/>
  <c r="CQ81" i="71"/>
  <c r="CO81" i="71"/>
  <c r="CM81" i="71"/>
  <c r="CK81" i="71"/>
  <c r="CI81" i="71"/>
  <c r="CH81" i="71"/>
  <c r="CF81" i="71"/>
  <c r="CD81" i="71"/>
  <c r="CB81" i="71"/>
  <c r="BZ81" i="71"/>
  <c r="BX81" i="71"/>
  <c r="BW81" i="71"/>
  <c r="BU81" i="71"/>
  <c r="BS81" i="71"/>
  <c r="BQ81" i="71"/>
  <c r="BO81" i="71"/>
  <c r="BM81" i="71"/>
  <c r="FP80" i="71"/>
  <c r="FN80" i="71"/>
  <c r="FL80" i="71"/>
  <c r="FJ80" i="71"/>
  <c r="FH80" i="71"/>
  <c r="FG80" i="71"/>
  <c r="FE80" i="71"/>
  <c r="FC80" i="71"/>
  <c r="FA80" i="71"/>
  <c r="EY80" i="71"/>
  <c r="EW80" i="71"/>
  <c r="EV80" i="71"/>
  <c r="ET80" i="71"/>
  <c r="ER80" i="71"/>
  <c r="EP80" i="71"/>
  <c r="EN80" i="71"/>
  <c r="EL80" i="71"/>
  <c r="EK80" i="71"/>
  <c r="EI80" i="71"/>
  <c r="EG80" i="71"/>
  <c r="EE80" i="71"/>
  <c r="EC80" i="71"/>
  <c r="EA80" i="71"/>
  <c r="DZ80" i="71"/>
  <c r="DX80" i="71"/>
  <c r="DV80" i="71"/>
  <c r="DT80" i="71"/>
  <c r="DR80" i="71"/>
  <c r="DP80" i="71"/>
  <c r="DM80" i="71"/>
  <c r="DK80" i="71"/>
  <c r="DI80" i="71"/>
  <c r="DG80" i="71"/>
  <c r="DE80" i="71"/>
  <c r="DD80" i="71"/>
  <c r="DB80" i="71"/>
  <c r="CZ80" i="71"/>
  <c r="CX80" i="71"/>
  <c r="CV80" i="71"/>
  <c r="CT80" i="71"/>
  <c r="CS80" i="71"/>
  <c r="CQ80" i="71"/>
  <c r="CO80" i="71"/>
  <c r="CM80" i="71"/>
  <c r="CK80" i="71"/>
  <c r="CI80" i="71"/>
  <c r="CH80" i="71"/>
  <c r="CF80" i="71"/>
  <c r="CD80" i="71"/>
  <c r="CB80" i="71"/>
  <c r="BZ80" i="71"/>
  <c r="BX80" i="71"/>
  <c r="BW80" i="71"/>
  <c r="BU80" i="71"/>
  <c r="BS80" i="71"/>
  <c r="BQ80" i="71"/>
  <c r="BO80" i="71"/>
  <c r="BM80" i="71"/>
  <c r="FP79" i="71"/>
  <c r="FN79" i="71"/>
  <c r="FL79" i="71"/>
  <c r="FJ79" i="71"/>
  <c r="FH79" i="71"/>
  <c r="FG79" i="71"/>
  <c r="FE79" i="71"/>
  <c r="FC79" i="71"/>
  <c r="FA79" i="71"/>
  <c r="EY79" i="71"/>
  <c r="EW79" i="71"/>
  <c r="EV79" i="71"/>
  <c r="ET79" i="71"/>
  <c r="ER79" i="71"/>
  <c r="EP79" i="71"/>
  <c r="EN79" i="71"/>
  <c r="EL79" i="71"/>
  <c r="EK79" i="71"/>
  <c r="EI79" i="71"/>
  <c r="EG79" i="71"/>
  <c r="EE79" i="71"/>
  <c r="EC79" i="71"/>
  <c r="EA79" i="71"/>
  <c r="DX79" i="71"/>
  <c r="DV79" i="71"/>
  <c r="DT79" i="71"/>
  <c r="DR79" i="71"/>
  <c r="DP79" i="71"/>
  <c r="DM79" i="71"/>
  <c r="DK79" i="71"/>
  <c r="DI79" i="71"/>
  <c r="DG79" i="71"/>
  <c r="DE79" i="71"/>
  <c r="DD79" i="71"/>
  <c r="DB79" i="71"/>
  <c r="CZ79" i="71"/>
  <c r="CX79" i="71"/>
  <c r="CV79" i="71"/>
  <c r="CT79" i="71"/>
  <c r="CS79" i="71"/>
  <c r="CQ79" i="71"/>
  <c r="CO79" i="71"/>
  <c r="CM79" i="71"/>
  <c r="CK79" i="71"/>
  <c r="CI79" i="71"/>
  <c r="CH79" i="71"/>
  <c r="CF79" i="71"/>
  <c r="CD79" i="71"/>
  <c r="CB79" i="71"/>
  <c r="BZ79" i="71"/>
  <c r="BX79" i="71"/>
  <c r="BW79" i="71"/>
  <c r="BU79" i="71"/>
  <c r="BS79" i="71"/>
  <c r="BQ79" i="71"/>
  <c r="BO79" i="71"/>
  <c r="BM79" i="71"/>
  <c r="FP78" i="71"/>
  <c r="FN78" i="71"/>
  <c r="FL78" i="71"/>
  <c r="FJ78" i="71"/>
  <c r="FH78" i="71"/>
  <c r="FG78" i="71"/>
  <c r="FE78" i="71"/>
  <c r="FC78" i="71"/>
  <c r="FA78" i="71"/>
  <c r="EY78" i="71"/>
  <c r="EW78" i="71"/>
  <c r="EV78" i="71"/>
  <c r="ET78" i="71"/>
  <c r="ER78" i="71"/>
  <c r="EP78" i="71"/>
  <c r="EN78" i="71"/>
  <c r="EL78" i="71"/>
  <c r="EK78" i="71"/>
  <c r="EI78" i="71"/>
  <c r="EG78" i="71"/>
  <c r="EE78" i="71"/>
  <c r="EC78" i="71"/>
  <c r="EA78" i="71"/>
  <c r="DX78" i="71"/>
  <c r="DV78" i="71"/>
  <c r="DT78" i="71"/>
  <c r="DR78" i="71"/>
  <c r="DP78" i="71"/>
  <c r="DM78" i="71"/>
  <c r="DK78" i="71"/>
  <c r="DI78" i="71"/>
  <c r="DG78" i="71"/>
  <c r="DE78" i="71"/>
  <c r="DD78" i="71"/>
  <c r="DB78" i="71"/>
  <c r="CZ78" i="71"/>
  <c r="CX78" i="71"/>
  <c r="CV78" i="71"/>
  <c r="CT78" i="71"/>
  <c r="CS78" i="71"/>
  <c r="CQ78" i="71"/>
  <c r="CO78" i="71"/>
  <c r="CM78" i="71"/>
  <c r="CK78" i="71"/>
  <c r="CI78" i="71"/>
  <c r="CH78" i="71"/>
  <c r="CF78" i="71"/>
  <c r="CD78" i="71"/>
  <c r="CB78" i="71"/>
  <c r="BZ78" i="71"/>
  <c r="BX78" i="71"/>
  <c r="BW78" i="71"/>
  <c r="BU78" i="71"/>
  <c r="BS78" i="71"/>
  <c r="BQ78" i="71"/>
  <c r="BO78" i="71"/>
  <c r="BM78" i="71"/>
  <c r="FP77" i="71"/>
  <c r="FN77" i="71"/>
  <c r="FL77" i="71"/>
  <c r="FJ77" i="71"/>
  <c r="FH77" i="71"/>
  <c r="FG77" i="71"/>
  <c r="FE77" i="71"/>
  <c r="FC77" i="71"/>
  <c r="FA77" i="71"/>
  <c r="EY77" i="71"/>
  <c r="EW77" i="71"/>
  <c r="EV77" i="71"/>
  <c r="ET77" i="71"/>
  <c r="ER77" i="71"/>
  <c r="EP77" i="71"/>
  <c r="EN77" i="71"/>
  <c r="EL77" i="71"/>
  <c r="EK77" i="71"/>
  <c r="EI77" i="71"/>
  <c r="EG77" i="71"/>
  <c r="EE77" i="71"/>
  <c r="EC77" i="71"/>
  <c r="EA77" i="71"/>
  <c r="DZ77" i="71"/>
  <c r="DX77" i="71"/>
  <c r="DV77" i="71"/>
  <c r="DT77" i="71"/>
  <c r="DR77" i="71"/>
  <c r="DP77" i="71"/>
  <c r="DM77" i="71"/>
  <c r="DK77" i="71"/>
  <c r="DI77" i="71"/>
  <c r="DG77" i="71"/>
  <c r="DE77" i="71"/>
  <c r="DD77" i="71"/>
  <c r="DB77" i="71"/>
  <c r="CZ77" i="71"/>
  <c r="CX77" i="71"/>
  <c r="CV77" i="71"/>
  <c r="CT77" i="71"/>
  <c r="CS77" i="71"/>
  <c r="CQ77" i="71"/>
  <c r="CO77" i="71"/>
  <c r="CM77" i="71"/>
  <c r="CK77" i="71"/>
  <c r="CI77" i="71"/>
  <c r="CH77" i="71"/>
  <c r="CF77" i="71"/>
  <c r="CD77" i="71"/>
  <c r="CB77" i="71"/>
  <c r="BZ77" i="71"/>
  <c r="BX77" i="71"/>
  <c r="BW77" i="71"/>
  <c r="BU77" i="71"/>
  <c r="BS77" i="71"/>
  <c r="BQ77" i="71"/>
  <c r="BO77" i="71"/>
  <c r="BM77" i="71"/>
  <c r="FP76" i="71"/>
  <c r="FN76" i="71"/>
  <c r="FL76" i="71"/>
  <c r="FJ76" i="71"/>
  <c r="FH76" i="71"/>
  <c r="FG76" i="71"/>
  <c r="FE76" i="71"/>
  <c r="FC76" i="71"/>
  <c r="FA76" i="71"/>
  <c r="EY76" i="71"/>
  <c r="EW76" i="71"/>
  <c r="EV76" i="71"/>
  <c r="ET76" i="71"/>
  <c r="ER76" i="71"/>
  <c r="EP76" i="71"/>
  <c r="EN76" i="71"/>
  <c r="EL76" i="71"/>
  <c r="EK76" i="71"/>
  <c r="EI76" i="71"/>
  <c r="EG76" i="71"/>
  <c r="EE76" i="71"/>
  <c r="EC76" i="71"/>
  <c r="EA76" i="71"/>
  <c r="DZ76" i="71"/>
  <c r="DX76" i="71"/>
  <c r="DV76" i="71"/>
  <c r="DT76" i="71"/>
  <c r="DR76" i="71"/>
  <c r="DP76" i="71"/>
  <c r="DM76" i="71"/>
  <c r="DK76" i="71"/>
  <c r="DI76" i="71"/>
  <c r="DG76" i="71"/>
  <c r="DE76" i="71"/>
  <c r="DD76" i="71"/>
  <c r="DB76" i="71"/>
  <c r="CZ76" i="71"/>
  <c r="CX76" i="71"/>
  <c r="CV76" i="71"/>
  <c r="CT76" i="71"/>
  <c r="CS76" i="71"/>
  <c r="CQ76" i="71"/>
  <c r="CO76" i="71"/>
  <c r="CM76" i="71"/>
  <c r="CK76" i="71"/>
  <c r="CI76" i="71"/>
  <c r="CH76" i="71"/>
  <c r="CF76" i="71"/>
  <c r="CD76" i="71"/>
  <c r="CB76" i="71"/>
  <c r="BZ76" i="71"/>
  <c r="BX76" i="71"/>
  <c r="BW76" i="71"/>
  <c r="BU76" i="71"/>
  <c r="BS76" i="71"/>
  <c r="BQ76" i="71"/>
  <c r="BO76" i="71"/>
  <c r="BM76" i="71"/>
  <c r="FP75" i="71"/>
  <c r="FN75" i="71"/>
  <c r="FL75" i="71"/>
  <c r="FJ75" i="71"/>
  <c r="FH75" i="71"/>
  <c r="FG75" i="71"/>
  <c r="FE75" i="71"/>
  <c r="FC75" i="71"/>
  <c r="FA75" i="71"/>
  <c r="EY75" i="71"/>
  <c r="EW75" i="71"/>
  <c r="EV75" i="71"/>
  <c r="ET75" i="71"/>
  <c r="ER75" i="71"/>
  <c r="EP75" i="71"/>
  <c r="EN75" i="71"/>
  <c r="EL75" i="71"/>
  <c r="EK75" i="71"/>
  <c r="EI75" i="71"/>
  <c r="EG75" i="71"/>
  <c r="EE75" i="71"/>
  <c r="EC75" i="71"/>
  <c r="EA75" i="71"/>
  <c r="DZ75" i="71"/>
  <c r="DX75" i="71"/>
  <c r="DV75" i="71"/>
  <c r="DT75" i="71"/>
  <c r="DR75" i="71"/>
  <c r="DP75" i="71"/>
  <c r="DO75" i="71"/>
  <c r="DM75" i="71"/>
  <c r="DK75" i="71"/>
  <c r="DI75" i="71"/>
  <c r="DG75" i="71"/>
  <c r="DE75" i="71"/>
  <c r="DD75" i="71"/>
  <c r="DB75" i="71"/>
  <c r="CZ75" i="71"/>
  <c r="CX75" i="71"/>
  <c r="CV75" i="71"/>
  <c r="CT75" i="71"/>
  <c r="CS75" i="71"/>
  <c r="CQ75" i="71"/>
  <c r="CO75" i="71"/>
  <c r="CM75" i="71"/>
  <c r="CK75" i="71"/>
  <c r="CI75" i="71"/>
  <c r="CH75" i="71"/>
  <c r="CF75" i="71"/>
  <c r="CD75" i="71"/>
  <c r="CB75" i="71"/>
  <c r="BZ75" i="71"/>
  <c r="BX75" i="71"/>
  <c r="BW75" i="71"/>
  <c r="BU75" i="71"/>
  <c r="BS75" i="71"/>
  <c r="BQ75" i="71"/>
  <c r="BO75" i="71"/>
  <c r="BM75" i="71"/>
  <c r="FP74" i="71"/>
  <c r="FN74" i="71"/>
  <c r="FL74" i="71"/>
  <c r="FJ74" i="71"/>
  <c r="FH74" i="71"/>
  <c r="FG74" i="71"/>
  <c r="FE74" i="71"/>
  <c r="FC74" i="71"/>
  <c r="FA74" i="71"/>
  <c r="EY74" i="71"/>
  <c r="EW74" i="71"/>
  <c r="EV74" i="71"/>
  <c r="ET74" i="71"/>
  <c r="ER74" i="71"/>
  <c r="EP74" i="71"/>
  <c r="EN74" i="71"/>
  <c r="EL74" i="71"/>
  <c r="EK74" i="71"/>
  <c r="EI74" i="71"/>
  <c r="EG74" i="71"/>
  <c r="EE74" i="71"/>
  <c r="EC74" i="71"/>
  <c r="EA74" i="71"/>
  <c r="DZ74" i="71"/>
  <c r="DX74" i="71"/>
  <c r="DV74" i="71"/>
  <c r="DT74" i="71"/>
  <c r="DR74" i="71"/>
  <c r="DP74" i="71"/>
  <c r="DM74" i="71"/>
  <c r="DK74" i="71"/>
  <c r="DI74" i="71"/>
  <c r="DG74" i="71"/>
  <c r="DE74" i="71"/>
  <c r="DD74" i="71"/>
  <c r="DB74" i="71"/>
  <c r="CZ74" i="71"/>
  <c r="CX74" i="71"/>
  <c r="CV74" i="71"/>
  <c r="CT74" i="71"/>
  <c r="CS74" i="71"/>
  <c r="CQ74" i="71"/>
  <c r="CO74" i="71"/>
  <c r="CM74" i="71"/>
  <c r="CK74" i="71"/>
  <c r="CI74" i="71"/>
  <c r="CH74" i="71"/>
  <c r="CF74" i="71"/>
  <c r="CD74" i="71"/>
  <c r="CB74" i="71"/>
  <c r="BZ74" i="71"/>
  <c r="BX74" i="71"/>
  <c r="BW74" i="71"/>
  <c r="BU74" i="71"/>
  <c r="BS74" i="71"/>
  <c r="BQ74" i="71"/>
  <c r="BO74" i="71"/>
  <c r="BM74" i="71"/>
  <c r="FP73" i="71"/>
  <c r="FN73" i="71"/>
  <c r="FL73" i="71"/>
  <c r="FJ73" i="71"/>
  <c r="FH73" i="71"/>
  <c r="FG73" i="71"/>
  <c r="FE73" i="71"/>
  <c r="FC73" i="71"/>
  <c r="FA73" i="71"/>
  <c r="EY73" i="71"/>
  <c r="EW73" i="71"/>
  <c r="EV73" i="71"/>
  <c r="ET73" i="71"/>
  <c r="ER73" i="71"/>
  <c r="EP73" i="71"/>
  <c r="EN73" i="71"/>
  <c r="EL73" i="71"/>
  <c r="EK73" i="71"/>
  <c r="EI73" i="71"/>
  <c r="EG73" i="71"/>
  <c r="EE73" i="71"/>
  <c r="EC73" i="71"/>
  <c r="EA73" i="71"/>
  <c r="DZ73" i="71"/>
  <c r="DX73" i="71"/>
  <c r="DV73" i="71"/>
  <c r="DT73" i="71"/>
  <c r="DR73" i="71"/>
  <c r="DP73" i="71"/>
  <c r="DO73" i="71"/>
  <c r="DM73" i="71"/>
  <c r="DK73" i="71"/>
  <c r="DI73" i="71"/>
  <c r="DG73" i="71"/>
  <c r="DE73" i="71"/>
  <c r="DD73" i="71"/>
  <c r="DB73" i="71"/>
  <c r="CZ73" i="71"/>
  <c r="CX73" i="71"/>
  <c r="CV73" i="71"/>
  <c r="CT73" i="71"/>
  <c r="CS73" i="71"/>
  <c r="CQ73" i="71"/>
  <c r="CO73" i="71"/>
  <c r="CM73" i="71"/>
  <c r="CK73" i="71"/>
  <c r="CI73" i="71"/>
  <c r="CH73" i="71"/>
  <c r="CF73" i="71"/>
  <c r="CD73" i="71"/>
  <c r="CB73" i="71"/>
  <c r="BZ73" i="71"/>
  <c r="BX73" i="71"/>
  <c r="BW73" i="71"/>
  <c r="BU73" i="71"/>
  <c r="BS73" i="71"/>
  <c r="BQ73" i="71"/>
  <c r="BO73" i="71"/>
  <c r="BM73" i="71"/>
  <c r="FP72" i="71"/>
  <c r="FN72" i="71"/>
  <c r="FL72" i="71"/>
  <c r="FJ72" i="71"/>
  <c r="FH72" i="71"/>
  <c r="FG72" i="71"/>
  <c r="FE72" i="71"/>
  <c r="FC72" i="71"/>
  <c r="FA72" i="71"/>
  <c r="EY72" i="71"/>
  <c r="EW72" i="71"/>
  <c r="EV72" i="71"/>
  <c r="ET72" i="71"/>
  <c r="ER72" i="71"/>
  <c r="EP72" i="71"/>
  <c r="EN72" i="71"/>
  <c r="EL72" i="71"/>
  <c r="EK72" i="71"/>
  <c r="EI72" i="71"/>
  <c r="EG72" i="71"/>
  <c r="EE72" i="71"/>
  <c r="EC72" i="71"/>
  <c r="EA72" i="71"/>
  <c r="DZ72" i="71"/>
  <c r="DX72" i="71"/>
  <c r="DV72" i="71"/>
  <c r="DT72" i="71"/>
  <c r="DR72" i="71"/>
  <c r="DP72" i="71"/>
  <c r="DM72" i="71"/>
  <c r="DK72" i="71"/>
  <c r="DI72" i="71"/>
  <c r="DG72" i="71"/>
  <c r="DE72" i="71"/>
  <c r="DD72" i="71"/>
  <c r="DB72" i="71"/>
  <c r="CZ72" i="71"/>
  <c r="CX72" i="71"/>
  <c r="CV72" i="71"/>
  <c r="CT72" i="71"/>
  <c r="CS72" i="71"/>
  <c r="CQ72" i="71"/>
  <c r="CO72" i="71"/>
  <c r="CM72" i="71"/>
  <c r="CK72" i="71"/>
  <c r="CI72" i="71"/>
  <c r="CH72" i="71"/>
  <c r="CF72" i="71"/>
  <c r="CD72" i="71"/>
  <c r="CB72" i="71"/>
  <c r="BZ72" i="71"/>
  <c r="BX72" i="71"/>
  <c r="BW72" i="71"/>
  <c r="BU72" i="71"/>
  <c r="BS72" i="71"/>
  <c r="BQ72" i="71"/>
  <c r="BO72" i="71"/>
  <c r="BM72" i="71"/>
  <c r="FP71" i="71"/>
  <c r="FN71" i="71"/>
  <c r="FL71" i="71"/>
  <c r="FJ71" i="71"/>
  <c r="FH71" i="71"/>
  <c r="FG71" i="71"/>
  <c r="FE71" i="71"/>
  <c r="FC71" i="71"/>
  <c r="FA71" i="71"/>
  <c r="EY71" i="71"/>
  <c r="EW71" i="71"/>
  <c r="EV71" i="71"/>
  <c r="ET71" i="71"/>
  <c r="ER71" i="71"/>
  <c r="EP71" i="71"/>
  <c r="EN71" i="71"/>
  <c r="EL71" i="71"/>
  <c r="EK71" i="71"/>
  <c r="EI71" i="71"/>
  <c r="EG71" i="71"/>
  <c r="EE71" i="71"/>
  <c r="EC71" i="71"/>
  <c r="EA71" i="71"/>
  <c r="DZ71" i="71"/>
  <c r="DX71" i="71"/>
  <c r="DV71" i="71"/>
  <c r="DT71" i="71"/>
  <c r="DR71" i="71"/>
  <c r="DP71" i="71"/>
  <c r="DO71" i="71"/>
  <c r="DM71" i="71"/>
  <c r="DK71" i="71"/>
  <c r="DI71" i="71"/>
  <c r="DG71" i="71"/>
  <c r="DE71" i="71"/>
  <c r="DD71" i="71"/>
  <c r="DB71" i="71"/>
  <c r="CZ71" i="71"/>
  <c r="CX71" i="71"/>
  <c r="CV71" i="71"/>
  <c r="CT71" i="71"/>
  <c r="CS71" i="71"/>
  <c r="CQ71" i="71"/>
  <c r="CO71" i="71"/>
  <c r="CM71" i="71"/>
  <c r="CK71" i="71"/>
  <c r="CI71" i="71"/>
  <c r="CH71" i="71"/>
  <c r="CF71" i="71"/>
  <c r="CD71" i="71"/>
  <c r="CB71" i="71"/>
  <c r="BZ71" i="71"/>
  <c r="BX71" i="71"/>
  <c r="BW71" i="71"/>
  <c r="BU71" i="71"/>
  <c r="BS71" i="71"/>
  <c r="BQ71" i="71"/>
  <c r="BO71" i="71"/>
  <c r="BM71" i="71"/>
  <c r="BL71" i="71"/>
  <c r="FP70" i="71"/>
  <c r="FN70" i="71"/>
  <c r="FL70" i="71"/>
  <c r="FJ70" i="71"/>
  <c r="FH70" i="71"/>
  <c r="FG70" i="71"/>
  <c r="FE70" i="71"/>
  <c r="FC70" i="71"/>
  <c r="FA70" i="71"/>
  <c r="EY70" i="71"/>
  <c r="EW70" i="71"/>
  <c r="EV70" i="71"/>
  <c r="ET70" i="71"/>
  <c r="ER70" i="71"/>
  <c r="EP70" i="71"/>
  <c r="EN70" i="71"/>
  <c r="EL70" i="71"/>
  <c r="EK70" i="71"/>
  <c r="EI70" i="71"/>
  <c r="EG70" i="71"/>
  <c r="EE70" i="71"/>
  <c r="EC70" i="71"/>
  <c r="EA70" i="71"/>
  <c r="DZ70" i="71"/>
  <c r="DX70" i="71"/>
  <c r="DV70" i="71"/>
  <c r="DT70" i="71"/>
  <c r="DR70" i="71"/>
  <c r="DP70" i="71"/>
  <c r="DO70" i="71"/>
  <c r="DM70" i="71"/>
  <c r="DK70" i="71"/>
  <c r="DI70" i="71"/>
  <c r="DG70" i="71"/>
  <c r="DE70" i="71"/>
  <c r="DD70" i="71"/>
  <c r="DB70" i="71"/>
  <c r="CZ70" i="71"/>
  <c r="CX70" i="71"/>
  <c r="CV70" i="71"/>
  <c r="CT70" i="71"/>
  <c r="CS70" i="71"/>
  <c r="CQ70" i="71"/>
  <c r="CO70" i="71"/>
  <c r="CM70" i="71"/>
  <c r="CK70" i="71"/>
  <c r="CI70" i="71"/>
  <c r="CH70" i="71"/>
  <c r="CF70" i="71"/>
  <c r="CD70" i="71"/>
  <c r="CB70" i="71"/>
  <c r="BZ70" i="71"/>
  <c r="BX70" i="71"/>
  <c r="BW70" i="71"/>
  <c r="BU70" i="71"/>
  <c r="BS70" i="71"/>
  <c r="BQ70" i="71"/>
  <c r="BO70" i="71"/>
  <c r="BM70" i="71"/>
  <c r="FP69" i="71"/>
  <c r="FN69" i="71"/>
  <c r="FL69" i="71"/>
  <c r="FJ69" i="71"/>
  <c r="FH69" i="71"/>
  <c r="FG69" i="71"/>
  <c r="FE69" i="71"/>
  <c r="FC69" i="71"/>
  <c r="FA69" i="71"/>
  <c r="EY69" i="71"/>
  <c r="EW69" i="71"/>
  <c r="EV69" i="71"/>
  <c r="ET69" i="71"/>
  <c r="ER69" i="71"/>
  <c r="EP69" i="71"/>
  <c r="EN69" i="71"/>
  <c r="EL69" i="71"/>
  <c r="EK69" i="71"/>
  <c r="EI69" i="71"/>
  <c r="EG69" i="71"/>
  <c r="EE69" i="71"/>
  <c r="EC69" i="71"/>
  <c r="EA69" i="71"/>
  <c r="DZ69" i="71"/>
  <c r="DX69" i="71"/>
  <c r="DV69" i="71"/>
  <c r="DT69" i="71"/>
  <c r="DR69" i="71"/>
  <c r="DP69" i="71"/>
  <c r="DO69" i="71"/>
  <c r="DM69" i="71"/>
  <c r="DK69" i="71"/>
  <c r="DI69" i="71"/>
  <c r="DG69" i="71"/>
  <c r="DE69" i="71"/>
  <c r="DD69" i="71"/>
  <c r="DB69" i="71"/>
  <c r="CZ69" i="71"/>
  <c r="CX69" i="71"/>
  <c r="CV69" i="71"/>
  <c r="CT69" i="71"/>
  <c r="CS69" i="71"/>
  <c r="CQ69" i="71"/>
  <c r="CO69" i="71"/>
  <c r="CM69" i="71"/>
  <c r="CK69" i="71"/>
  <c r="CI69" i="71"/>
  <c r="CH69" i="71"/>
  <c r="CF69" i="71"/>
  <c r="CD69" i="71"/>
  <c r="CB69" i="71"/>
  <c r="BZ69" i="71"/>
  <c r="BX69" i="71"/>
  <c r="BW69" i="71"/>
  <c r="BU69" i="71"/>
  <c r="BS69" i="71"/>
  <c r="BQ69" i="71"/>
  <c r="BO69" i="71"/>
  <c r="BM69" i="71"/>
  <c r="FP68" i="71"/>
  <c r="FN68" i="71"/>
  <c r="FL68" i="71"/>
  <c r="FJ68" i="71"/>
  <c r="FH68" i="71"/>
  <c r="FG68" i="71"/>
  <c r="FE68" i="71"/>
  <c r="FC68" i="71"/>
  <c r="FA68" i="71"/>
  <c r="EY68" i="71"/>
  <c r="EW68" i="71"/>
  <c r="EV68" i="71"/>
  <c r="ET68" i="71"/>
  <c r="ER68" i="71"/>
  <c r="EP68" i="71"/>
  <c r="EN68" i="71"/>
  <c r="EL68" i="71"/>
  <c r="EK68" i="71"/>
  <c r="EI68" i="71"/>
  <c r="EG68" i="71"/>
  <c r="EE68" i="71"/>
  <c r="EC68" i="71"/>
  <c r="EA68" i="71"/>
  <c r="DZ68" i="71"/>
  <c r="DX68" i="71"/>
  <c r="DV68" i="71"/>
  <c r="DT68" i="71"/>
  <c r="DR68" i="71"/>
  <c r="DP68" i="71"/>
  <c r="DO68" i="71"/>
  <c r="DM68" i="71"/>
  <c r="DK68" i="71"/>
  <c r="DI68" i="71"/>
  <c r="DG68" i="71"/>
  <c r="DE68" i="71"/>
  <c r="DD68" i="71"/>
  <c r="DB68" i="71"/>
  <c r="CZ68" i="71"/>
  <c r="CX68" i="71"/>
  <c r="CV68" i="71"/>
  <c r="CT68" i="71"/>
  <c r="CS68" i="71"/>
  <c r="CQ68" i="71"/>
  <c r="CO68" i="71"/>
  <c r="CM68" i="71"/>
  <c r="CK68" i="71"/>
  <c r="CI68" i="71"/>
  <c r="CH68" i="71"/>
  <c r="CF68" i="71"/>
  <c r="CD68" i="71"/>
  <c r="CB68" i="71"/>
  <c r="BZ68" i="71"/>
  <c r="BX68" i="71"/>
  <c r="BW68" i="71"/>
  <c r="BU68" i="71"/>
  <c r="BS68" i="71"/>
  <c r="BQ68" i="71"/>
  <c r="BO68" i="71"/>
  <c r="BM68" i="71"/>
  <c r="BL68" i="71"/>
  <c r="FP67" i="71"/>
  <c r="FN67" i="71"/>
  <c r="FL67" i="71"/>
  <c r="FJ67" i="71"/>
  <c r="FH67" i="71"/>
  <c r="FG67" i="71"/>
  <c r="FE67" i="71"/>
  <c r="FC67" i="71"/>
  <c r="FA67" i="71"/>
  <c r="EY67" i="71"/>
  <c r="EW67" i="71"/>
  <c r="EV67" i="71"/>
  <c r="ET67" i="71"/>
  <c r="ER67" i="71"/>
  <c r="EP67" i="71"/>
  <c r="EN67" i="71"/>
  <c r="EL67" i="71"/>
  <c r="EK67" i="71"/>
  <c r="EI67" i="71"/>
  <c r="EG67" i="71"/>
  <c r="EE67" i="71"/>
  <c r="EC67" i="71"/>
  <c r="EA67" i="71"/>
  <c r="DZ67" i="71"/>
  <c r="DX67" i="71"/>
  <c r="DV67" i="71"/>
  <c r="DT67" i="71"/>
  <c r="DR67" i="71"/>
  <c r="DP67" i="71"/>
  <c r="DO67" i="71"/>
  <c r="DM67" i="71"/>
  <c r="DK67" i="71"/>
  <c r="DI67" i="71"/>
  <c r="DG67" i="71"/>
  <c r="DE67" i="71"/>
  <c r="DD67" i="71"/>
  <c r="DB67" i="71"/>
  <c r="CZ67" i="71"/>
  <c r="CX67" i="71"/>
  <c r="CV67" i="71"/>
  <c r="CT67" i="71"/>
  <c r="CS67" i="71"/>
  <c r="CQ67" i="71"/>
  <c r="CO67" i="71"/>
  <c r="CM67" i="71"/>
  <c r="CK67" i="71"/>
  <c r="CI67" i="71"/>
  <c r="CH67" i="71"/>
  <c r="CF67" i="71"/>
  <c r="CD67" i="71"/>
  <c r="CB67" i="71"/>
  <c r="BZ67" i="71"/>
  <c r="BX67" i="71"/>
  <c r="BW67" i="71"/>
  <c r="BU67" i="71"/>
  <c r="BS67" i="71"/>
  <c r="BQ67" i="71"/>
  <c r="BO67" i="71"/>
  <c r="BM67" i="71"/>
  <c r="BL67" i="71"/>
  <c r="FP66" i="71"/>
  <c r="FN66" i="71"/>
  <c r="FL66" i="71"/>
  <c r="FJ66" i="71"/>
  <c r="FH66" i="71"/>
  <c r="FG66" i="71"/>
  <c r="FE66" i="71"/>
  <c r="FC66" i="71"/>
  <c r="FA66" i="71"/>
  <c r="EY66" i="71"/>
  <c r="EW66" i="71"/>
  <c r="EV66" i="71"/>
  <c r="ET66" i="71"/>
  <c r="ER66" i="71"/>
  <c r="EP66" i="71"/>
  <c r="EN66" i="71"/>
  <c r="EL66" i="71"/>
  <c r="EK66" i="71"/>
  <c r="EI66" i="71"/>
  <c r="EG66" i="71"/>
  <c r="EE66" i="71"/>
  <c r="EC66" i="71"/>
  <c r="EA66" i="71"/>
  <c r="DZ66" i="71"/>
  <c r="DX66" i="71"/>
  <c r="DV66" i="71"/>
  <c r="DT66" i="71"/>
  <c r="DR66" i="71"/>
  <c r="DP66" i="71"/>
  <c r="DO66" i="71"/>
  <c r="DM66" i="71"/>
  <c r="DK66" i="71"/>
  <c r="DI66" i="71"/>
  <c r="DG66" i="71"/>
  <c r="DE66" i="71"/>
  <c r="DD66" i="71"/>
  <c r="DB66" i="71"/>
  <c r="CZ66" i="71"/>
  <c r="CX66" i="71"/>
  <c r="CV66" i="71"/>
  <c r="CT66" i="71"/>
  <c r="CS66" i="71"/>
  <c r="CQ66" i="71"/>
  <c r="CO66" i="71"/>
  <c r="CM66" i="71"/>
  <c r="CK66" i="71"/>
  <c r="CI66" i="71"/>
  <c r="CH66" i="71"/>
  <c r="CF66" i="71"/>
  <c r="CD66" i="71"/>
  <c r="CB66" i="71"/>
  <c r="BZ66" i="71"/>
  <c r="BX66" i="71"/>
  <c r="BW66" i="71"/>
  <c r="BU66" i="71"/>
  <c r="BS66" i="71"/>
  <c r="BQ66" i="71"/>
  <c r="BO66" i="71"/>
  <c r="BM66" i="71"/>
  <c r="BL66" i="71"/>
  <c r="FP65" i="71"/>
  <c r="FN65" i="71"/>
  <c r="FL65" i="71"/>
  <c r="FJ65" i="71"/>
  <c r="FH65" i="71"/>
  <c r="FG65" i="71"/>
  <c r="FE65" i="71"/>
  <c r="FC65" i="71"/>
  <c r="FA65" i="71"/>
  <c r="EY65" i="71"/>
  <c r="EW65" i="71"/>
  <c r="EV65" i="71"/>
  <c r="ET65" i="71"/>
  <c r="ER65" i="71"/>
  <c r="EP65" i="71"/>
  <c r="EN65" i="71"/>
  <c r="EL65" i="71"/>
  <c r="EK65" i="71"/>
  <c r="EI65" i="71"/>
  <c r="EG65" i="71"/>
  <c r="EE65" i="71"/>
  <c r="EC65" i="71"/>
  <c r="EA65" i="71"/>
  <c r="DZ65" i="71"/>
  <c r="DX65" i="71"/>
  <c r="DV65" i="71"/>
  <c r="DT65" i="71"/>
  <c r="DR65" i="71"/>
  <c r="DP65" i="71"/>
  <c r="DO65" i="71"/>
  <c r="DM65" i="71"/>
  <c r="DK65" i="71"/>
  <c r="DI65" i="71"/>
  <c r="DG65" i="71"/>
  <c r="DE65" i="71"/>
  <c r="DD65" i="71"/>
  <c r="DB65" i="71"/>
  <c r="CZ65" i="71"/>
  <c r="CX65" i="71"/>
  <c r="CV65" i="71"/>
  <c r="CT65" i="71"/>
  <c r="CS65" i="71"/>
  <c r="CQ65" i="71"/>
  <c r="CO65" i="71"/>
  <c r="CM65" i="71"/>
  <c r="CK65" i="71"/>
  <c r="CI65" i="71"/>
  <c r="CH65" i="71"/>
  <c r="CF65" i="71"/>
  <c r="CD65" i="71"/>
  <c r="CB65" i="71"/>
  <c r="BZ65" i="71"/>
  <c r="BX65" i="71"/>
  <c r="BW65" i="71"/>
  <c r="BU65" i="71"/>
  <c r="BS65" i="71"/>
  <c r="BQ65" i="71"/>
  <c r="BO65" i="71"/>
  <c r="BM65" i="71"/>
  <c r="BL65" i="71"/>
  <c r="FP64" i="71"/>
  <c r="FN64" i="71"/>
  <c r="FL64" i="71"/>
  <c r="FJ64" i="71"/>
  <c r="FH64" i="71"/>
  <c r="FG64" i="71"/>
  <c r="FE64" i="71"/>
  <c r="FC64" i="71"/>
  <c r="FA64" i="71"/>
  <c r="EY64" i="71"/>
  <c r="EW64" i="71"/>
  <c r="EV64" i="71"/>
  <c r="ET64" i="71"/>
  <c r="ER64" i="71"/>
  <c r="EP64" i="71"/>
  <c r="EN64" i="71"/>
  <c r="EL64" i="71"/>
  <c r="EK64" i="71"/>
  <c r="EI64" i="71"/>
  <c r="EG64" i="71"/>
  <c r="EE64" i="71"/>
  <c r="EC64" i="71"/>
  <c r="EA64" i="71"/>
  <c r="DZ64" i="71"/>
  <c r="DX64" i="71"/>
  <c r="DV64" i="71"/>
  <c r="DT64" i="71"/>
  <c r="DR64" i="71"/>
  <c r="DP64" i="71"/>
  <c r="DM64" i="71"/>
  <c r="DK64" i="71"/>
  <c r="DI64" i="71"/>
  <c r="DG64" i="71"/>
  <c r="DE64" i="71"/>
  <c r="DD64" i="71"/>
  <c r="DB64" i="71"/>
  <c r="CZ64" i="71"/>
  <c r="CX64" i="71"/>
  <c r="CV64" i="71"/>
  <c r="CT64" i="71"/>
  <c r="CS64" i="71"/>
  <c r="CQ64" i="71"/>
  <c r="CO64" i="71"/>
  <c r="CM64" i="71"/>
  <c r="CK64" i="71"/>
  <c r="CI64" i="71"/>
  <c r="CH64" i="71"/>
  <c r="CF64" i="71"/>
  <c r="CD64" i="71"/>
  <c r="CB64" i="71"/>
  <c r="BZ64" i="71"/>
  <c r="BX64" i="71"/>
  <c r="BW64" i="71"/>
  <c r="BU64" i="71"/>
  <c r="BS64" i="71"/>
  <c r="BQ64" i="71"/>
  <c r="BO64" i="71"/>
  <c r="BM64" i="71"/>
  <c r="BL64" i="71"/>
  <c r="FP63" i="71"/>
  <c r="FN63" i="71"/>
  <c r="FL63" i="71"/>
  <c r="FJ63" i="71"/>
  <c r="FH63" i="71"/>
  <c r="FG63" i="71"/>
  <c r="FE63" i="71"/>
  <c r="FC63" i="71"/>
  <c r="FA63" i="71"/>
  <c r="EY63" i="71"/>
  <c r="EW63" i="71"/>
  <c r="EV63" i="71"/>
  <c r="ET63" i="71"/>
  <c r="ER63" i="71"/>
  <c r="EP63" i="71"/>
  <c r="EN63" i="71"/>
  <c r="EL63" i="71"/>
  <c r="EK63" i="71"/>
  <c r="EI63" i="71"/>
  <c r="EG63" i="71"/>
  <c r="EE63" i="71"/>
  <c r="EC63" i="71"/>
  <c r="EA63" i="71"/>
  <c r="DZ63" i="71"/>
  <c r="DX63" i="71"/>
  <c r="DV63" i="71"/>
  <c r="DT63" i="71"/>
  <c r="DR63" i="71"/>
  <c r="DP63" i="71"/>
  <c r="DO63" i="71"/>
  <c r="DM63" i="71"/>
  <c r="DK63" i="71"/>
  <c r="DI63" i="71"/>
  <c r="DG63" i="71"/>
  <c r="DE63" i="71"/>
  <c r="DD63" i="71"/>
  <c r="DB63" i="71"/>
  <c r="CZ63" i="71"/>
  <c r="CX63" i="71"/>
  <c r="CV63" i="71"/>
  <c r="CT63" i="71"/>
  <c r="CS63" i="71"/>
  <c r="CQ63" i="71"/>
  <c r="CO63" i="71"/>
  <c r="CM63" i="71"/>
  <c r="CK63" i="71"/>
  <c r="CI63" i="71"/>
  <c r="CH63" i="71"/>
  <c r="CF63" i="71"/>
  <c r="CD63" i="71"/>
  <c r="CB63" i="71"/>
  <c r="BZ63" i="71"/>
  <c r="BX63" i="71"/>
  <c r="BW63" i="71"/>
  <c r="BU63" i="71"/>
  <c r="BS63" i="71"/>
  <c r="BQ63" i="71"/>
  <c r="BO63" i="71"/>
  <c r="BM63" i="71"/>
  <c r="BL63" i="71"/>
  <c r="FP62" i="71"/>
  <c r="FN62" i="71"/>
  <c r="FL62" i="71"/>
  <c r="FJ62" i="71"/>
  <c r="FH62" i="71"/>
  <c r="FG62" i="71"/>
  <c r="FE62" i="71"/>
  <c r="FC62" i="71"/>
  <c r="FA62" i="71"/>
  <c r="EY62" i="71"/>
  <c r="EW62" i="71"/>
  <c r="EV62" i="71"/>
  <c r="ET62" i="71"/>
  <c r="ER62" i="71"/>
  <c r="EP62" i="71"/>
  <c r="EN62" i="71"/>
  <c r="EL62" i="71"/>
  <c r="EK62" i="71"/>
  <c r="EI62" i="71"/>
  <c r="EG62" i="71"/>
  <c r="EE62" i="71"/>
  <c r="EC62" i="71"/>
  <c r="EA62" i="71"/>
  <c r="DZ62" i="71"/>
  <c r="DX62" i="71"/>
  <c r="DV62" i="71"/>
  <c r="DT62" i="71"/>
  <c r="DR62" i="71"/>
  <c r="DP62" i="71"/>
  <c r="DO62" i="71"/>
  <c r="DM62" i="71"/>
  <c r="DK62" i="71"/>
  <c r="DI62" i="71"/>
  <c r="DG62" i="71"/>
  <c r="DE62" i="71"/>
  <c r="DD62" i="71"/>
  <c r="DB62" i="71"/>
  <c r="CZ62" i="71"/>
  <c r="CX62" i="71"/>
  <c r="CV62" i="71"/>
  <c r="CT62" i="71"/>
  <c r="CS62" i="71"/>
  <c r="CQ62" i="71"/>
  <c r="CO62" i="71"/>
  <c r="CM62" i="71"/>
  <c r="CK62" i="71"/>
  <c r="CI62" i="71"/>
  <c r="CH62" i="71"/>
  <c r="CF62" i="71"/>
  <c r="CD62" i="71"/>
  <c r="CB62" i="71"/>
  <c r="BZ62" i="71"/>
  <c r="BX62" i="71"/>
  <c r="BW62" i="71"/>
  <c r="BU62" i="71"/>
  <c r="BS62" i="71"/>
  <c r="BQ62" i="71"/>
  <c r="BO62" i="71"/>
  <c r="BM62" i="71"/>
  <c r="BL62" i="71"/>
  <c r="FP61" i="71"/>
  <c r="FN61" i="71"/>
  <c r="FL61" i="71"/>
  <c r="FJ61" i="71"/>
  <c r="FH61" i="71"/>
  <c r="FG61" i="71"/>
  <c r="FE61" i="71"/>
  <c r="FC61" i="71"/>
  <c r="FA61" i="71"/>
  <c r="EY61" i="71"/>
  <c r="EW61" i="71"/>
  <c r="EV61" i="71"/>
  <c r="ET61" i="71"/>
  <c r="ER61" i="71"/>
  <c r="EP61" i="71"/>
  <c r="EN61" i="71"/>
  <c r="EL61" i="71"/>
  <c r="EK61" i="71"/>
  <c r="EI61" i="71"/>
  <c r="EG61" i="71"/>
  <c r="EE61" i="71"/>
  <c r="EC61" i="71"/>
  <c r="EA61" i="71"/>
  <c r="DZ61" i="71"/>
  <c r="DX61" i="71"/>
  <c r="DV61" i="71"/>
  <c r="DT61" i="71"/>
  <c r="DR61" i="71"/>
  <c r="DP61" i="71"/>
  <c r="DO61" i="71"/>
  <c r="DM61" i="71"/>
  <c r="DK61" i="71"/>
  <c r="DI61" i="71"/>
  <c r="DG61" i="71"/>
  <c r="DE61" i="71"/>
  <c r="DD61" i="71"/>
  <c r="DB61" i="71"/>
  <c r="CZ61" i="71"/>
  <c r="CX61" i="71"/>
  <c r="CV61" i="71"/>
  <c r="CT61" i="71"/>
  <c r="CS61" i="71"/>
  <c r="CQ61" i="71"/>
  <c r="CO61" i="71"/>
  <c r="CM61" i="71"/>
  <c r="CK61" i="71"/>
  <c r="CI61" i="71"/>
  <c r="CH61" i="71"/>
  <c r="CF61" i="71"/>
  <c r="CD61" i="71"/>
  <c r="CB61" i="71"/>
  <c r="BZ61" i="71"/>
  <c r="BX61" i="71"/>
  <c r="BW61" i="71"/>
  <c r="BU61" i="71"/>
  <c r="BS61" i="71"/>
  <c r="BQ61" i="71"/>
  <c r="BO61" i="71"/>
  <c r="BM61" i="71"/>
  <c r="BL61" i="71"/>
  <c r="FP60" i="71"/>
  <c r="FN60" i="71"/>
  <c r="FL60" i="71"/>
  <c r="FJ60" i="71"/>
  <c r="FH60" i="71"/>
  <c r="FG60" i="71"/>
  <c r="FE60" i="71"/>
  <c r="FC60" i="71"/>
  <c r="FA60" i="71"/>
  <c r="EY60" i="71"/>
  <c r="EW60" i="71"/>
  <c r="EV60" i="71"/>
  <c r="ET60" i="71"/>
  <c r="ER60" i="71"/>
  <c r="EP60" i="71"/>
  <c r="EN60" i="71"/>
  <c r="EL60" i="71"/>
  <c r="EK60" i="71"/>
  <c r="EI60" i="71"/>
  <c r="EG60" i="71"/>
  <c r="EE60" i="71"/>
  <c r="EC60" i="71"/>
  <c r="EA60" i="71"/>
  <c r="DZ60" i="71"/>
  <c r="DX60" i="71"/>
  <c r="DV60" i="71"/>
  <c r="DT60" i="71"/>
  <c r="DR60" i="71"/>
  <c r="DP60" i="71"/>
  <c r="DO60" i="71"/>
  <c r="DM60" i="71"/>
  <c r="DK60" i="71"/>
  <c r="DI60" i="71"/>
  <c r="DG60" i="71"/>
  <c r="DE60" i="71"/>
  <c r="DD60" i="71"/>
  <c r="DB60" i="71"/>
  <c r="CZ60" i="71"/>
  <c r="CX60" i="71"/>
  <c r="CV60" i="71"/>
  <c r="CT60" i="71"/>
  <c r="CS60" i="71"/>
  <c r="CQ60" i="71"/>
  <c r="CO60" i="71"/>
  <c r="CM60" i="71"/>
  <c r="CK60" i="71"/>
  <c r="CI60" i="71"/>
  <c r="CH60" i="71"/>
  <c r="CF60" i="71"/>
  <c r="CD60" i="71"/>
  <c r="CB60" i="71"/>
  <c r="BZ60" i="71"/>
  <c r="BX60" i="71"/>
  <c r="BW60" i="71"/>
  <c r="BU60" i="71"/>
  <c r="BS60" i="71"/>
  <c r="BQ60" i="71"/>
  <c r="BO60" i="71"/>
  <c r="BM60" i="71"/>
  <c r="BL60" i="71"/>
  <c r="FP59" i="71"/>
  <c r="FN59" i="71"/>
  <c r="FL59" i="71"/>
  <c r="FJ59" i="71"/>
  <c r="FH59" i="71"/>
  <c r="FG59" i="71"/>
  <c r="FE59" i="71"/>
  <c r="FC59" i="71"/>
  <c r="FA59" i="71"/>
  <c r="EY59" i="71"/>
  <c r="EW59" i="71"/>
  <c r="EV59" i="71"/>
  <c r="ET59" i="71"/>
  <c r="ER59" i="71"/>
  <c r="EP59" i="71"/>
  <c r="EN59" i="71"/>
  <c r="EL59" i="71"/>
  <c r="EK59" i="71"/>
  <c r="EI59" i="71"/>
  <c r="EG59" i="71"/>
  <c r="EE59" i="71"/>
  <c r="EC59" i="71"/>
  <c r="EA59" i="71"/>
  <c r="DZ59" i="71"/>
  <c r="DX59" i="71"/>
  <c r="DV59" i="71"/>
  <c r="DT59" i="71"/>
  <c r="DR59" i="71"/>
  <c r="DP59" i="71"/>
  <c r="DO59" i="71"/>
  <c r="DM59" i="71"/>
  <c r="DK59" i="71"/>
  <c r="DI59" i="71"/>
  <c r="DG59" i="71"/>
  <c r="DE59" i="71"/>
  <c r="DD59" i="71"/>
  <c r="DB59" i="71"/>
  <c r="CZ59" i="71"/>
  <c r="CX59" i="71"/>
  <c r="CV59" i="71"/>
  <c r="CT59" i="71"/>
  <c r="CS59" i="71"/>
  <c r="CQ59" i="71"/>
  <c r="CO59" i="71"/>
  <c r="CM59" i="71"/>
  <c r="CK59" i="71"/>
  <c r="CI59" i="71"/>
  <c r="CH59" i="71"/>
  <c r="CF59" i="71"/>
  <c r="CD59" i="71"/>
  <c r="CB59" i="71"/>
  <c r="BZ59" i="71"/>
  <c r="BX59" i="71"/>
  <c r="BW59" i="71"/>
  <c r="BU59" i="71"/>
  <c r="BS59" i="71"/>
  <c r="BQ59" i="71"/>
  <c r="BO59" i="71"/>
  <c r="BM59" i="71"/>
  <c r="BL59" i="71"/>
  <c r="FP58" i="71"/>
  <c r="FN58" i="71"/>
  <c r="FL58" i="71"/>
  <c r="FJ58" i="71"/>
  <c r="FH58" i="71"/>
  <c r="FG58" i="71"/>
  <c r="FE58" i="71"/>
  <c r="FC58" i="71"/>
  <c r="FA58" i="71"/>
  <c r="EY58" i="71"/>
  <c r="EW58" i="71"/>
  <c r="EV58" i="71"/>
  <c r="ET58" i="71"/>
  <c r="ER58" i="71"/>
  <c r="EP58" i="71"/>
  <c r="EN58" i="71"/>
  <c r="EL58" i="71"/>
  <c r="EK58" i="71"/>
  <c r="EI58" i="71"/>
  <c r="EG58" i="71"/>
  <c r="EE58" i="71"/>
  <c r="EC58" i="71"/>
  <c r="EA58" i="71"/>
  <c r="DZ58" i="71"/>
  <c r="DX58" i="71"/>
  <c r="DV58" i="71"/>
  <c r="DT58" i="71"/>
  <c r="DR58" i="71"/>
  <c r="DP58" i="71"/>
  <c r="DO58" i="71"/>
  <c r="DM58" i="71"/>
  <c r="DK58" i="71"/>
  <c r="DI58" i="71"/>
  <c r="DG58" i="71"/>
  <c r="DE58" i="71"/>
  <c r="DD58" i="71"/>
  <c r="DB58" i="71"/>
  <c r="CZ58" i="71"/>
  <c r="CX58" i="71"/>
  <c r="CV58" i="71"/>
  <c r="CT58" i="71"/>
  <c r="CS58" i="71"/>
  <c r="CQ58" i="71"/>
  <c r="CO58" i="71"/>
  <c r="CM58" i="71"/>
  <c r="CK58" i="71"/>
  <c r="CI58" i="71"/>
  <c r="CH58" i="71"/>
  <c r="CF58" i="71"/>
  <c r="CD58" i="71"/>
  <c r="CB58" i="71"/>
  <c r="BZ58" i="71"/>
  <c r="BX58" i="71"/>
  <c r="BW58" i="71"/>
  <c r="BU58" i="71"/>
  <c r="BS58" i="71"/>
  <c r="BQ58" i="71"/>
  <c r="BO58" i="71"/>
  <c r="BM58" i="71"/>
  <c r="BL58" i="71"/>
  <c r="FP57" i="71"/>
  <c r="FN57" i="71"/>
  <c r="FL57" i="71"/>
  <c r="FJ57" i="71"/>
  <c r="FH57" i="71"/>
  <c r="FG57" i="71"/>
  <c r="FE57" i="71"/>
  <c r="FC57" i="71"/>
  <c r="FA57" i="71"/>
  <c r="EY57" i="71"/>
  <c r="EW57" i="71"/>
  <c r="EV57" i="71"/>
  <c r="ET57" i="71"/>
  <c r="ER57" i="71"/>
  <c r="EP57" i="71"/>
  <c r="EN57" i="71"/>
  <c r="EL57" i="71"/>
  <c r="EK57" i="71"/>
  <c r="EI57" i="71"/>
  <c r="EG57" i="71"/>
  <c r="EE57" i="71"/>
  <c r="EC57" i="71"/>
  <c r="EA57" i="71"/>
  <c r="DZ57" i="71"/>
  <c r="DX57" i="71"/>
  <c r="DV57" i="71"/>
  <c r="DT57" i="71"/>
  <c r="DR57" i="71"/>
  <c r="DP57" i="71"/>
  <c r="DO57" i="71"/>
  <c r="DM57" i="71"/>
  <c r="DK57" i="71"/>
  <c r="DI57" i="71"/>
  <c r="DG57" i="71"/>
  <c r="DE57" i="71"/>
  <c r="DD57" i="71"/>
  <c r="DB57" i="71"/>
  <c r="CZ57" i="71"/>
  <c r="CX57" i="71"/>
  <c r="CV57" i="71"/>
  <c r="CT57" i="71"/>
  <c r="CS57" i="71"/>
  <c r="CQ57" i="71"/>
  <c r="CO57" i="71"/>
  <c r="CM57" i="71"/>
  <c r="CK57" i="71"/>
  <c r="CI57" i="71"/>
  <c r="CH57" i="71"/>
  <c r="CF57" i="71"/>
  <c r="CD57" i="71"/>
  <c r="CB57" i="71"/>
  <c r="BZ57" i="71"/>
  <c r="BX57" i="71"/>
  <c r="BW57" i="71"/>
  <c r="BU57" i="71"/>
  <c r="BS57" i="71"/>
  <c r="BQ57" i="71"/>
  <c r="BO57" i="71"/>
  <c r="BM57" i="71"/>
  <c r="BL57" i="71"/>
  <c r="FP56" i="71"/>
  <c r="FN56" i="71"/>
  <c r="FL56" i="71"/>
  <c r="FJ56" i="71"/>
  <c r="FH56" i="71"/>
  <c r="FG56" i="71"/>
  <c r="FE56" i="71"/>
  <c r="FC56" i="71"/>
  <c r="FA56" i="71"/>
  <c r="EY56" i="71"/>
  <c r="EW56" i="71"/>
  <c r="EV56" i="71"/>
  <c r="ET56" i="71"/>
  <c r="ER56" i="71"/>
  <c r="EP56" i="71"/>
  <c r="EN56" i="71"/>
  <c r="EL56" i="71"/>
  <c r="EK56" i="71"/>
  <c r="EI56" i="71"/>
  <c r="EG56" i="71"/>
  <c r="EE56" i="71"/>
  <c r="EC56" i="71"/>
  <c r="EA56" i="71"/>
  <c r="DZ56" i="71"/>
  <c r="DX56" i="71"/>
  <c r="DV56" i="71"/>
  <c r="DT56" i="71"/>
  <c r="DR56" i="71"/>
  <c r="DP56" i="71"/>
  <c r="DO56" i="71"/>
  <c r="DM56" i="71"/>
  <c r="DK56" i="71"/>
  <c r="DI56" i="71"/>
  <c r="DG56" i="71"/>
  <c r="DE56" i="71"/>
  <c r="DD56" i="71"/>
  <c r="DB56" i="71"/>
  <c r="CZ56" i="71"/>
  <c r="CX56" i="71"/>
  <c r="CV56" i="71"/>
  <c r="CT56" i="71"/>
  <c r="CS56" i="71"/>
  <c r="CQ56" i="71"/>
  <c r="CO56" i="71"/>
  <c r="CM56" i="71"/>
  <c r="CK56" i="71"/>
  <c r="CI56" i="71"/>
  <c r="CH56" i="71"/>
  <c r="CF56" i="71"/>
  <c r="CD56" i="71"/>
  <c r="CB56" i="71"/>
  <c r="BZ56" i="71"/>
  <c r="BX56" i="71"/>
  <c r="BW56" i="71"/>
  <c r="BU56" i="71"/>
  <c r="BS56" i="71"/>
  <c r="BQ56" i="71"/>
  <c r="BO56" i="71"/>
  <c r="BM56" i="71"/>
  <c r="BL56" i="71"/>
  <c r="FP55" i="71"/>
  <c r="FN55" i="71"/>
  <c r="FL55" i="71"/>
  <c r="FJ55" i="71"/>
  <c r="FH55" i="71"/>
  <c r="FG55" i="71"/>
  <c r="FE55" i="71"/>
  <c r="FC55" i="71"/>
  <c r="FA55" i="71"/>
  <c r="EY55" i="71"/>
  <c r="EW55" i="71"/>
  <c r="EV55" i="71"/>
  <c r="ET55" i="71"/>
  <c r="ER55" i="71"/>
  <c r="EP55" i="71"/>
  <c r="EN55" i="71"/>
  <c r="EL55" i="71"/>
  <c r="EK55" i="71"/>
  <c r="EI55" i="71"/>
  <c r="EG55" i="71"/>
  <c r="EE55" i="71"/>
  <c r="EC55" i="71"/>
  <c r="EA55" i="71"/>
  <c r="DZ55" i="71"/>
  <c r="DX55" i="71"/>
  <c r="DV55" i="71"/>
  <c r="DT55" i="71"/>
  <c r="DR55" i="71"/>
  <c r="DP55" i="71"/>
  <c r="DO55" i="71"/>
  <c r="DM55" i="71"/>
  <c r="DK55" i="71"/>
  <c r="DI55" i="71"/>
  <c r="DG55" i="71"/>
  <c r="DE55" i="71"/>
  <c r="DD55" i="71"/>
  <c r="DB55" i="71"/>
  <c r="CZ55" i="71"/>
  <c r="CX55" i="71"/>
  <c r="CV55" i="71"/>
  <c r="CT55" i="71"/>
  <c r="CS55" i="71"/>
  <c r="CQ55" i="71"/>
  <c r="CO55" i="71"/>
  <c r="CM55" i="71"/>
  <c r="CK55" i="71"/>
  <c r="CI55" i="71"/>
  <c r="CH55" i="71"/>
  <c r="CF55" i="71"/>
  <c r="CD55" i="71"/>
  <c r="CB55" i="71"/>
  <c r="BZ55" i="71"/>
  <c r="BX55" i="71"/>
  <c r="BW55" i="71"/>
  <c r="BU55" i="71"/>
  <c r="BS55" i="71"/>
  <c r="BQ55" i="71"/>
  <c r="BO55" i="71"/>
  <c r="BM55" i="71"/>
  <c r="BL55" i="71"/>
  <c r="FP54" i="71"/>
  <c r="FN54" i="71"/>
  <c r="FL54" i="71"/>
  <c r="FJ54" i="71"/>
  <c r="FH54" i="71"/>
  <c r="FG54" i="71"/>
  <c r="FE54" i="71"/>
  <c r="FC54" i="71"/>
  <c r="FA54" i="71"/>
  <c r="EY54" i="71"/>
  <c r="EW54" i="71"/>
  <c r="EV54" i="71"/>
  <c r="ET54" i="71"/>
  <c r="ER54" i="71"/>
  <c r="EP54" i="71"/>
  <c r="EN54" i="71"/>
  <c r="EL54" i="71"/>
  <c r="EK54" i="71"/>
  <c r="EI54" i="71"/>
  <c r="EG54" i="71"/>
  <c r="EE54" i="71"/>
  <c r="EC54" i="71"/>
  <c r="EA54" i="71"/>
  <c r="DZ54" i="71"/>
  <c r="DX54" i="71"/>
  <c r="DV54" i="71"/>
  <c r="DT54" i="71"/>
  <c r="DR54" i="71"/>
  <c r="DP54" i="71"/>
  <c r="DO54" i="71"/>
  <c r="DM54" i="71"/>
  <c r="DK54" i="71"/>
  <c r="DI54" i="71"/>
  <c r="DG54" i="71"/>
  <c r="DE54" i="71"/>
  <c r="DD54" i="71"/>
  <c r="DB54" i="71"/>
  <c r="CZ54" i="71"/>
  <c r="CX54" i="71"/>
  <c r="CV54" i="71"/>
  <c r="CT54" i="71"/>
  <c r="CS54" i="71"/>
  <c r="CQ54" i="71"/>
  <c r="CO54" i="71"/>
  <c r="CM54" i="71"/>
  <c r="CK54" i="71"/>
  <c r="CI54" i="71"/>
  <c r="CH54" i="71"/>
  <c r="CF54" i="71"/>
  <c r="CD54" i="71"/>
  <c r="CB54" i="71"/>
  <c r="BZ54" i="71"/>
  <c r="BX54" i="71"/>
  <c r="BW54" i="71"/>
  <c r="BU54" i="71"/>
  <c r="BS54" i="71"/>
  <c r="BQ54" i="71"/>
  <c r="BO54" i="71"/>
  <c r="BM54" i="71"/>
  <c r="BL54" i="71"/>
  <c r="FP53" i="71"/>
  <c r="FN53" i="71"/>
  <c r="FL53" i="71"/>
  <c r="FJ53" i="71"/>
  <c r="FH53" i="71"/>
  <c r="FG53" i="71"/>
  <c r="FE53" i="71"/>
  <c r="FC53" i="71"/>
  <c r="FA53" i="71"/>
  <c r="EY53" i="71"/>
  <c r="EW53" i="71"/>
  <c r="EV53" i="71"/>
  <c r="ET53" i="71"/>
  <c r="ER53" i="71"/>
  <c r="EP53" i="71"/>
  <c r="EN53" i="71"/>
  <c r="EL53" i="71"/>
  <c r="EK53" i="71"/>
  <c r="EI53" i="71"/>
  <c r="EG53" i="71"/>
  <c r="EE53" i="71"/>
  <c r="EC53" i="71"/>
  <c r="EA53" i="71"/>
  <c r="DZ53" i="71"/>
  <c r="DX53" i="71"/>
  <c r="DV53" i="71"/>
  <c r="DT53" i="71"/>
  <c r="DR53" i="71"/>
  <c r="DP53" i="71"/>
  <c r="DO53" i="71"/>
  <c r="DM53" i="71"/>
  <c r="DK53" i="71"/>
  <c r="DI53" i="71"/>
  <c r="DG53" i="71"/>
  <c r="DE53" i="71"/>
  <c r="DD53" i="71"/>
  <c r="DB53" i="71"/>
  <c r="CZ53" i="71"/>
  <c r="CX53" i="71"/>
  <c r="CV53" i="71"/>
  <c r="CT53" i="71"/>
  <c r="CS53" i="71"/>
  <c r="CQ53" i="71"/>
  <c r="CO53" i="71"/>
  <c r="CM53" i="71"/>
  <c r="CK53" i="71"/>
  <c r="CI53" i="71"/>
  <c r="CH53" i="71"/>
  <c r="CF53" i="71"/>
  <c r="CD53" i="71"/>
  <c r="CB53" i="71"/>
  <c r="BZ53" i="71"/>
  <c r="BX53" i="71"/>
  <c r="BW53" i="71"/>
  <c r="BU53" i="71"/>
  <c r="BS53" i="71"/>
  <c r="BQ53" i="71"/>
  <c r="BO53" i="71"/>
  <c r="BM53" i="71"/>
  <c r="BL53" i="71"/>
  <c r="FP52" i="71"/>
  <c r="FN52" i="71"/>
  <c r="FL52" i="71"/>
  <c r="FJ52" i="71"/>
  <c r="FH52" i="71"/>
  <c r="FG52" i="71"/>
  <c r="FE52" i="71"/>
  <c r="FC52" i="71"/>
  <c r="FA52" i="71"/>
  <c r="EY52" i="71"/>
  <c r="EW52" i="71"/>
  <c r="EV52" i="71"/>
  <c r="ET52" i="71"/>
  <c r="ER52" i="71"/>
  <c r="EP52" i="71"/>
  <c r="EN52" i="71"/>
  <c r="EL52" i="71"/>
  <c r="EK52" i="71"/>
  <c r="EI52" i="71"/>
  <c r="EG52" i="71"/>
  <c r="EE52" i="71"/>
  <c r="EC52" i="71"/>
  <c r="EA52" i="71"/>
  <c r="DZ52" i="71"/>
  <c r="DX52" i="71"/>
  <c r="DV52" i="71"/>
  <c r="DT52" i="71"/>
  <c r="DR52" i="71"/>
  <c r="DP52" i="71"/>
  <c r="DO52" i="71"/>
  <c r="DM52" i="71"/>
  <c r="DK52" i="71"/>
  <c r="DI52" i="71"/>
  <c r="DG52" i="71"/>
  <c r="DE52" i="71"/>
  <c r="DD52" i="71"/>
  <c r="DB52" i="71"/>
  <c r="CZ52" i="71"/>
  <c r="CX52" i="71"/>
  <c r="CV52" i="71"/>
  <c r="CT52" i="71"/>
  <c r="CS52" i="71"/>
  <c r="CQ52" i="71"/>
  <c r="CO52" i="71"/>
  <c r="CM52" i="71"/>
  <c r="CK52" i="71"/>
  <c r="CI52" i="71"/>
  <c r="CH52" i="71"/>
  <c r="CF52" i="71"/>
  <c r="CD52" i="71"/>
  <c r="CB52" i="71"/>
  <c r="BZ52" i="71"/>
  <c r="BX52" i="71"/>
  <c r="BW52" i="71"/>
  <c r="BU52" i="71"/>
  <c r="BS52" i="71"/>
  <c r="BQ52" i="71"/>
  <c r="BO52" i="71"/>
  <c r="BM52" i="71"/>
  <c r="BL52" i="71"/>
  <c r="FP51" i="71"/>
  <c r="FN51" i="71"/>
  <c r="FL51" i="71"/>
  <c r="FJ51" i="71"/>
  <c r="FH51" i="71"/>
  <c r="FG51" i="71"/>
  <c r="FE51" i="71"/>
  <c r="FC51" i="71"/>
  <c r="FA51" i="71"/>
  <c r="EY51" i="71"/>
  <c r="EW51" i="71"/>
  <c r="EV51" i="71"/>
  <c r="ET51" i="71"/>
  <c r="ER51" i="71"/>
  <c r="EP51" i="71"/>
  <c r="EN51" i="71"/>
  <c r="EL51" i="71"/>
  <c r="EK51" i="71"/>
  <c r="EI51" i="71"/>
  <c r="EG51" i="71"/>
  <c r="EE51" i="71"/>
  <c r="EC51" i="71"/>
  <c r="EA51" i="71"/>
  <c r="DZ51" i="71"/>
  <c r="DX51" i="71"/>
  <c r="DV51" i="71"/>
  <c r="DT51" i="71"/>
  <c r="DR51" i="71"/>
  <c r="DP51" i="71"/>
  <c r="DO51" i="71"/>
  <c r="DM51" i="71"/>
  <c r="DK51" i="71"/>
  <c r="DI51" i="71"/>
  <c r="DG51" i="71"/>
  <c r="DE51" i="71"/>
  <c r="DD51" i="71"/>
  <c r="DB51" i="71"/>
  <c r="CZ51" i="71"/>
  <c r="CX51" i="71"/>
  <c r="CV51" i="71"/>
  <c r="CT51" i="71"/>
  <c r="CS51" i="71"/>
  <c r="CQ51" i="71"/>
  <c r="CO51" i="71"/>
  <c r="CM51" i="71"/>
  <c r="CK51" i="71"/>
  <c r="CI51" i="71"/>
  <c r="CH51" i="71"/>
  <c r="CF51" i="71"/>
  <c r="CD51" i="71"/>
  <c r="CB51" i="71"/>
  <c r="BZ51" i="71"/>
  <c r="BX51" i="71"/>
  <c r="BW51" i="71"/>
  <c r="BU51" i="71"/>
  <c r="BS51" i="71"/>
  <c r="BQ51" i="71"/>
  <c r="BO51" i="71"/>
  <c r="BM51" i="71"/>
  <c r="BL51" i="71"/>
  <c r="FP50" i="71"/>
  <c r="FN50" i="71"/>
  <c r="FL50" i="71"/>
  <c r="FJ50" i="71"/>
  <c r="FH50" i="71"/>
  <c r="FG50" i="71"/>
  <c r="FE50" i="71"/>
  <c r="FC50" i="71"/>
  <c r="FA50" i="71"/>
  <c r="EY50" i="71"/>
  <c r="EW50" i="71"/>
  <c r="EV50" i="71"/>
  <c r="ET50" i="71"/>
  <c r="ER50" i="71"/>
  <c r="EP50" i="71"/>
  <c r="EN50" i="71"/>
  <c r="EL50" i="71"/>
  <c r="EK50" i="71"/>
  <c r="EI50" i="71"/>
  <c r="EG50" i="71"/>
  <c r="EE50" i="71"/>
  <c r="EC50" i="71"/>
  <c r="EA50" i="71"/>
  <c r="DZ50" i="71"/>
  <c r="DX50" i="71"/>
  <c r="DV50" i="71"/>
  <c r="DT50" i="71"/>
  <c r="DR50" i="71"/>
  <c r="DP50" i="71"/>
  <c r="DO50" i="71"/>
  <c r="DM50" i="71"/>
  <c r="DK50" i="71"/>
  <c r="DI50" i="71"/>
  <c r="DG50" i="71"/>
  <c r="DE50" i="71"/>
  <c r="DD50" i="71"/>
  <c r="DB50" i="71"/>
  <c r="CZ50" i="71"/>
  <c r="CX50" i="71"/>
  <c r="CV50" i="71"/>
  <c r="CT50" i="71"/>
  <c r="CS50" i="71"/>
  <c r="CQ50" i="71"/>
  <c r="CO50" i="71"/>
  <c r="CM50" i="71"/>
  <c r="CK50" i="71"/>
  <c r="CI50" i="71"/>
  <c r="CH50" i="71"/>
  <c r="CF50" i="71"/>
  <c r="CD50" i="71"/>
  <c r="CB50" i="71"/>
  <c r="BZ50" i="71"/>
  <c r="BX50" i="71"/>
  <c r="BW50" i="71"/>
  <c r="BU50" i="71"/>
  <c r="BS50" i="71"/>
  <c r="BQ50" i="71"/>
  <c r="BO50" i="71"/>
  <c r="BM50" i="71"/>
  <c r="BL50" i="71"/>
  <c r="FP49" i="71"/>
  <c r="FN49" i="71"/>
  <c r="FL49" i="71"/>
  <c r="FJ49" i="71"/>
  <c r="FH49" i="71"/>
  <c r="FG49" i="71"/>
  <c r="FE49" i="71"/>
  <c r="FC49" i="71"/>
  <c r="FA49" i="71"/>
  <c r="EY49" i="71"/>
  <c r="EW49" i="71"/>
  <c r="EV49" i="71"/>
  <c r="ET49" i="71"/>
  <c r="ER49" i="71"/>
  <c r="EP49" i="71"/>
  <c r="EN49" i="71"/>
  <c r="EL49" i="71"/>
  <c r="EK49" i="71"/>
  <c r="EI49" i="71"/>
  <c r="EG49" i="71"/>
  <c r="EE49" i="71"/>
  <c r="EC49" i="71"/>
  <c r="EA49" i="71"/>
  <c r="DZ49" i="71"/>
  <c r="DX49" i="71"/>
  <c r="DV49" i="71"/>
  <c r="DT49" i="71"/>
  <c r="DR49" i="71"/>
  <c r="DP49" i="71"/>
  <c r="DO49" i="71"/>
  <c r="DM49" i="71"/>
  <c r="DK49" i="71"/>
  <c r="DI49" i="71"/>
  <c r="DG49" i="71"/>
  <c r="DE49" i="71"/>
  <c r="DD49" i="71"/>
  <c r="DB49" i="71"/>
  <c r="CZ49" i="71"/>
  <c r="CX49" i="71"/>
  <c r="CV49" i="71"/>
  <c r="CT49" i="71"/>
  <c r="CS49" i="71"/>
  <c r="CQ49" i="71"/>
  <c r="CO49" i="71"/>
  <c r="CM49" i="71"/>
  <c r="CK49" i="71"/>
  <c r="CI49" i="71"/>
  <c r="CH49" i="71"/>
  <c r="CF49" i="71"/>
  <c r="CD49" i="71"/>
  <c r="CB49" i="71"/>
  <c r="BZ49" i="71"/>
  <c r="BX49" i="71"/>
  <c r="BW49" i="71"/>
  <c r="BU49" i="71"/>
  <c r="BS49" i="71"/>
  <c r="BQ49" i="71"/>
  <c r="BO49" i="71"/>
  <c r="BM49" i="71"/>
  <c r="BL49" i="71"/>
  <c r="FP48" i="71"/>
  <c r="FN48" i="71"/>
  <c r="FL48" i="71"/>
  <c r="FJ48" i="71"/>
  <c r="FH48" i="71"/>
  <c r="FG48" i="71"/>
  <c r="FE48" i="71"/>
  <c r="FC48" i="71"/>
  <c r="FA48" i="71"/>
  <c r="EY48" i="71"/>
  <c r="EW48" i="71"/>
  <c r="EV48" i="71"/>
  <c r="ET48" i="71"/>
  <c r="ER48" i="71"/>
  <c r="EP48" i="71"/>
  <c r="EN48" i="71"/>
  <c r="EL48" i="71"/>
  <c r="EK48" i="71"/>
  <c r="EI48" i="71"/>
  <c r="EG48" i="71"/>
  <c r="EE48" i="71"/>
  <c r="EC48" i="71"/>
  <c r="EA48" i="71"/>
  <c r="DZ48" i="71"/>
  <c r="DX48" i="71"/>
  <c r="DV48" i="71"/>
  <c r="DT48" i="71"/>
  <c r="DR48" i="71"/>
  <c r="DP48" i="71"/>
  <c r="DO48" i="71"/>
  <c r="DM48" i="71"/>
  <c r="DK48" i="71"/>
  <c r="DI48" i="71"/>
  <c r="DG48" i="71"/>
  <c r="DE48" i="71"/>
  <c r="DD48" i="71"/>
  <c r="DB48" i="71"/>
  <c r="CZ48" i="71"/>
  <c r="CX48" i="71"/>
  <c r="CV48" i="71"/>
  <c r="CT48" i="71"/>
  <c r="CS48" i="71"/>
  <c r="CQ48" i="71"/>
  <c r="CO48" i="71"/>
  <c r="CM48" i="71"/>
  <c r="CK48" i="71"/>
  <c r="CI48" i="71"/>
  <c r="CH48" i="71"/>
  <c r="CF48" i="71"/>
  <c r="CD48" i="71"/>
  <c r="CB48" i="71"/>
  <c r="BZ48" i="71"/>
  <c r="BX48" i="71"/>
  <c r="BW48" i="71"/>
  <c r="BU48" i="71"/>
  <c r="BS48" i="71"/>
  <c r="BQ48" i="71"/>
  <c r="BO48" i="71"/>
  <c r="BM48" i="71"/>
  <c r="BL48" i="71"/>
  <c r="FP47" i="71"/>
  <c r="FN47" i="71"/>
  <c r="FL47" i="71"/>
  <c r="FJ47" i="71"/>
  <c r="FH47" i="71"/>
  <c r="FG47" i="71"/>
  <c r="FE47" i="71"/>
  <c r="FC47" i="71"/>
  <c r="FA47" i="71"/>
  <c r="EY47" i="71"/>
  <c r="EW47" i="71"/>
  <c r="EV47" i="71"/>
  <c r="ET47" i="71"/>
  <c r="ER47" i="71"/>
  <c r="EP47" i="71"/>
  <c r="EN47" i="71"/>
  <c r="EL47" i="71"/>
  <c r="EK47" i="71"/>
  <c r="EI47" i="71"/>
  <c r="EG47" i="71"/>
  <c r="EE47" i="71"/>
  <c r="EC47" i="71"/>
  <c r="EA47" i="71"/>
  <c r="DZ47" i="71"/>
  <c r="DX47" i="71"/>
  <c r="DV47" i="71"/>
  <c r="DT47" i="71"/>
  <c r="DR47" i="71"/>
  <c r="DP47" i="71"/>
  <c r="DO47" i="71"/>
  <c r="DM47" i="71"/>
  <c r="DK47" i="71"/>
  <c r="DI47" i="71"/>
  <c r="DG47" i="71"/>
  <c r="DE47" i="71"/>
  <c r="DD47" i="71"/>
  <c r="DB47" i="71"/>
  <c r="CZ47" i="71"/>
  <c r="CX47" i="71"/>
  <c r="CV47" i="71"/>
  <c r="CT47" i="71"/>
  <c r="CS47" i="71"/>
  <c r="CQ47" i="71"/>
  <c r="CO47" i="71"/>
  <c r="CM47" i="71"/>
  <c r="CK47" i="71"/>
  <c r="CI47" i="71"/>
  <c r="CH47" i="71"/>
  <c r="CF47" i="71"/>
  <c r="CD47" i="71"/>
  <c r="CB47" i="71"/>
  <c r="BZ47" i="71"/>
  <c r="BX47" i="71"/>
  <c r="BW47" i="71"/>
  <c r="BU47" i="71"/>
  <c r="BS47" i="71"/>
  <c r="BQ47" i="71"/>
  <c r="BO47" i="71"/>
  <c r="BM47" i="71"/>
  <c r="BL47" i="71"/>
  <c r="FP46" i="71"/>
  <c r="FN46" i="71"/>
  <c r="FL46" i="71"/>
  <c r="FJ46" i="71"/>
  <c r="FH46" i="71"/>
  <c r="FG46" i="71"/>
  <c r="FE46" i="71"/>
  <c r="FC46" i="71"/>
  <c r="FA46" i="71"/>
  <c r="EY46" i="71"/>
  <c r="EW46" i="71"/>
  <c r="EV46" i="71"/>
  <c r="ET46" i="71"/>
  <c r="ER46" i="71"/>
  <c r="EP46" i="71"/>
  <c r="EN46" i="71"/>
  <c r="EL46" i="71"/>
  <c r="EK46" i="71"/>
  <c r="EI46" i="71"/>
  <c r="EG46" i="71"/>
  <c r="EE46" i="71"/>
  <c r="EC46" i="71"/>
  <c r="EA46" i="71"/>
  <c r="DZ46" i="71"/>
  <c r="DX46" i="71"/>
  <c r="DV46" i="71"/>
  <c r="DT46" i="71"/>
  <c r="DR46" i="71"/>
  <c r="DP46" i="71"/>
  <c r="DO46" i="71"/>
  <c r="DM46" i="71"/>
  <c r="DK46" i="71"/>
  <c r="DI46" i="71"/>
  <c r="DG46" i="71"/>
  <c r="DE46" i="71"/>
  <c r="DD46" i="71"/>
  <c r="DB46" i="71"/>
  <c r="CZ46" i="71"/>
  <c r="CX46" i="71"/>
  <c r="CV46" i="71"/>
  <c r="CT46" i="71"/>
  <c r="CS46" i="71"/>
  <c r="CQ46" i="71"/>
  <c r="CO46" i="71"/>
  <c r="CM46" i="71"/>
  <c r="CK46" i="71"/>
  <c r="CI46" i="71"/>
  <c r="CH46" i="71"/>
  <c r="CF46" i="71"/>
  <c r="CD46" i="71"/>
  <c r="CB46" i="71"/>
  <c r="BZ46" i="71"/>
  <c r="BX46" i="71"/>
  <c r="BW46" i="71"/>
  <c r="BU46" i="71"/>
  <c r="BS46" i="71"/>
  <c r="BQ46" i="71"/>
  <c r="BO46" i="71"/>
  <c r="BM46" i="71"/>
  <c r="BL46" i="71"/>
  <c r="FP45" i="71"/>
  <c r="FN45" i="71"/>
  <c r="FL45" i="71"/>
  <c r="FJ45" i="71"/>
  <c r="FH45" i="71"/>
  <c r="FG45" i="71"/>
  <c r="FE45" i="71"/>
  <c r="FC45" i="71"/>
  <c r="FA45" i="71"/>
  <c r="EY45" i="71"/>
  <c r="EW45" i="71"/>
  <c r="EV45" i="71"/>
  <c r="ET45" i="71"/>
  <c r="ER45" i="71"/>
  <c r="EP45" i="71"/>
  <c r="EN45" i="71"/>
  <c r="EL45" i="71"/>
  <c r="EK45" i="71"/>
  <c r="EI45" i="71"/>
  <c r="EG45" i="71"/>
  <c r="EE45" i="71"/>
  <c r="EC45" i="71"/>
  <c r="EA45" i="71"/>
  <c r="DZ45" i="71"/>
  <c r="DX45" i="71"/>
  <c r="DV45" i="71"/>
  <c r="DT45" i="71"/>
  <c r="DR45" i="71"/>
  <c r="DP45" i="71"/>
  <c r="DO45" i="71"/>
  <c r="DM45" i="71"/>
  <c r="DK45" i="71"/>
  <c r="DI45" i="71"/>
  <c r="DG45" i="71"/>
  <c r="DE45" i="71"/>
  <c r="DD45" i="71"/>
  <c r="DB45" i="71"/>
  <c r="CZ45" i="71"/>
  <c r="CX45" i="71"/>
  <c r="CV45" i="71"/>
  <c r="CT45" i="71"/>
  <c r="CS45" i="71"/>
  <c r="CQ45" i="71"/>
  <c r="CO45" i="71"/>
  <c r="CM45" i="71"/>
  <c r="CK45" i="71"/>
  <c r="CI45" i="71"/>
  <c r="CH45" i="71"/>
  <c r="CF45" i="71"/>
  <c r="CD45" i="71"/>
  <c r="CB45" i="71"/>
  <c r="BZ45" i="71"/>
  <c r="BX45" i="71"/>
  <c r="BW45" i="71"/>
  <c r="BU45" i="71"/>
  <c r="BS45" i="71"/>
  <c r="BQ45" i="71"/>
  <c r="BO45" i="71"/>
  <c r="BM45" i="71"/>
  <c r="BL45" i="71"/>
  <c r="FP44" i="71"/>
  <c r="FN44" i="71"/>
  <c r="FL44" i="71"/>
  <c r="FJ44" i="71"/>
  <c r="FH44" i="71"/>
  <c r="FG44" i="71"/>
  <c r="FE44" i="71"/>
  <c r="FC44" i="71"/>
  <c r="FA44" i="71"/>
  <c r="EY44" i="71"/>
  <c r="EW44" i="71"/>
  <c r="EV44" i="71"/>
  <c r="ET44" i="71"/>
  <c r="ER44" i="71"/>
  <c r="EP44" i="71"/>
  <c r="EN44" i="71"/>
  <c r="EL44" i="71"/>
  <c r="EK44" i="71"/>
  <c r="EI44" i="71"/>
  <c r="EG44" i="71"/>
  <c r="EE44" i="71"/>
  <c r="EC44" i="71"/>
  <c r="EA44" i="71"/>
  <c r="DZ44" i="71"/>
  <c r="DX44" i="71"/>
  <c r="DV44" i="71"/>
  <c r="DT44" i="71"/>
  <c r="DR44" i="71"/>
  <c r="DP44" i="71"/>
  <c r="DO44" i="71"/>
  <c r="DM44" i="71"/>
  <c r="DK44" i="71"/>
  <c r="DI44" i="71"/>
  <c r="DG44" i="71"/>
  <c r="DE44" i="71"/>
  <c r="DD44" i="71"/>
  <c r="DB44" i="71"/>
  <c r="CZ44" i="71"/>
  <c r="CX44" i="71"/>
  <c r="CV44" i="71"/>
  <c r="CT44" i="71"/>
  <c r="CS44" i="71"/>
  <c r="CQ44" i="71"/>
  <c r="CO44" i="71"/>
  <c r="CM44" i="71"/>
  <c r="CK44" i="71"/>
  <c r="CI44" i="71"/>
  <c r="CH44" i="71"/>
  <c r="CF44" i="71"/>
  <c r="CD44" i="71"/>
  <c r="CB44" i="71"/>
  <c r="BZ44" i="71"/>
  <c r="BX44" i="71"/>
  <c r="BW44" i="71"/>
  <c r="BU44" i="71"/>
  <c r="BS44" i="71"/>
  <c r="BQ44" i="71"/>
  <c r="BO44" i="71"/>
  <c r="BM44" i="71"/>
  <c r="BL44" i="71"/>
  <c r="FP43" i="71"/>
  <c r="FN43" i="71"/>
  <c r="FL43" i="71"/>
  <c r="FJ43" i="71"/>
  <c r="FH43" i="71"/>
  <c r="FG43" i="71"/>
  <c r="FE43" i="71"/>
  <c r="FC43" i="71"/>
  <c r="FA43" i="71"/>
  <c r="EY43" i="71"/>
  <c r="EW43" i="71"/>
  <c r="EV43" i="71"/>
  <c r="ET43" i="71"/>
  <c r="ER43" i="71"/>
  <c r="EP43" i="71"/>
  <c r="EN43" i="71"/>
  <c r="EL43" i="71"/>
  <c r="EK43" i="71"/>
  <c r="EI43" i="71"/>
  <c r="EG43" i="71"/>
  <c r="EE43" i="71"/>
  <c r="EC43" i="71"/>
  <c r="EA43" i="71"/>
  <c r="DZ43" i="71"/>
  <c r="DX43" i="71"/>
  <c r="DV43" i="71"/>
  <c r="DT43" i="71"/>
  <c r="DR43" i="71"/>
  <c r="DP43" i="71"/>
  <c r="DO43" i="71"/>
  <c r="DM43" i="71"/>
  <c r="DK43" i="71"/>
  <c r="DI43" i="71"/>
  <c r="DG43" i="71"/>
  <c r="DE43" i="71"/>
  <c r="DD43" i="71"/>
  <c r="DB43" i="71"/>
  <c r="CZ43" i="71"/>
  <c r="CX43" i="71"/>
  <c r="CV43" i="71"/>
  <c r="CT43" i="71"/>
  <c r="CS43" i="71"/>
  <c r="CQ43" i="71"/>
  <c r="CO43" i="71"/>
  <c r="CM43" i="71"/>
  <c r="CK43" i="71"/>
  <c r="CI43" i="71"/>
  <c r="CH43" i="71"/>
  <c r="CF43" i="71"/>
  <c r="CD43" i="71"/>
  <c r="CB43" i="71"/>
  <c r="BZ43" i="71"/>
  <c r="BX43" i="71"/>
  <c r="BW43" i="71"/>
  <c r="BU43" i="71"/>
  <c r="BS43" i="71"/>
  <c r="BQ43" i="71"/>
  <c r="BO43" i="71"/>
  <c r="BM43" i="71"/>
  <c r="BL43" i="71"/>
  <c r="FP42" i="71"/>
  <c r="FN42" i="71"/>
  <c r="FL42" i="71"/>
  <c r="FJ42" i="71"/>
  <c r="FH42" i="71"/>
  <c r="FG42" i="71"/>
  <c r="FE42" i="71"/>
  <c r="FC42" i="71"/>
  <c r="FA42" i="71"/>
  <c r="EY42" i="71"/>
  <c r="EW42" i="71"/>
  <c r="EV42" i="71"/>
  <c r="ET42" i="71"/>
  <c r="ER42" i="71"/>
  <c r="EP42" i="71"/>
  <c r="EN42" i="71"/>
  <c r="EL42" i="71"/>
  <c r="EK42" i="71"/>
  <c r="EI42" i="71"/>
  <c r="EG42" i="71"/>
  <c r="EE42" i="71"/>
  <c r="EC42" i="71"/>
  <c r="EA42" i="71"/>
  <c r="DZ42" i="71"/>
  <c r="DX42" i="71"/>
  <c r="DV42" i="71"/>
  <c r="DT42" i="71"/>
  <c r="DR42" i="71"/>
  <c r="DP42" i="71"/>
  <c r="DO42" i="71"/>
  <c r="DM42" i="71"/>
  <c r="DK42" i="71"/>
  <c r="DI42" i="71"/>
  <c r="DG42" i="71"/>
  <c r="DE42" i="71"/>
  <c r="DD42" i="71"/>
  <c r="DB42" i="71"/>
  <c r="CZ42" i="71"/>
  <c r="CX42" i="71"/>
  <c r="CV42" i="71"/>
  <c r="CT42" i="71"/>
  <c r="CS42" i="71"/>
  <c r="CQ42" i="71"/>
  <c r="CO42" i="71"/>
  <c r="CM42" i="71"/>
  <c r="CK42" i="71"/>
  <c r="CI42" i="71"/>
  <c r="CH42" i="71"/>
  <c r="CF42" i="71"/>
  <c r="CD42" i="71"/>
  <c r="CB42" i="71"/>
  <c r="BZ42" i="71"/>
  <c r="BX42" i="71"/>
  <c r="BW42" i="71"/>
  <c r="BU42" i="71"/>
  <c r="BS42" i="71"/>
  <c r="BQ42" i="71"/>
  <c r="BO42" i="71"/>
  <c r="BM42" i="71"/>
  <c r="BL42" i="71"/>
  <c r="FP41" i="71"/>
  <c r="FN41" i="71"/>
  <c r="FL41" i="71"/>
  <c r="FJ41" i="71"/>
  <c r="FH41" i="71"/>
  <c r="FG41" i="71"/>
  <c r="FE41" i="71"/>
  <c r="FC41" i="71"/>
  <c r="FA41" i="71"/>
  <c r="EY41" i="71"/>
  <c r="EW41" i="71"/>
  <c r="EV41" i="71"/>
  <c r="ET41" i="71"/>
  <c r="ER41" i="71"/>
  <c r="EP41" i="71"/>
  <c r="EN41" i="71"/>
  <c r="EL41" i="71"/>
  <c r="EK41" i="71"/>
  <c r="EI41" i="71"/>
  <c r="EG41" i="71"/>
  <c r="EE41" i="71"/>
  <c r="EC41" i="71"/>
  <c r="EA41" i="71"/>
  <c r="DZ41" i="71"/>
  <c r="DX41" i="71"/>
  <c r="DV41" i="71"/>
  <c r="DT41" i="71"/>
  <c r="DR41" i="71"/>
  <c r="DP41" i="71"/>
  <c r="DO41" i="71"/>
  <c r="DM41" i="71"/>
  <c r="DK41" i="71"/>
  <c r="DI41" i="71"/>
  <c r="DG41" i="71"/>
  <c r="DE41" i="71"/>
  <c r="DD41" i="71"/>
  <c r="DB41" i="71"/>
  <c r="CZ41" i="71"/>
  <c r="CX41" i="71"/>
  <c r="CV41" i="71"/>
  <c r="CT41" i="71"/>
  <c r="CS41" i="71"/>
  <c r="CQ41" i="71"/>
  <c r="CO41" i="71"/>
  <c r="CM41" i="71"/>
  <c r="CK41" i="71"/>
  <c r="CI41" i="71"/>
  <c r="CH41" i="71"/>
  <c r="CF41" i="71"/>
  <c r="CD41" i="71"/>
  <c r="CB41" i="71"/>
  <c r="BZ41" i="71"/>
  <c r="BX41" i="71"/>
  <c r="BW41" i="71"/>
  <c r="BU41" i="71"/>
  <c r="BS41" i="71"/>
  <c r="BQ41" i="71"/>
  <c r="BO41" i="71"/>
  <c r="BM41" i="71"/>
  <c r="BL41" i="71"/>
  <c r="FP40" i="71"/>
  <c r="FN40" i="71"/>
  <c r="FL40" i="71"/>
  <c r="FJ40" i="71"/>
  <c r="FH40" i="71"/>
  <c r="FG40" i="71"/>
  <c r="FE40" i="71"/>
  <c r="FC40" i="71"/>
  <c r="FA40" i="71"/>
  <c r="EY40" i="71"/>
  <c r="EW40" i="71"/>
  <c r="EV40" i="71"/>
  <c r="ET40" i="71"/>
  <c r="ER40" i="71"/>
  <c r="EP40" i="71"/>
  <c r="EN40" i="71"/>
  <c r="EL40" i="71"/>
  <c r="EK40" i="71"/>
  <c r="EI40" i="71"/>
  <c r="EG40" i="71"/>
  <c r="EE40" i="71"/>
  <c r="EC40" i="71"/>
  <c r="EA40" i="71"/>
  <c r="DZ40" i="71"/>
  <c r="DX40" i="71"/>
  <c r="DV40" i="71"/>
  <c r="DT40" i="71"/>
  <c r="DR40" i="71"/>
  <c r="DP40" i="71"/>
  <c r="DO40" i="71"/>
  <c r="DM40" i="71"/>
  <c r="DK40" i="71"/>
  <c r="DI40" i="71"/>
  <c r="DG40" i="71"/>
  <c r="DE40" i="71"/>
  <c r="DD40" i="71"/>
  <c r="DB40" i="71"/>
  <c r="CZ40" i="71"/>
  <c r="CX40" i="71"/>
  <c r="CV40" i="71"/>
  <c r="CT40" i="71"/>
  <c r="CS40" i="71"/>
  <c r="CQ40" i="71"/>
  <c r="CO40" i="71"/>
  <c r="CM40" i="71"/>
  <c r="CK40" i="71"/>
  <c r="CI40" i="71"/>
  <c r="CH40" i="71"/>
  <c r="CF40" i="71"/>
  <c r="CD40" i="71"/>
  <c r="CB40" i="71"/>
  <c r="BZ40" i="71"/>
  <c r="BX40" i="71"/>
  <c r="BW40" i="71"/>
  <c r="BU40" i="71"/>
  <c r="BS40" i="71"/>
  <c r="BQ40" i="71"/>
  <c r="BO40" i="71"/>
  <c r="BM40" i="71"/>
  <c r="BL40" i="71"/>
  <c r="FP39" i="71"/>
  <c r="FN39" i="71"/>
  <c r="FL39" i="71"/>
  <c r="FJ39" i="71"/>
  <c r="FH39" i="71"/>
  <c r="FG39" i="71"/>
  <c r="FE39" i="71"/>
  <c r="FC39" i="71"/>
  <c r="FA39" i="71"/>
  <c r="EY39" i="71"/>
  <c r="EW39" i="71"/>
  <c r="EV39" i="71"/>
  <c r="ET39" i="71"/>
  <c r="ER39" i="71"/>
  <c r="EP39" i="71"/>
  <c r="EN39" i="71"/>
  <c r="EL39" i="71"/>
  <c r="EK39" i="71"/>
  <c r="EI39" i="71"/>
  <c r="EG39" i="71"/>
  <c r="EE39" i="71"/>
  <c r="EC39" i="71"/>
  <c r="EA39" i="71"/>
  <c r="DZ39" i="71"/>
  <c r="DX39" i="71"/>
  <c r="DV39" i="71"/>
  <c r="DT39" i="71"/>
  <c r="DR39" i="71"/>
  <c r="DP39" i="71"/>
  <c r="DO39" i="71"/>
  <c r="DM39" i="71"/>
  <c r="DK39" i="71"/>
  <c r="DI39" i="71"/>
  <c r="DG39" i="71"/>
  <c r="DE39" i="71"/>
  <c r="DD39" i="71"/>
  <c r="DB39" i="71"/>
  <c r="CZ39" i="71"/>
  <c r="CX39" i="71"/>
  <c r="CV39" i="71"/>
  <c r="CT39" i="71"/>
  <c r="CS39" i="71"/>
  <c r="CQ39" i="71"/>
  <c r="CO39" i="71"/>
  <c r="CM39" i="71"/>
  <c r="CK39" i="71"/>
  <c r="CI39" i="71"/>
  <c r="CH39" i="71"/>
  <c r="CF39" i="71"/>
  <c r="CD39" i="71"/>
  <c r="CB39" i="71"/>
  <c r="BZ39" i="71"/>
  <c r="BX39" i="71"/>
  <c r="BW39" i="71"/>
  <c r="BU39" i="71"/>
  <c r="BS39" i="71"/>
  <c r="BQ39" i="71"/>
  <c r="BO39" i="71"/>
  <c r="BM39" i="71"/>
  <c r="BL39" i="71"/>
  <c r="FP38" i="71"/>
  <c r="FN38" i="71"/>
  <c r="FL38" i="71"/>
  <c r="FJ38" i="71"/>
  <c r="FH38" i="71"/>
  <c r="FG38" i="71"/>
  <c r="FE38" i="71"/>
  <c r="FC38" i="71"/>
  <c r="FA38" i="71"/>
  <c r="EY38" i="71"/>
  <c r="EW38" i="71"/>
  <c r="EV38" i="71"/>
  <c r="ET38" i="71"/>
  <c r="ER38" i="71"/>
  <c r="EP38" i="71"/>
  <c r="EN38" i="71"/>
  <c r="EL38" i="71"/>
  <c r="EK38" i="71"/>
  <c r="EI38" i="71"/>
  <c r="EG38" i="71"/>
  <c r="EE38" i="71"/>
  <c r="EC38" i="71"/>
  <c r="EA38" i="71"/>
  <c r="DZ38" i="71"/>
  <c r="DX38" i="71"/>
  <c r="DV38" i="71"/>
  <c r="DT38" i="71"/>
  <c r="DR38" i="71"/>
  <c r="DP38" i="71"/>
  <c r="DO38" i="71"/>
  <c r="DM38" i="71"/>
  <c r="DK38" i="71"/>
  <c r="DI38" i="71"/>
  <c r="DG38" i="71"/>
  <c r="DE38" i="71"/>
  <c r="DD38" i="71"/>
  <c r="DB38" i="71"/>
  <c r="CZ38" i="71"/>
  <c r="CX38" i="71"/>
  <c r="CV38" i="71"/>
  <c r="CT38" i="71"/>
  <c r="CS38" i="71"/>
  <c r="CQ38" i="71"/>
  <c r="CO38" i="71"/>
  <c r="CM38" i="71"/>
  <c r="CK38" i="71"/>
  <c r="CI38" i="71"/>
  <c r="CH38" i="71"/>
  <c r="CF38" i="71"/>
  <c r="CD38" i="71"/>
  <c r="CB38" i="71"/>
  <c r="BZ38" i="71"/>
  <c r="BX38" i="71"/>
  <c r="BW38" i="71"/>
  <c r="BU38" i="71"/>
  <c r="BS38" i="71"/>
  <c r="BQ38" i="71"/>
  <c r="BO38" i="71"/>
  <c r="BM38" i="71"/>
  <c r="BL38" i="71"/>
  <c r="FP37" i="71"/>
  <c r="FN37" i="71"/>
  <c r="FL37" i="71"/>
  <c r="FJ37" i="71"/>
  <c r="FH37" i="71"/>
  <c r="FG37" i="71"/>
  <c r="FE37" i="71"/>
  <c r="FC37" i="71"/>
  <c r="FA37" i="71"/>
  <c r="EY37" i="71"/>
  <c r="EW37" i="71"/>
  <c r="EV37" i="71"/>
  <c r="ET37" i="71"/>
  <c r="ER37" i="71"/>
  <c r="EP37" i="71"/>
  <c r="EN37" i="71"/>
  <c r="EL37" i="71"/>
  <c r="EK37" i="71"/>
  <c r="EI37" i="71"/>
  <c r="EG37" i="71"/>
  <c r="EE37" i="71"/>
  <c r="EC37" i="71"/>
  <c r="EA37" i="71"/>
  <c r="DZ37" i="71"/>
  <c r="DX37" i="71"/>
  <c r="DV37" i="71"/>
  <c r="DT37" i="71"/>
  <c r="DR37" i="71"/>
  <c r="DP37" i="71"/>
  <c r="DO37" i="71"/>
  <c r="DM37" i="71"/>
  <c r="DK37" i="71"/>
  <c r="DI37" i="71"/>
  <c r="DG37" i="71"/>
  <c r="DE37" i="71"/>
  <c r="DD37" i="71"/>
  <c r="DB37" i="71"/>
  <c r="CZ37" i="71"/>
  <c r="CX37" i="71"/>
  <c r="CV37" i="71"/>
  <c r="CT37" i="71"/>
  <c r="CS37" i="71"/>
  <c r="CQ37" i="71"/>
  <c r="CO37" i="71"/>
  <c r="CM37" i="71"/>
  <c r="CK37" i="71"/>
  <c r="CI37" i="71"/>
  <c r="CH37" i="71"/>
  <c r="CF37" i="71"/>
  <c r="CD37" i="71"/>
  <c r="CB37" i="71"/>
  <c r="BZ37" i="71"/>
  <c r="BX37" i="71"/>
  <c r="BW37" i="71"/>
  <c r="BU37" i="71"/>
  <c r="BS37" i="71"/>
  <c r="BQ37" i="71"/>
  <c r="BO37" i="71"/>
  <c r="BM37" i="71"/>
  <c r="BL37" i="71"/>
  <c r="FP36" i="71"/>
  <c r="FN36" i="71"/>
  <c r="FL36" i="71"/>
  <c r="FJ36" i="71"/>
  <c r="FH36" i="71"/>
  <c r="FG36" i="71"/>
  <c r="FE36" i="71"/>
  <c r="FC36" i="71"/>
  <c r="FA36" i="71"/>
  <c r="EY36" i="71"/>
  <c r="EW36" i="71"/>
  <c r="EV36" i="71"/>
  <c r="ET36" i="71"/>
  <c r="ER36" i="71"/>
  <c r="EP36" i="71"/>
  <c r="EN36" i="71"/>
  <c r="EL36" i="71"/>
  <c r="EK36" i="71"/>
  <c r="EI36" i="71"/>
  <c r="EG36" i="71"/>
  <c r="EE36" i="71"/>
  <c r="EC36" i="71"/>
  <c r="EA36" i="71"/>
  <c r="DZ36" i="71"/>
  <c r="DX36" i="71"/>
  <c r="DV36" i="71"/>
  <c r="DT36" i="71"/>
  <c r="DR36" i="71"/>
  <c r="DP36" i="71"/>
  <c r="DO36" i="71"/>
  <c r="DM36" i="71"/>
  <c r="DK36" i="71"/>
  <c r="DI36" i="71"/>
  <c r="DG36" i="71"/>
  <c r="DE36" i="71"/>
  <c r="DD36" i="71"/>
  <c r="DB36" i="71"/>
  <c r="CZ36" i="71"/>
  <c r="CX36" i="71"/>
  <c r="CV36" i="71"/>
  <c r="CT36" i="71"/>
  <c r="CS36" i="71"/>
  <c r="CQ36" i="71"/>
  <c r="CO36" i="71"/>
  <c r="CM36" i="71"/>
  <c r="CK36" i="71"/>
  <c r="CI36" i="71"/>
  <c r="CH36" i="71"/>
  <c r="CF36" i="71"/>
  <c r="CD36" i="71"/>
  <c r="CB36" i="71"/>
  <c r="BZ36" i="71"/>
  <c r="BX36" i="71"/>
  <c r="BW36" i="71"/>
  <c r="BU36" i="71"/>
  <c r="BS36" i="71"/>
  <c r="BQ36" i="71"/>
  <c r="BO36" i="71"/>
  <c r="BM36" i="71"/>
  <c r="BL36" i="71"/>
  <c r="FP35" i="71"/>
  <c r="FN35" i="71"/>
  <c r="FL35" i="71"/>
  <c r="FJ35" i="71"/>
  <c r="FH35" i="71"/>
  <c r="FG35" i="71"/>
  <c r="FE35" i="71"/>
  <c r="FC35" i="71"/>
  <c r="FA35" i="71"/>
  <c r="EY35" i="71"/>
  <c r="EW35" i="71"/>
  <c r="EV35" i="71"/>
  <c r="ET35" i="71"/>
  <c r="ER35" i="71"/>
  <c r="EP35" i="71"/>
  <c r="EN35" i="71"/>
  <c r="EL35" i="71"/>
  <c r="EK35" i="71"/>
  <c r="EI35" i="71"/>
  <c r="EG35" i="71"/>
  <c r="EE35" i="71"/>
  <c r="EC35" i="71"/>
  <c r="EA35" i="71"/>
  <c r="DZ35" i="71"/>
  <c r="DX35" i="71"/>
  <c r="DV35" i="71"/>
  <c r="DT35" i="71"/>
  <c r="DR35" i="71"/>
  <c r="DP35" i="71"/>
  <c r="DO35" i="71"/>
  <c r="DM35" i="71"/>
  <c r="DK35" i="71"/>
  <c r="DI35" i="71"/>
  <c r="DG35" i="71"/>
  <c r="DE35" i="71"/>
  <c r="DD35" i="71"/>
  <c r="DB35" i="71"/>
  <c r="CZ35" i="71"/>
  <c r="CX35" i="71"/>
  <c r="CV35" i="71"/>
  <c r="CT35" i="71"/>
  <c r="CS35" i="71"/>
  <c r="CQ35" i="71"/>
  <c r="CO35" i="71"/>
  <c r="CM35" i="71"/>
  <c r="CK35" i="71"/>
  <c r="CI35" i="71"/>
  <c r="CH35" i="71"/>
  <c r="CF35" i="71"/>
  <c r="CD35" i="71"/>
  <c r="CB35" i="71"/>
  <c r="BZ35" i="71"/>
  <c r="BX35" i="71"/>
  <c r="BW35" i="71"/>
  <c r="BU35" i="71"/>
  <c r="BS35" i="71"/>
  <c r="BQ35" i="71"/>
  <c r="BO35" i="71"/>
  <c r="BM35" i="71"/>
  <c r="BL35" i="71"/>
  <c r="FP34" i="71"/>
  <c r="FN34" i="71"/>
  <c r="FL34" i="71"/>
  <c r="FJ34" i="71"/>
  <c r="FH34" i="71"/>
  <c r="FG34" i="71"/>
  <c r="FE34" i="71"/>
  <c r="FC34" i="71"/>
  <c r="FA34" i="71"/>
  <c r="EY34" i="71"/>
  <c r="EW34" i="71"/>
  <c r="EV34" i="71"/>
  <c r="ET34" i="71"/>
  <c r="ER34" i="71"/>
  <c r="EP34" i="71"/>
  <c r="EN34" i="71"/>
  <c r="EL34" i="71"/>
  <c r="EK34" i="71"/>
  <c r="EI34" i="71"/>
  <c r="EG34" i="71"/>
  <c r="EE34" i="71"/>
  <c r="EC34" i="71"/>
  <c r="EA34" i="71"/>
  <c r="DZ34" i="71"/>
  <c r="DX34" i="71"/>
  <c r="DV34" i="71"/>
  <c r="DT34" i="71"/>
  <c r="DR34" i="71"/>
  <c r="DP34" i="71"/>
  <c r="DO34" i="71"/>
  <c r="DM34" i="71"/>
  <c r="DK34" i="71"/>
  <c r="DI34" i="71"/>
  <c r="DG34" i="71"/>
  <c r="DE34" i="71"/>
  <c r="DD34" i="71"/>
  <c r="DB34" i="71"/>
  <c r="CZ34" i="71"/>
  <c r="CX34" i="71"/>
  <c r="CV34" i="71"/>
  <c r="CT34" i="71"/>
  <c r="CS34" i="71"/>
  <c r="CQ34" i="71"/>
  <c r="CO34" i="71"/>
  <c r="CM34" i="71"/>
  <c r="CK34" i="71"/>
  <c r="CI34" i="71"/>
  <c r="CH34" i="71"/>
  <c r="CF34" i="71"/>
  <c r="CD34" i="71"/>
  <c r="CB34" i="71"/>
  <c r="BZ34" i="71"/>
  <c r="BX34" i="71"/>
  <c r="BW34" i="71"/>
  <c r="BU34" i="71"/>
  <c r="BS34" i="71"/>
  <c r="BQ34" i="71"/>
  <c r="BO34" i="71"/>
  <c r="BM34" i="71"/>
  <c r="BL34" i="71"/>
  <c r="FP33" i="71"/>
  <c r="FN33" i="71"/>
  <c r="FL33" i="71"/>
  <c r="FJ33" i="71"/>
  <c r="FH33" i="71"/>
  <c r="FG33" i="71"/>
  <c r="FE33" i="71"/>
  <c r="FC33" i="71"/>
  <c r="FA33" i="71"/>
  <c r="EY33" i="71"/>
  <c r="EW33" i="71"/>
  <c r="EV33" i="71"/>
  <c r="ET33" i="71"/>
  <c r="ER33" i="71"/>
  <c r="EP33" i="71"/>
  <c r="EN33" i="71"/>
  <c r="EL33" i="71"/>
  <c r="EK33" i="71"/>
  <c r="EI33" i="71"/>
  <c r="EG33" i="71"/>
  <c r="EE33" i="71"/>
  <c r="EC33" i="71"/>
  <c r="EA33" i="71"/>
  <c r="DZ33" i="71"/>
  <c r="DX33" i="71"/>
  <c r="DV33" i="71"/>
  <c r="DT33" i="71"/>
  <c r="DR33" i="71"/>
  <c r="DP33" i="71"/>
  <c r="DO33" i="71"/>
  <c r="DM33" i="71"/>
  <c r="DK33" i="71"/>
  <c r="DI33" i="71"/>
  <c r="DG33" i="71"/>
  <c r="DE33" i="71"/>
  <c r="DD33" i="71"/>
  <c r="DB33" i="71"/>
  <c r="CZ33" i="71"/>
  <c r="CX33" i="71"/>
  <c r="CV33" i="71"/>
  <c r="CT33" i="71"/>
  <c r="CS33" i="71"/>
  <c r="CQ33" i="71"/>
  <c r="CO33" i="71"/>
  <c r="CM33" i="71"/>
  <c r="CK33" i="71"/>
  <c r="CI33" i="71"/>
  <c r="CH33" i="71"/>
  <c r="CF33" i="71"/>
  <c r="CD33" i="71"/>
  <c r="CB33" i="71"/>
  <c r="BZ33" i="71"/>
  <c r="BX33" i="71"/>
  <c r="BW33" i="71"/>
  <c r="BU33" i="71"/>
  <c r="BS33" i="71"/>
  <c r="BQ33" i="71"/>
  <c r="BO33" i="71"/>
  <c r="BM33" i="71"/>
  <c r="BL33" i="71"/>
  <c r="FP32" i="71"/>
  <c r="FN32" i="71"/>
  <c r="FL32" i="71"/>
  <c r="FJ32" i="71"/>
  <c r="FH32" i="71"/>
  <c r="FG32" i="71"/>
  <c r="FE32" i="71"/>
  <c r="FC32" i="71"/>
  <c r="FA32" i="71"/>
  <c r="EY32" i="71"/>
  <c r="EW32" i="71"/>
  <c r="EV32" i="71"/>
  <c r="ET32" i="71"/>
  <c r="ER32" i="71"/>
  <c r="EP32" i="71"/>
  <c r="EN32" i="71"/>
  <c r="EL32" i="71"/>
  <c r="EK32" i="71"/>
  <c r="EI32" i="71"/>
  <c r="EG32" i="71"/>
  <c r="EE32" i="71"/>
  <c r="EC32" i="71"/>
  <c r="EA32" i="71"/>
  <c r="DZ32" i="71"/>
  <c r="DX32" i="71"/>
  <c r="DV32" i="71"/>
  <c r="DT32" i="71"/>
  <c r="DR32" i="71"/>
  <c r="DP32" i="71"/>
  <c r="DO32" i="71"/>
  <c r="DM32" i="71"/>
  <c r="DK32" i="71"/>
  <c r="DI32" i="71"/>
  <c r="DG32" i="71"/>
  <c r="DE32" i="71"/>
  <c r="DD32" i="71"/>
  <c r="DB32" i="71"/>
  <c r="CZ32" i="71"/>
  <c r="CX32" i="71"/>
  <c r="CV32" i="71"/>
  <c r="CT32" i="71"/>
  <c r="CS32" i="71"/>
  <c r="CQ32" i="71"/>
  <c r="CO32" i="71"/>
  <c r="CM32" i="71"/>
  <c r="CK32" i="71"/>
  <c r="CI32" i="71"/>
  <c r="CH32" i="71"/>
  <c r="CF32" i="71"/>
  <c r="CD32" i="71"/>
  <c r="CB32" i="71"/>
  <c r="BZ32" i="71"/>
  <c r="BX32" i="71"/>
  <c r="BW32" i="71"/>
  <c r="BU32" i="71"/>
  <c r="BS32" i="71"/>
  <c r="BQ32" i="71"/>
  <c r="BO32" i="71"/>
  <c r="BM32" i="71"/>
  <c r="BL32" i="71"/>
  <c r="FP31" i="71"/>
  <c r="FN31" i="71"/>
  <c r="FL31" i="71"/>
  <c r="FJ31" i="71"/>
  <c r="FH31" i="71"/>
  <c r="FG31" i="71"/>
  <c r="FE31" i="71"/>
  <c r="FC31" i="71"/>
  <c r="FA31" i="71"/>
  <c r="EY31" i="71"/>
  <c r="EW31" i="71"/>
  <c r="EV31" i="71"/>
  <c r="ET31" i="71"/>
  <c r="ER31" i="71"/>
  <c r="EP31" i="71"/>
  <c r="EN31" i="71"/>
  <c r="EL31" i="71"/>
  <c r="EK31" i="71"/>
  <c r="EI31" i="71"/>
  <c r="EG31" i="71"/>
  <c r="EE31" i="71"/>
  <c r="EC31" i="71"/>
  <c r="EA31" i="71"/>
  <c r="DZ31" i="71"/>
  <c r="DX31" i="71"/>
  <c r="DV31" i="71"/>
  <c r="DT31" i="71"/>
  <c r="DR31" i="71"/>
  <c r="DP31" i="71"/>
  <c r="DO31" i="71"/>
  <c r="DM31" i="71"/>
  <c r="DK31" i="71"/>
  <c r="DI31" i="71"/>
  <c r="DG31" i="71"/>
  <c r="DE31" i="71"/>
  <c r="DD31" i="71"/>
  <c r="DB31" i="71"/>
  <c r="CZ31" i="71"/>
  <c r="CX31" i="71"/>
  <c r="CV31" i="71"/>
  <c r="CT31" i="71"/>
  <c r="CS31" i="71"/>
  <c r="CQ31" i="71"/>
  <c r="CO31" i="71"/>
  <c r="CM31" i="71"/>
  <c r="CK31" i="71"/>
  <c r="CI31" i="71"/>
  <c r="CH31" i="71"/>
  <c r="CF31" i="71"/>
  <c r="CD31" i="71"/>
  <c r="CB31" i="71"/>
  <c r="BZ31" i="71"/>
  <c r="BX31" i="71"/>
  <c r="BW31" i="71"/>
  <c r="BU31" i="71"/>
  <c r="BS31" i="71"/>
  <c r="BQ31" i="71"/>
  <c r="BO31" i="71"/>
  <c r="BM31" i="71"/>
  <c r="BL31" i="71"/>
  <c r="FP30" i="71"/>
  <c r="FN30" i="71"/>
  <c r="FL30" i="71"/>
  <c r="FJ30" i="71"/>
  <c r="FH30" i="71"/>
  <c r="FG30" i="71"/>
  <c r="FE30" i="71"/>
  <c r="FC30" i="71"/>
  <c r="FA30" i="71"/>
  <c r="EY30" i="71"/>
  <c r="EW30" i="71"/>
  <c r="EV30" i="71"/>
  <c r="ET30" i="71"/>
  <c r="ER30" i="71"/>
  <c r="EP30" i="71"/>
  <c r="EN30" i="71"/>
  <c r="EL30" i="71"/>
  <c r="EK30" i="71"/>
  <c r="EI30" i="71"/>
  <c r="EG30" i="71"/>
  <c r="EE30" i="71"/>
  <c r="EC30" i="71"/>
  <c r="EA30" i="71"/>
  <c r="DZ30" i="71"/>
  <c r="DX30" i="71"/>
  <c r="DV30" i="71"/>
  <c r="DT30" i="71"/>
  <c r="DR30" i="71"/>
  <c r="DP30" i="71"/>
  <c r="DO30" i="71"/>
  <c r="DM30" i="71"/>
  <c r="DK30" i="71"/>
  <c r="DI30" i="71"/>
  <c r="DG30" i="71"/>
  <c r="DE30" i="71"/>
  <c r="DD30" i="71"/>
  <c r="DB30" i="71"/>
  <c r="CZ30" i="71"/>
  <c r="CX30" i="71"/>
  <c r="CV30" i="71"/>
  <c r="CT30" i="71"/>
  <c r="CS30" i="71"/>
  <c r="CQ30" i="71"/>
  <c r="CO30" i="71"/>
  <c r="CM30" i="71"/>
  <c r="CK30" i="71"/>
  <c r="CI30" i="71"/>
  <c r="CH30" i="71"/>
  <c r="CF30" i="71"/>
  <c r="CD30" i="71"/>
  <c r="CB30" i="71"/>
  <c r="BZ30" i="71"/>
  <c r="BX30" i="71"/>
  <c r="BW30" i="71"/>
  <c r="BU30" i="71"/>
  <c r="BS30" i="71"/>
  <c r="BQ30" i="71"/>
  <c r="BO30" i="71"/>
  <c r="BM30" i="71"/>
  <c r="BL30" i="71"/>
  <c r="FP29" i="71"/>
  <c r="FN29" i="71"/>
  <c r="FL29" i="71"/>
  <c r="FJ29" i="71"/>
  <c r="FH29" i="71"/>
  <c r="FG29" i="71"/>
  <c r="FE29" i="71"/>
  <c r="FC29" i="71"/>
  <c r="FA29" i="71"/>
  <c r="EY29" i="71"/>
  <c r="EW29" i="71"/>
  <c r="EV29" i="71"/>
  <c r="ET29" i="71"/>
  <c r="ER29" i="71"/>
  <c r="EP29" i="71"/>
  <c r="EN29" i="71"/>
  <c r="EL29" i="71"/>
  <c r="EK29" i="71"/>
  <c r="EI29" i="71"/>
  <c r="EG29" i="71"/>
  <c r="EE29" i="71"/>
  <c r="EC29" i="71"/>
  <c r="EA29" i="71"/>
  <c r="DZ29" i="71"/>
  <c r="DX29" i="71"/>
  <c r="DV29" i="71"/>
  <c r="DT29" i="71"/>
  <c r="DR29" i="71"/>
  <c r="DP29" i="71"/>
  <c r="DO29" i="71"/>
  <c r="DM29" i="71"/>
  <c r="DK29" i="71"/>
  <c r="DI29" i="71"/>
  <c r="DG29" i="71"/>
  <c r="DE29" i="71"/>
  <c r="DD29" i="71"/>
  <c r="DB29" i="71"/>
  <c r="CZ29" i="71"/>
  <c r="CX29" i="71"/>
  <c r="CV29" i="71"/>
  <c r="CT29" i="71"/>
  <c r="CS29" i="71"/>
  <c r="CQ29" i="71"/>
  <c r="CO29" i="71"/>
  <c r="CM29" i="71"/>
  <c r="CK29" i="71"/>
  <c r="CI29" i="71"/>
  <c r="CH29" i="71"/>
  <c r="CF29" i="71"/>
  <c r="CD29" i="71"/>
  <c r="CB29" i="71"/>
  <c r="BZ29" i="71"/>
  <c r="BX29" i="71"/>
  <c r="BW29" i="71"/>
  <c r="BU29" i="71"/>
  <c r="BS29" i="71"/>
  <c r="BQ29" i="71"/>
  <c r="BO29" i="71"/>
  <c r="BM29" i="71"/>
  <c r="BL29" i="71"/>
  <c r="FP28" i="71"/>
  <c r="FN28" i="71"/>
  <c r="FL28" i="71"/>
  <c r="FJ28" i="71"/>
  <c r="FH28" i="71"/>
  <c r="FG28" i="71"/>
  <c r="FE28" i="71"/>
  <c r="FC28" i="71"/>
  <c r="FA28" i="71"/>
  <c r="EY28" i="71"/>
  <c r="EW28" i="71"/>
  <c r="EV28" i="71"/>
  <c r="ET28" i="71"/>
  <c r="ER28" i="71"/>
  <c r="EP28" i="71"/>
  <c r="EN28" i="71"/>
  <c r="EL28" i="71"/>
  <c r="EK28" i="71"/>
  <c r="EI28" i="71"/>
  <c r="EG28" i="71"/>
  <c r="EE28" i="71"/>
  <c r="EC28" i="71"/>
  <c r="EA28" i="71"/>
  <c r="DZ28" i="71"/>
  <c r="DX28" i="71"/>
  <c r="DV28" i="71"/>
  <c r="DT28" i="71"/>
  <c r="DR28" i="71"/>
  <c r="DP28" i="71"/>
  <c r="DO28" i="71"/>
  <c r="DM28" i="71"/>
  <c r="DK28" i="71"/>
  <c r="DI28" i="71"/>
  <c r="DG28" i="71"/>
  <c r="DE28" i="71"/>
  <c r="DD28" i="71"/>
  <c r="DB28" i="71"/>
  <c r="CZ28" i="71"/>
  <c r="CX28" i="71"/>
  <c r="CV28" i="71"/>
  <c r="CT28" i="71"/>
  <c r="CS28" i="71"/>
  <c r="CQ28" i="71"/>
  <c r="CO28" i="71"/>
  <c r="CM28" i="71"/>
  <c r="CK28" i="71"/>
  <c r="CI28" i="71"/>
  <c r="CH28" i="71"/>
  <c r="CF28" i="71"/>
  <c r="CD28" i="71"/>
  <c r="CB28" i="71"/>
  <c r="BZ28" i="71"/>
  <c r="BX28" i="71"/>
  <c r="BW28" i="71"/>
  <c r="BU28" i="71"/>
  <c r="BS28" i="71"/>
  <c r="BQ28" i="71"/>
  <c r="BO28" i="71"/>
  <c r="BM28" i="71"/>
  <c r="BL28" i="71"/>
  <c r="FP27" i="71"/>
  <c r="FN27" i="71"/>
  <c r="FL27" i="71"/>
  <c r="FJ27" i="71"/>
  <c r="FH27" i="71"/>
  <c r="FG27" i="71"/>
  <c r="FE27" i="71"/>
  <c r="FC27" i="71"/>
  <c r="FA27" i="71"/>
  <c r="EY27" i="71"/>
  <c r="EW27" i="71"/>
  <c r="EV27" i="71"/>
  <c r="ET27" i="71"/>
  <c r="ER27" i="71"/>
  <c r="EP27" i="71"/>
  <c r="EN27" i="71"/>
  <c r="EL27" i="71"/>
  <c r="EK27" i="71"/>
  <c r="EI27" i="71"/>
  <c r="EG27" i="71"/>
  <c r="EE27" i="71"/>
  <c r="EC27" i="71"/>
  <c r="EA27" i="71"/>
  <c r="DZ27" i="71"/>
  <c r="DX27" i="71"/>
  <c r="DV27" i="71"/>
  <c r="DT27" i="71"/>
  <c r="DR27" i="71"/>
  <c r="DP27" i="71"/>
  <c r="DO27" i="71"/>
  <c r="DM27" i="71"/>
  <c r="DK27" i="71"/>
  <c r="DI27" i="71"/>
  <c r="DG27" i="71"/>
  <c r="DE27" i="71"/>
  <c r="DD27" i="71"/>
  <c r="DB27" i="71"/>
  <c r="CZ27" i="71"/>
  <c r="CX27" i="71"/>
  <c r="CV27" i="71"/>
  <c r="CT27" i="71"/>
  <c r="CS27" i="71"/>
  <c r="CQ27" i="71"/>
  <c r="CO27" i="71"/>
  <c r="CM27" i="71"/>
  <c r="CK27" i="71"/>
  <c r="CI27" i="71"/>
  <c r="CH27" i="71"/>
  <c r="CF27" i="71"/>
  <c r="CD27" i="71"/>
  <c r="CB27" i="71"/>
  <c r="BZ27" i="71"/>
  <c r="BX27" i="71"/>
  <c r="BW27" i="71"/>
  <c r="BU27" i="71"/>
  <c r="BS27" i="71"/>
  <c r="BQ27" i="71"/>
  <c r="BO27" i="71"/>
  <c r="BM27" i="71"/>
  <c r="BL27" i="71"/>
  <c r="FP26" i="71"/>
  <c r="FN26" i="71"/>
  <c r="FL26" i="71"/>
  <c r="FJ26" i="71"/>
  <c r="FH26" i="71"/>
  <c r="FG26" i="71"/>
  <c r="FE26" i="71"/>
  <c r="FC26" i="71"/>
  <c r="FA26" i="71"/>
  <c r="EY26" i="71"/>
  <c r="EW26" i="71"/>
  <c r="EV26" i="71"/>
  <c r="ET26" i="71"/>
  <c r="ER26" i="71"/>
  <c r="EP26" i="71"/>
  <c r="EN26" i="71"/>
  <c r="EL26" i="71"/>
  <c r="EK26" i="71"/>
  <c r="EI26" i="71"/>
  <c r="EG26" i="71"/>
  <c r="EE26" i="71"/>
  <c r="EC26" i="71"/>
  <c r="EA26" i="71"/>
  <c r="DZ26" i="71"/>
  <c r="DX26" i="71"/>
  <c r="DV26" i="71"/>
  <c r="DT26" i="71"/>
  <c r="DR26" i="71"/>
  <c r="DP26" i="71"/>
  <c r="DO26" i="71"/>
  <c r="DM26" i="71"/>
  <c r="DK26" i="71"/>
  <c r="DI26" i="71"/>
  <c r="DG26" i="71"/>
  <c r="DE26" i="71"/>
  <c r="DD26" i="71"/>
  <c r="DB26" i="71"/>
  <c r="CZ26" i="71"/>
  <c r="CX26" i="71"/>
  <c r="CV26" i="71"/>
  <c r="CT26" i="71"/>
  <c r="CS26" i="71"/>
  <c r="CQ26" i="71"/>
  <c r="CO26" i="71"/>
  <c r="CM26" i="71"/>
  <c r="CK26" i="71"/>
  <c r="CI26" i="71"/>
  <c r="CH26" i="71"/>
  <c r="CF26" i="71"/>
  <c r="CD26" i="71"/>
  <c r="CB26" i="71"/>
  <c r="BZ26" i="71"/>
  <c r="BX26" i="71"/>
  <c r="BW26" i="71"/>
  <c r="BU26" i="71"/>
  <c r="BS26" i="71"/>
  <c r="BQ26" i="71"/>
  <c r="BO26" i="71"/>
  <c r="BM26" i="71"/>
  <c r="BL26" i="71"/>
  <c r="FP25" i="71"/>
  <c r="FN25" i="71"/>
  <c r="FL25" i="71"/>
  <c r="FJ25" i="71"/>
  <c r="FH25" i="71"/>
  <c r="FG25" i="71"/>
  <c r="FE25" i="71"/>
  <c r="FC25" i="71"/>
  <c r="FA25" i="71"/>
  <c r="EY25" i="71"/>
  <c r="EW25" i="71"/>
  <c r="EV25" i="71"/>
  <c r="ET25" i="71"/>
  <c r="ER25" i="71"/>
  <c r="EP25" i="71"/>
  <c r="EN25" i="71"/>
  <c r="EL25" i="71"/>
  <c r="EK25" i="71"/>
  <c r="EI25" i="71"/>
  <c r="EG25" i="71"/>
  <c r="EE25" i="71"/>
  <c r="EC25" i="71"/>
  <c r="EA25" i="71"/>
  <c r="DZ25" i="71"/>
  <c r="DX25" i="71"/>
  <c r="DV25" i="71"/>
  <c r="DT25" i="71"/>
  <c r="DR25" i="71"/>
  <c r="DP25" i="71"/>
  <c r="DO25" i="71"/>
  <c r="DM25" i="71"/>
  <c r="DK25" i="71"/>
  <c r="DI25" i="71"/>
  <c r="DG25" i="71"/>
  <c r="DE25" i="71"/>
  <c r="DD25" i="71"/>
  <c r="DB25" i="71"/>
  <c r="CZ25" i="71"/>
  <c r="CX25" i="71"/>
  <c r="CV25" i="71"/>
  <c r="CT25" i="71"/>
  <c r="CS25" i="71"/>
  <c r="CQ25" i="71"/>
  <c r="CO25" i="71"/>
  <c r="CM25" i="71"/>
  <c r="CK25" i="71"/>
  <c r="CI25" i="71"/>
  <c r="CH25" i="71"/>
  <c r="CF25" i="71"/>
  <c r="CD25" i="71"/>
  <c r="CB25" i="71"/>
  <c r="BZ25" i="71"/>
  <c r="BX25" i="71"/>
  <c r="BW25" i="71"/>
  <c r="BU25" i="71"/>
  <c r="BS25" i="71"/>
  <c r="BQ25" i="71"/>
  <c r="BO25" i="71"/>
  <c r="BM25" i="71"/>
  <c r="BL25" i="71"/>
  <c r="FP24" i="71"/>
  <c r="FN24" i="71"/>
  <c r="FL24" i="71"/>
  <c r="FJ24" i="71"/>
  <c r="FH24" i="71"/>
  <c r="FG24" i="71"/>
  <c r="FE24" i="71"/>
  <c r="FC24" i="71"/>
  <c r="FA24" i="71"/>
  <c r="EY24" i="71"/>
  <c r="EW24" i="71"/>
  <c r="EV24" i="71"/>
  <c r="ET24" i="71"/>
  <c r="ER24" i="71"/>
  <c r="EP24" i="71"/>
  <c r="EN24" i="71"/>
  <c r="EL24" i="71"/>
  <c r="EK24" i="71"/>
  <c r="EI24" i="71"/>
  <c r="EG24" i="71"/>
  <c r="EE24" i="71"/>
  <c r="EC24" i="71"/>
  <c r="EA24" i="71"/>
  <c r="DZ24" i="71"/>
  <c r="DX24" i="71"/>
  <c r="DV24" i="71"/>
  <c r="DT24" i="71"/>
  <c r="DR24" i="71"/>
  <c r="DP24" i="71"/>
  <c r="DO24" i="71"/>
  <c r="DM24" i="71"/>
  <c r="DK24" i="71"/>
  <c r="DI24" i="71"/>
  <c r="DG24" i="71"/>
  <c r="DE24" i="71"/>
  <c r="DD24" i="71"/>
  <c r="DB24" i="71"/>
  <c r="CZ24" i="71"/>
  <c r="CX24" i="71"/>
  <c r="CV24" i="71"/>
  <c r="CT24" i="71"/>
  <c r="CS24" i="71"/>
  <c r="CQ24" i="71"/>
  <c r="CO24" i="71"/>
  <c r="CM24" i="71"/>
  <c r="CK24" i="71"/>
  <c r="CI24" i="71"/>
  <c r="CH24" i="71"/>
  <c r="CF24" i="71"/>
  <c r="CD24" i="71"/>
  <c r="CB24" i="71"/>
  <c r="BZ24" i="71"/>
  <c r="BX24" i="71"/>
  <c r="BW24" i="71"/>
  <c r="BU24" i="71"/>
  <c r="BS24" i="71"/>
  <c r="BQ24" i="71"/>
  <c r="BO24" i="71"/>
  <c r="BM24" i="71"/>
  <c r="BL24" i="71"/>
  <c r="FP23" i="71"/>
  <c r="FN23" i="71"/>
  <c r="FL23" i="71"/>
  <c r="FJ23" i="71"/>
  <c r="FH23" i="71"/>
  <c r="FG23" i="71"/>
  <c r="FE23" i="71"/>
  <c r="FC23" i="71"/>
  <c r="FA23" i="71"/>
  <c r="EY23" i="71"/>
  <c r="EW23" i="71"/>
  <c r="EV23" i="71"/>
  <c r="ET23" i="71"/>
  <c r="ER23" i="71"/>
  <c r="EP23" i="71"/>
  <c r="EN23" i="71"/>
  <c r="EL23" i="71"/>
  <c r="EK23" i="71"/>
  <c r="EI23" i="71"/>
  <c r="EG23" i="71"/>
  <c r="EE23" i="71"/>
  <c r="EC23" i="71"/>
  <c r="EA23" i="71"/>
  <c r="DZ23" i="71"/>
  <c r="DX23" i="71"/>
  <c r="DV23" i="71"/>
  <c r="DT23" i="71"/>
  <c r="DR23" i="71"/>
  <c r="DP23" i="71"/>
  <c r="DO23" i="71"/>
  <c r="DM23" i="71"/>
  <c r="DK23" i="71"/>
  <c r="DI23" i="71"/>
  <c r="DG23" i="71"/>
  <c r="DE23" i="71"/>
  <c r="DD23" i="71"/>
  <c r="DB23" i="71"/>
  <c r="CZ23" i="71"/>
  <c r="CX23" i="71"/>
  <c r="CV23" i="71"/>
  <c r="CT23" i="71"/>
  <c r="CS23" i="71"/>
  <c r="CQ23" i="71"/>
  <c r="CO23" i="71"/>
  <c r="CM23" i="71"/>
  <c r="CK23" i="71"/>
  <c r="CI23" i="71"/>
  <c r="CH23" i="71"/>
  <c r="CF23" i="71"/>
  <c r="CD23" i="71"/>
  <c r="CB23" i="71"/>
  <c r="BZ23" i="71"/>
  <c r="BX23" i="71"/>
  <c r="BW23" i="71"/>
  <c r="BU23" i="71"/>
  <c r="BS23" i="71"/>
  <c r="BQ23" i="71"/>
  <c r="BO23" i="71"/>
  <c r="BM23" i="71"/>
  <c r="BL23" i="71"/>
  <c r="FP22" i="71"/>
  <c r="FN22" i="71"/>
  <c r="FL22" i="71"/>
  <c r="FJ22" i="71"/>
  <c r="FH22" i="71"/>
  <c r="FG22" i="71"/>
  <c r="FE22" i="71"/>
  <c r="FC22" i="71"/>
  <c r="FA22" i="71"/>
  <c r="EY22" i="71"/>
  <c r="EW22" i="71"/>
  <c r="EV22" i="71"/>
  <c r="ET22" i="71"/>
  <c r="ER22" i="71"/>
  <c r="EP22" i="71"/>
  <c r="EN22" i="71"/>
  <c r="EL22" i="71"/>
  <c r="EK22" i="71"/>
  <c r="EI22" i="71"/>
  <c r="EG22" i="71"/>
  <c r="EE22" i="71"/>
  <c r="EC22" i="71"/>
  <c r="EA22" i="71"/>
  <c r="DZ22" i="71"/>
  <c r="DX22" i="71"/>
  <c r="DV22" i="71"/>
  <c r="DT22" i="71"/>
  <c r="DR22" i="71"/>
  <c r="DP22" i="71"/>
  <c r="DO22" i="71"/>
  <c r="DM22" i="71"/>
  <c r="DK22" i="71"/>
  <c r="DI22" i="71"/>
  <c r="DG22" i="71"/>
  <c r="DE22" i="71"/>
  <c r="DD22" i="71"/>
  <c r="DB22" i="71"/>
  <c r="CZ22" i="71"/>
  <c r="CX22" i="71"/>
  <c r="CV22" i="71"/>
  <c r="CT22" i="71"/>
  <c r="CS22" i="71"/>
  <c r="CQ22" i="71"/>
  <c r="CO22" i="71"/>
  <c r="CM22" i="71"/>
  <c r="CK22" i="71"/>
  <c r="CI22" i="71"/>
  <c r="CH22" i="71"/>
  <c r="CF22" i="71"/>
  <c r="CD22" i="71"/>
  <c r="CB22" i="71"/>
  <c r="BZ22" i="71"/>
  <c r="BX22" i="71"/>
  <c r="BW22" i="71"/>
  <c r="BU22" i="71"/>
  <c r="BS22" i="71"/>
  <c r="BQ22" i="71"/>
  <c r="BO22" i="71"/>
  <c r="BM22" i="71"/>
  <c r="BL22" i="71"/>
  <c r="FP21" i="71"/>
  <c r="FN21" i="71"/>
  <c r="FL21" i="71"/>
  <c r="FJ21" i="71"/>
  <c r="FH21" i="71"/>
  <c r="FG21" i="71"/>
  <c r="FE21" i="71"/>
  <c r="FC21" i="71"/>
  <c r="FA21" i="71"/>
  <c r="EY21" i="71"/>
  <c r="EW21" i="71"/>
  <c r="EV21" i="71"/>
  <c r="ET21" i="71"/>
  <c r="ER21" i="71"/>
  <c r="EP21" i="71"/>
  <c r="EN21" i="71"/>
  <c r="EL21" i="71"/>
  <c r="EK21" i="71"/>
  <c r="EI21" i="71"/>
  <c r="EG21" i="71"/>
  <c r="EE21" i="71"/>
  <c r="EC21" i="71"/>
  <c r="EA21" i="71"/>
  <c r="DZ21" i="71"/>
  <c r="DX21" i="71"/>
  <c r="DV21" i="71"/>
  <c r="DT21" i="71"/>
  <c r="DR21" i="71"/>
  <c r="DP21" i="71"/>
  <c r="DO21" i="71"/>
  <c r="DM21" i="71"/>
  <c r="DK21" i="71"/>
  <c r="DI21" i="71"/>
  <c r="DG21" i="71"/>
  <c r="DE21" i="71"/>
  <c r="DD21" i="71"/>
  <c r="DB21" i="71"/>
  <c r="CZ21" i="71"/>
  <c r="CX21" i="71"/>
  <c r="CV21" i="71"/>
  <c r="CT21" i="71"/>
  <c r="CS21" i="71"/>
  <c r="CQ21" i="71"/>
  <c r="CO21" i="71"/>
  <c r="CM21" i="71"/>
  <c r="CK21" i="71"/>
  <c r="CI21" i="71"/>
  <c r="CH21" i="71"/>
  <c r="CF21" i="71"/>
  <c r="CD21" i="71"/>
  <c r="CB21" i="71"/>
  <c r="BZ21" i="71"/>
  <c r="BX21" i="71"/>
  <c r="BW21" i="71"/>
  <c r="BU21" i="71"/>
  <c r="BS21" i="71"/>
  <c r="BQ21" i="71"/>
  <c r="BO21" i="71"/>
  <c r="BM21" i="71"/>
  <c r="BL21" i="71"/>
  <c r="FP20" i="71"/>
  <c r="FN20" i="71"/>
  <c r="FL20" i="71"/>
  <c r="FJ20" i="71"/>
  <c r="FH20" i="71"/>
  <c r="FG20" i="71"/>
  <c r="FE20" i="71"/>
  <c r="FC20" i="71"/>
  <c r="FA20" i="71"/>
  <c r="EY20" i="71"/>
  <c r="EW20" i="71"/>
  <c r="EV20" i="71"/>
  <c r="ET20" i="71"/>
  <c r="ER20" i="71"/>
  <c r="EP20" i="71"/>
  <c r="EN20" i="71"/>
  <c r="EL20" i="71"/>
  <c r="EK20" i="71"/>
  <c r="EI20" i="71"/>
  <c r="EG20" i="71"/>
  <c r="EE20" i="71"/>
  <c r="EC20" i="71"/>
  <c r="EA20" i="71"/>
  <c r="DZ20" i="71"/>
  <c r="DX20" i="71"/>
  <c r="DV20" i="71"/>
  <c r="DT20" i="71"/>
  <c r="DR20" i="71"/>
  <c r="DP20" i="71"/>
  <c r="DO20" i="71"/>
  <c r="DM20" i="71"/>
  <c r="DK20" i="71"/>
  <c r="DI20" i="71"/>
  <c r="DG20" i="71"/>
  <c r="DE20" i="71"/>
  <c r="DD20" i="71"/>
  <c r="DB20" i="71"/>
  <c r="CZ20" i="71"/>
  <c r="CX20" i="71"/>
  <c r="CV20" i="71"/>
  <c r="CT20" i="71"/>
  <c r="CS20" i="71"/>
  <c r="CQ20" i="71"/>
  <c r="CO20" i="71"/>
  <c r="CM20" i="71"/>
  <c r="CK20" i="71"/>
  <c r="CI20" i="71"/>
  <c r="CH20" i="71"/>
  <c r="CF20" i="71"/>
  <c r="CD20" i="71"/>
  <c r="CB20" i="71"/>
  <c r="BZ20" i="71"/>
  <c r="BX20" i="71"/>
  <c r="BW20" i="71"/>
  <c r="BU20" i="71"/>
  <c r="BS20" i="71"/>
  <c r="BQ20" i="71"/>
  <c r="BO20" i="71"/>
  <c r="BM20" i="71"/>
  <c r="BL20" i="71"/>
  <c r="FP19" i="71"/>
  <c r="FN19" i="71"/>
  <c r="FL19" i="71"/>
  <c r="FJ19" i="71"/>
  <c r="FH19" i="71"/>
  <c r="FG19" i="71"/>
  <c r="FE19" i="71"/>
  <c r="FC19" i="71"/>
  <c r="FA19" i="71"/>
  <c r="EY19" i="71"/>
  <c r="EW19" i="71"/>
  <c r="EV19" i="71"/>
  <c r="ET19" i="71"/>
  <c r="ER19" i="71"/>
  <c r="EP19" i="71"/>
  <c r="EN19" i="71"/>
  <c r="EL19" i="71"/>
  <c r="EK19" i="71"/>
  <c r="EI19" i="71"/>
  <c r="EG19" i="71"/>
  <c r="EE19" i="71"/>
  <c r="EC19" i="71"/>
  <c r="EA19" i="71"/>
  <c r="DZ19" i="71"/>
  <c r="DX19" i="71"/>
  <c r="DV19" i="71"/>
  <c r="DT19" i="71"/>
  <c r="DR19" i="71"/>
  <c r="DP19" i="71"/>
  <c r="DO19" i="71"/>
  <c r="DM19" i="71"/>
  <c r="DK19" i="71"/>
  <c r="DI19" i="71"/>
  <c r="DG19" i="71"/>
  <c r="DE19" i="71"/>
  <c r="DD19" i="71"/>
  <c r="DB19" i="71"/>
  <c r="CZ19" i="71"/>
  <c r="CX19" i="71"/>
  <c r="CV19" i="71"/>
  <c r="CT19" i="71"/>
  <c r="CS19" i="71"/>
  <c r="CQ19" i="71"/>
  <c r="CO19" i="71"/>
  <c r="CM19" i="71"/>
  <c r="CK19" i="71"/>
  <c r="CI19" i="71"/>
  <c r="CH19" i="71"/>
  <c r="CF19" i="71"/>
  <c r="CD19" i="71"/>
  <c r="CB19" i="71"/>
  <c r="BZ19" i="71"/>
  <c r="BX19" i="71"/>
  <c r="BW19" i="71"/>
  <c r="BU19" i="71"/>
  <c r="BS19" i="71"/>
  <c r="BQ19" i="71"/>
  <c r="BO19" i="71"/>
  <c r="BM19" i="71"/>
  <c r="BL19" i="71"/>
  <c r="FP18" i="71"/>
  <c r="FN18" i="71"/>
  <c r="FL18" i="71"/>
  <c r="FJ18" i="71"/>
  <c r="FH18" i="71"/>
  <c r="FG18" i="71"/>
  <c r="FE18" i="71"/>
  <c r="FC18" i="71"/>
  <c r="FA18" i="71"/>
  <c r="EY18" i="71"/>
  <c r="EW18" i="71"/>
  <c r="EV18" i="71"/>
  <c r="ET18" i="71"/>
  <c r="ER18" i="71"/>
  <c r="EP18" i="71"/>
  <c r="EN18" i="71"/>
  <c r="EL18" i="71"/>
  <c r="EK18" i="71"/>
  <c r="EI18" i="71"/>
  <c r="EG18" i="71"/>
  <c r="EE18" i="71"/>
  <c r="EC18" i="71"/>
  <c r="EA18" i="71"/>
  <c r="DZ18" i="71"/>
  <c r="DX18" i="71"/>
  <c r="DV18" i="71"/>
  <c r="DT18" i="71"/>
  <c r="DR18" i="71"/>
  <c r="DP18" i="71"/>
  <c r="DO18" i="71"/>
  <c r="DM18" i="71"/>
  <c r="DK18" i="71"/>
  <c r="DI18" i="71"/>
  <c r="DG18" i="71"/>
  <c r="DE18" i="71"/>
  <c r="DD18" i="71"/>
  <c r="DB18" i="71"/>
  <c r="CZ18" i="71"/>
  <c r="CX18" i="71"/>
  <c r="CV18" i="71"/>
  <c r="CT18" i="71"/>
  <c r="CS18" i="71"/>
  <c r="CQ18" i="71"/>
  <c r="CO18" i="71"/>
  <c r="CM18" i="71"/>
  <c r="CK18" i="71"/>
  <c r="CI18" i="71"/>
  <c r="CH18" i="71"/>
  <c r="CF18" i="71"/>
  <c r="CD18" i="71"/>
  <c r="CB18" i="71"/>
  <c r="BZ18" i="71"/>
  <c r="BX18" i="71"/>
  <c r="BW18" i="71"/>
  <c r="BU18" i="71"/>
  <c r="BS18" i="71"/>
  <c r="BQ18" i="71"/>
  <c r="BO18" i="71"/>
  <c r="BM18" i="71"/>
  <c r="BL18" i="71"/>
  <c r="FP17" i="71"/>
  <c r="FN17" i="71"/>
  <c r="FL17" i="71"/>
  <c r="FJ17" i="71"/>
  <c r="FH17" i="71"/>
  <c r="FG17" i="71"/>
  <c r="FE17" i="71"/>
  <c r="FC17" i="71"/>
  <c r="FA17" i="71"/>
  <c r="EY17" i="71"/>
  <c r="EW17" i="71"/>
  <c r="EV17" i="71"/>
  <c r="ET17" i="71"/>
  <c r="ER17" i="71"/>
  <c r="EP17" i="71"/>
  <c r="EN17" i="71"/>
  <c r="EL17" i="71"/>
  <c r="EK17" i="71"/>
  <c r="EI17" i="71"/>
  <c r="EG17" i="71"/>
  <c r="EE17" i="71"/>
  <c r="EC17" i="71"/>
  <c r="EA17" i="71"/>
  <c r="DZ17" i="71"/>
  <c r="DX17" i="71"/>
  <c r="DV17" i="71"/>
  <c r="DT17" i="71"/>
  <c r="DR17" i="71"/>
  <c r="DP17" i="71"/>
  <c r="DO17" i="71"/>
  <c r="DM17" i="71"/>
  <c r="DK17" i="71"/>
  <c r="DI17" i="71"/>
  <c r="DG17" i="71"/>
  <c r="DE17" i="71"/>
  <c r="DD17" i="71"/>
  <c r="DB17" i="71"/>
  <c r="CZ17" i="71"/>
  <c r="CX17" i="71"/>
  <c r="CV17" i="71"/>
  <c r="CT17" i="71"/>
  <c r="CS17" i="71"/>
  <c r="CQ17" i="71"/>
  <c r="CO17" i="71"/>
  <c r="CM17" i="71"/>
  <c r="CK17" i="71"/>
  <c r="CI17" i="71"/>
  <c r="CH17" i="71"/>
  <c r="CF17" i="71"/>
  <c r="CD17" i="71"/>
  <c r="CB17" i="71"/>
  <c r="BZ17" i="71"/>
  <c r="BX17" i="71"/>
  <c r="BW17" i="71"/>
  <c r="BU17" i="71"/>
  <c r="BS17" i="71"/>
  <c r="BQ17" i="71"/>
  <c r="BO17" i="71"/>
  <c r="BM17" i="71"/>
  <c r="BL17" i="71"/>
  <c r="FP16" i="71"/>
  <c r="FN16" i="71"/>
  <c r="FL16" i="71"/>
  <c r="FJ16" i="71"/>
  <c r="FH16" i="71"/>
  <c r="FG16" i="71"/>
  <c r="FE16" i="71"/>
  <c r="FC16" i="71"/>
  <c r="FA16" i="71"/>
  <c r="EY16" i="71"/>
  <c r="EW16" i="71"/>
  <c r="EV16" i="71"/>
  <c r="ET16" i="71"/>
  <c r="ER16" i="71"/>
  <c r="EP16" i="71"/>
  <c r="EN16" i="71"/>
  <c r="EL16" i="71"/>
  <c r="EK16" i="71"/>
  <c r="EI16" i="71"/>
  <c r="EG16" i="71"/>
  <c r="EE16" i="71"/>
  <c r="EC16" i="71"/>
  <c r="EA16" i="71"/>
  <c r="DZ16" i="71"/>
  <c r="DX16" i="71"/>
  <c r="DV16" i="71"/>
  <c r="DT16" i="71"/>
  <c r="DR16" i="71"/>
  <c r="DP16" i="71"/>
  <c r="DO16" i="71"/>
  <c r="DM16" i="71"/>
  <c r="DK16" i="71"/>
  <c r="DI16" i="71"/>
  <c r="DG16" i="71"/>
  <c r="DE16" i="71"/>
  <c r="DD16" i="71"/>
  <c r="DB16" i="71"/>
  <c r="CZ16" i="71"/>
  <c r="CX16" i="71"/>
  <c r="CV16" i="71"/>
  <c r="CT16" i="71"/>
  <c r="CS16" i="71"/>
  <c r="CQ16" i="71"/>
  <c r="CO16" i="71"/>
  <c r="CM16" i="71"/>
  <c r="CK16" i="71"/>
  <c r="CI16" i="71"/>
  <c r="CH16" i="71"/>
  <c r="CF16" i="71"/>
  <c r="CD16" i="71"/>
  <c r="CB16" i="71"/>
  <c r="BZ16" i="71"/>
  <c r="BX16" i="71"/>
  <c r="BW16" i="71"/>
  <c r="BU16" i="71"/>
  <c r="BS16" i="71"/>
  <c r="BQ16" i="71"/>
  <c r="BO16" i="71"/>
  <c r="BM16" i="71"/>
  <c r="BL16" i="71"/>
  <c r="FP15" i="71"/>
  <c r="FN15" i="71"/>
  <c r="FL15" i="71"/>
  <c r="FJ15" i="71"/>
  <c r="FH15" i="71"/>
  <c r="FG15" i="71"/>
  <c r="FE15" i="71"/>
  <c r="FC15" i="71"/>
  <c r="FA15" i="71"/>
  <c r="EY15" i="71"/>
  <c r="EW15" i="71"/>
  <c r="EV15" i="71"/>
  <c r="ET15" i="71"/>
  <c r="ER15" i="71"/>
  <c r="EP15" i="71"/>
  <c r="EN15" i="71"/>
  <c r="EL15" i="71"/>
  <c r="EK15" i="71"/>
  <c r="EI15" i="71"/>
  <c r="EG15" i="71"/>
  <c r="EE15" i="71"/>
  <c r="EC15" i="71"/>
  <c r="EA15" i="71"/>
  <c r="DZ15" i="71"/>
  <c r="DX15" i="71"/>
  <c r="DV15" i="71"/>
  <c r="DT15" i="71"/>
  <c r="DR15" i="71"/>
  <c r="DP15" i="71"/>
  <c r="DO15" i="71"/>
  <c r="DM15" i="71"/>
  <c r="DK15" i="71"/>
  <c r="DI15" i="71"/>
  <c r="DG15" i="71"/>
  <c r="DE15" i="71"/>
  <c r="DD15" i="71"/>
  <c r="DB15" i="71"/>
  <c r="CZ15" i="71"/>
  <c r="CX15" i="71"/>
  <c r="CV15" i="71"/>
  <c r="CT15" i="71"/>
  <c r="CS15" i="71"/>
  <c r="CQ15" i="71"/>
  <c r="CO15" i="71"/>
  <c r="CM15" i="71"/>
  <c r="CK15" i="71"/>
  <c r="CI15" i="71"/>
  <c r="CH15" i="71"/>
  <c r="CF15" i="71"/>
  <c r="CD15" i="71"/>
  <c r="CB15" i="71"/>
  <c r="BZ15" i="71"/>
  <c r="BX15" i="71"/>
  <c r="BW15" i="71"/>
  <c r="BU15" i="71"/>
  <c r="BS15" i="71"/>
  <c r="BQ15" i="71"/>
  <c r="BO15" i="71"/>
  <c r="BM15" i="71"/>
  <c r="BL15" i="71"/>
  <c r="FP14" i="71"/>
  <c r="FN14" i="71"/>
  <c r="FL14" i="71"/>
  <c r="FJ14" i="71"/>
  <c r="FH14" i="71"/>
  <c r="FG14" i="71"/>
  <c r="FE14" i="71"/>
  <c r="FC14" i="71"/>
  <c r="FA14" i="71"/>
  <c r="EY14" i="71"/>
  <c r="EW14" i="71"/>
  <c r="EV14" i="71"/>
  <c r="ET14" i="71"/>
  <c r="ER14" i="71"/>
  <c r="EP14" i="71"/>
  <c r="EN14" i="71"/>
  <c r="EL14" i="71"/>
  <c r="EK14" i="71"/>
  <c r="EI14" i="71"/>
  <c r="EG14" i="71"/>
  <c r="EE14" i="71"/>
  <c r="EC14" i="71"/>
  <c r="EA14" i="71"/>
  <c r="DZ14" i="71"/>
  <c r="DX14" i="71"/>
  <c r="DV14" i="71"/>
  <c r="DT14" i="71"/>
  <c r="DR14" i="71"/>
  <c r="DP14" i="71"/>
  <c r="DO14" i="71"/>
  <c r="DM14" i="71"/>
  <c r="DK14" i="71"/>
  <c r="DI14" i="71"/>
  <c r="DG14" i="71"/>
  <c r="DE14" i="71"/>
  <c r="DD14" i="71"/>
  <c r="DB14" i="71"/>
  <c r="CZ14" i="71"/>
  <c r="CX14" i="71"/>
  <c r="CV14" i="71"/>
  <c r="CT14" i="71"/>
  <c r="CS14" i="71"/>
  <c r="CQ14" i="71"/>
  <c r="CO14" i="71"/>
  <c r="CM14" i="71"/>
  <c r="CK14" i="71"/>
  <c r="CI14" i="71"/>
  <c r="CH14" i="71"/>
  <c r="CF14" i="71"/>
  <c r="CD14" i="71"/>
  <c r="CB14" i="71"/>
  <c r="BZ14" i="71"/>
  <c r="BX14" i="71"/>
  <c r="BW14" i="71"/>
  <c r="BU14" i="71"/>
  <c r="BS14" i="71"/>
  <c r="BQ14" i="71"/>
  <c r="BO14" i="71"/>
  <c r="BM14" i="71"/>
  <c r="BL14" i="71"/>
  <c r="FP13" i="71"/>
  <c r="FN13" i="71"/>
  <c r="FL13" i="71"/>
  <c r="FJ13" i="71"/>
  <c r="FH13" i="71"/>
  <c r="FG13" i="71"/>
  <c r="FE13" i="71"/>
  <c r="FC13" i="71"/>
  <c r="FA13" i="71"/>
  <c r="EY13" i="71"/>
  <c r="EW13" i="71"/>
  <c r="EV13" i="71"/>
  <c r="ET13" i="71"/>
  <c r="ER13" i="71"/>
  <c r="EP13" i="71"/>
  <c r="EN13" i="71"/>
  <c r="EL13" i="71"/>
  <c r="EK13" i="71"/>
  <c r="EI13" i="71"/>
  <c r="EG13" i="71"/>
  <c r="EE13" i="71"/>
  <c r="EC13" i="71"/>
  <c r="EA13" i="71"/>
  <c r="DZ13" i="71"/>
  <c r="DX13" i="71"/>
  <c r="DV13" i="71"/>
  <c r="DT13" i="71"/>
  <c r="DR13" i="71"/>
  <c r="DP13" i="71"/>
  <c r="DO13" i="71"/>
  <c r="DM13" i="71"/>
  <c r="DK13" i="71"/>
  <c r="DI13" i="71"/>
  <c r="DG13" i="71"/>
  <c r="DE13" i="71"/>
  <c r="DD13" i="71"/>
  <c r="DB13" i="71"/>
  <c r="CZ13" i="71"/>
  <c r="CX13" i="71"/>
  <c r="CV13" i="71"/>
  <c r="CT13" i="71"/>
  <c r="CS13" i="71"/>
  <c r="CQ13" i="71"/>
  <c r="CO13" i="71"/>
  <c r="CM13" i="71"/>
  <c r="CK13" i="71"/>
  <c r="CI13" i="71"/>
  <c r="CH13" i="71"/>
  <c r="CF13" i="71"/>
  <c r="CD13" i="71"/>
  <c r="CB13" i="71"/>
  <c r="BZ13" i="71"/>
  <c r="BX13" i="71"/>
  <c r="BW13" i="71"/>
  <c r="BU13" i="71"/>
  <c r="BS13" i="71"/>
  <c r="BQ13" i="71"/>
  <c r="BO13" i="71"/>
  <c r="BM13" i="71"/>
  <c r="BL13" i="71"/>
  <c r="FP12" i="71"/>
  <c r="FN12" i="71"/>
  <c r="FL12" i="71"/>
  <c r="FJ12" i="71"/>
  <c r="FH12" i="71"/>
  <c r="FG12" i="71"/>
  <c r="FE12" i="71"/>
  <c r="FC12" i="71"/>
  <c r="FA12" i="71"/>
  <c r="EY12" i="71"/>
  <c r="EW12" i="71"/>
  <c r="EV12" i="71"/>
  <c r="ET12" i="71"/>
  <c r="ER12" i="71"/>
  <c r="EP12" i="71"/>
  <c r="EN12" i="71"/>
  <c r="EL12" i="71"/>
  <c r="EK12" i="71"/>
  <c r="EI12" i="71"/>
  <c r="EG12" i="71"/>
  <c r="EE12" i="71"/>
  <c r="EC12" i="71"/>
  <c r="EA12" i="71"/>
  <c r="DZ12" i="71"/>
  <c r="DX12" i="71"/>
  <c r="DV12" i="71"/>
  <c r="DT12" i="71"/>
  <c r="DR12" i="71"/>
  <c r="DP12" i="71"/>
  <c r="DO12" i="71"/>
  <c r="DM12" i="71"/>
  <c r="DK12" i="71"/>
  <c r="DI12" i="71"/>
  <c r="DG12" i="71"/>
  <c r="DE12" i="71"/>
  <c r="DD12" i="71"/>
  <c r="DB12" i="71"/>
  <c r="CZ12" i="71"/>
  <c r="CX12" i="71"/>
  <c r="CV12" i="71"/>
  <c r="CT12" i="71"/>
  <c r="CS12" i="71"/>
  <c r="CQ12" i="71"/>
  <c r="CO12" i="71"/>
  <c r="CM12" i="71"/>
  <c r="CK12" i="71"/>
  <c r="CI12" i="71"/>
  <c r="CH12" i="71"/>
  <c r="CF12" i="71"/>
  <c r="CD12" i="71"/>
  <c r="CB12" i="71"/>
  <c r="BZ12" i="71"/>
  <c r="BX12" i="71"/>
  <c r="BW12" i="71"/>
  <c r="BU12" i="71"/>
  <c r="BS12" i="71"/>
  <c r="BQ12" i="71"/>
  <c r="BO12" i="71"/>
  <c r="BM12" i="71"/>
  <c r="BL12" i="71"/>
  <c r="FP11" i="71"/>
  <c r="FN11" i="71"/>
  <c r="FL11" i="71"/>
  <c r="FJ11" i="71"/>
  <c r="FH11" i="71"/>
  <c r="FG11" i="71"/>
  <c r="FE11" i="71"/>
  <c r="FC11" i="71"/>
  <c r="FA11" i="71"/>
  <c r="EY11" i="71"/>
  <c r="EW11" i="71"/>
  <c r="EV11" i="71"/>
  <c r="ET11" i="71"/>
  <c r="ER11" i="71"/>
  <c r="EP11" i="71"/>
  <c r="EN11" i="71"/>
  <c r="EL11" i="71"/>
  <c r="EK11" i="71"/>
  <c r="EI11" i="71"/>
  <c r="EG11" i="71"/>
  <c r="EE11" i="71"/>
  <c r="EC11" i="71"/>
  <c r="EA11" i="71"/>
  <c r="DZ11" i="71"/>
  <c r="DX11" i="71"/>
  <c r="DV11" i="71"/>
  <c r="DT11" i="71"/>
  <c r="DR11" i="71"/>
  <c r="DP11" i="71"/>
  <c r="DO11" i="71"/>
  <c r="DM11" i="71"/>
  <c r="DK11" i="71"/>
  <c r="DI11" i="71"/>
  <c r="DG11" i="71"/>
  <c r="DE11" i="71"/>
  <c r="DD11" i="71"/>
  <c r="DB11" i="71"/>
  <c r="CZ11" i="71"/>
  <c r="CX11" i="71"/>
  <c r="CV11" i="71"/>
  <c r="CT11" i="71"/>
  <c r="CS11" i="71"/>
  <c r="CQ11" i="71"/>
  <c r="CO11" i="71"/>
  <c r="CM11" i="71"/>
  <c r="CK11" i="71"/>
  <c r="CI11" i="71"/>
  <c r="CH11" i="71"/>
  <c r="CF11" i="71"/>
  <c r="CD11" i="71"/>
  <c r="CB11" i="71"/>
  <c r="BZ11" i="71"/>
  <c r="BX11" i="71"/>
  <c r="BW11" i="71"/>
  <c r="BU11" i="71"/>
  <c r="BS11" i="71"/>
  <c r="BQ11" i="71"/>
  <c r="BO11" i="71"/>
  <c r="BM11" i="71"/>
  <c r="BL11" i="71"/>
  <c r="R3" i="49" l="1"/>
  <c r="S3" i="49" s="1"/>
  <c r="C76" i="71"/>
  <c r="BG21" i="18"/>
  <c r="BH21" i="18"/>
  <c r="E3" i="68" l="1"/>
  <c r="E3" i="69"/>
  <c r="H3" i="69"/>
  <c r="G3" i="69"/>
  <c r="AZ3" i="65"/>
  <c r="AY3" i="65"/>
  <c r="AS3" i="65"/>
  <c r="AZ3" i="64"/>
  <c r="AY3" i="64"/>
  <c r="AS3" i="64"/>
  <c r="AZ3" i="63"/>
  <c r="AY3" i="63"/>
  <c r="AS3" i="63"/>
  <c r="AZ3" i="62"/>
  <c r="AY3" i="62"/>
  <c r="AS3" i="62"/>
  <c r="AY3" i="61"/>
  <c r="AK3" i="60"/>
  <c r="AL3" i="60"/>
  <c r="AK3" i="59"/>
  <c r="AL3" i="59"/>
  <c r="AK3" i="58"/>
  <c r="AL3" i="58"/>
  <c r="AL3" i="57"/>
  <c r="AK3" i="57"/>
  <c r="AL3" i="56"/>
  <c r="AK3" i="56"/>
  <c r="AU56" i="21"/>
  <c r="AV56" i="21"/>
  <c r="AW56" i="21"/>
  <c r="AX56" i="21"/>
  <c r="AU57" i="21"/>
  <c r="AV57" i="21"/>
  <c r="AW57" i="21"/>
  <c r="AX57" i="21"/>
  <c r="AU58" i="21"/>
  <c r="AV58" i="21"/>
  <c r="AW58" i="21"/>
  <c r="AX58" i="21"/>
  <c r="AU59" i="21"/>
  <c r="AV59" i="21"/>
  <c r="AW59" i="21"/>
  <c r="AX59" i="21"/>
  <c r="AU60" i="21"/>
  <c r="AV60" i="21"/>
  <c r="AW60" i="21"/>
  <c r="AX60" i="21"/>
  <c r="AU61" i="21"/>
  <c r="AV61" i="21"/>
  <c r="AW61" i="21"/>
  <c r="AX61" i="21"/>
  <c r="AU62" i="21"/>
  <c r="AV62" i="21"/>
  <c r="AW62" i="21"/>
  <c r="AX62" i="21"/>
  <c r="AU63" i="21"/>
  <c r="AV63" i="21"/>
  <c r="AW63" i="21"/>
  <c r="AX63" i="21"/>
  <c r="AU64" i="21"/>
  <c r="AV64" i="21"/>
  <c r="AW64" i="21"/>
  <c r="AX64" i="21"/>
  <c r="AU65" i="21"/>
  <c r="AV65" i="21"/>
  <c r="AW65" i="21"/>
  <c r="AX65" i="21"/>
  <c r="AU66" i="21"/>
  <c r="AV66" i="21"/>
  <c r="AW66" i="21"/>
  <c r="AX66" i="21"/>
  <c r="AU67" i="21"/>
  <c r="AV67" i="21"/>
  <c r="AW67" i="21"/>
  <c r="AX67" i="21"/>
  <c r="AU68" i="21"/>
  <c r="AV68" i="21"/>
  <c r="AW68" i="21"/>
  <c r="AX68" i="21"/>
  <c r="AU69" i="21"/>
  <c r="AV69" i="21"/>
  <c r="AW69" i="21"/>
  <c r="AX69" i="21"/>
  <c r="AU70" i="21"/>
  <c r="AV70" i="21"/>
  <c r="AW70" i="21"/>
  <c r="AX70" i="21"/>
  <c r="AU71" i="21"/>
  <c r="AV71" i="21"/>
  <c r="AW71" i="21"/>
  <c r="AX71" i="21"/>
  <c r="AU72" i="21"/>
  <c r="AV72" i="21"/>
  <c r="AW72" i="21"/>
  <c r="AX72" i="21"/>
  <c r="AU73" i="21"/>
  <c r="AV73" i="21"/>
  <c r="AW73" i="21"/>
  <c r="AX73" i="21"/>
  <c r="AU74" i="21"/>
  <c r="AV74" i="21"/>
  <c r="AW74" i="21"/>
  <c r="AX74" i="21"/>
  <c r="AU75" i="21"/>
  <c r="AV75" i="21"/>
  <c r="AW75" i="21"/>
  <c r="AX75" i="21"/>
  <c r="AU76" i="21"/>
  <c r="AV76" i="21"/>
  <c r="AW76" i="21"/>
  <c r="AX76" i="21"/>
  <c r="AU77" i="21"/>
  <c r="AV77" i="21"/>
  <c r="AW77" i="21"/>
  <c r="AX77" i="21"/>
  <c r="AU78" i="21"/>
  <c r="AV78" i="21"/>
  <c r="AW78" i="21"/>
  <c r="AX78" i="21"/>
  <c r="AU79" i="21"/>
  <c r="AV79" i="21"/>
  <c r="AW79" i="21"/>
  <c r="AX79" i="21"/>
  <c r="AU80" i="21"/>
  <c r="AV80" i="21"/>
  <c r="AW80" i="21"/>
  <c r="AX80" i="21"/>
  <c r="AU81" i="21"/>
  <c r="AV81" i="21"/>
  <c r="AW81" i="21"/>
  <c r="AX81" i="21"/>
  <c r="AU82" i="21"/>
  <c r="AV82" i="21"/>
  <c r="AW82" i="21"/>
  <c r="AX82" i="21"/>
  <c r="AU83" i="21"/>
  <c r="AV83" i="21"/>
  <c r="AW83" i="21"/>
  <c r="AX83" i="21"/>
  <c r="AU84" i="21"/>
  <c r="AV84" i="21"/>
  <c r="AW84" i="21"/>
  <c r="AX84" i="21"/>
  <c r="AU85" i="21"/>
  <c r="AV85" i="21"/>
  <c r="AW85" i="21"/>
  <c r="AX85" i="21"/>
  <c r="AU86" i="21"/>
  <c r="AV86" i="21"/>
  <c r="AW86" i="21"/>
  <c r="AX86" i="21"/>
  <c r="AU87" i="21"/>
  <c r="AV87" i="21"/>
  <c r="AW87" i="21"/>
  <c r="AX87" i="21"/>
  <c r="AU88" i="21"/>
  <c r="AV88" i="21"/>
  <c r="AW88" i="21"/>
  <c r="AX88" i="21"/>
  <c r="AU89" i="21"/>
  <c r="AV89" i="21"/>
  <c r="AW89" i="21"/>
  <c r="AX89" i="21"/>
  <c r="AU90" i="21"/>
  <c r="AV90" i="21"/>
  <c r="AW90" i="21"/>
  <c r="AX90" i="21"/>
  <c r="AU91" i="21"/>
  <c r="AV91" i="21"/>
  <c r="AW91" i="21"/>
  <c r="AX91" i="21"/>
  <c r="AU92" i="21"/>
  <c r="AV92" i="21"/>
  <c r="AW92" i="21"/>
  <c r="AX92" i="21"/>
  <c r="AU93" i="21"/>
  <c r="AV93" i="21"/>
  <c r="AW93" i="21"/>
  <c r="AX93" i="21"/>
  <c r="AU94" i="21"/>
  <c r="AV94" i="21"/>
  <c r="AW94" i="21"/>
  <c r="AX94" i="21"/>
  <c r="AU95" i="21"/>
  <c r="AV95" i="21"/>
  <c r="AW95" i="21"/>
  <c r="AX95" i="21"/>
  <c r="AU96" i="21"/>
  <c r="AV96" i="21"/>
  <c r="AW96" i="21"/>
  <c r="AX96" i="21"/>
  <c r="AU97" i="21"/>
  <c r="AV97" i="21"/>
  <c r="AW97" i="21"/>
  <c r="AX97" i="21"/>
  <c r="AU98" i="21"/>
  <c r="AV98" i="21"/>
  <c r="AW98" i="21"/>
  <c r="AX98" i="21"/>
  <c r="AU99" i="21"/>
  <c r="AV99" i="21"/>
  <c r="AW99" i="21"/>
  <c r="AX99" i="21"/>
  <c r="AU100" i="21"/>
  <c r="AV100" i="21"/>
  <c r="AW100" i="21"/>
  <c r="AX100" i="21"/>
  <c r="AU101" i="21"/>
  <c r="AV101" i="21"/>
  <c r="AW101" i="21"/>
  <c r="AX101" i="21"/>
  <c r="AU102" i="21"/>
  <c r="AV102" i="21"/>
  <c r="AW102" i="21"/>
  <c r="AX102" i="21"/>
  <c r="AU103" i="21"/>
  <c r="AV103" i="21"/>
  <c r="AW103" i="21"/>
  <c r="AX103" i="21"/>
  <c r="AU104" i="21"/>
  <c r="AV104" i="21"/>
  <c r="AW104" i="21"/>
  <c r="AX104" i="21"/>
  <c r="AU105" i="21"/>
  <c r="AV105" i="21"/>
  <c r="AW105" i="21"/>
  <c r="AX105" i="21"/>
  <c r="AU106" i="21"/>
  <c r="AV106" i="21"/>
  <c r="AW106" i="21"/>
  <c r="AX106" i="21"/>
  <c r="AU107" i="21"/>
  <c r="AV107" i="21"/>
  <c r="AW107" i="21"/>
  <c r="AX107" i="21"/>
  <c r="AU108" i="21"/>
  <c r="AV108" i="21"/>
  <c r="AW108" i="21"/>
  <c r="AX108" i="21"/>
  <c r="AU109" i="21"/>
  <c r="AV109" i="21"/>
  <c r="AW109" i="21"/>
  <c r="AX109" i="21"/>
  <c r="AU110" i="21"/>
  <c r="AV110" i="21"/>
  <c r="AW110" i="21"/>
  <c r="AX110" i="21"/>
  <c r="AU111" i="21"/>
  <c r="AV111" i="21"/>
  <c r="AW111" i="21"/>
  <c r="AX111" i="21"/>
  <c r="AU112" i="21"/>
  <c r="AV112" i="21"/>
  <c r="AW112" i="21"/>
  <c r="AX112" i="21"/>
  <c r="AU113" i="21"/>
  <c r="AV113" i="21"/>
  <c r="AW113" i="21"/>
  <c r="AX113" i="21"/>
  <c r="AU114" i="21"/>
  <c r="AV114" i="21"/>
  <c r="AW114" i="21"/>
  <c r="AX114" i="21"/>
  <c r="AU115" i="21"/>
  <c r="AV115" i="21"/>
  <c r="AW115" i="21"/>
  <c r="AX115" i="21"/>
  <c r="AU116" i="21"/>
  <c r="AV116" i="21"/>
  <c r="AW116" i="21"/>
  <c r="AX116" i="21"/>
  <c r="AU117" i="21"/>
  <c r="AV117" i="21"/>
  <c r="AW117" i="21"/>
  <c r="AX117" i="21"/>
  <c r="AU118" i="21"/>
  <c r="AV118" i="21"/>
  <c r="AW118" i="21"/>
  <c r="AX118" i="21"/>
  <c r="AU119" i="21"/>
  <c r="AV119" i="21"/>
  <c r="AW119" i="21"/>
  <c r="AX119" i="21"/>
  <c r="AU120" i="21"/>
  <c r="AV120" i="21"/>
  <c r="AW120" i="21"/>
  <c r="AX120" i="21"/>
  <c r="AU121" i="21"/>
  <c r="AV121" i="21"/>
  <c r="AW121" i="21"/>
  <c r="AX121" i="21"/>
  <c r="AU122" i="21"/>
  <c r="AV122" i="21"/>
  <c r="AW122" i="21"/>
  <c r="AX122" i="21"/>
  <c r="AU123" i="21"/>
  <c r="AV123" i="21"/>
  <c r="AW123" i="21"/>
  <c r="AX123" i="21"/>
  <c r="AU124" i="21"/>
  <c r="AV124" i="21"/>
  <c r="AW124" i="21"/>
  <c r="AX124" i="21"/>
  <c r="AU125" i="21"/>
  <c r="AV125" i="21"/>
  <c r="AW125" i="21"/>
  <c r="AX125" i="21"/>
  <c r="AU126" i="21"/>
  <c r="AV126" i="21"/>
  <c r="AW126" i="21"/>
  <c r="AX126" i="21"/>
  <c r="AU127" i="21"/>
  <c r="AV127" i="21"/>
  <c r="AW127" i="21"/>
  <c r="AX127" i="21"/>
  <c r="AU128" i="21"/>
  <c r="AV128" i="21"/>
  <c r="AW128" i="21"/>
  <c r="AX128" i="21"/>
  <c r="AU129" i="21"/>
  <c r="AV129" i="21"/>
  <c r="AW129" i="21"/>
  <c r="AX129" i="21"/>
  <c r="AU130" i="21"/>
  <c r="AV130" i="21"/>
  <c r="AW130" i="21"/>
  <c r="AX130" i="21"/>
  <c r="AU131" i="21"/>
  <c r="AV131" i="21"/>
  <c r="AW131" i="21"/>
  <c r="AX131" i="21"/>
  <c r="AU132" i="21"/>
  <c r="AV132" i="21"/>
  <c r="AW132" i="21"/>
  <c r="AX132" i="21"/>
  <c r="AU133" i="21"/>
  <c r="AV133" i="21"/>
  <c r="AW133" i="21"/>
  <c r="AX133" i="21"/>
  <c r="AU134" i="21"/>
  <c r="AV134" i="21"/>
  <c r="AW134" i="21"/>
  <c r="AX134" i="21"/>
  <c r="AU135" i="21"/>
  <c r="AV135" i="21"/>
  <c r="AW135" i="21"/>
  <c r="AX135" i="21"/>
  <c r="AU136" i="21"/>
  <c r="AV136" i="21"/>
  <c r="AW136" i="21"/>
  <c r="AX136" i="21"/>
  <c r="AU137" i="21"/>
  <c r="AV137" i="21"/>
  <c r="AW137" i="21"/>
  <c r="AX137" i="21"/>
  <c r="AU138" i="21"/>
  <c r="AV138" i="21"/>
  <c r="AW138" i="21"/>
  <c r="AX138" i="21"/>
  <c r="AU139" i="21"/>
  <c r="AV139" i="21"/>
  <c r="AW139" i="21"/>
  <c r="AX139" i="21"/>
  <c r="AU140" i="21"/>
  <c r="AV140" i="21"/>
  <c r="AW140" i="21"/>
  <c r="AX140" i="21"/>
  <c r="AU141" i="21"/>
  <c r="AV141" i="21"/>
  <c r="AW141" i="21"/>
  <c r="AX141" i="21"/>
  <c r="AU142" i="21"/>
  <c r="AV142" i="21"/>
  <c r="AW142" i="21"/>
  <c r="AX142" i="21"/>
  <c r="AU143" i="21"/>
  <c r="AV143" i="21"/>
  <c r="AW143" i="21"/>
  <c r="AX143" i="21"/>
  <c r="AU144" i="21"/>
  <c r="AV144" i="21"/>
  <c r="AW144" i="21"/>
  <c r="AX144" i="21"/>
  <c r="AU145" i="21"/>
  <c r="AV145" i="21"/>
  <c r="AW145" i="21"/>
  <c r="AX145" i="21"/>
  <c r="AU146" i="21"/>
  <c r="AV146" i="21"/>
  <c r="AW146" i="21"/>
  <c r="AX146" i="21"/>
  <c r="AU147" i="21"/>
  <c r="AV147" i="21"/>
  <c r="AW147" i="21"/>
  <c r="AX147" i="21"/>
  <c r="AU148" i="21"/>
  <c r="AV148" i="21"/>
  <c r="AW148" i="21"/>
  <c r="AX148" i="21"/>
  <c r="AU149" i="21"/>
  <c r="AV149" i="21"/>
  <c r="AW149" i="21"/>
  <c r="AX149" i="21"/>
  <c r="AU150" i="21"/>
  <c r="AV150" i="21"/>
  <c r="AW150" i="21"/>
  <c r="AX150" i="21"/>
  <c r="AU151" i="21"/>
  <c r="AV151" i="21"/>
  <c r="AW151" i="21"/>
  <c r="AX151" i="21"/>
  <c r="AU152" i="21"/>
  <c r="AV152" i="21"/>
  <c r="AW152" i="21"/>
  <c r="AX152" i="21"/>
  <c r="AU153" i="21"/>
  <c r="AV153" i="21"/>
  <c r="AW153" i="21"/>
  <c r="AX153" i="21"/>
  <c r="AU154" i="21"/>
  <c r="AV154" i="21"/>
  <c r="AW154" i="21"/>
  <c r="AX154" i="21"/>
  <c r="AU155" i="21"/>
  <c r="AV155" i="21"/>
  <c r="AW155" i="21"/>
  <c r="AX155" i="21"/>
  <c r="AU156" i="21"/>
  <c r="AV156" i="21"/>
  <c r="AW156" i="21"/>
  <c r="AX156" i="21"/>
  <c r="AT57" i="21"/>
  <c r="AT58" i="21"/>
  <c r="AT59" i="21"/>
  <c r="AT60" i="21"/>
  <c r="AT61" i="21"/>
  <c r="AT62" i="21"/>
  <c r="AT63" i="21"/>
  <c r="AT64" i="21"/>
  <c r="AT65" i="21"/>
  <c r="AT66" i="21"/>
  <c r="AT67" i="21"/>
  <c r="AT68" i="21"/>
  <c r="AT69" i="21"/>
  <c r="AT70" i="21"/>
  <c r="AT71" i="21"/>
  <c r="AT72" i="21"/>
  <c r="AT73" i="21"/>
  <c r="AT74" i="21"/>
  <c r="AT75" i="21"/>
  <c r="AT76" i="21"/>
  <c r="AT77" i="21"/>
  <c r="AT78" i="21"/>
  <c r="AT79" i="21"/>
  <c r="AT80" i="21"/>
  <c r="AT81" i="21"/>
  <c r="AT82" i="21"/>
  <c r="AT83" i="21"/>
  <c r="AT84" i="21"/>
  <c r="AT85" i="21"/>
  <c r="AT86" i="21"/>
  <c r="AT87" i="21"/>
  <c r="AT88" i="21"/>
  <c r="AT89" i="21"/>
  <c r="AT90" i="21"/>
  <c r="AT91" i="21"/>
  <c r="AT92" i="21"/>
  <c r="AT93" i="21"/>
  <c r="AT94" i="21"/>
  <c r="AT95" i="21"/>
  <c r="AT96" i="21"/>
  <c r="AT97" i="21"/>
  <c r="AT98" i="21"/>
  <c r="AT99" i="21"/>
  <c r="AT100" i="21"/>
  <c r="AT101" i="21"/>
  <c r="AT102" i="21"/>
  <c r="AT103" i="21"/>
  <c r="AT104" i="21"/>
  <c r="AT105" i="21"/>
  <c r="AT106" i="21"/>
  <c r="AT107" i="21"/>
  <c r="AT108" i="21"/>
  <c r="AT109" i="21"/>
  <c r="AT110" i="21"/>
  <c r="AT111" i="21"/>
  <c r="AT112" i="21"/>
  <c r="AT113" i="21"/>
  <c r="AT114" i="21"/>
  <c r="AT115" i="21"/>
  <c r="AT116" i="21"/>
  <c r="AT117" i="21"/>
  <c r="AT118" i="21"/>
  <c r="AT119" i="21"/>
  <c r="AT120" i="21"/>
  <c r="AT121" i="21"/>
  <c r="AT122" i="21"/>
  <c r="AT123" i="21"/>
  <c r="AT124" i="21"/>
  <c r="AT125" i="21"/>
  <c r="AT126" i="21"/>
  <c r="AT127" i="21"/>
  <c r="AT128" i="21"/>
  <c r="AT129" i="21"/>
  <c r="AT130" i="21"/>
  <c r="AT131" i="21"/>
  <c r="AT132" i="21"/>
  <c r="AT133" i="21"/>
  <c r="AT134" i="21"/>
  <c r="AT135" i="21"/>
  <c r="AT136" i="21"/>
  <c r="AT137" i="21"/>
  <c r="AT138" i="21"/>
  <c r="AT139" i="21"/>
  <c r="AT140" i="21"/>
  <c r="AT141" i="21"/>
  <c r="AT142" i="21"/>
  <c r="AT143" i="21"/>
  <c r="AT144" i="21"/>
  <c r="AT145" i="21"/>
  <c r="AT146" i="21"/>
  <c r="AT147" i="21"/>
  <c r="AT148" i="21"/>
  <c r="AT149" i="21"/>
  <c r="AT150" i="21"/>
  <c r="AT151" i="21"/>
  <c r="AT152" i="21"/>
  <c r="AT153" i="21"/>
  <c r="AT154" i="21"/>
  <c r="AT155" i="21"/>
  <c r="AT156" i="21"/>
  <c r="AT56" i="21"/>
  <c r="AS57" i="21"/>
  <c r="AS58" i="21"/>
  <c r="AS59" i="21"/>
  <c r="AS60" i="21"/>
  <c r="AS61" i="21"/>
  <c r="AS62" i="21"/>
  <c r="AS63" i="21"/>
  <c r="AS64" i="21"/>
  <c r="AS65" i="21"/>
  <c r="AS66" i="21"/>
  <c r="AS67" i="21"/>
  <c r="AS68" i="21"/>
  <c r="AS69" i="21"/>
  <c r="AS70" i="21"/>
  <c r="AS71" i="21"/>
  <c r="AS72" i="21"/>
  <c r="AS73" i="21"/>
  <c r="AS74" i="21"/>
  <c r="AS75" i="21"/>
  <c r="AS76" i="21"/>
  <c r="AS77" i="21"/>
  <c r="AS78" i="21"/>
  <c r="AS79" i="21"/>
  <c r="AS80" i="21"/>
  <c r="AS81" i="21"/>
  <c r="AS82" i="21"/>
  <c r="AS83" i="21"/>
  <c r="AS84" i="21"/>
  <c r="AS85" i="21"/>
  <c r="AS86" i="21"/>
  <c r="AS87" i="21"/>
  <c r="AS88" i="21"/>
  <c r="AS89" i="21"/>
  <c r="AS90" i="21"/>
  <c r="AS91" i="21"/>
  <c r="AS92" i="21"/>
  <c r="AS93" i="21"/>
  <c r="AS94" i="21"/>
  <c r="AS95" i="21"/>
  <c r="AS96" i="21"/>
  <c r="AS97" i="21"/>
  <c r="AS98" i="21"/>
  <c r="AS99" i="21"/>
  <c r="AS100" i="21"/>
  <c r="AS101" i="21"/>
  <c r="AS102" i="21"/>
  <c r="AS103" i="21"/>
  <c r="AS104" i="21"/>
  <c r="AS105" i="21"/>
  <c r="AS106" i="21"/>
  <c r="AS107" i="21"/>
  <c r="AS108" i="21"/>
  <c r="AS109" i="21"/>
  <c r="AS110" i="21"/>
  <c r="AS111" i="21"/>
  <c r="AS112" i="21"/>
  <c r="AS113" i="21"/>
  <c r="AS114" i="21"/>
  <c r="AS115" i="21"/>
  <c r="AS116" i="21"/>
  <c r="AS117" i="21"/>
  <c r="AS118" i="21"/>
  <c r="AS119" i="21"/>
  <c r="AS120" i="21"/>
  <c r="AS121" i="21"/>
  <c r="AS122" i="21"/>
  <c r="AS123" i="21"/>
  <c r="AS124" i="21"/>
  <c r="AS125" i="21"/>
  <c r="AS126" i="21"/>
  <c r="AS127" i="21"/>
  <c r="AS128" i="21"/>
  <c r="AS129" i="21"/>
  <c r="AS130" i="21"/>
  <c r="AS131" i="21"/>
  <c r="AS132" i="21"/>
  <c r="AS133" i="21"/>
  <c r="AS134" i="21"/>
  <c r="AS135" i="21"/>
  <c r="AS136" i="21"/>
  <c r="AS137" i="21"/>
  <c r="AS138" i="21"/>
  <c r="AS139" i="21"/>
  <c r="AS140" i="21"/>
  <c r="AS141" i="21"/>
  <c r="AS142" i="21"/>
  <c r="AS143" i="21"/>
  <c r="AS144" i="21"/>
  <c r="AS145" i="21"/>
  <c r="AS146" i="21"/>
  <c r="AS147" i="21"/>
  <c r="AS148" i="21"/>
  <c r="AS149" i="21"/>
  <c r="AS150" i="21"/>
  <c r="AS151" i="21"/>
  <c r="AS152" i="21"/>
  <c r="AS153" i="21"/>
  <c r="AS154" i="21"/>
  <c r="AS155" i="21"/>
  <c r="AS156" i="21"/>
  <c r="AS56" i="21"/>
  <c r="AO56" i="21"/>
  <c r="AP56" i="21"/>
  <c r="AQ56" i="21"/>
  <c r="AR56" i="21"/>
  <c r="AO57" i="21"/>
  <c r="AP57" i="21"/>
  <c r="AQ57" i="21"/>
  <c r="AR57" i="21"/>
  <c r="AO58" i="21"/>
  <c r="AP58" i="21"/>
  <c r="AQ58" i="21"/>
  <c r="AR58" i="21"/>
  <c r="AO59" i="21"/>
  <c r="AP59" i="21"/>
  <c r="AQ59" i="21"/>
  <c r="AR59" i="21"/>
  <c r="AO60" i="21"/>
  <c r="AP60" i="21"/>
  <c r="AQ60" i="21"/>
  <c r="AR60" i="21"/>
  <c r="AO61" i="21"/>
  <c r="AP61" i="21"/>
  <c r="AQ61" i="21"/>
  <c r="AR61" i="21"/>
  <c r="AO62" i="21"/>
  <c r="AP62" i="21"/>
  <c r="AQ62" i="21"/>
  <c r="AR62" i="21"/>
  <c r="AO63" i="21"/>
  <c r="AP63" i="21"/>
  <c r="AQ63" i="21"/>
  <c r="AR63" i="21"/>
  <c r="AO64" i="21"/>
  <c r="AP64" i="21"/>
  <c r="AQ64" i="21"/>
  <c r="AR64" i="21"/>
  <c r="AO65" i="21"/>
  <c r="AP65" i="21"/>
  <c r="AQ65" i="21"/>
  <c r="AR65" i="21"/>
  <c r="AO66" i="21"/>
  <c r="AP66" i="21"/>
  <c r="AQ66" i="21"/>
  <c r="AR66" i="21"/>
  <c r="AO67" i="21"/>
  <c r="AP67" i="21"/>
  <c r="AQ67" i="21"/>
  <c r="AR67" i="21"/>
  <c r="AO68" i="21"/>
  <c r="AP68" i="21"/>
  <c r="AQ68" i="21"/>
  <c r="AR68" i="21"/>
  <c r="AO69" i="21"/>
  <c r="AP69" i="21"/>
  <c r="AQ69" i="21"/>
  <c r="AR69" i="21"/>
  <c r="AO70" i="21"/>
  <c r="AP70" i="21"/>
  <c r="AQ70" i="21"/>
  <c r="AR70" i="21"/>
  <c r="AO71" i="21"/>
  <c r="AP71" i="21"/>
  <c r="AQ71" i="21"/>
  <c r="AR71" i="21"/>
  <c r="AO72" i="21"/>
  <c r="AP72" i="21"/>
  <c r="AQ72" i="21"/>
  <c r="AR72" i="21"/>
  <c r="AO73" i="21"/>
  <c r="AP73" i="21"/>
  <c r="AQ73" i="21"/>
  <c r="AR73" i="21"/>
  <c r="AO74" i="21"/>
  <c r="AP74" i="21"/>
  <c r="AQ74" i="21"/>
  <c r="AR74" i="21"/>
  <c r="AO75" i="21"/>
  <c r="AP75" i="21"/>
  <c r="AQ75" i="21"/>
  <c r="AR75" i="21"/>
  <c r="AO76" i="21"/>
  <c r="AP76" i="21"/>
  <c r="AQ76" i="21"/>
  <c r="AR76" i="21"/>
  <c r="AO77" i="21"/>
  <c r="AP77" i="21"/>
  <c r="AQ77" i="21"/>
  <c r="AR77" i="21"/>
  <c r="AO78" i="21"/>
  <c r="AP78" i="21"/>
  <c r="AQ78" i="21"/>
  <c r="AR78" i="21"/>
  <c r="AO79" i="21"/>
  <c r="AP79" i="21"/>
  <c r="AQ79" i="21"/>
  <c r="AR79" i="21"/>
  <c r="AO80" i="21"/>
  <c r="AP80" i="21"/>
  <c r="AQ80" i="21"/>
  <c r="AR80" i="21"/>
  <c r="AO81" i="21"/>
  <c r="AP81" i="21"/>
  <c r="AQ81" i="21"/>
  <c r="AR81" i="21"/>
  <c r="AO82" i="21"/>
  <c r="AP82" i="21"/>
  <c r="AQ82" i="21"/>
  <c r="AR82" i="21"/>
  <c r="AO83" i="21"/>
  <c r="AP83" i="21"/>
  <c r="AQ83" i="21"/>
  <c r="AR83" i="21"/>
  <c r="AO84" i="21"/>
  <c r="AP84" i="21"/>
  <c r="AQ84" i="21"/>
  <c r="AR84" i="21"/>
  <c r="AO85" i="21"/>
  <c r="AP85" i="21"/>
  <c r="AQ85" i="21"/>
  <c r="AR85" i="21"/>
  <c r="AO86" i="21"/>
  <c r="AP86" i="21"/>
  <c r="AQ86" i="21"/>
  <c r="AR86" i="21"/>
  <c r="AO87" i="21"/>
  <c r="AP87" i="21"/>
  <c r="AQ87" i="21"/>
  <c r="AR87" i="21"/>
  <c r="AO88" i="21"/>
  <c r="AP88" i="21"/>
  <c r="AQ88" i="21"/>
  <c r="AR88" i="21"/>
  <c r="AO89" i="21"/>
  <c r="AP89" i="21"/>
  <c r="AQ89" i="21"/>
  <c r="AR89" i="21"/>
  <c r="AO90" i="21"/>
  <c r="AP90" i="21"/>
  <c r="AQ90" i="21"/>
  <c r="AR90" i="21"/>
  <c r="AO91" i="21"/>
  <c r="AP91" i="21"/>
  <c r="AQ91" i="21"/>
  <c r="AR91" i="21"/>
  <c r="AO92" i="21"/>
  <c r="AP92" i="21"/>
  <c r="AQ92" i="21"/>
  <c r="AR92" i="21"/>
  <c r="AO93" i="21"/>
  <c r="AP93" i="21"/>
  <c r="AQ93" i="21"/>
  <c r="AR93" i="21"/>
  <c r="AO94" i="21"/>
  <c r="AP94" i="21"/>
  <c r="AQ94" i="21"/>
  <c r="AR94" i="21"/>
  <c r="AO95" i="21"/>
  <c r="AP95" i="21"/>
  <c r="AQ95" i="21"/>
  <c r="AR95" i="21"/>
  <c r="AO96" i="21"/>
  <c r="AP96" i="21"/>
  <c r="AQ96" i="21"/>
  <c r="AR96" i="21"/>
  <c r="AO97" i="21"/>
  <c r="AP97" i="21"/>
  <c r="AQ97" i="21"/>
  <c r="AR97" i="21"/>
  <c r="AO98" i="21"/>
  <c r="AP98" i="21"/>
  <c r="AQ98" i="21"/>
  <c r="AR98" i="21"/>
  <c r="AO99" i="21"/>
  <c r="AP99" i="21"/>
  <c r="AQ99" i="21"/>
  <c r="AR99" i="21"/>
  <c r="AO100" i="21"/>
  <c r="AP100" i="21"/>
  <c r="AQ100" i="21"/>
  <c r="AR100" i="21"/>
  <c r="AO101" i="21"/>
  <c r="AP101" i="21"/>
  <c r="AQ101" i="21"/>
  <c r="AR101" i="21"/>
  <c r="AO102" i="21"/>
  <c r="AP102" i="21"/>
  <c r="AQ102" i="21"/>
  <c r="AR102" i="21"/>
  <c r="AO103" i="21"/>
  <c r="AP103" i="21"/>
  <c r="AQ103" i="21"/>
  <c r="AR103" i="21"/>
  <c r="AO104" i="21"/>
  <c r="AP104" i="21"/>
  <c r="AQ104" i="21"/>
  <c r="AR104" i="21"/>
  <c r="AO105" i="21"/>
  <c r="AP105" i="21"/>
  <c r="AQ105" i="21"/>
  <c r="AR105" i="21"/>
  <c r="AO106" i="21"/>
  <c r="AP106" i="21"/>
  <c r="AQ106" i="21"/>
  <c r="AR106" i="21"/>
  <c r="AO107" i="21"/>
  <c r="AP107" i="21"/>
  <c r="AQ107" i="21"/>
  <c r="AR107" i="21"/>
  <c r="AO108" i="21"/>
  <c r="AP108" i="21"/>
  <c r="AQ108" i="21"/>
  <c r="AR108" i="21"/>
  <c r="AO109" i="21"/>
  <c r="AP109" i="21"/>
  <c r="AQ109" i="21"/>
  <c r="AR109" i="21"/>
  <c r="AO110" i="21"/>
  <c r="AP110" i="21"/>
  <c r="AQ110" i="21"/>
  <c r="AR110" i="21"/>
  <c r="AO111" i="21"/>
  <c r="AP111" i="21"/>
  <c r="AQ111" i="21"/>
  <c r="AR111" i="21"/>
  <c r="AO112" i="21"/>
  <c r="AP112" i="21"/>
  <c r="AQ112" i="21"/>
  <c r="AR112" i="21"/>
  <c r="AO113" i="21"/>
  <c r="AP113" i="21"/>
  <c r="AQ113" i="21"/>
  <c r="AR113" i="21"/>
  <c r="AO114" i="21"/>
  <c r="AP114" i="21"/>
  <c r="AQ114" i="21"/>
  <c r="AR114" i="21"/>
  <c r="AO115" i="21"/>
  <c r="AP115" i="21"/>
  <c r="AQ115" i="21"/>
  <c r="AR115" i="21"/>
  <c r="AO116" i="21"/>
  <c r="AP116" i="21"/>
  <c r="AQ116" i="21"/>
  <c r="AR116" i="21"/>
  <c r="AO117" i="21"/>
  <c r="AP117" i="21"/>
  <c r="AQ117" i="21"/>
  <c r="AR117" i="21"/>
  <c r="AO118" i="21"/>
  <c r="AP118" i="21"/>
  <c r="AQ118" i="21"/>
  <c r="AR118" i="21"/>
  <c r="AO119" i="21"/>
  <c r="AP119" i="21"/>
  <c r="AQ119" i="21"/>
  <c r="AR119" i="21"/>
  <c r="AO120" i="21"/>
  <c r="AP120" i="21"/>
  <c r="AQ120" i="21"/>
  <c r="AR120" i="21"/>
  <c r="AO121" i="21"/>
  <c r="AP121" i="21"/>
  <c r="AQ121" i="21"/>
  <c r="AR121" i="21"/>
  <c r="AO122" i="21"/>
  <c r="AP122" i="21"/>
  <c r="AQ122" i="21"/>
  <c r="AR122" i="21"/>
  <c r="AO123" i="21"/>
  <c r="AP123" i="21"/>
  <c r="AQ123" i="21"/>
  <c r="AR123" i="21"/>
  <c r="AO124" i="21"/>
  <c r="AP124" i="21"/>
  <c r="AQ124" i="21"/>
  <c r="AR124" i="21"/>
  <c r="AO125" i="21"/>
  <c r="AP125" i="21"/>
  <c r="AQ125" i="21"/>
  <c r="AR125" i="21"/>
  <c r="AO126" i="21"/>
  <c r="AP126" i="21"/>
  <c r="AQ126" i="21"/>
  <c r="AR126" i="21"/>
  <c r="AO127" i="21"/>
  <c r="AP127" i="21"/>
  <c r="AQ127" i="21"/>
  <c r="AR127" i="21"/>
  <c r="AO128" i="21"/>
  <c r="AP128" i="21"/>
  <c r="AQ128" i="21"/>
  <c r="AR128" i="21"/>
  <c r="AO129" i="21"/>
  <c r="AP129" i="21"/>
  <c r="AQ129" i="21"/>
  <c r="AR129" i="21"/>
  <c r="AO130" i="21"/>
  <c r="AP130" i="21"/>
  <c r="AQ130" i="21"/>
  <c r="AR130" i="21"/>
  <c r="AO131" i="21"/>
  <c r="AP131" i="21"/>
  <c r="AQ131" i="21"/>
  <c r="AR131" i="21"/>
  <c r="AO132" i="21"/>
  <c r="AP132" i="21"/>
  <c r="AQ132" i="21"/>
  <c r="AR132" i="21"/>
  <c r="AO133" i="21"/>
  <c r="AP133" i="21"/>
  <c r="AQ133" i="21"/>
  <c r="AR133" i="21"/>
  <c r="AO134" i="21"/>
  <c r="AP134" i="21"/>
  <c r="AQ134" i="21"/>
  <c r="AR134" i="21"/>
  <c r="AO135" i="21"/>
  <c r="AP135" i="21"/>
  <c r="AQ135" i="21"/>
  <c r="AR135" i="21"/>
  <c r="AO136" i="21"/>
  <c r="AP136" i="21"/>
  <c r="AQ136" i="21"/>
  <c r="AR136" i="21"/>
  <c r="AO137" i="21"/>
  <c r="AP137" i="21"/>
  <c r="AQ137" i="21"/>
  <c r="AR137" i="21"/>
  <c r="AO138" i="21"/>
  <c r="AP138" i="21"/>
  <c r="AQ138" i="21"/>
  <c r="AR138" i="21"/>
  <c r="AO139" i="21"/>
  <c r="AP139" i="21"/>
  <c r="AQ139" i="21"/>
  <c r="AR139" i="21"/>
  <c r="AO140" i="21"/>
  <c r="AP140" i="21"/>
  <c r="AQ140" i="21"/>
  <c r="AR140" i="21"/>
  <c r="AO141" i="21"/>
  <c r="AP141" i="21"/>
  <c r="AQ141" i="21"/>
  <c r="AR141" i="21"/>
  <c r="AO142" i="21"/>
  <c r="AP142" i="21"/>
  <c r="AQ142" i="21"/>
  <c r="AR142" i="21"/>
  <c r="AO143" i="21"/>
  <c r="AP143" i="21"/>
  <c r="AQ143" i="21"/>
  <c r="AR143" i="21"/>
  <c r="AO144" i="21"/>
  <c r="AP144" i="21"/>
  <c r="AQ144" i="21"/>
  <c r="AR144" i="21"/>
  <c r="AO145" i="21"/>
  <c r="AP145" i="21"/>
  <c r="AQ145" i="21"/>
  <c r="AR145" i="21"/>
  <c r="AO146" i="21"/>
  <c r="AP146" i="21"/>
  <c r="AQ146" i="21"/>
  <c r="AR146" i="21"/>
  <c r="AO147" i="21"/>
  <c r="AP147" i="21"/>
  <c r="AQ147" i="21"/>
  <c r="AR147" i="21"/>
  <c r="AO148" i="21"/>
  <c r="AP148" i="21"/>
  <c r="AQ148" i="21"/>
  <c r="AR148" i="21"/>
  <c r="AO149" i="21"/>
  <c r="AP149" i="21"/>
  <c r="AQ149" i="21"/>
  <c r="AR149" i="21"/>
  <c r="AO150" i="21"/>
  <c r="AP150" i="21"/>
  <c r="AQ150" i="21"/>
  <c r="AR150" i="21"/>
  <c r="AO151" i="21"/>
  <c r="AP151" i="21"/>
  <c r="AQ151" i="21"/>
  <c r="AR151" i="21"/>
  <c r="AO152" i="21"/>
  <c r="AP152" i="21"/>
  <c r="AQ152" i="21"/>
  <c r="AR152" i="21"/>
  <c r="AO153" i="21"/>
  <c r="AP153" i="21"/>
  <c r="AQ153" i="21"/>
  <c r="AR153" i="21"/>
  <c r="AO154" i="21"/>
  <c r="AP154" i="21"/>
  <c r="AQ154" i="21"/>
  <c r="AR154" i="21"/>
  <c r="AO155" i="21"/>
  <c r="AP155" i="21"/>
  <c r="AQ155" i="21"/>
  <c r="AR155" i="21"/>
  <c r="AO156" i="21"/>
  <c r="AP156" i="21"/>
  <c r="AQ156" i="21"/>
  <c r="AR156" i="21"/>
  <c r="AN57" i="21"/>
  <c r="AN58" i="21"/>
  <c r="AN59" i="21"/>
  <c r="AN60" i="21"/>
  <c r="AN61" i="21"/>
  <c r="AN62" i="21"/>
  <c r="AN63" i="21"/>
  <c r="AN64" i="21"/>
  <c r="AN65" i="21"/>
  <c r="AN66" i="21"/>
  <c r="AN67" i="21"/>
  <c r="AN68" i="21"/>
  <c r="AN69" i="21"/>
  <c r="AN70" i="21"/>
  <c r="AN71" i="21"/>
  <c r="AN72" i="21"/>
  <c r="AN73" i="21"/>
  <c r="AN74" i="21"/>
  <c r="AN75" i="21"/>
  <c r="AN76" i="21"/>
  <c r="AN77" i="21"/>
  <c r="AN78" i="21"/>
  <c r="AN79" i="21"/>
  <c r="AN80" i="21"/>
  <c r="AN81" i="21"/>
  <c r="AN82" i="21"/>
  <c r="AN83" i="21"/>
  <c r="AN84" i="21"/>
  <c r="AN85" i="21"/>
  <c r="AN86" i="21"/>
  <c r="AN87" i="21"/>
  <c r="AN88" i="21"/>
  <c r="AN89" i="21"/>
  <c r="AN90" i="21"/>
  <c r="AN91" i="21"/>
  <c r="AN92" i="21"/>
  <c r="AN93" i="21"/>
  <c r="AN94" i="21"/>
  <c r="AN95" i="21"/>
  <c r="AN96" i="21"/>
  <c r="AN97" i="21"/>
  <c r="AN98" i="21"/>
  <c r="AN99" i="21"/>
  <c r="AN100" i="21"/>
  <c r="AN101" i="21"/>
  <c r="AN102" i="21"/>
  <c r="AN103" i="21"/>
  <c r="AN104" i="21"/>
  <c r="AN105" i="21"/>
  <c r="AN106" i="21"/>
  <c r="AN107" i="21"/>
  <c r="AN108" i="21"/>
  <c r="AN109" i="21"/>
  <c r="AN110" i="21"/>
  <c r="AN111" i="21"/>
  <c r="AN112" i="21"/>
  <c r="AN113" i="21"/>
  <c r="AN114" i="21"/>
  <c r="AN115" i="21"/>
  <c r="AN116" i="21"/>
  <c r="AN117" i="21"/>
  <c r="AN118" i="21"/>
  <c r="AN119" i="21"/>
  <c r="AN120" i="21"/>
  <c r="AN121" i="21"/>
  <c r="AN122" i="21"/>
  <c r="AN123" i="21"/>
  <c r="AN124" i="21"/>
  <c r="AN125" i="21"/>
  <c r="AN126" i="21"/>
  <c r="AN127" i="21"/>
  <c r="AN128" i="21"/>
  <c r="AN129" i="21"/>
  <c r="AN130" i="21"/>
  <c r="AN131" i="21"/>
  <c r="AN132" i="21"/>
  <c r="AN133" i="21"/>
  <c r="AN134" i="21"/>
  <c r="AN135" i="21"/>
  <c r="AN136" i="21"/>
  <c r="AN137" i="21"/>
  <c r="AN138" i="21"/>
  <c r="AN139" i="21"/>
  <c r="AN140" i="21"/>
  <c r="AN141" i="21"/>
  <c r="AN142" i="21"/>
  <c r="AN143" i="21"/>
  <c r="AN144" i="21"/>
  <c r="AN145" i="21"/>
  <c r="AN146" i="21"/>
  <c r="AN147" i="21"/>
  <c r="AN148" i="21"/>
  <c r="AN149" i="21"/>
  <c r="AN150" i="21"/>
  <c r="AN151" i="21"/>
  <c r="AN152" i="21"/>
  <c r="AN153" i="21"/>
  <c r="AN154" i="21"/>
  <c r="AN155" i="21"/>
  <c r="AN156" i="21"/>
  <c r="AN56" i="21"/>
  <c r="AM57" i="21"/>
  <c r="AM58" i="21"/>
  <c r="AM59" i="21"/>
  <c r="AM60" i="21"/>
  <c r="AM61" i="21"/>
  <c r="AM62" i="21"/>
  <c r="AM63" i="21"/>
  <c r="AM64" i="21"/>
  <c r="AM65" i="21"/>
  <c r="AM66" i="21"/>
  <c r="AM67" i="21"/>
  <c r="AM68" i="21"/>
  <c r="AM69" i="21"/>
  <c r="AM70" i="21"/>
  <c r="AM71" i="21"/>
  <c r="AM72" i="21"/>
  <c r="AM73" i="21"/>
  <c r="AM74" i="21"/>
  <c r="AM75" i="21"/>
  <c r="AM76" i="21"/>
  <c r="AM77" i="21"/>
  <c r="AM78" i="21"/>
  <c r="AM79" i="21"/>
  <c r="AM80" i="21"/>
  <c r="AM81" i="21"/>
  <c r="AM82" i="21"/>
  <c r="AM83" i="21"/>
  <c r="AM84" i="21"/>
  <c r="AM85" i="21"/>
  <c r="AM86" i="21"/>
  <c r="AM87" i="21"/>
  <c r="AM88" i="21"/>
  <c r="AM89" i="21"/>
  <c r="AM90" i="21"/>
  <c r="AM91" i="21"/>
  <c r="AM92" i="21"/>
  <c r="AM93" i="21"/>
  <c r="AM94" i="21"/>
  <c r="AM95" i="21"/>
  <c r="AM96" i="21"/>
  <c r="AM97" i="21"/>
  <c r="AM98" i="21"/>
  <c r="AM99" i="21"/>
  <c r="AM100" i="21"/>
  <c r="AM101" i="21"/>
  <c r="AM102" i="21"/>
  <c r="AM103" i="21"/>
  <c r="AM104" i="21"/>
  <c r="AM105" i="21"/>
  <c r="AM106" i="21"/>
  <c r="AM107" i="21"/>
  <c r="AM108" i="21"/>
  <c r="AM109" i="21"/>
  <c r="AM110" i="21"/>
  <c r="AM111" i="21"/>
  <c r="AM112" i="21"/>
  <c r="AM113" i="21"/>
  <c r="AM114" i="21"/>
  <c r="AM115" i="21"/>
  <c r="AM116" i="21"/>
  <c r="AM117" i="21"/>
  <c r="AM118" i="21"/>
  <c r="AM119" i="21"/>
  <c r="AM120" i="21"/>
  <c r="AM121" i="21"/>
  <c r="AM122" i="21"/>
  <c r="AM123" i="21"/>
  <c r="AM124" i="21"/>
  <c r="AM125" i="21"/>
  <c r="AM126" i="21"/>
  <c r="AM127" i="21"/>
  <c r="AM128" i="21"/>
  <c r="AM129" i="21"/>
  <c r="AM130" i="21"/>
  <c r="AM131" i="21"/>
  <c r="AM132" i="21"/>
  <c r="AM133" i="21"/>
  <c r="AM134" i="21"/>
  <c r="AM135" i="21"/>
  <c r="AM136" i="21"/>
  <c r="AM137" i="21"/>
  <c r="AM138" i="21"/>
  <c r="AM139" i="21"/>
  <c r="AM140" i="21"/>
  <c r="AM141" i="21"/>
  <c r="AM142" i="21"/>
  <c r="AM143" i="21"/>
  <c r="AM144" i="21"/>
  <c r="AM145" i="21"/>
  <c r="AM146" i="21"/>
  <c r="AM147" i="21"/>
  <c r="AM148" i="21"/>
  <c r="AM149" i="21"/>
  <c r="AM150" i="21"/>
  <c r="AM151" i="21"/>
  <c r="AM152" i="21"/>
  <c r="AM153" i="21"/>
  <c r="AM154" i="21"/>
  <c r="AM155" i="21"/>
  <c r="AM156" i="21"/>
  <c r="AM56" i="21"/>
  <c r="AI56" i="21"/>
  <c r="AJ56" i="21"/>
  <c r="AK56" i="21"/>
  <c r="AL56" i="21"/>
  <c r="AI57" i="21"/>
  <c r="AJ57" i="21"/>
  <c r="AK57" i="21"/>
  <c r="AL57" i="21"/>
  <c r="AI58" i="21"/>
  <c r="AJ58" i="21"/>
  <c r="AK58" i="21"/>
  <c r="AL58" i="21"/>
  <c r="AI59" i="21"/>
  <c r="AJ59" i="21"/>
  <c r="AK59" i="21"/>
  <c r="AL59" i="21"/>
  <c r="AI60" i="21"/>
  <c r="AJ60" i="21"/>
  <c r="AK60" i="21"/>
  <c r="AL60" i="21"/>
  <c r="AI61" i="21"/>
  <c r="AJ61" i="21"/>
  <c r="AK61" i="21"/>
  <c r="AL61" i="21"/>
  <c r="AI62" i="21"/>
  <c r="AJ62" i="21"/>
  <c r="AK62" i="21"/>
  <c r="AL62" i="21"/>
  <c r="AI63" i="21"/>
  <c r="AJ63" i="21"/>
  <c r="AK63" i="21"/>
  <c r="AL63" i="21"/>
  <c r="AI64" i="21"/>
  <c r="AJ64" i="21"/>
  <c r="AK64" i="21"/>
  <c r="AL64" i="21"/>
  <c r="AI65" i="21"/>
  <c r="AJ65" i="21"/>
  <c r="AK65" i="21"/>
  <c r="AL65" i="21"/>
  <c r="AI66" i="21"/>
  <c r="AJ66" i="21"/>
  <c r="AK66" i="21"/>
  <c r="AL66" i="21"/>
  <c r="AI67" i="21"/>
  <c r="AJ67" i="21"/>
  <c r="AK67" i="21"/>
  <c r="AL67" i="21"/>
  <c r="AI68" i="21"/>
  <c r="AJ68" i="21"/>
  <c r="AK68" i="21"/>
  <c r="AL68" i="21"/>
  <c r="AI69" i="21"/>
  <c r="AJ69" i="21"/>
  <c r="AK69" i="21"/>
  <c r="AL69" i="21"/>
  <c r="AI70" i="21"/>
  <c r="AJ70" i="21"/>
  <c r="AK70" i="21"/>
  <c r="AL70" i="21"/>
  <c r="AI71" i="21"/>
  <c r="AJ71" i="21"/>
  <c r="AK71" i="21"/>
  <c r="AL71" i="21"/>
  <c r="AI72" i="21"/>
  <c r="AJ72" i="21"/>
  <c r="AK72" i="21"/>
  <c r="AL72" i="21"/>
  <c r="AI73" i="21"/>
  <c r="AJ73" i="21"/>
  <c r="AK73" i="21"/>
  <c r="AL73" i="21"/>
  <c r="AI74" i="21"/>
  <c r="AJ74" i="21"/>
  <c r="AK74" i="21"/>
  <c r="AL74" i="21"/>
  <c r="AI75" i="21"/>
  <c r="AJ75" i="21"/>
  <c r="AK75" i="21"/>
  <c r="AL75" i="21"/>
  <c r="AI76" i="21"/>
  <c r="AJ76" i="21"/>
  <c r="AK76" i="21"/>
  <c r="AL76" i="21"/>
  <c r="AI77" i="21"/>
  <c r="AJ77" i="21"/>
  <c r="AK77" i="21"/>
  <c r="AL77" i="21"/>
  <c r="AI78" i="21"/>
  <c r="AJ78" i="21"/>
  <c r="AK78" i="21"/>
  <c r="AL78" i="21"/>
  <c r="AI79" i="21"/>
  <c r="AJ79" i="21"/>
  <c r="AK79" i="21"/>
  <c r="AL79" i="21"/>
  <c r="AI80" i="21"/>
  <c r="AJ80" i="21"/>
  <c r="AK80" i="21"/>
  <c r="AL80" i="21"/>
  <c r="AI81" i="21"/>
  <c r="AJ81" i="21"/>
  <c r="AK81" i="21"/>
  <c r="AL81" i="21"/>
  <c r="AI82" i="21"/>
  <c r="AJ82" i="21"/>
  <c r="AK82" i="21"/>
  <c r="AL82" i="21"/>
  <c r="AI83" i="21"/>
  <c r="AJ83" i="21"/>
  <c r="AK83" i="21"/>
  <c r="AL83" i="21"/>
  <c r="AI84" i="21"/>
  <c r="AJ84" i="21"/>
  <c r="AK84" i="21"/>
  <c r="AL84" i="21"/>
  <c r="AI85" i="21"/>
  <c r="AJ85" i="21"/>
  <c r="AK85" i="21"/>
  <c r="AL85" i="21"/>
  <c r="AI86" i="21"/>
  <c r="AJ86" i="21"/>
  <c r="AK86" i="21"/>
  <c r="AL86" i="21"/>
  <c r="AI87" i="21"/>
  <c r="AJ87" i="21"/>
  <c r="AK87" i="21"/>
  <c r="AL87" i="21"/>
  <c r="AI88" i="21"/>
  <c r="AJ88" i="21"/>
  <c r="AK88" i="21"/>
  <c r="AL88" i="21"/>
  <c r="AI89" i="21"/>
  <c r="AJ89" i="21"/>
  <c r="AK89" i="21"/>
  <c r="AL89" i="21"/>
  <c r="AI90" i="21"/>
  <c r="AJ90" i="21"/>
  <c r="AK90" i="21"/>
  <c r="AL90" i="21"/>
  <c r="AI91" i="21"/>
  <c r="AJ91" i="21"/>
  <c r="AK91" i="21"/>
  <c r="AL91" i="21"/>
  <c r="AI92" i="21"/>
  <c r="AJ92" i="21"/>
  <c r="AK92" i="21"/>
  <c r="AL92" i="21"/>
  <c r="AI93" i="21"/>
  <c r="AJ93" i="21"/>
  <c r="AK93" i="21"/>
  <c r="AL93" i="21"/>
  <c r="AI94" i="21"/>
  <c r="AJ94" i="21"/>
  <c r="AK94" i="21"/>
  <c r="AL94" i="21"/>
  <c r="AI95" i="21"/>
  <c r="AJ95" i="21"/>
  <c r="AK95" i="21"/>
  <c r="AL95" i="21"/>
  <c r="AI96" i="21"/>
  <c r="AJ96" i="21"/>
  <c r="AK96" i="21"/>
  <c r="AL96" i="21"/>
  <c r="AI97" i="21"/>
  <c r="AJ97" i="21"/>
  <c r="AK97" i="21"/>
  <c r="AL97" i="21"/>
  <c r="AI98" i="21"/>
  <c r="AJ98" i="21"/>
  <c r="AK98" i="21"/>
  <c r="AL98" i="21"/>
  <c r="AI99" i="21"/>
  <c r="AJ99" i="21"/>
  <c r="AK99" i="21"/>
  <c r="AL99" i="21"/>
  <c r="AI100" i="21"/>
  <c r="AJ100" i="21"/>
  <c r="AK100" i="21"/>
  <c r="AL100" i="21"/>
  <c r="AI101" i="21"/>
  <c r="AJ101" i="21"/>
  <c r="AK101" i="21"/>
  <c r="AL101" i="21"/>
  <c r="AI102" i="21"/>
  <c r="AJ102" i="21"/>
  <c r="AK102" i="21"/>
  <c r="AL102" i="21"/>
  <c r="AI103" i="21"/>
  <c r="AJ103" i="21"/>
  <c r="AK103" i="21"/>
  <c r="AL103" i="21"/>
  <c r="AI104" i="21"/>
  <c r="AJ104" i="21"/>
  <c r="AK104" i="21"/>
  <c r="AL104" i="21"/>
  <c r="AI105" i="21"/>
  <c r="AJ105" i="21"/>
  <c r="AK105" i="21"/>
  <c r="AL105" i="21"/>
  <c r="AI106" i="21"/>
  <c r="AJ106" i="21"/>
  <c r="AK106" i="21"/>
  <c r="AL106" i="21"/>
  <c r="AI107" i="21"/>
  <c r="AJ107" i="21"/>
  <c r="AK107" i="21"/>
  <c r="AL107" i="21"/>
  <c r="AI108" i="21"/>
  <c r="AJ108" i="21"/>
  <c r="AK108" i="21"/>
  <c r="AL108" i="21"/>
  <c r="AI109" i="21"/>
  <c r="AJ109" i="21"/>
  <c r="AK109" i="21"/>
  <c r="AL109" i="21"/>
  <c r="AI110" i="21"/>
  <c r="AJ110" i="21"/>
  <c r="AK110" i="21"/>
  <c r="AL110" i="21"/>
  <c r="AI111" i="21"/>
  <c r="AJ111" i="21"/>
  <c r="AK111" i="21"/>
  <c r="AL111" i="21"/>
  <c r="AI112" i="21"/>
  <c r="AJ112" i="21"/>
  <c r="AK112" i="21"/>
  <c r="AL112" i="21"/>
  <c r="AI113" i="21"/>
  <c r="AJ113" i="21"/>
  <c r="AK113" i="21"/>
  <c r="AL113" i="21"/>
  <c r="AI114" i="21"/>
  <c r="AJ114" i="21"/>
  <c r="AK114" i="21"/>
  <c r="AL114" i="21"/>
  <c r="AI115" i="21"/>
  <c r="AJ115" i="21"/>
  <c r="AK115" i="21"/>
  <c r="AL115" i="21"/>
  <c r="AI116" i="21"/>
  <c r="AJ116" i="21"/>
  <c r="AK116" i="21"/>
  <c r="AL116" i="21"/>
  <c r="AI117" i="21"/>
  <c r="AJ117" i="21"/>
  <c r="AK117" i="21"/>
  <c r="AL117" i="21"/>
  <c r="AI118" i="21"/>
  <c r="AJ118" i="21"/>
  <c r="AK118" i="21"/>
  <c r="AL118" i="21"/>
  <c r="AI119" i="21"/>
  <c r="AJ119" i="21"/>
  <c r="AK119" i="21"/>
  <c r="AL119" i="21"/>
  <c r="AI120" i="21"/>
  <c r="AJ120" i="21"/>
  <c r="AK120" i="21"/>
  <c r="AL120" i="21"/>
  <c r="AI121" i="21"/>
  <c r="AJ121" i="21"/>
  <c r="AK121" i="21"/>
  <c r="AL121" i="21"/>
  <c r="AI122" i="21"/>
  <c r="AJ122" i="21"/>
  <c r="AK122" i="21"/>
  <c r="AL122" i="21"/>
  <c r="AI123" i="21"/>
  <c r="AJ123" i="21"/>
  <c r="AK123" i="21"/>
  <c r="AL123" i="21"/>
  <c r="AI124" i="21"/>
  <c r="AJ124" i="21"/>
  <c r="AK124" i="21"/>
  <c r="AL124" i="21"/>
  <c r="AI125" i="21"/>
  <c r="AJ125" i="21"/>
  <c r="AK125" i="21"/>
  <c r="AL125" i="21"/>
  <c r="AI126" i="21"/>
  <c r="AJ126" i="21"/>
  <c r="AK126" i="21"/>
  <c r="AL126" i="21"/>
  <c r="AI127" i="21"/>
  <c r="AJ127" i="21"/>
  <c r="AK127" i="21"/>
  <c r="AL127" i="21"/>
  <c r="AI128" i="21"/>
  <c r="AJ128" i="21"/>
  <c r="AK128" i="21"/>
  <c r="AL128" i="21"/>
  <c r="AI129" i="21"/>
  <c r="AJ129" i="21"/>
  <c r="AK129" i="21"/>
  <c r="AL129" i="21"/>
  <c r="AI130" i="21"/>
  <c r="AJ130" i="21"/>
  <c r="AK130" i="21"/>
  <c r="AL130" i="21"/>
  <c r="AI131" i="21"/>
  <c r="AJ131" i="21"/>
  <c r="AK131" i="21"/>
  <c r="AL131" i="21"/>
  <c r="AI132" i="21"/>
  <c r="AJ132" i="21"/>
  <c r="AK132" i="21"/>
  <c r="AL132" i="21"/>
  <c r="AI133" i="21"/>
  <c r="AJ133" i="21"/>
  <c r="AK133" i="21"/>
  <c r="AL133" i="21"/>
  <c r="AI134" i="21"/>
  <c r="AJ134" i="21"/>
  <c r="AK134" i="21"/>
  <c r="AL134" i="21"/>
  <c r="AI135" i="21"/>
  <c r="AJ135" i="21"/>
  <c r="AK135" i="21"/>
  <c r="AL135" i="21"/>
  <c r="AI136" i="21"/>
  <c r="AJ136" i="21"/>
  <c r="AK136" i="21"/>
  <c r="AL136" i="21"/>
  <c r="AI137" i="21"/>
  <c r="AJ137" i="21"/>
  <c r="AK137" i="21"/>
  <c r="AL137" i="21"/>
  <c r="AI138" i="21"/>
  <c r="AJ138" i="21"/>
  <c r="AK138" i="21"/>
  <c r="AL138" i="21"/>
  <c r="AI139" i="21"/>
  <c r="AJ139" i="21"/>
  <c r="AK139" i="21"/>
  <c r="AL139" i="21"/>
  <c r="AI140" i="21"/>
  <c r="AJ140" i="21"/>
  <c r="AK140" i="21"/>
  <c r="AL140" i="21"/>
  <c r="AI141" i="21"/>
  <c r="AJ141" i="21"/>
  <c r="AK141" i="21"/>
  <c r="AL141" i="21"/>
  <c r="AI142" i="21"/>
  <c r="AJ142" i="21"/>
  <c r="AK142" i="21"/>
  <c r="AL142" i="21"/>
  <c r="AI143" i="21"/>
  <c r="AJ143" i="21"/>
  <c r="AK143" i="21"/>
  <c r="AL143" i="21"/>
  <c r="AI144" i="21"/>
  <c r="AJ144" i="21"/>
  <c r="AK144" i="21"/>
  <c r="AL144" i="21"/>
  <c r="AI145" i="21"/>
  <c r="AJ145" i="21"/>
  <c r="AK145" i="21"/>
  <c r="AL145" i="21"/>
  <c r="AI146" i="21"/>
  <c r="AJ146" i="21"/>
  <c r="AK146" i="21"/>
  <c r="AL146" i="21"/>
  <c r="AI147" i="21"/>
  <c r="AJ147" i="21"/>
  <c r="AK147" i="21"/>
  <c r="AL147" i="21"/>
  <c r="AI148" i="21"/>
  <c r="AJ148" i="21"/>
  <c r="AK148" i="21"/>
  <c r="AL148" i="21"/>
  <c r="AI149" i="21"/>
  <c r="AJ149" i="21"/>
  <c r="AK149" i="21"/>
  <c r="AL149" i="21"/>
  <c r="AI150" i="21"/>
  <c r="AJ150" i="21"/>
  <c r="AK150" i="21"/>
  <c r="AL150" i="21"/>
  <c r="AI151" i="21"/>
  <c r="AJ151" i="21"/>
  <c r="AK151" i="21"/>
  <c r="AL151" i="21"/>
  <c r="AI152" i="21"/>
  <c r="AJ152" i="21"/>
  <c r="AK152" i="21"/>
  <c r="AL152" i="21"/>
  <c r="AI153" i="21"/>
  <c r="AJ153" i="21"/>
  <c r="AK153" i="21"/>
  <c r="AL153" i="21"/>
  <c r="AI154" i="21"/>
  <c r="AJ154" i="21"/>
  <c r="AK154" i="21"/>
  <c r="AL154" i="21"/>
  <c r="AI155" i="21"/>
  <c r="AJ155" i="21"/>
  <c r="AK155" i="21"/>
  <c r="AL155" i="21"/>
  <c r="AI156" i="21"/>
  <c r="AJ156" i="21"/>
  <c r="AK156" i="21"/>
  <c r="AL1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AH132" i="21"/>
  <c r="AH133" i="21"/>
  <c r="AH134" i="21"/>
  <c r="AH135" i="21"/>
  <c r="AH136" i="21"/>
  <c r="AH137" i="21"/>
  <c r="AH138" i="21"/>
  <c r="AH139" i="21"/>
  <c r="AH140" i="21"/>
  <c r="AH141" i="21"/>
  <c r="AH142" i="21"/>
  <c r="AH143" i="21"/>
  <c r="AH144" i="21"/>
  <c r="AH145" i="21"/>
  <c r="AH146" i="21"/>
  <c r="AH147" i="21"/>
  <c r="AH148" i="21"/>
  <c r="AH149" i="21"/>
  <c r="AH150" i="21"/>
  <c r="AH151" i="21"/>
  <c r="AH152" i="21"/>
  <c r="AH153" i="21"/>
  <c r="AH154" i="21"/>
  <c r="AH155" i="21"/>
  <c r="AH156" i="21"/>
  <c r="AH56" i="21"/>
  <c r="AG57" i="21"/>
  <c r="AG58" i="21"/>
  <c r="AG59" i="21"/>
  <c r="AG60" i="21"/>
  <c r="AG61" i="21"/>
  <c r="AG62" i="21"/>
  <c r="AG63" i="21"/>
  <c r="AG64" i="21"/>
  <c r="AG65" i="21"/>
  <c r="AG66" i="21"/>
  <c r="AG67" i="21"/>
  <c r="AG68" i="21"/>
  <c r="AG69" i="21"/>
  <c r="AG70" i="21"/>
  <c r="AG71" i="21"/>
  <c r="AG72" i="21"/>
  <c r="AG73" i="21"/>
  <c r="AG74" i="21"/>
  <c r="AG75" i="21"/>
  <c r="AG76" i="21"/>
  <c r="AG77" i="21"/>
  <c r="AG78" i="21"/>
  <c r="AG79" i="21"/>
  <c r="AG80" i="21"/>
  <c r="AG81" i="21"/>
  <c r="AG82" i="21"/>
  <c r="AG83" i="21"/>
  <c r="AG84" i="21"/>
  <c r="AG85" i="21"/>
  <c r="AG86" i="21"/>
  <c r="AG87" i="21"/>
  <c r="AG88" i="21"/>
  <c r="AG89" i="21"/>
  <c r="AG90" i="21"/>
  <c r="AG91" i="21"/>
  <c r="AG92" i="21"/>
  <c r="AG93" i="21"/>
  <c r="AG94" i="21"/>
  <c r="AG95" i="21"/>
  <c r="AG96" i="21"/>
  <c r="AG97" i="21"/>
  <c r="AG98" i="21"/>
  <c r="AG99" i="21"/>
  <c r="AG100" i="21"/>
  <c r="AG101" i="21"/>
  <c r="AG102" i="21"/>
  <c r="AG103" i="21"/>
  <c r="AG104" i="21"/>
  <c r="AG105" i="21"/>
  <c r="AG106" i="21"/>
  <c r="AG107" i="21"/>
  <c r="AG108" i="21"/>
  <c r="AG109" i="21"/>
  <c r="AG110" i="21"/>
  <c r="AG111" i="21"/>
  <c r="AG112" i="21"/>
  <c r="AG113" i="21"/>
  <c r="AG114" i="21"/>
  <c r="AG115" i="21"/>
  <c r="AG116" i="21"/>
  <c r="AG117" i="21"/>
  <c r="AG118" i="21"/>
  <c r="AG119" i="21"/>
  <c r="AG120" i="21"/>
  <c r="AG121" i="21"/>
  <c r="AG122" i="21"/>
  <c r="AG123" i="21"/>
  <c r="AG124" i="21"/>
  <c r="AG125" i="21"/>
  <c r="AG126" i="21"/>
  <c r="AG127" i="21"/>
  <c r="AG128" i="21"/>
  <c r="AG129" i="21"/>
  <c r="AG130" i="21"/>
  <c r="AG131" i="21"/>
  <c r="AG132" i="21"/>
  <c r="AG133" i="21"/>
  <c r="AG134" i="21"/>
  <c r="AG135" i="21"/>
  <c r="AG136" i="21"/>
  <c r="AG137" i="21"/>
  <c r="AG138" i="21"/>
  <c r="AG139" i="21"/>
  <c r="AG140" i="21"/>
  <c r="AG141" i="21"/>
  <c r="AG142" i="21"/>
  <c r="AG143" i="21"/>
  <c r="AG144" i="21"/>
  <c r="AG145" i="21"/>
  <c r="AG146" i="21"/>
  <c r="AG147" i="21"/>
  <c r="AG148" i="21"/>
  <c r="AG149" i="21"/>
  <c r="AG150" i="21"/>
  <c r="AG151" i="21"/>
  <c r="AG152" i="21"/>
  <c r="AG153" i="21"/>
  <c r="AG154" i="21"/>
  <c r="AG155" i="21"/>
  <c r="AG156" i="21"/>
  <c r="AG56" i="21"/>
  <c r="AC56" i="21"/>
  <c r="AD56" i="21"/>
  <c r="AE56" i="21"/>
  <c r="AF56" i="21"/>
  <c r="AC57" i="21"/>
  <c r="AD57" i="21"/>
  <c r="AE57" i="21"/>
  <c r="AF57" i="21"/>
  <c r="AC58" i="21"/>
  <c r="AD58" i="21"/>
  <c r="AE58" i="21"/>
  <c r="AF58" i="21"/>
  <c r="AC59" i="21"/>
  <c r="AD59" i="21"/>
  <c r="AE59" i="21"/>
  <c r="AF59" i="21"/>
  <c r="AC60" i="21"/>
  <c r="AD60" i="21"/>
  <c r="AE60" i="21"/>
  <c r="AF60" i="21"/>
  <c r="AC61" i="21"/>
  <c r="AD61" i="21"/>
  <c r="AE61" i="21"/>
  <c r="AF61" i="21"/>
  <c r="AC62" i="21"/>
  <c r="AD62" i="21"/>
  <c r="AE62" i="21"/>
  <c r="AF62" i="21"/>
  <c r="AC63" i="21"/>
  <c r="AD63" i="21"/>
  <c r="AE63" i="21"/>
  <c r="AF63" i="21"/>
  <c r="AC64" i="21"/>
  <c r="AD64" i="21"/>
  <c r="AE64" i="21"/>
  <c r="AF64" i="21"/>
  <c r="AC65" i="21"/>
  <c r="AD65" i="21"/>
  <c r="AE65" i="21"/>
  <c r="AF65" i="21"/>
  <c r="AC66" i="21"/>
  <c r="AD66" i="21"/>
  <c r="AE66" i="21"/>
  <c r="AF66" i="21"/>
  <c r="AC67" i="21"/>
  <c r="AD67" i="21"/>
  <c r="AE67" i="21"/>
  <c r="AF67" i="21"/>
  <c r="AC68" i="21"/>
  <c r="AD68" i="21"/>
  <c r="AE68" i="21"/>
  <c r="AF68" i="21"/>
  <c r="AC69" i="21"/>
  <c r="AD69" i="21"/>
  <c r="AE69" i="21"/>
  <c r="AF69" i="21"/>
  <c r="AC70" i="21"/>
  <c r="AD70" i="21"/>
  <c r="AE70" i="21"/>
  <c r="AF70" i="21"/>
  <c r="AC71" i="21"/>
  <c r="AD71" i="21"/>
  <c r="AE71" i="21"/>
  <c r="AF71" i="21"/>
  <c r="AC72" i="21"/>
  <c r="AD72" i="21"/>
  <c r="AE72" i="21"/>
  <c r="AF72" i="21"/>
  <c r="AC73" i="21"/>
  <c r="AD73" i="21"/>
  <c r="AE73" i="21"/>
  <c r="AF73" i="21"/>
  <c r="AC74" i="21"/>
  <c r="AD74" i="21"/>
  <c r="AE74" i="21"/>
  <c r="AF74" i="21"/>
  <c r="AC75" i="21"/>
  <c r="AD75" i="21"/>
  <c r="AE75" i="21"/>
  <c r="AF75" i="21"/>
  <c r="AC76" i="21"/>
  <c r="AD76" i="21"/>
  <c r="AE76" i="21"/>
  <c r="AF76" i="21"/>
  <c r="AC77" i="21"/>
  <c r="AD77" i="21"/>
  <c r="AE77" i="21"/>
  <c r="AF77" i="21"/>
  <c r="AC78" i="21"/>
  <c r="AD78" i="21"/>
  <c r="AE78" i="21"/>
  <c r="AF78" i="21"/>
  <c r="AC79" i="21"/>
  <c r="AD79" i="21"/>
  <c r="AE79" i="21"/>
  <c r="AF79" i="21"/>
  <c r="AC80" i="21"/>
  <c r="AD80" i="21"/>
  <c r="AE80" i="21"/>
  <c r="AF80" i="21"/>
  <c r="AC81" i="21"/>
  <c r="AD81" i="21"/>
  <c r="AE81" i="21"/>
  <c r="AF81" i="21"/>
  <c r="AC82" i="21"/>
  <c r="AD82" i="21"/>
  <c r="AE82" i="21"/>
  <c r="AF82" i="21"/>
  <c r="AC83" i="21"/>
  <c r="AD83" i="21"/>
  <c r="AE83" i="21"/>
  <c r="AF83" i="21"/>
  <c r="AC84" i="21"/>
  <c r="AD84" i="21"/>
  <c r="AE84" i="21"/>
  <c r="AF84" i="21"/>
  <c r="AC85" i="21"/>
  <c r="AD85" i="21"/>
  <c r="AE85" i="21"/>
  <c r="AF85" i="21"/>
  <c r="AC86" i="21"/>
  <c r="AD86" i="21"/>
  <c r="AE86" i="21"/>
  <c r="AF86" i="21"/>
  <c r="AC87" i="21"/>
  <c r="AD87" i="21"/>
  <c r="AE87" i="21"/>
  <c r="AF87" i="21"/>
  <c r="AC88" i="21"/>
  <c r="AD88" i="21"/>
  <c r="AE88" i="21"/>
  <c r="AF88" i="21"/>
  <c r="AC89" i="21"/>
  <c r="AD89" i="21"/>
  <c r="AE89" i="21"/>
  <c r="AF89" i="21"/>
  <c r="AC90" i="21"/>
  <c r="AD90" i="21"/>
  <c r="AE90" i="21"/>
  <c r="AF90" i="21"/>
  <c r="AC91" i="21"/>
  <c r="AD91" i="21"/>
  <c r="AE91" i="21"/>
  <c r="AF91" i="21"/>
  <c r="AC92" i="21"/>
  <c r="AD92" i="21"/>
  <c r="AE92" i="21"/>
  <c r="AF92" i="21"/>
  <c r="AC93" i="21"/>
  <c r="AD93" i="21"/>
  <c r="AE93" i="21"/>
  <c r="AF93" i="21"/>
  <c r="AC94" i="21"/>
  <c r="AD94" i="21"/>
  <c r="AE94" i="21"/>
  <c r="AF94" i="21"/>
  <c r="AC95" i="21"/>
  <c r="AD95" i="21"/>
  <c r="AE95" i="21"/>
  <c r="AF95" i="21"/>
  <c r="AC96" i="21"/>
  <c r="AD96" i="21"/>
  <c r="AE96" i="21"/>
  <c r="AF96" i="21"/>
  <c r="AC97" i="21"/>
  <c r="AD97" i="21"/>
  <c r="AE97" i="21"/>
  <c r="AF97" i="21"/>
  <c r="AC98" i="21"/>
  <c r="AD98" i="21"/>
  <c r="AE98" i="21"/>
  <c r="AF98" i="21"/>
  <c r="AC99" i="21"/>
  <c r="AD99" i="21"/>
  <c r="AE99" i="21"/>
  <c r="AF99" i="21"/>
  <c r="AC100" i="21"/>
  <c r="AD100" i="21"/>
  <c r="AE100" i="21"/>
  <c r="AF100" i="21"/>
  <c r="AC101" i="21"/>
  <c r="AD101" i="21"/>
  <c r="AE101" i="21"/>
  <c r="AF101" i="21"/>
  <c r="AC102" i="21"/>
  <c r="AD102" i="21"/>
  <c r="AE102" i="21"/>
  <c r="AF102" i="21"/>
  <c r="AC103" i="21"/>
  <c r="AD103" i="21"/>
  <c r="AE103" i="21"/>
  <c r="AF103" i="21"/>
  <c r="AC104" i="21"/>
  <c r="AD104" i="21"/>
  <c r="AE104" i="21"/>
  <c r="AF104" i="21"/>
  <c r="AC105" i="21"/>
  <c r="AD105" i="21"/>
  <c r="AE105" i="21"/>
  <c r="AF105" i="21"/>
  <c r="AC106" i="21"/>
  <c r="AD106" i="21"/>
  <c r="AE106" i="21"/>
  <c r="AF106" i="21"/>
  <c r="AC107" i="21"/>
  <c r="AD107" i="21"/>
  <c r="AE107" i="21"/>
  <c r="AF107" i="21"/>
  <c r="AC108" i="21"/>
  <c r="AD108" i="21"/>
  <c r="AE108" i="21"/>
  <c r="AF108" i="21"/>
  <c r="AC109" i="21"/>
  <c r="AD109" i="21"/>
  <c r="AE109" i="21"/>
  <c r="AF109" i="21"/>
  <c r="AC110" i="21"/>
  <c r="AD110" i="21"/>
  <c r="AE110" i="21"/>
  <c r="AF110" i="21"/>
  <c r="AC111" i="21"/>
  <c r="AD111" i="21"/>
  <c r="AE111" i="21"/>
  <c r="AF111" i="21"/>
  <c r="AC112" i="21"/>
  <c r="AD112" i="21"/>
  <c r="AE112" i="21"/>
  <c r="AF112" i="21"/>
  <c r="AC113" i="21"/>
  <c r="AD113" i="21"/>
  <c r="AE113" i="21"/>
  <c r="AF113" i="21"/>
  <c r="AC114" i="21"/>
  <c r="AD114" i="21"/>
  <c r="AE114" i="21"/>
  <c r="AF114" i="21"/>
  <c r="AC115" i="21"/>
  <c r="AD115" i="21"/>
  <c r="AE115" i="21"/>
  <c r="AF115" i="21"/>
  <c r="AC116" i="21"/>
  <c r="AD116" i="21"/>
  <c r="AE116" i="21"/>
  <c r="AF116" i="21"/>
  <c r="AC117" i="21"/>
  <c r="AD117" i="21"/>
  <c r="AE117" i="21"/>
  <c r="AF117" i="21"/>
  <c r="AC118" i="21"/>
  <c r="AD118" i="21"/>
  <c r="AE118" i="21"/>
  <c r="AF118" i="21"/>
  <c r="AC119" i="21"/>
  <c r="AD119" i="21"/>
  <c r="AE119" i="21"/>
  <c r="AF119" i="21"/>
  <c r="AC120" i="21"/>
  <c r="AD120" i="21"/>
  <c r="AE120" i="21"/>
  <c r="AF120" i="21"/>
  <c r="AC121" i="21"/>
  <c r="AD121" i="21"/>
  <c r="AE121" i="21"/>
  <c r="AF121" i="21"/>
  <c r="AC122" i="21"/>
  <c r="AD122" i="21"/>
  <c r="AE122" i="21"/>
  <c r="AF122" i="21"/>
  <c r="AC123" i="21"/>
  <c r="AD123" i="21"/>
  <c r="AE123" i="21"/>
  <c r="AF123" i="21"/>
  <c r="AC124" i="21"/>
  <c r="AD124" i="21"/>
  <c r="AE124" i="21"/>
  <c r="AF124" i="21"/>
  <c r="AC125" i="21"/>
  <c r="AD125" i="21"/>
  <c r="AE125" i="21"/>
  <c r="AF125" i="21"/>
  <c r="AC126" i="21"/>
  <c r="AD126" i="21"/>
  <c r="AE126" i="21"/>
  <c r="AF126" i="21"/>
  <c r="AC127" i="21"/>
  <c r="AD127" i="21"/>
  <c r="AE127" i="21"/>
  <c r="AF127" i="21"/>
  <c r="AC128" i="21"/>
  <c r="AD128" i="21"/>
  <c r="AE128" i="21"/>
  <c r="AF128" i="21"/>
  <c r="AC129" i="21"/>
  <c r="AD129" i="21"/>
  <c r="AE129" i="21"/>
  <c r="AF129" i="21"/>
  <c r="AC130" i="21"/>
  <c r="AD130" i="21"/>
  <c r="AE130" i="21"/>
  <c r="AF130" i="21"/>
  <c r="AC131" i="21"/>
  <c r="AD131" i="21"/>
  <c r="AE131" i="21"/>
  <c r="AF131" i="21"/>
  <c r="AC132" i="21"/>
  <c r="AD132" i="21"/>
  <c r="AE132" i="21"/>
  <c r="AF132" i="21"/>
  <c r="AC133" i="21"/>
  <c r="AD133" i="21"/>
  <c r="AE133" i="21"/>
  <c r="AF133" i="21"/>
  <c r="AC134" i="21"/>
  <c r="AD134" i="21"/>
  <c r="AE134" i="21"/>
  <c r="AF134" i="21"/>
  <c r="AC135" i="21"/>
  <c r="AD135" i="21"/>
  <c r="AE135" i="21"/>
  <c r="AF135" i="21"/>
  <c r="AC136" i="21"/>
  <c r="AD136" i="21"/>
  <c r="AE136" i="21"/>
  <c r="AF136" i="21"/>
  <c r="AC137" i="21"/>
  <c r="AD137" i="21"/>
  <c r="AE137" i="21"/>
  <c r="AF137" i="21"/>
  <c r="AC138" i="21"/>
  <c r="AD138" i="21"/>
  <c r="AE138" i="21"/>
  <c r="AF138" i="21"/>
  <c r="AC139" i="21"/>
  <c r="AD139" i="21"/>
  <c r="AE139" i="21"/>
  <c r="AF139" i="21"/>
  <c r="AC140" i="21"/>
  <c r="AD140" i="21"/>
  <c r="AE140" i="21"/>
  <c r="AF140" i="21"/>
  <c r="AC141" i="21"/>
  <c r="AD141" i="21"/>
  <c r="AE141" i="21"/>
  <c r="AF141" i="21"/>
  <c r="AC142" i="21"/>
  <c r="AD142" i="21"/>
  <c r="AE142" i="21"/>
  <c r="AF142" i="21"/>
  <c r="AC143" i="21"/>
  <c r="AD143" i="21"/>
  <c r="AE143" i="21"/>
  <c r="AF143" i="21"/>
  <c r="AC144" i="21"/>
  <c r="AD144" i="21"/>
  <c r="AE144" i="21"/>
  <c r="AF144" i="21"/>
  <c r="AC145" i="21"/>
  <c r="AD145" i="21"/>
  <c r="AE145" i="21"/>
  <c r="AF145" i="21"/>
  <c r="AC146" i="21"/>
  <c r="AD146" i="21"/>
  <c r="AE146" i="21"/>
  <c r="AF146" i="21"/>
  <c r="AC147" i="21"/>
  <c r="AD147" i="21"/>
  <c r="AE147" i="21"/>
  <c r="AF147" i="21"/>
  <c r="AC148" i="21"/>
  <c r="AD148" i="21"/>
  <c r="AE148" i="21"/>
  <c r="AF148" i="21"/>
  <c r="AC149" i="21"/>
  <c r="AD149" i="21"/>
  <c r="AE149" i="21"/>
  <c r="AF149" i="21"/>
  <c r="AC150" i="21"/>
  <c r="AD150" i="21"/>
  <c r="AE150" i="21"/>
  <c r="AF150" i="21"/>
  <c r="AC151" i="21"/>
  <c r="AD151" i="21"/>
  <c r="AE151" i="21"/>
  <c r="AF151" i="21"/>
  <c r="AC152" i="21"/>
  <c r="AD152" i="21"/>
  <c r="AE152" i="21"/>
  <c r="AF152" i="21"/>
  <c r="AC153" i="21"/>
  <c r="AD153" i="21"/>
  <c r="AE153" i="21"/>
  <c r="AF153" i="21"/>
  <c r="AC154" i="21"/>
  <c r="AD154" i="21"/>
  <c r="AE154" i="21"/>
  <c r="AF154" i="21"/>
  <c r="AC155" i="21"/>
  <c r="AD155" i="21"/>
  <c r="AE155" i="21"/>
  <c r="AF155" i="21"/>
  <c r="AC156" i="21"/>
  <c r="AD156" i="21"/>
  <c r="AE156" i="21"/>
  <c r="AF1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56" i="21"/>
  <c r="AA57" i="21"/>
  <c r="AA58" i="21"/>
  <c r="AA59" i="21"/>
  <c r="AA60" i="21"/>
  <c r="AA61" i="21"/>
  <c r="AA62" i="21"/>
  <c r="AA63" i="21"/>
  <c r="AA64" i="21"/>
  <c r="AA65" i="21"/>
  <c r="AA66" i="21"/>
  <c r="AA67" i="21"/>
  <c r="AA68" i="21"/>
  <c r="AA69" i="21"/>
  <c r="AA70" i="21"/>
  <c r="AA71" i="21"/>
  <c r="AA72" i="21"/>
  <c r="AA73" i="21"/>
  <c r="AA74" i="21"/>
  <c r="AA75" i="21"/>
  <c r="AA76" i="21"/>
  <c r="AA77" i="21"/>
  <c r="AA78" i="21"/>
  <c r="AA79" i="21"/>
  <c r="AA80" i="21"/>
  <c r="AA81" i="21"/>
  <c r="AA82" i="21"/>
  <c r="AA83" i="21"/>
  <c r="AA84" i="21"/>
  <c r="AA85" i="21"/>
  <c r="AA86" i="21"/>
  <c r="AA87" i="21"/>
  <c r="AA88" i="21"/>
  <c r="AA89" i="21"/>
  <c r="AA90" i="21"/>
  <c r="AA91" i="21"/>
  <c r="AA92" i="21"/>
  <c r="AA93" i="21"/>
  <c r="AA94" i="21"/>
  <c r="AA95" i="21"/>
  <c r="AA96" i="21"/>
  <c r="AA97" i="21"/>
  <c r="AA98" i="21"/>
  <c r="AA99" i="21"/>
  <c r="AA100" i="21"/>
  <c r="AA101" i="21"/>
  <c r="AA102" i="21"/>
  <c r="AA103" i="21"/>
  <c r="AA104" i="21"/>
  <c r="AA105" i="21"/>
  <c r="AA106" i="21"/>
  <c r="AA107" i="21"/>
  <c r="AA108" i="21"/>
  <c r="AA109" i="21"/>
  <c r="AA110" i="21"/>
  <c r="AA111" i="21"/>
  <c r="AA112" i="21"/>
  <c r="AA113" i="21"/>
  <c r="AA114" i="21"/>
  <c r="AA115" i="21"/>
  <c r="AA116" i="21"/>
  <c r="AA117" i="21"/>
  <c r="AA118" i="21"/>
  <c r="AA119" i="21"/>
  <c r="AA120" i="21"/>
  <c r="AA121" i="21"/>
  <c r="AA122" i="21"/>
  <c r="AA123" i="21"/>
  <c r="AA124" i="21"/>
  <c r="AA125" i="21"/>
  <c r="AA126" i="21"/>
  <c r="AA127" i="21"/>
  <c r="AA128" i="21"/>
  <c r="AA129" i="21"/>
  <c r="AA130" i="21"/>
  <c r="AA131" i="21"/>
  <c r="AA132" i="21"/>
  <c r="AA133" i="21"/>
  <c r="AA134" i="21"/>
  <c r="AA135" i="21"/>
  <c r="AA136" i="21"/>
  <c r="AA137" i="21"/>
  <c r="AA138" i="21"/>
  <c r="AA139" i="21"/>
  <c r="AA140" i="21"/>
  <c r="AA141" i="21"/>
  <c r="AA142" i="21"/>
  <c r="AA143" i="21"/>
  <c r="AA144" i="21"/>
  <c r="AA145" i="21"/>
  <c r="AA146" i="21"/>
  <c r="AA147" i="21"/>
  <c r="AA148" i="21"/>
  <c r="AA149" i="21"/>
  <c r="AA150" i="21"/>
  <c r="AA151" i="21"/>
  <c r="AA152" i="21"/>
  <c r="AA153" i="21"/>
  <c r="AA154" i="21"/>
  <c r="AA155" i="21"/>
  <c r="AA156" i="21"/>
  <c r="AA56" i="21"/>
  <c r="S56" i="21"/>
  <c r="T56" i="21"/>
  <c r="U56" i="21"/>
  <c r="V56" i="21"/>
  <c r="W56" i="21"/>
  <c r="X56" i="21"/>
  <c r="Y56" i="21"/>
  <c r="S57" i="21"/>
  <c r="T57" i="21"/>
  <c r="U57" i="21"/>
  <c r="V57" i="21"/>
  <c r="W57" i="21"/>
  <c r="X57" i="21"/>
  <c r="Y57" i="21"/>
  <c r="S58" i="21"/>
  <c r="T58" i="21"/>
  <c r="U58" i="21"/>
  <c r="V58" i="21"/>
  <c r="W58" i="21"/>
  <c r="X58" i="21"/>
  <c r="Y58" i="21"/>
  <c r="S59" i="21"/>
  <c r="T59" i="21"/>
  <c r="U59" i="21"/>
  <c r="V59" i="21"/>
  <c r="W59" i="21"/>
  <c r="X59" i="21"/>
  <c r="Y59" i="21"/>
  <c r="S60" i="21"/>
  <c r="T60" i="21"/>
  <c r="U60" i="21"/>
  <c r="V60" i="21"/>
  <c r="W60" i="21"/>
  <c r="X60" i="21"/>
  <c r="Y60" i="21"/>
  <c r="S61" i="21"/>
  <c r="T61" i="21"/>
  <c r="U61" i="21"/>
  <c r="V61" i="21"/>
  <c r="W61" i="21"/>
  <c r="X61" i="21"/>
  <c r="Y61" i="21"/>
  <c r="S62" i="21"/>
  <c r="T62" i="21"/>
  <c r="U62" i="21"/>
  <c r="V62" i="21"/>
  <c r="W62" i="21"/>
  <c r="X62" i="21"/>
  <c r="Y62" i="21"/>
  <c r="S63" i="21"/>
  <c r="T63" i="21"/>
  <c r="U63" i="21"/>
  <c r="V63" i="21"/>
  <c r="W63" i="21"/>
  <c r="X63" i="21"/>
  <c r="Y63" i="21"/>
  <c r="S64" i="21"/>
  <c r="T64" i="21"/>
  <c r="U64" i="21"/>
  <c r="V64" i="21"/>
  <c r="W64" i="21"/>
  <c r="X64" i="21"/>
  <c r="Y64" i="21"/>
  <c r="S65" i="21"/>
  <c r="T65" i="21"/>
  <c r="U65" i="21"/>
  <c r="V65" i="21"/>
  <c r="W65" i="21"/>
  <c r="X65" i="21"/>
  <c r="Y65" i="21"/>
  <c r="S66" i="21"/>
  <c r="T66" i="21"/>
  <c r="U66" i="21"/>
  <c r="V66" i="21"/>
  <c r="W66" i="21"/>
  <c r="X66" i="21"/>
  <c r="Y66" i="21"/>
  <c r="S67" i="21"/>
  <c r="T67" i="21"/>
  <c r="U67" i="21"/>
  <c r="V67" i="21"/>
  <c r="W67" i="21"/>
  <c r="X67" i="21"/>
  <c r="Y67" i="21"/>
  <c r="S68" i="21"/>
  <c r="T68" i="21"/>
  <c r="U68" i="21"/>
  <c r="V68" i="21"/>
  <c r="W68" i="21"/>
  <c r="X68" i="21"/>
  <c r="Y68" i="21"/>
  <c r="S69" i="21"/>
  <c r="T69" i="21"/>
  <c r="U69" i="21"/>
  <c r="V69" i="21"/>
  <c r="W69" i="21"/>
  <c r="X69" i="21"/>
  <c r="Y69" i="21"/>
  <c r="S70" i="21"/>
  <c r="T70" i="21"/>
  <c r="U70" i="21"/>
  <c r="V70" i="21"/>
  <c r="W70" i="21"/>
  <c r="X70" i="21"/>
  <c r="Y70" i="21"/>
  <c r="S71" i="21"/>
  <c r="T71" i="21"/>
  <c r="U71" i="21"/>
  <c r="V71" i="21"/>
  <c r="W71" i="21"/>
  <c r="X71" i="21"/>
  <c r="Y71" i="21"/>
  <c r="S72" i="21"/>
  <c r="T72" i="21"/>
  <c r="U72" i="21"/>
  <c r="V72" i="21"/>
  <c r="W72" i="21"/>
  <c r="X72" i="21"/>
  <c r="Y72" i="21"/>
  <c r="S73" i="21"/>
  <c r="T73" i="21"/>
  <c r="U73" i="21"/>
  <c r="V73" i="21"/>
  <c r="W73" i="21"/>
  <c r="X73" i="21"/>
  <c r="Y73" i="21"/>
  <c r="S74" i="21"/>
  <c r="T74" i="21"/>
  <c r="U74" i="21"/>
  <c r="V74" i="21"/>
  <c r="W74" i="21"/>
  <c r="X74" i="21"/>
  <c r="Y74" i="21"/>
  <c r="S75" i="21"/>
  <c r="T75" i="21"/>
  <c r="U75" i="21"/>
  <c r="V75" i="21"/>
  <c r="W75" i="21"/>
  <c r="X75" i="21"/>
  <c r="Y75" i="21"/>
  <c r="S76" i="21"/>
  <c r="T76" i="21"/>
  <c r="U76" i="21"/>
  <c r="V76" i="21"/>
  <c r="W76" i="21"/>
  <c r="X76" i="21"/>
  <c r="Y76" i="21"/>
  <c r="S77" i="21"/>
  <c r="T77" i="21"/>
  <c r="U77" i="21"/>
  <c r="V77" i="21"/>
  <c r="W77" i="21"/>
  <c r="X77" i="21"/>
  <c r="Y77" i="21"/>
  <c r="S78" i="21"/>
  <c r="T78" i="21"/>
  <c r="U78" i="21"/>
  <c r="V78" i="21"/>
  <c r="W78" i="21"/>
  <c r="X78" i="21"/>
  <c r="Y78" i="21"/>
  <c r="S79" i="21"/>
  <c r="T79" i="21"/>
  <c r="U79" i="21"/>
  <c r="V79" i="21"/>
  <c r="W79" i="21"/>
  <c r="X79" i="21"/>
  <c r="Y79" i="21"/>
  <c r="S80" i="21"/>
  <c r="T80" i="21"/>
  <c r="U80" i="21"/>
  <c r="V80" i="21"/>
  <c r="W80" i="21"/>
  <c r="X80" i="21"/>
  <c r="Y80" i="21"/>
  <c r="S81" i="21"/>
  <c r="T81" i="21"/>
  <c r="U81" i="21"/>
  <c r="V81" i="21"/>
  <c r="W81" i="21"/>
  <c r="X81" i="21"/>
  <c r="Y81" i="21"/>
  <c r="S82" i="21"/>
  <c r="T82" i="21"/>
  <c r="U82" i="21"/>
  <c r="V82" i="21"/>
  <c r="W82" i="21"/>
  <c r="X82" i="21"/>
  <c r="Y82" i="21"/>
  <c r="S83" i="21"/>
  <c r="T83" i="21"/>
  <c r="U83" i="21"/>
  <c r="V83" i="21"/>
  <c r="W83" i="21"/>
  <c r="X83" i="21"/>
  <c r="Y83" i="21"/>
  <c r="S84" i="21"/>
  <c r="T84" i="21"/>
  <c r="U84" i="21"/>
  <c r="V84" i="21"/>
  <c r="W84" i="21"/>
  <c r="X84" i="21"/>
  <c r="Y84" i="21"/>
  <c r="S85" i="21"/>
  <c r="T85" i="21"/>
  <c r="U85" i="21"/>
  <c r="V85" i="21"/>
  <c r="W85" i="21"/>
  <c r="X85" i="21"/>
  <c r="Y85" i="21"/>
  <c r="S86" i="21"/>
  <c r="T86" i="21"/>
  <c r="U86" i="21"/>
  <c r="V86" i="21"/>
  <c r="W86" i="21"/>
  <c r="X86" i="21"/>
  <c r="Y86" i="21"/>
  <c r="S87" i="21"/>
  <c r="T87" i="21"/>
  <c r="U87" i="21"/>
  <c r="V87" i="21"/>
  <c r="W87" i="21"/>
  <c r="X87" i="21"/>
  <c r="Y87" i="21"/>
  <c r="S88" i="21"/>
  <c r="T88" i="21"/>
  <c r="U88" i="21"/>
  <c r="V88" i="21"/>
  <c r="W88" i="21"/>
  <c r="X88" i="21"/>
  <c r="Y88" i="21"/>
  <c r="S89" i="21"/>
  <c r="T89" i="21"/>
  <c r="U89" i="21"/>
  <c r="V89" i="21"/>
  <c r="W89" i="21"/>
  <c r="X89" i="21"/>
  <c r="Y89" i="21"/>
  <c r="S90" i="21"/>
  <c r="T90" i="21"/>
  <c r="U90" i="21"/>
  <c r="V90" i="21"/>
  <c r="W90" i="21"/>
  <c r="X90" i="21"/>
  <c r="Y90" i="21"/>
  <c r="S91" i="21"/>
  <c r="T91" i="21"/>
  <c r="U91" i="21"/>
  <c r="V91" i="21"/>
  <c r="W91" i="21"/>
  <c r="X91" i="21"/>
  <c r="Y91" i="21"/>
  <c r="S92" i="21"/>
  <c r="T92" i="21"/>
  <c r="U92" i="21"/>
  <c r="V92" i="21"/>
  <c r="W92" i="21"/>
  <c r="X92" i="21"/>
  <c r="Y92" i="21"/>
  <c r="S93" i="21"/>
  <c r="T93" i="21"/>
  <c r="U93" i="21"/>
  <c r="V93" i="21"/>
  <c r="W93" i="21"/>
  <c r="X93" i="21"/>
  <c r="Y93" i="21"/>
  <c r="S94" i="21"/>
  <c r="T94" i="21"/>
  <c r="U94" i="21"/>
  <c r="V94" i="21"/>
  <c r="W94" i="21"/>
  <c r="X94" i="21"/>
  <c r="Y94" i="21"/>
  <c r="S95" i="21"/>
  <c r="T95" i="21"/>
  <c r="U95" i="21"/>
  <c r="V95" i="21"/>
  <c r="W95" i="21"/>
  <c r="X95" i="21"/>
  <c r="Y95" i="21"/>
  <c r="S96" i="21"/>
  <c r="T96" i="21"/>
  <c r="U96" i="21"/>
  <c r="V96" i="21"/>
  <c r="W96" i="21"/>
  <c r="X96" i="21"/>
  <c r="Y96" i="21"/>
  <c r="S97" i="21"/>
  <c r="T97" i="21"/>
  <c r="U97" i="21"/>
  <c r="V97" i="21"/>
  <c r="W97" i="21"/>
  <c r="X97" i="21"/>
  <c r="Y97" i="21"/>
  <c r="S98" i="21"/>
  <c r="T98" i="21"/>
  <c r="U98" i="21"/>
  <c r="V98" i="21"/>
  <c r="W98" i="21"/>
  <c r="X98" i="21"/>
  <c r="Y98" i="21"/>
  <c r="S99" i="21"/>
  <c r="T99" i="21"/>
  <c r="U99" i="21"/>
  <c r="V99" i="21"/>
  <c r="W99" i="21"/>
  <c r="X99" i="21"/>
  <c r="Y99" i="21"/>
  <c r="S100" i="21"/>
  <c r="T100" i="21"/>
  <c r="U100" i="21"/>
  <c r="V100" i="21"/>
  <c r="W100" i="21"/>
  <c r="X100" i="21"/>
  <c r="Y100" i="21"/>
  <c r="S101" i="21"/>
  <c r="T101" i="21"/>
  <c r="U101" i="21"/>
  <c r="V101" i="21"/>
  <c r="W101" i="21"/>
  <c r="X101" i="21"/>
  <c r="Y101" i="21"/>
  <c r="S102" i="21"/>
  <c r="T102" i="21"/>
  <c r="U102" i="21"/>
  <c r="V102" i="21"/>
  <c r="W102" i="21"/>
  <c r="X102" i="21"/>
  <c r="Y102" i="21"/>
  <c r="S103" i="21"/>
  <c r="T103" i="21"/>
  <c r="U103" i="21"/>
  <c r="V103" i="21"/>
  <c r="W103" i="21"/>
  <c r="X103" i="21"/>
  <c r="Y103" i="21"/>
  <c r="S104" i="21"/>
  <c r="T104" i="21"/>
  <c r="U104" i="21"/>
  <c r="V104" i="21"/>
  <c r="W104" i="21"/>
  <c r="X104" i="21"/>
  <c r="Y104" i="21"/>
  <c r="S105" i="21"/>
  <c r="T105" i="21"/>
  <c r="U105" i="21"/>
  <c r="V105" i="21"/>
  <c r="W105" i="21"/>
  <c r="X105" i="21"/>
  <c r="Y105" i="21"/>
  <c r="S106" i="21"/>
  <c r="T106" i="21"/>
  <c r="U106" i="21"/>
  <c r="V106" i="21"/>
  <c r="W106" i="21"/>
  <c r="X106" i="21"/>
  <c r="Y106" i="21"/>
  <c r="S107" i="21"/>
  <c r="T107" i="21"/>
  <c r="U107" i="21"/>
  <c r="V107" i="21"/>
  <c r="W107" i="21"/>
  <c r="X107" i="21"/>
  <c r="Y107" i="21"/>
  <c r="S108" i="21"/>
  <c r="T108" i="21"/>
  <c r="U108" i="21"/>
  <c r="V108" i="21"/>
  <c r="W108" i="21"/>
  <c r="X108" i="21"/>
  <c r="Y108" i="21"/>
  <c r="S109" i="21"/>
  <c r="T109" i="21"/>
  <c r="U109" i="21"/>
  <c r="V109" i="21"/>
  <c r="W109" i="21"/>
  <c r="X109" i="21"/>
  <c r="Y109" i="21"/>
  <c r="S110" i="21"/>
  <c r="T110" i="21"/>
  <c r="U110" i="21"/>
  <c r="V110" i="21"/>
  <c r="W110" i="21"/>
  <c r="X110" i="21"/>
  <c r="Y110" i="21"/>
  <c r="S111" i="21"/>
  <c r="T111" i="21"/>
  <c r="U111" i="21"/>
  <c r="V111" i="21"/>
  <c r="W111" i="21"/>
  <c r="X111" i="21"/>
  <c r="Y111" i="21"/>
  <c r="S112" i="21"/>
  <c r="T112" i="21"/>
  <c r="U112" i="21"/>
  <c r="V112" i="21"/>
  <c r="W112" i="21"/>
  <c r="X112" i="21"/>
  <c r="Y112" i="21"/>
  <c r="S113" i="21"/>
  <c r="T113" i="21"/>
  <c r="U113" i="21"/>
  <c r="V113" i="21"/>
  <c r="W113" i="21"/>
  <c r="X113" i="21"/>
  <c r="Y113" i="21"/>
  <c r="S114" i="21"/>
  <c r="T114" i="21"/>
  <c r="U114" i="21"/>
  <c r="V114" i="21"/>
  <c r="W114" i="21"/>
  <c r="X114" i="21"/>
  <c r="Y114" i="21"/>
  <c r="S115" i="21"/>
  <c r="T115" i="21"/>
  <c r="U115" i="21"/>
  <c r="V115" i="21"/>
  <c r="W115" i="21"/>
  <c r="X115" i="21"/>
  <c r="Y115" i="21"/>
  <c r="S116" i="21"/>
  <c r="T116" i="21"/>
  <c r="U116" i="21"/>
  <c r="V116" i="21"/>
  <c r="W116" i="21"/>
  <c r="X116" i="21"/>
  <c r="Y116" i="21"/>
  <c r="S117" i="21"/>
  <c r="T117" i="21"/>
  <c r="U117" i="21"/>
  <c r="V117" i="21"/>
  <c r="W117" i="21"/>
  <c r="X117" i="21"/>
  <c r="Y117" i="21"/>
  <c r="S118" i="21"/>
  <c r="T118" i="21"/>
  <c r="U118" i="21"/>
  <c r="V118" i="21"/>
  <c r="W118" i="21"/>
  <c r="X118" i="21"/>
  <c r="Y118" i="21"/>
  <c r="S119" i="21"/>
  <c r="T119" i="21"/>
  <c r="U119" i="21"/>
  <c r="V119" i="21"/>
  <c r="W119" i="21"/>
  <c r="X119" i="21"/>
  <c r="Y119" i="21"/>
  <c r="S120" i="21"/>
  <c r="T120" i="21"/>
  <c r="U120" i="21"/>
  <c r="V120" i="21"/>
  <c r="W120" i="21"/>
  <c r="X120" i="21"/>
  <c r="Y120" i="21"/>
  <c r="S121" i="21"/>
  <c r="T121" i="21"/>
  <c r="U121" i="21"/>
  <c r="V121" i="21"/>
  <c r="W121" i="21"/>
  <c r="X121" i="21"/>
  <c r="Y121" i="21"/>
  <c r="S122" i="21"/>
  <c r="T122" i="21"/>
  <c r="U122" i="21"/>
  <c r="V122" i="21"/>
  <c r="W122" i="21"/>
  <c r="X122" i="21"/>
  <c r="Y122" i="21"/>
  <c r="S123" i="21"/>
  <c r="T123" i="21"/>
  <c r="U123" i="21"/>
  <c r="V123" i="21"/>
  <c r="W123" i="21"/>
  <c r="X123" i="21"/>
  <c r="Y123" i="21"/>
  <c r="S124" i="21"/>
  <c r="T124" i="21"/>
  <c r="U124" i="21"/>
  <c r="V124" i="21"/>
  <c r="W124" i="21"/>
  <c r="X124" i="21"/>
  <c r="Y124" i="21"/>
  <c r="S125" i="21"/>
  <c r="T125" i="21"/>
  <c r="U125" i="21"/>
  <c r="V125" i="21"/>
  <c r="W125" i="21"/>
  <c r="X125" i="21"/>
  <c r="Y125" i="21"/>
  <c r="S126" i="21"/>
  <c r="T126" i="21"/>
  <c r="U126" i="21"/>
  <c r="V126" i="21"/>
  <c r="W126" i="21"/>
  <c r="X126" i="21"/>
  <c r="Y126" i="21"/>
  <c r="S127" i="21"/>
  <c r="T127" i="21"/>
  <c r="U127" i="21"/>
  <c r="V127" i="21"/>
  <c r="W127" i="21"/>
  <c r="X127" i="21"/>
  <c r="Y127" i="21"/>
  <c r="S128" i="21"/>
  <c r="T128" i="21"/>
  <c r="U128" i="21"/>
  <c r="V128" i="21"/>
  <c r="W128" i="21"/>
  <c r="X128" i="21"/>
  <c r="Y128" i="21"/>
  <c r="S129" i="21"/>
  <c r="T129" i="21"/>
  <c r="U129" i="21"/>
  <c r="V129" i="21"/>
  <c r="W129" i="21"/>
  <c r="X129" i="21"/>
  <c r="Y129" i="21"/>
  <c r="S130" i="21"/>
  <c r="T130" i="21"/>
  <c r="U130" i="21"/>
  <c r="V130" i="21"/>
  <c r="W130" i="21"/>
  <c r="X130" i="21"/>
  <c r="Y130" i="21"/>
  <c r="S131" i="21"/>
  <c r="T131" i="21"/>
  <c r="U131" i="21"/>
  <c r="V131" i="21"/>
  <c r="W131" i="21"/>
  <c r="X131" i="21"/>
  <c r="Y131" i="21"/>
  <c r="S132" i="21"/>
  <c r="T132" i="21"/>
  <c r="U132" i="21"/>
  <c r="V132" i="21"/>
  <c r="W132" i="21"/>
  <c r="X132" i="21"/>
  <c r="Y132" i="21"/>
  <c r="S133" i="21"/>
  <c r="T133" i="21"/>
  <c r="U133" i="21"/>
  <c r="V133" i="21"/>
  <c r="W133" i="21"/>
  <c r="X133" i="21"/>
  <c r="Y133" i="21"/>
  <c r="S134" i="21"/>
  <c r="T134" i="21"/>
  <c r="U134" i="21"/>
  <c r="V134" i="21"/>
  <c r="W134" i="21"/>
  <c r="X134" i="21"/>
  <c r="Y134" i="21"/>
  <c r="S135" i="21"/>
  <c r="T135" i="21"/>
  <c r="U135" i="21"/>
  <c r="V135" i="21"/>
  <c r="W135" i="21"/>
  <c r="X135" i="21"/>
  <c r="Y135" i="21"/>
  <c r="S136" i="21"/>
  <c r="T136" i="21"/>
  <c r="U136" i="21"/>
  <c r="V136" i="21"/>
  <c r="W136" i="21"/>
  <c r="X136" i="21"/>
  <c r="Y136" i="21"/>
  <c r="S137" i="21"/>
  <c r="T137" i="21"/>
  <c r="U137" i="21"/>
  <c r="V137" i="21"/>
  <c r="W137" i="21"/>
  <c r="X137" i="21"/>
  <c r="Y137" i="21"/>
  <c r="S138" i="21"/>
  <c r="T138" i="21"/>
  <c r="U138" i="21"/>
  <c r="V138" i="21"/>
  <c r="W138" i="21"/>
  <c r="X138" i="21"/>
  <c r="Y138" i="21"/>
  <c r="S139" i="21"/>
  <c r="T139" i="21"/>
  <c r="U139" i="21"/>
  <c r="V139" i="21"/>
  <c r="W139" i="21"/>
  <c r="X139" i="21"/>
  <c r="Y139" i="21"/>
  <c r="S140" i="21"/>
  <c r="T140" i="21"/>
  <c r="U140" i="21"/>
  <c r="V140" i="21"/>
  <c r="W140" i="21"/>
  <c r="X140" i="21"/>
  <c r="Y140" i="21"/>
  <c r="S141" i="21"/>
  <c r="T141" i="21"/>
  <c r="U141" i="21"/>
  <c r="V141" i="21"/>
  <c r="W141" i="21"/>
  <c r="X141" i="21"/>
  <c r="Y141" i="21"/>
  <c r="S142" i="21"/>
  <c r="T142" i="21"/>
  <c r="U142" i="21"/>
  <c r="V142" i="21"/>
  <c r="W142" i="21"/>
  <c r="X142" i="21"/>
  <c r="Y142" i="21"/>
  <c r="S143" i="21"/>
  <c r="T143" i="21"/>
  <c r="U143" i="21"/>
  <c r="V143" i="21"/>
  <c r="W143" i="21"/>
  <c r="X143" i="21"/>
  <c r="Y143" i="21"/>
  <c r="S144" i="21"/>
  <c r="T144" i="21"/>
  <c r="U144" i="21"/>
  <c r="V144" i="21"/>
  <c r="W144" i="21"/>
  <c r="X144" i="21"/>
  <c r="Y144" i="21"/>
  <c r="S145" i="21"/>
  <c r="T145" i="21"/>
  <c r="U145" i="21"/>
  <c r="V145" i="21"/>
  <c r="W145" i="21"/>
  <c r="X145" i="21"/>
  <c r="Y145" i="21"/>
  <c r="S146" i="21"/>
  <c r="T146" i="21"/>
  <c r="U146" i="21"/>
  <c r="V146" i="21"/>
  <c r="W146" i="21"/>
  <c r="X146" i="21"/>
  <c r="Y146" i="21"/>
  <c r="S147" i="21"/>
  <c r="T147" i="21"/>
  <c r="U147" i="21"/>
  <c r="V147" i="21"/>
  <c r="W147" i="21"/>
  <c r="X147" i="21"/>
  <c r="Y147" i="21"/>
  <c r="S148" i="21"/>
  <c r="T148" i="21"/>
  <c r="U148" i="21"/>
  <c r="V148" i="21"/>
  <c r="W148" i="21"/>
  <c r="X148" i="21"/>
  <c r="Y148" i="21"/>
  <c r="S149" i="21"/>
  <c r="T149" i="21"/>
  <c r="U149" i="21"/>
  <c r="V149" i="21"/>
  <c r="W149" i="21"/>
  <c r="X149" i="21"/>
  <c r="Y149" i="21"/>
  <c r="S150" i="21"/>
  <c r="T150" i="21"/>
  <c r="U150" i="21"/>
  <c r="V150" i="21"/>
  <c r="W150" i="21"/>
  <c r="X150" i="21"/>
  <c r="Y150" i="21"/>
  <c r="S151" i="21"/>
  <c r="T151" i="21"/>
  <c r="U151" i="21"/>
  <c r="V151" i="21"/>
  <c r="W151" i="21"/>
  <c r="X151" i="21"/>
  <c r="Y151" i="21"/>
  <c r="S152" i="21"/>
  <c r="T152" i="21"/>
  <c r="U152" i="21"/>
  <c r="V152" i="21"/>
  <c r="W152" i="21"/>
  <c r="X152" i="21"/>
  <c r="Y152" i="21"/>
  <c r="S153" i="21"/>
  <c r="T153" i="21"/>
  <c r="U153" i="21"/>
  <c r="V153" i="21"/>
  <c r="W153" i="21"/>
  <c r="X153" i="21"/>
  <c r="Y153" i="21"/>
  <c r="S154" i="21"/>
  <c r="T154" i="21"/>
  <c r="U154" i="21"/>
  <c r="V154" i="21"/>
  <c r="W154" i="21"/>
  <c r="X154" i="21"/>
  <c r="Y154" i="21"/>
  <c r="S155" i="21"/>
  <c r="T155" i="21"/>
  <c r="U155" i="21"/>
  <c r="V155" i="21"/>
  <c r="W155" i="21"/>
  <c r="X155" i="21"/>
  <c r="Y155" i="21"/>
  <c r="S156" i="21"/>
  <c r="T156" i="21"/>
  <c r="U156" i="21"/>
  <c r="V156" i="21"/>
  <c r="W156" i="21"/>
  <c r="X156" i="21"/>
  <c r="Y156" i="21"/>
  <c r="R134" i="21"/>
  <c r="R135" i="21"/>
  <c r="R156" i="21"/>
  <c r="R155" i="21"/>
  <c r="R154" i="21"/>
  <c r="R153" i="21"/>
  <c r="R152" i="21"/>
  <c r="R151" i="21"/>
  <c r="R150" i="21"/>
  <c r="R149" i="21"/>
  <c r="R148" i="21"/>
  <c r="R147" i="21"/>
  <c r="R146" i="21"/>
  <c r="R145" i="21"/>
  <c r="R144" i="21"/>
  <c r="R143" i="21"/>
  <c r="R142" i="21"/>
  <c r="R141" i="21"/>
  <c r="R140" i="21"/>
  <c r="R139" i="21"/>
  <c r="R138" i="21"/>
  <c r="R137" i="21"/>
  <c r="R136" i="21"/>
  <c r="R133" i="21"/>
  <c r="R132" i="21"/>
  <c r="R131" i="21"/>
  <c r="R130" i="21"/>
  <c r="R129" i="21"/>
  <c r="R128" i="21"/>
  <c r="R127" i="21"/>
  <c r="R126" i="21"/>
  <c r="R125" i="21"/>
  <c r="R124" i="21"/>
  <c r="R123" i="21"/>
  <c r="R122" i="21"/>
  <c r="R121" i="21"/>
  <c r="R120" i="21"/>
  <c r="R119" i="21"/>
  <c r="R118" i="21"/>
  <c r="R117" i="21"/>
  <c r="R116" i="21"/>
  <c r="R115" i="21"/>
  <c r="R114" i="21"/>
  <c r="R113" i="21"/>
  <c r="R112" i="21"/>
  <c r="R111" i="21"/>
  <c r="R110" i="21"/>
  <c r="R109" i="21"/>
  <c r="R108" i="21"/>
  <c r="R107" i="21"/>
  <c r="R106" i="21"/>
  <c r="R105" i="21"/>
  <c r="R104" i="21"/>
  <c r="R103" i="21"/>
  <c r="R102" i="21"/>
  <c r="R101" i="21"/>
  <c r="R100" i="21"/>
  <c r="R99" i="21"/>
  <c r="R98" i="21"/>
  <c r="R97" i="21"/>
  <c r="R96" i="21"/>
  <c r="R95" i="21"/>
  <c r="R94" i="21"/>
  <c r="R93" i="21"/>
  <c r="R92" i="21"/>
  <c r="R91" i="21"/>
  <c r="R90" i="21"/>
  <c r="R89" i="21"/>
  <c r="R88" i="21"/>
  <c r="R87" i="21"/>
  <c r="R86" i="21"/>
  <c r="R85" i="21"/>
  <c r="R84" i="21"/>
  <c r="R83" i="21"/>
  <c r="R82" i="21"/>
  <c r="R81" i="21"/>
  <c r="R80" i="21"/>
  <c r="R79" i="21"/>
  <c r="R78" i="21"/>
  <c r="R77" i="21"/>
  <c r="R76" i="21"/>
  <c r="R75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1" i="21"/>
  <c r="R60" i="21"/>
  <c r="R59" i="21"/>
  <c r="R58" i="21"/>
  <c r="R57" i="21"/>
  <c r="R56" i="21"/>
  <c r="J56" i="21"/>
  <c r="K56" i="21"/>
  <c r="L56" i="21"/>
  <c r="M56" i="21"/>
  <c r="N56" i="21"/>
  <c r="O56" i="21"/>
  <c r="P56" i="21"/>
  <c r="J57" i="21"/>
  <c r="K57" i="21"/>
  <c r="L57" i="21"/>
  <c r="M57" i="21"/>
  <c r="N57" i="21"/>
  <c r="O57" i="21"/>
  <c r="P57" i="21"/>
  <c r="J58" i="21"/>
  <c r="K58" i="21"/>
  <c r="L58" i="21"/>
  <c r="M58" i="21"/>
  <c r="N58" i="21"/>
  <c r="O58" i="21"/>
  <c r="P58" i="21"/>
  <c r="J59" i="21"/>
  <c r="K59" i="21"/>
  <c r="L59" i="21"/>
  <c r="M59" i="21"/>
  <c r="N59" i="21"/>
  <c r="O59" i="21"/>
  <c r="P59" i="21"/>
  <c r="J60" i="21"/>
  <c r="K60" i="21"/>
  <c r="L60" i="21"/>
  <c r="M60" i="21"/>
  <c r="N60" i="21"/>
  <c r="O60" i="21"/>
  <c r="P60" i="21"/>
  <c r="J61" i="21"/>
  <c r="K61" i="21"/>
  <c r="L61" i="21"/>
  <c r="M61" i="21"/>
  <c r="N61" i="21"/>
  <c r="O61" i="21"/>
  <c r="P61" i="21"/>
  <c r="J62" i="21"/>
  <c r="K62" i="21"/>
  <c r="L62" i="21"/>
  <c r="M62" i="21"/>
  <c r="N62" i="21"/>
  <c r="O62" i="21"/>
  <c r="P62" i="21"/>
  <c r="J63" i="21"/>
  <c r="K63" i="21"/>
  <c r="L63" i="21"/>
  <c r="M63" i="21"/>
  <c r="N63" i="21"/>
  <c r="O63" i="21"/>
  <c r="P63" i="21"/>
  <c r="J64" i="21"/>
  <c r="K64" i="21"/>
  <c r="L64" i="21"/>
  <c r="M64" i="21"/>
  <c r="N64" i="21"/>
  <c r="O64" i="21"/>
  <c r="P64" i="21"/>
  <c r="J65" i="21"/>
  <c r="K65" i="21"/>
  <c r="L65" i="21"/>
  <c r="M65" i="21"/>
  <c r="N65" i="21"/>
  <c r="O65" i="21"/>
  <c r="P65" i="21"/>
  <c r="J66" i="21"/>
  <c r="K66" i="21"/>
  <c r="L66" i="21"/>
  <c r="M66" i="21"/>
  <c r="N66" i="21"/>
  <c r="O66" i="21"/>
  <c r="P66" i="21"/>
  <c r="J67" i="21"/>
  <c r="K67" i="21"/>
  <c r="L67" i="21"/>
  <c r="M67" i="21"/>
  <c r="N67" i="21"/>
  <c r="O67" i="21"/>
  <c r="P67" i="21"/>
  <c r="J68" i="21"/>
  <c r="K68" i="21"/>
  <c r="L68" i="21"/>
  <c r="M68" i="21"/>
  <c r="N68" i="21"/>
  <c r="O68" i="21"/>
  <c r="P68" i="21"/>
  <c r="J69" i="21"/>
  <c r="K69" i="21"/>
  <c r="L69" i="21"/>
  <c r="M69" i="21"/>
  <c r="N69" i="21"/>
  <c r="O69" i="21"/>
  <c r="P69" i="21"/>
  <c r="J70" i="21"/>
  <c r="K70" i="21"/>
  <c r="L70" i="21"/>
  <c r="M70" i="21"/>
  <c r="N70" i="21"/>
  <c r="O70" i="21"/>
  <c r="P70" i="21"/>
  <c r="J71" i="21"/>
  <c r="K71" i="21"/>
  <c r="L71" i="21"/>
  <c r="M71" i="21"/>
  <c r="N71" i="21"/>
  <c r="O71" i="21"/>
  <c r="P71" i="21"/>
  <c r="J72" i="21"/>
  <c r="K72" i="21"/>
  <c r="L72" i="21"/>
  <c r="M72" i="21"/>
  <c r="N72" i="21"/>
  <c r="O72" i="21"/>
  <c r="P72" i="21"/>
  <c r="J73" i="21"/>
  <c r="K73" i="21"/>
  <c r="L73" i="21"/>
  <c r="M73" i="21"/>
  <c r="N73" i="21"/>
  <c r="O73" i="21"/>
  <c r="P73" i="21"/>
  <c r="J74" i="21"/>
  <c r="K74" i="21"/>
  <c r="L74" i="21"/>
  <c r="M74" i="21"/>
  <c r="N74" i="21"/>
  <c r="O74" i="21"/>
  <c r="P74" i="21"/>
  <c r="J75" i="21"/>
  <c r="K75" i="21"/>
  <c r="L75" i="21"/>
  <c r="M75" i="21"/>
  <c r="N75" i="21"/>
  <c r="O75" i="21"/>
  <c r="P75" i="21"/>
  <c r="J76" i="21"/>
  <c r="K76" i="21"/>
  <c r="L76" i="21"/>
  <c r="M76" i="21"/>
  <c r="N76" i="21"/>
  <c r="O76" i="21"/>
  <c r="P76" i="21"/>
  <c r="J77" i="21"/>
  <c r="K77" i="21"/>
  <c r="L77" i="21"/>
  <c r="M77" i="21"/>
  <c r="N77" i="21"/>
  <c r="O77" i="21"/>
  <c r="P77" i="21"/>
  <c r="J78" i="21"/>
  <c r="K78" i="21"/>
  <c r="L78" i="21"/>
  <c r="M78" i="21"/>
  <c r="N78" i="21"/>
  <c r="O78" i="21"/>
  <c r="P78" i="21"/>
  <c r="J79" i="21"/>
  <c r="K79" i="21"/>
  <c r="L79" i="21"/>
  <c r="M79" i="21"/>
  <c r="N79" i="21"/>
  <c r="O79" i="21"/>
  <c r="P79" i="21"/>
  <c r="J80" i="21"/>
  <c r="K80" i="21"/>
  <c r="L80" i="21"/>
  <c r="M80" i="21"/>
  <c r="N80" i="21"/>
  <c r="O80" i="21"/>
  <c r="P80" i="21"/>
  <c r="J81" i="21"/>
  <c r="K81" i="21"/>
  <c r="L81" i="21"/>
  <c r="M81" i="21"/>
  <c r="N81" i="21"/>
  <c r="O81" i="21"/>
  <c r="P81" i="21"/>
  <c r="J82" i="21"/>
  <c r="K82" i="21"/>
  <c r="L82" i="21"/>
  <c r="M82" i="21"/>
  <c r="N82" i="21"/>
  <c r="O82" i="21"/>
  <c r="P82" i="21"/>
  <c r="J83" i="21"/>
  <c r="K83" i="21"/>
  <c r="L83" i="21"/>
  <c r="M83" i="21"/>
  <c r="N83" i="21"/>
  <c r="O83" i="21"/>
  <c r="P83" i="21"/>
  <c r="J84" i="21"/>
  <c r="K84" i="21"/>
  <c r="L84" i="21"/>
  <c r="M84" i="21"/>
  <c r="N84" i="21"/>
  <c r="O84" i="21"/>
  <c r="P84" i="21"/>
  <c r="J85" i="21"/>
  <c r="K85" i="21"/>
  <c r="L85" i="21"/>
  <c r="M85" i="21"/>
  <c r="N85" i="21"/>
  <c r="O85" i="21"/>
  <c r="P85" i="21"/>
  <c r="J86" i="21"/>
  <c r="K86" i="21"/>
  <c r="L86" i="21"/>
  <c r="M86" i="21"/>
  <c r="N86" i="21"/>
  <c r="O86" i="21"/>
  <c r="P86" i="21"/>
  <c r="J87" i="21"/>
  <c r="K87" i="21"/>
  <c r="L87" i="21"/>
  <c r="M87" i="21"/>
  <c r="N87" i="21"/>
  <c r="O87" i="21"/>
  <c r="P87" i="21"/>
  <c r="J88" i="21"/>
  <c r="K88" i="21"/>
  <c r="L88" i="21"/>
  <c r="M88" i="21"/>
  <c r="N88" i="21"/>
  <c r="O88" i="21"/>
  <c r="P88" i="21"/>
  <c r="J89" i="21"/>
  <c r="K89" i="21"/>
  <c r="L89" i="21"/>
  <c r="M89" i="21"/>
  <c r="N89" i="21"/>
  <c r="O89" i="21"/>
  <c r="P89" i="21"/>
  <c r="J90" i="21"/>
  <c r="K90" i="21"/>
  <c r="L90" i="21"/>
  <c r="M90" i="21"/>
  <c r="N90" i="21"/>
  <c r="O90" i="21"/>
  <c r="P90" i="21"/>
  <c r="J91" i="21"/>
  <c r="K91" i="21"/>
  <c r="L91" i="21"/>
  <c r="M91" i="21"/>
  <c r="N91" i="21"/>
  <c r="O91" i="21"/>
  <c r="P91" i="21"/>
  <c r="J92" i="21"/>
  <c r="K92" i="21"/>
  <c r="L92" i="21"/>
  <c r="M92" i="21"/>
  <c r="N92" i="21"/>
  <c r="O92" i="21"/>
  <c r="P92" i="21"/>
  <c r="J93" i="21"/>
  <c r="K93" i="21"/>
  <c r="L93" i="21"/>
  <c r="M93" i="21"/>
  <c r="N93" i="21"/>
  <c r="O93" i="21"/>
  <c r="P93" i="21"/>
  <c r="J94" i="21"/>
  <c r="K94" i="21"/>
  <c r="L94" i="21"/>
  <c r="M94" i="21"/>
  <c r="N94" i="21"/>
  <c r="O94" i="21"/>
  <c r="P94" i="21"/>
  <c r="J95" i="21"/>
  <c r="K95" i="21"/>
  <c r="L95" i="21"/>
  <c r="M95" i="21"/>
  <c r="N95" i="21"/>
  <c r="O95" i="21"/>
  <c r="P95" i="21"/>
  <c r="J96" i="21"/>
  <c r="K96" i="21"/>
  <c r="L96" i="21"/>
  <c r="M96" i="21"/>
  <c r="N96" i="21"/>
  <c r="O96" i="21"/>
  <c r="P96" i="21"/>
  <c r="J97" i="21"/>
  <c r="K97" i="21"/>
  <c r="L97" i="21"/>
  <c r="M97" i="21"/>
  <c r="N97" i="21"/>
  <c r="O97" i="21"/>
  <c r="P97" i="21"/>
  <c r="J98" i="21"/>
  <c r="K98" i="21"/>
  <c r="L98" i="21"/>
  <c r="M98" i="21"/>
  <c r="N98" i="21"/>
  <c r="O98" i="21"/>
  <c r="P98" i="21"/>
  <c r="J99" i="21"/>
  <c r="K99" i="21"/>
  <c r="L99" i="21"/>
  <c r="M99" i="21"/>
  <c r="N99" i="21"/>
  <c r="O99" i="21"/>
  <c r="P99" i="21"/>
  <c r="J100" i="21"/>
  <c r="K100" i="21"/>
  <c r="L100" i="21"/>
  <c r="M100" i="21"/>
  <c r="N100" i="21"/>
  <c r="O100" i="21"/>
  <c r="P100" i="21"/>
  <c r="J101" i="21"/>
  <c r="K101" i="21"/>
  <c r="L101" i="21"/>
  <c r="M101" i="21"/>
  <c r="N101" i="21"/>
  <c r="O101" i="21"/>
  <c r="P101" i="21"/>
  <c r="J102" i="21"/>
  <c r="K102" i="21"/>
  <c r="L102" i="21"/>
  <c r="M102" i="21"/>
  <c r="N102" i="21"/>
  <c r="O102" i="21"/>
  <c r="P102" i="21"/>
  <c r="J103" i="21"/>
  <c r="K103" i="21"/>
  <c r="L103" i="21"/>
  <c r="M103" i="21"/>
  <c r="N103" i="21"/>
  <c r="O103" i="21"/>
  <c r="P103" i="21"/>
  <c r="J104" i="21"/>
  <c r="K104" i="21"/>
  <c r="L104" i="21"/>
  <c r="M104" i="21"/>
  <c r="N104" i="21"/>
  <c r="O104" i="21"/>
  <c r="P104" i="21"/>
  <c r="J105" i="21"/>
  <c r="K105" i="21"/>
  <c r="L105" i="21"/>
  <c r="M105" i="21"/>
  <c r="N105" i="21"/>
  <c r="O105" i="21"/>
  <c r="P105" i="21"/>
  <c r="J106" i="21"/>
  <c r="K106" i="21"/>
  <c r="L106" i="21"/>
  <c r="M106" i="21"/>
  <c r="N106" i="21"/>
  <c r="O106" i="21"/>
  <c r="P106" i="21"/>
  <c r="J107" i="21"/>
  <c r="K107" i="21"/>
  <c r="L107" i="21"/>
  <c r="M107" i="21"/>
  <c r="N107" i="21"/>
  <c r="O107" i="21"/>
  <c r="P107" i="21"/>
  <c r="J108" i="21"/>
  <c r="K108" i="21"/>
  <c r="L108" i="21"/>
  <c r="M108" i="21"/>
  <c r="N108" i="21"/>
  <c r="O108" i="21"/>
  <c r="P108" i="21"/>
  <c r="J109" i="21"/>
  <c r="K109" i="21"/>
  <c r="L109" i="21"/>
  <c r="M109" i="21"/>
  <c r="N109" i="21"/>
  <c r="O109" i="21"/>
  <c r="P109" i="21"/>
  <c r="J110" i="21"/>
  <c r="K110" i="21"/>
  <c r="L110" i="21"/>
  <c r="M110" i="21"/>
  <c r="N110" i="21"/>
  <c r="O110" i="21"/>
  <c r="P110" i="21"/>
  <c r="J111" i="21"/>
  <c r="K111" i="21"/>
  <c r="L111" i="21"/>
  <c r="M111" i="21"/>
  <c r="N111" i="21"/>
  <c r="O111" i="21"/>
  <c r="P111" i="21"/>
  <c r="J112" i="21"/>
  <c r="K112" i="21"/>
  <c r="L112" i="21"/>
  <c r="M112" i="21"/>
  <c r="N112" i="21"/>
  <c r="O112" i="21"/>
  <c r="P112" i="21"/>
  <c r="J113" i="21"/>
  <c r="K113" i="21"/>
  <c r="L113" i="21"/>
  <c r="M113" i="21"/>
  <c r="N113" i="21"/>
  <c r="O113" i="21"/>
  <c r="P113" i="21"/>
  <c r="J114" i="21"/>
  <c r="K114" i="21"/>
  <c r="L114" i="21"/>
  <c r="M114" i="21"/>
  <c r="N114" i="21"/>
  <c r="O114" i="21"/>
  <c r="P114" i="21"/>
  <c r="J115" i="21"/>
  <c r="K115" i="21"/>
  <c r="L115" i="21"/>
  <c r="M115" i="21"/>
  <c r="N115" i="21"/>
  <c r="O115" i="21"/>
  <c r="P115" i="21"/>
  <c r="J116" i="21"/>
  <c r="K116" i="21"/>
  <c r="L116" i="21"/>
  <c r="M116" i="21"/>
  <c r="N116" i="21"/>
  <c r="O116" i="21"/>
  <c r="P116" i="21"/>
  <c r="J117" i="21"/>
  <c r="K117" i="21"/>
  <c r="L117" i="21"/>
  <c r="M117" i="21"/>
  <c r="N117" i="21"/>
  <c r="O117" i="21"/>
  <c r="P117" i="21"/>
  <c r="J118" i="21"/>
  <c r="K118" i="21"/>
  <c r="L118" i="21"/>
  <c r="M118" i="21"/>
  <c r="N118" i="21"/>
  <c r="O118" i="21"/>
  <c r="P118" i="21"/>
  <c r="J119" i="21"/>
  <c r="K119" i="21"/>
  <c r="L119" i="21"/>
  <c r="M119" i="21"/>
  <c r="N119" i="21"/>
  <c r="O119" i="21"/>
  <c r="P119" i="21"/>
  <c r="J120" i="21"/>
  <c r="K120" i="21"/>
  <c r="L120" i="21"/>
  <c r="M120" i="21"/>
  <c r="N120" i="21"/>
  <c r="O120" i="21"/>
  <c r="P120" i="21"/>
  <c r="J121" i="21"/>
  <c r="K121" i="21"/>
  <c r="L121" i="21"/>
  <c r="M121" i="21"/>
  <c r="N121" i="21"/>
  <c r="O121" i="21"/>
  <c r="P121" i="21"/>
  <c r="J122" i="21"/>
  <c r="K122" i="21"/>
  <c r="L122" i="21"/>
  <c r="M122" i="21"/>
  <c r="N122" i="21"/>
  <c r="O122" i="21"/>
  <c r="P122" i="21"/>
  <c r="J123" i="21"/>
  <c r="K123" i="21"/>
  <c r="L123" i="21"/>
  <c r="M123" i="21"/>
  <c r="N123" i="21"/>
  <c r="O123" i="21"/>
  <c r="P123" i="21"/>
  <c r="J124" i="21"/>
  <c r="K124" i="21"/>
  <c r="L124" i="21"/>
  <c r="M124" i="21"/>
  <c r="N124" i="21"/>
  <c r="O124" i="21"/>
  <c r="P124" i="21"/>
  <c r="J125" i="21"/>
  <c r="K125" i="21"/>
  <c r="L125" i="21"/>
  <c r="M125" i="21"/>
  <c r="N125" i="21"/>
  <c r="O125" i="21"/>
  <c r="P125" i="21"/>
  <c r="J126" i="21"/>
  <c r="K126" i="21"/>
  <c r="L126" i="21"/>
  <c r="M126" i="21"/>
  <c r="N126" i="21"/>
  <c r="O126" i="21"/>
  <c r="P126" i="21"/>
  <c r="J127" i="21"/>
  <c r="K127" i="21"/>
  <c r="L127" i="21"/>
  <c r="M127" i="21"/>
  <c r="N127" i="21"/>
  <c r="O127" i="21"/>
  <c r="P127" i="21"/>
  <c r="J128" i="21"/>
  <c r="K128" i="21"/>
  <c r="L128" i="21"/>
  <c r="M128" i="21"/>
  <c r="N128" i="21"/>
  <c r="O128" i="21"/>
  <c r="P128" i="21"/>
  <c r="J129" i="21"/>
  <c r="K129" i="21"/>
  <c r="L129" i="21"/>
  <c r="M129" i="21"/>
  <c r="N129" i="21"/>
  <c r="O129" i="21"/>
  <c r="P129" i="21"/>
  <c r="J130" i="21"/>
  <c r="K130" i="21"/>
  <c r="L130" i="21"/>
  <c r="M130" i="21"/>
  <c r="N130" i="21"/>
  <c r="O130" i="21"/>
  <c r="P130" i="21"/>
  <c r="J131" i="21"/>
  <c r="K131" i="21"/>
  <c r="L131" i="21"/>
  <c r="M131" i="21"/>
  <c r="N131" i="21"/>
  <c r="O131" i="21"/>
  <c r="P131" i="21"/>
  <c r="J132" i="21"/>
  <c r="K132" i="21"/>
  <c r="L132" i="21"/>
  <c r="M132" i="21"/>
  <c r="N132" i="21"/>
  <c r="O132" i="21"/>
  <c r="P132" i="21"/>
  <c r="J133" i="21"/>
  <c r="K133" i="21"/>
  <c r="L133" i="21"/>
  <c r="M133" i="21"/>
  <c r="N133" i="21"/>
  <c r="O133" i="21"/>
  <c r="P133" i="21"/>
  <c r="J134" i="21"/>
  <c r="K134" i="21"/>
  <c r="L134" i="21"/>
  <c r="M134" i="21"/>
  <c r="N134" i="21"/>
  <c r="O134" i="21"/>
  <c r="P134" i="21"/>
  <c r="J135" i="21"/>
  <c r="K135" i="21"/>
  <c r="L135" i="21"/>
  <c r="M135" i="21"/>
  <c r="N135" i="21"/>
  <c r="O135" i="21"/>
  <c r="P135" i="21"/>
  <c r="J136" i="21"/>
  <c r="K136" i="21"/>
  <c r="L136" i="21"/>
  <c r="M136" i="21"/>
  <c r="N136" i="21"/>
  <c r="O136" i="21"/>
  <c r="P136" i="21"/>
  <c r="J137" i="21"/>
  <c r="K137" i="21"/>
  <c r="L137" i="21"/>
  <c r="M137" i="21"/>
  <c r="N137" i="21"/>
  <c r="O137" i="21"/>
  <c r="P137" i="21"/>
  <c r="J138" i="21"/>
  <c r="K138" i="21"/>
  <c r="L138" i="21"/>
  <c r="M138" i="21"/>
  <c r="N138" i="21"/>
  <c r="O138" i="21"/>
  <c r="P138" i="21"/>
  <c r="J139" i="21"/>
  <c r="K139" i="21"/>
  <c r="L139" i="21"/>
  <c r="M139" i="21"/>
  <c r="N139" i="21"/>
  <c r="O139" i="21"/>
  <c r="P139" i="21"/>
  <c r="J140" i="21"/>
  <c r="K140" i="21"/>
  <c r="L140" i="21"/>
  <c r="M140" i="21"/>
  <c r="N140" i="21"/>
  <c r="O140" i="21"/>
  <c r="P140" i="21"/>
  <c r="J141" i="21"/>
  <c r="K141" i="21"/>
  <c r="L141" i="21"/>
  <c r="M141" i="21"/>
  <c r="N141" i="21"/>
  <c r="O141" i="21"/>
  <c r="P141" i="21"/>
  <c r="J142" i="21"/>
  <c r="K142" i="21"/>
  <c r="L142" i="21"/>
  <c r="M142" i="21"/>
  <c r="N142" i="21"/>
  <c r="O142" i="21"/>
  <c r="P142" i="21"/>
  <c r="J143" i="21"/>
  <c r="K143" i="21"/>
  <c r="L143" i="21"/>
  <c r="M143" i="21"/>
  <c r="N143" i="21"/>
  <c r="O143" i="21"/>
  <c r="P143" i="21"/>
  <c r="J144" i="21"/>
  <c r="K144" i="21"/>
  <c r="L144" i="21"/>
  <c r="M144" i="21"/>
  <c r="N144" i="21"/>
  <c r="O144" i="21"/>
  <c r="P144" i="21"/>
  <c r="J145" i="21"/>
  <c r="K145" i="21"/>
  <c r="L145" i="21"/>
  <c r="M145" i="21"/>
  <c r="N145" i="21"/>
  <c r="O145" i="21"/>
  <c r="P145" i="21"/>
  <c r="J146" i="21"/>
  <c r="K146" i="21"/>
  <c r="L146" i="21"/>
  <c r="M146" i="21"/>
  <c r="N146" i="21"/>
  <c r="O146" i="21"/>
  <c r="P146" i="21"/>
  <c r="J147" i="21"/>
  <c r="K147" i="21"/>
  <c r="L147" i="21"/>
  <c r="M147" i="21"/>
  <c r="N147" i="21"/>
  <c r="O147" i="21"/>
  <c r="P147" i="21"/>
  <c r="J148" i="21"/>
  <c r="K148" i="21"/>
  <c r="L148" i="21"/>
  <c r="M148" i="21"/>
  <c r="N148" i="21"/>
  <c r="O148" i="21"/>
  <c r="P148" i="21"/>
  <c r="J149" i="21"/>
  <c r="K149" i="21"/>
  <c r="L149" i="21"/>
  <c r="M149" i="21"/>
  <c r="N149" i="21"/>
  <c r="O149" i="21"/>
  <c r="P149" i="21"/>
  <c r="J150" i="21"/>
  <c r="K150" i="21"/>
  <c r="L150" i="21"/>
  <c r="M150" i="21"/>
  <c r="N150" i="21"/>
  <c r="O150" i="21"/>
  <c r="P150" i="21"/>
  <c r="J151" i="21"/>
  <c r="K151" i="21"/>
  <c r="L151" i="21"/>
  <c r="M151" i="21"/>
  <c r="N151" i="21"/>
  <c r="O151" i="21"/>
  <c r="P151" i="21"/>
  <c r="J152" i="21"/>
  <c r="K152" i="21"/>
  <c r="L152" i="21"/>
  <c r="M152" i="21"/>
  <c r="N152" i="21"/>
  <c r="O152" i="21"/>
  <c r="P152" i="21"/>
  <c r="J153" i="21"/>
  <c r="K153" i="21"/>
  <c r="L153" i="21"/>
  <c r="M153" i="21"/>
  <c r="N153" i="21"/>
  <c r="O153" i="21"/>
  <c r="P153" i="21"/>
  <c r="J154" i="21"/>
  <c r="K154" i="21"/>
  <c r="L154" i="21"/>
  <c r="M154" i="21"/>
  <c r="N154" i="21"/>
  <c r="O154" i="21"/>
  <c r="P154" i="21"/>
  <c r="J155" i="21"/>
  <c r="K155" i="21"/>
  <c r="L155" i="21"/>
  <c r="M155" i="21"/>
  <c r="N155" i="21"/>
  <c r="O155" i="21"/>
  <c r="P155" i="21"/>
  <c r="J156" i="21"/>
  <c r="K156" i="21"/>
  <c r="L156" i="21"/>
  <c r="M156" i="21"/>
  <c r="N156" i="21"/>
  <c r="O156" i="21"/>
  <c r="P156" i="21"/>
  <c r="I156" i="21"/>
  <c r="I152" i="21"/>
  <c r="I153" i="21"/>
  <c r="I154" i="21"/>
  <c r="I155" i="21"/>
  <c r="I151" i="21"/>
  <c r="I147" i="21"/>
  <c r="I148" i="21"/>
  <c r="I149" i="21"/>
  <c r="I150" i="21"/>
  <c r="I146" i="21"/>
  <c r="I142" i="21"/>
  <c r="I143" i="21"/>
  <c r="I144" i="21"/>
  <c r="I145" i="21"/>
  <c r="I141" i="21"/>
  <c r="I137" i="21"/>
  <c r="I138" i="21"/>
  <c r="I139" i="21"/>
  <c r="I140" i="21"/>
  <c r="I136" i="21"/>
  <c r="I132" i="21"/>
  <c r="I133" i="21"/>
  <c r="I134" i="21"/>
  <c r="I135" i="21"/>
  <c r="I131" i="21"/>
  <c r="I127" i="21"/>
  <c r="I128" i="21"/>
  <c r="I129" i="21"/>
  <c r="I130" i="21"/>
  <c r="I126" i="21"/>
  <c r="I122" i="21"/>
  <c r="I123" i="21"/>
  <c r="I124" i="21"/>
  <c r="I125" i="21"/>
  <c r="I121" i="21"/>
  <c r="I117" i="21"/>
  <c r="I118" i="21"/>
  <c r="I119" i="21"/>
  <c r="I120" i="21"/>
  <c r="I116" i="21"/>
  <c r="I112" i="21"/>
  <c r="I113" i="21"/>
  <c r="I114" i="21"/>
  <c r="I115" i="21"/>
  <c r="I111" i="21"/>
  <c r="I107" i="21"/>
  <c r="I108" i="21"/>
  <c r="I109" i="21"/>
  <c r="I110" i="21"/>
  <c r="I106" i="21"/>
  <c r="I102" i="21"/>
  <c r="I103" i="21"/>
  <c r="I104" i="21"/>
  <c r="I105" i="21"/>
  <c r="I101" i="21"/>
  <c r="I97" i="21"/>
  <c r="I98" i="21"/>
  <c r="I99" i="21"/>
  <c r="I100" i="21"/>
  <c r="I96" i="21"/>
  <c r="I92" i="21"/>
  <c r="I93" i="21"/>
  <c r="I94" i="21"/>
  <c r="I95" i="21"/>
  <c r="I91" i="21"/>
  <c r="I87" i="21"/>
  <c r="I88" i="21"/>
  <c r="I89" i="21"/>
  <c r="I90" i="21"/>
  <c r="I86" i="21"/>
  <c r="I82" i="21"/>
  <c r="I83" i="21"/>
  <c r="I84" i="21"/>
  <c r="I85" i="21"/>
  <c r="I81" i="21"/>
  <c r="I77" i="21"/>
  <c r="I78" i="21"/>
  <c r="I79" i="21"/>
  <c r="I80" i="21"/>
  <c r="I76" i="21"/>
  <c r="I72" i="21"/>
  <c r="I73" i="21"/>
  <c r="I74" i="21"/>
  <c r="I75" i="21"/>
  <c r="I71" i="21"/>
  <c r="I67" i="21"/>
  <c r="I68" i="21"/>
  <c r="I69" i="21"/>
  <c r="I70" i="21"/>
  <c r="I66" i="21"/>
  <c r="I62" i="21"/>
  <c r="I63" i="21"/>
  <c r="I64" i="21"/>
  <c r="I65" i="21"/>
  <c r="I61" i="21"/>
  <c r="I57" i="21"/>
  <c r="I58" i="21"/>
  <c r="I59" i="21"/>
  <c r="I60" i="21"/>
  <c r="I56" i="21"/>
  <c r="AM4" i="57" l="1"/>
  <c r="AM4" i="56"/>
  <c r="BA4" i="65"/>
  <c r="BA4" i="64"/>
  <c r="BA4" i="63"/>
  <c r="BA4" i="62"/>
  <c r="AM4" i="60"/>
  <c r="AM4" i="59"/>
  <c r="AM4" i="58"/>
  <c r="F83" i="21"/>
  <c r="E83" i="21"/>
  <c r="D83" i="21"/>
  <c r="C83" i="21"/>
  <c r="B83" i="21"/>
  <c r="F79" i="21"/>
  <c r="E79" i="21"/>
  <c r="D79" i="21"/>
  <c r="C79" i="21"/>
  <c r="B79" i="21"/>
  <c r="F74" i="21"/>
  <c r="E74" i="21"/>
  <c r="D74" i="21"/>
  <c r="C74" i="21"/>
  <c r="B74" i="21"/>
  <c r="F70" i="21"/>
  <c r="E70" i="21"/>
  <c r="D70" i="21"/>
  <c r="C70" i="21"/>
  <c r="B70" i="21"/>
  <c r="F65" i="21"/>
  <c r="E65" i="21"/>
  <c r="D65" i="21"/>
  <c r="C65" i="21"/>
  <c r="B65" i="21"/>
  <c r="B55" i="21"/>
  <c r="C60" i="21" s="1"/>
  <c r="F82" i="21"/>
  <c r="E82" i="21"/>
  <c r="D82" i="21"/>
  <c r="C82" i="21"/>
  <c r="B82" i="21"/>
  <c r="F78" i="21"/>
  <c r="E78" i="21"/>
  <c r="D78" i="21"/>
  <c r="C78" i="21"/>
  <c r="B78" i="21"/>
  <c r="F73" i="21"/>
  <c r="E73" i="21"/>
  <c r="D73" i="21"/>
  <c r="C73" i="21"/>
  <c r="B73" i="21"/>
  <c r="E72" i="21"/>
  <c r="E77" i="21" s="1"/>
  <c r="E81" i="21" s="1"/>
  <c r="B72" i="21"/>
  <c r="B77" i="21" s="1"/>
  <c r="B81" i="21" s="1"/>
  <c r="F69" i="21"/>
  <c r="E69" i="21"/>
  <c r="D69" i="21"/>
  <c r="C69" i="21"/>
  <c r="F68" i="21"/>
  <c r="F72" i="21" s="1"/>
  <c r="F77" i="21" s="1"/>
  <c r="F81" i="21" s="1"/>
  <c r="E68" i="21"/>
  <c r="D68" i="21"/>
  <c r="D72" i="21" s="1"/>
  <c r="D77" i="21" s="1"/>
  <c r="D81" i="21" s="1"/>
  <c r="C68" i="21"/>
  <c r="C72" i="21" s="1"/>
  <c r="C77" i="21" s="1"/>
  <c r="C81" i="21" s="1"/>
  <c r="B68" i="21"/>
  <c r="Q47" i="20"/>
  <c r="C58" i="21" l="1"/>
  <c r="C61" i="21"/>
  <c r="C57" i="21"/>
  <c r="C59" i="21"/>
  <c r="M16" i="7"/>
  <c r="BD104" i="71" l="1"/>
  <c r="BD103" i="71"/>
  <c r="BD100" i="71"/>
  <c r="BD99" i="71"/>
  <c r="BD98" i="71"/>
  <c r="BD97" i="71"/>
  <c r="BD96" i="71"/>
  <c r="BD95" i="71"/>
  <c r="BD94" i="71"/>
  <c r="BD93" i="71"/>
  <c r="BD92" i="71"/>
  <c r="BD91" i="71"/>
  <c r="BD90" i="71"/>
  <c r="BD89" i="71"/>
  <c r="BD88" i="71"/>
  <c r="BD87" i="71"/>
  <c r="BD86" i="71"/>
  <c r="BD85" i="71"/>
  <c r="BD84" i="71"/>
  <c r="BD83" i="71"/>
  <c r="BD82" i="71"/>
  <c r="BD81" i="71"/>
  <c r="BD80" i="71"/>
  <c r="BD79" i="71"/>
  <c r="BD78" i="71"/>
  <c r="BD77" i="71"/>
  <c r="BD76" i="71"/>
  <c r="BD75" i="71"/>
  <c r="BD74" i="71"/>
  <c r="BD73" i="71"/>
  <c r="BD72" i="71"/>
  <c r="BD71" i="71"/>
  <c r="BD70" i="71"/>
  <c r="BD69" i="71"/>
  <c r="BD68" i="71"/>
  <c r="BD67" i="71"/>
  <c r="BD66" i="71"/>
  <c r="BD65" i="71"/>
  <c r="BD64" i="71"/>
  <c r="BD63" i="71"/>
  <c r="BD62" i="71"/>
  <c r="BD61" i="71"/>
  <c r="BD60" i="71"/>
  <c r="BD59" i="71"/>
  <c r="BD58" i="71"/>
  <c r="BD57" i="71"/>
  <c r="BD56" i="71"/>
  <c r="BD55" i="71"/>
  <c r="BD54" i="71"/>
  <c r="BD53" i="71"/>
  <c r="BD52" i="71"/>
  <c r="BD51" i="71"/>
  <c r="BD50" i="71"/>
  <c r="BD49" i="71"/>
  <c r="BD48" i="71"/>
  <c r="BD47" i="71"/>
  <c r="BD46" i="71"/>
  <c r="BD45" i="71"/>
  <c r="BD44" i="71"/>
  <c r="BD43" i="71"/>
  <c r="BD42" i="71"/>
  <c r="BD41" i="71"/>
  <c r="BD40" i="71"/>
  <c r="BD39" i="71"/>
  <c r="BD38" i="71"/>
  <c r="BD37" i="71"/>
  <c r="BD36" i="71"/>
  <c r="BD35" i="71"/>
  <c r="BD34" i="71"/>
  <c r="BD33" i="71"/>
  <c r="BD32" i="71"/>
  <c r="BD31" i="71"/>
  <c r="BD30" i="71"/>
  <c r="BD29" i="71"/>
  <c r="BD28" i="71"/>
  <c r="BD27" i="71"/>
  <c r="BD26" i="71"/>
  <c r="BD25" i="71"/>
  <c r="BD24" i="71"/>
  <c r="BD23" i="71"/>
  <c r="BD22" i="71"/>
  <c r="BD21" i="71"/>
  <c r="BD20" i="71"/>
  <c r="BD19" i="71"/>
  <c r="BD18" i="71"/>
  <c r="BD17" i="71"/>
  <c r="BD16" i="71"/>
  <c r="BD15" i="71"/>
  <c r="BD14" i="71"/>
  <c r="BD13" i="71"/>
  <c r="BD12" i="71"/>
  <c r="BD11" i="71"/>
  <c r="AX98" i="71"/>
  <c r="AX96" i="71"/>
  <c r="AX92" i="71"/>
  <c r="AX91" i="71"/>
  <c r="AX90" i="71"/>
  <c r="AX89" i="71"/>
  <c r="AX88" i="71"/>
  <c r="AX87" i="71"/>
  <c r="AX86" i="71"/>
  <c r="AX85" i="71"/>
  <c r="AX84" i="71"/>
  <c r="AX83" i="71"/>
  <c r="AX82" i="71"/>
  <c r="AX81" i="71"/>
  <c r="AX80" i="71"/>
  <c r="AX79" i="71"/>
  <c r="AX78" i="71"/>
  <c r="AX77" i="71"/>
  <c r="AX76" i="71"/>
  <c r="AX75" i="71"/>
  <c r="AX74" i="71"/>
  <c r="AX73" i="71"/>
  <c r="AX72" i="71"/>
  <c r="AX71" i="71"/>
  <c r="AX70" i="71"/>
  <c r="AX69" i="71"/>
  <c r="AX68" i="71"/>
  <c r="AX67" i="71"/>
  <c r="AX66" i="71"/>
  <c r="AX65" i="71"/>
  <c r="AX64" i="71"/>
  <c r="AX63" i="71"/>
  <c r="AX62" i="71"/>
  <c r="AX61" i="71"/>
  <c r="AX60" i="71"/>
  <c r="AX59" i="71"/>
  <c r="AX58" i="71"/>
  <c r="AX57" i="71"/>
  <c r="AX56" i="71"/>
  <c r="AX55" i="71"/>
  <c r="AX54" i="71"/>
  <c r="AX53" i="71"/>
  <c r="AX52" i="71"/>
  <c r="AX51" i="71"/>
  <c r="AX50" i="71"/>
  <c r="AX49" i="71"/>
  <c r="AX48" i="71"/>
  <c r="AX47" i="71"/>
  <c r="AX46" i="71"/>
  <c r="AX45" i="71"/>
  <c r="AX44" i="71"/>
  <c r="AX43" i="71"/>
  <c r="AX42" i="71"/>
  <c r="AX41" i="71"/>
  <c r="AX40" i="71"/>
  <c r="AX39" i="71"/>
  <c r="AX38" i="71"/>
  <c r="AX37" i="71"/>
  <c r="AX36" i="71"/>
  <c r="AX35" i="71"/>
  <c r="AX34" i="71"/>
  <c r="AX33" i="71"/>
  <c r="AX32" i="71"/>
  <c r="AX31" i="71"/>
  <c r="AX30" i="71"/>
  <c r="AX29" i="71"/>
  <c r="AX28" i="71"/>
  <c r="AX27" i="71"/>
  <c r="AX26" i="71"/>
  <c r="AX25" i="71"/>
  <c r="AX24" i="71"/>
  <c r="AX23" i="71"/>
  <c r="AX22" i="71"/>
  <c r="AX21" i="71"/>
  <c r="AX20" i="71"/>
  <c r="AX19" i="71"/>
  <c r="AX18" i="71"/>
  <c r="AX17" i="71"/>
  <c r="AX16" i="71"/>
  <c r="AX15" i="71"/>
  <c r="AX14" i="71"/>
  <c r="AX13" i="71"/>
  <c r="AX12" i="71"/>
  <c r="AX11" i="71"/>
  <c r="AL81" i="71"/>
  <c r="AL80" i="71"/>
  <c r="AL77" i="71"/>
  <c r="AL76" i="71"/>
  <c r="AL75" i="71"/>
  <c r="AL74" i="71"/>
  <c r="AL73" i="71"/>
  <c r="AL72" i="71"/>
  <c r="AL71" i="71"/>
  <c r="AL70" i="71"/>
  <c r="AL69" i="71"/>
  <c r="AL68" i="71"/>
  <c r="AL67" i="71"/>
  <c r="AL66" i="71"/>
  <c r="AL65" i="71"/>
  <c r="AL64" i="71"/>
  <c r="AL63" i="71"/>
  <c r="AL62" i="71"/>
  <c r="AL61" i="71"/>
  <c r="AL60" i="71"/>
  <c r="AL59" i="71"/>
  <c r="AL58" i="71"/>
  <c r="AL57" i="71"/>
  <c r="AL56" i="71"/>
  <c r="AL55" i="71"/>
  <c r="AL54" i="71"/>
  <c r="AL53" i="71"/>
  <c r="AL52" i="71"/>
  <c r="AL51" i="71"/>
  <c r="AL50" i="71"/>
  <c r="AL49" i="71"/>
  <c r="AL48" i="71"/>
  <c r="AL47" i="71"/>
  <c r="AL46" i="71"/>
  <c r="AL45" i="71"/>
  <c r="AL44" i="71"/>
  <c r="AL43" i="71"/>
  <c r="AL42" i="71"/>
  <c r="AL41" i="71"/>
  <c r="AL40" i="71"/>
  <c r="AL39" i="71"/>
  <c r="AL38" i="71"/>
  <c r="AL37" i="71"/>
  <c r="AL36" i="71"/>
  <c r="AL35" i="71"/>
  <c r="AL34" i="71"/>
  <c r="AL33" i="71"/>
  <c r="AL32" i="71"/>
  <c r="AL31" i="71"/>
  <c r="AL30" i="71"/>
  <c r="AL29" i="71"/>
  <c r="AL28" i="71"/>
  <c r="AL27" i="71"/>
  <c r="AL26" i="71"/>
  <c r="AL25" i="71"/>
  <c r="AL24" i="71"/>
  <c r="AL23" i="71"/>
  <c r="AL22" i="71"/>
  <c r="AL21" i="71"/>
  <c r="AL20" i="71"/>
  <c r="AL19" i="71"/>
  <c r="AL18" i="71"/>
  <c r="AL17" i="71"/>
  <c r="AL16" i="71"/>
  <c r="AL15" i="71"/>
  <c r="AL14" i="71"/>
  <c r="AL13" i="71"/>
  <c r="AL12" i="71"/>
  <c r="AL11" i="71"/>
  <c r="AR88" i="71"/>
  <c r="AR87" i="71"/>
  <c r="AR86" i="71"/>
  <c r="AR85" i="71"/>
  <c r="AR84" i="71"/>
  <c r="AR82" i="71"/>
  <c r="AR81" i="71"/>
  <c r="AR80" i="71"/>
  <c r="AR79" i="71"/>
  <c r="AR78" i="71"/>
  <c r="AR77" i="71"/>
  <c r="AR76" i="71"/>
  <c r="AR75" i="71"/>
  <c r="AR74" i="71"/>
  <c r="AR73" i="71"/>
  <c r="AR72" i="71"/>
  <c r="AR71" i="71"/>
  <c r="AR70" i="71"/>
  <c r="AR69" i="71"/>
  <c r="AR68" i="71"/>
  <c r="AR67" i="71"/>
  <c r="AR66" i="71"/>
  <c r="AR65" i="71"/>
  <c r="AR64" i="71"/>
  <c r="AR63" i="71"/>
  <c r="AR62" i="71"/>
  <c r="AR61" i="71"/>
  <c r="AR60" i="71"/>
  <c r="AR59" i="71"/>
  <c r="AR58" i="71"/>
  <c r="AR57" i="71"/>
  <c r="AR56" i="71"/>
  <c r="AR55" i="71"/>
  <c r="AR54" i="71"/>
  <c r="AR53" i="71"/>
  <c r="AR52" i="71"/>
  <c r="AR51" i="71"/>
  <c r="AR50" i="71"/>
  <c r="AR49" i="71"/>
  <c r="AR48" i="71"/>
  <c r="AR47" i="71"/>
  <c r="AR46" i="71"/>
  <c r="AR45" i="71"/>
  <c r="AR44" i="71"/>
  <c r="AR43" i="71"/>
  <c r="AR42" i="71"/>
  <c r="AR41" i="71"/>
  <c r="AR40" i="71"/>
  <c r="AR39" i="71"/>
  <c r="AR38" i="71"/>
  <c r="AR37" i="71"/>
  <c r="AR36" i="71"/>
  <c r="AR35" i="71"/>
  <c r="AR34" i="71"/>
  <c r="AR33" i="71"/>
  <c r="AR32" i="71"/>
  <c r="AR31" i="71"/>
  <c r="AR30" i="71"/>
  <c r="AR29" i="71"/>
  <c r="AR28" i="71"/>
  <c r="AR27" i="71"/>
  <c r="AR26" i="71"/>
  <c r="AR25" i="71"/>
  <c r="AR24" i="71"/>
  <c r="AR23" i="71"/>
  <c r="AR22" i="71"/>
  <c r="AR21" i="71"/>
  <c r="AR20" i="71"/>
  <c r="AR19" i="71"/>
  <c r="AR18" i="71"/>
  <c r="AR17" i="71"/>
  <c r="AR16" i="71"/>
  <c r="AR15" i="71"/>
  <c r="AR14" i="71"/>
  <c r="AR13" i="71"/>
  <c r="AR12" i="71"/>
  <c r="AR11" i="71"/>
  <c r="AF75" i="71"/>
  <c r="AF73" i="71"/>
  <c r="AF71" i="71"/>
  <c r="AF70" i="71"/>
  <c r="AF69" i="71"/>
  <c r="AF68" i="71"/>
  <c r="AF67" i="71"/>
  <c r="AF66" i="71"/>
  <c r="AF65" i="71"/>
  <c r="AF63" i="71"/>
  <c r="AF62" i="71"/>
  <c r="AF61" i="71"/>
  <c r="AF60" i="71"/>
  <c r="AF59" i="71"/>
  <c r="AF58" i="71"/>
  <c r="AF57" i="71"/>
  <c r="AF56" i="71"/>
  <c r="AF55" i="71"/>
  <c r="AF54" i="71"/>
  <c r="AF53" i="71"/>
  <c r="AF52" i="71"/>
  <c r="AF51" i="71"/>
  <c r="AF50" i="71"/>
  <c r="AF49" i="71"/>
  <c r="AF48" i="71"/>
  <c r="AF47" i="71"/>
  <c r="AF46" i="71"/>
  <c r="AF45" i="71"/>
  <c r="AF44" i="71"/>
  <c r="AF43" i="71"/>
  <c r="AF42" i="71"/>
  <c r="AF41" i="71"/>
  <c r="AF40" i="71"/>
  <c r="AF39" i="71"/>
  <c r="AF38" i="71"/>
  <c r="AF37" i="71"/>
  <c r="AF36" i="71"/>
  <c r="AF35" i="71"/>
  <c r="AF34" i="71"/>
  <c r="AF33" i="71"/>
  <c r="AF32" i="71"/>
  <c r="AF31" i="71"/>
  <c r="AF30" i="71"/>
  <c r="AF29" i="71"/>
  <c r="AF28" i="71"/>
  <c r="AF27" i="71"/>
  <c r="AF26" i="71"/>
  <c r="AF25" i="71"/>
  <c r="AF24" i="71"/>
  <c r="AF23" i="71"/>
  <c r="AF22" i="71"/>
  <c r="AF21" i="71"/>
  <c r="AF20" i="71"/>
  <c r="AF19" i="71"/>
  <c r="AF18" i="71"/>
  <c r="AF17" i="71"/>
  <c r="AF16" i="71"/>
  <c r="AF15" i="71"/>
  <c r="AF14" i="71"/>
  <c r="AF13" i="71"/>
  <c r="AF12" i="71"/>
  <c r="AF11" i="71"/>
  <c r="Z102" i="71"/>
  <c r="Z101" i="71"/>
  <c r="Z100" i="71"/>
  <c r="Z98" i="71"/>
  <c r="Z97" i="71"/>
  <c r="Z96" i="71"/>
  <c r="Z95" i="71"/>
  <c r="Z94" i="71"/>
  <c r="Z93" i="71"/>
  <c r="Z92" i="71"/>
  <c r="Z91" i="71"/>
  <c r="Z90" i="71"/>
  <c r="Z89" i="71"/>
  <c r="Z88" i="71"/>
  <c r="Z87" i="71"/>
  <c r="Z86" i="71"/>
  <c r="Z85" i="71"/>
  <c r="Z84" i="71"/>
  <c r="Z83" i="71"/>
  <c r="Z82" i="71"/>
  <c r="Z81" i="71"/>
  <c r="Z80" i="71"/>
  <c r="Z79" i="71"/>
  <c r="Z78" i="71"/>
  <c r="Z77" i="71"/>
  <c r="Z76" i="71"/>
  <c r="Z75" i="71"/>
  <c r="Z74" i="71"/>
  <c r="Z73" i="71"/>
  <c r="Z72" i="71"/>
  <c r="Z71" i="71"/>
  <c r="Z70" i="71"/>
  <c r="Z69" i="71"/>
  <c r="Z68" i="71"/>
  <c r="Z67" i="71"/>
  <c r="Z66" i="71"/>
  <c r="Z65" i="71"/>
  <c r="Z64" i="71"/>
  <c r="Z63" i="71"/>
  <c r="Z62" i="71"/>
  <c r="Z61" i="71"/>
  <c r="Z60" i="71"/>
  <c r="Z59" i="71"/>
  <c r="Z58" i="71"/>
  <c r="Z57" i="71"/>
  <c r="Z56" i="71"/>
  <c r="Z55" i="71"/>
  <c r="Z54" i="71"/>
  <c r="Z53" i="71"/>
  <c r="Z52" i="71"/>
  <c r="Z51" i="71"/>
  <c r="Z50" i="71"/>
  <c r="Z49" i="71"/>
  <c r="Z48" i="71"/>
  <c r="Z47" i="71"/>
  <c r="Z46" i="71"/>
  <c r="Z45" i="71"/>
  <c r="Z44" i="71"/>
  <c r="Z43" i="71"/>
  <c r="Z42" i="71"/>
  <c r="Z41" i="71"/>
  <c r="Z40" i="71"/>
  <c r="Z39" i="71"/>
  <c r="Z38" i="71"/>
  <c r="Z37" i="71"/>
  <c r="Z36" i="71"/>
  <c r="Z35" i="71"/>
  <c r="Z34" i="71"/>
  <c r="Z33" i="71"/>
  <c r="Z32" i="71"/>
  <c r="Z31" i="71"/>
  <c r="Z30" i="71"/>
  <c r="Z29" i="71"/>
  <c r="Z28" i="71"/>
  <c r="Z27" i="71"/>
  <c r="Z26" i="71"/>
  <c r="Z25" i="71"/>
  <c r="Z24" i="71"/>
  <c r="Z23" i="71"/>
  <c r="Z22" i="71"/>
  <c r="Z21" i="71"/>
  <c r="Z20" i="71"/>
  <c r="Z19" i="71"/>
  <c r="Z18" i="71"/>
  <c r="Z17" i="71"/>
  <c r="Z16" i="71"/>
  <c r="Z15" i="71"/>
  <c r="Z14" i="71"/>
  <c r="Z13" i="71"/>
  <c r="Z12" i="71"/>
  <c r="Z11" i="71"/>
  <c r="N100" i="71"/>
  <c r="N96" i="71"/>
  <c r="N92" i="71"/>
  <c r="N91" i="71"/>
  <c r="N90" i="71"/>
  <c r="N88" i="71"/>
  <c r="N87" i="71"/>
  <c r="N86" i="71"/>
  <c r="N85" i="71"/>
  <c r="N84" i="71"/>
  <c r="N83" i="71"/>
  <c r="N82" i="71"/>
  <c r="N81" i="71"/>
  <c r="N80" i="71"/>
  <c r="N79" i="71"/>
  <c r="N78" i="71"/>
  <c r="N77" i="71"/>
  <c r="N76" i="71"/>
  <c r="N75" i="71"/>
  <c r="N74" i="71"/>
  <c r="N73" i="71"/>
  <c r="N72" i="71"/>
  <c r="N71" i="71"/>
  <c r="N70" i="71"/>
  <c r="N69" i="71"/>
  <c r="N68" i="71"/>
  <c r="N67" i="71"/>
  <c r="N66" i="71"/>
  <c r="N65" i="71"/>
  <c r="N64" i="71"/>
  <c r="N63" i="71"/>
  <c r="N62" i="71"/>
  <c r="N61" i="71"/>
  <c r="N60" i="71"/>
  <c r="N59" i="71"/>
  <c r="N58" i="71"/>
  <c r="N57" i="71"/>
  <c r="N56" i="71"/>
  <c r="N55" i="71"/>
  <c r="N54" i="71"/>
  <c r="N53" i="71"/>
  <c r="N52" i="71"/>
  <c r="N51" i="71"/>
  <c r="N50" i="71"/>
  <c r="N49" i="71"/>
  <c r="N48" i="71"/>
  <c r="N47" i="71"/>
  <c r="N46" i="71"/>
  <c r="N45" i="71"/>
  <c r="N44" i="71"/>
  <c r="N43" i="71"/>
  <c r="N42" i="71"/>
  <c r="N41" i="71"/>
  <c r="N40" i="71"/>
  <c r="N39" i="71"/>
  <c r="N38" i="71"/>
  <c r="N37" i="71"/>
  <c r="N36" i="71"/>
  <c r="N35" i="71"/>
  <c r="N34" i="71"/>
  <c r="N33" i="71"/>
  <c r="N32" i="71"/>
  <c r="N31" i="71"/>
  <c r="N30" i="71"/>
  <c r="N29" i="71"/>
  <c r="N28" i="71"/>
  <c r="N27" i="71"/>
  <c r="N26" i="71"/>
  <c r="N25" i="71"/>
  <c r="N24" i="71"/>
  <c r="N23" i="71"/>
  <c r="N22" i="71"/>
  <c r="N21" i="71"/>
  <c r="N20" i="71"/>
  <c r="N19" i="71"/>
  <c r="N18" i="71"/>
  <c r="N17" i="71"/>
  <c r="N16" i="71"/>
  <c r="N15" i="71"/>
  <c r="N14" i="71"/>
  <c r="N13" i="71"/>
  <c r="N12" i="71"/>
  <c r="N11" i="71"/>
  <c r="T11" i="71"/>
  <c r="T12" i="71"/>
  <c r="T102" i="71"/>
  <c r="T95" i="71"/>
  <c r="T94" i="71"/>
  <c r="T93" i="71"/>
  <c r="T92" i="71"/>
  <c r="T91" i="71"/>
  <c r="T90" i="71"/>
  <c r="T89" i="71"/>
  <c r="T88" i="71"/>
  <c r="T87" i="71"/>
  <c r="T86" i="71"/>
  <c r="T85" i="71"/>
  <c r="T84" i="71"/>
  <c r="T83" i="71"/>
  <c r="T82" i="71"/>
  <c r="T81" i="71"/>
  <c r="T80" i="71"/>
  <c r="T79" i="71"/>
  <c r="T78" i="71"/>
  <c r="T77" i="71"/>
  <c r="T76" i="71"/>
  <c r="T75" i="71"/>
  <c r="T74" i="71"/>
  <c r="T73" i="71"/>
  <c r="T72" i="71"/>
  <c r="T71" i="71"/>
  <c r="T70" i="71"/>
  <c r="T69" i="71"/>
  <c r="T68" i="71"/>
  <c r="T67" i="71"/>
  <c r="T66" i="71"/>
  <c r="T65" i="71"/>
  <c r="T64" i="71"/>
  <c r="T63" i="71"/>
  <c r="T62" i="71"/>
  <c r="T61" i="71"/>
  <c r="T60" i="71"/>
  <c r="T59" i="71"/>
  <c r="T58" i="71"/>
  <c r="T57" i="71"/>
  <c r="T56" i="71"/>
  <c r="T55" i="71"/>
  <c r="T54" i="71"/>
  <c r="T53" i="71"/>
  <c r="T52" i="71"/>
  <c r="T51" i="71"/>
  <c r="T50" i="71"/>
  <c r="T49" i="71"/>
  <c r="T48" i="71"/>
  <c r="T47" i="71"/>
  <c r="T46" i="71"/>
  <c r="T45" i="71"/>
  <c r="T44" i="71"/>
  <c r="T43" i="71"/>
  <c r="T42" i="71"/>
  <c r="T41" i="71"/>
  <c r="T40" i="71"/>
  <c r="T39" i="71"/>
  <c r="T38" i="71"/>
  <c r="T37" i="71"/>
  <c r="T36" i="71"/>
  <c r="T35" i="71"/>
  <c r="T34" i="71"/>
  <c r="T33" i="71"/>
  <c r="T32" i="71"/>
  <c r="T31" i="71"/>
  <c r="T30" i="71"/>
  <c r="T29" i="71"/>
  <c r="T28" i="71"/>
  <c r="T27" i="71"/>
  <c r="T26" i="71"/>
  <c r="T25" i="71"/>
  <c r="T24" i="71"/>
  <c r="T23" i="71"/>
  <c r="T22" i="71"/>
  <c r="T21" i="71"/>
  <c r="T20" i="71"/>
  <c r="T19" i="71"/>
  <c r="T18" i="71"/>
  <c r="T17" i="71"/>
  <c r="T16" i="71"/>
  <c r="T15" i="71"/>
  <c r="T14" i="71"/>
  <c r="T13" i="71"/>
  <c r="B11" i="71"/>
  <c r="K10" i="71"/>
  <c r="H87" i="71"/>
  <c r="H85" i="71"/>
  <c r="H84" i="71"/>
  <c r="H83" i="71"/>
  <c r="H82" i="71"/>
  <c r="H81" i="71"/>
  <c r="H80" i="71"/>
  <c r="H79" i="71"/>
  <c r="H78" i="71"/>
  <c r="H77" i="71"/>
  <c r="H76" i="71"/>
  <c r="H75" i="71"/>
  <c r="H74" i="71"/>
  <c r="H73" i="71"/>
  <c r="H72" i="71"/>
  <c r="H71" i="71"/>
  <c r="H70" i="71"/>
  <c r="H69" i="71"/>
  <c r="H68" i="71"/>
  <c r="H67" i="71"/>
  <c r="H66" i="71"/>
  <c r="H65" i="71"/>
  <c r="H64" i="71"/>
  <c r="H63" i="71"/>
  <c r="H62" i="71"/>
  <c r="H61" i="71"/>
  <c r="H60" i="71"/>
  <c r="H59" i="71"/>
  <c r="H58" i="71"/>
  <c r="H57" i="71"/>
  <c r="H56" i="71"/>
  <c r="H55" i="71"/>
  <c r="H54" i="71"/>
  <c r="H53" i="71"/>
  <c r="H52" i="71"/>
  <c r="H51" i="71"/>
  <c r="H50" i="71"/>
  <c r="H49" i="71"/>
  <c r="H48" i="7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H18" i="71"/>
  <c r="H17" i="71"/>
  <c r="H16" i="71"/>
  <c r="H15" i="71"/>
  <c r="H14" i="71"/>
  <c r="H13" i="71"/>
  <c r="H12" i="71"/>
  <c r="H11" i="71"/>
  <c r="B71" i="71"/>
  <c r="B68" i="71"/>
  <c r="B67" i="71"/>
  <c r="B66" i="71"/>
  <c r="B65" i="71"/>
  <c r="B64" i="71"/>
  <c r="B63" i="71"/>
  <c r="B62" i="71"/>
  <c r="B61" i="71"/>
  <c r="B60" i="71"/>
  <c r="B59" i="71"/>
  <c r="B58" i="71"/>
  <c r="B57" i="71"/>
  <c r="B56" i="71"/>
  <c r="B55" i="71"/>
  <c r="B54" i="71"/>
  <c r="B53" i="71"/>
  <c r="B52" i="71"/>
  <c r="B51" i="71"/>
  <c r="B50" i="71"/>
  <c r="B49" i="71"/>
  <c r="B48" i="71"/>
  <c r="B47" i="71"/>
  <c r="B46" i="71"/>
  <c r="B45" i="71"/>
  <c r="B44" i="71"/>
  <c r="B43" i="71"/>
  <c r="B42" i="71"/>
  <c r="B41" i="71"/>
  <c r="B40" i="71"/>
  <c r="B39" i="71"/>
  <c r="B38" i="71"/>
  <c r="B37" i="71"/>
  <c r="B36" i="71"/>
  <c r="B35" i="71"/>
  <c r="B34" i="71"/>
  <c r="B33" i="71"/>
  <c r="B32" i="71"/>
  <c r="B31" i="71"/>
  <c r="B30" i="71"/>
  <c r="B29" i="71"/>
  <c r="B28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E12" i="71"/>
  <c r="BF12" i="71"/>
  <c r="BG12" i="71"/>
  <c r="BH12" i="71"/>
  <c r="BI12" i="71"/>
  <c r="BE13" i="71"/>
  <c r="BF13" i="71"/>
  <c r="BG13" i="71"/>
  <c r="BH13" i="71"/>
  <c r="BI13" i="71"/>
  <c r="BE14" i="71"/>
  <c r="BF14" i="71"/>
  <c r="BG14" i="71"/>
  <c r="BH14" i="71"/>
  <c r="BI14" i="71"/>
  <c r="BE15" i="71"/>
  <c r="BF15" i="71"/>
  <c r="BG15" i="71"/>
  <c r="BH15" i="71"/>
  <c r="BI15" i="71"/>
  <c r="BE16" i="71"/>
  <c r="BF16" i="71"/>
  <c r="BG16" i="71"/>
  <c r="BH16" i="71"/>
  <c r="BI16" i="71"/>
  <c r="BE17" i="71"/>
  <c r="BF17" i="71"/>
  <c r="BG17" i="71"/>
  <c r="BH17" i="71"/>
  <c r="BI17" i="71"/>
  <c r="BE18" i="71"/>
  <c r="BF18" i="71"/>
  <c r="BG18" i="71"/>
  <c r="BH18" i="71"/>
  <c r="BI18" i="71"/>
  <c r="BE19" i="71"/>
  <c r="BF19" i="71"/>
  <c r="BG19" i="71"/>
  <c r="BH19" i="71"/>
  <c r="BI19" i="71"/>
  <c r="BE20" i="71"/>
  <c r="BF20" i="71"/>
  <c r="BG20" i="71"/>
  <c r="BH20" i="71"/>
  <c r="BI20" i="71"/>
  <c r="BE21" i="71"/>
  <c r="BF21" i="71"/>
  <c r="BG21" i="71"/>
  <c r="BH21" i="71"/>
  <c r="BI21" i="71"/>
  <c r="BE22" i="71"/>
  <c r="BF22" i="71"/>
  <c r="BG22" i="71"/>
  <c r="BH22" i="71"/>
  <c r="BI22" i="71"/>
  <c r="BE23" i="71"/>
  <c r="BF23" i="71"/>
  <c r="BG23" i="71"/>
  <c r="BH23" i="71"/>
  <c r="BI23" i="71"/>
  <c r="BE24" i="71"/>
  <c r="BF24" i="71"/>
  <c r="BG24" i="71"/>
  <c r="BH24" i="71"/>
  <c r="BI24" i="71"/>
  <c r="BE25" i="71"/>
  <c r="BF25" i="71"/>
  <c r="BG25" i="71"/>
  <c r="BH25" i="71"/>
  <c r="BI25" i="71"/>
  <c r="BE26" i="71"/>
  <c r="BF26" i="71"/>
  <c r="BG26" i="71"/>
  <c r="BH26" i="71"/>
  <c r="BI26" i="71"/>
  <c r="BE27" i="71"/>
  <c r="BF27" i="71"/>
  <c r="BG27" i="71"/>
  <c r="BH27" i="71"/>
  <c r="BI27" i="71"/>
  <c r="BE28" i="71"/>
  <c r="BF28" i="71"/>
  <c r="BG28" i="71"/>
  <c r="BH28" i="71"/>
  <c r="BI28" i="71"/>
  <c r="BE29" i="71"/>
  <c r="BF29" i="71"/>
  <c r="BG29" i="71"/>
  <c r="BH29" i="71"/>
  <c r="BI29" i="71"/>
  <c r="BE30" i="71"/>
  <c r="BF30" i="71"/>
  <c r="BG30" i="71"/>
  <c r="BH30" i="71"/>
  <c r="BI30" i="71"/>
  <c r="BE31" i="71"/>
  <c r="BF31" i="71"/>
  <c r="BG31" i="71"/>
  <c r="BH31" i="71"/>
  <c r="BI31" i="71"/>
  <c r="BE32" i="71"/>
  <c r="BF32" i="71"/>
  <c r="BG32" i="71"/>
  <c r="BH32" i="71"/>
  <c r="BI32" i="71"/>
  <c r="BE33" i="71"/>
  <c r="BF33" i="71"/>
  <c r="BG33" i="71"/>
  <c r="BH33" i="71"/>
  <c r="BI33" i="71"/>
  <c r="BE34" i="71"/>
  <c r="BF34" i="71"/>
  <c r="BG34" i="71"/>
  <c r="BH34" i="71"/>
  <c r="BI34" i="71"/>
  <c r="BE35" i="71"/>
  <c r="BF35" i="71"/>
  <c r="BG35" i="71"/>
  <c r="BH35" i="71"/>
  <c r="BI35" i="71"/>
  <c r="BE36" i="71"/>
  <c r="BF36" i="71"/>
  <c r="BG36" i="71"/>
  <c r="BH36" i="71"/>
  <c r="BI36" i="71"/>
  <c r="BE37" i="71"/>
  <c r="BF37" i="71"/>
  <c r="BG37" i="71"/>
  <c r="BH37" i="71"/>
  <c r="BI37" i="71"/>
  <c r="BE38" i="71"/>
  <c r="BF38" i="71"/>
  <c r="BG38" i="71"/>
  <c r="BH38" i="71"/>
  <c r="BI38" i="71"/>
  <c r="BE39" i="71"/>
  <c r="BF39" i="71"/>
  <c r="BG39" i="71"/>
  <c r="BH39" i="71"/>
  <c r="BI39" i="71"/>
  <c r="BE40" i="71"/>
  <c r="BF40" i="71"/>
  <c r="BG40" i="71"/>
  <c r="BH40" i="71"/>
  <c r="BI40" i="71"/>
  <c r="BE41" i="71"/>
  <c r="BF41" i="71"/>
  <c r="BG41" i="71"/>
  <c r="BH41" i="71"/>
  <c r="BI41" i="71"/>
  <c r="BE42" i="71"/>
  <c r="BF42" i="71"/>
  <c r="BG42" i="71"/>
  <c r="BH42" i="71"/>
  <c r="BI42" i="71"/>
  <c r="BE43" i="71"/>
  <c r="BF43" i="71"/>
  <c r="BG43" i="71"/>
  <c r="BH43" i="71"/>
  <c r="BI43" i="71"/>
  <c r="BE44" i="71"/>
  <c r="BF44" i="71"/>
  <c r="BG44" i="71"/>
  <c r="BH44" i="71"/>
  <c r="BI44" i="71"/>
  <c r="BE45" i="71"/>
  <c r="BF45" i="71"/>
  <c r="BG45" i="71"/>
  <c r="BH45" i="71"/>
  <c r="BI45" i="71"/>
  <c r="BE46" i="71"/>
  <c r="BF46" i="71"/>
  <c r="BG46" i="71"/>
  <c r="BH46" i="71"/>
  <c r="BI46" i="71"/>
  <c r="BE47" i="71"/>
  <c r="BF47" i="71"/>
  <c r="BG47" i="71"/>
  <c r="BH47" i="71"/>
  <c r="BI47" i="71"/>
  <c r="BE48" i="71"/>
  <c r="BF48" i="71"/>
  <c r="BG48" i="71"/>
  <c r="BH48" i="71"/>
  <c r="BI48" i="71"/>
  <c r="BE49" i="71"/>
  <c r="BF49" i="71"/>
  <c r="BG49" i="71"/>
  <c r="BH49" i="71"/>
  <c r="BI49" i="71"/>
  <c r="BE50" i="71"/>
  <c r="BF50" i="71"/>
  <c r="BG50" i="71"/>
  <c r="BH50" i="71"/>
  <c r="BI50" i="71"/>
  <c r="BE51" i="71"/>
  <c r="BF51" i="71"/>
  <c r="BG51" i="71"/>
  <c r="BH51" i="71"/>
  <c r="BI51" i="71"/>
  <c r="BE52" i="71"/>
  <c r="BF52" i="71"/>
  <c r="BG52" i="71"/>
  <c r="BH52" i="71"/>
  <c r="BI52" i="71"/>
  <c r="BE53" i="71"/>
  <c r="BF53" i="71"/>
  <c r="BG53" i="71"/>
  <c r="BH53" i="71"/>
  <c r="BI53" i="71"/>
  <c r="BE54" i="71"/>
  <c r="BF54" i="71"/>
  <c r="BG54" i="71"/>
  <c r="BH54" i="71"/>
  <c r="BI54" i="71"/>
  <c r="BE55" i="71"/>
  <c r="BF55" i="71"/>
  <c r="BG55" i="71"/>
  <c r="BH55" i="71"/>
  <c r="BI55" i="71"/>
  <c r="BE56" i="71"/>
  <c r="BF56" i="71"/>
  <c r="BG56" i="71"/>
  <c r="BH56" i="71"/>
  <c r="BI56" i="71"/>
  <c r="BE57" i="71"/>
  <c r="BF57" i="71"/>
  <c r="BG57" i="71"/>
  <c r="BH57" i="71"/>
  <c r="BI57" i="71"/>
  <c r="BE58" i="71"/>
  <c r="BF58" i="71"/>
  <c r="BG58" i="71"/>
  <c r="BH58" i="71"/>
  <c r="BI58" i="71"/>
  <c r="BE59" i="71"/>
  <c r="BF59" i="71"/>
  <c r="BG59" i="71"/>
  <c r="BH59" i="71"/>
  <c r="BI59" i="71"/>
  <c r="BE60" i="71"/>
  <c r="BF60" i="71"/>
  <c r="BG60" i="71"/>
  <c r="BH60" i="71"/>
  <c r="BI60" i="71"/>
  <c r="BE61" i="71"/>
  <c r="BF61" i="71"/>
  <c r="BG61" i="71"/>
  <c r="BH61" i="71"/>
  <c r="BI61" i="71"/>
  <c r="BE62" i="71"/>
  <c r="BF62" i="71"/>
  <c r="BG62" i="71"/>
  <c r="BH62" i="71"/>
  <c r="BI62" i="71"/>
  <c r="BE63" i="71"/>
  <c r="BF63" i="71"/>
  <c r="BG63" i="71"/>
  <c r="BH63" i="71"/>
  <c r="BI63" i="71"/>
  <c r="BE64" i="71"/>
  <c r="BF64" i="71"/>
  <c r="BG64" i="71"/>
  <c r="BH64" i="71"/>
  <c r="BI64" i="71"/>
  <c r="BE65" i="71"/>
  <c r="BF65" i="71"/>
  <c r="BG65" i="71"/>
  <c r="BH65" i="71"/>
  <c r="BI65" i="71"/>
  <c r="BE66" i="71"/>
  <c r="BF66" i="71"/>
  <c r="BG66" i="71"/>
  <c r="BH66" i="71"/>
  <c r="BI66" i="71"/>
  <c r="BE67" i="71"/>
  <c r="BF67" i="71"/>
  <c r="BG67" i="71"/>
  <c r="BH67" i="71"/>
  <c r="BI67" i="71"/>
  <c r="BE68" i="71"/>
  <c r="BF68" i="71"/>
  <c r="BG68" i="71"/>
  <c r="BH68" i="71"/>
  <c r="BI68" i="71"/>
  <c r="BE69" i="71"/>
  <c r="BF69" i="71"/>
  <c r="BG69" i="71"/>
  <c r="BH69" i="71"/>
  <c r="BI69" i="71"/>
  <c r="BE70" i="71"/>
  <c r="BF70" i="71"/>
  <c r="BG70" i="71"/>
  <c r="BH70" i="71"/>
  <c r="BI70" i="71"/>
  <c r="BE71" i="71"/>
  <c r="BF71" i="71"/>
  <c r="BG71" i="71"/>
  <c r="BH71" i="71"/>
  <c r="BI71" i="71"/>
  <c r="BE72" i="71"/>
  <c r="BF72" i="71"/>
  <c r="BG72" i="71"/>
  <c r="BH72" i="71"/>
  <c r="BI72" i="71"/>
  <c r="BE73" i="71"/>
  <c r="BF73" i="71"/>
  <c r="BG73" i="71"/>
  <c r="BH73" i="71"/>
  <c r="BI73" i="71"/>
  <c r="BE74" i="71"/>
  <c r="BF74" i="71"/>
  <c r="BG74" i="71"/>
  <c r="BH74" i="71"/>
  <c r="BI74" i="71"/>
  <c r="BE75" i="71"/>
  <c r="BF75" i="71"/>
  <c r="BG75" i="71"/>
  <c r="BH75" i="71"/>
  <c r="BI75" i="71"/>
  <c r="BE76" i="71"/>
  <c r="BF76" i="71"/>
  <c r="BG76" i="71"/>
  <c r="BH76" i="71"/>
  <c r="BI76" i="71"/>
  <c r="BE77" i="71"/>
  <c r="BF77" i="71"/>
  <c r="BG77" i="71"/>
  <c r="BH77" i="71"/>
  <c r="BI77" i="71"/>
  <c r="BE78" i="71"/>
  <c r="BF78" i="71"/>
  <c r="BG78" i="71"/>
  <c r="BH78" i="71"/>
  <c r="BI78" i="71"/>
  <c r="BE79" i="71"/>
  <c r="BF79" i="71"/>
  <c r="BG79" i="71"/>
  <c r="BH79" i="71"/>
  <c r="BI79" i="71"/>
  <c r="BE80" i="71"/>
  <c r="BF80" i="71"/>
  <c r="BG80" i="71"/>
  <c r="BH80" i="71"/>
  <c r="BI80" i="71"/>
  <c r="BE81" i="71"/>
  <c r="BF81" i="71"/>
  <c r="BG81" i="71"/>
  <c r="BH81" i="71"/>
  <c r="BI81" i="71"/>
  <c r="BE82" i="71"/>
  <c r="BF82" i="71"/>
  <c r="BG82" i="71"/>
  <c r="BH82" i="71"/>
  <c r="BI82" i="71"/>
  <c r="BE83" i="71"/>
  <c r="BF83" i="71"/>
  <c r="BG83" i="71"/>
  <c r="BH83" i="71"/>
  <c r="BI83" i="71"/>
  <c r="BE84" i="71"/>
  <c r="BF84" i="71"/>
  <c r="BG84" i="71"/>
  <c r="BH84" i="71"/>
  <c r="BI84" i="71"/>
  <c r="BE85" i="71"/>
  <c r="BF85" i="71"/>
  <c r="BG85" i="71"/>
  <c r="BH85" i="71"/>
  <c r="BI85" i="71"/>
  <c r="BE86" i="71"/>
  <c r="BF86" i="71"/>
  <c r="BG86" i="71"/>
  <c r="BH86" i="71"/>
  <c r="BI86" i="71"/>
  <c r="BE87" i="71"/>
  <c r="BF87" i="71"/>
  <c r="BG87" i="71"/>
  <c r="BH87" i="71"/>
  <c r="BI87" i="71"/>
  <c r="BE88" i="71"/>
  <c r="BF88" i="71"/>
  <c r="BG88" i="71"/>
  <c r="BH88" i="71"/>
  <c r="BI88" i="71"/>
  <c r="BE89" i="71"/>
  <c r="BF89" i="71"/>
  <c r="BG89" i="71"/>
  <c r="BH89" i="71"/>
  <c r="BI89" i="71"/>
  <c r="BE90" i="71"/>
  <c r="BF90" i="71"/>
  <c r="BG90" i="71"/>
  <c r="BH90" i="71"/>
  <c r="BI90" i="71"/>
  <c r="BE91" i="71"/>
  <c r="BF91" i="71"/>
  <c r="BG91" i="71"/>
  <c r="BH91" i="71"/>
  <c r="BI91" i="71"/>
  <c r="BE92" i="71"/>
  <c r="BF92" i="71"/>
  <c r="BG92" i="71"/>
  <c r="BH92" i="71"/>
  <c r="BI92" i="71"/>
  <c r="BE93" i="71"/>
  <c r="BF93" i="71"/>
  <c r="BG93" i="71"/>
  <c r="BH93" i="71"/>
  <c r="BI93" i="71"/>
  <c r="BE94" i="71"/>
  <c r="BF94" i="71"/>
  <c r="BG94" i="71"/>
  <c r="BH94" i="71"/>
  <c r="BI94" i="71"/>
  <c r="BE95" i="71"/>
  <c r="BF95" i="71"/>
  <c r="BG95" i="71"/>
  <c r="BH95" i="71"/>
  <c r="BI95" i="71"/>
  <c r="BE96" i="71"/>
  <c r="BF96" i="71"/>
  <c r="BG96" i="71"/>
  <c r="BH96" i="71"/>
  <c r="BI96" i="71"/>
  <c r="BE97" i="71"/>
  <c r="BF97" i="71"/>
  <c r="BG97" i="71"/>
  <c r="BH97" i="71"/>
  <c r="BI97" i="71"/>
  <c r="BE98" i="71"/>
  <c r="BF98" i="71"/>
  <c r="BG98" i="71"/>
  <c r="BH98" i="71"/>
  <c r="BI98" i="71"/>
  <c r="BE99" i="71"/>
  <c r="BF99" i="71"/>
  <c r="BG99" i="71"/>
  <c r="BH99" i="71"/>
  <c r="BI99" i="71"/>
  <c r="BE100" i="71"/>
  <c r="BF100" i="71"/>
  <c r="BG100" i="71"/>
  <c r="BH100" i="71"/>
  <c r="BI100" i="71"/>
  <c r="BE101" i="71"/>
  <c r="BF101" i="71"/>
  <c r="BG101" i="71"/>
  <c r="BH101" i="71"/>
  <c r="BI101" i="71"/>
  <c r="BE102" i="71"/>
  <c r="BF102" i="71"/>
  <c r="BG102" i="71"/>
  <c r="BH102" i="71"/>
  <c r="BI102" i="71"/>
  <c r="BE103" i="71"/>
  <c r="BF103" i="71"/>
  <c r="BG103" i="71"/>
  <c r="BH103" i="71"/>
  <c r="BI103" i="71"/>
  <c r="BE104" i="71"/>
  <c r="BF104" i="71"/>
  <c r="BG104" i="71"/>
  <c r="BH104" i="71"/>
  <c r="BI104" i="71"/>
  <c r="BE105" i="71"/>
  <c r="BF105" i="71"/>
  <c r="BG105" i="71"/>
  <c r="BH105" i="71"/>
  <c r="BI105" i="71"/>
  <c r="BE106" i="71"/>
  <c r="BF106" i="71"/>
  <c r="BG106" i="71"/>
  <c r="BH106" i="71"/>
  <c r="BI106" i="71"/>
  <c r="BI11" i="71"/>
  <c r="BH11" i="71"/>
  <c r="BG11" i="71"/>
  <c r="BF11" i="71"/>
  <c r="BE11" i="71"/>
  <c r="AY12" i="71"/>
  <c r="AZ12" i="71"/>
  <c r="BA12" i="71"/>
  <c r="BB12" i="71"/>
  <c r="BC12" i="71"/>
  <c r="AY13" i="71"/>
  <c r="AZ13" i="71"/>
  <c r="BA13" i="71"/>
  <c r="BB13" i="71"/>
  <c r="BC13" i="71"/>
  <c r="AY14" i="71"/>
  <c r="AZ14" i="71"/>
  <c r="BA14" i="71"/>
  <c r="BB14" i="71"/>
  <c r="BC14" i="71"/>
  <c r="AY15" i="71"/>
  <c r="AZ15" i="71"/>
  <c r="BA15" i="71"/>
  <c r="BB15" i="71"/>
  <c r="BC15" i="71"/>
  <c r="AY16" i="71"/>
  <c r="AZ16" i="71"/>
  <c r="BA16" i="71"/>
  <c r="BB16" i="71"/>
  <c r="BC16" i="71"/>
  <c r="AY17" i="71"/>
  <c r="AZ17" i="71"/>
  <c r="BA17" i="71"/>
  <c r="BB17" i="71"/>
  <c r="BC17" i="71"/>
  <c r="AY18" i="71"/>
  <c r="AZ18" i="71"/>
  <c r="BA18" i="71"/>
  <c r="BB18" i="71"/>
  <c r="BC18" i="71"/>
  <c r="AY19" i="71"/>
  <c r="AZ19" i="71"/>
  <c r="BA19" i="71"/>
  <c r="BB19" i="71"/>
  <c r="BC19" i="71"/>
  <c r="AY20" i="71"/>
  <c r="AZ20" i="71"/>
  <c r="BA20" i="71"/>
  <c r="BB20" i="71"/>
  <c r="BC20" i="71"/>
  <c r="AY21" i="71"/>
  <c r="AZ21" i="71"/>
  <c r="BA21" i="71"/>
  <c r="BB21" i="71"/>
  <c r="BC21" i="71"/>
  <c r="AY22" i="71"/>
  <c r="AZ22" i="71"/>
  <c r="BA22" i="71"/>
  <c r="BB22" i="71"/>
  <c r="BC22" i="71"/>
  <c r="AY23" i="71"/>
  <c r="AZ23" i="71"/>
  <c r="BA23" i="71"/>
  <c r="BB23" i="71"/>
  <c r="BC23" i="71"/>
  <c r="AY24" i="71"/>
  <c r="AZ24" i="71"/>
  <c r="BA24" i="71"/>
  <c r="BB24" i="71"/>
  <c r="BC24" i="71"/>
  <c r="AY25" i="71"/>
  <c r="AZ25" i="71"/>
  <c r="BA25" i="71"/>
  <c r="BB25" i="71"/>
  <c r="BC25" i="71"/>
  <c r="AY26" i="71"/>
  <c r="AZ26" i="71"/>
  <c r="BA26" i="71"/>
  <c r="BB26" i="71"/>
  <c r="BC26" i="71"/>
  <c r="AY27" i="71"/>
  <c r="AZ27" i="71"/>
  <c r="BA27" i="71"/>
  <c r="BB27" i="71"/>
  <c r="BC27" i="71"/>
  <c r="AY28" i="71"/>
  <c r="AZ28" i="71"/>
  <c r="BA28" i="71"/>
  <c r="BB28" i="71"/>
  <c r="BC28" i="71"/>
  <c r="AY29" i="71"/>
  <c r="AZ29" i="71"/>
  <c r="BA29" i="71"/>
  <c r="BB29" i="71"/>
  <c r="BC29" i="71"/>
  <c r="AY30" i="71"/>
  <c r="AZ30" i="71"/>
  <c r="BA30" i="71"/>
  <c r="BB30" i="71"/>
  <c r="BC30" i="71"/>
  <c r="AY31" i="71"/>
  <c r="AZ31" i="71"/>
  <c r="BA31" i="71"/>
  <c r="BB31" i="71"/>
  <c r="BC31" i="71"/>
  <c r="AY32" i="71"/>
  <c r="AZ32" i="71"/>
  <c r="BA32" i="71"/>
  <c r="BB32" i="71"/>
  <c r="BC32" i="71"/>
  <c r="AY33" i="71"/>
  <c r="AZ33" i="71"/>
  <c r="BA33" i="71"/>
  <c r="BB33" i="71"/>
  <c r="BC33" i="71"/>
  <c r="AY34" i="71"/>
  <c r="AZ34" i="71"/>
  <c r="BA34" i="71"/>
  <c r="BB34" i="71"/>
  <c r="BC34" i="71"/>
  <c r="AY35" i="71"/>
  <c r="AZ35" i="71"/>
  <c r="BA35" i="71"/>
  <c r="BB35" i="71"/>
  <c r="BC35" i="71"/>
  <c r="AY36" i="71"/>
  <c r="AZ36" i="71"/>
  <c r="BA36" i="71"/>
  <c r="BB36" i="71"/>
  <c r="BC36" i="71"/>
  <c r="AY37" i="71"/>
  <c r="AZ37" i="71"/>
  <c r="BA37" i="71"/>
  <c r="BB37" i="71"/>
  <c r="BC37" i="71"/>
  <c r="AY38" i="71"/>
  <c r="AZ38" i="71"/>
  <c r="BA38" i="71"/>
  <c r="BB38" i="71"/>
  <c r="BC38" i="71"/>
  <c r="AY39" i="71"/>
  <c r="AZ39" i="71"/>
  <c r="BA39" i="71"/>
  <c r="BB39" i="71"/>
  <c r="BC39" i="71"/>
  <c r="AY40" i="71"/>
  <c r="AZ40" i="71"/>
  <c r="BA40" i="71"/>
  <c r="BB40" i="71"/>
  <c r="BC40" i="71"/>
  <c r="AY41" i="71"/>
  <c r="AZ41" i="71"/>
  <c r="BA41" i="71"/>
  <c r="BB41" i="71"/>
  <c r="BC41" i="71"/>
  <c r="AY42" i="71"/>
  <c r="AZ42" i="71"/>
  <c r="BA42" i="71"/>
  <c r="BB42" i="71"/>
  <c r="BC42" i="71"/>
  <c r="AY43" i="71"/>
  <c r="AZ43" i="71"/>
  <c r="BA43" i="71"/>
  <c r="BB43" i="71"/>
  <c r="BC43" i="71"/>
  <c r="AY44" i="71"/>
  <c r="AZ44" i="71"/>
  <c r="BA44" i="71"/>
  <c r="BB44" i="71"/>
  <c r="BC44" i="71"/>
  <c r="AY45" i="71"/>
  <c r="AZ45" i="71"/>
  <c r="BA45" i="71"/>
  <c r="BB45" i="71"/>
  <c r="BC45" i="71"/>
  <c r="AY46" i="71"/>
  <c r="AZ46" i="71"/>
  <c r="BA46" i="71"/>
  <c r="BB46" i="71"/>
  <c r="BC46" i="71"/>
  <c r="AY47" i="71"/>
  <c r="AZ47" i="71"/>
  <c r="BA47" i="71"/>
  <c r="BB47" i="71"/>
  <c r="BC47" i="71"/>
  <c r="AY48" i="71"/>
  <c r="AZ48" i="71"/>
  <c r="BA48" i="71"/>
  <c r="BB48" i="71"/>
  <c r="BC48" i="71"/>
  <c r="AY49" i="71"/>
  <c r="AZ49" i="71"/>
  <c r="BA49" i="71"/>
  <c r="BB49" i="71"/>
  <c r="BC49" i="71"/>
  <c r="AY50" i="71"/>
  <c r="AZ50" i="71"/>
  <c r="BA50" i="71"/>
  <c r="BB50" i="71"/>
  <c r="BC50" i="71"/>
  <c r="AY51" i="71"/>
  <c r="AZ51" i="71"/>
  <c r="BA51" i="71"/>
  <c r="BB51" i="71"/>
  <c r="BC51" i="71"/>
  <c r="AY52" i="71"/>
  <c r="AZ52" i="71"/>
  <c r="BA52" i="71"/>
  <c r="BB52" i="71"/>
  <c r="BC52" i="71"/>
  <c r="AY53" i="71"/>
  <c r="AZ53" i="71"/>
  <c r="BA53" i="71"/>
  <c r="BB53" i="71"/>
  <c r="BC53" i="71"/>
  <c r="AY54" i="71"/>
  <c r="AZ54" i="71"/>
  <c r="BA54" i="71"/>
  <c r="BB54" i="71"/>
  <c r="BC54" i="71"/>
  <c r="AY55" i="71"/>
  <c r="AZ55" i="71"/>
  <c r="BA55" i="71"/>
  <c r="BB55" i="71"/>
  <c r="BC55" i="71"/>
  <c r="AY56" i="71"/>
  <c r="AZ56" i="71"/>
  <c r="BA56" i="71"/>
  <c r="BB56" i="71"/>
  <c r="BC56" i="71"/>
  <c r="AY57" i="71"/>
  <c r="AZ57" i="71"/>
  <c r="BA57" i="71"/>
  <c r="BB57" i="71"/>
  <c r="BC57" i="71"/>
  <c r="AY58" i="71"/>
  <c r="AZ58" i="71"/>
  <c r="BA58" i="71"/>
  <c r="BB58" i="71"/>
  <c r="BC58" i="71"/>
  <c r="AY59" i="71"/>
  <c r="AZ59" i="71"/>
  <c r="BA59" i="71"/>
  <c r="BB59" i="71"/>
  <c r="BC59" i="71"/>
  <c r="AY60" i="71"/>
  <c r="AZ60" i="71"/>
  <c r="BA60" i="71"/>
  <c r="BB60" i="71"/>
  <c r="BC60" i="71"/>
  <c r="AY61" i="71"/>
  <c r="AZ61" i="71"/>
  <c r="BA61" i="71"/>
  <c r="BB61" i="71"/>
  <c r="BC61" i="71"/>
  <c r="AY62" i="71"/>
  <c r="AZ62" i="71"/>
  <c r="BA62" i="71"/>
  <c r="BB62" i="71"/>
  <c r="BC62" i="71"/>
  <c r="AY63" i="71"/>
  <c r="AZ63" i="71"/>
  <c r="BA63" i="71"/>
  <c r="BB63" i="71"/>
  <c r="BC63" i="71"/>
  <c r="AY64" i="71"/>
  <c r="AZ64" i="71"/>
  <c r="BA64" i="71"/>
  <c r="BB64" i="71"/>
  <c r="BC64" i="71"/>
  <c r="AY65" i="71"/>
  <c r="AZ65" i="71"/>
  <c r="BA65" i="71"/>
  <c r="BB65" i="71"/>
  <c r="BC65" i="71"/>
  <c r="AY66" i="71"/>
  <c r="AZ66" i="71"/>
  <c r="BA66" i="71"/>
  <c r="BB66" i="71"/>
  <c r="BC66" i="71"/>
  <c r="AY67" i="71"/>
  <c r="AZ67" i="71"/>
  <c r="BA67" i="71"/>
  <c r="BB67" i="71"/>
  <c r="BC67" i="71"/>
  <c r="AY68" i="71"/>
  <c r="AZ68" i="71"/>
  <c r="BA68" i="71"/>
  <c r="BB68" i="71"/>
  <c r="BC68" i="71"/>
  <c r="AY69" i="71"/>
  <c r="AZ69" i="71"/>
  <c r="BA69" i="71"/>
  <c r="BB69" i="71"/>
  <c r="BC69" i="71"/>
  <c r="AY70" i="71"/>
  <c r="AZ70" i="71"/>
  <c r="BA70" i="71"/>
  <c r="BB70" i="71"/>
  <c r="BC70" i="71"/>
  <c r="AY71" i="71"/>
  <c r="AZ71" i="71"/>
  <c r="BA71" i="71"/>
  <c r="BB71" i="71"/>
  <c r="BC71" i="71"/>
  <c r="AY72" i="71"/>
  <c r="AZ72" i="71"/>
  <c r="BA72" i="71"/>
  <c r="BB72" i="71"/>
  <c r="BC72" i="71"/>
  <c r="AY73" i="71"/>
  <c r="AZ73" i="71"/>
  <c r="BA73" i="71"/>
  <c r="BB73" i="71"/>
  <c r="BC73" i="71"/>
  <c r="AY74" i="71"/>
  <c r="AZ74" i="71"/>
  <c r="BA74" i="71"/>
  <c r="BB74" i="71"/>
  <c r="BC74" i="71"/>
  <c r="AY75" i="71"/>
  <c r="AZ75" i="71"/>
  <c r="BA75" i="71"/>
  <c r="BB75" i="71"/>
  <c r="BC75" i="71"/>
  <c r="AY76" i="71"/>
  <c r="AZ76" i="71"/>
  <c r="BA76" i="71"/>
  <c r="BB76" i="71"/>
  <c r="BC76" i="71"/>
  <c r="AY77" i="71"/>
  <c r="AZ77" i="71"/>
  <c r="BA77" i="71"/>
  <c r="BB77" i="71"/>
  <c r="BC77" i="71"/>
  <c r="AY78" i="71"/>
  <c r="AZ78" i="71"/>
  <c r="BA78" i="71"/>
  <c r="BB78" i="71"/>
  <c r="BC78" i="71"/>
  <c r="AY79" i="71"/>
  <c r="AZ79" i="71"/>
  <c r="BA79" i="71"/>
  <c r="BB79" i="71"/>
  <c r="BC79" i="71"/>
  <c r="AY80" i="71"/>
  <c r="AZ80" i="71"/>
  <c r="BA80" i="71"/>
  <c r="BB80" i="71"/>
  <c r="BC80" i="71"/>
  <c r="AY81" i="71"/>
  <c r="AZ81" i="71"/>
  <c r="BA81" i="71"/>
  <c r="BB81" i="71"/>
  <c r="BC81" i="71"/>
  <c r="AY82" i="71"/>
  <c r="AZ82" i="71"/>
  <c r="BA82" i="71"/>
  <c r="BB82" i="71"/>
  <c r="BC82" i="71"/>
  <c r="AY83" i="71"/>
  <c r="AZ83" i="71"/>
  <c r="BA83" i="71"/>
  <c r="BB83" i="71"/>
  <c r="BC83" i="71"/>
  <c r="AY84" i="71"/>
  <c r="AZ84" i="71"/>
  <c r="BA84" i="71"/>
  <c r="BB84" i="71"/>
  <c r="BC84" i="71"/>
  <c r="AY85" i="71"/>
  <c r="AZ85" i="71"/>
  <c r="BA85" i="71"/>
  <c r="BB85" i="71"/>
  <c r="BC85" i="71"/>
  <c r="AY86" i="71"/>
  <c r="AZ86" i="71"/>
  <c r="BA86" i="71"/>
  <c r="BB86" i="71"/>
  <c r="BC86" i="71"/>
  <c r="AY87" i="71"/>
  <c r="AZ87" i="71"/>
  <c r="BA87" i="71"/>
  <c r="BB87" i="71"/>
  <c r="BC87" i="71"/>
  <c r="AY88" i="71"/>
  <c r="AZ88" i="71"/>
  <c r="BA88" i="71"/>
  <c r="BB88" i="71"/>
  <c r="BC88" i="71"/>
  <c r="AY89" i="71"/>
  <c r="AZ89" i="71"/>
  <c r="BA89" i="71"/>
  <c r="BB89" i="71"/>
  <c r="BC89" i="71"/>
  <c r="AY90" i="71"/>
  <c r="AZ90" i="71"/>
  <c r="BA90" i="71"/>
  <c r="BB90" i="71"/>
  <c r="BC90" i="71"/>
  <c r="AY91" i="71"/>
  <c r="AZ91" i="71"/>
  <c r="BA91" i="71"/>
  <c r="BB91" i="71"/>
  <c r="BC91" i="71"/>
  <c r="AY92" i="71"/>
  <c r="AZ92" i="71"/>
  <c r="BA92" i="71"/>
  <c r="BB92" i="71"/>
  <c r="BC92" i="71"/>
  <c r="AY93" i="71"/>
  <c r="AZ93" i="71"/>
  <c r="BA93" i="71"/>
  <c r="BB93" i="71"/>
  <c r="BC93" i="71"/>
  <c r="AY94" i="71"/>
  <c r="AZ94" i="71"/>
  <c r="BA94" i="71"/>
  <c r="BB94" i="71"/>
  <c r="BC94" i="71"/>
  <c r="AY95" i="71"/>
  <c r="AZ95" i="71"/>
  <c r="BA95" i="71"/>
  <c r="BB95" i="71"/>
  <c r="BC95" i="71"/>
  <c r="AY96" i="71"/>
  <c r="AZ96" i="71"/>
  <c r="BA96" i="71"/>
  <c r="BB96" i="71"/>
  <c r="BC96" i="71"/>
  <c r="AY97" i="71"/>
  <c r="AZ97" i="71"/>
  <c r="BA97" i="71"/>
  <c r="BB97" i="71"/>
  <c r="BC97" i="71"/>
  <c r="AY98" i="71"/>
  <c r="AZ98" i="71"/>
  <c r="BA98" i="71"/>
  <c r="BB98" i="71"/>
  <c r="BC98" i="71"/>
  <c r="AY99" i="71"/>
  <c r="AZ99" i="71"/>
  <c r="BA99" i="71"/>
  <c r="BB99" i="71"/>
  <c r="BC99" i="71"/>
  <c r="AY100" i="71"/>
  <c r="AZ100" i="71"/>
  <c r="BA100" i="71"/>
  <c r="BB100" i="71"/>
  <c r="BC100" i="71"/>
  <c r="AY101" i="71"/>
  <c r="AZ101" i="71"/>
  <c r="BA101" i="71"/>
  <c r="BB101" i="71"/>
  <c r="BC101" i="71"/>
  <c r="AY102" i="71"/>
  <c r="AZ102" i="71"/>
  <c r="BA102" i="71"/>
  <c r="BB102" i="71"/>
  <c r="BC102" i="71"/>
  <c r="AY103" i="71"/>
  <c r="AZ103" i="71"/>
  <c r="BA103" i="71"/>
  <c r="BB103" i="71"/>
  <c r="BC103" i="71"/>
  <c r="AY104" i="71"/>
  <c r="AZ104" i="71"/>
  <c r="BA104" i="71"/>
  <c r="BB104" i="71"/>
  <c r="BC104" i="71"/>
  <c r="AY105" i="71"/>
  <c r="AZ105" i="71"/>
  <c r="BA105" i="71"/>
  <c r="BB105" i="71"/>
  <c r="BC105" i="71"/>
  <c r="AY106" i="71"/>
  <c r="AZ106" i="71"/>
  <c r="BA106" i="71"/>
  <c r="BB106" i="71"/>
  <c r="BC106" i="71"/>
  <c r="BC11" i="71"/>
  <c r="BB11" i="71"/>
  <c r="BA11" i="71"/>
  <c r="AZ11" i="71"/>
  <c r="AY11" i="71"/>
  <c r="AS12" i="71"/>
  <c r="AT12" i="71"/>
  <c r="AU12" i="71"/>
  <c r="AV12" i="71"/>
  <c r="AW12" i="71"/>
  <c r="AS13" i="71"/>
  <c r="AT13" i="71"/>
  <c r="AU13" i="71"/>
  <c r="AV13" i="71"/>
  <c r="AW13" i="71"/>
  <c r="AS14" i="71"/>
  <c r="AT14" i="71"/>
  <c r="AU14" i="71"/>
  <c r="AV14" i="71"/>
  <c r="AW14" i="71"/>
  <c r="AS15" i="71"/>
  <c r="AT15" i="71"/>
  <c r="AU15" i="71"/>
  <c r="AV15" i="71"/>
  <c r="AW15" i="71"/>
  <c r="AS16" i="71"/>
  <c r="AT16" i="71"/>
  <c r="AU16" i="71"/>
  <c r="AV16" i="71"/>
  <c r="AW16" i="71"/>
  <c r="AS17" i="71"/>
  <c r="AT17" i="71"/>
  <c r="AU17" i="71"/>
  <c r="AV17" i="71"/>
  <c r="AW17" i="71"/>
  <c r="AS18" i="71"/>
  <c r="AT18" i="71"/>
  <c r="AU18" i="71"/>
  <c r="AV18" i="71"/>
  <c r="AW18" i="71"/>
  <c r="AS19" i="71"/>
  <c r="AT19" i="71"/>
  <c r="AU19" i="71"/>
  <c r="AV19" i="71"/>
  <c r="AW19" i="71"/>
  <c r="AS20" i="71"/>
  <c r="AT20" i="71"/>
  <c r="AU20" i="71"/>
  <c r="AV20" i="71"/>
  <c r="AW20" i="71"/>
  <c r="AS21" i="71"/>
  <c r="AT21" i="71"/>
  <c r="AU21" i="71"/>
  <c r="AV21" i="71"/>
  <c r="AW21" i="71"/>
  <c r="AS22" i="71"/>
  <c r="AT22" i="71"/>
  <c r="AU22" i="71"/>
  <c r="AV22" i="71"/>
  <c r="AW22" i="71"/>
  <c r="AS23" i="71"/>
  <c r="AT23" i="71"/>
  <c r="AU23" i="71"/>
  <c r="AV23" i="71"/>
  <c r="AW23" i="71"/>
  <c r="AS24" i="71"/>
  <c r="AT24" i="71"/>
  <c r="AU24" i="71"/>
  <c r="AV24" i="71"/>
  <c r="AW24" i="71"/>
  <c r="AS25" i="71"/>
  <c r="AT25" i="71"/>
  <c r="AU25" i="71"/>
  <c r="AV25" i="71"/>
  <c r="AW25" i="71"/>
  <c r="AS26" i="71"/>
  <c r="AT26" i="71"/>
  <c r="AU26" i="71"/>
  <c r="AV26" i="71"/>
  <c r="AW26" i="71"/>
  <c r="AS27" i="71"/>
  <c r="AT27" i="71"/>
  <c r="AU27" i="71"/>
  <c r="AV27" i="71"/>
  <c r="AW27" i="71"/>
  <c r="AS28" i="71"/>
  <c r="AT28" i="71"/>
  <c r="AU28" i="71"/>
  <c r="AV28" i="71"/>
  <c r="AW28" i="71"/>
  <c r="AS29" i="71"/>
  <c r="AT29" i="71"/>
  <c r="AU29" i="71"/>
  <c r="AV29" i="71"/>
  <c r="AW29" i="71"/>
  <c r="AS30" i="71"/>
  <c r="AT30" i="71"/>
  <c r="AU30" i="71"/>
  <c r="AV30" i="71"/>
  <c r="AW30" i="71"/>
  <c r="AS31" i="71"/>
  <c r="AT31" i="71"/>
  <c r="AU31" i="71"/>
  <c r="AV31" i="71"/>
  <c r="AW31" i="71"/>
  <c r="AS32" i="71"/>
  <c r="AT32" i="71"/>
  <c r="AU32" i="71"/>
  <c r="AV32" i="71"/>
  <c r="AW32" i="71"/>
  <c r="AS33" i="71"/>
  <c r="AT33" i="71"/>
  <c r="AU33" i="71"/>
  <c r="AV33" i="71"/>
  <c r="AW33" i="71"/>
  <c r="AS34" i="71"/>
  <c r="AT34" i="71"/>
  <c r="AU34" i="71"/>
  <c r="AV34" i="71"/>
  <c r="AW34" i="71"/>
  <c r="AS35" i="71"/>
  <c r="AT35" i="71"/>
  <c r="AU35" i="71"/>
  <c r="AV35" i="71"/>
  <c r="AW35" i="71"/>
  <c r="AS36" i="71"/>
  <c r="AT36" i="71"/>
  <c r="AU36" i="71"/>
  <c r="AV36" i="71"/>
  <c r="AW36" i="71"/>
  <c r="AS37" i="71"/>
  <c r="AT37" i="71"/>
  <c r="AU37" i="71"/>
  <c r="AV37" i="71"/>
  <c r="AW37" i="71"/>
  <c r="AS38" i="71"/>
  <c r="AT38" i="71"/>
  <c r="AU38" i="71"/>
  <c r="AV38" i="71"/>
  <c r="AW38" i="71"/>
  <c r="AS39" i="71"/>
  <c r="AT39" i="71"/>
  <c r="AU39" i="71"/>
  <c r="AV39" i="71"/>
  <c r="AW39" i="71"/>
  <c r="AS40" i="71"/>
  <c r="AT40" i="71"/>
  <c r="AU40" i="71"/>
  <c r="AV40" i="71"/>
  <c r="AW40" i="71"/>
  <c r="AS41" i="71"/>
  <c r="AT41" i="71"/>
  <c r="AU41" i="71"/>
  <c r="AV41" i="71"/>
  <c r="AW41" i="71"/>
  <c r="AS42" i="71"/>
  <c r="AT42" i="71"/>
  <c r="AU42" i="71"/>
  <c r="AV42" i="71"/>
  <c r="AW42" i="71"/>
  <c r="AS43" i="71"/>
  <c r="AT43" i="71"/>
  <c r="AU43" i="71"/>
  <c r="AV43" i="71"/>
  <c r="AW43" i="71"/>
  <c r="AS44" i="71"/>
  <c r="AT44" i="71"/>
  <c r="AU44" i="71"/>
  <c r="AV44" i="71"/>
  <c r="AW44" i="71"/>
  <c r="AS45" i="71"/>
  <c r="AT45" i="71"/>
  <c r="AU45" i="71"/>
  <c r="AV45" i="71"/>
  <c r="AW45" i="71"/>
  <c r="AS46" i="71"/>
  <c r="AT46" i="71"/>
  <c r="AU46" i="71"/>
  <c r="AV46" i="71"/>
  <c r="AW46" i="71"/>
  <c r="AS47" i="71"/>
  <c r="AT47" i="71"/>
  <c r="AU47" i="71"/>
  <c r="AV47" i="71"/>
  <c r="AW47" i="71"/>
  <c r="AS48" i="71"/>
  <c r="AT48" i="71"/>
  <c r="AU48" i="71"/>
  <c r="AV48" i="71"/>
  <c r="AW48" i="71"/>
  <c r="AS49" i="71"/>
  <c r="AT49" i="71"/>
  <c r="AU49" i="71"/>
  <c r="AV49" i="71"/>
  <c r="AW49" i="71"/>
  <c r="AS50" i="71"/>
  <c r="AT50" i="71"/>
  <c r="AU50" i="71"/>
  <c r="AV50" i="71"/>
  <c r="AW50" i="71"/>
  <c r="AS51" i="71"/>
  <c r="AT51" i="71"/>
  <c r="AU51" i="71"/>
  <c r="AV51" i="71"/>
  <c r="AW51" i="71"/>
  <c r="AS52" i="71"/>
  <c r="AT52" i="71"/>
  <c r="AU52" i="71"/>
  <c r="AV52" i="71"/>
  <c r="AW52" i="71"/>
  <c r="AS53" i="71"/>
  <c r="AT53" i="71"/>
  <c r="AU53" i="71"/>
  <c r="AV53" i="71"/>
  <c r="AW53" i="71"/>
  <c r="AS54" i="71"/>
  <c r="AT54" i="71"/>
  <c r="AU54" i="71"/>
  <c r="AV54" i="71"/>
  <c r="AW54" i="71"/>
  <c r="AS55" i="71"/>
  <c r="AT55" i="71"/>
  <c r="AU55" i="71"/>
  <c r="AV55" i="71"/>
  <c r="AW55" i="71"/>
  <c r="AS56" i="71"/>
  <c r="AT56" i="71"/>
  <c r="AU56" i="71"/>
  <c r="AV56" i="71"/>
  <c r="AW56" i="71"/>
  <c r="AS57" i="71"/>
  <c r="AT57" i="71"/>
  <c r="AU57" i="71"/>
  <c r="AV57" i="71"/>
  <c r="AW57" i="71"/>
  <c r="AS58" i="71"/>
  <c r="AT58" i="71"/>
  <c r="AU58" i="71"/>
  <c r="AV58" i="71"/>
  <c r="AW58" i="71"/>
  <c r="AS59" i="71"/>
  <c r="AT59" i="71"/>
  <c r="AU59" i="71"/>
  <c r="AV59" i="71"/>
  <c r="AW59" i="71"/>
  <c r="AS60" i="71"/>
  <c r="AT60" i="71"/>
  <c r="AU60" i="71"/>
  <c r="AV60" i="71"/>
  <c r="AW60" i="71"/>
  <c r="AS61" i="71"/>
  <c r="AT61" i="71"/>
  <c r="AU61" i="71"/>
  <c r="AV61" i="71"/>
  <c r="AW61" i="71"/>
  <c r="AS62" i="71"/>
  <c r="AT62" i="71"/>
  <c r="AU62" i="71"/>
  <c r="AV62" i="71"/>
  <c r="AW62" i="71"/>
  <c r="AS63" i="71"/>
  <c r="AT63" i="71"/>
  <c r="AU63" i="71"/>
  <c r="AV63" i="71"/>
  <c r="AW63" i="71"/>
  <c r="AS64" i="71"/>
  <c r="AT64" i="71"/>
  <c r="AU64" i="71"/>
  <c r="AV64" i="71"/>
  <c r="AW64" i="71"/>
  <c r="AS65" i="71"/>
  <c r="AT65" i="71"/>
  <c r="AU65" i="71"/>
  <c r="AV65" i="71"/>
  <c r="AW65" i="71"/>
  <c r="AS66" i="71"/>
  <c r="AT66" i="71"/>
  <c r="AU66" i="71"/>
  <c r="AV66" i="71"/>
  <c r="AW66" i="71"/>
  <c r="AS67" i="71"/>
  <c r="AT67" i="71"/>
  <c r="AU67" i="71"/>
  <c r="AV67" i="71"/>
  <c r="AW67" i="71"/>
  <c r="AS68" i="71"/>
  <c r="AT68" i="71"/>
  <c r="AU68" i="71"/>
  <c r="AV68" i="71"/>
  <c r="AW68" i="71"/>
  <c r="AS69" i="71"/>
  <c r="AT69" i="71"/>
  <c r="AU69" i="71"/>
  <c r="AV69" i="71"/>
  <c r="AW69" i="71"/>
  <c r="AS70" i="71"/>
  <c r="AT70" i="71"/>
  <c r="AU70" i="71"/>
  <c r="AV70" i="71"/>
  <c r="AW70" i="71"/>
  <c r="AS71" i="71"/>
  <c r="AT71" i="71"/>
  <c r="AU71" i="71"/>
  <c r="AV71" i="71"/>
  <c r="AW71" i="71"/>
  <c r="AS72" i="71"/>
  <c r="AT72" i="71"/>
  <c r="AU72" i="71"/>
  <c r="AV72" i="71"/>
  <c r="AW72" i="71"/>
  <c r="AS73" i="71"/>
  <c r="AT73" i="71"/>
  <c r="AU73" i="71"/>
  <c r="AV73" i="71"/>
  <c r="AW73" i="71"/>
  <c r="AS74" i="71"/>
  <c r="AT74" i="71"/>
  <c r="AU74" i="71"/>
  <c r="AV74" i="71"/>
  <c r="AW74" i="71"/>
  <c r="AS75" i="71"/>
  <c r="AT75" i="71"/>
  <c r="AU75" i="71"/>
  <c r="AV75" i="71"/>
  <c r="AW75" i="71"/>
  <c r="AS76" i="71"/>
  <c r="AT76" i="71"/>
  <c r="AU76" i="71"/>
  <c r="AV76" i="71"/>
  <c r="AW76" i="71"/>
  <c r="AS77" i="71"/>
  <c r="AT77" i="71"/>
  <c r="AU77" i="71"/>
  <c r="AV77" i="71"/>
  <c r="AW77" i="71"/>
  <c r="AS78" i="71"/>
  <c r="AT78" i="71"/>
  <c r="AU78" i="71"/>
  <c r="AV78" i="71"/>
  <c r="AW78" i="71"/>
  <c r="AS79" i="71"/>
  <c r="AT79" i="71"/>
  <c r="AU79" i="71"/>
  <c r="AV79" i="71"/>
  <c r="AW79" i="71"/>
  <c r="AS80" i="71"/>
  <c r="AT80" i="71"/>
  <c r="AU80" i="71"/>
  <c r="AV80" i="71"/>
  <c r="AW80" i="71"/>
  <c r="AS81" i="71"/>
  <c r="AT81" i="71"/>
  <c r="AU81" i="71"/>
  <c r="AV81" i="71"/>
  <c r="AW81" i="71"/>
  <c r="AS82" i="71"/>
  <c r="AT82" i="71"/>
  <c r="AU82" i="71"/>
  <c r="AV82" i="71"/>
  <c r="AW82" i="71"/>
  <c r="AS83" i="71"/>
  <c r="AT83" i="71"/>
  <c r="AU83" i="71"/>
  <c r="AV83" i="71"/>
  <c r="AW83" i="71"/>
  <c r="AS84" i="71"/>
  <c r="AT84" i="71"/>
  <c r="AU84" i="71"/>
  <c r="AV84" i="71"/>
  <c r="AW84" i="71"/>
  <c r="AS85" i="71"/>
  <c r="AT85" i="71"/>
  <c r="AU85" i="71"/>
  <c r="AV85" i="71"/>
  <c r="AW85" i="71"/>
  <c r="AS86" i="71"/>
  <c r="AT86" i="71"/>
  <c r="AU86" i="71"/>
  <c r="AV86" i="71"/>
  <c r="AW86" i="71"/>
  <c r="AS87" i="71"/>
  <c r="AT87" i="71"/>
  <c r="AU87" i="71"/>
  <c r="AV87" i="71"/>
  <c r="AW87" i="71"/>
  <c r="AS88" i="71"/>
  <c r="AT88" i="71"/>
  <c r="AU88" i="71"/>
  <c r="AV88" i="71"/>
  <c r="AW88" i="71"/>
  <c r="AS89" i="71"/>
  <c r="AT89" i="71"/>
  <c r="AU89" i="71"/>
  <c r="AV89" i="71"/>
  <c r="AW89" i="71"/>
  <c r="AS90" i="71"/>
  <c r="AT90" i="71"/>
  <c r="AU90" i="71"/>
  <c r="AV90" i="71"/>
  <c r="AW90" i="71"/>
  <c r="AS91" i="71"/>
  <c r="AT91" i="71"/>
  <c r="AU91" i="71"/>
  <c r="AV91" i="71"/>
  <c r="AW91" i="71"/>
  <c r="AS92" i="71"/>
  <c r="AT92" i="71"/>
  <c r="AU92" i="71"/>
  <c r="AV92" i="71"/>
  <c r="AW92" i="71"/>
  <c r="AS93" i="71"/>
  <c r="AT93" i="71"/>
  <c r="AU93" i="71"/>
  <c r="AV93" i="71"/>
  <c r="AW93" i="71"/>
  <c r="AS94" i="71"/>
  <c r="AT94" i="71"/>
  <c r="AU94" i="71"/>
  <c r="AV94" i="71"/>
  <c r="AW94" i="71"/>
  <c r="AS95" i="71"/>
  <c r="AT95" i="71"/>
  <c r="AU95" i="71"/>
  <c r="AV95" i="71"/>
  <c r="AW95" i="71"/>
  <c r="AS96" i="71"/>
  <c r="AT96" i="71"/>
  <c r="AU96" i="71"/>
  <c r="AV96" i="71"/>
  <c r="AW96" i="71"/>
  <c r="AS97" i="71"/>
  <c r="AT97" i="71"/>
  <c r="AU97" i="71"/>
  <c r="AV97" i="71"/>
  <c r="AW97" i="71"/>
  <c r="AS98" i="71"/>
  <c r="AT98" i="71"/>
  <c r="AU98" i="71"/>
  <c r="AV98" i="71"/>
  <c r="AW98" i="71"/>
  <c r="AS99" i="71"/>
  <c r="AT99" i="71"/>
  <c r="AU99" i="71"/>
  <c r="AV99" i="71"/>
  <c r="AW99" i="71"/>
  <c r="AS100" i="71"/>
  <c r="AT100" i="71"/>
  <c r="AU100" i="71"/>
  <c r="AV100" i="71"/>
  <c r="AW100" i="71"/>
  <c r="AS101" i="71"/>
  <c r="AT101" i="71"/>
  <c r="AU101" i="71"/>
  <c r="AV101" i="71"/>
  <c r="AW101" i="71"/>
  <c r="AS102" i="71"/>
  <c r="AT102" i="71"/>
  <c r="AU102" i="71"/>
  <c r="AV102" i="71"/>
  <c r="AW102" i="71"/>
  <c r="AS103" i="71"/>
  <c r="AT103" i="71"/>
  <c r="AU103" i="71"/>
  <c r="AV103" i="71"/>
  <c r="AW103" i="71"/>
  <c r="AS104" i="71"/>
  <c r="AT104" i="71"/>
  <c r="AU104" i="71"/>
  <c r="AV104" i="71"/>
  <c r="AW104" i="71"/>
  <c r="AS105" i="71"/>
  <c r="AT105" i="71"/>
  <c r="AU105" i="71"/>
  <c r="AV105" i="71"/>
  <c r="AW105" i="71"/>
  <c r="AS106" i="71"/>
  <c r="AT106" i="71"/>
  <c r="AU106" i="71"/>
  <c r="AV106" i="71"/>
  <c r="AW106" i="71"/>
  <c r="AW11" i="71"/>
  <c r="AV11" i="71"/>
  <c r="AU11" i="71"/>
  <c r="AT11" i="71"/>
  <c r="AS11" i="71"/>
  <c r="AM12" i="71"/>
  <c r="AN12" i="71"/>
  <c r="AO12" i="71"/>
  <c r="AP12" i="71"/>
  <c r="AQ12" i="71"/>
  <c r="AM13" i="71"/>
  <c r="AN13" i="71"/>
  <c r="AO13" i="71"/>
  <c r="AP13" i="71"/>
  <c r="AQ13" i="71"/>
  <c r="AM14" i="71"/>
  <c r="AN14" i="71"/>
  <c r="AO14" i="71"/>
  <c r="AP14" i="71"/>
  <c r="AQ14" i="71"/>
  <c r="AM15" i="71"/>
  <c r="AN15" i="71"/>
  <c r="AO15" i="71"/>
  <c r="AP15" i="71"/>
  <c r="AQ15" i="71"/>
  <c r="AM16" i="71"/>
  <c r="AN16" i="71"/>
  <c r="AO16" i="71"/>
  <c r="AP16" i="71"/>
  <c r="AQ16" i="71"/>
  <c r="AM17" i="71"/>
  <c r="AN17" i="71"/>
  <c r="AO17" i="71"/>
  <c r="AP17" i="71"/>
  <c r="AQ17" i="71"/>
  <c r="AM18" i="71"/>
  <c r="AN18" i="71"/>
  <c r="AO18" i="71"/>
  <c r="AP18" i="71"/>
  <c r="AQ18" i="71"/>
  <c r="AM19" i="71"/>
  <c r="AN19" i="71"/>
  <c r="AO19" i="71"/>
  <c r="AP19" i="71"/>
  <c r="AQ19" i="71"/>
  <c r="AM20" i="71"/>
  <c r="AN20" i="71"/>
  <c r="AO20" i="71"/>
  <c r="AP20" i="71"/>
  <c r="AQ20" i="71"/>
  <c r="AM21" i="71"/>
  <c r="AN21" i="71"/>
  <c r="AO21" i="71"/>
  <c r="AP21" i="71"/>
  <c r="AQ21" i="71"/>
  <c r="AM22" i="71"/>
  <c r="AN22" i="71"/>
  <c r="AO22" i="71"/>
  <c r="AP22" i="71"/>
  <c r="AQ22" i="71"/>
  <c r="AM23" i="71"/>
  <c r="AN23" i="71"/>
  <c r="AO23" i="71"/>
  <c r="AP23" i="71"/>
  <c r="AQ23" i="71"/>
  <c r="AM24" i="71"/>
  <c r="AN24" i="71"/>
  <c r="AO24" i="71"/>
  <c r="AP24" i="71"/>
  <c r="AQ24" i="71"/>
  <c r="AM25" i="71"/>
  <c r="AN25" i="71"/>
  <c r="AO25" i="71"/>
  <c r="AP25" i="71"/>
  <c r="AQ25" i="71"/>
  <c r="AM26" i="71"/>
  <c r="AN26" i="71"/>
  <c r="AO26" i="71"/>
  <c r="AP26" i="71"/>
  <c r="AQ26" i="71"/>
  <c r="AM27" i="71"/>
  <c r="AN27" i="71"/>
  <c r="AO27" i="71"/>
  <c r="AP27" i="71"/>
  <c r="AQ27" i="71"/>
  <c r="AM28" i="71"/>
  <c r="AN28" i="71"/>
  <c r="AO28" i="71"/>
  <c r="AP28" i="71"/>
  <c r="AQ28" i="71"/>
  <c r="AM29" i="71"/>
  <c r="AN29" i="71"/>
  <c r="AO29" i="71"/>
  <c r="AP29" i="71"/>
  <c r="AQ29" i="71"/>
  <c r="AM30" i="71"/>
  <c r="AN30" i="71"/>
  <c r="AO30" i="71"/>
  <c r="AP30" i="71"/>
  <c r="AQ30" i="71"/>
  <c r="AM31" i="71"/>
  <c r="AN31" i="71"/>
  <c r="AO31" i="71"/>
  <c r="AP31" i="71"/>
  <c r="AQ31" i="71"/>
  <c r="AM32" i="71"/>
  <c r="AN32" i="71"/>
  <c r="AO32" i="71"/>
  <c r="AP32" i="71"/>
  <c r="AQ32" i="71"/>
  <c r="AM33" i="71"/>
  <c r="AN33" i="71"/>
  <c r="AO33" i="71"/>
  <c r="AP33" i="71"/>
  <c r="AQ33" i="71"/>
  <c r="AM34" i="71"/>
  <c r="AN34" i="71"/>
  <c r="AO34" i="71"/>
  <c r="AP34" i="71"/>
  <c r="AQ34" i="71"/>
  <c r="AM35" i="71"/>
  <c r="AN35" i="71"/>
  <c r="AO35" i="71"/>
  <c r="AP35" i="71"/>
  <c r="AQ35" i="71"/>
  <c r="AM36" i="71"/>
  <c r="AN36" i="71"/>
  <c r="AO36" i="71"/>
  <c r="AP36" i="71"/>
  <c r="AQ36" i="71"/>
  <c r="AM37" i="71"/>
  <c r="AN37" i="71"/>
  <c r="AO37" i="71"/>
  <c r="AP37" i="71"/>
  <c r="AQ37" i="71"/>
  <c r="AM38" i="71"/>
  <c r="AN38" i="71"/>
  <c r="AO38" i="71"/>
  <c r="AP38" i="71"/>
  <c r="AQ38" i="71"/>
  <c r="AM39" i="71"/>
  <c r="AN39" i="71"/>
  <c r="AO39" i="71"/>
  <c r="AP39" i="71"/>
  <c r="AQ39" i="71"/>
  <c r="AM40" i="71"/>
  <c r="AN40" i="71"/>
  <c r="AO40" i="71"/>
  <c r="AP40" i="71"/>
  <c r="AQ40" i="71"/>
  <c r="AM41" i="71"/>
  <c r="AN41" i="71"/>
  <c r="AO41" i="71"/>
  <c r="AP41" i="71"/>
  <c r="AQ41" i="71"/>
  <c r="AM42" i="71"/>
  <c r="AN42" i="71"/>
  <c r="AO42" i="71"/>
  <c r="AP42" i="71"/>
  <c r="AQ42" i="71"/>
  <c r="AM43" i="71"/>
  <c r="AN43" i="71"/>
  <c r="AO43" i="71"/>
  <c r="AP43" i="71"/>
  <c r="AQ43" i="71"/>
  <c r="AM44" i="71"/>
  <c r="AN44" i="71"/>
  <c r="AO44" i="71"/>
  <c r="AP44" i="71"/>
  <c r="AQ44" i="71"/>
  <c r="AM45" i="71"/>
  <c r="AN45" i="71"/>
  <c r="AO45" i="71"/>
  <c r="AP45" i="71"/>
  <c r="AQ45" i="71"/>
  <c r="AM46" i="71"/>
  <c r="AN46" i="71"/>
  <c r="AO46" i="71"/>
  <c r="AP46" i="71"/>
  <c r="AQ46" i="71"/>
  <c r="AM47" i="71"/>
  <c r="AN47" i="71"/>
  <c r="AO47" i="71"/>
  <c r="AP47" i="71"/>
  <c r="AQ47" i="71"/>
  <c r="AM48" i="71"/>
  <c r="AN48" i="71"/>
  <c r="AO48" i="71"/>
  <c r="AP48" i="71"/>
  <c r="AQ48" i="71"/>
  <c r="AM49" i="71"/>
  <c r="AN49" i="71"/>
  <c r="AO49" i="71"/>
  <c r="AP49" i="71"/>
  <c r="AQ49" i="71"/>
  <c r="AM50" i="71"/>
  <c r="AN50" i="71"/>
  <c r="AO50" i="71"/>
  <c r="AP50" i="71"/>
  <c r="AQ50" i="71"/>
  <c r="AM51" i="71"/>
  <c r="AN51" i="71"/>
  <c r="AO51" i="71"/>
  <c r="AP51" i="71"/>
  <c r="AQ51" i="71"/>
  <c r="AM52" i="71"/>
  <c r="AN52" i="71"/>
  <c r="AO52" i="71"/>
  <c r="AP52" i="71"/>
  <c r="AQ52" i="71"/>
  <c r="AM53" i="71"/>
  <c r="AN53" i="71"/>
  <c r="AO53" i="71"/>
  <c r="AP53" i="71"/>
  <c r="AQ53" i="71"/>
  <c r="AM54" i="71"/>
  <c r="AN54" i="71"/>
  <c r="AO54" i="71"/>
  <c r="AP54" i="71"/>
  <c r="AQ54" i="71"/>
  <c r="AM55" i="71"/>
  <c r="AN55" i="71"/>
  <c r="AO55" i="71"/>
  <c r="AP55" i="71"/>
  <c r="AQ55" i="71"/>
  <c r="AM56" i="71"/>
  <c r="AN56" i="71"/>
  <c r="AO56" i="71"/>
  <c r="AP56" i="71"/>
  <c r="AQ56" i="71"/>
  <c r="AM57" i="71"/>
  <c r="AN57" i="71"/>
  <c r="AO57" i="71"/>
  <c r="AP57" i="71"/>
  <c r="AQ57" i="71"/>
  <c r="AM58" i="71"/>
  <c r="AN58" i="71"/>
  <c r="AO58" i="71"/>
  <c r="AP58" i="71"/>
  <c r="AQ58" i="71"/>
  <c r="AM59" i="71"/>
  <c r="AN59" i="71"/>
  <c r="AO59" i="71"/>
  <c r="AP59" i="71"/>
  <c r="AQ59" i="71"/>
  <c r="AM60" i="71"/>
  <c r="AN60" i="71"/>
  <c r="AO60" i="71"/>
  <c r="AP60" i="71"/>
  <c r="AQ60" i="71"/>
  <c r="AM61" i="71"/>
  <c r="AN61" i="71"/>
  <c r="AO61" i="71"/>
  <c r="AP61" i="71"/>
  <c r="AQ61" i="71"/>
  <c r="AM62" i="71"/>
  <c r="AN62" i="71"/>
  <c r="AO62" i="71"/>
  <c r="AP62" i="71"/>
  <c r="AQ62" i="71"/>
  <c r="AM63" i="71"/>
  <c r="AN63" i="71"/>
  <c r="AO63" i="71"/>
  <c r="AP63" i="71"/>
  <c r="AQ63" i="71"/>
  <c r="AM64" i="71"/>
  <c r="AN64" i="71"/>
  <c r="AO64" i="71"/>
  <c r="AP64" i="71"/>
  <c r="AQ64" i="71"/>
  <c r="AM65" i="71"/>
  <c r="AN65" i="71"/>
  <c r="AO65" i="71"/>
  <c r="AP65" i="71"/>
  <c r="AQ65" i="71"/>
  <c r="AM66" i="71"/>
  <c r="AN66" i="71"/>
  <c r="AO66" i="71"/>
  <c r="AP66" i="71"/>
  <c r="AQ66" i="71"/>
  <c r="AM67" i="71"/>
  <c r="AN67" i="71"/>
  <c r="AO67" i="71"/>
  <c r="AP67" i="71"/>
  <c r="AQ67" i="71"/>
  <c r="AM68" i="71"/>
  <c r="AN68" i="71"/>
  <c r="AO68" i="71"/>
  <c r="AP68" i="71"/>
  <c r="AQ68" i="71"/>
  <c r="AM69" i="71"/>
  <c r="AN69" i="71"/>
  <c r="AO69" i="71"/>
  <c r="AP69" i="71"/>
  <c r="AQ69" i="71"/>
  <c r="AM70" i="71"/>
  <c r="AN70" i="71"/>
  <c r="AO70" i="71"/>
  <c r="AP70" i="71"/>
  <c r="AQ70" i="71"/>
  <c r="AM71" i="71"/>
  <c r="AN71" i="71"/>
  <c r="AO71" i="71"/>
  <c r="AP71" i="71"/>
  <c r="AQ71" i="71"/>
  <c r="AM72" i="71"/>
  <c r="AN72" i="71"/>
  <c r="AO72" i="71"/>
  <c r="AP72" i="71"/>
  <c r="AQ72" i="71"/>
  <c r="AM73" i="71"/>
  <c r="AN73" i="71"/>
  <c r="AO73" i="71"/>
  <c r="AP73" i="71"/>
  <c r="AQ73" i="71"/>
  <c r="AM74" i="71"/>
  <c r="AN74" i="71"/>
  <c r="AO74" i="71"/>
  <c r="AP74" i="71"/>
  <c r="AQ74" i="71"/>
  <c r="AM75" i="71"/>
  <c r="AN75" i="71"/>
  <c r="AO75" i="71"/>
  <c r="AP75" i="71"/>
  <c r="AQ75" i="71"/>
  <c r="AM76" i="71"/>
  <c r="AN76" i="71"/>
  <c r="AO76" i="71"/>
  <c r="AP76" i="71"/>
  <c r="AQ76" i="71"/>
  <c r="AM77" i="71"/>
  <c r="AN77" i="71"/>
  <c r="AO77" i="71"/>
  <c r="AP77" i="71"/>
  <c r="AQ77" i="71"/>
  <c r="AM78" i="71"/>
  <c r="AN78" i="71"/>
  <c r="AO78" i="71"/>
  <c r="AP78" i="71"/>
  <c r="AQ78" i="71"/>
  <c r="AM79" i="71"/>
  <c r="AN79" i="71"/>
  <c r="AO79" i="71"/>
  <c r="AP79" i="71"/>
  <c r="AQ79" i="71"/>
  <c r="AM80" i="71"/>
  <c r="AN80" i="71"/>
  <c r="AO80" i="71"/>
  <c r="AP80" i="71"/>
  <c r="AQ80" i="71"/>
  <c r="AM81" i="71"/>
  <c r="AN81" i="71"/>
  <c r="AO81" i="71"/>
  <c r="AP81" i="71"/>
  <c r="AQ81" i="71"/>
  <c r="AM82" i="71"/>
  <c r="AN82" i="71"/>
  <c r="AO82" i="71"/>
  <c r="AP82" i="71"/>
  <c r="AQ82" i="71"/>
  <c r="AM83" i="71"/>
  <c r="AN83" i="71"/>
  <c r="AO83" i="71"/>
  <c r="AP83" i="71"/>
  <c r="AQ83" i="71"/>
  <c r="AM84" i="71"/>
  <c r="AN84" i="71"/>
  <c r="AO84" i="71"/>
  <c r="AP84" i="71"/>
  <c r="AQ84" i="71"/>
  <c r="AM85" i="71"/>
  <c r="AN85" i="71"/>
  <c r="AO85" i="71"/>
  <c r="AP85" i="71"/>
  <c r="AQ85" i="71"/>
  <c r="AM86" i="71"/>
  <c r="AN86" i="71"/>
  <c r="AO86" i="71"/>
  <c r="AP86" i="71"/>
  <c r="AQ86" i="71"/>
  <c r="AM87" i="71"/>
  <c r="AN87" i="71"/>
  <c r="AO87" i="71"/>
  <c r="AP87" i="71"/>
  <c r="AQ87" i="71"/>
  <c r="AM88" i="71"/>
  <c r="AN88" i="71"/>
  <c r="AO88" i="71"/>
  <c r="AP88" i="71"/>
  <c r="AQ88" i="71"/>
  <c r="AM89" i="71"/>
  <c r="AN89" i="71"/>
  <c r="AO89" i="71"/>
  <c r="AP89" i="71"/>
  <c r="AQ89" i="71"/>
  <c r="AM90" i="71"/>
  <c r="AN90" i="71"/>
  <c r="AO90" i="71"/>
  <c r="AP90" i="71"/>
  <c r="AQ90" i="71"/>
  <c r="AM91" i="71"/>
  <c r="AN91" i="71"/>
  <c r="AO91" i="71"/>
  <c r="AP91" i="71"/>
  <c r="AQ91" i="71"/>
  <c r="AM92" i="71"/>
  <c r="AN92" i="71"/>
  <c r="AO92" i="71"/>
  <c r="AP92" i="71"/>
  <c r="AQ92" i="71"/>
  <c r="AM93" i="71"/>
  <c r="AN93" i="71"/>
  <c r="AO93" i="71"/>
  <c r="AP93" i="71"/>
  <c r="AQ93" i="71"/>
  <c r="AM94" i="71"/>
  <c r="AN94" i="71"/>
  <c r="AO94" i="71"/>
  <c r="AP94" i="71"/>
  <c r="AQ94" i="71"/>
  <c r="AM95" i="71"/>
  <c r="AN95" i="71"/>
  <c r="AO95" i="71"/>
  <c r="AP95" i="71"/>
  <c r="AQ95" i="71"/>
  <c r="AM96" i="71"/>
  <c r="AN96" i="71"/>
  <c r="AO96" i="71"/>
  <c r="AP96" i="71"/>
  <c r="AQ96" i="71"/>
  <c r="AM97" i="71"/>
  <c r="AN97" i="71"/>
  <c r="AO97" i="71"/>
  <c r="AP97" i="71"/>
  <c r="AQ97" i="71"/>
  <c r="AM98" i="71"/>
  <c r="AN98" i="71"/>
  <c r="AO98" i="71"/>
  <c r="AP98" i="71"/>
  <c r="AQ98" i="71"/>
  <c r="AM99" i="71"/>
  <c r="AN99" i="71"/>
  <c r="AO99" i="71"/>
  <c r="AP99" i="71"/>
  <c r="AQ99" i="71"/>
  <c r="AM100" i="71"/>
  <c r="AN100" i="71"/>
  <c r="AO100" i="71"/>
  <c r="AP100" i="71"/>
  <c r="AQ100" i="71"/>
  <c r="AM101" i="71"/>
  <c r="AN101" i="71"/>
  <c r="AO101" i="71"/>
  <c r="AP101" i="71"/>
  <c r="AQ101" i="71"/>
  <c r="AM102" i="71"/>
  <c r="AN102" i="71"/>
  <c r="AO102" i="71"/>
  <c r="AP102" i="71"/>
  <c r="AQ102" i="71"/>
  <c r="AM103" i="71"/>
  <c r="AN103" i="71"/>
  <c r="AO103" i="71"/>
  <c r="AP103" i="71"/>
  <c r="AQ103" i="71"/>
  <c r="AM104" i="71"/>
  <c r="AN104" i="71"/>
  <c r="AO104" i="71"/>
  <c r="AP104" i="71"/>
  <c r="AQ104" i="71"/>
  <c r="AM105" i="71"/>
  <c r="AN105" i="71"/>
  <c r="AO105" i="71"/>
  <c r="AP105" i="71"/>
  <c r="AQ105" i="71"/>
  <c r="AM106" i="71"/>
  <c r="AN106" i="71"/>
  <c r="AO106" i="71"/>
  <c r="AP106" i="71"/>
  <c r="AQ106" i="71"/>
  <c r="AQ11" i="71"/>
  <c r="AP11" i="71"/>
  <c r="AO11" i="71"/>
  <c r="AN11" i="71"/>
  <c r="AM11" i="71"/>
  <c r="AG12" i="71"/>
  <c r="AH12" i="71"/>
  <c r="AI12" i="71"/>
  <c r="AJ12" i="71"/>
  <c r="AK12" i="71"/>
  <c r="AG13" i="71"/>
  <c r="AH13" i="71"/>
  <c r="AI13" i="71"/>
  <c r="AJ13" i="71"/>
  <c r="AK13" i="71"/>
  <c r="AG14" i="71"/>
  <c r="AH14" i="71"/>
  <c r="AI14" i="71"/>
  <c r="AJ14" i="71"/>
  <c r="AK14" i="71"/>
  <c r="AG15" i="71"/>
  <c r="AH15" i="71"/>
  <c r="AI15" i="71"/>
  <c r="AJ15" i="71"/>
  <c r="AK15" i="71"/>
  <c r="AG16" i="71"/>
  <c r="AH16" i="71"/>
  <c r="AI16" i="71"/>
  <c r="AJ16" i="71"/>
  <c r="AK16" i="71"/>
  <c r="AG17" i="71"/>
  <c r="AH17" i="71"/>
  <c r="AI17" i="71"/>
  <c r="AJ17" i="71"/>
  <c r="AK17" i="71"/>
  <c r="AG18" i="71"/>
  <c r="AH18" i="71"/>
  <c r="AI18" i="71"/>
  <c r="AJ18" i="71"/>
  <c r="AK18" i="71"/>
  <c r="AG19" i="71"/>
  <c r="AH19" i="71"/>
  <c r="AI19" i="71"/>
  <c r="AJ19" i="71"/>
  <c r="AK19" i="71"/>
  <c r="AG20" i="71"/>
  <c r="AH20" i="71"/>
  <c r="AI20" i="71"/>
  <c r="AJ20" i="71"/>
  <c r="AK20" i="71"/>
  <c r="AG21" i="71"/>
  <c r="AH21" i="71"/>
  <c r="AI21" i="71"/>
  <c r="AJ21" i="71"/>
  <c r="AK21" i="71"/>
  <c r="AG22" i="71"/>
  <c r="AH22" i="71"/>
  <c r="AI22" i="71"/>
  <c r="AJ22" i="71"/>
  <c r="AK22" i="71"/>
  <c r="AG23" i="71"/>
  <c r="AH23" i="71"/>
  <c r="AI23" i="71"/>
  <c r="AJ23" i="71"/>
  <c r="AK23" i="71"/>
  <c r="AG24" i="71"/>
  <c r="AH24" i="71"/>
  <c r="AI24" i="71"/>
  <c r="AJ24" i="71"/>
  <c r="AK24" i="71"/>
  <c r="AG25" i="71"/>
  <c r="AH25" i="71"/>
  <c r="AI25" i="71"/>
  <c r="AJ25" i="71"/>
  <c r="AK25" i="71"/>
  <c r="AG26" i="71"/>
  <c r="AH26" i="71"/>
  <c r="AI26" i="71"/>
  <c r="AJ26" i="71"/>
  <c r="AK26" i="71"/>
  <c r="AG27" i="71"/>
  <c r="AH27" i="71"/>
  <c r="AI27" i="71"/>
  <c r="AJ27" i="71"/>
  <c r="AK27" i="71"/>
  <c r="AG28" i="71"/>
  <c r="AH28" i="71"/>
  <c r="AI28" i="71"/>
  <c r="AJ28" i="71"/>
  <c r="AK28" i="71"/>
  <c r="AG29" i="71"/>
  <c r="AH29" i="71"/>
  <c r="AI29" i="71"/>
  <c r="AJ29" i="71"/>
  <c r="AK29" i="71"/>
  <c r="AG30" i="71"/>
  <c r="AH30" i="71"/>
  <c r="AI30" i="71"/>
  <c r="AJ30" i="71"/>
  <c r="AK30" i="71"/>
  <c r="AG31" i="71"/>
  <c r="AH31" i="71"/>
  <c r="AI31" i="71"/>
  <c r="AJ31" i="71"/>
  <c r="AK31" i="71"/>
  <c r="AG32" i="71"/>
  <c r="AH32" i="71"/>
  <c r="AI32" i="71"/>
  <c r="AJ32" i="71"/>
  <c r="AK32" i="71"/>
  <c r="AG33" i="71"/>
  <c r="AH33" i="71"/>
  <c r="AI33" i="71"/>
  <c r="AJ33" i="71"/>
  <c r="AK33" i="71"/>
  <c r="AG34" i="71"/>
  <c r="AH34" i="71"/>
  <c r="AI34" i="71"/>
  <c r="AJ34" i="71"/>
  <c r="AK34" i="71"/>
  <c r="AG35" i="71"/>
  <c r="AH35" i="71"/>
  <c r="AI35" i="71"/>
  <c r="AJ35" i="71"/>
  <c r="AK35" i="71"/>
  <c r="AG36" i="71"/>
  <c r="AH36" i="71"/>
  <c r="AI36" i="71"/>
  <c r="AJ36" i="71"/>
  <c r="AK36" i="71"/>
  <c r="AG37" i="71"/>
  <c r="AH37" i="71"/>
  <c r="AI37" i="71"/>
  <c r="AJ37" i="71"/>
  <c r="AK37" i="71"/>
  <c r="AG38" i="71"/>
  <c r="AH38" i="71"/>
  <c r="AI38" i="71"/>
  <c r="AJ38" i="71"/>
  <c r="AK38" i="71"/>
  <c r="AG39" i="71"/>
  <c r="AH39" i="71"/>
  <c r="AI39" i="71"/>
  <c r="AJ39" i="71"/>
  <c r="AK39" i="71"/>
  <c r="AG40" i="71"/>
  <c r="AH40" i="71"/>
  <c r="AI40" i="71"/>
  <c r="AJ40" i="71"/>
  <c r="AK40" i="71"/>
  <c r="AG41" i="71"/>
  <c r="AH41" i="71"/>
  <c r="AI41" i="71"/>
  <c r="AJ41" i="71"/>
  <c r="AK41" i="71"/>
  <c r="AG42" i="71"/>
  <c r="AH42" i="71"/>
  <c r="AI42" i="71"/>
  <c r="AJ42" i="71"/>
  <c r="AK42" i="71"/>
  <c r="AG43" i="71"/>
  <c r="AH43" i="71"/>
  <c r="AI43" i="71"/>
  <c r="AJ43" i="71"/>
  <c r="AK43" i="71"/>
  <c r="AG44" i="71"/>
  <c r="AH44" i="71"/>
  <c r="AI44" i="71"/>
  <c r="AJ44" i="71"/>
  <c r="AK44" i="71"/>
  <c r="AG45" i="71"/>
  <c r="AH45" i="71"/>
  <c r="AI45" i="71"/>
  <c r="AJ45" i="71"/>
  <c r="AK45" i="71"/>
  <c r="AG46" i="71"/>
  <c r="AH46" i="71"/>
  <c r="AI46" i="71"/>
  <c r="AJ46" i="71"/>
  <c r="AK46" i="71"/>
  <c r="AG47" i="71"/>
  <c r="AH47" i="71"/>
  <c r="AI47" i="71"/>
  <c r="AJ47" i="71"/>
  <c r="AK47" i="71"/>
  <c r="AG48" i="71"/>
  <c r="AH48" i="71"/>
  <c r="AI48" i="71"/>
  <c r="AJ48" i="71"/>
  <c r="AK48" i="71"/>
  <c r="AG49" i="71"/>
  <c r="AH49" i="71"/>
  <c r="AI49" i="71"/>
  <c r="AJ49" i="71"/>
  <c r="AK49" i="71"/>
  <c r="AG50" i="71"/>
  <c r="AH50" i="71"/>
  <c r="AI50" i="71"/>
  <c r="AJ50" i="71"/>
  <c r="AK50" i="71"/>
  <c r="AG51" i="71"/>
  <c r="AH51" i="71"/>
  <c r="AI51" i="71"/>
  <c r="AJ51" i="71"/>
  <c r="AK51" i="71"/>
  <c r="AG52" i="71"/>
  <c r="AH52" i="71"/>
  <c r="AI52" i="71"/>
  <c r="AJ52" i="71"/>
  <c r="AK52" i="71"/>
  <c r="AG53" i="71"/>
  <c r="AH53" i="71"/>
  <c r="AI53" i="71"/>
  <c r="AJ53" i="71"/>
  <c r="AK53" i="71"/>
  <c r="AG54" i="71"/>
  <c r="AH54" i="71"/>
  <c r="AI54" i="71"/>
  <c r="AJ54" i="71"/>
  <c r="AK54" i="71"/>
  <c r="AG55" i="71"/>
  <c r="AH55" i="71"/>
  <c r="AI55" i="71"/>
  <c r="AJ55" i="71"/>
  <c r="AK55" i="71"/>
  <c r="AG56" i="71"/>
  <c r="AH56" i="71"/>
  <c r="AI56" i="71"/>
  <c r="AJ56" i="71"/>
  <c r="AK56" i="71"/>
  <c r="AG57" i="71"/>
  <c r="AH57" i="71"/>
  <c r="AI57" i="71"/>
  <c r="AJ57" i="71"/>
  <c r="AK57" i="71"/>
  <c r="AG58" i="71"/>
  <c r="AH58" i="71"/>
  <c r="AI58" i="71"/>
  <c r="AJ58" i="71"/>
  <c r="AK58" i="71"/>
  <c r="AG59" i="71"/>
  <c r="AH59" i="71"/>
  <c r="AI59" i="71"/>
  <c r="AJ59" i="71"/>
  <c r="AK59" i="71"/>
  <c r="AG60" i="71"/>
  <c r="AH60" i="71"/>
  <c r="AI60" i="71"/>
  <c r="AJ60" i="71"/>
  <c r="AK60" i="71"/>
  <c r="AG61" i="71"/>
  <c r="AH61" i="71"/>
  <c r="AI61" i="71"/>
  <c r="AJ61" i="71"/>
  <c r="AK61" i="71"/>
  <c r="AG62" i="71"/>
  <c r="AH62" i="71"/>
  <c r="AI62" i="71"/>
  <c r="AJ62" i="71"/>
  <c r="AK62" i="71"/>
  <c r="AG63" i="71"/>
  <c r="AH63" i="71"/>
  <c r="AI63" i="71"/>
  <c r="AJ63" i="71"/>
  <c r="AK63" i="71"/>
  <c r="AG64" i="71"/>
  <c r="AH64" i="71"/>
  <c r="AI64" i="71"/>
  <c r="AJ64" i="71"/>
  <c r="AK64" i="71"/>
  <c r="AG65" i="71"/>
  <c r="AH65" i="71"/>
  <c r="AI65" i="71"/>
  <c r="AJ65" i="71"/>
  <c r="AK65" i="71"/>
  <c r="AG66" i="71"/>
  <c r="AH66" i="71"/>
  <c r="AI66" i="71"/>
  <c r="AJ66" i="71"/>
  <c r="AK66" i="71"/>
  <c r="AG67" i="71"/>
  <c r="AH67" i="71"/>
  <c r="AI67" i="71"/>
  <c r="AJ67" i="71"/>
  <c r="AK67" i="71"/>
  <c r="AG68" i="71"/>
  <c r="AH68" i="71"/>
  <c r="AI68" i="71"/>
  <c r="AJ68" i="71"/>
  <c r="AK68" i="71"/>
  <c r="AG69" i="71"/>
  <c r="AH69" i="71"/>
  <c r="AI69" i="71"/>
  <c r="AJ69" i="71"/>
  <c r="AK69" i="71"/>
  <c r="AG70" i="71"/>
  <c r="AH70" i="71"/>
  <c r="AI70" i="71"/>
  <c r="AJ70" i="71"/>
  <c r="AK70" i="71"/>
  <c r="AG71" i="71"/>
  <c r="AH71" i="71"/>
  <c r="AI71" i="71"/>
  <c r="AJ71" i="71"/>
  <c r="AK71" i="71"/>
  <c r="AG72" i="71"/>
  <c r="AH72" i="71"/>
  <c r="AI72" i="71"/>
  <c r="AJ72" i="71"/>
  <c r="AK72" i="71"/>
  <c r="AG73" i="71"/>
  <c r="AH73" i="71"/>
  <c r="AI73" i="71"/>
  <c r="AJ73" i="71"/>
  <c r="AK73" i="71"/>
  <c r="AG74" i="71"/>
  <c r="AH74" i="71"/>
  <c r="AI74" i="71"/>
  <c r="AJ74" i="71"/>
  <c r="AK74" i="71"/>
  <c r="AG75" i="71"/>
  <c r="AH75" i="71"/>
  <c r="AI75" i="71"/>
  <c r="AJ75" i="71"/>
  <c r="AK75" i="71"/>
  <c r="AG76" i="71"/>
  <c r="AH76" i="71"/>
  <c r="AI76" i="71"/>
  <c r="AJ76" i="71"/>
  <c r="AK76" i="71"/>
  <c r="AG77" i="71"/>
  <c r="AH77" i="71"/>
  <c r="AI77" i="71"/>
  <c r="AJ77" i="71"/>
  <c r="AK77" i="71"/>
  <c r="AG78" i="71"/>
  <c r="AH78" i="71"/>
  <c r="AI78" i="71"/>
  <c r="AJ78" i="71"/>
  <c r="AK78" i="71"/>
  <c r="AG79" i="71"/>
  <c r="AH79" i="71"/>
  <c r="AI79" i="71"/>
  <c r="AJ79" i="71"/>
  <c r="AK79" i="71"/>
  <c r="AG80" i="71"/>
  <c r="AH80" i="71"/>
  <c r="AI80" i="71"/>
  <c r="AJ80" i="71"/>
  <c r="AK80" i="71"/>
  <c r="AG81" i="71"/>
  <c r="AH81" i="71"/>
  <c r="AI81" i="71"/>
  <c r="AJ81" i="71"/>
  <c r="AK81" i="71"/>
  <c r="AG82" i="71"/>
  <c r="AH82" i="71"/>
  <c r="AI82" i="71"/>
  <c r="AJ82" i="71"/>
  <c r="AK82" i="71"/>
  <c r="AG83" i="71"/>
  <c r="AH83" i="71"/>
  <c r="AI83" i="71"/>
  <c r="AJ83" i="71"/>
  <c r="AK83" i="71"/>
  <c r="AG84" i="71"/>
  <c r="AH84" i="71"/>
  <c r="AI84" i="71"/>
  <c r="AJ84" i="71"/>
  <c r="AK84" i="71"/>
  <c r="AG85" i="71"/>
  <c r="AH85" i="71"/>
  <c r="AI85" i="71"/>
  <c r="AJ85" i="71"/>
  <c r="AK85" i="71"/>
  <c r="AG86" i="71"/>
  <c r="AH86" i="71"/>
  <c r="AI86" i="71"/>
  <c r="AJ86" i="71"/>
  <c r="AK86" i="71"/>
  <c r="AG87" i="71"/>
  <c r="AH87" i="71"/>
  <c r="AI87" i="71"/>
  <c r="AJ87" i="71"/>
  <c r="AK87" i="71"/>
  <c r="AG88" i="71"/>
  <c r="AH88" i="71"/>
  <c r="AI88" i="71"/>
  <c r="AJ88" i="71"/>
  <c r="AK88" i="71"/>
  <c r="AG89" i="71"/>
  <c r="AH89" i="71"/>
  <c r="AI89" i="71"/>
  <c r="AJ89" i="71"/>
  <c r="AK89" i="71"/>
  <c r="AG90" i="71"/>
  <c r="AH90" i="71"/>
  <c r="AI90" i="71"/>
  <c r="AJ90" i="71"/>
  <c r="AK90" i="71"/>
  <c r="AG91" i="71"/>
  <c r="AH91" i="71"/>
  <c r="AI91" i="71"/>
  <c r="AJ91" i="71"/>
  <c r="AK91" i="71"/>
  <c r="AG92" i="71"/>
  <c r="AH92" i="71"/>
  <c r="AI92" i="71"/>
  <c r="AJ92" i="71"/>
  <c r="AK92" i="71"/>
  <c r="AG93" i="71"/>
  <c r="AH93" i="71"/>
  <c r="AI93" i="71"/>
  <c r="AJ93" i="71"/>
  <c r="AK93" i="71"/>
  <c r="AG94" i="71"/>
  <c r="AH94" i="71"/>
  <c r="AI94" i="71"/>
  <c r="AJ94" i="71"/>
  <c r="AK94" i="71"/>
  <c r="AG95" i="71"/>
  <c r="AH95" i="71"/>
  <c r="AI95" i="71"/>
  <c r="AJ95" i="71"/>
  <c r="AK95" i="71"/>
  <c r="AG96" i="71"/>
  <c r="AH96" i="71"/>
  <c r="AI96" i="71"/>
  <c r="AJ96" i="71"/>
  <c r="AK96" i="71"/>
  <c r="AG97" i="71"/>
  <c r="AH97" i="71"/>
  <c r="AI97" i="71"/>
  <c r="AJ97" i="71"/>
  <c r="AK97" i="71"/>
  <c r="AG98" i="71"/>
  <c r="AH98" i="71"/>
  <c r="AI98" i="71"/>
  <c r="AJ98" i="71"/>
  <c r="AK98" i="71"/>
  <c r="AG99" i="71"/>
  <c r="AH99" i="71"/>
  <c r="AI99" i="71"/>
  <c r="AJ99" i="71"/>
  <c r="AK99" i="71"/>
  <c r="AG100" i="71"/>
  <c r="AH100" i="71"/>
  <c r="AI100" i="71"/>
  <c r="AJ100" i="71"/>
  <c r="AK100" i="71"/>
  <c r="AG101" i="71"/>
  <c r="AH101" i="71"/>
  <c r="AI101" i="71"/>
  <c r="AJ101" i="71"/>
  <c r="AK101" i="71"/>
  <c r="AG102" i="71"/>
  <c r="AH102" i="71"/>
  <c r="AI102" i="71"/>
  <c r="AJ102" i="71"/>
  <c r="AK102" i="71"/>
  <c r="AG103" i="71"/>
  <c r="AH103" i="71"/>
  <c r="AI103" i="71"/>
  <c r="AJ103" i="71"/>
  <c r="AK103" i="71"/>
  <c r="AG104" i="71"/>
  <c r="AH104" i="71"/>
  <c r="AI104" i="71"/>
  <c r="AJ104" i="71"/>
  <c r="AK104" i="71"/>
  <c r="AG105" i="71"/>
  <c r="AH105" i="71"/>
  <c r="AI105" i="71"/>
  <c r="AJ105" i="71"/>
  <c r="AK105" i="71"/>
  <c r="AG106" i="71"/>
  <c r="AH106" i="71"/>
  <c r="AI106" i="71"/>
  <c r="AJ106" i="71"/>
  <c r="AK106" i="71"/>
  <c r="AK11" i="71"/>
  <c r="AJ11" i="71"/>
  <c r="AI11" i="71"/>
  <c r="AH11" i="71"/>
  <c r="AG11" i="71"/>
  <c r="AA12" i="71"/>
  <c r="AB12" i="71"/>
  <c r="AC12" i="71"/>
  <c r="AD12" i="71"/>
  <c r="AE12" i="71"/>
  <c r="AA13" i="71"/>
  <c r="AB13" i="71"/>
  <c r="AC13" i="71"/>
  <c r="AD13" i="71"/>
  <c r="AE13" i="71"/>
  <c r="AA14" i="71"/>
  <c r="AB14" i="71"/>
  <c r="AC14" i="71"/>
  <c r="AD14" i="71"/>
  <c r="AE14" i="71"/>
  <c r="AA15" i="71"/>
  <c r="AB15" i="71"/>
  <c r="AC15" i="71"/>
  <c r="AD15" i="71"/>
  <c r="AE15" i="71"/>
  <c r="AA16" i="71"/>
  <c r="AB16" i="71"/>
  <c r="AC16" i="71"/>
  <c r="AD16" i="71"/>
  <c r="AE16" i="71"/>
  <c r="AA17" i="71"/>
  <c r="AB17" i="71"/>
  <c r="AC17" i="71"/>
  <c r="AD17" i="71"/>
  <c r="AE17" i="71"/>
  <c r="AA18" i="71"/>
  <c r="AB18" i="71"/>
  <c r="AC18" i="71"/>
  <c r="AD18" i="71"/>
  <c r="AE18" i="71"/>
  <c r="AA19" i="71"/>
  <c r="AB19" i="71"/>
  <c r="AC19" i="71"/>
  <c r="AD19" i="71"/>
  <c r="AE19" i="71"/>
  <c r="AA20" i="71"/>
  <c r="AB20" i="71"/>
  <c r="AC20" i="71"/>
  <c r="AD20" i="71"/>
  <c r="AE20" i="71"/>
  <c r="AA21" i="71"/>
  <c r="AB21" i="71"/>
  <c r="AC21" i="71"/>
  <c r="AD21" i="71"/>
  <c r="AE21" i="71"/>
  <c r="AA22" i="71"/>
  <c r="AB22" i="71"/>
  <c r="AC22" i="71"/>
  <c r="AD22" i="71"/>
  <c r="AE22" i="71"/>
  <c r="AA23" i="71"/>
  <c r="AB23" i="71"/>
  <c r="AC23" i="71"/>
  <c r="AD23" i="71"/>
  <c r="AE23" i="71"/>
  <c r="AA24" i="71"/>
  <c r="AB24" i="71"/>
  <c r="AC24" i="71"/>
  <c r="AD24" i="71"/>
  <c r="AE24" i="71"/>
  <c r="AA25" i="71"/>
  <c r="AB25" i="71"/>
  <c r="AC25" i="71"/>
  <c r="AD25" i="71"/>
  <c r="AE25" i="71"/>
  <c r="AA26" i="71"/>
  <c r="AB26" i="71"/>
  <c r="AC26" i="71"/>
  <c r="AD26" i="71"/>
  <c r="AE26" i="71"/>
  <c r="AA27" i="71"/>
  <c r="AB27" i="71"/>
  <c r="AC27" i="71"/>
  <c r="AD27" i="71"/>
  <c r="AE27" i="71"/>
  <c r="AA28" i="71"/>
  <c r="AB28" i="71"/>
  <c r="AC28" i="71"/>
  <c r="AD28" i="71"/>
  <c r="AE28" i="71"/>
  <c r="AA29" i="71"/>
  <c r="AB29" i="71"/>
  <c r="AC29" i="71"/>
  <c r="AD29" i="71"/>
  <c r="AE29" i="71"/>
  <c r="AA30" i="71"/>
  <c r="AB30" i="71"/>
  <c r="AC30" i="71"/>
  <c r="AD30" i="71"/>
  <c r="AE30" i="71"/>
  <c r="AA31" i="71"/>
  <c r="AB31" i="71"/>
  <c r="AC31" i="71"/>
  <c r="AD31" i="71"/>
  <c r="AE31" i="71"/>
  <c r="AA32" i="71"/>
  <c r="AB32" i="71"/>
  <c r="AC32" i="71"/>
  <c r="AD32" i="71"/>
  <c r="AE32" i="71"/>
  <c r="AA33" i="71"/>
  <c r="AB33" i="71"/>
  <c r="AC33" i="71"/>
  <c r="AD33" i="71"/>
  <c r="AE33" i="71"/>
  <c r="AA34" i="71"/>
  <c r="AB34" i="71"/>
  <c r="AC34" i="71"/>
  <c r="AD34" i="71"/>
  <c r="AE34" i="71"/>
  <c r="AA35" i="71"/>
  <c r="AB35" i="71"/>
  <c r="AC35" i="71"/>
  <c r="AD35" i="71"/>
  <c r="AE35" i="71"/>
  <c r="AA36" i="71"/>
  <c r="AB36" i="71"/>
  <c r="AC36" i="71"/>
  <c r="AD36" i="71"/>
  <c r="AE36" i="71"/>
  <c r="AA37" i="71"/>
  <c r="AB37" i="71"/>
  <c r="AC37" i="71"/>
  <c r="AD37" i="71"/>
  <c r="AE37" i="71"/>
  <c r="AA38" i="71"/>
  <c r="AB38" i="71"/>
  <c r="AC38" i="71"/>
  <c r="AD38" i="71"/>
  <c r="AE38" i="71"/>
  <c r="AA39" i="71"/>
  <c r="AB39" i="71"/>
  <c r="AC39" i="71"/>
  <c r="AD39" i="71"/>
  <c r="AE39" i="71"/>
  <c r="AA40" i="71"/>
  <c r="AB40" i="71"/>
  <c r="AC40" i="71"/>
  <c r="AD40" i="71"/>
  <c r="AE40" i="71"/>
  <c r="AA41" i="71"/>
  <c r="AB41" i="71"/>
  <c r="AC41" i="71"/>
  <c r="AD41" i="71"/>
  <c r="AE41" i="71"/>
  <c r="AA42" i="71"/>
  <c r="AB42" i="71"/>
  <c r="AC42" i="71"/>
  <c r="AD42" i="71"/>
  <c r="AE42" i="71"/>
  <c r="AA43" i="71"/>
  <c r="AB43" i="71"/>
  <c r="AC43" i="71"/>
  <c r="AD43" i="71"/>
  <c r="AE43" i="71"/>
  <c r="AA44" i="71"/>
  <c r="AB44" i="71"/>
  <c r="AC44" i="71"/>
  <c r="AD44" i="71"/>
  <c r="AE44" i="71"/>
  <c r="AA45" i="71"/>
  <c r="AB45" i="71"/>
  <c r="AC45" i="71"/>
  <c r="AD45" i="71"/>
  <c r="AE45" i="71"/>
  <c r="AA46" i="71"/>
  <c r="AB46" i="71"/>
  <c r="AC46" i="71"/>
  <c r="AD46" i="71"/>
  <c r="AE46" i="71"/>
  <c r="AA47" i="71"/>
  <c r="AB47" i="71"/>
  <c r="AC47" i="71"/>
  <c r="AD47" i="71"/>
  <c r="AE47" i="71"/>
  <c r="AA48" i="71"/>
  <c r="AB48" i="71"/>
  <c r="AC48" i="71"/>
  <c r="AD48" i="71"/>
  <c r="AE48" i="71"/>
  <c r="AA49" i="71"/>
  <c r="AB49" i="71"/>
  <c r="AC49" i="71"/>
  <c r="AD49" i="71"/>
  <c r="AE49" i="71"/>
  <c r="AA50" i="71"/>
  <c r="AB50" i="71"/>
  <c r="AC50" i="71"/>
  <c r="AD50" i="71"/>
  <c r="AE50" i="71"/>
  <c r="AA51" i="71"/>
  <c r="AB51" i="71"/>
  <c r="AC51" i="71"/>
  <c r="AD51" i="71"/>
  <c r="AE51" i="71"/>
  <c r="AA52" i="71"/>
  <c r="AB52" i="71"/>
  <c r="AC52" i="71"/>
  <c r="AD52" i="71"/>
  <c r="AE52" i="71"/>
  <c r="AA53" i="71"/>
  <c r="AB53" i="71"/>
  <c r="AC53" i="71"/>
  <c r="AD53" i="71"/>
  <c r="AE53" i="71"/>
  <c r="AA54" i="71"/>
  <c r="AB54" i="71"/>
  <c r="AC54" i="71"/>
  <c r="AD54" i="71"/>
  <c r="AE54" i="71"/>
  <c r="AA55" i="71"/>
  <c r="AB55" i="71"/>
  <c r="AC55" i="71"/>
  <c r="AD55" i="71"/>
  <c r="AE55" i="71"/>
  <c r="AA56" i="71"/>
  <c r="AB56" i="71"/>
  <c r="AC56" i="71"/>
  <c r="AD56" i="71"/>
  <c r="AE56" i="71"/>
  <c r="AA57" i="71"/>
  <c r="AB57" i="71"/>
  <c r="AC57" i="71"/>
  <c r="AD57" i="71"/>
  <c r="AE57" i="71"/>
  <c r="AA58" i="71"/>
  <c r="AB58" i="71"/>
  <c r="AC58" i="71"/>
  <c r="AD58" i="71"/>
  <c r="AE58" i="71"/>
  <c r="AA59" i="71"/>
  <c r="AB59" i="71"/>
  <c r="AC59" i="71"/>
  <c r="AD59" i="71"/>
  <c r="AE59" i="71"/>
  <c r="AA60" i="71"/>
  <c r="AB60" i="71"/>
  <c r="AC60" i="71"/>
  <c r="AD60" i="71"/>
  <c r="AE60" i="71"/>
  <c r="AA61" i="71"/>
  <c r="AB61" i="71"/>
  <c r="AC61" i="71"/>
  <c r="AD61" i="71"/>
  <c r="AE61" i="71"/>
  <c r="AA62" i="71"/>
  <c r="AB62" i="71"/>
  <c r="AC62" i="71"/>
  <c r="AD62" i="71"/>
  <c r="AE62" i="71"/>
  <c r="AA63" i="71"/>
  <c r="AB63" i="71"/>
  <c r="AC63" i="71"/>
  <c r="AD63" i="71"/>
  <c r="AE63" i="71"/>
  <c r="AA64" i="71"/>
  <c r="AB64" i="71"/>
  <c r="AC64" i="71"/>
  <c r="AD64" i="71"/>
  <c r="AE64" i="71"/>
  <c r="AA65" i="71"/>
  <c r="AB65" i="71"/>
  <c r="AC65" i="71"/>
  <c r="AD65" i="71"/>
  <c r="AE65" i="71"/>
  <c r="AA66" i="71"/>
  <c r="AB66" i="71"/>
  <c r="AC66" i="71"/>
  <c r="AD66" i="71"/>
  <c r="AE66" i="71"/>
  <c r="AA67" i="71"/>
  <c r="AB67" i="71"/>
  <c r="AC67" i="71"/>
  <c r="AD67" i="71"/>
  <c r="AE67" i="71"/>
  <c r="AA68" i="71"/>
  <c r="AB68" i="71"/>
  <c r="AC68" i="71"/>
  <c r="AD68" i="71"/>
  <c r="AE68" i="71"/>
  <c r="AA69" i="71"/>
  <c r="AB69" i="71"/>
  <c r="AC69" i="71"/>
  <c r="AD69" i="71"/>
  <c r="AE69" i="71"/>
  <c r="AA70" i="71"/>
  <c r="AB70" i="71"/>
  <c r="AC70" i="71"/>
  <c r="AD70" i="71"/>
  <c r="AE70" i="71"/>
  <c r="AA71" i="71"/>
  <c r="AB71" i="71"/>
  <c r="AC71" i="71"/>
  <c r="AD71" i="71"/>
  <c r="AE71" i="71"/>
  <c r="AA72" i="71"/>
  <c r="AB72" i="71"/>
  <c r="AC72" i="71"/>
  <c r="AD72" i="71"/>
  <c r="AE72" i="71"/>
  <c r="AA73" i="71"/>
  <c r="AB73" i="71"/>
  <c r="AC73" i="71"/>
  <c r="AD73" i="71"/>
  <c r="AE73" i="71"/>
  <c r="AA74" i="71"/>
  <c r="AB74" i="71"/>
  <c r="AC74" i="71"/>
  <c r="AD74" i="71"/>
  <c r="AE74" i="71"/>
  <c r="AA75" i="71"/>
  <c r="AB75" i="71"/>
  <c r="AC75" i="71"/>
  <c r="AD75" i="71"/>
  <c r="AE75" i="71"/>
  <c r="AA76" i="71"/>
  <c r="AB76" i="71"/>
  <c r="AC76" i="71"/>
  <c r="AD76" i="71"/>
  <c r="AE76" i="71"/>
  <c r="AA77" i="71"/>
  <c r="AB77" i="71"/>
  <c r="AC77" i="71"/>
  <c r="AD77" i="71"/>
  <c r="AE77" i="71"/>
  <c r="AA78" i="71"/>
  <c r="AB78" i="71"/>
  <c r="AC78" i="71"/>
  <c r="AD78" i="71"/>
  <c r="AE78" i="71"/>
  <c r="AA79" i="71"/>
  <c r="AB79" i="71"/>
  <c r="AC79" i="71"/>
  <c r="AD79" i="71"/>
  <c r="AE79" i="71"/>
  <c r="AA80" i="71"/>
  <c r="AB80" i="71"/>
  <c r="AC80" i="71"/>
  <c r="AD80" i="71"/>
  <c r="AE80" i="71"/>
  <c r="AA81" i="71"/>
  <c r="AB81" i="71"/>
  <c r="AC81" i="71"/>
  <c r="AD81" i="71"/>
  <c r="AE81" i="71"/>
  <c r="AA82" i="71"/>
  <c r="AB82" i="71"/>
  <c r="AC82" i="71"/>
  <c r="AD82" i="71"/>
  <c r="AE82" i="71"/>
  <c r="AA83" i="71"/>
  <c r="AB83" i="71"/>
  <c r="AC83" i="71"/>
  <c r="AD83" i="71"/>
  <c r="AE83" i="71"/>
  <c r="AA84" i="71"/>
  <c r="AB84" i="71"/>
  <c r="AC84" i="71"/>
  <c r="AD84" i="71"/>
  <c r="AE84" i="71"/>
  <c r="AA85" i="71"/>
  <c r="AB85" i="71"/>
  <c r="AC85" i="71"/>
  <c r="AD85" i="71"/>
  <c r="AE85" i="71"/>
  <c r="AA86" i="71"/>
  <c r="AB86" i="71"/>
  <c r="AC86" i="71"/>
  <c r="AD86" i="71"/>
  <c r="AE86" i="71"/>
  <c r="AA87" i="71"/>
  <c r="AB87" i="71"/>
  <c r="AC87" i="71"/>
  <c r="AD87" i="71"/>
  <c r="AE87" i="71"/>
  <c r="AA88" i="71"/>
  <c r="AB88" i="71"/>
  <c r="AC88" i="71"/>
  <c r="AD88" i="71"/>
  <c r="AE88" i="71"/>
  <c r="AA89" i="71"/>
  <c r="AB89" i="71"/>
  <c r="AC89" i="71"/>
  <c r="AD89" i="71"/>
  <c r="AE89" i="71"/>
  <c r="AA90" i="71"/>
  <c r="AB90" i="71"/>
  <c r="AC90" i="71"/>
  <c r="AD90" i="71"/>
  <c r="AE90" i="71"/>
  <c r="AA91" i="71"/>
  <c r="AB91" i="71"/>
  <c r="AC91" i="71"/>
  <c r="AD91" i="71"/>
  <c r="AE91" i="71"/>
  <c r="AA92" i="71"/>
  <c r="AB92" i="71"/>
  <c r="AC92" i="71"/>
  <c r="AD92" i="71"/>
  <c r="AE92" i="71"/>
  <c r="AA93" i="71"/>
  <c r="AB93" i="71"/>
  <c r="AC93" i="71"/>
  <c r="AD93" i="71"/>
  <c r="AE93" i="71"/>
  <c r="AA94" i="71"/>
  <c r="AB94" i="71"/>
  <c r="AC94" i="71"/>
  <c r="AD94" i="71"/>
  <c r="AE94" i="71"/>
  <c r="AA95" i="71"/>
  <c r="AB95" i="71"/>
  <c r="AC95" i="71"/>
  <c r="AD95" i="71"/>
  <c r="AE95" i="71"/>
  <c r="AA96" i="71"/>
  <c r="AB96" i="71"/>
  <c r="AC96" i="71"/>
  <c r="AD96" i="71"/>
  <c r="AE96" i="71"/>
  <c r="AA97" i="71"/>
  <c r="AB97" i="71"/>
  <c r="AC97" i="71"/>
  <c r="AD97" i="71"/>
  <c r="AE97" i="71"/>
  <c r="AA98" i="71"/>
  <c r="AB98" i="71"/>
  <c r="AC98" i="71"/>
  <c r="AD98" i="71"/>
  <c r="AE98" i="71"/>
  <c r="AA99" i="71"/>
  <c r="AB99" i="71"/>
  <c r="AC99" i="71"/>
  <c r="AD99" i="71"/>
  <c r="AE99" i="71"/>
  <c r="AA100" i="71"/>
  <c r="AB100" i="71"/>
  <c r="AC100" i="71"/>
  <c r="AD100" i="71"/>
  <c r="AE100" i="71"/>
  <c r="AA101" i="71"/>
  <c r="AB101" i="71"/>
  <c r="AC101" i="71"/>
  <c r="AD101" i="71"/>
  <c r="AE101" i="71"/>
  <c r="AA102" i="71"/>
  <c r="AB102" i="71"/>
  <c r="AC102" i="71"/>
  <c r="AD102" i="71"/>
  <c r="AE102" i="71"/>
  <c r="AA103" i="71"/>
  <c r="AB103" i="71"/>
  <c r="AC103" i="71"/>
  <c r="AD103" i="71"/>
  <c r="AE103" i="71"/>
  <c r="AA104" i="71"/>
  <c r="AB104" i="71"/>
  <c r="AC104" i="71"/>
  <c r="AD104" i="71"/>
  <c r="AE104" i="71"/>
  <c r="AA105" i="71"/>
  <c r="AB105" i="71"/>
  <c r="AC105" i="71"/>
  <c r="AD105" i="71"/>
  <c r="AE105" i="71"/>
  <c r="AA106" i="71"/>
  <c r="AB106" i="71"/>
  <c r="AC106" i="71"/>
  <c r="AD106" i="71"/>
  <c r="AE106" i="71"/>
  <c r="AE11" i="71"/>
  <c r="AD11" i="71"/>
  <c r="AC11" i="71"/>
  <c r="AB11" i="71"/>
  <c r="AA11" i="71"/>
  <c r="U12" i="71"/>
  <c r="V12" i="71"/>
  <c r="W12" i="71"/>
  <c r="X12" i="71"/>
  <c r="Y12" i="71"/>
  <c r="U13" i="71"/>
  <c r="V13" i="71"/>
  <c r="W13" i="71"/>
  <c r="X13" i="71"/>
  <c r="Y13" i="71"/>
  <c r="U14" i="71"/>
  <c r="V14" i="71"/>
  <c r="W14" i="71"/>
  <c r="X14" i="71"/>
  <c r="Y14" i="71"/>
  <c r="U15" i="71"/>
  <c r="V15" i="71"/>
  <c r="W15" i="71"/>
  <c r="X15" i="71"/>
  <c r="Y15" i="71"/>
  <c r="U16" i="71"/>
  <c r="V16" i="71"/>
  <c r="W16" i="71"/>
  <c r="X16" i="71"/>
  <c r="Y16" i="71"/>
  <c r="U17" i="71"/>
  <c r="V17" i="71"/>
  <c r="W17" i="71"/>
  <c r="X17" i="71"/>
  <c r="Y17" i="71"/>
  <c r="U18" i="71"/>
  <c r="V18" i="71"/>
  <c r="W18" i="71"/>
  <c r="X18" i="71"/>
  <c r="Y18" i="71"/>
  <c r="U19" i="71"/>
  <c r="V19" i="71"/>
  <c r="W19" i="71"/>
  <c r="X19" i="71"/>
  <c r="Y19" i="71"/>
  <c r="U20" i="71"/>
  <c r="V20" i="71"/>
  <c r="W20" i="71"/>
  <c r="X20" i="71"/>
  <c r="Y20" i="71"/>
  <c r="U21" i="71"/>
  <c r="V21" i="71"/>
  <c r="W21" i="71"/>
  <c r="X21" i="71"/>
  <c r="Y21" i="71"/>
  <c r="U22" i="71"/>
  <c r="V22" i="71"/>
  <c r="W22" i="71"/>
  <c r="X22" i="71"/>
  <c r="Y22" i="71"/>
  <c r="U23" i="71"/>
  <c r="V23" i="71"/>
  <c r="W23" i="71"/>
  <c r="X23" i="71"/>
  <c r="Y23" i="71"/>
  <c r="U24" i="71"/>
  <c r="V24" i="71"/>
  <c r="W24" i="71"/>
  <c r="X24" i="71"/>
  <c r="Y24" i="71"/>
  <c r="U25" i="71"/>
  <c r="V25" i="71"/>
  <c r="W25" i="71"/>
  <c r="X25" i="71"/>
  <c r="Y25" i="71"/>
  <c r="U26" i="71"/>
  <c r="V26" i="71"/>
  <c r="W26" i="71"/>
  <c r="X26" i="71"/>
  <c r="Y26" i="71"/>
  <c r="U27" i="71"/>
  <c r="V27" i="71"/>
  <c r="W27" i="71"/>
  <c r="X27" i="71"/>
  <c r="Y27" i="71"/>
  <c r="U28" i="71"/>
  <c r="V28" i="71"/>
  <c r="W28" i="71"/>
  <c r="X28" i="71"/>
  <c r="Y28" i="71"/>
  <c r="U29" i="71"/>
  <c r="V29" i="71"/>
  <c r="W29" i="71"/>
  <c r="X29" i="71"/>
  <c r="Y29" i="71"/>
  <c r="U30" i="71"/>
  <c r="V30" i="71"/>
  <c r="W30" i="71"/>
  <c r="X30" i="71"/>
  <c r="Y30" i="71"/>
  <c r="U31" i="71"/>
  <c r="V31" i="71"/>
  <c r="W31" i="71"/>
  <c r="X31" i="71"/>
  <c r="Y31" i="71"/>
  <c r="U32" i="71"/>
  <c r="V32" i="71"/>
  <c r="W32" i="71"/>
  <c r="X32" i="71"/>
  <c r="Y32" i="71"/>
  <c r="U33" i="71"/>
  <c r="V33" i="71"/>
  <c r="W33" i="71"/>
  <c r="X33" i="71"/>
  <c r="Y33" i="71"/>
  <c r="U34" i="71"/>
  <c r="V34" i="71"/>
  <c r="W34" i="71"/>
  <c r="X34" i="71"/>
  <c r="Y34" i="71"/>
  <c r="U35" i="71"/>
  <c r="V35" i="71"/>
  <c r="W35" i="71"/>
  <c r="X35" i="71"/>
  <c r="Y35" i="71"/>
  <c r="U36" i="71"/>
  <c r="V36" i="71"/>
  <c r="W36" i="71"/>
  <c r="X36" i="71"/>
  <c r="Y36" i="71"/>
  <c r="U37" i="71"/>
  <c r="V37" i="71"/>
  <c r="W37" i="71"/>
  <c r="X37" i="71"/>
  <c r="Y37" i="71"/>
  <c r="U38" i="71"/>
  <c r="V38" i="71"/>
  <c r="W38" i="71"/>
  <c r="X38" i="71"/>
  <c r="Y38" i="71"/>
  <c r="U39" i="71"/>
  <c r="V39" i="71"/>
  <c r="W39" i="71"/>
  <c r="X39" i="71"/>
  <c r="Y39" i="71"/>
  <c r="U40" i="71"/>
  <c r="V40" i="71"/>
  <c r="W40" i="71"/>
  <c r="X40" i="71"/>
  <c r="Y40" i="71"/>
  <c r="U41" i="71"/>
  <c r="V41" i="71"/>
  <c r="W41" i="71"/>
  <c r="X41" i="71"/>
  <c r="Y41" i="71"/>
  <c r="U42" i="71"/>
  <c r="V42" i="71"/>
  <c r="W42" i="71"/>
  <c r="X42" i="71"/>
  <c r="Y42" i="71"/>
  <c r="U43" i="71"/>
  <c r="V43" i="71"/>
  <c r="W43" i="71"/>
  <c r="X43" i="71"/>
  <c r="Y43" i="71"/>
  <c r="U44" i="71"/>
  <c r="V44" i="71"/>
  <c r="W44" i="71"/>
  <c r="X44" i="71"/>
  <c r="Y44" i="71"/>
  <c r="U45" i="71"/>
  <c r="V45" i="71"/>
  <c r="W45" i="71"/>
  <c r="X45" i="71"/>
  <c r="Y45" i="71"/>
  <c r="U46" i="71"/>
  <c r="V46" i="71"/>
  <c r="W46" i="71"/>
  <c r="X46" i="71"/>
  <c r="Y46" i="71"/>
  <c r="U47" i="71"/>
  <c r="V47" i="71"/>
  <c r="W47" i="71"/>
  <c r="X47" i="71"/>
  <c r="Y47" i="71"/>
  <c r="U48" i="71"/>
  <c r="V48" i="71"/>
  <c r="W48" i="71"/>
  <c r="X48" i="71"/>
  <c r="Y48" i="71"/>
  <c r="U49" i="71"/>
  <c r="V49" i="71"/>
  <c r="W49" i="71"/>
  <c r="X49" i="71"/>
  <c r="Y49" i="71"/>
  <c r="U50" i="71"/>
  <c r="V50" i="71"/>
  <c r="W50" i="71"/>
  <c r="X50" i="71"/>
  <c r="Y50" i="71"/>
  <c r="U51" i="71"/>
  <c r="V51" i="71"/>
  <c r="W51" i="71"/>
  <c r="X51" i="71"/>
  <c r="Y51" i="71"/>
  <c r="U52" i="71"/>
  <c r="V52" i="71"/>
  <c r="W52" i="71"/>
  <c r="X52" i="71"/>
  <c r="Y52" i="71"/>
  <c r="U53" i="71"/>
  <c r="V53" i="71"/>
  <c r="W53" i="71"/>
  <c r="X53" i="71"/>
  <c r="Y53" i="71"/>
  <c r="U54" i="71"/>
  <c r="V54" i="71"/>
  <c r="W54" i="71"/>
  <c r="X54" i="71"/>
  <c r="Y54" i="71"/>
  <c r="U55" i="71"/>
  <c r="V55" i="71"/>
  <c r="W55" i="71"/>
  <c r="X55" i="71"/>
  <c r="Y55" i="71"/>
  <c r="U56" i="71"/>
  <c r="V56" i="71"/>
  <c r="W56" i="71"/>
  <c r="X56" i="71"/>
  <c r="Y56" i="71"/>
  <c r="U57" i="71"/>
  <c r="V57" i="71"/>
  <c r="W57" i="71"/>
  <c r="X57" i="71"/>
  <c r="Y57" i="71"/>
  <c r="U58" i="71"/>
  <c r="V58" i="71"/>
  <c r="W58" i="71"/>
  <c r="X58" i="71"/>
  <c r="Y58" i="71"/>
  <c r="U59" i="71"/>
  <c r="V59" i="71"/>
  <c r="W59" i="71"/>
  <c r="X59" i="71"/>
  <c r="Y59" i="71"/>
  <c r="U60" i="71"/>
  <c r="V60" i="71"/>
  <c r="W60" i="71"/>
  <c r="X60" i="71"/>
  <c r="Y60" i="71"/>
  <c r="U61" i="71"/>
  <c r="V61" i="71"/>
  <c r="W61" i="71"/>
  <c r="X61" i="71"/>
  <c r="Y61" i="71"/>
  <c r="U62" i="71"/>
  <c r="V62" i="71"/>
  <c r="W62" i="71"/>
  <c r="X62" i="71"/>
  <c r="Y62" i="71"/>
  <c r="U63" i="71"/>
  <c r="V63" i="71"/>
  <c r="W63" i="71"/>
  <c r="X63" i="71"/>
  <c r="Y63" i="71"/>
  <c r="U64" i="71"/>
  <c r="V64" i="71"/>
  <c r="W64" i="71"/>
  <c r="X64" i="71"/>
  <c r="Y64" i="71"/>
  <c r="U65" i="71"/>
  <c r="V65" i="71"/>
  <c r="W65" i="71"/>
  <c r="X65" i="71"/>
  <c r="Y65" i="71"/>
  <c r="U66" i="71"/>
  <c r="V66" i="71"/>
  <c r="W66" i="71"/>
  <c r="X66" i="71"/>
  <c r="Y66" i="71"/>
  <c r="U67" i="71"/>
  <c r="V67" i="71"/>
  <c r="W67" i="71"/>
  <c r="X67" i="71"/>
  <c r="Y67" i="71"/>
  <c r="U68" i="71"/>
  <c r="V68" i="71"/>
  <c r="W68" i="71"/>
  <c r="X68" i="71"/>
  <c r="Y68" i="71"/>
  <c r="U69" i="71"/>
  <c r="V69" i="71"/>
  <c r="W69" i="71"/>
  <c r="X69" i="71"/>
  <c r="Y69" i="71"/>
  <c r="U70" i="71"/>
  <c r="V70" i="71"/>
  <c r="W70" i="71"/>
  <c r="X70" i="71"/>
  <c r="Y70" i="71"/>
  <c r="U71" i="71"/>
  <c r="V71" i="71"/>
  <c r="W71" i="71"/>
  <c r="X71" i="71"/>
  <c r="Y71" i="71"/>
  <c r="U72" i="71"/>
  <c r="V72" i="71"/>
  <c r="W72" i="71"/>
  <c r="X72" i="71"/>
  <c r="Y72" i="71"/>
  <c r="U73" i="71"/>
  <c r="V73" i="71"/>
  <c r="W73" i="71"/>
  <c r="X73" i="71"/>
  <c r="Y73" i="71"/>
  <c r="U74" i="71"/>
  <c r="V74" i="71"/>
  <c r="W74" i="71"/>
  <c r="X74" i="71"/>
  <c r="Y74" i="71"/>
  <c r="U75" i="71"/>
  <c r="V75" i="71"/>
  <c r="W75" i="71"/>
  <c r="X75" i="71"/>
  <c r="Y75" i="71"/>
  <c r="U76" i="71"/>
  <c r="V76" i="71"/>
  <c r="W76" i="71"/>
  <c r="X76" i="71"/>
  <c r="Y76" i="71"/>
  <c r="U77" i="71"/>
  <c r="V77" i="71"/>
  <c r="W77" i="71"/>
  <c r="X77" i="71"/>
  <c r="Y77" i="71"/>
  <c r="U78" i="71"/>
  <c r="V78" i="71"/>
  <c r="W78" i="71"/>
  <c r="X78" i="71"/>
  <c r="Y78" i="71"/>
  <c r="U79" i="71"/>
  <c r="V79" i="71"/>
  <c r="W79" i="71"/>
  <c r="X79" i="71"/>
  <c r="Y79" i="71"/>
  <c r="U80" i="71"/>
  <c r="V80" i="71"/>
  <c r="W80" i="71"/>
  <c r="X80" i="71"/>
  <c r="Y80" i="71"/>
  <c r="U81" i="71"/>
  <c r="V81" i="71"/>
  <c r="W81" i="71"/>
  <c r="X81" i="71"/>
  <c r="Y81" i="71"/>
  <c r="U82" i="71"/>
  <c r="V82" i="71"/>
  <c r="W82" i="71"/>
  <c r="X82" i="71"/>
  <c r="Y82" i="71"/>
  <c r="U83" i="71"/>
  <c r="V83" i="71"/>
  <c r="W83" i="71"/>
  <c r="X83" i="71"/>
  <c r="Y83" i="71"/>
  <c r="U84" i="71"/>
  <c r="V84" i="71"/>
  <c r="W84" i="71"/>
  <c r="X84" i="71"/>
  <c r="Y84" i="71"/>
  <c r="U85" i="71"/>
  <c r="V85" i="71"/>
  <c r="W85" i="71"/>
  <c r="X85" i="71"/>
  <c r="Y85" i="71"/>
  <c r="U86" i="71"/>
  <c r="V86" i="71"/>
  <c r="W86" i="71"/>
  <c r="X86" i="71"/>
  <c r="Y86" i="71"/>
  <c r="U87" i="71"/>
  <c r="V87" i="71"/>
  <c r="W87" i="71"/>
  <c r="X87" i="71"/>
  <c r="Y87" i="71"/>
  <c r="U88" i="71"/>
  <c r="V88" i="71"/>
  <c r="W88" i="71"/>
  <c r="X88" i="71"/>
  <c r="Y88" i="71"/>
  <c r="U89" i="71"/>
  <c r="V89" i="71"/>
  <c r="W89" i="71"/>
  <c r="X89" i="71"/>
  <c r="Y89" i="71"/>
  <c r="U90" i="71"/>
  <c r="V90" i="71"/>
  <c r="W90" i="71"/>
  <c r="X90" i="71"/>
  <c r="Y90" i="71"/>
  <c r="U91" i="71"/>
  <c r="V91" i="71"/>
  <c r="W91" i="71"/>
  <c r="X91" i="71"/>
  <c r="Y91" i="71"/>
  <c r="U92" i="71"/>
  <c r="V92" i="71"/>
  <c r="W92" i="71"/>
  <c r="X92" i="71"/>
  <c r="Y92" i="71"/>
  <c r="U93" i="71"/>
  <c r="V93" i="71"/>
  <c r="W93" i="71"/>
  <c r="X93" i="71"/>
  <c r="Y93" i="71"/>
  <c r="U94" i="71"/>
  <c r="V94" i="71"/>
  <c r="W94" i="71"/>
  <c r="X94" i="71"/>
  <c r="Y94" i="71"/>
  <c r="U95" i="71"/>
  <c r="V95" i="71"/>
  <c r="W95" i="71"/>
  <c r="X95" i="71"/>
  <c r="Y95" i="71"/>
  <c r="U96" i="71"/>
  <c r="V96" i="71"/>
  <c r="W96" i="71"/>
  <c r="X96" i="71"/>
  <c r="Y96" i="71"/>
  <c r="U97" i="71"/>
  <c r="V97" i="71"/>
  <c r="W97" i="71"/>
  <c r="X97" i="71"/>
  <c r="Y97" i="71"/>
  <c r="U98" i="71"/>
  <c r="V98" i="71"/>
  <c r="W98" i="71"/>
  <c r="X98" i="71"/>
  <c r="Y98" i="71"/>
  <c r="U99" i="71"/>
  <c r="V99" i="71"/>
  <c r="W99" i="71"/>
  <c r="X99" i="71"/>
  <c r="Y99" i="71"/>
  <c r="U100" i="71"/>
  <c r="V100" i="71"/>
  <c r="W100" i="71"/>
  <c r="X100" i="71"/>
  <c r="Y100" i="71"/>
  <c r="U101" i="71"/>
  <c r="V101" i="71"/>
  <c r="W101" i="71"/>
  <c r="X101" i="71"/>
  <c r="Y101" i="71"/>
  <c r="U102" i="71"/>
  <c r="V102" i="71"/>
  <c r="W102" i="71"/>
  <c r="X102" i="71"/>
  <c r="Y102" i="71"/>
  <c r="U103" i="71"/>
  <c r="V103" i="71"/>
  <c r="W103" i="71"/>
  <c r="X103" i="71"/>
  <c r="Y103" i="71"/>
  <c r="U104" i="71"/>
  <c r="V104" i="71"/>
  <c r="W104" i="71"/>
  <c r="X104" i="71"/>
  <c r="Y104" i="71"/>
  <c r="U105" i="71"/>
  <c r="V105" i="71"/>
  <c r="W105" i="71"/>
  <c r="X105" i="71"/>
  <c r="Y105" i="71"/>
  <c r="U106" i="71"/>
  <c r="V106" i="71"/>
  <c r="W106" i="71"/>
  <c r="X106" i="71"/>
  <c r="Y106" i="71"/>
  <c r="Y11" i="71"/>
  <c r="X11" i="71"/>
  <c r="W11" i="71"/>
  <c r="V11" i="71"/>
  <c r="U11" i="71"/>
  <c r="O12" i="71"/>
  <c r="P12" i="71"/>
  <c r="Q12" i="71"/>
  <c r="R12" i="71"/>
  <c r="S12" i="71"/>
  <c r="O13" i="71"/>
  <c r="P13" i="71"/>
  <c r="Q13" i="71"/>
  <c r="R13" i="71"/>
  <c r="S13" i="71"/>
  <c r="O14" i="71"/>
  <c r="P14" i="71"/>
  <c r="Q14" i="71"/>
  <c r="R14" i="71"/>
  <c r="S14" i="71"/>
  <c r="O15" i="71"/>
  <c r="P15" i="71"/>
  <c r="Q15" i="71"/>
  <c r="R15" i="71"/>
  <c r="S15" i="71"/>
  <c r="O16" i="71"/>
  <c r="P16" i="71"/>
  <c r="Q16" i="71"/>
  <c r="R16" i="71"/>
  <c r="S16" i="71"/>
  <c r="O17" i="71"/>
  <c r="P17" i="71"/>
  <c r="Q17" i="71"/>
  <c r="R17" i="71"/>
  <c r="S17" i="71"/>
  <c r="O18" i="71"/>
  <c r="P18" i="71"/>
  <c r="Q18" i="71"/>
  <c r="R18" i="71"/>
  <c r="S18" i="71"/>
  <c r="O19" i="71"/>
  <c r="P19" i="71"/>
  <c r="Q19" i="71"/>
  <c r="R19" i="71"/>
  <c r="S19" i="71"/>
  <c r="O20" i="71"/>
  <c r="P20" i="71"/>
  <c r="Q20" i="71"/>
  <c r="R20" i="71"/>
  <c r="S20" i="71"/>
  <c r="O21" i="71"/>
  <c r="P21" i="71"/>
  <c r="Q21" i="71"/>
  <c r="R21" i="71"/>
  <c r="S21" i="71"/>
  <c r="O22" i="71"/>
  <c r="P22" i="71"/>
  <c r="Q22" i="71"/>
  <c r="R22" i="71"/>
  <c r="S22" i="71"/>
  <c r="O23" i="71"/>
  <c r="P23" i="71"/>
  <c r="Q23" i="71"/>
  <c r="R23" i="71"/>
  <c r="S23" i="71"/>
  <c r="O24" i="71"/>
  <c r="P24" i="71"/>
  <c r="Q24" i="71"/>
  <c r="R24" i="71"/>
  <c r="S24" i="71"/>
  <c r="O25" i="71"/>
  <c r="P25" i="71"/>
  <c r="Q25" i="71"/>
  <c r="R25" i="71"/>
  <c r="S25" i="71"/>
  <c r="O26" i="71"/>
  <c r="P26" i="71"/>
  <c r="Q26" i="71"/>
  <c r="R26" i="71"/>
  <c r="S26" i="71"/>
  <c r="O27" i="71"/>
  <c r="P27" i="71"/>
  <c r="Q27" i="71"/>
  <c r="R27" i="71"/>
  <c r="S27" i="71"/>
  <c r="O28" i="71"/>
  <c r="P28" i="71"/>
  <c r="Q28" i="71"/>
  <c r="R28" i="71"/>
  <c r="S28" i="71"/>
  <c r="O29" i="71"/>
  <c r="P29" i="71"/>
  <c r="Q29" i="71"/>
  <c r="R29" i="71"/>
  <c r="S29" i="71"/>
  <c r="O30" i="71"/>
  <c r="P30" i="71"/>
  <c r="Q30" i="71"/>
  <c r="R30" i="71"/>
  <c r="S30" i="71"/>
  <c r="O31" i="71"/>
  <c r="P31" i="71"/>
  <c r="Q31" i="71"/>
  <c r="R31" i="71"/>
  <c r="S31" i="71"/>
  <c r="O32" i="71"/>
  <c r="P32" i="71"/>
  <c r="Q32" i="71"/>
  <c r="R32" i="71"/>
  <c r="S32" i="71"/>
  <c r="O33" i="71"/>
  <c r="P33" i="71"/>
  <c r="Q33" i="71"/>
  <c r="R33" i="71"/>
  <c r="S33" i="71"/>
  <c r="O34" i="71"/>
  <c r="P34" i="71"/>
  <c r="Q34" i="71"/>
  <c r="R34" i="71"/>
  <c r="S34" i="71"/>
  <c r="O35" i="71"/>
  <c r="P35" i="71"/>
  <c r="Q35" i="71"/>
  <c r="R35" i="71"/>
  <c r="S35" i="71"/>
  <c r="O36" i="71"/>
  <c r="P36" i="71"/>
  <c r="Q36" i="71"/>
  <c r="R36" i="71"/>
  <c r="S36" i="71"/>
  <c r="O37" i="71"/>
  <c r="P37" i="71"/>
  <c r="Q37" i="71"/>
  <c r="R37" i="71"/>
  <c r="S37" i="71"/>
  <c r="O38" i="71"/>
  <c r="P38" i="71"/>
  <c r="Q38" i="71"/>
  <c r="R38" i="71"/>
  <c r="S38" i="71"/>
  <c r="O39" i="71"/>
  <c r="P39" i="71"/>
  <c r="Q39" i="71"/>
  <c r="R39" i="71"/>
  <c r="S39" i="71"/>
  <c r="O40" i="71"/>
  <c r="P40" i="71"/>
  <c r="Q40" i="71"/>
  <c r="R40" i="71"/>
  <c r="S40" i="71"/>
  <c r="O41" i="71"/>
  <c r="P41" i="71"/>
  <c r="Q41" i="71"/>
  <c r="R41" i="71"/>
  <c r="S41" i="71"/>
  <c r="O42" i="71"/>
  <c r="P42" i="71"/>
  <c r="Q42" i="71"/>
  <c r="R42" i="71"/>
  <c r="S42" i="71"/>
  <c r="O43" i="71"/>
  <c r="P43" i="71"/>
  <c r="Q43" i="71"/>
  <c r="R43" i="71"/>
  <c r="S43" i="71"/>
  <c r="O44" i="71"/>
  <c r="P44" i="71"/>
  <c r="Q44" i="71"/>
  <c r="R44" i="71"/>
  <c r="S44" i="71"/>
  <c r="O45" i="71"/>
  <c r="P45" i="71"/>
  <c r="Q45" i="71"/>
  <c r="R45" i="71"/>
  <c r="S45" i="71"/>
  <c r="O46" i="71"/>
  <c r="P46" i="71"/>
  <c r="Q46" i="71"/>
  <c r="R46" i="71"/>
  <c r="S46" i="71"/>
  <c r="O47" i="71"/>
  <c r="P47" i="71"/>
  <c r="Q47" i="71"/>
  <c r="R47" i="71"/>
  <c r="S47" i="71"/>
  <c r="O48" i="71"/>
  <c r="P48" i="71"/>
  <c r="Q48" i="71"/>
  <c r="R48" i="71"/>
  <c r="S48" i="71"/>
  <c r="O49" i="71"/>
  <c r="P49" i="71"/>
  <c r="Q49" i="71"/>
  <c r="R49" i="71"/>
  <c r="S49" i="71"/>
  <c r="O50" i="71"/>
  <c r="P50" i="71"/>
  <c r="Q50" i="71"/>
  <c r="R50" i="71"/>
  <c r="S50" i="71"/>
  <c r="O51" i="71"/>
  <c r="P51" i="71"/>
  <c r="Q51" i="71"/>
  <c r="R51" i="71"/>
  <c r="S51" i="71"/>
  <c r="O52" i="71"/>
  <c r="P52" i="71"/>
  <c r="Q52" i="71"/>
  <c r="R52" i="71"/>
  <c r="S52" i="71"/>
  <c r="O53" i="71"/>
  <c r="P53" i="71"/>
  <c r="Q53" i="71"/>
  <c r="R53" i="71"/>
  <c r="S53" i="71"/>
  <c r="O54" i="71"/>
  <c r="P54" i="71"/>
  <c r="Q54" i="71"/>
  <c r="R54" i="71"/>
  <c r="S54" i="71"/>
  <c r="O55" i="71"/>
  <c r="P55" i="71"/>
  <c r="Q55" i="71"/>
  <c r="R55" i="71"/>
  <c r="S55" i="71"/>
  <c r="O56" i="71"/>
  <c r="P56" i="71"/>
  <c r="Q56" i="71"/>
  <c r="R56" i="71"/>
  <c r="S56" i="71"/>
  <c r="O57" i="71"/>
  <c r="P57" i="71"/>
  <c r="Q57" i="71"/>
  <c r="R57" i="71"/>
  <c r="S57" i="71"/>
  <c r="O58" i="71"/>
  <c r="P58" i="71"/>
  <c r="Q58" i="71"/>
  <c r="R58" i="71"/>
  <c r="S58" i="71"/>
  <c r="O59" i="71"/>
  <c r="P59" i="71"/>
  <c r="Q59" i="71"/>
  <c r="R59" i="71"/>
  <c r="S59" i="71"/>
  <c r="O60" i="71"/>
  <c r="P60" i="71"/>
  <c r="Q60" i="71"/>
  <c r="R60" i="71"/>
  <c r="S60" i="71"/>
  <c r="O61" i="71"/>
  <c r="P61" i="71"/>
  <c r="Q61" i="71"/>
  <c r="R61" i="71"/>
  <c r="S61" i="71"/>
  <c r="O62" i="71"/>
  <c r="P62" i="71"/>
  <c r="Q62" i="71"/>
  <c r="R62" i="71"/>
  <c r="S62" i="71"/>
  <c r="O63" i="71"/>
  <c r="P63" i="71"/>
  <c r="Q63" i="71"/>
  <c r="R63" i="71"/>
  <c r="S63" i="71"/>
  <c r="O64" i="71"/>
  <c r="P64" i="71"/>
  <c r="Q64" i="71"/>
  <c r="R64" i="71"/>
  <c r="S64" i="71"/>
  <c r="O65" i="71"/>
  <c r="P65" i="71"/>
  <c r="Q65" i="71"/>
  <c r="R65" i="71"/>
  <c r="S65" i="71"/>
  <c r="O66" i="71"/>
  <c r="P66" i="71"/>
  <c r="Q66" i="71"/>
  <c r="R66" i="71"/>
  <c r="S66" i="71"/>
  <c r="O67" i="71"/>
  <c r="P67" i="71"/>
  <c r="Q67" i="71"/>
  <c r="R67" i="71"/>
  <c r="S67" i="71"/>
  <c r="O68" i="71"/>
  <c r="P68" i="71"/>
  <c r="Q68" i="71"/>
  <c r="R68" i="71"/>
  <c r="S68" i="71"/>
  <c r="O69" i="71"/>
  <c r="P69" i="71"/>
  <c r="Q69" i="71"/>
  <c r="R69" i="71"/>
  <c r="S69" i="71"/>
  <c r="O70" i="71"/>
  <c r="P70" i="71"/>
  <c r="Q70" i="71"/>
  <c r="R70" i="71"/>
  <c r="S70" i="71"/>
  <c r="O71" i="71"/>
  <c r="P71" i="71"/>
  <c r="Q71" i="71"/>
  <c r="R71" i="71"/>
  <c r="S71" i="71"/>
  <c r="O72" i="71"/>
  <c r="P72" i="71"/>
  <c r="Q72" i="71"/>
  <c r="R72" i="71"/>
  <c r="S72" i="71"/>
  <c r="O73" i="71"/>
  <c r="P73" i="71"/>
  <c r="Q73" i="71"/>
  <c r="R73" i="71"/>
  <c r="S73" i="71"/>
  <c r="O74" i="71"/>
  <c r="P74" i="71"/>
  <c r="Q74" i="71"/>
  <c r="R74" i="71"/>
  <c r="S74" i="71"/>
  <c r="O75" i="71"/>
  <c r="P75" i="71"/>
  <c r="Q75" i="71"/>
  <c r="R75" i="71"/>
  <c r="S75" i="71"/>
  <c r="O76" i="71"/>
  <c r="P76" i="71"/>
  <c r="Q76" i="71"/>
  <c r="R76" i="71"/>
  <c r="S76" i="71"/>
  <c r="O77" i="71"/>
  <c r="P77" i="71"/>
  <c r="Q77" i="71"/>
  <c r="R77" i="71"/>
  <c r="S77" i="71"/>
  <c r="O78" i="71"/>
  <c r="P78" i="71"/>
  <c r="Q78" i="71"/>
  <c r="R78" i="71"/>
  <c r="S78" i="71"/>
  <c r="O79" i="71"/>
  <c r="P79" i="71"/>
  <c r="Q79" i="71"/>
  <c r="R79" i="71"/>
  <c r="S79" i="71"/>
  <c r="O80" i="71"/>
  <c r="P80" i="71"/>
  <c r="Q80" i="71"/>
  <c r="R80" i="71"/>
  <c r="S80" i="71"/>
  <c r="O81" i="71"/>
  <c r="P81" i="71"/>
  <c r="Q81" i="71"/>
  <c r="R81" i="71"/>
  <c r="S81" i="71"/>
  <c r="O82" i="71"/>
  <c r="P82" i="71"/>
  <c r="Q82" i="71"/>
  <c r="R82" i="71"/>
  <c r="S82" i="71"/>
  <c r="O83" i="71"/>
  <c r="P83" i="71"/>
  <c r="Q83" i="71"/>
  <c r="R83" i="71"/>
  <c r="S83" i="71"/>
  <c r="O84" i="71"/>
  <c r="P84" i="71"/>
  <c r="Q84" i="71"/>
  <c r="R84" i="71"/>
  <c r="S84" i="71"/>
  <c r="O85" i="71"/>
  <c r="P85" i="71"/>
  <c r="Q85" i="71"/>
  <c r="R85" i="71"/>
  <c r="S85" i="71"/>
  <c r="O86" i="71"/>
  <c r="P86" i="71"/>
  <c r="Q86" i="71"/>
  <c r="R86" i="71"/>
  <c r="S86" i="71"/>
  <c r="O87" i="71"/>
  <c r="P87" i="71"/>
  <c r="Q87" i="71"/>
  <c r="R87" i="71"/>
  <c r="S87" i="71"/>
  <c r="O88" i="71"/>
  <c r="P88" i="71"/>
  <c r="Q88" i="71"/>
  <c r="R88" i="71"/>
  <c r="S88" i="71"/>
  <c r="O89" i="71"/>
  <c r="P89" i="71"/>
  <c r="Q89" i="71"/>
  <c r="R89" i="71"/>
  <c r="S89" i="71"/>
  <c r="O90" i="71"/>
  <c r="P90" i="71"/>
  <c r="Q90" i="71"/>
  <c r="R90" i="71"/>
  <c r="S90" i="71"/>
  <c r="O91" i="71"/>
  <c r="P91" i="71"/>
  <c r="Q91" i="71"/>
  <c r="R91" i="71"/>
  <c r="S91" i="71"/>
  <c r="O92" i="71"/>
  <c r="P92" i="71"/>
  <c r="Q92" i="71"/>
  <c r="R92" i="71"/>
  <c r="S92" i="71"/>
  <c r="O93" i="71"/>
  <c r="P93" i="71"/>
  <c r="Q93" i="71"/>
  <c r="R93" i="71"/>
  <c r="S93" i="71"/>
  <c r="O94" i="71"/>
  <c r="P94" i="71"/>
  <c r="Q94" i="71"/>
  <c r="R94" i="71"/>
  <c r="S94" i="71"/>
  <c r="O95" i="71"/>
  <c r="P95" i="71"/>
  <c r="Q95" i="71"/>
  <c r="R95" i="71"/>
  <c r="S95" i="71"/>
  <c r="O96" i="71"/>
  <c r="P96" i="71"/>
  <c r="Q96" i="71"/>
  <c r="R96" i="71"/>
  <c r="S96" i="71"/>
  <c r="O97" i="71"/>
  <c r="P97" i="71"/>
  <c r="Q97" i="71"/>
  <c r="R97" i="71"/>
  <c r="S97" i="71"/>
  <c r="O98" i="71"/>
  <c r="P98" i="71"/>
  <c r="Q98" i="71"/>
  <c r="R98" i="71"/>
  <c r="S98" i="71"/>
  <c r="O99" i="71"/>
  <c r="P99" i="71"/>
  <c r="Q99" i="71"/>
  <c r="R99" i="71"/>
  <c r="S99" i="71"/>
  <c r="O100" i="71"/>
  <c r="P100" i="71"/>
  <c r="Q100" i="71"/>
  <c r="R100" i="71"/>
  <c r="S100" i="71"/>
  <c r="O101" i="71"/>
  <c r="P101" i="71"/>
  <c r="Q101" i="71"/>
  <c r="R101" i="71"/>
  <c r="S101" i="71"/>
  <c r="O102" i="71"/>
  <c r="P102" i="71"/>
  <c r="Q102" i="71"/>
  <c r="R102" i="71"/>
  <c r="S102" i="71"/>
  <c r="O103" i="71"/>
  <c r="P103" i="71"/>
  <c r="Q103" i="71"/>
  <c r="R103" i="71"/>
  <c r="S103" i="71"/>
  <c r="O104" i="71"/>
  <c r="P104" i="71"/>
  <c r="Q104" i="71"/>
  <c r="R104" i="71"/>
  <c r="S104" i="71"/>
  <c r="O105" i="71"/>
  <c r="P105" i="71"/>
  <c r="Q105" i="71"/>
  <c r="R105" i="71"/>
  <c r="S105" i="71"/>
  <c r="O106" i="71"/>
  <c r="P106" i="71"/>
  <c r="Q106" i="71"/>
  <c r="R106" i="71"/>
  <c r="S106" i="71"/>
  <c r="S11" i="71"/>
  <c r="R11" i="71"/>
  <c r="Q11" i="71"/>
  <c r="P11" i="71"/>
  <c r="O11" i="71"/>
  <c r="L13" i="71"/>
  <c r="I12" i="71"/>
  <c r="J12" i="71"/>
  <c r="K12" i="71"/>
  <c r="L12" i="71"/>
  <c r="M12" i="71"/>
  <c r="I13" i="71"/>
  <c r="J13" i="71"/>
  <c r="K13" i="71"/>
  <c r="M13" i="71"/>
  <c r="I14" i="71"/>
  <c r="J14" i="71"/>
  <c r="K14" i="71"/>
  <c r="L14" i="71"/>
  <c r="M14" i="71"/>
  <c r="I15" i="71"/>
  <c r="J15" i="71"/>
  <c r="K15" i="71"/>
  <c r="L15" i="71"/>
  <c r="M15" i="71"/>
  <c r="I16" i="71"/>
  <c r="J16" i="71"/>
  <c r="K16" i="71"/>
  <c r="L16" i="71"/>
  <c r="M16" i="71"/>
  <c r="I17" i="71"/>
  <c r="J17" i="71"/>
  <c r="K17" i="71"/>
  <c r="L17" i="71"/>
  <c r="M17" i="71"/>
  <c r="I18" i="71"/>
  <c r="J18" i="71"/>
  <c r="K18" i="71"/>
  <c r="L18" i="71"/>
  <c r="M18" i="71"/>
  <c r="I19" i="71"/>
  <c r="J19" i="71"/>
  <c r="K19" i="71"/>
  <c r="L19" i="71"/>
  <c r="M19" i="71"/>
  <c r="I20" i="71"/>
  <c r="J20" i="71"/>
  <c r="K20" i="71"/>
  <c r="L20" i="71"/>
  <c r="M20" i="71"/>
  <c r="I21" i="71"/>
  <c r="J21" i="71"/>
  <c r="K21" i="71"/>
  <c r="L21" i="71"/>
  <c r="M21" i="71"/>
  <c r="I22" i="71"/>
  <c r="J22" i="71"/>
  <c r="K22" i="71"/>
  <c r="L22" i="71"/>
  <c r="M22" i="71"/>
  <c r="I23" i="71"/>
  <c r="J23" i="71"/>
  <c r="K23" i="71"/>
  <c r="L23" i="71"/>
  <c r="M23" i="71"/>
  <c r="I24" i="71"/>
  <c r="J24" i="71"/>
  <c r="K24" i="71"/>
  <c r="L24" i="71"/>
  <c r="M24" i="71"/>
  <c r="I25" i="71"/>
  <c r="J25" i="71"/>
  <c r="K25" i="71"/>
  <c r="L25" i="71"/>
  <c r="M25" i="71"/>
  <c r="I26" i="71"/>
  <c r="J26" i="71"/>
  <c r="K26" i="71"/>
  <c r="L26" i="71"/>
  <c r="M26" i="71"/>
  <c r="I27" i="71"/>
  <c r="J27" i="71"/>
  <c r="K27" i="71"/>
  <c r="L27" i="71"/>
  <c r="M27" i="71"/>
  <c r="I28" i="71"/>
  <c r="J28" i="71"/>
  <c r="K28" i="71"/>
  <c r="L28" i="71"/>
  <c r="M28" i="71"/>
  <c r="I29" i="71"/>
  <c r="J29" i="71"/>
  <c r="K29" i="71"/>
  <c r="L29" i="71"/>
  <c r="M29" i="71"/>
  <c r="I30" i="71"/>
  <c r="J30" i="71"/>
  <c r="K30" i="71"/>
  <c r="L30" i="71"/>
  <c r="M30" i="71"/>
  <c r="I31" i="71"/>
  <c r="J31" i="71"/>
  <c r="K31" i="71"/>
  <c r="L31" i="71"/>
  <c r="M31" i="71"/>
  <c r="I32" i="71"/>
  <c r="J32" i="71"/>
  <c r="K32" i="71"/>
  <c r="L32" i="71"/>
  <c r="M32" i="71"/>
  <c r="I33" i="71"/>
  <c r="J33" i="71"/>
  <c r="K33" i="71"/>
  <c r="L33" i="71"/>
  <c r="M33" i="71"/>
  <c r="I34" i="71"/>
  <c r="J34" i="71"/>
  <c r="K34" i="71"/>
  <c r="L34" i="71"/>
  <c r="M34" i="71"/>
  <c r="I35" i="71"/>
  <c r="J35" i="71"/>
  <c r="K35" i="71"/>
  <c r="L35" i="71"/>
  <c r="M35" i="71"/>
  <c r="I36" i="71"/>
  <c r="J36" i="71"/>
  <c r="K36" i="71"/>
  <c r="L36" i="71"/>
  <c r="M36" i="71"/>
  <c r="I37" i="71"/>
  <c r="J37" i="71"/>
  <c r="K37" i="71"/>
  <c r="L37" i="71"/>
  <c r="M37" i="71"/>
  <c r="I38" i="71"/>
  <c r="J38" i="71"/>
  <c r="K38" i="71"/>
  <c r="L38" i="71"/>
  <c r="M38" i="71"/>
  <c r="I39" i="71"/>
  <c r="J39" i="71"/>
  <c r="K39" i="71"/>
  <c r="L39" i="71"/>
  <c r="M39" i="71"/>
  <c r="I40" i="71"/>
  <c r="J40" i="71"/>
  <c r="K40" i="71"/>
  <c r="L40" i="71"/>
  <c r="M40" i="71"/>
  <c r="I41" i="71"/>
  <c r="J41" i="71"/>
  <c r="K41" i="71"/>
  <c r="L41" i="71"/>
  <c r="M41" i="71"/>
  <c r="I42" i="71"/>
  <c r="J42" i="71"/>
  <c r="K42" i="71"/>
  <c r="L42" i="71"/>
  <c r="M42" i="71"/>
  <c r="I43" i="71"/>
  <c r="J43" i="71"/>
  <c r="K43" i="71"/>
  <c r="L43" i="71"/>
  <c r="M43" i="71"/>
  <c r="I44" i="71"/>
  <c r="J44" i="71"/>
  <c r="K44" i="71"/>
  <c r="L44" i="71"/>
  <c r="M44" i="71"/>
  <c r="I45" i="71"/>
  <c r="J45" i="71"/>
  <c r="K45" i="71"/>
  <c r="L45" i="71"/>
  <c r="M45" i="71"/>
  <c r="I46" i="71"/>
  <c r="J46" i="71"/>
  <c r="K46" i="71"/>
  <c r="L46" i="71"/>
  <c r="M46" i="71"/>
  <c r="I47" i="71"/>
  <c r="J47" i="71"/>
  <c r="K47" i="71"/>
  <c r="L47" i="71"/>
  <c r="M47" i="71"/>
  <c r="I48" i="71"/>
  <c r="J48" i="71"/>
  <c r="K48" i="71"/>
  <c r="L48" i="71"/>
  <c r="M48" i="71"/>
  <c r="I49" i="71"/>
  <c r="J49" i="71"/>
  <c r="K49" i="71"/>
  <c r="L49" i="71"/>
  <c r="M49" i="71"/>
  <c r="I50" i="71"/>
  <c r="J50" i="71"/>
  <c r="K50" i="71"/>
  <c r="L50" i="71"/>
  <c r="M50" i="71"/>
  <c r="I51" i="71"/>
  <c r="J51" i="71"/>
  <c r="K51" i="71"/>
  <c r="L51" i="71"/>
  <c r="M51" i="71"/>
  <c r="I52" i="71"/>
  <c r="J52" i="71"/>
  <c r="K52" i="71"/>
  <c r="L52" i="71"/>
  <c r="M52" i="71"/>
  <c r="I53" i="71"/>
  <c r="J53" i="71"/>
  <c r="K53" i="71"/>
  <c r="L53" i="71"/>
  <c r="M53" i="71"/>
  <c r="I54" i="71"/>
  <c r="J54" i="71"/>
  <c r="K54" i="71"/>
  <c r="L54" i="71"/>
  <c r="M54" i="71"/>
  <c r="I55" i="71"/>
  <c r="J55" i="71"/>
  <c r="K55" i="71"/>
  <c r="L55" i="71"/>
  <c r="M55" i="71"/>
  <c r="I56" i="71"/>
  <c r="J56" i="71"/>
  <c r="K56" i="71"/>
  <c r="L56" i="71"/>
  <c r="M56" i="71"/>
  <c r="I57" i="71"/>
  <c r="J57" i="71"/>
  <c r="K57" i="71"/>
  <c r="L57" i="71"/>
  <c r="M57" i="71"/>
  <c r="I58" i="71"/>
  <c r="J58" i="71"/>
  <c r="K58" i="71"/>
  <c r="L58" i="71"/>
  <c r="M58" i="71"/>
  <c r="I59" i="71"/>
  <c r="J59" i="71"/>
  <c r="K59" i="71"/>
  <c r="L59" i="71"/>
  <c r="M59" i="71"/>
  <c r="I60" i="71"/>
  <c r="J60" i="71"/>
  <c r="K60" i="71"/>
  <c r="L60" i="71"/>
  <c r="M60" i="71"/>
  <c r="I61" i="71"/>
  <c r="J61" i="71"/>
  <c r="K61" i="71"/>
  <c r="L61" i="71"/>
  <c r="M61" i="71"/>
  <c r="I62" i="71"/>
  <c r="J62" i="71"/>
  <c r="K62" i="71"/>
  <c r="L62" i="71"/>
  <c r="M62" i="71"/>
  <c r="I63" i="71"/>
  <c r="J63" i="71"/>
  <c r="K63" i="71"/>
  <c r="L63" i="71"/>
  <c r="M63" i="71"/>
  <c r="I64" i="71"/>
  <c r="J64" i="71"/>
  <c r="K64" i="71"/>
  <c r="L64" i="71"/>
  <c r="M64" i="71"/>
  <c r="I65" i="71"/>
  <c r="J65" i="71"/>
  <c r="K65" i="71"/>
  <c r="L65" i="71"/>
  <c r="M65" i="71"/>
  <c r="I66" i="71"/>
  <c r="J66" i="71"/>
  <c r="K66" i="71"/>
  <c r="L66" i="71"/>
  <c r="M66" i="71"/>
  <c r="I67" i="71"/>
  <c r="J67" i="71"/>
  <c r="K67" i="71"/>
  <c r="L67" i="71"/>
  <c r="M67" i="71"/>
  <c r="I68" i="71"/>
  <c r="J68" i="71"/>
  <c r="K68" i="71"/>
  <c r="L68" i="71"/>
  <c r="M68" i="71"/>
  <c r="I69" i="71"/>
  <c r="J69" i="71"/>
  <c r="K69" i="71"/>
  <c r="L69" i="71"/>
  <c r="M69" i="71"/>
  <c r="I70" i="71"/>
  <c r="J70" i="71"/>
  <c r="K70" i="71"/>
  <c r="L70" i="71"/>
  <c r="M70" i="71"/>
  <c r="I71" i="71"/>
  <c r="J71" i="71"/>
  <c r="K71" i="71"/>
  <c r="L71" i="71"/>
  <c r="M71" i="71"/>
  <c r="I72" i="71"/>
  <c r="J72" i="71"/>
  <c r="K72" i="71"/>
  <c r="L72" i="71"/>
  <c r="M72" i="71"/>
  <c r="I73" i="71"/>
  <c r="J73" i="71"/>
  <c r="K73" i="71"/>
  <c r="L73" i="71"/>
  <c r="M73" i="71"/>
  <c r="I74" i="71"/>
  <c r="J74" i="71"/>
  <c r="K74" i="71"/>
  <c r="L74" i="71"/>
  <c r="M74" i="71"/>
  <c r="I75" i="71"/>
  <c r="J75" i="71"/>
  <c r="K75" i="71"/>
  <c r="L75" i="71"/>
  <c r="M75" i="71"/>
  <c r="I76" i="71"/>
  <c r="J76" i="71"/>
  <c r="K76" i="71"/>
  <c r="L76" i="71"/>
  <c r="M76" i="71"/>
  <c r="I77" i="71"/>
  <c r="J77" i="71"/>
  <c r="K77" i="71"/>
  <c r="L77" i="71"/>
  <c r="M77" i="71"/>
  <c r="I78" i="71"/>
  <c r="J78" i="71"/>
  <c r="K78" i="71"/>
  <c r="L78" i="71"/>
  <c r="M78" i="71"/>
  <c r="I79" i="71"/>
  <c r="J79" i="71"/>
  <c r="K79" i="71"/>
  <c r="L79" i="71"/>
  <c r="M79" i="71"/>
  <c r="I80" i="71"/>
  <c r="J80" i="71"/>
  <c r="K80" i="71"/>
  <c r="L80" i="71"/>
  <c r="M80" i="71"/>
  <c r="I81" i="71"/>
  <c r="J81" i="71"/>
  <c r="K81" i="71"/>
  <c r="L81" i="71"/>
  <c r="M81" i="71"/>
  <c r="I82" i="71"/>
  <c r="J82" i="71"/>
  <c r="K82" i="71"/>
  <c r="L82" i="71"/>
  <c r="M82" i="71"/>
  <c r="I83" i="71"/>
  <c r="J83" i="71"/>
  <c r="K83" i="71"/>
  <c r="L83" i="71"/>
  <c r="M83" i="71"/>
  <c r="I84" i="71"/>
  <c r="J84" i="71"/>
  <c r="K84" i="71"/>
  <c r="L84" i="71"/>
  <c r="M84" i="71"/>
  <c r="I85" i="71"/>
  <c r="J85" i="71"/>
  <c r="K85" i="71"/>
  <c r="L85" i="71"/>
  <c r="M85" i="71"/>
  <c r="I86" i="71"/>
  <c r="J86" i="71"/>
  <c r="K86" i="71"/>
  <c r="L86" i="71"/>
  <c r="M86" i="71"/>
  <c r="I87" i="71"/>
  <c r="J87" i="71"/>
  <c r="K87" i="71"/>
  <c r="L87" i="71"/>
  <c r="M87" i="71"/>
  <c r="I88" i="71"/>
  <c r="J88" i="71"/>
  <c r="K88" i="71"/>
  <c r="L88" i="71"/>
  <c r="M88" i="71"/>
  <c r="I89" i="71"/>
  <c r="J89" i="71"/>
  <c r="K89" i="71"/>
  <c r="L89" i="71"/>
  <c r="M89" i="71"/>
  <c r="I90" i="71"/>
  <c r="J90" i="71"/>
  <c r="K90" i="71"/>
  <c r="L90" i="71"/>
  <c r="M90" i="71"/>
  <c r="I91" i="71"/>
  <c r="J91" i="71"/>
  <c r="K91" i="71"/>
  <c r="L91" i="71"/>
  <c r="M91" i="71"/>
  <c r="I92" i="71"/>
  <c r="J92" i="71"/>
  <c r="K92" i="71"/>
  <c r="L92" i="71"/>
  <c r="M92" i="71"/>
  <c r="I93" i="71"/>
  <c r="J93" i="71"/>
  <c r="K93" i="71"/>
  <c r="L93" i="71"/>
  <c r="M93" i="71"/>
  <c r="I94" i="71"/>
  <c r="J94" i="71"/>
  <c r="K94" i="71"/>
  <c r="L94" i="71"/>
  <c r="M94" i="71"/>
  <c r="I95" i="71"/>
  <c r="J95" i="71"/>
  <c r="K95" i="71"/>
  <c r="L95" i="71"/>
  <c r="M95" i="71"/>
  <c r="I96" i="71"/>
  <c r="J96" i="71"/>
  <c r="K96" i="71"/>
  <c r="L96" i="71"/>
  <c r="M96" i="71"/>
  <c r="I97" i="71"/>
  <c r="J97" i="71"/>
  <c r="K97" i="71"/>
  <c r="L97" i="71"/>
  <c r="M97" i="71"/>
  <c r="I98" i="71"/>
  <c r="J98" i="71"/>
  <c r="K98" i="71"/>
  <c r="L98" i="71"/>
  <c r="M98" i="71"/>
  <c r="I99" i="71"/>
  <c r="J99" i="71"/>
  <c r="K99" i="71"/>
  <c r="L99" i="71"/>
  <c r="M99" i="71"/>
  <c r="I100" i="71"/>
  <c r="J100" i="71"/>
  <c r="K100" i="71"/>
  <c r="L100" i="71"/>
  <c r="M100" i="71"/>
  <c r="I101" i="71"/>
  <c r="J101" i="71"/>
  <c r="K101" i="71"/>
  <c r="L101" i="71"/>
  <c r="M101" i="71"/>
  <c r="I102" i="71"/>
  <c r="J102" i="71"/>
  <c r="K102" i="71"/>
  <c r="L102" i="71"/>
  <c r="M102" i="71"/>
  <c r="I103" i="71"/>
  <c r="J103" i="71"/>
  <c r="K103" i="71"/>
  <c r="L103" i="71"/>
  <c r="M103" i="71"/>
  <c r="I104" i="71"/>
  <c r="J104" i="71"/>
  <c r="K104" i="71"/>
  <c r="L104" i="71"/>
  <c r="M104" i="71"/>
  <c r="I105" i="71"/>
  <c r="J105" i="71"/>
  <c r="K105" i="71"/>
  <c r="L105" i="71"/>
  <c r="M105" i="71"/>
  <c r="I106" i="71"/>
  <c r="J106" i="71"/>
  <c r="K106" i="71"/>
  <c r="L106" i="71"/>
  <c r="M106" i="71"/>
  <c r="M11" i="71"/>
  <c r="L11" i="71"/>
  <c r="K11" i="71"/>
  <c r="J11" i="71"/>
  <c r="I11" i="71"/>
  <c r="G12" i="71"/>
  <c r="G13" i="71"/>
  <c r="G14" i="71"/>
  <c r="G15" i="71"/>
  <c r="G16" i="71"/>
  <c r="G17" i="71"/>
  <c r="G18" i="71"/>
  <c r="G19" i="71"/>
  <c r="G20" i="71"/>
  <c r="G21" i="71"/>
  <c r="G22" i="71"/>
  <c r="G23" i="71"/>
  <c r="G24" i="71"/>
  <c r="G25" i="71"/>
  <c r="G26" i="71"/>
  <c r="G27" i="71"/>
  <c r="G28" i="71"/>
  <c r="G29" i="71"/>
  <c r="G30" i="71"/>
  <c r="G31" i="71"/>
  <c r="G32" i="71"/>
  <c r="G33" i="71"/>
  <c r="G34" i="71"/>
  <c r="G35" i="71"/>
  <c r="G36" i="71"/>
  <c r="G37" i="71"/>
  <c r="G38" i="71"/>
  <c r="G39" i="71"/>
  <c r="G40" i="71"/>
  <c r="G41" i="71"/>
  <c r="G42" i="71"/>
  <c r="G43" i="71"/>
  <c r="G44" i="71"/>
  <c r="G45" i="71"/>
  <c r="G46" i="71"/>
  <c r="G47" i="71"/>
  <c r="G48" i="71"/>
  <c r="G49" i="71"/>
  <c r="G50" i="71"/>
  <c r="G51" i="71"/>
  <c r="G52" i="71"/>
  <c r="G53" i="71"/>
  <c r="G54" i="71"/>
  <c r="G55" i="71"/>
  <c r="G56" i="71"/>
  <c r="G57" i="71"/>
  <c r="G58" i="71"/>
  <c r="G59" i="71"/>
  <c r="G60" i="71"/>
  <c r="G61" i="71"/>
  <c r="G62" i="71"/>
  <c r="G63" i="71"/>
  <c r="G64" i="71"/>
  <c r="G65" i="71"/>
  <c r="G66" i="71"/>
  <c r="G67" i="71"/>
  <c r="G68" i="71"/>
  <c r="G69" i="71"/>
  <c r="G70" i="71"/>
  <c r="G71" i="71"/>
  <c r="G72" i="71"/>
  <c r="G73" i="71"/>
  <c r="G74" i="71"/>
  <c r="G75" i="71"/>
  <c r="G76" i="71"/>
  <c r="G77" i="71"/>
  <c r="G78" i="71"/>
  <c r="G79" i="71"/>
  <c r="G80" i="71"/>
  <c r="G81" i="71"/>
  <c r="G82" i="71"/>
  <c r="G83" i="71"/>
  <c r="G84" i="71"/>
  <c r="G85" i="71"/>
  <c r="G86" i="71"/>
  <c r="G87" i="71"/>
  <c r="G88" i="71"/>
  <c r="G89" i="71"/>
  <c r="G90" i="71"/>
  <c r="G91" i="71"/>
  <c r="G92" i="71"/>
  <c r="G93" i="71"/>
  <c r="G94" i="71"/>
  <c r="G95" i="71"/>
  <c r="G96" i="71"/>
  <c r="G97" i="71"/>
  <c r="G98" i="71"/>
  <c r="G99" i="71"/>
  <c r="G100" i="71"/>
  <c r="G101" i="71"/>
  <c r="G102" i="71"/>
  <c r="G103" i="71"/>
  <c r="G104" i="71"/>
  <c r="G105" i="71"/>
  <c r="G106" i="71"/>
  <c r="G11" i="71"/>
  <c r="D12" i="71"/>
  <c r="D13" i="71"/>
  <c r="D14" i="71"/>
  <c r="D15" i="71"/>
  <c r="D16" i="71"/>
  <c r="D17" i="71"/>
  <c r="D18" i="71"/>
  <c r="D19" i="71"/>
  <c r="D20" i="71"/>
  <c r="D21" i="71"/>
  <c r="D22" i="71"/>
  <c r="D23" i="71"/>
  <c r="D24" i="71"/>
  <c r="D25" i="71"/>
  <c r="D26" i="71"/>
  <c r="D27" i="71"/>
  <c r="D28" i="71"/>
  <c r="D29" i="71"/>
  <c r="D30" i="71"/>
  <c r="D31" i="71"/>
  <c r="D32" i="71"/>
  <c r="D33" i="71"/>
  <c r="D34" i="71"/>
  <c r="D35" i="71"/>
  <c r="D36" i="71"/>
  <c r="D37" i="71"/>
  <c r="D38" i="71"/>
  <c r="D39" i="71"/>
  <c r="D40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D56" i="71"/>
  <c r="D57" i="71"/>
  <c r="D58" i="71"/>
  <c r="D59" i="71"/>
  <c r="D60" i="71"/>
  <c r="D61" i="71"/>
  <c r="D62" i="71"/>
  <c r="D63" i="71"/>
  <c r="D64" i="71"/>
  <c r="D65" i="71"/>
  <c r="D66" i="71"/>
  <c r="D67" i="71"/>
  <c r="D68" i="71"/>
  <c r="D69" i="71"/>
  <c r="D70" i="71"/>
  <c r="D71" i="71"/>
  <c r="D72" i="71"/>
  <c r="D73" i="71"/>
  <c r="D74" i="71"/>
  <c r="D75" i="71"/>
  <c r="D76" i="71"/>
  <c r="D77" i="71"/>
  <c r="D78" i="71"/>
  <c r="D79" i="71"/>
  <c r="D80" i="71"/>
  <c r="D81" i="71"/>
  <c r="D82" i="71"/>
  <c r="D83" i="71"/>
  <c r="D84" i="71"/>
  <c r="D85" i="71"/>
  <c r="D86" i="71"/>
  <c r="D87" i="71"/>
  <c r="D88" i="71"/>
  <c r="D89" i="71"/>
  <c r="D90" i="71"/>
  <c r="D91" i="71"/>
  <c r="D92" i="71"/>
  <c r="D93" i="71"/>
  <c r="D94" i="71"/>
  <c r="D95" i="71"/>
  <c r="D96" i="71"/>
  <c r="D97" i="71"/>
  <c r="D98" i="71"/>
  <c r="D99" i="71"/>
  <c r="D100" i="71"/>
  <c r="D101" i="71"/>
  <c r="D102" i="71"/>
  <c r="D103" i="71"/>
  <c r="D104" i="71"/>
  <c r="D105" i="71"/>
  <c r="D106" i="71"/>
  <c r="D11" i="71"/>
  <c r="B3" i="68" l="1"/>
  <c r="E12" i="71"/>
  <c r="E13" i="71"/>
  <c r="E14" i="71"/>
  <c r="E15" i="71"/>
  <c r="E16" i="71"/>
  <c r="E17" i="71"/>
  <c r="E18" i="71"/>
  <c r="E19" i="71"/>
  <c r="E20" i="71"/>
  <c r="E21" i="71"/>
  <c r="E22" i="71"/>
  <c r="E23" i="71"/>
  <c r="E24" i="71"/>
  <c r="E25" i="71"/>
  <c r="E26" i="71"/>
  <c r="E27" i="71"/>
  <c r="E28" i="71"/>
  <c r="E29" i="71"/>
  <c r="E30" i="71"/>
  <c r="E31" i="71"/>
  <c r="E32" i="71"/>
  <c r="E33" i="71"/>
  <c r="E34" i="71"/>
  <c r="E35" i="71"/>
  <c r="E36" i="71"/>
  <c r="E37" i="71"/>
  <c r="E38" i="71"/>
  <c r="E39" i="71"/>
  <c r="E40" i="71"/>
  <c r="E41" i="71"/>
  <c r="E42" i="71"/>
  <c r="E43" i="71"/>
  <c r="E44" i="71"/>
  <c r="E45" i="71"/>
  <c r="E46" i="71"/>
  <c r="E47" i="71"/>
  <c r="E48" i="71"/>
  <c r="E49" i="71"/>
  <c r="E50" i="71"/>
  <c r="E51" i="71"/>
  <c r="E52" i="71"/>
  <c r="E53" i="71"/>
  <c r="E54" i="71"/>
  <c r="E55" i="71"/>
  <c r="E56" i="71"/>
  <c r="E57" i="71"/>
  <c r="E58" i="71"/>
  <c r="E59" i="71"/>
  <c r="E60" i="71"/>
  <c r="E61" i="71"/>
  <c r="E62" i="71"/>
  <c r="E63" i="71"/>
  <c r="E64" i="71"/>
  <c r="E65" i="71"/>
  <c r="E66" i="71"/>
  <c r="E67" i="71"/>
  <c r="E68" i="71"/>
  <c r="E69" i="71"/>
  <c r="E70" i="71"/>
  <c r="E71" i="71"/>
  <c r="E72" i="71"/>
  <c r="E73" i="71"/>
  <c r="E74" i="71"/>
  <c r="E75" i="71"/>
  <c r="E76" i="71"/>
  <c r="E77" i="71"/>
  <c r="E78" i="71"/>
  <c r="E79" i="71"/>
  <c r="E80" i="71"/>
  <c r="E81" i="71"/>
  <c r="E82" i="71"/>
  <c r="E83" i="71"/>
  <c r="E84" i="71"/>
  <c r="E85" i="71"/>
  <c r="E86" i="71"/>
  <c r="E87" i="71"/>
  <c r="E88" i="71"/>
  <c r="E89" i="71"/>
  <c r="E90" i="71"/>
  <c r="E91" i="71"/>
  <c r="E92" i="71"/>
  <c r="E93" i="71"/>
  <c r="E94" i="71"/>
  <c r="E95" i="71"/>
  <c r="E96" i="71"/>
  <c r="E97" i="71"/>
  <c r="E98" i="71"/>
  <c r="E99" i="71"/>
  <c r="E100" i="71"/>
  <c r="E101" i="71"/>
  <c r="E102" i="71"/>
  <c r="E103" i="71"/>
  <c r="E104" i="71"/>
  <c r="E105" i="71"/>
  <c r="E106" i="71"/>
  <c r="E11" i="71"/>
  <c r="F12" i="71"/>
  <c r="F13" i="71"/>
  <c r="F14" i="71"/>
  <c r="F15" i="71"/>
  <c r="F16" i="71"/>
  <c r="F17" i="71"/>
  <c r="F18" i="71"/>
  <c r="F19" i="71"/>
  <c r="F20" i="71"/>
  <c r="F21" i="71"/>
  <c r="F22" i="71"/>
  <c r="F23" i="71"/>
  <c r="F24" i="71"/>
  <c r="F25" i="71"/>
  <c r="F26" i="71"/>
  <c r="F27" i="71"/>
  <c r="F28" i="71"/>
  <c r="F29" i="71"/>
  <c r="F30" i="71"/>
  <c r="F31" i="71"/>
  <c r="F32" i="71"/>
  <c r="F33" i="71"/>
  <c r="F34" i="71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3" i="71"/>
  <c r="F84" i="71"/>
  <c r="F85" i="71"/>
  <c r="F86" i="71"/>
  <c r="F87" i="71"/>
  <c r="F88" i="71"/>
  <c r="F89" i="71"/>
  <c r="F90" i="71"/>
  <c r="F91" i="71"/>
  <c r="F92" i="71"/>
  <c r="F93" i="71"/>
  <c r="F94" i="71"/>
  <c r="F95" i="71"/>
  <c r="F96" i="71"/>
  <c r="F97" i="71"/>
  <c r="F98" i="71"/>
  <c r="F99" i="71"/>
  <c r="F100" i="71"/>
  <c r="F101" i="71"/>
  <c r="F102" i="71"/>
  <c r="F103" i="71"/>
  <c r="F104" i="71"/>
  <c r="F105" i="71"/>
  <c r="F106" i="71"/>
  <c r="F11" i="71"/>
  <c r="C11" i="71" l="1"/>
  <c r="C12" i="71"/>
  <c r="C13" i="71"/>
  <c r="C14" i="71"/>
  <c r="C15" i="71"/>
  <c r="C16" i="71"/>
  <c r="C17" i="71"/>
  <c r="C18" i="71"/>
  <c r="C19" i="71"/>
  <c r="C20" i="71"/>
  <c r="C21" i="71"/>
  <c r="C22" i="71"/>
  <c r="C23" i="71"/>
  <c r="C24" i="71"/>
  <c r="C25" i="71"/>
  <c r="C26" i="71"/>
  <c r="C27" i="71"/>
  <c r="C28" i="71"/>
  <c r="C29" i="71"/>
  <c r="C30" i="71"/>
  <c r="C31" i="71"/>
  <c r="C32" i="71"/>
  <c r="C33" i="71"/>
  <c r="C34" i="71"/>
  <c r="C35" i="71"/>
  <c r="C36" i="71"/>
  <c r="C37" i="71"/>
  <c r="C38" i="71"/>
  <c r="C39" i="71"/>
  <c r="C40" i="71"/>
  <c r="C41" i="71"/>
  <c r="C42" i="71"/>
  <c r="C43" i="71"/>
  <c r="C44" i="71"/>
  <c r="C45" i="71"/>
  <c r="C46" i="71"/>
  <c r="C47" i="71"/>
  <c r="C48" i="71"/>
  <c r="C49" i="71"/>
  <c r="C50" i="71"/>
  <c r="C51" i="71"/>
  <c r="C52" i="71"/>
  <c r="C53" i="71"/>
  <c r="C54" i="71"/>
  <c r="C55" i="71"/>
  <c r="C56" i="71"/>
  <c r="C57" i="71"/>
  <c r="C58" i="71"/>
  <c r="C59" i="71"/>
  <c r="C60" i="71"/>
  <c r="C61" i="71"/>
  <c r="C62" i="71"/>
  <c r="C63" i="71"/>
  <c r="C64" i="71"/>
  <c r="C65" i="71"/>
  <c r="C66" i="71"/>
  <c r="C67" i="71"/>
  <c r="C68" i="71"/>
  <c r="C69" i="71"/>
  <c r="C70" i="71"/>
  <c r="C71" i="71"/>
  <c r="C72" i="71"/>
  <c r="C73" i="71"/>
  <c r="C74" i="71"/>
  <c r="C75" i="71"/>
  <c r="C77" i="71"/>
  <c r="C78" i="71"/>
  <c r="C79" i="71"/>
  <c r="C80" i="71"/>
  <c r="C81" i="71"/>
  <c r="C82" i="71"/>
  <c r="C83" i="71"/>
  <c r="C84" i="71"/>
  <c r="C85" i="71"/>
  <c r="C86" i="71"/>
  <c r="C87" i="71"/>
  <c r="C88" i="71"/>
  <c r="C89" i="71"/>
  <c r="C90" i="71"/>
  <c r="C91" i="71"/>
  <c r="C92" i="71"/>
  <c r="C93" i="71"/>
  <c r="C94" i="71"/>
  <c r="C95" i="71"/>
  <c r="C96" i="71"/>
  <c r="C97" i="71"/>
  <c r="C98" i="71"/>
  <c r="C99" i="71"/>
  <c r="C100" i="71"/>
  <c r="C101" i="71"/>
  <c r="C102" i="71"/>
  <c r="C103" i="71"/>
  <c r="C104" i="71"/>
  <c r="C105" i="71"/>
  <c r="C106" i="71"/>
  <c r="J10" i="71"/>
  <c r="P10" i="71" s="1"/>
  <c r="V10" i="71" s="1"/>
  <c r="AB10" i="71" s="1"/>
  <c r="AH10" i="71" s="1"/>
  <c r="AN10" i="71" s="1"/>
  <c r="AT10" i="71" s="1"/>
  <c r="AZ10" i="71" s="1"/>
  <c r="BF10" i="71" s="1"/>
  <c r="L10" i="71"/>
  <c r="R10" i="71" s="1"/>
  <c r="X10" i="71" s="1"/>
  <c r="AD10" i="71" s="1"/>
  <c r="AJ10" i="71" s="1"/>
  <c r="AP10" i="71" s="1"/>
  <c r="AV10" i="71" s="1"/>
  <c r="BB10" i="71" s="1"/>
  <c r="BH10" i="71" s="1"/>
  <c r="M10" i="71"/>
  <c r="S10" i="71" s="1"/>
  <c r="Y10" i="71" s="1"/>
  <c r="AE10" i="71" s="1"/>
  <c r="AK10" i="71" s="1"/>
  <c r="AQ10" i="71" s="1"/>
  <c r="AW10" i="71" s="1"/>
  <c r="BC10" i="71" s="1"/>
  <c r="BI10" i="71" s="1"/>
  <c r="Q10" i="71"/>
  <c r="W10" i="71" s="1"/>
  <c r="AC10" i="71" s="1"/>
  <c r="AI10" i="71" s="1"/>
  <c r="AO10" i="71" s="1"/>
  <c r="AU10" i="71" s="1"/>
  <c r="BA10" i="71" s="1"/>
  <c r="BG10" i="71" s="1"/>
  <c r="I10" i="71"/>
  <c r="O10" i="71" s="1"/>
  <c r="U10" i="71" s="1"/>
  <c r="AA10" i="71" s="1"/>
  <c r="AG10" i="71" s="1"/>
  <c r="J10" i="41"/>
  <c r="I11" i="41"/>
  <c r="I10" i="41"/>
  <c r="B10" i="41"/>
  <c r="AM10" i="71" l="1"/>
  <c r="AS10" i="71" s="1"/>
  <c r="AY10" i="71" s="1"/>
  <c r="BE10" i="71" s="1"/>
  <c r="F3" i="69" l="1"/>
  <c r="D3" i="69"/>
  <c r="C3" i="69"/>
  <c r="B3" i="69"/>
  <c r="B3" i="67" s="1"/>
  <c r="F3" i="68"/>
  <c r="E3" i="67"/>
  <c r="D3" i="68"/>
  <c r="C3" i="68"/>
  <c r="H3" i="67"/>
  <c r="AI120" i="28"/>
  <c r="AG27" i="28"/>
  <c r="AH27" i="28"/>
  <c r="AI27" i="28"/>
  <c r="AJ27" i="28"/>
  <c r="AK27" i="28"/>
  <c r="AG28" i="28"/>
  <c r="AH28" i="28"/>
  <c r="AI28" i="28"/>
  <c r="AJ28" i="28"/>
  <c r="AK28" i="28"/>
  <c r="AG29" i="28"/>
  <c r="AH29" i="28"/>
  <c r="AI29" i="28"/>
  <c r="AJ29" i="28"/>
  <c r="AK29" i="28"/>
  <c r="AG30" i="28"/>
  <c r="AH30" i="28"/>
  <c r="AI30" i="28"/>
  <c r="AJ30" i="28"/>
  <c r="AK30" i="28"/>
  <c r="AG31" i="28"/>
  <c r="AH31" i="28"/>
  <c r="AI31" i="28"/>
  <c r="AJ31" i="28"/>
  <c r="AK31" i="28"/>
  <c r="AG32" i="28"/>
  <c r="AH32" i="28"/>
  <c r="AI32" i="28"/>
  <c r="AJ32" i="28"/>
  <c r="AK32" i="28"/>
  <c r="AG33" i="28"/>
  <c r="AH33" i="28"/>
  <c r="AI33" i="28"/>
  <c r="AJ33" i="28"/>
  <c r="AK33" i="28"/>
  <c r="AG34" i="28"/>
  <c r="AH34" i="28"/>
  <c r="AI34" i="28"/>
  <c r="AJ34" i="28"/>
  <c r="AK34" i="28"/>
  <c r="AG35" i="28"/>
  <c r="AH35" i="28"/>
  <c r="AI35" i="28"/>
  <c r="AJ35" i="28"/>
  <c r="AK35" i="28"/>
  <c r="AG36" i="28"/>
  <c r="AH36" i="28"/>
  <c r="AI36" i="28"/>
  <c r="AJ36" i="28"/>
  <c r="AK36" i="28"/>
  <c r="AG37" i="28"/>
  <c r="AH37" i="28"/>
  <c r="AI37" i="28"/>
  <c r="AJ37" i="28"/>
  <c r="AK37" i="28"/>
  <c r="AG38" i="28"/>
  <c r="AH38" i="28"/>
  <c r="AI38" i="28"/>
  <c r="AJ38" i="28"/>
  <c r="AK38" i="28"/>
  <c r="AG39" i="28"/>
  <c r="AH39" i="28"/>
  <c r="AI39" i="28"/>
  <c r="AJ39" i="28"/>
  <c r="AK39" i="28"/>
  <c r="AG40" i="28"/>
  <c r="AH40" i="28"/>
  <c r="AI40" i="28"/>
  <c r="AJ40" i="28"/>
  <c r="AK40" i="28"/>
  <c r="AG41" i="28"/>
  <c r="AH41" i="28"/>
  <c r="AI41" i="28"/>
  <c r="AJ41" i="28"/>
  <c r="AK41" i="28"/>
  <c r="AG42" i="28"/>
  <c r="AH42" i="28"/>
  <c r="AI42" i="28"/>
  <c r="AJ42" i="28"/>
  <c r="AK42" i="28"/>
  <c r="AG43" i="28"/>
  <c r="AH43" i="28"/>
  <c r="AI43" i="28"/>
  <c r="AJ43" i="28"/>
  <c r="AK43" i="28"/>
  <c r="AG44" i="28"/>
  <c r="AH44" i="28"/>
  <c r="AI44" i="28"/>
  <c r="AJ44" i="28"/>
  <c r="AK44" i="28"/>
  <c r="AG45" i="28"/>
  <c r="AH45" i="28"/>
  <c r="AI45" i="28"/>
  <c r="AJ45" i="28"/>
  <c r="AK45" i="28"/>
  <c r="AG46" i="28"/>
  <c r="AH46" i="28"/>
  <c r="AI46" i="28"/>
  <c r="AJ46" i="28"/>
  <c r="AK46" i="28"/>
  <c r="AG47" i="28"/>
  <c r="AH47" i="28"/>
  <c r="AI47" i="28"/>
  <c r="AJ47" i="28"/>
  <c r="AK47" i="28"/>
  <c r="AG48" i="28"/>
  <c r="AH48" i="28"/>
  <c r="AI48" i="28"/>
  <c r="AJ48" i="28"/>
  <c r="AK48" i="28"/>
  <c r="AG49" i="28"/>
  <c r="AH49" i="28"/>
  <c r="AI49" i="28"/>
  <c r="AJ49" i="28"/>
  <c r="AK49" i="28"/>
  <c r="AG50" i="28"/>
  <c r="AH50" i="28"/>
  <c r="AI50" i="28"/>
  <c r="AJ50" i="28"/>
  <c r="AK50" i="28"/>
  <c r="AG51" i="28"/>
  <c r="AH51" i="28"/>
  <c r="AI51" i="28"/>
  <c r="AJ51" i="28"/>
  <c r="AK51" i="28"/>
  <c r="AG52" i="28"/>
  <c r="AH52" i="28"/>
  <c r="AI52" i="28"/>
  <c r="AJ52" i="28"/>
  <c r="AK52" i="28"/>
  <c r="AG53" i="28"/>
  <c r="AH53" i="28"/>
  <c r="AI53" i="28"/>
  <c r="AJ53" i="28"/>
  <c r="AK53" i="28"/>
  <c r="AG54" i="28"/>
  <c r="AH54" i="28"/>
  <c r="AI54" i="28"/>
  <c r="AJ54" i="28"/>
  <c r="AK54" i="28"/>
  <c r="AG55" i="28"/>
  <c r="AH55" i="28"/>
  <c r="AI55" i="28"/>
  <c r="AJ55" i="28"/>
  <c r="AK55" i="28"/>
  <c r="AG56" i="28"/>
  <c r="AH56" i="28"/>
  <c r="AI56" i="28"/>
  <c r="AJ56" i="28"/>
  <c r="AK56" i="28"/>
  <c r="AG57" i="28"/>
  <c r="AH57" i="28"/>
  <c r="AI57" i="28"/>
  <c r="AJ57" i="28"/>
  <c r="AK57" i="28"/>
  <c r="AG58" i="28"/>
  <c r="AH58" i="28"/>
  <c r="AI58" i="28"/>
  <c r="AJ58" i="28"/>
  <c r="AK58" i="28"/>
  <c r="AG59" i="28"/>
  <c r="AH59" i="28"/>
  <c r="AI59" i="28"/>
  <c r="AJ59" i="28"/>
  <c r="AK59" i="28"/>
  <c r="AG60" i="28"/>
  <c r="AH60" i="28"/>
  <c r="AI60" i="28"/>
  <c r="AJ60" i="28"/>
  <c r="AK60" i="28"/>
  <c r="AG61" i="28"/>
  <c r="AH61" i="28"/>
  <c r="AI61" i="28"/>
  <c r="AJ61" i="28"/>
  <c r="AK61" i="28"/>
  <c r="AG62" i="28"/>
  <c r="AH62" i="28"/>
  <c r="AI62" i="28"/>
  <c r="AJ62" i="28"/>
  <c r="AK62" i="28"/>
  <c r="AG63" i="28"/>
  <c r="AH63" i="28"/>
  <c r="AI63" i="28"/>
  <c r="AJ63" i="28"/>
  <c r="AK63" i="28"/>
  <c r="AG64" i="28"/>
  <c r="AH64" i="28"/>
  <c r="AI64" i="28"/>
  <c r="AJ64" i="28"/>
  <c r="AK64" i="28"/>
  <c r="AG65" i="28"/>
  <c r="AH65" i="28"/>
  <c r="AI65" i="28"/>
  <c r="AJ65" i="28"/>
  <c r="AK65" i="28"/>
  <c r="AG66" i="28"/>
  <c r="AH66" i="28"/>
  <c r="AI66" i="28"/>
  <c r="AJ66" i="28"/>
  <c r="AK66" i="28"/>
  <c r="AG67" i="28"/>
  <c r="AH67" i="28"/>
  <c r="AI67" i="28"/>
  <c r="AJ67" i="28"/>
  <c r="AK67" i="28"/>
  <c r="AG68" i="28"/>
  <c r="AH68" i="28"/>
  <c r="AI68" i="28"/>
  <c r="AJ68" i="28"/>
  <c r="AK68" i="28"/>
  <c r="AG69" i="28"/>
  <c r="AH69" i="28"/>
  <c r="AI69" i="28"/>
  <c r="AJ69" i="28"/>
  <c r="AK69" i="28"/>
  <c r="AG70" i="28"/>
  <c r="AH70" i="28"/>
  <c r="AI70" i="28"/>
  <c r="AJ70" i="28"/>
  <c r="AK70" i="28"/>
  <c r="AG71" i="28"/>
  <c r="AH71" i="28"/>
  <c r="AI71" i="28"/>
  <c r="AJ71" i="28"/>
  <c r="AK71" i="28"/>
  <c r="AG72" i="28"/>
  <c r="AH72" i="28"/>
  <c r="AI72" i="28"/>
  <c r="AJ72" i="28"/>
  <c r="AK72" i="28"/>
  <c r="AG73" i="28"/>
  <c r="AH73" i="28"/>
  <c r="AI73" i="28"/>
  <c r="AJ73" i="28"/>
  <c r="AK73" i="28"/>
  <c r="AG74" i="28"/>
  <c r="AH74" i="28"/>
  <c r="AI74" i="28"/>
  <c r="AJ74" i="28"/>
  <c r="AK74" i="28"/>
  <c r="AG75" i="28"/>
  <c r="AH75" i="28"/>
  <c r="AI75" i="28"/>
  <c r="AJ75" i="28"/>
  <c r="AK75" i="28"/>
  <c r="AG76" i="28"/>
  <c r="AH76" i="28"/>
  <c r="AI76" i="28"/>
  <c r="AJ76" i="28"/>
  <c r="AK76" i="28"/>
  <c r="AG77" i="28"/>
  <c r="AH77" i="28"/>
  <c r="AI77" i="28"/>
  <c r="AJ77" i="28"/>
  <c r="AK77" i="28"/>
  <c r="AG78" i="28"/>
  <c r="AH78" i="28"/>
  <c r="AI78" i="28"/>
  <c r="AJ78" i="28"/>
  <c r="AK78" i="28"/>
  <c r="AG79" i="28"/>
  <c r="AH79" i="28"/>
  <c r="AI79" i="28"/>
  <c r="AJ79" i="28"/>
  <c r="AK79" i="28"/>
  <c r="AG80" i="28"/>
  <c r="AH80" i="28"/>
  <c r="AI80" i="28"/>
  <c r="AJ80" i="28"/>
  <c r="AK80" i="28"/>
  <c r="AG81" i="28"/>
  <c r="AH81" i="28"/>
  <c r="AI81" i="28"/>
  <c r="AJ81" i="28"/>
  <c r="AK81" i="28"/>
  <c r="AG82" i="28"/>
  <c r="AH82" i="28"/>
  <c r="AI82" i="28"/>
  <c r="AJ82" i="28"/>
  <c r="AK82" i="28"/>
  <c r="AG83" i="28"/>
  <c r="AH83" i="28"/>
  <c r="AI83" i="28"/>
  <c r="AJ83" i="28"/>
  <c r="AK83" i="28"/>
  <c r="AG84" i="28"/>
  <c r="AH84" i="28"/>
  <c r="AI84" i="28"/>
  <c r="AJ84" i="28"/>
  <c r="AK84" i="28"/>
  <c r="AG85" i="28"/>
  <c r="AH85" i="28"/>
  <c r="AI85" i="28"/>
  <c r="AJ85" i="28"/>
  <c r="AK85" i="28"/>
  <c r="AG86" i="28"/>
  <c r="AH86" i="28"/>
  <c r="AI86" i="28"/>
  <c r="AJ86" i="28"/>
  <c r="AK86" i="28"/>
  <c r="AG87" i="28"/>
  <c r="AH87" i="28"/>
  <c r="AI87" i="28"/>
  <c r="AJ87" i="28"/>
  <c r="AK87" i="28"/>
  <c r="AG88" i="28"/>
  <c r="AH88" i="28"/>
  <c r="AI88" i="28"/>
  <c r="AJ88" i="28"/>
  <c r="AK88" i="28"/>
  <c r="AG89" i="28"/>
  <c r="AH89" i="28"/>
  <c r="AI89" i="28"/>
  <c r="AJ89" i="28"/>
  <c r="AK89" i="28"/>
  <c r="AG90" i="28"/>
  <c r="AH90" i="28"/>
  <c r="AI90" i="28"/>
  <c r="AJ90" i="28"/>
  <c r="AK90" i="28"/>
  <c r="AG91" i="28"/>
  <c r="AH91" i="28"/>
  <c r="AI91" i="28"/>
  <c r="AJ91" i="28"/>
  <c r="AK91" i="28"/>
  <c r="AG92" i="28"/>
  <c r="AH92" i="28"/>
  <c r="AI92" i="28"/>
  <c r="AJ92" i="28"/>
  <c r="AK92" i="28"/>
  <c r="AG93" i="28"/>
  <c r="AH93" i="28"/>
  <c r="AI93" i="28"/>
  <c r="AJ93" i="28"/>
  <c r="AK93" i="28"/>
  <c r="AG94" i="28"/>
  <c r="AH94" i="28"/>
  <c r="AI94" i="28"/>
  <c r="AJ94" i="28"/>
  <c r="AK94" i="28"/>
  <c r="AG95" i="28"/>
  <c r="AH95" i="28"/>
  <c r="AI95" i="28"/>
  <c r="AJ95" i="28"/>
  <c r="AK95" i="28"/>
  <c r="AG96" i="28"/>
  <c r="AH96" i="28"/>
  <c r="AI96" i="28"/>
  <c r="AJ96" i="28"/>
  <c r="AK96" i="28"/>
  <c r="AG97" i="28"/>
  <c r="AH97" i="28"/>
  <c r="AI97" i="28"/>
  <c r="AJ97" i="28"/>
  <c r="AK97" i="28"/>
  <c r="AG98" i="28"/>
  <c r="AH98" i="28"/>
  <c r="AI98" i="28"/>
  <c r="AJ98" i="28"/>
  <c r="AK98" i="28"/>
  <c r="AG99" i="28"/>
  <c r="AH99" i="28"/>
  <c r="AI99" i="28"/>
  <c r="AJ99" i="28"/>
  <c r="AK99" i="28"/>
  <c r="AG100" i="28"/>
  <c r="AH100" i="28"/>
  <c r="AI100" i="28"/>
  <c r="AJ100" i="28"/>
  <c r="AK100" i="28"/>
  <c r="AG101" i="28"/>
  <c r="AH101" i="28"/>
  <c r="AI101" i="28"/>
  <c r="AJ101" i="28"/>
  <c r="AK101" i="28"/>
  <c r="AG102" i="28"/>
  <c r="AH102" i="28"/>
  <c r="AI102" i="28"/>
  <c r="AJ102" i="28"/>
  <c r="AK102" i="28"/>
  <c r="AG103" i="28"/>
  <c r="AH103" i="28"/>
  <c r="AI103" i="28"/>
  <c r="AJ103" i="28"/>
  <c r="AK103" i="28"/>
  <c r="AG104" i="28"/>
  <c r="AH104" i="28"/>
  <c r="AI104" i="28"/>
  <c r="AJ104" i="28"/>
  <c r="AK104" i="28"/>
  <c r="AG105" i="28"/>
  <c r="AH105" i="28"/>
  <c r="AI105" i="28"/>
  <c r="AJ105" i="28"/>
  <c r="AK105" i="28"/>
  <c r="AG106" i="28"/>
  <c r="AH106" i="28"/>
  <c r="AI106" i="28"/>
  <c r="AJ106" i="28"/>
  <c r="AK106" i="28"/>
  <c r="AG107" i="28"/>
  <c r="AH107" i="28"/>
  <c r="AI107" i="28"/>
  <c r="AJ107" i="28"/>
  <c r="AK107" i="28"/>
  <c r="AG108" i="28"/>
  <c r="AH108" i="28"/>
  <c r="AI108" i="28"/>
  <c r="AJ108" i="28"/>
  <c r="AK108" i="28"/>
  <c r="AG109" i="28"/>
  <c r="AH109" i="28"/>
  <c r="AI109" i="28"/>
  <c r="AJ109" i="28"/>
  <c r="AK109" i="28"/>
  <c r="AG110" i="28"/>
  <c r="AH110" i="28"/>
  <c r="AI110" i="28"/>
  <c r="AJ110" i="28"/>
  <c r="AK110" i="28"/>
  <c r="AG111" i="28"/>
  <c r="AH111" i="28"/>
  <c r="AI111" i="28"/>
  <c r="AJ111" i="28"/>
  <c r="AK111" i="28"/>
  <c r="AG112" i="28"/>
  <c r="AH112" i="28"/>
  <c r="AI112" i="28"/>
  <c r="AJ112" i="28"/>
  <c r="AK112" i="28"/>
  <c r="AG113" i="28"/>
  <c r="AH113" i="28"/>
  <c r="AI113" i="28"/>
  <c r="AJ113" i="28"/>
  <c r="AK113" i="28"/>
  <c r="AG114" i="28"/>
  <c r="AH114" i="28"/>
  <c r="AI114" i="28"/>
  <c r="AJ114" i="28"/>
  <c r="AK114" i="28"/>
  <c r="AG115" i="28"/>
  <c r="AH115" i="28"/>
  <c r="AI115" i="28"/>
  <c r="AJ115" i="28"/>
  <c r="AK115" i="28"/>
  <c r="AG116" i="28"/>
  <c r="AH116" i="28"/>
  <c r="AI116" i="28"/>
  <c r="AJ116" i="28"/>
  <c r="AK116" i="28"/>
  <c r="AG117" i="28"/>
  <c r="AH117" i="28"/>
  <c r="AI117" i="28"/>
  <c r="AJ117" i="28"/>
  <c r="AK117" i="28"/>
  <c r="AG118" i="28"/>
  <c r="AH118" i="28"/>
  <c r="AI118" i="28"/>
  <c r="AJ118" i="28"/>
  <c r="AK118" i="28"/>
  <c r="AG119" i="28"/>
  <c r="AH119" i="28"/>
  <c r="AI119" i="28"/>
  <c r="AJ119" i="28"/>
  <c r="AK119" i="28"/>
  <c r="AG120" i="28"/>
  <c r="AH120" i="28"/>
  <c r="AJ120" i="28"/>
  <c r="AK120" i="28"/>
  <c r="AG121" i="28"/>
  <c r="AH121" i="28"/>
  <c r="AI121" i="28"/>
  <c r="AJ121" i="28"/>
  <c r="AK121" i="28"/>
  <c r="AG122" i="28"/>
  <c r="AH122" i="28"/>
  <c r="AI122" i="28"/>
  <c r="AJ122" i="28"/>
  <c r="AK122" i="28"/>
  <c r="AG123" i="28"/>
  <c r="AH123" i="28"/>
  <c r="AI123" i="28"/>
  <c r="AJ123" i="28"/>
  <c r="AK123" i="28"/>
  <c r="AG124" i="28"/>
  <c r="AH124" i="28"/>
  <c r="AI124" i="28"/>
  <c r="AJ124" i="28"/>
  <c r="AK124" i="28"/>
  <c r="AG125" i="28"/>
  <c r="AH125" i="28"/>
  <c r="AI125" i="28"/>
  <c r="AJ125" i="28"/>
  <c r="AK125" i="28"/>
  <c r="AH26" i="28"/>
  <c r="AI26" i="28"/>
  <c r="AJ26" i="28"/>
  <c r="AK26" i="28"/>
  <c r="AG26" i="28"/>
  <c r="Z27" i="28"/>
  <c r="AA27" i="28"/>
  <c r="AB27" i="28"/>
  <c r="AC27" i="28"/>
  <c r="AD27" i="28"/>
  <c r="Z28" i="28"/>
  <c r="AA28" i="28"/>
  <c r="AB28" i="28"/>
  <c r="AC28" i="28"/>
  <c r="AD28" i="28"/>
  <c r="Z29" i="28"/>
  <c r="AA29" i="28"/>
  <c r="AB29" i="28"/>
  <c r="AC29" i="28"/>
  <c r="AD29" i="28"/>
  <c r="Z30" i="28"/>
  <c r="AA30" i="28"/>
  <c r="AB30" i="28"/>
  <c r="AC30" i="28"/>
  <c r="AD30" i="28"/>
  <c r="Z31" i="28"/>
  <c r="AA31" i="28"/>
  <c r="AB31" i="28"/>
  <c r="AC31" i="28"/>
  <c r="AD31" i="28"/>
  <c r="Z32" i="28"/>
  <c r="AA32" i="28"/>
  <c r="AB32" i="28"/>
  <c r="AC32" i="28"/>
  <c r="AD32" i="28"/>
  <c r="Z33" i="28"/>
  <c r="AA33" i="28"/>
  <c r="AB33" i="28"/>
  <c r="AC33" i="28"/>
  <c r="AD33" i="28"/>
  <c r="Z34" i="28"/>
  <c r="AA34" i="28"/>
  <c r="AB34" i="28"/>
  <c r="AC34" i="28"/>
  <c r="AD34" i="28"/>
  <c r="Z35" i="28"/>
  <c r="AA35" i="28"/>
  <c r="AB35" i="28"/>
  <c r="AC35" i="28"/>
  <c r="AD35" i="28"/>
  <c r="Z36" i="28"/>
  <c r="AA36" i="28"/>
  <c r="AB36" i="28"/>
  <c r="AC36" i="28"/>
  <c r="AD36" i="28"/>
  <c r="Z37" i="28"/>
  <c r="AA37" i="28"/>
  <c r="AB37" i="28"/>
  <c r="AC37" i="28"/>
  <c r="AD37" i="28"/>
  <c r="Z38" i="28"/>
  <c r="AA38" i="28"/>
  <c r="AB38" i="28"/>
  <c r="AC38" i="28"/>
  <c r="AD38" i="28"/>
  <c r="Z39" i="28"/>
  <c r="AA39" i="28"/>
  <c r="AB39" i="28"/>
  <c r="AC39" i="28"/>
  <c r="AD39" i="28"/>
  <c r="Z40" i="28"/>
  <c r="AA40" i="28"/>
  <c r="AB40" i="28"/>
  <c r="AC40" i="28"/>
  <c r="AD40" i="28"/>
  <c r="Z41" i="28"/>
  <c r="AA41" i="28"/>
  <c r="AB41" i="28"/>
  <c r="AC41" i="28"/>
  <c r="AD41" i="28"/>
  <c r="Z42" i="28"/>
  <c r="AA42" i="28"/>
  <c r="AB42" i="28"/>
  <c r="AC42" i="28"/>
  <c r="AD42" i="28"/>
  <c r="Z43" i="28"/>
  <c r="AA43" i="28"/>
  <c r="AB43" i="28"/>
  <c r="AC43" i="28"/>
  <c r="AD43" i="28"/>
  <c r="Z44" i="28"/>
  <c r="AA44" i="28"/>
  <c r="AB44" i="28"/>
  <c r="AC44" i="28"/>
  <c r="AD44" i="28"/>
  <c r="Z45" i="28"/>
  <c r="AA45" i="28"/>
  <c r="AB45" i="28"/>
  <c r="AC45" i="28"/>
  <c r="AD45" i="28"/>
  <c r="Z46" i="28"/>
  <c r="AA46" i="28"/>
  <c r="AB46" i="28"/>
  <c r="AC46" i="28"/>
  <c r="AD46" i="28"/>
  <c r="Z47" i="28"/>
  <c r="AA47" i="28"/>
  <c r="AB47" i="28"/>
  <c r="AC47" i="28"/>
  <c r="AD47" i="28"/>
  <c r="Z48" i="28"/>
  <c r="AA48" i="28"/>
  <c r="AB48" i="28"/>
  <c r="AC48" i="28"/>
  <c r="AD48" i="28"/>
  <c r="Z49" i="28"/>
  <c r="AA49" i="28"/>
  <c r="AB49" i="28"/>
  <c r="AC49" i="28"/>
  <c r="AD49" i="28"/>
  <c r="Z50" i="28"/>
  <c r="AA50" i="28"/>
  <c r="AB50" i="28"/>
  <c r="AC50" i="28"/>
  <c r="AD50" i="28"/>
  <c r="Z51" i="28"/>
  <c r="AA51" i="28"/>
  <c r="AB51" i="28"/>
  <c r="AC51" i="28"/>
  <c r="AD51" i="28"/>
  <c r="Z52" i="28"/>
  <c r="AA52" i="28"/>
  <c r="AB52" i="28"/>
  <c r="AC52" i="28"/>
  <c r="AD52" i="28"/>
  <c r="Z53" i="28"/>
  <c r="AA53" i="28"/>
  <c r="AB53" i="28"/>
  <c r="AC53" i="28"/>
  <c r="AD53" i="28"/>
  <c r="Z54" i="28"/>
  <c r="AA54" i="28"/>
  <c r="AB54" i="28"/>
  <c r="AC54" i="28"/>
  <c r="AD54" i="28"/>
  <c r="Z55" i="28"/>
  <c r="AA55" i="28"/>
  <c r="AB55" i="28"/>
  <c r="AC55" i="28"/>
  <c r="AD55" i="28"/>
  <c r="Z56" i="28"/>
  <c r="AA56" i="28"/>
  <c r="AB56" i="28"/>
  <c r="AC56" i="28"/>
  <c r="AD56" i="28"/>
  <c r="Z57" i="28"/>
  <c r="AA57" i="28"/>
  <c r="AB57" i="28"/>
  <c r="AC57" i="28"/>
  <c r="AD57" i="28"/>
  <c r="Z58" i="28"/>
  <c r="AA58" i="28"/>
  <c r="AB58" i="28"/>
  <c r="AC58" i="28"/>
  <c r="AD58" i="28"/>
  <c r="Z59" i="28"/>
  <c r="AA59" i="28"/>
  <c r="AB59" i="28"/>
  <c r="AC59" i="28"/>
  <c r="AD59" i="28"/>
  <c r="Z60" i="28"/>
  <c r="AA60" i="28"/>
  <c r="AB60" i="28"/>
  <c r="AC60" i="28"/>
  <c r="AD60" i="28"/>
  <c r="Z61" i="28"/>
  <c r="AA61" i="28"/>
  <c r="AB61" i="28"/>
  <c r="AC61" i="28"/>
  <c r="AD61" i="28"/>
  <c r="Z62" i="28"/>
  <c r="AA62" i="28"/>
  <c r="AB62" i="28"/>
  <c r="AC62" i="28"/>
  <c r="AD62" i="28"/>
  <c r="Z63" i="28"/>
  <c r="AA63" i="28"/>
  <c r="AB63" i="28"/>
  <c r="AC63" i="28"/>
  <c r="AD63" i="28"/>
  <c r="Z64" i="28"/>
  <c r="AA64" i="28"/>
  <c r="AB64" i="28"/>
  <c r="AC64" i="28"/>
  <c r="AD64" i="28"/>
  <c r="Z65" i="28"/>
  <c r="AA65" i="28"/>
  <c r="AB65" i="28"/>
  <c r="AC65" i="28"/>
  <c r="AD65" i="28"/>
  <c r="Z66" i="28"/>
  <c r="AA66" i="28"/>
  <c r="AB66" i="28"/>
  <c r="AC66" i="28"/>
  <c r="AD66" i="28"/>
  <c r="Z67" i="28"/>
  <c r="AA67" i="28"/>
  <c r="AB67" i="28"/>
  <c r="AC67" i="28"/>
  <c r="AD67" i="28"/>
  <c r="Z68" i="28"/>
  <c r="AA68" i="28"/>
  <c r="AB68" i="28"/>
  <c r="AC68" i="28"/>
  <c r="AD68" i="28"/>
  <c r="Z69" i="28"/>
  <c r="AA69" i="28"/>
  <c r="AB69" i="28"/>
  <c r="AC69" i="28"/>
  <c r="AD69" i="28"/>
  <c r="Z70" i="28"/>
  <c r="AA70" i="28"/>
  <c r="AB70" i="28"/>
  <c r="AC70" i="28"/>
  <c r="AD70" i="28"/>
  <c r="Z71" i="28"/>
  <c r="AA71" i="28"/>
  <c r="AB71" i="28"/>
  <c r="AC71" i="28"/>
  <c r="AD71" i="28"/>
  <c r="Z72" i="28"/>
  <c r="AA72" i="28"/>
  <c r="AB72" i="28"/>
  <c r="AC72" i="28"/>
  <c r="AD72" i="28"/>
  <c r="Z73" i="28"/>
  <c r="AA73" i="28"/>
  <c r="AB73" i="28"/>
  <c r="AC73" i="28"/>
  <c r="AD73" i="28"/>
  <c r="Z74" i="28"/>
  <c r="AA74" i="28"/>
  <c r="AB74" i="28"/>
  <c r="AC74" i="28"/>
  <c r="AD74" i="28"/>
  <c r="Z75" i="28"/>
  <c r="AA75" i="28"/>
  <c r="AB75" i="28"/>
  <c r="AC75" i="28"/>
  <c r="AD75" i="28"/>
  <c r="Z76" i="28"/>
  <c r="AA76" i="28"/>
  <c r="AB76" i="28"/>
  <c r="AC76" i="28"/>
  <c r="AD76" i="28"/>
  <c r="Z77" i="28"/>
  <c r="AA77" i="28"/>
  <c r="AB77" i="28"/>
  <c r="AC77" i="28"/>
  <c r="AD77" i="28"/>
  <c r="Z78" i="28"/>
  <c r="AA78" i="28"/>
  <c r="AB78" i="28"/>
  <c r="AC78" i="28"/>
  <c r="AD78" i="28"/>
  <c r="Z79" i="28"/>
  <c r="AA79" i="28"/>
  <c r="AB79" i="28"/>
  <c r="AC79" i="28"/>
  <c r="AD79" i="28"/>
  <c r="Z80" i="28"/>
  <c r="AA80" i="28"/>
  <c r="AB80" i="28"/>
  <c r="AC80" i="28"/>
  <c r="AD80" i="28"/>
  <c r="Z81" i="28"/>
  <c r="AA81" i="28"/>
  <c r="AB81" i="28"/>
  <c r="AC81" i="28"/>
  <c r="AD81" i="28"/>
  <c r="Z82" i="28"/>
  <c r="AA82" i="28"/>
  <c r="AB82" i="28"/>
  <c r="AC82" i="28"/>
  <c r="AD82" i="28"/>
  <c r="Z83" i="28"/>
  <c r="AA83" i="28"/>
  <c r="AB83" i="28"/>
  <c r="AC83" i="28"/>
  <c r="AD83" i="28"/>
  <c r="Z84" i="28"/>
  <c r="AA84" i="28"/>
  <c r="AB84" i="28"/>
  <c r="AC84" i="28"/>
  <c r="AD84" i="28"/>
  <c r="Z85" i="28"/>
  <c r="AA85" i="28"/>
  <c r="AB85" i="28"/>
  <c r="AC85" i="28"/>
  <c r="AD85" i="28"/>
  <c r="Z86" i="28"/>
  <c r="AA86" i="28"/>
  <c r="AB86" i="28"/>
  <c r="AC86" i="28"/>
  <c r="AD86" i="28"/>
  <c r="Z87" i="28"/>
  <c r="AA87" i="28"/>
  <c r="AB87" i="28"/>
  <c r="AC87" i="28"/>
  <c r="AD87" i="28"/>
  <c r="Z88" i="28"/>
  <c r="AA88" i="28"/>
  <c r="AB88" i="28"/>
  <c r="AC88" i="28"/>
  <c r="AD88" i="28"/>
  <c r="Z89" i="28"/>
  <c r="AA89" i="28"/>
  <c r="AB89" i="28"/>
  <c r="AC89" i="28"/>
  <c r="AD89" i="28"/>
  <c r="Z90" i="28"/>
  <c r="AA90" i="28"/>
  <c r="AB90" i="28"/>
  <c r="AC90" i="28"/>
  <c r="AD90" i="28"/>
  <c r="Z91" i="28"/>
  <c r="AA91" i="28"/>
  <c r="AB91" i="28"/>
  <c r="AC91" i="28"/>
  <c r="AD91" i="28"/>
  <c r="Z92" i="28"/>
  <c r="AA92" i="28"/>
  <c r="AB92" i="28"/>
  <c r="AC92" i="28"/>
  <c r="AD92" i="28"/>
  <c r="Z93" i="28"/>
  <c r="AA93" i="28"/>
  <c r="AB93" i="28"/>
  <c r="AC93" i="28"/>
  <c r="AD93" i="28"/>
  <c r="Z94" i="28"/>
  <c r="AA94" i="28"/>
  <c r="AB94" i="28"/>
  <c r="AC94" i="28"/>
  <c r="AD94" i="28"/>
  <c r="Z95" i="28"/>
  <c r="AA95" i="28"/>
  <c r="AB95" i="28"/>
  <c r="AC95" i="28"/>
  <c r="AD95" i="28"/>
  <c r="Z96" i="28"/>
  <c r="AA96" i="28"/>
  <c r="AB96" i="28"/>
  <c r="AC96" i="28"/>
  <c r="AD96" i="28"/>
  <c r="Z97" i="28"/>
  <c r="AA97" i="28"/>
  <c r="AB97" i="28"/>
  <c r="AC97" i="28"/>
  <c r="AD97" i="28"/>
  <c r="Z98" i="28"/>
  <c r="AA98" i="28"/>
  <c r="AB98" i="28"/>
  <c r="AC98" i="28"/>
  <c r="AD98" i="28"/>
  <c r="Z99" i="28"/>
  <c r="AA99" i="28"/>
  <c r="AB99" i="28"/>
  <c r="AC99" i="28"/>
  <c r="AD99" i="28"/>
  <c r="Z100" i="28"/>
  <c r="AA100" i="28"/>
  <c r="AB100" i="28"/>
  <c r="AC100" i="28"/>
  <c r="AD100" i="28"/>
  <c r="Z101" i="28"/>
  <c r="AA101" i="28"/>
  <c r="AB101" i="28"/>
  <c r="AC101" i="28"/>
  <c r="AD101" i="28"/>
  <c r="Z102" i="28"/>
  <c r="AA102" i="28"/>
  <c r="AB102" i="28"/>
  <c r="AC102" i="28"/>
  <c r="AD102" i="28"/>
  <c r="Z103" i="28"/>
  <c r="AA103" i="28"/>
  <c r="AB103" i="28"/>
  <c r="AC103" i="28"/>
  <c r="AD103" i="28"/>
  <c r="Z104" i="28"/>
  <c r="AA104" i="28"/>
  <c r="AB104" i="28"/>
  <c r="AC104" i="28"/>
  <c r="AD104" i="28"/>
  <c r="Z105" i="28"/>
  <c r="AA105" i="28"/>
  <c r="AB105" i="28"/>
  <c r="AC105" i="28"/>
  <c r="AD105" i="28"/>
  <c r="Z106" i="28"/>
  <c r="AA106" i="28"/>
  <c r="AB106" i="28"/>
  <c r="AC106" i="28"/>
  <c r="AD106" i="28"/>
  <c r="Z107" i="28"/>
  <c r="AA107" i="28"/>
  <c r="AB107" i="28"/>
  <c r="AC107" i="28"/>
  <c r="AD107" i="28"/>
  <c r="Z108" i="28"/>
  <c r="AA108" i="28"/>
  <c r="AB108" i="28"/>
  <c r="AC108" i="28"/>
  <c r="AD108" i="28"/>
  <c r="Z109" i="28"/>
  <c r="AA109" i="28"/>
  <c r="AB109" i="28"/>
  <c r="AC109" i="28"/>
  <c r="AD109" i="28"/>
  <c r="Z110" i="28"/>
  <c r="AA110" i="28"/>
  <c r="AB110" i="28"/>
  <c r="AC110" i="28"/>
  <c r="AD110" i="28"/>
  <c r="Z111" i="28"/>
  <c r="AA111" i="28"/>
  <c r="AB111" i="28"/>
  <c r="AC111" i="28"/>
  <c r="AD111" i="28"/>
  <c r="Z112" i="28"/>
  <c r="AA112" i="28"/>
  <c r="AB112" i="28"/>
  <c r="AC112" i="28"/>
  <c r="AD112" i="28"/>
  <c r="Z113" i="28"/>
  <c r="AA113" i="28"/>
  <c r="AB113" i="28"/>
  <c r="AC113" i="28"/>
  <c r="AD113" i="28"/>
  <c r="Z114" i="28"/>
  <c r="AA114" i="28"/>
  <c r="AB114" i="28"/>
  <c r="AC114" i="28"/>
  <c r="AD114" i="28"/>
  <c r="Z115" i="28"/>
  <c r="AA115" i="28"/>
  <c r="AB115" i="28"/>
  <c r="AC115" i="28"/>
  <c r="AD115" i="28"/>
  <c r="Z116" i="28"/>
  <c r="AA116" i="28"/>
  <c r="AB116" i="28"/>
  <c r="AC116" i="28"/>
  <c r="AD116" i="28"/>
  <c r="Z117" i="28"/>
  <c r="AA117" i="28"/>
  <c r="AB117" i="28"/>
  <c r="AC117" i="28"/>
  <c r="AD117" i="28"/>
  <c r="Z118" i="28"/>
  <c r="AA118" i="28"/>
  <c r="AB118" i="28"/>
  <c r="AC118" i="28"/>
  <c r="AD118" i="28"/>
  <c r="Z119" i="28"/>
  <c r="AA119" i="28"/>
  <c r="AB119" i="28"/>
  <c r="AC119" i="28"/>
  <c r="AD119" i="28"/>
  <c r="Z120" i="28"/>
  <c r="AA120" i="28"/>
  <c r="AB120" i="28"/>
  <c r="AC120" i="28"/>
  <c r="AD120" i="28"/>
  <c r="Z121" i="28"/>
  <c r="AA121" i="28"/>
  <c r="AB121" i="28"/>
  <c r="AC121" i="28"/>
  <c r="AD121" i="28"/>
  <c r="Z122" i="28"/>
  <c r="AA122" i="28"/>
  <c r="AB122" i="28"/>
  <c r="AC122" i="28"/>
  <c r="AD122" i="28"/>
  <c r="Z123" i="28"/>
  <c r="AA123" i="28"/>
  <c r="AB123" i="28"/>
  <c r="AC123" i="28"/>
  <c r="AD123" i="28"/>
  <c r="Z124" i="28"/>
  <c r="AA124" i="28"/>
  <c r="AB124" i="28"/>
  <c r="AC124" i="28"/>
  <c r="AD124" i="28"/>
  <c r="Z125" i="28"/>
  <c r="AA125" i="28"/>
  <c r="AB125" i="28"/>
  <c r="AC125" i="28"/>
  <c r="AD125" i="28"/>
  <c r="AA26" i="28"/>
  <c r="AB26" i="28"/>
  <c r="AC26" i="28"/>
  <c r="AD26" i="28"/>
  <c r="Z26" i="28"/>
  <c r="Q26" i="28"/>
  <c r="R26" i="28"/>
  <c r="S26" i="28"/>
  <c r="T26" i="28"/>
  <c r="U26" i="28"/>
  <c r="V26" i="28"/>
  <c r="W26" i="28"/>
  <c r="Q27" i="28"/>
  <c r="R27" i="28"/>
  <c r="S27" i="28"/>
  <c r="T27" i="28"/>
  <c r="U27" i="28"/>
  <c r="V27" i="28"/>
  <c r="W27" i="28"/>
  <c r="Q28" i="28"/>
  <c r="R28" i="28"/>
  <c r="S28" i="28"/>
  <c r="T28" i="28"/>
  <c r="U28" i="28"/>
  <c r="V28" i="28"/>
  <c r="W28" i="28"/>
  <c r="Q29" i="28"/>
  <c r="R29" i="28"/>
  <c r="S29" i="28"/>
  <c r="T29" i="28"/>
  <c r="U29" i="28"/>
  <c r="V29" i="28"/>
  <c r="W29" i="28"/>
  <c r="Q30" i="28"/>
  <c r="R30" i="28"/>
  <c r="S30" i="28"/>
  <c r="T30" i="28"/>
  <c r="U30" i="28"/>
  <c r="AF30" i="28" s="1"/>
  <c r="V30" i="28"/>
  <c r="W30" i="28"/>
  <c r="Q31" i="28"/>
  <c r="R31" i="28"/>
  <c r="S31" i="28"/>
  <c r="T31" i="28"/>
  <c r="U31" i="28"/>
  <c r="AF31" i="28" s="1"/>
  <c r="V31" i="28"/>
  <c r="W31" i="28"/>
  <c r="Q32" i="28"/>
  <c r="R32" i="28"/>
  <c r="S32" i="28"/>
  <c r="T32" i="28"/>
  <c r="U32" i="28"/>
  <c r="V32" i="28"/>
  <c r="W32" i="28"/>
  <c r="Q33" i="28"/>
  <c r="R33" i="28"/>
  <c r="S33" i="28"/>
  <c r="T33" i="28"/>
  <c r="U33" i="28"/>
  <c r="V33" i="28"/>
  <c r="W33" i="28"/>
  <c r="Q34" i="28"/>
  <c r="R34" i="28"/>
  <c r="S34" i="28"/>
  <c r="T34" i="28"/>
  <c r="U34" i="28"/>
  <c r="V34" i="28"/>
  <c r="W34" i="28"/>
  <c r="Q35" i="28"/>
  <c r="R35" i="28"/>
  <c r="S35" i="28"/>
  <c r="T35" i="28"/>
  <c r="U35" i="28"/>
  <c r="V35" i="28"/>
  <c r="W35" i="28"/>
  <c r="Q36" i="28"/>
  <c r="R36" i="28"/>
  <c r="S36" i="28"/>
  <c r="T36" i="28"/>
  <c r="U36" i="28"/>
  <c r="V36" i="28"/>
  <c r="W36" i="28"/>
  <c r="Q37" i="28"/>
  <c r="R37" i="28"/>
  <c r="S37" i="28"/>
  <c r="T37" i="28"/>
  <c r="U37" i="28"/>
  <c r="AF37" i="28" s="1"/>
  <c r="V37" i="28"/>
  <c r="W37" i="28"/>
  <c r="Q38" i="28"/>
  <c r="R38" i="28"/>
  <c r="S38" i="28"/>
  <c r="T38" i="28"/>
  <c r="U38" i="28"/>
  <c r="AF38" i="28" s="1"/>
  <c r="V38" i="28"/>
  <c r="W38" i="28"/>
  <c r="Q39" i="28"/>
  <c r="R39" i="28"/>
  <c r="S39" i="28"/>
  <c r="T39" i="28"/>
  <c r="U39" i="28"/>
  <c r="AF39" i="28" s="1"/>
  <c r="V39" i="28"/>
  <c r="W39" i="28"/>
  <c r="Q40" i="28"/>
  <c r="R40" i="28"/>
  <c r="S40" i="28"/>
  <c r="T40" i="28"/>
  <c r="U40" i="28"/>
  <c r="V40" i="28"/>
  <c r="W40" i="28"/>
  <c r="Q41" i="28"/>
  <c r="R41" i="28"/>
  <c r="S41" i="28"/>
  <c r="T41" i="28"/>
  <c r="U41" i="28"/>
  <c r="V41" i="28"/>
  <c r="W41" i="28"/>
  <c r="Q42" i="28"/>
  <c r="R42" i="28"/>
  <c r="S42" i="28"/>
  <c r="T42" i="28"/>
  <c r="U42" i="28"/>
  <c r="V42" i="28"/>
  <c r="W42" i="28"/>
  <c r="Q43" i="28"/>
  <c r="R43" i="28"/>
  <c r="S43" i="28"/>
  <c r="T43" i="28"/>
  <c r="U43" i="28"/>
  <c r="V43" i="28"/>
  <c r="W43" i="28"/>
  <c r="Q44" i="28"/>
  <c r="R44" i="28"/>
  <c r="S44" i="28"/>
  <c r="T44" i="28"/>
  <c r="U44" i="28"/>
  <c r="V44" i="28"/>
  <c r="W44" i="28"/>
  <c r="Q45" i="28"/>
  <c r="R45" i="28"/>
  <c r="S45" i="28"/>
  <c r="T45" i="28"/>
  <c r="U45" i="28"/>
  <c r="AF45" i="28" s="1"/>
  <c r="V45" i="28"/>
  <c r="W45" i="28"/>
  <c r="Q46" i="28"/>
  <c r="R46" i="28"/>
  <c r="S46" i="28"/>
  <c r="T46" i="28"/>
  <c r="U46" i="28"/>
  <c r="AF46" i="28" s="1"/>
  <c r="V46" i="28"/>
  <c r="W46" i="28"/>
  <c r="Q47" i="28"/>
  <c r="R47" i="28"/>
  <c r="S47" i="28"/>
  <c r="T47" i="28"/>
  <c r="U47" i="28"/>
  <c r="AF47" i="28" s="1"/>
  <c r="V47" i="28"/>
  <c r="W47" i="28"/>
  <c r="Q48" i="28"/>
  <c r="R48" i="28"/>
  <c r="S48" i="28"/>
  <c r="T48" i="28"/>
  <c r="U48" i="28"/>
  <c r="V48" i="28"/>
  <c r="W48" i="28"/>
  <c r="Q49" i="28"/>
  <c r="R49" i="28"/>
  <c r="S49" i="28"/>
  <c r="T49" i="28"/>
  <c r="U49" i="28"/>
  <c r="V49" i="28"/>
  <c r="W49" i="28"/>
  <c r="Q50" i="28"/>
  <c r="R50" i="28"/>
  <c r="S50" i="28"/>
  <c r="T50" i="28"/>
  <c r="U50" i="28"/>
  <c r="AF50" i="28" s="1"/>
  <c r="V50" i="28"/>
  <c r="W50" i="28"/>
  <c r="Q51" i="28"/>
  <c r="R51" i="28"/>
  <c r="S51" i="28"/>
  <c r="T51" i="28"/>
  <c r="U51" i="28"/>
  <c r="V51" i="28"/>
  <c r="W51" i="28"/>
  <c r="Q52" i="28"/>
  <c r="R52" i="28"/>
  <c r="S52" i="28"/>
  <c r="T52" i="28"/>
  <c r="U52" i="28"/>
  <c r="V52" i="28"/>
  <c r="W52" i="28"/>
  <c r="Q53" i="28"/>
  <c r="R53" i="28"/>
  <c r="S53" i="28"/>
  <c r="T53" i="28"/>
  <c r="U53" i="28"/>
  <c r="V53" i="28"/>
  <c r="W53" i="28"/>
  <c r="Q54" i="28"/>
  <c r="R54" i="28"/>
  <c r="S54" i="28"/>
  <c r="T54" i="28"/>
  <c r="U54" i="28"/>
  <c r="AF54" i="28" s="1"/>
  <c r="V54" i="28"/>
  <c r="W54" i="28"/>
  <c r="Q55" i="28"/>
  <c r="R55" i="28"/>
  <c r="S55" i="28"/>
  <c r="T55" i="28"/>
  <c r="U55" i="28"/>
  <c r="V55" i="28"/>
  <c r="W55" i="28"/>
  <c r="Q56" i="28"/>
  <c r="R56" i="28"/>
  <c r="S56" i="28"/>
  <c r="T56" i="28"/>
  <c r="U56" i="28"/>
  <c r="AF56" i="28" s="1"/>
  <c r="V56" i="28"/>
  <c r="W56" i="28"/>
  <c r="Q57" i="28"/>
  <c r="R57" i="28"/>
  <c r="S57" i="28"/>
  <c r="T57" i="28"/>
  <c r="U57" i="28"/>
  <c r="V57" i="28"/>
  <c r="W57" i="28"/>
  <c r="Q58" i="28"/>
  <c r="R58" i="28"/>
  <c r="S58" i="28"/>
  <c r="T58" i="28"/>
  <c r="U58" i="28"/>
  <c r="AF58" i="28" s="1"/>
  <c r="V58" i="28"/>
  <c r="W58" i="28"/>
  <c r="Q59" i="28"/>
  <c r="R59" i="28"/>
  <c r="S59" i="28"/>
  <c r="T59" i="28"/>
  <c r="U59" i="28"/>
  <c r="V59" i="28"/>
  <c r="W59" i="28"/>
  <c r="Q60" i="28"/>
  <c r="R60" i="28"/>
  <c r="S60" i="28"/>
  <c r="T60" i="28"/>
  <c r="U60" i="28"/>
  <c r="V60" i="28"/>
  <c r="W60" i="28"/>
  <c r="Q61" i="28"/>
  <c r="R61" i="28"/>
  <c r="S61" i="28"/>
  <c r="T61" i="28"/>
  <c r="U61" i="28"/>
  <c r="AF61" i="28" s="1"/>
  <c r="V61" i="28"/>
  <c r="W61" i="28"/>
  <c r="Q62" i="28"/>
  <c r="R62" i="28"/>
  <c r="S62" i="28"/>
  <c r="T62" i="28"/>
  <c r="U62" i="28"/>
  <c r="AF62" i="28" s="1"/>
  <c r="V62" i="28"/>
  <c r="W62" i="28"/>
  <c r="Q63" i="28"/>
  <c r="R63" i="28"/>
  <c r="S63" i="28"/>
  <c r="T63" i="28"/>
  <c r="U63" i="28"/>
  <c r="AF63" i="28" s="1"/>
  <c r="V63" i="28"/>
  <c r="W63" i="28"/>
  <c r="Q64" i="28"/>
  <c r="R64" i="28"/>
  <c r="S64" i="28"/>
  <c r="T64" i="28"/>
  <c r="U64" i="28"/>
  <c r="V64" i="28"/>
  <c r="W64" i="28"/>
  <c r="Q65" i="28"/>
  <c r="R65" i="28"/>
  <c r="S65" i="28"/>
  <c r="T65" i="28"/>
  <c r="U65" i="28"/>
  <c r="AF65" i="28" s="1"/>
  <c r="V65" i="28"/>
  <c r="W65" i="28"/>
  <c r="Q66" i="28"/>
  <c r="R66" i="28"/>
  <c r="S66" i="28"/>
  <c r="T66" i="28"/>
  <c r="U66" i="28"/>
  <c r="V66" i="28"/>
  <c r="W66" i="28"/>
  <c r="Q67" i="28"/>
  <c r="R67" i="28"/>
  <c r="S67" i="28"/>
  <c r="T67" i="28"/>
  <c r="U67" i="28"/>
  <c r="V67" i="28"/>
  <c r="W67" i="28"/>
  <c r="Q68" i="28"/>
  <c r="R68" i="28"/>
  <c r="S68" i="28"/>
  <c r="T68" i="28"/>
  <c r="U68" i="28"/>
  <c r="V68" i="28"/>
  <c r="W68" i="28"/>
  <c r="Q69" i="28"/>
  <c r="R69" i="28"/>
  <c r="S69" i="28"/>
  <c r="T69" i="28"/>
  <c r="U69" i="28"/>
  <c r="AF69" i="28" s="1"/>
  <c r="V69" i="28"/>
  <c r="W69" i="28"/>
  <c r="Q70" i="28"/>
  <c r="R70" i="28"/>
  <c r="S70" i="28"/>
  <c r="T70" i="28"/>
  <c r="U70" i="28"/>
  <c r="AF70" i="28" s="1"/>
  <c r="V70" i="28"/>
  <c r="W70" i="28"/>
  <c r="Q71" i="28"/>
  <c r="R71" i="28"/>
  <c r="S71" i="28"/>
  <c r="T71" i="28"/>
  <c r="U71" i="28"/>
  <c r="AF71" i="28" s="1"/>
  <c r="V71" i="28"/>
  <c r="W71" i="28"/>
  <c r="Q72" i="28"/>
  <c r="R72" i="28"/>
  <c r="S72" i="28"/>
  <c r="T72" i="28"/>
  <c r="U72" i="28"/>
  <c r="V72" i="28"/>
  <c r="W72" i="28"/>
  <c r="Q73" i="28"/>
  <c r="R73" i="28"/>
  <c r="S73" i="28"/>
  <c r="T73" i="28"/>
  <c r="U73" i="28"/>
  <c r="AF73" i="28" s="1"/>
  <c r="V73" i="28"/>
  <c r="W73" i="28"/>
  <c r="Q74" i="28"/>
  <c r="R74" i="28"/>
  <c r="S74" i="28"/>
  <c r="T74" i="28"/>
  <c r="U74" i="28"/>
  <c r="V74" i="28"/>
  <c r="W74" i="28"/>
  <c r="Q75" i="28"/>
  <c r="R75" i="28"/>
  <c r="S75" i="28"/>
  <c r="T75" i="28"/>
  <c r="U75" i="28"/>
  <c r="V75" i="28"/>
  <c r="W75" i="28"/>
  <c r="Q76" i="28"/>
  <c r="R76" i="28"/>
  <c r="S76" i="28"/>
  <c r="T76" i="28"/>
  <c r="U76" i="28"/>
  <c r="V76" i="28"/>
  <c r="W76" i="28"/>
  <c r="Q77" i="28"/>
  <c r="R77" i="28"/>
  <c r="S77" i="28"/>
  <c r="T77" i="28"/>
  <c r="U77" i="28"/>
  <c r="AF77" i="28" s="1"/>
  <c r="V77" i="28"/>
  <c r="W77" i="28"/>
  <c r="Q78" i="28"/>
  <c r="R78" i="28"/>
  <c r="S78" i="28"/>
  <c r="T78" i="28"/>
  <c r="U78" i="28"/>
  <c r="V78" i="28"/>
  <c r="W78" i="28"/>
  <c r="Q79" i="28"/>
  <c r="R79" i="28"/>
  <c r="S79" i="28"/>
  <c r="T79" i="28"/>
  <c r="U79" i="28"/>
  <c r="AF79" i="28" s="1"/>
  <c r="V79" i="28"/>
  <c r="W79" i="28"/>
  <c r="Q80" i="28"/>
  <c r="R80" i="28"/>
  <c r="S80" i="28"/>
  <c r="T80" i="28"/>
  <c r="U80" i="28"/>
  <c r="AF80" i="28" s="1"/>
  <c r="V80" i="28"/>
  <c r="W80" i="28"/>
  <c r="Q81" i="28"/>
  <c r="R81" i="28"/>
  <c r="S81" i="28"/>
  <c r="T81" i="28"/>
  <c r="U81" i="28"/>
  <c r="V81" i="28"/>
  <c r="W81" i="28"/>
  <c r="Q82" i="28"/>
  <c r="R82" i="28"/>
  <c r="S82" i="28"/>
  <c r="T82" i="28"/>
  <c r="U82" i="28"/>
  <c r="V82" i="28"/>
  <c r="W82" i="28"/>
  <c r="Q83" i="28"/>
  <c r="R83" i="28"/>
  <c r="S83" i="28"/>
  <c r="T83" i="28"/>
  <c r="U83" i="28"/>
  <c r="V83" i="28"/>
  <c r="W83" i="28"/>
  <c r="Q84" i="28"/>
  <c r="R84" i="28"/>
  <c r="S84" i="28"/>
  <c r="T84" i="28"/>
  <c r="U84" i="28"/>
  <c r="V84" i="28"/>
  <c r="W84" i="28"/>
  <c r="Q85" i="28"/>
  <c r="R85" i="28"/>
  <c r="S85" i="28"/>
  <c r="T85" i="28"/>
  <c r="U85" i="28"/>
  <c r="AF85" i="28" s="1"/>
  <c r="V85" i="28"/>
  <c r="W85" i="28"/>
  <c r="Q86" i="28"/>
  <c r="R86" i="28"/>
  <c r="S86" i="28"/>
  <c r="T86" i="28"/>
  <c r="U86" i="28"/>
  <c r="V86" i="28"/>
  <c r="W86" i="28"/>
  <c r="Q87" i="28"/>
  <c r="R87" i="28"/>
  <c r="S87" i="28"/>
  <c r="T87" i="28"/>
  <c r="U87" i="28"/>
  <c r="V87" i="28"/>
  <c r="W87" i="28"/>
  <c r="Q88" i="28"/>
  <c r="R88" i="28"/>
  <c r="S88" i="28"/>
  <c r="T88" i="28"/>
  <c r="U88" i="28"/>
  <c r="AF88" i="28" s="1"/>
  <c r="V88" i="28"/>
  <c r="W88" i="28"/>
  <c r="Q89" i="28"/>
  <c r="R89" i="28"/>
  <c r="S89" i="28"/>
  <c r="T89" i="28"/>
  <c r="U89" i="28"/>
  <c r="AF89" i="28" s="1"/>
  <c r="V89" i="28"/>
  <c r="W89" i="28"/>
  <c r="Q90" i="28"/>
  <c r="R90" i="28"/>
  <c r="S90" i="28"/>
  <c r="T90" i="28"/>
  <c r="U90" i="28"/>
  <c r="V90" i="28"/>
  <c r="W90" i="28"/>
  <c r="Q91" i="28"/>
  <c r="R91" i="28"/>
  <c r="S91" i="28"/>
  <c r="T91" i="28"/>
  <c r="U91" i="28"/>
  <c r="V91" i="28"/>
  <c r="W91" i="28"/>
  <c r="Q92" i="28"/>
  <c r="R92" i="28"/>
  <c r="S92" i="28"/>
  <c r="T92" i="28"/>
  <c r="U92" i="28"/>
  <c r="V92" i="28"/>
  <c r="W92" i="28"/>
  <c r="Q93" i="28"/>
  <c r="R93" i="28"/>
  <c r="S93" i="28"/>
  <c r="T93" i="28"/>
  <c r="U93" i="28"/>
  <c r="AF93" i="28" s="1"/>
  <c r="V93" i="28"/>
  <c r="W93" i="28"/>
  <c r="Q94" i="28"/>
  <c r="R94" i="28"/>
  <c r="S94" i="28"/>
  <c r="T94" i="28"/>
  <c r="U94" i="28"/>
  <c r="V94" i="28"/>
  <c r="W94" i="28"/>
  <c r="Q95" i="28"/>
  <c r="R95" i="28"/>
  <c r="S95" i="28"/>
  <c r="T95" i="28"/>
  <c r="U95" i="28"/>
  <c r="AF95" i="28" s="1"/>
  <c r="V95" i="28"/>
  <c r="W95" i="28"/>
  <c r="Q96" i="28"/>
  <c r="R96" i="28"/>
  <c r="S96" i="28"/>
  <c r="T96" i="28"/>
  <c r="U96" i="28"/>
  <c r="AF96" i="28" s="1"/>
  <c r="V96" i="28"/>
  <c r="W96" i="28"/>
  <c r="Q97" i="28"/>
  <c r="R97" i="28"/>
  <c r="S97" i="28"/>
  <c r="T97" i="28"/>
  <c r="U97" i="28"/>
  <c r="V97" i="28"/>
  <c r="W97" i="28"/>
  <c r="Q98" i="28"/>
  <c r="R98" i="28"/>
  <c r="S98" i="28"/>
  <c r="T98" i="28"/>
  <c r="U98" i="28"/>
  <c r="V98" i="28"/>
  <c r="W98" i="28"/>
  <c r="Q99" i="28"/>
  <c r="R99" i="28"/>
  <c r="S99" i="28"/>
  <c r="T99" i="28"/>
  <c r="U99" i="28"/>
  <c r="V99" i="28"/>
  <c r="W99" i="28"/>
  <c r="Q100" i="28"/>
  <c r="R100" i="28"/>
  <c r="S100" i="28"/>
  <c r="T100" i="28"/>
  <c r="U100" i="28"/>
  <c r="V100" i="28"/>
  <c r="W100" i="28"/>
  <c r="Q101" i="28"/>
  <c r="R101" i="28"/>
  <c r="S101" i="28"/>
  <c r="T101" i="28"/>
  <c r="U101" i="28"/>
  <c r="AF101" i="28" s="1"/>
  <c r="V101" i="28"/>
  <c r="W101" i="28"/>
  <c r="Q102" i="28"/>
  <c r="R102" i="28"/>
  <c r="S102" i="28"/>
  <c r="T102" i="28"/>
  <c r="U102" i="28"/>
  <c r="V102" i="28"/>
  <c r="W102" i="28"/>
  <c r="Q103" i="28"/>
  <c r="R103" i="28"/>
  <c r="S103" i="28"/>
  <c r="T103" i="28"/>
  <c r="U103" i="28"/>
  <c r="V103" i="28"/>
  <c r="W103" i="28"/>
  <c r="Q104" i="28"/>
  <c r="R104" i="28"/>
  <c r="S104" i="28"/>
  <c r="T104" i="28"/>
  <c r="U104" i="28"/>
  <c r="V104" i="28"/>
  <c r="W104" i="28"/>
  <c r="Q105" i="28"/>
  <c r="R105" i="28"/>
  <c r="S105" i="28"/>
  <c r="T105" i="28"/>
  <c r="U105" i="28"/>
  <c r="V105" i="28"/>
  <c r="W105" i="28"/>
  <c r="Q106" i="28"/>
  <c r="R106" i="28"/>
  <c r="S106" i="28"/>
  <c r="T106" i="28"/>
  <c r="U106" i="28"/>
  <c r="AF106" i="28" s="1"/>
  <c r="V106" i="28"/>
  <c r="W106" i="28"/>
  <c r="Q107" i="28"/>
  <c r="R107" i="28"/>
  <c r="S107" i="28"/>
  <c r="T107" i="28"/>
  <c r="U107" i="28"/>
  <c r="V107" i="28"/>
  <c r="W107" i="28"/>
  <c r="Q108" i="28"/>
  <c r="R108" i="28"/>
  <c r="S108" i="28"/>
  <c r="T108" i="28"/>
  <c r="U108" i="28"/>
  <c r="V108" i="28"/>
  <c r="W108" i="28"/>
  <c r="Q109" i="28"/>
  <c r="R109" i="28"/>
  <c r="S109" i="28"/>
  <c r="T109" i="28"/>
  <c r="U109" i="28"/>
  <c r="AF109" i="28" s="1"/>
  <c r="V109" i="28"/>
  <c r="W109" i="28"/>
  <c r="Q110" i="28"/>
  <c r="R110" i="28"/>
  <c r="S110" i="28"/>
  <c r="T110" i="28"/>
  <c r="U110" i="28"/>
  <c r="AF110" i="28" s="1"/>
  <c r="V110" i="28"/>
  <c r="W110" i="28"/>
  <c r="Q111" i="28"/>
  <c r="R111" i="28"/>
  <c r="S111" i="28"/>
  <c r="T111" i="28"/>
  <c r="U111" i="28"/>
  <c r="AF111" i="28" s="1"/>
  <c r="V111" i="28"/>
  <c r="W111" i="28"/>
  <c r="Q112" i="28"/>
  <c r="R112" i="28"/>
  <c r="S112" i="28"/>
  <c r="T112" i="28"/>
  <c r="U112" i="28"/>
  <c r="V112" i="28"/>
  <c r="W112" i="28"/>
  <c r="Q113" i="28"/>
  <c r="R113" i="28"/>
  <c r="S113" i="28"/>
  <c r="T113" i="28"/>
  <c r="U113" i="28"/>
  <c r="V113" i="28"/>
  <c r="W113" i="28"/>
  <c r="Q114" i="28"/>
  <c r="R114" i="28"/>
  <c r="S114" i="28"/>
  <c r="T114" i="28"/>
  <c r="U114" i="28"/>
  <c r="AF114" i="28" s="1"/>
  <c r="V114" i="28"/>
  <c r="W114" i="28"/>
  <c r="Q115" i="28"/>
  <c r="R115" i="28"/>
  <c r="S115" i="28"/>
  <c r="T115" i="28"/>
  <c r="U115" i="28"/>
  <c r="V115" i="28"/>
  <c r="W115" i="28"/>
  <c r="Q116" i="28"/>
  <c r="R116" i="28"/>
  <c r="S116" i="28"/>
  <c r="T116" i="28"/>
  <c r="U116" i="28"/>
  <c r="V116" i="28"/>
  <c r="W116" i="28"/>
  <c r="Q117" i="28"/>
  <c r="R117" i="28"/>
  <c r="S117" i="28"/>
  <c r="T117" i="28"/>
  <c r="U117" i="28"/>
  <c r="V117" i="28"/>
  <c r="W117" i="28"/>
  <c r="Q118" i="28"/>
  <c r="R118" i="28"/>
  <c r="S118" i="28"/>
  <c r="T118" i="28"/>
  <c r="U118" i="28"/>
  <c r="AF118" i="28" s="1"/>
  <c r="V118" i="28"/>
  <c r="W118" i="28"/>
  <c r="Q119" i="28"/>
  <c r="R119" i="28"/>
  <c r="S119" i="28"/>
  <c r="T119" i="28"/>
  <c r="U119" i="28"/>
  <c r="AF119" i="28" s="1"/>
  <c r="V119" i="28"/>
  <c r="W119" i="28"/>
  <c r="Q120" i="28"/>
  <c r="R120" i="28"/>
  <c r="S120" i="28"/>
  <c r="T120" i="28"/>
  <c r="U120" i="28"/>
  <c r="V120" i="28"/>
  <c r="W120" i="28"/>
  <c r="Q121" i="28"/>
  <c r="R121" i="28"/>
  <c r="S121" i="28"/>
  <c r="T121" i="28"/>
  <c r="U121" i="28"/>
  <c r="V121" i="28"/>
  <c r="W121" i="28"/>
  <c r="Q122" i="28"/>
  <c r="R122" i="28"/>
  <c r="S122" i="28"/>
  <c r="T122" i="28"/>
  <c r="U122" i="28"/>
  <c r="V122" i="28"/>
  <c r="W122" i="28"/>
  <c r="Q123" i="28"/>
  <c r="R123" i="28"/>
  <c r="S123" i="28"/>
  <c r="T123" i="28"/>
  <c r="U123" i="28"/>
  <c r="V123" i="28"/>
  <c r="W123" i="28"/>
  <c r="Q124" i="28"/>
  <c r="R124" i="28"/>
  <c r="S124" i="28"/>
  <c r="T124" i="28"/>
  <c r="U124" i="28"/>
  <c r="V124" i="28"/>
  <c r="W124" i="28"/>
  <c r="Q125" i="28"/>
  <c r="R125" i="28"/>
  <c r="S125" i="28"/>
  <c r="T125" i="28"/>
  <c r="U125" i="28"/>
  <c r="AF125" i="28" s="1"/>
  <c r="V125" i="28"/>
  <c r="W125" i="28"/>
  <c r="P125" i="28"/>
  <c r="P121" i="28"/>
  <c r="P122" i="28"/>
  <c r="Y122" i="28" s="1"/>
  <c r="P123" i="28"/>
  <c r="P124" i="28"/>
  <c r="P120" i="28"/>
  <c r="P116" i="28"/>
  <c r="Y116" i="28" s="1"/>
  <c r="P117" i="28"/>
  <c r="P118" i="28"/>
  <c r="P119" i="28"/>
  <c r="P115" i="28"/>
  <c r="P111" i="28"/>
  <c r="P112" i="28"/>
  <c r="P113" i="28"/>
  <c r="P114" i="28"/>
  <c r="P110" i="28"/>
  <c r="Y110" i="28" s="1"/>
  <c r="P106" i="28"/>
  <c r="P107" i="28"/>
  <c r="P108" i="28"/>
  <c r="P109" i="28"/>
  <c r="P105" i="28"/>
  <c r="P101" i="28"/>
  <c r="P102" i="28"/>
  <c r="P103" i="28"/>
  <c r="Y103" i="28" s="1"/>
  <c r="P104" i="28"/>
  <c r="Y104" i="28" s="1"/>
  <c r="P100" i="28"/>
  <c r="Y100" i="28" s="1"/>
  <c r="P96" i="28"/>
  <c r="P97" i="28"/>
  <c r="P98" i="28"/>
  <c r="P99" i="28"/>
  <c r="Y99" i="28" s="1"/>
  <c r="P95" i="28"/>
  <c r="P91" i="28"/>
  <c r="P92" i="28"/>
  <c r="P93" i="28"/>
  <c r="P94" i="28"/>
  <c r="P90" i="28"/>
  <c r="P86" i="28"/>
  <c r="P87" i="28"/>
  <c r="P88" i="28"/>
  <c r="P89" i="28"/>
  <c r="P85" i="28"/>
  <c r="P81" i="28"/>
  <c r="P82" i="28"/>
  <c r="P83" i="28"/>
  <c r="Y83" i="28" s="1"/>
  <c r="P84" i="28"/>
  <c r="P80" i="28"/>
  <c r="P76" i="28"/>
  <c r="P77" i="28"/>
  <c r="Y77" i="28" s="1"/>
  <c r="P78" i="28"/>
  <c r="P79" i="28"/>
  <c r="P75" i="28"/>
  <c r="P71" i="28"/>
  <c r="P72" i="28"/>
  <c r="Y72" i="28" s="1"/>
  <c r="P73" i="28"/>
  <c r="Y73" i="28" s="1"/>
  <c r="P74" i="28"/>
  <c r="P70" i="28"/>
  <c r="P66" i="28"/>
  <c r="Y66" i="28" s="1"/>
  <c r="P67" i="28"/>
  <c r="P68" i="28"/>
  <c r="P69" i="28"/>
  <c r="P65" i="28"/>
  <c r="P61" i="28"/>
  <c r="P62" i="28"/>
  <c r="P63" i="28"/>
  <c r="Y63" i="28" s="1"/>
  <c r="P64" i="28"/>
  <c r="Y65" i="28"/>
  <c r="P60" i="28"/>
  <c r="P56" i="28"/>
  <c r="P57" i="28"/>
  <c r="P58" i="28"/>
  <c r="P59" i="28"/>
  <c r="Y60" i="28"/>
  <c r="P55" i="28"/>
  <c r="P51" i="28"/>
  <c r="P52" i="28"/>
  <c r="P53" i="28"/>
  <c r="P54" i="28"/>
  <c r="P50" i="28"/>
  <c r="Y50" i="28" s="1"/>
  <c r="P46" i="28"/>
  <c r="P47" i="28"/>
  <c r="P48" i="28"/>
  <c r="P49" i="28"/>
  <c r="P45" i="28"/>
  <c r="P41" i="28"/>
  <c r="P42" i="28"/>
  <c r="P43" i="28"/>
  <c r="P44" i="28"/>
  <c r="P40" i="28"/>
  <c r="Y40" i="28" s="1"/>
  <c r="P36" i="28"/>
  <c r="P37" i="28"/>
  <c r="P38" i="28"/>
  <c r="P39" i="28"/>
  <c r="P35" i="28"/>
  <c r="P31" i="28"/>
  <c r="P32" i="28"/>
  <c r="P33" i="28"/>
  <c r="Y33" i="28" s="1"/>
  <c r="P34" i="28"/>
  <c r="Y34" i="28" s="1"/>
  <c r="Y35" i="28"/>
  <c r="P30" i="28"/>
  <c r="Y30" i="28" s="1"/>
  <c r="P27" i="28"/>
  <c r="P28" i="28"/>
  <c r="P29" i="28"/>
  <c r="Y29" i="28" s="1"/>
  <c r="P26" i="28"/>
  <c r="Y125" i="28"/>
  <c r="AF124" i="28"/>
  <c r="Y124" i="28"/>
  <c r="AF123" i="28"/>
  <c r="Y123" i="28"/>
  <c r="AF122" i="28"/>
  <c r="AF121" i="28"/>
  <c r="Y121" i="28"/>
  <c r="AF120" i="28"/>
  <c r="Y120" i="28"/>
  <c r="Y119" i="28"/>
  <c r="Y118" i="28"/>
  <c r="AF117" i="28"/>
  <c r="Y117" i="28"/>
  <c r="AF116" i="28"/>
  <c r="AF115" i="28"/>
  <c r="Y115" i="28"/>
  <c r="Y114" i="28"/>
  <c r="AF113" i="28"/>
  <c r="Y113" i="28"/>
  <c r="AF112" i="28"/>
  <c r="Y112" i="28"/>
  <c r="Y111" i="28"/>
  <c r="Y109" i="28"/>
  <c r="AF108" i="28"/>
  <c r="Y108" i="28"/>
  <c r="AF107" i="28"/>
  <c r="Y107" i="28"/>
  <c r="Y106" i="28"/>
  <c r="AF105" i="28"/>
  <c r="Y105" i="28"/>
  <c r="AF104" i="28"/>
  <c r="AF103" i="28"/>
  <c r="AF102" i="28"/>
  <c r="Y102" i="28"/>
  <c r="Y101" i="28"/>
  <c r="AF100" i="28"/>
  <c r="AF99" i="28"/>
  <c r="AF98" i="28"/>
  <c r="Y98" i="28"/>
  <c r="AF97" i="28"/>
  <c r="Y97" i="28"/>
  <c r="Y96" i="28"/>
  <c r="Y95" i="28"/>
  <c r="AF94" i="28"/>
  <c r="Y94" i="28"/>
  <c r="Y93" i="28"/>
  <c r="AF92" i="28"/>
  <c r="Y92" i="28"/>
  <c r="AF91" i="28"/>
  <c r="Y91" i="28"/>
  <c r="AF90" i="28"/>
  <c r="Y90" i="28"/>
  <c r="Y89" i="28"/>
  <c r="Y88" i="28"/>
  <c r="AF87" i="28"/>
  <c r="Y87" i="28"/>
  <c r="AF86" i="28"/>
  <c r="Y86" i="28"/>
  <c r="Y85" i="28"/>
  <c r="AF84" i="28"/>
  <c r="Y84" i="28"/>
  <c r="AF83" i="28"/>
  <c r="AF82" i="28"/>
  <c r="Y82" i="28"/>
  <c r="AF81" i="28"/>
  <c r="Y81" i="28"/>
  <c r="Y80" i="28"/>
  <c r="Y79" i="28"/>
  <c r="AF78" i="28"/>
  <c r="Y78" i="28"/>
  <c r="AF76" i="28"/>
  <c r="Y76" i="28"/>
  <c r="Y75" i="28"/>
  <c r="AF75" i="28"/>
  <c r="AF74" i="28"/>
  <c r="Y74" i="28"/>
  <c r="AF72" i="28"/>
  <c r="Y71" i="28"/>
  <c r="Y70" i="28"/>
  <c r="Y69" i="28"/>
  <c r="AF68" i="28"/>
  <c r="Y68" i="28"/>
  <c r="AF67" i="28"/>
  <c r="Y67" i="28"/>
  <c r="AF66" i="28"/>
  <c r="AF64" i="28"/>
  <c r="Y64" i="28"/>
  <c r="Y62" i="28"/>
  <c r="Y61" i="28"/>
  <c r="AF60" i="28"/>
  <c r="Y59" i="28"/>
  <c r="AF59" i="28"/>
  <c r="Y58" i="28"/>
  <c r="AF57" i="28"/>
  <c r="Y57" i="28"/>
  <c r="Y56" i="28"/>
  <c r="AF55" i="28"/>
  <c r="Y55" i="28"/>
  <c r="Y54" i="28"/>
  <c r="AF53" i="28"/>
  <c r="Y53" i="28"/>
  <c r="AF52" i="28"/>
  <c r="Y52" i="28"/>
  <c r="AF51" i="28"/>
  <c r="Y51" i="28"/>
  <c r="AF49" i="28"/>
  <c r="Y49" i="28"/>
  <c r="AF48" i="28"/>
  <c r="Y48" i="28"/>
  <c r="Y47" i="28"/>
  <c r="Y46" i="28"/>
  <c r="Y45" i="28"/>
  <c r="AF44" i="28"/>
  <c r="Y44" i="28"/>
  <c r="AF43" i="28"/>
  <c r="Y43" i="28"/>
  <c r="AF42" i="28"/>
  <c r="Y42" i="28"/>
  <c r="AF41" i="28"/>
  <c r="Y41" i="28"/>
  <c r="AF40" i="28"/>
  <c r="Y39" i="28"/>
  <c r="Y38" i="28"/>
  <c r="Y37" i="28"/>
  <c r="AF36" i="28"/>
  <c r="Y36" i="28"/>
  <c r="AF35" i="28"/>
  <c r="AF34" i="28"/>
  <c r="AF33" i="28"/>
  <c r="AF32" i="28"/>
  <c r="Y32" i="28"/>
  <c r="Y31" i="28"/>
  <c r="AF29" i="28"/>
  <c r="AF28" i="28"/>
  <c r="Y28" i="28"/>
  <c r="AF27" i="28"/>
  <c r="Y27" i="28"/>
  <c r="AF26" i="28"/>
  <c r="Y26" i="28"/>
  <c r="AS3" i="61"/>
  <c r="F3" i="67" l="1"/>
  <c r="C3" i="67"/>
  <c r="D3" i="67"/>
  <c r="AN50" i="20"/>
  <c r="AN53" i="20"/>
  <c r="AN64" i="20"/>
  <c r="AN65" i="20"/>
  <c r="AN77" i="20"/>
  <c r="AN78" i="20"/>
  <c r="AN89" i="20"/>
  <c r="AN90" i="20"/>
  <c r="AN102" i="20"/>
  <c r="AN104" i="20"/>
  <c r="AN114" i="20"/>
  <c r="AN117" i="20"/>
  <c r="AN128" i="20"/>
  <c r="AN129" i="20"/>
  <c r="AN136" i="20"/>
  <c r="AN141" i="20"/>
  <c r="AN142" i="20"/>
  <c r="AG49" i="20"/>
  <c r="AG51" i="20"/>
  <c r="AG52" i="20"/>
  <c r="AG53" i="20"/>
  <c r="AG59" i="20"/>
  <c r="AG61" i="20"/>
  <c r="AG62" i="20"/>
  <c r="AG65" i="20"/>
  <c r="AG69" i="20"/>
  <c r="AG73" i="20"/>
  <c r="AG74" i="20"/>
  <c r="AG75" i="20"/>
  <c r="AG81" i="20"/>
  <c r="AG83" i="20"/>
  <c r="AG84" i="20"/>
  <c r="AG85" i="20"/>
  <c r="AG91" i="20"/>
  <c r="AG93" i="20"/>
  <c r="AG94" i="20"/>
  <c r="AG97" i="20"/>
  <c r="AG101" i="20"/>
  <c r="AG105" i="20"/>
  <c r="AG106" i="20"/>
  <c r="AG107" i="20"/>
  <c r="AG113" i="20"/>
  <c r="AG115" i="20"/>
  <c r="AG116" i="20"/>
  <c r="AG117" i="20"/>
  <c r="AG123" i="20"/>
  <c r="AG125" i="20"/>
  <c r="AG126" i="20"/>
  <c r="AG129" i="20"/>
  <c r="AG133" i="20"/>
  <c r="AG137" i="20"/>
  <c r="AG138" i="20"/>
  <c r="AG139" i="20"/>
  <c r="AE143" i="20"/>
  <c r="AD143" i="20"/>
  <c r="AC143" i="20"/>
  <c r="AN143" i="20" s="1"/>
  <c r="AB143" i="20"/>
  <c r="AA143" i="20"/>
  <c r="Z143" i="20"/>
  <c r="Y143" i="20"/>
  <c r="X143" i="20"/>
  <c r="AG143" i="20" s="1"/>
  <c r="AE142" i="20"/>
  <c r="AD142" i="20"/>
  <c r="AC142" i="20"/>
  <c r="AB142" i="20"/>
  <c r="AA142" i="20"/>
  <c r="Z142" i="20"/>
  <c r="Y142" i="20"/>
  <c r="X142" i="20"/>
  <c r="AG142" i="20" s="1"/>
  <c r="AE141" i="20"/>
  <c r="AD141" i="20"/>
  <c r="AC141" i="20"/>
  <c r="AB141" i="20"/>
  <c r="AA141" i="20"/>
  <c r="Z141" i="20"/>
  <c r="Y141" i="20"/>
  <c r="X141" i="20"/>
  <c r="AG141" i="20" s="1"/>
  <c r="AE140" i="20"/>
  <c r="AD140" i="20"/>
  <c r="AC140" i="20"/>
  <c r="AN140" i="20" s="1"/>
  <c r="AB140" i="20"/>
  <c r="AA140" i="20"/>
  <c r="Z140" i="20"/>
  <c r="Y140" i="20"/>
  <c r="X140" i="20"/>
  <c r="AG140" i="20" s="1"/>
  <c r="AE139" i="20"/>
  <c r="AD139" i="20"/>
  <c r="AC139" i="20"/>
  <c r="AN139" i="20" s="1"/>
  <c r="AB139" i="20"/>
  <c r="AA139" i="20"/>
  <c r="Z139" i="20"/>
  <c r="Y139" i="20"/>
  <c r="X139" i="20"/>
  <c r="AE138" i="20"/>
  <c r="AD138" i="20"/>
  <c r="AC138" i="20"/>
  <c r="AN138" i="20" s="1"/>
  <c r="AB138" i="20"/>
  <c r="AA138" i="20"/>
  <c r="Z138" i="20"/>
  <c r="Y138" i="20"/>
  <c r="X138" i="20"/>
  <c r="AE137" i="20"/>
  <c r="AD137" i="20"/>
  <c r="AC137" i="20"/>
  <c r="AN137" i="20" s="1"/>
  <c r="AB137" i="20"/>
  <c r="AA137" i="20"/>
  <c r="Z137" i="20"/>
  <c r="Y137" i="20"/>
  <c r="X137" i="20"/>
  <c r="AE136" i="20"/>
  <c r="AD136" i="20"/>
  <c r="AC136" i="20"/>
  <c r="AB136" i="20"/>
  <c r="AA136" i="20"/>
  <c r="Z136" i="20"/>
  <c r="Y136" i="20"/>
  <c r="X136" i="20"/>
  <c r="AG136" i="20" s="1"/>
  <c r="AE135" i="20"/>
  <c r="AD135" i="20"/>
  <c r="AC135" i="20"/>
  <c r="AN135" i="20" s="1"/>
  <c r="AB135" i="20"/>
  <c r="AA135" i="20"/>
  <c r="Z135" i="20"/>
  <c r="Y135" i="20"/>
  <c r="X135" i="20"/>
  <c r="AG135" i="20" s="1"/>
  <c r="AE134" i="20"/>
  <c r="AD134" i="20"/>
  <c r="AC134" i="20"/>
  <c r="AN134" i="20" s="1"/>
  <c r="AB134" i="20"/>
  <c r="AA134" i="20"/>
  <c r="Z134" i="20"/>
  <c r="Y134" i="20"/>
  <c r="X134" i="20"/>
  <c r="AG134" i="20" s="1"/>
  <c r="AE133" i="20"/>
  <c r="AD133" i="20"/>
  <c r="AC133" i="20"/>
  <c r="AN133" i="20" s="1"/>
  <c r="AB133" i="20"/>
  <c r="AA133" i="20"/>
  <c r="Z133" i="20"/>
  <c r="Y133" i="20"/>
  <c r="X133" i="20"/>
  <c r="AE132" i="20"/>
  <c r="AD132" i="20"/>
  <c r="AC132" i="20"/>
  <c r="AN132" i="20" s="1"/>
  <c r="AB132" i="20"/>
  <c r="AA132" i="20"/>
  <c r="Z132" i="20"/>
  <c r="Y132" i="20"/>
  <c r="X132" i="20"/>
  <c r="AG132" i="20" s="1"/>
  <c r="AE131" i="20"/>
  <c r="AD131" i="20"/>
  <c r="AC131" i="20"/>
  <c r="AN131" i="20" s="1"/>
  <c r="AB131" i="20"/>
  <c r="AA131" i="20"/>
  <c r="Z131" i="20"/>
  <c r="Y131" i="20"/>
  <c r="X131" i="20"/>
  <c r="AG131" i="20" s="1"/>
  <c r="AE130" i="20"/>
  <c r="AD130" i="20"/>
  <c r="AC130" i="20"/>
  <c r="AN130" i="20" s="1"/>
  <c r="AB130" i="20"/>
  <c r="AA130" i="20"/>
  <c r="Z130" i="20"/>
  <c r="Y130" i="20"/>
  <c r="X130" i="20"/>
  <c r="AG130" i="20" s="1"/>
  <c r="AE129" i="20"/>
  <c r="AD129" i="20"/>
  <c r="AC129" i="20"/>
  <c r="AB129" i="20"/>
  <c r="AA129" i="20"/>
  <c r="Z129" i="20"/>
  <c r="Y129" i="20"/>
  <c r="X129" i="20"/>
  <c r="AE128" i="20"/>
  <c r="AD128" i="20"/>
  <c r="AC128" i="20"/>
  <c r="AB128" i="20"/>
  <c r="AA128" i="20"/>
  <c r="Z128" i="20"/>
  <c r="Y128" i="20"/>
  <c r="X128" i="20"/>
  <c r="AG128" i="20" s="1"/>
  <c r="AE127" i="20"/>
  <c r="AD127" i="20"/>
  <c r="AC127" i="20"/>
  <c r="AN127" i="20" s="1"/>
  <c r="AB127" i="20"/>
  <c r="AA127" i="20"/>
  <c r="Z127" i="20"/>
  <c r="Y127" i="20"/>
  <c r="X127" i="20"/>
  <c r="AG127" i="20" s="1"/>
  <c r="AE126" i="20"/>
  <c r="AD126" i="20"/>
  <c r="AC126" i="20"/>
  <c r="AN126" i="20" s="1"/>
  <c r="AB126" i="20"/>
  <c r="AA126" i="20"/>
  <c r="Z126" i="20"/>
  <c r="Y126" i="20"/>
  <c r="X126" i="20"/>
  <c r="AE125" i="20"/>
  <c r="AD125" i="20"/>
  <c r="AC125" i="20"/>
  <c r="AN125" i="20" s="1"/>
  <c r="AB125" i="20"/>
  <c r="AA125" i="20"/>
  <c r="Z125" i="20"/>
  <c r="Y125" i="20"/>
  <c r="X125" i="20"/>
  <c r="AE124" i="20"/>
  <c r="AD124" i="20"/>
  <c r="AC124" i="20"/>
  <c r="AN124" i="20" s="1"/>
  <c r="AB124" i="20"/>
  <c r="AA124" i="20"/>
  <c r="Z124" i="20"/>
  <c r="Y124" i="20"/>
  <c r="X124" i="20"/>
  <c r="AG124" i="20" s="1"/>
  <c r="AE123" i="20"/>
  <c r="AD123" i="20"/>
  <c r="AC123" i="20"/>
  <c r="AN123" i="20" s="1"/>
  <c r="AB123" i="20"/>
  <c r="AA123" i="20"/>
  <c r="Z123" i="20"/>
  <c r="Y123" i="20"/>
  <c r="X123" i="20"/>
  <c r="AE122" i="20"/>
  <c r="AD122" i="20"/>
  <c r="AC122" i="20"/>
  <c r="AN122" i="20" s="1"/>
  <c r="AB122" i="20"/>
  <c r="AA122" i="20"/>
  <c r="Z122" i="20"/>
  <c r="Y122" i="20"/>
  <c r="X122" i="20"/>
  <c r="AG122" i="20" s="1"/>
  <c r="AE121" i="20"/>
  <c r="AD121" i="20"/>
  <c r="AC121" i="20"/>
  <c r="AN121" i="20" s="1"/>
  <c r="AB121" i="20"/>
  <c r="AA121" i="20"/>
  <c r="Z121" i="20"/>
  <c r="Y121" i="20"/>
  <c r="X121" i="20"/>
  <c r="AG121" i="20" s="1"/>
  <c r="AE120" i="20"/>
  <c r="AD120" i="20"/>
  <c r="AC120" i="20"/>
  <c r="AN120" i="20" s="1"/>
  <c r="AB120" i="20"/>
  <c r="AA120" i="20"/>
  <c r="Z120" i="20"/>
  <c r="Y120" i="20"/>
  <c r="X120" i="20"/>
  <c r="AG120" i="20" s="1"/>
  <c r="AE119" i="20"/>
  <c r="AD119" i="20"/>
  <c r="AC119" i="20"/>
  <c r="AN119" i="20" s="1"/>
  <c r="AB119" i="20"/>
  <c r="AA119" i="20"/>
  <c r="Z119" i="20"/>
  <c r="Y119" i="20"/>
  <c r="X119" i="20"/>
  <c r="AG119" i="20" s="1"/>
  <c r="AE118" i="20"/>
  <c r="AD118" i="20"/>
  <c r="AC118" i="20"/>
  <c r="AN118" i="20" s="1"/>
  <c r="AB118" i="20"/>
  <c r="AA118" i="20"/>
  <c r="Z118" i="20"/>
  <c r="Y118" i="20"/>
  <c r="X118" i="20"/>
  <c r="AG118" i="20" s="1"/>
  <c r="AE117" i="20"/>
  <c r="AD117" i="20"/>
  <c r="AC117" i="20"/>
  <c r="AB117" i="20"/>
  <c r="AA117" i="20"/>
  <c r="Z117" i="20"/>
  <c r="Y117" i="20"/>
  <c r="X117" i="20"/>
  <c r="AE116" i="20"/>
  <c r="AD116" i="20"/>
  <c r="AC116" i="20"/>
  <c r="AN116" i="20" s="1"/>
  <c r="AB116" i="20"/>
  <c r="AA116" i="20"/>
  <c r="Z116" i="20"/>
  <c r="Y116" i="20"/>
  <c r="X116" i="20"/>
  <c r="AE115" i="20"/>
  <c r="AD115" i="20"/>
  <c r="AC115" i="20"/>
  <c r="AN115" i="20" s="1"/>
  <c r="AB115" i="20"/>
  <c r="AA115" i="20"/>
  <c r="Z115" i="20"/>
  <c r="Y115" i="20"/>
  <c r="X115" i="20"/>
  <c r="AE114" i="20"/>
  <c r="AD114" i="20"/>
  <c r="AC114" i="20"/>
  <c r="AB114" i="20"/>
  <c r="AA114" i="20"/>
  <c r="Z114" i="20"/>
  <c r="Y114" i="20"/>
  <c r="X114" i="20"/>
  <c r="AG114" i="20" s="1"/>
  <c r="AE113" i="20"/>
  <c r="AD113" i="20"/>
  <c r="AC113" i="20"/>
  <c r="AN113" i="20" s="1"/>
  <c r="AB113" i="20"/>
  <c r="AA113" i="20"/>
  <c r="Z113" i="20"/>
  <c r="Y113" i="20"/>
  <c r="X113" i="20"/>
  <c r="AE112" i="20"/>
  <c r="AD112" i="20"/>
  <c r="AC112" i="20"/>
  <c r="AN112" i="20" s="1"/>
  <c r="AB112" i="20"/>
  <c r="AA112" i="20"/>
  <c r="Z112" i="20"/>
  <c r="Y112" i="20"/>
  <c r="X112" i="20"/>
  <c r="AG112" i="20" s="1"/>
  <c r="AE111" i="20"/>
  <c r="AD111" i="20"/>
  <c r="AC111" i="20"/>
  <c r="AN111" i="20" s="1"/>
  <c r="AB111" i="20"/>
  <c r="AA111" i="20"/>
  <c r="Z111" i="20"/>
  <c r="Y111" i="20"/>
  <c r="X111" i="20"/>
  <c r="AG111" i="20" s="1"/>
  <c r="AE110" i="20"/>
  <c r="AD110" i="20"/>
  <c r="AC110" i="20"/>
  <c r="AN110" i="20" s="1"/>
  <c r="AB110" i="20"/>
  <c r="AA110" i="20"/>
  <c r="Z110" i="20"/>
  <c r="Y110" i="20"/>
  <c r="X110" i="20"/>
  <c r="AG110" i="20" s="1"/>
  <c r="AE109" i="20"/>
  <c r="AD109" i="20"/>
  <c r="AC109" i="20"/>
  <c r="AN109" i="20" s="1"/>
  <c r="AB109" i="20"/>
  <c r="AA109" i="20"/>
  <c r="Z109" i="20"/>
  <c r="Y109" i="20"/>
  <c r="X109" i="20"/>
  <c r="AG109" i="20" s="1"/>
  <c r="AE108" i="20"/>
  <c r="AD108" i="20"/>
  <c r="AC108" i="20"/>
  <c r="AN108" i="20" s="1"/>
  <c r="AB108" i="20"/>
  <c r="AA108" i="20"/>
  <c r="Z108" i="20"/>
  <c r="Y108" i="20"/>
  <c r="X108" i="20"/>
  <c r="AG108" i="20" s="1"/>
  <c r="AE107" i="20"/>
  <c r="AD107" i="20"/>
  <c r="AC107" i="20"/>
  <c r="AN107" i="20" s="1"/>
  <c r="AB107" i="20"/>
  <c r="AA107" i="20"/>
  <c r="Z107" i="20"/>
  <c r="Y107" i="20"/>
  <c r="X107" i="20"/>
  <c r="AE106" i="20"/>
  <c r="AD106" i="20"/>
  <c r="AC106" i="20"/>
  <c r="AN106" i="20" s="1"/>
  <c r="AB106" i="20"/>
  <c r="AA106" i="20"/>
  <c r="Z106" i="20"/>
  <c r="Y106" i="20"/>
  <c r="X106" i="20"/>
  <c r="AE105" i="20"/>
  <c r="AD105" i="20"/>
  <c r="AC105" i="20"/>
  <c r="AN105" i="20" s="1"/>
  <c r="AB105" i="20"/>
  <c r="AA105" i="20"/>
  <c r="Z105" i="20"/>
  <c r="Y105" i="20"/>
  <c r="X105" i="20"/>
  <c r="AE104" i="20"/>
  <c r="AD104" i="20"/>
  <c r="AC104" i="20"/>
  <c r="AB104" i="20"/>
  <c r="AA104" i="20"/>
  <c r="Z104" i="20"/>
  <c r="Y104" i="20"/>
  <c r="X104" i="20"/>
  <c r="AG104" i="20" s="1"/>
  <c r="AE103" i="20"/>
  <c r="AD103" i="20"/>
  <c r="AC103" i="20"/>
  <c r="AN103" i="20" s="1"/>
  <c r="AB103" i="20"/>
  <c r="AA103" i="20"/>
  <c r="Z103" i="20"/>
  <c r="Y103" i="20"/>
  <c r="X103" i="20"/>
  <c r="AG103" i="20" s="1"/>
  <c r="AE102" i="20"/>
  <c r="AD102" i="20"/>
  <c r="AC102" i="20"/>
  <c r="AB102" i="20"/>
  <c r="AA102" i="20"/>
  <c r="Z102" i="20"/>
  <c r="Y102" i="20"/>
  <c r="X102" i="20"/>
  <c r="AG102" i="20" s="1"/>
  <c r="AE101" i="20"/>
  <c r="AD101" i="20"/>
  <c r="AC101" i="20"/>
  <c r="AN101" i="20" s="1"/>
  <c r="AB101" i="20"/>
  <c r="AA101" i="20"/>
  <c r="Z101" i="20"/>
  <c r="Y101" i="20"/>
  <c r="X101" i="20"/>
  <c r="AE100" i="20"/>
  <c r="AD100" i="20"/>
  <c r="AC100" i="20"/>
  <c r="AN100" i="20" s="1"/>
  <c r="AB100" i="20"/>
  <c r="AA100" i="20"/>
  <c r="Z100" i="20"/>
  <c r="Y100" i="20"/>
  <c r="X100" i="20"/>
  <c r="AG100" i="20" s="1"/>
  <c r="AE99" i="20"/>
  <c r="AD99" i="20"/>
  <c r="AC99" i="20"/>
  <c r="AN99" i="20" s="1"/>
  <c r="AB99" i="20"/>
  <c r="AA99" i="20"/>
  <c r="Z99" i="20"/>
  <c r="Y99" i="20"/>
  <c r="X99" i="20"/>
  <c r="AG99" i="20" s="1"/>
  <c r="AE98" i="20"/>
  <c r="AD98" i="20"/>
  <c r="AC98" i="20"/>
  <c r="AN98" i="20" s="1"/>
  <c r="AB98" i="20"/>
  <c r="AA98" i="20"/>
  <c r="Z98" i="20"/>
  <c r="Y98" i="20"/>
  <c r="X98" i="20"/>
  <c r="AG98" i="20" s="1"/>
  <c r="AE97" i="20"/>
  <c r="AD97" i="20"/>
  <c r="AC97" i="20"/>
  <c r="AN97" i="20" s="1"/>
  <c r="AB97" i="20"/>
  <c r="AA97" i="20"/>
  <c r="Z97" i="20"/>
  <c r="Y97" i="20"/>
  <c r="X97" i="20"/>
  <c r="AE96" i="20"/>
  <c r="AD96" i="20"/>
  <c r="AC96" i="20"/>
  <c r="AN96" i="20" s="1"/>
  <c r="AB96" i="20"/>
  <c r="AA96" i="20"/>
  <c r="Z96" i="20"/>
  <c r="Y96" i="20"/>
  <c r="X96" i="20"/>
  <c r="AG96" i="20" s="1"/>
  <c r="AE95" i="20"/>
  <c r="AD95" i="20"/>
  <c r="AC95" i="20"/>
  <c r="AN95" i="20" s="1"/>
  <c r="AB95" i="20"/>
  <c r="AA95" i="20"/>
  <c r="Z95" i="20"/>
  <c r="Y95" i="20"/>
  <c r="X95" i="20"/>
  <c r="AG95" i="20" s="1"/>
  <c r="AE94" i="20"/>
  <c r="AD94" i="20"/>
  <c r="AC94" i="20"/>
  <c r="AN94" i="20" s="1"/>
  <c r="AB94" i="20"/>
  <c r="AA94" i="20"/>
  <c r="Z94" i="20"/>
  <c r="Y94" i="20"/>
  <c r="X94" i="20"/>
  <c r="AE93" i="20"/>
  <c r="AD93" i="20"/>
  <c r="AC93" i="20"/>
  <c r="AN93" i="20" s="1"/>
  <c r="AB93" i="20"/>
  <c r="AA93" i="20"/>
  <c r="Z93" i="20"/>
  <c r="Y93" i="20"/>
  <c r="X93" i="20"/>
  <c r="AE92" i="20"/>
  <c r="AD92" i="20"/>
  <c r="AC92" i="20"/>
  <c r="AN92" i="20" s="1"/>
  <c r="AB92" i="20"/>
  <c r="AA92" i="20"/>
  <c r="Z92" i="20"/>
  <c r="Y92" i="20"/>
  <c r="X92" i="20"/>
  <c r="AG92" i="20" s="1"/>
  <c r="AE91" i="20"/>
  <c r="AD91" i="20"/>
  <c r="AC91" i="20"/>
  <c r="AN91" i="20" s="1"/>
  <c r="AB91" i="20"/>
  <c r="AA91" i="20"/>
  <c r="Z91" i="20"/>
  <c r="Y91" i="20"/>
  <c r="X91" i="20"/>
  <c r="AE90" i="20"/>
  <c r="AD90" i="20"/>
  <c r="AC90" i="20"/>
  <c r="AB90" i="20"/>
  <c r="AA90" i="20"/>
  <c r="Z90" i="20"/>
  <c r="Y90" i="20"/>
  <c r="X90" i="20"/>
  <c r="AG90" i="20" s="1"/>
  <c r="AE89" i="20"/>
  <c r="AD89" i="20"/>
  <c r="AC89" i="20"/>
  <c r="AB89" i="20"/>
  <c r="AA89" i="20"/>
  <c r="Z89" i="20"/>
  <c r="Y89" i="20"/>
  <c r="X89" i="20"/>
  <c r="AG89" i="20" s="1"/>
  <c r="AE88" i="20"/>
  <c r="AD88" i="20"/>
  <c r="AC88" i="20"/>
  <c r="AN88" i="20" s="1"/>
  <c r="AB88" i="20"/>
  <c r="AA88" i="20"/>
  <c r="Z88" i="20"/>
  <c r="Y88" i="20"/>
  <c r="X88" i="20"/>
  <c r="AG88" i="20" s="1"/>
  <c r="AE87" i="20"/>
  <c r="AD87" i="20"/>
  <c r="AC87" i="20"/>
  <c r="AN87" i="20" s="1"/>
  <c r="AB87" i="20"/>
  <c r="AA87" i="20"/>
  <c r="Z87" i="20"/>
  <c r="Y87" i="20"/>
  <c r="X87" i="20"/>
  <c r="AG87" i="20" s="1"/>
  <c r="AE86" i="20"/>
  <c r="AD86" i="20"/>
  <c r="AC86" i="20"/>
  <c r="AN86" i="20" s="1"/>
  <c r="AB86" i="20"/>
  <c r="AA86" i="20"/>
  <c r="Z86" i="20"/>
  <c r="Y86" i="20"/>
  <c r="X86" i="20"/>
  <c r="AG86" i="20" s="1"/>
  <c r="AE85" i="20"/>
  <c r="AD85" i="20"/>
  <c r="AC85" i="20"/>
  <c r="AN85" i="20" s="1"/>
  <c r="AB85" i="20"/>
  <c r="AA85" i="20"/>
  <c r="Z85" i="20"/>
  <c r="Y85" i="20"/>
  <c r="X85" i="20"/>
  <c r="AE84" i="20"/>
  <c r="AD84" i="20"/>
  <c r="AC84" i="20"/>
  <c r="AN84" i="20" s="1"/>
  <c r="AB84" i="20"/>
  <c r="AA84" i="20"/>
  <c r="Z84" i="20"/>
  <c r="Y84" i="20"/>
  <c r="X84" i="20"/>
  <c r="AE83" i="20"/>
  <c r="AD83" i="20"/>
  <c r="AC83" i="20"/>
  <c r="AN83" i="20" s="1"/>
  <c r="AB83" i="20"/>
  <c r="AA83" i="20"/>
  <c r="Z83" i="20"/>
  <c r="Y83" i="20"/>
  <c r="X83" i="20"/>
  <c r="AE82" i="20"/>
  <c r="AD82" i="20"/>
  <c r="AC82" i="20"/>
  <c r="AN82" i="20" s="1"/>
  <c r="AB82" i="20"/>
  <c r="AA82" i="20"/>
  <c r="Z82" i="20"/>
  <c r="Y82" i="20"/>
  <c r="X82" i="20"/>
  <c r="AG82" i="20" s="1"/>
  <c r="AE81" i="20"/>
  <c r="AD81" i="20"/>
  <c r="AC81" i="20"/>
  <c r="AN81" i="20" s="1"/>
  <c r="AB81" i="20"/>
  <c r="AA81" i="20"/>
  <c r="Z81" i="20"/>
  <c r="Y81" i="20"/>
  <c r="X81" i="20"/>
  <c r="AE80" i="20"/>
  <c r="AD80" i="20"/>
  <c r="AC80" i="20"/>
  <c r="AN80" i="20" s="1"/>
  <c r="AB80" i="20"/>
  <c r="AA80" i="20"/>
  <c r="Z80" i="20"/>
  <c r="Y80" i="20"/>
  <c r="X80" i="20"/>
  <c r="AG80" i="20" s="1"/>
  <c r="AE79" i="20"/>
  <c r="AD79" i="20"/>
  <c r="AC79" i="20"/>
  <c r="AN79" i="20" s="1"/>
  <c r="AB79" i="20"/>
  <c r="AA79" i="20"/>
  <c r="Z79" i="20"/>
  <c r="Y79" i="20"/>
  <c r="X79" i="20"/>
  <c r="AG79" i="20" s="1"/>
  <c r="AE78" i="20"/>
  <c r="AD78" i="20"/>
  <c r="AC78" i="20"/>
  <c r="AB78" i="20"/>
  <c r="AA78" i="20"/>
  <c r="Z78" i="20"/>
  <c r="Y78" i="20"/>
  <c r="X78" i="20"/>
  <c r="AG78" i="20" s="1"/>
  <c r="AE77" i="20"/>
  <c r="AD77" i="20"/>
  <c r="AC77" i="20"/>
  <c r="AB77" i="20"/>
  <c r="AA77" i="20"/>
  <c r="Z77" i="20"/>
  <c r="Y77" i="20"/>
  <c r="X77" i="20"/>
  <c r="AG77" i="20" s="1"/>
  <c r="AE76" i="20"/>
  <c r="AD76" i="20"/>
  <c r="AC76" i="20"/>
  <c r="AN76" i="20" s="1"/>
  <c r="AB76" i="20"/>
  <c r="AA76" i="20"/>
  <c r="Z76" i="20"/>
  <c r="Y76" i="20"/>
  <c r="X76" i="20"/>
  <c r="AG76" i="20" s="1"/>
  <c r="AE75" i="20"/>
  <c r="AD75" i="20"/>
  <c r="AC75" i="20"/>
  <c r="AN75" i="20" s="1"/>
  <c r="AB75" i="20"/>
  <c r="AA75" i="20"/>
  <c r="Z75" i="20"/>
  <c r="Y75" i="20"/>
  <c r="X75" i="20"/>
  <c r="AE74" i="20"/>
  <c r="AD74" i="20"/>
  <c r="AC74" i="20"/>
  <c r="AN74" i="20" s="1"/>
  <c r="AB74" i="20"/>
  <c r="AA74" i="20"/>
  <c r="Z74" i="20"/>
  <c r="Y74" i="20"/>
  <c r="X74" i="20"/>
  <c r="AE73" i="20"/>
  <c r="AD73" i="20"/>
  <c r="AC73" i="20"/>
  <c r="AN73" i="20" s="1"/>
  <c r="AB73" i="20"/>
  <c r="AA73" i="20"/>
  <c r="Z73" i="20"/>
  <c r="Y73" i="20"/>
  <c r="X73" i="20"/>
  <c r="AE72" i="20"/>
  <c r="AD72" i="20"/>
  <c r="AC72" i="20"/>
  <c r="AN72" i="20" s="1"/>
  <c r="AB72" i="20"/>
  <c r="AA72" i="20"/>
  <c r="Z72" i="20"/>
  <c r="Y72" i="20"/>
  <c r="X72" i="20"/>
  <c r="AG72" i="20" s="1"/>
  <c r="AE71" i="20"/>
  <c r="AD71" i="20"/>
  <c r="AC71" i="20"/>
  <c r="AN71" i="20" s="1"/>
  <c r="AB71" i="20"/>
  <c r="AA71" i="20"/>
  <c r="Z71" i="20"/>
  <c r="Y71" i="20"/>
  <c r="X71" i="20"/>
  <c r="AG71" i="20" s="1"/>
  <c r="AE70" i="20"/>
  <c r="AD70" i="20"/>
  <c r="AC70" i="20"/>
  <c r="AN70" i="20" s="1"/>
  <c r="AB70" i="20"/>
  <c r="AA70" i="20"/>
  <c r="Z70" i="20"/>
  <c r="Y70" i="20"/>
  <c r="X70" i="20"/>
  <c r="AG70" i="20" s="1"/>
  <c r="AE69" i="20"/>
  <c r="AD69" i="20"/>
  <c r="AC69" i="20"/>
  <c r="AN69" i="20" s="1"/>
  <c r="AB69" i="20"/>
  <c r="AA69" i="20"/>
  <c r="Z69" i="20"/>
  <c r="Y69" i="20"/>
  <c r="X69" i="20"/>
  <c r="AE68" i="20"/>
  <c r="AD68" i="20"/>
  <c r="AC68" i="20"/>
  <c r="AN68" i="20" s="1"/>
  <c r="AB68" i="20"/>
  <c r="AA68" i="20"/>
  <c r="Z68" i="20"/>
  <c r="Y68" i="20"/>
  <c r="X68" i="20"/>
  <c r="AG68" i="20" s="1"/>
  <c r="AE67" i="20"/>
  <c r="AD67" i="20"/>
  <c r="AC67" i="20"/>
  <c r="AN67" i="20" s="1"/>
  <c r="AB67" i="20"/>
  <c r="AA67" i="20"/>
  <c r="Z67" i="20"/>
  <c r="Y67" i="20"/>
  <c r="X67" i="20"/>
  <c r="AG67" i="20" s="1"/>
  <c r="AE66" i="20"/>
  <c r="AD66" i="20"/>
  <c r="AC66" i="20"/>
  <c r="AN66" i="20" s="1"/>
  <c r="AB66" i="20"/>
  <c r="AA66" i="20"/>
  <c r="Z66" i="20"/>
  <c r="Y66" i="20"/>
  <c r="X66" i="20"/>
  <c r="AG66" i="20" s="1"/>
  <c r="AE65" i="20"/>
  <c r="AD65" i="20"/>
  <c r="AC65" i="20"/>
  <c r="AB65" i="20"/>
  <c r="AA65" i="20"/>
  <c r="Z65" i="20"/>
  <c r="Y65" i="20"/>
  <c r="X65" i="20"/>
  <c r="AE64" i="20"/>
  <c r="AD64" i="20"/>
  <c r="AC64" i="20"/>
  <c r="AB64" i="20"/>
  <c r="AA64" i="20"/>
  <c r="Z64" i="20"/>
  <c r="Y64" i="20"/>
  <c r="X64" i="20"/>
  <c r="AG64" i="20" s="1"/>
  <c r="AE63" i="20"/>
  <c r="AD63" i="20"/>
  <c r="AC63" i="20"/>
  <c r="AN63" i="20" s="1"/>
  <c r="AB63" i="20"/>
  <c r="AA63" i="20"/>
  <c r="Z63" i="20"/>
  <c r="Y63" i="20"/>
  <c r="X63" i="20"/>
  <c r="AG63" i="20" s="1"/>
  <c r="AE62" i="20"/>
  <c r="AD62" i="20"/>
  <c r="AC62" i="20"/>
  <c r="AN62" i="20" s="1"/>
  <c r="AB62" i="20"/>
  <c r="AA62" i="20"/>
  <c r="Z62" i="20"/>
  <c r="Y62" i="20"/>
  <c r="X62" i="20"/>
  <c r="AE61" i="20"/>
  <c r="AD61" i="20"/>
  <c r="AC61" i="20"/>
  <c r="AN61" i="20" s="1"/>
  <c r="AB61" i="20"/>
  <c r="AA61" i="20"/>
  <c r="Z61" i="20"/>
  <c r="Y61" i="20"/>
  <c r="X61" i="20"/>
  <c r="AE60" i="20"/>
  <c r="AD60" i="20"/>
  <c r="AC60" i="20"/>
  <c r="AN60" i="20" s="1"/>
  <c r="AB60" i="20"/>
  <c r="AA60" i="20"/>
  <c r="Z60" i="20"/>
  <c r="Y60" i="20"/>
  <c r="X60" i="20"/>
  <c r="AG60" i="20" s="1"/>
  <c r="AE59" i="20"/>
  <c r="AD59" i="20"/>
  <c r="AC59" i="20"/>
  <c r="AN59" i="20" s="1"/>
  <c r="AB59" i="20"/>
  <c r="AA59" i="20"/>
  <c r="Z59" i="20"/>
  <c r="Y59" i="20"/>
  <c r="X59" i="20"/>
  <c r="AE58" i="20"/>
  <c r="AD58" i="20"/>
  <c r="AC58" i="20"/>
  <c r="AN58" i="20" s="1"/>
  <c r="AB58" i="20"/>
  <c r="AA58" i="20"/>
  <c r="Z58" i="20"/>
  <c r="Y58" i="20"/>
  <c r="X58" i="20"/>
  <c r="AG58" i="20" s="1"/>
  <c r="AE57" i="20"/>
  <c r="AD57" i="20"/>
  <c r="AC57" i="20"/>
  <c r="AN57" i="20" s="1"/>
  <c r="AB57" i="20"/>
  <c r="AA57" i="20"/>
  <c r="Z57" i="20"/>
  <c r="Y57" i="20"/>
  <c r="X57" i="20"/>
  <c r="AG57" i="20" s="1"/>
  <c r="AE56" i="20"/>
  <c r="AD56" i="20"/>
  <c r="AC56" i="20"/>
  <c r="AN56" i="20" s="1"/>
  <c r="AB56" i="20"/>
  <c r="AA56" i="20"/>
  <c r="Z56" i="20"/>
  <c r="Y56" i="20"/>
  <c r="X56" i="20"/>
  <c r="AG56" i="20" s="1"/>
  <c r="AE55" i="20"/>
  <c r="AD55" i="20"/>
  <c r="AC55" i="20"/>
  <c r="AN55" i="20" s="1"/>
  <c r="AB55" i="20"/>
  <c r="AA55" i="20"/>
  <c r="Z55" i="20"/>
  <c r="Y55" i="20"/>
  <c r="X55" i="20"/>
  <c r="AG55" i="20" s="1"/>
  <c r="AE54" i="20"/>
  <c r="AD54" i="20"/>
  <c r="AC54" i="20"/>
  <c r="AN54" i="20" s="1"/>
  <c r="AB54" i="20"/>
  <c r="AA54" i="20"/>
  <c r="Z54" i="20"/>
  <c r="Y54" i="20"/>
  <c r="X54" i="20"/>
  <c r="AG54" i="20" s="1"/>
  <c r="AE53" i="20"/>
  <c r="AD53" i="20"/>
  <c r="AC53" i="20"/>
  <c r="AB53" i="20"/>
  <c r="AA53" i="20"/>
  <c r="Z53" i="20"/>
  <c r="Y53" i="20"/>
  <c r="X53" i="20"/>
  <c r="AE52" i="20"/>
  <c r="AD52" i="20"/>
  <c r="AC52" i="20"/>
  <c r="AN52" i="20" s="1"/>
  <c r="AB52" i="20"/>
  <c r="AA52" i="20"/>
  <c r="Z52" i="20"/>
  <c r="Y52" i="20"/>
  <c r="X52" i="20"/>
  <c r="AE51" i="20"/>
  <c r="AD51" i="20"/>
  <c r="AC51" i="20"/>
  <c r="AN51" i="20" s="1"/>
  <c r="AB51" i="20"/>
  <c r="AA51" i="20"/>
  <c r="Z51" i="20"/>
  <c r="Y51" i="20"/>
  <c r="X51" i="20"/>
  <c r="AE50" i="20"/>
  <c r="AD50" i="20"/>
  <c r="AC50" i="20"/>
  <c r="AB50" i="20"/>
  <c r="AA50" i="20"/>
  <c r="Z50" i="20"/>
  <c r="Y50" i="20"/>
  <c r="X50" i="20"/>
  <c r="AG50" i="20" s="1"/>
  <c r="AE49" i="20"/>
  <c r="AD49" i="20"/>
  <c r="AC49" i="20"/>
  <c r="AN49" i="20" s="1"/>
  <c r="AB49" i="20"/>
  <c r="AA49" i="20"/>
  <c r="Z49" i="20"/>
  <c r="Y49" i="20"/>
  <c r="X49" i="20"/>
  <c r="AE48" i="20"/>
  <c r="AD48" i="20"/>
  <c r="AC48" i="20"/>
  <c r="AN48" i="20" s="1"/>
  <c r="AB48" i="20"/>
  <c r="AA48" i="20"/>
  <c r="Z48" i="20"/>
  <c r="Y48" i="20"/>
  <c r="X48" i="20"/>
  <c r="AG48" i="20" s="1"/>
  <c r="AE47" i="20"/>
  <c r="AD47" i="20"/>
  <c r="AC47" i="20"/>
  <c r="AN47" i="20" s="1"/>
  <c r="AB47" i="20"/>
  <c r="AA47" i="20"/>
  <c r="Z47" i="20"/>
  <c r="Y47" i="20"/>
  <c r="X47" i="20"/>
  <c r="AG47" i="20" s="1"/>
  <c r="AE46" i="20"/>
  <c r="AD46" i="20"/>
  <c r="AC46" i="20"/>
  <c r="AN46" i="20" s="1"/>
  <c r="AB46" i="20"/>
  <c r="AA46" i="20"/>
  <c r="Z46" i="20"/>
  <c r="Y46" i="20"/>
  <c r="X46" i="20"/>
  <c r="AG46" i="20" s="1"/>
  <c r="AE45" i="20"/>
  <c r="AD45" i="20"/>
  <c r="AC45" i="20"/>
  <c r="AN45" i="20" s="1"/>
  <c r="AB45" i="20"/>
  <c r="AA45" i="20"/>
  <c r="Z45" i="20"/>
  <c r="Y45" i="20"/>
  <c r="X45" i="20"/>
  <c r="AG45" i="20" s="1"/>
  <c r="AE44" i="20"/>
  <c r="AD44" i="20"/>
  <c r="AC44" i="20"/>
  <c r="AN44" i="20" s="1"/>
  <c r="AB44" i="20"/>
  <c r="AA44" i="20"/>
  <c r="Z44" i="20"/>
  <c r="Y44" i="20"/>
  <c r="X44" i="20"/>
  <c r="AG44" i="20" s="1"/>
  <c r="AM3" i="62" s="1"/>
  <c r="AG3" i="65"/>
  <c r="U3" i="65"/>
  <c r="V3" i="65"/>
  <c r="N98" i="65"/>
  <c r="AA3" i="65"/>
  <c r="AH3" i="65"/>
  <c r="AB3" i="65"/>
  <c r="AG3" i="64"/>
  <c r="AA3" i="64"/>
  <c r="U3" i="64"/>
  <c r="AH3" i="64"/>
  <c r="AB3" i="64"/>
  <c r="V3" i="64"/>
  <c r="N98" i="64"/>
  <c r="AG3" i="63"/>
  <c r="AA3" i="63"/>
  <c r="U3" i="63"/>
  <c r="AB3" i="63"/>
  <c r="V3" i="63"/>
  <c r="N98" i="63"/>
  <c r="AG3" i="62"/>
  <c r="AA3" i="62"/>
  <c r="U3" i="62"/>
  <c r="AH3" i="62"/>
  <c r="AB3" i="62"/>
  <c r="V3" i="62"/>
  <c r="N98" i="62"/>
  <c r="AG3" i="61"/>
  <c r="AA3" i="61"/>
  <c r="U3" i="61"/>
  <c r="AZ3" i="61" s="1"/>
  <c r="BA4" i="61" s="1"/>
  <c r="AH3" i="61"/>
  <c r="AB3" i="61"/>
  <c r="V3" i="61"/>
  <c r="N98" i="61"/>
  <c r="AE3" i="60"/>
  <c r="Y3" i="60"/>
  <c r="S3" i="60"/>
  <c r="AF3" i="60"/>
  <c r="Z3" i="60"/>
  <c r="B3" i="60"/>
  <c r="H3" i="60" s="1"/>
  <c r="J3" i="60" s="1"/>
  <c r="I4" i="60" s="1"/>
  <c r="L98" i="60"/>
  <c r="AE3" i="59"/>
  <c r="Y3" i="59"/>
  <c r="S3" i="59"/>
  <c r="AF3" i="59"/>
  <c r="Z3" i="59"/>
  <c r="B3" i="59"/>
  <c r="H3" i="59" s="1"/>
  <c r="J3" i="59" s="1"/>
  <c r="I4" i="59" s="1"/>
  <c r="K3" i="59" s="1"/>
  <c r="L98" i="59"/>
  <c r="AE3" i="58"/>
  <c r="Y3" i="58"/>
  <c r="S3" i="58"/>
  <c r="Z3" i="58"/>
  <c r="B3" i="58"/>
  <c r="H3" i="58" s="1"/>
  <c r="J3" i="58" s="1"/>
  <c r="I4" i="58" s="1"/>
  <c r="T3" i="57"/>
  <c r="S3" i="57"/>
  <c r="AE3" i="57"/>
  <c r="L98" i="58"/>
  <c r="AF3" i="58"/>
  <c r="Z3" i="57"/>
  <c r="Y3" i="57"/>
  <c r="AF3" i="57"/>
  <c r="AI4" i="64" l="1"/>
  <c r="AI4" i="62"/>
  <c r="AI4" i="61"/>
  <c r="AC4" i="65"/>
  <c r="T3" i="60"/>
  <c r="U4" i="60" s="1"/>
  <c r="W4" i="64"/>
  <c r="AG4" i="57"/>
  <c r="AC4" i="63"/>
  <c r="G3" i="58"/>
  <c r="AG4" i="58"/>
  <c r="T3" i="58"/>
  <c r="U4" i="58" s="1"/>
  <c r="AA4" i="57"/>
  <c r="B3" i="57"/>
  <c r="H3" i="57" s="1"/>
  <c r="J3" i="57" s="1"/>
  <c r="I4" i="57" s="1"/>
  <c r="AI4" i="65"/>
  <c r="W4" i="65"/>
  <c r="AC4" i="64"/>
  <c r="W4" i="63"/>
  <c r="AH3" i="63"/>
  <c r="AI4" i="63" s="1"/>
  <c r="AC4" i="62"/>
  <c r="W4" i="62"/>
  <c r="AC4" i="61"/>
  <c r="W4" i="61"/>
  <c r="AA4" i="60"/>
  <c r="K3" i="60"/>
  <c r="AG4" i="60"/>
  <c r="G3" i="60"/>
  <c r="AA4" i="59"/>
  <c r="AG4" i="59"/>
  <c r="T3" i="59"/>
  <c r="U4" i="59" s="1"/>
  <c r="G3" i="59"/>
  <c r="AA4" i="58"/>
  <c r="K3" i="58"/>
  <c r="U4" i="57"/>
  <c r="L98" i="57"/>
  <c r="L98" i="56"/>
  <c r="AE3" i="56"/>
  <c r="Y3" i="56"/>
  <c r="AF3" i="56"/>
  <c r="AZ47" i="27"/>
  <c r="BA47" i="27"/>
  <c r="BB47" i="27"/>
  <c r="BC47" i="27"/>
  <c r="BD47" i="27"/>
  <c r="AZ48" i="27"/>
  <c r="BA48" i="27"/>
  <c r="BB48" i="27"/>
  <c r="BC48" i="27"/>
  <c r="BD48" i="27"/>
  <c r="AZ49" i="27"/>
  <c r="BA49" i="27"/>
  <c r="BB49" i="27"/>
  <c r="BC49" i="27"/>
  <c r="BD49" i="27"/>
  <c r="AZ50" i="27"/>
  <c r="BA50" i="27"/>
  <c r="BB50" i="27"/>
  <c r="BC50" i="27"/>
  <c r="BD50" i="27"/>
  <c r="AZ51" i="27"/>
  <c r="BA51" i="27"/>
  <c r="BB51" i="27"/>
  <c r="BC51" i="27"/>
  <c r="BD51" i="27"/>
  <c r="AZ52" i="27"/>
  <c r="BA52" i="27"/>
  <c r="BB52" i="27"/>
  <c r="BC52" i="27"/>
  <c r="BD52" i="27"/>
  <c r="AZ53" i="27"/>
  <c r="BA53" i="27"/>
  <c r="BB53" i="27"/>
  <c r="BC53" i="27"/>
  <c r="BD53" i="27"/>
  <c r="AZ54" i="27"/>
  <c r="BA54" i="27"/>
  <c r="BB54" i="27"/>
  <c r="BC54" i="27"/>
  <c r="BD54" i="27"/>
  <c r="AZ55" i="27"/>
  <c r="BA55" i="27"/>
  <c r="BB55" i="27"/>
  <c r="BC55" i="27"/>
  <c r="BD55" i="27"/>
  <c r="AZ56" i="27"/>
  <c r="BA56" i="27"/>
  <c r="BB56" i="27"/>
  <c r="BC56" i="27"/>
  <c r="BD56" i="27"/>
  <c r="AZ57" i="27"/>
  <c r="BA57" i="27"/>
  <c r="BB57" i="27"/>
  <c r="BC57" i="27"/>
  <c r="BD57" i="27"/>
  <c r="AZ58" i="27"/>
  <c r="BA58" i="27"/>
  <c r="BB58" i="27"/>
  <c r="BC58" i="27"/>
  <c r="BD58" i="27"/>
  <c r="AZ59" i="27"/>
  <c r="BA59" i="27"/>
  <c r="BB59" i="27"/>
  <c r="BC59" i="27"/>
  <c r="BD59" i="27"/>
  <c r="AZ60" i="27"/>
  <c r="BA60" i="27"/>
  <c r="BB60" i="27"/>
  <c r="BC60" i="27"/>
  <c r="BD60" i="27"/>
  <c r="AZ61" i="27"/>
  <c r="BA61" i="27"/>
  <c r="BB61" i="27"/>
  <c r="BC61" i="27"/>
  <c r="BD61" i="27"/>
  <c r="AZ62" i="27"/>
  <c r="BA62" i="27"/>
  <c r="BB62" i="27"/>
  <c r="BC62" i="27"/>
  <c r="BD62" i="27"/>
  <c r="AZ63" i="27"/>
  <c r="BA63" i="27"/>
  <c r="BB63" i="27"/>
  <c r="BC63" i="27"/>
  <c r="BD63" i="27"/>
  <c r="AZ64" i="27"/>
  <c r="BA64" i="27"/>
  <c r="BB64" i="27"/>
  <c r="BC64" i="27"/>
  <c r="BD64" i="27"/>
  <c r="AZ65" i="27"/>
  <c r="BA65" i="27"/>
  <c r="BB65" i="27"/>
  <c r="BC65" i="27"/>
  <c r="BD65" i="27"/>
  <c r="AZ66" i="27"/>
  <c r="BA66" i="27"/>
  <c r="BB66" i="27"/>
  <c r="BC66" i="27"/>
  <c r="BD66" i="27"/>
  <c r="AZ67" i="27"/>
  <c r="BA67" i="27"/>
  <c r="BB67" i="27"/>
  <c r="BC67" i="27"/>
  <c r="BD67" i="27"/>
  <c r="AZ68" i="27"/>
  <c r="BA68" i="27"/>
  <c r="BB68" i="27"/>
  <c r="BC68" i="27"/>
  <c r="BD68" i="27"/>
  <c r="AZ69" i="27"/>
  <c r="BA69" i="27"/>
  <c r="BB69" i="27"/>
  <c r="BC69" i="27"/>
  <c r="BD69" i="27"/>
  <c r="AZ70" i="27"/>
  <c r="BA70" i="27"/>
  <c r="BB70" i="27"/>
  <c r="BC70" i="27"/>
  <c r="BD70" i="27"/>
  <c r="AZ71" i="27"/>
  <c r="BA71" i="27"/>
  <c r="BB71" i="27"/>
  <c r="BC71" i="27"/>
  <c r="BD71" i="27"/>
  <c r="AZ72" i="27"/>
  <c r="BA72" i="27"/>
  <c r="BB72" i="27"/>
  <c r="BC72" i="27"/>
  <c r="BD72" i="27"/>
  <c r="AZ73" i="27"/>
  <c r="BA73" i="27"/>
  <c r="BB73" i="27"/>
  <c r="BC73" i="27"/>
  <c r="BD73" i="27"/>
  <c r="AZ74" i="27"/>
  <c r="BA74" i="27"/>
  <c r="BB74" i="27"/>
  <c r="BC74" i="27"/>
  <c r="BD74" i="27"/>
  <c r="AZ75" i="27"/>
  <c r="BA75" i="27"/>
  <c r="BB75" i="27"/>
  <c r="BC75" i="27"/>
  <c r="BD75" i="27"/>
  <c r="AZ76" i="27"/>
  <c r="BA76" i="27"/>
  <c r="BB76" i="27"/>
  <c r="BC76" i="27"/>
  <c r="BD76" i="27"/>
  <c r="AZ77" i="27"/>
  <c r="BA77" i="27"/>
  <c r="BB77" i="27"/>
  <c r="BC77" i="27"/>
  <c r="BD77" i="27"/>
  <c r="AZ78" i="27"/>
  <c r="BA78" i="27"/>
  <c r="BB78" i="27"/>
  <c r="BC78" i="27"/>
  <c r="BD78" i="27"/>
  <c r="AZ79" i="27"/>
  <c r="BA79" i="27"/>
  <c r="BB79" i="27"/>
  <c r="BC79" i="27"/>
  <c r="BD79" i="27"/>
  <c r="AZ80" i="27"/>
  <c r="BA80" i="27"/>
  <c r="BB80" i="27"/>
  <c r="BC80" i="27"/>
  <c r="BD80" i="27"/>
  <c r="AZ81" i="27"/>
  <c r="BA81" i="27"/>
  <c r="BB81" i="27"/>
  <c r="BC81" i="27"/>
  <c r="BD81" i="27"/>
  <c r="AZ82" i="27"/>
  <c r="BA82" i="27"/>
  <c r="BB82" i="27"/>
  <c r="BC82" i="27"/>
  <c r="BD82" i="27"/>
  <c r="AZ83" i="27"/>
  <c r="BA83" i="27"/>
  <c r="BB83" i="27"/>
  <c r="BC83" i="27"/>
  <c r="BD83" i="27"/>
  <c r="AZ84" i="27"/>
  <c r="BA84" i="27"/>
  <c r="BB84" i="27"/>
  <c r="BC84" i="27"/>
  <c r="BD84" i="27"/>
  <c r="AZ85" i="27"/>
  <c r="BA85" i="27"/>
  <c r="BB85" i="27"/>
  <c r="BC85" i="27"/>
  <c r="BD85" i="27"/>
  <c r="AZ86" i="27"/>
  <c r="BA86" i="27"/>
  <c r="BB86" i="27"/>
  <c r="BC86" i="27"/>
  <c r="BD86" i="27"/>
  <c r="AZ87" i="27"/>
  <c r="BA87" i="27"/>
  <c r="BB87" i="27"/>
  <c r="BC87" i="27"/>
  <c r="BD87" i="27"/>
  <c r="AZ88" i="27"/>
  <c r="BA88" i="27"/>
  <c r="BB88" i="27"/>
  <c r="BC88" i="27"/>
  <c r="BD88" i="27"/>
  <c r="AZ89" i="27"/>
  <c r="BA89" i="27"/>
  <c r="BB89" i="27"/>
  <c r="BC89" i="27"/>
  <c r="BD89" i="27"/>
  <c r="AZ90" i="27"/>
  <c r="BA90" i="27"/>
  <c r="BB90" i="27"/>
  <c r="BC90" i="27"/>
  <c r="BD90" i="27"/>
  <c r="AZ91" i="27"/>
  <c r="BA91" i="27"/>
  <c r="BB91" i="27"/>
  <c r="BC91" i="27"/>
  <c r="BD91" i="27"/>
  <c r="AZ92" i="27"/>
  <c r="BA92" i="27"/>
  <c r="BB92" i="27"/>
  <c r="BC92" i="27"/>
  <c r="BD92" i="27"/>
  <c r="AZ93" i="27"/>
  <c r="BA93" i="27"/>
  <c r="BB93" i="27"/>
  <c r="BC93" i="27"/>
  <c r="BD93" i="27"/>
  <c r="AZ94" i="27"/>
  <c r="BA94" i="27"/>
  <c r="BB94" i="27"/>
  <c r="BC94" i="27"/>
  <c r="BD94" i="27"/>
  <c r="AZ95" i="27"/>
  <c r="BA95" i="27"/>
  <c r="BB95" i="27"/>
  <c r="BC95" i="27"/>
  <c r="BD95" i="27"/>
  <c r="AZ96" i="27"/>
  <c r="BA96" i="27"/>
  <c r="BB96" i="27"/>
  <c r="BC96" i="27"/>
  <c r="BD96" i="27"/>
  <c r="AZ97" i="27"/>
  <c r="BA97" i="27"/>
  <c r="BB97" i="27"/>
  <c r="BC97" i="27"/>
  <c r="BD97" i="27"/>
  <c r="AZ98" i="27"/>
  <c r="BA98" i="27"/>
  <c r="BB98" i="27"/>
  <c r="BC98" i="27"/>
  <c r="BD98" i="27"/>
  <c r="AZ99" i="27"/>
  <c r="BA99" i="27"/>
  <c r="BB99" i="27"/>
  <c r="BC99" i="27"/>
  <c r="BD99" i="27"/>
  <c r="AZ100" i="27"/>
  <c r="BA100" i="27"/>
  <c r="BB100" i="27"/>
  <c r="BC100" i="27"/>
  <c r="BD100" i="27"/>
  <c r="AZ101" i="27"/>
  <c r="BA101" i="27"/>
  <c r="BB101" i="27"/>
  <c r="BC101" i="27"/>
  <c r="BD101" i="27"/>
  <c r="AZ102" i="27"/>
  <c r="BA102" i="27"/>
  <c r="BB102" i="27"/>
  <c r="BC102" i="27"/>
  <c r="BD102" i="27"/>
  <c r="AZ103" i="27"/>
  <c r="BA103" i="27"/>
  <c r="BB103" i="27"/>
  <c r="BC103" i="27"/>
  <c r="BD103" i="27"/>
  <c r="AZ104" i="27"/>
  <c r="BA104" i="27"/>
  <c r="BB104" i="27"/>
  <c r="BC104" i="27"/>
  <c r="BD104" i="27"/>
  <c r="AZ105" i="27"/>
  <c r="BA105" i="27"/>
  <c r="BB105" i="27"/>
  <c r="BC105" i="27"/>
  <c r="BD105" i="27"/>
  <c r="AZ106" i="27"/>
  <c r="BA106" i="27"/>
  <c r="BB106" i="27"/>
  <c r="BC106" i="27"/>
  <c r="BD106" i="27"/>
  <c r="AZ107" i="27"/>
  <c r="BA107" i="27"/>
  <c r="BB107" i="27"/>
  <c r="BC107" i="27"/>
  <c r="BD107" i="27"/>
  <c r="AZ108" i="27"/>
  <c r="BA108" i="27"/>
  <c r="BB108" i="27"/>
  <c r="BC108" i="27"/>
  <c r="BD108" i="27"/>
  <c r="AZ109" i="27"/>
  <c r="BA109" i="27"/>
  <c r="BB109" i="27"/>
  <c r="BC109" i="27"/>
  <c r="BD109" i="27"/>
  <c r="AZ110" i="27"/>
  <c r="BA110" i="27"/>
  <c r="BB110" i="27"/>
  <c r="BC110" i="27"/>
  <c r="BD110" i="27"/>
  <c r="AZ111" i="27"/>
  <c r="BA111" i="27"/>
  <c r="BB111" i="27"/>
  <c r="BC111" i="27"/>
  <c r="BD111" i="27"/>
  <c r="AZ112" i="27"/>
  <c r="BA112" i="27"/>
  <c r="BB112" i="27"/>
  <c r="BC112" i="27"/>
  <c r="BD112" i="27"/>
  <c r="AZ113" i="27"/>
  <c r="BA113" i="27"/>
  <c r="BB113" i="27"/>
  <c r="BC113" i="27"/>
  <c r="BD113" i="27"/>
  <c r="AZ114" i="27"/>
  <c r="BA114" i="27"/>
  <c r="BB114" i="27"/>
  <c r="BC114" i="27"/>
  <c r="BD114" i="27"/>
  <c r="AZ115" i="27"/>
  <c r="BA115" i="27"/>
  <c r="BB115" i="27"/>
  <c r="BC115" i="27"/>
  <c r="BD115" i="27"/>
  <c r="AZ116" i="27"/>
  <c r="BA116" i="27"/>
  <c r="BB116" i="27"/>
  <c r="BC116" i="27"/>
  <c r="BD116" i="27"/>
  <c r="AZ117" i="27"/>
  <c r="BA117" i="27"/>
  <c r="BB117" i="27"/>
  <c r="BC117" i="27"/>
  <c r="BD117" i="27"/>
  <c r="AZ118" i="27"/>
  <c r="BA118" i="27"/>
  <c r="BB118" i="27"/>
  <c r="BC118" i="27"/>
  <c r="BD118" i="27"/>
  <c r="AZ119" i="27"/>
  <c r="BA119" i="27"/>
  <c r="BB119" i="27"/>
  <c r="BC119" i="27"/>
  <c r="BD119" i="27"/>
  <c r="AZ120" i="27"/>
  <c r="BA120" i="27"/>
  <c r="BB120" i="27"/>
  <c r="BC120" i="27"/>
  <c r="BD120" i="27"/>
  <c r="AZ121" i="27"/>
  <c r="BA121" i="27"/>
  <c r="BB121" i="27"/>
  <c r="BC121" i="27"/>
  <c r="BD121" i="27"/>
  <c r="AZ122" i="27"/>
  <c r="BA122" i="27"/>
  <c r="BB122" i="27"/>
  <c r="BC122" i="27"/>
  <c r="BD122" i="27"/>
  <c r="AZ123" i="27"/>
  <c r="BA123" i="27"/>
  <c r="BB123" i="27"/>
  <c r="BC123" i="27"/>
  <c r="BD123" i="27"/>
  <c r="AZ124" i="27"/>
  <c r="BA124" i="27"/>
  <c r="BB124" i="27"/>
  <c r="BC124" i="27"/>
  <c r="BD124" i="27"/>
  <c r="AZ125" i="27"/>
  <c r="BA125" i="27"/>
  <c r="BB125" i="27"/>
  <c r="BC125" i="27"/>
  <c r="BD125" i="27"/>
  <c r="AZ126" i="27"/>
  <c r="BA126" i="27"/>
  <c r="BB126" i="27"/>
  <c r="BC126" i="27"/>
  <c r="BD126" i="27"/>
  <c r="AZ127" i="27"/>
  <c r="BA127" i="27"/>
  <c r="BB127" i="27"/>
  <c r="BC127" i="27"/>
  <c r="BD127" i="27"/>
  <c r="AZ128" i="27"/>
  <c r="BA128" i="27"/>
  <c r="BB128" i="27"/>
  <c r="BC128" i="27"/>
  <c r="BD128" i="27"/>
  <c r="AZ129" i="27"/>
  <c r="BA129" i="27"/>
  <c r="BB129" i="27"/>
  <c r="BC129" i="27"/>
  <c r="BD129" i="27"/>
  <c r="AZ130" i="27"/>
  <c r="BA130" i="27"/>
  <c r="BB130" i="27"/>
  <c r="BC130" i="27"/>
  <c r="BD130" i="27"/>
  <c r="AZ131" i="27"/>
  <c r="BA131" i="27"/>
  <c r="BB131" i="27"/>
  <c r="BC131" i="27"/>
  <c r="BD131" i="27"/>
  <c r="AZ132" i="27"/>
  <c r="BA132" i="27"/>
  <c r="BB132" i="27"/>
  <c r="BC132" i="27"/>
  <c r="BD132" i="27"/>
  <c r="AZ133" i="27"/>
  <c r="BA133" i="27"/>
  <c r="BB133" i="27"/>
  <c r="BC133" i="27"/>
  <c r="BD133" i="27"/>
  <c r="AZ134" i="27"/>
  <c r="BA134" i="27"/>
  <c r="BB134" i="27"/>
  <c r="BC134" i="27"/>
  <c r="BD134" i="27"/>
  <c r="AZ135" i="27"/>
  <c r="BA135" i="27"/>
  <c r="BB135" i="27"/>
  <c r="BC135" i="27"/>
  <c r="BD135" i="27"/>
  <c r="AZ136" i="27"/>
  <c r="BA136" i="27"/>
  <c r="BB136" i="27"/>
  <c r="BC136" i="27"/>
  <c r="BD136" i="27"/>
  <c r="AZ137" i="27"/>
  <c r="BA137" i="27"/>
  <c r="BB137" i="27"/>
  <c r="BC137" i="27"/>
  <c r="BD137" i="27"/>
  <c r="AZ138" i="27"/>
  <c r="BA138" i="27"/>
  <c r="BB138" i="27"/>
  <c r="BC138" i="27"/>
  <c r="BD138" i="27"/>
  <c r="AZ139" i="27"/>
  <c r="BA139" i="27"/>
  <c r="BB139" i="27"/>
  <c r="BC139" i="27"/>
  <c r="BD139" i="27"/>
  <c r="AZ140" i="27"/>
  <c r="BA140" i="27"/>
  <c r="BB140" i="27"/>
  <c r="BC140" i="27"/>
  <c r="BD140" i="27"/>
  <c r="AZ141" i="27"/>
  <c r="BA141" i="27"/>
  <c r="BB141" i="27"/>
  <c r="BC141" i="27"/>
  <c r="BD141" i="27"/>
  <c r="AZ142" i="27"/>
  <c r="BA142" i="27"/>
  <c r="BB142" i="27"/>
  <c r="BC142" i="27"/>
  <c r="BD142" i="27"/>
  <c r="AZ143" i="27"/>
  <c r="BA143" i="27"/>
  <c r="BB143" i="27"/>
  <c r="BC143" i="27"/>
  <c r="BD143" i="27"/>
  <c r="AZ144" i="27"/>
  <c r="BA144" i="27"/>
  <c r="BB144" i="27"/>
  <c r="BC144" i="27"/>
  <c r="BD144" i="27"/>
  <c r="AZ145" i="27"/>
  <c r="BA145" i="27"/>
  <c r="BB145" i="27"/>
  <c r="BC145" i="27"/>
  <c r="BD145" i="27"/>
  <c r="AT47" i="27"/>
  <c r="AU47" i="27"/>
  <c r="AV47" i="27"/>
  <c r="AW47" i="27"/>
  <c r="AX47" i="27"/>
  <c r="AT48" i="27"/>
  <c r="AU48" i="27"/>
  <c r="AV48" i="27"/>
  <c r="AW48" i="27"/>
  <c r="AX48" i="27"/>
  <c r="AT49" i="27"/>
  <c r="AU49" i="27"/>
  <c r="AV49" i="27"/>
  <c r="AW49" i="27"/>
  <c r="AX49" i="27"/>
  <c r="AT50" i="27"/>
  <c r="AU50" i="27"/>
  <c r="AV50" i="27"/>
  <c r="AW50" i="27"/>
  <c r="AX50" i="27"/>
  <c r="AT51" i="27"/>
  <c r="AU51" i="27"/>
  <c r="AV51" i="27"/>
  <c r="AW51" i="27"/>
  <c r="AX51" i="27"/>
  <c r="AT52" i="27"/>
  <c r="AU52" i="27"/>
  <c r="AV52" i="27"/>
  <c r="AW52" i="27"/>
  <c r="AX52" i="27"/>
  <c r="AT53" i="27"/>
  <c r="AU53" i="27"/>
  <c r="AV53" i="27"/>
  <c r="AW53" i="27"/>
  <c r="AX53" i="27"/>
  <c r="AT54" i="27"/>
  <c r="AU54" i="27"/>
  <c r="AV54" i="27"/>
  <c r="AW54" i="27"/>
  <c r="AX54" i="27"/>
  <c r="AT55" i="27"/>
  <c r="AU55" i="27"/>
  <c r="AV55" i="27"/>
  <c r="AW55" i="27"/>
  <c r="AX55" i="27"/>
  <c r="AT56" i="27"/>
  <c r="AU56" i="27"/>
  <c r="AV56" i="27"/>
  <c r="AW56" i="27"/>
  <c r="AX56" i="27"/>
  <c r="AT57" i="27"/>
  <c r="AU57" i="27"/>
  <c r="AV57" i="27"/>
  <c r="AW57" i="27"/>
  <c r="AX57" i="27"/>
  <c r="AT58" i="27"/>
  <c r="AU58" i="27"/>
  <c r="AV58" i="27"/>
  <c r="AW58" i="27"/>
  <c r="AX58" i="27"/>
  <c r="AT59" i="27"/>
  <c r="AU59" i="27"/>
  <c r="AV59" i="27"/>
  <c r="AW59" i="27"/>
  <c r="AX59" i="27"/>
  <c r="AT60" i="27"/>
  <c r="AU60" i="27"/>
  <c r="AV60" i="27"/>
  <c r="AW60" i="27"/>
  <c r="AX60" i="27"/>
  <c r="AT61" i="27"/>
  <c r="AU61" i="27"/>
  <c r="AV61" i="27"/>
  <c r="AW61" i="27"/>
  <c r="AX61" i="27"/>
  <c r="AT62" i="27"/>
  <c r="AU62" i="27"/>
  <c r="AV62" i="27"/>
  <c r="AW62" i="27"/>
  <c r="AX62" i="27"/>
  <c r="AT63" i="27"/>
  <c r="AU63" i="27"/>
  <c r="AV63" i="27"/>
  <c r="AW63" i="27"/>
  <c r="AX63" i="27"/>
  <c r="AT64" i="27"/>
  <c r="AU64" i="27"/>
  <c r="AV64" i="27"/>
  <c r="AW64" i="27"/>
  <c r="AX64" i="27"/>
  <c r="AT65" i="27"/>
  <c r="AU65" i="27"/>
  <c r="AV65" i="27"/>
  <c r="AW65" i="27"/>
  <c r="AX65" i="27"/>
  <c r="AT66" i="27"/>
  <c r="AU66" i="27"/>
  <c r="AV66" i="27"/>
  <c r="AW66" i="27"/>
  <c r="AX66" i="27"/>
  <c r="AT67" i="27"/>
  <c r="AU67" i="27"/>
  <c r="AV67" i="27"/>
  <c r="AW67" i="27"/>
  <c r="AX67" i="27"/>
  <c r="AT68" i="27"/>
  <c r="AU68" i="27"/>
  <c r="AV68" i="27"/>
  <c r="AW68" i="27"/>
  <c r="AX68" i="27"/>
  <c r="AT69" i="27"/>
  <c r="AU69" i="27"/>
  <c r="AV69" i="27"/>
  <c r="AW69" i="27"/>
  <c r="AX69" i="27"/>
  <c r="AT70" i="27"/>
  <c r="AU70" i="27"/>
  <c r="AV70" i="27"/>
  <c r="AW70" i="27"/>
  <c r="AX70" i="27"/>
  <c r="AT71" i="27"/>
  <c r="AU71" i="27"/>
  <c r="AV71" i="27"/>
  <c r="AW71" i="27"/>
  <c r="AX71" i="27"/>
  <c r="AT72" i="27"/>
  <c r="AU72" i="27"/>
  <c r="AV72" i="27"/>
  <c r="AW72" i="27"/>
  <c r="AX72" i="27"/>
  <c r="AT73" i="27"/>
  <c r="AU73" i="27"/>
  <c r="AV73" i="27"/>
  <c r="AW73" i="27"/>
  <c r="AX73" i="27"/>
  <c r="AT74" i="27"/>
  <c r="AU74" i="27"/>
  <c r="AV74" i="27"/>
  <c r="AW74" i="27"/>
  <c r="AX74" i="27"/>
  <c r="AT75" i="27"/>
  <c r="AU75" i="27"/>
  <c r="AV75" i="27"/>
  <c r="AW75" i="27"/>
  <c r="AX75" i="27"/>
  <c r="AT76" i="27"/>
  <c r="AU76" i="27"/>
  <c r="AV76" i="27"/>
  <c r="AW76" i="27"/>
  <c r="AX76" i="27"/>
  <c r="AT77" i="27"/>
  <c r="AU77" i="27"/>
  <c r="AV77" i="27"/>
  <c r="AW77" i="27"/>
  <c r="AX77" i="27"/>
  <c r="AT78" i="27"/>
  <c r="AU78" i="27"/>
  <c r="AV78" i="27"/>
  <c r="AW78" i="27"/>
  <c r="AX78" i="27"/>
  <c r="AT79" i="27"/>
  <c r="AU79" i="27"/>
  <c r="AV79" i="27"/>
  <c r="AW79" i="27"/>
  <c r="AX79" i="27"/>
  <c r="AT80" i="27"/>
  <c r="AU80" i="27"/>
  <c r="AV80" i="27"/>
  <c r="AW80" i="27"/>
  <c r="AX80" i="27"/>
  <c r="AT81" i="27"/>
  <c r="AU81" i="27"/>
  <c r="AV81" i="27"/>
  <c r="AW81" i="27"/>
  <c r="AX81" i="27"/>
  <c r="AT82" i="27"/>
  <c r="AU82" i="27"/>
  <c r="AV82" i="27"/>
  <c r="AW82" i="27"/>
  <c r="AX82" i="27"/>
  <c r="AT83" i="27"/>
  <c r="AU83" i="27"/>
  <c r="AV83" i="27"/>
  <c r="AW83" i="27"/>
  <c r="AX83" i="27"/>
  <c r="AT84" i="27"/>
  <c r="AU84" i="27"/>
  <c r="AV84" i="27"/>
  <c r="AW84" i="27"/>
  <c r="AX84" i="27"/>
  <c r="AT85" i="27"/>
  <c r="AU85" i="27"/>
  <c r="AV85" i="27"/>
  <c r="AW85" i="27"/>
  <c r="AX85" i="27"/>
  <c r="AT86" i="27"/>
  <c r="AU86" i="27"/>
  <c r="AV86" i="27"/>
  <c r="AW86" i="27"/>
  <c r="AX86" i="27"/>
  <c r="AT87" i="27"/>
  <c r="AU87" i="27"/>
  <c r="AV87" i="27"/>
  <c r="AW87" i="27"/>
  <c r="AX87" i="27"/>
  <c r="AT88" i="27"/>
  <c r="AU88" i="27"/>
  <c r="AV88" i="27"/>
  <c r="AW88" i="27"/>
  <c r="AX88" i="27"/>
  <c r="AT89" i="27"/>
  <c r="AU89" i="27"/>
  <c r="AV89" i="27"/>
  <c r="AW89" i="27"/>
  <c r="AX89" i="27"/>
  <c r="AT90" i="27"/>
  <c r="AU90" i="27"/>
  <c r="AV90" i="27"/>
  <c r="AW90" i="27"/>
  <c r="AX90" i="27"/>
  <c r="AT91" i="27"/>
  <c r="AU91" i="27"/>
  <c r="AV91" i="27"/>
  <c r="AW91" i="27"/>
  <c r="AX91" i="27"/>
  <c r="AT92" i="27"/>
  <c r="AU92" i="27"/>
  <c r="AV92" i="27"/>
  <c r="AW92" i="27"/>
  <c r="AX92" i="27"/>
  <c r="AT93" i="27"/>
  <c r="AU93" i="27"/>
  <c r="AV93" i="27"/>
  <c r="AW93" i="27"/>
  <c r="AX93" i="27"/>
  <c r="AT94" i="27"/>
  <c r="AU94" i="27"/>
  <c r="AV94" i="27"/>
  <c r="AW94" i="27"/>
  <c r="AX94" i="27"/>
  <c r="AT95" i="27"/>
  <c r="AU95" i="27"/>
  <c r="AV95" i="27"/>
  <c r="AW95" i="27"/>
  <c r="AX95" i="27"/>
  <c r="AT96" i="27"/>
  <c r="AU96" i="27"/>
  <c r="AV96" i="27"/>
  <c r="AW96" i="27"/>
  <c r="AX96" i="27"/>
  <c r="AT97" i="27"/>
  <c r="AU97" i="27"/>
  <c r="AV97" i="27"/>
  <c r="AW97" i="27"/>
  <c r="AX97" i="27"/>
  <c r="AT98" i="27"/>
  <c r="AU98" i="27"/>
  <c r="AV98" i="27"/>
  <c r="AW98" i="27"/>
  <c r="AX98" i="27"/>
  <c r="AT99" i="27"/>
  <c r="AU99" i="27"/>
  <c r="AV99" i="27"/>
  <c r="AW99" i="27"/>
  <c r="AX99" i="27"/>
  <c r="AT100" i="27"/>
  <c r="AU100" i="27"/>
  <c r="AV100" i="27"/>
  <c r="AW100" i="27"/>
  <c r="AX100" i="27"/>
  <c r="AT101" i="27"/>
  <c r="AU101" i="27"/>
  <c r="AV101" i="27"/>
  <c r="AW101" i="27"/>
  <c r="AX101" i="27"/>
  <c r="AT102" i="27"/>
  <c r="AU102" i="27"/>
  <c r="AV102" i="27"/>
  <c r="AW102" i="27"/>
  <c r="AX102" i="27"/>
  <c r="AT103" i="27"/>
  <c r="AU103" i="27"/>
  <c r="AV103" i="27"/>
  <c r="AW103" i="27"/>
  <c r="AX103" i="27"/>
  <c r="AT104" i="27"/>
  <c r="AU104" i="27"/>
  <c r="AV104" i="27"/>
  <c r="AW104" i="27"/>
  <c r="AX104" i="27"/>
  <c r="AT105" i="27"/>
  <c r="AU105" i="27"/>
  <c r="AV105" i="27"/>
  <c r="AW105" i="27"/>
  <c r="AX105" i="27"/>
  <c r="AT106" i="27"/>
  <c r="AU106" i="27"/>
  <c r="AV106" i="27"/>
  <c r="AW106" i="27"/>
  <c r="AX106" i="27"/>
  <c r="AT107" i="27"/>
  <c r="AU107" i="27"/>
  <c r="AV107" i="27"/>
  <c r="AW107" i="27"/>
  <c r="AX107" i="27"/>
  <c r="AT108" i="27"/>
  <c r="AU108" i="27"/>
  <c r="AV108" i="27"/>
  <c r="AW108" i="27"/>
  <c r="AX108" i="27"/>
  <c r="AT109" i="27"/>
  <c r="AU109" i="27"/>
  <c r="AV109" i="27"/>
  <c r="AW109" i="27"/>
  <c r="AX109" i="27"/>
  <c r="AT110" i="27"/>
  <c r="AU110" i="27"/>
  <c r="AV110" i="27"/>
  <c r="AW110" i="27"/>
  <c r="AX110" i="27"/>
  <c r="AT111" i="27"/>
  <c r="AU111" i="27"/>
  <c r="AV111" i="27"/>
  <c r="AW111" i="27"/>
  <c r="AX111" i="27"/>
  <c r="AT112" i="27"/>
  <c r="AU112" i="27"/>
  <c r="AV112" i="27"/>
  <c r="AW112" i="27"/>
  <c r="AX112" i="27"/>
  <c r="AT113" i="27"/>
  <c r="AU113" i="27"/>
  <c r="AV113" i="27"/>
  <c r="AW113" i="27"/>
  <c r="AX113" i="27"/>
  <c r="AT114" i="27"/>
  <c r="AU114" i="27"/>
  <c r="AV114" i="27"/>
  <c r="AW114" i="27"/>
  <c r="AX114" i="27"/>
  <c r="AT115" i="27"/>
  <c r="AU115" i="27"/>
  <c r="AV115" i="27"/>
  <c r="AW115" i="27"/>
  <c r="AX115" i="27"/>
  <c r="AT116" i="27"/>
  <c r="AU116" i="27"/>
  <c r="AV116" i="27"/>
  <c r="AW116" i="27"/>
  <c r="AX116" i="27"/>
  <c r="AT117" i="27"/>
  <c r="AU117" i="27"/>
  <c r="AV117" i="27"/>
  <c r="AW117" i="27"/>
  <c r="AX117" i="27"/>
  <c r="AT118" i="27"/>
  <c r="AU118" i="27"/>
  <c r="AV118" i="27"/>
  <c r="AW118" i="27"/>
  <c r="AX118" i="27"/>
  <c r="AT119" i="27"/>
  <c r="AU119" i="27"/>
  <c r="AV119" i="27"/>
  <c r="AW119" i="27"/>
  <c r="AX119" i="27"/>
  <c r="AT120" i="27"/>
  <c r="AU120" i="27"/>
  <c r="AV120" i="27"/>
  <c r="AW120" i="27"/>
  <c r="AX120" i="27"/>
  <c r="AT121" i="27"/>
  <c r="AU121" i="27"/>
  <c r="AV121" i="27"/>
  <c r="AW121" i="27"/>
  <c r="AX121" i="27"/>
  <c r="AT122" i="27"/>
  <c r="AU122" i="27"/>
  <c r="AV122" i="27"/>
  <c r="AW122" i="27"/>
  <c r="AX122" i="27"/>
  <c r="AT123" i="27"/>
  <c r="AU123" i="27"/>
  <c r="AV123" i="27"/>
  <c r="AW123" i="27"/>
  <c r="AX123" i="27"/>
  <c r="AT124" i="27"/>
  <c r="AU124" i="27"/>
  <c r="AV124" i="27"/>
  <c r="AW124" i="27"/>
  <c r="AX124" i="27"/>
  <c r="AT125" i="27"/>
  <c r="AU125" i="27"/>
  <c r="AV125" i="27"/>
  <c r="AW125" i="27"/>
  <c r="AX125" i="27"/>
  <c r="AT126" i="27"/>
  <c r="AU126" i="27"/>
  <c r="AV126" i="27"/>
  <c r="AW126" i="27"/>
  <c r="AX126" i="27"/>
  <c r="AT127" i="27"/>
  <c r="AU127" i="27"/>
  <c r="AV127" i="27"/>
  <c r="AW127" i="27"/>
  <c r="AX127" i="27"/>
  <c r="AT128" i="27"/>
  <c r="AU128" i="27"/>
  <c r="AV128" i="27"/>
  <c r="AW128" i="27"/>
  <c r="AX128" i="27"/>
  <c r="AT129" i="27"/>
  <c r="AU129" i="27"/>
  <c r="AV129" i="27"/>
  <c r="AW129" i="27"/>
  <c r="AX129" i="27"/>
  <c r="AT130" i="27"/>
  <c r="AU130" i="27"/>
  <c r="AV130" i="27"/>
  <c r="AW130" i="27"/>
  <c r="AX130" i="27"/>
  <c r="AT131" i="27"/>
  <c r="AU131" i="27"/>
  <c r="AV131" i="27"/>
  <c r="AW131" i="27"/>
  <c r="AX131" i="27"/>
  <c r="AT132" i="27"/>
  <c r="AU132" i="27"/>
  <c r="AV132" i="27"/>
  <c r="AW132" i="27"/>
  <c r="AX132" i="27"/>
  <c r="AT133" i="27"/>
  <c r="AU133" i="27"/>
  <c r="AV133" i="27"/>
  <c r="AW133" i="27"/>
  <c r="AX133" i="27"/>
  <c r="AT134" i="27"/>
  <c r="AU134" i="27"/>
  <c r="AV134" i="27"/>
  <c r="AW134" i="27"/>
  <c r="AX134" i="27"/>
  <c r="AT135" i="27"/>
  <c r="AU135" i="27"/>
  <c r="AV135" i="27"/>
  <c r="AW135" i="27"/>
  <c r="AX135" i="27"/>
  <c r="AT136" i="27"/>
  <c r="AU136" i="27"/>
  <c r="AV136" i="27"/>
  <c r="AW136" i="27"/>
  <c r="AX136" i="27"/>
  <c r="AT137" i="27"/>
  <c r="AU137" i="27"/>
  <c r="AV137" i="27"/>
  <c r="AW137" i="27"/>
  <c r="AX137" i="27"/>
  <c r="AT138" i="27"/>
  <c r="AU138" i="27"/>
  <c r="AV138" i="27"/>
  <c r="AW138" i="27"/>
  <c r="AX138" i="27"/>
  <c r="AT139" i="27"/>
  <c r="AU139" i="27"/>
  <c r="AV139" i="27"/>
  <c r="AW139" i="27"/>
  <c r="AX139" i="27"/>
  <c r="AT140" i="27"/>
  <c r="AU140" i="27"/>
  <c r="AV140" i="27"/>
  <c r="AW140" i="27"/>
  <c r="AX140" i="27"/>
  <c r="AT141" i="27"/>
  <c r="AU141" i="27"/>
  <c r="AV141" i="27"/>
  <c r="AW141" i="27"/>
  <c r="AX141" i="27"/>
  <c r="AT142" i="27"/>
  <c r="AU142" i="27"/>
  <c r="AV142" i="27"/>
  <c r="AW142" i="27"/>
  <c r="AX142" i="27"/>
  <c r="AT143" i="27"/>
  <c r="AU143" i="27"/>
  <c r="AV143" i="27"/>
  <c r="AW143" i="27"/>
  <c r="AX143" i="27"/>
  <c r="AT144" i="27"/>
  <c r="AU144" i="27"/>
  <c r="AV144" i="27"/>
  <c r="AW144" i="27"/>
  <c r="AX144" i="27"/>
  <c r="AT145" i="27"/>
  <c r="AU145" i="27"/>
  <c r="AV145" i="27"/>
  <c r="AW145" i="27"/>
  <c r="AX145" i="27"/>
  <c r="BD46" i="27"/>
  <c r="BC46" i="27"/>
  <c r="BB46" i="27"/>
  <c r="BA46" i="27"/>
  <c r="AZ46" i="27"/>
  <c r="AX46" i="27"/>
  <c r="AW46" i="27"/>
  <c r="AV46" i="27"/>
  <c r="AU46" i="27"/>
  <c r="AT46" i="27"/>
  <c r="BM47" i="27"/>
  <c r="BN47" i="27"/>
  <c r="BO47" i="27"/>
  <c r="BP47" i="27"/>
  <c r="BQ47" i="27"/>
  <c r="BM48" i="27"/>
  <c r="BN48" i="27"/>
  <c r="BO48" i="27"/>
  <c r="BP48" i="27"/>
  <c r="BQ48" i="27"/>
  <c r="BM49" i="27"/>
  <c r="BN49" i="27"/>
  <c r="BO49" i="27"/>
  <c r="BP49" i="27"/>
  <c r="BQ49" i="27"/>
  <c r="BM50" i="27"/>
  <c r="BN50" i="27"/>
  <c r="BO50" i="27"/>
  <c r="BP50" i="27"/>
  <c r="BQ50" i="27"/>
  <c r="BM51" i="27"/>
  <c r="BN51" i="27"/>
  <c r="BO51" i="27"/>
  <c r="BP51" i="27"/>
  <c r="BQ51" i="27"/>
  <c r="BM52" i="27"/>
  <c r="BN52" i="27"/>
  <c r="BO52" i="27"/>
  <c r="BP52" i="27"/>
  <c r="BQ52" i="27"/>
  <c r="BM53" i="27"/>
  <c r="BN53" i="27"/>
  <c r="BO53" i="27"/>
  <c r="BP53" i="27"/>
  <c r="BQ53" i="27"/>
  <c r="BM54" i="27"/>
  <c r="BN54" i="27"/>
  <c r="BO54" i="27"/>
  <c r="BP54" i="27"/>
  <c r="BQ54" i="27"/>
  <c r="BM55" i="27"/>
  <c r="BN55" i="27"/>
  <c r="BO55" i="27"/>
  <c r="BP55" i="27"/>
  <c r="BQ55" i="27"/>
  <c r="BM56" i="27"/>
  <c r="BN56" i="27"/>
  <c r="BO56" i="27"/>
  <c r="BP56" i="27"/>
  <c r="BQ56" i="27"/>
  <c r="BM57" i="27"/>
  <c r="BN57" i="27"/>
  <c r="BO57" i="27"/>
  <c r="BP57" i="27"/>
  <c r="BQ57" i="27"/>
  <c r="BM58" i="27"/>
  <c r="BN58" i="27"/>
  <c r="BO58" i="27"/>
  <c r="BP58" i="27"/>
  <c r="BQ58" i="27"/>
  <c r="BM59" i="27"/>
  <c r="BN59" i="27"/>
  <c r="BO59" i="27"/>
  <c r="BP59" i="27"/>
  <c r="BQ59" i="27"/>
  <c r="BM60" i="27"/>
  <c r="BN60" i="27"/>
  <c r="BO60" i="27"/>
  <c r="BP60" i="27"/>
  <c r="BQ60" i="27"/>
  <c r="BM61" i="27"/>
  <c r="BN61" i="27"/>
  <c r="BO61" i="27"/>
  <c r="BP61" i="27"/>
  <c r="BQ61" i="27"/>
  <c r="BM62" i="27"/>
  <c r="BN62" i="27"/>
  <c r="BO62" i="27"/>
  <c r="BP62" i="27"/>
  <c r="BQ62" i="27"/>
  <c r="BM63" i="27"/>
  <c r="BN63" i="27"/>
  <c r="BO63" i="27"/>
  <c r="BP63" i="27"/>
  <c r="BQ63" i="27"/>
  <c r="BM64" i="27"/>
  <c r="BN64" i="27"/>
  <c r="BO64" i="27"/>
  <c r="BP64" i="27"/>
  <c r="BQ64" i="27"/>
  <c r="BM65" i="27"/>
  <c r="BN65" i="27"/>
  <c r="BO65" i="27"/>
  <c r="BP65" i="27"/>
  <c r="BQ65" i="27"/>
  <c r="BM66" i="27"/>
  <c r="BN66" i="27"/>
  <c r="BO66" i="27"/>
  <c r="BP66" i="27"/>
  <c r="BQ66" i="27"/>
  <c r="BM67" i="27"/>
  <c r="BN67" i="27"/>
  <c r="BO67" i="27"/>
  <c r="BP67" i="27"/>
  <c r="BQ67" i="27"/>
  <c r="BM68" i="27"/>
  <c r="BN68" i="27"/>
  <c r="BO68" i="27"/>
  <c r="BP68" i="27"/>
  <c r="BQ68" i="27"/>
  <c r="BM69" i="27"/>
  <c r="BN69" i="27"/>
  <c r="BO69" i="27"/>
  <c r="BP69" i="27"/>
  <c r="BQ69" i="27"/>
  <c r="BM70" i="27"/>
  <c r="BN70" i="27"/>
  <c r="BO70" i="27"/>
  <c r="BP70" i="27"/>
  <c r="BQ70" i="27"/>
  <c r="BM71" i="27"/>
  <c r="BN71" i="27"/>
  <c r="BO71" i="27"/>
  <c r="BP71" i="27"/>
  <c r="BQ71" i="27"/>
  <c r="BM72" i="27"/>
  <c r="BN72" i="27"/>
  <c r="BO72" i="27"/>
  <c r="BP72" i="27"/>
  <c r="BQ72" i="27"/>
  <c r="BM73" i="27"/>
  <c r="BN73" i="27"/>
  <c r="BO73" i="27"/>
  <c r="BP73" i="27"/>
  <c r="BQ73" i="27"/>
  <c r="BM74" i="27"/>
  <c r="BN74" i="27"/>
  <c r="BO74" i="27"/>
  <c r="BP74" i="27"/>
  <c r="BQ74" i="27"/>
  <c r="BM75" i="27"/>
  <c r="BN75" i="27"/>
  <c r="BO75" i="27"/>
  <c r="BP75" i="27"/>
  <c r="BQ75" i="27"/>
  <c r="BM76" i="27"/>
  <c r="BN76" i="27"/>
  <c r="BO76" i="27"/>
  <c r="BP76" i="27"/>
  <c r="BQ76" i="27"/>
  <c r="BM77" i="27"/>
  <c r="BN77" i="27"/>
  <c r="BO77" i="27"/>
  <c r="BP77" i="27"/>
  <c r="BQ77" i="27"/>
  <c r="BM78" i="27"/>
  <c r="BN78" i="27"/>
  <c r="BO78" i="27"/>
  <c r="BP78" i="27"/>
  <c r="BQ78" i="27"/>
  <c r="BM79" i="27"/>
  <c r="BN79" i="27"/>
  <c r="BO79" i="27"/>
  <c r="BP79" i="27"/>
  <c r="BQ79" i="27"/>
  <c r="BM80" i="27"/>
  <c r="BN80" i="27"/>
  <c r="BO80" i="27"/>
  <c r="BP80" i="27"/>
  <c r="BQ80" i="27"/>
  <c r="BM81" i="27"/>
  <c r="BN81" i="27"/>
  <c r="BO81" i="27"/>
  <c r="BP81" i="27"/>
  <c r="BQ81" i="27"/>
  <c r="BM82" i="27"/>
  <c r="BN82" i="27"/>
  <c r="BO82" i="27"/>
  <c r="BP82" i="27"/>
  <c r="BQ82" i="27"/>
  <c r="BM83" i="27"/>
  <c r="BN83" i="27"/>
  <c r="BO83" i="27"/>
  <c r="BP83" i="27"/>
  <c r="BQ83" i="27"/>
  <c r="BM84" i="27"/>
  <c r="BN84" i="27"/>
  <c r="BO84" i="27"/>
  <c r="BP84" i="27"/>
  <c r="BQ84" i="27"/>
  <c r="BM85" i="27"/>
  <c r="BN85" i="27"/>
  <c r="BO85" i="27"/>
  <c r="BP85" i="27"/>
  <c r="BQ85" i="27"/>
  <c r="BM86" i="27"/>
  <c r="BN86" i="27"/>
  <c r="BO86" i="27"/>
  <c r="BP86" i="27"/>
  <c r="BQ86" i="27"/>
  <c r="BM87" i="27"/>
  <c r="BN87" i="27"/>
  <c r="BO87" i="27"/>
  <c r="BP87" i="27"/>
  <c r="BQ87" i="27"/>
  <c r="BM88" i="27"/>
  <c r="BN88" i="27"/>
  <c r="BO88" i="27"/>
  <c r="BP88" i="27"/>
  <c r="BQ88" i="27"/>
  <c r="BM89" i="27"/>
  <c r="BN89" i="27"/>
  <c r="BO89" i="27"/>
  <c r="BP89" i="27"/>
  <c r="BQ89" i="27"/>
  <c r="BM90" i="27"/>
  <c r="BN90" i="27"/>
  <c r="BO90" i="27"/>
  <c r="BP90" i="27"/>
  <c r="BQ90" i="27"/>
  <c r="BM91" i="27"/>
  <c r="BN91" i="27"/>
  <c r="BO91" i="27"/>
  <c r="BP91" i="27"/>
  <c r="BQ91" i="27"/>
  <c r="BM92" i="27"/>
  <c r="BN92" i="27"/>
  <c r="BO92" i="27"/>
  <c r="BP92" i="27"/>
  <c r="BQ92" i="27"/>
  <c r="BM93" i="27"/>
  <c r="BN93" i="27"/>
  <c r="BO93" i="27"/>
  <c r="BP93" i="27"/>
  <c r="BQ93" i="27"/>
  <c r="BM94" i="27"/>
  <c r="BN94" i="27"/>
  <c r="BO94" i="27"/>
  <c r="BP94" i="27"/>
  <c r="BQ94" i="27"/>
  <c r="BM95" i="27"/>
  <c r="BN95" i="27"/>
  <c r="BO95" i="27"/>
  <c r="BP95" i="27"/>
  <c r="BQ95" i="27"/>
  <c r="BM96" i="27"/>
  <c r="BN96" i="27"/>
  <c r="BO96" i="27"/>
  <c r="BP96" i="27"/>
  <c r="BQ96" i="27"/>
  <c r="BM97" i="27"/>
  <c r="BN97" i="27"/>
  <c r="BO97" i="27"/>
  <c r="BP97" i="27"/>
  <c r="BQ97" i="27"/>
  <c r="BM98" i="27"/>
  <c r="BN98" i="27"/>
  <c r="BO98" i="27"/>
  <c r="BP98" i="27"/>
  <c r="BQ98" i="27"/>
  <c r="BM99" i="27"/>
  <c r="BN99" i="27"/>
  <c r="BO99" i="27"/>
  <c r="BP99" i="27"/>
  <c r="BQ99" i="27"/>
  <c r="BM100" i="27"/>
  <c r="BN100" i="27"/>
  <c r="BO100" i="27"/>
  <c r="BP100" i="27"/>
  <c r="BQ100" i="27"/>
  <c r="BM101" i="27"/>
  <c r="BN101" i="27"/>
  <c r="BO101" i="27"/>
  <c r="BP101" i="27"/>
  <c r="BQ101" i="27"/>
  <c r="BM102" i="27"/>
  <c r="BN102" i="27"/>
  <c r="BO102" i="27"/>
  <c r="BP102" i="27"/>
  <c r="BQ102" i="27"/>
  <c r="BM103" i="27"/>
  <c r="BN103" i="27"/>
  <c r="BO103" i="27"/>
  <c r="BP103" i="27"/>
  <c r="BQ103" i="27"/>
  <c r="BM104" i="27"/>
  <c r="BN104" i="27"/>
  <c r="BO104" i="27"/>
  <c r="BP104" i="27"/>
  <c r="BQ104" i="27"/>
  <c r="BM105" i="27"/>
  <c r="BN105" i="27"/>
  <c r="BO105" i="27"/>
  <c r="BP105" i="27"/>
  <c r="BQ105" i="27"/>
  <c r="BM106" i="27"/>
  <c r="BN106" i="27"/>
  <c r="BO106" i="27"/>
  <c r="BP106" i="27"/>
  <c r="BQ106" i="27"/>
  <c r="BM107" i="27"/>
  <c r="BN107" i="27"/>
  <c r="BO107" i="27"/>
  <c r="BP107" i="27"/>
  <c r="BQ107" i="27"/>
  <c r="BM108" i="27"/>
  <c r="BN108" i="27"/>
  <c r="BO108" i="27"/>
  <c r="BP108" i="27"/>
  <c r="BQ108" i="27"/>
  <c r="BM109" i="27"/>
  <c r="BN109" i="27"/>
  <c r="BO109" i="27"/>
  <c r="BP109" i="27"/>
  <c r="BQ109" i="27"/>
  <c r="BM110" i="27"/>
  <c r="BN110" i="27"/>
  <c r="BO110" i="27"/>
  <c r="BP110" i="27"/>
  <c r="BQ110" i="27"/>
  <c r="BM111" i="27"/>
  <c r="BN111" i="27"/>
  <c r="BO111" i="27"/>
  <c r="BP111" i="27"/>
  <c r="BQ111" i="27"/>
  <c r="BM112" i="27"/>
  <c r="BN112" i="27"/>
  <c r="BO112" i="27"/>
  <c r="BP112" i="27"/>
  <c r="BQ112" i="27"/>
  <c r="BM113" i="27"/>
  <c r="BN113" i="27"/>
  <c r="BO113" i="27"/>
  <c r="BP113" i="27"/>
  <c r="BQ113" i="27"/>
  <c r="BM114" i="27"/>
  <c r="BN114" i="27"/>
  <c r="BO114" i="27"/>
  <c r="BP114" i="27"/>
  <c r="BQ114" i="27"/>
  <c r="BM115" i="27"/>
  <c r="BN115" i="27"/>
  <c r="BO115" i="27"/>
  <c r="BP115" i="27"/>
  <c r="BQ115" i="27"/>
  <c r="BM116" i="27"/>
  <c r="BN116" i="27"/>
  <c r="BO116" i="27"/>
  <c r="BP116" i="27"/>
  <c r="BQ116" i="27"/>
  <c r="BM117" i="27"/>
  <c r="BN117" i="27"/>
  <c r="BO117" i="27"/>
  <c r="BP117" i="27"/>
  <c r="BQ117" i="27"/>
  <c r="BM118" i="27"/>
  <c r="BN118" i="27"/>
  <c r="BO118" i="27"/>
  <c r="BP118" i="27"/>
  <c r="BQ118" i="27"/>
  <c r="BM119" i="27"/>
  <c r="BN119" i="27"/>
  <c r="BO119" i="27"/>
  <c r="BP119" i="27"/>
  <c r="BQ119" i="27"/>
  <c r="BM120" i="27"/>
  <c r="BN120" i="27"/>
  <c r="BO120" i="27"/>
  <c r="BP120" i="27"/>
  <c r="BQ120" i="27"/>
  <c r="BM121" i="27"/>
  <c r="BN121" i="27"/>
  <c r="BO121" i="27"/>
  <c r="BP121" i="27"/>
  <c r="BQ121" i="27"/>
  <c r="BM122" i="27"/>
  <c r="BN122" i="27"/>
  <c r="BO122" i="27"/>
  <c r="BP122" i="27"/>
  <c r="BQ122" i="27"/>
  <c r="BM123" i="27"/>
  <c r="BN123" i="27"/>
  <c r="BO123" i="27"/>
  <c r="BP123" i="27"/>
  <c r="BQ123" i="27"/>
  <c r="BM124" i="27"/>
  <c r="BN124" i="27"/>
  <c r="BO124" i="27"/>
  <c r="BP124" i="27"/>
  <c r="BQ124" i="27"/>
  <c r="BM125" i="27"/>
  <c r="BN125" i="27"/>
  <c r="BO125" i="27"/>
  <c r="BP125" i="27"/>
  <c r="BQ125" i="27"/>
  <c r="BM126" i="27"/>
  <c r="BN126" i="27"/>
  <c r="BO126" i="27"/>
  <c r="BP126" i="27"/>
  <c r="BQ126" i="27"/>
  <c r="BM127" i="27"/>
  <c r="BN127" i="27"/>
  <c r="BO127" i="27"/>
  <c r="BP127" i="27"/>
  <c r="BQ127" i="27"/>
  <c r="BM128" i="27"/>
  <c r="BN128" i="27"/>
  <c r="BO128" i="27"/>
  <c r="BP128" i="27"/>
  <c r="BQ128" i="27"/>
  <c r="BM129" i="27"/>
  <c r="BN129" i="27"/>
  <c r="BO129" i="27"/>
  <c r="BP129" i="27"/>
  <c r="BQ129" i="27"/>
  <c r="BM130" i="27"/>
  <c r="BN130" i="27"/>
  <c r="BO130" i="27"/>
  <c r="BP130" i="27"/>
  <c r="BQ130" i="27"/>
  <c r="BM131" i="27"/>
  <c r="BN131" i="27"/>
  <c r="BO131" i="27"/>
  <c r="BP131" i="27"/>
  <c r="BQ131" i="27"/>
  <c r="BM132" i="27"/>
  <c r="BN132" i="27"/>
  <c r="BO132" i="27"/>
  <c r="BP132" i="27"/>
  <c r="BQ132" i="27"/>
  <c r="BM133" i="27"/>
  <c r="BN133" i="27"/>
  <c r="BO133" i="27"/>
  <c r="BP133" i="27"/>
  <c r="BQ133" i="27"/>
  <c r="BM134" i="27"/>
  <c r="BN134" i="27"/>
  <c r="BO134" i="27"/>
  <c r="BP134" i="27"/>
  <c r="BQ134" i="27"/>
  <c r="BM135" i="27"/>
  <c r="BN135" i="27"/>
  <c r="BO135" i="27"/>
  <c r="BP135" i="27"/>
  <c r="BQ135" i="27"/>
  <c r="BM136" i="27"/>
  <c r="BN136" i="27"/>
  <c r="BO136" i="27"/>
  <c r="BP136" i="27"/>
  <c r="BQ136" i="27"/>
  <c r="BM137" i="27"/>
  <c r="BN137" i="27"/>
  <c r="BO137" i="27"/>
  <c r="BP137" i="27"/>
  <c r="BQ137" i="27"/>
  <c r="BM138" i="27"/>
  <c r="BN138" i="27"/>
  <c r="BO138" i="27"/>
  <c r="BP138" i="27"/>
  <c r="BQ138" i="27"/>
  <c r="BM139" i="27"/>
  <c r="BN139" i="27"/>
  <c r="BO139" i="27"/>
  <c r="BP139" i="27"/>
  <c r="BQ139" i="27"/>
  <c r="BM140" i="27"/>
  <c r="BN140" i="27"/>
  <c r="BO140" i="27"/>
  <c r="BP140" i="27"/>
  <c r="BQ140" i="27"/>
  <c r="BM141" i="27"/>
  <c r="BN141" i="27"/>
  <c r="BO141" i="27"/>
  <c r="BP141" i="27"/>
  <c r="BQ141" i="27"/>
  <c r="BM142" i="27"/>
  <c r="BN142" i="27"/>
  <c r="BO142" i="27"/>
  <c r="BP142" i="27"/>
  <c r="BQ142" i="27"/>
  <c r="BM143" i="27"/>
  <c r="BN143" i="27"/>
  <c r="BO143" i="27"/>
  <c r="BP143" i="27"/>
  <c r="BQ143" i="27"/>
  <c r="BM144" i="27"/>
  <c r="BN144" i="27"/>
  <c r="BO144" i="27"/>
  <c r="BP144" i="27"/>
  <c r="BQ144" i="27"/>
  <c r="BM145" i="27"/>
  <c r="BN145" i="27"/>
  <c r="BO145" i="27"/>
  <c r="BP145" i="27"/>
  <c r="BQ145" i="27"/>
  <c r="BQ46" i="27"/>
  <c r="BP46" i="27"/>
  <c r="BO46" i="27"/>
  <c r="BN46" i="27"/>
  <c r="BM46" i="27"/>
  <c r="BG47" i="27"/>
  <c r="BH47" i="27"/>
  <c r="BI47" i="27"/>
  <c r="BJ47" i="27"/>
  <c r="BK47" i="27"/>
  <c r="BG48" i="27"/>
  <c r="BH48" i="27"/>
  <c r="BI48" i="27"/>
  <c r="BJ48" i="27"/>
  <c r="BK48" i="27"/>
  <c r="BG49" i="27"/>
  <c r="BH49" i="27"/>
  <c r="BI49" i="27"/>
  <c r="BJ49" i="27"/>
  <c r="BK49" i="27"/>
  <c r="BG50" i="27"/>
  <c r="BH50" i="27"/>
  <c r="BI50" i="27"/>
  <c r="BJ50" i="27"/>
  <c r="BK50" i="27"/>
  <c r="BG51" i="27"/>
  <c r="BH51" i="27"/>
  <c r="BI51" i="27"/>
  <c r="BJ51" i="27"/>
  <c r="BK51" i="27"/>
  <c r="BG52" i="27"/>
  <c r="BH52" i="27"/>
  <c r="BI52" i="27"/>
  <c r="BJ52" i="27"/>
  <c r="BK52" i="27"/>
  <c r="BG53" i="27"/>
  <c r="BH53" i="27"/>
  <c r="BI53" i="27"/>
  <c r="BJ53" i="27"/>
  <c r="BK53" i="27"/>
  <c r="BG54" i="27"/>
  <c r="BH54" i="27"/>
  <c r="BI54" i="27"/>
  <c r="BJ54" i="27"/>
  <c r="BK54" i="27"/>
  <c r="BG55" i="27"/>
  <c r="BH55" i="27"/>
  <c r="BI55" i="27"/>
  <c r="BJ55" i="27"/>
  <c r="BK55" i="27"/>
  <c r="BG56" i="27"/>
  <c r="BH56" i="27"/>
  <c r="BI56" i="27"/>
  <c r="BJ56" i="27"/>
  <c r="BK56" i="27"/>
  <c r="BG57" i="27"/>
  <c r="BH57" i="27"/>
  <c r="BI57" i="27"/>
  <c r="BJ57" i="27"/>
  <c r="BK57" i="27"/>
  <c r="BG58" i="27"/>
  <c r="BH58" i="27"/>
  <c r="BI58" i="27"/>
  <c r="BJ58" i="27"/>
  <c r="BK58" i="27"/>
  <c r="BG59" i="27"/>
  <c r="BH59" i="27"/>
  <c r="BI59" i="27"/>
  <c r="BJ59" i="27"/>
  <c r="BK59" i="27"/>
  <c r="BG60" i="27"/>
  <c r="BH60" i="27"/>
  <c r="BI60" i="27"/>
  <c r="BJ60" i="27"/>
  <c r="BK60" i="27"/>
  <c r="BG61" i="27"/>
  <c r="BH61" i="27"/>
  <c r="BI61" i="27"/>
  <c r="BJ61" i="27"/>
  <c r="BK61" i="27"/>
  <c r="BG62" i="27"/>
  <c r="BH62" i="27"/>
  <c r="BI62" i="27"/>
  <c r="BJ62" i="27"/>
  <c r="BK62" i="27"/>
  <c r="BG63" i="27"/>
  <c r="BH63" i="27"/>
  <c r="BI63" i="27"/>
  <c r="BJ63" i="27"/>
  <c r="BK63" i="27"/>
  <c r="BG64" i="27"/>
  <c r="BH64" i="27"/>
  <c r="BI64" i="27"/>
  <c r="BJ64" i="27"/>
  <c r="BK64" i="27"/>
  <c r="BG65" i="27"/>
  <c r="BH65" i="27"/>
  <c r="BI65" i="27"/>
  <c r="BJ65" i="27"/>
  <c r="BK65" i="27"/>
  <c r="BG66" i="27"/>
  <c r="BH66" i="27"/>
  <c r="BI66" i="27"/>
  <c r="BJ66" i="27"/>
  <c r="BK66" i="27"/>
  <c r="BG67" i="27"/>
  <c r="BH67" i="27"/>
  <c r="BI67" i="27"/>
  <c r="BJ67" i="27"/>
  <c r="BK67" i="27"/>
  <c r="BG68" i="27"/>
  <c r="BH68" i="27"/>
  <c r="BI68" i="27"/>
  <c r="BJ68" i="27"/>
  <c r="BK68" i="27"/>
  <c r="BG69" i="27"/>
  <c r="BH69" i="27"/>
  <c r="BI69" i="27"/>
  <c r="BJ69" i="27"/>
  <c r="BK69" i="27"/>
  <c r="BG70" i="27"/>
  <c r="BH70" i="27"/>
  <c r="BI70" i="27"/>
  <c r="BJ70" i="27"/>
  <c r="BK70" i="27"/>
  <c r="BG71" i="27"/>
  <c r="BH71" i="27"/>
  <c r="BI71" i="27"/>
  <c r="BJ71" i="27"/>
  <c r="BK71" i="27"/>
  <c r="BG72" i="27"/>
  <c r="BH72" i="27"/>
  <c r="BI72" i="27"/>
  <c r="BJ72" i="27"/>
  <c r="BK72" i="27"/>
  <c r="BG73" i="27"/>
  <c r="BH73" i="27"/>
  <c r="BI73" i="27"/>
  <c r="BJ73" i="27"/>
  <c r="BK73" i="27"/>
  <c r="BG74" i="27"/>
  <c r="BH74" i="27"/>
  <c r="BI74" i="27"/>
  <c r="BJ74" i="27"/>
  <c r="BK74" i="27"/>
  <c r="BG75" i="27"/>
  <c r="BH75" i="27"/>
  <c r="BI75" i="27"/>
  <c r="BJ75" i="27"/>
  <c r="BK75" i="27"/>
  <c r="BG76" i="27"/>
  <c r="BH76" i="27"/>
  <c r="BI76" i="27"/>
  <c r="BJ76" i="27"/>
  <c r="BK76" i="27"/>
  <c r="BG77" i="27"/>
  <c r="BH77" i="27"/>
  <c r="BI77" i="27"/>
  <c r="BJ77" i="27"/>
  <c r="BK77" i="27"/>
  <c r="BG78" i="27"/>
  <c r="BH78" i="27"/>
  <c r="BI78" i="27"/>
  <c r="BJ78" i="27"/>
  <c r="BK78" i="27"/>
  <c r="BG79" i="27"/>
  <c r="BH79" i="27"/>
  <c r="BI79" i="27"/>
  <c r="BJ79" i="27"/>
  <c r="BK79" i="27"/>
  <c r="BG80" i="27"/>
  <c r="BH80" i="27"/>
  <c r="BI80" i="27"/>
  <c r="BJ80" i="27"/>
  <c r="BK80" i="27"/>
  <c r="BG81" i="27"/>
  <c r="BH81" i="27"/>
  <c r="BI81" i="27"/>
  <c r="BJ81" i="27"/>
  <c r="BK81" i="27"/>
  <c r="BG82" i="27"/>
  <c r="BH82" i="27"/>
  <c r="BI82" i="27"/>
  <c r="BJ82" i="27"/>
  <c r="BK82" i="27"/>
  <c r="BG83" i="27"/>
  <c r="BH83" i="27"/>
  <c r="BI83" i="27"/>
  <c r="BJ83" i="27"/>
  <c r="BK83" i="27"/>
  <c r="BG84" i="27"/>
  <c r="BH84" i="27"/>
  <c r="BI84" i="27"/>
  <c r="BJ84" i="27"/>
  <c r="BK84" i="27"/>
  <c r="BG85" i="27"/>
  <c r="BH85" i="27"/>
  <c r="BI85" i="27"/>
  <c r="BJ85" i="27"/>
  <c r="BK85" i="27"/>
  <c r="BG86" i="27"/>
  <c r="BH86" i="27"/>
  <c r="BI86" i="27"/>
  <c r="BJ86" i="27"/>
  <c r="BK86" i="27"/>
  <c r="BG87" i="27"/>
  <c r="BH87" i="27"/>
  <c r="BI87" i="27"/>
  <c r="BJ87" i="27"/>
  <c r="BK87" i="27"/>
  <c r="BG88" i="27"/>
  <c r="BH88" i="27"/>
  <c r="BI88" i="27"/>
  <c r="BJ88" i="27"/>
  <c r="BK88" i="27"/>
  <c r="BG89" i="27"/>
  <c r="BH89" i="27"/>
  <c r="BI89" i="27"/>
  <c r="BJ89" i="27"/>
  <c r="BK89" i="27"/>
  <c r="BG90" i="27"/>
  <c r="BH90" i="27"/>
  <c r="BI90" i="27"/>
  <c r="BJ90" i="27"/>
  <c r="BK90" i="27"/>
  <c r="BG91" i="27"/>
  <c r="BH91" i="27"/>
  <c r="BI91" i="27"/>
  <c r="BJ91" i="27"/>
  <c r="BK91" i="27"/>
  <c r="BG92" i="27"/>
  <c r="BH92" i="27"/>
  <c r="BI92" i="27"/>
  <c r="BJ92" i="27"/>
  <c r="BK92" i="27"/>
  <c r="BG93" i="27"/>
  <c r="BH93" i="27"/>
  <c r="BI93" i="27"/>
  <c r="BJ93" i="27"/>
  <c r="BK93" i="27"/>
  <c r="BG94" i="27"/>
  <c r="BH94" i="27"/>
  <c r="BI94" i="27"/>
  <c r="BJ94" i="27"/>
  <c r="BK94" i="27"/>
  <c r="BG95" i="27"/>
  <c r="BH95" i="27"/>
  <c r="BI95" i="27"/>
  <c r="BJ95" i="27"/>
  <c r="BK95" i="27"/>
  <c r="BG96" i="27"/>
  <c r="BH96" i="27"/>
  <c r="BI96" i="27"/>
  <c r="BJ96" i="27"/>
  <c r="BK96" i="27"/>
  <c r="BG97" i="27"/>
  <c r="BH97" i="27"/>
  <c r="BI97" i="27"/>
  <c r="BJ97" i="27"/>
  <c r="BK97" i="27"/>
  <c r="BG98" i="27"/>
  <c r="BH98" i="27"/>
  <c r="BI98" i="27"/>
  <c r="BJ98" i="27"/>
  <c r="BK98" i="27"/>
  <c r="BG99" i="27"/>
  <c r="BH99" i="27"/>
  <c r="BI99" i="27"/>
  <c r="BJ99" i="27"/>
  <c r="BK99" i="27"/>
  <c r="BG100" i="27"/>
  <c r="BH100" i="27"/>
  <c r="BI100" i="27"/>
  <c r="BJ100" i="27"/>
  <c r="BK100" i="27"/>
  <c r="BG101" i="27"/>
  <c r="BH101" i="27"/>
  <c r="BI101" i="27"/>
  <c r="BJ101" i="27"/>
  <c r="BK101" i="27"/>
  <c r="BG102" i="27"/>
  <c r="BH102" i="27"/>
  <c r="BI102" i="27"/>
  <c r="BJ102" i="27"/>
  <c r="BK102" i="27"/>
  <c r="BG103" i="27"/>
  <c r="BH103" i="27"/>
  <c r="BI103" i="27"/>
  <c r="BJ103" i="27"/>
  <c r="BK103" i="27"/>
  <c r="BG104" i="27"/>
  <c r="BH104" i="27"/>
  <c r="BI104" i="27"/>
  <c r="BJ104" i="27"/>
  <c r="BK104" i="27"/>
  <c r="BG105" i="27"/>
  <c r="BH105" i="27"/>
  <c r="BI105" i="27"/>
  <c r="BJ105" i="27"/>
  <c r="BK105" i="27"/>
  <c r="BG106" i="27"/>
  <c r="BH106" i="27"/>
  <c r="BI106" i="27"/>
  <c r="BJ106" i="27"/>
  <c r="BK106" i="27"/>
  <c r="BG107" i="27"/>
  <c r="BH107" i="27"/>
  <c r="BI107" i="27"/>
  <c r="BJ107" i="27"/>
  <c r="BK107" i="27"/>
  <c r="BG108" i="27"/>
  <c r="BH108" i="27"/>
  <c r="BI108" i="27"/>
  <c r="BJ108" i="27"/>
  <c r="BK108" i="27"/>
  <c r="BG109" i="27"/>
  <c r="BH109" i="27"/>
  <c r="BI109" i="27"/>
  <c r="BJ109" i="27"/>
  <c r="BK109" i="27"/>
  <c r="BG110" i="27"/>
  <c r="BH110" i="27"/>
  <c r="BI110" i="27"/>
  <c r="BJ110" i="27"/>
  <c r="BK110" i="27"/>
  <c r="BG111" i="27"/>
  <c r="BH111" i="27"/>
  <c r="BI111" i="27"/>
  <c r="BJ111" i="27"/>
  <c r="BK111" i="27"/>
  <c r="BG112" i="27"/>
  <c r="BH112" i="27"/>
  <c r="BI112" i="27"/>
  <c r="BJ112" i="27"/>
  <c r="BK112" i="27"/>
  <c r="BG113" i="27"/>
  <c r="BH113" i="27"/>
  <c r="BI113" i="27"/>
  <c r="BJ113" i="27"/>
  <c r="BK113" i="27"/>
  <c r="BG114" i="27"/>
  <c r="BH114" i="27"/>
  <c r="BI114" i="27"/>
  <c r="BJ114" i="27"/>
  <c r="BK114" i="27"/>
  <c r="BG115" i="27"/>
  <c r="BH115" i="27"/>
  <c r="BI115" i="27"/>
  <c r="BJ115" i="27"/>
  <c r="BK115" i="27"/>
  <c r="BG116" i="27"/>
  <c r="BH116" i="27"/>
  <c r="BI116" i="27"/>
  <c r="BJ116" i="27"/>
  <c r="BK116" i="27"/>
  <c r="BG117" i="27"/>
  <c r="BH117" i="27"/>
  <c r="BI117" i="27"/>
  <c r="BJ117" i="27"/>
  <c r="BK117" i="27"/>
  <c r="BG118" i="27"/>
  <c r="BH118" i="27"/>
  <c r="BI118" i="27"/>
  <c r="BJ118" i="27"/>
  <c r="BK118" i="27"/>
  <c r="BG119" i="27"/>
  <c r="BH119" i="27"/>
  <c r="BI119" i="27"/>
  <c r="BJ119" i="27"/>
  <c r="BK119" i="27"/>
  <c r="BG120" i="27"/>
  <c r="BH120" i="27"/>
  <c r="BI120" i="27"/>
  <c r="BJ120" i="27"/>
  <c r="BK120" i="27"/>
  <c r="BG121" i="27"/>
  <c r="BH121" i="27"/>
  <c r="BI121" i="27"/>
  <c r="BJ121" i="27"/>
  <c r="BK121" i="27"/>
  <c r="BG122" i="27"/>
  <c r="BH122" i="27"/>
  <c r="BI122" i="27"/>
  <c r="BJ122" i="27"/>
  <c r="BK122" i="27"/>
  <c r="BG123" i="27"/>
  <c r="BH123" i="27"/>
  <c r="BI123" i="27"/>
  <c r="BJ123" i="27"/>
  <c r="BK123" i="27"/>
  <c r="BG124" i="27"/>
  <c r="BH124" i="27"/>
  <c r="BI124" i="27"/>
  <c r="BJ124" i="27"/>
  <c r="BK124" i="27"/>
  <c r="BG125" i="27"/>
  <c r="BH125" i="27"/>
  <c r="BI125" i="27"/>
  <c r="BJ125" i="27"/>
  <c r="BK125" i="27"/>
  <c r="BG126" i="27"/>
  <c r="BH126" i="27"/>
  <c r="BI126" i="27"/>
  <c r="BJ126" i="27"/>
  <c r="BK126" i="27"/>
  <c r="BG127" i="27"/>
  <c r="BH127" i="27"/>
  <c r="BI127" i="27"/>
  <c r="BJ127" i="27"/>
  <c r="BK127" i="27"/>
  <c r="BG128" i="27"/>
  <c r="BH128" i="27"/>
  <c r="BI128" i="27"/>
  <c r="BJ128" i="27"/>
  <c r="BK128" i="27"/>
  <c r="BG129" i="27"/>
  <c r="BH129" i="27"/>
  <c r="BI129" i="27"/>
  <c r="BJ129" i="27"/>
  <c r="BK129" i="27"/>
  <c r="BG130" i="27"/>
  <c r="BH130" i="27"/>
  <c r="BI130" i="27"/>
  <c r="BJ130" i="27"/>
  <c r="BK130" i="27"/>
  <c r="BG131" i="27"/>
  <c r="BH131" i="27"/>
  <c r="BI131" i="27"/>
  <c r="BJ131" i="27"/>
  <c r="BK131" i="27"/>
  <c r="BG132" i="27"/>
  <c r="BH132" i="27"/>
  <c r="BI132" i="27"/>
  <c r="BJ132" i="27"/>
  <c r="BK132" i="27"/>
  <c r="BG133" i="27"/>
  <c r="BH133" i="27"/>
  <c r="BI133" i="27"/>
  <c r="BJ133" i="27"/>
  <c r="BK133" i="27"/>
  <c r="BG134" i="27"/>
  <c r="BH134" i="27"/>
  <c r="BI134" i="27"/>
  <c r="BJ134" i="27"/>
  <c r="BK134" i="27"/>
  <c r="BG135" i="27"/>
  <c r="BH135" i="27"/>
  <c r="BI135" i="27"/>
  <c r="BJ135" i="27"/>
  <c r="BK135" i="27"/>
  <c r="BG136" i="27"/>
  <c r="BH136" i="27"/>
  <c r="BI136" i="27"/>
  <c r="BJ136" i="27"/>
  <c r="BK136" i="27"/>
  <c r="BG137" i="27"/>
  <c r="BH137" i="27"/>
  <c r="BI137" i="27"/>
  <c r="BJ137" i="27"/>
  <c r="BK137" i="27"/>
  <c r="BG138" i="27"/>
  <c r="BH138" i="27"/>
  <c r="BI138" i="27"/>
  <c r="BJ138" i="27"/>
  <c r="BK138" i="27"/>
  <c r="BG139" i="27"/>
  <c r="BH139" i="27"/>
  <c r="BI139" i="27"/>
  <c r="BJ139" i="27"/>
  <c r="BK139" i="27"/>
  <c r="BG140" i="27"/>
  <c r="BH140" i="27"/>
  <c r="BI140" i="27"/>
  <c r="BJ140" i="27"/>
  <c r="BK140" i="27"/>
  <c r="BG141" i="27"/>
  <c r="BH141" i="27"/>
  <c r="BI141" i="27"/>
  <c r="BJ141" i="27"/>
  <c r="BK141" i="27"/>
  <c r="BG142" i="27"/>
  <c r="BH142" i="27"/>
  <c r="BI142" i="27"/>
  <c r="BJ142" i="27"/>
  <c r="BK142" i="27"/>
  <c r="BG143" i="27"/>
  <c r="BH143" i="27"/>
  <c r="BI143" i="27"/>
  <c r="BJ143" i="27"/>
  <c r="BK143" i="27"/>
  <c r="BG144" i="27"/>
  <c r="BH144" i="27"/>
  <c r="BI144" i="27"/>
  <c r="BJ144" i="27"/>
  <c r="BK144" i="27"/>
  <c r="BG145" i="27"/>
  <c r="BH145" i="27"/>
  <c r="BI145" i="27"/>
  <c r="BJ145" i="27"/>
  <c r="BK145" i="27"/>
  <c r="BK46" i="27"/>
  <c r="BJ46" i="27"/>
  <c r="BI46" i="27"/>
  <c r="BH46" i="27"/>
  <c r="BG46" i="27"/>
  <c r="BL145" i="27"/>
  <c r="BF145" i="27"/>
  <c r="AY145" i="27"/>
  <c r="AS145" i="27"/>
  <c r="BL144" i="27"/>
  <c r="BF144" i="27"/>
  <c r="AY144" i="27"/>
  <c r="AS144" i="27"/>
  <c r="BL143" i="27"/>
  <c r="BF143" i="27"/>
  <c r="AY143" i="27"/>
  <c r="AS143" i="27"/>
  <c r="BL142" i="27"/>
  <c r="BF142" i="27"/>
  <c r="AY142" i="27"/>
  <c r="AS142" i="27"/>
  <c r="BL141" i="27"/>
  <c r="BF141" i="27"/>
  <c r="AY141" i="27"/>
  <c r="AS141" i="27"/>
  <c r="BL140" i="27"/>
  <c r="BF140" i="27"/>
  <c r="AY140" i="27"/>
  <c r="AS140" i="27"/>
  <c r="BL139" i="27"/>
  <c r="BF139" i="27"/>
  <c r="AY139" i="27"/>
  <c r="AS139" i="27"/>
  <c r="BL138" i="27"/>
  <c r="BF138" i="27"/>
  <c r="AY138" i="27"/>
  <c r="AS138" i="27"/>
  <c r="BL137" i="27"/>
  <c r="BF137" i="27"/>
  <c r="AY137" i="27"/>
  <c r="AS137" i="27"/>
  <c r="BL136" i="27"/>
  <c r="BF136" i="27"/>
  <c r="AY136" i="27"/>
  <c r="AS136" i="27"/>
  <c r="BL135" i="27"/>
  <c r="BF135" i="27"/>
  <c r="AY135" i="27"/>
  <c r="AS135" i="27"/>
  <c r="BL134" i="27"/>
  <c r="BF134" i="27"/>
  <c r="AY134" i="27"/>
  <c r="AS134" i="27"/>
  <c r="BL133" i="27"/>
  <c r="BF133" i="27"/>
  <c r="AY133" i="27"/>
  <c r="AS133" i="27"/>
  <c r="BL132" i="27"/>
  <c r="BF132" i="27"/>
  <c r="AY132" i="27"/>
  <c r="AS132" i="27"/>
  <c r="BL131" i="27"/>
  <c r="BF131" i="27"/>
  <c r="AY131" i="27"/>
  <c r="AS131" i="27"/>
  <c r="BL130" i="27"/>
  <c r="BF130" i="27"/>
  <c r="AY130" i="27"/>
  <c r="AS130" i="27"/>
  <c r="BL129" i="27"/>
  <c r="BF129" i="27"/>
  <c r="AY129" i="27"/>
  <c r="AS129" i="27"/>
  <c r="BL128" i="27"/>
  <c r="BF128" i="27"/>
  <c r="AY128" i="27"/>
  <c r="AS128" i="27"/>
  <c r="BL127" i="27"/>
  <c r="BF127" i="27"/>
  <c r="AY127" i="27"/>
  <c r="AS127" i="27"/>
  <c r="BL126" i="27"/>
  <c r="BF126" i="27"/>
  <c r="AY126" i="27"/>
  <c r="AS126" i="27"/>
  <c r="BL125" i="27"/>
  <c r="BF125" i="27"/>
  <c r="AY125" i="27"/>
  <c r="AS125" i="27"/>
  <c r="BL124" i="27"/>
  <c r="BF124" i="27"/>
  <c r="AY124" i="27"/>
  <c r="AS124" i="27"/>
  <c r="BL123" i="27"/>
  <c r="BF123" i="27"/>
  <c r="AY123" i="27"/>
  <c r="AS123" i="27"/>
  <c r="BL122" i="27"/>
  <c r="BF122" i="27"/>
  <c r="AY122" i="27"/>
  <c r="AS122" i="27"/>
  <c r="BL121" i="27"/>
  <c r="BF121" i="27"/>
  <c r="AY121" i="27"/>
  <c r="AS121" i="27"/>
  <c r="BL120" i="27"/>
  <c r="BF120" i="27"/>
  <c r="AY120" i="27"/>
  <c r="AS120" i="27"/>
  <c r="BL119" i="27"/>
  <c r="BF119" i="27"/>
  <c r="AY119" i="27"/>
  <c r="AS119" i="27"/>
  <c r="BL118" i="27"/>
  <c r="BF118" i="27"/>
  <c r="AY118" i="27"/>
  <c r="AS118" i="27"/>
  <c r="BL117" i="27"/>
  <c r="BF117" i="27"/>
  <c r="AY117" i="27"/>
  <c r="AS117" i="27"/>
  <c r="BL116" i="27"/>
  <c r="BF116" i="27"/>
  <c r="AY116" i="27"/>
  <c r="AS116" i="27"/>
  <c r="BL115" i="27"/>
  <c r="BF115" i="27"/>
  <c r="AY115" i="27"/>
  <c r="AS115" i="27"/>
  <c r="BL114" i="27"/>
  <c r="BF114" i="27"/>
  <c r="AY114" i="27"/>
  <c r="AS114" i="27"/>
  <c r="BL113" i="27"/>
  <c r="BF113" i="27"/>
  <c r="AY113" i="27"/>
  <c r="AS113" i="27"/>
  <c r="BL112" i="27"/>
  <c r="BF112" i="27"/>
  <c r="AY112" i="27"/>
  <c r="AS112" i="27"/>
  <c r="BL111" i="27"/>
  <c r="BF111" i="27"/>
  <c r="AY111" i="27"/>
  <c r="AS111" i="27"/>
  <c r="BL110" i="27"/>
  <c r="BF110" i="27"/>
  <c r="AY110" i="27"/>
  <c r="AS110" i="27"/>
  <c r="BL109" i="27"/>
  <c r="BF109" i="27"/>
  <c r="AY109" i="27"/>
  <c r="AS109" i="27"/>
  <c r="BL108" i="27"/>
  <c r="BF108" i="27"/>
  <c r="AY108" i="27"/>
  <c r="AS108" i="27"/>
  <c r="BL107" i="27"/>
  <c r="BF107" i="27"/>
  <c r="AY107" i="27"/>
  <c r="AS107" i="27"/>
  <c r="BL106" i="27"/>
  <c r="BF106" i="27"/>
  <c r="AY106" i="27"/>
  <c r="AS106" i="27"/>
  <c r="BL105" i="27"/>
  <c r="BF105" i="27"/>
  <c r="AY105" i="27"/>
  <c r="AS105" i="27"/>
  <c r="BL104" i="27"/>
  <c r="BF104" i="27"/>
  <c r="AY104" i="27"/>
  <c r="AS104" i="27"/>
  <c r="BL103" i="27"/>
  <c r="BF103" i="27"/>
  <c r="AY103" i="27"/>
  <c r="AS103" i="27"/>
  <c r="BL102" i="27"/>
  <c r="BF102" i="27"/>
  <c r="AY102" i="27"/>
  <c r="AS102" i="27"/>
  <c r="BL101" i="27"/>
  <c r="BF101" i="27"/>
  <c r="AY101" i="27"/>
  <c r="AS101" i="27"/>
  <c r="BL100" i="27"/>
  <c r="BF100" i="27"/>
  <c r="AY100" i="27"/>
  <c r="AS100" i="27"/>
  <c r="BL99" i="27"/>
  <c r="BF99" i="27"/>
  <c r="AY99" i="27"/>
  <c r="AS99" i="27"/>
  <c r="BL98" i="27"/>
  <c r="BF98" i="27"/>
  <c r="AY98" i="27"/>
  <c r="AS98" i="27"/>
  <c r="BL97" i="27"/>
  <c r="BF97" i="27"/>
  <c r="AY97" i="27"/>
  <c r="AS97" i="27"/>
  <c r="BL96" i="27"/>
  <c r="BF96" i="27"/>
  <c r="AY96" i="27"/>
  <c r="AS96" i="27"/>
  <c r="BL95" i="27"/>
  <c r="BF95" i="27"/>
  <c r="AY95" i="27"/>
  <c r="AS95" i="27"/>
  <c r="BL94" i="27"/>
  <c r="BF94" i="27"/>
  <c r="AY94" i="27"/>
  <c r="AS94" i="27"/>
  <c r="BL93" i="27"/>
  <c r="BF93" i="27"/>
  <c r="AY93" i="27"/>
  <c r="AS93" i="27"/>
  <c r="BL92" i="27"/>
  <c r="BF92" i="27"/>
  <c r="AY92" i="27"/>
  <c r="AS92" i="27"/>
  <c r="BL91" i="27"/>
  <c r="BF91" i="27"/>
  <c r="AY91" i="27"/>
  <c r="AS91" i="27"/>
  <c r="BL90" i="27"/>
  <c r="BF90" i="27"/>
  <c r="AY90" i="27"/>
  <c r="AS90" i="27"/>
  <c r="BL89" i="27"/>
  <c r="BF89" i="27"/>
  <c r="AY89" i="27"/>
  <c r="AS89" i="27"/>
  <c r="BL88" i="27"/>
  <c r="BF88" i="27"/>
  <c r="AY88" i="27"/>
  <c r="AS88" i="27"/>
  <c r="BL87" i="27"/>
  <c r="BF87" i="27"/>
  <c r="AY87" i="27"/>
  <c r="AS87" i="27"/>
  <c r="BL86" i="27"/>
  <c r="BF86" i="27"/>
  <c r="AY86" i="27"/>
  <c r="AS86" i="27"/>
  <c r="BL85" i="27"/>
  <c r="BF85" i="27"/>
  <c r="AY85" i="27"/>
  <c r="AS85" i="27"/>
  <c r="BL84" i="27"/>
  <c r="BF84" i="27"/>
  <c r="AY84" i="27"/>
  <c r="AS84" i="27"/>
  <c r="BL83" i="27"/>
  <c r="BF83" i="27"/>
  <c r="AY83" i="27"/>
  <c r="AS83" i="27"/>
  <c r="BL82" i="27"/>
  <c r="BF82" i="27"/>
  <c r="AY82" i="27"/>
  <c r="AS82" i="27"/>
  <c r="BL81" i="27"/>
  <c r="BF81" i="27"/>
  <c r="AY81" i="27"/>
  <c r="AS81" i="27"/>
  <c r="BL80" i="27"/>
  <c r="BF80" i="27"/>
  <c r="AY80" i="27"/>
  <c r="AS80" i="27"/>
  <c r="BL79" i="27"/>
  <c r="BF79" i="27"/>
  <c r="AY79" i="27"/>
  <c r="AS79" i="27"/>
  <c r="BL78" i="27"/>
  <c r="BF78" i="27"/>
  <c r="AY78" i="27"/>
  <c r="AS78" i="27"/>
  <c r="BL77" i="27"/>
  <c r="BF77" i="27"/>
  <c r="AY77" i="27"/>
  <c r="AS77" i="27"/>
  <c r="BL76" i="27"/>
  <c r="BF76" i="27"/>
  <c r="AY76" i="27"/>
  <c r="AS76" i="27"/>
  <c r="BL75" i="27"/>
  <c r="BF75" i="27"/>
  <c r="AY75" i="27"/>
  <c r="AS75" i="27"/>
  <c r="BL74" i="27"/>
  <c r="BF74" i="27"/>
  <c r="AY74" i="27"/>
  <c r="AS74" i="27"/>
  <c r="BL73" i="27"/>
  <c r="BF73" i="27"/>
  <c r="AY73" i="27"/>
  <c r="AS73" i="27"/>
  <c r="BL72" i="27"/>
  <c r="BF72" i="27"/>
  <c r="AY72" i="27"/>
  <c r="AS72" i="27"/>
  <c r="BL71" i="27"/>
  <c r="BF71" i="27"/>
  <c r="AY71" i="27"/>
  <c r="AS71" i="27"/>
  <c r="BL70" i="27"/>
  <c r="BF70" i="27"/>
  <c r="AY70" i="27"/>
  <c r="AS70" i="27"/>
  <c r="BL69" i="27"/>
  <c r="BF69" i="27"/>
  <c r="AY69" i="27"/>
  <c r="AS69" i="27"/>
  <c r="BL68" i="27"/>
  <c r="BF68" i="27"/>
  <c r="AY68" i="27"/>
  <c r="AS68" i="27"/>
  <c r="BL67" i="27"/>
  <c r="BF67" i="27"/>
  <c r="AY67" i="27"/>
  <c r="AS67" i="27"/>
  <c r="BL66" i="27"/>
  <c r="BF66" i="27"/>
  <c r="AY66" i="27"/>
  <c r="AS66" i="27"/>
  <c r="BL65" i="27"/>
  <c r="BF65" i="27"/>
  <c r="AY65" i="27"/>
  <c r="AS65" i="27"/>
  <c r="BL64" i="27"/>
  <c r="BF64" i="27"/>
  <c r="AY64" i="27"/>
  <c r="AS64" i="27"/>
  <c r="BL63" i="27"/>
  <c r="BF63" i="27"/>
  <c r="AY63" i="27"/>
  <c r="AS63" i="27"/>
  <c r="BL62" i="27"/>
  <c r="BF62" i="27"/>
  <c r="AY62" i="27"/>
  <c r="AS62" i="27"/>
  <c r="BL61" i="27"/>
  <c r="BF61" i="27"/>
  <c r="AY61" i="27"/>
  <c r="AS61" i="27"/>
  <c r="BL60" i="27"/>
  <c r="BF60" i="27"/>
  <c r="AY60" i="27"/>
  <c r="AS60" i="27"/>
  <c r="BL59" i="27"/>
  <c r="BF59" i="27"/>
  <c r="AY59" i="27"/>
  <c r="AS59" i="27"/>
  <c r="BL58" i="27"/>
  <c r="BF58" i="27"/>
  <c r="AY58" i="27"/>
  <c r="AS58" i="27"/>
  <c r="BL57" i="27"/>
  <c r="BF57" i="27"/>
  <c r="AY57" i="27"/>
  <c r="AS57" i="27"/>
  <c r="BL56" i="27"/>
  <c r="BF56" i="27"/>
  <c r="AY56" i="27"/>
  <c r="AS56" i="27"/>
  <c r="BL55" i="27"/>
  <c r="BF55" i="27"/>
  <c r="AY55" i="27"/>
  <c r="AS55" i="27"/>
  <c r="BL54" i="27"/>
  <c r="BF54" i="27"/>
  <c r="AY54" i="27"/>
  <c r="AS54" i="27"/>
  <c r="BL53" i="27"/>
  <c r="BF53" i="27"/>
  <c r="AY53" i="27"/>
  <c r="AS53" i="27"/>
  <c r="BL52" i="27"/>
  <c r="BF52" i="27"/>
  <c r="AY52" i="27"/>
  <c r="AS52" i="27"/>
  <c r="BL51" i="27"/>
  <c r="BF51" i="27"/>
  <c r="AY51" i="27"/>
  <c r="AS51" i="27"/>
  <c r="BL50" i="27"/>
  <c r="BF50" i="27"/>
  <c r="AY50" i="27"/>
  <c r="AS50" i="27"/>
  <c r="BL49" i="27"/>
  <c r="BF49" i="27"/>
  <c r="AY49" i="27"/>
  <c r="AS49" i="27"/>
  <c r="BL48" i="27"/>
  <c r="BF48" i="27"/>
  <c r="AY48" i="27"/>
  <c r="AS48" i="27"/>
  <c r="BL47" i="27"/>
  <c r="BF47" i="27"/>
  <c r="AY47" i="27"/>
  <c r="AS47" i="27"/>
  <c r="BL46" i="27"/>
  <c r="BF46" i="27"/>
  <c r="AY46" i="27"/>
  <c r="AS46" i="27"/>
  <c r="AK46" i="27"/>
  <c r="AL46" i="27"/>
  <c r="AM46" i="27"/>
  <c r="AN46" i="27"/>
  <c r="AO46" i="27"/>
  <c r="AP46" i="27"/>
  <c r="AQ46" i="27"/>
  <c r="AK47" i="27"/>
  <c r="AL47" i="27"/>
  <c r="AM47" i="27"/>
  <c r="AN47" i="27"/>
  <c r="AO47" i="27"/>
  <c r="AP47" i="27"/>
  <c r="AQ47" i="27"/>
  <c r="AK48" i="27"/>
  <c r="AL48" i="27"/>
  <c r="AM48" i="27"/>
  <c r="AN48" i="27"/>
  <c r="AO48" i="27"/>
  <c r="AP48" i="27"/>
  <c r="AQ48" i="27"/>
  <c r="AK49" i="27"/>
  <c r="AL49" i="27"/>
  <c r="AM49" i="27"/>
  <c r="AN49" i="27"/>
  <c r="AO49" i="27"/>
  <c r="AP49" i="27"/>
  <c r="AQ49" i="27"/>
  <c r="AK50" i="27"/>
  <c r="AL50" i="27"/>
  <c r="AM50" i="27"/>
  <c r="AN50" i="27"/>
  <c r="AO50" i="27"/>
  <c r="AP50" i="27"/>
  <c r="AQ50" i="27"/>
  <c r="AK51" i="27"/>
  <c r="AL51" i="27"/>
  <c r="AM51" i="27"/>
  <c r="AN51" i="27"/>
  <c r="AO51" i="27"/>
  <c r="AP51" i="27"/>
  <c r="AQ51" i="27"/>
  <c r="AK52" i="27"/>
  <c r="AL52" i="27"/>
  <c r="AM52" i="27"/>
  <c r="AN52" i="27"/>
  <c r="AO52" i="27"/>
  <c r="AP52" i="27"/>
  <c r="AQ52" i="27"/>
  <c r="AK53" i="27"/>
  <c r="AL53" i="27"/>
  <c r="AM53" i="27"/>
  <c r="AN53" i="27"/>
  <c r="AO53" i="27"/>
  <c r="AP53" i="27"/>
  <c r="AQ53" i="27"/>
  <c r="AK54" i="27"/>
  <c r="AL54" i="27"/>
  <c r="AM54" i="27"/>
  <c r="AN54" i="27"/>
  <c r="AO54" i="27"/>
  <c r="AP54" i="27"/>
  <c r="AQ54" i="27"/>
  <c r="AK55" i="27"/>
  <c r="AL55" i="27"/>
  <c r="AM55" i="27"/>
  <c r="AN55" i="27"/>
  <c r="AO55" i="27"/>
  <c r="AP55" i="27"/>
  <c r="AQ55" i="27"/>
  <c r="AK56" i="27"/>
  <c r="AL56" i="27"/>
  <c r="AM56" i="27"/>
  <c r="AN56" i="27"/>
  <c r="AO56" i="27"/>
  <c r="AP56" i="27"/>
  <c r="AQ56" i="27"/>
  <c r="AK57" i="27"/>
  <c r="AL57" i="27"/>
  <c r="AM57" i="27"/>
  <c r="AN57" i="27"/>
  <c r="AO57" i="27"/>
  <c r="AP57" i="27"/>
  <c r="AQ57" i="27"/>
  <c r="AK58" i="27"/>
  <c r="AL58" i="27"/>
  <c r="AM58" i="27"/>
  <c r="AN58" i="27"/>
  <c r="AO58" i="27"/>
  <c r="AP58" i="27"/>
  <c r="AQ58" i="27"/>
  <c r="AK59" i="27"/>
  <c r="AL59" i="27"/>
  <c r="AM59" i="27"/>
  <c r="AN59" i="27"/>
  <c r="AO59" i="27"/>
  <c r="AP59" i="27"/>
  <c r="AQ59" i="27"/>
  <c r="AK60" i="27"/>
  <c r="AL60" i="27"/>
  <c r="AM60" i="27"/>
  <c r="AN60" i="27"/>
  <c r="AO60" i="27"/>
  <c r="AP60" i="27"/>
  <c r="AQ60" i="27"/>
  <c r="AK61" i="27"/>
  <c r="AL61" i="27"/>
  <c r="AM61" i="27"/>
  <c r="AN61" i="27"/>
  <c r="AO61" i="27"/>
  <c r="AP61" i="27"/>
  <c r="AQ61" i="27"/>
  <c r="AK62" i="27"/>
  <c r="AL62" i="27"/>
  <c r="AM62" i="27"/>
  <c r="AN62" i="27"/>
  <c r="AO62" i="27"/>
  <c r="AP62" i="27"/>
  <c r="AQ62" i="27"/>
  <c r="AK63" i="27"/>
  <c r="AL63" i="27"/>
  <c r="AM63" i="27"/>
  <c r="AN63" i="27"/>
  <c r="AO63" i="27"/>
  <c r="AP63" i="27"/>
  <c r="AQ63" i="27"/>
  <c r="AK64" i="27"/>
  <c r="AL64" i="27"/>
  <c r="AM64" i="27"/>
  <c r="AN64" i="27"/>
  <c r="AO64" i="27"/>
  <c r="AP64" i="27"/>
  <c r="AQ64" i="27"/>
  <c r="AK65" i="27"/>
  <c r="AL65" i="27"/>
  <c r="AM65" i="27"/>
  <c r="AN65" i="27"/>
  <c r="AO65" i="27"/>
  <c r="AP65" i="27"/>
  <c r="AQ65" i="27"/>
  <c r="AK66" i="27"/>
  <c r="AL66" i="27"/>
  <c r="AM66" i="27"/>
  <c r="AN66" i="27"/>
  <c r="AO66" i="27"/>
  <c r="AP66" i="27"/>
  <c r="AQ66" i="27"/>
  <c r="AK67" i="27"/>
  <c r="AL67" i="27"/>
  <c r="AM67" i="27"/>
  <c r="AN67" i="27"/>
  <c r="AO67" i="27"/>
  <c r="AP67" i="27"/>
  <c r="AQ67" i="27"/>
  <c r="AK68" i="27"/>
  <c r="AL68" i="27"/>
  <c r="AM68" i="27"/>
  <c r="AN68" i="27"/>
  <c r="AO68" i="27"/>
  <c r="AP68" i="27"/>
  <c r="AQ68" i="27"/>
  <c r="AK69" i="27"/>
  <c r="AL69" i="27"/>
  <c r="AM69" i="27"/>
  <c r="AN69" i="27"/>
  <c r="AO69" i="27"/>
  <c r="AP69" i="27"/>
  <c r="AQ69" i="27"/>
  <c r="AK70" i="27"/>
  <c r="AL70" i="27"/>
  <c r="AM70" i="27"/>
  <c r="AN70" i="27"/>
  <c r="AO70" i="27"/>
  <c r="AP70" i="27"/>
  <c r="AQ70" i="27"/>
  <c r="AK71" i="27"/>
  <c r="AL71" i="27"/>
  <c r="AM71" i="27"/>
  <c r="AN71" i="27"/>
  <c r="AO71" i="27"/>
  <c r="AP71" i="27"/>
  <c r="AQ71" i="27"/>
  <c r="AK72" i="27"/>
  <c r="AL72" i="27"/>
  <c r="AM72" i="27"/>
  <c r="AN72" i="27"/>
  <c r="AO72" i="27"/>
  <c r="AP72" i="27"/>
  <c r="AQ72" i="27"/>
  <c r="AK73" i="27"/>
  <c r="AL73" i="27"/>
  <c r="AM73" i="27"/>
  <c r="AN73" i="27"/>
  <c r="AO73" i="27"/>
  <c r="AP73" i="27"/>
  <c r="AQ73" i="27"/>
  <c r="AK74" i="27"/>
  <c r="AL74" i="27"/>
  <c r="AM74" i="27"/>
  <c r="AN74" i="27"/>
  <c r="AO74" i="27"/>
  <c r="AP74" i="27"/>
  <c r="AQ74" i="27"/>
  <c r="AK75" i="27"/>
  <c r="AL75" i="27"/>
  <c r="AM75" i="27"/>
  <c r="AN75" i="27"/>
  <c r="AO75" i="27"/>
  <c r="AP75" i="27"/>
  <c r="AQ75" i="27"/>
  <c r="AK76" i="27"/>
  <c r="AL76" i="27"/>
  <c r="AM76" i="27"/>
  <c r="AN76" i="27"/>
  <c r="AO76" i="27"/>
  <c r="AP76" i="27"/>
  <c r="AQ76" i="27"/>
  <c r="AK77" i="27"/>
  <c r="AL77" i="27"/>
  <c r="AM77" i="27"/>
  <c r="AN77" i="27"/>
  <c r="AO77" i="27"/>
  <c r="AP77" i="27"/>
  <c r="AQ77" i="27"/>
  <c r="AK78" i="27"/>
  <c r="AL78" i="27"/>
  <c r="AM78" i="27"/>
  <c r="AN78" i="27"/>
  <c r="AO78" i="27"/>
  <c r="AP78" i="27"/>
  <c r="AQ78" i="27"/>
  <c r="AK79" i="27"/>
  <c r="AL79" i="27"/>
  <c r="AM79" i="27"/>
  <c r="AN79" i="27"/>
  <c r="AO79" i="27"/>
  <c r="AP79" i="27"/>
  <c r="AQ79" i="27"/>
  <c r="AK80" i="27"/>
  <c r="AL80" i="27"/>
  <c r="AM80" i="27"/>
  <c r="AN80" i="27"/>
  <c r="AO80" i="27"/>
  <c r="AP80" i="27"/>
  <c r="AQ80" i="27"/>
  <c r="AK81" i="27"/>
  <c r="AL81" i="27"/>
  <c r="AM81" i="27"/>
  <c r="AN81" i="27"/>
  <c r="AO81" i="27"/>
  <c r="AP81" i="27"/>
  <c r="AQ81" i="27"/>
  <c r="AK82" i="27"/>
  <c r="AL82" i="27"/>
  <c r="AM82" i="27"/>
  <c r="AN82" i="27"/>
  <c r="AO82" i="27"/>
  <c r="AP82" i="27"/>
  <c r="AQ82" i="27"/>
  <c r="AK83" i="27"/>
  <c r="AL83" i="27"/>
  <c r="AM83" i="27"/>
  <c r="AN83" i="27"/>
  <c r="AO83" i="27"/>
  <c r="AP83" i="27"/>
  <c r="AQ83" i="27"/>
  <c r="AK84" i="27"/>
  <c r="AL84" i="27"/>
  <c r="AM84" i="27"/>
  <c r="AN84" i="27"/>
  <c r="AO84" i="27"/>
  <c r="AP84" i="27"/>
  <c r="AQ84" i="27"/>
  <c r="AK85" i="27"/>
  <c r="AL85" i="27"/>
  <c r="AM85" i="27"/>
  <c r="AN85" i="27"/>
  <c r="AO85" i="27"/>
  <c r="AP85" i="27"/>
  <c r="AQ85" i="27"/>
  <c r="AK86" i="27"/>
  <c r="AL86" i="27"/>
  <c r="AM86" i="27"/>
  <c r="AN86" i="27"/>
  <c r="AO86" i="27"/>
  <c r="AP86" i="27"/>
  <c r="AQ86" i="27"/>
  <c r="AK87" i="27"/>
  <c r="AL87" i="27"/>
  <c r="AM87" i="27"/>
  <c r="AN87" i="27"/>
  <c r="AO87" i="27"/>
  <c r="AP87" i="27"/>
  <c r="AQ87" i="27"/>
  <c r="AK88" i="27"/>
  <c r="AL88" i="27"/>
  <c r="AM88" i="27"/>
  <c r="AN88" i="27"/>
  <c r="AO88" i="27"/>
  <c r="AP88" i="27"/>
  <c r="AQ88" i="27"/>
  <c r="AK89" i="27"/>
  <c r="AL89" i="27"/>
  <c r="AM89" i="27"/>
  <c r="AN89" i="27"/>
  <c r="AO89" i="27"/>
  <c r="AP89" i="27"/>
  <c r="AQ89" i="27"/>
  <c r="AK90" i="27"/>
  <c r="AL90" i="27"/>
  <c r="AM90" i="27"/>
  <c r="AN90" i="27"/>
  <c r="AO90" i="27"/>
  <c r="AP90" i="27"/>
  <c r="AQ90" i="27"/>
  <c r="AK91" i="27"/>
  <c r="AL91" i="27"/>
  <c r="AM91" i="27"/>
  <c r="AN91" i="27"/>
  <c r="AO91" i="27"/>
  <c r="AP91" i="27"/>
  <c r="AQ91" i="27"/>
  <c r="AK92" i="27"/>
  <c r="AL92" i="27"/>
  <c r="AM92" i="27"/>
  <c r="AN92" i="27"/>
  <c r="AO92" i="27"/>
  <c r="AP92" i="27"/>
  <c r="AQ92" i="27"/>
  <c r="AK93" i="27"/>
  <c r="AL93" i="27"/>
  <c r="AM93" i="27"/>
  <c r="AN93" i="27"/>
  <c r="AO93" i="27"/>
  <c r="AP93" i="27"/>
  <c r="AQ93" i="27"/>
  <c r="AK94" i="27"/>
  <c r="AL94" i="27"/>
  <c r="AM94" i="27"/>
  <c r="AN94" i="27"/>
  <c r="AO94" i="27"/>
  <c r="AP94" i="27"/>
  <c r="AQ94" i="27"/>
  <c r="AK95" i="27"/>
  <c r="AL95" i="27"/>
  <c r="AM95" i="27"/>
  <c r="AN95" i="27"/>
  <c r="AO95" i="27"/>
  <c r="AP95" i="27"/>
  <c r="AQ95" i="27"/>
  <c r="AK96" i="27"/>
  <c r="AL96" i="27"/>
  <c r="AM96" i="27"/>
  <c r="AN96" i="27"/>
  <c r="AO96" i="27"/>
  <c r="AP96" i="27"/>
  <c r="AQ96" i="27"/>
  <c r="AK97" i="27"/>
  <c r="AL97" i="27"/>
  <c r="AM97" i="27"/>
  <c r="AN97" i="27"/>
  <c r="AO97" i="27"/>
  <c r="AP97" i="27"/>
  <c r="AQ97" i="27"/>
  <c r="AK98" i="27"/>
  <c r="AL98" i="27"/>
  <c r="AM98" i="27"/>
  <c r="AN98" i="27"/>
  <c r="AO98" i="27"/>
  <c r="AP98" i="27"/>
  <c r="AQ98" i="27"/>
  <c r="AK99" i="27"/>
  <c r="AL99" i="27"/>
  <c r="AM99" i="27"/>
  <c r="AN99" i="27"/>
  <c r="AO99" i="27"/>
  <c r="AP99" i="27"/>
  <c r="AQ99" i="27"/>
  <c r="AK100" i="27"/>
  <c r="AL100" i="27"/>
  <c r="AM100" i="27"/>
  <c r="AN100" i="27"/>
  <c r="AO100" i="27"/>
  <c r="AP100" i="27"/>
  <c r="AQ100" i="27"/>
  <c r="AK101" i="27"/>
  <c r="AL101" i="27"/>
  <c r="AM101" i="27"/>
  <c r="AN101" i="27"/>
  <c r="AO101" i="27"/>
  <c r="AP101" i="27"/>
  <c r="AQ101" i="27"/>
  <c r="AK102" i="27"/>
  <c r="AL102" i="27"/>
  <c r="AM102" i="27"/>
  <c r="AN102" i="27"/>
  <c r="AO102" i="27"/>
  <c r="AP102" i="27"/>
  <c r="AQ102" i="27"/>
  <c r="AK103" i="27"/>
  <c r="AL103" i="27"/>
  <c r="AM103" i="27"/>
  <c r="AN103" i="27"/>
  <c r="AO103" i="27"/>
  <c r="AP103" i="27"/>
  <c r="AQ103" i="27"/>
  <c r="AK104" i="27"/>
  <c r="AL104" i="27"/>
  <c r="AM104" i="27"/>
  <c r="AN104" i="27"/>
  <c r="AO104" i="27"/>
  <c r="AP104" i="27"/>
  <c r="AQ104" i="27"/>
  <c r="AK105" i="27"/>
  <c r="AL105" i="27"/>
  <c r="AM105" i="27"/>
  <c r="AN105" i="27"/>
  <c r="AO105" i="27"/>
  <c r="AP105" i="27"/>
  <c r="AQ105" i="27"/>
  <c r="AK106" i="27"/>
  <c r="AL106" i="27"/>
  <c r="AM106" i="27"/>
  <c r="AN106" i="27"/>
  <c r="AO106" i="27"/>
  <c r="AP106" i="27"/>
  <c r="AQ106" i="27"/>
  <c r="AK107" i="27"/>
  <c r="AL107" i="27"/>
  <c r="AM107" i="27"/>
  <c r="AN107" i="27"/>
  <c r="AO107" i="27"/>
  <c r="AP107" i="27"/>
  <c r="AQ107" i="27"/>
  <c r="AK108" i="27"/>
  <c r="AL108" i="27"/>
  <c r="AM108" i="27"/>
  <c r="AN108" i="27"/>
  <c r="AO108" i="27"/>
  <c r="AP108" i="27"/>
  <c r="AQ108" i="27"/>
  <c r="AK109" i="27"/>
  <c r="AL109" i="27"/>
  <c r="AM109" i="27"/>
  <c r="AN109" i="27"/>
  <c r="AO109" i="27"/>
  <c r="AP109" i="27"/>
  <c r="AQ109" i="27"/>
  <c r="AK110" i="27"/>
  <c r="AL110" i="27"/>
  <c r="AM110" i="27"/>
  <c r="AN110" i="27"/>
  <c r="AO110" i="27"/>
  <c r="AP110" i="27"/>
  <c r="AQ110" i="27"/>
  <c r="AK111" i="27"/>
  <c r="AL111" i="27"/>
  <c r="AM111" i="27"/>
  <c r="AN111" i="27"/>
  <c r="AO111" i="27"/>
  <c r="AP111" i="27"/>
  <c r="AQ111" i="27"/>
  <c r="AK112" i="27"/>
  <c r="AL112" i="27"/>
  <c r="AM112" i="27"/>
  <c r="AN112" i="27"/>
  <c r="AO112" i="27"/>
  <c r="AP112" i="27"/>
  <c r="AQ112" i="27"/>
  <c r="AK113" i="27"/>
  <c r="AL113" i="27"/>
  <c r="AM113" i="27"/>
  <c r="AN113" i="27"/>
  <c r="AO113" i="27"/>
  <c r="AP113" i="27"/>
  <c r="AQ113" i="27"/>
  <c r="AK114" i="27"/>
  <c r="AL114" i="27"/>
  <c r="AM114" i="27"/>
  <c r="AN114" i="27"/>
  <c r="AO114" i="27"/>
  <c r="AP114" i="27"/>
  <c r="AQ114" i="27"/>
  <c r="AK115" i="27"/>
  <c r="AL115" i="27"/>
  <c r="AM115" i="27"/>
  <c r="AN115" i="27"/>
  <c r="AO115" i="27"/>
  <c r="AP115" i="27"/>
  <c r="AQ115" i="27"/>
  <c r="AK116" i="27"/>
  <c r="AL116" i="27"/>
  <c r="AM116" i="27"/>
  <c r="AN116" i="27"/>
  <c r="AO116" i="27"/>
  <c r="AP116" i="27"/>
  <c r="AQ116" i="27"/>
  <c r="AK117" i="27"/>
  <c r="AL117" i="27"/>
  <c r="AM117" i="27"/>
  <c r="AN117" i="27"/>
  <c r="AO117" i="27"/>
  <c r="AP117" i="27"/>
  <c r="AQ117" i="27"/>
  <c r="AK118" i="27"/>
  <c r="AL118" i="27"/>
  <c r="AM118" i="27"/>
  <c r="AN118" i="27"/>
  <c r="AO118" i="27"/>
  <c r="AP118" i="27"/>
  <c r="AQ118" i="27"/>
  <c r="AK119" i="27"/>
  <c r="AL119" i="27"/>
  <c r="AM119" i="27"/>
  <c r="AN119" i="27"/>
  <c r="AO119" i="27"/>
  <c r="AP119" i="27"/>
  <c r="AQ119" i="27"/>
  <c r="AK120" i="27"/>
  <c r="AL120" i="27"/>
  <c r="AM120" i="27"/>
  <c r="AN120" i="27"/>
  <c r="AO120" i="27"/>
  <c r="AP120" i="27"/>
  <c r="AQ120" i="27"/>
  <c r="AK121" i="27"/>
  <c r="AL121" i="27"/>
  <c r="AM121" i="27"/>
  <c r="AN121" i="27"/>
  <c r="AO121" i="27"/>
  <c r="AP121" i="27"/>
  <c r="AQ121" i="27"/>
  <c r="AK122" i="27"/>
  <c r="AL122" i="27"/>
  <c r="AM122" i="27"/>
  <c r="AN122" i="27"/>
  <c r="AO122" i="27"/>
  <c r="AP122" i="27"/>
  <c r="AQ122" i="27"/>
  <c r="AK123" i="27"/>
  <c r="AL123" i="27"/>
  <c r="AM123" i="27"/>
  <c r="AN123" i="27"/>
  <c r="AO123" i="27"/>
  <c r="AP123" i="27"/>
  <c r="AQ123" i="27"/>
  <c r="AK124" i="27"/>
  <c r="AL124" i="27"/>
  <c r="AM124" i="27"/>
  <c r="AN124" i="27"/>
  <c r="AO124" i="27"/>
  <c r="AP124" i="27"/>
  <c r="AQ124" i="27"/>
  <c r="AK125" i="27"/>
  <c r="AL125" i="27"/>
  <c r="AM125" i="27"/>
  <c r="AN125" i="27"/>
  <c r="AO125" i="27"/>
  <c r="AP125" i="27"/>
  <c r="AQ125" i="27"/>
  <c r="AK126" i="27"/>
  <c r="AL126" i="27"/>
  <c r="AM126" i="27"/>
  <c r="AN126" i="27"/>
  <c r="AO126" i="27"/>
  <c r="AP126" i="27"/>
  <c r="AQ126" i="27"/>
  <c r="AK127" i="27"/>
  <c r="AL127" i="27"/>
  <c r="AM127" i="27"/>
  <c r="AN127" i="27"/>
  <c r="AO127" i="27"/>
  <c r="AP127" i="27"/>
  <c r="AQ127" i="27"/>
  <c r="AK128" i="27"/>
  <c r="AL128" i="27"/>
  <c r="AM128" i="27"/>
  <c r="AN128" i="27"/>
  <c r="AO128" i="27"/>
  <c r="AP128" i="27"/>
  <c r="AQ128" i="27"/>
  <c r="AK129" i="27"/>
  <c r="AL129" i="27"/>
  <c r="AM129" i="27"/>
  <c r="AN129" i="27"/>
  <c r="AO129" i="27"/>
  <c r="AP129" i="27"/>
  <c r="AQ129" i="27"/>
  <c r="AK130" i="27"/>
  <c r="AL130" i="27"/>
  <c r="AM130" i="27"/>
  <c r="AN130" i="27"/>
  <c r="AO130" i="27"/>
  <c r="AP130" i="27"/>
  <c r="AQ130" i="27"/>
  <c r="AK131" i="27"/>
  <c r="AL131" i="27"/>
  <c r="AM131" i="27"/>
  <c r="AN131" i="27"/>
  <c r="AO131" i="27"/>
  <c r="AP131" i="27"/>
  <c r="AQ131" i="27"/>
  <c r="AK132" i="27"/>
  <c r="AL132" i="27"/>
  <c r="AM132" i="27"/>
  <c r="AN132" i="27"/>
  <c r="AO132" i="27"/>
  <c r="AP132" i="27"/>
  <c r="AQ132" i="27"/>
  <c r="AK133" i="27"/>
  <c r="AL133" i="27"/>
  <c r="AM133" i="27"/>
  <c r="AN133" i="27"/>
  <c r="AO133" i="27"/>
  <c r="AP133" i="27"/>
  <c r="AQ133" i="27"/>
  <c r="AK134" i="27"/>
  <c r="AL134" i="27"/>
  <c r="AM134" i="27"/>
  <c r="AN134" i="27"/>
  <c r="AO134" i="27"/>
  <c r="AP134" i="27"/>
  <c r="AQ134" i="27"/>
  <c r="AK135" i="27"/>
  <c r="AL135" i="27"/>
  <c r="AM135" i="27"/>
  <c r="AN135" i="27"/>
  <c r="AO135" i="27"/>
  <c r="AP135" i="27"/>
  <c r="AQ135" i="27"/>
  <c r="AK136" i="27"/>
  <c r="AL136" i="27"/>
  <c r="AM136" i="27"/>
  <c r="AN136" i="27"/>
  <c r="AO136" i="27"/>
  <c r="AP136" i="27"/>
  <c r="AQ136" i="27"/>
  <c r="AK137" i="27"/>
  <c r="AL137" i="27"/>
  <c r="AM137" i="27"/>
  <c r="AN137" i="27"/>
  <c r="AO137" i="27"/>
  <c r="AP137" i="27"/>
  <c r="AQ137" i="27"/>
  <c r="AK138" i="27"/>
  <c r="AL138" i="27"/>
  <c r="AM138" i="27"/>
  <c r="AN138" i="27"/>
  <c r="AO138" i="27"/>
  <c r="AP138" i="27"/>
  <c r="AQ138" i="27"/>
  <c r="AK139" i="27"/>
  <c r="AL139" i="27"/>
  <c r="AM139" i="27"/>
  <c r="AN139" i="27"/>
  <c r="AO139" i="27"/>
  <c r="AP139" i="27"/>
  <c r="AQ139" i="27"/>
  <c r="AK140" i="27"/>
  <c r="AL140" i="27"/>
  <c r="AM140" i="27"/>
  <c r="AN140" i="27"/>
  <c r="AO140" i="27"/>
  <c r="AP140" i="27"/>
  <c r="AQ140" i="27"/>
  <c r="AK141" i="27"/>
  <c r="AL141" i="27"/>
  <c r="AM141" i="27"/>
  <c r="AN141" i="27"/>
  <c r="AO141" i="27"/>
  <c r="AP141" i="27"/>
  <c r="AQ141" i="27"/>
  <c r="AK142" i="27"/>
  <c r="AL142" i="27"/>
  <c r="AM142" i="27"/>
  <c r="AN142" i="27"/>
  <c r="AO142" i="27"/>
  <c r="AP142" i="27"/>
  <c r="AQ142" i="27"/>
  <c r="AK143" i="27"/>
  <c r="AL143" i="27"/>
  <c r="AM143" i="27"/>
  <c r="AN143" i="27"/>
  <c r="AO143" i="27"/>
  <c r="AP143" i="27"/>
  <c r="AQ143" i="27"/>
  <c r="AK144" i="27"/>
  <c r="AL144" i="27"/>
  <c r="AM144" i="27"/>
  <c r="AN144" i="27"/>
  <c r="AO144" i="27"/>
  <c r="AP144" i="27"/>
  <c r="AQ144" i="27"/>
  <c r="AK145" i="27"/>
  <c r="AL145" i="27"/>
  <c r="AM145" i="27"/>
  <c r="AN145" i="27"/>
  <c r="AO145" i="27"/>
  <c r="AP145" i="27"/>
  <c r="AQ145" i="27"/>
  <c r="AJ145" i="27"/>
  <c r="AJ144" i="27"/>
  <c r="AJ143" i="27"/>
  <c r="AJ142" i="27"/>
  <c r="AJ141" i="27"/>
  <c r="AJ140" i="27"/>
  <c r="AJ139" i="27"/>
  <c r="AJ138" i="27"/>
  <c r="AJ137" i="27"/>
  <c r="AJ136" i="27"/>
  <c r="AJ135" i="27"/>
  <c r="AJ134" i="27"/>
  <c r="AJ133" i="27"/>
  <c r="AJ132" i="27"/>
  <c r="AJ131" i="27"/>
  <c r="AJ130" i="27"/>
  <c r="AJ129" i="27"/>
  <c r="AJ128" i="27"/>
  <c r="AJ127" i="27"/>
  <c r="AJ126" i="27"/>
  <c r="AJ125" i="27"/>
  <c r="AJ124" i="27"/>
  <c r="AJ123" i="27"/>
  <c r="AJ122" i="27"/>
  <c r="AJ121" i="27"/>
  <c r="AJ120" i="27"/>
  <c r="AJ119" i="27"/>
  <c r="AJ118" i="27"/>
  <c r="AJ117" i="27"/>
  <c r="AJ116" i="27"/>
  <c r="AJ115" i="27"/>
  <c r="AJ114" i="27"/>
  <c r="AJ113" i="27"/>
  <c r="AJ112" i="27"/>
  <c r="AJ111" i="27"/>
  <c r="AJ110" i="27"/>
  <c r="AJ109" i="27"/>
  <c r="AJ108" i="27"/>
  <c r="AJ107" i="27"/>
  <c r="AJ106" i="27"/>
  <c r="AJ105" i="27"/>
  <c r="AJ104" i="27"/>
  <c r="AJ103" i="27"/>
  <c r="AJ102" i="27"/>
  <c r="AJ101" i="27"/>
  <c r="AJ100" i="27"/>
  <c r="AJ99" i="27"/>
  <c r="AJ98" i="27"/>
  <c r="AJ97" i="27"/>
  <c r="AJ96" i="27"/>
  <c r="AJ95" i="27"/>
  <c r="AJ94" i="27"/>
  <c r="AJ93" i="27"/>
  <c r="AJ92" i="27"/>
  <c r="AJ91" i="27"/>
  <c r="AJ90" i="27"/>
  <c r="AJ89" i="27"/>
  <c r="AJ88" i="27"/>
  <c r="AJ87" i="27"/>
  <c r="AJ86" i="27"/>
  <c r="AJ85" i="27"/>
  <c r="AJ84" i="27"/>
  <c r="AJ83" i="27"/>
  <c r="AJ82" i="27"/>
  <c r="AJ81" i="27"/>
  <c r="AJ80" i="27"/>
  <c r="AJ79" i="27"/>
  <c r="AJ78" i="27"/>
  <c r="AJ77" i="27"/>
  <c r="AJ76" i="27"/>
  <c r="AJ75" i="27"/>
  <c r="AJ74" i="27"/>
  <c r="AJ73" i="27"/>
  <c r="AJ72" i="27"/>
  <c r="AJ71" i="27"/>
  <c r="AJ70" i="27"/>
  <c r="AJ69" i="27"/>
  <c r="AJ68" i="27"/>
  <c r="AJ67" i="27"/>
  <c r="AJ66" i="27"/>
  <c r="AJ65" i="27"/>
  <c r="AJ64" i="27"/>
  <c r="AJ63" i="27"/>
  <c r="AJ62" i="27"/>
  <c r="AJ61" i="27"/>
  <c r="AJ60" i="27"/>
  <c r="AJ59" i="27"/>
  <c r="AJ58" i="27"/>
  <c r="AJ57" i="27"/>
  <c r="AJ56" i="27"/>
  <c r="AJ55" i="27"/>
  <c r="AJ54" i="27"/>
  <c r="AJ53" i="27"/>
  <c r="AJ52" i="27"/>
  <c r="AJ51" i="27"/>
  <c r="AJ50" i="27"/>
  <c r="AJ49" i="27"/>
  <c r="AJ48" i="27"/>
  <c r="AJ47" i="27"/>
  <c r="AJ46" i="27"/>
  <c r="AK45" i="27"/>
  <c r="AL45" i="27"/>
  <c r="AM45" i="27"/>
  <c r="AN45" i="27"/>
  <c r="AO45" i="27"/>
  <c r="AP45" i="27"/>
  <c r="AQ45" i="27"/>
  <c r="AJ45" i="27"/>
  <c r="AC46" i="27"/>
  <c r="AD46" i="27"/>
  <c r="AE46" i="27"/>
  <c r="AF46" i="27"/>
  <c r="AG46" i="27"/>
  <c r="AH46" i="27"/>
  <c r="AI46" i="27"/>
  <c r="AC47" i="27"/>
  <c r="AD47" i="27"/>
  <c r="AE47" i="27"/>
  <c r="AF47" i="27"/>
  <c r="AG47" i="27"/>
  <c r="AH47" i="27"/>
  <c r="AI47" i="27"/>
  <c r="AC48" i="27"/>
  <c r="AD48" i="27"/>
  <c r="AE48" i="27"/>
  <c r="AF48" i="27"/>
  <c r="AG48" i="27"/>
  <c r="AH48" i="27"/>
  <c r="AI48" i="27"/>
  <c r="AC49" i="27"/>
  <c r="AD49" i="27"/>
  <c r="AE49" i="27"/>
  <c r="AF49" i="27"/>
  <c r="AG49" i="27"/>
  <c r="AH49" i="27"/>
  <c r="AI49" i="27"/>
  <c r="AC50" i="27"/>
  <c r="AD50" i="27"/>
  <c r="AE50" i="27"/>
  <c r="AF50" i="27"/>
  <c r="AG50" i="27"/>
  <c r="AH50" i="27"/>
  <c r="AI50" i="27"/>
  <c r="AC51" i="27"/>
  <c r="AD51" i="27"/>
  <c r="AE51" i="27"/>
  <c r="AF51" i="27"/>
  <c r="AG51" i="27"/>
  <c r="AH51" i="27"/>
  <c r="AI51" i="27"/>
  <c r="AC52" i="27"/>
  <c r="AD52" i="27"/>
  <c r="AE52" i="27"/>
  <c r="AF52" i="27"/>
  <c r="AG52" i="27"/>
  <c r="AH52" i="27"/>
  <c r="AI52" i="27"/>
  <c r="AC53" i="27"/>
  <c r="AD53" i="27"/>
  <c r="AE53" i="27"/>
  <c r="AF53" i="27"/>
  <c r="AG53" i="27"/>
  <c r="AH53" i="27"/>
  <c r="AI53" i="27"/>
  <c r="AC54" i="27"/>
  <c r="AD54" i="27"/>
  <c r="AE54" i="27"/>
  <c r="AF54" i="27"/>
  <c r="AG54" i="27"/>
  <c r="AH54" i="27"/>
  <c r="AI54" i="27"/>
  <c r="AC55" i="27"/>
  <c r="AD55" i="27"/>
  <c r="AE55" i="27"/>
  <c r="AF55" i="27"/>
  <c r="AG55" i="27"/>
  <c r="AH55" i="27"/>
  <c r="AI55" i="27"/>
  <c r="AC56" i="27"/>
  <c r="AD56" i="27"/>
  <c r="AE56" i="27"/>
  <c r="AF56" i="27"/>
  <c r="AG56" i="27"/>
  <c r="AH56" i="27"/>
  <c r="AI56" i="27"/>
  <c r="AC57" i="27"/>
  <c r="AD57" i="27"/>
  <c r="AE57" i="27"/>
  <c r="AF57" i="27"/>
  <c r="AG57" i="27"/>
  <c r="AH57" i="27"/>
  <c r="AI57" i="27"/>
  <c r="AC58" i="27"/>
  <c r="AD58" i="27"/>
  <c r="AE58" i="27"/>
  <c r="AF58" i="27"/>
  <c r="AG58" i="27"/>
  <c r="AH58" i="27"/>
  <c r="AI58" i="27"/>
  <c r="AC59" i="27"/>
  <c r="AD59" i="27"/>
  <c r="AE59" i="27"/>
  <c r="AF59" i="27"/>
  <c r="AG59" i="27"/>
  <c r="AH59" i="27"/>
  <c r="AI59" i="27"/>
  <c r="AC60" i="27"/>
  <c r="AD60" i="27"/>
  <c r="AE60" i="27"/>
  <c r="AF60" i="27"/>
  <c r="AG60" i="27"/>
  <c r="AH60" i="27"/>
  <c r="AI60" i="27"/>
  <c r="AC61" i="27"/>
  <c r="AD61" i="27"/>
  <c r="AE61" i="27"/>
  <c r="AF61" i="27"/>
  <c r="AG61" i="27"/>
  <c r="AH61" i="27"/>
  <c r="AI61" i="27"/>
  <c r="AC62" i="27"/>
  <c r="AD62" i="27"/>
  <c r="AE62" i="27"/>
  <c r="AF62" i="27"/>
  <c r="AG62" i="27"/>
  <c r="AH62" i="27"/>
  <c r="AI62" i="27"/>
  <c r="AC63" i="27"/>
  <c r="AD63" i="27"/>
  <c r="AE63" i="27"/>
  <c r="AF63" i="27"/>
  <c r="AG63" i="27"/>
  <c r="AH63" i="27"/>
  <c r="AI63" i="27"/>
  <c r="AC64" i="27"/>
  <c r="AD64" i="27"/>
  <c r="AE64" i="27"/>
  <c r="AF64" i="27"/>
  <c r="AG64" i="27"/>
  <c r="AH64" i="27"/>
  <c r="AI64" i="27"/>
  <c r="AC65" i="27"/>
  <c r="AD65" i="27"/>
  <c r="AE65" i="27"/>
  <c r="AF65" i="27"/>
  <c r="AG65" i="27"/>
  <c r="AH65" i="27"/>
  <c r="AI65" i="27"/>
  <c r="AC66" i="27"/>
  <c r="AD66" i="27"/>
  <c r="AE66" i="27"/>
  <c r="AF66" i="27"/>
  <c r="AG66" i="27"/>
  <c r="AH66" i="27"/>
  <c r="AI66" i="27"/>
  <c r="AC67" i="27"/>
  <c r="AD67" i="27"/>
  <c r="AE67" i="27"/>
  <c r="AF67" i="27"/>
  <c r="AG67" i="27"/>
  <c r="AH67" i="27"/>
  <c r="AI67" i="27"/>
  <c r="AC68" i="27"/>
  <c r="AD68" i="27"/>
  <c r="AE68" i="27"/>
  <c r="AF68" i="27"/>
  <c r="AG68" i="27"/>
  <c r="AH68" i="27"/>
  <c r="AI68" i="27"/>
  <c r="AC69" i="27"/>
  <c r="AD69" i="27"/>
  <c r="AE69" i="27"/>
  <c r="AF69" i="27"/>
  <c r="AG69" i="27"/>
  <c r="AH69" i="27"/>
  <c r="AI69" i="27"/>
  <c r="AC70" i="27"/>
  <c r="AD70" i="27"/>
  <c r="AE70" i="27"/>
  <c r="AF70" i="27"/>
  <c r="AG70" i="27"/>
  <c r="AH70" i="27"/>
  <c r="AI70" i="27"/>
  <c r="AC71" i="27"/>
  <c r="AD71" i="27"/>
  <c r="AE71" i="27"/>
  <c r="AF71" i="27"/>
  <c r="AG71" i="27"/>
  <c r="AH71" i="27"/>
  <c r="AI71" i="27"/>
  <c r="AC72" i="27"/>
  <c r="AD72" i="27"/>
  <c r="AE72" i="27"/>
  <c r="AF72" i="27"/>
  <c r="AG72" i="27"/>
  <c r="AH72" i="27"/>
  <c r="AI72" i="27"/>
  <c r="AC73" i="27"/>
  <c r="AD73" i="27"/>
  <c r="AE73" i="27"/>
  <c r="AF73" i="27"/>
  <c r="AG73" i="27"/>
  <c r="AH73" i="27"/>
  <c r="AI73" i="27"/>
  <c r="AC74" i="27"/>
  <c r="AD74" i="27"/>
  <c r="AE74" i="27"/>
  <c r="AF74" i="27"/>
  <c r="AG74" i="27"/>
  <c r="AH74" i="27"/>
  <c r="AI74" i="27"/>
  <c r="AC75" i="27"/>
  <c r="AD75" i="27"/>
  <c r="AE75" i="27"/>
  <c r="AF75" i="27"/>
  <c r="AG75" i="27"/>
  <c r="AH75" i="27"/>
  <c r="AI75" i="27"/>
  <c r="AC76" i="27"/>
  <c r="AD76" i="27"/>
  <c r="AE76" i="27"/>
  <c r="AF76" i="27"/>
  <c r="AG76" i="27"/>
  <c r="AH76" i="27"/>
  <c r="AI76" i="27"/>
  <c r="AC77" i="27"/>
  <c r="AD77" i="27"/>
  <c r="AE77" i="27"/>
  <c r="AF77" i="27"/>
  <c r="AG77" i="27"/>
  <c r="AH77" i="27"/>
  <c r="AI77" i="27"/>
  <c r="AC78" i="27"/>
  <c r="AD78" i="27"/>
  <c r="AE78" i="27"/>
  <c r="AF78" i="27"/>
  <c r="AG78" i="27"/>
  <c r="AH78" i="27"/>
  <c r="AI78" i="27"/>
  <c r="AC79" i="27"/>
  <c r="AD79" i="27"/>
  <c r="AE79" i="27"/>
  <c r="AF79" i="27"/>
  <c r="AG79" i="27"/>
  <c r="AH79" i="27"/>
  <c r="AI79" i="27"/>
  <c r="AC80" i="27"/>
  <c r="AD80" i="27"/>
  <c r="AE80" i="27"/>
  <c r="AF80" i="27"/>
  <c r="AG80" i="27"/>
  <c r="AH80" i="27"/>
  <c r="AI80" i="27"/>
  <c r="AC81" i="27"/>
  <c r="AD81" i="27"/>
  <c r="AE81" i="27"/>
  <c r="AF81" i="27"/>
  <c r="AG81" i="27"/>
  <c r="AH81" i="27"/>
  <c r="AI81" i="27"/>
  <c r="AC82" i="27"/>
  <c r="AD82" i="27"/>
  <c r="AE82" i="27"/>
  <c r="AF82" i="27"/>
  <c r="AG82" i="27"/>
  <c r="AH82" i="27"/>
  <c r="AI82" i="27"/>
  <c r="AC83" i="27"/>
  <c r="AD83" i="27"/>
  <c r="AE83" i="27"/>
  <c r="AF83" i="27"/>
  <c r="AG83" i="27"/>
  <c r="AH83" i="27"/>
  <c r="AI83" i="27"/>
  <c r="AC84" i="27"/>
  <c r="AD84" i="27"/>
  <c r="AE84" i="27"/>
  <c r="AF84" i="27"/>
  <c r="AG84" i="27"/>
  <c r="AH84" i="27"/>
  <c r="AI84" i="27"/>
  <c r="AC85" i="27"/>
  <c r="AD85" i="27"/>
  <c r="AE85" i="27"/>
  <c r="AF85" i="27"/>
  <c r="AG85" i="27"/>
  <c r="AH85" i="27"/>
  <c r="AI85" i="27"/>
  <c r="AC86" i="27"/>
  <c r="AD86" i="27"/>
  <c r="AE86" i="27"/>
  <c r="AF86" i="27"/>
  <c r="AG86" i="27"/>
  <c r="AH86" i="27"/>
  <c r="AI86" i="27"/>
  <c r="AC87" i="27"/>
  <c r="AD87" i="27"/>
  <c r="AE87" i="27"/>
  <c r="AF87" i="27"/>
  <c r="AG87" i="27"/>
  <c r="AH87" i="27"/>
  <c r="AI87" i="27"/>
  <c r="AC88" i="27"/>
  <c r="AD88" i="27"/>
  <c r="AE88" i="27"/>
  <c r="AF88" i="27"/>
  <c r="AG88" i="27"/>
  <c r="AH88" i="27"/>
  <c r="AI88" i="27"/>
  <c r="AC89" i="27"/>
  <c r="AD89" i="27"/>
  <c r="AE89" i="27"/>
  <c r="AF89" i="27"/>
  <c r="AG89" i="27"/>
  <c r="AH89" i="27"/>
  <c r="AI89" i="27"/>
  <c r="AC90" i="27"/>
  <c r="AD90" i="27"/>
  <c r="AE90" i="27"/>
  <c r="AF90" i="27"/>
  <c r="AG90" i="27"/>
  <c r="AH90" i="27"/>
  <c r="AI90" i="27"/>
  <c r="AC91" i="27"/>
  <c r="AD91" i="27"/>
  <c r="AE91" i="27"/>
  <c r="AF91" i="27"/>
  <c r="AG91" i="27"/>
  <c r="AH91" i="27"/>
  <c r="AI91" i="27"/>
  <c r="AC92" i="27"/>
  <c r="AD92" i="27"/>
  <c r="AE92" i="27"/>
  <c r="AF92" i="27"/>
  <c r="AG92" i="27"/>
  <c r="AH92" i="27"/>
  <c r="AI92" i="27"/>
  <c r="AC93" i="27"/>
  <c r="AD93" i="27"/>
  <c r="AE93" i="27"/>
  <c r="AF93" i="27"/>
  <c r="AG93" i="27"/>
  <c r="AH93" i="27"/>
  <c r="AI93" i="27"/>
  <c r="AC94" i="27"/>
  <c r="AD94" i="27"/>
  <c r="AE94" i="27"/>
  <c r="AF94" i="27"/>
  <c r="AG94" i="27"/>
  <c r="AH94" i="27"/>
  <c r="AI94" i="27"/>
  <c r="AC95" i="27"/>
  <c r="AD95" i="27"/>
  <c r="AE95" i="27"/>
  <c r="AF95" i="27"/>
  <c r="AG95" i="27"/>
  <c r="AH95" i="27"/>
  <c r="AI95" i="27"/>
  <c r="AC96" i="27"/>
  <c r="AD96" i="27"/>
  <c r="AE96" i="27"/>
  <c r="AF96" i="27"/>
  <c r="AG96" i="27"/>
  <c r="AH96" i="27"/>
  <c r="AI96" i="27"/>
  <c r="AC97" i="27"/>
  <c r="AD97" i="27"/>
  <c r="AE97" i="27"/>
  <c r="AF97" i="27"/>
  <c r="AG97" i="27"/>
  <c r="AH97" i="27"/>
  <c r="AI97" i="27"/>
  <c r="AC98" i="27"/>
  <c r="AD98" i="27"/>
  <c r="AE98" i="27"/>
  <c r="AF98" i="27"/>
  <c r="AG98" i="27"/>
  <c r="AH98" i="27"/>
  <c r="AI98" i="27"/>
  <c r="AC99" i="27"/>
  <c r="AD99" i="27"/>
  <c r="AE99" i="27"/>
  <c r="AF99" i="27"/>
  <c r="AG99" i="27"/>
  <c r="AH99" i="27"/>
  <c r="AI99" i="27"/>
  <c r="AC100" i="27"/>
  <c r="AD100" i="27"/>
  <c r="AE100" i="27"/>
  <c r="AF100" i="27"/>
  <c r="AG100" i="27"/>
  <c r="AH100" i="27"/>
  <c r="AI100" i="27"/>
  <c r="AC101" i="27"/>
  <c r="AD101" i="27"/>
  <c r="AE101" i="27"/>
  <c r="AF101" i="27"/>
  <c r="AG101" i="27"/>
  <c r="AH101" i="27"/>
  <c r="AI101" i="27"/>
  <c r="AC102" i="27"/>
  <c r="AD102" i="27"/>
  <c r="AE102" i="27"/>
  <c r="AF102" i="27"/>
  <c r="AG102" i="27"/>
  <c r="AH102" i="27"/>
  <c r="AI102" i="27"/>
  <c r="AC103" i="27"/>
  <c r="AD103" i="27"/>
  <c r="AE103" i="27"/>
  <c r="AF103" i="27"/>
  <c r="AG103" i="27"/>
  <c r="AH103" i="27"/>
  <c r="AI103" i="27"/>
  <c r="AC104" i="27"/>
  <c r="AD104" i="27"/>
  <c r="AE104" i="27"/>
  <c r="AF104" i="27"/>
  <c r="AG104" i="27"/>
  <c r="AH104" i="27"/>
  <c r="AI104" i="27"/>
  <c r="AC105" i="27"/>
  <c r="AD105" i="27"/>
  <c r="AE105" i="27"/>
  <c r="AF105" i="27"/>
  <c r="AG105" i="27"/>
  <c r="AH105" i="27"/>
  <c r="AI105" i="27"/>
  <c r="AC106" i="27"/>
  <c r="AD106" i="27"/>
  <c r="AE106" i="27"/>
  <c r="AF106" i="27"/>
  <c r="AG106" i="27"/>
  <c r="AH106" i="27"/>
  <c r="AI106" i="27"/>
  <c r="AC107" i="27"/>
  <c r="AD107" i="27"/>
  <c r="AE107" i="27"/>
  <c r="AF107" i="27"/>
  <c r="AG107" i="27"/>
  <c r="AH107" i="27"/>
  <c r="AI107" i="27"/>
  <c r="AC108" i="27"/>
  <c r="AD108" i="27"/>
  <c r="AE108" i="27"/>
  <c r="AF108" i="27"/>
  <c r="AG108" i="27"/>
  <c r="AH108" i="27"/>
  <c r="AI108" i="27"/>
  <c r="AC109" i="27"/>
  <c r="AD109" i="27"/>
  <c r="AE109" i="27"/>
  <c r="AF109" i="27"/>
  <c r="AG109" i="27"/>
  <c r="AH109" i="27"/>
  <c r="AI109" i="27"/>
  <c r="AC110" i="27"/>
  <c r="AD110" i="27"/>
  <c r="AE110" i="27"/>
  <c r="AF110" i="27"/>
  <c r="AG110" i="27"/>
  <c r="AH110" i="27"/>
  <c r="AI110" i="27"/>
  <c r="AC111" i="27"/>
  <c r="AD111" i="27"/>
  <c r="AE111" i="27"/>
  <c r="AF111" i="27"/>
  <c r="AG111" i="27"/>
  <c r="AH111" i="27"/>
  <c r="AI111" i="27"/>
  <c r="AC112" i="27"/>
  <c r="AD112" i="27"/>
  <c r="AE112" i="27"/>
  <c r="AF112" i="27"/>
  <c r="AG112" i="27"/>
  <c r="AH112" i="27"/>
  <c r="AI112" i="27"/>
  <c r="AC113" i="27"/>
  <c r="AD113" i="27"/>
  <c r="AE113" i="27"/>
  <c r="AF113" i="27"/>
  <c r="AG113" i="27"/>
  <c r="AH113" i="27"/>
  <c r="AI113" i="27"/>
  <c r="AC114" i="27"/>
  <c r="AD114" i="27"/>
  <c r="AE114" i="27"/>
  <c r="AF114" i="27"/>
  <c r="AG114" i="27"/>
  <c r="AH114" i="27"/>
  <c r="AI114" i="27"/>
  <c r="AC115" i="27"/>
  <c r="AD115" i="27"/>
  <c r="AE115" i="27"/>
  <c r="AF115" i="27"/>
  <c r="AG115" i="27"/>
  <c r="AH115" i="27"/>
  <c r="AI115" i="27"/>
  <c r="AC116" i="27"/>
  <c r="AD116" i="27"/>
  <c r="AE116" i="27"/>
  <c r="AF116" i="27"/>
  <c r="AG116" i="27"/>
  <c r="AH116" i="27"/>
  <c r="AI116" i="27"/>
  <c r="AC117" i="27"/>
  <c r="AD117" i="27"/>
  <c r="AE117" i="27"/>
  <c r="AF117" i="27"/>
  <c r="AG117" i="27"/>
  <c r="AH117" i="27"/>
  <c r="AI117" i="27"/>
  <c r="AC118" i="27"/>
  <c r="AD118" i="27"/>
  <c r="AE118" i="27"/>
  <c r="AF118" i="27"/>
  <c r="AG118" i="27"/>
  <c r="AH118" i="27"/>
  <c r="AI118" i="27"/>
  <c r="AC119" i="27"/>
  <c r="AD119" i="27"/>
  <c r="AE119" i="27"/>
  <c r="AF119" i="27"/>
  <c r="AG119" i="27"/>
  <c r="AH119" i="27"/>
  <c r="AI119" i="27"/>
  <c r="AC120" i="27"/>
  <c r="AD120" i="27"/>
  <c r="AE120" i="27"/>
  <c r="AF120" i="27"/>
  <c r="AG120" i="27"/>
  <c r="AH120" i="27"/>
  <c r="AI120" i="27"/>
  <c r="AC121" i="27"/>
  <c r="AD121" i="27"/>
  <c r="AE121" i="27"/>
  <c r="AF121" i="27"/>
  <c r="AG121" i="27"/>
  <c r="AH121" i="27"/>
  <c r="AI121" i="27"/>
  <c r="AC122" i="27"/>
  <c r="AD122" i="27"/>
  <c r="AE122" i="27"/>
  <c r="AF122" i="27"/>
  <c r="AG122" i="27"/>
  <c r="AH122" i="27"/>
  <c r="AI122" i="27"/>
  <c r="AC123" i="27"/>
  <c r="AD123" i="27"/>
  <c r="AE123" i="27"/>
  <c r="AF123" i="27"/>
  <c r="AG123" i="27"/>
  <c r="AH123" i="27"/>
  <c r="AI123" i="27"/>
  <c r="AC124" i="27"/>
  <c r="AD124" i="27"/>
  <c r="AE124" i="27"/>
  <c r="AF124" i="27"/>
  <c r="AG124" i="27"/>
  <c r="AH124" i="27"/>
  <c r="AI124" i="27"/>
  <c r="AC125" i="27"/>
  <c r="AD125" i="27"/>
  <c r="AE125" i="27"/>
  <c r="AF125" i="27"/>
  <c r="AG125" i="27"/>
  <c r="AH125" i="27"/>
  <c r="AI125" i="27"/>
  <c r="AC126" i="27"/>
  <c r="AD126" i="27"/>
  <c r="AE126" i="27"/>
  <c r="AF126" i="27"/>
  <c r="AG126" i="27"/>
  <c r="AH126" i="27"/>
  <c r="AI126" i="27"/>
  <c r="AC127" i="27"/>
  <c r="AD127" i="27"/>
  <c r="AE127" i="27"/>
  <c r="AF127" i="27"/>
  <c r="AG127" i="27"/>
  <c r="AH127" i="27"/>
  <c r="AI127" i="27"/>
  <c r="AC128" i="27"/>
  <c r="AD128" i="27"/>
  <c r="AE128" i="27"/>
  <c r="AF128" i="27"/>
  <c r="AG128" i="27"/>
  <c r="AH128" i="27"/>
  <c r="AI128" i="27"/>
  <c r="AC129" i="27"/>
  <c r="AD129" i="27"/>
  <c r="AE129" i="27"/>
  <c r="AF129" i="27"/>
  <c r="AG129" i="27"/>
  <c r="AH129" i="27"/>
  <c r="AI129" i="27"/>
  <c r="AC130" i="27"/>
  <c r="AD130" i="27"/>
  <c r="AE130" i="27"/>
  <c r="AF130" i="27"/>
  <c r="AG130" i="27"/>
  <c r="AH130" i="27"/>
  <c r="AI130" i="27"/>
  <c r="AC131" i="27"/>
  <c r="AD131" i="27"/>
  <c r="AE131" i="27"/>
  <c r="AF131" i="27"/>
  <c r="AG131" i="27"/>
  <c r="AH131" i="27"/>
  <c r="AI131" i="27"/>
  <c r="AC132" i="27"/>
  <c r="AD132" i="27"/>
  <c r="AE132" i="27"/>
  <c r="AF132" i="27"/>
  <c r="AG132" i="27"/>
  <c r="AH132" i="27"/>
  <c r="AI132" i="27"/>
  <c r="AC133" i="27"/>
  <c r="AD133" i="27"/>
  <c r="AE133" i="27"/>
  <c r="AF133" i="27"/>
  <c r="AG133" i="27"/>
  <c r="AH133" i="27"/>
  <c r="AI133" i="27"/>
  <c r="AC134" i="27"/>
  <c r="AD134" i="27"/>
  <c r="AE134" i="27"/>
  <c r="AF134" i="27"/>
  <c r="AG134" i="27"/>
  <c r="AH134" i="27"/>
  <c r="AI134" i="27"/>
  <c r="AC135" i="27"/>
  <c r="AD135" i="27"/>
  <c r="AE135" i="27"/>
  <c r="AF135" i="27"/>
  <c r="AG135" i="27"/>
  <c r="AH135" i="27"/>
  <c r="AI135" i="27"/>
  <c r="AC136" i="27"/>
  <c r="AD136" i="27"/>
  <c r="AE136" i="27"/>
  <c r="AF136" i="27"/>
  <c r="AG136" i="27"/>
  <c r="AH136" i="27"/>
  <c r="AI136" i="27"/>
  <c r="AC137" i="27"/>
  <c r="AD137" i="27"/>
  <c r="AE137" i="27"/>
  <c r="AF137" i="27"/>
  <c r="AG137" i="27"/>
  <c r="AH137" i="27"/>
  <c r="AI137" i="27"/>
  <c r="AC138" i="27"/>
  <c r="AD138" i="27"/>
  <c r="AE138" i="27"/>
  <c r="AF138" i="27"/>
  <c r="AG138" i="27"/>
  <c r="AH138" i="27"/>
  <c r="AI138" i="27"/>
  <c r="AC139" i="27"/>
  <c r="AD139" i="27"/>
  <c r="AE139" i="27"/>
  <c r="AF139" i="27"/>
  <c r="AG139" i="27"/>
  <c r="AH139" i="27"/>
  <c r="AI139" i="27"/>
  <c r="AC140" i="27"/>
  <c r="AD140" i="27"/>
  <c r="AE140" i="27"/>
  <c r="AF140" i="27"/>
  <c r="AG140" i="27"/>
  <c r="AH140" i="27"/>
  <c r="AI140" i="27"/>
  <c r="AC141" i="27"/>
  <c r="AD141" i="27"/>
  <c r="AE141" i="27"/>
  <c r="AF141" i="27"/>
  <c r="AG141" i="27"/>
  <c r="AH141" i="27"/>
  <c r="AI141" i="27"/>
  <c r="AC142" i="27"/>
  <c r="AD142" i="27"/>
  <c r="AE142" i="27"/>
  <c r="AF142" i="27"/>
  <c r="AG142" i="27"/>
  <c r="AH142" i="27"/>
  <c r="AI142" i="27"/>
  <c r="AC143" i="27"/>
  <c r="AD143" i="27"/>
  <c r="AE143" i="27"/>
  <c r="AF143" i="27"/>
  <c r="AG143" i="27"/>
  <c r="AH143" i="27"/>
  <c r="AI143" i="27"/>
  <c r="AC144" i="27"/>
  <c r="AD144" i="27"/>
  <c r="AE144" i="27"/>
  <c r="AF144" i="27"/>
  <c r="AG144" i="27"/>
  <c r="AH144" i="27"/>
  <c r="AI144" i="27"/>
  <c r="AC145" i="27"/>
  <c r="AD145" i="27"/>
  <c r="AE145" i="27"/>
  <c r="AF145" i="27"/>
  <c r="AG145" i="27"/>
  <c r="AH145" i="27"/>
  <c r="AI145" i="27"/>
  <c r="AC45" i="27"/>
  <c r="AD45" i="27"/>
  <c r="AE45" i="27"/>
  <c r="AF45" i="27"/>
  <c r="AG45" i="27"/>
  <c r="AH45" i="27"/>
  <c r="AI45" i="27"/>
  <c r="AB46" i="27"/>
  <c r="AB47" i="27"/>
  <c r="AB48" i="27"/>
  <c r="AB49" i="27"/>
  <c r="AB50" i="27"/>
  <c r="AB51" i="27"/>
  <c r="AB52" i="27"/>
  <c r="AB53" i="27"/>
  <c r="AB54" i="27"/>
  <c r="AB55" i="27"/>
  <c r="AB56" i="27"/>
  <c r="AB57" i="27"/>
  <c r="AB58" i="27"/>
  <c r="AB59" i="27"/>
  <c r="AB60" i="27"/>
  <c r="AB61" i="27"/>
  <c r="AB62" i="27"/>
  <c r="AB63" i="27"/>
  <c r="AB64" i="27"/>
  <c r="AB65" i="27"/>
  <c r="AB66" i="27"/>
  <c r="AB67" i="27"/>
  <c r="AB68" i="27"/>
  <c r="AB69" i="27"/>
  <c r="AB70" i="27"/>
  <c r="AB71" i="27"/>
  <c r="AB72" i="27"/>
  <c r="AB73" i="27"/>
  <c r="AB74" i="27"/>
  <c r="AB75" i="27"/>
  <c r="AB76" i="27"/>
  <c r="AB77" i="27"/>
  <c r="AB78" i="27"/>
  <c r="AB79" i="27"/>
  <c r="AB80" i="27"/>
  <c r="AB81" i="27"/>
  <c r="AB82" i="27"/>
  <c r="AB83" i="27"/>
  <c r="AB84" i="27"/>
  <c r="AB85" i="27"/>
  <c r="AB86" i="27"/>
  <c r="AB87" i="27"/>
  <c r="AB88" i="27"/>
  <c r="AB89" i="27"/>
  <c r="AB90" i="27"/>
  <c r="AB91" i="27"/>
  <c r="AB92" i="27"/>
  <c r="AB93" i="27"/>
  <c r="AB94" i="27"/>
  <c r="AB95" i="27"/>
  <c r="AB96" i="27"/>
  <c r="AB97" i="27"/>
  <c r="AB98" i="27"/>
  <c r="AB99" i="27"/>
  <c r="AB100" i="27"/>
  <c r="AB101" i="27"/>
  <c r="AB102" i="27"/>
  <c r="AB103" i="27"/>
  <c r="AB104" i="27"/>
  <c r="AB105" i="27"/>
  <c r="AB106" i="27"/>
  <c r="AB107" i="27"/>
  <c r="AB108" i="27"/>
  <c r="AB109" i="27"/>
  <c r="AB110" i="27"/>
  <c r="AB111" i="27"/>
  <c r="AB112" i="27"/>
  <c r="AB113" i="27"/>
  <c r="AB114" i="27"/>
  <c r="AB115" i="27"/>
  <c r="AB116" i="27"/>
  <c r="AB117" i="27"/>
  <c r="AB118" i="27"/>
  <c r="AB119" i="27"/>
  <c r="AB120" i="27"/>
  <c r="AB121" i="27"/>
  <c r="AB122" i="27"/>
  <c r="AB123" i="27"/>
  <c r="AB124" i="27"/>
  <c r="AB125" i="27"/>
  <c r="AB126" i="27"/>
  <c r="AB127" i="27"/>
  <c r="AB128" i="27"/>
  <c r="AB129" i="27"/>
  <c r="AB130" i="27"/>
  <c r="AB131" i="27"/>
  <c r="AB132" i="27"/>
  <c r="AB133" i="27"/>
  <c r="AB134" i="27"/>
  <c r="AB135" i="27"/>
  <c r="AB136" i="27"/>
  <c r="AB137" i="27"/>
  <c r="AB138" i="27"/>
  <c r="AB139" i="27"/>
  <c r="AB140" i="27"/>
  <c r="AB141" i="27"/>
  <c r="AB142" i="27"/>
  <c r="AB143" i="27"/>
  <c r="AB144" i="27"/>
  <c r="AB145" i="27"/>
  <c r="AB45" i="27"/>
  <c r="BP30" i="19"/>
  <c r="BQ30" i="19"/>
  <c r="BR30" i="19"/>
  <c r="BS30" i="19"/>
  <c r="BT30" i="19"/>
  <c r="BP31" i="19"/>
  <c r="BQ31" i="19"/>
  <c r="BR31" i="19"/>
  <c r="BS31" i="19"/>
  <c r="BT31" i="19"/>
  <c r="BP32" i="19"/>
  <c r="BQ32" i="19"/>
  <c r="BR32" i="19"/>
  <c r="BS32" i="19"/>
  <c r="BT32" i="19"/>
  <c r="BP33" i="19"/>
  <c r="BQ33" i="19"/>
  <c r="BR33" i="19"/>
  <c r="BS33" i="19"/>
  <c r="BT33" i="19"/>
  <c r="BP34" i="19"/>
  <c r="BQ34" i="19"/>
  <c r="BR34" i="19"/>
  <c r="BS34" i="19"/>
  <c r="BT34" i="19"/>
  <c r="BP35" i="19"/>
  <c r="BQ35" i="19"/>
  <c r="BR35" i="19"/>
  <c r="BS35" i="19"/>
  <c r="BT35" i="19"/>
  <c r="BP36" i="19"/>
  <c r="BQ36" i="19"/>
  <c r="BR36" i="19"/>
  <c r="BS36" i="19"/>
  <c r="BT36" i="19"/>
  <c r="BP37" i="19"/>
  <c r="BQ37" i="19"/>
  <c r="BR37" i="19"/>
  <c r="BS37" i="19"/>
  <c r="BT37" i="19"/>
  <c r="BP38" i="19"/>
  <c r="BQ38" i="19"/>
  <c r="BR38" i="19"/>
  <c r="BS38" i="19"/>
  <c r="BT38" i="19"/>
  <c r="BP39" i="19"/>
  <c r="BQ39" i="19"/>
  <c r="BR39" i="19"/>
  <c r="BS39" i="19"/>
  <c r="BT39" i="19"/>
  <c r="BP40" i="19"/>
  <c r="BQ40" i="19"/>
  <c r="BR40" i="19"/>
  <c r="BS40" i="19"/>
  <c r="BT40" i="19"/>
  <c r="BP41" i="19"/>
  <c r="BQ41" i="19"/>
  <c r="BR41" i="19"/>
  <c r="BS41" i="19"/>
  <c r="BT41" i="19"/>
  <c r="BP42" i="19"/>
  <c r="BQ42" i="19"/>
  <c r="BR42" i="19"/>
  <c r="BS42" i="19"/>
  <c r="BT42" i="19"/>
  <c r="BP43" i="19"/>
  <c r="BQ43" i="19"/>
  <c r="BR43" i="19"/>
  <c r="BS43" i="19"/>
  <c r="BT43" i="19"/>
  <c r="BP44" i="19"/>
  <c r="BQ44" i="19"/>
  <c r="BR44" i="19"/>
  <c r="BS44" i="19"/>
  <c r="BT44" i="19"/>
  <c r="BP45" i="19"/>
  <c r="BQ45" i="19"/>
  <c r="BR45" i="19"/>
  <c r="BS45" i="19"/>
  <c r="BT45" i="19"/>
  <c r="BP46" i="19"/>
  <c r="BQ46" i="19"/>
  <c r="BR46" i="19"/>
  <c r="BS46" i="19"/>
  <c r="BT46" i="19"/>
  <c r="BP47" i="19"/>
  <c r="BQ47" i="19"/>
  <c r="BR47" i="19"/>
  <c r="BS47" i="19"/>
  <c r="BT47" i="19"/>
  <c r="BP48" i="19"/>
  <c r="BQ48" i="19"/>
  <c r="BR48" i="19"/>
  <c r="BS48" i="19"/>
  <c r="BT48" i="19"/>
  <c r="BP49" i="19"/>
  <c r="BQ49" i="19"/>
  <c r="BR49" i="19"/>
  <c r="BS49" i="19"/>
  <c r="BT49" i="19"/>
  <c r="BP50" i="19"/>
  <c r="BQ50" i="19"/>
  <c r="BR50" i="19"/>
  <c r="BS50" i="19"/>
  <c r="BT50" i="19"/>
  <c r="BP51" i="19"/>
  <c r="BQ51" i="19"/>
  <c r="BR51" i="19"/>
  <c r="BS51" i="19"/>
  <c r="BT51" i="19"/>
  <c r="BP52" i="19"/>
  <c r="BQ52" i="19"/>
  <c r="BR52" i="19"/>
  <c r="BS52" i="19"/>
  <c r="BT52" i="19"/>
  <c r="BP53" i="19"/>
  <c r="BQ53" i="19"/>
  <c r="BR53" i="19"/>
  <c r="BS53" i="19"/>
  <c r="BT53" i="19"/>
  <c r="BP54" i="19"/>
  <c r="BQ54" i="19"/>
  <c r="BR54" i="19"/>
  <c r="BS54" i="19"/>
  <c r="BT54" i="19"/>
  <c r="BP55" i="19"/>
  <c r="BQ55" i="19"/>
  <c r="BR55" i="19"/>
  <c r="BS55" i="19"/>
  <c r="BT55" i="19"/>
  <c r="BP56" i="19"/>
  <c r="BQ56" i="19"/>
  <c r="BR56" i="19"/>
  <c r="BS56" i="19"/>
  <c r="BT56" i="19"/>
  <c r="BP57" i="19"/>
  <c r="BQ57" i="19"/>
  <c r="BR57" i="19"/>
  <c r="BS57" i="19"/>
  <c r="BT57" i="19"/>
  <c r="BP58" i="19"/>
  <c r="BQ58" i="19"/>
  <c r="BR58" i="19"/>
  <c r="BS58" i="19"/>
  <c r="BT58" i="19"/>
  <c r="BP59" i="19"/>
  <c r="BQ59" i="19"/>
  <c r="BR59" i="19"/>
  <c r="BS59" i="19"/>
  <c r="BT59" i="19"/>
  <c r="BP60" i="19"/>
  <c r="BQ60" i="19"/>
  <c r="BR60" i="19"/>
  <c r="BS60" i="19"/>
  <c r="BT60" i="19"/>
  <c r="BP61" i="19"/>
  <c r="BQ61" i="19"/>
  <c r="BR61" i="19"/>
  <c r="BS61" i="19"/>
  <c r="BT61" i="19"/>
  <c r="BP62" i="19"/>
  <c r="BQ62" i="19"/>
  <c r="BR62" i="19"/>
  <c r="BS62" i="19"/>
  <c r="BT62" i="19"/>
  <c r="BP63" i="19"/>
  <c r="BQ63" i="19"/>
  <c r="BR63" i="19"/>
  <c r="BS63" i="19"/>
  <c r="BT63" i="19"/>
  <c r="BP64" i="19"/>
  <c r="BQ64" i="19"/>
  <c r="BR64" i="19"/>
  <c r="BS64" i="19"/>
  <c r="BT64" i="19"/>
  <c r="BP65" i="19"/>
  <c r="BQ65" i="19"/>
  <c r="BR65" i="19"/>
  <c r="BS65" i="19"/>
  <c r="BT65" i="19"/>
  <c r="BP66" i="19"/>
  <c r="BQ66" i="19"/>
  <c r="BR66" i="19"/>
  <c r="BS66" i="19"/>
  <c r="BT66" i="19"/>
  <c r="BP67" i="19"/>
  <c r="BQ67" i="19"/>
  <c r="BR67" i="19"/>
  <c r="BS67" i="19"/>
  <c r="BT67" i="19"/>
  <c r="BP68" i="19"/>
  <c r="BQ68" i="19"/>
  <c r="BR68" i="19"/>
  <c r="BS68" i="19"/>
  <c r="BT68" i="19"/>
  <c r="BP69" i="19"/>
  <c r="BQ69" i="19"/>
  <c r="BR69" i="19"/>
  <c r="BS69" i="19"/>
  <c r="BT69" i="19"/>
  <c r="BP70" i="19"/>
  <c r="BQ70" i="19"/>
  <c r="BR70" i="19"/>
  <c r="BS70" i="19"/>
  <c r="BT70" i="19"/>
  <c r="BP71" i="19"/>
  <c r="BQ71" i="19"/>
  <c r="BR71" i="19"/>
  <c r="BS71" i="19"/>
  <c r="BT71" i="19"/>
  <c r="BP72" i="19"/>
  <c r="BQ72" i="19"/>
  <c r="BR72" i="19"/>
  <c r="BS72" i="19"/>
  <c r="BT72" i="19"/>
  <c r="BP73" i="19"/>
  <c r="BQ73" i="19"/>
  <c r="BR73" i="19"/>
  <c r="BS73" i="19"/>
  <c r="BT73" i="19"/>
  <c r="BP74" i="19"/>
  <c r="BQ74" i="19"/>
  <c r="BR74" i="19"/>
  <c r="BS74" i="19"/>
  <c r="BT74" i="19"/>
  <c r="BP75" i="19"/>
  <c r="BQ75" i="19"/>
  <c r="BR75" i="19"/>
  <c r="BS75" i="19"/>
  <c r="BT75" i="19"/>
  <c r="BP76" i="19"/>
  <c r="BQ76" i="19"/>
  <c r="BR76" i="19"/>
  <c r="BS76" i="19"/>
  <c r="BT76" i="19"/>
  <c r="BP77" i="19"/>
  <c r="BQ77" i="19"/>
  <c r="BR77" i="19"/>
  <c r="BS77" i="19"/>
  <c r="BT77" i="19"/>
  <c r="BP78" i="19"/>
  <c r="BQ78" i="19"/>
  <c r="BR78" i="19"/>
  <c r="BS78" i="19"/>
  <c r="BT78" i="19"/>
  <c r="BP79" i="19"/>
  <c r="BQ79" i="19"/>
  <c r="BR79" i="19"/>
  <c r="BS79" i="19"/>
  <c r="BT79" i="19"/>
  <c r="BP80" i="19"/>
  <c r="BQ80" i="19"/>
  <c r="BR80" i="19"/>
  <c r="BS80" i="19"/>
  <c r="BT80" i="19"/>
  <c r="BP81" i="19"/>
  <c r="BQ81" i="19"/>
  <c r="BR81" i="19"/>
  <c r="BS81" i="19"/>
  <c r="BT81" i="19"/>
  <c r="BP82" i="19"/>
  <c r="BQ82" i="19"/>
  <c r="BR82" i="19"/>
  <c r="BS82" i="19"/>
  <c r="BT82" i="19"/>
  <c r="BP83" i="19"/>
  <c r="BQ83" i="19"/>
  <c r="BR83" i="19"/>
  <c r="BS83" i="19"/>
  <c r="BT83" i="19"/>
  <c r="BP84" i="19"/>
  <c r="BQ84" i="19"/>
  <c r="BR84" i="19"/>
  <c r="BS84" i="19"/>
  <c r="BT84" i="19"/>
  <c r="BP85" i="19"/>
  <c r="BQ85" i="19"/>
  <c r="BR85" i="19"/>
  <c r="BS85" i="19"/>
  <c r="BT85" i="19"/>
  <c r="BP86" i="19"/>
  <c r="BQ86" i="19"/>
  <c r="BR86" i="19"/>
  <c r="BS86" i="19"/>
  <c r="BT86" i="19"/>
  <c r="BP87" i="19"/>
  <c r="BQ87" i="19"/>
  <c r="BR87" i="19"/>
  <c r="BS87" i="19"/>
  <c r="BT87" i="19"/>
  <c r="BP88" i="19"/>
  <c r="BQ88" i="19"/>
  <c r="BR88" i="19"/>
  <c r="BS88" i="19"/>
  <c r="BT88" i="19"/>
  <c r="BP89" i="19"/>
  <c r="BQ89" i="19"/>
  <c r="BR89" i="19"/>
  <c r="BS89" i="19"/>
  <c r="BT89" i="19"/>
  <c r="BP90" i="19"/>
  <c r="BQ90" i="19"/>
  <c r="BR90" i="19"/>
  <c r="BS90" i="19"/>
  <c r="BT90" i="19"/>
  <c r="BP91" i="19"/>
  <c r="BQ91" i="19"/>
  <c r="BR91" i="19"/>
  <c r="BS91" i="19"/>
  <c r="BT91" i="19"/>
  <c r="BP92" i="19"/>
  <c r="BQ92" i="19"/>
  <c r="BR92" i="19"/>
  <c r="BS92" i="19"/>
  <c r="BT92" i="19"/>
  <c r="BP93" i="19"/>
  <c r="BQ93" i="19"/>
  <c r="BR93" i="19"/>
  <c r="BS93" i="19"/>
  <c r="BT93" i="19"/>
  <c r="BP94" i="19"/>
  <c r="BQ94" i="19"/>
  <c r="BR94" i="19"/>
  <c r="BS94" i="19"/>
  <c r="BT94" i="19"/>
  <c r="BP95" i="19"/>
  <c r="BQ95" i="19"/>
  <c r="BR95" i="19"/>
  <c r="BS95" i="19"/>
  <c r="BT95" i="19"/>
  <c r="BP96" i="19"/>
  <c r="BQ96" i="19"/>
  <c r="BR96" i="19"/>
  <c r="BS96" i="19"/>
  <c r="BT96" i="19"/>
  <c r="BP97" i="19"/>
  <c r="BQ97" i="19"/>
  <c r="BR97" i="19"/>
  <c r="BS97" i="19"/>
  <c r="BT97" i="19"/>
  <c r="BP98" i="19"/>
  <c r="BQ98" i="19"/>
  <c r="BR98" i="19"/>
  <c r="BS98" i="19"/>
  <c r="BT98" i="19"/>
  <c r="BP99" i="19"/>
  <c r="BQ99" i="19"/>
  <c r="BR99" i="19"/>
  <c r="BS99" i="19"/>
  <c r="BT99" i="19"/>
  <c r="BP100" i="19"/>
  <c r="BQ100" i="19"/>
  <c r="BR100" i="19"/>
  <c r="BS100" i="19"/>
  <c r="BT100" i="19"/>
  <c r="BP101" i="19"/>
  <c r="BQ101" i="19"/>
  <c r="BR101" i="19"/>
  <c r="BS101" i="19"/>
  <c r="BT101" i="19"/>
  <c r="BP102" i="19"/>
  <c r="BQ102" i="19"/>
  <c r="BR102" i="19"/>
  <c r="BS102" i="19"/>
  <c r="BT102" i="19"/>
  <c r="BP103" i="19"/>
  <c r="BQ103" i="19"/>
  <c r="BR103" i="19"/>
  <c r="BS103" i="19"/>
  <c r="BT103" i="19"/>
  <c r="BP104" i="19"/>
  <c r="BQ104" i="19"/>
  <c r="BR104" i="19"/>
  <c r="BS104" i="19"/>
  <c r="BT104" i="19"/>
  <c r="BP105" i="19"/>
  <c r="BQ105" i="19"/>
  <c r="BR105" i="19"/>
  <c r="BS105" i="19"/>
  <c r="BT105" i="19"/>
  <c r="BP106" i="19"/>
  <c r="BQ106" i="19"/>
  <c r="BR106" i="19"/>
  <c r="BS106" i="19"/>
  <c r="BT106" i="19"/>
  <c r="BP107" i="19"/>
  <c r="BQ107" i="19"/>
  <c r="BR107" i="19"/>
  <c r="BS107" i="19"/>
  <c r="BT107" i="19"/>
  <c r="BP108" i="19"/>
  <c r="BQ108" i="19"/>
  <c r="BR108" i="19"/>
  <c r="BS108" i="19"/>
  <c r="BT108" i="19"/>
  <c r="BP109" i="19"/>
  <c r="BQ109" i="19"/>
  <c r="BR109" i="19"/>
  <c r="BS109" i="19"/>
  <c r="BT109" i="19"/>
  <c r="BP110" i="19"/>
  <c r="BQ110" i="19"/>
  <c r="BR110" i="19"/>
  <c r="BS110" i="19"/>
  <c r="BT110" i="19"/>
  <c r="BP111" i="19"/>
  <c r="BQ111" i="19"/>
  <c r="BR111" i="19"/>
  <c r="BS111" i="19"/>
  <c r="BT111" i="19"/>
  <c r="BP112" i="19"/>
  <c r="BQ112" i="19"/>
  <c r="BR112" i="19"/>
  <c r="BS112" i="19"/>
  <c r="BT112" i="19"/>
  <c r="BP113" i="19"/>
  <c r="BQ113" i="19"/>
  <c r="BR113" i="19"/>
  <c r="BS113" i="19"/>
  <c r="BT113" i="19"/>
  <c r="BP114" i="19"/>
  <c r="BQ114" i="19"/>
  <c r="BR114" i="19"/>
  <c r="BS114" i="19"/>
  <c r="BT114" i="19"/>
  <c r="BP115" i="19"/>
  <c r="BQ115" i="19"/>
  <c r="BR115" i="19"/>
  <c r="BS115" i="19"/>
  <c r="BT115" i="19"/>
  <c r="BP116" i="19"/>
  <c r="BQ116" i="19"/>
  <c r="BR116" i="19"/>
  <c r="BS116" i="19"/>
  <c r="BT116" i="19"/>
  <c r="BP117" i="19"/>
  <c r="BQ117" i="19"/>
  <c r="BR117" i="19"/>
  <c r="BS117" i="19"/>
  <c r="BT117" i="19"/>
  <c r="BP118" i="19"/>
  <c r="BQ118" i="19"/>
  <c r="BR118" i="19"/>
  <c r="BS118" i="19"/>
  <c r="BT118" i="19"/>
  <c r="BP119" i="19"/>
  <c r="BQ119" i="19"/>
  <c r="BR119" i="19"/>
  <c r="BS119" i="19"/>
  <c r="BT119" i="19"/>
  <c r="BP120" i="19"/>
  <c r="BQ120" i="19"/>
  <c r="BR120" i="19"/>
  <c r="BS120" i="19"/>
  <c r="BT120" i="19"/>
  <c r="BP121" i="19"/>
  <c r="BQ121" i="19"/>
  <c r="BR121" i="19"/>
  <c r="BS121" i="19"/>
  <c r="BT121" i="19"/>
  <c r="BP122" i="19"/>
  <c r="BQ122" i="19"/>
  <c r="BR122" i="19"/>
  <c r="BS122" i="19"/>
  <c r="BT122" i="19"/>
  <c r="BP123" i="19"/>
  <c r="BQ123" i="19"/>
  <c r="BR123" i="19"/>
  <c r="BS123" i="19"/>
  <c r="BT123" i="19"/>
  <c r="BP124" i="19"/>
  <c r="BQ124" i="19"/>
  <c r="BR124" i="19"/>
  <c r="BS124" i="19"/>
  <c r="BT124" i="19"/>
  <c r="BP125" i="19"/>
  <c r="BQ125" i="19"/>
  <c r="BR125" i="19"/>
  <c r="BS125" i="19"/>
  <c r="BT125" i="19"/>
  <c r="BP126" i="19"/>
  <c r="BQ126" i="19"/>
  <c r="BR126" i="19"/>
  <c r="BS126" i="19"/>
  <c r="BT126" i="19"/>
  <c r="BP127" i="19"/>
  <c r="BQ127" i="19"/>
  <c r="BR127" i="19"/>
  <c r="BS127" i="19"/>
  <c r="BT127" i="19"/>
  <c r="BP128" i="19"/>
  <c r="BQ128" i="19"/>
  <c r="BR128" i="19"/>
  <c r="BS128" i="19"/>
  <c r="BT128" i="19"/>
  <c r="BQ29" i="19"/>
  <c r="BR29" i="19"/>
  <c r="BS29" i="19"/>
  <c r="BT29" i="19"/>
  <c r="BP29" i="19"/>
  <c r="BJ30" i="19"/>
  <c r="BK30" i="19"/>
  <c r="BL30" i="19"/>
  <c r="BM30" i="19"/>
  <c r="BN30" i="19"/>
  <c r="BJ31" i="19"/>
  <c r="BK31" i="19"/>
  <c r="BL31" i="19"/>
  <c r="BM31" i="19"/>
  <c r="BN31" i="19"/>
  <c r="BJ32" i="19"/>
  <c r="BK32" i="19"/>
  <c r="BL32" i="19"/>
  <c r="BM32" i="19"/>
  <c r="BN32" i="19"/>
  <c r="BJ33" i="19"/>
  <c r="BK33" i="19"/>
  <c r="BL33" i="19"/>
  <c r="BM33" i="19"/>
  <c r="BN33" i="19"/>
  <c r="BJ34" i="19"/>
  <c r="BK34" i="19"/>
  <c r="BL34" i="19"/>
  <c r="BM34" i="19"/>
  <c r="BN34" i="19"/>
  <c r="BJ35" i="19"/>
  <c r="BK35" i="19"/>
  <c r="BL35" i="19"/>
  <c r="BM35" i="19"/>
  <c r="BN35" i="19"/>
  <c r="BJ36" i="19"/>
  <c r="BK36" i="19"/>
  <c r="BL36" i="19"/>
  <c r="BM36" i="19"/>
  <c r="BN36" i="19"/>
  <c r="BJ37" i="19"/>
  <c r="BK37" i="19"/>
  <c r="BL37" i="19"/>
  <c r="BM37" i="19"/>
  <c r="BN37" i="19"/>
  <c r="BJ38" i="19"/>
  <c r="BK38" i="19"/>
  <c r="BL38" i="19"/>
  <c r="BM38" i="19"/>
  <c r="BN38" i="19"/>
  <c r="BJ39" i="19"/>
  <c r="BK39" i="19"/>
  <c r="BL39" i="19"/>
  <c r="BM39" i="19"/>
  <c r="BN39" i="19"/>
  <c r="BJ40" i="19"/>
  <c r="BK40" i="19"/>
  <c r="BL40" i="19"/>
  <c r="BM40" i="19"/>
  <c r="BN40" i="19"/>
  <c r="BJ41" i="19"/>
  <c r="BK41" i="19"/>
  <c r="BL41" i="19"/>
  <c r="BM41" i="19"/>
  <c r="BN41" i="19"/>
  <c r="BJ42" i="19"/>
  <c r="BK42" i="19"/>
  <c r="BL42" i="19"/>
  <c r="BM42" i="19"/>
  <c r="BN42" i="19"/>
  <c r="BJ43" i="19"/>
  <c r="BK43" i="19"/>
  <c r="BL43" i="19"/>
  <c r="BM43" i="19"/>
  <c r="BN43" i="19"/>
  <c r="BJ44" i="19"/>
  <c r="BK44" i="19"/>
  <c r="BL44" i="19"/>
  <c r="BM44" i="19"/>
  <c r="BN44" i="19"/>
  <c r="BJ45" i="19"/>
  <c r="BK45" i="19"/>
  <c r="BL45" i="19"/>
  <c r="BM45" i="19"/>
  <c r="BN45" i="19"/>
  <c r="BJ46" i="19"/>
  <c r="BK46" i="19"/>
  <c r="BL46" i="19"/>
  <c r="BM46" i="19"/>
  <c r="BN46" i="19"/>
  <c r="BJ47" i="19"/>
  <c r="BK47" i="19"/>
  <c r="BL47" i="19"/>
  <c r="BM47" i="19"/>
  <c r="BN47" i="19"/>
  <c r="BJ48" i="19"/>
  <c r="BK48" i="19"/>
  <c r="BL48" i="19"/>
  <c r="BM48" i="19"/>
  <c r="BN48" i="19"/>
  <c r="BJ49" i="19"/>
  <c r="BK49" i="19"/>
  <c r="BL49" i="19"/>
  <c r="BM49" i="19"/>
  <c r="BN49" i="19"/>
  <c r="BJ50" i="19"/>
  <c r="BK50" i="19"/>
  <c r="BL50" i="19"/>
  <c r="BM50" i="19"/>
  <c r="BN50" i="19"/>
  <c r="BJ51" i="19"/>
  <c r="BK51" i="19"/>
  <c r="BL51" i="19"/>
  <c r="BM51" i="19"/>
  <c r="BN51" i="19"/>
  <c r="BJ52" i="19"/>
  <c r="BK52" i="19"/>
  <c r="BL52" i="19"/>
  <c r="BM52" i="19"/>
  <c r="BN52" i="19"/>
  <c r="BJ53" i="19"/>
  <c r="BK53" i="19"/>
  <c r="BL53" i="19"/>
  <c r="BM53" i="19"/>
  <c r="BN53" i="19"/>
  <c r="BJ54" i="19"/>
  <c r="BK54" i="19"/>
  <c r="BL54" i="19"/>
  <c r="BM54" i="19"/>
  <c r="BN54" i="19"/>
  <c r="BJ55" i="19"/>
  <c r="BK55" i="19"/>
  <c r="BL55" i="19"/>
  <c r="BM55" i="19"/>
  <c r="BN55" i="19"/>
  <c r="BJ56" i="19"/>
  <c r="BK56" i="19"/>
  <c r="BL56" i="19"/>
  <c r="BM56" i="19"/>
  <c r="BN56" i="19"/>
  <c r="BJ57" i="19"/>
  <c r="BK57" i="19"/>
  <c r="BL57" i="19"/>
  <c r="BM57" i="19"/>
  <c r="BN57" i="19"/>
  <c r="BJ58" i="19"/>
  <c r="BK58" i="19"/>
  <c r="BL58" i="19"/>
  <c r="BM58" i="19"/>
  <c r="BN58" i="19"/>
  <c r="BJ59" i="19"/>
  <c r="BK59" i="19"/>
  <c r="BL59" i="19"/>
  <c r="BM59" i="19"/>
  <c r="BN59" i="19"/>
  <c r="BJ60" i="19"/>
  <c r="BK60" i="19"/>
  <c r="BL60" i="19"/>
  <c r="BM60" i="19"/>
  <c r="BN60" i="19"/>
  <c r="BJ61" i="19"/>
  <c r="BK61" i="19"/>
  <c r="BL61" i="19"/>
  <c r="BM61" i="19"/>
  <c r="BN61" i="19"/>
  <c r="BJ62" i="19"/>
  <c r="BK62" i="19"/>
  <c r="BL62" i="19"/>
  <c r="BM62" i="19"/>
  <c r="BN62" i="19"/>
  <c r="BJ63" i="19"/>
  <c r="BK63" i="19"/>
  <c r="BL63" i="19"/>
  <c r="BM63" i="19"/>
  <c r="BN63" i="19"/>
  <c r="BJ64" i="19"/>
  <c r="BK64" i="19"/>
  <c r="BL64" i="19"/>
  <c r="BM64" i="19"/>
  <c r="BN64" i="19"/>
  <c r="BJ65" i="19"/>
  <c r="BK65" i="19"/>
  <c r="BL65" i="19"/>
  <c r="BM65" i="19"/>
  <c r="BN65" i="19"/>
  <c r="BJ66" i="19"/>
  <c r="BK66" i="19"/>
  <c r="BL66" i="19"/>
  <c r="BM66" i="19"/>
  <c r="BN66" i="19"/>
  <c r="BJ67" i="19"/>
  <c r="BK67" i="19"/>
  <c r="BL67" i="19"/>
  <c r="BM67" i="19"/>
  <c r="BN67" i="19"/>
  <c r="BJ68" i="19"/>
  <c r="BK68" i="19"/>
  <c r="BL68" i="19"/>
  <c r="BM68" i="19"/>
  <c r="BN68" i="19"/>
  <c r="BJ69" i="19"/>
  <c r="BK69" i="19"/>
  <c r="BL69" i="19"/>
  <c r="BM69" i="19"/>
  <c r="BN69" i="19"/>
  <c r="BJ70" i="19"/>
  <c r="BK70" i="19"/>
  <c r="BL70" i="19"/>
  <c r="BM70" i="19"/>
  <c r="BN70" i="19"/>
  <c r="BJ71" i="19"/>
  <c r="BK71" i="19"/>
  <c r="BL71" i="19"/>
  <c r="BM71" i="19"/>
  <c r="BN71" i="19"/>
  <c r="BJ72" i="19"/>
  <c r="BK72" i="19"/>
  <c r="BL72" i="19"/>
  <c r="BM72" i="19"/>
  <c r="BN72" i="19"/>
  <c r="BJ73" i="19"/>
  <c r="BK73" i="19"/>
  <c r="BL73" i="19"/>
  <c r="BM73" i="19"/>
  <c r="BN73" i="19"/>
  <c r="BJ74" i="19"/>
  <c r="BK74" i="19"/>
  <c r="BL74" i="19"/>
  <c r="BM74" i="19"/>
  <c r="BN74" i="19"/>
  <c r="BJ75" i="19"/>
  <c r="BK75" i="19"/>
  <c r="BL75" i="19"/>
  <c r="BM75" i="19"/>
  <c r="BN75" i="19"/>
  <c r="BJ76" i="19"/>
  <c r="BK76" i="19"/>
  <c r="BL76" i="19"/>
  <c r="BM76" i="19"/>
  <c r="BN76" i="19"/>
  <c r="BJ77" i="19"/>
  <c r="BK77" i="19"/>
  <c r="BL77" i="19"/>
  <c r="BM77" i="19"/>
  <c r="BN77" i="19"/>
  <c r="BJ78" i="19"/>
  <c r="BK78" i="19"/>
  <c r="BL78" i="19"/>
  <c r="BM78" i="19"/>
  <c r="BN78" i="19"/>
  <c r="BJ79" i="19"/>
  <c r="BK79" i="19"/>
  <c r="BL79" i="19"/>
  <c r="BM79" i="19"/>
  <c r="BN79" i="19"/>
  <c r="BJ80" i="19"/>
  <c r="BK80" i="19"/>
  <c r="BL80" i="19"/>
  <c r="BM80" i="19"/>
  <c r="BN80" i="19"/>
  <c r="BJ81" i="19"/>
  <c r="BK81" i="19"/>
  <c r="BL81" i="19"/>
  <c r="BM81" i="19"/>
  <c r="BN81" i="19"/>
  <c r="BJ82" i="19"/>
  <c r="BK82" i="19"/>
  <c r="BL82" i="19"/>
  <c r="BM82" i="19"/>
  <c r="BN82" i="19"/>
  <c r="BJ83" i="19"/>
  <c r="BK83" i="19"/>
  <c r="BL83" i="19"/>
  <c r="BM83" i="19"/>
  <c r="BN83" i="19"/>
  <c r="BJ84" i="19"/>
  <c r="BK84" i="19"/>
  <c r="BL84" i="19"/>
  <c r="BM84" i="19"/>
  <c r="BN84" i="19"/>
  <c r="BJ85" i="19"/>
  <c r="BK85" i="19"/>
  <c r="BL85" i="19"/>
  <c r="BM85" i="19"/>
  <c r="BN85" i="19"/>
  <c r="BJ86" i="19"/>
  <c r="BK86" i="19"/>
  <c r="BL86" i="19"/>
  <c r="BM86" i="19"/>
  <c r="BN86" i="19"/>
  <c r="BJ87" i="19"/>
  <c r="BK87" i="19"/>
  <c r="BL87" i="19"/>
  <c r="BM87" i="19"/>
  <c r="BN87" i="19"/>
  <c r="BJ88" i="19"/>
  <c r="BK88" i="19"/>
  <c r="BL88" i="19"/>
  <c r="BM88" i="19"/>
  <c r="BN88" i="19"/>
  <c r="BJ89" i="19"/>
  <c r="BK89" i="19"/>
  <c r="BL89" i="19"/>
  <c r="BM89" i="19"/>
  <c r="BN89" i="19"/>
  <c r="BJ90" i="19"/>
  <c r="BK90" i="19"/>
  <c r="BL90" i="19"/>
  <c r="BM90" i="19"/>
  <c r="BN90" i="19"/>
  <c r="BJ91" i="19"/>
  <c r="BK91" i="19"/>
  <c r="BL91" i="19"/>
  <c r="BM91" i="19"/>
  <c r="BN91" i="19"/>
  <c r="BJ92" i="19"/>
  <c r="BK92" i="19"/>
  <c r="BL92" i="19"/>
  <c r="BM92" i="19"/>
  <c r="BN92" i="19"/>
  <c r="BJ93" i="19"/>
  <c r="BK93" i="19"/>
  <c r="BL93" i="19"/>
  <c r="BM93" i="19"/>
  <c r="BN93" i="19"/>
  <c r="BJ94" i="19"/>
  <c r="BK94" i="19"/>
  <c r="BL94" i="19"/>
  <c r="BM94" i="19"/>
  <c r="BN94" i="19"/>
  <c r="BJ95" i="19"/>
  <c r="BK95" i="19"/>
  <c r="BL95" i="19"/>
  <c r="BM95" i="19"/>
  <c r="BN95" i="19"/>
  <c r="BJ96" i="19"/>
  <c r="BK96" i="19"/>
  <c r="BL96" i="19"/>
  <c r="BM96" i="19"/>
  <c r="BN96" i="19"/>
  <c r="BJ97" i="19"/>
  <c r="BK97" i="19"/>
  <c r="BL97" i="19"/>
  <c r="BM97" i="19"/>
  <c r="BN97" i="19"/>
  <c r="BJ98" i="19"/>
  <c r="BK98" i="19"/>
  <c r="BL98" i="19"/>
  <c r="BM98" i="19"/>
  <c r="BN98" i="19"/>
  <c r="BJ99" i="19"/>
  <c r="BK99" i="19"/>
  <c r="BL99" i="19"/>
  <c r="BM99" i="19"/>
  <c r="BN99" i="19"/>
  <c r="BJ100" i="19"/>
  <c r="BK100" i="19"/>
  <c r="BL100" i="19"/>
  <c r="BM100" i="19"/>
  <c r="BN100" i="19"/>
  <c r="BJ101" i="19"/>
  <c r="BK101" i="19"/>
  <c r="BL101" i="19"/>
  <c r="BM101" i="19"/>
  <c r="BN101" i="19"/>
  <c r="BJ102" i="19"/>
  <c r="BK102" i="19"/>
  <c r="BL102" i="19"/>
  <c r="BM102" i="19"/>
  <c r="BN102" i="19"/>
  <c r="BJ103" i="19"/>
  <c r="BK103" i="19"/>
  <c r="BL103" i="19"/>
  <c r="BM103" i="19"/>
  <c r="BN103" i="19"/>
  <c r="BJ104" i="19"/>
  <c r="BK104" i="19"/>
  <c r="BL104" i="19"/>
  <c r="BM104" i="19"/>
  <c r="BN104" i="19"/>
  <c r="BJ105" i="19"/>
  <c r="BK105" i="19"/>
  <c r="BL105" i="19"/>
  <c r="BM105" i="19"/>
  <c r="BN105" i="19"/>
  <c r="BJ106" i="19"/>
  <c r="BK106" i="19"/>
  <c r="BL106" i="19"/>
  <c r="BM106" i="19"/>
  <c r="BN106" i="19"/>
  <c r="BJ107" i="19"/>
  <c r="BK107" i="19"/>
  <c r="BL107" i="19"/>
  <c r="BM107" i="19"/>
  <c r="BN107" i="19"/>
  <c r="BJ108" i="19"/>
  <c r="BK108" i="19"/>
  <c r="BL108" i="19"/>
  <c r="BM108" i="19"/>
  <c r="BN108" i="19"/>
  <c r="BJ109" i="19"/>
  <c r="BK109" i="19"/>
  <c r="BL109" i="19"/>
  <c r="BM109" i="19"/>
  <c r="BN109" i="19"/>
  <c r="BJ110" i="19"/>
  <c r="BK110" i="19"/>
  <c r="BL110" i="19"/>
  <c r="BM110" i="19"/>
  <c r="BN110" i="19"/>
  <c r="BJ111" i="19"/>
  <c r="BK111" i="19"/>
  <c r="BL111" i="19"/>
  <c r="BM111" i="19"/>
  <c r="BN111" i="19"/>
  <c r="BJ112" i="19"/>
  <c r="BK112" i="19"/>
  <c r="BL112" i="19"/>
  <c r="BM112" i="19"/>
  <c r="BN112" i="19"/>
  <c r="BJ113" i="19"/>
  <c r="BK113" i="19"/>
  <c r="BL113" i="19"/>
  <c r="BM113" i="19"/>
  <c r="BN113" i="19"/>
  <c r="BJ114" i="19"/>
  <c r="BK114" i="19"/>
  <c r="BL114" i="19"/>
  <c r="BM114" i="19"/>
  <c r="BN114" i="19"/>
  <c r="BJ115" i="19"/>
  <c r="BK115" i="19"/>
  <c r="BL115" i="19"/>
  <c r="BM115" i="19"/>
  <c r="BN115" i="19"/>
  <c r="BJ116" i="19"/>
  <c r="BK116" i="19"/>
  <c r="BL116" i="19"/>
  <c r="BM116" i="19"/>
  <c r="BN116" i="19"/>
  <c r="BJ117" i="19"/>
  <c r="BK117" i="19"/>
  <c r="BL117" i="19"/>
  <c r="BM117" i="19"/>
  <c r="BN117" i="19"/>
  <c r="BJ118" i="19"/>
  <c r="BK118" i="19"/>
  <c r="BL118" i="19"/>
  <c r="BM118" i="19"/>
  <c r="BN118" i="19"/>
  <c r="BJ119" i="19"/>
  <c r="BK119" i="19"/>
  <c r="BL119" i="19"/>
  <c r="BM119" i="19"/>
  <c r="BN119" i="19"/>
  <c r="BJ120" i="19"/>
  <c r="BK120" i="19"/>
  <c r="BL120" i="19"/>
  <c r="BM120" i="19"/>
  <c r="BN120" i="19"/>
  <c r="BJ121" i="19"/>
  <c r="BK121" i="19"/>
  <c r="BL121" i="19"/>
  <c r="BM121" i="19"/>
  <c r="BN121" i="19"/>
  <c r="BJ122" i="19"/>
  <c r="BK122" i="19"/>
  <c r="BL122" i="19"/>
  <c r="BM122" i="19"/>
  <c r="BN122" i="19"/>
  <c r="BJ123" i="19"/>
  <c r="BK123" i="19"/>
  <c r="BL123" i="19"/>
  <c r="BM123" i="19"/>
  <c r="BN123" i="19"/>
  <c r="BJ124" i="19"/>
  <c r="BK124" i="19"/>
  <c r="BL124" i="19"/>
  <c r="BM124" i="19"/>
  <c r="BN124" i="19"/>
  <c r="BJ125" i="19"/>
  <c r="BK125" i="19"/>
  <c r="BL125" i="19"/>
  <c r="BM125" i="19"/>
  <c r="BN125" i="19"/>
  <c r="BJ126" i="19"/>
  <c r="BK126" i="19"/>
  <c r="BL126" i="19"/>
  <c r="BM126" i="19"/>
  <c r="BN126" i="19"/>
  <c r="BJ127" i="19"/>
  <c r="BK127" i="19"/>
  <c r="BL127" i="19"/>
  <c r="BM127" i="19"/>
  <c r="BN127" i="19"/>
  <c r="BJ128" i="19"/>
  <c r="BK128" i="19"/>
  <c r="BL128" i="19"/>
  <c r="BM128" i="19"/>
  <c r="BN128" i="19"/>
  <c r="BK29" i="19"/>
  <c r="BL29" i="19"/>
  <c r="BM29" i="19"/>
  <c r="BN29" i="19"/>
  <c r="BJ29" i="19"/>
  <c r="BO29" i="19"/>
  <c r="BI29" i="19"/>
  <c r="CA22" i="18"/>
  <c r="CB22" i="18"/>
  <c r="CC22" i="18"/>
  <c r="CD22" i="18"/>
  <c r="CE22" i="18"/>
  <c r="CA23" i="18"/>
  <c r="CB23" i="18"/>
  <c r="CC23" i="18"/>
  <c r="CD23" i="18"/>
  <c r="CE23" i="18"/>
  <c r="CA24" i="18"/>
  <c r="CB24" i="18"/>
  <c r="CC24" i="18"/>
  <c r="CD24" i="18"/>
  <c r="CE24" i="18"/>
  <c r="CA25" i="18"/>
  <c r="CB25" i="18"/>
  <c r="CC25" i="18"/>
  <c r="CD25" i="18"/>
  <c r="CE25" i="18"/>
  <c r="CA26" i="18"/>
  <c r="CB26" i="18"/>
  <c r="CC26" i="18"/>
  <c r="CD26" i="18"/>
  <c r="CE26" i="18"/>
  <c r="CA27" i="18"/>
  <c r="CB27" i="18"/>
  <c r="CC27" i="18"/>
  <c r="CD27" i="18"/>
  <c r="CE27" i="18"/>
  <c r="CA28" i="18"/>
  <c r="CB28" i="18"/>
  <c r="CC28" i="18"/>
  <c r="CD28" i="18"/>
  <c r="CE28" i="18"/>
  <c r="CA29" i="18"/>
  <c r="CB29" i="18"/>
  <c r="CC29" i="18"/>
  <c r="CD29" i="18"/>
  <c r="CE29" i="18"/>
  <c r="CA30" i="18"/>
  <c r="CB30" i="18"/>
  <c r="CC30" i="18"/>
  <c r="CD30" i="18"/>
  <c r="CE30" i="18"/>
  <c r="CA31" i="18"/>
  <c r="CB31" i="18"/>
  <c r="CC31" i="18"/>
  <c r="CD31" i="18"/>
  <c r="CE31" i="18"/>
  <c r="CA32" i="18"/>
  <c r="CB32" i="18"/>
  <c r="CC32" i="18"/>
  <c r="CD32" i="18"/>
  <c r="CE32" i="18"/>
  <c r="CA33" i="18"/>
  <c r="CB33" i="18"/>
  <c r="CC33" i="18"/>
  <c r="CD33" i="18"/>
  <c r="CE33" i="18"/>
  <c r="CA34" i="18"/>
  <c r="CB34" i="18"/>
  <c r="CC34" i="18"/>
  <c r="CD34" i="18"/>
  <c r="CE34" i="18"/>
  <c r="CA35" i="18"/>
  <c r="CB35" i="18"/>
  <c r="CC35" i="18"/>
  <c r="CD35" i="18"/>
  <c r="CE35" i="18"/>
  <c r="CA36" i="18"/>
  <c r="CB36" i="18"/>
  <c r="CC36" i="18"/>
  <c r="CD36" i="18"/>
  <c r="CE36" i="18"/>
  <c r="CA37" i="18"/>
  <c r="CB37" i="18"/>
  <c r="CC37" i="18"/>
  <c r="CD37" i="18"/>
  <c r="CE37" i="18"/>
  <c r="CA38" i="18"/>
  <c r="CB38" i="18"/>
  <c r="CC38" i="18"/>
  <c r="CD38" i="18"/>
  <c r="CE38" i="18"/>
  <c r="CA39" i="18"/>
  <c r="CB39" i="18"/>
  <c r="CC39" i="18"/>
  <c r="CD39" i="18"/>
  <c r="CE39" i="18"/>
  <c r="CA40" i="18"/>
  <c r="CB40" i="18"/>
  <c r="CC40" i="18"/>
  <c r="CD40" i="18"/>
  <c r="CE40" i="18"/>
  <c r="CA41" i="18"/>
  <c r="CB41" i="18"/>
  <c r="CC41" i="18"/>
  <c r="CD41" i="18"/>
  <c r="CE41" i="18"/>
  <c r="CA42" i="18"/>
  <c r="CB42" i="18"/>
  <c r="CC42" i="18"/>
  <c r="CD42" i="18"/>
  <c r="CE42" i="18"/>
  <c r="CA43" i="18"/>
  <c r="CB43" i="18"/>
  <c r="CC43" i="18"/>
  <c r="CD43" i="18"/>
  <c r="CE43" i="18"/>
  <c r="CA44" i="18"/>
  <c r="CB44" i="18"/>
  <c r="CC44" i="18"/>
  <c r="CD44" i="18"/>
  <c r="CE44" i="18"/>
  <c r="CA45" i="18"/>
  <c r="CB45" i="18"/>
  <c r="CC45" i="18"/>
  <c r="CD45" i="18"/>
  <c r="CE45" i="18"/>
  <c r="CA46" i="18"/>
  <c r="CB46" i="18"/>
  <c r="CC46" i="18"/>
  <c r="CD46" i="18"/>
  <c r="CE46" i="18"/>
  <c r="CA47" i="18"/>
  <c r="CB47" i="18"/>
  <c r="CC47" i="18"/>
  <c r="CD47" i="18"/>
  <c r="CE47" i="18"/>
  <c r="CA48" i="18"/>
  <c r="CB48" i="18"/>
  <c r="CC48" i="18"/>
  <c r="CD48" i="18"/>
  <c r="CE48" i="18"/>
  <c r="CA49" i="18"/>
  <c r="CB49" i="18"/>
  <c r="CC49" i="18"/>
  <c r="CD49" i="18"/>
  <c r="CE49" i="18"/>
  <c r="CA50" i="18"/>
  <c r="CB50" i="18"/>
  <c r="CC50" i="18"/>
  <c r="CD50" i="18"/>
  <c r="CE50" i="18"/>
  <c r="CA51" i="18"/>
  <c r="CB51" i="18"/>
  <c r="CC51" i="18"/>
  <c r="CD51" i="18"/>
  <c r="CE51" i="18"/>
  <c r="CA52" i="18"/>
  <c r="CB52" i="18"/>
  <c r="CC52" i="18"/>
  <c r="CD52" i="18"/>
  <c r="CE52" i="18"/>
  <c r="CA53" i="18"/>
  <c r="CB53" i="18"/>
  <c r="CC53" i="18"/>
  <c r="CD53" i="18"/>
  <c r="CE53" i="18"/>
  <c r="CA54" i="18"/>
  <c r="CB54" i="18"/>
  <c r="CC54" i="18"/>
  <c r="CD54" i="18"/>
  <c r="CE54" i="18"/>
  <c r="CA55" i="18"/>
  <c r="CB55" i="18"/>
  <c r="CC55" i="18"/>
  <c r="CD55" i="18"/>
  <c r="CE55" i="18"/>
  <c r="CA56" i="18"/>
  <c r="CB56" i="18"/>
  <c r="CC56" i="18"/>
  <c r="CD56" i="18"/>
  <c r="CE56" i="18"/>
  <c r="CA57" i="18"/>
  <c r="CB57" i="18"/>
  <c r="CC57" i="18"/>
  <c r="CD57" i="18"/>
  <c r="CE57" i="18"/>
  <c r="CA58" i="18"/>
  <c r="CB58" i="18"/>
  <c r="CC58" i="18"/>
  <c r="CD58" i="18"/>
  <c r="CE58" i="18"/>
  <c r="CA59" i="18"/>
  <c r="CB59" i="18"/>
  <c r="CC59" i="18"/>
  <c r="CD59" i="18"/>
  <c r="CE59" i="18"/>
  <c r="CA60" i="18"/>
  <c r="CB60" i="18"/>
  <c r="CC60" i="18"/>
  <c r="CD60" i="18"/>
  <c r="CE60" i="18"/>
  <c r="CA61" i="18"/>
  <c r="CB61" i="18"/>
  <c r="CC61" i="18"/>
  <c r="CD61" i="18"/>
  <c r="CE61" i="18"/>
  <c r="CA62" i="18"/>
  <c r="CB62" i="18"/>
  <c r="CC62" i="18"/>
  <c r="CD62" i="18"/>
  <c r="CE62" i="18"/>
  <c r="CA63" i="18"/>
  <c r="CB63" i="18"/>
  <c r="CC63" i="18"/>
  <c r="CD63" i="18"/>
  <c r="CE63" i="18"/>
  <c r="CA64" i="18"/>
  <c r="CB64" i="18"/>
  <c r="CC64" i="18"/>
  <c r="CD64" i="18"/>
  <c r="CE64" i="18"/>
  <c r="CA65" i="18"/>
  <c r="CB65" i="18"/>
  <c r="CC65" i="18"/>
  <c r="CD65" i="18"/>
  <c r="CE65" i="18"/>
  <c r="CA66" i="18"/>
  <c r="CB66" i="18"/>
  <c r="CC66" i="18"/>
  <c r="CD66" i="18"/>
  <c r="CE66" i="18"/>
  <c r="CA67" i="18"/>
  <c r="CB67" i="18"/>
  <c r="CC67" i="18"/>
  <c r="CD67" i="18"/>
  <c r="CE67" i="18"/>
  <c r="CA68" i="18"/>
  <c r="CB68" i="18"/>
  <c r="CC68" i="18"/>
  <c r="CD68" i="18"/>
  <c r="CE68" i="18"/>
  <c r="CA69" i="18"/>
  <c r="CB69" i="18"/>
  <c r="CC69" i="18"/>
  <c r="CD69" i="18"/>
  <c r="CE69" i="18"/>
  <c r="CA70" i="18"/>
  <c r="CB70" i="18"/>
  <c r="CC70" i="18"/>
  <c r="CD70" i="18"/>
  <c r="CE70" i="18"/>
  <c r="CA71" i="18"/>
  <c r="CB71" i="18"/>
  <c r="CC71" i="18"/>
  <c r="CD71" i="18"/>
  <c r="CE71" i="18"/>
  <c r="CA72" i="18"/>
  <c r="CB72" i="18"/>
  <c r="CC72" i="18"/>
  <c r="CD72" i="18"/>
  <c r="CE72" i="18"/>
  <c r="CA73" i="18"/>
  <c r="CB73" i="18"/>
  <c r="CC73" i="18"/>
  <c r="CD73" i="18"/>
  <c r="CE73" i="18"/>
  <c r="CA74" i="18"/>
  <c r="CB74" i="18"/>
  <c r="CC74" i="18"/>
  <c r="CD74" i="18"/>
  <c r="CE74" i="18"/>
  <c r="CA75" i="18"/>
  <c r="CB75" i="18"/>
  <c r="CC75" i="18"/>
  <c r="CD75" i="18"/>
  <c r="CE75" i="18"/>
  <c r="CA76" i="18"/>
  <c r="CB76" i="18"/>
  <c r="CC76" i="18"/>
  <c r="CD76" i="18"/>
  <c r="CE76" i="18"/>
  <c r="CA77" i="18"/>
  <c r="CB77" i="18"/>
  <c r="CC77" i="18"/>
  <c r="CD77" i="18"/>
  <c r="CE77" i="18"/>
  <c r="CA78" i="18"/>
  <c r="CB78" i="18"/>
  <c r="CC78" i="18"/>
  <c r="CD78" i="18"/>
  <c r="CE78" i="18"/>
  <c r="CA79" i="18"/>
  <c r="CB79" i="18"/>
  <c r="CC79" i="18"/>
  <c r="CD79" i="18"/>
  <c r="CE79" i="18"/>
  <c r="CA80" i="18"/>
  <c r="CB80" i="18"/>
  <c r="CC80" i="18"/>
  <c r="CD80" i="18"/>
  <c r="CE80" i="18"/>
  <c r="CA81" i="18"/>
  <c r="CB81" i="18"/>
  <c r="CC81" i="18"/>
  <c r="CD81" i="18"/>
  <c r="CE81" i="18"/>
  <c r="CA82" i="18"/>
  <c r="CB82" i="18"/>
  <c r="CC82" i="18"/>
  <c r="CD82" i="18"/>
  <c r="CE82" i="18"/>
  <c r="CA83" i="18"/>
  <c r="CB83" i="18"/>
  <c r="CC83" i="18"/>
  <c r="CD83" i="18"/>
  <c r="CE83" i="18"/>
  <c r="CA84" i="18"/>
  <c r="CB84" i="18"/>
  <c r="CC84" i="18"/>
  <c r="CD84" i="18"/>
  <c r="CE84" i="18"/>
  <c r="CA85" i="18"/>
  <c r="CB85" i="18"/>
  <c r="CC85" i="18"/>
  <c r="CD85" i="18"/>
  <c r="CE85" i="18"/>
  <c r="CA86" i="18"/>
  <c r="CB86" i="18"/>
  <c r="CC86" i="18"/>
  <c r="CD86" i="18"/>
  <c r="CE86" i="18"/>
  <c r="CA87" i="18"/>
  <c r="CB87" i="18"/>
  <c r="CC87" i="18"/>
  <c r="CD87" i="18"/>
  <c r="CE87" i="18"/>
  <c r="CA88" i="18"/>
  <c r="CB88" i="18"/>
  <c r="CC88" i="18"/>
  <c r="CD88" i="18"/>
  <c r="CE88" i="18"/>
  <c r="CA89" i="18"/>
  <c r="CB89" i="18"/>
  <c r="CC89" i="18"/>
  <c r="CD89" i="18"/>
  <c r="CE89" i="18"/>
  <c r="CA90" i="18"/>
  <c r="CB90" i="18"/>
  <c r="CC90" i="18"/>
  <c r="CD90" i="18"/>
  <c r="CE90" i="18"/>
  <c r="CA91" i="18"/>
  <c r="CB91" i="18"/>
  <c r="CC91" i="18"/>
  <c r="CD91" i="18"/>
  <c r="CE91" i="18"/>
  <c r="CA92" i="18"/>
  <c r="CB92" i="18"/>
  <c r="CC92" i="18"/>
  <c r="CD92" i="18"/>
  <c r="CE92" i="18"/>
  <c r="CA93" i="18"/>
  <c r="CB93" i="18"/>
  <c r="CC93" i="18"/>
  <c r="CD93" i="18"/>
  <c r="CE93" i="18"/>
  <c r="CA94" i="18"/>
  <c r="CB94" i="18"/>
  <c r="CC94" i="18"/>
  <c r="CD94" i="18"/>
  <c r="CE94" i="18"/>
  <c r="CA95" i="18"/>
  <c r="CB95" i="18"/>
  <c r="CC95" i="18"/>
  <c r="CD95" i="18"/>
  <c r="CE95" i="18"/>
  <c r="CA96" i="18"/>
  <c r="CB96" i="18"/>
  <c r="CC96" i="18"/>
  <c r="CD96" i="18"/>
  <c r="CE96" i="18"/>
  <c r="CA97" i="18"/>
  <c r="CB97" i="18"/>
  <c r="CC97" i="18"/>
  <c r="CD97" i="18"/>
  <c r="CE97" i="18"/>
  <c r="CA98" i="18"/>
  <c r="CB98" i="18"/>
  <c r="CC98" i="18"/>
  <c r="CD98" i="18"/>
  <c r="CE98" i="18"/>
  <c r="CA99" i="18"/>
  <c r="CB99" i="18"/>
  <c r="CC99" i="18"/>
  <c r="CD99" i="18"/>
  <c r="CE99" i="18"/>
  <c r="CA100" i="18"/>
  <c r="CB100" i="18"/>
  <c r="CC100" i="18"/>
  <c r="CD100" i="18"/>
  <c r="CE100" i="18"/>
  <c r="CA101" i="18"/>
  <c r="CB101" i="18"/>
  <c r="CC101" i="18"/>
  <c r="CD101" i="18"/>
  <c r="CE101" i="18"/>
  <c r="CA102" i="18"/>
  <c r="CB102" i="18"/>
  <c r="CC102" i="18"/>
  <c r="CD102" i="18"/>
  <c r="CE102" i="18"/>
  <c r="CA103" i="18"/>
  <c r="CB103" i="18"/>
  <c r="CC103" i="18"/>
  <c r="CD103" i="18"/>
  <c r="CE103" i="18"/>
  <c r="CA104" i="18"/>
  <c r="CB104" i="18"/>
  <c r="CC104" i="18"/>
  <c r="CD104" i="18"/>
  <c r="CE104" i="18"/>
  <c r="CA105" i="18"/>
  <c r="CB105" i="18"/>
  <c r="CC105" i="18"/>
  <c r="CD105" i="18"/>
  <c r="CE105" i="18"/>
  <c r="CA106" i="18"/>
  <c r="CB106" i="18"/>
  <c r="CC106" i="18"/>
  <c r="CD106" i="18"/>
  <c r="CE106" i="18"/>
  <c r="CA107" i="18"/>
  <c r="CB107" i="18"/>
  <c r="CC107" i="18"/>
  <c r="CD107" i="18"/>
  <c r="CE107" i="18"/>
  <c r="CA108" i="18"/>
  <c r="CB108" i="18"/>
  <c r="CC108" i="18"/>
  <c r="CD108" i="18"/>
  <c r="CE108" i="18"/>
  <c r="CA109" i="18"/>
  <c r="CB109" i="18"/>
  <c r="CC109" i="18"/>
  <c r="CD109" i="18"/>
  <c r="CE109" i="18"/>
  <c r="CA110" i="18"/>
  <c r="CB110" i="18"/>
  <c r="CC110" i="18"/>
  <c r="CD110" i="18"/>
  <c r="CE110" i="18"/>
  <c r="CA111" i="18"/>
  <c r="CB111" i="18"/>
  <c r="CC111" i="18"/>
  <c r="CD111" i="18"/>
  <c r="CE111" i="18"/>
  <c r="CA112" i="18"/>
  <c r="CB112" i="18"/>
  <c r="CC112" i="18"/>
  <c r="CD112" i="18"/>
  <c r="CE112" i="18"/>
  <c r="CA113" i="18"/>
  <c r="CB113" i="18"/>
  <c r="CC113" i="18"/>
  <c r="CD113" i="18"/>
  <c r="CE113" i="18"/>
  <c r="CA114" i="18"/>
  <c r="CB114" i="18"/>
  <c r="CC114" i="18"/>
  <c r="CD114" i="18"/>
  <c r="CE114" i="18"/>
  <c r="CA115" i="18"/>
  <c r="CB115" i="18"/>
  <c r="CC115" i="18"/>
  <c r="CD115" i="18"/>
  <c r="CE115" i="18"/>
  <c r="CA116" i="18"/>
  <c r="CB116" i="18"/>
  <c r="CC116" i="18"/>
  <c r="CD116" i="18"/>
  <c r="CE116" i="18"/>
  <c r="CA117" i="18"/>
  <c r="CB117" i="18"/>
  <c r="CC117" i="18"/>
  <c r="CD117" i="18"/>
  <c r="CE117" i="18"/>
  <c r="CA118" i="18"/>
  <c r="CB118" i="18"/>
  <c r="CC118" i="18"/>
  <c r="CD118" i="18"/>
  <c r="CE118" i="18"/>
  <c r="CA119" i="18"/>
  <c r="CB119" i="18"/>
  <c r="CC119" i="18"/>
  <c r="CD119" i="18"/>
  <c r="CE119" i="18"/>
  <c r="CA120" i="18"/>
  <c r="CB120" i="18"/>
  <c r="CC120" i="18"/>
  <c r="CD120" i="18"/>
  <c r="CE120" i="18"/>
  <c r="CB21" i="18"/>
  <c r="CC21" i="18"/>
  <c r="CD21" i="18"/>
  <c r="CE21" i="18"/>
  <c r="CA21" i="18"/>
  <c r="BU22" i="18"/>
  <c r="BV22" i="18"/>
  <c r="BW22" i="18"/>
  <c r="BX22" i="18"/>
  <c r="BY22" i="18"/>
  <c r="BU23" i="18"/>
  <c r="BV23" i="18"/>
  <c r="BW23" i="18"/>
  <c r="BX23" i="18"/>
  <c r="BY23" i="18"/>
  <c r="BU24" i="18"/>
  <c r="BV24" i="18"/>
  <c r="BW24" i="18"/>
  <c r="BX24" i="18"/>
  <c r="BY24" i="18"/>
  <c r="BU25" i="18"/>
  <c r="T3" i="56" s="1"/>
  <c r="BV25" i="18"/>
  <c r="BW25" i="18"/>
  <c r="BX25" i="18"/>
  <c r="BY25" i="18"/>
  <c r="BU26" i="18"/>
  <c r="BV26" i="18"/>
  <c r="BW26" i="18"/>
  <c r="BX26" i="18"/>
  <c r="BY26" i="18"/>
  <c r="BU27" i="18"/>
  <c r="BV27" i="18"/>
  <c r="BW27" i="18"/>
  <c r="BX27" i="18"/>
  <c r="BY27" i="18"/>
  <c r="BU28" i="18"/>
  <c r="BV28" i="18"/>
  <c r="BW28" i="18"/>
  <c r="BX28" i="18"/>
  <c r="BY28" i="18"/>
  <c r="BU29" i="18"/>
  <c r="BV29" i="18"/>
  <c r="BW29" i="18"/>
  <c r="BX29" i="18"/>
  <c r="BY29" i="18"/>
  <c r="BU30" i="18"/>
  <c r="BV30" i="18"/>
  <c r="BW30" i="18"/>
  <c r="BX30" i="18"/>
  <c r="BY30" i="18"/>
  <c r="BU31" i="18"/>
  <c r="BV31" i="18"/>
  <c r="BW31" i="18"/>
  <c r="BX31" i="18"/>
  <c r="BY31" i="18"/>
  <c r="BU32" i="18"/>
  <c r="BV32" i="18"/>
  <c r="BW32" i="18"/>
  <c r="BX32" i="18"/>
  <c r="BY32" i="18"/>
  <c r="BU33" i="18"/>
  <c r="BV33" i="18"/>
  <c r="BW33" i="18"/>
  <c r="BX33" i="18"/>
  <c r="BY33" i="18"/>
  <c r="BU34" i="18"/>
  <c r="BV34" i="18"/>
  <c r="BW34" i="18"/>
  <c r="BX34" i="18"/>
  <c r="BY34" i="18"/>
  <c r="BU35" i="18"/>
  <c r="BV35" i="18"/>
  <c r="BW35" i="18"/>
  <c r="BX35" i="18"/>
  <c r="BY35" i="18"/>
  <c r="BU36" i="18"/>
  <c r="BV36" i="18"/>
  <c r="BW36" i="18"/>
  <c r="BX36" i="18"/>
  <c r="BY36" i="18"/>
  <c r="BU37" i="18"/>
  <c r="BV37" i="18"/>
  <c r="BW37" i="18"/>
  <c r="BX37" i="18"/>
  <c r="BY37" i="18"/>
  <c r="BU38" i="18"/>
  <c r="BV38" i="18"/>
  <c r="BW38" i="18"/>
  <c r="BX38" i="18"/>
  <c r="BY38" i="18"/>
  <c r="BU39" i="18"/>
  <c r="BV39" i="18"/>
  <c r="BW39" i="18"/>
  <c r="BX39" i="18"/>
  <c r="BY39" i="18"/>
  <c r="BU40" i="18"/>
  <c r="BV40" i="18"/>
  <c r="BW40" i="18"/>
  <c r="BX40" i="18"/>
  <c r="BY40" i="18"/>
  <c r="BU41" i="18"/>
  <c r="BV41" i="18"/>
  <c r="BW41" i="18"/>
  <c r="BX41" i="18"/>
  <c r="BY41" i="18"/>
  <c r="BU42" i="18"/>
  <c r="BV42" i="18"/>
  <c r="BW42" i="18"/>
  <c r="BX42" i="18"/>
  <c r="BY42" i="18"/>
  <c r="BU43" i="18"/>
  <c r="BV43" i="18"/>
  <c r="BW43" i="18"/>
  <c r="BX43" i="18"/>
  <c r="BY43" i="18"/>
  <c r="BU44" i="18"/>
  <c r="BV44" i="18"/>
  <c r="BW44" i="18"/>
  <c r="BX44" i="18"/>
  <c r="BY44" i="18"/>
  <c r="BU45" i="18"/>
  <c r="BV45" i="18"/>
  <c r="BW45" i="18"/>
  <c r="BX45" i="18"/>
  <c r="BY45" i="18"/>
  <c r="BU46" i="18"/>
  <c r="BV46" i="18"/>
  <c r="BW46" i="18"/>
  <c r="BX46" i="18"/>
  <c r="BY46" i="18"/>
  <c r="BU47" i="18"/>
  <c r="BV47" i="18"/>
  <c r="BW47" i="18"/>
  <c r="BX47" i="18"/>
  <c r="BY47" i="18"/>
  <c r="BU48" i="18"/>
  <c r="BV48" i="18"/>
  <c r="BW48" i="18"/>
  <c r="BX48" i="18"/>
  <c r="BY48" i="18"/>
  <c r="BU49" i="18"/>
  <c r="BV49" i="18"/>
  <c r="BW49" i="18"/>
  <c r="BX49" i="18"/>
  <c r="BY49" i="18"/>
  <c r="BU50" i="18"/>
  <c r="BV50" i="18"/>
  <c r="BW50" i="18"/>
  <c r="BX50" i="18"/>
  <c r="BY50" i="18"/>
  <c r="BU51" i="18"/>
  <c r="BV51" i="18"/>
  <c r="BW51" i="18"/>
  <c r="BX51" i="18"/>
  <c r="BY51" i="18"/>
  <c r="BU52" i="18"/>
  <c r="BV52" i="18"/>
  <c r="BW52" i="18"/>
  <c r="BX52" i="18"/>
  <c r="BY52" i="18"/>
  <c r="BU53" i="18"/>
  <c r="BV53" i="18"/>
  <c r="BW53" i="18"/>
  <c r="BX53" i="18"/>
  <c r="BY53" i="18"/>
  <c r="BU54" i="18"/>
  <c r="BV54" i="18"/>
  <c r="BW54" i="18"/>
  <c r="BX54" i="18"/>
  <c r="BY54" i="18"/>
  <c r="BU55" i="18"/>
  <c r="BV55" i="18"/>
  <c r="BW55" i="18"/>
  <c r="BX55" i="18"/>
  <c r="BY55" i="18"/>
  <c r="BU56" i="18"/>
  <c r="BV56" i="18"/>
  <c r="BW56" i="18"/>
  <c r="BX56" i="18"/>
  <c r="BY56" i="18"/>
  <c r="BU57" i="18"/>
  <c r="BV57" i="18"/>
  <c r="BW57" i="18"/>
  <c r="BX57" i="18"/>
  <c r="BY57" i="18"/>
  <c r="BU58" i="18"/>
  <c r="BV58" i="18"/>
  <c r="BW58" i="18"/>
  <c r="BX58" i="18"/>
  <c r="BY58" i="18"/>
  <c r="BU59" i="18"/>
  <c r="BV59" i="18"/>
  <c r="BW59" i="18"/>
  <c r="BX59" i="18"/>
  <c r="BY59" i="18"/>
  <c r="BU60" i="18"/>
  <c r="BV60" i="18"/>
  <c r="BW60" i="18"/>
  <c r="BX60" i="18"/>
  <c r="BY60" i="18"/>
  <c r="BU61" i="18"/>
  <c r="BV61" i="18"/>
  <c r="BW61" i="18"/>
  <c r="BX61" i="18"/>
  <c r="BY61" i="18"/>
  <c r="BU62" i="18"/>
  <c r="BV62" i="18"/>
  <c r="BW62" i="18"/>
  <c r="BX62" i="18"/>
  <c r="BY62" i="18"/>
  <c r="BU63" i="18"/>
  <c r="BV63" i="18"/>
  <c r="BW63" i="18"/>
  <c r="BX63" i="18"/>
  <c r="BY63" i="18"/>
  <c r="BU64" i="18"/>
  <c r="BV64" i="18"/>
  <c r="BW64" i="18"/>
  <c r="BX64" i="18"/>
  <c r="BY64" i="18"/>
  <c r="BU65" i="18"/>
  <c r="BV65" i="18"/>
  <c r="BW65" i="18"/>
  <c r="BX65" i="18"/>
  <c r="BY65" i="18"/>
  <c r="BU66" i="18"/>
  <c r="BV66" i="18"/>
  <c r="BW66" i="18"/>
  <c r="BX66" i="18"/>
  <c r="BY66" i="18"/>
  <c r="BU67" i="18"/>
  <c r="BV67" i="18"/>
  <c r="BW67" i="18"/>
  <c r="BX67" i="18"/>
  <c r="BY67" i="18"/>
  <c r="BU68" i="18"/>
  <c r="BV68" i="18"/>
  <c r="BW68" i="18"/>
  <c r="BX68" i="18"/>
  <c r="BY68" i="18"/>
  <c r="BU69" i="18"/>
  <c r="BV69" i="18"/>
  <c r="BW69" i="18"/>
  <c r="BX69" i="18"/>
  <c r="BY69" i="18"/>
  <c r="BU70" i="18"/>
  <c r="BV70" i="18"/>
  <c r="BW70" i="18"/>
  <c r="BX70" i="18"/>
  <c r="BY70" i="18"/>
  <c r="BU71" i="18"/>
  <c r="BV71" i="18"/>
  <c r="BW71" i="18"/>
  <c r="BX71" i="18"/>
  <c r="BY71" i="18"/>
  <c r="BU72" i="18"/>
  <c r="BV72" i="18"/>
  <c r="BW72" i="18"/>
  <c r="BX72" i="18"/>
  <c r="BY72" i="18"/>
  <c r="BU73" i="18"/>
  <c r="BV73" i="18"/>
  <c r="BW73" i="18"/>
  <c r="BX73" i="18"/>
  <c r="BY73" i="18"/>
  <c r="BU74" i="18"/>
  <c r="BV74" i="18"/>
  <c r="BW74" i="18"/>
  <c r="BX74" i="18"/>
  <c r="BY74" i="18"/>
  <c r="BU75" i="18"/>
  <c r="BV75" i="18"/>
  <c r="BW75" i="18"/>
  <c r="BX75" i="18"/>
  <c r="BY75" i="18"/>
  <c r="BU76" i="18"/>
  <c r="BV76" i="18"/>
  <c r="BW76" i="18"/>
  <c r="BX76" i="18"/>
  <c r="BY76" i="18"/>
  <c r="BU77" i="18"/>
  <c r="BV77" i="18"/>
  <c r="BW77" i="18"/>
  <c r="BX77" i="18"/>
  <c r="BY77" i="18"/>
  <c r="BU78" i="18"/>
  <c r="BV78" i="18"/>
  <c r="BW78" i="18"/>
  <c r="BX78" i="18"/>
  <c r="BY78" i="18"/>
  <c r="BU79" i="18"/>
  <c r="BV79" i="18"/>
  <c r="BW79" i="18"/>
  <c r="BX79" i="18"/>
  <c r="BY79" i="18"/>
  <c r="BU80" i="18"/>
  <c r="BV80" i="18"/>
  <c r="BW80" i="18"/>
  <c r="BX80" i="18"/>
  <c r="BY80" i="18"/>
  <c r="BU81" i="18"/>
  <c r="BV81" i="18"/>
  <c r="BW81" i="18"/>
  <c r="BX81" i="18"/>
  <c r="BY81" i="18"/>
  <c r="BU82" i="18"/>
  <c r="BV82" i="18"/>
  <c r="BW82" i="18"/>
  <c r="BX82" i="18"/>
  <c r="BY82" i="18"/>
  <c r="BU83" i="18"/>
  <c r="BV83" i="18"/>
  <c r="BW83" i="18"/>
  <c r="BX83" i="18"/>
  <c r="BY83" i="18"/>
  <c r="BU84" i="18"/>
  <c r="BV84" i="18"/>
  <c r="BW84" i="18"/>
  <c r="BX84" i="18"/>
  <c r="BY84" i="18"/>
  <c r="BU85" i="18"/>
  <c r="BV85" i="18"/>
  <c r="BW85" i="18"/>
  <c r="BX85" i="18"/>
  <c r="BY85" i="18"/>
  <c r="BU86" i="18"/>
  <c r="BV86" i="18"/>
  <c r="BW86" i="18"/>
  <c r="BX86" i="18"/>
  <c r="BY86" i="18"/>
  <c r="BU87" i="18"/>
  <c r="BV87" i="18"/>
  <c r="BW87" i="18"/>
  <c r="BX87" i="18"/>
  <c r="BY87" i="18"/>
  <c r="BU88" i="18"/>
  <c r="BV88" i="18"/>
  <c r="BW88" i="18"/>
  <c r="BX88" i="18"/>
  <c r="BY88" i="18"/>
  <c r="BU89" i="18"/>
  <c r="BV89" i="18"/>
  <c r="BW89" i="18"/>
  <c r="BX89" i="18"/>
  <c r="BY89" i="18"/>
  <c r="BU90" i="18"/>
  <c r="BV90" i="18"/>
  <c r="BW90" i="18"/>
  <c r="BX90" i="18"/>
  <c r="BY90" i="18"/>
  <c r="BU91" i="18"/>
  <c r="BV91" i="18"/>
  <c r="BW91" i="18"/>
  <c r="BX91" i="18"/>
  <c r="BY91" i="18"/>
  <c r="BU92" i="18"/>
  <c r="BV92" i="18"/>
  <c r="BW92" i="18"/>
  <c r="BX92" i="18"/>
  <c r="BY92" i="18"/>
  <c r="BU93" i="18"/>
  <c r="BV93" i="18"/>
  <c r="BW93" i="18"/>
  <c r="BX93" i="18"/>
  <c r="BY93" i="18"/>
  <c r="BU94" i="18"/>
  <c r="BV94" i="18"/>
  <c r="BW94" i="18"/>
  <c r="BX94" i="18"/>
  <c r="BY94" i="18"/>
  <c r="BU95" i="18"/>
  <c r="BV95" i="18"/>
  <c r="BW95" i="18"/>
  <c r="BX95" i="18"/>
  <c r="BY95" i="18"/>
  <c r="BU96" i="18"/>
  <c r="BV96" i="18"/>
  <c r="BW96" i="18"/>
  <c r="BX96" i="18"/>
  <c r="BY96" i="18"/>
  <c r="BU97" i="18"/>
  <c r="BV97" i="18"/>
  <c r="BW97" i="18"/>
  <c r="BX97" i="18"/>
  <c r="BY97" i="18"/>
  <c r="BU98" i="18"/>
  <c r="BV98" i="18"/>
  <c r="BW98" i="18"/>
  <c r="BX98" i="18"/>
  <c r="BY98" i="18"/>
  <c r="BU99" i="18"/>
  <c r="BV99" i="18"/>
  <c r="BW99" i="18"/>
  <c r="BX99" i="18"/>
  <c r="BY99" i="18"/>
  <c r="BU100" i="18"/>
  <c r="BV100" i="18"/>
  <c r="BW100" i="18"/>
  <c r="BX100" i="18"/>
  <c r="BY100" i="18"/>
  <c r="BU101" i="18"/>
  <c r="BV101" i="18"/>
  <c r="BW101" i="18"/>
  <c r="BX101" i="18"/>
  <c r="BY101" i="18"/>
  <c r="BU102" i="18"/>
  <c r="BV102" i="18"/>
  <c r="BW102" i="18"/>
  <c r="BX102" i="18"/>
  <c r="BY102" i="18"/>
  <c r="BU103" i="18"/>
  <c r="BV103" i="18"/>
  <c r="BW103" i="18"/>
  <c r="BX103" i="18"/>
  <c r="BY103" i="18"/>
  <c r="BU104" i="18"/>
  <c r="BV104" i="18"/>
  <c r="BW104" i="18"/>
  <c r="BX104" i="18"/>
  <c r="BY104" i="18"/>
  <c r="BU105" i="18"/>
  <c r="BV105" i="18"/>
  <c r="BW105" i="18"/>
  <c r="BX105" i="18"/>
  <c r="BY105" i="18"/>
  <c r="BU106" i="18"/>
  <c r="BV106" i="18"/>
  <c r="BW106" i="18"/>
  <c r="BX106" i="18"/>
  <c r="BY106" i="18"/>
  <c r="BU107" i="18"/>
  <c r="BV107" i="18"/>
  <c r="BW107" i="18"/>
  <c r="BX107" i="18"/>
  <c r="BY107" i="18"/>
  <c r="BU108" i="18"/>
  <c r="BV108" i="18"/>
  <c r="BW108" i="18"/>
  <c r="BX108" i="18"/>
  <c r="BY108" i="18"/>
  <c r="BU109" i="18"/>
  <c r="BV109" i="18"/>
  <c r="BW109" i="18"/>
  <c r="BX109" i="18"/>
  <c r="BY109" i="18"/>
  <c r="BU110" i="18"/>
  <c r="BV110" i="18"/>
  <c r="BW110" i="18"/>
  <c r="BX110" i="18"/>
  <c r="BY110" i="18"/>
  <c r="BU111" i="18"/>
  <c r="BV111" i="18"/>
  <c r="BW111" i="18"/>
  <c r="BX111" i="18"/>
  <c r="BY111" i="18"/>
  <c r="BU112" i="18"/>
  <c r="BV112" i="18"/>
  <c r="BW112" i="18"/>
  <c r="BX112" i="18"/>
  <c r="BY112" i="18"/>
  <c r="BU113" i="18"/>
  <c r="BV113" i="18"/>
  <c r="BW113" i="18"/>
  <c r="BX113" i="18"/>
  <c r="BY113" i="18"/>
  <c r="BU114" i="18"/>
  <c r="BV114" i="18"/>
  <c r="BW114" i="18"/>
  <c r="BX114" i="18"/>
  <c r="BY114" i="18"/>
  <c r="BU115" i="18"/>
  <c r="BV115" i="18"/>
  <c r="BW115" i="18"/>
  <c r="BX115" i="18"/>
  <c r="BY115" i="18"/>
  <c r="BU116" i="18"/>
  <c r="BV116" i="18"/>
  <c r="BW116" i="18"/>
  <c r="BX116" i="18"/>
  <c r="BY116" i="18"/>
  <c r="BU117" i="18"/>
  <c r="BV117" i="18"/>
  <c r="BW117" i="18"/>
  <c r="BX117" i="18"/>
  <c r="BY117" i="18"/>
  <c r="BU118" i="18"/>
  <c r="BV118" i="18"/>
  <c r="BW118" i="18"/>
  <c r="BX118" i="18"/>
  <c r="BY118" i="18"/>
  <c r="BU119" i="18"/>
  <c r="BV119" i="18"/>
  <c r="BW119" i="18"/>
  <c r="BX119" i="18"/>
  <c r="BY119" i="18"/>
  <c r="BU120" i="18"/>
  <c r="BV120" i="18"/>
  <c r="BW120" i="18"/>
  <c r="BX120" i="18"/>
  <c r="BY120" i="18"/>
  <c r="BV21" i="18"/>
  <c r="BW21" i="18"/>
  <c r="BX21" i="18"/>
  <c r="BY21" i="18"/>
  <c r="BU21" i="18"/>
  <c r="BO30" i="19"/>
  <c r="BO31" i="19"/>
  <c r="BO32" i="19"/>
  <c r="BO33" i="19"/>
  <c r="BO34" i="19"/>
  <c r="BO35" i="19"/>
  <c r="BO36" i="19"/>
  <c r="BO37" i="19"/>
  <c r="BO38" i="19"/>
  <c r="BO39" i="19"/>
  <c r="BO40" i="19"/>
  <c r="BO41" i="19"/>
  <c r="BO42" i="19"/>
  <c r="BO43" i="19"/>
  <c r="BO44" i="19"/>
  <c r="BO45" i="19"/>
  <c r="BO46" i="19"/>
  <c r="BO47" i="19"/>
  <c r="BO48" i="19"/>
  <c r="BO49" i="19"/>
  <c r="BO50" i="19"/>
  <c r="BO51" i="19"/>
  <c r="BO52" i="19"/>
  <c r="BO53" i="19"/>
  <c r="BO54" i="19"/>
  <c r="BO55" i="19"/>
  <c r="BO56" i="19"/>
  <c r="BO57" i="19"/>
  <c r="BO58" i="19"/>
  <c r="BO59" i="19"/>
  <c r="BO60" i="19"/>
  <c r="BO61" i="19"/>
  <c r="BO62" i="19"/>
  <c r="BO63" i="19"/>
  <c r="BO64" i="19"/>
  <c r="BO65" i="19"/>
  <c r="BO66" i="19"/>
  <c r="BO67" i="19"/>
  <c r="BO68" i="19"/>
  <c r="BO69" i="19"/>
  <c r="BO70" i="19"/>
  <c r="BO71" i="19"/>
  <c r="BO72" i="19"/>
  <c r="BO73" i="19"/>
  <c r="BO74" i="19"/>
  <c r="BO75" i="19"/>
  <c r="BO76" i="19"/>
  <c r="BO77" i="19"/>
  <c r="BO78" i="19"/>
  <c r="BO79" i="19"/>
  <c r="BO80" i="19"/>
  <c r="BO81" i="19"/>
  <c r="BO82" i="19"/>
  <c r="BO83" i="19"/>
  <c r="BO84" i="19"/>
  <c r="BO85" i="19"/>
  <c r="BO86" i="19"/>
  <c r="BO87" i="19"/>
  <c r="BO88" i="19"/>
  <c r="BO89" i="19"/>
  <c r="BO90" i="19"/>
  <c r="BO91" i="19"/>
  <c r="BO92" i="19"/>
  <c r="BO93" i="19"/>
  <c r="BO94" i="19"/>
  <c r="BO95" i="19"/>
  <c r="BO96" i="19"/>
  <c r="BO97" i="19"/>
  <c r="BO98" i="19"/>
  <c r="BO99" i="19"/>
  <c r="BO100" i="19"/>
  <c r="BO101" i="19"/>
  <c r="BO102" i="19"/>
  <c r="BO103" i="19"/>
  <c r="BO104" i="19"/>
  <c r="BO105" i="19"/>
  <c r="BO106" i="19"/>
  <c r="BO107" i="19"/>
  <c r="BO108" i="19"/>
  <c r="BO109" i="19"/>
  <c r="BO110" i="19"/>
  <c r="BO111" i="19"/>
  <c r="BO112" i="19"/>
  <c r="BO113" i="19"/>
  <c r="BO114" i="19"/>
  <c r="BO115" i="19"/>
  <c r="BO116" i="19"/>
  <c r="BO117" i="19"/>
  <c r="BO118" i="19"/>
  <c r="BO119" i="19"/>
  <c r="BO120" i="19"/>
  <c r="BO121" i="19"/>
  <c r="BO122" i="19"/>
  <c r="BO123" i="19"/>
  <c r="BO124" i="19"/>
  <c r="BO125" i="19"/>
  <c r="BO126" i="19"/>
  <c r="BO127" i="19"/>
  <c r="BO128" i="19"/>
  <c r="BI30" i="19"/>
  <c r="BI31" i="19"/>
  <c r="BI32" i="19"/>
  <c r="BI33" i="19"/>
  <c r="BI34" i="19"/>
  <c r="BI35" i="19"/>
  <c r="BI36" i="19"/>
  <c r="BI37" i="19"/>
  <c r="BI38" i="19"/>
  <c r="BI39" i="19"/>
  <c r="BI40" i="19"/>
  <c r="BI41" i="19"/>
  <c r="BI42" i="19"/>
  <c r="BI43" i="19"/>
  <c r="BI44" i="19"/>
  <c r="BI45" i="19"/>
  <c r="BI46" i="19"/>
  <c r="BI47" i="19"/>
  <c r="BI48" i="19"/>
  <c r="BI49" i="19"/>
  <c r="BI50" i="19"/>
  <c r="BI51" i="19"/>
  <c r="BI52" i="19"/>
  <c r="BI53" i="19"/>
  <c r="BI54" i="19"/>
  <c r="BI55" i="19"/>
  <c r="BI56" i="19"/>
  <c r="BI57" i="19"/>
  <c r="BI58" i="19"/>
  <c r="BI59" i="19"/>
  <c r="BI60" i="19"/>
  <c r="BI61" i="19"/>
  <c r="BI62" i="19"/>
  <c r="BI63" i="19"/>
  <c r="BI64" i="19"/>
  <c r="BI65" i="19"/>
  <c r="BI66" i="19"/>
  <c r="BI67" i="19"/>
  <c r="BI68" i="19"/>
  <c r="BI69" i="19"/>
  <c r="BI70" i="19"/>
  <c r="BI71" i="19"/>
  <c r="BI72" i="19"/>
  <c r="BI73" i="19"/>
  <c r="BI74" i="19"/>
  <c r="BI75" i="19"/>
  <c r="BI76" i="19"/>
  <c r="BI77" i="19"/>
  <c r="BI78" i="19"/>
  <c r="BI79" i="19"/>
  <c r="BI80" i="19"/>
  <c r="BI81" i="19"/>
  <c r="BI82" i="19"/>
  <c r="BI83" i="19"/>
  <c r="BI84" i="19"/>
  <c r="BI85" i="19"/>
  <c r="BI86" i="19"/>
  <c r="BI87" i="19"/>
  <c r="BI88" i="19"/>
  <c r="BI89" i="19"/>
  <c r="BI90" i="19"/>
  <c r="BI91" i="19"/>
  <c r="BI92" i="19"/>
  <c r="BI93" i="19"/>
  <c r="BI94" i="19"/>
  <c r="BI95" i="19"/>
  <c r="BI96" i="19"/>
  <c r="BI97" i="19"/>
  <c r="BI98" i="19"/>
  <c r="BI99" i="19"/>
  <c r="BI100" i="19"/>
  <c r="BI101" i="19"/>
  <c r="BI102" i="19"/>
  <c r="BI103" i="19"/>
  <c r="BI104" i="19"/>
  <c r="BI105" i="19"/>
  <c r="BI106" i="19"/>
  <c r="BI107" i="19"/>
  <c r="BI108" i="19"/>
  <c r="BI109" i="19"/>
  <c r="BI110" i="19"/>
  <c r="BI111" i="19"/>
  <c r="BI112" i="19"/>
  <c r="BI113" i="19"/>
  <c r="BI114" i="19"/>
  <c r="BI115" i="19"/>
  <c r="BI116" i="19"/>
  <c r="BI117" i="19"/>
  <c r="BI118" i="19"/>
  <c r="BI119" i="19"/>
  <c r="BI120" i="19"/>
  <c r="BI121" i="19"/>
  <c r="BI122" i="19"/>
  <c r="BI123" i="19"/>
  <c r="BI124" i="19"/>
  <c r="BI125" i="19"/>
  <c r="BI126" i="19"/>
  <c r="BI127" i="19"/>
  <c r="BI128" i="19"/>
  <c r="BZ22" i="18"/>
  <c r="BZ23" i="18"/>
  <c r="BZ24" i="18"/>
  <c r="BZ25" i="18"/>
  <c r="BZ26" i="18"/>
  <c r="BZ27" i="18"/>
  <c r="BZ28" i="18"/>
  <c r="BZ29" i="18"/>
  <c r="BZ30" i="18"/>
  <c r="BZ31" i="18"/>
  <c r="BZ32" i="18"/>
  <c r="BZ33" i="18"/>
  <c r="BZ34" i="18"/>
  <c r="BZ35" i="18"/>
  <c r="BZ36" i="18"/>
  <c r="BZ37" i="18"/>
  <c r="BZ38" i="18"/>
  <c r="BZ39" i="18"/>
  <c r="BZ40" i="18"/>
  <c r="BZ41" i="18"/>
  <c r="BZ42" i="18"/>
  <c r="BZ43" i="18"/>
  <c r="BZ44" i="18"/>
  <c r="BZ45" i="18"/>
  <c r="BZ46" i="18"/>
  <c r="BZ47" i="18"/>
  <c r="BZ48" i="18"/>
  <c r="BZ49" i="18"/>
  <c r="BZ50" i="18"/>
  <c r="BZ51" i="18"/>
  <c r="BZ52" i="18"/>
  <c r="BZ53" i="18"/>
  <c r="BZ54" i="18"/>
  <c r="BZ55" i="18"/>
  <c r="BZ56" i="18"/>
  <c r="BZ57" i="18"/>
  <c r="BZ58" i="18"/>
  <c r="BZ59" i="18"/>
  <c r="BZ60" i="18"/>
  <c r="BZ61" i="18"/>
  <c r="BZ62" i="18"/>
  <c r="BZ63" i="18"/>
  <c r="BZ64" i="18"/>
  <c r="BZ65" i="18"/>
  <c r="BZ66" i="18"/>
  <c r="BZ67" i="18"/>
  <c r="BZ68" i="18"/>
  <c r="BZ69" i="18"/>
  <c r="BZ70" i="18"/>
  <c r="BZ71" i="18"/>
  <c r="BZ72" i="18"/>
  <c r="BZ73" i="18"/>
  <c r="BZ74" i="18"/>
  <c r="BZ75" i="18"/>
  <c r="BZ76" i="18"/>
  <c r="BZ77" i="18"/>
  <c r="BZ78" i="18"/>
  <c r="BZ79" i="18"/>
  <c r="BZ80" i="18"/>
  <c r="BZ81" i="18"/>
  <c r="BZ82" i="18"/>
  <c r="BZ83" i="18"/>
  <c r="BZ84" i="18"/>
  <c r="BZ85" i="18"/>
  <c r="BZ86" i="18"/>
  <c r="BZ87" i="18"/>
  <c r="BZ88" i="18"/>
  <c r="BZ89" i="18"/>
  <c r="BZ90" i="18"/>
  <c r="BZ91" i="18"/>
  <c r="BZ92" i="18"/>
  <c r="BZ93" i="18"/>
  <c r="BZ94" i="18"/>
  <c r="BZ95" i="18"/>
  <c r="BZ96" i="18"/>
  <c r="BZ97" i="18"/>
  <c r="BZ98" i="18"/>
  <c r="BZ99" i="18"/>
  <c r="BZ100" i="18"/>
  <c r="BZ101" i="18"/>
  <c r="BZ102" i="18"/>
  <c r="BZ103" i="18"/>
  <c r="BZ104" i="18"/>
  <c r="BZ105" i="18"/>
  <c r="BZ106" i="18"/>
  <c r="BZ107" i="18"/>
  <c r="BZ108" i="18"/>
  <c r="BZ109" i="18"/>
  <c r="BZ110" i="18"/>
  <c r="BZ111" i="18"/>
  <c r="BZ112" i="18"/>
  <c r="BZ113" i="18"/>
  <c r="BZ114" i="18"/>
  <c r="BZ115" i="18"/>
  <c r="BZ116" i="18"/>
  <c r="BZ117" i="18"/>
  <c r="BZ118" i="18"/>
  <c r="BZ119" i="18"/>
  <c r="BZ120" i="18"/>
  <c r="BZ21" i="18"/>
  <c r="BT120" i="18"/>
  <c r="BT22" i="18"/>
  <c r="BT23" i="18"/>
  <c r="BT24" i="18"/>
  <c r="BT25" i="18"/>
  <c r="BT26" i="18"/>
  <c r="BT27" i="18"/>
  <c r="BT28" i="18"/>
  <c r="BT29" i="18"/>
  <c r="BT30" i="18"/>
  <c r="BT31" i="18"/>
  <c r="BT32" i="18"/>
  <c r="BT33" i="18"/>
  <c r="BT34" i="18"/>
  <c r="BT35" i="18"/>
  <c r="BT36" i="18"/>
  <c r="BT37" i="18"/>
  <c r="BT38" i="18"/>
  <c r="BT39" i="18"/>
  <c r="BT40" i="18"/>
  <c r="BT41" i="18"/>
  <c r="BT42" i="18"/>
  <c r="BT43" i="18"/>
  <c r="BT44" i="18"/>
  <c r="BT45" i="18"/>
  <c r="BT46" i="18"/>
  <c r="BT47" i="18"/>
  <c r="BT48" i="18"/>
  <c r="BT49" i="18"/>
  <c r="BT50" i="18"/>
  <c r="BT51" i="18"/>
  <c r="BT52" i="18"/>
  <c r="BT53" i="18"/>
  <c r="BT54" i="18"/>
  <c r="BT55" i="18"/>
  <c r="BT56" i="18"/>
  <c r="BT57" i="18"/>
  <c r="BT58" i="18"/>
  <c r="BT59" i="18"/>
  <c r="BT60" i="18"/>
  <c r="BT61" i="18"/>
  <c r="BT62" i="18"/>
  <c r="BT63" i="18"/>
  <c r="BT64" i="18"/>
  <c r="BT65" i="18"/>
  <c r="BT66" i="18"/>
  <c r="BT67" i="18"/>
  <c r="BT68" i="18"/>
  <c r="BT69" i="18"/>
  <c r="BT70" i="18"/>
  <c r="BT71" i="18"/>
  <c r="BT72" i="18"/>
  <c r="BT73" i="18"/>
  <c r="BT74" i="18"/>
  <c r="BT75" i="18"/>
  <c r="BT76" i="18"/>
  <c r="BT77" i="18"/>
  <c r="BT78" i="18"/>
  <c r="BT79" i="18"/>
  <c r="BT80" i="18"/>
  <c r="BT81" i="18"/>
  <c r="BT82" i="18"/>
  <c r="BT83" i="18"/>
  <c r="BT84" i="18"/>
  <c r="BT85" i="18"/>
  <c r="BT86" i="18"/>
  <c r="BT87" i="18"/>
  <c r="BT88" i="18"/>
  <c r="BT89" i="18"/>
  <c r="BT90" i="18"/>
  <c r="BT91" i="18"/>
  <c r="BT92" i="18"/>
  <c r="BT93" i="18"/>
  <c r="BT94" i="18"/>
  <c r="BT95" i="18"/>
  <c r="BT96" i="18"/>
  <c r="BT97" i="18"/>
  <c r="BT98" i="18"/>
  <c r="BT99" i="18"/>
  <c r="BT100" i="18"/>
  <c r="BT101" i="18"/>
  <c r="BT102" i="18"/>
  <c r="BT103" i="18"/>
  <c r="BT104" i="18"/>
  <c r="BT105" i="18"/>
  <c r="BT106" i="18"/>
  <c r="BT107" i="18"/>
  <c r="BT108" i="18"/>
  <c r="BT109" i="18"/>
  <c r="BT110" i="18"/>
  <c r="BT111" i="18"/>
  <c r="BT112" i="18"/>
  <c r="BT113" i="18"/>
  <c r="BT114" i="18"/>
  <c r="BT115" i="18"/>
  <c r="BT116" i="18"/>
  <c r="BT117" i="18"/>
  <c r="BT118" i="18"/>
  <c r="BT119" i="18"/>
  <c r="BT21" i="18"/>
  <c r="BC30" i="19"/>
  <c r="BD30" i="19"/>
  <c r="BE30" i="19"/>
  <c r="BF30" i="19"/>
  <c r="BG30" i="19"/>
  <c r="BC31" i="19"/>
  <c r="BD31" i="19"/>
  <c r="BE31" i="19"/>
  <c r="BF31" i="19"/>
  <c r="BG31" i="19"/>
  <c r="BC32" i="19"/>
  <c r="BD32" i="19"/>
  <c r="BE32" i="19"/>
  <c r="BF32" i="19"/>
  <c r="BG32" i="19"/>
  <c r="BC33" i="19"/>
  <c r="BD33" i="19"/>
  <c r="BE33" i="19"/>
  <c r="BF33" i="19"/>
  <c r="BG33" i="19"/>
  <c r="BC34" i="19"/>
  <c r="BD34" i="19"/>
  <c r="BE34" i="19"/>
  <c r="BF34" i="19"/>
  <c r="BG34" i="19"/>
  <c r="BC35" i="19"/>
  <c r="BD35" i="19"/>
  <c r="BE35" i="19"/>
  <c r="BF35" i="19"/>
  <c r="BG35" i="19"/>
  <c r="BC36" i="19"/>
  <c r="BD36" i="19"/>
  <c r="BE36" i="19"/>
  <c r="BF36" i="19"/>
  <c r="BG36" i="19"/>
  <c r="BC37" i="19"/>
  <c r="BD37" i="19"/>
  <c r="BE37" i="19"/>
  <c r="BF37" i="19"/>
  <c r="BG37" i="19"/>
  <c r="BC38" i="19"/>
  <c r="BD38" i="19"/>
  <c r="BE38" i="19"/>
  <c r="BF38" i="19"/>
  <c r="BG38" i="19"/>
  <c r="BC39" i="19"/>
  <c r="BD39" i="19"/>
  <c r="BE39" i="19"/>
  <c r="BF39" i="19"/>
  <c r="BG39" i="19"/>
  <c r="BC40" i="19"/>
  <c r="BD40" i="19"/>
  <c r="BE40" i="19"/>
  <c r="BF40" i="19"/>
  <c r="BG40" i="19"/>
  <c r="BC41" i="19"/>
  <c r="BD41" i="19"/>
  <c r="BE41" i="19"/>
  <c r="BF41" i="19"/>
  <c r="BG41" i="19"/>
  <c r="BC42" i="19"/>
  <c r="BD42" i="19"/>
  <c r="BE42" i="19"/>
  <c r="BF42" i="19"/>
  <c r="BG42" i="19"/>
  <c r="BC43" i="19"/>
  <c r="BD43" i="19"/>
  <c r="BE43" i="19"/>
  <c r="BF43" i="19"/>
  <c r="BG43" i="19"/>
  <c r="BC44" i="19"/>
  <c r="BD44" i="19"/>
  <c r="BE44" i="19"/>
  <c r="BF44" i="19"/>
  <c r="BG44" i="19"/>
  <c r="BC45" i="19"/>
  <c r="BD45" i="19"/>
  <c r="BE45" i="19"/>
  <c r="BF45" i="19"/>
  <c r="BG45" i="19"/>
  <c r="BC46" i="19"/>
  <c r="BD46" i="19"/>
  <c r="BE46" i="19"/>
  <c r="BF46" i="19"/>
  <c r="BG46" i="19"/>
  <c r="BC47" i="19"/>
  <c r="BD47" i="19"/>
  <c r="BE47" i="19"/>
  <c r="BF47" i="19"/>
  <c r="BG47" i="19"/>
  <c r="BC48" i="19"/>
  <c r="BD48" i="19"/>
  <c r="BE48" i="19"/>
  <c r="BF48" i="19"/>
  <c r="BG48" i="19"/>
  <c r="BC49" i="19"/>
  <c r="BD49" i="19"/>
  <c r="BE49" i="19"/>
  <c r="BF49" i="19"/>
  <c r="BG49" i="19"/>
  <c r="BC50" i="19"/>
  <c r="BD50" i="19"/>
  <c r="BE50" i="19"/>
  <c r="BF50" i="19"/>
  <c r="BG50" i="19"/>
  <c r="BC51" i="19"/>
  <c r="BD51" i="19"/>
  <c r="BE51" i="19"/>
  <c r="BF51" i="19"/>
  <c r="BG51" i="19"/>
  <c r="BC52" i="19"/>
  <c r="BD52" i="19"/>
  <c r="BE52" i="19"/>
  <c r="BF52" i="19"/>
  <c r="BG52" i="19"/>
  <c r="BC53" i="19"/>
  <c r="BD53" i="19"/>
  <c r="BE53" i="19"/>
  <c r="BF53" i="19"/>
  <c r="BG53" i="19"/>
  <c r="BC54" i="19"/>
  <c r="BD54" i="19"/>
  <c r="BE54" i="19"/>
  <c r="BF54" i="19"/>
  <c r="BG54" i="19"/>
  <c r="BC55" i="19"/>
  <c r="BD55" i="19"/>
  <c r="BE55" i="19"/>
  <c r="BF55" i="19"/>
  <c r="BG55" i="19"/>
  <c r="BC56" i="19"/>
  <c r="BD56" i="19"/>
  <c r="BE56" i="19"/>
  <c r="BF56" i="19"/>
  <c r="BG56" i="19"/>
  <c r="BC57" i="19"/>
  <c r="BD57" i="19"/>
  <c r="BE57" i="19"/>
  <c r="BF57" i="19"/>
  <c r="BG57" i="19"/>
  <c r="BC58" i="19"/>
  <c r="BD58" i="19"/>
  <c r="BE58" i="19"/>
  <c r="BF58" i="19"/>
  <c r="BG58" i="19"/>
  <c r="BC59" i="19"/>
  <c r="BD59" i="19"/>
  <c r="BE59" i="19"/>
  <c r="BF59" i="19"/>
  <c r="BG59" i="19"/>
  <c r="BC60" i="19"/>
  <c r="BD60" i="19"/>
  <c r="BE60" i="19"/>
  <c r="BF60" i="19"/>
  <c r="BG60" i="19"/>
  <c r="BC61" i="19"/>
  <c r="BD61" i="19"/>
  <c r="BE61" i="19"/>
  <c r="BF61" i="19"/>
  <c r="BG61" i="19"/>
  <c r="BC62" i="19"/>
  <c r="BD62" i="19"/>
  <c r="BE62" i="19"/>
  <c r="BF62" i="19"/>
  <c r="BG62" i="19"/>
  <c r="BC63" i="19"/>
  <c r="BD63" i="19"/>
  <c r="BE63" i="19"/>
  <c r="BF63" i="19"/>
  <c r="BG63" i="19"/>
  <c r="BC64" i="19"/>
  <c r="BD64" i="19"/>
  <c r="BE64" i="19"/>
  <c r="BF64" i="19"/>
  <c r="BG64" i="19"/>
  <c r="BC65" i="19"/>
  <c r="BD65" i="19"/>
  <c r="BE65" i="19"/>
  <c r="BF65" i="19"/>
  <c r="BG65" i="19"/>
  <c r="BC66" i="19"/>
  <c r="BD66" i="19"/>
  <c r="BE66" i="19"/>
  <c r="BF66" i="19"/>
  <c r="BG66" i="19"/>
  <c r="BC67" i="19"/>
  <c r="BD67" i="19"/>
  <c r="BE67" i="19"/>
  <c r="BF67" i="19"/>
  <c r="BG67" i="19"/>
  <c r="BC68" i="19"/>
  <c r="BD68" i="19"/>
  <c r="BE68" i="19"/>
  <c r="BF68" i="19"/>
  <c r="BG68" i="19"/>
  <c r="BC69" i="19"/>
  <c r="BD69" i="19"/>
  <c r="BE69" i="19"/>
  <c r="BF69" i="19"/>
  <c r="BG69" i="19"/>
  <c r="BC70" i="19"/>
  <c r="BD70" i="19"/>
  <c r="BE70" i="19"/>
  <c r="BF70" i="19"/>
  <c r="BG70" i="19"/>
  <c r="BC71" i="19"/>
  <c r="BD71" i="19"/>
  <c r="BE71" i="19"/>
  <c r="BF71" i="19"/>
  <c r="BG71" i="19"/>
  <c r="BC72" i="19"/>
  <c r="BD72" i="19"/>
  <c r="BE72" i="19"/>
  <c r="BF72" i="19"/>
  <c r="BG72" i="19"/>
  <c r="BC73" i="19"/>
  <c r="BD73" i="19"/>
  <c r="BE73" i="19"/>
  <c r="BF73" i="19"/>
  <c r="BG73" i="19"/>
  <c r="BC74" i="19"/>
  <c r="BD74" i="19"/>
  <c r="BE74" i="19"/>
  <c r="BF74" i="19"/>
  <c r="BG74" i="19"/>
  <c r="BC75" i="19"/>
  <c r="BD75" i="19"/>
  <c r="BE75" i="19"/>
  <c r="BF75" i="19"/>
  <c r="BG75" i="19"/>
  <c r="BC76" i="19"/>
  <c r="BD76" i="19"/>
  <c r="BE76" i="19"/>
  <c r="BF76" i="19"/>
  <c r="BG76" i="19"/>
  <c r="BC77" i="19"/>
  <c r="BD77" i="19"/>
  <c r="BE77" i="19"/>
  <c r="BF77" i="19"/>
  <c r="BG77" i="19"/>
  <c r="BC78" i="19"/>
  <c r="BD78" i="19"/>
  <c r="BE78" i="19"/>
  <c r="BF78" i="19"/>
  <c r="BG78" i="19"/>
  <c r="BC79" i="19"/>
  <c r="BD79" i="19"/>
  <c r="BE79" i="19"/>
  <c r="BF79" i="19"/>
  <c r="BG79" i="19"/>
  <c r="BC80" i="19"/>
  <c r="BD80" i="19"/>
  <c r="BE80" i="19"/>
  <c r="BF80" i="19"/>
  <c r="BG80" i="19"/>
  <c r="BC81" i="19"/>
  <c r="BD81" i="19"/>
  <c r="BE81" i="19"/>
  <c r="BF81" i="19"/>
  <c r="BG81" i="19"/>
  <c r="BC82" i="19"/>
  <c r="BD82" i="19"/>
  <c r="BE82" i="19"/>
  <c r="BF82" i="19"/>
  <c r="BG82" i="19"/>
  <c r="BC83" i="19"/>
  <c r="BD83" i="19"/>
  <c r="BE83" i="19"/>
  <c r="BF83" i="19"/>
  <c r="BG83" i="19"/>
  <c r="BC84" i="19"/>
  <c r="BD84" i="19"/>
  <c r="BE84" i="19"/>
  <c r="BF84" i="19"/>
  <c r="BG84" i="19"/>
  <c r="BC85" i="19"/>
  <c r="BD85" i="19"/>
  <c r="BE85" i="19"/>
  <c r="BF85" i="19"/>
  <c r="BG85" i="19"/>
  <c r="BC86" i="19"/>
  <c r="BD86" i="19"/>
  <c r="BE86" i="19"/>
  <c r="BF86" i="19"/>
  <c r="BG86" i="19"/>
  <c r="BC87" i="19"/>
  <c r="BD87" i="19"/>
  <c r="BE87" i="19"/>
  <c r="BF87" i="19"/>
  <c r="BG87" i="19"/>
  <c r="BC88" i="19"/>
  <c r="BD88" i="19"/>
  <c r="BE88" i="19"/>
  <c r="BF88" i="19"/>
  <c r="BG88" i="19"/>
  <c r="BC89" i="19"/>
  <c r="BD89" i="19"/>
  <c r="BE89" i="19"/>
  <c r="BF89" i="19"/>
  <c r="BG89" i="19"/>
  <c r="BC90" i="19"/>
  <c r="BD90" i="19"/>
  <c r="BE90" i="19"/>
  <c r="BF90" i="19"/>
  <c r="BG90" i="19"/>
  <c r="BC91" i="19"/>
  <c r="BD91" i="19"/>
  <c r="BE91" i="19"/>
  <c r="BF91" i="19"/>
  <c r="BG91" i="19"/>
  <c r="BC92" i="19"/>
  <c r="BD92" i="19"/>
  <c r="BE92" i="19"/>
  <c r="BF92" i="19"/>
  <c r="BG92" i="19"/>
  <c r="BC93" i="19"/>
  <c r="BD93" i="19"/>
  <c r="BE93" i="19"/>
  <c r="BF93" i="19"/>
  <c r="BG93" i="19"/>
  <c r="BC94" i="19"/>
  <c r="BD94" i="19"/>
  <c r="BE94" i="19"/>
  <c r="BF94" i="19"/>
  <c r="BG94" i="19"/>
  <c r="BC95" i="19"/>
  <c r="BD95" i="19"/>
  <c r="BE95" i="19"/>
  <c r="BF95" i="19"/>
  <c r="BG95" i="19"/>
  <c r="BC96" i="19"/>
  <c r="BD96" i="19"/>
  <c r="BE96" i="19"/>
  <c r="BF96" i="19"/>
  <c r="BG96" i="19"/>
  <c r="BC97" i="19"/>
  <c r="BD97" i="19"/>
  <c r="BE97" i="19"/>
  <c r="BF97" i="19"/>
  <c r="BG97" i="19"/>
  <c r="BC98" i="19"/>
  <c r="BD98" i="19"/>
  <c r="BE98" i="19"/>
  <c r="BF98" i="19"/>
  <c r="BG98" i="19"/>
  <c r="BC99" i="19"/>
  <c r="BD99" i="19"/>
  <c r="BE99" i="19"/>
  <c r="BF99" i="19"/>
  <c r="BG99" i="19"/>
  <c r="BC100" i="19"/>
  <c r="BD100" i="19"/>
  <c r="BE100" i="19"/>
  <c r="BF100" i="19"/>
  <c r="BG100" i="19"/>
  <c r="BC101" i="19"/>
  <c r="BD101" i="19"/>
  <c r="BE101" i="19"/>
  <c r="BF101" i="19"/>
  <c r="BG101" i="19"/>
  <c r="BC102" i="19"/>
  <c r="BD102" i="19"/>
  <c r="BE102" i="19"/>
  <c r="BF102" i="19"/>
  <c r="BG102" i="19"/>
  <c r="BC103" i="19"/>
  <c r="BD103" i="19"/>
  <c r="BE103" i="19"/>
  <c r="BF103" i="19"/>
  <c r="BG103" i="19"/>
  <c r="BC104" i="19"/>
  <c r="BD104" i="19"/>
  <c r="BE104" i="19"/>
  <c r="BF104" i="19"/>
  <c r="BG104" i="19"/>
  <c r="BC105" i="19"/>
  <c r="BD105" i="19"/>
  <c r="BE105" i="19"/>
  <c r="BF105" i="19"/>
  <c r="BG105" i="19"/>
  <c r="BC106" i="19"/>
  <c r="BD106" i="19"/>
  <c r="BE106" i="19"/>
  <c r="BF106" i="19"/>
  <c r="BG106" i="19"/>
  <c r="BC107" i="19"/>
  <c r="BD107" i="19"/>
  <c r="BE107" i="19"/>
  <c r="BF107" i="19"/>
  <c r="BG107" i="19"/>
  <c r="BC108" i="19"/>
  <c r="BD108" i="19"/>
  <c r="BE108" i="19"/>
  <c r="BF108" i="19"/>
  <c r="BG108" i="19"/>
  <c r="BC109" i="19"/>
  <c r="BD109" i="19"/>
  <c r="BE109" i="19"/>
  <c r="BF109" i="19"/>
  <c r="BG109" i="19"/>
  <c r="BC110" i="19"/>
  <c r="BD110" i="19"/>
  <c r="BE110" i="19"/>
  <c r="BF110" i="19"/>
  <c r="BG110" i="19"/>
  <c r="BC111" i="19"/>
  <c r="BD111" i="19"/>
  <c r="BE111" i="19"/>
  <c r="BF111" i="19"/>
  <c r="BG111" i="19"/>
  <c r="BC112" i="19"/>
  <c r="BD112" i="19"/>
  <c r="BE112" i="19"/>
  <c r="BF112" i="19"/>
  <c r="BG112" i="19"/>
  <c r="BC113" i="19"/>
  <c r="BD113" i="19"/>
  <c r="BE113" i="19"/>
  <c r="BF113" i="19"/>
  <c r="BG113" i="19"/>
  <c r="BC114" i="19"/>
  <c r="BD114" i="19"/>
  <c r="BE114" i="19"/>
  <c r="BF114" i="19"/>
  <c r="BG114" i="19"/>
  <c r="BC115" i="19"/>
  <c r="BD115" i="19"/>
  <c r="BE115" i="19"/>
  <c r="BF115" i="19"/>
  <c r="BG115" i="19"/>
  <c r="BC116" i="19"/>
  <c r="BD116" i="19"/>
  <c r="BE116" i="19"/>
  <c r="BF116" i="19"/>
  <c r="BG116" i="19"/>
  <c r="BC117" i="19"/>
  <c r="BD117" i="19"/>
  <c r="BE117" i="19"/>
  <c r="BF117" i="19"/>
  <c r="BG117" i="19"/>
  <c r="BC118" i="19"/>
  <c r="BD118" i="19"/>
  <c r="BE118" i="19"/>
  <c r="BF118" i="19"/>
  <c r="BG118" i="19"/>
  <c r="BC119" i="19"/>
  <c r="BD119" i="19"/>
  <c r="BE119" i="19"/>
  <c r="BF119" i="19"/>
  <c r="BG119" i="19"/>
  <c r="BC120" i="19"/>
  <c r="BD120" i="19"/>
  <c r="BE120" i="19"/>
  <c r="BF120" i="19"/>
  <c r="BG120" i="19"/>
  <c r="BC121" i="19"/>
  <c r="BD121" i="19"/>
  <c r="BE121" i="19"/>
  <c r="BF121" i="19"/>
  <c r="BG121" i="19"/>
  <c r="BC122" i="19"/>
  <c r="BD122" i="19"/>
  <c r="BE122" i="19"/>
  <c r="BF122" i="19"/>
  <c r="BG122" i="19"/>
  <c r="BC123" i="19"/>
  <c r="BD123" i="19"/>
  <c r="BE123" i="19"/>
  <c r="BF123" i="19"/>
  <c r="BG123" i="19"/>
  <c r="BC124" i="19"/>
  <c r="BD124" i="19"/>
  <c r="BE124" i="19"/>
  <c r="BF124" i="19"/>
  <c r="BG124" i="19"/>
  <c r="BC125" i="19"/>
  <c r="BD125" i="19"/>
  <c r="BE125" i="19"/>
  <c r="BF125" i="19"/>
  <c r="BG125" i="19"/>
  <c r="BC126" i="19"/>
  <c r="BD126" i="19"/>
  <c r="BE126" i="19"/>
  <c r="BF126" i="19"/>
  <c r="BG126" i="19"/>
  <c r="BC127" i="19"/>
  <c r="BD127" i="19"/>
  <c r="BE127" i="19"/>
  <c r="BF127" i="19"/>
  <c r="BG127" i="19"/>
  <c r="BC128" i="19"/>
  <c r="BD128" i="19"/>
  <c r="BE128" i="19"/>
  <c r="BF128" i="19"/>
  <c r="BG128" i="19"/>
  <c r="BG29" i="19"/>
  <c r="BF29" i="19"/>
  <c r="BE29" i="19"/>
  <c r="BD29" i="19"/>
  <c r="BC29" i="19"/>
  <c r="AW30" i="19"/>
  <c r="AX30" i="19"/>
  <c r="AY30" i="19"/>
  <c r="AZ30" i="19"/>
  <c r="BA30" i="19"/>
  <c r="AW31" i="19"/>
  <c r="AX31" i="19"/>
  <c r="AY31" i="19"/>
  <c r="AZ31" i="19"/>
  <c r="BA31" i="19"/>
  <c r="AW32" i="19"/>
  <c r="AX32" i="19"/>
  <c r="AY32" i="19"/>
  <c r="AZ32" i="19"/>
  <c r="BA32" i="19"/>
  <c r="AW33" i="19"/>
  <c r="AX33" i="19"/>
  <c r="AY33" i="19"/>
  <c r="AZ33" i="19"/>
  <c r="BA33" i="19"/>
  <c r="AW34" i="19"/>
  <c r="AX34" i="19"/>
  <c r="AY34" i="19"/>
  <c r="AZ34" i="19"/>
  <c r="BA34" i="19"/>
  <c r="AW35" i="19"/>
  <c r="AX35" i="19"/>
  <c r="AY35" i="19"/>
  <c r="AZ35" i="19"/>
  <c r="BA35" i="19"/>
  <c r="AW36" i="19"/>
  <c r="AX36" i="19"/>
  <c r="AY36" i="19"/>
  <c r="AZ36" i="19"/>
  <c r="BA36" i="19"/>
  <c r="AW37" i="19"/>
  <c r="AX37" i="19"/>
  <c r="AY37" i="19"/>
  <c r="AZ37" i="19"/>
  <c r="BA37" i="19"/>
  <c r="AW38" i="19"/>
  <c r="AX38" i="19"/>
  <c r="AY38" i="19"/>
  <c r="AZ38" i="19"/>
  <c r="BA38" i="19"/>
  <c r="AW39" i="19"/>
  <c r="AX39" i="19"/>
  <c r="AY39" i="19"/>
  <c r="AZ39" i="19"/>
  <c r="BA39" i="19"/>
  <c r="AW40" i="19"/>
  <c r="AX40" i="19"/>
  <c r="AY40" i="19"/>
  <c r="AZ40" i="19"/>
  <c r="BA40" i="19"/>
  <c r="AW41" i="19"/>
  <c r="AX41" i="19"/>
  <c r="AY41" i="19"/>
  <c r="AZ41" i="19"/>
  <c r="BA41" i="19"/>
  <c r="AW42" i="19"/>
  <c r="AX42" i="19"/>
  <c r="AY42" i="19"/>
  <c r="AZ42" i="19"/>
  <c r="BA42" i="19"/>
  <c r="AW43" i="19"/>
  <c r="AX43" i="19"/>
  <c r="AY43" i="19"/>
  <c r="AZ43" i="19"/>
  <c r="BA43" i="19"/>
  <c r="AW44" i="19"/>
  <c r="AX44" i="19"/>
  <c r="AY44" i="19"/>
  <c r="AZ44" i="19"/>
  <c r="BA44" i="19"/>
  <c r="AW45" i="19"/>
  <c r="AX45" i="19"/>
  <c r="AY45" i="19"/>
  <c r="AZ45" i="19"/>
  <c r="BA45" i="19"/>
  <c r="AW46" i="19"/>
  <c r="AX46" i="19"/>
  <c r="AY46" i="19"/>
  <c r="AZ46" i="19"/>
  <c r="BA46" i="19"/>
  <c r="AW47" i="19"/>
  <c r="AX47" i="19"/>
  <c r="AY47" i="19"/>
  <c r="AZ47" i="19"/>
  <c r="BA47" i="19"/>
  <c r="AW48" i="19"/>
  <c r="AX48" i="19"/>
  <c r="AY48" i="19"/>
  <c r="AZ48" i="19"/>
  <c r="BA48" i="19"/>
  <c r="AW49" i="19"/>
  <c r="AX49" i="19"/>
  <c r="AY49" i="19"/>
  <c r="AZ49" i="19"/>
  <c r="BA49" i="19"/>
  <c r="AW50" i="19"/>
  <c r="AX50" i="19"/>
  <c r="AY50" i="19"/>
  <c r="AZ50" i="19"/>
  <c r="BA50" i="19"/>
  <c r="AW51" i="19"/>
  <c r="AX51" i="19"/>
  <c r="AY51" i="19"/>
  <c r="AZ51" i="19"/>
  <c r="BA51" i="19"/>
  <c r="AW52" i="19"/>
  <c r="AX52" i="19"/>
  <c r="AY52" i="19"/>
  <c r="AZ52" i="19"/>
  <c r="BA52" i="19"/>
  <c r="AW53" i="19"/>
  <c r="AX53" i="19"/>
  <c r="AY53" i="19"/>
  <c r="AZ53" i="19"/>
  <c r="BA53" i="19"/>
  <c r="AW54" i="19"/>
  <c r="AX54" i="19"/>
  <c r="AY54" i="19"/>
  <c r="AZ54" i="19"/>
  <c r="BA54" i="19"/>
  <c r="AW55" i="19"/>
  <c r="AX55" i="19"/>
  <c r="AY55" i="19"/>
  <c r="AZ55" i="19"/>
  <c r="BA55" i="19"/>
  <c r="AW56" i="19"/>
  <c r="AX56" i="19"/>
  <c r="AY56" i="19"/>
  <c r="AZ56" i="19"/>
  <c r="BA56" i="19"/>
  <c r="AW57" i="19"/>
  <c r="AX57" i="19"/>
  <c r="AY57" i="19"/>
  <c r="AZ57" i="19"/>
  <c r="BA57" i="19"/>
  <c r="AW58" i="19"/>
  <c r="AX58" i="19"/>
  <c r="AY58" i="19"/>
  <c r="AZ58" i="19"/>
  <c r="BA58" i="19"/>
  <c r="AW59" i="19"/>
  <c r="AX59" i="19"/>
  <c r="AY59" i="19"/>
  <c r="AZ59" i="19"/>
  <c r="BA59" i="19"/>
  <c r="AW60" i="19"/>
  <c r="AX60" i="19"/>
  <c r="AY60" i="19"/>
  <c r="AZ60" i="19"/>
  <c r="BA60" i="19"/>
  <c r="AW61" i="19"/>
  <c r="AX61" i="19"/>
  <c r="AY61" i="19"/>
  <c r="AZ61" i="19"/>
  <c r="BA61" i="19"/>
  <c r="AW62" i="19"/>
  <c r="AX62" i="19"/>
  <c r="AY62" i="19"/>
  <c r="AZ62" i="19"/>
  <c r="BA62" i="19"/>
  <c r="AW63" i="19"/>
  <c r="AX63" i="19"/>
  <c r="AY63" i="19"/>
  <c r="AZ63" i="19"/>
  <c r="BA63" i="19"/>
  <c r="AW64" i="19"/>
  <c r="AX64" i="19"/>
  <c r="AY64" i="19"/>
  <c r="AZ64" i="19"/>
  <c r="BA64" i="19"/>
  <c r="AW65" i="19"/>
  <c r="AX65" i="19"/>
  <c r="AY65" i="19"/>
  <c r="AZ65" i="19"/>
  <c r="BA65" i="19"/>
  <c r="AW66" i="19"/>
  <c r="AX66" i="19"/>
  <c r="AY66" i="19"/>
  <c r="AZ66" i="19"/>
  <c r="BA66" i="19"/>
  <c r="AW67" i="19"/>
  <c r="AX67" i="19"/>
  <c r="AY67" i="19"/>
  <c r="AZ67" i="19"/>
  <c r="BA67" i="19"/>
  <c r="AW68" i="19"/>
  <c r="AX68" i="19"/>
  <c r="AY68" i="19"/>
  <c r="AZ68" i="19"/>
  <c r="BA68" i="19"/>
  <c r="AW69" i="19"/>
  <c r="AX69" i="19"/>
  <c r="AY69" i="19"/>
  <c r="AZ69" i="19"/>
  <c r="BA69" i="19"/>
  <c r="AW70" i="19"/>
  <c r="AX70" i="19"/>
  <c r="AY70" i="19"/>
  <c r="AZ70" i="19"/>
  <c r="BA70" i="19"/>
  <c r="AW71" i="19"/>
  <c r="AX71" i="19"/>
  <c r="AY71" i="19"/>
  <c r="AZ71" i="19"/>
  <c r="BA71" i="19"/>
  <c r="AW72" i="19"/>
  <c r="AX72" i="19"/>
  <c r="AY72" i="19"/>
  <c r="AZ72" i="19"/>
  <c r="BA72" i="19"/>
  <c r="AW73" i="19"/>
  <c r="AX73" i="19"/>
  <c r="AY73" i="19"/>
  <c r="AZ73" i="19"/>
  <c r="BA73" i="19"/>
  <c r="AW74" i="19"/>
  <c r="AX74" i="19"/>
  <c r="AY74" i="19"/>
  <c r="AZ74" i="19"/>
  <c r="BA74" i="19"/>
  <c r="AW75" i="19"/>
  <c r="AX75" i="19"/>
  <c r="AY75" i="19"/>
  <c r="AZ75" i="19"/>
  <c r="BA75" i="19"/>
  <c r="AW76" i="19"/>
  <c r="AX76" i="19"/>
  <c r="AY76" i="19"/>
  <c r="AZ76" i="19"/>
  <c r="BA76" i="19"/>
  <c r="AW77" i="19"/>
  <c r="AX77" i="19"/>
  <c r="AY77" i="19"/>
  <c r="AZ77" i="19"/>
  <c r="BA77" i="19"/>
  <c r="AW78" i="19"/>
  <c r="AX78" i="19"/>
  <c r="AY78" i="19"/>
  <c r="AZ78" i="19"/>
  <c r="BA78" i="19"/>
  <c r="AW79" i="19"/>
  <c r="AX79" i="19"/>
  <c r="AY79" i="19"/>
  <c r="AZ79" i="19"/>
  <c r="BA79" i="19"/>
  <c r="AW80" i="19"/>
  <c r="AX80" i="19"/>
  <c r="AY80" i="19"/>
  <c r="AZ80" i="19"/>
  <c r="BA80" i="19"/>
  <c r="AW81" i="19"/>
  <c r="AX81" i="19"/>
  <c r="AY81" i="19"/>
  <c r="AZ81" i="19"/>
  <c r="BA81" i="19"/>
  <c r="AW82" i="19"/>
  <c r="AX82" i="19"/>
  <c r="AY82" i="19"/>
  <c r="AZ82" i="19"/>
  <c r="BA82" i="19"/>
  <c r="AW83" i="19"/>
  <c r="AX83" i="19"/>
  <c r="AY83" i="19"/>
  <c r="AZ83" i="19"/>
  <c r="BA83" i="19"/>
  <c r="AW84" i="19"/>
  <c r="AX84" i="19"/>
  <c r="AY84" i="19"/>
  <c r="AZ84" i="19"/>
  <c r="BA84" i="19"/>
  <c r="AW85" i="19"/>
  <c r="AX85" i="19"/>
  <c r="AY85" i="19"/>
  <c r="AZ85" i="19"/>
  <c r="BA85" i="19"/>
  <c r="AW86" i="19"/>
  <c r="AX86" i="19"/>
  <c r="AY86" i="19"/>
  <c r="AZ86" i="19"/>
  <c r="BA86" i="19"/>
  <c r="AW87" i="19"/>
  <c r="AX87" i="19"/>
  <c r="AY87" i="19"/>
  <c r="AZ87" i="19"/>
  <c r="BA87" i="19"/>
  <c r="AW88" i="19"/>
  <c r="AX88" i="19"/>
  <c r="AY88" i="19"/>
  <c r="AZ88" i="19"/>
  <c r="BA88" i="19"/>
  <c r="AW89" i="19"/>
  <c r="AX89" i="19"/>
  <c r="AY89" i="19"/>
  <c r="AZ89" i="19"/>
  <c r="BA89" i="19"/>
  <c r="AW90" i="19"/>
  <c r="AX90" i="19"/>
  <c r="AY90" i="19"/>
  <c r="AZ90" i="19"/>
  <c r="BA90" i="19"/>
  <c r="AW91" i="19"/>
  <c r="AX91" i="19"/>
  <c r="AY91" i="19"/>
  <c r="AZ91" i="19"/>
  <c r="BA91" i="19"/>
  <c r="AW92" i="19"/>
  <c r="AX92" i="19"/>
  <c r="AY92" i="19"/>
  <c r="AZ92" i="19"/>
  <c r="BA92" i="19"/>
  <c r="AW93" i="19"/>
  <c r="AX93" i="19"/>
  <c r="AY93" i="19"/>
  <c r="AZ93" i="19"/>
  <c r="BA93" i="19"/>
  <c r="AW94" i="19"/>
  <c r="AX94" i="19"/>
  <c r="AY94" i="19"/>
  <c r="AZ94" i="19"/>
  <c r="BA94" i="19"/>
  <c r="AW95" i="19"/>
  <c r="AX95" i="19"/>
  <c r="AY95" i="19"/>
  <c r="AZ95" i="19"/>
  <c r="BA95" i="19"/>
  <c r="AW96" i="19"/>
  <c r="AX96" i="19"/>
  <c r="AY96" i="19"/>
  <c r="AZ96" i="19"/>
  <c r="BA96" i="19"/>
  <c r="AW97" i="19"/>
  <c r="AX97" i="19"/>
  <c r="AY97" i="19"/>
  <c r="AZ97" i="19"/>
  <c r="BA97" i="19"/>
  <c r="AW98" i="19"/>
  <c r="AX98" i="19"/>
  <c r="AY98" i="19"/>
  <c r="AZ98" i="19"/>
  <c r="BA98" i="19"/>
  <c r="AW99" i="19"/>
  <c r="AX99" i="19"/>
  <c r="AY99" i="19"/>
  <c r="AZ99" i="19"/>
  <c r="BA99" i="19"/>
  <c r="AW100" i="19"/>
  <c r="AX100" i="19"/>
  <c r="AY100" i="19"/>
  <c r="AZ100" i="19"/>
  <c r="BA100" i="19"/>
  <c r="AW101" i="19"/>
  <c r="AX101" i="19"/>
  <c r="AY101" i="19"/>
  <c r="AZ101" i="19"/>
  <c r="BA101" i="19"/>
  <c r="AW102" i="19"/>
  <c r="AX102" i="19"/>
  <c r="AY102" i="19"/>
  <c r="AZ102" i="19"/>
  <c r="BA102" i="19"/>
  <c r="AW103" i="19"/>
  <c r="AX103" i="19"/>
  <c r="AY103" i="19"/>
  <c r="AZ103" i="19"/>
  <c r="BA103" i="19"/>
  <c r="AW104" i="19"/>
  <c r="AX104" i="19"/>
  <c r="AY104" i="19"/>
  <c r="AZ104" i="19"/>
  <c r="BA104" i="19"/>
  <c r="AW105" i="19"/>
  <c r="AX105" i="19"/>
  <c r="AY105" i="19"/>
  <c r="AZ105" i="19"/>
  <c r="BA105" i="19"/>
  <c r="AW106" i="19"/>
  <c r="AX106" i="19"/>
  <c r="AY106" i="19"/>
  <c r="AZ106" i="19"/>
  <c r="BA106" i="19"/>
  <c r="AW107" i="19"/>
  <c r="AX107" i="19"/>
  <c r="AY107" i="19"/>
  <c r="AZ107" i="19"/>
  <c r="BA107" i="19"/>
  <c r="AW108" i="19"/>
  <c r="AX108" i="19"/>
  <c r="AY108" i="19"/>
  <c r="AZ108" i="19"/>
  <c r="BA108" i="19"/>
  <c r="AW109" i="19"/>
  <c r="AX109" i="19"/>
  <c r="AY109" i="19"/>
  <c r="AZ109" i="19"/>
  <c r="BA109" i="19"/>
  <c r="AW110" i="19"/>
  <c r="AX110" i="19"/>
  <c r="AY110" i="19"/>
  <c r="AZ110" i="19"/>
  <c r="BA110" i="19"/>
  <c r="AW111" i="19"/>
  <c r="AX111" i="19"/>
  <c r="AY111" i="19"/>
  <c r="AZ111" i="19"/>
  <c r="BA111" i="19"/>
  <c r="AW112" i="19"/>
  <c r="AX112" i="19"/>
  <c r="AY112" i="19"/>
  <c r="AZ112" i="19"/>
  <c r="BA112" i="19"/>
  <c r="AW113" i="19"/>
  <c r="AX113" i="19"/>
  <c r="AY113" i="19"/>
  <c r="AZ113" i="19"/>
  <c r="BA113" i="19"/>
  <c r="AW114" i="19"/>
  <c r="AX114" i="19"/>
  <c r="AY114" i="19"/>
  <c r="AZ114" i="19"/>
  <c r="BA114" i="19"/>
  <c r="AW115" i="19"/>
  <c r="AX115" i="19"/>
  <c r="AY115" i="19"/>
  <c r="AZ115" i="19"/>
  <c r="BA115" i="19"/>
  <c r="AW116" i="19"/>
  <c r="AX116" i="19"/>
  <c r="AY116" i="19"/>
  <c r="AZ116" i="19"/>
  <c r="BA116" i="19"/>
  <c r="AW117" i="19"/>
  <c r="AX117" i="19"/>
  <c r="AY117" i="19"/>
  <c r="AZ117" i="19"/>
  <c r="BA117" i="19"/>
  <c r="AW118" i="19"/>
  <c r="AX118" i="19"/>
  <c r="AY118" i="19"/>
  <c r="AZ118" i="19"/>
  <c r="BA118" i="19"/>
  <c r="AW119" i="19"/>
  <c r="AX119" i="19"/>
  <c r="AY119" i="19"/>
  <c r="AZ119" i="19"/>
  <c r="BA119" i="19"/>
  <c r="AW120" i="19"/>
  <c r="AX120" i="19"/>
  <c r="AY120" i="19"/>
  <c r="AZ120" i="19"/>
  <c r="BA120" i="19"/>
  <c r="AW121" i="19"/>
  <c r="AX121" i="19"/>
  <c r="AY121" i="19"/>
  <c r="AZ121" i="19"/>
  <c r="BA121" i="19"/>
  <c r="AW122" i="19"/>
  <c r="AX122" i="19"/>
  <c r="AY122" i="19"/>
  <c r="AZ122" i="19"/>
  <c r="BA122" i="19"/>
  <c r="AW123" i="19"/>
  <c r="AX123" i="19"/>
  <c r="AY123" i="19"/>
  <c r="AZ123" i="19"/>
  <c r="BA123" i="19"/>
  <c r="AW124" i="19"/>
  <c r="AX124" i="19"/>
  <c r="AY124" i="19"/>
  <c r="AZ124" i="19"/>
  <c r="BA124" i="19"/>
  <c r="AW125" i="19"/>
  <c r="AX125" i="19"/>
  <c r="AY125" i="19"/>
  <c r="AZ125" i="19"/>
  <c r="BA125" i="19"/>
  <c r="AW126" i="19"/>
  <c r="AX126" i="19"/>
  <c r="AY126" i="19"/>
  <c r="AZ126" i="19"/>
  <c r="BA126" i="19"/>
  <c r="AW127" i="19"/>
  <c r="AX127" i="19"/>
  <c r="AY127" i="19"/>
  <c r="AZ127" i="19"/>
  <c r="BA127" i="19"/>
  <c r="AW128" i="19"/>
  <c r="AX128" i="19"/>
  <c r="AY128" i="19"/>
  <c r="AZ128" i="19"/>
  <c r="BA128" i="19"/>
  <c r="BA29" i="19"/>
  <c r="AZ29" i="19"/>
  <c r="AY29" i="19"/>
  <c r="AX29" i="19"/>
  <c r="AW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BB112" i="19"/>
  <c r="BB113" i="19"/>
  <c r="BB114" i="19"/>
  <c r="BB115" i="19"/>
  <c r="BB116" i="19"/>
  <c r="BB117" i="19"/>
  <c r="BB118" i="19"/>
  <c r="BB119" i="19"/>
  <c r="BB120" i="19"/>
  <c r="BB121" i="19"/>
  <c r="BB122" i="19"/>
  <c r="BB123" i="19"/>
  <c r="BB124" i="19"/>
  <c r="BB125" i="19"/>
  <c r="BB126" i="19"/>
  <c r="BB127" i="19"/>
  <c r="BB128" i="19"/>
  <c r="BB29" i="19"/>
  <c r="AV30" i="19"/>
  <c r="AV31" i="19"/>
  <c r="AV32" i="19"/>
  <c r="AV33" i="19"/>
  <c r="AV34" i="19"/>
  <c r="AV35" i="19"/>
  <c r="AV36" i="19"/>
  <c r="AV37" i="19"/>
  <c r="AV38" i="19"/>
  <c r="AV39" i="19"/>
  <c r="AV40" i="19"/>
  <c r="AV41" i="19"/>
  <c r="AV42" i="19"/>
  <c r="AV43" i="19"/>
  <c r="AV44" i="19"/>
  <c r="AV45" i="19"/>
  <c r="AV46" i="19"/>
  <c r="AV47" i="19"/>
  <c r="AV48" i="19"/>
  <c r="AV49" i="19"/>
  <c r="AV50" i="19"/>
  <c r="AV51" i="19"/>
  <c r="AV52" i="19"/>
  <c r="AV53" i="19"/>
  <c r="AV54" i="19"/>
  <c r="AV55" i="19"/>
  <c r="AV56" i="19"/>
  <c r="AV57" i="19"/>
  <c r="AV58" i="19"/>
  <c r="AV59" i="19"/>
  <c r="AV60" i="19"/>
  <c r="AV61" i="19"/>
  <c r="AV62" i="19"/>
  <c r="AV63" i="19"/>
  <c r="AV64" i="19"/>
  <c r="AV65" i="19"/>
  <c r="AV66" i="19"/>
  <c r="AV67" i="19"/>
  <c r="AV68" i="19"/>
  <c r="AV69" i="19"/>
  <c r="AV70" i="19"/>
  <c r="AV71" i="19"/>
  <c r="AV72" i="19"/>
  <c r="AV73" i="19"/>
  <c r="AV74" i="19"/>
  <c r="AV75" i="19"/>
  <c r="AV76" i="19"/>
  <c r="AV77" i="19"/>
  <c r="AV78" i="19"/>
  <c r="AV79" i="19"/>
  <c r="AV80" i="19"/>
  <c r="AV81" i="19"/>
  <c r="AV82" i="19"/>
  <c r="AV83" i="19"/>
  <c r="AV84" i="19"/>
  <c r="AV85" i="19"/>
  <c r="AV86" i="19"/>
  <c r="AV87" i="19"/>
  <c r="AV88" i="19"/>
  <c r="AV89" i="19"/>
  <c r="AV90" i="19"/>
  <c r="AV91" i="19"/>
  <c r="AV92" i="19"/>
  <c r="AV93" i="19"/>
  <c r="AV94" i="19"/>
  <c r="AV95" i="19"/>
  <c r="AV96" i="19"/>
  <c r="AV97" i="19"/>
  <c r="AV98" i="19"/>
  <c r="AV99" i="19"/>
  <c r="AV100" i="19"/>
  <c r="AV101" i="19"/>
  <c r="AV102" i="19"/>
  <c r="AV103" i="19"/>
  <c r="AV104" i="19"/>
  <c r="AV105" i="19"/>
  <c r="AV106" i="19"/>
  <c r="AV107" i="19"/>
  <c r="AV108" i="19"/>
  <c r="AV109" i="19"/>
  <c r="AV110" i="19"/>
  <c r="AV111" i="19"/>
  <c r="AV112" i="19"/>
  <c r="AV113" i="19"/>
  <c r="AV114" i="19"/>
  <c r="AV115" i="19"/>
  <c r="AV116" i="19"/>
  <c r="AV117" i="19"/>
  <c r="AV118" i="19"/>
  <c r="AV119" i="19"/>
  <c r="AV120" i="19"/>
  <c r="AV121" i="19"/>
  <c r="AV122" i="19"/>
  <c r="AV123" i="19"/>
  <c r="AV124" i="19"/>
  <c r="AV125" i="19"/>
  <c r="AV126" i="19"/>
  <c r="AV127" i="19"/>
  <c r="AV128" i="19"/>
  <c r="AV29" i="19"/>
  <c r="BN22" i="18"/>
  <c r="BO22" i="18"/>
  <c r="BP22" i="18"/>
  <c r="BQ22" i="18"/>
  <c r="BR22" i="18"/>
  <c r="BN23" i="18"/>
  <c r="BO23" i="18"/>
  <c r="BP23" i="18"/>
  <c r="BQ23" i="18"/>
  <c r="BR23" i="18"/>
  <c r="BN24" i="18"/>
  <c r="BO24" i="18"/>
  <c r="BP24" i="18"/>
  <c r="BQ24" i="18"/>
  <c r="BR24" i="18"/>
  <c r="BN25" i="18"/>
  <c r="BO25" i="18"/>
  <c r="BP25" i="18"/>
  <c r="BQ25" i="18"/>
  <c r="BR25" i="18"/>
  <c r="BN26" i="18"/>
  <c r="BO26" i="18"/>
  <c r="BP26" i="18"/>
  <c r="BQ26" i="18"/>
  <c r="BR26" i="18"/>
  <c r="BN27" i="18"/>
  <c r="BO27" i="18"/>
  <c r="BP27" i="18"/>
  <c r="BQ27" i="18"/>
  <c r="BR27" i="18"/>
  <c r="BN28" i="18"/>
  <c r="BO28" i="18"/>
  <c r="BP28" i="18"/>
  <c r="BQ28" i="18"/>
  <c r="BR28" i="18"/>
  <c r="BN29" i="18"/>
  <c r="BO29" i="18"/>
  <c r="BP29" i="18"/>
  <c r="BQ29" i="18"/>
  <c r="BR29" i="18"/>
  <c r="BN30" i="18"/>
  <c r="BO30" i="18"/>
  <c r="BP30" i="18"/>
  <c r="BQ30" i="18"/>
  <c r="BR30" i="18"/>
  <c r="BN31" i="18"/>
  <c r="BO31" i="18"/>
  <c r="BP31" i="18"/>
  <c r="BQ31" i="18"/>
  <c r="BR31" i="18"/>
  <c r="BN32" i="18"/>
  <c r="BO32" i="18"/>
  <c r="BP32" i="18"/>
  <c r="BQ32" i="18"/>
  <c r="BR32" i="18"/>
  <c r="BN33" i="18"/>
  <c r="BO33" i="18"/>
  <c r="BP33" i="18"/>
  <c r="BQ33" i="18"/>
  <c r="BR33" i="18"/>
  <c r="BN34" i="18"/>
  <c r="BO34" i="18"/>
  <c r="BP34" i="18"/>
  <c r="BQ34" i="18"/>
  <c r="BR34" i="18"/>
  <c r="BN35" i="18"/>
  <c r="BO35" i="18"/>
  <c r="BP35" i="18"/>
  <c r="BQ35" i="18"/>
  <c r="BR35" i="18"/>
  <c r="BN36" i="18"/>
  <c r="BO36" i="18"/>
  <c r="BP36" i="18"/>
  <c r="BQ36" i="18"/>
  <c r="BR36" i="18"/>
  <c r="BN37" i="18"/>
  <c r="BO37" i="18"/>
  <c r="BP37" i="18"/>
  <c r="BQ37" i="18"/>
  <c r="BR37" i="18"/>
  <c r="BN38" i="18"/>
  <c r="BO38" i="18"/>
  <c r="BP38" i="18"/>
  <c r="BQ38" i="18"/>
  <c r="BR38" i="18"/>
  <c r="BN39" i="18"/>
  <c r="BO39" i="18"/>
  <c r="BP39" i="18"/>
  <c r="BQ39" i="18"/>
  <c r="BR39" i="18"/>
  <c r="BN40" i="18"/>
  <c r="BO40" i="18"/>
  <c r="BP40" i="18"/>
  <c r="BQ40" i="18"/>
  <c r="BR40" i="18"/>
  <c r="BN41" i="18"/>
  <c r="BO41" i="18"/>
  <c r="BP41" i="18"/>
  <c r="BQ41" i="18"/>
  <c r="BR41" i="18"/>
  <c r="BN42" i="18"/>
  <c r="BO42" i="18"/>
  <c r="BP42" i="18"/>
  <c r="BQ42" i="18"/>
  <c r="BR42" i="18"/>
  <c r="BN43" i="18"/>
  <c r="BO43" i="18"/>
  <c r="BP43" i="18"/>
  <c r="BQ43" i="18"/>
  <c r="BR43" i="18"/>
  <c r="BN44" i="18"/>
  <c r="BO44" i="18"/>
  <c r="BP44" i="18"/>
  <c r="BQ44" i="18"/>
  <c r="BR44" i="18"/>
  <c r="BN45" i="18"/>
  <c r="BO45" i="18"/>
  <c r="BP45" i="18"/>
  <c r="BQ45" i="18"/>
  <c r="BR45" i="18"/>
  <c r="BN46" i="18"/>
  <c r="BO46" i="18"/>
  <c r="BP46" i="18"/>
  <c r="BQ46" i="18"/>
  <c r="BR46" i="18"/>
  <c r="BN47" i="18"/>
  <c r="BO47" i="18"/>
  <c r="BP47" i="18"/>
  <c r="BQ47" i="18"/>
  <c r="BR47" i="18"/>
  <c r="BN48" i="18"/>
  <c r="BO48" i="18"/>
  <c r="BP48" i="18"/>
  <c r="BQ48" i="18"/>
  <c r="BR48" i="18"/>
  <c r="BN49" i="18"/>
  <c r="BO49" i="18"/>
  <c r="BP49" i="18"/>
  <c r="BQ49" i="18"/>
  <c r="BR49" i="18"/>
  <c r="BN50" i="18"/>
  <c r="BO50" i="18"/>
  <c r="BP50" i="18"/>
  <c r="BQ50" i="18"/>
  <c r="BR50" i="18"/>
  <c r="BN51" i="18"/>
  <c r="BO51" i="18"/>
  <c r="BP51" i="18"/>
  <c r="BQ51" i="18"/>
  <c r="BR51" i="18"/>
  <c r="BN52" i="18"/>
  <c r="BO52" i="18"/>
  <c r="BP52" i="18"/>
  <c r="BQ52" i="18"/>
  <c r="BR52" i="18"/>
  <c r="BN53" i="18"/>
  <c r="BO53" i="18"/>
  <c r="BP53" i="18"/>
  <c r="BQ53" i="18"/>
  <c r="BR53" i="18"/>
  <c r="BN54" i="18"/>
  <c r="BO54" i="18"/>
  <c r="BP54" i="18"/>
  <c r="BQ54" i="18"/>
  <c r="BR54" i="18"/>
  <c r="BN55" i="18"/>
  <c r="BO55" i="18"/>
  <c r="BP55" i="18"/>
  <c r="BQ55" i="18"/>
  <c r="BR55" i="18"/>
  <c r="BN56" i="18"/>
  <c r="BO56" i="18"/>
  <c r="BP56" i="18"/>
  <c r="BQ56" i="18"/>
  <c r="BR56" i="18"/>
  <c r="BN57" i="18"/>
  <c r="BO57" i="18"/>
  <c r="BP57" i="18"/>
  <c r="BQ57" i="18"/>
  <c r="BR57" i="18"/>
  <c r="BN58" i="18"/>
  <c r="BO58" i="18"/>
  <c r="BP58" i="18"/>
  <c r="BQ58" i="18"/>
  <c r="BR58" i="18"/>
  <c r="BN59" i="18"/>
  <c r="BO59" i="18"/>
  <c r="BP59" i="18"/>
  <c r="BQ59" i="18"/>
  <c r="BR59" i="18"/>
  <c r="BN60" i="18"/>
  <c r="BO60" i="18"/>
  <c r="BP60" i="18"/>
  <c r="BQ60" i="18"/>
  <c r="BR60" i="18"/>
  <c r="BN61" i="18"/>
  <c r="BO61" i="18"/>
  <c r="BP61" i="18"/>
  <c r="BQ61" i="18"/>
  <c r="BR61" i="18"/>
  <c r="BN62" i="18"/>
  <c r="BO62" i="18"/>
  <c r="BP62" i="18"/>
  <c r="BQ62" i="18"/>
  <c r="BR62" i="18"/>
  <c r="BN63" i="18"/>
  <c r="BO63" i="18"/>
  <c r="BP63" i="18"/>
  <c r="BQ63" i="18"/>
  <c r="BR63" i="18"/>
  <c r="BN64" i="18"/>
  <c r="BO64" i="18"/>
  <c r="BP64" i="18"/>
  <c r="BQ64" i="18"/>
  <c r="BR64" i="18"/>
  <c r="BN65" i="18"/>
  <c r="BO65" i="18"/>
  <c r="BP65" i="18"/>
  <c r="BQ65" i="18"/>
  <c r="BR65" i="18"/>
  <c r="BN66" i="18"/>
  <c r="BO66" i="18"/>
  <c r="BP66" i="18"/>
  <c r="BQ66" i="18"/>
  <c r="BR66" i="18"/>
  <c r="BN67" i="18"/>
  <c r="BO67" i="18"/>
  <c r="BP67" i="18"/>
  <c r="BQ67" i="18"/>
  <c r="BR67" i="18"/>
  <c r="BN68" i="18"/>
  <c r="BO68" i="18"/>
  <c r="BP68" i="18"/>
  <c r="BQ68" i="18"/>
  <c r="BR68" i="18"/>
  <c r="BN69" i="18"/>
  <c r="BO69" i="18"/>
  <c r="BP69" i="18"/>
  <c r="BQ69" i="18"/>
  <c r="BR69" i="18"/>
  <c r="BN70" i="18"/>
  <c r="BO70" i="18"/>
  <c r="BP70" i="18"/>
  <c r="BQ70" i="18"/>
  <c r="BR70" i="18"/>
  <c r="BN71" i="18"/>
  <c r="BO71" i="18"/>
  <c r="BP71" i="18"/>
  <c r="BQ71" i="18"/>
  <c r="BR71" i="18"/>
  <c r="BN72" i="18"/>
  <c r="BO72" i="18"/>
  <c r="BP72" i="18"/>
  <c r="BQ72" i="18"/>
  <c r="BR72" i="18"/>
  <c r="BN73" i="18"/>
  <c r="BO73" i="18"/>
  <c r="BP73" i="18"/>
  <c r="BQ73" i="18"/>
  <c r="BR73" i="18"/>
  <c r="BN74" i="18"/>
  <c r="BO74" i="18"/>
  <c r="BP74" i="18"/>
  <c r="BQ74" i="18"/>
  <c r="BR74" i="18"/>
  <c r="BN75" i="18"/>
  <c r="BO75" i="18"/>
  <c r="BP75" i="18"/>
  <c r="BQ75" i="18"/>
  <c r="BR75" i="18"/>
  <c r="BN76" i="18"/>
  <c r="BO76" i="18"/>
  <c r="BP76" i="18"/>
  <c r="BQ76" i="18"/>
  <c r="BR76" i="18"/>
  <c r="BN77" i="18"/>
  <c r="BO77" i="18"/>
  <c r="BP77" i="18"/>
  <c r="BQ77" i="18"/>
  <c r="BR77" i="18"/>
  <c r="BN78" i="18"/>
  <c r="BO78" i="18"/>
  <c r="BP78" i="18"/>
  <c r="BQ78" i="18"/>
  <c r="BR78" i="18"/>
  <c r="BN79" i="18"/>
  <c r="BO79" i="18"/>
  <c r="BP79" i="18"/>
  <c r="BQ79" i="18"/>
  <c r="BR79" i="18"/>
  <c r="BN80" i="18"/>
  <c r="BO80" i="18"/>
  <c r="BP80" i="18"/>
  <c r="BQ80" i="18"/>
  <c r="BR80" i="18"/>
  <c r="BN81" i="18"/>
  <c r="BO81" i="18"/>
  <c r="BP81" i="18"/>
  <c r="BQ81" i="18"/>
  <c r="BR81" i="18"/>
  <c r="BN82" i="18"/>
  <c r="BO82" i="18"/>
  <c r="BP82" i="18"/>
  <c r="BQ82" i="18"/>
  <c r="BR82" i="18"/>
  <c r="BN83" i="18"/>
  <c r="BO83" i="18"/>
  <c r="BP83" i="18"/>
  <c r="BQ83" i="18"/>
  <c r="BR83" i="18"/>
  <c r="BN84" i="18"/>
  <c r="BO84" i="18"/>
  <c r="BP84" i="18"/>
  <c r="BQ84" i="18"/>
  <c r="BR84" i="18"/>
  <c r="BN85" i="18"/>
  <c r="BO85" i="18"/>
  <c r="BP85" i="18"/>
  <c r="BQ85" i="18"/>
  <c r="BR85" i="18"/>
  <c r="BN86" i="18"/>
  <c r="BO86" i="18"/>
  <c r="BP86" i="18"/>
  <c r="BQ86" i="18"/>
  <c r="BR86" i="18"/>
  <c r="BN87" i="18"/>
  <c r="BO87" i="18"/>
  <c r="BP87" i="18"/>
  <c r="BQ87" i="18"/>
  <c r="BR87" i="18"/>
  <c r="BN88" i="18"/>
  <c r="BO88" i="18"/>
  <c r="BP88" i="18"/>
  <c r="BQ88" i="18"/>
  <c r="BR88" i="18"/>
  <c r="BN89" i="18"/>
  <c r="BO89" i="18"/>
  <c r="BP89" i="18"/>
  <c r="BQ89" i="18"/>
  <c r="BR89" i="18"/>
  <c r="BN90" i="18"/>
  <c r="BO90" i="18"/>
  <c r="BP90" i="18"/>
  <c r="BQ90" i="18"/>
  <c r="BR90" i="18"/>
  <c r="BN91" i="18"/>
  <c r="BO91" i="18"/>
  <c r="BP91" i="18"/>
  <c r="BQ91" i="18"/>
  <c r="BR91" i="18"/>
  <c r="BN92" i="18"/>
  <c r="BO92" i="18"/>
  <c r="BP92" i="18"/>
  <c r="BQ92" i="18"/>
  <c r="BR92" i="18"/>
  <c r="BN93" i="18"/>
  <c r="BO93" i="18"/>
  <c r="BP93" i="18"/>
  <c r="BQ93" i="18"/>
  <c r="BR93" i="18"/>
  <c r="BN94" i="18"/>
  <c r="BO94" i="18"/>
  <c r="BP94" i="18"/>
  <c r="BQ94" i="18"/>
  <c r="BR94" i="18"/>
  <c r="BN95" i="18"/>
  <c r="BO95" i="18"/>
  <c r="BP95" i="18"/>
  <c r="BQ95" i="18"/>
  <c r="BR95" i="18"/>
  <c r="BN96" i="18"/>
  <c r="BO96" i="18"/>
  <c r="BP96" i="18"/>
  <c r="BQ96" i="18"/>
  <c r="BR96" i="18"/>
  <c r="BN97" i="18"/>
  <c r="BO97" i="18"/>
  <c r="BP97" i="18"/>
  <c r="BQ97" i="18"/>
  <c r="BR97" i="18"/>
  <c r="BN98" i="18"/>
  <c r="BO98" i="18"/>
  <c r="BP98" i="18"/>
  <c r="BQ98" i="18"/>
  <c r="BR98" i="18"/>
  <c r="BN99" i="18"/>
  <c r="BO99" i="18"/>
  <c r="BP99" i="18"/>
  <c r="BQ99" i="18"/>
  <c r="BR99" i="18"/>
  <c r="BN100" i="18"/>
  <c r="BO100" i="18"/>
  <c r="BP100" i="18"/>
  <c r="BQ100" i="18"/>
  <c r="BR100" i="18"/>
  <c r="BN101" i="18"/>
  <c r="BO101" i="18"/>
  <c r="BP101" i="18"/>
  <c r="BQ101" i="18"/>
  <c r="BR101" i="18"/>
  <c r="BN102" i="18"/>
  <c r="BO102" i="18"/>
  <c r="BP102" i="18"/>
  <c r="BQ102" i="18"/>
  <c r="BR102" i="18"/>
  <c r="BN103" i="18"/>
  <c r="BO103" i="18"/>
  <c r="BP103" i="18"/>
  <c r="BQ103" i="18"/>
  <c r="BR103" i="18"/>
  <c r="BN104" i="18"/>
  <c r="BO104" i="18"/>
  <c r="BP104" i="18"/>
  <c r="BQ104" i="18"/>
  <c r="BR104" i="18"/>
  <c r="BN105" i="18"/>
  <c r="BO105" i="18"/>
  <c r="BP105" i="18"/>
  <c r="BQ105" i="18"/>
  <c r="BR105" i="18"/>
  <c r="BN106" i="18"/>
  <c r="BO106" i="18"/>
  <c r="BP106" i="18"/>
  <c r="BQ106" i="18"/>
  <c r="BR106" i="18"/>
  <c r="BN107" i="18"/>
  <c r="BO107" i="18"/>
  <c r="BP107" i="18"/>
  <c r="BQ107" i="18"/>
  <c r="BR107" i="18"/>
  <c r="BN108" i="18"/>
  <c r="BO108" i="18"/>
  <c r="BP108" i="18"/>
  <c r="BQ108" i="18"/>
  <c r="BR108" i="18"/>
  <c r="BN109" i="18"/>
  <c r="BO109" i="18"/>
  <c r="BP109" i="18"/>
  <c r="BQ109" i="18"/>
  <c r="BR109" i="18"/>
  <c r="BN110" i="18"/>
  <c r="BO110" i="18"/>
  <c r="BP110" i="18"/>
  <c r="BQ110" i="18"/>
  <c r="BR110" i="18"/>
  <c r="BN111" i="18"/>
  <c r="BO111" i="18"/>
  <c r="BP111" i="18"/>
  <c r="BQ111" i="18"/>
  <c r="BR111" i="18"/>
  <c r="BN112" i="18"/>
  <c r="BO112" i="18"/>
  <c r="BP112" i="18"/>
  <c r="BQ112" i="18"/>
  <c r="BR112" i="18"/>
  <c r="BN113" i="18"/>
  <c r="BO113" i="18"/>
  <c r="BP113" i="18"/>
  <c r="BQ113" i="18"/>
  <c r="BR113" i="18"/>
  <c r="BN114" i="18"/>
  <c r="BO114" i="18"/>
  <c r="BP114" i="18"/>
  <c r="BQ114" i="18"/>
  <c r="BR114" i="18"/>
  <c r="BN115" i="18"/>
  <c r="BO115" i="18"/>
  <c r="BP115" i="18"/>
  <c r="BQ115" i="18"/>
  <c r="BR115" i="18"/>
  <c r="BN116" i="18"/>
  <c r="BO116" i="18"/>
  <c r="BP116" i="18"/>
  <c r="BQ116" i="18"/>
  <c r="BR116" i="18"/>
  <c r="BN117" i="18"/>
  <c r="BO117" i="18"/>
  <c r="BP117" i="18"/>
  <c r="BQ117" i="18"/>
  <c r="BR117" i="18"/>
  <c r="BN118" i="18"/>
  <c r="BO118" i="18"/>
  <c r="BP118" i="18"/>
  <c r="BQ118" i="18"/>
  <c r="BR118" i="18"/>
  <c r="BN119" i="18"/>
  <c r="BO119" i="18"/>
  <c r="BP119" i="18"/>
  <c r="BQ119" i="18"/>
  <c r="BR119" i="18"/>
  <c r="BN120" i="18"/>
  <c r="BO120" i="18"/>
  <c r="BP120" i="18"/>
  <c r="BQ120" i="18"/>
  <c r="BR120" i="18"/>
  <c r="BR21" i="18"/>
  <c r="BQ21" i="18"/>
  <c r="BP21" i="18"/>
  <c r="BO21" i="18"/>
  <c r="BN21" i="18"/>
  <c r="BH22" i="18"/>
  <c r="BI22" i="18"/>
  <c r="BJ22" i="18"/>
  <c r="BK22" i="18"/>
  <c r="BL22" i="18"/>
  <c r="BH23" i="18"/>
  <c r="BI23" i="18"/>
  <c r="BJ23" i="18"/>
  <c r="BK23" i="18"/>
  <c r="BL23" i="18"/>
  <c r="BH24" i="18"/>
  <c r="BI24" i="18"/>
  <c r="BJ24" i="18"/>
  <c r="BK24" i="18"/>
  <c r="BL24" i="18"/>
  <c r="BH25" i="18"/>
  <c r="S3" i="56" s="1"/>
  <c r="BI25" i="18"/>
  <c r="BJ25" i="18"/>
  <c r="BK25" i="18"/>
  <c r="BL25" i="18"/>
  <c r="BH26" i="18"/>
  <c r="BI26" i="18"/>
  <c r="BJ26" i="18"/>
  <c r="BK26" i="18"/>
  <c r="BL26" i="18"/>
  <c r="BH27" i="18"/>
  <c r="BI27" i="18"/>
  <c r="BJ27" i="18"/>
  <c r="BK27" i="18"/>
  <c r="BL27" i="18"/>
  <c r="BH28" i="18"/>
  <c r="BI28" i="18"/>
  <c r="BJ28" i="18"/>
  <c r="BK28" i="18"/>
  <c r="BL28" i="18"/>
  <c r="BH29" i="18"/>
  <c r="BI29" i="18"/>
  <c r="BJ29" i="18"/>
  <c r="BK29" i="18"/>
  <c r="BL29" i="18"/>
  <c r="BH30" i="18"/>
  <c r="BI30" i="18"/>
  <c r="BJ30" i="18"/>
  <c r="BK30" i="18"/>
  <c r="BL30" i="18"/>
  <c r="BH31" i="18"/>
  <c r="BI31" i="18"/>
  <c r="BJ31" i="18"/>
  <c r="BK31" i="18"/>
  <c r="BL31" i="18"/>
  <c r="BH32" i="18"/>
  <c r="BI32" i="18"/>
  <c r="BJ32" i="18"/>
  <c r="BK32" i="18"/>
  <c r="BL32" i="18"/>
  <c r="BH33" i="18"/>
  <c r="BI33" i="18"/>
  <c r="BJ33" i="18"/>
  <c r="BK33" i="18"/>
  <c r="BL33" i="18"/>
  <c r="BH34" i="18"/>
  <c r="BI34" i="18"/>
  <c r="BJ34" i="18"/>
  <c r="BK34" i="18"/>
  <c r="BL34" i="18"/>
  <c r="BH35" i="18"/>
  <c r="BI35" i="18"/>
  <c r="BJ35" i="18"/>
  <c r="BK35" i="18"/>
  <c r="BL35" i="18"/>
  <c r="BH36" i="18"/>
  <c r="BI36" i="18"/>
  <c r="BJ36" i="18"/>
  <c r="BK36" i="18"/>
  <c r="BL36" i="18"/>
  <c r="BH37" i="18"/>
  <c r="BI37" i="18"/>
  <c r="BJ37" i="18"/>
  <c r="BK37" i="18"/>
  <c r="BL37" i="18"/>
  <c r="BH38" i="18"/>
  <c r="BI38" i="18"/>
  <c r="BJ38" i="18"/>
  <c r="BK38" i="18"/>
  <c r="BL38" i="18"/>
  <c r="BH39" i="18"/>
  <c r="BI39" i="18"/>
  <c r="BJ39" i="18"/>
  <c r="BK39" i="18"/>
  <c r="BL39" i="18"/>
  <c r="BH40" i="18"/>
  <c r="BI40" i="18"/>
  <c r="BJ40" i="18"/>
  <c r="BK40" i="18"/>
  <c r="BL40" i="18"/>
  <c r="BH41" i="18"/>
  <c r="BI41" i="18"/>
  <c r="BJ41" i="18"/>
  <c r="BK41" i="18"/>
  <c r="BL41" i="18"/>
  <c r="BH42" i="18"/>
  <c r="BI42" i="18"/>
  <c r="BJ42" i="18"/>
  <c r="BK42" i="18"/>
  <c r="BL42" i="18"/>
  <c r="BH43" i="18"/>
  <c r="BI43" i="18"/>
  <c r="BJ43" i="18"/>
  <c r="BK43" i="18"/>
  <c r="BL43" i="18"/>
  <c r="BH44" i="18"/>
  <c r="BI44" i="18"/>
  <c r="BJ44" i="18"/>
  <c r="BK44" i="18"/>
  <c r="BL44" i="18"/>
  <c r="BH45" i="18"/>
  <c r="BI45" i="18"/>
  <c r="BJ45" i="18"/>
  <c r="BK45" i="18"/>
  <c r="BL45" i="18"/>
  <c r="BH46" i="18"/>
  <c r="BI46" i="18"/>
  <c r="BJ46" i="18"/>
  <c r="BK46" i="18"/>
  <c r="BL46" i="18"/>
  <c r="BH47" i="18"/>
  <c r="BI47" i="18"/>
  <c r="BJ47" i="18"/>
  <c r="BK47" i="18"/>
  <c r="BL47" i="18"/>
  <c r="BH48" i="18"/>
  <c r="BI48" i="18"/>
  <c r="BJ48" i="18"/>
  <c r="BK48" i="18"/>
  <c r="BL48" i="18"/>
  <c r="BH49" i="18"/>
  <c r="BI49" i="18"/>
  <c r="BJ49" i="18"/>
  <c r="BK49" i="18"/>
  <c r="BL49" i="18"/>
  <c r="BH50" i="18"/>
  <c r="BI50" i="18"/>
  <c r="BJ50" i="18"/>
  <c r="BK50" i="18"/>
  <c r="BL50" i="18"/>
  <c r="BH51" i="18"/>
  <c r="BI51" i="18"/>
  <c r="BJ51" i="18"/>
  <c r="BK51" i="18"/>
  <c r="BL51" i="18"/>
  <c r="BH52" i="18"/>
  <c r="BI52" i="18"/>
  <c r="BJ52" i="18"/>
  <c r="BK52" i="18"/>
  <c r="BL52" i="18"/>
  <c r="BH53" i="18"/>
  <c r="BI53" i="18"/>
  <c r="BJ53" i="18"/>
  <c r="BK53" i="18"/>
  <c r="BL53" i="18"/>
  <c r="BH54" i="18"/>
  <c r="BI54" i="18"/>
  <c r="BJ54" i="18"/>
  <c r="BK54" i="18"/>
  <c r="BL54" i="18"/>
  <c r="BH55" i="18"/>
  <c r="BI55" i="18"/>
  <c r="BJ55" i="18"/>
  <c r="BK55" i="18"/>
  <c r="BL55" i="18"/>
  <c r="BH56" i="18"/>
  <c r="BI56" i="18"/>
  <c r="BJ56" i="18"/>
  <c r="BK56" i="18"/>
  <c r="BL56" i="18"/>
  <c r="BH57" i="18"/>
  <c r="BI57" i="18"/>
  <c r="BJ57" i="18"/>
  <c r="BK57" i="18"/>
  <c r="BL57" i="18"/>
  <c r="BH58" i="18"/>
  <c r="BI58" i="18"/>
  <c r="BJ58" i="18"/>
  <c r="BK58" i="18"/>
  <c r="BL58" i="18"/>
  <c r="BH59" i="18"/>
  <c r="BI59" i="18"/>
  <c r="BJ59" i="18"/>
  <c r="BK59" i="18"/>
  <c r="BL59" i="18"/>
  <c r="BH60" i="18"/>
  <c r="BI60" i="18"/>
  <c r="BJ60" i="18"/>
  <c r="BK60" i="18"/>
  <c r="BL60" i="18"/>
  <c r="BH61" i="18"/>
  <c r="BI61" i="18"/>
  <c r="BJ61" i="18"/>
  <c r="BK61" i="18"/>
  <c r="BL61" i="18"/>
  <c r="BH62" i="18"/>
  <c r="BI62" i="18"/>
  <c r="BJ62" i="18"/>
  <c r="BK62" i="18"/>
  <c r="BL62" i="18"/>
  <c r="BH63" i="18"/>
  <c r="BI63" i="18"/>
  <c r="BJ63" i="18"/>
  <c r="BK63" i="18"/>
  <c r="BL63" i="18"/>
  <c r="BH64" i="18"/>
  <c r="BI64" i="18"/>
  <c r="BJ64" i="18"/>
  <c r="BK64" i="18"/>
  <c r="BL64" i="18"/>
  <c r="BH65" i="18"/>
  <c r="BI65" i="18"/>
  <c r="BJ65" i="18"/>
  <c r="BK65" i="18"/>
  <c r="BL65" i="18"/>
  <c r="BH66" i="18"/>
  <c r="BI66" i="18"/>
  <c r="BJ66" i="18"/>
  <c r="BK66" i="18"/>
  <c r="BL66" i="18"/>
  <c r="BH67" i="18"/>
  <c r="BI67" i="18"/>
  <c r="BJ67" i="18"/>
  <c r="BK67" i="18"/>
  <c r="BL67" i="18"/>
  <c r="BH68" i="18"/>
  <c r="BI68" i="18"/>
  <c r="BJ68" i="18"/>
  <c r="BK68" i="18"/>
  <c r="BL68" i="18"/>
  <c r="BH69" i="18"/>
  <c r="BI69" i="18"/>
  <c r="BJ69" i="18"/>
  <c r="BK69" i="18"/>
  <c r="BL69" i="18"/>
  <c r="BH70" i="18"/>
  <c r="BI70" i="18"/>
  <c r="BJ70" i="18"/>
  <c r="BK70" i="18"/>
  <c r="BL70" i="18"/>
  <c r="BH71" i="18"/>
  <c r="BI71" i="18"/>
  <c r="BJ71" i="18"/>
  <c r="BK71" i="18"/>
  <c r="BL71" i="18"/>
  <c r="BH72" i="18"/>
  <c r="BI72" i="18"/>
  <c r="BJ72" i="18"/>
  <c r="BK72" i="18"/>
  <c r="BL72" i="18"/>
  <c r="BH73" i="18"/>
  <c r="BI73" i="18"/>
  <c r="BJ73" i="18"/>
  <c r="BK73" i="18"/>
  <c r="BL73" i="18"/>
  <c r="BH74" i="18"/>
  <c r="BI74" i="18"/>
  <c r="BJ74" i="18"/>
  <c r="BK74" i="18"/>
  <c r="BL74" i="18"/>
  <c r="BH75" i="18"/>
  <c r="BI75" i="18"/>
  <c r="BJ75" i="18"/>
  <c r="BK75" i="18"/>
  <c r="BL75" i="18"/>
  <c r="BH76" i="18"/>
  <c r="BI76" i="18"/>
  <c r="BJ76" i="18"/>
  <c r="BK76" i="18"/>
  <c r="BL76" i="18"/>
  <c r="BH77" i="18"/>
  <c r="BI77" i="18"/>
  <c r="BJ77" i="18"/>
  <c r="BK77" i="18"/>
  <c r="BL77" i="18"/>
  <c r="BH78" i="18"/>
  <c r="BI78" i="18"/>
  <c r="BJ78" i="18"/>
  <c r="BK78" i="18"/>
  <c r="BL78" i="18"/>
  <c r="BH79" i="18"/>
  <c r="BI79" i="18"/>
  <c r="BJ79" i="18"/>
  <c r="BK79" i="18"/>
  <c r="BL79" i="18"/>
  <c r="BH80" i="18"/>
  <c r="BI80" i="18"/>
  <c r="BJ80" i="18"/>
  <c r="BK80" i="18"/>
  <c r="BL80" i="18"/>
  <c r="BH81" i="18"/>
  <c r="BI81" i="18"/>
  <c r="BJ81" i="18"/>
  <c r="BK81" i="18"/>
  <c r="BL81" i="18"/>
  <c r="BH82" i="18"/>
  <c r="BI82" i="18"/>
  <c r="BJ82" i="18"/>
  <c r="BK82" i="18"/>
  <c r="BL82" i="18"/>
  <c r="BH83" i="18"/>
  <c r="BI83" i="18"/>
  <c r="BJ83" i="18"/>
  <c r="BK83" i="18"/>
  <c r="BL83" i="18"/>
  <c r="BH84" i="18"/>
  <c r="BI84" i="18"/>
  <c r="BJ84" i="18"/>
  <c r="BK84" i="18"/>
  <c r="BL84" i="18"/>
  <c r="BH85" i="18"/>
  <c r="BI85" i="18"/>
  <c r="BJ85" i="18"/>
  <c r="BK85" i="18"/>
  <c r="BL85" i="18"/>
  <c r="BH86" i="18"/>
  <c r="BI86" i="18"/>
  <c r="BJ86" i="18"/>
  <c r="BK86" i="18"/>
  <c r="BL86" i="18"/>
  <c r="BH87" i="18"/>
  <c r="BI87" i="18"/>
  <c r="BJ87" i="18"/>
  <c r="BK87" i="18"/>
  <c r="BL87" i="18"/>
  <c r="BH88" i="18"/>
  <c r="BI88" i="18"/>
  <c r="BJ88" i="18"/>
  <c r="BK88" i="18"/>
  <c r="BL88" i="18"/>
  <c r="BH89" i="18"/>
  <c r="BI89" i="18"/>
  <c r="BJ89" i="18"/>
  <c r="BK89" i="18"/>
  <c r="BL89" i="18"/>
  <c r="BH90" i="18"/>
  <c r="BI90" i="18"/>
  <c r="BJ90" i="18"/>
  <c r="BK90" i="18"/>
  <c r="BL90" i="18"/>
  <c r="BH91" i="18"/>
  <c r="BI91" i="18"/>
  <c r="BJ91" i="18"/>
  <c r="BK91" i="18"/>
  <c r="BL91" i="18"/>
  <c r="BH92" i="18"/>
  <c r="BI92" i="18"/>
  <c r="BJ92" i="18"/>
  <c r="BK92" i="18"/>
  <c r="BL92" i="18"/>
  <c r="BH93" i="18"/>
  <c r="BI93" i="18"/>
  <c r="BJ93" i="18"/>
  <c r="BK93" i="18"/>
  <c r="BL93" i="18"/>
  <c r="BH94" i="18"/>
  <c r="BI94" i="18"/>
  <c r="BJ94" i="18"/>
  <c r="BK94" i="18"/>
  <c r="BL94" i="18"/>
  <c r="BH95" i="18"/>
  <c r="BI95" i="18"/>
  <c r="BJ95" i="18"/>
  <c r="BK95" i="18"/>
  <c r="BL95" i="18"/>
  <c r="BH96" i="18"/>
  <c r="BI96" i="18"/>
  <c r="BJ96" i="18"/>
  <c r="BK96" i="18"/>
  <c r="BL96" i="18"/>
  <c r="BH97" i="18"/>
  <c r="BI97" i="18"/>
  <c r="BJ97" i="18"/>
  <c r="BK97" i="18"/>
  <c r="BL97" i="18"/>
  <c r="BH98" i="18"/>
  <c r="BI98" i="18"/>
  <c r="BJ98" i="18"/>
  <c r="BK98" i="18"/>
  <c r="BL98" i="18"/>
  <c r="BH99" i="18"/>
  <c r="BI99" i="18"/>
  <c r="BJ99" i="18"/>
  <c r="BK99" i="18"/>
  <c r="BL99" i="18"/>
  <c r="BH100" i="18"/>
  <c r="BI100" i="18"/>
  <c r="BJ100" i="18"/>
  <c r="BK100" i="18"/>
  <c r="BL100" i="18"/>
  <c r="BH101" i="18"/>
  <c r="BI101" i="18"/>
  <c r="BJ101" i="18"/>
  <c r="BK101" i="18"/>
  <c r="BL101" i="18"/>
  <c r="BH102" i="18"/>
  <c r="BI102" i="18"/>
  <c r="BJ102" i="18"/>
  <c r="BK102" i="18"/>
  <c r="BL102" i="18"/>
  <c r="BH103" i="18"/>
  <c r="BI103" i="18"/>
  <c r="BJ103" i="18"/>
  <c r="BK103" i="18"/>
  <c r="BL103" i="18"/>
  <c r="BH104" i="18"/>
  <c r="BI104" i="18"/>
  <c r="BJ104" i="18"/>
  <c r="BK104" i="18"/>
  <c r="BL104" i="18"/>
  <c r="BH105" i="18"/>
  <c r="BI105" i="18"/>
  <c r="BJ105" i="18"/>
  <c r="BK105" i="18"/>
  <c r="BL105" i="18"/>
  <c r="BH106" i="18"/>
  <c r="BI106" i="18"/>
  <c r="BJ106" i="18"/>
  <c r="BK106" i="18"/>
  <c r="BL106" i="18"/>
  <c r="BH107" i="18"/>
  <c r="BI107" i="18"/>
  <c r="BJ107" i="18"/>
  <c r="BK107" i="18"/>
  <c r="BL107" i="18"/>
  <c r="BH108" i="18"/>
  <c r="BI108" i="18"/>
  <c r="BJ108" i="18"/>
  <c r="BK108" i="18"/>
  <c r="BL108" i="18"/>
  <c r="BH109" i="18"/>
  <c r="BI109" i="18"/>
  <c r="BJ109" i="18"/>
  <c r="BK109" i="18"/>
  <c r="BL109" i="18"/>
  <c r="BH110" i="18"/>
  <c r="BI110" i="18"/>
  <c r="BJ110" i="18"/>
  <c r="BK110" i="18"/>
  <c r="BL110" i="18"/>
  <c r="BH111" i="18"/>
  <c r="BI111" i="18"/>
  <c r="BJ111" i="18"/>
  <c r="BK111" i="18"/>
  <c r="BL111" i="18"/>
  <c r="BH112" i="18"/>
  <c r="BI112" i="18"/>
  <c r="BJ112" i="18"/>
  <c r="BK112" i="18"/>
  <c r="BL112" i="18"/>
  <c r="BH113" i="18"/>
  <c r="BI113" i="18"/>
  <c r="BJ113" i="18"/>
  <c r="BK113" i="18"/>
  <c r="BL113" i="18"/>
  <c r="BH114" i="18"/>
  <c r="BI114" i="18"/>
  <c r="BJ114" i="18"/>
  <c r="BK114" i="18"/>
  <c r="BL114" i="18"/>
  <c r="BH115" i="18"/>
  <c r="BI115" i="18"/>
  <c r="BJ115" i="18"/>
  <c r="BK115" i="18"/>
  <c r="BL115" i="18"/>
  <c r="BH116" i="18"/>
  <c r="BI116" i="18"/>
  <c r="BJ116" i="18"/>
  <c r="BK116" i="18"/>
  <c r="BL116" i="18"/>
  <c r="BH117" i="18"/>
  <c r="BI117" i="18"/>
  <c r="BJ117" i="18"/>
  <c r="BK117" i="18"/>
  <c r="BL117" i="18"/>
  <c r="BH118" i="18"/>
  <c r="BI118" i="18"/>
  <c r="BJ118" i="18"/>
  <c r="BK118" i="18"/>
  <c r="BL118" i="18"/>
  <c r="BH119" i="18"/>
  <c r="BI119" i="18"/>
  <c r="BJ119" i="18"/>
  <c r="BK119" i="18"/>
  <c r="BL119" i="18"/>
  <c r="BH120" i="18"/>
  <c r="BI120" i="18"/>
  <c r="BJ120" i="18"/>
  <c r="BK120" i="18"/>
  <c r="BL120" i="18"/>
  <c r="BL21" i="18"/>
  <c r="BK21" i="18"/>
  <c r="BJ21" i="18"/>
  <c r="BI21" i="18"/>
  <c r="U12" i="7"/>
  <c r="V12" i="7"/>
  <c r="W12" i="7"/>
  <c r="X12" i="7"/>
  <c r="Y12" i="7"/>
  <c r="U13" i="7"/>
  <c r="V13" i="7"/>
  <c r="W13" i="7"/>
  <c r="X13" i="7"/>
  <c r="Y13" i="7"/>
  <c r="U14" i="7"/>
  <c r="V14" i="7"/>
  <c r="W14" i="7"/>
  <c r="X14" i="7"/>
  <c r="Y14" i="7"/>
  <c r="U15" i="7"/>
  <c r="V15" i="7"/>
  <c r="W15" i="7"/>
  <c r="X15" i="7"/>
  <c r="Y15" i="7"/>
  <c r="U16" i="7"/>
  <c r="V16" i="7"/>
  <c r="W16" i="7"/>
  <c r="X16" i="7"/>
  <c r="Y16" i="7"/>
  <c r="U17" i="7"/>
  <c r="V17" i="7"/>
  <c r="W17" i="7"/>
  <c r="X17" i="7"/>
  <c r="Y17" i="7"/>
  <c r="U18" i="7"/>
  <c r="V18" i="7"/>
  <c r="W18" i="7"/>
  <c r="X18" i="7"/>
  <c r="Y18" i="7"/>
  <c r="U19" i="7"/>
  <c r="V19" i="7"/>
  <c r="W19" i="7"/>
  <c r="X19" i="7"/>
  <c r="Y19" i="7"/>
  <c r="U20" i="7"/>
  <c r="V20" i="7"/>
  <c r="W20" i="7"/>
  <c r="X20" i="7"/>
  <c r="Y20" i="7"/>
  <c r="U21" i="7"/>
  <c r="V21" i="7"/>
  <c r="W21" i="7"/>
  <c r="X21" i="7"/>
  <c r="Y21" i="7"/>
  <c r="U22" i="7"/>
  <c r="V22" i="7"/>
  <c r="W22" i="7"/>
  <c r="X22" i="7"/>
  <c r="Y22" i="7"/>
  <c r="U23" i="7"/>
  <c r="V23" i="7"/>
  <c r="W23" i="7"/>
  <c r="X23" i="7"/>
  <c r="Y23" i="7"/>
  <c r="U24" i="7"/>
  <c r="V24" i="7"/>
  <c r="W24" i="7"/>
  <c r="X24" i="7"/>
  <c r="Y24" i="7"/>
  <c r="U25" i="7"/>
  <c r="V25" i="7"/>
  <c r="W25" i="7"/>
  <c r="X25" i="7"/>
  <c r="Y25" i="7"/>
  <c r="U26" i="7"/>
  <c r="V26" i="7"/>
  <c r="W26" i="7"/>
  <c r="X26" i="7"/>
  <c r="Y26" i="7"/>
  <c r="U27" i="7"/>
  <c r="V27" i="7"/>
  <c r="W27" i="7"/>
  <c r="X27" i="7"/>
  <c r="Y27" i="7"/>
  <c r="U28" i="7"/>
  <c r="V28" i="7"/>
  <c r="W28" i="7"/>
  <c r="X28" i="7"/>
  <c r="Y28" i="7"/>
  <c r="U29" i="7"/>
  <c r="V29" i="7"/>
  <c r="W29" i="7"/>
  <c r="X29" i="7"/>
  <c r="Y29" i="7"/>
  <c r="U30" i="7"/>
  <c r="V30" i="7"/>
  <c r="W30" i="7"/>
  <c r="X30" i="7"/>
  <c r="Y30" i="7"/>
  <c r="U31" i="7"/>
  <c r="V31" i="7"/>
  <c r="W31" i="7"/>
  <c r="X31" i="7"/>
  <c r="Y31" i="7"/>
  <c r="U32" i="7"/>
  <c r="V32" i="7"/>
  <c r="W32" i="7"/>
  <c r="X32" i="7"/>
  <c r="Y32" i="7"/>
  <c r="U33" i="7"/>
  <c r="V33" i="7"/>
  <c r="W33" i="7"/>
  <c r="X33" i="7"/>
  <c r="Y33" i="7"/>
  <c r="U34" i="7"/>
  <c r="V34" i="7"/>
  <c r="W34" i="7"/>
  <c r="X34" i="7"/>
  <c r="Y34" i="7"/>
  <c r="U35" i="7"/>
  <c r="V35" i="7"/>
  <c r="W35" i="7"/>
  <c r="X35" i="7"/>
  <c r="Y35" i="7"/>
  <c r="U36" i="7"/>
  <c r="V36" i="7"/>
  <c r="W36" i="7"/>
  <c r="X36" i="7"/>
  <c r="Y36" i="7"/>
  <c r="U37" i="7"/>
  <c r="V37" i="7"/>
  <c r="W37" i="7"/>
  <c r="X37" i="7"/>
  <c r="Y37" i="7"/>
  <c r="U38" i="7"/>
  <c r="V38" i="7"/>
  <c r="W38" i="7"/>
  <c r="X38" i="7"/>
  <c r="Y38" i="7"/>
  <c r="U39" i="7"/>
  <c r="V39" i="7"/>
  <c r="W39" i="7"/>
  <c r="X39" i="7"/>
  <c r="Y39" i="7"/>
  <c r="U40" i="7"/>
  <c r="V40" i="7"/>
  <c r="W40" i="7"/>
  <c r="X40" i="7"/>
  <c r="Y40" i="7"/>
  <c r="U41" i="7"/>
  <c r="V41" i="7"/>
  <c r="W41" i="7"/>
  <c r="X41" i="7"/>
  <c r="Y41" i="7"/>
  <c r="U42" i="7"/>
  <c r="V42" i="7"/>
  <c r="W42" i="7"/>
  <c r="X42" i="7"/>
  <c r="Y42" i="7"/>
  <c r="U43" i="7"/>
  <c r="V43" i="7"/>
  <c r="W43" i="7"/>
  <c r="X43" i="7"/>
  <c r="Y43" i="7"/>
  <c r="U44" i="7"/>
  <c r="V44" i="7"/>
  <c r="W44" i="7"/>
  <c r="X44" i="7"/>
  <c r="Y44" i="7"/>
  <c r="U45" i="7"/>
  <c r="V45" i="7"/>
  <c r="W45" i="7"/>
  <c r="X45" i="7"/>
  <c r="Y45" i="7"/>
  <c r="U46" i="7"/>
  <c r="V46" i="7"/>
  <c r="W46" i="7"/>
  <c r="X46" i="7"/>
  <c r="Y46" i="7"/>
  <c r="U47" i="7"/>
  <c r="V47" i="7"/>
  <c r="W47" i="7"/>
  <c r="X47" i="7"/>
  <c r="Y47" i="7"/>
  <c r="U48" i="7"/>
  <c r="V48" i="7"/>
  <c r="W48" i="7"/>
  <c r="X48" i="7"/>
  <c r="Y48" i="7"/>
  <c r="U49" i="7"/>
  <c r="V49" i="7"/>
  <c r="W49" i="7"/>
  <c r="X49" i="7"/>
  <c r="Y49" i="7"/>
  <c r="U50" i="7"/>
  <c r="V50" i="7"/>
  <c r="W50" i="7"/>
  <c r="X50" i="7"/>
  <c r="Y50" i="7"/>
  <c r="U51" i="7"/>
  <c r="V51" i="7"/>
  <c r="W51" i="7"/>
  <c r="X51" i="7"/>
  <c r="Y51" i="7"/>
  <c r="U52" i="7"/>
  <c r="V52" i="7"/>
  <c r="W52" i="7"/>
  <c r="X52" i="7"/>
  <c r="Y52" i="7"/>
  <c r="U53" i="7"/>
  <c r="V53" i="7"/>
  <c r="W53" i="7"/>
  <c r="X53" i="7"/>
  <c r="Y53" i="7"/>
  <c r="U54" i="7"/>
  <c r="V54" i="7"/>
  <c r="W54" i="7"/>
  <c r="X54" i="7"/>
  <c r="Y54" i="7"/>
  <c r="U55" i="7"/>
  <c r="V55" i="7"/>
  <c r="W55" i="7"/>
  <c r="X55" i="7"/>
  <c r="Y55" i="7"/>
  <c r="U56" i="7"/>
  <c r="V56" i="7"/>
  <c r="W56" i="7"/>
  <c r="X56" i="7"/>
  <c r="Y56" i="7"/>
  <c r="U57" i="7"/>
  <c r="V57" i="7"/>
  <c r="W57" i="7"/>
  <c r="X57" i="7"/>
  <c r="Y57" i="7"/>
  <c r="U58" i="7"/>
  <c r="V58" i="7"/>
  <c r="W58" i="7"/>
  <c r="X58" i="7"/>
  <c r="Y58" i="7"/>
  <c r="U59" i="7"/>
  <c r="V59" i="7"/>
  <c r="W59" i="7"/>
  <c r="X59" i="7"/>
  <c r="Y59" i="7"/>
  <c r="U60" i="7"/>
  <c r="V60" i="7"/>
  <c r="W60" i="7"/>
  <c r="X60" i="7"/>
  <c r="Y60" i="7"/>
  <c r="U61" i="7"/>
  <c r="V61" i="7"/>
  <c r="W61" i="7"/>
  <c r="X61" i="7"/>
  <c r="Y61" i="7"/>
  <c r="U62" i="7"/>
  <c r="V62" i="7"/>
  <c r="W62" i="7"/>
  <c r="X62" i="7"/>
  <c r="Y62" i="7"/>
  <c r="U63" i="7"/>
  <c r="V63" i="7"/>
  <c r="W63" i="7"/>
  <c r="X63" i="7"/>
  <c r="Y63" i="7"/>
  <c r="U64" i="7"/>
  <c r="V64" i="7"/>
  <c r="W64" i="7"/>
  <c r="X64" i="7"/>
  <c r="Y64" i="7"/>
  <c r="U65" i="7"/>
  <c r="V65" i="7"/>
  <c r="W65" i="7"/>
  <c r="X65" i="7"/>
  <c r="Y65" i="7"/>
  <c r="U66" i="7"/>
  <c r="V66" i="7"/>
  <c r="W66" i="7"/>
  <c r="X66" i="7"/>
  <c r="Y66" i="7"/>
  <c r="U67" i="7"/>
  <c r="V67" i="7"/>
  <c r="W67" i="7"/>
  <c r="X67" i="7"/>
  <c r="Y67" i="7"/>
  <c r="U68" i="7"/>
  <c r="V68" i="7"/>
  <c r="W68" i="7"/>
  <c r="X68" i="7"/>
  <c r="Y68" i="7"/>
  <c r="U69" i="7"/>
  <c r="V69" i="7"/>
  <c r="W69" i="7"/>
  <c r="X69" i="7"/>
  <c r="Y69" i="7"/>
  <c r="U70" i="7"/>
  <c r="V70" i="7"/>
  <c r="W70" i="7"/>
  <c r="X70" i="7"/>
  <c r="Y70" i="7"/>
  <c r="U71" i="7"/>
  <c r="V71" i="7"/>
  <c r="W71" i="7"/>
  <c r="X71" i="7"/>
  <c r="Y71" i="7"/>
  <c r="U72" i="7"/>
  <c r="V72" i="7"/>
  <c r="W72" i="7"/>
  <c r="X72" i="7"/>
  <c r="Y72" i="7"/>
  <c r="U73" i="7"/>
  <c r="V73" i="7"/>
  <c r="W73" i="7"/>
  <c r="X73" i="7"/>
  <c r="Y73" i="7"/>
  <c r="U74" i="7"/>
  <c r="V74" i="7"/>
  <c r="W74" i="7"/>
  <c r="X74" i="7"/>
  <c r="Y74" i="7"/>
  <c r="U76" i="7"/>
  <c r="V76" i="7"/>
  <c r="W76" i="7"/>
  <c r="X76" i="7"/>
  <c r="Y76" i="7"/>
  <c r="U77" i="7"/>
  <c r="V77" i="7"/>
  <c r="W77" i="7"/>
  <c r="X77" i="7"/>
  <c r="Y77" i="7"/>
  <c r="U78" i="7"/>
  <c r="V78" i="7"/>
  <c r="W78" i="7"/>
  <c r="X78" i="7"/>
  <c r="Y78" i="7"/>
  <c r="U79" i="7"/>
  <c r="V79" i="7"/>
  <c r="W79" i="7"/>
  <c r="X79" i="7"/>
  <c r="Y79" i="7"/>
  <c r="U80" i="7"/>
  <c r="V80" i="7"/>
  <c r="W80" i="7"/>
  <c r="X80" i="7"/>
  <c r="Y80" i="7"/>
  <c r="U81" i="7"/>
  <c r="V81" i="7"/>
  <c r="W81" i="7"/>
  <c r="X81" i="7"/>
  <c r="Y81" i="7"/>
  <c r="U82" i="7"/>
  <c r="V82" i="7"/>
  <c r="W82" i="7"/>
  <c r="X82" i="7"/>
  <c r="Y82" i="7"/>
  <c r="U83" i="7"/>
  <c r="V83" i="7"/>
  <c r="W83" i="7"/>
  <c r="X83" i="7"/>
  <c r="Y83" i="7"/>
  <c r="U84" i="7"/>
  <c r="V84" i="7"/>
  <c r="W84" i="7"/>
  <c r="X84" i="7"/>
  <c r="Y84" i="7"/>
  <c r="U85" i="7"/>
  <c r="V85" i="7"/>
  <c r="W85" i="7"/>
  <c r="X85" i="7"/>
  <c r="Y85" i="7"/>
  <c r="U86" i="7"/>
  <c r="V86" i="7"/>
  <c r="W86" i="7"/>
  <c r="X86" i="7"/>
  <c r="Y86" i="7"/>
  <c r="U87" i="7"/>
  <c r="V87" i="7"/>
  <c r="W87" i="7"/>
  <c r="X87" i="7"/>
  <c r="Y87" i="7"/>
  <c r="U88" i="7"/>
  <c r="V88" i="7"/>
  <c r="W88" i="7"/>
  <c r="X88" i="7"/>
  <c r="Y88" i="7"/>
  <c r="U89" i="7"/>
  <c r="V89" i="7"/>
  <c r="W89" i="7"/>
  <c r="X89" i="7"/>
  <c r="Y89" i="7"/>
  <c r="U90" i="7"/>
  <c r="V90" i="7"/>
  <c r="W90" i="7"/>
  <c r="X90" i="7"/>
  <c r="Y90" i="7"/>
  <c r="U91" i="7"/>
  <c r="V91" i="7"/>
  <c r="W91" i="7"/>
  <c r="X91" i="7"/>
  <c r="Y91" i="7"/>
  <c r="U92" i="7"/>
  <c r="V92" i="7"/>
  <c r="W92" i="7"/>
  <c r="X92" i="7"/>
  <c r="Y92" i="7"/>
  <c r="U93" i="7"/>
  <c r="V93" i="7"/>
  <c r="W93" i="7"/>
  <c r="X93" i="7"/>
  <c r="Y93" i="7"/>
  <c r="U94" i="7"/>
  <c r="V94" i="7"/>
  <c r="W94" i="7"/>
  <c r="X94" i="7"/>
  <c r="Y94" i="7"/>
  <c r="U95" i="7"/>
  <c r="V95" i="7"/>
  <c r="W95" i="7"/>
  <c r="X95" i="7"/>
  <c r="Y95" i="7"/>
  <c r="U96" i="7"/>
  <c r="V96" i="7"/>
  <c r="W96" i="7"/>
  <c r="X96" i="7"/>
  <c r="Y96" i="7"/>
  <c r="U97" i="7"/>
  <c r="V97" i="7"/>
  <c r="W97" i="7"/>
  <c r="X97" i="7"/>
  <c r="Y97" i="7"/>
  <c r="U98" i="7"/>
  <c r="V98" i="7"/>
  <c r="W98" i="7"/>
  <c r="X98" i="7"/>
  <c r="Y98" i="7"/>
  <c r="U99" i="7"/>
  <c r="V99" i="7"/>
  <c r="W99" i="7"/>
  <c r="X99" i="7"/>
  <c r="Y99" i="7"/>
  <c r="U100" i="7"/>
  <c r="V100" i="7"/>
  <c r="W100" i="7"/>
  <c r="X100" i="7"/>
  <c r="Y100" i="7"/>
  <c r="U101" i="7"/>
  <c r="V101" i="7"/>
  <c r="W101" i="7"/>
  <c r="X101" i="7"/>
  <c r="Y101" i="7"/>
  <c r="U102" i="7"/>
  <c r="V102" i="7"/>
  <c r="W102" i="7"/>
  <c r="X102" i="7"/>
  <c r="Y102" i="7"/>
  <c r="U103" i="7"/>
  <c r="V103" i="7"/>
  <c r="W103" i="7"/>
  <c r="X103" i="7"/>
  <c r="Y103" i="7"/>
  <c r="U104" i="7"/>
  <c r="V104" i="7"/>
  <c r="W104" i="7"/>
  <c r="X104" i="7"/>
  <c r="Y104" i="7"/>
  <c r="U105" i="7"/>
  <c r="V105" i="7"/>
  <c r="W105" i="7"/>
  <c r="X105" i="7"/>
  <c r="Y105" i="7"/>
  <c r="U106" i="7"/>
  <c r="V106" i="7"/>
  <c r="W106" i="7"/>
  <c r="X106" i="7"/>
  <c r="Y106" i="7"/>
  <c r="U107" i="7"/>
  <c r="V107" i="7"/>
  <c r="W107" i="7"/>
  <c r="X107" i="7"/>
  <c r="Y107" i="7"/>
  <c r="U108" i="7"/>
  <c r="V108" i="7"/>
  <c r="W108" i="7"/>
  <c r="X108" i="7"/>
  <c r="Y108" i="7"/>
  <c r="U109" i="7"/>
  <c r="V109" i="7"/>
  <c r="W109" i="7"/>
  <c r="X109" i="7"/>
  <c r="Y109" i="7"/>
  <c r="U110" i="7"/>
  <c r="V110" i="7"/>
  <c r="W110" i="7"/>
  <c r="X110" i="7"/>
  <c r="Y110" i="7"/>
  <c r="U111" i="7"/>
  <c r="V111" i="7"/>
  <c r="W111" i="7"/>
  <c r="X111" i="7"/>
  <c r="Y1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N12" i="7"/>
  <c r="O12" i="7"/>
  <c r="P12" i="7"/>
  <c r="Q12" i="7"/>
  <c r="R12" i="7"/>
  <c r="N14" i="7"/>
  <c r="O14" i="7"/>
  <c r="P14" i="7"/>
  <c r="Q14" i="7"/>
  <c r="R14" i="7"/>
  <c r="N15" i="7"/>
  <c r="O15" i="7"/>
  <c r="P15" i="7"/>
  <c r="Q15" i="7"/>
  <c r="R15" i="7"/>
  <c r="N16" i="7"/>
  <c r="O16" i="7"/>
  <c r="P16" i="7"/>
  <c r="Q16" i="7"/>
  <c r="R16" i="7"/>
  <c r="N17" i="7"/>
  <c r="O17" i="7"/>
  <c r="P17" i="7"/>
  <c r="Q17" i="7"/>
  <c r="R17" i="7"/>
  <c r="N18" i="7"/>
  <c r="O18" i="7"/>
  <c r="P18" i="7"/>
  <c r="Q18" i="7"/>
  <c r="R18" i="7"/>
  <c r="N19" i="7"/>
  <c r="O19" i="7"/>
  <c r="P19" i="7"/>
  <c r="Q19" i="7"/>
  <c r="R19" i="7"/>
  <c r="N20" i="7"/>
  <c r="O20" i="7"/>
  <c r="P20" i="7"/>
  <c r="Q20" i="7"/>
  <c r="R20" i="7"/>
  <c r="N21" i="7"/>
  <c r="O21" i="7"/>
  <c r="P21" i="7"/>
  <c r="Q21" i="7"/>
  <c r="R21" i="7"/>
  <c r="N22" i="7"/>
  <c r="O22" i="7"/>
  <c r="P22" i="7"/>
  <c r="Q22" i="7"/>
  <c r="R22" i="7"/>
  <c r="N23" i="7"/>
  <c r="O23" i="7"/>
  <c r="P23" i="7"/>
  <c r="Q23" i="7"/>
  <c r="R23" i="7"/>
  <c r="N24" i="7"/>
  <c r="O24" i="7"/>
  <c r="P24" i="7"/>
  <c r="Q24" i="7"/>
  <c r="R24" i="7"/>
  <c r="N25" i="7"/>
  <c r="O25" i="7"/>
  <c r="P25" i="7"/>
  <c r="Q25" i="7"/>
  <c r="R25" i="7"/>
  <c r="N26" i="7"/>
  <c r="O26" i="7"/>
  <c r="P26" i="7"/>
  <c r="Q26" i="7"/>
  <c r="R26" i="7"/>
  <c r="N27" i="7"/>
  <c r="O27" i="7"/>
  <c r="P27" i="7"/>
  <c r="Q27" i="7"/>
  <c r="R27" i="7"/>
  <c r="N28" i="7"/>
  <c r="O28" i="7"/>
  <c r="P28" i="7"/>
  <c r="Q28" i="7"/>
  <c r="R28" i="7"/>
  <c r="N29" i="7"/>
  <c r="O29" i="7"/>
  <c r="P29" i="7"/>
  <c r="Q29" i="7"/>
  <c r="R29" i="7"/>
  <c r="N30" i="7"/>
  <c r="O30" i="7"/>
  <c r="P30" i="7"/>
  <c r="Q30" i="7"/>
  <c r="R30" i="7"/>
  <c r="N31" i="7"/>
  <c r="O31" i="7"/>
  <c r="P31" i="7"/>
  <c r="Q31" i="7"/>
  <c r="R31" i="7"/>
  <c r="N32" i="7"/>
  <c r="O32" i="7"/>
  <c r="P32" i="7"/>
  <c r="Q32" i="7"/>
  <c r="R32" i="7"/>
  <c r="N33" i="7"/>
  <c r="O33" i="7"/>
  <c r="P33" i="7"/>
  <c r="Q33" i="7"/>
  <c r="R33" i="7"/>
  <c r="N34" i="7"/>
  <c r="O34" i="7"/>
  <c r="P34" i="7"/>
  <c r="Q34" i="7"/>
  <c r="R34" i="7"/>
  <c r="N35" i="7"/>
  <c r="O35" i="7"/>
  <c r="P35" i="7"/>
  <c r="Q35" i="7"/>
  <c r="R35" i="7"/>
  <c r="N36" i="7"/>
  <c r="O36" i="7"/>
  <c r="P36" i="7"/>
  <c r="Q36" i="7"/>
  <c r="R36" i="7"/>
  <c r="N37" i="7"/>
  <c r="O37" i="7"/>
  <c r="P37" i="7"/>
  <c r="Q37" i="7"/>
  <c r="R37" i="7"/>
  <c r="N38" i="7"/>
  <c r="O38" i="7"/>
  <c r="P38" i="7"/>
  <c r="Q38" i="7"/>
  <c r="R38" i="7"/>
  <c r="N39" i="7"/>
  <c r="O39" i="7"/>
  <c r="P39" i="7"/>
  <c r="Q39" i="7"/>
  <c r="R39" i="7"/>
  <c r="N40" i="7"/>
  <c r="O40" i="7"/>
  <c r="P40" i="7"/>
  <c r="Q40" i="7"/>
  <c r="R40" i="7"/>
  <c r="N41" i="7"/>
  <c r="O41" i="7"/>
  <c r="P41" i="7"/>
  <c r="Q41" i="7"/>
  <c r="R41" i="7"/>
  <c r="N42" i="7"/>
  <c r="O42" i="7"/>
  <c r="P42" i="7"/>
  <c r="Q42" i="7"/>
  <c r="R42" i="7"/>
  <c r="N43" i="7"/>
  <c r="O43" i="7"/>
  <c r="P43" i="7"/>
  <c r="Q43" i="7"/>
  <c r="R43" i="7"/>
  <c r="N44" i="7"/>
  <c r="O44" i="7"/>
  <c r="P44" i="7"/>
  <c r="Q44" i="7"/>
  <c r="R44" i="7"/>
  <c r="N45" i="7"/>
  <c r="O45" i="7"/>
  <c r="P45" i="7"/>
  <c r="Q45" i="7"/>
  <c r="R45" i="7"/>
  <c r="N46" i="7"/>
  <c r="O46" i="7"/>
  <c r="P46" i="7"/>
  <c r="Q46" i="7"/>
  <c r="R46" i="7"/>
  <c r="N47" i="7"/>
  <c r="O47" i="7"/>
  <c r="P47" i="7"/>
  <c r="Q47" i="7"/>
  <c r="R47" i="7"/>
  <c r="N48" i="7"/>
  <c r="O48" i="7"/>
  <c r="P48" i="7"/>
  <c r="Q48" i="7"/>
  <c r="R48" i="7"/>
  <c r="N49" i="7"/>
  <c r="O49" i="7"/>
  <c r="P49" i="7"/>
  <c r="Q49" i="7"/>
  <c r="R49" i="7"/>
  <c r="N50" i="7"/>
  <c r="O50" i="7"/>
  <c r="P50" i="7"/>
  <c r="Q50" i="7"/>
  <c r="R50" i="7"/>
  <c r="N51" i="7"/>
  <c r="O51" i="7"/>
  <c r="P51" i="7"/>
  <c r="Q51" i="7"/>
  <c r="R51" i="7"/>
  <c r="N52" i="7"/>
  <c r="O52" i="7"/>
  <c r="P52" i="7"/>
  <c r="Q52" i="7"/>
  <c r="R52" i="7"/>
  <c r="N53" i="7"/>
  <c r="O53" i="7"/>
  <c r="P53" i="7"/>
  <c r="Q53" i="7"/>
  <c r="R53" i="7"/>
  <c r="N54" i="7"/>
  <c r="O54" i="7"/>
  <c r="P54" i="7"/>
  <c r="Q54" i="7"/>
  <c r="R54" i="7"/>
  <c r="N55" i="7"/>
  <c r="O55" i="7"/>
  <c r="P55" i="7"/>
  <c r="Q55" i="7"/>
  <c r="R55" i="7"/>
  <c r="N56" i="7"/>
  <c r="O56" i="7"/>
  <c r="P56" i="7"/>
  <c r="Q56" i="7"/>
  <c r="R56" i="7"/>
  <c r="N57" i="7"/>
  <c r="O57" i="7"/>
  <c r="P57" i="7"/>
  <c r="Q57" i="7"/>
  <c r="R57" i="7"/>
  <c r="N58" i="7"/>
  <c r="O58" i="7"/>
  <c r="P58" i="7"/>
  <c r="Q58" i="7"/>
  <c r="R58" i="7"/>
  <c r="N59" i="7"/>
  <c r="O59" i="7"/>
  <c r="P59" i="7"/>
  <c r="Q59" i="7"/>
  <c r="R59" i="7"/>
  <c r="N60" i="7"/>
  <c r="O60" i="7"/>
  <c r="P60" i="7"/>
  <c r="Q60" i="7"/>
  <c r="R60" i="7"/>
  <c r="N61" i="7"/>
  <c r="O61" i="7"/>
  <c r="P61" i="7"/>
  <c r="Q61" i="7"/>
  <c r="R61" i="7"/>
  <c r="N62" i="7"/>
  <c r="O62" i="7"/>
  <c r="P62" i="7"/>
  <c r="Q62" i="7"/>
  <c r="R62" i="7"/>
  <c r="N63" i="7"/>
  <c r="O63" i="7"/>
  <c r="P63" i="7"/>
  <c r="Q63" i="7"/>
  <c r="R63" i="7"/>
  <c r="N64" i="7"/>
  <c r="O64" i="7"/>
  <c r="P64" i="7"/>
  <c r="Q64" i="7"/>
  <c r="R64" i="7"/>
  <c r="N65" i="7"/>
  <c r="O65" i="7"/>
  <c r="P65" i="7"/>
  <c r="Q65" i="7"/>
  <c r="R65" i="7"/>
  <c r="N66" i="7"/>
  <c r="O66" i="7"/>
  <c r="P66" i="7"/>
  <c r="Q66" i="7"/>
  <c r="R66" i="7"/>
  <c r="N67" i="7"/>
  <c r="O67" i="7"/>
  <c r="P67" i="7"/>
  <c r="Q67" i="7"/>
  <c r="R67" i="7"/>
  <c r="N68" i="7"/>
  <c r="O68" i="7"/>
  <c r="P68" i="7"/>
  <c r="Q68" i="7"/>
  <c r="R68" i="7"/>
  <c r="N69" i="7"/>
  <c r="O69" i="7"/>
  <c r="P69" i="7"/>
  <c r="Q69" i="7"/>
  <c r="R69" i="7"/>
  <c r="N70" i="7"/>
  <c r="O70" i="7"/>
  <c r="P70" i="7"/>
  <c r="Q70" i="7"/>
  <c r="R70" i="7"/>
  <c r="N71" i="7"/>
  <c r="O71" i="7"/>
  <c r="P71" i="7"/>
  <c r="Q71" i="7"/>
  <c r="R71" i="7"/>
  <c r="N72" i="7"/>
  <c r="O72" i="7"/>
  <c r="P72" i="7"/>
  <c r="Q72" i="7"/>
  <c r="R72" i="7"/>
  <c r="N73" i="7"/>
  <c r="O73" i="7"/>
  <c r="P73" i="7"/>
  <c r="Q73" i="7"/>
  <c r="R73" i="7"/>
  <c r="N74" i="7"/>
  <c r="O74" i="7"/>
  <c r="P74" i="7"/>
  <c r="Q74" i="7"/>
  <c r="R74" i="7"/>
  <c r="N76" i="7"/>
  <c r="O76" i="7"/>
  <c r="P76" i="7"/>
  <c r="Q76" i="7"/>
  <c r="R76" i="7"/>
  <c r="N77" i="7"/>
  <c r="O77" i="7"/>
  <c r="P77" i="7"/>
  <c r="Q77" i="7"/>
  <c r="R77" i="7"/>
  <c r="N78" i="7"/>
  <c r="O78" i="7"/>
  <c r="P78" i="7"/>
  <c r="Q78" i="7"/>
  <c r="R78" i="7"/>
  <c r="N79" i="7"/>
  <c r="O79" i="7"/>
  <c r="P79" i="7"/>
  <c r="Q79" i="7"/>
  <c r="R79" i="7"/>
  <c r="N80" i="7"/>
  <c r="O80" i="7"/>
  <c r="P80" i="7"/>
  <c r="Q80" i="7"/>
  <c r="R80" i="7"/>
  <c r="N81" i="7"/>
  <c r="O81" i="7"/>
  <c r="P81" i="7"/>
  <c r="Q81" i="7"/>
  <c r="R81" i="7"/>
  <c r="N82" i="7"/>
  <c r="O82" i="7"/>
  <c r="P82" i="7"/>
  <c r="Q82" i="7"/>
  <c r="R82" i="7"/>
  <c r="N83" i="7"/>
  <c r="O83" i="7"/>
  <c r="P83" i="7"/>
  <c r="Q83" i="7"/>
  <c r="R83" i="7"/>
  <c r="N84" i="7"/>
  <c r="O84" i="7"/>
  <c r="P84" i="7"/>
  <c r="Q84" i="7"/>
  <c r="R84" i="7"/>
  <c r="N85" i="7"/>
  <c r="O85" i="7"/>
  <c r="P85" i="7"/>
  <c r="Q85" i="7"/>
  <c r="R85" i="7"/>
  <c r="N86" i="7"/>
  <c r="O86" i="7"/>
  <c r="P86" i="7"/>
  <c r="Q86" i="7"/>
  <c r="R86" i="7"/>
  <c r="N87" i="7"/>
  <c r="O87" i="7"/>
  <c r="P87" i="7"/>
  <c r="Q87" i="7"/>
  <c r="R87" i="7"/>
  <c r="N88" i="7"/>
  <c r="O88" i="7"/>
  <c r="P88" i="7"/>
  <c r="Q88" i="7"/>
  <c r="R88" i="7"/>
  <c r="N89" i="7"/>
  <c r="O89" i="7"/>
  <c r="P89" i="7"/>
  <c r="Q89" i="7"/>
  <c r="R89" i="7"/>
  <c r="N90" i="7"/>
  <c r="O90" i="7"/>
  <c r="P90" i="7"/>
  <c r="Q90" i="7"/>
  <c r="R90" i="7"/>
  <c r="N91" i="7"/>
  <c r="O91" i="7"/>
  <c r="P91" i="7"/>
  <c r="Q91" i="7"/>
  <c r="R91" i="7"/>
  <c r="N92" i="7"/>
  <c r="O92" i="7"/>
  <c r="P92" i="7"/>
  <c r="Q92" i="7"/>
  <c r="R92" i="7"/>
  <c r="N93" i="7"/>
  <c r="O93" i="7"/>
  <c r="P93" i="7"/>
  <c r="Q93" i="7"/>
  <c r="R93" i="7"/>
  <c r="N94" i="7"/>
  <c r="O94" i="7"/>
  <c r="P94" i="7"/>
  <c r="Q94" i="7"/>
  <c r="R94" i="7"/>
  <c r="N95" i="7"/>
  <c r="O95" i="7"/>
  <c r="P95" i="7"/>
  <c r="Q95" i="7"/>
  <c r="R95" i="7"/>
  <c r="N96" i="7"/>
  <c r="O96" i="7"/>
  <c r="P96" i="7"/>
  <c r="Q96" i="7"/>
  <c r="R96" i="7"/>
  <c r="N97" i="7"/>
  <c r="O97" i="7"/>
  <c r="P97" i="7"/>
  <c r="Q97" i="7"/>
  <c r="R97" i="7"/>
  <c r="N98" i="7"/>
  <c r="O98" i="7"/>
  <c r="P98" i="7"/>
  <c r="Q98" i="7"/>
  <c r="R98" i="7"/>
  <c r="N99" i="7"/>
  <c r="O99" i="7"/>
  <c r="P99" i="7"/>
  <c r="Q99" i="7"/>
  <c r="R99" i="7"/>
  <c r="N100" i="7"/>
  <c r="O100" i="7"/>
  <c r="P100" i="7"/>
  <c r="Q100" i="7"/>
  <c r="R100" i="7"/>
  <c r="N101" i="7"/>
  <c r="O101" i="7"/>
  <c r="P101" i="7"/>
  <c r="Q101" i="7"/>
  <c r="R101" i="7"/>
  <c r="N102" i="7"/>
  <c r="O102" i="7"/>
  <c r="P102" i="7"/>
  <c r="Q102" i="7"/>
  <c r="R102" i="7"/>
  <c r="N103" i="7"/>
  <c r="O103" i="7"/>
  <c r="P103" i="7"/>
  <c r="Q103" i="7"/>
  <c r="R103" i="7"/>
  <c r="N104" i="7"/>
  <c r="O104" i="7"/>
  <c r="P104" i="7"/>
  <c r="Q104" i="7"/>
  <c r="R104" i="7"/>
  <c r="N105" i="7"/>
  <c r="O105" i="7"/>
  <c r="P105" i="7"/>
  <c r="Q105" i="7"/>
  <c r="R105" i="7"/>
  <c r="N106" i="7"/>
  <c r="O106" i="7"/>
  <c r="P106" i="7"/>
  <c r="Q106" i="7"/>
  <c r="R106" i="7"/>
  <c r="N107" i="7"/>
  <c r="O107" i="7"/>
  <c r="P107" i="7"/>
  <c r="Q107" i="7"/>
  <c r="R107" i="7"/>
  <c r="N108" i="7"/>
  <c r="O108" i="7"/>
  <c r="P108" i="7"/>
  <c r="Q108" i="7"/>
  <c r="R108" i="7"/>
  <c r="N109" i="7"/>
  <c r="O109" i="7"/>
  <c r="P109" i="7"/>
  <c r="Q109" i="7"/>
  <c r="R109" i="7"/>
  <c r="N110" i="7"/>
  <c r="O110" i="7"/>
  <c r="P110" i="7"/>
  <c r="Q110" i="7"/>
  <c r="R110" i="7"/>
  <c r="N111" i="7"/>
  <c r="O111" i="7"/>
  <c r="P111" i="7"/>
  <c r="Q111" i="7"/>
  <c r="R111" i="7"/>
  <c r="M12" i="7"/>
  <c r="M14" i="7"/>
  <c r="M15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L12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H3" i="56" l="1"/>
  <c r="J3" i="56" s="1"/>
  <c r="I4" i="56" s="1"/>
  <c r="U4" i="56"/>
  <c r="Z3" i="56"/>
  <c r="AA4" i="56" s="1"/>
  <c r="AG4" i="56"/>
  <c r="K3" i="57"/>
  <c r="G3" i="57"/>
  <c r="B55" i="19"/>
  <c r="B46" i="7"/>
  <c r="C49" i="7" s="1"/>
  <c r="BS2" i="35"/>
  <c r="BR2" i="35"/>
  <c r="BQ2" i="35"/>
  <c r="BP2" i="35"/>
  <c r="BO2" i="35"/>
  <c r="AV2" i="35"/>
  <c r="AU2" i="35"/>
  <c r="AT2" i="35"/>
  <c r="AS2" i="35"/>
  <c r="AR2" i="35"/>
  <c r="AI2" i="35"/>
  <c r="AH2" i="35"/>
  <c r="AG2" i="35"/>
  <c r="AF2" i="35"/>
  <c r="AE2" i="35"/>
  <c r="A98" i="35"/>
  <c r="A97" i="35"/>
  <c r="A96" i="35"/>
  <c r="A95" i="35"/>
  <c r="A94" i="35"/>
  <c r="A93" i="35"/>
  <c r="A92" i="35"/>
  <c r="A91" i="35"/>
  <c r="A90" i="35"/>
  <c r="A89" i="35"/>
  <c r="A88" i="35"/>
  <c r="A87" i="35"/>
  <c r="A86" i="35"/>
  <c r="A85" i="35"/>
  <c r="A84" i="35"/>
  <c r="A83" i="35"/>
  <c r="A82" i="35"/>
  <c r="A81" i="35"/>
  <c r="A80" i="35"/>
  <c r="A79" i="35"/>
  <c r="A78" i="35"/>
  <c r="A77" i="35"/>
  <c r="A76" i="35"/>
  <c r="A75" i="35"/>
  <c r="A74" i="35"/>
  <c r="A73" i="35"/>
  <c r="A72" i="35"/>
  <c r="A71" i="35"/>
  <c r="A70" i="35"/>
  <c r="A69" i="35"/>
  <c r="A68" i="35"/>
  <c r="A67" i="35"/>
  <c r="A66" i="35"/>
  <c r="A65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A37" i="35"/>
  <c r="A36" i="35"/>
  <c r="A35" i="35"/>
  <c r="A34" i="35"/>
  <c r="A33" i="35"/>
  <c r="A32" i="35"/>
  <c r="A31" i="35"/>
  <c r="A30" i="35"/>
  <c r="A29" i="35"/>
  <c r="A28" i="35"/>
  <c r="A27" i="35"/>
  <c r="A26" i="35"/>
  <c r="A25" i="35"/>
  <c r="A24" i="35"/>
  <c r="A23" i="35"/>
  <c r="A22" i="35"/>
  <c r="A21" i="35"/>
  <c r="A20" i="35"/>
  <c r="A19" i="35"/>
  <c r="A18" i="35"/>
  <c r="A17" i="35"/>
  <c r="A16" i="35"/>
  <c r="A15" i="35"/>
  <c r="A14" i="35"/>
  <c r="A13" i="35"/>
  <c r="A12" i="35"/>
  <c r="A11" i="35"/>
  <c r="A10" i="35"/>
  <c r="A9" i="35"/>
  <c r="A8" i="35"/>
  <c r="A7" i="35"/>
  <c r="A6" i="35"/>
  <c r="A5" i="35"/>
  <c r="A4" i="35"/>
  <c r="A3" i="35"/>
  <c r="A2" i="35"/>
  <c r="L2" i="35"/>
  <c r="K2" i="35"/>
  <c r="J2" i="35"/>
  <c r="I2" i="35"/>
  <c r="H2" i="35"/>
  <c r="AN29" i="19"/>
  <c r="AO29" i="19"/>
  <c r="AP29" i="19"/>
  <c r="AQ29" i="19"/>
  <c r="AR29" i="19"/>
  <c r="AS29" i="19"/>
  <c r="AT29" i="19"/>
  <c r="AN30" i="19"/>
  <c r="AO30" i="19"/>
  <c r="AP30" i="19"/>
  <c r="AQ30" i="19"/>
  <c r="AR30" i="19"/>
  <c r="AS30" i="19"/>
  <c r="AT30" i="19"/>
  <c r="AN31" i="19"/>
  <c r="AO31" i="19"/>
  <c r="AP31" i="19"/>
  <c r="AQ31" i="19"/>
  <c r="AR31" i="19"/>
  <c r="AS31" i="19"/>
  <c r="AT31" i="19"/>
  <c r="AN32" i="19"/>
  <c r="AO32" i="19"/>
  <c r="AP32" i="19"/>
  <c r="AQ32" i="19"/>
  <c r="AR32" i="19"/>
  <c r="AS32" i="19"/>
  <c r="AT32" i="19"/>
  <c r="AN33" i="19"/>
  <c r="AO33" i="19"/>
  <c r="AP33" i="19"/>
  <c r="AQ33" i="19"/>
  <c r="AR33" i="19"/>
  <c r="AS33" i="19"/>
  <c r="AT33" i="19"/>
  <c r="AN34" i="19"/>
  <c r="AO34" i="19"/>
  <c r="AP34" i="19"/>
  <c r="AQ34" i="19"/>
  <c r="AR34" i="19"/>
  <c r="AS34" i="19"/>
  <c r="AT34" i="19"/>
  <c r="AN35" i="19"/>
  <c r="AO35" i="19"/>
  <c r="AP35" i="19"/>
  <c r="AQ35" i="19"/>
  <c r="AR35" i="19"/>
  <c r="AS35" i="19"/>
  <c r="AT35" i="19"/>
  <c r="AN36" i="19"/>
  <c r="AO36" i="19"/>
  <c r="AP36" i="19"/>
  <c r="AQ36" i="19"/>
  <c r="AR36" i="19"/>
  <c r="AS36" i="19"/>
  <c r="AT36" i="19"/>
  <c r="AN37" i="19"/>
  <c r="AO37" i="19"/>
  <c r="AP37" i="19"/>
  <c r="AQ37" i="19"/>
  <c r="AR37" i="19"/>
  <c r="AS37" i="19"/>
  <c r="AT37" i="19"/>
  <c r="AN38" i="19"/>
  <c r="AO38" i="19"/>
  <c r="AP38" i="19"/>
  <c r="AQ38" i="19"/>
  <c r="AR38" i="19"/>
  <c r="AS38" i="19"/>
  <c r="AT38" i="19"/>
  <c r="AN39" i="19"/>
  <c r="AO39" i="19"/>
  <c r="AP39" i="19"/>
  <c r="AQ39" i="19"/>
  <c r="AR39" i="19"/>
  <c r="AS39" i="19"/>
  <c r="AT39" i="19"/>
  <c r="AN40" i="19"/>
  <c r="AO40" i="19"/>
  <c r="AP40" i="19"/>
  <c r="AQ40" i="19"/>
  <c r="AR40" i="19"/>
  <c r="AS40" i="19"/>
  <c r="AT40" i="19"/>
  <c r="AN41" i="19"/>
  <c r="AO41" i="19"/>
  <c r="AP41" i="19"/>
  <c r="AQ41" i="19"/>
  <c r="AR41" i="19"/>
  <c r="AS41" i="19"/>
  <c r="AT41" i="19"/>
  <c r="AN42" i="19"/>
  <c r="AO42" i="19"/>
  <c r="AP42" i="19"/>
  <c r="AQ42" i="19"/>
  <c r="AR42" i="19"/>
  <c r="AS42" i="19"/>
  <c r="AT42" i="19"/>
  <c r="AN43" i="19"/>
  <c r="AO43" i="19"/>
  <c r="AP43" i="19"/>
  <c r="AQ43" i="19"/>
  <c r="AR43" i="19"/>
  <c r="AS43" i="19"/>
  <c r="AT43" i="19"/>
  <c r="AN44" i="19"/>
  <c r="AO44" i="19"/>
  <c r="AP44" i="19"/>
  <c r="AQ44" i="19"/>
  <c r="AR44" i="19"/>
  <c r="AS44" i="19"/>
  <c r="AT44" i="19"/>
  <c r="AN45" i="19"/>
  <c r="AO45" i="19"/>
  <c r="AP45" i="19"/>
  <c r="AQ45" i="19"/>
  <c r="AR45" i="19"/>
  <c r="AS45" i="19"/>
  <c r="AT45" i="19"/>
  <c r="AN46" i="19"/>
  <c r="AO46" i="19"/>
  <c r="AP46" i="19"/>
  <c r="AQ46" i="19"/>
  <c r="AR46" i="19"/>
  <c r="AS46" i="19"/>
  <c r="AT46" i="19"/>
  <c r="AN47" i="19"/>
  <c r="AO47" i="19"/>
  <c r="AP47" i="19"/>
  <c r="AQ47" i="19"/>
  <c r="AR47" i="19"/>
  <c r="AS47" i="19"/>
  <c r="AT47" i="19"/>
  <c r="AN48" i="19"/>
  <c r="AO48" i="19"/>
  <c r="AP48" i="19"/>
  <c r="AQ48" i="19"/>
  <c r="AR48" i="19"/>
  <c r="AS48" i="19"/>
  <c r="AT48" i="19"/>
  <c r="AN49" i="19"/>
  <c r="AO49" i="19"/>
  <c r="AP49" i="19"/>
  <c r="AQ49" i="19"/>
  <c r="AR49" i="19"/>
  <c r="AS49" i="19"/>
  <c r="AT49" i="19"/>
  <c r="AN50" i="19"/>
  <c r="AO50" i="19"/>
  <c r="AP50" i="19"/>
  <c r="AQ50" i="19"/>
  <c r="AR50" i="19"/>
  <c r="AS50" i="19"/>
  <c r="AT50" i="19"/>
  <c r="AN51" i="19"/>
  <c r="AO51" i="19"/>
  <c r="AP51" i="19"/>
  <c r="AQ51" i="19"/>
  <c r="AR51" i="19"/>
  <c r="AS51" i="19"/>
  <c r="AT51" i="19"/>
  <c r="AN52" i="19"/>
  <c r="AO52" i="19"/>
  <c r="AP52" i="19"/>
  <c r="AQ52" i="19"/>
  <c r="AR52" i="19"/>
  <c r="AS52" i="19"/>
  <c r="AT52" i="19"/>
  <c r="AN53" i="19"/>
  <c r="AO53" i="19"/>
  <c r="AP53" i="19"/>
  <c r="AQ53" i="19"/>
  <c r="AR53" i="19"/>
  <c r="AS53" i="19"/>
  <c r="AT53" i="19"/>
  <c r="AN54" i="19"/>
  <c r="AO54" i="19"/>
  <c r="AP54" i="19"/>
  <c r="AQ54" i="19"/>
  <c r="AR54" i="19"/>
  <c r="AS54" i="19"/>
  <c r="AT54" i="19"/>
  <c r="AN55" i="19"/>
  <c r="AO55" i="19"/>
  <c r="AP55" i="19"/>
  <c r="AQ55" i="19"/>
  <c r="AR55" i="19"/>
  <c r="AS55" i="19"/>
  <c r="AT55" i="19"/>
  <c r="AN56" i="19"/>
  <c r="AO56" i="19"/>
  <c r="AP56" i="19"/>
  <c r="AQ56" i="19"/>
  <c r="AR56" i="19"/>
  <c r="AS56" i="19"/>
  <c r="AT56" i="19"/>
  <c r="AN57" i="19"/>
  <c r="AO57" i="19"/>
  <c r="AP57" i="19"/>
  <c r="AQ57" i="19"/>
  <c r="AR57" i="19"/>
  <c r="AS57" i="19"/>
  <c r="AT57" i="19"/>
  <c r="AN58" i="19"/>
  <c r="AO58" i="19"/>
  <c r="AP58" i="19"/>
  <c r="AQ58" i="19"/>
  <c r="AR58" i="19"/>
  <c r="AS58" i="19"/>
  <c r="AT58" i="19"/>
  <c r="AN59" i="19"/>
  <c r="AO59" i="19"/>
  <c r="AP59" i="19"/>
  <c r="AQ59" i="19"/>
  <c r="AR59" i="19"/>
  <c r="AS59" i="19"/>
  <c r="AT59" i="19"/>
  <c r="AN60" i="19"/>
  <c r="AO60" i="19"/>
  <c r="AP60" i="19"/>
  <c r="AQ60" i="19"/>
  <c r="AR60" i="19"/>
  <c r="AS60" i="19"/>
  <c r="AT60" i="19"/>
  <c r="AN61" i="19"/>
  <c r="AO61" i="19"/>
  <c r="AP61" i="19"/>
  <c r="AQ61" i="19"/>
  <c r="AR61" i="19"/>
  <c r="AS61" i="19"/>
  <c r="AT61" i="19"/>
  <c r="AN62" i="19"/>
  <c r="AO62" i="19"/>
  <c r="AP62" i="19"/>
  <c r="AQ62" i="19"/>
  <c r="AR62" i="19"/>
  <c r="AS62" i="19"/>
  <c r="AT62" i="19"/>
  <c r="AN63" i="19"/>
  <c r="AO63" i="19"/>
  <c r="AP63" i="19"/>
  <c r="AQ63" i="19"/>
  <c r="AR63" i="19"/>
  <c r="AS63" i="19"/>
  <c r="AT63" i="19"/>
  <c r="AN64" i="19"/>
  <c r="AO64" i="19"/>
  <c r="AP64" i="19"/>
  <c r="AQ64" i="19"/>
  <c r="AR64" i="19"/>
  <c r="AS64" i="19"/>
  <c r="AT64" i="19"/>
  <c r="AN65" i="19"/>
  <c r="AO65" i="19"/>
  <c r="AP65" i="19"/>
  <c r="AQ65" i="19"/>
  <c r="AR65" i="19"/>
  <c r="AS65" i="19"/>
  <c r="AT65" i="19"/>
  <c r="AN66" i="19"/>
  <c r="AO66" i="19"/>
  <c r="AP66" i="19"/>
  <c r="AQ66" i="19"/>
  <c r="AR66" i="19"/>
  <c r="AS66" i="19"/>
  <c r="AT66" i="19"/>
  <c r="AN67" i="19"/>
  <c r="AO67" i="19"/>
  <c r="AP67" i="19"/>
  <c r="AQ67" i="19"/>
  <c r="AR67" i="19"/>
  <c r="AS67" i="19"/>
  <c r="AT67" i="19"/>
  <c r="AN68" i="19"/>
  <c r="AO68" i="19"/>
  <c r="AP68" i="19"/>
  <c r="AQ68" i="19"/>
  <c r="AR68" i="19"/>
  <c r="AS68" i="19"/>
  <c r="AT68" i="19"/>
  <c r="AN69" i="19"/>
  <c r="AO69" i="19"/>
  <c r="AP69" i="19"/>
  <c r="AQ69" i="19"/>
  <c r="AR69" i="19"/>
  <c r="AS69" i="19"/>
  <c r="AT69" i="19"/>
  <c r="AN70" i="19"/>
  <c r="AO70" i="19"/>
  <c r="AP70" i="19"/>
  <c r="AQ70" i="19"/>
  <c r="AR70" i="19"/>
  <c r="AS70" i="19"/>
  <c r="AT70" i="19"/>
  <c r="AN71" i="19"/>
  <c r="AO71" i="19"/>
  <c r="AP71" i="19"/>
  <c r="AQ71" i="19"/>
  <c r="AR71" i="19"/>
  <c r="AS71" i="19"/>
  <c r="AT71" i="19"/>
  <c r="AN72" i="19"/>
  <c r="AO72" i="19"/>
  <c r="AP72" i="19"/>
  <c r="AQ72" i="19"/>
  <c r="AR72" i="19"/>
  <c r="AS72" i="19"/>
  <c r="AT72" i="19"/>
  <c r="AN73" i="19"/>
  <c r="AO73" i="19"/>
  <c r="AP73" i="19"/>
  <c r="AQ73" i="19"/>
  <c r="AR73" i="19"/>
  <c r="AS73" i="19"/>
  <c r="AT73" i="19"/>
  <c r="AN74" i="19"/>
  <c r="AO74" i="19"/>
  <c r="AP74" i="19"/>
  <c r="AQ74" i="19"/>
  <c r="AR74" i="19"/>
  <c r="AS74" i="19"/>
  <c r="AT74" i="19"/>
  <c r="AN75" i="19"/>
  <c r="AO75" i="19"/>
  <c r="AP75" i="19"/>
  <c r="AQ75" i="19"/>
  <c r="AR75" i="19"/>
  <c r="AS75" i="19"/>
  <c r="AT75" i="19"/>
  <c r="AN76" i="19"/>
  <c r="AO76" i="19"/>
  <c r="AP76" i="19"/>
  <c r="AQ76" i="19"/>
  <c r="AR76" i="19"/>
  <c r="AS76" i="19"/>
  <c r="AT76" i="19"/>
  <c r="AN77" i="19"/>
  <c r="AO77" i="19"/>
  <c r="AP77" i="19"/>
  <c r="AQ77" i="19"/>
  <c r="AR77" i="19"/>
  <c r="AS77" i="19"/>
  <c r="AT77" i="19"/>
  <c r="AN78" i="19"/>
  <c r="AO78" i="19"/>
  <c r="AP78" i="19"/>
  <c r="AQ78" i="19"/>
  <c r="AR78" i="19"/>
  <c r="AS78" i="19"/>
  <c r="AT78" i="19"/>
  <c r="AN79" i="19"/>
  <c r="AO79" i="19"/>
  <c r="AP79" i="19"/>
  <c r="AQ79" i="19"/>
  <c r="AR79" i="19"/>
  <c r="AS79" i="19"/>
  <c r="AT79" i="19"/>
  <c r="AN80" i="19"/>
  <c r="AO80" i="19"/>
  <c r="AP80" i="19"/>
  <c r="AQ80" i="19"/>
  <c r="AR80" i="19"/>
  <c r="AS80" i="19"/>
  <c r="AT80" i="19"/>
  <c r="AN81" i="19"/>
  <c r="AO81" i="19"/>
  <c r="AP81" i="19"/>
  <c r="AQ81" i="19"/>
  <c r="AR81" i="19"/>
  <c r="AS81" i="19"/>
  <c r="AT81" i="19"/>
  <c r="AN82" i="19"/>
  <c r="AO82" i="19"/>
  <c r="AP82" i="19"/>
  <c r="AQ82" i="19"/>
  <c r="AR82" i="19"/>
  <c r="AS82" i="19"/>
  <c r="AT82" i="19"/>
  <c r="AN83" i="19"/>
  <c r="AO83" i="19"/>
  <c r="AP83" i="19"/>
  <c r="AQ83" i="19"/>
  <c r="AR83" i="19"/>
  <c r="AS83" i="19"/>
  <c r="AT83" i="19"/>
  <c r="AN84" i="19"/>
  <c r="AO84" i="19"/>
  <c r="AP84" i="19"/>
  <c r="AQ84" i="19"/>
  <c r="AR84" i="19"/>
  <c r="AS84" i="19"/>
  <c r="AT84" i="19"/>
  <c r="AN85" i="19"/>
  <c r="AO85" i="19"/>
  <c r="AP85" i="19"/>
  <c r="AQ85" i="19"/>
  <c r="AR85" i="19"/>
  <c r="AS85" i="19"/>
  <c r="AT85" i="19"/>
  <c r="AN86" i="19"/>
  <c r="AO86" i="19"/>
  <c r="AP86" i="19"/>
  <c r="AQ86" i="19"/>
  <c r="AR86" i="19"/>
  <c r="AS86" i="19"/>
  <c r="AT86" i="19"/>
  <c r="AN87" i="19"/>
  <c r="AO87" i="19"/>
  <c r="AP87" i="19"/>
  <c r="AQ87" i="19"/>
  <c r="AR87" i="19"/>
  <c r="AS87" i="19"/>
  <c r="AT87" i="19"/>
  <c r="AN88" i="19"/>
  <c r="AO88" i="19"/>
  <c r="AP88" i="19"/>
  <c r="AQ88" i="19"/>
  <c r="AR88" i="19"/>
  <c r="AS88" i="19"/>
  <c r="AT88" i="19"/>
  <c r="AN89" i="19"/>
  <c r="AO89" i="19"/>
  <c r="AP89" i="19"/>
  <c r="AQ89" i="19"/>
  <c r="AR89" i="19"/>
  <c r="AS89" i="19"/>
  <c r="AT89" i="19"/>
  <c r="AN90" i="19"/>
  <c r="AO90" i="19"/>
  <c r="AP90" i="19"/>
  <c r="AQ90" i="19"/>
  <c r="AR90" i="19"/>
  <c r="AS90" i="19"/>
  <c r="AT90" i="19"/>
  <c r="AN91" i="19"/>
  <c r="AO91" i="19"/>
  <c r="AP91" i="19"/>
  <c r="AQ91" i="19"/>
  <c r="AR91" i="19"/>
  <c r="AS91" i="19"/>
  <c r="AT91" i="19"/>
  <c r="AN92" i="19"/>
  <c r="AO92" i="19"/>
  <c r="AP92" i="19"/>
  <c r="AQ92" i="19"/>
  <c r="AR92" i="19"/>
  <c r="AS92" i="19"/>
  <c r="AT92" i="19"/>
  <c r="AN93" i="19"/>
  <c r="AO93" i="19"/>
  <c r="AP93" i="19"/>
  <c r="AQ93" i="19"/>
  <c r="AR93" i="19"/>
  <c r="AS93" i="19"/>
  <c r="AT93" i="19"/>
  <c r="AN94" i="19"/>
  <c r="AO94" i="19"/>
  <c r="AP94" i="19"/>
  <c r="AQ94" i="19"/>
  <c r="AR94" i="19"/>
  <c r="AS94" i="19"/>
  <c r="AT94" i="19"/>
  <c r="AN95" i="19"/>
  <c r="AO95" i="19"/>
  <c r="AP95" i="19"/>
  <c r="AQ95" i="19"/>
  <c r="AR95" i="19"/>
  <c r="AS95" i="19"/>
  <c r="AT95" i="19"/>
  <c r="AN96" i="19"/>
  <c r="AO96" i="19"/>
  <c r="AP96" i="19"/>
  <c r="AQ96" i="19"/>
  <c r="AR96" i="19"/>
  <c r="AS96" i="19"/>
  <c r="AT96" i="19"/>
  <c r="AN97" i="19"/>
  <c r="AO97" i="19"/>
  <c r="AP97" i="19"/>
  <c r="AQ97" i="19"/>
  <c r="AR97" i="19"/>
  <c r="AS97" i="19"/>
  <c r="AT97" i="19"/>
  <c r="AN98" i="19"/>
  <c r="AO98" i="19"/>
  <c r="AP98" i="19"/>
  <c r="AQ98" i="19"/>
  <c r="AR98" i="19"/>
  <c r="AS98" i="19"/>
  <c r="AT98" i="19"/>
  <c r="AN99" i="19"/>
  <c r="AO99" i="19"/>
  <c r="AP99" i="19"/>
  <c r="AQ99" i="19"/>
  <c r="AR99" i="19"/>
  <c r="AS99" i="19"/>
  <c r="AT99" i="19"/>
  <c r="AN100" i="19"/>
  <c r="AO100" i="19"/>
  <c r="AP100" i="19"/>
  <c r="AQ100" i="19"/>
  <c r="AR100" i="19"/>
  <c r="AS100" i="19"/>
  <c r="AT100" i="19"/>
  <c r="AN101" i="19"/>
  <c r="AO101" i="19"/>
  <c r="AP101" i="19"/>
  <c r="AQ101" i="19"/>
  <c r="AR101" i="19"/>
  <c r="AS101" i="19"/>
  <c r="AT101" i="19"/>
  <c r="AN102" i="19"/>
  <c r="AO102" i="19"/>
  <c r="AP102" i="19"/>
  <c r="AQ102" i="19"/>
  <c r="AR102" i="19"/>
  <c r="AS102" i="19"/>
  <c r="AT102" i="19"/>
  <c r="AN103" i="19"/>
  <c r="AO103" i="19"/>
  <c r="AP103" i="19"/>
  <c r="AQ103" i="19"/>
  <c r="AR103" i="19"/>
  <c r="AS103" i="19"/>
  <c r="AT103" i="19"/>
  <c r="AN104" i="19"/>
  <c r="AO104" i="19"/>
  <c r="AP104" i="19"/>
  <c r="AQ104" i="19"/>
  <c r="AR104" i="19"/>
  <c r="AS104" i="19"/>
  <c r="AT104" i="19"/>
  <c r="AN105" i="19"/>
  <c r="AO105" i="19"/>
  <c r="AP105" i="19"/>
  <c r="AQ105" i="19"/>
  <c r="AR105" i="19"/>
  <c r="AS105" i="19"/>
  <c r="AT105" i="19"/>
  <c r="AN106" i="19"/>
  <c r="AO106" i="19"/>
  <c r="AP106" i="19"/>
  <c r="AQ106" i="19"/>
  <c r="AR106" i="19"/>
  <c r="AS106" i="19"/>
  <c r="AT106" i="19"/>
  <c r="AN107" i="19"/>
  <c r="AO107" i="19"/>
  <c r="AP107" i="19"/>
  <c r="AQ107" i="19"/>
  <c r="AR107" i="19"/>
  <c r="AS107" i="19"/>
  <c r="AT107" i="19"/>
  <c r="AN108" i="19"/>
  <c r="AO108" i="19"/>
  <c r="AP108" i="19"/>
  <c r="AQ108" i="19"/>
  <c r="AR108" i="19"/>
  <c r="AS108" i="19"/>
  <c r="AT108" i="19"/>
  <c r="AN109" i="19"/>
  <c r="AO109" i="19"/>
  <c r="AP109" i="19"/>
  <c r="AQ109" i="19"/>
  <c r="AR109" i="19"/>
  <c r="AS109" i="19"/>
  <c r="AT109" i="19"/>
  <c r="AN110" i="19"/>
  <c r="AO110" i="19"/>
  <c r="AP110" i="19"/>
  <c r="AQ110" i="19"/>
  <c r="AR110" i="19"/>
  <c r="AS110" i="19"/>
  <c r="AT110" i="19"/>
  <c r="AN111" i="19"/>
  <c r="AO111" i="19"/>
  <c r="AP111" i="19"/>
  <c r="AQ111" i="19"/>
  <c r="AR111" i="19"/>
  <c r="AS111" i="19"/>
  <c r="AT111" i="19"/>
  <c r="AN112" i="19"/>
  <c r="AO112" i="19"/>
  <c r="AP112" i="19"/>
  <c r="AQ112" i="19"/>
  <c r="AR112" i="19"/>
  <c r="AS112" i="19"/>
  <c r="AT112" i="19"/>
  <c r="AN113" i="19"/>
  <c r="AO113" i="19"/>
  <c r="AP113" i="19"/>
  <c r="AQ113" i="19"/>
  <c r="AR113" i="19"/>
  <c r="AS113" i="19"/>
  <c r="AT113" i="19"/>
  <c r="AN114" i="19"/>
  <c r="AO114" i="19"/>
  <c r="AP114" i="19"/>
  <c r="AQ114" i="19"/>
  <c r="AR114" i="19"/>
  <c r="AS114" i="19"/>
  <c r="AT114" i="19"/>
  <c r="AN115" i="19"/>
  <c r="AO115" i="19"/>
  <c r="AP115" i="19"/>
  <c r="AQ115" i="19"/>
  <c r="AR115" i="19"/>
  <c r="AS115" i="19"/>
  <c r="AT115" i="19"/>
  <c r="AN116" i="19"/>
  <c r="AO116" i="19"/>
  <c r="AP116" i="19"/>
  <c r="AQ116" i="19"/>
  <c r="AR116" i="19"/>
  <c r="AS116" i="19"/>
  <c r="AT116" i="19"/>
  <c r="AN117" i="19"/>
  <c r="AO117" i="19"/>
  <c r="AP117" i="19"/>
  <c r="AQ117" i="19"/>
  <c r="AR117" i="19"/>
  <c r="AS117" i="19"/>
  <c r="AT117" i="19"/>
  <c r="AN118" i="19"/>
  <c r="AO118" i="19"/>
  <c r="AP118" i="19"/>
  <c r="AQ118" i="19"/>
  <c r="AR118" i="19"/>
  <c r="AS118" i="19"/>
  <c r="AT118" i="19"/>
  <c r="AN119" i="19"/>
  <c r="AO119" i="19"/>
  <c r="AP119" i="19"/>
  <c r="AQ119" i="19"/>
  <c r="AR119" i="19"/>
  <c r="AS119" i="19"/>
  <c r="AT119" i="19"/>
  <c r="AN120" i="19"/>
  <c r="AO120" i="19"/>
  <c r="AP120" i="19"/>
  <c r="AQ120" i="19"/>
  <c r="AR120" i="19"/>
  <c r="AS120" i="19"/>
  <c r="AT120" i="19"/>
  <c r="AN121" i="19"/>
  <c r="AO121" i="19"/>
  <c r="AP121" i="19"/>
  <c r="AQ121" i="19"/>
  <c r="AR121" i="19"/>
  <c r="AS121" i="19"/>
  <c r="AT121" i="19"/>
  <c r="AN122" i="19"/>
  <c r="AO122" i="19"/>
  <c r="AP122" i="19"/>
  <c r="AQ122" i="19"/>
  <c r="AR122" i="19"/>
  <c r="AS122" i="19"/>
  <c r="AT122" i="19"/>
  <c r="AN123" i="19"/>
  <c r="AO123" i="19"/>
  <c r="AP123" i="19"/>
  <c r="AQ123" i="19"/>
  <c r="AR123" i="19"/>
  <c r="AS123" i="19"/>
  <c r="AT123" i="19"/>
  <c r="AN124" i="19"/>
  <c r="AO124" i="19"/>
  <c r="AP124" i="19"/>
  <c r="AQ124" i="19"/>
  <c r="AR124" i="19"/>
  <c r="AS124" i="19"/>
  <c r="AT124" i="19"/>
  <c r="AN125" i="19"/>
  <c r="AO125" i="19"/>
  <c r="AP125" i="19"/>
  <c r="AQ125" i="19"/>
  <c r="AR125" i="19"/>
  <c r="AS125" i="19"/>
  <c r="AT125" i="19"/>
  <c r="AN126" i="19"/>
  <c r="AO126" i="19"/>
  <c r="AP126" i="19"/>
  <c r="AQ126" i="19"/>
  <c r="AR126" i="19"/>
  <c r="AS126" i="19"/>
  <c r="AT126" i="19"/>
  <c r="AN127" i="19"/>
  <c r="AO127" i="19"/>
  <c r="AP127" i="19"/>
  <c r="AQ127" i="19"/>
  <c r="AR127" i="19"/>
  <c r="AS127" i="19"/>
  <c r="AT127" i="19"/>
  <c r="AN128" i="19"/>
  <c r="AO128" i="19"/>
  <c r="AP128" i="19"/>
  <c r="AQ128" i="19"/>
  <c r="AR128" i="19"/>
  <c r="AS128" i="19"/>
  <c r="AT128" i="19"/>
  <c r="AM29" i="19"/>
  <c r="AM128" i="19"/>
  <c r="AM127" i="19"/>
  <c r="AM126" i="19"/>
  <c r="AM125" i="19"/>
  <c r="AM124" i="19"/>
  <c r="AM123" i="19"/>
  <c r="AM122" i="19"/>
  <c r="AM121" i="19"/>
  <c r="AM120" i="19"/>
  <c r="AM119" i="19"/>
  <c r="AM118" i="19"/>
  <c r="AM117" i="19"/>
  <c r="AM116" i="19"/>
  <c r="AM115" i="19"/>
  <c r="AM114" i="19"/>
  <c r="AM113" i="19"/>
  <c r="AM112" i="19"/>
  <c r="AM111" i="19"/>
  <c r="AM110" i="19"/>
  <c r="AM109" i="19"/>
  <c r="AM108" i="19"/>
  <c r="AM107" i="19"/>
  <c r="AM106" i="19"/>
  <c r="AM105" i="19"/>
  <c r="AM104" i="19"/>
  <c r="AM103" i="19"/>
  <c r="AM102" i="19"/>
  <c r="AM101" i="19"/>
  <c r="AM100" i="19"/>
  <c r="AM99" i="19"/>
  <c r="AM98" i="19"/>
  <c r="AM97" i="19"/>
  <c r="AM96" i="19"/>
  <c r="AM95" i="19"/>
  <c r="AM94" i="19"/>
  <c r="AM93" i="19"/>
  <c r="AM92" i="19"/>
  <c r="AM91" i="19"/>
  <c r="AM90" i="19"/>
  <c r="AM89" i="19"/>
  <c r="AM88" i="19"/>
  <c r="AM87" i="19"/>
  <c r="AM86" i="19"/>
  <c r="AM85" i="19"/>
  <c r="AM84" i="19"/>
  <c r="AM83" i="19"/>
  <c r="AM82" i="19"/>
  <c r="AM81" i="19"/>
  <c r="AM80" i="19"/>
  <c r="AM79" i="19"/>
  <c r="AM78" i="19"/>
  <c r="AM77" i="19"/>
  <c r="AM76" i="19"/>
  <c r="AM75" i="19"/>
  <c r="AM74" i="19"/>
  <c r="AM73" i="19"/>
  <c r="AM72" i="19"/>
  <c r="AM71" i="19"/>
  <c r="AM70" i="19"/>
  <c r="AM69" i="19"/>
  <c r="AM68" i="19"/>
  <c r="AM67" i="19"/>
  <c r="AM66" i="19"/>
  <c r="AM65" i="19"/>
  <c r="AM64" i="19"/>
  <c r="AM63" i="19"/>
  <c r="AM62" i="19"/>
  <c r="AM61" i="19"/>
  <c r="AM60" i="19"/>
  <c r="AM59" i="19"/>
  <c r="AM58" i="19"/>
  <c r="AM57" i="19"/>
  <c r="AM56" i="19"/>
  <c r="AM55" i="19"/>
  <c r="AM54" i="19"/>
  <c r="AM53" i="19"/>
  <c r="AM52" i="19"/>
  <c r="AM51" i="19"/>
  <c r="AM50" i="19"/>
  <c r="AM49" i="19"/>
  <c r="AM48" i="19"/>
  <c r="AM47" i="19"/>
  <c r="AM46" i="19"/>
  <c r="AM45" i="19"/>
  <c r="AM44" i="19"/>
  <c r="AM43" i="19"/>
  <c r="AM42" i="19"/>
  <c r="AM41" i="19"/>
  <c r="AM40" i="19"/>
  <c r="AM39" i="19"/>
  <c r="AM38" i="19"/>
  <c r="AM37" i="19"/>
  <c r="AM36" i="19"/>
  <c r="AM35" i="19"/>
  <c r="AM34" i="19"/>
  <c r="AM33" i="19"/>
  <c r="AM32" i="19"/>
  <c r="AM31" i="19"/>
  <c r="AM30" i="19"/>
  <c r="AF29" i="19"/>
  <c r="AG29" i="19"/>
  <c r="AH29" i="19"/>
  <c r="AI29" i="19"/>
  <c r="AJ29" i="19"/>
  <c r="AK29" i="19"/>
  <c r="AL29" i="19"/>
  <c r="AF30" i="19"/>
  <c r="AG30" i="19"/>
  <c r="AH30" i="19"/>
  <c r="AI30" i="19"/>
  <c r="AJ30" i="19"/>
  <c r="AK30" i="19"/>
  <c r="AL30" i="19"/>
  <c r="AF31" i="19"/>
  <c r="AG31" i="19"/>
  <c r="AH31" i="19"/>
  <c r="AI31" i="19"/>
  <c r="AJ31" i="19"/>
  <c r="AK31" i="19"/>
  <c r="AL31" i="19"/>
  <c r="AF32" i="19"/>
  <c r="AG32" i="19"/>
  <c r="AH32" i="19"/>
  <c r="AI32" i="19"/>
  <c r="AJ32" i="19"/>
  <c r="AK32" i="19"/>
  <c r="AL32" i="19"/>
  <c r="AF33" i="19"/>
  <c r="AG33" i="19"/>
  <c r="AH33" i="19"/>
  <c r="AI33" i="19"/>
  <c r="AJ33" i="19"/>
  <c r="AK33" i="19"/>
  <c r="AL33" i="19"/>
  <c r="AF34" i="19"/>
  <c r="AG34" i="19"/>
  <c r="AH34" i="19"/>
  <c r="AI34" i="19"/>
  <c r="AJ34" i="19"/>
  <c r="AK34" i="19"/>
  <c r="AL34" i="19"/>
  <c r="AF35" i="19"/>
  <c r="AG35" i="19"/>
  <c r="AH35" i="19"/>
  <c r="AI35" i="19"/>
  <c r="AJ35" i="19"/>
  <c r="AK35" i="19"/>
  <c r="AL35" i="19"/>
  <c r="AF36" i="19"/>
  <c r="AG36" i="19"/>
  <c r="AH36" i="19"/>
  <c r="AI36" i="19"/>
  <c r="AJ36" i="19"/>
  <c r="AK36" i="19"/>
  <c r="AL36" i="19"/>
  <c r="AF37" i="19"/>
  <c r="AG37" i="19"/>
  <c r="AH37" i="19"/>
  <c r="AI37" i="19"/>
  <c r="AJ37" i="19"/>
  <c r="AK37" i="19"/>
  <c r="AL37" i="19"/>
  <c r="AF38" i="19"/>
  <c r="AG38" i="19"/>
  <c r="AH38" i="19"/>
  <c r="AI38" i="19"/>
  <c r="AJ38" i="19"/>
  <c r="AK38" i="19"/>
  <c r="AL38" i="19"/>
  <c r="AF39" i="19"/>
  <c r="AG39" i="19"/>
  <c r="AH39" i="19"/>
  <c r="AI39" i="19"/>
  <c r="AJ39" i="19"/>
  <c r="AK39" i="19"/>
  <c r="AL39" i="19"/>
  <c r="AF40" i="19"/>
  <c r="AG40" i="19"/>
  <c r="AH40" i="19"/>
  <c r="AI40" i="19"/>
  <c r="AJ40" i="19"/>
  <c r="AK40" i="19"/>
  <c r="AL40" i="19"/>
  <c r="AF41" i="19"/>
  <c r="AG41" i="19"/>
  <c r="AH41" i="19"/>
  <c r="AI41" i="19"/>
  <c r="AJ41" i="19"/>
  <c r="AK41" i="19"/>
  <c r="AL41" i="19"/>
  <c r="AF42" i="19"/>
  <c r="AG42" i="19"/>
  <c r="AH42" i="19"/>
  <c r="AI42" i="19"/>
  <c r="AJ42" i="19"/>
  <c r="AK42" i="19"/>
  <c r="AL42" i="19"/>
  <c r="AF43" i="19"/>
  <c r="AG43" i="19"/>
  <c r="AH43" i="19"/>
  <c r="AI43" i="19"/>
  <c r="AJ43" i="19"/>
  <c r="AK43" i="19"/>
  <c r="AL43" i="19"/>
  <c r="AF44" i="19"/>
  <c r="AG44" i="19"/>
  <c r="AH44" i="19"/>
  <c r="AI44" i="19"/>
  <c r="AJ44" i="19"/>
  <c r="AK44" i="19"/>
  <c r="AL44" i="19"/>
  <c r="AF45" i="19"/>
  <c r="AG45" i="19"/>
  <c r="AH45" i="19"/>
  <c r="AI45" i="19"/>
  <c r="AJ45" i="19"/>
  <c r="AK45" i="19"/>
  <c r="AL45" i="19"/>
  <c r="AF46" i="19"/>
  <c r="AG46" i="19"/>
  <c r="AH46" i="19"/>
  <c r="AI46" i="19"/>
  <c r="AJ46" i="19"/>
  <c r="AK46" i="19"/>
  <c r="AL46" i="19"/>
  <c r="AF47" i="19"/>
  <c r="AG47" i="19"/>
  <c r="AH47" i="19"/>
  <c r="AI47" i="19"/>
  <c r="AJ47" i="19"/>
  <c r="AK47" i="19"/>
  <c r="AL47" i="19"/>
  <c r="AF48" i="19"/>
  <c r="AG48" i="19"/>
  <c r="AH48" i="19"/>
  <c r="AI48" i="19"/>
  <c r="AJ48" i="19"/>
  <c r="AK48" i="19"/>
  <c r="AL48" i="19"/>
  <c r="AF49" i="19"/>
  <c r="AG49" i="19"/>
  <c r="AH49" i="19"/>
  <c r="AI49" i="19"/>
  <c r="AJ49" i="19"/>
  <c r="AK49" i="19"/>
  <c r="AL49" i="19"/>
  <c r="AF50" i="19"/>
  <c r="AG50" i="19"/>
  <c r="AH50" i="19"/>
  <c r="AI50" i="19"/>
  <c r="AJ50" i="19"/>
  <c r="AK50" i="19"/>
  <c r="AL50" i="19"/>
  <c r="AF51" i="19"/>
  <c r="AG51" i="19"/>
  <c r="AH51" i="19"/>
  <c r="AI51" i="19"/>
  <c r="AJ51" i="19"/>
  <c r="AK51" i="19"/>
  <c r="AL51" i="19"/>
  <c r="AF52" i="19"/>
  <c r="AG52" i="19"/>
  <c r="AH52" i="19"/>
  <c r="AI52" i="19"/>
  <c r="AJ52" i="19"/>
  <c r="AK52" i="19"/>
  <c r="AL52" i="19"/>
  <c r="AF53" i="19"/>
  <c r="AG53" i="19"/>
  <c r="AH53" i="19"/>
  <c r="AI53" i="19"/>
  <c r="AJ53" i="19"/>
  <c r="AK53" i="19"/>
  <c r="AL53" i="19"/>
  <c r="AF54" i="19"/>
  <c r="AG54" i="19"/>
  <c r="AH54" i="19"/>
  <c r="AI54" i="19"/>
  <c r="AJ54" i="19"/>
  <c r="AK54" i="19"/>
  <c r="AL54" i="19"/>
  <c r="AF55" i="19"/>
  <c r="AG55" i="19"/>
  <c r="AH55" i="19"/>
  <c r="AI55" i="19"/>
  <c r="AJ55" i="19"/>
  <c r="AK55" i="19"/>
  <c r="AL55" i="19"/>
  <c r="AF56" i="19"/>
  <c r="AG56" i="19"/>
  <c r="AH56" i="19"/>
  <c r="AI56" i="19"/>
  <c r="AJ56" i="19"/>
  <c r="AK56" i="19"/>
  <c r="AL56" i="19"/>
  <c r="AF57" i="19"/>
  <c r="AG57" i="19"/>
  <c r="AH57" i="19"/>
  <c r="AI57" i="19"/>
  <c r="AJ57" i="19"/>
  <c r="AK57" i="19"/>
  <c r="AL57" i="19"/>
  <c r="AF58" i="19"/>
  <c r="AG58" i="19"/>
  <c r="AH58" i="19"/>
  <c r="AI58" i="19"/>
  <c r="AJ58" i="19"/>
  <c r="AK58" i="19"/>
  <c r="AL58" i="19"/>
  <c r="AF59" i="19"/>
  <c r="AG59" i="19"/>
  <c r="AH59" i="19"/>
  <c r="AI59" i="19"/>
  <c r="AJ59" i="19"/>
  <c r="AK59" i="19"/>
  <c r="AL59" i="19"/>
  <c r="AF60" i="19"/>
  <c r="AG60" i="19"/>
  <c r="AH60" i="19"/>
  <c r="AI60" i="19"/>
  <c r="AJ60" i="19"/>
  <c r="AK60" i="19"/>
  <c r="AL60" i="19"/>
  <c r="AF61" i="19"/>
  <c r="AG61" i="19"/>
  <c r="AH61" i="19"/>
  <c r="AI61" i="19"/>
  <c r="AJ61" i="19"/>
  <c r="AK61" i="19"/>
  <c r="AL61" i="19"/>
  <c r="AF62" i="19"/>
  <c r="AG62" i="19"/>
  <c r="AH62" i="19"/>
  <c r="AI62" i="19"/>
  <c r="AJ62" i="19"/>
  <c r="AK62" i="19"/>
  <c r="AL62" i="19"/>
  <c r="AF63" i="19"/>
  <c r="AG63" i="19"/>
  <c r="AH63" i="19"/>
  <c r="AI63" i="19"/>
  <c r="AJ63" i="19"/>
  <c r="AK63" i="19"/>
  <c r="AL63" i="19"/>
  <c r="AF64" i="19"/>
  <c r="AG64" i="19"/>
  <c r="AH64" i="19"/>
  <c r="AI64" i="19"/>
  <c r="AJ64" i="19"/>
  <c r="AK64" i="19"/>
  <c r="AL64" i="19"/>
  <c r="AF65" i="19"/>
  <c r="AG65" i="19"/>
  <c r="AH65" i="19"/>
  <c r="AI65" i="19"/>
  <c r="AJ65" i="19"/>
  <c r="AK65" i="19"/>
  <c r="AL65" i="19"/>
  <c r="AF66" i="19"/>
  <c r="AG66" i="19"/>
  <c r="AH66" i="19"/>
  <c r="AI66" i="19"/>
  <c r="AJ66" i="19"/>
  <c r="AK66" i="19"/>
  <c r="AL66" i="19"/>
  <c r="AF67" i="19"/>
  <c r="AG67" i="19"/>
  <c r="AH67" i="19"/>
  <c r="AI67" i="19"/>
  <c r="AJ67" i="19"/>
  <c r="AK67" i="19"/>
  <c r="AL67" i="19"/>
  <c r="AF68" i="19"/>
  <c r="AG68" i="19"/>
  <c r="AH68" i="19"/>
  <c r="AI68" i="19"/>
  <c r="AJ68" i="19"/>
  <c r="AK68" i="19"/>
  <c r="AL68" i="19"/>
  <c r="AF69" i="19"/>
  <c r="AG69" i="19"/>
  <c r="AH69" i="19"/>
  <c r="AI69" i="19"/>
  <c r="AJ69" i="19"/>
  <c r="AK69" i="19"/>
  <c r="AL69" i="19"/>
  <c r="AF70" i="19"/>
  <c r="AG70" i="19"/>
  <c r="AH70" i="19"/>
  <c r="AI70" i="19"/>
  <c r="AJ70" i="19"/>
  <c r="AK70" i="19"/>
  <c r="AL70" i="19"/>
  <c r="AF71" i="19"/>
  <c r="AG71" i="19"/>
  <c r="AH71" i="19"/>
  <c r="AI71" i="19"/>
  <c r="AJ71" i="19"/>
  <c r="AK71" i="19"/>
  <c r="AL71" i="19"/>
  <c r="AF72" i="19"/>
  <c r="AG72" i="19"/>
  <c r="AH72" i="19"/>
  <c r="AI72" i="19"/>
  <c r="AJ72" i="19"/>
  <c r="AK72" i="19"/>
  <c r="AL72" i="19"/>
  <c r="AF73" i="19"/>
  <c r="AG73" i="19"/>
  <c r="AH73" i="19"/>
  <c r="AI73" i="19"/>
  <c r="AJ73" i="19"/>
  <c r="AK73" i="19"/>
  <c r="AL73" i="19"/>
  <c r="AF74" i="19"/>
  <c r="AG74" i="19"/>
  <c r="AH74" i="19"/>
  <c r="AI74" i="19"/>
  <c r="AJ74" i="19"/>
  <c r="AK74" i="19"/>
  <c r="AL74" i="19"/>
  <c r="AF75" i="19"/>
  <c r="AG75" i="19"/>
  <c r="AH75" i="19"/>
  <c r="AI75" i="19"/>
  <c r="AJ75" i="19"/>
  <c r="AK75" i="19"/>
  <c r="AL75" i="19"/>
  <c r="AF76" i="19"/>
  <c r="AG76" i="19"/>
  <c r="AH76" i="19"/>
  <c r="AI76" i="19"/>
  <c r="AJ76" i="19"/>
  <c r="AK76" i="19"/>
  <c r="AL76" i="19"/>
  <c r="AF77" i="19"/>
  <c r="AG77" i="19"/>
  <c r="AH77" i="19"/>
  <c r="AI77" i="19"/>
  <c r="AJ77" i="19"/>
  <c r="AK77" i="19"/>
  <c r="AL77" i="19"/>
  <c r="AF78" i="19"/>
  <c r="AG78" i="19"/>
  <c r="AH78" i="19"/>
  <c r="AI78" i="19"/>
  <c r="AJ78" i="19"/>
  <c r="AK78" i="19"/>
  <c r="AL78" i="19"/>
  <c r="AF79" i="19"/>
  <c r="AG79" i="19"/>
  <c r="AH79" i="19"/>
  <c r="AI79" i="19"/>
  <c r="AJ79" i="19"/>
  <c r="AK79" i="19"/>
  <c r="AL79" i="19"/>
  <c r="AF80" i="19"/>
  <c r="AG80" i="19"/>
  <c r="AH80" i="19"/>
  <c r="AI80" i="19"/>
  <c r="AJ80" i="19"/>
  <c r="AK80" i="19"/>
  <c r="AL80" i="19"/>
  <c r="AF81" i="19"/>
  <c r="AG81" i="19"/>
  <c r="AH81" i="19"/>
  <c r="AI81" i="19"/>
  <c r="AJ81" i="19"/>
  <c r="AK81" i="19"/>
  <c r="AL81" i="19"/>
  <c r="AF82" i="19"/>
  <c r="AG82" i="19"/>
  <c r="AH82" i="19"/>
  <c r="AI82" i="19"/>
  <c r="AJ82" i="19"/>
  <c r="AK82" i="19"/>
  <c r="AL82" i="19"/>
  <c r="AF83" i="19"/>
  <c r="AG83" i="19"/>
  <c r="AH83" i="19"/>
  <c r="AI83" i="19"/>
  <c r="AJ83" i="19"/>
  <c r="AK83" i="19"/>
  <c r="AL83" i="19"/>
  <c r="AF84" i="19"/>
  <c r="AG84" i="19"/>
  <c r="AH84" i="19"/>
  <c r="AI84" i="19"/>
  <c r="AJ84" i="19"/>
  <c r="AK84" i="19"/>
  <c r="AL84" i="19"/>
  <c r="AF85" i="19"/>
  <c r="AG85" i="19"/>
  <c r="AH85" i="19"/>
  <c r="AI85" i="19"/>
  <c r="AJ85" i="19"/>
  <c r="AK85" i="19"/>
  <c r="AL85" i="19"/>
  <c r="AF86" i="19"/>
  <c r="AG86" i="19"/>
  <c r="AH86" i="19"/>
  <c r="AI86" i="19"/>
  <c r="AJ86" i="19"/>
  <c r="AK86" i="19"/>
  <c r="AL86" i="19"/>
  <c r="AF87" i="19"/>
  <c r="AG87" i="19"/>
  <c r="AH87" i="19"/>
  <c r="AI87" i="19"/>
  <c r="AJ87" i="19"/>
  <c r="AK87" i="19"/>
  <c r="AL87" i="19"/>
  <c r="AF88" i="19"/>
  <c r="AG88" i="19"/>
  <c r="AH88" i="19"/>
  <c r="AI88" i="19"/>
  <c r="AJ88" i="19"/>
  <c r="AK88" i="19"/>
  <c r="AL88" i="19"/>
  <c r="AF89" i="19"/>
  <c r="AG89" i="19"/>
  <c r="AH89" i="19"/>
  <c r="AI89" i="19"/>
  <c r="AJ89" i="19"/>
  <c r="AK89" i="19"/>
  <c r="AL89" i="19"/>
  <c r="AF90" i="19"/>
  <c r="AG90" i="19"/>
  <c r="AH90" i="19"/>
  <c r="AI90" i="19"/>
  <c r="AJ90" i="19"/>
  <c r="AK90" i="19"/>
  <c r="AL90" i="19"/>
  <c r="AF91" i="19"/>
  <c r="AG91" i="19"/>
  <c r="AH91" i="19"/>
  <c r="AI91" i="19"/>
  <c r="AJ91" i="19"/>
  <c r="AK91" i="19"/>
  <c r="AL91" i="19"/>
  <c r="AF92" i="19"/>
  <c r="AG92" i="19"/>
  <c r="AH92" i="19"/>
  <c r="AI92" i="19"/>
  <c r="AJ92" i="19"/>
  <c r="AK92" i="19"/>
  <c r="AL92" i="19"/>
  <c r="AF93" i="19"/>
  <c r="AG93" i="19"/>
  <c r="AH93" i="19"/>
  <c r="AI93" i="19"/>
  <c r="AJ93" i="19"/>
  <c r="AK93" i="19"/>
  <c r="AL93" i="19"/>
  <c r="AF94" i="19"/>
  <c r="AG94" i="19"/>
  <c r="AH94" i="19"/>
  <c r="AI94" i="19"/>
  <c r="AJ94" i="19"/>
  <c r="AK94" i="19"/>
  <c r="AL94" i="19"/>
  <c r="AF95" i="19"/>
  <c r="AG95" i="19"/>
  <c r="AH95" i="19"/>
  <c r="AI95" i="19"/>
  <c r="AJ95" i="19"/>
  <c r="AK95" i="19"/>
  <c r="AL95" i="19"/>
  <c r="AF96" i="19"/>
  <c r="AG96" i="19"/>
  <c r="AH96" i="19"/>
  <c r="AI96" i="19"/>
  <c r="AJ96" i="19"/>
  <c r="AK96" i="19"/>
  <c r="AL96" i="19"/>
  <c r="AF97" i="19"/>
  <c r="AG97" i="19"/>
  <c r="AH97" i="19"/>
  <c r="AI97" i="19"/>
  <c r="AJ97" i="19"/>
  <c r="AK97" i="19"/>
  <c r="AL97" i="19"/>
  <c r="AF98" i="19"/>
  <c r="AG98" i="19"/>
  <c r="AH98" i="19"/>
  <c r="AI98" i="19"/>
  <c r="AJ98" i="19"/>
  <c r="AK98" i="19"/>
  <c r="AL98" i="19"/>
  <c r="AF99" i="19"/>
  <c r="AG99" i="19"/>
  <c r="AH99" i="19"/>
  <c r="AI99" i="19"/>
  <c r="AJ99" i="19"/>
  <c r="AK99" i="19"/>
  <c r="AL99" i="19"/>
  <c r="AF100" i="19"/>
  <c r="AG100" i="19"/>
  <c r="AH100" i="19"/>
  <c r="AI100" i="19"/>
  <c r="AJ100" i="19"/>
  <c r="AK100" i="19"/>
  <c r="AL100" i="19"/>
  <c r="AF101" i="19"/>
  <c r="AG101" i="19"/>
  <c r="AH101" i="19"/>
  <c r="AI101" i="19"/>
  <c r="AJ101" i="19"/>
  <c r="AK101" i="19"/>
  <c r="AL101" i="19"/>
  <c r="AF102" i="19"/>
  <c r="AG102" i="19"/>
  <c r="AH102" i="19"/>
  <c r="AI102" i="19"/>
  <c r="AJ102" i="19"/>
  <c r="AK102" i="19"/>
  <c r="AL102" i="19"/>
  <c r="AF103" i="19"/>
  <c r="AG103" i="19"/>
  <c r="AH103" i="19"/>
  <c r="AI103" i="19"/>
  <c r="AJ103" i="19"/>
  <c r="AK103" i="19"/>
  <c r="AL103" i="19"/>
  <c r="AF104" i="19"/>
  <c r="AG104" i="19"/>
  <c r="AH104" i="19"/>
  <c r="AI104" i="19"/>
  <c r="AJ104" i="19"/>
  <c r="AK104" i="19"/>
  <c r="AL104" i="19"/>
  <c r="AF105" i="19"/>
  <c r="AG105" i="19"/>
  <c r="AH105" i="19"/>
  <c r="AI105" i="19"/>
  <c r="AJ105" i="19"/>
  <c r="AK105" i="19"/>
  <c r="AL105" i="19"/>
  <c r="AF106" i="19"/>
  <c r="AG106" i="19"/>
  <c r="AH106" i="19"/>
  <c r="AI106" i="19"/>
  <c r="AJ106" i="19"/>
  <c r="AK106" i="19"/>
  <c r="AL106" i="19"/>
  <c r="AF107" i="19"/>
  <c r="AG107" i="19"/>
  <c r="AH107" i="19"/>
  <c r="AI107" i="19"/>
  <c r="AJ107" i="19"/>
  <c r="AK107" i="19"/>
  <c r="AL107" i="19"/>
  <c r="AF108" i="19"/>
  <c r="AG108" i="19"/>
  <c r="AH108" i="19"/>
  <c r="AI108" i="19"/>
  <c r="AJ108" i="19"/>
  <c r="AK108" i="19"/>
  <c r="AL108" i="19"/>
  <c r="AF109" i="19"/>
  <c r="AG109" i="19"/>
  <c r="AH109" i="19"/>
  <c r="AI109" i="19"/>
  <c r="AJ109" i="19"/>
  <c r="AK109" i="19"/>
  <c r="AL109" i="19"/>
  <c r="AF110" i="19"/>
  <c r="AG110" i="19"/>
  <c r="AH110" i="19"/>
  <c r="AI110" i="19"/>
  <c r="AJ110" i="19"/>
  <c r="AK110" i="19"/>
  <c r="AL110" i="19"/>
  <c r="AF111" i="19"/>
  <c r="AG111" i="19"/>
  <c r="AH111" i="19"/>
  <c r="AI111" i="19"/>
  <c r="AJ111" i="19"/>
  <c r="AK111" i="19"/>
  <c r="AL111" i="19"/>
  <c r="AF112" i="19"/>
  <c r="AG112" i="19"/>
  <c r="AH112" i="19"/>
  <c r="AI112" i="19"/>
  <c r="AJ112" i="19"/>
  <c r="AK112" i="19"/>
  <c r="AL112" i="19"/>
  <c r="AF113" i="19"/>
  <c r="AG113" i="19"/>
  <c r="AH113" i="19"/>
  <c r="AI113" i="19"/>
  <c r="AJ113" i="19"/>
  <c r="AK113" i="19"/>
  <c r="AL113" i="19"/>
  <c r="AF114" i="19"/>
  <c r="AG114" i="19"/>
  <c r="AH114" i="19"/>
  <c r="AI114" i="19"/>
  <c r="AJ114" i="19"/>
  <c r="AK114" i="19"/>
  <c r="AL114" i="19"/>
  <c r="AF115" i="19"/>
  <c r="AG115" i="19"/>
  <c r="AH115" i="19"/>
  <c r="AI115" i="19"/>
  <c r="AJ115" i="19"/>
  <c r="AK115" i="19"/>
  <c r="AL115" i="19"/>
  <c r="AF116" i="19"/>
  <c r="AG116" i="19"/>
  <c r="AH116" i="19"/>
  <c r="AI116" i="19"/>
  <c r="AJ116" i="19"/>
  <c r="AK116" i="19"/>
  <c r="AL116" i="19"/>
  <c r="AF117" i="19"/>
  <c r="AG117" i="19"/>
  <c r="AH117" i="19"/>
  <c r="AI117" i="19"/>
  <c r="AJ117" i="19"/>
  <c r="AK117" i="19"/>
  <c r="AL117" i="19"/>
  <c r="AF118" i="19"/>
  <c r="AG118" i="19"/>
  <c r="AH118" i="19"/>
  <c r="AI118" i="19"/>
  <c r="AJ118" i="19"/>
  <c r="AK118" i="19"/>
  <c r="AL118" i="19"/>
  <c r="AF119" i="19"/>
  <c r="AG119" i="19"/>
  <c r="AH119" i="19"/>
  <c r="AI119" i="19"/>
  <c r="AJ119" i="19"/>
  <c r="AK119" i="19"/>
  <c r="AL119" i="19"/>
  <c r="AF120" i="19"/>
  <c r="AG120" i="19"/>
  <c r="AH120" i="19"/>
  <c r="AI120" i="19"/>
  <c r="AJ120" i="19"/>
  <c r="AK120" i="19"/>
  <c r="AL120" i="19"/>
  <c r="AF121" i="19"/>
  <c r="AG121" i="19"/>
  <c r="AH121" i="19"/>
  <c r="AI121" i="19"/>
  <c r="AJ121" i="19"/>
  <c r="AK121" i="19"/>
  <c r="AL121" i="19"/>
  <c r="AF122" i="19"/>
  <c r="AG122" i="19"/>
  <c r="AH122" i="19"/>
  <c r="AI122" i="19"/>
  <c r="AJ122" i="19"/>
  <c r="AK122" i="19"/>
  <c r="AL122" i="19"/>
  <c r="AF123" i="19"/>
  <c r="AG123" i="19"/>
  <c r="AH123" i="19"/>
  <c r="AI123" i="19"/>
  <c r="AJ123" i="19"/>
  <c r="AK123" i="19"/>
  <c r="AL123" i="19"/>
  <c r="AF124" i="19"/>
  <c r="AG124" i="19"/>
  <c r="AH124" i="19"/>
  <c r="AI124" i="19"/>
  <c r="AJ124" i="19"/>
  <c r="AK124" i="19"/>
  <c r="AL124" i="19"/>
  <c r="AF125" i="19"/>
  <c r="AG125" i="19"/>
  <c r="AH125" i="19"/>
  <c r="AI125" i="19"/>
  <c r="AJ125" i="19"/>
  <c r="AK125" i="19"/>
  <c r="AL125" i="19"/>
  <c r="AF126" i="19"/>
  <c r="AG126" i="19"/>
  <c r="AH126" i="19"/>
  <c r="AI126" i="19"/>
  <c r="AJ126" i="19"/>
  <c r="AK126" i="19"/>
  <c r="AL126" i="19"/>
  <c r="AF127" i="19"/>
  <c r="AG127" i="19"/>
  <c r="AH127" i="19"/>
  <c r="AI127" i="19"/>
  <c r="AJ127" i="19"/>
  <c r="AK127" i="19"/>
  <c r="AL127" i="19"/>
  <c r="AF128" i="19"/>
  <c r="AG128" i="19"/>
  <c r="AH128" i="19"/>
  <c r="AI128" i="19"/>
  <c r="AJ128" i="19"/>
  <c r="AK128" i="19"/>
  <c r="AL128" i="19"/>
  <c r="AE128" i="19"/>
  <c r="AE124" i="19"/>
  <c r="AE125" i="19"/>
  <c r="AE126" i="19"/>
  <c r="AE127" i="19"/>
  <c r="AE123" i="19"/>
  <c r="AE119" i="19"/>
  <c r="AE120" i="19"/>
  <c r="AE121" i="19"/>
  <c r="AE122" i="19"/>
  <c r="AE118" i="19"/>
  <c r="AE114" i="19"/>
  <c r="AE115" i="19"/>
  <c r="AE116" i="19"/>
  <c r="AE117" i="19"/>
  <c r="AE113" i="19"/>
  <c r="AE109" i="19"/>
  <c r="AE110" i="19"/>
  <c r="AE111" i="19"/>
  <c r="AE112" i="19"/>
  <c r="AE108" i="19"/>
  <c r="AE104" i="19"/>
  <c r="AE105" i="19"/>
  <c r="AE106" i="19"/>
  <c r="AE107" i="19"/>
  <c r="AE103" i="19"/>
  <c r="AE99" i="19"/>
  <c r="AE100" i="19"/>
  <c r="AE101" i="19"/>
  <c r="AE102" i="19"/>
  <c r="AE98" i="19"/>
  <c r="AE94" i="19"/>
  <c r="AE95" i="19"/>
  <c r="AE96" i="19"/>
  <c r="AE97" i="19"/>
  <c r="AE93" i="19"/>
  <c r="AE89" i="19"/>
  <c r="AE90" i="19"/>
  <c r="AE91" i="19"/>
  <c r="AE92" i="19"/>
  <c r="AE88" i="19"/>
  <c r="AE84" i="19"/>
  <c r="AE85" i="19"/>
  <c r="AE86" i="19"/>
  <c r="AE87" i="19"/>
  <c r="AE83" i="19"/>
  <c r="AE79" i="19"/>
  <c r="AE80" i="19"/>
  <c r="AE81" i="19"/>
  <c r="AE82" i="19"/>
  <c r="AE78" i="19"/>
  <c r="AE74" i="19"/>
  <c r="AE75" i="19"/>
  <c r="AE76" i="19"/>
  <c r="AE77" i="19"/>
  <c r="AE73" i="19"/>
  <c r="AE69" i="19"/>
  <c r="AE70" i="19"/>
  <c r="AE71" i="19"/>
  <c r="AE72" i="19"/>
  <c r="AE68" i="19"/>
  <c r="AE64" i="19"/>
  <c r="AE65" i="19"/>
  <c r="AE66" i="19"/>
  <c r="AE67" i="19"/>
  <c r="AE63" i="19"/>
  <c r="AE59" i="19"/>
  <c r="AE60" i="19"/>
  <c r="AE61" i="19"/>
  <c r="AE62" i="19"/>
  <c r="AE58" i="19"/>
  <c r="AE54" i="19"/>
  <c r="AE55" i="19"/>
  <c r="AE56" i="19"/>
  <c r="AE57" i="19"/>
  <c r="AE53" i="19"/>
  <c r="AE49" i="19"/>
  <c r="AE50" i="19"/>
  <c r="AE51" i="19"/>
  <c r="AE52" i="19"/>
  <c r="AE48" i="19"/>
  <c r="AE44" i="19"/>
  <c r="AE45" i="19"/>
  <c r="AE46" i="19"/>
  <c r="AE47" i="19"/>
  <c r="AE43" i="19"/>
  <c r="AE39" i="19"/>
  <c r="AE40" i="19"/>
  <c r="AE41" i="19"/>
  <c r="AE42" i="19"/>
  <c r="AE38" i="19"/>
  <c r="AE34" i="19"/>
  <c r="AE35" i="19"/>
  <c r="AE36" i="19"/>
  <c r="AE37" i="19"/>
  <c r="AE33" i="19"/>
  <c r="AE30" i="19"/>
  <c r="AE31" i="19"/>
  <c r="AE32" i="19"/>
  <c r="AE29" i="19"/>
  <c r="AP21" i="18"/>
  <c r="AO21" i="18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M27" i="19"/>
  <c r="AE27" i="19"/>
  <c r="G3" i="56" l="1"/>
  <c r="AI4" i="56"/>
  <c r="AJ4" i="56"/>
  <c r="E4" i="56" s="1"/>
  <c r="AC4" i="56"/>
  <c r="AD4" i="56"/>
  <c r="F4" i="56" s="1"/>
  <c r="W4" i="56"/>
  <c r="X4" i="56"/>
  <c r="D4" i="56" s="1"/>
  <c r="Q4" i="56"/>
  <c r="R4" i="56"/>
  <c r="C4" i="56" s="1"/>
  <c r="G3" i="68"/>
  <c r="H4" i="68" s="1"/>
  <c r="E4" i="68"/>
  <c r="F4" i="68"/>
  <c r="D4" i="68"/>
  <c r="B4" i="68"/>
  <c r="C4" i="68"/>
  <c r="K3" i="56"/>
  <c r="C48" i="7"/>
  <c r="AX2" i="33"/>
  <c r="AW2" i="33"/>
  <c r="AV2" i="33"/>
  <c r="AU2" i="33"/>
  <c r="AT2" i="33"/>
  <c r="AH2" i="33"/>
  <c r="AI2" i="33"/>
  <c r="AJ2" i="33"/>
  <c r="AK2" i="33"/>
  <c r="AG2" i="33"/>
  <c r="B4" i="56" l="1"/>
  <c r="H4" i="56" s="1"/>
  <c r="J4" i="56" s="1"/>
  <c r="I5" i="56" s="1"/>
  <c r="K4" i="56" s="1"/>
  <c r="W4" i="60"/>
  <c r="Y4" i="60" s="1"/>
  <c r="W4" i="58"/>
  <c r="Y4" i="58" s="1"/>
  <c r="W4" i="57"/>
  <c r="Y4" i="57" s="1"/>
  <c r="W4" i="59"/>
  <c r="Y4" i="59" s="1"/>
  <c r="Y4" i="56"/>
  <c r="AD4" i="59"/>
  <c r="AD4" i="60"/>
  <c r="AD4" i="57"/>
  <c r="AD4" i="58"/>
  <c r="AF4" i="56"/>
  <c r="AC4" i="59"/>
  <c r="AE4" i="59" s="1"/>
  <c r="AC4" i="58"/>
  <c r="AE4" i="58" s="1"/>
  <c r="AC4" i="57"/>
  <c r="AE4" i="57" s="1"/>
  <c r="AC4" i="60"/>
  <c r="AE4" i="60" s="1"/>
  <c r="AE4" i="56"/>
  <c r="Q4" i="58"/>
  <c r="S4" i="58" s="1"/>
  <c r="Q4" i="60"/>
  <c r="S4" i="60" s="1"/>
  <c r="Q4" i="59"/>
  <c r="S4" i="59" s="1"/>
  <c r="Q4" i="57"/>
  <c r="S4" i="57" s="1"/>
  <c r="S4" i="56"/>
  <c r="X4" i="60"/>
  <c r="X4" i="59"/>
  <c r="X4" i="58"/>
  <c r="X4" i="57"/>
  <c r="Z4" i="56"/>
  <c r="AJ4" i="60"/>
  <c r="AJ4" i="59"/>
  <c r="AJ4" i="58"/>
  <c r="AJ4" i="57"/>
  <c r="AL4" i="56"/>
  <c r="AI4" i="60"/>
  <c r="AK4" i="60" s="1"/>
  <c r="AI4" i="59"/>
  <c r="AK4" i="59" s="1"/>
  <c r="AI4" i="58"/>
  <c r="AK4" i="58" s="1"/>
  <c r="AI4" i="57"/>
  <c r="AK4" i="57" s="1"/>
  <c r="AK4" i="56"/>
  <c r="R4" i="60"/>
  <c r="R4" i="59"/>
  <c r="R4" i="58"/>
  <c r="R4" i="57"/>
  <c r="T4" i="56"/>
  <c r="K2" i="33"/>
  <c r="L2" i="33"/>
  <c r="M2" i="33"/>
  <c r="N2" i="33"/>
  <c r="J2" i="33"/>
  <c r="Z4" i="60" l="1"/>
  <c r="D4" i="60"/>
  <c r="T4" i="60"/>
  <c r="U5" i="60" s="1"/>
  <c r="C4" i="60"/>
  <c r="AF4" i="60"/>
  <c r="AG5" i="60" s="1"/>
  <c r="F4" i="60"/>
  <c r="AL4" i="60"/>
  <c r="AM5" i="60" s="1"/>
  <c r="E4" i="60"/>
  <c r="Z4" i="59"/>
  <c r="D4" i="59"/>
  <c r="AF4" i="59"/>
  <c r="F4" i="59"/>
  <c r="T4" i="59"/>
  <c r="U5" i="59" s="1"/>
  <c r="C4" i="59"/>
  <c r="AL4" i="59"/>
  <c r="AM5" i="59" s="1"/>
  <c r="E4" i="59"/>
  <c r="Z4" i="58"/>
  <c r="D4" i="58"/>
  <c r="T4" i="58"/>
  <c r="U5" i="58" s="1"/>
  <c r="C4" i="58"/>
  <c r="AL4" i="58"/>
  <c r="AM5" i="58" s="1"/>
  <c r="E4" i="58"/>
  <c r="AF4" i="58"/>
  <c r="AG5" i="58" s="1"/>
  <c r="F4" i="58"/>
  <c r="Z4" i="57"/>
  <c r="D4" i="57"/>
  <c r="AF4" i="57"/>
  <c r="AG5" i="57" s="1"/>
  <c r="F4" i="57"/>
  <c r="T4" i="57"/>
  <c r="U5" i="57" s="1"/>
  <c r="C4" i="57"/>
  <c r="AA5" i="59"/>
  <c r="AL4" i="57"/>
  <c r="AM5" i="57" s="1"/>
  <c r="E4" i="57"/>
  <c r="G4" i="56"/>
  <c r="U5" i="56"/>
  <c r="AA5" i="58"/>
  <c r="AM5" i="56"/>
  <c r="AG5" i="59"/>
  <c r="AA5" i="60"/>
  <c r="AA5" i="57"/>
  <c r="AG5" i="56"/>
  <c r="AA5" i="56"/>
  <c r="AX21" i="18"/>
  <c r="AY21" i="18"/>
  <c r="AZ21" i="18"/>
  <c r="BA21" i="18"/>
  <c r="BB21" i="18"/>
  <c r="BC21" i="18"/>
  <c r="BD21" i="18"/>
  <c r="AX22" i="18"/>
  <c r="AY22" i="18"/>
  <c r="AZ22" i="18"/>
  <c r="BA22" i="18"/>
  <c r="BB22" i="18"/>
  <c r="BC22" i="18"/>
  <c r="BD22" i="18"/>
  <c r="AX23" i="18"/>
  <c r="AY23" i="18"/>
  <c r="AZ23" i="18"/>
  <c r="BA23" i="18"/>
  <c r="BB23" i="18"/>
  <c r="BC23" i="18"/>
  <c r="BD23" i="18"/>
  <c r="AX24" i="18"/>
  <c r="AY24" i="18"/>
  <c r="AZ24" i="18"/>
  <c r="BA24" i="18"/>
  <c r="BB24" i="18"/>
  <c r="BC24" i="18"/>
  <c r="BD24" i="18"/>
  <c r="AX25" i="18"/>
  <c r="AY25" i="18"/>
  <c r="AZ25" i="18"/>
  <c r="BA25" i="18"/>
  <c r="BB25" i="18"/>
  <c r="BC25" i="18"/>
  <c r="BD25" i="18"/>
  <c r="AX26" i="18"/>
  <c r="AY26" i="18"/>
  <c r="AZ26" i="18"/>
  <c r="BA26" i="18"/>
  <c r="BB26" i="18"/>
  <c r="BC26" i="18"/>
  <c r="BD26" i="18"/>
  <c r="AX27" i="18"/>
  <c r="AY27" i="18"/>
  <c r="AZ27" i="18"/>
  <c r="BA27" i="18"/>
  <c r="BB27" i="18"/>
  <c r="BC27" i="18"/>
  <c r="BD27" i="18"/>
  <c r="AX28" i="18"/>
  <c r="AY28" i="18"/>
  <c r="AZ28" i="18"/>
  <c r="BA28" i="18"/>
  <c r="BB28" i="18"/>
  <c r="BC28" i="18"/>
  <c r="BD28" i="18"/>
  <c r="AX29" i="18"/>
  <c r="AY29" i="18"/>
  <c r="AZ29" i="18"/>
  <c r="BA29" i="18"/>
  <c r="BB29" i="18"/>
  <c r="BC29" i="18"/>
  <c r="BD29" i="18"/>
  <c r="AX30" i="18"/>
  <c r="AY30" i="18"/>
  <c r="AZ30" i="18"/>
  <c r="BA30" i="18"/>
  <c r="BB30" i="18"/>
  <c r="BC30" i="18"/>
  <c r="BD30" i="18"/>
  <c r="AX31" i="18"/>
  <c r="AY31" i="18"/>
  <c r="AZ31" i="18"/>
  <c r="BA31" i="18"/>
  <c r="BB31" i="18"/>
  <c r="BC31" i="18"/>
  <c r="BD31" i="18"/>
  <c r="AX32" i="18"/>
  <c r="AY32" i="18"/>
  <c r="AZ32" i="18"/>
  <c r="BA32" i="18"/>
  <c r="BB32" i="18"/>
  <c r="BC32" i="18"/>
  <c r="BD32" i="18"/>
  <c r="AX33" i="18"/>
  <c r="AY33" i="18"/>
  <c r="AZ33" i="18"/>
  <c r="BA33" i="18"/>
  <c r="BB33" i="18"/>
  <c r="BC33" i="18"/>
  <c r="BD33" i="18"/>
  <c r="AX34" i="18"/>
  <c r="AY34" i="18"/>
  <c r="AZ34" i="18"/>
  <c r="BA34" i="18"/>
  <c r="BB34" i="18"/>
  <c r="BC34" i="18"/>
  <c r="BD34" i="18"/>
  <c r="AX35" i="18"/>
  <c r="AY35" i="18"/>
  <c r="AZ35" i="18"/>
  <c r="BA35" i="18"/>
  <c r="BB35" i="18"/>
  <c r="BC35" i="18"/>
  <c r="BD35" i="18"/>
  <c r="AX36" i="18"/>
  <c r="AY36" i="18"/>
  <c r="AZ36" i="18"/>
  <c r="BA36" i="18"/>
  <c r="BB36" i="18"/>
  <c r="BC36" i="18"/>
  <c r="BD36" i="18"/>
  <c r="AX37" i="18"/>
  <c r="AY37" i="18"/>
  <c r="AZ37" i="18"/>
  <c r="BA37" i="18"/>
  <c r="BB37" i="18"/>
  <c r="BC37" i="18"/>
  <c r="BD37" i="18"/>
  <c r="AX38" i="18"/>
  <c r="AY38" i="18"/>
  <c r="AZ38" i="18"/>
  <c r="BA38" i="18"/>
  <c r="BB38" i="18"/>
  <c r="BC38" i="18"/>
  <c r="BD38" i="18"/>
  <c r="AX39" i="18"/>
  <c r="AY39" i="18"/>
  <c r="AZ39" i="18"/>
  <c r="BA39" i="18"/>
  <c r="BB39" i="18"/>
  <c r="BC39" i="18"/>
  <c r="BD39" i="18"/>
  <c r="AX40" i="18"/>
  <c r="AY40" i="18"/>
  <c r="AZ40" i="18"/>
  <c r="BA40" i="18"/>
  <c r="BB40" i="18"/>
  <c r="BC40" i="18"/>
  <c r="BD40" i="18"/>
  <c r="AX41" i="18"/>
  <c r="AY41" i="18"/>
  <c r="AZ41" i="18"/>
  <c r="BA41" i="18"/>
  <c r="BB41" i="18"/>
  <c r="BC41" i="18"/>
  <c r="BD41" i="18"/>
  <c r="AX42" i="18"/>
  <c r="AY42" i="18"/>
  <c r="AZ42" i="18"/>
  <c r="BA42" i="18"/>
  <c r="BB42" i="18"/>
  <c r="BC42" i="18"/>
  <c r="BD42" i="18"/>
  <c r="AX43" i="18"/>
  <c r="AY43" i="18"/>
  <c r="AZ43" i="18"/>
  <c r="BA43" i="18"/>
  <c r="BB43" i="18"/>
  <c r="BC43" i="18"/>
  <c r="BD43" i="18"/>
  <c r="AX44" i="18"/>
  <c r="AY44" i="18"/>
  <c r="AZ44" i="18"/>
  <c r="BA44" i="18"/>
  <c r="BB44" i="18"/>
  <c r="BC44" i="18"/>
  <c r="BD44" i="18"/>
  <c r="AX45" i="18"/>
  <c r="AY45" i="18"/>
  <c r="AZ45" i="18"/>
  <c r="BA45" i="18"/>
  <c r="BB45" i="18"/>
  <c r="BC45" i="18"/>
  <c r="BD45" i="18"/>
  <c r="AX46" i="18"/>
  <c r="AY46" i="18"/>
  <c r="AZ46" i="18"/>
  <c r="BA46" i="18"/>
  <c r="BB46" i="18"/>
  <c r="BC46" i="18"/>
  <c r="BD46" i="18"/>
  <c r="AX47" i="18"/>
  <c r="AY47" i="18"/>
  <c r="AZ47" i="18"/>
  <c r="BA47" i="18"/>
  <c r="BB47" i="18"/>
  <c r="BC47" i="18"/>
  <c r="BD47" i="18"/>
  <c r="AX48" i="18"/>
  <c r="AY48" i="18"/>
  <c r="AZ48" i="18"/>
  <c r="BA48" i="18"/>
  <c r="BB48" i="18"/>
  <c r="BC48" i="18"/>
  <c r="BD48" i="18"/>
  <c r="AX49" i="18"/>
  <c r="AY49" i="18"/>
  <c r="AZ49" i="18"/>
  <c r="BA49" i="18"/>
  <c r="BB49" i="18"/>
  <c r="BC49" i="18"/>
  <c r="BD49" i="18"/>
  <c r="AX50" i="18"/>
  <c r="AY50" i="18"/>
  <c r="AZ50" i="18"/>
  <c r="BA50" i="18"/>
  <c r="BB50" i="18"/>
  <c r="BC50" i="18"/>
  <c r="BD50" i="18"/>
  <c r="AX51" i="18"/>
  <c r="AY51" i="18"/>
  <c r="AZ51" i="18"/>
  <c r="BA51" i="18"/>
  <c r="BB51" i="18"/>
  <c r="BC51" i="18"/>
  <c r="BD51" i="18"/>
  <c r="AX52" i="18"/>
  <c r="AY52" i="18"/>
  <c r="AZ52" i="18"/>
  <c r="BA52" i="18"/>
  <c r="BB52" i="18"/>
  <c r="BC52" i="18"/>
  <c r="BD52" i="18"/>
  <c r="AX53" i="18"/>
  <c r="AY53" i="18"/>
  <c r="AZ53" i="18"/>
  <c r="BA53" i="18"/>
  <c r="BB53" i="18"/>
  <c r="BC53" i="18"/>
  <c r="BD53" i="18"/>
  <c r="AX54" i="18"/>
  <c r="AY54" i="18"/>
  <c r="AZ54" i="18"/>
  <c r="BA54" i="18"/>
  <c r="BB54" i="18"/>
  <c r="BC54" i="18"/>
  <c r="BD54" i="18"/>
  <c r="AX55" i="18"/>
  <c r="AY55" i="18"/>
  <c r="AZ55" i="18"/>
  <c r="BA55" i="18"/>
  <c r="BB55" i="18"/>
  <c r="BC55" i="18"/>
  <c r="BD55" i="18"/>
  <c r="AX56" i="18"/>
  <c r="AY56" i="18"/>
  <c r="AZ56" i="18"/>
  <c r="BA56" i="18"/>
  <c r="BB56" i="18"/>
  <c r="BC56" i="18"/>
  <c r="BD56" i="18"/>
  <c r="AX57" i="18"/>
  <c r="AY57" i="18"/>
  <c r="AZ57" i="18"/>
  <c r="BA57" i="18"/>
  <c r="BB57" i="18"/>
  <c r="BC57" i="18"/>
  <c r="BD57" i="18"/>
  <c r="AX58" i="18"/>
  <c r="AY58" i="18"/>
  <c r="AZ58" i="18"/>
  <c r="BA58" i="18"/>
  <c r="BB58" i="18"/>
  <c r="BC58" i="18"/>
  <c r="BD58" i="18"/>
  <c r="AX59" i="18"/>
  <c r="AY59" i="18"/>
  <c r="AZ59" i="18"/>
  <c r="BA59" i="18"/>
  <c r="BB59" i="18"/>
  <c r="BC59" i="18"/>
  <c r="BD59" i="18"/>
  <c r="AX60" i="18"/>
  <c r="AY60" i="18"/>
  <c r="AZ60" i="18"/>
  <c r="BA60" i="18"/>
  <c r="BB60" i="18"/>
  <c r="BC60" i="18"/>
  <c r="BD60" i="18"/>
  <c r="AX61" i="18"/>
  <c r="AY61" i="18"/>
  <c r="AZ61" i="18"/>
  <c r="BA61" i="18"/>
  <c r="BB61" i="18"/>
  <c r="BC61" i="18"/>
  <c r="BD61" i="18"/>
  <c r="AX62" i="18"/>
  <c r="AY62" i="18"/>
  <c r="AZ62" i="18"/>
  <c r="BA62" i="18"/>
  <c r="BB62" i="18"/>
  <c r="BC62" i="18"/>
  <c r="BD62" i="18"/>
  <c r="AX63" i="18"/>
  <c r="AY63" i="18"/>
  <c r="AZ63" i="18"/>
  <c r="BA63" i="18"/>
  <c r="BB63" i="18"/>
  <c r="BC63" i="18"/>
  <c r="BD63" i="18"/>
  <c r="AX64" i="18"/>
  <c r="AY64" i="18"/>
  <c r="AZ64" i="18"/>
  <c r="BA64" i="18"/>
  <c r="BB64" i="18"/>
  <c r="BC64" i="18"/>
  <c r="BD64" i="18"/>
  <c r="AX65" i="18"/>
  <c r="AY65" i="18"/>
  <c r="AZ65" i="18"/>
  <c r="BA65" i="18"/>
  <c r="BB65" i="18"/>
  <c r="BC65" i="18"/>
  <c r="BD65" i="18"/>
  <c r="AX66" i="18"/>
  <c r="AY66" i="18"/>
  <c r="AZ66" i="18"/>
  <c r="BA66" i="18"/>
  <c r="BB66" i="18"/>
  <c r="BC66" i="18"/>
  <c r="BD66" i="18"/>
  <c r="AX67" i="18"/>
  <c r="AY67" i="18"/>
  <c r="AZ67" i="18"/>
  <c r="BA67" i="18"/>
  <c r="BB67" i="18"/>
  <c r="BC67" i="18"/>
  <c r="BD67" i="18"/>
  <c r="AX68" i="18"/>
  <c r="AY68" i="18"/>
  <c r="AZ68" i="18"/>
  <c r="BA68" i="18"/>
  <c r="BB68" i="18"/>
  <c r="BC68" i="18"/>
  <c r="BD68" i="18"/>
  <c r="AX69" i="18"/>
  <c r="AY69" i="18"/>
  <c r="AZ69" i="18"/>
  <c r="BA69" i="18"/>
  <c r="BB69" i="18"/>
  <c r="BC69" i="18"/>
  <c r="BD69" i="18"/>
  <c r="AX70" i="18"/>
  <c r="AY70" i="18"/>
  <c r="AZ70" i="18"/>
  <c r="BA70" i="18"/>
  <c r="BB70" i="18"/>
  <c r="BC70" i="18"/>
  <c r="BD70" i="18"/>
  <c r="AX71" i="18"/>
  <c r="AY71" i="18"/>
  <c r="AZ71" i="18"/>
  <c r="BA71" i="18"/>
  <c r="BB71" i="18"/>
  <c r="BC71" i="18"/>
  <c r="BD71" i="18"/>
  <c r="AX72" i="18"/>
  <c r="AY72" i="18"/>
  <c r="AZ72" i="18"/>
  <c r="BA72" i="18"/>
  <c r="BB72" i="18"/>
  <c r="BC72" i="18"/>
  <c r="BD72" i="18"/>
  <c r="AX73" i="18"/>
  <c r="AY73" i="18"/>
  <c r="AZ73" i="18"/>
  <c r="BA73" i="18"/>
  <c r="BB73" i="18"/>
  <c r="BC73" i="18"/>
  <c r="BD73" i="18"/>
  <c r="AX74" i="18"/>
  <c r="AY74" i="18"/>
  <c r="AZ74" i="18"/>
  <c r="BA74" i="18"/>
  <c r="BB74" i="18"/>
  <c r="BC74" i="18"/>
  <c r="BD74" i="18"/>
  <c r="AX75" i="18"/>
  <c r="AY75" i="18"/>
  <c r="AZ75" i="18"/>
  <c r="BA75" i="18"/>
  <c r="BB75" i="18"/>
  <c r="BC75" i="18"/>
  <c r="BD75" i="18"/>
  <c r="AX76" i="18"/>
  <c r="AY76" i="18"/>
  <c r="AZ76" i="18"/>
  <c r="BA76" i="18"/>
  <c r="BB76" i="18"/>
  <c r="BC76" i="18"/>
  <c r="BD76" i="18"/>
  <c r="AX77" i="18"/>
  <c r="AY77" i="18"/>
  <c r="AZ77" i="18"/>
  <c r="BA77" i="18"/>
  <c r="BB77" i="18"/>
  <c r="BC77" i="18"/>
  <c r="BD77" i="18"/>
  <c r="AX78" i="18"/>
  <c r="AY78" i="18"/>
  <c r="AZ78" i="18"/>
  <c r="BA78" i="18"/>
  <c r="BB78" i="18"/>
  <c r="BC78" i="18"/>
  <c r="BD78" i="18"/>
  <c r="AX79" i="18"/>
  <c r="AY79" i="18"/>
  <c r="AZ79" i="18"/>
  <c r="BA79" i="18"/>
  <c r="BB79" i="18"/>
  <c r="BC79" i="18"/>
  <c r="BD79" i="18"/>
  <c r="AX80" i="18"/>
  <c r="AY80" i="18"/>
  <c r="AZ80" i="18"/>
  <c r="BA80" i="18"/>
  <c r="BB80" i="18"/>
  <c r="BC80" i="18"/>
  <c r="BD80" i="18"/>
  <c r="AX81" i="18"/>
  <c r="AY81" i="18"/>
  <c r="AZ81" i="18"/>
  <c r="BA81" i="18"/>
  <c r="BB81" i="18"/>
  <c r="BC81" i="18"/>
  <c r="BD81" i="18"/>
  <c r="AX82" i="18"/>
  <c r="AY82" i="18"/>
  <c r="AZ82" i="18"/>
  <c r="BA82" i="18"/>
  <c r="BB82" i="18"/>
  <c r="BC82" i="18"/>
  <c r="BD82" i="18"/>
  <c r="AX83" i="18"/>
  <c r="AY83" i="18"/>
  <c r="AZ83" i="18"/>
  <c r="BA83" i="18"/>
  <c r="BB83" i="18"/>
  <c r="BC83" i="18"/>
  <c r="BD83" i="18"/>
  <c r="AX84" i="18"/>
  <c r="AY84" i="18"/>
  <c r="AZ84" i="18"/>
  <c r="BA84" i="18"/>
  <c r="BB84" i="18"/>
  <c r="BC84" i="18"/>
  <c r="BD84" i="18"/>
  <c r="AX85" i="18"/>
  <c r="AY85" i="18"/>
  <c r="AZ85" i="18"/>
  <c r="BA85" i="18"/>
  <c r="BB85" i="18"/>
  <c r="BC85" i="18"/>
  <c r="BD85" i="18"/>
  <c r="AX86" i="18"/>
  <c r="AY86" i="18"/>
  <c r="AZ86" i="18"/>
  <c r="BA86" i="18"/>
  <c r="BB86" i="18"/>
  <c r="BC86" i="18"/>
  <c r="BD86" i="18"/>
  <c r="AX87" i="18"/>
  <c r="AY87" i="18"/>
  <c r="AZ87" i="18"/>
  <c r="BA87" i="18"/>
  <c r="BB87" i="18"/>
  <c r="BC87" i="18"/>
  <c r="BD87" i="18"/>
  <c r="AX88" i="18"/>
  <c r="AY88" i="18"/>
  <c r="AZ88" i="18"/>
  <c r="BA88" i="18"/>
  <c r="BB88" i="18"/>
  <c r="BC88" i="18"/>
  <c r="BD88" i="18"/>
  <c r="AX89" i="18"/>
  <c r="AY89" i="18"/>
  <c r="AZ89" i="18"/>
  <c r="BA89" i="18"/>
  <c r="BB89" i="18"/>
  <c r="BC89" i="18"/>
  <c r="BD89" i="18"/>
  <c r="AX90" i="18"/>
  <c r="AY90" i="18"/>
  <c r="AZ90" i="18"/>
  <c r="BA90" i="18"/>
  <c r="BB90" i="18"/>
  <c r="BC90" i="18"/>
  <c r="BD90" i="18"/>
  <c r="AX91" i="18"/>
  <c r="AY91" i="18"/>
  <c r="AZ91" i="18"/>
  <c r="BA91" i="18"/>
  <c r="BB91" i="18"/>
  <c r="BC91" i="18"/>
  <c r="BD91" i="18"/>
  <c r="AX92" i="18"/>
  <c r="AY92" i="18"/>
  <c r="AZ92" i="18"/>
  <c r="BA92" i="18"/>
  <c r="BB92" i="18"/>
  <c r="BC92" i="18"/>
  <c r="BD92" i="18"/>
  <c r="AX93" i="18"/>
  <c r="AY93" i="18"/>
  <c r="AZ93" i="18"/>
  <c r="BA93" i="18"/>
  <c r="BB93" i="18"/>
  <c r="BC93" i="18"/>
  <c r="BD93" i="18"/>
  <c r="AX94" i="18"/>
  <c r="AY94" i="18"/>
  <c r="AZ94" i="18"/>
  <c r="BA94" i="18"/>
  <c r="BB94" i="18"/>
  <c r="BC94" i="18"/>
  <c r="BD94" i="18"/>
  <c r="AX95" i="18"/>
  <c r="AY95" i="18"/>
  <c r="AZ95" i="18"/>
  <c r="BA95" i="18"/>
  <c r="BB95" i="18"/>
  <c r="BC95" i="18"/>
  <c r="BD95" i="18"/>
  <c r="AX96" i="18"/>
  <c r="AY96" i="18"/>
  <c r="AZ96" i="18"/>
  <c r="BA96" i="18"/>
  <c r="BB96" i="18"/>
  <c r="BC96" i="18"/>
  <c r="BD96" i="18"/>
  <c r="AX97" i="18"/>
  <c r="AY97" i="18"/>
  <c r="AZ97" i="18"/>
  <c r="BA97" i="18"/>
  <c r="BB97" i="18"/>
  <c r="BC97" i="18"/>
  <c r="BD97" i="18"/>
  <c r="AX98" i="18"/>
  <c r="AY98" i="18"/>
  <c r="AZ98" i="18"/>
  <c r="BA98" i="18"/>
  <c r="BB98" i="18"/>
  <c r="BC98" i="18"/>
  <c r="BD98" i="18"/>
  <c r="AX99" i="18"/>
  <c r="AY99" i="18"/>
  <c r="AZ99" i="18"/>
  <c r="BA99" i="18"/>
  <c r="BB99" i="18"/>
  <c r="BC99" i="18"/>
  <c r="BD99" i="18"/>
  <c r="AX100" i="18"/>
  <c r="AY100" i="18"/>
  <c r="AZ100" i="18"/>
  <c r="BA100" i="18"/>
  <c r="BB100" i="18"/>
  <c r="BC100" i="18"/>
  <c r="BD100" i="18"/>
  <c r="AX101" i="18"/>
  <c r="AY101" i="18"/>
  <c r="AZ101" i="18"/>
  <c r="BA101" i="18"/>
  <c r="BB101" i="18"/>
  <c r="BC101" i="18"/>
  <c r="BD101" i="18"/>
  <c r="AX102" i="18"/>
  <c r="AY102" i="18"/>
  <c r="AZ102" i="18"/>
  <c r="BA102" i="18"/>
  <c r="BB102" i="18"/>
  <c r="BC102" i="18"/>
  <c r="BD102" i="18"/>
  <c r="AX103" i="18"/>
  <c r="AY103" i="18"/>
  <c r="AZ103" i="18"/>
  <c r="BA103" i="18"/>
  <c r="BB103" i="18"/>
  <c r="BC103" i="18"/>
  <c r="BD103" i="18"/>
  <c r="AX104" i="18"/>
  <c r="AY104" i="18"/>
  <c r="AZ104" i="18"/>
  <c r="BA104" i="18"/>
  <c r="BB104" i="18"/>
  <c r="BC104" i="18"/>
  <c r="BD104" i="18"/>
  <c r="AX105" i="18"/>
  <c r="AY105" i="18"/>
  <c r="AZ105" i="18"/>
  <c r="BA105" i="18"/>
  <c r="BB105" i="18"/>
  <c r="BC105" i="18"/>
  <c r="BD105" i="18"/>
  <c r="AX106" i="18"/>
  <c r="AY106" i="18"/>
  <c r="AZ106" i="18"/>
  <c r="BA106" i="18"/>
  <c r="BB106" i="18"/>
  <c r="BC106" i="18"/>
  <c r="BD106" i="18"/>
  <c r="AX107" i="18"/>
  <c r="AY107" i="18"/>
  <c r="AZ107" i="18"/>
  <c r="BA107" i="18"/>
  <c r="BB107" i="18"/>
  <c r="BC107" i="18"/>
  <c r="BD107" i="18"/>
  <c r="AX108" i="18"/>
  <c r="AY108" i="18"/>
  <c r="AZ108" i="18"/>
  <c r="BA108" i="18"/>
  <c r="BB108" i="18"/>
  <c r="BC108" i="18"/>
  <c r="BD108" i="18"/>
  <c r="AX109" i="18"/>
  <c r="AY109" i="18"/>
  <c r="AZ109" i="18"/>
  <c r="BA109" i="18"/>
  <c r="BB109" i="18"/>
  <c r="BC109" i="18"/>
  <c r="BD109" i="18"/>
  <c r="AX110" i="18"/>
  <c r="AY110" i="18"/>
  <c r="AZ110" i="18"/>
  <c r="BA110" i="18"/>
  <c r="BB110" i="18"/>
  <c r="BC110" i="18"/>
  <c r="BD110" i="18"/>
  <c r="AX111" i="18"/>
  <c r="AY111" i="18"/>
  <c r="AZ111" i="18"/>
  <c r="BA111" i="18"/>
  <c r="BB111" i="18"/>
  <c r="BC111" i="18"/>
  <c r="BD111" i="18"/>
  <c r="AX112" i="18"/>
  <c r="AY112" i="18"/>
  <c r="AZ112" i="18"/>
  <c r="BA112" i="18"/>
  <c r="BB112" i="18"/>
  <c r="BC112" i="18"/>
  <c r="BD112" i="18"/>
  <c r="AX113" i="18"/>
  <c r="AY113" i="18"/>
  <c r="AZ113" i="18"/>
  <c r="BA113" i="18"/>
  <c r="BB113" i="18"/>
  <c r="BC113" i="18"/>
  <c r="BD113" i="18"/>
  <c r="AX114" i="18"/>
  <c r="AY114" i="18"/>
  <c r="AZ114" i="18"/>
  <c r="BA114" i="18"/>
  <c r="BB114" i="18"/>
  <c r="BC114" i="18"/>
  <c r="BD114" i="18"/>
  <c r="AX115" i="18"/>
  <c r="AY115" i="18"/>
  <c r="AZ115" i="18"/>
  <c r="BA115" i="18"/>
  <c r="BB115" i="18"/>
  <c r="BC115" i="18"/>
  <c r="BD115" i="18"/>
  <c r="AX116" i="18"/>
  <c r="AY116" i="18"/>
  <c r="AZ116" i="18"/>
  <c r="BA116" i="18"/>
  <c r="BB116" i="18"/>
  <c r="BC116" i="18"/>
  <c r="BD116" i="18"/>
  <c r="AX117" i="18"/>
  <c r="AY117" i="18"/>
  <c r="AZ117" i="18"/>
  <c r="BA117" i="18"/>
  <c r="BB117" i="18"/>
  <c r="BC117" i="18"/>
  <c r="BD117" i="18"/>
  <c r="AX118" i="18"/>
  <c r="AY118" i="18"/>
  <c r="AZ118" i="18"/>
  <c r="BA118" i="18"/>
  <c r="BB118" i="18"/>
  <c r="BC118" i="18"/>
  <c r="BD118" i="18"/>
  <c r="AX119" i="18"/>
  <c r="AY119" i="18"/>
  <c r="AZ119" i="18"/>
  <c r="BA119" i="18"/>
  <c r="BB119" i="18"/>
  <c r="BC119" i="18"/>
  <c r="BD119" i="18"/>
  <c r="AX120" i="18"/>
  <c r="AY120" i="18"/>
  <c r="AZ120" i="18"/>
  <c r="BA120" i="18"/>
  <c r="BB120" i="18"/>
  <c r="BC120" i="18"/>
  <c r="BD120" i="18"/>
  <c r="AW25" i="18"/>
  <c r="BM25" i="18" s="1"/>
  <c r="AW21" i="18"/>
  <c r="BM21" i="18" s="1"/>
  <c r="AW120" i="18"/>
  <c r="BM120" i="18" s="1"/>
  <c r="AW119" i="18"/>
  <c r="BM119" i="18" s="1"/>
  <c r="AW118" i="18"/>
  <c r="BM118" i="18" s="1"/>
  <c r="AW117" i="18"/>
  <c r="BM117" i="18" s="1"/>
  <c r="AW116" i="18"/>
  <c r="BM116" i="18" s="1"/>
  <c r="AW115" i="18"/>
  <c r="BM115" i="18" s="1"/>
  <c r="AW114" i="18"/>
  <c r="BM114" i="18" s="1"/>
  <c r="AW113" i="18"/>
  <c r="BM113" i="18" s="1"/>
  <c r="AW112" i="18"/>
  <c r="BM112" i="18" s="1"/>
  <c r="AW111" i="18"/>
  <c r="BM111" i="18" s="1"/>
  <c r="AW110" i="18"/>
  <c r="BM110" i="18" s="1"/>
  <c r="AW109" i="18"/>
  <c r="BM109" i="18" s="1"/>
  <c r="AW108" i="18"/>
  <c r="BM108" i="18" s="1"/>
  <c r="AW107" i="18"/>
  <c r="BM107" i="18" s="1"/>
  <c r="AW106" i="18"/>
  <c r="BM106" i="18" s="1"/>
  <c r="AW105" i="18"/>
  <c r="BM105" i="18" s="1"/>
  <c r="AW104" i="18"/>
  <c r="BM104" i="18" s="1"/>
  <c r="AW103" i="18"/>
  <c r="BM103" i="18" s="1"/>
  <c r="AW102" i="18"/>
  <c r="BM102" i="18" s="1"/>
  <c r="AW101" i="18"/>
  <c r="BM101" i="18" s="1"/>
  <c r="AW100" i="18"/>
  <c r="BM100" i="18" s="1"/>
  <c r="AW99" i="18"/>
  <c r="BM99" i="18" s="1"/>
  <c r="AW98" i="18"/>
  <c r="BM98" i="18" s="1"/>
  <c r="AW97" i="18"/>
  <c r="BM97" i="18" s="1"/>
  <c r="AW96" i="18"/>
  <c r="BM96" i="18" s="1"/>
  <c r="AW95" i="18"/>
  <c r="BM95" i="18" s="1"/>
  <c r="AW94" i="18"/>
  <c r="BM94" i="18" s="1"/>
  <c r="AW93" i="18"/>
  <c r="BM93" i="18" s="1"/>
  <c r="AW92" i="18"/>
  <c r="BM92" i="18" s="1"/>
  <c r="AW91" i="18"/>
  <c r="BM91" i="18" s="1"/>
  <c r="AW90" i="18"/>
  <c r="BM90" i="18" s="1"/>
  <c r="AW89" i="18"/>
  <c r="BM89" i="18" s="1"/>
  <c r="AW88" i="18"/>
  <c r="BM88" i="18" s="1"/>
  <c r="AW87" i="18"/>
  <c r="BM87" i="18" s="1"/>
  <c r="AW86" i="18"/>
  <c r="BM86" i="18" s="1"/>
  <c r="AW85" i="18"/>
  <c r="BM85" i="18" s="1"/>
  <c r="AW84" i="18"/>
  <c r="BM84" i="18" s="1"/>
  <c r="AW83" i="18"/>
  <c r="BM83" i="18" s="1"/>
  <c r="AW82" i="18"/>
  <c r="BM82" i="18" s="1"/>
  <c r="AW81" i="18"/>
  <c r="BM81" i="18" s="1"/>
  <c r="AW80" i="18"/>
  <c r="BM80" i="18" s="1"/>
  <c r="AW79" i="18"/>
  <c r="BM79" i="18" s="1"/>
  <c r="AW78" i="18"/>
  <c r="BM78" i="18" s="1"/>
  <c r="AW77" i="18"/>
  <c r="BM77" i="18" s="1"/>
  <c r="AW76" i="18"/>
  <c r="BM76" i="18" s="1"/>
  <c r="AW75" i="18"/>
  <c r="BM75" i="18" s="1"/>
  <c r="AW74" i="18"/>
  <c r="BM74" i="18" s="1"/>
  <c r="AW73" i="18"/>
  <c r="BM73" i="18" s="1"/>
  <c r="AW72" i="18"/>
  <c r="BM72" i="18" s="1"/>
  <c r="AW71" i="18"/>
  <c r="BM71" i="18" s="1"/>
  <c r="AW70" i="18"/>
  <c r="BM70" i="18" s="1"/>
  <c r="AW69" i="18"/>
  <c r="BM69" i="18" s="1"/>
  <c r="AW68" i="18"/>
  <c r="BM68" i="18" s="1"/>
  <c r="AW67" i="18"/>
  <c r="BM67" i="18" s="1"/>
  <c r="AW66" i="18"/>
  <c r="BM66" i="18" s="1"/>
  <c r="AW65" i="18"/>
  <c r="BM65" i="18" s="1"/>
  <c r="AW64" i="18"/>
  <c r="BM64" i="18" s="1"/>
  <c r="AW63" i="18"/>
  <c r="BM63" i="18" s="1"/>
  <c r="AW62" i="18"/>
  <c r="BM62" i="18" s="1"/>
  <c r="AW61" i="18"/>
  <c r="BM61" i="18" s="1"/>
  <c r="AW60" i="18"/>
  <c r="BM60" i="18" s="1"/>
  <c r="AW59" i="18"/>
  <c r="BM59" i="18" s="1"/>
  <c r="AW58" i="18"/>
  <c r="BM58" i="18" s="1"/>
  <c r="AW57" i="18"/>
  <c r="BM57" i="18" s="1"/>
  <c r="AW56" i="18"/>
  <c r="BM56" i="18" s="1"/>
  <c r="AW55" i="18"/>
  <c r="BM55" i="18" s="1"/>
  <c r="AW54" i="18"/>
  <c r="BM54" i="18" s="1"/>
  <c r="AW53" i="18"/>
  <c r="BM53" i="18" s="1"/>
  <c r="AW52" i="18"/>
  <c r="BM52" i="18" s="1"/>
  <c r="AW51" i="18"/>
  <c r="BM51" i="18" s="1"/>
  <c r="AW50" i="18"/>
  <c r="BM50" i="18" s="1"/>
  <c r="AW49" i="18"/>
  <c r="BM49" i="18" s="1"/>
  <c r="AW48" i="18"/>
  <c r="BM48" i="18" s="1"/>
  <c r="AW47" i="18"/>
  <c r="BM47" i="18" s="1"/>
  <c r="AW46" i="18"/>
  <c r="BM46" i="18" s="1"/>
  <c r="AW45" i="18"/>
  <c r="BM45" i="18" s="1"/>
  <c r="AW44" i="18"/>
  <c r="BM44" i="18" s="1"/>
  <c r="AW43" i="18"/>
  <c r="BM43" i="18" s="1"/>
  <c r="AW42" i="18"/>
  <c r="BM42" i="18" s="1"/>
  <c r="AW41" i="18"/>
  <c r="BM41" i="18" s="1"/>
  <c r="AW40" i="18"/>
  <c r="BM40" i="18" s="1"/>
  <c r="AW39" i="18"/>
  <c r="BM39" i="18" s="1"/>
  <c r="AW38" i="18"/>
  <c r="BM38" i="18" s="1"/>
  <c r="AW37" i="18"/>
  <c r="BM37" i="18" s="1"/>
  <c r="AW36" i="18"/>
  <c r="BM36" i="18" s="1"/>
  <c r="AW35" i="18"/>
  <c r="BM35" i="18" s="1"/>
  <c r="AW34" i="18"/>
  <c r="BM34" i="18" s="1"/>
  <c r="AW33" i="18"/>
  <c r="BM33" i="18" s="1"/>
  <c r="AW32" i="18"/>
  <c r="BM32" i="18" s="1"/>
  <c r="AW31" i="18"/>
  <c r="BM31" i="18" s="1"/>
  <c r="AW30" i="18"/>
  <c r="BM30" i="18" s="1"/>
  <c r="AW29" i="18"/>
  <c r="BM29" i="18" s="1"/>
  <c r="AW28" i="18"/>
  <c r="BM28" i="18" s="1"/>
  <c r="AW27" i="18"/>
  <c r="BM27" i="18" s="1"/>
  <c r="AW26" i="18"/>
  <c r="BM26" i="18" s="1"/>
  <c r="AW24" i="18"/>
  <c r="BM24" i="18" s="1"/>
  <c r="AW23" i="18"/>
  <c r="BM23" i="18" s="1"/>
  <c r="AW22" i="18"/>
  <c r="BM22" i="18" s="1"/>
  <c r="AQ21" i="18"/>
  <c r="AR21" i="18"/>
  <c r="AS21" i="18"/>
  <c r="AT21" i="18"/>
  <c r="AU21" i="18"/>
  <c r="AV21" i="18"/>
  <c r="AP22" i="18"/>
  <c r="AQ22" i="18"/>
  <c r="AR22" i="18"/>
  <c r="AS22" i="18"/>
  <c r="AT22" i="18"/>
  <c r="AU22" i="18"/>
  <c r="AV22" i="18"/>
  <c r="AP23" i="18"/>
  <c r="AQ23" i="18"/>
  <c r="AR23" i="18"/>
  <c r="AS23" i="18"/>
  <c r="AT23" i="18"/>
  <c r="AU23" i="18"/>
  <c r="AV23" i="18"/>
  <c r="AP24" i="18"/>
  <c r="AQ24" i="18"/>
  <c r="AR24" i="18"/>
  <c r="AS24" i="18"/>
  <c r="AT24" i="18"/>
  <c r="AU24" i="18"/>
  <c r="AV24" i="18"/>
  <c r="AP25" i="18"/>
  <c r="AQ25" i="18"/>
  <c r="AR25" i="18"/>
  <c r="AS25" i="18"/>
  <c r="AT25" i="18"/>
  <c r="AU25" i="18"/>
  <c r="AV25" i="18"/>
  <c r="AP26" i="18"/>
  <c r="AQ26" i="18"/>
  <c r="AR26" i="18"/>
  <c r="AS26" i="18"/>
  <c r="AT26" i="18"/>
  <c r="AU26" i="18"/>
  <c r="AV26" i="18"/>
  <c r="AP27" i="18"/>
  <c r="AQ27" i="18"/>
  <c r="AR27" i="18"/>
  <c r="AS27" i="18"/>
  <c r="AT27" i="18"/>
  <c r="AU27" i="18"/>
  <c r="AV27" i="18"/>
  <c r="AP28" i="18"/>
  <c r="AQ28" i="18"/>
  <c r="AR28" i="18"/>
  <c r="AS28" i="18"/>
  <c r="AT28" i="18"/>
  <c r="AU28" i="18"/>
  <c r="AV28" i="18"/>
  <c r="AP29" i="18"/>
  <c r="AQ29" i="18"/>
  <c r="AR29" i="18"/>
  <c r="AS29" i="18"/>
  <c r="AT29" i="18"/>
  <c r="AU29" i="18"/>
  <c r="AV29" i="18"/>
  <c r="AP30" i="18"/>
  <c r="AQ30" i="18"/>
  <c r="AR30" i="18"/>
  <c r="AS30" i="18"/>
  <c r="AT30" i="18"/>
  <c r="AU30" i="18"/>
  <c r="AV30" i="18"/>
  <c r="AP31" i="18"/>
  <c r="AQ31" i="18"/>
  <c r="AR31" i="18"/>
  <c r="AS31" i="18"/>
  <c r="AT31" i="18"/>
  <c r="AU31" i="18"/>
  <c r="AV31" i="18"/>
  <c r="AP32" i="18"/>
  <c r="AQ32" i="18"/>
  <c r="AR32" i="18"/>
  <c r="AS32" i="18"/>
  <c r="AT32" i="18"/>
  <c r="AU32" i="18"/>
  <c r="AV32" i="18"/>
  <c r="AP33" i="18"/>
  <c r="AQ33" i="18"/>
  <c r="AR33" i="18"/>
  <c r="AS33" i="18"/>
  <c r="AT33" i="18"/>
  <c r="AU33" i="18"/>
  <c r="AV33" i="18"/>
  <c r="AP34" i="18"/>
  <c r="AQ34" i="18"/>
  <c r="AR34" i="18"/>
  <c r="AS34" i="18"/>
  <c r="AT34" i="18"/>
  <c r="AU34" i="18"/>
  <c r="AV34" i="18"/>
  <c r="AP35" i="18"/>
  <c r="AQ35" i="18"/>
  <c r="AR35" i="18"/>
  <c r="AS35" i="18"/>
  <c r="AT35" i="18"/>
  <c r="AU35" i="18"/>
  <c r="AV35" i="18"/>
  <c r="AP36" i="18"/>
  <c r="AQ36" i="18"/>
  <c r="AR36" i="18"/>
  <c r="AS36" i="18"/>
  <c r="AT36" i="18"/>
  <c r="AU36" i="18"/>
  <c r="AV36" i="18"/>
  <c r="AP37" i="18"/>
  <c r="AQ37" i="18"/>
  <c r="AR37" i="18"/>
  <c r="AS37" i="18"/>
  <c r="AT37" i="18"/>
  <c r="AU37" i="18"/>
  <c r="AV37" i="18"/>
  <c r="AP38" i="18"/>
  <c r="AQ38" i="18"/>
  <c r="AR38" i="18"/>
  <c r="AS38" i="18"/>
  <c r="AT38" i="18"/>
  <c r="AU38" i="18"/>
  <c r="AV38" i="18"/>
  <c r="AP39" i="18"/>
  <c r="AQ39" i="18"/>
  <c r="AR39" i="18"/>
  <c r="AS39" i="18"/>
  <c r="AT39" i="18"/>
  <c r="AU39" i="18"/>
  <c r="AV39" i="18"/>
  <c r="AP40" i="18"/>
  <c r="AQ40" i="18"/>
  <c r="AR40" i="18"/>
  <c r="AS40" i="18"/>
  <c r="AT40" i="18"/>
  <c r="AU40" i="18"/>
  <c r="AV40" i="18"/>
  <c r="AP41" i="18"/>
  <c r="AQ41" i="18"/>
  <c r="AR41" i="18"/>
  <c r="AS41" i="18"/>
  <c r="AT41" i="18"/>
  <c r="AU41" i="18"/>
  <c r="AV41" i="18"/>
  <c r="AP42" i="18"/>
  <c r="AQ42" i="18"/>
  <c r="AR42" i="18"/>
  <c r="AS42" i="18"/>
  <c r="AT42" i="18"/>
  <c r="AU42" i="18"/>
  <c r="AV42" i="18"/>
  <c r="AP43" i="18"/>
  <c r="AQ43" i="18"/>
  <c r="AR43" i="18"/>
  <c r="AS43" i="18"/>
  <c r="AT43" i="18"/>
  <c r="AU43" i="18"/>
  <c r="AV43" i="18"/>
  <c r="AP44" i="18"/>
  <c r="AQ44" i="18"/>
  <c r="AR44" i="18"/>
  <c r="AS44" i="18"/>
  <c r="AT44" i="18"/>
  <c r="AU44" i="18"/>
  <c r="AV44" i="18"/>
  <c r="AP45" i="18"/>
  <c r="AQ45" i="18"/>
  <c r="AR45" i="18"/>
  <c r="AS45" i="18"/>
  <c r="AT45" i="18"/>
  <c r="AU45" i="18"/>
  <c r="AV45" i="18"/>
  <c r="AP46" i="18"/>
  <c r="AQ46" i="18"/>
  <c r="AR46" i="18"/>
  <c r="AS46" i="18"/>
  <c r="AT46" i="18"/>
  <c r="AU46" i="18"/>
  <c r="AV46" i="18"/>
  <c r="AP47" i="18"/>
  <c r="AQ47" i="18"/>
  <c r="AR47" i="18"/>
  <c r="AS47" i="18"/>
  <c r="AT47" i="18"/>
  <c r="AU47" i="18"/>
  <c r="AV47" i="18"/>
  <c r="AP48" i="18"/>
  <c r="AQ48" i="18"/>
  <c r="AR48" i="18"/>
  <c r="AS48" i="18"/>
  <c r="AT48" i="18"/>
  <c r="AU48" i="18"/>
  <c r="AV48" i="18"/>
  <c r="AP49" i="18"/>
  <c r="AQ49" i="18"/>
  <c r="AR49" i="18"/>
  <c r="AS49" i="18"/>
  <c r="AT49" i="18"/>
  <c r="AU49" i="18"/>
  <c r="AV49" i="18"/>
  <c r="AP50" i="18"/>
  <c r="AQ50" i="18"/>
  <c r="AR50" i="18"/>
  <c r="AS50" i="18"/>
  <c r="AT50" i="18"/>
  <c r="AU50" i="18"/>
  <c r="AV50" i="18"/>
  <c r="AP51" i="18"/>
  <c r="AQ51" i="18"/>
  <c r="AR51" i="18"/>
  <c r="AS51" i="18"/>
  <c r="AT51" i="18"/>
  <c r="AU51" i="18"/>
  <c r="AV51" i="18"/>
  <c r="AP52" i="18"/>
  <c r="AQ52" i="18"/>
  <c r="AR52" i="18"/>
  <c r="AS52" i="18"/>
  <c r="AT52" i="18"/>
  <c r="AU52" i="18"/>
  <c r="AV52" i="18"/>
  <c r="AP53" i="18"/>
  <c r="AQ53" i="18"/>
  <c r="AR53" i="18"/>
  <c r="AS53" i="18"/>
  <c r="AT53" i="18"/>
  <c r="AU53" i="18"/>
  <c r="AV53" i="18"/>
  <c r="AP54" i="18"/>
  <c r="AQ54" i="18"/>
  <c r="AR54" i="18"/>
  <c r="AS54" i="18"/>
  <c r="AT54" i="18"/>
  <c r="AU54" i="18"/>
  <c r="AV54" i="18"/>
  <c r="AP55" i="18"/>
  <c r="AQ55" i="18"/>
  <c r="AR55" i="18"/>
  <c r="AS55" i="18"/>
  <c r="AT55" i="18"/>
  <c r="AU55" i="18"/>
  <c r="AV55" i="18"/>
  <c r="AP56" i="18"/>
  <c r="AQ56" i="18"/>
  <c r="AR56" i="18"/>
  <c r="AS56" i="18"/>
  <c r="AT56" i="18"/>
  <c r="AU56" i="18"/>
  <c r="AV56" i="18"/>
  <c r="AP57" i="18"/>
  <c r="AQ57" i="18"/>
  <c r="AR57" i="18"/>
  <c r="AS57" i="18"/>
  <c r="AT57" i="18"/>
  <c r="AU57" i="18"/>
  <c r="AV57" i="18"/>
  <c r="AP58" i="18"/>
  <c r="AQ58" i="18"/>
  <c r="AR58" i="18"/>
  <c r="AS58" i="18"/>
  <c r="AT58" i="18"/>
  <c r="AU58" i="18"/>
  <c r="AV58" i="18"/>
  <c r="AP59" i="18"/>
  <c r="AQ59" i="18"/>
  <c r="AR59" i="18"/>
  <c r="AS59" i="18"/>
  <c r="AT59" i="18"/>
  <c r="AU59" i="18"/>
  <c r="AV59" i="18"/>
  <c r="AP60" i="18"/>
  <c r="AQ60" i="18"/>
  <c r="AR60" i="18"/>
  <c r="AS60" i="18"/>
  <c r="AT60" i="18"/>
  <c r="AU60" i="18"/>
  <c r="AV60" i="18"/>
  <c r="AP61" i="18"/>
  <c r="AQ61" i="18"/>
  <c r="AR61" i="18"/>
  <c r="AS61" i="18"/>
  <c r="AT61" i="18"/>
  <c r="AU61" i="18"/>
  <c r="AV61" i="18"/>
  <c r="AP62" i="18"/>
  <c r="AQ62" i="18"/>
  <c r="AR62" i="18"/>
  <c r="AS62" i="18"/>
  <c r="AT62" i="18"/>
  <c r="AU62" i="18"/>
  <c r="AV62" i="18"/>
  <c r="AP63" i="18"/>
  <c r="AQ63" i="18"/>
  <c r="AR63" i="18"/>
  <c r="AS63" i="18"/>
  <c r="AT63" i="18"/>
  <c r="AU63" i="18"/>
  <c r="AV63" i="18"/>
  <c r="AP64" i="18"/>
  <c r="AQ64" i="18"/>
  <c r="AR64" i="18"/>
  <c r="AS64" i="18"/>
  <c r="AT64" i="18"/>
  <c r="AU64" i="18"/>
  <c r="AV64" i="18"/>
  <c r="AP65" i="18"/>
  <c r="AQ65" i="18"/>
  <c r="AR65" i="18"/>
  <c r="AS65" i="18"/>
  <c r="AT65" i="18"/>
  <c r="AU65" i="18"/>
  <c r="AV65" i="18"/>
  <c r="AP66" i="18"/>
  <c r="AQ66" i="18"/>
  <c r="AR66" i="18"/>
  <c r="AS66" i="18"/>
  <c r="AT66" i="18"/>
  <c r="AU66" i="18"/>
  <c r="AV66" i="18"/>
  <c r="AP67" i="18"/>
  <c r="AQ67" i="18"/>
  <c r="AR67" i="18"/>
  <c r="AS67" i="18"/>
  <c r="AT67" i="18"/>
  <c r="AU67" i="18"/>
  <c r="AV67" i="18"/>
  <c r="AP68" i="18"/>
  <c r="AQ68" i="18"/>
  <c r="AR68" i="18"/>
  <c r="AS68" i="18"/>
  <c r="AT68" i="18"/>
  <c r="AU68" i="18"/>
  <c r="AV68" i="18"/>
  <c r="AP69" i="18"/>
  <c r="AQ69" i="18"/>
  <c r="AR69" i="18"/>
  <c r="AS69" i="18"/>
  <c r="AT69" i="18"/>
  <c r="AU69" i="18"/>
  <c r="AV69" i="18"/>
  <c r="AP70" i="18"/>
  <c r="AQ70" i="18"/>
  <c r="AR70" i="18"/>
  <c r="AS70" i="18"/>
  <c r="AT70" i="18"/>
  <c r="AU70" i="18"/>
  <c r="AV70" i="18"/>
  <c r="AP71" i="18"/>
  <c r="AQ71" i="18"/>
  <c r="AR71" i="18"/>
  <c r="AS71" i="18"/>
  <c r="AT71" i="18"/>
  <c r="AU71" i="18"/>
  <c r="AV71" i="18"/>
  <c r="AP72" i="18"/>
  <c r="AQ72" i="18"/>
  <c r="AR72" i="18"/>
  <c r="AS72" i="18"/>
  <c r="AT72" i="18"/>
  <c r="AU72" i="18"/>
  <c r="AV72" i="18"/>
  <c r="AP73" i="18"/>
  <c r="AQ73" i="18"/>
  <c r="AR73" i="18"/>
  <c r="AS73" i="18"/>
  <c r="AT73" i="18"/>
  <c r="AU73" i="18"/>
  <c r="AV73" i="18"/>
  <c r="AP74" i="18"/>
  <c r="AQ74" i="18"/>
  <c r="AR74" i="18"/>
  <c r="AS74" i="18"/>
  <c r="AT74" i="18"/>
  <c r="AU74" i="18"/>
  <c r="AV74" i="18"/>
  <c r="AP75" i="18"/>
  <c r="AQ75" i="18"/>
  <c r="AR75" i="18"/>
  <c r="AS75" i="18"/>
  <c r="AT75" i="18"/>
  <c r="AU75" i="18"/>
  <c r="AV75" i="18"/>
  <c r="AP76" i="18"/>
  <c r="AQ76" i="18"/>
  <c r="AR76" i="18"/>
  <c r="AS76" i="18"/>
  <c r="AT76" i="18"/>
  <c r="AU76" i="18"/>
  <c r="AV76" i="18"/>
  <c r="AP77" i="18"/>
  <c r="AQ77" i="18"/>
  <c r="AR77" i="18"/>
  <c r="AS77" i="18"/>
  <c r="AT77" i="18"/>
  <c r="AU77" i="18"/>
  <c r="AV77" i="18"/>
  <c r="AP78" i="18"/>
  <c r="AQ78" i="18"/>
  <c r="AR78" i="18"/>
  <c r="AS78" i="18"/>
  <c r="AT78" i="18"/>
  <c r="AU78" i="18"/>
  <c r="AV78" i="18"/>
  <c r="AP79" i="18"/>
  <c r="AQ79" i="18"/>
  <c r="AR79" i="18"/>
  <c r="AS79" i="18"/>
  <c r="AT79" i="18"/>
  <c r="AU79" i="18"/>
  <c r="AV79" i="18"/>
  <c r="AP80" i="18"/>
  <c r="AQ80" i="18"/>
  <c r="AR80" i="18"/>
  <c r="AS80" i="18"/>
  <c r="AT80" i="18"/>
  <c r="AU80" i="18"/>
  <c r="AV80" i="18"/>
  <c r="AP81" i="18"/>
  <c r="AQ81" i="18"/>
  <c r="AR81" i="18"/>
  <c r="AS81" i="18"/>
  <c r="AT81" i="18"/>
  <c r="AU81" i="18"/>
  <c r="AV81" i="18"/>
  <c r="AP82" i="18"/>
  <c r="AQ82" i="18"/>
  <c r="AR82" i="18"/>
  <c r="AS82" i="18"/>
  <c r="AT82" i="18"/>
  <c r="AU82" i="18"/>
  <c r="AV82" i="18"/>
  <c r="AP83" i="18"/>
  <c r="AQ83" i="18"/>
  <c r="AR83" i="18"/>
  <c r="AS83" i="18"/>
  <c r="AT83" i="18"/>
  <c r="AU83" i="18"/>
  <c r="AV83" i="18"/>
  <c r="AP84" i="18"/>
  <c r="AQ84" i="18"/>
  <c r="AR84" i="18"/>
  <c r="AS84" i="18"/>
  <c r="AT84" i="18"/>
  <c r="AU84" i="18"/>
  <c r="AV84" i="18"/>
  <c r="AP85" i="18"/>
  <c r="AQ85" i="18"/>
  <c r="AR85" i="18"/>
  <c r="AS85" i="18"/>
  <c r="AT85" i="18"/>
  <c r="AU85" i="18"/>
  <c r="AV85" i="18"/>
  <c r="AP86" i="18"/>
  <c r="AQ86" i="18"/>
  <c r="AR86" i="18"/>
  <c r="AS86" i="18"/>
  <c r="AT86" i="18"/>
  <c r="AU86" i="18"/>
  <c r="AV86" i="18"/>
  <c r="AP87" i="18"/>
  <c r="AQ87" i="18"/>
  <c r="AR87" i="18"/>
  <c r="AS87" i="18"/>
  <c r="AT87" i="18"/>
  <c r="AU87" i="18"/>
  <c r="AV87" i="18"/>
  <c r="AP88" i="18"/>
  <c r="AQ88" i="18"/>
  <c r="AR88" i="18"/>
  <c r="AS88" i="18"/>
  <c r="AT88" i="18"/>
  <c r="AU88" i="18"/>
  <c r="AV88" i="18"/>
  <c r="AP89" i="18"/>
  <c r="AQ89" i="18"/>
  <c r="AR89" i="18"/>
  <c r="AS89" i="18"/>
  <c r="AT89" i="18"/>
  <c r="AU89" i="18"/>
  <c r="AV89" i="18"/>
  <c r="AP90" i="18"/>
  <c r="AQ90" i="18"/>
  <c r="AR90" i="18"/>
  <c r="AS90" i="18"/>
  <c r="AT90" i="18"/>
  <c r="AU90" i="18"/>
  <c r="AV90" i="18"/>
  <c r="AP91" i="18"/>
  <c r="AQ91" i="18"/>
  <c r="AR91" i="18"/>
  <c r="AS91" i="18"/>
  <c r="AT91" i="18"/>
  <c r="AU91" i="18"/>
  <c r="AV91" i="18"/>
  <c r="AP92" i="18"/>
  <c r="AQ92" i="18"/>
  <c r="AR92" i="18"/>
  <c r="AS92" i="18"/>
  <c r="AT92" i="18"/>
  <c r="AU92" i="18"/>
  <c r="AV92" i="18"/>
  <c r="AP93" i="18"/>
  <c r="AQ93" i="18"/>
  <c r="AR93" i="18"/>
  <c r="AS93" i="18"/>
  <c r="AT93" i="18"/>
  <c r="AU93" i="18"/>
  <c r="AV93" i="18"/>
  <c r="AP94" i="18"/>
  <c r="AQ94" i="18"/>
  <c r="AR94" i="18"/>
  <c r="AS94" i="18"/>
  <c r="AT94" i="18"/>
  <c r="AU94" i="18"/>
  <c r="AV94" i="18"/>
  <c r="AP95" i="18"/>
  <c r="AQ95" i="18"/>
  <c r="AR95" i="18"/>
  <c r="AS95" i="18"/>
  <c r="AT95" i="18"/>
  <c r="AU95" i="18"/>
  <c r="AV95" i="18"/>
  <c r="AP96" i="18"/>
  <c r="AQ96" i="18"/>
  <c r="AR96" i="18"/>
  <c r="AS96" i="18"/>
  <c r="AT96" i="18"/>
  <c r="AU96" i="18"/>
  <c r="AV96" i="18"/>
  <c r="AP97" i="18"/>
  <c r="AQ97" i="18"/>
  <c r="AR97" i="18"/>
  <c r="AS97" i="18"/>
  <c r="AT97" i="18"/>
  <c r="AU97" i="18"/>
  <c r="AV97" i="18"/>
  <c r="AP98" i="18"/>
  <c r="AQ98" i="18"/>
  <c r="AR98" i="18"/>
  <c r="AS98" i="18"/>
  <c r="AT98" i="18"/>
  <c r="AU98" i="18"/>
  <c r="AV98" i="18"/>
  <c r="AP99" i="18"/>
  <c r="AQ99" i="18"/>
  <c r="AR99" i="18"/>
  <c r="AS99" i="18"/>
  <c r="AT99" i="18"/>
  <c r="AU99" i="18"/>
  <c r="AV99" i="18"/>
  <c r="AP100" i="18"/>
  <c r="AQ100" i="18"/>
  <c r="AR100" i="18"/>
  <c r="AS100" i="18"/>
  <c r="AT100" i="18"/>
  <c r="AU100" i="18"/>
  <c r="AV100" i="18"/>
  <c r="AP101" i="18"/>
  <c r="AQ101" i="18"/>
  <c r="AR101" i="18"/>
  <c r="AS101" i="18"/>
  <c r="AT101" i="18"/>
  <c r="AU101" i="18"/>
  <c r="AV101" i="18"/>
  <c r="AP102" i="18"/>
  <c r="AQ102" i="18"/>
  <c r="AR102" i="18"/>
  <c r="AS102" i="18"/>
  <c r="AT102" i="18"/>
  <c r="AU102" i="18"/>
  <c r="AV102" i="18"/>
  <c r="AP103" i="18"/>
  <c r="AQ103" i="18"/>
  <c r="AR103" i="18"/>
  <c r="AS103" i="18"/>
  <c r="AT103" i="18"/>
  <c r="AU103" i="18"/>
  <c r="AV103" i="18"/>
  <c r="AP104" i="18"/>
  <c r="AQ104" i="18"/>
  <c r="AR104" i="18"/>
  <c r="AS104" i="18"/>
  <c r="AT104" i="18"/>
  <c r="AU104" i="18"/>
  <c r="AV104" i="18"/>
  <c r="AP105" i="18"/>
  <c r="AQ105" i="18"/>
  <c r="AR105" i="18"/>
  <c r="AS105" i="18"/>
  <c r="AT105" i="18"/>
  <c r="AU105" i="18"/>
  <c r="AV105" i="18"/>
  <c r="AP106" i="18"/>
  <c r="AQ106" i="18"/>
  <c r="AR106" i="18"/>
  <c r="AS106" i="18"/>
  <c r="AT106" i="18"/>
  <c r="AU106" i="18"/>
  <c r="AV106" i="18"/>
  <c r="AP107" i="18"/>
  <c r="AQ107" i="18"/>
  <c r="AR107" i="18"/>
  <c r="AS107" i="18"/>
  <c r="AT107" i="18"/>
  <c r="AU107" i="18"/>
  <c r="AV107" i="18"/>
  <c r="AP108" i="18"/>
  <c r="AQ108" i="18"/>
  <c r="AR108" i="18"/>
  <c r="AS108" i="18"/>
  <c r="AT108" i="18"/>
  <c r="AU108" i="18"/>
  <c r="AV108" i="18"/>
  <c r="AP109" i="18"/>
  <c r="AQ109" i="18"/>
  <c r="AR109" i="18"/>
  <c r="AS109" i="18"/>
  <c r="AT109" i="18"/>
  <c r="AU109" i="18"/>
  <c r="AV109" i="18"/>
  <c r="AP110" i="18"/>
  <c r="AQ110" i="18"/>
  <c r="AR110" i="18"/>
  <c r="AS110" i="18"/>
  <c r="AT110" i="18"/>
  <c r="AU110" i="18"/>
  <c r="AV110" i="18"/>
  <c r="AP111" i="18"/>
  <c r="AQ111" i="18"/>
  <c r="AR111" i="18"/>
  <c r="AS111" i="18"/>
  <c r="AT111" i="18"/>
  <c r="AU111" i="18"/>
  <c r="AV111" i="18"/>
  <c r="AP112" i="18"/>
  <c r="AQ112" i="18"/>
  <c r="AR112" i="18"/>
  <c r="AS112" i="18"/>
  <c r="AT112" i="18"/>
  <c r="AU112" i="18"/>
  <c r="AV112" i="18"/>
  <c r="AP113" i="18"/>
  <c r="AQ113" i="18"/>
  <c r="AR113" i="18"/>
  <c r="AS113" i="18"/>
  <c r="AT113" i="18"/>
  <c r="AU113" i="18"/>
  <c r="AV113" i="18"/>
  <c r="AP114" i="18"/>
  <c r="AQ114" i="18"/>
  <c r="AR114" i="18"/>
  <c r="AS114" i="18"/>
  <c r="AT114" i="18"/>
  <c r="AU114" i="18"/>
  <c r="AV114" i="18"/>
  <c r="AP115" i="18"/>
  <c r="AQ115" i="18"/>
  <c r="AR115" i="18"/>
  <c r="AS115" i="18"/>
  <c r="AT115" i="18"/>
  <c r="AU115" i="18"/>
  <c r="AV115" i="18"/>
  <c r="AP116" i="18"/>
  <c r="AQ116" i="18"/>
  <c r="AR116" i="18"/>
  <c r="AS116" i="18"/>
  <c r="AT116" i="18"/>
  <c r="AU116" i="18"/>
  <c r="AV116" i="18"/>
  <c r="AP117" i="18"/>
  <c r="AQ117" i="18"/>
  <c r="AR117" i="18"/>
  <c r="AS117" i="18"/>
  <c r="AT117" i="18"/>
  <c r="AU117" i="18"/>
  <c r="AV117" i="18"/>
  <c r="AP118" i="18"/>
  <c r="AQ118" i="18"/>
  <c r="AR118" i="18"/>
  <c r="AS118" i="18"/>
  <c r="AT118" i="18"/>
  <c r="AU118" i="18"/>
  <c r="AV118" i="18"/>
  <c r="AP119" i="18"/>
  <c r="AQ119" i="18"/>
  <c r="AR119" i="18"/>
  <c r="AS119" i="18"/>
  <c r="AT119" i="18"/>
  <c r="AU119" i="18"/>
  <c r="AV119" i="18"/>
  <c r="AP120" i="18"/>
  <c r="AQ120" i="18"/>
  <c r="AR120" i="18"/>
  <c r="AS120" i="18"/>
  <c r="AT120" i="18"/>
  <c r="AU120" i="18"/>
  <c r="AV120" i="18"/>
  <c r="AO120" i="18"/>
  <c r="BG120" i="18" s="1"/>
  <c r="AO24" i="18"/>
  <c r="BG24" i="18" s="1"/>
  <c r="AO23" i="18"/>
  <c r="BG23" i="18" s="1"/>
  <c r="AO22" i="18"/>
  <c r="BG22" i="18" s="1"/>
  <c r="AO119" i="18"/>
  <c r="BG119" i="18" s="1"/>
  <c r="AO118" i="18"/>
  <c r="BG118" i="18" s="1"/>
  <c r="AO117" i="18"/>
  <c r="BG117" i="18" s="1"/>
  <c r="AO116" i="18"/>
  <c r="BG116" i="18" s="1"/>
  <c r="AO115" i="18"/>
  <c r="BG115" i="18" s="1"/>
  <c r="AO114" i="18"/>
  <c r="BG114" i="18" s="1"/>
  <c r="AO113" i="18"/>
  <c r="BG113" i="18" s="1"/>
  <c r="AO112" i="18"/>
  <c r="BG112" i="18" s="1"/>
  <c r="AO111" i="18"/>
  <c r="BG111" i="18" s="1"/>
  <c r="AO110" i="18"/>
  <c r="BG110" i="18" s="1"/>
  <c r="AO109" i="18"/>
  <c r="BG109" i="18" s="1"/>
  <c r="AO108" i="18"/>
  <c r="BG108" i="18" s="1"/>
  <c r="AO107" i="18"/>
  <c r="BG107" i="18" s="1"/>
  <c r="AO106" i="18"/>
  <c r="BG106" i="18" s="1"/>
  <c r="AO105" i="18"/>
  <c r="BG105" i="18" s="1"/>
  <c r="AO104" i="18"/>
  <c r="BG104" i="18" s="1"/>
  <c r="AO103" i="18"/>
  <c r="BG103" i="18" s="1"/>
  <c r="AO102" i="18"/>
  <c r="BG102" i="18" s="1"/>
  <c r="AO101" i="18"/>
  <c r="BG101" i="18" s="1"/>
  <c r="AO100" i="18"/>
  <c r="BG100" i="18" s="1"/>
  <c r="AO99" i="18"/>
  <c r="BG99" i="18" s="1"/>
  <c r="AO98" i="18"/>
  <c r="BG98" i="18" s="1"/>
  <c r="AO97" i="18"/>
  <c r="BG97" i="18" s="1"/>
  <c r="AO96" i="18"/>
  <c r="BG96" i="18" s="1"/>
  <c r="AO95" i="18"/>
  <c r="BG95" i="18" s="1"/>
  <c r="AO94" i="18"/>
  <c r="BG94" i="18" s="1"/>
  <c r="AO93" i="18"/>
  <c r="BG93" i="18" s="1"/>
  <c r="AO92" i="18"/>
  <c r="BG92" i="18" s="1"/>
  <c r="AO91" i="18"/>
  <c r="BG91" i="18" s="1"/>
  <c r="AO90" i="18"/>
  <c r="BG90" i="18" s="1"/>
  <c r="AO89" i="18"/>
  <c r="BG89" i="18" s="1"/>
  <c r="AO88" i="18"/>
  <c r="BG88" i="18" s="1"/>
  <c r="AO87" i="18"/>
  <c r="BG87" i="18" s="1"/>
  <c r="AO86" i="18"/>
  <c r="BG86" i="18" s="1"/>
  <c r="AO85" i="18"/>
  <c r="BG85" i="18" s="1"/>
  <c r="AO84" i="18"/>
  <c r="BG84" i="18" s="1"/>
  <c r="AO83" i="18"/>
  <c r="BG83" i="18" s="1"/>
  <c r="AO82" i="18"/>
  <c r="BG82" i="18" s="1"/>
  <c r="AO81" i="18"/>
  <c r="BG81" i="18" s="1"/>
  <c r="AO80" i="18"/>
  <c r="BG80" i="18" s="1"/>
  <c r="AO79" i="18"/>
  <c r="BG79" i="18" s="1"/>
  <c r="AO78" i="18"/>
  <c r="BG78" i="18" s="1"/>
  <c r="AO77" i="18"/>
  <c r="BG77" i="18" s="1"/>
  <c r="AO76" i="18"/>
  <c r="BG76" i="18" s="1"/>
  <c r="AO75" i="18"/>
  <c r="BG75" i="18" s="1"/>
  <c r="AO74" i="18"/>
  <c r="BG74" i="18" s="1"/>
  <c r="AO73" i="18"/>
  <c r="BG73" i="18" s="1"/>
  <c r="AO72" i="18"/>
  <c r="BG72" i="18" s="1"/>
  <c r="AO71" i="18"/>
  <c r="BG71" i="18" s="1"/>
  <c r="AO70" i="18"/>
  <c r="BG70" i="18" s="1"/>
  <c r="AO69" i="18"/>
  <c r="BG69" i="18" s="1"/>
  <c r="AO68" i="18"/>
  <c r="BG68" i="18" s="1"/>
  <c r="AO67" i="18"/>
  <c r="BG67" i="18" s="1"/>
  <c r="AO66" i="18"/>
  <c r="BG66" i="18" s="1"/>
  <c r="AO65" i="18"/>
  <c r="BG65" i="18" s="1"/>
  <c r="AO64" i="18"/>
  <c r="BG64" i="18" s="1"/>
  <c r="AO63" i="18"/>
  <c r="BG63" i="18" s="1"/>
  <c r="AO62" i="18"/>
  <c r="BG62" i="18" s="1"/>
  <c r="AO61" i="18"/>
  <c r="BG61" i="18" s="1"/>
  <c r="AO60" i="18"/>
  <c r="BG60" i="18" s="1"/>
  <c r="AO59" i="18"/>
  <c r="BG59" i="18" s="1"/>
  <c r="AO58" i="18"/>
  <c r="BG58" i="18" s="1"/>
  <c r="AO57" i="18"/>
  <c r="BG57" i="18" s="1"/>
  <c r="AO56" i="18"/>
  <c r="BG56" i="18" s="1"/>
  <c r="AO55" i="18"/>
  <c r="BG55" i="18" s="1"/>
  <c r="AO54" i="18"/>
  <c r="BG54" i="18" s="1"/>
  <c r="AO53" i="18"/>
  <c r="BG53" i="18" s="1"/>
  <c r="AO52" i="18"/>
  <c r="BG52" i="18" s="1"/>
  <c r="AO51" i="18"/>
  <c r="BG51" i="18" s="1"/>
  <c r="AO50" i="18"/>
  <c r="BG50" i="18" s="1"/>
  <c r="AO49" i="18"/>
  <c r="BG49" i="18" s="1"/>
  <c r="AO48" i="18"/>
  <c r="BG48" i="18" s="1"/>
  <c r="AO47" i="18"/>
  <c r="BG47" i="18" s="1"/>
  <c r="AO46" i="18"/>
  <c r="BG46" i="18" s="1"/>
  <c r="AO45" i="18"/>
  <c r="BG45" i="18" s="1"/>
  <c r="AO44" i="18"/>
  <c r="BG44" i="18" s="1"/>
  <c r="AO43" i="18"/>
  <c r="BG43" i="18" s="1"/>
  <c r="AO42" i="18"/>
  <c r="BG42" i="18" s="1"/>
  <c r="AO41" i="18"/>
  <c r="BG41" i="18" s="1"/>
  <c r="AO40" i="18"/>
  <c r="BG40" i="18" s="1"/>
  <c r="AO39" i="18"/>
  <c r="BG39" i="18" s="1"/>
  <c r="AO38" i="18"/>
  <c r="BG38" i="18" s="1"/>
  <c r="AO37" i="18"/>
  <c r="BG37" i="18" s="1"/>
  <c r="AO36" i="18"/>
  <c r="BG36" i="18" s="1"/>
  <c r="AO35" i="18"/>
  <c r="BG35" i="18" s="1"/>
  <c r="AO34" i="18"/>
  <c r="BG34" i="18" s="1"/>
  <c r="AO33" i="18"/>
  <c r="BG33" i="18" s="1"/>
  <c r="AO32" i="18"/>
  <c r="BG32" i="18" s="1"/>
  <c r="AO31" i="18"/>
  <c r="BG31" i="18" s="1"/>
  <c r="AO30" i="18"/>
  <c r="BG30" i="18" s="1"/>
  <c r="AO29" i="18"/>
  <c r="BG29" i="18" s="1"/>
  <c r="AO28" i="18"/>
  <c r="BG28" i="18" s="1"/>
  <c r="AO27" i="18"/>
  <c r="BG27" i="18" s="1"/>
  <c r="AO26" i="18"/>
  <c r="BG26" i="18" s="1"/>
  <c r="AO25" i="18"/>
  <c r="BG25" i="18" s="1"/>
  <c r="AO19" i="18"/>
  <c r="AW19" i="18"/>
  <c r="AV20" i="18"/>
  <c r="AP20" i="18"/>
  <c r="AQ20" i="18"/>
  <c r="AR20" i="18"/>
  <c r="AS20" i="18"/>
  <c r="AT20" i="18"/>
  <c r="AU20" i="18"/>
  <c r="AO20" i="18"/>
  <c r="AO3" i="55"/>
  <c r="AN3" i="55"/>
  <c r="AM3" i="55"/>
  <c r="AD3" i="55"/>
  <c r="AC3" i="55"/>
  <c r="AB3" i="55"/>
  <c r="Y3" i="55"/>
  <c r="X3" i="55"/>
  <c r="W3" i="55"/>
  <c r="V3" i="55"/>
  <c r="U3" i="55"/>
  <c r="AF3" i="55" s="1"/>
  <c r="M3" i="55"/>
  <c r="G3" i="55"/>
  <c r="F3" i="55"/>
  <c r="AP3" i="55" s="1"/>
  <c r="E3" i="55"/>
  <c r="L3" i="55" s="1"/>
  <c r="D3" i="55"/>
  <c r="AU3" i="55" s="1"/>
  <c r="C3" i="55"/>
  <c r="J96" i="18"/>
  <c r="J97" i="18"/>
  <c r="J98" i="18"/>
  <c r="J99" i="18"/>
  <c r="J101" i="18"/>
  <c r="K93" i="18"/>
  <c r="L93" i="18"/>
  <c r="H93" i="18"/>
  <c r="J93" i="18"/>
  <c r="L85" i="18"/>
  <c r="K85" i="18"/>
  <c r="J85" i="18"/>
  <c r="J86" i="18"/>
  <c r="J87" i="18"/>
  <c r="J88" i="18"/>
  <c r="J89" i="18"/>
  <c r="J91" i="18"/>
  <c r="J83" i="18"/>
  <c r="K83" i="18"/>
  <c r="L83" i="18"/>
  <c r="H83" i="18"/>
  <c r="H81" i="18"/>
  <c r="B4" i="60" l="1"/>
  <c r="B4" i="59"/>
  <c r="B4" i="58"/>
  <c r="B4" i="57"/>
  <c r="N3" i="55"/>
  <c r="AE3" i="55"/>
  <c r="AQ3" i="55"/>
  <c r="AX3" i="55"/>
  <c r="K3" i="55"/>
  <c r="AV3" i="55"/>
  <c r="AW3" i="55"/>
  <c r="J3" i="55"/>
  <c r="AT3" i="55"/>
  <c r="H4" i="60" l="1"/>
  <c r="J4" i="60" s="1"/>
  <c r="I5" i="60" s="1"/>
  <c r="K4" i="60" s="1"/>
  <c r="G4" i="60"/>
  <c r="H4" i="59"/>
  <c r="J4" i="59" s="1"/>
  <c r="I5" i="59" s="1"/>
  <c r="K4" i="59" s="1"/>
  <c r="G4" i="59"/>
  <c r="H4" i="58"/>
  <c r="J4" i="58" s="1"/>
  <c r="I5" i="58" s="1"/>
  <c r="K4" i="58" s="1"/>
  <c r="G4" i="58"/>
  <c r="H4" i="57"/>
  <c r="J4" i="57" s="1"/>
  <c r="G4" i="57"/>
  <c r="L2" i="52"/>
  <c r="K2" i="52"/>
  <c r="J2" i="52"/>
  <c r="I2" i="52"/>
  <c r="H2" i="52"/>
  <c r="A70" i="28"/>
  <c r="A69" i="28"/>
  <c r="A66" i="28"/>
  <c r="A65" i="28"/>
  <c r="C68" i="28"/>
  <c r="D68" i="28"/>
  <c r="E68" i="28"/>
  <c r="F68" i="28"/>
  <c r="B68" i="28"/>
  <c r="C64" i="28"/>
  <c r="D64" i="28"/>
  <c r="E64" i="28"/>
  <c r="F64" i="28"/>
  <c r="B64" i="28"/>
  <c r="F69" i="28"/>
  <c r="F66" i="28"/>
  <c r="D61" i="28"/>
  <c r="E61" i="28"/>
  <c r="B51" i="28"/>
  <c r="D66" i="28" s="1"/>
  <c r="E69" i="28"/>
  <c r="D69" i="28"/>
  <c r="C69" i="28"/>
  <c r="B69" i="28"/>
  <c r="F65" i="28"/>
  <c r="E65" i="28"/>
  <c r="E66" i="28" s="1"/>
  <c r="D65" i="28"/>
  <c r="C65" i="28"/>
  <c r="B65" i="28"/>
  <c r="AG2" i="51"/>
  <c r="AF2" i="51"/>
  <c r="AE2" i="51"/>
  <c r="AD2" i="51"/>
  <c r="AC2" i="51"/>
  <c r="X1" i="51"/>
  <c r="I5" i="57" l="1"/>
  <c r="G4" i="68"/>
  <c r="H5" i="68" s="1"/>
  <c r="C61" i="28"/>
  <c r="C70" i="28"/>
  <c r="C54" i="28"/>
  <c r="F61" i="28"/>
  <c r="D70" i="28"/>
  <c r="B61" i="28"/>
  <c r="C55" i="28"/>
  <c r="B66" i="28"/>
  <c r="E70" i="28"/>
  <c r="B70" i="28"/>
  <c r="C53" i="28"/>
  <c r="C56" i="28"/>
  <c r="C66" i="28"/>
  <c r="F70" i="28"/>
  <c r="C57" i="28"/>
  <c r="C99" i="27"/>
  <c r="D99" i="27"/>
  <c r="E99" i="27"/>
  <c r="F99" i="27"/>
  <c r="B99" i="27"/>
  <c r="C95" i="27"/>
  <c r="D95" i="27"/>
  <c r="E95" i="27"/>
  <c r="F95" i="27"/>
  <c r="B95" i="27"/>
  <c r="B94" i="27"/>
  <c r="C90" i="27"/>
  <c r="D90" i="27"/>
  <c r="E90" i="27"/>
  <c r="F90" i="27"/>
  <c r="B90" i="27"/>
  <c r="C85" i="27"/>
  <c r="C86" i="27"/>
  <c r="D86" i="27"/>
  <c r="E86" i="27"/>
  <c r="B86" i="27"/>
  <c r="F81" i="27"/>
  <c r="E81" i="27"/>
  <c r="D81" i="27"/>
  <c r="C81" i="27"/>
  <c r="B81" i="27"/>
  <c r="C74" i="27"/>
  <c r="C75" i="27"/>
  <c r="C76" i="27"/>
  <c r="C77" i="27"/>
  <c r="C73" i="27"/>
  <c r="B71" i="27"/>
  <c r="A99" i="27"/>
  <c r="F98" i="27"/>
  <c r="E98" i="27"/>
  <c r="D98" i="27"/>
  <c r="C98" i="27"/>
  <c r="B98" i="27"/>
  <c r="A98" i="27"/>
  <c r="A97" i="27"/>
  <c r="A95" i="27"/>
  <c r="F94" i="27"/>
  <c r="E94" i="27"/>
  <c r="D94" i="27"/>
  <c r="C94" i="27"/>
  <c r="A94" i="27"/>
  <c r="F93" i="27"/>
  <c r="E93" i="27"/>
  <c r="B93" i="27"/>
  <c r="A93" i="27"/>
  <c r="F89" i="27"/>
  <c r="E89" i="27"/>
  <c r="D89" i="27"/>
  <c r="C89" i="27"/>
  <c r="B89" i="27"/>
  <c r="F88" i="27"/>
  <c r="F97" i="27" s="1"/>
  <c r="E88" i="27"/>
  <c r="E97" i="27" s="1"/>
  <c r="B88" i="27"/>
  <c r="B97" i="27" s="1"/>
  <c r="F85" i="27"/>
  <c r="F86" i="27" s="1"/>
  <c r="E85" i="27"/>
  <c r="D85" i="27"/>
  <c r="F84" i="27"/>
  <c r="E84" i="27"/>
  <c r="D84" i="27"/>
  <c r="D93" i="27" s="1"/>
  <c r="C84" i="27"/>
  <c r="C93" i="27" s="1"/>
  <c r="B84" i="27"/>
  <c r="Y45" i="27"/>
  <c r="X45" i="27"/>
  <c r="W45" i="27"/>
  <c r="V45" i="27"/>
  <c r="U45" i="27"/>
  <c r="T45" i="27"/>
  <c r="S45" i="27"/>
  <c r="R45" i="27"/>
  <c r="Q45" i="27"/>
  <c r="P45" i="27"/>
  <c r="O45" i="27"/>
  <c r="N45" i="27"/>
  <c r="L2" i="50"/>
  <c r="K2" i="50"/>
  <c r="J2" i="50"/>
  <c r="I2" i="50"/>
  <c r="H2" i="50"/>
  <c r="U65" i="20"/>
  <c r="T65" i="20"/>
  <c r="S65" i="20"/>
  <c r="R65" i="20"/>
  <c r="Q65" i="20"/>
  <c r="U61" i="20"/>
  <c r="T61" i="20"/>
  <c r="S61" i="20"/>
  <c r="R61" i="20"/>
  <c r="Q61" i="20"/>
  <c r="P62" i="20"/>
  <c r="P66" i="20" s="1"/>
  <c r="P61" i="20"/>
  <c r="P65" i="20" s="1"/>
  <c r="R60" i="20"/>
  <c r="R64" i="20" s="1"/>
  <c r="S60" i="20"/>
  <c r="T60" i="20"/>
  <c r="T64" i="20" s="1"/>
  <c r="U60" i="20"/>
  <c r="U64" i="20" s="1"/>
  <c r="Q60" i="20"/>
  <c r="Q64" i="20" s="1"/>
  <c r="R57" i="20"/>
  <c r="B50" i="18"/>
  <c r="BD2" i="35"/>
  <c r="BE2" i="35"/>
  <c r="BF2" i="35"/>
  <c r="BG2" i="35"/>
  <c r="BC2" i="35"/>
  <c r="AN1" i="35"/>
  <c r="K4" i="57" l="1"/>
  <c r="AJ5" i="56"/>
  <c r="AI5" i="56"/>
  <c r="W5" i="56"/>
  <c r="X5" i="56"/>
  <c r="Q5" i="56"/>
  <c r="B5" i="68"/>
  <c r="R5" i="56"/>
  <c r="AC5" i="56"/>
  <c r="AD5" i="56"/>
  <c r="D5" i="68"/>
  <c r="F5" i="68"/>
  <c r="E5" i="68"/>
  <c r="C5" i="68"/>
  <c r="R52" i="20"/>
  <c r="Q66" i="20"/>
  <c r="R50" i="20"/>
  <c r="Q57" i="20"/>
  <c r="U62" i="20"/>
  <c r="T62" i="20"/>
  <c r="Q62" i="20"/>
  <c r="S64" i="20"/>
  <c r="C88" i="27"/>
  <c r="C97" i="27" s="1"/>
  <c r="D88" i="27"/>
  <c r="D97" i="27" s="1"/>
  <c r="S62" i="20"/>
  <c r="R53" i="20"/>
  <c r="S66" i="20"/>
  <c r="R62" i="20"/>
  <c r="T57" i="20"/>
  <c r="R49" i="20"/>
  <c r="U57" i="20"/>
  <c r="U66" i="20"/>
  <c r="R66" i="20"/>
  <c r="R51" i="20"/>
  <c r="T66" i="20"/>
  <c r="S57" i="20"/>
  <c r="C83" i="19"/>
  <c r="D83" i="19"/>
  <c r="E83" i="19"/>
  <c r="F83" i="19"/>
  <c r="B83" i="19"/>
  <c r="F82" i="19"/>
  <c r="E82" i="19"/>
  <c r="D82" i="19"/>
  <c r="C82" i="19"/>
  <c r="B82" i="19"/>
  <c r="A82" i="19"/>
  <c r="A83" i="19"/>
  <c r="B81" i="19"/>
  <c r="C81" i="19"/>
  <c r="D81" i="19"/>
  <c r="E81" i="19"/>
  <c r="F81" i="19"/>
  <c r="A81" i="19"/>
  <c r="C79" i="19"/>
  <c r="D79" i="19"/>
  <c r="E79" i="19"/>
  <c r="F79" i="19"/>
  <c r="B79" i="19"/>
  <c r="F78" i="19"/>
  <c r="E78" i="19"/>
  <c r="D78" i="19"/>
  <c r="C78" i="19"/>
  <c r="B78" i="19"/>
  <c r="A78" i="19"/>
  <c r="A79" i="19"/>
  <c r="B77" i="19"/>
  <c r="C77" i="19"/>
  <c r="D77" i="19"/>
  <c r="E77" i="19"/>
  <c r="F77" i="19"/>
  <c r="A77" i="19"/>
  <c r="A22" i="33"/>
  <c r="C5" i="56" l="1"/>
  <c r="R5" i="58"/>
  <c r="R5" i="57"/>
  <c r="T5" i="56"/>
  <c r="R5" i="60"/>
  <c r="R5" i="59"/>
  <c r="Q5" i="60"/>
  <c r="S5" i="60" s="1"/>
  <c r="Q5" i="59"/>
  <c r="S5" i="59" s="1"/>
  <c r="Q5" i="58"/>
  <c r="S5" i="58" s="1"/>
  <c r="Q5" i="57"/>
  <c r="S5" i="57" s="1"/>
  <c r="S5" i="56"/>
  <c r="D5" i="56"/>
  <c r="X5" i="57"/>
  <c r="X5" i="58"/>
  <c r="Z5" i="56"/>
  <c r="X5" i="60"/>
  <c r="X5" i="59"/>
  <c r="AI5" i="60"/>
  <c r="AK5" i="60" s="1"/>
  <c r="AI5" i="59"/>
  <c r="AK5" i="59" s="1"/>
  <c r="AI5" i="58"/>
  <c r="AK5" i="58" s="1"/>
  <c r="AI5" i="57"/>
  <c r="AK5" i="57" s="1"/>
  <c r="AK5" i="56"/>
  <c r="F5" i="56"/>
  <c r="AF5" i="56"/>
  <c r="AG6" i="56" s="1"/>
  <c r="AD5" i="58"/>
  <c r="AD5" i="59"/>
  <c r="AD5" i="60"/>
  <c r="AD5" i="57"/>
  <c r="E5" i="56"/>
  <c r="AJ5" i="59"/>
  <c r="AJ5" i="60"/>
  <c r="AJ5" i="58"/>
  <c r="AJ5" i="57"/>
  <c r="AL5" i="56"/>
  <c r="W5" i="57"/>
  <c r="Y5" i="57" s="1"/>
  <c r="Y5" i="56"/>
  <c r="W5" i="60"/>
  <c r="Y5" i="60" s="1"/>
  <c r="W5" i="59"/>
  <c r="Y5" i="59" s="1"/>
  <c r="W5" i="58"/>
  <c r="Y5" i="58" s="1"/>
  <c r="AC5" i="59"/>
  <c r="AE5" i="59" s="1"/>
  <c r="AC5" i="60"/>
  <c r="AE5" i="60" s="1"/>
  <c r="AE5" i="56"/>
  <c r="AC5" i="57"/>
  <c r="AE5" i="57" s="1"/>
  <c r="AC5" i="58"/>
  <c r="AE5" i="58" s="1"/>
  <c r="AQ45" i="20"/>
  <c r="AQ53" i="20"/>
  <c r="AQ61" i="20"/>
  <c r="AQ69" i="20"/>
  <c r="AQ77" i="20"/>
  <c r="AQ55" i="20"/>
  <c r="AQ64" i="20"/>
  <c r="AQ66" i="20"/>
  <c r="AQ75" i="20"/>
  <c r="AQ85" i="20"/>
  <c r="AQ93" i="20"/>
  <c r="AQ101" i="20"/>
  <c r="AQ109" i="20"/>
  <c r="AQ117" i="20"/>
  <c r="AQ125" i="20"/>
  <c r="AQ133" i="20"/>
  <c r="AQ141" i="20"/>
  <c r="AJ45" i="20"/>
  <c r="AJ53" i="20"/>
  <c r="AQ46" i="20"/>
  <c r="AQ57" i="20"/>
  <c r="AQ68" i="20"/>
  <c r="AQ48" i="20"/>
  <c r="AQ50" i="20"/>
  <c r="AQ59" i="20"/>
  <c r="AQ70" i="20"/>
  <c r="AQ79" i="20"/>
  <c r="AQ87" i="20"/>
  <c r="AQ95" i="20"/>
  <c r="AQ103" i="20"/>
  <c r="AQ111" i="20"/>
  <c r="AQ119" i="20"/>
  <c r="AQ127" i="20"/>
  <c r="AQ135" i="20"/>
  <c r="AQ143" i="20"/>
  <c r="AJ47" i="20"/>
  <c r="AJ55" i="20"/>
  <c r="AJ63" i="20"/>
  <c r="AJ71" i="20"/>
  <c r="AJ79" i="20"/>
  <c r="AJ87" i="20"/>
  <c r="AJ95" i="20"/>
  <c r="AJ103" i="20"/>
  <c r="AJ111" i="20"/>
  <c r="AJ119" i="20"/>
  <c r="AJ127" i="20"/>
  <c r="AJ135" i="20"/>
  <c r="AJ143" i="20"/>
  <c r="AQ47" i="20"/>
  <c r="AQ73" i="20"/>
  <c r="AQ92" i="20"/>
  <c r="AQ94" i="20"/>
  <c r="AQ96" i="20"/>
  <c r="AQ124" i="20"/>
  <c r="AQ126" i="20"/>
  <c r="AQ128" i="20"/>
  <c r="AJ57" i="20"/>
  <c r="AJ59" i="20"/>
  <c r="AJ61" i="20"/>
  <c r="AJ72" i="20"/>
  <c r="AJ83" i="20"/>
  <c r="AJ94" i="20"/>
  <c r="AJ105" i="20"/>
  <c r="AQ52" i="20"/>
  <c r="AQ78" i="20"/>
  <c r="AQ89" i="20"/>
  <c r="AQ91" i="20"/>
  <c r="AQ106" i="20"/>
  <c r="AQ121" i="20"/>
  <c r="AQ123" i="20"/>
  <c r="AQ138" i="20"/>
  <c r="AJ52" i="20"/>
  <c r="AJ54" i="20"/>
  <c r="AJ56" i="20"/>
  <c r="AJ64" i="20"/>
  <c r="AJ75" i="20"/>
  <c r="AJ86" i="20"/>
  <c r="AJ97" i="20"/>
  <c r="AJ106" i="20"/>
  <c r="AJ108" i="20"/>
  <c r="AJ117" i="20"/>
  <c r="AJ128" i="20"/>
  <c r="AJ139" i="20"/>
  <c r="AQ56" i="20"/>
  <c r="AQ82" i="20"/>
  <c r="AQ99" i="20"/>
  <c r="AQ102" i="20"/>
  <c r="AQ105" i="20"/>
  <c r="AQ122" i="20"/>
  <c r="AQ136" i="20"/>
  <c r="AQ139" i="20"/>
  <c r="AJ46" i="20"/>
  <c r="AJ49" i="20"/>
  <c r="AJ70" i="20"/>
  <c r="AJ82" i="20"/>
  <c r="AJ92" i="20"/>
  <c r="AJ104" i="20"/>
  <c r="AJ109" i="20"/>
  <c r="AJ116" i="20"/>
  <c r="AJ118" i="20"/>
  <c r="AJ120" i="20"/>
  <c r="AJ122" i="20"/>
  <c r="AJ141" i="20"/>
  <c r="AQ60" i="20"/>
  <c r="AQ72" i="20"/>
  <c r="AQ76" i="20"/>
  <c r="AQ88" i="20"/>
  <c r="AQ108" i="20"/>
  <c r="AQ142" i="20"/>
  <c r="AJ68" i="20"/>
  <c r="AJ80" i="20"/>
  <c r="AJ85" i="20"/>
  <c r="AJ102" i="20"/>
  <c r="AJ107" i="20"/>
  <c r="AJ114" i="20"/>
  <c r="AJ137" i="20"/>
  <c r="AQ49" i="20"/>
  <c r="AQ65" i="20"/>
  <c r="AQ97" i="20"/>
  <c r="AQ100" i="20"/>
  <c r="AQ114" i="20"/>
  <c r="AQ131" i="20"/>
  <c r="AQ134" i="20"/>
  <c r="AQ137" i="20"/>
  <c r="AJ58" i="20"/>
  <c r="AJ73" i="20"/>
  <c r="AJ78" i="20"/>
  <c r="AJ90" i="20"/>
  <c r="AJ100" i="20"/>
  <c r="AJ112" i="20"/>
  <c r="AJ129" i="20"/>
  <c r="AJ131" i="20"/>
  <c r="AJ133" i="20"/>
  <c r="AQ80" i="20"/>
  <c r="AQ83" i="20"/>
  <c r="AQ86" i="20"/>
  <c r="AQ120" i="20"/>
  <c r="AQ140" i="20"/>
  <c r="AJ50" i="20"/>
  <c r="AJ66" i="20"/>
  <c r="AJ76" i="20"/>
  <c r="AJ88" i="20"/>
  <c r="AJ110" i="20"/>
  <c r="AJ121" i="20"/>
  <c r="AJ123" i="20"/>
  <c r="AJ125" i="20"/>
  <c r="AJ44" i="20"/>
  <c r="AM3" i="65" s="1"/>
  <c r="AQ58" i="20"/>
  <c r="AQ74" i="20"/>
  <c r="AQ132" i="20"/>
  <c r="AJ81" i="20"/>
  <c r="AJ140" i="20"/>
  <c r="AQ81" i="20"/>
  <c r="AQ98" i="20"/>
  <c r="AQ115" i="20"/>
  <c r="AJ91" i="20"/>
  <c r="AJ96" i="20"/>
  <c r="AJ115" i="20"/>
  <c r="AJ132" i="20"/>
  <c r="AJ136" i="20"/>
  <c r="AQ104" i="20"/>
  <c r="AQ44" i="20"/>
  <c r="AJ51" i="20"/>
  <c r="AJ62" i="20"/>
  <c r="AJ67" i="20"/>
  <c r="AJ101" i="20"/>
  <c r="AQ51" i="20"/>
  <c r="AQ67" i="20"/>
  <c r="AQ110" i="20"/>
  <c r="AQ116" i="20"/>
  <c r="AJ77" i="20"/>
  <c r="AJ124" i="20"/>
  <c r="AQ54" i="20"/>
  <c r="AQ129" i="20"/>
  <c r="AJ93" i="20"/>
  <c r="AJ98" i="20"/>
  <c r="AJ142" i="20"/>
  <c r="AQ62" i="20"/>
  <c r="AQ84" i="20"/>
  <c r="AQ112" i="20"/>
  <c r="AQ118" i="20"/>
  <c r="AJ69" i="20"/>
  <c r="AJ74" i="20"/>
  <c r="AJ113" i="20"/>
  <c r="AJ134" i="20"/>
  <c r="AJ138" i="20"/>
  <c r="AQ63" i="20"/>
  <c r="AQ90" i="20"/>
  <c r="AQ107" i="20"/>
  <c r="AJ48" i="20"/>
  <c r="AJ84" i="20"/>
  <c r="AJ89" i="20"/>
  <c r="AJ130" i="20"/>
  <c r="AQ130" i="20"/>
  <c r="AJ60" i="20"/>
  <c r="AJ99" i="20"/>
  <c r="AJ65" i="20"/>
  <c r="AQ113" i="20"/>
  <c r="AQ71" i="20"/>
  <c r="AJ126" i="20"/>
  <c r="AP50" i="20"/>
  <c r="AP58" i="20"/>
  <c r="AP66" i="20"/>
  <c r="AP74" i="20"/>
  <c r="AP46" i="20"/>
  <c r="AP57" i="20"/>
  <c r="AP68" i="20"/>
  <c r="AP77" i="20"/>
  <c r="AP82" i="20"/>
  <c r="AP90" i="20"/>
  <c r="AP98" i="20"/>
  <c r="AP106" i="20"/>
  <c r="AP114" i="20"/>
  <c r="AP122" i="20"/>
  <c r="AP130" i="20"/>
  <c r="AP138" i="20"/>
  <c r="AI50" i="20"/>
  <c r="AI58" i="20"/>
  <c r="AP48" i="20"/>
  <c r="AP59" i="20"/>
  <c r="AP70" i="20"/>
  <c r="AP79" i="20"/>
  <c r="AP52" i="20"/>
  <c r="AP61" i="20"/>
  <c r="AP63" i="20"/>
  <c r="AP72" i="20"/>
  <c r="AP84" i="20"/>
  <c r="AP92" i="20"/>
  <c r="AP100" i="20"/>
  <c r="AP108" i="20"/>
  <c r="AP116" i="20"/>
  <c r="AP124" i="20"/>
  <c r="AP132" i="20"/>
  <c r="AP140" i="20"/>
  <c r="AI52" i="20"/>
  <c r="AI60" i="20"/>
  <c r="AI68" i="20"/>
  <c r="AI76" i="20"/>
  <c r="AI84" i="20"/>
  <c r="AI92" i="20"/>
  <c r="AI100" i="20"/>
  <c r="AI108" i="20"/>
  <c r="AI116" i="20"/>
  <c r="AI124" i="20"/>
  <c r="AI132" i="20"/>
  <c r="AI140" i="20"/>
  <c r="AP56" i="20"/>
  <c r="AP65" i="20"/>
  <c r="AP105" i="20"/>
  <c r="AP107" i="20"/>
  <c r="AP109" i="20"/>
  <c r="AP137" i="20"/>
  <c r="AP139" i="20"/>
  <c r="AP141" i="20"/>
  <c r="AI55" i="20"/>
  <c r="AI63" i="20"/>
  <c r="AI65" i="20"/>
  <c r="AI74" i="20"/>
  <c r="AI85" i="20"/>
  <c r="AI96" i="20"/>
  <c r="AI107" i="20"/>
  <c r="AP49" i="20"/>
  <c r="AP75" i="20"/>
  <c r="AP87" i="20"/>
  <c r="AP102" i="20"/>
  <c r="AP104" i="20"/>
  <c r="AP119" i="20"/>
  <c r="AP134" i="20"/>
  <c r="AP136" i="20"/>
  <c r="AI66" i="20"/>
  <c r="AI77" i="20"/>
  <c r="AI88" i="20"/>
  <c r="AI99" i="20"/>
  <c r="AI110" i="20"/>
  <c r="AI119" i="20"/>
  <c r="AI121" i="20"/>
  <c r="AI130" i="20"/>
  <c r="AI141" i="20"/>
  <c r="AP60" i="20"/>
  <c r="AP76" i="20"/>
  <c r="AP85" i="20"/>
  <c r="AP88" i="20"/>
  <c r="AP142" i="20"/>
  <c r="AI75" i="20"/>
  <c r="AI80" i="20"/>
  <c r="AI97" i="20"/>
  <c r="AI102" i="20"/>
  <c r="AI114" i="20"/>
  <c r="AI137" i="20"/>
  <c r="AI139" i="20"/>
  <c r="AP45" i="20"/>
  <c r="AP64" i="20"/>
  <c r="AP91" i="20"/>
  <c r="AP94" i="20"/>
  <c r="AP97" i="20"/>
  <c r="AP111" i="20"/>
  <c r="AP125" i="20"/>
  <c r="AP128" i="20"/>
  <c r="AP131" i="20"/>
  <c r="AI73" i="20"/>
  <c r="AI78" i="20"/>
  <c r="AI90" i="20"/>
  <c r="AI112" i="20"/>
  <c r="AI129" i="20"/>
  <c r="AI131" i="20"/>
  <c r="AI133" i="20"/>
  <c r="AI135" i="20"/>
  <c r="AP53" i="20"/>
  <c r="AP80" i="20"/>
  <c r="AP83" i="20"/>
  <c r="AP86" i="20"/>
  <c r="AP103" i="20"/>
  <c r="AP117" i="20"/>
  <c r="AP120" i="20"/>
  <c r="AI47" i="20"/>
  <c r="AI61" i="20"/>
  <c r="AI83" i="20"/>
  <c r="AI95" i="20"/>
  <c r="AI105" i="20"/>
  <c r="AI123" i="20"/>
  <c r="AI125" i="20"/>
  <c r="AI127" i="20"/>
  <c r="AI44" i="20"/>
  <c r="AM3" i="64" s="1"/>
  <c r="AP54" i="20"/>
  <c r="AP69" i="20"/>
  <c r="AP73" i="20"/>
  <c r="AP89" i="20"/>
  <c r="AP123" i="20"/>
  <c r="AP126" i="20"/>
  <c r="AP129" i="20"/>
  <c r="AP143" i="20"/>
  <c r="AI53" i="20"/>
  <c r="AI71" i="20"/>
  <c r="AI81" i="20"/>
  <c r="AI93" i="20"/>
  <c r="AI98" i="20"/>
  <c r="AI142" i="20"/>
  <c r="AP81" i="20"/>
  <c r="AP115" i="20"/>
  <c r="AI56" i="20"/>
  <c r="AI86" i="20"/>
  <c r="AI91" i="20"/>
  <c r="AI115" i="20"/>
  <c r="AI136" i="20"/>
  <c r="AP121" i="20"/>
  <c r="AP44" i="20"/>
  <c r="AI45" i="20"/>
  <c r="AI51" i="20"/>
  <c r="AI62" i="20"/>
  <c r="AI67" i="20"/>
  <c r="AI101" i="20"/>
  <c r="AP51" i="20"/>
  <c r="AP67" i="20"/>
  <c r="AP110" i="20"/>
  <c r="AP127" i="20"/>
  <c r="AI57" i="20"/>
  <c r="AI72" i="20"/>
  <c r="AI106" i="20"/>
  <c r="AI111" i="20"/>
  <c r="AI128" i="20"/>
  <c r="AP93" i="20"/>
  <c r="AP99" i="20"/>
  <c r="AP133" i="20"/>
  <c r="AI46" i="20"/>
  <c r="AI82" i="20"/>
  <c r="AI87" i="20"/>
  <c r="AI120" i="20"/>
  <c r="AP62" i="20"/>
  <c r="AP95" i="20"/>
  <c r="AP112" i="20"/>
  <c r="AP118" i="20"/>
  <c r="AP135" i="20"/>
  <c r="AI59" i="20"/>
  <c r="AI64" i="20"/>
  <c r="AI69" i="20"/>
  <c r="AI103" i="20"/>
  <c r="AI113" i="20"/>
  <c r="AI117" i="20"/>
  <c r="AI134" i="20"/>
  <c r="AI138" i="20"/>
  <c r="AP47" i="20"/>
  <c r="AP78" i="20"/>
  <c r="AP101" i="20"/>
  <c r="AI48" i="20"/>
  <c r="AI79" i="20"/>
  <c r="AI89" i="20"/>
  <c r="AP55" i="20"/>
  <c r="AP71" i="20"/>
  <c r="AP113" i="20"/>
  <c r="AI54" i="20"/>
  <c r="AI94" i="20"/>
  <c r="AI126" i="20"/>
  <c r="AP96" i="20"/>
  <c r="AI104" i="20"/>
  <c r="AI49" i="20"/>
  <c r="AI70" i="20"/>
  <c r="AI109" i="20"/>
  <c r="AI143" i="20"/>
  <c r="AI118" i="20"/>
  <c r="AI122" i="20"/>
  <c r="AS51" i="20"/>
  <c r="AS59" i="20"/>
  <c r="AS67" i="20"/>
  <c r="AS75" i="20"/>
  <c r="AS49" i="20"/>
  <c r="AS60" i="20"/>
  <c r="AS71" i="20"/>
  <c r="AS83" i="20"/>
  <c r="AS91" i="20"/>
  <c r="AS99" i="20"/>
  <c r="AS107" i="20"/>
  <c r="AS115" i="20"/>
  <c r="AS123" i="20"/>
  <c r="AS131" i="20"/>
  <c r="AS139" i="20"/>
  <c r="AS44" i="20"/>
  <c r="AL51" i="20"/>
  <c r="AL59" i="20"/>
  <c r="AS53" i="20"/>
  <c r="AS62" i="20"/>
  <c r="AS64" i="20"/>
  <c r="AS73" i="20"/>
  <c r="AS55" i="20"/>
  <c r="AS66" i="20"/>
  <c r="AS77" i="20"/>
  <c r="AS85" i="20"/>
  <c r="AS93" i="20"/>
  <c r="AS101" i="20"/>
  <c r="AS109" i="20"/>
  <c r="AS117" i="20"/>
  <c r="AS125" i="20"/>
  <c r="AS133" i="20"/>
  <c r="AS141" i="20"/>
  <c r="AL45" i="20"/>
  <c r="AL53" i="20"/>
  <c r="AL61" i="20"/>
  <c r="AL69" i="20"/>
  <c r="AL77" i="20"/>
  <c r="AL85" i="20"/>
  <c r="AL93" i="20"/>
  <c r="AL101" i="20"/>
  <c r="AL109" i="20"/>
  <c r="AL117" i="20"/>
  <c r="AL125" i="20"/>
  <c r="AL133" i="20"/>
  <c r="AL141" i="20"/>
  <c r="AS58" i="20"/>
  <c r="AS70" i="20"/>
  <c r="AS98" i="20"/>
  <c r="AS100" i="20"/>
  <c r="AS102" i="20"/>
  <c r="AS130" i="20"/>
  <c r="AS132" i="20"/>
  <c r="AS134" i="20"/>
  <c r="AL48" i="20"/>
  <c r="AL68" i="20"/>
  <c r="AL79" i="20"/>
  <c r="AL88" i="20"/>
  <c r="AL90" i="20"/>
  <c r="AL99" i="20"/>
  <c r="AL110" i="20"/>
  <c r="AS54" i="20"/>
  <c r="AS63" i="20"/>
  <c r="AS72" i="20"/>
  <c r="AS80" i="20"/>
  <c r="AS95" i="20"/>
  <c r="AS97" i="20"/>
  <c r="AS112" i="20"/>
  <c r="AS127" i="20"/>
  <c r="AS129" i="20"/>
  <c r="AL58" i="20"/>
  <c r="AL60" i="20"/>
  <c r="AL71" i="20"/>
  <c r="AL80" i="20"/>
  <c r="AL82" i="20"/>
  <c r="AL91" i="20"/>
  <c r="AL102" i="20"/>
  <c r="AL113" i="20"/>
  <c r="AL124" i="20"/>
  <c r="AL135" i="20"/>
  <c r="AS48" i="20"/>
  <c r="AS79" i="20"/>
  <c r="AS96" i="20"/>
  <c r="AS110" i="20"/>
  <c r="AS113" i="20"/>
  <c r="AL54" i="20"/>
  <c r="AL57" i="20"/>
  <c r="AL67" i="20"/>
  <c r="AL72" i="20"/>
  <c r="AL89" i="20"/>
  <c r="AL94" i="20"/>
  <c r="AL111" i="20"/>
  <c r="AL126" i="20"/>
  <c r="AL128" i="20"/>
  <c r="AS52" i="20"/>
  <c r="AS56" i="20"/>
  <c r="AS68" i="20"/>
  <c r="AS82" i="20"/>
  <c r="AS116" i="20"/>
  <c r="AS119" i="20"/>
  <c r="AS122" i="20"/>
  <c r="AS136" i="20"/>
  <c r="AL46" i="20"/>
  <c r="AL65" i="20"/>
  <c r="AL70" i="20"/>
  <c r="AL87" i="20"/>
  <c r="AL92" i="20"/>
  <c r="AL104" i="20"/>
  <c r="AL122" i="20"/>
  <c r="AL143" i="20"/>
  <c r="AS76" i="20"/>
  <c r="AS88" i="20"/>
  <c r="AS105" i="20"/>
  <c r="AS108" i="20"/>
  <c r="AS111" i="20"/>
  <c r="AS128" i="20"/>
  <c r="AS142" i="20"/>
  <c r="AL49" i="20"/>
  <c r="AL52" i="20"/>
  <c r="AL55" i="20"/>
  <c r="AL63" i="20"/>
  <c r="AL75" i="20"/>
  <c r="AL97" i="20"/>
  <c r="AL114" i="20"/>
  <c r="AL116" i="20"/>
  <c r="AL118" i="20"/>
  <c r="AL120" i="20"/>
  <c r="AL137" i="20"/>
  <c r="AL139" i="20"/>
  <c r="AS45" i="20"/>
  <c r="AS57" i="20"/>
  <c r="AS61" i="20"/>
  <c r="AS94" i="20"/>
  <c r="AS114" i="20"/>
  <c r="AL73" i="20"/>
  <c r="AL95" i="20"/>
  <c r="AL107" i="20"/>
  <c r="AL112" i="20"/>
  <c r="AS50" i="20"/>
  <c r="AS65" i="20"/>
  <c r="AS103" i="20"/>
  <c r="AS120" i="20"/>
  <c r="AS137" i="20"/>
  <c r="AS143" i="20"/>
  <c r="AL50" i="20"/>
  <c r="AL66" i="20"/>
  <c r="AL100" i="20"/>
  <c r="AL105" i="20"/>
  <c r="AL127" i="20"/>
  <c r="AL131" i="20"/>
  <c r="AS86" i="20"/>
  <c r="AS92" i="20"/>
  <c r="AS126" i="20"/>
  <c r="AL56" i="20"/>
  <c r="AL76" i="20"/>
  <c r="AL81" i="20"/>
  <c r="AL119" i="20"/>
  <c r="AL123" i="20"/>
  <c r="AL44" i="20"/>
  <c r="AS74" i="20"/>
  <c r="AS81" i="20"/>
  <c r="AS138" i="20"/>
  <c r="AL86" i="20"/>
  <c r="AL115" i="20"/>
  <c r="AL140" i="20"/>
  <c r="AS87" i="20"/>
  <c r="AS104" i="20"/>
  <c r="AS121" i="20"/>
  <c r="AL62" i="20"/>
  <c r="AL96" i="20"/>
  <c r="AL106" i="20"/>
  <c r="AL132" i="20"/>
  <c r="AL136" i="20"/>
  <c r="AS46" i="20"/>
  <c r="AS69" i="20"/>
  <c r="AS106" i="20"/>
  <c r="AS140" i="20"/>
  <c r="AL47" i="20"/>
  <c r="AL78" i="20"/>
  <c r="AL83" i="20"/>
  <c r="AL129" i="20"/>
  <c r="AS89" i="20"/>
  <c r="AL98" i="20"/>
  <c r="AL103" i="20"/>
  <c r="AL121" i="20"/>
  <c r="AS135" i="20"/>
  <c r="AL64" i="20"/>
  <c r="AL74" i="20"/>
  <c r="AL108" i="20"/>
  <c r="AL138" i="20"/>
  <c r="AL142" i="20"/>
  <c r="AS84" i="20"/>
  <c r="AL130" i="20"/>
  <c r="AS90" i="20"/>
  <c r="AL134" i="20"/>
  <c r="AS118" i="20"/>
  <c r="AL84" i="20"/>
  <c r="AS47" i="20"/>
  <c r="AS78" i="20"/>
  <c r="AS124" i="20"/>
  <c r="AR48" i="20"/>
  <c r="AR56" i="20"/>
  <c r="AR64" i="20"/>
  <c r="AR72" i="20"/>
  <c r="AR51" i="20"/>
  <c r="AR53" i="20"/>
  <c r="AR62" i="20"/>
  <c r="AR73" i="20"/>
  <c r="AR80" i="20"/>
  <c r="AR88" i="20"/>
  <c r="AR96" i="20"/>
  <c r="AR104" i="20"/>
  <c r="AR112" i="20"/>
  <c r="AR120" i="20"/>
  <c r="AR128" i="20"/>
  <c r="AR136" i="20"/>
  <c r="AK48" i="20"/>
  <c r="AK56" i="20"/>
  <c r="AR55" i="20"/>
  <c r="AR66" i="20"/>
  <c r="AR75" i="20"/>
  <c r="AR77" i="20"/>
  <c r="AR46" i="20"/>
  <c r="AR57" i="20"/>
  <c r="AR68" i="20"/>
  <c r="AR82" i="20"/>
  <c r="AR90" i="20"/>
  <c r="AR98" i="20"/>
  <c r="AR106" i="20"/>
  <c r="AR114" i="20"/>
  <c r="AR122" i="20"/>
  <c r="AR130" i="20"/>
  <c r="AR138" i="20"/>
  <c r="AK50" i="20"/>
  <c r="AK58" i="20"/>
  <c r="AK66" i="20"/>
  <c r="AK74" i="20"/>
  <c r="AK82" i="20"/>
  <c r="AK90" i="20"/>
  <c r="AK98" i="20"/>
  <c r="AK106" i="20"/>
  <c r="AK114" i="20"/>
  <c r="AK122" i="20"/>
  <c r="AK130" i="20"/>
  <c r="AK138" i="20"/>
  <c r="AR50" i="20"/>
  <c r="AR67" i="20"/>
  <c r="AR76" i="20"/>
  <c r="AR79" i="20"/>
  <c r="AR81" i="20"/>
  <c r="AR83" i="20"/>
  <c r="AR111" i="20"/>
  <c r="AR113" i="20"/>
  <c r="AR115" i="20"/>
  <c r="AR143" i="20"/>
  <c r="AK46" i="20"/>
  <c r="AK70" i="20"/>
  <c r="AK81" i="20"/>
  <c r="AK92" i="20"/>
  <c r="AK101" i="20"/>
  <c r="AK103" i="20"/>
  <c r="AK112" i="20"/>
  <c r="AR60" i="20"/>
  <c r="AR69" i="20"/>
  <c r="AR93" i="20"/>
  <c r="AR108" i="20"/>
  <c r="AR110" i="20"/>
  <c r="AR125" i="20"/>
  <c r="AR140" i="20"/>
  <c r="AR142" i="20"/>
  <c r="AK62" i="20"/>
  <c r="AK73" i="20"/>
  <c r="AK84" i="20"/>
  <c r="AK93" i="20"/>
  <c r="AK95" i="20"/>
  <c r="AK104" i="20"/>
  <c r="AK115" i="20"/>
  <c r="AK126" i="20"/>
  <c r="AK137" i="20"/>
  <c r="AR52" i="20"/>
  <c r="AR71" i="20"/>
  <c r="AR116" i="20"/>
  <c r="AR119" i="20"/>
  <c r="AR133" i="20"/>
  <c r="AK60" i="20"/>
  <c r="AK65" i="20"/>
  <c r="AK77" i="20"/>
  <c r="AK87" i="20"/>
  <c r="AK99" i="20"/>
  <c r="AK124" i="20"/>
  <c r="AK143" i="20"/>
  <c r="AR85" i="20"/>
  <c r="AR99" i="20"/>
  <c r="AR102" i="20"/>
  <c r="AR105" i="20"/>
  <c r="AR139" i="20"/>
  <c r="AK49" i="20"/>
  <c r="AK52" i="20"/>
  <c r="AK55" i="20"/>
  <c r="AK63" i="20"/>
  <c r="AK75" i="20"/>
  <c r="AK97" i="20"/>
  <c r="AK109" i="20"/>
  <c r="AK116" i="20"/>
  <c r="AK118" i="20"/>
  <c r="AK120" i="20"/>
  <c r="AK139" i="20"/>
  <c r="AK141" i="20"/>
  <c r="AR45" i="20"/>
  <c r="AR61" i="20"/>
  <c r="AR91" i="20"/>
  <c r="AR94" i="20"/>
  <c r="AK68" i="20"/>
  <c r="AK80" i="20"/>
  <c r="AK85" i="20"/>
  <c r="AK102" i="20"/>
  <c r="AK107" i="20"/>
  <c r="AK135" i="20"/>
  <c r="AR49" i="20"/>
  <c r="AR65" i="20"/>
  <c r="AR97" i="20"/>
  <c r="AR100" i="20"/>
  <c r="AR103" i="20"/>
  <c r="AR117" i="20"/>
  <c r="AR131" i="20"/>
  <c r="AR134" i="20"/>
  <c r="AR137" i="20"/>
  <c r="AK47" i="20"/>
  <c r="AK61" i="20"/>
  <c r="AK78" i="20"/>
  <c r="AK83" i="20"/>
  <c r="AK100" i="20"/>
  <c r="AK105" i="20"/>
  <c r="AK127" i="20"/>
  <c r="AK129" i="20"/>
  <c r="AK131" i="20"/>
  <c r="AK133" i="20"/>
  <c r="AR86" i="20"/>
  <c r="AR92" i="20"/>
  <c r="AR109" i="20"/>
  <c r="AR126" i="20"/>
  <c r="AK71" i="20"/>
  <c r="AK76" i="20"/>
  <c r="AK110" i="20"/>
  <c r="AK119" i="20"/>
  <c r="AK123" i="20"/>
  <c r="AK44" i="20"/>
  <c r="AR58" i="20"/>
  <c r="AR74" i="20"/>
  <c r="AR132" i="20"/>
  <c r="AK86" i="20"/>
  <c r="AK140" i="20"/>
  <c r="AR59" i="20"/>
  <c r="AR87" i="20"/>
  <c r="AR121" i="20"/>
  <c r="AK45" i="20"/>
  <c r="AK91" i="20"/>
  <c r="AK96" i="20"/>
  <c r="AK132" i="20"/>
  <c r="AK136" i="20"/>
  <c r="AR127" i="20"/>
  <c r="AR44" i="20"/>
  <c r="AK51" i="20"/>
  <c r="AK57" i="20"/>
  <c r="AK67" i="20"/>
  <c r="AK72" i="20"/>
  <c r="AK111" i="20"/>
  <c r="AK128" i="20"/>
  <c r="AR89" i="20"/>
  <c r="AR123" i="20"/>
  <c r="AK53" i="20"/>
  <c r="AK88" i="20"/>
  <c r="AK121" i="20"/>
  <c r="AK125" i="20"/>
  <c r="AR54" i="20"/>
  <c r="AR70" i="20"/>
  <c r="AR95" i="20"/>
  <c r="AR129" i="20"/>
  <c r="AR135" i="20"/>
  <c r="AK59" i="20"/>
  <c r="AK64" i="20"/>
  <c r="AK108" i="20"/>
  <c r="AK117" i="20"/>
  <c r="AK142" i="20"/>
  <c r="AR47" i="20"/>
  <c r="AR78" i="20"/>
  <c r="AR84" i="20"/>
  <c r="AR101" i="20"/>
  <c r="AR118" i="20"/>
  <c r="AR124" i="20"/>
  <c r="AR141" i="20"/>
  <c r="AK69" i="20"/>
  <c r="AK79" i="20"/>
  <c r="AK113" i="20"/>
  <c r="AK134" i="20"/>
  <c r="AK54" i="20"/>
  <c r="AK94" i="20"/>
  <c r="AR63" i="20"/>
  <c r="AR107" i="20"/>
  <c r="AK89" i="20"/>
  <c r="AO47" i="20"/>
  <c r="AO55" i="20"/>
  <c r="AO63" i="20"/>
  <c r="AO71" i="20"/>
  <c r="AO48" i="20"/>
  <c r="AO59" i="20"/>
  <c r="AO70" i="20"/>
  <c r="AO79" i="20"/>
  <c r="AO87" i="20"/>
  <c r="AO95" i="20"/>
  <c r="AO103" i="20"/>
  <c r="AO111" i="20"/>
  <c r="AO119" i="20"/>
  <c r="AO127" i="20"/>
  <c r="AO135" i="20"/>
  <c r="AO143" i="20"/>
  <c r="AH47" i="20"/>
  <c r="AH55" i="20"/>
  <c r="AO50" i="20"/>
  <c r="AO52" i="20"/>
  <c r="AO61" i="20"/>
  <c r="AO72" i="20"/>
  <c r="AO54" i="20"/>
  <c r="AO65" i="20"/>
  <c r="AO74" i="20"/>
  <c r="AO76" i="20"/>
  <c r="AO81" i="20"/>
  <c r="AO89" i="20"/>
  <c r="AO97" i="20"/>
  <c r="AO105" i="20"/>
  <c r="AO113" i="20"/>
  <c r="AO121" i="20"/>
  <c r="AO129" i="20"/>
  <c r="AO137" i="20"/>
  <c r="AH49" i="20"/>
  <c r="AH57" i="20"/>
  <c r="AH65" i="20"/>
  <c r="AH73" i="20"/>
  <c r="AH81" i="20"/>
  <c r="AH89" i="20"/>
  <c r="AH97" i="20"/>
  <c r="AH105" i="20"/>
  <c r="AH113" i="20"/>
  <c r="AH121" i="20"/>
  <c r="AH129" i="20"/>
  <c r="AH137" i="20"/>
  <c r="AO53" i="20"/>
  <c r="AO62" i="20"/>
  <c r="AO86" i="20"/>
  <c r="AO88" i="20"/>
  <c r="AO90" i="20"/>
  <c r="AO118" i="20"/>
  <c r="AO120" i="20"/>
  <c r="AO122" i="20"/>
  <c r="AH51" i="20"/>
  <c r="AH53" i="20"/>
  <c r="AH67" i="20"/>
  <c r="AH76" i="20"/>
  <c r="AH78" i="20"/>
  <c r="AH87" i="20"/>
  <c r="AH98" i="20"/>
  <c r="AH109" i="20"/>
  <c r="AO46" i="20"/>
  <c r="AO58" i="20"/>
  <c r="AO67" i="20"/>
  <c r="AO83" i="20"/>
  <c r="AO85" i="20"/>
  <c r="AO100" i="20"/>
  <c r="AO115" i="20"/>
  <c r="AO117" i="20"/>
  <c r="AO132" i="20"/>
  <c r="AO44" i="20"/>
  <c r="AH46" i="20"/>
  <c r="AH48" i="20"/>
  <c r="AH50" i="20"/>
  <c r="AH68" i="20"/>
  <c r="AH70" i="20"/>
  <c r="AH79" i="20"/>
  <c r="AH90" i="20"/>
  <c r="AH101" i="20"/>
  <c r="AH112" i="20"/>
  <c r="AH123" i="20"/>
  <c r="AH132" i="20"/>
  <c r="AH134" i="20"/>
  <c r="AH143" i="20"/>
  <c r="AH44" i="20"/>
  <c r="AO45" i="20"/>
  <c r="AO64" i="20"/>
  <c r="AO68" i="20"/>
  <c r="AO91" i="20"/>
  <c r="AO94" i="20"/>
  <c r="AO108" i="20"/>
  <c r="AO125" i="20"/>
  <c r="AO128" i="20"/>
  <c r="AO131" i="20"/>
  <c r="AH52" i="20"/>
  <c r="AH63" i="20"/>
  <c r="AH85" i="20"/>
  <c r="AH107" i="20"/>
  <c r="AH131" i="20"/>
  <c r="AH133" i="20"/>
  <c r="AH135" i="20"/>
  <c r="AO49" i="20"/>
  <c r="AO80" i="20"/>
  <c r="AO114" i="20"/>
  <c r="AO134" i="20"/>
  <c r="AH58" i="20"/>
  <c r="AH61" i="20"/>
  <c r="AH83" i="20"/>
  <c r="AH95" i="20"/>
  <c r="AH100" i="20"/>
  <c r="AH125" i="20"/>
  <c r="AH127" i="20"/>
  <c r="AO57" i="20"/>
  <c r="AO69" i="20"/>
  <c r="AO73" i="20"/>
  <c r="AO123" i="20"/>
  <c r="AO126" i="20"/>
  <c r="AO140" i="20"/>
  <c r="AH66" i="20"/>
  <c r="AH71" i="20"/>
  <c r="AH88" i="20"/>
  <c r="AH93" i="20"/>
  <c r="AH110" i="20"/>
  <c r="AH142" i="20"/>
  <c r="AO77" i="20"/>
  <c r="AO92" i="20"/>
  <c r="AO106" i="20"/>
  <c r="AO109" i="20"/>
  <c r="AO112" i="20"/>
  <c r="AH56" i="20"/>
  <c r="AH59" i="20"/>
  <c r="AH64" i="20"/>
  <c r="AH69" i="20"/>
  <c r="AH86" i="20"/>
  <c r="AH91" i="20"/>
  <c r="AH103" i="20"/>
  <c r="AH115" i="20"/>
  <c r="AH117" i="20"/>
  <c r="AH119" i="20"/>
  <c r="AH136" i="20"/>
  <c r="AH138" i="20"/>
  <c r="AH140" i="20"/>
  <c r="AO98" i="20"/>
  <c r="AH45" i="20"/>
  <c r="AH62" i="20"/>
  <c r="AH96" i="20"/>
  <c r="AO51" i="20"/>
  <c r="AO66" i="20"/>
  <c r="AO104" i="20"/>
  <c r="AO110" i="20"/>
  <c r="AO138" i="20"/>
  <c r="AH72" i="20"/>
  <c r="AH106" i="20"/>
  <c r="AH111" i="20"/>
  <c r="AH128" i="20"/>
  <c r="AO93" i="20"/>
  <c r="AO99" i="20"/>
  <c r="AO116" i="20"/>
  <c r="AO133" i="20"/>
  <c r="AH77" i="20"/>
  <c r="AH82" i="20"/>
  <c r="AH120" i="20"/>
  <c r="AH124" i="20"/>
  <c r="AO60" i="20"/>
  <c r="AO75" i="20"/>
  <c r="AO82" i="20"/>
  <c r="AO139" i="20"/>
  <c r="AH92" i="20"/>
  <c r="AH102" i="20"/>
  <c r="AH116" i="20"/>
  <c r="AH141" i="20"/>
  <c r="AO78" i="20"/>
  <c r="AO84" i="20"/>
  <c r="AO101" i="20"/>
  <c r="AH74" i="20"/>
  <c r="AH108" i="20"/>
  <c r="AO107" i="20"/>
  <c r="AO124" i="20"/>
  <c r="AO141" i="20"/>
  <c r="AH54" i="20"/>
  <c r="AH84" i="20"/>
  <c r="AH94" i="20"/>
  <c r="AH126" i="20"/>
  <c r="AH130" i="20"/>
  <c r="AO96" i="20"/>
  <c r="AO130" i="20"/>
  <c r="AH60" i="20"/>
  <c r="AH99" i="20"/>
  <c r="AH104" i="20"/>
  <c r="AH118" i="20"/>
  <c r="AH122" i="20"/>
  <c r="AO136" i="20"/>
  <c r="AO142" i="20"/>
  <c r="AH139" i="20"/>
  <c r="AH80" i="20"/>
  <c r="AO102" i="20"/>
  <c r="AO56" i="20"/>
  <c r="AH75" i="20"/>
  <c r="AH114" i="20"/>
  <c r="BF2" i="33"/>
  <c r="BL2" i="33" s="1"/>
  <c r="BR2" i="33" s="1"/>
  <c r="BG2" i="33"/>
  <c r="BM2" i="33" s="1"/>
  <c r="BS2" i="33" s="1"/>
  <c r="BH2" i="33"/>
  <c r="BN2" i="33" s="1"/>
  <c r="BT2" i="33" s="1"/>
  <c r="BI2" i="33"/>
  <c r="BO2" i="33" s="1"/>
  <c r="BU2" i="33" s="1"/>
  <c r="BE2" i="33"/>
  <c r="BK2" i="33" s="1"/>
  <c r="BQ2" i="33" s="1"/>
  <c r="BA1" i="33"/>
  <c r="F77" i="18"/>
  <c r="F78" i="18" s="1"/>
  <c r="E77" i="18"/>
  <c r="E78" i="18" s="1"/>
  <c r="D77" i="18"/>
  <c r="D78" i="18" s="1"/>
  <c r="C77" i="18"/>
  <c r="C78" i="18" s="1"/>
  <c r="F73" i="18"/>
  <c r="F74" i="18" s="1"/>
  <c r="E73" i="18"/>
  <c r="E74" i="18" s="1"/>
  <c r="D73" i="18"/>
  <c r="D74" i="18" s="1"/>
  <c r="C73" i="18"/>
  <c r="C74" i="18" s="1"/>
  <c r="B73" i="18"/>
  <c r="B74" i="18" s="1"/>
  <c r="B77" i="18"/>
  <c r="B78" i="18" s="1"/>
  <c r="F73" i="7"/>
  <c r="F74" i="7" s="1"/>
  <c r="E73" i="7"/>
  <c r="E74" i="7" s="1"/>
  <c r="D73" i="7"/>
  <c r="D74" i="7" s="1"/>
  <c r="C73" i="7"/>
  <c r="C74" i="7" s="1"/>
  <c r="B73" i="7"/>
  <c r="B74" i="7" s="1"/>
  <c r="A73" i="7"/>
  <c r="A74" i="7"/>
  <c r="A72" i="7"/>
  <c r="F69" i="7"/>
  <c r="E69" i="7"/>
  <c r="D69" i="7"/>
  <c r="C69" i="7"/>
  <c r="B69" i="7"/>
  <c r="F73" i="19"/>
  <c r="F74" i="19" s="1"/>
  <c r="E74" i="19"/>
  <c r="C74" i="19"/>
  <c r="D74" i="19"/>
  <c r="E73" i="19"/>
  <c r="D73" i="19"/>
  <c r="C73" i="19"/>
  <c r="B73" i="19"/>
  <c r="B74" i="19"/>
  <c r="F70" i="19"/>
  <c r="E70" i="19"/>
  <c r="D70" i="19"/>
  <c r="C70" i="19"/>
  <c r="B70" i="19"/>
  <c r="F65" i="19"/>
  <c r="E65" i="19"/>
  <c r="D65" i="19"/>
  <c r="C65" i="19"/>
  <c r="B65" i="19"/>
  <c r="B68" i="19"/>
  <c r="C68" i="19"/>
  <c r="D68" i="19"/>
  <c r="E68" i="19"/>
  <c r="F68" i="19"/>
  <c r="C69" i="19"/>
  <c r="D69" i="19"/>
  <c r="E69" i="19"/>
  <c r="F69" i="19"/>
  <c r="C61" i="19"/>
  <c r="C60" i="19"/>
  <c r="C59" i="19"/>
  <c r="C58" i="19"/>
  <c r="C57" i="19"/>
  <c r="C52" i="18"/>
  <c r="F72" i="19"/>
  <c r="E72" i="19"/>
  <c r="D72" i="19"/>
  <c r="C72" i="19"/>
  <c r="B72" i="19"/>
  <c r="AL5" i="60" l="1"/>
  <c r="AM6" i="60" s="1"/>
  <c r="E5" i="60"/>
  <c r="T5" i="60"/>
  <c r="U6" i="60" s="1"/>
  <c r="C5" i="60"/>
  <c r="Z5" i="60"/>
  <c r="AA6" i="60" s="1"/>
  <c r="D5" i="60"/>
  <c r="AF5" i="60"/>
  <c r="AG6" i="60" s="1"/>
  <c r="F5" i="60"/>
  <c r="AA6" i="56"/>
  <c r="T5" i="59"/>
  <c r="U6" i="59" s="1"/>
  <c r="C5" i="59"/>
  <c r="AF5" i="59"/>
  <c r="AG6" i="59" s="1"/>
  <c r="F5" i="59"/>
  <c r="AL5" i="59"/>
  <c r="AM6" i="59" s="1"/>
  <c r="E5" i="59"/>
  <c r="Z5" i="59"/>
  <c r="AA6" i="59" s="1"/>
  <c r="D5" i="59"/>
  <c r="Z5" i="58"/>
  <c r="AA6" i="58" s="1"/>
  <c r="D5" i="58"/>
  <c r="AL5" i="58"/>
  <c r="AM6" i="58" s="1"/>
  <c r="E5" i="58"/>
  <c r="T5" i="58"/>
  <c r="U6" i="58" s="1"/>
  <c r="C5" i="58"/>
  <c r="AF5" i="58"/>
  <c r="AG6" i="58" s="1"/>
  <c r="F5" i="58"/>
  <c r="D5" i="57"/>
  <c r="Z5" i="57"/>
  <c r="AA6" i="57" s="1"/>
  <c r="AF5" i="57"/>
  <c r="AG6" i="57" s="1"/>
  <c r="F5" i="57"/>
  <c r="U6" i="56"/>
  <c r="AM6" i="56"/>
  <c r="T5" i="57"/>
  <c r="U6" i="57" s="1"/>
  <c r="C5" i="57"/>
  <c r="AL5" i="57"/>
  <c r="AM6" i="57" s="1"/>
  <c r="E5" i="57"/>
  <c r="B5" i="56"/>
  <c r="B3" i="62"/>
  <c r="AN3" i="62"/>
  <c r="AO4" i="62" s="1"/>
  <c r="B3" i="63"/>
  <c r="AN3" i="63"/>
  <c r="AM3" i="63"/>
  <c r="B3" i="64"/>
  <c r="AN3" i="64"/>
  <c r="AO4" i="64" s="1"/>
  <c r="B4" i="65"/>
  <c r="AN3" i="61"/>
  <c r="B3" i="65"/>
  <c r="AN3" i="65"/>
  <c r="AO4" i="65" s="1"/>
  <c r="D69" i="18"/>
  <c r="E69" i="18"/>
  <c r="F68" i="18"/>
  <c r="F69" i="18" s="1"/>
  <c r="E68" i="18"/>
  <c r="D68" i="18"/>
  <c r="C68" i="18"/>
  <c r="C69" i="18" s="1"/>
  <c r="B68" i="18"/>
  <c r="B69" i="18" s="1"/>
  <c r="C67" i="18"/>
  <c r="C72" i="18" s="1"/>
  <c r="C76" i="18" s="1"/>
  <c r="C63" i="18"/>
  <c r="D63" i="18"/>
  <c r="D67" i="18" s="1"/>
  <c r="D72" i="18" s="1"/>
  <c r="D76" i="18" s="1"/>
  <c r="E63" i="18"/>
  <c r="E67" i="18" s="1"/>
  <c r="E72" i="18" s="1"/>
  <c r="E76" i="18" s="1"/>
  <c r="F63" i="18"/>
  <c r="F67" i="18" s="1"/>
  <c r="F72" i="18" s="1"/>
  <c r="F76" i="18" s="1"/>
  <c r="B63" i="18"/>
  <c r="B67" i="18" s="1"/>
  <c r="B72" i="18" s="1"/>
  <c r="B76" i="18" s="1"/>
  <c r="B60" i="18"/>
  <c r="C60" i="18"/>
  <c r="F64" i="18"/>
  <c r="F65" i="18" s="1"/>
  <c r="E64" i="18"/>
  <c r="E65" i="18" s="1"/>
  <c r="D64" i="18"/>
  <c r="D65" i="18" s="1"/>
  <c r="C64" i="18"/>
  <c r="F60" i="18"/>
  <c r="E60" i="18"/>
  <c r="D60" i="18"/>
  <c r="C54" i="18"/>
  <c r="C55" i="18"/>
  <c r="C56" i="18"/>
  <c r="C53" i="18"/>
  <c r="B5" i="60" l="1"/>
  <c r="B5" i="59"/>
  <c r="B5" i="58"/>
  <c r="B5" i="57"/>
  <c r="H5" i="56"/>
  <c r="J5" i="56" s="1"/>
  <c r="G5" i="56"/>
  <c r="J3" i="65"/>
  <c r="L3" i="65" s="1"/>
  <c r="K4" i="65" s="1"/>
  <c r="I3" i="65"/>
  <c r="AM3" i="61"/>
  <c r="AO4" i="61" s="1"/>
  <c r="AO4" i="63"/>
  <c r="I3" i="63"/>
  <c r="J3" i="63"/>
  <c r="L3" i="63" s="1"/>
  <c r="K4" i="63" s="1"/>
  <c r="J3" i="62"/>
  <c r="L3" i="62" s="1"/>
  <c r="K4" i="62" s="1"/>
  <c r="I3" i="62"/>
  <c r="J3" i="64"/>
  <c r="L3" i="64" s="1"/>
  <c r="K4" i="64" s="1"/>
  <c r="I3" i="64"/>
  <c r="J4" i="65"/>
  <c r="I4" i="65"/>
  <c r="F64" i="7"/>
  <c r="E64" i="7"/>
  <c r="D64" i="7"/>
  <c r="C64" i="7"/>
  <c r="C60" i="7"/>
  <c r="AR4" i="61" l="1"/>
  <c r="AR4" i="63" s="1"/>
  <c r="H5" i="60"/>
  <c r="J5" i="60" s="1"/>
  <c r="I6" i="60" s="1"/>
  <c r="G5" i="60"/>
  <c r="H5" i="59"/>
  <c r="J5" i="59" s="1"/>
  <c r="I6" i="59" s="1"/>
  <c r="G5" i="59"/>
  <c r="H5" i="58"/>
  <c r="J5" i="58" s="1"/>
  <c r="I6" i="58" s="1"/>
  <c r="G5" i="58"/>
  <c r="I6" i="56"/>
  <c r="H5" i="57"/>
  <c r="J5" i="57" s="1"/>
  <c r="I6" i="57" s="1"/>
  <c r="K5" i="57" s="1"/>
  <c r="G5" i="57"/>
  <c r="M3" i="62"/>
  <c r="G3" i="67"/>
  <c r="M3" i="64"/>
  <c r="M3" i="65"/>
  <c r="L4" i="65"/>
  <c r="K5" i="65" s="1"/>
  <c r="M4" i="65" s="1"/>
  <c r="M3" i="63"/>
  <c r="AB13" i="7"/>
  <c r="L13" i="7" s="1"/>
  <c r="M13" i="7" s="1"/>
  <c r="A60" i="7"/>
  <c r="AT4" i="63" l="1"/>
  <c r="H4" i="63"/>
  <c r="AT4" i="61"/>
  <c r="AR4" i="65"/>
  <c r="AT4" i="65" s="1"/>
  <c r="AR4" i="62"/>
  <c r="H4" i="61"/>
  <c r="AR4" i="64"/>
  <c r="K5" i="60"/>
  <c r="K5" i="59"/>
  <c r="K5" i="58"/>
  <c r="G5" i="68"/>
  <c r="H6" i="68" s="1"/>
  <c r="K5" i="56"/>
  <c r="AD6" i="56"/>
  <c r="AC6" i="56"/>
  <c r="D6" i="68"/>
  <c r="F6" i="68"/>
  <c r="E6" i="68"/>
  <c r="AI6" i="56"/>
  <c r="AJ6" i="56"/>
  <c r="B6" i="68"/>
  <c r="Q6" i="56"/>
  <c r="C6" i="68"/>
  <c r="W6" i="56"/>
  <c r="R6" i="56"/>
  <c r="X6" i="56"/>
  <c r="Q13" i="7"/>
  <c r="R13" i="7"/>
  <c r="O13" i="7"/>
  <c r="N13" i="7"/>
  <c r="P13" i="7"/>
  <c r="F60" i="7"/>
  <c r="E60" i="7"/>
  <c r="D60" i="7"/>
  <c r="AT4" i="64" l="1"/>
  <c r="H4" i="64"/>
  <c r="AT4" i="62"/>
  <c r="H4" i="62"/>
  <c r="AI6" i="57"/>
  <c r="AK6" i="57" s="1"/>
  <c r="AI6" i="58"/>
  <c r="AK6" i="58" s="1"/>
  <c r="AK6" i="56"/>
  <c r="AI6" i="60"/>
  <c r="AK6" i="60" s="1"/>
  <c r="AI6" i="59"/>
  <c r="AK6" i="59" s="1"/>
  <c r="Z6" i="56"/>
  <c r="D6" i="56"/>
  <c r="X6" i="59"/>
  <c r="X6" i="57"/>
  <c r="X6" i="58"/>
  <c r="X6" i="60"/>
  <c r="R6" i="60"/>
  <c r="R6" i="58"/>
  <c r="T6" i="56"/>
  <c r="R6" i="59"/>
  <c r="R6" i="57"/>
  <c r="C6" i="56"/>
  <c r="W6" i="59"/>
  <c r="Y6" i="59" s="1"/>
  <c r="W6" i="58"/>
  <c r="Y6" i="58" s="1"/>
  <c r="Y6" i="56"/>
  <c r="W6" i="60"/>
  <c r="Y6" i="60" s="1"/>
  <c r="W6" i="57"/>
  <c r="Y6" i="57" s="1"/>
  <c r="AC6" i="59"/>
  <c r="AE6" i="59" s="1"/>
  <c r="AC6" i="58"/>
  <c r="AE6" i="58" s="1"/>
  <c r="AC6" i="60"/>
  <c r="AE6" i="60" s="1"/>
  <c r="AC6" i="57"/>
  <c r="AE6" i="57" s="1"/>
  <c r="AE6" i="56"/>
  <c r="Q6" i="58"/>
  <c r="S6" i="58" s="1"/>
  <c r="Q6" i="57"/>
  <c r="S6" i="57" s="1"/>
  <c r="Q6" i="59"/>
  <c r="S6" i="59" s="1"/>
  <c r="S6" i="56"/>
  <c r="Q6" i="60"/>
  <c r="S6" i="60" s="1"/>
  <c r="F6" i="56"/>
  <c r="AF6" i="56"/>
  <c r="AD6" i="58"/>
  <c r="AD6" i="57"/>
  <c r="AD6" i="59"/>
  <c r="AD6" i="60"/>
  <c r="AJ6" i="57"/>
  <c r="AL6" i="56"/>
  <c r="AJ6" i="59"/>
  <c r="E6" i="56"/>
  <c r="AJ6" i="60"/>
  <c r="AJ6" i="58"/>
  <c r="B60" i="7"/>
  <c r="C59" i="7"/>
  <c r="C63" i="7" s="1"/>
  <c r="D59" i="7"/>
  <c r="D63" i="7" s="1"/>
  <c r="E59" i="7"/>
  <c r="E63" i="7" s="1"/>
  <c r="F59" i="7"/>
  <c r="F63" i="7" s="1"/>
  <c r="B59" i="7"/>
  <c r="B63" i="7" s="1"/>
  <c r="AG7" i="56" l="1"/>
  <c r="AF6" i="60"/>
  <c r="AG7" i="60" s="1"/>
  <c r="F6" i="60"/>
  <c r="Z6" i="60"/>
  <c r="AA7" i="60" s="1"/>
  <c r="D6" i="60"/>
  <c r="T6" i="60"/>
  <c r="C6" i="60"/>
  <c r="AL6" i="60"/>
  <c r="AM7" i="60" s="1"/>
  <c r="E6" i="60"/>
  <c r="Z6" i="59"/>
  <c r="AA7" i="59" s="1"/>
  <c r="D6" i="59"/>
  <c r="T6" i="59"/>
  <c r="U7" i="59" s="1"/>
  <c r="C6" i="59"/>
  <c r="AF6" i="59"/>
  <c r="AG7" i="59" s="1"/>
  <c r="F6" i="59"/>
  <c r="AL6" i="59"/>
  <c r="AM7" i="59" s="1"/>
  <c r="E6" i="59"/>
  <c r="AM7" i="56"/>
  <c r="T6" i="58"/>
  <c r="U7" i="58" s="1"/>
  <c r="C6" i="58"/>
  <c r="AL6" i="58"/>
  <c r="AM7" i="58" s="1"/>
  <c r="E6" i="58"/>
  <c r="U7" i="60"/>
  <c r="Z6" i="58"/>
  <c r="AA7" i="58" s="1"/>
  <c r="D6" i="58"/>
  <c r="AF6" i="58"/>
  <c r="AG7" i="58" s="1"/>
  <c r="F6" i="58"/>
  <c r="AF6" i="57"/>
  <c r="AG7" i="57" s="1"/>
  <c r="F6" i="57"/>
  <c r="T6" i="57"/>
  <c r="U7" i="57" s="1"/>
  <c r="C6" i="57"/>
  <c r="AL6" i="57"/>
  <c r="AM7" i="57" s="1"/>
  <c r="E6" i="57"/>
  <c r="U7" i="56"/>
  <c r="AA7" i="56"/>
  <c r="B6" i="56"/>
  <c r="Z6" i="57"/>
  <c r="AA7" i="57" s="1"/>
  <c r="D6" i="57"/>
  <c r="F68" i="7"/>
  <c r="F72" i="7"/>
  <c r="B68" i="7"/>
  <c r="B72" i="7"/>
  <c r="D68" i="7"/>
  <c r="D72" i="7"/>
  <c r="E68" i="7"/>
  <c r="E72" i="7"/>
  <c r="C68" i="7"/>
  <c r="C72" i="7"/>
  <c r="C70" i="7"/>
  <c r="F70" i="7"/>
  <c r="D70" i="7"/>
  <c r="E70" i="7"/>
  <c r="B70" i="7"/>
  <c r="C65" i="7"/>
  <c r="F65" i="7"/>
  <c r="B65" i="7"/>
  <c r="B57" i="7"/>
  <c r="B61" i="7"/>
  <c r="D65" i="7"/>
  <c r="C61" i="7"/>
  <c r="E65" i="7"/>
  <c r="F61" i="7"/>
  <c r="C52" i="7"/>
  <c r="F57" i="7"/>
  <c r="E57" i="7"/>
  <c r="D57" i="7"/>
  <c r="C57" i="7"/>
  <c r="D61" i="7"/>
  <c r="E61" i="7"/>
  <c r="C50" i="7"/>
  <c r="C51" i="7"/>
  <c r="A3" i="33"/>
  <c r="A4" i="33"/>
  <c r="A5" i="33"/>
  <c r="A6" i="33"/>
  <c r="A7" i="33"/>
  <c r="A8" i="33"/>
  <c r="A9" i="33"/>
  <c r="A10" i="33"/>
  <c r="A11" i="33"/>
  <c r="A12" i="33"/>
  <c r="A13" i="33"/>
  <c r="A14" i="33"/>
  <c r="A15" i="33"/>
  <c r="A16" i="33"/>
  <c r="A17" i="33"/>
  <c r="A18" i="33"/>
  <c r="A19" i="33"/>
  <c r="A20" i="33"/>
  <c r="A21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45" i="33"/>
  <c r="A46" i="33"/>
  <c r="A47" i="33"/>
  <c r="A48" i="33"/>
  <c r="A49" i="33"/>
  <c r="A50" i="33"/>
  <c r="A51" i="33"/>
  <c r="A52" i="33"/>
  <c r="A53" i="33"/>
  <c r="A54" i="33"/>
  <c r="A55" i="33"/>
  <c r="A56" i="33"/>
  <c r="A57" i="33"/>
  <c r="A58" i="33"/>
  <c r="A59" i="33"/>
  <c r="A60" i="33"/>
  <c r="A61" i="33"/>
  <c r="A62" i="33"/>
  <c r="A63" i="33"/>
  <c r="A64" i="33"/>
  <c r="A65" i="33"/>
  <c r="A66" i="33"/>
  <c r="A67" i="33"/>
  <c r="A68" i="33"/>
  <c r="A69" i="33"/>
  <c r="A70" i="33"/>
  <c r="A71" i="33"/>
  <c r="A72" i="33"/>
  <c r="A73" i="33"/>
  <c r="A74" i="33"/>
  <c r="A75" i="33"/>
  <c r="A76" i="33"/>
  <c r="A77" i="33"/>
  <c r="A78" i="33"/>
  <c r="A79" i="33"/>
  <c r="A80" i="33"/>
  <c r="A81" i="33"/>
  <c r="A82" i="33"/>
  <c r="A83" i="33"/>
  <c r="A84" i="33"/>
  <c r="A85" i="33"/>
  <c r="A86" i="33"/>
  <c r="A87" i="33"/>
  <c r="A88" i="33"/>
  <c r="A89" i="33"/>
  <c r="A90" i="33"/>
  <c r="A91" i="33"/>
  <c r="A92" i="33"/>
  <c r="A93" i="33"/>
  <c r="A94" i="33"/>
  <c r="A95" i="33"/>
  <c r="A96" i="33"/>
  <c r="A97" i="33"/>
  <c r="A98" i="33"/>
  <c r="A2" i="33"/>
  <c r="AB16" i="7"/>
  <c r="AM16" i="7" s="1"/>
  <c r="L10" i="41"/>
  <c r="H3" i="47"/>
  <c r="I3" i="47"/>
  <c r="AB3" i="49"/>
  <c r="AA3" i="49"/>
  <c r="Z3" i="49"/>
  <c r="Y3" i="49"/>
  <c r="X3" i="49"/>
  <c r="G3" i="49"/>
  <c r="F3" i="49"/>
  <c r="E3" i="49"/>
  <c r="D3" i="49"/>
  <c r="C3" i="49"/>
  <c r="AM111" i="7"/>
  <c r="AN111" i="7"/>
  <c r="AO111" i="7"/>
  <c r="AP111" i="7"/>
  <c r="AQ111" i="7"/>
  <c r="AR111" i="7"/>
  <c r="AS111" i="7"/>
  <c r="AT111" i="7"/>
  <c r="AU111" i="7"/>
  <c r="AV111" i="7"/>
  <c r="AV9" i="7"/>
  <c r="AR8" i="7"/>
  <c r="AN9" i="7"/>
  <c r="AO9" i="7"/>
  <c r="AP9" i="7"/>
  <c r="AQ9" i="7"/>
  <c r="AR9" i="7"/>
  <c r="AS9" i="7"/>
  <c r="AT9" i="7"/>
  <c r="AU9" i="7"/>
  <c r="AM9" i="7"/>
  <c r="AM8" i="7"/>
  <c r="AB102" i="7"/>
  <c r="AM102" i="7" s="1"/>
  <c r="AC102" i="7"/>
  <c r="AN102" i="7" s="1"/>
  <c r="O92" i="47" s="1"/>
  <c r="AD102" i="7"/>
  <c r="AO102" i="7" s="1"/>
  <c r="P92" i="47" s="1"/>
  <c r="AE102" i="7"/>
  <c r="AP102" i="7" s="1"/>
  <c r="Q92" i="47" s="1"/>
  <c r="AF102" i="7"/>
  <c r="AQ102" i="7" s="1"/>
  <c r="R92" i="47" s="1"/>
  <c r="AG102" i="7"/>
  <c r="AR102" i="7" s="1"/>
  <c r="AH102" i="7"/>
  <c r="AS102" i="7" s="1"/>
  <c r="AI102" i="7"/>
  <c r="AT102" i="7" s="1"/>
  <c r="AJ102" i="7"/>
  <c r="AU102" i="7" s="1"/>
  <c r="AK102" i="7"/>
  <c r="AV102" i="7" s="1"/>
  <c r="AB103" i="7"/>
  <c r="AM103" i="7" s="1"/>
  <c r="AC103" i="7"/>
  <c r="AN103" i="7" s="1"/>
  <c r="O93" i="47" s="1"/>
  <c r="AD103" i="7"/>
  <c r="AO103" i="7" s="1"/>
  <c r="P93" i="47" s="1"/>
  <c r="AE103" i="7"/>
  <c r="AP103" i="7" s="1"/>
  <c r="Q93" i="47" s="1"/>
  <c r="AF103" i="7"/>
  <c r="AQ103" i="7" s="1"/>
  <c r="R93" i="47" s="1"/>
  <c r="AG103" i="7"/>
  <c r="AR103" i="7" s="1"/>
  <c r="AH103" i="7"/>
  <c r="AS103" i="7" s="1"/>
  <c r="AI103" i="7"/>
  <c r="AT103" i="7" s="1"/>
  <c r="AJ103" i="7"/>
  <c r="AU103" i="7" s="1"/>
  <c r="AK103" i="7"/>
  <c r="AV103" i="7" s="1"/>
  <c r="AB104" i="7"/>
  <c r="AM104" i="7" s="1"/>
  <c r="AC104" i="7"/>
  <c r="AN104" i="7" s="1"/>
  <c r="O94" i="47" s="1"/>
  <c r="AD104" i="7"/>
  <c r="AO104" i="7" s="1"/>
  <c r="P94" i="47" s="1"/>
  <c r="AE104" i="7"/>
  <c r="AP104" i="7" s="1"/>
  <c r="Q94" i="47" s="1"/>
  <c r="AF104" i="7"/>
  <c r="AQ104" i="7" s="1"/>
  <c r="R94" i="47" s="1"/>
  <c r="AG104" i="7"/>
  <c r="AR104" i="7" s="1"/>
  <c r="AH104" i="7"/>
  <c r="AS104" i="7" s="1"/>
  <c r="AI104" i="7"/>
  <c r="AT104" i="7" s="1"/>
  <c r="AJ104" i="7"/>
  <c r="AU104" i="7" s="1"/>
  <c r="AK104" i="7"/>
  <c r="AV104" i="7" s="1"/>
  <c r="AB105" i="7"/>
  <c r="AM105" i="7" s="1"/>
  <c r="AC105" i="7"/>
  <c r="AN105" i="7" s="1"/>
  <c r="O95" i="47" s="1"/>
  <c r="AD105" i="7"/>
  <c r="AO105" i="7" s="1"/>
  <c r="P95" i="47" s="1"/>
  <c r="AE105" i="7"/>
  <c r="AP105" i="7" s="1"/>
  <c r="Q95" i="47" s="1"/>
  <c r="AF105" i="7"/>
  <c r="AQ105" i="7" s="1"/>
  <c r="R95" i="47" s="1"/>
  <c r="AG105" i="7"/>
  <c r="AR105" i="7" s="1"/>
  <c r="AH105" i="7"/>
  <c r="AS105" i="7" s="1"/>
  <c r="AI105" i="7"/>
  <c r="AT105" i="7" s="1"/>
  <c r="AJ105" i="7"/>
  <c r="AU105" i="7" s="1"/>
  <c r="AK105" i="7"/>
  <c r="AV105" i="7" s="1"/>
  <c r="AB106" i="7"/>
  <c r="AM106" i="7" s="1"/>
  <c r="AC106" i="7"/>
  <c r="AN106" i="7" s="1"/>
  <c r="O96" i="47" s="1"/>
  <c r="AD106" i="7"/>
  <c r="AO106" i="7" s="1"/>
  <c r="P96" i="47" s="1"/>
  <c r="AE106" i="7"/>
  <c r="AP106" i="7" s="1"/>
  <c r="Q96" i="47" s="1"/>
  <c r="AF106" i="7"/>
  <c r="AQ106" i="7" s="1"/>
  <c r="R96" i="47" s="1"/>
  <c r="AG106" i="7"/>
  <c r="AR106" i="7" s="1"/>
  <c r="AH106" i="7"/>
  <c r="AS106" i="7" s="1"/>
  <c r="AI106" i="7"/>
  <c r="AT106" i="7" s="1"/>
  <c r="AJ106" i="7"/>
  <c r="AU106" i="7" s="1"/>
  <c r="AK106" i="7"/>
  <c r="AV106" i="7" s="1"/>
  <c r="AB107" i="7"/>
  <c r="AM107" i="7" s="1"/>
  <c r="AC107" i="7"/>
  <c r="AN107" i="7" s="1"/>
  <c r="O97" i="47" s="1"/>
  <c r="AD107" i="7"/>
  <c r="AO107" i="7" s="1"/>
  <c r="P97" i="47" s="1"/>
  <c r="AE107" i="7"/>
  <c r="AP107" i="7" s="1"/>
  <c r="Q97" i="47" s="1"/>
  <c r="AF107" i="7"/>
  <c r="AQ107" i="7" s="1"/>
  <c r="R97" i="47" s="1"/>
  <c r="AG107" i="7"/>
  <c r="AR107" i="7" s="1"/>
  <c r="AH107" i="7"/>
  <c r="AS107" i="7" s="1"/>
  <c r="AI107" i="7"/>
  <c r="AT107" i="7" s="1"/>
  <c r="AJ107" i="7"/>
  <c r="AU107" i="7" s="1"/>
  <c r="AK107" i="7"/>
  <c r="AV107" i="7" s="1"/>
  <c r="AB108" i="7"/>
  <c r="AM108" i="7" s="1"/>
  <c r="AC108" i="7"/>
  <c r="AN108" i="7" s="1"/>
  <c r="O98" i="47" s="1"/>
  <c r="AD108" i="7"/>
  <c r="AO108" i="7" s="1"/>
  <c r="P98" i="47" s="1"/>
  <c r="AE108" i="7"/>
  <c r="AP108" i="7" s="1"/>
  <c r="Q98" i="47" s="1"/>
  <c r="AF108" i="7"/>
  <c r="AQ108" i="7" s="1"/>
  <c r="R98" i="47" s="1"/>
  <c r="AG108" i="7"/>
  <c r="AR108" i="7" s="1"/>
  <c r="AH108" i="7"/>
  <c r="AS108" i="7" s="1"/>
  <c r="AI108" i="7"/>
  <c r="AT108" i="7" s="1"/>
  <c r="AJ108" i="7"/>
  <c r="AU108" i="7" s="1"/>
  <c r="AK108" i="7"/>
  <c r="AV108" i="7" s="1"/>
  <c r="AB109" i="7"/>
  <c r="AM109" i="7" s="1"/>
  <c r="AC109" i="7"/>
  <c r="AN109" i="7" s="1"/>
  <c r="AD109" i="7"/>
  <c r="AO109" i="7" s="1"/>
  <c r="AE109" i="7"/>
  <c r="AP109" i="7" s="1"/>
  <c r="AF109" i="7"/>
  <c r="AQ109" i="7" s="1"/>
  <c r="AG109" i="7"/>
  <c r="AR109" i="7" s="1"/>
  <c r="AH109" i="7"/>
  <c r="AS109" i="7" s="1"/>
  <c r="AI109" i="7"/>
  <c r="AT109" i="7" s="1"/>
  <c r="AJ109" i="7"/>
  <c r="AU109" i="7" s="1"/>
  <c r="AK109" i="7"/>
  <c r="AV109" i="7" s="1"/>
  <c r="AB110" i="7"/>
  <c r="AM110" i="7" s="1"/>
  <c r="AC110" i="7"/>
  <c r="AN110" i="7" s="1"/>
  <c r="AD110" i="7"/>
  <c r="AO110" i="7" s="1"/>
  <c r="AE110" i="7"/>
  <c r="AP110" i="7" s="1"/>
  <c r="AF110" i="7"/>
  <c r="AQ110" i="7" s="1"/>
  <c r="AG110" i="7"/>
  <c r="AR110" i="7" s="1"/>
  <c r="AH110" i="7"/>
  <c r="AS110" i="7" s="1"/>
  <c r="AI110" i="7"/>
  <c r="AT110" i="7" s="1"/>
  <c r="AJ110" i="7"/>
  <c r="AU110" i="7" s="1"/>
  <c r="AK110" i="7"/>
  <c r="AV110" i="7" s="1"/>
  <c r="AH101" i="7"/>
  <c r="AS101" i="7" s="1"/>
  <c r="AI101" i="7"/>
  <c r="AT101" i="7" s="1"/>
  <c r="AJ101" i="7"/>
  <c r="AU101" i="7" s="1"/>
  <c r="AK101" i="7"/>
  <c r="AV101" i="7" s="1"/>
  <c r="AG101" i="7"/>
  <c r="AR101" i="7" s="1"/>
  <c r="AC101" i="7"/>
  <c r="AN101" i="7" s="1"/>
  <c r="O91" i="47" s="1"/>
  <c r="AD101" i="7"/>
  <c r="AO101" i="7" s="1"/>
  <c r="P91" i="47" s="1"/>
  <c r="AE101" i="7"/>
  <c r="AP101" i="7" s="1"/>
  <c r="Q91" i="47" s="1"/>
  <c r="AF101" i="7"/>
  <c r="AQ101" i="7" s="1"/>
  <c r="R91" i="47" s="1"/>
  <c r="AB101" i="7"/>
  <c r="AM101" i="7" s="1"/>
  <c r="AB97" i="7"/>
  <c r="AM97" i="7" s="1"/>
  <c r="AC97" i="7"/>
  <c r="AN97" i="7" s="1"/>
  <c r="O87" i="47" s="1"/>
  <c r="AD97" i="7"/>
  <c r="AO97" i="7" s="1"/>
  <c r="P87" i="47" s="1"/>
  <c r="AE97" i="7"/>
  <c r="AP97" i="7" s="1"/>
  <c r="Q87" i="47" s="1"/>
  <c r="AF97" i="7"/>
  <c r="AQ97" i="7" s="1"/>
  <c r="R87" i="47" s="1"/>
  <c r="AG97" i="7"/>
  <c r="AR97" i="7" s="1"/>
  <c r="AH97" i="7"/>
  <c r="AS97" i="7" s="1"/>
  <c r="AI97" i="7"/>
  <c r="AT97" i="7" s="1"/>
  <c r="AJ97" i="7"/>
  <c r="AU97" i="7" s="1"/>
  <c r="AK97" i="7"/>
  <c r="AV97" i="7" s="1"/>
  <c r="AB98" i="7"/>
  <c r="AM98" i="7" s="1"/>
  <c r="AC98" i="7"/>
  <c r="AN98" i="7" s="1"/>
  <c r="O88" i="47" s="1"/>
  <c r="AD98" i="7"/>
  <c r="AO98" i="7" s="1"/>
  <c r="P88" i="47" s="1"/>
  <c r="AE98" i="7"/>
  <c r="AP98" i="7" s="1"/>
  <c r="Q88" i="47" s="1"/>
  <c r="AF98" i="7"/>
  <c r="AQ98" i="7" s="1"/>
  <c r="R88" i="47" s="1"/>
  <c r="AG98" i="7"/>
  <c r="AR98" i="7" s="1"/>
  <c r="AH98" i="7"/>
  <c r="AS98" i="7" s="1"/>
  <c r="AI98" i="7"/>
  <c r="AT98" i="7" s="1"/>
  <c r="AJ98" i="7"/>
  <c r="AU98" i="7" s="1"/>
  <c r="AK98" i="7"/>
  <c r="AV98" i="7" s="1"/>
  <c r="AB99" i="7"/>
  <c r="AM99" i="7" s="1"/>
  <c r="AC99" i="7"/>
  <c r="AN99" i="7" s="1"/>
  <c r="O89" i="47" s="1"/>
  <c r="AD99" i="7"/>
  <c r="AO99" i="7" s="1"/>
  <c r="P89" i="47" s="1"/>
  <c r="AE99" i="7"/>
  <c r="AP99" i="7" s="1"/>
  <c r="Q89" i="47" s="1"/>
  <c r="AF99" i="7"/>
  <c r="AQ99" i="7" s="1"/>
  <c r="R89" i="47" s="1"/>
  <c r="AG99" i="7"/>
  <c r="AR99" i="7" s="1"/>
  <c r="AH99" i="7"/>
  <c r="AS99" i="7" s="1"/>
  <c r="AI99" i="7"/>
  <c r="AT99" i="7" s="1"/>
  <c r="AJ99" i="7"/>
  <c r="AU99" i="7" s="1"/>
  <c r="AK99" i="7"/>
  <c r="AV99" i="7" s="1"/>
  <c r="AB100" i="7"/>
  <c r="AM100" i="7" s="1"/>
  <c r="AC100" i="7"/>
  <c r="AN100" i="7" s="1"/>
  <c r="O90" i="47" s="1"/>
  <c r="AD100" i="7"/>
  <c r="AO100" i="7" s="1"/>
  <c r="P90" i="47" s="1"/>
  <c r="AE100" i="7"/>
  <c r="AP100" i="7" s="1"/>
  <c r="Q90" i="47" s="1"/>
  <c r="AF100" i="7"/>
  <c r="AQ100" i="7" s="1"/>
  <c r="R90" i="47" s="1"/>
  <c r="AG100" i="7"/>
  <c r="AR100" i="7" s="1"/>
  <c r="AH100" i="7"/>
  <c r="AS100" i="7" s="1"/>
  <c r="AI100" i="7"/>
  <c r="AT100" i="7" s="1"/>
  <c r="AJ100" i="7"/>
  <c r="AU100" i="7" s="1"/>
  <c r="AK100" i="7"/>
  <c r="AV100" i="7" s="1"/>
  <c r="AH96" i="7"/>
  <c r="AS96" i="7" s="1"/>
  <c r="AI96" i="7"/>
  <c r="AT96" i="7" s="1"/>
  <c r="AJ96" i="7"/>
  <c r="AU96" i="7" s="1"/>
  <c r="AK96" i="7"/>
  <c r="AV96" i="7" s="1"/>
  <c r="AG96" i="7"/>
  <c r="AR96" i="7" s="1"/>
  <c r="AC96" i="7"/>
  <c r="AN96" i="7" s="1"/>
  <c r="O86" i="47" s="1"/>
  <c r="AD96" i="7"/>
  <c r="AO96" i="7" s="1"/>
  <c r="P86" i="47" s="1"/>
  <c r="AE96" i="7"/>
  <c r="AP96" i="7" s="1"/>
  <c r="Q86" i="47" s="1"/>
  <c r="AF96" i="7"/>
  <c r="AQ96" i="7" s="1"/>
  <c r="R86" i="47" s="1"/>
  <c r="AB96" i="7"/>
  <c r="AM96" i="7" s="1"/>
  <c r="AB92" i="7"/>
  <c r="AM92" i="7" s="1"/>
  <c r="AC92" i="7"/>
  <c r="AN92" i="7" s="1"/>
  <c r="O82" i="47" s="1"/>
  <c r="AD92" i="7"/>
  <c r="AO92" i="7" s="1"/>
  <c r="P82" i="47" s="1"/>
  <c r="AE92" i="7"/>
  <c r="AP92" i="7" s="1"/>
  <c r="Q82" i="47" s="1"/>
  <c r="AF92" i="7"/>
  <c r="AQ92" i="7" s="1"/>
  <c r="R82" i="47" s="1"/>
  <c r="AG92" i="7"/>
  <c r="AR92" i="7" s="1"/>
  <c r="AH92" i="7"/>
  <c r="AS92" i="7" s="1"/>
  <c r="AI92" i="7"/>
  <c r="AT92" i="7" s="1"/>
  <c r="AJ92" i="7"/>
  <c r="AU92" i="7" s="1"/>
  <c r="AK92" i="7"/>
  <c r="AV92" i="7" s="1"/>
  <c r="AB93" i="7"/>
  <c r="AM93" i="7" s="1"/>
  <c r="AC93" i="7"/>
  <c r="AN93" i="7" s="1"/>
  <c r="O83" i="47" s="1"/>
  <c r="AD93" i="7"/>
  <c r="AO93" i="7" s="1"/>
  <c r="P83" i="47" s="1"/>
  <c r="AE93" i="7"/>
  <c r="AP93" i="7" s="1"/>
  <c r="Q83" i="47" s="1"/>
  <c r="AF93" i="7"/>
  <c r="AQ93" i="7" s="1"/>
  <c r="R83" i="47" s="1"/>
  <c r="AG93" i="7"/>
  <c r="AR93" i="7" s="1"/>
  <c r="AH93" i="7"/>
  <c r="AS93" i="7" s="1"/>
  <c r="AI93" i="7"/>
  <c r="AT93" i="7" s="1"/>
  <c r="AJ93" i="7"/>
  <c r="AU93" i="7" s="1"/>
  <c r="AK93" i="7"/>
  <c r="AV93" i="7" s="1"/>
  <c r="AB94" i="7"/>
  <c r="AM94" i="7" s="1"/>
  <c r="AC94" i="7"/>
  <c r="AN94" i="7" s="1"/>
  <c r="O84" i="47" s="1"/>
  <c r="AD94" i="7"/>
  <c r="AO94" i="7" s="1"/>
  <c r="P84" i="47" s="1"/>
  <c r="AE94" i="7"/>
  <c r="AP94" i="7" s="1"/>
  <c r="Q84" i="47" s="1"/>
  <c r="AF94" i="7"/>
  <c r="AQ94" i="7" s="1"/>
  <c r="R84" i="47" s="1"/>
  <c r="AG94" i="7"/>
  <c r="AR94" i="7" s="1"/>
  <c r="AH94" i="7"/>
  <c r="AS94" i="7" s="1"/>
  <c r="AI94" i="7"/>
  <c r="AT94" i="7" s="1"/>
  <c r="AJ94" i="7"/>
  <c r="AU94" i="7" s="1"/>
  <c r="AK94" i="7"/>
  <c r="AV94" i="7" s="1"/>
  <c r="AB95" i="7"/>
  <c r="AM95" i="7" s="1"/>
  <c r="AC95" i="7"/>
  <c r="AN95" i="7" s="1"/>
  <c r="O85" i="47" s="1"/>
  <c r="AD95" i="7"/>
  <c r="AO95" i="7" s="1"/>
  <c r="P85" i="47" s="1"/>
  <c r="AE95" i="7"/>
  <c r="AP95" i="7" s="1"/>
  <c r="Q85" i="47" s="1"/>
  <c r="AF95" i="7"/>
  <c r="AQ95" i="7" s="1"/>
  <c r="R85" i="47" s="1"/>
  <c r="AG95" i="7"/>
  <c r="AR95" i="7" s="1"/>
  <c r="AH95" i="7"/>
  <c r="AS95" i="7" s="1"/>
  <c r="AI95" i="7"/>
  <c r="AT95" i="7" s="1"/>
  <c r="AJ95" i="7"/>
  <c r="AU95" i="7" s="1"/>
  <c r="AK95" i="7"/>
  <c r="AV95" i="7" s="1"/>
  <c r="AH91" i="7"/>
  <c r="AS91" i="7" s="1"/>
  <c r="AI91" i="7"/>
  <c r="AT91" i="7" s="1"/>
  <c r="AJ91" i="7"/>
  <c r="AU91" i="7" s="1"/>
  <c r="AK91" i="7"/>
  <c r="AV91" i="7" s="1"/>
  <c r="AG91" i="7"/>
  <c r="AR91" i="7" s="1"/>
  <c r="AC91" i="7"/>
  <c r="AN91" i="7" s="1"/>
  <c r="O81" i="47" s="1"/>
  <c r="AD91" i="7"/>
  <c r="AO91" i="7" s="1"/>
  <c r="P81" i="47" s="1"/>
  <c r="AE91" i="7"/>
  <c r="AP91" i="7" s="1"/>
  <c r="Q81" i="47" s="1"/>
  <c r="AF91" i="7"/>
  <c r="AQ91" i="7" s="1"/>
  <c r="R81" i="47" s="1"/>
  <c r="AB91" i="7"/>
  <c r="AM91" i="7" s="1"/>
  <c r="AB87" i="7"/>
  <c r="AM87" i="7" s="1"/>
  <c r="AC87" i="7"/>
  <c r="AN87" i="7" s="1"/>
  <c r="O77" i="47" s="1"/>
  <c r="AD87" i="7"/>
  <c r="AO87" i="7" s="1"/>
  <c r="P77" i="47" s="1"/>
  <c r="AE87" i="7"/>
  <c r="AP87" i="7" s="1"/>
  <c r="Q77" i="47" s="1"/>
  <c r="AF87" i="7"/>
  <c r="AQ87" i="7" s="1"/>
  <c r="R77" i="47" s="1"/>
  <c r="AG87" i="7"/>
  <c r="AR87" i="7" s="1"/>
  <c r="AH87" i="7"/>
  <c r="AS87" i="7" s="1"/>
  <c r="AI87" i="7"/>
  <c r="AT87" i="7" s="1"/>
  <c r="AJ87" i="7"/>
  <c r="AU87" i="7" s="1"/>
  <c r="AK87" i="7"/>
  <c r="AV87" i="7" s="1"/>
  <c r="AB88" i="7"/>
  <c r="AM88" i="7" s="1"/>
  <c r="AC88" i="7"/>
  <c r="AN88" i="7" s="1"/>
  <c r="O78" i="47" s="1"/>
  <c r="AD88" i="7"/>
  <c r="AO88" i="7" s="1"/>
  <c r="P78" i="47" s="1"/>
  <c r="AE88" i="7"/>
  <c r="AP88" i="7" s="1"/>
  <c r="Q78" i="47" s="1"/>
  <c r="AF88" i="7"/>
  <c r="AQ88" i="7" s="1"/>
  <c r="R78" i="47" s="1"/>
  <c r="AG88" i="7"/>
  <c r="AR88" i="7" s="1"/>
  <c r="AH88" i="7"/>
  <c r="AS88" i="7" s="1"/>
  <c r="AI88" i="7"/>
  <c r="AT88" i="7" s="1"/>
  <c r="AJ88" i="7"/>
  <c r="AU88" i="7" s="1"/>
  <c r="AK88" i="7"/>
  <c r="AV88" i="7" s="1"/>
  <c r="AB89" i="7"/>
  <c r="AM89" i="7" s="1"/>
  <c r="AC89" i="7"/>
  <c r="AN89" i="7" s="1"/>
  <c r="O79" i="47" s="1"/>
  <c r="AD89" i="7"/>
  <c r="AO89" i="7" s="1"/>
  <c r="P79" i="47" s="1"/>
  <c r="AE89" i="7"/>
  <c r="AP89" i="7" s="1"/>
  <c r="Q79" i="47" s="1"/>
  <c r="AF89" i="7"/>
  <c r="AQ89" i="7" s="1"/>
  <c r="R79" i="47" s="1"/>
  <c r="AG89" i="7"/>
  <c r="AR89" i="7" s="1"/>
  <c r="AH89" i="7"/>
  <c r="AS89" i="7" s="1"/>
  <c r="AI89" i="7"/>
  <c r="AT89" i="7" s="1"/>
  <c r="AJ89" i="7"/>
  <c r="AU89" i="7" s="1"/>
  <c r="AK89" i="7"/>
  <c r="AV89" i="7" s="1"/>
  <c r="AB90" i="7"/>
  <c r="AM90" i="7" s="1"/>
  <c r="AC90" i="7"/>
  <c r="AN90" i="7" s="1"/>
  <c r="O80" i="47" s="1"/>
  <c r="AD90" i="7"/>
  <c r="AO90" i="7" s="1"/>
  <c r="P80" i="47" s="1"/>
  <c r="AE90" i="7"/>
  <c r="AP90" i="7" s="1"/>
  <c r="Q80" i="47" s="1"/>
  <c r="AF90" i="7"/>
  <c r="AQ90" i="7" s="1"/>
  <c r="R80" i="47" s="1"/>
  <c r="AG90" i="7"/>
  <c r="AR90" i="7" s="1"/>
  <c r="AH90" i="7"/>
  <c r="AS90" i="7" s="1"/>
  <c r="AI90" i="7"/>
  <c r="AT90" i="7" s="1"/>
  <c r="AJ90" i="7"/>
  <c r="AU90" i="7" s="1"/>
  <c r="AK90" i="7"/>
  <c r="AV90" i="7" s="1"/>
  <c r="AH86" i="7"/>
  <c r="AS86" i="7" s="1"/>
  <c r="AI86" i="7"/>
  <c r="AT86" i="7" s="1"/>
  <c r="AJ86" i="7"/>
  <c r="AU86" i="7" s="1"/>
  <c r="AK86" i="7"/>
  <c r="AV86" i="7" s="1"/>
  <c r="AG86" i="7"/>
  <c r="AR86" i="7" s="1"/>
  <c r="AC86" i="7"/>
  <c r="AN86" i="7" s="1"/>
  <c r="O76" i="47" s="1"/>
  <c r="AD86" i="7"/>
  <c r="AO86" i="7" s="1"/>
  <c r="P76" i="47" s="1"/>
  <c r="AE86" i="7"/>
  <c r="AP86" i="7" s="1"/>
  <c r="Q76" i="47" s="1"/>
  <c r="AF86" i="7"/>
  <c r="AQ86" i="7" s="1"/>
  <c r="R76" i="47" s="1"/>
  <c r="AB86" i="7"/>
  <c r="AM86" i="7" s="1"/>
  <c r="AB82" i="7"/>
  <c r="AM82" i="7" s="1"/>
  <c r="AC82" i="7"/>
  <c r="AN82" i="7" s="1"/>
  <c r="O72" i="47" s="1"/>
  <c r="AD82" i="7"/>
  <c r="AO82" i="7" s="1"/>
  <c r="P72" i="47" s="1"/>
  <c r="AE82" i="7"/>
  <c r="AP82" i="7" s="1"/>
  <c r="Q72" i="47" s="1"/>
  <c r="AF82" i="7"/>
  <c r="AQ82" i="7" s="1"/>
  <c r="R72" i="47" s="1"/>
  <c r="AG82" i="7"/>
  <c r="AR82" i="7" s="1"/>
  <c r="AH82" i="7"/>
  <c r="AS82" i="7" s="1"/>
  <c r="AI82" i="7"/>
  <c r="AT82" i="7" s="1"/>
  <c r="AJ82" i="7"/>
  <c r="AU82" i="7" s="1"/>
  <c r="AK82" i="7"/>
  <c r="AV82" i="7" s="1"/>
  <c r="AB83" i="7"/>
  <c r="AM83" i="7" s="1"/>
  <c r="AC83" i="7"/>
  <c r="AN83" i="7" s="1"/>
  <c r="O73" i="47" s="1"/>
  <c r="AD83" i="7"/>
  <c r="AO83" i="7" s="1"/>
  <c r="P73" i="47" s="1"/>
  <c r="AE83" i="7"/>
  <c r="AP83" i="7" s="1"/>
  <c r="Q73" i="47" s="1"/>
  <c r="AF83" i="7"/>
  <c r="AQ83" i="7" s="1"/>
  <c r="R73" i="47" s="1"/>
  <c r="AG83" i="7"/>
  <c r="AR83" i="7" s="1"/>
  <c r="AH83" i="7"/>
  <c r="AS83" i="7" s="1"/>
  <c r="AI83" i="7"/>
  <c r="AT83" i="7" s="1"/>
  <c r="AJ83" i="7"/>
  <c r="AU83" i="7" s="1"/>
  <c r="AK83" i="7"/>
  <c r="AV83" i="7" s="1"/>
  <c r="AB84" i="7"/>
  <c r="AM84" i="7" s="1"/>
  <c r="AC84" i="7"/>
  <c r="AN84" i="7" s="1"/>
  <c r="O74" i="47" s="1"/>
  <c r="AD84" i="7"/>
  <c r="AO84" i="7" s="1"/>
  <c r="P74" i="47" s="1"/>
  <c r="AE84" i="7"/>
  <c r="AP84" i="7" s="1"/>
  <c r="Q74" i="47" s="1"/>
  <c r="AF84" i="7"/>
  <c r="AQ84" i="7" s="1"/>
  <c r="R74" i="47" s="1"/>
  <c r="AG84" i="7"/>
  <c r="AR84" i="7" s="1"/>
  <c r="AH84" i="7"/>
  <c r="AS84" i="7" s="1"/>
  <c r="AI84" i="7"/>
  <c r="AT84" i="7" s="1"/>
  <c r="AJ84" i="7"/>
  <c r="AU84" i="7" s="1"/>
  <c r="AK84" i="7"/>
  <c r="AV84" i="7" s="1"/>
  <c r="AB85" i="7"/>
  <c r="AM85" i="7" s="1"/>
  <c r="AC85" i="7"/>
  <c r="AN85" i="7" s="1"/>
  <c r="O75" i="47" s="1"/>
  <c r="AD85" i="7"/>
  <c r="AO85" i="7" s="1"/>
  <c r="P75" i="47" s="1"/>
  <c r="AE85" i="7"/>
  <c r="AP85" i="7" s="1"/>
  <c r="Q75" i="47" s="1"/>
  <c r="AF85" i="7"/>
  <c r="AQ85" i="7" s="1"/>
  <c r="R75" i="47" s="1"/>
  <c r="AG85" i="7"/>
  <c r="AR85" i="7" s="1"/>
  <c r="AH85" i="7"/>
  <c r="AS85" i="7" s="1"/>
  <c r="AI85" i="7"/>
  <c r="AT85" i="7" s="1"/>
  <c r="AJ85" i="7"/>
  <c r="AU85" i="7" s="1"/>
  <c r="AK85" i="7"/>
  <c r="AV85" i="7" s="1"/>
  <c r="AH81" i="7"/>
  <c r="AS81" i="7" s="1"/>
  <c r="AI81" i="7"/>
  <c r="AT81" i="7" s="1"/>
  <c r="AJ81" i="7"/>
  <c r="AU81" i="7" s="1"/>
  <c r="AK81" i="7"/>
  <c r="AV81" i="7" s="1"/>
  <c r="AG81" i="7"/>
  <c r="AR81" i="7" s="1"/>
  <c r="AC81" i="7"/>
  <c r="AN81" i="7" s="1"/>
  <c r="O71" i="47" s="1"/>
  <c r="AD81" i="7"/>
  <c r="AO81" i="7" s="1"/>
  <c r="P71" i="47" s="1"/>
  <c r="AE81" i="7"/>
  <c r="AP81" i="7" s="1"/>
  <c r="Q71" i="47" s="1"/>
  <c r="AF81" i="7"/>
  <c r="AQ81" i="7" s="1"/>
  <c r="R71" i="47" s="1"/>
  <c r="AB81" i="7"/>
  <c r="AM81" i="7" s="1"/>
  <c r="AB77" i="7"/>
  <c r="AM77" i="7" s="1"/>
  <c r="AC77" i="7"/>
  <c r="AN77" i="7" s="1"/>
  <c r="O67" i="47" s="1"/>
  <c r="AD77" i="7"/>
  <c r="AO77" i="7" s="1"/>
  <c r="P67" i="47" s="1"/>
  <c r="AE77" i="7"/>
  <c r="AP77" i="7" s="1"/>
  <c r="Q67" i="47" s="1"/>
  <c r="AF77" i="7"/>
  <c r="AQ77" i="7" s="1"/>
  <c r="R67" i="47" s="1"/>
  <c r="AG77" i="7"/>
  <c r="AR77" i="7" s="1"/>
  <c r="AH77" i="7"/>
  <c r="AS77" i="7" s="1"/>
  <c r="AI77" i="7"/>
  <c r="AT77" i="7" s="1"/>
  <c r="AJ77" i="7"/>
  <c r="AU77" i="7" s="1"/>
  <c r="AK77" i="7"/>
  <c r="AV77" i="7" s="1"/>
  <c r="AB78" i="7"/>
  <c r="AM78" i="7" s="1"/>
  <c r="AC78" i="7"/>
  <c r="AN78" i="7" s="1"/>
  <c r="O68" i="47" s="1"/>
  <c r="AD78" i="7"/>
  <c r="AO78" i="7" s="1"/>
  <c r="P68" i="47" s="1"/>
  <c r="AE78" i="7"/>
  <c r="AP78" i="7" s="1"/>
  <c r="Q68" i="47" s="1"/>
  <c r="AF78" i="7"/>
  <c r="AQ78" i="7" s="1"/>
  <c r="R68" i="47" s="1"/>
  <c r="AG78" i="7"/>
  <c r="AR78" i="7" s="1"/>
  <c r="AH78" i="7"/>
  <c r="AS78" i="7" s="1"/>
  <c r="AI78" i="7"/>
  <c r="AT78" i="7" s="1"/>
  <c r="AJ78" i="7"/>
  <c r="AU78" i="7" s="1"/>
  <c r="AK78" i="7"/>
  <c r="AV78" i="7" s="1"/>
  <c r="AB79" i="7"/>
  <c r="AM79" i="7" s="1"/>
  <c r="AC79" i="7"/>
  <c r="AN79" i="7" s="1"/>
  <c r="O69" i="47" s="1"/>
  <c r="AD79" i="7"/>
  <c r="AO79" i="7" s="1"/>
  <c r="P69" i="47" s="1"/>
  <c r="AE79" i="7"/>
  <c r="AP79" i="7" s="1"/>
  <c r="Q69" i="47" s="1"/>
  <c r="AF79" i="7"/>
  <c r="AQ79" i="7" s="1"/>
  <c r="R69" i="47" s="1"/>
  <c r="AG79" i="7"/>
  <c r="AR79" i="7" s="1"/>
  <c r="AH79" i="7"/>
  <c r="AS79" i="7" s="1"/>
  <c r="AI79" i="7"/>
  <c r="AT79" i="7" s="1"/>
  <c r="AJ79" i="7"/>
  <c r="AU79" i="7" s="1"/>
  <c r="AK79" i="7"/>
  <c r="AV79" i="7" s="1"/>
  <c r="AB80" i="7"/>
  <c r="AM80" i="7" s="1"/>
  <c r="AC80" i="7"/>
  <c r="AN80" i="7" s="1"/>
  <c r="O70" i="47" s="1"/>
  <c r="AD80" i="7"/>
  <c r="AO80" i="7" s="1"/>
  <c r="P70" i="47" s="1"/>
  <c r="AE80" i="7"/>
  <c r="AP80" i="7" s="1"/>
  <c r="Q70" i="47" s="1"/>
  <c r="AF80" i="7"/>
  <c r="AQ80" i="7" s="1"/>
  <c r="R70" i="47" s="1"/>
  <c r="AG80" i="7"/>
  <c r="AR80" i="7" s="1"/>
  <c r="AH80" i="7"/>
  <c r="AS80" i="7" s="1"/>
  <c r="AI80" i="7"/>
  <c r="AT80" i="7" s="1"/>
  <c r="AJ80" i="7"/>
  <c r="AU80" i="7" s="1"/>
  <c r="AK80" i="7"/>
  <c r="AV80" i="7" s="1"/>
  <c r="AH76" i="7"/>
  <c r="AS76" i="7" s="1"/>
  <c r="AI76" i="7"/>
  <c r="AT76" i="7" s="1"/>
  <c r="AJ76" i="7"/>
  <c r="AU76" i="7" s="1"/>
  <c r="AK76" i="7"/>
  <c r="AV76" i="7" s="1"/>
  <c r="AG76" i="7"/>
  <c r="AR76" i="7" s="1"/>
  <c r="AC76" i="7"/>
  <c r="AN76" i="7" s="1"/>
  <c r="O66" i="47" s="1"/>
  <c r="AD76" i="7"/>
  <c r="AO76" i="7" s="1"/>
  <c r="P66" i="47" s="1"/>
  <c r="AE76" i="7"/>
  <c r="AP76" i="7" s="1"/>
  <c r="Q66" i="47" s="1"/>
  <c r="AF76" i="7"/>
  <c r="AQ76" i="7" s="1"/>
  <c r="R66" i="47" s="1"/>
  <c r="AB76" i="7"/>
  <c r="AM76" i="7" s="1"/>
  <c r="AB72" i="7"/>
  <c r="AM72" i="7" s="1"/>
  <c r="AC72" i="7"/>
  <c r="AN72" i="7" s="1"/>
  <c r="O62" i="47" s="1"/>
  <c r="AD72" i="7"/>
  <c r="AO72" i="7" s="1"/>
  <c r="P62" i="47" s="1"/>
  <c r="AE72" i="7"/>
  <c r="AP72" i="7" s="1"/>
  <c r="Q62" i="47" s="1"/>
  <c r="AF72" i="7"/>
  <c r="AQ72" i="7" s="1"/>
  <c r="R62" i="47" s="1"/>
  <c r="AG72" i="7"/>
  <c r="AR72" i="7" s="1"/>
  <c r="AH72" i="7"/>
  <c r="AS72" i="7" s="1"/>
  <c r="AI72" i="7"/>
  <c r="AT72" i="7" s="1"/>
  <c r="AJ72" i="7"/>
  <c r="AU72" i="7" s="1"/>
  <c r="AK72" i="7"/>
  <c r="AV72" i="7" s="1"/>
  <c r="AB73" i="7"/>
  <c r="AM73" i="7" s="1"/>
  <c r="AC73" i="7"/>
  <c r="AN73" i="7" s="1"/>
  <c r="O63" i="47" s="1"/>
  <c r="AD73" i="7"/>
  <c r="AO73" i="7" s="1"/>
  <c r="P63" i="47" s="1"/>
  <c r="AE73" i="7"/>
  <c r="AP73" i="7" s="1"/>
  <c r="Q63" i="47" s="1"/>
  <c r="AF73" i="7"/>
  <c r="AQ73" i="7" s="1"/>
  <c r="R63" i="47" s="1"/>
  <c r="AG73" i="7"/>
  <c r="AR73" i="7" s="1"/>
  <c r="AH73" i="7"/>
  <c r="AS73" i="7" s="1"/>
  <c r="AI73" i="7"/>
  <c r="AT73" i="7" s="1"/>
  <c r="AJ73" i="7"/>
  <c r="AU73" i="7" s="1"/>
  <c r="AK73" i="7"/>
  <c r="AV73" i="7" s="1"/>
  <c r="AB74" i="7"/>
  <c r="AM74" i="7" s="1"/>
  <c r="AC74" i="7"/>
  <c r="AN74" i="7" s="1"/>
  <c r="O64" i="47" s="1"/>
  <c r="AD74" i="7"/>
  <c r="AO74" i="7" s="1"/>
  <c r="P64" i="47" s="1"/>
  <c r="AE74" i="7"/>
  <c r="AP74" i="7" s="1"/>
  <c r="Q64" i="47" s="1"/>
  <c r="AF74" i="7"/>
  <c r="AQ74" i="7" s="1"/>
  <c r="R64" i="47" s="1"/>
  <c r="AG74" i="7"/>
  <c r="AR74" i="7" s="1"/>
  <c r="AH74" i="7"/>
  <c r="AS74" i="7" s="1"/>
  <c r="AI74" i="7"/>
  <c r="AT74" i="7" s="1"/>
  <c r="AJ74" i="7"/>
  <c r="AU74" i="7" s="1"/>
  <c r="AK74" i="7"/>
  <c r="AV74" i="7" s="1"/>
  <c r="AB75" i="7"/>
  <c r="AC75" i="7"/>
  <c r="AN75" i="7" s="1"/>
  <c r="O65" i="47" s="1"/>
  <c r="AD75" i="7"/>
  <c r="AO75" i="7" s="1"/>
  <c r="P65" i="47" s="1"/>
  <c r="AE75" i="7"/>
  <c r="AP75" i="7" s="1"/>
  <c r="Q65" i="47" s="1"/>
  <c r="AF75" i="7"/>
  <c r="AQ75" i="7" s="1"/>
  <c r="R65" i="47" s="1"/>
  <c r="AG75" i="7"/>
  <c r="AH75" i="7"/>
  <c r="AS75" i="7" s="1"/>
  <c r="AI75" i="7"/>
  <c r="AT75" i="7" s="1"/>
  <c r="AJ75" i="7"/>
  <c r="AU75" i="7" s="1"/>
  <c r="AK75" i="7"/>
  <c r="AV75" i="7" s="1"/>
  <c r="AH71" i="7"/>
  <c r="AS71" i="7" s="1"/>
  <c r="AI71" i="7"/>
  <c r="AT71" i="7" s="1"/>
  <c r="AJ71" i="7"/>
  <c r="AU71" i="7" s="1"/>
  <c r="AK71" i="7"/>
  <c r="AV71" i="7" s="1"/>
  <c r="AG71" i="7"/>
  <c r="AR71" i="7" s="1"/>
  <c r="AC71" i="7"/>
  <c r="AN71" i="7" s="1"/>
  <c r="O61" i="47" s="1"/>
  <c r="AD71" i="7"/>
  <c r="AO71" i="7" s="1"/>
  <c r="P61" i="47" s="1"/>
  <c r="AE71" i="7"/>
  <c r="AP71" i="7" s="1"/>
  <c r="Q61" i="47" s="1"/>
  <c r="AF71" i="7"/>
  <c r="AQ71" i="7" s="1"/>
  <c r="R61" i="47" s="1"/>
  <c r="AB71" i="7"/>
  <c r="AM71" i="7" s="1"/>
  <c r="AB67" i="7"/>
  <c r="AM67" i="7" s="1"/>
  <c r="AC67" i="7"/>
  <c r="AN67" i="7" s="1"/>
  <c r="O57" i="47" s="1"/>
  <c r="AD67" i="7"/>
  <c r="AO67" i="7" s="1"/>
  <c r="P57" i="47" s="1"/>
  <c r="AE67" i="7"/>
  <c r="AP67" i="7" s="1"/>
  <c r="Q57" i="47" s="1"/>
  <c r="AF67" i="7"/>
  <c r="AQ67" i="7" s="1"/>
  <c r="R57" i="47" s="1"/>
  <c r="AG67" i="7"/>
  <c r="AR67" i="7" s="1"/>
  <c r="AH67" i="7"/>
  <c r="AS67" i="7" s="1"/>
  <c r="AI67" i="7"/>
  <c r="AT67" i="7" s="1"/>
  <c r="AJ67" i="7"/>
  <c r="AU67" i="7" s="1"/>
  <c r="AK67" i="7"/>
  <c r="AV67" i="7" s="1"/>
  <c r="AB68" i="7"/>
  <c r="AM68" i="7" s="1"/>
  <c r="AC68" i="7"/>
  <c r="AN68" i="7" s="1"/>
  <c r="O58" i="47" s="1"/>
  <c r="AD68" i="7"/>
  <c r="AO68" i="7" s="1"/>
  <c r="P58" i="47" s="1"/>
  <c r="AE68" i="7"/>
  <c r="AP68" i="7" s="1"/>
  <c r="Q58" i="47" s="1"/>
  <c r="AF68" i="7"/>
  <c r="AQ68" i="7" s="1"/>
  <c r="R58" i="47" s="1"/>
  <c r="AG68" i="7"/>
  <c r="AR68" i="7" s="1"/>
  <c r="AH68" i="7"/>
  <c r="AS68" i="7" s="1"/>
  <c r="AI68" i="7"/>
  <c r="AT68" i="7" s="1"/>
  <c r="AJ68" i="7"/>
  <c r="AU68" i="7" s="1"/>
  <c r="AK68" i="7"/>
  <c r="AV68" i="7" s="1"/>
  <c r="AB69" i="7"/>
  <c r="AM69" i="7" s="1"/>
  <c r="AC69" i="7"/>
  <c r="AN69" i="7" s="1"/>
  <c r="O59" i="47" s="1"/>
  <c r="AD69" i="7"/>
  <c r="AO69" i="7" s="1"/>
  <c r="P59" i="47" s="1"/>
  <c r="AE69" i="7"/>
  <c r="AP69" i="7" s="1"/>
  <c r="Q59" i="47" s="1"/>
  <c r="AF69" i="7"/>
  <c r="AQ69" i="7" s="1"/>
  <c r="R59" i="47" s="1"/>
  <c r="AG69" i="7"/>
  <c r="AR69" i="7" s="1"/>
  <c r="AH69" i="7"/>
  <c r="AS69" i="7" s="1"/>
  <c r="AI69" i="7"/>
  <c r="AT69" i="7" s="1"/>
  <c r="AJ69" i="7"/>
  <c r="AU69" i="7" s="1"/>
  <c r="AK69" i="7"/>
  <c r="AV69" i="7" s="1"/>
  <c r="AB70" i="7"/>
  <c r="AM70" i="7" s="1"/>
  <c r="AC70" i="7"/>
  <c r="AN70" i="7" s="1"/>
  <c r="O60" i="47" s="1"/>
  <c r="AD70" i="7"/>
  <c r="AO70" i="7" s="1"/>
  <c r="P60" i="47" s="1"/>
  <c r="AE70" i="7"/>
  <c r="AP70" i="7" s="1"/>
  <c r="Q60" i="47" s="1"/>
  <c r="AF70" i="7"/>
  <c r="AQ70" i="7" s="1"/>
  <c r="R60" i="47" s="1"/>
  <c r="AG70" i="7"/>
  <c r="AR70" i="7" s="1"/>
  <c r="AH70" i="7"/>
  <c r="AS70" i="7" s="1"/>
  <c r="AI70" i="7"/>
  <c r="AT70" i="7" s="1"/>
  <c r="AJ70" i="7"/>
  <c r="AU70" i="7" s="1"/>
  <c r="AK70" i="7"/>
  <c r="AV70" i="7" s="1"/>
  <c r="AH66" i="7"/>
  <c r="AS66" i="7" s="1"/>
  <c r="AI66" i="7"/>
  <c r="AT66" i="7" s="1"/>
  <c r="AJ66" i="7"/>
  <c r="AU66" i="7" s="1"/>
  <c r="AK66" i="7"/>
  <c r="AV66" i="7" s="1"/>
  <c r="AG66" i="7"/>
  <c r="AR66" i="7" s="1"/>
  <c r="AC66" i="7"/>
  <c r="AN66" i="7" s="1"/>
  <c r="O56" i="47" s="1"/>
  <c r="AD66" i="7"/>
  <c r="AO66" i="7" s="1"/>
  <c r="P56" i="47" s="1"/>
  <c r="AE66" i="7"/>
  <c r="AP66" i="7" s="1"/>
  <c r="Q56" i="47" s="1"/>
  <c r="AF66" i="7"/>
  <c r="AQ66" i="7" s="1"/>
  <c r="R56" i="47" s="1"/>
  <c r="AB66" i="7"/>
  <c r="AM66" i="7" s="1"/>
  <c r="AB62" i="7"/>
  <c r="AM62" i="7" s="1"/>
  <c r="AC62" i="7"/>
  <c r="AN62" i="7" s="1"/>
  <c r="O52" i="47" s="1"/>
  <c r="AD62" i="7"/>
  <c r="AO62" i="7" s="1"/>
  <c r="P52" i="47" s="1"/>
  <c r="AE62" i="7"/>
  <c r="AP62" i="7" s="1"/>
  <c r="Q52" i="47" s="1"/>
  <c r="AF62" i="7"/>
  <c r="AQ62" i="7" s="1"/>
  <c r="R52" i="47" s="1"/>
  <c r="AG62" i="7"/>
  <c r="AR62" i="7" s="1"/>
  <c r="AH62" i="7"/>
  <c r="AS62" i="7" s="1"/>
  <c r="AI62" i="7"/>
  <c r="AT62" i="7" s="1"/>
  <c r="AJ62" i="7"/>
  <c r="AU62" i="7" s="1"/>
  <c r="AK62" i="7"/>
  <c r="AV62" i="7" s="1"/>
  <c r="AB63" i="7"/>
  <c r="AM63" i="7" s="1"/>
  <c r="AC63" i="7"/>
  <c r="AN63" i="7" s="1"/>
  <c r="O53" i="47" s="1"/>
  <c r="AD63" i="7"/>
  <c r="AO63" i="7" s="1"/>
  <c r="P53" i="47" s="1"/>
  <c r="AE63" i="7"/>
  <c r="AP63" i="7" s="1"/>
  <c r="Q53" i="47" s="1"/>
  <c r="AF63" i="7"/>
  <c r="AQ63" i="7" s="1"/>
  <c r="R53" i="47" s="1"/>
  <c r="AG63" i="7"/>
  <c r="AR63" i="7" s="1"/>
  <c r="AH63" i="7"/>
  <c r="AS63" i="7" s="1"/>
  <c r="AI63" i="7"/>
  <c r="AT63" i="7" s="1"/>
  <c r="AJ63" i="7"/>
  <c r="AU63" i="7" s="1"/>
  <c r="AK63" i="7"/>
  <c r="AV63" i="7" s="1"/>
  <c r="AB64" i="7"/>
  <c r="AM64" i="7" s="1"/>
  <c r="AC64" i="7"/>
  <c r="AN64" i="7" s="1"/>
  <c r="O54" i="47" s="1"/>
  <c r="AD64" i="7"/>
  <c r="AO64" i="7" s="1"/>
  <c r="P54" i="47" s="1"/>
  <c r="AE64" i="7"/>
  <c r="AP64" i="7" s="1"/>
  <c r="Q54" i="47" s="1"/>
  <c r="AF64" i="7"/>
  <c r="AQ64" i="7" s="1"/>
  <c r="R54" i="47" s="1"/>
  <c r="AG64" i="7"/>
  <c r="AR64" i="7" s="1"/>
  <c r="AH64" i="7"/>
  <c r="AS64" i="7" s="1"/>
  <c r="AI64" i="7"/>
  <c r="AT64" i="7" s="1"/>
  <c r="AJ64" i="7"/>
  <c r="AU64" i="7" s="1"/>
  <c r="AK64" i="7"/>
  <c r="AV64" i="7" s="1"/>
  <c r="AB65" i="7"/>
  <c r="AM65" i="7" s="1"/>
  <c r="AC65" i="7"/>
  <c r="AN65" i="7" s="1"/>
  <c r="O55" i="47" s="1"/>
  <c r="AD65" i="7"/>
  <c r="AO65" i="7" s="1"/>
  <c r="P55" i="47" s="1"/>
  <c r="AE65" i="7"/>
  <c r="AP65" i="7" s="1"/>
  <c r="Q55" i="47" s="1"/>
  <c r="AF65" i="7"/>
  <c r="AQ65" i="7" s="1"/>
  <c r="R55" i="47" s="1"/>
  <c r="AG65" i="7"/>
  <c r="AR65" i="7" s="1"/>
  <c r="AH65" i="7"/>
  <c r="AS65" i="7" s="1"/>
  <c r="AI65" i="7"/>
  <c r="AT65" i="7" s="1"/>
  <c r="AJ65" i="7"/>
  <c r="AU65" i="7" s="1"/>
  <c r="AK65" i="7"/>
  <c r="AV65" i="7" s="1"/>
  <c r="AH61" i="7"/>
  <c r="AS61" i="7" s="1"/>
  <c r="AI61" i="7"/>
  <c r="AT61" i="7" s="1"/>
  <c r="AJ61" i="7"/>
  <c r="AU61" i="7" s="1"/>
  <c r="AK61" i="7"/>
  <c r="AV61" i="7" s="1"/>
  <c r="AG61" i="7"/>
  <c r="AR61" i="7" s="1"/>
  <c r="AC61" i="7"/>
  <c r="AN61" i="7" s="1"/>
  <c r="O51" i="47" s="1"/>
  <c r="AD61" i="7"/>
  <c r="AO61" i="7" s="1"/>
  <c r="P51" i="47" s="1"/>
  <c r="AE61" i="7"/>
  <c r="AP61" i="7" s="1"/>
  <c r="Q51" i="47" s="1"/>
  <c r="AF61" i="7"/>
  <c r="AQ61" i="7" s="1"/>
  <c r="R51" i="47" s="1"/>
  <c r="AB61" i="7"/>
  <c r="AM61" i="7" s="1"/>
  <c r="AB57" i="7"/>
  <c r="AM57" i="7" s="1"/>
  <c r="AC57" i="7"/>
  <c r="AN57" i="7" s="1"/>
  <c r="O47" i="47" s="1"/>
  <c r="AD57" i="7"/>
  <c r="AO57" i="7" s="1"/>
  <c r="P47" i="47" s="1"/>
  <c r="AE57" i="7"/>
  <c r="AP57" i="7" s="1"/>
  <c r="Q47" i="47" s="1"/>
  <c r="AF57" i="7"/>
  <c r="AQ57" i="7" s="1"/>
  <c r="R47" i="47" s="1"/>
  <c r="AG57" i="7"/>
  <c r="AR57" i="7" s="1"/>
  <c r="AH57" i="7"/>
  <c r="AS57" i="7" s="1"/>
  <c r="AI57" i="7"/>
  <c r="AT57" i="7" s="1"/>
  <c r="AJ57" i="7"/>
  <c r="AU57" i="7" s="1"/>
  <c r="AK57" i="7"/>
  <c r="AV57" i="7" s="1"/>
  <c r="AB58" i="7"/>
  <c r="AM58" i="7" s="1"/>
  <c r="AC58" i="7"/>
  <c r="AN58" i="7" s="1"/>
  <c r="O48" i="47" s="1"/>
  <c r="AD58" i="7"/>
  <c r="AO58" i="7" s="1"/>
  <c r="P48" i="47" s="1"/>
  <c r="AE58" i="7"/>
  <c r="AP58" i="7" s="1"/>
  <c r="Q48" i="47" s="1"/>
  <c r="AF58" i="7"/>
  <c r="AQ58" i="7" s="1"/>
  <c r="R48" i="47" s="1"/>
  <c r="AG58" i="7"/>
  <c r="AR58" i="7" s="1"/>
  <c r="AH58" i="7"/>
  <c r="AS58" i="7" s="1"/>
  <c r="AI58" i="7"/>
  <c r="AT58" i="7" s="1"/>
  <c r="AJ58" i="7"/>
  <c r="AU58" i="7" s="1"/>
  <c r="AK58" i="7"/>
  <c r="AV58" i="7" s="1"/>
  <c r="AB59" i="7"/>
  <c r="AM59" i="7" s="1"/>
  <c r="AC59" i="7"/>
  <c r="AN59" i="7" s="1"/>
  <c r="O49" i="47" s="1"/>
  <c r="AD59" i="7"/>
  <c r="AO59" i="7" s="1"/>
  <c r="P49" i="47" s="1"/>
  <c r="AE59" i="7"/>
  <c r="AP59" i="7" s="1"/>
  <c r="Q49" i="47" s="1"/>
  <c r="AF59" i="7"/>
  <c r="AQ59" i="7" s="1"/>
  <c r="R49" i="47" s="1"/>
  <c r="AG59" i="7"/>
  <c r="AR59" i="7" s="1"/>
  <c r="AH59" i="7"/>
  <c r="AS59" i="7" s="1"/>
  <c r="AI59" i="7"/>
  <c r="AT59" i="7" s="1"/>
  <c r="AJ59" i="7"/>
  <c r="AU59" i="7" s="1"/>
  <c r="AK59" i="7"/>
  <c r="AV59" i="7" s="1"/>
  <c r="AB60" i="7"/>
  <c r="AM60" i="7" s="1"/>
  <c r="AC60" i="7"/>
  <c r="AN60" i="7" s="1"/>
  <c r="O50" i="47" s="1"/>
  <c r="AD60" i="7"/>
  <c r="AO60" i="7" s="1"/>
  <c r="P50" i="47" s="1"/>
  <c r="AE60" i="7"/>
  <c r="AP60" i="7" s="1"/>
  <c r="Q50" i="47" s="1"/>
  <c r="AF60" i="7"/>
  <c r="AQ60" i="7" s="1"/>
  <c r="R50" i="47" s="1"/>
  <c r="AG60" i="7"/>
  <c r="AR60" i="7" s="1"/>
  <c r="AH60" i="7"/>
  <c r="AS60" i="7" s="1"/>
  <c r="AI60" i="7"/>
  <c r="AT60" i="7" s="1"/>
  <c r="AJ60" i="7"/>
  <c r="AU60" i="7" s="1"/>
  <c r="AK60" i="7"/>
  <c r="AV60" i="7" s="1"/>
  <c r="AH56" i="7"/>
  <c r="AS56" i="7" s="1"/>
  <c r="AI56" i="7"/>
  <c r="AT56" i="7" s="1"/>
  <c r="AJ56" i="7"/>
  <c r="AU56" i="7" s="1"/>
  <c r="AK56" i="7"/>
  <c r="AV56" i="7" s="1"/>
  <c r="AC56" i="7"/>
  <c r="AN56" i="7" s="1"/>
  <c r="O46" i="47" s="1"/>
  <c r="AD56" i="7"/>
  <c r="AO56" i="7" s="1"/>
  <c r="P46" i="47" s="1"/>
  <c r="AE56" i="7"/>
  <c r="AP56" i="7" s="1"/>
  <c r="Q46" i="47" s="1"/>
  <c r="AF56" i="7"/>
  <c r="AQ56" i="7" s="1"/>
  <c r="R46" i="47" s="1"/>
  <c r="AG56" i="7"/>
  <c r="AR56" i="7" s="1"/>
  <c r="AB56" i="7"/>
  <c r="AM56" i="7" s="1"/>
  <c r="AB52" i="7"/>
  <c r="AM52" i="7" s="1"/>
  <c r="AC52" i="7"/>
  <c r="AN52" i="7" s="1"/>
  <c r="O42" i="47" s="1"/>
  <c r="AD52" i="7"/>
  <c r="AO52" i="7" s="1"/>
  <c r="P42" i="47" s="1"/>
  <c r="AE52" i="7"/>
  <c r="AP52" i="7" s="1"/>
  <c r="Q42" i="47" s="1"/>
  <c r="AF52" i="7"/>
  <c r="AQ52" i="7" s="1"/>
  <c r="R42" i="47" s="1"/>
  <c r="AG52" i="7"/>
  <c r="AR52" i="7" s="1"/>
  <c r="AH52" i="7"/>
  <c r="AS52" i="7" s="1"/>
  <c r="AI52" i="7"/>
  <c r="AT52" i="7" s="1"/>
  <c r="AJ52" i="7"/>
  <c r="AU52" i="7" s="1"/>
  <c r="AK52" i="7"/>
  <c r="AV52" i="7" s="1"/>
  <c r="AB53" i="7"/>
  <c r="AM53" i="7" s="1"/>
  <c r="AC53" i="7"/>
  <c r="AN53" i="7" s="1"/>
  <c r="O43" i="47" s="1"/>
  <c r="AD53" i="7"/>
  <c r="AO53" i="7" s="1"/>
  <c r="P43" i="47" s="1"/>
  <c r="AE53" i="7"/>
  <c r="AP53" i="7" s="1"/>
  <c r="Q43" i="47" s="1"/>
  <c r="AF53" i="7"/>
  <c r="AQ53" i="7" s="1"/>
  <c r="R43" i="47" s="1"/>
  <c r="AG53" i="7"/>
  <c r="AR53" i="7" s="1"/>
  <c r="AH53" i="7"/>
  <c r="AS53" i="7" s="1"/>
  <c r="AI53" i="7"/>
  <c r="AT53" i="7" s="1"/>
  <c r="AJ53" i="7"/>
  <c r="AU53" i="7" s="1"/>
  <c r="AK53" i="7"/>
  <c r="AV53" i="7" s="1"/>
  <c r="AB54" i="7"/>
  <c r="AM54" i="7" s="1"/>
  <c r="AC54" i="7"/>
  <c r="AN54" i="7" s="1"/>
  <c r="O44" i="47" s="1"/>
  <c r="AD54" i="7"/>
  <c r="AO54" i="7" s="1"/>
  <c r="P44" i="47" s="1"/>
  <c r="AE54" i="7"/>
  <c r="AP54" i="7" s="1"/>
  <c r="Q44" i="47" s="1"/>
  <c r="AF54" i="7"/>
  <c r="AQ54" i="7" s="1"/>
  <c r="R44" i="47" s="1"/>
  <c r="AG54" i="7"/>
  <c r="AR54" i="7" s="1"/>
  <c r="AH54" i="7"/>
  <c r="AS54" i="7" s="1"/>
  <c r="AI54" i="7"/>
  <c r="AT54" i="7" s="1"/>
  <c r="AJ54" i="7"/>
  <c r="AU54" i="7" s="1"/>
  <c r="AK54" i="7"/>
  <c r="AV54" i="7" s="1"/>
  <c r="AB55" i="7"/>
  <c r="AM55" i="7" s="1"/>
  <c r="AC55" i="7"/>
  <c r="AN55" i="7" s="1"/>
  <c r="O45" i="47" s="1"/>
  <c r="AD55" i="7"/>
  <c r="AO55" i="7" s="1"/>
  <c r="P45" i="47" s="1"/>
  <c r="AE55" i="7"/>
  <c r="AP55" i="7" s="1"/>
  <c r="Q45" i="47" s="1"/>
  <c r="AF55" i="7"/>
  <c r="AQ55" i="7" s="1"/>
  <c r="R45" i="47" s="1"/>
  <c r="AG55" i="7"/>
  <c r="AR55" i="7" s="1"/>
  <c r="AH55" i="7"/>
  <c r="AS55" i="7" s="1"/>
  <c r="AI55" i="7"/>
  <c r="AT55" i="7" s="1"/>
  <c r="AJ55" i="7"/>
  <c r="AU55" i="7" s="1"/>
  <c r="AK55" i="7"/>
  <c r="AV55" i="7" s="1"/>
  <c r="AH51" i="7"/>
  <c r="AS51" i="7" s="1"/>
  <c r="AI51" i="7"/>
  <c r="AT51" i="7" s="1"/>
  <c r="AJ51" i="7"/>
  <c r="AU51" i="7" s="1"/>
  <c r="AK51" i="7"/>
  <c r="AV51" i="7" s="1"/>
  <c r="AG51" i="7"/>
  <c r="AR51" i="7" s="1"/>
  <c r="AC51" i="7"/>
  <c r="AN51" i="7" s="1"/>
  <c r="O41" i="47" s="1"/>
  <c r="AD51" i="7"/>
  <c r="AO51" i="7" s="1"/>
  <c r="P41" i="47" s="1"/>
  <c r="AE51" i="7"/>
  <c r="AP51" i="7" s="1"/>
  <c r="Q41" i="47" s="1"/>
  <c r="AF51" i="7"/>
  <c r="AQ51" i="7" s="1"/>
  <c r="R41" i="47" s="1"/>
  <c r="AB51" i="7"/>
  <c r="AM51" i="7" s="1"/>
  <c r="AB47" i="7"/>
  <c r="AM47" i="7" s="1"/>
  <c r="AC47" i="7"/>
  <c r="AN47" i="7" s="1"/>
  <c r="O37" i="47" s="1"/>
  <c r="AD47" i="7"/>
  <c r="AO47" i="7" s="1"/>
  <c r="P37" i="47" s="1"/>
  <c r="AE47" i="7"/>
  <c r="AP47" i="7" s="1"/>
  <c r="Q37" i="47" s="1"/>
  <c r="AF47" i="7"/>
  <c r="AQ47" i="7" s="1"/>
  <c r="R37" i="47" s="1"/>
  <c r="AG47" i="7"/>
  <c r="AR47" i="7" s="1"/>
  <c r="AH47" i="7"/>
  <c r="AS47" i="7" s="1"/>
  <c r="AI47" i="7"/>
  <c r="AT47" i="7" s="1"/>
  <c r="AJ47" i="7"/>
  <c r="AU47" i="7" s="1"/>
  <c r="AK47" i="7"/>
  <c r="AV47" i="7" s="1"/>
  <c r="AB48" i="7"/>
  <c r="AM48" i="7" s="1"/>
  <c r="AC48" i="7"/>
  <c r="AN48" i="7" s="1"/>
  <c r="O38" i="47" s="1"/>
  <c r="AD48" i="7"/>
  <c r="AO48" i="7" s="1"/>
  <c r="P38" i="47" s="1"/>
  <c r="AE48" i="7"/>
  <c r="AP48" i="7" s="1"/>
  <c r="Q38" i="47" s="1"/>
  <c r="AF48" i="7"/>
  <c r="AQ48" i="7" s="1"/>
  <c r="R38" i="47" s="1"/>
  <c r="AG48" i="7"/>
  <c r="AR48" i="7" s="1"/>
  <c r="AH48" i="7"/>
  <c r="AS48" i="7" s="1"/>
  <c r="AI48" i="7"/>
  <c r="AT48" i="7" s="1"/>
  <c r="AJ48" i="7"/>
  <c r="AU48" i="7" s="1"/>
  <c r="AK48" i="7"/>
  <c r="AV48" i="7" s="1"/>
  <c r="AB49" i="7"/>
  <c r="AM49" i="7" s="1"/>
  <c r="AC49" i="7"/>
  <c r="AN49" i="7" s="1"/>
  <c r="O39" i="47" s="1"/>
  <c r="AD49" i="7"/>
  <c r="AO49" i="7" s="1"/>
  <c r="P39" i="47" s="1"/>
  <c r="AE49" i="7"/>
  <c r="AP49" i="7" s="1"/>
  <c r="Q39" i="47" s="1"/>
  <c r="AF49" i="7"/>
  <c r="AQ49" i="7" s="1"/>
  <c r="R39" i="47" s="1"/>
  <c r="AG49" i="7"/>
  <c r="AR49" i="7" s="1"/>
  <c r="AH49" i="7"/>
  <c r="AS49" i="7" s="1"/>
  <c r="AI49" i="7"/>
  <c r="AT49" i="7" s="1"/>
  <c r="AJ49" i="7"/>
  <c r="AU49" i="7" s="1"/>
  <c r="AK49" i="7"/>
  <c r="AV49" i="7" s="1"/>
  <c r="AB50" i="7"/>
  <c r="AM50" i="7" s="1"/>
  <c r="AC50" i="7"/>
  <c r="AN50" i="7" s="1"/>
  <c r="O40" i="47" s="1"/>
  <c r="AD50" i="7"/>
  <c r="AO50" i="7" s="1"/>
  <c r="P40" i="47" s="1"/>
  <c r="AE50" i="7"/>
  <c r="AP50" i="7" s="1"/>
  <c r="Q40" i="47" s="1"/>
  <c r="AF50" i="7"/>
  <c r="AQ50" i="7" s="1"/>
  <c r="R40" i="47" s="1"/>
  <c r="AG50" i="7"/>
  <c r="AR50" i="7" s="1"/>
  <c r="AH50" i="7"/>
  <c r="AS50" i="7" s="1"/>
  <c r="AI50" i="7"/>
  <c r="AT50" i="7" s="1"/>
  <c r="AJ50" i="7"/>
  <c r="AU50" i="7" s="1"/>
  <c r="AK50" i="7"/>
  <c r="AV50" i="7" s="1"/>
  <c r="AH46" i="7"/>
  <c r="AS46" i="7" s="1"/>
  <c r="AI46" i="7"/>
  <c r="AT46" i="7" s="1"/>
  <c r="AJ46" i="7"/>
  <c r="AU46" i="7" s="1"/>
  <c r="AK46" i="7"/>
  <c r="AV46" i="7" s="1"/>
  <c r="AG46" i="7"/>
  <c r="AR46" i="7" s="1"/>
  <c r="AC46" i="7"/>
  <c r="AN46" i="7" s="1"/>
  <c r="O36" i="47" s="1"/>
  <c r="AD46" i="7"/>
  <c r="AO46" i="7" s="1"/>
  <c r="P36" i="47" s="1"/>
  <c r="AE46" i="7"/>
  <c r="AP46" i="7" s="1"/>
  <c r="Q36" i="47" s="1"/>
  <c r="AF46" i="7"/>
  <c r="AQ46" i="7" s="1"/>
  <c r="R36" i="47" s="1"/>
  <c r="AB46" i="7"/>
  <c r="AM46" i="7" s="1"/>
  <c r="AB42" i="7"/>
  <c r="AM42" i="7" s="1"/>
  <c r="AC42" i="7"/>
  <c r="AN42" i="7" s="1"/>
  <c r="O32" i="47" s="1"/>
  <c r="AD42" i="7"/>
  <c r="AO42" i="7" s="1"/>
  <c r="P32" i="47" s="1"/>
  <c r="AE42" i="7"/>
  <c r="AP42" i="7" s="1"/>
  <c r="Q32" i="47" s="1"/>
  <c r="AF42" i="7"/>
  <c r="AQ42" i="7" s="1"/>
  <c r="R32" i="47" s="1"/>
  <c r="AG42" i="7"/>
  <c r="AR42" i="7" s="1"/>
  <c r="AH42" i="7"/>
  <c r="AS42" i="7" s="1"/>
  <c r="AI42" i="7"/>
  <c r="AT42" i="7" s="1"/>
  <c r="AJ42" i="7"/>
  <c r="AU42" i="7" s="1"/>
  <c r="AK42" i="7"/>
  <c r="AV42" i="7" s="1"/>
  <c r="AB43" i="7"/>
  <c r="AM43" i="7" s="1"/>
  <c r="AC43" i="7"/>
  <c r="AN43" i="7" s="1"/>
  <c r="O33" i="47" s="1"/>
  <c r="AD43" i="7"/>
  <c r="AO43" i="7" s="1"/>
  <c r="P33" i="47" s="1"/>
  <c r="AE43" i="7"/>
  <c r="AP43" i="7" s="1"/>
  <c r="Q33" i="47" s="1"/>
  <c r="AF43" i="7"/>
  <c r="AQ43" i="7" s="1"/>
  <c r="R33" i="47" s="1"/>
  <c r="AG43" i="7"/>
  <c r="AR43" i="7" s="1"/>
  <c r="AH43" i="7"/>
  <c r="AS43" i="7" s="1"/>
  <c r="AI43" i="7"/>
  <c r="AT43" i="7" s="1"/>
  <c r="AJ43" i="7"/>
  <c r="AU43" i="7" s="1"/>
  <c r="AK43" i="7"/>
  <c r="AV43" i="7" s="1"/>
  <c r="AB44" i="7"/>
  <c r="AM44" i="7" s="1"/>
  <c r="AC44" i="7"/>
  <c r="AN44" i="7" s="1"/>
  <c r="O34" i="47" s="1"/>
  <c r="AD44" i="7"/>
  <c r="AO44" i="7" s="1"/>
  <c r="P34" i="47" s="1"/>
  <c r="AE44" i="7"/>
  <c r="AP44" i="7" s="1"/>
  <c r="Q34" i="47" s="1"/>
  <c r="AF44" i="7"/>
  <c r="AQ44" i="7" s="1"/>
  <c r="R34" i="47" s="1"/>
  <c r="AG44" i="7"/>
  <c r="AR44" i="7" s="1"/>
  <c r="AH44" i="7"/>
  <c r="AS44" i="7" s="1"/>
  <c r="AI44" i="7"/>
  <c r="AT44" i="7" s="1"/>
  <c r="AJ44" i="7"/>
  <c r="AU44" i="7" s="1"/>
  <c r="AK44" i="7"/>
  <c r="AV44" i="7" s="1"/>
  <c r="AB45" i="7"/>
  <c r="AM45" i="7" s="1"/>
  <c r="AC45" i="7"/>
  <c r="AN45" i="7" s="1"/>
  <c r="O35" i="47" s="1"/>
  <c r="AD45" i="7"/>
  <c r="AO45" i="7" s="1"/>
  <c r="P35" i="47" s="1"/>
  <c r="AE45" i="7"/>
  <c r="AP45" i="7" s="1"/>
  <c r="Q35" i="47" s="1"/>
  <c r="AF45" i="7"/>
  <c r="AQ45" i="7" s="1"/>
  <c r="R35" i="47" s="1"/>
  <c r="AG45" i="7"/>
  <c r="AR45" i="7" s="1"/>
  <c r="AH45" i="7"/>
  <c r="AS45" i="7" s="1"/>
  <c r="AI45" i="7"/>
  <c r="AT45" i="7" s="1"/>
  <c r="AJ45" i="7"/>
  <c r="AU45" i="7" s="1"/>
  <c r="AK45" i="7"/>
  <c r="AV45" i="7" s="1"/>
  <c r="AH41" i="7"/>
  <c r="AS41" i="7" s="1"/>
  <c r="AI41" i="7"/>
  <c r="AT41" i="7" s="1"/>
  <c r="AJ41" i="7"/>
  <c r="AU41" i="7" s="1"/>
  <c r="AK41" i="7"/>
  <c r="AV41" i="7" s="1"/>
  <c r="AG41" i="7"/>
  <c r="AR41" i="7" s="1"/>
  <c r="AC41" i="7"/>
  <c r="AN41" i="7" s="1"/>
  <c r="O31" i="47" s="1"/>
  <c r="AD41" i="7"/>
  <c r="AO41" i="7" s="1"/>
  <c r="P31" i="47" s="1"/>
  <c r="AE41" i="7"/>
  <c r="AP41" i="7" s="1"/>
  <c r="Q31" i="47" s="1"/>
  <c r="AF41" i="7"/>
  <c r="AQ41" i="7" s="1"/>
  <c r="R31" i="47" s="1"/>
  <c r="AB41" i="7"/>
  <c r="AM41" i="7" s="1"/>
  <c r="AB37" i="7"/>
  <c r="AM37" i="7" s="1"/>
  <c r="AC37" i="7"/>
  <c r="AN37" i="7" s="1"/>
  <c r="O27" i="47" s="1"/>
  <c r="AD37" i="7"/>
  <c r="AO37" i="7" s="1"/>
  <c r="P27" i="47" s="1"/>
  <c r="AE37" i="7"/>
  <c r="AP37" i="7" s="1"/>
  <c r="Q27" i="47" s="1"/>
  <c r="AF37" i="7"/>
  <c r="AQ37" i="7" s="1"/>
  <c r="R27" i="47" s="1"/>
  <c r="AG37" i="7"/>
  <c r="AR37" i="7" s="1"/>
  <c r="AH37" i="7"/>
  <c r="AS37" i="7" s="1"/>
  <c r="AI37" i="7"/>
  <c r="AT37" i="7" s="1"/>
  <c r="AJ37" i="7"/>
  <c r="AU37" i="7" s="1"/>
  <c r="AK37" i="7"/>
  <c r="AV37" i="7" s="1"/>
  <c r="AB38" i="7"/>
  <c r="AM38" i="7" s="1"/>
  <c r="AC38" i="7"/>
  <c r="AN38" i="7" s="1"/>
  <c r="O28" i="47" s="1"/>
  <c r="AD38" i="7"/>
  <c r="AO38" i="7" s="1"/>
  <c r="P28" i="47" s="1"/>
  <c r="AE38" i="7"/>
  <c r="AP38" i="7" s="1"/>
  <c r="Q28" i="47" s="1"/>
  <c r="AF38" i="7"/>
  <c r="AQ38" i="7" s="1"/>
  <c r="R28" i="47" s="1"/>
  <c r="AG38" i="7"/>
  <c r="AR38" i="7" s="1"/>
  <c r="AH38" i="7"/>
  <c r="AS38" i="7" s="1"/>
  <c r="AI38" i="7"/>
  <c r="AT38" i="7" s="1"/>
  <c r="AJ38" i="7"/>
  <c r="AU38" i="7" s="1"/>
  <c r="AK38" i="7"/>
  <c r="AV38" i="7" s="1"/>
  <c r="AB39" i="7"/>
  <c r="AM39" i="7" s="1"/>
  <c r="AC39" i="7"/>
  <c r="AN39" i="7" s="1"/>
  <c r="O29" i="47" s="1"/>
  <c r="AD39" i="7"/>
  <c r="AO39" i="7" s="1"/>
  <c r="P29" i="47" s="1"/>
  <c r="AE39" i="7"/>
  <c r="AP39" i="7" s="1"/>
  <c r="Q29" i="47" s="1"/>
  <c r="AF39" i="7"/>
  <c r="AQ39" i="7" s="1"/>
  <c r="R29" i="47" s="1"/>
  <c r="AG39" i="7"/>
  <c r="AR39" i="7" s="1"/>
  <c r="AH39" i="7"/>
  <c r="AS39" i="7" s="1"/>
  <c r="AI39" i="7"/>
  <c r="AT39" i="7" s="1"/>
  <c r="AJ39" i="7"/>
  <c r="AU39" i="7" s="1"/>
  <c r="AK39" i="7"/>
  <c r="AV39" i="7" s="1"/>
  <c r="AB40" i="7"/>
  <c r="AM40" i="7" s="1"/>
  <c r="AC40" i="7"/>
  <c r="AN40" i="7" s="1"/>
  <c r="O30" i="47" s="1"/>
  <c r="AD40" i="7"/>
  <c r="AO40" i="7" s="1"/>
  <c r="P30" i="47" s="1"/>
  <c r="AE40" i="7"/>
  <c r="AP40" i="7" s="1"/>
  <c r="Q30" i="47" s="1"/>
  <c r="AF40" i="7"/>
  <c r="AQ40" i="7" s="1"/>
  <c r="R30" i="47" s="1"/>
  <c r="AG40" i="7"/>
  <c r="AR40" i="7" s="1"/>
  <c r="AH40" i="7"/>
  <c r="AS40" i="7" s="1"/>
  <c r="AI40" i="7"/>
  <c r="AT40" i="7" s="1"/>
  <c r="AJ40" i="7"/>
  <c r="AU40" i="7" s="1"/>
  <c r="AK40" i="7"/>
  <c r="AV40" i="7" s="1"/>
  <c r="AH36" i="7"/>
  <c r="AS36" i="7" s="1"/>
  <c r="AI36" i="7"/>
  <c r="AT36" i="7" s="1"/>
  <c r="AJ36" i="7"/>
  <c r="AU36" i="7" s="1"/>
  <c r="AK36" i="7"/>
  <c r="AV36" i="7" s="1"/>
  <c r="AC36" i="7"/>
  <c r="AN36" i="7" s="1"/>
  <c r="O26" i="47" s="1"/>
  <c r="AD36" i="7"/>
  <c r="AO36" i="7" s="1"/>
  <c r="P26" i="47" s="1"/>
  <c r="AE36" i="7"/>
  <c r="AP36" i="7" s="1"/>
  <c r="Q26" i="47" s="1"/>
  <c r="AF36" i="7"/>
  <c r="AQ36" i="7" s="1"/>
  <c r="R26" i="47" s="1"/>
  <c r="AG36" i="7"/>
  <c r="AR36" i="7" s="1"/>
  <c r="AB36" i="7"/>
  <c r="AM36" i="7" s="1"/>
  <c r="AB32" i="7"/>
  <c r="AM32" i="7" s="1"/>
  <c r="AC32" i="7"/>
  <c r="AN32" i="7" s="1"/>
  <c r="O22" i="47" s="1"/>
  <c r="AD32" i="7"/>
  <c r="AO32" i="7" s="1"/>
  <c r="P22" i="47" s="1"/>
  <c r="AE32" i="7"/>
  <c r="AP32" i="7" s="1"/>
  <c r="Q22" i="47" s="1"/>
  <c r="AF32" i="7"/>
  <c r="AQ32" i="7" s="1"/>
  <c r="R22" i="47" s="1"/>
  <c r="AG32" i="7"/>
  <c r="AR32" i="7" s="1"/>
  <c r="AH32" i="7"/>
  <c r="AS32" i="7" s="1"/>
  <c r="AI32" i="7"/>
  <c r="AT32" i="7" s="1"/>
  <c r="AJ32" i="7"/>
  <c r="AU32" i="7" s="1"/>
  <c r="AK32" i="7"/>
  <c r="AV32" i="7" s="1"/>
  <c r="AB33" i="7"/>
  <c r="AM33" i="7" s="1"/>
  <c r="AC33" i="7"/>
  <c r="AN33" i="7" s="1"/>
  <c r="O23" i="47" s="1"/>
  <c r="AD33" i="7"/>
  <c r="AO33" i="7" s="1"/>
  <c r="P23" i="47" s="1"/>
  <c r="AE33" i="7"/>
  <c r="AP33" i="7" s="1"/>
  <c r="Q23" i="47" s="1"/>
  <c r="AF33" i="7"/>
  <c r="AQ33" i="7" s="1"/>
  <c r="R23" i="47" s="1"/>
  <c r="AG33" i="7"/>
  <c r="AR33" i="7" s="1"/>
  <c r="AH33" i="7"/>
  <c r="AS33" i="7" s="1"/>
  <c r="AI33" i="7"/>
  <c r="AT33" i="7" s="1"/>
  <c r="AJ33" i="7"/>
  <c r="AU33" i="7" s="1"/>
  <c r="AK33" i="7"/>
  <c r="AV33" i="7" s="1"/>
  <c r="AB34" i="7"/>
  <c r="AM34" i="7" s="1"/>
  <c r="AC34" i="7"/>
  <c r="AN34" i="7" s="1"/>
  <c r="O24" i="47" s="1"/>
  <c r="AD34" i="7"/>
  <c r="AO34" i="7" s="1"/>
  <c r="P24" i="47" s="1"/>
  <c r="AE34" i="7"/>
  <c r="AP34" i="7" s="1"/>
  <c r="Q24" i="47" s="1"/>
  <c r="AF34" i="7"/>
  <c r="AQ34" i="7" s="1"/>
  <c r="R24" i="47" s="1"/>
  <c r="AG34" i="7"/>
  <c r="AR34" i="7" s="1"/>
  <c r="AH34" i="7"/>
  <c r="AS34" i="7" s="1"/>
  <c r="AI34" i="7"/>
  <c r="AT34" i="7" s="1"/>
  <c r="AJ34" i="7"/>
  <c r="AU34" i="7" s="1"/>
  <c r="AK34" i="7"/>
  <c r="AV34" i="7" s="1"/>
  <c r="AB35" i="7"/>
  <c r="AM35" i="7" s="1"/>
  <c r="AC35" i="7"/>
  <c r="AN35" i="7" s="1"/>
  <c r="O25" i="47" s="1"/>
  <c r="AD35" i="7"/>
  <c r="AO35" i="7" s="1"/>
  <c r="P25" i="47" s="1"/>
  <c r="AE35" i="7"/>
  <c r="AP35" i="7" s="1"/>
  <c r="Q25" i="47" s="1"/>
  <c r="AF35" i="7"/>
  <c r="AQ35" i="7" s="1"/>
  <c r="R25" i="47" s="1"/>
  <c r="AG35" i="7"/>
  <c r="AR35" i="7" s="1"/>
  <c r="AH35" i="7"/>
  <c r="AS35" i="7" s="1"/>
  <c r="AI35" i="7"/>
  <c r="AT35" i="7" s="1"/>
  <c r="AJ35" i="7"/>
  <c r="AU35" i="7" s="1"/>
  <c r="AK35" i="7"/>
  <c r="AV35" i="7" s="1"/>
  <c r="AH31" i="7"/>
  <c r="AS31" i="7" s="1"/>
  <c r="AI31" i="7"/>
  <c r="AT31" i="7" s="1"/>
  <c r="AJ31" i="7"/>
  <c r="AU31" i="7" s="1"/>
  <c r="AK31" i="7"/>
  <c r="AV31" i="7" s="1"/>
  <c r="AG31" i="7"/>
  <c r="AR31" i="7" s="1"/>
  <c r="AC31" i="7"/>
  <c r="AN31" i="7" s="1"/>
  <c r="O21" i="47" s="1"/>
  <c r="AD31" i="7"/>
  <c r="AO31" i="7" s="1"/>
  <c r="P21" i="47" s="1"/>
  <c r="AE31" i="7"/>
  <c r="AP31" i="7" s="1"/>
  <c r="Q21" i="47" s="1"/>
  <c r="AF31" i="7"/>
  <c r="AQ31" i="7" s="1"/>
  <c r="R21" i="47" s="1"/>
  <c r="AB31" i="7"/>
  <c r="AM31" i="7" s="1"/>
  <c r="AB27" i="7"/>
  <c r="AM27" i="7" s="1"/>
  <c r="AC27" i="7"/>
  <c r="AN27" i="7" s="1"/>
  <c r="O17" i="47" s="1"/>
  <c r="AD27" i="7"/>
  <c r="AO27" i="7" s="1"/>
  <c r="P17" i="47" s="1"/>
  <c r="AE27" i="7"/>
  <c r="AP27" i="7" s="1"/>
  <c r="Q17" i="47" s="1"/>
  <c r="AF27" i="7"/>
  <c r="AQ27" i="7" s="1"/>
  <c r="R17" i="47" s="1"/>
  <c r="AG27" i="7"/>
  <c r="AR27" i="7" s="1"/>
  <c r="AH27" i="7"/>
  <c r="AS27" i="7" s="1"/>
  <c r="AI27" i="7"/>
  <c r="AT27" i="7" s="1"/>
  <c r="AJ27" i="7"/>
  <c r="AU27" i="7" s="1"/>
  <c r="AK27" i="7"/>
  <c r="AV27" i="7" s="1"/>
  <c r="AB28" i="7"/>
  <c r="AM28" i="7" s="1"/>
  <c r="AC28" i="7"/>
  <c r="AN28" i="7" s="1"/>
  <c r="O18" i="47" s="1"/>
  <c r="AD28" i="7"/>
  <c r="AO28" i="7" s="1"/>
  <c r="P18" i="47" s="1"/>
  <c r="AE28" i="7"/>
  <c r="AP28" i="7" s="1"/>
  <c r="Q18" i="47" s="1"/>
  <c r="AF28" i="7"/>
  <c r="AQ28" i="7" s="1"/>
  <c r="R18" i="47" s="1"/>
  <c r="AG28" i="7"/>
  <c r="AR28" i="7" s="1"/>
  <c r="AH28" i="7"/>
  <c r="AS28" i="7" s="1"/>
  <c r="AI28" i="7"/>
  <c r="AT28" i="7" s="1"/>
  <c r="AJ28" i="7"/>
  <c r="AU28" i="7" s="1"/>
  <c r="AK28" i="7"/>
  <c r="AV28" i="7" s="1"/>
  <c r="AB29" i="7"/>
  <c r="AM29" i="7" s="1"/>
  <c r="AC29" i="7"/>
  <c r="AN29" i="7" s="1"/>
  <c r="O19" i="47" s="1"/>
  <c r="AD29" i="7"/>
  <c r="AO29" i="7" s="1"/>
  <c r="P19" i="47" s="1"/>
  <c r="AE29" i="7"/>
  <c r="AP29" i="7" s="1"/>
  <c r="Q19" i="47" s="1"/>
  <c r="AF29" i="7"/>
  <c r="AQ29" i="7" s="1"/>
  <c r="R19" i="47" s="1"/>
  <c r="AG29" i="7"/>
  <c r="AR29" i="7" s="1"/>
  <c r="AH29" i="7"/>
  <c r="AS29" i="7" s="1"/>
  <c r="AI29" i="7"/>
  <c r="AT29" i="7" s="1"/>
  <c r="AJ29" i="7"/>
  <c r="AU29" i="7" s="1"/>
  <c r="AK29" i="7"/>
  <c r="AV29" i="7" s="1"/>
  <c r="AB30" i="7"/>
  <c r="AM30" i="7" s="1"/>
  <c r="AC30" i="7"/>
  <c r="AN30" i="7" s="1"/>
  <c r="O20" i="47" s="1"/>
  <c r="AD30" i="7"/>
  <c r="AO30" i="7" s="1"/>
  <c r="P20" i="47" s="1"/>
  <c r="AE30" i="7"/>
  <c r="AP30" i="7" s="1"/>
  <c r="Q20" i="47" s="1"/>
  <c r="AF30" i="7"/>
  <c r="AQ30" i="7" s="1"/>
  <c r="R20" i="47" s="1"/>
  <c r="AG30" i="7"/>
  <c r="AR30" i="7" s="1"/>
  <c r="AH30" i="7"/>
  <c r="AS30" i="7" s="1"/>
  <c r="AI30" i="7"/>
  <c r="AT30" i="7" s="1"/>
  <c r="AJ30" i="7"/>
  <c r="AU30" i="7" s="1"/>
  <c r="AK30" i="7"/>
  <c r="AV30" i="7" s="1"/>
  <c r="AH26" i="7"/>
  <c r="AS26" i="7" s="1"/>
  <c r="AI26" i="7"/>
  <c r="AT26" i="7" s="1"/>
  <c r="AJ26" i="7"/>
  <c r="AU26" i="7" s="1"/>
  <c r="AK26" i="7"/>
  <c r="AV26" i="7" s="1"/>
  <c r="AG26" i="7"/>
  <c r="AR26" i="7" s="1"/>
  <c r="AC26" i="7"/>
  <c r="AN26" i="7" s="1"/>
  <c r="O16" i="47" s="1"/>
  <c r="AD26" i="7"/>
  <c r="AO26" i="7" s="1"/>
  <c r="P16" i="47" s="1"/>
  <c r="AE26" i="7"/>
  <c r="AP26" i="7" s="1"/>
  <c r="Q16" i="47" s="1"/>
  <c r="AF26" i="7"/>
  <c r="AQ26" i="7" s="1"/>
  <c r="R16" i="47" s="1"/>
  <c r="AB26" i="7"/>
  <c r="AM26" i="7" s="1"/>
  <c r="AB22" i="7"/>
  <c r="AM22" i="7" s="1"/>
  <c r="AC22" i="7"/>
  <c r="AN22" i="7" s="1"/>
  <c r="O12" i="47" s="1"/>
  <c r="AD22" i="7"/>
  <c r="AO22" i="7" s="1"/>
  <c r="P12" i="47" s="1"/>
  <c r="AE22" i="7"/>
  <c r="AP22" i="7" s="1"/>
  <c r="Q12" i="47" s="1"/>
  <c r="AF22" i="7"/>
  <c r="AQ22" i="7" s="1"/>
  <c r="R12" i="47" s="1"/>
  <c r="AG22" i="7"/>
  <c r="AR22" i="7" s="1"/>
  <c r="AH22" i="7"/>
  <c r="AS22" i="7" s="1"/>
  <c r="AI22" i="7"/>
  <c r="AT22" i="7" s="1"/>
  <c r="AJ22" i="7"/>
  <c r="AU22" i="7" s="1"/>
  <c r="AK22" i="7"/>
  <c r="AV22" i="7" s="1"/>
  <c r="AB23" i="7"/>
  <c r="AM23" i="7" s="1"/>
  <c r="AC23" i="7"/>
  <c r="AN23" i="7" s="1"/>
  <c r="O13" i="47" s="1"/>
  <c r="AD23" i="7"/>
  <c r="AO23" i="7" s="1"/>
  <c r="P13" i="47" s="1"/>
  <c r="AE23" i="7"/>
  <c r="AP23" i="7" s="1"/>
  <c r="Q13" i="47" s="1"/>
  <c r="AF23" i="7"/>
  <c r="AQ23" i="7" s="1"/>
  <c r="R13" i="47" s="1"/>
  <c r="AG23" i="7"/>
  <c r="AR23" i="7" s="1"/>
  <c r="AH23" i="7"/>
  <c r="AS23" i="7" s="1"/>
  <c r="AI23" i="7"/>
  <c r="AT23" i="7" s="1"/>
  <c r="AJ23" i="7"/>
  <c r="AU23" i="7" s="1"/>
  <c r="AK23" i="7"/>
  <c r="AV23" i="7" s="1"/>
  <c r="AB24" i="7"/>
  <c r="AM24" i="7" s="1"/>
  <c r="AC24" i="7"/>
  <c r="AN24" i="7" s="1"/>
  <c r="O14" i="47" s="1"/>
  <c r="AD24" i="7"/>
  <c r="AO24" i="7" s="1"/>
  <c r="P14" i="47" s="1"/>
  <c r="AE24" i="7"/>
  <c r="AP24" i="7" s="1"/>
  <c r="Q14" i="47" s="1"/>
  <c r="AF24" i="7"/>
  <c r="AQ24" i="7" s="1"/>
  <c r="R14" i="47" s="1"/>
  <c r="AG24" i="7"/>
  <c r="AR24" i="7" s="1"/>
  <c r="AH24" i="7"/>
  <c r="AS24" i="7" s="1"/>
  <c r="AI24" i="7"/>
  <c r="AT24" i="7" s="1"/>
  <c r="AJ24" i="7"/>
  <c r="AU24" i="7" s="1"/>
  <c r="AK24" i="7"/>
  <c r="AV24" i="7" s="1"/>
  <c r="AB25" i="7"/>
  <c r="AM25" i="7" s="1"/>
  <c r="AC25" i="7"/>
  <c r="AN25" i="7" s="1"/>
  <c r="O15" i="47" s="1"/>
  <c r="AD25" i="7"/>
  <c r="AO25" i="7" s="1"/>
  <c r="P15" i="47" s="1"/>
  <c r="AE25" i="7"/>
  <c r="AP25" i="7" s="1"/>
  <c r="Q15" i="47" s="1"/>
  <c r="AF25" i="7"/>
  <c r="AQ25" i="7" s="1"/>
  <c r="R15" i="47" s="1"/>
  <c r="AG25" i="7"/>
  <c r="AR25" i="7" s="1"/>
  <c r="AH25" i="7"/>
  <c r="AS25" i="7" s="1"/>
  <c r="AI25" i="7"/>
  <c r="AT25" i="7" s="1"/>
  <c r="AJ25" i="7"/>
  <c r="AU25" i="7" s="1"/>
  <c r="AK25" i="7"/>
  <c r="AV25" i="7" s="1"/>
  <c r="AH21" i="7"/>
  <c r="AS21" i="7" s="1"/>
  <c r="AI21" i="7"/>
  <c r="AT21" i="7" s="1"/>
  <c r="AJ21" i="7"/>
  <c r="AU21" i="7" s="1"/>
  <c r="AK21" i="7"/>
  <c r="AV21" i="7" s="1"/>
  <c r="AG21" i="7"/>
  <c r="AR21" i="7" s="1"/>
  <c r="AC21" i="7"/>
  <c r="AN21" i="7" s="1"/>
  <c r="O11" i="47" s="1"/>
  <c r="AD21" i="7"/>
  <c r="AO21" i="7" s="1"/>
  <c r="P11" i="47" s="1"/>
  <c r="AE21" i="7"/>
  <c r="AP21" i="7" s="1"/>
  <c r="Q11" i="47" s="1"/>
  <c r="AF21" i="7"/>
  <c r="AQ21" i="7" s="1"/>
  <c r="R11" i="47" s="1"/>
  <c r="AB21" i="7"/>
  <c r="AM21" i="7" s="1"/>
  <c r="AB17" i="7"/>
  <c r="AM17" i="7" s="1"/>
  <c r="AC17" i="7"/>
  <c r="AN17" i="7" s="1"/>
  <c r="O7" i="47" s="1"/>
  <c r="AD17" i="7"/>
  <c r="AO17" i="7" s="1"/>
  <c r="P7" i="47" s="1"/>
  <c r="AE17" i="7"/>
  <c r="AP17" i="7" s="1"/>
  <c r="Q7" i="47" s="1"/>
  <c r="AF17" i="7"/>
  <c r="AQ17" i="7" s="1"/>
  <c r="R7" i="47" s="1"/>
  <c r="AG17" i="7"/>
  <c r="AR17" i="7" s="1"/>
  <c r="AH17" i="7"/>
  <c r="AS17" i="7" s="1"/>
  <c r="AI17" i="7"/>
  <c r="AT17" i="7" s="1"/>
  <c r="AJ17" i="7"/>
  <c r="AU17" i="7" s="1"/>
  <c r="AK17" i="7"/>
  <c r="AV17" i="7" s="1"/>
  <c r="AB18" i="7"/>
  <c r="AM18" i="7" s="1"/>
  <c r="AC18" i="7"/>
  <c r="AN18" i="7" s="1"/>
  <c r="O8" i="47" s="1"/>
  <c r="AD18" i="7"/>
  <c r="AO18" i="7" s="1"/>
  <c r="P8" i="47" s="1"/>
  <c r="AE18" i="7"/>
  <c r="AP18" i="7" s="1"/>
  <c r="Q8" i="47" s="1"/>
  <c r="AF18" i="7"/>
  <c r="AQ18" i="7" s="1"/>
  <c r="R8" i="47" s="1"/>
  <c r="AG18" i="7"/>
  <c r="AR18" i="7" s="1"/>
  <c r="AH18" i="7"/>
  <c r="AS18" i="7" s="1"/>
  <c r="AI18" i="7"/>
  <c r="AT18" i="7" s="1"/>
  <c r="AJ18" i="7"/>
  <c r="AU18" i="7" s="1"/>
  <c r="AK18" i="7"/>
  <c r="AV18" i="7" s="1"/>
  <c r="AB19" i="7"/>
  <c r="AM19" i="7" s="1"/>
  <c r="AC19" i="7"/>
  <c r="AN19" i="7" s="1"/>
  <c r="O9" i="47" s="1"/>
  <c r="AD19" i="7"/>
  <c r="AO19" i="7" s="1"/>
  <c r="P9" i="47" s="1"/>
  <c r="AE19" i="7"/>
  <c r="AP19" i="7" s="1"/>
  <c r="Q9" i="47" s="1"/>
  <c r="AF19" i="7"/>
  <c r="AQ19" i="7" s="1"/>
  <c r="R9" i="47" s="1"/>
  <c r="AG19" i="7"/>
  <c r="AR19" i="7" s="1"/>
  <c r="AH19" i="7"/>
  <c r="AS19" i="7" s="1"/>
  <c r="AI19" i="7"/>
  <c r="AT19" i="7" s="1"/>
  <c r="AJ19" i="7"/>
  <c r="AU19" i="7" s="1"/>
  <c r="AK19" i="7"/>
  <c r="AV19" i="7" s="1"/>
  <c r="AB20" i="7"/>
  <c r="AM20" i="7" s="1"/>
  <c r="AC20" i="7"/>
  <c r="AN20" i="7" s="1"/>
  <c r="O10" i="47" s="1"/>
  <c r="AD20" i="7"/>
  <c r="AO20" i="7" s="1"/>
  <c r="P10" i="47" s="1"/>
  <c r="AE20" i="7"/>
  <c r="AP20" i="7" s="1"/>
  <c r="Q10" i="47" s="1"/>
  <c r="AF20" i="7"/>
  <c r="AQ20" i="7" s="1"/>
  <c r="R10" i="47" s="1"/>
  <c r="AG20" i="7"/>
  <c r="AR20" i="7" s="1"/>
  <c r="AH20" i="7"/>
  <c r="AS20" i="7" s="1"/>
  <c r="AI20" i="7"/>
  <c r="AT20" i="7" s="1"/>
  <c r="AJ20" i="7"/>
  <c r="AU20" i="7" s="1"/>
  <c r="AK20" i="7"/>
  <c r="AV20" i="7" s="1"/>
  <c r="AH16" i="7"/>
  <c r="AS16" i="7" s="1"/>
  <c r="AI16" i="7"/>
  <c r="AT16" i="7" s="1"/>
  <c r="AJ16" i="7"/>
  <c r="AU16" i="7" s="1"/>
  <c r="AK16" i="7"/>
  <c r="AV16" i="7" s="1"/>
  <c r="AG16" i="7"/>
  <c r="AR16" i="7" s="1"/>
  <c r="AG3" i="55" s="1"/>
  <c r="AC16" i="7"/>
  <c r="AN16" i="7" s="1"/>
  <c r="O6" i="47" s="1"/>
  <c r="AD16" i="7"/>
  <c r="AO16" i="7" s="1"/>
  <c r="P6" i="47" s="1"/>
  <c r="AE16" i="7"/>
  <c r="AP16" i="7" s="1"/>
  <c r="Q6" i="47" s="1"/>
  <c r="AF16" i="7"/>
  <c r="AQ16" i="7" s="1"/>
  <c r="R6" i="47" s="1"/>
  <c r="AM13" i="7"/>
  <c r="AC13" i="7"/>
  <c r="AN13" i="7" s="1"/>
  <c r="O3" i="47" s="1"/>
  <c r="AD13" i="7"/>
  <c r="AO13" i="7" s="1"/>
  <c r="P3" i="47" s="1"/>
  <c r="AE13" i="7"/>
  <c r="AP13" i="7" s="1"/>
  <c r="Q3" i="47" s="1"/>
  <c r="AF13" i="7"/>
  <c r="AQ13" i="7" s="1"/>
  <c r="R3" i="47" s="1"/>
  <c r="AG13" i="7"/>
  <c r="AR13" i="7" s="1"/>
  <c r="AH13" i="7"/>
  <c r="AS13" i="7" s="1"/>
  <c r="AI13" i="7"/>
  <c r="AT13" i="7" s="1"/>
  <c r="AJ13" i="7"/>
  <c r="AU13" i="7" s="1"/>
  <c r="AK13" i="7"/>
  <c r="AV13" i="7" s="1"/>
  <c r="AB14" i="7"/>
  <c r="AM14" i="7" s="1"/>
  <c r="AC14" i="7"/>
  <c r="AN14" i="7" s="1"/>
  <c r="O4" i="47" s="1"/>
  <c r="AD14" i="7"/>
  <c r="AO14" i="7" s="1"/>
  <c r="P4" i="47" s="1"/>
  <c r="AE14" i="7"/>
  <c r="AP14" i="7" s="1"/>
  <c r="Q4" i="47" s="1"/>
  <c r="AF14" i="7"/>
  <c r="AQ14" i="7" s="1"/>
  <c r="R4" i="47" s="1"/>
  <c r="AG14" i="7"/>
  <c r="AR14" i="7" s="1"/>
  <c r="AH14" i="7"/>
  <c r="AS14" i="7" s="1"/>
  <c r="AI14" i="7"/>
  <c r="AT14" i="7" s="1"/>
  <c r="AJ14" i="7"/>
  <c r="AU14" i="7" s="1"/>
  <c r="AK14" i="7"/>
  <c r="AV14" i="7" s="1"/>
  <c r="AB15" i="7"/>
  <c r="AM15" i="7" s="1"/>
  <c r="AC15" i="7"/>
  <c r="AD15" i="7"/>
  <c r="AO15" i="7" s="1"/>
  <c r="P5" i="47" s="1"/>
  <c r="AE15" i="7"/>
  <c r="AP15" i="7" s="1"/>
  <c r="Q5" i="47" s="1"/>
  <c r="AF15" i="7"/>
  <c r="AQ15" i="7" s="1"/>
  <c r="R5" i="47" s="1"/>
  <c r="AG15" i="7"/>
  <c r="AR15" i="7" s="1"/>
  <c r="AH15" i="7"/>
  <c r="AS15" i="7" s="1"/>
  <c r="AI15" i="7"/>
  <c r="AT15" i="7" s="1"/>
  <c r="AJ15" i="7"/>
  <c r="AU15" i="7" s="1"/>
  <c r="AK15" i="7"/>
  <c r="AV15" i="7" s="1"/>
  <c r="AH12" i="7"/>
  <c r="AS12" i="7" s="1"/>
  <c r="AI12" i="7"/>
  <c r="AT12" i="7" s="1"/>
  <c r="AJ12" i="7"/>
  <c r="AU12" i="7" s="1"/>
  <c r="AK12" i="7"/>
  <c r="AV12" i="7" s="1"/>
  <c r="AG12" i="7"/>
  <c r="AR12" i="7" s="1"/>
  <c r="AC12" i="7"/>
  <c r="AN12" i="7" s="1"/>
  <c r="AD12" i="7"/>
  <c r="AO12" i="7" s="1"/>
  <c r="AE12" i="7"/>
  <c r="AP12" i="7" s="1"/>
  <c r="AF12" i="7"/>
  <c r="AQ12" i="7" s="1"/>
  <c r="AB12" i="7"/>
  <c r="AM12" i="7" s="1"/>
  <c r="AB11" i="7"/>
  <c r="AH11" i="7"/>
  <c r="AS11" i="7" s="1"/>
  <c r="AI11" i="7"/>
  <c r="AT11" i="7" s="1"/>
  <c r="AJ11" i="7"/>
  <c r="AU11" i="7" s="1"/>
  <c r="AK11" i="7"/>
  <c r="AV11" i="7" s="1"/>
  <c r="AG11" i="7"/>
  <c r="AC11" i="7"/>
  <c r="AN11" i="7" s="1"/>
  <c r="AD11" i="7"/>
  <c r="AO11" i="7" s="1"/>
  <c r="AE11" i="7"/>
  <c r="AP11" i="7" s="1"/>
  <c r="AF11" i="7"/>
  <c r="AQ11" i="7" s="1"/>
  <c r="AC2" i="47"/>
  <c r="AB2" i="47"/>
  <c r="AA2" i="47"/>
  <c r="Z2" i="47"/>
  <c r="Y2" i="47"/>
  <c r="M2" i="47"/>
  <c r="L2" i="47"/>
  <c r="K2" i="47"/>
  <c r="J2" i="47"/>
  <c r="I2" i="47"/>
  <c r="A3" i="47"/>
  <c r="B3" i="47"/>
  <c r="A4" i="47"/>
  <c r="B4" i="47"/>
  <c r="A5" i="47"/>
  <c r="B5" i="47"/>
  <c r="A6" i="47"/>
  <c r="B6" i="47"/>
  <c r="A7" i="47"/>
  <c r="B7" i="47"/>
  <c r="A8" i="47"/>
  <c r="B8" i="47"/>
  <c r="A9" i="47"/>
  <c r="B9" i="47"/>
  <c r="A10" i="47"/>
  <c r="B10" i="47"/>
  <c r="A11" i="47"/>
  <c r="B11" i="47"/>
  <c r="A12" i="47"/>
  <c r="B12" i="47"/>
  <c r="A13" i="47"/>
  <c r="B13" i="47"/>
  <c r="A14" i="47"/>
  <c r="B14" i="47"/>
  <c r="A15" i="47"/>
  <c r="B15" i="47"/>
  <c r="A16" i="47"/>
  <c r="B16" i="47"/>
  <c r="A17" i="47"/>
  <c r="B17" i="47"/>
  <c r="A18" i="47"/>
  <c r="B18" i="47"/>
  <c r="A19" i="47"/>
  <c r="B19" i="47"/>
  <c r="A20" i="47"/>
  <c r="B20" i="47"/>
  <c r="A21" i="47"/>
  <c r="B21" i="47"/>
  <c r="A22" i="47"/>
  <c r="B22" i="47"/>
  <c r="A23" i="47"/>
  <c r="B23" i="47"/>
  <c r="A24" i="47"/>
  <c r="B24" i="47"/>
  <c r="A25" i="47"/>
  <c r="B25" i="47"/>
  <c r="A26" i="47"/>
  <c r="B26" i="47"/>
  <c r="A27" i="47"/>
  <c r="B27" i="47"/>
  <c r="A28" i="47"/>
  <c r="B28" i="47"/>
  <c r="A29" i="47"/>
  <c r="B29" i="47"/>
  <c r="A30" i="47"/>
  <c r="B30" i="47"/>
  <c r="A31" i="47"/>
  <c r="B31" i="47"/>
  <c r="A32" i="47"/>
  <c r="B32" i="47"/>
  <c r="A33" i="47"/>
  <c r="B33" i="47"/>
  <c r="A34" i="47"/>
  <c r="B34" i="47"/>
  <c r="A35" i="47"/>
  <c r="B35" i="47"/>
  <c r="A36" i="47"/>
  <c r="B36" i="47"/>
  <c r="A37" i="47"/>
  <c r="B37" i="47"/>
  <c r="A38" i="47"/>
  <c r="B38" i="47"/>
  <c r="A39" i="47"/>
  <c r="B39" i="47"/>
  <c r="A40" i="47"/>
  <c r="B40" i="47"/>
  <c r="A41" i="47"/>
  <c r="B41" i="47"/>
  <c r="A42" i="47"/>
  <c r="B42" i="47"/>
  <c r="A43" i="47"/>
  <c r="B43" i="47"/>
  <c r="A44" i="47"/>
  <c r="B44" i="47"/>
  <c r="A45" i="47"/>
  <c r="B45" i="47"/>
  <c r="A46" i="47"/>
  <c r="B46" i="47"/>
  <c r="A47" i="47"/>
  <c r="B47" i="47"/>
  <c r="A48" i="47"/>
  <c r="B48" i="47"/>
  <c r="A49" i="47"/>
  <c r="B49" i="47"/>
  <c r="A50" i="47"/>
  <c r="B50" i="47"/>
  <c r="A51" i="47"/>
  <c r="B51" i="47"/>
  <c r="A52" i="47"/>
  <c r="B52" i="47"/>
  <c r="A53" i="47"/>
  <c r="B53" i="47"/>
  <c r="A54" i="47"/>
  <c r="B54" i="47"/>
  <c r="A55" i="47"/>
  <c r="B55" i="47"/>
  <c r="A56" i="47"/>
  <c r="B56" i="47"/>
  <c r="A57" i="47"/>
  <c r="B57" i="47"/>
  <c r="A58" i="47"/>
  <c r="B58" i="47"/>
  <c r="A59" i="47"/>
  <c r="B59" i="47"/>
  <c r="A60" i="47"/>
  <c r="B60" i="47"/>
  <c r="A61" i="47"/>
  <c r="B61" i="47"/>
  <c r="A62" i="47"/>
  <c r="B62" i="47"/>
  <c r="A63" i="47"/>
  <c r="B63" i="47"/>
  <c r="A64" i="47"/>
  <c r="B64" i="47"/>
  <c r="A65" i="47"/>
  <c r="B65" i="47"/>
  <c r="A66" i="47"/>
  <c r="B66" i="47"/>
  <c r="A67" i="47"/>
  <c r="B67" i="47"/>
  <c r="A68" i="47"/>
  <c r="B68" i="47"/>
  <c r="A69" i="47"/>
  <c r="B69" i="47"/>
  <c r="A70" i="47"/>
  <c r="B70" i="47"/>
  <c r="A71" i="47"/>
  <c r="B71" i="47"/>
  <c r="A72" i="47"/>
  <c r="B72" i="47"/>
  <c r="A73" i="47"/>
  <c r="B73" i="47"/>
  <c r="A74" i="47"/>
  <c r="B74" i="47"/>
  <c r="A75" i="47"/>
  <c r="B75" i="47"/>
  <c r="A76" i="47"/>
  <c r="B76" i="47"/>
  <c r="A77" i="47"/>
  <c r="B77" i="47"/>
  <c r="A78" i="47"/>
  <c r="B78" i="47"/>
  <c r="A79" i="47"/>
  <c r="B79" i="47"/>
  <c r="A80" i="47"/>
  <c r="B80" i="47"/>
  <c r="A81" i="47"/>
  <c r="B81" i="47"/>
  <c r="A82" i="47"/>
  <c r="B82" i="47"/>
  <c r="A83" i="47"/>
  <c r="B83" i="47"/>
  <c r="A84" i="47"/>
  <c r="B84" i="47"/>
  <c r="A85" i="47"/>
  <c r="B85" i="47"/>
  <c r="A86" i="47"/>
  <c r="B86" i="47"/>
  <c r="A87" i="47"/>
  <c r="B87" i="47"/>
  <c r="A88" i="47"/>
  <c r="B88" i="47"/>
  <c r="A89" i="47"/>
  <c r="B89" i="47"/>
  <c r="A90" i="47"/>
  <c r="B90" i="47"/>
  <c r="A91" i="47"/>
  <c r="B91" i="47"/>
  <c r="A92" i="47"/>
  <c r="B92" i="47"/>
  <c r="A93" i="47"/>
  <c r="B93" i="47"/>
  <c r="A94" i="47"/>
  <c r="B94" i="47"/>
  <c r="A95" i="47"/>
  <c r="B95" i="47"/>
  <c r="A96" i="47"/>
  <c r="B96" i="47"/>
  <c r="A97" i="47"/>
  <c r="B97" i="47"/>
  <c r="A98" i="47"/>
  <c r="B98" i="47"/>
  <c r="AE1" i="47"/>
  <c r="AE2" i="47"/>
  <c r="AF2" i="47"/>
  <c r="AG2" i="47"/>
  <c r="AH2" i="47"/>
  <c r="AI2" i="47"/>
  <c r="T1" i="47"/>
  <c r="C1" i="47"/>
  <c r="C2" i="47"/>
  <c r="D2" i="47"/>
  <c r="E2" i="47"/>
  <c r="F2" i="47"/>
  <c r="G2" i="47"/>
  <c r="T2" i="47"/>
  <c r="U2" i="47"/>
  <c r="V2" i="47"/>
  <c r="W2" i="47"/>
  <c r="X2" i="47"/>
  <c r="B2" i="47"/>
  <c r="A2" i="47"/>
  <c r="AR11" i="7" l="1"/>
  <c r="S11" i="7"/>
  <c r="T11" i="7" s="1"/>
  <c r="AR75" i="7"/>
  <c r="S75" i="7"/>
  <c r="T75" i="7" s="1"/>
  <c r="B6" i="60"/>
  <c r="B6" i="59"/>
  <c r="B6" i="57"/>
  <c r="G6" i="57" s="1"/>
  <c r="B6" i="58"/>
  <c r="H6" i="56"/>
  <c r="J6" i="56" s="1"/>
  <c r="G6" i="56"/>
  <c r="AM75" i="7"/>
  <c r="L75" i="7"/>
  <c r="M75" i="7" s="1"/>
  <c r="AM11" i="7"/>
  <c r="L11" i="7"/>
  <c r="M11" i="7" s="1"/>
  <c r="O3" i="33"/>
  <c r="C3" i="33" s="1"/>
  <c r="M3" i="35"/>
  <c r="AW3" i="35"/>
  <c r="K3" i="49"/>
  <c r="AA3" i="51"/>
  <c r="F3" i="52"/>
  <c r="F3" i="50"/>
  <c r="E3" i="51"/>
  <c r="AZ3" i="49"/>
  <c r="AY3" i="33"/>
  <c r="AO3" i="33" s="1"/>
  <c r="AT3" i="33" s="1"/>
  <c r="BQ3" i="33" s="1"/>
  <c r="W3" i="51"/>
  <c r="B3" i="52"/>
  <c r="B3" i="50"/>
  <c r="C3" i="52"/>
  <c r="X3" i="51"/>
  <c r="C3" i="50"/>
  <c r="C3" i="51"/>
  <c r="AX3" i="49"/>
  <c r="D3" i="51"/>
  <c r="AY3" i="49"/>
  <c r="F3" i="51"/>
  <c r="BA3" i="49"/>
  <c r="D3" i="52"/>
  <c r="Y3" i="51"/>
  <c r="D3" i="50"/>
  <c r="B3" i="51"/>
  <c r="AW3" i="49"/>
  <c r="E3" i="52"/>
  <c r="Z3" i="51"/>
  <c r="E3" i="50"/>
  <c r="AI3" i="55"/>
  <c r="AH3" i="55"/>
  <c r="AK3" i="55"/>
  <c r="AJ3" i="55"/>
  <c r="O3" i="55"/>
  <c r="AJ3" i="49"/>
  <c r="AN15" i="7"/>
  <c r="O5" i="47" s="1"/>
  <c r="AH3" i="49"/>
  <c r="AF3" i="49"/>
  <c r="AG3" i="49"/>
  <c r="AE3" i="49"/>
  <c r="AI3" i="49"/>
  <c r="Q3" i="49"/>
  <c r="P3" i="49"/>
  <c r="M3" i="49"/>
  <c r="AQ3" i="49"/>
  <c r="O3" i="49"/>
  <c r="N3" i="49"/>
  <c r="AR3" i="49"/>
  <c r="AS3" i="49"/>
  <c r="AT3" i="49"/>
  <c r="AP3" i="49"/>
  <c r="W75" i="7" l="1"/>
  <c r="Y75" i="7"/>
  <c r="U75" i="7"/>
  <c r="V75" i="7"/>
  <c r="X75" i="7"/>
  <c r="U11" i="7"/>
  <c r="W11" i="7"/>
  <c r="V11" i="7"/>
  <c r="Y11" i="7"/>
  <c r="X11" i="7"/>
  <c r="H6" i="60"/>
  <c r="J6" i="60" s="1"/>
  <c r="I7" i="60" s="1"/>
  <c r="G6" i="60"/>
  <c r="H6" i="59"/>
  <c r="J6" i="59" s="1"/>
  <c r="I7" i="59" s="1"/>
  <c r="G6" i="59"/>
  <c r="H6" i="57"/>
  <c r="J6" i="57" s="1"/>
  <c r="I7" i="57" s="1"/>
  <c r="K6" i="57" s="1"/>
  <c r="H6" i="58"/>
  <c r="J6" i="58" s="1"/>
  <c r="I7" i="58" s="1"/>
  <c r="G6" i="58"/>
  <c r="I7" i="56"/>
  <c r="N11" i="7"/>
  <c r="Q11" i="7"/>
  <c r="O11" i="7"/>
  <c r="R11" i="7"/>
  <c r="P11" i="7"/>
  <c r="O75" i="7"/>
  <c r="Q75" i="7"/>
  <c r="N75" i="7"/>
  <c r="P75" i="7"/>
  <c r="R75" i="7"/>
  <c r="N3" i="35"/>
  <c r="C3" i="35"/>
  <c r="AX3" i="35"/>
  <c r="AN3" i="35" s="1"/>
  <c r="AY3" i="35"/>
  <c r="AO3" i="35" s="1"/>
  <c r="BA3" i="35"/>
  <c r="AQ3" i="35" s="1"/>
  <c r="AZ3" i="35"/>
  <c r="AP3" i="35" s="1"/>
  <c r="BF3" i="35" s="1"/>
  <c r="BB3" i="35"/>
  <c r="AM3" i="35"/>
  <c r="BC3" i="35" s="1"/>
  <c r="J3" i="33"/>
  <c r="BE3" i="33"/>
  <c r="R3" i="51"/>
  <c r="L3" i="51"/>
  <c r="Q3" i="51"/>
  <c r="K3" i="51"/>
  <c r="I3" i="50"/>
  <c r="O3" i="50"/>
  <c r="G3" i="51"/>
  <c r="H3" i="51"/>
  <c r="N3" i="51"/>
  <c r="M3" i="51"/>
  <c r="AJ3" i="51"/>
  <c r="AD3" i="51"/>
  <c r="R3" i="33"/>
  <c r="F3" i="33" s="1"/>
  <c r="S3" i="33"/>
  <c r="G3" i="33" s="1"/>
  <c r="P3" i="33"/>
  <c r="Q3" i="33"/>
  <c r="E3" i="33" s="1"/>
  <c r="R3" i="50"/>
  <c r="L3" i="50"/>
  <c r="J3" i="50"/>
  <c r="P3" i="50"/>
  <c r="Q3" i="52"/>
  <c r="K3" i="52"/>
  <c r="AE3" i="51"/>
  <c r="AK3" i="51"/>
  <c r="O3" i="51"/>
  <c r="I3" i="51"/>
  <c r="AI3" i="51"/>
  <c r="AH3" i="51"/>
  <c r="AC3" i="51"/>
  <c r="AB3" i="51"/>
  <c r="AG3" i="51"/>
  <c r="AM3" i="51"/>
  <c r="AA3" i="33"/>
  <c r="I3" i="52"/>
  <c r="O3" i="52"/>
  <c r="Q3" i="50"/>
  <c r="K3" i="50"/>
  <c r="H3" i="50"/>
  <c r="M3" i="50"/>
  <c r="N3" i="50"/>
  <c r="G3" i="50"/>
  <c r="P3" i="51"/>
  <c r="J3" i="51"/>
  <c r="AF3" i="51"/>
  <c r="AL3" i="51"/>
  <c r="BE3" i="35"/>
  <c r="M3" i="52"/>
  <c r="H3" i="52"/>
  <c r="N3" i="52"/>
  <c r="G3" i="52"/>
  <c r="R3" i="52"/>
  <c r="L3" i="52"/>
  <c r="P3" i="52"/>
  <c r="J3" i="52"/>
  <c r="BA3" i="33"/>
  <c r="BC3" i="33"/>
  <c r="BB3" i="33"/>
  <c r="AZ3" i="33"/>
  <c r="BK3" i="33"/>
  <c r="Z3" i="55"/>
  <c r="P3" i="55"/>
  <c r="Q3" i="55"/>
  <c r="S3" i="55"/>
  <c r="R3" i="55"/>
  <c r="S3" i="35"/>
  <c r="AN3" i="49"/>
  <c r="AM3" i="49"/>
  <c r="AL3" i="49"/>
  <c r="AK3" i="49"/>
  <c r="V3" i="49"/>
  <c r="U3" i="49"/>
  <c r="T3" i="49"/>
  <c r="K6" i="60" l="1"/>
  <c r="K6" i="59"/>
  <c r="G6" i="68"/>
  <c r="H7" i="68" s="1"/>
  <c r="K6" i="58"/>
  <c r="AD7" i="56"/>
  <c r="E7" i="68"/>
  <c r="R7" i="56"/>
  <c r="B7" i="68"/>
  <c r="W7" i="56"/>
  <c r="Q7" i="56"/>
  <c r="C7" i="68"/>
  <c r="F7" i="68"/>
  <c r="AI7" i="56"/>
  <c r="K6" i="56"/>
  <c r="X7" i="56"/>
  <c r="D7" i="68"/>
  <c r="AC7" i="56"/>
  <c r="AJ7" i="56"/>
  <c r="H3" i="49"/>
  <c r="BM3" i="35"/>
  <c r="AV3" i="35"/>
  <c r="BS3" i="35" s="1"/>
  <c r="BG3" i="35"/>
  <c r="AT3" i="35"/>
  <c r="BQ3" i="35" s="1"/>
  <c r="BK3" i="35"/>
  <c r="BH3" i="35"/>
  <c r="BJ3" i="35"/>
  <c r="AS3" i="35"/>
  <c r="BP3" i="35" s="1"/>
  <c r="Y3" i="35"/>
  <c r="H3" i="35"/>
  <c r="AE3" i="35" s="1"/>
  <c r="BL3" i="35"/>
  <c r="AU3" i="35"/>
  <c r="BR3" i="35" s="1"/>
  <c r="BI3" i="35"/>
  <c r="BN3" i="35" s="1"/>
  <c r="BU3" i="35" s="1"/>
  <c r="AR3" i="35"/>
  <c r="BO3" i="35" s="1"/>
  <c r="BD3" i="35"/>
  <c r="O3" i="35"/>
  <c r="D3" i="35"/>
  <c r="L3" i="33"/>
  <c r="AI3" i="33" s="1"/>
  <c r="AC3" i="33"/>
  <c r="N3" i="33"/>
  <c r="AK3" i="33" s="1"/>
  <c r="AE3" i="33"/>
  <c r="M3" i="33"/>
  <c r="AJ3" i="33" s="1"/>
  <c r="AD3" i="33"/>
  <c r="AG3" i="33"/>
  <c r="U3" i="33"/>
  <c r="D3" i="33"/>
  <c r="T3" i="33"/>
  <c r="S3" i="52"/>
  <c r="T3" i="52" s="1"/>
  <c r="S3" i="51"/>
  <c r="T3" i="51" s="1"/>
  <c r="AP3" i="33"/>
  <c r="AU3" i="33" s="1"/>
  <c r="BR3" i="33" s="1"/>
  <c r="BL3" i="33"/>
  <c r="BN3" i="33"/>
  <c r="AR3" i="33"/>
  <c r="AN3" i="51"/>
  <c r="AO3" i="51" s="1"/>
  <c r="BO3" i="33"/>
  <c r="AS3" i="33"/>
  <c r="BM3" i="33"/>
  <c r="AQ3" i="33"/>
  <c r="S3" i="50"/>
  <c r="T3" i="50" s="1"/>
  <c r="H3" i="55"/>
  <c r="E4" i="55" s="1"/>
  <c r="AC3" i="49"/>
  <c r="AD3" i="49" s="1"/>
  <c r="Y4" i="55"/>
  <c r="V4" i="55"/>
  <c r="X4" i="55"/>
  <c r="W4" i="55"/>
  <c r="U4" i="55"/>
  <c r="AA3" i="55"/>
  <c r="N5" i="31"/>
  <c r="O5" i="31"/>
  <c r="P5" i="31"/>
  <c r="Q5" i="31"/>
  <c r="R5" i="31"/>
  <c r="S5" i="31"/>
  <c r="T5" i="31"/>
  <c r="U5" i="31"/>
  <c r="V5" i="31"/>
  <c r="W5" i="31"/>
  <c r="N6" i="31"/>
  <c r="O6" i="31"/>
  <c r="P6" i="31"/>
  <c r="Q6" i="31"/>
  <c r="R6" i="31"/>
  <c r="S6" i="31"/>
  <c r="T6" i="31"/>
  <c r="U6" i="31"/>
  <c r="V6" i="31"/>
  <c r="W6" i="31"/>
  <c r="N7" i="31"/>
  <c r="O7" i="31"/>
  <c r="P7" i="31"/>
  <c r="Q7" i="31"/>
  <c r="R7" i="31"/>
  <c r="S7" i="31"/>
  <c r="T7" i="31"/>
  <c r="U7" i="31"/>
  <c r="V7" i="31"/>
  <c r="W7" i="31"/>
  <c r="N8" i="31"/>
  <c r="O8" i="31"/>
  <c r="P8" i="31"/>
  <c r="Q8" i="31"/>
  <c r="R8" i="31"/>
  <c r="S8" i="31"/>
  <c r="T8" i="31"/>
  <c r="U8" i="31"/>
  <c r="V8" i="31"/>
  <c r="W8" i="31"/>
  <c r="N9" i="31"/>
  <c r="O9" i="31"/>
  <c r="P9" i="31"/>
  <c r="Q9" i="31"/>
  <c r="R9" i="31"/>
  <c r="S9" i="31"/>
  <c r="T9" i="31"/>
  <c r="U9" i="31"/>
  <c r="V9" i="31"/>
  <c r="W9" i="31"/>
  <c r="N10" i="31"/>
  <c r="O10" i="31"/>
  <c r="P10" i="31"/>
  <c r="Q10" i="31"/>
  <c r="R10" i="31"/>
  <c r="S10" i="31"/>
  <c r="T10" i="31"/>
  <c r="U10" i="31"/>
  <c r="V10" i="31"/>
  <c r="W10" i="31"/>
  <c r="N11" i="31"/>
  <c r="O11" i="31"/>
  <c r="P11" i="31"/>
  <c r="Q11" i="31"/>
  <c r="R11" i="31"/>
  <c r="S11" i="31"/>
  <c r="T11" i="31"/>
  <c r="U11" i="31"/>
  <c r="V11" i="31"/>
  <c r="W11" i="31"/>
  <c r="N12" i="31"/>
  <c r="O12" i="31"/>
  <c r="P12" i="31"/>
  <c r="Q12" i="31"/>
  <c r="R12" i="31"/>
  <c r="S12" i="31"/>
  <c r="T12" i="31"/>
  <c r="U12" i="31"/>
  <c r="V12" i="31"/>
  <c r="W12" i="31"/>
  <c r="N13" i="31"/>
  <c r="O13" i="31"/>
  <c r="P13" i="31"/>
  <c r="Q13" i="31"/>
  <c r="R13" i="31"/>
  <c r="S13" i="31"/>
  <c r="T13" i="31"/>
  <c r="U13" i="31"/>
  <c r="V13" i="31"/>
  <c r="W13" i="31"/>
  <c r="N14" i="31"/>
  <c r="O14" i="31"/>
  <c r="P14" i="31"/>
  <c r="Q14" i="31"/>
  <c r="R14" i="31"/>
  <c r="S14" i="31"/>
  <c r="T14" i="31"/>
  <c r="U14" i="31"/>
  <c r="V14" i="31"/>
  <c r="W14" i="31"/>
  <c r="N15" i="31"/>
  <c r="O15" i="31"/>
  <c r="P15" i="31"/>
  <c r="Q15" i="31"/>
  <c r="R15" i="31"/>
  <c r="S15" i="31"/>
  <c r="T15" i="31"/>
  <c r="U15" i="31"/>
  <c r="V15" i="31"/>
  <c r="W15" i="31"/>
  <c r="N16" i="31"/>
  <c r="O16" i="31"/>
  <c r="P16" i="31"/>
  <c r="Q16" i="31"/>
  <c r="R16" i="31"/>
  <c r="S16" i="31"/>
  <c r="T16" i="31"/>
  <c r="U16" i="31"/>
  <c r="V16" i="31"/>
  <c r="W16" i="31"/>
  <c r="N17" i="31"/>
  <c r="O17" i="31"/>
  <c r="P17" i="31"/>
  <c r="Q17" i="31"/>
  <c r="R17" i="31"/>
  <c r="S17" i="31"/>
  <c r="T17" i="31"/>
  <c r="U17" i="31"/>
  <c r="V17" i="31"/>
  <c r="W17" i="31"/>
  <c r="N18" i="31"/>
  <c r="O18" i="31"/>
  <c r="P18" i="31"/>
  <c r="Q18" i="31"/>
  <c r="R18" i="31"/>
  <c r="S18" i="31"/>
  <c r="T18" i="31"/>
  <c r="U18" i="31"/>
  <c r="V18" i="31"/>
  <c r="W18" i="31"/>
  <c r="N19" i="31"/>
  <c r="O19" i="31"/>
  <c r="P19" i="31"/>
  <c r="Q19" i="31"/>
  <c r="R19" i="31"/>
  <c r="S19" i="31"/>
  <c r="T19" i="31"/>
  <c r="U19" i="31"/>
  <c r="V19" i="31"/>
  <c r="W19" i="31"/>
  <c r="N20" i="31"/>
  <c r="O20" i="31"/>
  <c r="P20" i="31"/>
  <c r="Q20" i="31"/>
  <c r="R20" i="31"/>
  <c r="S20" i="31"/>
  <c r="T20" i="31"/>
  <c r="U20" i="31"/>
  <c r="V20" i="31"/>
  <c r="W20" i="31"/>
  <c r="N21" i="31"/>
  <c r="O21" i="31"/>
  <c r="P21" i="31"/>
  <c r="Q21" i="31"/>
  <c r="R21" i="31"/>
  <c r="S21" i="31"/>
  <c r="T21" i="31"/>
  <c r="U21" i="31"/>
  <c r="V21" i="31"/>
  <c r="W21" i="31"/>
  <c r="N22" i="31"/>
  <c r="O22" i="31"/>
  <c r="P22" i="31"/>
  <c r="Q22" i="31"/>
  <c r="R22" i="31"/>
  <c r="S22" i="31"/>
  <c r="T22" i="31"/>
  <c r="U22" i="31"/>
  <c r="V22" i="31"/>
  <c r="W22" i="31"/>
  <c r="N23" i="31"/>
  <c r="O23" i="31"/>
  <c r="P23" i="31"/>
  <c r="Q23" i="31"/>
  <c r="R23" i="31"/>
  <c r="S23" i="31"/>
  <c r="T23" i="31"/>
  <c r="U23" i="31"/>
  <c r="V23" i="31"/>
  <c r="W23" i="31"/>
  <c r="N24" i="31"/>
  <c r="O24" i="31"/>
  <c r="P24" i="31"/>
  <c r="Q24" i="31"/>
  <c r="R24" i="31"/>
  <c r="S24" i="31"/>
  <c r="T24" i="31"/>
  <c r="U24" i="31"/>
  <c r="V24" i="31"/>
  <c r="W24" i="31"/>
  <c r="N25" i="31"/>
  <c r="O25" i="31"/>
  <c r="P25" i="31"/>
  <c r="Q25" i="31"/>
  <c r="R25" i="31"/>
  <c r="S25" i="31"/>
  <c r="T25" i="31"/>
  <c r="U25" i="31"/>
  <c r="V25" i="31"/>
  <c r="W25" i="31"/>
  <c r="N26" i="31"/>
  <c r="O26" i="31"/>
  <c r="P26" i="31"/>
  <c r="Q26" i="31"/>
  <c r="R26" i="31"/>
  <c r="S26" i="31"/>
  <c r="T26" i="31"/>
  <c r="U26" i="31"/>
  <c r="V26" i="31"/>
  <c r="W26" i="31"/>
  <c r="N27" i="31"/>
  <c r="O27" i="31"/>
  <c r="P27" i="31"/>
  <c r="Q27" i="31"/>
  <c r="R27" i="31"/>
  <c r="S27" i="31"/>
  <c r="T27" i="31"/>
  <c r="U27" i="31"/>
  <c r="V27" i="31"/>
  <c r="W27" i="31"/>
  <c r="N28" i="31"/>
  <c r="O28" i="31"/>
  <c r="P28" i="31"/>
  <c r="Q28" i="31"/>
  <c r="R28" i="31"/>
  <c r="S28" i="31"/>
  <c r="T28" i="31"/>
  <c r="U28" i="31"/>
  <c r="V28" i="31"/>
  <c r="W28" i="31"/>
  <c r="N29" i="31"/>
  <c r="O29" i="31"/>
  <c r="P29" i="31"/>
  <c r="Q29" i="31"/>
  <c r="R29" i="31"/>
  <c r="S29" i="31"/>
  <c r="T29" i="31"/>
  <c r="U29" i="31"/>
  <c r="V29" i="31"/>
  <c r="W29" i="31"/>
  <c r="N30" i="31"/>
  <c r="O30" i="31"/>
  <c r="P30" i="31"/>
  <c r="Q30" i="31"/>
  <c r="R30" i="31"/>
  <c r="S30" i="31"/>
  <c r="T30" i="31"/>
  <c r="U30" i="31"/>
  <c r="V30" i="31"/>
  <c r="W30" i="31"/>
  <c r="N31" i="31"/>
  <c r="O31" i="31"/>
  <c r="P31" i="31"/>
  <c r="Q31" i="31"/>
  <c r="R31" i="31"/>
  <c r="S31" i="31"/>
  <c r="T31" i="31"/>
  <c r="U31" i="31"/>
  <c r="V31" i="31"/>
  <c r="W31" i="31"/>
  <c r="N32" i="31"/>
  <c r="O32" i="31"/>
  <c r="P32" i="31"/>
  <c r="Q32" i="31"/>
  <c r="R32" i="31"/>
  <c r="S32" i="31"/>
  <c r="T32" i="31"/>
  <c r="U32" i="31"/>
  <c r="V32" i="31"/>
  <c r="W32" i="31"/>
  <c r="N33" i="31"/>
  <c r="O33" i="31"/>
  <c r="P33" i="31"/>
  <c r="Q33" i="31"/>
  <c r="R33" i="31"/>
  <c r="S33" i="31"/>
  <c r="T33" i="31"/>
  <c r="U33" i="31"/>
  <c r="V33" i="31"/>
  <c r="W33" i="31"/>
  <c r="N34" i="31"/>
  <c r="O34" i="31"/>
  <c r="P34" i="31"/>
  <c r="Q34" i="31"/>
  <c r="R34" i="31"/>
  <c r="S34" i="31"/>
  <c r="T34" i="31"/>
  <c r="U34" i="31"/>
  <c r="V34" i="31"/>
  <c r="W34" i="31"/>
  <c r="N35" i="31"/>
  <c r="O35" i="31"/>
  <c r="P35" i="31"/>
  <c r="Q35" i="31"/>
  <c r="R35" i="31"/>
  <c r="S35" i="31"/>
  <c r="T35" i="31"/>
  <c r="U35" i="31"/>
  <c r="V35" i="31"/>
  <c r="W35" i="31"/>
  <c r="N36" i="31"/>
  <c r="O36" i="31"/>
  <c r="P36" i="31"/>
  <c r="Q36" i="31"/>
  <c r="R36" i="31"/>
  <c r="S36" i="31"/>
  <c r="T36" i="31"/>
  <c r="U36" i="31"/>
  <c r="V36" i="31"/>
  <c r="W36" i="31"/>
  <c r="N37" i="31"/>
  <c r="O37" i="31"/>
  <c r="P37" i="31"/>
  <c r="Q37" i="31"/>
  <c r="R37" i="31"/>
  <c r="S37" i="31"/>
  <c r="T37" i="31"/>
  <c r="U37" i="31"/>
  <c r="V37" i="31"/>
  <c r="W37" i="31"/>
  <c r="N38" i="31"/>
  <c r="O38" i="31"/>
  <c r="P38" i="31"/>
  <c r="Q38" i="31"/>
  <c r="R38" i="31"/>
  <c r="S38" i="31"/>
  <c r="T38" i="31"/>
  <c r="U38" i="31"/>
  <c r="V38" i="31"/>
  <c r="W38" i="31"/>
  <c r="N39" i="31"/>
  <c r="O39" i="31"/>
  <c r="P39" i="31"/>
  <c r="Q39" i="31"/>
  <c r="R39" i="31"/>
  <c r="S39" i="31"/>
  <c r="T39" i="31"/>
  <c r="U39" i="31"/>
  <c r="V39" i="31"/>
  <c r="W39" i="31"/>
  <c r="N40" i="31"/>
  <c r="O40" i="31"/>
  <c r="P40" i="31"/>
  <c r="Q40" i="31"/>
  <c r="R40" i="31"/>
  <c r="S40" i="31"/>
  <c r="T40" i="31"/>
  <c r="U40" i="31"/>
  <c r="V40" i="31"/>
  <c r="W40" i="31"/>
  <c r="N41" i="31"/>
  <c r="O41" i="31"/>
  <c r="P41" i="31"/>
  <c r="Q41" i="31"/>
  <c r="R41" i="31"/>
  <c r="S41" i="31"/>
  <c r="T41" i="31"/>
  <c r="U41" i="31"/>
  <c r="V41" i="31"/>
  <c r="W41" i="31"/>
  <c r="N42" i="31"/>
  <c r="O42" i="31"/>
  <c r="P42" i="31"/>
  <c r="Q42" i="31"/>
  <c r="R42" i="31"/>
  <c r="S42" i="31"/>
  <c r="T42" i="31"/>
  <c r="U42" i="31"/>
  <c r="V42" i="31"/>
  <c r="W42" i="31"/>
  <c r="N43" i="31"/>
  <c r="O43" i="31"/>
  <c r="P43" i="31"/>
  <c r="Q43" i="31"/>
  <c r="R43" i="31"/>
  <c r="S43" i="31"/>
  <c r="T43" i="31"/>
  <c r="U43" i="31"/>
  <c r="V43" i="31"/>
  <c r="W43" i="31"/>
  <c r="N44" i="31"/>
  <c r="O44" i="31"/>
  <c r="P44" i="31"/>
  <c r="Q44" i="31"/>
  <c r="R44" i="31"/>
  <c r="S44" i="31"/>
  <c r="T44" i="31"/>
  <c r="U44" i="31"/>
  <c r="V44" i="31"/>
  <c r="W44" i="31"/>
  <c r="N45" i="31"/>
  <c r="O45" i="31"/>
  <c r="P45" i="31"/>
  <c r="Q45" i="31"/>
  <c r="R45" i="31"/>
  <c r="S45" i="31"/>
  <c r="T45" i="31"/>
  <c r="U45" i="31"/>
  <c r="V45" i="31"/>
  <c r="W45" i="31"/>
  <c r="N46" i="31"/>
  <c r="O46" i="31"/>
  <c r="P46" i="31"/>
  <c r="Q46" i="31"/>
  <c r="R46" i="31"/>
  <c r="S46" i="31"/>
  <c r="T46" i="31"/>
  <c r="U46" i="31"/>
  <c r="V46" i="31"/>
  <c r="W46" i="31"/>
  <c r="N47" i="31"/>
  <c r="O47" i="31"/>
  <c r="P47" i="31"/>
  <c r="Q47" i="31"/>
  <c r="R47" i="31"/>
  <c r="S47" i="31"/>
  <c r="T47" i="31"/>
  <c r="U47" i="31"/>
  <c r="V47" i="31"/>
  <c r="W47" i="31"/>
  <c r="N48" i="31"/>
  <c r="O48" i="31"/>
  <c r="P48" i="31"/>
  <c r="Q48" i="31"/>
  <c r="R48" i="31"/>
  <c r="S48" i="31"/>
  <c r="T48" i="31"/>
  <c r="U48" i="31"/>
  <c r="V48" i="31"/>
  <c r="W48" i="31"/>
  <c r="N49" i="31"/>
  <c r="O49" i="31"/>
  <c r="P49" i="31"/>
  <c r="Q49" i="31"/>
  <c r="R49" i="31"/>
  <c r="S49" i="31"/>
  <c r="T49" i="31"/>
  <c r="U49" i="31"/>
  <c r="V49" i="31"/>
  <c r="W49" i="31"/>
  <c r="N50" i="31"/>
  <c r="O50" i="31"/>
  <c r="P50" i="31"/>
  <c r="Q50" i="31"/>
  <c r="R50" i="31"/>
  <c r="S50" i="31"/>
  <c r="T50" i="31"/>
  <c r="U50" i="31"/>
  <c r="V50" i="31"/>
  <c r="W50" i="31"/>
  <c r="N51" i="31"/>
  <c r="O51" i="31"/>
  <c r="P51" i="31"/>
  <c r="Q51" i="31"/>
  <c r="R51" i="31"/>
  <c r="S51" i="31"/>
  <c r="T51" i="31"/>
  <c r="U51" i="31"/>
  <c r="V51" i="31"/>
  <c r="W51" i="31"/>
  <c r="N52" i="31"/>
  <c r="O52" i="31"/>
  <c r="P52" i="31"/>
  <c r="Q52" i="31"/>
  <c r="R52" i="31"/>
  <c r="S52" i="31"/>
  <c r="T52" i="31"/>
  <c r="U52" i="31"/>
  <c r="V52" i="31"/>
  <c r="W52" i="31"/>
  <c r="N53" i="31"/>
  <c r="O53" i="31"/>
  <c r="P53" i="31"/>
  <c r="Q53" i="31"/>
  <c r="R53" i="31"/>
  <c r="S53" i="31"/>
  <c r="T53" i="31"/>
  <c r="U53" i="31"/>
  <c r="V53" i="31"/>
  <c r="W53" i="31"/>
  <c r="N54" i="31"/>
  <c r="O54" i="31"/>
  <c r="P54" i="31"/>
  <c r="Q54" i="31"/>
  <c r="R54" i="31"/>
  <c r="S54" i="31"/>
  <c r="T54" i="31"/>
  <c r="U54" i="31"/>
  <c r="V54" i="31"/>
  <c r="W54" i="31"/>
  <c r="N55" i="31"/>
  <c r="O55" i="31"/>
  <c r="P55" i="31"/>
  <c r="Q55" i="31"/>
  <c r="R55" i="31"/>
  <c r="S55" i="31"/>
  <c r="T55" i="31"/>
  <c r="U55" i="31"/>
  <c r="V55" i="31"/>
  <c r="W55" i="31"/>
  <c r="N56" i="31"/>
  <c r="O56" i="31"/>
  <c r="P56" i="31"/>
  <c r="Q56" i="31"/>
  <c r="R56" i="31"/>
  <c r="S56" i="31"/>
  <c r="T56" i="31"/>
  <c r="U56" i="31"/>
  <c r="V56" i="31"/>
  <c r="W56" i="31"/>
  <c r="N57" i="31"/>
  <c r="O57" i="31"/>
  <c r="P57" i="31"/>
  <c r="Q57" i="31"/>
  <c r="R57" i="31"/>
  <c r="S57" i="31"/>
  <c r="T57" i="31"/>
  <c r="U57" i="31"/>
  <c r="V57" i="31"/>
  <c r="W57" i="31"/>
  <c r="N58" i="31"/>
  <c r="O58" i="31"/>
  <c r="P58" i="31"/>
  <c r="Q58" i="31"/>
  <c r="R58" i="31"/>
  <c r="S58" i="31"/>
  <c r="T58" i="31"/>
  <c r="U58" i="31"/>
  <c r="V58" i="31"/>
  <c r="W58" i="31"/>
  <c r="N59" i="31"/>
  <c r="O59" i="31"/>
  <c r="P59" i="31"/>
  <c r="Q59" i="31"/>
  <c r="R59" i="31"/>
  <c r="S59" i="31"/>
  <c r="T59" i="31"/>
  <c r="U59" i="31"/>
  <c r="V59" i="31"/>
  <c r="W59" i="31"/>
  <c r="N60" i="31"/>
  <c r="O60" i="31"/>
  <c r="P60" i="31"/>
  <c r="Q60" i="31"/>
  <c r="R60" i="31"/>
  <c r="S60" i="31"/>
  <c r="T60" i="31"/>
  <c r="U60" i="31"/>
  <c r="V60" i="31"/>
  <c r="W60" i="31"/>
  <c r="N61" i="31"/>
  <c r="O61" i="31"/>
  <c r="P61" i="31"/>
  <c r="Q61" i="31"/>
  <c r="R61" i="31"/>
  <c r="S61" i="31"/>
  <c r="T61" i="31"/>
  <c r="U61" i="31"/>
  <c r="V61" i="31"/>
  <c r="W61" i="31"/>
  <c r="N62" i="31"/>
  <c r="O62" i="31"/>
  <c r="P62" i="31"/>
  <c r="Q62" i="31"/>
  <c r="R62" i="31"/>
  <c r="S62" i="31"/>
  <c r="T62" i="31"/>
  <c r="U62" i="31"/>
  <c r="V62" i="31"/>
  <c r="W62" i="31"/>
  <c r="N63" i="31"/>
  <c r="O63" i="31"/>
  <c r="P63" i="31"/>
  <c r="Q63" i="31"/>
  <c r="R63" i="31"/>
  <c r="S63" i="31"/>
  <c r="T63" i="31"/>
  <c r="U63" i="31"/>
  <c r="V63" i="31"/>
  <c r="W63" i="31"/>
  <c r="N64" i="31"/>
  <c r="O64" i="31"/>
  <c r="P64" i="31"/>
  <c r="Q64" i="31"/>
  <c r="R64" i="31"/>
  <c r="S64" i="31"/>
  <c r="T64" i="31"/>
  <c r="U64" i="31"/>
  <c r="V64" i="31"/>
  <c r="W64" i="31"/>
  <c r="N65" i="31"/>
  <c r="O65" i="31"/>
  <c r="P65" i="31"/>
  <c r="Q65" i="31"/>
  <c r="R65" i="31"/>
  <c r="S65" i="31"/>
  <c r="T65" i="31"/>
  <c r="U65" i="31"/>
  <c r="V65" i="31"/>
  <c r="W65" i="31"/>
  <c r="N66" i="31"/>
  <c r="O66" i="31"/>
  <c r="P66" i="31"/>
  <c r="Q66" i="31"/>
  <c r="R66" i="31"/>
  <c r="S66" i="31"/>
  <c r="T66" i="31"/>
  <c r="U66" i="31"/>
  <c r="V66" i="31"/>
  <c r="W66" i="31"/>
  <c r="N67" i="31"/>
  <c r="O67" i="31"/>
  <c r="P67" i="31"/>
  <c r="Q67" i="31"/>
  <c r="R67" i="31"/>
  <c r="S67" i="31"/>
  <c r="T67" i="31"/>
  <c r="U67" i="31"/>
  <c r="V67" i="31"/>
  <c r="W67" i="31"/>
  <c r="N68" i="31"/>
  <c r="O68" i="31"/>
  <c r="P68" i="31"/>
  <c r="Q68" i="31"/>
  <c r="R68" i="31"/>
  <c r="S68" i="31"/>
  <c r="T68" i="31"/>
  <c r="U68" i="31"/>
  <c r="V68" i="31"/>
  <c r="W68" i="31"/>
  <c r="N69" i="31"/>
  <c r="O69" i="31"/>
  <c r="P69" i="31"/>
  <c r="Q69" i="31"/>
  <c r="R69" i="31"/>
  <c r="S69" i="31"/>
  <c r="T69" i="31"/>
  <c r="U69" i="31"/>
  <c r="V69" i="31"/>
  <c r="W69" i="31"/>
  <c r="N70" i="31"/>
  <c r="O70" i="31"/>
  <c r="P70" i="31"/>
  <c r="Q70" i="31"/>
  <c r="R70" i="31"/>
  <c r="S70" i="31"/>
  <c r="T70" i="31"/>
  <c r="U70" i="31"/>
  <c r="V70" i="31"/>
  <c r="W70" i="31"/>
  <c r="N71" i="31"/>
  <c r="O71" i="31"/>
  <c r="P71" i="31"/>
  <c r="Q71" i="31"/>
  <c r="R71" i="31"/>
  <c r="S71" i="31"/>
  <c r="T71" i="31"/>
  <c r="U71" i="31"/>
  <c r="V71" i="31"/>
  <c r="W71" i="31"/>
  <c r="N72" i="31"/>
  <c r="O72" i="31"/>
  <c r="P72" i="31"/>
  <c r="Q72" i="31"/>
  <c r="R72" i="31"/>
  <c r="S72" i="31"/>
  <c r="T72" i="31"/>
  <c r="U72" i="31"/>
  <c r="V72" i="31"/>
  <c r="W72" i="31"/>
  <c r="N73" i="31"/>
  <c r="O73" i="31"/>
  <c r="P73" i="31"/>
  <c r="Q73" i="31"/>
  <c r="R73" i="31"/>
  <c r="S73" i="31"/>
  <c r="T73" i="31"/>
  <c r="U73" i="31"/>
  <c r="V73" i="31"/>
  <c r="W73" i="31"/>
  <c r="N74" i="31"/>
  <c r="O74" i="31"/>
  <c r="P74" i="31"/>
  <c r="Q74" i="31"/>
  <c r="R74" i="31"/>
  <c r="S74" i="31"/>
  <c r="T74" i="31"/>
  <c r="U74" i="31"/>
  <c r="V74" i="31"/>
  <c r="W74" i="31"/>
  <c r="N75" i="31"/>
  <c r="O75" i="31"/>
  <c r="P75" i="31"/>
  <c r="Q75" i="31"/>
  <c r="R75" i="31"/>
  <c r="S75" i="31"/>
  <c r="T75" i="31"/>
  <c r="U75" i="31"/>
  <c r="V75" i="31"/>
  <c r="W75" i="31"/>
  <c r="N76" i="31"/>
  <c r="O76" i="31"/>
  <c r="P76" i="31"/>
  <c r="Q76" i="31"/>
  <c r="R76" i="31"/>
  <c r="S76" i="31"/>
  <c r="T76" i="31"/>
  <c r="U76" i="31"/>
  <c r="V76" i="31"/>
  <c r="W76" i="31"/>
  <c r="N77" i="31"/>
  <c r="O77" i="31"/>
  <c r="P77" i="31"/>
  <c r="Q77" i="31"/>
  <c r="R77" i="31"/>
  <c r="S77" i="31"/>
  <c r="T77" i="31"/>
  <c r="U77" i="31"/>
  <c r="V77" i="31"/>
  <c r="W77" i="31"/>
  <c r="N78" i="31"/>
  <c r="O78" i="31"/>
  <c r="P78" i="31"/>
  <c r="Q78" i="31"/>
  <c r="R78" i="31"/>
  <c r="S78" i="31"/>
  <c r="T78" i="31"/>
  <c r="U78" i="31"/>
  <c r="V78" i="31"/>
  <c r="W78" i="31"/>
  <c r="N79" i="31"/>
  <c r="O79" i="31"/>
  <c r="P79" i="31"/>
  <c r="Q79" i="31"/>
  <c r="R79" i="31"/>
  <c r="S79" i="31"/>
  <c r="T79" i="31"/>
  <c r="U79" i="31"/>
  <c r="V79" i="31"/>
  <c r="W79" i="31"/>
  <c r="N80" i="31"/>
  <c r="O80" i="31"/>
  <c r="P80" i="31"/>
  <c r="Q80" i="31"/>
  <c r="R80" i="31"/>
  <c r="S80" i="31"/>
  <c r="T80" i="31"/>
  <c r="U80" i="31"/>
  <c r="V80" i="31"/>
  <c r="W80" i="31"/>
  <c r="N81" i="31"/>
  <c r="O81" i="31"/>
  <c r="P81" i="31"/>
  <c r="Q81" i="31"/>
  <c r="R81" i="31"/>
  <c r="S81" i="31"/>
  <c r="T81" i="31"/>
  <c r="U81" i="31"/>
  <c r="V81" i="31"/>
  <c r="W81" i="31"/>
  <c r="N82" i="31"/>
  <c r="O82" i="31"/>
  <c r="P82" i="31"/>
  <c r="Q82" i="31"/>
  <c r="R82" i="31"/>
  <c r="S82" i="31"/>
  <c r="T82" i="31"/>
  <c r="U82" i="31"/>
  <c r="V82" i="31"/>
  <c r="W82" i="31"/>
  <c r="N83" i="31"/>
  <c r="O83" i="31"/>
  <c r="P83" i="31"/>
  <c r="Q83" i="31"/>
  <c r="R83" i="31"/>
  <c r="S83" i="31"/>
  <c r="T83" i="31"/>
  <c r="U83" i="31"/>
  <c r="V83" i="31"/>
  <c r="W83" i="31"/>
  <c r="N84" i="31"/>
  <c r="O84" i="31"/>
  <c r="P84" i="31"/>
  <c r="Q84" i="31"/>
  <c r="R84" i="31"/>
  <c r="S84" i="31"/>
  <c r="T84" i="31"/>
  <c r="U84" i="31"/>
  <c r="V84" i="31"/>
  <c r="W84" i="31"/>
  <c r="N85" i="31"/>
  <c r="O85" i="31"/>
  <c r="P85" i="31"/>
  <c r="Q85" i="31"/>
  <c r="R85" i="31"/>
  <c r="S85" i="31"/>
  <c r="T85" i="31"/>
  <c r="U85" i="31"/>
  <c r="V85" i="31"/>
  <c r="W85" i="31"/>
  <c r="N86" i="31"/>
  <c r="O86" i="31"/>
  <c r="P86" i="31"/>
  <c r="Q86" i="31"/>
  <c r="R86" i="31"/>
  <c r="S86" i="31"/>
  <c r="T86" i="31"/>
  <c r="U86" i="31"/>
  <c r="V86" i="31"/>
  <c r="W86" i="31"/>
  <c r="N87" i="31"/>
  <c r="O87" i="31"/>
  <c r="P87" i="31"/>
  <c r="Q87" i="31"/>
  <c r="R87" i="31"/>
  <c r="S87" i="31"/>
  <c r="T87" i="31"/>
  <c r="U87" i="31"/>
  <c r="V87" i="31"/>
  <c r="W87" i="31"/>
  <c r="N88" i="31"/>
  <c r="O88" i="31"/>
  <c r="P88" i="31"/>
  <c r="Q88" i="31"/>
  <c r="R88" i="31"/>
  <c r="S88" i="31"/>
  <c r="T88" i="31"/>
  <c r="U88" i="31"/>
  <c r="V88" i="31"/>
  <c r="W88" i="31"/>
  <c r="N89" i="31"/>
  <c r="O89" i="31"/>
  <c r="P89" i="31"/>
  <c r="Q89" i="31"/>
  <c r="R89" i="31"/>
  <c r="S89" i="31"/>
  <c r="T89" i="31"/>
  <c r="U89" i="31"/>
  <c r="V89" i="31"/>
  <c r="W89" i="31"/>
  <c r="N90" i="31"/>
  <c r="O90" i="31"/>
  <c r="P90" i="31"/>
  <c r="Q90" i="31"/>
  <c r="R90" i="31"/>
  <c r="S90" i="31"/>
  <c r="T90" i="31"/>
  <c r="U90" i="31"/>
  <c r="V90" i="31"/>
  <c r="W90" i="31"/>
  <c r="N91" i="31"/>
  <c r="O91" i="31"/>
  <c r="P91" i="31"/>
  <c r="Q91" i="31"/>
  <c r="R91" i="31"/>
  <c r="S91" i="31"/>
  <c r="T91" i="31"/>
  <c r="U91" i="31"/>
  <c r="V91" i="31"/>
  <c r="W91" i="31"/>
  <c r="N92" i="31"/>
  <c r="O92" i="31"/>
  <c r="P92" i="31"/>
  <c r="Q92" i="31"/>
  <c r="R92" i="31"/>
  <c r="S92" i="31"/>
  <c r="T92" i="31"/>
  <c r="U92" i="31"/>
  <c r="V92" i="31"/>
  <c r="W92" i="31"/>
  <c r="N93" i="31"/>
  <c r="O93" i="31"/>
  <c r="P93" i="31"/>
  <c r="Q93" i="31"/>
  <c r="R93" i="31"/>
  <c r="S93" i="31"/>
  <c r="T93" i="31"/>
  <c r="U93" i="31"/>
  <c r="V93" i="31"/>
  <c r="W93" i="31"/>
  <c r="N94" i="31"/>
  <c r="O94" i="31"/>
  <c r="P94" i="31"/>
  <c r="Q94" i="31"/>
  <c r="R94" i="31"/>
  <c r="S94" i="31"/>
  <c r="T94" i="31"/>
  <c r="U94" i="31"/>
  <c r="V94" i="31"/>
  <c r="W94" i="31"/>
  <c r="N95" i="31"/>
  <c r="O95" i="31"/>
  <c r="P95" i="31"/>
  <c r="Q95" i="31"/>
  <c r="R95" i="31"/>
  <c r="S95" i="31"/>
  <c r="T95" i="31"/>
  <c r="U95" i="31"/>
  <c r="V95" i="31"/>
  <c r="W95" i="31"/>
  <c r="N96" i="31"/>
  <c r="O96" i="31"/>
  <c r="P96" i="31"/>
  <c r="Q96" i="31"/>
  <c r="R96" i="31"/>
  <c r="S96" i="31"/>
  <c r="T96" i="31"/>
  <c r="U96" i="31"/>
  <c r="V96" i="31"/>
  <c r="W96" i="31"/>
  <c r="N97" i="31"/>
  <c r="O97" i="31"/>
  <c r="P97" i="31"/>
  <c r="Q97" i="31"/>
  <c r="R97" i="31"/>
  <c r="S97" i="31"/>
  <c r="T97" i="31"/>
  <c r="U97" i="31"/>
  <c r="V97" i="31"/>
  <c r="W97" i="31"/>
  <c r="N98" i="31"/>
  <c r="O98" i="31"/>
  <c r="P98" i="31"/>
  <c r="Q98" i="31"/>
  <c r="R98" i="31"/>
  <c r="S98" i="31"/>
  <c r="T98" i="31"/>
  <c r="U98" i="31"/>
  <c r="V98" i="31"/>
  <c r="W98" i="31"/>
  <c r="N99" i="31"/>
  <c r="O99" i="31"/>
  <c r="P99" i="31"/>
  <c r="Q99" i="31"/>
  <c r="R99" i="31"/>
  <c r="S99" i="31"/>
  <c r="T99" i="31"/>
  <c r="U99" i="31"/>
  <c r="V99" i="31"/>
  <c r="W99" i="31"/>
  <c r="N100" i="31"/>
  <c r="O100" i="31"/>
  <c r="P100" i="31"/>
  <c r="Q100" i="31"/>
  <c r="R100" i="31"/>
  <c r="S100" i="31"/>
  <c r="T100" i="31"/>
  <c r="U100" i="31"/>
  <c r="V100" i="31"/>
  <c r="W100" i="31"/>
  <c r="T4" i="31"/>
  <c r="U4" i="31"/>
  <c r="V4" i="31"/>
  <c r="W4" i="31"/>
  <c r="S4" i="31"/>
  <c r="O4" i="31"/>
  <c r="P4" i="31"/>
  <c r="Q4" i="31"/>
  <c r="R4" i="31"/>
  <c r="N4" i="31"/>
  <c r="S2" i="29"/>
  <c r="O3" i="29"/>
  <c r="P3" i="29"/>
  <c r="Q3" i="29"/>
  <c r="R3" i="29"/>
  <c r="S3" i="29"/>
  <c r="T3" i="29"/>
  <c r="U3" i="29"/>
  <c r="V3" i="29"/>
  <c r="W3" i="29"/>
  <c r="N3" i="29"/>
  <c r="N2" i="29"/>
  <c r="AJ7" i="60" l="1"/>
  <c r="AJ7" i="58"/>
  <c r="E7" i="56"/>
  <c r="AJ7" i="59"/>
  <c r="AJ7" i="57"/>
  <c r="AL7" i="56"/>
  <c r="Q7" i="57"/>
  <c r="S7" i="57" s="1"/>
  <c r="Q7" i="58"/>
  <c r="S7" i="58" s="1"/>
  <c r="Q7" i="59"/>
  <c r="S7" i="59" s="1"/>
  <c r="S7" i="56"/>
  <c r="Q7" i="60"/>
  <c r="S7" i="60" s="1"/>
  <c r="AC7" i="59"/>
  <c r="AE7" i="59" s="1"/>
  <c r="AE7" i="56"/>
  <c r="AC7" i="60"/>
  <c r="AE7" i="60" s="1"/>
  <c r="AC7" i="58"/>
  <c r="AE7" i="58" s="1"/>
  <c r="AC7" i="57"/>
  <c r="AE7" i="57" s="1"/>
  <c r="W7" i="60"/>
  <c r="Y7" i="60" s="1"/>
  <c r="W7" i="57"/>
  <c r="Y7" i="57" s="1"/>
  <c r="W7" i="59"/>
  <c r="Y7" i="59" s="1"/>
  <c r="Y7" i="56"/>
  <c r="W7" i="58"/>
  <c r="Y7" i="58" s="1"/>
  <c r="D7" i="56"/>
  <c r="X7" i="57"/>
  <c r="X7" i="59"/>
  <c r="Z7" i="56"/>
  <c r="X7" i="60"/>
  <c r="X7" i="58"/>
  <c r="R7" i="57"/>
  <c r="R7" i="58"/>
  <c r="C7" i="56"/>
  <c r="R7" i="60"/>
  <c r="R7" i="59"/>
  <c r="T7" i="56"/>
  <c r="AI7" i="57"/>
  <c r="AK7" i="57" s="1"/>
  <c r="AK7" i="56"/>
  <c r="AI7" i="58"/>
  <c r="AK7" i="58" s="1"/>
  <c r="AI7" i="59"/>
  <c r="AK7" i="59" s="1"/>
  <c r="AI7" i="60"/>
  <c r="AK7" i="60" s="1"/>
  <c r="F7" i="56"/>
  <c r="AD7" i="60"/>
  <c r="AD7" i="57"/>
  <c r="AF7" i="56"/>
  <c r="AD7" i="59"/>
  <c r="AD7" i="58"/>
  <c r="X3" i="33"/>
  <c r="AB3" i="33"/>
  <c r="AF3" i="33" s="1"/>
  <c r="I3" i="33"/>
  <c r="P3" i="35"/>
  <c r="E3" i="35"/>
  <c r="BT3" i="35"/>
  <c r="Z3" i="35"/>
  <c r="I3" i="35"/>
  <c r="AF3" i="35" s="1"/>
  <c r="T3" i="35"/>
  <c r="Y3" i="33"/>
  <c r="W3" i="33"/>
  <c r="K3" i="33"/>
  <c r="H3" i="33"/>
  <c r="Z3" i="33"/>
  <c r="C4" i="55"/>
  <c r="G4" i="55"/>
  <c r="D4" i="55"/>
  <c r="AN4" i="55" s="1"/>
  <c r="F4" i="55"/>
  <c r="BG3" i="33"/>
  <c r="AV3" i="33"/>
  <c r="BI3" i="33"/>
  <c r="AX3" i="33"/>
  <c r="BU3" i="33" s="1"/>
  <c r="BH3" i="33"/>
  <c r="AW3" i="33"/>
  <c r="BT3" i="33" s="1"/>
  <c r="BP3" i="33"/>
  <c r="BF3" i="33"/>
  <c r="BJ3" i="33"/>
  <c r="AR3" i="55"/>
  <c r="I3" i="55"/>
  <c r="AS3" i="55" s="1"/>
  <c r="Y4" i="49"/>
  <c r="Z4" i="49"/>
  <c r="AB4" i="55"/>
  <c r="AG4" i="55"/>
  <c r="AD4" i="55"/>
  <c r="AB4" i="49"/>
  <c r="AA4" i="49"/>
  <c r="AC4" i="55"/>
  <c r="X4" i="49"/>
  <c r="AE4" i="55"/>
  <c r="AF4" i="55"/>
  <c r="AO4" i="55"/>
  <c r="N5" i="46"/>
  <c r="O5" i="46"/>
  <c r="M6" i="46"/>
  <c r="N6" i="46"/>
  <c r="Q6" i="46"/>
  <c r="M7" i="46"/>
  <c r="P8" i="46"/>
  <c r="O9" i="46"/>
  <c r="M10" i="46"/>
  <c r="N10" i="46"/>
  <c r="N13" i="46"/>
  <c r="O13" i="46"/>
  <c r="M14" i="46"/>
  <c r="N14" i="46"/>
  <c r="Q14" i="46"/>
  <c r="M15" i="46"/>
  <c r="P16" i="46"/>
  <c r="O17" i="46"/>
  <c r="M18" i="46"/>
  <c r="N18" i="46"/>
  <c r="N21" i="46"/>
  <c r="O21" i="46"/>
  <c r="M22" i="46"/>
  <c r="N22" i="46"/>
  <c r="Q22" i="46"/>
  <c r="M23" i="46"/>
  <c r="P24" i="46"/>
  <c r="O25" i="46"/>
  <c r="M26" i="46"/>
  <c r="N26" i="46"/>
  <c r="N29" i="46"/>
  <c r="O29" i="46"/>
  <c r="M30" i="46"/>
  <c r="N30" i="46"/>
  <c r="Q30" i="46"/>
  <c r="M31" i="46"/>
  <c r="P32" i="46"/>
  <c r="O33" i="46"/>
  <c r="M34" i="46"/>
  <c r="N34" i="46"/>
  <c r="N37" i="46"/>
  <c r="O37" i="46"/>
  <c r="M38" i="46"/>
  <c r="N38" i="46"/>
  <c r="Q38" i="46"/>
  <c r="M39" i="46"/>
  <c r="P40" i="46"/>
  <c r="O41" i="46"/>
  <c r="M42" i="46"/>
  <c r="N42" i="46"/>
  <c r="N45" i="46"/>
  <c r="O45" i="46"/>
  <c r="M46" i="46"/>
  <c r="N46" i="46"/>
  <c r="Q46" i="46"/>
  <c r="M47" i="46"/>
  <c r="P48" i="46"/>
  <c r="O49" i="46"/>
  <c r="M50" i="46"/>
  <c r="N50" i="46"/>
  <c r="N53" i="46"/>
  <c r="O53" i="46"/>
  <c r="M54" i="46"/>
  <c r="N54" i="46"/>
  <c r="Q54" i="46"/>
  <c r="M55" i="46"/>
  <c r="P56" i="46"/>
  <c r="O57" i="46"/>
  <c r="M58" i="46"/>
  <c r="N58" i="46"/>
  <c r="N61" i="46"/>
  <c r="O61" i="46"/>
  <c r="M62" i="46"/>
  <c r="N62" i="46"/>
  <c r="Q62" i="46"/>
  <c r="M63" i="46"/>
  <c r="P64" i="46"/>
  <c r="O65" i="46"/>
  <c r="M66" i="46"/>
  <c r="N66" i="46"/>
  <c r="N69" i="46"/>
  <c r="O69" i="46"/>
  <c r="M70" i="46"/>
  <c r="N70" i="46"/>
  <c r="Q70" i="46"/>
  <c r="M71" i="46"/>
  <c r="P72" i="46"/>
  <c r="O73" i="46"/>
  <c r="M74" i="46"/>
  <c r="N74" i="46"/>
  <c r="N77" i="46"/>
  <c r="O77" i="46"/>
  <c r="M78" i="46"/>
  <c r="N78" i="46"/>
  <c r="Q78" i="46"/>
  <c r="M79" i="46"/>
  <c r="P80" i="46"/>
  <c r="O81" i="46"/>
  <c r="M82" i="46"/>
  <c r="N82" i="46"/>
  <c r="N85" i="46"/>
  <c r="O85" i="46"/>
  <c r="M86" i="46"/>
  <c r="N86" i="46"/>
  <c r="Q86" i="46"/>
  <c r="M87" i="46"/>
  <c r="P88" i="46"/>
  <c r="O89" i="46"/>
  <c r="M90" i="46"/>
  <c r="N90" i="46"/>
  <c r="N93" i="46"/>
  <c r="O93" i="46"/>
  <c r="M94" i="46"/>
  <c r="N94" i="46"/>
  <c r="Q94" i="46"/>
  <c r="M95" i="46"/>
  <c r="P96" i="46"/>
  <c r="O97" i="46"/>
  <c r="M98" i="46"/>
  <c r="N98" i="46"/>
  <c r="C4" i="46"/>
  <c r="M4" i="46" s="1"/>
  <c r="D4" i="46"/>
  <c r="N4" i="46" s="1"/>
  <c r="E4" i="46"/>
  <c r="O4" i="46" s="1"/>
  <c r="F4" i="46"/>
  <c r="P4" i="46" s="1"/>
  <c r="G4" i="46"/>
  <c r="Q4" i="46" s="1"/>
  <c r="H4" i="46"/>
  <c r="I4" i="46"/>
  <c r="J4" i="46"/>
  <c r="K4" i="46"/>
  <c r="L4" i="46"/>
  <c r="C5" i="46"/>
  <c r="M5" i="46" s="1"/>
  <c r="D5" i="46"/>
  <c r="E5" i="46"/>
  <c r="F5" i="46"/>
  <c r="P5" i="46" s="1"/>
  <c r="G5" i="46"/>
  <c r="Q5" i="46" s="1"/>
  <c r="H5" i="46"/>
  <c r="I5" i="46"/>
  <c r="J5" i="46"/>
  <c r="K5" i="46"/>
  <c r="L5" i="46"/>
  <c r="C6" i="46"/>
  <c r="D6" i="46"/>
  <c r="E6" i="46"/>
  <c r="O6" i="46" s="1"/>
  <c r="F6" i="46"/>
  <c r="P6" i="46" s="1"/>
  <c r="G6" i="46"/>
  <c r="H6" i="46"/>
  <c r="I6" i="46"/>
  <c r="J6" i="46"/>
  <c r="K6" i="46"/>
  <c r="L6" i="46"/>
  <c r="C7" i="46"/>
  <c r="D7" i="46"/>
  <c r="N7" i="46" s="1"/>
  <c r="E7" i="46"/>
  <c r="O7" i="46" s="1"/>
  <c r="F7" i="46"/>
  <c r="G7" i="46"/>
  <c r="H7" i="46"/>
  <c r="I7" i="46"/>
  <c r="J7" i="46"/>
  <c r="K7" i="46"/>
  <c r="P7" i="46" s="1"/>
  <c r="L7" i="46"/>
  <c r="Q7" i="46" s="1"/>
  <c r="C8" i="46"/>
  <c r="M8" i="46" s="1"/>
  <c r="D8" i="46"/>
  <c r="E8" i="46"/>
  <c r="F8" i="46"/>
  <c r="G8" i="46"/>
  <c r="Q8" i="46" s="1"/>
  <c r="H8" i="46"/>
  <c r="I8" i="46"/>
  <c r="N8" i="46" s="1"/>
  <c r="J8" i="46"/>
  <c r="O8" i="46" s="1"/>
  <c r="K8" i="46"/>
  <c r="L8" i="46"/>
  <c r="C9" i="46"/>
  <c r="M9" i="46" s="1"/>
  <c r="D9" i="46"/>
  <c r="N9" i="46" s="1"/>
  <c r="E9" i="46"/>
  <c r="F9" i="46"/>
  <c r="P9" i="46" s="1"/>
  <c r="G9" i="46"/>
  <c r="Q9" i="46" s="1"/>
  <c r="H9" i="46"/>
  <c r="I9" i="46"/>
  <c r="J9" i="46"/>
  <c r="K9" i="46"/>
  <c r="L9" i="46"/>
  <c r="C10" i="46"/>
  <c r="D10" i="46"/>
  <c r="E10" i="46"/>
  <c r="O10" i="46" s="1"/>
  <c r="F10" i="46"/>
  <c r="P10" i="46" s="1"/>
  <c r="G10" i="46"/>
  <c r="H10" i="46"/>
  <c r="I10" i="46"/>
  <c r="J10" i="46"/>
  <c r="K10" i="46"/>
  <c r="L10" i="46"/>
  <c r="Q10" i="46" s="1"/>
  <c r="C11" i="46"/>
  <c r="M11" i="46" s="1"/>
  <c r="D11" i="46"/>
  <c r="N11" i="46" s="1"/>
  <c r="E11" i="46"/>
  <c r="F11" i="46"/>
  <c r="G11" i="46"/>
  <c r="H11" i="46"/>
  <c r="I11" i="46"/>
  <c r="J11" i="46"/>
  <c r="O11" i="46" s="1"/>
  <c r="K11" i="46"/>
  <c r="P11" i="46" s="1"/>
  <c r="L11" i="46"/>
  <c r="Q11" i="46" s="1"/>
  <c r="C12" i="46"/>
  <c r="M12" i="46" s="1"/>
  <c r="D12" i="46"/>
  <c r="N12" i="46" s="1"/>
  <c r="E12" i="46"/>
  <c r="O12" i="46" s="1"/>
  <c r="F12" i="46"/>
  <c r="P12" i="46" s="1"/>
  <c r="G12" i="46"/>
  <c r="Q12" i="46" s="1"/>
  <c r="H12" i="46"/>
  <c r="I12" i="46"/>
  <c r="J12" i="46"/>
  <c r="K12" i="46"/>
  <c r="L12" i="46"/>
  <c r="C13" i="46"/>
  <c r="M13" i="46" s="1"/>
  <c r="D13" i="46"/>
  <c r="E13" i="46"/>
  <c r="F13" i="46"/>
  <c r="P13" i="46" s="1"/>
  <c r="G13" i="46"/>
  <c r="Q13" i="46" s="1"/>
  <c r="H13" i="46"/>
  <c r="I13" i="46"/>
  <c r="J13" i="46"/>
  <c r="K13" i="46"/>
  <c r="L13" i="46"/>
  <c r="C14" i="46"/>
  <c r="D14" i="46"/>
  <c r="E14" i="46"/>
  <c r="O14" i="46" s="1"/>
  <c r="F14" i="46"/>
  <c r="P14" i="46" s="1"/>
  <c r="G14" i="46"/>
  <c r="H14" i="46"/>
  <c r="I14" i="46"/>
  <c r="J14" i="46"/>
  <c r="K14" i="46"/>
  <c r="L14" i="46"/>
  <c r="C15" i="46"/>
  <c r="D15" i="46"/>
  <c r="N15" i="46" s="1"/>
  <c r="E15" i="46"/>
  <c r="O15" i="46" s="1"/>
  <c r="F15" i="46"/>
  <c r="G15" i="46"/>
  <c r="H15" i="46"/>
  <c r="I15" i="46"/>
  <c r="J15" i="46"/>
  <c r="K15" i="46"/>
  <c r="P15" i="46" s="1"/>
  <c r="L15" i="46"/>
  <c r="Q15" i="46" s="1"/>
  <c r="C16" i="46"/>
  <c r="M16" i="46" s="1"/>
  <c r="D16" i="46"/>
  <c r="E16" i="46"/>
  <c r="F16" i="46"/>
  <c r="G16" i="46"/>
  <c r="Q16" i="46" s="1"/>
  <c r="H16" i="46"/>
  <c r="I16" i="46"/>
  <c r="N16" i="46" s="1"/>
  <c r="J16" i="46"/>
  <c r="O16" i="46" s="1"/>
  <c r="K16" i="46"/>
  <c r="L16" i="46"/>
  <c r="C17" i="46"/>
  <c r="M17" i="46" s="1"/>
  <c r="D17" i="46"/>
  <c r="N17" i="46" s="1"/>
  <c r="E17" i="46"/>
  <c r="F17" i="46"/>
  <c r="P17" i="46" s="1"/>
  <c r="G17" i="46"/>
  <c r="Q17" i="46" s="1"/>
  <c r="H17" i="46"/>
  <c r="I17" i="46"/>
  <c r="J17" i="46"/>
  <c r="K17" i="46"/>
  <c r="L17" i="46"/>
  <c r="C18" i="46"/>
  <c r="D18" i="46"/>
  <c r="E18" i="46"/>
  <c r="O18" i="46" s="1"/>
  <c r="F18" i="46"/>
  <c r="P18" i="46" s="1"/>
  <c r="G18" i="46"/>
  <c r="H18" i="46"/>
  <c r="I18" i="46"/>
  <c r="J18" i="46"/>
  <c r="K18" i="46"/>
  <c r="L18" i="46"/>
  <c r="Q18" i="46" s="1"/>
  <c r="C19" i="46"/>
  <c r="M19" i="46" s="1"/>
  <c r="D19" i="46"/>
  <c r="N19" i="46" s="1"/>
  <c r="E19" i="46"/>
  <c r="F19" i="46"/>
  <c r="G19" i="46"/>
  <c r="H19" i="46"/>
  <c r="I19" i="46"/>
  <c r="J19" i="46"/>
  <c r="O19" i="46" s="1"/>
  <c r="K19" i="46"/>
  <c r="P19" i="46" s="1"/>
  <c r="L19" i="46"/>
  <c r="Q19" i="46" s="1"/>
  <c r="C20" i="46"/>
  <c r="M20" i="46" s="1"/>
  <c r="D20" i="46"/>
  <c r="N20" i="46" s="1"/>
  <c r="E20" i="46"/>
  <c r="O20" i="46" s="1"/>
  <c r="F20" i="46"/>
  <c r="P20" i="46" s="1"/>
  <c r="G20" i="46"/>
  <c r="Q20" i="46" s="1"/>
  <c r="H20" i="46"/>
  <c r="I20" i="46"/>
  <c r="J20" i="46"/>
  <c r="K20" i="46"/>
  <c r="L20" i="46"/>
  <c r="C21" i="46"/>
  <c r="M21" i="46" s="1"/>
  <c r="D21" i="46"/>
  <c r="E21" i="46"/>
  <c r="F21" i="46"/>
  <c r="P21" i="46" s="1"/>
  <c r="G21" i="46"/>
  <c r="Q21" i="46" s="1"/>
  <c r="H21" i="46"/>
  <c r="I21" i="46"/>
  <c r="J21" i="46"/>
  <c r="K21" i="46"/>
  <c r="L21" i="46"/>
  <c r="C22" i="46"/>
  <c r="D22" i="46"/>
  <c r="E22" i="46"/>
  <c r="O22" i="46" s="1"/>
  <c r="F22" i="46"/>
  <c r="P22" i="46" s="1"/>
  <c r="G22" i="46"/>
  <c r="H22" i="46"/>
  <c r="I22" i="46"/>
  <c r="J22" i="46"/>
  <c r="K22" i="46"/>
  <c r="L22" i="46"/>
  <c r="C23" i="46"/>
  <c r="D23" i="46"/>
  <c r="N23" i="46" s="1"/>
  <c r="E23" i="46"/>
  <c r="O23" i="46" s="1"/>
  <c r="F23" i="46"/>
  <c r="G23" i="46"/>
  <c r="H23" i="46"/>
  <c r="I23" i="46"/>
  <c r="J23" i="46"/>
  <c r="K23" i="46"/>
  <c r="P23" i="46" s="1"/>
  <c r="L23" i="46"/>
  <c r="Q23" i="46" s="1"/>
  <c r="C24" i="46"/>
  <c r="M24" i="46" s="1"/>
  <c r="D24" i="46"/>
  <c r="E24" i="46"/>
  <c r="F24" i="46"/>
  <c r="G24" i="46"/>
  <c r="Q24" i="46" s="1"/>
  <c r="H24" i="46"/>
  <c r="I24" i="46"/>
  <c r="N24" i="46" s="1"/>
  <c r="J24" i="46"/>
  <c r="O24" i="46" s="1"/>
  <c r="K24" i="46"/>
  <c r="L24" i="46"/>
  <c r="C25" i="46"/>
  <c r="M25" i="46" s="1"/>
  <c r="D25" i="46"/>
  <c r="N25" i="46" s="1"/>
  <c r="E25" i="46"/>
  <c r="F25" i="46"/>
  <c r="P25" i="46" s="1"/>
  <c r="G25" i="46"/>
  <c r="Q25" i="46" s="1"/>
  <c r="H25" i="46"/>
  <c r="I25" i="46"/>
  <c r="J25" i="46"/>
  <c r="K25" i="46"/>
  <c r="L25" i="46"/>
  <c r="C26" i="46"/>
  <c r="D26" i="46"/>
  <c r="E26" i="46"/>
  <c r="O26" i="46" s="1"/>
  <c r="F26" i="46"/>
  <c r="P26" i="46" s="1"/>
  <c r="G26" i="46"/>
  <c r="H26" i="46"/>
  <c r="I26" i="46"/>
  <c r="J26" i="46"/>
  <c r="K26" i="46"/>
  <c r="L26" i="46"/>
  <c r="Q26" i="46" s="1"/>
  <c r="C27" i="46"/>
  <c r="M27" i="46" s="1"/>
  <c r="D27" i="46"/>
  <c r="N27" i="46" s="1"/>
  <c r="E27" i="46"/>
  <c r="F27" i="46"/>
  <c r="G27" i="46"/>
  <c r="H27" i="46"/>
  <c r="I27" i="46"/>
  <c r="J27" i="46"/>
  <c r="O27" i="46" s="1"/>
  <c r="K27" i="46"/>
  <c r="P27" i="46" s="1"/>
  <c r="L27" i="46"/>
  <c r="Q27" i="46" s="1"/>
  <c r="C28" i="46"/>
  <c r="M28" i="46" s="1"/>
  <c r="D28" i="46"/>
  <c r="N28" i="46" s="1"/>
  <c r="E28" i="46"/>
  <c r="O28" i="46" s="1"/>
  <c r="F28" i="46"/>
  <c r="P28" i="46" s="1"/>
  <c r="G28" i="46"/>
  <c r="Q28" i="46" s="1"/>
  <c r="H28" i="46"/>
  <c r="I28" i="46"/>
  <c r="J28" i="46"/>
  <c r="K28" i="46"/>
  <c r="L28" i="46"/>
  <c r="C29" i="46"/>
  <c r="M29" i="46" s="1"/>
  <c r="D29" i="46"/>
  <c r="E29" i="46"/>
  <c r="F29" i="46"/>
  <c r="P29" i="46" s="1"/>
  <c r="G29" i="46"/>
  <c r="Q29" i="46" s="1"/>
  <c r="H29" i="46"/>
  <c r="I29" i="46"/>
  <c r="J29" i="46"/>
  <c r="K29" i="46"/>
  <c r="L29" i="46"/>
  <c r="C30" i="46"/>
  <c r="D30" i="46"/>
  <c r="E30" i="46"/>
  <c r="O30" i="46" s="1"/>
  <c r="F30" i="46"/>
  <c r="P30" i="46" s="1"/>
  <c r="G30" i="46"/>
  <c r="H30" i="46"/>
  <c r="I30" i="46"/>
  <c r="J30" i="46"/>
  <c r="K30" i="46"/>
  <c r="L30" i="46"/>
  <c r="C31" i="46"/>
  <c r="D31" i="46"/>
  <c r="N31" i="46" s="1"/>
  <c r="E31" i="46"/>
  <c r="O31" i="46" s="1"/>
  <c r="F31" i="46"/>
  <c r="G31" i="46"/>
  <c r="H31" i="46"/>
  <c r="I31" i="46"/>
  <c r="J31" i="46"/>
  <c r="K31" i="46"/>
  <c r="P31" i="46" s="1"/>
  <c r="L31" i="46"/>
  <c r="Q31" i="46" s="1"/>
  <c r="C32" i="46"/>
  <c r="M32" i="46" s="1"/>
  <c r="D32" i="46"/>
  <c r="E32" i="46"/>
  <c r="F32" i="46"/>
  <c r="G32" i="46"/>
  <c r="Q32" i="46" s="1"/>
  <c r="H32" i="46"/>
  <c r="I32" i="46"/>
  <c r="N32" i="46" s="1"/>
  <c r="J32" i="46"/>
  <c r="O32" i="46" s="1"/>
  <c r="K32" i="46"/>
  <c r="L32" i="46"/>
  <c r="C33" i="46"/>
  <c r="M33" i="46" s="1"/>
  <c r="D33" i="46"/>
  <c r="N33" i="46" s="1"/>
  <c r="E33" i="46"/>
  <c r="F33" i="46"/>
  <c r="P33" i="46" s="1"/>
  <c r="G33" i="46"/>
  <c r="Q33" i="46" s="1"/>
  <c r="H33" i="46"/>
  <c r="I33" i="46"/>
  <c r="J33" i="46"/>
  <c r="K33" i="46"/>
  <c r="L33" i="46"/>
  <c r="C34" i="46"/>
  <c r="D34" i="46"/>
  <c r="E34" i="46"/>
  <c r="O34" i="46" s="1"/>
  <c r="F34" i="46"/>
  <c r="P34" i="46" s="1"/>
  <c r="G34" i="46"/>
  <c r="H34" i="46"/>
  <c r="I34" i="46"/>
  <c r="J34" i="46"/>
  <c r="K34" i="46"/>
  <c r="L34" i="46"/>
  <c r="Q34" i="46" s="1"/>
  <c r="C35" i="46"/>
  <c r="M35" i="46" s="1"/>
  <c r="D35" i="46"/>
  <c r="N35" i="46" s="1"/>
  <c r="E35" i="46"/>
  <c r="F35" i="46"/>
  <c r="G35" i="46"/>
  <c r="H35" i="46"/>
  <c r="I35" i="46"/>
  <c r="J35" i="46"/>
  <c r="O35" i="46" s="1"/>
  <c r="K35" i="46"/>
  <c r="P35" i="46" s="1"/>
  <c r="L35" i="46"/>
  <c r="Q35" i="46" s="1"/>
  <c r="C36" i="46"/>
  <c r="M36" i="46" s="1"/>
  <c r="D36" i="46"/>
  <c r="N36" i="46" s="1"/>
  <c r="E36" i="46"/>
  <c r="O36" i="46" s="1"/>
  <c r="F36" i="46"/>
  <c r="P36" i="46" s="1"/>
  <c r="G36" i="46"/>
  <c r="Q36" i="46" s="1"/>
  <c r="H36" i="46"/>
  <c r="I36" i="46"/>
  <c r="J36" i="46"/>
  <c r="K36" i="46"/>
  <c r="L36" i="46"/>
  <c r="C37" i="46"/>
  <c r="M37" i="46" s="1"/>
  <c r="D37" i="46"/>
  <c r="E37" i="46"/>
  <c r="F37" i="46"/>
  <c r="P37" i="46" s="1"/>
  <c r="G37" i="46"/>
  <c r="Q37" i="46" s="1"/>
  <c r="H37" i="46"/>
  <c r="I37" i="46"/>
  <c r="J37" i="46"/>
  <c r="K37" i="46"/>
  <c r="L37" i="46"/>
  <c r="C38" i="46"/>
  <c r="D38" i="46"/>
  <c r="E38" i="46"/>
  <c r="O38" i="46" s="1"/>
  <c r="F38" i="46"/>
  <c r="P38" i="46" s="1"/>
  <c r="G38" i="46"/>
  <c r="H38" i="46"/>
  <c r="I38" i="46"/>
  <c r="J38" i="46"/>
  <c r="K38" i="46"/>
  <c r="L38" i="46"/>
  <c r="C39" i="46"/>
  <c r="D39" i="46"/>
  <c r="N39" i="46" s="1"/>
  <c r="E39" i="46"/>
  <c r="O39" i="46" s="1"/>
  <c r="F39" i="46"/>
  <c r="G39" i="46"/>
  <c r="H39" i="46"/>
  <c r="I39" i="46"/>
  <c r="J39" i="46"/>
  <c r="K39" i="46"/>
  <c r="P39" i="46" s="1"/>
  <c r="L39" i="46"/>
  <c r="Q39" i="46" s="1"/>
  <c r="C40" i="46"/>
  <c r="M40" i="46" s="1"/>
  <c r="D40" i="46"/>
  <c r="E40" i="46"/>
  <c r="F40" i="46"/>
  <c r="G40" i="46"/>
  <c r="Q40" i="46" s="1"/>
  <c r="H40" i="46"/>
  <c r="I40" i="46"/>
  <c r="N40" i="46" s="1"/>
  <c r="J40" i="46"/>
  <c r="O40" i="46" s="1"/>
  <c r="K40" i="46"/>
  <c r="L40" i="46"/>
  <c r="C41" i="46"/>
  <c r="M41" i="46" s="1"/>
  <c r="D41" i="46"/>
  <c r="N41" i="46" s="1"/>
  <c r="E41" i="46"/>
  <c r="F41" i="46"/>
  <c r="P41" i="46" s="1"/>
  <c r="G41" i="46"/>
  <c r="Q41" i="46" s="1"/>
  <c r="H41" i="46"/>
  <c r="I41" i="46"/>
  <c r="J41" i="46"/>
  <c r="K41" i="46"/>
  <c r="L41" i="46"/>
  <c r="C42" i="46"/>
  <c r="D42" i="46"/>
  <c r="E42" i="46"/>
  <c r="O42" i="46" s="1"/>
  <c r="F42" i="46"/>
  <c r="P42" i="46" s="1"/>
  <c r="G42" i="46"/>
  <c r="H42" i="46"/>
  <c r="I42" i="46"/>
  <c r="J42" i="46"/>
  <c r="K42" i="46"/>
  <c r="L42" i="46"/>
  <c r="Q42" i="46" s="1"/>
  <c r="C43" i="46"/>
  <c r="M43" i="46" s="1"/>
  <c r="D43" i="46"/>
  <c r="N43" i="46" s="1"/>
  <c r="E43" i="46"/>
  <c r="F43" i="46"/>
  <c r="G43" i="46"/>
  <c r="H43" i="46"/>
  <c r="I43" i="46"/>
  <c r="J43" i="46"/>
  <c r="O43" i="46" s="1"/>
  <c r="K43" i="46"/>
  <c r="P43" i="46" s="1"/>
  <c r="L43" i="46"/>
  <c r="Q43" i="46" s="1"/>
  <c r="C44" i="46"/>
  <c r="M44" i="46" s="1"/>
  <c r="D44" i="46"/>
  <c r="N44" i="46" s="1"/>
  <c r="E44" i="46"/>
  <c r="O44" i="46" s="1"/>
  <c r="F44" i="46"/>
  <c r="P44" i="46" s="1"/>
  <c r="G44" i="46"/>
  <c r="Q44" i="46" s="1"/>
  <c r="H44" i="46"/>
  <c r="I44" i="46"/>
  <c r="J44" i="46"/>
  <c r="K44" i="46"/>
  <c r="L44" i="46"/>
  <c r="C45" i="46"/>
  <c r="M45" i="46" s="1"/>
  <c r="D45" i="46"/>
  <c r="E45" i="46"/>
  <c r="F45" i="46"/>
  <c r="P45" i="46" s="1"/>
  <c r="G45" i="46"/>
  <c r="Q45" i="46" s="1"/>
  <c r="H45" i="46"/>
  <c r="I45" i="46"/>
  <c r="J45" i="46"/>
  <c r="K45" i="46"/>
  <c r="L45" i="46"/>
  <c r="C46" i="46"/>
  <c r="D46" i="46"/>
  <c r="E46" i="46"/>
  <c r="O46" i="46" s="1"/>
  <c r="F46" i="46"/>
  <c r="P46" i="46" s="1"/>
  <c r="G46" i="46"/>
  <c r="H46" i="46"/>
  <c r="I46" i="46"/>
  <c r="J46" i="46"/>
  <c r="K46" i="46"/>
  <c r="L46" i="46"/>
  <c r="C47" i="46"/>
  <c r="D47" i="46"/>
  <c r="N47" i="46" s="1"/>
  <c r="E47" i="46"/>
  <c r="O47" i="46" s="1"/>
  <c r="F47" i="46"/>
  <c r="G47" i="46"/>
  <c r="H47" i="46"/>
  <c r="I47" i="46"/>
  <c r="J47" i="46"/>
  <c r="K47" i="46"/>
  <c r="P47" i="46" s="1"/>
  <c r="L47" i="46"/>
  <c r="Q47" i="46" s="1"/>
  <c r="C48" i="46"/>
  <c r="M48" i="46" s="1"/>
  <c r="D48" i="46"/>
  <c r="E48" i="46"/>
  <c r="F48" i="46"/>
  <c r="G48" i="46"/>
  <c r="Q48" i="46" s="1"/>
  <c r="H48" i="46"/>
  <c r="I48" i="46"/>
  <c r="N48" i="46" s="1"/>
  <c r="J48" i="46"/>
  <c r="O48" i="46" s="1"/>
  <c r="K48" i="46"/>
  <c r="L48" i="46"/>
  <c r="C49" i="46"/>
  <c r="M49" i="46" s="1"/>
  <c r="D49" i="46"/>
  <c r="N49" i="46" s="1"/>
  <c r="E49" i="46"/>
  <c r="F49" i="46"/>
  <c r="P49" i="46" s="1"/>
  <c r="G49" i="46"/>
  <c r="Q49" i="46" s="1"/>
  <c r="H49" i="46"/>
  <c r="I49" i="46"/>
  <c r="J49" i="46"/>
  <c r="K49" i="46"/>
  <c r="L49" i="46"/>
  <c r="C50" i="46"/>
  <c r="D50" i="46"/>
  <c r="E50" i="46"/>
  <c r="O50" i="46" s="1"/>
  <c r="F50" i="46"/>
  <c r="P50" i="46" s="1"/>
  <c r="G50" i="46"/>
  <c r="H50" i="46"/>
  <c r="I50" i="46"/>
  <c r="J50" i="46"/>
  <c r="K50" i="46"/>
  <c r="L50" i="46"/>
  <c r="Q50" i="46" s="1"/>
  <c r="C51" i="46"/>
  <c r="M51" i="46" s="1"/>
  <c r="D51" i="46"/>
  <c r="N51" i="46" s="1"/>
  <c r="E51" i="46"/>
  <c r="F51" i="46"/>
  <c r="G51" i="46"/>
  <c r="H51" i="46"/>
  <c r="I51" i="46"/>
  <c r="J51" i="46"/>
  <c r="O51" i="46" s="1"/>
  <c r="K51" i="46"/>
  <c r="P51" i="46" s="1"/>
  <c r="L51" i="46"/>
  <c r="Q51" i="46" s="1"/>
  <c r="C52" i="46"/>
  <c r="M52" i="46" s="1"/>
  <c r="D52" i="46"/>
  <c r="N52" i="46" s="1"/>
  <c r="E52" i="46"/>
  <c r="O52" i="46" s="1"/>
  <c r="F52" i="46"/>
  <c r="P52" i="46" s="1"/>
  <c r="G52" i="46"/>
  <c r="Q52" i="46" s="1"/>
  <c r="H52" i="46"/>
  <c r="I52" i="46"/>
  <c r="J52" i="46"/>
  <c r="K52" i="46"/>
  <c r="L52" i="46"/>
  <c r="C53" i="46"/>
  <c r="M53" i="46" s="1"/>
  <c r="D53" i="46"/>
  <c r="E53" i="46"/>
  <c r="F53" i="46"/>
  <c r="P53" i="46" s="1"/>
  <c r="G53" i="46"/>
  <c r="Q53" i="46" s="1"/>
  <c r="H53" i="46"/>
  <c r="I53" i="46"/>
  <c r="J53" i="46"/>
  <c r="K53" i="46"/>
  <c r="L53" i="46"/>
  <c r="C54" i="46"/>
  <c r="D54" i="46"/>
  <c r="E54" i="46"/>
  <c r="O54" i="46" s="1"/>
  <c r="F54" i="46"/>
  <c r="P54" i="46" s="1"/>
  <c r="G54" i="46"/>
  <c r="H54" i="46"/>
  <c r="I54" i="46"/>
  <c r="J54" i="46"/>
  <c r="K54" i="46"/>
  <c r="L54" i="46"/>
  <c r="C55" i="46"/>
  <c r="D55" i="46"/>
  <c r="N55" i="46" s="1"/>
  <c r="E55" i="46"/>
  <c r="O55" i="46" s="1"/>
  <c r="F55" i="46"/>
  <c r="G55" i="46"/>
  <c r="H55" i="46"/>
  <c r="I55" i="46"/>
  <c r="J55" i="46"/>
  <c r="K55" i="46"/>
  <c r="P55" i="46" s="1"/>
  <c r="L55" i="46"/>
  <c r="Q55" i="46" s="1"/>
  <c r="C56" i="46"/>
  <c r="M56" i="46" s="1"/>
  <c r="D56" i="46"/>
  <c r="E56" i="46"/>
  <c r="F56" i="46"/>
  <c r="G56" i="46"/>
  <c r="Q56" i="46" s="1"/>
  <c r="H56" i="46"/>
  <c r="I56" i="46"/>
  <c r="N56" i="46" s="1"/>
  <c r="J56" i="46"/>
  <c r="O56" i="46" s="1"/>
  <c r="K56" i="46"/>
  <c r="L56" i="46"/>
  <c r="C57" i="46"/>
  <c r="M57" i="46" s="1"/>
  <c r="D57" i="46"/>
  <c r="N57" i="46" s="1"/>
  <c r="E57" i="46"/>
  <c r="F57" i="46"/>
  <c r="P57" i="46" s="1"/>
  <c r="G57" i="46"/>
  <c r="Q57" i="46" s="1"/>
  <c r="H57" i="46"/>
  <c r="I57" i="46"/>
  <c r="J57" i="46"/>
  <c r="K57" i="46"/>
  <c r="L57" i="46"/>
  <c r="C58" i="46"/>
  <c r="D58" i="46"/>
  <c r="E58" i="46"/>
  <c r="O58" i="46" s="1"/>
  <c r="F58" i="46"/>
  <c r="P58" i="46" s="1"/>
  <c r="G58" i="46"/>
  <c r="H58" i="46"/>
  <c r="I58" i="46"/>
  <c r="J58" i="46"/>
  <c r="K58" i="46"/>
  <c r="L58" i="46"/>
  <c r="Q58" i="46" s="1"/>
  <c r="C59" i="46"/>
  <c r="M59" i="46" s="1"/>
  <c r="D59" i="46"/>
  <c r="N59" i="46" s="1"/>
  <c r="E59" i="46"/>
  <c r="F59" i="46"/>
  <c r="G59" i="46"/>
  <c r="H59" i="46"/>
  <c r="I59" i="46"/>
  <c r="J59" i="46"/>
  <c r="O59" i="46" s="1"/>
  <c r="K59" i="46"/>
  <c r="P59" i="46" s="1"/>
  <c r="L59" i="46"/>
  <c r="Q59" i="46" s="1"/>
  <c r="C60" i="46"/>
  <c r="M60" i="46" s="1"/>
  <c r="D60" i="46"/>
  <c r="N60" i="46" s="1"/>
  <c r="E60" i="46"/>
  <c r="O60" i="46" s="1"/>
  <c r="F60" i="46"/>
  <c r="P60" i="46" s="1"/>
  <c r="G60" i="46"/>
  <c r="Q60" i="46" s="1"/>
  <c r="H60" i="46"/>
  <c r="I60" i="46"/>
  <c r="J60" i="46"/>
  <c r="K60" i="46"/>
  <c r="L60" i="46"/>
  <c r="C61" i="46"/>
  <c r="M61" i="46" s="1"/>
  <c r="D61" i="46"/>
  <c r="E61" i="46"/>
  <c r="F61" i="46"/>
  <c r="P61" i="46" s="1"/>
  <c r="G61" i="46"/>
  <c r="Q61" i="46" s="1"/>
  <c r="H61" i="46"/>
  <c r="I61" i="46"/>
  <c r="J61" i="46"/>
  <c r="K61" i="46"/>
  <c r="L61" i="46"/>
  <c r="C62" i="46"/>
  <c r="D62" i="46"/>
  <c r="E62" i="46"/>
  <c r="O62" i="46" s="1"/>
  <c r="F62" i="46"/>
  <c r="P62" i="46" s="1"/>
  <c r="G62" i="46"/>
  <c r="H62" i="46"/>
  <c r="I62" i="46"/>
  <c r="J62" i="46"/>
  <c r="K62" i="46"/>
  <c r="L62" i="46"/>
  <c r="C63" i="46"/>
  <c r="D63" i="46"/>
  <c r="N63" i="46" s="1"/>
  <c r="E63" i="46"/>
  <c r="O63" i="46" s="1"/>
  <c r="F63" i="46"/>
  <c r="G63" i="46"/>
  <c r="H63" i="46"/>
  <c r="I63" i="46"/>
  <c r="J63" i="46"/>
  <c r="K63" i="46"/>
  <c r="P63" i="46" s="1"/>
  <c r="L63" i="46"/>
  <c r="Q63" i="46" s="1"/>
  <c r="C64" i="46"/>
  <c r="M64" i="46" s="1"/>
  <c r="D64" i="46"/>
  <c r="E64" i="46"/>
  <c r="F64" i="46"/>
  <c r="G64" i="46"/>
  <c r="Q64" i="46" s="1"/>
  <c r="H64" i="46"/>
  <c r="I64" i="46"/>
  <c r="N64" i="46" s="1"/>
  <c r="J64" i="46"/>
  <c r="O64" i="46" s="1"/>
  <c r="K64" i="46"/>
  <c r="L64" i="46"/>
  <c r="C65" i="46"/>
  <c r="M65" i="46" s="1"/>
  <c r="D65" i="46"/>
  <c r="N65" i="46" s="1"/>
  <c r="E65" i="46"/>
  <c r="F65" i="46"/>
  <c r="P65" i="46" s="1"/>
  <c r="G65" i="46"/>
  <c r="Q65" i="46" s="1"/>
  <c r="H65" i="46"/>
  <c r="I65" i="46"/>
  <c r="J65" i="46"/>
  <c r="K65" i="46"/>
  <c r="L65" i="46"/>
  <c r="C66" i="46"/>
  <c r="D66" i="46"/>
  <c r="E66" i="46"/>
  <c r="O66" i="46" s="1"/>
  <c r="F66" i="46"/>
  <c r="P66" i="46" s="1"/>
  <c r="G66" i="46"/>
  <c r="H66" i="46"/>
  <c r="I66" i="46"/>
  <c r="J66" i="46"/>
  <c r="K66" i="46"/>
  <c r="L66" i="46"/>
  <c r="Q66" i="46" s="1"/>
  <c r="C67" i="46"/>
  <c r="M67" i="46" s="1"/>
  <c r="D67" i="46"/>
  <c r="N67" i="46" s="1"/>
  <c r="E67" i="46"/>
  <c r="F67" i="46"/>
  <c r="G67" i="46"/>
  <c r="H67" i="46"/>
  <c r="I67" i="46"/>
  <c r="J67" i="46"/>
  <c r="O67" i="46" s="1"/>
  <c r="K67" i="46"/>
  <c r="P67" i="46" s="1"/>
  <c r="L67" i="46"/>
  <c r="Q67" i="46" s="1"/>
  <c r="C68" i="46"/>
  <c r="M68" i="46" s="1"/>
  <c r="D68" i="46"/>
  <c r="N68" i="46" s="1"/>
  <c r="E68" i="46"/>
  <c r="O68" i="46" s="1"/>
  <c r="F68" i="46"/>
  <c r="P68" i="46" s="1"/>
  <c r="G68" i="46"/>
  <c r="Q68" i="46" s="1"/>
  <c r="H68" i="46"/>
  <c r="I68" i="46"/>
  <c r="J68" i="46"/>
  <c r="K68" i="46"/>
  <c r="L68" i="46"/>
  <c r="C69" i="46"/>
  <c r="M69" i="46" s="1"/>
  <c r="D69" i="46"/>
  <c r="E69" i="46"/>
  <c r="F69" i="46"/>
  <c r="P69" i="46" s="1"/>
  <c r="G69" i="46"/>
  <c r="Q69" i="46" s="1"/>
  <c r="H69" i="46"/>
  <c r="I69" i="46"/>
  <c r="J69" i="46"/>
  <c r="K69" i="46"/>
  <c r="L69" i="46"/>
  <c r="C70" i="46"/>
  <c r="D70" i="46"/>
  <c r="E70" i="46"/>
  <c r="O70" i="46" s="1"/>
  <c r="F70" i="46"/>
  <c r="P70" i="46" s="1"/>
  <c r="G70" i="46"/>
  <c r="H70" i="46"/>
  <c r="I70" i="46"/>
  <c r="J70" i="46"/>
  <c r="K70" i="46"/>
  <c r="L70" i="46"/>
  <c r="C71" i="46"/>
  <c r="D71" i="46"/>
  <c r="N71" i="46" s="1"/>
  <c r="E71" i="46"/>
  <c r="O71" i="46" s="1"/>
  <c r="F71" i="46"/>
  <c r="G71" i="46"/>
  <c r="H71" i="46"/>
  <c r="I71" i="46"/>
  <c r="J71" i="46"/>
  <c r="K71" i="46"/>
  <c r="P71" i="46" s="1"/>
  <c r="L71" i="46"/>
  <c r="Q71" i="46" s="1"/>
  <c r="C72" i="46"/>
  <c r="M72" i="46" s="1"/>
  <c r="D72" i="46"/>
  <c r="E72" i="46"/>
  <c r="F72" i="46"/>
  <c r="G72" i="46"/>
  <c r="Q72" i="46" s="1"/>
  <c r="H72" i="46"/>
  <c r="I72" i="46"/>
  <c r="N72" i="46" s="1"/>
  <c r="J72" i="46"/>
  <c r="O72" i="46" s="1"/>
  <c r="K72" i="46"/>
  <c r="L72" i="46"/>
  <c r="C73" i="46"/>
  <c r="M73" i="46" s="1"/>
  <c r="D73" i="46"/>
  <c r="N73" i="46" s="1"/>
  <c r="E73" i="46"/>
  <c r="F73" i="46"/>
  <c r="P73" i="46" s="1"/>
  <c r="G73" i="46"/>
  <c r="Q73" i="46" s="1"/>
  <c r="H73" i="46"/>
  <c r="I73" i="46"/>
  <c r="J73" i="46"/>
  <c r="K73" i="46"/>
  <c r="L73" i="46"/>
  <c r="C74" i="46"/>
  <c r="D74" i="46"/>
  <c r="E74" i="46"/>
  <c r="O74" i="46" s="1"/>
  <c r="F74" i="46"/>
  <c r="P74" i="46" s="1"/>
  <c r="G74" i="46"/>
  <c r="H74" i="46"/>
  <c r="I74" i="46"/>
  <c r="J74" i="46"/>
  <c r="K74" i="46"/>
  <c r="L74" i="46"/>
  <c r="Q74" i="46" s="1"/>
  <c r="C75" i="46"/>
  <c r="M75" i="46" s="1"/>
  <c r="D75" i="46"/>
  <c r="N75" i="46" s="1"/>
  <c r="E75" i="46"/>
  <c r="F75" i="46"/>
  <c r="G75" i="46"/>
  <c r="H75" i="46"/>
  <c r="I75" i="46"/>
  <c r="J75" i="46"/>
  <c r="O75" i="46" s="1"/>
  <c r="K75" i="46"/>
  <c r="P75" i="46" s="1"/>
  <c r="L75" i="46"/>
  <c r="Q75" i="46" s="1"/>
  <c r="C76" i="46"/>
  <c r="M76" i="46" s="1"/>
  <c r="D76" i="46"/>
  <c r="N76" i="46" s="1"/>
  <c r="E76" i="46"/>
  <c r="O76" i="46" s="1"/>
  <c r="F76" i="46"/>
  <c r="P76" i="46" s="1"/>
  <c r="G76" i="46"/>
  <c r="Q76" i="46" s="1"/>
  <c r="H76" i="46"/>
  <c r="I76" i="46"/>
  <c r="J76" i="46"/>
  <c r="K76" i="46"/>
  <c r="L76" i="46"/>
  <c r="C77" i="46"/>
  <c r="M77" i="46" s="1"/>
  <c r="D77" i="46"/>
  <c r="E77" i="46"/>
  <c r="F77" i="46"/>
  <c r="P77" i="46" s="1"/>
  <c r="G77" i="46"/>
  <c r="Q77" i="46" s="1"/>
  <c r="H77" i="46"/>
  <c r="I77" i="46"/>
  <c r="J77" i="46"/>
  <c r="K77" i="46"/>
  <c r="L77" i="46"/>
  <c r="C78" i="46"/>
  <c r="D78" i="46"/>
  <c r="E78" i="46"/>
  <c r="O78" i="46" s="1"/>
  <c r="F78" i="46"/>
  <c r="P78" i="46" s="1"/>
  <c r="G78" i="46"/>
  <c r="H78" i="46"/>
  <c r="I78" i="46"/>
  <c r="J78" i="46"/>
  <c r="K78" i="46"/>
  <c r="L78" i="46"/>
  <c r="C79" i="46"/>
  <c r="D79" i="46"/>
  <c r="N79" i="46" s="1"/>
  <c r="E79" i="46"/>
  <c r="O79" i="46" s="1"/>
  <c r="F79" i="46"/>
  <c r="G79" i="46"/>
  <c r="H79" i="46"/>
  <c r="I79" i="46"/>
  <c r="J79" i="46"/>
  <c r="K79" i="46"/>
  <c r="P79" i="46" s="1"/>
  <c r="L79" i="46"/>
  <c r="Q79" i="46" s="1"/>
  <c r="C80" i="46"/>
  <c r="M80" i="46" s="1"/>
  <c r="D80" i="46"/>
  <c r="E80" i="46"/>
  <c r="F80" i="46"/>
  <c r="G80" i="46"/>
  <c r="Q80" i="46" s="1"/>
  <c r="H80" i="46"/>
  <c r="I80" i="46"/>
  <c r="N80" i="46" s="1"/>
  <c r="J80" i="46"/>
  <c r="O80" i="46" s="1"/>
  <c r="K80" i="46"/>
  <c r="L80" i="46"/>
  <c r="C81" i="46"/>
  <c r="M81" i="46" s="1"/>
  <c r="D81" i="46"/>
  <c r="N81" i="46" s="1"/>
  <c r="E81" i="46"/>
  <c r="F81" i="46"/>
  <c r="P81" i="46" s="1"/>
  <c r="G81" i="46"/>
  <c r="Q81" i="46" s="1"/>
  <c r="H81" i="46"/>
  <c r="I81" i="46"/>
  <c r="J81" i="46"/>
  <c r="K81" i="46"/>
  <c r="L81" i="46"/>
  <c r="C82" i="46"/>
  <c r="D82" i="46"/>
  <c r="E82" i="46"/>
  <c r="O82" i="46" s="1"/>
  <c r="F82" i="46"/>
  <c r="P82" i="46" s="1"/>
  <c r="G82" i="46"/>
  <c r="H82" i="46"/>
  <c r="I82" i="46"/>
  <c r="J82" i="46"/>
  <c r="K82" i="46"/>
  <c r="L82" i="46"/>
  <c r="Q82" i="46" s="1"/>
  <c r="C83" i="46"/>
  <c r="M83" i="46" s="1"/>
  <c r="D83" i="46"/>
  <c r="N83" i="46" s="1"/>
  <c r="E83" i="46"/>
  <c r="F83" i="46"/>
  <c r="G83" i="46"/>
  <c r="H83" i="46"/>
  <c r="I83" i="46"/>
  <c r="J83" i="46"/>
  <c r="O83" i="46" s="1"/>
  <c r="K83" i="46"/>
  <c r="P83" i="46" s="1"/>
  <c r="L83" i="46"/>
  <c r="Q83" i="46" s="1"/>
  <c r="C84" i="46"/>
  <c r="M84" i="46" s="1"/>
  <c r="D84" i="46"/>
  <c r="N84" i="46" s="1"/>
  <c r="E84" i="46"/>
  <c r="O84" i="46" s="1"/>
  <c r="F84" i="46"/>
  <c r="P84" i="46" s="1"/>
  <c r="G84" i="46"/>
  <c r="Q84" i="46" s="1"/>
  <c r="H84" i="46"/>
  <c r="I84" i="46"/>
  <c r="J84" i="46"/>
  <c r="K84" i="46"/>
  <c r="L84" i="46"/>
  <c r="C85" i="46"/>
  <c r="M85" i="46" s="1"/>
  <c r="D85" i="46"/>
  <c r="E85" i="46"/>
  <c r="F85" i="46"/>
  <c r="P85" i="46" s="1"/>
  <c r="G85" i="46"/>
  <c r="Q85" i="46" s="1"/>
  <c r="H85" i="46"/>
  <c r="I85" i="46"/>
  <c r="J85" i="46"/>
  <c r="K85" i="46"/>
  <c r="L85" i="46"/>
  <c r="C86" i="46"/>
  <c r="D86" i="46"/>
  <c r="E86" i="46"/>
  <c r="O86" i="46" s="1"/>
  <c r="F86" i="46"/>
  <c r="P86" i="46" s="1"/>
  <c r="G86" i="46"/>
  <c r="H86" i="46"/>
  <c r="I86" i="46"/>
  <c r="J86" i="46"/>
  <c r="K86" i="46"/>
  <c r="L86" i="46"/>
  <c r="C87" i="46"/>
  <c r="D87" i="46"/>
  <c r="N87" i="46" s="1"/>
  <c r="E87" i="46"/>
  <c r="O87" i="46" s="1"/>
  <c r="F87" i="46"/>
  <c r="G87" i="46"/>
  <c r="H87" i="46"/>
  <c r="I87" i="46"/>
  <c r="J87" i="46"/>
  <c r="K87" i="46"/>
  <c r="P87" i="46" s="1"/>
  <c r="L87" i="46"/>
  <c r="Q87" i="46" s="1"/>
  <c r="C88" i="46"/>
  <c r="M88" i="46" s="1"/>
  <c r="D88" i="46"/>
  <c r="E88" i="46"/>
  <c r="F88" i="46"/>
  <c r="G88" i="46"/>
  <c r="Q88" i="46" s="1"/>
  <c r="H88" i="46"/>
  <c r="I88" i="46"/>
  <c r="N88" i="46" s="1"/>
  <c r="J88" i="46"/>
  <c r="O88" i="46" s="1"/>
  <c r="K88" i="46"/>
  <c r="L88" i="46"/>
  <c r="C89" i="46"/>
  <c r="M89" i="46" s="1"/>
  <c r="D89" i="46"/>
  <c r="N89" i="46" s="1"/>
  <c r="E89" i="46"/>
  <c r="F89" i="46"/>
  <c r="P89" i="46" s="1"/>
  <c r="G89" i="46"/>
  <c r="Q89" i="46" s="1"/>
  <c r="H89" i="46"/>
  <c r="I89" i="46"/>
  <c r="J89" i="46"/>
  <c r="K89" i="46"/>
  <c r="L89" i="46"/>
  <c r="C90" i="46"/>
  <c r="D90" i="46"/>
  <c r="E90" i="46"/>
  <c r="O90" i="46" s="1"/>
  <c r="F90" i="46"/>
  <c r="P90" i="46" s="1"/>
  <c r="G90" i="46"/>
  <c r="H90" i="46"/>
  <c r="I90" i="46"/>
  <c r="J90" i="46"/>
  <c r="K90" i="46"/>
  <c r="L90" i="46"/>
  <c r="Q90" i="46" s="1"/>
  <c r="C91" i="46"/>
  <c r="M91" i="46" s="1"/>
  <c r="D91" i="46"/>
  <c r="N91" i="46" s="1"/>
  <c r="E91" i="46"/>
  <c r="F91" i="46"/>
  <c r="G91" i="46"/>
  <c r="H91" i="46"/>
  <c r="I91" i="46"/>
  <c r="J91" i="46"/>
  <c r="O91" i="46" s="1"/>
  <c r="K91" i="46"/>
  <c r="P91" i="46" s="1"/>
  <c r="L91" i="46"/>
  <c r="Q91" i="46" s="1"/>
  <c r="C92" i="46"/>
  <c r="M92" i="46" s="1"/>
  <c r="D92" i="46"/>
  <c r="N92" i="46" s="1"/>
  <c r="E92" i="46"/>
  <c r="O92" i="46" s="1"/>
  <c r="F92" i="46"/>
  <c r="P92" i="46" s="1"/>
  <c r="G92" i="46"/>
  <c r="Q92" i="46" s="1"/>
  <c r="H92" i="46"/>
  <c r="I92" i="46"/>
  <c r="J92" i="46"/>
  <c r="K92" i="46"/>
  <c r="L92" i="46"/>
  <c r="C93" i="46"/>
  <c r="M93" i="46" s="1"/>
  <c r="D93" i="46"/>
  <c r="E93" i="46"/>
  <c r="F93" i="46"/>
  <c r="P93" i="46" s="1"/>
  <c r="G93" i="46"/>
  <c r="Q93" i="46" s="1"/>
  <c r="H93" i="46"/>
  <c r="I93" i="46"/>
  <c r="J93" i="46"/>
  <c r="K93" i="46"/>
  <c r="L93" i="46"/>
  <c r="C94" i="46"/>
  <c r="D94" i="46"/>
  <c r="E94" i="46"/>
  <c r="O94" i="46" s="1"/>
  <c r="F94" i="46"/>
  <c r="P94" i="46" s="1"/>
  <c r="G94" i="46"/>
  <c r="H94" i="46"/>
  <c r="I94" i="46"/>
  <c r="J94" i="46"/>
  <c r="K94" i="46"/>
  <c r="L94" i="46"/>
  <c r="C95" i="46"/>
  <c r="D95" i="46"/>
  <c r="N95" i="46" s="1"/>
  <c r="E95" i="46"/>
  <c r="O95" i="46" s="1"/>
  <c r="F95" i="46"/>
  <c r="G95" i="46"/>
  <c r="H95" i="46"/>
  <c r="I95" i="46"/>
  <c r="J95" i="46"/>
  <c r="K95" i="46"/>
  <c r="P95" i="46" s="1"/>
  <c r="L95" i="46"/>
  <c r="Q95" i="46" s="1"/>
  <c r="C96" i="46"/>
  <c r="M96" i="46" s="1"/>
  <c r="D96" i="46"/>
  <c r="E96" i="46"/>
  <c r="F96" i="46"/>
  <c r="G96" i="46"/>
  <c r="Q96" i="46" s="1"/>
  <c r="H96" i="46"/>
  <c r="I96" i="46"/>
  <c r="N96" i="46" s="1"/>
  <c r="J96" i="46"/>
  <c r="O96" i="46" s="1"/>
  <c r="K96" i="46"/>
  <c r="L96" i="46"/>
  <c r="C97" i="46"/>
  <c r="M97" i="46" s="1"/>
  <c r="D97" i="46"/>
  <c r="N97" i="46" s="1"/>
  <c r="E97" i="46"/>
  <c r="F97" i="46"/>
  <c r="P97" i="46" s="1"/>
  <c r="G97" i="46"/>
  <c r="Q97" i="46" s="1"/>
  <c r="H97" i="46"/>
  <c r="I97" i="46"/>
  <c r="J97" i="46"/>
  <c r="K97" i="46"/>
  <c r="L97" i="46"/>
  <c r="C98" i="46"/>
  <c r="D98" i="46"/>
  <c r="E98" i="46"/>
  <c r="O98" i="46" s="1"/>
  <c r="F98" i="46"/>
  <c r="P98" i="46" s="1"/>
  <c r="G98" i="46"/>
  <c r="H98" i="46"/>
  <c r="I98" i="46"/>
  <c r="J98" i="46"/>
  <c r="K98" i="46"/>
  <c r="L98" i="46"/>
  <c r="Q98" i="46" s="1"/>
  <c r="I3" i="46"/>
  <c r="U3" i="47" s="1"/>
  <c r="J3" i="46"/>
  <c r="V3" i="47" s="1"/>
  <c r="AA3" i="47" s="1"/>
  <c r="K3" i="46"/>
  <c r="W3" i="47" s="1"/>
  <c r="L3" i="46"/>
  <c r="X3" i="47" s="1"/>
  <c r="H3" i="46"/>
  <c r="T3" i="47" s="1"/>
  <c r="D3" i="46"/>
  <c r="D3" i="47" s="1"/>
  <c r="E3" i="46"/>
  <c r="E3" i="47" s="1"/>
  <c r="F3" i="46"/>
  <c r="F3" i="47" s="1"/>
  <c r="G3" i="46"/>
  <c r="G3" i="47" s="1"/>
  <c r="C3" i="46"/>
  <c r="C3" i="47" s="1"/>
  <c r="M131" i="41"/>
  <c r="N131" i="41"/>
  <c r="O131" i="41"/>
  <c r="T131" i="41" s="1"/>
  <c r="P131" i="41"/>
  <c r="Q131" i="41"/>
  <c r="M132" i="41"/>
  <c r="T132" i="41" s="1"/>
  <c r="N132" i="41"/>
  <c r="O132" i="41"/>
  <c r="P132" i="41"/>
  <c r="Q132" i="41"/>
  <c r="M133" i="41"/>
  <c r="N133" i="41"/>
  <c r="O133" i="41"/>
  <c r="P133" i="41"/>
  <c r="T133" i="41" s="1"/>
  <c r="Q133" i="41"/>
  <c r="M134" i="41"/>
  <c r="T134" i="41" s="1"/>
  <c r="N134" i="41"/>
  <c r="O134" i="41"/>
  <c r="P134" i="41"/>
  <c r="Q134" i="41"/>
  <c r="M135" i="41"/>
  <c r="N135" i="41"/>
  <c r="T135" i="41" s="1"/>
  <c r="O135" i="41"/>
  <c r="P135" i="41"/>
  <c r="Q135" i="41"/>
  <c r="M136" i="41"/>
  <c r="N136" i="41"/>
  <c r="O136" i="41"/>
  <c r="P136" i="41"/>
  <c r="Q136" i="41"/>
  <c r="M137" i="41"/>
  <c r="N137" i="41"/>
  <c r="T137" i="41" s="1"/>
  <c r="O137" i="41"/>
  <c r="P137" i="41"/>
  <c r="Q137" i="41"/>
  <c r="M138" i="41"/>
  <c r="N138" i="41"/>
  <c r="O138" i="41"/>
  <c r="P138" i="41"/>
  <c r="Q138" i="41"/>
  <c r="M139" i="41"/>
  <c r="N139" i="41"/>
  <c r="O139" i="41"/>
  <c r="T139" i="41" s="1"/>
  <c r="P139" i="41"/>
  <c r="Q139" i="41"/>
  <c r="M140" i="41"/>
  <c r="T140" i="41" s="1"/>
  <c r="N140" i="41"/>
  <c r="O140" i="41"/>
  <c r="P140" i="41"/>
  <c r="Q140" i="41"/>
  <c r="M141" i="41"/>
  <c r="N141" i="41"/>
  <c r="O141" i="41"/>
  <c r="P141" i="41"/>
  <c r="T141" i="41" s="1"/>
  <c r="Q141" i="41"/>
  <c r="M142" i="41"/>
  <c r="T142" i="41" s="1"/>
  <c r="N142" i="41"/>
  <c r="O142" i="41"/>
  <c r="P142" i="41"/>
  <c r="Q142" i="41"/>
  <c r="M143" i="41"/>
  <c r="N143" i="41"/>
  <c r="T143" i="41" s="1"/>
  <c r="O143" i="41"/>
  <c r="P143" i="41"/>
  <c r="Q143" i="41"/>
  <c r="M144" i="41"/>
  <c r="N144" i="41"/>
  <c r="O144" i="41"/>
  <c r="P144" i="41"/>
  <c r="Q144" i="41"/>
  <c r="M145" i="41"/>
  <c r="N145" i="41"/>
  <c r="T145" i="41" s="1"/>
  <c r="O145" i="41"/>
  <c r="P145" i="41"/>
  <c r="Q145" i="41"/>
  <c r="M146" i="41"/>
  <c r="N146" i="41"/>
  <c r="O146" i="41"/>
  <c r="P146" i="41"/>
  <c r="Q146" i="41"/>
  <c r="M147" i="41"/>
  <c r="N147" i="41"/>
  <c r="O147" i="41"/>
  <c r="T147" i="41" s="1"/>
  <c r="P147" i="41"/>
  <c r="Q147" i="41"/>
  <c r="M148" i="41"/>
  <c r="T148" i="41" s="1"/>
  <c r="N148" i="41"/>
  <c r="O148" i="41"/>
  <c r="P148" i="41"/>
  <c r="Q148" i="41"/>
  <c r="M149" i="41"/>
  <c r="N149" i="41"/>
  <c r="O149" i="41"/>
  <c r="P149" i="41"/>
  <c r="T149" i="41" s="1"/>
  <c r="Q149" i="41"/>
  <c r="M150" i="41"/>
  <c r="T150" i="41" s="1"/>
  <c r="N150" i="41"/>
  <c r="O150" i="41"/>
  <c r="P150" i="41"/>
  <c r="Q150" i="41"/>
  <c r="M151" i="41"/>
  <c r="N151" i="41"/>
  <c r="T151" i="41" s="1"/>
  <c r="O151" i="41"/>
  <c r="P151" i="41"/>
  <c r="Q151" i="41"/>
  <c r="M152" i="41"/>
  <c r="N152" i="41"/>
  <c r="O152" i="41"/>
  <c r="P152" i="41"/>
  <c r="Q152" i="41"/>
  <c r="M153" i="41"/>
  <c r="N153" i="41"/>
  <c r="T153" i="41" s="1"/>
  <c r="O153" i="41"/>
  <c r="P153" i="41"/>
  <c r="Q153" i="41"/>
  <c r="M154" i="41"/>
  <c r="N154" i="41"/>
  <c r="O154" i="41"/>
  <c r="P154" i="41"/>
  <c r="Q154" i="41"/>
  <c r="M155" i="41"/>
  <c r="N155" i="41"/>
  <c r="O155" i="41"/>
  <c r="T155" i="41" s="1"/>
  <c r="P155" i="41"/>
  <c r="Q155" i="41"/>
  <c r="M156" i="41"/>
  <c r="T156" i="41" s="1"/>
  <c r="N156" i="41"/>
  <c r="O156" i="41"/>
  <c r="P156" i="41"/>
  <c r="Q156" i="41"/>
  <c r="M157" i="41"/>
  <c r="N157" i="41"/>
  <c r="O157" i="41"/>
  <c r="P157" i="41"/>
  <c r="T157" i="41" s="1"/>
  <c r="Q157" i="41"/>
  <c r="M158" i="41"/>
  <c r="T158" i="41" s="1"/>
  <c r="N158" i="41"/>
  <c r="O158" i="41"/>
  <c r="P158" i="41"/>
  <c r="Q158" i="41"/>
  <c r="M159" i="41"/>
  <c r="N159" i="41"/>
  <c r="T159" i="41" s="1"/>
  <c r="O159" i="41"/>
  <c r="P159" i="41"/>
  <c r="Q159" i="41"/>
  <c r="M160" i="41"/>
  <c r="N160" i="41"/>
  <c r="O160" i="41"/>
  <c r="P160" i="41"/>
  <c r="Q160" i="41"/>
  <c r="M161" i="41"/>
  <c r="N161" i="41"/>
  <c r="T161" i="41" s="1"/>
  <c r="O161" i="41"/>
  <c r="P161" i="41"/>
  <c r="Q161" i="41"/>
  <c r="M162" i="41"/>
  <c r="N162" i="41"/>
  <c r="O162" i="41"/>
  <c r="P162" i="41"/>
  <c r="Q162" i="41"/>
  <c r="M163" i="41"/>
  <c r="N163" i="41"/>
  <c r="O163" i="41"/>
  <c r="T163" i="41" s="1"/>
  <c r="P163" i="41"/>
  <c r="Q163" i="41"/>
  <c r="M164" i="41"/>
  <c r="T164" i="41" s="1"/>
  <c r="N164" i="41"/>
  <c r="O164" i="41"/>
  <c r="P164" i="41"/>
  <c r="Q164" i="41"/>
  <c r="M165" i="41"/>
  <c r="N165" i="41"/>
  <c r="O165" i="41"/>
  <c r="P165" i="41"/>
  <c r="T165" i="41" s="1"/>
  <c r="Q165" i="41"/>
  <c r="M166" i="41"/>
  <c r="T166" i="41" s="1"/>
  <c r="N166" i="41"/>
  <c r="O166" i="41"/>
  <c r="P166" i="41"/>
  <c r="Q166" i="41"/>
  <c r="M167" i="41"/>
  <c r="N167" i="41"/>
  <c r="T167" i="41" s="1"/>
  <c r="O167" i="41"/>
  <c r="P167" i="41"/>
  <c r="Q167" i="41"/>
  <c r="M168" i="41"/>
  <c r="N168" i="41"/>
  <c r="O168" i="41"/>
  <c r="P168" i="41"/>
  <c r="Q168" i="41"/>
  <c r="M169" i="41"/>
  <c r="N169" i="41"/>
  <c r="T169" i="41" s="1"/>
  <c r="O169" i="41"/>
  <c r="P169" i="41"/>
  <c r="Q169" i="41"/>
  <c r="M170" i="41"/>
  <c r="N170" i="41"/>
  <c r="O170" i="41"/>
  <c r="P170" i="41"/>
  <c r="Q170" i="41"/>
  <c r="M171" i="41"/>
  <c r="N171" i="41"/>
  <c r="O171" i="41"/>
  <c r="T171" i="41" s="1"/>
  <c r="P171" i="41"/>
  <c r="Q171" i="41"/>
  <c r="M172" i="41"/>
  <c r="T172" i="41" s="1"/>
  <c r="N172" i="41"/>
  <c r="O172" i="41"/>
  <c r="P172" i="41"/>
  <c r="Q172" i="41"/>
  <c r="M173" i="41"/>
  <c r="N173" i="41"/>
  <c r="O173" i="41"/>
  <c r="P173" i="41"/>
  <c r="T173" i="41" s="1"/>
  <c r="Q173" i="41"/>
  <c r="M174" i="41"/>
  <c r="T174" i="41" s="1"/>
  <c r="N174" i="41"/>
  <c r="O174" i="41"/>
  <c r="P174" i="41"/>
  <c r="Q174" i="41"/>
  <c r="M175" i="41"/>
  <c r="N175" i="41"/>
  <c r="T175" i="41" s="1"/>
  <c r="O175" i="41"/>
  <c r="P175" i="41"/>
  <c r="Q175" i="41"/>
  <c r="M176" i="41"/>
  <c r="N176" i="41"/>
  <c r="O176" i="41"/>
  <c r="P176" i="41"/>
  <c r="Q176" i="41"/>
  <c r="M177" i="41"/>
  <c r="N177" i="41"/>
  <c r="T177" i="41" s="1"/>
  <c r="O177" i="41"/>
  <c r="P177" i="41"/>
  <c r="Q177" i="41"/>
  <c r="M178" i="41"/>
  <c r="N178" i="41"/>
  <c r="O178" i="41"/>
  <c r="P178" i="41"/>
  <c r="Q178" i="41"/>
  <c r="M179" i="41"/>
  <c r="N179" i="41"/>
  <c r="O179" i="41"/>
  <c r="T179" i="41" s="1"/>
  <c r="P179" i="41"/>
  <c r="Q179" i="41"/>
  <c r="M180" i="41"/>
  <c r="T180" i="41" s="1"/>
  <c r="N180" i="41"/>
  <c r="O180" i="41"/>
  <c r="P180" i="41"/>
  <c r="Q180" i="41"/>
  <c r="M181" i="41"/>
  <c r="N181" i="41"/>
  <c r="O181" i="41"/>
  <c r="P181" i="41"/>
  <c r="T181" i="41" s="1"/>
  <c r="Q181" i="41"/>
  <c r="M182" i="41"/>
  <c r="T182" i="41" s="1"/>
  <c r="N182" i="41"/>
  <c r="O182" i="41"/>
  <c r="P182" i="41"/>
  <c r="Q182" i="41"/>
  <c r="M183" i="41"/>
  <c r="N183" i="41"/>
  <c r="T183" i="41" s="1"/>
  <c r="O183" i="41"/>
  <c r="P183" i="41"/>
  <c r="Q183" i="41"/>
  <c r="M184" i="41"/>
  <c r="N184" i="41"/>
  <c r="O184" i="41"/>
  <c r="P184" i="41"/>
  <c r="Q184" i="41"/>
  <c r="M185" i="41"/>
  <c r="N185" i="41"/>
  <c r="T185" i="41" s="1"/>
  <c r="O185" i="41"/>
  <c r="P185" i="41"/>
  <c r="Q185" i="41"/>
  <c r="M186" i="41"/>
  <c r="N186" i="41"/>
  <c r="O186" i="41"/>
  <c r="P186" i="41"/>
  <c r="Q186" i="41"/>
  <c r="M187" i="41"/>
  <c r="N187" i="41"/>
  <c r="O187" i="41"/>
  <c r="T187" i="41" s="1"/>
  <c r="P187" i="41"/>
  <c r="Q187" i="41"/>
  <c r="M188" i="41"/>
  <c r="T188" i="41" s="1"/>
  <c r="N188" i="41"/>
  <c r="O188" i="41"/>
  <c r="P188" i="41"/>
  <c r="Q188" i="41"/>
  <c r="M189" i="41"/>
  <c r="N189" i="41"/>
  <c r="O189" i="41"/>
  <c r="P189" i="41"/>
  <c r="T189" i="41" s="1"/>
  <c r="Q189" i="41"/>
  <c r="M190" i="41"/>
  <c r="T190" i="41" s="1"/>
  <c r="N190" i="41"/>
  <c r="O190" i="41"/>
  <c r="P190" i="41"/>
  <c r="Q190" i="41"/>
  <c r="M191" i="41"/>
  <c r="N191" i="41"/>
  <c r="T191" i="41" s="1"/>
  <c r="O191" i="41"/>
  <c r="P191" i="41"/>
  <c r="Q191" i="41"/>
  <c r="M192" i="41"/>
  <c r="N192" i="41"/>
  <c r="O192" i="41"/>
  <c r="P192" i="41"/>
  <c r="Q192" i="41"/>
  <c r="M193" i="41"/>
  <c r="N193" i="41"/>
  <c r="T193" i="41" s="1"/>
  <c r="O193" i="41"/>
  <c r="P193" i="41"/>
  <c r="Q193" i="41"/>
  <c r="M194" i="41"/>
  <c r="N194" i="41"/>
  <c r="O194" i="41"/>
  <c r="P194" i="41"/>
  <c r="Q194" i="41"/>
  <c r="M195" i="41"/>
  <c r="N195" i="41"/>
  <c r="O195" i="41"/>
  <c r="T195" i="41" s="1"/>
  <c r="P195" i="41"/>
  <c r="Q195" i="41"/>
  <c r="M196" i="41"/>
  <c r="T196" i="41" s="1"/>
  <c r="N196" i="41"/>
  <c r="O196" i="41"/>
  <c r="P196" i="41"/>
  <c r="Q196" i="41"/>
  <c r="M197" i="41"/>
  <c r="N197" i="41"/>
  <c r="O197" i="41"/>
  <c r="T197" i="41" s="1"/>
  <c r="P197" i="41"/>
  <c r="Q197" i="41"/>
  <c r="M198" i="41"/>
  <c r="T198" i="41" s="1"/>
  <c r="N198" i="41"/>
  <c r="O198" i="41"/>
  <c r="P198" i="41"/>
  <c r="Q198" i="41"/>
  <c r="M199" i="41"/>
  <c r="N199" i="41"/>
  <c r="T199" i="41" s="1"/>
  <c r="O199" i="41"/>
  <c r="P199" i="41"/>
  <c r="Q199" i="41"/>
  <c r="M200" i="41"/>
  <c r="N200" i="41"/>
  <c r="O200" i="41"/>
  <c r="P200" i="41"/>
  <c r="Q200" i="41"/>
  <c r="M201" i="41"/>
  <c r="N201" i="41"/>
  <c r="T201" i="41" s="1"/>
  <c r="O201" i="41"/>
  <c r="P201" i="41"/>
  <c r="Q201" i="41"/>
  <c r="M202" i="41"/>
  <c r="N202" i="41"/>
  <c r="O202" i="41"/>
  <c r="P202" i="41"/>
  <c r="Q202" i="41"/>
  <c r="M203" i="41"/>
  <c r="N203" i="41"/>
  <c r="O203" i="41"/>
  <c r="T203" i="41" s="1"/>
  <c r="P203" i="41"/>
  <c r="Q203" i="41"/>
  <c r="M204" i="41"/>
  <c r="T204" i="41" s="1"/>
  <c r="N204" i="41"/>
  <c r="O204" i="41"/>
  <c r="P204" i="41"/>
  <c r="Q204" i="41"/>
  <c r="M205" i="41"/>
  <c r="N205" i="41"/>
  <c r="O205" i="41"/>
  <c r="T205" i="41" s="1"/>
  <c r="P205" i="41"/>
  <c r="Q205" i="41"/>
  <c r="M206" i="41"/>
  <c r="T206" i="41" s="1"/>
  <c r="N206" i="41"/>
  <c r="O206" i="41"/>
  <c r="P206" i="41"/>
  <c r="Q206" i="41"/>
  <c r="M207" i="41"/>
  <c r="N207" i="41"/>
  <c r="T207" i="41" s="1"/>
  <c r="O207" i="41"/>
  <c r="P207" i="41"/>
  <c r="Q207" i="41"/>
  <c r="M208" i="41"/>
  <c r="N208" i="41"/>
  <c r="O208" i="41"/>
  <c r="P208" i="41"/>
  <c r="Q208" i="41"/>
  <c r="M209" i="41"/>
  <c r="N209" i="41"/>
  <c r="T209" i="41" s="1"/>
  <c r="O209" i="41"/>
  <c r="P209" i="41"/>
  <c r="Q209" i="41"/>
  <c r="M210" i="41"/>
  <c r="N210" i="41"/>
  <c r="O210" i="41"/>
  <c r="P210" i="41"/>
  <c r="Q210" i="41"/>
  <c r="M211" i="41"/>
  <c r="N211" i="41"/>
  <c r="O211" i="41"/>
  <c r="T211" i="41" s="1"/>
  <c r="P211" i="41"/>
  <c r="Q211" i="41"/>
  <c r="M212" i="41"/>
  <c r="T212" i="41" s="1"/>
  <c r="N212" i="41"/>
  <c r="O212" i="41"/>
  <c r="P212" i="41"/>
  <c r="Q212" i="41"/>
  <c r="M213" i="41"/>
  <c r="N213" i="41"/>
  <c r="O213" i="41"/>
  <c r="T213" i="41" s="1"/>
  <c r="P213" i="41"/>
  <c r="Q213" i="41"/>
  <c r="M214" i="41"/>
  <c r="T214" i="41" s="1"/>
  <c r="N214" i="41"/>
  <c r="O214" i="41"/>
  <c r="P214" i="41"/>
  <c r="Q214" i="41"/>
  <c r="M215" i="41"/>
  <c r="N215" i="41"/>
  <c r="T215" i="41" s="1"/>
  <c r="O215" i="41"/>
  <c r="P215" i="41"/>
  <c r="Q215" i="41"/>
  <c r="M216" i="41"/>
  <c r="N216" i="41"/>
  <c r="O216" i="41"/>
  <c r="P216" i="41"/>
  <c r="Q216" i="41"/>
  <c r="M217" i="41"/>
  <c r="N217" i="41"/>
  <c r="T217" i="41" s="1"/>
  <c r="O217" i="41"/>
  <c r="P217" i="41"/>
  <c r="Q217" i="41"/>
  <c r="M218" i="41"/>
  <c r="N218" i="41"/>
  <c r="O218" i="41"/>
  <c r="P218" i="41"/>
  <c r="Q218" i="41"/>
  <c r="M219" i="41"/>
  <c r="N219" i="41"/>
  <c r="O219" i="41"/>
  <c r="T219" i="41" s="1"/>
  <c r="P219" i="41"/>
  <c r="Q219" i="41"/>
  <c r="M220" i="41"/>
  <c r="T220" i="41" s="1"/>
  <c r="N220" i="41"/>
  <c r="O220" i="41"/>
  <c r="P220" i="41"/>
  <c r="Q220" i="41"/>
  <c r="M221" i="41"/>
  <c r="N221" i="41"/>
  <c r="O221" i="41"/>
  <c r="T221" i="41" s="1"/>
  <c r="P221" i="41"/>
  <c r="Q221" i="41"/>
  <c r="M222" i="41"/>
  <c r="T222" i="41" s="1"/>
  <c r="N222" i="41"/>
  <c r="O222" i="41"/>
  <c r="P222" i="41"/>
  <c r="Q222" i="41"/>
  <c r="M223" i="41"/>
  <c r="N223" i="41"/>
  <c r="T223" i="41" s="1"/>
  <c r="O223" i="41"/>
  <c r="P223" i="41"/>
  <c r="Q223" i="41"/>
  <c r="M224" i="41"/>
  <c r="N224" i="41"/>
  <c r="O224" i="41"/>
  <c r="P224" i="41"/>
  <c r="Q224" i="41"/>
  <c r="M225" i="41"/>
  <c r="N225" i="41"/>
  <c r="T225" i="41" s="1"/>
  <c r="O225" i="41"/>
  <c r="P225" i="41"/>
  <c r="Q225" i="41"/>
  <c r="Q130" i="41"/>
  <c r="T130" i="41" s="1"/>
  <c r="P130" i="41"/>
  <c r="O130" i="41"/>
  <c r="N130" i="41"/>
  <c r="M130" i="41"/>
  <c r="T136" i="41"/>
  <c r="T138" i="41"/>
  <c r="T144" i="41"/>
  <c r="T146" i="41"/>
  <c r="T152" i="41"/>
  <c r="T154" i="41"/>
  <c r="T160" i="41"/>
  <c r="T162" i="41"/>
  <c r="T168" i="41"/>
  <c r="T170" i="41"/>
  <c r="T176" i="41"/>
  <c r="T178" i="41"/>
  <c r="T184" i="41"/>
  <c r="T186" i="41"/>
  <c r="T192" i="41"/>
  <c r="T194" i="41"/>
  <c r="T200" i="41"/>
  <c r="T202" i="41"/>
  <c r="T208" i="41"/>
  <c r="T210" i="41"/>
  <c r="T216" i="41"/>
  <c r="T218" i="41"/>
  <c r="T224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H137" i="41"/>
  <c r="I137" i="41"/>
  <c r="J137" i="41"/>
  <c r="K137" i="41"/>
  <c r="L137" i="41"/>
  <c r="H138" i="41"/>
  <c r="I138" i="41"/>
  <c r="J138" i="41"/>
  <c r="K138" i="41"/>
  <c r="L138" i="41"/>
  <c r="H139" i="41"/>
  <c r="I139" i="41"/>
  <c r="J139" i="41"/>
  <c r="K139" i="41"/>
  <c r="L139" i="41"/>
  <c r="H140" i="41"/>
  <c r="I140" i="41"/>
  <c r="J140" i="41"/>
  <c r="K140" i="41"/>
  <c r="L140" i="41"/>
  <c r="H141" i="41"/>
  <c r="I141" i="41"/>
  <c r="J141" i="41"/>
  <c r="K141" i="41"/>
  <c r="L141" i="41"/>
  <c r="H142" i="41"/>
  <c r="I142" i="41"/>
  <c r="J142" i="41"/>
  <c r="K142" i="41"/>
  <c r="L142" i="41"/>
  <c r="H143" i="41"/>
  <c r="I143" i="41"/>
  <c r="J143" i="41"/>
  <c r="K143" i="41"/>
  <c r="L143" i="41"/>
  <c r="H144" i="41"/>
  <c r="I144" i="41"/>
  <c r="J144" i="41"/>
  <c r="K144" i="41"/>
  <c r="L144" i="41"/>
  <c r="H145" i="41"/>
  <c r="I145" i="41"/>
  <c r="J145" i="41"/>
  <c r="K145" i="41"/>
  <c r="L145" i="41"/>
  <c r="H146" i="41"/>
  <c r="I146" i="41"/>
  <c r="J146" i="41"/>
  <c r="K146" i="41"/>
  <c r="L146" i="41"/>
  <c r="H147" i="41"/>
  <c r="I147" i="41"/>
  <c r="J147" i="41"/>
  <c r="K147" i="41"/>
  <c r="L147" i="41"/>
  <c r="H148" i="41"/>
  <c r="I148" i="41"/>
  <c r="J148" i="41"/>
  <c r="K148" i="41"/>
  <c r="L148" i="41"/>
  <c r="H149" i="41"/>
  <c r="I149" i="41"/>
  <c r="J149" i="41"/>
  <c r="K149" i="41"/>
  <c r="L149" i="41"/>
  <c r="H150" i="41"/>
  <c r="I150" i="41"/>
  <c r="J150" i="41"/>
  <c r="K150" i="41"/>
  <c r="L150" i="41"/>
  <c r="H151" i="41"/>
  <c r="I151" i="41"/>
  <c r="J151" i="41"/>
  <c r="K151" i="41"/>
  <c r="L151" i="41"/>
  <c r="H152" i="41"/>
  <c r="I152" i="41"/>
  <c r="J152" i="41"/>
  <c r="K152" i="41"/>
  <c r="L152" i="41"/>
  <c r="H153" i="41"/>
  <c r="I153" i="41"/>
  <c r="J153" i="41"/>
  <c r="K153" i="41"/>
  <c r="L153" i="41"/>
  <c r="H154" i="41"/>
  <c r="I154" i="41"/>
  <c r="J154" i="41"/>
  <c r="K154" i="41"/>
  <c r="L154" i="41"/>
  <c r="H155" i="41"/>
  <c r="I155" i="41"/>
  <c r="J155" i="41"/>
  <c r="K155" i="41"/>
  <c r="L155" i="41"/>
  <c r="H156" i="41"/>
  <c r="I156" i="41"/>
  <c r="J156" i="41"/>
  <c r="K156" i="41"/>
  <c r="L156" i="41"/>
  <c r="H157" i="41"/>
  <c r="I157" i="41"/>
  <c r="J157" i="41"/>
  <c r="K157" i="41"/>
  <c r="L157" i="41"/>
  <c r="H158" i="41"/>
  <c r="I158" i="41"/>
  <c r="J158" i="41"/>
  <c r="K158" i="41"/>
  <c r="L158" i="41"/>
  <c r="H159" i="41"/>
  <c r="I159" i="41"/>
  <c r="J159" i="41"/>
  <c r="K159" i="41"/>
  <c r="L159" i="41"/>
  <c r="H160" i="41"/>
  <c r="I160" i="41"/>
  <c r="J160" i="41"/>
  <c r="K160" i="41"/>
  <c r="L160" i="41"/>
  <c r="H161" i="41"/>
  <c r="I161" i="41"/>
  <c r="J161" i="41"/>
  <c r="K161" i="41"/>
  <c r="L161" i="41"/>
  <c r="H162" i="41"/>
  <c r="I162" i="41"/>
  <c r="J162" i="41"/>
  <c r="K162" i="41"/>
  <c r="L162" i="41"/>
  <c r="H163" i="41"/>
  <c r="I163" i="41"/>
  <c r="J163" i="41"/>
  <c r="K163" i="41"/>
  <c r="L163" i="41"/>
  <c r="H164" i="41"/>
  <c r="I164" i="41"/>
  <c r="J164" i="41"/>
  <c r="K164" i="41"/>
  <c r="L164" i="41"/>
  <c r="H165" i="41"/>
  <c r="I165" i="41"/>
  <c r="J165" i="41"/>
  <c r="K165" i="41"/>
  <c r="L165" i="41"/>
  <c r="H166" i="41"/>
  <c r="I166" i="41"/>
  <c r="J166" i="41"/>
  <c r="K166" i="41"/>
  <c r="L166" i="41"/>
  <c r="H167" i="41"/>
  <c r="I167" i="41"/>
  <c r="J167" i="41"/>
  <c r="K167" i="41"/>
  <c r="L167" i="41"/>
  <c r="H168" i="41"/>
  <c r="I168" i="41"/>
  <c r="J168" i="41"/>
  <c r="K168" i="41"/>
  <c r="L168" i="41"/>
  <c r="H169" i="41"/>
  <c r="I169" i="41"/>
  <c r="J169" i="41"/>
  <c r="K169" i="41"/>
  <c r="L169" i="41"/>
  <c r="H170" i="41"/>
  <c r="I170" i="41"/>
  <c r="J170" i="41"/>
  <c r="K170" i="41"/>
  <c r="L170" i="41"/>
  <c r="H171" i="41"/>
  <c r="I171" i="41"/>
  <c r="J171" i="41"/>
  <c r="K171" i="41"/>
  <c r="L171" i="41"/>
  <c r="H172" i="41"/>
  <c r="I172" i="41"/>
  <c r="J172" i="41"/>
  <c r="K172" i="41"/>
  <c r="L172" i="41"/>
  <c r="H173" i="41"/>
  <c r="I173" i="41"/>
  <c r="J173" i="41"/>
  <c r="K173" i="41"/>
  <c r="L173" i="41"/>
  <c r="H174" i="41"/>
  <c r="I174" i="41"/>
  <c r="J174" i="41"/>
  <c r="K174" i="41"/>
  <c r="L174" i="41"/>
  <c r="H175" i="41"/>
  <c r="I175" i="41"/>
  <c r="J175" i="41"/>
  <c r="K175" i="41"/>
  <c r="L175" i="41"/>
  <c r="H176" i="41"/>
  <c r="I176" i="41"/>
  <c r="J176" i="41"/>
  <c r="K176" i="41"/>
  <c r="L176" i="41"/>
  <c r="H177" i="41"/>
  <c r="I177" i="41"/>
  <c r="J177" i="41"/>
  <c r="K177" i="41"/>
  <c r="L177" i="41"/>
  <c r="H178" i="41"/>
  <c r="I178" i="41"/>
  <c r="J178" i="41"/>
  <c r="K178" i="41"/>
  <c r="L178" i="41"/>
  <c r="H179" i="41"/>
  <c r="I179" i="41"/>
  <c r="J179" i="41"/>
  <c r="K179" i="41"/>
  <c r="L179" i="41"/>
  <c r="H180" i="41"/>
  <c r="I180" i="41"/>
  <c r="J180" i="41"/>
  <c r="K180" i="41"/>
  <c r="L180" i="41"/>
  <c r="H181" i="41"/>
  <c r="I181" i="41"/>
  <c r="J181" i="41"/>
  <c r="K181" i="41"/>
  <c r="L181" i="41"/>
  <c r="H182" i="41"/>
  <c r="I182" i="41"/>
  <c r="J182" i="41"/>
  <c r="K182" i="41"/>
  <c r="L182" i="41"/>
  <c r="H183" i="41"/>
  <c r="I183" i="41"/>
  <c r="J183" i="41"/>
  <c r="K183" i="41"/>
  <c r="L183" i="41"/>
  <c r="H184" i="41"/>
  <c r="I184" i="41"/>
  <c r="J184" i="41"/>
  <c r="K184" i="41"/>
  <c r="L184" i="41"/>
  <c r="H185" i="41"/>
  <c r="I185" i="41"/>
  <c r="J185" i="41"/>
  <c r="K185" i="41"/>
  <c r="L185" i="41"/>
  <c r="H186" i="41"/>
  <c r="I186" i="41"/>
  <c r="J186" i="41"/>
  <c r="K186" i="41"/>
  <c r="L186" i="41"/>
  <c r="H187" i="41"/>
  <c r="I187" i="41"/>
  <c r="J187" i="41"/>
  <c r="K187" i="41"/>
  <c r="L187" i="41"/>
  <c r="H188" i="41"/>
  <c r="I188" i="41"/>
  <c r="J188" i="41"/>
  <c r="K188" i="41"/>
  <c r="L188" i="41"/>
  <c r="H189" i="41"/>
  <c r="I189" i="41"/>
  <c r="J189" i="41"/>
  <c r="K189" i="41"/>
  <c r="L189" i="41"/>
  <c r="H190" i="41"/>
  <c r="I190" i="41"/>
  <c r="J190" i="41"/>
  <c r="K190" i="41"/>
  <c r="L190" i="41"/>
  <c r="H191" i="41"/>
  <c r="I191" i="41"/>
  <c r="J191" i="41"/>
  <c r="K191" i="41"/>
  <c r="L191" i="41"/>
  <c r="H192" i="41"/>
  <c r="I192" i="41"/>
  <c r="J192" i="41"/>
  <c r="K192" i="41"/>
  <c r="L192" i="41"/>
  <c r="H193" i="41"/>
  <c r="I193" i="41"/>
  <c r="J193" i="41"/>
  <c r="K193" i="41"/>
  <c r="L193" i="41"/>
  <c r="H194" i="41"/>
  <c r="I194" i="41"/>
  <c r="J194" i="41"/>
  <c r="K194" i="41"/>
  <c r="L194" i="41"/>
  <c r="H195" i="41"/>
  <c r="I195" i="41"/>
  <c r="J195" i="41"/>
  <c r="K195" i="41"/>
  <c r="L195" i="41"/>
  <c r="H196" i="41"/>
  <c r="I196" i="41"/>
  <c r="J196" i="41"/>
  <c r="K196" i="41"/>
  <c r="L196" i="41"/>
  <c r="H197" i="41"/>
  <c r="I197" i="41"/>
  <c r="J197" i="41"/>
  <c r="K197" i="41"/>
  <c r="L197" i="41"/>
  <c r="H198" i="41"/>
  <c r="I198" i="41"/>
  <c r="J198" i="41"/>
  <c r="K198" i="41"/>
  <c r="L198" i="41"/>
  <c r="H199" i="41"/>
  <c r="I199" i="41"/>
  <c r="J199" i="41"/>
  <c r="K199" i="41"/>
  <c r="L199" i="41"/>
  <c r="H200" i="41"/>
  <c r="I200" i="41"/>
  <c r="J200" i="41"/>
  <c r="K200" i="41"/>
  <c r="L200" i="41"/>
  <c r="H201" i="41"/>
  <c r="I201" i="41"/>
  <c r="J201" i="41"/>
  <c r="K201" i="41"/>
  <c r="L201" i="41"/>
  <c r="H202" i="41"/>
  <c r="I202" i="41"/>
  <c r="J202" i="41"/>
  <c r="K202" i="41"/>
  <c r="L202" i="41"/>
  <c r="H203" i="41"/>
  <c r="I203" i="41"/>
  <c r="J203" i="41"/>
  <c r="K203" i="41"/>
  <c r="L203" i="41"/>
  <c r="H204" i="41"/>
  <c r="I204" i="41"/>
  <c r="J204" i="41"/>
  <c r="K204" i="41"/>
  <c r="L204" i="41"/>
  <c r="H205" i="41"/>
  <c r="I205" i="41"/>
  <c r="J205" i="41"/>
  <c r="K205" i="41"/>
  <c r="L205" i="41"/>
  <c r="H206" i="41"/>
  <c r="I206" i="41"/>
  <c r="J206" i="41"/>
  <c r="K206" i="41"/>
  <c r="L206" i="41"/>
  <c r="H207" i="41"/>
  <c r="I207" i="41"/>
  <c r="J207" i="41"/>
  <c r="K207" i="41"/>
  <c r="L207" i="41"/>
  <c r="H208" i="41"/>
  <c r="I208" i="41"/>
  <c r="J208" i="41"/>
  <c r="K208" i="41"/>
  <c r="L208" i="41"/>
  <c r="H209" i="41"/>
  <c r="I209" i="41"/>
  <c r="J209" i="41"/>
  <c r="K209" i="41"/>
  <c r="L209" i="41"/>
  <c r="H210" i="41"/>
  <c r="I210" i="41"/>
  <c r="J210" i="41"/>
  <c r="K210" i="41"/>
  <c r="L210" i="41"/>
  <c r="H211" i="41"/>
  <c r="I211" i="41"/>
  <c r="J211" i="41"/>
  <c r="K211" i="41"/>
  <c r="L211" i="41"/>
  <c r="H212" i="41"/>
  <c r="I212" i="41"/>
  <c r="J212" i="41"/>
  <c r="K212" i="41"/>
  <c r="L212" i="41"/>
  <c r="H213" i="41"/>
  <c r="I213" i="41"/>
  <c r="J213" i="41"/>
  <c r="K213" i="41"/>
  <c r="L213" i="41"/>
  <c r="H214" i="41"/>
  <c r="I214" i="41"/>
  <c r="J214" i="41"/>
  <c r="K214" i="41"/>
  <c r="L214" i="41"/>
  <c r="H215" i="41"/>
  <c r="I215" i="41"/>
  <c r="J215" i="41"/>
  <c r="K215" i="41"/>
  <c r="L215" i="41"/>
  <c r="H216" i="41"/>
  <c r="I216" i="41"/>
  <c r="J216" i="41"/>
  <c r="K216" i="41"/>
  <c r="L216" i="41"/>
  <c r="H217" i="41"/>
  <c r="I217" i="41"/>
  <c r="J217" i="41"/>
  <c r="K217" i="41"/>
  <c r="L217" i="41"/>
  <c r="H218" i="41"/>
  <c r="I218" i="41"/>
  <c r="J218" i="41"/>
  <c r="K218" i="41"/>
  <c r="L218" i="41"/>
  <c r="H219" i="41"/>
  <c r="I219" i="41"/>
  <c r="J219" i="41"/>
  <c r="K219" i="41"/>
  <c r="L219" i="41"/>
  <c r="H220" i="41"/>
  <c r="I220" i="41"/>
  <c r="J220" i="41"/>
  <c r="K220" i="41"/>
  <c r="L220" i="41"/>
  <c r="H221" i="41"/>
  <c r="I221" i="41"/>
  <c r="J221" i="41"/>
  <c r="K221" i="41"/>
  <c r="L221" i="41"/>
  <c r="H222" i="41"/>
  <c r="I222" i="41"/>
  <c r="J222" i="41"/>
  <c r="K222" i="41"/>
  <c r="L222" i="41"/>
  <c r="H223" i="41"/>
  <c r="I223" i="41"/>
  <c r="J223" i="41"/>
  <c r="K223" i="41"/>
  <c r="L223" i="41"/>
  <c r="H224" i="41"/>
  <c r="I224" i="41"/>
  <c r="J224" i="41"/>
  <c r="K224" i="41"/>
  <c r="L224" i="41"/>
  <c r="H225" i="41"/>
  <c r="I225" i="41"/>
  <c r="J225" i="41"/>
  <c r="K225" i="41"/>
  <c r="L225" i="41"/>
  <c r="H131" i="41"/>
  <c r="I131" i="41"/>
  <c r="J131" i="41"/>
  <c r="K131" i="41"/>
  <c r="L131" i="41"/>
  <c r="H132" i="41"/>
  <c r="I132" i="41"/>
  <c r="J132" i="41"/>
  <c r="K132" i="41"/>
  <c r="L132" i="41"/>
  <c r="H133" i="41"/>
  <c r="I133" i="41"/>
  <c r="S133" i="41" s="1"/>
  <c r="J133" i="41"/>
  <c r="K133" i="41"/>
  <c r="L133" i="41"/>
  <c r="H134" i="41"/>
  <c r="S134" i="41" s="1"/>
  <c r="I134" i="41"/>
  <c r="J134" i="41"/>
  <c r="K134" i="41"/>
  <c r="L134" i="41"/>
  <c r="H135" i="41"/>
  <c r="S135" i="41" s="1"/>
  <c r="I135" i="41"/>
  <c r="J135" i="41"/>
  <c r="K135" i="41"/>
  <c r="L135" i="41"/>
  <c r="H136" i="41"/>
  <c r="I136" i="41"/>
  <c r="J136" i="41"/>
  <c r="K136" i="41"/>
  <c r="S136" i="41" s="1"/>
  <c r="L136" i="41"/>
  <c r="S131" i="41"/>
  <c r="S132" i="41"/>
  <c r="L130" i="41"/>
  <c r="K130" i="41"/>
  <c r="J130" i="41"/>
  <c r="I130" i="41"/>
  <c r="H130" i="41"/>
  <c r="BL11" i="41"/>
  <c r="BM11" i="41"/>
  <c r="BN11" i="41"/>
  <c r="BO11" i="41"/>
  <c r="BL12" i="41"/>
  <c r="BM12" i="41"/>
  <c r="BN12" i="41"/>
  <c r="BO12" i="41"/>
  <c r="BL13" i="41"/>
  <c r="BM13" i="41"/>
  <c r="BN13" i="41"/>
  <c r="BO13" i="41"/>
  <c r="BL14" i="41"/>
  <c r="BM14" i="41"/>
  <c r="BN14" i="41"/>
  <c r="BO14" i="41"/>
  <c r="BL15" i="41"/>
  <c r="BM15" i="41"/>
  <c r="BN15" i="41"/>
  <c r="BO15" i="41"/>
  <c r="BL16" i="41"/>
  <c r="BM16" i="41"/>
  <c r="BN16" i="41"/>
  <c r="BO16" i="41"/>
  <c r="BL17" i="41"/>
  <c r="BM17" i="41"/>
  <c r="BN17" i="41"/>
  <c r="BO17" i="41"/>
  <c r="BL18" i="41"/>
  <c r="BM18" i="41"/>
  <c r="BN18" i="41"/>
  <c r="BO18" i="41"/>
  <c r="BL19" i="41"/>
  <c r="BM19" i="41"/>
  <c r="BN19" i="41"/>
  <c r="BO19" i="41"/>
  <c r="BL20" i="41"/>
  <c r="BM20" i="41"/>
  <c r="BN20" i="41"/>
  <c r="BO20" i="41"/>
  <c r="BL21" i="41"/>
  <c r="BM21" i="41"/>
  <c r="BN21" i="41"/>
  <c r="BO21" i="41"/>
  <c r="BL22" i="41"/>
  <c r="BM22" i="41"/>
  <c r="BN22" i="41"/>
  <c r="BO22" i="41"/>
  <c r="BL23" i="41"/>
  <c r="BM23" i="41"/>
  <c r="BN23" i="41"/>
  <c r="BO23" i="41"/>
  <c r="BL24" i="41"/>
  <c r="BM24" i="41"/>
  <c r="BN24" i="41"/>
  <c r="BO24" i="41"/>
  <c r="BL25" i="41"/>
  <c r="BM25" i="41"/>
  <c r="BN25" i="41"/>
  <c r="BO25" i="41"/>
  <c r="BL26" i="41"/>
  <c r="BM26" i="41"/>
  <c r="BN26" i="41"/>
  <c r="BO26" i="41"/>
  <c r="BL27" i="41"/>
  <c r="BM27" i="41"/>
  <c r="BN27" i="41"/>
  <c r="BO27" i="41"/>
  <c r="BL28" i="41"/>
  <c r="BM28" i="41"/>
  <c r="BN28" i="41"/>
  <c r="BO28" i="41"/>
  <c r="BL29" i="41"/>
  <c r="BM29" i="41"/>
  <c r="BN29" i="41"/>
  <c r="BO29" i="41"/>
  <c r="BL30" i="41"/>
  <c r="BM30" i="41"/>
  <c r="BN30" i="41"/>
  <c r="BO30" i="41"/>
  <c r="BL31" i="41"/>
  <c r="BM31" i="41"/>
  <c r="BN31" i="41"/>
  <c r="BO31" i="41"/>
  <c r="BL32" i="41"/>
  <c r="BM32" i="41"/>
  <c r="BN32" i="41"/>
  <c r="BO32" i="41"/>
  <c r="BL33" i="41"/>
  <c r="BM33" i="41"/>
  <c r="BN33" i="41"/>
  <c r="BO33" i="41"/>
  <c r="BL34" i="41"/>
  <c r="BM34" i="41"/>
  <c r="BN34" i="41"/>
  <c r="BO34" i="41"/>
  <c r="BL35" i="41"/>
  <c r="BM35" i="41"/>
  <c r="BN35" i="41"/>
  <c r="BO35" i="41"/>
  <c r="BL36" i="41"/>
  <c r="BM36" i="41"/>
  <c r="BN36" i="41"/>
  <c r="BO36" i="41"/>
  <c r="BL37" i="41"/>
  <c r="BM37" i="41"/>
  <c r="BN37" i="41"/>
  <c r="BO37" i="41"/>
  <c r="BL38" i="41"/>
  <c r="BM38" i="41"/>
  <c r="BN38" i="41"/>
  <c r="BO38" i="41"/>
  <c r="BL39" i="41"/>
  <c r="BM39" i="41"/>
  <c r="BN39" i="41"/>
  <c r="BO39" i="41"/>
  <c r="BL40" i="41"/>
  <c r="BM40" i="41"/>
  <c r="BN40" i="41"/>
  <c r="BO40" i="41"/>
  <c r="BL41" i="41"/>
  <c r="BM41" i="41"/>
  <c r="BN41" i="41"/>
  <c r="BO41" i="41"/>
  <c r="BL42" i="41"/>
  <c r="BM42" i="41"/>
  <c r="BN42" i="41"/>
  <c r="BO42" i="41"/>
  <c r="BL43" i="41"/>
  <c r="BM43" i="41"/>
  <c r="BN43" i="41"/>
  <c r="BO43" i="41"/>
  <c r="BL44" i="41"/>
  <c r="BM44" i="41"/>
  <c r="BN44" i="41"/>
  <c r="BO44" i="41"/>
  <c r="BL45" i="41"/>
  <c r="BM45" i="41"/>
  <c r="BN45" i="41"/>
  <c r="BO45" i="41"/>
  <c r="BL46" i="41"/>
  <c r="BM46" i="41"/>
  <c r="BN46" i="41"/>
  <c r="BO46" i="41"/>
  <c r="BL47" i="41"/>
  <c r="BM47" i="41"/>
  <c r="BN47" i="41"/>
  <c r="BO47" i="41"/>
  <c r="BL48" i="41"/>
  <c r="BM48" i="41"/>
  <c r="BN48" i="41"/>
  <c r="BO48" i="41"/>
  <c r="BL49" i="41"/>
  <c r="BM49" i="41"/>
  <c r="BN49" i="41"/>
  <c r="BO49" i="41"/>
  <c r="BL50" i="41"/>
  <c r="BM50" i="41"/>
  <c r="BN50" i="41"/>
  <c r="BO50" i="41"/>
  <c r="BL51" i="41"/>
  <c r="BM51" i="41"/>
  <c r="BN51" i="41"/>
  <c r="BO51" i="41"/>
  <c r="BL52" i="41"/>
  <c r="BM52" i="41"/>
  <c r="BN52" i="41"/>
  <c r="BO52" i="41"/>
  <c r="BL53" i="41"/>
  <c r="BM53" i="41"/>
  <c r="BN53" i="41"/>
  <c r="BO53" i="41"/>
  <c r="BL54" i="41"/>
  <c r="BM54" i="41"/>
  <c r="BN54" i="41"/>
  <c r="BO54" i="41"/>
  <c r="BL55" i="41"/>
  <c r="BM55" i="41"/>
  <c r="BN55" i="41"/>
  <c r="BO55" i="41"/>
  <c r="BL56" i="41"/>
  <c r="BM56" i="41"/>
  <c r="BN56" i="41"/>
  <c r="BO56" i="41"/>
  <c r="BL57" i="41"/>
  <c r="BM57" i="41"/>
  <c r="BN57" i="41"/>
  <c r="BO57" i="41"/>
  <c r="BL58" i="41"/>
  <c r="BM58" i="41"/>
  <c r="BN58" i="41"/>
  <c r="BO58" i="41"/>
  <c r="BL59" i="41"/>
  <c r="BM59" i="41"/>
  <c r="BN59" i="41"/>
  <c r="BO59" i="41"/>
  <c r="BL60" i="41"/>
  <c r="BM60" i="41"/>
  <c r="BN60" i="41"/>
  <c r="BO60" i="41"/>
  <c r="BL61" i="41"/>
  <c r="BM61" i="41"/>
  <c r="BN61" i="41"/>
  <c r="BO61" i="41"/>
  <c r="BL62" i="41"/>
  <c r="BM62" i="41"/>
  <c r="BN62" i="41"/>
  <c r="BO62" i="41"/>
  <c r="BL63" i="41"/>
  <c r="BM63" i="41"/>
  <c r="BN63" i="41"/>
  <c r="BO63" i="41"/>
  <c r="BL64" i="41"/>
  <c r="BM64" i="41"/>
  <c r="BN64" i="41"/>
  <c r="BO64" i="41"/>
  <c r="BL65" i="41"/>
  <c r="BM65" i="41"/>
  <c r="BN65" i="41"/>
  <c r="BO65" i="41"/>
  <c r="BL66" i="41"/>
  <c r="BM66" i="41"/>
  <c r="BN66" i="41"/>
  <c r="BO66" i="41"/>
  <c r="BL67" i="41"/>
  <c r="BM67" i="41"/>
  <c r="BN67" i="41"/>
  <c r="BO67" i="41"/>
  <c r="BL68" i="41"/>
  <c r="BM68" i="41"/>
  <c r="BN68" i="41"/>
  <c r="BO68" i="41"/>
  <c r="BL69" i="41"/>
  <c r="BM69" i="41"/>
  <c r="BN69" i="41"/>
  <c r="BO69" i="41"/>
  <c r="BL70" i="41"/>
  <c r="BM70" i="41"/>
  <c r="BN70" i="41"/>
  <c r="BO70" i="41"/>
  <c r="BL71" i="41"/>
  <c r="BM71" i="41"/>
  <c r="BN71" i="41"/>
  <c r="BO71" i="41"/>
  <c r="BL72" i="41"/>
  <c r="BM72" i="41"/>
  <c r="BN72" i="41"/>
  <c r="BO72" i="41"/>
  <c r="BL73" i="41"/>
  <c r="BM73" i="41"/>
  <c r="BN73" i="41"/>
  <c r="BO73" i="41"/>
  <c r="BL74" i="41"/>
  <c r="BM74" i="41"/>
  <c r="BN74" i="41"/>
  <c r="BO74" i="41"/>
  <c r="BL75" i="41"/>
  <c r="BM75" i="41"/>
  <c r="BN75" i="41"/>
  <c r="BO75" i="41"/>
  <c r="BL76" i="41"/>
  <c r="BM76" i="41"/>
  <c r="BN76" i="41"/>
  <c r="BO76" i="41"/>
  <c r="BL77" i="41"/>
  <c r="BM77" i="41"/>
  <c r="BN77" i="41"/>
  <c r="BO77" i="41"/>
  <c r="BL78" i="41"/>
  <c r="BM78" i="41"/>
  <c r="BN78" i="41"/>
  <c r="BO78" i="41"/>
  <c r="BL79" i="41"/>
  <c r="BM79" i="41"/>
  <c r="BN79" i="41"/>
  <c r="BO79" i="41"/>
  <c r="BL80" i="41"/>
  <c r="BM80" i="41"/>
  <c r="BN80" i="41"/>
  <c r="BO80" i="41"/>
  <c r="BL81" i="41"/>
  <c r="BM81" i="41"/>
  <c r="BN81" i="41"/>
  <c r="BO81" i="41"/>
  <c r="BL82" i="41"/>
  <c r="BM82" i="41"/>
  <c r="BN82" i="41"/>
  <c r="BO82" i="41"/>
  <c r="BL83" i="41"/>
  <c r="BM83" i="41"/>
  <c r="BN83" i="41"/>
  <c r="BO83" i="41"/>
  <c r="BL84" i="41"/>
  <c r="BM84" i="41"/>
  <c r="BN84" i="41"/>
  <c r="BO84" i="41"/>
  <c r="BL85" i="41"/>
  <c r="BM85" i="41"/>
  <c r="BN85" i="41"/>
  <c r="BO85" i="41"/>
  <c r="BL86" i="41"/>
  <c r="BM86" i="41"/>
  <c r="BN86" i="41"/>
  <c r="BO86" i="41"/>
  <c r="BL87" i="41"/>
  <c r="BM87" i="41"/>
  <c r="BN87" i="41"/>
  <c r="BO87" i="41"/>
  <c r="BL88" i="41"/>
  <c r="BM88" i="41"/>
  <c r="BN88" i="41"/>
  <c r="BO88" i="41"/>
  <c r="BL89" i="41"/>
  <c r="BM89" i="41"/>
  <c r="BN89" i="41"/>
  <c r="BO89" i="41"/>
  <c r="BL90" i="41"/>
  <c r="BM90" i="41"/>
  <c r="BN90" i="41"/>
  <c r="BO90" i="41"/>
  <c r="BL91" i="41"/>
  <c r="BM91" i="41"/>
  <c r="BN91" i="41"/>
  <c r="BO91" i="41"/>
  <c r="BL92" i="41"/>
  <c r="BM92" i="41"/>
  <c r="BN92" i="41"/>
  <c r="BO92" i="41"/>
  <c r="BL93" i="41"/>
  <c r="BM93" i="41"/>
  <c r="BN93" i="41"/>
  <c r="BO93" i="41"/>
  <c r="BL94" i="41"/>
  <c r="BM94" i="41"/>
  <c r="BN94" i="41"/>
  <c r="BO94" i="41"/>
  <c r="BL95" i="41"/>
  <c r="BM95" i="41"/>
  <c r="BN95" i="41"/>
  <c r="BO95" i="41"/>
  <c r="BL96" i="41"/>
  <c r="BM96" i="41"/>
  <c r="BN96" i="41"/>
  <c r="BO96" i="41"/>
  <c r="BL97" i="41"/>
  <c r="BM97" i="41"/>
  <c r="BN97" i="41"/>
  <c r="BO97" i="41"/>
  <c r="BL98" i="41"/>
  <c r="BM98" i="41"/>
  <c r="BN98" i="41"/>
  <c r="BO98" i="41"/>
  <c r="BL99" i="41"/>
  <c r="BM99" i="41"/>
  <c r="BN99" i="41"/>
  <c r="BO99" i="41"/>
  <c r="BL100" i="41"/>
  <c r="BM100" i="41"/>
  <c r="BN100" i="41"/>
  <c r="BO100" i="41"/>
  <c r="BL101" i="41"/>
  <c r="BM101" i="41"/>
  <c r="BN101" i="41"/>
  <c r="BO101" i="41"/>
  <c r="BL102" i="41"/>
  <c r="BM102" i="41"/>
  <c r="BN102" i="41"/>
  <c r="BO102" i="41"/>
  <c r="BL103" i="41"/>
  <c r="BM103" i="41"/>
  <c r="BN103" i="41"/>
  <c r="BO103" i="41"/>
  <c r="BL104" i="41"/>
  <c r="BM104" i="41"/>
  <c r="BN104" i="41"/>
  <c r="BO104" i="41"/>
  <c r="BL105" i="41"/>
  <c r="BM105" i="41"/>
  <c r="BN105" i="41"/>
  <c r="BO105" i="41"/>
  <c r="BO10" i="41"/>
  <c r="BN10" i="41"/>
  <c r="BM10" i="41"/>
  <c r="BL10" i="41"/>
  <c r="BK11" i="41"/>
  <c r="BK12" i="41"/>
  <c r="BK13" i="41"/>
  <c r="BK14" i="41"/>
  <c r="BK15" i="41"/>
  <c r="BK16" i="41"/>
  <c r="BK17" i="41"/>
  <c r="BK18" i="41"/>
  <c r="BK19" i="41"/>
  <c r="BK20" i="41"/>
  <c r="BK21" i="41"/>
  <c r="BK22" i="41"/>
  <c r="BK23" i="41"/>
  <c r="BK24" i="41"/>
  <c r="BK25" i="41"/>
  <c r="BK26" i="41"/>
  <c r="BK27" i="41"/>
  <c r="BK28" i="41"/>
  <c r="BK29" i="41"/>
  <c r="BK30" i="41"/>
  <c r="BK31" i="41"/>
  <c r="BK32" i="41"/>
  <c r="BK33" i="41"/>
  <c r="BK34" i="41"/>
  <c r="BK35" i="41"/>
  <c r="BK36" i="41"/>
  <c r="BK37" i="41"/>
  <c r="BK38" i="41"/>
  <c r="BK39" i="41"/>
  <c r="BK40" i="41"/>
  <c r="BK41" i="41"/>
  <c r="BK42" i="41"/>
  <c r="BK43" i="41"/>
  <c r="BK44" i="41"/>
  <c r="BK45" i="41"/>
  <c r="BK46" i="41"/>
  <c r="BK47" i="41"/>
  <c r="BK48" i="41"/>
  <c r="BK49" i="41"/>
  <c r="BK50" i="41"/>
  <c r="BK51" i="41"/>
  <c r="BK52" i="41"/>
  <c r="BK53" i="41"/>
  <c r="BK54" i="41"/>
  <c r="BK55" i="41"/>
  <c r="BK56" i="41"/>
  <c r="BK57" i="41"/>
  <c r="BK58" i="41"/>
  <c r="BK59" i="41"/>
  <c r="BK60" i="41"/>
  <c r="BK61" i="41"/>
  <c r="BK62" i="41"/>
  <c r="BK63" i="41"/>
  <c r="BK64" i="41"/>
  <c r="BK65" i="41"/>
  <c r="BK66" i="41"/>
  <c r="BK67" i="41"/>
  <c r="BK68" i="41"/>
  <c r="BK69" i="41"/>
  <c r="BK70" i="41"/>
  <c r="BK71" i="41"/>
  <c r="BK72" i="41"/>
  <c r="BK73" i="41"/>
  <c r="BK74" i="41"/>
  <c r="BK75" i="41"/>
  <c r="BK76" i="41"/>
  <c r="BK77" i="41"/>
  <c r="BK78" i="41"/>
  <c r="BK79" i="41"/>
  <c r="BK80" i="41"/>
  <c r="BK81" i="41"/>
  <c r="BK82" i="41"/>
  <c r="BK83" i="41"/>
  <c r="BK84" i="41"/>
  <c r="BK85" i="41"/>
  <c r="BK86" i="41"/>
  <c r="BK87" i="41"/>
  <c r="BK88" i="41"/>
  <c r="BK89" i="41"/>
  <c r="BK90" i="41"/>
  <c r="BK91" i="41"/>
  <c r="BK92" i="41"/>
  <c r="BK93" i="41"/>
  <c r="BK94" i="41"/>
  <c r="BK95" i="41"/>
  <c r="BK96" i="41"/>
  <c r="BK97" i="41"/>
  <c r="BK98" i="41"/>
  <c r="BK99" i="41"/>
  <c r="BK100" i="41"/>
  <c r="BK101" i="41"/>
  <c r="BK102" i="41"/>
  <c r="BK103" i="41"/>
  <c r="BK104" i="41"/>
  <c r="BK105" i="41"/>
  <c r="BK10" i="41"/>
  <c r="BI11" i="41"/>
  <c r="BI12" i="41"/>
  <c r="BI13" i="41"/>
  <c r="BI14" i="41"/>
  <c r="BI15" i="41"/>
  <c r="BI16" i="41"/>
  <c r="BI17" i="41"/>
  <c r="BI18" i="41"/>
  <c r="BI19" i="41"/>
  <c r="BI20" i="41"/>
  <c r="BI21" i="41"/>
  <c r="BI22" i="41"/>
  <c r="BI23" i="41"/>
  <c r="BI24" i="41"/>
  <c r="BI25" i="41"/>
  <c r="BI26" i="41"/>
  <c r="BI27" i="41"/>
  <c r="BI28" i="41"/>
  <c r="BI29" i="41"/>
  <c r="BI30" i="41"/>
  <c r="BI31" i="41"/>
  <c r="BI32" i="41"/>
  <c r="BI33" i="41"/>
  <c r="BI34" i="41"/>
  <c r="BI35" i="41"/>
  <c r="BI36" i="41"/>
  <c r="BI37" i="41"/>
  <c r="BI38" i="41"/>
  <c r="BI39" i="41"/>
  <c r="BI40" i="41"/>
  <c r="BI41" i="41"/>
  <c r="BI42" i="41"/>
  <c r="BI43" i="41"/>
  <c r="BI44" i="41"/>
  <c r="BI45" i="41"/>
  <c r="BI46" i="41"/>
  <c r="BI47" i="41"/>
  <c r="BI48" i="41"/>
  <c r="BI49" i="41"/>
  <c r="BI50" i="41"/>
  <c r="BI51" i="41"/>
  <c r="BI52" i="41"/>
  <c r="BI53" i="41"/>
  <c r="BI54" i="41"/>
  <c r="BI55" i="41"/>
  <c r="BI56" i="41"/>
  <c r="BI57" i="41"/>
  <c r="BI58" i="41"/>
  <c r="BI59" i="41"/>
  <c r="BI60" i="41"/>
  <c r="BI61" i="41"/>
  <c r="BI62" i="41"/>
  <c r="BI63" i="41"/>
  <c r="BI64" i="41"/>
  <c r="BI65" i="41"/>
  <c r="BI66" i="41"/>
  <c r="BI67" i="41"/>
  <c r="BI68" i="41"/>
  <c r="BI69" i="41"/>
  <c r="BI70" i="41"/>
  <c r="BI71" i="41"/>
  <c r="BI72" i="41"/>
  <c r="BI73" i="41"/>
  <c r="BI74" i="41"/>
  <c r="BI75" i="41"/>
  <c r="BI76" i="41"/>
  <c r="BI77" i="41"/>
  <c r="BI78" i="41"/>
  <c r="BI79" i="41"/>
  <c r="BI80" i="41"/>
  <c r="BI81" i="41"/>
  <c r="BI82" i="41"/>
  <c r="BI83" i="41"/>
  <c r="BI84" i="41"/>
  <c r="BI85" i="41"/>
  <c r="BI86" i="41"/>
  <c r="BI87" i="41"/>
  <c r="BI88" i="41"/>
  <c r="BI89" i="41"/>
  <c r="BI90" i="41"/>
  <c r="BI91" i="41"/>
  <c r="BI92" i="41"/>
  <c r="BI93" i="41"/>
  <c r="BI94" i="41"/>
  <c r="BI95" i="41"/>
  <c r="BI96" i="41"/>
  <c r="BI97" i="41"/>
  <c r="BI98" i="41"/>
  <c r="BI99" i="41"/>
  <c r="BI100" i="41"/>
  <c r="BI101" i="41"/>
  <c r="BI102" i="41"/>
  <c r="BI103" i="41"/>
  <c r="BI104" i="41"/>
  <c r="BI105" i="41"/>
  <c r="BI10" i="41"/>
  <c r="BH11" i="41"/>
  <c r="BH12" i="41"/>
  <c r="BH13" i="41"/>
  <c r="BH14" i="41"/>
  <c r="BH15" i="41"/>
  <c r="BH16" i="41"/>
  <c r="BH17" i="41"/>
  <c r="BH18" i="41"/>
  <c r="BH19" i="41"/>
  <c r="BH20" i="41"/>
  <c r="BH21" i="41"/>
  <c r="BH22" i="41"/>
  <c r="BH23" i="41"/>
  <c r="BH24" i="41"/>
  <c r="BH25" i="41"/>
  <c r="BH26" i="41"/>
  <c r="BH27" i="41"/>
  <c r="BH28" i="41"/>
  <c r="BH29" i="41"/>
  <c r="BH30" i="41"/>
  <c r="BH31" i="41"/>
  <c r="BH32" i="41"/>
  <c r="BH33" i="41"/>
  <c r="BH34" i="41"/>
  <c r="BH35" i="41"/>
  <c r="BH36" i="41"/>
  <c r="BH37" i="41"/>
  <c r="BH38" i="41"/>
  <c r="BH39" i="41"/>
  <c r="BH40" i="41"/>
  <c r="BH41" i="41"/>
  <c r="BH42" i="41"/>
  <c r="BH43" i="41"/>
  <c r="BH44" i="41"/>
  <c r="BH45" i="41"/>
  <c r="BH46" i="41"/>
  <c r="BH47" i="41"/>
  <c r="BH48" i="41"/>
  <c r="BH49" i="41"/>
  <c r="BH50" i="41"/>
  <c r="BH51" i="41"/>
  <c r="BH52" i="41"/>
  <c r="BH53" i="41"/>
  <c r="BH54" i="41"/>
  <c r="BH55" i="41"/>
  <c r="BH56" i="41"/>
  <c r="BH57" i="41"/>
  <c r="BH58" i="41"/>
  <c r="BH59" i="41"/>
  <c r="BH60" i="41"/>
  <c r="BH61" i="41"/>
  <c r="BH62" i="41"/>
  <c r="BH63" i="41"/>
  <c r="BH64" i="41"/>
  <c r="BH65" i="41"/>
  <c r="BH66" i="41"/>
  <c r="BH67" i="41"/>
  <c r="BH68" i="41"/>
  <c r="BH69" i="41"/>
  <c r="BH70" i="41"/>
  <c r="BH71" i="41"/>
  <c r="BH72" i="41"/>
  <c r="BH73" i="41"/>
  <c r="BH74" i="41"/>
  <c r="BH75" i="41"/>
  <c r="BH76" i="41"/>
  <c r="BH77" i="41"/>
  <c r="BH78" i="41"/>
  <c r="BH79" i="41"/>
  <c r="BH80" i="41"/>
  <c r="BH81" i="41"/>
  <c r="BH82" i="41"/>
  <c r="BH83" i="41"/>
  <c r="BH84" i="41"/>
  <c r="BH85" i="41"/>
  <c r="BH86" i="41"/>
  <c r="BH87" i="41"/>
  <c r="BH88" i="41"/>
  <c r="BH89" i="41"/>
  <c r="BH90" i="41"/>
  <c r="BH91" i="41"/>
  <c r="BH92" i="41"/>
  <c r="BH93" i="41"/>
  <c r="BH94" i="41"/>
  <c r="BH95" i="41"/>
  <c r="BH96" i="41"/>
  <c r="BH97" i="41"/>
  <c r="BH98" i="41"/>
  <c r="BH99" i="41"/>
  <c r="BH100" i="41"/>
  <c r="BH101" i="41"/>
  <c r="BH102" i="41"/>
  <c r="BH103" i="41"/>
  <c r="BH104" i="41"/>
  <c r="BH105" i="41"/>
  <c r="BH10" i="41"/>
  <c r="BG11" i="41"/>
  <c r="BG12" i="41"/>
  <c r="BG13" i="41"/>
  <c r="BG14" i="41"/>
  <c r="BG15" i="41"/>
  <c r="BG16" i="41"/>
  <c r="BG17" i="41"/>
  <c r="BG18" i="41"/>
  <c r="BG19" i="41"/>
  <c r="BG20" i="41"/>
  <c r="BG21" i="41"/>
  <c r="BG22" i="41"/>
  <c r="BG23" i="41"/>
  <c r="BG24" i="41"/>
  <c r="BG25" i="41"/>
  <c r="BG26" i="41"/>
  <c r="BG27" i="41"/>
  <c r="BG28" i="41"/>
  <c r="BG29" i="41"/>
  <c r="BG30" i="41"/>
  <c r="BG31" i="41"/>
  <c r="BG32" i="41"/>
  <c r="BG33" i="41"/>
  <c r="BG34" i="41"/>
  <c r="BG35" i="41"/>
  <c r="BG36" i="41"/>
  <c r="BG37" i="41"/>
  <c r="BG38" i="41"/>
  <c r="BG39" i="41"/>
  <c r="BG40" i="41"/>
  <c r="BG41" i="41"/>
  <c r="BG42" i="41"/>
  <c r="BG43" i="41"/>
  <c r="BG44" i="41"/>
  <c r="BG45" i="41"/>
  <c r="BG46" i="41"/>
  <c r="BG47" i="41"/>
  <c r="BG48" i="41"/>
  <c r="BG49" i="41"/>
  <c r="BG50" i="41"/>
  <c r="BG51" i="41"/>
  <c r="BG52" i="41"/>
  <c r="BG53" i="41"/>
  <c r="BG54" i="41"/>
  <c r="BG55" i="41"/>
  <c r="BG56" i="41"/>
  <c r="BG57" i="41"/>
  <c r="BG58" i="41"/>
  <c r="BG59" i="41"/>
  <c r="BG60" i="41"/>
  <c r="BG61" i="41"/>
  <c r="BG62" i="41"/>
  <c r="BG63" i="41"/>
  <c r="BG64" i="41"/>
  <c r="BG65" i="41"/>
  <c r="BG66" i="41"/>
  <c r="BG67" i="41"/>
  <c r="BG68" i="41"/>
  <c r="BG69" i="41"/>
  <c r="BG70" i="41"/>
  <c r="BG71" i="41"/>
  <c r="BG72" i="41"/>
  <c r="BG73" i="41"/>
  <c r="BG74" i="41"/>
  <c r="BG75" i="41"/>
  <c r="BG76" i="41"/>
  <c r="BG77" i="41"/>
  <c r="BG78" i="41"/>
  <c r="BG79" i="41"/>
  <c r="BG80" i="41"/>
  <c r="BG81" i="41"/>
  <c r="BG82" i="41"/>
  <c r="BG83" i="41"/>
  <c r="BG84" i="41"/>
  <c r="BG85" i="41"/>
  <c r="BG86" i="41"/>
  <c r="BG87" i="41"/>
  <c r="BG88" i="41"/>
  <c r="BG89" i="41"/>
  <c r="BG90" i="41"/>
  <c r="BG91" i="41"/>
  <c r="BG92" i="41"/>
  <c r="BG93" i="41"/>
  <c r="BG94" i="41"/>
  <c r="BG95" i="41"/>
  <c r="BG96" i="41"/>
  <c r="BG97" i="41"/>
  <c r="BG98" i="41"/>
  <c r="BG99" i="41"/>
  <c r="BG100" i="41"/>
  <c r="BG101" i="41"/>
  <c r="BG102" i="41"/>
  <c r="BG103" i="41"/>
  <c r="BG104" i="41"/>
  <c r="BG105" i="41"/>
  <c r="BG10" i="41"/>
  <c r="BF11" i="41"/>
  <c r="BF12" i="41"/>
  <c r="BF13" i="41"/>
  <c r="BF14" i="41"/>
  <c r="BF15" i="41"/>
  <c r="BF16" i="41"/>
  <c r="BF17" i="41"/>
  <c r="BF18" i="41"/>
  <c r="BF19" i="41"/>
  <c r="BF20" i="41"/>
  <c r="BF21" i="41"/>
  <c r="BF22" i="41"/>
  <c r="BF23" i="41"/>
  <c r="BF24" i="41"/>
  <c r="BF25" i="41"/>
  <c r="BF26" i="41"/>
  <c r="BF27" i="41"/>
  <c r="BF28" i="41"/>
  <c r="BF29" i="41"/>
  <c r="BF30" i="41"/>
  <c r="BF31" i="41"/>
  <c r="BF32" i="41"/>
  <c r="BF33" i="41"/>
  <c r="BF34" i="41"/>
  <c r="BF35" i="41"/>
  <c r="BF36" i="41"/>
  <c r="BF37" i="41"/>
  <c r="BF38" i="41"/>
  <c r="BF39" i="41"/>
  <c r="BF40" i="41"/>
  <c r="BF41" i="41"/>
  <c r="BF42" i="41"/>
  <c r="BF43" i="41"/>
  <c r="BF44" i="41"/>
  <c r="BF45" i="41"/>
  <c r="BF46" i="41"/>
  <c r="BF47" i="41"/>
  <c r="BF48" i="41"/>
  <c r="BF49" i="41"/>
  <c r="BF50" i="41"/>
  <c r="BF51" i="41"/>
  <c r="BF52" i="41"/>
  <c r="BF53" i="41"/>
  <c r="BF54" i="41"/>
  <c r="BF55" i="41"/>
  <c r="BF56" i="41"/>
  <c r="BF57" i="41"/>
  <c r="BF58" i="41"/>
  <c r="BF59" i="41"/>
  <c r="BF60" i="41"/>
  <c r="BF61" i="41"/>
  <c r="BF62" i="41"/>
  <c r="BF63" i="41"/>
  <c r="BF64" i="41"/>
  <c r="BF65" i="41"/>
  <c r="BF66" i="41"/>
  <c r="BF67" i="41"/>
  <c r="BF68" i="41"/>
  <c r="BF69" i="41"/>
  <c r="BF70" i="41"/>
  <c r="BF71" i="41"/>
  <c r="BF72" i="41"/>
  <c r="BF73" i="41"/>
  <c r="BF74" i="41"/>
  <c r="BF75" i="41"/>
  <c r="BF76" i="41"/>
  <c r="BF77" i="41"/>
  <c r="BF78" i="41"/>
  <c r="BF79" i="41"/>
  <c r="BF80" i="41"/>
  <c r="BF81" i="41"/>
  <c r="BF82" i="41"/>
  <c r="BF83" i="41"/>
  <c r="BF84" i="41"/>
  <c r="BF85" i="41"/>
  <c r="BF86" i="41"/>
  <c r="BF87" i="41"/>
  <c r="BF88" i="41"/>
  <c r="BF89" i="41"/>
  <c r="BF90" i="41"/>
  <c r="BF91" i="41"/>
  <c r="BF92" i="41"/>
  <c r="BF93" i="41"/>
  <c r="BF94" i="41"/>
  <c r="BF95" i="41"/>
  <c r="BF96" i="41"/>
  <c r="BF97" i="41"/>
  <c r="BF98" i="41"/>
  <c r="BF99" i="41"/>
  <c r="BF100" i="41"/>
  <c r="BF101" i="41"/>
  <c r="BF102" i="41"/>
  <c r="BF103" i="41"/>
  <c r="BF104" i="41"/>
  <c r="BF105" i="41"/>
  <c r="BF10" i="41"/>
  <c r="BE11" i="41"/>
  <c r="BE12" i="41"/>
  <c r="BE13" i="41"/>
  <c r="BE14" i="41"/>
  <c r="BE15" i="41"/>
  <c r="BE16" i="41"/>
  <c r="BE17" i="41"/>
  <c r="BE18" i="41"/>
  <c r="BE19" i="41"/>
  <c r="BE20" i="41"/>
  <c r="BE21" i="41"/>
  <c r="BE22" i="41"/>
  <c r="BE23" i="41"/>
  <c r="BE24" i="41"/>
  <c r="BE25" i="41"/>
  <c r="BE26" i="41"/>
  <c r="BE27" i="41"/>
  <c r="BE28" i="41"/>
  <c r="BE29" i="41"/>
  <c r="BE30" i="41"/>
  <c r="BE31" i="41"/>
  <c r="BE32" i="41"/>
  <c r="BE33" i="41"/>
  <c r="BE34" i="41"/>
  <c r="BE35" i="41"/>
  <c r="BE36" i="41"/>
  <c r="BE37" i="41"/>
  <c r="BE38" i="41"/>
  <c r="BE39" i="41"/>
  <c r="BE40" i="41"/>
  <c r="BE41" i="41"/>
  <c r="BE42" i="41"/>
  <c r="BE43" i="41"/>
  <c r="BE44" i="41"/>
  <c r="BE45" i="41"/>
  <c r="BE46" i="41"/>
  <c r="BE47" i="41"/>
  <c r="BE48" i="41"/>
  <c r="BE49" i="41"/>
  <c r="BE50" i="41"/>
  <c r="BE51" i="41"/>
  <c r="BE52" i="41"/>
  <c r="BE53" i="41"/>
  <c r="BE54" i="41"/>
  <c r="BE55" i="41"/>
  <c r="BE56" i="41"/>
  <c r="BE57" i="41"/>
  <c r="BE58" i="41"/>
  <c r="BE59" i="41"/>
  <c r="BE60" i="41"/>
  <c r="BE61" i="41"/>
  <c r="BE62" i="41"/>
  <c r="BE63" i="41"/>
  <c r="BE64" i="41"/>
  <c r="BE65" i="41"/>
  <c r="BE66" i="41"/>
  <c r="BE67" i="41"/>
  <c r="BE68" i="41"/>
  <c r="BE69" i="41"/>
  <c r="BE70" i="41"/>
  <c r="BE71" i="41"/>
  <c r="BE72" i="41"/>
  <c r="BE73" i="41"/>
  <c r="BE74" i="41"/>
  <c r="BE75" i="41"/>
  <c r="BE76" i="41"/>
  <c r="BE77" i="41"/>
  <c r="BE78" i="41"/>
  <c r="BE79" i="41"/>
  <c r="BE80" i="41"/>
  <c r="BE81" i="41"/>
  <c r="BE82" i="41"/>
  <c r="BE83" i="41"/>
  <c r="BE84" i="41"/>
  <c r="BE85" i="41"/>
  <c r="BE86" i="41"/>
  <c r="BE87" i="41"/>
  <c r="BE88" i="41"/>
  <c r="BE89" i="41"/>
  <c r="BE90" i="41"/>
  <c r="BE91" i="41"/>
  <c r="BE92" i="41"/>
  <c r="BE93" i="41"/>
  <c r="BE94" i="41"/>
  <c r="BE95" i="41"/>
  <c r="BE96" i="41"/>
  <c r="BE97" i="41"/>
  <c r="BE98" i="41"/>
  <c r="BE99" i="41"/>
  <c r="BE100" i="41"/>
  <c r="BE101" i="41"/>
  <c r="BE102" i="41"/>
  <c r="BE103" i="41"/>
  <c r="BE104" i="41"/>
  <c r="BE105" i="41"/>
  <c r="BE10" i="41"/>
  <c r="BC11" i="41"/>
  <c r="BC12" i="41"/>
  <c r="BC13" i="41"/>
  <c r="BC14" i="41"/>
  <c r="BC15" i="41"/>
  <c r="BC16" i="41"/>
  <c r="BC17" i="41"/>
  <c r="BC18" i="41"/>
  <c r="BC19" i="41"/>
  <c r="BC20" i="41"/>
  <c r="BC21" i="41"/>
  <c r="BC22" i="41"/>
  <c r="BC23" i="41"/>
  <c r="BC24" i="41"/>
  <c r="BC25" i="41"/>
  <c r="BC26" i="41"/>
  <c r="BC27" i="41"/>
  <c r="BC28" i="41"/>
  <c r="BC29" i="41"/>
  <c r="BC30" i="41"/>
  <c r="BC31" i="41"/>
  <c r="BC32" i="41"/>
  <c r="BC33" i="41"/>
  <c r="BC34" i="41"/>
  <c r="BC35" i="41"/>
  <c r="BC36" i="41"/>
  <c r="BC37" i="41"/>
  <c r="BC38" i="41"/>
  <c r="BC39" i="41"/>
  <c r="BC40" i="41"/>
  <c r="BC41" i="41"/>
  <c r="BC42" i="41"/>
  <c r="BC43" i="41"/>
  <c r="BC44" i="41"/>
  <c r="BC45" i="41"/>
  <c r="BC46" i="41"/>
  <c r="BC47" i="41"/>
  <c r="BC48" i="41"/>
  <c r="BC49" i="41"/>
  <c r="BC50" i="41"/>
  <c r="BC51" i="41"/>
  <c r="BC52" i="41"/>
  <c r="BC53" i="41"/>
  <c r="BC54" i="41"/>
  <c r="BC55" i="41"/>
  <c r="BC56" i="41"/>
  <c r="BC57" i="41"/>
  <c r="BC58" i="41"/>
  <c r="BC59" i="41"/>
  <c r="BC60" i="41"/>
  <c r="BC61" i="41"/>
  <c r="BC62" i="41"/>
  <c r="BC63" i="41"/>
  <c r="BC64" i="41"/>
  <c r="BC65" i="41"/>
  <c r="BC66" i="41"/>
  <c r="BC67" i="41"/>
  <c r="BC68" i="41"/>
  <c r="BC69" i="41"/>
  <c r="BC70" i="41"/>
  <c r="BC71" i="41"/>
  <c r="BC72" i="41"/>
  <c r="BC73" i="41"/>
  <c r="BC74" i="41"/>
  <c r="BC75" i="41"/>
  <c r="BC76" i="41"/>
  <c r="BC77" i="41"/>
  <c r="BC78" i="41"/>
  <c r="BC79" i="41"/>
  <c r="BC80" i="41"/>
  <c r="BC81" i="41"/>
  <c r="BC82" i="41"/>
  <c r="BC83" i="41"/>
  <c r="BC84" i="41"/>
  <c r="BC85" i="41"/>
  <c r="BC86" i="41"/>
  <c r="BC87" i="41"/>
  <c r="BC88" i="41"/>
  <c r="BC89" i="41"/>
  <c r="BC90" i="41"/>
  <c r="BC91" i="41"/>
  <c r="BC92" i="41"/>
  <c r="BC93" i="41"/>
  <c r="BC94" i="41"/>
  <c r="BC95" i="41"/>
  <c r="BC96" i="41"/>
  <c r="BC97" i="41"/>
  <c r="BC98" i="41"/>
  <c r="BC99" i="41"/>
  <c r="BC100" i="41"/>
  <c r="BC101" i="41"/>
  <c r="BC102" i="41"/>
  <c r="BC103" i="41"/>
  <c r="BC104" i="41"/>
  <c r="BC105" i="41"/>
  <c r="BC10" i="41"/>
  <c r="BB11" i="41"/>
  <c r="BB12" i="41"/>
  <c r="BB13" i="41"/>
  <c r="BB14" i="41"/>
  <c r="BB15" i="41"/>
  <c r="BB16" i="41"/>
  <c r="BB17" i="41"/>
  <c r="BB18" i="41"/>
  <c r="BB19" i="41"/>
  <c r="BB20" i="41"/>
  <c r="BB21" i="41"/>
  <c r="BB22" i="41"/>
  <c r="BB23" i="41"/>
  <c r="BB24" i="41"/>
  <c r="BB25" i="41"/>
  <c r="BB26" i="41"/>
  <c r="BB27" i="41"/>
  <c r="BB28" i="41"/>
  <c r="BB29" i="41"/>
  <c r="BB30" i="41"/>
  <c r="BB31" i="41"/>
  <c r="BB32" i="41"/>
  <c r="BB33" i="41"/>
  <c r="BB34" i="41"/>
  <c r="BB35" i="41"/>
  <c r="BB36" i="41"/>
  <c r="BB37" i="41"/>
  <c r="BB38" i="41"/>
  <c r="BB39" i="41"/>
  <c r="BB40" i="41"/>
  <c r="BB41" i="41"/>
  <c r="BB42" i="41"/>
  <c r="BB43" i="41"/>
  <c r="BB44" i="41"/>
  <c r="BB45" i="41"/>
  <c r="BB46" i="41"/>
  <c r="BB47" i="41"/>
  <c r="BB48" i="41"/>
  <c r="BB49" i="41"/>
  <c r="BB50" i="41"/>
  <c r="BB51" i="41"/>
  <c r="BB52" i="41"/>
  <c r="BB53" i="41"/>
  <c r="BB54" i="41"/>
  <c r="BB55" i="41"/>
  <c r="BB56" i="41"/>
  <c r="BB57" i="41"/>
  <c r="BB58" i="41"/>
  <c r="BB59" i="41"/>
  <c r="BB60" i="41"/>
  <c r="BB61" i="41"/>
  <c r="BB62" i="41"/>
  <c r="BB63" i="41"/>
  <c r="BB64" i="41"/>
  <c r="BB65" i="41"/>
  <c r="BB66" i="41"/>
  <c r="BB67" i="41"/>
  <c r="BB68" i="41"/>
  <c r="BB69" i="41"/>
  <c r="BB70" i="41"/>
  <c r="BB71" i="41"/>
  <c r="BB72" i="41"/>
  <c r="BB73" i="41"/>
  <c r="BB74" i="41"/>
  <c r="BB75" i="41"/>
  <c r="BB76" i="41"/>
  <c r="BB77" i="41"/>
  <c r="BB78" i="41"/>
  <c r="BB79" i="41"/>
  <c r="BB80" i="41"/>
  <c r="BB81" i="41"/>
  <c r="BB82" i="41"/>
  <c r="BB83" i="41"/>
  <c r="BB84" i="41"/>
  <c r="BB85" i="41"/>
  <c r="BB86" i="41"/>
  <c r="BB87" i="41"/>
  <c r="BB88" i="41"/>
  <c r="BB89" i="41"/>
  <c r="BB90" i="41"/>
  <c r="BB91" i="41"/>
  <c r="BB92" i="41"/>
  <c r="BB93" i="41"/>
  <c r="BB94" i="41"/>
  <c r="BB95" i="41"/>
  <c r="BB96" i="41"/>
  <c r="BB97" i="41"/>
  <c r="BB98" i="41"/>
  <c r="BB99" i="41"/>
  <c r="BB100" i="41"/>
  <c r="BB101" i="41"/>
  <c r="BB102" i="41"/>
  <c r="BB103" i="41"/>
  <c r="BB104" i="41"/>
  <c r="BB105" i="41"/>
  <c r="BB10" i="41"/>
  <c r="BA11" i="41"/>
  <c r="BA12" i="41"/>
  <c r="BA13" i="41"/>
  <c r="BA14" i="41"/>
  <c r="BA15" i="41"/>
  <c r="BA16" i="41"/>
  <c r="BA17" i="41"/>
  <c r="BA18" i="41"/>
  <c r="BA19" i="41"/>
  <c r="BA20" i="41"/>
  <c r="BA21" i="41"/>
  <c r="BA22" i="41"/>
  <c r="BA23" i="41"/>
  <c r="BA24" i="41"/>
  <c r="BA25" i="41"/>
  <c r="BA26" i="41"/>
  <c r="BA27" i="41"/>
  <c r="BA28" i="41"/>
  <c r="BA29" i="41"/>
  <c r="BA30" i="41"/>
  <c r="BA31" i="41"/>
  <c r="BA32" i="41"/>
  <c r="BA33" i="41"/>
  <c r="BA34" i="41"/>
  <c r="BA35" i="41"/>
  <c r="BA36" i="41"/>
  <c r="BA37" i="41"/>
  <c r="BA38" i="41"/>
  <c r="BA39" i="41"/>
  <c r="BA40" i="41"/>
  <c r="BA41" i="41"/>
  <c r="BA42" i="41"/>
  <c r="BA43" i="41"/>
  <c r="BA44" i="41"/>
  <c r="BA45" i="41"/>
  <c r="BA46" i="41"/>
  <c r="BA47" i="41"/>
  <c r="BA48" i="41"/>
  <c r="BA49" i="41"/>
  <c r="BA50" i="41"/>
  <c r="BA51" i="41"/>
  <c r="BA52" i="41"/>
  <c r="BA53" i="41"/>
  <c r="BA54" i="41"/>
  <c r="BA55" i="41"/>
  <c r="BA56" i="41"/>
  <c r="BA57" i="41"/>
  <c r="BA58" i="41"/>
  <c r="BA59" i="41"/>
  <c r="BA60" i="41"/>
  <c r="BA61" i="41"/>
  <c r="BA62" i="41"/>
  <c r="BA63" i="41"/>
  <c r="BA64" i="41"/>
  <c r="BA65" i="41"/>
  <c r="BA66" i="41"/>
  <c r="BA67" i="41"/>
  <c r="BA68" i="41"/>
  <c r="BA69" i="41"/>
  <c r="BA70" i="41"/>
  <c r="BA71" i="41"/>
  <c r="BA72" i="41"/>
  <c r="BA73" i="41"/>
  <c r="BA74" i="41"/>
  <c r="BA75" i="41"/>
  <c r="BA76" i="41"/>
  <c r="BA77" i="41"/>
  <c r="BA78" i="41"/>
  <c r="BA79" i="41"/>
  <c r="BA80" i="41"/>
  <c r="BA81" i="41"/>
  <c r="BA82" i="41"/>
  <c r="BA83" i="41"/>
  <c r="BA84" i="41"/>
  <c r="BA85" i="41"/>
  <c r="BA86" i="41"/>
  <c r="BA87" i="41"/>
  <c r="BA88" i="41"/>
  <c r="BA89" i="41"/>
  <c r="BA90" i="41"/>
  <c r="BA91" i="41"/>
  <c r="BA92" i="41"/>
  <c r="BA93" i="41"/>
  <c r="BA94" i="41"/>
  <c r="BA95" i="41"/>
  <c r="BA96" i="41"/>
  <c r="BA97" i="41"/>
  <c r="BA98" i="41"/>
  <c r="BA99" i="41"/>
  <c r="BA100" i="41"/>
  <c r="BA101" i="41"/>
  <c r="BA102" i="41"/>
  <c r="BA103" i="41"/>
  <c r="BA104" i="41"/>
  <c r="BA105" i="41"/>
  <c r="BA10" i="41"/>
  <c r="AZ11" i="41"/>
  <c r="AZ12" i="41"/>
  <c r="AZ13" i="41"/>
  <c r="AZ14" i="41"/>
  <c r="AZ15" i="41"/>
  <c r="AZ16" i="41"/>
  <c r="AZ17" i="41"/>
  <c r="AZ18" i="41"/>
  <c r="AZ19" i="41"/>
  <c r="AZ20" i="41"/>
  <c r="AZ21" i="41"/>
  <c r="AZ22" i="41"/>
  <c r="AZ23" i="41"/>
  <c r="AZ24" i="41"/>
  <c r="AZ25" i="41"/>
  <c r="AZ26" i="41"/>
  <c r="AZ27" i="41"/>
  <c r="AZ28" i="41"/>
  <c r="AZ29" i="41"/>
  <c r="AZ30" i="41"/>
  <c r="AZ31" i="41"/>
  <c r="AZ32" i="41"/>
  <c r="AZ33" i="41"/>
  <c r="AZ34" i="41"/>
  <c r="AZ35" i="41"/>
  <c r="AZ36" i="41"/>
  <c r="AZ37" i="41"/>
  <c r="AZ38" i="41"/>
  <c r="AZ39" i="41"/>
  <c r="AZ40" i="41"/>
  <c r="AZ41" i="41"/>
  <c r="AZ42" i="41"/>
  <c r="AZ43" i="41"/>
  <c r="AZ44" i="41"/>
  <c r="AZ45" i="41"/>
  <c r="AZ46" i="41"/>
  <c r="AZ47" i="41"/>
  <c r="AZ48" i="41"/>
  <c r="AZ49" i="41"/>
  <c r="AZ50" i="41"/>
  <c r="AZ51" i="41"/>
  <c r="AZ52" i="41"/>
  <c r="AZ53" i="41"/>
  <c r="AZ54" i="41"/>
  <c r="AZ55" i="41"/>
  <c r="AZ56" i="41"/>
  <c r="AZ57" i="41"/>
  <c r="AZ58" i="41"/>
  <c r="AZ59" i="41"/>
  <c r="AZ60" i="41"/>
  <c r="AZ61" i="41"/>
  <c r="AZ62" i="41"/>
  <c r="AZ63" i="41"/>
  <c r="AZ64" i="41"/>
  <c r="AZ65" i="41"/>
  <c r="AZ66" i="41"/>
  <c r="AZ67" i="41"/>
  <c r="AZ68" i="41"/>
  <c r="AZ69" i="41"/>
  <c r="AZ70" i="41"/>
  <c r="AZ71" i="41"/>
  <c r="AZ72" i="41"/>
  <c r="AZ73" i="41"/>
  <c r="AZ74" i="41"/>
  <c r="AZ75" i="41"/>
  <c r="AZ76" i="41"/>
  <c r="AZ77" i="41"/>
  <c r="AZ78" i="41"/>
  <c r="AZ79" i="41"/>
  <c r="AZ80" i="41"/>
  <c r="AZ81" i="41"/>
  <c r="AZ82" i="41"/>
  <c r="AZ83" i="41"/>
  <c r="AZ84" i="41"/>
  <c r="AZ85" i="41"/>
  <c r="AZ86" i="41"/>
  <c r="AZ87" i="41"/>
  <c r="AZ88" i="41"/>
  <c r="AZ89" i="41"/>
  <c r="AZ90" i="41"/>
  <c r="AZ91" i="41"/>
  <c r="AZ92" i="41"/>
  <c r="AZ93" i="41"/>
  <c r="AZ94" i="41"/>
  <c r="AZ95" i="41"/>
  <c r="AZ96" i="41"/>
  <c r="AZ97" i="41"/>
  <c r="AZ98" i="41"/>
  <c r="AZ99" i="41"/>
  <c r="AZ100" i="41"/>
  <c r="AZ101" i="41"/>
  <c r="AZ102" i="41"/>
  <c r="AZ103" i="41"/>
  <c r="AZ104" i="41"/>
  <c r="AZ105" i="41"/>
  <c r="AZ10" i="41"/>
  <c r="AY11" i="41"/>
  <c r="AY12" i="41"/>
  <c r="AY13" i="41"/>
  <c r="AY14" i="41"/>
  <c r="AY15" i="41"/>
  <c r="AY16" i="41"/>
  <c r="AY17" i="41"/>
  <c r="AY18" i="41"/>
  <c r="AY19" i="41"/>
  <c r="AY20" i="41"/>
  <c r="AY21" i="41"/>
  <c r="AY22" i="41"/>
  <c r="AY23" i="41"/>
  <c r="AY24" i="41"/>
  <c r="AY25" i="41"/>
  <c r="AY26" i="41"/>
  <c r="AY27" i="41"/>
  <c r="AY28" i="41"/>
  <c r="AY29" i="41"/>
  <c r="AY30" i="41"/>
  <c r="AY31" i="41"/>
  <c r="AY32" i="41"/>
  <c r="AY33" i="41"/>
  <c r="AY34" i="41"/>
  <c r="AY35" i="41"/>
  <c r="AY36" i="41"/>
  <c r="AY37" i="41"/>
  <c r="AY38" i="41"/>
  <c r="AY39" i="41"/>
  <c r="AY40" i="41"/>
  <c r="AY41" i="41"/>
  <c r="AY42" i="41"/>
  <c r="AY43" i="41"/>
  <c r="AY44" i="41"/>
  <c r="AY45" i="41"/>
  <c r="AY46" i="41"/>
  <c r="AY47" i="41"/>
  <c r="AY48" i="41"/>
  <c r="AY49" i="41"/>
  <c r="AY50" i="41"/>
  <c r="AY51" i="41"/>
  <c r="AY52" i="41"/>
  <c r="AY53" i="41"/>
  <c r="AY54" i="41"/>
  <c r="AY55" i="41"/>
  <c r="AY56" i="41"/>
  <c r="AY57" i="41"/>
  <c r="AY58" i="41"/>
  <c r="AY59" i="41"/>
  <c r="AY60" i="41"/>
  <c r="AY61" i="41"/>
  <c r="AY62" i="41"/>
  <c r="AY63" i="41"/>
  <c r="AY64" i="41"/>
  <c r="AY65" i="41"/>
  <c r="AY66" i="41"/>
  <c r="AY67" i="41"/>
  <c r="AY68" i="41"/>
  <c r="AY69" i="41"/>
  <c r="AY70" i="41"/>
  <c r="AY71" i="41"/>
  <c r="AY72" i="41"/>
  <c r="AY73" i="41"/>
  <c r="AY74" i="41"/>
  <c r="AY75" i="41"/>
  <c r="AY76" i="41"/>
  <c r="AY77" i="41"/>
  <c r="AY78" i="41"/>
  <c r="AY79" i="41"/>
  <c r="AY80" i="41"/>
  <c r="AY81" i="41"/>
  <c r="AY82" i="41"/>
  <c r="AY83" i="41"/>
  <c r="AY84" i="41"/>
  <c r="AY85" i="41"/>
  <c r="AY86" i="41"/>
  <c r="AY87" i="41"/>
  <c r="AY88" i="41"/>
  <c r="AY89" i="41"/>
  <c r="AY90" i="41"/>
  <c r="AY91" i="41"/>
  <c r="AY92" i="41"/>
  <c r="AY93" i="41"/>
  <c r="AY94" i="41"/>
  <c r="AY95" i="41"/>
  <c r="AY96" i="41"/>
  <c r="AY97" i="41"/>
  <c r="AY98" i="41"/>
  <c r="AY99" i="41"/>
  <c r="AY100" i="41"/>
  <c r="AY101" i="41"/>
  <c r="AY102" i="41"/>
  <c r="AY103" i="41"/>
  <c r="AY104" i="41"/>
  <c r="AY105" i="41"/>
  <c r="AY10" i="41"/>
  <c r="AT11" i="41"/>
  <c r="AU11" i="41"/>
  <c r="AV11" i="41"/>
  <c r="AW11" i="41"/>
  <c r="AT12" i="41"/>
  <c r="AU12" i="41"/>
  <c r="AV12" i="41"/>
  <c r="AW12" i="41"/>
  <c r="AT13" i="41"/>
  <c r="AU13" i="41"/>
  <c r="AV13" i="41"/>
  <c r="AW13" i="41"/>
  <c r="AT14" i="41"/>
  <c r="AU14" i="41"/>
  <c r="AV14" i="41"/>
  <c r="AW14" i="41"/>
  <c r="AT15" i="41"/>
  <c r="AU15" i="41"/>
  <c r="AV15" i="41"/>
  <c r="AW15" i="41"/>
  <c r="AT16" i="41"/>
  <c r="AU16" i="41"/>
  <c r="AV16" i="41"/>
  <c r="AW16" i="41"/>
  <c r="AT17" i="41"/>
  <c r="AU17" i="41"/>
  <c r="AV17" i="41"/>
  <c r="AW17" i="41"/>
  <c r="AT18" i="41"/>
  <c r="AU18" i="41"/>
  <c r="AV18" i="41"/>
  <c r="AW18" i="41"/>
  <c r="AT19" i="41"/>
  <c r="AU19" i="41"/>
  <c r="AV19" i="41"/>
  <c r="AW19" i="41"/>
  <c r="AT20" i="41"/>
  <c r="AU20" i="41"/>
  <c r="AV20" i="41"/>
  <c r="AW20" i="41"/>
  <c r="AT21" i="41"/>
  <c r="AU21" i="41"/>
  <c r="AV21" i="41"/>
  <c r="AW21" i="41"/>
  <c r="AT22" i="41"/>
  <c r="AU22" i="41"/>
  <c r="AV22" i="41"/>
  <c r="AW22" i="41"/>
  <c r="AT23" i="41"/>
  <c r="AU23" i="41"/>
  <c r="AV23" i="41"/>
  <c r="AW23" i="41"/>
  <c r="AT24" i="41"/>
  <c r="AU24" i="41"/>
  <c r="AV24" i="41"/>
  <c r="AW24" i="41"/>
  <c r="AT25" i="41"/>
  <c r="AU25" i="41"/>
  <c r="AV25" i="41"/>
  <c r="AW25" i="41"/>
  <c r="AT26" i="41"/>
  <c r="AU26" i="41"/>
  <c r="AV26" i="41"/>
  <c r="AW26" i="41"/>
  <c r="AT27" i="41"/>
  <c r="AU27" i="41"/>
  <c r="AV27" i="41"/>
  <c r="AW27" i="41"/>
  <c r="AT28" i="41"/>
  <c r="AU28" i="41"/>
  <c r="AV28" i="41"/>
  <c r="AW28" i="41"/>
  <c r="AT29" i="41"/>
  <c r="AU29" i="41"/>
  <c r="AV29" i="41"/>
  <c r="AW29" i="41"/>
  <c r="AT30" i="41"/>
  <c r="AU30" i="41"/>
  <c r="AV30" i="41"/>
  <c r="AW30" i="41"/>
  <c r="AT31" i="41"/>
  <c r="AU31" i="41"/>
  <c r="AV31" i="41"/>
  <c r="AW31" i="41"/>
  <c r="AT32" i="41"/>
  <c r="AU32" i="41"/>
  <c r="AV32" i="41"/>
  <c r="AW32" i="41"/>
  <c r="AT33" i="41"/>
  <c r="AU33" i="41"/>
  <c r="AV33" i="41"/>
  <c r="AW33" i="41"/>
  <c r="AT34" i="41"/>
  <c r="AU34" i="41"/>
  <c r="AV34" i="41"/>
  <c r="AW34" i="41"/>
  <c r="AT35" i="41"/>
  <c r="AU35" i="41"/>
  <c r="AV35" i="41"/>
  <c r="AW35" i="41"/>
  <c r="AT36" i="41"/>
  <c r="AU36" i="41"/>
  <c r="AV36" i="41"/>
  <c r="AW36" i="41"/>
  <c r="AT37" i="41"/>
  <c r="AU37" i="41"/>
  <c r="AV37" i="41"/>
  <c r="AW37" i="41"/>
  <c r="AT38" i="41"/>
  <c r="AU38" i="41"/>
  <c r="AV38" i="41"/>
  <c r="AW38" i="41"/>
  <c r="AT39" i="41"/>
  <c r="AU39" i="41"/>
  <c r="AV39" i="41"/>
  <c r="AW39" i="41"/>
  <c r="AT40" i="41"/>
  <c r="AU40" i="41"/>
  <c r="AV40" i="41"/>
  <c r="AW40" i="41"/>
  <c r="AT41" i="41"/>
  <c r="AU41" i="41"/>
  <c r="AV41" i="41"/>
  <c r="AW41" i="41"/>
  <c r="AT42" i="41"/>
  <c r="AU42" i="41"/>
  <c r="AV42" i="41"/>
  <c r="AW42" i="41"/>
  <c r="AT43" i="41"/>
  <c r="AU43" i="41"/>
  <c r="AV43" i="41"/>
  <c r="AW43" i="41"/>
  <c r="AT44" i="41"/>
  <c r="AU44" i="41"/>
  <c r="AV44" i="41"/>
  <c r="AW44" i="41"/>
  <c r="AT45" i="41"/>
  <c r="AU45" i="41"/>
  <c r="AV45" i="41"/>
  <c r="AW45" i="41"/>
  <c r="AT46" i="41"/>
  <c r="AU46" i="41"/>
  <c r="AV46" i="41"/>
  <c r="AW46" i="41"/>
  <c r="AT47" i="41"/>
  <c r="AU47" i="41"/>
  <c r="AV47" i="41"/>
  <c r="AW47" i="41"/>
  <c r="AT48" i="41"/>
  <c r="AU48" i="41"/>
  <c r="AV48" i="41"/>
  <c r="AW48" i="41"/>
  <c r="AT49" i="41"/>
  <c r="AU49" i="41"/>
  <c r="AV49" i="41"/>
  <c r="AW49" i="41"/>
  <c r="AT50" i="41"/>
  <c r="AU50" i="41"/>
  <c r="AV50" i="41"/>
  <c r="AW50" i="41"/>
  <c r="AT51" i="41"/>
  <c r="AU51" i="41"/>
  <c r="AV51" i="41"/>
  <c r="AW51" i="41"/>
  <c r="AT52" i="41"/>
  <c r="AU52" i="41"/>
  <c r="AV52" i="41"/>
  <c r="AW52" i="41"/>
  <c r="AT53" i="41"/>
  <c r="AU53" i="41"/>
  <c r="AV53" i="41"/>
  <c r="AW53" i="41"/>
  <c r="AT54" i="41"/>
  <c r="AU54" i="41"/>
  <c r="AV54" i="41"/>
  <c r="AW54" i="41"/>
  <c r="AT55" i="41"/>
  <c r="AU55" i="41"/>
  <c r="AV55" i="41"/>
  <c r="AW55" i="41"/>
  <c r="AT56" i="41"/>
  <c r="AU56" i="41"/>
  <c r="AV56" i="41"/>
  <c r="AW56" i="41"/>
  <c r="AT57" i="41"/>
  <c r="AU57" i="41"/>
  <c r="AV57" i="41"/>
  <c r="AW57" i="41"/>
  <c r="AT58" i="41"/>
  <c r="AU58" i="41"/>
  <c r="AV58" i="41"/>
  <c r="AW58" i="41"/>
  <c r="AT59" i="41"/>
  <c r="AU59" i="41"/>
  <c r="AV59" i="41"/>
  <c r="AW59" i="41"/>
  <c r="AT60" i="41"/>
  <c r="AU60" i="41"/>
  <c r="AV60" i="41"/>
  <c r="AW60" i="41"/>
  <c r="AT61" i="41"/>
  <c r="AU61" i="41"/>
  <c r="AV61" i="41"/>
  <c r="AW61" i="41"/>
  <c r="AT62" i="41"/>
  <c r="AU62" i="41"/>
  <c r="AV62" i="41"/>
  <c r="AW62" i="41"/>
  <c r="AT63" i="41"/>
  <c r="AU63" i="41"/>
  <c r="AV63" i="41"/>
  <c r="AW63" i="41"/>
  <c r="AT64" i="41"/>
  <c r="AU64" i="41"/>
  <c r="AV64" i="41"/>
  <c r="AW64" i="41"/>
  <c r="AT65" i="41"/>
  <c r="AU65" i="41"/>
  <c r="AV65" i="41"/>
  <c r="AW65" i="41"/>
  <c r="AT66" i="41"/>
  <c r="AU66" i="41"/>
  <c r="AV66" i="41"/>
  <c r="AW66" i="41"/>
  <c r="AT67" i="41"/>
  <c r="AU67" i="41"/>
  <c r="AV67" i="41"/>
  <c r="AW67" i="41"/>
  <c r="AT68" i="41"/>
  <c r="AU68" i="41"/>
  <c r="AV68" i="41"/>
  <c r="AW68" i="41"/>
  <c r="AT69" i="41"/>
  <c r="AU69" i="41"/>
  <c r="AV69" i="41"/>
  <c r="AW69" i="41"/>
  <c r="AT70" i="41"/>
  <c r="AU70" i="41"/>
  <c r="AV70" i="41"/>
  <c r="AW70" i="41"/>
  <c r="AT71" i="41"/>
  <c r="AU71" i="41"/>
  <c r="AV71" i="41"/>
  <c r="AW71" i="41"/>
  <c r="AT72" i="41"/>
  <c r="AU72" i="41"/>
  <c r="AV72" i="41"/>
  <c r="AW72" i="41"/>
  <c r="AT73" i="41"/>
  <c r="AU73" i="41"/>
  <c r="AV73" i="41"/>
  <c r="AW73" i="41"/>
  <c r="AT74" i="41"/>
  <c r="AU74" i="41"/>
  <c r="AV74" i="41"/>
  <c r="AW74" i="41"/>
  <c r="AT75" i="41"/>
  <c r="AU75" i="41"/>
  <c r="AV75" i="41"/>
  <c r="AW75" i="41"/>
  <c r="AT76" i="41"/>
  <c r="AU76" i="41"/>
  <c r="AV76" i="41"/>
  <c r="AW76" i="41"/>
  <c r="AT77" i="41"/>
  <c r="AU77" i="41"/>
  <c r="AV77" i="41"/>
  <c r="AW77" i="41"/>
  <c r="AT78" i="41"/>
  <c r="AU78" i="41"/>
  <c r="AV78" i="41"/>
  <c r="AW78" i="41"/>
  <c r="AT79" i="41"/>
  <c r="AU79" i="41"/>
  <c r="AV79" i="41"/>
  <c r="AW79" i="41"/>
  <c r="AT80" i="41"/>
  <c r="AU80" i="41"/>
  <c r="AV80" i="41"/>
  <c r="AW80" i="41"/>
  <c r="AT81" i="41"/>
  <c r="AU81" i="41"/>
  <c r="AV81" i="41"/>
  <c r="AW81" i="41"/>
  <c r="AT82" i="41"/>
  <c r="AU82" i="41"/>
  <c r="AV82" i="41"/>
  <c r="AW82" i="41"/>
  <c r="AT83" i="41"/>
  <c r="AU83" i="41"/>
  <c r="AV83" i="41"/>
  <c r="AW83" i="41"/>
  <c r="AT84" i="41"/>
  <c r="AU84" i="41"/>
  <c r="AV84" i="41"/>
  <c r="AW84" i="41"/>
  <c r="AT85" i="41"/>
  <c r="AU85" i="41"/>
  <c r="AV85" i="41"/>
  <c r="AW85" i="41"/>
  <c r="AT86" i="41"/>
  <c r="AU86" i="41"/>
  <c r="AV86" i="41"/>
  <c r="AW86" i="41"/>
  <c r="AT87" i="41"/>
  <c r="AU87" i="41"/>
  <c r="AV87" i="41"/>
  <c r="AW87" i="41"/>
  <c r="AT88" i="41"/>
  <c r="AU88" i="41"/>
  <c r="AV88" i="41"/>
  <c r="AW88" i="41"/>
  <c r="AT89" i="41"/>
  <c r="AU89" i="41"/>
  <c r="AV89" i="41"/>
  <c r="AW89" i="41"/>
  <c r="AT90" i="41"/>
  <c r="AU90" i="41"/>
  <c r="AV90" i="41"/>
  <c r="AW90" i="41"/>
  <c r="AT91" i="41"/>
  <c r="AU91" i="41"/>
  <c r="AV91" i="41"/>
  <c r="AW91" i="41"/>
  <c r="AT92" i="41"/>
  <c r="AU92" i="41"/>
  <c r="AV92" i="41"/>
  <c r="AW92" i="41"/>
  <c r="AT93" i="41"/>
  <c r="AU93" i="41"/>
  <c r="AV93" i="41"/>
  <c r="AW93" i="41"/>
  <c r="AT94" i="41"/>
  <c r="AU94" i="41"/>
  <c r="AV94" i="41"/>
  <c r="AW94" i="41"/>
  <c r="AT95" i="41"/>
  <c r="AU95" i="41"/>
  <c r="AV95" i="41"/>
  <c r="AW95" i="41"/>
  <c r="AT96" i="41"/>
  <c r="AU96" i="41"/>
  <c r="AV96" i="41"/>
  <c r="AW96" i="41"/>
  <c r="AT97" i="41"/>
  <c r="AU97" i="41"/>
  <c r="AV97" i="41"/>
  <c r="AW97" i="41"/>
  <c r="AT98" i="41"/>
  <c r="AU98" i="41"/>
  <c r="AV98" i="41"/>
  <c r="AW98" i="41"/>
  <c r="AT99" i="41"/>
  <c r="AU99" i="41"/>
  <c r="AV99" i="41"/>
  <c r="AW99" i="41"/>
  <c r="AT100" i="41"/>
  <c r="AU100" i="41"/>
  <c r="AV100" i="41"/>
  <c r="AW100" i="41"/>
  <c r="AT101" i="41"/>
  <c r="AU101" i="41"/>
  <c r="AV101" i="41"/>
  <c r="AW101" i="41"/>
  <c r="AT102" i="41"/>
  <c r="AU102" i="41"/>
  <c r="AV102" i="41"/>
  <c r="AW102" i="41"/>
  <c r="AT103" i="41"/>
  <c r="AU103" i="41"/>
  <c r="AV103" i="41"/>
  <c r="AW103" i="41"/>
  <c r="AT104" i="41"/>
  <c r="AU104" i="41"/>
  <c r="AV104" i="41"/>
  <c r="AW104" i="41"/>
  <c r="AT105" i="41"/>
  <c r="AU105" i="41"/>
  <c r="AV105" i="41"/>
  <c r="AW105" i="41"/>
  <c r="AW10" i="41"/>
  <c r="AV10" i="41"/>
  <c r="AU10" i="41"/>
  <c r="AT10" i="41"/>
  <c r="AS11" i="41"/>
  <c r="AS12" i="41"/>
  <c r="AS13" i="41"/>
  <c r="AS14" i="41"/>
  <c r="AS15" i="41"/>
  <c r="AS16" i="41"/>
  <c r="AS17" i="41"/>
  <c r="AS18" i="41"/>
  <c r="AS19" i="41"/>
  <c r="AS20" i="41"/>
  <c r="AS21" i="41"/>
  <c r="AS22" i="41"/>
  <c r="AS23" i="41"/>
  <c r="AS24" i="41"/>
  <c r="AS25" i="41"/>
  <c r="AS26" i="41"/>
  <c r="AS27" i="41"/>
  <c r="AS28" i="41"/>
  <c r="AS29" i="41"/>
  <c r="AS30" i="41"/>
  <c r="AS31" i="41"/>
  <c r="AS32" i="41"/>
  <c r="AS33" i="41"/>
  <c r="AS34" i="41"/>
  <c r="AS35" i="41"/>
  <c r="AS36" i="41"/>
  <c r="AS37" i="41"/>
  <c r="AS38" i="41"/>
  <c r="AS39" i="41"/>
  <c r="AS40" i="41"/>
  <c r="AS41" i="41"/>
  <c r="AS42" i="41"/>
  <c r="AS43" i="41"/>
  <c r="AS44" i="41"/>
  <c r="AS45" i="41"/>
  <c r="AS46" i="41"/>
  <c r="AS47" i="41"/>
  <c r="AS48" i="41"/>
  <c r="AS49" i="41"/>
  <c r="AS50" i="41"/>
  <c r="AS51" i="41"/>
  <c r="AS52" i="41"/>
  <c r="AS53" i="41"/>
  <c r="AS54" i="41"/>
  <c r="AS55" i="41"/>
  <c r="AS56" i="41"/>
  <c r="AS57" i="41"/>
  <c r="AS58" i="41"/>
  <c r="AS59" i="41"/>
  <c r="AS60" i="41"/>
  <c r="AS61" i="41"/>
  <c r="AS62" i="41"/>
  <c r="AS63" i="41"/>
  <c r="AS64" i="41"/>
  <c r="AS65" i="41"/>
  <c r="AS66" i="41"/>
  <c r="AS67" i="41"/>
  <c r="AS68" i="41"/>
  <c r="AS69" i="41"/>
  <c r="AS70" i="41"/>
  <c r="AS71" i="41"/>
  <c r="AS72" i="41"/>
  <c r="AS73" i="41"/>
  <c r="AS74" i="41"/>
  <c r="AS75" i="41"/>
  <c r="AS76" i="41"/>
  <c r="AS77" i="41"/>
  <c r="AS78" i="41"/>
  <c r="AS79" i="41"/>
  <c r="AS80" i="41"/>
  <c r="AS81" i="41"/>
  <c r="AS82" i="41"/>
  <c r="AS83" i="41"/>
  <c r="AS84" i="41"/>
  <c r="AS85" i="41"/>
  <c r="AS86" i="41"/>
  <c r="AS87" i="41"/>
  <c r="AS88" i="41"/>
  <c r="AS89" i="41"/>
  <c r="AS90" i="41"/>
  <c r="AS91" i="41"/>
  <c r="AS92" i="41"/>
  <c r="AS93" i="41"/>
  <c r="AS94" i="41"/>
  <c r="AS95" i="41"/>
  <c r="AS96" i="41"/>
  <c r="AS97" i="41"/>
  <c r="AS98" i="41"/>
  <c r="AS99" i="41"/>
  <c r="AS100" i="41"/>
  <c r="AS101" i="41"/>
  <c r="AS102" i="41"/>
  <c r="AS103" i="41"/>
  <c r="AS104" i="41"/>
  <c r="AS105" i="41"/>
  <c r="AS10" i="41"/>
  <c r="AQ11" i="41"/>
  <c r="AQ12" i="41"/>
  <c r="AQ13" i="41"/>
  <c r="AQ14" i="41"/>
  <c r="AQ15" i="41"/>
  <c r="AQ16" i="41"/>
  <c r="AQ17" i="41"/>
  <c r="AQ18" i="41"/>
  <c r="AQ19" i="41"/>
  <c r="AQ20" i="41"/>
  <c r="AQ21" i="41"/>
  <c r="AQ22" i="41"/>
  <c r="AQ23" i="41"/>
  <c r="AQ24" i="41"/>
  <c r="AQ25" i="41"/>
  <c r="AQ26" i="41"/>
  <c r="AQ27" i="41"/>
  <c r="AQ28" i="41"/>
  <c r="AQ29" i="41"/>
  <c r="AQ30" i="41"/>
  <c r="AQ31" i="41"/>
  <c r="AQ32" i="41"/>
  <c r="AQ33" i="41"/>
  <c r="AQ34" i="41"/>
  <c r="AQ35" i="41"/>
  <c r="AQ36" i="41"/>
  <c r="AQ37" i="41"/>
  <c r="AQ38" i="41"/>
  <c r="AQ39" i="41"/>
  <c r="AQ40" i="41"/>
  <c r="AQ41" i="41"/>
  <c r="AQ42" i="41"/>
  <c r="AQ43" i="41"/>
  <c r="AQ44" i="41"/>
  <c r="AQ45" i="41"/>
  <c r="AQ46" i="41"/>
  <c r="AQ47" i="41"/>
  <c r="AQ48" i="41"/>
  <c r="AQ49" i="41"/>
  <c r="AQ50" i="41"/>
  <c r="AQ51" i="41"/>
  <c r="AQ52" i="41"/>
  <c r="AQ53" i="41"/>
  <c r="AQ54" i="41"/>
  <c r="AQ55" i="41"/>
  <c r="AQ56" i="41"/>
  <c r="AQ57" i="41"/>
  <c r="AQ58" i="41"/>
  <c r="AQ59" i="41"/>
  <c r="AQ60" i="41"/>
  <c r="AQ61" i="41"/>
  <c r="AQ62" i="41"/>
  <c r="AQ63" i="41"/>
  <c r="AQ64" i="41"/>
  <c r="AQ65" i="41"/>
  <c r="AQ66" i="41"/>
  <c r="AQ67" i="41"/>
  <c r="AQ68" i="41"/>
  <c r="AQ69" i="41"/>
  <c r="AQ70" i="41"/>
  <c r="AQ71" i="41"/>
  <c r="AQ72" i="41"/>
  <c r="AQ73" i="41"/>
  <c r="AQ74" i="41"/>
  <c r="AQ75" i="41"/>
  <c r="AQ76" i="41"/>
  <c r="AQ77" i="41"/>
  <c r="AQ78" i="41"/>
  <c r="AQ79" i="41"/>
  <c r="AQ80" i="41"/>
  <c r="AQ81" i="41"/>
  <c r="AQ82" i="41"/>
  <c r="AQ83" i="41"/>
  <c r="AQ84" i="41"/>
  <c r="AQ85" i="41"/>
  <c r="AQ86" i="41"/>
  <c r="AQ87" i="41"/>
  <c r="AQ88" i="41"/>
  <c r="AQ89" i="41"/>
  <c r="AQ90" i="41"/>
  <c r="AQ91" i="41"/>
  <c r="AQ92" i="41"/>
  <c r="AQ93" i="41"/>
  <c r="AQ94" i="41"/>
  <c r="AQ95" i="41"/>
  <c r="AQ96" i="41"/>
  <c r="AQ97" i="41"/>
  <c r="AQ98" i="41"/>
  <c r="AQ99" i="41"/>
  <c r="AQ100" i="41"/>
  <c r="AQ101" i="41"/>
  <c r="AQ102" i="41"/>
  <c r="AQ103" i="41"/>
  <c r="AQ104" i="41"/>
  <c r="AQ105" i="41"/>
  <c r="AQ10" i="41"/>
  <c r="AP11" i="41"/>
  <c r="AP12" i="41"/>
  <c r="AP13" i="41"/>
  <c r="AP14" i="41"/>
  <c r="AP15" i="41"/>
  <c r="AP16" i="41"/>
  <c r="AP17" i="41"/>
  <c r="AP18" i="41"/>
  <c r="AP19" i="41"/>
  <c r="AP20" i="41"/>
  <c r="AP21" i="41"/>
  <c r="AP22" i="41"/>
  <c r="AP23" i="41"/>
  <c r="AP24" i="41"/>
  <c r="AP25" i="41"/>
  <c r="AP26" i="41"/>
  <c r="AP27" i="41"/>
  <c r="AP28" i="41"/>
  <c r="AP29" i="41"/>
  <c r="AP30" i="41"/>
  <c r="AP31" i="41"/>
  <c r="AP32" i="41"/>
  <c r="AP33" i="41"/>
  <c r="AP34" i="41"/>
  <c r="AP35" i="41"/>
  <c r="AP36" i="41"/>
  <c r="AP37" i="41"/>
  <c r="AP38" i="41"/>
  <c r="AP39" i="41"/>
  <c r="AP40" i="41"/>
  <c r="AP41" i="41"/>
  <c r="AP42" i="41"/>
  <c r="AP43" i="41"/>
  <c r="AP44" i="41"/>
  <c r="AP45" i="41"/>
  <c r="AP46" i="41"/>
  <c r="AP47" i="41"/>
  <c r="AP48" i="41"/>
  <c r="AP49" i="41"/>
  <c r="AP50" i="41"/>
  <c r="AP51" i="41"/>
  <c r="AP52" i="41"/>
  <c r="AP53" i="41"/>
  <c r="AP54" i="41"/>
  <c r="AP55" i="41"/>
  <c r="AP56" i="41"/>
  <c r="AP57" i="41"/>
  <c r="AP58" i="41"/>
  <c r="AP59" i="41"/>
  <c r="AP60" i="41"/>
  <c r="AP61" i="41"/>
  <c r="AP62" i="41"/>
  <c r="AP63" i="41"/>
  <c r="AP64" i="41"/>
  <c r="AP65" i="41"/>
  <c r="AP66" i="41"/>
  <c r="AP67" i="41"/>
  <c r="AP68" i="41"/>
  <c r="AP69" i="41"/>
  <c r="AP70" i="41"/>
  <c r="AP71" i="41"/>
  <c r="AP72" i="41"/>
  <c r="AP73" i="41"/>
  <c r="AP74" i="41"/>
  <c r="AP75" i="41"/>
  <c r="AP76" i="41"/>
  <c r="AP77" i="41"/>
  <c r="AP78" i="41"/>
  <c r="AP79" i="41"/>
  <c r="AP80" i="41"/>
  <c r="AP81" i="41"/>
  <c r="AP82" i="41"/>
  <c r="AP83" i="41"/>
  <c r="AP84" i="41"/>
  <c r="AP85" i="41"/>
  <c r="AP86" i="41"/>
  <c r="AP87" i="41"/>
  <c r="AP88" i="41"/>
  <c r="AP89" i="41"/>
  <c r="AP90" i="41"/>
  <c r="AP91" i="41"/>
  <c r="AP92" i="41"/>
  <c r="AP93" i="41"/>
  <c r="AP94" i="41"/>
  <c r="AP95" i="41"/>
  <c r="AP96" i="41"/>
  <c r="AP97" i="41"/>
  <c r="AP98" i="41"/>
  <c r="AP99" i="41"/>
  <c r="AP100" i="41"/>
  <c r="AP101" i="41"/>
  <c r="AP102" i="41"/>
  <c r="AP103" i="41"/>
  <c r="AP104" i="41"/>
  <c r="AP105" i="41"/>
  <c r="AP10" i="41"/>
  <c r="AO11" i="41"/>
  <c r="AO12" i="41"/>
  <c r="AO13" i="41"/>
  <c r="AO14" i="41"/>
  <c r="AO15" i="41"/>
  <c r="AO16" i="41"/>
  <c r="AO17" i="41"/>
  <c r="AO18" i="41"/>
  <c r="AO19" i="41"/>
  <c r="AO20" i="41"/>
  <c r="AO21" i="41"/>
  <c r="AO22" i="41"/>
  <c r="AO23" i="41"/>
  <c r="AO24" i="41"/>
  <c r="AO25" i="41"/>
  <c r="AO26" i="41"/>
  <c r="AO27" i="41"/>
  <c r="AO28" i="41"/>
  <c r="AO29" i="41"/>
  <c r="AO30" i="41"/>
  <c r="AO31" i="41"/>
  <c r="AO32" i="41"/>
  <c r="AO33" i="41"/>
  <c r="AO34" i="41"/>
  <c r="AO35" i="41"/>
  <c r="AO36" i="41"/>
  <c r="AO37" i="41"/>
  <c r="AO38" i="41"/>
  <c r="AO39" i="41"/>
  <c r="AO40" i="41"/>
  <c r="AO41" i="41"/>
  <c r="AO42" i="41"/>
  <c r="AO43" i="41"/>
  <c r="AO44" i="41"/>
  <c r="AO45" i="41"/>
  <c r="AO46" i="41"/>
  <c r="AO47" i="41"/>
  <c r="AO48" i="41"/>
  <c r="AO49" i="41"/>
  <c r="AO50" i="41"/>
  <c r="AO51" i="41"/>
  <c r="AO52" i="41"/>
  <c r="AO53" i="41"/>
  <c r="AO54" i="41"/>
  <c r="AO55" i="41"/>
  <c r="AO56" i="41"/>
  <c r="AO57" i="41"/>
  <c r="AO58" i="41"/>
  <c r="AO59" i="41"/>
  <c r="AO60" i="41"/>
  <c r="AO61" i="41"/>
  <c r="AO62" i="41"/>
  <c r="AO63" i="41"/>
  <c r="AO64" i="41"/>
  <c r="AO65" i="41"/>
  <c r="AO66" i="41"/>
  <c r="AO67" i="41"/>
  <c r="AO68" i="41"/>
  <c r="AO69" i="41"/>
  <c r="AO70" i="41"/>
  <c r="AO71" i="41"/>
  <c r="AO72" i="41"/>
  <c r="AO73" i="41"/>
  <c r="AO74" i="41"/>
  <c r="AO75" i="41"/>
  <c r="AO76" i="41"/>
  <c r="AO77" i="41"/>
  <c r="AO78" i="41"/>
  <c r="AO79" i="41"/>
  <c r="AO80" i="41"/>
  <c r="AO81" i="41"/>
  <c r="AO82" i="41"/>
  <c r="AO83" i="41"/>
  <c r="AO84" i="41"/>
  <c r="AO85" i="41"/>
  <c r="AO86" i="41"/>
  <c r="AO87" i="41"/>
  <c r="AO88" i="41"/>
  <c r="AO89" i="41"/>
  <c r="AO90" i="41"/>
  <c r="AO91" i="41"/>
  <c r="AO92" i="41"/>
  <c r="AO93" i="41"/>
  <c r="AO94" i="41"/>
  <c r="AO95" i="41"/>
  <c r="AO96" i="41"/>
  <c r="AO97" i="41"/>
  <c r="AO98" i="41"/>
  <c r="AO99" i="41"/>
  <c r="AO100" i="41"/>
  <c r="AO101" i="41"/>
  <c r="AO102" i="41"/>
  <c r="AO103" i="41"/>
  <c r="AO104" i="41"/>
  <c r="AO105" i="41"/>
  <c r="AO10" i="41"/>
  <c r="AN11" i="41"/>
  <c r="AN12" i="41"/>
  <c r="AN13" i="41"/>
  <c r="AN14" i="41"/>
  <c r="AN15" i="41"/>
  <c r="AN16" i="41"/>
  <c r="AN17" i="41"/>
  <c r="AN18" i="41"/>
  <c r="AN19" i="41"/>
  <c r="AN20" i="41"/>
  <c r="AN21" i="41"/>
  <c r="AN22" i="41"/>
  <c r="AN23" i="41"/>
  <c r="AN24" i="41"/>
  <c r="AN25" i="41"/>
  <c r="AN26" i="41"/>
  <c r="AN27" i="41"/>
  <c r="AN28" i="41"/>
  <c r="AN29" i="41"/>
  <c r="AN30" i="41"/>
  <c r="AN31" i="41"/>
  <c r="AN32" i="41"/>
  <c r="AN33" i="41"/>
  <c r="AN34" i="41"/>
  <c r="AN35" i="41"/>
  <c r="AN36" i="41"/>
  <c r="AN37" i="41"/>
  <c r="AN38" i="41"/>
  <c r="AN39" i="41"/>
  <c r="AN40" i="41"/>
  <c r="AN41" i="41"/>
  <c r="AN42" i="41"/>
  <c r="AN43" i="41"/>
  <c r="AN44" i="41"/>
  <c r="AN45" i="41"/>
  <c r="AN46" i="41"/>
  <c r="AN47" i="41"/>
  <c r="AN48" i="41"/>
  <c r="AN49" i="41"/>
  <c r="AN50" i="41"/>
  <c r="AN51" i="41"/>
  <c r="AN52" i="41"/>
  <c r="AN53" i="41"/>
  <c r="AN54" i="41"/>
  <c r="AN55" i="41"/>
  <c r="AN56" i="41"/>
  <c r="AN57" i="41"/>
  <c r="AN58" i="41"/>
  <c r="AN59" i="41"/>
  <c r="AN60" i="41"/>
  <c r="AN61" i="41"/>
  <c r="AN62" i="41"/>
  <c r="AN63" i="41"/>
  <c r="AN64" i="41"/>
  <c r="AN65" i="41"/>
  <c r="AN66" i="41"/>
  <c r="AN67" i="41"/>
  <c r="AN68" i="41"/>
  <c r="AN69" i="41"/>
  <c r="AN70" i="41"/>
  <c r="AN71" i="41"/>
  <c r="AN72" i="41"/>
  <c r="AN73" i="41"/>
  <c r="AN74" i="41"/>
  <c r="AN75" i="41"/>
  <c r="AN76" i="41"/>
  <c r="AN77" i="41"/>
  <c r="AN78" i="41"/>
  <c r="AN79" i="41"/>
  <c r="AN80" i="41"/>
  <c r="AN81" i="41"/>
  <c r="AN82" i="41"/>
  <c r="AN83" i="41"/>
  <c r="AN84" i="41"/>
  <c r="AN85" i="41"/>
  <c r="AN86" i="41"/>
  <c r="AN87" i="41"/>
  <c r="AN88" i="41"/>
  <c r="AN89" i="41"/>
  <c r="AN90" i="41"/>
  <c r="AN91" i="41"/>
  <c r="AN92" i="41"/>
  <c r="AN93" i="41"/>
  <c r="AN94" i="41"/>
  <c r="AN95" i="41"/>
  <c r="AN96" i="41"/>
  <c r="AN97" i="41"/>
  <c r="AN98" i="41"/>
  <c r="AN99" i="41"/>
  <c r="AN100" i="41"/>
  <c r="AN101" i="41"/>
  <c r="AN102" i="41"/>
  <c r="AN103" i="41"/>
  <c r="AN104" i="41"/>
  <c r="AN105" i="41"/>
  <c r="AN10" i="41"/>
  <c r="AM11" i="41"/>
  <c r="AM12" i="41"/>
  <c r="AM13" i="41"/>
  <c r="AM14" i="41"/>
  <c r="AM15" i="41"/>
  <c r="AM16" i="41"/>
  <c r="AM17" i="41"/>
  <c r="AM18" i="41"/>
  <c r="AM19" i="41"/>
  <c r="AM20" i="41"/>
  <c r="AM21" i="41"/>
  <c r="AM22" i="41"/>
  <c r="AM23" i="41"/>
  <c r="AM24" i="41"/>
  <c r="AM25" i="41"/>
  <c r="AM26" i="41"/>
  <c r="AM27" i="41"/>
  <c r="AM28" i="41"/>
  <c r="AM29" i="41"/>
  <c r="AM30" i="41"/>
  <c r="AM31" i="41"/>
  <c r="AM32" i="41"/>
  <c r="AM33" i="41"/>
  <c r="AM34" i="41"/>
  <c r="AM35" i="41"/>
  <c r="AM36" i="41"/>
  <c r="AM37" i="41"/>
  <c r="AM38" i="41"/>
  <c r="AM39" i="41"/>
  <c r="AM40" i="41"/>
  <c r="AM41" i="41"/>
  <c r="AM42" i="41"/>
  <c r="AM43" i="41"/>
  <c r="AM44" i="41"/>
  <c r="AM45" i="41"/>
  <c r="AM46" i="41"/>
  <c r="AM47" i="41"/>
  <c r="AM48" i="41"/>
  <c r="AM49" i="41"/>
  <c r="AM50" i="41"/>
  <c r="AM51" i="41"/>
  <c r="AM52" i="41"/>
  <c r="AM53" i="41"/>
  <c r="AM54" i="41"/>
  <c r="AM55" i="41"/>
  <c r="AM56" i="41"/>
  <c r="AM57" i="41"/>
  <c r="AM58" i="41"/>
  <c r="AM59" i="41"/>
  <c r="AM60" i="41"/>
  <c r="AM61" i="41"/>
  <c r="AM62" i="41"/>
  <c r="AM63" i="41"/>
  <c r="AM64" i="41"/>
  <c r="AM65" i="41"/>
  <c r="AM66" i="41"/>
  <c r="AM67" i="41"/>
  <c r="AM68" i="41"/>
  <c r="AM69" i="41"/>
  <c r="AM70" i="41"/>
  <c r="AM71" i="41"/>
  <c r="AM72" i="41"/>
  <c r="AM73" i="41"/>
  <c r="AM74" i="41"/>
  <c r="AM75" i="41"/>
  <c r="AM76" i="41"/>
  <c r="AM77" i="41"/>
  <c r="AM78" i="41"/>
  <c r="AM79" i="41"/>
  <c r="AM80" i="41"/>
  <c r="AM81" i="41"/>
  <c r="AM82" i="41"/>
  <c r="AM83" i="41"/>
  <c r="AM84" i="41"/>
  <c r="AM85" i="41"/>
  <c r="AM86" i="41"/>
  <c r="AM87" i="41"/>
  <c r="AM88" i="41"/>
  <c r="AM89" i="41"/>
  <c r="AM90" i="41"/>
  <c r="AM91" i="41"/>
  <c r="AM92" i="41"/>
  <c r="AM93" i="41"/>
  <c r="AM94" i="41"/>
  <c r="AM95" i="41"/>
  <c r="AM96" i="41"/>
  <c r="AM97" i="41"/>
  <c r="AM98" i="41"/>
  <c r="AM99" i="41"/>
  <c r="AM100" i="41"/>
  <c r="AM101" i="41"/>
  <c r="AM102" i="41"/>
  <c r="AM103" i="41"/>
  <c r="AM104" i="41"/>
  <c r="AM105" i="41"/>
  <c r="AM10" i="41"/>
  <c r="AK11" i="41"/>
  <c r="AK12" i="41"/>
  <c r="AK13" i="41"/>
  <c r="AK14" i="41"/>
  <c r="AK15" i="41"/>
  <c r="AK16" i="41"/>
  <c r="AK17" i="41"/>
  <c r="AK18" i="41"/>
  <c r="AK19" i="41"/>
  <c r="AK20" i="41"/>
  <c r="AK21" i="41"/>
  <c r="AK22" i="41"/>
  <c r="AK23" i="41"/>
  <c r="AK24" i="41"/>
  <c r="AK25" i="41"/>
  <c r="AK26" i="41"/>
  <c r="AK27" i="41"/>
  <c r="AK28" i="41"/>
  <c r="AK29" i="41"/>
  <c r="AK30" i="41"/>
  <c r="AK31" i="41"/>
  <c r="AK32" i="41"/>
  <c r="AK33" i="41"/>
  <c r="AK34" i="41"/>
  <c r="AK35" i="41"/>
  <c r="AK36" i="41"/>
  <c r="AK37" i="41"/>
  <c r="AK38" i="41"/>
  <c r="AK39" i="41"/>
  <c r="AK40" i="41"/>
  <c r="AK41" i="41"/>
  <c r="AK42" i="41"/>
  <c r="AK43" i="41"/>
  <c r="AK44" i="41"/>
  <c r="AK45" i="41"/>
  <c r="AK46" i="41"/>
  <c r="AK47" i="41"/>
  <c r="AK48" i="41"/>
  <c r="AK49" i="41"/>
  <c r="AK50" i="41"/>
  <c r="AK51" i="41"/>
  <c r="AK52" i="41"/>
  <c r="AK53" i="41"/>
  <c r="AK54" i="41"/>
  <c r="AK55" i="41"/>
  <c r="AK56" i="41"/>
  <c r="AK57" i="41"/>
  <c r="AK58" i="41"/>
  <c r="AK59" i="41"/>
  <c r="AK60" i="41"/>
  <c r="AK61" i="41"/>
  <c r="AK62" i="41"/>
  <c r="AK63" i="41"/>
  <c r="AK64" i="41"/>
  <c r="AK65" i="41"/>
  <c r="AK66" i="41"/>
  <c r="AK67" i="41"/>
  <c r="AK68" i="41"/>
  <c r="AK69" i="41"/>
  <c r="AK70" i="41"/>
  <c r="AK71" i="41"/>
  <c r="AK72" i="41"/>
  <c r="AK73" i="41"/>
  <c r="AK74" i="41"/>
  <c r="AK75" i="41"/>
  <c r="AK76" i="41"/>
  <c r="AK77" i="41"/>
  <c r="AK78" i="41"/>
  <c r="AK79" i="41"/>
  <c r="AK80" i="41"/>
  <c r="AK81" i="41"/>
  <c r="AK82" i="41"/>
  <c r="AK83" i="41"/>
  <c r="AK84" i="41"/>
  <c r="AK85" i="41"/>
  <c r="AK86" i="41"/>
  <c r="AK87" i="41"/>
  <c r="AK88" i="41"/>
  <c r="AK89" i="41"/>
  <c r="AK90" i="41"/>
  <c r="AK91" i="41"/>
  <c r="AK92" i="41"/>
  <c r="AK93" i="41"/>
  <c r="AK94" i="41"/>
  <c r="AK95" i="41"/>
  <c r="AK96" i="41"/>
  <c r="AK97" i="41"/>
  <c r="AK98" i="41"/>
  <c r="AK99" i="41"/>
  <c r="AK100" i="41"/>
  <c r="AK101" i="41"/>
  <c r="AK102" i="41"/>
  <c r="AK103" i="41"/>
  <c r="AK104" i="41"/>
  <c r="AK105" i="41"/>
  <c r="AK10" i="41"/>
  <c r="AJ11" i="41"/>
  <c r="AJ12" i="41"/>
  <c r="AJ13" i="41"/>
  <c r="AJ14" i="41"/>
  <c r="AJ15" i="41"/>
  <c r="AJ16" i="41"/>
  <c r="AJ17" i="41"/>
  <c r="AJ18" i="41"/>
  <c r="AJ19" i="41"/>
  <c r="AJ20" i="41"/>
  <c r="AJ21" i="41"/>
  <c r="AJ22" i="41"/>
  <c r="AJ23" i="41"/>
  <c r="AJ24" i="41"/>
  <c r="AJ25" i="41"/>
  <c r="AJ26" i="41"/>
  <c r="AJ27" i="41"/>
  <c r="AJ28" i="41"/>
  <c r="AJ29" i="41"/>
  <c r="AJ30" i="41"/>
  <c r="AJ31" i="41"/>
  <c r="AJ32" i="41"/>
  <c r="AJ33" i="41"/>
  <c r="AJ34" i="41"/>
  <c r="AJ35" i="41"/>
  <c r="AJ36" i="41"/>
  <c r="AJ37" i="41"/>
  <c r="AJ38" i="41"/>
  <c r="AJ39" i="41"/>
  <c r="AJ40" i="41"/>
  <c r="AJ41" i="41"/>
  <c r="AJ42" i="41"/>
  <c r="AJ43" i="41"/>
  <c r="AJ44" i="41"/>
  <c r="AJ45" i="41"/>
  <c r="AJ46" i="41"/>
  <c r="AJ47" i="41"/>
  <c r="AJ48" i="41"/>
  <c r="AJ49" i="41"/>
  <c r="AJ50" i="41"/>
  <c r="AJ51" i="41"/>
  <c r="AJ52" i="41"/>
  <c r="AJ53" i="41"/>
  <c r="AJ54" i="41"/>
  <c r="AJ55" i="41"/>
  <c r="AJ56" i="41"/>
  <c r="AJ57" i="41"/>
  <c r="AJ58" i="41"/>
  <c r="AJ59" i="41"/>
  <c r="AJ60" i="41"/>
  <c r="AJ61" i="41"/>
  <c r="AJ62" i="41"/>
  <c r="AJ63" i="41"/>
  <c r="AJ64" i="41"/>
  <c r="AJ65" i="41"/>
  <c r="AJ66" i="41"/>
  <c r="AJ67" i="41"/>
  <c r="AJ68" i="41"/>
  <c r="AJ69" i="41"/>
  <c r="AJ70" i="41"/>
  <c r="AJ71" i="41"/>
  <c r="AJ72" i="41"/>
  <c r="AJ73" i="41"/>
  <c r="AJ74" i="41"/>
  <c r="AJ75" i="41"/>
  <c r="AJ76" i="41"/>
  <c r="AJ77" i="41"/>
  <c r="AJ78" i="41"/>
  <c r="AJ79" i="41"/>
  <c r="AJ80" i="41"/>
  <c r="AJ81" i="41"/>
  <c r="AJ82" i="41"/>
  <c r="AJ83" i="41"/>
  <c r="AJ84" i="41"/>
  <c r="AJ85" i="41"/>
  <c r="AJ86" i="41"/>
  <c r="AJ87" i="41"/>
  <c r="AJ88" i="41"/>
  <c r="AJ89" i="41"/>
  <c r="AJ90" i="41"/>
  <c r="AJ91" i="41"/>
  <c r="AJ92" i="41"/>
  <c r="AJ93" i="41"/>
  <c r="AJ94" i="41"/>
  <c r="AJ95" i="41"/>
  <c r="AJ96" i="41"/>
  <c r="AJ97" i="41"/>
  <c r="AJ98" i="41"/>
  <c r="AJ99" i="41"/>
  <c r="AJ100" i="41"/>
  <c r="AJ101" i="41"/>
  <c r="AJ102" i="41"/>
  <c r="AJ103" i="41"/>
  <c r="AJ104" i="41"/>
  <c r="AJ105" i="41"/>
  <c r="AJ10" i="41"/>
  <c r="AI11" i="41"/>
  <c r="AI12" i="41"/>
  <c r="AI13" i="41"/>
  <c r="AI14" i="41"/>
  <c r="AI15" i="41"/>
  <c r="AI16" i="41"/>
  <c r="AI17" i="41"/>
  <c r="AI18" i="41"/>
  <c r="AI19" i="41"/>
  <c r="AI20" i="41"/>
  <c r="AI21" i="41"/>
  <c r="AI22" i="41"/>
  <c r="AI23" i="41"/>
  <c r="AI24" i="41"/>
  <c r="AI25" i="41"/>
  <c r="AI26" i="41"/>
  <c r="AI27" i="41"/>
  <c r="AI28" i="41"/>
  <c r="AI29" i="41"/>
  <c r="AI30" i="41"/>
  <c r="AI31" i="41"/>
  <c r="AI32" i="41"/>
  <c r="AI33" i="41"/>
  <c r="AI34" i="41"/>
  <c r="AI35" i="41"/>
  <c r="AI36" i="41"/>
  <c r="AI37" i="41"/>
  <c r="AI38" i="41"/>
  <c r="AI39" i="41"/>
  <c r="AI40" i="41"/>
  <c r="AI41" i="41"/>
  <c r="AI42" i="41"/>
  <c r="AI43" i="41"/>
  <c r="AI44" i="41"/>
  <c r="AI45" i="41"/>
  <c r="AI46" i="41"/>
  <c r="AI47" i="41"/>
  <c r="AI48" i="41"/>
  <c r="AI49" i="41"/>
  <c r="AI50" i="41"/>
  <c r="AI51" i="41"/>
  <c r="AI52" i="41"/>
  <c r="AI53" i="41"/>
  <c r="AI54" i="41"/>
  <c r="AI55" i="41"/>
  <c r="AI56" i="41"/>
  <c r="AI57" i="41"/>
  <c r="AI58" i="41"/>
  <c r="AI59" i="41"/>
  <c r="AI60" i="41"/>
  <c r="AI61" i="41"/>
  <c r="AI62" i="41"/>
  <c r="AI63" i="41"/>
  <c r="AI64" i="41"/>
  <c r="AI65" i="41"/>
  <c r="AI66" i="41"/>
  <c r="AI67" i="41"/>
  <c r="AI68" i="41"/>
  <c r="AI69" i="41"/>
  <c r="AI70" i="41"/>
  <c r="AI71" i="41"/>
  <c r="AI72" i="41"/>
  <c r="AI73" i="41"/>
  <c r="AI74" i="41"/>
  <c r="AI75" i="41"/>
  <c r="AI76" i="41"/>
  <c r="AI77" i="41"/>
  <c r="AI78" i="41"/>
  <c r="AI79" i="41"/>
  <c r="AI80" i="41"/>
  <c r="AI81" i="41"/>
  <c r="AI82" i="41"/>
  <c r="AI83" i="41"/>
  <c r="AI84" i="41"/>
  <c r="AI85" i="41"/>
  <c r="AI86" i="41"/>
  <c r="AI87" i="41"/>
  <c r="AI88" i="41"/>
  <c r="AI89" i="41"/>
  <c r="AI90" i="41"/>
  <c r="AI91" i="41"/>
  <c r="AI92" i="41"/>
  <c r="AI93" i="41"/>
  <c r="AI94" i="41"/>
  <c r="AI95" i="41"/>
  <c r="AI96" i="41"/>
  <c r="AI97" i="41"/>
  <c r="AI98" i="41"/>
  <c r="AI99" i="41"/>
  <c r="AI100" i="41"/>
  <c r="AI101" i="41"/>
  <c r="AI102" i="41"/>
  <c r="AI103" i="41"/>
  <c r="AI104" i="41"/>
  <c r="AI105" i="41"/>
  <c r="AI10" i="41"/>
  <c r="AH11" i="41"/>
  <c r="AH12" i="41"/>
  <c r="AH13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H34" i="41"/>
  <c r="AH35" i="41"/>
  <c r="AH36" i="41"/>
  <c r="AH37" i="41"/>
  <c r="AH38" i="41"/>
  <c r="AH39" i="41"/>
  <c r="AH40" i="41"/>
  <c r="AH41" i="41"/>
  <c r="AH42" i="41"/>
  <c r="AH43" i="41"/>
  <c r="AH44" i="41"/>
  <c r="AH45" i="41"/>
  <c r="AH46" i="41"/>
  <c r="AH47" i="41"/>
  <c r="AH48" i="41"/>
  <c r="AH49" i="41"/>
  <c r="AH50" i="41"/>
  <c r="AH51" i="41"/>
  <c r="AH52" i="41"/>
  <c r="AH53" i="41"/>
  <c r="AH54" i="41"/>
  <c r="AH55" i="41"/>
  <c r="AH56" i="41"/>
  <c r="AH57" i="41"/>
  <c r="AH58" i="41"/>
  <c r="AH59" i="41"/>
  <c r="AH60" i="41"/>
  <c r="AH61" i="41"/>
  <c r="AH62" i="41"/>
  <c r="AH63" i="41"/>
  <c r="AH64" i="41"/>
  <c r="AH65" i="41"/>
  <c r="AH66" i="41"/>
  <c r="AH67" i="41"/>
  <c r="AH68" i="41"/>
  <c r="AH69" i="41"/>
  <c r="AH70" i="41"/>
  <c r="AH71" i="41"/>
  <c r="AH72" i="41"/>
  <c r="AH73" i="41"/>
  <c r="AH74" i="41"/>
  <c r="AH75" i="41"/>
  <c r="AH76" i="41"/>
  <c r="AH77" i="41"/>
  <c r="AH78" i="41"/>
  <c r="AH79" i="41"/>
  <c r="AH80" i="41"/>
  <c r="AH81" i="41"/>
  <c r="AH82" i="41"/>
  <c r="AH83" i="41"/>
  <c r="AH84" i="41"/>
  <c r="AH85" i="41"/>
  <c r="AH86" i="41"/>
  <c r="AH87" i="41"/>
  <c r="AH88" i="41"/>
  <c r="AH89" i="41"/>
  <c r="AH90" i="41"/>
  <c r="AH91" i="41"/>
  <c r="AH92" i="41"/>
  <c r="AH93" i="41"/>
  <c r="AH94" i="41"/>
  <c r="AH95" i="41"/>
  <c r="AH96" i="41"/>
  <c r="AH97" i="41"/>
  <c r="AH98" i="41"/>
  <c r="AH99" i="41"/>
  <c r="AH100" i="41"/>
  <c r="AH101" i="41"/>
  <c r="AH102" i="41"/>
  <c r="AH103" i="41"/>
  <c r="AH104" i="41"/>
  <c r="AH105" i="41"/>
  <c r="AH10" i="41"/>
  <c r="AG11" i="41"/>
  <c r="AG12" i="41"/>
  <c r="AG13" i="41"/>
  <c r="AG14" i="41"/>
  <c r="AG15" i="41"/>
  <c r="AG16" i="41"/>
  <c r="AG17" i="41"/>
  <c r="AG18" i="41"/>
  <c r="AG19" i="41"/>
  <c r="AG20" i="41"/>
  <c r="AG21" i="41"/>
  <c r="AG22" i="41"/>
  <c r="AG23" i="41"/>
  <c r="AG24" i="41"/>
  <c r="AG25" i="41"/>
  <c r="AG26" i="41"/>
  <c r="AG27" i="41"/>
  <c r="AG28" i="41"/>
  <c r="AG29" i="41"/>
  <c r="AG30" i="41"/>
  <c r="AG31" i="41"/>
  <c r="AG32" i="41"/>
  <c r="AG33" i="41"/>
  <c r="AG34" i="41"/>
  <c r="AG35" i="41"/>
  <c r="AG36" i="41"/>
  <c r="AG37" i="41"/>
  <c r="AG38" i="41"/>
  <c r="AG39" i="41"/>
  <c r="AG40" i="41"/>
  <c r="AG41" i="41"/>
  <c r="AG42" i="41"/>
  <c r="AG43" i="41"/>
  <c r="AG44" i="41"/>
  <c r="AG45" i="41"/>
  <c r="AG46" i="41"/>
  <c r="AG47" i="41"/>
  <c r="AG48" i="41"/>
  <c r="AG49" i="41"/>
  <c r="AG50" i="41"/>
  <c r="AG51" i="41"/>
  <c r="AG52" i="41"/>
  <c r="AG53" i="41"/>
  <c r="AG54" i="41"/>
  <c r="AG55" i="41"/>
  <c r="AG56" i="41"/>
  <c r="AG57" i="41"/>
  <c r="AG58" i="41"/>
  <c r="AG59" i="41"/>
  <c r="AG60" i="41"/>
  <c r="AG61" i="41"/>
  <c r="AG62" i="41"/>
  <c r="AG63" i="41"/>
  <c r="AG64" i="41"/>
  <c r="AG65" i="41"/>
  <c r="AG66" i="41"/>
  <c r="AG67" i="41"/>
  <c r="AG68" i="41"/>
  <c r="AG69" i="41"/>
  <c r="AG70" i="41"/>
  <c r="AG71" i="41"/>
  <c r="AG72" i="41"/>
  <c r="AG73" i="41"/>
  <c r="AG74" i="41"/>
  <c r="AG75" i="41"/>
  <c r="AG76" i="41"/>
  <c r="AG77" i="41"/>
  <c r="AG78" i="41"/>
  <c r="AG79" i="41"/>
  <c r="AG80" i="41"/>
  <c r="AG81" i="41"/>
  <c r="AG82" i="41"/>
  <c r="AG83" i="41"/>
  <c r="AG84" i="41"/>
  <c r="AG85" i="41"/>
  <c r="AG86" i="41"/>
  <c r="AG87" i="41"/>
  <c r="AG88" i="41"/>
  <c r="AG89" i="41"/>
  <c r="AG90" i="41"/>
  <c r="AG91" i="41"/>
  <c r="AG92" i="41"/>
  <c r="AG93" i="41"/>
  <c r="AG94" i="41"/>
  <c r="AG95" i="41"/>
  <c r="AG96" i="41"/>
  <c r="AG97" i="41"/>
  <c r="AG98" i="41"/>
  <c r="AG99" i="41"/>
  <c r="AG100" i="41"/>
  <c r="AG101" i="41"/>
  <c r="AG102" i="41"/>
  <c r="AG103" i="41"/>
  <c r="AG104" i="41"/>
  <c r="AG105" i="41"/>
  <c r="AG10" i="41"/>
  <c r="AE11" i="41"/>
  <c r="AE12" i="41"/>
  <c r="AE13" i="41"/>
  <c r="AE14" i="41"/>
  <c r="AE15" i="41"/>
  <c r="AE16" i="41"/>
  <c r="AE17" i="41"/>
  <c r="AE18" i="41"/>
  <c r="AE19" i="41"/>
  <c r="AE20" i="41"/>
  <c r="AE21" i="41"/>
  <c r="AE22" i="41"/>
  <c r="AE23" i="41"/>
  <c r="AE24" i="41"/>
  <c r="AE25" i="41"/>
  <c r="AE26" i="41"/>
  <c r="AE27" i="41"/>
  <c r="AE28" i="41"/>
  <c r="AE29" i="41"/>
  <c r="AE30" i="41"/>
  <c r="AE31" i="41"/>
  <c r="AE32" i="41"/>
  <c r="AE33" i="41"/>
  <c r="AE34" i="41"/>
  <c r="AE35" i="41"/>
  <c r="AE36" i="41"/>
  <c r="AE37" i="41"/>
  <c r="AE38" i="41"/>
  <c r="AE39" i="41"/>
  <c r="AE40" i="41"/>
  <c r="AE41" i="41"/>
  <c r="AE42" i="41"/>
  <c r="AE43" i="41"/>
  <c r="AE44" i="41"/>
  <c r="AE45" i="41"/>
  <c r="AE46" i="41"/>
  <c r="AE47" i="41"/>
  <c r="AE48" i="41"/>
  <c r="AE49" i="41"/>
  <c r="AE50" i="41"/>
  <c r="AE51" i="41"/>
  <c r="AE52" i="41"/>
  <c r="AE53" i="41"/>
  <c r="AE54" i="41"/>
  <c r="AE55" i="41"/>
  <c r="AE56" i="41"/>
  <c r="AE57" i="41"/>
  <c r="AE58" i="41"/>
  <c r="AE59" i="41"/>
  <c r="AE60" i="41"/>
  <c r="AE61" i="41"/>
  <c r="AE62" i="41"/>
  <c r="AE63" i="41"/>
  <c r="AE64" i="41"/>
  <c r="AE65" i="41"/>
  <c r="AE66" i="41"/>
  <c r="AE67" i="41"/>
  <c r="AE68" i="41"/>
  <c r="AE69" i="41"/>
  <c r="AE70" i="41"/>
  <c r="AE71" i="41"/>
  <c r="AE72" i="41"/>
  <c r="AE73" i="41"/>
  <c r="AE74" i="41"/>
  <c r="AE75" i="41"/>
  <c r="AE76" i="41"/>
  <c r="AE77" i="41"/>
  <c r="AE78" i="41"/>
  <c r="AE79" i="41"/>
  <c r="AE80" i="41"/>
  <c r="AE81" i="41"/>
  <c r="AE82" i="41"/>
  <c r="AE83" i="41"/>
  <c r="AE84" i="41"/>
  <c r="AE85" i="41"/>
  <c r="AE86" i="41"/>
  <c r="AE87" i="41"/>
  <c r="AE88" i="41"/>
  <c r="AE89" i="41"/>
  <c r="AE90" i="41"/>
  <c r="AE91" i="41"/>
  <c r="AE92" i="41"/>
  <c r="AE93" i="41"/>
  <c r="AE94" i="41"/>
  <c r="AE95" i="41"/>
  <c r="AE96" i="41"/>
  <c r="AE97" i="41"/>
  <c r="AE98" i="41"/>
  <c r="AE99" i="41"/>
  <c r="AE100" i="41"/>
  <c r="AE101" i="41"/>
  <c r="AE102" i="41"/>
  <c r="AE103" i="41"/>
  <c r="AE104" i="41"/>
  <c r="AE105" i="41"/>
  <c r="AE10" i="41"/>
  <c r="O4" i="55" l="1"/>
  <c r="T7" i="60"/>
  <c r="U8" i="60" s="1"/>
  <c r="C7" i="60"/>
  <c r="AF7" i="60"/>
  <c r="AG8" i="60" s="1"/>
  <c r="F7" i="60"/>
  <c r="AL7" i="60"/>
  <c r="E7" i="60"/>
  <c r="Z7" i="60"/>
  <c r="AA8" i="60" s="1"/>
  <c r="D7" i="60"/>
  <c r="AF7" i="59"/>
  <c r="AG8" i="59" s="1"/>
  <c r="F7" i="59"/>
  <c r="AL7" i="59"/>
  <c r="AM8" i="59" s="1"/>
  <c r="E7" i="59"/>
  <c r="T7" i="59"/>
  <c r="U8" i="59" s="1"/>
  <c r="C7" i="59"/>
  <c r="Z7" i="59"/>
  <c r="AA8" i="59" s="1"/>
  <c r="D7" i="59"/>
  <c r="AG8" i="56"/>
  <c r="U8" i="56"/>
  <c r="AF7" i="58"/>
  <c r="AG8" i="58" s="1"/>
  <c r="F7" i="58"/>
  <c r="T7" i="58"/>
  <c r="U8" i="58" s="1"/>
  <c r="C7" i="58"/>
  <c r="AL7" i="58"/>
  <c r="AM8" i="58" s="1"/>
  <c r="E7" i="58"/>
  <c r="Z7" i="58"/>
  <c r="AA8" i="58" s="1"/>
  <c r="D7" i="58"/>
  <c r="B7" i="56"/>
  <c r="AM8" i="56"/>
  <c r="AL7" i="57"/>
  <c r="AM8" i="57" s="1"/>
  <c r="E7" i="57"/>
  <c r="AF7" i="57"/>
  <c r="AG8" i="57" s="1"/>
  <c r="F7" i="57"/>
  <c r="Z7" i="57"/>
  <c r="AA8" i="57" s="1"/>
  <c r="D7" i="57"/>
  <c r="C7" i="57"/>
  <c r="T7" i="57"/>
  <c r="U8" i="57" s="1"/>
  <c r="AA8" i="56"/>
  <c r="AM8" i="60"/>
  <c r="L4" i="55"/>
  <c r="K4" i="55"/>
  <c r="AW4" i="55"/>
  <c r="AQ4" i="55"/>
  <c r="AV4" i="55"/>
  <c r="AM4" i="55"/>
  <c r="AU4" i="55"/>
  <c r="J4" i="55"/>
  <c r="J3" i="35"/>
  <c r="AG3" i="35" s="1"/>
  <c r="AA3" i="35"/>
  <c r="U3" i="35"/>
  <c r="Q3" i="35"/>
  <c r="F3" i="35"/>
  <c r="AH3" i="33"/>
  <c r="AL3" i="33" s="1"/>
  <c r="AM3" i="33" s="1"/>
  <c r="L3" i="49" s="1"/>
  <c r="V3" i="33"/>
  <c r="BS3" i="33"/>
  <c r="BV3" i="33" s="1"/>
  <c r="AT4" i="55"/>
  <c r="N4" i="55"/>
  <c r="AX4" i="55"/>
  <c r="AP4" i="55"/>
  <c r="AW4" i="35"/>
  <c r="AM4" i="35" s="1"/>
  <c r="M4" i="55"/>
  <c r="C4" i="50"/>
  <c r="I4" i="50" s="1"/>
  <c r="AY4" i="33"/>
  <c r="AO4" i="33" s="1"/>
  <c r="AT4" i="33" s="1"/>
  <c r="BQ4" i="33" s="1"/>
  <c r="C4" i="52"/>
  <c r="O4" i="52" s="1"/>
  <c r="X4" i="51"/>
  <c r="AD4" i="51" s="1"/>
  <c r="AG4" i="49"/>
  <c r="AF4" i="49"/>
  <c r="AJ4" i="49"/>
  <c r="AL4" i="49" s="1"/>
  <c r="AA4" i="51"/>
  <c r="F4" i="52"/>
  <c r="F4" i="50"/>
  <c r="AH4" i="55"/>
  <c r="AK4" i="55"/>
  <c r="AJ4" i="55"/>
  <c r="AI4" i="55"/>
  <c r="B4" i="52"/>
  <c r="W4" i="51"/>
  <c r="B4" i="50"/>
  <c r="Z4" i="51"/>
  <c r="E4" i="52"/>
  <c r="E4" i="50"/>
  <c r="AH4" i="49"/>
  <c r="Y4" i="51"/>
  <c r="D4" i="52"/>
  <c r="D4" i="50"/>
  <c r="S4" i="55"/>
  <c r="R4" i="55"/>
  <c r="Q4" i="55"/>
  <c r="P4" i="55"/>
  <c r="AI4" i="49"/>
  <c r="AE4" i="49"/>
  <c r="N3" i="47"/>
  <c r="C4" i="47" s="1"/>
  <c r="M3" i="46"/>
  <c r="AE3" i="47" s="1"/>
  <c r="G4" i="47"/>
  <c r="M3" i="47"/>
  <c r="Z3" i="47"/>
  <c r="Q3" i="46"/>
  <c r="AI3" i="47" s="1"/>
  <c r="AN3" i="47" s="1"/>
  <c r="F4" i="47"/>
  <c r="L3" i="47"/>
  <c r="P3" i="46"/>
  <c r="AH3" i="47" s="1"/>
  <c r="E4" i="47"/>
  <c r="E5" i="47" s="1"/>
  <c r="K3" i="47"/>
  <c r="O3" i="46"/>
  <c r="AG3" i="47" s="1"/>
  <c r="D4" i="47"/>
  <c r="J3" i="47"/>
  <c r="Y3" i="47"/>
  <c r="AC3" i="47"/>
  <c r="N3" i="46"/>
  <c r="AF3" i="47" s="1"/>
  <c r="AB3" i="47"/>
  <c r="S130" i="41"/>
  <c r="AD11" i="41"/>
  <c r="AD12" i="41"/>
  <c r="AD13" i="41"/>
  <c r="AD14" i="41"/>
  <c r="AD15" i="41"/>
  <c r="AD16" i="41"/>
  <c r="AD17" i="41"/>
  <c r="AD18" i="41"/>
  <c r="AD19" i="41"/>
  <c r="AD20" i="41"/>
  <c r="AD21" i="41"/>
  <c r="AD22" i="41"/>
  <c r="AD23" i="41"/>
  <c r="AD24" i="41"/>
  <c r="AD25" i="41"/>
  <c r="AD26" i="41"/>
  <c r="AD27" i="41"/>
  <c r="AD28" i="41"/>
  <c r="AD29" i="41"/>
  <c r="AD30" i="41"/>
  <c r="AD31" i="41"/>
  <c r="AD32" i="41"/>
  <c r="AD33" i="41"/>
  <c r="AD34" i="41"/>
  <c r="AD35" i="41"/>
  <c r="AD36" i="41"/>
  <c r="AD37" i="41"/>
  <c r="AD38" i="41"/>
  <c r="AD39" i="41"/>
  <c r="AD40" i="41"/>
  <c r="AD41" i="41"/>
  <c r="AD42" i="41"/>
  <c r="AD43" i="41"/>
  <c r="AD44" i="41"/>
  <c r="AD45" i="41"/>
  <c r="AD46" i="41"/>
  <c r="AD47" i="41"/>
  <c r="AD48" i="41"/>
  <c r="AD49" i="41"/>
  <c r="AD50" i="41"/>
  <c r="AD51" i="41"/>
  <c r="AD52" i="41"/>
  <c r="AD53" i="41"/>
  <c r="AD54" i="41"/>
  <c r="AD55" i="41"/>
  <c r="AD56" i="41"/>
  <c r="AD57" i="41"/>
  <c r="AD58" i="41"/>
  <c r="AD59" i="41"/>
  <c r="AD60" i="41"/>
  <c r="AD61" i="41"/>
  <c r="AD62" i="41"/>
  <c r="AD63" i="41"/>
  <c r="AD64" i="41"/>
  <c r="AD65" i="41"/>
  <c r="AD66" i="41"/>
  <c r="AD67" i="41"/>
  <c r="AD68" i="41"/>
  <c r="AD69" i="41"/>
  <c r="AD70" i="41"/>
  <c r="AD71" i="41"/>
  <c r="AD72" i="41"/>
  <c r="AD73" i="41"/>
  <c r="AD74" i="41"/>
  <c r="AD75" i="41"/>
  <c r="AD76" i="41"/>
  <c r="AD77" i="41"/>
  <c r="AD78" i="41"/>
  <c r="AD79" i="41"/>
  <c r="AD80" i="41"/>
  <c r="AD81" i="41"/>
  <c r="AD82" i="41"/>
  <c r="AD83" i="41"/>
  <c r="AD84" i="41"/>
  <c r="AD85" i="41"/>
  <c r="AD86" i="41"/>
  <c r="AD87" i="41"/>
  <c r="AD88" i="41"/>
  <c r="AD89" i="41"/>
  <c r="AD90" i="41"/>
  <c r="AD91" i="41"/>
  <c r="AD92" i="41"/>
  <c r="AD93" i="41"/>
  <c r="AD94" i="41"/>
  <c r="AD95" i="41"/>
  <c r="AD96" i="41"/>
  <c r="AD97" i="41"/>
  <c r="AD98" i="41"/>
  <c r="AD99" i="41"/>
  <c r="AD100" i="41"/>
  <c r="AD101" i="41"/>
  <c r="AD102" i="41"/>
  <c r="AD103" i="41"/>
  <c r="AD104" i="41"/>
  <c r="AD105" i="41"/>
  <c r="AD10" i="41"/>
  <c r="AC11" i="41"/>
  <c r="AC12" i="41"/>
  <c r="AC13" i="41"/>
  <c r="AC14" i="41"/>
  <c r="AC15" i="41"/>
  <c r="AC16" i="41"/>
  <c r="AC17" i="41"/>
  <c r="AC18" i="41"/>
  <c r="AC19" i="41"/>
  <c r="AC20" i="41"/>
  <c r="AC21" i="41"/>
  <c r="AC22" i="41"/>
  <c r="AC23" i="41"/>
  <c r="AC24" i="41"/>
  <c r="AC25" i="41"/>
  <c r="AC26" i="41"/>
  <c r="AC27" i="41"/>
  <c r="AC28" i="41"/>
  <c r="AC29" i="41"/>
  <c r="AC30" i="41"/>
  <c r="AC31" i="41"/>
  <c r="AC32" i="41"/>
  <c r="AC33" i="41"/>
  <c r="AC34" i="41"/>
  <c r="AC35" i="41"/>
  <c r="AC36" i="41"/>
  <c r="AC37" i="41"/>
  <c r="AC38" i="41"/>
  <c r="AC39" i="41"/>
  <c r="AC40" i="41"/>
  <c r="AC41" i="41"/>
  <c r="AC42" i="41"/>
  <c r="AC43" i="41"/>
  <c r="AC44" i="41"/>
  <c r="AC45" i="41"/>
  <c r="AC46" i="41"/>
  <c r="AC47" i="41"/>
  <c r="AC48" i="41"/>
  <c r="AC49" i="41"/>
  <c r="AC50" i="41"/>
  <c r="AC51" i="41"/>
  <c r="AC52" i="41"/>
  <c r="AC53" i="41"/>
  <c r="AC54" i="41"/>
  <c r="AC55" i="41"/>
  <c r="AC56" i="41"/>
  <c r="AC57" i="41"/>
  <c r="AC58" i="41"/>
  <c r="AC59" i="41"/>
  <c r="AC60" i="41"/>
  <c r="AC61" i="41"/>
  <c r="AC62" i="41"/>
  <c r="AC63" i="41"/>
  <c r="AC64" i="41"/>
  <c r="AC65" i="41"/>
  <c r="AC66" i="41"/>
  <c r="AC67" i="41"/>
  <c r="AC68" i="41"/>
  <c r="AC69" i="41"/>
  <c r="AC70" i="41"/>
  <c r="AC71" i="41"/>
  <c r="AC72" i="41"/>
  <c r="AC73" i="41"/>
  <c r="AC74" i="41"/>
  <c r="AC75" i="41"/>
  <c r="AC76" i="41"/>
  <c r="AC77" i="41"/>
  <c r="AC78" i="41"/>
  <c r="AC79" i="41"/>
  <c r="AC80" i="41"/>
  <c r="AC81" i="41"/>
  <c r="AC82" i="41"/>
  <c r="AC83" i="41"/>
  <c r="AC84" i="41"/>
  <c r="AC85" i="41"/>
  <c r="AC86" i="41"/>
  <c r="AC87" i="41"/>
  <c r="AC88" i="41"/>
  <c r="AC89" i="41"/>
  <c r="AC90" i="41"/>
  <c r="AC91" i="41"/>
  <c r="AC92" i="41"/>
  <c r="AC93" i="41"/>
  <c r="AC94" i="41"/>
  <c r="AC95" i="41"/>
  <c r="AC96" i="41"/>
  <c r="AC97" i="41"/>
  <c r="AC98" i="41"/>
  <c r="AC99" i="41"/>
  <c r="AC100" i="41"/>
  <c r="AC101" i="41"/>
  <c r="AC102" i="41"/>
  <c r="AC103" i="41"/>
  <c r="AC104" i="41"/>
  <c r="AC105" i="41"/>
  <c r="AC10" i="41"/>
  <c r="AB11" i="41"/>
  <c r="AB12" i="41"/>
  <c r="AB13" i="41"/>
  <c r="AB14" i="41"/>
  <c r="AB15" i="41"/>
  <c r="AB16" i="41"/>
  <c r="AB17" i="41"/>
  <c r="AB18" i="41"/>
  <c r="AB19" i="41"/>
  <c r="AB20" i="41"/>
  <c r="AB21" i="41"/>
  <c r="AB22" i="41"/>
  <c r="AB23" i="41"/>
  <c r="AB24" i="41"/>
  <c r="AB25" i="41"/>
  <c r="AB26" i="41"/>
  <c r="AB27" i="41"/>
  <c r="AB28" i="41"/>
  <c r="AB29" i="41"/>
  <c r="AB30" i="41"/>
  <c r="AB31" i="41"/>
  <c r="AB32" i="41"/>
  <c r="AB33" i="41"/>
  <c r="AB34" i="41"/>
  <c r="AB35" i="41"/>
  <c r="AB36" i="41"/>
  <c r="AB37" i="41"/>
  <c r="AB38" i="41"/>
  <c r="AB39" i="41"/>
  <c r="AB40" i="41"/>
  <c r="AB41" i="41"/>
  <c r="AB42" i="41"/>
  <c r="AB43" i="41"/>
  <c r="AB44" i="41"/>
  <c r="AB45" i="41"/>
  <c r="AB46" i="41"/>
  <c r="AB47" i="41"/>
  <c r="AB48" i="41"/>
  <c r="AB49" i="41"/>
  <c r="AB50" i="41"/>
  <c r="AB51" i="41"/>
  <c r="AB52" i="41"/>
  <c r="AB53" i="41"/>
  <c r="AB54" i="41"/>
  <c r="AB55" i="41"/>
  <c r="AB56" i="41"/>
  <c r="AB57" i="41"/>
  <c r="AB58" i="41"/>
  <c r="AB59" i="41"/>
  <c r="AB60" i="41"/>
  <c r="AB61" i="41"/>
  <c r="AB62" i="41"/>
  <c r="AB63" i="41"/>
  <c r="AB64" i="41"/>
  <c r="AB65" i="41"/>
  <c r="AB66" i="41"/>
  <c r="AB67" i="41"/>
  <c r="AB68" i="41"/>
  <c r="AB69" i="41"/>
  <c r="AB70" i="41"/>
  <c r="AB71" i="41"/>
  <c r="AB72" i="41"/>
  <c r="AB73" i="41"/>
  <c r="AB74" i="41"/>
  <c r="AB75" i="41"/>
  <c r="AB76" i="41"/>
  <c r="AB77" i="41"/>
  <c r="AB78" i="41"/>
  <c r="AB79" i="41"/>
  <c r="AB80" i="41"/>
  <c r="AB81" i="41"/>
  <c r="AB82" i="41"/>
  <c r="AB83" i="41"/>
  <c r="AB84" i="41"/>
  <c r="AB85" i="41"/>
  <c r="AB86" i="41"/>
  <c r="AB87" i="41"/>
  <c r="AB88" i="41"/>
  <c r="AB89" i="41"/>
  <c r="AB90" i="41"/>
  <c r="AB91" i="41"/>
  <c r="AB92" i="41"/>
  <c r="AB93" i="41"/>
  <c r="AB94" i="41"/>
  <c r="AB95" i="41"/>
  <c r="AB96" i="41"/>
  <c r="AB97" i="41"/>
  <c r="AB98" i="41"/>
  <c r="AB99" i="41"/>
  <c r="AB100" i="41"/>
  <c r="AB101" i="41"/>
  <c r="AB102" i="41"/>
  <c r="AB103" i="41"/>
  <c r="AB104" i="41"/>
  <c r="AB105" i="41"/>
  <c r="AB10" i="41"/>
  <c r="AA11" i="41"/>
  <c r="AA12" i="41"/>
  <c r="AA13" i="41"/>
  <c r="AA14" i="41"/>
  <c r="AA15" i="41"/>
  <c r="AA16" i="41"/>
  <c r="AA17" i="41"/>
  <c r="AA18" i="41"/>
  <c r="AA19" i="41"/>
  <c r="AA20" i="41"/>
  <c r="AA21" i="41"/>
  <c r="AA22" i="41"/>
  <c r="AA23" i="41"/>
  <c r="AA24" i="41"/>
  <c r="AA25" i="41"/>
  <c r="AA26" i="41"/>
  <c r="AA27" i="41"/>
  <c r="AA28" i="41"/>
  <c r="AA29" i="41"/>
  <c r="AA30" i="41"/>
  <c r="AA31" i="41"/>
  <c r="AA32" i="41"/>
  <c r="AA33" i="41"/>
  <c r="AA34" i="41"/>
  <c r="AA35" i="41"/>
  <c r="AA36" i="41"/>
  <c r="AA37" i="41"/>
  <c r="AA38" i="41"/>
  <c r="AA39" i="41"/>
  <c r="AA40" i="41"/>
  <c r="AA41" i="41"/>
  <c r="AA42" i="41"/>
  <c r="AA43" i="41"/>
  <c r="AA44" i="41"/>
  <c r="AA45" i="41"/>
  <c r="AA46" i="41"/>
  <c r="AA47" i="41"/>
  <c r="AA48" i="41"/>
  <c r="AA49" i="41"/>
  <c r="AA50" i="41"/>
  <c r="AA51" i="41"/>
  <c r="AA52" i="41"/>
  <c r="AA53" i="41"/>
  <c r="AA54" i="41"/>
  <c r="AA55" i="41"/>
  <c r="AA56" i="41"/>
  <c r="AA57" i="41"/>
  <c r="AA58" i="41"/>
  <c r="AA59" i="41"/>
  <c r="AA60" i="41"/>
  <c r="AA61" i="41"/>
  <c r="AA62" i="41"/>
  <c r="AA63" i="41"/>
  <c r="AA64" i="41"/>
  <c r="AA65" i="41"/>
  <c r="AA66" i="41"/>
  <c r="AA67" i="41"/>
  <c r="AA68" i="41"/>
  <c r="AA69" i="41"/>
  <c r="AA70" i="41"/>
  <c r="AA71" i="41"/>
  <c r="AA72" i="41"/>
  <c r="AA73" i="41"/>
  <c r="AA74" i="41"/>
  <c r="AA75" i="41"/>
  <c r="AA76" i="41"/>
  <c r="AA77" i="41"/>
  <c r="AA78" i="41"/>
  <c r="AA79" i="41"/>
  <c r="AA80" i="41"/>
  <c r="AA81" i="41"/>
  <c r="AA82" i="41"/>
  <c r="AA83" i="41"/>
  <c r="AA84" i="41"/>
  <c r="AA85" i="41"/>
  <c r="AA86" i="41"/>
  <c r="AA87" i="41"/>
  <c r="AA88" i="41"/>
  <c r="AA89" i="41"/>
  <c r="AA90" i="41"/>
  <c r="AA91" i="41"/>
  <c r="AA92" i="41"/>
  <c r="AA93" i="41"/>
  <c r="AA94" i="41"/>
  <c r="AA95" i="41"/>
  <c r="AA96" i="41"/>
  <c r="AA97" i="41"/>
  <c r="AA98" i="41"/>
  <c r="AA99" i="41"/>
  <c r="AA100" i="41"/>
  <c r="AA101" i="41"/>
  <c r="AA102" i="41"/>
  <c r="AA103" i="41"/>
  <c r="AA104" i="41"/>
  <c r="AA105" i="41"/>
  <c r="AA10" i="41"/>
  <c r="Y11" i="41"/>
  <c r="Y12" i="41"/>
  <c r="Y13" i="41"/>
  <c r="Y14" i="41"/>
  <c r="Y15" i="41"/>
  <c r="Y16" i="41"/>
  <c r="Y17" i="41"/>
  <c r="Y18" i="41"/>
  <c r="Y19" i="41"/>
  <c r="Y20" i="41"/>
  <c r="Y21" i="41"/>
  <c r="Y22" i="41"/>
  <c r="Y23" i="41"/>
  <c r="Y24" i="41"/>
  <c r="Y25" i="41"/>
  <c r="Y26" i="41"/>
  <c r="Y27" i="41"/>
  <c r="Y28" i="41"/>
  <c r="Y29" i="41"/>
  <c r="Y30" i="41"/>
  <c r="Y31" i="41"/>
  <c r="Y32" i="41"/>
  <c r="Y33" i="41"/>
  <c r="Y34" i="41"/>
  <c r="Y35" i="41"/>
  <c r="Y36" i="41"/>
  <c r="Y37" i="41"/>
  <c r="Y38" i="41"/>
  <c r="Y39" i="41"/>
  <c r="Y40" i="41"/>
  <c r="Y41" i="41"/>
  <c r="Y42" i="41"/>
  <c r="Y43" i="41"/>
  <c r="Y44" i="41"/>
  <c r="Y45" i="41"/>
  <c r="Y46" i="41"/>
  <c r="Y47" i="41"/>
  <c r="Y48" i="41"/>
  <c r="Y49" i="41"/>
  <c r="Y50" i="41"/>
  <c r="Y51" i="41"/>
  <c r="Y52" i="41"/>
  <c r="Y53" i="41"/>
  <c r="Y54" i="41"/>
  <c r="Y55" i="41"/>
  <c r="Y56" i="41"/>
  <c r="Y57" i="41"/>
  <c r="Y58" i="41"/>
  <c r="Y59" i="41"/>
  <c r="Y60" i="41"/>
  <c r="Y61" i="41"/>
  <c r="Y62" i="41"/>
  <c r="Y63" i="41"/>
  <c r="Y64" i="41"/>
  <c r="Y65" i="41"/>
  <c r="Y66" i="41"/>
  <c r="Y67" i="41"/>
  <c r="Y68" i="41"/>
  <c r="Y69" i="41"/>
  <c r="Y70" i="41"/>
  <c r="Y71" i="41"/>
  <c r="Y72" i="41"/>
  <c r="Y73" i="41"/>
  <c r="Y74" i="41"/>
  <c r="Y75" i="41"/>
  <c r="Y76" i="41"/>
  <c r="Y77" i="41"/>
  <c r="Y78" i="41"/>
  <c r="Y79" i="41"/>
  <c r="Y80" i="41"/>
  <c r="Y81" i="41"/>
  <c r="Y82" i="41"/>
  <c r="Y83" i="41"/>
  <c r="Y84" i="41"/>
  <c r="Y85" i="41"/>
  <c r="Y86" i="41"/>
  <c r="Y87" i="41"/>
  <c r="Y88" i="41"/>
  <c r="Y89" i="41"/>
  <c r="Y90" i="41"/>
  <c r="Y91" i="41"/>
  <c r="Y92" i="41"/>
  <c r="Y93" i="41"/>
  <c r="Y94" i="41"/>
  <c r="Y95" i="41"/>
  <c r="Y96" i="41"/>
  <c r="Y97" i="41"/>
  <c r="Y98" i="41"/>
  <c r="Y99" i="41"/>
  <c r="Y100" i="41"/>
  <c r="Y101" i="41"/>
  <c r="Y102" i="41"/>
  <c r="Y103" i="41"/>
  <c r="Y104" i="41"/>
  <c r="Y105" i="41"/>
  <c r="Y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" i="41"/>
  <c r="P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" i="41"/>
  <c r="O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" i="41"/>
  <c r="Q11" i="41"/>
  <c r="Q12" i="41"/>
  <c r="Q13" i="41"/>
  <c r="Q14" i="41"/>
  <c r="Q15" i="41"/>
  <c r="Q16" i="41"/>
  <c r="Q17" i="41"/>
  <c r="Q18" i="41"/>
  <c r="Q19" i="41"/>
  <c r="Q20" i="41"/>
  <c r="Q21" i="41"/>
  <c r="Q22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98" i="41"/>
  <c r="I99" i="41"/>
  <c r="I100" i="41"/>
  <c r="I101" i="41"/>
  <c r="I102" i="41"/>
  <c r="I103" i="41"/>
  <c r="I104" i="41"/>
  <c r="I105" i="41"/>
  <c r="B7" i="60" l="1"/>
  <c r="B7" i="59"/>
  <c r="B7" i="58"/>
  <c r="B7" i="57"/>
  <c r="G7" i="56"/>
  <c r="H7" i="56"/>
  <c r="J7" i="56" s="1"/>
  <c r="K3" i="35"/>
  <c r="AH3" i="35" s="1"/>
  <c r="AB3" i="35"/>
  <c r="V3" i="35"/>
  <c r="G3" i="35"/>
  <c r="R3" i="35"/>
  <c r="O4" i="50"/>
  <c r="E4" i="49"/>
  <c r="BW3" i="33"/>
  <c r="AJ4" i="51"/>
  <c r="BI4" i="35"/>
  <c r="AR4" i="35"/>
  <c r="BO4" i="35" s="1"/>
  <c r="AY4" i="35"/>
  <c r="AO4" i="35" s="1"/>
  <c r="AX4" i="35"/>
  <c r="AN4" i="35" s="1"/>
  <c r="AZ4" i="35"/>
  <c r="AP4" i="35" s="1"/>
  <c r="BA4" i="35"/>
  <c r="AQ4" i="35" s="1"/>
  <c r="BG4" i="35" s="1"/>
  <c r="I4" i="52"/>
  <c r="BE4" i="33"/>
  <c r="C4" i="49"/>
  <c r="F4" i="49"/>
  <c r="D4" i="49"/>
  <c r="AU3" i="49"/>
  <c r="J3" i="49"/>
  <c r="G4" i="49"/>
  <c r="AZ4" i="33"/>
  <c r="BA4" i="33"/>
  <c r="AQ4" i="33" s="1"/>
  <c r="AV4" i="33" s="1"/>
  <c r="BS4" i="33" s="1"/>
  <c r="BC4" i="33"/>
  <c r="AS4" i="33" s="1"/>
  <c r="AX4" i="33" s="1"/>
  <c r="BU4" i="33" s="1"/>
  <c r="BB4" i="33"/>
  <c r="AR4" i="33" s="1"/>
  <c r="AW4" i="33" s="1"/>
  <c r="BT4" i="33" s="1"/>
  <c r="AK4" i="49"/>
  <c r="AM4" i="49"/>
  <c r="Z4" i="55"/>
  <c r="V5" i="55" s="1"/>
  <c r="AN4" i="49"/>
  <c r="H4" i="55"/>
  <c r="I4" i="55" s="1"/>
  <c r="AI4" i="51"/>
  <c r="AC4" i="51"/>
  <c r="AB4" i="51"/>
  <c r="AH4" i="51"/>
  <c r="BK4" i="33"/>
  <c r="R4" i="50"/>
  <c r="L4" i="50"/>
  <c r="J4" i="50"/>
  <c r="P4" i="50"/>
  <c r="M4" i="50"/>
  <c r="H4" i="50"/>
  <c r="N4" i="50"/>
  <c r="R4" i="52"/>
  <c r="L4" i="52"/>
  <c r="BC4" i="35"/>
  <c r="AM4" i="51"/>
  <c r="AG4" i="51"/>
  <c r="J4" i="52"/>
  <c r="P4" i="52"/>
  <c r="K4" i="52"/>
  <c r="Q4" i="52"/>
  <c r="AK4" i="51"/>
  <c r="AE4" i="51"/>
  <c r="K4" i="50"/>
  <c r="Q4" i="50"/>
  <c r="H4" i="52"/>
  <c r="N4" i="52"/>
  <c r="G4" i="52"/>
  <c r="M4" i="52"/>
  <c r="G4" i="50"/>
  <c r="AL4" i="51"/>
  <c r="AF4" i="51"/>
  <c r="H4" i="47"/>
  <c r="M4" i="47"/>
  <c r="G5" i="47"/>
  <c r="E6" i="47"/>
  <c r="AJ3" i="47"/>
  <c r="D5" i="47"/>
  <c r="J4" i="47"/>
  <c r="AK3" i="47"/>
  <c r="K4" i="47"/>
  <c r="I4" i="47"/>
  <c r="N4" i="47"/>
  <c r="C5" i="47" s="1"/>
  <c r="AL3" i="47"/>
  <c r="AM3" i="47"/>
  <c r="L4" i="47"/>
  <c r="F5" i="47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M102" i="41"/>
  <c r="M103" i="41"/>
  <c r="M104" i="41"/>
  <c r="M105" i="41"/>
  <c r="M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L102" i="41"/>
  <c r="L103" i="41"/>
  <c r="L104" i="41"/>
  <c r="L105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K102" i="41"/>
  <c r="K103" i="41"/>
  <c r="K104" i="41"/>
  <c r="K105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H7" i="60" l="1"/>
  <c r="J7" i="60" s="1"/>
  <c r="I8" i="60" s="1"/>
  <c r="G7" i="60"/>
  <c r="H7" i="59"/>
  <c r="J7" i="59" s="1"/>
  <c r="I8" i="59" s="1"/>
  <c r="G7" i="59"/>
  <c r="H7" i="58"/>
  <c r="J7" i="58" s="1"/>
  <c r="I8" i="58" s="1"/>
  <c r="G7" i="58"/>
  <c r="I8" i="56"/>
  <c r="H7" i="57"/>
  <c r="J7" i="57" s="1"/>
  <c r="I8" i="57" s="1"/>
  <c r="K7" i="57" s="1"/>
  <c r="G7" i="57"/>
  <c r="AA4" i="55"/>
  <c r="X5" i="55"/>
  <c r="AC4" i="49"/>
  <c r="AD4" i="49" s="1"/>
  <c r="AC3" i="35"/>
  <c r="AD3" i="35" s="1"/>
  <c r="AK3" i="35" s="1"/>
  <c r="L3" i="35"/>
  <c r="AI3" i="35" s="1"/>
  <c r="AJ3" i="35" s="1"/>
  <c r="W3" i="35"/>
  <c r="X3" i="35"/>
  <c r="BB4" i="35"/>
  <c r="BL4" i="35"/>
  <c r="AU4" i="35"/>
  <c r="BR4" i="35" s="1"/>
  <c r="W5" i="55"/>
  <c r="BJ4" i="35"/>
  <c r="AS4" i="35"/>
  <c r="BP4" i="35" s="1"/>
  <c r="BD4" i="35"/>
  <c r="U5" i="55"/>
  <c r="BK4" i="35"/>
  <c r="AT4" i="35"/>
  <c r="BQ4" i="35" s="1"/>
  <c r="BH4" i="35"/>
  <c r="BM4" i="35"/>
  <c r="AV4" i="35"/>
  <c r="BS4" i="35" s="1"/>
  <c r="BF4" i="35"/>
  <c r="BE4" i="35"/>
  <c r="M4" i="35"/>
  <c r="BH4" i="33"/>
  <c r="BI4" i="33"/>
  <c r="BG4" i="33"/>
  <c r="BN4" i="33"/>
  <c r="BO4" i="33"/>
  <c r="BM4" i="33"/>
  <c r="BA4" i="49"/>
  <c r="AT4" i="49"/>
  <c r="F4" i="51"/>
  <c r="AV3" i="49"/>
  <c r="C4" i="51"/>
  <c r="AX4" i="49"/>
  <c r="E4" i="51"/>
  <c r="AS4" i="49"/>
  <c r="AZ4" i="49"/>
  <c r="K4" i="49"/>
  <c r="B4" i="51"/>
  <c r="O4" i="33"/>
  <c r="AW4" i="49"/>
  <c r="R4" i="49"/>
  <c r="AR4" i="49"/>
  <c r="D4" i="51"/>
  <c r="AY4" i="49"/>
  <c r="BL4" i="33"/>
  <c r="AP4" i="33"/>
  <c r="AU4" i="33" s="1"/>
  <c r="BR4" i="33" s="1"/>
  <c r="D5" i="55"/>
  <c r="AN5" i="55" s="1"/>
  <c r="Y5" i="55"/>
  <c r="C5" i="55"/>
  <c r="F5" i="55"/>
  <c r="AR4" i="55"/>
  <c r="E5" i="55"/>
  <c r="G5" i="55"/>
  <c r="S4" i="50"/>
  <c r="T4" i="50" s="1"/>
  <c r="AS4" i="55"/>
  <c r="S4" i="52"/>
  <c r="T4" i="52" s="1"/>
  <c r="AN4" i="51"/>
  <c r="AO4" i="51" s="1"/>
  <c r="K5" i="47"/>
  <c r="H5" i="47"/>
  <c r="L5" i="47"/>
  <c r="F6" i="47"/>
  <c r="D6" i="47"/>
  <c r="J5" i="47"/>
  <c r="E7" i="47"/>
  <c r="M5" i="47"/>
  <c r="G6" i="47"/>
  <c r="I5" i="47"/>
  <c r="N5" i="47"/>
  <c r="C6" i="47" s="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86" i="41"/>
  <c r="D87" i="41"/>
  <c r="D88" i="41"/>
  <c r="D89" i="41"/>
  <c r="D90" i="41"/>
  <c r="D91" i="41"/>
  <c r="D96" i="41"/>
  <c r="D97" i="41"/>
  <c r="D98" i="41"/>
  <c r="D99" i="41"/>
  <c r="D100" i="41"/>
  <c r="D101" i="41"/>
  <c r="D102" i="41"/>
  <c r="D103" i="41"/>
  <c r="D104" i="41"/>
  <c r="D105" i="41"/>
  <c r="D10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96" i="41"/>
  <c r="B97" i="41"/>
  <c r="B98" i="41"/>
  <c r="B99" i="41"/>
  <c r="B100" i="41"/>
  <c r="B101" i="41"/>
  <c r="B102" i="41"/>
  <c r="B103" i="41"/>
  <c r="B104" i="41"/>
  <c r="B105" i="41"/>
  <c r="K7" i="60" l="1"/>
  <c r="G7" i="68"/>
  <c r="K7" i="59"/>
  <c r="K7" i="58"/>
  <c r="E8" i="68"/>
  <c r="D8" i="68"/>
  <c r="AD8" i="56"/>
  <c r="AC8" i="56"/>
  <c r="AI8" i="56"/>
  <c r="R8" i="56"/>
  <c r="B8" i="68"/>
  <c r="C8" i="68"/>
  <c r="K7" i="56"/>
  <c r="F8" i="68"/>
  <c r="W8" i="56"/>
  <c r="AJ8" i="56"/>
  <c r="Q8" i="56"/>
  <c r="X8" i="56"/>
  <c r="H8" i="68"/>
  <c r="AP5" i="55"/>
  <c r="AB5" i="49"/>
  <c r="AA5" i="51" s="1"/>
  <c r="Y5" i="49"/>
  <c r="C5" i="52" s="1"/>
  <c r="AA5" i="49"/>
  <c r="E5" i="50" s="1"/>
  <c r="Z5" i="49"/>
  <c r="Y5" i="51" s="1"/>
  <c r="X5" i="49"/>
  <c r="AM5" i="55"/>
  <c r="AE5" i="55"/>
  <c r="BT4" i="35"/>
  <c r="BN4" i="35"/>
  <c r="AF5" i="55"/>
  <c r="AD5" i="55"/>
  <c r="AB5" i="55"/>
  <c r="AG5" i="55"/>
  <c r="AK5" i="55" s="1"/>
  <c r="AC5" i="55"/>
  <c r="C4" i="35"/>
  <c r="S4" i="35" s="1"/>
  <c r="N4" i="35"/>
  <c r="BV4" i="33"/>
  <c r="BP4" i="33"/>
  <c r="M4" i="51"/>
  <c r="N4" i="51"/>
  <c r="G4" i="51"/>
  <c r="H4" i="51"/>
  <c r="P4" i="51"/>
  <c r="J4" i="51"/>
  <c r="O4" i="51"/>
  <c r="I4" i="51"/>
  <c r="V4" i="49"/>
  <c r="T4" i="49"/>
  <c r="S4" i="49"/>
  <c r="U4" i="49"/>
  <c r="R4" i="51"/>
  <c r="L4" i="51"/>
  <c r="BF4" i="33"/>
  <c r="BJ4" i="33"/>
  <c r="K4" i="51"/>
  <c r="Q4" i="51"/>
  <c r="S4" i="33"/>
  <c r="G4" i="33" s="1"/>
  <c r="Q4" i="33"/>
  <c r="E4" i="33" s="1"/>
  <c r="P4" i="33"/>
  <c r="D4" i="33" s="1"/>
  <c r="AB4" i="33" s="1"/>
  <c r="R4" i="33"/>
  <c r="F4" i="33" s="1"/>
  <c r="C4" i="33"/>
  <c r="AU5" i="55"/>
  <c r="K5" i="55"/>
  <c r="M5" i="55"/>
  <c r="AT5" i="55"/>
  <c r="J5" i="55"/>
  <c r="AV5" i="55"/>
  <c r="AW5" i="55"/>
  <c r="L5" i="55"/>
  <c r="AX5" i="55"/>
  <c r="AO5" i="55"/>
  <c r="N5" i="55"/>
  <c r="O5" i="55"/>
  <c r="R5" i="55" s="1"/>
  <c r="AQ5" i="55"/>
  <c r="C5" i="50"/>
  <c r="N6" i="47"/>
  <c r="C7" i="47" s="1"/>
  <c r="H6" i="47"/>
  <c r="I6" i="47"/>
  <c r="K6" i="47"/>
  <c r="G7" i="47"/>
  <c r="M6" i="47"/>
  <c r="E8" i="47"/>
  <c r="D7" i="47"/>
  <c r="J6" i="47"/>
  <c r="F7" i="47"/>
  <c r="L6" i="47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D8" i="56" l="1"/>
  <c r="Z8" i="56"/>
  <c r="X8" i="60"/>
  <c r="X8" i="58"/>
  <c r="X8" i="59"/>
  <c r="X8" i="57"/>
  <c r="AJ8" i="57"/>
  <c r="AL8" i="56"/>
  <c r="E8" i="56"/>
  <c r="AJ8" i="60"/>
  <c r="AJ8" i="59"/>
  <c r="AJ8" i="58"/>
  <c r="W8" i="59"/>
  <c r="Y8" i="59" s="1"/>
  <c r="W8" i="58"/>
  <c r="Y8" i="58" s="1"/>
  <c r="W8" i="57"/>
  <c r="Y8" i="57" s="1"/>
  <c r="Y8" i="56"/>
  <c r="W8" i="60"/>
  <c r="Y8" i="60" s="1"/>
  <c r="AD8" i="59"/>
  <c r="AD8" i="57"/>
  <c r="AD8" i="60"/>
  <c r="AD8" i="58"/>
  <c r="AF8" i="56"/>
  <c r="F8" i="56"/>
  <c r="Q8" i="59"/>
  <c r="S8" i="59" s="1"/>
  <c r="Q8" i="57"/>
  <c r="S8" i="57" s="1"/>
  <c r="Q8" i="60"/>
  <c r="S8" i="60" s="1"/>
  <c r="Q8" i="58"/>
  <c r="S8" i="58" s="1"/>
  <c r="S8" i="56"/>
  <c r="AC8" i="60"/>
  <c r="AE8" i="60" s="1"/>
  <c r="AE8" i="56"/>
  <c r="AC8" i="58"/>
  <c r="AE8" i="58" s="1"/>
  <c r="AC8" i="57"/>
  <c r="AE8" i="57" s="1"/>
  <c r="AC8" i="59"/>
  <c r="AE8" i="59" s="1"/>
  <c r="C8" i="56"/>
  <c r="R8" i="60"/>
  <c r="R8" i="57"/>
  <c r="R8" i="59"/>
  <c r="T8" i="56"/>
  <c r="R8" i="58"/>
  <c r="AK8" i="56"/>
  <c r="AI8" i="60"/>
  <c r="AK8" i="60" s="1"/>
  <c r="AI8" i="58"/>
  <c r="AK8" i="58" s="1"/>
  <c r="AI8" i="59"/>
  <c r="AK8" i="59" s="1"/>
  <c r="AI8" i="57"/>
  <c r="AK8" i="57" s="1"/>
  <c r="Z5" i="51"/>
  <c r="AF5" i="51" s="1"/>
  <c r="E5" i="52"/>
  <c r="Q5" i="52" s="1"/>
  <c r="D5" i="52"/>
  <c r="J5" i="52" s="1"/>
  <c r="AG5" i="49"/>
  <c r="BU4" i="35"/>
  <c r="F5" i="52"/>
  <c r="L5" i="52" s="1"/>
  <c r="F5" i="50"/>
  <c r="L5" i="50" s="1"/>
  <c r="BW4" i="33"/>
  <c r="X5" i="51"/>
  <c r="AJ5" i="51" s="1"/>
  <c r="AH5" i="49"/>
  <c r="AF5" i="49"/>
  <c r="B5" i="50"/>
  <c r="N5" i="50" s="1"/>
  <c r="B5" i="52"/>
  <c r="N5" i="52" s="1"/>
  <c r="W5" i="51"/>
  <c r="AC5" i="51" s="1"/>
  <c r="D5" i="50"/>
  <c r="P5" i="50" s="1"/>
  <c r="AY5" i="33"/>
  <c r="AO5" i="33" s="1"/>
  <c r="AT5" i="33" s="1"/>
  <c r="BQ5" i="33" s="1"/>
  <c r="AJ5" i="49"/>
  <c r="AM5" i="49" s="1"/>
  <c r="AW5" i="35"/>
  <c r="AM5" i="35" s="1"/>
  <c r="BI5" i="35" s="1"/>
  <c r="AI5" i="49"/>
  <c r="AE5" i="49"/>
  <c r="H4" i="49"/>
  <c r="J4" i="33"/>
  <c r="AG4" i="33" s="1"/>
  <c r="I4" i="33"/>
  <c r="N4" i="33"/>
  <c r="AK4" i="33" s="1"/>
  <c r="AE4" i="33"/>
  <c r="L4" i="33"/>
  <c r="AI4" i="33" s="1"/>
  <c r="AC4" i="33"/>
  <c r="M4" i="33"/>
  <c r="AJ4" i="33" s="1"/>
  <c r="AD4" i="33"/>
  <c r="H4" i="33"/>
  <c r="AJ5" i="55"/>
  <c r="AI5" i="55"/>
  <c r="AH5" i="55"/>
  <c r="O4" i="35"/>
  <c r="D4" i="35"/>
  <c r="K4" i="33"/>
  <c r="Y4" i="35"/>
  <c r="H4" i="35"/>
  <c r="AE4" i="35" s="1"/>
  <c r="Z4" i="33"/>
  <c r="S4" i="51"/>
  <c r="T4" i="51" s="1"/>
  <c r="AA4" i="33"/>
  <c r="S5" i="55"/>
  <c r="Q5" i="55"/>
  <c r="P5" i="55"/>
  <c r="AK5" i="51"/>
  <c r="AE5" i="51"/>
  <c r="I5" i="50"/>
  <c r="O5" i="50"/>
  <c r="AM5" i="51"/>
  <c r="AG5" i="51"/>
  <c r="I5" i="52"/>
  <c r="O5" i="52"/>
  <c r="K5" i="50"/>
  <c r="Q5" i="50"/>
  <c r="E9" i="47"/>
  <c r="G8" i="47"/>
  <c r="M7" i="47"/>
  <c r="F8" i="47"/>
  <c r="L7" i="47"/>
  <c r="N7" i="47"/>
  <c r="C8" i="47" s="1"/>
  <c r="I7" i="47"/>
  <c r="H7" i="47"/>
  <c r="D8" i="47"/>
  <c r="J7" i="47"/>
  <c r="K7" i="47"/>
  <c r="AA20" i="18"/>
  <c r="AB20" i="18"/>
  <c r="AC20" i="18"/>
  <c r="AD20" i="18"/>
  <c r="AE20" i="18"/>
  <c r="AW20" i="18" s="1"/>
  <c r="AF20" i="18"/>
  <c r="AX20" i="18" s="1"/>
  <c r="AG20" i="18"/>
  <c r="AY20" i="18" s="1"/>
  <c r="AH20" i="18"/>
  <c r="AZ20" i="18" s="1"/>
  <c r="AI20" i="18"/>
  <c r="BA20" i="18" s="1"/>
  <c r="AJ20" i="18"/>
  <c r="BB20" i="18" s="1"/>
  <c r="AK20" i="18"/>
  <c r="BC20" i="18" s="1"/>
  <c r="AL20" i="18"/>
  <c r="BD20" i="18" s="1"/>
  <c r="Z20" i="18"/>
  <c r="K100" i="29"/>
  <c r="I11" i="31"/>
  <c r="I5" i="29"/>
  <c r="J5" i="29"/>
  <c r="K5" i="29"/>
  <c r="L5" i="29"/>
  <c r="I6" i="29"/>
  <c r="I6" i="31" s="1"/>
  <c r="AR12" i="41" s="1"/>
  <c r="J6" i="29"/>
  <c r="K6" i="29"/>
  <c r="L6" i="29"/>
  <c r="I7" i="29"/>
  <c r="J7" i="29"/>
  <c r="K7" i="29"/>
  <c r="L7" i="29"/>
  <c r="L7" i="31" s="1"/>
  <c r="BJ13" i="41" s="1"/>
  <c r="I8" i="29"/>
  <c r="I8" i="31" s="1"/>
  <c r="J8" i="29"/>
  <c r="K8" i="29"/>
  <c r="L8" i="29"/>
  <c r="I9" i="29"/>
  <c r="J9" i="29"/>
  <c r="K9" i="29"/>
  <c r="L9" i="29"/>
  <c r="I10" i="29"/>
  <c r="I10" i="31" s="1"/>
  <c r="AR16" i="41" s="1"/>
  <c r="J10" i="29"/>
  <c r="K10" i="29"/>
  <c r="L10" i="29"/>
  <c r="I11" i="29"/>
  <c r="J11" i="29"/>
  <c r="K11" i="29"/>
  <c r="L11" i="29"/>
  <c r="L11" i="31" s="1"/>
  <c r="BJ17" i="41" s="1"/>
  <c r="I12" i="29"/>
  <c r="J12" i="29"/>
  <c r="K12" i="29"/>
  <c r="L12" i="29"/>
  <c r="I13" i="29"/>
  <c r="J13" i="29"/>
  <c r="K13" i="29"/>
  <c r="L13" i="29"/>
  <c r="I14" i="29"/>
  <c r="H14" i="31" s="1"/>
  <c r="J14" i="29"/>
  <c r="K14" i="29"/>
  <c r="L14" i="29"/>
  <c r="I15" i="29"/>
  <c r="J15" i="29"/>
  <c r="K15" i="29"/>
  <c r="L15" i="29"/>
  <c r="L15" i="31" s="1"/>
  <c r="BJ21" i="41" s="1"/>
  <c r="I16" i="29"/>
  <c r="I16" i="31" s="1"/>
  <c r="J16" i="29"/>
  <c r="K16" i="29"/>
  <c r="L16" i="29"/>
  <c r="I17" i="29"/>
  <c r="J17" i="29"/>
  <c r="K17" i="29"/>
  <c r="L17" i="29"/>
  <c r="I18" i="29"/>
  <c r="I18" i="31" s="1"/>
  <c r="AR24" i="41" s="1"/>
  <c r="J18" i="29"/>
  <c r="K18" i="29"/>
  <c r="L18" i="29"/>
  <c r="I19" i="29"/>
  <c r="J19" i="29"/>
  <c r="K19" i="29"/>
  <c r="L19" i="29"/>
  <c r="I20" i="29"/>
  <c r="I20" i="31" s="1"/>
  <c r="AR26" i="41" s="1"/>
  <c r="J20" i="29"/>
  <c r="K20" i="29"/>
  <c r="L20" i="29"/>
  <c r="I21" i="29"/>
  <c r="J21" i="29"/>
  <c r="K21" i="29"/>
  <c r="L21" i="29"/>
  <c r="I22" i="29"/>
  <c r="J22" i="29"/>
  <c r="K22" i="29"/>
  <c r="L22" i="29"/>
  <c r="I23" i="29"/>
  <c r="J23" i="29"/>
  <c r="K23" i="29"/>
  <c r="L23" i="29"/>
  <c r="L23" i="31" s="1"/>
  <c r="BJ29" i="41" s="1"/>
  <c r="I24" i="29"/>
  <c r="I24" i="31" s="1"/>
  <c r="J24" i="29"/>
  <c r="K24" i="29"/>
  <c r="L24" i="29"/>
  <c r="I25" i="29"/>
  <c r="J25" i="29"/>
  <c r="K25" i="29"/>
  <c r="L25" i="29"/>
  <c r="I26" i="29"/>
  <c r="I26" i="31" s="1"/>
  <c r="AR32" i="41" s="1"/>
  <c r="J26" i="29"/>
  <c r="K26" i="29"/>
  <c r="L26" i="29"/>
  <c r="I27" i="29"/>
  <c r="J27" i="29"/>
  <c r="K27" i="29"/>
  <c r="L27" i="29"/>
  <c r="L27" i="31" s="1"/>
  <c r="BJ33" i="41" s="1"/>
  <c r="I28" i="29"/>
  <c r="J28" i="29"/>
  <c r="K28" i="29"/>
  <c r="L28" i="29"/>
  <c r="I29" i="29"/>
  <c r="J29" i="29"/>
  <c r="K29" i="29"/>
  <c r="L29" i="29"/>
  <c r="I30" i="29"/>
  <c r="J30" i="29"/>
  <c r="K30" i="29"/>
  <c r="L30" i="29"/>
  <c r="I31" i="29"/>
  <c r="J31" i="29"/>
  <c r="K31" i="29"/>
  <c r="L31" i="29"/>
  <c r="I32" i="29"/>
  <c r="I32" i="31" s="1"/>
  <c r="J32" i="29"/>
  <c r="K32" i="29"/>
  <c r="L32" i="29"/>
  <c r="I33" i="29"/>
  <c r="J33" i="29"/>
  <c r="K33" i="29"/>
  <c r="L33" i="29"/>
  <c r="I34" i="29"/>
  <c r="I34" i="31" s="1"/>
  <c r="AR40" i="41" s="1"/>
  <c r="J34" i="29"/>
  <c r="K34" i="29"/>
  <c r="L34" i="29"/>
  <c r="I35" i="29"/>
  <c r="J35" i="29"/>
  <c r="K35" i="29"/>
  <c r="L35" i="29"/>
  <c r="I36" i="29"/>
  <c r="J36" i="29"/>
  <c r="K36" i="29"/>
  <c r="L36" i="29"/>
  <c r="I37" i="29"/>
  <c r="J37" i="29"/>
  <c r="K37" i="29"/>
  <c r="L37" i="29"/>
  <c r="I38" i="29"/>
  <c r="J38" i="29"/>
  <c r="K38" i="29"/>
  <c r="L38" i="29"/>
  <c r="I39" i="29"/>
  <c r="J39" i="29"/>
  <c r="K39" i="29"/>
  <c r="L39" i="29"/>
  <c r="L39" i="31" s="1"/>
  <c r="BJ45" i="41" s="1"/>
  <c r="I40" i="29"/>
  <c r="I40" i="31" s="1"/>
  <c r="AR46" i="41" s="1"/>
  <c r="J40" i="29"/>
  <c r="K40" i="29"/>
  <c r="L40" i="29"/>
  <c r="I41" i="29"/>
  <c r="J41" i="29"/>
  <c r="K41" i="29"/>
  <c r="L41" i="29"/>
  <c r="I42" i="29"/>
  <c r="I42" i="31" s="1"/>
  <c r="AR48" i="41" s="1"/>
  <c r="J42" i="29"/>
  <c r="K42" i="29"/>
  <c r="L42" i="29"/>
  <c r="I43" i="29"/>
  <c r="J43" i="29"/>
  <c r="K43" i="29"/>
  <c r="L43" i="29"/>
  <c r="L43" i="31" s="1"/>
  <c r="BJ49" i="41" s="1"/>
  <c r="I44" i="29"/>
  <c r="J44" i="29"/>
  <c r="K44" i="29"/>
  <c r="L44" i="29"/>
  <c r="I45" i="29"/>
  <c r="J45" i="29"/>
  <c r="K45" i="29"/>
  <c r="L45" i="29"/>
  <c r="I46" i="29"/>
  <c r="I46" i="31" s="1"/>
  <c r="AR52" i="41" s="1"/>
  <c r="J46" i="29"/>
  <c r="K46" i="29"/>
  <c r="L46" i="29"/>
  <c r="I47" i="29"/>
  <c r="J47" i="29"/>
  <c r="K47" i="29"/>
  <c r="L47" i="29"/>
  <c r="L47" i="31" s="1"/>
  <c r="BJ53" i="41" s="1"/>
  <c r="I48" i="29"/>
  <c r="I48" i="31" s="1"/>
  <c r="AR54" i="41" s="1"/>
  <c r="J48" i="29"/>
  <c r="K48" i="29"/>
  <c r="L48" i="29"/>
  <c r="I49" i="29"/>
  <c r="J49" i="29"/>
  <c r="K49" i="29"/>
  <c r="L49" i="29"/>
  <c r="I50" i="29"/>
  <c r="I50" i="31" s="1"/>
  <c r="AR56" i="41" s="1"/>
  <c r="J50" i="29"/>
  <c r="K50" i="29"/>
  <c r="L50" i="29"/>
  <c r="I51" i="29"/>
  <c r="J51" i="29"/>
  <c r="K51" i="29"/>
  <c r="L51" i="29"/>
  <c r="L51" i="31" s="1"/>
  <c r="BJ57" i="41" s="1"/>
  <c r="I52" i="29"/>
  <c r="I52" i="31" s="1"/>
  <c r="AR58" i="41" s="1"/>
  <c r="J52" i="29"/>
  <c r="K52" i="29"/>
  <c r="L52" i="29"/>
  <c r="I53" i="29"/>
  <c r="J53" i="29"/>
  <c r="K53" i="29"/>
  <c r="L53" i="29"/>
  <c r="I54" i="29"/>
  <c r="K54" i="31" s="1"/>
  <c r="BD60" i="41" s="1"/>
  <c r="J54" i="29"/>
  <c r="K54" i="29"/>
  <c r="L54" i="29"/>
  <c r="I55" i="29"/>
  <c r="J55" i="29"/>
  <c r="K55" i="29"/>
  <c r="L55" i="29"/>
  <c r="L55" i="31" s="1"/>
  <c r="BJ61" i="41" s="1"/>
  <c r="I56" i="29"/>
  <c r="I56" i="31" s="1"/>
  <c r="AR62" i="41" s="1"/>
  <c r="J56" i="29"/>
  <c r="K56" i="29"/>
  <c r="L56" i="29"/>
  <c r="I57" i="29"/>
  <c r="J57" i="29"/>
  <c r="K57" i="29"/>
  <c r="L57" i="29"/>
  <c r="I58" i="29"/>
  <c r="I58" i="31" s="1"/>
  <c r="AR64" i="41" s="1"/>
  <c r="J58" i="29"/>
  <c r="K58" i="29"/>
  <c r="L58" i="29"/>
  <c r="I59" i="29"/>
  <c r="J59" i="29"/>
  <c r="K59" i="29"/>
  <c r="L59" i="29"/>
  <c r="L59" i="31" s="1"/>
  <c r="BJ65" i="41" s="1"/>
  <c r="I60" i="29"/>
  <c r="J60" i="29"/>
  <c r="K60" i="29"/>
  <c r="L60" i="29"/>
  <c r="I61" i="29"/>
  <c r="J61" i="29"/>
  <c r="K61" i="29"/>
  <c r="L61" i="29"/>
  <c r="L61" i="31" s="1"/>
  <c r="BJ67" i="41" s="1"/>
  <c r="I62" i="29"/>
  <c r="J62" i="29"/>
  <c r="K62" i="29"/>
  <c r="L62" i="29"/>
  <c r="I63" i="29"/>
  <c r="J63" i="29"/>
  <c r="K63" i="29"/>
  <c r="L63" i="29"/>
  <c r="L63" i="31" s="1"/>
  <c r="BJ69" i="41" s="1"/>
  <c r="I64" i="29"/>
  <c r="I64" i="31" s="1"/>
  <c r="AR70" i="41" s="1"/>
  <c r="J64" i="29"/>
  <c r="K64" i="29"/>
  <c r="L64" i="29"/>
  <c r="I65" i="29"/>
  <c r="J65" i="29"/>
  <c r="K65" i="29"/>
  <c r="L65" i="29"/>
  <c r="I66" i="29"/>
  <c r="I66" i="31" s="1"/>
  <c r="AR72" i="41" s="1"/>
  <c r="J66" i="29"/>
  <c r="K66" i="29"/>
  <c r="L66" i="29"/>
  <c r="I67" i="29"/>
  <c r="J67" i="29"/>
  <c r="K67" i="29"/>
  <c r="L67" i="29"/>
  <c r="I68" i="29"/>
  <c r="J68" i="29"/>
  <c r="K68" i="29"/>
  <c r="L68" i="29"/>
  <c r="I69" i="29"/>
  <c r="J69" i="29"/>
  <c r="K69" i="29"/>
  <c r="L69" i="29"/>
  <c r="L69" i="31" s="1"/>
  <c r="BJ75" i="41" s="1"/>
  <c r="I70" i="29"/>
  <c r="I70" i="31" s="1"/>
  <c r="AR76" i="41" s="1"/>
  <c r="J70" i="29"/>
  <c r="K70" i="29"/>
  <c r="L70" i="29"/>
  <c r="I71" i="29"/>
  <c r="J71" i="29"/>
  <c r="K71" i="29"/>
  <c r="L71" i="29"/>
  <c r="L71" i="31" s="1"/>
  <c r="BJ77" i="41" s="1"/>
  <c r="I72" i="29"/>
  <c r="I72" i="31" s="1"/>
  <c r="AR78" i="41" s="1"/>
  <c r="J72" i="29"/>
  <c r="K72" i="29"/>
  <c r="L72" i="29"/>
  <c r="I73" i="29"/>
  <c r="J73" i="29"/>
  <c r="K73" i="29"/>
  <c r="L73" i="29"/>
  <c r="I74" i="29"/>
  <c r="I74" i="31" s="1"/>
  <c r="AR80" i="41" s="1"/>
  <c r="J74" i="29"/>
  <c r="K74" i="29"/>
  <c r="L74" i="29"/>
  <c r="I75" i="29"/>
  <c r="J75" i="29"/>
  <c r="K75" i="29"/>
  <c r="L75" i="29"/>
  <c r="I76" i="29"/>
  <c r="J76" i="29"/>
  <c r="K76" i="29"/>
  <c r="L76" i="29"/>
  <c r="I77" i="29"/>
  <c r="J77" i="29"/>
  <c r="K77" i="29"/>
  <c r="K77" i="31" s="1"/>
  <c r="BD83" i="41" s="1"/>
  <c r="L77" i="29"/>
  <c r="L77" i="31" s="1"/>
  <c r="BJ83" i="41" s="1"/>
  <c r="I78" i="29"/>
  <c r="J78" i="29"/>
  <c r="K78" i="29"/>
  <c r="L78" i="29"/>
  <c r="I79" i="29"/>
  <c r="J79" i="29"/>
  <c r="K79" i="29"/>
  <c r="L79" i="29"/>
  <c r="L79" i="31" s="1"/>
  <c r="BJ85" i="41" s="1"/>
  <c r="I80" i="29"/>
  <c r="I80" i="31" s="1"/>
  <c r="AR86" i="41" s="1"/>
  <c r="J80" i="29"/>
  <c r="K80" i="29"/>
  <c r="L80" i="29"/>
  <c r="I81" i="29"/>
  <c r="J81" i="29"/>
  <c r="K81" i="29"/>
  <c r="L81" i="29"/>
  <c r="I82" i="29"/>
  <c r="I82" i="31" s="1"/>
  <c r="AR88" i="41" s="1"/>
  <c r="J82" i="29"/>
  <c r="K82" i="29"/>
  <c r="L82" i="29"/>
  <c r="I83" i="29"/>
  <c r="J83" i="29"/>
  <c r="K83" i="29"/>
  <c r="L83" i="29"/>
  <c r="L83" i="31" s="1"/>
  <c r="BJ89" i="41" s="1"/>
  <c r="I84" i="29"/>
  <c r="L84" i="31" s="1"/>
  <c r="BJ90" i="41" s="1"/>
  <c r="J84" i="29"/>
  <c r="K84" i="29"/>
  <c r="L84" i="29"/>
  <c r="I85" i="29"/>
  <c r="J85" i="29"/>
  <c r="K85" i="29"/>
  <c r="L85" i="29"/>
  <c r="L85" i="31" s="1"/>
  <c r="BJ91" i="41" s="1"/>
  <c r="I86" i="29"/>
  <c r="J86" i="29"/>
  <c r="K86" i="29"/>
  <c r="L86" i="29"/>
  <c r="I87" i="29"/>
  <c r="J87" i="29"/>
  <c r="K87" i="29"/>
  <c r="L87" i="29"/>
  <c r="I88" i="29"/>
  <c r="I88" i="31" s="1"/>
  <c r="AR94" i="41" s="1"/>
  <c r="J88" i="29"/>
  <c r="K88" i="29"/>
  <c r="L88" i="29"/>
  <c r="I89" i="29"/>
  <c r="J89" i="29"/>
  <c r="K89" i="29"/>
  <c r="L89" i="29"/>
  <c r="I90" i="29"/>
  <c r="J90" i="29"/>
  <c r="K90" i="29"/>
  <c r="L90" i="29"/>
  <c r="I91" i="29"/>
  <c r="J91" i="29"/>
  <c r="K91" i="29"/>
  <c r="L91" i="29"/>
  <c r="L91" i="31" s="1"/>
  <c r="BJ97" i="41" s="1"/>
  <c r="I92" i="29"/>
  <c r="J92" i="29"/>
  <c r="K92" i="29"/>
  <c r="L92" i="29"/>
  <c r="I93" i="29"/>
  <c r="J93" i="29"/>
  <c r="K93" i="29"/>
  <c r="L93" i="29"/>
  <c r="I94" i="29"/>
  <c r="I94" i="31" s="1"/>
  <c r="AR100" i="41" s="1"/>
  <c r="J94" i="29"/>
  <c r="K94" i="29"/>
  <c r="L94" i="29"/>
  <c r="I95" i="29"/>
  <c r="J95" i="29"/>
  <c r="K95" i="29"/>
  <c r="L95" i="29"/>
  <c r="L95" i="31" s="1"/>
  <c r="BJ101" i="41" s="1"/>
  <c r="I96" i="29"/>
  <c r="I96" i="31" s="1"/>
  <c r="AR102" i="41" s="1"/>
  <c r="J96" i="29"/>
  <c r="K96" i="29"/>
  <c r="L96" i="29"/>
  <c r="I97" i="29"/>
  <c r="J97" i="29"/>
  <c r="K97" i="29"/>
  <c r="L97" i="29"/>
  <c r="I98" i="29"/>
  <c r="I98" i="31" s="1"/>
  <c r="AR104" i="41" s="1"/>
  <c r="J98" i="29"/>
  <c r="K98" i="29"/>
  <c r="L98" i="29"/>
  <c r="I99" i="29"/>
  <c r="J99" i="29"/>
  <c r="K99" i="29"/>
  <c r="L99" i="29"/>
  <c r="L99" i="31" s="1"/>
  <c r="BJ105" i="41" s="1"/>
  <c r="D5" i="29"/>
  <c r="C5" i="31" s="1"/>
  <c r="C11" i="41" s="1"/>
  <c r="H11" i="41" s="1"/>
  <c r="E5" i="29"/>
  <c r="F5" i="29"/>
  <c r="G5" i="29"/>
  <c r="D6" i="29"/>
  <c r="E6" i="29"/>
  <c r="F6" i="29"/>
  <c r="G6" i="29"/>
  <c r="E6" i="31" s="1"/>
  <c r="T12" i="41" s="1"/>
  <c r="D7" i="29"/>
  <c r="E7" i="29"/>
  <c r="F7" i="29"/>
  <c r="G7" i="29"/>
  <c r="D8" i="29"/>
  <c r="E8" i="29"/>
  <c r="E8" i="31" s="1"/>
  <c r="T14" i="41" s="1"/>
  <c r="F8" i="29"/>
  <c r="G8" i="29"/>
  <c r="D9" i="29"/>
  <c r="E9" i="29"/>
  <c r="F9" i="29"/>
  <c r="G9" i="29"/>
  <c r="D10" i="29"/>
  <c r="E10" i="29"/>
  <c r="F10" i="29"/>
  <c r="G10" i="29"/>
  <c r="G10" i="31" s="1"/>
  <c r="AF16" i="41" s="1"/>
  <c r="D11" i="29"/>
  <c r="D11" i="31" s="1"/>
  <c r="N17" i="41" s="1"/>
  <c r="E11" i="29"/>
  <c r="F11" i="29"/>
  <c r="G11" i="29"/>
  <c r="D12" i="29"/>
  <c r="E12" i="29"/>
  <c r="F12" i="29"/>
  <c r="G12" i="29"/>
  <c r="G12" i="31" s="1"/>
  <c r="AF18" i="41" s="1"/>
  <c r="D13" i="29"/>
  <c r="D13" i="31" s="1"/>
  <c r="N19" i="41" s="1"/>
  <c r="E13" i="29"/>
  <c r="F13" i="29"/>
  <c r="G13" i="29"/>
  <c r="D14" i="29"/>
  <c r="E14" i="29"/>
  <c r="F14" i="29"/>
  <c r="G14" i="29"/>
  <c r="G14" i="31" s="1"/>
  <c r="AF20" i="41" s="1"/>
  <c r="D15" i="29"/>
  <c r="E15" i="29"/>
  <c r="F15" i="29"/>
  <c r="G15" i="29"/>
  <c r="D16" i="29"/>
  <c r="E16" i="29"/>
  <c r="F16" i="29"/>
  <c r="G16" i="29"/>
  <c r="D17" i="29"/>
  <c r="E17" i="29"/>
  <c r="F17" i="29"/>
  <c r="G17" i="29"/>
  <c r="D18" i="29"/>
  <c r="E18" i="29"/>
  <c r="F18" i="29"/>
  <c r="G18" i="29"/>
  <c r="G18" i="31" s="1"/>
  <c r="AF24" i="41" s="1"/>
  <c r="D19" i="29"/>
  <c r="G19" i="31" s="1"/>
  <c r="E19" i="29"/>
  <c r="F19" i="29"/>
  <c r="G19" i="29"/>
  <c r="D20" i="29"/>
  <c r="E20" i="29"/>
  <c r="F20" i="29"/>
  <c r="G20" i="29"/>
  <c r="G20" i="31" s="1"/>
  <c r="AF26" i="41" s="1"/>
  <c r="D21" i="29"/>
  <c r="D21" i="31" s="1"/>
  <c r="N27" i="41" s="1"/>
  <c r="E21" i="29"/>
  <c r="F21" i="29"/>
  <c r="G21" i="29"/>
  <c r="D22" i="29"/>
  <c r="E22" i="29"/>
  <c r="F22" i="29"/>
  <c r="G22" i="29"/>
  <c r="G22" i="31" s="1"/>
  <c r="AF28" i="41" s="1"/>
  <c r="D23" i="29"/>
  <c r="D23" i="31" s="1"/>
  <c r="N29" i="41" s="1"/>
  <c r="E23" i="29"/>
  <c r="F23" i="29"/>
  <c r="G23" i="29"/>
  <c r="D24" i="29"/>
  <c r="E24" i="29"/>
  <c r="F24" i="29"/>
  <c r="G24" i="29"/>
  <c r="D25" i="29"/>
  <c r="E25" i="29"/>
  <c r="F25" i="29"/>
  <c r="G25" i="29"/>
  <c r="D26" i="29"/>
  <c r="D26" i="31" s="1"/>
  <c r="E26" i="29"/>
  <c r="F26" i="29"/>
  <c r="G26" i="29"/>
  <c r="G26" i="31" s="1"/>
  <c r="AF32" i="41" s="1"/>
  <c r="D27" i="29"/>
  <c r="E27" i="31" s="1"/>
  <c r="T33" i="41" s="1"/>
  <c r="E27" i="29"/>
  <c r="F27" i="29"/>
  <c r="G27" i="29"/>
  <c r="D28" i="29"/>
  <c r="E28" i="29"/>
  <c r="F28" i="29"/>
  <c r="G28" i="29"/>
  <c r="G28" i="31" s="1"/>
  <c r="AF34" i="41" s="1"/>
  <c r="D29" i="29"/>
  <c r="D29" i="31" s="1"/>
  <c r="N35" i="41" s="1"/>
  <c r="E29" i="29"/>
  <c r="F29" i="29"/>
  <c r="G29" i="29"/>
  <c r="D30" i="29"/>
  <c r="E30" i="29"/>
  <c r="F30" i="29"/>
  <c r="G30" i="29"/>
  <c r="D31" i="29"/>
  <c r="E31" i="29"/>
  <c r="F31" i="29"/>
  <c r="G31" i="29"/>
  <c r="D32" i="29"/>
  <c r="E32" i="29"/>
  <c r="F32" i="29"/>
  <c r="G32" i="29"/>
  <c r="D33" i="29"/>
  <c r="E33" i="29"/>
  <c r="F33" i="29"/>
  <c r="G33" i="29"/>
  <c r="D34" i="29"/>
  <c r="E34" i="29"/>
  <c r="F34" i="29"/>
  <c r="G34" i="29"/>
  <c r="G34" i="31" s="1"/>
  <c r="AF40" i="41" s="1"/>
  <c r="D35" i="29"/>
  <c r="G35" i="31" s="1"/>
  <c r="E35" i="29"/>
  <c r="F35" i="29"/>
  <c r="G35" i="29"/>
  <c r="D36" i="29"/>
  <c r="E36" i="29"/>
  <c r="F36" i="29"/>
  <c r="G36" i="29"/>
  <c r="D37" i="29"/>
  <c r="D37" i="31" s="1"/>
  <c r="N43" i="41" s="1"/>
  <c r="E37" i="29"/>
  <c r="F37" i="29"/>
  <c r="G37" i="29"/>
  <c r="D38" i="29"/>
  <c r="E38" i="29"/>
  <c r="F38" i="29"/>
  <c r="G38" i="29"/>
  <c r="G38" i="31" s="1"/>
  <c r="AF44" i="41" s="1"/>
  <c r="D39" i="29"/>
  <c r="D39" i="31" s="1"/>
  <c r="N45" i="41" s="1"/>
  <c r="E39" i="29"/>
  <c r="F39" i="29"/>
  <c r="G39" i="29"/>
  <c r="D40" i="29"/>
  <c r="E40" i="29"/>
  <c r="F40" i="29"/>
  <c r="G40" i="29"/>
  <c r="D41" i="29"/>
  <c r="E41" i="29"/>
  <c r="F41" i="29"/>
  <c r="G41" i="29"/>
  <c r="D42" i="29"/>
  <c r="E42" i="29"/>
  <c r="F42" i="29"/>
  <c r="G42" i="29"/>
  <c r="G42" i="31" s="1"/>
  <c r="AF48" i="41" s="1"/>
  <c r="D43" i="29"/>
  <c r="D43" i="31" s="1"/>
  <c r="N49" i="41" s="1"/>
  <c r="E43" i="29"/>
  <c r="F43" i="29"/>
  <c r="G43" i="29"/>
  <c r="D44" i="29"/>
  <c r="E44" i="29"/>
  <c r="F44" i="29"/>
  <c r="G44" i="29"/>
  <c r="G44" i="31" s="1"/>
  <c r="AF50" i="41" s="1"/>
  <c r="D45" i="29"/>
  <c r="E45" i="29"/>
  <c r="F45" i="29"/>
  <c r="G45" i="29"/>
  <c r="D46" i="29"/>
  <c r="E46" i="29"/>
  <c r="F46" i="29"/>
  <c r="G46" i="29"/>
  <c r="G46" i="31" s="1"/>
  <c r="AF52" i="41" s="1"/>
  <c r="D47" i="29"/>
  <c r="E47" i="29"/>
  <c r="F47" i="29"/>
  <c r="G47" i="29"/>
  <c r="D48" i="29"/>
  <c r="E48" i="29"/>
  <c r="F48" i="29"/>
  <c r="G48" i="29"/>
  <c r="D49" i="29"/>
  <c r="E49" i="29"/>
  <c r="F49" i="29"/>
  <c r="G49" i="29"/>
  <c r="D50" i="29"/>
  <c r="E50" i="29"/>
  <c r="F50" i="29"/>
  <c r="G50" i="29"/>
  <c r="G50" i="31" s="1"/>
  <c r="AF56" i="41" s="1"/>
  <c r="D51" i="29"/>
  <c r="G51" i="31" s="1"/>
  <c r="AF57" i="41" s="1"/>
  <c r="E51" i="29"/>
  <c r="F51" i="29"/>
  <c r="G51" i="29"/>
  <c r="D52" i="29"/>
  <c r="E52" i="29"/>
  <c r="F52" i="29"/>
  <c r="G52" i="29"/>
  <c r="G52" i="31" s="1"/>
  <c r="AF58" i="41" s="1"/>
  <c r="D53" i="29"/>
  <c r="E53" i="29"/>
  <c r="F53" i="29"/>
  <c r="G53" i="29"/>
  <c r="D54" i="29"/>
  <c r="E54" i="29"/>
  <c r="F54" i="29"/>
  <c r="G54" i="29"/>
  <c r="G54" i="31" s="1"/>
  <c r="AF60" i="41" s="1"/>
  <c r="D55" i="29"/>
  <c r="E55" i="29"/>
  <c r="F55" i="29"/>
  <c r="G55" i="29"/>
  <c r="D56" i="29"/>
  <c r="E56" i="29"/>
  <c r="F56" i="29"/>
  <c r="G56" i="29"/>
  <c r="D57" i="29"/>
  <c r="E57" i="29"/>
  <c r="F57" i="29"/>
  <c r="G57" i="29"/>
  <c r="D58" i="29"/>
  <c r="E58" i="29"/>
  <c r="F58" i="29"/>
  <c r="G58" i="29"/>
  <c r="G58" i="31" s="1"/>
  <c r="AF64" i="41" s="1"/>
  <c r="D59" i="29"/>
  <c r="D59" i="31" s="1"/>
  <c r="N65" i="41" s="1"/>
  <c r="E59" i="29"/>
  <c r="F59" i="29"/>
  <c r="G59" i="29"/>
  <c r="D60" i="29"/>
  <c r="E60" i="29"/>
  <c r="E60" i="31" s="1"/>
  <c r="T66" i="41" s="1"/>
  <c r="F60" i="29"/>
  <c r="G60" i="29"/>
  <c r="G60" i="31" s="1"/>
  <c r="AF66" i="41" s="1"/>
  <c r="D61" i="29"/>
  <c r="D61" i="31" s="1"/>
  <c r="N67" i="41" s="1"/>
  <c r="E61" i="29"/>
  <c r="F61" i="29"/>
  <c r="G61" i="29"/>
  <c r="D62" i="29"/>
  <c r="E62" i="29"/>
  <c r="F62" i="29"/>
  <c r="G62" i="29"/>
  <c r="G62" i="31" s="1"/>
  <c r="AF68" i="41" s="1"/>
  <c r="D63" i="29"/>
  <c r="E63" i="29"/>
  <c r="F63" i="29"/>
  <c r="G63" i="29"/>
  <c r="D64" i="29"/>
  <c r="E64" i="29"/>
  <c r="F64" i="29"/>
  <c r="G64" i="29"/>
  <c r="D65" i="29"/>
  <c r="E65" i="29"/>
  <c r="F65" i="29"/>
  <c r="G65" i="29"/>
  <c r="D66" i="29"/>
  <c r="E66" i="29"/>
  <c r="F66" i="29"/>
  <c r="G66" i="29"/>
  <c r="G66" i="31" s="1"/>
  <c r="AF72" i="41" s="1"/>
  <c r="D67" i="29"/>
  <c r="E67" i="29"/>
  <c r="F67" i="29"/>
  <c r="G67" i="29"/>
  <c r="D68" i="29"/>
  <c r="E68" i="29"/>
  <c r="F68" i="29"/>
  <c r="G68" i="29"/>
  <c r="D69" i="29"/>
  <c r="D69" i="31" s="1"/>
  <c r="N75" i="41" s="1"/>
  <c r="E69" i="29"/>
  <c r="F69" i="29"/>
  <c r="G69" i="29"/>
  <c r="D70" i="29"/>
  <c r="E70" i="31" s="1"/>
  <c r="T76" i="41" s="1"/>
  <c r="E70" i="29"/>
  <c r="F70" i="29"/>
  <c r="G70" i="29"/>
  <c r="F70" i="31" s="1"/>
  <c r="Z76" i="41" s="1"/>
  <c r="D71" i="29"/>
  <c r="D71" i="31" s="1"/>
  <c r="N77" i="41" s="1"/>
  <c r="E71" i="29"/>
  <c r="F71" i="29"/>
  <c r="G71" i="29"/>
  <c r="D72" i="29"/>
  <c r="E72" i="29"/>
  <c r="F72" i="29"/>
  <c r="G72" i="29"/>
  <c r="D73" i="29"/>
  <c r="E73" i="29"/>
  <c r="F73" i="29"/>
  <c r="G73" i="29"/>
  <c r="D74" i="29"/>
  <c r="E74" i="29"/>
  <c r="F74" i="29"/>
  <c r="G74" i="29"/>
  <c r="G74" i="31" s="1"/>
  <c r="AF80" i="41" s="1"/>
  <c r="D75" i="29"/>
  <c r="E75" i="29"/>
  <c r="F75" i="29"/>
  <c r="G75" i="29"/>
  <c r="D76" i="29"/>
  <c r="E76" i="29"/>
  <c r="F76" i="29"/>
  <c r="G76" i="29"/>
  <c r="G76" i="31" s="1"/>
  <c r="AF82" i="41" s="1"/>
  <c r="D77" i="29"/>
  <c r="E77" i="29"/>
  <c r="F77" i="29"/>
  <c r="G77" i="29"/>
  <c r="D78" i="29"/>
  <c r="E78" i="29"/>
  <c r="F78" i="29"/>
  <c r="G78" i="29"/>
  <c r="G78" i="31" s="1"/>
  <c r="AF84" i="41" s="1"/>
  <c r="D79" i="29"/>
  <c r="E79" i="29"/>
  <c r="F79" i="29"/>
  <c r="G79" i="29"/>
  <c r="D80" i="29"/>
  <c r="E80" i="29"/>
  <c r="F80" i="29"/>
  <c r="G80" i="29"/>
  <c r="D81" i="29"/>
  <c r="E81" i="29"/>
  <c r="F81" i="29"/>
  <c r="G81" i="29"/>
  <c r="D82" i="29"/>
  <c r="E82" i="29"/>
  <c r="F82" i="29"/>
  <c r="G82" i="29"/>
  <c r="G82" i="31" s="1"/>
  <c r="AF88" i="41" s="1"/>
  <c r="D83" i="29"/>
  <c r="E83" i="29"/>
  <c r="F83" i="29"/>
  <c r="G83" i="29"/>
  <c r="D84" i="29"/>
  <c r="D84" i="31" s="1"/>
  <c r="N90" i="41" s="1"/>
  <c r="E84" i="29"/>
  <c r="F84" i="29"/>
  <c r="G84" i="29"/>
  <c r="G84" i="31" s="1"/>
  <c r="AF90" i="41" s="1"/>
  <c r="D85" i="29"/>
  <c r="C85" i="31" s="1"/>
  <c r="C91" i="41" s="1"/>
  <c r="H91" i="41" s="1"/>
  <c r="E85" i="29"/>
  <c r="F85" i="29"/>
  <c r="G85" i="29"/>
  <c r="D86" i="29"/>
  <c r="E86" i="29"/>
  <c r="F86" i="29"/>
  <c r="G86" i="29"/>
  <c r="G86" i="31" s="1"/>
  <c r="AF92" i="41" s="1"/>
  <c r="D87" i="29"/>
  <c r="D87" i="31" s="1"/>
  <c r="N93" i="41" s="1"/>
  <c r="E87" i="29"/>
  <c r="F87" i="29"/>
  <c r="G87" i="29"/>
  <c r="D88" i="29"/>
  <c r="E88" i="29"/>
  <c r="F88" i="29"/>
  <c r="G88" i="29"/>
  <c r="D89" i="29"/>
  <c r="E89" i="29"/>
  <c r="F89" i="29"/>
  <c r="G89" i="29"/>
  <c r="D90" i="29"/>
  <c r="E90" i="29"/>
  <c r="F90" i="29"/>
  <c r="F100" i="29" s="1"/>
  <c r="G90" i="29"/>
  <c r="D90" i="31" s="1"/>
  <c r="N96" i="41" s="1"/>
  <c r="D91" i="29"/>
  <c r="D91" i="31" s="1"/>
  <c r="N97" i="41" s="1"/>
  <c r="E91" i="29"/>
  <c r="F91" i="29"/>
  <c r="G91" i="29"/>
  <c r="D92" i="29"/>
  <c r="E92" i="29"/>
  <c r="F92" i="29"/>
  <c r="G92" i="29"/>
  <c r="G92" i="31" s="1"/>
  <c r="AF98" i="41" s="1"/>
  <c r="D93" i="29"/>
  <c r="D93" i="31" s="1"/>
  <c r="N99" i="41" s="1"/>
  <c r="E93" i="29"/>
  <c r="F93" i="29"/>
  <c r="G93" i="29"/>
  <c r="D94" i="29"/>
  <c r="E94" i="29"/>
  <c r="F94" i="29"/>
  <c r="G94" i="29"/>
  <c r="G94" i="31" s="1"/>
  <c r="AF100" i="41" s="1"/>
  <c r="D95" i="29"/>
  <c r="D95" i="31" s="1"/>
  <c r="N101" i="41" s="1"/>
  <c r="E95" i="29"/>
  <c r="F95" i="29"/>
  <c r="G95" i="29"/>
  <c r="D96" i="29"/>
  <c r="E96" i="29"/>
  <c r="F96" i="29"/>
  <c r="G96" i="29"/>
  <c r="D97" i="29"/>
  <c r="E97" i="29"/>
  <c r="F97" i="29"/>
  <c r="G97" i="29"/>
  <c r="D98" i="29"/>
  <c r="E98" i="29"/>
  <c r="F98" i="29"/>
  <c r="G98" i="29"/>
  <c r="G98" i="31" s="1"/>
  <c r="AF104" i="41" s="1"/>
  <c r="D99" i="29"/>
  <c r="F99" i="31" s="1"/>
  <c r="E99" i="29"/>
  <c r="F99" i="29"/>
  <c r="G99" i="29"/>
  <c r="J4" i="29"/>
  <c r="K4" i="29"/>
  <c r="L4" i="29"/>
  <c r="I4" i="29"/>
  <c r="E4" i="29"/>
  <c r="F4" i="29"/>
  <c r="G4" i="29"/>
  <c r="D4" i="29"/>
  <c r="H5" i="29"/>
  <c r="H6" i="29"/>
  <c r="H7" i="29"/>
  <c r="H8" i="29"/>
  <c r="H9" i="29"/>
  <c r="K9" i="31" s="1"/>
  <c r="BD15" i="41" s="1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I25" i="31" s="1"/>
  <c r="AR31" i="41" s="1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1" i="31" s="1"/>
  <c r="AL47" i="41" s="1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I57" i="31" s="1"/>
  <c r="AR63" i="41" s="1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89" i="31" s="1"/>
  <c r="AL95" i="41" s="1"/>
  <c r="H90" i="29"/>
  <c r="H91" i="29"/>
  <c r="H92" i="29"/>
  <c r="H93" i="29"/>
  <c r="H94" i="29"/>
  <c r="H95" i="29"/>
  <c r="H96" i="29"/>
  <c r="H97" i="29"/>
  <c r="H98" i="29"/>
  <c r="H99" i="29"/>
  <c r="H4" i="29"/>
  <c r="C5" i="29"/>
  <c r="C6" i="29"/>
  <c r="C7" i="29"/>
  <c r="C8" i="29"/>
  <c r="C9" i="29"/>
  <c r="F9" i="31" s="1"/>
  <c r="Z15" i="41" s="1"/>
  <c r="C10" i="29"/>
  <c r="C11" i="29"/>
  <c r="C12" i="29"/>
  <c r="C13" i="29"/>
  <c r="C14" i="29"/>
  <c r="C15" i="29"/>
  <c r="C16" i="29"/>
  <c r="E16" i="31" s="1"/>
  <c r="T22" i="41" s="1"/>
  <c r="C17" i="29"/>
  <c r="G17" i="31" s="1"/>
  <c r="AF23" i="41" s="1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2" i="31" s="1"/>
  <c r="C38" i="41" s="1"/>
  <c r="H38" i="41" s="1"/>
  <c r="C33" i="29"/>
  <c r="F33" i="31" s="1"/>
  <c r="Z39" i="41" s="1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49" i="31" s="1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4" i="31" s="1"/>
  <c r="C70" i="41" s="1"/>
  <c r="H70" i="41" s="1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1" i="31" s="1"/>
  <c r="C87" i="41" s="1"/>
  <c r="H87" i="41" s="1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4" i="29"/>
  <c r="AL5" i="51" l="1"/>
  <c r="T8" i="60"/>
  <c r="U9" i="60" s="1"/>
  <c r="C8" i="60"/>
  <c r="Z8" i="60"/>
  <c r="AA9" i="60" s="1"/>
  <c r="D8" i="60"/>
  <c r="AF8" i="60"/>
  <c r="AG9" i="60" s="1"/>
  <c r="F8" i="60"/>
  <c r="AL8" i="60"/>
  <c r="AM9" i="60" s="1"/>
  <c r="E8" i="60"/>
  <c r="T8" i="59"/>
  <c r="U9" i="59" s="1"/>
  <c r="C8" i="59"/>
  <c r="Z8" i="59"/>
  <c r="AA9" i="59" s="1"/>
  <c r="D8" i="59"/>
  <c r="AL8" i="59"/>
  <c r="AM9" i="59" s="1"/>
  <c r="E8" i="59"/>
  <c r="AF8" i="59"/>
  <c r="AG9" i="59" s="1"/>
  <c r="F8" i="59"/>
  <c r="U9" i="56"/>
  <c r="T8" i="58"/>
  <c r="U9" i="58" s="1"/>
  <c r="C8" i="58"/>
  <c r="AF8" i="58"/>
  <c r="AG9" i="58" s="1"/>
  <c r="F8" i="58"/>
  <c r="AL8" i="58"/>
  <c r="AM9" i="58" s="1"/>
  <c r="E8" i="58"/>
  <c r="Z8" i="58"/>
  <c r="AA9" i="58" s="1"/>
  <c r="D8" i="58"/>
  <c r="E8" i="57"/>
  <c r="AL8" i="57"/>
  <c r="AM9" i="57" s="1"/>
  <c r="AG9" i="56"/>
  <c r="D8" i="57"/>
  <c r="Z8" i="57"/>
  <c r="AA9" i="57" s="1"/>
  <c r="F8" i="57"/>
  <c r="AF8" i="57"/>
  <c r="AG9" i="57" s="1"/>
  <c r="B8" i="56"/>
  <c r="AA9" i="56"/>
  <c r="AM9" i="56"/>
  <c r="T8" i="57"/>
  <c r="U9" i="57" s="1"/>
  <c r="C8" i="57"/>
  <c r="P5" i="52"/>
  <c r="H5" i="50"/>
  <c r="K5" i="52"/>
  <c r="G5" i="52"/>
  <c r="H5" i="52"/>
  <c r="G5" i="50"/>
  <c r="M5" i="52"/>
  <c r="U4" i="33"/>
  <c r="R5" i="52"/>
  <c r="S5" i="52" s="1"/>
  <c r="T5" i="52" s="1"/>
  <c r="AB5" i="51"/>
  <c r="AD5" i="51"/>
  <c r="AH5" i="51"/>
  <c r="R5" i="50"/>
  <c r="S5" i="50" s="1"/>
  <c r="T5" i="50" s="1"/>
  <c r="AL5" i="49"/>
  <c r="J5" i="50"/>
  <c r="BK5" i="33"/>
  <c r="BC5" i="33"/>
  <c r="AS5" i="33" s="1"/>
  <c r="AX5" i="33" s="1"/>
  <c r="BU5" i="33" s="1"/>
  <c r="AN5" i="49"/>
  <c r="AI5" i="51"/>
  <c r="AN5" i="51" s="1"/>
  <c r="AO5" i="51" s="1"/>
  <c r="BE5" i="33"/>
  <c r="AK5" i="49"/>
  <c r="M5" i="50"/>
  <c r="AR5" i="35"/>
  <c r="BO5" i="35" s="1"/>
  <c r="BC5" i="35"/>
  <c r="BA5" i="33"/>
  <c r="AQ5" i="33" s="1"/>
  <c r="AV5" i="33" s="1"/>
  <c r="BS5" i="33" s="1"/>
  <c r="AX5" i="35"/>
  <c r="AN5" i="35" s="1"/>
  <c r="AS5" i="35" s="1"/>
  <c r="BP5" i="35" s="1"/>
  <c r="AY5" i="35"/>
  <c r="AO5" i="35" s="1"/>
  <c r="BE5" i="35" s="1"/>
  <c r="AZ5" i="33"/>
  <c r="AP5" i="33" s="1"/>
  <c r="AU5" i="33" s="1"/>
  <c r="BR5" i="33" s="1"/>
  <c r="AZ5" i="35"/>
  <c r="AP5" i="35" s="1"/>
  <c r="BF5" i="35" s="1"/>
  <c r="BA5" i="35"/>
  <c r="AQ5" i="35" s="1"/>
  <c r="BG5" i="35" s="1"/>
  <c r="BB5" i="33"/>
  <c r="AR5" i="33" s="1"/>
  <c r="AW5" i="33" s="1"/>
  <c r="BT5" i="33" s="1"/>
  <c r="Z5" i="55"/>
  <c r="Y6" i="55" s="1"/>
  <c r="H5" i="55"/>
  <c r="C6" i="55" s="1"/>
  <c r="W4" i="33"/>
  <c r="Y4" i="33"/>
  <c r="X4" i="33"/>
  <c r="AH4" i="33"/>
  <c r="AL4" i="33" s="1"/>
  <c r="V4" i="33"/>
  <c r="Z4" i="35"/>
  <c r="I4" i="35"/>
  <c r="AF4" i="35" s="1"/>
  <c r="T4" i="35"/>
  <c r="P4" i="35"/>
  <c r="E4" i="35"/>
  <c r="N8" i="47"/>
  <c r="C9" i="47" s="1"/>
  <c r="I8" i="47"/>
  <c r="H8" i="47"/>
  <c r="F9" i="47"/>
  <c r="L8" i="47"/>
  <c r="G9" i="47"/>
  <c r="M8" i="47"/>
  <c r="K8" i="47"/>
  <c r="D9" i="47"/>
  <c r="J8" i="47"/>
  <c r="E10" i="47"/>
  <c r="D81" i="31"/>
  <c r="N87" i="41" s="1"/>
  <c r="D57" i="31"/>
  <c r="N63" i="41" s="1"/>
  <c r="D49" i="31"/>
  <c r="N55" i="41" s="1"/>
  <c r="L96" i="31"/>
  <c r="BJ102" i="41" s="1"/>
  <c r="H56" i="31"/>
  <c r="AL62" i="41" s="1"/>
  <c r="L53" i="31"/>
  <c r="BJ59" i="41" s="1"/>
  <c r="L45" i="31"/>
  <c r="BJ51" i="41" s="1"/>
  <c r="L37" i="31"/>
  <c r="BJ43" i="41" s="1"/>
  <c r="L29" i="31"/>
  <c r="BJ35" i="41" s="1"/>
  <c r="L21" i="31"/>
  <c r="BJ27" i="41" s="1"/>
  <c r="L13" i="31"/>
  <c r="BJ19" i="41" s="1"/>
  <c r="L5" i="31"/>
  <c r="BJ11" i="41" s="1"/>
  <c r="D97" i="31"/>
  <c r="N103" i="41" s="1"/>
  <c r="H80" i="31"/>
  <c r="AL86" i="41" s="1"/>
  <c r="F16" i="31"/>
  <c r="Z22" i="41" s="1"/>
  <c r="Z105" i="41"/>
  <c r="AF41" i="41"/>
  <c r="AR22" i="41"/>
  <c r="AL20" i="41"/>
  <c r="C57" i="31"/>
  <c r="C63" i="41" s="1"/>
  <c r="H63" i="41" s="1"/>
  <c r="F57" i="31"/>
  <c r="Z63" i="41" s="1"/>
  <c r="G57" i="31"/>
  <c r="AF63" i="41" s="1"/>
  <c r="K97" i="31"/>
  <c r="BD103" i="41" s="1"/>
  <c r="H97" i="31"/>
  <c r="AL103" i="41" s="1"/>
  <c r="K65" i="31"/>
  <c r="BD71" i="41" s="1"/>
  <c r="I65" i="31"/>
  <c r="AR71" i="41" s="1"/>
  <c r="D79" i="31"/>
  <c r="N85" i="41" s="1"/>
  <c r="C79" i="31"/>
  <c r="C85" i="41" s="1"/>
  <c r="H85" i="41" s="1"/>
  <c r="F79" i="31"/>
  <c r="F67" i="31"/>
  <c r="D67" i="31"/>
  <c r="N73" i="41" s="1"/>
  <c r="C53" i="31"/>
  <c r="C59" i="41" s="1"/>
  <c r="H59" i="41" s="1"/>
  <c r="D53" i="31"/>
  <c r="N59" i="41" s="1"/>
  <c r="D47" i="31"/>
  <c r="N53" i="41" s="1"/>
  <c r="C47" i="31"/>
  <c r="C53" i="41" s="1"/>
  <c r="H53" i="41" s="1"/>
  <c r="D41" i="31"/>
  <c r="N47" i="41" s="1"/>
  <c r="D17" i="31"/>
  <c r="N23" i="41" s="1"/>
  <c r="D7" i="31"/>
  <c r="N13" i="41" s="1"/>
  <c r="C7" i="31"/>
  <c r="C13" i="41" s="1"/>
  <c r="H13" i="41" s="1"/>
  <c r="H92" i="31"/>
  <c r="AL98" i="41" s="1"/>
  <c r="I92" i="31"/>
  <c r="AR98" i="41" s="1"/>
  <c r="L92" i="31"/>
  <c r="BJ98" i="41" s="1"/>
  <c r="I86" i="31"/>
  <c r="AR92" i="41" s="1"/>
  <c r="H86" i="31"/>
  <c r="AL92" i="41" s="1"/>
  <c r="H76" i="31"/>
  <c r="AL82" i="41" s="1"/>
  <c r="I76" i="31"/>
  <c r="AR82" i="41" s="1"/>
  <c r="L76" i="31"/>
  <c r="BJ82" i="41" s="1"/>
  <c r="J76" i="31"/>
  <c r="AX82" i="41" s="1"/>
  <c r="I68" i="31"/>
  <c r="AR74" i="41" s="1"/>
  <c r="H68" i="31"/>
  <c r="AL74" i="41" s="1"/>
  <c r="L68" i="31"/>
  <c r="BJ74" i="41" s="1"/>
  <c r="I62" i="31"/>
  <c r="AR68" i="41" s="1"/>
  <c r="K62" i="31"/>
  <c r="BD68" i="41" s="1"/>
  <c r="L60" i="31"/>
  <c r="BJ66" i="41" s="1"/>
  <c r="H60" i="31"/>
  <c r="AL66" i="41" s="1"/>
  <c r="I60" i="31"/>
  <c r="AR66" i="41" s="1"/>
  <c r="I28" i="31"/>
  <c r="AR34" i="41" s="1"/>
  <c r="H28" i="31"/>
  <c r="AL34" i="41" s="1"/>
  <c r="L28" i="31"/>
  <c r="BJ34" i="41" s="1"/>
  <c r="F91" i="31"/>
  <c r="E43" i="31"/>
  <c r="T49" i="41" s="1"/>
  <c r="K94" i="31"/>
  <c r="BD100" i="41" s="1"/>
  <c r="J62" i="31"/>
  <c r="AX68" i="41" s="1"/>
  <c r="H24" i="31"/>
  <c r="AL30" i="41" s="1"/>
  <c r="C96" i="31"/>
  <c r="C102" i="41" s="1"/>
  <c r="H102" i="41" s="1"/>
  <c r="D96" i="31"/>
  <c r="N102" i="41" s="1"/>
  <c r="C88" i="31"/>
  <c r="C94" i="41" s="1"/>
  <c r="H94" i="41" s="1"/>
  <c r="F88" i="31"/>
  <c r="E88" i="31"/>
  <c r="C72" i="31"/>
  <c r="C78" i="41" s="1"/>
  <c r="H78" i="41" s="1"/>
  <c r="E72" i="31"/>
  <c r="T78" i="41" s="1"/>
  <c r="F72" i="31"/>
  <c r="C56" i="31"/>
  <c r="F56" i="31"/>
  <c r="E56" i="31"/>
  <c r="T62" i="41" s="1"/>
  <c r="C8" i="31"/>
  <c r="F8" i="31"/>
  <c r="Z14" i="41" s="1"/>
  <c r="H64" i="31"/>
  <c r="AL70" i="41" s="1"/>
  <c r="L64" i="31"/>
  <c r="BJ70" i="41" s="1"/>
  <c r="H40" i="31"/>
  <c r="AL46" i="41" s="1"/>
  <c r="L40" i="31"/>
  <c r="H8" i="31"/>
  <c r="AL14" i="41" s="1"/>
  <c r="L8" i="31"/>
  <c r="BJ14" i="41" s="1"/>
  <c r="G88" i="31"/>
  <c r="AF94" i="41" s="1"/>
  <c r="G64" i="31"/>
  <c r="AF70" i="41" s="1"/>
  <c r="G56" i="31"/>
  <c r="AF62" i="41" s="1"/>
  <c r="G32" i="31"/>
  <c r="AF38" i="41" s="1"/>
  <c r="G16" i="31"/>
  <c r="AF22" i="41" s="1"/>
  <c r="H93" i="31"/>
  <c r="AL99" i="41" s="1"/>
  <c r="K93" i="31"/>
  <c r="BD99" i="41" s="1"/>
  <c r="L81" i="31"/>
  <c r="BJ87" i="41" s="1"/>
  <c r="L75" i="31"/>
  <c r="BJ81" i="41" s="1"/>
  <c r="J75" i="31"/>
  <c r="AX81" i="41" s="1"/>
  <c r="L57" i="31"/>
  <c r="BJ63" i="41" s="1"/>
  <c r="E91" i="31"/>
  <c r="T97" i="41" s="1"/>
  <c r="G67" i="31"/>
  <c r="I75" i="31"/>
  <c r="AR81" i="41" s="1"/>
  <c r="K21" i="31"/>
  <c r="BD27" i="41" s="1"/>
  <c r="F68" i="31"/>
  <c r="Z74" i="41" s="1"/>
  <c r="G81" i="31"/>
  <c r="AF87" i="41" s="1"/>
  <c r="G49" i="31"/>
  <c r="AF55" i="41" s="1"/>
  <c r="C23" i="31"/>
  <c r="C29" i="41" s="1"/>
  <c r="H29" i="41" s="1"/>
  <c r="J91" i="31"/>
  <c r="AX97" i="41" s="1"/>
  <c r="H21" i="31"/>
  <c r="AL27" i="41" s="1"/>
  <c r="F86" i="31"/>
  <c r="Z92" i="41" s="1"/>
  <c r="C46" i="31"/>
  <c r="C52" i="41" s="1"/>
  <c r="H52" i="41" s="1"/>
  <c r="C14" i="31"/>
  <c r="H46" i="31"/>
  <c r="C69" i="31"/>
  <c r="G13" i="31"/>
  <c r="AF19" i="41" s="1"/>
  <c r="D98" i="31"/>
  <c r="N104" i="41" s="1"/>
  <c r="D58" i="31"/>
  <c r="N64" i="41" s="1"/>
  <c r="D52" i="31"/>
  <c r="N58" i="41" s="1"/>
  <c r="D24" i="31"/>
  <c r="D8" i="31"/>
  <c r="N14" i="41" s="1"/>
  <c r="I95" i="31"/>
  <c r="I49" i="31"/>
  <c r="I43" i="31"/>
  <c r="J11" i="31"/>
  <c r="AX17" i="41" s="1"/>
  <c r="C87" i="31"/>
  <c r="C93" i="41" s="1"/>
  <c r="H93" i="41" s="1"/>
  <c r="F78" i="31"/>
  <c r="Z84" i="41" s="1"/>
  <c r="C71" i="31"/>
  <c r="C77" i="41" s="1"/>
  <c r="H77" i="41" s="1"/>
  <c r="C54" i="31"/>
  <c r="E44" i="31"/>
  <c r="T50" i="41" s="1"/>
  <c r="C37" i="31"/>
  <c r="D19" i="31"/>
  <c r="N25" i="41" s="1"/>
  <c r="D10" i="31"/>
  <c r="N16" i="41" s="1"/>
  <c r="K79" i="31"/>
  <c r="BD85" i="41" s="1"/>
  <c r="J66" i="31"/>
  <c r="AX72" i="41" s="1"/>
  <c r="K39" i="31"/>
  <c r="BD45" i="41" s="1"/>
  <c r="H29" i="31"/>
  <c r="AL35" i="41" s="1"/>
  <c r="C98" i="31"/>
  <c r="C104" i="41" s="1"/>
  <c r="H104" i="41" s="1"/>
  <c r="F98" i="31"/>
  <c r="C90" i="31"/>
  <c r="C96" i="41" s="1"/>
  <c r="H96" i="41" s="1"/>
  <c r="F90" i="31"/>
  <c r="Z96" i="41" s="1"/>
  <c r="F82" i="31"/>
  <c r="C82" i="31"/>
  <c r="C74" i="31"/>
  <c r="C80" i="41" s="1"/>
  <c r="H80" i="41" s="1"/>
  <c r="D74" i="31"/>
  <c r="N80" i="41" s="1"/>
  <c r="F66" i="31"/>
  <c r="C66" i="31"/>
  <c r="C58" i="31"/>
  <c r="C64" i="41" s="1"/>
  <c r="H64" i="41" s="1"/>
  <c r="F58" i="31"/>
  <c r="F50" i="31"/>
  <c r="Z56" i="41" s="1"/>
  <c r="C42" i="31"/>
  <c r="C48" i="41" s="1"/>
  <c r="H48" i="41" s="1"/>
  <c r="F42" i="31"/>
  <c r="Z48" i="41" s="1"/>
  <c r="F34" i="31"/>
  <c r="Z40" i="41" s="1"/>
  <c r="C34" i="31"/>
  <c r="C26" i="31"/>
  <c r="F18" i="31"/>
  <c r="Z24" i="41" s="1"/>
  <c r="C18" i="31"/>
  <c r="C24" i="41" s="1"/>
  <c r="H24" i="41" s="1"/>
  <c r="C10" i="31"/>
  <c r="F10" i="31"/>
  <c r="Z16" i="41" s="1"/>
  <c r="H98" i="31"/>
  <c r="K98" i="31"/>
  <c r="L98" i="31"/>
  <c r="BJ104" i="41" s="1"/>
  <c r="H90" i="31"/>
  <c r="AL96" i="41" s="1"/>
  <c r="H100" i="29"/>
  <c r="L90" i="31"/>
  <c r="BJ96" i="41" s="1"/>
  <c r="H82" i="31"/>
  <c r="L82" i="31"/>
  <c r="BJ88" i="41" s="1"/>
  <c r="H74" i="31"/>
  <c r="AL80" i="41" s="1"/>
  <c r="K74" i="31"/>
  <c r="L74" i="31"/>
  <c r="BJ80" i="41" s="1"/>
  <c r="H66" i="31"/>
  <c r="AL72" i="41" s="1"/>
  <c r="L66" i="31"/>
  <c r="BJ72" i="41" s="1"/>
  <c r="H58" i="31"/>
  <c r="L58" i="31"/>
  <c r="BJ64" i="41" s="1"/>
  <c r="K58" i="31"/>
  <c r="H50" i="31"/>
  <c r="AL56" i="41" s="1"/>
  <c r="K50" i="31"/>
  <c r="L50" i="31"/>
  <c r="BJ56" i="41" s="1"/>
  <c r="H42" i="31"/>
  <c r="L42" i="31"/>
  <c r="BJ48" i="41" s="1"/>
  <c r="H34" i="31"/>
  <c r="AL40" i="41" s="1"/>
  <c r="L34" i="31"/>
  <c r="BJ40" i="41" s="1"/>
  <c r="K34" i="31"/>
  <c r="H26" i="31"/>
  <c r="AL32" i="41" s="1"/>
  <c r="L26" i="31"/>
  <c r="BJ32" i="41" s="1"/>
  <c r="K26" i="31"/>
  <c r="H18" i="31"/>
  <c r="K18" i="31"/>
  <c r="L18" i="31"/>
  <c r="H10" i="31"/>
  <c r="AL16" i="41" s="1"/>
  <c r="K10" i="31"/>
  <c r="L10" i="31"/>
  <c r="BJ16" i="41" s="1"/>
  <c r="F4" i="31"/>
  <c r="Z10" i="41" s="1"/>
  <c r="E99" i="31"/>
  <c r="T105" i="41" s="1"/>
  <c r="E97" i="31"/>
  <c r="T103" i="41" s="1"/>
  <c r="E95" i="31"/>
  <c r="T101" i="41" s="1"/>
  <c r="E93" i="31"/>
  <c r="T99" i="41" s="1"/>
  <c r="E91" i="41"/>
  <c r="E100" i="29"/>
  <c r="E89" i="41"/>
  <c r="E89" i="31"/>
  <c r="E87" i="41"/>
  <c r="E85" i="41"/>
  <c r="E85" i="31"/>
  <c r="T91" i="41" s="1"/>
  <c r="E83" i="41"/>
  <c r="E81" i="41"/>
  <c r="E81" i="31"/>
  <c r="E79" i="41"/>
  <c r="E79" i="31"/>
  <c r="E77" i="41"/>
  <c r="E75" i="41"/>
  <c r="E75" i="31"/>
  <c r="T81" i="41" s="1"/>
  <c r="E73" i="41"/>
  <c r="E73" i="31"/>
  <c r="E71" i="41"/>
  <c r="E69" i="41"/>
  <c r="E69" i="31"/>
  <c r="T75" i="41" s="1"/>
  <c r="E67" i="41"/>
  <c r="E67" i="31"/>
  <c r="T73" i="41" s="1"/>
  <c r="E65" i="41"/>
  <c r="E65" i="31"/>
  <c r="E63" i="41"/>
  <c r="E63" i="31"/>
  <c r="T69" i="41" s="1"/>
  <c r="J86" i="31"/>
  <c r="AX92" i="41" s="1"/>
  <c r="J26" i="31"/>
  <c r="AX32" i="41" s="1"/>
  <c r="G91" i="31"/>
  <c r="D85" i="31"/>
  <c r="N91" i="41" s="1"/>
  <c r="E77" i="31"/>
  <c r="T83" i="41" s="1"/>
  <c r="E53" i="31"/>
  <c r="F43" i="31"/>
  <c r="F26" i="31"/>
  <c r="Z32" i="41" s="1"/>
  <c r="C17" i="31"/>
  <c r="C23" i="41" s="1"/>
  <c r="H23" i="41" s="1"/>
  <c r="H95" i="31"/>
  <c r="AL101" i="41" s="1"/>
  <c r="K86" i="31"/>
  <c r="H65" i="31"/>
  <c r="AL71" i="41" s="1"/>
  <c r="J39" i="31"/>
  <c r="AX45" i="41" s="1"/>
  <c r="C89" i="31"/>
  <c r="C95" i="41" s="1"/>
  <c r="H95" i="41" s="1"/>
  <c r="G89" i="31"/>
  <c r="AF95" i="41" s="1"/>
  <c r="F89" i="31"/>
  <c r="Z95" i="41" s="1"/>
  <c r="F65" i="31"/>
  <c r="Z71" i="41" s="1"/>
  <c r="C65" i="31"/>
  <c r="G65" i="31"/>
  <c r="AF71" i="41" s="1"/>
  <c r="C55" i="41"/>
  <c r="H55" i="41" s="1"/>
  <c r="C41" i="31"/>
  <c r="C47" i="41" s="1"/>
  <c r="H47" i="41" s="1"/>
  <c r="G41" i="31"/>
  <c r="F41" i="31"/>
  <c r="Z47" i="41" s="1"/>
  <c r="C25" i="31"/>
  <c r="C31" i="41" s="1"/>
  <c r="H31" i="41" s="1"/>
  <c r="F25" i="31"/>
  <c r="Z31" i="41" s="1"/>
  <c r="G25" i="31"/>
  <c r="AF31" i="41" s="1"/>
  <c r="C9" i="31"/>
  <c r="C15" i="41" s="1"/>
  <c r="H15" i="41" s="1"/>
  <c r="G9" i="31"/>
  <c r="AF15" i="41" s="1"/>
  <c r="K81" i="31"/>
  <c r="BD87" i="41" s="1"/>
  <c r="H81" i="31"/>
  <c r="AL87" i="41" s="1"/>
  <c r="H25" i="31"/>
  <c r="AL31" i="41" s="1"/>
  <c r="K25" i="31"/>
  <c r="BD31" i="41" s="1"/>
  <c r="D4" i="31"/>
  <c r="N10" i="41" s="1"/>
  <c r="E4" i="31"/>
  <c r="T10" i="41" s="1"/>
  <c r="D89" i="31"/>
  <c r="N95" i="41" s="1"/>
  <c r="D83" i="31"/>
  <c r="N89" i="41" s="1"/>
  <c r="G83" i="31"/>
  <c r="D77" i="31"/>
  <c r="N83" i="41" s="1"/>
  <c r="G77" i="31"/>
  <c r="AF83" i="41" s="1"/>
  <c r="D73" i="31"/>
  <c r="N79" i="41" s="1"/>
  <c r="D65" i="31"/>
  <c r="N71" i="41" s="1"/>
  <c r="D63" i="31"/>
  <c r="N69" i="41" s="1"/>
  <c r="C63" i="31"/>
  <c r="F63" i="31"/>
  <c r="Z69" i="41" s="1"/>
  <c r="D45" i="31"/>
  <c r="N51" i="41" s="1"/>
  <c r="G45" i="31"/>
  <c r="F35" i="31"/>
  <c r="D35" i="31"/>
  <c r="N41" i="41" s="1"/>
  <c r="D31" i="31"/>
  <c r="N37" i="41" s="1"/>
  <c r="C31" i="31"/>
  <c r="F31" i="31"/>
  <c r="D25" i="31"/>
  <c r="N31" i="41" s="1"/>
  <c r="AF25" i="41"/>
  <c r="D15" i="31"/>
  <c r="N21" i="41" s="1"/>
  <c r="C15" i="31"/>
  <c r="C21" i="41" s="1"/>
  <c r="H21" i="41" s="1"/>
  <c r="D9" i="31"/>
  <c r="N15" i="41" s="1"/>
  <c r="I90" i="31"/>
  <c r="AR96" i="41" s="1"/>
  <c r="I100" i="29"/>
  <c r="I78" i="31"/>
  <c r="AR84" i="41" s="1"/>
  <c r="H78" i="31"/>
  <c r="AL84" i="41" s="1"/>
  <c r="K78" i="31"/>
  <c r="H36" i="31"/>
  <c r="AL42" i="41" s="1"/>
  <c r="I36" i="31"/>
  <c r="AR42" i="41" s="1"/>
  <c r="I22" i="31"/>
  <c r="AR28" i="41" s="1"/>
  <c r="K22" i="31"/>
  <c r="BD28" i="41" s="1"/>
  <c r="I14" i="31"/>
  <c r="AR20" i="41" s="1"/>
  <c r="K14" i="31"/>
  <c r="BD20" i="41" s="1"/>
  <c r="C77" i="31"/>
  <c r="C83" i="41" s="1"/>
  <c r="H83" i="41" s="1"/>
  <c r="D51" i="31"/>
  <c r="N57" i="41" s="1"/>
  <c r="N32" i="41"/>
  <c r="L36" i="31"/>
  <c r="BJ42" i="41" s="1"/>
  <c r="E48" i="31"/>
  <c r="T54" i="41" s="1"/>
  <c r="C48" i="31"/>
  <c r="F48" i="31"/>
  <c r="Z54" i="41" s="1"/>
  <c r="C40" i="31"/>
  <c r="C46" i="41" s="1"/>
  <c r="H46" i="41" s="1"/>
  <c r="F40" i="31"/>
  <c r="Z46" i="41" s="1"/>
  <c r="D40" i="31"/>
  <c r="C24" i="31"/>
  <c r="C30" i="41" s="1"/>
  <c r="H30" i="41" s="1"/>
  <c r="F24" i="31"/>
  <c r="Z30" i="41" s="1"/>
  <c r="E24" i="31"/>
  <c r="T30" i="41" s="1"/>
  <c r="K96" i="31"/>
  <c r="BD102" i="41" s="1"/>
  <c r="H96" i="31"/>
  <c r="H72" i="31"/>
  <c r="AL78" i="41" s="1"/>
  <c r="L72" i="31"/>
  <c r="L24" i="31"/>
  <c r="I4" i="31"/>
  <c r="AR10" i="41" s="1"/>
  <c r="K4" i="31"/>
  <c r="BD10" i="41" s="1"/>
  <c r="G72" i="31"/>
  <c r="AF78" i="41" s="1"/>
  <c r="G68" i="31"/>
  <c r="AF74" i="41" s="1"/>
  <c r="D68" i="31"/>
  <c r="N74" i="41" s="1"/>
  <c r="G48" i="31"/>
  <c r="AF54" i="41" s="1"/>
  <c r="G40" i="31"/>
  <c r="AF46" i="41" s="1"/>
  <c r="G36" i="31"/>
  <c r="AF42" i="41" s="1"/>
  <c r="D36" i="31"/>
  <c r="E36" i="31"/>
  <c r="T42" i="41" s="1"/>
  <c r="L87" i="31"/>
  <c r="BJ93" i="41" s="1"/>
  <c r="I87" i="31"/>
  <c r="AR93" i="41" s="1"/>
  <c r="J87" i="31"/>
  <c r="AX93" i="41" s="1"/>
  <c r="L73" i="31"/>
  <c r="BJ79" i="41" s="1"/>
  <c r="L65" i="31"/>
  <c r="BJ71" i="41" s="1"/>
  <c r="L41" i="31"/>
  <c r="BJ47" i="41" s="1"/>
  <c r="L33" i="31"/>
  <c r="BJ39" i="41" s="1"/>
  <c r="L31" i="31"/>
  <c r="BJ37" i="41" s="1"/>
  <c r="K31" i="31"/>
  <c r="BD37" i="41" s="1"/>
  <c r="L17" i="31"/>
  <c r="BJ23" i="41" s="1"/>
  <c r="L9" i="31"/>
  <c r="BJ15" i="41" s="1"/>
  <c r="F96" i="31"/>
  <c r="G59" i="31"/>
  <c r="F23" i="31"/>
  <c r="L93" i="31"/>
  <c r="BJ99" i="41" s="1"/>
  <c r="H62" i="31"/>
  <c r="AL68" i="41" s="1"/>
  <c r="J36" i="31"/>
  <c r="AX42" i="41" s="1"/>
  <c r="F84" i="31"/>
  <c r="Z90" i="41" s="1"/>
  <c r="F60" i="31"/>
  <c r="Z66" i="41" s="1"/>
  <c r="F59" i="31"/>
  <c r="F32" i="31"/>
  <c r="Z38" i="41" s="1"/>
  <c r="F15" i="31"/>
  <c r="Z21" i="41" s="1"/>
  <c r="H84" i="31"/>
  <c r="AL90" i="41" s="1"/>
  <c r="K46" i="31"/>
  <c r="H6" i="31"/>
  <c r="F22" i="31"/>
  <c r="Z28" i="41" s="1"/>
  <c r="J95" i="31"/>
  <c r="AX101" i="41" s="1"/>
  <c r="J93" i="31"/>
  <c r="J83" i="31"/>
  <c r="AX89" i="41" s="1"/>
  <c r="J55" i="31"/>
  <c r="AX61" i="41" s="1"/>
  <c r="J43" i="31"/>
  <c r="AX49" i="41" s="1"/>
  <c r="J19" i="31"/>
  <c r="J15" i="31"/>
  <c r="AX21" i="41" s="1"/>
  <c r="D88" i="31"/>
  <c r="N94" i="41" s="1"/>
  <c r="F74" i="31"/>
  <c r="Z80" i="41" s="1"/>
  <c r="D66" i="31"/>
  <c r="N72" i="41" s="1"/>
  <c r="E39" i="31"/>
  <c r="D32" i="31"/>
  <c r="E22" i="31"/>
  <c r="T28" i="41" s="1"/>
  <c r="C13" i="31"/>
  <c r="D5" i="31"/>
  <c r="N11" i="41" s="1"/>
  <c r="K90" i="31"/>
  <c r="I83" i="31"/>
  <c r="AR89" i="41" s="1"/>
  <c r="J71" i="31"/>
  <c r="AX77" i="41" s="1"/>
  <c r="J31" i="31"/>
  <c r="AX37" i="41" s="1"/>
  <c r="C97" i="31"/>
  <c r="C103" i="41" s="1"/>
  <c r="H103" i="41" s="1"/>
  <c r="G97" i="31"/>
  <c r="AF103" i="41" s="1"/>
  <c r="F97" i="31"/>
  <c r="Z103" i="41" s="1"/>
  <c r="C73" i="31"/>
  <c r="C79" i="41" s="1"/>
  <c r="H79" i="41" s="1"/>
  <c r="G73" i="31"/>
  <c r="AF79" i="41" s="1"/>
  <c r="K73" i="31"/>
  <c r="BD79" i="41" s="1"/>
  <c r="H73" i="31"/>
  <c r="AL79" i="41" s="1"/>
  <c r="K57" i="31"/>
  <c r="BD63" i="41" s="1"/>
  <c r="H57" i="31"/>
  <c r="AL63" i="41" s="1"/>
  <c r="H49" i="31"/>
  <c r="K49" i="31"/>
  <c r="BD55" i="41" s="1"/>
  <c r="K33" i="31"/>
  <c r="BD39" i="41" s="1"/>
  <c r="H33" i="31"/>
  <c r="AL39" i="41" s="1"/>
  <c r="H17" i="31"/>
  <c r="K17" i="31"/>
  <c r="BD23" i="41" s="1"/>
  <c r="D99" i="31"/>
  <c r="N105" i="41" s="1"/>
  <c r="G99" i="31"/>
  <c r="D75" i="31"/>
  <c r="N81" i="41" s="1"/>
  <c r="F75" i="31"/>
  <c r="D55" i="31"/>
  <c r="N61" i="41" s="1"/>
  <c r="C55" i="31"/>
  <c r="C61" i="41" s="1"/>
  <c r="H61" i="41" s="1"/>
  <c r="F55" i="31"/>
  <c r="D33" i="31"/>
  <c r="N39" i="41" s="1"/>
  <c r="D27" i="31"/>
  <c r="N33" i="41" s="1"/>
  <c r="F27" i="31"/>
  <c r="G27" i="31"/>
  <c r="I54" i="31"/>
  <c r="AR60" i="41" s="1"/>
  <c r="H54" i="31"/>
  <c r="AL60" i="41" s="1"/>
  <c r="L52" i="31"/>
  <c r="BJ58" i="41" s="1"/>
  <c r="H52" i="31"/>
  <c r="AL58" i="41" s="1"/>
  <c r="H44" i="31"/>
  <c r="AL50" i="41" s="1"/>
  <c r="I44" i="31"/>
  <c r="AR50" i="41" s="1"/>
  <c r="J44" i="31"/>
  <c r="AX50" i="41" s="1"/>
  <c r="I38" i="31"/>
  <c r="AR44" i="41" s="1"/>
  <c r="K38" i="31"/>
  <c r="H38" i="31"/>
  <c r="AL44" i="41" s="1"/>
  <c r="AR38" i="41"/>
  <c r="I30" i="31"/>
  <c r="AR36" i="41" s="1"/>
  <c r="H30" i="31"/>
  <c r="AL36" i="41" s="1"/>
  <c r="AR30" i="41"/>
  <c r="H20" i="31"/>
  <c r="L20" i="31"/>
  <c r="BJ26" i="41" s="1"/>
  <c r="H12" i="31"/>
  <c r="I12" i="31"/>
  <c r="L12" i="31"/>
  <c r="BJ18" i="41" s="1"/>
  <c r="AR14" i="41"/>
  <c r="G33" i="31"/>
  <c r="AF39" i="41" s="1"/>
  <c r="J84" i="31"/>
  <c r="AX90" i="41" s="1"/>
  <c r="L49" i="31"/>
  <c r="BJ55" i="41" s="1"/>
  <c r="AR17" i="41"/>
  <c r="E80" i="31"/>
  <c r="T86" i="41" s="1"/>
  <c r="C80" i="31"/>
  <c r="C86" i="41" s="1"/>
  <c r="H86" i="41" s="1"/>
  <c r="H88" i="31"/>
  <c r="AL94" i="41" s="1"/>
  <c r="K88" i="31"/>
  <c r="BD94" i="41" s="1"/>
  <c r="L88" i="31"/>
  <c r="BJ94" i="41" s="1"/>
  <c r="L56" i="31"/>
  <c r="BJ62" i="41" s="1"/>
  <c r="H48" i="31"/>
  <c r="AL54" i="41" s="1"/>
  <c r="L48" i="31"/>
  <c r="BJ54" i="41" s="1"/>
  <c r="L32" i="31"/>
  <c r="BJ38" i="41" s="1"/>
  <c r="H32" i="31"/>
  <c r="AL38" i="41" s="1"/>
  <c r="L16" i="31"/>
  <c r="BJ22" i="41" s="1"/>
  <c r="H16" i="31"/>
  <c r="G96" i="31"/>
  <c r="AF102" i="41" s="1"/>
  <c r="G100" i="29"/>
  <c r="G90" i="31"/>
  <c r="AF96" i="41" s="1"/>
  <c r="G80" i="31"/>
  <c r="AF86" i="41" s="1"/>
  <c r="G70" i="31"/>
  <c r="AF76" i="41" s="1"/>
  <c r="C70" i="31"/>
  <c r="C76" i="41" s="1"/>
  <c r="H76" i="41" s="1"/>
  <c r="G30" i="31"/>
  <c r="AF36" i="41" s="1"/>
  <c r="C30" i="31"/>
  <c r="F30" i="31"/>
  <c r="Z36" i="41" s="1"/>
  <c r="G24" i="31"/>
  <c r="AF30" i="41" s="1"/>
  <c r="G8" i="31"/>
  <c r="AF14" i="41" s="1"/>
  <c r="G6" i="31"/>
  <c r="AF12" i="41" s="1"/>
  <c r="F6" i="31"/>
  <c r="Z12" i="41" s="1"/>
  <c r="L97" i="31"/>
  <c r="BJ103" i="41" s="1"/>
  <c r="L89" i="31"/>
  <c r="BJ95" i="41" s="1"/>
  <c r="L67" i="31"/>
  <c r="BJ73" i="41" s="1"/>
  <c r="I67" i="31"/>
  <c r="J67" i="31"/>
  <c r="AX73" i="41" s="1"/>
  <c r="L35" i="31"/>
  <c r="BJ41" i="41" s="1"/>
  <c r="J35" i="31"/>
  <c r="AX41" i="41" s="1"/>
  <c r="L25" i="31"/>
  <c r="BJ31" i="41" s="1"/>
  <c r="L19" i="31"/>
  <c r="BJ25" i="41" s="1"/>
  <c r="I19" i="31"/>
  <c r="E83" i="31"/>
  <c r="T89" i="41" s="1"/>
  <c r="C50" i="31"/>
  <c r="C33" i="31"/>
  <c r="C16" i="31"/>
  <c r="I84" i="31"/>
  <c r="AR90" i="41" s="1"/>
  <c r="I47" i="31"/>
  <c r="H9" i="31"/>
  <c r="AL15" i="41" s="1"/>
  <c r="F76" i="31"/>
  <c r="Z82" i="41" s="1"/>
  <c r="E96" i="31"/>
  <c r="T102" i="41" s="1"/>
  <c r="E40" i="31"/>
  <c r="T46" i="41" s="1"/>
  <c r="C6" i="31"/>
  <c r="C12" i="41" s="1"/>
  <c r="H12" i="41" s="1"/>
  <c r="H61" i="31"/>
  <c r="AL67" i="41" s="1"/>
  <c r="J34" i="31"/>
  <c r="AX40" i="41" s="1"/>
  <c r="C78" i="31"/>
  <c r="F54" i="31"/>
  <c r="Z60" i="41" s="1"/>
  <c r="H94" i="31"/>
  <c r="AL100" i="41" s="1"/>
  <c r="H22" i="31"/>
  <c r="AL28" i="41" s="1"/>
  <c r="C45" i="31"/>
  <c r="C51" i="41" s="1"/>
  <c r="H51" i="41" s="1"/>
  <c r="K13" i="31"/>
  <c r="BD19" i="41" s="1"/>
  <c r="D72" i="31"/>
  <c r="N78" i="41" s="1"/>
  <c r="E68" i="31"/>
  <c r="D42" i="31"/>
  <c r="D34" i="31"/>
  <c r="N40" i="41" s="1"/>
  <c r="I99" i="31"/>
  <c r="I89" i="31"/>
  <c r="K23" i="31"/>
  <c r="BD29" i="41" s="1"/>
  <c r="F87" i="31"/>
  <c r="Z93" i="41" s="1"/>
  <c r="F73" i="31"/>
  <c r="Z79" i="41" s="1"/>
  <c r="F64" i="31"/>
  <c r="D56" i="31"/>
  <c r="F47" i="31"/>
  <c r="C39" i="31"/>
  <c r="C45" i="41" s="1"/>
  <c r="H45" i="41" s="1"/>
  <c r="G29" i="31"/>
  <c r="C22" i="31"/>
  <c r="E12" i="31"/>
  <c r="T18" i="41" s="1"/>
  <c r="J90" i="31"/>
  <c r="AX96" i="41" s="1"/>
  <c r="L80" i="31"/>
  <c r="BJ86" i="41" s="1"/>
  <c r="J70" i="31"/>
  <c r="AX76" i="41" s="1"/>
  <c r="L44" i="31"/>
  <c r="BJ50" i="41" s="1"/>
  <c r="J30" i="31"/>
  <c r="AX36" i="41" s="1"/>
  <c r="C100" i="29"/>
  <c r="L4" i="31"/>
  <c r="BJ10" i="41" s="1"/>
  <c r="E87" i="31"/>
  <c r="T93" i="41" s="1"/>
  <c r="F80" i="31"/>
  <c r="E71" i="31"/>
  <c r="T77" i="41" s="1"/>
  <c r="D64" i="31"/>
  <c r="N70" i="41" s="1"/>
  <c r="E54" i="31"/>
  <c r="T60" i="41" s="1"/>
  <c r="F46" i="31"/>
  <c r="Z52" i="41" s="1"/>
  <c r="D20" i="31"/>
  <c r="F11" i="31"/>
  <c r="I97" i="31"/>
  <c r="AR103" i="41" s="1"/>
  <c r="K89" i="31"/>
  <c r="BD95" i="41" s="1"/>
  <c r="H70" i="31"/>
  <c r="I55" i="31"/>
  <c r="K41" i="31"/>
  <c r="BD47" i="41" s="1"/>
  <c r="K29" i="31"/>
  <c r="BD35" i="41" s="1"/>
  <c r="I15" i="31"/>
  <c r="E61" i="41"/>
  <c r="E59" i="41"/>
  <c r="E59" i="31"/>
  <c r="T65" i="41" s="1"/>
  <c r="E57" i="41"/>
  <c r="E57" i="31"/>
  <c r="T63" i="41" s="1"/>
  <c r="E55" i="41"/>
  <c r="E55" i="31"/>
  <c r="T61" i="41" s="1"/>
  <c r="E53" i="41"/>
  <c r="E51" i="41"/>
  <c r="E51" i="31"/>
  <c r="T57" i="41" s="1"/>
  <c r="E49" i="41"/>
  <c r="E49" i="31"/>
  <c r="T55" i="41" s="1"/>
  <c r="E47" i="41"/>
  <c r="E47" i="31"/>
  <c r="E45" i="41"/>
  <c r="E45" i="31"/>
  <c r="E43" i="41"/>
  <c r="E41" i="41"/>
  <c r="E41" i="31"/>
  <c r="E39" i="41"/>
  <c r="E37" i="41"/>
  <c r="E37" i="31"/>
  <c r="E35" i="41"/>
  <c r="E35" i="31"/>
  <c r="T41" i="41" s="1"/>
  <c r="E33" i="41"/>
  <c r="E33" i="31"/>
  <c r="T39" i="41" s="1"/>
  <c r="E31" i="41"/>
  <c r="E31" i="31"/>
  <c r="T37" i="41" s="1"/>
  <c r="E29" i="41"/>
  <c r="E27" i="41"/>
  <c r="E25" i="41"/>
  <c r="E25" i="31"/>
  <c r="E23" i="41"/>
  <c r="E21" i="41"/>
  <c r="E21" i="31"/>
  <c r="T27" i="41" s="1"/>
  <c r="E19" i="41"/>
  <c r="E17" i="41"/>
  <c r="E17" i="31"/>
  <c r="T23" i="41" s="1"/>
  <c r="E15" i="41"/>
  <c r="E15" i="31"/>
  <c r="T21" i="41" s="1"/>
  <c r="E13" i="41"/>
  <c r="E11" i="41"/>
  <c r="E11" i="31"/>
  <c r="E9" i="31"/>
  <c r="T15" i="41" s="1"/>
  <c r="E7" i="31"/>
  <c r="T13" i="41" s="1"/>
  <c r="E5" i="31"/>
  <c r="T11" i="41" s="1"/>
  <c r="J98" i="31"/>
  <c r="AX104" i="41" s="1"/>
  <c r="J96" i="31"/>
  <c r="AX102" i="41" s="1"/>
  <c r="J94" i="31"/>
  <c r="AX100" i="41" s="1"/>
  <c r="J92" i="31"/>
  <c r="AX98" i="41" s="1"/>
  <c r="J100" i="29"/>
  <c r="J88" i="31"/>
  <c r="AX94" i="41" s="1"/>
  <c r="J82" i="31"/>
  <c r="AX88" i="41" s="1"/>
  <c r="J80" i="31"/>
  <c r="AX86" i="41" s="1"/>
  <c r="J78" i="31"/>
  <c r="AX84" i="41" s="1"/>
  <c r="J74" i="31"/>
  <c r="AX80" i="41" s="1"/>
  <c r="J72" i="31"/>
  <c r="AX78" i="41" s="1"/>
  <c r="J68" i="31"/>
  <c r="AX74" i="41" s="1"/>
  <c r="J64" i="31"/>
  <c r="AX70" i="41" s="1"/>
  <c r="J60" i="31"/>
  <c r="AX66" i="41" s="1"/>
  <c r="J58" i="31"/>
  <c r="AX64" i="41" s="1"/>
  <c r="J56" i="31"/>
  <c r="AX62" i="41" s="1"/>
  <c r="J54" i="31"/>
  <c r="AX60" i="41" s="1"/>
  <c r="J52" i="31"/>
  <c r="AX58" i="41" s="1"/>
  <c r="J50" i="31"/>
  <c r="AX56" i="41" s="1"/>
  <c r="J48" i="31"/>
  <c r="AX54" i="41" s="1"/>
  <c r="J46" i="31"/>
  <c r="AX52" i="41" s="1"/>
  <c r="J42" i="31"/>
  <c r="AX48" i="41" s="1"/>
  <c r="J40" i="31"/>
  <c r="AX46" i="41" s="1"/>
  <c r="J38" i="31"/>
  <c r="AX44" i="41" s="1"/>
  <c r="J32" i="31"/>
  <c r="AX38" i="41" s="1"/>
  <c r="J28" i="31"/>
  <c r="AX34" i="41" s="1"/>
  <c r="J24" i="31"/>
  <c r="AX30" i="41" s="1"/>
  <c r="J22" i="31"/>
  <c r="AX28" i="41" s="1"/>
  <c r="J20" i="31"/>
  <c r="AX26" i="41" s="1"/>
  <c r="J18" i="31"/>
  <c r="AX24" i="41" s="1"/>
  <c r="J16" i="31"/>
  <c r="AX22" i="41" s="1"/>
  <c r="J14" i="31"/>
  <c r="AX20" i="41" s="1"/>
  <c r="J12" i="31"/>
  <c r="AX18" i="41" s="1"/>
  <c r="J10" i="31"/>
  <c r="AX16" i="41" s="1"/>
  <c r="J8" i="31"/>
  <c r="AX14" i="41" s="1"/>
  <c r="J6" i="31"/>
  <c r="AX12" i="41" s="1"/>
  <c r="E61" i="31"/>
  <c r="T67" i="41" s="1"/>
  <c r="E29" i="31"/>
  <c r="E23" i="31"/>
  <c r="T29" i="41" s="1"/>
  <c r="E19" i="31"/>
  <c r="T25" i="41" s="1"/>
  <c r="E13" i="31"/>
  <c r="T19" i="41" s="1"/>
  <c r="G85" i="31"/>
  <c r="C61" i="31"/>
  <c r="C67" i="41" s="1"/>
  <c r="H67" i="41" s="1"/>
  <c r="C29" i="31"/>
  <c r="C35" i="41" s="1"/>
  <c r="H35" i="41" s="1"/>
  <c r="G5" i="31"/>
  <c r="AF11" i="41" s="1"/>
  <c r="K85" i="31"/>
  <c r="BD91" i="41" s="1"/>
  <c r="K61" i="31"/>
  <c r="BD67" i="41" s="1"/>
  <c r="H53" i="31"/>
  <c r="AL59" i="41" s="1"/>
  <c r="H45" i="31"/>
  <c r="K45" i="31"/>
  <c r="BD51" i="41" s="1"/>
  <c r="J4" i="31"/>
  <c r="AX10" i="41" s="1"/>
  <c r="D92" i="31"/>
  <c r="N98" i="41" s="1"/>
  <c r="D86" i="31"/>
  <c r="N92" i="41" s="1"/>
  <c r="D82" i="31"/>
  <c r="N88" i="41" s="1"/>
  <c r="D76" i="31"/>
  <c r="D62" i="31"/>
  <c r="N68" i="41" s="1"/>
  <c r="D54" i="31"/>
  <c r="N60" i="41" s="1"/>
  <c r="D50" i="31"/>
  <c r="N56" i="41" s="1"/>
  <c r="D46" i="31"/>
  <c r="E46" i="31"/>
  <c r="T52" i="41" s="1"/>
  <c r="D38" i="31"/>
  <c r="D28" i="31"/>
  <c r="D22" i="31"/>
  <c r="N28" i="41" s="1"/>
  <c r="D16" i="31"/>
  <c r="N22" i="41" s="1"/>
  <c r="D14" i="31"/>
  <c r="N20" i="41" s="1"/>
  <c r="E14" i="31"/>
  <c r="T20" i="41" s="1"/>
  <c r="D6" i="31"/>
  <c r="N12" i="41" s="1"/>
  <c r="I91" i="31"/>
  <c r="AR97" i="41" s="1"/>
  <c r="H87" i="31"/>
  <c r="AL93" i="41" s="1"/>
  <c r="K87" i="31"/>
  <c r="BD93" i="41" s="1"/>
  <c r="I85" i="31"/>
  <c r="I81" i="31"/>
  <c r="AR87" i="41" s="1"/>
  <c r="I79" i="31"/>
  <c r="J79" i="31"/>
  <c r="AX85" i="41" s="1"/>
  <c r="I73" i="31"/>
  <c r="AR79" i="41" s="1"/>
  <c r="H71" i="31"/>
  <c r="AL77" i="41" s="1"/>
  <c r="I71" i="31"/>
  <c r="AR77" i="41" s="1"/>
  <c r="K71" i="31"/>
  <c r="BD77" i="41" s="1"/>
  <c r="I69" i="31"/>
  <c r="H63" i="31"/>
  <c r="AL69" i="41" s="1"/>
  <c r="I63" i="31"/>
  <c r="J63" i="31"/>
  <c r="AX69" i="41" s="1"/>
  <c r="I61" i="31"/>
  <c r="I59" i="31"/>
  <c r="H55" i="31"/>
  <c r="AL61" i="41" s="1"/>
  <c r="K55" i="31"/>
  <c r="BD61" i="41" s="1"/>
  <c r="I53" i="31"/>
  <c r="I51" i="31"/>
  <c r="J51" i="31"/>
  <c r="AX57" i="41" s="1"/>
  <c r="H47" i="31"/>
  <c r="K47" i="31"/>
  <c r="BD53" i="41" s="1"/>
  <c r="I45" i="31"/>
  <c r="I41" i="31"/>
  <c r="AR47" i="41" s="1"/>
  <c r="H39" i="31"/>
  <c r="AL45" i="41" s="1"/>
  <c r="I37" i="31"/>
  <c r="I33" i="31"/>
  <c r="H31" i="31"/>
  <c r="AL37" i="41" s="1"/>
  <c r="I31" i="31"/>
  <c r="I27" i="31"/>
  <c r="AR33" i="41" s="1"/>
  <c r="J27" i="31"/>
  <c r="AX33" i="41" s="1"/>
  <c r="I21" i="31"/>
  <c r="AR27" i="41" s="1"/>
  <c r="I13" i="31"/>
  <c r="AR19" i="41" s="1"/>
  <c r="I9" i="31"/>
  <c r="AR15" i="41" s="1"/>
  <c r="H7" i="31"/>
  <c r="AL13" i="41" s="1"/>
  <c r="I7" i="31"/>
  <c r="K7" i="31"/>
  <c r="BD13" i="41" s="1"/>
  <c r="E86" i="31"/>
  <c r="T92" i="41" s="1"/>
  <c r="E76" i="31"/>
  <c r="T82" i="41" s="1"/>
  <c r="F62" i="31"/>
  <c r="Z68" i="41" s="1"/>
  <c r="F38" i="31"/>
  <c r="Z44" i="41" s="1"/>
  <c r="E28" i="31"/>
  <c r="T34" i="41" s="1"/>
  <c r="J99" i="31"/>
  <c r="AX105" i="41" s="1"/>
  <c r="H79" i="31"/>
  <c r="AL85" i="41" s="1"/>
  <c r="J59" i="31"/>
  <c r="AX65" i="41" s="1"/>
  <c r="I39" i="31"/>
  <c r="C4" i="31"/>
  <c r="C10" i="41" s="1"/>
  <c r="H10" i="41" s="1"/>
  <c r="C84" i="31"/>
  <c r="C90" i="41" s="1"/>
  <c r="H90" i="41" s="1"/>
  <c r="C76" i="31"/>
  <c r="C68" i="31"/>
  <c r="C74" i="41" s="1"/>
  <c r="H74" i="41" s="1"/>
  <c r="C60" i="31"/>
  <c r="C66" i="41" s="1"/>
  <c r="H66" i="41" s="1"/>
  <c r="C52" i="31"/>
  <c r="C58" i="41" s="1"/>
  <c r="H58" i="41" s="1"/>
  <c r="C44" i="31"/>
  <c r="C50" i="41" s="1"/>
  <c r="H50" i="41" s="1"/>
  <c r="C36" i="31"/>
  <c r="C28" i="31"/>
  <c r="C34" i="41" s="1"/>
  <c r="H34" i="41" s="1"/>
  <c r="C20" i="31"/>
  <c r="C26" i="41" s="1"/>
  <c r="H26" i="41" s="1"/>
  <c r="C12" i="31"/>
  <c r="C18" i="41" s="1"/>
  <c r="H18" i="41" s="1"/>
  <c r="H4" i="31"/>
  <c r="AL10" i="41" s="1"/>
  <c r="G87" i="31"/>
  <c r="AF93" i="41" s="1"/>
  <c r="G79" i="31"/>
  <c r="AF85" i="41" s="1"/>
  <c r="G71" i="31"/>
  <c r="G63" i="31"/>
  <c r="AF69" i="41" s="1"/>
  <c r="G55" i="31"/>
  <c r="AF61" i="41" s="1"/>
  <c r="G47" i="31"/>
  <c r="AF53" i="41" s="1"/>
  <c r="G39" i="31"/>
  <c r="G31" i="31"/>
  <c r="G23" i="31"/>
  <c r="G15" i="31"/>
  <c r="AF21" i="41" s="1"/>
  <c r="G7" i="31"/>
  <c r="AF13" i="41" s="1"/>
  <c r="L94" i="31"/>
  <c r="BJ100" i="41" s="1"/>
  <c r="L100" i="29"/>
  <c r="L86" i="31"/>
  <c r="BJ92" i="41" s="1"/>
  <c r="L78" i="31"/>
  <c r="BJ84" i="41" s="1"/>
  <c r="L70" i="31"/>
  <c r="BJ76" i="41" s="1"/>
  <c r="L62" i="31"/>
  <c r="BJ68" i="41" s="1"/>
  <c r="L54" i="31"/>
  <c r="BJ60" i="41" s="1"/>
  <c r="L46" i="31"/>
  <c r="BJ52" i="41" s="1"/>
  <c r="L38" i="31"/>
  <c r="BJ44" i="41" s="1"/>
  <c r="L30" i="31"/>
  <c r="BJ36" i="41" s="1"/>
  <c r="L22" i="31"/>
  <c r="BJ28" i="41" s="1"/>
  <c r="L14" i="31"/>
  <c r="L6" i="31"/>
  <c r="BJ12" i="41" s="1"/>
  <c r="C86" i="31"/>
  <c r="C92" i="41" s="1"/>
  <c r="H92" i="41" s="1"/>
  <c r="C62" i="31"/>
  <c r="E38" i="31"/>
  <c r="T44" i="41" s="1"/>
  <c r="F14" i="31"/>
  <c r="Z20" i="41" s="1"/>
  <c r="K95" i="31"/>
  <c r="BD101" i="41" s="1"/>
  <c r="J85" i="31"/>
  <c r="K63" i="31"/>
  <c r="BD69" i="41" s="1"/>
  <c r="K53" i="31"/>
  <c r="BD59" i="41" s="1"/>
  <c r="J7" i="31"/>
  <c r="AX13" i="41" s="1"/>
  <c r="C93" i="31"/>
  <c r="C99" i="41" s="1"/>
  <c r="H99" i="41" s="1"/>
  <c r="G69" i="31"/>
  <c r="AF75" i="41" s="1"/>
  <c r="G53" i="31"/>
  <c r="AF59" i="41" s="1"/>
  <c r="G37" i="31"/>
  <c r="G21" i="31"/>
  <c r="AF27" i="41" s="1"/>
  <c r="H77" i="31"/>
  <c r="AL83" i="41" s="1"/>
  <c r="H69" i="31"/>
  <c r="AL75" i="41" s="1"/>
  <c r="K69" i="31"/>
  <c r="BD75" i="41" s="1"/>
  <c r="K37" i="31"/>
  <c r="BD43" i="41" s="1"/>
  <c r="H13" i="31"/>
  <c r="AL19" i="41" s="1"/>
  <c r="H5" i="31"/>
  <c r="AL11" i="41" s="1"/>
  <c r="K5" i="31"/>
  <c r="BD11" i="41" s="1"/>
  <c r="D94" i="31"/>
  <c r="N100" i="41" s="1"/>
  <c r="D100" i="29"/>
  <c r="D80" i="31"/>
  <c r="N86" i="41" s="1"/>
  <c r="D78" i="31"/>
  <c r="N84" i="41" s="1"/>
  <c r="E78" i="31"/>
  <c r="T84" i="41" s="1"/>
  <c r="D70" i="31"/>
  <c r="N76" i="41" s="1"/>
  <c r="D60" i="31"/>
  <c r="D48" i="31"/>
  <c r="N54" i="41" s="1"/>
  <c r="D44" i="31"/>
  <c r="D30" i="31"/>
  <c r="N36" i="41" s="1"/>
  <c r="D18" i="31"/>
  <c r="N24" i="41" s="1"/>
  <c r="D12" i="31"/>
  <c r="N18" i="41" s="1"/>
  <c r="I93" i="31"/>
  <c r="I77" i="31"/>
  <c r="I35" i="31"/>
  <c r="I29" i="31"/>
  <c r="H23" i="31"/>
  <c r="AL29" i="41" s="1"/>
  <c r="I23" i="31"/>
  <c r="J23" i="31"/>
  <c r="AX29" i="41" s="1"/>
  <c r="I17" i="31"/>
  <c r="H15" i="31"/>
  <c r="AL21" i="41" s="1"/>
  <c r="K15" i="31"/>
  <c r="I5" i="31"/>
  <c r="AR11" i="41" s="1"/>
  <c r="C99" i="31"/>
  <c r="C105" i="41" s="1"/>
  <c r="H105" i="41" s="1"/>
  <c r="G75" i="31"/>
  <c r="G43" i="31"/>
  <c r="G11" i="31"/>
  <c r="G4" i="31"/>
  <c r="AF10" i="41" s="1"/>
  <c r="F83" i="31"/>
  <c r="F81" i="31"/>
  <c r="Z87" i="41" s="1"/>
  <c r="F71" i="31"/>
  <c r="F51" i="31"/>
  <c r="Z57" i="41" s="1"/>
  <c r="F49" i="31"/>
  <c r="F39" i="31"/>
  <c r="F19" i="31"/>
  <c r="F17" i="31"/>
  <c r="Z23" i="41" s="1"/>
  <c r="F7" i="31"/>
  <c r="K82" i="31"/>
  <c r="K80" i="31"/>
  <c r="BD86" i="41" s="1"/>
  <c r="K70" i="31"/>
  <c r="K66" i="31"/>
  <c r="K42" i="31"/>
  <c r="K30" i="31"/>
  <c r="BD36" i="41" s="1"/>
  <c r="K6" i="31"/>
  <c r="G61" i="31"/>
  <c r="C38" i="31"/>
  <c r="C44" i="41" s="1"/>
  <c r="H44" i="41" s="1"/>
  <c r="C21" i="31"/>
  <c r="C27" i="41" s="1"/>
  <c r="H27" i="41" s="1"/>
  <c r="H85" i="31"/>
  <c r="AL91" i="41" s="1"/>
  <c r="J47" i="31"/>
  <c r="AX53" i="41" s="1"/>
  <c r="H37" i="31"/>
  <c r="AL43" i="41" s="1"/>
  <c r="F52" i="31"/>
  <c r="Z58" i="41" s="1"/>
  <c r="F44" i="31"/>
  <c r="Z50" i="41" s="1"/>
  <c r="F36" i="31"/>
  <c r="Z42" i="41" s="1"/>
  <c r="F28" i="31"/>
  <c r="Z34" i="41" s="1"/>
  <c r="F20" i="31"/>
  <c r="Z26" i="41" s="1"/>
  <c r="F12" i="31"/>
  <c r="Z18" i="41" s="1"/>
  <c r="K99" i="31"/>
  <c r="BD105" i="41" s="1"/>
  <c r="K91" i="31"/>
  <c r="BD97" i="41" s="1"/>
  <c r="K83" i="31"/>
  <c r="BD89" i="41" s="1"/>
  <c r="K75" i="31"/>
  <c r="BD81" i="41" s="1"/>
  <c r="K67" i="31"/>
  <c r="BD73" i="41" s="1"/>
  <c r="K59" i="31"/>
  <c r="BD65" i="41" s="1"/>
  <c r="K51" i="31"/>
  <c r="BD57" i="41" s="1"/>
  <c r="K43" i="31"/>
  <c r="BD49" i="41" s="1"/>
  <c r="K35" i="31"/>
  <c r="BD41" i="41" s="1"/>
  <c r="K27" i="31"/>
  <c r="K19" i="31"/>
  <c r="K11" i="31"/>
  <c r="C94" i="31"/>
  <c r="C100" i="41" s="1"/>
  <c r="H100" i="41" s="1"/>
  <c r="E98" i="31"/>
  <c r="E94" i="31"/>
  <c r="T100" i="41" s="1"/>
  <c r="E92" i="31"/>
  <c r="T98" i="41" s="1"/>
  <c r="E90" i="41"/>
  <c r="E90" i="31"/>
  <c r="T96" i="41" s="1"/>
  <c r="E88" i="41"/>
  <c r="E86" i="41"/>
  <c r="E84" i="41"/>
  <c r="E82" i="41"/>
  <c r="E82" i="31"/>
  <c r="E80" i="41"/>
  <c r="E78" i="41"/>
  <c r="E76" i="41"/>
  <c r="E74" i="41"/>
  <c r="E74" i="31"/>
  <c r="T80" i="41" s="1"/>
  <c r="E72" i="41"/>
  <c r="E70" i="41"/>
  <c r="E68" i="41"/>
  <c r="E66" i="41"/>
  <c r="E66" i="31"/>
  <c r="T72" i="41" s="1"/>
  <c r="E64" i="41"/>
  <c r="E62" i="41"/>
  <c r="E60" i="41"/>
  <c r="E58" i="41"/>
  <c r="E58" i="31"/>
  <c r="T64" i="41" s="1"/>
  <c r="E56" i="41"/>
  <c r="E54" i="41"/>
  <c r="E52" i="41"/>
  <c r="E50" i="41"/>
  <c r="E50" i="31"/>
  <c r="T56" i="41" s="1"/>
  <c r="E48" i="41"/>
  <c r="E46" i="41"/>
  <c r="E44" i="41"/>
  <c r="E42" i="41"/>
  <c r="E42" i="31"/>
  <c r="T48" i="41" s="1"/>
  <c r="E40" i="41"/>
  <c r="E38" i="41"/>
  <c r="E36" i="41"/>
  <c r="E34" i="41"/>
  <c r="E34" i="31"/>
  <c r="E32" i="41"/>
  <c r="E30" i="41"/>
  <c r="E28" i="41"/>
  <c r="E26" i="41"/>
  <c r="E26" i="31"/>
  <c r="T32" i="41" s="1"/>
  <c r="E24" i="41"/>
  <c r="E22" i="41"/>
  <c r="E20" i="41"/>
  <c r="E18" i="41"/>
  <c r="E18" i="31"/>
  <c r="T24" i="41" s="1"/>
  <c r="E16" i="41"/>
  <c r="E14" i="41"/>
  <c r="E12" i="41"/>
  <c r="E10" i="41"/>
  <c r="E10" i="31"/>
  <c r="J97" i="31"/>
  <c r="AX103" i="41" s="1"/>
  <c r="J89" i="31"/>
  <c r="AX95" i="41" s="1"/>
  <c r="J81" i="31"/>
  <c r="J77" i="31"/>
  <c r="AX83" i="41" s="1"/>
  <c r="J73" i="31"/>
  <c r="AX79" i="41" s="1"/>
  <c r="J69" i="31"/>
  <c r="AX75" i="41" s="1"/>
  <c r="J65" i="31"/>
  <c r="J61" i="31"/>
  <c r="J57" i="31"/>
  <c r="J53" i="31"/>
  <c r="AX59" i="41" s="1"/>
  <c r="J49" i="31"/>
  <c r="J45" i="31"/>
  <c r="AX51" i="41" s="1"/>
  <c r="J41" i="31"/>
  <c r="J37" i="31"/>
  <c r="J33" i="31"/>
  <c r="J29" i="31"/>
  <c r="J25" i="31"/>
  <c r="J21" i="31"/>
  <c r="J17" i="31"/>
  <c r="J13" i="31"/>
  <c r="J9" i="31"/>
  <c r="J5" i="31"/>
  <c r="E84" i="31"/>
  <c r="T90" i="41" s="1"/>
  <c r="E52" i="31"/>
  <c r="T58" i="41" s="1"/>
  <c r="E20" i="31"/>
  <c r="T26" i="41" s="1"/>
  <c r="C91" i="31"/>
  <c r="C83" i="31"/>
  <c r="C89" i="41" s="1"/>
  <c r="H89" i="41" s="1"/>
  <c r="C75" i="31"/>
  <c r="C81" i="41" s="1"/>
  <c r="H81" i="41" s="1"/>
  <c r="C67" i="31"/>
  <c r="C73" i="41" s="1"/>
  <c r="H73" i="41" s="1"/>
  <c r="C59" i="31"/>
  <c r="C65" i="41" s="1"/>
  <c r="H65" i="41" s="1"/>
  <c r="C51" i="31"/>
  <c r="C43" i="31"/>
  <c r="C49" i="41" s="1"/>
  <c r="H49" i="41" s="1"/>
  <c r="C35" i="31"/>
  <c r="C41" i="41" s="1"/>
  <c r="H41" i="41" s="1"/>
  <c r="C27" i="31"/>
  <c r="C19" i="31"/>
  <c r="C25" i="41" s="1"/>
  <c r="H25" i="41" s="1"/>
  <c r="C11" i="31"/>
  <c r="C17" i="41" s="1"/>
  <c r="H17" i="41" s="1"/>
  <c r="H99" i="31"/>
  <c r="AL105" i="41" s="1"/>
  <c r="H91" i="31"/>
  <c r="AL97" i="41" s="1"/>
  <c r="H83" i="31"/>
  <c r="H75" i="31"/>
  <c r="H67" i="31"/>
  <c r="AL73" i="41" s="1"/>
  <c r="H59" i="31"/>
  <c r="AL65" i="41" s="1"/>
  <c r="H51" i="31"/>
  <c r="AL57" i="41" s="1"/>
  <c r="H43" i="31"/>
  <c r="H35" i="31"/>
  <c r="AL41" i="41" s="1"/>
  <c r="H27" i="31"/>
  <c r="AL33" i="41" s="1"/>
  <c r="H19" i="31"/>
  <c r="AL25" i="41" s="1"/>
  <c r="H11" i="31"/>
  <c r="AL17" i="41" s="1"/>
  <c r="F95" i="31"/>
  <c r="Z101" i="41" s="1"/>
  <c r="F93" i="31"/>
  <c r="Z99" i="41" s="1"/>
  <c r="F85" i="31"/>
  <c r="Z91" i="41" s="1"/>
  <c r="F77" i="31"/>
  <c r="Z83" i="41" s="1"/>
  <c r="F69" i="31"/>
  <c r="Z75" i="41" s="1"/>
  <c r="F61" i="31"/>
  <c r="F53" i="31"/>
  <c r="Z59" i="41" s="1"/>
  <c r="F45" i="31"/>
  <c r="Z51" i="41" s="1"/>
  <c r="F37" i="31"/>
  <c r="Z43" i="41" s="1"/>
  <c r="F29" i="31"/>
  <c r="Z35" i="41" s="1"/>
  <c r="F21" i="31"/>
  <c r="Z27" i="41" s="1"/>
  <c r="F13" i="31"/>
  <c r="Z19" i="41" s="1"/>
  <c r="F5" i="31"/>
  <c r="Z11" i="41" s="1"/>
  <c r="K92" i="31"/>
  <c r="K84" i="31"/>
  <c r="BD90" i="41" s="1"/>
  <c r="K76" i="31"/>
  <c r="BD82" i="41" s="1"/>
  <c r="K72" i="31"/>
  <c r="BD78" i="41" s="1"/>
  <c r="K68" i="31"/>
  <c r="BD74" i="41" s="1"/>
  <c r="K64" i="31"/>
  <c r="BD70" i="41" s="1"/>
  <c r="K60" i="31"/>
  <c r="K56" i="31"/>
  <c r="BD62" i="41" s="1"/>
  <c r="K52" i="31"/>
  <c r="BD58" i="41" s="1"/>
  <c r="K48" i="31"/>
  <c r="K44" i="31"/>
  <c r="BD50" i="41" s="1"/>
  <c r="K40" i="31"/>
  <c r="BD46" i="41" s="1"/>
  <c r="K36" i="31"/>
  <c r="BD42" i="41" s="1"/>
  <c r="K32" i="31"/>
  <c r="BD38" i="41" s="1"/>
  <c r="K28" i="31"/>
  <c r="BD34" i="41" s="1"/>
  <c r="K24" i="31"/>
  <c r="BD30" i="41" s="1"/>
  <c r="K20" i="31"/>
  <c r="BD26" i="41" s="1"/>
  <c r="K16" i="31"/>
  <c r="BD22" i="41" s="1"/>
  <c r="K12" i="31"/>
  <c r="BD18" i="41" s="1"/>
  <c r="K8" i="31"/>
  <c r="BD14" i="41" s="1"/>
  <c r="E64" i="31"/>
  <c r="T70" i="41" s="1"/>
  <c r="E62" i="31"/>
  <c r="T68" i="41" s="1"/>
  <c r="E32" i="31"/>
  <c r="T38" i="41" s="1"/>
  <c r="E30" i="31"/>
  <c r="C95" i="31"/>
  <c r="C101" i="41" s="1"/>
  <c r="H101" i="41" s="1"/>
  <c r="F94" i="31"/>
  <c r="Z100" i="41" s="1"/>
  <c r="F92" i="31"/>
  <c r="Z98" i="41" s="1"/>
  <c r="C92" i="31"/>
  <c r="C98" i="41" s="1"/>
  <c r="H98" i="41" s="1"/>
  <c r="G95" i="31"/>
  <c r="AF101" i="41" s="1"/>
  <c r="G93" i="31"/>
  <c r="AF99" i="41" s="1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R23" i="27"/>
  <c r="R24" i="27"/>
  <c r="D14" i="21"/>
  <c r="D15" i="21"/>
  <c r="D16" i="21"/>
  <c r="D17" i="21"/>
  <c r="D18" i="21"/>
  <c r="C15" i="21"/>
  <c r="C16" i="21"/>
  <c r="C17" i="21"/>
  <c r="C18" i="21"/>
  <c r="C14" i="21"/>
  <c r="B15" i="21"/>
  <c r="B16" i="21"/>
  <c r="B17" i="21"/>
  <c r="B18" i="21"/>
  <c r="B14" i="21"/>
  <c r="T20" i="28"/>
  <c r="U20" i="28"/>
  <c r="V20" i="28"/>
  <c r="W20" i="28"/>
  <c r="X20" i="28"/>
  <c r="Y20" i="28"/>
  <c r="Z20" i="28"/>
  <c r="AA20" i="28"/>
  <c r="AB20" i="28"/>
  <c r="AC20" i="28"/>
  <c r="AD20" i="28"/>
  <c r="S20" i="28"/>
  <c r="BF5" i="33" l="1"/>
  <c r="B8" i="60"/>
  <c r="B8" i="59"/>
  <c r="B8" i="58"/>
  <c r="B8" i="57"/>
  <c r="G8" i="56"/>
  <c r="H8" i="56"/>
  <c r="J8" i="56" s="1"/>
  <c r="BK5" i="35"/>
  <c r="X6" i="55"/>
  <c r="AC5" i="49"/>
  <c r="AD5" i="49" s="1"/>
  <c r="BI5" i="33"/>
  <c r="BL5" i="35"/>
  <c r="BO5" i="33"/>
  <c r="D6" i="55"/>
  <c r="BM5" i="35"/>
  <c r="BJ5" i="35"/>
  <c r="BD5" i="35"/>
  <c r="AV5" i="35"/>
  <c r="BS5" i="35" s="1"/>
  <c r="AT5" i="35"/>
  <c r="BQ5" i="35" s="1"/>
  <c r="AU5" i="35"/>
  <c r="BR5" i="35" s="1"/>
  <c r="U6" i="55"/>
  <c r="AM6" i="55" s="1"/>
  <c r="BJ5" i="33"/>
  <c r="AA5" i="55"/>
  <c r="F6" i="55"/>
  <c r="I5" i="55"/>
  <c r="BH5" i="33"/>
  <c r="BB5" i="35"/>
  <c r="E6" i="55"/>
  <c r="BM5" i="33"/>
  <c r="BH5" i="35"/>
  <c r="AR5" i="55"/>
  <c r="V6" i="55"/>
  <c r="W6" i="55"/>
  <c r="BL5" i="33"/>
  <c r="BG5" i="33"/>
  <c r="G6" i="55"/>
  <c r="AQ6" i="55" s="1"/>
  <c r="BN5" i="33"/>
  <c r="Q4" i="35"/>
  <c r="F4" i="35"/>
  <c r="AA4" i="35"/>
  <c r="J4" i="35"/>
  <c r="AG4" i="35" s="1"/>
  <c r="U4" i="35"/>
  <c r="BV5" i="33"/>
  <c r="N9" i="47"/>
  <c r="C10" i="47" s="1"/>
  <c r="I9" i="47"/>
  <c r="H9" i="47"/>
  <c r="K9" i="47"/>
  <c r="G10" i="47"/>
  <c r="M9" i="47"/>
  <c r="F10" i="47"/>
  <c r="L9" i="47"/>
  <c r="E11" i="47"/>
  <c r="D10" i="47"/>
  <c r="J9" i="47"/>
  <c r="E100" i="31"/>
  <c r="K100" i="31"/>
  <c r="H100" i="31"/>
  <c r="BD54" i="41"/>
  <c r="T16" i="41"/>
  <c r="AR13" i="41"/>
  <c r="AR69" i="41"/>
  <c r="T87" i="41"/>
  <c r="BD16" i="41"/>
  <c r="BD25" i="41"/>
  <c r="AF37" i="41"/>
  <c r="AR57" i="41"/>
  <c r="T43" i="41"/>
  <c r="BJ78" i="41"/>
  <c r="BD84" i="41"/>
  <c r="Z49" i="41"/>
  <c r="AL88" i="41"/>
  <c r="AX43" i="41"/>
  <c r="BD33" i="41"/>
  <c r="BD48" i="41"/>
  <c r="AR29" i="41"/>
  <c r="AR43" i="41"/>
  <c r="AF89" i="41"/>
  <c r="AX27" i="41"/>
  <c r="T104" i="41"/>
  <c r="BD88" i="41"/>
  <c r="BD21" i="41"/>
  <c r="AR83" i="41"/>
  <c r="AF77" i="41"/>
  <c r="AR45" i="41"/>
  <c r="AR67" i="41"/>
  <c r="N52" i="41"/>
  <c r="Z17" i="41"/>
  <c r="C28" i="41"/>
  <c r="H28" i="41" s="1"/>
  <c r="C56" i="41"/>
  <c r="H56" i="41" s="1"/>
  <c r="AR73" i="41"/>
  <c r="AL26" i="41"/>
  <c r="BD44" i="41"/>
  <c r="Z81" i="41"/>
  <c r="C19" i="41"/>
  <c r="H19" i="41" s="1"/>
  <c r="AX25" i="41"/>
  <c r="BD52" i="41"/>
  <c r="C71" i="41"/>
  <c r="H71" i="41" s="1"/>
  <c r="T85" i="41"/>
  <c r="T95" i="41"/>
  <c r="BD56" i="41"/>
  <c r="BD80" i="41"/>
  <c r="BD104" i="41"/>
  <c r="C60" i="41"/>
  <c r="H60" i="41" s="1"/>
  <c r="C20" i="41"/>
  <c r="H20" i="41" s="1"/>
  <c r="AL81" i="41"/>
  <c r="AX31" i="41"/>
  <c r="AX63" i="41"/>
  <c r="T40" i="41"/>
  <c r="AF67" i="41"/>
  <c r="Z13" i="41"/>
  <c r="Z89" i="41"/>
  <c r="AR99" i="41"/>
  <c r="C68" i="41"/>
  <c r="H68" i="41" s="1"/>
  <c r="AR37" i="41"/>
  <c r="AL53" i="41"/>
  <c r="AF91" i="41"/>
  <c r="T31" i="41"/>
  <c r="T51" i="41"/>
  <c r="AR21" i="41"/>
  <c r="N26" i="41"/>
  <c r="C100" i="31"/>
  <c r="AF35" i="41"/>
  <c r="AR95" i="41"/>
  <c r="C36" i="41"/>
  <c r="H36" i="41" s="1"/>
  <c r="AL22" i="41"/>
  <c r="AF33" i="41"/>
  <c r="AL55" i="41"/>
  <c r="N42" i="41"/>
  <c r="AL104" i="41"/>
  <c r="N30" i="41"/>
  <c r="Z62" i="41"/>
  <c r="C57" i="41"/>
  <c r="H57" i="41" s="1"/>
  <c r="AX67" i="41"/>
  <c r="BD17" i="41"/>
  <c r="BD12" i="41"/>
  <c r="AR23" i="41"/>
  <c r="AF29" i="41"/>
  <c r="AF105" i="41"/>
  <c r="N46" i="41"/>
  <c r="Z41" i="41"/>
  <c r="BD64" i="41"/>
  <c r="BJ46" i="41"/>
  <c r="Z67" i="41"/>
  <c r="AX39" i="41"/>
  <c r="Z25" i="41"/>
  <c r="AR39" i="41"/>
  <c r="T53" i="41"/>
  <c r="T45" i="41"/>
  <c r="AF47" i="41"/>
  <c r="AF73" i="41"/>
  <c r="T36" i="41"/>
  <c r="AF49" i="41"/>
  <c r="D100" i="31"/>
  <c r="BJ20" i="41"/>
  <c r="AF45" i="41"/>
  <c r="AR59" i="41"/>
  <c r="AR91" i="41"/>
  <c r="N82" i="41"/>
  <c r="N62" i="41"/>
  <c r="C84" i="41"/>
  <c r="H84" i="41" s="1"/>
  <c r="AR53" i="41"/>
  <c r="AX99" i="41"/>
  <c r="T59" i="41"/>
  <c r="AL49" i="41"/>
  <c r="AX47" i="41"/>
  <c r="BD72" i="41"/>
  <c r="AF81" i="41"/>
  <c r="N50" i="41"/>
  <c r="AX91" i="41"/>
  <c r="N34" i="41"/>
  <c r="T35" i="41"/>
  <c r="AL76" i="41"/>
  <c r="T74" i="41"/>
  <c r="Z61" i="41"/>
  <c r="AL102" i="41"/>
  <c r="Z73" i="41"/>
  <c r="AX19" i="41"/>
  <c r="BD76" i="41"/>
  <c r="AR35" i="41"/>
  <c r="AF43" i="41"/>
  <c r="L100" i="31"/>
  <c r="N44" i="41"/>
  <c r="J100" i="31"/>
  <c r="T17" i="41"/>
  <c r="T47" i="41"/>
  <c r="Z86" i="41"/>
  <c r="C22" i="41"/>
  <c r="H22" i="41" s="1"/>
  <c r="AL18" i="41"/>
  <c r="BD96" i="41"/>
  <c r="C54" i="41"/>
  <c r="H54" i="41" s="1"/>
  <c r="I100" i="31"/>
  <c r="Z37" i="41"/>
  <c r="C69" i="41"/>
  <c r="H69" i="41" s="1"/>
  <c r="AL24" i="41"/>
  <c r="AL48" i="41"/>
  <c r="C32" i="41"/>
  <c r="H32" i="41" s="1"/>
  <c r="C72" i="41"/>
  <c r="H72" i="41" s="1"/>
  <c r="Z104" i="41"/>
  <c r="C43" i="41"/>
  <c r="H43" i="41" s="1"/>
  <c r="AR55" i="41"/>
  <c r="C75" i="41"/>
  <c r="H75" i="41" s="1"/>
  <c r="T94" i="41"/>
  <c r="Z85" i="41"/>
  <c r="AL89" i="41"/>
  <c r="AX35" i="41"/>
  <c r="AR85" i="41"/>
  <c r="AL51" i="41"/>
  <c r="AR105" i="41"/>
  <c r="AR25" i="41"/>
  <c r="Z33" i="41"/>
  <c r="N38" i="41"/>
  <c r="Z29" i="41"/>
  <c r="BJ30" i="41"/>
  <c r="BD40" i="41"/>
  <c r="C88" i="41"/>
  <c r="H88" i="41" s="1"/>
  <c r="C62" i="41"/>
  <c r="H62" i="41" s="1"/>
  <c r="BD98" i="41"/>
  <c r="AX71" i="41"/>
  <c r="AF17" i="41"/>
  <c r="Z53" i="41"/>
  <c r="AF65" i="41"/>
  <c r="AF51" i="41"/>
  <c r="T79" i="41"/>
  <c r="C16" i="41"/>
  <c r="H16" i="41" s="1"/>
  <c r="Z88" i="41"/>
  <c r="Z78" i="41"/>
  <c r="AX11" i="41"/>
  <c r="Z45" i="41"/>
  <c r="C82" i="41"/>
  <c r="H82" i="41" s="1"/>
  <c r="AR75" i="41"/>
  <c r="AR61" i="41"/>
  <c r="N48" i="41"/>
  <c r="Z65" i="41"/>
  <c r="Z102" i="41"/>
  <c r="T71" i="41"/>
  <c r="BJ24" i="41"/>
  <c r="AL64" i="41"/>
  <c r="Z64" i="41"/>
  <c r="BD66" i="41"/>
  <c r="AX15" i="41"/>
  <c r="Z55" i="41"/>
  <c r="Z70" i="41"/>
  <c r="AR18" i="41"/>
  <c r="AL23" i="41"/>
  <c r="BD24" i="41"/>
  <c r="AR49" i="41"/>
  <c r="C33" i="41"/>
  <c r="H33" i="41" s="1"/>
  <c r="C97" i="41"/>
  <c r="H97" i="41" s="1"/>
  <c r="AX23" i="41"/>
  <c r="AX55" i="41"/>
  <c r="AX87" i="41"/>
  <c r="T88" i="41"/>
  <c r="Z77" i="41"/>
  <c r="AR41" i="41"/>
  <c r="N66" i="41"/>
  <c r="C42" i="41"/>
  <c r="H42" i="41" s="1"/>
  <c r="F100" i="31"/>
  <c r="AR51" i="41"/>
  <c r="AR65" i="41"/>
  <c r="C39" i="41"/>
  <c r="H39" i="41" s="1"/>
  <c r="G100" i="31"/>
  <c r="AL12" i="41"/>
  <c r="C37" i="41"/>
  <c r="H37" i="41" s="1"/>
  <c r="BD92" i="41"/>
  <c r="AF97" i="41"/>
  <c r="BD32" i="41"/>
  <c r="C40" i="41"/>
  <c r="H40" i="41" s="1"/>
  <c r="Z72" i="41"/>
  <c r="AR101" i="41"/>
  <c r="AL52" i="41"/>
  <c r="C14" i="41"/>
  <c r="H14" i="41" s="1"/>
  <c r="Z94" i="41"/>
  <c r="Z97" i="41"/>
  <c r="BD5" i="33"/>
  <c r="BD4" i="33"/>
  <c r="BD3" i="33"/>
  <c r="M14" i="20"/>
  <c r="O14" i="20"/>
  <c r="Q14" i="20"/>
  <c r="S14" i="20"/>
  <c r="U14" i="20"/>
  <c r="AG14" i="20"/>
  <c r="AI14" i="20"/>
  <c r="AK14" i="20"/>
  <c r="AM14" i="20"/>
  <c r="AO14" i="20"/>
  <c r="AQ14" i="20"/>
  <c r="AS14" i="20"/>
  <c r="AU14" i="20"/>
  <c r="AW14" i="20"/>
  <c r="AY14" i="20"/>
  <c r="BA14" i="20"/>
  <c r="BC14" i="20"/>
  <c r="BE14" i="20"/>
  <c r="BG14" i="20"/>
  <c r="BG15" i="20"/>
  <c r="BE15" i="20"/>
  <c r="BC15" i="20"/>
  <c r="BA15" i="20"/>
  <c r="AY15" i="20"/>
  <c r="AW15" i="20"/>
  <c r="AU15" i="20"/>
  <c r="AS15" i="20"/>
  <c r="AQ15" i="20"/>
  <c r="AO15" i="20"/>
  <c r="AM15" i="20"/>
  <c r="AK15" i="20"/>
  <c r="AI15" i="20"/>
  <c r="AG15" i="20"/>
  <c r="U15" i="20"/>
  <c r="S15" i="20"/>
  <c r="Q15" i="20"/>
  <c r="O15" i="20"/>
  <c r="M15" i="20"/>
  <c r="G8" i="60" l="1"/>
  <c r="H8" i="60"/>
  <c r="J8" i="60" s="1"/>
  <c r="I9" i="60" s="1"/>
  <c r="G8" i="59"/>
  <c r="H8" i="59"/>
  <c r="J8" i="59" s="1"/>
  <c r="I9" i="59" s="1"/>
  <c r="G8" i="58"/>
  <c r="H8" i="58"/>
  <c r="J8" i="58" s="1"/>
  <c r="I9" i="58" s="1"/>
  <c r="I9" i="56"/>
  <c r="G8" i="57"/>
  <c r="H8" i="57"/>
  <c r="J8" i="57" s="1"/>
  <c r="I9" i="57" s="1"/>
  <c r="K8" i="57" s="1"/>
  <c r="Z6" i="49"/>
  <c r="Y6" i="51" s="1"/>
  <c r="AB6" i="49"/>
  <c r="F6" i="50" s="1"/>
  <c r="AA6" i="49"/>
  <c r="E6" i="52" s="1"/>
  <c r="Y6" i="49"/>
  <c r="C6" i="52" s="1"/>
  <c r="AN6" i="55"/>
  <c r="AP6" i="55"/>
  <c r="BN5" i="35"/>
  <c r="X6" i="49"/>
  <c r="B6" i="52" s="1"/>
  <c r="BP5" i="33"/>
  <c r="BW5" i="33" s="1"/>
  <c r="BT5" i="35"/>
  <c r="O6" i="55"/>
  <c r="R6" i="55" s="1"/>
  <c r="M6" i="55"/>
  <c r="AD6" i="55"/>
  <c r="AS5" i="55"/>
  <c r="AU6" i="55"/>
  <c r="AF6" i="55"/>
  <c r="AX6" i="55"/>
  <c r="AE6" i="55"/>
  <c r="AO6" i="55"/>
  <c r="AB6" i="55"/>
  <c r="AV6" i="55"/>
  <c r="AT6" i="55"/>
  <c r="AG6" i="55"/>
  <c r="AK6" i="55" s="1"/>
  <c r="J6" i="55"/>
  <c r="N6" i="55"/>
  <c r="L6" i="55"/>
  <c r="AC6" i="55"/>
  <c r="AW6" i="55"/>
  <c r="K6" i="55"/>
  <c r="AB4" i="35"/>
  <c r="K4" i="35"/>
  <c r="AH4" i="35" s="1"/>
  <c r="V4" i="35"/>
  <c r="G4" i="35"/>
  <c r="R4" i="35"/>
  <c r="F6" i="52"/>
  <c r="N10" i="47"/>
  <c r="C11" i="47" s="1"/>
  <c r="I10" i="47"/>
  <c r="H10" i="47"/>
  <c r="K10" i="47"/>
  <c r="G11" i="47"/>
  <c r="M10" i="47"/>
  <c r="F11" i="47"/>
  <c r="L10" i="47"/>
  <c r="D11" i="47"/>
  <c r="J10" i="47"/>
  <c r="E12" i="47"/>
  <c r="F4" i="26"/>
  <c r="G4" i="26"/>
  <c r="F5" i="26"/>
  <c r="G5" i="26"/>
  <c r="F6" i="26"/>
  <c r="G6" i="26"/>
  <c r="F7" i="26"/>
  <c r="G7" i="26"/>
  <c r="F8" i="26"/>
  <c r="G8" i="26"/>
  <c r="F9" i="26"/>
  <c r="G9" i="26"/>
  <c r="F10" i="26"/>
  <c r="G10" i="26"/>
  <c r="F11" i="26"/>
  <c r="G11" i="26"/>
  <c r="F12" i="26"/>
  <c r="G12" i="26"/>
  <c r="F13" i="26"/>
  <c r="G13" i="26"/>
  <c r="F14" i="26"/>
  <c r="G14" i="26"/>
  <c r="F15" i="26"/>
  <c r="G15" i="26"/>
  <c r="F16" i="26"/>
  <c r="G16" i="26"/>
  <c r="F17" i="26"/>
  <c r="G17" i="26"/>
  <c r="F18" i="26"/>
  <c r="G18" i="26"/>
  <c r="F19" i="26"/>
  <c r="G19" i="26"/>
  <c r="F20" i="26"/>
  <c r="G20" i="26"/>
  <c r="F21" i="26"/>
  <c r="G21" i="26"/>
  <c r="G3" i="26"/>
  <c r="F3" i="26"/>
  <c r="K8" i="60" l="1"/>
  <c r="K8" i="59"/>
  <c r="K8" i="58"/>
  <c r="R9" i="56"/>
  <c r="K8" i="56"/>
  <c r="AD9" i="56"/>
  <c r="B9" i="68"/>
  <c r="AC9" i="56"/>
  <c r="Q9" i="56"/>
  <c r="AJ9" i="56"/>
  <c r="X9" i="56"/>
  <c r="W9" i="56"/>
  <c r="F9" i="68"/>
  <c r="E9" i="68"/>
  <c r="D9" i="68"/>
  <c r="AI9" i="56"/>
  <c r="C9" i="68"/>
  <c r="G8" i="68"/>
  <c r="AA6" i="51"/>
  <c r="AM6" i="51" s="1"/>
  <c r="E6" i="50"/>
  <c r="Q6" i="50" s="1"/>
  <c r="Z6" i="51"/>
  <c r="AF6" i="51" s="1"/>
  <c r="C6" i="50"/>
  <c r="O6" i="50" s="1"/>
  <c r="D6" i="50"/>
  <c r="P6" i="50" s="1"/>
  <c r="W6" i="51"/>
  <c r="AC6" i="51" s="1"/>
  <c r="D6" i="52"/>
  <c r="J6" i="52" s="1"/>
  <c r="AJ6" i="49"/>
  <c r="AL6" i="49" s="1"/>
  <c r="AE6" i="49"/>
  <c r="BU5" i="35"/>
  <c r="X6" i="51"/>
  <c r="AW6" i="35"/>
  <c r="AM6" i="35" s="1"/>
  <c r="AR6" i="35" s="1"/>
  <c r="BO6" i="35" s="1"/>
  <c r="AF6" i="49"/>
  <c r="B6" i="50"/>
  <c r="AG6" i="49"/>
  <c r="AI6" i="49"/>
  <c r="AY6" i="33"/>
  <c r="AO6" i="33" s="1"/>
  <c r="AT6" i="33" s="1"/>
  <c r="BQ6" i="33" s="1"/>
  <c r="AH6" i="49"/>
  <c r="AH6" i="55"/>
  <c r="P6" i="55"/>
  <c r="AJ6" i="55"/>
  <c r="S6" i="55"/>
  <c r="Q6" i="55"/>
  <c r="AI6" i="55"/>
  <c r="AX6" i="35"/>
  <c r="AN6" i="35" s="1"/>
  <c r="AC4" i="35"/>
  <c r="AD4" i="35" s="1"/>
  <c r="L4" i="35"/>
  <c r="AI4" i="35" s="1"/>
  <c r="AJ4" i="35" s="1"/>
  <c r="W4" i="35"/>
  <c r="X4" i="35"/>
  <c r="H6" i="52"/>
  <c r="N6" i="52"/>
  <c r="L6" i="50"/>
  <c r="R6" i="50"/>
  <c r="AE6" i="51"/>
  <c r="AK6" i="51"/>
  <c r="K6" i="52"/>
  <c r="Q6" i="52"/>
  <c r="O6" i="52"/>
  <c r="I6" i="52"/>
  <c r="L6" i="52"/>
  <c r="R6" i="52"/>
  <c r="K11" i="47"/>
  <c r="E13" i="47"/>
  <c r="N11" i="47"/>
  <c r="C12" i="47" s="1"/>
  <c r="I11" i="47"/>
  <c r="H11" i="47"/>
  <c r="D12" i="47"/>
  <c r="J11" i="47"/>
  <c r="F12" i="47"/>
  <c r="L11" i="47"/>
  <c r="G12" i="47"/>
  <c r="M11" i="47"/>
  <c r="E19" i="2"/>
  <c r="AG6" i="51" l="1"/>
  <c r="AB6" i="51"/>
  <c r="AJ9" i="59"/>
  <c r="AL9" i="56"/>
  <c r="AJ9" i="58"/>
  <c r="AJ9" i="57"/>
  <c r="AJ9" i="60"/>
  <c r="E9" i="56"/>
  <c r="Q9" i="58"/>
  <c r="S9" i="58" s="1"/>
  <c r="Q9" i="57"/>
  <c r="S9" i="57" s="1"/>
  <c r="Q9" i="59"/>
  <c r="S9" i="59" s="1"/>
  <c r="S9" i="56"/>
  <c r="Q9" i="60"/>
  <c r="S9" i="60" s="1"/>
  <c r="AI9" i="58"/>
  <c r="AK9" i="58" s="1"/>
  <c r="AI9" i="60"/>
  <c r="AK9" i="60" s="1"/>
  <c r="AI9" i="57"/>
  <c r="AK9" i="57" s="1"/>
  <c r="AI9" i="59"/>
  <c r="AK9" i="59" s="1"/>
  <c r="AK9" i="56"/>
  <c r="AE9" i="56"/>
  <c r="AC9" i="59"/>
  <c r="AE9" i="59" s="1"/>
  <c r="AC9" i="60"/>
  <c r="AE9" i="60" s="1"/>
  <c r="AC9" i="58"/>
  <c r="AE9" i="58" s="1"/>
  <c r="AC9" i="57"/>
  <c r="AE9" i="57" s="1"/>
  <c r="AD9" i="57"/>
  <c r="AD9" i="59"/>
  <c r="AD9" i="60"/>
  <c r="AF9" i="56"/>
  <c r="AG10" i="56" s="1"/>
  <c r="F9" i="56"/>
  <c r="AD9" i="58"/>
  <c r="H9" i="68"/>
  <c r="W9" i="57"/>
  <c r="Y9" i="57" s="1"/>
  <c r="W9" i="58"/>
  <c r="Y9" i="58" s="1"/>
  <c r="W9" i="60"/>
  <c r="Y9" i="60" s="1"/>
  <c r="Y9" i="56"/>
  <c r="W9" i="59"/>
  <c r="Y9" i="59" s="1"/>
  <c r="R9" i="58"/>
  <c r="R9" i="60"/>
  <c r="C9" i="56"/>
  <c r="R9" i="59"/>
  <c r="R9" i="57"/>
  <c r="T9" i="56"/>
  <c r="X9" i="60"/>
  <c r="D9" i="56"/>
  <c r="X9" i="58"/>
  <c r="X9" i="59"/>
  <c r="X9" i="57"/>
  <c r="Z9" i="56"/>
  <c r="AA10" i="56" s="1"/>
  <c r="I6" i="50"/>
  <c r="K6" i="50"/>
  <c r="AI6" i="51"/>
  <c r="AZ6" i="33"/>
  <c r="AP6" i="33" s="1"/>
  <c r="AU6" i="33" s="1"/>
  <c r="BR6" i="33" s="1"/>
  <c r="BI6" i="35"/>
  <c r="J6" i="50"/>
  <c r="AL6" i="51"/>
  <c r="G6" i="50"/>
  <c r="AY6" i="35"/>
  <c r="AO6" i="35" s="1"/>
  <c r="BE6" i="35" s="1"/>
  <c r="BC6" i="35"/>
  <c r="BA6" i="35"/>
  <c r="AQ6" i="35" s="1"/>
  <c r="AV6" i="35" s="1"/>
  <c r="BS6" i="35" s="1"/>
  <c r="AH6" i="51"/>
  <c r="M6" i="52"/>
  <c r="G6" i="52"/>
  <c r="P6" i="52"/>
  <c r="S6" i="52" s="1"/>
  <c r="T6" i="52" s="1"/>
  <c r="AN6" i="49"/>
  <c r="AK6" i="49"/>
  <c r="AM6" i="49"/>
  <c r="AD6" i="51"/>
  <c r="AJ6" i="51"/>
  <c r="M6" i="50"/>
  <c r="N6" i="50"/>
  <c r="S6" i="50" s="1"/>
  <c r="T6" i="50" s="1"/>
  <c r="H6" i="50"/>
  <c r="H6" i="55"/>
  <c r="C7" i="55" s="1"/>
  <c r="BE6" i="33"/>
  <c r="AZ6" i="35"/>
  <c r="AP6" i="35" s="1"/>
  <c r="BF6" i="35" s="1"/>
  <c r="Z6" i="55"/>
  <c r="X7" i="55" s="1"/>
  <c r="BB6" i="33"/>
  <c r="AR6" i="33" s="1"/>
  <c r="AW6" i="33" s="1"/>
  <c r="BT6" i="33" s="1"/>
  <c r="BK6" i="33"/>
  <c r="BA6" i="33"/>
  <c r="AQ6" i="33" s="1"/>
  <c r="AV6" i="33" s="1"/>
  <c r="BS6" i="33" s="1"/>
  <c r="BC6" i="33"/>
  <c r="AS6" i="33" s="1"/>
  <c r="AX6" i="33" s="1"/>
  <c r="BU6" i="33" s="1"/>
  <c r="BJ6" i="35"/>
  <c r="AS6" i="35"/>
  <c r="BP6" i="35" s="1"/>
  <c r="BD6" i="35"/>
  <c r="AK4" i="35"/>
  <c r="BF6" i="33"/>
  <c r="N12" i="47"/>
  <c r="C13" i="47" s="1"/>
  <c r="I12" i="47"/>
  <c r="H12" i="47"/>
  <c r="K12" i="47"/>
  <c r="D13" i="47"/>
  <c r="J12" i="47"/>
  <c r="G13" i="47"/>
  <c r="M12" i="47"/>
  <c r="F13" i="47"/>
  <c r="L12" i="47"/>
  <c r="E14" i="47"/>
  <c r="E20" i="2"/>
  <c r="AC3" i="2"/>
  <c r="AB3" i="2"/>
  <c r="AA3" i="2"/>
  <c r="Z3" i="2"/>
  <c r="Y3" i="2"/>
  <c r="N3" i="2"/>
  <c r="O3" i="2"/>
  <c r="P3" i="2"/>
  <c r="Q3" i="2"/>
  <c r="M3" i="2"/>
  <c r="AF9" i="60" l="1"/>
  <c r="F9" i="60"/>
  <c r="AL9" i="60"/>
  <c r="AM10" i="60" s="1"/>
  <c r="E9" i="60"/>
  <c r="T9" i="60"/>
  <c r="U10" i="60" s="1"/>
  <c r="C9" i="60"/>
  <c r="Z9" i="60"/>
  <c r="D9" i="60"/>
  <c r="Z9" i="59"/>
  <c r="AA10" i="59" s="1"/>
  <c r="D9" i="59"/>
  <c r="AF9" i="59"/>
  <c r="AG10" i="59" s="1"/>
  <c r="F9" i="59"/>
  <c r="T9" i="59"/>
  <c r="U10" i="59" s="1"/>
  <c r="C9" i="59"/>
  <c r="AL9" i="59"/>
  <c r="AM10" i="59" s="1"/>
  <c r="E9" i="59"/>
  <c r="AG10" i="60"/>
  <c r="Z9" i="58"/>
  <c r="D9" i="58"/>
  <c r="T9" i="58"/>
  <c r="U10" i="58" s="1"/>
  <c r="C9" i="58"/>
  <c r="AF9" i="58"/>
  <c r="AG10" i="58" s="1"/>
  <c r="F9" i="58"/>
  <c r="AL9" i="58"/>
  <c r="AM10" i="58" s="1"/>
  <c r="E9" i="58"/>
  <c r="T9" i="57"/>
  <c r="U10" i="57" s="1"/>
  <c r="C9" i="57"/>
  <c r="AF9" i="57"/>
  <c r="AG10" i="57" s="1"/>
  <c r="F9" i="57"/>
  <c r="D9" i="57"/>
  <c r="Z9" i="57"/>
  <c r="AA10" i="57" s="1"/>
  <c r="B9" i="56"/>
  <c r="AA10" i="58"/>
  <c r="AL9" i="57"/>
  <c r="AM10" i="57" s="1"/>
  <c r="E9" i="57"/>
  <c r="U10" i="56"/>
  <c r="AM10" i="56"/>
  <c r="AA10" i="60"/>
  <c r="BL6" i="33"/>
  <c r="AN6" i="51"/>
  <c r="AO6" i="51" s="1"/>
  <c r="AT6" i="35"/>
  <c r="BQ6" i="35" s="1"/>
  <c r="BG6" i="35"/>
  <c r="BM6" i="35"/>
  <c r="BK6" i="35"/>
  <c r="BH6" i="33"/>
  <c r="BB6" i="35"/>
  <c r="BH6" i="35"/>
  <c r="I6" i="55"/>
  <c r="BD6" i="33"/>
  <c r="U7" i="55"/>
  <c r="AM7" i="55" s="1"/>
  <c r="AC6" i="49"/>
  <c r="AD6" i="49" s="1"/>
  <c r="F7" i="55"/>
  <c r="AP7" i="55" s="1"/>
  <c r="D7" i="55"/>
  <c r="BG6" i="33"/>
  <c r="AA6" i="55"/>
  <c r="AU6" i="35"/>
  <c r="BR6" i="35" s="1"/>
  <c r="E7" i="55"/>
  <c r="V7" i="55"/>
  <c r="BI6" i="33"/>
  <c r="W7" i="55"/>
  <c r="Y7" i="55"/>
  <c r="BJ6" i="33"/>
  <c r="BO6" i="33"/>
  <c r="BM6" i="33"/>
  <c r="AR6" i="55"/>
  <c r="G7" i="55"/>
  <c r="BL6" i="35"/>
  <c r="BN6" i="33"/>
  <c r="BV6" i="33"/>
  <c r="K13" i="47"/>
  <c r="E15" i="47"/>
  <c r="G14" i="47"/>
  <c r="M13" i="47"/>
  <c r="D14" i="47"/>
  <c r="J13" i="47"/>
  <c r="N13" i="47"/>
  <c r="C14" i="47" s="1"/>
  <c r="I13" i="47"/>
  <c r="H13" i="47"/>
  <c r="F14" i="47"/>
  <c r="L13" i="47"/>
  <c r="B9" i="60" l="1"/>
  <c r="B9" i="59"/>
  <c r="B9" i="58"/>
  <c r="G9" i="56"/>
  <c r="H9" i="56"/>
  <c r="J9" i="56" s="1"/>
  <c r="B9" i="57"/>
  <c r="BT6" i="35"/>
  <c r="BU6" i="35" s="1"/>
  <c r="AS6" i="55"/>
  <c r="BN6" i="35"/>
  <c r="AO7" i="55"/>
  <c r="AB7" i="49"/>
  <c r="F7" i="50" s="1"/>
  <c r="AA7" i="49"/>
  <c r="Z7" i="51" s="1"/>
  <c r="AF7" i="51" s="1"/>
  <c r="Z7" i="49"/>
  <c r="D7" i="52" s="1"/>
  <c r="J7" i="52" s="1"/>
  <c r="X7" i="49"/>
  <c r="B7" i="52" s="1"/>
  <c r="N7" i="52" s="1"/>
  <c r="AG7" i="55"/>
  <c r="AK7" i="55" s="1"/>
  <c r="AN7" i="55"/>
  <c r="Y7" i="49"/>
  <c r="AE7" i="55"/>
  <c r="O7" i="55"/>
  <c r="Q7" i="55" s="1"/>
  <c r="AC7" i="55"/>
  <c r="AD7" i="55"/>
  <c r="AV7" i="55"/>
  <c r="K7" i="55"/>
  <c r="BP6" i="33"/>
  <c r="BW6" i="33" s="1"/>
  <c r="AQ7" i="55"/>
  <c r="M7" i="55"/>
  <c r="AB7" i="55"/>
  <c r="J7" i="55"/>
  <c r="L7" i="55"/>
  <c r="AT7" i="55"/>
  <c r="N7" i="55"/>
  <c r="AX7" i="55"/>
  <c r="AF7" i="55"/>
  <c r="AU7" i="55"/>
  <c r="AW7" i="55"/>
  <c r="R7" i="55"/>
  <c r="F7" i="52"/>
  <c r="N14" i="47"/>
  <c r="C15" i="47" s="1"/>
  <c r="I14" i="47"/>
  <c r="H14" i="47"/>
  <c r="K14" i="47"/>
  <c r="D15" i="47"/>
  <c r="J14" i="47"/>
  <c r="F15" i="47"/>
  <c r="L14" i="47"/>
  <c r="G15" i="47"/>
  <c r="M14" i="47"/>
  <c r="E16" i="47"/>
  <c r="G9" i="60" l="1"/>
  <c r="H9" i="60"/>
  <c r="J9" i="60" s="1"/>
  <c r="I10" i="60" s="1"/>
  <c r="H9" i="59"/>
  <c r="J9" i="59" s="1"/>
  <c r="I10" i="59" s="1"/>
  <c r="G9" i="59"/>
  <c r="H9" i="58"/>
  <c r="J9" i="58" s="1"/>
  <c r="I10" i="58" s="1"/>
  <c r="G9" i="58"/>
  <c r="H9" i="57"/>
  <c r="J9" i="57" s="1"/>
  <c r="I10" i="57" s="1"/>
  <c r="K9" i="57" s="1"/>
  <c r="G9" i="57"/>
  <c r="I10" i="56"/>
  <c r="AA7" i="51"/>
  <c r="AM7" i="51" s="1"/>
  <c r="AH7" i="55"/>
  <c r="AJ7" i="55"/>
  <c r="AF7" i="49"/>
  <c r="B7" i="50"/>
  <c r="H7" i="50" s="1"/>
  <c r="C7" i="50"/>
  <c r="I7" i="50" s="1"/>
  <c r="X7" i="51"/>
  <c r="AJ7" i="51" s="1"/>
  <c r="AI7" i="55"/>
  <c r="C7" i="52"/>
  <c r="O7" i="52" s="1"/>
  <c r="E7" i="52"/>
  <c r="K7" i="52" s="1"/>
  <c r="AY7" i="33"/>
  <c r="AZ7" i="33" s="1"/>
  <c r="AP7" i="33" s="1"/>
  <c r="AU7" i="33" s="1"/>
  <c r="BR7" i="33" s="1"/>
  <c r="AH7" i="49"/>
  <c r="P7" i="52"/>
  <c r="AE7" i="49"/>
  <c r="S7" i="55"/>
  <c r="H7" i="52"/>
  <c r="AL7" i="51"/>
  <c r="Y7" i="51"/>
  <c r="AE7" i="51" s="1"/>
  <c r="W7" i="51"/>
  <c r="AI7" i="51" s="1"/>
  <c r="AW7" i="35"/>
  <c r="AM7" i="35" s="1"/>
  <c r="BC7" i="35" s="1"/>
  <c r="AJ7" i="49"/>
  <c r="AN7" i="49" s="1"/>
  <c r="AG7" i="49"/>
  <c r="E7" i="50"/>
  <c r="K7" i="50" s="1"/>
  <c r="P7" i="55"/>
  <c r="H7" i="55" s="1"/>
  <c r="AI7" i="49"/>
  <c r="D7" i="50"/>
  <c r="P7" i="50" s="1"/>
  <c r="R7" i="50"/>
  <c r="L7" i="50"/>
  <c r="R7" i="52"/>
  <c r="L7" i="52"/>
  <c r="N15" i="47"/>
  <c r="C16" i="47" s="1"/>
  <c r="I15" i="47"/>
  <c r="H15" i="47"/>
  <c r="F16" i="47"/>
  <c r="L15" i="47"/>
  <c r="D16" i="47"/>
  <c r="J15" i="47"/>
  <c r="K15" i="47"/>
  <c r="E17" i="47"/>
  <c r="G16" i="47"/>
  <c r="M15" i="47"/>
  <c r="Z7" i="55" l="1"/>
  <c r="X8" i="55" s="1"/>
  <c r="AG7" i="51"/>
  <c r="AK7" i="51"/>
  <c r="K9" i="60"/>
  <c r="K9" i="59"/>
  <c r="K9" i="58"/>
  <c r="W10" i="56"/>
  <c r="AC10" i="56"/>
  <c r="X10" i="56"/>
  <c r="K9" i="56"/>
  <c r="R10" i="56"/>
  <c r="C10" i="68"/>
  <c r="AI10" i="56"/>
  <c r="B10" i="68"/>
  <c r="AJ10" i="56"/>
  <c r="F10" i="68"/>
  <c r="Q10" i="56"/>
  <c r="AD10" i="56"/>
  <c r="D10" i="68"/>
  <c r="E10" i="68"/>
  <c r="G9" i="68"/>
  <c r="O7" i="50"/>
  <c r="I7" i="52"/>
  <c r="AD7" i="51"/>
  <c r="G7" i="52"/>
  <c r="N7" i="50"/>
  <c r="M7" i="52"/>
  <c r="Q7" i="50"/>
  <c r="AC7" i="51"/>
  <c r="AR7" i="55"/>
  <c r="BB7" i="33"/>
  <c r="BN7" i="33" s="1"/>
  <c r="AO7" i="33"/>
  <c r="AT7" i="33" s="1"/>
  <c r="BQ7" i="33" s="1"/>
  <c r="AK7" i="49"/>
  <c r="AR7" i="35"/>
  <c r="BO7" i="35" s="1"/>
  <c r="BI7" i="35"/>
  <c r="AL7" i="49"/>
  <c r="BK7" i="33"/>
  <c r="AZ7" i="35"/>
  <c r="AP7" i="35" s="1"/>
  <c r="BF7" i="35" s="1"/>
  <c r="Q7" i="52"/>
  <c r="S7" i="52" s="1"/>
  <c r="T7" i="52" s="1"/>
  <c r="BC7" i="33"/>
  <c r="AS7" i="33" s="1"/>
  <c r="AX7" i="33" s="1"/>
  <c r="BU7" i="33" s="1"/>
  <c r="BA7" i="35"/>
  <c r="AQ7" i="35" s="1"/>
  <c r="BM7" i="35" s="1"/>
  <c r="BA7" i="33"/>
  <c r="BM7" i="33" s="1"/>
  <c r="AX7" i="35"/>
  <c r="AN7" i="35" s="1"/>
  <c r="AM7" i="49"/>
  <c r="AH7" i="51"/>
  <c r="M7" i="50"/>
  <c r="G7" i="50"/>
  <c r="AY7" i="35"/>
  <c r="AO7" i="35" s="1"/>
  <c r="BE7" i="35" s="1"/>
  <c r="AB7" i="51"/>
  <c r="J7" i="50"/>
  <c r="F8" i="55"/>
  <c r="I7" i="55"/>
  <c r="V8" i="55"/>
  <c r="AA7" i="55"/>
  <c r="W8" i="55"/>
  <c r="E8" i="55"/>
  <c r="D8" i="55"/>
  <c r="G8" i="55"/>
  <c r="C8" i="55"/>
  <c r="BF7" i="33"/>
  <c r="BL7" i="33"/>
  <c r="AN7" i="51"/>
  <c r="AO7" i="51" s="1"/>
  <c r="H16" i="47"/>
  <c r="I16" i="47"/>
  <c r="N16" i="47"/>
  <c r="C17" i="47" s="1"/>
  <c r="K16" i="47"/>
  <c r="G17" i="47"/>
  <c r="M16" i="47"/>
  <c r="D17" i="47"/>
  <c r="J16" i="47"/>
  <c r="F17" i="47"/>
  <c r="L16" i="47"/>
  <c r="E18" i="47"/>
  <c r="U8" i="55" l="1"/>
  <c r="BG7" i="35"/>
  <c r="AP8" i="55"/>
  <c r="Y8" i="55"/>
  <c r="H10" i="68"/>
  <c r="R10" i="60"/>
  <c r="T10" i="56"/>
  <c r="C10" i="56"/>
  <c r="R10" i="58"/>
  <c r="R10" i="59"/>
  <c r="R10" i="57"/>
  <c r="AD10" i="57"/>
  <c r="AD10" i="58"/>
  <c r="F10" i="56"/>
  <c r="AF10" i="56"/>
  <c r="AD10" i="59"/>
  <c r="AD10" i="60"/>
  <c r="S10" i="56"/>
  <c r="Q10" i="60"/>
  <c r="S10" i="60" s="1"/>
  <c r="Q10" i="59"/>
  <c r="S10" i="59" s="1"/>
  <c r="Q10" i="58"/>
  <c r="S10" i="58" s="1"/>
  <c r="Q10" i="57"/>
  <c r="S10" i="57" s="1"/>
  <c r="X10" i="57"/>
  <c r="X10" i="60"/>
  <c r="D10" i="56"/>
  <c r="X10" i="59"/>
  <c r="X10" i="58"/>
  <c r="Z10" i="56"/>
  <c r="AK10" i="56"/>
  <c r="AI10" i="59"/>
  <c r="AK10" i="59" s="1"/>
  <c r="AI10" i="60"/>
  <c r="AK10" i="60" s="1"/>
  <c r="AI10" i="58"/>
  <c r="AK10" i="58" s="1"/>
  <c r="AI10" i="57"/>
  <c r="AK10" i="57" s="1"/>
  <c r="AC10" i="59"/>
  <c r="AE10" i="59" s="1"/>
  <c r="AC10" i="57"/>
  <c r="AE10" i="57" s="1"/>
  <c r="AE10" i="56"/>
  <c r="AC10" i="58"/>
  <c r="AE10" i="58" s="1"/>
  <c r="AC10" i="60"/>
  <c r="AE10" i="60" s="1"/>
  <c r="E10" i="56"/>
  <c r="AJ10" i="57"/>
  <c r="AL10" i="56"/>
  <c r="AJ10" i="58"/>
  <c r="AJ10" i="60"/>
  <c r="AJ10" i="59"/>
  <c r="W10" i="58"/>
  <c r="Y10" i="58" s="1"/>
  <c r="W10" i="60"/>
  <c r="Y10" i="60" s="1"/>
  <c r="Y10" i="56"/>
  <c r="W10" i="59"/>
  <c r="Y10" i="59" s="1"/>
  <c r="W10" i="57"/>
  <c r="Y10" i="57" s="1"/>
  <c r="S7" i="50"/>
  <c r="T7" i="50" s="1"/>
  <c r="AQ7" i="33"/>
  <c r="AV7" i="33" s="1"/>
  <c r="BS7" i="33" s="1"/>
  <c r="BE7" i="33"/>
  <c r="AC7" i="49"/>
  <c r="AD7" i="49" s="1"/>
  <c r="AN8" i="55"/>
  <c r="AR7" i="33"/>
  <c r="AW7" i="33" s="1"/>
  <c r="BT7" i="33" s="1"/>
  <c r="BO7" i="33"/>
  <c r="BP7" i="33" s="1"/>
  <c r="BI7" i="33"/>
  <c r="BD7" i="33"/>
  <c r="AV7" i="35"/>
  <c r="BS7" i="35" s="1"/>
  <c r="BL7" i="35"/>
  <c r="AU7" i="35"/>
  <c r="BR7" i="35" s="1"/>
  <c r="BB7" i="35"/>
  <c r="AG8" i="55"/>
  <c r="AK8" i="55" s="1"/>
  <c r="AO8" i="55"/>
  <c r="AT7" i="35"/>
  <c r="BQ7" i="35" s="1"/>
  <c r="BK7" i="35"/>
  <c r="AB8" i="55"/>
  <c r="AS7" i="55"/>
  <c r="AQ8" i="55"/>
  <c r="AF8" i="55"/>
  <c r="AE8" i="55"/>
  <c r="AC8" i="55"/>
  <c r="AX8" i="55"/>
  <c r="AT8" i="55"/>
  <c r="AD8" i="55"/>
  <c r="AW8" i="55"/>
  <c r="O8" i="55"/>
  <c r="R8" i="55" s="1"/>
  <c r="J8" i="55"/>
  <c r="AU8" i="55"/>
  <c r="L8" i="55"/>
  <c r="AM8" i="55"/>
  <c r="K8" i="55"/>
  <c r="AV8" i="55"/>
  <c r="N8" i="55"/>
  <c r="M8" i="55"/>
  <c r="AA8" i="49"/>
  <c r="Z8" i="51" s="1"/>
  <c r="BH7" i="35"/>
  <c r="BJ7" i="35"/>
  <c r="AS7" i="35"/>
  <c r="BP7" i="35" s="1"/>
  <c r="BD7" i="35"/>
  <c r="BG7" i="33"/>
  <c r="AB8" i="49"/>
  <c r="K17" i="47"/>
  <c r="E19" i="47"/>
  <c r="D18" i="47"/>
  <c r="J17" i="47"/>
  <c r="G18" i="47"/>
  <c r="M17" i="47"/>
  <c r="N17" i="47"/>
  <c r="C18" i="47" s="1"/>
  <c r="I17" i="47"/>
  <c r="H17" i="47"/>
  <c r="F18" i="47"/>
  <c r="L17" i="47"/>
  <c r="Z10" i="60" l="1"/>
  <c r="AA11" i="60" s="1"/>
  <c r="D10" i="60"/>
  <c r="AF10" i="60"/>
  <c r="AG11" i="60" s="1"/>
  <c r="F10" i="60"/>
  <c r="AL10" i="60"/>
  <c r="AM11" i="60" s="1"/>
  <c r="E10" i="60"/>
  <c r="T10" i="60"/>
  <c r="U11" i="60" s="1"/>
  <c r="C10" i="60"/>
  <c r="Z10" i="59"/>
  <c r="AA11" i="59" s="1"/>
  <c r="D10" i="59"/>
  <c r="T10" i="59"/>
  <c r="U11" i="59" s="1"/>
  <c r="C10" i="59"/>
  <c r="AF10" i="59"/>
  <c r="AG11" i="59" s="1"/>
  <c r="F10" i="59"/>
  <c r="AL10" i="59"/>
  <c r="AM11" i="59" s="1"/>
  <c r="E10" i="59"/>
  <c r="Z10" i="58"/>
  <c r="AA11" i="58" s="1"/>
  <c r="D10" i="58"/>
  <c r="T10" i="58"/>
  <c r="U11" i="58" s="1"/>
  <c r="C10" i="58"/>
  <c r="AL10" i="58"/>
  <c r="AM11" i="58" s="1"/>
  <c r="E10" i="58"/>
  <c r="AM11" i="56"/>
  <c r="AG11" i="56"/>
  <c r="AF10" i="58"/>
  <c r="AG11" i="58" s="1"/>
  <c r="F10" i="58"/>
  <c r="T10" i="57"/>
  <c r="U11" i="57" s="1"/>
  <c r="C10" i="57"/>
  <c r="AL10" i="57"/>
  <c r="AM11" i="57" s="1"/>
  <c r="E10" i="57"/>
  <c r="B10" i="56"/>
  <c r="Z10" i="57"/>
  <c r="AA11" i="57" s="1"/>
  <c r="D10" i="57"/>
  <c r="U11" i="56"/>
  <c r="AA11" i="56"/>
  <c r="AF10" i="57"/>
  <c r="AG11" i="57" s="1"/>
  <c r="F10" i="57"/>
  <c r="BJ7" i="33"/>
  <c r="Y8" i="49"/>
  <c r="X8" i="49"/>
  <c r="W8" i="51" s="1"/>
  <c r="AC8" i="51" s="1"/>
  <c r="Z8" i="49"/>
  <c r="D8" i="52" s="1"/>
  <c r="J8" i="52" s="1"/>
  <c r="BH7" i="33"/>
  <c r="AJ8" i="55"/>
  <c r="AH8" i="55"/>
  <c r="BT7" i="35"/>
  <c r="AI8" i="55"/>
  <c r="BN7" i="35"/>
  <c r="E8" i="52"/>
  <c r="K8" i="52" s="1"/>
  <c r="P8" i="55"/>
  <c r="Q8" i="55"/>
  <c r="S8" i="55"/>
  <c r="E8" i="50"/>
  <c r="Q8" i="50" s="1"/>
  <c r="B8" i="52"/>
  <c r="N8" i="52" s="1"/>
  <c r="F8" i="50"/>
  <c r="F8" i="52"/>
  <c r="L8" i="52" s="1"/>
  <c r="AA8" i="51"/>
  <c r="AG8" i="51" s="1"/>
  <c r="C8" i="52"/>
  <c r="BV7" i="33"/>
  <c r="BW7" i="33" s="1"/>
  <c r="AL8" i="51"/>
  <c r="AF8" i="51"/>
  <c r="N18" i="47"/>
  <c r="C19" i="47" s="1"/>
  <c r="I18" i="47"/>
  <c r="H18" i="47"/>
  <c r="K18" i="47"/>
  <c r="G19" i="47"/>
  <c r="M18" i="47"/>
  <c r="F19" i="47"/>
  <c r="L18" i="47"/>
  <c r="D19" i="47"/>
  <c r="J18" i="47"/>
  <c r="E20" i="47"/>
  <c r="B10" i="60" l="1"/>
  <c r="AF8" i="49"/>
  <c r="AJ8" i="49"/>
  <c r="AK8" i="49" s="1"/>
  <c r="D8" i="50"/>
  <c r="P8" i="50" s="1"/>
  <c r="Z8" i="55"/>
  <c r="AA8" i="55" s="1"/>
  <c r="H10" i="60"/>
  <c r="J10" i="60" s="1"/>
  <c r="I11" i="60" s="1"/>
  <c r="G10" i="60"/>
  <c r="B10" i="59"/>
  <c r="B10" i="58"/>
  <c r="G10" i="56"/>
  <c r="H10" i="56"/>
  <c r="J10" i="56" s="1"/>
  <c r="B10" i="57"/>
  <c r="AG8" i="49"/>
  <c r="P8" i="52"/>
  <c r="X8" i="51"/>
  <c r="AH8" i="49"/>
  <c r="BU7" i="35"/>
  <c r="AI8" i="51"/>
  <c r="C8" i="50"/>
  <c r="I8" i="50" s="1"/>
  <c r="AE8" i="49"/>
  <c r="AY8" i="33"/>
  <c r="AO8" i="33" s="1"/>
  <c r="AT8" i="33" s="1"/>
  <c r="BQ8" i="33" s="1"/>
  <c r="AI8" i="49"/>
  <c r="B8" i="50"/>
  <c r="N8" i="50" s="1"/>
  <c r="AW8" i="35"/>
  <c r="BA8" i="35" s="1"/>
  <c r="AQ8" i="35" s="1"/>
  <c r="BG8" i="35" s="1"/>
  <c r="Y8" i="51"/>
  <c r="AK8" i="51" s="1"/>
  <c r="Q8" i="52"/>
  <c r="W9" i="55"/>
  <c r="H8" i="55"/>
  <c r="D9" i="55" s="1"/>
  <c r="K8" i="50"/>
  <c r="Y9" i="55"/>
  <c r="X9" i="55"/>
  <c r="J8" i="50"/>
  <c r="U9" i="55"/>
  <c r="V9" i="55"/>
  <c r="H8" i="52"/>
  <c r="AM8" i="51"/>
  <c r="M8" i="52"/>
  <c r="R8" i="52"/>
  <c r="O8" i="52"/>
  <c r="L8" i="50"/>
  <c r="R8" i="50"/>
  <c r="AD8" i="51"/>
  <c r="I8" i="52"/>
  <c r="AX8" i="35"/>
  <c r="AN8" i="35" s="1"/>
  <c r="BD8" i="35" s="1"/>
  <c r="G8" i="52"/>
  <c r="N19" i="47"/>
  <c r="C20" i="47" s="1"/>
  <c r="I19" i="47"/>
  <c r="H19" i="47"/>
  <c r="K19" i="47"/>
  <c r="F20" i="47"/>
  <c r="L19" i="47"/>
  <c r="G20" i="47"/>
  <c r="M19" i="47"/>
  <c r="E21" i="47"/>
  <c r="D20" i="47"/>
  <c r="J19" i="47"/>
  <c r="AN8" i="49" l="1"/>
  <c r="AE8" i="51"/>
  <c r="AH8" i="51"/>
  <c r="AL8" i="49"/>
  <c r="AZ8" i="35"/>
  <c r="AP8" i="35" s="1"/>
  <c r="BF8" i="35" s="1"/>
  <c r="AM8" i="49"/>
  <c r="K10" i="60"/>
  <c r="H10" i="59"/>
  <c r="J10" i="59" s="1"/>
  <c r="I11" i="59" s="1"/>
  <c r="G10" i="59"/>
  <c r="H10" i="58"/>
  <c r="J10" i="58" s="1"/>
  <c r="I11" i="58" s="1"/>
  <c r="G10" i="58"/>
  <c r="G10" i="57"/>
  <c r="H10" i="57"/>
  <c r="J10" i="57" s="1"/>
  <c r="I11" i="57" s="1"/>
  <c r="K10" i="57" s="1"/>
  <c r="I11" i="56"/>
  <c r="M8" i="50"/>
  <c r="O8" i="50"/>
  <c r="S8" i="50" s="1"/>
  <c r="T8" i="50" s="1"/>
  <c r="BA8" i="33"/>
  <c r="AQ8" i="33" s="1"/>
  <c r="AV8" i="33" s="1"/>
  <c r="BS8" i="33" s="1"/>
  <c r="AB8" i="51"/>
  <c r="G8" i="50"/>
  <c r="BE8" i="33"/>
  <c r="BB8" i="33"/>
  <c r="AR8" i="33" s="1"/>
  <c r="AW8" i="33" s="1"/>
  <c r="BT8" i="33" s="1"/>
  <c r="AJ8" i="51"/>
  <c r="AN8" i="51" s="1"/>
  <c r="AO8" i="51" s="1"/>
  <c r="H8" i="50"/>
  <c r="AM8" i="35"/>
  <c r="BC8" i="35" s="1"/>
  <c r="BK8" i="33"/>
  <c r="AY8" i="35"/>
  <c r="AO8" i="35" s="1"/>
  <c r="BE8" i="35" s="1"/>
  <c r="BC8" i="33"/>
  <c r="AS8" i="33" s="1"/>
  <c r="AX8" i="33" s="1"/>
  <c r="BU8" i="33" s="1"/>
  <c r="AV8" i="35"/>
  <c r="BS8" i="35" s="1"/>
  <c r="BM8" i="35"/>
  <c r="AZ8" i="33"/>
  <c r="AP8" i="33" s="1"/>
  <c r="AU8" i="33" s="1"/>
  <c r="BR8" i="33" s="1"/>
  <c r="AN9" i="55"/>
  <c r="AG9" i="55"/>
  <c r="AI9" i="55" s="1"/>
  <c r="AR8" i="55"/>
  <c r="E9" i="55"/>
  <c r="AO9" i="55" s="1"/>
  <c r="S8" i="52"/>
  <c r="T8" i="52" s="1"/>
  <c r="I8" i="55"/>
  <c r="AS8" i="55" s="1"/>
  <c r="AC9" i="55"/>
  <c r="C9" i="55"/>
  <c r="G9" i="55"/>
  <c r="AQ9" i="55" s="1"/>
  <c r="AF9" i="55"/>
  <c r="F9" i="55"/>
  <c r="AP9" i="55" s="1"/>
  <c r="AD9" i="55"/>
  <c r="AB9" i="55"/>
  <c r="AE9" i="55"/>
  <c r="AC8" i="49"/>
  <c r="AD8" i="49" s="1"/>
  <c r="AT8" i="35"/>
  <c r="BQ8" i="35" s="1"/>
  <c r="BK8" i="35"/>
  <c r="AS8" i="35"/>
  <c r="BP8" i="35" s="1"/>
  <c r="BJ8" i="35"/>
  <c r="N20" i="47"/>
  <c r="C21" i="47" s="1"/>
  <c r="I20" i="47"/>
  <c r="H20" i="47"/>
  <c r="K20" i="47"/>
  <c r="G21" i="47"/>
  <c r="M20" i="47"/>
  <c r="F21" i="47"/>
  <c r="L20" i="47"/>
  <c r="D21" i="47"/>
  <c r="J20" i="47"/>
  <c r="E22" i="47"/>
  <c r="BL8" i="35" l="1"/>
  <c r="BB8" i="35"/>
  <c r="AU8" i="35"/>
  <c r="BR8" i="35" s="1"/>
  <c r="K10" i="59"/>
  <c r="K10" i="58"/>
  <c r="AD11" i="56"/>
  <c r="AI11" i="56"/>
  <c r="D11" i="68"/>
  <c r="W11" i="56"/>
  <c r="AC11" i="56"/>
  <c r="B11" i="68"/>
  <c r="AJ11" i="56"/>
  <c r="C11" i="68"/>
  <c r="Q11" i="56"/>
  <c r="K10" i="56"/>
  <c r="R11" i="56"/>
  <c r="X11" i="56"/>
  <c r="F11" i="68"/>
  <c r="E11" i="68"/>
  <c r="G10" i="68"/>
  <c r="BM8" i="33"/>
  <c r="BV8" i="33"/>
  <c r="BG8" i="33"/>
  <c r="BJ8" i="33"/>
  <c r="BO8" i="33"/>
  <c r="BI8" i="33"/>
  <c r="BF8" i="33"/>
  <c r="BL8" i="33"/>
  <c r="BD8" i="33"/>
  <c r="BI8" i="35"/>
  <c r="BH8" i="33"/>
  <c r="BH8" i="35"/>
  <c r="AR8" i="35"/>
  <c r="BO8" i="35" s="1"/>
  <c r="BT8" i="35" s="1"/>
  <c r="BN8" i="33"/>
  <c r="AH9" i="55"/>
  <c r="AJ9" i="55"/>
  <c r="AT9" i="55"/>
  <c r="AK9" i="55"/>
  <c r="K9" i="55"/>
  <c r="N9" i="55"/>
  <c r="AX9" i="55"/>
  <c r="AM9" i="55"/>
  <c r="J9" i="55"/>
  <c r="AV9" i="55"/>
  <c r="L9" i="55"/>
  <c r="AW9" i="55"/>
  <c r="M9" i="55"/>
  <c r="AU9" i="55"/>
  <c r="O9" i="55"/>
  <c r="P9" i="55" s="1"/>
  <c r="AA9" i="49"/>
  <c r="E9" i="52" s="1"/>
  <c r="Q9" i="52" s="1"/>
  <c r="Y9" i="49"/>
  <c r="Z9" i="49"/>
  <c r="D9" i="52" s="1"/>
  <c r="J9" i="52" s="1"/>
  <c r="X9" i="49"/>
  <c r="B9" i="52" s="1"/>
  <c r="H9" i="52" s="1"/>
  <c r="AB9" i="49"/>
  <c r="AA9" i="51" s="1"/>
  <c r="AM9" i="51" s="1"/>
  <c r="BN8" i="35"/>
  <c r="N21" i="47"/>
  <c r="C22" i="47" s="1"/>
  <c r="I21" i="47"/>
  <c r="H21" i="47"/>
  <c r="K21" i="47"/>
  <c r="E23" i="47"/>
  <c r="F22" i="47"/>
  <c r="L21" i="47"/>
  <c r="G22" i="47"/>
  <c r="M21" i="47"/>
  <c r="D22" i="47"/>
  <c r="J21" i="47"/>
  <c r="AL11" i="56" l="1"/>
  <c r="AJ11" i="60"/>
  <c r="AJ11" i="58"/>
  <c r="AJ11" i="59"/>
  <c r="AJ11" i="57"/>
  <c r="E11" i="56"/>
  <c r="AC11" i="57"/>
  <c r="AE11" i="57" s="1"/>
  <c r="AE11" i="56"/>
  <c r="AC11" i="58"/>
  <c r="AE11" i="58" s="1"/>
  <c r="AC11" i="59"/>
  <c r="AE11" i="59" s="1"/>
  <c r="AC11" i="60"/>
  <c r="AE11" i="60" s="1"/>
  <c r="X11" i="57"/>
  <c r="X11" i="60"/>
  <c r="Z11" i="56"/>
  <c r="AA12" i="56" s="1"/>
  <c r="X11" i="59"/>
  <c r="X11" i="58"/>
  <c r="D11" i="56"/>
  <c r="W11" i="57"/>
  <c r="Y11" i="57" s="1"/>
  <c r="W11" i="58"/>
  <c r="Y11" i="58" s="1"/>
  <c r="W11" i="59"/>
  <c r="Y11" i="59" s="1"/>
  <c r="Y11" i="56"/>
  <c r="W11" i="60"/>
  <c r="Y11" i="60" s="1"/>
  <c r="H11" i="68"/>
  <c r="T11" i="56"/>
  <c r="R11" i="59"/>
  <c r="R11" i="57"/>
  <c r="C11" i="56"/>
  <c r="R11" i="58"/>
  <c r="R11" i="60"/>
  <c r="AI11" i="57"/>
  <c r="AK11" i="57" s="1"/>
  <c r="AI11" i="59"/>
  <c r="AK11" i="59" s="1"/>
  <c r="AI11" i="58"/>
  <c r="AK11" i="58" s="1"/>
  <c r="AK11" i="56"/>
  <c r="AI11" i="60"/>
  <c r="AK11" i="60" s="1"/>
  <c r="Q11" i="59"/>
  <c r="S11" i="59" s="1"/>
  <c r="Q11" i="57"/>
  <c r="S11" i="57" s="1"/>
  <c r="S11" i="56"/>
  <c r="Q11" i="60"/>
  <c r="S11" i="60" s="1"/>
  <c r="Q11" i="58"/>
  <c r="S11" i="58" s="1"/>
  <c r="AD11" i="58"/>
  <c r="AD11" i="57"/>
  <c r="AD11" i="60"/>
  <c r="AD11" i="59"/>
  <c r="AF11" i="56"/>
  <c r="F11" i="56"/>
  <c r="BP8" i="33"/>
  <c r="BW8" i="33" s="1"/>
  <c r="Z9" i="55"/>
  <c r="Y10" i="55" s="1"/>
  <c r="AW9" i="35"/>
  <c r="AM9" i="35" s="1"/>
  <c r="BC9" i="35" s="1"/>
  <c r="Q9" i="55"/>
  <c r="S9" i="55"/>
  <c r="R9" i="55"/>
  <c r="X10" i="55"/>
  <c r="W9" i="51"/>
  <c r="AC9" i="51" s="1"/>
  <c r="AG9" i="51"/>
  <c r="Z9" i="51"/>
  <c r="AF9" i="51" s="1"/>
  <c r="B9" i="50"/>
  <c r="N9" i="50" s="1"/>
  <c r="C9" i="52"/>
  <c r="O9" i="52" s="1"/>
  <c r="AG9" i="49"/>
  <c r="X9" i="51"/>
  <c r="AD9" i="51" s="1"/>
  <c r="C9" i="50"/>
  <c r="I9" i="50" s="1"/>
  <c r="AJ9" i="49"/>
  <c r="AN9" i="49" s="1"/>
  <c r="F9" i="50"/>
  <c r="AH9" i="49"/>
  <c r="K9" i="52"/>
  <c r="AE9" i="49"/>
  <c r="AY9" i="33"/>
  <c r="BK9" i="33" s="1"/>
  <c r="E9" i="50"/>
  <c r="Y9" i="51"/>
  <c r="AK9" i="51" s="1"/>
  <c r="AI9" i="49"/>
  <c r="AF9" i="49"/>
  <c r="F9" i="52"/>
  <c r="L9" i="52" s="1"/>
  <c r="D9" i="50"/>
  <c r="J9" i="50" s="1"/>
  <c r="BU8" i="35"/>
  <c r="N9" i="52"/>
  <c r="P9" i="52"/>
  <c r="D23" i="47"/>
  <c r="J22" i="47"/>
  <c r="N22" i="47"/>
  <c r="C23" i="47" s="1"/>
  <c r="I22" i="47"/>
  <c r="H22" i="47"/>
  <c r="F23" i="47"/>
  <c r="L22" i="47"/>
  <c r="K22" i="47"/>
  <c r="E24" i="47"/>
  <c r="G23" i="47"/>
  <c r="M22" i="47"/>
  <c r="AZ9" i="35" l="1"/>
  <c r="AP9" i="35" s="1"/>
  <c r="BI9" i="35"/>
  <c r="I9" i="52"/>
  <c r="T11" i="60"/>
  <c r="U12" i="60" s="1"/>
  <c r="C11" i="60"/>
  <c r="Z11" i="60"/>
  <c r="AA12" i="60" s="1"/>
  <c r="D11" i="60"/>
  <c r="AF11" i="60"/>
  <c r="AG12" i="60" s="1"/>
  <c r="F11" i="60"/>
  <c r="AL11" i="60"/>
  <c r="AM12" i="60" s="1"/>
  <c r="E11" i="60"/>
  <c r="Z11" i="59"/>
  <c r="AA12" i="59" s="1"/>
  <c r="D11" i="59"/>
  <c r="AF11" i="59"/>
  <c r="AG12" i="59" s="1"/>
  <c r="F11" i="59"/>
  <c r="AL11" i="59"/>
  <c r="AM12" i="59" s="1"/>
  <c r="E11" i="59"/>
  <c r="T11" i="59"/>
  <c r="U12" i="59" s="1"/>
  <c r="C11" i="59"/>
  <c r="B11" i="56"/>
  <c r="G11" i="56" s="1"/>
  <c r="Z11" i="58"/>
  <c r="AA12" i="58" s="1"/>
  <c r="D11" i="58"/>
  <c r="T11" i="58"/>
  <c r="U12" i="58" s="1"/>
  <c r="C11" i="58"/>
  <c r="AL11" i="58"/>
  <c r="AM12" i="58" s="1"/>
  <c r="E11" i="58"/>
  <c r="AF11" i="58"/>
  <c r="AG12" i="58" s="1"/>
  <c r="F11" i="58"/>
  <c r="AG12" i="56"/>
  <c r="AL11" i="57"/>
  <c r="AM12" i="57" s="1"/>
  <c r="E11" i="57"/>
  <c r="T11" i="57"/>
  <c r="U12" i="57" s="1"/>
  <c r="C11" i="57"/>
  <c r="Z11" i="57"/>
  <c r="AA12" i="57" s="1"/>
  <c r="D11" i="57"/>
  <c r="AF11" i="57"/>
  <c r="AG12" i="57" s="1"/>
  <c r="F11" i="57"/>
  <c r="U12" i="56"/>
  <c r="AM12" i="56"/>
  <c r="U10" i="55"/>
  <c r="AD10" i="55" s="1"/>
  <c r="V10" i="55"/>
  <c r="AA9" i="55"/>
  <c r="W10" i="55"/>
  <c r="O9" i="50"/>
  <c r="AX9" i="35"/>
  <c r="AN9" i="35" s="1"/>
  <c r="AS9" i="35" s="1"/>
  <c r="BP9" i="35" s="1"/>
  <c r="H9" i="55"/>
  <c r="F10" i="55" s="1"/>
  <c r="AP10" i="55" s="1"/>
  <c r="BA9" i="35"/>
  <c r="AQ9" i="35" s="1"/>
  <c r="AV9" i="35" s="1"/>
  <c r="BS9" i="35" s="1"/>
  <c r="AR9" i="35"/>
  <c r="BO9" i="35" s="1"/>
  <c r="AY9" i="35"/>
  <c r="AO9" i="35" s="1"/>
  <c r="AJ9" i="51"/>
  <c r="AZ9" i="33"/>
  <c r="BL9" i="33" s="1"/>
  <c r="AL9" i="49"/>
  <c r="AI9" i="51"/>
  <c r="R9" i="52"/>
  <c r="S9" i="52" s="1"/>
  <c r="T9" i="52" s="1"/>
  <c r="BC9" i="33"/>
  <c r="AS9" i="33" s="1"/>
  <c r="AX9" i="33" s="1"/>
  <c r="BU9" i="33" s="1"/>
  <c r="BA9" i="33"/>
  <c r="AQ9" i="33" s="1"/>
  <c r="AV9" i="33" s="1"/>
  <c r="BS9" i="33" s="1"/>
  <c r="AK9" i="49"/>
  <c r="AO9" i="33"/>
  <c r="AT9" i="33" s="1"/>
  <c r="BQ9" i="33" s="1"/>
  <c r="BB9" i="33"/>
  <c r="AR9" i="33" s="1"/>
  <c r="AW9" i="33" s="1"/>
  <c r="BT9" i="33" s="1"/>
  <c r="AM9" i="49"/>
  <c r="AL9" i="51"/>
  <c r="H9" i="50"/>
  <c r="R9" i="50"/>
  <c r="L9" i="50"/>
  <c r="AE9" i="51"/>
  <c r="M9" i="52"/>
  <c r="K9" i="50"/>
  <c r="Q9" i="50"/>
  <c r="G9" i="52"/>
  <c r="M9" i="50"/>
  <c r="AH9" i="51"/>
  <c r="AB9" i="51"/>
  <c r="P9" i="50"/>
  <c r="G9" i="50"/>
  <c r="BK9" i="35"/>
  <c r="AT9" i="35"/>
  <c r="BQ9" i="35" s="1"/>
  <c r="BL9" i="35"/>
  <c r="AU9" i="35"/>
  <c r="BR9" i="35" s="1"/>
  <c r="BF9" i="35"/>
  <c r="BE9" i="35"/>
  <c r="N23" i="47"/>
  <c r="C24" i="47" s="1"/>
  <c r="I23" i="47"/>
  <c r="H23" i="47"/>
  <c r="K23" i="47"/>
  <c r="G24" i="47"/>
  <c r="M23" i="47"/>
  <c r="F24" i="47"/>
  <c r="L23" i="47"/>
  <c r="E25" i="47"/>
  <c r="D24" i="47"/>
  <c r="J23" i="47"/>
  <c r="H11" i="56" l="1"/>
  <c r="J11" i="56" s="1"/>
  <c r="BH9" i="35"/>
  <c r="B11" i="60"/>
  <c r="B11" i="59"/>
  <c r="H11" i="59" s="1"/>
  <c r="J11" i="59" s="1"/>
  <c r="I12" i="59" s="1"/>
  <c r="B11" i="58"/>
  <c r="I12" i="56"/>
  <c r="B11" i="57"/>
  <c r="AG10" i="55"/>
  <c r="AH10" i="55" s="1"/>
  <c r="AF10" i="55"/>
  <c r="AB10" i="55"/>
  <c r="C10" i="55"/>
  <c r="AM10" i="55" s="1"/>
  <c r="AC10" i="55"/>
  <c r="BJ9" i="35"/>
  <c r="AE10" i="55"/>
  <c r="D10" i="55"/>
  <c r="AN10" i="55" s="1"/>
  <c r="AR9" i="55"/>
  <c r="BD9" i="35"/>
  <c r="I9" i="55"/>
  <c r="AS9" i="55" s="1"/>
  <c r="E10" i="55"/>
  <c r="AO10" i="55" s="1"/>
  <c r="BM9" i="35"/>
  <c r="G10" i="55"/>
  <c r="AQ10" i="55" s="1"/>
  <c r="BG9" i="35"/>
  <c r="BB9" i="35"/>
  <c r="AI10" i="55"/>
  <c r="AK10" i="55"/>
  <c r="AJ10" i="55"/>
  <c r="BE9" i="33"/>
  <c r="AN9" i="51"/>
  <c r="AO9" i="51" s="1"/>
  <c r="AP9" i="33"/>
  <c r="AU9" i="33" s="1"/>
  <c r="BR9" i="33" s="1"/>
  <c r="S9" i="50"/>
  <c r="T9" i="50" s="1"/>
  <c r="AC9" i="49"/>
  <c r="AD9" i="49" s="1"/>
  <c r="BD9" i="33"/>
  <c r="BN9" i="33"/>
  <c r="BO9" i="33"/>
  <c r="BM9" i="33"/>
  <c r="BN9" i="35"/>
  <c r="AB10" i="49"/>
  <c r="AA10" i="51" s="1"/>
  <c r="BT9" i="35"/>
  <c r="BG9" i="33"/>
  <c r="BH9" i="33"/>
  <c r="BI9" i="33"/>
  <c r="F25" i="47"/>
  <c r="L24" i="47"/>
  <c r="G25" i="47"/>
  <c r="M24" i="47"/>
  <c r="D25" i="47"/>
  <c r="J24" i="47"/>
  <c r="N24" i="47"/>
  <c r="C25" i="47" s="1"/>
  <c r="I24" i="47"/>
  <c r="H24" i="47"/>
  <c r="E26" i="47"/>
  <c r="K24" i="47"/>
  <c r="G11" i="59" l="1"/>
  <c r="H11" i="60"/>
  <c r="J11" i="60" s="1"/>
  <c r="I12" i="60" s="1"/>
  <c r="G11" i="60"/>
  <c r="K11" i="59"/>
  <c r="H11" i="58"/>
  <c r="J11" i="58" s="1"/>
  <c r="I12" i="58" s="1"/>
  <c r="G11" i="58"/>
  <c r="H11" i="57"/>
  <c r="J11" i="57" s="1"/>
  <c r="G11" i="57"/>
  <c r="K11" i="56"/>
  <c r="K10" i="55"/>
  <c r="BF9" i="33"/>
  <c r="AW10" i="55"/>
  <c r="AT10" i="55"/>
  <c r="L10" i="55"/>
  <c r="AX10" i="55"/>
  <c r="O10" i="55"/>
  <c r="R10" i="55" s="1"/>
  <c r="J10" i="55"/>
  <c r="AV10" i="55"/>
  <c r="N10" i="55"/>
  <c r="M10" i="55"/>
  <c r="AU10" i="55"/>
  <c r="Y10" i="49"/>
  <c r="X10" i="51" s="1"/>
  <c r="AJ10" i="51" s="1"/>
  <c r="Z10" i="55"/>
  <c r="X11" i="55" s="1"/>
  <c r="Z10" i="49"/>
  <c r="Y10" i="51" s="1"/>
  <c r="AK10" i="51" s="1"/>
  <c r="V11" i="55"/>
  <c r="BU9" i="35"/>
  <c r="F10" i="52"/>
  <c r="L10" i="52" s="1"/>
  <c r="BJ9" i="33"/>
  <c r="BP9" i="33"/>
  <c r="AA10" i="49"/>
  <c r="E10" i="52" s="1"/>
  <c r="K10" i="52" s="1"/>
  <c r="X10" i="49"/>
  <c r="F10" i="50"/>
  <c r="L10" i="50" s="1"/>
  <c r="Q10" i="55"/>
  <c r="S10" i="55"/>
  <c r="BV9" i="33"/>
  <c r="AG10" i="51"/>
  <c r="AM10" i="51"/>
  <c r="N25" i="47"/>
  <c r="C26" i="47" s="1"/>
  <c r="I25" i="47"/>
  <c r="H25" i="47"/>
  <c r="K25" i="47"/>
  <c r="D26" i="47"/>
  <c r="J25" i="47"/>
  <c r="E27" i="47"/>
  <c r="G26" i="47"/>
  <c r="M25" i="47"/>
  <c r="F26" i="47"/>
  <c r="L25" i="47"/>
  <c r="C10" i="52" l="1"/>
  <c r="P10" i="55"/>
  <c r="K11" i="60"/>
  <c r="K11" i="58"/>
  <c r="I12" i="57"/>
  <c r="G11" i="68"/>
  <c r="AD10" i="51"/>
  <c r="D10" i="52"/>
  <c r="J10" i="52" s="1"/>
  <c r="D10" i="50"/>
  <c r="P10" i="50" s="1"/>
  <c r="W11" i="55"/>
  <c r="AE10" i="51"/>
  <c r="AA10" i="55"/>
  <c r="Y11" i="55"/>
  <c r="C10" i="50"/>
  <c r="I10" i="50" s="1"/>
  <c r="U11" i="55"/>
  <c r="R10" i="50"/>
  <c r="AW10" i="35"/>
  <c r="AM10" i="35" s="1"/>
  <c r="BC10" i="35" s="1"/>
  <c r="AH10" i="49"/>
  <c r="R10" i="52"/>
  <c r="Q10" i="52"/>
  <c r="AG10" i="49"/>
  <c r="AE10" i="49"/>
  <c r="Z10" i="51"/>
  <c r="AF10" i="51" s="1"/>
  <c r="E10" i="50"/>
  <c r="K10" i="50" s="1"/>
  <c r="AJ10" i="49"/>
  <c r="AK10" i="49" s="1"/>
  <c r="B10" i="52"/>
  <c r="M10" i="52" s="1"/>
  <c r="AF10" i="49"/>
  <c r="BW9" i="33"/>
  <c r="W10" i="51"/>
  <c r="AI10" i="51" s="1"/>
  <c r="B10" i="50"/>
  <c r="AI10" i="49"/>
  <c r="H10" i="55"/>
  <c r="C11" i="55" s="1"/>
  <c r="AY10" i="33"/>
  <c r="AO10" i="33" s="1"/>
  <c r="AT10" i="33" s="1"/>
  <c r="BQ10" i="33" s="1"/>
  <c r="O10" i="52"/>
  <c r="I10" i="52"/>
  <c r="E28" i="47"/>
  <c r="D27" i="47"/>
  <c r="J26" i="47"/>
  <c r="F27" i="47"/>
  <c r="L26" i="47"/>
  <c r="G27" i="47"/>
  <c r="M26" i="47"/>
  <c r="N26" i="47"/>
  <c r="C27" i="47" s="1"/>
  <c r="I26" i="47"/>
  <c r="H26" i="47"/>
  <c r="K26" i="47"/>
  <c r="P10" i="52" l="1"/>
  <c r="H12" i="68"/>
  <c r="K11" i="57"/>
  <c r="C12" i="68"/>
  <c r="W12" i="56"/>
  <c r="X12" i="56"/>
  <c r="AD12" i="56"/>
  <c r="D12" i="68"/>
  <c r="B12" i="68"/>
  <c r="AJ12" i="56"/>
  <c r="E12" i="68"/>
  <c r="Q12" i="56"/>
  <c r="AI12" i="56"/>
  <c r="R12" i="56"/>
  <c r="F12" i="68"/>
  <c r="AC12" i="56"/>
  <c r="J10" i="50"/>
  <c r="O10" i="50"/>
  <c r="BA10" i="35"/>
  <c r="AQ10" i="35" s="1"/>
  <c r="BG10" i="35" s="1"/>
  <c r="AY10" i="35"/>
  <c r="AO10" i="35" s="1"/>
  <c r="AT10" i="35" s="1"/>
  <c r="BQ10" i="35" s="1"/>
  <c r="BI10" i="35"/>
  <c r="AE11" i="55"/>
  <c r="AD11" i="55"/>
  <c r="G10" i="50"/>
  <c r="AB11" i="55"/>
  <c r="AF11" i="55"/>
  <c r="AG11" i="55"/>
  <c r="AM10" i="49"/>
  <c r="AC11" i="55"/>
  <c r="AR10" i="35"/>
  <c r="BO10" i="35" s="1"/>
  <c r="AX10" i="35"/>
  <c r="AN10" i="35" s="1"/>
  <c r="BJ10" i="35" s="1"/>
  <c r="M10" i="50"/>
  <c r="AZ10" i="35"/>
  <c r="AP10" i="35" s="1"/>
  <c r="BF10" i="35" s="1"/>
  <c r="AN10" i="49"/>
  <c r="D11" i="55"/>
  <c r="AC10" i="51"/>
  <c r="G10" i="52"/>
  <c r="AZ10" i="33"/>
  <c r="AP10" i="33" s="1"/>
  <c r="AU10" i="33" s="1"/>
  <c r="BR10" i="33" s="1"/>
  <c r="AR10" i="55"/>
  <c r="BA10" i="33"/>
  <c r="AQ10" i="33" s="1"/>
  <c r="AV10" i="33" s="1"/>
  <c r="BS10" i="33" s="1"/>
  <c r="F11" i="55"/>
  <c r="AP11" i="55" s="1"/>
  <c r="BK10" i="33"/>
  <c r="Q10" i="50"/>
  <c r="G11" i="55"/>
  <c r="AQ11" i="55" s="1"/>
  <c r="BC10" i="33"/>
  <c r="AS10" i="33" s="1"/>
  <c r="AX10" i="33" s="1"/>
  <c r="BU10" i="33" s="1"/>
  <c r="H10" i="50"/>
  <c r="AL10" i="49"/>
  <c r="E11" i="55"/>
  <c r="AO11" i="55" s="1"/>
  <c r="N10" i="50"/>
  <c r="AL10" i="51"/>
  <c r="AN10" i="51" s="1"/>
  <c r="AO10" i="51" s="1"/>
  <c r="I10" i="55"/>
  <c r="AS10" i="55" s="1"/>
  <c r="AH10" i="51"/>
  <c r="AB10" i="51"/>
  <c r="BE10" i="33"/>
  <c r="BB10" i="33"/>
  <c r="AR10" i="33" s="1"/>
  <c r="AW10" i="33" s="1"/>
  <c r="BT10" i="33" s="1"/>
  <c r="H10" i="52"/>
  <c r="N10" i="52"/>
  <c r="AM11" i="55"/>
  <c r="AN11" i="55"/>
  <c r="BK10" i="35"/>
  <c r="N27" i="47"/>
  <c r="C28" i="47" s="1"/>
  <c r="I27" i="47"/>
  <c r="H27" i="47"/>
  <c r="K27" i="47"/>
  <c r="G28" i="47"/>
  <c r="M27" i="47"/>
  <c r="F28" i="47"/>
  <c r="L27" i="47"/>
  <c r="D28" i="47"/>
  <c r="J27" i="47"/>
  <c r="E29" i="47"/>
  <c r="S10" i="52" l="1"/>
  <c r="T10" i="52" s="1"/>
  <c r="AC10" i="49"/>
  <c r="X11" i="49" s="1"/>
  <c r="BE10" i="35"/>
  <c r="AC12" i="59"/>
  <c r="AE12" i="59" s="1"/>
  <c r="AC12" i="57"/>
  <c r="AE12" i="57" s="1"/>
  <c r="AC12" i="58"/>
  <c r="AE12" i="58" s="1"/>
  <c r="AC12" i="60"/>
  <c r="AE12" i="60" s="1"/>
  <c r="AE12" i="56"/>
  <c r="T12" i="56"/>
  <c r="R12" i="58"/>
  <c r="R12" i="60"/>
  <c r="R12" i="59"/>
  <c r="R12" i="57"/>
  <c r="C12" i="56"/>
  <c r="X12" i="59"/>
  <c r="Z12" i="56"/>
  <c r="X12" i="57"/>
  <c r="X12" i="58"/>
  <c r="D12" i="56"/>
  <c r="X12" i="60"/>
  <c r="AK12" i="56"/>
  <c r="AI12" i="59"/>
  <c r="AK12" i="59" s="1"/>
  <c r="AI12" i="60"/>
  <c r="AK12" i="60" s="1"/>
  <c r="AI12" i="58"/>
  <c r="AK12" i="58" s="1"/>
  <c r="AI12" i="57"/>
  <c r="AK12" i="57" s="1"/>
  <c r="W12" i="58"/>
  <c r="Y12" i="58" s="1"/>
  <c r="W12" i="60"/>
  <c r="Y12" i="60" s="1"/>
  <c r="W12" i="59"/>
  <c r="Y12" i="59" s="1"/>
  <c r="W12" i="57"/>
  <c r="Y12" i="57" s="1"/>
  <c r="Y12" i="56"/>
  <c r="Q12" i="57"/>
  <c r="S12" i="57" s="1"/>
  <c r="Q12" i="59"/>
  <c r="S12" i="59" s="1"/>
  <c r="S12" i="56"/>
  <c r="Q12" i="60"/>
  <c r="S12" i="60" s="1"/>
  <c r="Q12" i="58"/>
  <c r="S12" i="58" s="1"/>
  <c r="AD12" i="60"/>
  <c r="F12" i="56"/>
  <c r="AD12" i="57"/>
  <c r="AD12" i="59"/>
  <c r="AD12" i="58"/>
  <c r="AF12" i="56"/>
  <c r="AG13" i="56" s="1"/>
  <c r="AJ12" i="57"/>
  <c r="AJ12" i="60"/>
  <c r="E12" i="56"/>
  <c r="AJ12" i="58"/>
  <c r="AL12" i="56"/>
  <c r="AJ12" i="59"/>
  <c r="AV10" i="35"/>
  <c r="BS10" i="35" s="1"/>
  <c r="BM10" i="35"/>
  <c r="AU10" i="35"/>
  <c r="BR10" i="35" s="1"/>
  <c r="BL10" i="35"/>
  <c r="O11" i="55"/>
  <c r="S11" i="55" s="1"/>
  <c r="BD10" i="35"/>
  <c r="AS10" i="35"/>
  <c r="BP10" i="35" s="1"/>
  <c r="BN10" i="33"/>
  <c r="AI11" i="55"/>
  <c r="AH11" i="55"/>
  <c r="AK11" i="55"/>
  <c r="AJ11" i="55"/>
  <c r="S10" i="50"/>
  <c r="T10" i="50" s="1"/>
  <c r="BB10" i="35"/>
  <c r="BH10" i="35"/>
  <c r="BG10" i="33"/>
  <c r="BM10" i="33"/>
  <c r="BL10" i="33"/>
  <c r="BD10" i="33"/>
  <c r="K11" i="55"/>
  <c r="L11" i="55"/>
  <c r="BF10" i="33"/>
  <c r="M11" i="55"/>
  <c r="BI10" i="33"/>
  <c r="AX11" i="55"/>
  <c r="AW11" i="55"/>
  <c r="J11" i="55"/>
  <c r="AU11" i="55"/>
  <c r="AT11" i="55"/>
  <c r="BO10" i="33"/>
  <c r="N11" i="55"/>
  <c r="AV11" i="55"/>
  <c r="BJ10" i="33"/>
  <c r="BH10" i="33"/>
  <c r="AA11" i="49"/>
  <c r="E11" i="52" s="1"/>
  <c r="Q11" i="52" s="1"/>
  <c r="AB11" i="49"/>
  <c r="F11" i="50" s="1"/>
  <c r="R11" i="50" s="1"/>
  <c r="Y11" i="49"/>
  <c r="C11" i="52" s="1"/>
  <c r="O11" i="52" s="1"/>
  <c r="Z11" i="49"/>
  <c r="D11" i="52" s="1"/>
  <c r="P11" i="52" s="1"/>
  <c r="AD10" i="49"/>
  <c r="BV10" i="33"/>
  <c r="B11" i="50"/>
  <c r="N11" i="50" s="1"/>
  <c r="W11" i="51"/>
  <c r="AC11" i="51" s="1"/>
  <c r="B11" i="52"/>
  <c r="N11" i="52" s="1"/>
  <c r="N28" i="47"/>
  <c r="C29" i="47" s="1"/>
  <c r="I28" i="47"/>
  <c r="H28" i="47"/>
  <c r="F29" i="47"/>
  <c r="L28" i="47"/>
  <c r="G29" i="47"/>
  <c r="M28" i="47"/>
  <c r="K28" i="47"/>
  <c r="E30" i="47"/>
  <c r="D29" i="47"/>
  <c r="J28" i="47"/>
  <c r="BT10" i="35" l="1"/>
  <c r="Z11" i="55"/>
  <c r="W12" i="55" s="1"/>
  <c r="P11" i="55"/>
  <c r="R11" i="55"/>
  <c r="H11" i="55" s="1"/>
  <c r="E12" i="55" s="1"/>
  <c r="T12" i="60"/>
  <c r="U13" i="60" s="1"/>
  <c r="C12" i="60"/>
  <c r="AL12" i="60"/>
  <c r="AM13" i="60" s="1"/>
  <c r="E12" i="60"/>
  <c r="AF12" i="60"/>
  <c r="F12" i="60"/>
  <c r="Z12" i="60"/>
  <c r="AA13" i="60" s="1"/>
  <c r="D12" i="60"/>
  <c r="AM13" i="56"/>
  <c r="AL12" i="59"/>
  <c r="AM13" i="59" s="1"/>
  <c r="E12" i="59"/>
  <c r="AF12" i="59"/>
  <c r="AG13" i="59" s="1"/>
  <c r="F12" i="59"/>
  <c r="Z12" i="59"/>
  <c r="AA13" i="59" s="1"/>
  <c r="D12" i="59"/>
  <c r="T12" i="59"/>
  <c r="U13" i="59" s="1"/>
  <c r="C12" i="59"/>
  <c r="Z12" i="58"/>
  <c r="AA13" i="58" s="1"/>
  <c r="D12" i="58"/>
  <c r="AF12" i="58"/>
  <c r="AG13" i="58" s="1"/>
  <c r="F12" i="58"/>
  <c r="T12" i="58"/>
  <c r="U13" i="58" s="1"/>
  <c r="C12" i="58"/>
  <c r="AL12" i="58"/>
  <c r="AM13" i="58" s="1"/>
  <c r="E12" i="58"/>
  <c r="D12" i="57"/>
  <c r="Z12" i="57"/>
  <c r="AA13" i="57" s="1"/>
  <c r="U13" i="56"/>
  <c r="AA13" i="56"/>
  <c r="AF12" i="57"/>
  <c r="AG13" i="57" s="1"/>
  <c r="F12" i="57"/>
  <c r="B12" i="56"/>
  <c r="C12" i="57"/>
  <c r="T12" i="57"/>
  <c r="U13" i="57" s="1"/>
  <c r="E12" i="57"/>
  <c r="AL12" i="57"/>
  <c r="AM13" i="57" s="1"/>
  <c r="AG13" i="60"/>
  <c r="BN10" i="35"/>
  <c r="Q11" i="55"/>
  <c r="Y12" i="55"/>
  <c r="V12" i="55"/>
  <c r="AA11" i="51"/>
  <c r="AM11" i="51" s="1"/>
  <c r="H11" i="50"/>
  <c r="F11" i="52"/>
  <c r="L11" i="52" s="1"/>
  <c r="BP10" i="33"/>
  <c r="BW10" i="33" s="1"/>
  <c r="K11" i="52"/>
  <c r="Z11" i="51"/>
  <c r="AF11" i="51" s="1"/>
  <c r="D11" i="50"/>
  <c r="P11" i="50" s="1"/>
  <c r="I11" i="52"/>
  <c r="E11" i="50"/>
  <c r="K11" i="50" s="1"/>
  <c r="AJ11" i="49"/>
  <c r="AM11" i="49" s="1"/>
  <c r="AY11" i="33"/>
  <c r="BK11" i="33" s="1"/>
  <c r="C11" i="50"/>
  <c r="AG11" i="49"/>
  <c r="AF11" i="49"/>
  <c r="Y11" i="51"/>
  <c r="AE11" i="51" s="1"/>
  <c r="X11" i="51"/>
  <c r="AD11" i="51" s="1"/>
  <c r="AE11" i="49"/>
  <c r="AI11" i="49"/>
  <c r="AW11" i="35"/>
  <c r="AM11" i="35" s="1"/>
  <c r="AR11" i="35" s="1"/>
  <c r="BO11" i="35" s="1"/>
  <c r="AH11" i="49"/>
  <c r="BU10" i="35"/>
  <c r="AI11" i="51"/>
  <c r="J11" i="52"/>
  <c r="H11" i="52"/>
  <c r="L11" i="50"/>
  <c r="N29" i="47"/>
  <c r="C30" i="47" s="1"/>
  <c r="I29" i="47"/>
  <c r="H29" i="47"/>
  <c r="G30" i="47"/>
  <c r="M29" i="47"/>
  <c r="F30" i="47"/>
  <c r="L29" i="47"/>
  <c r="D30" i="47"/>
  <c r="J29" i="47"/>
  <c r="E31" i="47"/>
  <c r="K29" i="47"/>
  <c r="X12" i="55" l="1"/>
  <c r="AA11" i="55"/>
  <c r="U12" i="55"/>
  <c r="AE12" i="55" s="1"/>
  <c r="B12" i="60"/>
  <c r="B12" i="59"/>
  <c r="G12" i="59" s="1"/>
  <c r="B12" i="58"/>
  <c r="G12" i="58" s="1"/>
  <c r="B12" i="57"/>
  <c r="G12" i="56"/>
  <c r="H12" i="56"/>
  <c r="J12" i="56" s="1"/>
  <c r="J11" i="50"/>
  <c r="G12" i="55"/>
  <c r="D12" i="55"/>
  <c r="I11" i="55"/>
  <c r="AS11" i="55" s="1"/>
  <c r="M11" i="52"/>
  <c r="AF12" i="55"/>
  <c r="AG11" i="51"/>
  <c r="C12" i="55"/>
  <c r="O12" i="55" s="1"/>
  <c r="R11" i="52"/>
  <c r="S11" i="52" s="1"/>
  <c r="T11" i="52" s="1"/>
  <c r="Q11" i="50"/>
  <c r="AR11" i="55"/>
  <c r="G11" i="52"/>
  <c r="AD12" i="55"/>
  <c r="F12" i="55"/>
  <c r="G11" i="50"/>
  <c r="AL11" i="51"/>
  <c r="AZ11" i="35"/>
  <c r="AP11" i="35" s="1"/>
  <c r="AU11" i="35" s="1"/>
  <c r="BR11" i="35" s="1"/>
  <c r="BA11" i="33"/>
  <c r="BM11" i="33" s="1"/>
  <c r="AZ11" i="33"/>
  <c r="AP11" i="33" s="1"/>
  <c r="AU11" i="33" s="1"/>
  <c r="BR11" i="33" s="1"/>
  <c r="AX11" i="35"/>
  <c r="AN11" i="35" s="1"/>
  <c r="BJ11" i="35" s="1"/>
  <c r="BB11" i="33"/>
  <c r="BN11" i="33" s="1"/>
  <c r="BC11" i="35"/>
  <c r="AO11" i="33"/>
  <c r="AT11" i="33" s="1"/>
  <c r="BQ11" i="33" s="1"/>
  <c r="BC11" i="33"/>
  <c r="AS11" i="33" s="1"/>
  <c r="AX11" i="33" s="1"/>
  <c r="BU11" i="33" s="1"/>
  <c r="AY11" i="35"/>
  <c r="AO11" i="35" s="1"/>
  <c r="BK11" i="35" s="1"/>
  <c r="M11" i="50"/>
  <c r="BI11" i="35"/>
  <c r="AL11" i="49"/>
  <c r="AK11" i="49"/>
  <c r="AK11" i="51"/>
  <c r="AB11" i="51"/>
  <c r="AN11" i="49"/>
  <c r="BA11" i="35"/>
  <c r="AQ11" i="35" s="1"/>
  <c r="BG11" i="35" s="1"/>
  <c r="I11" i="50"/>
  <c r="O11" i="50"/>
  <c r="AH11" i="51"/>
  <c r="AJ11" i="51"/>
  <c r="BL11" i="35"/>
  <c r="BF11" i="35"/>
  <c r="AQ12" i="55"/>
  <c r="AO12" i="55"/>
  <c r="AN12" i="55"/>
  <c r="N30" i="47"/>
  <c r="C31" i="47" s="1"/>
  <c r="I30" i="47"/>
  <c r="H30" i="47"/>
  <c r="K30" i="47"/>
  <c r="D31" i="47"/>
  <c r="J30" i="47"/>
  <c r="F31" i="47"/>
  <c r="L30" i="47"/>
  <c r="G31" i="47"/>
  <c r="M30" i="47"/>
  <c r="E32" i="47"/>
  <c r="H12" i="58" l="1"/>
  <c r="J12" i="58" s="1"/>
  <c r="I13" i="58" s="1"/>
  <c r="AB12" i="55"/>
  <c r="AG12" i="55"/>
  <c r="AC12" i="55"/>
  <c r="H12" i="60"/>
  <c r="J12" i="60" s="1"/>
  <c r="I13" i="60" s="1"/>
  <c r="G12" i="60"/>
  <c r="H12" i="59"/>
  <c r="J12" i="59" s="1"/>
  <c r="I13" i="59" s="1"/>
  <c r="K12" i="59" s="1"/>
  <c r="K12" i="58"/>
  <c r="I13" i="56"/>
  <c r="H12" i="57"/>
  <c r="J12" i="57" s="1"/>
  <c r="I13" i="57" s="1"/>
  <c r="K12" i="57" s="1"/>
  <c r="G12" i="57"/>
  <c r="S11" i="50"/>
  <c r="T11" i="50" s="1"/>
  <c r="AQ11" i="33"/>
  <c r="AV11" i="33" s="1"/>
  <c r="BS11" i="33" s="1"/>
  <c r="AT12" i="55"/>
  <c r="AM12" i="55"/>
  <c r="AW12" i="55"/>
  <c r="AN11" i="51"/>
  <c r="AO11" i="51" s="1"/>
  <c r="J12" i="55"/>
  <c r="AU12" i="55"/>
  <c r="K12" i="55"/>
  <c r="AR11" i="33"/>
  <c r="AW11" i="33" s="1"/>
  <c r="BT11" i="33" s="1"/>
  <c r="AV12" i="55"/>
  <c r="N12" i="55"/>
  <c r="AX12" i="55"/>
  <c r="AP12" i="55"/>
  <c r="L12" i="55"/>
  <c r="M12" i="55"/>
  <c r="AT11" i="35"/>
  <c r="BQ11" i="35" s="1"/>
  <c r="BE11" i="35"/>
  <c r="BE11" i="33"/>
  <c r="BO11" i="33"/>
  <c r="BL11" i="33"/>
  <c r="AS11" i="35"/>
  <c r="BP11" i="35" s="1"/>
  <c r="BD11" i="35"/>
  <c r="AC11" i="49"/>
  <c r="AD11" i="49" s="1"/>
  <c r="BD11" i="33"/>
  <c r="BB11" i="35"/>
  <c r="BH11" i="35"/>
  <c r="AV11" i="35"/>
  <c r="BS11" i="35" s="1"/>
  <c r="BM11" i="35"/>
  <c r="BN11" i="35" s="1"/>
  <c r="BF11" i="33"/>
  <c r="BI11" i="33"/>
  <c r="R12" i="55"/>
  <c r="P12" i="55"/>
  <c r="S12" i="55"/>
  <c r="Q12" i="55"/>
  <c r="K31" i="47"/>
  <c r="E33" i="47"/>
  <c r="G32" i="47"/>
  <c r="M31" i="47"/>
  <c r="F32" i="47"/>
  <c r="L31" i="47"/>
  <c r="D32" i="47"/>
  <c r="J31" i="47"/>
  <c r="N31" i="47"/>
  <c r="C32" i="47" s="1"/>
  <c r="I31" i="47"/>
  <c r="H31" i="47"/>
  <c r="AI12" i="55" l="1"/>
  <c r="AK12" i="55"/>
  <c r="AJ12" i="55"/>
  <c r="AH12" i="55"/>
  <c r="K12" i="60"/>
  <c r="G12" i="68"/>
  <c r="K12" i="56"/>
  <c r="R13" i="56"/>
  <c r="E13" i="68"/>
  <c r="B13" i="68"/>
  <c r="C13" i="68"/>
  <c r="AC13" i="56"/>
  <c r="Q13" i="56"/>
  <c r="F13" i="68"/>
  <c r="D13" i="68"/>
  <c r="X13" i="56"/>
  <c r="AJ13" i="56"/>
  <c r="W13" i="56"/>
  <c r="AD13" i="56"/>
  <c r="AI13" i="56"/>
  <c r="BG11" i="33"/>
  <c r="BP11" i="33"/>
  <c r="BJ11" i="33"/>
  <c r="BH11" i="33"/>
  <c r="AB12" i="49"/>
  <c r="AA12" i="51" s="1"/>
  <c r="AM12" i="51" s="1"/>
  <c r="X12" i="49"/>
  <c r="B12" i="50" s="1"/>
  <c r="H12" i="50" s="1"/>
  <c r="BT11" i="35"/>
  <c r="BU11" i="35" s="1"/>
  <c r="AA12" i="49"/>
  <c r="Y12" i="49"/>
  <c r="C12" i="52" s="1"/>
  <c r="I12" i="52" s="1"/>
  <c r="Z12" i="49"/>
  <c r="D12" i="50" s="1"/>
  <c r="J12" i="50" s="1"/>
  <c r="B12" i="52"/>
  <c r="N12" i="52" s="1"/>
  <c r="W12" i="51"/>
  <c r="AI12" i="51" s="1"/>
  <c r="BV11" i="33"/>
  <c r="BW11" i="33" s="1"/>
  <c r="H12" i="55"/>
  <c r="N32" i="47"/>
  <c r="C33" i="47" s="1"/>
  <c r="I32" i="47"/>
  <c r="H32" i="47"/>
  <c r="K32" i="47"/>
  <c r="E34" i="47"/>
  <c r="D33" i="47"/>
  <c r="J32" i="47"/>
  <c r="F33" i="47"/>
  <c r="L32" i="47"/>
  <c r="G33" i="47"/>
  <c r="M32" i="47"/>
  <c r="Z12" i="55" l="1"/>
  <c r="AI13" i="59"/>
  <c r="AK13" i="59" s="1"/>
  <c r="AI13" i="58"/>
  <c r="AK13" i="58" s="1"/>
  <c r="AI13" i="57"/>
  <c r="AK13" i="57" s="1"/>
  <c r="AI13" i="60"/>
  <c r="AK13" i="60" s="1"/>
  <c r="AK13" i="56"/>
  <c r="AC13" i="60"/>
  <c r="AE13" i="60" s="1"/>
  <c r="AC13" i="57"/>
  <c r="AE13" i="57" s="1"/>
  <c r="AC13" i="59"/>
  <c r="AE13" i="59" s="1"/>
  <c r="AC13" i="58"/>
  <c r="AE13" i="58" s="1"/>
  <c r="AE13" i="56"/>
  <c r="AD13" i="57"/>
  <c r="AD13" i="60"/>
  <c r="AD13" i="59"/>
  <c r="AF13" i="56"/>
  <c r="AD13" i="58"/>
  <c r="F13" i="56"/>
  <c r="W13" i="58"/>
  <c r="Y13" i="58" s="1"/>
  <c r="W13" i="57"/>
  <c r="Y13" i="57" s="1"/>
  <c r="Y13" i="56"/>
  <c r="W13" i="60"/>
  <c r="Y13" i="60" s="1"/>
  <c r="W13" i="59"/>
  <c r="Y13" i="59" s="1"/>
  <c r="H13" i="68"/>
  <c r="S13" i="56"/>
  <c r="Q13" i="58"/>
  <c r="S13" i="58" s="1"/>
  <c r="Q13" i="57"/>
  <c r="S13" i="57" s="1"/>
  <c r="Q13" i="59"/>
  <c r="S13" i="59" s="1"/>
  <c r="Q13" i="60"/>
  <c r="S13" i="60" s="1"/>
  <c r="AJ13" i="57"/>
  <c r="AL13" i="56"/>
  <c r="AJ13" i="59"/>
  <c r="AJ13" i="58"/>
  <c r="E13" i="56"/>
  <c r="AJ13" i="60"/>
  <c r="Z13" i="56"/>
  <c r="AA14" i="56" s="1"/>
  <c r="X13" i="60"/>
  <c r="X13" i="58"/>
  <c r="D13" i="56"/>
  <c r="X13" i="57"/>
  <c r="X13" i="59"/>
  <c r="R13" i="57"/>
  <c r="R13" i="60"/>
  <c r="R13" i="59"/>
  <c r="T13" i="56"/>
  <c r="C13" i="56"/>
  <c r="R13" i="58"/>
  <c r="N12" i="50"/>
  <c r="F12" i="50"/>
  <c r="R12" i="50" s="1"/>
  <c r="AG12" i="51"/>
  <c r="X12" i="51"/>
  <c r="AD12" i="51" s="1"/>
  <c r="C12" i="50"/>
  <c r="O12" i="50" s="1"/>
  <c r="AF12" i="49"/>
  <c r="O12" i="52"/>
  <c r="F12" i="52"/>
  <c r="L12" i="52" s="1"/>
  <c r="AH12" i="49"/>
  <c r="P12" i="50"/>
  <c r="AG12" i="49"/>
  <c r="AE12" i="49"/>
  <c r="AY12" i="33"/>
  <c r="AO12" i="33" s="1"/>
  <c r="AT12" i="33" s="1"/>
  <c r="BQ12" i="33" s="1"/>
  <c r="H12" i="52"/>
  <c r="AW12" i="35"/>
  <c r="AC12" i="51"/>
  <c r="D12" i="52"/>
  <c r="J12" i="52" s="1"/>
  <c r="AJ12" i="49"/>
  <c r="AM12" i="49" s="1"/>
  <c r="AI12" i="49"/>
  <c r="Y12" i="51"/>
  <c r="Z12" i="51"/>
  <c r="E12" i="52"/>
  <c r="E12" i="50"/>
  <c r="R12" i="52"/>
  <c r="AR12" i="55"/>
  <c r="F13" i="55"/>
  <c r="I12" i="55"/>
  <c r="G13" i="55"/>
  <c r="C13" i="55"/>
  <c r="D13" i="55"/>
  <c r="E13" i="55"/>
  <c r="N33" i="47"/>
  <c r="C34" i="47" s="1"/>
  <c r="I33" i="47"/>
  <c r="H33" i="47"/>
  <c r="D34" i="47"/>
  <c r="J33" i="47"/>
  <c r="K33" i="47"/>
  <c r="E35" i="47"/>
  <c r="F34" i="47"/>
  <c r="L33" i="47"/>
  <c r="G34" i="47"/>
  <c r="M33" i="47"/>
  <c r="AG14" i="56" l="1"/>
  <c r="V13" i="55"/>
  <c r="Y13" i="55"/>
  <c r="AF13" i="55" s="1"/>
  <c r="W13" i="55"/>
  <c r="X13" i="55"/>
  <c r="U13" i="55"/>
  <c r="AA12" i="55"/>
  <c r="AM14" i="56"/>
  <c r="Z13" i="60"/>
  <c r="AA14" i="60" s="1"/>
  <c r="D13" i="60"/>
  <c r="T13" i="60"/>
  <c r="C13" i="60"/>
  <c r="AL13" i="60"/>
  <c r="AM14" i="60" s="1"/>
  <c r="E13" i="60"/>
  <c r="AF13" i="60"/>
  <c r="AG14" i="60" s="1"/>
  <c r="F13" i="60"/>
  <c r="Z13" i="59"/>
  <c r="AA14" i="59" s="1"/>
  <c r="D13" i="59"/>
  <c r="AF13" i="59"/>
  <c r="F13" i="59"/>
  <c r="AL13" i="59"/>
  <c r="AM14" i="59" s="1"/>
  <c r="E13" i="59"/>
  <c r="T13" i="59"/>
  <c r="U14" i="59" s="1"/>
  <c r="C13" i="59"/>
  <c r="AF13" i="58"/>
  <c r="AG14" i="58" s="1"/>
  <c r="F13" i="58"/>
  <c r="T13" i="58"/>
  <c r="U14" i="58" s="1"/>
  <c r="C13" i="58"/>
  <c r="Z13" i="58"/>
  <c r="AA14" i="58" s="1"/>
  <c r="D13" i="58"/>
  <c r="AL13" i="58"/>
  <c r="AM14" i="58" s="1"/>
  <c r="E13" i="58"/>
  <c r="D13" i="57"/>
  <c r="Z13" i="57"/>
  <c r="AA14" i="57" s="1"/>
  <c r="B13" i="56"/>
  <c r="AL13" i="57"/>
  <c r="AM14" i="57" s="1"/>
  <c r="E13" i="57"/>
  <c r="AG14" i="59"/>
  <c r="F13" i="57"/>
  <c r="AF13" i="57"/>
  <c r="AG14" i="57" s="1"/>
  <c r="U14" i="60"/>
  <c r="U14" i="56"/>
  <c r="T13" i="57"/>
  <c r="U14" i="57" s="1"/>
  <c r="C13" i="57"/>
  <c r="BB12" i="33"/>
  <c r="AR12" i="33" s="1"/>
  <c r="AW12" i="33" s="1"/>
  <c r="BT12" i="33" s="1"/>
  <c r="AJ12" i="51"/>
  <c r="L12" i="50"/>
  <c r="M12" i="50"/>
  <c r="I12" i="50"/>
  <c r="AZ12" i="33"/>
  <c r="AP12" i="33" s="1"/>
  <c r="AU12" i="33" s="1"/>
  <c r="BR12" i="33" s="1"/>
  <c r="BA12" i="33"/>
  <c r="AQ12" i="33" s="1"/>
  <c r="AV12" i="33" s="1"/>
  <c r="BS12" i="33" s="1"/>
  <c r="BK12" i="33"/>
  <c r="BE12" i="33"/>
  <c r="BC12" i="33"/>
  <c r="AS12" i="33" s="1"/>
  <c r="AX12" i="33" s="1"/>
  <c r="BU12" i="33" s="1"/>
  <c r="AN12" i="49"/>
  <c r="AL12" i="51"/>
  <c r="AF12" i="51"/>
  <c r="M12" i="52"/>
  <c r="AK12" i="51"/>
  <c r="AE12" i="51"/>
  <c r="AH12" i="51"/>
  <c r="AB12" i="51"/>
  <c r="P12" i="52"/>
  <c r="K12" i="50"/>
  <c r="Q12" i="50"/>
  <c r="S12" i="50" s="1"/>
  <c r="T12" i="50" s="1"/>
  <c r="G12" i="50"/>
  <c r="AK12" i="49"/>
  <c r="AL12" i="49"/>
  <c r="G12" i="52"/>
  <c r="Q12" i="52"/>
  <c r="K12" i="52"/>
  <c r="AM12" i="35"/>
  <c r="AZ12" i="35"/>
  <c r="AP12" i="35" s="1"/>
  <c r="AY12" i="35"/>
  <c r="AO12" i="35" s="1"/>
  <c r="BA12" i="35"/>
  <c r="AQ12" i="35" s="1"/>
  <c r="AX12" i="35"/>
  <c r="N13" i="55"/>
  <c r="AS12" i="55"/>
  <c r="AP13" i="55"/>
  <c r="M13" i="55"/>
  <c r="K13" i="55"/>
  <c r="L13" i="55"/>
  <c r="AO13" i="55"/>
  <c r="O13" i="55"/>
  <c r="AM13" i="55"/>
  <c r="J13" i="55"/>
  <c r="E36" i="47"/>
  <c r="D35" i="47"/>
  <c r="J34" i="47"/>
  <c r="N34" i="47"/>
  <c r="C35" i="47" s="1"/>
  <c r="I34" i="47"/>
  <c r="H34" i="47"/>
  <c r="F35" i="47"/>
  <c r="L34" i="47"/>
  <c r="G35" i="47"/>
  <c r="M34" i="47"/>
  <c r="K34" i="47"/>
  <c r="AC13" i="55" l="1"/>
  <c r="AQ13" i="55"/>
  <c r="AV13" i="55"/>
  <c r="AU13" i="55"/>
  <c r="AT13" i="55"/>
  <c r="AX13" i="55"/>
  <c r="AN13" i="55"/>
  <c r="AG13" i="55"/>
  <c r="AB13" i="55"/>
  <c r="AE13" i="55"/>
  <c r="AW13" i="55"/>
  <c r="B13" i="59"/>
  <c r="H13" i="59" s="1"/>
  <c r="J13" i="59" s="1"/>
  <c r="I14" i="59" s="1"/>
  <c r="AD13" i="55"/>
  <c r="B13" i="60"/>
  <c r="B13" i="57"/>
  <c r="H13" i="57" s="1"/>
  <c r="J13" i="57" s="1"/>
  <c r="I14" i="57" s="1"/>
  <c r="K13" i="57" s="1"/>
  <c r="B13" i="58"/>
  <c r="H13" i="56"/>
  <c r="J13" i="56" s="1"/>
  <c r="G13" i="56"/>
  <c r="BI12" i="33"/>
  <c r="BH12" i="33"/>
  <c r="BN12" i="33"/>
  <c r="BF12" i="33"/>
  <c r="BG12" i="33"/>
  <c r="BL12" i="33"/>
  <c r="BV12" i="33"/>
  <c r="BM12" i="33"/>
  <c r="BD12" i="33"/>
  <c r="BJ12" i="33"/>
  <c r="AC12" i="49"/>
  <c r="AD12" i="49" s="1"/>
  <c r="BO12" i="33"/>
  <c r="AN12" i="51"/>
  <c r="AO12" i="51" s="1"/>
  <c r="AN12" i="35"/>
  <c r="BH12" i="35" s="1"/>
  <c r="BB12" i="35"/>
  <c r="AV12" i="35"/>
  <c r="BS12" i="35" s="1"/>
  <c r="BM12" i="35"/>
  <c r="BG12" i="35"/>
  <c r="BE12" i="35"/>
  <c r="BK12" i="35"/>
  <c r="AT12" i="35"/>
  <c r="BQ12" i="35" s="1"/>
  <c r="AR12" i="35"/>
  <c r="BO12" i="35" s="1"/>
  <c r="BI12" i="35"/>
  <c r="BC12" i="35"/>
  <c r="AU12" i="35"/>
  <c r="BR12" i="35" s="1"/>
  <c r="BF12" i="35"/>
  <c r="BL12" i="35"/>
  <c r="S12" i="52"/>
  <c r="T12" i="52" s="1"/>
  <c r="S13" i="55"/>
  <c r="R13" i="55"/>
  <c r="P13" i="55"/>
  <c r="Q13" i="55"/>
  <c r="N35" i="47"/>
  <c r="C36" i="47" s="1"/>
  <c r="I35" i="47"/>
  <c r="H35" i="47"/>
  <c r="D36" i="47"/>
  <c r="J35" i="47"/>
  <c r="K35" i="47"/>
  <c r="G36" i="47"/>
  <c r="M35" i="47"/>
  <c r="F36" i="47"/>
  <c r="L35" i="47"/>
  <c r="E37" i="47"/>
  <c r="G13" i="59" l="1"/>
  <c r="AJ13" i="55"/>
  <c r="AI13" i="55"/>
  <c r="AK13" i="55"/>
  <c r="AH13" i="55"/>
  <c r="H13" i="60"/>
  <c r="J13" i="60" s="1"/>
  <c r="I14" i="60" s="1"/>
  <c r="G13" i="60"/>
  <c r="K13" i="59"/>
  <c r="G13" i="57"/>
  <c r="H13" i="58"/>
  <c r="J13" i="58" s="1"/>
  <c r="I14" i="58" s="1"/>
  <c r="G13" i="58"/>
  <c r="I14" i="56"/>
  <c r="BP12" i="33"/>
  <c r="BW12" i="33" s="1"/>
  <c r="AB13" i="49"/>
  <c r="F13" i="50" s="1"/>
  <c r="R13" i="50" s="1"/>
  <c r="X13" i="49"/>
  <c r="B13" i="50" s="1"/>
  <c r="H13" i="50" s="1"/>
  <c r="Y13" i="49"/>
  <c r="C13" i="52" s="1"/>
  <c r="I13" i="52" s="1"/>
  <c r="Z13" i="49"/>
  <c r="D13" i="52" s="1"/>
  <c r="P13" i="52" s="1"/>
  <c r="C13" i="50"/>
  <c r="I13" i="50" s="1"/>
  <c r="B13" i="52"/>
  <c r="H13" i="52" s="1"/>
  <c r="AA13" i="49"/>
  <c r="E13" i="50" s="1"/>
  <c r="F13" i="52"/>
  <c r="R13" i="52" s="1"/>
  <c r="AI13" i="49"/>
  <c r="BD12" i="35"/>
  <c r="BJ12" i="35"/>
  <c r="BN12" i="35" s="1"/>
  <c r="AS12" i="35"/>
  <c r="BP12" i="35" s="1"/>
  <c r="BT12" i="35" s="1"/>
  <c r="H13" i="55"/>
  <c r="K36" i="47"/>
  <c r="G37" i="47"/>
  <c r="M36" i="47"/>
  <c r="D37" i="47"/>
  <c r="J36" i="47"/>
  <c r="F37" i="47"/>
  <c r="L36" i="47"/>
  <c r="E38" i="47"/>
  <c r="N36" i="47"/>
  <c r="C37" i="47" s="1"/>
  <c r="I36" i="47"/>
  <c r="H36" i="47"/>
  <c r="AA13" i="51" l="1"/>
  <c r="AG13" i="51" s="1"/>
  <c r="Z13" i="55"/>
  <c r="X13" i="51"/>
  <c r="AD13" i="51" s="1"/>
  <c r="J13" i="52"/>
  <c r="O13" i="52"/>
  <c r="K13" i="60"/>
  <c r="G13" i="68"/>
  <c r="H14" i="68" s="1"/>
  <c r="K13" i="58"/>
  <c r="AJ14" i="56"/>
  <c r="AC14" i="56"/>
  <c r="AI14" i="56"/>
  <c r="AD14" i="56"/>
  <c r="B14" i="68"/>
  <c r="E14" i="68"/>
  <c r="K13" i="56"/>
  <c r="R14" i="56"/>
  <c r="C14" i="68"/>
  <c r="F14" i="68"/>
  <c r="W14" i="56"/>
  <c r="X14" i="56"/>
  <c r="D14" i="68"/>
  <c r="Q14" i="56"/>
  <c r="O13" i="50"/>
  <c r="D13" i="50"/>
  <c r="J13" i="50" s="1"/>
  <c r="Y13" i="51"/>
  <c r="AE13" i="51" s="1"/>
  <c r="AF13" i="49"/>
  <c r="AG13" i="49"/>
  <c r="AM13" i="51"/>
  <c r="W13" i="51"/>
  <c r="AI13" i="51" s="1"/>
  <c r="AW13" i="35"/>
  <c r="AM13" i="35" s="1"/>
  <c r="BI13" i="35" s="1"/>
  <c r="N13" i="50"/>
  <c r="N13" i="52"/>
  <c r="AJ13" i="51"/>
  <c r="AY13" i="33"/>
  <c r="BB13" i="33" s="1"/>
  <c r="L13" i="52"/>
  <c r="L13" i="50"/>
  <c r="AH13" i="49"/>
  <c r="Z13" i="51"/>
  <c r="AL13" i="51" s="1"/>
  <c r="AE13" i="49"/>
  <c r="E13" i="52"/>
  <c r="Q13" i="50"/>
  <c r="K13" i="50"/>
  <c r="AJ13" i="49"/>
  <c r="AN13" i="49" s="1"/>
  <c r="BU12" i="35"/>
  <c r="G14" i="55"/>
  <c r="C14" i="55"/>
  <c r="F14" i="55"/>
  <c r="E14" i="55"/>
  <c r="I13" i="55"/>
  <c r="D14" i="55"/>
  <c r="N37" i="47"/>
  <c r="C38" i="47" s="1"/>
  <c r="I37" i="47"/>
  <c r="H37" i="47"/>
  <c r="K37" i="47"/>
  <c r="D38" i="47"/>
  <c r="J37" i="47"/>
  <c r="E39" i="47"/>
  <c r="F38" i="47"/>
  <c r="L37" i="47"/>
  <c r="G38" i="47"/>
  <c r="M37" i="47"/>
  <c r="AK13" i="51" l="1"/>
  <c r="AN13" i="51" s="1"/>
  <c r="AO13" i="51" s="1"/>
  <c r="V14" i="55"/>
  <c r="Y14" i="55"/>
  <c r="U14" i="55"/>
  <c r="W14" i="55"/>
  <c r="AA13" i="55"/>
  <c r="AS13" i="55" s="1"/>
  <c r="X14" i="55"/>
  <c r="AE14" i="55" s="1"/>
  <c r="AR13" i="55"/>
  <c r="AC13" i="51"/>
  <c r="X14" i="58"/>
  <c r="X14" i="60"/>
  <c r="D14" i="56"/>
  <c r="X14" i="57"/>
  <c r="X14" i="59"/>
  <c r="Z14" i="56"/>
  <c r="F14" i="56"/>
  <c r="AD14" i="58"/>
  <c r="AD14" i="57"/>
  <c r="AD14" i="59"/>
  <c r="AD14" i="60"/>
  <c r="AF14" i="56"/>
  <c r="R14" i="58"/>
  <c r="R14" i="60"/>
  <c r="C14" i="56"/>
  <c r="B14" i="56" s="1"/>
  <c r="R14" i="59"/>
  <c r="R14" i="57"/>
  <c r="T14" i="56"/>
  <c r="W14" i="57"/>
  <c r="Y14" i="57" s="1"/>
  <c r="W14" i="59"/>
  <c r="Y14" i="59" s="1"/>
  <c r="W14" i="58"/>
  <c r="Y14" i="58" s="1"/>
  <c r="W14" i="60"/>
  <c r="Y14" i="60" s="1"/>
  <c r="Y14" i="56"/>
  <c r="AI14" i="58"/>
  <c r="AK14" i="58" s="1"/>
  <c r="AK14" i="56"/>
  <c r="AI14" i="60"/>
  <c r="AK14" i="60" s="1"/>
  <c r="AI14" i="59"/>
  <c r="AK14" i="59" s="1"/>
  <c r="AI14" i="57"/>
  <c r="AK14" i="57" s="1"/>
  <c r="Q14" i="58"/>
  <c r="S14" i="58" s="1"/>
  <c r="Q14" i="60"/>
  <c r="S14" i="60" s="1"/>
  <c r="Q14" i="57"/>
  <c r="S14" i="57" s="1"/>
  <c r="S14" i="56"/>
  <c r="Q14" i="59"/>
  <c r="S14" i="59" s="1"/>
  <c r="AC14" i="59"/>
  <c r="AE14" i="59" s="1"/>
  <c r="AC14" i="58"/>
  <c r="AE14" i="58" s="1"/>
  <c r="AE14" i="56"/>
  <c r="AC14" i="60"/>
  <c r="AE14" i="60" s="1"/>
  <c r="AC14" i="57"/>
  <c r="AE14" i="57" s="1"/>
  <c r="AJ14" i="59"/>
  <c r="AJ14" i="60"/>
  <c r="AJ14" i="58"/>
  <c r="E14" i="56"/>
  <c r="AL14" i="56"/>
  <c r="AJ14" i="57"/>
  <c r="G13" i="50"/>
  <c r="M13" i="50"/>
  <c r="P13" i="50"/>
  <c r="S13" i="50" s="1"/>
  <c r="T13" i="50" s="1"/>
  <c r="BC13" i="33"/>
  <c r="AS13" i="33" s="1"/>
  <c r="AX13" i="33" s="1"/>
  <c r="BU13" i="33" s="1"/>
  <c r="BK13" i="33"/>
  <c r="BA13" i="33"/>
  <c r="BM13" i="33" s="1"/>
  <c r="AX13" i="35"/>
  <c r="AN13" i="35" s="1"/>
  <c r="AS13" i="35" s="1"/>
  <c r="BP13" i="35" s="1"/>
  <c r="BA13" i="35"/>
  <c r="AQ13" i="35" s="1"/>
  <c r="BG13" i="35" s="1"/>
  <c r="AY13" i="35"/>
  <c r="AO13" i="35" s="1"/>
  <c r="BK13" i="35" s="1"/>
  <c r="AR13" i="35"/>
  <c r="BO13" i="35" s="1"/>
  <c r="AR13" i="33"/>
  <c r="AW13" i="33" s="1"/>
  <c r="BT13" i="33" s="1"/>
  <c r="BN13" i="33"/>
  <c r="AZ13" i="35"/>
  <c r="AP13" i="35" s="1"/>
  <c r="BL13" i="35" s="1"/>
  <c r="BC13" i="35"/>
  <c r="BD13" i="35"/>
  <c r="AZ13" i="33"/>
  <c r="AO13" i="33"/>
  <c r="AB13" i="51"/>
  <c r="AF13" i="51"/>
  <c r="Q13" i="52"/>
  <c r="S13" i="52" s="1"/>
  <c r="T13" i="52" s="1"/>
  <c r="G13" i="52"/>
  <c r="K13" i="52"/>
  <c r="M13" i="52"/>
  <c r="AH13" i="51"/>
  <c r="AL13" i="49"/>
  <c r="AM13" i="49"/>
  <c r="AK13" i="49"/>
  <c r="K14" i="55"/>
  <c r="AN14" i="55"/>
  <c r="AU14" i="55"/>
  <c r="O14" i="55"/>
  <c r="J14" i="55"/>
  <c r="AM14" i="55"/>
  <c r="AO14" i="55"/>
  <c r="L14" i="55"/>
  <c r="AV14" i="55"/>
  <c r="M14" i="55"/>
  <c r="N14" i="55"/>
  <c r="AQ14" i="55"/>
  <c r="K38" i="47"/>
  <c r="G39" i="47"/>
  <c r="M38" i="47"/>
  <c r="E40" i="47"/>
  <c r="D39" i="47"/>
  <c r="J38" i="47"/>
  <c r="N38" i="47"/>
  <c r="C39" i="47" s="1"/>
  <c r="I38" i="47"/>
  <c r="H38" i="47"/>
  <c r="F39" i="47"/>
  <c r="L38" i="47"/>
  <c r="AX14" i="55" l="1"/>
  <c r="BJ13" i="35"/>
  <c r="BM13" i="35"/>
  <c r="AD14" i="55"/>
  <c r="AG14" i="55"/>
  <c r="AB14" i="55"/>
  <c r="AT13" i="35"/>
  <c r="BQ13" i="35" s="1"/>
  <c r="BE13" i="35"/>
  <c r="AT14" i="55"/>
  <c r="AM15" i="56"/>
  <c r="AF14" i="55"/>
  <c r="AC14" i="55"/>
  <c r="AW14" i="55"/>
  <c r="AP14" i="55"/>
  <c r="T14" i="60"/>
  <c r="C14" i="60"/>
  <c r="Z14" i="60"/>
  <c r="D14" i="60"/>
  <c r="AF14" i="60"/>
  <c r="AG15" i="60" s="1"/>
  <c r="F14" i="60"/>
  <c r="AL14" i="60"/>
  <c r="AM15" i="60" s="1"/>
  <c r="E14" i="60"/>
  <c r="AL14" i="59"/>
  <c r="AM15" i="59" s="1"/>
  <c r="E14" i="59"/>
  <c r="Z14" i="59"/>
  <c r="D14" i="59"/>
  <c r="AF14" i="59"/>
  <c r="AG15" i="59" s="1"/>
  <c r="F14" i="59"/>
  <c r="T14" i="59"/>
  <c r="U15" i="59" s="1"/>
  <c r="C14" i="59"/>
  <c r="T14" i="58"/>
  <c r="U15" i="58" s="1"/>
  <c r="C14" i="58"/>
  <c r="AF14" i="58"/>
  <c r="AG15" i="58" s="1"/>
  <c r="F14" i="58"/>
  <c r="AL14" i="58"/>
  <c r="AM15" i="58" s="1"/>
  <c r="E14" i="58"/>
  <c r="Z14" i="58"/>
  <c r="AA15" i="58" s="1"/>
  <c r="D14" i="58"/>
  <c r="U15" i="60"/>
  <c r="AA15" i="56"/>
  <c r="AL14" i="57"/>
  <c r="AM15" i="57" s="1"/>
  <c r="E14" i="57"/>
  <c r="AA15" i="59"/>
  <c r="D14" i="57"/>
  <c r="Z14" i="57"/>
  <c r="AA15" i="57" s="1"/>
  <c r="G14" i="56"/>
  <c r="H14" i="56"/>
  <c r="J14" i="56" s="1"/>
  <c r="U15" i="56"/>
  <c r="AA15" i="60"/>
  <c r="AG15" i="56"/>
  <c r="C14" i="57"/>
  <c r="T14" i="57"/>
  <c r="U15" i="57" s="1"/>
  <c r="AF14" i="57"/>
  <c r="AG15" i="57" s="1"/>
  <c r="F14" i="57"/>
  <c r="AQ13" i="33"/>
  <c r="AV13" i="33" s="1"/>
  <c r="BS13" i="33" s="1"/>
  <c r="BD13" i="33"/>
  <c r="BI13" i="33"/>
  <c r="BH13" i="33"/>
  <c r="BO13" i="33"/>
  <c r="AV13" i="35"/>
  <c r="BS13" i="35" s="1"/>
  <c r="AU13" i="35"/>
  <c r="BR13" i="35" s="1"/>
  <c r="BT13" i="35" s="1"/>
  <c r="BF13" i="35"/>
  <c r="BB13" i="35"/>
  <c r="BH13" i="35"/>
  <c r="AT13" i="33"/>
  <c r="BQ13" i="33" s="1"/>
  <c r="BE13" i="33"/>
  <c r="BL13" i="33"/>
  <c r="AP13" i="33"/>
  <c r="BN13" i="35"/>
  <c r="AC13" i="49"/>
  <c r="P14" i="55"/>
  <c r="Q14" i="55"/>
  <c r="S14" i="55"/>
  <c r="R14" i="55"/>
  <c r="K39" i="47"/>
  <c r="F40" i="47"/>
  <c r="L39" i="47"/>
  <c r="D40" i="47"/>
  <c r="J39" i="47"/>
  <c r="E41" i="47"/>
  <c r="N39" i="47"/>
  <c r="C40" i="47" s="1"/>
  <c r="I39" i="47"/>
  <c r="H39" i="47"/>
  <c r="G40" i="47"/>
  <c r="M39" i="47"/>
  <c r="B14" i="59" l="1"/>
  <c r="G14" i="59" s="1"/>
  <c r="AK14" i="55"/>
  <c r="Z14" i="55" s="1"/>
  <c r="AH14" i="55"/>
  <c r="AI14" i="55"/>
  <c r="AJ14" i="55"/>
  <c r="B14" i="60"/>
  <c r="B14" i="58"/>
  <c r="I15" i="56"/>
  <c r="B14" i="57"/>
  <c r="BG13" i="33"/>
  <c r="BJ13" i="33"/>
  <c r="BP13" i="33"/>
  <c r="BU13" i="35"/>
  <c r="AU13" i="33"/>
  <c r="BR13" i="33" s="1"/>
  <c r="BV13" i="33" s="1"/>
  <c r="BF13" i="33"/>
  <c r="X14" i="49"/>
  <c r="AA14" i="49"/>
  <c r="Z14" i="49"/>
  <c r="AD13" i="49"/>
  <c r="AB14" i="49"/>
  <c r="Y14" i="49"/>
  <c r="H14" i="55"/>
  <c r="C15" i="55" s="1"/>
  <c r="N40" i="47"/>
  <c r="C41" i="47" s="1"/>
  <c r="I40" i="47"/>
  <c r="H40" i="47"/>
  <c r="K40" i="47"/>
  <c r="E42" i="47"/>
  <c r="G41" i="47"/>
  <c r="M40" i="47"/>
  <c r="D41" i="47"/>
  <c r="J40" i="47"/>
  <c r="F41" i="47"/>
  <c r="L40" i="47"/>
  <c r="H14" i="59" l="1"/>
  <c r="J14" i="59" s="1"/>
  <c r="I15" i="59" s="1"/>
  <c r="AA14" i="55"/>
  <c r="W15" i="55"/>
  <c r="U15" i="55"/>
  <c r="X15" i="55"/>
  <c r="Y15" i="55"/>
  <c r="V15" i="55"/>
  <c r="AB15" i="55" s="1"/>
  <c r="H14" i="60"/>
  <c r="J14" i="60" s="1"/>
  <c r="I15" i="60" s="1"/>
  <c r="G14" i="60"/>
  <c r="K14" i="59"/>
  <c r="H14" i="58"/>
  <c r="J14" i="58" s="1"/>
  <c r="I15" i="58" s="1"/>
  <c r="G14" i="58"/>
  <c r="G14" i="57"/>
  <c r="H14" i="57"/>
  <c r="J14" i="57" s="1"/>
  <c r="K14" i="56"/>
  <c r="BW13" i="33"/>
  <c r="X14" i="51"/>
  <c r="C14" i="52"/>
  <c r="AF14" i="49"/>
  <c r="C14" i="50"/>
  <c r="AA14" i="51"/>
  <c r="F14" i="52"/>
  <c r="F14" i="50"/>
  <c r="AI14" i="49"/>
  <c r="Y14" i="51"/>
  <c r="D14" i="50"/>
  <c r="D14" i="52"/>
  <c r="AG14" i="49"/>
  <c r="Z14" i="51"/>
  <c r="E14" i="52"/>
  <c r="E14" i="50"/>
  <c r="AH14" i="49"/>
  <c r="W14" i="51"/>
  <c r="B14" i="52"/>
  <c r="B14" i="50"/>
  <c r="AJ14" i="49"/>
  <c r="AY14" i="33"/>
  <c r="AW14" i="35"/>
  <c r="AE14" i="49"/>
  <c r="AC15" i="55"/>
  <c r="AD15" i="55"/>
  <c r="AE15" i="55"/>
  <c r="F15" i="55"/>
  <c r="AP15" i="55" s="1"/>
  <c r="AR14" i="55"/>
  <c r="D15" i="55"/>
  <c r="AN15" i="55" s="1"/>
  <c r="G15" i="55"/>
  <c r="E15" i="55"/>
  <c r="AO15" i="55" s="1"/>
  <c r="I14" i="55"/>
  <c r="AS14" i="55" s="1"/>
  <c r="AM15" i="55"/>
  <c r="N41" i="47"/>
  <c r="C42" i="47" s="1"/>
  <c r="I41" i="47"/>
  <c r="H41" i="47"/>
  <c r="K41" i="47"/>
  <c r="G42" i="47"/>
  <c r="M41" i="47"/>
  <c r="E43" i="47"/>
  <c r="F42" i="47"/>
  <c r="L41" i="47"/>
  <c r="D42" i="47"/>
  <c r="J41" i="47"/>
  <c r="AF15" i="55" l="1"/>
  <c r="AG15" i="55"/>
  <c r="AH15" i="55" s="1"/>
  <c r="K14" i="60"/>
  <c r="K14" i="58"/>
  <c r="I15" i="57"/>
  <c r="G14" i="68"/>
  <c r="L14" i="50"/>
  <c r="R14" i="50"/>
  <c r="AI15" i="55"/>
  <c r="AZ14" i="35"/>
  <c r="AP14" i="35" s="1"/>
  <c r="AM14" i="35"/>
  <c r="AY14" i="35"/>
  <c r="AO14" i="35" s="1"/>
  <c r="BA14" i="35"/>
  <c r="AQ14" i="35" s="1"/>
  <c r="AX14" i="35"/>
  <c r="AN14" i="35" s="1"/>
  <c r="Q14" i="52"/>
  <c r="K14" i="52"/>
  <c r="R14" i="52"/>
  <c r="L14" i="52"/>
  <c r="AO14" i="33"/>
  <c r="BK14" i="33"/>
  <c r="AZ14" i="33"/>
  <c r="BB14" i="33"/>
  <c r="BC14" i="33"/>
  <c r="BA14" i="33"/>
  <c r="AF14" i="51"/>
  <c r="AL14" i="51"/>
  <c r="AG14" i="51"/>
  <c r="AM14" i="51"/>
  <c r="Q14" i="50"/>
  <c r="K14" i="50"/>
  <c r="AL14" i="49"/>
  <c r="AN14" i="49"/>
  <c r="AM14" i="49"/>
  <c r="AK14" i="49"/>
  <c r="O14" i="50"/>
  <c r="I14" i="50"/>
  <c r="H14" i="50"/>
  <c r="N14" i="50"/>
  <c r="G14" i="50"/>
  <c r="M14" i="50"/>
  <c r="J14" i="52"/>
  <c r="P14" i="52"/>
  <c r="N14" i="52"/>
  <c r="H14" i="52"/>
  <c r="M14" i="52"/>
  <c r="G14" i="52"/>
  <c r="P14" i="50"/>
  <c r="J14" i="50"/>
  <c r="I14" i="52"/>
  <c r="O14" i="52"/>
  <c r="AC14" i="51"/>
  <c r="AI14" i="51"/>
  <c r="AH14" i="51"/>
  <c r="AB14" i="51"/>
  <c r="AK14" i="51"/>
  <c r="AE14" i="51"/>
  <c r="AD14" i="51"/>
  <c r="AJ14" i="51"/>
  <c r="AT15" i="55"/>
  <c r="M15" i="55"/>
  <c r="N15" i="55"/>
  <c r="AW15" i="55"/>
  <c r="O15" i="55"/>
  <c r="Q15" i="55" s="1"/>
  <c r="K15" i="55"/>
  <c r="J15" i="55"/>
  <c r="AQ15" i="55"/>
  <c r="AU15" i="55"/>
  <c r="L15" i="55"/>
  <c r="AX15" i="55"/>
  <c r="AV15" i="55"/>
  <c r="E44" i="47"/>
  <c r="D43" i="47"/>
  <c r="J42" i="47"/>
  <c r="G43" i="47"/>
  <c r="M42" i="47"/>
  <c r="N42" i="47"/>
  <c r="C43" i="47" s="1"/>
  <c r="I42" i="47"/>
  <c r="H42" i="47"/>
  <c r="F43" i="47"/>
  <c r="L42" i="47"/>
  <c r="K42" i="47"/>
  <c r="AJ15" i="55" l="1"/>
  <c r="Z15" i="55" s="1"/>
  <c r="AC14" i="49"/>
  <c r="Y15" i="49" s="1"/>
  <c r="AK15" i="55"/>
  <c r="H15" i="68"/>
  <c r="K14" i="57"/>
  <c r="AI15" i="56"/>
  <c r="E15" i="68"/>
  <c r="W15" i="56"/>
  <c r="AC15" i="56"/>
  <c r="F15" i="68"/>
  <c r="AD15" i="56"/>
  <c r="R15" i="56"/>
  <c r="Q15" i="56"/>
  <c r="AJ15" i="56"/>
  <c r="C15" i="68"/>
  <c r="X15" i="56"/>
  <c r="D15" i="68"/>
  <c r="B15" i="68"/>
  <c r="AA15" i="49"/>
  <c r="X15" i="49"/>
  <c r="B15" i="52" s="1"/>
  <c r="AT14" i="33"/>
  <c r="BQ14" i="33" s="1"/>
  <c r="BE14" i="33"/>
  <c r="BE14" i="35"/>
  <c r="AT14" i="35"/>
  <c r="BQ14" i="35" s="1"/>
  <c r="BK14" i="35"/>
  <c r="BC14" i="35"/>
  <c r="AR14" i="35"/>
  <c r="BO14" i="35" s="1"/>
  <c r="BH14" i="35"/>
  <c r="BI14" i="35"/>
  <c r="AU14" i="35"/>
  <c r="BR14" i="35" s="1"/>
  <c r="BF14" i="35"/>
  <c r="BL14" i="35"/>
  <c r="AV14" i="35"/>
  <c r="BS14" i="35" s="1"/>
  <c r="BM14" i="35"/>
  <c r="BG14" i="35"/>
  <c r="S14" i="50"/>
  <c r="T14" i="50" s="1"/>
  <c r="BM14" i="33"/>
  <c r="AQ14" i="33"/>
  <c r="AS14" i="33"/>
  <c r="BO14" i="33"/>
  <c r="AN14" i="51"/>
  <c r="AO14" i="51" s="1"/>
  <c r="BB14" i="35"/>
  <c r="AR14" i="33"/>
  <c r="BN14" i="33"/>
  <c r="S14" i="52"/>
  <c r="T14" i="52" s="1"/>
  <c r="BD14" i="33"/>
  <c r="AP14" i="33"/>
  <c r="BL14" i="33"/>
  <c r="BD14" i="35"/>
  <c r="BJ14" i="35"/>
  <c r="AS14" i="35"/>
  <c r="BP14" i="35" s="1"/>
  <c r="R15" i="55"/>
  <c r="P15" i="55"/>
  <c r="S15" i="55"/>
  <c r="N43" i="47"/>
  <c r="C44" i="47" s="1"/>
  <c r="I43" i="47"/>
  <c r="H43" i="47"/>
  <c r="K43" i="47"/>
  <c r="G44" i="47"/>
  <c r="M43" i="47"/>
  <c r="F44" i="47"/>
  <c r="L43" i="47"/>
  <c r="D44" i="47"/>
  <c r="J43" i="47"/>
  <c r="E45" i="47"/>
  <c r="Y16" i="55" l="1"/>
  <c r="X16" i="55"/>
  <c r="V16" i="55"/>
  <c r="U16" i="55"/>
  <c r="AE16" i="55" s="1"/>
  <c r="AA15" i="55"/>
  <c r="W16" i="55"/>
  <c r="AC16" i="55" s="1"/>
  <c r="C15" i="50"/>
  <c r="X15" i="51"/>
  <c r="C15" i="52"/>
  <c r="BN14" i="35"/>
  <c r="AB15" i="49"/>
  <c r="Z15" i="49"/>
  <c r="AD14" i="49"/>
  <c r="W15" i="51"/>
  <c r="AI15" i="51" s="1"/>
  <c r="AC15" i="60"/>
  <c r="AE15" i="60" s="1"/>
  <c r="AC15" i="58"/>
  <c r="AE15" i="58" s="1"/>
  <c r="AC15" i="59"/>
  <c r="AE15" i="59" s="1"/>
  <c r="AC15" i="57"/>
  <c r="AE15" i="57" s="1"/>
  <c r="AE15" i="56"/>
  <c r="X15" i="60"/>
  <c r="D15" i="56"/>
  <c r="Z15" i="56"/>
  <c r="X15" i="58"/>
  <c r="X15" i="59"/>
  <c r="X15" i="57"/>
  <c r="W15" i="57"/>
  <c r="Y15" i="57" s="1"/>
  <c r="Y15" i="56"/>
  <c r="W15" i="59"/>
  <c r="Y15" i="59" s="1"/>
  <c r="W15" i="58"/>
  <c r="Y15" i="58" s="1"/>
  <c r="W15" i="60"/>
  <c r="Y15" i="60" s="1"/>
  <c r="AL15" i="56"/>
  <c r="AJ15" i="60"/>
  <c r="E15" i="56"/>
  <c r="AJ15" i="58"/>
  <c r="AJ15" i="57"/>
  <c r="AJ15" i="59"/>
  <c r="T15" i="56"/>
  <c r="R15" i="60"/>
  <c r="R15" i="57"/>
  <c r="R15" i="59"/>
  <c r="R15" i="58"/>
  <c r="C15" i="56"/>
  <c r="AI15" i="57"/>
  <c r="AK15" i="57" s="1"/>
  <c r="AI15" i="60"/>
  <c r="AK15" i="60" s="1"/>
  <c r="AI15" i="59"/>
  <c r="AK15" i="59" s="1"/>
  <c r="AI15" i="58"/>
  <c r="AK15" i="58" s="1"/>
  <c r="AK15" i="56"/>
  <c r="Q15" i="58"/>
  <c r="S15" i="58" s="1"/>
  <c r="Q15" i="57"/>
  <c r="S15" i="57" s="1"/>
  <c r="S15" i="56"/>
  <c r="Q15" i="60"/>
  <c r="S15" i="60" s="1"/>
  <c r="Q15" i="59"/>
  <c r="S15" i="59" s="1"/>
  <c r="AD15" i="58"/>
  <c r="AD15" i="59"/>
  <c r="F15" i="56"/>
  <c r="AD15" i="60"/>
  <c r="AD15" i="57"/>
  <c r="AF15" i="56"/>
  <c r="BP14" i="33"/>
  <c r="AH15" i="49"/>
  <c r="D15" i="50"/>
  <c r="J15" i="50" s="1"/>
  <c r="AE15" i="49"/>
  <c r="AY15" i="33"/>
  <c r="BB15" i="33" s="1"/>
  <c r="AW14" i="33"/>
  <c r="BT14" i="33" s="1"/>
  <c r="BH14" i="33"/>
  <c r="BT14" i="35"/>
  <c r="BU14" i="35" s="1"/>
  <c r="AA15" i="51"/>
  <c r="AG15" i="51" s="1"/>
  <c r="AG15" i="49"/>
  <c r="B15" i="50"/>
  <c r="F15" i="50"/>
  <c r="L15" i="50" s="1"/>
  <c r="AJ15" i="49"/>
  <c r="AM15" i="49" s="1"/>
  <c r="AU14" i="33"/>
  <c r="BR14" i="33" s="1"/>
  <c r="BF14" i="33"/>
  <c r="AX14" i="33"/>
  <c r="BU14" i="33" s="1"/>
  <c r="BI14" i="33"/>
  <c r="BJ14" i="33"/>
  <c r="AF15" i="49"/>
  <c r="AV14" i="33"/>
  <c r="BS14" i="33" s="1"/>
  <c r="BG14" i="33"/>
  <c r="Z15" i="51"/>
  <c r="E15" i="50"/>
  <c r="E15" i="52"/>
  <c r="H15" i="55"/>
  <c r="AR15" i="55" s="1"/>
  <c r="AD15" i="51"/>
  <c r="AJ15" i="51"/>
  <c r="I15" i="52"/>
  <c r="O15" i="52"/>
  <c r="O15" i="50"/>
  <c r="I15" i="50"/>
  <c r="N15" i="52"/>
  <c r="H15" i="52"/>
  <c r="N44" i="47"/>
  <c r="C45" i="47" s="1"/>
  <c r="I44" i="47"/>
  <c r="H44" i="47"/>
  <c r="K44" i="47"/>
  <c r="F45" i="47"/>
  <c r="L44" i="47"/>
  <c r="G45" i="47"/>
  <c r="M44" i="47"/>
  <c r="E46" i="47"/>
  <c r="D45" i="47"/>
  <c r="J44" i="47"/>
  <c r="AA16" i="56" l="1"/>
  <c r="U16" i="56"/>
  <c r="F16" i="55"/>
  <c r="AC15" i="51"/>
  <c r="AG16" i="55"/>
  <c r="AK16" i="55" s="1"/>
  <c r="Y15" i="51"/>
  <c r="D15" i="52"/>
  <c r="AD16" i="55"/>
  <c r="D16" i="55"/>
  <c r="AN16" i="55" s="1"/>
  <c r="AB16" i="55"/>
  <c r="AF16" i="55"/>
  <c r="F15" i="52"/>
  <c r="G15" i="52" s="1"/>
  <c r="AI15" i="49"/>
  <c r="E16" i="55"/>
  <c r="AO16" i="55" s="1"/>
  <c r="AW15" i="35"/>
  <c r="T15" i="60"/>
  <c r="U16" i="60" s="1"/>
  <c r="C15" i="60"/>
  <c r="Z15" i="60"/>
  <c r="AA16" i="60" s="1"/>
  <c r="D15" i="60"/>
  <c r="AF15" i="60"/>
  <c r="AG16" i="60" s="1"/>
  <c r="F15" i="60"/>
  <c r="AL15" i="60"/>
  <c r="AM16" i="60" s="1"/>
  <c r="E15" i="60"/>
  <c r="AL15" i="59"/>
  <c r="AM16" i="59" s="1"/>
  <c r="E15" i="59"/>
  <c r="AG16" i="56"/>
  <c r="T15" i="59"/>
  <c r="U16" i="59" s="1"/>
  <c r="C15" i="59"/>
  <c r="Z15" i="59"/>
  <c r="AA16" i="59" s="1"/>
  <c r="D15" i="59"/>
  <c r="AF15" i="59"/>
  <c r="AG16" i="59" s="1"/>
  <c r="F15" i="59"/>
  <c r="AF15" i="58"/>
  <c r="AG16" i="58" s="1"/>
  <c r="F15" i="58"/>
  <c r="AL15" i="58"/>
  <c r="AM16" i="58" s="1"/>
  <c r="E15" i="58"/>
  <c r="T15" i="58"/>
  <c r="U16" i="58" s="1"/>
  <c r="C15" i="58"/>
  <c r="Z15" i="58"/>
  <c r="AA16" i="58" s="1"/>
  <c r="D15" i="58"/>
  <c r="AL15" i="57"/>
  <c r="AM16" i="57" s="1"/>
  <c r="E15" i="57"/>
  <c r="B15" i="56"/>
  <c r="F15" i="57"/>
  <c r="AF15" i="57"/>
  <c r="AG16" i="57" s="1"/>
  <c r="Z15" i="57"/>
  <c r="AA16" i="57" s="1"/>
  <c r="D15" i="57"/>
  <c r="C15" i="57"/>
  <c r="T15" i="57"/>
  <c r="U16" i="57" s="1"/>
  <c r="AM16" i="56"/>
  <c r="M15" i="50"/>
  <c r="P15" i="50"/>
  <c r="AO15" i="33"/>
  <c r="AT15" i="33" s="1"/>
  <c r="BQ15" i="33" s="1"/>
  <c r="AM15" i="51"/>
  <c r="BK15" i="33"/>
  <c r="BC15" i="33"/>
  <c r="AS15" i="33" s="1"/>
  <c r="AX15" i="33" s="1"/>
  <c r="BU15" i="33" s="1"/>
  <c r="BA15" i="33"/>
  <c r="AQ15" i="33" s="1"/>
  <c r="AV15" i="33" s="1"/>
  <c r="BS15" i="33" s="1"/>
  <c r="G15" i="50"/>
  <c r="M15" i="52"/>
  <c r="BV14" i="33"/>
  <c r="BW14" i="33" s="1"/>
  <c r="AZ15" i="33"/>
  <c r="AP15" i="33" s="1"/>
  <c r="AU15" i="33" s="1"/>
  <c r="BR15" i="33" s="1"/>
  <c r="AL15" i="49"/>
  <c r="AF15" i="51"/>
  <c r="AL15" i="51"/>
  <c r="AB15" i="51"/>
  <c r="N15" i="50"/>
  <c r="AN15" i="49"/>
  <c r="H15" i="50"/>
  <c r="R15" i="50"/>
  <c r="AK15" i="49"/>
  <c r="K15" i="52"/>
  <c r="Q15" i="52"/>
  <c r="AH15" i="51"/>
  <c r="Q15" i="50"/>
  <c r="K15" i="50"/>
  <c r="G16" i="55"/>
  <c r="AQ16" i="55" s="1"/>
  <c r="C16" i="55"/>
  <c r="I15" i="55"/>
  <c r="AS15" i="55" s="1"/>
  <c r="BM15" i="33"/>
  <c r="AR15" i="33"/>
  <c r="AW15" i="33" s="1"/>
  <c r="BT15" i="33" s="1"/>
  <c r="BN15" i="33"/>
  <c r="AP16" i="55"/>
  <c r="K45" i="47"/>
  <c r="E47" i="47"/>
  <c r="G46" i="47"/>
  <c r="M45" i="47"/>
  <c r="F46" i="47"/>
  <c r="L45" i="47"/>
  <c r="D46" i="47"/>
  <c r="J45" i="47"/>
  <c r="N45" i="47"/>
  <c r="C46" i="47" s="1"/>
  <c r="I45" i="47"/>
  <c r="H45" i="47"/>
  <c r="AZ15" i="35" l="1"/>
  <c r="AP15" i="35" s="1"/>
  <c r="AM15" i="35"/>
  <c r="AX15" i="35"/>
  <c r="AN15" i="35" s="1"/>
  <c r="AY15" i="35"/>
  <c r="AO15" i="35" s="1"/>
  <c r="BA15" i="35"/>
  <c r="AQ15" i="35" s="1"/>
  <c r="P15" i="52"/>
  <c r="S15" i="52" s="1"/>
  <c r="T15" i="52" s="1"/>
  <c r="J15" i="52"/>
  <c r="BB15" i="35"/>
  <c r="AJ16" i="55"/>
  <c r="AH16" i="55"/>
  <c r="AK15" i="51"/>
  <c r="AN15" i="51" s="1"/>
  <c r="AO15" i="51" s="1"/>
  <c r="AE15" i="51"/>
  <c r="L15" i="52"/>
  <c r="R15" i="52"/>
  <c r="AI16" i="55"/>
  <c r="B15" i="60"/>
  <c r="B15" i="59"/>
  <c r="B15" i="58"/>
  <c r="H15" i="56"/>
  <c r="J15" i="56" s="1"/>
  <c r="G15" i="56"/>
  <c r="B15" i="57"/>
  <c r="BL15" i="33"/>
  <c r="BO15" i="33"/>
  <c r="BI15" i="33"/>
  <c r="BE15" i="33"/>
  <c r="AW16" i="55"/>
  <c r="L16" i="55"/>
  <c r="AC15" i="49"/>
  <c r="Z16" i="49" s="1"/>
  <c r="D16" i="50" s="1"/>
  <c r="S15" i="50"/>
  <c r="T15" i="50" s="1"/>
  <c r="BF15" i="33"/>
  <c r="BD15" i="33"/>
  <c r="AU16" i="55"/>
  <c r="M16" i="55"/>
  <c r="AT16" i="55"/>
  <c r="AX16" i="55"/>
  <c r="O16" i="55"/>
  <c r="Q16" i="55" s="1"/>
  <c r="K16" i="55"/>
  <c r="AM16" i="55"/>
  <c r="N16" i="55"/>
  <c r="AV16" i="55"/>
  <c r="J16" i="55"/>
  <c r="Z16" i="55"/>
  <c r="AA16" i="55" s="1"/>
  <c r="AA16" i="49"/>
  <c r="Z16" i="51" s="1"/>
  <c r="AB16" i="49"/>
  <c r="AA16" i="51" s="1"/>
  <c r="BG15" i="33"/>
  <c r="BH15" i="33"/>
  <c r="BJ15" i="33"/>
  <c r="Y16" i="51"/>
  <c r="D16" i="52"/>
  <c r="N46" i="47"/>
  <c r="C47" i="47" s="1"/>
  <c r="I46" i="47"/>
  <c r="H46" i="47"/>
  <c r="K46" i="47"/>
  <c r="D47" i="47"/>
  <c r="J46" i="47"/>
  <c r="F47" i="47"/>
  <c r="L46" i="47"/>
  <c r="G47" i="47"/>
  <c r="M46" i="47"/>
  <c r="E48" i="47"/>
  <c r="X16" i="49" l="1"/>
  <c r="B16" i="50" s="1"/>
  <c r="H16" i="50" s="1"/>
  <c r="BG15" i="35"/>
  <c r="BM15" i="35"/>
  <c r="AV15" i="35"/>
  <c r="BS15" i="35" s="1"/>
  <c r="BK15" i="35"/>
  <c r="AT15" i="35"/>
  <c r="BQ15" i="35" s="1"/>
  <c r="BE15" i="35"/>
  <c r="BJ15" i="35"/>
  <c r="BD15" i="35"/>
  <c r="AS15" i="35"/>
  <c r="BP15" i="35" s="1"/>
  <c r="AD15" i="49"/>
  <c r="BC15" i="35"/>
  <c r="BI15" i="35"/>
  <c r="AR15" i="35"/>
  <c r="BO15" i="35" s="1"/>
  <c r="BH15" i="35"/>
  <c r="BP15" i="33"/>
  <c r="AU15" i="35"/>
  <c r="BR15" i="35" s="1"/>
  <c r="BL15" i="35"/>
  <c r="BF15" i="35"/>
  <c r="H15" i="60"/>
  <c r="J15" i="60" s="1"/>
  <c r="I16" i="60" s="1"/>
  <c r="G15" i="60"/>
  <c r="H15" i="59"/>
  <c r="J15" i="59" s="1"/>
  <c r="I16" i="59" s="1"/>
  <c r="G15" i="59"/>
  <c r="H15" i="58"/>
  <c r="J15" i="58" s="1"/>
  <c r="I16" i="58" s="1"/>
  <c r="G15" i="58"/>
  <c r="H15" i="57"/>
  <c r="J15" i="57" s="1"/>
  <c r="I16" i="57" s="1"/>
  <c r="G15" i="57"/>
  <c r="I16" i="56"/>
  <c r="X17" i="55"/>
  <c r="Y16" i="49"/>
  <c r="C16" i="50" s="1"/>
  <c r="O16" i="50" s="1"/>
  <c r="U17" i="55"/>
  <c r="S16" i="55"/>
  <c r="W17" i="55"/>
  <c r="P16" i="55"/>
  <c r="R16" i="55"/>
  <c r="F16" i="50"/>
  <c r="L16" i="50" s="1"/>
  <c r="Y17" i="55"/>
  <c r="V17" i="55"/>
  <c r="E16" i="52"/>
  <c r="Q16" i="52" s="1"/>
  <c r="E16" i="50"/>
  <c r="Q16" i="50" s="1"/>
  <c r="F16" i="52"/>
  <c r="L16" i="52" s="1"/>
  <c r="BV15" i="33"/>
  <c r="BW15" i="33" s="1"/>
  <c r="AF16" i="51"/>
  <c r="AL16" i="51"/>
  <c r="AK16" i="51"/>
  <c r="AE16" i="51"/>
  <c r="J16" i="50"/>
  <c r="P16" i="50"/>
  <c r="P16" i="52"/>
  <c r="J16" i="52"/>
  <c r="AG16" i="51"/>
  <c r="AM16" i="51"/>
  <c r="N47" i="47"/>
  <c r="C48" i="47" s="1"/>
  <c r="I47" i="47"/>
  <c r="H47" i="47"/>
  <c r="F48" i="47"/>
  <c r="L47" i="47"/>
  <c r="D48" i="47"/>
  <c r="J47" i="47"/>
  <c r="K47" i="47"/>
  <c r="E49" i="47"/>
  <c r="G48" i="47"/>
  <c r="M47" i="47"/>
  <c r="W16" i="51" l="1"/>
  <c r="N16" i="50"/>
  <c r="B16" i="52"/>
  <c r="M16" i="52" s="1"/>
  <c r="H16" i="55"/>
  <c r="AR16" i="55" s="1"/>
  <c r="BT15" i="35"/>
  <c r="BN15" i="35"/>
  <c r="K15" i="60"/>
  <c r="K15" i="59"/>
  <c r="G15" i="68"/>
  <c r="K15" i="58"/>
  <c r="K15" i="56"/>
  <c r="R16" i="56"/>
  <c r="X16" i="56"/>
  <c r="AC16" i="56"/>
  <c r="AI16" i="56"/>
  <c r="W16" i="56"/>
  <c r="D16" i="68"/>
  <c r="E16" i="68"/>
  <c r="AD16" i="56"/>
  <c r="C16" i="68"/>
  <c r="F16" i="68"/>
  <c r="B16" i="68"/>
  <c r="Q16" i="56"/>
  <c r="AJ16" i="56"/>
  <c r="K15" i="57"/>
  <c r="AF16" i="49"/>
  <c r="X16" i="51"/>
  <c r="AH16" i="51" s="1"/>
  <c r="I16" i="50"/>
  <c r="AW16" i="35"/>
  <c r="AM16" i="35" s="1"/>
  <c r="BI16" i="35" s="1"/>
  <c r="R16" i="50"/>
  <c r="S16" i="50" s="1"/>
  <c r="T16" i="50" s="1"/>
  <c r="AG16" i="49"/>
  <c r="AI16" i="49"/>
  <c r="AJ16" i="49"/>
  <c r="AK16" i="49" s="1"/>
  <c r="AH16" i="49"/>
  <c r="AY16" i="33"/>
  <c r="AO16" i="33" s="1"/>
  <c r="AT16" i="33" s="1"/>
  <c r="BQ16" i="33" s="1"/>
  <c r="C16" i="52"/>
  <c r="I16" i="52" s="1"/>
  <c r="AE16" i="49"/>
  <c r="AF17" i="55"/>
  <c r="AI16" i="51"/>
  <c r="AC16" i="51"/>
  <c r="AE17" i="55"/>
  <c r="AD17" i="55"/>
  <c r="AC17" i="55"/>
  <c r="AG17" i="55"/>
  <c r="AK17" i="55" s="1"/>
  <c r="AB17" i="55"/>
  <c r="M16" i="50"/>
  <c r="K16" i="50"/>
  <c r="H16" i="52"/>
  <c r="N16" i="52"/>
  <c r="G16" i="50"/>
  <c r="K16" i="52"/>
  <c r="AY16" i="35"/>
  <c r="AO16" i="35" s="1"/>
  <c r="BK16" i="35" s="1"/>
  <c r="BA16" i="35"/>
  <c r="AQ16" i="35" s="1"/>
  <c r="BG16" i="35" s="1"/>
  <c r="AZ16" i="35"/>
  <c r="AP16" i="35" s="1"/>
  <c r="BF16" i="35" s="1"/>
  <c r="R16" i="52"/>
  <c r="AR16" i="35"/>
  <c r="BO16" i="35" s="1"/>
  <c r="AX16" i="35"/>
  <c r="AN16" i="35" s="1"/>
  <c r="BD16" i="35" s="1"/>
  <c r="K48" i="47"/>
  <c r="N48" i="47"/>
  <c r="C49" i="47" s="1"/>
  <c r="I48" i="47"/>
  <c r="H48" i="47"/>
  <c r="D49" i="47"/>
  <c r="J48" i="47"/>
  <c r="F49" i="47"/>
  <c r="L48" i="47"/>
  <c r="E50" i="47"/>
  <c r="G49" i="47"/>
  <c r="M48" i="47"/>
  <c r="F17" i="55" l="1"/>
  <c r="I16" i="55"/>
  <c r="AS16" i="55" s="1"/>
  <c r="G17" i="55"/>
  <c r="AQ17" i="55" s="1"/>
  <c r="C17" i="55"/>
  <c r="AM17" i="55" s="1"/>
  <c r="E17" i="55"/>
  <c r="AO17" i="55" s="1"/>
  <c r="D17" i="55"/>
  <c r="AN17" i="55" s="1"/>
  <c r="O16" i="52"/>
  <c r="S16" i="52" s="1"/>
  <c r="T16" i="52" s="1"/>
  <c r="BU15" i="35"/>
  <c r="H16" i="68"/>
  <c r="W16" i="60"/>
  <c r="Y16" i="60" s="1"/>
  <c r="W16" i="58"/>
  <c r="Y16" i="58" s="1"/>
  <c r="Y16" i="56"/>
  <c r="W16" i="59"/>
  <c r="Y16" i="59" s="1"/>
  <c r="W16" i="57"/>
  <c r="Y16" i="57" s="1"/>
  <c r="AC16" i="57"/>
  <c r="AE16" i="57" s="1"/>
  <c r="AC16" i="58"/>
  <c r="AE16" i="58" s="1"/>
  <c r="AC16" i="60"/>
  <c r="AE16" i="60" s="1"/>
  <c r="AE16" i="56"/>
  <c r="AC16" i="59"/>
  <c r="AE16" i="59" s="1"/>
  <c r="D16" i="56"/>
  <c r="Z16" i="56"/>
  <c r="AA17" i="56" s="1"/>
  <c r="X16" i="59"/>
  <c r="X16" i="57"/>
  <c r="X16" i="58"/>
  <c r="X16" i="60"/>
  <c r="AJ16" i="58"/>
  <c r="AL16" i="56"/>
  <c r="AJ16" i="57"/>
  <c r="AJ16" i="60"/>
  <c r="E16" i="56"/>
  <c r="AJ16" i="59"/>
  <c r="R16" i="60"/>
  <c r="C16" i="56"/>
  <c r="T16" i="56"/>
  <c r="R16" i="57"/>
  <c r="R16" i="58"/>
  <c r="R16" i="59"/>
  <c r="AF16" i="56"/>
  <c r="AD16" i="60"/>
  <c r="AD16" i="57"/>
  <c r="AD16" i="59"/>
  <c r="F16" i="56"/>
  <c r="AD16" i="58"/>
  <c r="Q16" i="59"/>
  <c r="S16" i="59" s="1"/>
  <c r="Q16" i="58"/>
  <c r="S16" i="58" s="1"/>
  <c r="Q16" i="57"/>
  <c r="S16" i="57" s="1"/>
  <c r="Q16" i="60"/>
  <c r="S16" i="60" s="1"/>
  <c r="S16" i="56"/>
  <c r="AK16" i="56"/>
  <c r="AI16" i="59"/>
  <c r="AK16" i="59" s="1"/>
  <c r="AI16" i="58"/>
  <c r="AK16" i="58" s="1"/>
  <c r="AI16" i="57"/>
  <c r="AK16" i="57" s="1"/>
  <c r="AI16" i="60"/>
  <c r="AK16" i="60" s="1"/>
  <c r="BC16" i="33"/>
  <c r="AS16" i="33" s="1"/>
  <c r="AX16" i="33" s="1"/>
  <c r="BU16" i="33" s="1"/>
  <c r="AZ16" i="33"/>
  <c r="AP16" i="33" s="1"/>
  <c r="AU16" i="33" s="1"/>
  <c r="BR16" i="33" s="1"/>
  <c r="BK16" i="33"/>
  <c r="AM16" i="49"/>
  <c r="AC16" i="49" s="1"/>
  <c r="AD16" i="49" s="1"/>
  <c r="BA16" i="33"/>
  <c r="AQ16" i="33" s="1"/>
  <c r="AV16" i="33" s="1"/>
  <c r="BS16" i="33" s="1"/>
  <c r="AB16" i="51"/>
  <c r="BE16" i="33"/>
  <c r="BB16" i="33"/>
  <c r="AR16" i="33" s="1"/>
  <c r="AW16" i="33" s="1"/>
  <c r="BT16" i="33" s="1"/>
  <c r="BC16" i="35"/>
  <c r="AN16" i="49"/>
  <c r="AL16" i="49"/>
  <c r="AI17" i="55"/>
  <c r="BG16" i="33"/>
  <c r="G16" i="52"/>
  <c r="AJ16" i="51"/>
  <c r="AN16" i="51" s="1"/>
  <c r="AO16" i="51" s="1"/>
  <c r="AD16" i="51"/>
  <c r="AH17" i="55"/>
  <c r="AJ17" i="55"/>
  <c r="AT16" i="35"/>
  <c r="BQ16" i="35" s="1"/>
  <c r="BE16" i="35"/>
  <c r="AV16" i="35"/>
  <c r="BS16" i="35" s="1"/>
  <c r="AU16" i="35"/>
  <c r="BR16" i="35" s="1"/>
  <c r="BM16" i="35"/>
  <c r="BL16" i="35"/>
  <c r="AS16" i="35"/>
  <c r="BP16" i="35" s="1"/>
  <c r="BB16" i="35"/>
  <c r="BJ16" i="35"/>
  <c r="BH16" i="35"/>
  <c r="AT17" i="55"/>
  <c r="K17" i="55"/>
  <c r="AP17" i="55"/>
  <c r="AU17" i="55"/>
  <c r="O17" i="55"/>
  <c r="Q17" i="55" s="1"/>
  <c r="N49" i="47"/>
  <c r="C50" i="47" s="1"/>
  <c r="I49" i="47"/>
  <c r="H49" i="47"/>
  <c r="E51" i="47"/>
  <c r="F50" i="47"/>
  <c r="L49" i="47"/>
  <c r="D50" i="47"/>
  <c r="J49" i="47"/>
  <c r="K49" i="47"/>
  <c r="G50" i="47"/>
  <c r="M49" i="47"/>
  <c r="J17" i="55" l="1"/>
  <c r="AW17" i="55"/>
  <c r="AX17" i="55"/>
  <c r="AV17" i="55"/>
  <c r="N17" i="55"/>
  <c r="M17" i="55"/>
  <c r="L17" i="55"/>
  <c r="BL16" i="33"/>
  <c r="T16" i="60"/>
  <c r="U17" i="60" s="1"/>
  <c r="C16" i="60"/>
  <c r="AL16" i="60"/>
  <c r="AM17" i="60" s="1"/>
  <c r="E16" i="60"/>
  <c r="AF16" i="60"/>
  <c r="AG17" i="60" s="1"/>
  <c r="F16" i="60"/>
  <c r="B16" i="56"/>
  <c r="G16" i="56" s="1"/>
  <c r="Z16" i="60"/>
  <c r="AA17" i="60" s="1"/>
  <c r="D16" i="60"/>
  <c r="AL16" i="59"/>
  <c r="AM17" i="59" s="1"/>
  <c r="E16" i="59"/>
  <c r="Z16" i="59"/>
  <c r="AA17" i="59" s="1"/>
  <c r="D16" i="59"/>
  <c r="AF16" i="59"/>
  <c r="AG17" i="59" s="1"/>
  <c r="F16" i="59"/>
  <c r="T16" i="59"/>
  <c r="U17" i="59" s="1"/>
  <c r="C16" i="59"/>
  <c r="Z16" i="58"/>
  <c r="AA17" i="58" s="1"/>
  <c r="D16" i="58"/>
  <c r="T16" i="58"/>
  <c r="U17" i="58" s="1"/>
  <c r="C16" i="58"/>
  <c r="AF16" i="58"/>
  <c r="AG17" i="58" s="1"/>
  <c r="F16" i="58"/>
  <c r="AL16" i="58"/>
  <c r="AM17" i="58" s="1"/>
  <c r="E16" i="58"/>
  <c r="D16" i="57"/>
  <c r="Z16" i="57"/>
  <c r="AA17" i="57" s="1"/>
  <c r="AG17" i="56"/>
  <c r="H16" i="56"/>
  <c r="J16" i="56" s="1"/>
  <c r="AL16" i="57"/>
  <c r="AM17" i="57" s="1"/>
  <c r="E16" i="57"/>
  <c r="C16" i="57"/>
  <c r="T16" i="57"/>
  <c r="U17" i="57" s="1"/>
  <c r="AM17" i="56"/>
  <c r="AF16" i="57"/>
  <c r="AG17" i="57" s="1"/>
  <c r="F16" i="57"/>
  <c r="U17" i="56"/>
  <c r="BF16" i="33"/>
  <c r="BO16" i="33"/>
  <c r="BV16" i="33"/>
  <c r="BI16" i="33"/>
  <c r="BD16" i="33"/>
  <c r="BJ16" i="33"/>
  <c r="BN16" i="33"/>
  <c r="AB17" i="49"/>
  <c r="F17" i="50" s="1"/>
  <c r="R17" i="50" s="1"/>
  <c r="BH16" i="33"/>
  <c r="X17" i="49"/>
  <c r="B17" i="50" s="1"/>
  <c r="BM16" i="33"/>
  <c r="Z17" i="49"/>
  <c r="Y17" i="51" s="1"/>
  <c r="AK17" i="51" s="1"/>
  <c r="AA17" i="49"/>
  <c r="E17" i="52" s="1"/>
  <c r="Y17" i="49"/>
  <c r="C17" i="52" s="1"/>
  <c r="O17" i="52" s="1"/>
  <c r="Z17" i="55"/>
  <c r="V18" i="55" s="1"/>
  <c r="BN16" i="35"/>
  <c r="BT16" i="35"/>
  <c r="X18" i="55"/>
  <c r="W18" i="55"/>
  <c r="Y18" i="55"/>
  <c r="U18" i="55"/>
  <c r="R17" i="55"/>
  <c r="S17" i="55"/>
  <c r="P17" i="55"/>
  <c r="W17" i="51"/>
  <c r="B17" i="52"/>
  <c r="N50" i="47"/>
  <c r="C51" i="47" s="1"/>
  <c r="I50" i="47"/>
  <c r="H50" i="47"/>
  <c r="D51" i="47"/>
  <c r="J50" i="47"/>
  <c r="F51" i="47"/>
  <c r="L50" i="47"/>
  <c r="K50" i="47"/>
  <c r="E52" i="47"/>
  <c r="G51" i="47"/>
  <c r="M50" i="47"/>
  <c r="AE17" i="51" l="1"/>
  <c r="D17" i="50"/>
  <c r="P17" i="50" s="1"/>
  <c r="AA17" i="51"/>
  <c r="AG17" i="51" s="1"/>
  <c r="F17" i="52"/>
  <c r="AA17" i="55"/>
  <c r="B16" i="58"/>
  <c r="H16" i="58" s="1"/>
  <c r="J16" i="58" s="1"/>
  <c r="I17" i="58" s="1"/>
  <c r="B16" i="60"/>
  <c r="B16" i="59"/>
  <c r="G16" i="59" s="1"/>
  <c r="B16" i="57"/>
  <c r="G16" i="57" s="1"/>
  <c r="I17" i="56"/>
  <c r="BP16" i="33"/>
  <c r="BW16" i="33" s="1"/>
  <c r="X17" i="51"/>
  <c r="AD17" i="51" s="1"/>
  <c r="AW17" i="35"/>
  <c r="AM17" i="35" s="1"/>
  <c r="BI17" i="35" s="1"/>
  <c r="I17" i="52"/>
  <c r="AF17" i="49"/>
  <c r="C17" i="50"/>
  <c r="BU16" i="35"/>
  <c r="AG17" i="49"/>
  <c r="AH17" i="49"/>
  <c r="Z17" i="51"/>
  <c r="AL17" i="51" s="1"/>
  <c r="D17" i="52"/>
  <c r="M17" i="52" s="1"/>
  <c r="AI17" i="49"/>
  <c r="AG18" i="55"/>
  <c r="AJ18" i="55" s="1"/>
  <c r="E17" i="50"/>
  <c r="Q17" i="50" s="1"/>
  <c r="AE17" i="49"/>
  <c r="AJ17" i="49"/>
  <c r="AK17" i="49" s="1"/>
  <c r="AY17" i="33"/>
  <c r="BK17" i="33" s="1"/>
  <c r="AB18" i="55"/>
  <c r="AC18" i="55"/>
  <c r="AE18" i="55"/>
  <c r="AF18" i="55"/>
  <c r="AD18" i="55"/>
  <c r="L17" i="50"/>
  <c r="H17" i="55"/>
  <c r="G18" i="55" s="1"/>
  <c r="J17" i="50"/>
  <c r="L17" i="52"/>
  <c r="R17" i="52"/>
  <c r="AI17" i="51"/>
  <c r="AC17" i="51"/>
  <c r="AH17" i="51"/>
  <c r="AM17" i="49"/>
  <c r="K17" i="52"/>
  <c r="Q17" i="52"/>
  <c r="N17" i="50"/>
  <c r="H17" i="50"/>
  <c r="K17" i="50"/>
  <c r="N17" i="52"/>
  <c r="H17" i="52"/>
  <c r="AK18" i="55"/>
  <c r="K51" i="47"/>
  <c r="G52" i="47"/>
  <c r="M51" i="47"/>
  <c r="F52" i="47"/>
  <c r="L51" i="47"/>
  <c r="D52" i="47"/>
  <c r="J51" i="47"/>
  <c r="N51" i="47"/>
  <c r="C52" i="47" s="1"/>
  <c r="I51" i="47"/>
  <c r="H51" i="47"/>
  <c r="E53" i="47"/>
  <c r="BA17" i="35" l="1"/>
  <c r="AQ17" i="35" s="1"/>
  <c r="AR17" i="35"/>
  <c r="BO17" i="35" s="1"/>
  <c r="AB17" i="51"/>
  <c r="G16" i="58"/>
  <c r="AF17" i="51"/>
  <c r="AJ17" i="51"/>
  <c r="BC17" i="35"/>
  <c r="H16" i="59"/>
  <c r="J16" i="59" s="1"/>
  <c r="I17" i="59" s="1"/>
  <c r="AM17" i="51"/>
  <c r="H16" i="60"/>
  <c r="J16" i="60" s="1"/>
  <c r="I17" i="60" s="1"/>
  <c r="G16" i="60"/>
  <c r="H16" i="57"/>
  <c r="J16" i="57" s="1"/>
  <c r="I17" i="57" s="1"/>
  <c r="K16" i="57" s="1"/>
  <c r="K16" i="59"/>
  <c r="K16" i="58"/>
  <c r="K16" i="56"/>
  <c r="X17" i="56"/>
  <c r="G17" i="50"/>
  <c r="M17" i="50"/>
  <c r="BA17" i="33"/>
  <c r="AQ17" i="33" s="1"/>
  <c r="AV17" i="33" s="1"/>
  <c r="BS17" i="33" s="1"/>
  <c r="AY17" i="35"/>
  <c r="AO17" i="35" s="1"/>
  <c r="BE17" i="35" s="1"/>
  <c r="O17" i="50"/>
  <c r="S17" i="50" s="1"/>
  <c r="T17" i="50" s="1"/>
  <c r="AX17" i="35"/>
  <c r="AN17" i="35" s="1"/>
  <c r="BD17" i="35" s="1"/>
  <c r="AR17" i="55"/>
  <c r="AN17" i="49"/>
  <c r="AC17" i="49" s="1"/>
  <c r="I17" i="50"/>
  <c r="AZ17" i="35"/>
  <c r="AP17" i="35" s="1"/>
  <c r="BF17" i="35" s="1"/>
  <c r="BC17" i="33"/>
  <c r="AS17" i="33" s="1"/>
  <c r="AX17" i="33" s="1"/>
  <c r="BU17" i="33" s="1"/>
  <c r="I17" i="55"/>
  <c r="AS17" i="55" s="1"/>
  <c r="AL17" i="49"/>
  <c r="AO17" i="33"/>
  <c r="AT17" i="33" s="1"/>
  <c r="BQ17" i="33" s="1"/>
  <c r="P17" i="52"/>
  <c r="S17" i="52" s="1"/>
  <c r="T17" i="52" s="1"/>
  <c r="J17" i="52"/>
  <c r="G17" i="52"/>
  <c r="AZ17" i="33"/>
  <c r="AP17" i="33" s="1"/>
  <c r="AU17" i="33" s="1"/>
  <c r="BR17" i="33" s="1"/>
  <c r="BB17" i="33"/>
  <c r="BN17" i="33" s="1"/>
  <c r="AH18" i="55"/>
  <c r="Z18" i="55" s="1"/>
  <c r="W19" i="55" s="1"/>
  <c r="AI18" i="55"/>
  <c r="F18" i="55"/>
  <c r="AP18" i="55" s="1"/>
  <c r="D18" i="55"/>
  <c r="E18" i="55"/>
  <c r="C18" i="55"/>
  <c r="AM18" i="55" s="1"/>
  <c r="BB17" i="35"/>
  <c r="BM17" i="35"/>
  <c r="AV17" i="35"/>
  <c r="BS17" i="35" s="1"/>
  <c r="BG17" i="35"/>
  <c r="BJ17" i="35"/>
  <c r="AS17" i="35"/>
  <c r="BP17" i="35" s="1"/>
  <c r="AN17" i="51"/>
  <c r="AO17" i="51" s="1"/>
  <c r="AQ18" i="55"/>
  <c r="N52" i="47"/>
  <c r="C53" i="47" s="1"/>
  <c r="I52" i="47"/>
  <c r="H52" i="47"/>
  <c r="K52" i="47"/>
  <c r="D53" i="47"/>
  <c r="J52" i="47"/>
  <c r="E54" i="47"/>
  <c r="F53" i="47"/>
  <c r="L52" i="47"/>
  <c r="G53" i="47"/>
  <c r="M52" i="47"/>
  <c r="R17" i="56" l="1"/>
  <c r="AJ17" i="56"/>
  <c r="AJ17" i="58" s="1"/>
  <c r="AU17" i="35"/>
  <c r="BR17" i="35" s="1"/>
  <c r="AT17" i="35"/>
  <c r="BQ17" i="35" s="1"/>
  <c r="Q17" i="56"/>
  <c r="Q17" i="60" s="1"/>
  <c r="S17" i="60" s="1"/>
  <c r="C17" i="68"/>
  <c r="B17" i="68"/>
  <c r="E17" i="68"/>
  <c r="AD17" i="56"/>
  <c r="AD17" i="59" s="1"/>
  <c r="AI17" i="56"/>
  <c r="AK17" i="56" s="1"/>
  <c r="D17" i="68"/>
  <c r="AC17" i="56"/>
  <c r="AC17" i="60" s="1"/>
  <c r="AE17" i="60" s="1"/>
  <c r="F17" i="68"/>
  <c r="K16" i="60"/>
  <c r="W17" i="56"/>
  <c r="W17" i="60" s="1"/>
  <c r="Y17" i="60" s="1"/>
  <c r="G16" i="68"/>
  <c r="AJ17" i="59"/>
  <c r="AJ17" i="57"/>
  <c r="AC17" i="59"/>
  <c r="AE17" i="59" s="1"/>
  <c r="AI17" i="58"/>
  <c r="AK17" i="58" s="1"/>
  <c r="AI17" i="59"/>
  <c r="AK17" i="59" s="1"/>
  <c r="AI17" i="60"/>
  <c r="AK17" i="60" s="1"/>
  <c r="D17" i="56"/>
  <c r="X17" i="59"/>
  <c r="X17" i="60"/>
  <c r="Z17" i="56"/>
  <c r="X17" i="57"/>
  <c r="X17" i="58"/>
  <c r="R17" i="60"/>
  <c r="T17" i="56"/>
  <c r="C17" i="56"/>
  <c r="R17" i="57"/>
  <c r="R17" i="59"/>
  <c r="R17" i="58"/>
  <c r="BI17" i="33"/>
  <c r="AR17" i="33"/>
  <c r="AW17" i="33" s="1"/>
  <c r="BT17" i="33" s="1"/>
  <c r="BM17" i="33"/>
  <c r="BL17" i="33"/>
  <c r="BO17" i="33"/>
  <c r="BE17" i="33"/>
  <c r="BH17" i="35"/>
  <c r="BK17" i="35"/>
  <c r="BL17" i="35"/>
  <c r="BF17" i="33"/>
  <c r="BD17" i="33"/>
  <c r="M18" i="55"/>
  <c r="AV18" i="55"/>
  <c r="O18" i="55"/>
  <c r="S18" i="55" s="1"/>
  <c r="AT18" i="55"/>
  <c r="K18" i="55"/>
  <c r="AN18" i="55"/>
  <c r="N18" i="55"/>
  <c r="AO18" i="55"/>
  <c r="AU18" i="55"/>
  <c r="L18" i="55"/>
  <c r="AW18" i="55"/>
  <c r="J18" i="55"/>
  <c r="AX18" i="55"/>
  <c r="V19" i="55"/>
  <c r="X19" i="55"/>
  <c r="U19" i="55"/>
  <c r="Y19" i="55"/>
  <c r="BN17" i="35"/>
  <c r="BT17" i="35"/>
  <c r="BG17" i="33"/>
  <c r="AA18" i="55"/>
  <c r="AD17" i="49"/>
  <c r="Z18" i="49"/>
  <c r="AA18" i="49"/>
  <c r="AB18" i="49"/>
  <c r="Y18" i="49"/>
  <c r="X18" i="49"/>
  <c r="N53" i="47"/>
  <c r="C54" i="47" s="1"/>
  <c r="I53" i="47"/>
  <c r="H53" i="47"/>
  <c r="K53" i="47"/>
  <c r="G54" i="47"/>
  <c r="M53" i="47"/>
  <c r="E55" i="47"/>
  <c r="D54" i="47"/>
  <c r="J53" i="47"/>
  <c r="F54" i="47"/>
  <c r="L53" i="47"/>
  <c r="AI17" i="57" l="1"/>
  <c r="AK17" i="57" s="1"/>
  <c r="AF17" i="56"/>
  <c r="Q17" i="59"/>
  <c r="S17" i="59" s="1"/>
  <c r="Q17" i="57"/>
  <c r="S17" i="57" s="1"/>
  <c r="AJ17" i="60"/>
  <c r="S17" i="56"/>
  <c r="U18" i="56" s="1"/>
  <c r="F17" i="56"/>
  <c r="E17" i="56"/>
  <c r="B17" i="56" s="1"/>
  <c r="G17" i="56" s="1"/>
  <c r="Q17" i="58"/>
  <c r="S17" i="58" s="1"/>
  <c r="AL17" i="56"/>
  <c r="AL17" i="60"/>
  <c r="E17" i="60"/>
  <c r="AD17" i="60"/>
  <c r="AD17" i="58"/>
  <c r="AF17" i="58" s="1"/>
  <c r="W17" i="58"/>
  <c r="Y17" i="58" s="1"/>
  <c r="AD17" i="57"/>
  <c r="F17" i="57" s="1"/>
  <c r="AC17" i="57"/>
  <c r="AE17" i="57" s="1"/>
  <c r="Z17" i="60"/>
  <c r="AA18" i="60" s="1"/>
  <c r="D17" i="60"/>
  <c r="T17" i="60"/>
  <c r="U18" i="60" s="1"/>
  <c r="C17" i="60"/>
  <c r="W17" i="59"/>
  <c r="Y17" i="59" s="1"/>
  <c r="Y17" i="56"/>
  <c r="AA18" i="56" s="1"/>
  <c r="AC17" i="58"/>
  <c r="AE17" i="58" s="1"/>
  <c r="W17" i="57"/>
  <c r="Y17" i="57" s="1"/>
  <c r="AE17" i="56"/>
  <c r="AG18" i="56" s="1"/>
  <c r="AM18" i="60"/>
  <c r="H17" i="68"/>
  <c r="T17" i="59"/>
  <c r="U18" i="59" s="1"/>
  <c r="C17" i="59"/>
  <c r="AF17" i="59"/>
  <c r="AG18" i="59" s="1"/>
  <c r="F17" i="59"/>
  <c r="AL17" i="59"/>
  <c r="AM18" i="59" s="1"/>
  <c r="E17" i="59"/>
  <c r="Z17" i="59"/>
  <c r="D17" i="59"/>
  <c r="Z17" i="58"/>
  <c r="D17" i="58"/>
  <c r="AL17" i="58"/>
  <c r="AM18" i="58" s="1"/>
  <c r="E17" i="58"/>
  <c r="T17" i="58"/>
  <c r="C17" i="58"/>
  <c r="Z17" i="57"/>
  <c r="D17" i="57"/>
  <c r="C17" i="57"/>
  <c r="T17" i="57"/>
  <c r="AL17" i="57"/>
  <c r="AM18" i="57" s="1"/>
  <c r="E17" i="57"/>
  <c r="AM18" i="56"/>
  <c r="BJ17" i="33"/>
  <c r="BP17" i="33"/>
  <c r="BH17" i="33"/>
  <c r="P18" i="55"/>
  <c r="R18" i="55"/>
  <c r="Q18" i="55"/>
  <c r="H18" i="55" s="1"/>
  <c r="C19" i="55" s="1"/>
  <c r="AC19" i="55"/>
  <c r="AG19" i="55"/>
  <c r="AJ19" i="55" s="1"/>
  <c r="AE19" i="55"/>
  <c r="AB19" i="55"/>
  <c r="AF19" i="55"/>
  <c r="AD19" i="55"/>
  <c r="BU17" i="35"/>
  <c r="AW18" i="35"/>
  <c r="AM18" i="35" s="1"/>
  <c r="BV17" i="33"/>
  <c r="AY18" i="33"/>
  <c r="F18" i="50"/>
  <c r="F18" i="52"/>
  <c r="AA18" i="51"/>
  <c r="AI18" i="49"/>
  <c r="B18" i="52"/>
  <c r="B18" i="50"/>
  <c r="AJ18" i="49"/>
  <c r="AE18" i="49"/>
  <c r="W18" i="51"/>
  <c r="C18" i="52"/>
  <c r="C18" i="50"/>
  <c r="X18" i="51"/>
  <c r="AF18" i="49"/>
  <c r="D18" i="52"/>
  <c r="D18" i="50"/>
  <c r="Y18" i="51"/>
  <c r="AG18" i="49"/>
  <c r="E18" i="52"/>
  <c r="Z18" i="51"/>
  <c r="E18" i="50"/>
  <c r="AH18" i="49"/>
  <c r="N54" i="47"/>
  <c r="C55" i="47" s="1"/>
  <c r="I54" i="47"/>
  <c r="H54" i="47"/>
  <c r="K54" i="47"/>
  <c r="E56" i="47"/>
  <c r="G55" i="47"/>
  <c r="M54" i="47"/>
  <c r="F55" i="47"/>
  <c r="L54" i="47"/>
  <c r="D55" i="47"/>
  <c r="J54" i="47"/>
  <c r="AA18" i="58" l="1"/>
  <c r="AA18" i="59"/>
  <c r="U18" i="57"/>
  <c r="F17" i="58"/>
  <c r="B17" i="58" s="1"/>
  <c r="AG18" i="58"/>
  <c r="AF17" i="57"/>
  <c r="AG18" i="57" s="1"/>
  <c r="U18" i="58"/>
  <c r="AF17" i="60"/>
  <c r="AG18" i="60" s="1"/>
  <c r="F17" i="60"/>
  <c r="B17" i="60" s="1"/>
  <c r="AA18" i="57"/>
  <c r="B17" i="59"/>
  <c r="H17" i="56"/>
  <c r="J17" i="56" s="1"/>
  <c r="I18" i="56" s="1"/>
  <c r="B17" i="57"/>
  <c r="BW17" i="33"/>
  <c r="AK19" i="55"/>
  <c r="AH19" i="55"/>
  <c r="AI19" i="55"/>
  <c r="G19" i="55"/>
  <c r="AQ19" i="55" s="1"/>
  <c r="F19" i="55"/>
  <c r="AP19" i="55" s="1"/>
  <c r="AX18" i="35"/>
  <c r="AN18" i="35" s="1"/>
  <c r="BA18" i="35"/>
  <c r="AQ18" i="35" s="1"/>
  <c r="BG18" i="35" s="1"/>
  <c r="AY18" i="35"/>
  <c r="AO18" i="35" s="1"/>
  <c r="BE18" i="35" s="1"/>
  <c r="AZ18" i="35"/>
  <c r="AP18" i="35" s="1"/>
  <c r="E19" i="55"/>
  <c r="BI18" i="35"/>
  <c r="AR18" i="35"/>
  <c r="BO18" i="35" s="1"/>
  <c r="AZ18" i="33"/>
  <c r="AP18" i="33" s="1"/>
  <c r="AU18" i="33" s="1"/>
  <c r="BR18" i="33" s="1"/>
  <c r="BA18" i="33"/>
  <c r="AQ18" i="33" s="1"/>
  <c r="AV18" i="33" s="1"/>
  <c r="BS18" i="33" s="1"/>
  <c r="BC18" i="33"/>
  <c r="AS18" i="33" s="1"/>
  <c r="AX18" i="33" s="1"/>
  <c r="BU18" i="33" s="1"/>
  <c r="BB18" i="33"/>
  <c r="AR18" i="33" s="1"/>
  <c r="AW18" i="33" s="1"/>
  <c r="BT18" i="33" s="1"/>
  <c r="AO18" i="33"/>
  <c r="AT18" i="33" s="1"/>
  <c r="BQ18" i="33" s="1"/>
  <c r="N18" i="52"/>
  <c r="H18" i="52"/>
  <c r="M18" i="52"/>
  <c r="Q18" i="50"/>
  <c r="K18" i="50"/>
  <c r="P18" i="52"/>
  <c r="J18" i="52"/>
  <c r="AR18" i="55"/>
  <c r="AI18" i="51"/>
  <c r="AC18" i="51"/>
  <c r="AB18" i="51"/>
  <c r="AH18" i="51"/>
  <c r="I18" i="55"/>
  <c r="AS18" i="55" s="1"/>
  <c r="AL18" i="51"/>
  <c r="AF18" i="51"/>
  <c r="BK18" i="33"/>
  <c r="P18" i="50"/>
  <c r="J18" i="50"/>
  <c r="AJ18" i="51"/>
  <c r="AD18" i="51"/>
  <c r="AK18" i="51"/>
  <c r="AE18" i="51"/>
  <c r="G18" i="52"/>
  <c r="R18" i="52"/>
  <c r="L18" i="52"/>
  <c r="I18" i="52"/>
  <c r="O18" i="52"/>
  <c r="K18" i="52"/>
  <c r="Q18" i="52"/>
  <c r="BC18" i="35"/>
  <c r="AM18" i="51"/>
  <c r="AG18" i="51"/>
  <c r="D19" i="55"/>
  <c r="AM18" i="49"/>
  <c r="AN18" i="49"/>
  <c r="AL18" i="49"/>
  <c r="AK18" i="49"/>
  <c r="I18" i="50"/>
  <c r="O18" i="50"/>
  <c r="H18" i="50"/>
  <c r="M18" i="50"/>
  <c r="N18" i="50"/>
  <c r="G18" i="50"/>
  <c r="L18" i="50"/>
  <c r="R18" i="50"/>
  <c r="AM19" i="55"/>
  <c r="D56" i="47"/>
  <c r="J55" i="47"/>
  <c r="N55" i="47"/>
  <c r="C56" i="47" s="1"/>
  <c r="I55" i="47"/>
  <c r="H55" i="47"/>
  <c r="G56" i="47"/>
  <c r="M55" i="47"/>
  <c r="K55" i="47"/>
  <c r="E57" i="47"/>
  <c r="F56" i="47"/>
  <c r="L55" i="47"/>
  <c r="H17" i="58" l="1"/>
  <c r="J17" i="58" s="1"/>
  <c r="I18" i="58" s="1"/>
  <c r="G17" i="58"/>
  <c r="H17" i="60"/>
  <c r="J17" i="60" s="1"/>
  <c r="I18" i="60" s="1"/>
  <c r="G17" i="60"/>
  <c r="H17" i="59"/>
  <c r="J17" i="59" s="1"/>
  <c r="I18" i="59" s="1"/>
  <c r="G17" i="59"/>
  <c r="K17" i="58"/>
  <c r="K17" i="56"/>
  <c r="G17" i="57"/>
  <c r="H17" i="57"/>
  <c r="J17" i="57" s="1"/>
  <c r="Z19" i="55"/>
  <c r="W20" i="55" s="1"/>
  <c r="BB18" i="35"/>
  <c r="AT19" i="55"/>
  <c r="J19" i="55"/>
  <c r="AN19" i="55"/>
  <c r="AV19" i="55"/>
  <c r="AO19" i="55"/>
  <c r="L19" i="55"/>
  <c r="M19" i="55"/>
  <c r="K19" i="55"/>
  <c r="AX19" i="55"/>
  <c r="BL18" i="35"/>
  <c r="AU18" i="35"/>
  <c r="BR18" i="35" s="1"/>
  <c r="BH18" i="35"/>
  <c r="BK18" i="35"/>
  <c r="AT18" i="35"/>
  <c r="BQ18" i="35" s="1"/>
  <c r="AW19" i="55"/>
  <c r="N19" i="55"/>
  <c r="BF18" i="35"/>
  <c r="BM18" i="35"/>
  <c r="AV18" i="35"/>
  <c r="BS18" i="35" s="1"/>
  <c r="BJ18" i="35"/>
  <c r="AS18" i="35"/>
  <c r="BP18" i="35" s="1"/>
  <c r="O19" i="55"/>
  <c r="P19" i="55" s="1"/>
  <c r="AU19" i="55"/>
  <c r="BD18" i="35"/>
  <c r="BH18" i="33"/>
  <c r="BI18" i="33"/>
  <c r="BG18" i="33"/>
  <c r="BF18" i="33"/>
  <c r="BL18" i="33"/>
  <c r="BD18" i="33"/>
  <c r="BE18" i="33"/>
  <c r="BJ18" i="33"/>
  <c r="BM18" i="33"/>
  <c r="S18" i="50"/>
  <c r="T18" i="50" s="1"/>
  <c r="BO18" i="33"/>
  <c r="BN18" i="33"/>
  <c r="AN18" i="51"/>
  <c r="AO18" i="51" s="1"/>
  <c r="AA19" i="55"/>
  <c r="S18" i="52"/>
  <c r="T18" i="52" s="1"/>
  <c r="AC18" i="49"/>
  <c r="N56" i="47"/>
  <c r="C57" i="47" s="1"/>
  <c r="H56" i="47"/>
  <c r="I56" i="47"/>
  <c r="K56" i="47"/>
  <c r="G57" i="47"/>
  <c r="M56" i="47"/>
  <c r="F57" i="47"/>
  <c r="L56" i="47"/>
  <c r="E58" i="47"/>
  <c r="D57" i="47"/>
  <c r="J56" i="47"/>
  <c r="Y20" i="55" l="1"/>
  <c r="K17" i="60"/>
  <c r="K17" i="59"/>
  <c r="I18" i="57"/>
  <c r="G17" i="68"/>
  <c r="V20" i="55"/>
  <c r="X20" i="55"/>
  <c r="U20" i="55"/>
  <c r="R19" i="55"/>
  <c r="BT18" i="35"/>
  <c r="BN18" i="35"/>
  <c r="S19" i="55"/>
  <c r="Q19" i="55"/>
  <c r="BV18" i="33"/>
  <c r="BP18" i="33"/>
  <c r="AD18" i="49"/>
  <c r="X19" i="49"/>
  <c r="AA19" i="49"/>
  <c r="Z19" i="49"/>
  <c r="AB19" i="49"/>
  <c r="Y19" i="49"/>
  <c r="K57" i="47"/>
  <c r="E59" i="47"/>
  <c r="F58" i="47"/>
  <c r="L57" i="47"/>
  <c r="G58" i="47"/>
  <c r="M57" i="47"/>
  <c r="D58" i="47"/>
  <c r="J57" i="47"/>
  <c r="N57" i="47"/>
  <c r="C58" i="47" s="1"/>
  <c r="I57" i="47"/>
  <c r="H57" i="47"/>
  <c r="BW18" i="33" l="1"/>
  <c r="H18" i="68"/>
  <c r="K17" i="57"/>
  <c r="AC18" i="56"/>
  <c r="C18" i="68"/>
  <c r="R18" i="56"/>
  <c r="AJ18" i="56"/>
  <c r="AI18" i="56"/>
  <c r="Q18" i="56"/>
  <c r="X18" i="56"/>
  <c r="W18" i="56"/>
  <c r="AD18" i="56"/>
  <c r="F18" i="68"/>
  <c r="B18" i="68"/>
  <c r="D18" i="68"/>
  <c r="E18" i="68"/>
  <c r="AE20" i="55"/>
  <c r="AB20" i="55"/>
  <c r="AG20" i="55"/>
  <c r="AK20" i="55" s="1"/>
  <c r="AD20" i="55"/>
  <c r="AF20" i="55"/>
  <c r="AC20" i="55"/>
  <c r="H19" i="55"/>
  <c r="E20" i="55" s="1"/>
  <c r="BU18" i="35"/>
  <c r="AW19" i="35"/>
  <c r="AY19" i="33"/>
  <c r="D19" i="52"/>
  <c r="Y19" i="51"/>
  <c r="D19" i="50"/>
  <c r="AG19" i="49"/>
  <c r="AF19" i="49"/>
  <c r="C19" i="52"/>
  <c r="X19" i="51"/>
  <c r="C19" i="50"/>
  <c r="AI19" i="49"/>
  <c r="F19" i="52"/>
  <c r="AA19" i="51"/>
  <c r="F19" i="50"/>
  <c r="Z19" i="51"/>
  <c r="E19" i="50"/>
  <c r="AH19" i="49"/>
  <c r="E19" i="52"/>
  <c r="B19" i="52"/>
  <c r="AE19" i="49"/>
  <c r="W19" i="51"/>
  <c r="AJ19" i="49"/>
  <c r="B19" i="50"/>
  <c r="I19" i="55"/>
  <c r="K58" i="47"/>
  <c r="F59" i="47"/>
  <c r="L58" i="47"/>
  <c r="D59" i="47"/>
  <c r="J58" i="47"/>
  <c r="G59" i="47"/>
  <c r="M58" i="47"/>
  <c r="N58" i="47"/>
  <c r="C59" i="47" s="1"/>
  <c r="I58" i="47"/>
  <c r="H58" i="47"/>
  <c r="E60" i="47"/>
  <c r="C18" i="56" l="1"/>
  <c r="R18" i="60"/>
  <c r="T18" i="56"/>
  <c r="R18" i="58"/>
  <c r="R18" i="57"/>
  <c r="R18" i="59"/>
  <c r="AD18" i="58"/>
  <c r="AD18" i="60"/>
  <c r="AF18" i="56"/>
  <c r="F18" i="56"/>
  <c r="AD18" i="57"/>
  <c r="AD18" i="59"/>
  <c r="AI18" i="57"/>
  <c r="AK18" i="57" s="1"/>
  <c r="AI18" i="58"/>
  <c r="AK18" i="58" s="1"/>
  <c r="AI18" i="60"/>
  <c r="AK18" i="60" s="1"/>
  <c r="AK18" i="56"/>
  <c r="AI18" i="59"/>
  <c r="AK18" i="59" s="1"/>
  <c r="W18" i="60"/>
  <c r="Y18" i="60" s="1"/>
  <c r="W18" i="59"/>
  <c r="Y18" i="59" s="1"/>
  <c r="W18" i="58"/>
  <c r="Y18" i="58" s="1"/>
  <c r="Y18" i="56"/>
  <c r="W18" i="57"/>
  <c r="Y18" i="57" s="1"/>
  <c r="AC18" i="57"/>
  <c r="AE18" i="57" s="1"/>
  <c r="AE18" i="56"/>
  <c r="AC18" i="60"/>
  <c r="AE18" i="60" s="1"/>
  <c r="AC18" i="58"/>
  <c r="AE18" i="58" s="1"/>
  <c r="AC18" i="59"/>
  <c r="AE18" i="59" s="1"/>
  <c r="D18" i="56"/>
  <c r="X18" i="59"/>
  <c r="X18" i="58"/>
  <c r="X18" i="57"/>
  <c r="X18" i="60"/>
  <c r="Z18" i="56"/>
  <c r="AJ18" i="57"/>
  <c r="E18" i="56"/>
  <c r="AJ18" i="59"/>
  <c r="AJ18" i="60"/>
  <c r="AJ18" i="58"/>
  <c r="AL18" i="56"/>
  <c r="Q18" i="57"/>
  <c r="S18" i="57" s="1"/>
  <c r="Q18" i="60"/>
  <c r="S18" i="60" s="1"/>
  <c r="Q18" i="59"/>
  <c r="S18" i="59" s="1"/>
  <c r="Q18" i="58"/>
  <c r="S18" i="58" s="1"/>
  <c r="S18" i="56"/>
  <c r="AI20" i="55"/>
  <c r="AJ20" i="55"/>
  <c r="AH20" i="55"/>
  <c r="D20" i="55"/>
  <c r="AN20" i="55" s="1"/>
  <c r="F20" i="55"/>
  <c r="C20" i="55"/>
  <c r="G20" i="55"/>
  <c r="AR19" i="55"/>
  <c r="AM19" i="35"/>
  <c r="AZ19" i="35"/>
  <c r="AP19" i="35" s="1"/>
  <c r="BF19" i="35" s="1"/>
  <c r="BA19" i="35"/>
  <c r="AQ19" i="35" s="1"/>
  <c r="BG19" i="35" s="1"/>
  <c r="AY19" i="35"/>
  <c r="AO19" i="35" s="1"/>
  <c r="BE19" i="35" s="1"/>
  <c r="AX19" i="35"/>
  <c r="AN19" i="35" s="1"/>
  <c r="BD19" i="35" s="1"/>
  <c r="AO19" i="33"/>
  <c r="AT19" i="33" s="1"/>
  <c r="BQ19" i="33" s="1"/>
  <c r="BB19" i="33"/>
  <c r="AR19" i="33" s="1"/>
  <c r="AW19" i="33" s="1"/>
  <c r="BT19" i="33" s="1"/>
  <c r="AZ19" i="33"/>
  <c r="AP19" i="33" s="1"/>
  <c r="AU19" i="33" s="1"/>
  <c r="BR19" i="33" s="1"/>
  <c r="BC19" i="33"/>
  <c r="AS19" i="33" s="1"/>
  <c r="AX19" i="33" s="1"/>
  <c r="BU19" i="33" s="1"/>
  <c r="BA19" i="33"/>
  <c r="AQ19" i="33" s="1"/>
  <c r="AV19" i="33" s="1"/>
  <c r="BS19" i="33" s="1"/>
  <c r="AL19" i="51"/>
  <c r="AF19" i="51"/>
  <c r="Q19" i="52"/>
  <c r="K19" i="52"/>
  <c r="L19" i="52"/>
  <c r="R19" i="52"/>
  <c r="AJ19" i="51"/>
  <c r="AD19" i="51"/>
  <c r="P19" i="52"/>
  <c r="J19" i="52"/>
  <c r="N19" i="50"/>
  <c r="M19" i="50"/>
  <c r="G19" i="50"/>
  <c r="H19" i="50"/>
  <c r="O19" i="52"/>
  <c r="I19" i="52"/>
  <c r="AL19" i="49"/>
  <c r="AK19" i="49"/>
  <c r="AN19" i="49"/>
  <c r="AM19" i="49"/>
  <c r="AI19" i="51"/>
  <c r="AB19" i="51"/>
  <c r="AH19" i="51"/>
  <c r="AC19" i="51"/>
  <c r="K19" i="50"/>
  <c r="Q19" i="50"/>
  <c r="H19" i="52"/>
  <c r="G19" i="52"/>
  <c r="M19" i="52"/>
  <c r="N19" i="52"/>
  <c r="P19" i="50"/>
  <c r="J19" i="50"/>
  <c r="BK19" i="33"/>
  <c r="R19" i="50"/>
  <c r="L19" i="50"/>
  <c r="AG19" i="51"/>
  <c r="AM19" i="51"/>
  <c r="I19" i="50"/>
  <c r="O19" i="50"/>
  <c r="AK19" i="51"/>
  <c r="AE19" i="51"/>
  <c r="AS19" i="55"/>
  <c r="AP20" i="55"/>
  <c r="AM20" i="55"/>
  <c r="AO20" i="55"/>
  <c r="N59" i="47"/>
  <c r="C60" i="47" s="1"/>
  <c r="I59" i="47"/>
  <c r="H59" i="47"/>
  <c r="K59" i="47"/>
  <c r="G60" i="47"/>
  <c r="M59" i="47"/>
  <c r="E61" i="47"/>
  <c r="D60" i="47"/>
  <c r="J59" i="47"/>
  <c r="F60" i="47"/>
  <c r="L59" i="47"/>
  <c r="Z20" i="55" l="1"/>
  <c r="AF18" i="60"/>
  <c r="AG19" i="60" s="1"/>
  <c r="F18" i="60"/>
  <c r="AL18" i="60"/>
  <c r="AM19" i="60" s="1"/>
  <c r="E18" i="60"/>
  <c r="T18" i="60"/>
  <c r="U19" i="60" s="1"/>
  <c r="C18" i="60"/>
  <c r="Z18" i="60"/>
  <c r="AA19" i="60" s="1"/>
  <c r="D18" i="60"/>
  <c r="Z18" i="59"/>
  <c r="D18" i="59"/>
  <c r="AL18" i="59"/>
  <c r="AM19" i="59" s="1"/>
  <c r="E18" i="59"/>
  <c r="AF18" i="59"/>
  <c r="AG19" i="59" s="1"/>
  <c r="F18" i="59"/>
  <c r="T18" i="59"/>
  <c r="U19" i="59" s="1"/>
  <c r="C18" i="59"/>
  <c r="U19" i="56"/>
  <c r="AL18" i="58"/>
  <c r="AM19" i="58" s="1"/>
  <c r="E18" i="58"/>
  <c r="Z18" i="58"/>
  <c r="AA19" i="58" s="1"/>
  <c r="D18" i="58"/>
  <c r="T18" i="58"/>
  <c r="U19" i="58" s="1"/>
  <c r="C18" i="58"/>
  <c r="AM19" i="56"/>
  <c r="AF18" i="58"/>
  <c r="AG19" i="58" s="1"/>
  <c r="F18" i="58"/>
  <c r="AA19" i="56"/>
  <c r="Z18" i="57"/>
  <c r="AA19" i="57" s="1"/>
  <c r="D18" i="57"/>
  <c r="AA19" i="59"/>
  <c r="C18" i="57"/>
  <c r="T18" i="57"/>
  <c r="U19" i="57" s="1"/>
  <c r="AL18" i="57"/>
  <c r="AM19" i="57" s="1"/>
  <c r="E18" i="57"/>
  <c r="F18" i="57"/>
  <c r="AF18" i="57"/>
  <c r="AG19" i="57" s="1"/>
  <c r="AG19" i="56"/>
  <c r="B18" i="56"/>
  <c r="K20" i="55"/>
  <c r="M20" i="55"/>
  <c r="O20" i="55"/>
  <c r="AW20" i="55"/>
  <c r="AV20" i="55"/>
  <c r="L20" i="55"/>
  <c r="AX20" i="55"/>
  <c r="AU20" i="55"/>
  <c r="AT20" i="55"/>
  <c r="AQ20" i="55"/>
  <c r="N20" i="55"/>
  <c r="J20" i="55"/>
  <c r="BH19" i="35"/>
  <c r="BB19" i="35"/>
  <c r="BC19" i="35"/>
  <c r="BJ19" i="35"/>
  <c r="AS19" i="35"/>
  <c r="BP19" i="35" s="1"/>
  <c r="BK19" i="35"/>
  <c r="AT19" i="35"/>
  <c r="BQ19" i="35" s="1"/>
  <c r="BM19" i="35"/>
  <c r="AV19" i="35"/>
  <c r="BS19" i="35" s="1"/>
  <c r="BL19" i="35"/>
  <c r="AU19" i="35"/>
  <c r="BR19" i="35" s="1"/>
  <c r="BI19" i="35"/>
  <c r="AR19" i="35"/>
  <c r="BO19" i="35" s="1"/>
  <c r="BG19" i="33"/>
  <c r="BI19" i="33"/>
  <c r="BF19" i="33"/>
  <c r="BH19" i="33"/>
  <c r="BO19" i="33"/>
  <c r="BD19" i="33"/>
  <c r="BN19" i="33"/>
  <c r="BJ19" i="33"/>
  <c r="BE19" i="33"/>
  <c r="AC19" i="49"/>
  <c r="Z20" i="49" s="1"/>
  <c r="BM19" i="33"/>
  <c r="BL19" i="33"/>
  <c r="S19" i="52"/>
  <c r="T19" i="52" s="1"/>
  <c r="S19" i="50"/>
  <c r="T19" i="50" s="1"/>
  <c r="AN19" i="51"/>
  <c r="AO19" i="51" s="1"/>
  <c r="X21" i="55"/>
  <c r="W21" i="55"/>
  <c r="Y21" i="55"/>
  <c r="V21" i="55"/>
  <c r="U21" i="55"/>
  <c r="AA20" i="55"/>
  <c r="P20" i="55"/>
  <c r="Q20" i="55"/>
  <c r="S20" i="55"/>
  <c r="R20" i="55"/>
  <c r="K60" i="47"/>
  <c r="E62" i="47"/>
  <c r="G61" i="47"/>
  <c r="M60" i="47"/>
  <c r="D61" i="47"/>
  <c r="J60" i="47"/>
  <c r="F61" i="47"/>
  <c r="L60" i="47"/>
  <c r="N60" i="47"/>
  <c r="C61" i="47" s="1"/>
  <c r="I60" i="47"/>
  <c r="H60" i="47"/>
  <c r="B18" i="58" l="1"/>
  <c r="G18" i="58" s="1"/>
  <c r="B18" i="59"/>
  <c r="H18" i="59" s="1"/>
  <c r="J18" i="59" s="1"/>
  <c r="I19" i="59" s="1"/>
  <c r="B18" i="60"/>
  <c r="H18" i="58"/>
  <c r="J18" i="58" s="1"/>
  <c r="I19" i="58" s="1"/>
  <c r="G18" i="56"/>
  <c r="H18" i="56"/>
  <c r="J18" i="56" s="1"/>
  <c r="B18" i="57"/>
  <c r="AD19" i="49"/>
  <c r="BN19" i="35"/>
  <c r="BT19" i="35"/>
  <c r="BV19" i="33"/>
  <c r="AA20" i="49"/>
  <c r="Z20" i="51" s="1"/>
  <c r="Y20" i="49"/>
  <c r="C20" i="50" s="1"/>
  <c r="BP19" i="33"/>
  <c r="X20" i="49"/>
  <c r="B20" i="52" s="1"/>
  <c r="AB20" i="49"/>
  <c r="AA20" i="51" s="1"/>
  <c r="AC21" i="55"/>
  <c r="AD21" i="55"/>
  <c r="AB21" i="55"/>
  <c r="AG21" i="55"/>
  <c r="AF21" i="55"/>
  <c r="AE21" i="55"/>
  <c r="D20" i="52"/>
  <c r="Y20" i="51"/>
  <c r="D20" i="50"/>
  <c r="H20" i="55"/>
  <c r="I20" i="55" s="1"/>
  <c r="N61" i="47"/>
  <c r="C62" i="47" s="1"/>
  <c r="I61" i="47"/>
  <c r="H61" i="47"/>
  <c r="K61" i="47"/>
  <c r="G62" i="47"/>
  <c r="M61" i="47"/>
  <c r="F62" i="47"/>
  <c r="L61" i="47"/>
  <c r="D62" i="47"/>
  <c r="J61" i="47"/>
  <c r="E63" i="47"/>
  <c r="G18" i="59" l="1"/>
  <c r="H18" i="60"/>
  <c r="J18" i="60" s="1"/>
  <c r="I19" i="60" s="1"/>
  <c r="G18" i="60"/>
  <c r="K18" i="59"/>
  <c r="K18" i="58"/>
  <c r="H18" i="57"/>
  <c r="J18" i="57" s="1"/>
  <c r="I19" i="57" s="1"/>
  <c r="G18" i="57"/>
  <c r="I19" i="56"/>
  <c r="G21" i="55"/>
  <c r="AQ21" i="55" s="1"/>
  <c r="X20" i="51"/>
  <c r="AD20" i="51" s="1"/>
  <c r="C20" i="52"/>
  <c r="I20" i="52" s="1"/>
  <c r="AF20" i="49"/>
  <c r="F20" i="50"/>
  <c r="L20" i="50" s="1"/>
  <c r="BU19" i="35"/>
  <c r="E20" i="52"/>
  <c r="K20" i="52" s="1"/>
  <c r="F20" i="52"/>
  <c r="L20" i="52" s="1"/>
  <c r="E20" i="50"/>
  <c r="W20" i="51"/>
  <c r="AI20" i="51" s="1"/>
  <c r="BW19" i="33"/>
  <c r="AW20" i="35"/>
  <c r="AM20" i="35" s="1"/>
  <c r="BC20" i="35" s="1"/>
  <c r="AG20" i="49"/>
  <c r="B20" i="50"/>
  <c r="N20" i="50" s="1"/>
  <c r="AH20" i="49"/>
  <c r="AJ20" i="49"/>
  <c r="AM20" i="49" s="1"/>
  <c r="AI20" i="49"/>
  <c r="AY20" i="33"/>
  <c r="BK20" i="33" s="1"/>
  <c r="AE20" i="49"/>
  <c r="AI21" i="55"/>
  <c r="AJ21" i="55"/>
  <c r="AH21" i="55"/>
  <c r="AK21" i="55"/>
  <c r="F21" i="55"/>
  <c r="AP21" i="55" s="1"/>
  <c r="E21" i="55"/>
  <c r="AO21" i="55" s="1"/>
  <c r="AE20" i="51"/>
  <c r="AK20" i="51"/>
  <c r="N20" i="52"/>
  <c r="H20" i="52"/>
  <c r="AL20" i="51"/>
  <c r="AF20" i="51"/>
  <c r="I20" i="50"/>
  <c r="O20" i="50"/>
  <c r="J20" i="52"/>
  <c r="P20" i="52"/>
  <c r="C21" i="55"/>
  <c r="D21" i="55"/>
  <c r="AG20" i="51"/>
  <c r="AM20" i="51"/>
  <c r="J20" i="50"/>
  <c r="P20" i="50"/>
  <c r="AR20" i="55"/>
  <c r="AS20" i="55"/>
  <c r="E64" i="47"/>
  <c r="N62" i="47"/>
  <c r="C63" i="47" s="1"/>
  <c r="I62" i="47"/>
  <c r="H62" i="47"/>
  <c r="F63" i="47"/>
  <c r="L62" i="47"/>
  <c r="G63" i="47"/>
  <c r="M62" i="47"/>
  <c r="K62" i="47"/>
  <c r="D63" i="47"/>
  <c r="J62" i="47"/>
  <c r="K18" i="60" l="1"/>
  <c r="W19" i="56"/>
  <c r="X19" i="56"/>
  <c r="Q19" i="56"/>
  <c r="K18" i="56"/>
  <c r="C19" i="68"/>
  <c r="AI19" i="56"/>
  <c r="R19" i="56"/>
  <c r="B19" i="68"/>
  <c r="D19" i="68"/>
  <c r="E19" i="68"/>
  <c r="AJ19" i="56"/>
  <c r="F19" i="68"/>
  <c r="AD19" i="56"/>
  <c r="AC19" i="56"/>
  <c r="G18" i="68"/>
  <c r="K18" i="57"/>
  <c r="O20" i="52"/>
  <c r="AJ20" i="51"/>
  <c r="AN20" i="51" s="1"/>
  <c r="AO20" i="51" s="1"/>
  <c r="J21" i="55"/>
  <c r="AH20" i="51"/>
  <c r="K21" i="55"/>
  <c r="R20" i="50"/>
  <c r="AB20" i="51"/>
  <c r="R20" i="52"/>
  <c r="AK20" i="49"/>
  <c r="M21" i="55"/>
  <c r="G20" i="50"/>
  <c r="AX21" i="55"/>
  <c r="L21" i="55"/>
  <c r="AW21" i="55"/>
  <c r="H20" i="50"/>
  <c r="Q20" i="50"/>
  <c r="AU21" i="55"/>
  <c r="M20" i="52"/>
  <c r="AC20" i="51"/>
  <c r="Q20" i="52"/>
  <c r="M20" i="50"/>
  <c r="G20" i="52"/>
  <c r="K20" i="50"/>
  <c r="BA20" i="35"/>
  <c r="AQ20" i="35" s="1"/>
  <c r="AX20" i="35"/>
  <c r="AN20" i="35" s="1"/>
  <c r="BD20" i="35" s="1"/>
  <c r="AZ20" i="35"/>
  <c r="AP20" i="35" s="1"/>
  <c r="AY20" i="35"/>
  <c r="AO20" i="35" s="1"/>
  <c r="AM21" i="55"/>
  <c r="AN21" i="55"/>
  <c r="AN20" i="49"/>
  <c r="BI20" i="35"/>
  <c r="AR20" i="35"/>
  <c r="BO20" i="35" s="1"/>
  <c r="O21" i="55"/>
  <c r="R21" i="55" s="1"/>
  <c r="AV21" i="55"/>
  <c r="N21" i="55"/>
  <c r="AL20" i="49"/>
  <c r="AO20" i="33"/>
  <c r="AT20" i="33" s="1"/>
  <c r="BQ20" i="33" s="1"/>
  <c r="AZ20" i="33"/>
  <c r="BA20" i="33"/>
  <c r="BC20" i="33"/>
  <c r="BB20" i="33"/>
  <c r="AT21" i="55"/>
  <c r="Z21" i="55"/>
  <c r="N63" i="47"/>
  <c r="C64" i="47" s="1"/>
  <c r="I63" i="47"/>
  <c r="H63" i="47"/>
  <c r="K63" i="47"/>
  <c r="D64" i="47"/>
  <c r="J63" i="47"/>
  <c r="F64" i="47"/>
  <c r="L63" i="47"/>
  <c r="G64" i="47"/>
  <c r="M63" i="47"/>
  <c r="E65" i="47"/>
  <c r="H19" i="68" l="1"/>
  <c r="AC19" i="59"/>
  <c r="AE19" i="59" s="1"/>
  <c r="AC19" i="57"/>
  <c r="AE19" i="57" s="1"/>
  <c r="AC19" i="58"/>
  <c r="AE19" i="58" s="1"/>
  <c r="AE19" i="56"/>
  <c r="AC19" i="60"/>
  <c r="AE19" i="60" s="1"/>
  <c r="AK19" i="56"/>
  <c r="AI19" i="57"/>
  <c r="AK19" i="57" s="1"/>
  <c r="AI19" i="58"/>
  <c r="AK19" i="58" s="1"/>
  <c r="AI19" i="60"/>
  <c r="AK19" i="60" s="1"/>
  <c r="AI19" i="59"/>
  <c r="AK19" i="59" s="1"/>
  <c r="AD19" i="58"/>
  <c r="AD19" i="59"/>
  <c r="AD19" i="57"/>
  <c r="AF19" i="56"/>
  <c r="AD19" i="60"/>
  <c r="F19" i="56"/>
  <c r="AJ19" i="58"/>
  <c r="AJ19" i="59"/>
  <c r="AJ19" i="57"/>
  <c r="AL19" i="56"/>
  <c r="E19" i="56"/>
  <c r="AJ19" i="60"/>
  <c r="Q19" i="60"/>
  <c r="S19" i="60" s="1"/>
  <c r="Q19" i="57"/>
  <c r="S19" i="57" s="1"/>
  <c r="Q19" i="58"/>
  <c r="S19" i="58" s="1"/>
  <c r="Q19" i="59"/>
  <c r="S19" i="59" s="1"/>
  <c r="S19" i="56"/>
  <c r="R19" i="57"/>
  <c r="R19" i="58"/>
  <c r="C19" i="56"/>
  <c r="R19" i="60"/>
  <c r="T19" i="56"/>
  <c r="R19" i="59"/>
  <c r="X19" i="59"/>
  <c r="X19" i="58"/>
  <c r="X19" i="57"/>
  <c r="D19" i="56"/>
  <c r="Z19" i="56"/>
  <c r="X19" i="60"/>
  <c r="W19" i="59"/>
  <c r="Y19" i="59" s="1"/>
  <c r="W19" i="58"/>
  <c r="Y19" i="58" s="1"/>
  <c r="W19" i="60"/>
  <c r="Y19" i="60" s="1"/>
  <c r="W19" i="57"/>
  <c r="Y19" i="57" s="1"/>
  <c r="Y19" i="56"/>
  <c r="S20" i="50"/>
  <c r="T20" i="50" s="1"/>
  <c r="S21" i="55"/>
  <c r="S20" i="52"/>
  <c r="T20" i="52" s="1"/>
  <c r="AC20" i="49"/>
  <c r="AD20" i="49" s="1"/>
  <c r="BH20" i="35"/>
  <c r="BB20" i="35"/>
  <c r="BJ20" i="35"/>
  <c r="AS20" i="35"/>
  <c r="BP20" i="35" s="1"/>
  <c r="BK20" i="35"/>
  <c r="AT20" i="35"/>
  <c r="BQ20" i="35" s="1"/>
  <c r="BE20" i="35"/>
  <c r="P21" i="55"/>
  <c r="BL20" i="35"/>
  <c r="AU20" i="35"/>
  <c r="BR20" i="35" s="1"/>
  <c r="BF20" i="35"/>
  <c r="Q21" i="55"/>
  <c r="BM20" i="35"/>
  <c r="AV20" i="35"/>
  <c r="BS20" i="35" s="1"/>
  <c r="BG20" i="35"/>
  <c r="X21" i="49"/>
  <c r="B21" i="50" s="1"/>
  <c r="BE20" i="33"/>
  <c r="AR20" i="33"/>
  <c r="AW20" i="33" s="1"/>
  <c r="BT20" i="33" s="1"/>
  <c r="BN20" i="33"/>
  <c r="AS20" i="33"/>
  <c r="AX20" i="33" s="1"/>
  <c r="BU20" i="33" s="1"/>
  <c r="BO20" i="33"/>
  <c r="AQ20" i="33"/>
  <c r="AV20" i="33" s="1"/>
  <c r="BS20" i="33" s="1"/>
  <c r="BM20" i="33"/>
  <c r="AP20" i="33"/>
  <c r="AU20" i="33" s="1"/>
  <c r="BR20" i="33" s="1"/>
  <c r="BD20" i="33"/>
  <c r="BL20" i="33"/>
  <c r="X22" i="55"/>
  <c r="AA21" i="55"/>
  <c r="W22" i="55"/>
  <c r="V22" i="55"/>
  <c r="Y22" i="55"/>
  <c r="U22" i="55"/>
  <c r="E66" i="47"/>
  <c r="N64" i="47"/>
  <c r="C65" i="47" s="1"/>
  <c r="I64" i="47"/>
  <c r="H64" i="47"/>
  <c r="F65" i="47"/>
  <c r="L64" i="47"/>
  <c r="D65" i="47"/>
  <c r="J64" i="47"/>
  <c r="K64" i="47"/>
  <c r="G65" i="47"/>
  <c r="M64" i="47"/>
  <c r="AA20" i="56" l="1"/>
  <c r="B19" i="56"/>
  <c r="G19" i="56" s="1"/>
  <c r="AG20" i="56"/>
  <c r="AL19" i="60"/>
  <c r="AM20" i="60" s="1"/>
  <c r="E19" i="60"/>
  <c r="Z19" i="60"/>
  <c r="AA20" i="60" s="1"/>
  <c r="D19" i="60"/>
  <c r="T19" i="60"/>
  <c r="U20" i="60" s="1"/>
  <c r="C19" i="60"/>
  <c r="AF19" i="60"/>
  <c r="F19" i="60"/>
  <c r="AF19" i="59"/>
  <c r="AG20" i="59" s="1"/>
  <c r="F19" i="59"/>
  <c r="Z19" i="59"/>
  <c r="AA20" i="59" s="1"/>
  <c r="D19" i="59"/>
  <c r="AL19" i="59"/>
  <c r="AM20" i="59" s="1"/>
  <c r="E19" i="59"/>
  <c r="T19" i="59"/>
  <c r="U20" i="59" s="1"/>
  <c r="C19" i="59"/>
  <c r="T19" i="58"/>
  <c r="U20" i="58" s="1"/>
  <c r="C19" i="58"/>
  <c r="AF19" i="58"/>
  <c r="AG20" i="58" s="1"/>
  <c r="F19" i="58"/>
  <c r="Z19" i="58"/>
  <c r="D19" i="58"/>
  <c r="U20" i="56"/>
  <c r="AL19" i="58"/>
  <c r="AM20" i="58" s="1"/>
  <c r="E19" i="58"/>
  <c r="Z19" i="57"/>
  <c r="AA20" i="57" s="1"/>
  <c r="D19" i="57"/>
  <c r="T19" i="57"/>
  <c r="U20" i="57" s="1"/>
  <c r="C19" i="57"/>
  <c r="AM20" i="56"/>
  <c r="AA20" i="58"/>
  <c r="AL19" i="57"/>
  <c r="AM20" i="57" s="1"/>
  <c r="E19" i="57"/>
  <c r="F19" i="57"/>
  <c r="AF19" i="57"/>
  <c r="AG20" i="57" s="1"/>
  <c r="AG20" i="60"/>
  <c r="AA21" i="49"/>
  <c r="Z21" i="51" s="1"/>
  <c r="AF21" i="51" s="1"/>
  <c r="AB21" i="49"/>
  <c r="F21" i="52" s="1"/>
  <c r="R21" i="52" s="1"/>
  <c r="Z21" i="49"/>
  <c r="D21" i="50" s="1"/>
  <c r="J21" i="50" s="1"/>
  <c r="Y21" i="49"/>
  <c r="C21" i="50" s="1"/>
  <c r="O21" i="50" s="1"/>
  <c r="AF22" i="55"/>
  <c r="H21" i="55"/>
  <c r="E22" i="55" s="1"/>
  <c r="W21" i="51"/>
  <c r="B21" i="52"/>
  <c r="N21" i="52" s="1"/>
  <c r="BN20" i="35"/>
  <c r="BT20" i="35"/>
  <c r="BH20" i="33"/>
  <c r="BF20" i="33"/>
  <c r="BG20" i="33"/>
  <c r="BI20" i="33"/>
  <c r="BJ20" i="33"/>
  <c r="BP20" i="33"/>
  <c r="AC22" i="55"/>
  <c r="AD22" i="55"/>
  <c r="AE22" i="55"/>
  <c r="H21" i="50"/>
  <c r="N21" i="50"/>
  <c r="AG22" i="55"/>
  <c r="AB22" i="55"/>
  <c r="N65" i="47"/>
  <c r="C66" i="47" s="1"/>
  <c r="I65" i="47"/>
  <c r="H65" i="47"/>
  <c r="K65" i="47"/>
  <c r="F66" i="47"/>
  <c r="L65" i="47"/>
  <c r="G66" i="47"/>
  <c r="M65" i="47"/>
  <c r="D66" i="47"/>
  <c r="J65" i="47"/>
  <c r="E67" i="47"/>
  <c r="D21" i="52" l="1"/>
  <c r="J21" i="52" s="1"/>
  <c r="AL21" i="51"/>
  <c r="B19" i="59"/>
  <c r="Y21" i="51"/>
  <c r="AK21" i="51" s="1"/>
  <c r="H19" i="56"/>
  <c r="J19" i="56" s="1"/>
  <c r="I20" i="56" s="1"/>
  <c r="B19" i="60"/>
  <c r="H19" i="59"/>
  <c r="J19" i="59" s="1"/>
  <c r="I20" i="59" s="1"/>
  <c r="G19" i="59"/>
  <c r="B19" i="58"/>
  <c r="B19" i="57"/>
  <c r="P21" i="50"/>
  <c r="E21" i="50"/>
  <c r="Q21" i="50" s="1"/>
  <c r="E21" i="52"/>
  <c r="K21" i="52" s="1"/>
  <c r="C21" i="52"/>
  <c r="O21" i="52" s="1"/>
  <c r="C22" i="55"/>
  <c r="G22" i="55"/>
  <c r="AQ22" i="55" s="1"/>
  <c r="X21" i="51"/>
  <c r="AJ21" i="51" s="1"/>
  <c r="AR21" i="55"/>
  <c r="AY21" i="33"/>
  <c r="BC21" i="33" s="1"/>
  <c r="AS21" i="33" s="1"/>
  <c r="AX21" i="33" s="1"/>
  <c r="BU21" i="33" s="1"/>
  <c r="AE21" i="49"/>
  <c r="AF21" i="49"/>
  <c r="L21" i="52"/>
  <c r="AJ21" i="49"/>
  <c r="AK21" i="49" s="1"/>
  <c r="AA21" i="51"/>
  <c r="AM21" i="51" s="1"/>
  <c r="AI21" i="49"/>
  <c r="D22" i="55"/>
  <c r="AG21" i="49"/>
  <c r="F21" i="50"/>
  <c r="L21" i="50" s="1"/>
  <c r="I21" i="50"/>
  <c r="AW21" i="35"/>
  <c r="AM21" i="35" s="1"/>
  <c r="BC21" i="35" s="1"/>
  <c r="AH21" i="49"/>
  <c r="I21" i="55"/>
  <c r="AS21" i="55" s="1"/>
  <c r="F22" i="55"/>
  <c r="AP22" i="55" s="1"/>
  <c r="I21" i="52"/>
  <c r="AI21" i="51"/>
  <c r="AE21" i="51"/>
  <c r="AC21" i="51"/>
  <c r="P21" i="52"/>
  <c r="H21" i="52"/>
  <c r="BU20" i="35"/>
  <c r="BV20" i="33"/>
  <c r="BW20" i="33" s="1"/>
  <c r="AJ22" i="55"/>
  <c r="AI22" i="55"/>
  <c r="AH22" i="55"/>
  <c r="AK22" i="55"/>
  <c r="AO22" i="55"/>
  <c r="N66" i="47"/>
  <c r="C67" i="47" s="1"/>
  <c r="I66" i="47"/>
  <c r="H66" i="47"/>
  <c r="K66" i="47"/>
  <c r="G67" i="47"/>
  <c r="M66" i="47"/>
  <c r="F67" i="47"/>
  <c r="L66" i="47"/>
  <c r="D67" i="47"/>
  <c r="J66" i="47"/>
  <c r="E68" i="47"/>
  <c r="H19" i="60" l="1"/>
  <c r="J19" i="60" s="1"/>
  <c r="I20" i="60" s="1"/>
  <c r="G19" i="60"/>
  <c r="K19" i="59"/>
  <c r="H19" i="58"/>
  <c r="J19" i="58" s="1"/>
  <c r="I20" i="58" s="1"/>
  <c r="G19" i="58"/>
  <c r="G19" i="57"/>
  <c r="H19" i="57"/>
  <c r="J19" i="57" s="1"/>
  <c r="K19" i="56"/>
  <c r="K21" i="50"/>
  <c r="Q21" i="52"/>
  <c r="S21" i="52" s="1"/>
  <c r="T21" i="52" s="1"/>
  <c r="AD21" i="51"/>
  <c r="AG21" i="51"/>
  <c r="AB21" i="51"/>
  <c r="G21" i="52"/>
  <c r="M21" i="52"/>
  <c r="AH21" i="51"/>
  <c r="O22" i="55"/>
  <c r="Q22" i="55" s="1"/>
  <c r="BO21" i="33"/>
  <c r="BK21" i="33"/>
  <c r="AM22" i="55"/>
  <c r="BI21" i="33"/>
  <c r="AV22" i="55"/>
  <c r="BA21" i="33"/>
  <c r="AQ21" i="33" s="1"/>
  <c r="AV21" i="33" s="1"/>
  <c r="BS21" i="33" s="1"/>
  <c r="AN21" i="51"/>
  <c r="AO21" i="51" s="1"/>
  <c r="AZ21" i="33"/>
  <c r="AP21" i="33" s="1"/>
  <c r="AU21" i="33" s="1"/>
  <c r="BR21" i="33" s="1"/>
  <c r="G21" i="50"/>
  <c r="AU22" i="55"/>
  <c r="R21" i="50"/>
  <c r="S21" i="50" s="1"/>
  <c r="T21" i="50" s="1"/>
  <c r="AO21" i="33"/>
  <c r="AT21" i="33" s="1"/>
  <c r="BQ21" i="33" s="1"/>
  <c r="BB21" i="33"/>
  <c r="AR21" i="33" s="1"/>
  <c r="AW21" i="33" s="1"/>
  <c r="BT21" i="33" s="1"/>
  <c r="M21" i="50"/>
  <c r="AZ21" i="35"/>
  <c r="AP21" i="35" s="1"/>
  <c r="BL21" i="35" s="1"/>
  <c r="AW22" i="55"/>
  <c r="AL21" i="49"/>
  <c r="AY21" i="35"/>
  <c r="AO21" i="35" s="1"/>
  <c r="BK21" i="35" s="1"/>
  <c r="J22" i="55"/>
  <c r="BA21" i="35"/>
  <c r="AQ21" i="35" s="1"/>
  <c r="BG21" i="35" s="1"/>
  <c r="AN22" i="55"/>
  <c r="AN21" i="49"/>
  <c r="AM21" i="49"/>
  <c r="BI21" i="35"/>
  <c r="AX21" i="35"/>
  <c r="AN21" i="35" s="1"/>
  <c r="BJ21" i="35" s="1"/>
  <c r="M22" i="55"/>
  <c r="AX22" i="55"/>
  <c r="N22" i="55"/>
  <c r="K22" i="55"/>
  <c r="AT22" i="55"/>
  <c r="AR21" i="35"/>
  <c r="BO21" i="35" s="1"/>
  <c r="L22" i="55"/>
  <c r="Z22" i="55"/>
  <c r="Y23" i="55" s="1"/>
  <c r="K67" i="47"/>
  <c r="D68" i="47"/>
  <c r="J67" i="47"/>
  <c r="F68" i="47"/>
  <c r="L67" i="47"/>
  <c r="G68" i="47"/>
  <c r="M67" i="47"/>
  <c r="E69" i="47"/>
  <c r="N67" i="47"/>
  <c r="C68" i="47" s="1"/>
  <c r="I67" i="47"/>
  <c r="H67" i="47"/>
  <c r="K19" i="60" l="1"/>
  <c r="K19" i="58"/>
  <c r="I20" i="57"/>
  <c r="G19" i="68"/>
  <c r="BH21" i="33"/>
  <c r="R22" i="55"/>
  <c r="P22" i="55"/>
  <c r="S22" i="55"/>
  <c r="AS21" i="35"/>
  <c r="BP21" i="35" s="1"/>
  <c r="BD21" i="35"/>
  <c r="AV21" i="35"/>
  <c r="BS21" i="35" s="1"/>
  <c r="BM21" i="35"/>
  <c r="BN21" i="35" s="1"/>
  <c r="BG21" i="33"/>
  <c r="BF21" i="33"/>
  <c r="BL21" i="33"/>
  <c r="BD21" i="33"/>
  <c r="BM21" i="33"/>
  <c r="AT21" i="35"/>
  <c r="BQ21" i="35" s="1"/>
  <c r="BE21" i="33"/>
  <c r="AC21" i="49"/>
  <c r="AA22" i="49" s="1"/>
  <c r="E22" i="52" s="1"/>
  <c r="K22" i="52" s="1"/>
  <c r="BN21" i="33"/>
  <c r="AU21" i="35"/>
  <c r="BR21" i="35" s="1"/>
  <c r="BJ21" i="33"/>
  <c r="BB21" i="35"/>
  <c r="BF21" i="35"/>
  <c r="BE21" i="35"/>
  <c r="BH21" i="35"/>
  <c r="X23" i="55"/>
  <c r="AA22" i="55"/>
  <c r="V23" i="55"/>
  <c r="U23" i="55"/>
  <c r="W23" i="55"/>
  <c r="BV21" i="33"/>
  <c r="N68" i="47"/>
  <c r="C69" i="47" s="1"/>
  <c r="I68" i="47"/>
  <c r="H68" i="47"/>
  <c r="K68" i="47"/>
  <c r="G69" i="47"/>
  <c r="M68" i="47"/>
  <c r="E70" i="47"/>
  <c r="F69" i="47"/>
  <c r="L68" i="47"/>
  <c r="D69" i="47"/>
  <c r="J68" i="47"/>
  <c r="H20" i="68" l="1"/>
  <c r="K19" i="57"/>
  <c r="B20" i="68"/>
  <c r="AJ20" i="56"/>
  <c r="D20" i="68"/>
  <c r="E20" i="68"/>
  <c r="AI20" i="56"/>
  <c r="X20" i="56"/>
  <c r="AD20" i="56"/>
  <c r="W20" i="56"/>
  <c r="R20" i="56"/>
  <c r="Q20" i="56"/>
  <c r="AC20" i="56"/>
  <c r="F20" i="68"/>
  <c r="C20" i="68"/>
  <c r="H22" i="55"/>
  <c r="I22" i="55" s="1"/>
  <c r="Y22" i="49"/>
  <c r="C22" i="52" s="1"/>
  <c r="I22" i="52" s="1"/>
  <c r="BT21" i="35"/>
  <c r="BU21" i="35" s="1"/>
  <c r="BP21" i="33"/>
  <c r="BW21" i="33" s="1"/>
  <c r="Z22" i="51"/>
  <c r="AL22" i="51" s="1"/>
  <c r="AD21" i="49"/>
  <c r="Q22" i="52"/>
  <c r="Z22" i="49"/>
  <c r="D22" i="52" s="1"/>
  <c r="P22" i="52" s="1"/>
  <c r="E22" i="50"/>
  <c r="Q22" i="50" s="1"/>
  <c r="AB22" i="49"/>
  <c r="F22" i="50" s="1"/>
  <c r="X22" i="49"/>
  <c r="B22" i="50" s="1"/>
  <c r="H22" i="50" s="1"/>
  <c r="AB23" i="55"/>
  <c r="AF23" i="55"/>
  <c r="AD23" i="55"/>
  <c r="AE23" i="55"/>
  <c r="AC23" i="55"/>
  <c r="AG23" i="55"/>
  <c r="AJ23" i="55" s="1"/>
  <c r="AR22" i="55"/>
  <c r="C23" i="55"/>
  <c r="E71" i="47"/>
  <c r="G70" i="47"/>
  <c r="M69" i="47"/>
  <c r="N69" i="47"/>
  <c r="C70" i="47" s="1"/>
  <c r="I69" i="47"/>
  <c r="H69" i="47"/>
  <c r="D70" i="47"/>
  <c r="J69" i="47"/>
  <c r="F70" i="47"/>
  <c r="L69" i="47"/>
  <c r="K69" i="47"/>
  <c r="D23" i="55" l="1"/>
  <c r="E23" i="55"/>
  <c r="AU23" i="55" s="1"/>
  <c r="F23" i="55"/>
  <c r="AW23" i="55" s="1"/>
  <c r="G23" i="55"/>
  <c r="AQ23" i="55" s="1"/>
  <c r="Q20" i="58"/>
  <c r="S20" i="58" s="1"/>
  <c r="S20" i="56"/>
  <c r="Q20" i="57"/>
  <c r="S20" i="57" s="1"/>
  <c r="Q20" i="59"/>
  <c r="S20" i="59" s="1"/>
  <c r="Q20" i="60"/>
  <c r="S20" i="60" s="1"/>
  <c r="E20" i="56"/>
  <c r="AJ20" i="58"/>
  <c r="AJ20" i="59"/>
  <c r="AJ20" i="60"/>
  <c r="AL20" i="56"/>
  <c r="AJ20" i="57"/>
  <c r="R20" i="57"/>
  <c r="R20" i="58"/>
  <c r="C20" i="56"/>
  <c r="T20" i="56"/>
  <c r="U21" i="56" s="1"/>
  <c r="R20" i="59"/>
  <c r="R20" i="60"/>
  <c r="AD20" i="60"/>
  <c r="F20" i="56"/>
  <c r="AD20" i="57"/>
  <c r="AD20" i="58"/>
  <c r="AF20" i="56"/>
  <c r="AD20" i="59"/>
  <c r="AC20" i="57"/>
  <c r="AE20" i="57" s="1"/>
  <c r="AC20" i="59"/>
  <c r="AE20" i="59" s="1"/>
  <c r="AE20" i="56"/>
  <c r="AC20" i="58"/>
  <c r="AE20" i="58" s="1"/>
  <c r="AC20" i="60"/>
  <c r="AE20" i="60" s="1"/>
  <c r="W20" i="59"/>
  <c r="Y20" i="59" s="1"/>
  <c r="W20" i="60"/>
  <c r="Y20" i="60" s="1"/>
  <c r="Y20" i="56"/>
  <c r="W20" i="57"/>
  <c r="Y20" i="57" s="1"/>
  <c r="W20" i="58"/>
  <c r="Y20" i="58" s="1"/>
  <c r="X20" i="58"/>
  <c r="Z20" i="56"/>
  <c r="X20" i="60"/>
  <c r="X20" i="57"/>
  <c r="D20" i="56"/>
  <c r="X20" i="59"/>
  <c r="AI20" i="57"/>
  <c r="AK20" i="57" s="1"/>
  <c r="AI20" i="60"/>
  <c r="AK20" i="60" s="1"/>
  <c r="AK20" i="56"/>
  <c r="AI20" i="59"/>
  <c r="AK20" i="59" s="1"/>
  <c r="AI20" i="58"/>
  <c r="AK20" i="58" s="1"/>
  <c r="K22" i="50"/>
  <c r="Y22" i="51"/>
  <c r="AK22" i="51" s="1"/>
  <c r="D22" i="50"/>
  <c r="C22" i="50"/>
  <c r="I22" i="50" s="1"/>
  <c r="O22" i="52"/>
  <c r="X22" i="51"/>
  <c r="N22" i="50"/>
  <c r="B22" i="52"/>
  <c r="N22" i="52" s="1"/>
  <c r="AF22" i="51"/>
  <c r="AJ22" i="49"/>
  <c r="AL22" i="49" s="1"/>
  <c r="J22" i="52"/>
  <c r="AH22" i="49"/>
  <c r="AW22" i="35"/>
  <c r="AZ22" i="35" s="1"/>
  <c r="AP22" i="35" s="1"/>
  <c r="BL22" i="35" s="1"/>
  <c r="AA22" i="51"/>
  <c r="AM22" i="51" s="1"/>
  <c r="AE22" i="49"/>
  <c r="W22" i="51"/>
  <c r="AC22" i="51" s="1"/>
  <c r="AG22" i="49"/>
  <c r="AY22" i="33"/>
  <c r="AO22" i="33" s="1"/>
  <c r="AT22" i="33" s="1"/>
  <c r="BQ22" i="33" s="1"/>
  <c r="F22" i="52"/>
  <c r="AI22" i="49"/>
  <c r="AF22" i="49"/>
  <c r="R22" i="50"/>
  <c r="L22" i="50"/>
  <c r="AE22" i="51"/>
  <c r="AK23" i="55"/>
  <c r="AH23" i="55"/>
  <c r="AI23" i="55"/>
  <c r="J23" i="55"/>
  <c r="AM23" i="55"/>
  <c r="AN23" i="55"/>
  <c r="AO23" i="55"/>
  <c r="AP23" i="55"/>
  <c r="M23" i="55"/>
  <c r="AS22" i="55"/>
  <c r="N70" i="47"/>
  <c r="C71" i="47" s="1"/>
  <c r="I70" i="47"/>
  <c r="H70" i="47"/>
  <c r="F71" i="47"/>
  <c r="L70" i="47"/>
  <c r="G71" i="47"/>
  <c r="M70" i="47"/>
  <c r="K70" i="47"/>
  <c r="D71" i="47"/>
  <c r="J70" i="47"/>
  <c r="E72" i="47"/>
  <c r="AG21" i="56" l="1"/>
  <c r="AV23" i="55"/>
  <c r="AT23" i="55"/>
  <c r="N23" i="55"/>
  <c r="L23" i="55"/>
  <c r="AX23" i="55"/>
  <c r="K23" i="55"/>
  <c r="O23" i="55"/>
  <c r="Z20" i="60"/>
  <c r="AA21" i="60" s="1"/>
  <c r="D20" i="60"/>
  <c r="AF20" i="60"/>
  <c r="AG21" i="60" s="1"/>
  <c r="F20" i="60"/>
  <c r="T20" i="60"/>
  <c r="U21" i="60" s="1"/>
  <c r="C20" i="60"/>
  <c r="AL20" i="60"/>
  <c r="AM21" i="60" s="1"/>
  <c r="E20" i="60"/>
  <c r="AF20" i="59"/>
  <c r="AG21" i="59" s="1"/>
  <c r="F20" i="59"/>
  <c r="AL20" i="59"/>
  <c r="AM21" i="59" s="1"/>
  <c r="E20" i="59"/>
  <c r="T20" i="59"/>
  <c r="U21" i="59" s="1"/>
  <c r="C20" i="59"/>
  <c r="Z20" i="59"/>
  <c r="AA21" i="59" s="1"/>
  <c r="D20" i="59"/>
  <c r="AL20" i="58"/>
  <c r="AM21" i="58" s="1"/>
  <c r="E20" i="58"/>
  <c r="AF20" i="58"/>
  <c r="AG21" i="58" s="1"/>
  <c r="F20" i="58"/>
  <c r="T20" i="58"/>
  <c r="U21" i="58" s="1"/>
  <c r="C20" i="58"/>
  <c r="Z20" i="58"/>
  <c r="AA21" i="58" s="1"/>
  <c r="D20" i="58"/>
  <c r="B20" i="56"/>
  <c r="Z20" i="57"/>
  <c r="AA21" i="57" s="1"/>
  <c r="D20" i="57"/>
  <c r="AA21" i="56"/>
  <c r="AL20" i="57"/>
  <c r="AM21" i="57" s="1"/>
  <c r="E20" i="57"/>
  <c r="AF20" i="57"/>
  <c r="AG21" i="57" s="1"/>
  <c r="F20" i="57"/>
  <c r="T20" i="57"/>
  <c r="U21" i="57" s="1"/>
  <c r="C20" i="57"/>
  <c r="AM21" i="56"/>
  <c r="M22" i="50"/>
  <c r="O22" i="50"/>
  <c r="AZ22" i="33"/>
  <c r="AP22" i="33" s="1"/>
  <c r="AU22" i="33" s="1"/>
  <c r="BR22" i="33" s="1"/>
  <c r="BE22" i="33"/>
  <c r="AX22" i="35"/>
  <c r="AN22" i="35" s="1"/>
  <c r="BJ22" i="35" s="1"/>
  <c r="G22" i="50"/>
  <c r="P22" i="50"/>
  <c r="J22" i="50"/>
  <c r="AK22" i="49"/>
  <c r="AM22" i="49"/>
  <c r="AD22" i="51"/>
  <c r="AJ22" i="51"/>
  <c r="AN22" i="49"/>
  <c r="AB22" i="51"/>
  <c r="AI22" i="51"/>
  <c r="BB22" i="33"/>
  <c r="BN22" i="33" s="1"/>
  <c r="BF22" i="35"/>
  <c r="AM22" i="35"/>
  <c r="BI22" i="35" s="1"/>
  <c r="H22" i="52"/>
  <c r="AU22" i="35"/>
  <c r="BR22" i="35" s="1"/>
  <c r="BC22" i="33"/>
  <c r="AS22" i="33" s="1"/>
  <c r="AX22" i="33" s="1"/>
  <c r="BU22" i="33" s="1"/>
  <c r="BA22" i="35"/>
  <c r="AQ22" i="35" s="1"/>
  <c r="BM22" i="35" s="1"/>
  <c r="L22" i="52"/>
  <c r="R22" i="52"/>
  <c r="S22" i="52" s="1"/>
  <c r="T22" i="52" s="1"/>
  <c r="AG22" i="51"/>
  <c r="BK22" i="33"/>
  <c r="AY22" i="35"/>
  <c r="AO22" i="35" s="1"/>
  <c r="BE22" i="35" s="1"/>
  <c r="BA22" i="33"/>
  <c r="AQ22" i="33" s="1"/>
  <c r="AV22" i="33" s="1"/>
  <c r="BS22" i="33" s="1"/>
  <c r="AH22" i="51"/>
  <c r="M22" i="52"/>
  <c r="G22" i="52"/>
  <c r="BD22" i="35"/>
  <c r="Z23" i="55"/>
  <c r="V24" i="55" s="1"/>
  <c r="Q23" i="55"/>
  <c r="S23" i="55"/>
  <c r="R23" i="55"/>
  <c r="P23" i="55"/>
  <c r="G72" i="47"/>
  <c r="M71" i="47"/>
  <c r="N71" i="47"/>
  <c r="C72" i="47" s="1"/>
  <c r="I71" i="47"/>
  <c r="H71" i="47"/>
  <c r="K71" i="47"/>
  <c r="F72" i="47"/>
  <c r="L71" i="47"/>
  <c r="D72" i="47"/>
  <c r="J71" i="47"/>
  <c r="E73" i="47"/>
  <c r="AN22" i="51" l="1"/>
  <c r="AO22" i="51" s="1"/>
  <c r="B20" i="60"/>
  <c r="B20" i="59"/>
  <c r="B20" i="58"/>
  <c r="H20" i="56"/>
  <c r="J20" i="56" s="1"/>
  <c r="G20" i="56"/>
  <c r="B20" i="57"/>
  <c r="S22" i="50"/>
  <c r="T22" i="50" s="1"/>
  <c r="BF22" i="33"/>
  <c r="BL22" i="33"/>
  <c r="AC22" i="49"/>
  <c r="AA23" i="49" s="1"/>
  <c r="BM22" i="33"/>
  <c r="AS22" i="35"/>
  <c r="BP22" i="35" s="1"/>
  <c r="AR22" i="35"/>
  <c r="BO22" i="35" s="1"/>
  <c r="BG22" i="33"/>
  <c r="AT22" i="35"/>
  <c r="BQ22" i="35" s="1"/>
  <c r="BK22" i="35"/>
  <c r="BN22" i="35" s="1"/>
  <c r="AV22" i="35"/>
  <c r="BS22" i="35" s="1"/>
  <c r="BC22" i="35"/>
  <c r="AR22" i="33"/>
  <c r="AW22" i="33" s="1"/>
  <c r="BT22" i="33" s="1"/>
  <c r="BV22" i="33" s="1"/>
  <c r="BG22" i="35"/>
  <c r="BI22" i="33"/>
  <c r="BB22" i="35"/>
  <c r="BD22" i="33"/>
  <c r="BO22" i="33"/>
  <c r="BH22" i="35"/>
  <c r="X24" i="55"/>
  <c r="U24" i="55"/>
  <c r="AA23" i="55"/>
  <c r="Y24" i="55"/>
  <c r="W24" i="55"/>
  <c r="H23" i="55"/>
  <c r="AR23" i="55" s="1"/>
  <c r="N72" i="47"/>
  <c r="C73" i="47" s="1"/>
  <c r="I72" i="47"/>
  <c r="H72" i="47"/>
  <c r="K72" i="47"/>
  <c r="F73" i="47"/>
  <c r="L72" i="47"/>
  <c r="D73" i="47"/>
  <c r="J72" i="47"/>
  <c r="E74" i="47"/>
  <c r="G73" i="47"/>
  <c r="M72" i="47"/>
  <c r="AB23" i="49" l="1"/>
  <c r="F23" i="52" s="1"/>
  <c r="Y23" i="49"/>
  <c r="AD22" i="49"/>
  <c r="H20" i="60"/>
  <c r="J20" i="60" s="1"/>
  <c r="I21" i="60" s="1"/>
  <c r="G20" i="60"/>
  <c r="G20" i="59"/>
  <c r="H20" i="59"/>
  <c r="J20" i="59" s="1"/>
  <c r="I21" i="59" s="1"/>
  <c r="H20" i="58"/>
  <c r="J20" i="58" s="1"/>
  <c r="I21" i="58" s="1"/>
  <c r="G20" i="58"/>
  <c r="H20" i="57"/>
  <c r="J20" i="57" s="1"/>
  <c r="I21" i="57" s="1"/>
  <c r="G20" i="57"/>
  <c r="I21" i="56"/>
  <c r="BP22" i="33"/>
  <c r="BW22" i="33" s="1"/>
  <c r="X23" i="49"/>
  <c r="B23" i="52" s="1"/>
  <c r="Z23" i="49"/>
  <c r="D23" i="52" s="1"/>
  <c r="BH22" i="33"/>
  <c r="BJ22" i="33"/>
  <c r="BT22" i="35"/>
  <c r="BU22" i="35" s="1"/>
  <c r="F24" i="55"/>
  <c r="AP24" i="55" s="1"/>
  <c r="AC24" i="55"/>
  <c r="AB24" i="55"/>
  <c r="AE24" i="55"/>
  <c r="AD24" i="55"/>
  <c r="AG24" i="55"/>
  <c r="AK24" i="55" s="1"/>
  <c r="D24" i="55"/>
  <c r="AN24" i="55" s="1"/>
  <c r="AF24" i="55"/>
  <c r="Z23" i="51"/>
  <c r="E23" i="50"/>
  <c r="E23" i="52"/>
  <c r="F23" i="50"/>
  <c r="X23" i="51"/>
  <c r="C23" i="50"/>
  <c r="C23" i="52"/>
  <c r="I23" i="55"/>
  <c r="AS23" i="55" s="1"/>
  <c r="E24" i="55"/>
  <c r="AO24" i="55" s="1"/>
  <c r="C24" i="55"/>
  <c r="G24" i="55"/>
  <c r="K73" i="47"/>
  <c r="D74" i="47"/>
  <c r="J73" i="47"/>
  <c r="F74" i="47"/>
  <c r="L73" i="47"/>
  <c r="G74" i="47"/>
  <c r="M73" i="47"/>
  <c r="N73" i="47"/>
  <c r="C74" i="47" s="1"/>
  <c r="I73" i="47"/>
  <c r="H73" i="47"/>
  <c r="E75" i="47"/>
  <c r="AW23" i="35" l="1"/>
  <c r="AA23" i="51"/>
  <c r="AM23" i="51" s="1"/>
  <c r="AG23" i="49"/>
  <c r="K20" i="60"/>
  <c r="K20" i="59"/>
  <c r="K20" i="58"/>
  <c r="C21" i="68"/>
  <c r="AC21" i="56"/>
  <c r="Q21" i="56"/>
  <c r="D21" i="68"/>
  <c r="E21" i="68"/>
  <c r="F21" i="68"/>
  <c r="R21" i="56"/>
  <c r="W21" i="56"/>
  <c r="K20" i="56"/>
  <c r="B21" i="68"/>
  <c r="AD21" i="56"/>
  <c r="AI21" i="56"/>
  <c r="AJ21" i="56"/>
  <c r="X21" i="56"/>
  <c r="G20" i="68"/>
  <c r="K20" i="57"/>
  <c r="Y23" i="51"/>
  <c r="AY23" i="33"/>
  <c r="BB23" i="33" s="1"/>
  <c r="D23" i="50"/>
  <c r="P23" i="50" s="1"/>
  <c r="B23" i="50"/>
  <c r="N23" i="50" s="1"/>
  <c r="AJ23" i="49"/>
  <c r="AK23" i="49" s="1"/>
  <c r="AI23" i="49"/>
  <c r="AE23" i="49"/>
  <c r="W23" i="51"/>
  <c r="AI23" i="51" s="1"/>
  <c r="AH23" i="49"/>
  <c r="AF23" i="49"/>
  <c r="AH24" i="55"/>
  <c r="AX24" i="55"/>
  <c r="AJ24" i="55"/>
  <c r="AW24" i="55"/>
  <c r="AI24" i="55"/>
  <c r="O23" i="50"/>
  <c r="I23" i="50"/>
  <c r="AJ23" i="51"/>
  <c r="AD23" i="51"/>
  <c r="L23" i="50"/>
  <c r="R23" i="50"/>
  <c r="P23" i="52"/>
  <c r="J23" i="52"/>
  <c r="K23" i="52"/>
  <c r="Q23" i="52"/>
  <c r="O23" i="52"/>
  <c r="I23" i="52"/>
  <c r="R23" i="52"/>
  <c r="L23" i="52"/>
  <c r="Q23" i="50"/>
  <c r="K23" i="50"/>
  <c r="AL23" i="51"/>
  <c r="AF23" i="51"/>
  <c r="AX23" i="35"/>
  <c r="AN23" i="35" s="1"/>
  <c r="AZ23" i="35"/>
  <c r="AP23" i="35" s="1"/>
  <c r="BA23" i="35"/>
  <c r="AQ23" i="35" s="1"/>
  <c r="AY23" i="35"/>
  <c r="AO23" i="35" s="1"/>
  <c r="AM23" i="35"/>
  <c r="N23" i="52"/>
  <c r="H23" i="52"/>
  <c r="G23" i="52"/>
  <c r="M23" i="52"/>
  <c r="AE23" i="51"/>
  <c r="AK23" i="51"/>
  <c r="J24" i="55"/>
  <c r="AU24" i="55"/>
  <c r="M24" i="55"/>
  <c r="AM24" i="55"/>
  <c r="O24" i="55"/>
  <c r="R24" i="55" s="1"/>
  <c r="L24" i="55"/>
  <c r="K24" i="55"/>
  <c r="AT24" i="55"/>
  <c r="N24" i="55"/>
  <c r="AV24" i="55"/>
  <c r="AQ24" i="55"/>
  <c r="N74" i="47"/>
  <c r="C75" i="47" s="1"/>
  <c r="I74" i="47"/>
  <c r="H74" i="47"/>
  <c r="K74" i="47"/>
  <c r="E76" i="47"/>
  <c r="G75" i="47"/>
  <c r="M74" i="47"/>
  <c r="F75" i="47"/>
  <c r="L74" i="47"/>
  <c r="D75" i="47"/>
  <c r="J74" i="47"/>
  <c r="AN23" i="49" l="1"/>
  <c r="AG23" i="51"/>
  <c r="H21" i="68"/>
  <c r="X21" i="58"/>
  <c r="D21" i="56"/>
  <c r="X21" i="59"/>
  <c r="Z21" i="56"/>
  <c r="X21" i="57"/>
  <c r="X21" i="60"/>
  <c r="AL21" i="56"/>
  <c r="AJ21" i="58"/>
  <c r="AJ21" i="57"/>
  <c r="E21" i="56"/>
  <c r="AJ21" i="59"/>
  <c r="AJ21" i="60"/>
  <c r="C21" i="56"/>
  <c r="T21" i="56"/>
  <c r="R21" i="60"/>
  <c r="R21" i="57"/>
  <c r="R21" i="58"/>
  <c r="R21" i="59"/>
  <c r="AI21" i="60"/>
  <c r="AK21" i="60" s="1"/>
  <c r="AK21" i="56"/>
  <c r="AI21" i="58"/>
  <c r="AK21" i="58" s="1"/>
  <c r="AI21" i="57"/>
  <c r="AK21" i="57" s="1"/>
  <c r="AI21" i="59"/>
  <c r="AK21" i="59" s="1"/>
  <c r="AF21" i="56"/>
  <c r="AD21" i="60"/>
  <c r="AD21" i="59"/>
  <c r="AD21" i="58"/>
  <c r="AD21" i="57"/>
  <c r="F21" i="56"/>
  <c r="S21" i="56"/>
  <c r="Q21" i="57"/>
  <c r="S21" i="57" s="1"/>
  <c r="Q21" i="60"/>
  <c r="S21" i="60" s="1"/>
  <c r="Q21" i="59"/>
  <c r="S21" i="59" s="1"/>
  <c r="Q21" i="58"/>
  <c r="S21" i="58" s="1"/>
  <c r="Y21" i="56"/>
  <c r="W21" i="59"/>
  <c r="Y21" i="59" s="1"/>
  <c r="W21" i="60"/>
  <c r="Y21" i="60" s="1"/>
  <c r="W21" i="58"/>
  <c r="Y21" i="58" s="1"/>
  <c r="W21" i="57"/>
  <c r="Y21" i="57" s="1"/>
  <c r="AE21" i="56"/>
  <c r="AC21" i="59"/>
  <c r="AE21" i="59" s="1"/>
  <c r="AC21" i="58"/>
  <c r="AE21" i="58" s="1"/>
  <c r="AC21" i="60"/>
  <c r="AE21" i="60" s="1"/>
  <c r="AC21" i="57"/>
  <c r="AE21" i="57" s="1"/>
  <c r="J23" i="50"/>
  <c r="M23" i="50"/>
  <c r="H23" i="50"/>
  <c r="G23" i="50"/>
  <c r="AO23" i="33"/>
  <c r="AT23" i="33" s="1"/>
  <c r="BQ23" i="33" s="1"/>
  <c r="AZ23" i="33"/>
  <c r="BA23" i="33"/>
  <c r="AQ23" i="33" s="1"/>
  <c r="AL23" i="49"/>
  <c r="BK23" i="33"/>
  <c r="AC23" i="51"/>
  <c r="AM23" i="49"/>
  <c r="AB23" i="51"/>
  <c r="AH23" i="51"/>
  <c r="BC23" i="33"/>
  <c r="AS23" i="33" s="1"/>
  <c r="Z24" i="55"/>
  <c r="V25" i="55" s="1"/>
  <c r="AN23" i="51"/>
  <c r="AO23" i="51" s="1"/>
  <c r="S23" i="52"/>
  <c r="T23" i="52" s="1"/>
  <c r="BE23" i="35"/>
  <c r="BK23" i="35"/>
  <c r="AT23" i="35"/>
  <c r="BQ23" i="35" s="1"/>
  <c r="BF23" i="35"/>
  <c r="BL23" i="35"/>
  <c r="AU23" i="35"/>
  <c r="BR23" i="35" s="1"/>
  <c r="BD23" i="35"/>
  <c r="BJ23" i="35"/>
  <c r="AS23" i="35"/>
  <c r="BP23" i="35" s="1"/>
  <c r="AR23" i="33"/>
  <c r="BN23" i="33"/>
  <c r="Q24" i="55"/>
  <c r="S23" i="50"/>
  <c r="T23" i="50" s="1"/>
  <c r="BG23" i="35"/>
  <c r="BM23" i="35"/>
  <c r="AV23" i="35"/>
  <c r="BS23" i="35" s="1"/>
  <c r="BC23" i="35"/>
  <c r="BI23" i="35"/>
  <c r="BH23" i="35"/>
  <c r="AR23" i="35"/>
  <c r="BO23" i="35" s="1"/>
  <c r="BB23" i="35"/>
  <c r="P24" i="55"/>
  <c r="S24" i="55"/>
  <c r="K75" i="47"/>
  <c r="G76" i="47"/>
  <c r="M75" i="47"/>
  <c r="E77" i="47"/>
  <c r="N75" i="47"/>
  <c r="C76" i="47" s="1"/>
  <c r="I75" i="47"/>
  <c r="H75" i="47"/>
  <c r="F76" i="47"/>
  <c r="L75" i="47"/>
  <c r="D76" i="47"/>
  <c r="J75" i="47"/>
  <c r="AC23" i="49" l="1"/>
  <c r="AA22" i="56"/>
  <c r="AL21" i="60"/>
  <c r="AM22" i="60" s="1"/>
  <c r="E21" i="60"/>
  <c r="Z21" i="60"/>
  <c r="AA22" i="60" s="1"/>
  <c r="D21" i="60"/>
  <c r="AF21" i="60"/>
  <c r="AG22" i="60" s="1"/>
  <c r="F21" i="60"/>
  <c r="T21" i="60"/>
  <c r="U22" i="60" s="1"/>
  <c r="C21" i="60"/>
  <c r="AL21" i="59"/>
  <c r="AM22" i="59" s="1"/>
  <c r="E21" i="59"/>
  <c r="Z21" i="59"/>
  <c r="AA22" i="59" s="1"/>
  <c r="D21" i="59"/>
  <c r="AF21" i="59"/>
  <c r="AG22" i="59" s="1"/>
  <c r="F21" i="59"/>
  <c r="T21" i="59"/>
  <c r="U22" i="59" s="1"/>
  <c r="C21" i="59"/>
  <c r="AF21" i="58"/>
  <c r="AG22" i="58" s="1"/>
  <c r="F21" i="58"/>
  <c r="T21" i="58"/>
  <c r="U22" i="58" s="1"/>
  <c r="C21" i="58"/>
  <c r="Z21" i="58"/>
  <c r="AA22" i="58" s="1"/>
  <c r="D21" i="58"/>
  <c r="AL21" i="58"/>
  <c r="AM22" i="58" s="1"/>
  <c r="E21" i="58"/>
  <c r="U22" i="56"/>
  <c r="B21" i="56"/>
  <c r="Z21" i="57"/>
  <c r="AA22" i="57" s="1"/>
  <c r="D21" i="57"/>
  <c r="AF21" i="57"/>
  <c r="AG22" i="57" s="1"/>
  <c r="F21" i="57"/>
  <c r="AG22" i="56"/>
  <c r="T21" i="57"/>
  <c r="U22" i="57" s="1"/>
  <c r="C21" i="57"/>
  <c r="AL21" i="57"/>
  <c r="AM22" i="57" s="1"/>
  <c r="E21" i="57"/>
  <c r="AM22" i="56"/>
  <c r="BE23" i="33"/>
  <c r="BM23" i="33"/>
  <c r="BD23" i="33"/>
  <c r="BL23" i="33"/>
  <c r="AP23" i="33"/>
  <c r="BJ23" i="33" s="1"/>
  <c r="BO23" i="33"/>
  <c r="X25" i="55"/>
  <c r="W25" i="55"/>
  <c r="U25" i="55"/>
  <c r="Y25" i="55"/>
  <c r="AA24" i="55"/>
  <c r="BN23" i="35"/>
  <c r="AV23" i="33"/>
  <c r="BS23" i="33" s="1"/>
  <c r="BG23" i="33"/>
  <c r="BT23" i="35"/>
  <c r="AX23" i="33"/>
  <c r="BU23" i="33" s="1"/>
  <c r="BI23" i="33"/>
  <c r="AD23" i="49"/>
  <c r="X24" i="49"/>
  <c r="Y24" i="49"/>
  <c r="Z24" i="49"/>
  <c r="AA24" i="49"/>
  <c r="AB24" i="49"/>
  <c r="AW23" i="33"/>
  <c r="BT23" i="33" s="1"/>
  <c r="BH23" i="33"/>
  <c r="H24" i="55"/>
  <c r="AR24" i="55" s="1"/>
  <c r="N76" i="47"/>
  <c r="C77" i="47" s="1"/>
  <c r="I76" i="47"/>
  <c r="H76" i="47"/>
  <c r="D77" i="47"/>
  <c r="J76" i="47"/>
  <c r="K76" i="47"/>
  <c r="E78" i="47"/>
  <c r="F77" i="47"/>
  <c r="L76" i="47"/>
  <c r="G77" i="47"/>
  <c r="M76" i="47"/>
  <c r="B21" i="59" l="1"/>
  <c r="H21" i="59" s="1"/>
  <c r="J21" i="59" s="1"/>
  <c r="I22" i="59" s="1"/>
  <c r="B21" i="60"/>
  <c r="H21" i="60" s="1"/>
  <c r="J21" i="60" s="1"/>
  <c r="I22" i="60" s="1"/>
  <c r="B21" i="58"/>
  <c r="B21" i="57"/>
  <c r="G21" i="56"/>
  <c r="H21" i="56"/>
  <c r="J21" i="56" s="1"/>
  <c r="BP23" i="33"/>
  <c r="BF23" i="33"/>
  <c r="AU23" i="33"/>
  <c r="BR23" i="33" s="1"/>
  <c r="BV23" i="33" s="1"/>
  <c r="BW23" i="33" s="1"/>
  <c r="AC25" i="55"/>
  <c r="AF25" i="55"/>
  <c r="AB25" i="55"/>
  <c r="AG25" i="55"/>
  <c r="AI25" i="55" s="1"/>
  <c r="AE25" i="55"/>
  <c r="AD25" i="55"/>
  <c r="BU23" i="35"/>
  <c r="E25" i="55"/>
  <c r="AO25" i="55" s="1"/>
  <c r="F25" i="55"/>
  <c r="AP25" i="55" s="1"/>
  <c r="C24" i="50"/>
  <c r="X24" i="51"/>
  <c r="C24" i="52"/>
  <c r="AF24" i="49"/>
  <c r="AA24" i="51"/>
  <c r="AI24" i="49"/>
  <c r="F24" i="52"/>
  <c r="F24" i="50"/>
  <c r="D25" i="55"/>
  <c r="AN25" i="55" s="1"/>
  <c r="B24" i="50"/>
  <c r="W24" i="51"/>
  <c r="B24" i="52"/>
  <c r="AE24" i="49"/>
  <c r="AW24" i="35"/>
  <c r="AY24" i="33"/>
  <c r="AJ24" i="49"/>
  <c r="G25" i="55"/>
  <c r="AQ25" i="55" s="1"/>
  <c r="C25" i="55"/>
  <c r="AJ25" i="55"/>
  <c r="Z24" i="51"/>
  <c r="AH24" i="49"/>
  <c r="E24" i="52"/>
  <c r="E24" i="50"/>
  <c r="Y24" i="51"/>
  <c r="D24" i="50"/>
  <c r="D24" i="52"/>
  <c r="AG24" i="49"/>
  <c r="I24" i="55"/>
  <c r="AS24" i="55" s="1"/>
  <c r="N77" i="47"/>
  <c r="C78" i="47" s="1"/>
  <c r="I77" i="47"/>
  <c r="H77" i="47"/>
  <c r="K77" i="47"/>
  <c r="E79" i="47"/>
  <c r="D78" i="47"/>
  <c r="J77" i="47"/>
  <c r="G78" i="47"/>
  <c r="M77" i="47"/>
  <c r="F78" i="47"/>
  <c r="L77" i="47"/>
  <c r="G21" i="60" l="1"/>
  <c r="G21" i="59"/>
  <c r="K21" i="60"/>
  <c r="K21" i="59"/>
  <c r="H21" i="58"/>
  <c r="J21" i="58" s="1"/>
  <c r="I22" i="58" s="1"/>
  <c r="G21" i="58"/>
  <c r="G21" i="57"/>
  <c r="H21" i="57"/>
  <c r="J21" i="57" s="1"/>
  <c r="I22" i="57" s="1"/>
  <c r="I22" i="56"/>
  <c r="AH25" i="55"/>
  <c r="AK25" i="55"/>
  <c r="AT25" i="55"/>
  <c r="K25" i="55"/>
  <c r="AW25" i="55"/>
  <c r="N25" i="55"/>
  <c r="AU25" i="55"/>
  <c r="AK24" i="51"/>
  <c r="AE24" i="51"/>
  <c r="AG24" i="51"/>
  <c r="AM24" i="51"/>
  <c r="L25" i="55"/>
  <c r="J25" i="55"/>
  <c r="H24" i="52"/>
  <c r="N24" i="52"/>
  <c r="M24" i="52"/>
  <c r="G24" i="52"/>
  <c r="AV25" i="55"/>
  <c r="M25" i="55"/>
  <c r="K24" i="50"/>
  <c r="Q24" i="50"/>
  <c r="AC24" i="51"/>
  <c r="AH24" i="51"/>
  <c r="AI24" i="51"/>
  <c r="AB24" i="51"/>
  <c r="I24" i="52"/>
  <c r="O24" i="52"/>
  <c r="BA24" i="35"/>
  <c r="AQ24" i="35" s="1"/>
  <c r="AZ24" i="35"/>
  <c r="AP24" i="35" s="1"/>
  <c r="AX24" i="35"/>
  <c r="AN24" i="35" s="1"/>
  <c r="AY24" i="35"/>
  <c r="AO24" i="35" s="1"/>
  <c r="P24" i="50"/>
  <c r="J24" i="50"/>
  <c r="Q24" i="52"/>
  <c r="K24" i="52"/>
  <c r="N24" i="50"/>
  <c r="H24" i="50"/>
  <c r="G24" i="50"/>
  <c r="M24" i="50"/>
  <c r="AJ24" i="51"/>
  <c r="AD24" i="51"/>
  <c r="O25" i="55"/>
  <c r="R25" i="55" s="1"/>
  <c r="O24" i="50"/>
  <c r="I24" i="50"/>
  <c r="AM25" i="55"/>
  <c r="AF24" i="51"/>
  <c r="AL24" i="51"/>
  <c r="AN24" i="49"/>
  <c r="AK24" i="49"/>
  <c r="AL24" i="49"/>
  <c r="AM24" i="49"/>
  <c r="L24" i="50"/>
  <c r="R24" i="50"/>
  <c r="AX25" i="55"/>
  <c r="J24" i="52"/>
  <c r="P24" i="52"/>
  <c r="AO24" i="33"/>
  <c r="BB24" i="33"/>
  <c r="AZ24" i="33"/>
  <c r="BK24" i="33"/>
  <c r="BC24" i="33"/>
  <c r="BA24" i="33"/>
  <c r="R24" i="52"/>
  <c r="L24" i="52"/>
  <c r="AM24" i="35"/>
  <c r="N78" i="47"/>
  <c r="C79" i="47" s="1"/>
  <c r="I78" i="47"/>
  <c r="H78" i="47"/>
  <c r="K78" i="47"/>
  <c r="F79" i="47"/>
  <c r="L78" i="47"/>
  <c r="D79" i="47"/>
  <c r="J78" i="47"/>
  <c r="E80" i="47"/>
  <c r="G79" i="47"/>
  <c r="M78" i="47"/>
  <c r="K21" i="58" l="1"/>
  <c r="G21" i="68"/>
  <c r="K21" i="57"/>
  <c r="AC22" i="56"/>
  <c r="AI22" i="56"/>
  <c r="D22" i="68"/>
  <c r="Q22" i="56"/>
  <c r="B22" i="68"/>
  <c r="X22" i="56"/>
  <c r="AD22" i="56"/>
  <c r="F22" i="68"/>
  <c r="AJ22" i="56"/>
  <c r="R22" i="56"/>
  <c r="E22" i="68"/>
  <c r="W22" i="56"/>
  <c r="C22" i="68"/>
  <c r="K21" i="56"/>
  <c r="Z25" i="55"/>
  <c r="W26" i="55" s="1"/>
  <c r="U26" i="55"/>
  <c r="S25" i="55"/>
  <c r="Q25" i="55"/>
  <c r="P25" i="55"/>
  <c r="AN24" i="51"/>
  <c r="AO24" i="51" s="1"/>
  <c r="BO24" i="33"/>
  <c r="AS24" i="33"/>
  <c r="BJ24" i="35"/>
  <c r="AS24" i="35"/>
  <c r="BP24" i="35" s="1"/>
  <c r="BD24" i="35"/>
  <c r="BL24" i="35"/>
  <c r="AU24" i="35"/>
  <c r="BR24" i="35" s="1"/>
  <c r="BF24" i="35"/>
  <c r="S24" i="50"/>
  <c r="T24" i="50" s="1"/>
  <c r="AP24" i="33"/>
  <c r="BD24" i="33"/>
  <c r="BL24" i="33"/>
  <c r="BN24" i="33"/>
  <c r="AR24" i="33"/>
  <c r="S24" i="52"/>
  <c r="T24" i="52" s="1"/>
  <c r="BM24" i="33"/>
  <c r="AQ24" i="33"/>
  <c r="BE24" i="35"/>
  <c r="AT24" i="35"/>
  <c r="BQ24" i="35" s="1"/>
  <c r="BK24" i="35"/>
  <c r="AV24" i="35"/>
  <c r="BS24" i="35" s="1"/>
  <c r="BM24" i="35"/>
  <c r="BG24" i="35"/>
  <c r="BI24" i="35"/>
  <c r="AR24" i="35"/>
  <c r="BO24" i="35" s="1"/>
  <c r="BH24" i="35"/>
  <c r="BC24" i="35"/>
  <c r="AT24" i="33"/>
  <c r="BQ24" i="33" s="1"/>
  <c r="BE24" i="33"/>
  <c r="AC24" i="49"/>
  <c r="BB24" i="35"/>
  <c r="G80" i="47"/>
  <c r="M79" i="47"/>
  <c r="N79" i="47"/>
  <c r="C80" i="47" s="1"/>
  <c r="I79" i="47"/>
  <c r="H79" i="47"/>
  <c r="E81" i="47"/>
  <c r="D80" i="47"/>
  <c r="J79" i="47"/>
  <c r="F80" i="47"/>
  <c r="L79" i="47"/>
  <c r="K79" i="47"/>
  <c r="X26" i="55" l="1"/>
  <c r="AA25" i="55"/>
  <c r="Q22" i="59"/>
  <c r="S22" i="59" s="1"/>
  <c r="Q22" i="57"/>
  <c r="S22" i="57" s="1"/>
  <c r="Q22" i="60"/>
  <c r="S22" i="60" s="1"/>
  <c r="S22" i="56"/>
  <c r="Q22" i="58"/>
  <c r="S22" i="58" s="1"/>
  <c r="T22" i="56"/>
  <c r="R22" i="57"/>
  <c r="C22" i="56"/>
  <c r="R22" i="60"/>
  <c r="R22" i="59"/>
  <c r="R22" i="58"/>
  <c r="AI22" i="58"/>
  <c r="AK22" i="58" s="1"/>
  <c r="AI22" i="57"/>
  <c r="AK22" i="57" s="1"/>
  <c r="AK22" i="56"/>
  <c r="AI22" i="60"/>
  <c r="AK22" i="60" s="1"/>
  <c r="AI22" i="59"/>
  <c r="AK22" i="59" s="1"/>
  <c r="W22" i="58"/>
  <c r="Y22" i="58" s="1"/>
  <c r="W22" i="59"/>
  <c r="Y22" i="59" s="1"/>
  <c r="Y22" i="56"/>
  <c r="W22" i="57"/>
  <c r="Y22" i="57" s="1"/>
  <c r="W22" i="60"/>
  <c r="Y22" i="60" s="1"/>
  <c r="AJ22" i="58"/>
  <c r="AJ22" i="60"/>
  <c r="AL22" i="56"/>
  <c r="AJ22" i="57"/>
  <c r="E22" i="56"/>
  <c r="AJ22" i="59"/>
  <c r="AD22" i="60"/>
  <c r="AD22" i="58"/>
  <c r="AD22" i="57"/>
  <c r="AF22" i="56"/>
  <c r="F22" i="56"/>
  <c r="AD22" i="59"/>
  <c r="AC22" i="59"/>
  <c r="AE22" i="59" s="1"/>
  <c r="AC22" i="60"/>
  <c r="AE22" i="60" s="1"/>
  <c r="AC22" i="58"/>
  <c r="AE22" i="58" s="1"/>
  <c r="AC22" i="57"/>
  <c r="AE22" i="57" s="1"/>
  <c r="AE22" i="56"/>
  <c r="X22" i="57"/>
  <c r="X22" i="58"/>
  <c r="X22" i="59"/>
  <c r="Z22" i="56"/>
  <c r="D22" i="56"/>
  <c r="X22" i="60"/>
  <c r="H22" i="68"/>
  <c r="Y26" i="55"/>
  <c r="V26" i="55"/>
  <c r="AC26" i="55" s="1"/>
  <c r="H25" i="55"/>
  <c r="G26" i="55" s="1"/>
  <c r="BN24" i="35"/>
  <c r="BP24" i="33"/>
  <c r="BT24" i="35"/>
  <c r="AV24" i="33"/>
  <c r="BS24" i="33" s="1"/>
  <c r="BG24" i="33"/>
  <c r="AD24" i="49"/>
  <c r="Y25" i="49"/>
  <c r="Z25" i="49"/>
  <c r="AA25" i="49"/>
  <c r="X25" i="49"/>
  <c r="AB25" i="49"/>
  <c r="AW24" i="33"/>
  <c r="BT24" i="33" s="1"/>
  <c r="BH24" i="33"/>
  <c r="AX24" i="33"/>
  <c r="BU24" i="33" s="1"/>
  <c r="BI24" i="33"/>
  <c r="AU24" i="33"/>
  <c r="BR24" i="33" s="1"/>
  <c r="BJ24" i="33"/>
  <c r="BF24" i="33"/>
  <c r="N80" i="47"/>
  <c r="C81" i="47" s="1"/>
  <c r="I80" i="47"/>
  <c r="H80" i="47"/>
  <c r="K80" i="47"/>
  <c r="E82" i="47"/>
  <c r="F81" i="47"/>
  <c r="L80" i="47"/>
  <c r="D81" i="47"/>
  <c r="J80" i="47"/>
  <c r="G81" i="47"/>
  <c r="M80" i="47"/>
  <c r="AG23" i="56" l="1"/>
  <c r="AQ26" i="55"/>
  <c r="AL22" i="60"/>
  <c r="AM23" i="60" s="1"/>
  <c r="E22" i="60"/>
  <c r="Z22" i="60"/>
  <c r="AA23" i="60" s="1"/>
  <c r="D22" i="60"/>
  <c r="AF22" i="60"/>
  <c r="AG23" i="60" s="1"/>
  <c r="F22" i="60"/>
  <c r="T22" i="60"/>
  <c r="U23" i="60" s="1"/>
  <c r="C22" i="60"/>
  <c r="AA23" i="56"/>
  <c r="T22" i="59"/>
  <c r="U23" i="59" s="1"/>
  <c r="C22" i="59"/>
  <c r="AL22" i="59"/>
  <c r="AM23" i="59" s="1"/>
  <c r="E22" i="59"/>
  <c r="Z22" i="59"/>
  <c r="AA23" i="59" s="1"/>
  <c r="D22" i="59"/>
  <c r="AF22" i="59"/>
  <c r="AG23" i="59" s="1"/>
  <c r="F22" i="59"/>
  <c r="AL22" i="58"/>
  <c r="AM23" i="58" s="1"/>
  <c r="E22" i="58"/>
  <c r="AF22" i="58"/>
  <c r="AG23" i="58" s="1"/>
  <c r="F22" i="58"/>
  <c r="T22" i="58"/>
  <c r="U23" i="58" s="1"/>
  <c r="C22" i="58"/>
  <c r="Z22" i="58"/>
  <c r="AA23" i="58" s="1"/>
  <c r="D22" i="58"/>
  <c r="AM23" i="56"/>
  <c r="B22" i="56"/>
  <c r="G22" i="56" s="1"/>
  <c r="Z22" i="57"/>
  <c r="AA23" i="57" s="1"/>
  <c r="D22" i="57"/>
  <c r="C22" i="57"/>
  <c r="T22" i="57"/>
  <c r="U23" i="57" s="1"/>
  <c r="F22" i="57"/>
  <c r="AF22" i="57"/>
  <c r="AG23" i="57" s="1"/>
  <c r="U23" i="56"/>
  <c r="AL22" i="57"/>
  <c r="AM23" i="57" s="1"/>
  <c r="E22" i="57"/>
  <c r="AF26" i="55"/>
  <c r="AE26" i="55"/>
  <c r="I25" i="55"/>
  <c r="AS25" i="55" s="1"/>
  <c r="AD26" i="55"/>
  <c r="AB26" i="55"/>
  <c r="AG26" i="55"/>
  <c r="AK26" i="55" s="1"/>
  <c r="C26" i="55"/>
  <c r="AM26" i="55" s="1"/>
  <c r="F26" i="55"/>
  <c r="AP26" i="55" s="1"/>
  <c r="AR25" i="55"/>
  <c r="E26" i="55"/>
  <c r="AO26" i="55" s="1"/>
  <c r="D26" i="55"/>
  <c r="BU24" i="35"/>
  <c r="BV24" i="33"/>
  <c r="BW24" i="33" s="1"/>
  <c r="E25" i="50"/>
  <c r="AH25" i="49"/>
  <c r="E25" i="52"/>
  <c r="Z25" i="51"/>
  <c r="F25" i="52"/>
  <c r="AA25" i="51"/>
  <c r="F25" i="50"/>
  <c r="AI25" i="49"/>
  <c r="D25" i="52"/>
  <c r="Y25" i="51"/>
  <c r="D25" i="50"/>
  <c r="AG25" i="49"/>
  <c r="B25" i="50"/>
  <c r="AE25" i="49"/>
  <c r="AW25" i="35"/>
  <c r="AM25" i="35" s="1"/>
  <c r="AJ25" i="49"/>
  <c r="W25" i="51"/>
  <c r="AY25" i="33"/>
  <c r="AO25" i="33" s="1"/>
  <c r="B25" i="52"/>
  <c r="AF25" i="49"/>
  <c r="C25" i="52"/>
  <c r="X25" i="51"/>
  <c r="C25" i="50"/>
  <c r="K81" i="47"/>
  <c r="D82" i="47"/>
  <c r="J81" i="47"/>
  <c r="F82" i="47"/>
  <c r="L81" i="47"/>
  <c r="E83" i="47"/>
  <c r="G82" i="47"/>
  <c r="M81" i="47"/>
  <c r="N81" i="47"/>
  <c r="C82" i="47" s="1"/>
  <c r="I81" i="47"/>
  <c r="H81" i="47"/>
  <c r="B22" i="60" l="1"/>
  <c r="G22" i="60" s="1"/>
  <c r="AH26" i="55"/>
  <c r="AJ26" i="55"/>
  <c r="H22" i="60"/>
  <c r="J22" i="60" s="1"/>
  <c r="I23" i="60" s="1"/>
  <c r="B22" i="59"/>
  <c r="H22" i="56"/>
  <c r="J22" i="56" s="1"/>
  <c r="I23" i="56" s="1"/>
  <c r="B22" i="58"/>
  <c r="B22" i="57"/>
  <c r="J26" i="55"/>
  <c r="AI26" i="55"/>
  <c r="Z26" i="55" s="1"/>
  <c r="AN26" i="55"/>
  <c r="AT26" i="55"/>
  <c r="L26" i="55"/>
  <c r="O26" i="55"/>
  <c r="P26" i="55" s="1"/>
  <c r="AU26" i="55"/>
  <c r="N26" i="55"/>
  <c r="AV26" i="55"/>
  <c r="M26" i="55"/>
  <c r="AW26" i="55"/>
  <c r="K26" i="55"/>
  <c r="AX26" i="55"/>
  <c r="S26" i="55"/>
  <c r="BC25" i="35"/>
  <c r="BI25" i="35"/>
  <c r="AR25" i="35"/>
  <c r="BO25" i="35" s="1"/>
  <c r="K25" i="52"/>
  <c r="Q25" i="52"/>
  <c r="R25" i="50"/>
  <c r="L25" i="50"/>
  <c r="AZ25" i="35"/>
  <c r="AP25" i="35" s="1"/>
  <c r="AX25" i="35"/>
  <c r="AN25" i="35" s="1"/>
  <c r="AY25" i="35"/>
  <c r="AO25" i="35" s="1"/>
  <c r="BA25" i="35"/>
  <c r="AQ25" i="35" s="1"/>
  <c r="N25" i="50"/>
  <c r="H25" i="50"/>
  <c r="G25" i="50"/>
  <c r="M25" i="50"/>
  <c r="I25" i="50"/>
  <c r="O25" i="50"/>
  <c r="Q25" i="50"/>
  <c r="K25" i="50"/>
  <c r="AJ25" i="51"/>
  <c r="AD25" i="51"/>
  <c r="BA25" i="33"/>
  <c r="BK25" i="33"/>
  <c r="BB25" i="33"/>
  <c r="AZ25" i="33"/>
  <c r="BC25" i="33"/>
  <c r="R25" i="52"/>
  <c r="L25" i="52"/>
  <c r="J25" i="52"/>
  <c r="P25" i="52"/>
  <c r="AF25" i="51"/>
  <c r="AL25" i="51"/>
  <c r="N25" i="52"/>
  <c r="M25" i="52"/>
  <c r="G25" i="52"/>
  <c r="H25" i="52"/>
  <c r="AG25" i="51"/>
  <c r="AM25" i="51"/>
  <c r="O25" i="52"/>
  <c r="I25" i="52"/>
  <c r="AC25" i="51"/>
  <c r="AH25" i="51"/>
  <c r="AB25" i="51"/>
  <c r="AI25" i="51"/>
  <c r="P25" i="50"/>
  <c r="J25" i="50"/>
  <c r="AT25" i="33"/>
  <c r="BQ25" i="33" s="1"/>
  <c r="BE25" i="33"/>
  <c r="AL25" i="49"/>
  <c r="AN25" i="49"/>
  <c r="AM25" i="49"/>
  <c r="AK25" i="49"/>
  <c r="AK25" i="51"/>
  <c r="AE25" i="51"/>
  <c r="K82" i="47"/>
  <c r="G83" i="47"/>
  <c r="M82" i="47"/>
  <c r="E84" i="47"/>
  <c r="N82" i="47"/>
  <c r="C83" i="47" s="1"/>
  <c r="I82" i="47"/>
  <c r="H82" i="47"/>
  <c r="F83" i="47"/>
  <c r="L82" i="47"/>
  <c r="D83" i="47"/>
  <c r="J82" i="47"/>
  <c r="K22" i="60" l="1"/>
  <c r="H22" i="59"/>
  <c r="J22" i="59" s="1"/>
  <c r="I23" i="59" s="1"/>
  <c r="G22" i="59"/>
  <c r="H22" i="58"/>
  <c r="J22" i="58" s="1"/>
  <c r="I23" i="58" s="1"/>
  <c r="G22" i="58"/>
  <c r="K22" i="56"/>
  <c r="H22" i="57"/>
  <c r="J22" i="57" s="1"/>
  <c r="G22" i="57"/>
  <c r="U27" i="55"/>
  <c r="AE27" i="55" s="1"/>
  <c r="X27" i="55"/>
  <c r="W27" i="55"/>
  <c r="AA26" i="55"/>
  <c r="V27" i="55"/>
  <c r="AC27" i="55" s="1"/>
  <c r="Y27" i="55"/>
  <c r="Q26" i="55"/>
  <c r="H26" i="55" s="1"/>
  <c r="I26" i="55" s="1"/>
  <c r="R26" i="55"/>
  <c r="BD25" i="33"/>
  <c r="BB25" i="35"/>
  <c r="S25" i="50"/>
  <c r="T25" i="50" s="1"/>
  <c r="S25" i="52"/>
  <c r="T25" i="52" s="1"/>
  <c r="AS25" i="33"/>
  <c r="BO25" i="33"/>
  <c r="AP25" i="33"/>
  <c r="BL25" i="33"/>
  <c r="BM25" i="35"/>
  <c r="BG25" i="35"/>
  <c r="AV25" i="35"/>
  <c r="BS25" i="35" s="1"/>
  <c r="AR25" i="33"/>
  <c r="BN25" i="33"/>
  <c r="BK25" i="35"/>
  <c r="AT25" i="35"/>
  <c r="BQ25" i="35" s="1"/>
  <c r="BE25" i="35"/>
  <c r="AS25" i="35"/>
  <c r="BP25" i="35" s="1"/>
  <c r="BD25" i="35"/>
  <c r="BJ25" i="35"/>
  <c r="BH25" i="35"/>
  <c r="AC25" i="49"/>
  <c r="AQ25" i="33"/>
  <c r="BM25" i="33"/>
  <c r="BL25" i="35"/>
  <c r="BF25" i="35"/>
  <c r="AU25" i="35"/>
  <c r="BR25" i="35" s="1"/>
  <c r="AN25" i="51"/>
  <c r="AO25" i="51" s="1"/>
  <c r="N83" i="47"/>
  <c r="C84" i="47" s="1"/>
  <c r="I83" i="47"/>
  <c r="H83" i="47"/>
  <c r="K83" i="47"/>
  <c r="D84" i="47"/>
  <c r="J83" i="47"/>
  <c r="E85" i="47"/>
  <c r="F84" i="47"/>
  <c r="L83" i="47"/>
  <c r="G84" i="47"/>
  <c r="M83" i="47"/>
  <c r="AG27" i="55" l="1"/>
  <c r="AJ27" i="55" s="1"/>
  <c r="AS26" i="55"/>
  <c r="K22" i="59"/>
  <c r="K22" i="58"/>
  <c r="I23" i="57"/>
  <c r="G22" i="68"/>
  <c r="AF27" i="55"/>
  <c r="AB27" i="55"/>
  <c r="AD27" i="55"/>
  <c r="F27" i="55"/>
  <c r="AP27" i="55" s="1"/>
  <c r="G27" i="55"/>
  <c r="AR26" i="55"/>
  <c r="C27" i="55"/>
  <c r="AM27" i="55" s="1"/>
  <c r="E27" i="55"/>
  <c r="AO27" i="55" s="1"/>
  <c r="D27" i="55"/>
  <c r="AN27" i="55" s="1"/>
  <c r="BN25" i="35"/>
  <c r="AH27" i="55"/>
  <c r="AK27" i="55"/>
  <c r="BT25" i="35"/>
  <c r="BP25" i="33"/>
  <c r="AI27" i="55"/>
  <c r="AV25" i="33"/>
  <c r="BS25" i="33" s="1"/>
  <c r="BG25" i="33"/>
  <c r="AD25" i="49"/>
  <c r="AA26" i="49"/>
  <c r="AB26" i="49"/>
  <c r="X26" i="49"/>
  <c r="Z26" i="49"/>
  <c r="Y26" i="49"/>
  <c r="AW25" i="33"/>
  <c r="BT25" i="33" s="1"/>
  <c r="BH25" i="33"/>
  <c r="AX25" i="33"/>
  <c r="BU25" i="33" s="1"/>
  <c r="BI25" i="33"/>
  <c r="AU25" i="33"/>
  <c r="BR25" i="33" s="1"/>
  <c r="BF25" i="33"/>
  <c r="BJ25" i="33"/>
  <c r="AQ27" i="55"/>
  <c r="K84" i="47"/>
  <c r="G85" i="47"/>
  <c r="M84" i="47"/>
  <c r="F85" i="47"/>
  <c r="L84" i="47"/>
  <c r="E86" i="47"/>
  <c r="D85" i="47"/>
  <c r="J84" i="47"/>
  <c r="N84" i="47"/>
  <c r="C85" i="47" s="1"/>
  <c r="I84" i="47"/>
  <c r="H84" i="47"/>
  <c r="H23" i="68" l="1"/>
  <c r="K22" i="57"/>
  <c r="D23" i="68"/>
  <c r="X23" i="56"/>
  <c r="AJ23" i="56"/>
  <c r="C23" i="68"/>
  <c r="W23" i="56"/>
  <c r="R23" i="56"/>
  <c r="F23" i="68"/>
  <c r="AC23" i="56"/>
  <c r="AD23" i="56"/>
  <c r="E23" i="68"/>
  <c r="AI23" i="56"/>
  <c r="B23" i="68"/>
  <c r="Q23" i="56"/>
  <c r="N27" i="55"/>
  <c r="AX27" i="55"/>
  <c r="M27" i="55"/>
  <c r="L27" i="55"/>
  <c r="AU27" i="55"/>
  <c r="O27" i="55"/>
  <c r="R27" i="55" s="1"/>
  <c r="AT27" i="55"/>
  <c r="AW27" i="55"/>
  <c r="J27" i="55"/>
  <c r="K27" i="55"/>
  <c r="AV27" i="55"/>
  <c r="BU25" i="35"/>
  <c r="Z27" i="55"/>
  <c r="Y28" i="55" s="1"/>
  <c r="BV25" i="33"/>
  <c r="BW25" i="33" s="1"/>
  <c r="D26" i="52"/>
  <c r="Y26" i="51"/>
  <c r="D26" i="50"/>
  <c r="AG26" i="49"/>
  <c r="AJ26" i="49"/>
  <c r="W26" i="51"/>
  <c r="AW26" i="35"/>
  <c r="AM26" i="35" s="1"/>
  <c r="B26" i="50"/>
  <c r="AY26" i="33"/>
  <c r="AE26" i="49"/>
  <c r="B26" i="52"/>
  <c r="AI26" i="49"/>
  <c r="AA26" i="51"/>
  <c r="F26" i="50"/>
  <c r="F26" i="52"/>
  <c r="Z26" i="51"/>
  <c r="E26" i="50"/>
  <c r="AH26" i="49"/>
  <c r="E26" i="52"/>
  <c r="C26" i="52"/>
  <c r="AF26" i="49"/>
  <c r="C26" i="50"/>
  <c r="X26" i="51"/>
  <c r="P27" i="55"/>
  <c r="N85" i="47"/>
  <c r="C86" i="47" s="1"/>
  <c r="I85" i="47"/>
  <c r="H85" i="47"/>
  <c r="K85" i="47"/>
  <c r="F86" i="47"/>
  <c r="L85" i="47"/>
  <c r="D86" i="47"/>
  <c r="J85" i="47"/>
  <c r="E87" i="47"/>
  <c r="G86" i="47"/>
  <c r="M85" i="47"/>
  <c r="Q27" i="55" l="1"/>
  <c r="X23" i="60"/>
  <c r="X23" i="58"/>
  <c r="Z23" i="56"/>
  <c r="X23" i="57"/>
  <c r="X23" i="59"/>
  <c r="D23" i="56"/>
  <c r="F23" i="56"/>
  <c r="AD23" i="59"/>
  <c r="AF23" i="56"/>
  <c r="AD23" i="58"/>
  <c r="AD23" i="60"/>
  <c r="AD23" i="57"/>
  <c r="AI23" i="58"/>
  <c r="AK23" i="58" s="1"/>
  <c r="AI23" i="57"/>
  <c r="AK23" i="57" s="1"/>
  <c r="AI23" i="59"/>
  <c r="AK23" i="59" s="1"/>
  <c r="AK23" i="56"/>
  <c r="AI23" i="60"/>
  <c r="AK23" i="60" s="1"/>
  <c r="AC23" i="58"/>
  <c r="AE23" i="58" s="1"/>
  <c r="AC23" i="57"/>
  <c r="AE23" i="57" s="1"/>
  <c r="AE23" i="56"/>
  <c r="AC23" i="60"/>
  <c r="AE23" i="60" s="1"/>
  <c r="AC23" i="59"/>
  <c r="AE23" i="59" s="1"/>
  <c r="E23" i="56"/>
  <c r="AJ23" i="59"/>
  <c r="AJ23" i="58"/>
  <c r="AJ23" i="60"/>
  <c r="AJ23" i="57"/>
  <c r="AL23" i="56"/>
  <c r="R23" i="60"/>
  <c r="T23" i="56"/>
  <c r="R23" i="59"/>
  <c r="R23" i="58"/>
  <c r="C23" i="56"/>
  <c r="R23" i="57"/>
  <c r="Q23" i="60"/>
  <c r="S23" i="60" s="1"/>
  <c r="Q23" i="57"/>
  <c r="S23" i="57" s="1"/>
  <c r="Q23" i="59"/>
  <c r="S23" i="59" s="1"/>
  <c r="Q23" i="58"/>
  <c r="S23" i="58" s="1"/>
  <c r="S23" i="56"/>
  <c r="W23" i="58"/>
  <c r="Y23" i="58" s="1"/>
  <c r="W23" i="57"/>
  <c r="Y23" i="57" s="1"/>
  <c r="Y23" i="56"/>
  <c r="W23" i="59"/>
  <c r="Y23" i="59" s="1"/>
  <c r="W23" i="60"/>
  <c r="Y23" i="60" s="1"/>
  <c r="S27" i="55"/>
  <c r="V28" i="55"/>
  <c r="W28" i="55"/>
  <c r="AA27" i="55"/>
  <c r="X28" i="55"/>
  <c r="U28" i="55"/>
  <c r="K26" i="50"/>
  <c r="Q26" i="50"/>
  <c r="I26" i="50"/>
  <c r="O26" i="50"/>
  <c r="AF26" i="51"/>
  <c r="AL26" i="51"/>
  <c r="N26" i="52"/>
  <c r="H26" i="52"/>
  <c r="G26" i="52"/>
  <c r="M26" i="52"/>
  <c r="P26" i="50"/>
  <c r="J26" i="50"/>
  <c r="AL26" i="49"/>
  <c r="AK26" i="49"/>
  <c r="AM26" i="49"/>
  <c r="AN26" i="49"/>
  <c r="AO26" i="33"/>
  <c r="AZ26" i="33"/>
  <c r="BB26" i="33"/>
  <c r="BA26" i="33"/>
  <c r="BC26" i="33"/>
  <c r="BK26" i="33"/>
  <c r="R26" i="50"/>
  <c r="L26" i="50"/>
  <c r="N26" i="50"/>
  <c r="H26" i="50"/>
  <c r="G26" i="50"/>
  <c r="M26" i="50"/>
  <c r="J26" i="52"/>
  <c r="P26" i="52"/>
  <c r="K26" i="52"/>
  <c r="Q26" i="52"/>
  <c r="AI26" i="51"/>
  <c r="AB26" i="51"/>
  <c r="AC26" i="51"/>
  <c r="AH26" i="51"/>
  <c r="AJ26" i="51"/>
  <c r="AD26" i="51"/>
  <c r="AR26" i="35"/>
  <c r="BO26" i="35" s="1"/>
  <c r="BC26" i="35"/>
  <c r="BI26" i="35"/>
  <c r="O26" i="52"/>
  <c r="I26" i="52"/>
  <c r="R26" i="52"/>
  <c r="L26" i="52"/>
  <c r="AE26" i="51"/>
  <c r="AK26" i="51"/>
  <c r="AG26" i="51"/>
  <c r="AM26" i="51"/>
  <c r="AY26" i="35"/>
  <c r="AO26" i="35" s="1"/>
  <c r="AZ26" i="35"/>
  <c r="AP26" i="35" s="1"/>
  <c r="BA26" i="35"/>
  <c r="AQ26" i="35" s="1"/>
  <c r="AX26" i="35"/>
  <c r="AN26" i="35" s="1"/>
  <c r="K86" i="47"/>
  <c r="N86" i="47"/>
  <c r="C87" i="47" s="1"/>
  <c r="I86" i="47"/>
  <c r="H86" i="47"/>
  <c r="D87" i="47"/>
  <c r="J86" i="47"/>
  <c r="F87" i="47"/>
  <c r="L86" i="47"/>
  <c r="G87" i="47"/>
  <c r="M86" i="47"/>
  <c r="E88" i="47"/>
  <c r="H27" i="55" l="1"/>
  <c r="I27" i="55" s="1"/>
  <c r="T23" i="60"/>
  <c r="C23" i="60"/>
  <c r="AL23" i="60"/>
  <c r="AM24" i="60" s="1"/>
  <c r="E23" i="60"/>
  <c r="AF23" i="60"/>
  <c r="AG24" i="60" s="1"/>
  <c r="F23" i="60"/>
  <c r="Z23" i="60"/>
  <c r="AA24" i="60" s="1"/>
  <c r="D23" i="60"/>
  <c r="AL23" i="59"/>
  <c r="AM24" i="59" s="1"/>
  <c r="E23" i="59"/>
  <c r="AF23" i="59"/>
  <c r="AG24" i="59" s="1"/>
  <c r="F23" i="59"/>
  <c r="T23" i="59"/>
  <c r="U24" i="59" s="1"/>
  <c r="C23" i="59"/>
  <c r="Z23" i="59"/>
  <c r="AA24" i="59" s="1"/>
  <c r="D23" i="59"/>
  <c r="AF23" i="58"/>
  <c r="AG24" i="58" s="1"/>
  <c r="F23" i="58"/>
  <c r="Z23" i="58"/>
  <c r="AA24" i="58" s="1"/>
  <c r="D23" i="58"/>
  <c r="T23" i="58"/>
  <c r="U24" i="58" s="1"/>
  <c r="C23" i="58"/>
  <c r="AL23" i="58"/>
  <c r="AM24" i="58" s="1"/>
  <c r="E23" i="58"/>
  <c r="U24" i="56"/>
  <c r="U24" i="60"/>
  <c r="AM24" i="56"/>
  <c r="D23" i="57"/>
  <c r="Z23" i="57"/>
  <c r="AA24" i="57" s="1"/>
  <c r="E23" i="57"/>
  <c r="AL23" i="57"/>
  <c r="AM24" i="57" s="1"/>
  <c r="AA24" i="56"/>
  <c r="AF23" i="57"/>
  <c r="AG24" i="57" s="1"/>
  <c r="F23" i="57"/>
  <c r="C23" i="57"/>
  <c r="T23" i="57"/>
  <c r="U24" i="57" s="1"/>
  <c r="B23" i="56"/>
  <c r="AG24" i="56"/>
  <c r="AD28" i="55"/>
  <c r="AC28" i="55"/>
  <c r="AF28" i="55"/>
  <c r="AB28" i="55"/>
  <c r="AG28" i="55"/>
  <c r="AH28" i="55" s="1"/>
  <c r="AE28" i="55"/>
  <c r="G28" i="55"/>
  <c r="AQ28" i="55" s="1"/>
  <c r="F28" i="55"/>
  <c r="AP28" i="55" s="1"/>
  <c r="C28" i="55"/>
  <c r="AR27" i="55"/>
  <c r="BD26" i="33"/>
  <c r="D28" i="55"/>
  <c r="AN28" i="55" s="1"/>
  <c r="AC26" i="49"/>
  <c r="Y27" i="49" s="1"/>
  <c r="E28" i="55"/>
  <c r="AO28" i="55" s="1"/>
  <c r="AN26" i="51"/>
  <c r="AO26" i="51" s="1"/>
  <c r="BK26" i="35"/>
  <c r="AT26" i="35"/>
  <c r="BQ26" i="35" s="1"/>
  <c r="BE26" i="35"/>
  <c r="BM26" i="33"/>
  <c r="AQ26" i="33"/>
  <c r="BB26" i="35"/>
  <c r="BN26" i="33"/>
  <c r="AR26" i="33"/>
  <c r="S26" i="52"/>
  <c r="T26" i="52" s="1"/>
  <c r="BH26" i="35"/>
  <c r="BJ26" i="35"/>
  <c r="AS26" i="35"/>
  <c r="BP26" i="35" s="1"/>
  <c r="BD26" i="35"/>
  <c r="BM26" i="35"/>
  <c r="AV26" i="35"/>
  <c r="BS26" i="35" s="1"/>
  <c r="BG26" i="35"/>
  <c r="S26" i="50"/>
  <c r="T26" i="50" s="1"/>
  <c r="AT26" i="33"/>
  <c r="BQ26" i="33" s="1"/>
  <c r="BE26" i="33"/>
  <c r="AS26" i="33"/>
  <c r="BO26" i="33"/>
  <c r="BL26" i="33"/>
  <c r="AP26" i="33"/>
  <c r="BL26" i="35"/>
  <c r="AU26" i="35"/>
  <c r="BR26" i="35" s="1"/>
  <c r="BF26" i="35"/>
  <c r="AS27" i="55"/>
  <c r="N87" i="47"/>
  <c r="C88" i="47" s="1"/>
  <c r="I87" i="47"/>
  <c r="H87" i="47"/>
  <c r="K87" i="47"/>
  <c r="E89" i="47"/>
  <c r="G88" i="47"/>
  <c r="M87" i="47"/>
  <c r="F88" i="47"/>
  <c r="L87" i="47"/>
  <c r="D88" i="47"/>
  <c r="J87" i="47"/>
  <c r="B23" i="60" l="1"/>
  <c r="B23" i="59"/>
  <c r="B23" i="58"/>
  <c r="B23" i="57"/>
  <c r="H23" i="57" s="1"/>
  <c r="J23" i="57" s="1"/>
  <c r="I24" i="57" s="1"/>
  <c r="H23" i="56"/>
  <c r="J23" i="56" s="1"/>
  <c r="G23" i="56"/>
  <c r="AD26" i="49"/>
  <c r="AI28" i="55"/>
  <c r="AJ28" i="55"/>
  <c r="AK28" i="55"/>
  <c r="J28" i="55"/>
  <c r="M28" i="55"/>
  <c r="X27" i="49"/>
  <c r="B27" i="50" s="1"/>
  <c r="AM28" i="55"/>
  <c r="AV28" i="55"/>
  <c r="O28" i="55"/>
  <c r="R28" i="55" s="1"/>
  <c r="K28" i="55"/>
  <c r="N28" i="55"/>
  <c r="AA27" i="49"/>
  <c r="Z27" i="51" s="1"/>
  <c r="AU28" i="55"/>
  <c r="AX28" i="55"/>
  <c r="L28" i="55"/>
  <c r="AT28" i="55"/>
  <c r="AB27" i="49"/>
  <c r="F27" i="50" s="1"/>
  <c r="Z27" i="49"/>
  <c r="D27" i="50" s="1"/>
  <c r="AW28" i="55"/>
  <c r="BP26" i="33"/>
  <c r="BT26" i="35"/>
  <c r="BN26" i="35"/>
  <c r="AW26" i="33"/>
  <c r="BT26" i="33" s="1"/>
  <c r="BH26" i="33"/>
  <c r="BJ26" i="33"/>
  <c r="C27" i="50"/>
  <c r="X27" i="51"/>
  <c r="C27" i="52"/>
  <c r="AX26" i="33"/>
  <c r="BU26" i="33" s="1"/>
  <c r="BI26" i="33"/>
  <c r="AV26" i="33"/>
  <c r="BS26" i="33" s="1"/>
  <c r="BG26" i="33"/>
  <c r="AU26" i="33"/>
  <c r="BR26" i="33" s="1"/>
  <c r="BF26" i="33"/>
  <c r="K88" i="47"/>
  <c r="G89" i="47"/>
  <c r="M88" i="47"/>
  <c r="E90" i="47"/>
  <c r="D89" i="47"/>
  <c r="J88" i="47"/>
  <c r="N88" i="47"/>
  <c r="C89" i="47" s="1"/>
  <c r="I88" i="47"/>
  <c r="H88" i="47"/>
  <c r="F89" i="47"/>
  <c r="L88" i="47"/>
  <c r="G23" i="57" l="1"/>
  <c r="H23" i="60"/>
  <c r="J23" i="60" s="1"/>
  <c r="I24" i="60" s="1"/>
  <c r="G23" i="60"/>
  <c r="H23" i="59"/>
  <c r="J23" i="59" s="1"/>
  <c r="I24" i="59" s="1"/>
  <c r="G23" i="59"/>
  <c r="H23" i="58"/>
  <c r="J23" i="58" s="1"/>
  <c r="I24" i="58" s="1"/>
  <c r="G23" i="58"/>
  <c r="I24" i="56"/>
  <c r="K23" i="57"/>
  <c r="Z28" i="55"/>
  <c r="V29" i="55" s="1"/>
  <c r="S28" i="55"/>
  <c r="B27" i="52"/>
  <c r="H27" i="52" s="1"/>
  <c r="P28" i="55"/>
  <c r="X29" i="55"/>
  <c r="W27" i="51"/>
  <c r="AI27" i="51" s="1"/>
  <c r="Q28" i="55"/>
  <c r="BV26" i="33"/>
  <c r="BW26" i="33" s="1"/>
  <c r="F27" i="52"/>
  <c r="R27" i="52" s="1"/>
  <c r="BU26" i="35"/>
  <c r="E27" i="50"/>
  <c r="G27" i="50" s="1"/>
  <c r="AG27" i="49"/>
  <c r="E27" i="52"/>
  <c r="K27" i="52" s="1"/>
  <c r="AY27" i="33"/>
  <c r="AO27" i="33" s="1"/>
  <c r="AT27" i="33" s="1"/>
  <c r="BQ27" i="33" s="1"/>
  <c r="AE27" i="49"/>
  <c r="AF27" i="49"/>
  <c r="AI27" i="49"/>
  <c r="AA27" i="51"/>
  <c r="AG27" i="51" s="1"/>
  <c r="AH27" i="49"/>
  <c r="AW27" i="35"/>
  <c r="AZ27" i="35" s="1"/>
  <c r="AP27" i="35" s="1"/>
  <c r="Y27" i="51"/>
  <c r="AE27" i="51" s="1"/>
  <c r="AJ27" i="49"/>
  <c r="AN27" i="49" s="1"/>
  <c r="D27" i="52"/>
  <c r="J27" i="52" s="1"/>
  <c r="O27" i="52"/>
  <c r="I27" i="52"/>
  <c r="L27" i="50"/>
  <c r="R27" i="50"/>
  <c r="I27" i="50"/>
  <c r="O27" i="50"/>
  <c r="AF27" i="51"/>
  <c r="AL27" i="51"/>
  <c r="N27" i="50"/>
  <c r="H27" i="50"/>
  <c r="AD27" i="51"/>
  <c r="AJ27" i="51"/>
  <c r="J27" i="50"/>
  <c r="P27" i="50"/>
  <c r="K89" i="47"/>
  <c r="N89" i="47"/>
  <c r="C90" i="47" s="1"/>
  <c r="I89" i="47"/>
  <c r="H89" i="47"/>
  <c r="D90" i="47"/>
  <c r="J89" i="47"/>
  <c r="E91" i="47"/>
  <c r="F90" i="47"/>
  <c r="L89" i="47"/>
  <c r="G90" i="47"/>
  <c r="M89" i="47"/>
  <c r="K23" i="60" l="1"/>
  <c r="K23" i="59"/>
  <c r="G23" i="68"/>
  <c r="H24" i="68" s="1"/>
  <c r="K23" i="58"/>
  <c r="AJ24" i="56"/>
  <c r="D24" i="68"/>
  <c r="C24" i="68"/>
  <c r="Q24" i="56"/>
  <c r="K23" i="56"/>
  <c r="E24" i="68"/>
  <c r="W24" i="56"/>
  <c r="AI24" i="56"/>
  <c r="AC24" i="56"/>
  <c r="AD24" i="56"/>
  <c r="R24" i="56"/>
  <c r="F24" i="68"/>
  <c r="X24" i="56"/>
  <c r="B24" i="68"/>
  <c r="Y29" i="55"/>
  <c r="U29" i="55"/>
  <c r="AG29" i="55" s="1"/>
  <c r="AI29" i="55" s="1"/>
  <c r="W29" i="55"/>
  <c r="AD29" i="55" s="1"/>
  <c r="N27" i="52"/>
  <c r="AA28" i="55"/>
  <c r="AC27" i="51"/>
  <c r="H28" i="55"/>
  <c r="AR28" i="55" s="1"/>
  <c r="AZ27" i="33"/>
  <c r="AP27" i="33" s="1"/>
  <c r="M27" i="50"/>
  <c r="Q27" i="50"/>
  <c r="S27" i="50" s="1"/>
  <c r="T27" i="50" s="1"/>
  <c r="AB27" i="51"/>
  <c r="AM27" i="51"/>
  <c r="L27" i="52"/>
  <c r="K27" i="50"/>
  <c r="P27" i="52"/>
  <c r="G27" i="52"/>
  <c r="Q27" i="52"/>
  <c r="AM27" i="35"/>
  <c r="AR27" i="35" s="1"/>
  <c r="BO27" i="35" s="1"/>
  <c r="BA27" i="33"/>
  <c r="AQ27" i="33" s="1"/>
  <c r="BB27" i="33"/>
  <c r="BN27" i="33" s="1"/>
  <c r="BE27" i="33"/>
  <c r="BK27" i="33"/>
  <c r="M27" i="52"/>
  <c r="BC27" i="33"/>
  <c r="AS27" i="33" s="1"/>
  <c r="AH27" i="51"/>
  <c r="AM27" i="49"/>
  <c r="AY27" i="35"/>
  <c r="AO27" i="35" s="1"/>
  <c r="BK27" i="35" s="1"/>
  <c r="AK27" i="51"/>
  <c r="AK27" i="49"/>
  <c r="AX27" i="35"/>
  <c r="AN27" i="35" s="1"/>
  <c r="AS27" i="35" s="1"/>
  <c r="BP27" i="35" s="1"/>
  <c r="AL27" i="49"/>
  <c r="BA27" i="35"/>
  <c r="AQ27" i="35" s="1"/>
  <c r="AV27" i="35" s="1"/>
  <c r="BS27" i="35" s="1"/>
  <c r="AU27" i="35"/>
  <c r="BR27" i="35" s="1"/>
  <c r="BL27" i="35"/>
  <c r="BF27" i="35"/>
  <c r="K90" i="47"/>
  <c r="E92" i="47"/>
  <c r="D91" i="47"/>
  <c r="J90" i="47"/>
  <c r="G91" i="47"/>
  <c r="M90" i="47"/>
  <c r="N90" i="47"/>
  <c r="C91" i="47" s="1"/>
  <c r="I90" i="47"/>
  <c r="H90" i="47"/>
  <c r="F91" i="47"/>
  <c r="L90" i="47"/>
  <c r="AF29" i="55" l="1"/>
  <c r="Y24" i="56"/>
  <c r="W24" i="58"/>
  <c r="Y24" i="58" s="1"/>
  <c r="W24" i="60"/>
  <c r="Y24" i="60" s="1"/>
  <c r="W24" i="57"/>
  <c r="Y24" i="57" s="1"/>
  <c r="W24" i="59"/>
  <c r="Y24" i="59" s="1"/>
  <c r="X24" i="58"/>
  <c r="D24" i="56"/>
  <c r="X24" i="60"/>
  <c r="Z24" i="56"/>
  <c r="AA25" i="56" s="1"/>
  <c r="X24" i="59"/>
  <c r="X24" i="57"/>
  <c r="S24" i="56"/>
  <c r="Q24" i="58"/>
  <c r="S24" i="58" s="1"/>
  <c r="Q24" i="57"/>
  <c r="S24" i="57" s="1"/>
  <c r="Q24" i="60"/>
  <c r="S24" i="60" s="1"/>
  <c r="Q24" i="59"/>
  <c r="S24" i="59" s="1"/>
  <c r="AI24" i="60"/>
  <c r="AK24" i="60" s="1"/>
  <c r="AI24" i="57"/>
  <c r="AK24" i="57" s="1"/>
  <c r="AI24" i="58"/>
  <c r="AK24" i="58" s="1"/>
  <c r="AK24" i="56"/>
  <c r="AI24" i="59"/>
  <c r="AK24" i="59" s="1"/>
  <c r="R24" i="58"/>
  <c r="T24" i="56"/>
  <c r="R24" i="60"/>
  <c r="C24" i="56"/>
  <c r="R24" i="59"/>
  <c r="R24" i="57"/>
  <c r="AD24" i="60"/>
  <c r="F24" i="56"/>
  <c r="AF24" i="56"/>
  <c r="AD24" i="58"/>
  <c r="AD24" i="57"/>
  <c r="AD24" i="59"/>
  <c r="AC24" i="58"/>
  <c r="AE24" i="58" s="1"/>
  <c r="AC24" i="59"/>
  <c r="AE24" i="59" s="1"/>
  <c r="AC24" i="57"/>
  <c r="AE24" i="57" s="1"/>
  <c r="AC24" i="60"/>
  <c r="AE24" i="60" s="1"/>
  <c r="AE24" i="56"/>
  <c r="AJ24" i="57"/>
  <c r="AJ24" i="59"/>
  <c r="AL24" i="56"/>
  <c r="AJ24" i="58"/>
  <c r="E24" i="56"/>
  <c r="AJ24" i="60"/>
  <c r="BL27" i="33"/>
  <c r="AC29" i="55"/>
  <c r="AE29" i="55"/>
  <c r="AB29" i="55"/>
  <c r="E29" i="55"/>
  <c r="AH29" i="55"/>
  <c r="D29" i="55"/>
  <c r="AN29" i="55" s="1"/>
  <c r="G29" i="55"/>
  <c r="AQ29" i="55" s="1"/>
  <c r="C29" i="55"/>
  <c r="AK29" i="55"/>
  <c r="AJ29" i="55"/>
  <c r="I28" i="55"/>
  <c r="AS28" i="55" s="1"/>
  <c r="F29" i="55"/>
  <c r="BI27" i="35"/>
  <c r="BC27" i="35"/>
  <c r="S27" i="52"/>
  <c r="T27" i="52" s="1"/>
  <c r="BO27" i="33"/>
  <c r="AN27" i="51"/>
  <c r="AO27" i="51" s="1"/>
  <c r="BE27" i="35"/>
  <c r="AT27" i="35"/>
  <c r="BQ27" i="35" s="1"/>
  <c r="BT27" i="35" s="1"/>
  <c r="BM27" i="33"/>
  <c r="BD27" i="33"/>
  <c r="AR27" i="33"/>
  <c r="BJ27" i="33" s="1"/>
  <c r="AC27" i="49"/>
  <c r="AD27" i="49" s="1"/>
  <c r="BM27" i="35"/>
  <c r="BG27" i="35"/>
  <c r="BJ27" i="35"/>
  <c r="BB27" i="35"/>
  <c r="BH27" i="35"/>
  <c r="BD27" i="35"/>
  <c r="AV27" i="33"/>
  <c r="BS27" i="33" s="1"/>
  <c r="BG27" i="33"/>
  <c r="AX27" i="33"/>
  <c r="BU27" i="33" s="1"/>
  <c r="BI27" i="33"/>
  <c r="AU27" i="33"/>
  <c r="BR27" i="33" s="1"/>
  <c r="BF27" i="33"/>
  <c r="AO29" i="55"/>
  <c r="N91" i="47"/>
  <c r="C92" i="47" s="1"/>
  <c r="I91" i="47"/>
  <c r="H91" i="47"/>
  <c r="K91" i="47"/>
  <c r="G92" i="47"/>
  <c r="M91" i="47"/>
  <c r="F92" i="47"/>
  <c r="L91" i="47"/>
  <c r="D92" i="47"/>
  <c r="J91" i="47"/>
  <c r="E93" i="47"/>
  <c r="AL24" i="60" l="1"/>
  <c r="E24" i="60"/>
  <c r="AF24" i="60"/>
  <c r="AG25" i="60" s="1"/>
  <c r="F24" i="60"/>
  <c r="T24" i="60"/>
  <c r="U25" i="60" s="1"/>
  <c r="C24" i="60"/>
  <c r="Z24" i="60"/>
  <c r="AA25" i="60" s="1"/>
  <c r="D24" i="60"/>
  <c r="T24" i="59"/>
  <c r="C24" i="59"/>
  <c r="Z24" i="59"/>
  <c r="AA25" i="59" s="1"/>
  <c r="D24" i="59"/>
  <c r="AF24" i="59"/>
  <c r="AG25" i="59" s="1"/>
  <c r="F24" i="59"/>
  <c r="AL24" i="59"/>
  <c r="AM25" i="59" s="1"/>
  <c r="E24" i="59"/>
  <c r="AL24" i="58"/>
  <c r="AM25" i="58" s="1"/>
  <c r="E24" i="58"/>
  <c r="U25" i="56"/>
  <c r="AG25" i="56"/>
  <c r="T24" i="58"/>
  <c r="U25" i="58" s="1"/>
  <c r="C24" i="58"/>
  <c r="Z24" i="58"/>
  <c r="AA25" i="58" s="1"/>
  <c r="D24" i="58"/>
  <c r="AF24" i="58"/>
  <c r="AG25" i="58" s="1"/>
  <c r="F24" i="58"/>
  <c r="AM25" i="60"/>
  <c r="T24" i="57"/>
  <c r="U25" i="57" s="1"/>
  <c r="C24" i="57"/>
  <c r="D24" i="57"/>
  <c r="Z24" i="57"/>
  <c r="AA25" i="57" s="1"/>
  <c r="AM25" i="56"/>
  <c r="U25" i="59"/>
  <c r="AL24" i="57"/>
  <c r="AM25" i="57" s="1"/>
  <c r="E24" i="57"/>
  <c r="AF24" i="57"/>
  <c r="AG25" i="57" s="1"/>
  <c r="F24" i="57"/>
  <c r="B24" i="56"/>
  <c r="N29" i="55"/>
  <c r="AT29" i="55"/>
  <c r="AW29" i="55"/>
  <c r="AM29" i="55"/>
  <c r="Z29" i="55"/>
  <c r="U30" i="55" s="1"/>
  <c r="K29" i="55"/>
  <c r="AP29" i="55"/>
  <c r="AV29" i="55"/>
  <c r="M29" i="55"/>
  <c r="AX29" i="55"/>
  <c r="O29" i="55"/>
  <c r="Q29" i="55" s="1"/>
  <c r="J29" i="55"/>
  <c r="AU29" i="55"/>
  <c r="L29" i="55"/>
  <c r="BP27" i="33"/>
  <c r="Z28" i="49"/>
  <c r="D28" i="50" s="1"/>
  <c r="J28" i="50" s="1"/>
  <c r="AA28" i="49"/>
  <c r="E28" i="50" s="1"/>
  <c r="K28" i="50" s="1"/>
  <c r="AW27" i="33"/>
  <c r="BT27" i="33" s="1"/>
  <c r="BV27" i="33" s="1"/>
  <c r="BH27" i="33"/>
  <c r="Y28" i="49"/>
  <c r="C28" i="52" s="1"/>
  <c r="BN27" i="35"/>
  <c r="BU27" i="35" s="1"/>
  <c r="AB28" i="49"/>
  <c r="F28" i="52" s="1"/>
  <c r="X28" i="49"/>
  <c r="K92" i="47"/>
  <c r="F93" i="47"/>
  <c r="L92" i="47"/>
  <c r="G93" i="47"/>
  <c r="M92" i="47"/>
  <c r="N92" i="47"/>
  <c r="C93" i="47" s="1"/>
  <c r="I92" i="47"/>
  <c r="H92" i="47"/>
  <c r="D93" i="47"/>
  <c r="J92" i="47"/>
  <c r="E94" i="47"/>
  <c r="B24" i="58" l="1"/>
  <c r="B24" i="60"/>
  <c r="B24" i="59"/>
  <c r="H24" i="58"/>
  <c r="J24" i="58" s="1"/>
  <c r="I25" i="58" s="1"/>
  <c r="G24" i="58"/>
  <c r="B24" i="57"/>
  <c r="G24" i="56"/>
  <c r="H24" i="56"/>
  <c r="J24" i="56" s="1"/>
  <c r="X30" i="55"/>
  <c r="E28" i="52"/>
  <c r="Q28" i="52" s="1"/>
  <c r="AA29" i="55"/>
  <c r="W30" i="55"/>
  <c r="Y30" i="55"/>
  <c r="V30" i="55"/>
  <c r="Z28" i="51"/>
  <c r="AL28" i="51" s="1"/>
  <c r="P29" i="55"/>
  <c r="Y28" i="51"/>
  <c r="AE28" i="51" s="1"/>
  <c r="P28" i="50"/>
  <c r="S29" i="55"/>
  <c r="D28" i="52"/>
  <c r="J28" i="52" s="1"/>
  <c r="R29" i="55"/>
  <c r="BW27" i="33"/>
  <c r="C28" i="50"/>
  <c r="O28" i="50" s="1"/>
  <c r="Q28" i="50"/>
  <c r="AG28" i="49"/>
  <c r="AJ28" i="49"/>
  <c r="AK28" i="49" s="1"/>
  <c r="AF28" i="49"/>
  <c r="AE28" i="49"/>
  <c r="X28" i="51"/>
  <c r="AD28" i="51" s="1"/>
  <c r="AA28" i="51"/>
  <c r="AM28" i="51" s="1"/>
  <c r="L28" i="52"/>
  <c r="R28" i="52"/>
  <c r="AI28" i="49"/>
  <c r="F28" i="50"/>
  <c r="R28" i="50" s="1"/>
  <c r="B28" i="50"/>
  <c r="W28" i="51"/>
  <c r="B28" i="52"/>
  <c r="AY28" i="33"/>
  <c r="AW28" i="35"/>
  <c r="AM28" i="35" s="1"/>
  <c r="AH28" i="49"/>
  <c r="O28" i="52"/>
  <c r="I28" i="52"/>
  <c r="N93" i="47"/>
  <c r="C94" i="47" s="1"/>
  <c r="I93" i="47"/>
  <c r="H93" i="47"/>
  <c r="G94" i="47"/>
  <c r="M93" i="47"/>
  <c r="K93" i="47"/>
  <c r="E95" i="47"/>
  <c r="D94" i="47"/>
  <c r="J93" i="47"/>
  <c r="F94" i="47"/>
  <c r="L93" i="47"/>
  <c r="H24" i="60" l="1"/>
  <c r="J24" i="60" s="1"/>
  <c r="I25" i="60" s="1"/>
  <c r="G24" i="60"/>
  <c r="H24" i="59"/>
  <c r="J24" i="59" s="1"/>
  <c r="I25" i="59" s="1"/>
  <c r="G24" i="59"/>
  <c r="K24" i="58"/>
  <c r="I25" i="56"/>
  <c r="G24" i="57"/>
  <c r="H24" i="57"/>
  <c r="J24" i="57" s="1"/>
  <c r="I25" i="57" s="1"/>
  <c r="G28" i="52"/>
  <c r="AF30" i="55"/>
  <c r="P28" i="52"/>
  <c r="K28" i="52"/>
  <c r="AG30" i="55"/>
  <c r="AK30" i="55" s="1"/>
  <c r="AD30" i="55"/>
  <c r="H29" i="55"/>
  <c r="D30" i="55" s="1"/>
  <c r="AJ30" i="55"/>
  <c r="AC30" i="55"/>
  <c r="AF28" i="51"/>
  <c r="AB30" i="55"/>
  <c r="AE30" i="55"/>
  <c r="AK28" i="51"/>
  <c r="M28" i="52"/>
  <c r="AH28" i="51"/>
  <c r="AB28" i="51"/>
  <c r="AN28" i="49"/>
  <c r="I28" i="50"/>
  <c r="AL28" i="49"/>
  <c r="AM28" i="49"/>
  <c r="AJ28" i="51"/>
  <c r="M28" i="50"/>
  <c r="L28" i="50"/>
  <c r="AG28" i="51"/>
  <c r="BC28" i="35"/>
  <c r="BI28" i="35"/>
  <c r="AR28" i="35"/>
  <c r="BO28" i="35" s="1"/>
  <c r="BA28" i="33"/>
  <c r="BC28" i="33"/>
  <c r="AZ28" i="33"/>
  <c r="BK28" i="33"/>
  <c r="BB28" i="33"/>
  <c r="H28" i="52"/>
  <c r="N28" i="52"/>
  <c r="S28" i="52" s="1"/>
  <c r="T28" i="52" s="1"/>
  <c r="AC28" i="51"/>
  <c r="AI28" i="51"/>
  <c r="AZ28" i="35"/>
  <c r="AP28" i="35" s="1"/>
  <c r="AX28" i="35"/>
  <c r="AN28" i="35" s="1"/>
  <c r="BD28" i="35" s="1"/>
  <c r="AY28" i="35"/>
  <c r="AO28" i="35" s="1"/>
  <c r="BA28" i="35"/>
  <c r="AQ28" i="35" s="1"/>
  <c r="N28" i="50"/>
  <c r="S28" i="50" s="1"/>
  <c r="T28" i="50" s="1"/>
  <c r="H28" i="50"/>
  <c r="G28" i="50"/>
  <c r="AO28" i="33"/>
  <c r="N94" i="47"/>
  <c r="C95" i="47" s="1"/>
  <c r="I94" i="47"/>
  <c r="H94" i="47"/>
  <c r="K94" i="47"/>
  <c r="G95" i="47"/>
  <c r="M94" i="47"/>
  <c r="E96" i="47"/>
  <c r="F95" i="47"/>
  <c r="L94" i="47"/>
  <c r="D95" i="47"/>
  <c r="J94" i="47"/>
  <c r="K24" i="60" l="1"/>
  <c r="K24" i="59"/>
  <c r="K24" i="57"/>
  <c r="R25" i="56"/>
  <c r="C25" i="68"/>
  <c r="W25" i="56"/>
  <c r="AC25" i="56"/>
  <c r="D25" i="68"/>
  <c r="Q25" i="56"/>
  <c r="AI25" i="56"/>
  <c r="AJ25" i="56"/>
  <c r="B25" i="68"/>
  <c r="X25" i="56"/>
  <c r="E25" i="68"/>
  <c r="F25" i="68"/>
  <c r="AD25" i="56"/>
  <c r="K24" i="56"/>
  <c r="G24" i="68"/>
  <c r="C30" i="55"/>
  <c r="J30" i="55" s="1"/>
  <c r="AH30" i="55"/>
  <c r="AR29" i="55"/>
  <c r="F30" i="55"/>
  <c r="E30" i="55"/>
  <c r="AI30" i="55"/>
  <c r="AN28" i="51"/>
  <c r="AO28" i="51" s="1"/>
  <c r="I29" i="55"/>
  <c r="AS29" i="55" s="1"/>
  <c r="G30" i="55"/>
  <c r="AQ30" i="55" s="1"/>
  <c r="AC28" i="49"/>
  <c r="X29" i="49" s="1"/>
  <c r="B29" i="50" s="1"/>
  <c r="N29" i="50" s="1"/>
  <c r="AS28" i="35"/>
  <c r="BP28" i="35" s="1"/>
  <c r="BD28" i="33"/>
  <c r="BJ28" i="35"/>
  <c r="BO28" i="33"/>
  <c r="AS28" i="33"/>
  <c r="BB28" i="35"/>
  <c r="AU28" i="35"/>
  <c r="BR28" i="35" s="1"/>
  <c r="BF28" i="35"/>
  <c r="BL28" i="35"/>
  <c r="AQ28" i="33"/>
  <c r="BM28" i="33"/>
  <c r="BG28" i="35"/>
  <c r="BM28" i="35"/>
  <c r="AV28" i="35"/>
  <c r="BS28" i="35" s="1"/>
  <c r="BN28" i="33"/>
  <c r="AR28" i="33"/>
  <c r="BK28" i="35"/>
  <c r="AT28" i="35"/>
  <c r="BQ28" i="35" s="1"/>
  <c r="BE28" i="35"/>
  <c r="AT28" i="33"/>
  <c r="BQ28" i="33" s="1"/>
  <c r="BE28" i="33"/>
  <c r="BH28" i="35"/>
  <c r="BL28" i="33"/>
  <c r="AP28" i="33"/>
  <c r="AP30" i="55"/>
  <c r="AN30" i="55"/>
  <c r="N95" i="47"/>
  <c r="C96" i="47" s="1"/>
  <c r="I95" i="47"/>
  <c r="H95" i="47"/>
  <c r="K95" i="47"/>
  <c r="E97" i="47"/>
  <c r="G96" i="47"/>
  <c r="M95" i="47"/>
  <c r="D96" i="47"/>
  <c r="J95" i="47"/>
  <c r="F96" i="47"/>
  <c r="L95" i="47"/>
  <c r="AT30" i="55" l="1"/>
  <c r="AM30" i="55"/>
  <c r="AC25" i="59"/>
  <c r="AE25" i="59" s="1"/>
  <c r="AE25" i="56"/>
  <c r="AC25" i="57"/>
  <c r="AE25" i="57" s="1"/>
  <c r="AC25" i="58"/>
  <c r="AE25" i="58" s="1"/>
  <c r="AC25" i="60"/>
  <c r="AE25" i="60" s="1"/>
  <c r="W25" i="58"/>
  <c r="Y25" i="58" s="1"/>
  <c r="W25" i="60"/>
  <c r="Y25" i="60" s="1"/>
  <c r="W25" i="59"/>
  <c r="Y25" i="59" s="1"/>
  <c r="W25" i="57"/>
  <c r="Y25" i="57" s="1"/>
  <c r="Y25" i="56"/>
  <c r="AD25" i="58"/>
  <c r="AF25" i="56"/>
  <c r="F25" i="56"/>
  <c r="AD25" i="57"/>
  <c r="AD25" i="59"/>
  <c r="AD25" i="60"/>
  <c r="H25" i="68"/>
  <c r="R25" i="60"/>
  <c r="T25" i="56"/>
  <c r="R25" i="57"/>
  <c r="C25" i="56"/>
  <c r="R25" i="58"/>
  <c r="R25" i="59"/>
  <c r="X25" i="59"/>
  <c r="X25" i="60"/>
  <c r="D25" i="56"/>
  <c r="X25" i="58"/>
  <c r="Z25" i="56"/>
  <c r="X25" i="57"/>
  <c r="AJ25" i="60"/>
  <c r="AL25" i="56"/>
  <c r="AJ25" i="59"/>
  <c r="E25" i="56"/>
  <c r="AJ25" i="58"/>
  <c r="AJ25" i="57"/>
  <c r="Q25" i="57"/>
  <c r="S25" i="57" s="1"/>
  <c r="Q25" i="58"/>
  <c r="S25" i="58" s="1"/>
  <c r="Q25" i="60"/>
  <c r="S25" i="60" s="1"/>
  <c r="S25" i="56"/>
  <c r="Q25" i="59"/>
  <c r="S25" i="59" s="1"/>
  <c r="AI25" i="59"/>
  <c r="AK25" i="59" s="1"/>
  <c r="AI25" i="57"/>
  <c r="AK25" i="57" s="1"/>
  <c r="AK25" i="56"/>
  <c r="AI25" i="60"/>
  <c r="AK25" i="60" s="1"/>
  <c r="AI25" i="58"/>
  <c r="AK25" i="58" s="1"/>
  <c r="N30" i="55"/>
  <c r="AO30" i="55"/>
  <c r="Z30" i="55"/>
  <c r="AA30" i="55" s="1"/>
  <c r="AV30" i="55"/>
  <c r="O30" i="55"/>
  <c r="S30" i="55" s="1"/>
  <c r="L30" i="55"/>
  <c r="AA29" i="49"/>
  <c r="Z29" i="51" s="1"/>
  <c r="AF29" i="51" s="1"/>
  <c r="W29" i="51"/>
  <c r="AI29" i="51" s="1"/>
  <c r="AU30" i="55"/>
  <c r="AB29" i="49"/>
  <c r="AA29" i="51" s="1"/>
  <c r="K30" i="55"/>
  <c r="AW30" i="55"/>
  <c r="Y29" i="49"/>
  <c r="C29" i="50" s="1"/>
  <c r="AX30" i="55"/>
  <c r="M30" i="55"/>
  <c r="AD28" i="49"/>
  <c r="U31" i="55"/>
  <c r="Y31" i="55"/>
  <c r="B29" i="52"/>
  <c r="N29" i="52" s="1"/>
  <c r="Z29" i="49"/>
  <c r="AC29" i="51"/>
  <c r="BN28" i="35"/>
  <c r="BT28" i="35"/>
  <c r="BF28" i="33"/>
  <c r="AU28" i="33"/>
  <c r="BR28" i="33" s="1"/>
  <c r="BJ28" i="33"/>
  <c r="BP28" i="33"/>
  <c r="H29" i="50"/>
  <c r="AV28" i="33"/>
  <c r="BS28" i="33" s="1"/>
  <c r="BG28" i="33"/>
  <c r="BH28" i="33"/>
  <c r="AW28" i="33"/>
  <c r="BT28" i="33" s="1"/>
  <c r="BI28" i="33"/>
  <c r="AX28" i="33"/>
  <c r="BU28" i="33" s="1"/>
  <c r="K96" i="47"/>
  <c r="F97" i="47"/>
  <c r="L96" i="47"/>
  <c r="G97" i="47"/>
  <c r="M96" i="47"/>
  <c r="E98" i="47"/>
  <c r="N96" i="47"/>
  <c r="C97" i="47" s="1"/>
  <c r="I96" i="47"/>
  <c r="H96" i="47"/>
  <c r="D97" i="47"/>
  <c r="J96" i="47"/>
  <c r="W31" i="55" l="1"/>
  <c r="P30" i="55"/>
  <c r="H30" i="55" s="1"/>
  <c r="E29" i="50"/>
  <c r="K29" i="50" s="1"/>
  <c r="R30" i="55"/>
  <c r="X29" i="51"/>
  <c r="AM26" i="56"/>
  <c r="V31" i="55"/>
  <c r="C29" i="52"/>
  <c r="X31" i="55"/>
  <c r="Q30" i="55"/>
  <c r="AF25" i="60"/>
  <c r="AG26" i="60" s="1"/>
  <c r="F25" i="60"/>
  <c r="T25" i="60"/>
  <c r="C25" i="60"/>
  <c r="Z25" i="60"/>
  <c r="AA26" i="60" s="1"/>
  <c r="D25" i="60"/>
  <c r="AL25" i="60"/>
  <c r="AM26" i="60" s="1"/>
  <c r="E25" i="60"/>
  <c r="AL25" i="59"/>
  <c r="AM26" i="59" s="1"/>
  <c r="E25" i="59"/>
  <c r="Z25" i="59"/>
  <c r="AA26" i="59" s="1"/>
  <c r="D25" i="59"/>
  <c r="T25" i="59"/>
  <c r="U26" i="59" s="1"/>
  <c r="C25" i="59"/>
  <c r="B25" i="56"/>
  <c r="G25" i="56" s="1"/>
  <c r="AF25" i="59"/>
  <c r="AG26" i="59" s="1"/>
  <c r="F25" i="59"/>
  <c r="AG26" i="56"/>
  <c r="T25" i="58"/>
  <c r="U26" i="58" s="1"/>
  <c r="C25" i="58"/>
  <c r="AL25" i="58"/>
  <c r="AM26" i="58" s="1"/>
  <c r="E25" i="58"/>
  <c r="Z25" i="58"/>
  <c r="AA26" i="58" s="1"/>
  <c r="D25" i="58"/>
  <c r="AF25" i="58"/>
  <c r="AG26" i="58" s="1"/>
  <c r="F25" i="58"/>
  <c r="Z25" i="57"/>
  <c r="AA26" i="57" s="1"/>
  <c r="D25" i="57"/>
  <c r="AF25" i="57"/>
  <c r="AG26" i="57" s="1"/>
  <c r="F25" i="57"/>
  <c r="AA26" i="56"/>
  <c r="T25" i="57"/>
  <c r="U26" i="57" s="1"/>
  <c r="C25" i="57"/>
  <c r="U26" i="56"/>
  <c r="U26" i="60"/>
  <c r="AL25" i="57"/>
  <c r="AM26" i="57" s="1"/>
  <c r="E25" i="57"/>
  <c r="F29" i="52"/>
  <c r="L29" i="52" s="1"/>
  <c r="AD31" i="55"/>
  <c r="AG31" i="55"/>
  <c r="AJ31" i="55" s="1"/>
  <c r="AI31" i="55"/>
  <c r="AH31" i="55"/>
  <c r="AI29" i="49"/>
  <c r="AF29" i="49"/>
  <c r="AW29" i="35"/>
  <c r="AZ29" i="35" s="1"/>
  <c r="AP29" i="35" s="1"/>
  <c r="AU29" i="35" s="1"/>
  <c r="BR29" i="35" s="1"/>
  <c r="E29" i="52"/>
  <c r="M29" i="52" s="1"/>
  <c r="AC31" i="55"/>
  <c r="F29" i="50"/>
  <c r="R29" i="50" s="1"/>
  <c r="AL29" i="51"/>
  <c r="AB31" i="55"/>
  <c r="D29" i="50"/>
  <c r="D29" i="52"/>
  <c r="AY29" i="33"/>
  <c r="AZ29" i="33" s="1"/>
  <c r="AP29" i="33" s="1"/>
  <c r="AU29" i="33" s="1"/>
  <c r="BR29" i="33" s="1"/>
  <c r="AF31" i="55"/>
  <c r="AE31" i="55"/>
  <c r="AJ29" i="49"/>
  <c r="AG29" i="49"/>
  <c r="AE29" i="49"/>
  <c r="AH29" i="49"/>
  <c r="H29" i="52"/>
  <c r="Y29" i="51"/>
  <c r="AH29" i="51" s="1"/>
  <c r="BU28" i="35"/>
  <c r="Q29" i="50"/>
  <c r="BV28" i="33"/>
  <c r="BW28" i="33" s="1"/>
  <c r="AM29" i="51"/>
  <c r="AG29" i="51"/>
  <c r="AJ29" i="51"/>
  <c r="AD29" i="51"/>
  <c r="O29" i="52"/>
  <c r="I29" i="52"/>
  <c r="I29" i="50"/>
  <c r="O29" i="50"/>
  <c r="N97" i="47"/>
  <c r="C98" i="47" s="1"/>
  <c r="H97" i="47"/>
  <c r="I97" i="47"/>
  <c r="K97" i="47"/>
  <c r="G98" i="47"/>
  <c r="M97" i="47"/>
  <c r="D98" i="47"/>
  <c r="J97" i="47"/>
  <c r="F98" i="47"/>
  <c r="L97" i="47"/>
  <c r="AK31" i="55" l="1"/>
  <c r="B25" i="60"/>
  <c r="H25" i="56"/>
  <c r="J25" i="56" s="1"/>
  <c r="I26" i="56" s="1"/>
  <c r="B25" i="59"/>
  <c r="B25" i="58"/>
  <c r="B25" i="57"/>
  <c r="M29" i="50"/>
  <c r="AX29" i="35"/>
  <c r="AN29" i="35" s="1"/>
  <c r="BJ29" i="35" s="1"/>
  <c r="AM29" i="35"/>
  <c r="R29" i="52"/>
  <c r="AY29" i="35"/>
  <c r="AO29" i="35" s="1"/>
  <c r="BE29" i="35" s="1"/>
  <c r="Z31" i="55"/>
  <c r="AA31" i="55" s="1"/>
  <c r="G29" i="52"/>
  <c r="L29" i="50"/>
  <c r="BL29" i="35"/>
  <c r="BF29" i="35"/>
  <c r="BA29" i="33"/>
  <c r="AQ29" i="33" s="1"/>
  <c r="K29" i="52"/>
  <c r="G29" i="50"/>
  <c r="BL29" i="33"/>
  <c r="Q29" i="52"/>
  <c r="BK29" i="33"/>
  <c r="BA29" i="35"/>
  <c r="AQ29" i="35" s="1"/>
  <c r="AN29" i="49"/>
  <c r="AK29" i="49"/>
  <c r="AL29" i="49"/>
  <c r="BB29" i="33"/>
  <c r="BN29" i="33" s="1"/>
  <c r="AM29" i="49"/>
  <c r="AO29" i="33"/>
  <c r="BE29" i="33" s="1"/>
  <c r="J29" i="52"/>
  <c r="P29" i="52"/>
  <c r="S29" i="52" s="1"/>
  <c r="T29" i="52" s="1"/>
  <c r="AK29" i="51"/>
  <c r="AN29" i="51" s="1"/>
  <c r="AO29" i="51" s="1"/>
  <c r="AE29" i="51"/>
  <c r="AB29" i="51"/>
  <c r="BC29" i="33"/>
  <c r="AS29" i="33" s="1"/>
  <c r="AX29" i="33" s="1"/>
  <c r="BU29" i="33" s="1"/>
  <c r="J29" i="50"/>
  <c r="P29" i="50"/>
  <c r="S29" i="50" s="1"/>
  <c r="T29" i="50" s="1"/>
  <c r="BF29" i="33"/>
  <c r="AS29" i="35"/>
  <c r="BP29" i="35" s="1"/>
  <c r="BI29" i="35"/>
  <c r="AR29" i="35"/>
  <c r="BO29" i="35" s="1"/>
  <c r="BC29" i="35"/>
  <c r="E31" i="55"/>
  <c r="AR30" i="55"/>
  <c r="D31" i="55"/>
  <c r="I30" i="55"/>
  <c r="C31" i="55"/>
  <c r="G31" i="55"/>
  <c r="F31" i="55"/>
  <c r="K98" i="47"/>
  <c r="L98" i="47"/>
  <c r="J98" i="47"/>
  <c r="M98" i="47"/>
  <c r="N98" i="47"/>
  <c r="I98" i="47"/>
  <c r="H98" i="47"/>
  <c r="W32" i="55" l="1"/>
  <c r="AD32" i="55" s="1"/>
  <c r="V32" i="55"/>
  <c r="BK29" i="35"/>
  <c r="AT29" i="35"/>
  <c r="BQ29" i="35" s="1"/>
  <c r="Y32" i="55"/>
  <c r="AF32" i="55" s="1"/>
  <c r="H25" i="60"/>
  <c r="J25" i="60" s="1"/>
  <c r="I26" i="60" s="1"/>
  <c r="G25" i="60"/>
  <c r="G25" i="59"/>
  <c r="H25" i="59"/>
  <c r="J25" i="59" s="1"/>
  <c r="I26" i="59" s="1"/>
  <c r="H25" i="58"/>
  <c r="J25" i="58" s="1"/>
  <c r="I26" i="58" s="1"/>
  <c r="G25" i="58"/>
  <c r="G25" i="57"/>
  <c r="H25" i="57"/>
  <c r="J25" i="57" s="1"/>
  <c r="K25" i="56"/>
  <c r="BO29" i="33"/>
  <c r="BI29" i="33"/>
  <c r="BD29" i="33"/>
  <c r="BD29" i="35"/>
  <c r="X32" i="55"/>
  <c r="BB29" i="35"/>
  <c r="U32" i="55"/>
  <c r="AC29" i="49"/>
  <c r="AB30" i="49" s="1"/>
  <c r="BG29" i="35"/>
  <c r="BM29" i="35"/>
  <c r="BN29" i="35" s="1"/>
  <c r="BH29" i="35"/>
  <c r="BM29" i="33"/>
  <c r="AV29" i="35"/>
  <c r="BS29" i="35" s="1"/>
  <c r="AA30" i="49"/>
  <c r="E30" i="50" s="1"/>
  <c r="K30" i="50" s="1"/>
  <c r="AD29" i="49"/>
  <c r="AR29" i="33"/>
  <c r="BJ29" i="33" s="1"/>
  <c r="AT29" i="33"/>
  <c r="BQ29" i="33" s="1"/>
  <c r="AB32" i="55"/>
  <c r="BG29" i="33"/>
  <c r="AV29" i="33"/>
  <c r="BS29" i="33" s="1"/>
  <c r="AS30" i="55"/>
  <c r="K31" i="55"/>
  <c r="AN31" i="55"/>
  <c r="AU31" i="55"/>
  <c r="J31" i="55"/>
  <c r="O31" i="55"/>
  <c r="AT31" i="55"/>
  <c r="AM31" i="55"/>
  <c r="M31" i="55"/>
  <c r="AP31" i="55"/>
  <c r="AW31" i="55"/>
  <c r="L31" i="55"/>
  <c r="AV31" i="55"/>
  <c r="AO31" i="55"/>
  <c r="N31" i="55"/>
  <c r="AX31" i="55"/>
  <c r="AQ31" i="55"/>
  <c r="P4" i="49"/>
  <c r="M4" i="49"/>
  <c r="AP4" i="49"/>
  <c r="Q4" i="49"/>
  <c r="O4" i="49"/>
  <c r="AQ4" i="49"/>
  <c r="N4" i="49"/>
  <c r="AC32" i="55" l="1"/>
  <c r="Z30" i="49"/>
  <c r="Y30" i="51" s="1"/>
  <c r="BT29" i="35"/>
  <c r="AG32" i="55"/>
  <c r="AI32" i="55" s="1"/>
  <c r="K25" i="60"/>
  <c r="K25" i="59"/>
  <c r="K25" i="58"/>
  <c r="I26" i="57"/>
  <c r="G25" i="68"/>
  <c r="Q30" i="50"/>
  <c r="BP29" i="33"/>
  <c r="AE32" i="55"/>
  <c r="D30" i="50"/>
  <c r="J30" i="50" s="1"/>
  <c r="Y30" i="49"/>
  <c r="AG30" i="49" s="1"/>
  <c r="X30" i="49"/>
  <c r="D30" i="52"/>
  <c r="P30" i="52" s="1"/>
  <c r="BH29" i="33"/>
  <c r="F30" i="50"/>
  <c r="F30" i="52"/>
  <c r="L30" i="52" s="1"/>
  <c r="AW29" i="33"/>
  <c r="BT29" i="33" s="1"/>
  <c r="BV29" i="33" s="1"/>
  <c r="BW29" i="33" s="1"/>
  <c r="E30" i="52"/>
  <c r="Z30" i="51"/>
  <c r="W30" i="51"/>
  <c r="AA30" i="51"/>
  <c r="X30" i="51"/>
  <c r="AJ32" i="55"/>
  <c r="R30" i="52"/>
  <c r="AK32" i="55"/>
  <c r="AH32" i="55"/>
  <c r="BU29" i="35"/>
  <c r="S31" i="55"/>
  <c r="Q31" i="55"/>
  <c r="R31" i="55"/>
  <c r="P31" i="55"/>
  <c r="T4" i="33"/>
  <c r="AH30" i="49" l="1"/>
  <c r="AI30" i="49"/>
  <c r="AY30" i="33"/>
  <c r="BA30" i="33" s="1"/>
  <c r="J30" i="52"/>
  <c r="AF30" i="49"/>
  <c r="AK30" i="51"/>
  <c r="AE30" i="51"/>
  <c r="C30" i="50"/>
  <c r="C30" i="52"/>
  <c r="I30" i="52" s="1"/>
  <c r="AW30" i="35"/>
  <c r="H26" i="68"/>
  <c r="K25" i="57"/>
  <c r="AD26" i="56"/>
  <c r="AJ26" i="56"/>
  <c r="F26" i="68"/>
  <c r="AC26" i="56"/>
  <c r="Q26" i="56"/>
  <c r="B26" i="68"/>
  <c r="C26" i="68"/>
  <c r="W26" i="56"/>
  <c r="E26" i="68"/>
  <c r="AI26" i="56"/>
  <c r="X26" i="56"/>
  <c r="R26" i="56"/>
  <c r="D26" i="68"/>
  <c r="P30" i="50"/>
  <c r="BK30" i="33"/>
  <c r="B30" i="50"/>
  <c r="M30" i="50" s="1"/>
  <c r="AJ30" i="49"/>
  <c r="AN30" i="49" s="1"/>
  <c r="B30" i="52"/>
  <c r="AE30" i="49"/>
  <c r="AL30" i="49"/>
  <c r="AH30" i="51"/>
  <c r="L30" i="50"/>
  <c r="R30" i="50"/>
  <c r="Q30" i="52"/>
  <c r="K30" i="52"/>
  <c r="AG30" i="51"/>
  <c r="AM30" i="51"/>
  <c r="AB30" i="51"/>
  <c r="AC30" i="51"/>
  <c r="AI30" i="51"/>
  <c r="I30" i="50"/>
  <c r="O30" i="50"/>
  <c r="AF30" i="51"/>
  <c r="AL30" i="51"/>
  <c r="AD30" i="51"/>
  <c r="AJ30" i="51"/>
  <c r="N30" i="52"/>
  <c r="M30" i="52"/>
  <c r="Z32" i="55"/>
  <c r="AA32" i="55" s="1"/>
  <c r="H31" i="55"/>
  <c r="I31" i="55" s="1"/>
  <c r="AF4" i="33"/>
  <c r="BC30" i="33" l="1"/>
  <c r="BO30" i="33" s="1"/>
  <c r="AO30" i="33"/>
  <c r="AT30" i="33" s="1"/>
  <c r="BQ30" i="33" s="1"/>
  <c r="G30" i="52"/>
  <c r="AM30" i="35"/>
  <c r="AY30" i="35"/>
  <c r="AO30" i="35" s="1"/>
  <c r="AZ30" i="35"/>
  <c r="AP30" i="35" s="1"/>
  <c r="AX30" i="35"/>
  <c r="AN30" i="35" s="1"/>
  <c r="AZ30" i="33"/>
  <c r="AQ30" i="33"/>
  <c r="BM30" i="33"/>
  <c r="O30" i="52"/>
  <c r="S30" i="52" s="1"/>
  <c r="T30" i="52" s="1"/>
  <c r="BB30" i="33"/>
  <c r="AR30" i="33" s="1"/>
  <c r="BA30" i="35"/>
  <c r="AQ30" i="35" s="1"/>
  <c r="BG30" i="35" s="1"/>
  <c r="AJ26" i="58"/>
  <c r="AL26" i="56"/>
  <c r="AJ26" i="60"/>
  <c r="AJ26" i="59"/>
  <c r="E26" i="56"/>
  <c r="AJ26" i="57"/>
  <c r="W26" i="60"/>
  <c r="Y26" i="60" s="1"/>
  <c r="Y26" i="56"/>
  <c r="W26" i="58"/>
  <c r="Y26" i="58" s="1"/>
  <c r="W26" i="59"/>
  <c r="Y26" i="59" s="1"/>
  <c r="W26" i="57"/>
  <c r="Y26" i="57" s="1"/>
  <c r="AI26" i="58"/>
  <c r="AK26" i="58" s="1"/>
  <c r="AK26" i="56"/>
  <c r="AI26" i="59"/>
  <c r="AK26" i="59" s="1"/>
  <c r="AI26" i="60"/>
  <c r="AK26" i="60" s="1"/>
  <c r="AI26" i="57"/>
  <c r="AK26" i="57" s="1"/>
  <c r="Q26" i="59"/>
  <c r="S26" i="59" s="1"/>
  <c r="Q26" i="57"/>
  <c r="S26" i="57" s="1"/>
  <c r="S26" i="56"/>
  <c r="Q26" i="58"/>
  <c r="S26" i="58" s="1"/>
  <c r="Q26" i="60"/>
  <c r="S26" i="60" s="1"/>
  <c r="X26" i="60"/>
  <c r="X26" i="58"/>
  <c r="D26" i="56"/>
  <c r="X26" i="59"/>
  <c r="Z26" i="56"/>
  <c r="X26" i="57"/>
  <c r="AD26" i="60"/>
  <c r="AD26" i="57"/>
  <c r="AD26" i="58"/>
  <c r="AD26" i="59"/>
  <c r="F26" i="56"/>
  <c r="AF26" i="56"/>
  <c r="R26" i="60"/>
  <c r="T26" i="56"/>
  <c r="U27" i="56" s="1"/>
  <c r="R26" i="58"/>
  <c r="R26" i="59"/>
  <c r="C26" i="56"/>
  <c r="R26" i="57"/>
  <c r="AC26" i="57"/>
  <c r="AE26" i="57" s="1"/>
  <c r="AC26" i="59"/>
  <c r="AE26" i="59" s="1"/>
  <c r="AC26" i="58"/>
  <c r="AE26" i="58" s="1"/>
  <c r="AE26" i="56"/>
  <c r="AC26" i="60"/>
  <c r="AE26" i="60" s="1"/>
  <c r="G30" i="50"/>
  <c r="H30" i="50"/>
  <c r="N30" i="50"/>
  <c r="S30" i="50" s="1"/>
  <c r="T30" i="50" s="1"/>
  <c r="AV30" i="35"/>
  <c r="BS30" i="35" s="1"/>
  <c r="BM30" i="35"/>
  <c r="BB30" i="35"/>
  <c r="BN30" i="33"/>
  <c r="AS30" i="33"/>
  <c r="AX30" i="33" s="1"/>
  <c r="BU30" i="33" s="1"/>
  <c r="BH30" i="35"/>
  <c r="H30" i="52"/>
  <c r="AK30" i="49"/>
  <c r="AM30" i="49"/>
  <c r="BE30" i="33"/>
  <c r="AN30" i="51"/>
  <c r="AO30" i="51" s="1"/>
  <c r="V33" i="55"/>
  <c r="Y33" i="55"/>
  <c r="W33" i="55"/>
  <c r="U33" i="55"/>
  <c r="X33" i="55"/>
  <c r="G32" i="55"/>
  <c r="AQ32" i="55" s="1"/>
  <c r="AR31" i="55"/>
  <c r="C32" i="55"/>
  <c r="F32" i="55"/>
  <c r="AP32" i="55" s="1"/>
  <c r="AM4" i="33"/>
  <c r="L4" i="49" s="1"/>
  <c r="J4" i="49"/>
  <c r="AV4" i="49" s="1"/>
  <c r="E32" i="55"/>
  <c r="D32" i="55"/>
  <c r="AS31" i="55"/>
  <c r="BL30" i="33" l="1"/>
  <c r="AP30" i="33"/>
  <c r="BG30" i="33"/>
  <c r="AV30" i="33"/>
  <c r="BS30" i="33" s="1"/>
  <c r="BD30" i="35"/>
  <c r="BJ30" i="35"/>
  <c r="AS30" i="35"/>
  <c r="BP30" i="35" s="1"/>
  <c r="BF30" i="35"/>
  <c r="AU30" i="35"/>
  <c r="BR30" i="35" s="1"/>
  <c r="BL30" i="35"/>
  <c r="BK30" i="35"/>
  <c r="AT30" i="35"/>
  <c r="BQ30" i="35" s="1"/>
  <c r="BE30" i="35"/>
  <c r="BP30" i="33"/>
  <c r="BD30" i="33"/>
  <c r="BI30" i="35"/>
  <c r="BN30" i="35" s="1"/>
  <c r="BC30" i="35"/>
  <c r="AR30" i="35"/>
  <c r="BO30" i="35" s="1"/>
  <c r="BT30" i="35" s="1"/>
  <c r="BU30" i="35" s="1"/>
  <c r="AC30" i="49"/>
  <c r="Z31" i="49" s="1"/>
  <c r="Z26" i="60"/>
  <c r="AA27" i="60" s="1"/>
  <c r="D26" i="60"/>
  <c r="AL26" i="60"/>
  <c r="AM27" i="60" s="1"/>
  <c r="E26" i="60"/>
  <c r="T26" i="60"/>
  <c r="U27" i="60" s="1"/>
  <c r="C26" i="60"/>
  <c r="AF26" i="60"/>
  <c r="AG27" i="60" s="1"/>
  <c r="F26" i="60"/>
  <c r="T26" i="59"/>
  <c r="C26" i="59"/>
  <c r="AL26" i="59"/>
  <c r="AM27" i="59" s="1"/>
  <c r="E26" i="59"/>
  <c r="AF26" i="59"/>
  <c r="AG27" i="59" s="1"/>
  <c r="F26" i="59"/>
  <c r="Z26" i="59"/>
  <c r="AA27" i="59" s="1"/>
  <c r="D26" i="59"/>
  <c r="AL26" i="58"/>
  <c r="E26" i="58"/>
  <c r="Z26" i="58"/>
  <c r="AA27" i="58" s="1"/>
  <c r="D26" i="58"/>
  <c r="B26" i="56"/>
  <c r="G26" i="56" s="1"/>
  <c r="AF26" i="58"/>
  <c r="AG27" i="58" s="1"/>
  <c r="F26" i="58"/>
  <c r="U27" i="59"/>
  <c r="T26" i="58"/>
  <c r="U27" i="58" s="1"/>
  <c r="C26" i="58"/>
  <c r="AM27" i="56"/>
  <c r="AF26" i="57"/>
  <c r="AG27" i="57" s="1"/>
  <c r="F26" i="57"/>
  <c r="AL26" i="57"/>
  <c r="AM27" i="57" s="1"/>
  <c r="E26" i="57"/>
  <c r="C26" i="57"/>
  <c r="T26" i="57"/>
  <c r="U27" i="57" s="1"/>
  <c r="AA27" i="56"/>
  <c r="AG27" i="56"/>
  <c r="Z26" i="57"/>
  <c r="AA27" i="57" s="1"/>
  <c r="D26" i="57"/>
  <c r="AM27" i="58"/>
  <c r="BJ30" i="33"/>
  <c r="BI30" i="33"/>
  <c r="AA31" i="49"/>
  <c r="AD30" i="49"/>
  <c r="AW30" i="33"/>
  <c r="BT30" i="33" s="1"/>
  <c r="BH30" i="33"/>
  <c r="AC33" i="55"/>
  <c r="AD33" i="55"/>
  <c r="AG33" i="55"/>
  <c r="AK33" i="55" s="1"/>
  <c r="AE33" i="55"/>
  <c r="AB33" i="55"/>
  <c r="AF33" i="55"/>
  <c r="AW32" i="55"/>
  <c r="J32" i="55"/>
  <c r="K32" i="55"/>
  <c r="N32" i="55"/>
  <c r="L32" i="55"/>
  <c r="AN32" i="55"/>
  <c r="AO32" i="55"/>
  <c r="O32" i="55"/>
  <c r="Q32" i="55" s="1"/>
  <c r="AM32" i="55"/>
  <c r="AV32" i="55"/>
  <c r="AT32" i="55"/>
  <c r="AU32" i="55"/>
  <c r="M32" i="55"/>
  <c r="G5" i="49"/>
  <c r="AT5" i="49" s="1"/>
  <c r="E5" i="49"/>
  <c r="D5" i="51" s="1"/>
  <c r="D5" i="49"/>
  <c r="C5" i="49"/>
  <c r="AU4" i="49"/>
  <c r="F5" i="49"/>
  <c r="AX32" i="55"/>
  <c r="D31" i="52" l="1"/>
  <c r="J31" i="52" s="1"/>
  <c r="D31" i="50"/>
  <c r="J31" i="50" s="1"/>
  <c r="Y31" i="49"/>
  <c r="AB31" i="49"/>
  <c r="H26" i="56"/>
  <c r="J26" i="56" s="1"/>
  <c r="I27" i="56" s="1"/>
  <c r="X31" i="49"/>
  <c r="B31" i="50" s="1"/>
  <c r="H31" i="50" s="1"/>
  <c r="AU30" i="33"/>
  <c r="BR30" i="33" s="1"/>
  <c r="BV30" i="33" s="1"/>
  <c r="BW30" i="33" s="1"/>
  <c r="BF30" i="33"/>
  <c r="B26" i="60"/>
  <c r="B26" i="59"/>
  <c r="B26" i="58"/>
  <c r="B26" i="57"/>
  <c r="E31" i="52"/>
  <c r="E31" i="50"/>
  <c r="Z31" i="51"/>
  <c r="P31" i="52"/>
  <c r="F31" i="52"/>
  <c r="F31" i="50"/>
  <c r="AA31" i="51"/>
  <c r="Y31" i="51"/>
  <c r="AE31" i="51" s="1"/>
  <c r="X31" i="51"/>
  <c r="C31" i="50"/>
  <c r="AG31" i="49"/>
  <c r="AI33" i="55"/>
  <c r="P31" i="50"/>
  <c r="AK31" i="51"/>
  <c r="AJ33" i="55"/>
  <c r="AH33" i="55"/>
  <c r="R32" i="55"/>
  <c r="P32" i="55"/>
  <c r="S32" i="55"/>
  <c r="E5" i="51"/>
  <c r="K5" i="51" s="1"/>
  <c r="M5" i="35"/>
  <c r="C5" i="51"/>
  <c r="O5" i="51" s="1"/>
  <c r="B5" i="51"/>
  <c r="N5" i="51" s="1"/>
  <c r="AQ5" i="49"/>
  <c r="AR5" i="49"/>
  <c r="F5" i="51"/>
  <c r="R5" i="51" s="1"/>
  <c r="R5" i="49"/>
  <c r="S5" i="49" s="1"/>
  <c r="O5" i="49"/>
  <c r="AP5" i="49"/>
  <c r="AY5" i="49"/>
  <c r="AX5" i="49"/>
  <c r="K5" i="49"/>
  <c r="N5" i="49"/>
  <c r="AW5" i="49"/>
  <c r="O5" i="33"/>
  <c r="C5" i="33" s="1"/>
  <c r="P5" i="49"/>
  <c r="Q5" i="49"/>
  <c r="AZ5" i="49"/>
  <c r="AS5" i="49"/>
  <c r="M5" i="49"/>
  <c r="BA5" i="49"/>
  <c r="P5" i="51"/>
  <c r="J5" i="51"/>
  <c r="AW31" i="35" l="1"/>
  <c r="AJ31" i="49"/>
  <c r="AI31" i="49"/>
  <c r="C31" i="52"/>
  <c r="N31" i="50"/>
  <c r="AY31" i="33"/>
  <c r="BA31" i="33" s="1"/>
  <c r="AF31" i="49"/>
  <c r="W31" i="51"/>
  <c r="AE31" i="49"/>
  <c r="AH31" i="49"/>
  <c r="B31" i="52"/>
  <c r="M31" i="52" s="1"/>
  <c r="H26" i="60"/>
  <c r="J26" i="60" s="1"/>
  <c r="I27" i="60" s="1"/>
  <c r="G26" i="60"/>
  <c r="H26" i="59"/>
  <c r="J26" i="59" s="1"/>
  <c r="I27" i="59" s="1"/>
  <c r="G26" i="59"/>
  <c r="H26" i="58"/>
  <c r="J26" i="58" s="1"/>
  <c r="I27" i="58" s="1"/>
  <c r="G26" i="58"/>
  <c r="G26" i="57"/>
  <c r="H26" i="57"/>
  <c r="J26" i="57" s="1"/>
  <c r="K26" i="56"/>
  <c r="AO31" i="33"/>
  <c r="AT31" i="33" s="1"/>
  <c r="BQ31" i="33" s="1"/>
  <c r="BB31" i="33"/>
  <c r="AR31" i="33" s="1"/>
  <c r="BH31" i="33" s="1"/>
  <c r="R31" i="52"/>
  <c r="L31" i="52"/>
  <c r="BA31" i="35"/>
  <c r="AQ31" i="35" s="1"/>
  <c r="AZ31" i="35"/>
  <c r="AP31" i="35" s="1"/>
  <c r="AM31" i="35"/>
  <c r="AX31" i="35"/>
  <c r="AY31" i="35"/>
  <c r="AO31" i="35" s="1"/>
  <c r="I31" i="52"/>
  <c r="O31" i="52"/>
  <c r="N31" i="52"/>
  <c r="S31" i="52" s="1"/>
  <c r="T31" i="52" s="1"/>
  <c r="L31" i="50"/>
  <c r="R31" i="50"/>
  <c r="G31" i="50"/>
  <c r="O31" i="50"/>
  <c r="I31" i="50"/>
  <c r="AJ31" i="51"/>
  <c r="AD31" i="51"/>
  <c r="BC31" i="33"/>
  <c r="AZ31" i="33"/>
  <c r="BK31" i="33"/>
  <c r="AL31" i="51"/>
  <c r="AF31" i="51"/>
  <c r="AM31" i="51"/>
  <c r="AG31" i="51"/>
  <c r="Q31" i="50"/>
  <c r="K31" i="50"/>
  <c r="M31" i="50"/>
  <c r="AB31" i="51"/>
  <c r="AH31" i="51"/>
  <c r="AC31" i="51"/>
  <c r="AI31" i="51"/>
  <c r="K31" i="52"/>
  <c r="Q31" i="52"/>
  <c r="Z33" i="55"/>
  <c r="U34" i="55" s="1"/>
  <c r="BM31" i="33"/>
  <c r="AQ31" i="33"/>
  <c r="H32" i="55"/>
  <c r="F33" i="55" s="1"/>
  <c r="AP33" i="55" s="1"/>
  <c r="J5" i="33"/>
  <c r="AG5" i="33" s="1"/>
  <c r="Q5" i="51"/>
  <c r="S5" i="51" s="1"/>
  <c r="T5" i="51" s="1"/>
  <c r="H5" i="51"/>
  <c r="C5" i="35"/>
  <c r="N5" i="35"/>
  <c r="I5" i="51"/>
  <c r="T5" i="49"/>
  <c r="L5" i="51"/>
  <c r="G5" i="51"/>
  <c r="M5" i="51"/>
  <c r="V5" i="49"/>
  <c r="U5" i="49"/>
  <c r="P5" i="33"/>
  <c r="D5" i="33" s="1"/>
  <c r="S5" i="33"/>
  <c r="G5" i="33" s="1"/>
  <c r="AE5" i="33" s="1"/>
  <c r="Q5" i="33"/>
  <c r="E5" i="33" s="1"/>
  <c r="R5" i="33"/>
  <c r="F5" i="33" s="1"/>
  <c r="AD5" i="33" s="1"/>
  <c r="AA5" i="33"/>
  <c r="H31" i="52" l="1"/>
  <c r="G31" i="52"/>
  <c r="AN31" i="49"/>
  <c r="AL31" i="49"/>
  <c r="AM31" i="49"/>
  <c r="AK31" i="49"/>
  <c r="AC31" i="49" s="1"/>
  <c r="AN31" i="51"/>
  <c r="AO31" i="51" s="1"/>
  <c r="K26" i="60"/>
  <c r="K26" i="59"/>
  <c r="K26" i="58"/>
  <c r="I27" i="57"/>
  <c r="G26" i="68"/>
  <c r="BE31" i="33"/>
  <c r="AW31" i="33"/>
  <c r="BT31" i="33" s="1"/>
  <c r="BN31" i="33"/>
  <c r="S31" i="50"/>
  <c r="T31" i="50" s="1"/>
  <c r="BI31" i="35"/>
  <c r="BC31" i="35"/>
  <c r="AR31" i="35"/>
  <c r="BO31" i="35" s="1"/>
  <c r="AV31" i="35"/>
  <c r="BS31" i="35" s="1"/>
  <c r="BG31" i="35"/>
  <c r="BM31" i="35"/>
  <c r="BK31" i="35"/>
  <c r="AT31" i="35"/>
  <c r="BQ31" i="35" s="1"/>
  <c r="BE31" i="35"/>
  <c r="BF31" i="35"/>
  <c r="AU31" i="35"/>
  <c r="BR31" i="35" s="1"/>
  <c r="BL31" i="35"/>
  <c r="AN31" i="35"/>
  <c r="BB31" i="35"/>
  <c r="X34" i="55"/>
  <c r="Z32" i="49"/>
  <c r="Y32" i="49"/>
  <c r="AD31" i="49"/>
  <c r="AA32" i="49"/>
  <c r="BL31" i="33"/>
  <c r="AP31" i="33"/>
  <c r="Y34" i="55"/>
  <c r="BO31" i="33"/>
  <c r="AS31" i="33"/>
  <c r="BD31" i="33"/>
  <c r="W34" i="55"/>
  <c r="AA33" i="55"/>
  <c r="E33" i="55"/>
  <c r="V34" i="55"/>
  <c r="C33" i="55"/>
  <c r="AM33" i="55" s="1"/>
  <c r="AV31" i="33"/>
  <c r="BS31" i="33" s="1"/>
  <c r="BG31" i="33"/>
  <c r="D33" i="55"/>
  <c r="AN33" i="55" s="1"/>
  <c r="G33" i="55"/>
  <c r="AQ33" i="55" s="1"/>
  <c r="AR32" i="55"/>
  <c r="I32" i="55"/>
  <c r="AS32" i="55" s="1"/>
  <c r="H5" i="49"/>
  <c r="U5" i="33"/>
  <c r="I5" i="33"/>
  <c r="L5" i="33"/>
  <c r="AI5" i="33" s="1"/>
  <c r="AC5" i="33"/>
  <c r="K5" i="33"/>
  <c r="AH5" i="33" s="1"/>
  <c r="AB5" i="33"/>
  <c r="H5" i="33"/>
  <c r="O5" i="35"/>
  <c r="D5" i="35"/>
  <c r="Y5" i="35"/>
  <c r="H5" i="35"/>
  <c r="AE5" i="35" s="1"/>
  <c r="S5" i="35"/>
  <c r="N5" i="33"/>
  <c r="AK5" i="33" s="1"/>
  <c r="M5" i="33"/>
  <c r="AJ5" i="33" s="1"/>
  <c r="T5" i="33"/>
  <c r="Z5" i="33"/>
  <c r="AC34" i="55" l="1"/>
  <c r="X32" i="49"/>
  <c r="AB32" i="49"/>
  <c r="AB34" i="55"/>
  <c r="AV33" i="55"/>
  <c r="K26" i="57"/>
  <c r="R27" i="56"/>
  <c r="C27" i="68"/>
  <c r="F27" i="68"/>
  <c r="AI27" i="56"/>
  <c r="E27" i="68"/>
  <c r="AJ27" i="56"/>
  <c r="Q27" i="56"/>
  <c r="X27" i="56"/>
  <c r="W27" i="56"/>
  <c r="AC27" i="56"/>
  <c r="D27" i="68"/>
  <c r="AD27" i="56"/>
  <c r="B27" i="68"/>
  <c r="H27" i="68"/>
  <c r="BP31" i="33"/>
  <c r="AF34" i="55"/>
  <c r="AE32" i="49"/>
  <c r="AG34" i="55"/>
  <c r="AI34" i="55" s="1"/>
  <c r="AU31" i="33"/>
  <c r="BR31" i="33" s="1"/>
  <c r="BF31" i="33"/>
  <c r="AD34" i="55"/>
  <c r="AH32" i="49"/>
  <c r="E32" i="50"/>
  <c r="E32" i="52"/>
  <c r="Z32" i="51"/>
  <c r="BJ31" i="33"/>
  <c r="AF32" i="49"/>
  <c r="C32" i="52"/>
  <c r="C32" i="50"/>
  <c r="X32" i="51"/>
  <c r="AW32" i="35"/>
  <c r="BJ31" i="35"/>
  <c r="BN31" i="35" s="1"/>
  <c r="AS31" i="35"/>
  <c r="BP31" i="35" s="1"/>
  <c r="BT31" i="35" s="1"/>
  <c r="BU31" i="35" s="1"/>
  <c r="BD31" i="35"/>
  <c r="AX31" i="33"/>
  <c r="BU31" i="33" s="1"/>
  <c r="BI31" i="33"/>
  <c r="Y32" i="51"/>
  <c r="D32" i="52"/>
  <c r="D32" i="50"/>
  <c r="AG32" i="49"/>
  <c r="BH31" i="35"/>
  <c r="AE34" i="55"/>
  <c r="AO33" i="55"/>
  <c r="M33" i="55"/>
  <c r="J33" i="55"/>
  <c r="AU33" i="55"/>
  <c r="K33" i="55"/>
  <c r="AT33" i="55"/>
  <c r="L33" i="55"/>
  <c r="AW33" i="55"/>
  <c r="AX33" i="55"/>
  <c r="O33" i="55"/>
  <c r="Q33" i="55" s="1"/>
  <c r="N33" i="55"/>
  <c r="V5" i="33"/>
  <c r="W5" i="33"/>
  <c r="Z5" i="35"/>
  <c r="I5" i="35"/>
  <c r="AF5" i="35" s="1"/>
  <c r="T5" i="35"/>
  <c r="E5" i="35"/>
  <c r="P5" i="35"/>
  <c r="Y5" i="33"/>
  <c r="X5" i="33"/>
  <c r="AL5" i="33"/>
  <c r="AF5" i="33"/>
  <c r="AH34" i="55" l="1"/>
  <c r="Z34" i="55" s="1"/>
  <c r="AK34" i="55"/>
  <c r="F32" i="52"/>
  <c r="AA32" i="51"/>
  <c r="F32" i="50"/>
  <c r="G32" i="50" s="1"/>
  <c r="AI32" i="49"/>
  <c r="B32" i="52"/>
  <c r="G32" i="52" s="1"/>
  <c r="AJ32" i="49"/>
  <c r="B32" i="50"/>
  <c r="W32" i="51"/>
  <c r="AJ34" i="55"/>
  <c r="AY32" i="33"/>
  <c r="X27" i="59"/>
  <c r="X27" i="58"/>
  <c r="X27" i="57"/>
  <c r="X27" i="60"/>
  <c r="Z27" i="56"/>
  <c r="D27" i="56"/>
  <c r="AJ27" i="58"/>
  <c r="AJ27" i="59"/>
  <c r="AL27" i="56"/>
  <c r="E27" i="56"/>
  <c r="AJ27" i="57"/>
  <c r="AJ27" i="60"/>
  <c r="AF27" i="56"/>
  <c r="AD27" i="58"/>
  <c r="F27" i="56"/>
  <c r="AD27" i="57"/>
  <c r="AD27" i="60"/>
  <c r="AD27" i="59"/>
  <c r="AI27" i="57"/>
  <c r="AK27" i="57" s="1"/>
  <c r="AI27" i="58"/>
  <c r="AK27" i="58" s="1"/>
  <c r="AK27" i="56"/>
  <c r="AI27" i="59"/>
  <c r="AK27" i="59" s="1"/>
  <c r="AI27" i="60"/>
  <c r="AK27" i="60" s="1"/>
  <c r="S27" i="56"/>
  <c r="Q27" i="57"/>
  <c r="S27" i="57" s="1"/>
  <c r="Q27" i="60"/>
  <c r="S27" i="60" s="1"/>
  <c r="Q27" i="58"/>
  <c r="S27" i="58" s="1"/>
  <c r="Q27" i="59"/>
  <c r="S27" i="59" s="1"/>
  <c r="AC27" i="59"/>
  <c r="AE27" i="59" s="1"/>
  <c r="AC27" i="58"/>
  <c r="AE27" i="58" s="1"/>
  <c r="AC27" i="60"/>
  <c r="AE27" i="60" s="1"/>
  <c r="AE27" i="56"/>
  <c r="AC27" i="57"/>
  <c r="AE27" i="57" s="1"/>
  <c r="W27" i="59"/>
  <c r="Y27" i="59" s="1"/>
  <c r="W27" i="57"/>
  <c r="Y27" i="57" s="1"/>
  <c r="Y27" i="56"/>
  <c r="W27" i="60"/>
  <c r="Y27" i="60" s="1"/>
  <c r="W27" i="58"/>
  <c r="Y27" i="58" s="1"/>
  <c r="R27" i="60"/>
  <c r="R27" i="57"/>
  <c r="R27" i="59"/>
  <c r="T27" i="56"/>
  <c r="C27" i="56"/>
  <c r="R27" i="58"/>
  <c r="BV31" i="33"/>
  <c r="BW31" i="33" s="1"/>
  <c r="I32" i="50"/>
  <c r="M32" i="50"/>
  <c r="O32" i="50"/>
  <c r="O32" i="52"/>
  <c r="I32" i="52"/>
  <c r="P32" i="50"/>
  <c r="J32" i="50"/>
  <c r="AL32" i="51"/>
  <c r="AF32" i="51"/>
  <c r="AE32" i="51"/>
  <c r="AK32" i="51"/>
  <c r="K32" i="50"/>
  <c r="Q32" i="50"/>
  <c r="AD32" i="51"/>
  <c r="AH32" i="51"/>
  <c r="AJ32" i="51"/>
  <c r="AB32" i="51"/>
  <c r="J32" i="52"/>
  <c r="P32" i="52"/>
  <c r="AM32" i="35"/>
  <c r="AZ32" i="35"/>
  <c r="AP32" i="35" s="1"/>
  <c r="AY32" i="35"/>
  <c r="AO32" i="35" s="1"/>
  <c r="AX32" i="35"/>
  <c r="BA32" i="35"/>
  <c r="AQ32" i="35" s="1"/>
  <c r="Q32" i="52"/>
  <c r="K32" i="52"/>
  <c r="P33" i="55"/>
  <c r="H33" i="55" s="1"/>
  <c r="S33" i="55"/>
  <c r="R33" i="55"/>
  <c r="AA5" i="35"/>
  <c r="J5" i="35"/>
  <c r="AG5" i="35" s="1"/>
  <c r="U5" i="35"/>
  <c r="Q5" i="35"/>
  <c r="G5" i="35" s="1"/>
  <c r="F5" i="35"/>
  <c r="AM5" i="33"/>
  <c r="L5" i="49" s="1"/>
  <c r="U35" i="55" l="1"/>
  <c r="Y35" i="55"/>
  <c r="AN32" i="49"/>
  <c r="AC32" i="49" s="1"/>
  <c r="AM32" i="49"/>
  <c r="AL32" i="49"/>
  <c r="AK32" i="49"/>
  <c r="R32" i="52"/>
  <c r="L32" i="52"/>
  <c r="AG32" i="51"/>
  <c r="AM32" i="51"/>
  <c r="AN32" i="51" s="1"/>
  <c r="AO32" i="51" s="1"/>
  <c r="AI32" i="51"/>
  <c r="AC32" i="51"/>
  <c r="N32" i="52"/>
  <c r="S32" i="52" s="1"/>
  <c r="T32" i="52" s="1"/>
  <c r="H32" i="52"/>
  <c r="R32" i="50"/>
  <c r="L32" i="50"/>
  <c r="M32" i="52"/>
  <c r="BK32" i="33"/>
  <c r="AO32" i="33"/>
  <c r="BC32" i="33"/>
  <c r="BB32" i="33"/>
  <c r="BA32" i="33"/>
  <c r="AZ32" i="33"/>
  <c r="N32" i="50"/>
  <c r="H32" i="50"/>
  <c r="T27" i="60"/>
  <c r="U28" i="60" s="1"/>
  <c r="C27" i="60"/>
  <c r="AL27" i="60"/>
  <c r="AM28" i="60" s="1"/>
  <c r="E27" i="60"/>
  <c r="Z27" i="60"/>
  <c r="D27" i="60"/>
  <c r="AF27" i="60"/>
  <c r="AG28" i="60" s="1"/>
  <c r="F27" i="60"/>
  <c r="AF27" i="59"/>
  <c r="F27" i="59"/>
  <c r="AL27" i="59"/>
  <c r="AM28" i="59" s="1"/>
  <c r="E27" i="59"/>
  <c r="T27" i="59"/>
  <c r="U28" i="59" s="1"/>
  <c r="C27" i="59"/>
  <c r="Z27" i="59"/>
  <c r="AA28" i="59" s="1"/>
  <c r="D27" i="59"/>
  <c r="AF27" i="58"/>
  <c r="AG28" i="58" s="1"/>
  <c r="F27" i="58"/>
  <c r="AG28" i="56"/>
  <c r="T27" i="58"/>
  <c r="U28" i="58" s="1"/>
  <c r="C27" i="58"/>
  <c r="AA28" i="60"/>
  <c r="AL27" i="58"/>
  <c r="AM28" i="58" s="1"/>
  <c r="E27" i="58"/>
  <c r="U28" i="56"/>
  <c r="Z27" i="58"/>
  <c r="D27" i="58"/>
  <c r="AA28" i="56"/>
  <c r="B27" i="56"/>
  <c r="E27" i="57"/>
  <c r="AL27" i="57"/>
  <c r="AM28" i="57" s="1"/>
  <c r="D27" i="57"/>
  <c r="Z27" i="57"/>
  <c r="AA28" i="57" s="1"/>
  <c r="AM28" i="56"/>
  <c r="AA28" i="58"/>
  <c r="AG28" i="59"/>
  <c r="T27" i="57"/>
  <c r="U28" i="57" s="1"/>
  <c r="C27" i="57"/>
  <c r="AF27" i="57"/>
  <c r="AG28" i="57" s="1"/>
  <c r="F27" i="57"/>
  <c r="G34" i="55"/>
  <c r="AQ34" i="55" s="1"/>
  <c r="AR33" i="55"/>
  <c r="X35" i="55"/>
  <c r="BM32" i="35"/>
  <c r="AV32" i="35"/>
  <c r="BS32" i="35" s="1"/>
  <c r="BG32" i="35"/>
  <c r="BF32" i="35"/>
  <c r="BL32" i="35"/>
  <c r="AU32" i="35"/>
  <c r="BR32" i="35" s="1"/>
  <c r="AR32" i="35"/>
  <c r="BO32" i="35" s="1"/>
  <c r="BC32" i="35"/>
  <c r="BI32" i="35"/>
  <c r="BH32" i="35"/>
  <c r="AA34" i="55"/>
  <c r="W35" i="55"/>
  <c r="S32" i="50"/>
  <c r="T32" i="50" s="1"/>
  <c r="V35" i="55"/>
  <c r="AC35" i="55" s="1"/>
  <c r="AN32" i="35"/>
  <c r="BB32" i="35"/>
  <c r="BK32" i="35"/>
  <c r="AT32" i="35"/>
  <c r="BQ32" i="35" s="1"/>
  <c r="BE32" i="35"/>
  <c r="C34" i="55"/>
  <c r="F34" i="55"/>
  <c r="AP34" i="55" s="1"/>
  <c r="E34" i="55"/>
  <c r="AO34" i="55" s="1"/>
  <c r="I33" i="55"/>
  <c r="AS33" i="55" s="1"/>
  <c r="D34" i="55"/>
  <c r="X5" i="35"/>
  <c r="AC5" i="35"/>
  <c r="L5" i="35"/>
  <c r="AI5" i="35" s="1"/>
  <c r="W5" i="35"/>
  <c r="AB5" i="35"/>
  <c r="K5" i="35"/>
  <c r="AH5" i="35" s="1"/>
  <c r="V5" i="35"/>
  <c r="R5" i="35"/>
  <c r="AM34" i="55"/>
  <c r="X33" i="49" l="1"/>
  <c r="Y33" i="49"/>
  <c r="AA33" i="49"/>
  <c r="AB33" i="49"/>
  <c r="Z33" i="49"/>
  <c r="AD32" i="49"/>
  <c r="AB35" i="55"/>
  <c r="BL32" i="33"/>
  <c r="AP32" i="33"/>
  <c r="BD32" i="33"/>
  <c r="AQ32" i="33"/>
  <c r="BM32" i="33"/>
  <c r="BN32" i="33"/>
  <c r="AR32" i="33"/>
  <c r="AF35" i="55"/>
  <c r="AS32" i="33"/>
  <c r="BO32" i="33"/>
  <c r="AT32" i="33"/>
  <c r="BQ32" i="33" s="1"/>
  <c r="BE32" i="33"/>
  <c r="B27" i="60"/>
  <c r="B27" i="59"/>
  <c r="B27" i="58"/>
  <c r="G27" i="56"/>
  <c r="H27" i="56"/>
  <c r="J27" i="56" s="1"/>
  <c r="B27" i="57"/>
  <c r="AD35" i="55"/>
  <c r="AE35" i="55"/>
  <c r="AG35" i="55"/>
  <c r="AH35" i="55" s="1"/>
  <c r="BD32" i="35"/>
  <c r="AS32" i="35"/>
  <c r="BP32" i="35" s="1"/>
  <c r="BT32" i="35" s="1"/>
  <c r="BJ32" i="35"/>
  <c r="BN32" i="35" s="1"/>
  <c r="AU34" i="55"/>
  <c r="AN34" i="55"/>
  <c r="N34" i="55"/>
  <c r="J34" i="55"/>
  <c r="K34" i="55"/>
  <c r="AT34" i="55"/>
  <c r="AV34" i="55"/>
  <c r="AW34" i="55"/>
  <c r="O34" i="55"/>
  <c r="P34" i="55" s="1"/>
  <c r="AX34" i="55"/>
  <c r="M34" i="55"/>
  <c r="L34" i="55"/>
  <c r="AD5" i="35"/>
  <c r="AJ5" i="35"/>
  <c r="AJ35" i="55"/>
  <c r="Y33" i="51" l="1"/>
  <c r="AG33" i="49"/>
  <c r="D33" i="50"/>
  <c r="D33" i="52"/>
  <c r="BP32" i="33"/>
  <c r="AA33" i="51"/>
  <c r="F33" i="52"/>
  <c r="F33" i="50"/>
  <c r="AI33" i="49"/>
  <c r="AW32" i="33"/>
  <c r="BT32" i="33" s="1"/>
  <c r="BH32" i="33"/>
  <c r="AV32" i="33"/>
  <c r="BS32" i="33" s="1"/>
  <c r="BG32" i="33"/>
  <c r="Z33" i="51"/>
  <c r="AH33" i="49"/>
  <c r="E33" i="50"/>
  <c r="E33" i="52"/>
  <c r="AX32" i="33"/>
  <c r="BU32" i="33" s="1"/>
  <c r="BI32" i="33"/>
  <c r="C33" i="52"/>
  <c r="C33" i="50"/>
  <c r="AF33" i="49"/>
  <c r="X33" i="51"/>
  <c r="BF32" i="33"/>
  <c r="BJ32" i="33"/>
  <c r="AU32" i="33"/>
  <c r="BR32" i="33" s="1"/>
  <c r="BV32" i="33" s="1"/>
  <c r="BW32" i="33" s="1"/>
  <c r="B33" i="52"/>
  <c r="W33" i="51"/>
  <c r="B33" i="50"/>
  <c r="AY33" i="33"/>
  <c r="AE33" i="49"/>
  <c r="AW33" i="35"/>
  <c r="AJ33" i="49"/>
  <c r="G27" i="60"/>
  <c r="H27" i="60"/>
  <c r="J27" i="60" s="1"/>
  <c r="I28" i="60" s="1"/>
  <c r="H27" i="59"/>
  <c r="J27" i="59" s="1"/>
  <c r="I28" i="59" s="1"/>
  <c r="G27" i="59"/>
  <c r="G27" i="58"/>
  <c r="H27" i="58"/>
  <c r="J27" i="58" s="1"/>
  <c r="I28" i="58" s="1"/>
  <c r="G27" i="57"/>
  <c r="H27" i="57"/>
  <c r="J27" i="57" s="1"/>
  <c r="I28" i="57" s="1"/>
  <c r="I28" i="56"/>
  <c r="BU32" i="35"/>
  <c r="AK35" i="55"/>
  <c r="AI35" i="55"/>
  <c r="Z35" i="55" s="1"/>
  <c r="S34" i="55"/>
  <c r="Q34" i="55"/>
  <c r="R34" i="55"/>
  <c r="AK5" i="35"/>
  <c r="F6" i="49"/>
  <c r="J5" i="49"/>
  <c r="AV5" i="49" s="1"/>
  <c r="E6" i="49"/>
  <c r="AU5" i="49"/>
  <c r="G6" i="49"/>
  <c r="D6" i="49"/>
  <c r="C6" i="49"/>
  <c r="K33" i="50" l="1"/>
  <c r="Q33" i="50"/>
  <c r="AE33" i="51"/>
  <c r="AK33" i="51"/>
  <c r="AL33" i="49"/>
  <c r="AK33" i="49"/>
  <c r="AM33" i="49"/>
  <c r="AN33" i="49"/>
  <c r="AC33" i="49"/>
  <c r="AO33" i="33"/>
  <c r="AZ33" i="33"/>
  <c r="BK33" i="33"/>
  <c r="BC33" i="33"/>
  <c r="BA33" i="33"/>
  <c r="BB33" i="33"/>
  <c r="AM33" i="51"/>
  <c r="AG33" i="51"/>
  <c r="N33" i="50"/>
  <c r="H33" i="50"/>
  <c r="M33" i="50"/>
  <c r="G33" i="50"/>
  <c r="P33" i="52"/>
  <c r="J33" i="52"/>
  <c r="O33" i="50"/>
  <c r="I33" i="50"/>
  <c r="AL33" i="51"/>
  <c r="AF33" i="51"/>
  <c r="AI33" i="51"/>
  <c r="AC33" i="51"/>
  <c r="AH33" i="51"/>
  <c r="AB33" i="51"/>
  <c r="L33" i="50"/>
  <c r="R33" i="50"/>
  <c r="P33" i="50"/>
  <c r="J33" i="50"/>
  <c r="AM33" i="35"/>
  <c r="AZ33" i="35"/>
  <c r="AP33" i="35" s="1"/>
  <c r="AX33" i="35"/>
  <c r="AN33" i="35" s="1"/>
  <c r="AY33" i="35"/>
  <c r="AO33" i="35" s="1"/>
  <c r="BA33" i="35"/>
  <c r="AQ33" i="35" s="1"/>
  <c r="I33" i="52"/>
  <c r="O33" i="52"/>
  <c r="H33" i="52"/>
  <c r="N33" i="52"/>
  <c r="M33" i="52"/>
  <c r="G33" i="52"/>
  <c r="AD33" i="51"/>
  <c r="AJ33" i="51"/>
  <c r="Q33" i="52"/>
  <c r="S33" i="52" s="1"/>
  <c r="T33" i="52" s="1"/>
  <c r="K33" i="52"/>
  <c r="R33" i="52"/>
  <c r="L33" i="52"/>
  <c r="K27" i="60"/>
  <c r="K27" i="59"/>
  <c r="K27" i="58"/>
  <c r="X28" i="56"/>
  <c r="AJ28" i="56"/>
  <c r="R28" i="56"/>
  <c r="E28" i="68"/>
  <c r="AC28" i="56"/>
  <c r="AD28" i="56"/>
  <c r="D28" i="68"/>
  <c r="C28" i="68"/>
  <c r="Q28" i="56"/>
  <c r="B28" i="68"/>
  <c r="AI28" i="56"/>
  <c r="F28" i="68"/>
  <c r="W28" i="56"/>
  <c r="K27" i="56"/>
  <c r="G27" i="68"/>
  <c r="K27" i="57"/>
  <c r="H34" i="55"/>
  <c r="G35" i="55" s="1"/>
  <c r="AQ35" i="55" s="1"/>
  <c r="M6" i="35"/>
  <c r="K6" i="49"/>
  <c r="O6" i="33"/>
  <c r="M6" i="49"/>
  <c r="B6" i="51"/>
  <c r="AP6" i="49"/>
  <c r="AW6" i="49"/>
  <c r="R6" i="49"/>
  <c r="C6" i="51"/>
  <c r="AQ6" i="49"/>
  <c r="AX6" i="49"/>
  <c r="N6" i="49"/>
  <c r="F6" i="51"/>
  <c r="AT6" i="49"/>
  <c r="BA6" i="49"/>
  <c r="Q6" i="49"/>
  <c r="AR6" i="49"/>
  <c r="AY6" i="49"/>
  <c r="O6" i="49"/>
  <c r="D6" i="51"/>
  <c r="P6" i="49"/>
  <c r="E6" i="51"/>
  <c r="AZ6" i="49"/>
  <c r="AS6" i="49"/>
  <c r="U36" i="55"/>
  <c r="AA35" i="55"/>
  <c r="Y36" i="55"/>
  <c r="X36" i="55"/>
  <c r="V36" i="55"/>
  <c r="W36" i="55"/>
  <c r="S33" i="50" l="1"/>
  <c r="T33" i="50" s="1"/>
  <c r="E35" i="55"/>
  <c r="AO35" i="55" s="1"/>
  <c r="BE33" i="35"/>
  <c r="AT33" i="35"/>
  <c r="BQ33" i="35" s="1"/>
  <c r="BK33" i="35"/>
  <c r="AP33" i="33"/>
  <c r="BL33" i="33"/>
  <c r="BP33" i="33" s="1"/>
  <c r="AQ33" i="33"/>
  <c r="BM33" i="33"/>
  <c r="AS33" i="33"/>
  <c r="BO33" i="33"/>
  <c r="BD33" i="33"/>
  <c r="BJ33" i="35"/>
  <c r="BD33" i="35"/>
  <c r="AS33" i="35"/>
  <c r="BP33" i="35" s="1"/>
  <c r="AT33" i="33"/>
  <c r="BQ33" i="33" s="1"/>
  <c r="BE33" i="33"/>
  <c r="AD33" i="49"/>
  <c r="AB34" i="49"/>
  <c r="X34" i="49"/>
  <c r="AA34" i="49"/>
  <c r="Z34" i="49"/>
  <c r="Y34" i="49"/>
  <c r="AR34" i="55"/>
  <c r="I34" i="55"/>
  <c r="AS34" i="55" s="1"/>
  <c r="C35" i="55"/>
  <c r="AM35" i="55" s="1"/>
  <c r="BF33" i="35"/>
  <c r="AU33" i="35"/>
  <c r="BR33" i="35" s="1"/>
  <c r="BL33" i="35"/>
  <c r="BM33" i="35"/>
  <c r="AV33" i="35"/>
  <c r="BS33" i="35" s="1"/>
  <c r="BG33" i="35"/>
  <c r="BC33" i="35"/>
  <c r="BI33" i="35"/>
  <c r="AR33" i="35"/>
  <c r="BO33" i="35" s="1"/>
  <c r="BH33" i="35"/>
  <c r="AN33" i="51"/>
  <c r="AO33" i="51" s="1"/>
  <c r="F35" i="55"/>
  <c r="AP35" i="55" s="1"/>
  <c r="BB33" i="35"/>
  <c r="BN33" i="33"/>
  <c r="AR33" i="33"/>
  <c r="AF28" i="56"/>
  <c r="F28" i="56"/>
  <c r="AD28" i="59"/>
  <c r="AD28" i="60"/>
  <c r="AD28" i="57"/>
  <c r="AD28" i="58"/>
  <c r="Y28" i="56"/>
  <c r="W28" i="60"/>
  <c r="Y28" i="60" s="1"/>
  <c r="W28" i="59"/>
  <c r="Y28" i="59" s="1"/>
  <c r="W28" i="57"/>
  <c r="Y28" i="57" s="1"/>
  <c r="W28" i="58"/>
  <c r="Y28" i="58" s="1"/>
  <c r="AC28" i="57"/>
  <c r="AE28" i="57" s="1"/>
  <c r="AC28" i="59"/>
  <c r="AE28" i="59" s="1"/>
  <c r="AE28" i="56"/>
  <c r="AC28" i="58"/>
  <c r="AE28" i="58" s="1"/>
  <c r="AC28" i="60"/>
  <c r="AE28" i="60" s="1"/>
  <c r="AI28" i="59"/>
  <c r="AK28" i="59" s="1"/>
  <c r="AI28" i="60"/>
  <c r="AK28" i="60" s="1"/>
  <c r="AI28" i="57"/>
  <c r="AK28" i="57" s="1"/>
  <c r="AK28" i="56"/>
  <c r="AI28" i="58"/>
  <c r="AK28" i="58" s="1"/>
  <c r="R28" i="57"/>
  <c r="T28" i="56"/>
  <c r="R28" i="59"/>
  <c r="R28" i="60"/>
  <c r="C28" i="56"/>
  <c r="R28" i="58"/>
  <c r="AJ28" i="57"/>
  <c r="AJ28" i="58"/>
  <c r="E28" i="56"/>
  <c r="AJ28" i="60"/>
  <c r="AJ28" i="59"/>
  <c r="AL28" i="56"/>
  <c r="H28" i="68"/>
  <c r="S28" i="56"/>
  <c r="Q28" i="59"/>
  <c r="S28" i="59" s="1"/>
  <c r="Q28" i="60"/>
  <c r="S28" i="60" s="1"/>
  <c r="Q28" i="57"/>
  <c r="S28" i="57" s="1"/>
  <c r="Q28" i="58"/>
  <c r="S28" i="58" s="1"/>
  <c r="X28" i="59"/>
  <c r="D28" i="56"/>
  <c r="X28" i="58"/>
  <c r="X28" i="57"/>
  <c r="X28" i="60"/>
  <c r="Z28" i="56"/>
  <c r="D35" i="55"/>
  <c r="AN35" i="55" s="1"/>
  <c r="AW35" i="55"/>
  <c r="O35" i="55"/>
  <c r="S35" i="55" s="1"/>
  <c r="L6" i="51"/>
  <c r="R6" i="51"/>
  <c r="H6" i="51"/>
  <c r="N6" i="51"/>
  <c r="M6" i="51"/>
  <c r="G6" i="51"/>
  <c r="J6" i="51"/>
  <c r="P6" i="51"/>
  <c r="C6" i="33"/>
  <c r="Q6" i="33"/>
  <c r="E6" i="33" s="1"/>
  <c r="AC6" i="33" s="1"/>
  <c r="P6" i="33"/>
  <c r="R6" i="33"/>
  <c r="F6" i="33" s="1"/>
  <c r="AD6" i="33" s="1"/>
  <c r="S6" i="33"/>
  <c r="G6" i="33" s="1"/>
  <c r="AE6" i="33" s="1"/>
  <c r="K6" i="51"/>
  <c r="Q6" i="51"/>
  <c r="O6" i="51"/>
  <c r="I6" i="51"/>
  <c r="N6" i="35"/>
  <c r="C6" i="35"/>
  <c r="U6" i="49"/>
  <c r="V6" i="49"/>
  <c r="T6" i="49"/>
  <c r="S6" i="49"/>
  <c r="AF36" i="55"/>
  <c r="AG36" i="55"/>
  <c r="AB36" i="55"/>
  <c r="AD36" i="55"/>
  <c r="AC36" i="55"/>
  <c r="AE36" i="55"/>
  <c r="AV33" i="33" l="1"/>
  <c r="BS33" i="33" s="1"/>
  <c r="BG33" i="33"/>
  <c r="K35" i="55"/>
  <c r="L35" i="55"/>
  <c r="BT33" i="35"/>
  <c r="BU33" i="35" s="1"/>
  <c r="B34" i="52"/>
  <c r="AJ34" i="49"/>
  <c r="AW34" i="35"/>
  <c r="AY34" i="33"/>
  <c r="W34" i="51"/>
  <c r="AE34" i="49"/>
  <c r="B34" i="50"/>
  <c r="AU33" i="33"/>
  <c r="BR33" i="33" s="1"/>
  <c r="BF33" i="33"/>
  <c r="BJ33" i="33"/>
  <c r="M35" i="55"/>
  <c r="F34" i="52"/>
  <c r="F34" i="50"/>
  <c r="AA34" i="51"/>
  <c r="AI34" i="49"/>
  <c r="Y34" i="51"/>
  <c r="AG34" i="49"/>
  <c r="D34" i="50"/>
  <c r="D34" i="52"/>
  <c r="AW33" i="33"/>
  <c r="BT33" i="33" s="1"/>
  <c r="BH33" i="33"/>
  <c r="BN33" i="35"/>
  <c r="C34" i="50"/>
  <c r="C34" i="52"/>
  <c r="AF34" i="49"/>
  <c r="X34" i="51"/>
  <c r="AX33" i="33"/>
  <c r="BU33" i="33" s="1"/>
  <c r="BI33" i="33"/>
  <c r="Z34" i="51"/>
  <c r="E34" i="50"/>
  <c r="AH34" i="49"/>
  <c r="E34" i="52"/>
  <c r="AV35" i="55"/>
  <c r="N35" i="55"/>
  <c r="T28" i="60"/>
  <c r="U29" i="60" s="1"/>
  <c r="C28" i="60"/>
  <c r="AL28" i="60"/>
  <c r="E28" i="60"/>
  <c r="Z28" i="60"/>
  <c r="AA29" i="60" s="1"/>
  <c r="D28" i="60"/>
  <c r="AF28" i="60"/>
  <c r="AG29" i="60" s="1"/>
  <c r="F28" i="60"/>
  <c r="AF28" i="59"/>
  <c r="AG29" i="59" s="1"/>
  <c r="F28" i="59"/>
  <c r="Z28" i="59"/>
  <c r="AA29" i="59" s="1"/>
  <c r="D28" i="59"/>
  <c r="AL28" i="59"/>
  <c r="AM29" i="59" s="1"/>
  <c r="E28" i="59"/>
  <c r="T28" i="59"/>
  <c r="U29" i="59" s="1"/>
  <c r="C28" i="59"/>
  <c r="T28" i="58"/>
  <c r="U29" i="58" s="1"/>
  <c r="C28" i="58"/>
  <c r="AM29" i="60"/>
  <c r="U29" i="56"/>
  <c r="Z28" i="58"/>
  <c r="AA29" i="58" s="1"/>
  <c r="D28" i="58"/>
  <c r="AF28" i="58"/>
  <c r="AG29" i="58" s="1"/>
  <c r="F28" i="58"/>
  <c r="AL28" i="58"/>
  <c r="AM29" i="58" s="1"/>
  <c r="E28" i="58"/>
  <c r="AA29" i="56"/>
  <c r="T28" i="57"/>
  <c r="U29" i="57" s="1"/>
  <c r="C28" i="57"/>
  <c r="AF28" i="57"/>
  <c r="AG29" i="57" s="1"/>
  <c r="F28" i="57"/>
  <c r="AL28" i="57"/>
  <c r="AM29" i="57" s="1"/>
  <c r="E28" i="57"/>
  <c r="Z28" i="57"/>
  <c r="AA29" i="57" s="1"/>
  <c r="D28" i="57"/>
  <c r="B28" i="56"/>
  <c r="AM29" i="56"/>
  <c r="AG29" i="56"/>
  <c r="AU35" i="55"/>
  <c r="AX35" i="55"/>
  <c r="J35" i="55"/>
  <c r="AT35" i="55"/>
  <c r="Q35" i="55"/>
  <c r="P35" i="55"/>
  <c r="R35" i="55"/>
  <c r="H6" i="49"/>
  <c r="N6" i="33"/>
  <c r="S6" i="51"/>
  <c r="T6" i="51" s="1"/>
  <c r="S6" i="35"/>
  <c r="Y6" i="35"/>
  <c r="H6" i="35"/>
  <c r="AE6" i="35" s="1"/>
  <c r="O6" i="35"/>
  <c r="D6" i="35"/>
  <c r="L6" i="33"/>
  <c r="M6" i="33"/>
  <c r="D6" i="33"/>
  <c r="I6" i="33" s="1"/>
  <c r="T6" i="33"/>
  <c r="AA6" i="33"/>
  <c r="J6" i="33"/>
  <c r="AJ36" i="55"/>
  <c r="AH36" i="55"/>
  <c r="AI36" i="55"/>
  <c r="AK36" i="55"/>
  <c r="BB34" i="33" l="1"/>
  <c r="BK34" i="33"/>
  <c r="AO34" i="33"/>
  <c r="BA34" i="33"/>
  <c r="AZ34" i="33"/>
  <c r="BD34" i="33" s="1"/>
  <c r="BC34" i="33"/>
  <c r="Q34" i="52"/>
  <c r="K34" i="52"/>
  <c r="AM34" i="51"/>
  <c r="AG34" i="51"/>
  <c r="I34" i="50"/>
  <c r="O34" i="50"/>
  <c r="AK34" i="49"/>
  <c r="AC34" i="49" s="1"/>
  <c r="AM34" i="49"/>
  <c r="AL34" i="49"/>
  <c r="AN34" i="49"/>
  <c r="Q34" i="50"/>
  <c r="K34" i="50"/>
  <c r="R34" i="52"/>
  <c r="L34" i="52"/>
  <c r="N34" i="52"/>
  <c r="H34" i="52"/>
  <c r="M34" i="52"/>
  <c r="G34" i="52"/>
  <c r="I34" i="52"/>
  <c r="O34" i="52"/>
  <c r="R34" i="50"/>
  <c r="L34" i="50"/>
  <c r="AF34" i="51"/>
  <c r="AL34" i="51"/>
  <c r="BV33" i="33"/>
  <c r="BW33" i="33" s="1"/>
  <c r="N34" i="50"/>
  <c r="G34" i="50"/>
  <c r="H34" i="50"/>
  <c r="M34" i="50"/>
  <c r="AK34" i="51"/>
  <c r="AE34" i="51"/>
  <c r="J34" i="52"/>
  <c r="P34" i="52"/>
  <c r="AM34" i="35"/>
  <c r="AX34" i="35"/>
  <c r="AN34" i="35" s="1"/>
  <c r="AY34" i="35"/>
  <c r="AO34" i="35" s="1"/>
  <c r="AZ34" i="35"/>
  <c r="AP34" i="35" s="1"/>
  <c r="BA34" i="35"/>
  <c r="AQ34" i="35" s="1"/>
  <c r="B28" i="59"/>
  <c r="G28" i="59" s="1"/>
  <c r="AJ34" i="51"/>
  <c r="AD34" i="51"/>
  <c r="P34" i="50"/>
  <c r="J34" i="50"/>
  <c r="AB34" i="51"/>
  <c r="AI34" i="51"/>
  <c r="AN34" i="51" s="1"/>
  <c r="AO34" i="51" s="1"/>
  <c r="AH34" i="51"/>
  <c r="AC34" i="51"/>
  <c r="B28" i="60"/>
  <c r="B28" i="58"/>
  <c r="B28" i="57"/>
  <c r="H28" i="56"/>
  <c r="J28" i="56" s="1"/>
  <c r="G28" i="56"/>
  <c r="H35" i="55"/>
  <c r="E36" i="55" s="1"/>
  <c r="AO36" i="55" s="1"/>
  <c r="Z6" i="33"/>
  <c r="AB6" i="33"/>
  <c r="AF6" i="33" s="1"/>
  <c r="H6" i="33"/>
  <c r="E6" i="35"/>
  <c r="P6" i="35"/>
  <c r="K6" i="33"/>
  <c r="Z6" i="35"/>
  <c r="T6" i="35"/>
  <c r="I6" i="35"/>
  <c r="AF6" i="35" s="1"/>
  <c r="AJ6" i="33"/>
  <c r="X6" i="33"/>
  <c r="AI6" i="33"/>
  <c r="W6" i="33"/>
  <c r="AG6" i="33"/>
  <c r="U6" i="33"/>
  <c r="AK6" i="33"/>
  <c r="Y6" i="33"/>
  <c r="Z36" i="55"/>
  <c r="AA36" i="55" s="1"/>
  <c r="H28" i="59" l="1"/>
  <c r="J28" i="59" s="1"/>
  <c r="I29" i="59" s="1"/>
  <c r="AD34" i="49"/>
  <c r="AB35" i="49"/>
  <c r="AA35" i="49"/>
  <c r="BD34" i="35"/>
  <c r="AS34" i="35"/>
  <c r="BP34" i="35" s="1"/>
  <c r="BJ34" i="35"/>
  <c r="AT34" i="33"/>
  <c r="BQ34" i="33" s="1"/>
  <c r="BE34" i="33"/>
  <c r="Z35" i="49"/>
  <c r="AR34" i="33"/>
  <c r="BN34" i="33"/>
  <c r="BE34" i="35"/>
  <c r="AT34" i="35"/>
  <c r="BQ34" i="35" s="1"/>
  <c r="BK34" i="35"/>
  <c r="G36" i="55"/>
  <c r="X35" i="49"/>
  <c r="AQ34" i="33"/>
  <c r="BM34" i="33"/>
  <c r="AR34" i="35"/>
  <c r="BO34" i="35" s="1"/>
  <c r="BI34" i="35"/>
  <c r="BC34" i="35"/>
  <c r="BH34" i="35"/>
  <c r="BG34" i="35"/>
  <c r="AV34" i="35"/>
  <c r="BS34" i="35" s="1"/>
  <c r="BM34" i="35"/>
  <c r="S34" i="50"/>
  <c r="T34" i="50" s="1"/>
  <c r="S34" i="52"/>
  <c r="T34" i="52" s="1"/>
  <c r="AP34" i="33"/>
  <c r="BL34" i="33"/>
  <c r="BP34" i="33" s="1"/>
  <c r="Y35" i="49"/>
  <c r="BF34" i="35"/>
  <c r="AU34" i="35"/>
  <c r="BR34" i="35" s="1"/>
  <c r="BL34" i="35"/>
  <c r="AS34" i="33"/>
  <c r="BO34" i="33"/>
  <c r="BB34" i="35"/>
  <c r="H28" i="60"/>
  <c r="J28" i="60" s="1"/>
  <c r="I29" i="60" s="1"/>
  <c r="G28" i="60"/>
  <c r="K28" i="59"/>
  <c r="G28" i="58"/>
  <c r="H28" i="58"/>
  <c r="J28" i="58" s="1"/>
  <c r="I29" i="58" s="1"/>
  <c r="G28" i="57"/>
  <c r="H28" i="57"/>
  <c r="J28" i="57" s="1"/>
  <c r="I29" i="57" s="1"/>
  <c r="I29" i="56"/>
  <c r="AG35" i="49"/>
  <c r="D36" i="55"/>
  <c r="AN36" i="55" s="1"/>
  <c r="C36" i="55"/>
  <c r="AM36" i="55" s="1"/>
  <c r="AR35" i="55"/>
  <c r="F36" i="55"/>
  <c r="I35" i="55"/>
  <c r="AS35" i="55" s="1"/>
  <c r="W37" i="55"/>
  <c r="AH6" i="33"/>
  <c r="AL6" i="33" s="1"/>
  <c r="AM6" i="33" s="1"/>
  <c r="L6" i="49" s="1"/>
  <c r="V6" i="33"/>
  <c r="Q6" i="35"/>
  <c r="G6" i="35" s="1"/>
  <c r="AC6" i="35" s="1"/>
  <c r="F6" i="35"/>
  <c r="AA6" i="35"/>
  <c r="J6" i="35"/>
  <c r="AG6" i="35" s="1"/>
  <c r="U6" i="35"/>
  <c r="AQ36" i="55"/>
  <c r="V37" i="55"/>
  <c r="U37" i="55"/>
  <c r="Y37" i="55"/>
  <c r="X37" i="55"/>
  <c r="C35" i="50" l="1"/>
  <c r="C35" i="52"/>
  <c r="X35" i="51"/>
  <c r="AF35" i="49"/>
  <c r="AY35" i="33"/>
  <c r="BC35" i="33" s="1"/>
  <c r="AS35" i="33" s="1"/>
  <c r="AX34" i="33"/>
  <c r="BU34" i="33" s="1"/>
  <c r="BI34" i="33"/>
  <c r="BT34" i="35"/>
  <c r="D35" i="52"/>
  <c r="Y35" i="51"/>
  <c r="D35" i="50"/>
  <c r="AI35" i="49"/>
  <c r="AA35" i="51"/>
  <c r="F35" i="52"/>
  <c r="F35" i="50"/>
  <c r="BN34" i="35"/>
  <c r="M36" i="55"/>
  <c r="AU34" i="33"/>
  <c r="BR34" i="33" s="1"/>
  <c r="BV34" i="33" s="1"/>
  <c r="BW34" i="33" s="1"/>
  <c r="BF34" i="33"/>
  <c r="E35" i="52"/>
  <c r="Z35" i="51"/>
  <c r="E35" i="50"/>
  <c r="AH35" i="49"/>
  <c r="AV34" i="33"/>
  <c r="BS34" i="33" s="1"/>
  <c r="BG34" i="33"/>
  <c r="BH34" i="33"/>
  <c r="AW34" i="33"/>
  <c r="BT34" i="33" s="1"/>
  <c r="B35" i="50"/>
  <c r="AJ35" i="49"/>
  <c r="AW35" i="35"/>
  <c r="B35" i="52"/>
  <c r="AE35" i="49"/>
  <c r="W35" i="51"/>
  <c r="BJ34" i="33"/>
  <c r="K28" i="60"/>
  <c r="G28" i="68"/>
  <c r="H29" i="68" s="1"/>
  <c r="K28" i="58"/>
  <c r="F29" i="68"/>
  <c r="W29" i="56"/>
  <c r="Q29" i="56"/>
  <c r="C29" i="68"/>
  <c r="R29" i="56"/>
  <c r="E29" i="68"/>
  <c r="AI29" i="56"/>
  <c r="D29" i="68"/>
  <c r="AC29" i="56"/>
  <c r="AJ29" i="56"/>
  <c r="X29" i="56"/>
  <c r="AD29" i="56"/>
  <c r="B29" i="68"/>
  <c r="K28" i="56"/>
  <c r="K28" i="57"/>
  <c r="BK35" i="33"/>
  <c r="BA35" i="33"/>
  <c r="AQ35" i="33" s="1"/>
  <c r="AV35" i="33" s="1"/>
  <c r="BS35" i="33" s="1"/>
  <c r="AZ35" i="33"/>
  <c r="AP35" i="33" s="1"/>
  <c r="AU35" i="33" s="1"/>
  <c r="BR35" i="33" s="1"/>
  <c r="BB35" i="33"/>
  <c r="AR35" i="33" s="1"/>
  <c r="AO35" i="33"/>
  <c r="AT35" i="33" s="1"/>
  <c r="BQ35" i="33" s="1"/>
  <c r="AX36" i="55"/>
  <c r="K36" i="55"/>
  <c r="J36" i="55"/>
  <c r="L36" i="55"/>
  <c r="AW36" i="55"/>
  <c r="AU36" i="55"/>
  <c r="O36" i="55"/>
  <c r="Q36" i="55" s="1"/>
  <c r="AV36" i="55"/>
  <c r="N36" i="55"/>
  <c r="AT36" i="55"/>
  <c r="AP36" i="55"/>
  <c r="X6" i="35"/>
  <c r="AE37" i="55"/>
  <c r="W6" i="35"/>
  <c r="L6" i="35"/>
  <c r="AI6" i="35" s="1"/>
  <c r="R6" i="35"/>
  <c r="AB6" i="35"/>
  <c r="AD6" i="35" s="1"/>
  <c r="K6" i="35"/>
  <c r="AH6" i="35" s="1"/>
  <c r="V6" i="35"/>
  <c r="BO35" i="33"/>
  <c r="BI35" i="33"/>
  <c r="AC37" i="55"/>
  <c r="AG37" i="55"/>
  <c r="AJ37" i="55" s="1"/>
  <c r="AB37" i="55"/>
  <c r="AF37" i="55"/>
  <c r="AD37" i="55"/>
  <c r="K35" i="52" l="1"/>
  <c r="Q35" i="52"/>
  <c r="N35" i="52"/>
  <c r="H35" i="52"/>
  <c r="M35" i="52"/>
  <c r="G35" i="52"/>
  <c r="AM35" i="35"/>
  <c r="BA35" i="35"/>
  <c r="AQ35" i="35" s="1"/>
  <c r="AZ35" i="35"/>
  <c r="AP35" i="35" s="1"/>
  <c r="AX35" i="35"/>
  <c r="AY35" i="35"/>
  <c r="AO35" i="35" s="1"/>
  <c r="R35" i="52"/>
  <c r="L35" i="52"/>
  <c r="AX35" i="33"/>
  <c r="BU35" i="33" s="1"/>
  <c r="AL35" i="49"/>
  <c r="AM35" i="49"/>
  <c r="AK35" i="49"/>
  <c r="AC35" i="49" s="1"/>
  <c r="AD35" i="49" s="1"/>
  <c r="AN35" i="49"/>
  <c r="AM35" i="51"/>
  <c r="AG35" i="51"/>
  <c r="J35" i="52"/>
  <c r="P35" i="52"/>
  <c r="G35" i="50"/>
  <c r="N35" i="50"/>
  <c r="M35" i="50"/>
  <c r="H35" i="50"/>
  <c r="AF35" i="51"/>
  <c r="AL35" i="51"/>
  <c r="P35" i="50"/>
  <c r="J35" i="50"/>
  <c r="AJ35" i="51"/>
  <c r="AD35" i="51"/>
  <c r="AB35" i="51"/>
  <c r="AC35" i="51"/>
  <c r="AI35" i="51"/>
  <c r="AH35" i="51"/>
  <c r="O35" i="50"/>
  <c r="I35" i="50"/>
  <c r="BU34" i="35"/>
  <c r="L35" i="50"/>
  <c r="R35" i="50"/>
  <c r="AW35" i="33"/>
  <c r="BT35" i="33" s="1"/>
  <c r="BV35" i="33" s="1"/>
  <c r="K35" i="50"/>
  <c r="Q35" i="50"/>
  <c r="AE35" i="51"/>
  <c r="AK35" i="51"/>
  <c r="O35" i="52"/>
  <c r="I35" i="52"/>
  <c r="AI29" i="57"/>
  <c r="AK29" i="57" s="1"/>
  <c r="AK29" i="56"/>
  <c r="AI29" i="58"/>
  <c r="AK29" i="58" s="1"/>
  <c r="AI29" i="60"/>
  <c r="AK29" i="60" s="1"/>
  <c r="AI29" i="59"/>
  <c r="AK29" i="59" s="1"/>
  <c r="R29" i="57"/>
  <c r="R29" i="58"/>
  <c r="C29" i="56"/>
  <c r="R29" i="60"/>
  <c r="T29" i="56"/>
  <c r="R29" i="59"/>
  <c r="X29" i="60"/>
  <c r="Z29" i="56"/>
  <c r="X29" i="59"/>
  <c r="X29" i="57"/>
  <c r="D29" i="56"/>
  <c r="X29" i="58"/>
  <c r="Q29" i="59"/>
  <c r="S29" i="59" s="1"/>
  <c r="S29" i="56"/>
  <c r="Q29" i="57"/>
  <c r="S29" i="57" s="1"/>
  <c r="Q29" i="60"/>
  <c r="S29" i="60" s="1"/>
  <c r="Q29" i="58"/>
  <c r="S29" i="58" s="1"/>
  <c r="AJ29" i="60"/>
  <c r="AJ29" i="57"/>
  <c r="E29" i="56"/>
  <c r="AL29" i="56"/>
  <c r="AM30" i="56" s="1"/>
  <c r="AJ29" i="58"/>
  <c r="AJ29" i="59"/>
  <c r="W29" i="57"/>
  <c r="Y29" i="57" s="1"/>
  <c r="Y29" i="56"/>
  <c r="W29" i="58"/>
  <c r="Y29" i="58" s="1"/>
  <c r="W29" i="59"/>
  <c r="Y29" i="59" s="1"/>
  <c r="W29" i="60"/>
  <c r="Y29" i="60" s="1"/>
  <c r="AD29" i="60"/>
  <c r="F29" i="56"/>
  <c r="AF29" i="56"/>
  <c r="AD29" i="57"/>
  <c r="AD29" i="59"/>
  <c r="AD29" i="58"/>
  <c r="AC29" i="60"/>
  <c r="AE29" i="60" s="1"/>
  <c r="AC29" i="57"/>
  <c r="AE29" i="57" s="1"/>
  <c r="AC29" i="59"/>
  <c r="AE29" i="59" s="1"/>
  <c r="AE29" i="56"/>
  <c r="AC29" i="58"/>
  <c r="AE29" i="58" s="1"/>
  <c r="BM35" i="33"/>
  <c r="BE35" i="33"/>
  <c r="BG35" i="33"/>
  <c r="BL35" i="33"/>
  <c r="BN35" i="33"/>
  <c r="BD35" i="33"/>
  <c r="BH35" i="33"/>
  <c r="BF35" i="33"/>
  <c r="BJ35" i="33"/>
  <c r="S36" i="55"/>
  <c r="R36" i="55"/>
  <c r="P36" i="55"/>
  <c r="AI37" i="55"/>
  <c r="AH37" i="55"/>
  <c r="AK37" i="55"/>
  <c r="AJ6" i="35"/>
  <c r="AK6" i="35" s="1"/>
  <c r="Y36" i="49"/>
  <c r="Z36" i="49"/>
  <c r="AB36" i="49"/>
  <c r="X36" i="49"/>
  <c r="AA36" i="49"/>
  <c r="BE35" i="35" l="1"/>
  <c r="AT35" i="35"/>
  <c r="BQ35" i="35" s="1"/>
  <c r="BK35" i="35"/>
  <c r="AN35" i="35"/>
  <c r="BB35" i="35"/>
  <c r="S35" i="52"/>
  <c r="T35" i="52" s="1"/>
  <c r="BL35" i="35"/>
  <c r="BF35" i="35"/>
  <c r="AU35" i="35"/>
  <c r="BR35" i="35" s="1"/>
  <c r="BG35" i="35"/>
  <c r="BM35" i="35"/>
  <c r="AV35" i="35"/>
  <c r="BS35" i="35" s="1"/>
  <c r="AN35" i="51"/>
  <c r="AO35" i="51" s="1"/>
  <c r="S35" i="50"/>
  <c r="T35" i="50" s="1"/>
  <c r="BI35" i="35"/>
  <c r="AR35" i="35"/>
  <c r="BO35" i="35" s="1"/>
  <c r="BC35" i="35"/>
  <c r="BH35" i="35"/>
  <c r="T29" i="60"/>
  <c r="C29" i="60"/>
  <c r="AL29" i="60"/>
  <c r="AM30" i="60" s="1"/>
  <c r="E29" i="60"/>
  <c r="AF29" i="60"/>
  <c r="F29" i="60"/>
  <c r="Z29" i="60"/>
  <c r="AA30" i="60" s="1"/>
  <c r="D29" i="60"/>
  <c r="AF29" i="59"/>
  <c r="AG30" i="59" s="1"/>
  <c r="F29" i="59"/>
  <c r="Z29" i="59"/>
  <c r="AA30" i="59" s="1"/>
  <c r="D29" i="59"/>
  <c r="AL29" i="59"/>
  <c r="AM30" i="59" s="1"/>
  <c r="E29" i="59"/>
  <c r="T29" i="59"/>
  <c r="U30" i="59" s="1"/>
  <c r="C29" i="59"/>
  <c r="U30" i="60"/>
  <c r="AL29" i="58"/>
  <c r="AM30" i="58" s="1"/>
  <c r="E29" i="58"/>
  <c r="AF29" i="58"/>
  <c r="AG30" i="58" s="1"/>
  <c r="F29" i="58"/>
  <c r="T29" i="58"/>
  <c r="U30" i="58" s="1"/>
  <c r="C29" i="58"/>
  <c r="Z29" i="58"/>
  <c r="AA30" i="58" s="1"/>
  <c r="D29" i="58"/>
  <c r="B29" i="56"/>
  <c r="G29" i="56" s="1"/>
  <c r="AL29" i="57"/>
  <c r="AM30" i="57" s="1"/>
  <c r="E29" i="57"/>
  <c r="Z29" i="57"/>
  <c r="AA30" i="57" s="1"/>
  <c r="D29" i="57"/>
  <c r="F29" i="57"/>
  <c r="AF29" i="57"/>
  <c r="AG30" i="57" s="1"/>
  <c r="T29" i="57"/>
  <c r="U30" i="57" s="1"/>
  <c r="C29" i="57"/>
  <c r="AG30" i="56"/>
  <c r="AA30" i="56"/>
  <c r="AG30" i="60"/>
  <c r="U30" i="56"/>
  <c r="BP35" i="33"/>
  <c r="H36" i="55"/>
  <c r="F37" i="55" s="1"/>
  <c r="AP37" i="55" s="1"/>
  <c r="C37" i="55"/>
  <c r="Z37" i="55"/>
  <c r="W38" i="55" s="1"/>
  <c r="BW35" i="33"/>
  <c r="F7" i="49"/>
  <c r="E7" i="51" s="1"/>
  <c r="G7" i="49"/>
  <c r="AT7" i="49" s="1"/>
  <c r="E7" i="49"/>
  <c r="AR7" i="49" s="1"/>
  <c r="J6" i="49"/>
  <c r="AV6" i="49" s="1"/>
  <c r="D7" i="49"/>
  <c r="C7" i="51" s="1"/>
  <c r="AU6" i="49"/>
  <c r="C7" i="49"/>
  <c r="AW36" i="35"/>
  <c r="AY36" i="33"/>
  <c r="AO36" i="33" s="1"/>
  <c r="AT36" i="33" s="1"/>
  <c r="BQ36" i="33" s="1"/>
  <c r="AJ36" i="49"/>
  <c r="F36" i="52"/>
  <c r="AA36" i="51"/>
  <c r="F36" i="50"/>
  <c r="D36" i="52"/>
  <c r="Y36" i="51"/>
  <c r="D36" i="50"/>
  <c r="B36" i="52"/>
  <c r="W36" i="51"/>
  <c r="B36" i="50"/>
  <c r="C36" i="52"/>
  <c r="X36" i="51"/>
  <c r="C36" i="50"/>
  <c r="AH36" i="49"/>
  <c r="E36" i="52"/>
  <c r="Z36" i="51"/>
  <c r="E36" i="50"/>
  <c r="AE36" i="49"/>
  <c r="AI36" i="49"/>
  <c r="AG36" i="49"/>
  <c r="AF36" i="49"/>
  <c r="BD35" i="35" l="1"/>
  <c r="AS35" i="35"/>
  <c r="BP35" i="35" s="1"/>
  <c r="BJ35" i="35"/>
  <c r="BN35" i="35" s="1"/>
  <c r="BT35" i="35"/>
  <c r="B29" i="60"/>
  <c r="H29" i="56"/>
  <c r="J29" i="56" s="1"/>
  <c r="I30" i="56" s="1"/>
  <c r="B29" i="59"/>
  <c r="B29" i="58"/>
  <c r="B29" i="57"/>
  <c r="AR36" i="55"/>
  <c r="I36" i="55"/>
  <c r="AS36" i="55" s="1"/>
  <c r="D37" i="55"/>
  <c r="AN37" i="55" s="1"/>
  <c r="G37" i="55"/>
  <c r="AQ37" i="55" s="1"/>
  <c r="E37" i="55"/>
  <c r="AO37" i="55" s="1"/>
  <c r="AV37" i="55"/>
  <c r="X38" i="55"/>
  <c r="AX37" i="55"/>
  <c r="V38" i="55"/>
  <c r="J37" i="55"/>
  <c r="AA37" i="55"/>
  <c r="N37" i="55"/>
  <c r="K37" i="55"/>
  <c r="AU37" i="55"/>
  <c r="U38" i="55"/>
  <c r="AM37" i="55"/>
  <c r="Y38" i="55"/>
  <c r="R7" i="49"/>
  <c r="S7" i="49" s="1"/>
  <c r="D7" i="51"/>
  <c r="J7" i="51" s="1"/>
  <c r="F7" i="51"/>
  <c r="R7" i="51" s="1"/>
  <c r="AQ7" i="49"/>
  <c r="AW7" i="49"/>
  <c r="AP7" i="49"/>
  <c r="AS7" i="49"/>
  <c r="O7" i="49"/>
  <c r="O7" i="33"/>
  <c r="R7" i="33" s="1"/>
  <c r="F7" i="33" s="1"/>
  <c r="AD7" i="33" s="1"/>
  <c r="P7" i="49"/>
  <c r="Q7" i="49"/>
  <c r="M7" i="49"/>
  <c r="B7" i="51"/>
  <c r="H7" i="51" s="1"/>
  <c r="BA7" i="49"/>
  <c r="AX7" i="49"/>
  <c r="K7" i="49"/>
  <c r="AY7" i="49"/>
  <c r="AY36" i="35"/>
  <c r="AO36" i="35" s="1"/>
  <c r="BE36" i="35" s="1"/>
  <c r="AZ36" i="35"/>
  <c r="AP36" i="35" s="1"/>
  <c r="AX36" i="35"/>
  <c r="AN36" i="35" s="1"/>
  <c r="BD36" i="35" s="1"/>
  <c r="BA36" i="35"/>
  <c r="AQ36" i="35" s="1"/>
  <c r="BG36" i="35" s="1"/>
  <c r="N7" i="49"/>
  <c r="AZ7" i="49"/>
  <c r="M7" i="35"/>
  <c r="AM36" i="35"/>
  <c r="BC36" i="35" s="1"/>
  <c r="P7" i="51"/>
  <c r="O7" i="51"/>
  <c r="I7" i="51"/>
  <c r="Q7" i="51"/>
  <c r="K7" i="51"/>
  <c r="BE36" i="33"/>
  <c r="AZ36" i="33"/>
  <c r="AP36" i="33" s="1"/>
  <c r="AU36" i="33" s="1"/>
  <c r="BR36" i="33" s="1"/>
  <c r="BA36" i="33"/>
  <c r="AQ36" i="33" s="1"/>
  <c r="AV36" i="33" s="1"/>
  <c r="BS36" i="33" s="1"/>
  <c r="BC36" i="33"/>
  <c r="AS36" i="33" s="1"/>
  <c r="AX36" i="33" s="1"/>
  <c r="BU36" i="33" s="1"/>
  <c r="BB36" i="33"/>
  <c r="AR36" i="33" s="1"/>
  <c r="AW36" i="33" s="1"/>
  <c r="BT36" i="33" s="1"/>
  <c r="G36" i="50"/>
  <c r="P36" i="50"/>
  <c r="J36" i="50"/>
  <c r="AF36" i="51"/>
  <c r="AL36" i="51"/>
  <c r="BK36" i="33"/>
  <c r="AE36" i="51"/>
  <c r="AK36" i="51"/>
  <c r="Q36" i="52"/>
  <c r="K36" i="52"/>
  <c r="N36" i="50"/>
  <c r="M36" i="50"/>
  <c r="H36" i="50"/>
  <c r="J36" i="52"/>
  <c r="P36" i="52"/>
  <c r="O36" i="52"/>
  <c r="I36" i="52"/>
  <c r="AI36" i="51"/>
  <c r="AC36" i="51"/>
  <c r="AH36" i="51"/>
  <c r="AB36" i="51"/>
  <c r="R36" i="50"/>
  <c r="L36" i="50"/>
  <c r="O36" i="50"/>
  <c r="I36" i="50"/>
  <c r="AG36" i="51"/>
  <c r="AM36" i="51"/>
  <c r="Q36" i="50"/>
  <c r="K36" i="50"/>
  <c r="N36" i="52"/>
  <c r="H36" i="52"/>
  <c r="M36" i="52"/>
  <c r="G36" i="52"/>
  <c r="AJ36" i="51"/>
  <c r="AD36" i="51"/>
  <c r="R36" i="52"/>
  <c r="L36" i="52"/>
  <c r="AM36" i="49"/>
  <c r="AN36" i="49"/>
  <c r="AL36" i="49"/>
  <c r="AK36" i="49"/>
  <c r="BU35" i="35" l="1"/>
  <c r="AW37" i="55"/>
  <c r="M37" i="55"/>
  <c r="H29" i="60"/>
  <c r="J29" i="60" s="1"/>
  <c r="I30" i="60" s="1"/>
  <c r="G29" i="60"/>
  <c r="H29" i="59"/>
  <c r="J29" i="59" s="1"/>
  <c r="I30" i="59" s="1"/>
  <c r="G29" i="59"/>
  <c r="H29" i="58"/>
  <c r="J29" i="58" s="1"/>
  <c r="I30" i="58" s="1"/>
  <c r="G29" i="58"/>
  <c r="H29" i="57"/>
  <c r="J29" i="57" s="1"/>
  <c r="G29" i="57"/>
  <c r="K29" i="56"/>
  <c r="L37" i="55"/>
  <c r="O37" i="55"/>
  <c r="Q37" i="55" s="1"/>
  <c r="AT37" i="55"/>
  <c r="AG38" i="55"/>
  <c r="AH38" i="55" s="1"/>
  <c r="AD38" i="55"/>
  <c r="AE38" i="55"/>
  <c r="AB38" i="55"/>
  <c r="AF38" i="55"/>
  <c r="AC38" i="55"/>
  <c r="T7" i="49"/>
  <c r="U7" i="49"/>
  <c r="V7" i="49"/>
  <c r="L7" i="51"/>
  <c r="P7" i="33"/>
  <c r="D7" i="33" s="1"/>
  <c r="AB7" i="33" s="1"/>
  <c r="Q7" i="33"/>
  <c r="E7" i="33" s="1"/>
  <c r="S7" i="33"/>
  <c r="G7" i="33" s="1"/>
  <c r="G7" i="51"/>
  <c r="C7" i="33"/>
  <c r="M7" i="51"/>
  <c r="BH36" i="35"/>
  <c r="N7" i="51"/>
  <c r="S7" i="51" s="1"/>
  <c r="T7" i="51" s="1"/>
  <c r="BL36" i="35"/>
  <c r="AU36" i="35"/>
  <c r="BR36" i="35" s="1"/>
  <c r="BB36" i="35"/>
  <c r="BM36" i="35"/>
  <c r="AV36" i="35"/>
  <c r="BS36" i="35" s="1"/>
  <c r="BJ36" i="35"/>
  <c r="AS36" i="35"/>
  <c r="BP36" i="35" s="1"/>
  <c r="BF36" i="35"/>
  <c r="BI36" i="35"/>
  <c r="AR36" i="35"/>
  <c r="BO36" i="35" s="1"/>
  <c r="BK36" i="35"/>
  <c r="AT36" i="35"/>
  <c r="BQ36" i="35" s="1"/>
  <c r="N7" i="35"/>
  <c r="C7" i="35"/>
  <c r="M7" i="33"/>
  <c r="BH36" i="33"/>
  <c r="BG36" i="33"/>
  <c r="BF36" i="33"/>
  <c r="BI36" i="33"/>
  <c r="BN36" i="33"/>
  <c r="BD36" i="33"/>
  <c r="BJ36" i="33"/>
  <c r="BL36" i="33"/>
  <c r="BO36" i="33"/>
  <c r="BM36" i="33"/>
  <c r="AC36" i="49"/>
  <c r="AD36" i="49" s="1"/>
  <c r="AN36" i="51"/>
  <c r="AO36" i="51" s="1"/>
  <c r="S36" i="50"/>
  <c r="T36" i="50" s="1"/>
  <c r="S36" i="52"/>
  <c r="T36" i="52" s="1"/>
  <c r="AI38" i="55" l="1"/>
  <c r="AK38" i="55"/>
  <c r="R37" i="55"/>
  <c r="AJ38" i="55"/>
  <c r="Z38" i="55" s="1"/>
  <c r="K29" i="60"/>
  <c r="K29" i="59"/>
  <c r="K29" i="58"/>
  <c r="I30" i="57"/>
  <c r="G29" i="68"/>
  <c r="S37" i="55"/>
  <c r="P37" i="55"/>
  <c r="H37" i="55" s="1"/>
  <c r="D38" i="55" s="1"/>
  <c r="AN38" i="55" s="1"/>
  <c r="H7" i="49"/>
  <c r="BN36" i="35"/>
  <c r="I7" i="33"/>
  <c r="N7" i="33"/>
  <c r="Y7" i="33" s="1"/>
  <c r="AE7" i="33"/>
  <c r="L7" i="33"/>
  <c r="AI7" i="33" s="1"/>
  <c r="AC7" i="33"/>
  <c r="K7" i="33"/>
  <c r="V7" i="33" s="1"/>
  <c r="T7" i="33"/>
  <c r="H7" i="33"/>
  <c r="Z7" i="33"/>
  <c r="AA7" i="33"/>
  <c r="J7" i="33"/>
  <c r="AG7" i="33" s="1"/>
  <c r="BT36" i="35"/>
  <c r="S7" i="35"/>
  <c r="Y7" i="35"/>
  <c r="H7" i="35"/>
  <c r="AE7" i="35" s="1"/>
  <c r="D7" i="35"/>
  <c r="O7" i="35"/>
  <c r="AJ7" i="33"/>
  <c r="X7" i="33"/>
  <c r="BV36" i="33"/>
  <c r="BP36" i="33"/>
  <c r="X37" i="49"/>
  <c r="AB37" i="49"/>
  <c r="F37" i="50" s="1"/>
  <c r="AA37" i="49"/>
  <c r="Z37" i="51" s="1"/>
  <c r="Y37" i="49"/>
  <c r="Z37" i="49"/>
  <c r="H30" i="68" l="1"/>
  <c r="K29" i="57"/>
  <c r="AD30" i="56"/>
  <c r="AC30" i="56"/>
  <c r="R30" i="56"/>
  <c r="B30" i="68"/>
  <c r="W30" i="56"/>
  <c r="Q30" i="56"/>
  <c r="AI30" i="56"/>
  <c r="D30" i="68"/>
  <c r="AJ30" i="56"/>
  <c r="X30" i="56"/>
  <c r="F30" i="68"/>
  <c r="E30" i="68"/>
  <c r="C30" i="68"/>
  <c r="E38" i="55"/>
  <c r="C38" i="55"/>
  <c r="AM38" i="55" s="1"/>
  <c r="AR37" i="55"/>
  <c r="F38" i="55"/>
  <c r="AP38" i="55" s="1"/>
  <c r="G38" i="55"/>
  <c r="AQ38" i="55" s="1"/>
  <c r="I37" i="55"/>
  <c r="AS37" i="55" s="1"/>
  <c r="BW36" i="33"/>
  <c r="AK7" i="33"/>
  <c r="W7" i="33"/>
  <c r="AO38" i="55"/>
  <c r="BU36" i="35"/>
  <c r="AF7" i="33"/>
  <c r="AH7" i="33"/>
  <c r="U7" i="33"/>
  <c r="B37" i="52"/>
  <c r="N37" i="52" s="1"/>
  <c r="AW37" i="35"/>
  <c r="AM37" i="35" s="1"/>
  <c r="BC37" i="35" s="1"/>
  <c r="B37" i="50"/>
  <c r="H37" i="50" s="1"/>
  <c r="E7" i="35"/>
  <c r="P7" i="35"/>
  <c r="T7" i="35"/>
  <c r="Z7" i="35"/>
  <c r="I7" i="35"/>
  <c r="AF7" i="35" s="1"/>
  <c r="C37" i="50"/>
  <c r="O37" i="50" s="1"/>
  <c r="W37" i="51"/>
  <c r="AC37" i="51" s="1"/>
  <c r="E37" i="50"/>
  <c r="Q37" i="50" s="1"/>
  <c r="X37" i="51"/>
  <c r="AJ37" i="51" s="1"/>
  <c r="E37" i="52"/>
  <c r="Q37" i="52" s="1"/>
  <c r="F37" i="52"/>
  <c r="R37" i="52" s="1"/>
  <c r="AY37" i="33"/>
  <c r="BK37" i="33" s="1"/>
  <c r="C37" i="52"/>
  <c r="I37" i="52" s="1"/>
  <c r="AA37" i="51"/>
  <c r="AG37" i="51" s="1"/>
  <c r="AJ37" i="49"/>
  <c r="AL37" i="49" s="1"/>
  <c r="AF37" i="49"/>
  <c r="Y37" i="51"/>
  <c r="AE37" i="51" s="1"/>
  <c r="D37" i="52"/>
  <c r="J37" i="52" s="1"/>
  <c r="AE37" i="49"/>
  <c r="AG37" i="49"/>
  <c r="AI37" i="49"/>
  <c r="D37" i="50"/>
  <c r="J37" i="50" s="1"/>
  <c r="AH37" i="49"/>
  <c r="Y39" i="55"/>
  <c r="X39" i="55"/>
  <c r="V39" i="55"/>
  <c r="U39" i="55"/>
  <c r="AA38" i="55"/>
  <c r="W39" i="55"/>
  <c r="AL37" i="51"/>
  <c r="AF37" i="51"/>
  <c r="R37" i="50"/>
  <c r="L37" i="50"/>
  <c r="J38" i="55" l="1"/>
  <c r="N38" i="55"/>
  <c r="AW38" i="55"/>
  <c r="F30" i="56"/>
  <c r="AD30" i="57"/>
  <c r="AD30" i="59"/>
  <c r="AF30" i="56"/>
  <c r="AD30" i="58"/>
  <c r="AD30" i="60"/>
  <c r="AJ30" i="59"/>
  <c r="AJ30" i="57"/>
  <c r="AJ30" i="58"/>
  <c r="AJ30" i="60"/>
  <c r="E30" i="56"/>
  <c r="AL30" i="56"/>
  <c r="AI30" i="59"/>
  <c r="AK30" i="59" s="1"/>
  <c r="AK30" i="56"/>
  <c r="AI30" i="57"/>
  <c r="AK30" i="57" s="1"/>
  <c r="AI30" i="58"/>
  <c r="AK30" i="58" s="1"/>
  <c r="AI30" i="60"/>
  <c r="AK30" i="60" s="1"/>
  <c r="AC30" i="57"/>
  <c r="AE30" i="57" s="1"/>
  <c r="AC30" i="60"/>
  <c r="AE30" i="60" s="1"/>
  <c r="AE30" i="56"/>
  <c r="AC30" i="59"/>
  <c r="AE30" i="59" s="1"/>
  <c r="AC30" i="58"/>
  <c r="AE30" i="58" s="1"/>
  <c r="Q30" i="59"/>
  <c r="S30" i="59" s="1"/>
  <c r="Q30" i="57"/>
  <c r="S30" i="57" s="1"/>
  <c r="Q30" i="58"/>
  <c r="S30" i="58" s="1"/>
  <c r="Q30" i="60"/>
  <c r="S30" i="60" s="1"/>
  <c r="S30" i="56"/>
  <c r="R30" i="58"/>
  <c r="T30" i="56"/>
  <c r="R30" i="57"/>
  <c r="C30" i="56"/>
  <c r="R30" i="60"/>
  <c r="R30" i="59"/>
  <c r="D30" i="56"/>
  <c r="Z30" i="56"/>
  <c r="X30" i="60"/>
  <c r="X30" i="58"/>
  <c r="X30" i="59"/>
  <c r="X30" i="57"/>
  <c r="Y30" i="56"/>
  <c r="W30" i="59"/>
  <c r="Y30" i="59" s="1"/>
  <c r="W30" i="57"/>
  <c r="Y30" i="57" s="1"/>
  <c r="W30" i="58"/>
  <c r="Y30" i="58" s="1"/>
  <c r="W30" i="60"/>
  <c r="Y30" i="60" s="1"/>
  <c r="O38" i="55"/>
  <c r="R38" i="55" s="1"/>
  <c r="AV38" i="55"/>
  <c r="M38" i="55"/>
  <c r="AX38" i="55"/>
  <c r="AU38" i="55"/>
  <c r="L38" i="55"/>
  <c r="K38" i="55"/>
  <c r="AT38" i="55"/>
  <c r="Q38" i="55"/>
  <c r="AL7" i="33"/>
  <c r="AM7" i="33" s="1"/>
  <c r="L7" i="49" s="1"/>
  <c r="I37" i="50"/>
  <c r="K37" i="50"/>
  <c r="AD37" i="51"/>
  <c r="AY37" i="35"/>
  <c r="AO37" i="35" s="1"/>
  <c r="AX37" i="35"/>
  <c r="AN37" i="35" s="1"/>
  <c r="BA37" i="35"/>
  <c r="AQ37" i="35" s="1"/>
  <c r="BG37" i="35" s="1"/>
  <c r="AZ37" i="35"/>
  <c r="AP37" i="35" s="1"/>
  <c r="AK37" i="49"/>
  <c r="N37" i="50"/>
  <c r="F7" i="35"/>
  <c r="Q7" i="35"/>
  <c r="G7" i="35" s="1"/>
  <c r="BI37" i="35"/>
  <c r="AR37" i="35"/>
  <c r="BO37" i="35" s="1"/>
  <c r="AI37" i="51"/>
  <c r="U7" i="35"/>
  <c r="AA7" i="35"/>
  <c r="J7" i="35"/>
  <c r="AG7" i="35" s="1"/>
  <c r="AM37" i="49"/>
  <c r="H37" i="52"/>
  <c r="O37" i="52"/>
  <c r="AM37" i="51"/>
  <c r="AN37" i="49"/>
  <c r="G37" i="52"/>
  <c r="AB37" i="51"/>
  <c r="K37" i="52"/>
  <c r="L37" i="52"/>
  <c r="BB37" i="33"/>
  <c r="AZ37" i="33"/>
  <c r="BA37" i="33"/>
  <c r="AQ37" i="33" s="1"/>
  <c r="AV37" i="33" s="1"/>
  <c r="BS37" i="33" s="1"/>
  <c r="BC37" i="33"/>
  <c r="AO37" i="33"/>
  <c r="AT37" i="33" s="1"/>
  <c r="BQ37" i="33" s="1"/>
  <c r="AH37" i="51"/>
  <c r="AK37" i="51"/>
  <c r="M37" i="52"/>
  <c r="P37" i="52"/>
  <c r="G37" i="50"/>
  <c r="P37" i="50"/>
  <c r="M37" i="50"/>
  <c r="AD39" i="55"/>
  <c r="AC39" i="55"/>
  <c r="AE39" i="55"/>
  <c r="AG39" i="55"/>
  <c r="AB39" i="55"/>
  <c r="AF39" i="55"/>
  <c r="B30" i="56" l="1"/>
  <c r="AF30" i="60"/>
  <c r="AG31" i="60" s="1"/>
  <c r="F30" i="60"/>
  <c r="T30" i="60"/>
  <c r="U31" i="60" s="1"/>
  <c r="C30" i="60"/>
  <c r="Z30" i="60"/>
  <c r="AA31" i="60" s="1"/>
  <c r="D30" i="60"/>
  <c r="AL30" i="60"/>
  <c r="AM31" i="60" s="1"/>
  <c r="E30" i="60"/>
  <c r="AF30" i="59"/>
  <c r="AG31" i="59" s="1"/>
  <c r="F30" i="59"/>
  <c r="Z30" i="59"/>
  <c r="AA31" i="59" s="1"/>
  <c r="D30" i="59"/>
  <c r="AL30" i="59"/>
  <c r="AM31" i="59" s="1"/>
  <c r="E30" i="59"/>
  <c r="T30" i="59"/>
  <c r="U31" i="59" s="1"/>
  <c r="C30" i="59"/>
  <c r="U31" i="56"/>
  <c r="AA31" i="56"/>
  <c r="AF30" i="58"/>
  <c r="AG31" i="58" s="1"/>
  <c r="F30" i="58"/>
  <c r="Z30" i="58"/>
  <c r="AA31" i="58" s="1"/>
  <c r="D30" i="58"/>
  <c r="T30" i="58"/>
  <c r="U31" i="58" s="1"/>
  <c r="C30" i="58"/>
  <c r="AL30" i="58"/>
  <c r="AM31" i="58" s="1"/>
  <c r="E30" i="58"/>
  <c r="AG31" i="56"/>
  <c r="G30" i="56"/>
  <c r="H30" i="56"/>
  <c r="J30" i="56" s="1"/>
  <c r="AM31" i="56"/>
  <c r="F30" i="57"/>
  <c r="AF30" i="57"/>
  <c r="AG31" i="57" s="1"/>
  <c r="Z30" i="57"/>
  <c r="AA31" i="57" s="1"/>
  <c r="D30" i="57"/>
  <c r="AL30" i="57"/>
  <c r="AM31" i="57" s="1"/>
  <c r="E30" i="57"/>
  <c r="T30" i="57"/>
  <c r="U31" i="57" s="1"/>
  <c r="C30" i="57"/>
  <c r="S38" i="55"/>
  <c r="P38" i="55"/>
  <c r="H38" i="55" s="1"/>
  <c r="S37" i="50"/>
  <c r="T37" i="50" s="1"/>
  <c r="AN37" i="51"/>
  <c r="AO37" i="51" s="1"/>
  <c r="AC37" i="49"/>
  <c r="AD37" i="49" s="1"/>
  <c r="S37" i="52"/>
  <c r="T37" i="52" s="1"/>
  <c r="X7" i="35"/>
  <c r="L7" i="35"/>
  <c r="AI7" i="35" s="1"/>
  <c r="AC7" i="35"/>
  <c r="W7" i="35"/>
  <c r="BH37" i="35"/>
  <c r="BB37" i="35"/>
  <c r="BL37" i="35"/>
  <c r="AU37" i="35"/>
  <c r="BR37" i="35" s="1"/>
  <c r="BF37" i="35"/>
  <c r="R7" i="35"/>
  <c r="BM37" i="35"/>
  <c r="AV37" i="35"/>
  <c r="BS37" i="35" s="1"/>
  <c r="BJ37" i="35"/>
  <c r="AS37" i="35"/>
  <c r="BP37" i="35" s="1"/>
  <c r="BD37" i="35"/>
  <c r="AB7" i="35"/>
  <c r="V7" i="35"/>
  <c r="K7" i="35"/>
  <c r="AH7" i="35" s="1"/>
  <c r="AJ7" i="35" s="1"/>
  <c r="BK37" i="35"/>
  <c r="AT37" i="35"/>
  <c r="BQ37" i="35" s="1"/>
  <c r="BE37" i="35"/>
  <c r="BG37" i="33"/>
  <c r="BM37" i="33"/>
  <c r="BE37" i="33"/>
  <c r="BL37" i="33"/>
  <c r="AP37" i="33"/>
  <c r="AU37" i="33" s="1"/>
  <c r="BR37" i="33" s="1"/>
  <c r="AS37" i="33"/>
  <c r="AX37" i="33" s="1"/>
  <c r="BU37" i="33" s="1"/>
  <c r="BO37" i="33"/>
  <c r="AR37" i="33"/>
  <c r="AW37" i="33" s="1"/>
  <c r="BT37" i="33" s="1"/>
  <c r="BN37" i="33"/>
  <c r="BD37" i="33"/>
  <c r="AK39" i="55"/>
  <c r="AJ39" i="55"/>
  <c r="AH39" i="55"/>
  <c r="AI39" i="55"/>
  <c r="B30" i="60" l="1"/>
  <c r="B30" i="59"/>
  <c r="G30" i="59" s="1"/>
  <c r="B30" i="58"/>
  <c r="G30" i="58" s="1"/>
  <c r="I31" i="56"/>
  <c r="B30" i="57"/>
  <c r="G39" i="55"/>
  <c r="D39" i="55"/>
  <c r="X38" i="49"/>
  <c r="E39" i="55"/>
  <c r="C39" i="55"/>
  <c r="I38" i="55"/>
  <c r="AS38" i="55" s="1"/>
  <c r="AR38" i="55"/>
  <c r="F39" i="55"/>
  <c r="Y38" i="49"/>
  <c r="C38" i="50" s="1"/>
  <c r="AA38" i="49"/>
  <c r="AB38" i="49"/>
  <c r="F38" i="50" s="1"/>
  <c r="Z38" i="49"/>
  <c r="Y38" i="51" s="1"/>
  <c r="AD7" i="35"/>
  <c r="AK7" i="35" s="1"/>
  <c r="BN37" i="35"/>
  <c r="BT37" i="35"/>
  <c r="BF37" i="33"/>
  <c r="BH37" i="33"/>
  <c r="BI37" i="33"/>
  <c r="BJ37" i="33"/>
  <c r="BP37" i="33"/>
  <c r="AM39" i="55"/>
  <c r="Z39" i="55"/>
  <c r="AO39" i="55"/>
  <c r="AP39" i="55"/>
  <c r="AQ39" i="55"/>
  <c r="AN39" i="55"/>
  <c r="D38" i="50"/>
  <c r="W38" i="51"/>
  <c r="B38" i="52"/>
  <c r="B38" i="50"/>
  <c r="D38" i="52" l="1"/>
  <c r="H30" i="59"/>
  <c r="J30" i="59" s="1"/>
  <c r="I31" i="59" s="1"/>
  <c r="H30" i="60"/>
  <c r="J30" i="60" s="1"/>
  <c r="I31" i="60" s="1"/>
  <c r="G30" i="60"/>
  <c r="H30" i="58"/>
  <c r="J30" i="58" s="1"/>
  <c r="I31" i="58" s="1"/>
  <c r="K30" i="58" s="1"/>
  <c r="K30" i="59"/>
  <c r="H30" i="57"/>
  <c r="J30" i="57" s="1"/>
  <c r="G30" i="57"/>
  <c r="K30" i="56"/>
  <c r="L39" i="55"/>
  <c r="X38" i="51"/>
  <c r="AD38" i="51" s="1"/>
  <c r="C38" i="52"/>
  <c r="AH38" i="49"/>
  <c r="AW38" i="35"/>
  <c r="AM38" i="35" s="1"/>
  <c r="BI38" i="35" s="1"/>
  <c r="E38" i="50"/>
  <c r="M38" i="50" s="1"/>
  <c r="Z38" i="51"/>
  <c r="AL38" i="51" s="1"/>
  <c r="F38" i="52"/>
  <c r="R38" i="52" s="1"/>
  <c r="N39" i="55"/>
  <c r="E38" i="52"/>
  <c r="K38" i="52" s="1"/>
  <c r="AW39" i="55"/>
  <c r="AT39" i="55"/>
  <c r="J39" i="55"/>
  <c r="O39" i="55"/>
  <c r="Q39" i="55" s="1"/>
  <c r="K39" i="55"/>
  <c r="AV39" i="55"/>
  <c r="AU39" i="55"/>
  <c r="M39" i="55"/>
  <c r="AI38" i="49"/>
  <c r="AX39" i="55"/>
  <c r="AF38" i="49"/>
  <c r="AJ38" i="49"/>
  <c r="AN38" i="49" s="1"/>
  <c r="AE38" i="49"/>
  <c r="AY38" i="33"/>
  <c r="AO38" i="33" s="1"/>
  <c r="AT38" i="33" s="1"/>
  <c r="AG38" i="49"/>
  <c r="AA38" i="51"/>
  <c r="AM38" i="51" s="1"/>
  <c r="BU37" i="35"/>
  <c r="AU7" i="49"/>
  <c r="D8" i="49"/>
  <c r="G8" i="49"/>
  <c r="F8" i="49"/>
  <c r="J7" i="49"/>
  <c r="AV7" i="49" s="1"/>
  <c r="E8" i="49"/>
  <c r="C8" i="49"/>
  <c r="BV37" i="33"/>
  <c r="W40" i="55"/>
  <c r="AA39" i="55"/>
  <c r="V40" i="55"/>
  <c r="Y40" i="55"/>
  <c r="X40" i="55"/>
  <c r="U40" i="55"/>
  <c r="N38" i="50"/>
  <c r="H38" i="50"/>
  <c r="O38" i="52"/>
  <c r="I38" i="52"/>
  <c r="N38" i="52"/>
  <c r="H38" i="52"/>
  <c r="P38" i="52"/>
  <c r="J38" i="52"/>
  <c r="L38" i="50"/>
  <c r="R38" i="50"/>
  <c r="I38" i="50"/>
  <c r="O38" i="50"/>
  <c r="AC38" i="51"/>
  <c r="AI38" i="51"/>
  <c r="P38" i="50"/>
  <c r="J38" i="50"/>
  <c r="AE38" i="51"/>
  <c r="AK38" i="51"/>
  <c r="AJ38" i="51" l="1"/>
  <c r="AN38" i="51" s="1"/>
  <c r="AO38" i="51" s="1"/>
  <c r="K30" i="60"/>
  <c r="I31" i="57"/>
  <c r="G30" i="68"/>
  <c r="K38" i="50"/>
  <c r="S39" i="55"/>
  <c r="R39" i="55"/>
  <c r="Q38" i="50"/>
  <c r="S38" i="50" s="1"/>
  <c r="T38" i="50" s="1"/>
  <c r="P39" i="55"/>
  <c r="H39" i="55" s="1"/>
  <c r="BC38" i="35"/>
  <c r="BA38" i="35"/>
  <c r="AQ38" i="35" s="1"/>
  <c r="BG38" i="35" s="1"/>
  <c r="AZ38" i="35"/>
  <c r="AP38" i="35" s="1"/>
  <c r="BF38" i="35" s="1"/>
  <c r="AF38" i="51"/>
  <c r="L38" i="52"/>
  <c r="AY38" i="35"/>
  <c r="AO38" i="35" s="1"/>
  <c r="BE38" i="35" s="1"/>
  <c r="AR38" i="35"/>
  <c r="BO38" i="35" s="1"/>
  <c r="AX38" i="35"/>
  <c r="AN38" i="35" s="1"/>
  <c r="BD38" i="35" s="1"/>
  <c r="G38" i="52"/>
  <c r="Q38" i="52"/>
  <c r="S38" i="52" s="1"/>
  <c r="T38" i="52" s="1"/>
  <c r="M38" i="52"/>
  <c r="G38" i="50"/>
  <c r="AG38" i="51"/>
  <c r="BB38" i="33"/>
  <c r="AR38" i="33" s="1"/>
  <c r="AW38" i="33" s="1"/>
  <c r="BT38" i="33" s="1"/>
  <c r="BE38" i="33"/>
  <c r="BK38" i="33"/>
  <c r="BA38" i="33"/>
  <c r="AQ38" i="33" s="1"/>
  <c r="AV38" i="33" s="1"/>
  <c r="BS38" i="33" s="1"/>
  <c r="AK38" i="49"/>
  <c r="AM38" i="49"/>
  <c r="AL38" i="49"/>
  <c r="BC38" i="33"/>
  <c r="AS38" i="33" s="1"/>
  <c r="AX38" i="33" s="1"/>
  <c r="BU38" i="33" s="1"/>
  <c r="AH38" i="51"/>
  <c r="AB38" i="51"/>
  <c r="AZ38" i="33"/>
  <c r="AP38" i="33" s="1"/>
  <c r="AU38" i="33" s="1"/>
  <c r="BR38" i="33" s="1"/>
  <c r="BQ38" i="33"/>
  <c r="BW37" i="33"/>
  <c r="M8" i="49"/>
  <c r="K8" i="49"/>
  <c r="O8" i="33"/>
  <c r="AP8" i="49"/>
  <c r="M8" i="35"/>
  <c r="N8" i="35" s="1"/>
  <c r="AW8" i="49"/>
  <c r="B8" i="51"/>
  <c r="R8" i="49"/>
  <c r="D8" i="51"/>
  <c r="AY8" i="49"/>
  <c r="O8" i="49"/>
  <c r="AR8" i="49"/>
  <c r="AS8" i="49"/>
  <c r="E8" i="51"/>
  <c r="AZ8" i="49"/>
  <c r="P8" i="49"/>
  <c r="Q8" i="49"/>
  <c r="BA8" i="49"/>
  <c r="AT8" i="49"/>
  <c r="F8" i="51"/>
  <c r="AQ8" i="49"/>
  <c r="C8" i="51"/>
  <c r="AX8" i="49"/>
  <c r="N8" i="49"/>
  <c r="AE40" i="55"/>
  <c r="AD40" i="55"/>
  <c r="AB40" i="55"/>
  <c r="AG40" i="55"/>
  <c r="AF40" i="55"/>
  <c r="AC40" i="55"/>
  <c r="AT38" i="35" l="1"/>
  <c r="BQ38" i="35" s="1"/>
  <c r="H31" i="68"/>
  <c r="K30" i="57"/>
  <c r="E31" i="68"/>
  <c r="B31" i="68"/>
  <c r="X31" i="56"/>
  <c r="AD31" i="56"/>
  <c r="R31" i="56"/>
  <c r="F31" i="68"/>
  <c r="Q31" i="56"/>
  <c r="D31" i="68"/>
  <c r="C31" i="68"/>
  <c r="AJ31" i="56"/>
  <c r="W31" i="56"/>
  <c r="AC31" i="56"/>
  <c r="AI31" i="56"/>
  <c r="BN38" i="33"/>
  <c r="BH38" i="35"/>
  <c r="AS38" i="35"/>
  <c r="BP38" i="35" s="1"/>
  <c r="BL38" i="35"/>
  <c r="BJ38" i="35"/>
  <c r="AV38" i="35"/>
  <c r="BS38" i="35" s="1"/>
  <c r="BT38" i="35" s="1"/>
  <c r="BH38" i="33"/>
  <c r="BK38" i="35"/>
  <c r="BM38" i="35"/>
  <c r="AU38" i="35"/>
  <c r="BR38" i="35" s="1"/>
  <c r="BB38" i="35"/>
  <c r="AC38" i="49"/>
  <c r="AD38" i="49" s="1"/>
  <c r="BG38" i="33"/>
  <c r="BM38" i="33"/>
  <c r="BJ38" i="33"/>
  <c r="BI38" i="33"/>
  <c r="BO38" i="33"/>
  <c r="BD38" i="33"/>
  <c r="BL38" i="33"/>
  <c r="BF38" i="33"/>
  <c r="C8" i="33"/>
  <c r="P8" i="33"/>
  <c r="D8" i="33" s="1"/>
  <c r="AB8" i="33" s="1"/>
  <c r="Q8" i="33"/>
  <c r="E8" i="33" s="1"/>
  <c r="AC8" i="33" s="1"/>
  <c r="S8" i="33"/>
  <c r="G8" i="33" s="1"/>
  <c r="AE8" i="33" s="1"/>
  <c r="R8" i="33"/>
  <c r="F8" i="33" s="1"/>
  <c r="AD8" i="33" s="1"/>
  <c r="I8" i="51"/>
  <c r="O8" i="51"/>
  <c r="P8" i="51"/>
  <c r="J8" i="51"/>
  <c r="V8" i="49"/>
  <c r="U8" i="49"/>
  <c r="S8" i="49"/>
  <c r="T8" i="49"/>
  <c r="N8" i="51"/>
  <c r="H8" i="51"/>
  <c r="G8" i="51"/>
  <c r="M8" i="51"/>
  <c r="L8" i="51"/>
  <c r="R8" i="51"/>
  <c r="Q8" i="51"/>
  <c r="K8" i="51"/>
  <c r="O8" i="35"/>
  <c r="D8" i="35"/>
  <c r="C8" i="35"/>
  <c r="BV38" i="33"/>
  <c r="AR39" i="55"/>
  <c r="D40" i="55"/>
  <c r="E40" i="55"/>
  <c r="F40" i="55"/>
  <c r="I39" i="55"/>
  <c r="G40" i="55"/>
  <c r="C40" i="55"/>
  <c r="AH40" i="55"/>
  <c r="AJ40" i="55"/>
  <c r="AK40" i="55"/>
  <c r="AI40" i="55"/>
  <c r="X39" i="49"/>
  <c r="Y39" i="49"/>
  <c r="BN38" i="35" l="1"/>
  <c r="BU38" i="35" s="1"/>
  <c r="Z31" i="56"/>
  <c r="X31" i="60"/>
  <c r="D31" i="56"/>
  <c r="X31" i="57"/>
  <c r="X31" i="59"/>
  <c r="X31" i="58"/>
  <c r="E31" i="56"/>
  <c r="AJ31" i="58"/>
  <c r="AJ31" i="60"/>
  <c r="AL31" i="56"/>
  <c r="AJ31" i="59"/>
  <c r="AJ31" i="57"/>
  <c r="AC31" i="58"/>
  <c r="AE31" i="58" s="1"/>
  <c r="AE31" i="56"/>
  <c r="AC31" i="60"/>
  <c r="AE31" i="60" s="1"/>
  <c r="AC31" i="59"/>
  <c r="AE31" i="59" s="1"/>
  <c r="AC31" i="57"/>
  <c r="AE31" i="57" s="1"/>
  <c r="Q31" i="59"/>
  <c r="S31" i="59" s="1"/>
  <c r="Q31" i="57"/>
  <c r="S31" i="57" s="1"/>
  <c r="Q31" i="58"/>
  <c r="S31" i="58" s="1"/>
  <c r="S31" i="56"/>
  <c r="Q31" i="60"/>
  <c r="S31" i="60" s="1"/>
  <c r="AD31" i="59"/>
  <c r="AF31" i="56"/>
  <c r="AG32" i="56" s="1"/>
  <c r="F31" i="56"/>
  <c r="AD31" i="57"/>
  <c r="AD31" i="60"/>
  <c r="AD31" i="58"/>
  <c r="W31" i="59"/>
  <c r="Y31" i="59" s="1"/>
  <c r="W31" i="57"/>
  <c r="Y31" i="57" s="1"/>
  <c r="Y31" i="56"/>
  <c r="W31" i="58"/>
  <c r="Y31" i="58" s="1"/>
  <c r="W31" i="60"/>
  <c r="Y31" i="60" s="1"/>
  <c r="AI31" i="58"/>
  <c r="AK31" i="58" s="1"/>
  <c r="AI31" i="59"/>
  <c r="AK31" i="59" s="1"/>
  <c r="AI31" i="60"/>
  <c r="AK31" i="60" s="1"/>
  <c r="AI31" i="57"/>
  <c r="AK31" i="57" s="1"/>
  <c r="AK31" i="56"/>
  <c r="T31" i="56"/>
  <c r="U32" i="56" s="1"/>
  <c r="R31" i="59"/>
  <c r="R31" i="60"/>
  <c r="R31" i="58"/>
  <c r="R31" i="57"/>
  <c r="C31" i="56"/>
  <c r="AB39" i="49"/>
  <c r="AA39" i="49"/>
  <c r="E39" i="52" s="1"/>
  <c r="Z39" i="49"/>
  <c r="AG39" i="49" s="1"/>
  <c r="BP38" i="33"/>
  <c r="BW38" i="33" s="1"/>
  <c r="I8" i="33"/>
  <c r="H8" i="49"/>
  <c r="H8" i="33"/>
  <c r="M8" i="33"/>
  <c r="Z8" i="35"/>
  <c r="I8" i="35"/>
  <c r="AF8" i="35" s="1"/>
  <c r="T8" i="35"/>
  <c r="T8" i="33"/>
  <c r="N8" i="33"/>
  <c r="P8" i="35"/>
  <c r="E8" i="35"/>
  <c r="L8" i="33"/>
  <c r="K8" i="33"/>
  <c r="S8" i="35"/>
  <c r="Y8" i="35"/>
  <c r="H8" i="35"/>
  <c r="AE8" i="35" s="1"/>
  <c r="S8" i="51"/>
  <c r="T8" i="51" s="1"/>
  <c r="J8" i="33"/>
  <c r="AA8" i="33"/>
  <c r="Z8" i="33"/>
  <c r="Z40" i="55"/>
  <c r="W41" i="55" s="1"/>
  <c r="AS39" i="55"/>
  <c r="AP40" i="55"/>
  <c r="M40" i="55"/>
  <c r="AW40" i="55"/>
  <c r="L40" i="55"/>
  <c r="AV40" i="55"/>
  <c r="AO40" i="55"/>
  <c r="J40" i="55"/>
  <c r="O40" i="55"/>
  <c r="AM40" i="55"/>
  <c r="AT40" i="55"/>
  <c r="AN40" i="55"/>
  <c r="K40" i="55"/>
  <c r="AU40" i="55"/>
  <c r="N40" i="55"/>
  <c r="AX40" i="55"/>
  <c r="AQ40" i="55"/>
  <c r="C39" i="52"/>
  <c r="X39" i="51"/>
  <c r="C39" i="50"/>
  <c r="B39" i="52"/>
  <c r="W39" i="51"/>
  <c r="B39" i="50"/>
  <c r="F39" i="52"/>
  <c r="AA39" i="51"/>
  <c r="F39" i="50"/>
  <c r="AE39" i="49"/>
  <c r="AH39" i="49"/>
  <c r="D39" i="50" l="1"/>
  <c r="Y39" i="51"/>
  <c r="AE39" i="51" s="1"/>
  <c r="D39" i="52"/>
  <c r="M39" i="52" s="1"/>
  <c r="E39" i="50"/>
  <c r="AF39" i="49"/>
  <c r="Z39" i="51"/>
  <c r="Z31" i="60"/>
  <c r="AA32" i="60" s="1"/>
  <c r="D31" i="60"/>
  <c r="AF31" i="60"/>
  <c r="AG32" i="60" s="1"/>
  <c r="F31" i="60"/>
  <c r="T31" i="60"/>
  <c r="C31" i="60"/>
  <c r="AL31" i="60"/>
  <c r="AM32" i="60" s="1"/>
  <c r="E31" i="60"/>
  <c r="T31" i="59"/>
  <c r="U32" i="59" s="1"/>
  <c r="C31" i="59"/>
  <c r="Z31" i="59"/>
  <c r="AA32" i="59" s="1"/>
  <c r="D31" i="59"/>
  <c r="AL31" i="59"/>
  <c r="AM32" i="59" s="1"/>
  <c r="E31" i="59"/>
  <c r="AF31" i="59"/>
  <c r="AG32" i="59" s="1"/>
  <c r="F31" i="59"/>
  <c r="Z31" i="58"/>
  <c r="AA32" i="58" s="1"/>
  <c r="D31" i="58"/>
  <c r="AF31" i="58"/>
  <c r="AG32" i="58" s="1"/>
  <c r="F31" i="58"/>
  <c r="T31" i="58"/>
  <c r="U32" i="58" s="1"/>
  <c r="C31" i="58"/>
  <c r="AL31" i="58"/>
  <c r="AM32" i="58" s="1"/>
  <c r="E31" i="58"/>
  <c r="B31" i="56"/>
  <c r="D31" i="57"/>
  <c r="Z31" i="57"/>
  <c r="AA32" i="57" s="1"/>
  <c r="AL31" i="57"/>
  <c r="AM32" i="57" s="1"/>
  <c r="E31" i="57"/>
  <c r="U32" i="60"/>
  <c r="AF31" i="57"/>
  <c r="AG32" i="57" s="1"/>
  <c r="F31" i="57"/>
  <c r="AM32" i="56"/>
  <c r="T31" i="57"/>
  <c r="U32" i="57" s="1"/>
  <c r="C31" i="57"/>
  <c r="AA32" i="56"/>
  <c r="AJ39" i="49"/>
  <c r="AK39" i="49" s="1"/>
  <c r="AY39" i="33"/>
  <c r="BA39" i="33" s="1"/>
  <c r="AQ39" i="33" s="1"/>
  <c r="AV39" i="33" s="1"/>
  <c r="BS39" i="33" s="1"/>
  <c r="AW39" i="35"/>
  <c r="BA39" i="35" s="1"/>
  <c r="AQ39" i="35" s="1"/>
  <c r="BG39" i="35" s="1"/>
  <c r="AI39" i="49"/>
  <c r="AG8" i="33"/>
  <c r="U8" i="33"/>
  <c r="AX39" i="35"/>
  <c r="AN39" i="35" s="1"/>
  <c r="BD39" i="35" s="1"/>
  <c r="AZ39" i="35"/>
  <c r="AP39" i="35" s="1"/>
  <c r="BF39" i="35" s="1"/>
  <c r="AY39" i="35"/>
  <c r="AO39" i="35" s="1"/>
  <c r="Y41" i="55"/>
  <c r="Y8" i="33"/>
  <c r="AK8" i="33"/>
  <c r="AA40" i="55"/>
  <c r="U41" i="55"/>
  <c r="AH8" i="33"/>
  <c r="V8" i="33"/>
  <c r="V41" i="55"/>
  <c r="AI8" i="33"/>
  <c r="W8" i="33"/>
  <c r="J8" i="35"/>
  <c r="AG8" i="35" s="1"/>
  <c r="U8" i="35"/>
  <c r="AA8" i="35"/>
  <c r="AF8" i="33"/>
  <c r="Q8" i="35"/>
  <c r="G8" i="35" s="1"/>
  <c r="F8" i="35"/>
  <c r="AJ8" i="33"/>
  <c r="X8" i="33"/>
  <c r="X41" i="55"/>
  <c r="S40" i="55"/>
  <c r="R40" i="55"/>
  <c r="P40" i="55"/>
  <c r="Q40" i="55"/>
  <c r="Q39" i="52"/>
  <c r="K39" i="52"/>
  <c r="H39" i="50"/>
  <c r="M39" i="50"/>
  <c r="N39" i="50"/>
  <c r="G39" i="50"/>
  <c r="P39" i="50"/>
  <c r="J39" i="50"/>
  <c r="AB39" i="51"/>
  <c r="AC39" i="51"/>
  <c r="AH39" i="51"/>
  <c r="AI39" i="51"/>
  <c r="L39" i="50"/>
  <c r="R39" i="50"/>
  <c r="N39" i="52"/>
  <c r="H39" i="52"/>
  <c r="O39" i="50"/>
  <c r="I39" i="50"/>
  <c r="K39" i="50"/>
  <c r="Q39" i="50"/>
  <c r="AD39" i="51"/>
  <c r="AJ39" i="51"/>
  <c r="AM39" i="51"/>
  <c r="AG39" i="51"/>
  <c r="L39" i="52"/>
  <c r="R39" i="52"/>
  <c r="AF39" i="51"/>
  <c r="AL39" i="51"/>
  <c r="O39" i="52"/>
  <c r="I39" i="52"/>
  <c r="AL39" i="49" l="1"/>
  <c r="J39" i="52"/>
  <c r="AK39" i="51"/>
  <c r="AN39" i="49"/>
  <c r="AM39" i="49"/>
  <c r="P39" i="52"/>
  <c r="G39" i="52"/>
  <c r="B31" i="60"/>
  <c r="B31" i="59"/>
  <c r="B31" i="58"/>
  <c r="B31" i="57"/>
  <c r="H31" i="56"/>
  <c r="J31" i="56" s="1"/>
  <c r="G31" i="56"/>
  <c r="BK39" i="33"/>
  <c r="BC39" i="33"/>
  <c r="AS39" i="33" s="1"/>
  <c r="AX39" i="33" s="1"/>
  <c r="BU39" i="33" s="1"/>
  <c r="AZ39" i="33"/>
  <c r="AP39" i="33" s="1"/>
  <c r="AU39" i="33" s="1"/>
  <c r="BR39" i="33" s="1"/>
  <c r="BB39" i="33"/>
  <c r="AR39" i="33" s="1"/>
  <c r="AW39" i="33" s="1"/>
  <c r="BT39" i="33" s="1"/>
  <c r="AO39" i="33"/>
  <c r="AT39" i="33" s="1"/>
  <c r="BQ39" i="33" s="1"/>
  <c r="AD41" i="55"/>
  <c r="AM39" i="35"/>
  <c r="BC39" i="35" s="1"/>
  <c r="BB39" i="35"/>
  <c r="AG41" i="55"/>
  <c r="AK41" i="55" s="1"/>
  <c r="AC41" i="55"/>
  <c r="AB41" i="55"/>
  <c r="R8" i="35"/>
  <c r="BK39" i="35"/>
  <c r="AT39" i="35"/>
  <c r="BQ39" i="35" s="1"/>
  <c r="BM39" i="35"/>
  <c r="AV39" i="35"/>
  <c r="BS39" i="35" s="1"/>
  <c r="BE39" i="35"/>
  <c r="BL39" i="35"/>
  <c r="AU39" i="35"/>
  <c r="BR39" i="35" s="1"/>
  <c r="BJ39" i="35"/>
  <c r="AS39" i="35"/>
  <c r="BP39" i="35" s="1"/>
  <c r="V8" i="35"/>
  <c r="AB8" i="35"/>
  <c r="K8" i="35"/>
  <c r="AH8" i="35" s="1"/>
  <c r="AL8" i="33"/>
  <c r="AM8" i="33" s="1"/>
  <c r="L8" i="49" s="1"/>
  <c r="AF41" i="55"/>
  <c r="L8" i="35"/>
  <c r="AI8" i="35" s="1"/>
  <c r="AC8" i="35"/>
  <c r="W8" i="35"/>
  <c r="X8" i="35"/>
  <c r="BG39" i="33"/>
  <c r="BL39" i="33"/>
  <c r="BM39" i="33"/>
  <c r="AE41" i="55"/>
  <c r="AC39" i="49"/>
  <c r="AD39" i="49" s="1"/>
  <c r="S39" i="52"/>
  <c r="T39" i="52" s="1"/>
  <c r="H40" i="55"/>
  <c r="AN39" i="51"/>
  <c r="AO39" i="51" s="1"/>
  <c r="S39" i="50"/>
  <c r="T39" i="50" s="1"/>
  <c r="BH39" i="35" l="1"/>
  <c r="BI39" i="35"/>
  <c r="AR39" i="35"/>
  <c r="BO39" i="35" s="1"/>
  <c r="AI41" i="55"/>
  <c r="H31" i="60"/>
  <c r="J31" i="60" s="1"/>
  <c r="I32" i="60" s="1"/>
  <c r="G31" i="60"/>
  <c r="H31" i="59"/>
  <c r="J31" i="59" s="1"/>
  <c r="I32" i="59" s="1"/>
  <c r="G31" i="59"/>
  <c r="H31" i="58"/>
  <c r="J31" i="58" s="1"/>
  <c r="I32" i="58" s="1"/>
  <c r="G31" i="58"/>
  <c r="I32" i="56"/>
  <c r="H31" i="57"/>
  <c r="J31" i="57" s="1"/>
  <c r="I32" i="57" s="1"/>
  <c r="G31" i="57"/>
  <c r="BH39" i="33"/>
  <c r="BO39" i="33"/>
  <c r="BP39" i="33" s="1"/>
  <c r="BI39" i="33"/>
  <c r="BF39" i="33"/>
  <c r="BJ39" i="33"/>
  <c r="AH41" i="55"/>
  <c r="BD39" i="33"/>
  <c r="BN39" i="33"/>
  <c r="BE39" i="33"/>
  <c r="AJ41" i="55"/>
  <c r="AD8" i="35"/>
  <c r="BN39" i="35"/>
  <c r="AJ8" i="35"/>
  <c r="BT39" i="35"/>
  <c r="BV39" i="33"/>
  <c r="Z40" i="49"/>
  <c r="D40" i="52" s="1"/>
  <c r="AB40" i="49"/>
  <c r="F40" i="52" s="1"/>
  <c r="AA40" i="49"/>
  <c r="E40" i="50" s="1"/>
  <c r="X40" i="49"/>
  <c r="Y40" i="49"/>
  <c r="AR40" i="55"/>
  <c r="E41" i="55"/>
  <c r="F41" i="55"/>
  <c r="G41" i="55"/>
  <c r="D41" i="55"/>
  <c r="C41" i="55"/>
  <c r="I40" i="55"/>
  <c r="Z41" i="55" l="1"/>
  <c r="AA41" i="55" s="1"/>
  <c r="K31" i="60"/>
  <c r="K31" i="59"/>
  <c r="K31" i="58"/>
  <c r="K31" i="57"/>
  <c r="F32" i="68"/>
  <c r="AI32" i="56"/>
  <c r="B32" i="68"/>
  <c r="Q32" i="56"/>
  <c r="AJ32" i="56"/>
  <c r="D32" i="68"/>
  <c r="E32" i="68"/>
  <c r="AC32" i="56"/>
  <c r="C32" i="68"/>
  <c r="R32" i="56"/>
  <c r="AD32" i="56"/>
  <c r="W32" i="56"/>
  <c r="X32" i="56"/>
  <c r="K31" i="56"/>
  <c r="G31" i="68"/>
  <c r="BU39" i="35"/>
  <c r="BW39" i="33"/>
  <c r="AK8" i="35"/>
  <c r="Y40" i="51"/>
  <c r="AK40" i="51" s="1"/>
  <c r="G9" i="49"/>
  <c r="J8" i="49"/>
  <c r="AV8" i="49" s="1"/>
  <c r="C9" i="49"/>
  <c r="E9" i="49"/>
  <c r="F9" i="49"/>
  <c r="AU8" i="49"/>
  <c r="D9" i="49"/>
  <c r="AW40" i="35"/>
  <c r="AM40" i="35" s="1"/>
  <c r="BC40" i="35" s="1"/>
  <c r="F40" i="50"/>
  <c r="R40" i="50" s="1"/>
  <c r="AY40" i="33"/>
  <c r="AO40" i="33" s="1"/>
  <c r="AT40" i="33" s="1"/>
  <c r="BQ40" i="33" s="1"/>
  <c r="E40" i="52"/>
  <c r="Q40" i="52" s="1"/>
  <c r="D40" i="50"/>
  <c r="J40" i="50" s="1"/>
  <c r="AJ40" i="49"/>
  <c r="AK40" i="49" s="1"/>
  <c r="Z40" i="51"/>
  <c r="AL40" i="51" s="1"/>
  <c r="C40" i="50"/>
  <c r="I40" i="50" s="1"/>
  <c r="X40" i="51"/>
  <c r="AD40" i="51" s="1"/>
  <c r="AF40" i="49"/>
  <c r="AA40" i="51"/>
  <c r="AG40" i="51" s="1"/>
  <c r="B40" i="50"/>
  <c r="H40" i="50" s="1"/>
  <c r="Y42" i="55"/>
  <c r="AG40" i="49"/>
  <c r="AI40" i="49"/>
  <c r="AH40" i="49"/>
  <c r="B40" i="52"/>
  <c r="N40" i="52" s="1"/>
  <c r="AE40" i="49"/>
  <c r="W40" i="51"/>
  <c r="AC40" i="51" s="1"/>
  <c r="C40" i="52"/>
  <c r="O40" i="52" s="1"/>
  <c r="W42" i="55"/>
  <c r="X42" i="55"/>
  <c r="U42" i="55"/>
  <c r="V42" i="55"/>
  <c r="M41" i="55"/>
  <c r="AP41" i="55"/>
  <c r="AW41" i="55"/>
  <c r="L41" i="55"/>
  <c r="AV41" i="55"/>
  <c r="AO41" i="55"/>
  <c r="AS40" i="55"/>
  <c r="J41" i="55"/>
  <c r="O41" i="55"/>
  <c r="AM41" i="55"/>
  <c r="AT41" i="55"/>
  <c r="K41" i="55"/>
  <c r="AU41" i="55"/>
  <c r="AN41" i="55"/>
  <c r="N41" i="55"/>
  <c r="AQ41" i="55"/>
  <c r="AX41" i="55"/>
  <c r="K40" i="50"/>
  <c r="Q40" i="50"/>
  <c r="K40" i="52"/>
  <c r="J40" i="52"/>
  <c r="P40" i="52"/>
  <c r="R40" i="52"/>
  <c r="L40" i="52"/>
  <c r="W32" i="60" l="1"/>
  <c r="Y32" i="60" s="1"/>
  <c r="Y32" i="56"/>
  <c r="W32" i="57"/>
  <c r="Y32" i="57" s="1"/>
  <c r="W32" i="58"/>
  <c r="Y32" i="58" s="1"/>
  <c r="W32" i="59"/>
  <c r="Y32" i="59" s="1"/>
  <c r="Q32" i="58"/>
  <c r="S32" i="58" s="1"/>
  <c r="Q32" i="60"/>
  <c r="S32" i="60" s="1"/>
  <c r="Q32" i="57"/>
  <c r="S32" i="57" s="1"/>
  <c r="Q32" i="59"/>
  <c r="S32" i="59" s="1"/>
  <c r="S32" i="56"/>
  <c r="AD32" i="57"/>
  <c r="AD32" i="59"/>
  <c r="F32" i="56"/>
  <c r="AF32" i="56"/>
  <c r="AD32" i="60"/>
  <c r="AD32" i="58"/>
  <c r="AL32" i="56"/>
  <c r="AJ32" i="57"/>
  <c r="AJ32" i="60"/>
  <c r="AJ32" i="59"/>
  <c r="AJ32" i="58"/>
  <c r="E32" i="56"/>
  <c r="H32" i="68"/>
  <c r="AI32" i="58"/>
  <c r="AK32" i="58" s="1"/>
  <c r="AK32" i="56"/>
  <c r="AI32" i="57"/>
  <c r="AK32" i="57" s="1"/>
  <c r="AI32" i="60"/>
  <c r="AK32" i="60" s="1"/>
  <c r="AI32" i="59"/>
  <c r="AK32" i="59" s="1"/>
  <c r="AC32" i="59"/>
  <c r="AE32" i="59" s="1"/>
  <c r="AC32" i="57"/>
  <c r="AE32" i="57" s="1"/>
  <c r="AC32" i="60"/>
  <c r="AE32" i="60" s="1"/>
  <c r="AE32" i="56"/>
  <c r="AC32" i="58"/>
  <c r="AE32" i="58" s="1"/>
  <c r="X32" i="57"/>
  <c r="Z32" i="56"/>
  <c r="D32" i="56"/>
  <c r="X32" i="60"/>
  <c r="X32" i="58"/>
  <c r="X32" i="59"/>
  <c r="T32" i="56"/>
  <c r="C32" i="56"/>
  <c r="R32" i="58"/>
  <c r="R32" i="57"/>
  <c r="R32" i="60"/>
  <c r="R32" i="59"/>
  <c r="O40" i="50"/>
  <c r="AJ40" i="51"/>
  <c r="AF40" i="51"/>
  <c r="AZ9" i="49"/>
  <c r="P9" i="49"/>
  <c r="E9" i="51"/>
  <c r="AS9" i="49"/>
  <c r="AE40" i="51"/>
  <c r="AR9" i="49"/>
  <c r="O9" i="49"/>
  <c r="AY9" i="49"/>
  <c r="D9" i="51"/>
  <c r="M9" i="35"/>
  <c r="O9" i="33"/>
  <c r="K9" i="49"/>
  <c r="AP9" i="49"/>
  <c r="R9" i="49"/>
  <c r="M9" i="49"/>
  <c r="AW9" i="49"/>
  <c r="B9" i="51"/>
  <c r="AB40" i="51"/>
  <c r="BI40" i="35"/>
  <c r="AR40" i="35"/>
  <c r="BO40" i="35" s="1"/>
  <c r="AT9" i="49"/>
  <c r="F9" i="51"/>
  <c r="BA9" i="49"/>
  <c r="Q9" i="49"/>
  <c r="L40" i="50"/>
  <c r="AX40" i="35"/>
  <c r="AN40" i="35" s="1"/>
  <c r="BD40" i="35" s="1"/>
  <c r="BA40" i="35"/>
  <c r="AQ40" i="35" s="1"/>
  <c r="AZ40" i="35"/>
  <c r="AP40" i="35" s="1"/>
  <c r="AY40" i="35"/>
  <c r="AO40" i="35" s="1"/>
  <c r="AQ9" i="49"/>
  <c r="AX9" i="49"/>
  <c r="N9" i="49"/>
  <c r="C9" i="51"/>
  <c r="AM40" i="51"/>
  <c r="AM40" i="49"/>
  <c r="BE40" i="33"/>
  <c r="BK40" i="33"/>
  <c r="AL40" i="49"/>
  <c r="AN40" i="49"/>
  <c r="P40" i="50"/>
  <c r="G40" i="50"/>
  <c r="N40" i="50"/>
  <c r="M40" i="50"/>
  <c r="AZ40" i="33"/>
  <c r="BA40" i="33"/>
  <c r="BB40" i="33"/>
  <c r="BC40" i="33"/>
  <c r="I40" i="52"/>
  <c r="AI40" i="51"/>
  <c r="H40" i="52"/>
  <c r="M40" i="52"/>
  <c r="AH40" i="51"/>
  <c r="G40" i="52"/>
  <c r="AB42" i="55"/>
  <c r="AG42" i="55"/>
  <c r="AK42" i="55" s="1"/>
  <c r="AC42" i="55"/>
  <c r="AD42" i="55"/>
  <c r="AE42" i="55"/>
  <c r="AF42" i="55"/>
  <c r="R41" i="55"/>
  <c r="Q41" i="55"/>
  <c r="P41" i="55"/>
  <c r="S41" i="55"/>
  <c r="S40" i="52"/>
  <c r="T40" i="52" s="1"/>
  <c r="AL32" i="60" l="1"/>
  <c r="E32" i="60"/>
  <c r="AF32" i="60"/>
  <c r="AG33" i="60" s="1"/>
  <c r="F32" i="60"/>
  <c r="T32" i="60"/>
  <c r="U33" i="60" s="1"/>
  <c r="C32" i="60"/>
  <c r="Z32" i="60"/>
  <c r="AA33" i="60" s="1"/>
  <c r="D32" i="60"/>
  <c r="Z32" i="59"/>
  <c r="D32" i="59"/>
  <c r="T32" i="59"/>
  <c r="U33" i="59" s="1"/>
  <c r="C32" i="59"/>
  <c r="AL32" i="59"/>
  <c r="E32" i="59"/>
  <c r="AF32" i="59"/>
  <c r="AG33" i="59" s="1"/>
  <c r="F32" i="59"/>
  <c r="AA33" i="59"/>
  <c r="AF32" i="58"/>
  <c r="AG33" i="58" s="1"/>
  <c r="F32" i="58"/>
  <c r="T32" i="58"/>
  <c r="U33" i="58" s="1"/>
  <c r="C32" i="58"/>
  <c r="U33" i="56"/>
  <c r="Z32" i="58"/>
  <c r="AA33" i="58" s="1"/>
  <c r="D32" i="58"/>
  <c r="AG33" i="56"/>
  <c r="AL32" i="58"/>
  <c r="AM33" i="58" s="1"/>
  <c r="E32" i="58"/>
  <c r="AA33" i="56"/>
  <c r="AM33" i="59"/>
  <c r="Z32" i="57"/>
  <c r="AA33" i="57" s="1"/>
  <c r="D32" i="57"/>
  <c r="AM33" i="60"/>
  <c r="AF32" i="57"/>
  <c r="AG33" i="57" s="1"/>
  <c r="F32" i="57"/>
  <c r="C32" i="57"/>
  <c r="T32" i="57"/>
  <c r="U33" i="57" s="1"/>
  <c r="B32" i="56"/>
  <c r="AL32" i="57"/>
  <c r="AM33" i="57" s="1"/>
  <c r="E32" i="57"/>
  <c r="AM33" i="56"/>
  <c r="S40" i="50"/>
  <c r="T40" i="50" s="1"/>
  <c r="AC40" i="49"/>
  <c r="AD40" i="49" s="1"/>
  <c r="AJ42" i="55"/>
  <c r="BH40" i="35"/>
  <c r="BB40" i="35"/>
  <c r="L9" i="51"/>
  <c r="R9" i="51"/>
  <c r="U9" i="49"/>
  <c r="T9" i="49"/>
  <c r="V9" i="49"/>
  <c r="S9" i="49"/>
  <c r="BK40" i="35"/>
  <c r="AT40" i="35"/>
  <c r="BQ40" i="35" s="1"/>
  <c r="BE40" i="35"/>
  <c r="BL40" i="35"/>
  <c r="AU40" i="35"/>
  <c r="BR40" i="35" s="1"/>
  <c r="BF40" i="35"/>
  <c r="BM40" i="35"/>
  <c r="AV40" i="35"/>
  <c r="BS40" i="35" s="1"/>
  <c r="BG40" i="35"/>
  <c r="C9" i="33"/>
  <c r="R9" i="33"/>
  <c r="F9" i="33" s="1"/>
  <c r="AD9" i="33" s="1"/>
  <c r="S9" i="33"/>
  <c r="G9" i="33" s="1"/>
  <c r="AE9" i="33" s="1"/>
  <c r="P9" i="33"/>
  <c r="Q9" i="33"/>
  <c r="E9" i="33" s="1"/>
  <c r="AC9" i="33" s="1"/>
  <c r="Q9" i="51"/>
  <c r="K9" i="51"/>
  <c r="I9" i="51"/>
  <c r="O9" i="51"/>
  <c r="BJ40" i="35"/>
  <c r="AS40" i="35"/>
  <c r="BP40" i="35" s="1"/>
  <c r="C9" i="35"/>
  <c r="N9" i="35"/>
  <c r="G9" i="51"/>
  <c r="N9" i="51"/>
  <c r="M9" i="51"/>
  <c r="H9" i="51"/>
  <c r="P9" i="51"/>
  <c r="J9" i="51"/>
  <c r="AN40" i="51"/>
  <c r="AO40" i="51" s="1"/>
  <c r="BD40" i="33"/>
  <c r="AS40" i="33"/>
  <c r="AX40" i="33" s="1"/>
  <c r="BU40" i="33" s="1"/>
  <c r="BO40" i="33"/>
  <c r="AP40" i="33"/>
  <c r="AU40" i="33" s="1"/>
  <c r="BR40" i="33" s="1"/>
  <c r="AR40" i="33"/>
  <c r="AW40" i="33" s="1"/>
  <c r="BT40" i="33" s="1"/>
  <c r="BN40" i="33"/>
  <c r="AQ40" i="33"/>
  <c r="AV40" i="33" s="1"/>
  <c r="BS40" i="33" s="1"/>
  <c r="BM40" i="33"/>
  <c r="BL40" i="33"/>
  <c r="AI42" i="55"/>
  <c r="AH42" i="55"/>
  <c r="H41" i="55"/>
  <c r="B32" i="60" l="1"/>
  <c r="B32" i="59"/>
  <c r="B32" i="58"/>
  <c r="G32" i="56"/>
  <c r="H32" i="56"/>
  <c r="J32" i="56" s="1"/>
  <c r="B32" i="57"/>
  <c r="AA41" i="49"/>
  <c r="E41" i="52" s="1"/>
  <c r="Y41" i="49"/>
  <c r="C41" i="50" s="1"/>
  <c r="Z41" i="49"/>
  <c r="D41" i="50" s="1"/>
  <c r="AB41" i="49"/>
  <c r="F41" i="50" s="1"/>
  <c r="X41" i="49"/>
  <c r="B41" i="52" s="1"/>
  <c r="H9" i="49"/>
  <c r="BN40" i="35"/>
  <c r="O9" i="35"/>
  <c r="D9" i="35"/>
  <c r="L9" i="33"/>
  <c r="H9" i="35"/>
  <c r="AE9" i="35" s="1"/>
  <c r="S9" i="35"/>
  <c r="Y9" i="35"/>
  <c r="D9" i="33"/>
  <c r="I9" i="33" s="1"/>
  <c r="T9" i="33"/>
  <c r="S9" i="51"/>
  <c r="T9" i="51" s="1"/>
  <c r="BT40" i="35"/>
  <c r="N9" i="33"/>
  <c r="M9" i="33"/>
  <c r="J9" i="33"/>
  <c r="AA9" i="33"/>
  <c r="Z42" i="55"/>
  <c r="AA42" i="55" s="1"/>
  <c r="BI40" i="33"/>
  <c r="BG40" i="33"/>
  <c r="BH40" i="33"/>
  <c r="BP40" i="33"/>
  <c r="BF40" i="33"/>
  <c r="BJ40" i="33"/>
  <c r="AR41" i="55"/>
  <c r="D42" i="55"/>
  <c r="E42" i="55"/>
  <c r="F42" i="55"/>
  <c r="I41" i="55"/>
  <c r="G42" i="55"/>
  <c r="C42" i="55"/>
  <c r="F41" i="52"/>
  <c r="C41" i="52"/>
  <c r="X41" i="51"/>
  <c r="E41" i="50" l="1"/>
  <c r="Q41" i="50" s="1"/>
  <c r="H32" i="60"/>
  <c r="J32" i="60" s="1"/>
  <c r="I33" i="60" s="1"/>
  <c r="G32" i="60"/>
  <c r="G32" i="59"/>
  <c r="H32" i="59"/>
  <c r="J32" i="59" s="1"/>
  <c r="I33" i="59" s="1"/>
  <c r="H32" i="58"/>
  <c r="J32" i="58" s="1"/>
  <c r="I33" i="58" s="1"/>
  <c r="G32" i="58"/>
  <c r="H32" i="57"/>
  <c r="J32" i="57" s="1"/>
  <c r="I33" i="57" s="1"/>
  <c r="G32" i="57"/>
  <c r="I33" i="56"/>
  <c r="Z41" i="51"/>
  <c r="AL41" i="51" s="1"/>
  <c r="AA41" i="51"/>
  <c r="AM41" i="51" s="1"/>
  <c r="Y41" i="51"/>
  <c r="B41" i="50"/>
  <c r="X43" i="55"/>
  <c r="U43" i="55"/>
  <c r="V43" i="55"/>
  <c r="AE41" i="49"/>
  <c r="AW41" i="35"/>
  <c r="AM41" i="35" s="1"/>
  <c r="BC41" i="35" s="1"/>
  <c r="AH41" i="49"/>
  <c r="AJ41" i="49"/>
  <c r="AK41" i="49" s="1"/>
  <c r="D41" i="52"/>
  <c r="P41" i="52" s="1"/>
  <c r="AY41" i="33"/>
  <c r="AO41" i="33" s="1"/>
  <c r="AT41" i="33" s="1"/>
  <c r="AI41" i="49"/>
  <c r="W41" i="51"/>
  <c r="AF41" i="49"/>
  <c r="AG41" i="49"/>
  <c r="BU40" i="35"/>
  <c r="Z9" i="33"/>
  <c r="AB9" i="33"/>
  <c r="AF9" i="33" s="1"/>
  <c r="H9" i="33"/>
  <c r="AI9" i="33"/>
  <c r="W9" i="33"/>
  <c r="Y43" i="55"/>
  <c r="AJ9" i="33"/>
  <c r="X9" i="33"/>
  <c r="Z9" i="35"/>
  <c r="I9" i="35"/>
  <c r="AF9" i="35" s="1"/>
  <c r="T9" i="35"/>
  <c r="AG9" i="33"/>
  <c r="U9" i="33"/>
  <c r="W43" i="55"/>
  <c r="K9" i="33"/>
  <c r="E9" i="35"/>
  <c r="P9" i="35"/>
  <c r="AK9" i="33"/>
  <c r="Y9" i="33"/>
  <c r="BV40" i="33"/>
  <c r="AS41" i="55"/>
  <c r="M42" i="55"/>
  <c r="AW42" i="55"/>
  <c r="AP42" i="55"/>
  <c r="O42" i="55"/>
  <c r="J42" i="55"/>
  <c r="AM42" i="55"/>
  <c r="AT42" i="55"/>
  <c r="N42" i="55"/>
  <c r="AQ42" i="55"/>
  <c r="AX42" i="55"/>
  <c r="L42" i="55"/>
  <c r="AO42" i="55"/>
  <c r="AV42" i="55"/>
  <c r="K42" i="55"/>
  <c r="AU42" i="55"/>
  <c r="AN42" i="55"/>
  <c r="N41" i="52"/>
  <c r="H41" i="52"/>
  <c r="R41" i="50"/>
  <c r="L41" i="50"/>
  <c r="AF41" i="51"/>
  <c r="O41" i="50"/>
  <c r="I41" i="50"/>
  <c r="L41" i="52"/>
  <c r="R41" i="52"/>
  <c r="Q41" i="52"/>
  <c r="K41" i="52"/>
  <c r="AD41" i="51"/>
  <c r="AJ41" i="51"/>
  <c r="P41" i="50"/>
  <c r="J41" i="50"/>
  <c r="AE41" i="51"/>
  <c r="AK41" i="51"/>
  <c r="O41" i="52"/>
  <c r="I41" i="52"/>
  <c r="AG41" i="51" l="1"/>
  <c r="AH41" i="51"/>
  <c r="K41" i="50"/>
  <c r="G41" i="50"/>
  <c r="K32" i="60"/>
  <c r="K32" i="59"/>
  <c r="K32" i="58"/>
  <c r="X33" i="56"/>
  <c r="B33" i="68"/>
  <c r="C33" i="68"/>
  <c r="Q33" i="56"/>
  <c r="AD33" i="56"/>
  <c r="F33" i="68"/>
  <c r="AI33" i="56"/>
  <c r="R33" i="56"/>
  <c r="D33" i="68"/>
  <c r="E33" i="68"/>
  <c r="AC33" i="56"/>
  <c r="W33" i="56"/>
  <c r="AJ33" i="56"/>
  <c r="K32" i="56"/>
  <c r="G32" i="68"/>
  <c r="K32" i="57"/>
  <c r="M41" i="50"/>
  <c r="N41" i="50"/>
  <c r="S41" i="50" s="1"/>
  <c r="T41" i="50" s="1"/>
  <c r="H41" i="50"/>
  <c r="BI41" i="35"/>
  <c r="AB43" i="55"/>
  <c r="AI41" i="51"/>
  <c r="AN41" i="51" s="1"/>
  <c r="AO41" i="51" s="1"/>
  <c r="AR41" i="35"/>
  <c r="BO41" i="35" s="1"/>
  <c r="AN41" i="49"/>
  <c r="AL41" i="49"/>
  <c r="G41" i="52"/>
  <c r="BE41" i="33"/>
  <c r="J41" i="52"/>
  <c r="BA41" i="35"/>
  <c r="AQ41" i="35" s="1"/>
  <c r="BG41" i="35" s="1"/>
  <c r="AX41" i="35"/>
  <c r="AN41" i="35" s="1"/>
  <c r="BD41" i="35" s="1"/>
  <c r="BQ41" i="33"/>
  <c r="BK41" i="33"/>
  <c r="BC41" i="33"/>
  <c r="AS41" i="33" s="1"/>
  <c r="AX41" i="33" s="1"/>
  <c r="BU41" i="33" s="1"/>
  <c r="AZ41" i="33"/>
  <c r="AP41" i="33" s="1"/>
  <c r="AU41" i="33" s="1"/>
  <c r="BR41" i="33" s="1"/>
  <c r="AY41" i="35"/>
  <c r="AO41" i="35" s="1"/>
  <c r="AT41" i="35" s="1"/>
  <c r="BQ41" i="35" s="1"/>
  <c r="BA41" i="33"/>
  <c r="AQ41" i="33" s="1"/>
  <c r="AV41" i="33" s="1"/>
  <c r="BS41" i="33" s="1"/>
  <c r="AZ41" i="35"/>
  <c r="AP41" i="35" s="1"/>
  <c r="BF41" i="35" s="1"/>
  <c r="BB41" i="33"/>
  <c r="AR41" i="33" s="1"/>
  <c r="AW41" i="33" s="1"/>
  <c r="BT41" i="33" s="1"/>
  <c r="AC41" i="51"/>
  <c r="M41" i="52"/>
  <c r="AB41" i="51"/>
  <c r="AM41" i="49"/>
  <c r="AE43" i="55"/>
  <c r="AF43" i="55"/>
  <c r="AG43" i="55"/>
  <c r="AI43" i="55" s="1"/>
  <c r="AD43" i="55"/>
  <c r="AA9" i="35"/>
  <c r="J9" i="35"/>
  <c r="AG9" i="35" s="1"/>
  <c r="U9" i="35"/>
  <c r="AC43" i="55"/>
  <c r="AH9" i="33"/>
  <c r="AL9" i="33" s="1"/>
  <c r="V9" i="33"/>
  <c r="Q9" i="35"/>
  <c r="G9" i="35" s="1"/>
  <c r="F9" i="35"/>
  <c r="BW40" i="33"/>
  <c r="P42" i="55"/>
  <c r="Q42" i="55"/>
  <c r="R42" i="55"/>
  <c r="S42" i="55"/>
  <c r="S41" i="52"/>
  <c r="T41" i="52" s="1"/>
  <c r="R33" i="60" l="1"/>
  <c r="R33" i="58"/>
  <c r="R33" i="59"/>
  <c r="T33" i="56"/>
  <c r="R33" i="57"/>
  <c r="C33" i="56"/>
  <c r="AJ33" i="60"/>
  <c r="AJ33" i="57"/>
  <c r="AJ33" i="58"/>
  <c r="AL33" i="56"/>
  <c r="E33" i="56"/>
  <c r="AJ33" i="59"/>
  <c r="AD33" i="59"/>
  <c r="AD33" i="58"/>
  <c r="AD33" i="57"/>
  <c r="AD33" i="60"/>
  <c r="F33" i="56"/>
  <c r="AF33" i="56"/>
  <c r="AI33" i="58"/>
  <c r="AK33" i="58" s="1"/>
  <c r="AK33" i="56"/>
  <c r="AI33" i="59"/>
  <c r="AK33" i="59" s="1"/>
  <c r="AI33" i="60"/>
  <c r="AK33" i="60" s="1"/>
  <c r="AI33" i="57"/>
  <c r="AK33" i="57" s="1"/>
  <c r="AC33" i="57"/>
  <c r="AE33" i="57" s="1"/>
  <c r="AC33" i="60"/>
  <c r="AE33" i="60" s="1"/>
  <c r="AC33" i="59"/>
  <c r="AE33" i="59" s="1"/>
  <c r="AC33" i="58"/>
  <c r="AE33" i="58" s="1"/>
  <c r="AE33" i="56"/>
  <c r="W33" i="57"/>
  <c r="Y33" i="57" s="1"/>
  <c r="W33" i="60"/>
  <c r="Y33" i="60" s="1"/>
  <c r="Y33" i="56"/>
  <c r="W33" i="58"/>
  <c r="Y33" i="58" s="1"/>
  <c r="W33" i="59"/>
  <c r="Y33" i="59" s="1"/>
  <c r="Q33" i="58"/>
  <c r="S33" i="58" s="1"/>
  <c r="Q33" i="57"/>
  <c r="S33" i="57" s="1"/>
  <c r="S33" i="56"/>
  <c r="Q33" i="59"/>
  <c r="S33" i="59" s="1"/>
  <c r="Q33" i="60"/>
  <c r="S33" i="60" s="1"/>
  <c r="H33" i="68"/>
  <c r="X33" i="59"/>
  <c r="X33" i="58"/>
  <c r="X33" i="60"/>
  <c r="X33" i="57"/>
  <c r="Z33" i="56"/>
  <c r="D33" i="56"/>
  <c r="BL41" i="35"/>
  <c r="AU41" i="35"/>
  <c r="BR41" i="35" s="1"/>
  <c r="BB41" i="35"/>
  <c r="BE41" i="35"/>
  <c r="AC41" i="49"/>
  <c r="AD41" i="49" s="1"/>
  <c r="BM41" i="33"/>
  <c r="BK41" i="35"/>
  <c r="BG41" i="33"/>
  <c r="AV41" i="35"/>
  <c r="BS41" i="35" s="1"/>
  <c r="BN41" i="33"/>
  <c r="BJ41" i="33"/>
  <c r="AS41" i="35"/>
  <c r="BP41" i="35" s="1"/>
  <c r="BM41" i="35"/>
  <c r="BJ41" i="35"/>
  <c r="BH41" i="33"/>
  <c r="BL41" i="33"/>
  <c r="BI41" i="33"/>
  <c r="BH41" i="35"/>
  <c r="BD41" i="33"/>
  <c r="BF41" i="33"/>
  <c r="BO41" i="33"/>
  <c r="AJ43" i="55"/>
  <c r="AK43" i="55"/>
  <c r="AH43" i="55"/>
  <c r="R9" i="35"/>
  <c r="AM9" i="33"/>
  <c r="L9" i="49" s="1"/>
  <c r="AB9" i="35"/>
  <c r="K9" i="35"/>
  <c r="AH9" i="35" s="1"/>
  <c r="V9" i="35"/>
  <c r="X9" i="35"/>
  <c r="W9" i="35"/>
  <c r="AC9" i="35"/>
  <c r="L9" i="35"/>
  <c r="AI9" i="35" s="1"/>
  <c r="BV41" i="33"/>
  <c r="H42" i="55"/>
  <c r="X42" i="49" l="1"/>
  <c r="AG42" i="49" s="1"/>
  <c r="Z33" i="60"/>
  <c r="AA34" i="60" s="1"/>
  <c r="D33" i="60"/>
  <c r="T33" i="60"/>
  <c r="C33" i="60"/>
  <c r="AL33" i="60"/>
  <c r="AM34" i="60" s="1"/>
  <c r="E33" i="60"/>
  <c r="AF33" i="60"/>
  <c r="AG34" i="60" s="1"/>
  <c r="F33" i="60"/>
  <c r="T33" i="59"/>
  <c r="C33" i="59"/>
  <c r="Z33" i="59"/>
  <c r="AA34" i="59" s="1"/>
  <c r="D33" i="59"/>
  <c r="AF33" i="59"/>
  <c r="F33" i="59"/>
  <c r="AL33" i="59"/>
  <c r="AM34" i="59" s="1"/>
  <c r="E33" i="59"/>
  <c r="U34" i="59"/>
  <c r="AL33" i="58"/>
  <c r="AM34" i="58" s="1"/>
  <c r="E33" i="58"/>
  <c r="Z33" i="58"/>
  <c r="AA34" i="58" s="1"/>
  <c r="D33" i="58"/>
  <c r="T33" i="58"/>
  <c r="U34" i="58" s="1"/>
  <c r="C33" i="58"/>
  <c r="AF33" i="58"/>
  <c r="AG34" i="58" s="1"/>
  <c r="F33" i="58"/>
  <c r="E33" i="57"/>
  <c r="AL33" i="57"/>
  <c r="AM34" i="57" s="1"/>
  <c r="B33" i="56"/>
  <c r="AA34" i="56"/>
  <c r="AG34" i="59"/>
  <c r="T33" i="57"/>
  <c r="U34" i="57" s="1"/>
  <c r="C33" i="57"/>
  <c r="AF33" i="57"/>
  <c r="AG34" i="57" s="1"/>
  <c r="F33" i="57"/>
  <c r="U34" i="56"/>
  <c r="AG34" i="56"/>
  <c r="AM34" i="56"/>
  <c r="Z33" i="57"/>
  <c r="AA34" i="57" s="1"/>
  <c r="D33" i="57"/>
  <c r="U34" i="60"/>
  <c r="BT41" i="35"/>
  <c r="AA42" i="49"/>
  <c r="Z42" i="51" s="1"/>
  <c r="Z42" i="49"/>
  <c r="Y42" i="51" s="1"/>
  <c r="Y42" i="49"/>
  <c r="C42" i="50" s="1"/>
  <c r="AB42" i="49"/>
  <c r="BN41" i="35"/>
  <c r="BU41" i="35" s="1"/>
  <c r="BP41" i="33"/>
  <c r="BW41" i="33" s="1"/>
  <c r="Z43" i="55"/>
  <c r="AA43" i="55" s="1"/>
  <c r="AJ9" i="35"/>
  <c r="AD9" i="35"/>
  <c r="AR42" i="55"/>
  <c r="E43" i="55"/>
  <c r="I42" i="55"/>
  <c r="G43" i="55"/>
  <c r="D43" i="55"/>
  <c r="C43" i="55"/>
  <c r="F43" i="55"/>
  <c r="E42" i="52"/>
  <c r="E42" i="50"/>
  <c r="F42" i="52"/>
  <c r="F42" i="50"/>
  <c r="D42" i="52"/>
  <c r="D42" i="50"/>
  <c r="W42" i="51" l="1"/>
  <c r="B42" i="52"/>
  <c r="B42" i="50"/>
  <c r="B33" i="60"/>
  <c r="B33" i="58"/>
  <c r="G33" i="58" s="1"/>
  <c r="B33" i="59"/>
  <c r="B33" i="57"/>
  <c r="G33" i="57" s="1"/>
  <c r="G33" i="56"/>
  <c r="H33" i="56"/>
  <c r="J33" i="56" s="1"/>
  <c r="C42" i="52"/>
  <c r="O42" i="52" s="1"/>
  <c r="X42" i="51"/>
  <c r="AJ42" i="51" s="1"/>
  <c r="AW42" i="35"/>
  <c r="AM42" i="35" s="1"/>
  <c r="AR42" i="35" s="1"/>
  <c r="BO42" i="35" s="1"/>
  <c r="AE42" i="49"/>
  <c r="AH42" i="49"/>
  <c r="AF42" i="49"/>
  <c r="AA42" i="51"/>
  <c r="AY42" i="33"/>
  <c r="AO42" i="33" s="1"/>
  <c r="AT42" i="33" s="1"/>
  <c r="BQ42" i="33" s="1"/>
  <c r="AJ42" i="49"/>
  <c r="AN42" i="49" s="1"/>
  <c r="AI42" i="49"/>
  <c r="Y44" i="55"/>
  <c r="AK9" i="35"/>
  <c r="U44" i="55"/>
  <c r="X44" i="55"/>
  <c r="W44" i="55"/>
  <c r="V44" i="55"/>
  <c r="C10" i="49"/>
  <c r="E10" i="49"/>
  <c r="AU9" i="49"/>
  <c r="F10" i="49"/>
  <c r="D10" i="49"/>
  <c r="J9" i="49"/>
  <c r="AV9" i="49" s="1"/>
  <c r="G10" i="49"/>
  <c r="O43" i="55"/>
  <c r="J43" i="55"/>
  <c r="AT43" i="55"/>
  <c r="AM43" i="55"/>
  <c r="K43" i="55"/>
  <c r="AN43" i="55"/>
  <c r="AU43" i="55"/>
  <c r="N43" i="55"/>
  <c r="AQ43" i="55"/>
  <c r="AX43" i="55"/>
  <c r="AS42" i="55"/>
  <c r="L43" i="55"/>
  <c r="AV43" i="55"/>
  <c r="AO43" i="55"/>
  <c r="M43" i="55"/>
  <c r="AW43" i="55"/>
  <c r="AP43" i="55"/>
  <c r="I42" i="50"/>
  <c r="O42" i="50"/>
  <c r="P42" i="50"/>
  <c r="J42" i="50"/>
  <c r="I42" i="52"/>
  <c r="AE42" i="51"/>
  <c r="AK42" i="51"/>
  <c r="H42" i="50"/>
  <c r="N42" i="50"/>
  <c r="M42" i="50"/>
  <c r="G42" i="50"/>
  <c r="AI42" i="51"/>
  <c r="AC42" i="51"/>
  <c r="Q42" i="50"/>
  <c r="K42" i="50"/>
  <c r="L42" i="50"/>
  <c r="R42" i="50"/>
  <c r="AF42" i="51"/>
  <c r="AL42" i="51"/>
  <c r="R42" i="52"/>
  <c r="L42" i="52"/>
  <c r="P42" i="52"/>
  <c r="J42" i="52"/>
  <c r="N42" i="52"/>
  <c r="M42" i="52"/>
  <c r="H42" i="52"/>
  <c r="Q42" i="52"/>
  <c r="K42" i="52"/>
  <c r="G42" i="52" l="1"/>
  <c r="BI42" i="35"/>
  <c r="AH42" i="51"/>
  <c r="AX42" i="35"/>
  <c r="AN42" i="35" s="1"/>
  <c r="BD42" i="35" s="1"/>
  <c r="AL42" i="49"/>
  <c r="AD42" i="51"/>
  <c r="AZ42" i="35"/>
  <c r="AP42" i="35" s="1"/>
  <c r="BF42" i="35" s="1"/>
  <c r="AM42" i="49"/>
  <c r="BC42" i="35"/>
  <c r="H33" i="60"/>
  <c r="J33" i="60" s="1"/>
  <c r="I34" i="60" s="1"/>
  <c r="G33" i="60"/>
  <c r="H33" i="58"/>
  <c r="J33" i="58" s="1"/>
  <c r="I34" i="58" s="1"/>
  <c r="K33" i="58" s="1"/>
  <c r="H33" i="59"/>
  <c r="J33" i="59" s="1"/>
  <c r="I34" i="59" s="1"/>
  <c r="G33" i="59"/>
  <c r="H33" i="57"/>
  <c r="J33" i="57" s="1"/>
  <c r="I34" i="57" s="1"/>
  <c r="K33" i="57" s="1"/>
  <c r="I34" i="56"/>
  <c r="AY42" i="35"/>
  <c r="AO42" i="35" s="1"/>
  <c r="BE42" i="35" s="1"/>
  <c r="BA42" i="35"/>
  <c r="AQ42" i="35" s="1"/>
  <c r="BG42" i="35" s="1"/>
  <c r="AK42" i="49"/>
  <c r="AM42" i="51"/>
  <c r="AG44" i="55"/>
  <c r="AI44" i="55" s="1"/>
  <c r="BC42" i="33"/>
  <c r="AS42" i="33" s="1"/>
  <c r="AX42" i="33" s="1"/>
  <c r="BU42" i="33" s="1"/>
  <c r="AG42" i="51"/>
  <c r="AB42" i="51"/>
  <c r="BB42" i="33"/>
  <c r="AR42" i="33" s="1"/>
  <c r="AW42" i="33" s="1"/>
  <c r="BT42" i="33" s="1"/>
  <c r="BK42" i="33"/>
  <c r="BA42" i="33"/>
  <c r="AQ42" i="33" s="1"/>
  <c r="AV42" i="33" s="1"/>
  <c r="BS42" i="33" s="1"/>
  <c r="AZ42" i="33"/>
  <c r="AP42" i="33" s="1"/>
  <c r="AU42" i="33" s="1"/>
  <c r="BR42" i="33" s="1"/>
  <c r="AD44" i="55"/>
  <c r="AE44" i="55"/>
  <c r="BE42" i="33"/>
  <c r="AF44" i="55"/>
  <c r="AC44" i="55"/>
  <c r="AB44" i="55"/>
  <c r="F10" i="51"/>
  <c r="BA10" i="49"/>
  <c r="AT10" i="49"/>
  <c r="Q10" i="49"/>
  <c r="BK42" i="35"/>
  <c r="AT42" i="35"/>
  <c r="BQ42" i="35" s="1"/>
  <c r="N10" i="49"/>
  <c r="AX10" i="49"/>
  <c r="C10" i="51"/>
  <c r="AQ10" i="49"/>
  <c r="BJ42" i="35"/>
  <c r="AS42" i="35"/>
  <c r="BP42" i="35" s="1"/>
  <c r="P10" i="49"/>
  <c r="E10" i="51"/>
  <c r="AS10" i="49"/>
  <c r="AZ10" i="49"/>
  <c r="BL42" i="35"/>
  <c r="AU42" i="35"/>
  <c r="BR42" i="35" s="1"/>
  <c r="D10" i="51"/>
  <c r="AR10" i="49"/>
  <c r="AY10" i="49"/>
  <c r="O10" i="49"/>
  <c r="AH44" i="55"/>
  <c r="K10" i="49"/>
  <c r="B10" i="51"/>
  <c r="R10" i="49"/>
  <c r="AW10" i="49"/>
  <c r="M10" i="49"/>
  <c r="M10" i="35"/>
  <c r="AP10" i="49"/>
  <c r="O10" i="33"/>
  <c r="R43" i="55"/>
  <c r="Q43" i="55"/>
  <c r="P43" i="55"/>
  <c r="S43" i="55"/>
  <c r="S42" i="50"/>
  <c r="T42" i="50" s="1"/>
  <c r="S42" i="52"/>
  <c r="T42" i="52" s="1"/>
  <c r="AN42" i="51"/>
  <c r="AO42" i="51" s="1"/>
  <c r="AC42" i="49"/>
  <c r="AD42" i="49" s="1"/>
  <c r="BM42" i="35" l="1"/>
  <c r="AV42" i="35"/>
  <c r="BS42" i="35" s="1"/>
  <c r="BT42" i="35" s="1"/>
  <c r="BB42" i="35"/>
  <c r="BH42" i="35"/>
  <c r="K33" i="60"/>
  <c r="K33" i="59"/>
  <c r="G33" i="68"/>
  <c r="AI34" i="56"/>
  <c r="W34" i="56"/>
  <c r="D34" i="68"/>
  <c r="X34" i="56"/>
  <c r="AC34" i="56"/>
  <c r="AJ34" i="56"/>
  <c r="R34" i="56"/>
  <c r="F34" i="68"/>
  <c r="B34" i="68"/>
  <c r="E34" i="68"/>
  <c r="AD34" i="56"/>
  <c r="Q34" i="56"/>
  <c r="C34" i="68"/>
  <c r="K33" i="56"/>
  <c r="BF42" i="33"/>
  <c r="BG42" i="33"/>
  <c r="BI42" i="33"/>
  <c r="BD42" i="33"/>
  <c r="BL42" i="33"/>
  <c r="BM42" i="33"/>
  <c r="BO42" i="33"/>
  <c r="AK44" i="55"/>
  <c r="BH42" i="33"/>
  <c r="BJ42" i="33"/>
  <c r="BN42" i="33"/>
  <c r="AJ44" i="55"/>
  <c r="Z44" i="55"/>
  <c r="AA44" i="55" s="1"/>
  <c r="BN42" i="35"/>
  <c r="T10" i="49"/>
  <c r="V10" i="49"/>
  <c r="U10" i="49"/>
  <c r="S10" i="49"/>
  <c r="P10" i="51"/>
  <c r="J10" i="51"/>
  <c r="K10" i="51"/>
  <c r="Q10" i="51"/>
  <c r="H10" i="51"/>
  <c r="N10" i="51"/>
  <c r="G10" i="51"/>
  <c r="M10" i="51"/>
  <c r="C10" i="33"/>
  <c r="P10" i="33"/>
  <c r="Q10" i="33"/>
  <c r="E10" i="33" s="1"/>
  <c r="AC10" i="33" s="1"/>
  <c r="S10" i="33"/>
  <c r="G10" i="33" s="1"/>
  <c r="AE10" i="33" s="1"/>
  <c r="R10" i="33"/>
  <c r="F10" i="33" s="1"/>
  <c r="AD10" i="33" s="1"/>
  <c r="C10" i="35"/>
  <c r="N10" i="35"/>
  <c r="O10" i="51"/>
  <c r="I10" i="51"/>
  <c r="L10" i="51"/>
  <c r="R10" i="51"/>
  <c r="BV42" i="33"/>
  <c r="H43" i="55"/>
  <c r="C44" i="55" s="1"/>
  <c r="AB43" i="49"/>
  <c r="Y43" i="49"/>
  <c r="X43" i="49"/>
  <c r="Z43" i="49"/>
  <c r="AA43" i="49"/>
  <c r="H34" i="68" l="1"/>
  <c r="AJ34" i="57"/>
  <c r="E34" i="56"/>
  <c r="AL34" i="56"/>
  <c r="AJ34" i="58"/>
  <c r="AJ34" i="60"/>
  <c r="AJ34" i="59"/>
  <c r="AC34" i="58"/>
  <c r="AE34" i="58" s="1"/>
  <c r="AC34" i="60"/>
  <c r="AE34" i="60" s="1"/>
  <c r="AE34" i="56"/>
  <c r="AC34" i="57"/>
  <c r="AE34" i="57" s="1"/>
  <c r="AC34" i="59"/>
  <c r="AE34" i="59" s="1"/>
  <c r="Z34" i="56"/>
  <c r="X34" i="59"/>
  <c r="D34" i="56"/>
  <c r="X34" i="58"/>
  <c r="X34" i="57"/>
  <c r="X34" i="60"/>
  <c r="AD34" i="59"/>
  <c r="AD34" i="60"/>
  <c r="AD34" i="58"/>
  <c r="AD34" i="57"/>
  <c r="AF34" i="56"/>
  <c r="F34" i="56"/>
  <c r="S34" i="56"/>
  <c r="Q34" i="57"/>
  <c r="S34" i="57" s="1"/>
  <c r="Q34" i="59"/>
  <c r="S34" i="59" s="1"/>
  <c r="Q34" i="60"/>
  <c r="S34" i="60" s="1"/>
  <c r="Q34" i="58"/>
  <c r="S34" i="58" s="1"/>
  <c r="W34" i="60"/>
  <c r="Y34" i="60" s="1"/>
  <c r="Y34" i="56"/>
  <c r="W34" i="58"/>
  <c r="Y34" i="58" s="1"/>
  <c r="W34" i="59"/>
  <c r="Y34" i="59" s="1"/>
  <c r="W34" i="57"/>
  <c r="Y34" i="57" s="1"/>
  <c r="R34" i="58"/>
  <c r="R34" i="59"/>
  <c r="R34" i="60"/>
  <c r="R34" i="57"/>
  <c r="T34" i="56"/>
  <c r="C34" i="56"/>
  <c r="AI34" i="58"/>
  <c r="AK34" i="58" s="1"/>
  <c r="AI34" i="59"/>
  <c r="AK34" i="59" s="1"/>
  <c r="AI34" i="57"/>
  <c r="AK34" i="57" s="1"/>
  <c r="AK34" i="56"/>
  <c r="AI34" i="60"/>
  <c r="AK34" i="60" s="1"/>
  <c r="BP42" i="33"/>
  <c r="V45" i="55"/>
  <c r="X45" i="55"/>
  <c r="BU42" i="35"/>
  <c r="U45" i="55"/>
  <c r="Y45" i="55"/>
  <c r="AF45" i="55" s="1"/>
  <c r="W45" i="55"/>
  <c r="H10" i="49"/>
  <c r="D10" i="33"/>
  <c r="I10" i="33" s="1"/>
  <c r="T10" i="33"/>
  <c r="J10" i="33"/>
  <c r="AA10" i="33"/>
  <c r="O10" i="35"/>
  <c r="D10" i="35"/>
  <c r="S10" i="35"/>
  <c r="Y10" i="35"/>
  <c r="H10" i="35"/>
  <c r="AE10" i="35" s="1"/>
  <c r="BW42" i="33"/>
  <c r="M10" i="33"/>
  <c r="S10" i="51"/>
  <c r="T10" i="51" s="1"/>
  <c r="AW43" i="35"/>
  <c r="AM43" i="35" s="1"/>
  <c r="N10" i="33"/>
  <c r="L10" i="33"/>
  <c r="AY43" i="33"/>
  <c r="I43" i="55"/>
  <c r="AS43" i="55" s="1"/>
  <c r="G44" i="55"/>
  <c r="AQ44" i="55" s="1"/>
  <c r="AR43" i="55"/>
  <c r="F44" i="55"/>
  <c r="AP44" i="55" s="1"/>
  <c r="E44" i="55"/>
  <c r="D44" i="55"/>
  <c r="AJ43" i="49"/>
  <c r="AM44" i="55"/>
  <c r="C43" i="52"/>
  <c r="X43" i="51"/>
  <c r="C43" i="50"/>
  <c r="AA43" i="51"/>
  <c r="F43" i="52"/>
  <c r="F43" i="50"/>
  <c r="E43" i="52"/>
  <c r="Z43" i="51"/>
  <c r="E43" i="50"/>
  <c r="D43" i="52"/>
  <c r="Y43" i="51"/>
  <c r="D43" i="50"/>
  <c r="B43" i="52"/>
  <c r="W43" i="51"/>
  <c r="B43" i="50"/>
  <c r="AF43" i="49"/>
  <c r="AH43" i="49"/>
  <c r="AG43" i="49"/>
  <c r="AE43" i="49"/>
  <c r="AI43" i="49"/>
  <c r="Z34" i="60" l="1"/>
  <c r="AA35" i="60" s="1"/>
  <c r="D34" i="60"/>
  <c r="AL34" i="60"/>
  <c r="E34" i="60"/>
  <c r="T34" i="60"/>
  <c r="C34" i="60"/>
  <c r="AF34" i="60"/>
  <c r="F34" i="60"/>
  <c r="AF34" i="59"/>
  <c r="F34" i="59"/>
  <c r="B34" i="56"/>
  <c r="G34" i="56" s="1"/>
  <c r="AG35" i="56"/>
  <c r="AL34" i="59"/>
  <c r="AM35" i="59" s="1"/>
  <c r="E34" i="59"/>
  <c r="Z34" i="59"/>
  <c r="AA35" i="59" s="1"/>
  <c r="D34" i="59"/>
  <c r="T34" i="59"/>
  <c r="C34" i="59"/>
  <c r="Z34" i="58"/>
  <c r="AA35" i="58" s="1"/>
  <c r="D34" i="58"/>
  <c r="AF34" i="58"/>
  <c r="AG35" i="58" s="1"/>
  <c r="F34" i="58"/>
  <c r="AL34" i="58"/>
  <c r="AM35" i="58" s="1"/>
  <c r="E34" i="58"/>
  <c r="U35" i="59"/>
  <c r="T34" i="58"/>
  <c r="U35" i="58" s="1"/>
  <c r="C34" i="58"/>
  <c r="U35" i="56"/>
  <c r="T34" i="57"/>
  <c r="U35" i="57" s="1"/>
  <c r="C34" i="57"/>
  <c r="U35" i="60"/>
  <c r="AF34" i="57"/>
  <c r="AG35" i="57" s="1"/>
  <c r="F34" i="57"/>
  <c r="AM35" i="60"/>
  <c r="D34" i="57"/>
  <c r="Z34" i="57"/>
  <c r="AA35" i="57" s="1"/>
  <c r="AA35" i="56"/>
  <c r="AG35" i="60"/>
  <c r="AM35" i="56"/>
  <c r="AG35" i="59"/>
  <c r="E34" i="57"/>
  <c r="AL34" i="57"/>
  <c r="AM35" i="57" s="1"/>
  <c r="AE45" i="55"/>
  <c r="AC45" i="55"/>
  <c r="AG45" i="55"/>
  <c r="AH45" i="55" s="1"/>
  <c r="AB45" i="55"/>
  <c r="AD45" i="55"/>
  <c r="J44" i="55"/>
  <c r="AW44" i="55"/>
  <c r="Z10" i="33"/>
  <c r="AB10" i="33"/>
  <c r="AF10" i="33" s="1"/>
  <c r="H10" i="33"/>
  <c r="L44" i="55"/>
  <c r="P10" i="35"/>
  <c r="E10" i="35"/>
  <c r="AI10" i="33"/>
  <c r="W10" i="33"/>
  <c r="AJ10" i="33"/>
  <c r="X10" i="33"/>
  <c r="T10" i="35"/>
  <c r="Z10" i="35"/>
  <c r="I10" i="35"/>
  <c r="AF10" i="35" s="1"/>
  <c r="Y10" i="33"/>
  <c r="AK10" i="33"/>
  <c r="AG10" i="33"/>
  <c r="U10" i="33"/>
  <c r="AN44" i="55"/>
  <c r="BI43" i="35"/>
  <c r="AR43" i="35"/>
  <c r="BO43" i="35" s="1"/>
  <c r="AX43" i="35"/>
  <c r="AN43" i="35" s="1"/>
  <c r="BD43" i="35" s="1"/>
  <c r="AY43" i="35"/>
  <c r="AO43" i="35" s="1"/>
  <c r="BE43" i="35" s="1"/>
  <c r="AZ43" i="35"/>
  <c r="AP43" i="35" s="1"/>
  <c r="BF43" i="35" s="1"/>
  <c r="BA43" i="35"/>
  <c r="AQ43" i="35" s="1"/>
  <c r="BG43" i="35" s="1"/>
  <c r="K10" i="33"/>
  <c r="AO43" i="33"/>
  <c r="AT43" i="33" s="1"/>
  <c r="BQ43" i="33" s="1"/>
  <c r="BB43" i="33"/>
  <c r="AR43" i="33" s="1"/>
  <c r="AW43" i="33" s="1"/>
  <c r="BT43" i="33" s="1"/>
  <c r="AZ43" i="33"/>
  <c r="AP43" i="33" s="1"/>
  <c r="AU43" i="33" s="1"/>
  <c r="BR43" i="33" s="1"/>
  <c r="BA43" i="33"/>
  <c r="AQ43" i="33" s="1"/>
  <c r="AV43" i="33" s="1"/>
  <c r="BS43" i="33" s="1"/>
  <c r="BC43" i="33"/>
  <c r="AS43" i="33" s="1"/>
  <c r="AX43" i="33" s="1"/>
  <c r="BU43" i="33" s="1"/>
  <c r="O44" i="55"/>
  <c r="Q44" i="55" s="1"/>
  <c r="AO44" i="55"/>
  <c r="N44" i="55"/>
  <c r="AU44" i="55"/>
  <c r="M44" i="55"/>
  <c r="AX44" i="55"/>
  <c r="AT44" i="55"/>
  <c r="AV44" i="55"/>
  <c r="K44" i="55"/>
  <c r="BC43" i="35"/>
  <c r="P43" i="52"/>
  <c r="J43" i="52"/>
  <c r="L43" i="50"/>
  <c r="R43" i="50"/>
  <c r="N43" i="50"/>
  <c r="M43" i="50"/>
  <c r="H43" i="50"/>
  <c r="G43" i="50"/>
  <c r="R43" i="52"/>
  <c r="L43" i="52"/>
  <c r="AI43" i="51"/>
  <c r="AH43" i="51"/>
  <c r="AC43" i="51"/>
  <c r="AB43" i="51"/>
  <c r="K43" i="50"/>
  <c r="Q43" i="50"/>
  <c r="AM43" i="51"/>
  <c r="AG43" i="51"/>
  <c r="Q43" i="52"/>
  <c r="K43" i="52"/>
  <c r="J43" i="50"/>
  <c r="P43" i="50"/>
  <c r="AJ43" i="51"/>
  <c r="AD43" i="51"/>
  <c r="N43" i="52"/>
  <c r="M43" i="52"/>
  <c r="G43" i="52"/>
  <c r="H43" i="52"/>
  <c r="AL43" i="51"/>
  <c r="AF43" i="51"/>
  <c r="I43" i="50"/>
  <c r="O43" i="50"/>
  <c r="BK43" i="33"/>
  <c r="AE43" i="51"/>
  <c r="AK43" i="51"/>
  <c r="O43" i="52"/>
  <c r="I43" i="52"/>
  <c r="AN43" i="49"/>
  <c r="AK43" i="49"/>
  <c r="AL43" i="49"/>
  <c r="AM43" i="49"/>
  <c r="AI45" i="55" l="1"/>
  <c r="B34" i="60"/>
  <c r="H34" i="56"/>
  <c r="J34" i="56" s="1"/>
  <c r="I35" i="56" s="1"/>
  <c r="B34" i="59"/>
  <c r="B34" i="58"/>
  <c r="B34" i="57"/>
  <c r="AJ45" i="55"/>
  <c r="AK45" i="55"/>
  <c r="S44" i="55"/>
  <c r="BJ43" i="35"/>
  <c r="AS43" i="35"/>
  <c r="BP43" i="35" s="1"/>
  <c r="Q10" i="35"/>
  <c r="F10" i="35"/>
  <c r="BH43" i="35"/>
  <c r="BB43" i="35"/>
  <c r="P44" i="55"/>
  <c r="AH10" i="33"/>
  <c r="AL10" i="33" s="1"/>
  <c r="AM10" i="33" s="1"/>
  <c r="L10" i="49" s="1"/>
  <c r="V10" i="33"/>
  <c r="U10" i="35"/>
  <c r="J10" i="35"/>
  <c r="AG10" i="35" s="1"/>
  <c r="AA10" i="35"/>
  <c r="BK43" i="35"/>
  <c r="AT43" i="35"/>
  <c r="BQ43" i="35" s="1"/>
  <c r="BM43" i="35"/>
  <c r="AV43" i="35"/>
  <c r="BS43" i="35" s="1"/>
  <c r="R44" i="55"/>
  <c r="BL43" i="35"/>
  <c r="AU43" i="35"/>
  <c r="BR43" i="35" s="1"/>
  <c r="BH43" i="33"/>
  <c r="BI43" i="33"/>
  <c r="BG43" i="33"/>
  <c r="BF43" i="33"/>
  <c r="BM43" i="33"/>
  <c r="BO43" i="33"/>
  <c r="BL43" i="33"/>
  <c r="BJ43" i="33"/>
  <c r="BE43" i="33"/>
  <c r="BN43" i="33"/>
  <c r="BD43" i="33"/>
  <c r="S43" i="52"/>
  <c r="T43" i="52" s="1"/>
  <c r="AN43" i="51"/>
  <c r="AO43" i="51" s="1"/>
  <c r="S43" i="50"/>
  <c r="T43" i="50" s="1"/>
  <c r="AC43" i="49"/>
  <c r="AD43" i="49" s="1"/>
  <c r="Z45" i="55" l="1"/>
  <c r="V46" i="55" s="1"/>
  <c r="H34" i="60"/>
  <c r="J34" i="60" s="1"/>
  <c r="I35" i="60" s="1"/>
  <c r="G34" i="60"/>
  <c r="H34" i="59"/>
  <c r="J34" i="59" s="1"/>
  <c r="I35" i="59" s="1"/>
  <c r="G34" i="59"/>
  <c r="H34" i="58"/>
  <c r="J34" i="58" s="1"/>
  <c r="I35" i="58" s="1"/>
  <c r="G34" i="58"/>
  <c r="K34" i="56"/>
  <c r="G34" i="57"/>
  <c r="H34" i="57"/>
  <c r="J34" i="57" s="1"/>
  <c r="AA45" i="55"/>
  <c r="W46" i="55"/>
  <c r="X46" i="55"/>
  <c r="Y46" i="55"/>
  <c r="U46" i="55"/>
  <c r="H44" i="55"/>
  <c r="G45" i="55" s="1"/>
  <c r="AQ45" i="55" s="1"/>
  <c r="BN43" i="35"/>
  <c r="AB10" i="35"/>
  <c r="K10" i="35"/>
  <c r="AH10" i="35" s="1"/>
  <c r="V10" i="35"/>
  <c r="G10" i="35"/>
  <c r="R10" i="35"/>
  <c r="BT43" i="35"/>
  <c r="BV43" i="33"/>
  <c r="BP43" i="33"/>
  <c r="AA44" i="49"/>
  <c r="AB44" i="49"/>
  <c r="X44" i="49"/>
  <c r="Y44" i="49"/>
  <c r="Z44" i="49"/>
  <c r="K34" i="60" l="1"/>
  <c r="K34" i="59"/>
  <c r="K34" i="58"/>
  <c r="I35" i="57"/>
  <c r="G34" i="68"/>
  <c r="AB46" i="55"/>
  <c r="AF46" i="55"/>
  <c r="AG46" i="55"/>
  <c r="AI46" i="55" s="1"/>
  <c r="AD46" i="55"/>
  <c r="AC46" i="55"/>
  <c r="AE46" i="55"/>
  <c r="E45" i="55"/>
  <c r="AO45" i="55" s="1"/>
  <c r="F45" i="55"/>
  <c r="AP45" i="55" s="1"/>
  <c r="D45" i="55"/>
  <c r="AR44" i="55"/>
  <c r="C45" i="55"/>
  <c r="I44" i="55"/>
  <c r="AS44" i="55" s="1"/>
  <c r="BU43" i="35"/>
  <c r="BW43" i="33"/>
  <c r="W10" i="35"/>
  <c r="X10" i="35"/>
  <c r="AC10" i="35"/>
  <c r="AD10" i="35" s="1"/>
  <c r="L10" i="35"/>
  <c r="AI10" i="35" s="1"/>
  <c r="AJ10" i="35" s="1"/>
  <c r="AW44" i="35"/>
  <c r="AM44" i="35" s="1"/>
  <c r="AY44" i="33"/>
  <c r="AO44" i="33" s="1"/>
  <c r="AT44" i="33" s="1"/>
  <c r="BQ44" i="33" s="1"/>
  <c r="AJ44" i="49"/>
  <c r="C44" i="52"/>
  <c r="X44" i="51"/>
  <c r="C44" i="50"/>
  <c r="D44" i="52"/>
  <c r="Y44" i="51"/>
  <c r="D44" i="50"/>
  <c r="F44" i="52"/>
  <c r="AA44" i="51"/>
  <c r="F44" i="50"/>
  <c r="B44" i="52"/>
  <c r="W44" i="51"/>
  <c r="B44" i="50"/>
  <c r="E44" i="52"/>
  <c r="Z44" i="51"/>
  <c r="E44" i="50"/>
  <c r="AF44" i="49"/>
  <c r="AE44" i="49"/>
  <c r="AI44" i="49"/>
  <c r="AH44" i="49"/>
  <c r="AG44" i="49"/>
  <c r="H35" i="68" l="1"/>
  <c r="K34" i="57"/>
  <c r="B35" i="68"/>
  <c r="X35" i="56"/>
  <c r="C35" i="68"/>
  <c r="AJ35" i="56"/>
  <c r="D35" i="68"/>
  <c r="W35" i="56"/>
  <c r="AD35" i="56"/>
  <c r="R35" i="56"/>
  <c r="Q35" i="56"/>
  <c r="AI35" i="56"/>
  <c r="F35" i="68"/>
  <c r="AC35" i="56"/>
  <c r="E35" i="68"/>
  <c r="AK46" i="55"/>
  <c r="AH46" i="55"/>
  <c r="AJ46" i="55"/>
  <c r="AU45" i="55"/>
  <c r="N45" i="55"/>
  <c r="AX45" i="55"/>
  <c r="AT45" i="55"/>
  <c r="AN45" i="55"/>
  <c r="AV45" i="55"/>
  <c r="AM45" i="55"/>
  <c r="AW45" i="55"/>
  <c r="J45" i="55"/>
  <c r="K45" i="55"/>
  <c r="L45" i="55"/>
  <c r="M45" i="55"/>
  <c r="O45" i="55"/>
  <c r="S45" i="55" s="1"/>
  <c r="AK10" i="35"/>
  <c r="BI44" i="35"/>
  <c r="AR44" i="35"/>
  <c r="BO44" i="35" s="1"/>
  <c r="BA44" i="35"/>
  <c r="AQ44" i="35" s="1"/>
  <c r="BG44" i="35" s="1"/>
  <c r="AY44" i="35"/>
  <c r="AO44" i="35" s="1"/>
  <c r="BE44" i="35" s="1"/>
  <c r="AZ44" i="35"/>
  <c r="AP44" i="35" s="1"/>
  <c r="AX44" i="35"/>
  <c r="AN44" i="35" s="1"/>
  <c r="BE44" i="33"/>
  <c r="AZ44" i="33"/>
  <c r="AP44" i="33" s="1"/>
  <c r="AU44" i="33" s="1"/>
  <c r="BR44" i="33" s="1"/>
  <c r="BB44" i="33"/>
  <c r="AR44" i="33" s="1"/>
  <c r="AW44" i="33" s="1"/>
  <c r="BT44" i="33" s="1"/>
  <c r="BC44" i="33"/>
  <c r="AS44" i="33" s="1"/>
  <c r="AX44" i="33" s="1"/>
  <c r="BU44" i="33" s="1"/>
  <c r="BA44" i="33"/>
  <c r="AQ44" i="33" s="1"/>
  <c r="AV44" i="33" s="1"/>
  <c r="BS44" i="33" s="1"/>
  <c r="Q44" i="50"/>
  <c r="K44" i="50"/>
  <c r="N44" i="52"/>
  <c r="M44" i="52"/>
  <c r="H44" i="52"/>
  <c r="G44" i="52"/>
  <c r="J44" i="50"/>
  <c r="P44" i="50"/>
  <c r="AK44" i="51"/>
  <c r="AE44" i="51"/>
  <c r="AL44" i="51"/>
  <c r="AF44" i="51"/>
  <c r="P44" i="52"/>
  <c r="J44" i="52"/>
  <c r="K44" i="52"/>
  <c r="Q44" i="52"/>
  <c r="AM44" i="51"/>
  <c r="AG44" i="51"/>
  <c r="BC44" i="35"/>
  <c r="L44" i="52"/>
  <c r="R44" i="52"/>
  <c r="N44" i="50"/>
  <c r="M44" i="50"/>
  <c r="H44" i="50"/>
  <c r="G44" i="50"/>
  <c r="AD44" i="51"/>
  <c r="AJ44" i="51"/>
  <c r="L44" i="50"/>
  <c r="R44" i="50"/>
  <c r="BK44" i="33"/>
  <c r="O44" i="50"/>
  <c r="I44" i="50"/>
  <c r="AI44" i="51"/>
  <c r="AC44" i="51"/>
  <c r="AB44" i="51"/>
  <c r="AH44" i="51"/>
  <c r="O44" i="52"/>
  <c r="I44" i="52"/>
  <c r="AN44" i="49"/>
  <c r="AM44" i="49"/>
  <c r="AK44" i="49"/>
  <c r="AL44" i="49"/>
  <c r="AJ35" i="60" l="1"/>
  <c r="AJ35" i="57"/>
  <c r="E35" i="56"/>
  <c r="AJ35" i="59"/>
  <c r="AL35" i="56"/>
  <c r="AJ35" i="58"/>
  <c r="AI35" i="58"/>
  <c r="AK35" i="58" s="1"/>
  <c r="AI35" i="59"/>
  <c r="AK35" i="59" s="1"/>
  <c r="AI35" i="57"/>
  <c r="AK35" i="57" s="1"/>
  <c r="AK35" i="56"/>
  <c r="AI35" i="60"/>
  <c r="AK35" i="60" s="1"/>
  <c r="X35" i="60"/>
  <c r="D35" i="56"/>
  <c r="Z35" i="56"/>
  <c r="X35" i="57"/>
  <c r="X35" i="59"/>
  <c r="X35" i="58"/>
  <c r="Q35" i="60"/>
  <c r="S35" i="60" s="1"/>
  <c r="Q35" i="59"/>
  <c r="S35" i="59" s="1"/>
  <c r="Q35" i="58"/>
  <c r="S35" i="58" s="1"/>
  <c r="Q35" i="57"/>
  <c r="S35" i="57" s="1"/>
  <c r="S35" i="56"/>
  <c r="F35" i="56"/>
  <c r="AF35" i="56"/>
  <c r="AD35" i="60"/>
  <c r="AD35" i="58"/>
  <c r="AD35" i="59"/>
  <c r="AD35" i="57"/>
  <c r="AC35" i="58"/>
  <c r="AE35" i="58" s="1"/>
  <c r="AE35" i="56"/>
  <c r="AC35" i="59"/>
  <c r="AE35" i="59" s="1"/>
  <c r="AC35" i="60"/>
  <c r="AE35" i="60" s="1"/>
  <c r="AC35" i="57"/>
  <c r="AE35" i="57" s="1"/>
  <c r="R35" i="59"/>
  <c r="R35" i="60"/>
  <c r="R35" i="58"/>
  <c r="C35" i="56"/>
  <c r="R35" i="57"/>
  <c r="T35" i="56"/>
  <c r="U36" i="56" s="1"/>
  <c r="W35" i="57"/>
  <c r="Y35" i="57" s="1"/>
  <c r="Y35" i="56"/>
  <c r="W35" i="59"/>
  <c r="Y35" i="59" s="1"/>
  <c r="W35" i="58"/>
  <c r="Y35" i="58" s="1"/>
  <c r="W35" i="60"/>
  <c r="Y35" i="60" s="1"/>
  <c r="Z46" i="55"/>
  <c r="AA46" i="55" s="1"/>
  <c r="R45" i="55"/>
  <c r="Q45" i="55"/>
  <c r="P45" i="55"/>
  <c r="BB44" i="35"/>
  <c r="BJ44" i="35"/>
  <c r="AS44" i="35"/>
  <c r="BP44" i="35" s="1"/>
  <c r="BH44" i="35"/>
  <c r="BL44" i="35"/>
  <c r="AU44" i="35"/>
  <c r="BR44" i="35" s="1"/>
  <c r="BK44" i="35"/>
  <c r="AT44" i="35"/>
  <c r="BQ44" i="35" s="1"/>
  <c r="BM44" i="35"/>
  <c r="AV44" i="35"/>
  <c r="BS44" i="35" s="1"/>
  <c r="BD44" i="35"/>
  <c r="BF44" i="35"/>
  <c r="AU10" i="49"/>
  <c r="D11" i="49"/>
  <c r="G11" i="49"/>
  <c r="F11" i="49"/>
  <c r="J10" i="49"/>
  <c r="AV10" i="49" s="1"/>
  <c r="C11" i="49"/>
  <c r="E11" i="49"/>
  <c r="BF44" i="33"/>
  <c r="BG44" i="33"/>
  <c r="BH44" i="33"/>
  <c r="BI44" i="33"/>
  <c r="BN44" i="33"/>
  <c r="BD44" i="33"/>
  <c r="BL44" i="33"/>
  <c r="BO44" i="33"/>
  <c r="BJ44" i="33"/>
  <c r="BM44" i="33"/>
  <c r="AN44" i="51"/>
  <c r="AO44" i="51" s="1"/>
  <c r="S44" i="52"/>
  <c r="T44" i="52" s="1"/>
  <c r="S44" i="50"/>
  <c r="T44" i="50" s="1"/>
  <c r="AC44" i="49"/>
  <c r="AD44" i="49" s="1"/>
  <c r="AG36" i="56" l="1"/>
  <c r="Z35" i="60"/>
  <c r="AA36" i="60" s="1"/>
  <c r="D35" i="60"/>
  <c r="T35" i="60"/>
  <c r="U36" i="60" s="1"/>
  <c r="C35" i="60"/>
  <c r="AF35" i="60"/>
  <c r="AG36" i="60" s="1"/>
  <c r="F35" i="60"/>
  <c r="AL35" i="60"/>
  <c r="AM36" i="60" s="1"/>
  <c r="E35" i="60"/>
  <c r="AF35" i="59"/>
  <c r="AG36" i="59" s="1"/>
  <c r="F35" i="59"/>
  <c r="T35" i="59"/>
  <c r="U36" i="59" s="1"/>
  <c r="C35" i="59"/>
  <c r="Z35" i="59"/>
  <c r="AA36" i="59" s="1"/>
  <c r="D35" i="59"/>
  <c r="AL35" i="59"/>
  <c r="AM36" i="59" s="1"/>
  <c r="E35" i="59"/>
  <c r="AF35" i="58"/>
  <c r="AG36" i="58" s="1"/>
  <c r="F35" i="58"/>
  <c r="AA36" i="56"/>
  <c r="AL35" i="58"/>
  <c r="AM36" i="58" s="1"/>
  <c r="E35" i="58"/>
  <c r="T35" i="58"/>
  <c r="U36" i="58" s="1"/>
  <c r="C35" i="58"/>
  <c r="Z35" i="58"/>
  <c r="AA36" i="58" s="1"/>
  <c r="D35" i="58"/>
  <c r="T35" i="57"/>
  <c r="U36" i="57" s="1"/>
  <c r="C35" i="57"/>
  <c r="B35" i="56"/>
  <c r="AM36" i="56"/>
  <c r="F35" i="57"/>
  <c r="AF35" i="57"/>
  <c r="AG36" i="57" s="1"/>
  <c r="E35" i="57"/>
  <c r="AL35" i="57"/>
  <c r="AM36" i="57" s="1"/>
  <c r="D35" i="57"/>
  <c r="Z35" i="57"/>
  <c r="AA36" i="57" s="1"/>
  <c r="U47" i="55"/>
  <c r="Y47" i="55"/>
  <c r="X47" i="55"/>
  <c r="V47" i="55"/>
  <c r="W47" i="55"/>
  <c r="H45" i="55"/>
  <c r="I45" i="55" s="1"/>
  <c r="AS45" i="55" s="1"/>
  <c r="E46" i="55"/>
  <c r="AO46" i="55" s="1"/>
  <c r="BN44" i="35"/>
  <c r="AS11" i="49"/>
  <c r="E11" i="51"/>
  <c r="AZ11" i="49"/>
  <c r="P11" i="49"/>
  <c r="C11" i="51"/>
  <c r="N11" i="49"/>
  <c r="AQ11" i="49"/>
  <c r="AX11" i="49"/>
  <c r="AR11" i="49"/>
  <c r="AY11" i="49"/>
  <c r="O11" i="49"/>
  <c r="D11" i="51"/>
  <c r="B11" i="51"/>
  <c r="AP11" i="49"/>
  <c r="M11" i="35"/>
  <c r="N11" i="35" s="1"/>
  <c r="O11" i="35" s="1"/>
  <c r="O11" i="33"/>
  <c r="R11" i="49"/>
  <c r="K11" i="49"/>
  <c r="M11" i="49"/>
  <c r="AW11" i="49"/>
  <c r="BT44" i="35"/>
  <c r="AT11" i="49"/>
  <c r="F11" i="51"/>
  <c r="BA11" i="49"/>
  <c r="Q11" i="49"/>
  <c r="BV44" i="33"/>
  <c r="BP44" i="33"/>
  <c r="Y45" i="49"/>
  <c r="AA45" i="49"/>
  <c r="AB45" i="49"/>
  <c r="X45" i="49"/>
  <c r="Z45" i="49"/>
  <c r="B35" i="60" l="1"/>
  <c r="B35" i="59"/>
  <c r="B35" i="58"/>
  <c r="H35" i="58" s="1"/>
  <c r="J35" i="58" s="1"/>
  <c r="I36" i="58" s="1"/>
  <c r="B35" i="57"/>
  <c r="H35" i="57" s="1"/>
  <c r="J35" i="57" s="1"/>
  <c r="I36" i="57" s="1"/>
  <c r="G35" i="56"/>
  <c r="H35" i="56"/>
  <c r="J35" i="56" s="1"/>
  <c r="BU44" i="35"/>
  <c r="AE47" i="55"/>
  <c r="AF47" i="55"/>
  <c r="AB47" i="55"/>
  <c r="AC47" i="55"/>
  <c r="G46" i="55"/>
  <c r="AQ46" i="55" s="1"/>
  <c r="AG47" i="55"/>
  <c r="D46" i="55"/>
  <c r="AN46" i="55" s="1"/>
  <c r="F46" i="55"/>
  <c r="AP46" i="55" s="1"/>
  <c r="AD47" i="55"/>
  <c r="C46" i="55"/>
  <c r="AM46" i="55" s="1"/>
  <c r="AR45" i="55"/>
  <c r="BW44" i="33"/>
  <c r="C11" i="35"/>
  <c r="S11" i="35" s="1"/>
  <c r="D11" i="35"/>
  <c r="T11" i="35" s="1"/>
  <c r="AW45" i="35"/>
  <c r="H11" i="51"/>
  <c r="M11" i="51"/>
  <c r="G11" i="51"/>
  <c r="N11" i="51"/>
  <c r="J11" i="51"/>
  <c r="P11" i="51"/>
  <c r="I11" i="51"/>
  <c r="O11" i="51"/>
  <c r="S11" i="49"/>
  <c r="V11" i="49"/>
  <c r="T11" i="49"/>
  <c r="U11" i="49"/>
  <c r="K11" i="51"/>
  <c r="Q11" i="51"/>
  <c r="L11" i="51"/>
  <c r="R11" i="51"/>
  <c r="R11" i="33"/>
  <c r="F11" i="33" s="1"/>
  <c r="AD11" i="33" s="1"/>
  <c r="P11" i="33"/>
  <c r="D11" i="33" s="1"/>
  <c r="AB11" i="33" s="1"/>
  <c r="Q11" i="33"/>
  <c r="E11" i="33" s="1"/>
  <c r="AC11" i="33" s="1"/>
  <c r="S11" i="33"/>
  <c r="G11" i="33" s="1"/>
  <c r="AE11" i="33" s="1"/>
  <c r="C11" i="33"/>
  <c r="P11" i="35"/>
  <c r="E11" i="35"/>
  <c r="AY45" i="33"/>
  <c r="AJ45" i="49"/>
  <c r="E45" i="52"/>
  <c r="Z45" i="51"/>
  <c r="E45" i="50"/>
  <c r="C45" i="52"/>
  <c r="X45" i="51"/>
  <c r="C45" i="50"/>
  <c r="D45" i="52"/>
  <c r="Y45" i="51"/>
  <c r="D45" i="50"/>
  <c r="B45" i="52"/>
  <c r="W45" i="51"/>
  <c r="B45" i="50"/>
  <c r="F45" i="52"/>
  <c r="AA45" i="51"/>
  <c r="F45" i="50"/>
  <c r="AH45" i="49"/>
  <c r="AF45" i="49"/>
  <c r="AG45" i="49"/>
  <c r="AE45" i="49"/>
  <c r="AI45" i="49"/>
  <c r="H35" i="60" l="1"/>
  <c r="J35" i="60" s="1"/>
  <c r="I36" i="60" s="1"/>
  <c r="G35" i="60"/>
  <c r="G35" i="58"/>
  <c r="H35" i="59"/>
  <c r="J35" i="59" s="1"/>
  <c r="I36" i="59" s="1"/>
  <c r="G35" i="59"/>
  <c r="G35" i="57"/>
  <c r="K35" i="58"/>
  <c r="K35" i="57"/>
  <c r="I36" i="56"/>
  <c r="AT46" i="55"/>
  <c r="AV46" i="55"/>
  <c r="N46" i="55"/>
  <c r="AX46" i="55"/>
  <c r="J46" i="55"/>
  <c r="O46" i="55"/>
  <c r="Q46" i="55" s="1"/>
  <c r="AI47" i="55"/>
  <c r="AH47" i="55"/>
  <c r="AK47" i="55"/>
  <c r="AJ47" i="55"/>
  <c r="AU46" i="55"/>
  <c r="K46" i="55"/>
  <c r="L46" i="55"/>
  <c r="AW46" i="55"/>
  <c r="M46" i="55"/>
  <c r="I11" i="35"/>
  <c r="AF11" i="35" s="1"/>
  <c r="H11" i="49"/>
  <c r="I11" i="33"/>
  <c r="Z11" i="35"/>
  <c r="H11" i="33"/>
  <c r="S11" i="51"/>
  <c r="T11" i="51" s="1"/>
  <c r="Y11" i="35"/>
  <c r="H11" i="35"/>
  <c r="AE11" i="35" s="1"/>
  <c r="AY45" i="35"/>
  <c r="AO45" i="35" s="1"/>
  <c r="BE45" i="35" s="1"/>
  <c r="BA45" i="35"/>
  <c r="AQ45" i="35" s="1"/>
  <c r="AZ45" i="35"/>
  <c r="AP45" i="35" s="1"/>
  <c r="BF45" i="35" s="1"/>
  <c r="AX45" i="35"/>
  <c r="AN45" i="35" s="1"/>
  <c r="BD45" i="35" s="1"/>
  <c r="K11" i="33"/>
  <c r="M11" i="33"/>
  <c r="N11" i="33"/>
  <c r="L11" i="33"/>
  <c r="AA11" i="33"/>
  <c r="J11" i="33"/>
  <c r="Z11" i="33"/>
  <c r="T11" i="33"/>
  <c r="AM45" i="35"/>
  <c r="BC45" i="35" s="1"/>
  <c r="AA11" i="35"/>
  <c r="J11" i="35"/>
  <c r="AG11" i="35" s="1"/>
  <c r="U11" i="35"/>
  <c r="Q11" i="35"/>
  <c r="F11" i="35"/>
  <c r="BB45" i="33"/>
  <c r="AR45" i="33" s="1"/>
  <c r="AW45" i="33" s="1"/>
  <c r="BT45" i="33" s="1"/>
  <c r="BA45" i="33"/>
  <c r="AQ45" i="33" s="1"/>
  <c r="AV45" i="33" s="1"/>
  <c r="BS45" i="33" s="1"/>
  <c r="AZ45" i="33"/>
  <c r="AP45" i="33" s="1"/>
  <c r="AU45" i="33" s="1"/>
  <c r="BR45" i="33" s="1"/>
  <c r="BC45" i="33"/>
  <c r="AS45" i="33" s="1"/>
  <c r="AX45" i="33" s="1"/>
  <c r="BU45" i="33" s="1"/>
  <c r="AO45" i="33"/>
  <c r="AT45" i="33" s="1"/>
  <c r="BQ45" i="33" s="1"/>
  <c r="P46" i="55"/>
  <c r="AH45" i="51"/>
  <c r="AC45" i="51"/>
  <c r="AB45" i="51"/>
  <c r="AI45" i="51"/>
  <c r="N45" i="52"/>
  <c r="H45" i="52"/>
  <c r="G45" i="52"/>
  <c r="M45" i="52"/>
  <c r="J45" i="50"/>
  <c r="P45" i="50"/>
  <c r="R45" i="52"/>
  <c r="L45" i="52"/>
  <c r="BK45" i="33"/>
  <c r="AE45" i="51"/>
  <c r="AK45" i="51"/>
  <c r="K45" i="52"/>
  <c r="Q45" i="52"/>
  <c r="L45" i="50"/>
  <c r="R45" i="50"/>
  <c r="O45" i="50"/>
  <c r="I45" i="50"/>
  <c r="AJ45" i="51"/>
  <c r="AD45" i="51"/>
  <c r="AM45" i="51"/>
  <c r="AG45" i="51"/>
  <c r="I45" i="52"/>
  <c r="O45" i="52"/>
  <c r="P45" i="52"/>
  <c r="J45" i="52"/>
  <c r="K45" i="50"/>
  <c r="Q45" i="50"/>
  <c r="H45" i="50"/>
  <c r="M45" i="50"/>
  <c r="N45" i="50"/>
  <c r="G45" i="50"/>
  <c r="AF45" i="51"/>
  <c r="AL45" i="51"/>
  <c r="AN45" i="49"/>
  <c r="AM45" i="49"/>
  <c r="AK45" i="49"/>
  <c r="AL45" i="49"/>
  <c r="G35" i="68" l="1"/>
  <c r="K35" i="60"/>
  <c r="K35" i="59"/>
  <c r="E36" i="68"/>
  <c r="X36" i="56"/>
  <c r="B36" i="68"/>
  <c r="F36" i="68"/>
  <c r="C36" i="68"/>
  <c r="D36" i="68"/>
  <c r="AD36" i="56"/>
  <c r="R36" i="56"/>
  <c r="AC36" i="56"/>
  <c r="AJ36" i="56"/>
  <c r="W36" i="56"/>
  <c r="Q36" i="56"/>
  <c r="AI36" i="56"/>
  <c r="K35" i="56"/>
  <c r="H36" i="68"/>
  <c r="Z47" i="55"/>
  <c r="Y48" i="55" s="1"/>
  <c r="R46" i="55"/>
  <c r="S46" i="55"/>
  <c r="V48" i="55"/>
  <c r="BH45" i="35"/>
  <c r="BB45" i="35"/>
  <c r="AH11" i="33"/>
  <c r="V11" i="33"/>
  <c r="BJ45" i="35"/>
  <c r="AS45" i="35"/>
  <c r="BP45" i="35" s="1"/>
  <c r="BI45" i="35"/>
  <c r="AR45" i="35"/>
  <c r="BO45" i="35" s="1"/>
  <c r="AK11" i="33"/>
  <c r="Y11" i="33"/>
  <c r="BL45" i="35"/>
  <c r="AU45" i="35"/>
  <c r="BR45" i="35" s="1"/>
  <c r="X11" i="33"/>
  <c r="AJ11" i="33"/>
  <c r="AG11" i="33"/>
  <c r="U11" i="33"/>
  <c r="AF11" i="33"/>
  <c r="W11" i="33"/>
  <c r="AI11" i="33"/>
  <c r="BM45" i="35"/>
  <c r="AV45" i="35"/>
  <c r="BS45" i="35" s="1"/>
  <c r="BG45" i="35"/>
  <c r="BK45" i="35"/>
  <c r="AT45" i="35"/>
  <c r="BQ45" i="35" s="1"/>
  <c r="G11" i="35"/>
  <c r="R11" i="35"/>
  <c r="AB11" i="35"/>
  <c r="K11" i="35"/>
  <c r="AH11" i="35" s="1"/>
  <c r="V11" i="35"/>
  <c r="BG45" i="33"/>
  <c r="BH45" i="33"/>
  <c r="BF45" i="33"/>
  <c r="BI45" i="33"/>
  <c r="BM45" i="33"/>
  <c r="BL45" i="33"/>
  <c r="BD45" i="33"/>
  <c r="BN45" i="33"/>
  <c r="BJ45" i="33"/>
  <c r="BE45" i="33"/>
  <c r="BO45" i="33"/>
  <c r="S45" i="50"/>
  <c r="T45" i="50" s="1"/>
  <c r="S45" i="52"/>
  <c r="T45" i="52" s="1"/>
  <c r="AN45" i="51"/>
  <c r="AO45" i="51" s="1"/>
  <c r="AC45" i="49"/>
  <c r="AD45" i="49" s="1"/>
  <c r="AD36" i="59" l="1"/>
  <c r="F36" i="56"/>
  <c r="AD36" i="58"/>
  <c r="AD36" i="57"/>
  <c r="AD36" i="60"/>
  <c r="AF36" i="56"/>
  <c r="AI36" i="59"/>
  <c r="AK36" i="59" s="1"/>
  <c r="AI36" i="58"/>
  <c r="AK36" i="58" s="1"/>
  <c r="AK36" i="56"/>
  <c r="AI36" i="57"/>
  <c r="AK36" i="57" s="1"/>
  <c r="AI36" i="60"/>
  <c r="AK36" i="60" s="1"/>
  <c r="T36" i="56"/>
  <c r="C36" i="56"/>
  <c r="R36" i="60"/>
  <c r="R36" i="59"/>
  <c r="R36" i="57"/>
  <c r="R36" i="58"/>
  <c r="W36" i="59"/>
  <c r="Y36" i="59" s="1"/>
  <c r="W36" i="58"/>
  <c r="Y36" i="58" s="1"/>
  <c r="Y36" i="56"/>
  <c r="W36" i="57"/>
  <c r="Y36" i="57" s="1"/>
  <c r="W36" i="60"/>
  <c r="Y36" i="60" s="1"/>
  <c r="AJ36" i="59"/>
  <c r="AJ36" i="60"/>
  <c r="AJ36" i="57"/>
  <c r="AL36" i="56"/>
  <c r="AJ36" i="58"/>
  <c r="E36" i="56"/>
  <c r="X36" i="60"/>
  <c r="X36" i="57"/>
  <c r="D36" i="56"/>
  <c r="X36" i="58"/>
  <c r="X36" i="59"/>
  <c r="Z36" i="56"/>
  <c r="Q36" i="58"/>
  <c r="S36" i="58" s="1"/>
  <c r="Q36" i="60"/>
  <c r="S36" i="60" s="1"/>
  <c r="Q36" i="57"/>
  <c r="S36" i="57" s="1"/>
  <c r="S36" i="56"/>
  <c r="Q36" i="59"/>
  <c r="S36" i="59" s="1"/>
  <c r="AE36" i="56"/>
  <c r="AC36" i="58"/>
  <c r="AE36" i="58" s="1"/>
  <c r="AC36" i="59"/>
  <c r="AE36" i="59" s="1"/>
  <c r="AC36" i="57"/>
  <c r="AE36" i="57" s="1"/>
  <c r="AC36" i="60"/>
  <c r="AE36" i="60" s="1"/>
  <c r="X48" i="55"/>
  <c r="H46" i="55"/>
  <c r="E47" i="55" s="1"/>
  <c r="AO47" i="55" s="1"/>
  <c r="W48" i="55"/>
  <c r="U48" i="55"/>
  <c r="AA47" i="55"/>
  <c r="AR46" i="55"/>
  <c r="G47" i="55"/>
  <c r="AQ47" i="55" s="1"/>
  <c r="F47" i="55"/>
  <c r="AP47" i="55" s="1"/>
  <c r="BN45" i="35"/>
  <c r="BT45" i="35"/>
  <c r="AL11" i="33"/>
  <c r="AM11" i="33" s="1"/>
  <c r="L11" i="49" s="1"/>
  <c r="AC11" i="35"/>
  <c r="AD11" i="35" s="1"/>
  <c r="L11" i="35"/>
  <c r="AI11" i="35" s="1"/>
  <c r="AJ11" i="35" s="1"/>
  <c r="W11" i="35"/>
  <c r="X11" i="35"/>
  <c r="BV45" i="33"/>
  <c r="BP45" i="33"/>
  <c r="Z46" i="49"/>
  <c r="AB46" i="49"/>
  <c r="AA46" i="49"/>
  <c r="Y46" i="49"/>
  <c r="X46" i="49"/>
  <c r="T36" i="60" l="1"/>
  <c r="U37" i="60" s="1"/>
  <c r="C36" i="60"/>
  <c r="Z36" i="60"/>
  <c r="AA37" i="60" s="1"/>
  <c r="D36" i="60"/>
  <c r="AF36" i="60"/>
  <c r="AG37" i="60" s="1"/>
  <c r="F36" i="60"/>
  <c r="AL36" i="60"/>
  <c r="AM37" i="60" s="1"/>
  <c r="E36" i="60"/>
  <c r="AL36" i="59"/>
  <c r="AM37" i="59" s="1"/>
  <c r="E36" i="59"/>
  <c r="Z36" i="59"/>
  <c r="AA37" i="59" s="1"/>
  <c r="D36" i="59"/>
  <c r="AF36" i="59"/>
  <c r="AG37" i="59" s="1"/>
  <c r="F36" i="59"/>
  <c r="T36" i="59"/>
  <c r="U37" i="59" s="1"/>
  <c r="C36" i="59"/>
  <c r="AG37" i="56"/>
  <c r="Z36" i="58"/>
  <c r="AA37" i="58" s="1"/>
  <c r="D36" i="58"/>
  <c r="AF36" i="58"/>
  <c r="AG37" i="58" s="1"/>
  <c r="F36" i="58"/>
  <c r="AM37" i="56"/>
  <c r="AL36" i="58"/>
  <c r="AM37" i="58" s="1"/>
  <c r="E36" i="58"/>
  <c r="T36" i="58"/>
  <c r="U37" i="58" s="1"/>
  <c r="C36" i="58"/>
  <c r="B36" i="56"/>
  <c r="T36" i="57"/>
  <c r="U37" i="57" s="1"/>
  <c r="C36" i="57"/>
  <c r="Z36" i="57"/>
  <c r="AA37" i="57" s="1"/>
  <c r="D36" i="57"/>
  <c r="AA37" i="56"/>
  <c r="F36" i="57"/>
  <c r="AF36" i="57"/>
  <c r="AG37" i="57" s="1"/>
  <c r="E36" i="57"/>
  <c r="AL36" i="57"/>
  <c r="AM37" i="57" s="1"/>
  <c r="U37" i="56"/>
  <c r="C47" i="55"/>
  <c r="AM47" i="55" s="1"/>
  <c r="I46" i="55"/>
  <c r="AS46" i="55" s="1"/>
  <c r="D47" i="55"/>
  <c r="AN47" i="55" s="1"/>
  <c r="AD48" i="55"/>
  <c r="AB48" i="55"/>
  <c r="AG48" i="55"/>
  <c r="AC48" i="55"/>
  <c r="AE48" i="55"/>
  <c r="AF48" i="55"/>
  <c r="AU47" i="55"/>
  <c r="AW47" i="55"/>
  <c r="AX47" i="55"/>
  <c r="BU45" i="35"/>
  <c r="BW45" i="33"/>
  <c r="AW46" i="35"/>
  <c r="AM46" i="35" s="1"/>
  <c r="AK11" i="35"/>
  <c r="AY46" i="33"/>
  <c r="AJ46" i="49"/>
  <c r="W46" i="51"/>
  <c r="B46" i="52"/>
  <c r="B46" i="50"/>
  <c r="F46" i="52"/>
  <c r="AA46" i="51"/>
  <c r="F46" i="50"/>
  <c r="C46" i="52"/>
  <c r="X46" i="51"/>
  <c r="C46" i="50"/>
  <c r="D46" i="52"/>
  <c r="Y46" i="51"/>
  <c r="D46" i="50"/>
  <c r="E46" i="52"/>
  <c r="Z46" i="51"/>
  <c r="E46" i="50"/>
  <c r="AE46" i="49"/>
  <c r="AF46" i="49"/>
  <c r="AH46" i="49"/>
  <c r="AI46" i="49"/>
  <c r="AG46" i="49"/>
  <c r="J47" i="55" l="1"/>
  <c r="AT47" i="55"/>
  <c r="K47" i="55"/>
  <c r="O47" i="55"/>
  <c r="Q47" i="55" s="1"/>
  <c r="M47" i="55"/>
  <c r="N47" i="55"/>
  <c r="L47" i="55"/>
  <c r="B36" i="60"/>
  <c r="B36" i="58"/>
  <c r="G36" i="58" s="1"/>
  <c r="B36" i="57"/>
  <c r="G36" i="57" s="1"/>
  <c r="B36" i="59"/>
  <c r="H36" i="56"/>
  <c r="J36" i="56" s="1"/>
  <c r="G36" i="56"/>
  <c r="AV47" i="55"/>
  <c r="AH48" i="55"/>
  <c r="AI48" i="55"/>
  <c r="AK48" i="55"/>
  <c r="AJ48" i="55"/>
  <c r="R47" i="55"/>
  <c r="BI46" i="35"/>
  <c r="AR46" i="35"/>
  <c r="BO46" i="35" s="1"/>
  <c r="AX46" i="35"/>
  <c r="AN46" i="35" s="1"/>
  <c r="BD46" i="35" s="1"/>
  <c r="AZ46" i="35"/>
  <c r="AP46" i="35" s="1"/>
  <c r="BF46" i="35" s="1"/>
  <c r="AY46" i="35"/>
  <c r="AO46" i="35" s="1"/>
  <c r="BA46" i="35"/>
  <c r="AQ46" i="35" s="1"/>
  <c r="AU11" i="49"/>
  <c r="J11" i="49"/>
  <c r="F12" i="49"/>
  <c r="D12" i="49"/>
  <c r="C12" i="49"/>
  <c r="G12" i="49"/>
  <c r="E12" i="49"/>
  <c r="AZ46" i="33"/>
  <c r="AP46" i="33" s="1"/>
  <c r="AU46" i="33" s="1"/>
  <c r="BR46" i="33" s="1"/>
  <c r="BA46" i="33"/>
  <c r="AQ46" i="33" s="1"/>
  <c r="AV46" i="33" s="1"/>
  <c r="BS46" i="33" s="1"/>
  <c r="BB46" i="33"/>
  <c r="AR46" i="33" s="1"/>
  <c r="AW46" i="33" s="1"/>
  <c r="BT46" i="33" s="1"/>
  <c r="BC46" i="33"/>
  <c r="AS46" i="33" s="1"/>
  <c r="AX46" i="33" s="1"/>
  <c r="BU46" i="33" s="1"/>
  <c r="AO46" i="33"/>
  <c r="AT46" i="33" s="1"/>
  <c r="BQ46" i="33" s="1"/>
  <c r="J46" i="52"/>
  <c r="P46" i="52"/>
  <c r="R46" i="50"/>
  <c r="L46" i="50"/>
  <c r="Q46" i="50"/>
  <c r="K46" i="50"/>
  <c r="AM46" i="51"/>
  <c r="AG46" i="51"/>
  <c r="AL46" i="51"/>
  <c r="AF46" i="51"/>
  <c r="O46" i="50"/>
  <c r="I46" i="50"/>
  <c r="R46" i="52"/>
  <c r="L46" i="52"/>
  <c r="K46" i="52"/>
  <c r="Q46" i="52"/>
  <c r="BK46" i="33"/>
  <c r="AD46" i="51"/>
  <c r="AJ46" i="51"/>
  <c r="H46" i="50"/>
  <c r="M46" i="50"/>
  <c r="N46" i="50"/>
  <c r="G46" i="50"/>
  <c r="P46" i="50"/>
  <c r="J46" i="50"/>
  <c r="BC46" i="35"/>
  <c r="N46" i="52"/>
  <c r="H46" i="52"/>
  <c r="M46" i="52"/>
  <c r="G46" i="52"/>
  <c r="O46" i="52"/>
  <c r="I46" i="52"/>
  <c r="AE46" i="51"/>
  <c r="AK46" i="51"/>
  <c r="AH46" i="51"/>
  <c r="AC46" i="51"/>
  <c r="AI46" i="51"/>
  <c r="AB46" i="51"/>
  <c r="AM46" i="49"/>
  <c r="AL46" i="49"/>
  <c r="AN46" i="49"/>
  <c r="AK46" i="49"/>
  <c r="H36" i="58" l="1"/>
  <c r="J36" i="58" s="1"/>
  <c r="I37" i="58" s="1"/>
  <c r="S47" i="55"/>
  <c r="P47" i="55"/>
  <c r="H36" i="57"/>
  <c r="J36" i="57" s="1"/>
  <c r="I37" i="57" s="1"/>
  <c r="K36" i="57" s="1"/>
  <c r="H36" i="60"/>
  <c r="J36" i="60" s="1"/>
  <c r="I37" i="60" s="1"/>
  <c r="G36" i="60"/>
  <c r="G36" i="59"/>
  <c r="H36" i="59"/>
  <c r="J36" i="59" s="1"/>
  <c r="I37" i="59" s="1"/>
  <c r="K36" i="58"/>
  <c r="I37" i="56"/>
  <c r="Z48" i="55"/>
  <c r="H47" i="55"/>
  <c r="F48" i="55" s="1"/>
  <c r="BK46" i="35"/>
  <c r="AT46" i="35"/>
  <c r="BQ46" i="35" s="1"/>
  <c r="BL46" i="35"/>
  <c r="AU46" i="35"/>
  <c r="BR46" i="35" s="1"/>
  <c r="BM46" i="35"/>
  <c r="AV46" i="35"/>
  <c r="BS46" i="35" s="1"/>
  <c r="BJ46" i="35"/>
  <c r="AS46" i="35"/>
  <c r="BP46" i="35" s="1"/>
  <c r="BG46" i="35"/>
  <c r="BE46" i="35"/>
  <c r="BH46" i="35"/>
  <c r="BB46" i="35"/>
  <c r="AR12" i="49"/>
  <c r="D12" i="51"/>
  <c r="AY12" i="49"/>
  <c r="O12" i="49"/>
  <c r="F12" i="51"/>
  <c r="AT12" i="49"/>
  <c r="Q12" i="49"/>
  <c r="BA12" i="49"/>
  <c r="AW12" i="49"/>
  <c r="R12" i="49"/>
  <c r="B12" i="51"/>
  <c r="M12" i="35"/>
  <c r="C12" i="35" s="1"/>
  <c r="AP12" i="49"/>
  <c r="M12" i="49"/>
  <c r="O12" i="33"/>
  <c r="K12" i="49"/>
  <c r="C12" i="51"/>
  <c r="AQ12" i="49"/>
  <c r="AX12" i="49"/>
  <c r="N12" i="49"/>
  <c r="AV11" i="49"/>
  <c r="AS12" i="49"/>
  <c r="E12" i="51"/>
  <c r="P12" i="49"/>
  <c r="AZ12" i="49"/>
  <c r="BH46" i="33"/>
  <c r="BI46" i="33"/>
  <c r="BG46" i="33"/>
  <c r="BF46" i="33"/>
  <c r="BO46" i="33"/>
  <c r="BN46" i="33"/>
  <c r="BJ46" i="33"/>
  <c r="BE46" i="33"/>
  <c r="BM46" i="33"/>
  <c r="BL46" i="33"/>
  <c r="BD46" i="33"/>
  <c r="S46" i="50"/>
  <c r="T46" i="50" s="1"/>
  <c r="S46" i="52"/>
  <c r="T46" i="52" s="1"/>
  <c r="AN46" i="51"/>
  <c r="AO46" i="51" s="1"/>
  <c r="AC46" i="49"/>
  <c r="AD46" i="49" s="1"/>
  <c r="G36" i="68" l="1"/>
  <c r="K36" i="60"/>
  <c r="K36" i="59"/>
  <c r="AI37" i="56"/>
  <c r="D37" i="68"/>
  <c r="AC37" i="56"/>
  <c r="W37" i="56"/>
  <c r="E37" i="68"/>
  <c r="R37" i="56"/>
  <c r="X37" i="56"/>
  <c r="Q37" i="56"/>
  <c r="C37" i="68"/>
  <c r="F37" i="68"/>
  <c r="B37" i="68"/>
  <c r="AJ37" i="56"/>
  <c r="AD37" i="56"/>
  <c r="K36" i="56"/>
  <c r="E48" i="55"/>
  <c r="AO48" i="55" s="1"/>
  <c r="C48" i="55"/>
  <c r="AM48" i="55" s="1"/>
  <c r="D48" i="55"/>
  <c r="AN48" i="55" s="1"/>
  <c r="G48" i="55"/>
  <c r="AQ48" i="55" s="1"/>
  <c r="AA48" i="55"/>
  <c r="X49" i="55"/>
  <c r="U49" i="55"/>
  <c r="W49" i="55"/>
  <c r="V49" i="55"/>
  <c r="Y49" i="55"/>
  <c r="AP48" i="55"/>
  <c r="I47" i="55"/>
  <c r="AS47" i="55" s="1"/>
  <c r="AR47" i="55"/>
  <c r="BN46" i="35"/>
  <c r="BT46" i="35"/>
  <c r="H12" i="35"/>
  <c r="AE12" i="35" s="1"/>
  <c r="S12" i="35"/>
  <c r="Y12" i="35"/>
  <c r="N12" i="35"/>
  <c r="H12" i="51"/>
  <c r="N12" i="51"/>
  <c r="M12" i="51"/>
  <c r="G12" i="51"/>
  <c r="L12" i="51"/>
  <c r="R12" i="51"/>
  <c r="V12" i="49"/>
  <c r="T12" i="49"/>
  <c r="U12" i="49"/>
  <c r="S12" i="49"/>
  <c r="K12" i="51"/>
  <c r="Q12" i="51"/>
  <c r="O12" i="51"/>
  <c r="I12" i="51"/>
  <c r="P12" i="51"/>
  <c r="J12" i="51"/>
  <c r="C12" i="33"/>
  <c r="Q12" i="33"/>
  <c r="E12" i="33" s="1"/>
  <c r="AC12" i="33" s="1"/>
  <c r="S12" i="33"/>
  <c r="G12" i="33" s="1"/>
  <c r="AE12" i="33" s="1"/>
  <c r="R12" i="33"/>
  <c r="F12" i="33" s="1"/>
  <c r="AD12" i="33" s="1"/>
  <c r="P12" i="33"/>
  <c r="D12" i="33" s="1"/>
  <c r="AB12" i="33" s="1"/>
  <c r="BV46" i="33"/>
  <c r="BP46" i="33"/>
  <c r="AB47" i="49"/>
  <c r="AA47" i="49"/>
  <c r="Z47" i="49"/>
  <c r="X47" i="49"/>
  <c r="Y47" i="49"/>
  <c r="H37" i="68" l="1"/>
  <c r="M48" i="55"/>
  <c r="AX48" i="55"/>
  <c r="O48" i="55"/>
  <c r="S48" i="55" s="1"/>
  <c r="T37" i="56"/>
  <c r="R37" i="57"/>
  <c r="C37" i="56"/>
  <c r="R37" i="58"/>
  <c r="R37" i="59"/>
  <c r="R37" i="60"/>
  <c r="AF37" i="56"/>
  <c r="AD37" i="59"/>
  <c r="F37" i="56"/>
  <c r="AD37" i="58"/>
  <c r="AD37" i="60"/>
  <c r="AD37" i="57"/>
  <c r="Q37" i="59"/>
  <c r="S37" i="59" s="1"/>
  <c r="Q37" i="58"/>
  <c r="S37" i="58" s="1"/>
  <c r="Q37" i="57"/>
  <c r="S37" i="57" s="1"/>
  <c r="S37" i="56"/>
  <c r="Q37" i="60"/>
  <c r="S37" i="60" s="1"/>
  <c r="W37" i="57"/>
  <c r="Y37" i="57" s="1"/>
  <c r="W37" i="58"/>
  <c r="Y37" i="58" s="1"/>
  <c r="W37" i="59"/>
  <c r="Y37" i="59" s="1"/>
  <c r="Y37" i="56"/>
  <c r="W37" i="60"/>
  <c r="Y37" i="60" s="1"/>
  <c r="AC37" i="58"/>
  <c r="AE37" i="58" s="1"/>
  <c r="AE37" i="56"/>
  <c r="AC37" i="59"/>
  <c r="AE37" i="59" s="1"/>
  <c r="AC37" i="60"/>
  <c r="AE37" i="60" s="1"/>
  <c r="AC37" i="57"/>
  <c r="AE37" i="57" s="1"/>
  <c r="Z37" i="56"/>
  <c r="X37" i="57"/>
  <c r="X37" i="60"/>
  <c r="X37" i="58"/>
  <c r="X37" i="59"/>
  <c r="D37" i="56"/>
  <c r="AJ37" i="59"/>
  <c r="AL37" i="56"/>
  <c r="AM38" i="56" s="1"/>
  <c r="AJ37" i="58"/>
  <c r="AJ37" i="57"/>
  <c r="AJ37" i="60"/>
  <c r="E37" i="56"/>
  <c r="AI37" i="58"/>
  <c r="AK37" i="58" s="1"/>
  <c r="AI37" i="59"/>
  <c r="AK37" i="59" s="1"/>
  <c r="AK37" i="56"/>
  <c r="AI37" i="57"/>
  <c r="AK37" i="57" s="1"/>
  <c r="AI37" i="60"/>
  <c r="AK37" i="60" s="1"/>
  <c r="AD49" i="55"/>
  <c r="J48" i="55"/>
  <c r="N48" i="55"/>
  <c r="AT48" i="55"/>
  <c r="L48" i="55"/>
  <c r="AW48" i="55"/>
  <c r="AU48" i="55"/>
  <c r="AV48" i="55"/>
  <c r="AF49" i="55"/>
  <c r="AC49" i="55"/>
  <c r="AE49" i="55"/>
  <c r="AB49" i="55"/>
  <c r="AG49" i="55"/>
  <c r="K48" i="55"/>
  <c r="I12" i="33"/>
  <c r="H12" i="49"/>
  <c r="BW46" i="33"/>
  <c r="H12" i="33"/>
  <c r="BU46" i="35"/>
  <c r="S12" i="51"/>
  <c r="T12" i="51" s="1"/>
  <c r="AW47" i="35"/>
  <c r="AM47" i="35" s="1"/>
  <c r="L12" i="33"/>
  <c r="J12" i="33"/>
  <c r="AA12" i="33"/>
  <c r="Z12" i="33"/>
  <c r="O12" i="35"/>
  <c r="D12" i="35"/>
  <c r="K12" i="33"/>
  <c r="M12" i="33"/>
  <c r="T12" i="33"/>
  <c r="N12" i="33"/>
  <c r="AY47" i="33"/>
  <c r="AO47" i="33" s="1"/>
  <c r="AT47" i="33" s="1"/>
  <c r="BQ47" i="33" s="1"/>
  <c r="AJ47" i="49"/>
  <c r="C47" i="52"/>
  <c r="C47" i="50"/>
  <c r="D47" i="52"/>
  <c r="D47" i="50"/>
  <c r="F47" i="52"/>
  <c r="F47" i="50"/>
  <c r="B47" i="52"/>
  <c r="B47" i="50"/>
  <c r="E47" i="52"/>
  <c r="E47" i="50"/>
  <c r="AI47" i="49"/>
  <c r="AF47" i="49"/>
  <c r="AE47" i="49"/>
  <c r="AG47" i="49"/>
  <c r="AH47" i="49"/>
  <c r="P48" i="55" l="1"/>
  <c r="H48" i="55" s="1"/>
  <c r="Q48" i="55"/>
  <c r="R48" i="55"/>
  <c r="AL37" i="60"/>
  <c r="E37" i="60"/>
  <c r="Z37" i="60"/>
  <c r="AA38" i="60" s="1"/>
  <c r="D37" i="60"/>
  <c r="T37" i="60"/>
  <c r="U38" i="60" s="1"/>
  <c r="C37" i="60"/>
  <c r="AF37" i="60"/>
  <c r="F37" i="60"/>
  <c r="Z37" i="59"/>
  <c r="AA38" i="59" s="1"/>
  <c r="D37" i="59"/>
  <c r="AF37" i="59"/>
  <c r="AG38" i="59" s="1"/>
  <c r="F37" i="59"/>
  <c r="T37" i="59"/>
  <c r="C37" i="59"/>
  <c r="AL37" i="59"/>
  <c r="AM38" i="59" s="1"/>
  <c r="E37" i="59"/>
  <c r="AM38" i="60"/>
  <c r="Z37" i="58"/>
  <c r="AA38" i="58" s="1"/>
  <c r="D37" i="58"/>
  <c r="AA38" i="56"/>
  <c r="T37" i="58"/>
  <c r="U38" i="58" s="1"/>
  <c r="C37" i="58"/>
  <c r="AF37" i="58"/>
  <c r="AG38" i="58" s="1"/>
  <c r="F37" i="58"/>
  <c r="AL37" i="58"/>
  <c r="AM38" i="58" s="1"/>
  <c r="E37" i="58"/>
  <c r="Z37" i="57"/>
  <c r="AA38" i="57" s="1"/>
  <c r="D37" i="57"/>
  <c r="U38" i="59"/>
  <c r="AG38" i="56"/>
  <c r="AG38" i="60"/>
  <c r="B37" i="56"/>
  <c r="E37" i="57"/>
  <c r="AL37" i="57"/>
  <c r="AM38" i="57" s="1"/>
  <c r="T37" i="57"/>
  <c r="U38" i="57" s="1"/>
  <c r="C37" i="57"/>
  <c r="AF37" i="57"/>
  <c r="AG38" i="57" s="1"/>
  <c r="F37" i="57"/>
  <c r="U38" i="56"/>
  <c r="AH49" i="55"/>
  <c r="AJ49" i="55"/>
  <c r="AI49" i="55"/>
  <c r="AK49" i="55"/>
  <c r="BI47" i="35"/>
  <c r="AR47" i="35"/>
  <c r="BO47" i="35" s="1"/>
  <c r="AX47" i="35"/>
  <c r="AN47" i="35" s="1"/>
  <c r="BD47" i="35" s="1"/>
  <c r="AZ47" i="35"/>
  <c r="AP47" i="35" s="1"/>
  <c r="BF47" i="35" s="1"/>
  <c r="BA47" i="35"/>
  <c r="AQ47" i="35" s="1"/>
  <c r="BG47" i="35" s="1"/>
  <c r="AY47" i="35"/>
  <c r="AO47" i="35" s="1"/>
  <c r="Z12" i="35"/>
  <c r="I12" i="35"/>
  <c r="AF12" i="35" s="1"/>
  <c r="T12" i="35"/>
  <c r="Y12" i="33"/>
  <c r="AK12" i="33"/>
  <c r="P12" i="35"/>
  <c r="E12" i="35"/>
  <c r="AF12" i="33"/>
  <c r="U12" i="33"/>
  <c r="AG12" i="33"/>
  <c r="AH12" i="33"/>
  <c r="V12" i="33"/>
  <c r="AJ12" i="33"/>
  <c r="X12" i="33"/>
  <c r="W12" i="33"/>
  <c r="AI12" i="33"/>
  <c r="BE47" i="33"/>
  <c r="BC47" i="33"/>
  <c r="AS47" i="33" s="1"/>
  <c r="AX47" i="33" s="1"/>
  <c r="BU47" i="33" s="1"/>
  <c r="AZ47" i="33"/>
  <c r="AP47" i="33" s="1"/>
  <c r="AU47" i="33" s="1"/>
  <c r="BR47" i="33" s="1"/>
  <c r="BA47" i="33"/>
  <c r="AQ47" i="33" s="1"/>
  <c r="AV47" i="33" s="1"/>
  <c r="BS47" i="33" s="1"/>
  <c r="BB47" i="33"/>
  <c r="AR47" i="33" s="1"/>
  <c r="AW47" i="33" s="1"/>
  <c r="BT47" i="33" s="1"/>
  <c r="BK47" i="33"/>
  <c r="H47" i="50"/>
  <c r="N47" i="50"/>
  <c r="M47" i="50"/>
  <c r="G47" i="50"/>
  <c r="BC47" i="35"/>
  <c r="J47" i="50"/>
  <c r="P47" i="50"/>
  <c r="N47" i="52"/>
  <c r="M47" i="52"/>
  <c r="G47" i="52"/>
  <c r="H47" i="52"/>
  <c r="K47" i="50"/>
  <c r="Q47" i="50"/>
  <c r="R47" i="50"/>
  <c r="L47" i="50"/>
  <c r="O47" i="50"/>
  <c r="I47" i="50"/>
  <c r="P47" i="52"/>
  <c r="J47" i="52"/>
  <c r="Q47" i="52"/>
  <c r="K47" i="52"/>
  <c r="R47" i="52"/>
  <c r="L47" i="52"/>
  <c r="I47" i="52"/>
  <c r="O47" i="52"/>
  <c r="AK47" i="49"/>
  <c r="AN47" i="49"/>
  <c r="AM47" i="49"/>
  <c r="AL47" i="49"/>
  <c r="E49" i="55" l="1"/>
  <c r="AO49" i="55" s="1"/>
  <c r="I48" i="55"/>
  <c r="AS48" i="55" s="1"/>
  <c r="G49" i="55"/>
  <c r="AQ49" i="55" s="1"/>
  <c r="C49" i="55"/>
  <c r="AR48" i="55"/>
  <c r="F49" i="55"/>
  <c r="AP49" i="55" s="1"/>
  <c r="D49" i="55"/>
  <c r="L49" i="55" s="1"/>
  <c r="B37" i="60"/>
  <c r="B37" i="59"/>
  <c r="B37" i="57"/>
  <c r="G37" i="57" s="1"/>
  <c r="B37" i="58"/>
  <c r="G37" i="56"/>
  <c r="H37" i="56"/>
  <c r="J37" i="56" s="1"/>
  <c r="Z49" i="55"/>
  <c r="U50" i="55" s="1"/>
  <c r="AU49" i="55"/>
  <c r="AN49" i="55"/>
  <c r="AM49" i="55"/>
  <c r="N49" i="55"/>
  <c r="AW49" i="55"/>
  <c r="BH47" i="35"/>
  <c r="BB47" i="35"/>
  <c r="BK47" i="35"/>
  <c r="AT47" i="35"/>
  <c r="BQ47" i="35" s="1"/>
  <c r="BM47" i="35"/>
  <c r="AV47" i="35"/>
  <c r="BS47" i="35" s="1"/>
  <c r="AL12" i="33"/>
  <c r="AM12" i="33" s="1"/>
  <c r="L12" i="49" s="1"/>
  <c r="BL47" i="35"/>
  <c r="AU47" i="35"/>
  <c r="BR47" i="35" s="1"/>
  <c r="BJ47" i="35"/>
  <c r="AS47" i="35"/>
  <c r="BP47" i="35" s="1"/>
  <c r="BE47" i="35"/>
  <c r="Q12" i="35"/>
  <c r="G12" i="35" s="1"/>
  <c r="F12" i="35"/>
  <c r="U12" i="35"/>
  <c r="AA12" i="35"/>
  <c r="J12" i="35"/>
  <c r="AG12" i="35" s="1"/>
  <c r="BI47" i="33"/>
  <c r="BG47" i="33"/>
  <c r="BF47" i="33"/>
  <c r="BH47" i="33"/>
  <c r="BL47" i="33"/>
  <c r="BM47" i="33"/>
  <c r="BN47" i="33"/>
  <c r="BJ47" i="33"/>
  <c r="BO47" i="33"/>
  <c r="BD47" i="33"/>
  <c r="S47" i="50"/>
  <c r="T47" i="50" s="1"/>
  <c r="S47" i="52"/>
  <c r="T47" i="52" s="1"/>
  <c r="AC47" i="49"/>
  <c r="AD47" i="49" s="1"/>
  <c r="AV49" i="55" l="1"/>
  <c r="X50" i="55"/>
  <c r="K49" i="55"/>
  <c r="AX49" i="55"/>
  <c r="O49" i="55"/>
  <c r="Q49" i="55" s="1"/>
  <c r="J49" i="55"/>
  <c r="M49" i="55"/>
  <c r="AT49" i="55"/>
  <c r="H37" i="57"/>
  <c r="J37" i="57" s="1"/>
  <c r="I38" i="57" s="1"/>
  <c r="H37" i="60"/>
  <c r="J37" i="60" s="1"/>
  <c r="I38" i="60" s="1"/>
  <c r="G37" i="60"/>
  <c r="H37" i="59"/>
  <c r="J37" i="59" s="1"/>
  <c r="I38" i="59" s="1"/>
  <c r="G37" i="59"/>
  <c r="H37" i="58"/>
  <c r="J37" i="58" s="1"/>
  <c r="I38" i="58" s="1"/>
  <c r="G37" i="58"/>
  <c r="I38" i="56"/>
  <c r="K37" i="57"/>
  <c r="Y50" i="55"/>
  <c r="V50" i="55"/>
  <c r="AA49" i="55"/>
  <c r="W50" i="55"/>
  <c r="R49" i="55"/>
  <c r="X12" i="35"/>
  <c r="P49" i="55"/>
  <c r="S49" i="55"/>
  <c r="BN47" i="35"/>
  <c r="BT47" i="35"/>
  <c r="R12" i="35"/>
  <c r="AB12" i="35"/>
  <c r="K12" i="35"/>
  <c r="AH12" i="35" s="1"/>
  <c r="V12" i="35"/>
  <c r="L12" i="35"/>
  <c r="AI12" i="35" s="1"/>
  <c r="W12" i="35"/>
  <c r="AC12" i="35"/>
  <c r="BV47" i="33"/>
  <c r="BP47" i="33"/>
  <c r="AB48" i="49"/>
  <c r="Z48" i="49"/>
  <c r="Y48" i="49"/>
  <c r="AA48" i="49"/>
  <c r="X48" i="49"/>
  <c r="AE50" i="55" l="1"/>
  <c r="K37" i="60"/>
  <c r="G37" i="68"/>
  <c r="K37" i="59"/>
  <c r="K37" i="58"/>
  <c r="C38" i="68"/>
  <c r="B38" i="68"/>
  <c r="R38" i="56"/>
  <c r="AJ38" i="56"/>
  <c r="F38" i="68"/>
  <c r="AC38" i="56"/>
  <c r="D38" i="68"/>
  <c r="AD38" i="56"/>
  <c r="Q38" i="56"/>
  <c r="AI38" i="56"/>
  <c r="E38" i="68"/>
  <c r="X38" i="56"/>
  <c r="W38" i="56"/>
  <c r="K37" i="56"/>
  <c r="AC50" i="55"/>
  <c r="AD50" i="55"/>
  <c r="AF50" i="55"/>
  <c r="AB50" i="55"/>
  <c r="AG50" i="55"/>
  <c r="AH50" i="55" s="1"/>
  <c r="H49" i="55"/>
  <c r="AR49" i="55" s="1"/>
  <c r="BU47" i="35"/>
  <c r="AD12" i="35"/>
  <c r="BW47" i="33"/>
  <c r="AJ12" i="35"/>
  <c r="AW48" i="35"/>
  <c r="AM48" i="35" s="1"/>
  <c r="F48" i="52"/>
  <c r="L48" i="52" s="1"/>
  <c r="AY48" i="33"/>
  <c r="AO48" i="33" s="1"/>
  <c r="AT48" i="33" s="1"/>
  <c r="BQ48" i="33" s="1"/>
  <c r="F48" i="50"/>
  <c r="R48" i="50" s="1"/>
  <c r="AA48" i="51"/>
  <c r="AM48" i="51" s="1"/>
  <c r="AI48" i="49"/>
  <c r="AJ48" i="49"/>
  <c r="AM48" i="49" s="1"/>
  <c r="AE48" i="49"/>
  <c r="AG48" i="49"/>
  <c r="C48" i="52"/>
  <c r="X48" i="51"/>
  <c r="C48" i="50"/>
  <c r="Y48" i="51"/>
  <c r="D48" i="52"/>
  <c r="D48" i="50"/>
  <c r="Z48" i="51"/>
  <c r="E48" i="52"/>
  <c r="E48" i="50"/>
  <c r="AF48" i="49"/>
  <c r="B48" i="52"/>
  <c r="W48" i="51"/>
  <c r="B48" i="50"/>
  <c r="AH48" i="49"/>
  <c r="H38" i="68" l="1"/>
  <c r="AC38" i="58"/>
  <c r="AE38" i="58" s="1"/>
  <c r="AC38" i="59"/>
  <c r="AE38" i="59" s="1"/>
  <c r="AC38" i="57"/>
  <c r="AE38" i="57" s="1"/>
  <c r="AC38" i="60"/>
  <c r="AE38" i="60" s="1"/>
  <c r="AE38" i="56"/>
  <c r="W38" i="59"/>
  <c r="Y38" i="59" s="1"/>
  <c r="W38" i="58"/>
  <c r="Y38" i="58" s="1"/>
  <c r="W38" i="57"/>
  <c r="Y38" i="57" s="1"/>
  <c r="W38" i="60"/>
  <c r="Y38" i="60" s="1"/>
  <c r="Y38" i="56"/>
  <c r="AD38" i="59"/>
  <c r="AD38" i="57"/>
  <c r="F38" i="56"/>
  <c r="AF38" i="56"/>
  <c r="AD38" i="60"/>
  <c r="AD38" i="58"/>
  <c r="AJ38" i="58"/>
  <c r="AJ38" i="59"/>
  <c r="E38" i="56"/>
  <c r="AJ38" i="60"/>
  <c r="AJ38" i="57"/>
  <c r="AL38" i="56"/>
  <c r="T38" i="56"/>
  <c r="U39" i="56" s="1"/>
  <c r="R38" i="60"/>
  <c r="R38" i="57"/>
  <c r="C38" i="56"/>
  <c r="R38" i="59"/>
  <c r="R38" i="58"/>
  <c r="AI38" i="58"/>
  <c r="AK38" i="58" s="1"/>
  <c r="AI38" i="60"/>
  <c r="AK38" i="60" s="1"/>
  <c r="AI38" i="57"/>
  <c r="AK38" i="57" s="1"/>
  <c r="AK38" i="56"/>
  <c r="AI38" i="59"/>
  <c r="AK38" i="59" s="1"/>
  <c r="X38" i="59"/>
  <c r="Z38" i="56"/>
  <c r="D38" i="56"/>
  <c r="X38" i="58"/>
  <c r="X38" i="57"/>
  <c r="X38" i="60"/>
  <c r="Q38" i="59"/>
  <c r="S38" i="59" s="1"/>
  <c r="Q38" i="60"/>
  <c r="S38" i="60" s="1"/>
  <c r="Q38" i="57"/>
  <c r="S38" i="57" s="1"/>
  <c r="Q38" i="58"/>
  <c r="S38" i="58" s="1"/>
  <c r="S38" i="56"/>
  <c r="AI50" i="55"/>
  <c r="F50" i="55"/>
  <c r="I49" i="55"/>
  <c r="AS49" i="55" s="1"/>
  <c r="AK50" i="55"/>
  <c r="D50" i="55"/>
  <c r="C50" i="55"/>
  <c r="AM50" i="55" s="1"/>
  <c r="G50" i="55"/>
  <c r="AJ50" i="55"/>
  <c r="E50" i="55"/>
  <c r="R48" i="52"/>
  <c r="AK12" i="35"/>
  <c r="BI48" i="35"/>
  <c r="AR48" i="35"/>
  <c r="BO48" i="35" s="1"/>
  <c r="AX48" i="35"/>
  <c r="AN48" i="35" s="1"/>
  <c r="AZ48" i="35"/>
  <c r="AP48" i="35" s="1"/>
  <c r="BF48" i="35" s="1"/>
  <c r="BA48" i="35"/>
  <c r="AQ48" i="35" s="1"/>
  <c r="AY48" i="35"/>
  <c r="AO48" i="35" s="1"/>
  <c r="BE48" i="35" s="1"/>
  <c r="AU12" i="49"/>
  <c r="F13" i="49"/>
  <c r="G13" i="49"/>
  <c r="D13" i="49"/>
  <c r="E13" i="49"/>
  <c r="C13" i="49"/>
  <c r="J12" i="49"/>
  <c r="AG48" i="51"/>
  <c r="BE48" i="33"/>
  <c r="AZ48" i="33"/>
  <c r="AP48" i="33" s="1"/>
  <c r="AU48" i="33" s="1"/>
  <c r="BR48" i="33" s="1"/>
  <c r="BB48" i="33"/>
  <c r="AR48" i="33" s="1"/>
  <c r="AW48" i="33" s="1"/>
  <c r="BT48" i="33" s="1"/>
  <c r="BC48" i="33"/>
  <c r="BO48" i="33" s="1"/>
  <c r="BA48" i="33"/>
  <c r="AQ48" i="33" s="1"/>
  <c r="AV48" i="33" s="1"/>
  <c r="BS48" i="33" s="1"/>
  <c r="L48" i="50"/>
  <c r="AO50" i="55"/>
  <c r="AP50" i="55"/>
  <c r="AN48" i="49"/>
  <c r="N48" i="52"/>
  <c r="M48" i="52"/>
  <c r="H48" i="52"/>
  <c r="G48" i="52"/>
  <c r="AL48" i="51"/>
  <c r="AF48" i="51"/>
  <c r="P48" i="52"/>
  <c r="J48" i="52"/>
  <c r="AK48" i="51"/>
  <c r="AE48" i="51"/>
  <c r="O48" i="50"/>
  <c r="I48" i="50"/>
  <c r="K48" i="50"/>
  <c r="Q48" i="50"/>
  <c r="AJ48" i="51"/>
  <c r="AD48" i="51"/>
  <c r="AK48" i="49"/>
  <c r="BC48" i="35"/>
  <c r="O48" i="52"/>
  <c r="I48" i="52"/>
  <c r="BK48" i="33"/>
  <c r="AL48" i="49"/>
  <c r="H48" i="50"/>
  <c r="M48" i="50"/>
  <c r="N48" i="50"/>
  <c r="G48" i="50"/>
  <c r="AB48" i="51"/>
  <c r="AC48" i="51"/>
  <c r="AH48" i="51"/>
  <c r="AI48" i="51"/>
  <c r="Q48" i="52"/>
  <c r="K48" i="52"/>
  <c r="P48" i="50"/>
  <c r="J48" i="50"/>
  <c r="Z50" i="55" l="1"/>
  <c r="O50" i="55"/>
  <c r="T38" i="60"/>
  <c r="C38" i="60"/>
  <c r="Z38" i="60"/>
  <c r="AA39" i="60" s="1"/>
  <c r="D38" i="60"/>
  <c r="AF38" i="60"/>
  <c r="AG39" i="60" s="1"/>
  <c r="F38" i="60"/>
  <c r="AL38" i="60"/>
  <c r="AM39" i="60" s="1"/>
  <c r="E38" i="60"/>
  <c r="AL38" i="59"/>
  <c r="AM39" i="59" s="1"/>
  <c r="E38" i="59"/>
  <c r="Z38" i="59"/>
  <c r="D38" i="59"/>
  <c r="T38" i="59"/>
  <c r="U39" i="59" s="1"/>
  <c r="C38" i="59"/>
  <c r="AF38" i="59"/>
  <c r="AG39" i="59" s="1"/>
  <c r="F38" i="59"/>
  <c r="AA39" i="56"/>
  <c r="U39" i="60"/>
  <c r="AF38" i="58"/>
  <c r="AG39" i="58" s="1"/>
  <c r="F38" i="58"/>
  <c r="AM39" i="56"/>
  <c r="AG39" i="56"/>
  <c r="B38" i="56"/>
  <c r="H38" i="56" s="1"/>
  <c r="J38" i="56" s="1"/>
  <c r="AL38" i="58"/>
  <c r="AM39" i="58" s="1"/>
  <c r="E38" i="58"/>
  <c r="Z38" i="58"/>
  <c r="AA39" i="58" s="1"/>
  <c r="D38" i="58"/>
  <c r="T38" i="58"/>
  <c r="U39" i="58" s="1"/>
  <c r="C38" i="58"/>
  <c r="AL38" i="57"/>
  <c r="AM39" i="57" s="1"/>
  <c r="E38" i="57"/>
  <c r="D38" i="57"/>
  <c r="Z38" i="57"/>
  <c r="AA39" i="57" s="1"/>
  <c r="AA39" i="59"/>
  <c r="F38" i="57"/>
  <c r="AF38" i="57"/>
  <c r="AG39" i="57" s="1"/>
  <c r="T38" i="57"/>
  <c r="U39" i="57" s="1"/>
  <c r="C38" i="57"/>
  <c r="AW50" i="55"/>
  <c r="L50" i="55"/>
  <c r="AN50" i="55"/>
  <c r="AT50" i="55"/>
  <c r="AX50" i="55"/>
  <c r="AQ50" i="55"/>
  <c r="AV50" i="55"/>
  <c r="N50" i="55"/>
  <c r="K50" i="55"/>
  <c r="J50" i="55"/>
  <c r="AU50" i="55"/>
  <c r="Y51" i="55"/>
  <c r="W51" i="55"/>
  <c r="V51" i="55"/>
  <c r="AA50" i="55"/>
  <c r="U51" i="55"/>
  <c r="M50" i="55"/>
  <c r="X51" i="55"/>
  <c r="BB48" i="35"/>
  <c r="BK48" i="35"/>
  <c r="AT48" i="35"/>
  <c r="BQ48" i="35" s="1"/>
  <c r="BM48" i="35"/>
  <c r="AV48" i="35"/>
  <c r="BS48" i="35" s="1"/>
  <c r="BG48" i="35"/>
  <c r="BL48" i="35"/>
  <c r="AU48" i="35"/>
  <c r="BR48" i="35" s="1"/>
  <c r="BJ48" i="35"/>
  <c r="AS48" i="35"/>
  <c r="BP48" i="35" s="1"/>
  <c r="BH48" i="35"/>
  <c r="BD48" i="35"/>
  <c r="AV12" i="49"/>
  <c r="O13" i="33"/>
  <c r="K13" i="49"/>
  <c r="AP13" i="49"/>
  <c r="B13" i="51"/>
  <c r="AW13" i="49"/>
  <c r="M13" i="49"/>
  <c r="R13" i="49"/>
  <c r="M13" i="35"/>
  <c r="C13" i="35" s="1"/>
  <c r="O13" i="49"/>
  <c r="AY13" i="49"/>
  <c r="AR13" i="49"/>
  <c r="D13" i="51"/>
  <c r="AQ13" i="49"/>
  <c r="AX13" i="49"/>
  <c r="N13" i="49"/>
  <c r="C13" i="51"/>
  <c r="F13" i="51"/>
  <c r="Q13" i="49"/>
  <c r="AT13" i="49"/>
  <c r="BA13" i="49"/>
  <c r="AS13" i="49"/>
  <c r="E13" i="51"/>
  <c r="P13" i="49"/>
  <c r="AZ13" i="49"/>
  <c r="BN48" i="33"/>
  <c r="BG48" i="33"/>
  <c r="BH48" i="33"/>
  <c r="BF48" i="33"/>
  <c r="BL48" i="33"/>
  <c r="BD48" i="33"/>
  <c r="BM48" i="33"/>
  <c r="AS48" i="33"/>
  <c r="AX48" i="33" s="1"/>
  <c r="BU48" i="33" s="1"/>
  <c r="AC48" i="49"/>
  <c r="AD48" i="49" s="1"/>
  <c r="R50" i="55"/>
  <c r="P50" i="55"/>
  <c r="Q50" i="55"/>
  <c r="S50" i="55"/>
  <c r="AN48" i="51"/>
  <c r="S48" i="50"/>
  <c r="T48" i="50" s="1"/>
  <c r="S48" i="52"/>
  <c r="T48" i="52" s="1"/>
  <c r="B38" i="60" l="1"/>
  <c r="G38" i="56"/>
  <c r="B38" i="59"/>
  <c r="B38" i="58"/>
  <c r="I39" i="56"/>
  <c r="B38" i="57"/>
  <c r="AE51" i="55"/>
  <c r="AB51" i="55"/>
  <c r="AG51" i="55"/>
  <c r="AK51" i="55" s="1"/>
  <c r="AF51" i="55"/>
  <c r="AC51" i="55"/>
  <c r="AD51" i="55"/>
  <c r="AH51" i="55"/>
  <c r="BN48" i="35"/>
  <c r="BT48" i="35"/>
  <c r="H13" i="51"/>
  <c r="M13" i="51"/>
  <c r="N13" i="51"/>
  <c r="G13" i="51"/>
  <c r="P13" i="51"/>
  <c r="J13" i="51"/>
  <c r="C13" i="33"/>
  <c r="S13" i="33"/>
  <c r="G13" i="33" s="1"/>
  <c r="AE13" i="33" s="1"/>
  <c r="R13" i="33"/>
  <c r="F13" i="33" s="1"/>
  <c r="AD13" i="33" s="1"/>
  <c r="P13" i="33"/>
  <c r="D13" i="33" s="1"/>
  <c r="AB13" i="33" s="1"/>
  <c r="Q13" i="33"/>
  <c r="E13" i="33" s="1"/>
  <c r="AC13" i="33" s="1"/>
  <c r="K13" i="51"/>
  <c r="Q13" i="51"/>
  <c r="O13" i="51"/>
  <c r="I13" i="51"/>
  <c r="T13" i="49"/>
  <c r="U13" i="49"/>
  <c r="V13" i="49"/>
  <c r="S13" i="49"/>
  <c r="L13" i="51"/>
  <c r="R13" i="51"/>
  <c r="Y13" i="35"/>
  <c r="H13" i="35"/>
  <c r="AE13" i="35" s="1"/>
  <c r="S13" i="35"/>
  <c r="N13" i="35"/>
  <c r="BI48" i="33"/>
  <c r="BV48" i="33"/>
  <c r="BP48" i="33"/>
  <c r="BJ48" i="33"/>
  <c r="Z49" i="49"/>
  <c r="D49" i="52" s="1"/>
  <c r="H50" i="55"/>
  <c r="C51" i="55" s="1"/>
  <c r="AB49" i="49"/>
  <c r="F49" i="52" s="1"/>
  <c r="Y49" i="49"/>
  <c r="AA49" i="49"/>
  <c r="X49" i="49"/>
  <c r="AI51" i="55" l="1"/>
  <c r="H38" i="60"/>
  <c r="J38" i="60" s="1"/>
  <c r="I39" i="60" s="1"/>
  <c r="G38" i="60"/>
  <c r="H38" i="59"/>
  <c r="J38" i="59" s="1"/>
  <c r="I39" i="59" s="1"/>
  <c r="G38" i="59"/>
  <c r="H38" i="58"/>
  <c r="J38" i="58" s="1"/>
  <c r="I39" i="58" s="1"/>
  <c r="G38" i="58"/>
  <c r="H38" i="57"/>
  <c r="J38" i="57" s="1"/>
  <c r="G38" i="57"/>
  <c r="K38" i="56"/>
  <c r="AJ51" i="55"/>
  <c r="I13" i="33"/>
  <c r="H13" i="49"/>
  <c r="BW48" i="33"/>
  <c r="BU48" i="35"/>
  <c r="H13" i="33"/>
  <c r="S13" i="51"/>
  <c r="T13" i="51" s="1"/>
  <c r="AR50" i="55"/>
  <c r="W49" i="51"/>
  <c r="AC49" i="51" s="1"/>
  <c r="AW49" i="35"/>
  <c r="AM49" i="35" s="1"/>
  <c r="N13" i="33"/>
  <c r="J13" i="33"/>
  <c r="AA13" i="33"/>
  <c r="Z13" i="33"/>
  <c r="T13" i="33"/>
  <c r="K13" i="33"/>
  <c r="O13" i="35"/>
  <c r="D13" i="35"/>
  <c r="L13" i="33"/>
  <c r="M13" i="33"/>
  <c r="D49" i="50"/>
  <c r="J49" i="50" s="1"/>
  <c r="Y49" i="51"/>
  <c r="AE49" i="51" s="1"/>
  <c r="B49" i="52"/>
  <c r="N49" i="52" s="1"/>
  <c r="AY49" i="33"/>
  <c r="AO49" i="33" s="1"/>
  <c r="AT49" i="33" s="1"/>
  <c r="BQ49" i="33" s="1"/>
  <c r="I50" i="55"/>
  <c r="AS50" i="55" s="1"/>
  <c r="E51" i="55"/>
  <c r="AO51" i="55" s="1"/>
  <c r="D51" i="55"/>
  <c r="F51" i="55"/>
  <c r="AP51" i="55" s="1"/>
  <c r="B49" i="50"/>
  <c r="H49" i="50" s="1"/>
  <c r="G51" i="55"/>
  <c r="AQ51" i="55" s="1"/>
  <c r="F49" i="50"/>
  <c r="AH49" i="49"/>
  <c r="AA49" i="51"/>
  <c r="AG49" i="51" s="1"/>
  <c r="E49" i="50"/>
  <c r="Q49" i="50" s="1"/>
  <c r="C49" i="50"/>
  <c r="I49" i="50" s="1"/>
  <c r="AI49" i="49"/>
  <c r="X49" i="51"/>
  <c r="AJ49" i="51" s="1"/>
  <c r="AF49" i="49"/>
  <c r="C49" i="52"/>
  <c r="O49" i="52" s="1"/>
  <c r="Z49" i="51"/>
  <c r="E49" i="52"/>
  <c r="Q49" i="52" s="1"/>
  <c r="AG49" i="49"/>
  <c r="AJ49" i="49"/>
  <c r="AK49" i="49" s="1"/>
  <c r="AE49" i="49"/>
  <c r="AM51" i="55"/>
  <c r="L49" i="52"/>
  <c r="R49" i="52"/>
  <c r="P49" i="52"/>
  <c r="J49" i="52"/>
  <c r="Z51" i="55" l="1"/>
  <c r="X52" i="55" s="1"/>
  <c r="K38" i="60"/>
  <c r="K38" i="59"/>
  <c r="K38" i="58"/>
  <c r="I39" i="57"/>
  <c r="G38" i="68"/>
  <c r="AA51" i="55"/>
  <c r="U52" i="55"/>
  <c r="V52" i="55"/>
  <c r="Y52" i="55"/>
  <c r="W52" i="55"/>
  <c r="AI49" i="51"/>
  <c r="H49" i="52"/>
  <c r="L51" i="55"/>
  <c r="O49" i="50"/>
  <c r="AU51" i="55"/>
  <c r="AK49" i="51"/>
  <c r="BI49" i="35"/>
  <c r="AR49" i="35"/>
  <c r="BO49" i="35" s="1"/>
  <c r="AZ49" i="35"/>
  <c r="AP49" i="35" s="1"/>
  <c r="AY49" i="35"/>
  <c r="AO49" i="35" s="1"/>
  <c r="BA49" i="35"/>
  <c r="AQ49" i="35" s="1"/>
  <c r="AX49" i="35"/>
  <c r="AN49" i="35" s="1"/>
  <c r="AN51" i="55"/>
  <c r="P49" i="50"/>
  <c r="AI13" i="33"/>
  <c r="W13" i="33"/>
  <c r="AF13" i="33"/>
  <c r="Z13" i="35"/>
  <c r="I13" i="35"/>
  <c r="AF13" i="35" s="1"/>
  <c r="T13" i="35"/>
  <c r="AG13" i="33"/>
  <c r="U13" i="33"/>
  <c r="AH13" i="33"/>
  <c r="V13" i="33"/>
  <c r="AK13" i="33"/>
  <c r="Y13" i="33"/>
  <c r="X13" i="33"/>
  <c r="AJ13" i="33"/>
  <c r="P13" i="35"/>
  <c r="E13" i="35"/>
  <c r="BE49" i="33"/>
  <c r="AM49" i="51"/>
  <c r="BA49" i="33"/>
  <c r="BB49" i="33"/>
  <c r="BN49" i="33" s="1"/>
  <c r="AZ49" i="33"/>
  <c r="BC49" i="33"/>
  <c r="BO49" i="33" s="1"/>
  <c r="BK49" i="33"/>
  <c r="J51" i="55"/>
  <c r="AV51" i="55"/>
  <c r="N49" i="50"/>
  <c r="AX51" i="55"/>
  <c r="AL49" i="49"/>
  <c r="N51" i="55"/>
  <c r="AT51" i="55"/>
  <c r="M49" i="50"/>
  <c r="O51" i="55"/>
  <c r="Q51" i="55" s="1"/>
  <c r="K51" i="55"/>
  <c r="AW51" i="55"/>
  <c r="M51" i="55"/>
  <c r="K49" i="50"/>
  <c r="G49" i="50"/>
  <c r="I49" i="52"/>
  <c r="AD49" i="51"/>
  <c r="R49" i="50"/>
  <c r="L49" i="50"/>
  <c r="AN49" i="49"/>
  <c r="AH49" i="51"/>
  <c r="AM49" i="49"/>
  <c r="BC49" i="35"/>
  <c r="AF49" i="51"/>
  <c r="AB49" i="51"/>
  <c r="G49" i="52"/>
  <c r="AL49" i="51"/>
  <c r="K49" i="52"/>
  <c r="M49" i="52"/>
  <c r="S49" i="52"/>
  <c r="T49" i="52" s="1"/>
  <c r="H39" i="68" l="1"/>
  <c r="K38" i="57"/>
  <c r="R39" i="56"/>
  <c r="B39" i="68"/>
  <c r="AD39" i="56"/>
  <c r="W39" i="56"/>
  <c r="AI39" i="56"/>
  <c r="AC39" i="56"/>
  <c r="C39" i="68"/>
  <c r="Q39" i="56"/>
  <c r="AJ39" i="56"/>
  <c r="X39" i="56"/>
  <c r="F39" i="68"/>
  <c r="D39" i="68"/>
  <c r="E39" i="68"/>
  <c r="AF52" i="55"/>
  <c r="AD52" i="55"/>
  <c r="AB52" i="55"/>
  <c r="AE52" i="55"/>
  <c r="AC52" i="55"/>
  <c r="AG52" i="55"/>
  <c r="AK52" i="55" s="1"/>
  <c r="BK49" i="35"/>
  <c r="AT49" i="35"/>
  <c r="BQ49" i="35" s="1"/>
  <c r="BE49" i="35"/>
  <c r="BL49" i="35"/>
  <c r="AU49" i="35"/>
  <c r="BR49" i="35" s="1"/>
  <c r="BF49" i="35"/>
  <c r="BM49" i="35"/>
  <c r="AV49" i="35"/>
  <c r="BS49" i="35" s="1"/>
  <c r="BG49" i="35"/>
  <c r="AL13" i="33"/>
  <c r="AM13" i="33" s="1"/>
  <c r="L13" i="49" s="1"/>
  <c r="AN49" i="51"/>
  <c r="BB49" i="35"/>
  <c r="BH49" i="35"/>
  <c r="BJ49" i="35"/>
  <c r="AS49" i="35"/>
  <c r="BP49" i="35" s="1"/>
  <c r="BD49" i="35"/>
  <c r="Q13" i="35"/>
  <c r="G13" i="35" s="1"/>
  <c r="F13" i="35"/>
  <c r="AA13" i="35"/>
  <c r="J13" i="35"/>
  <c r="AG13" i="35" s="1"/>
  <c r="U13" i="35"/>
  <c r="BD49" i="33"/>
  <c r="BL49" i="33"/>
  <c r="AS49" i="33"/>
  <c r="AX49" i="33" s="1"/>
  <c r="BU49" i="33" s="1"/>
  <c r="AP49" i="33"/>
  <c r="AU49" i="33" s="1"/>
  <c r="BR49" i="33" s="1"/>
  <c r="AR49" i="33"/>
  <c r="AW49" i="33" s="1"/>
  <c r="BT49" i="33" s="1"/>
  <c r="AQ49" i="33"/>
  <c r="AV49" i="33" s="1"/>
  <c r="BS49" i="33" s="1"/>
  <c r="BM49" i="33"/>
  <c r="S51" i="55"/>
  <c r="R51" i="55"/>
  <c r="P51" i="55"/>
  <c r="S49" i="50"/>
  <c r="T49" i="50" s="1"/>
  <c r="AC49" i="49"/>
  <c r="AD49" i="49" s="1"/>
  <c r="AI52" i="55"/>
  <c r="AH52" i="55" l="1"/>
  <c r="W39" i="60"/>
  <c r="Y39" i="60" s="1"/>
  <c r="W39" i="57"/>
  <c r="Y39" i="57" s="1"/>
  <c r="W39" i="59"/>
  <c r="Y39" i="59" s="1"/>
  <c r="Y39" i="56"/>
  <c r="W39" i="58"/>
  <c r="Y39" i="58" s="1"/>
  <c r="AD39" i="58"/>
  <c r="AD39" i="59"/>
  <c r="AD39" i="57"/>
  <c r="F39" i="56"/>
  <c r="AF39" i="56"/>
  <c r="AD39" i="60"/>
  <c r="Z39" i="56"/>
  <c r="X39" i="59"/>
  <c r="X39" i="58"/>
  <c r="D39" i="56"/>
  <c r="X39" i="57"/>
  <c r="X39" i="60"/>
  <c r="E39" i="56"/>
  <c r="AJ39" i="57"/>
  <c r="AJ39" i="59"/>
  <c r="AJ39" i="60"/>
  <c r="AJ39" i="58"/>
  <c r="AL39" i="56"/>
  <c r="T39" i="56"/>
  <c r="R39" i="58"/>
  <c r="R39" i="57"/>
  <c r="R39" i="59"/>
  <c r="R39" i="60"/>
  <c r="C39" i="56"/>
  <c r="S39" i="56"/>
  <c r="Q39" i="58"/>
  <c r="S39" i="58" s="1"/>
  <c r="Q39" i="57"/>
  <c r="S39" i="57" s="1"/>
  <c r="Q39" i="60"/>
  <c r="S39" i="60" s="1"/>
  <c r="Q39" i="59"/>
  <c r="S39" i="59" s="1"/>
  <c r="AC39" i="58"/>
  <c r="AE39" i="58" s="1"/>
  <c r="AC39" i="60"/>
  <c r="AE39" i="60" s="1"/>
  <c r="AE39" i="56"/>
  <c r="AC39" i="59"/>
  <c r="AE39" i="59" s="1"/>
  <c r="AC39" i="57"/>
  <c r="AE39" i="57" s="1"/>
  <c r="AI39" i="58"/>
  <c r="AK39" i="58" s="1"/>
  <c r="AI39" i="57"/>
  <c r="AK39" i="57" s="1"/>
  <c r="AI39" i="59"/>
  <c r="AK39" i="59" s="1"/>
  <c r="AK39" i="56"/>
  <c r="AI39" i="60"/>
  <c r="AK39" i="60" s="1"/>
  <c r="AJ52" i="55"/>
  <c r="Z52" i="55" s="1"/>
  <c r="X53" i="55" s="1"/>
  <c r="R13" i="35"/>
  <c r="BN49" i="35"/>
  <c r="BT49" i="35"/>
  <c r="H51" i="55"/>
  <c r="AR51" i="55" s="1"/>
  <c r="V13" i="35"/>
  <c r="AB13" i="35"/>
  <c r="K13" i="35"/>
  <c r="AH13" i="35" s="1"/>
  <c r="X13" i="35"/>
  <c r="W13" i="35"/>
  <c r="AC13" i="35"/>
  <c r="L13" i="35"/>
  <c r="AI13" i="35" s="1"/>
  <c r="BH49" i="33"/>
  <c r="BG49" i="33"/>
  <c r="BI49" i="33"/>
  <c r="AA50" i="49"/>
  <c r="Z50" i="51" s="1"/>
  <c r="BP49" i="33"/>
  <c r="BF49" i="33"/>
  <c r="BJ49" i="33"/>
  <c r="X50" i="49"/>
  <c r="Z50" i="49"/>
  <c r="Y50" i="49"/>
  <c r="AB50" i="49"/>
  <c r="U40" i="56" l="1"/>
  <c r="AL39" i="60"/>
  <c r="E39" i="60"/>
  <c r="T39" i="60"/>
  <c r="U40" i="60" s="1"/>
  <c r="C39" i="60"/>
  <c r="AF39" i="60"/>
  <c r="AG40" i="60" s="1"/>
  <c r="F39" i="60"/>
  <c r="Z39" i="60"/>
  <c r="AA40" i="60" s="1"/>
  <c r="D39" i="60"/>
  <c r="AF39" i="59"/>
  <c r="AG40" i="59" s="1"/>
  <c r="F39" i="59"/>
  <c r="Z39" i="59"/>
  <c r="AA40" i="59" s="1"/>
  <c r="D39" i="59"/>
  <c r="AL39" i="59"/>
  <c r="AM40" i="59" s="1"/>
  <c r="E39" i="59"/>
  <c r="T39" i="59"/>
  <c r="U40" i="59" s="1"/>
  <c r="C39" i="59"/>
  <c r="Z39" i="58"/>
  <c r="AA40" i="58" s="1"/>
  <c r="D39" i="58"/>
  <c r="AF39" i="58"/>
  <c r="AG40" i="58" s="1"/>
  <c r="F39" i="58"/>
  <c r="AG40" i="56"/>
  <c r="AL39" i="58"/>
  <c r="AM40" i="58" s="1"/>
  <c r="E39" i="58"/>
  <c r="T39" i="58"/>
  <c r="U40" i="58" s="1"/>
  <c r="C39" i="58"/>
  <c r="AA40" i="56"/>
  <c r="Z39" i="57"/>
  <c r="AA40" i="57" s="1"/>
  <c r="D39" i="57"/>
  <c r="AF39" i="57"/>
  <c r="AG40" i="57" s="1"/>
  <c r="F39" i="57"/>
  <c r="AM40" i="56"/>
  <c r="B39" i="56"/>
  <c r="AM40" i="60"/>
  <c r="AL39" i="57"/>
  <c r="AM40" i="57" s="1"/>
  <c r="E39" i="57"/>
  <c r="C39" i="57"/>
  <c r="T39" i="57"/>
  <c r="U40" i="57" s="1"/>
  <c r="F52" i="55"/>
  <c r="AP52" i="55" s="1"/>
  <c r="E50" i="52"/>
  <c r="E50" i="50"/>
  <c r="Q50" i="50" s="1"/>
  <c r="AJ13" i="35"/>
  <c r="AD13" i="35"/>
  <c r="BU49" i="35"/>
  <c r="AW50" i="35"/>
  <c r="E52" i="55"/>
  <c r="AO52" i="55" s="1"/>
  <c r="D52" i="55"/>
  <c r="AN52" i="55" s="1"/>
  <c r="C52" i="55"/>
  <c r="AM52" i="55" s="1"/>
  <c r="B50" i="50"/>
  <c r="H50" i="50" s="1"/>
  <c r="I51" i="55"/>
  <c r="AS51" i="55" s="1"/>
  <c r="G52" i="55"/>
  <c r="AQ52" i="55" s="1"/>
  <c r="BV49" i="33"/>
  <c r="BW49" i="33" s="1"/>
  <c r="D50" i="50"/>
  <c r="J50" i="50" s="1"/>
  <c r="D50" i="52"/>
  <c r="J50" i="52" s="1"/>
  <c r="AF50" i="49"/>
  <c r="C50" i="50"/>
  <c r="O50" i="50" s="1"/>
  <c r="AA50" i="51"/>
  <c r="AM50" i="51" s="1"/>
  <c r="B50" i="52"/>
  <c r="AY50" i="33"/>
  <c r="Y50" i="51"/>
  <c r="W50" i="51"/>
  <c r="AI50" i="51" s="1"/>
  <c r="X50" i="51"/>
  <c r="AG50" i="49"/>
  <c r="C50" i="52"/>
  <c r="O50" i="52" s="1"/>
  <c r="F50" i="52"/>
  <c r="F50" i="50"/>
  <c r="AE50" i="49"/>
  <c r="AH50" i="49"/>
  <c r="AJ50" i="49"/>
  <c r="AK50" i="49" s="1"/>
  <c r="AI50" i="49"/>
  <c r="V53" i="55"/>
  <c r="W53" i="55"/>
  <c r="U53" i="55"/>
  <c r="AA52" i="55"/>
  <c r="Y53" i="55"/>
  <c r="Q50" i="52"/>
  <c r="K50" i="52"/>
  <c r="AL50" i="51"/>
  <c r="AF50" i="51"/>
  <c r="B39" i="60" l="1"/>
  <c r="B39" i="59"/>
  <c r="B39" i="58"/>
  <c r="H39" i="56"/>
  <c r="J39" i="56" s="1"/>
  <c r="G39" i="56"/>
  <c r="B39" i="57"/>
  <c r="K50" i="50"/>
  <c r="J52" i="55"/>
  <c r="AG50" i="51"/>
  <c r="N50" i="50"/>
  <c r="I50" i="52"/>
  <c r="AK13" i="35"/>
  <c r="K52" i="55"/>
  <c r="O52" i="55"/>
  <c r="R52" i="55" s="1"/>
  <c r="AU52" i="55"/>
  <c r="AW52" i="55"/>
  <c r="AT52" i="55"/>
  <c r="AC50" i="51"/>
  <c r="AX52" i="55"/>
  <c r="M52" i="55"/>
  <c r="P50" i="50"/>
  <c r="AV52" i="55"/>
  <c r="AX50" i="35"/>
  <c r="AN50" i="35" s="1"/>
  <c r="BD50" i="35" s="1"/>
  <c r="AY50" i="35"/>
  <c r="AO50" i="35" s="1"/>
  <c r="AZ50" i="35"/>
  <c r="AP50" i="35" s="1"/>
  <c r="BA50" i="35"/>
  <c r="AQ50" i="35" s="1"/>
  <c r="BG50" i="35" s="1"/>
  <c r="AB50" i="51"/>
  <c r="AL50" i="49"/>
  <c r="L52" i="55"/>
  <c r="P50" i="52"/>
  <c r="N52" i="55"/>
  <c r="AM50" i="35"/>
  <c r="AU13" i="49"/>
  <c r="E14" i="49"/>
  <c r="J13" i="49"/>
  <c r="D14" i="49"/>
  <c r="G14" i="49"/>
  <c r="F14" i="49"/>
  <c r="C14" i="49"/>
  <c r="AH50" i="51"/>
  <c r="I50" i="50"/>
  <c r="AZ50" i="33"/>
  <c r="AP50" i="33" s="1"/>
  <c r="AU50" i="33" s="1"/>
  <c r="BR50" i="33" s="1"/>
  <c r="BB50" i="33"/>
  <c r="BA50" i="33"/>
  <c r="BM50" i="33" s="1"/>
  <c r="BC50" i="33"/>
  <c r="BK50" i="33"/>
  <c r="H50" i="52"/>
  <c r="N50" i="52"/>
  <c r="AJ50" i="51"/>
  <c r="AD50" i="51"/>
  <c r="G50" i="52"/>
  <c r="AE50" i="51"/>
  <c r="AK50" i="51"/>
  <c r="AO50" i="33"/>
  <c r="AT50" i="33" s="1"/>
  <c r="BQ50" i="33" s="1"/>
  <c r="L50" i="50"/>
  <c r="R50" i="50"/>
  <c r="AM50" i="49"/>
  <c r="L50" i="52"/>
  <c r="R50" i="52"/>
  <c r="M50" i="52"/>
  <c r="M50" i="50"/>
  <c r="G50" i="50"/>
  <c r="AN50" i="49"/>
  <c r="AG53" i="55"/>
  <c r="AK53" i="55" s="1"/>
  <c r="AF53" i="55"/>
  <c r="AB53" i="55"/>
  <c r="AC53" i="55"/>
  <c r="AD53" i="55"/>
  <c r="AE53" i="55"/>
  <c r="H39" i="60" l="1"/>
  <c r="J39" i="60" s="1"/>
  <c r="I40" i="60" s="1"/>
  <c r="G39" i="60"/>
  <c r="H39" i="59"/>
  <c r="J39" i="59" s="1"/>
  <c r="I40" i="59" s="1"/>
  <c r="G39" i="59"/>
  <c r="H39" i="58"/>
  <c r="J39" i="58" s="1"/>
  <c r="I40" i="58" s="1"/>
  <c r="G39" i="58"/>
  <c r="I40" i="56"/>
  <c r="G39" i="57"/>
  <c r="H39" i="57"/>
  <c r="J39" i="57" s="1"/>
  <c r="I40" i="57" s="1"/>
  <c r="S50" i="52"/>
  <c r="T50" i="52" s="1"/>
  <c r="S50" i="50"/>
  <c r="T50" i="50" s="1"/>
  <c r="BB50" i="35"/>
  <c r="AN50" i="51"/>
  <c r="BH50" i="35"/>
  <c r="Q52" i="55"/>
  <c r="AJ53" i="55"/>
  <c r="BL50" i="35"/>
  <c r="AU50" i="35"/>
  <c r="BR50" i="35" s="1"/>
  <c r="BF50" i="35"/>
  <c r="P52" i="55"/>
  <c r="S52" i="55"/>
  <c r="BM50" i="35"/>
  <c r="AV50" i="35"/>
  <c r="BS50" i="35" s="1"/>
  <c r="BI50" i="35"/>
  <c r="AR50" i="35"/>
  <c r="BO50" i="35" s="1"/>
  <c r="BC50" i="35"/>
  <c r="AI53" i="55"/>
  <c r="BK50" i="35"/>
  <c r="AT50" i="35"/>
  <c r="BQ50" i="35" s="1"/>
  <c r="BE50" i="35"/>
  <c r="BJ50" i="35"/>
  <c r="AS50" i="35"/>
  <c r="BP50" i="35" s="1"/>
  <c r="AP14" i="49"/>
  <c r="B14" i="51"/>
  <c r="R14" i="49"/>
  <c r="M14" i="49"/>
  <c r="M14" i="35"/>
  <c r="AW14" i="49"/>
  <c r="K14" i="49"/>
  <c r="O14" i="33"/>
  <c r="C14" i="33" s="1"/>
  <c r="AS14" i="49"/>
  <c r="AZ14" i="49"/>
  <c r="E14" i="51"/>
  <c r="P14" i="49"/>
  <c r="F14" i="51"/>
  <c r="AT14" i="49"/>
  <c r="BA14" i="49"/>
  <c r="Q14" i="49"/>
  <c r="AV13" i="49"/>
  <c r="D14" i="51"/>
  <c r="O14" i="49"/>
  <c r="AY14" i="49"/>
  <c r="AR14" i="49"/>
  <c r="AQ14" i="49"/>
  <c r="C14" i="51"/>
  <c r="N14" i="49"/>
  <c r="AX14" i="49"/>
  <c r="BF50" i="33"/>
  <c r="AC50" i="49"/>
  <c r="AD50" i="49" s="1"/>
  <c r="BL50" i="33"/>
  <c r="BE50" i="33"/>
  <c r="BD50" i="33"/>
  <c r="AS50" i="33"/>
  <c r="AX50" i="33" s="1"/>
  <c r="BU50" i="33" s="1"/>
  <c r="BO50" i="33"/>
  <c r="AQ50" i="33"/>
  <c r="AV50" i="33" s="1"/>
  <c r="BS50" i="33" s="1"/>
  <c r="AR50" i="33"/>
  <c r="AW50" i="33" s="1"/>
  <c r="BT50" i="33" s="1"/>
  <c r="BN50" i="33"/>
  <c r="AH53" i="55"/>
  <c r="K39" i="60" l="1"/>
  <c r="K39" i="59"/>
  <c r="K39" i="58"/>
  <c r="K39" i="57"/>
  <c r="B40" i="68"/>
  <c r="D40" i="68"/>
  <c r="AI40" i="56"/>
  <c r="F40" i="68"/>
  <c r="E40" i="68"/>
  <c r="AJ40" i="56"/>
  <c r="R40" i="56"/>
  <c r="C40" i="68"/>
  <c r="X40" i="56"/>
  <c r="AC40" i="56"/>
  <c r="AD40" i="56"/>
  <c r="Q40" i="56"/>
  <c r="W40" i="56"/>
  <c r="K39" i="56"/>
  <c r="G39" i="68"/>
  <c r="H52" i="55"/>
  <c r="C53" i="55" s="1"/>
  <c r="Z53" i="55"/>
  <c r="AA53" i="55" s="1"/>
  <c r="Z51" i="49"/>
  <c r="D51" i="52" s="1"/>
  <c r="P51" i="52" s="1"/>
  <c r="X51" i="49"/>
  <c r="B51" i="52" s="1"/>
  <c r="H51" i="52" s="1"/>
  <c r="Y51" i="49"/>
  <c r="C51" i="50" s="1"/>
  <c r="O51" i="50" s="1"/>
  <c r="BN50" i="35"/>
  <c r="BT50" i="35"/>
  <c r="R14" i="51"/>
  <c r="L14" i="51"/>
  <c r="N14" i="35"/>
  <c r="J14" i="51"/>
  <c r="P14" i="51"/>
  <c r="V14" i="49"/>
  <c r="S14" i="49"/>
  <c r="U14" i="49"/>
  <c r="T14" i="49"/>
  <c r="O14" i="51"/>
  <c r="I14" i="51"/>
  <c r="N14" i="51"/>
  <c r="H14" i="51"/>
  <c r="M14" i="51"/>
  <c r="G14" i="51"/>
  <c r="C14" i="35"/>
  <c r="Q14" i="51"/>
  <c r="K14" i="51"/>
  <c r="J14" i="33"/>
  <c r="AA14" i="33"/>
  <c r="P14" i="33"/>
  <c r="D14" i="33" s="1"/>
  <c r="AB14" i="33" s="1"/>
  <c r="Q14" i="33"/>
  <c r="E14" i="33" s="1"/>
  <c r="AC14" i="33" s="1"/>
  <c r="R14" i="33"/>
  <c r="F14" i="33" s="1"/>
  <c r="AD14" i="33" s="1"/>
  <c r="S14" i="33"/>
  <c r="G14" i="33" s="1"/>
  <c r="AE14" i="33" s="1"/>
  <c r="BI50" i="33"/>
  <c r="BH50" i="33"/>
  <c r="BG50" i="33"/>
  <c r="AB51" i="49"/>
  <c r="F51" i="50" s="1"/>
  <c r="R51" i="50" s="1"/>
  <c r="AA51" i="49"/>
  <c r="BJ50" i="33"/>
  <c r="BP50" i="33"/>
  <c r="D53" i="55"/>
  <c r="V54" i="55"/>
  <c r="Y54" i="55"/>
  <c r="W54" i="55"/>
  <c r="X54" i="55" l="1"/>
  <c r="U54" i="55"/>
  <c r="W40" i="59"/>
  <c r="Y40" i="59" s="1"/>
  <c r="W40" i="57"/>
  <c r="Y40" i="57" s="1"/>
  <c r="W40" i="60"/>
  <c r="Y40" i="60" s="1"/>
  <c r="Y40" i="56"/>
  <c r="W40" i="58"/>
  <c r="Y40" i="58" s="1"/>
  <c r="AD40" i="58"/>
  <c r="AD40" i="60"/>
  <c r="AD40" i="59"/>
  <c r="AF40" i="56"/>
  <c r="F40" i="56"/>
  <c r="AD40" i="57"/>
  <c r="AC40" i="57"/>
  <c r="AE40" i="57" s="1"/>
  <c r="AC40" i="58"/>
  <c r="AE40" i="58" s="1"/>
  <c r="AC40" i="59"/>
  <c r="AE40" i="59" s="1"/>
  <c r="AE40" i="56"/>
  <c r="AC40" i="60"/>
  <c r="AE40" i="60" s="1"/>
  <c r="H40" i="68"/>
  <c r="X40" i="59"/>
  <c r="X40" i="58"/>
  <c r="X40" i="60"/>
  <c r="D40" i="56"/>
  <c r="Z40" i="56"/>
  <c r="X40" i="57"/>
  <c r="AJ40" i="60"/>
  <c r="E40" i="56"/>
  <c r="AJ40" i="59"/>
  <c r="AJ40" i="57"/>
  <c r="AL40" i="56"/>
  <c r="AJ40" i="58"/>
  <c r="Q40" i="57"/>
  <c r="S40" i="57" s="1"/>
  <c r="Q40" i="59"/>
  <c r="S40" i="59" s="1"/>
  <c r="Q40" i="60"/>
  <c r="S40" i="60" s="1"/>
  <c r="Q40" i="58"/>
  <c r="S40" i="58" s="1"/>
  <c r="S40" i="56"/>
  <c r="AI40" i="59"/>
  <c r="AK40" i="59" s="1"/>
  <c r="AI40" i="60"/>
  <c r="AK40" i="60" s="1"/>
  <c r="AI40" i="58"/>
  <c r="AK40" i="58" s="1"/>
  <c r="AI40" i="57"/>
  <c r="AK40" i="57" s="1"/>
  <c r="AK40" i="56"/>
  <c r="T40" i="56"/>
  <c r="R40" i="58"/>
  <c r="R40" i="60"/>
  <c r="C40" i="56"/>
  <c r="R40" i="59"/>
  <c r="R40" i="57"/>
  <c r="L51" i="50"/>
  <c r="AR52" i="55"/>
  <c r="G53" i="55"/>
  <c r="I52" i="55"/>
  <c r="AS52" i="55" s="1"/>
  <c r="E53" i="55"/>
  <c r="F53" i="55"/>
  <c r="AP53" i="55" s="1"/>
  <c r="C51" i="52"/>
  <c r="I51" i="52" s="1"/>
  <c r="X51" i="51"/>
  <c r="AD51" i="51" s="1"/>
  <c r="AY51" i="33"/>
  <c r="BA51" i="33" s="1"/>
  <c r="B51" i="50"/>
  <c r="N51" i="50" s="1"/>
  <c r="AJ51" i="49"/>
  <c r="AN51" i="49" s="1"/>
  <c r="AH51" i="49"/>
  <c r="D51" i="50"/>
  <c r="AF51" i="49"/>
  <c r="Y51" i="51"/>
  <c r="AE51" i="51" s="1"/>
  <c r="I14" i="33"/>
  <c r="BU50" i="35"/>
  <c r="AG51" i="49"/>
  <c r="H14" i="49"/>
  <c r="AW51" i="35"/>
  <c r="AM51" i="35" s="1"/>
  <c r="BI51" i="35" s="1"/>
  <c r="W51" i="51"/>
  <c r="AI51" i="51" s="1"/>
  <c r="AI51" i="49"/>
  <c r="E51" i="50"/>
  <c r="Q51" i="50" s="1"/>
  <c r="H14" i="33"/>
  <c r="AE51" i="49"/>
  <c r="S14" i="51"/>
  <c r="T14" i="51" s="1"/>
  <c r="K14" i="33"/>
  <c r="Z14" i="33"/>
  <c r="L14" i="33"/>
  <c r="T14" i="33"/>
  <c r="O14" i="35"/>
  <c r="D14" i="35"/>
  <c r="N14" i="33"/>
  <c r="AG14" i="33"/>
  <c r="U14" i="33"/>
  <c r="M14" i="33"/>
  <c r="S14" i="35"/>
  <c r="Y14" i="35"/>
  <c r="H14" i="35"/>
  <c r="AE14" i="35" s="1"/>
  <c r="BV50" i="33"/>
  <c r="F51" i="52"/>
  <c r="AA51" i="51"/>
  <c r="E51" i="52"/>
  <c r="Z51" i="51"/>
  <c r="N51" i="52"/>
  <c r="J51" i="52"/>
  <c r="I51" i="50"/>
  <c r="M53" i="55"/>
  <c r="AM53" i="55"/>
  <c r="AN53" i="55"/>
  <c r="AE54" i="55"/>
  <c r="AQ53" i="55"/>
  <c r="AO53" i="55"/>
  <c r="AG54" i="55"/>
  <c r="AJ54" i="55" s="1"/>
  <c r="AF54" i="55"/>
  <c r="AC54" i="55"/>
  <c r="AD54" i="55"/>
  <c r="AB54" i="55"/>
  <c r="AX53" i="55" l="1"/>
  <c r="AA41" i="56"/>
  <c r="T40" i="60"/>
  <c r="U41" i="60" s="1"/>
  <c r="C40" i="60"/>
  <c r="AL40" i="60"/>
  <c r="AM41" i="60" s="1"/>
  <c r="E40" i="60"/>
  <c r="AF40" i="60"/>
  <c r="F40" i="60"/>
  <c r="Z40" i="60"/>
  <c r="AA41" i="60" s="1"/>
  <c r="D40" i="60"/>
  <c r="AL40" i="59"/>
  <c r="AM41" i="59" s="1"/>
  <c r="E40" i="59"/>
  <c r="AF40" i="59"/>
  <c r="AG41" i="59" s="1"/>
  <c r="F40" i="59"/>
  <c r="Z40" i="59"/>
  <c r="AA41" i="59" s="1"/>
  <c r="D40" i="59"/>
  <c r="T40" i="59"/>
  <c r="U41" i="59" s="1"/>
  <c r="C40" i="59"/>
  <c r="U41" i="56"/>
  <c r="AL40" i="58"/>
  <c r="AM41" i="58" s="1"/>
  <c r="E40" i="58"/>
  <c r="AF40" i="58"/>
  <c r="AG41" i="58" s="1"/>
  <c r="F40" i="58"/>
  <c r="T40" i="58"/>
  <c r="U41" i="58" s="1"/>
  <c r="C40" i="58"/>
  <c r="Z40" i="58"/>
  <c r="D40" i="58"/>
  <c r="T40" i="57"/>
  <c r="U41" i="57" s="1"/>
  <c r="C40" i="57"/>
  <c r="AM41" i="56"/>
  <c r="B40" i="56"/>
  <c r="AL40" i="57"/>
  <c r="AM41" i="57" s="1"/>
  <c r="E40" i="57"/>
  <c r="F40" i="57"/>
  <c r="AF40" i="57"/>
  <c r="AG41" i="57" s="1"/>
  <c r="Z40" i="57"/>
  <c r="AA41" i="57" s="1"/>
  <c r="D40" i="57"/>
  <c r="AG41" i="60"/>
  <c r="AA41" i="58"/>
  <c r="AG41" i="56"/>
  <c r="H51" i="50"/>
  <c r="AV53" i="55"/>
  <c r="K53" i="55"/>
  <c r="AU53" i="55"/>
  <c r="J53" i="55"/>
  <c r="L53" i="55"/>
  <c r="AT53" i="55"/>
  <c r="AO51" i="33"/>
  <c r="AT51" i="33" s="1"/>
  <c r="BQ51" i="33" s="1"/>
  <c r="O53" i="55"/>
  <c r="Q53" i="55" s="1"/>
  <c r="AW53" i="55"/>
  <c r="N53" i="55"/>
  <c r="O51" i="52"/>
  <c r="AM51" i="49"/>
  <c r="BC51" i="33"/>
  <c r="AS51" i="33" s="1"/>
  <c r="AX51" i="33" s="1"/>
  <c r="BU51" i="33" s="1"/>
  <c r="BB51" i="33"/>
  <c r="AR51" i="33" s="1"/>
  <c r="AW51" i="33" s="1"/>
  <c r="BT51" i="33" s="1"/>
  <c r="BK51" i="33"/>
  <c r="AZ51" i="33"/>
  <c r="AP51" i="33" s="1"/>
  <c r="AU51" i="33" s="1"/>
  <c r="BR51" i="33" s="1"/>
  <c r="AK51" i="49"/>
  <c r="AL51" i="49"/>
  <c r="AJ51" i="51"/>
  <c r="BA51" i="35"/>
  <c r="AQ51" i="35" s="1"/>
  <c r="BM51" i="35" s="1"/>
  <c r="AY51" i="35"/>
  <c r="AO51" i="35" s="1"/>
  <c r="BE51" i="35" s="1"/>
  <c r="AI54" i="55"/>
  <c r="AK51" i="51"/>
  <c r="AK54" i="55"/>
  <c r="AC51" i="51"/>
  <c r="J51" i="50"/>
  <c r="P51" i="50"/>
  <c r="S51" i="50" s="1"/>
  <c r="T51" i="50" s="1"/>
  <c r="AB51" i="51"/>
  <c r="AX51" i="35"/>
  <c r="AN51" i="35" s="1"/>
  <c r="AS51" i="35" s="1"/>
  <c r="BP51" i="35" s="1"/>
  <c r="G51" i="50"/>
  <c r="AZ51" i="35"/>
  <c r="AP51" i="35" s="1"/>
  <c r="AU51" i="35" s="1"/>
  <c r="BR51" i="35" s="1"/>
  <c r="BC51" i="35"/>
  <c r="M51" i="50"/>
  <c r="K51" i="50"/>
  <c r="AR51" i="35"/>
  <c r="BO51" i="35" s="1"/>
  <c r="M51" i="52"/>
  <c r="AF14" i="33"/>
  <c r="G51" i="52"/>
  <c r="R51" i="52"/>
  <c r="BW50" i="33"/>
  <c r="L51" i="52"/>
  <c r="AJ14" i="33"/>
  <c r="X14" i="33"/>
  <c r="AI14" i="33"/>
  <c r="W14" i="33"/>
  <c r="Z14" i="35"/>
  <c r="I14" i="35"/>
  <c r="AF14" i="35" s="1"/>
  <c r="T14" i="35"/>
  <c r="AH14" i="33"/>
  <c r="V14" i="33"/>
  <c r="Y14" i="33"/>
  <c r="AK14" i="33"/>
  <c r="P14" i="35"/>
  <c r="E14" i="35"/>
  <c r="AL51" i="51"/>
  <c r="AF51" i="51"/>
  <c r="AH51" i="51"/>
  <c r="Q51" i="52"/>
  <c r="K51" i="52"/>
  <c r="AM51" i="51"/>
  <c r="AG51" i="51"/>
  <c r="AQ51" i="33"/>
  <c r="AV51" i="33" s="1"/>
  <c r="BS51" i="33" s="1"/>
  <c r="BM51" i="33"/>
  <c r="AH54" i="55"/>
  <c r="B40" i="59" l="1"/>
  <c r="H40" i="59" s="1"/>
  <c r="J40" i="59" s="1"/>
  <c r="I41" i="59" s="1"/>
  <c r="B40" i="60"/>
  <c r="G40" i="59"/>
  <c r="B40" i="58"/>
  <c r="H40" i="58" s="1"/>
  <c r="J40" i="58" s="1"/>
  <c r="I41" i="58" s="1"/>
  <c r="H40" i="56"/>
  <c r="J40" i="56" s="1"/>
  <c r="G40" i="56"/>
  <c r="B40" i="57"/>
  <c r="BE51" i="33"/>
  <c r="BN51" i="33"/>
  <c r="P53" i="55"/>
  <c r="R53" i="55"/>
  <c r="S53" i="55"/>
  <c r="BO51" i="33"/>
  <c r="BI51" i="33"/>
  <c r="BL51" i="33"/>
  <c r="AC51" i="49"/>
  <c r="AD51" i="49" s="1"/>
  <c r="BD51" i="33"/>
  <c r="BF51" i="33"/>
  <c r="BK51" i="35"/>
  <c r="AV51" i="35"/>
  <c r="BS51" i="35" s="1"/>
  <c r="BF51" i="35"/>
  <c r="AT51" i="35"/>
  <c r="BQ51" i="35" s="1"/>
  <c r="Z54" i="55"/>
  <c r="X55" i="55" s="1"/>
  <c r="BG51" i="35"/>
  <c r="AN51" i="51"/>
  <c r="BL51" i="35"/>
  <c r="BD51" i="35"/>
  <c r="BJ51" i="35"/>
  <c r="BH51" i="35"/>
  <c r="BB51" i="35"/>
  <c r="AL14" i="33"/>
  <c r="AM14" i="33" s="1"/>
  <c r="L14" i="49" s="1"/>
  <c r="S51" i="52"/>
  <c r="T51" i="52" s="1"/>
  <c r="H53" i="55"/>
  <c r="F54" i="55" s="1"/>
  <c r="AP54" i="55" s="1"/>
  <c r="Q14" i="35"/>
  <c r="G14" i="35" s="1"/>
  <c r="F14" i="35"/>
  <c r="J14" i="35"/>
  <c r="AG14" i="35" s="1"/>
  <c r="AA14" i="35"/>
  <c r="U14" i="35"/>
  <c r="BG51" i="33"/>
  <c r="BH51" i="33"/>
  <c r="BJ51" i="33"/>
  <c r="G40" i="58" l="1"/>
  <c r="H40" i="60"/>
  <c r="J40" i="60" s="1"/>
  <c r="I41" i="60" s="1"/>
  <c r="G40" i="60"/>
  <c r="K40" i="59"/>
  <c r="K40" i="58"/>
  <c r="I41" i="56"/>
  <c r="H40" i="57"/>
  <c r="J40" i="57" s="1"/>
  <c r="I41" i="57" s="1"/>
  <c r="G40" i="57"/>
  <c r="BP51" i="33"/>
  <c r="BT51" i="35"/>
  <c r="AA52" i="49"/>
  <c r="E52" i="50" s="1"/>
  <c r="Q52" i="50" s="1"/>
  <c r="Y52" i="49"/>
  <c r="C52" i="50" s="1"/>
  <c r="O52" i="50" s="1"/>
  <c r="Z52" i="49"/>
  <c r="D52" i="52" s="1"/>
  <c r="P52" i="52" s="1"/>
  <c r="X52" i="49"/>
  <c r="B52" i="50" s="1"/>
  <c r="AB52" i="49"/>
  <c r="F52" i="52" s="1"/>
  <c r="L52" i="52" s="1"/>
  <c r="BN51" i="35"/>
  <c r="BU51" i="35" s="1"/>
  <c r="V55" i="55"/>
  <c r="W55" i="55"/>
  <c r="AA54" i="55"/>
  <c r="U55" i="55"/>
  <c r="Y55" i="55"/>
  <c r="D54" i="55"/>
  <c r="AN54" i="55" s="1"/>
  <c r="G54" i="55"/>
  <c r="AQ54" i="55" s="1"/>
  <c r="E54" i="55"/>
  <c r="AO54" i="55" s="1"/>
  <c r="I53" i="55"/>
  <c r="AS53" i="55" s="1"/>
  <c r="AR53" i="55"/>
  <c r="C54" i="55"/>
  <c r="R14" i="35"/>
  <c r="V14" i="35"/>
  <c r="K14" i="35"/>
  <c r="AH14" i="35" s="1"/>
  <c r="AB14" i="35"/>
  <c r="AC14" i="35"/>
  <c r="W14" i="35"/>
  <c r="L14" i="35"/>
  <c r="AI14" i="35" s="1"/>
  <c r="X14" i="35"/>
  <c r="BV51" i="33"/>
  <c r="E52" i="52"/>
  <c r="Q52" i="52" s="1"/>
  <c r="Y52" i="51"/>
  <c r="AA52" i="51"/>
  <c r="AJ52" i="49"/>
  <c r="AK52" i="49" s="1"/>
  <c r="R52" i="52" l="1"/>
  <c r="K40" i="60"/>
  <c r="K40" i="57"/>
  <c r="B41" i="68"/>
  <c r="X41" i="56"/>
  <c r="F41" i="68"/>
  <c r="E41" i="68"/>
  <c r="C41" i="68"/>
  <c r="AD41" i="56"/>
  <c r="AC41" i="56"/>
  <c r="Q41" i="56"/>
  <c r="AJ41" i="56"/>
  <c r="W41" i="56"/>
  <c r="R41" i="56"/>
  <c r="D41" i="68"/>
  <c r="AI41" i="56"/>
  <c r="K40" i="56"/>
  <c r="G40" i="68"/>
  <c r="W52" i="51"/>
  <c r="AC52" i="51" s="1"/>
  <c r="B52" i="52"/>
  <c r="H52" i="52" s="1"/>
  <c r="D52" i="50"/>
  <c r="P52" i="50" s="1"/>
  <c r="AW52" i="35"/>
  <c r="AM52" i="35" s="1"/>
  <c r="BC52" i="35" s="1"/>
  <c r="AG52" i="49"/>
  <c r="AY52" i="33"/>
  <c r="AO52" i="33" s="1"/>
  <c r="AT52" i="33" s="1"/>
  <c r="BQ52" i="33" s="1"/>
  <c r="AH52" i="49"/>
  <c r="AE52" i="49"/>
  <c r="AF52" i="49"/>
  <c r="Z52" i="51"/>
  <c r="AF52" i="51" s="1"/>
  <c r="C52" i="52"/>
  <c r="I52" i="52" s="1"/>
  <c r="X52" i="51"/>
  <c r="AD52" i="51" s="1"/>
  <c r="AI52" i="49"/>
  <c r="F52" i="50"/>
  <c r="R52" i="50" s="1"/>
  <c r="AF55" i="55"/>
  <c r="AC55" i="55"/>
  <c r="AG55" i="55"/>
  <c r="AK55" i="55" s="1"/>
  <c r="AE55" i="55"/>
  <c r="AB55" i="55"/>
  <c r="AD55" i="55"/>
  <c r="L54" i="55"/>
  <c r="O54" i="55"/>
  <c r="Q54" i="55" s="1"/>
  <c r="AV54" i="55"/>
  <c r="J54" i="55"/>
  <c r="N54" i="55"/>
  <c r="K54" i="55"/>
  <c r="M54" i="55"/>
  <c r="AU54" i="55"/>
  <c r="AT54" i="55"/>
  <c r="AM54" i="55"/>
  <c r="AW54" i="55"/>
  <c r="AX54" i="55"/>
  <c r="AD14" i="35"/>
  <c r="AJ14" i="35"/>
  <c r="BW51" i="33"/>
  <c r="K52" i="52"/>
  <c r="AR52" i="35"/>
  <c r="BO52" i="35" s="1"/>
  <c r="AY52" i="35"/>
  <c r="AO52" i="35" s="1"/>
  <c r="J52" i="52"/>
  <c r="AL52" i="49"/>
  <c r="AE52" i="51"/>
  <c r="AK52" i="51"/>
  <c r="AG52" i="51"/>
  <c r="I52" i="50"/>
  <c r="AI52" i="51"/>
  <c r="AM52" i="51"/>
  <c r="AN52" i="49"/>
  <c r="AM52" i="49"/>
  <c r="K52" i="50"/>
  <c r="N52" i="50"/>
  <c r="H52" i="50"/>
  <c r="N52" i="52" l="1"/>
  <c r="AZ52" i="35"/>
  <c r="AP52" i="35" s="1"/>
  <c r="T41" i="56"/>
  <c r="R41" i="58"/>
  <c r="R41" i="59"/>
  <c r="C41" i="56"/>
  <c r="R41" i="60"/>
  <c r="R41" i="57"/>
  <c r="X41" i="59"/>
  <c r="X41" i="60"/>
  <c r="Z41" i="56"/>
  <c r="X41" i="58"/>
  <c r="X41" i="57"/>
  <c r="D41" i="56"/>
  <c r="H41" i="68"/>
  <c r="AJ41" i="57"/>
  <c r="AJ41" i="60"/>
  <c r="AJ41" i="58"/>
  <c r="E41" i="56"/>
  <c r="AL41" i="56"/>
  <c r="AJ41" i="59"/>
  <c r="Y41" i="56"/>
  <c r="W41" i="59"/>
  <c r="Y41" i="59" s="1"/>
  <c r="W41" i="57"/>
  <c r="Y41" i="57" s="1"/>
  <c r="W41" i="60"/>
  <c r="Y41" i="60" s="1"/>
  <c r="W41" i="58"/>
  <c r="Y41" i="58" s="1"/>
  <c r="Q41" i="60"/>
  <c r="S41" i="60" s="1"/>
  <c r="Q41" i="57"/>
  <c r="S41" i="57" s="1"/>
  <c r="S41" i="56"/>
  <c r="Q41" i="58"/>
  <c r="S41" i="58" s="1"/>
  <c r="Q41" i="59"/>
  <c r="S41" i="59" s="1"/>
  <c r="AI41" i="57"/>
  <c r="AK41" i="57" s="1"/>
  <c r="AI41" i="60"/>
  <c r="AK41" i="60" s="1"/>
  <c r="AI41" i="58"/>
  <c r="AK41" i="58" s="1"/>
  <c r="AI41" i="59"/>
  <c r="AK41" i="59" s="1"/>
  <c r="AK41" i="56"/>
  <c r="AE41" i="56"/>
  <c r="AC41" i="57"/>
  <c r="AE41" i="57" s="1"/>
  <c r="AC41" i="59"/>
  <c r="AE41" i="59" s="1"/>
  <c r="AC41" i="60"/>
  <c r="AE41" i="60" s="1"/>
  <c r="AC41" i="58"/>
  <c r="AE41" i="58" s="1"/>
  <c r="AF41" i="56"/>
  <c r="AD41" i="58"/>
  <c r="F41" i="56"/>
  <c r="AD41" i="57"/>
  <c r="AD41" i="60"/>
  <c r="AD41" i="59"/>
  <c r="J52" i="50"/>
  <c r="BI52" i="35"/>
  <c r="BA52" i="35"/>
  <c r="AQ52" i="35" s="1"/>
  <c r="BG52" i="35" s="1"/>
  <c r="M52" i="52"/>
  <c r="G52" i="52"/>
  <c r="AI55" i="55"/>
  <c r="AZ52" i="33"/>
  <c r="BL52" i="33" s="1"/>
  <c r="G52" i="50"/>
  <c r="AJ52" i="51"/>
  <c r="AL52" i="51"/>
  <c r="AX52" i="35"/>
  <c r="AN52" i="35" s="1"/>
  <c r="BJ52" i="35" s="1"/>
  <c r="BE52" i="33"/>
  <c r="M52" i="50"/>
  <c r="L52" i="50"/>
  <c r="BA52" i="33"/>
  <c r="BM52" i="33" s="1"/>
  <c r="O52" i="52"/>
  <c r="S52" i="52" s="1"/>
  <c r="T52" i="52" s="1"/>
  <c r="AH52" i="51"/>
  <c r="BC52" i="33"/>
  <c r="BK52" i="33"/>
  <c r="BB52" i="33"/>
  <c r="BN52" i="33" s="1"/>
  <c r="AB52" i="51"/>
  <c r="AJ55" i="55"/>
  <c r="AH55" i="55"/>
  <c r="R54" i="55"/>
  <c r="P54" i="55"/>
  <c r="S54" i="55"/>
  <c r="AK14" i="35"/>
  <c r="BL52" i="35"/>
  <c r="AU52" i="35"/>
  <c r="BR52" i="35" s="1"/>
  <c r="BF52" i="35"/>
  <c r="BK52" i="35"/>
  <c r="AT52" i="35"/>
  <c r="BQ52" i="35" s="1"/>
  <c r="BE52" i="35"/>
  <c r="AU14" i="49"/>
  <c r="E15" i="49"/>
  <c r="J14" i="49"/>
  <c r="F15" i="49"/>
  <c r="C15" i="49"/>
  <c r="D15" i="49"/>
  <c r="G15" i="49"/>
  <c r="AC52" i="49"/>
  <c r="AD52" i="49" s="1"/>
  <c r="S52" i="50"/>
  <c r="T52" i="50" s="1"/>
  <c r="AL41" i="60" l="1"/>
  <c r="E41" i="60"/>
  <c r="Z41" i="60"/>
  <c r="D41" i="60"/>
  <c r="AF41" i="60"/>
  <c r="F41" i="60"/>
  <c r="T41" i="60"/>
  <c r="U42" i="60" s="1"/>
  <c r="C41" i="60"/>
  <c r="B41" i="60" s="1"/>
  <c r="AL41" i="59"/>
  <c r="E41" i="59"/>
  <c r="Z41" i="59"/>
  <c r="AA42" i="59" s="1"/>
  <c r="D41" i="59"/>
  <c r="AF41" i="59"/>
  <c r="AG42" i="59" s="1"/>
  <c r="F41" i="59"/>
  <c r="T41" i="59"/>
  <c r="U42" i="59" s="1"/>
  <c r="C41" i="59"/>
  <c r="B41" i="59" s="1"/>
  <c r="AF41" i="58"/>
  <c r="F41" i="58"/>
  <c r="Z41" i="58"/>
  <c r="AA42" i="58" s="1"/>
  <c r="D41" i="58"/>
  <c r="T41" i="58"/>
  <c r="U42" i="58" s="1"/>
  <c r="C41" i="58"/>
  <c r="AA42" i="60"/>
  <c r="AL41" i="58"/>
  <c r="AM42" i="58" s="1"/>
  <c r="E41" i="58"/>
  <c r="C41" i="57"/>
  <c r="T41" i="57"/>
  <c r="U42" i="57" s="1"/>
  <c r="AG42" i="60"/>
  <c r="F41" i="57"/>
  <c r="AF41" i="57"/>
  <c r="AG42" i="57" s="1"/>
  <c r="AM42" i="59"/>
  <c r="B41" i="56"/>
  <c r="AM42" i="56"/>
  <c r="Z41" i="57"/>
  <c r="AA42" i="57" s="1"/>
  <c r="D41" i="57"/>
  <c r="AM42" i="60"/>
  <c r="AL41" i="57"/>
  <c r="AM42" i="57" s="1"/>
  <c r="E41" i="57"/>
  <c r="AG42" i="58"/>
  <c r="AG42" i="56"/>
  <c r="AA42" i="56"/>
  <c r="U42" i="56"/>
  <c r="AR52" i="33"/>
  <c r="AW52" i="33" s="1"/>
  <c r="BT52" i="33" s="1"/>
  <c r="AP52" i="33"/>
  <c r="AU52" i="33" s="1"/>
  <c r="BR52" i="33" s="1"/>
  <c r="Z55" i="55"/>
  <c r="V56" i="55" s="1"/>
  <c r="AV52" i="35"/>
  <c r="BS52" i="35" s="1"/>
  <c r="BM52" i="35"/>
  <c r="BN52" i="35" s="1"/>
  <c r="AN52" i="51"/>
  <c r="BH52" i="35"/>
  <c r="H54" i="55"/>
  <c r="AR54" i="55" s="1"/>
  <c r="BD52" i="35"/>
  <c r="AS52" i="35"/>
  <c r="BP52" i="35" s="1"/>
  <c r="BB52" i="35"/>
  <c r="BD52" i="33"/>
  <c r="AQ52" i="33"/>
  <c r="AV52" i="33" s="1"/>
  <c r="BS52" i="33" s="1"/>
  <c r="BO52" i="33"/>
  <c r="BP52" i="33" s="1"/>
  <c r="AS52" i="33"/>
  <c r="AX52" i="33" s="1"/>
  <c r="BU52" i="33" s="1"/>
  <c r="U56" i="55"/>
  <c r="X56" i="55"/>
  <c r="Y53" i="49"/>
  <c r="C53" i="50" s="1"/>
  <c r="I53" i="50" s="1"/>
  <c r="AB53" i="49"/>
  <c r="F53" i="50" s="1"/>
  <c r="L53" i="50" s="1"/>
  <c r="AA53" i="49"/>
  <c r="E53" i="52" s="1"/>
  <c r="Q53" i="52" s="1"/>
  <c r="Z53" i="49"/>
  <c r="D53" i="50" s="1"/>
  <c r="P53" i="50" s="1"/>
  <c r="Y56" i="55"/>
  <c r="W56" i="55"/>
  <c r="AA55" i="55"/>
  <c r="X53" i="49"/>
  <c r="F15" i="51"/>
  <c r="AT15" i="49"/>
  <c r="BA15" i="49"/>
  <c r="Q15" i="49"/>
  <c r="C15" i="51"/>
  <c r="AQ15" i="49"/>
  <c r="AX15" i="49"/>
  <c r="N15" i="49"/>
  <c r="K15" i="49"/>
  <c r="M15" i="49"/>
  <c r="AP15" i="49"/>
  <c r="O15" i="33"/>
  <c r="AW15" i="49"/>
  <c r="M15" i="35"/>
  <c r="C15" i="35" s="1"/>
  <c r="B15" i="51"/>
  <c r="R15" i="49"/>
  <c r="P15" i="49"/>
  <c r="AS15" i="49"/>
  <c r="E15" i="51"/>
  <c r="AZ15" i="49"/>
  <c r="AV14" i="49"/>
  <c r="D15" i="51"/>
  <c r="AR15" i="49"/>
  <c r="AY15" i="49"/>
  <c r="O15" i="49"/>
  <c r="C55" i="55"/>
  <c r="BT52" i="35" l="1"/>
  <c r="H41" i="60"/>
  <c r="J41" i="60" s="1"/>
  <c r="I42" i="60" s="1"/>
  <c r="G41" i="60"/>
  <c r="H41" i="59"/>
  <c r="J41" i="59" s="1"/>
  <c r="I42" i="59" s="1"/>
  <c r="G41" i="59"/>
  <c r="B41" i="58"/>
  <c r="H41" i="56"/>
  <c r="J41" i="56" s="1"/>
  <c r="G41" i="56"/>
  <c r="B41" i="57"/>
  <c r="BH52" i="33"/>
  <c r="BF52" i="33"/>
  <c r="G55" i="55"/>
  <c r="D55" i="55"/>
  <c r="AN55" i="55" s="1"/>
  <c r="F55" i="55"/>
  <c r="AP55" i="55" s="1"/>
  <c r="E55" i="55"/>
  <c r="AO55" i="55" s="1"/>
  <c r="I54" i="55"/>
  <c r="AS54" i="55" s="1"/>
  <c r="BJ52" i="33"/>
  <c r="BG52" i="33"/>
  <c r="BI52" i="33"/>
  <c r="BU52" i="35"/>
  <c r="C53" i="52"/>
  <c r="O53" i="52" s="1"/>
  <c r="Y53" i="51"/>
  <c r="AK53" i="51" s="1"/>
  <c r="AG56" i="55"/>
  <c r="AJ56" i="55" s="1"/>
  <c r="D53" i="52"/>
  <c r="P53" i="52" s="1"/>
  <c r="AC56" i="55"/>
  <c r="AE56" i="55"/>
  <c r="Z53" i="51"/>
  <c r="AL53" i="51" s="1"/>
  <c r="AD56" i="55"/>
  <c r="X53" i="51"/>
  <c r="AD53" i="51" s="1"/>
  <c r="AI53" i="49"/>
  <c r="AF56" i="55"/>
  <c r="N55" i="55"/>
  <c r="AB56" i="55"/>
  <c r="AA53" i="51"/>
  <c r="AG53" i="51" s="1"/>
  <c r="F53" i="52"/>
  <c r="L53" i="52" s="1"/>
  <c r="AE53" i="49"/>
  <c r="AJ53" i="49"/>
  <c r="AK53" i="49" s="1"/>
  <c r="B53" i="52"/>
  <c r="N53" i="52" s="1"/>
  <c r="E53" i="50"/>
  <c r="K53" i="50" s="1"/>
  <c r="AW53" i="35"/>
  <c r="AM53" i="35" s="1"/>
  <c r="BC53" i="35" s="1"/>
  <c r="B53" i="50"/>
  <c r="W53" i="51"/>
  <c r="AF53" i="49"/>
  <c r="AQ55" i="55"/>
  <c r="AY53" i="33"/>
  <c r="BK53" i="33" s="1"/>
  <c r="AG53" i="49"/>
  <c r="AH53" i="49"/>
  <c r="AT55" i="55"/>
  <c r="R53" i="50"/>
  <c r="P15" i="51"/>
  <c r="J15" i="51"/>
  <c r="C15" i="33"/>
  <c r="Q15" i="33"/>
  <c r="E15" i="33" s="1"/>
  <c r="AC15" i="33" s="1"/>
  <c r="R15" i="33"/>
  <c r="F15" i="33" s="1"/>
  <c r="AD15" i="33" s="1"/>
  <c r="S15" i="33"/>
  <c r="G15" i="33" s="1"/>
  <c r="AE15" i="33" s="1"/>
  <c r="P15" i="33"/>
  <c r="D15" i="33" s="1"/>
  <c r="AB15" i="33" s="1"/>
  <c r="O15" i="51"/>
  <c r="I15" i="51"/>
  <c r="H15" i="35"/>
  <c r="AE15" i="35" s="1"/>
  <c r="S15" i="35"/>
  <c r="Y15" i="35"/>
  <c r="Q15" i="51"/>
  <c r="K15" i="51"/>
  <c r="N15" i="51"/>
  <c r="H15" i="51"/>
  <c r="G15" i="51"/>
  <c r="M15" i="51"/>
  <c r="T15" i="49"/>
  <c r="U15" i="49"/>
  <c r="S15" i="49"/>
  <c r="V15" i="49"/>
  <c r="N15" i="35"/>
  <c r="R15" i="51"/>
  <c r="L15" i="51"/>
  <c r="BV52" i="33"/>
  <c r="J53" i="50"/>
  <c r="K55" i="55"/>
  <c r="M55" i="55"/>
  <c r="K53" i="52"/>
  <c r="AM55" i="55"/>
  <c r="O53" i="50"/>
  <c r="AW55" i="55" l="1"/>
  <c r="AX55" i="55"/>
  <c r="O55" i="55"/>
  <c r="Q55" i="55" s="1"/>
  <c r="L55" i="55"/>
  <c r="K41" i="60"/>
  <c r="K41" i="59"/>
  <c r="H41" i="58"/>
  <c r="J41" i="58" s="1"/>
  <c r="I42" i="58" s="1"/>
  <c r="G41" i="58"/>
  <c r="G41" i="57"/>
  <c r="H41" i="57"/>
  <c r="J41" i="57" s="1"/>
  <c r="I42" i="57" s="1"/>
  <c r="I42" i="56"/>
  <c r="AV55" i="55"/>
  <c r="AU55" i="55"/>
  <c r="J55" i="55"/>
  <c r="AH56" i="55"/>
  <c r="AI56" i="55"/>
  <c r="I53" i="52"/>
  <c r="AK56" i="55"/>
  <c r="J53" i="52"/>
  <c r="AE53" i="51"/>
  <c r="M53" i="52"/>
  <c r="AF53" i="51"/>
  <c r="AM53" i="49"/>
  <c r="AL53" i="49"/>
  <c r="AJ53" i="51"/>
  <c r="AB53" i="51"/>
  <c r="AH53" i="51"/>
  <c r="AM53" i="51"/>
  <c r="AO53" i="33"/>
  <c r="AT53" i="33" s="1"/>
  <c r="BQ53" i="33" s="1"/>
  <c r="AN53" i="49"/>
  <c r="R53" i="52"/>
  <c r="S53" i="52" s="1"/>
  <c r="T53" i="52" s="1"/>
  <c r="G53" i="50"/>
  <c r="Q53" i="50"/>
  <c r="M53" i="50"/>
  <c r="H53" i="52"/>
  <c r="I15" i="33"/>
  <c r="G53" i="52"/>
  <c r="H15" i="49"/>
  <c r="G16" i="49" s="1"/>
  <c r="BA53" i="33"/>
  <c r="AQ53" i="33" s="1"/>
  <c r="AV53" i="33" s="1"/>
  <c r="BS53" i="33" s="1"/>
  <c r="H15" i="33"/>
  <c r="BB53" i="33"/>
  <c r="AR53" i="33" s="1"/>
  <c r="AW53" i="33" s="1"/>
  <c r="BT53" i="33" s="1"/>
  <c r="S15" i="51"/>
  <c r="T15" i="51" s="1"/>
  <c r="T15" i="33"/>
  <c r="BC53" i="33"/>
  <c r="AS53" i="33" s="1"/>
  <c r="AX53" i="33" s="1"/>
  <c r="BU53" i="33" s="1"/>
  <c r="AC53" i="51"/>
  <c r="AI53" i="51"/>
  <c r="BW52" i="33"/>
  <c r="N53" i="50"/>
  <c r="H53" i="50"/>
  <c r="AZ53" i="33"/>
  <c r="BL53" i="33" s="1"/>
  <c r="BI53" i="35"/>
  <c r="AR53" i="35"/>
  <c r="BO53" i="35" s="1"/>
  <c r="AX53" i="35"/>
  <c r="AN53" i="35" s="1"/>
  <c r="BA53" i="35"/>
  <c r="AQ53" i="35" s="1"/>
  <c r="AZ53" i="35"/>
  <c r="AP53" i="35" s="1"/>
  <c r="AY53" i="35"/>
  <c r="AO53" i="35" s="1"/>
  <c r="K15" i="33"/>
  <c r="N15" i="33"/>
  <c r="M15" i="33"/>
  <c r="L15" i="33"/>
  <c r="J15" i="33"/>
  <c r="AA15" i="33"/>
  <c r="Z15" i="33"/>
  <c r="O15" i="35"/>
  <c r="D15" i="35"/>
  <c r="Z56" i="55" l="1"/>
  <c r="P55" i="55"/>
  <c r="R55" i="55"/>
  <c r="S55" i="55"/>
  <c r="G41" i="68"/>
  <c r="H42" i="68" s="1"/>
  <c r="K41" i="58"/>
  <c r="K41" i="57"/>
  <c r="D42" i="68"/>
  <c r="F42" i="68"/>
  <c r="W42" i="56"/>
  <c r="C42" i="68"/>
  <c r="AI42" i="56"/>
  <c r="AD42" i="56"/>
  <c r="E42" i="68"/>
  <c r="AC42" i="56"/>
  <c r="AJ42" i="56"/>
  <c r="Q42" i="56"/>
  <c r="X42" i="56"/>
  <c r="B42" i="68"/>
  <c r="R42" i="56"/>
  <c r="K41" i="56"/>
  <c r="AC53" i="49"/>
  <c r="AD53" i="49" s="1"/>
  <c r="AN53" i="51"/>
  <c r="BM53" i="33"/>
  <c r="BE53" i="33"/>
  <c r="H55" i="55"/>
  <c r="G56" i="55" s="1"/>
  <c r="S53" i="50"/>
  <c r="T53" i="50" s="1"/>
  <c r="BD53" i="33"/>
  <c r="AP53" i="33"/>
  <c r="AU53" i="33" s="1"/>
  <c r="BR53" i="33" s="1"/>
  <c r="BO53" i="33"/>
  <c r="BB53" i="35"/>
  <c r="BK53" i="35"/>
  <c r="AT53" i="35"/>
  <c r="BQ53" i="35" s="1"/>
  <c r="BE53" i="35"/>
  <c r="BH53" i="33"/>
  <c r="BL53" i="35"/>
  <c r="AU53" i="35"/>
  <c r="BR53" i="35" s="1"/>
  <c r="BF53" i="35"/>
  <c r="BM53" i="35"/>
  <c r="AV53" i="35"/>
  <c r="BS53" i="35" s="1"/>
  <c r="BG53" i="35"/>
  <c r="BJ53" i="35"/>
  <c r="AS53" i="35"/>
  <c r="BP53" i="35" s="1"/>
  <c r="BD53" i="35"/>
  <c r="BH53" i="35"/>
  <c r="BN53" i="33"/>
  <c r="BP53" i="33" s="1"/>
  <c r="AF15" i="33"/>
  <c r="Y15" i="33"/>
  <c r="AK15" i="33"/>
  <c r="AJ15" i="33"/>
  <c r="X15" i="33"/>
  <c r="Z15" i="35"/>
  <c r="I15" i="35"/>
  <c r="AF15" i="35" s="1"/>
  <c r="T15" i="35"/>
  <c r="P15" i="35"/>
  <c r="E15" i="35"/>
  <c r="V15" i="33"/>
  <c r="AH15" i="33"/>
  <c r="AG15" i="33"/>
  <c r="U15" i="33"/>
  <c r="AI15" i="33"/>
  <c r="W15" i="33"/>
  <c r="BI53" i="33"/>
  <c r="BG53" i="33"/>
  <c r="X57" i="55"/>
  <c r="AA56" i="55"/>
  <c r="W57" i="55"/>
  <c r="V57" i="55"/>
  <c r="Y57" i="55"/>
  <c r="U57" i="55"/>
  <c r="C56" i="55"/>
  <c r="AR55" i="55" l="1"/>
  <c r="Y54" i="49"/>
  <c r="X54" i="51" s="1"/>
  <c r="Z54" i="49"/>
  <c r="D54" i="52" s="1"/>
  <c r="AA54" i="49"/>
  <c r="E54" i="52" s="1"/>
  <c r="X54" i="49"/>
  <c r="B54" i="52" s="1"/>
  <c r="W42" i="57"/>
  <c r="Y42" i="57" s="1"/>
  <c r="W42" i="60"/>
  <c r="Y42" i="60" s="1"/>
  <c r="W42" i="58"/>
  <c r="Y42" i="58" s="1"/>
  <c r="W42" i="59"/>
  <c r="Y42" i="59" s="1"/>
  <c r="Y42" i="56"/>
  <c r="AD42" i="57"/>
  <c r="AD42" i="59"/>
  <c r="AD42" i="60"/>
  <c r="F42" i="56"/>
  <c r="AF42" i="56"/>
  <c r="AD42" i="58"/>
  <c r="S42" i="56"/>
  <c r="Q42" i="58"/>
  <c r="S42" i="58" s="1"/>
  <c r="Q42" i="59"/>
  <c r="S42" i="59" s="1"/>
  <c r="Q42" i="57"/>
  <c r="S42" i="57" s="1"/>
  <c r="Q42" i="60"/>
  <c r="S42" i="60" s="1"/>
  <c r="AL42" i="56"/>
  <c r="AJ42" i="58"/>
  <c r="E42" i="56"/>
  <c r="AJ42" i="57"/>
  <c r="AJ42" i="60"/>
  <c r="AJ42" i="59"/>
  <c r="C42" i="56"/>
  <c r="T42" i="56"/>
  <c r="U43" i="56" s="1"/>
  <c r="R42" i="59"/>
  <c r="R42" i="60"/>
  <c r="R42" i="58"/>
  <c r="R42" i="57"/>
  <c r="AI42" i="60"/>
  <c r="AK42" i="60" s="1"/>
  <c r="AI42" i="57"/>
  <c r="AK42" i="57" s="1"/>
  <c r="AK42" i="56"/>
  <c r="AI42" i="58"/>
  <c r="AK42" i="58" s="1"/>
  <c r="AI42" i="59"/>
  <c r="AK42" i="59" s="1"/>
  <c r="Z42" i="56"/>
  <c r="X42" i="58"/>
  <c r="X42" i="60"/>
  <c r="X42" i="59"/>
  <c r="D42" i="56"/>
  <c r="X42" i="57"/>
  <c r="AC42" i="60"/>
  <c r="AE42" i="60" s="1"/>
  <c r="AE42" i="56"/>
  <c r="AC42" i="57"/>
  <c r="AE42" i="57" s="1"/>
  <c r="AC42" i="59"/>
  <c r="AE42" i="59" s="1"/>
  <c r="AC42" i="58"/>
  <c r="AE42" i="58" s="1"/>
  <c r="F56" i="55"/>
  <c r="E56" i="55"/>
  <c r="I55" i="55"/>
  <c r="W54" i="51"/>
  <c r="AC54" i="51" s="1"/>
  <c r="AB54" i="49"/>
  <c r="F54" i="52" s="1"/>
  <c r="R54" i="52" s="1"/>
  <c r="D56" i="55"/>
  <c r="E54" i="50"/>
  <c r="Q54" i="50" s="1"/>
  <c r="Z54" i="51"/>
  <c r="AL54" i="51" s="1"/>
  <c r="BF53" i="33"/>
  <c r="C54" i="52"/>
  <c r="BN53" i="35"/>
  <c r="BJ53" i="33"/>
  <c r="AY54" i="33"/>
  <c r="AO54" i="33" s="1"/>
  <c r="AT54" i="33" s="1"/>
  <c r="F54" i="50"/>
  <c r="L54" i="50" s="1"/>
  <c r="C54" i="50"/>
  <c r="BT53" i="35"/>
  <c r="Q15" i="35"/>
  <c r="G15" i="35" s="1"/>
  <c r="F15" i="35"/>
  <c r="AL15" i="33"/>
  <c r="J15" i="35"/>
  <c r="AG15" i="35" s="1"/>
  <c r="U15" i="35"/>
  <c r="AA15" i="35"/>
  <c r="BV53" i="33"/>
  <c r="Y54" i="51"/>
  <c r="AK54" i="51" s="1"/>
  <c r="D54" i="50"/>
  <c r="AD57" i="55"/>
  <c r="AM56" i="55"/>
  <c r="AP56" i="55"/>
  <c r="AG57" i="55"/>
  <c r="AB57" i="55"/>
  <c r="AF57" i="55"/>
  <c r="AC57" i="55"/>
  <c r="AQ56" i="55"/>
  <c r="AS55" i="55"/>
  <c r="AE57" i="55"/>
  <c r="H54" i="52"/>
  <c r="N54" i="52"/>
  <c r="AJ54" i="51"/>
  <c r="AD54" i="51"/>
  <c r="P54" i="52"/>
  <c r="J54" i="52"/>
  <c r="Q54" i="52"/>
  <c r="K54" i="52"/>
  <c r="B54" i="50" l="1"/>
  <c r="H54" i="50" s="1"/>
  <c r="AW54" i="35"/>
  <c r="BA54" i="35" s="1"/>
  <c r="AQ54" i="35" s="1"/>
  <c r="AL42" i="60"/>
  <c r="AM43" i="60" s="1"/>
  <c r="E42" i="60"/>
  <c r="Z42" i="60"/>
  <c r="AA43" i="60" s="1"/>
  <c r="D42" i="60"/>
  <c r="T42" i="60"/>
  <c r="U43" i="60" s="1"/>
  <c r="C42" i="60"/>
  <c r="AF42" i="60"/>
  <c r="F42" i="60"/>
  <c r="AL42" i="59"/>
  <c r="AM43" i="59" s="1"/>
  <c r="E42" i="59"/>
  <c r="Z42" i="59"/>
  <c r="AA43" i="59" s="1"/>
  <c r="D42" i="59"/>
  <c r="AF42" i="59"/>
  <c r="AG43" i="59" s="1"/>
  <c r="F42" i="59"/>
  <c r="T42" i="59"/>
  <c r="U43" i="59" s="1"/>
  <c r="C42" i="59"/>
  <c r="T42" i="58"/>
  <c r="U43" i="58" s="1"/>
  <c r="C42" i="58"/>
  <c r="AF42" i="58"/>
  <c r="AG43" i="58" s="1"/>
  <c r="F42" i="58"/>
  <c r="AL42" i="58"/>
  <c r="AM43" i="58" s="1"/>
  <c r="E42" i="58"/>
  <c r="AG43" i="60"/>
  <c r="B42" i="56"/>
  <c r="G42" i="56" s="1"/>
  <c r="Z42" i="58"/>
  <c r="AA43" i="58" s="1"/>
  <c r="D42" i="58"/>
  <c r="E42" i="57"/>
  <c r="AL42" i="57"/>
  <c r="AM43" i="57" s="1"/>
  <c r="AA43" i="56"/>
  <c r="T42" i="57"/>
  <c r="U43" i="57" s="1"/>
  <c r="C42" i="57"/>
  <c r="AG43" i="56"/>
  <c r="Z42" i="57"/>
  <c r="AA43" i="57" s="1"/>
  <c r="D42" i="57"/>
  <c r="AF42" i="57"/>
  <c r="AG43" i="57" s="1"/>
  <c r="F42" i="57"/>
  <c r="AM43" i="56"/>
  <c r="N56" i="55"/>
  <c r="AI54" i="51"/>
  <c r="L54" i="52"/>
  <c r="N54" i="50"/>
  <c r="M54" i="52"/>
  <c r="AV56" i="55"/>
  <c r="AT56" i="55"/>
  <c r="AF54" i="51"/>
  <c r="AO56" i="55"/>
  <c r="K56" i="55"/>
  <c r="O56" i="55"/>
  <c r="S56" i="55" s="1"/>
  <c r="J56" i="55"/>
  <c r="AJ54" i="49"/>
  <c r="AL54" i="49" s="1"/>
  <c r="AW56" i="55"/>
  <c r="AU56" i="55"/>
  <c r="AN56" i="55"/>
  <c r="M56" i="55"/>
  <c r="K54" i="50"/>
  <c r="L56" i="55"/>
  <c r="G54" i="50"/>
  <c r="G54" i="52"/>
  <c r="I54" i="52"/>
  <c r="AX56" i="55"/>
  <c r="AE54" i="49"/>
  <c r="AH54" i="49"/>
  <c r="AF54" i="49"/>
  <c r="O54" i="52"/>
  <c r="S54" i="52" s="1"/>
  <c r="T54" i="52" s="1"/>
  <c r="AI54" i="49"/>
  <c r="AG54" i="49"/>
  <c r="AA54" i="51"/>
  <c r="AM54" i="51" s="1"/>
  <c r="AN54" i="51" s="1"/>
  <c r="M54" i="50"/>
  <c r="BU53" i="35"/>
  <c r="BC54" i="33"/>
  <c r="AS54" i="33" s="1"/>
  <c r="AX54" i="33" s="1"/>
  <c r="BU54" i="33" s="1"/>
  <c r="BA54" i="33"/>
  <c r="AQ54" i="33" s="1"/>
  <c r="AV54" i="33" s="1"/>
  <c r="BS54" i="33" s="1"/>
  <c r="BB54" i="33"/>
  <c r="AR54" i="33" s="1"/>
  <c r="AW54" i="33" s="1"/>
  <c r="BT54" i="33" s="1"/>
  <c r="BE54" i="33"/>
  <c r="BK54" i="33"/>
  <c r="BQ54" i="33"/>
  <c r="R15" i="35"/>
  <c r="AX54" i="35"/>
  <c r="AN54" i="35" s="1"/>
  <c r="AZ54" i="35"/>
  <c r="AP54" i="35" s="1"/>
  <c r="AM54" i="35"/>
  <c r="AE54" i="51"/>
  <c r="R54" i="50"/>
  <c r="I54" i="50"/>
  <c r="O54" i="50"/>
  <c r="J54" i="50"/>
  <c r="P54" i="50"/>
  <c r="AZ54" i="33"/>
  <c r="AP54" i="33" s="1"/>
  <c r="AU54" i="33" s="1"/>
  <c r="BR54" i="33" s="1"/>
  <c r="BW53" i="33"/>
  <c r="AB15" i="35"/>
  <c r="K15" i="35"/>
  <c r="AH15" i="35" s="1"/>
  <c r="V15" i="35"/>
  <c r="AM15" i="33"/>
  <c r="L15" i="49" s="1"/>
  <c r="X15" i="35"/>
  <c r="L15" i="35"/>
  <c r="AI15" i="35" s="1"/>
  <c r="W15" i="35"/>
  <c r="AC15" i="35"/>
  <c r="AH57" i="55"/>
  <c r="AJ57" i="55"/>
  <c r="AI57" i="55"/>
  <c r="AK57" i="55"/>
  <c r="AY54" i="35" l="1"/>
  <c r="AO54" i="35" s="1"/>
  <c r="H42" i="56"/>
  <c r="J42" i="56" s="1"/>
  <c r="B42" i="59"/>
  <c r="H42" i="59" s="1"/>
  <c r="J42" i="59" s="1"/>
  <c r="I43" i="59" s="1"/>
  <c r="B42" i="60"/>
  <c r="B42" i="58"/>
  <c r="B42" i="57"/>
  <c r="I43" i="56"/>
  <c r="Q56" i="55"/>
  <c r="R56" i="55"/>
  <c r="P56" i="55"/>
  <c r="AN54" i="49"/>
  <c r="AK54" i="49"/>
  <c r="AM54" i="49"/>
  <c r="AG54" i="51"/>
  <c r="AB54" i="51"/>
  <c r="AH54" i="51"/>
  <c r="Z57" i="55"/>
  <c r="Y58" i="55" s="1"/>
  <c r="BN54" i="33"/>
  <c r="BM54" i="33"/>
  <c r="S54" i="50"/>
  <c r="T54" i="50" s="1"/>
  <c r="BH54" i="33"/>
  <c r="BG54" i="33"/>
  <c r="BD54" i="33"/>
  <c r="BO54" i="33"/>
  <c r="BI54" i="33"/>
  <c r="BJ54" i="33"/>
  <c r="BL54" i="33"/>
  <c r="BB54" i="35"/>
  <c r="AJ15" i="35"/>
  <c r="BK54" i="35"/>
  <c r="BE54" i="35"/>
  <c r="AT54" i="35"/>
  <c r="BQ54" i="35" s="1"/>
  <c r="BF54" i="33"/>
  <c r="BM54" i="35"/>
  <c r="AV54" i="35"/>
  <c r="BS54" i="35" s="1"/>
  <c r="BG54" i="35"/>
  <c r="AD15" i="35"/>
  <c r="BI54" i="35"/>
  <c r="AR54" i="35"/>
  <c r="BO54" i="35" s="1"/>
  <c r="BC54" i="35"/>
  <c r="BH54" i="35"/>
  <c r="BL54" i="35"/>
  <c r="AU54" i="35"/>
  <c r="BR54" i="35" s="1"/>
  <c r="BF54" i="35"/>
  <c r="BJ54" i="35"/>
  <c r="AS54" i="35"/>
  <c r="BP54" i="35" s="1"/>
  <c r="BD54" i="35"/>
  <c r="BV54" i="33"/>
  <c r="G42" i="59" l="1"/>
  <c r="H42" i="60"/>
  <c r="J42" i="60" s="1"/>
  <c r="I43" i="60" s="1"/>
  <c r="G42" i="60"/>
  <c r="K42" i="59"/>
  <c r="H42" i="58"/>
  <c r="J42" i="58" s="1"/>
  <c r="I43" i="58" s="1"/>
  <c r="G42" i="58"/>
  <c r="K42" i="56"/>
  <c r="H42" i="57"/>
  <c r="J42" i="57" s="1"/>
  <c r="G42" i="57"/>
  <c r="H56" i="55"/>
  <c r="G57" i="55" s="1"/>
  <c r="AQ57" i="55" s="1"/>
  <c r="AC54" i="49"/>
  <c r="AD54" i="49" s="1"/>
  <c r="V58" i="55"/>
  <c r="W58" i="55"/>
  <c r="AA57" i="55"/>
  <c r="U58" i="55"/>
  <c r="X58" i="55"/>
  <c r="BP54" i="33"/>
  <c r="BW54" i="33" s="1"/>
  <c r="C16" i="49"/>
  <c r="AP16" i="49" s="1"/>
  <c r="F16" i="49"/>
  <c r="AS16" i="49" s="1"/>
  <c r="F16" i="51"/>
  <c r="AU15" i="49"/>
  <c r="J15" i="49"/>
  <c r="AV15" i="49" s="1"/>
  <c r="D16" i="49"/>
  <c r="E16" i="49"/>
  <c r="AR16" i="49" s="1"/>
  <c r="AK15" i="35"/>
  <c r="BT54" i="35"/>
  <c r="BN54" i="35"/>
  <c r="I56" i="55" l="1"/>
  <c r="AS56" i="55" s="1"/>
  <c r="K42" i="60"/>
  <c r="K42" i="58"/>
  <c r="I43" i="57"/>
  <c r="G42" i="68"/>
  <c r="D57" i="55"/>
  <c r="AN57" i="55" s="1"/>
  <c r="F57" i="55"/>
  <c r="AP57" i="55" s="1"/>
  <c r="C57" i="55"/>
  <c r="AM57" i="55" s="1"/>
  <c r="AA55" i="49"/>
  <c r="E55" i="52" s="1"/>
  <c r="K55" i="52" s="1"/>
  <c r="AR56" i="55"/>
  <c r="Y55" i="49"/>
  <c r="X55" i="51" s="1"/>
  <c r="AJ55" i="51" s="1"/>
  <c r="E57" i="55"/>
  <c r="AO57" i="55" s="1"/>
  <c r="Z55" i="49"/>
  <c r="D55" i="52" s="1"/>
  <c r="P55" i="52" s="1"/>
  <c r="X55" i="49"/>
  <c r="AB55" i="49"/>
  <c r="F55" i="50" s="1"/>
  <c r="L55" i="50" s="1"/>
  <c r="AT16" i="49"/>
  <c r="AE58" i="55"/>
  <c r="AF58" i="55"/>
  <c r="AD58" i="55"/>
  <c r="AG58" i="55"/>
  <c r="AK58" i="55" s="1"/>
  <c r="AC58" i="55"/>
  <c r="AB58" i="55"/>
  <c r="E16" i="51"/>
  <c r="K16" i="51" s="1"/>
  <c r="B16" i="51"/>
  <c r="H16" i="51" s="1"/>
  <c r="N16" i="49"/>
  <c r="Q16" i="49"/>
  <c r="AW16" i="49"/>
  <c r="AX16" i="49"/>
  <c r="M16" i="35"/>
  <c r="N16" i="35" s="1"/>
  <c r="P16" i="49"/>
  <c r="AQ16" i="49"/>
  <c r="AZ16" i="49"/>
  <c r="BA16" i="49"/>
  <c r="AY16" i="49"/>
  <c r="R16" i="49"/>
  <c r="U16" i="49" s="1"/>
  <c r="M16" i="49"/>
  <c r="C16" i="51"/>
  <c r="O16" i="33"/>
  <c r="C16" i="33" s="1"/>
  <c r="D16" i="51"/>
  <c r="P16" i="51" s="1"/>
  <c r="K16" i="49"/>
  <c r="BU54" i="35"/>
  <c r="O16" i="49"/>
  <c r="L16" i="51"/>
  <c r="R16" i="51"/>
  <c r="Q55" i="52"/>
  <c r="H43" i="68" l="1"/>
  <c r="K42" i="57"/>
  <c r="X43" i="56"/>
  <c r="B43" i="68"/>
  <c r="AJ43" i="56"/>
  <c r="Q43" i="56"/>
  <c r="AD43" i="56"/>
  <c r="W43" i="56"/>
  <c r="D43" i="68"/>
  <c r="E43" i="68"/>
  <c r="R43" i="56"/>
  <c r="F43" i="68"/>
  <c r="AI43" i="56"/>
  <c r="C43" i="68"/>
  <c r="AC43" i="56"/>
  <c r="AD55" i="51"/>
  <c r="Z55" i="51"/>
  <c r="AL55" i="51" s="1"/>
  <c r="E55" i="50"/>
  <c r="Q55" i="50" s="1"/>
  <c r="L57" i="55"/>
  <c r="O57" i="55"/>
  <c r="P57" i="55" s="1"/>
  <c r="Z47" i="51"/>
  <c r="AV57" i="55"/>
  <c r="X47" i="51"/>
  <c r="AD47" i="51" s="1"/>
  <c r="AT57" i="55"/>
  <c r="AA47" i="51"/>
  <c r="AM47" i="51" s="1"/>
  <c r="N57" i="55"/>
  <c r="K57" i="55"/>
  <c r="J57" i="55"/>
  <c r="AX57" i="55"/>
  <c r="Y47" i="51"/>
  <c r="Y55" i="51"/>
  <c r="M57" i="55"/>
  <c r="C55" i="52"/>
  <c r="J55" i="52"/>
  <c r="AW57" i="55"/>
  <c r="AE55" i="49"/>
  <c r="D55" i="50"/>
  <c r="P55" i="50" s="1"/>
  <c r="AU57" i="55"/>
  <c r="C55" i="50"/>
  <c r="I55" i="50" s="1"/>
  <c r="W47" i="51"/>
  <c r="AI47" i="51" s="1"/>
  <c r="AW55" i="35"/>
  <c r="BA55" i="35" s="1"/>
  <c r="AQ55" i="35" s="1"/>
  <c r="AF55" i="49"/>
  <c r="AI55" i="49"/>
  <c r="AY55" i="33"/>
  <c r="AO55" i="33" s="1"/>
  <c r="AT55" i="33" s="1"/>
  <c r="BQ55" i="33" s="1"/>
  <c r="B55" i="52"/>
  <c r="W55" i="51"/>
  <c r="B55" i="50"/>
  <c r="AG55" i="49"/>
  <c r="AJ55" i="49"/>
  <c r="AL55" i="49" s="1"/>
  <c r="AH55" i="49"/>
  <c r="F55" i="52"/>
  <c r="AA55" i="51"/>
  <c r="R55" i="50"/>
  <c r="AF55" i="51"/>
  <c r="AH58" i="55"/>
  <c r="AI58" i="55"/>
  <c r="Q16" i="51"/>
  <c r="AJ58" i="55"/>
  <c r="N16" i="51"/>
  <c r="J16" i="51"/>
  <c r="J16" i="33"/>
  <c r="AG16" i="33" s="1"/>
  <c r="V16" i="49"/>
  <c r="G16" i="51"/>
  <c r="C16" i="35"/>
  <c r="Y16" i="35" s="1"/>
  <c r="Q16" i="33"/>
  <c r="E16" i="33" s="1"/>
  <c r="AC16" i="33" s="1"/>
  <c r="O16" i="51"/>
  <c r="I16" i="51"/>
  <c r="S16" i="33"/>
  <c r="G16" i="33" s="1"/>
  <c r="P16" i="33"/>
  <c r="D16" i="33" s="1"/>
  <c r="AB16" i="33" s="1"/>
  <c r="AA16" i="33"/>
  <c r="M16" i="51"/>
  <c r="S16" i="49"/>
  <c r="T16" i="49"/>
  <c r="R16" i="33"/>
  <c r="F16" i="33" s="1"/>
  <c r="AD16" i="33" s="1"/>
  <c r="O16" i="35"/>
  <c r="D16" i="35"/>
  <c r="R57" i="55"/>
  <c r="AI43" i="59" l="1"/>
  <c r="AK43" i="59" s="1"/>
  <c r="AI43" i="60"/>
  <c r="AK43" i="60" s="1"/>
  <c r="AI43" i="58"/>
  <c r="AK43" i="58" s="1"/>
  <c r="AI43" i="57"/>
  <c r="AK43" i="57" s="1"/>
  <c r="AK43" i="56"/>
  <c r="C43" i="56"/>
  <c r="R43" i="59"/>
  <c r="R43" i="60"/>
  <c r="R43" i="58"/>
  <c r="R43" i="57"/>
  <c r="T43" i="56"/>
  <c r="D43" i="56"/>
  <c r="X43" i="58"/>
  <c r="X43" i="60"/>
  <c r="Z43" i="56"/>
  <c r="AA44" i="56" s="1"/>
  <c r="X43" i="59"/>
  <c r="X43" i="57"/>
  <c r="AC43" i="57"/>
  <c r="AE43" i="57" s="1"/>
  <c r="AE43" i="56"/>
  <c r="AC43" i="58"/>
  <c r="AE43" i="58" s="1"/>
  <c r="AC43" i="59"/>
  <c r="AE43" i="59" s="1"/>
  <c r="AC43" i="60"/>
  <c r="AE43" i="60" s="1"/>
  <c r="AD43" i="60"/>
  <c r="AD43" i="58"/>
  <c r="F43" i="56"/>
  <c r="AF43" i="56"/>
  <c r="AD43" i="59"/>
  <c r="AD43" i="57"/>
  <c r="AJ43" i="59"/>
  <c r="AJ43" i="58"/>
  <c r="AJ43" i="57"/>
  <c r="AL43" i="56"/>
  <c r="AM44" i="56" s="1"/>
  <c r="E43" i="56"/>
  <c r="AJ43" i="60"/>
  <c r="W43" i="60"/>
  <c r="Y43" i="60" s="1"/>
  <c r="Y43" i="56"/>
  <c r="W43" i="59"/>
  <c r="Y43" i="59" s="1"/>
  <c r="W43" i="57"/>
  <c r="Y43" i="57" s="1"/>
  <c r="W43" i="58"/>
  <c r="Y43" i="58" s="1"/>
  <c r="Q43" i="58"/>
  <c r="S43" i="58" s="1"/>
  <c r="Q43" i="57"/>
  <c r="S43" i="57" s="1"/>
  <c r="S43" i="56"/>
  <c r="Q43" i="60"/>
  <c r="S43" i="60" s="1"/>
  <c r="Q43" i="59"/>
  <c r="S43" i="59" s="1"/>
  <c r="K55" i="50"/>
  <c r="S57" i="55"/>
  <c r="Q57" i="55"/>
  <c r="H57" i="55" s="1"/>
  <c r="G58" i="55" s="1"/>
  <c r="AJ47" i="51"/>
  <c r="AL47" i="51"/>
  <c r="AF47" i="51"/>
  <c r="AZ55" i="33"/>
  <c r="AP55" i="33" s="1"/>
  <c r="AU55" i="33" s="1"/>
  <c r="BR55" i="33" s="1"/>
  <c r="O55" i="50"/>
  <c r="J55" i="50"/>
  <c r="M55" i="50"/>
  <c r="AG47" i="51"/>
  <c r="AB47" i="51"/>
  <c r="BA55" i="33"/>
  <c r="AQ55" i="33" s="1"/>
  <c r="AV55" i="33" s="1"/>
  <c r="BS55" i="33" s="1"/>
  <c r="AE55" i="51"/>
  <c r="AK55" i="51"/>
  <c r="I55" i="52"/>
  <c r="O55" i="52"/>
  <c r="AK47" i="51"/>
  <c r="AE47" i="51"/>
  <c r="BB55" i="33"/>
  <c r="AR55" i="33" s="1"/>
  <c r="AW55" i="33" s="1"/>
  <c r="BT55" i="33" s="1"/>
  <c r="BK55" i="33"/>
  <c r="BE55" i="33"/>
  <c r="H16" i="35"/>
  <c r="AE16" i="35" s="1"/>
  <c r="G55" i="50"/>
  <c r="AX55" i="35"/>
  <c r="AN55" i="35" s="1"/>
  <c r="BD55" i="35" s="1"/>
  <c r="AC47" i="51"/>
  <c r="BG55" i="35"/>
  <c r="BM55" i="35"/>
  <c r="AV55" i="35"/>
  <c r="BS55" i="35" s="1"/>
  <c r="AM55" i="49"/>
  <c r="AI55" i="51"/>
  <c r="AC55" i="51"/>
  <c r="BJ55" i="35"/>
  <c r="N55" i="52"/>
  <c r="H55" i="52"/>
  <c r="BC55" i="33"/>
  <c r="AS55" i="33" s="1"/>
  <c r="AX55" i="33" s="1"/>
  <c r="BU55" i="33" s="1"/>
  <c r="AH47" i="51"/>
  <c r="AM55" i="35"/>
  <c r="AY55" i="35"/>
  <c r="AZ55" i="35"/>
  <c r="AP55" i="35" s="1"/>
  <c r="AK55" i="49"/>
  <c r="AN55" i="49"/>
  <c r="N55" i="50"/>
  <c r="H55" i="50"/>
  <c r="AG55" i="51"/>
  <c r="AM55" i="51"/>
  <c r="M55" i="52"/>
  <c r="R55" i="52"/>
  <c r="L55" i="52"/>
  <c r="G55" i="52"/>
  <c r="AH55" i="51"/>
  <c r="AB55" i="51"/>
  <c r="BM55" i="33"/>
  <c r="Z58" i="55"/>
  <c r="AA58" i="55" s="1"/>
  <c r="BF55" i="33"/>
  <c r="H16" i="49"/>
  <c r="S16" i="51"/>
  <c r="T16" i="51" s="1"/>
  <c r="I16" i="33"/>
  <c r="N16" i="33"/>
  <c r="AK16" i="33" s="1"/>
  <c r="AE16" i="33"/>
  <c r="AF16" i="33" s="1"/>
  <c r="U16" i="33"/>
  <c r="M16" i="33"/>
  <c r="AJ16" i="33" s="1"/>
  <c r="L16" i="33"/>
  <c r="AI16" i="33" s="1"/>
  <c r="S16" i="35"/>
  <c r="H16" i="33"/>
  <c r="K16" i="33"/>
  <c r="Z16" i="33"/>
  <c r="T16" i="33"/>
  <c r="Z16" i="35"/>
  <c r="I16" i="35"/>
  <c r="AF16" i="35" s="1"/>
  <c r="T16" i="35"/>
  <c r="P16" i="35"/>
  <c r="E16" i="35"/>
  <c r="T43" i="60" l="1"/>
  <c r="U44" i="60" s="1"/>
  <c r="C43" i="60"/>
  <c r="AL43" i="60"/>
  <c r="AM44" i="60" s="1"/>
  <c r="E43" i="60"/>
  <c r="AF43" i="60"/>
  <c r="AG44" i="60" s="1"/>
  <c r="F43" i="60"/>
  <c r="Z43" i="60"/>
  <c r="AA44" i="60" s="1"/>
  <c r="D43" i="60"/>
  <c r="T43" i="59"/>
  <c r="C43" i="59"/>
  <c r="Z43" i="59"/>
  <c r="AA44" i="59" s="1"/>
  <c r="D43" i="59"/>
  <c r="AL43" i="59"/>
  <c r="AM44" i="59" s="1"/>
  <c r="E43" i="59"/>
  <c r="AF43" i="59"/>
  <c r="F43" i="59"/>
  <c r="U44" i="59"/>
  <c r="AF43" i="58"/>
  <c r="AG44" i="58" s="1"/>
  <c r="F43" i="58"/>
  <c r="AL43" i="58"/>
  <c r="AM44" i="58" s="1"/>
  <c r="E43" i="58"/>
  <c r="Z43" i="58"/>
  <c r="AA44" i="58" s="1"/>
  <c r="D43" i="58"/>
  <c r="AG44" i="59"/>
  <c r="T43" i="58"/>
  <c r="U44" i="58" s="1"/>
  <c r="C43" i="58"/>
  <c r="B43" i="56"/>
  <c r="AG44" i="56"/>
  <c r="C43" i="57"/>
  <c r="T43" i="57"/>
  <c r="U44" i="57" s="1"/>
  <c r="AL43" i="57"/>
  <c r="AM44" i="57" s="1"/>
  <c r="E43" i="57"/>
  <c r="AF43" i="57"/>
  <c r="AG44" i="57" s="1"/>
  <c r="F43" i="57"/>
  <c r="U44" i="56"/>
  <c r="Z43" i="57"/>
  <c r="AA44" i="57" s="1"/>
  <c r="D43" i="57"/>
  <c r="BN55" i="33"/>
  <c r="BH55" i="33"/>
  <c r="S55" i="50"/>
  <c r="T55" i="50" s="1"/>
  <c r="AN47" i="51"/>
  <c r="AO47" i="51" s="1"/>
  <c r="AO48" i="51" s="1"/>
  <c r="AO49" i="51" s="1"/>
  <c r="AO50" i="51" s="1"/>
  <c r="AO51" i="51" s="1"/>
  <c r="AO52" i="51" s="1"/>
  <c r="AO53" i="51" s="1"/>
  <c r="AO54" i="51" s="1"/>
  <c r="BL55" i="33"/>
  <c r="BG55" i="33"/>
  <c r="BD55" i="33"/>
  <c r="AC55" i="49"/>
  <c r="AD55" i="49" s="1"/>
  <c r="S55" i="52"/>
  <c r="T55" i="52" s="1"/>
  <c r="AS55" i="35"/>
  <c r="BP55" i="35" s="1"/>
  <c r="BJ55" i="33"/>
  <c r="BO55" i="33"/>
  <c r="BF55" i="35"/>
  <c r="BL55" i="35"/>
  <c r="AU55" i="35"/>
  <c r="BR55" i="35" s="1"/>
  <c r="AO55" i="35"/>
  <c r="BH55" i="35" s="1"/>
  <c r="BB55" i="35"/>
  <c r="AN55" i="51"/>
  <c r="BC55" i="35"/>
  <c r="AR55" i="35"/>
  <c r="BO55" i="35" s="1"/>
  <c r="BI55" i="35"/>
  <c r="BV55" i="33"/>
  <c r="BI55" i="33"/>
  <c r="U59" i="55"/>
  <c r="V59" i="55"/>
  <c r="X59" i="55"/>
  <c r="W59" i="55"/>
  <c r="Y59" i="55"/>
  <c r="F58" i="55"/>
  <c r="AR57" i="55"/>
  <c r="D58" i="55"/>
  <c r="AN58" i="55" s="1"/>
  <c r="C58" i="55"/>
  <c r="E58" i="55"/>
  <c r="AO58" i="55" s="1"/>
  <c r="I57" i="55"/>
  <c r="AS57" i="55" s="1"/>
  <c r="W16" i="33"/>
  <c r="Y16" i="33"/>
  <c r="AH16" i="33"/>
  <c r="AL16" i="33" s="1"/>
  <c r="X16" i="33"/>
  <c r="V16" i="33"/>
  <c r="AA16" i="35"/>
  <c r="J16" i="35"/>
  <c r="AG16" i="35" s="1"/>
  <c r="U16" i="35"/>
  <c r="Q16" i="35"/>
  <c r="F16" i="35"/>
  <c r="AQ58" i="55"/>
  <c r="B43" i="60" l="1"/>
  <c r="B43" i="59"/>
  <c r="G43" i="59" s="1"/>
  <c r="B43" i="58"/>
  <c r="G43" i="56"/>
  <c r="H43" i="56"/>
  <c r="J43" i="56" s="1"/>
  <c r="B43" i="57"/>
  <c r="BP55" i="33"/>
  <c r="AA56" i="49"/>
  <c r="E56" i="50" s="1"/>
  <c r="Q56" i="50" s="1"/>
  <c r="AO55" i="51"/>
  <c r="X56" i="49"/>
  <c r="B56" i="50" s="1"/>
  <c r="N56" i="50" s="1"/>
  <c r="Y56" i="49"/>
  <c r="C56" i="52" s="1"/>
  <c r="AB56" i="49"/>
  <c r="F56" i="50" s="1"/>
  <c r="Z56" i="51"/>
  <c r="AF56" i="51" s="1"/>
  <c r="Z56" i="49"/>
  <c r="BW55" i="33"/>
  <c r="AC59" i="55"/>
  <c r="W56" i="51"/>
  <c r="AC56" i="51" s="1"/>
  <c r="M58" i="55"/>
  <c r="BE55" i="35"/>
  <c r="BK55" i="35"/>
  <c r="BN55" i="35" s="1"/>
  <c r="AT55" i="35"/>
  <c r="BQ55" i="35" s="1"/>
  <c r="BT55" i="35" s="1"/>
  <c r="BU55" i="35" s="1"/>
  <c r="AF59" i="55"/>
  <c r="AD59" i="55"/>
  <c r="AB59" i="55"/>
  <c r="AG59" i="55"/>
  <c r="AK59" i="55" s="1"/>
  <c r="O58" i="55"/>
  <c r="Q58" i="55" s="1"/>
  <c r="AT58" i="55"/>
  <c r="AM58" i="55"/>
  <c r="AE59" i="55"/>
  <c r="N58" i="55"/>
  <c r="AP58" i="55"/>
  <c r="L58" i="55"/>
  <c r="AV58" i="55"/>
  <c r="AU58" i="55"/>
  <c r="J58" i="55"/>
  <c r="AX58" i="55"/>
  <c r="K58" i="55"/>
  <c r="AW58" i="55"/>
  <c r="AM16" i="33"/>
  <c r="L16" i="49" s="1"/>
  <c r="AB16" i="35"/>
  <c r="K16" i="35"/>
  <c r="AH16" i="35" s="1"/>
  <c r="V16" i="35"/>
  <c r="G16" i="35"/>
  <c r="X16" i="35" s="1"/>
  <c r="R16" i="35"/>
  <c r="H43" i="59" l="1"/>
  <c r="J43" i="59" s="1"/>
  <c r="I44" i="59" s="1"/>
  <c r="H43" i="60"/>
  <c r="J43" i="60" s="1"/>
  <c r="I44" i="60" s="1"/>
  <c r="G43" i="60"/>
  <c r="K43" i="59"/>
  <c r="H43" i="58"/>
  <c r="J43" i="58" s="1"/>
  <c r="I44" i="58" s="1"/>
  <c r="G43" i="58"/>
  <c r="G43" i="57"/>
  <c r="H43" i="57"/>
  <c r="J43" i="57" s="1"/>
  <c r="I44" i="57" s="1"/>
  <c r="I44" i="56"/>
  <c r="K56" i="50"/>
  <c r="E56" i="52"/>
  <c r="X56" i="51"/>
  <c r="AJ56" i="51" s="1"/>
  <c r="C56" i="50"/>
  <c r="O56" i="50" s="1"/>
  <c r="AY56" i="33"/>
  <c r="AO56" i="33" s="1"/>
  <c r="AT56" i="33" s="1"/>
  <c r="BQ56" i="33" s="1"/>
  <c r="B56" i="52"/>
  <c r="N56" i="52" s="1"/>
  <c r="AJ56" i="49"/>
  <c r="AM56" i="49" s="1"/>
  <c r="AH56" i="49"/>
  <c r="H56" i="50"/>
  <c r="AL56" i="51"/>
  <c r="AD56" i="51"/>
  <c r="L56" i="50"/>
  <c r="R56" i="50"/>
  <c r="AE56" i="49"/>
  <c r="F56" i="52"/>
  <c r="AA56" i="51"/>
  <c r="AW56" i="35"/>
  <c r="BA56" i="35" s="1"/>
  <c r="AQ56" i="35" s="1"/>
  <c r="AI56" i="49"/>
  <c r="AG56" i="49"/>
  <c r="AI56" i="51"/>
  <c r="D56" i="52"/>
  <c r="AF56" i="49"/>
  <c r="Y56" i="51"/>
  <c r="D56" i="50"/>
  <c r="O56" i="52"/>
  <c r="I56" i="52"/>
  <c r="R58" i="55"/>
  <c r="P58" i="55"/>
  <c r="AJ59" i="55"/>
  <c r="AH59" i="55"/>
  <c r="AI59" i="55"/>
  <c r="S58" i="55"/>
  <c r="W16" i="35"/>
  <c r="L16" i="35"/>
  <c r="AI16" i="35" s="1"/>
  <c r="AJ16" i="35" s="1"/>
  <c r="AC16" i="35"/>
  <c r="AD16" i="35" s="1"/>
  <c r="K43" i="60" l="1"/>
  <c r="G43" i="68"/>
  <c r="H44" i="68" s="1"/>
  <c r="K43" i="58"/>
  <c r="K43" i="57"/>
  <c r="W44" i="56"/>
  <c r="E44" i="68"/>
  <c r="AC44" i="56"/>
  <c r="AI44" i="56"/>
  <c r="R44" i="56"/>
  <c r="X44" i="56"/>
  <c r="AD44" i="56"/>
  <c r="D44" i="68"/>
  <c r="Q44" i="56"/>
  <c r="C44" i="68"/>
  <c r="F44" i="68"/>
  <c r="B44" i="68"/>
  <c r="AJ44" i="56"/>
  <c r="K43" i="56"/>
  <c r="I56" i="50"/>
  <c r="AZ56" i="33"/>
  <c r="AP56" i="33" s="1"/>
  <c r="AU56" i="33" s="1"/>
  <c r="BR56" i="33" s="1"/>
  <c r="BK56" i="33"/>
  <c r="BE56" i="33"/>
  <c r="BA56" i="33"/>
  <c r="AQ56" i="33" s="1"/>
  <c r="AV56" i="33" s="1"/>
  <c r="BS56" i="33" s="1"/>
  <c r="BB56" i="33"/>
  <c r="BN56" i="33" s="1"/>
  <c r="AN56" i="49"/>
  <c r="AL56" i="49"/>
  <c r="K56" i="52"/>
  <c r="Q56" i="52"/>
  <c r="AY56" i="35"/>
  <c r="AO56" i="35" s="1"/>
  <c r="BE56" i="35" s="1"/>
  <c r="BC56" i="33"/>
  <c r="AS56" i="33" s="1"/>
  <c r="AK56" i="49"/>
  <c r="AC56" i="49" s="1"/>
  <c r="H56" i="52"/>
  <c r="AZ56" i="35"/>
  <c r="AP56" i="35" s="1"/>
  <c r="AU56" i="35" s="1"/>
  <c r="BR56" i="35" s="1"/>
  <c r="BG56" i="35"/>
  <c r="AV56" i="35"/>
  <c r="BS56" i="35" s="1"/>
  <c r="AM56" i="51"/>
  <c r="AG56" i="51"/>
  <c r="R56" i="52"/>
  <c r="L56" i="52"/>
  <c r="H58" i="55"/>
  <c r="C59" i="55" s="1"/>
  <c r="AH56" i="51"/>
  <c r="AM56" i="35"/>
  <c r="AX56" i="35"/>
  <c r="G56" i="52"/>
  <c r="J56" i="52"/>
  <c r="P56" i="52"/>
  <c r="AB56" i="51"/>
  <c r="AE56" i="51"/>
  <c r="AK56" i="51"/>
  <c r="BM56" i="35"/>
  <c r="G56" i="50"/>
  <c r="P56" i="50"/>
  <c r="S56" i="50" s="1"/>
  <c r="T56" i="50" s="1"/>
  <c r="M56" i="50"/>
  <c r="J56" i="50"/>
  <c r="M56" i="52"/>
  <c r="Z59" i="55"/>
  <c r="Y60" i="55" s="1"/>
  <c r="BL56" i="35"/>
  <c r="AK16" i="35"/>
  <c r="F59" i="55"/>
  <c r="X60" i="55" l="1"/>
  <c r="BK56" i="35"/>
  <c r="S44" i="56"/>
  <c r="Q44" i="59"/>
  <c r="S44" i="59" s="1"/>
  <c r="Q44" i="60"/>
  <c r="S44" i="60" s="1"/>
  <c r="Q44" i="57"/>
  <c r="S44" i="57" s="1"/>
  <c r="Q44" i="58"/>
  <c r="S44" i="58" s="1"/>
  <c r="W44" i="59"/>
  <c r="Y44" i="59" s="1"/>
  <c r="W44" i="58"/>
  <c r="Y44" i="58" s="1"/>
  <c r="W44" i="60"/>
  <c r="Y44" i="60" s="1"/>
  <c r="W44" i="57"/>
  <c r="Y44" i="57" s="1"/>
  <c r="Y44" i="56"/>
  <c r="AI44" i="59"/>
  <c r="AK44" i="59" s="1"/>
  <c r="AI44" i="60"/>
  <c r="AK44" i="60" s="1"/>
  <c r="AK44" i="56"/>
  <c r="AI44" i="57"/>
  <c r="AK44" i="57" s="1"/>
  <c r="AI44" i="58"/>
  <c r="AK44" i="58" s="1"/>
  <c r="X44" i="58"/>
  <c r="X44" i="57"/>
  <c r="X44" i="60"/>
  <c r="D44" i="56"/>
  <c r="Z44" i="56"/>
  <c r="X44" i="59"/>
  <c r="AC44" i="58"/>
  <c r="AE44" i="58" s="1"/>
  <c r="AC44" i="60"/>
  <c r="AE44" i="60" s="1"/>
  <c r="AC44" i="57"/>
  <c r="AE44" i="57" s="1"/>
  <c r="AC44" i="59"/>
  <c r="AE44" i="59" s="1"/>
  <c r="AE44" i="56"/>
  <c r="F44" i="56"/>
  <c r="AD44" i="58"/>
  <c r="AF44" i="56"/>
  <c r="AD44" i="57"/>
  <c r="AD44" i="60"/>
  <c r="AD44" i="59"/>
  <c r="AL44" i="56"/>
  <c r="AJ44" i="60"/>
  <c r="AJ44" i="59"/>
  <c r="E44" i="56"/>
  <c r="AJ44" i="58"/>
  <c r="AJ44" i="57"/>
  <c r="R44" i="58"/>
  <c r="R44" i="59"/>
  <c r="R44" i="57"/>
  <c r="C44" i="56"/>
  <c r="R44" i="60"/>
  <c r="T44" i="56"/>
  <c r="BF56" i="33"/>
  <c r="BL56" i="33"/>
  <c r="BG56" i="33"/>
  <c r="AR56" i="33"/>
  <c r="AW56" i="33" s="1"/>
  <c r="BT56" i="33" s="1"/>
  <c r="BM56" i="33"/>
  <c r="AD56" i="49"/>
  <c r="X57" i="49"/>
  <c r="Z57" i="49"/>
  <c r="AE57" i="49" s="1"/>
  <c r="AT56" i="35"/>
  <c r="BQ56" i="35" s="1"/>
  <c r="BD56" i="33"/>
  <c r="BO56" i="33"/>
  <c r="S56" i="52"/>
  <c r="T56" i="52" s="1"/>
  <c r="AB57" i="49"/>
  <c r="F57" i="50" s="1"/>
  <c r="R57" i="50" s="1"/>
  <c r="AA57" i="49"/>
  <c r="Y57" i="49"/>
  <c r="X57" i="51" s="1"/>
  <c r="AX56" i="33"/>
  <c r="BU56" i="33" s="1"/>
  <c r="BI56" i="33"/>
  <c r="E59" i="55"/>
  <c r="AO59" i="55" s="1"/>
  <c r="BF56" i="35"/>
  <c r="AN56" i="51"/>
  <c r="AO56" i="51" s="1"/>
  <c r="G59" i="55"/>
  <c r="I58" i="55"/>
  <c r="AS58" i="55" s="1"/>
  <c r="D59" i="55"/>
  <c r="AR58" i="55"/>
  <c r="V60" i="55"/>
  <c r="AN56" i="35"/>
  <c r="BB56" i="35"/>
  <c r="AA59" i="55"/>
  <c r="BC56" i="35"/>
  <c r="AR56" i="35"/>
  <c r="BO56" i="35" s="1"/>
  <c r="BI56" i="35"/>
  <c r="W60" i="55"/>
  <c r="U60" i="55"/>
  <c r="W57" i="51"/>
  <c r="AC57" i="51" s="1"/>
  <c r="AU16" i="49"/>
  <c r="E17" i="49"/>
  <c r="F17" i="49"/>
  <c r="C17" i="49"/>
  <c r="G17" i="49"/>
  <c r="J16" i="49"/>
  <c r="D17" i="49"/>
  <c r="B57" i="50"/>
  <c r="N57" i="50" s="1"/>
  <c r="C57" i="50"/>
  <c r="O57" i="50" s="1"/>
  <c r="E57" i="52"/>
  <c r="Q57" i="52" s="1"/>
  <c r="Z57" i="51"/>
  <c r="AL57" i="51" s="1"/>
  <c r="C57" i="52"/>
  <c r="O57" i="52" s="1"/>
  <c r="AH57" i="49"/>
  <c r="Y57" i="51"/>
  <c r="D57" i="52"/>
  <c r="J57" i="52" s="1"/>
  <c r="B57" i="52"/>
  <c r="N57" i="52" s="1"/>
  <c r="E57" i="50"/>
  <c r="K57" i="50" s="1"/>
  <c r="AM59" i="55"/>
  <c r="AP59" i="55"/>
  <c r="AQ59" i="55"/>
  <c r="AD57" i="51"/>
  <c r="AJ57" i="51"/>
  <c r="D57" i="50" l="1"/>
  <c r="P57" i="50" s="1"/>
  <c r="AL44" i="60"/>
  <c r="E44" i="60"/>
  <c r="Z44" i="60"/>
  <c r="D44" i="60"/>
  <c r="T44" i="60"/>
  <c r="U45" i="60" s="1"/>
  <c r="C44" i="60"/>
  <c r="AF44" i="60"/>
  <c r="AG45" i="60" s="1"/>
  <c r="F44" i="60"/>
  <c r="AM45" i="56"/>
  <c r="AL44" i="59"/>
  <c r="AM45" i="59" s="1"/>
  <c r="E44" i="59"/>
  <c r="T44" i="59"/>
  <c r="U45" i="59" s="1"/>
  <c r="C44" i="59"/>
  <c r="Z44" i="59"/>
  <c r="AA45" i="59" s="1"/>
  <c r="D44" i="59"/>
  <c r="AF44" i="59"/>
  <c r="AG45" i="59" s="1"/>
  <c r="F44" i="59"/>
  <c r="T44" i="58"/>
  <c r="U45" i="58" s="1"/>
  <c r="C44" i="58"/>
  <c r="AL44" i="58"/>
  <c r="E44" i="58"/>
  <c r="AG45" i="56"/>
  <c r="Z44" i="58"/>
  <c r="AA45" i="58" s="1"/>
  <c r="D44" i="58"/>
  <c r="U45" i="56"/>
  <c r="AF44" i="58"/>
  <c r="AG45" i="58" s="1"/>
  <c r="F44" i="58"/>
  <c r="AA45" i="56"/>
  <c r="AL44" i="57"/>
  <c r="AM45" i="57" s="1"/>
  <c r="E44" i="57"/>
  <c r="AM45" i="58"/>
  <c r="AF44" i="57"/>
  <c r="AG45" i="57" s="1"/>
  <c r="F44" i="57"/>
  <c r="B44" i="56"/>
  <c r="C44" i="57"/>
  <c r="T44" i="57"/>
  <c r="U45" i="57" s="1"/>
  <c r="AA45" i="60"/>
  <c r="AM45" i="60"/>
  <c r="D44" i="57"/>
  <c r="Z44" i="57"/>
  <c r="AA45" i="57" s="1"/>
  <c r="L57" i="50"/>
  <c r="BJ56" i="33"/>
  <c r="BH56" i="33"/>
  <c r="BV56" i="33"/>
  <c r="BP56" i="33"/>
  <c r="BW56" i="33" s="1"/>
  <c r="AA57" i="51"/>
  <c r="AM57" i="51" s="1"/>
  <c r="AI57" i="49"/>
  <c r="K59" i="55"/>
  <c r="AG57" i="49"/>
  <c r="AJ57" i="49"/>
  <c r="AL57" i="49" s="1"/>
  <c r="F57" i="52"/>
  <c r="L57" i="52" s="1"/>
  <c r="AU59" i="55"/>
  <c r="AE60" i="55"/>
  <c r="AW59" i="55"/>
  <c r="AF57" i="49"/>
  <c r="AW57" i="35"/>
  <c r="AM57" i="35" s="1"/>
  <c r="BI57" i="35" s="1"/>
  <c r="AY57" i="33"/>
  <c r="AO57" i="33" s="1"/>
  <c r="AT57" i="33" s="1"/>
  <c r="BQ57" i="33" s="1"/>
  <c r="AV59" i="55"/>
  <c r="AD60" i="55"/>
  <c r="O59" i="55"/>
  <c r="S59" i="55" s="1"/>
  <c r="N59" i="55"/>
  <c r="AN59" i="55"/>
  <c r="AX59" i="55"/>
  <c r="AT59" i="55"/>
  <c r="AF60" i="55"/>
  <c r="M59" i="55"/>
  <c r="J59" i="55"/>
  <c r="L59" i="55"/>
  <c r="BD56" i="35"/>
  <c r="BJ56" i="35"/>
  <c r="BN56" i="35" s="1"/>
  <c r="AS56" i="35"/>
  <c r="BP56" i="35" s="1"/>
  <c r="BT56" i="35" s="1"/>
  <c r="BH56" i="35"/>
  <c r="AG60" i="55"/>
  <c r="AI60" i="55" s="1"/>
  <c r="AC60" i="55"/>
  <c r="AB60" i="55"/>
  <c r="AI57" i="51"/>
  <c r="P57" i="52"/>
  <c r="G57" i="50"/>
  <c r="H57" i="50"/>
  <c r="AF57" i="51"/>
  <c r="K57" i="52"/>
  <c r="I57" i="50"/>
  <c r="Q57" i="50"/>
  <c r="S57" i="50" s="1"/>
  <c r="T57" i="50" s="1"/>
  <c r="AX17" i="49"/>
  <c r="C17" i="51"/>
  <c r="N17" i="49"/>
  <c r="AQ17" i="49"/>
  <c r="AV16" i="49"/>
  <c r="AT17" i="49"/>
  <c r="F17" i="51"/>
  <c r="Q17" i="49"/>
  <c r="BA17" i="49"/>
  <c r="E17" i="51"/>
  <c r="AS17" i="49"/>
  <c r="P17" i="49"/>
  <c r="AZ17" i="49"/>
  <c r="AR17" i="49"/>
  <c r="D17" i="51"/>
  <c r="O17" i="49"/>
  <c r="AY17" i="49"/>
  <c r="M17" i="35"/>
  <c r="C17" i="35" s="1"/>
  <c r="R17" i="49"/>
  <c r="AW17" i="49"/>
  <c r="M17" i="49"/>
  <c r="O17" i="33"/>
  <c r="K17" i="49"/>
  <c r="AP17" i="49"/>
  <c r="B17" i="51"/>
  <c r="AK57" i="49"/>
  <c r="J57" i="50"/>
  <c r="I57" i="52"/>
  <c r="R57" i="52"/>
  <c r="AK57" i="51"/>
  <c r="AE57" i="51"/>
  <c r="M57" i="50"/>
  <c r="H57" i="52"/>
  <c r="AG57" i="51" l="1"/>
  <c r="Q59" i="55"/>
  <c r="R59" i="55"/>
  <c r="AB57" i="51"/>
  <c r="AH57" i="51"/>
  <c r="B44" i="60"/>
  <c r="B44" i="59"/>
  <c r="B44" i="58"/>
  <c r="B44" i="57"/>
  <c r="H44" i="56"/>
  <c r="J44" i="56" s="1"/>
  <c r="G44" i="56"/>
  <c r="BE57" i="33"/>
  <c r="AZ57" i="33"/>
  <c r="BL57" i="33" s="1"/>
  <c r="BA57" i="33"/>
  <c r="BM57" i="33" s="1"/>
  <c r="BC57" i="33"/>
  <c r="AS57" i="33" s="1"/>
  <c r="AX57" i="33" s="1"/>
  <c r="BU57" i="33" s="1"/>
  <c r="BB57" i="33"/>
  <c r="BN57" i="33" s="1"/>
  <c r="BK57" i="33"/>
  <c r="P59" i="55"/>
  <c r="S57" i="52"/>
  <c r="T57" i="52" s="1"/>
  <c r="AN57" i="49"/>
  <c r="G57" i="52"/>
  <c r="AM57" i="49"/>
  <c r="AC57" i="49" s="1"/>
  <c r="AD57" i="49" s="1"/>
  <c r="M57" i="52"/>
  <c r="AZ57" i="35"/>
  <c r="AP57" i="35" s="1"/>
  <c r="AU57" i="35" s="1"/>
  <c r="BR57" i="35" s="1"/>
  <c r="AY57" i="35"/>
  <c r="AO57" i="35" s="1"/>
  <c r="AT57" i="35" s="1"/>
  <c r="BQ57" i="35" s="1"/>
  <c r="BC57" i="35"/>
  <c r="BA57" i="35"/>
  <c r="AQ57" i="35" s="1"/>
  <c r="BM57" i="35" s="1"/>
  <c r="AR57" i="35"/>
  <c r="BO57" i="35" s="1"/>
  <c r="AX57" i="35"/>
  <c r="AN57" i="35" s="1"/>
  <c r="AS57" i="35" s="1"/>
  <c r="BP57" i="35" s="1"/>
  <c r="AK60" i="55"/>
  <c r="BU56" i="35"/>
  <c r="AJ60" i="55"/>
  <c r="AH60" i="55"/>
  <c r="AN57" i="51"/>
  <c r="AO57" i="51" s="1"/>
  <c r="BJ57" i="35"/>
  <c r="BG57" i="35"/>
  <c r="H17" i="35"/>
  <c r="AE17" i="35" s="1"/>
  <c r="Y17" i="35"/>
  <c r="S17" i="35"/>
  <c r="H17" i="51"/>
  <c r="N17" i="51"/>
  <c r="M17" i="51"/>
  <c r="G17" i="51"/>
  <c r="K17" i="51"/>
  <c r="Q17" i="51"/>
  <c r="C17" i="33"/>
  <c r="Q17" i="33"/>
  <c r="E17" i="33" s="1"/>
  <c r="AC17" i="33" s="1"/>
  <c r="R17" i="33"/>
  <c r="F17" i="33" s="1"/>
  <c r="AD17" i="33" s="1"/>
  <c r="P17" i="33"/>
  <c r="D17" i="33" s="1"/>
  <c r="AB17" i="33" s="1"/>
  <c r="S17" i="33"/>
  <c r="G17" i="33" s="1"/>
  <c r="AE17" i="33" s="1"/>
  <c r="J17" i="51"/>
  <c r="P17" i="51"/>
  <c r="I17" i="51"/>
  <c r="O17" i="51"/>
  <c r="N17" i="35"/>
  <c r="U17" i="49"/>
  <c r="V17" i="49"/>
  <c r="T17" i="49"/>
  <c r="S17" i="49"/>
  <c r="R17" i="51"/>
  <c r="L17" i="51"/>
  <c r="AR57" i="33"/>
  <c r="AW57" i="33" s="1"/>
  <c r="BT57" i="33" s="1"/>
  <c r="AP57" i="33"/>
  <c r="AU57" i="33" s="1"/>
  <c r="BR57" i="33" s="1"/>
  <c r="H59" i="55"/>
  <c r="F60" i="55" s="1"/>
  <c r="BK57" i="35" l="1"/>
  <c r="AQ57" i="33"/>
  <c r="AV57" i="33" s="1"/>
  <c r="BS57" i="33" s="1"/>
  <c r="BF57" i="35"/>
  <c r="BO57" i="33"/>
  <c r="H44" i="60"/>
  <c r="J44" i="60" s="1"/>
  <c r="I45" i="60" s="1"/>
  <c r="G44" i="60"/>
  <c r="H44" i="59"/>
  <c r="J44" i="59" s="1"/>
  <c r="I45" i="59" s="1"/>
  <c r="G44" i="59"/>
  <c r="H44" i="58"/>
  <c r="J44" i="58" s="1"/>
  <c r="I45" i="58" s="1"/>
  <c r="G44" i="58"/>
  <c r="I45" i="56"/>
  <c r="H44" i="57"/>
  <c r="J44" i="57" s="1"/>
  <c r="I45" i="57" s="1"/>
  <c r="G44" i="57"/>
  <c r="BD57" i="33"/>
  <c r="BL57" i="35"/>
  <c r="BN57" i="35" s="1"/>
  <c r="AV57" i="35"/>
  <c r="BS57" i="35" s="1"/>
  <c r="BT57" i="35" s="1"/>
  <c r="BB57" i="35"/>
  <c r="Z60" i="55"/>
  <c r="V61" i="55" s="1"/>
  <c r="BE57" i="35"/>
  <c r="BH57" i="35"/>
  <c r="BD57" i="35"/>
  <c r="Z58" i="49"/>
  <c r="D58" i="52" s="1"/>
  <c r="X58" i="49"/>
  <c r="Y58" i="49"/>
  <c r="C58" i="50" s="1"/>
  <c r="AA58" i="49"/>
  <c r="E58" i="50" s="1"/>
  <c r="AB58" i="49"/>
  <c r="AA58" i="51" s="1"/>
  <c r="W61" i="55"/>
  <c r="H17" i="49"/>
  <c r="I17" i="33"/>
  <c r="H17" i="33"/>
  <c r="T17" i="33"/>
  <c r="K17" i="33"/>
  <c r="S17" i="51"/>
  <c r="T17" i="51" s="1"/>
  <c r="O17" i="35"/>
  <c r="D17" i="35"/>
  <c r="M17" i="33"/>
  <c r="N17" i="33"/>
  <c r="L17" i="33"/>
  <c r="J17" i="33"/>
  <c r="AA17" i="33"/>
  <c r="Z17" i="33"/>
  <c r="BI57" i="33"/>
  <c r="BH57" i="33"/>
  <c r="BG57" i="33"/>
  <c r="BP57" i="33"/>
  <c r="BF57" i="33"/>
  <c r="BJ57" i="33"/>
  <c r="G60" i="55"/>
  <c r="AQ60" i="55" s="1"/>
  <c r="I59" i="55"/>
  <c r="AS59" i="55" s="1"/>
  <c r="AR59" i="55"/>
  <c r="C60" i="55"/>
  <c r="D60" i="55"/>
  <c r="AN60" i="55" s="1"/>
  <c r="E60" i="55"/>
  <c r="AP60" i="55"/>
  <c r="F58" i="52"/>
  <c r="Y61" i="55" l="1"/>
  <c r="K44" i="60"/>
  <c r="K44" i="59"/>
  <c r="K44" i="58"/>
  <c r="K44" i="57"/>
  <c r="R45" i="56"/>
  <c r="B45" i="68"/>
  <c r="W45" i="56"/>
  <c r="Q45" i="56"/>
  <c r="AJ45" i="56"/>
  <c r="X45" i="56"/>
  <c r="AI45" i="56"/>
  <c r="F45" i="68"/>
  <c r="AC45" i="56"/>
  <c r="C45" i="68"/>
  <c r="D45" i="68"/>
  <c r="E45" i="68"/>
  <c r="AD45" i="56"/>
  <c r="K44" i="56"/>
  <c r="G44" i="68"/>
  <c r="AA60" i="55"/>
  <c r="U61" i="55"/>
  <c r="AC61" i="55" s="1"/>
  <c r="X61" i="55"/>
  <c r="C58" i="52"/>
  <c r="O58" i="52" s="1"/>
  <c r="X58" i="51"/>
  <c r="AJ58" i="51" s="1"/>
  <c r="E58" i="52"/>
  <c r="Q58" i="52" s="1"/>
  <c r="Z58" i="51"/>
  <c r="AF58" i="51" s="1"/>
  <c r="F58" i="50"/>
  <c r="R58" i="50" s="1"/>
  <c r="D58" i="50"/>
  <c r="J58" i="50" s="1"/>
  <c r="Y58" i="51"/>
  <c r="AK58" i="51" s="1"/>
  <c r="AE58" i="49"/>
  <c r="AH58" i="49"/>
  <c r="AF58" i="49"/>
  <c r="AY58" i="33"/>
  <c r="AZ58" i="33" s="1"/>
  <c r="AP58" i="33" s="1"/>
  <c r="AU58" i="33" s="1"/>
  <c r="BR58" i="33" s="1"/>
  <c r="B58" i="50"/>
  <c r="H58" i="50" s="1"/>
  <c r="AW58" i="35"/>
  <c r="AM58" i="35" s="1"/>
  <c r="BI58" i="35" s="1"/>
  <c r="W58" i="51"/>
  <c r="AC58" i="51" s="1"/>
  <c r="B58" i="52"/>
  <c r="N58" i="52" s="1"/>
  <c r="AG58" i="49"/>
  <c r="AJ58" i="49"/>
  <c r="AN58" i="49" s="1"/>
  <c r="AI58" i="49"/>
  <c r="BU57" i="35"/>
  <c r="J60" i="55"/>
  <c r="AJ17" i="33"/>
  <c r="X17" i="33"/>
  <c r="AG17" i="33"/>
  <c r="U17" i="33"/>
  <c r="I17" i="35"/>
  <c r="AF17" i="35" s="1"/>
  <c r="Z17" i="35"/>
  <c r="T17" i="35"/>
  <c r="AK17" i="33"/>
  <c r="Y17" i="33"/>
  <c r="P17" i="35"/>
  <c r="E17" i="35"/>
  <c r="V17" i="33"/>
  <c r="AH17" i="33"/>
  <c r="AI17" i="33"/>
  <c r="W17" i="33"/>
  <c r="AF17" i="33"/>
  <c r="BV57" i="33"/>
  <c r="AM60" i="55"/>
  <c r="AV60" i="55"/>
  <c r="L60" i="55"/>
  <c r="K60" i="55"/>
  <c r="N60" i="55"/>
  <c r="AT60" i="55"/>
  <c r="AW60" i="55"/>
  <c r="AO60" i="55"/>
  <c r="AX60" i="55"/>
  <c r="AU60" i="55"/>
  <c r="O60" i="55"/>
  <c r="S60" i="55" s="1"/>
  <c r="M60" i="55"/>
  <c r="I58" i="50"/>
  <c r="O58" i="50"/>
  <c r="P58" i="52"/>
  <c r="J58" i="52"/>
  <c r="AD58" i="51"/>
  <c r="Q58" i="50"/>
  <c r="K58" i="50"/>
  <c r="AM58" i="51"/>
  <c r="AG58" i="51"/>
  <c r="R58" i="52"/>
  <c r="L58" i="52"/>
  <c r="AE61" i="55" l="1"/>
  <c r="AB61" i="55"/>
  <c r="AG61" i="55"/>
  <c r="AJ61" i="55" s="1"/>
  <c r="I58" i="52"/>
  <c r="AF61" i="55"/>
  <c r="AJ45" i="60"/>
  <c r="AJ45" i="59"/>
  <c r="AJ45" i="57"/>
  <c r="E45" i="56"/>
  <c r="AJ45" i="58"/>
  <c r="AL45" i="56"/>
  <c r="Q45" i="57"/>
  <c r="S45" i="57" s="1"/>
  <c r="Q45" i="58"/>
  <c r="S45" i="58" s="1"/>
  <c r="S45" i="56"/>
  <c r="Q45" i="60"/>
  <c r="S45" i="60" s="1"/>
  <c r="Q45" i="59"/>
  <c r="S45" i="59" s="1"/>
  <c r="W45" i="57"/>
  <c r="Y45" i="57" s="1"/>
  <c r="W45" i="60"/>
  <c r="Y45" i="60" s="1"/>
  <c r="Y45" i="56"/>
  <c r="W45" i="59"/>
  <c r="Y45" i="59" s="1"/>
  <c r="W45" i="58"/>
  <c r="Y45" i="58" s="1"/>
  <c r="F45" i="56"/>
  <c r="AD45" i="59"/>
  <c r="AD45" i="58"/>
  <c r="AD45" i="60"/>
  <c r="AF45" i="56"/>
  <c r="AD45" i="57"/>
  <c r="H45" i="68"/>
  <c r="R45" i="58"/>
  <c r="R45" i="59"/>
  <c r="C45" i="56"/>
  <c r="T45" i="56"/>
  <c r="R45" i="57"/>
  <c r="R45" i="60"/>
  <c r="X45" i="58"/>
  <c r="Z45" i="56"/>
  <c r="D45" i="56"/>
  <c r="X45" i="57"/>
  <c r="X45" i="59"/>
  <c r="X45" i="60"/>
  <c r="AC45" i="58"/>
  <c r="AE45" i="58" s="1"/>
  <c r="AC45" i="60"/>
  <c r="AE45" i="60" s="1"/>
  <c r="AC45" i="57"/>
  <c r="AE45" i="57" s="1"/>
  <c r="AE45" i="56"/>
  <c r="AC45" i="59"/>
  <c r="AE45" i="59" s="1"/>
  <c r="AI45" i="59"/>
  <c r="AK45" i="59" s="1"/>
  <c r="AI45" i="57"/>
  <c r="AK45" i="57" s="1"/>
  <c r="AI45" i="58"/>
  <c r="AK45" i="58" s="1"/>
  <c r="AK45" i="56"/>
  <c r="AI45" i="60"/>
  <c r="AK45" i="60" s="1"/>
  <c r="P58" i="50"/>
  <c r="AL58" i="51"/>
  <c r="AD61" i="55"/>
  <c r="K58" i="52"/>
  <c r="L58" i="50"/>
  <c r="N58" i="50"/>
  <c r="AI61" i="55"/>
  <c r="G58" i="50"/>
  <c r="AE58" i="51"/>
  <c r="M58" i="50"/>
  <c r="M58" i="52"/>
  <c r="AB58" i="51"/>
  <c r="G58" i="52"/>
  <c r="AH58" i="51"/>
  <c r="BC58" i="35"/>
  <c r="AI58" i="51"/>
  <c r="AN58" i="51" s="1"/>
  <c r="AO58" i="51" s="1"/>
  <c r="AZ58" i="35"/>
  <c r="AP58" i="35" s="1"/>
  <c r="BL58" i="35" s="1"/>
  <c r="AH61" i="55"/>
  <c r="BB58" i="33"/>
  <c r="AR58" i="33" s="1"/>
  <c r="AW58" i="33" s="1"/>
  <c r="BT58" i="33" s="1"/>
  <c r="BC58" i="33"/>
  <c r="AS58" i="33" s="1"/>
  <c r="AX58" i="33" s="1"/>
  <c r="BU58" i="33" s="1"/>
  <c r="BA58" i="33"/>
  <c r="AQ58" i="33" s="1"/>
  <c r="AV58" i="33" s="1"/>
  <c r="BS58" i="33" s="1"/>
  <c r="BK58" i="33"/>
  <c r="H58" i="52"/>
  <c r="AY58" i="35"/>
  <c r="AO58" i="35" s="1"/>
  <c r="AT58" i="35" s="1"/>
  <c r="BQ58" i="35" s="1"/>
  <c r="AM58" i="49"/>
  <c r="AO58" i="33"/>
  <c r="AT58" i="33" s="1"/>
  <c r="BQ58" i="33" s="1"/>
  <c r="BA58" i="35"/>
  <c r="AQ58" i="35" s="1"/>
  <c r="AV58" i="35" s="1"/>
  <c r="BS58" i="35" s="1"/>
  <c r="AK58" i="49"/>
  <c r="AR58" i="35"/>
  <c r="BO58" i="35" s="1"/>
  <c r="AL58" i="49"/>
  <c r="AX58" i="35"/>
  <c r="AN58" i="35" s="1"/>
  <c r="BD58" i="35" s="1"/>
  <c r="AK61" i="55"/>
  <c r="BW57" i="33"/>
  <c r="AL17" i="33"/>
  <c r="AM17" i="33" s="1"/>
  <c r="L17" i="49" s="1"/>
  <c r="AA17" i="35"/>
  <c r="J17" i="35"/>
  <c r="AG17" i="35" s="1"/>
  <c r="U17" i="35"/>
  <c r="Q17" i="35"/>
  <c r="G17" i="35" s="1"/>
  <c r="F17" i="35"/>
  <c r="BF58" i="33"/>
  <c r="BL58" i="33"/>
  <c r="Q60" i="55"/>
  <c r="P60" i="55"/>
  <c r="R60" i="55"/>
  <c r="S58" i="52"/>
  <c r="T58" i="52" s="1"/>
  <c r="AA46" i="56" l="1"/>
  <c r="AL45" i="60"/>
  <c r="E45" i="60"/>
  <c r="T45" i="60"/>
  <c r="C45" i="60"/>
  <c r="Z45" i="60"/>
  <c r="AA46" i="60" s="1"/>
  <c r="D45" i="60"/>
  <c r="AF45" i="60"/>
  <c r="AG46" i="60" s="1"/>
  <c r="F45" i="60"/>
  <c r="AF45" i="59"/>
  <c r="AG46" i="59" s="1"/>
  <c r="F45" i="59"/>
  <c r="AM46" i="56"/>
  <c r="Z45" i="59"/>
  <c r="AA46" i="59" s="1"/>
  <c r="D45" i="59"/>
  <c r="T45" i="59"/>
  <c r="U46" i="59" s="1"/>
  <c r="C45" i="59"/>
  <c r="AL45" i="59"/>
  <c r="AM46" i="59" s="1"/>
  <c r="E45" i="59"/>
  <c r="T45" i="58"/>
  <c r="U46" i="58" s="1"/>
  <c r="C45" i="58"/>
  <c r="Z45" i="58"/>
  <c r="AA46" i="58" s="1"/>
  <c r="D45" i="58"/>
  <c r="U46" i="60"/>
  <c r="AL45" i="58"/>
  <c r="AM46" i="58" s="1"/>
  <c r="E45" i="58"/>
  <c r="AF45" i="58"/>
  <c r="AG46" i="58" s="1"/>
  <c r="F45" i="58"/>
  <c r="U46" i="56"/>
  <c r="AF45" i="57"/>
  <c r="AG46" i="57" s="1"/>
  <c r="F45" i="57"/>
  <c r="T45" i="57"/>
  <c r="U46" i="57" s="1"/>
  <c r="C45" i="57"/>
  <c r="AG46" i="56"/>
  <c r="AL45" i="57"/>
  <c r="AM46" i="57" s="1"/>
  <c r="E45" i="57"/>
  <c r="Z45" i="57"/>
  <c r="AA46" i="57" s="1"/>
  <c r="D45" i="57"/>
  <c r="B45" i="56"/>
  <c r="AM46" i="60"/>
  <c r="S58" i="50"/>
  <c r="T58" i="50" s="1"/>
  <c r="AU58" i="35"/>
  <c r="BR58" i="35" s="1"/>
  <c r="BG58" i="33"/>
  <c r="BM58" i="33"/>
  <c r="BF58" i="35"/>
  <c r="AC58" i="49"/>
  <c r="AD58" i="49" s="1"/>
  <c r="BK58" i="35"/>
  <c r="Z61" i="55"/>
  <c r="W62" i="55" s="1"/>
  <c r="BO58" i="33"/>
  <c r="BN58" i="33"/>
  <c r="BI58" i="33"/>
  <c r="BE58" i="33"/>
  <c r="BG58" i="35"/>
  <c r="BJ58" i="33"/>
  <c r="BE58" i="35"/>
  <c r="BM58" i="35"/>
  <c r="BH58" i="33"/>
  <c r="BD58" i="33"/>
  <c r="AS58" i="35"/>
  <c r="BP58" i="35" s="1"/>
  <c r="BT58" i="35" s="1"/>
  <c r="BJ58" i="35"/>
  <c r="BH58" i="35"/>
  <c r="BB58" i="35"/>
  <c r="R17" i="35"/>
  <c r="AB17" i="35"/>
  <c r="K17" i="35"/>
  <c r="AH17" i="35" s="1"/>
  <c r="V17" i="35"/>
  <c r="X17" i="35"/>
  <c r="AC17" i="35"/>
  <c r="L17" i="35"/>
  <c r="AI17" i="35" s="1"/>
  <c r="W17" i="35"/>
  <c r="BV58" i="33"/>
  <c r="H60" i="55"/>
  <c r="D61" i="55" s="1"/>
  <c r="U62" i="55"/>
  <c r="B45" i="60" l="1"/>
  <c r="B45" i="59"/>
  <c r="B45" i="58"/>
  <c r="B45" i="57"/>
  <c r="G45" i="56"/>
  <c r="H45" i="56"/>
  <c r="J45" i="56" s="1"/>
  <c r="V62" i="55"/>
  <c r="Z59" i="49"/>
  <c r="D59" i="52" s="1"/>
  <c r="X59" i="49"/>
  <c r="B59" i="52" s="1"/>
  <c r="BP58" i="33"/>
  <c r="BW58" i="33" s="1"/>
  <c r="AA59" i="49"/>
  <c r="Z59" i="51" s="1"/>
  <c r="AB59" i="49"/>
  <c r="AA59" i="51" s="1"/>
  <c r="Y62" i="55"/>
  <c r="Y59" i="49"/>
  <c r="BN58" i="35"/>
  <c r="BU58" i="35" s="1"/>
  <c r="AA61" i="55"/>
  <c r="X62" i="55"/>
  <c r="AD17" i="35"/>
  <c r="AJ17" i="35"/>
  <c r="C61" i="55"/>
  <c r="AM61" i="55" s="1"/>
  <c r="G61" i="55"/>
  <c r="AQ61" i="55" s="1"/>
  <c r="I60" i="55"/>
  <c r="AS60" i="55" s="1"/>
  <c r="E61" i="55"/>
  <c r="F61" i="55"/>
  <c r="AP61" i="55" s="1"/>
  <c r="AR60" i="55"/>
  <c r="AN61" i="55"/>
  <c r="D59" i="50" l="1"/>
  <c r="Y59" i="51"/>
  <c r="H45" i="60"/>
  <c r="J45" i="60" s="1"/>
  <c r="I46" i="60" s="1"/>
  <c r="G45" i="60"/>
  <c r="H45" i="59"/>
  <c r="J45" i="59" s="1"/>
  <c r="I46" i="59" s="1"/>
  <c r="G45" i="59"/>
  <c r="H45" i="58"/>
  <c r="J45" i="58" s="1"/>
  <c r="I46" i="58" s="1"/>
  <c r="G45" i="58"/>
  <c r="I46" i="56"/>
  <c r="G45" i="57"/>
  <c r="H45" i="57"/>
  <c r="J45" i="57" s="1"/>
  <c r="I46" i="57" s="1"/>
  <c r="B59" i="50"/>
  <c r="N59" i="50" s="1"/>
  <c r="AH59" i="49"/>
  <c r="W59" i="51"/>
  <c r="AC59" i="51" s="1"/>
  <c r="F59" i="52"/>
  <c r="L59" i="52" s="1"/>
  <c r="E59" i="52"/>
  <c r="Q59" i="52" s="1"/>
  <c r="AY59" i="33"/>
  <c r="AO59" i="33" s="1"/>
  <c r="AT59" i="33" s="1"/>
  <c r="BQ59" i="33" s="1"/>
  <c r="F59" i="50"/>
  <c r="R59" i="50" s="1"/>
  <c r="AB62" i="55"/>
  <c r="X59" i="51"/>
  <c r="AF62" i="55"/>
  <c r="C59" i="52"/>
  <c r="AI59" i="49"/>
  <c r="E59" i="50"/>
  <c r="Q59" i="50" s="1"/>
  <c r="AG59" i="49"/>
  <c r="AJ59" i="49"/>
  <c r="AM59" i="49" s="1"/>
  <c r="AF59" i="49"/>
  <c r="AE62" i="55"/>
  <c r="C59" i="50"/>
  <c r="O59" i="50" s="1"/>
  <c r="AG62" i="55"/>
  <c r="AK62" i="55" s="1"/>
  <c r="AE59" i="49"/>
  <c r="AW59" i="35"/>
  <c r="AM59" i="35" s="1"/>
  <c r="BI59" i="35" s="1"/>
  <c r="AD62" i="55"/>
  <c r="AC62" i="55"/>
  <c r="AT61" i="55"/>
  <c r="AV61" i="55"/>
  <c r="AW61" i="55"/>
  <c r="O61" i="55"/>
  <c r="P61" i="55" s="1"/>
  <c r="M61" i="55"/>
  <c r="AU61" i="55"/>
  <c r="J61" i="55"/>
  <c r="L61" i="55"/>
  <c r="N61" i="55"/>
  <c r="AO61" i="55"/>
  <c r="AX61" i="55"/>
  <c r="AK17" i="35"/>
  <c r="K61" i="55"/>
  <c r="R59" i="52"/>
  <c r="AM59" i="51"/>
  <c r="AG59" i="51"/>
  <c r="AF59" i="51"/>
  <c r="AL59" i="51"/>
  <c r="P59" i="50"/>
  <c r="J59" i="50"/>
  <c r="K59" i="52"/>
  <c r="AI59" i="51"/>
  <c r="AK59" i="51"/>
  <c r="AE59" i="51"/>
  <c r="P59" i="52"/>
  <c r="J59" i="52"/>
  <c r="N59" i="52"/>
  <c r="H59" i="52"/>
  <c r="AH59" i="51" l="1"/>
  <c r="G59" i="52"/>
  <c r="K45" i="60"/>
  <c r="K45" i="59"/>
  <c r="K45" i="58"/>
  <c r="K45" i="57"/>
  <c r="X46" i="56"/>
  <c r="AC46" i="56"/>
  <c r="AI46" i="56"/>
  <c r="Q46" i="56"/>
  <c r="F46" i="68"/>
  <c r="W46" i="56"/>
  <c r="E46" i="68"/>
  <c r="AD46" i="56"/>
  <c r="R46" i="56"/>
  <c r="AJ46" i="56"/>
  <c r="D46" i="68"/>
  <c r="C46" i="68"/>
  <c r="B46" i="68"/>
  <c r="K45" i="56"/>
  <c r="G45" i="68"/>
  <c r="H59" i="50"/>
  <c r="AJ59" i="51"/>
  <c r="AN59" i="51" s="1"/>
  <c r="AO59" i="51" s="1"/>
  <c r="AZ59" i="33"/>
  <c r="AP59" i="33" s="1"/>
  <c r="AU59" i="33" s="1"/>
  <c r="BR59" i="33" s="1"/>
  <c r="L59" i="50"/>
  <c r="BB59" i="33"/>
  <c r="AR59" i="33" s="1"/>
  <c r="AW59" i="33" s="1"/>
  <c r="BT59" i="33" s="1"/>
  <c r="BC59" i="33"/>
  <c r="AS59" i="33" s="1"/>
  <c r="AX59" i="33" s="1"/>
  <c r="BU59" i="33" s="1"/>
  <c r="M59" i="52"/>
  <c r="BA59" i="33"/>
  <c r="AQ59" i="33" s="1"/>
  <c r="AV59" i="33" s="1"/>
  <c r="BS59" i="33" s="1"/>
  <c r="I59" i="52"/>
  <c r="O59" i="52"/>
  <c r="S59" i="52" s="1"/>
  <c r="T59" i="52" s="1"/>
  <c r="AB59" i="51"/>
  <c r="BK59" i="33"/>
  <c r="AD59" i="51"/>
  <c r="K59" i="50"/>
  <c r="I59" i="50"/>
  <c r="AK59" i="49"/>
  <c r="BC59" i="35"/>
  <c r="AN59" i="49"/>
  <c r="M59" i="50"/>
  <c r="AL59" i="49"/>
  <c r="AY59" i="35"/>
  <c r="AO59" i="35" s="1"/>
  <c r="BE59" i="35" s="1"/>
  <c r="G59" i="50"/>
  <c r="AZ59" i="35"/>
  <c r="AP59" i="35" s="1"/>
  <c r="BF59" i="35" s="1"/>
  <c r="AR59" i="35"/>
  <c r="BO59" i="35" s="1"/>
  <c r="AI62" i="55"/>
  <c r="BA59" i="35"/>
  <c r="AQ59" i="35" s="1"/>
  <c r="BG59" i="35" s="1"/>
  <c r="AH62" i="55"/>
  <c r="AJ62" i="55"/>
  <c r="AX59" i="35"/>
  <c r="AN59" i="35" s="1"/>
  <c r="BD59" i="35" s="1"/>
  <c r="S61" i="55"/>
  <c r="R61" i="55"/>
  <c r="Q61" i="55"/>
  <c r="AU17" i="49"/>
  <c r="F18" i="49"/>
  <c r="C18" i="49"/>
  <c r="D18" i="49"/>
  <c r="G18" i="49"/>
  <c r="E18" i="49"/>
  <c r="J17" i="49"/>
  <c r="BE59" i="33"/>
  <c r="S59" i="50"/>
  <c r="T59" i="50" s="1"/>
  <c r="AV59" i="35" l="1"/>
  <c r="BS59" i="35" s="1"/>
  <c r="Q46" i="59"/>
  <c r="S46" i="59" s="1"/>
  <c r="Q46" i="60"/>
  <c r="S46" i="60" s="1"/>
  <c r="Q46" i="58"/>
  <c r="S46" i="58" s="1"/>
  <c r="Q46" i="57"/>
  <c r="S46" i="57" s="1"/>
  <c r="S46" i="56"/>
  <c r="AI46" i="58"/>
  <c r="AK46" i="58" s="1"/>
  <c r="AK46" i="56"/>
  <c r="AI46" i="60"/>
  <c r="AK46" i="60" s="1"/>
  <c r="AI46" i="59"/>
  <c r="AK46" i="59" s="1"/>
  <c r="AI46" i="57"/>
  <c r="AK46" i="57" s="1"/>
  <c r="AJ46" i="59"/>
  <c r="AJ46" i="57"/>
  <c r="AJ46" i="58"/>
  <c r="AL46" i="56"/>
  <c r="E46" i="56"/>
  <c r="AJ46" i="60"/>
  <c r="AC46" i="59"/>
  <c r="AE46" i="59" s="1"/>
  <c r="AC46" i="60"/>
  <c r="AE46" i="60" s="1"/>
  <c r="AC46" i="58"/>
  <c r="AE46" i="58" s="1"/>
  <c r="AE46" i="56"/>
  <c r="AC46" i="57"/>
  <c r="AE46" i="57" s="1"/>
  <c r="H46" i="68"/>
  <c r="X46" i="57"/>
  <c r="X46" i="60"/>
  <c r="X46" i="59"/>
  <c r="Z46" i="56"/>
  <c r="D46" i="56"/>
  <c r="X46" i="58"/>
  <c r="R46" i="57"/>
  <c r="R46" i="60"/>
  <c r="C46" i="56"/>
  <c r="T46" i="56"/>
  <c r="R46" i="59"/>
  <c r="R46" i="58"/>
  <c r="AF46" i="56"/>
  <c r="AG47" i="56" s="1"/>
  <c r="AD46" i="58"/>
  <c r="AD46" i="59"/>
  <c r="F46" i="56"/>
  <c r="AD46" i="57"/>
  <c r="AD46" i="60"/>
  <c r="W46" i="60"/>
  <c r="Y46" i="60" s="1"/>
  <c r="Y46" i="56"/>
  <c r="W46" i="59"/>
  <c r="Y46" i="59" s="1"/>
  <c r="W46" i="57"/>
  <c r="Y46" i="57" s="1"/>
  <c r="W46" i="58"/>
  <c r="Y46" i="58" s="1"/>
  <c r="BO59" i="33"/>
  <c r="BI59" i="33"/>
  <c r="BD59" i="33"/>
  <c r="BM59" i="33"/>
  <c r="BN59" i="33"/>
  <c r="BH59" i="33"/>
  <c r="BG59" i="33"/>
  <c r="BM59" i="35"/>
  <c r="BJ59" i="33"/>
  <c r="BL59" i="33"/>
  <c r="BF59" i="33"/>
  <c r="BK59" i="35"/>
  <c r="AC59" i="49"/>
  <c r="AD59" i="49" s="1"/>
  <c r="BL59" i="35"/>
  <c r="Z62" i="55"/>
  <c r="U63" i="55" s="1"/>
  <c r="AT59" i="35"/>
  <c r="BQ59" i="35" s="1"/>
  <c r="AS59" i="35"/>
  <c r="BP59" i="35" s="1"/>
  <c r="BB59" i="35"/>
  <c r="BJ59" i="35"/>
  <c r="BH59" i="35"/>
  <c r="AU59" i="35"/>
  <c r="BR59" i="35" s="1"/>
  <c r="H61" i="55"/>
  <c r="E62" i="55" s="1"/>
  <c r="AO62" i="55" s="1"/>
  <c r="AA60" i="49"/>
  <c r="E60" i="50" s="1"/>
  <c r="AV17" i="49"/>
  <c r="AR18" i="49"/>
  <c r="D18" i="51"/>
  <c r="O18" i="49"/>
  <c r="AY18" i="49"/>
  <c r="Q18" i="49"/>
  <c r="BA18" i="49"/>
  <c r="F18" i="51"/>
  <c r="AT18" i="49"/>
  <c r="AQ18" i="49"/>
  <c r="C18" i="51"/>
  <c r="N18" i="49"/>
  <c r="AX18" i="49"/>
  <c r="AP18" i="49"/>
  <c r="B18" i="51"/>
  <c r="R18" i="49"/>
  <c r="O18" i="33"/>
  <c r="K18" i="49"/>
  <c r="M18" i="35"/>
  <c r="M18" i="49"/>
  <c r="AW18" i="49"/>
  <c r="E18" i="51"/>
  <c r="AS18" i="49"/>
  <c r="P18" i="49"/>
  <c r="AZ18" i="49"/>
  <c r="BV59" i="33"/>
  <c r="X60" i="49"/>
  <c r="Y60" i="49"/>
  <c r="C60" i="50" s="1"/>
  <c r="X63" i="55" l="1"/>
  <c r="AA62" i="55"/>
  <c r="V63" i="55"/>
  <c r="AF46" i="60"/>
  <c r="F46" i="60"/>
  <c r="U47" i="56"/>
  <c r="Z46" i="60"/>
  <c r="AA47" i="60" s="1"/>
  <c r="D46" i="60"/>
  <c r="B46" i="56"/>
  <c r="H46" i="56" s="1"/>
  <c r="J46" i="56" s="1"/>
  <c r="AL46" i="60"/>
  <c r="AM47" i="60" s="1"/>
  <c r="E46" i="60"/>
  <c r="T46" i="60"/>
  <c r="U47" i="60" s="1"/>
  <c r="C46" i="60"/>
  <c r="AL46" i="59"/>
  <c r="AM47" i="59" s="1"/>
  <c r="E46" i="59"/>
  <c r="T46" i="59"/>
  <c r="U47" i="59" s="1"/>
  <c r="C46" i="59"/>
  <c r="Z46" i="59"/>
  <c r="AA47" i="59" s="1"/>
  <c r="D46" i="59"/>
  <c r="AF46" i="59"/>
  <c r="AG47" i="59" s="1"/>
  <c r="F46" i="59"/>
  <c r="AF46" i="58"/>
  <c r="AG47" i="58" s="1"/>
  <c r="F46" i="58"/>
  <c r="Z46" i="58"/>
  <c r="AA47" i="58" s="1"/>
  <c r="D46" i="58"/>
  <c r="AL46" i="58"/>
  <c r="AM47" i="58" s="1"/>
  <c r="E46" i="58"/>
  <c r="T46" i="58"/>
  <c r="U47" i="58" s="1"/>
  <c r="C46" i="58"/>
  <c r="AG47" i="60"/>
  <c r="T46" i="57"/>
  <c r="U47" i="57" s="1"/>
  <c r="C46" i="57"/>
  <c r="AM47" i="56"/>
  <c r="AL46" i="57"/>
  <c r="AM47" i="57" s="1"/>
  <c r="E46" i="57"/>
  <c r="F46" i="57"/>
  <c r="AF46" i="57"/>
  <c r="AG47" i="57" s="1"/>
  <c r="D46" i="57"/>
  <c r="Z46" i="57"/>
  <c r="AA47" i="57" s="1"/>
  <c r="AA47" i="56"/>
  <c r="BP59" i="33"/>
  <c r="BW59" i="33" s="1"/>
  <c r="AB60" i="49"/>
  <c r="F60" i="52" s="1"/>
  <c r="R60" i="52" s="1"/>
  <c r="BN59" i="35"/>
  <c r="W63" i="55"/>
  <c r="AG63" i="55" s="1"/>
  <c r="AJ63" i="55" s="1"/>
  <c r="Z60" i="49"/>
  <c r="D60" i="52" s="1"/>
  <c r="J60" i="52" s="1"/>
  <c r="D62" i="55"/>
  <c r="AN62" i="55" s="1"/>
  <c r="BT59" i="35"/>
  <c r="AR61" i="55"/>
  <c r="Y63" i="55"/>
  <c r="G62" i="55"/>
  <c r="AQ62" i="55" s="1"/>
  <c r="F62" i="55"/>
  <c r="AP62" i="55" s="1"/>
  <c r="C62" i="55"/>
  <c r="AM62" i="55" s="1"/>
  <c r="I61" i="55"/>
  <c r="AS61" i="55" s="1"/>
  <c r="Z60" i="51"/>
  <c r="AF60" i="51" s="1"/>
  <c r="AA60" i="51"/>
  <c r="AM60" i="51" s="1"/>
  <c r="E60" i="52"/>
  <c r="K60" i="52" s="1"/>
  <c r="S18" i="33"/>
  <c r="G18" i="33" s="1"/>
  <c r="AE18" i="33" s="1"/>
  <c r="R18" i="33"/>
  <c r="F18" i="33" s="1"/>
  <c r="AD18" i="33" s="1"/>
  <c r="Q18" i="33"/>
  <c r="E18" i="33" s="1"/>
  <c r="AC18" i="33" s="1"/>
  <c r="P18" i="33"/>
  <c r="D18" i="33" s="1"/>
  <c r="AB18" i="33" s="1"/>
  <c r="O18" i="51"/>
  <c r="I18" i="51"/>
  <c r="S18" i="49"/>
  <c r="T18" i="49"/>
  <c r="V18" i="49"/>
  <c r="U18" i="49"/>
  <c r="N18" i="35"/>
  <c r="N18" i="51"/>
  <c r="H18" i="51"/>
  <c r="M18" i="51"/>
  <c r="Q18" i="51"/>
  <c r="K18" i="51"/>
  <c r="G18" i="51"/>
  <c r="R18" i="51"/>
  <c r="L18" i="51"/>
  <c r="C18" i="33"/>
  <c r="P18" i="51"/>
  <c r="J18" i="51"/>
  <c r="C18" i="35"/>
  <c r="B60" i="52"/>
  <c r="N60" i="52" s="1"/>
  <c r="W60" i="51"/>
  <c r="AI60" i="51" s="1"/>
  <c r="B60" i="50"/>
  <c r="N60" i="50" s="1"/>
  <c r="X60" i="51"/>
  <c r="C60" i="52"/>
  <c r="I60" i="52" s="1"/>
  <c r="O60" i="50"/>
  <c r="I60" i="50"/>
  <c r="K60" i="50"/>
  <c r="Q60" i="50"/>
  <c r="AI60" i="49" l="1"/>
  <c r="Y60" i="51"/>
  <c r="AE60" i="51" s="1"/>
  <c r="P60" i="52"/>
  <c r="AD63" i="55"/>
  <c r="BU59" i="35"/>
  <c r="D60" i="50"/>
  <c r="J60" i="50" s="1"/>
  <c r="B46" i="60"/>
  <c r="G46" i="56"/>
  <c r="B46" i="59"/>
  <c r="B46" i="58"/>
  <c r="B46" i="57"/>
  <c r="I47" i="56"/>
  <c r="AE60" i="49"/>
  <c r="L60" i="52"/>
  <c r="AG60" i="49"/>
  <c r="AW60" i="35"/>
  <c r="AM60" i="35" s="1"/>
  <c r="AR60" i="35" s="1"/>
  <c r="BO60" i="35" s="1"/>
  <c r="AH60" i="49"/>
  <c r="AF60" i="49"/>
  <c r="AY60" i="33"/>
  <c r="AO60" i="33" s="1"/>
  <c r="AT60" i="33" s="1"/>
  <c r="BQ60" i="33" s="1"/>
  <c r="AB63" i="55"/>
  <c r="AJ60" i="49"/>
  <c r="AL60" i="49" s="1"/>
  <c r="F60" i="50"/>
  <c r="AL60" i="51"/>
  <c r="AW62" i="55"/>
  <c r="AC63" i="55"/>
  <c r="AF63" i="55"/>
  <c r="AE63" i="55"/>
  <c r="AT62" i="55"/>
  <c r="J62" i="55"/>
  <c r="L62" i="55"/>
  <c r="N62" i="55"/>
  <c r="O62" i="55"/>
  <c r="Q62" i="55" s="1"/>
  <c r="AU62" i="55"/>
  <c r="AV62" i="55"/>
  <c r="K62" i="55"/>
  <c r="M62" i="55"/>
  <c r="AX62" i="55"/>
  <c r="P60" i="50"/>
  <c r="AG60" i="51"/>
  <c r="Q60" i="52"/>
  <c r="H60" i="50"/>
  <c r="H18" i="49"/>
  <c r="I18" i="33"/>
  <c r="H18" i="33"/>
  <c r="AH60" i="51"/>
  <c r="AH63" i="55"/>
  <c r="AK60" i="51"/>
  <c r="AI63" i="55"/>
  <c r="AN60" i="49"/>
  <c r="AK63" i="55"/>
  <c r="M60" i="52"/>
  <c r="AA18" i="33"/>
  <c r="J18" i="33"/>
  <c r="Z18" i="33"/>
  <c r="S18" i="51"/>
  <c r="T18" i="51" s="1"/>
  <c r="T18" i="33"/>
  <c r="O18" i="35"/>
  <c r="D18" i="35"/>
  <c r="K18" i="33"/>
  <c r="L18" i="33"/>
  <c r="M18" i="33"/>
  <c r="S18" i="35"/>
  <c r="H18" i="35"/>
  <c r="AE18" i="35" s="1"/>
  <c r="Y18" i="35"/>
  <c r="N18" i="33"/>
  <c r="H60" i="52"/>
  <c r="AB60" i="51"/>
  <c r="AJ60" i="51"/>
  <c r="O60" i="52"/>
  <c r="AC60" i="51"/>
  <c r="AD60" i="51"/>
  <c r="G60" i="52"/>
  <c r="AY60" i="35" l="1"/>
  <c r="AO60" i="35" s="1"/>
  <c r="BI60" i="35"/>
  <c r="BA60" i="35"/>
  <c r="AQ60" i="35" s="1"/>
  <c r="AZ60" i="35"/>
  <c r="AP60" i="35" s="1"/>
  <c r="P62" i="55"/>
  <c r="AX60" i="35"/>
  <c r="AN60" i="35" s="1"/>
  <c r="BD60" i="35" s="1"/>
  <c r="BC60" i="35"/>
  <c r="S60" i="52"/>
  <c r="T60" i="52" s="1"/>
  <c r="G46" i="60"/>
  <c r="H46" i="60"/>
  <c r="J46" i="60" s="1"/>
  <c r="I47" i="60" s="1"/>
  <c r="H46" i="59"/>
  <c r="J46" i="59" s="1"/>
  <c r="I47" i="59" s="1"/>
  <c r="G46" i="59"/>
  <c r="H46" i="58"/>
  <c r="J46" i="58" s="1"/>
  <c r="I47" i="58" s="1"/>
  <c r="G46" i="58"/>
  <c r="K46" i="56"/>
  <c r="G46" i="57"/>
  <c r="H46" i="57"/>
  <c r="J46" i="57" s="1"/>
  <c r="BB60" i="33"/>
  <c r="BN60" i="33" s="1"/>
  <c r="BC60" i="33"/>
  <c r="BA60" i="33"/>
  <c r="AQ60" i="33" s="1"/>
  <c r="AV60" i="33" s="1"/>
  <c r="BS60" i="33" s="1"/>
  <c r="L60" i="50"/>
  <c r="R60" i="50"/>
  <c r="S60" i="50" s="1"/>
  <c r="T60" i="50" s="1"/>
  <c r="AM60" i="49"/>
  <c r="AC60" i="49" s="1"/>
  <c r="AD60" i="49" s="1"/>
  <c r="AZ60" i="33"/>
  <c r="AP60" i="33" s="1"/>
  <c r="AU60" i="33" s="1"/>
  <c r="BR60" i="33" s="1"/>
  <c r="AK60" i="49"/>
  <c r="M60" i="50"/>
  <c r="G60" i="50"/>
  <c r="BK60" i="33"/>
  <c r="BE60" i="33"/>
  <c r="S62" i="55"/>
  <c r="R62" i="55"/>
  <c r="H62" i="55" s="1"/>
  <c r="AR62" i="55" s="1"/>
  <c r="AN60" i="51"/>
  <c r="AO60" i="51" s="1"/>
  <c r="Z63" i="55"/>
  <c r="V64" i="55" s="1"/>
  <c r="BM60" i="35"/>
  <c r="AV60" i="35"/>
  <c r="BS60" i="35" s="1"/>
  <c r="BG60" i="35"/>
  <c r="BJ60" i="35"/>
  <c r="AS60" i="35"/>
  <c r="BP60" i="35" s="1"/>
  <c r="BL60" i="35"/>
  <c r="AU60" i="35"/>
  <c r="BR60" i="35" s="1"/>
  <c r="BF60" i="35"/>
  <c r="BK60" i="35"/>
  <c r="AT60" i="35"/>
  <c r="BQ60" i="35" s="1"/>
  <c r="BE60" i="35"/>
  <c r="BH60" i="35"/>
  <c r="Z18" i="35"/>
  <c r="I18" i="35"/>
  <c r="AF18" i="35" s="1"/>
  <c r="T18" i="35"/>
  <c r="X18" i="33"/>
  <c r="AJ18" i="33"/>
  <c r="P18" i="35"/>
  <c r="E18" i="35"/>
  <c r="V18" i="33"/>
  <c r="AH18" i="33"/>
  <c r="U18" i="33"/>
  <c r="AG18" i="33"/>
  <c r="AK18" i="33"/>
  <c r="Y18" i="33"/>
  <c r="W18" i="33"/>
  <c r="AI18" i="33"/>
  <c r="AF18" i="33"/>
  <c r="AR60" i="33"/>
  <c r="AW60" i="33" s="1"/>
  <c r="BT60" i="33" s="1"/>
  <c r="AS60" i="33"/>
  <c r="AX60" i="33" s="1"/>
  <c r="BU60" i="33" s="1"/>
  <c r="BO60" i="33"/>
  <c r="BB60" i="35" l="1"/>
  <c r="BL60" i="33"/>
  <c r="K46" i="60"/>
  <c r="K46" i="59"/>
  <c r="K46" i="58"/>
  <c r="I47" i="57"/>
  <c r="G46" i="68"/>
  <c r="BM60" i="33"/>
  <c r="BP60" i="33" s="1"/>
  <c r="BD60" i="33"/>
  <c r="X64" i="55"/>
  <c r="U64" i="55"/>
  <c r="W64" i="55"/>
  <c r="AA63" i="55"/>
  <c r="Y64" i="55"/>
  <c r="Z61" i="49"/>
  <c r="D61" i="50" s="1"/>
  <c r="AA61" i="49"/>
  <c r="E61" i="50" s="1"/>
  <c r="X61" i="49"/>
  <c r="B61" i="52" s="1"/>
  <c r="Y61" i="49"/>
  <c r="X61" i="51" s="1"/>
  <c r="AB61" i="49"/>
  <c r="BT60" i="35"/>
  <c r="BN60" i="35"/>
  <c r="C63" i="55"/>
  <c r="AM63" i="55" s="1"/>
  <c r="E63" i="55"/>
  <c r="D63" i="55"/>
  <c r="AN63" i="55" s="1"/>
  <c r="I62" i="55"/>
  <c r="AS62" i="55" s="1"/>
  <c r="G63" i="55"/>
  <c r="AQ63" i="55" s="1"/>
  <c r="F63" i="55"/>
  <c r="AA18" i="35"/>
  <c r="J18" i="35"/>
  <c r="AG18" i="35" s="1"/>
  <c r="U18" i="35"/>
  <c r="Q18" i="35"/>
  <c r="F18" i="35"/>
  <c r="AL18" i="33"/>
  <c r="AM18" i="33" s="1"/>
  <c r="L18" i="49" s="1"/>
  <c r="BH60" i="33"/>
  <c r="BI60" i="33"/>
  <c r="BG60" i="33"/>
  <c r="BF60" i="33"/>
  <c r="BJ60" i="33"/>
  <c r="D61" i="52"/>
  <c r="Y61" i="51"/>
  <c r="H47" i="68" l="1"/>
  <c r="K46" i="57"/>
  <c r="R47" i="56"/>
  <c r="AI47" i="56"/>
  <c r="C47" i="68"/>
  <c r="D47" i="68"/>
  <c r="Q47" i="56"/>
  <c r="AD47" i="56"/>
  <c r="AC47" i="56"/>
  <c r="W47" i="56"/>
  <c r="B47" i="68"/>
  <c r="AJ47" i="56"/>
  <c r="E47" i="68"/>
  <c r="F47" i="68"/>
  <c r="X47" i="56"/>
  <c r="Z61" i="51"/>
  <c r="AC64" i="55"/>
  <c r="AD64" i="55"/>
  <c r="AB64" i="55"/>
  <c r="AG64" i="55"/>
  <c r="AI64" i="55" s="1"/>
  <c r="B61" i="50"/>
  <c r="N61" i="50" s="1"/>
  <c r="AF64" i="55"/>
  <c r="W61" i="51"/>
  <c r="AC61" i="51" s="1"/>
  <c r="C61" i="52"/>
  <c r="O61" i="52" s="1"/>
  <c r="AE64" i="55"/>
  <c r="E61" i="52"/>
  <c r="Q61" i="52" s="1"/>
  <c r="AY61" i="33"/>
  <c r="AO61" i="33" s="1"/>
  <c r="AT61" i="33" s="1"/>
  <c r="AJ61" i="49"/>
  <c r="AK61" i="49" s="1"/>
  <c r="AF61" i="49"/>
  <c r="AI61" i="49"/>
  <c r="AG61" i="49"/>
  <c r="F61" i="50"/>
  <c r="C61" i="50"/>
  <c r="O61" i="50" s="1"/>
  <c r="AA61" i="51"/>
  <c r="AG61" i="51" s="1"/>
  <c r="AW61" i="35"/>
  <c r="AM61" i="35" s="1"/>
  <c r="AR61" i="35" s="1"/>
  <c r="BO61" i="35" s="1"/>
  <c r="AE61" i="49"/>
  <c r="F61" i="52"/>
  <c r="R61" i="52" s="1"/>
  <c r="M63" i="55"/>
  <c r="AH61" i="49"/>
  <c r="O63" i="55"/>
  <c r="P63" i="55" s="1"/>
  <c r="J63" i="55"/>
  <c r="AV63" i="55"/>
  <c r="AW63" i="55"/>
  <c r="BU60" i="35"/>
  <c r="N63" i="55"/>
  <c r="K63" i="55"/>
  <c r="AX63" i="55"/>
  <c r="AU63" i="55"/>
  <c r="AO63" i="55"/>
  <c r="L63" i="55"/>
  <c r="AT63" i="55"/>
  <c r="AP63" i="55"/>
  <c r="AB18" i="35"/>
  <c r="K18" i="35"/>
  <c r="AH18" i="35" s="1"/>
  <c r="V18" i="35"/>
  <c r="G18" i="35"/>
  <c r="R18" i="35"/>
  <c r="BV60" i="33"/>
  <c r="Q61" i="50"/>
  <c r="K61" i="50"/>
  <c r="AK61" i="51"/>
  <c r="AE61" i="51"/>
  <c r="AF61" i="51"/>
  <c r="AL61" i="51"/>
  <c r="P61" i="52"/>
  <c r="J61" i="52"/>
  <c r="AD61" i="51"/>
  <c r="AJ61" i="51"/>
  <c r="N61" i="52"/>
  <c r="H61" i="52"/>
  <c r="J61" i="50"/>
  <c r="P61" i="50"/>
  <c r="AJ47" i="59" l="1"/>
  <c r="AL47" i="56"/>
  <c r="AJ47" i="57"/>
  <c r="AJ47" i="58"/>
  <c r="AJ47" i="60"/>
  <c r="E47" i="56"/>
  <c r="AI47" i="60"/>
  <c r="AK47" i="60" s="1"/>
  <c r="AK47" i="56"/>
  <c r="AI47" i="58"/>
  <c r="AK47" i="58" s="1"/>
  <c r="AI47" i="59"/>
  <c r="AK47" i="59" s="1"/>
  <c r="AI47" i="57"/>
  <c r="AK47" i="57" s="1"/>
  <c r="R47" i="58"/>
  <c r="C47" i="56"/>
  <c r="R47" i="57"/>
  <c r="R47" i="60"/>
  <c r="R47" i="59"/>
  <c r="T47" i="56"/>
  <c r="W47" i="59"/>
  <c r="Y47" i="59" s="1"/>
  <c r="W47" i="57"/>
  <c r="Y47" i="57" s="1"/>
  <c r="W47" i="60"/>
  <c r="Y47" i="60" s="1"/>
  <c r="W47" i="58"/>
  <c r="Y47" i="58" s="1"/>
  <c r="Y47" i="56"/>
  <c r="AF47" i="56"/>
  <c r="F47" i="56"/>
  <c r="AD47" i="60"/>
  <c r="AD47" i="59"/>
  <c r="AD47" i="58"/>
  <c r="AD47" i="57"/>
  <c r="AC47" i="60"/>
  <c r="AE47" i="60" s="1"/>
  <c r="AE47" i="56"/>
  <c r="AC47" i="59"/>
  <c r="AE47" i="59" s="1"/>
  <c r="AC47" i="57"/>
  <c r="AE47" i="57" s="1"/>
  <c r="AC47" i="58"/>
  <c r="AE47" i="58" s="1"/>
  <c r="X47" i="58"/>
  <c r="X47" i="59"/>
  <c r="X47" i="57"/>
  <c r="X47" i="60"/>
  <c r="Z47" i="56"/>
  <c r="AA48" i="56" s="1"/>
  <c r="D47" i="56"/>
  <c r="Q47" i="60"/>
  <c r="S47" i="60" s="1"/>
  <c r="Q47" i="57"/>
  <c r="S47" i="57" s="1"/>
  <c r="Q47" i="59"/>
  <c r="S47" i="59" s="1"/>
  <c r="S47" i="56"/>
  <c r="Q47" i="58"/>
  <c r="S47" i="58" s="1"/>
  <c r="AZ61" i="33"/>
  <c r="AP61" i="33" s="1"/>
  <c r="AU61" i="33" s="1"/>
  <c r="BR61" i="33" s="1"/>
  <c r="AM61" i="51"/>
  <c r="AK64" i="55"/>
  <c r="AJ64" i="55"/>
  <c r="AH64" i="55"/>
  <c r="H61" i="50"/>
  <c r="AI61" i="51"/>
  <c r="I61" i="50"/>
  <c r="AM61" i="49"/>
  <c r="BE61" i="33"/>
  <c r="AN61" i="49"/>
  <c r="K61" i="52"/>
  <c r="BK61" i="33"/>
  <c r="BB61" i="33"/>
  <c r="AR61" i="33" s="1"/>
  <c r="AW61" i="33" s="1"/>
  <c r="BT61" i="33" s="1"/>
  <c r="AL61" i="49"/>
  <c r="I61" i="52"/>
  <c r="BC61" i="33"/>
  <c r="AS61" i="33" s="1"/>
  <c r="AX61" i="33" s="1"/>
  <c r="BU61" i="33" s="1"/>
  <c r="BA61" i="33"/>
  <c r="AQ61" i="33" s="1"/>
  <c r="AV61" i="33" s="1"/>
  <c r="BS61" i="33" s="1"/>
  <c r="G61" i="52"/>
  <c r="BQ61" i="33"/>
  <c r="AB61" i="51"/>
  <c r="AH61" i="51"/>
  <c r="M61" i="50"/>
  <c r="L61" i="52"/>
  <c r="L61" i="50"/>
  <c r="BC61" i="35"/>
  <c r="R61" i="50"/>
  <c r="S61" i="50" s="1"/>
  <c r="T61" i="50" s="1"/>
  <c r="BA61" i="35"/>
  <c r="AQ61" i="35" s="1"/>
  <c r="BG61" i="35" s="1"/>
  <c r="G61" i="50"/>
  <c r="AZ61" i="35"/>
  <c r="AP61" i="35" s="1"/>
  <c r="BL61" i="35" s="1"/>
  <c r="BI61" i="35"/>
  <c r="R63" i="55"/>
  <c r="M61" i="52"/>
  <c r="AX61" i="35"/>
  <c r="AN61" i="35" s="1"/>
  <c r="AY61" i="35"/>
  <c r="AO61" i="35" s="1"/>
  <c r="BE61" i="35" s="1"/>
  <c r="S63" i="55"/>
  <c r="Q63" i="55"/>
  <c r="BW60" i="33"/>
  <c r="AC18" i="35"/>
  <c r="AD18" i="35" s="1"/>
  <c r="L18" i="35"/>
  <c r="AI18" i="35" s="1"/>
  <c r="AJ18" i="35" s="1"/>
  <c r="W18" i="35"/>
  <c r="X18" i="35"/>
  <c r="S61" i="52"/>
  <c r="T61" i="52" s="1"/>
  <c r="Z64" i="55" l="1"/>
  <c r="AA64" i="55" s="1"/>
  <c r="AN61" i="51"/>
  <c r="AO61" i="51" s="1"/>
  <c r="AL47" i="60"/>
  <c r="AM48" i="60" s="1"/>
  <c r="E47" i="60"/>
  <c r="T47" i="60"/>
  <c r="U48" i="60" s="1"/>
  <c r="C47" i="60"/>
  <c r="Z47" i="60"/>
  <c r="AA48" i="60" s="1"/>
  <c r="D47" i="60"/>
  <c r="AF47" i="60"/>
  <c r="F47" i="60"/>
  <c r="T47" i="59"/>
  <c r="U48" i="59" s="1"/>
  <c r="C47" i="59"/>
  <c r="Z47" i="59"/>
  <c r="AA48" i="59" s="1"/>
  <c r="D47" i="59"/>
  <c r="AF47" i="59"/>
  <c r="AG48" i="59" s="1"/>
  <c r="F47" i="59"/>
  <c r="AL47" i="59"/>
  <c r="AM48" i="59" s="1"/>
  <c r="E47" i="59"/>
  <c r="T47" i="58"/>
  <c r="U48" i="58" s="1"/>
  <c r="C47" i="58"/>
  <c r="AL47" i="58"/>
  <c r="AM48" i="58" s="1"/>
  <c r="E47" i="58"/>
  <c r="AF47" i="58"/>
  <c r="AG48" i="58" s="1"/>
  <c r="F47" i="58"/>
  <c r="Z47" i="58"/>
  <c r="AA48" i="58" s="1"/>
  <c r="D47" i="58"/>
  <c r="AG48" i="56"/>
  <c r="T47" i="57"/>
  <c r="U48" i="57" s="1"/>
  <c r="C47" i="57"/>
  <c r="D47" i="57"/>
  <c r="Z47" i="57"/>
  <c r="AA48" i="57" s="1"/>
  <c r="B47" i="56"/>
  <c r="AL47" i="57"/>
  <c r="AM48" i="57" s="1"/>
  <c r="E47" i="57"/>
  <c r="AM48" i="56"/>
  <c r="AF47" i="57"/>
  <c r="AG48" i="57" s="1"/>
  <c r="F47" i="57"/>
  <c r="AG48" i="60"/>
  <c r="U48" i="56"/>
  <c r="BF61" i="33"/>
  <c r="BL61" i="33"/>
  <c r="BO61" i="33"/>
  <c r="AC61" i="49"/>
  <c r="AD61" i="49" s="1"/>
  <c r="BJ61" i="33"/>
  <c r="BG61" i="33"/>
  <c r="BM61" i="33"/>
  <c r="BI61" i="33"/>
  <c r="H63" i="55"/>
  <c r="I63" i="55" s="1"/>
  <c r="AS63" i="55" s="1"/>
  <c r="BH61" i="33"/>
  <c r="BD61" i="33"/>
  <c r="BN61" i="33"/>
  <c r="BF61" i="35"/>
  <c r="AU61" i="35"/>
  <c r="BR61" i="35" s="1"/>
  <c r="AV61" i="35"/>
  <c r="BS61" i="35" s="1"/>
  <c r="AT61" i="35"/>
  <c r="BQ61" i="35" s="1"/>
  <c r="BH61" i="35"/>
  <c r="BM61" i="35"/>
  <c r="BK61" i="35"/>
  <c r="AS61" i="35"/>
  <c r="BP61" i="35" s="1"/>
  <c r="BB61" i="35"/>
  <c r="BD61" i="35"/>
  <c r="BJ61" i="35"/>
  <c r="F19" i="49"/>
  <c r="AK18" i="35"/>
  <c r="AU18" i="49"/>
  <c r="E19" i="49"/>
  <c r="J18" i="49"/>
  <c r="G19" i="49"/>
  <c r="D19" i="49"/>
  <c r="BV61" i="33"/>
  <c r="X65" i="55"/>
  <c r="U65" i="55"/>
  <c r="V65" i="55"/>
  <c r="Y65" i="55"/>
  <c r="W65" i="55"/>
  <c r="B47" i="60" l="1"/>
  <c r="B47" i="59"/>
  <c r="B47" i="58"/>
  <c r="B47" i="57"/>
  <c r="G47" i="56"/>
  <c r="H47" i="56"/>
  <c r="J47" i="56" s="1"/>
  <c r="AB62" i="49"/>
  <c r="F62" i="52" s="1"/>
  <c r="F64" i="55"/>
  <c r="AP64" i="55" s="1"/>
  <c r="G64" i="55"/>
  <c r="BP61" i="33"/>
  <c r="BW61" i="33" s="1"/>
  <c r="Z62" i="49"/>
  <c r="D62" i="52" s="1"/>
  <c r="AR63" i="55"/>
  <c r="AA62" i="49"/>
  <c r="E62" i="52" s="1"/>
  <c r="Y62" i="49"/>
  <c r="X62" i="51" s="1"/>
  <c r="C64" i="55"/>
  <c r="AM64" i="55" s="1"/>
  <c r="X62" i="49"/>
  <c r="B62" i="50" s="1"/>
  <c r="E64" i="55"/>
  <c r="AO64" i="55" s="1"/>
  <c r="D64" i="55"/>
  <c r="BT61" i="35"/>
  <c r="BN61" i="35"/>
  <c r="C19" i="49"/>
  <c r="Q19" i="49" s="1"/>
  <c r="AQ19" i="49"/>
  <c r="C19" i="51"/>
  <c r="E19" i="51"/>
  <c r="AS19" i="49"/>
  <c r="AT19" i="49"/>
  <c r="F19" i="51"/>
  <c r="D19" i="51"/>
  <c r="AR19" i="49"/>
  <c r="AV18" i="49"/>
  <c r="AQ64" i="55"/>
  <c r="AG65" i="55"/>
  <c r="AH65" i="55" s="1"/>
  <c r="AE65" i="55"/>
  <c r="AC65" i="55"/>
  <c r="AF65" i="55"/>
  <c r="AD65" i="55"/>
  <c r="AB65" i="55"/>
  <c r="D62" i="50"/>
  <c r="AT64" i="55" l="1"/>
  <c r="H47" i="60"/>
  <c r="J47" i="60" s="1"/>
  <c r="I48" i="60" s="1"/>
  <c r="G47" i="60"/>
  <c r="H47" i="59"/>
  <c r="J47" i="59" s="1"/>
  <c r="I48" i="59" s="1"/>
  <c r="G47" i="59"/>
  <c r="H47" i="58"/>
  <c r="J47" i="58" s="1"/>
  <c r="I48" i="58" s="1"/>
  <c r="G47" i="58"/>
  <c r="I48" i="56"/>
  <c r="G47" i="57"/>
  <c r="H47" i="57"/>
  <c r="J47" i="57" s="1"/>
  <c r="I48" i="57" s="1"/>
  <c r="F62" i="50"/>
  <c r="R62" i="50" s="1"/>
  <c r="AA62" i="51"/>
  <c r="AM62" i="51" s="1"/>
  <c r="C62" i="50"/>
  <c r="I62" i="50" s="1"/>
  <c r="E62" i="50"/>
  <c r="Q62" i="50" s="1"/>
  <c r="Y62" i="51"/>
  <c r="AE62" i="51" s="1"/>
  <c r="Z62" i="51"/>
  <c r="AF62" i="51" s="1"/>
  <c r="AF62" i="49"/>
  <c r="C62" i="52"/>
  <c r="O62" i="52" s="1"/>
  <c r="AY62" i="33"/>
  <c r="AO62" i="33" s="1"/>
  <c r="AT62" i="33" s="1"/>
  <c r="BQ62" i="33" s="1"/>
  <c r="J64" i="55"/>
  <c r="L64" i="55"/>
  <c r="AH62" i="49"/>
  <c r="AI62" i="49"/>
  <c r="W62" i="51"/>
  <c r="AC62" i="51" s="1"/>
  <c r="AJ62" i="49"/>
  <c r="AN62" i="49" s="1"/>
  <c r="AX64" i="55"/>
  <c r="B62" i="52"/>
  <c r="H62" i="52" s="1"/>
  <c r="K64" i="55"/>
  <c r="AV64" i="55"/>
  <c r="BU61" i="35"/>
  <c r="N64" i="55"/>
  <c r="AG62" i="49"/>
  <c r="AU64" i="55"/>
  <c r="AW62" i="35"/>
  <c r="AM62" i="35" s="1"/>
  <c r="O64" i="55"/>
  <c r="S64" i="55" s="1"/>
  <c r="AE62" i="49"/>
  <c r="AW64" i="55"/>
  <c r="M64" i="55"/>
  <c r="AN64" i="55"/>
  <c r="AX19" i="49"/>
  <c r="BA19" i="49"/>
  <c r="O19" i="33"/>
  <c r="Q19" i="33" s="1"/>
  <c r="E19" i="33" s="1"/>
  <c r="AC19" i="33" s="1"/>
  <c r="P19" i="49"/>
  <c r="AP19" i="49"/>
  <c r="O19" i="49"/>
  <c r="R19" i="49"/>
  <c r="V19" i="49" s="1"/>
  <c r="AW19" i="49"/>
  <c r="AZ19" i="49"/>
  <c r="K19" i="49"/>
  <c r="B19" i="51"/>
  <c r="N19" i="51" s="1"/>
  <c r="N19" i="49"/>
  <c r="M19" i="49"/>
  <c r="M19" i="35"/>
  <c r="C19" i="35" s="1"/>
  <c r="AY19" i="49"/>
  <c r="P19" i="51"/>
  <c r="J19" i="51"/>
  <c r="Q19" i="51"/>
  <c r="K19" i="51"/>
  <c r="L19" i="51"/>
  <c r="R19" i="51"/>
  <c r="I19" i="51"/>
  <c r="O19" i="51"/>
  <c r="AK65" i="55"/>
  <c r="AJ65" i="55"/>
  <c r="AI65" i="55"/>
  <c r="P62" i="50"/>
  <c r="J62" i="50"/>
  <c r="L62" i="52"/>
  <c r="R62" i="52"/>
  <c r="BK62" i="33"/>
  <c r="AJ62" i="51"/>
  <c r="AD62" i="51"/>
  <c r="N62" i="50"/>
  <c r="H62" i="50"/>
  <c r="P62" i="52"/>
  <c r="J62" i="52"/>
  <c r="AG62" i="51"/>
  <c r="Q62" i="52"/>
  <c r="K62" i="52"/>
  <c r="AL62" i="51" l="1"/>
  <c r="AK62" i="51"/>
  <c r="K47" i="60"/>
  <c r="K47" i="59"/>
  <c r="K47" i="58"/>
  <c r="R48" i="56"/>
  <c r="D48" i="68"/>
  <c r="AD48" i="56"/>
  <c r="AI48" i="56"/>
  <c r="F48" i="68"/>
  <c r="W48" i="56"/>
  <c r="E48" i="68"/>
  <c r="AJ48" i="56"/>
  <c r="B48" i="68"/>
  <c r="X48" i="56"/>
  <c r="C48" i="68"/>
  <c r="AC48" i="56"/>
  <c r="Q48" i="56"/>
  <c r="K47" i="56"/>
  <c r="K47" i="57"/>
  <c r="G47" i="68"/>
  <c r="O62" i="50"/>
  <c r="S62" i="50" s="1"/>
  <c r="T62" i="50" s="1"/>
  <c r="K62" i="50"/>
  <c r="G62" i="50"/>
  <c r="BC62" i="33"/>
  <c r="AS62" i="33" s="1"/>
  <c r="AX62" i="33" s="1"/>
  <c r="BU62" i="33" s="1"/>
  <c r="BE62" i="33"/>
  <c r="M62" i="52"/>
  <c r="L62" i="50"/>
  <c r="M62" i="50"/>
  <c r="BB62" i="33"/>
  <c r="AR62" i="33" s="1"/>
  <c r="AW62" i="33" s="1"/>
  <c r="BT62" i="33" s="1"/>
  <c r="I62" i="52"/>
  <c r="AZ62" i="35"/>
  <c r="AP62" i="35" s="1"/>
  <c r="BF62" i="35" s="1"/>
  <c r="AY62" i="35"/>
  <c r="AO62" i="35" s="1"/>
  <c r="BK62" i="35" s="1"/>
  <c r="AB62" i="51"/>
  <c r="AH62" i="51"/>
  <c r="AM62" i="49"/>
  <c r="AI62" i="51"/>
  <c r="AN62" i="51" s="1"/>
  <c r="AO62" i="51" s="1"/>
  <c r="AK62" i="49"/>
  <c r="G62" i="52"/>
  <c r="BA62" i="33"/>
  <c r="AQ62" i="33" s="1"/>
  <c r="AV62" i="33" s="1"/>
  <c r="BS62" i="33" s="1"/>
  <c r="AL62" i="49"/>
  <c r="AZ62" i="33"/>
  <c r="AP62" i="33" s="1"/>
  <c r="AU62" i="33" s="1"/>
  <c r="BR62" i="33" s="1"/>
  <c r="BA62" i="35"/>
  <c r="AQ62" i="35" s="1"/>
  <c r="BG62" i="35" s="1"/>
  <c r="N62" i="52"/>
  <c r="AX62" i="35"/>
  <c r="AN62" i="35" s="1"/>
  <c r="BD62" i="35" s="1"/>
  <c r="P64" i="55"/>
  <c r="R64" i="55"/>
  <c r="Q64" i="55"/>
  <c r="S19" i="33"/>
  <c r="G19" i="33" s="1"/>
  <c r="AE19" i="33" s="1"/>
  <c r="C19" i="33"/>
  <c r="R19" i="33"/>
  <c r="F19" i="33" s="1"/>
  <c r="AD19" i="33" s="1"/>
  <c r="P19" i="33"/>
  <c r="D19" i="33" s="1"/>
  <c r="AB19" i="33" s="1"/>
  <c r="S19" i="49"/>
  <c r="T19" i="49"/>
  <c r="Z65" i="55"/>
  <c r="U66" i="55" s="1"/>
  <c r="U19" i="49"/>
  <c r="M19" i="51"/>
  <c r="H19" i="51"/>
  <c r="N19" i="35"/>
  <c r="D19" i="35" s="1"/>
  <c r="G19" i="51"/>
  <c r="S19" i="35"/>
  <c r="Y19" i="35"/>
  <c r="H19" i="35"/>
  <c r="AE19" i="35" s="1"/>
  <c r="BI62" i="35"/>
  <c r="AR62" i="35"/>
  <c r="BO62" i="35" s="1"/>
  <c r="BC62" i="35"/>
  <c r="S19" i="51"/>
  <c r="T19" i="51" s="1"/>
  <c r="L19" i="33"/>
  <c r="S62" i="52"/>
  <c r="T62" i="52" s="1"/>
  <c r="BN62" i="33" l="1"/>
  <c r="W48" i="57"/>
  <c r="Y48" i="57" s="1"/>
  <c r="Y48" i="56"/>
  <c r="W48" i="59"/>
  <c r="Y48" i="59" s="1"/>
  <c r="W48" i="60"/>
  <c r="Y48" i="60" s="1"/>
  <c r="W48" i="58"/>
  <c r="Y48" i="58" s="1"/>
  <c r="Q48" i="60"/>
  <c r="S48" i="60" s="1"/>
  <c r="Q48" i="57"/>
  <c r="S48" i="57" s="1"/>
  <c r="Q48" i="59"/>
  <c r="S48" i="59" s="1"/>
  <c r="S48" i="56"/>
  <c r="Q48" i="58"/>
  <c r="S48" i="58" s="1"/>
  <c r="AI48" i="60"/>
  <c r="AK48" i="60" s="1"/>
  <c r="AI48" i="57"/>
  <c r="AK48" i="57" s="1"/>
  <c r="AI48" i="59"/>
  <c r="AK48" i="59" s="1"/>
  <c r="AI48" i="58"/>
  <c r="AK48" i="58" s="1"/>
  <c r="AK48" i="56"/>
  <c r="X48" i="60"/>
  <c r="X48" i="58"/>
  <c r="Z48" i="56"/>
  <c r="AA49" i="56" s="1"/>
  <c r="X48" i="59"/>
  <c r="D48" i="56"/>
  <c r="X48" i="57"/>
  <c r="AJ48" i="57"/>
  <c r="AJ48" i="59"/>
  <c r="AJ48" i="58"/>
  <c r="AL48" i="56"/>
  <c r="AJ48" i="60"/>
  <c r="E48" i="56"/>
  <c r="AC48" i="58"/>
  <c r="AE48" i="58" s="1"/>
  <c r="AC48" i="60"/>
  <c r="AE48" i="60" s="1"/>
  <c r="AC48" i="59"/>
  <c r="AE48" i="59" s="1"/>
  <c r="AE48" i="56"/>
  <c r="AC48" i="57"/>
  <c r="AE48" i="57" s="1"/>
  <c r="H48" i="68"/>
  <c r="AD48" i="59"/>
  <c r="AD48" i="58"/>
  <c r="AD48" i="57"/>
  <c r="AD48" i="60"/>
  <c r="F48" i="56"/>
  <c r="AF48" i="56"/>
  <c r="C48" i="56"/>
  <c r="R48" i="59"/>
  <c r="R48" i="60"/>
  <c r="R48" i="57"/>
  <c r="T48" i="56"/>
  <c r="R48" i="58"/>
  <c r="BH62" i="33"/>
  <c r="BO62" i="33"/>
  <c r="BI62" i="33"/>
  <c r="BL62" i="35"/>
  <c r="BE62" i="35"/>
  <c r="AC62" i="49"/>
  <c r="AD62" i="49" s="1"/>
  <c r="AU62" i="35"/>
  <c r="BR62" i="35" s="1"/>
  <c r="BF62" i="33"/>
  <c r="AT62" i="35"/>
  <c r="BQ62" i="35" s="1"/>
  <c r="BL62" i="33"/>
  <c r="H64" i="55"/>
  <c r="F65" i="55" s="1"/>
  <c r="AP65" i="55" s="1"/>
  <c r="AV62" i="35"/>
  <c r="BS62" i="35" s="1"/>
  <c r="BB62" i="35"/>
  <c r="BD62" i="33"/>
  <c r="BG62" i="33"/>
  <c r="BM62" i="33"/>
  <c r="BJ62" i="33"/>
  <c r="BM62" i="35"/>
  <c r="AS62" i="35"/>
  <c r="BP62" i="35" s="1"/>
  <c r="BH62" i="35"/>
  <c r="BJ62" i="35"/>
  <c r="N19" i="33"/>
  <c r="Y19" i="33" s="1"/>
  <c r="Y66" i="55"/>
  <c r="K19" i="33"/>
  <c r="V19" i="33" s="1"/>
  <c r="C65" i="55"/>
  <c r="AM65" i="55" s="1"/>
  <c r="H19" i="49"/>
  <c r="I19" i="33"/>
  <c r="J19" i="33"/>
  <c r="AG19" i="33" s="1"/>
  <c r="H19" i="33"/>
  <c r="Z19" i="33"/>
  <c r="AA19" i="33"/>
  <c r="AF19" i="33" s="1"/>
  <c r="M19" i="33"/>
  <c r="X19" i="33" s="1"/>
  <c r="T19" i="33"/>
  <c r="V66" i="55"/>
  <c r="O19" i="35"/>
  <c r="E19" i="35" s="1"/>
  <c r="AA65" i="55"/>
  <c r="W66" i="55"/>
  <c r="X66" i="55"/>
  <c r="AI19" i="33"/>
  <c r="W19" i="33"/>
  <c r="T19" i="35"/>
  <c r="Z19" i="35"/>
  <c r="I19" i="35"/>
  <c r="AF19" i="35" s="1"/>
  <c r="BV62" i="33"/>
  <c r="X63" i="49"/>
  <c r="AB63" i="49"/>
  <c r="AA63" i="49"/>
  <c r="Y63" i="49"/>
  <c r="T48" i="60" l="1"/>
  <c r="C48" i="60"/>
  <c r="AF48" i="60"/>
  <c r="AG49" i="60" s="1"/>
  <c r="F48" i="60"/>
  <c r="AL48" i="60"/>
  <c r="E48" i="60"/>
  <c r="Z48" i="60"/>
  <c r="AA49" i="60" s="1"/>
  <c r="D48" i="60"/>
  <c r="U49" i="60"/>
  <c r="AF48" i="59"/>
  <c r="AG49" i="59" s="1"/>
  <c r="F48" i="59"/>
  <c r="T48" i="59"/>
  <c r="U49" i="59" s="1"/>
  <c r="C48" i="59"/>
  <c r="AL48" i="59"/>
  <c r="AM49" i="59" s="1"/>
  <c r="E48" i="59"/>
  <c r="Z48" i="59"/>
  <c r="AA49" i="59" s="1"/>
  <c r="D48" i="59"/>
  <c r="U49" i="56"/>
  <c r="AG49" i="56"/>
  <c r="AL48" i="58"/>
  <c r="AM49" i="58" s="1"/>
  <c r="E48" i="58"/>
  <c r="Z48" i="58"/>
  <c r="AA49" i="58" s="1"/>
  <c r="D48" i="58"/>
  <c r="T48" i="58"/>
  <c r="U49" i="58" s="1"/>
  <c r="C48" i="58"/>
  <c r="AF48" i="58"/>
  <c r="AG49" i="58" s="1"/>
  <c r="F48" i="58"/>
  <c r="E48" i="57"/>
  <c r="AL48" i="57"/>
  <c r="AM49" i="57" s="1"/>
  <c r="AF48" i="57"/>
  <c r="AG49" i="57" s="1"/>
  <c r="F48" i="57"/>
  <c r="Z48" i="57"/>
  <c r="AA49" i="57" s="1"/>
  <c r="D48" i="57"/>
  <c r="C48" i="57"/>
  <c r="T48" i="57"/>
  <c r="U49" i="57" s="1"/>
  <c r="AM49" i="60"/>
  <c r="B48" i="56"/>
  <c r="AM49" i="56"/>
  <c r="AK19" i="33"/>
  <c r="I64" i="55"/>
  <c r="AS64" i="55" s="1"/>
  <c r="AR64" i="55"/>
  <c r="Z63" i="49"/>
  <c r="AW63" i="35" s="1"/>
  <c r="AM63" i="35" s="1"/>
  <c r="E65" i="55"/>
  <c r="AO65" i="55" s="1"/>
  <c r="BP62" i="33"/>
  <c r="BW62" i="33" s="1"/>
  <c r="G65" i="55"/>
  <c r="AX65" i="55" s="1"/>
  <c r="D65" i="55"/>
  <c r="AN65" i="55" s="1"/>
  <c r="BN62" i="35"/>
  <c r="BT62" i="35"/>
  <c r="BU62" i="35" s="1"/>
  <c r="AH19" i="33"/>
  <c r="O65" i="55"/>
  <c r="R65" i="55" s="1"/>
  <c r="U19" i="33"/>
  <c r="AJ19" i="33"/>
  <c r="P19" i="35"/>
  <c r="Q19" i="35" s="1"/>
  <c r="G19" i="35" s="1"/>
  <c r="AF66" i="55"/>
  <c r="AC66" i="55"/>
  <c r="AB66" i="55"/>
  <c r="AE66" i="55"/>
  <c r="AG66" i="55"/>
  <c r="AJ66" i="55" s="1"/>
  <c r="AD66" i="55"/>
  <c r="U19" i="35"/>
  <c r="AA19" i="35"/>
  <c r="J19" i="35"/>
  <c r="AG19" i="35" s="1"/>
  <c r="AY63" i="33"/>
  <c r="AJ63" i="49"/>
  <c r="B63" i="52"/>
  <c r="W63" i="51"/>
  <c r="B63" i="50"/>
  <c r="D63" i="52"/>
  <c r="D63" i="50"/>
  <c r="C63" i="52"/>
  <c r="X63" i="51"/>
  <c r="C63" i="50"/>
  <c r="E63" i="52"/>
  <c r="Z63" i="51"/>
  <c r="E63" i="50"/>
  <c r="AA63" i="51"/>
  <c r="F63" i="52"/>
  <c r="F63" i="50"/>
  <c r="AF63" i="49"/>
  <c r="AH63" i="49"/>
  <c r="AI63" i="49"/>
  <c r="AE63" i="49"/>
  <c r="AG63" i="49"/>
  <c r="Y63" i="51" l="1"/>
  <c r="AQ65" i="55"/>
  <c r="AV65" i="55"/>
  <c r="J65" i="55"/>
  <c r="AU65" i="55"/>
  <c r="B48" i="60"/>
  <c r="B48" i="59"/>
  <c r="B48" i="58"/>
  <c r="H48" i="56"/>
  <c r="J48" i="56" s="1"/>
  <c r="G48" i="56"/>
  <c r="B48" i="57"/>
  <c r="K65" i="55"/>
  <c r="N65" i="55"/>
  <c r="L65" i="55"/>
  <c r="AT65" i="55"/>
  <c r="AW65" i="55"/>
  <c r="M65" i="55"/>
  <c r="AL19" i="33"/>
  <c r="AM19" i="33" s="1"/>
  <c r="L19" i="49" s="1"/>
  <c r="Q65" i="55"/>
  <c r="S65" i="55"/>
  <c r="AH66" i="55"/>
  <c r="P65" i="55"/>
  <c r="F19" i="35"/>
  <c r="AB19" i="35" s="1"/>
  <c r="AK66" i="55"/>
  <c r="AI66" i="55"/>
  <c r="BI63" i="35"/>
  <c r="AR63" i="35"/>
  <c r="BO63" i="35" s="1"/>
  <c r="R19" i="35"/>
  <c r="AX63" i="35"/>
  <c r="AN63" i="35" s="1"/>
  <c r="BD63" i="35" s="1"/>
  <c r="AY63" i="35"/>
  <c r="AO63" i="35" s="1"/>
  <c r="BE63" i="35" s="1"/>
  <c r="BA63" i="35"/>
  <c r="AQ63" i="35" s="1"/>
  <c r="BG63" i="35" s="1"/>
  <c r="AZ63" i="35"/>
  <c r="AP63" i="35" s="1"/>
  <c r="BF63" i="35" s="1"/>
  <c r="L19" i="35"/>
  <c r="AI19" i="35" s="1"/>
  <c r="W19" i="35"/>
  <c r="AC19" i="35"/>
  <c r="AO63" i="33"/>
  <c r="AT63" i="33" s="1"/>
  <c r="BQ63" i="33" s="1"/>
  <c r="BB63" i="33"/>
  <c r="AR63" i="33" s="1"/>
  <c r="AW63" i="33" s="1"/>
  <c r="BT63" i="33" s="1"/>
  <c r="BC63" i="33"/>
  <c r="AS63" i="33" s="1"/>
  <c r="AX63" i="33" s="1"/>
  <c r="BU63" i="33" s="1"/>
  <c r="BA63" i="33"/>
  <c r="AQ63" i="33" s="1"/>
  <c r="AV63" i="33" s="1"/>
  <c r="BS63" i="33" s="1"/>
  <c r="AZ63" i="33"/>
  <c r="AP63" i="33" s="1"/>
  <c r="AU63" i="33" s="1"/>
  <c r="BR63" i="33" s="1"/>
  <c r="L63" i="50"/>
  <c r="R63" i="50"/>
  <c r="Q63" i="52"/>
  <c r="K63" i="52"/>
  <c r="P63" i="50"/>
  <c r="J63" i="50"/>
  <c r="AE63" i="51"/>
  <c r="AK63" i="51"/>
  <c r="L63" i="52"/>
  <c r="R63" i="52"/>
  <c r="P63" i="52"/>
  <c r="J63" i="52"/>
  <c r="AD63" i="51"/>
  <c r="AJ63" i="51"/>
  <c r="Q63" i="50"/>
  <c r="K63" i="50"/>
  <c r="BC63" i="35"/>
  <c r="AB63" i="51"/>
  <c r="AH63" i="51"/>
  <c r="AC63" i="51"/>
  <c r="AI63" i="51"/>
  <c r="AM63" i="51"/>
  <c r="AG63" i="51"/>
  <c r="O63" i="50"/>
  <c r="I63" i="50"/>
  <c r="BK63" i="33"/>
  <c r="H63" i="50"/>
  <c r="N63" i="50"/>
  <c r="M63" i="50"/>
  <c r="G63" i="50"/>
  <c r="I63" i="52"/>
  <c r="O63" i="52"/>
  <c r="AL63" i="51"/>
  <c r="AF63" i="51"/>
  <c r="N63" i="52"/>
  <c r="G63" i="52"/>
  <c r="M63" i="52"/>
  <c r="H63" i="52"/>
  <c r="AK63" i="49"/>
  <c r="AN63" i="49"/>
  <c r="AM63" i="49"/>
  <c r="AL63" i="49"/>
  <c r="H48" i="60" l="1"/>
  <c r="J48" i="60" s="1"/>
  <c r="I49" i="60" s="1"/>
  <c r="G48" i="60"/>
  <c r="H48" i="59"/>
  <c r="J48" i="59" s="1"/>
  <c r="I49" i="59" s="1"/>
  <c r="G48" i="59"/>
  <c r="H48" i="58"/>
  <c r="J48" i="58" s="1"/>
  <c r="I49" i="58" s="1"/>
  <c r="G48" i="58"/>
  <c r="H48" i="57"/>
  <c r="J48" i="57" s="1"/>
  <c r="I49" i="57" s="1"/>
  <c r="G48" i="57"/>
  <c r="I49" i="56"/>
  <c r="X19" i="35"/>
  <c r="H65" i="55"/>
  <c r="C66" i="55" s="1"/>
  <c r="AM66" i="55" s="1"/>
  <c r="V19" i="35"/>
  <c r="K19" i="35"/>
  <c r="AH19" i="35" s="1"/>
  <c r="AJ19" i="35" s="1"/>
  <c r="Z66" i="55"/>
  <c r="X67" i="55" s="1"/>
  <c r="U67" i="55"/>
  <c r="W67" i="55"/>
  <c r="BB63" i="35"/>
  <c r="AD19" i="35"/>
  <c r="BK63" i="35"/>
  <c r="AT63" i="35"/>
  <c r="BQ63" i="35" s="1"/>
  <c r="BJ63" i="35"/>
  <c r="AS63" i="35"/>
  <c r="BP63" i="35" s="1"/>
  <c r="BL63" i="35"/>
  <c r="AU63" i="35"/>
  <c r="BR63" i="35" s="1"/>
  <c r="BM63" i="35"/>
  <c r="AV63" i="35"/>
  <c r="BS63" i="35" s="1"/>
  <c r="BH63" i="35"/>
  <c r="BH63" i="33"/>
  <c r="BG63" i="33"/>
  <c r="BF63" i="33"/>
  <c r="BI63" i="33"/>
  <c r="BM63" i="33"/>
  <c r="BO63" i="33"/>
  <c r="BE63" i="33"/>
  <c r="BJ63" i="33"/>
  <c r="BN63" i="33"/>
  <c r="BD63" i="33"/>
  <c r="BL63" i="33"/>
  <c r="S63" i="50"/>
  <c r="T63" i="50" s="1"/>
  <c r="AN63" i="51"/>
  <c r="AO63" i="51" s="1"/>
  <c r="S63" i="52"/>
  <c r="T63" i="52" s="1"/>
  <c r="AC63" i="49"/>
  <c r="AD63" i="49" s="1"/>
  <c r="V67" i="55" l="1"/>
  <c r="K48" i="60"/>
  <c r="K48" i="59"/>
  <c r="G48" i="68"/>
  <c r="H49" i="68" s="1"/>
  <c r="K48" i="58"/>
  <c r="E49" i="68"/>
  <c r="C49" i="68"/>
  <c r="F49" i="68"/>
  <c r="X49" i="56"/>
  <c r="AI49" i="56"/>
  <c r="AJ49" i="56"/>
  <c r="R49" i="56"/>
  <c r="AD49" i="56"/>
  <c r="W49" i="56"/>
  <c r="AC49" i="56"/>
  <c r="Q49" i="56"/>
  <c r="D49" i="68"/>
  <c r="B49" i="68"/>
  <c r="K48" i="56"/>
  <c r="K48" i="57"/>
  <c r="F66" i="55"/>
  <c r="AP66" i="55" s="1"/>
  <c r="G66" i="55"/>
  <c r="AQ66" i="55" s="1"/>
  <c r="AR65" i="55"/>
  <c r="I65" i="55"/>
  <c r="AS65" i="55" s="1"/>
  <c r="D66" i="55"/>
  <c r="E66" i="55"/>
  <c r="AO66" i="55" s="1"/>
  <c r="AA66" i="55"/>
  <c r="Y67" i="55"/>
  <c r="AE67" i="55" s="1"/>
  <c r="BN63" i="35"/>
  <c r="AK19" i="35"/>
  <c r="D20" i="49"/>
  <c r="BT63" i="35"/>
  <c r="BV63" i="33"/>
  <c r="BP63" i="33"/>
  <c r="Z64" i="49"/>
  <c r="Y64" i="51" s="1"/>
  <c r="AA64" i="49"/>
  <c r="AB64" i="49"/>
  <c r="X64" i="49"/>
  <c r="Y64" i="49"/>
  <c r="T49" i="56" l="1"/>
  <c r="C49" i="56"/>
  <c r="R49" i="57"/>
  <c r="R49" i="60"/>
  <c r="R49" i="59"/>
  <c r="R49" i="58"/>
  <c r="AL49" i="56"/>
  <c r="AJ49" i="57"/>
  <c r="AJ49" i="60"/>
  <c r="AJ49" i="58"/>
  <c r="AJ49" i="59"/>
  <c r="E49" i="56"/>
  <c r="AI49" i="58"/>
  <c r="AK49" i="58" s="1"/>
  <c r="AK49" i="56"/>
  <c r="AI49" i="57"/>
  <c r="AK49" i="57" s="1"/>
  <c r="AI49" i="59"/>
  <c r="AK49" i="59" s="1"/>
  <c r="AI49" i="60"/>
  <c r="AK49" i="60" s="1"/>
  <c r="AD49" i="58"/>
  <c r="AF49" i="56"/>
  <c r="AD49" i="57"/>
  <c r="AD49" i="60"/>
  <c r="AD49" i="59"/>
  <c r="F49" i="56"/>
  <c r="X49" i="60"/>
  <c r="X49" i="57"/>
  <c r="Z49" i="56"/>
  <c r="X49" i="59"/>
  <c r="D49" i="56"/>
  <c r="X49" i="58"/>
  <c r="AE49" i="56"/>
  <c r="AC49" i="58"/>
  <c r="AE49" i="58" s="1"/>
  <c r="AC49" i="57"/>
  <c r="AE49" i="57" s="1"/>
  <c r="AC49" i="59"/>
  <c r="AE49" i="59" s="1"/>
  <c r="AC49" i="60"/>
  <c r="AE49" i="60" s="1"/>
  <c r="Q49" i="57"/>
  <c r="S49" i="57" s="1"/>
  <c r="S49" i="56"/>
  <c r="Q49" i="60"/>
  <c r="S49" i="60" s="1"/>
  <c r="Q49" i="58"/>
  <c r="S49" i="58" s="1"/>
  <c r="Q49" i="59"/>
  <c r="S49" i="59" s="1"/>
  <c r="W49" i="59"/>
  <c r="Y49" i="59" s="1"/>
  <c r="W49" i="57"/>
  <c r="Y49" i="57" s="1"/>
  <c r="W49" i="58"/>
  <c r="Y49" i="58" s="1"/>
  <c r="W49" i="60"/>
  <c r="Y49" i="60" s="1"/>
  <c r="Y49" i="56"/>
  <c r="N66" i="55"/>
  <c r="O66" i="55"/>
  <c r="R66" i="55" s="1"/>
  <c r="AU66" i="55"/>
  <c r="AX66" i="55"/>
  <c r="AN66" i="55"/>
  <c r="J66" i="55"/>
  <c r="M66" i="55"/>
  <c r="AT66" i="55"/>
  <c r="K66" i="55"/>
  <c r="AW66" i="55"/>
  <c r="L66" i="55"/>
  <c r="AV66" i="55"/>
  <c r="AF67" i="55"/>
  <c r="AG67" i="55"/>
  <c r="AJ67" i="55" s="1"/>
  <c r="AC67" i="55"/>
  <c r="AB67" i="55"/>
  <c r="AD67" i="55"/>
  <c r="BU63" i="35"/>
  <c r="BW63" i="33"/>
  <c r="E20" i="49"/>
  <c r="D20" i="51" s="1"/>
  <c r="C20" i="49"/>
  <c r="B20" i="51" s="1"/>
  <c r="J19" i="49"/>
  <c r="AV19" i="49" s="1"/>
  <c r="G20" i="49"/>
  <c r="AT20" i="49" s="1"/>
  <c r="F20" i="49"/>
  <c r="AW64" i="35"/>
  <c r="AM64" i="35" s="1"/>
  <c r="AU19" i="49"/>
  <c r="D64" i="50"/>
  <c r="J64" i="50" s="1"/>
  <c r="C20" i="51"/>
  <c r="AQ20" i="49"/>
  <c r="D64" i="52"/>
  <c r="P64" i="52" s="1"/>
  <c r="E64" i="50"/>
  <c r="Q64" i="50" s="1"/>
  <c r="AY64" i="33"/>
  <c r="AO64" i="33" s="1"/>
  <c r="AT64" i="33" s="1"/>
  <c r="BQ64" i="33" s="1"/>
  <c r="E64" i="52"/>
  <c r="Q64" i="52" s="1"/>
  <c r="Z64" i="51"/>
  <c r="AF64" i="51" s="1"/>
  <c r="AG64" i="49"/>
  <c r="F64" i="50"/>
  <c r="R64" i="50" s="1"/>
  <c r="F64" i="52"/>
  <c r="R64" i="52" s="1"/>
  <c r="AA64" i="51"/>
  <c r="AM64" i="51" s="1"/>
  <c r="AI64" i="49"/>
  <c r="AJ64" i="49"/>
  <c r="AK64" i="49" s="1"/>
  <c r="AH64" i="49"/>
  <c r="AF64" i="49"/>
  <c r="AE64" i="49"/>
  <c r="C64" i="52"/>
  <c r="X64" i="51"/>
  <c r="C64" i="50"/>
  <c r="AK64" i="51"/>
  <c r="AE64" i="51"/>
  <c r="B64" i="52"/>
  <c r="W64" i="51"/>
  <c r="B64" i="50"/>
  <c r="AL49" i="60" l="1"/>
  <c r="E49" i="60"/>
  <c r="Z49" i="60"/>
  <c r="AA50" i="60" s="1"/>
  <c r="D49" i="60"/>
  <c r="AM50" i="56"/>
  <c r="AF49" i="60"/>
  <c r="AG50" i="60" s="1"/>
  <c r="F49" i="60"/>
  <c r="T49" i="60"/>
  <c r="U50" i="60" s="1"/>
  <c r="C49" i="60"/>
  <c r="Z49" i="59"/>
  <c r="AA50" i="59" s="1"/>
  <c r="D49" i="59"/>
  <c r="AF49" i="59"/>
  <c r="AG50" i="59" s="1"/>
  <c r="F49" i="59"/>
  <c r="AL49" i="59"/>
  <c r="AM50" i="59" s="1"/>
  <c r="E49" i="59"/>
  <c r="T49" i="59"/>
  <c r="U50" i="59" s="1"/>
  <c r="C49" i="59"/>
  <c r="AA50" i="56"/>
  <c r="AF49" i="58"/>
  <c r="AG50" i="58" s="1"/>
  <c r="F49" i="58"/>
  <c r="AL49" i="58"/>
  <c r="AM50" i="58" s="1"/>
  <c r="E49" i="58"/>
  <c r="T49" i="58"/>
  <c r="U50" i="58" s="1"/>
  <c r="C49" i="58"/>
  <c r="Z49" i="58"/>
  <c r="AA50" i="58" s="1"/>
  <c r="D49" i="58"/>
  <c r="AL49" i="57"/>
  <c r="AM50" i="57" s="1"/>
  <c r="E49" i="57"/>
  <c r="AF49" i="57"/>
  <c r="AG50" i="57" s="1"/>
  <c r="F49" i="57"/>
  <c r="AG50" i="56"/>
  <c r="T49" i="57"/>
  <c r="U50" i="57" s="1"/>
  <c r="C49" i="57"/>
  <c r="B49" i="56"/>
  <c r="Z49" i="57"/>
  <c r="AA50" i="57" s="1"/>
  <c r="D49" i="57"/>
  <c r="AM50" i="60"/>
  <c r="U50" i="56"/>
  <c r="Q66" i="55"/>
  <c r="P66" i="55"/>
  <c r="S66" i="55"/>
  <c r="AI67" i="55"/>
  <c r="AK67" i="55"/>
  <c r="AH67" i="55"/>
  <c r="AZ20" i="49"/>
  <c r="AL64" i="51"/>
  <c r="AP20" i="49"/>
  <c r="P64" i="50"/>
  <c r="AR20" i="49"/>
  <c r="E20" i="51"/>
  <c r="Q20" i="51" s="1"/>
  <c r="AS20" i="49"/>
  <c r="F20" i="51"/>
  <c r="BA20" i="49"/>
  <c r="N20" i="49"/>
  <c r="K20" i="49"/>
  <c r="Q20" i="49"/>
  <c r="M20" i="35"/>
  <c r="C20" i="35" s="1"/>
  <c r="Y20" i="35" s="1"/>
  <c r="R20" i="49"/>
  <c r="V20" i="49" s="1"/>
  <c r="P20" i="49"/>
  <c r="O20" i="49"/>
  <c r="M20" i="49"/>
  <c r="O20" i="33"/>
  <c r="C20" i="33" s="1"/>
  <c r="AW20" i="49"/>
  <c r="AY20" i="49"/>
  <c r="AX20" i="49"/>
  <c r="BI64" i="35"/>
  <c r="AR64" i="35"/>
  <c r="BO64" i="35" s="1"/>
  <c r="AX64" i="35"/>
  <c r="AN64" i="35" s="1"/>
  <c r="AY64" i="35"/>
  <c r="AO64" i="35" s="1"/>
  <c r="AZ64" i="35"/>
  <c r="AP64" i="35" s="1"/>
  <c r="BA64" i="35"/>
  <c r="AQ64" i="35" s="1"/>
  <c r="H20" i="51"/>
  <c r="N20" i="51"/>
  <c r="K20" i="51"/>
  <c r="O20" i="51"/>
  <c r="I20" i="51"/>
  <c r="J20" i="51"/>
  <c r="P20" i="51"/>
  <c r="J64" i="52"/>
  <c r="BE64" i="33"/>
  <c r="AL64" i="49"/>
  <c r="K64" i="52"/>
  <c r="K64" i="50"/>
  <c r="AZ64" i="33"/>
  <c r="AP64" i="33" s="1"/>
  <c r="AU64" i="33" s="1"/>
  <c r="BR64" i="33" s="1"/>
  <c r="BB64" i="33"/>
  <c r="BC64" i="33"/>
  <c r="BA64" i="33"/>
  <c r="BM64" i="33" s="1"/>
  <c r="AN64" i="49"/>
  <c r="L64" i="52"/>
  <c r="AG64" i="51"/>
  <c r="L64" i="50"/>
  <c r="AM64" i="49"/>
  <c r="N64" i="52"/>
  <c r="H64" i="52"/>
  <c r="M64" i="52"/>
  <c r="G64" i="52"/>
  <c r="AJ64" i="51"/>
  <c r="AD64" i="51"/>
  <c r="O64" i="52"/>
  <c r="I64" i="52"/>
  <c r="BK64" i="33"/>
  <c r="BC64" i="35"/>
  <c r="I64" i="50"/>
  <c r="O64" i="50"/>
  <c r="N64" i="50"/>
  <c r="H64" i="50"/>
  <c r="M64" i="50"/>
  <c r="G64" i="50"/>
  <c r="AH64" i="51"/>
  <c r="AB64" i="51"/>
  <c r="AC64" i="51"/>
  <c r="AI64" i="51"/>
  <c r="H66" i="55" l="1"/>
  <c r="D67" i="55" s="1"/>
  <c r="AN67" i="55" s="1"/>
  <c r="B49" i="59"/>
  <c r="H49" i="59" s="1"/>
  <c r="J49" i="59" s="1"/>
  <c r="I50" i="59" s="1"/>
  <c r="B49" i="60"/>
  <c r="B49" i="58"/>
  <c r="B49" i="57"/>
  <c r="H49" i="56"/>
  <c r="J49" i="56" s="1"/>
  <c r="G49" i="56"/>
  <c r="F67" i="55"/>
  <c r="AP67" i="55" s="1"/>
  <c r="AR66" i="55"/>
  <c r="E67" i="55"/>
  <c r="C67" i="55"/>
  <c r="AM67" i="55" s="1"/>
  <c r="Z67" i="55"/>
  <c r="X68" i="55" s="1"/>
  <c r="V68" i="55"/>
  <c r="U68" i="55"/>
  <c r="AA67" i="55"/>
  <c r="G67" i="55"/>
  <c r="I66" i="55"/>
  <c r="AS66" i="55" s="1"/>
  <c r="BH64" i="35"/>
  <c r="G20" i="51"/>
  <c r="BB64" i="35"/>
  <c r="T20" i="49"/>
  <c r="R20" i="51"/>
  <c r="S20" i="51" s="1"/>
  <c r="T20" i="51" s="1"/>
  <c r="L20" i="51"/>
  <c r="M20" i="51"/>
  <c r="H20" i="35"/>
  <c r="AE20" i="35" s="1"/>
  <c r="N20" i="35"/>
  <c r="O20" i="35" s="1"/>
  <c r="S20" i="35"/>
  <c r="U20" i="49"/>
  <c r="S20" i="49"/>
  <c r="S20" i="33"/>
  <c r="G20" i="33" s="1"/>
  <c r="P20" i="33"/>
  <c r="D20" i="33" s="1"/>
  <c r="AB20" i="33" s="1"/>
  <c r="Q20" i="33"/>
  <c r="E20" i="33" s="1"/>
  <c r="AC20" i="33" s="1"/>
  <c r="R20" i="33"/>
  <c r="F20" i="33" s="1"/>
  <c r="AD20" i="33" s="1"/>
  <c r="BL64" i="35"/>
  <c r="AU64" i="35"/>
  <c r="BR64" i="35" s="1"/>
  <c r="BF64" i="35"/>
  <c r="BK64" i="35"/>
  <c r="AT64" i="35"/>
  <c r="BQ64" i="35" s="1"/>
  <c r="BE64" i="35"/>
  <c r="BJ64" i="35"/>
  <c r="AS64" i="35"/>
  <c r="BP64" i="35" s="1"/>
  <c r="BD64" i="35"/>
  <c r="BM64" i="35"/>
  <c r="AV64" i="35"/>
  <c r="BS64" i="35" s="1"/>
  <c r="BG64" i="35"/>
  <c r="J20" i="33"/>
  <c r="AA20" i="33"/>
  <c r="BF64" i="33"/>
  <c r="BD64" i="33"/>
  <c r="AS64" i="33"/>
  <c r="AX64" i="33" s="1"/>
  <c r="BU64" i="33" s="1"/>
  <c r="BO64" i="33"/>
  <c r="AR64" i="33"/>
  <c r="AW64" i="33" s="1"/>
  <c r="BT64" i="33" s="1"/>
  <c r="BN64" i="33"/>
  <c r="BL64" i="33"/>
  <c r="AQ64" i="33"/>
  <c r="AV64" i="33" s="1"/>
  <c r="BS64" i="33" s="1"/>
  <c r="AC64" i="49"/>
  <c r="AB65" i="49" s="1"/>
  <c r="AO67" i="55"/>
  <c r="S64" i="50"/>
  <c r="T64" i="50" s="1"/>
  <c r="AN64" i="51"/>
  <c r="AO64" i="51" s="1"/>
  <c r="S64" i="52"/>
  <c r="T64" i="52" s="1"/>
  <c r="Y68" i="55" l="1"/>
  <c r="G49" i="59"/>
  <c r="H49" i="60"/>
  <c r="J49" i="60" s="1"/>
  <c r="I50" i="60" s="1"/>
  <c r="G49" i="60"/>
  <c r="K49" i="59"/>
  <c r="H49" i="58"/>
  <c r="J49" i="58" s="1"/>
  <c r="I50" i="58" s="1"/>
  <c r="G49" i="58"/>
  <c r="I50" i="56"/>
  <c r="H49" i="57"/>
  <c r="J49" i="57" s="1"/>
  <c r="I50" i="57" s="1"/>
  <c r="G49" i="57"/>
  <c r="W68" i="55"/>
  <c r="AF68" i="55" s="1"/>
  <c r="AU67" i="55"/>
  <c r="O67" i="55"/>
  <c r="Q67" i="55" s="1"/>
  <c r="K67" i="55"/>
  <c r="AG68" i="55"/>
  <c r="AI68" i="55" s="1"/>
  <c r="AX67" i="55"/>
  <c r="AE68" i="55"/>
  <c r="N67" i="55"/>
  <c r="AW67" i="55"/>
  <c r="AT67" i="55"/>
  <c r="J67" i="55"/>
  <c r="M67" i="55"/>
  <c r="AV67" i="55"/>
  <c r="AQ67" i="55"/>
  <c r="L67" i="55"/>
  <c r="H20" i="49"/>
  <c r="BN64" i="35"/>
  <c r="I20" i="33"/>
  <c r="N20" i="33"/>
  <c r="AK20" i="33" s="1"/>
  <c r="AE20" i="33"/>
  <c r="AF20" i="33" s="1"/>
  <c r="K20" i="33"/>
  <c r="V20" i="33" s="1"/>
  <c r="T20" i="33"/>
  <c r="M20" i="33"/>
  <c r="AJ20" i="33" s="1"/>
  <c r="D20" i="35"/>
  <c r="I20" i="35" s="1"/>
  <c r="AF20" i="35" s="1"/>
  <c r="H20" i="33"/>
  <c r="Z20" i="33"/>
  <c r="L20" i="33"/>
  <c r="W20" i="33" s="1"/>
  <c r="BT64" i="35"/>
  <c r="U20" i="33"/>
  <c r="AG20" i="33"/>
  <c r="P20" i="35"/>
  <c r="E20" i="35"/>
  <c r="BI64" i="33"/>
  <c r="BH64" i="33"/>
  <c r="BG64" i="33"/>
  <c r="BP64" i="33"/>
  <c r="BJ64" i="33"/>
  <c r="X65" i="49"/>
  <c r="B65" i="50" s="1"/>
  <c r="N65" i="50" s="1"/>
  <c r="AD64" i="49"/>
  <c r="Z65" i="49"/>
  <c r="Y65" i="49"/>
  <c r="X65" i="51" s="1"/>
  <c r="AA65" i="49"/>
  <c r="Z65" i="51" s="1"/>
  <c r="F65" i="52"/>
  <c r="AA65" i="51"/>
  <c r="F65" i="50"/>
  <c r="AB68" i="55" l="1"/>
  <c r="K49" i="60"/>
  <c r="K49" i="58"/>
  <c r="K49" i="57"/>
  <c r="C50" i="68"/>
  <c r="AD50" i="56"/>
  <c r="AJ50" i="56"/>
  <c r="Q50" i="56"/>
  <c r="R50" i="56"/>
  <c r="E50" i="68"/>
  <c r="AC50" i="56"/>
  <c r="B50" i="68"/>
  <c r="W50" i="56"/>
  <c r="X50" i="56"/>
  <c r="D50" i="68"/>
  <c r="AI50" i="56"/>
  <c r="F50" i="68"/>
  <c r="K49" i="56"/>
  <c r="G49" i="68"/>
  <c r="AD68" i="55"/>
  <c r="AC68" i="55"/>
  <c r="AJ68" i="55"/>
  <c r="AH68" i="55"/>
  <c r="R67" i="55"/>
  <c r="S67" i="55"/>
  <c r="P67" i="55"/>
  <c r="AK68" i="55"/>
  <c r="AH20" i="33"/>
  <c r="BU64" i="35"/>
  <c r="Y20" i="33"/>
  <c r="Z20" i="35"/>
  <c r="C65" i="52"/>
  <c r="I65" i="52" s="1"/>
  <c r="T20" i="35"/>
  <c r="AF65" i="49"/>
  <c r="X20" i="33"/>
  <c r="AI20" i="33"/>
  <c r="AL20" i="33" s="1"/>
  <c r="AM20" i="33" s="1"/>
  <c r="L20" i="49" s="1"/>
  <c r="AH65" i="49"/>
  <c r="B65" i="52"/>
  <c r="N65" i="52" s="1"/>
  <c r="AW65" i="35"/>
  <c r="AM65" i="35" s="1"/>
  <c r="Q20" i="35"/>
  <c r="G20" i="35" s="1"/>
  <c r="F20" i="35"/>
  <c r="U20" i="35"/>
  <c r="AA20" i="35"/>
  <c r="J20" i="35"/>
  <c r="AG20" i="35" s="1"/>
  <c r="BV64" i="33"/>
  <c r="BW64" i="33" s="1"/>
  <c r="AE65" i="49"/>
  <c r="E65" i="52"/>
  <c r="Q65" i="52" s="1"/>
  <c r="AI65" i="49"/>
  <c r="Y65" i="51"/>
  <c r="AE65" i="51" s="1"/>
  <c r="AG65" i="49"/>
  <c r="W65" i="51"/>
  <c r="AI65" i="51" s="1"/>
  <c r="C65" i="50"/>
  <c r="I65" i="50" s="1"/>
  <c r="AJ65" i="49"/>
  <c r="AN65" i="49" s="1"/>
  <c r="D65" i="50"/>
  <c r="P65" i="50" s="1"/>
  <c r="D65" i="52"/>
  <c r="P65" i="52" s="1"/>
  <c r="E65" i="50"/>
  <c r="Q65" i="50" s="1"/>
  <c r="AY65" i="33"/>
  <c r="AO65" i="33" s="1"/>
  <c r="AT65" i="33" s="1"/>
  <c r="H65" i="50"/>
  <c r="L65" i="50"/>
  <c r="R65" i="50"/>
  <c r="AG65" i="51"/>
  <c r="AM65" i="51"/>
  <c r="R65" i="52"/>
  <c r="L65" i="52"/>
  <c r="AD65" i="51"/>
  <c r="AJ65" i="51"/>
  <c r="AL65" i="51"/>
  <c r="AF65" i="51"/>
  <c r="Z68" i="55" l="1"/>
  <c r="R50" i="59"/>
  <c r="R50" i="57"/>
  <c r="R50" i="58"/>
  <c r="R50" i="60"/>
  <c r="C50" i="56"/>
  <c r="T50" i="56"/>
  <c r="AI50" i="57"/>
  <c r="AK50" i="57" s="1"/>
  <c r="AI50" i="59"/>
  <c r="AK50" i="59" s="1"/>
  <c r="AI50" i="60"/>
  <c r="AK50" i="60" s="1"/>
  <c r="AI50" i="58"/>
  <c r="AK50" i="58" s="1"/>
  <c r="AK50" i="56"/>
  <c r="S50" i="56"/>
  <c r="Q50" i="59"/>
  <c r="S50" i="59" s="1"/>
  <c r="Q50" i="60"/>
  <c r="S50" i="60" s="1"/>
  <c r="Q50" i="57"/>
  <c r="S50" i="57" s="1"/>
  <c r="Q50" i="58"/>
  <c r="S50" i="58" s="1"/>
  <c r="AJ50" i="58"/>
  <c r="AJ50" i="57"/>
  <c r="AL50" i="56"/>
  <c r="AM51" i="56" s="1"/>
  <c r="AJ50" i="60"/>
  <c r="E50" i="56"/>
  <c r="AJ50" i="59"/>
  <c r="X50" i="59"/>
  <c r="X50" i="58"/>
  <c r="Z50" i="56"/>
  <c r="X50" i="57"/>
  <c r="X50" i="60"/>
  <c r="D50" i="56"/>
  <c r="H50" i="68"/>
  <c r="AD50" i="58"/>
  <c r="AF50" i="56"/>
  <c r="AD50" i="59"/>
  <c r="F50" i="56"/>
  <c r="AD50" i="57"/>
  <c r="AD50" i="60"/>
  <c r="W50" i="58"/>
  <c r="Y50" i="58" s="1"/>
  <c r="W50" i="60"/>
  <c r="Y50" i="60" s="1"/>
  <c r="W50" i="57"/>
  <c r="Y50" i="57" s="1"/>
  <c r="Y50" i="56"/>
  <c r="W50" i="59"/>
  <c r="Y50" i="59" s="1"/>
  <c r="AC50" i="59"/>
  <c r="AE50" i="59" s="1"/>
  <c r="AE50" i="56"/>
  <c r="AC50" i="57"/>
  <c r="AE50" i="57" s="1"/>
  <c r="AC50" i="58"/>
  <c r="AE50" i="58" s="1"/>
  <c r="AC50" i="60"/>
  <c r="AE50" i="60" s="1"/>
  <c r="AK65" i="51"/>
  <c r="AN65" i="51" s="1"/>
  <c r="AO65" i="51" s="1"/>
  <c r="H67" i="55"/>
  <c r="G68" i="55" s="1"/>
  <c r="O65" i="52"/>
  <c r="H65" i="52"/>
  <c r="O65" i="50"/>
  <c r="S65" i="50" s="1"/>
  <c r="T65" i="50" s="1"/>
  <c r="AL65" i="49"/>
  <c r="AK65" i="49"/>
  <c r="J65" i="50"/>
  <c r="K65" i="52"/>
  <c r="BQ65" i="33"/>
  <c r="BI65" i="35"/>
  <c r="AR65" i="35"/>
  <c r="BO65" i="35" s="1"/>
  <c r="AM65" i="49"/>
  <c r="AY65" i="35"/>
  <c r="AO65" i="35" s="1"/>
  <c r="AZ65" i="35"/>
  <c r="AP65" i="35" s="1"/>
  <c r="BA65" i="35"/>
  <c r="AQ65" i="35" s="1"/>
  <c r="AX65" i="35"/>
  <c r="AN65" i="35" s="1"/>
  <c r="L20" i="35"/>
  <c r="AI20" i="35" s="1"/>
  <c r="W20" i="35"/>
  <c r="AC20" i="35"/>
  <c r="R20" i="35"/>
  <c r="K20" i="35"/>
  <c r="AH20" i="35" s="1"/>
  <c r="V20" i="35"/>
  <c r="AB20" i="35"/>
  <c r="X20" i="35"/>
  <c r="M65" i="50"/>
  <c r="AH65" i="51"/>
  <c r="AC65" i="51"/>
  <c r="G65" i="50"/>
  <c r="AB65" i="51"/>
  <c r="K65" i="50"/>
  <c r="BE65" i="33"/>
  <c r="G65" i="52"/>
  <c r="M65" i="52"/>
  <c r="J65" i="52"/>
  <c r="BC65" i="33"/>
  <c r="AZ65" i="33"/>
  <c r="BA65" i="33"/>
  <c r="BB65" i="33"/>
  <c r="BK65" i="33"/>
  <c r="BC65" i="35"/>
  <c r="W69" i="55"/>
  <c r="X69" i="55"/>
  <c r="V69" i="55"/>
  <c r="AA68" i="55"/>
  <c r="U69" i="55"/>
  <c r="Y69" i="55"/>
  <c r="S65" i="52"/>
  <c r="T65" i="52" s="1"/>
  <c r="Z50" i="60" l="1"/>
  <c r="D50" i="60"/>
  <c r="AF50" i="60"/>
  <c r="F50" i="60"/>
  <c r="AL50" i="60"/>
  <c r="E50" i="60"/>
  <c r="T50" i="60"/>
  <c r="U51" i="60" s="1"/>
  <c r="C50" i="60"/>
  <c r="B50" i="60" s="1"/>
  <c r="AL50" i="59"/>
  <c r="E50" i="59"/>
  <c r="Z50" i="59"/>
  <c r="AA51" i="59" s="1"/>
  <c r="D50" i="59"/>
  <c r="AM51" i="60"/>
  <c r="AF50" i="59"/>
  <c r="AG51" i="59" s="1"/>
  <c r="F50" i="59"/>
  <c r="T50" i="59"/>
  <c r="U51" i="59" s="1"/>
  <c r="C50" i="59"/>
  <c r="T50" i="58"/>
  <c r="U51" i="58" s="1"/>
  <c r="C50" i="58"/>
  <c r="AL50" i="58"/>
  <c r="AM51" i="58" s="1"/>
  <c r="E50" i="58"/>
  <c r="AG51" i="56"/>
  <c r="Z50" i="58"/>
  <c r="AA51" i="58" s="1"/>
  <c r="D50" i="58"/>
  <c r="AF50" i="58"/>
  <c r="AG51" i="58" s="1"/>
  <c r="F50" i="58"/>
  <c r="AG51" i="60"/>
  <c r="AM51" i="59"/>
  <c r="U51" i="56"/>
  <c r="B50" i="56"/>
  <c r="AA51" i="60"/>
  <c r="Z50" i="57"/>
  <c r="AA51" i="57" s="1"/>
  <c r="D50" i="57"/>
  <c r="AL50" i="57"/>
  <c r="AM51" i="57" s="1"/>
  <c r="E50" i="57"/>
  <c r="C50" i="57"/>
  <c r="T50" i="57"/>
  <c r="U51" i="57" s="1"/>
  <c r="AF50" i="57"/>
  <c r="AG51" i="57" s="1"/>
  <c r="F50" i="57"/>
  <c r="AA51" i="56"/>
  <c r="I67" i="55"/>
  <c r="E68" i="55"/>
  <c r="AO68" i="55" s="1"/>
  <c r="C68" i="55"/>
  <c r="AM68" i="55" s="1"/>
  <c r="AR67" i="55"/>
  <c r="D68" i="55"/>
  <c r="N68" i="55" s="1"/>
  <c r="F68" i="55"/>
  <c r="AV68" i="55" s="1"/>
  <c r="AC65" i="49"/>
  <c r="AD65" i="49" s="1"/>
  <c r="AJ20" i="35"/>
  <c r="BK65" i="35"/>
  <c r="AT65" i="35"/>
  <c r="BQ65" i="35" s="1"/>
  <c r="BE65" i="35"/>
  <c r="BH65" i="35"/>
  <c r="BB65" i="35"/>
  <c r="BJ65" i="35"/>
  <c r="AS65" i="35"/>
  <c r="BP65" i="35" s="1"/>
  <c r="BD65" i="35"/>
  <c r="BM65" i="35"/>
  <c r="AV65" i="35"/>
  <c r="BS65" i="35" s="1"/>
  <c r="BG65" i="35"/>
  <c r="BL65" i="35"/>
  <c r="AU65" i="35"/>
  <c r="BR65" i="35" s="1"/>
  <c r="BF65" i="35"/>
  <c r="AD20" i="35"/>
  <c r="AS65" i="33"/>
  <c r="AX65" i="33" s="1"/>
  <c r="BU65" i="33" s="1"/>
  <c r="BO65" i="33"/>
  <c r="BD65" i="33"/>
  <c r="BM65" i="33"/>
  <c r="AQ65" i="33"/>
  <c r="AV65" i="33" s="1"/>
  <c r="BS65" i="33" s="1"/>
  <c r="BL65" i="33"/>
  <c r="AP65" i="33"/>
  <c r="AU65" i="33" s="1"/>
  <c r="BR65" i="33" s="1"/>
  <c r="AR65" i="33"/>
  <c r="AW65" i="33" s="1"/>
  <c r="BT65" i="33" s="1"/>
  <c r="BN65" i="33"/>
  <c r="AE69" i="55"/>
  <c r="AF69" i="55"/>
  <c r="AB69" i="55"/>
  <c r="AG69" i="55"/>
  <c r="AC69" i="55"/>
  <c r="AQ68" i="55"/>
  <c r="AD69" i="55"/>
  <c r="AS67" i="55"/>
  <c r="H50" i="60" l="1"/>
  <c r="J50" i="60" s="1"/>
  <c r="I51" i="60" s="1"/>
  <c r="G50" i="60"/>
  <c r="B50" i="59"/>
  <c r="B50" i="57"/>
  <c r="H50" i="57" s="1"/>
  <c r="J50" i="57" s="1"/>
  <c r="I51" i="57" s="1"/>
  <c r="B50" i="58"/>
  <c r="H50" i="56"/>
  <c r="J50" i="56" s="1"/>
  <c r="G50" i="56"/>
  <c r="K68" i="55"/>
  <c r="M68" i="55"/>
  <c r="AN68" i="55"/>
  <c r="AX68" i="55"/>
  <c r="AU68" i="55"/>
  <c r="J68" i="55"/>
  <c r="AW68" i="55"/>
  <c r="L68" i="55"/>
  <c r="O68" i="55"/>
  <c r="S68" i="55" s="1"/>
  <c r="AT68" i="55"/>
  <c r="AP68" i="55"/>
  <c r="Y66" i="49"/>
  <c r="C66" i="50" s="1"/>
  <c r="O66" i="50" s="1"/>
  <c r="AB66" i="49"/>
  <c r="F66" i="52" s="1"/>
  <c r="L66" i="52" s="1"/>
  <c r="AA66" i="49"/>
  <c r="E66" i="52" s="1"/>
  <c r="K66" i="52" s="1"/>
  <c r="X66" i="49"/>
  <c r="B66" i="52" s="1"/>
  <c r="N66" i="52" s="1"/>
  <c r="Z66" i="49"/>
  <c r="Y66" i="51" s="1"/>
  <c r="AE66" i="51" s="1"/>
  <c r="BN65" i="35"/>
  <c r="BT65" i="35"/>
  <c r="AK20" i="35"/>
  <c r="BI65" i="33"/>
  <c r="BH65" i="33"/>
  <c r="BG65" i="33"/>
  <c r="BP65" i="33"/>
  <c r="BF65" i="33"/>
  <c r="BJ65" i="33"/>
  <c r="AI69" i="55"/>
  <c r="AJ69" i="55"/>
  <c r="AK69" i="55"/>
  <c r="AH69" i="55"/>
  <c r="K50" i="60" l="1"/>
  <c r="G50" i="57"/>
  <c r="H50" i="59"/>
  <c r="J50" i="59" s="1"/>
  <c r="I51" i="59" s="1"/>
  <c r="G50" i="59"/>
  <c r="H50" i="58"/>
  <c r="J50" i="58" s="1"/>
  <c r="I51" i="58" s="1"/>
  <c r="G50" i="58"/>
  <c r="I51" i="56"/>
  <c r="K50" i="57"/>
  <c r="F66" i="50"/>
  <c r="L66" i="50" s="1"/>
  <c r="Q68" i="55"/>
  <c r="P68" i="55"/>
  <c r="R68" i="55"/>
  <c r="C66" i="52"/>
  <c r="I66" i="52" s="1"/>
  <c r="X66" i="51"/>
  <c r="AD66" i="51" s="1"/>
  <c r="AA66" i="51"/>
  <c r="AG66" i="51" s="1"/>
  <c r="AK66" i="51"/>
  <c r="AG66" i="49"/>
  <c r="R66" i="52"/>
  <c r="AI66" i="49"/>
  <c r="AW66" i="35"/>
  <c r="AM66" i="35" s="1"/>
  <c r="BC66" i="35" s="1"/>
  <c r="H66" i="52"/>
  <c r="B66" i="50"/>
  <c r="N66" i="50" s="1"/>
  <c r="E66" i="50"/>
  <c r="Q66" i="50" s="1"/>
  <c r="AY66" i="33"/>
  <c r="AO66" i="33" s="1"/>
  <c r="AT66" i="33" s="1"/>
  <c r="BQ66" i="33" s="1"/>
  <c r="Z66" i="51"/>
  <c r="AL66" i="51" s="1"/>
  <c r="AE66" i="49"/>
  <c r="BU65" i="35"/>
  <c r="I66" i="50"/>
  <c r="AF66" i="49"/>
  <c r="AJ66" i="49"/>
  <c r="AL66" i="49" s="1"/>
  <c r="D66" i="52"/>
  <c r="P66" i="52" s="1"/>
  <c r="W66" i="51"/>
  <c r="AI66" i="51" s="1"/>
  <c r="D66" i="50"/>
  <c r="J66" i="50" s="1"/>
  <c r="AH66" i="49"/>
  <c r="Q66" i="52"/>
  <c r="AU20" i="49"/>
  <c r="E21" i="49"/>
  <c r="D21" i="49"/>
  <c r="J20" i="49"/>
  <c r="C21" i="49"/>
  <c r="F21" i="49"/>
  <c r="G21" i="49"/>
  <c r="BV65" i="33"/>
  <c r="BW65" i="33" s="1"/>
  <c r="Z69" i="55"/>
  <c r="H68" i="55" l="1"/>
  <c r="AR68" i="55" s="1"/>
  <c r="K50" i="59"/>
  <c r="G50" i="68"/>
  <c r="H51" i="68" s="1"/>
  <c r="K50" i="58"/>
  <c r="AD51" i="56"/>
  <c r="D51" i="68"/>
  <c r="AC51" i="56"/>
  <c r="C51" i="68"/>
  <c r="R51" i="56"/>
  <c r="Q51" i="56"/>
  <c r="B51" i="68"/>
  <c r="AI51" i="56"/>
  <c r="X51" i="56"/>
  <c r="AJ51" i="56"/>
  <c r="E51" i="68"/>
  <c r="F51" i="68"/>
  <c r="W51" i="56"/>
  <c r="K50" i="56"/>
  <c r="R66" i="50"/>
  <c r="AJ66" i="51"/>
  <c r="AY66" i="35"/>
  <c r="AO66" i="35" s="1"/>
  <c r="BE66" i="35" s="1"/>
  <c r="AZ66" i="35"/>
  <c r="AP66" i="35" s="1"/>
  <c r="BL66" i="35" s="1"/>
  <c r="O66" i="52"/>
  <c r="S66" i="52" s="1"/>
  <c r="T66" i="52" s="1"/>
  <c r="BA66" i="35"/>
  <c r="AQ66" i="35" s="1"/>
  <c r="AV66" i="35" s="1"/>
  <c r="BS66" i="35" s="1"/>
  <c r="AM66" i="51"/>
  <c r="BI66" i="35"/>
  <c r="AR66" i="35"/>
  <c r="BO66" i="35" s="1"/>
  <c r="K66" i="50"/>
  <c r="BK66" i="33"/>
  <c r="AZ66" i="33"/>
  <c r="AP66" i="33" s="1"/>
  <c r="AU66" i="33" s="1"/>
  <c r="BR66" i="33" s="1"/>
  <c r="BB66" i="33"/>
  <c r="BN66" i="33" s="1"/>
  <c r="BC66" i="33"/>
  <c r="BO66" i="33" s="1"/>
  <c r="BE66" i="33"/>
  <c r="AF66" i="51"/>
  <c r="H66" i="50"/>
  <c r="AX66" i="35"/>
  <c r="AN66" i="35" s="1"/>
  <c r="BJ66" i="35" s="1"/>
  <c r="BA66" i="33"/>
  <c r="BM66" i="33" s="1"/>
  <c r="AC66" i="51"/>
  <c r="AH66" i="51"/>
  <c r="AM66" i="49"/>
  <c r="P66" i="50"/>
  <c r="AB66" i="51"/>
  <c r="AK66" i="49"/>
  <c r="M66" i="52"/>
  <c r="G66" i="52"/>
  <c r="F69" i="55"/>
  <c r="AP69" i="55" s="1"/>
  <c r="AN66" i="49"/>
  <c r="M66" i="50"/>
  <c r="G66" i="50"/>
  <c r="J66" i="52"/>
  <c r="F21" i="51"/>
  <c r="BA21" i="49"/>
  <c r="AT21" i="49"/>
  <c r="Q21" i="49"/>
  <c r="AZ21" i="49"/>
  <c r="P21" i="49"/>
  <c r="AS21" i="49"/>
  <c r="E21" i="51"/>
  <c r="AP21" i="49"/>
  <c r="R21" i="49"/>
  <c r="AW21" i="49"/>
  <c r="O21" i="33"/>
  <c r="M21" i="49"/>
  <c r="K21" i="49"/>
  <c r="M21" i="35"/>
  <c r="C21" i="35" s="1"/>
  <c r="B21" i="51"/>
  <c r="AV20" i="49"/>
  <c r="AQ21" i="49"/>
  <c r="C21" i="51"/>
  <c r="AX21" i="49"/>
  <c r="N21" i="49"/>
  <c r="D21" i="51"/>
  <c r="AR21" i="49"/>
  <c r="O21" i="49"/>
  <c r="AY21" i="49"/>
  <c r="D69" i="55"/>
  <c r="AN69" i="55" s="1"/>
  <c r="G69" i="55"/>
  <c r="AQ69" i="55" s="1"/>
  <c r="I68" i="55"/>
  <c r="AS68" i="55" s="1"/>
  <c r="C69" i="55"/>
  <c r="E69" i="55"/>
  <c r="AA69" i="55"/>
  <c r="V70" i="55"/>
  <c r="X70" i="55"/>
  <c r="W70" i="55"/>
  <c r="U70" i="55"/>
  <c r="Y70" i="55"/>
  <c r="BM66" i="35" l="1"/>
  <c r="BF66" i="35"/>
  <c r="Q51" i="58"/>
  <c r="S51" i="58" s="1"/>
  <c r="Q51" i="57"/>
  <c r="S51" i="57" s="1"/>
  <c r="Q51" i="60"/>
  <c r="S51" i="60" s="1"/>
  <c r="S51" i="56"/>
  <c r="Q51" i="59"/>
  <c r="S51" i="59" s="1"/>
  <c r="W51" i="59"/>
  <c r="Y51" i="59" s="1"/>
  <c r="W51" i="58"/>
  <c r="Y51" i="58" s="1"/>
  <c r="W51" i="57"/>
  <c r="Y51" i="57" s="1"/>
  <c r="Y51" i="56"/>
  <c r="W51" i="60"/>
  <c r="Y51" i="60" s="1"/>
  <c r="R51" i="57"/>
  <c r="C51" i="56"/>
  <c r="R51" i="60"/>
  <c r="R51" i="59"/>
  <c r="T51" i="56"/>
  <c r="R51" i="58"/>
  <c r="AI51" i="60"/>
  <c r="AK51" i="60" s="1"/>
  <c r="AI51" i="59"/>
  <c r="AK51" i="59" s="1"/>
  <c r="AK51" i="56"/>
  <c r="AI51" i="57"/>
  <c r="AK51" i="57" s="1"/>
  <c r="AI51" i="58"/>
  <c r="AK51" i="58" s="1"/>
  <c r="AC51" i="60"/>
  <c r="AE51" i="60" s="1"/>
  <c r="AC51" i="59"/>
  <c r="AE51" i="59" s="1"/>
  <c r="AC51" i="58"/>
  <c r="AE51" i="58" s="1"/>
  <c r="AE51" i="56"/>
  <c r="AC51" i="57"/>
  <c r="AE51" i="57" s="1"/>
  <c r="AJ51" i="60"/>
  <c r="AJ51" i="59"/>
  <c r="AL51" i="56"/>
  <c r="AJ51" i="58"/>
  <c r="E51" i="56"/>
  <c r="AJ51" i="57"/>
  <c r="X51" i="57"/>
  <c r="D51" i="56"/>
  <c r="Z51" i="56"/>
  <c r="X51" i="58"/>
  <c r="X51" i="60"/>
  <c r="X51" i="59"/>
  <c r="F51" i="56"/>
  <c r="AF51" i="56"/>
  <c r="AD51" i="58"/>
  <c r="AD51" i="57"/>
  <c r="AD51" i="60"/>
  <c r="AD51" i="59"/>
  <c r="S66" i="50"/>
  <c r="T66" i="50" s="1"/>
  <c r="AR66" i="33"/>
  <c r="AW66" i="33" s="1"/>
  <c r="BT66" i="33" s="1"/>
  <c r="AN66" i="51"/>
  <c r="AO66" i="51" s="1"/>
  <c r="BG66" i="35"/>
  <c r="BB66" i="35"/>
  <c r="BK66" i="35"/>
  <c r="BN66" i="35" s="1"/>
  <c r="AU66" i="35"/>
  <c r="BR66" i="35" s="1"/>
  <c r="AT66" i="35"/>
  <c r="BQ66" i="35" s="1"/>
  <c r="BL66" i="33"/>
  <c r="BP66" i="33" s="1"/>
  <c r="AQ66" i="33"/>
  <c r="AV66" i="33" s="1"/>
  <c r="BS66" i="33" s="1"/>
  <c r="AS66" i="33"/>
  <c r="AX66" i="33" s="1"/>
  <c r="BU66" i="33" s="1"/>
  <c r="BD66" i="35"/>
  <c r="BD66" i="33"/>
  <c r="AS66" i="35"/>
  <c r="BP66" i="35" s="1"/>
  <c r="BH66" i="35"/>
  <c r="AC66" i="49"/>
  <c r="AD66" i="49" s="1"/>
  <c r="AU69" i="55"/>
  <c r="Y21" i="35"/>
  <c r="S21" i="35"/>
  <c r="H21" i="35"/>
  <c r="AE21" i="35" s="1"/>
  <c r="O21" i="51"/>
  <c r="I21" i="51"/>
  <c r="U21" i="49"/>
  <c r="S21" i="49"/>
  <c r="V21" i="49"/>
  <c r="T21" i="49"/>
  <c r="R21" i="33"/>
  <c r="F21" i="33" s="1"/>
  <c r="AD21" i="33" s="1"/>
  <c r="Q21" i="33"/>
  <c r="E21" i="33" s="1"/>
  <c r="AC21" i="33" s="1"/>
  <c r="S21" i="33"/>
  <c r="G21" i="33" s="1"/>
  <c r="AE21" i="33" s="1"/>
  <c r="P21" i="33"/>
  <c r="D21" i="33" s="1"/>
  <c r="AB21" i="33" s="1"/>
  <c r="C21" i="33"/>
  <c r="H21" i="51"/>
  <c r="N21" i="51"/>
  <c r="G21" i="51"/>
  <c r="M21" i="51"/>
  <c r="P21" i="51"/>
  <c r="J21" i="51"/>
  <c r="N21" i="35"/>
  <c r="Q21" i="51"/>
  <c r="K21" i="51"/>
  <c r="L21" i="51"/>
  <c r="R21" i="51"/>
  <c r="BF66" i="33"/>
  <c r="AX69" i="55"/>
  <c r="AT69" i="55"/>
  <c r="AW69" i="55"/>
  <c r="AM69" i="55"/>
  <c r="N69" i="55"/>
  <c r="AO69" i="55"/>
  <c r="M69" i="55"/>
  <c r="L69" i="55"/>
  <c r="AV69" i="55"/>
  <c r="J69" i="55"/>
  <c r="K69" i="55"/>
  <c r="O69" i="55"/>
  <c r="S69" i="55" s="1"/>
  <c r="AG70" i="55"/>
  <c r="AB70" i="55"/>
  <c r="AD70" i="55"/>
  <c r="AE70" i="55"/>
  <c r="AC70" i="55"/>
  <c r="AF70" i="55"/>
  <c r="T51" i="60" l="1"/>
  <c r="U52" i="60" s="1"/>
  <c r="C51" i="60"/>
  <c r="AF51" i="60"/>
  <c r="AG52" i="60" s="1"/>
  <c r="F51" i="60"/>
  <c r="AL51" i="60"/>
  <c r="AM52" i="60" s="1"/>
  <c r="E51" i="60"/>
  <c r="Z51" i="60"/>
  <c r="AA52" i="60" s="1"/>
  <c r="D51" i="60"/>
  <c r="AA52" i="56"/>
  <c r="Z51" i="59"/>
  <c r="AA52" i="59" s="1"/>
  <c r="D51" i="59"/>
  <c r="T51" i="59"/>
  <c r="U52" i="59" s="1"/>
  <c r="C51" i="59"/>
  <c r="U52" i="56"/>
  <c r="AF51" i="59"/>
  <c r="AG52" i="59" s="1"/>
  <c r="F51" i="59"/>
  <c r="AL51" i="59"/>
  <c r="AM52" i="59" s="1"/>
  <c r="E51" i="59"/>
  <c r="AG52" i="56"/>
  <c r="T51" i="58"/>
  <c r="U52" i="58" s="1"/>
  <c r="C51" i="58"/>
  <c r="AL51" i="58"/>
  <c r="AM52" i="58" s="1"/>
  <c r="E51" i="58"/>
  <c r="AF51" i="58"/>
  <c r="AG52" i="58" s="1"/>
  <c r="F51" i="58"/>
  <c r="AM52" i="56"/>
  <c r="Z51" i="58"/>
  <c r="AA52" i="58" s="1"/>
  <c r="D51" i="58"/>
  <c r="D51" i="57"/>
  <c r="Z51" i="57"/>
  <c r="AA52" i="57" s="1"/>
  <c r="B51" i="56"/>
  <c r="AF51" i="57"/>
  <c r="AG52" i="57" s="1"/>
  <c r="F51" i="57"/>
  <c r="T51" i="57"/>
  <c r="U52" i="57" s="1"/>
  <c r="C51" i="57"/>
  <c r="AL51" i="57"/>
  <c r="AM52" i="57" s="1"/>
  <c r="E51" i="57"/>
  <c r="BH66" i="33"/>
  <c r="BT66" i="35"/>
  <c r="BU66" i="35" s="1"/>
  <c r="BI66" i="33"/>
  <c r="BG66" i="33"/>
  <c r="BJ66" i="33"/>
  <c r="X67" i="49"/>
  <c r="B67" i="50" s="1"/>
  <c r="H67" i="50" s="1"/>
  <c r="Z67" i="49"/>
  <c r="D67" i="50" s="1"/>
  <c r="P67" i="50" s="1"/>
  <c r="AA67" i="49"/>
  <c r="Z67" i="51" s="1"/>
  <c r="AL67" i="51" s="1"/>
  <c r="Y67" i="49"/>
  <c r="AB67" i="49"/>
  <c r="F67" i="50" s="1"/>
  <c r="R67" i="50" s="1"/>
  <c r="H21" i="49"/>
  <c r="I21" i="33"/>
  <c r="H21" i="33"/>
  <c r="S21" i="51"/>
  <c r="T21" i="51" s="1"/>
  <c r="O21" i="35"/>
  <c r="D21" i="35"/>
  <c r="T21" i="33"/>
  <c r="K21" i="33"/>
  <c r="N21" i="33"/>
  <c r="AA21" i="33"/>
  <c r="Z21" i="33"/>
  <c r="J21" i="33"/>
  <c r="L21" i="33"/>
  <c r="M21" i="33"/>
  <c r="BV66" i="33"/>
  <c r="Q69" i="55"/>
  <c r="R69" i="55"/>
  <c r="P69" i="55"/>
  <c r="AH70" i="55"/>
  <c r="AJ70" i="55"/>
  <c r="AK70" i="55"/>
  <c r="AI70" i="55"/>
  <c r="B51" i="60" l="1"/>
  <c r="B51" i="59"/>
  <c r="B51" i="58"/>
  <c r="H51" i="56"/>
  <c r="J51" i="56" s="1"/>
  <c r="G51" i="56"/>
  <c r="B51" i="57"/>
  <c r="W67" i="51"/>
  <c r="AC67" i="51" s="1"/>
  <c r="E67" i="50"/>
  <c r="Q67" i="50" s="1"/>
  <c r="N67" i="50"/>
  <c r="B67" i="52"/>
  <c r="H67" i="52" s="1"/>
  <c r="AI67" i="49"/>
  <c r="AY67" i="33"/>
  <c r="BK67" i="33" s="1"/>
  <c r="C67" i="50"/>
  <c r="I67" i="50" s="1"/>
  <c r="Y67" i="51"/>
  <c r="AK67" i="51" s="1"/>
  <c r="J67" i="50"/>
  <c r="D67" i="52"/>
  <c r="J67" i="52" s="1"/>
  <c r="AF67" i="51"/>
  <c r="E67" i="52"/>
  <c r="Q67" i="52" s="1"/>
  <c r="AE67" i="49"/>
  <c r="AW67" i="35"/>
  <c r="AM67" i="35" s="1"/>
  <c r="BC67" i="35" s="1"/>
  <c r="AJ67" i="49"/>
  <c r="AN67" i="49" s="1"/>
  <c r="AH67" i="49"/>
  <c r="AF67" i="49"/>
  <c r="F67" i="52"/>
  <c r="AA67" i="51"/>
  <c r="AG67" i="49"/>
  <c r="X67" i="51"/>
  <c r="C67" i="52"/>
  <c r="L67" i="50"/>
  <c r="AF21" i="33"/>
  <c r="H69" i="55"/>
  <c r="G70" i="55" s="1"/>
  <c r="AQ70" i="55" s="1"/>
  <c r="BW66" i="33"/>
  <c r="P21" i="35"/>
  <c r="E21" i="35"/>
  <c r="AJ21" i="33"/>
  <c r="X21" i="33"/>
  <c r="AH21" i="33"/>
  <c r="V21" i="33"/>
  <c r="AG21" i="33"/>
  <c r="U21" i="33"/>
  <c r="AK21" i="33"/>
  <c r="Y21" i="33"/>
  <c r="AI21" i="33"/>
  <c r="W21" i="33"/>
  <c r="Z21" i="35"/>
  <c r="I21" i="35"/>
  <c r="AF21" i="35" s="1"/>
  <c r="T21" i="35"/>
  <c r="Z70" i="55"/>
  <c r="X71" i="55" s="1"/>
  <c r="N67" i="52" l="1"/>
  <c r="AI67" i="51"/>
  <c r="H51" i="60"/>
  <c r="J51" i="60" s="1"/>
  <c r="I52" i="60" s="1"/>
  <c r="G51" i="60"/>
  <c r="H51" i="59"/>
  <c r="J51" i="59" s="1"/>
  <c r="I52" i="59" s="1"/>
  <c r="G51" i="59"/>
  <c r="H51" i="58"/>
  <c r="J51" i="58" s="1"/>
  <c r="I52" i="58" s="1"/>
  <c r="G51" i="58"/>
  <c r="H51" i="57"/>
  <c r="J51" i="57" s="1"/>
  <c r="I52" i="57" s="1"/>
  <c r="G51" i="57"/>
  <c r="I52" i="56"/>
  <c r="K67" i="50"/>
  <c r="BA67" i="33"/>
  <c r="BM67" i="33" s="1"/>
  <c r="AO67" i="33"/>
  <c r="AT67" i="33" s="1"/>
  <c r="BQ67" i="33" s="1"/>
  <c r="K67" i="52"/>
  <c r="P67" i="52"/>
  <c r="O67" i="50"/>
  <c r="S67" i="50" s="1"/>
  <c r="T67" i="50" s="1"/>
  <c r="M67" i="50"/>
  <c r="AE67" i="51"/>
  <c r="BC67" i="33"/>
  <c r="BO67" i="33" s="1"/>
  <c r="G67" i="50"/>
  <c r="AZ67" i="33"/>
  <c r="AP67" i="33" s="1"/>
  <c r="AU67" i="33" s="1"/>
  <c r="BR67" i="33" s="1"/>
  <c r="BB67" i="33"/>
  <c r="BN67" i="33" s="1"/>
  <c r="AK67" i="49"/>
  <c r="AZ67" i="35"/>
  <c r="AP67" i="35" s="1"/>
  <c r="BL67" i="35" s="1"/>
  <c r="BA67" i="35"/>
  <c r="AQ67" i="35" s="1"/>
  <c r="BG67" i="35" s="1"/>
  <c r="AR67" i="35"/>
  <c r="BO67" i="35" s="1"/>
  <c r="BI67" i="35"/>
  <c r="AY67" i="35"/>
  <c r="AO67" i="35" s="1"/>
  <c r="BK67" i="35" s="1"/>
  <c r="M67" i="52"/>
  <c r="AX67" i="35"/>
  <c r="AN67" i="35" s="1"/>
  <c r="BJ67" i="35" s="1"/>
  <c r="AH67" i="51"/>
  <c r="R67" i="52"/>
  <c r="L67" i="52"/>
  <c r="AM67" i="51"/>
  <c r="AG67" i="51"/>
  <c r="AB67" i="51"/>
  <c r="G67" i="52"/>
  <c r="I67" i="52"/>
  <c r="O67" i="52"/>
  <c r="AM67" i="49"/>
  <c r="AL67" i="49"/>
  <c r="AJ67" i="51"/>
  <c r="AN67" i="51" s="1"/>
  <c r="AO67" i="51" s="1"/>
  <c r="AD67" i="51"/>
  <c r="C70" i="55"/>
  <c r="AM70" i="55" s="1"/>
  <c r="D70" i="55"/>
  <c r="AN70" i="55" s="1"/>
  <c r="Y71" i="55"/>
  <c r="AR69" i="55"/>
  <c r="F70" i="55"/>
  <c r="AP70" i="55" s="1"/>
  <c r="I69" i="55"/>
  <c r="AS69" i="55" s="1"/>
  <c r="E70" i="55"/>
  <c r="AA21" i="35"/>
  <c r="J21" i="35"/>
  <c r="AG21" i="35" s="1"/>
  <c r="U21" i="35"/>
  <c r="Q21" i="35"/>
  <c r="F21" i="35"/>
  <c r="AL21" i="33"/>
  <c r="U71" i="55"/>
  <c r="W71" i="55"/>
  <c r="AA70" i="55"/>
  <c r="V71" i="55"/>
  <c r="K51" i="60" l="1"/>
  <c r="K51" i="59"/>
  <c r="K51" i="58"/>
  <c r="G51" i="68"/>
  <c r="W52" i="56"/>
  <c r="R52" i="56"/>
  <c r="D52" i="68"/>
  <c r="X52" i="56"/>
  <c r="B52" i="68"/>
  <c r="C52" i="68"/>
  <c r="E52" i="68"/>
  <c r="AD52" i="56"/>
  <c r="AC52" i="56"/>
  <c r="F52" i="68"/>
  <c r="AJ52" i="56"/>
  <c r="AI52" i="56"/>
  <c r="Q52" i="56"/>
  <c r="K51" i="56"/>
  <c r="K51" i="57"/>
  <c r="AR67" i="33"/>
  <c r="AW67" i="33" s="1"/>
  <c r="BT67" i="33" s="1"/>
  <c r="AQ67" i="33"/>
  <c r="AV67" i="33" s="1"/>
  <c r="BS67" i="33" s="1"/>
  <c r="BE67" i="33"/>
  <c r="AV67" i="35"/>
  <c r="BS67" i="35" s="1"/>
  <c r="BL67" i="33"/>
  <c r="BP67" i="33" s="1"/>
  <c r="BD67" i="33"/>
  <c r="AS67" i="33"/>
  <c r="AX67" i="33" s="1"/>
  <c r="BU67" i="33" s="1"/>
  <c r="S67" i="52"/>
  <c r="T67" i="52" s="1"/>
  <c r="BF67" i="35"/>
  <c r="BF67" i="33"/>
  <c r="BD67" i="35"/>
  <c r="BH67" i="33"/>
  <c r="BE67" i="35"/>
  <c r="AT67" i="35"/>
  <c r="BQ67" i="35" s="1"/>
  <c r="AU67" i="35"/>
  <c r="BR67" i="35" s="1"/>
  <c r="AC67" i="49"/>
  <c r="Y68" i="49" s="1"/>
  <c r="X68" i="51" s="1"/>
  <c r="AD68" i="51" s="1"/>
  <c r="BM67" i="35"/>
  <c r="BN67" i="35" s="1"/>
  <c r="BH67" i="35"/>
  <c r="AS67" i="35"/>
  <c r="BP67" i="35" s="1"/>
  <c r="BB67" i="35"/>
  <c r="AW70" i="55"/>
  <c r="AX70" i="55"/>
  <c r="AO70" i="55"/>
  <c r="L70" i="55"/>
  <c r="AV70" i="55"/>
  <c r="N70" i="55"/>
  <c r="M70" i="55"/>
  <c r="AT70" i="55"/>
  <c r="J70" i="55"/>
  <c r="K70" i="55"/>
  <c r="AU70" i="55"/>
  <c r="O70" i="55"/>
  <c r="Q70" i="55" s="1"/>
  <c r="AM21" i="33"/>
  <c r="L21" i="49" s="1"/>
  <c r="AB21" i="35"/>
  <c r="K21" i="35"/>
  <c r="AH21" i="35" s="1"/>
  <c r="V21" i="35"/>
  <c r="G21" i="35"/>
  <c r="R21" i="35"/>
  <c r="AE71" i="55"/>
  <c r="AF71" i="55"/>
  <c r="AB71" i="55"/>
  <c r="AD71" i="55"/>
  <c r="AC71" i="55"/>
  <c r="AG71" i="55"/>
  <c r="AK71" i="55" s="1"/>
  <c r="H52" i="68" l="1"/>
  <c r="Q52" i="57"/>
  <c r="S52" i="57" s="1"/>
  <c r="S52" i="56"/>
  <c r="Q52" i="59"/>
  <c r="S52" i="59" s="1"/>
  <c r="Q52" i="60"/>
  <c r="S52" i="60" s="1"/>
  <c r="Q52" i="58"/>
  <c r="S52" i="58" s="1"/>
  <c r="AI52" i="58"/>
  <c r="AK52" i="58" s="1"/>
  <c r="AI52" i="59"/>
  <c r="AK52" i="59" s="1"/>
  <c r="AI52" i="60"/>
  <c r="AK52" i="60" s="1"/>
  <c r="AI52" i="57"/>
  <c r="AK52" i="57" s="1"/>
  <c r="AK52" i="56"/>
  <c r="X52" i="58"/>
  <c r="Z52" i="56"/>
  <c r="X52" i="60"/>
  <c r="X52" i="57"/>
  <c r="D52" i="56"/>
  <c r="X52" i="59"/>
  <c r="E52" i="56"/>
  <c r="AL52" i="56"/>
  <c r="AM53" i="56" s="1"/>
  <c r="AJ52" i="59"/>
  <c r="AJ52" i="60"/>
  <c r="AJ52" i="57"/>
  <c r="AJ52" i="58"/>
  <c r="Y52" i="56"/>
  <c r="W52" i="58"/>
  <c r="Y52" i="58" s="1"/>
  <c r="W52" i="57"/>
  <c r="Y52" i="57" s="1"/>
  <c r="W52" i="59"/>
  <c r="Y52" i="59" s="1"/>
  <c r="W52" i="60"/>
  <c r="Y52" i="60" s="1"/>
  <c r="AD52" i="59"/>
  <c r="AD52" i="57"/>
  <c r="AD52" i="58"/>
  <c r="F52" i="56"/>
  <c r="AF52" i="56"/>
  <c r="AD52" i="60"/>
  <c r="R52" i="58"/>
  <c r="C52" i="56"/>
  <c r="R52" i="59"/>
  <c r="R52" i="57"/>
  <c r="R52" i="60"/>
  <c r="T52" i="56"/>
  <c r="AE52" i="56"/>
  <c r="AC52" i="60"/>
  <c r="AE52" i="60" s="1"/>
  <c r="AC52" i="58"/>
  <c r="AE52" i="58" s="1"/>
  <c r="AC52" i="59"/>
  <c r="AE52" i="59" s="1"/>
  <c r="AC52" i="57"/>
  <c r="AE52" i="57" s="1"/>
  <c r="BG67" i="33"/>
  <c r="BJ67" i="33"/>
  <c r="BV67" i="33"/>
  <c r="BW67" i="33" s="1"/>
  <c r="BI67" i="33"/>
  <c r="AA68" i="49"/>
  <c r="E68" i="52" s="1"/>
  <c r="C68" i="52"/>
  <c r="I68" i="52" s="1"/>
  <c r="C68" i="50"/>
  <c r="O68" i="50" s="1"/>
  <c r="AD67" i="49"/>
  <c r="X68" i="49"/>
  <c r="W68" i="51" s="1"/>
  <c r="AI68" i="51" s="1"/>
  <c r="AB68" i="49"/>
  <c r="AA68" i="51" s="1"/>
  <c r="BT67" i="35"/>
  <c r="BU67" i="35" s="1"/>
  <c r="Z68" i="49"/>
  <c r="D68" i="52" s="1"/>
  <c r="AJ68" i="51"/>
  <c r="P70" i="55"/>
  <c r="R70" i="55"/>
  <c r="S70" i="55"/>
  <c r="L21" i="35"/>
  <c r="AI21" i="35" s="1"/>
  <c r="AJ21" i="35" s="1"/>
  <c r="W21" i="35"/>
  <c r="AC21" i="35"/>
  <c r="AD21" i="35" s="1"/>
  <c r="X21" i="35"/>
  <c r="AJ71" i="55"/>
  <c r="AI71" i="55"/>
  <c r="AH71" i="55"/>
  <c r="Z52" i="60" l="1"/>
  <c r="AA53" i="60" s="1"/>
  <c r="D52" i="60"/>
  <c r="AF52" i="60"/>
  <c r="AG53" i="60" s="1"/>
  <c r="F52" i="60"/>
  <c r="T52" i="60"/>
  <c r="C52" i="60"/>
  <c r="AL52" i="60"/>
  <c r="AM53" i="60" s="1"/>
  <c r="E52" i="60"/>
  <c r="Z52" i="59"/>
  <c r="AA53" i="59" s="1"/>
  <c r="D52" i="59"/>
  <c r="U53" i="60"/>
  <c r="T52" i="59"/>
  <c r="U53" i="59" s="1"/>
  <c r="C52" i="59"/>
  <c r="AF52" i="59"/>
  <c r="AG53" i="59" s="1"/>
  <c r="F52" i="59"/>
  <c r="AL52" i="59"/>
  <c r="AM53" i="59" s="1"/>
  <c r="E52" i="59"/>
  <c r="AG53" i="56"/>
  <c r="U53" i="56"/>
  <c r="AF52" i="58"/>
  <c r="AG53" i="58" s="1"/>
  <c r="F52" i="58"/>
  <c r="AL52" i="58"/>
  <c r="AM53" i="58" s="1"/>
  <c r="E52" i="58"/>
  <c r="T52" i="58"/>
  <c r="U53" i="58" s="1"/>
  <c r="C52" i="58"/>
  <c r="Z52" i="58"/>
  <c r="AA53" i="58" s="1"/>
  <c r="D52" i="58"/>
  <c r="C52" i="57"/>
  <c r="T52" i="57"/>
  <c r="U53" i="57" s="1"/>
  <c r="Z52" i="57"/>
  <c r="AA53" i="57" s="1"/>
  <c r="D52" i="57"/>
  <c r="F52" i="57"/>
  <c r="AF52" i="57"/>
  <c r="AG53" i="57" s="1"/>
  <c r="AL52" i="57"/>
  <c r="AM53" i="57" s="1"/>
  <c r="E52" i="57"/>
  <c r="AA53" i="56"/>
  <c r="B52" i="56"/>
  <c r="B68" i="50"/>
  <c r="H68" i="50" s="1"/>
  <c r="O68" i="52"/>
  <c r="F68" i="52"/>
  <c r="L68" i="52" s="1"/>
  <c r="F68" i="50"/>
  <c r="L68" i="50" s="1"/>
  <c r="I68" i="50"/>
  <c r="Z68" i="51"/>
  <c r="AF68" i="51" s="1"/>
  <c r="E68" i="50"/>
  <c r="K68" i="50" s="1"/>
  <c r="AE68" i="49"/>
  <c r="AF68" i="49"/>
  <c r="B68" i="52"/>
  <c r="H68" i="52" s="1"/>
  <c r="AJ68" i="49"/>
  <c r="AL68" i="49" s="1"/>
  <c r="AW68" i="35"/>
  <c r="AY68" i="35" s="1"/>
  <c r="AO68" i="35" s="1"/>
  <c r="AG68" i="49"/>
  <c r="AI68" i="49"/>
  <c r="AY68" i="33"/>
  <c r="AZ68" i="33" s="1"/>
  <c r="D68" i="50"/>
  <c r="Y68" i="51"/>
  <c r="AE68" i="51" s="1"/>
  <c r="AH68" i="49"/>
  <c r="AK68" i="49"/>
  <c r="AM68" i="51"/>
  <c r="AG68" i="51"/>
  <c r="H70" i="55"/>
  <c r="G71" i="55" s="1"/>
  <c r="AQ71" i="55" s="1"/>
  <c r="R68" i="52"/>
  <c r="AC68" i="51"/>
  <c r="J68" i="52"/>
  <c r="P68" i="52"/>
  <c r="K68" i="52"/>
  <c r="Q68" i="52"/>
  <c r="AK21" i="35"/>
  <c r="Z71" i="55"/>
  <c r="W72" i="55" s="1"/>
  <c r="B52" i="60" l="1"/>
  <c r="B52" i="59"/>
  <c r="B52" i="58"/>
  <c r="H52" i="58" s="1"/>
  <c r="J52" i="58" s="1"/>
  <c r="I53" i="58" s="1"/>
  <c r="H52" i="56"/>
  <c r="J52" i="56" s="1"/>
  <c r="G52" i="56"/>
  <c r="B52" i="57"/>
  <c r="N68" i="50"/>
  <c r="AM68" i="49"/>
  <c r="Q68" i="50"/>
  <c r="AL68" i="51"/>
  <c r="G68" i="50"/>
  <c r="AO68" i="33"/>
  <c r="BE68" i="33" s="1"/>
  <c r="R68" i="50"/>
  <c r="N68" i="52"/>
  <c r="S68" i="52" s="1"/>
  <c r="T68" i="52" s="1"/>
  <c r="M68" i="52"/>
  <c r="G68" i="52"/>
  <c r="AZ68" i="35"/>
  <c r="AP68" i="35" s="1"/>
  <c r="BF68" i="35" s="1"/>
  <c r="AM68" i="35"/>
  <c r="BI68" i="35" s="1"/>
  <c r="J68" i="50"/>
  <c r="AN68" i="49"/>
  <c r="P68" i="50"/>
  <c r="AB68" i="51"/>
  <c r="BA68" i="35"/>
  <c r="AQ68" i="35" s="1"/>
  <c r="AV68" i="35" s="1"/>
  <c r="BS68" i="35" s="1"/>
  <c r="AX68" i="35"/>
  <c r="AN68" i="35" s="1"/>
  <c r="BD68" i="35" s="1"/>
  <c r="AK68" i="51"/>
  <c r="AN68" i="51" s="1"/>
  <c r="AO68" i="51" s="1"/>
  <c r="AH68" i="51"/>
  <c r="BA68" i="33"/>
  <c r="AQ68" i="33" s="1"/>
  <c r="BK68" i="33"/>
  <c r="BC68" i="33"/>
  <c r="BO68" i="33" s="1"/>
  <c r="BB68" i="33"/>
  <c r="BN68" i="33" s="1"/>
  <c r="M68" i="50"/>
  <c r="I70" i="55"/>
  <c r="AS70" i="55" s="1"/>
  <c r="F71" i="55"/>
  <c r="AP71" i="55" s="1"/>
  <c r="D71" i="55"/>
  <c r="AN71" i="55" s="1"/>
  <c r="E71" i="55"/>
  <c r="AO71" i="55" s="1"/>
  <c r="AR70" i="55"/>
  <c r="AP68" i="33"/>
  <c r="BL68" i="33"/>
  <c r="C71" i="55"/>
  <c r="AM71" i="55" s="1"/>
  <c r="BE68" i="35"/>
  <c r="BK68" i="35"/>
  <c r="AT68" i="35"/>
  <c r="BQ68" i="35" s="1"/>
  <c r="Y72" i="55"/>
  <c r="V72" i="55"/>
  <c r="AA71" i="55"/>
  <c r="U72" i="55"/>
  <c r="AU21" i="49"/>
  <c r="C22" i="49"/>
  <c r="D22" i="49"/>
  <c r="J21" i="49"/>
  <c r="G22" i="49"/>
  <c r="E22" i="49"/>
  <c r="F22" i="49"/>
  <c r="X72" i="55"/>
  <c r="H52" i="60" l="1"/>
  <c r="J52" i="60" s="1"/>
  <c r="I53" i="60" s="1"/>
  <c r="G52" i="60"/>
  <c r="G52" i="58"/>
  <c r="H52" i="59"/>
  <c r="J52" i="59" s="1"/>
  <c r="I53" i="59" s="1"/>
  <c r="G52" i="59"/>
  <c r="K52" i="58"/>
  <c r="I53" i="56"/>
  <c r="H52" i="57"/>
  <c r="J52" i="57" s="1"/>
  <c r="I53" i="57" s="1"/>
  <c r="G52" i="57"/>
  <c r="AT68" i="33"/>
  <c r="BQ68" i="33" s="1"/>
  <c r="S68" i="50"/>
  <c r="T68" i="50" s="1"/>
  <c r="AC68" i="49"/>
  <c r="Y69" i="49" s="1"/>
  <c r="X69" i="51" s="1"/>
  <c r="AD69" i="51" s="1"/>
  <c r="BM68" i="35"/>
  <c r="AR68" i="33"/>
  <c r="BH68" i="33" s="1"/>
  <c r="BL68" i="35"/>
  <c r="BN68" i="35" s="1"/>
  <c r="AU68" i="35"/>
  <c r="BR68" i="35" s="1"/>
  <c r="BD68" i="33"/>
  <c r="AR68" i="35"/>
  <c r="BO68" i="35" s="1"/>
  <c r="BM68" i="33"/>
  <c r="BP68" i="33" s="1"/>
  <c r="BC68" i="35"/>
  <c r="BB68" i="35"/>
  <c r="BH68" i="35"/>
  <c r="AS68" i="35"/>
  <c r="BP68" i="35" s="1"/>
  <c r="BG68" i="35"/>
  <c r="BJ68" i="35"/>
  <c r="AS68" i="33"/>
  <c r="AX68" i="33" s="1"/>
  <c r="BU68" i="33" s="1"/>
  <c r="AT71" i="55"/>
  <c r="K71" i="55"/>
  <c r="AX71" i="55"/>
  <c r="AW71" i="55"/>
  <c r="O71" i="55"/>
  <c r="Q71" i="55" s="1"/>
  <c r="L71" i="55"/>
  <c r="J71" i="55"/>
  <c r="M71" i="55"/>
  <c r="N71" i="55"/>
  <c r="AE72" i="55"/>
  <c r="AV71" i="55"/>
  <c r="AV68" i="33"/>
  <c r="BS68" i="33" s="1"/>
  <c r="BG68" i="33"/>
  <c r="AU71" i="55"/>
  <c r="AU68" i="33"/>
  <c r="BR68" i="33" s="1"/>
  <c r="BF68" i="33"/>
  <c r="AD72" i="55"/>
  <c r="AF72" i="55"/>
  <c r="AG72" i="55"/>
  <c r="AK72" i="55" s="1"/>
  <c r="AB72" i="55"/>
  <c r="AC72" i="55"/>
  <c r="E22" i="51"/>
  <c r="AZ22" i="49"/>
  <c r="P22" i="49"/>
  <c r="AS22" i="49"/>
  <c r="F22" i="51"/>
  <c r="AT22" i="49"/>
  <c r="Q22" i="49"/>
  <c r="BA22" i="49"/>
  <c r="AV21" i="49"/>
  <c r="C22" i="51"/>
  <c r="AQ22" i="49"/>
  <c r="AX22" i="49"/>
  <c r="N22" i="49"/>
  <c r="AW22" i="49"/>
  <c r="O22" i="33"/>
  <c r="C22" i="33" s="1"/>
  <c r="B22" i="51"/>
  <c r="R22" i="49"/>
  <c r="AP22" i="49"/>
  <c r="K22" i="49"/>
  <c r="M22" i="35"/>
  <c r="C22" i="35" s="1"/>
  <c r="M22" i="49"/>
  <c r="D22" i="51"/>
  <c r="O22" i="49"/>
  <c r="AY22" i="49"/>
  <c r="AR22" i="49"/>
  <c r="AD68" i="49" l="1"/>
  <c r="K52" i="60"/>
  <c r="K52" i="59"/>
  <c r="K52" i="57"/>
  <c r="D53" i="68"/>
  <c r="B53" i="68"/>
  <c r="AI53" i="56"/>
  <c r="AD53" i="56"/>
  <c r="AC53" i="56"/>
  <c r="C53" i="68"/>
  <c r="F53" i="68"/>
  <c r="W53" i="56"/>
  <c r="AJ53" i="56"/>
  <c r="E53" i="68"/>
  <c r="X53" i="56"/>
  <c r="R53" i="56"/>
  <c r="Q53" i="56"/>
  <c r="K52" i="56"/>
  <c r="G52" i="68"/>
  <c r="AW68" i="33"/>
  <c r="BT68" i="33" s="1"/>
  <c r="X69" i="49"/>
  <c r="W69" i="51" s="1"/>
  <c r="C69" i="52"/>
  <c r="O69" i="52" s="1"/>
  <c r="C69" i="50"/>
  <c r="I69" i="50" s="1"/>
  <c r="Z69" i="49"/>
  <c r="AI69" i="49" s="1"/>
  <c r="AB69" i="49"/>
  <c r="AA69" i="49"/>
  <c r="E69" i="50" s="1"/>
  <c r="BT68" i="35"/>
  <c r="BU68" i="35" s="1"/>
  <c r="BJ68" i="33"/>
  <c r="BI68" i="33"/>
  <c r="R71" i="55"/>
  <c r="AI72" i="55"/>
  <c r="B69" i="50"/>
  <c r="H69" i="50" s="1"/>
  <c r="AJ72" i="55"/>
  <c r="E69" i="52"/>
  <c r="Z69" i="51"/>
  <c r="AA69" i="51"/>
  <c r="AM69" i="51" s="1"/>
  <c r="P71" i="55"/>
  <c r="S71" i="55"/>
  <c r="BV68" i="33"/>
  <c r="BW68" i="33" s="1"/>
  <c r="AF69" i="49"/>
  <c r="F69" i="52"/>
  <c r="F69" i="50"/>
  <c r="AH72" i="55"/>
  <c r="AJ69" i="51"/>
  <c r="AC69" i="51"/>
  <c r="AI69" i="51"/>
  <c r="H22" i="35"/>
  <c r="AE22" i="35" s="1"/>
  <c r="Y22" i="35"/>
  <c r="S22" i="35"/>
  <c r="S22" i="49"/>
  <c r="V22" i="49"/>
  <c r="T22" i="49"/>
  <c r="U22" i="49"/>
  <c r="H22" i="51"/>
  <c r="G22" i="51"/>
  <c r="N22" i="51"/>
  <c r="M22" i="51"/>
  <c r="R22" i="51"/>
  <c r="L22" i="51"/>
  <c r="P22" i="33"/>
  <c r="D22" i="33" s="1"/>
  <c r="AB22" i="33" s="1"/>
  <c r="Q22" i="33"/>
  <c r="E22" i="33" s="1"/>
  <c r="AC22" i="33" s="1"/>
  <c r="R22" i="33"/>
  <c r="F22" i="33" s="1"/>
  <c r="AD22" i="33" s="1"/>
  <c r="S22" i="33"/>
  <c r="G22" i="33" s="1"/>
  <c r="AE22" i="33" s="1"/>
  <c r="O22" i="51"/>
  <c r="I22" i="51"/>
  <c r="J22" i="33"/>
  <c r="AA22" i="33"/>
  <c r="P22" i="51"/>
  <c r="J22" i="51"/>
  <c r="N22" i="35"/>
  <c r="K22" i="51"/>
  <c r="Q22" i="51"/>
  <c r="Y69" i="51" l="1"/>
  <c r="AH69" i="49"/>
  <c r="AY69" i="33"/>
  <c r="BB69" i="33" s="1"/>
  <c r="AR69" i="33" s="1"/>
  <c r="AW69" i="33" s="1"/>
  <c r="BT69" i="33" s="1"/>
  <c r="AE69" i="49"/>
  <c r="D69" i="50"/>
  <c r="D69" i="52"/>
  <c r="AJ69" i="49"/>
  <c r="AN69" i="49" s="1"/>
  <c r="AC53" i="58"/>
  <c r="AE53" i="58" s="1"/>
  <c r="AC53" i="57"/>
  <c r="AE53" i="57" s="1"/>
  <c r="AC53" i="60"/>
  <c r="AE53" i="60" s="1"/>
  <c r="AC53" i="59"/>
  <c r="AE53" i="59" s="1"/>
  <c r="AE53" i="56"/>
  <c r="R53" i="59"/>
  <c r="C53" i="56"/>
  <c r="T53" i="56"/>
  <c r="U54" i="56" s="1"/>
  <c r="R53" i="60"/>
  <c r="R53" i="58"/>
  <c r="R53" i="57"/>
  <c r="AD53" i="58"/>
  <c r="AD53" i="59"/>
  <c r="AF53" i="56"/>
  <c r="AD53" i="57"/>
  <c r="F53" i="56"/>
  <c r="AD53" i="60"/>
  <c r="X53" i="60"/>
  <c r="X53" i="58"/>
  <c r="X53" i="59"/>
  <c r="X53" i="57"/>
  <c r="D53" i="56"/>
  <c r="Z53" i="56"/>
  <c r="AI53" i="58"/>
  <c r="AK53" i="58" s="1"/>
  <c r="AK53" i="56"/>
  <c r="AI53" i="59"/>
  <c r="AK53" i="59" s="1"/>
  <c r="AI53" i="60"/>
  <c r="AK53" i="60" s="1"/>
  <c r="AI53" i="57"/>
  <c r="AK53" i="57" s="1"/>
  <c r="S53" i="56"/>
  <c r="Q53" i="60"/>
  <c r="S53" i="60" s="1"/>
  <c r="Q53" i="59"/>
  <c r="S53" i="59" s="1"/>
  <c r="Q53" i="58"/>
  <c r="S53" i="58" s="1"/>
  <c r="Q53" i="57"/>
  <c r="S53" i="57" s="1"/>
  <c r="W53" i="60"/>
  <c r="Y53" i="60" s="1"/>
  <c r="Y53" i="56"/>
  <c r="W53" i="57"/>
  <c r="Y53" i="57" s="1"/>
  <c r="W53" i="59"/>
  <c r="Y53" i="59" s="1"/>
  <c r="W53" i="58"/>
  <c r="Y53" i="58" s="1"/>
  <c r="H53" i="68"/>
  <c r="AJ53" i="58"/>
  <c r="AJ53" i="60"/>
  <c r="AJ53" i="57"/>
  <c r="AJ53" i="59"/>
  <c r="E53" i="56"/>
  <c r="AL53" i="56"/>
  <c r="AO69" i="33"/>
  <c r="AT69" i="33" s="1"/>
  <c r="BQ69" i="33" s="1"/>
  <c r="AW69" i="35"/>
  <c r="AM69" i="35" s="1"/>
  <c r="O69" i="50"/>
  <c r="B69" i="52"/>
  <c r="H69" i="52" s="1"/>
  <c r="I69" i="52"/>
  <c r="AG69" i="49"/>
  <c r="BK69" i="33"/>
  <c r="BA69" i="33"/>
  <c r="AQ69" i="33" s="1"/>
  <c r="AV69" i="33" s="1"/>
  <c r="BS69" i="33" s="1"/>
  <c r="BN69" i="33"/>
  <c r="N69" i="52"/>
  <c r="BC69" i="33"/>
  <c r="AS69" i="33" s="1"/>
  <c r="BI69" i="33" s="1"/>
  <c r="AZ69" i="33"/>
  <c r="AP69" i="33" s="1"/>
  <c r="N69" i="50"/>
  <c r="H71" i="55"/>
  <c r="E72" i="55" s="1"/>
  <c r="AO72" i="55" s="1"/>
  <c r="K69" i="50"/>
  <c r="Q69" i="50"/>
  <c r="Z72" i="55"/>
  <c r="X73" i="55" s="1"/>
  <c r="M69" i="52"/>
  <c r="G69" i="52"/>
  <c r="AF69" i="51"/>
  <c r="AL69" i="51"/>
  <c r="K69" i="52"/>
  <c r="Q69" i="52"/>
  <c r="AG69" i="51"/>
  <c r="AK69" i="49"/>
  <c r="AM69" i="49"/>
  <c r="AB69" i="51"/>
  <c r="BH69" i="33"/>
  <c r="AK69" i="51"/>
  <c r="AE69" i="51"/>
  <c r="R69" i="50"/>
  <c r="L69" i="50"/>
  <c r="M69" i="50"/>
  <c r="AX69" i="35"/>
  <c r="R69" i="52"/>
  <c r="L69" i="52"/>
  <c r="P69" i="50"/>
  <c r="J69" i="50"/>
  <c r="G69" i="50"/>
  <c r="AH69" i="51"/>
  <c r="J69" i="52"/>
  <c r="P69" i="52"/>
  <c r="I22" i="33"/>
  <c r="H22" i="49"/>
  <c r="H22" i="33"/>
  <c r="T22" i="33"/>
  <c r="O22" i="35"/>
  <c r="D22" i="35"/>
  <c r="S22" i="51"/>
  <c r="T22" i="51" s="1"/>
  <c r="N22" i="33"/>
  <c r="M22" i="33"/>
  <c r="Z22" i="33"/>
  <c r="L22" i="33"/>
  <c r="K22" i="33"/>
  <c r="AG22" i="33"/>
  <c r="U22" i="33"/>
  <c r="AL69" i="49" l="1"/>
  <c r="AG54" i="56"/>
  <c r="Z53" i="60"/>
  <c r="AA54" i="60" s="1"/>
  <c r="D53" i="60"/>
  <c r="T53" i="60"/>
  <c r="C53" i="60"/>
  <c r="AF53" i="60"/>
  <c r="AG54" i="60" s="1"/>
  <c r="F53" i="60"/>
  <c r="AL53" i="60"/>
  <c r="E53" i="60"/>
  <c r="AA54" i="56"/>
  <c r="AF53" i="59"/>
  <c r="AG54" i="59" s="1"/>
  <c r="F53" i="59"/>
  <c r="AM54" i="56"/>
  <c r="T53" i="59"/>
  <c r="U54" i="59" s="1"/>
  <c r="C53" i="59"/>
  <c r="AL53" i="59"/>
  <c r="AM54" i="59" s="1"/>
  <c r="E53" i="59"/>
  <c r="Z53" i="59"/>
  <c r="AA54" i="59" s="1"/>
  <c r="D53" i="59"/>
  <c r="Z53" i="58"/>
  <c r="AA54" i="58" s="1"/>
  <c r="D53" i="58"/>
  <c r="T53" i="58"/>
  <c r="U54" i="58" s="1"/>
  <c r="C53" i="58"/>
  <c r="AF53" i="58"/>
  <c r="AG54" i="58" s="1"/>
  <c r="F53" i="58"/>
  <c r="AL53" i="58"/>
  <c r="E53" i="58"/>
  <c r="B53" i="56"/>
  <c r="Z53" i="57"/>
  <c r="AA54" i="57" s="1"/>
  <c r="D53" i="57"/>
  <c r="AF53" i="57"/>
  <c r="AG54" i="57" s="1"/>
  <c r="F53" i="57"/>
  <c r="E53" i="57"/>
  <c r="AL53" i="57"/>
  <c r="AM54" i="57" s="1"/>
  <c r="AM54" i="60"/>
  <c r="C53" i="57"/>
  <c r="T53" i="57"/>
  <c r="U54" i="57" s="1"/>
  <c r="AM54" i="58"/>
  <c r="U54" i="60"/>
  <c r="BL69" i="33"/>
  <c r="AY69" i="35"/>
  <c r="AO69" i="35" s="1"/>
  <c r="BE69" i="35" s="1"/>
  <c r="BE69" i="33"/>
  <c r="BM69" i="33"/>
  <c r="BA69" i="35"/>
  <c r="AQ69" i="35" s="1"/>
  <c r="BG69" i="35" s="1"/>
  <c r="AZ69" i="35"/>
  <c r="AP69" i="35" s="1"/>
  <c r="BF69" i="35" s="1"/>
  <c r="BG69" i="33"/>
  <c r="BO69" i="33"/>
  <c r="D72" i="55"/>
  <c r="AN72" i="55" s="1"/>
  <c r="AX69" i="33"/>
  <c r="BU69" i="33" s="1"/>
  <c r="BD69" i="33"/>
  <c r="G72" i="55"/>
  <c r="AQ72" i="55" s="1"/>
  <c r="Y73" i="55"/>
  <c r="C72" i="55"/>
  <c r="AM72" i="55" s="1"/>
  <c r="I71" i="55"/>
  <c r="AS71" i="55" s="1"/>
  <c r="F72" i="55"/>
  <c r="AP72" i="55" s="1"/>
  <c r="AR71" i="55"/>
  <c r="S69" i="52"/>
  <c r="T69" i="52" s="1"/>
  <c r="AC69" i="49"/>
  <c r="X70" i="49" s="1"/>
  <c r="AN69" i="51"/>
  <c r="AO69" i="51" s="1"/>
  <c r="V73" i="55"/>
  <c r="U73" i="55"/>
  <c r="AA72" i="55"/>
  <c r="W73" i="55"/>
  <c r="S69" i="50"/>
  <c r="T69" i="50" s="1"/>
  <c r="AR69" i="35"/>
  <c r="BO69" i="35" s="1"/>
  <c r="BC69" i="35"/>
  <c r="BI69" i="35"/>
  <c r="AN69" i="35"/>
  <c r="AU69" i="33"/>
  <c r="BR69" i="33" s="1"/>
  <c r="BF69" i="33"/>
  <c r="BJ69" i="33"/>
  <c r="AJ22" i="33"/>
  <c r="X22" i="33"/>
  <c r="AK22" i="33"/>
  <c r="Y22" i="33"/>
  <c r="AH22" i="33"/>
  <c r="V22" i="33"/>
  <c r="AF22" i="33"/>
  <c r="I22" i="35"/>
  <c r="AF22" i="35" s="1"/>
  <c r="Z22" i="35"/>
  <c r="T22" i="35"/>
  <c r="W22" i="33"/>
  <c r="AI22" i="33"/>
  <c r="P22" i="35"/>
  <c r="E22" i="35"/>
  <c r="AU69" i="35" l="1"/>
  <c r="BR69" i="35" s="1"/>
  <c r="AV69" i="35"/>
  <c r="BS69" i="35" s="1"/>
  <c r="BL69" i="35"/>
  <c r="BM69" i="35"/>
  <c r="B53" i="60"/>
  <c r="B53" i="59"/>
  <c r="B53" i="58"/>
  <c r="G53" i="56"/>
  <c r="H53" i="56"/>
  <c r="J53" i="56" s="1"/>
  <c r="B53" i="57"/>
  <c r="BP69" i="33"/>
  <c r="BV69" i="33"/>
  <c r="BW69" i="33" s="1"/>
  <c r="AT69" i="35"/>
  <c r="BQ69" i="35" s="1"/>
  <c r="BH69" i="35"/>
  <c r="BK69" i="35"/>
  <c r="BB69" i="35"/>
  <c r="N72" i="55"/>
  <c r="AU72" i="55"/>
  <c r="O72" i="55"/>
  <c r="R72" i="55" s="1"/>
  <c r="J72" i="55"/>
  <c r="M72" i="55"/>
  <c r="L72" i="55"/>
  <c r="AW72" i="55"/>
  <c r="AA70" i="49"/>
  <c r="E70" i="52" s="1"/>
  <c r="Q70" i="52" s="1"/>
  <c r="K72" i="55"/>
  <c r="AT72" i="55"/>
  <c r="AV72" i="55"/>
  <c r="AX72" i="55"/>
  <c r="Y70" i="49"/>
  <c r="C70" i="52" s="1"/>
  <c r="O70" i="52" s="1"/>
  <c r="AD69" i="49"/>
  <c r="AB70" i="49"/>
  <c r="AA70" i="51" s="1"/>
  <c r="AG70" i="51" s="1"/>
  <c r="Z70" i="49"/>
  <c r="B70" i="50"/>
  <c r="H70" i="50" s="1"/>
  <c r="W70" i="51"/>
  <c r="AC70" i="51" s="1"/>
  <c r="B70" i="52"/>
  <c r="H70" i="52" s="1"/>
  <c r="AF73" i="55"/>
  <c r="AE73" i="55"/>
  <c r="AD73" i="55"/>
  <c r="AB73" i="55"/>
  <c r="AC73" i="55"/>
  <c r="AG73" i="55"/>
  <c r="AI73" i="55" s="1"/>
  <c r="BD69" i="35"/>
  <c r="AS69" i="35"/>
  <c r="BP69" i="35" s="1"/>
  <c r="BJ69" i="35"/>
  <c r="AA22" i="35"/>
  <c r="J22" i="35"/>
  <c r="AG22" i="35" s="1"/>
  <c r="U22" i="35"/>
  <c r="Q22" i="35"/>
  <c r="F22" i="35"/>
  <c r="AL22" i="33"/>
  <c r="AM22" i="33" s="1"/>
  <c r="L22" i="49" s="1"/>
  <c r="BN69" i="35" l="1"/>
  <c r="H53" i="60"/>
  <c r="J53" i="60" s="1"/>
  <c r="I54" i="60" s="1"/>
  <c r="G53" i="60"/>
  <c r="H53" i="59"/>
  <c r="J53" i="59" s="1"/>
  <c r="I54" i="59" s="1"/>
  <c r="G53" i="59"/>
  <c r="H53" i="58"/>
  <c r="J53" i="58" s="1"/>
  <c r="I54" i="58" s="1"/>
  <c r="G53" i="58"/>
  <c r="G53" i="57"/>
  <c r="H53" i="57"/>
  <c r="J53" i="57" s="1"/>
  <c r="I54" i="57" s="1"/>
  <c r="I54" i="56"/>
  <c r="BT69" i="35"/>
  <c r="BU69" i="35" s="1"/>
  <c r="S72" i="55"/>
  <c r="E70" i="50"/>
  <c r="K70" i="50" s="1"/>
  <c r="P72" i="55"/>
  <c r="AH73" i="55"/>
  <c r="Q72" i="55"/>
  <c r="AI70" i="49"/>
  <c r="X70" i="51"/>
  <c r="AD70" i="51" s="1"/>
  <c r="AM70" i="51"/>
  <c r="Z70" i="51"/>
  <c r="AF70" i="51" s="1"/>
  <c r="C70" i="50"/>
  <c r="F70" i="52"/>
  <c r="AJ70" i="49"/>
  <c r="AL70" i="49" s="1"/>
  <c r="I70" i="52"/>
  <c r="K70" i="52"/>
  <c r="D70" i="52"/>
  <c r="J70" i="52" s="1"/>
  <c r="F70" i="50"/>
  <c r="R70" i="50" s="1"/>
  <c r="AH70" i="49"/>
  <c r="Y70" i="51"/>
  <c r="AK70" i="51" s="1"/>
  <c r="AK73" i="55"/>
  <c r="AE70" i="49"/>
  <c r="AW70" i="35"/>
  <c r="AZ70" i="35" s="1"/>
  <c r="AP70" i="35" s="1"/>
  <c r="BL70" i="35" s="1"/>
  <c r="N70" i="50"/>
  <c r="AF70" i="49"/>
  <c r="AG70" i="49"/>
  <c r="AY70" i="33"/>
  <c r="BC70" i="33" s="1"/>
  <c r="AS70" i="33" s="1"/>
  <c r="AX70" i="33" s="1"/>
  <c r="BU70" i="33" s="1"/>
  <c r="D70" i="50"/>
  <c r="AI70" i="51"/>
  <c r="N70" i="52"/>
  <c r="AJ70" i="51"/>
  <c r="AJ73" i="55"/>
  <c r="AB22" i="35"/>
  <c r="K22" i="35"/>
  <c r="AH22" i="35" s="1"/>
  <c r="V22" i="35"/>
  <c r="G22" i="35"/>
  <c r="R22" i="35"/>
  <c r="H72" i="55" l="1"/>
  <c r="G73" i="55" s="1"/>
  <c r="AQ73" i="55" s="1"/>
  <c r="AN70" i="49"/>
  <c r="K53" i="60"/>
  <c r="K53" i="59"/>
  <c r="K53" i="58"/>
  <c r="G53" i="68"/>
  <c r="H54" i="68" s="1"/>
  <c r="K53" i="57"/>
  <c r="B54" i="68"/>
  <c r="D54" i="68"/>
  <c r="Q54" i="56"/>
  <c r="AC54" i="56"/>
  <c r="F54" i="68"/>
  <c r="W54" i="56"/>
  <c r="AI54" i="56"/>
  <c r="X54" i="56"/>
  <c r="C54" i="68"/>
  <c r="E54" i="68"/>
  <c r="AD54" i="56"/>
  <c r="AJ54" i="56"/>
  <c r="R54" i="56"/>
  <c r="K53" i="56"/>
  <c r="Q70" i="50"/>
  <c r="P70" i="52"/>
  <c r="AX70" i="35"/>
  <c r="AN70" i="35" s="1"/>
  <c r="BD70" i="35" s="1"/>
  <c r="AH70" i="51"/>
  <c r="AL70" i="51"/>
  <c r="E73" i="55"/>
  <c r="AO73" i="55" s="1"/>
  <c r="AK70" i="49"/>
  <c r="R70" i="52"/>
  <c r="L70" i="52"/>
  <c r="F73" i="55"/>
  <c r="AP73" i="55" s="1"/>
  <c r="Z73" i="55"/>
  <c r="V74" i="55" s="1"/>
  <c r="AM70" i="49"/>
  <c r="I70" i="50"/>
  <c r="O70" i="50"/>
  <c r="D73" i="55"/>
  <c r="AN73" i="55" s="1"/>
  <c r="AE70" i="51"/>
  <c r="BA70" i="35"/>
  <c r="AQ70" i="35" s="1"/>
  <c r="AR72" i="55"/>
  <c r="G70" i="52"/>
  <c r="AY70" i="35"/>
  <c r="AO70" i="35" s="1"/>
  <c r="BK70" i="35" s="1"/>
  <c r="M70" i="50"/>
  <c r="AM70" i="35"/>
  <c r="BI70" i="35" s="1"/>
  <c r="L70" i="50"/>
  <c r="G70" i="50"/>
  <c r="AB70" i="51"/>
  <c r="I72" i="55"/>
  <c r="AS72" i="55" s="1"/>
  <c r="M70" i="52"/>
  <c r="C73" i="55"/>
  <c r="AM73" i="55" s="1"/>
  <c r="AZ70" i="33"/>
  <c r="BB70" i="33"/>
  <c r="AR70" i="33" s="1"/>
  <c r="AW70" i="33" s="1"/>
  <c r="BT70" i="33" s="1"/>
  <c r="BA70" i="33"/>
  <c r="AQ70" i="33" s="1"/>
  <c r="AV70" i="33" s="1"/>
  <c r="BS70" i="33" s="1"/>
  <c r="BK70" i="33"/>
  <c r="AO70" i="33"/>
  <c r="AU70" i="35"/>
  <c r="BR70" i="35" s="1"/>
  <c r="AN70" i="51"/>
  <c r="AO70" i="51" s="1"/>
  <c r="P70" i="50"/>
  <c r="J70" i="50"/>
  <c r="BF70" i="35"/>
  <c r="BO70" i="33"/>
  <c r="L22" i="35"/>
  <c r="AI22" i="35" s="1"/>
  <c r="AJ22" i="35" s="1"/>
  <c r="AC22" i="35"/>
  <c r="AD22" i="35" s="1"/>
  <c r="W22" i="35"/>
  <c r="X22" i="35"/>
  <c r="BI70" i="33"/>
  <c r="AJ54" i="60" l="1"/>
  <c r="AL54" i="56"/>
  <c r="E54" i="56"/>
  <c r="AJ54" i="59"/>
  <c r="AJ54" i="58"/>
  <c r="AJ54" i="57"/>
  <c r="Q54" i="60"/>
  <c r="S54" i="60" s="1"/>
  <c r="Q54" i="59"/>
  <c r="S54" i="59" s="1"/>
  <c r="Q54" i="57"/>
  <c r="S54" i="57" s="1"/>
  <c r="S54" i="56"/>
  <c r="Q54" i="58"/>
  <c r="S54" i="58" s="1"/>
  <c r="AC54" i="60"/>
  <c r="AE54" i="60" s="1"/>
  <c r="AC54" i="59"/>
  <c r="AE54" i="59" s="1"/>
  <c r="AC54" i="57"/>
  <c r="AE54" i="57" s="1"/>
  <c r="AC54" i="58"/>
  <c r="AE54" i="58" s="1"/>
  <c r="AE54" i="56"/>
  <c r="X54" i="59"/>
  <c r="Z54" i="56"/>
  <c r="X54" i="57"/>
  <c r="D54" i="56"/>
  <c r="X54" i="60"/>
  <c r="X54" i="58"/>
  <c r="AI54" i="60"/>
  <c r="AK54" i="60" s="1"/>
  <c r="AI54" i="57"/>
  <c r="AK54" i="57" s="1"/>
  <c r="AI54" i="58"/>
  <c r="AK54" i="58" s="1"/>
  <c r="AK54" i="56"/>
  <c r="AI54" i="59"/>
  <c r="AK54" i="59" s="1"/>
  <c r="W54" i="59"/>
  <c r="Y54" i="59" s="1"/>
  <c r="W54" i="60"/>
  <c r="Y54" i="60" s="1"/>
  <c r="W54" i="57"/>
  <c r="Y54" i="57" s="1"/>
  <c r="Y54" i="56"/>
  <c r="W54" i="58"/>
  <c r="Y54" i="58" s="1"/>
  <c r="AF54" i="56"/>
  <c r="F54" i="56"/>
  <c r="AD54" i="60"/>
  <c r="AD54" i="58"/>
  <c r="AD54" i="57"/>
  <c r="AD54" i="59"/>
  <c r="T54" i="56"/>
  <c r="R54" i="60"/>
  <c r="R54" i="57"/>
  <c r="C54" i="56"/>
  <c r="R54" i="59"/>
  <c r="R54" i="58"/>
  <c r="S70" i="52"/>
  <c r="T70" i="52" s="1"/>
  <c r="K73" i="55"/>
  <c r="AC70" i="49"/>
  <c r="AA71" i="49" s="1"/>
  <c r="E71" i="50" s="1"/>
  <c r="Q71" i="50" s="1"/>
  <c r="S70" i="50"/>
  <c r="T70" i="50" s="1"/>
  <c r="BC70" i="35"/>
  <c r="BB70" i="35"/>
  <c r="X74" i="55"/>
  <c r="AV73" i="55"/>
  <c r="AS70" i="35"/>
  <c r="BP70" i="35" s="1"/>
  <c r="AX73" i="55"/>
  <c r="L73" i="55"/>
  <c r="N73" i="55"/>
  <c r="AU73" i="55"/>
  <c r="M73" i="55"/>
  <c r="O73" i="55"/>
  <c r="Q73" i="55" s="1"/>
  <c r="AW73" i="55"/>
  <c r="BJ70" i="35"/>
  <c r="AR70" i="35"/>
  <c r="BO70" i="35" s="1"/>
  <c r="U74" i="55"/>
  <c r="BE70" i="35"/>
  <c r="AT73" i="55"/>
  <c r="AA73" i="55"/>
  <c r="BG70" i="35"/>
  <c r="BM70" i="35"/>
  <c r="AV70" i="35"/>
  <c r="BS70" i="35" s="1"/>
  <c r="AT70" i="35"/>
  <c r="BQ70" i="35" s="1"/>
  <c r="BH70" i="35"/>
  <c r="W74" i="55"/>
  <c r="Y74" i="55"/>
  <c r="J73" i="55"/>
  <c r="Z71" i="51"/>
  <c r="AF71" i="51" s="1"/>
  <c r="BN70" i="33"/>
  <c r="BH70" i="33"/>
  <c r="BM70" i="33"/>
  <c r="BD70" i="33"/>
  <c r="AT70" i="33"/>
  <c r="BQ70" i="33" s="1"/>
  <c r="BE70" i="33"/>
  <c r="BG70" i="33"/>
  <c r="BL70" i="33"/>
  <c r="AP70" i="33"/>
  <c r="AK22" i="35"/>
  <c r="Y71" i="49" l="1"/>
  <c r="X71" i="51" s="1"/>
  <c r="AJ71" i="51" s="1"/>
  <c r="AB71" i="49"/>
  <c r="Z71" i="49"/>
  <c r="D71" i="52" s="1"/>
  <c r="P71" i="52" s="1"/>
  <c r="E71" i="52"/>
  <c r="Q71" i="52" s="1"/>
  <c r="AB74" i="55"/>
  <c r="AD70" i="49"/>
  <c r="X71" i="49"/>
  <c r="AF71" i="49" s="1"/>
  <c r="AF54" i="60"/>
  <c r="AG55" i="60" s="1"/>
  <c r="F54" i="60"/>
  <c r="T54" i="60"/>
  <c r="C54" i="60"/>
  <c r="AL54" i="60"/>
  <c r="AM55" i="60" s="1"/>
  <c r="E54" i="60"/>
  <c r="Z54" i="60"/>
  <c r="AA55" i="60" s="1"/>
  <c r="D54" i="60"/>
  <c r="T54" i="59"/>
  <c r="U55" i="59" s="1"/>
  <c r="C54" i="59"/>
  <c r="Z54" i="59"/>
  <c r="D54" i="59"/>
  <c r="U55" i="56"/>
  <c r="AF54" i="59"/>
  <c r="AG55" i="59" s="1"/>
  <c r="F54" i="59"/>
  <c r="AL54" i="59"/>
  <c r="AM55" i="59" s="1"/>
  <c r="E54" i="59"/>
  <c r="Z54" i="58"/>
  <c r="AA55" i="58" s="1"/>
  <c r="D54" i="58"/>
  <c r="AL54" i="58"/>
  <c r="AM55" i="58" s="1"/>
  <c r="E54" i="58"/>
  <c r="T54" i="58"/>
  <c r="U55" i="58" s="1"/>
  <c r="C54" i="58"/>
  <c r="AF54" i="58"/>
  <c r="AG55" i="58" s="1"/>
  <c r="F54" i="58"/>
  <c r="AF54" i="57"/>
  <c r="AG55" i="57" s="1"/>
  <c r="F54" i="57"/>
  <c r="E54" i="57"/>
  <c r="AL54" i="57"/>
  <c r="AM55" i="57" s="1"/>
  <c r="B54" i="56"/>
  <c r="Z54" i="57"/>
  <c r="AA55" i="57" s="1"/>
  <c r="D54" i="57"/>
  <c r="C54" i="57"/>
  <c r="T54" i="57"/>
  <c r="U55" i="57" s="1"/>
  <c r="AG55" i="56"/>
  <c r="AA55" i="56"/>
  <c r="AM55" i="56"/>
  <c r="U55" i="60"/>
  <c r="AA55" i="59"/>
  <c r="K71" i="50"/>
  <c r="P73" i="55"/>
  <c r="R73" i="55"/>
  <c r="H73" i="55" s="1"/>
  <c r="E74" i="55" s="1"/>
  <c r="S73" i="55"/>
  <c r="C71" i="50"/>
  <c r="O71" i="50" s="1"/>
  <c r="BN70" i="35"/>
  <c r="AE74" i="55"/>
  <c r="AL71" i="51"/>
  <c r="AF74" i="55"/>
  <c r="AD74" i="55"/>
  <c r="J71" i="52"/>
  <c r="BT70" i="35"/>
  <c r="AC74" i="55"/>
  <c r="K71" i="52"/>
  <c r="AG74" i="55"/>
  <c r="AJ74" i="55" s="1"/>
  <c r="F71" i="52"/>
  <c r="R71" i="52" s="1"/>
  <c r="AD71" i="51"/>
  <c r="Y71" i="51"/>
  <c r="AE71" i="51" s="1"/>
  <c r="BP70" i="33"/>
  <c r="C71" i="52"/>
  <c r="O71" i="52" s="1"/>
  <c r="D71" i="50"/>
  <c r="J71" i="50" s="1"/>
  <c r="AU70" i="33"/>
  <c r="BR70" i="33" s="1"/>
  <c r="BV70" i="33" s="1"/>
  <c r="BJ70" i="33"/>
  <c r="BF70" i="33"/>
  <c r="AU22" i="49"/>
  <c r="D23" i="49"/>
  <c r="F23" i="49"/>
  <c r="J22" i="49"/>
  <c r="G23" i="49"/>
  <c r="E23" i="49"/>
  <c r="C23" i="49"/>
  <c r="AY71" i="33" l="1"/>
  <c r="BK71" i="33" s="1"/>
  <c r="W71" i="51"/>
  <c r="AI71" i="51" s="1"/>
  <c r="AW71" i="35"/>
  <c r="AM71" i="35" s="1"/>
  <c r="BC71" i="35" s="1"/>
  <c r="AG71" i="49"/>
  <c r="AH71" i="49"/>
  <c r="AE71" i="49"/>
  <c r="AJ71" i="49"/>
  <c r="AK71" i="49" s="1"/>
  <c r="B71" i="52"/>
  <c r="H71" i="52" s="1"/>
  <c r="AI71" i="49"/>
  <c r="AA71" i="51"/>
  <c r="F71" i="50"/>
  <c r="B71" i="50"/>
  <c r="N71" i="50" s="1"/>
  <c r="B54" i="60"/>
  <c r="B54" i="57"/>
  <c r="G54" i="57" s="1"/>
  <c r="B54" i="59"/>
  <c r="H54" i="59" s="1"/>
  <c r="J54" i="59" s="1"/>
  <c r="I55" i="59" s="1"/>
  <c r="B54" i="58"/>
  <c r="H54" i="56"/>
  <c r="J54" i="56" s="1"/>
  <c r="G54" i="56"/>
  <c r="I71" i="50"/>
  <c r="AK74" i="55"/>
  <c r="BU70" i="35"/>
  <c r="AZ71" i="35"/>
  <c r="AP71" i="35" s="1"/>
  <c r="BL71" i="35" s="1"/>
  <c r="AI74" i="55"/>
  <c r="AH74" i="55"/>
  <c r="BA71" i="35"/>
  <c r="AQ71" i="35" s="1"/>
  <c r="AV71" i="35" s="1"/>
  <c r="BS71" i="35" s="1"/>
  <c r="L71" i="52"/>
  <c r="M71" i="50"/>
  <c r="G71" i="50"/>
  <c r="P71" i="50"/>
  <c r="AZ71" i="33"/>
  <c r="AP71" i="33" s="1"/>
  <c r="AU71" i="33" s="1"/>
  <c r="BR71" i="33" s="1"/>
  <c r="AK71" i="51"/>
  <c r="BA71" i="33"/>
  <c r="AQ71" i="33" s="1"/>
  <c r="AV71" i="33" s="1"/>
  <c r="BS71" i="33" s="1"/>
  <c r="AO71" i="33"/>
  <c r="AT71" i="33" s="1"/>
  <c r="BQ71" i="33" s="1"/>
  <c r="BC71" i="33"/>
  <c r="BO71" i="33" s="1"/>
  <c r="AY71" i="35"/>
  <c r="AO71" i="35" s="1"/>
  <c r="AT71" i="35" s="1"/>
  <c r="BQ71" i="35" s="1"/>
  <c r="AX71" i="35"/>
  <c r="AN71" i="35" s="1"/>
  <c r="BJ71" i="35" s="1"/>
  <c r="AB71" i="51"/>
  <c r="BW70" i="33"/>
  <c r="I71" i="52"/>
  <c r="AR71" i="35"/>
  <c r="BO71" i="35" s="1"/>
  <c r="BI71" i="35"/>
  <c r="AH71" i="51"/>
  <c r="AC71" i="51"/>
  <c r="I73" i="55"/>
  <c r="AS73" i="55" s="1"/>
  <c r="D74" i="55"/>
  <c r="G74" i="55"/>
  <c r="AQ74" i="55" s="1"/>
  <c r="C74" i="55"/>
  <c r="AM74" i="55" s="1"/>
  <c r="AR73" i="55"/>
  <c r="F74" i="55"/>
  <c r="AS71" i="35"/>
  <c r="BP71" i="35" s="1"/>
  <c r="BM71" i="35"/>
  <c r="BG71" i="35"/>
  <c r="AW23" i="49"/>
  <c r="M23" i="49"/>
  <c r="M23" i="35"/>
  <c r="B23" i="51"/>
  <c r="AP23" i="49"/>
  <c r="K23" i="49"/>
  <c r="O23" i="33"/>
  <c r="R23" i="49"/>
  <c r="AR23" i="49"/>
  <c r="AY23" i="49"/>
  <c r="O23" i="49"/>
  <c r="D23" i="51"/>
  <c r="BA23" i="49"/>
  <c r="Q23" i="49"/>
  <c r="F23" i="51"/>
  <c r="AT23" i="49"/>
  <c r="AV22" i="49"/>
  <c r="P23" i="49"/>
  <c r="AS23" i="49"/>
  <c r="AZ23" i="49"/>
  <c r="E23" i="51"/>
  <c r="C23" i="51"/>
  <c r="AQ23" i="49"/>
  <c r="AX23" i="49"/>
  <c r="N23" i="49"/>
  <c r="AO74" i="55"/>
  <c r="BK71" i="35" l="1"/>
  <c r="BB71" i="33"/>
  <c r="AR71" i="33" s="1"/>
  <c r="AW71" i="33" s="1"/>
  <c r="BT71" i="33" s="1"/>
  <c r="H71" i="50"/>
  <c r="AN71" i="49"/>
  <c r="BF71" i="35"/>
  <c r="AM71" i="49"/>
  <c r="AC71" i="49" s="1"/>
  <c r="AD71" i="49" s="1"/>
  <c r="Z74" i="55"/>
  <c r="V75" i="55" s="1"/>
  <c r="BE71" i="35"/>
  <c r="AU71" i="35"/>
  <c r="BR71" i="35" s="1"/>
  <c r="G71" i="52"/>
  <c r="AL71" i="49"/>
  <c r="R71" i="50"/>
  <c r="S71" i="50" s="1"/>
  <c r="T71" i="50" s="1"/>
  <c r="L71" i="50"/>
  <c r="AN71" i="51"/>
  <c r="AO71" i="51" s="1"/>
  <c r="N71" i="52"/>
  <c r="S71" i="52" s="1"/>
  <c r="T71" i="52" s="1"/>
  <c r="AM71" i="51"/>
  <c r="AG71" i="51"/>
  <c r="M71" i="52"/>
  <c r="H54" i="57"/>
  <c r="J54" i="57" s="1"/>
  <c r="I55" i="57" s="1"/>
  <c r="K54" i="57" s="1"/>
  <c r="H54" i="60"/>
  <c r="J54" i="60" s="1"/>
  <c r="I55" i="60" s="1"/>
  <c r="G54" i="60"/>
  <c r="G54" i="59"/>
  <c r="K54" i="59"/>
  <c r="H54" i="58"/>
  <c r="J54" i="58" s="1"/>
  <c r="I55" i="58" s="1"/>
  <c r="G54" i="58"/>
  <c r="I55" i="56"/>
  <c r="BH71" i="33"/>
  <c r="BF71" i="33"/>
  <c r="BL71" i="33"/>
  <c r="BN71" i="33"/>
  <c r="AS71" i="33"/>
  <c r="AX71" i="33" s="1"/>
  <c r="BU71" i="33" s="1"/>
  <c r="BM71" i="33"/>
  <c r="BG71" i="33"/>
  <c r="BE71" i="33"/>
  <c r="BB71" i="35"/>
  <c r="BD71" i="33"/>
  <c r="BH71" i="35"/>
  <c r="BD71" i="35"/>
  <c r="AT74" i="55"/>
  <c r="M74" i="55"/>
  <c r="AV74" i="55"/>
  <c r="AX74" i="55"/>
  <c r="O74" i="55"/>
  <c r="R74" i="55" s="1"/>
  <c r="J74" i="55"/>
  <c r="AW74" i="55"/>
  <c r="K74" i="55"/>
  <c r="AP74" i="55"/>
  <c r="N74" i="55"/>
  <c r="AN74" i="55"/>
  <c r="L74" i="55"/>
  <c r="AU74" i="55"/>
  <c r="BN71" i="35"/>
  <c r="BT71" i="35"/>
  <c r="K23" i="51"/>
  <c r="Q23" i="51"/>
  <c r="L23" i="51"/>
  <c r="R23" i="51"/>
  <c r="R23" i="33"/>
  <c r="F23" i="33" s="1"/>
  <c r="AD23" i="33" s="1"/>
  <c r="S23" i="33"/>
  <c r="G23" i="33" s="1"/>
  <c r="AE23" i="33" s="1"/>
  <c r="Q23" i="33"/>
  <c r="E23" i="33" s="1"/>
  <c r="AC23" i="33" s="1"/>
  <c r="P23" i="33"/>
  <c r="D23" i="33" s="1"/>
  <c r="AB23" i="33" s="1"/>
  <c r="M23" i="51"/>
  <c r="N23" i="51"/>
  <c r="G23" i="51"/>
  <c r="H23" i="51"/>
  <c r="J23" i="51"/>
  <c r="P23" i="51"/>
  <c r="N23" i="35"/>
  <c r="C23" i="33"/>
  <c r="O23" i="51"/>
  <c r="I23" i="51"/>
  <c r="C23" i="35"/>
  <c r="T23" i="49"/>
  <c r="V23" i="49"/>
  <c r="S23" i="49"/>
  <c r="U23" i="49"/>
  <c r="BV71" i="33"/>
  <c r="X75" i="55" l="1"/>
  <c r="U75" i="55"/>
  <c r="W75" i="55"/>
  <c r="Y75" i="55"/>
  <c r="AF75" i="55" s="1"/>
  <c r="AA74" i="55"/>
  <c r="K54" i="60"/>
  <c r="G54" i="68"/>
  <c r="K54" i="58"/>
  <c r="X55" i="56"/>
  <c r="F55" i="68"/>
  <c r="Q55" i="56"/>
  <c r="D55" i="68"/>
  <c r="AD55" i="56"/>
  <c r="C55" i="68"/>
  <c r="W55" i="56"/>
  <c r="E55" i="68"/>
  <c r="R55" i="56"/>
  <c r="AI55" i="56"/>
  <c r="AJ55" i="56"/>
  <c r="AC55" i="56"/>
  <c r="B55" i="68"/>
  <c r="K54" i="56"/>
  <c r="H55" i="68"/>
  <c r="AA72" i="49"/>
  <c r="E72" i="52" s="1"/>
  <c r="Z72" i="49"/>
  <c r="D72" i="52" s="1"/>
  <c r="J72" i="52" s="1"/>
  <c r="BP71" i="33"/>
  <c r="AB72" i="49"/>
  <c r="F72" i="50" s="1"/>
  <c r="L72" i="50" s="1"/>
  <c r="X72" i="49"/>
  <c r="W72" i="51" s="1"/>
  <c r="AD75" i="55"/>
  <c r="B72" i="52"/>
  <c r="H72" i="52" s="1"/>
  <c r="AG75" i="55"/>
  <c r="AC75" i="55"/>
  <c r="AA72" i="51"/>
  <c r="AG72" i="51" s="1"/>
  <c r="AE75" i="55"/>
  <c r="AB75" i="55"/>
  <c r="Y72" i="49"/>
  <c r="C72" i="52" s="1"/>
  <c r="I72" i="52" s="1"/>
  <c r="BJ71" i="33"/>
  <c r="BI71" i="33"/>
  <c r="Z72" i="51"/>
  <c r="AL72" i="51" s="1"/>
  <c r="E72" i="50"/>
  <c r="Q72" i="50" s="1"/>
  <c r="B72" i="50"/>
  <c r="H72" i="50" s="1"/>
  <c r="Q74" i="55"/>
  <c r="P74" i="55"/>
  <c r="S74" i="55"/>
  <c r="BW71" i="33"/>
  <c r="I23" i="33"/>
  <c r="H23" i="49"/>
  <c r="H23" i="33"/>
  <c r="BU71" i="35"/>
  <c r="O23" i="35"/>
  <c r="D23" i="35"/>
  <c r="K23" i="33"/>
  <c r="L23" i="33"/>
  <c r="N23" i="33"/>
  <c r="S23" i="35"/>
  <c r="Y23" i="35"/>
  <c r="H23" i="35"/>
  <c r="AE23" i="35" s="1"/>
  <c r="M23" i="33"/>
  <c r="S23" i="51"/>
  <c r="T23" i="51" s="1"/>
  <c r="Z23" i="33"/>
  <c r="J23" i="33"/>
  <c r="AA23" i="33"/>
  <c r="T23" i="33"/>
  <c r="AC72" i="51"/>
  <c r="AI72" i="51"/>
  <c r="K72" i="52"/>
  <c r="Q72" i="52"/>
  <c r="N72" i="52" l="1"/>
  <c r="F72" i="52"/>
  <c r="R72" i="52" s="1"/>
  <c r="AC55" i="59"/>
  <c r="AE55" i="59" s="1"/>
  <c r="AC55" i="58"/>
  <c r="AE55" i="58" s="1"/>
  <c r="AC55" i="57"/>
  <c r="AE55" i="57" s="1"/>
  <c r="AE55" i="56"/>
  <c r="AC55" i="60"/>
  <c r="AE55" i="60" s="1"/>
  <c r="E55" i="56"/>
  <c r="AJ55" i="59"/>
  <c r="AJ55" i="60"/>
  <c r="AL55" i="56"/>
  <c r="AJ55" i="58"/>
  <c r="AJ55" i="57"/>
  <c r="Q55" i="59"/>
  <c r="S55" i="59" s="1"/>
  <c r="Q55" i="60"/>
  <c r="S55" i="60" s="1"/>
  <c r="S55" i="56"/>
  <c r="Q55" i="58"/>
  <c r="S55" i="58" s="1"/>
  <c r="Q55" i="57"/>
  <c r="S55" i="57" s="1"/>
  <c r="W55" i="60"/>
  <c r="Y55" i="60" s="1"/>
  <c r="Y55" i="56"/>
  <c r="W55" i="58"/>
  <c r="Y55" i="58" s="1"/>
  <c r="W55" i="59"/>
  <c r="Y55" i="59" s="1"/>
  <c r="W55" i="57"/>
  <c r="Y55" i="57" s="1"/>
  <c r="AD55" i="58"/>
  <c r="AD55" i="60"/>
  <c r="AF55" i="56"/>
  <c r="AD55" i="57"/>
  <c r="F55" i="56"/>
  <c r="AD55" i="59"/>
  <c r="AK55" i="56"/>
  <c r="AI55" i="57"/>
  <c r="AK55" i="57" s="1"/>
  <c r="AI55" i="58"/>
  <c r="AK55" i="58" s="1"/>
  <c r="AI55" i="59"/>
  <c r="AK55" i="59" s="1"/>
  <c r="AI55" i="60"/>
  <c r="AK55" i="60" s="1"/>
  <c r="T55" i="56"/>
  <c r="R55" i="58"/>
  <c r="R55" i="60"/>
  <c r="R55" i="59"/>
  <c r="C55" i="56"/>
  <c r="R55" i="57"/>
  <c r="X55" i="57"/>
  <c r="D55" i="56"/>
  <c r="Z55" i="56"/>
  <c r="X55" i="60"/>
  <c r="X55" i="59"/>
  <c r="X55" i="58"/>
  <c r="R72" i="50"/>
  <c r="P72" i="52"/>
  <c r="Y72" i="51"/>
  <c r="AK72" i="51" s="1"/>
  <c r="AY72" i="33"/>
  <c r="AO72" i="33" s="1"/>
  <c r="AT72" i="33" s="1"/>
  <c r="BQ72" i="33" s="1"/>
  <c r="AF72" i="51"/>
  <c r="X72" i="51"/>
  <c r="AD72" i="51" s="1"/>
  <c r="D72" i="50"/>
  <c r="P72" i="50" s="1"/>
  <c r="K72" i="50"/>
  <c r="AM72" i="51"/>
  <c r="AE72" i="49"/>
  <c r="AJ72" i="49"/>
  <c r="AL72" i="49" s="1"/>
  <c r="AI72" i="49"/>
  <c r="AF72" i="49"/>
  <c r="AW72" i="35"/>
  <c r="AM72" i="35" s="1"/>
  <c r="BI72" i="35" s="1"/>
  <c r="L72" i="52"/>
  <c r="AG72" i="49"/>
  <c r="AJ75" i="55"/>
  <c r="AH75" i="55"/>
  <c r="AK75" i="55"/>
  <c r="AI75" i="55"/>
  <c r="AH72" i="49"/>
  <c r="C72" i="50"/>
  <c r="N72" i="50"/>
  <c r="AX72" i="35"/>
  <c r="AN72" i="35" s="1"/>
  <c r="BD72" i="35" s="1"/>
  <c r="M72" i="52"/>
  <c r="O72" i="52"/>
  <c r="H74" i="55"/>
  <c r="F75" i="55" s="1"/>
  <c r="G72" i="52"/>
  <c r="AJ23" i="33"/>
  <c r="X23" i="33"/>
  <c r="W23" i="33"/>
  <c r="AI23" i="33"/>
  <c r="AH23" i="33"/>
  <c r="V23" i="33"/>
  <c r="AK23" i="33"/>
  <c r="Y23" i="33"/>
  <c r="AF23" i="33"/>
  <c r="Z23" i="35"/>
  <c r="I23" i="35"/>
  <c r="AF23" i="35" s="1"/>
  <c r="T23" i="35"/>
  <c r="AG23" i="33"/>
  <c r="U23" i="33"/>
  <c r="P23" i="35"/>
  <c r="E23" i="35"/>
  <c r="AG56" i="56" l="1"/>
  <c r="T55" i="60"/>
  <c r="C55" i="60"/>
  <c r="Z55" i="60"/>
  <c r="D55" i="60"/>
  <c r="AL55" i="60"/>
  <c r="AM56" i="60" s="1"/>
  <c r="E55" i="60"/>
  <c r="AF55" i="60"/>
  <c r="AG56" i="60" s="1"/>
  <c r="F55" i="60"/>
  <c r="AL55" i="59"/>
  <c r="AM56" i="59" s="1"/>
  <c r="E55" i="59"/>
  <c r="T55" i="59"/>
  <c r="U56" i="59" s="1"/>
  <c r="C55" i="59"/>
  <c r="Z55" i="59"/>
  <c r="AA56" i="59" s="1"/>
  <c r="D55" i="59"/>
  <c r="AF55" i="59"/>
  <c r="AG56" i="59" s="1"/>
  <c r="F55" i="59"/>
  <c r="AL55" i="58"/>
  <c r="AM56" i="58" s="1"/>
  <c r="E55" i="58"/>
  <c r="AA56" i="56"/>
  <c r="AF55" i="58"/>
  <c r="AG56" i="58" s="1"/>
  <c r="F55" i="58"/>
  <c r="T55" i="58"/>
  <c r="C55" i="58"/>
  <c r="B55" i="58" s="1"/>
  <c r="B55" i="56"/>
  <c r="G55" i="56" s="1"/>
  <c r="Z55" i="58"/>
  <c r="AA56" i="58" s="1"/>
  <c r="D55" i="58"/>
  <c r="Z55" i="57"/>
  <c r="AA56" i="57" s="1"/>
  <c r="D55" i="57"/>
  <c r="U56" i="60"/>
  <c r="AA56" i="60"/>
  <c r="U56" i="58"/>
  <c r="AL55" i="57"/>
  <c r="AM56" i="57" s="1"/>
  <c r="E55" i="57"/>
  <c r="C55" i="57"/>
  <c r="T55" i="57"/>
  <c r="U56" i="57" s="1"/>
  <c r="U56" i="56"/>
  <c r="AF55" i="57"/>
  <c r="AG56" i="57" s="1"/>
  <c r="F55" i="57"/>
  <c r="AM56" i="56"/>
  <c r="BA72" i="33"/>
  <c r="AQ72" i="33" s="1"/>
  <c r="AV72" i="33" s="1"/>
  <c r="BS72" i="33" s="1"/>
  <c r="BE72" i="33"/>
  <c r="BB72" i="33"/>
  <c r="AR72" i="33" s="1"/>
  <c r="AW72" i="33" s="1"/>
  <c r="BT72" i="33" s="1"/>
  <c r="BC72" i="33"/>
  <c r="AS72" i="33" s="1"/>
  <c r="AX72" i="33" s="1"/>
  <c r="BU72" i="33" s="1"/>
  <c r="J72" i="50"/>
  <c r="M72" i="50"/>
  <c r="AZ72" i="33"/>
  <c r="AP72" i="33" s="1"/>
  <c r="AU72" i="33" s="1"/>
  <c r="BR72" i="33" s="1"/>
  <c r="BK72" i="33"/>
  <c r="BA72" i="35"/>
  <c r="AQ72" i="35" s="1"/>
  <c r="AV72" i="35" s="1"/>
  <c r="BS72" i="35" s="1"/>
  <c r="Z75" i="55"/>
  <c r="V76" i="55" s="1"/>
  <c r="AB72" i="51"/>
  <c r="AE72" i="51"/>
  <c r="BN72" i="33"/>
  <c r="AR72" i="35"/>
  <c r="BO72" i="35" s="1"/>
  <c r="AJ72" i="51"/>
  <c r="AN72" i="51" s="1"/>
  <c r="AO72" i="51" s="1"/>
  <c r="AH72" i="51"/>
  <c r="S72" i="52"/>
  <c r="T72" i="52" s="1"/>
  <c r="BC72" i="35"/>
  <c r="G72" i="50"/>
  <c r="BM72" i="33"/>
  <c r="AZ72" i="35"/>
  <c r="AP72" i="35" s="1"/>
  <c r="BL72" i="35" s="1"/>
  <c r="AY72" i="35"/>
  <c r="AO72" i="35" s="1"/>
  <c r="BE72" i="35" s="1"/>
  <c r="AK72" i="49"/>
  <c r="AN72" i="49"/>
  <c r="AM72" i="49"/>
  <c r="I72" i="50"/>
  <c r="O72" i="50"/>
  <c r="S72" i="50" s="1"/>
  <c r="T72" i="50" s="1"/>
  <c r="BG72" i="33"/>
  <c r="I74" i="55"/>
  <c r="AS74" i="55" s="1"/>
  <c r="AS72" i="35"/>
  <c r="BP72" i="35" s="1"/>
  <c r="G75" i="55"/>
  <c r="AQ75" i="55" s="1"/>
  <c r="BJ72" i="35"/>
  <c r="C75" i="55"/>
  <c r="AM75" i="55" s="1"/>
  <c r="AR74" i="55"/>
  <c r="D75" i="55"/>
  <c r="E75" i="55"/>
  <c r="AO75" i="55" s="1"/>
  <c r="AL23" i="33"/>
  <c r="AM23" i="33" s="1"/>
  <c r="L23" i="49" s="1"/>
  <c r="AA23" i="35"/>
  <c r="J23" i="35"/>
  <c r="AG23" i="35" s="1"/>
  <c r="U23" i="35"/>
  <c r="Q23" i="35"/>
  <c r="F23" i="35"/>
  <c r="AN75" i="55"/>
  <c r="AP75" i="55"/>
  <c r="H55" i="56" l="1"/>
  <c r="J55" i="56" s="1"/>
  <c r="B55" i="60"/>
  <c r="B55" i="59"/>
  <c r="B55" i="57"/>
  <c r="H55" i="57" s="1"/>
  <c r="J55" i="57" s="1"/>
  <c r="I56" i="57" s="1"/>
  <c r="H55" i="58"/>
  <c r="J55" i="58" s="1"/>
  <c r="I56" i="58" s="1"/>
  <c r="G55" i="58"/>
  <c r="I56" i="56"/>
  <c r="BL72" i="33"/>
  <c r="BI72" i="33"/>
  <c r="BV72" i="33"/>
  <c r="BH72" i="33"/>
  <c r="BO72" i="33"/>
  <c r="BJ72" i="33"/>
  <c r="BD72" i="33"/>
  <c r="BF72" i="33"/>
  <c r="W76" i="55"/>
  <c r="AD76" i="55" s="1"/>
  <c r="BG72" i="35"/>
  <c r="BM72" i="35"/>
  <c r="U76" i="55"/>
  <c r="AE76" i="55" s="1"/>
  <c r="AA75" i="55"/>
  <c r="Y76" i="55"/>
  <c r="X76" i="55"/>
  <c r="BH72" i="35"/>
  <c r="BB72" i="35"/>
  <c r="AU72" i="35"/>
  <c r="BR72" i="35" s="1"/>
  <c r="BF72" i="35"/>
  <c r="AC72" i="49"/>
  <c r="AB73" i="49" s="1"/>
  <c r="F73" i="52" s="1"/>
  <c r="BK72" i="35"/>
  <c r="AT72" i="35"/>
  <c r="BQ72" i="35" s="1"/>
  <c r="AU75" i="55"/>
  <c r="N75" i="55"/>
  <c r="K75" i="55"/>
  <c r="M75" i="55"/>
  <c r="AW75" i="55"/>
  <c r="AT75" i="55"/>
  <c r="AV75" i="55"/>
  <c r="J75" i="55"/>
  <c r="O75" i="55"/>
  <c r="R75" i="55" s="1"/>
  <c r="AX75" i="55"/>
  <c r="L75" i="55"/>
  <c r="AB23" i="35"/>
  <c r="V23" i="35"/>
  <c r="K23" i="35"/>
  <c r="AH23" i="35" s="1"/>
  <c r="G23" i="35"/>
  <c r="R23" i="35"/>
  <c r="BN72" i="35" l="1"/>
  <c r="H55" i="60"/>
  <c r="J55" i="60" s="1"/>
  <c r="I56" i="60" s="1"/>
  <c r="G55" i="60"/>
  <c r="H55" i="59"/>
  <c r="J55" i="59" s="1"/>
  <c r="I56" i="59" s="1"/>
  <c r="X56" i="56" s="1"/>
  <c r="G55" i="59"/>
  <c r="G55" i="57"/>
  <c r="K55" i="58"/>
  <c r="K55" i="57"/>
  <c r="K55" i="56"/>
  <c r="BP72" i="33"/>
  <c r="BW72" i="33" s="1"/>
  <c r="F73" i="50"/>
  <c r="R73" i="50" s="1"/>
  <c r="AD72" i="49"/>
  <c r="BT72" i="35"/>
  <c r="AG76" i="55"/>
  <c r="AJ76" i="55" s="1"/>
  <c r="BU72" i="35"/>
  <c r="AF76" i="55"/>
  <c r="AB76" i="55"/>
  <c r="AC76" i="55"/>
  <c r="Y73" i="49"/>
  <c r="Z73" i="49"/>
  <c r="AA73" i="49"/>
  <c r="E73" i="50" s="1"/>
  <c r="K73" i="50" s="1"/>
  <c r="AA73" i="51"/>
  <c r="AM73" i="51" s="1"/>
  <c r="X73" i="49"/>
  <c r="B73" i="52" s="1"/>
  <c r="Z73" i="51"/>
  <c r="AL73" i="51" s="1"/>
  <c r="S75" i="55"/>
  <c r="Q75" i="55"/>
  <c r="P75" i="55"/>
  <c r="AC23" i="35"/>
  <c r="AD23" i="35" s="1"/>
  <c r="W23" i="35"/>
  <c r="L23" i="35"/>
  <c r="AI23" i="35" s="1"/>
  <c r="AJ23" i="35" s="1"/>
  <c r="X23" i="35"/>
  <c r="L73" i="52"/>
  <c r="R73" i="52"/>
  <c r="AG73" i="51"/>
  <c r="D56" i="68" l="1"/>
  <c r="B73" i="50"/>
  <c r="W73" i="51"/>
  <c r="AC73" i="51" s="1"/>
  <c r="AH76" i="55"/>
  <c r="AF73" i="49"/>
  <c r="AK76" i="55"/>
  <c r="AI76" i="55"/>
  <c r="B56" i="68"/>
  <c r="E56" i="68"/>
  <c r="AI56" i="56"/>
  <c r="AK56" i="56" s="1"/>
  <c r="W56" i="56"/>
  <c r="Y56" i="56" s="1"/>
  <c r="F56" i="68"/>
  <c r="G55" i="68"/>
  <c r="AC56" i="56"/>
  <c r="AC56" i="59" s="1"/>
  <c r="AE56" i="59" s="1"/>
  <c r="AD56" i="56"/>
  <c r="AD56" i="59" s="1"/>
  <c r="Q56" i="56"/>
  <c r="Q56" i="57" s="1"/>
  <c r="S56" i="57" s="1"/>
  <c r="AJ56" i="56"/>
  <c r="AJ56" i="60" s="1"/>
  <c r="C56" i="68"/>
  <c r="R56" i="56"/>
  <c r="R56" i="60" s="1"/>
  <c r="K55" i="60"/>
  <c r="K55" i="59"/>
  <c r="X56" i="58"/>
  <c r="X56" i="60"/>
  <c r="X56" i="57"/>
  <c r="Z56" i="56"/>
  <c r="X56" i="59"/>
  <c r="D56" i="56"/>
  <c r="AI56" i="60"/>
  <c r="AK56" i="60" s="1"/>
  <c r="AI56" i="57"/>
  <c r="AK56" i="57" s="1"/>
  <c r="AI56" i="58"/>
  <c r="AK56" i="58" s="1"/>
  <c r="W56" i="59"/>
  <c r="Y56" i="59" s="1"/>
  <c r="W56" i="57"/>
  <c r="Y56" i="57" s="1"/>
  <c r="W56" i="60"/>
  <c r="Y56" i="60" s="1"/>
  <c r="W56" i="58"/>
  <c r="Y56" i="58" s="1"/>
  <c r="T56" i="56"/>
  <c r="R56" i="59"/>
  <c r="C56" i="56"/>
  <c r="R56" i="57"/>
  <c r="Q73" i="50"/>
  <c r="L73" i="50"/>
  <c r="AE73" i="49"/>
  <c r="AI73" i="49"/>
  <c r="AY73" i="33"/>
  <c r="BB73" i="33" s="1"/>
  <c r="AR73" i="33" s="1"/>
  <c r="AW73" i="33" s="1"/>
  <c r="BT73" i="33" s="1"/>
  <c r="AH73" i="49"/>
  <c r="E73" i="52"/>
  <c r="K73" i="52" s="1"/>
  <c r="AJ73" i="49"/>
  <c r="AM73" i="49" s="1"/>
  <c r="AG73" i="49"/>
  <c r="D73" i="52"/>
  <c r="Y73" i="51"/>
  <c r="D73" i="50"/>
  <c r="AW73" i="35"/>
  <c r="AM73" i="35" s="1"/>
  <c r="BI73" i="35" s="1"/>
  <c r="X73" i="51"/>
  <c r="C73" i="50"/>
  <c r="C73" i="52"/>
  <c r="G73" i="52" s="1"/>
  <c r="AI73" i="51"/>
  <c r="AF73" i="51"/>
  <c r="H75" i="55"/>
  <c r="G76" i="55" s="1"/>
  <c r="N73" i="52"/>
  <c r="BA73" i="35"/>
  <c r="AQ73" i="35" s="1"/>
  <c r="BG73" i="35" s="1"/>
  <c r="H73" i="50"/>
  <c r="N73" i="50"/>
  <c r="H73" i="52"/>
  <c r="AK23" i="35"/>
  <c r="Q56" i="60" l="1"/>
  <c r="S56" i="60" s="1"/>
  <c r="AD56" i="57"/>
  <c r="F56" i="57" s="1"/>
  <c r="R56" i="58"/>
  <c r="AX73" i="35"/>
  <c r="AN73" i="35" s="1"/>
  <c r="BD73" i="35" s="1"/>
  <c r="AK73" i="49"/>
  <c r="AL56" i="56"/>
  <c r="AM57" i="56" s="1"/>
  <c r="Q56" i="59"/>
  <c r="S56" i="59" s="1"/>
  <c r="M73" i="52"/>
  <c r="AJ56" i="58"/>
  <c r="AL56" i="58" s="1"/>
  <c r="AM57" i="58" s="1"/>
  <c r="Q56" i="58"/>
  <c r="S56" i="58" s="1"/>
  <c r="S56" i="56"/>
  <c r="AZ73" i="35"/>
  <c r="AP73" i="35" s="1"/>
  <c r="BF73" i="35" s="1"/>
  <c r="Q73" i="52"/>
  <c r="AY73" i="35"/>
  <c r="AO73" i="35" s="1"/>
  <c r="BK73" i="35" s="1"/>
  <c r="E56" i="56"/>
  <c r="AI56" i="59"/>
  <c r="AK56" i="59" s="1"/>
  <c r="Z76" i="55"/>
  <c r="AJ56" i="57"/>
  <c r="E56" i="57" s="1"/>
  <c r="AR73" i="35"/>
  <c r="BO73" i="35" s="1"/>
  <c r="AJ56" i="59"/>
  <c r="AL56" i="59" s="1"/>
  <c r="AM57" i="59" s="1"/>
  <c r="AL56" i="60"/>
  <c r="E56" i="60"/>
  <c r="T56" i="60"/>
  <c r="U57" i="60" s="1"/>
  <c r="C56" i="60"/>
  <c r="AF56" i="56"/>
  <c r="AC56" i="57"/>
  <c r="AE56" i="57" s="1"/>
  <c r="AD56" i="58"/>
  <c r="AF56" i="58" s="1"/>
  <c r="H56" i="68"/>
  <c r="AE56" i="56"/>
  <c r="F56" i="56"/>
  <c r="Z56" i="60"/>
  <c r="AA57" i="60" s="1"/>
  <c r="D56" i="60"/>
  <c r="AC56" i="60"/>
  <c r="AE56" i="60" s="1"/>
  <c r="AC56" i="58"/>
  <c r="AE56" i="58" s="1"/>
  <c r="AD56" i="60"/>
  <c r="AF56" i="59"/>
  <c r="AG57" i="59" s="1"/>
  <c r="F56" i="59"/>
  <c r="Z56" i="59"/>
  <c r="AA57" i="59" s="1"/>
  <c r="D56" i="59"/>
  <c r="T56" i="59"/>
  <c r="C56" i="59"/>
  <c r="E56" i="59"/>
  <c r="T56" i="58"/>
  <c r="C56" i="58"/>
  <c r="Z56" i="58"/>
  <c r="AA57" i="58" s="1"/>
  <c r="D56" i="58"/>
  <c r="U57" i="56"/>
  <c r="D56" i="57"/>
  <c r="Z56" i="57"/>
  <c r="AA57" i="57" s="1"/>
  <c r="T56" i="57"/>
  <c r="U57" i="57" s="1"/>
  <c r="C56" i="57"/>
  <c r="AL56" i="57"/>
  <c r="AM57" i="57" s="1"/>
  <c r="AM57" i="60"/>
  <c r="AF56" i="57"/>
  <c r="AA57" i="56"/>
  <c r="BK73" i="33"/>
  <c r="AO73" i="33"/>
  <c r="AT73" i="33" s="1"/>
  <c r="BQ73" i="33" s="1"/>
  <c r="AZ73" i="33"/>
  <c r="AP73" i="33" s="1"/>
  <c r="BA73" i="33"/>
  <c r="BD73" i="33" s="1"/>
  <c r="BN73" i="33"/>
  <c r="BC73" i="33"/>
  <c r="AS73" i="33" s="1"/>
  <c r="AX73" i="33" s="1"/>
  <c r="BU73" i="33" s="1"/>
  <c r="BH73" i="33"/>
  <c r="G73" i="50"/>
  <c r="AN73" i="49"/>
  <c r="AL73" i="49"/>
  <c r="AS73" i="35"/>
  <c r="BP73" i="35" s="1"/>
  <c r="BM73" i="35"/>
  <c r="BC73" i="35"/>
  <c r="O73" i="52"/>
  <c r="I73" i="52"/>
  <c r="P73" i="52"/>
  <c r="J73" i="52"/>
  <c r="AU73" i="35"/>
  <c r="BR73" i="35" s="1"/>
  <c r="O73" i="50"/>
  <c r="I73" i="50"/>
  <c r="AE73" i="51"/>
  <c r="AK73" i="51"/>
  <c r="I75" i="55"/>
  <c r="AD73" i="51"/>
  <c r="AJ73" i="51"/>
  <c r="E76" i="55"/>
  <c r="AB73" i="51"/>
  <c r="AH73" i="51"/>
  <c r="J73" i="50"/>
  <c r="P73" i="50"/>
  <c r="M73" i="50"/>
  <c r="BL73" i="35"/>
  <c r="AV73" i="35"/>
  <c r="BS73" i="35" s="1"/>
  <c r="F76" i="55"/>
  <c r="AP76" i="55" s="1"/>
  <c r="AR75" i="55"/>
  <c r="BO73" i="33"/>
  <c r="BE73" i="35"/>
  <c r="D76" i="55"/>
  <c r="C76" i="55"/>
  <c r="BJ73" i="35"/>
  <c r="AT73" i="35"/>
  <c r="BQ73" i="35" s="1"/>
  <c r="BB73" i="35"/>
  <c r="BH73" i="35"/>
  <c r="AU23" i="49"/>
  <c r="F24" i="49"/>
  <c r="J23" i="49"/>
  <c r="D24" i="49"/>
  <c r="G24" i="49"/>
  <c r="E24" i="49"/>
  <c r="C24" i="49"/>
  <c r="AM76" i="55"/>
  <c r="AS75" i="55"/>
  <c r="AN76" i="55"/>
  <c r="K76" i="55"/>
  <c r="AQ76" i="55"/>
  <c r="AG57" i="58" l="1"/>
  <c r="U57" i="59"/>
  <c r="AG57" i="56"/>
  <c r="Y77" i="55"/>
  <c r="AF77" i="55" s="1"/>
  <c r="U77" i="55"/>
  <c r="X77" i="55"/>
  <c r="W77" i="55"/>
  <c r="V77" i="55"/>
  <c r="AA76" i="55"/>
  <c r="AC73" i="49"/>
  <c r="AB74" i="49" s="1"/>
  <c r="E56" i="58"/>
  <c r="B56" i="58" s="1"/>
  <c r="B56" i="56"/>
  <c r="H56" i="56" s="1"/>
  <c r="J56" i="56" s="1"/>
  <c r="U57" i="58"/>
  <c r="F56" i="58"/>
  <c r="AF56" i="60"/>
  <c r="AG57" i="60" s="1"/>
  <c r="F56" i="60"/>
  <c r="B56" i="60" s="1"/>
  <c r="B56" i="59"/>
  <c r="G56" i="59" s="1"/>
  <c r="AG57" i="57"/>
  <c r="G56" i="56"/>
  <c r="B56" i="57"/>
  <c r="BI73" i="33"/>
  <c r="BL73" i="33"/>
  <c r="AQ73" i="33"/>
  <c r="BM73" i="33"/>
  <c r="AU73" i="33"/>
  <c r="BR73" i="33" s="1"/>
  <c r="BF73" i="33"/>
  <c r="BE73" i="33"/>
  <c r="S73" i="50"/>
  <c r="T73" i="50" s="1"/>
  <c r="Y74" i="49"/>
  <c r="C74" i="50" s="1"/>
  <c r="AW76" i="55"/>
  <c r="AN73" i="51"/>
  <c r="AO73" i="51" s="1"/>
  <c r="S73" i="52"/>
  <c r="T73" i="52" s="1"/>
  <c r="AO76" i="55"/>
  <c r="BT73" i="35"/>
  <c r="BU73" i="35" s="1"/>
  <c r="BN73" i="35"/>
  <c r="N76" i="55"/>
  <c r="AU76" i="55"/>
  <c r="AT76" i="55"/>
  <c r="M76" i="55"/>
  <c r="O76" i="55"/>
  <c r="R76" i="55" s="1"/>
  <c r="J76" i="55"/>
  <c r="AV76" i="55"/>
  <c r="L76" i="55"/>
  <c r="AX76" i="55"/>
  <c r="M24" i="35"/>
  <c r="C24" i="35" s="1"/>
  <c r="K24" i="49"/>
  <c r="B24" i="51"/>
  <c r="M24" i="49"/>
  <c r="AW24" i="49"/>
  <c r="O24" i="33"/>
  <c r="R24" i="49"/>
  <c r="AP24" i="49"/>
  <c r="O24" i="49"/>
  <c r="AY24" i="49"/>
  <c r="D24" i="51"/>
  <c r="AR24" i="49"/>
  <c r="AT24" i="49"/>
  <c r="BA24" i="49"/>
  <c r="Q24" i="49"/>
  <c r="F24" i="51"/>
  <c r="AX24" i="49"/>
  <c r="AQ24" i="49"/>
  <c r="N24" i="49"/>
  <c r="C24" i="51"/>
  <c r="AV23" i="49"/>
  <c r="AS24" i="49"/>
  <c r="AZ24" i="49"/>
  <c r="E24" i="51"/>
  <c r="P24" i="49"/>
  <c r="X74" i="51"/>
  <c r="P76" i="55"/>
  <c r="H56" i="59" l="1"/>
  <c r="J56" i="59" s="1"/>
  <c r="I57" i="59" s="1"/>
  <c r="F74" i="52"/>
  <c r="AA74" i="51"/>
  <c r="F74" i="50"/>
  <c r="AC77" i="55"/>
  <c r="AD77" i="55"/>
  <c r="C74" i="52"/>
  <c r="O74" i="52" s="1"/>
  <c r="AD73" i="49"/>
  <c r="AE77" i="55"/>
  <c r="X74" i="49"/>
  <c r="AF74" i="49" s="1"/>
  <c r="AA74" i="49"/>
  <c r="Z74" i="49"/>
  <c r="AB77" i="55"/>
  <c r="AG77" i="55"/>
  <c r="G56" i="60"/>
  <c r="H56" i="60"/>
  <c r="J56" i="60" s="1"/>
  <c r="I57" i="60" s="1"/>
  <c r="K56" i="59"/>
  <c r="H56" i="58"/>
  <c r="J56" i="58" s="1"/>
  <c r="I57" i="58" s="1"/>
  <c r="G56" i="58"/>
  <c r="I57" i="56"/>
  <c r="H56" i="57"/>
  <c r="J56" i="57" s="1"/>
  <c r="I57" i="57" s="1"/>
  <c r="G56" i="57"/>
  <c r="BP73" i="33"/>
  <c r="AV73" i="33"/>
  <c r="BS73" i="33" s="1"/>
  <c r="BV73" i="33" s="1"/>
  <c r="BW73" i="33" s="1"/>
  <c r="BG73" i="33"/>
  <c r="BJ73" i="33"/>
  <c r="AJ74" i="49"/>
  <c r="AK74" i="49" s="1"/>
  <c r="Z74" i="51"/>
  <c r="AE74" i="49"/>
  <c r="B74" i="50"/>
  <c r="N74" i="50" s="1"/>
  <c r="W74" i="51"/>
  <c r="AC74" i="51" s="1"/>
  <c r="AI74" i="49"/>
  <c r="AH74" i="49"/>
  <c r="AG74" i="49"/>
  <c r="S76" i="55"/>
  <c r="Q76" i="55"/>
  <c r="C24" i="33"/>
  <c r="P24" i="33"/>
  <c r="D24" i="33" s="1"/>
  <c r="AB24" i="33" s="1"/>
  <c r="Q24" i="33"/>
  <c r="E24" i="33" s="1"/>
  <c r="AC24" i="33" s="1"/>
  <c r="R24" i="33"/>
  <c r="F24" i="33" s="1"/>
  <c r="AD24" i="33" s="1"/>
  <c r="S24" i="33"/>
  <c r="G24" i="33" s="1"/>
  <c r="AE24" i="33" s="1"/>
  <c r="S24" i="35"/>
  <c r="Y24" i="35"/>
  <c r="H24" i="35"/>
  <c r="AE24" i="35" s="1"/>
  <c r="O24" i="51"/>
  <c r="I24" i="51"/>
  <c r="N24" i="51"/>
  <c r="H24" i="51"/>
  <c r="G24" i="51"/>
  <c r="M24" i="51"/>
  <c r="L24" i="51"/>
  <c r="R24" i="51"/>
  <c r="Q24" i="51"/>
  <c r="K24" i="51"/>
  <c r="J24" i="51"/>
  <c r="P24" i="51"/>
  <c r="T24" i="49"/>
  <c r="U24" i="49"/>
  <c r="S24" i="49"/>
  <c r="V24" i="49"/>
  <c r="N24" i="35"/>
  <c r="AL74" i="51"/>
  <c r="AF74" i="51"/>
  <c r="R74" i="50"/>
  <c r="L74" i="50"/>
  <c r="AM74" i="51"/>
  <c r="AG74" i="51"/>
  <c r="O74" i="50"/>
  <c r="I74" i="50"/>
  <c r="R74" i="52"/>
  <c r="L74" i="52"/>
  <c r="AN74" i="49"/>
  <c r="AD74" i="51"/>
  <c r="AJ74" i="51"/>
  <c r="H76" i="55"/>
  <c r="AI74" i="51" l="1"/>
  <c r="AI77" i="55"/>
  <c r="AJ77" i="55"/>
  <c r="AH77" i="55"/>
  <c r="AK77" i="55"/>
  <c r="I74" i="52"/>
  <c r="B74" i="52"/>
  <c r="G74" i="52" s="1"/>
  <c r="D74" i="50"/>
  <c r="Y74" i="51"/>
  <c r="AH74" i="51" s="1"/>
  <c r="D74" i="52"/>
  <c r="E74" i="52"/>
  <c r="E74" i="50"/>
  <c r="AY74" i="33"/>
  <c r="AW74" i="35"/>
  <c r="K56" i="60"/>
  <c r="K56" i="58"/>
  <c r="K56" i="57"/>
  <c r="E57" i="68"/>
  <c r="X57" i="56"/>
  <c r="D57" i="68"/>
  <c r="B57" i="68"/>
  <c r="W57" i="56"/>
  <c r="Q57" i="56"/>
  <c r="AI57" i="56"/>
  <c r="AJ57" i="56"/>
  <c r="C57" i="68"/>
  <c r="F57" i="68"/>
  <c r="R57" i="56"/>
  <c r="AD57" i="56"/>
  <c r="AC57" i="56"/>
  <c r="K56" i="56"/>
  <c r="G56" i="68"/>
  <c r="H74" i="50"/>
  <c r="H74" i="52"/>
  <c r="AM74" i="49"/>
  <c r="AL74" i="49"/>
  <c r="I24" i="33"/>
  <c r="H24" i="49"/>
  <c r="H24" i="33"/>
  <c r="O24" i="35"/>
  <c r="D24" i="35"/>
  <c r="T24" i="33"/>
  <c r="S24" i="51"/>
  <c r="T24" i="51" s="1"/>
  <c r="N24" i="33"/>
  <c r="M24" i="33"/>
  <c r="L24" i="33"/>
  <c r="K24" i="33"/>
  <c r="J24" i="33"/>
  <c r="AA24" i="33"/>
  <c r="Z24" i="33"/>
  <c r="AC74" i="49"/>
  <c r="AB75" i="49" s="1"/>
  <c r="AR76" i="55"/>
  <c r="D77" i="55"/>
  <c r="F77" i="55"/>
  <c r="E77" i="55"/>
  <c r="I76" i="55"/>
  <c r="C77" i="55"/>
  <c r="G77" i="55"/>
  <c r="N74" i="52" l="1"/>
  <c r="K74" i="50"/>
  <c r="Q74" i="50"/>
  <c r="G74" i="50"/>
  <c r="Q74" i="52"/>
  <c r="K74" i="52"/>
  <c r="Z77" i="55"/>
  <c r="M74" i="50"/>
  <c r="AZ74" i="33"/>
  <c r="BB74" i="33"/>
  <c r="BA74" i="33"/>
  <c r="BC74" i="33"/>
  <c r="AO74" i="33"/>
  <c r="BK74" i="33"/>
  <c r="J74" i="52"/>
  <c r="P74" i="52"/>
  <c r="AM74" i="35"/>
  <c r="AY74" i="35"/>
  <c r="AO74" i="35" s="1"/>
  <c r="AX74" i="35"/>
  <c r="AN74" i="35" s="1"/>
  <c r="BA74" i="35"/>
  <c r="AQ74" i="35" s="1"/>
  <c r="AZ74" i="35"/>
  <c r="AP74" i="35" s="1"/>
  <c r="BB74" i="35"/>
  <c r="AK74" i="51"/>
  <c r="AN74" i="51" s="1"/>
  <c r="AO74" i="51" s="1"/>
  <c r="AE74" i="51"/>
  <c r="M74" i="52"/>
  <c r="J74" i="50"/>
  <c r="P74" i="50"/>
  <c r="S74" i="50" s="1"/>
  <c r="T74" i="50" s="1"/>
  <c r="AB74" i="51"/>
  <c r="Q57" i="60"/>
  <c r="S57" i="60" s="1"/>
  <c r="Q57" i="57"/>
  <c r="S57" i="57" s="1"/>
  <c r="Q57" i="58"/>
  <c r="S57" i="58" s="1"/>
  <c r="Q57" i="59"/>
  <c r="S57" i="59" s="1"/>
  <c r="S57" i="56"/>
  <c r="W57" i="58"/>
  <c r="Y57" i="58" s="1"/>
  <c r="W57" i="60"/>
  <c r="Y57" i="60" s="1"/>
  <c r="Y57" i="56"/>
  <c r="W57" i="59"/>
  <c r="Y57" i="59" s="1"/>
  <c r="W57" i="57"/>
  <c r="Y57" i="57" s="1"/>
  <c r="R57" i="57"/>
  <c r="R57" i="59"/>
  <c r="T57" i="56"/>
  <c r="U58" i="56" s="1"/>
  <c r="C57" i="56"/>
  <c r="R57" i="60"/>
  <c r="R57" i="58"/>
  <c r="D57" i="56"/>
  <c r="X57" i="58"/>
  <c r="X57" i="60"/>
  <c r="X57" i="59"/>
  <c r="X57" i="57"/>
  <c r="Z57" i="56"/>
  <c r="AC57" i="60"/>
  <c r="AE57" i="60" s="1"/>
  <c r="AC57" i="58"/>
  <c r="AE57" i="58" s="1"/>
  <c r="AE57" i="56"/>
  <c r="AC57" i="57"/>
  <c r="AE57" i="57" s="1"/>
  <c r="AC57" i="59"/>
  <c r="AE57" i="59" s="1"/>
  <c r="AD57" i="59"/>
  <c r="AD57" i="60"/>
  <c r="AD57" i="58"/>
  <c r="AD57" i="57"/>
  <c r="F57" i="56"/>
  <c r="AF57" i="56"/>
  <c r="AG58" i="56" s="1"/>
  <c r="H57" i="68"/>
  <c r="AL57" i="56"/>
  <c r="E57" i="56"/>
  <c r="AJ57" i="60"/>
  <c r="AJ57" i="59"/>
  <c r="AJ57" i="57"/>
  <c r="AJ57" i="58"/>
  <c r="AI57" i="60"/>
  <c r="AK57" i="60" s="1"/>
  <c r="AI57" i="59"/>
  <c r="AK57" i="59" s="1"/>
  <c r="AK57" i="56"/>
  <c r="AI57" i="57"/>
  <c r="AK57" i="57" s="1"/>
  <c r="AI57" i="58"/>
  <c r="AK57" i="58" s="1"/>
  <c r="Z75" i="49"/>
  <c r="D75" i="50" s="1"/>
  <c r="AA75" i="49"/>
  <c r="Z75" i="51" s="1"/>
  <c r="X75" i="49"/>
  <c r="B75" i="52" s="1"/>
  <c r="W24" i="33"/>
  <c r="AI24" i="33"/>
  <c r="Z24" i="35"/>
  <c r="T24" i="35"/>
  <c r="I24" i="35"/>
  <c r="AF24" i="35" s="1"/>
  <c r="V24" i="33"/>
  <c r="AH24" i="33"/>
  <c r="X24" i="33"/>
  <c r="AJ24" i="33"/>
  <c r="P24" i="35"/>
  <c r="E24" i="35"/>
  <c r="U24" i="33"/>
  <c r="AG24" i="33"/>
  <c r="AK24" i="33"/>
  <c r="Y24" i="33"/>
  <c r="AF24" i="33"/>
  <c r="Y75" i="49"/>
  <c r="AD74" i="49"/>
  <c r="AA75" i="51"/>
  <c r="F75" i="50"/>
  <c r="F75" i="52"/>
  <c r="J77" i="55"/>
  <c r="O77" i="55"/>
  <c r="AT77" i="55"/>
  <c r="AM77" i="55"/>
  <c r="AS76" i="55"/>
  <c r="K77" i="55"/>
  <c r="AN77" i="55"/>
  <c r="AU77" i="55"/>
  <c r="L77" i="55"/>
  <c r="AO77" i="55"/>
  <c r="AV77" i="55"/>
  <c r="AP77" i="55"/>
  <c r="M77" i="55"/>
  <c r="AW77" i="55"/>
  <c r="N77" i="55"/>
  <c r="AX77" i="55"/>
  <c r="AQ77" i="55"/>
  <c r="BG74" i="35" l="1"/>
  <c r="BM74" i="35"/>
  <c r="AV74" i="35"/>
  <c r="BS74" i="35" s="1"/>
  <c r="AS74" i="33"/>
  <c r="BO74" i="33"/>
  <c r="BL74" i="35"/>
  <c r="AU74" i="35"/>
  <c r="BR74" i="35" s="1"/>
  <c r="BF74" i="35"/>
  <c r="BD74" i="35"/>
  <c r="AS74" i="35"/>
  <c r="BP74" i="35" s="1"/>
  <c r="BJ74" i="35"/>
  <c r="AQ74" i="33"/>
  <c r="BM74" i="33"/>
  <c r="AT74" i="33"/>
  <c r="BQ74" i="33" s="1"/>
  <c r="BE74" i="33"/>
  <c r="BJ74" i="33"/>
  <c r="BK74" i="35"/>
  <c r="AT74" i="35"/>
  <c r="BQ74" i="35" s="1"/>
  <c r="BE74" i="35"/>
  <c r="AR74" i="33"/>
  <c r="BN74" i="33"/>
  <c r="D75" i="52"/>
  <c r="AR74" i="35"/>
  <c r="BO74" i="35" s="1"/>
  <c r="BC74" i="35"/>
  <c r="BI74" i="35"/>
  <c r="BH74" i="35"/>
  <c r="AP74" i="33"/>
  <c r="BL74" i="33"/>
  <c r="BP74" i="33" s="1"/>
  <c r="S74" i="52"/>
  <c r="T74" i="52" s="1"/>
  <c r="V78" i="55"/>
  <c r="Y78" i="55"/>
  <c r="X78" i="55"/>
  <c r="AE78" i="55" s="1"/>
  <c r="W78" i="55"/>
  <c r="U78" i="55"/>
  <c r="AA77" i="55"/>
  <c r="BD74" i="33"/>
  <c r="Z57" i="60"/>
  <c r="D57" i="60"/>
  <c r="T57" i="60"/>
  <c r="U58" i="60" s="1"/>
  <c r="C57" i="60"/>
  <c r="AL57" i="60"/>
  <c r="E57" i="60"/>
  <c r="AF57" i="60"/>
  <c r="AG58" i="60" s="1"/>
  <c r="F57" i="60"/>
  <c r="AL57" i="59"/>
  <c r="E57" i="59"/>
  <c r="AF57" i="59"/>
  <c r="AG58" i="59" s="1"/>
  <c r="F57" i="59"/>
  <c r="Z57" i="59"/>
  <c r="AA58" i="59" s="1"/>
  <c r="D57" i="59"/>
  <c r="T57" i="59"/>
  <c r="U58" i="59" s="1"/>
  <c r="C57" i="59"/>
  <c r="AL57" i="58"/>
  <c r="AM58" i="58" s="1"/>
  <c r="E57" i="58"/>
  <c r="T57" i="58"/>
  <c r="U58" i="58" s="1"/>
  <c r="C57" i="58"/>
  <c r="Z57" i="58"/>
  <c r="AA58" i="58" s="1"/>
  <c r="D57" i="58"/>
  <c r="AM58" i="59"/>
  <c r="AF57" i="58"/>
  <c r="AG58" i="58" s="1"/>
  <c r="F57" i="58"/>
  <c r="AF57" i="57"/>
  <c r="AG58" i="57" s="1"/>
  <c r="F57" i="57"/>
  <c r="B57" i="56"/>
  <c r="Z57" i="57"/>
  <c r="AA58" i="57" s="1"/>
  <c r="D57" i="57"/>
  <c r="AM58" i="56"/>
  <c r="AL57" i="57"/>
  <c r="AM58" i="57" s="1"/>
  <c r="E57" i="57"/>
  <c r="AM58" i="60"/>
  <c r="AA58" i="56"/>
  <c r="AA58" i="60"/>
  <c r="T57" i="57"/>
  <c r="U58" i="57" s="1"/>
  <c r="C57" i="57"/>
  <c r="AY75" i="33"/>
  <c r="BB75" i="33" s="1"/>
  <c r="AR75" i="33" s="1"/>
  <c r="Y75" i="51"/>
  <c r="AK75" i="51" s="1"/>
  <c r="B75" i="50"/>
  <c r="N75" i="50" s="1"/>
  <c r="W75" i="51"/>
  <c r="AC75" i="51" s="1"/>
  <c r="E75" i="52"/>
  <c r="K75" i="52" s="1"/>
  <c r="E75" i="50"/>
  <c r="K75" i="50" s="1"/>
  <c r="AI75" i="49"/>
  <c r="AJ75" i="49"/>
  <c r="AN75" i="49" s="1"/>
  <c r="AH75" i="49"/>
  <c r="C75" i="50"/>
  <c r="AF75" i="49"/>
  <c r="C75" i="52"/>
  <c r="I75" i="52" s="1"/>
  <c r="AW75" i="35"/>
  <c r="AL24" i="33"/>
  <c r="AM24" i="33" s="1"/>
  <c r="L24" i="49" s="1"/>
  <c r="J24" i="35"/>
  <c r="AG24" i="35" s="1"/>
  <c r="AA24" i="35"/>
  <c r="U24" i="35"/>
  <c r="Q24" i="35"/>
  <c r="G24" i="35" s="1"/>
  <c r="F24" i="35"/>
  <c r="X75" i="51"/>
  <c r="AG75" i="49"/>
  <c r="AE75" i="49"/>
  <c r="R75" i="52"/>
  <c r="L75" i="52"/>
  <c r="AG75" i="51"/>
  <c r="AM75" i="51"/>
  <c r="P75" i="50"/>
  <c r="J75" i="50"/>
  <c r="P75" i="52"/>
  <c r="J75" i="52"/>
  <c r="N75" i="52"/>
  <c r="H75" i="52"/>
  <c r="L75" i="50"/>
  <c r="R75" i="50"/>
  <c r="AL75" i="51"/>
  <c r="AF75" i="51"/>
  <c r="R77" i="55"/>
  <c r="Q77" i="55"/>
  <c r="S77" i="55"/>
  <c r="P77" i="55"/>
  <c r="B57" i="59" l="1"/>
  <c r="H57" i="59" s="1"/>
  <c r="J57" i="59" s="1"/>
  <c r="I58" i="59" s="1"/>
  <c r="AW74" i="33"/>
  <c r="BT74" i="33" s="1"/>
  <c r="BH74" i="33"/>
  <c r="BG74" i="33"/>
  <c r="AV74" i="33"/>
  <c r="BS74" i="33" s="1"/>
  <c r="AX74" i="33"/>
  <c r="BU74" i="33" s="1"/>
  <c r="BI74" i="33"/>
  <c r="BT74" i="35"/>
  <c r="AU74" i="33"/>
  <c r="BR74" i="33" s="1"/>
  <c r="BV74" i="33" s="1"/>
  <c r="BW74" i="33" s="1"/>
  <c r="BF74" i="33"/>
  <c r="AC78" i="55"/>
  <c r="AG78" i="55"/>
  <c r="AB78" i="55"/>
  <c r="AF78" i="55"/>
  <c r="AD78" i="55"/>
  <c r="BN74" i="35"/>
  <c r="B57" i="60"/>
  <c r="G57" i="59"/>
  <c r="B57" i="58"/>
  <c r="G57" i="58" s="1"/>
  <c r="B57" i="57"/>
  <c r="H57" i="56"/>
  <c r="J57" i="56" s="1"/>
  <c r="G57" i="56"/>
  <c r="H75" i="50"/>
  <c r="Q75" i="52"/>
  <c r="AK75" i="49"/>
  <c r="AH75" i="51"/>
  <c r="AI75" i="51"/>
  <c r="AZ75" i="33"/>
  <c r="AP75" i="33" s="1"/>
  <c r="AU75" i="33" s="1"/>
  <c r="BR75" i="33" s="1"/>
  <c r="BA75" i="33"/>
  <c r="AQ75" i="33" s="1"/>
  <c r="AO75" i="33"/>
  <c r="AT75" i="33" s="1"/>
  <c r="BQ75" i="33" s="1"/>
  <c r="AE75" i="51"/>
  <c r="BC75" i="33"/>
  <c r="AS75" i="33" s="1"/>
  <c r="BK75" i="33"/>
  <c r="M75" i="50"/>
  <c r="Q75" i="50"/>
  <c r="AM75" i="49"/>
  <c r="O75" i="52"/>
  <c r="M75" i="52"/>
  <c r="G75" i="50"/>
  <c r="G75" i="52"/>
  <c r="AL75" i="49"/>
  <c r="O75" i="50"/>
  <c r="S75" i="50" s="1"/>
  <c r="T75" i="50" s="1"/>
  <c r="AX75" i="35"/>
  <c r="AN75" i="35" s="1"/>
  <c r="AZ75" i="35"/>
  <c r="AP75" i="35" s="1"/>
  <c r="AY75" i="35"/>
  <c r="AO75" i="35" s="1"/>
  <c r="BA75" i="35"/>
  <c r="AQ75" i="35" s="1"/>
  <c r="AM75" i="35"/>
  <c r="AB75" i="51"/>
  <c r="R24" i="35"/>
  <c r="I75" i="50"/>
  <c r="AJ75" i="51"/>
  <c r="AD75" i="51"/>
  <c r="K24" i="35"/>
  <c r="AH24" i="35" s="1"/>
  <c r="V24" i="35"/>
  <c r="AB24" i="35"/>
  <c r="X24" i="35"/>
  <c r="L24" i="35"/>
  <c r="AI24" i="35" s="1"/>
  <c r="W24" i="35"/>
  <c r="AC24" i="35"/>
  <c r="BH75" i="33"/>
  <c r="BN75" i="33"/>
  <c r="H77" i="55"/>
  <c r="H57" i="58" l="1"/>
  <c r="J57" i="58" s="1"/>
  <c r="I58" i="58" s="1"/>
  <c r="K57" i="58" s="1"/>
  <c r="AH78" i="55"/>
  <c r="AJ78" i="55"/>
  <c r="AK78" i="55"/>
  <c r="AI78" i="55"/>
  <c r="AX75" i="33"/>
  <c r="BU75" i="33" s="1"/>
  <c r="AV75" i="33"/>
  <c r="BS75" i="33" s="1"/>
  <c r="BU74" i="35"/>
  <c r="AW75" i="33"/>
  <c r="BT75" i="33" s="1"/>
  <c r="BV75" i="33" s="1"/>
  <c r="H57" i="60"/>
  <c r="J57" i="60" s="1"/>
  <c r="I58" i="60" s="1"/>
  <c r="G57" i="60"/>
  <c r="K57" i="59"/>
  <c r="I58" i="56"/>
  <c r="H57" i="57"/>
  <c r="J57" i="57" s="1"/>
  <c r="I58" i="57" s="1"/>
  <c r="G57" i="57"/>
  <c r="BL75" i="33"/>
  <c r="S75" i="52"/>
  <c r="T75" i="52" s="1"/>
  <c r="BF75" i="33"/>
  <c r="BI75" i="33"/>
  <c r="BJ75" i="33"/>
  <c r="BO75" i="33"/>
  <c r="BD75" i="33"/>
  <c r="BG75" i="33"/>
  <c r="BM75" i="33"/>
  <c r="AN75" i="51"/>
  <c r="AO75" i="51" s="1"/>
  <c r="BE75" i="33"/>
  <c r="AC75" i="49"/>
  <c r="Y76" i="49" s="1"/>
  <c r="C76" i="52" s="1"/>
  <c r="I76" i="52" s="1"/>
  <c r="AD24" i="35"/>
  <c r="AJ24" i="35"/>
  <c r="BI75" i="35"/>
  <c r="AR75" i="35"/>
  <c r="BO75" i="35" s="1"/>
  <c r="BH75" i="35"/>
  <c r="BC75" i="35"/>
  <c r="BB75" i="35"/>
  <c r="BK75" i="35"/>
  <c r="AT75" i="35"/>
  <c r="BQ75" i="35" s="1"/>
  <c r="BE75" i="35"/>
  <c r="BL75" i="35"/>
  <c r="AU75" i="35"/>
  <c r="BR75" i="35" s="1"/>
  <c r="BF75" i="35"/>
  <c r="BM75" i="35"/>
  <c r="AV75" i="35"/>
  <c r="BS75" i="35" s="1"/>
  <c r="BG75" i="35"/>
  <c r="BJ75" i="35"/>
  <c r="AS75" i="35"/>
  <c r="BP75" i="35" s="1"/>
  <c r="BD75" i="35"/>
  <c r="AR77" i="55"/>
  <c r="I77" i="55"/>
  <c r="G78" i="55"/>
  <c r="E78" i="55"/>
  <c r="C78" i="55"/>
  <c r="F78" i="55"/>
  <c r="D78" i="55"/>
  <c r="Z78" i="55" l="1"/>
  <c r="K57" i="60"/>
  <c r="K57" i="57"/>
  <c r="D58" i="68"/>
  <c r="R58" i="56"/>
  <c r="AC58" i="56"/>
  <c r="E58" i="68"/>
  <c r="C58" i="68"/>
  <c r="AI58" i="56"/>
  <c r="F58" i="68"/>
  <c r="W58" i="56"/>
  <c r="AD58" i="56"/>
  <c r="X58" i="56"/>
  <c r="B58" i="68"/>
  <c r="Q58" i="56"/>
  <c r="AJ58" i="56"/>
  <c r="K57" i="56"/>
  <c r="G57" i="68"/>
  <c r="BP75" i="33"/>
  <c r="BW75" i="33" s="1"/>
  <c r="X76" i="49"/>
  <c r="W76" i="51" s="1"/>
  <c r="AA76" i="49"/>
  <c r="E76" i="52" s="1"/>
  <c r="K76" i="52" s="1"/>
  <c r="AB76" i="49"/>
  <c r="F76" i="52" s="1"/>
  <c r="L76" i="52" s="1"/>
  <c r="AD75" i="49"/>
  <c r="C76" i="50"/>
  <c r="I76" i="50" s="1"/>
  <c r="Z76" i="49"/>
  <c r="Y76" i="51" s="1"/>
  <c r="AK76" i="51" s="1"/>
  <c r="X76" i="51"/>
  <c r="AJ76" i="51" s="1"/>
  <c r="AK24" i="35"/>
  <c r="BT75" i="35"/>
  <c r="BN75" i="35"/>
  <c r="AU24" i="49"/>
  <c r="C25" i="49"/>
  <c r="D25" i="49"/>
  <c r="J24" i="49"/>
  <c r="F25" i="49"/>
  <c r="G25" i="49"/>
  <c r="E25" i="49"/>
  <c r="O76" i="52"/>
  <c r="B76" i="52"/>
  <c r="N76" i="52" s="1"/>
  <c r="N78" i="55"/>
  <c r="AQ78" i="55"/>
  <c r="AX78" i="55"/>
  <c r="AS77" i="55"/>
  <c r="K78" i="55"/>
  <c r="AU78" i="55"/>
  <c r="AN78" i="55"/>
  <c r="M78" i="55"/>
  <c r="AP78" i="55"/>
  <c r="AW78" i="55"/>
  <c r="J78" i="55"/>
  <c r="O78" i="55"/>
  <c r="AT78" i="55"/>
  <c r="AM78" i="55"/>
  <c r="L78" i="55"/>
  <c r="AV78" i="55"/>
  <c r="AO78" i="55"/>
  <c r="F76" i="50" l="1"/>
  <c r="L76" i="50" s="1"/>
  <c r="U79" i="55"/>
  <c r="AA78" i="55"/>
  <c r="Y79" i="55"/>
  <c r="W79" i="55"/>
  <c r="X79" i="55"/>
  <c r="V79" i="55"/>
  <c r="AC79" i="55" s="1"/>
  <c r="W58" i="59"/>
  <c r="Y58" i="59" s="1"/>
  <c r="W58" i="57"/>
  <c r="Y58" i="57" s="1"/>
  <c r="Y58" i="56"/>
  <c r="W58" i="60"/>
  <c r="Y58" i="60" s="1"/>
  <c r="W58" i="58"/>
  <c r="Y58" i="58" s="1"/>
  <c r="E58" i="56"/>
  <c r="AJ58" i="60"/>
  <c r="AJ58" i="57"/>
  <c r="AL58" i="56"/>
  <c r="AJ58" i="58"/>
  <c r="AJ58" i="59"/>
  <c r="X58" i="58"/>
  <c r="Z58" i="56"/>
  <c r="X58" i="59"/>
  <c r="D58" i="56"/>
  <c r="X58" i="60"/>
  <c r="X58" i="57"/>
  <c r="R58" i="58"/>
  <c r="T58" i="56"/>
  <c r="R58" i="59"/>
  <c r="R58" i="60"/>
  <c r="C58" i="56"/>
  <c r="R58" i="57"/>
  <c r="AI58" i="57"/>
  <c r="AK58" i="57" s="1"/>
  <c r="AI58" i="60"/>
  <c r="AK58" i="60" s="1"/>
  <c r="AI58" i="58"/>
  <c r="AK58" i="58" s="1"/>
  <c r="AK58" i="56"/>
  <c r="AI58" i="59"/>
  <c r="AK58" i="59" s="1"/>
  <c r="Q58" i="57"/>
  <c r="S58" i="57" s="1"/>
  <c r="Q58" i="60"/>
  <c r="S58" i="60" s="1"/>
  <c r="Q58" i="58"/>
  <c r="S58" i="58" s="1"/>
  <c r="S58" i="56"/>
  <c r="Q58" i="59"/>
  <c r="S58" i="59" s="1"/>
  <c r="AC58" i="57"/>
  <c r="AE58" i="57" s="1"/>
  <c r="AC58" i="59"/>
  <c r="AE58" i="59" s="1"/>
  <c r="AC58" i="60"/>
  <c r="AE58" i="60" s="1"/>
  <c r="AE58" i="56"/>
  <c r="AC58" i="58"/>
  <c r="AE58" i="58" s="1"/>
  <c r="H58" i="68"/>
  <c r="F58" i="56"/>
  <c r="AF58" i="56"/>
  <c r="AD58" i="59"/>
  <c r="AD58" i="57"/>
  <c r="AD58" i="60"/>
  <c r="AD58" i="58"/>
  <c r="O76" i="50"/>
  <c r="Q76" i="52"/>
  <c r="B76" i="50"/>
  <c r="H76" i="50" s="1"/>
  <c r="R76" i="52"/>
  <c r="AE76" i="51"/>
  <c r="AE76" i="49"/>
  <c r="D76" i="50"/>
  <c r="J76" i="50" s="1"/>
  <c r="D76" i="52"/>
  <c r="P76" i="52" s="1"/>
  <c r="AW76" i="35"/>
  <c r="AM76" i="35" s="1"/>
  <c r="AR76" i="35" s="1"/>
  <c r="BO76" i="35" s="1"/>
  <c r="AI76" i="49"/>
  <c r="AA76" i="51"/>
  <c r="AH76" i="49"/>
  <c r="AD76" i="51"/>
  <c r="AJ76" i="49"/>
  <c r="AM76" i="49" s="1"/>
  <c r="Z76" i="51"/>
  <c r="AF76" i="51" s="1"/>
  <c r="AF76" i="49"/>
  <c r="AG76" i="49"/>
  <c r="AY76" i="33"/>
  <c r="AO76" i="33" s="1"/>
  <c r="AT76" i="33" s="1"/>
  <c r="BQ76" i="33" s="1"/>
  <c r="E76" i="50"/>
  <c r="K76" i="50" s="1"/>
  <c r="BU75" i="35"/>
  <c r="R76" i="50"/>
  <c r="D25" i="51"/>
  <c r="AR25" i="49"/>
  <c r="O25" i="49"/>
  <c r="AY25" i="49"/>
  <c r="F25" i="51"/>
  <c r="AT25" i="49"/>
  <c r="Q25" i="49"/>
  <c r="BA25" i="49"/>
  <c r="E25" i="51"/>
  <c r="AS25" i="49"/>
  <c r="P25" i="49"/>
  <c r="AZ25" i="49"/>
  <c r="AV24" i="49"/>
  <c r="AQ25" i="49"/>
  <c r="C25" i="51"/>
  <c r="AX25" i="49"/>
  <c r="N25" i="49"/>
  <c r="M25" i="35"/>
  <c r="M25" i="49"/>
  <c r="AW25" i="49"/>
  <c r="R25" i="49"/>
  <c r="AP25" i="49"/>
  <c r="B25" i="51"/>
  <c r="K25" i="49"/>
  <c r="O25" i="33"/>
  <c r="AC76" i="51"/>
  <c r="AI76" i="51"/>
  <c r="M76" i="52"/>
  <c r="H76" i="52"/>
  <c r="Q78" i="55"/>
  <c r="S78" i="55"/>
  <c r="P78" i="55"/>
  <c r="R78" i="55"/>
  <c r="AD79" i="55" l="1"/>
  <c r="AF79" i="55"/>
  <c r="AE79" i="55"/>
  <c r="AG79" i="55"/>
  <c r="AB79" i="55"/>
  <c r="T58" i="60"/>
  <c r="U59" i="60" s="1"/>
  <c r="C58" i="60"/>
  <c r="AL58" i="60"/>
  <c r="AM59" i="60" s="1"/>
  <c r="E58" i="60"/>
  <c r="AF58" i="60"/>
  <c r="AG59" i="60" s="1"/>
  <c r="F58" i="60"/>
  <c r="Z58" i="60"/>
  <c r="AA59" i="60" s="1"/>
  <c r="D58" i="60"/>
  <c r="T58" i="59"/>
  <c r="U59" i="59" s="1"/>
  <c r="C58" i="59"/>
  <c r="AF58" i="59"/>
  <c r="AG59" i="59" s="1"/>
  <c r="F58" i="59"/>
  <c r="AL58" i="59"/>
  <c r="AM59" i="59" s="1"/>
  <c r="E58" i="59"/>
  <c r="Z58" i="59"/>
  <c r="AA59" i="59" s="1"/>
  <c r="D58" i="59"/>
  <c r="AF58" i="58"/>
  <c r="AG59" i="58" s="1"/>
  <c r="F58" i="58"/>
  <c r="Z58" i="58"/>
  <c r="AA59" i="58" s="1"/>
  <c r="D58" i="58"/>
  <c r="T58" i="58"/>
  <c r="U59" i="58" s="1"/>
  <c r="C58" i="58"/>
  <c r="AL58" i="58"/>
  <c r="AM59" i="58" s="1"/>
  <c r="E58" i="58"/>
  <c r="B58" i="56"/>
  <c r="AA59" i="56"/>
  <c r="AL58" i="57"/>
  <c r="AM59" i="57" s="1"/>
  <c r="E58" i="57"/>
  <c r="F58" i="57"/>
  <c r="AF58" i="57"/>
  <c r="AG59" i="57" s="1"/>
  <c r="U59" i="56"/>
  <c r="AG59" i="56"/>
  <c r="T58" i="57"/>
  <c r="U59" i="57" s="1"/>
  <c r="C58" i="57"/>
  <c r="Z58" i="57"/>
  <c r="AA59" i="57" s="1"/>
  <c r="D58" i="57"/>
  <c r="AM59" i="56"/>
  <c r="S76" i="52"/>
  <c r="T76" i="52" s="1"/>
  <c r="N76" i="50"/>
  <c r="G76" i="52"/>
  <c r="J76" i="52"/>
  <c r="BC76" i="35"/>
  <c r="BI76" i="35"/>
  <c r="P76" i="50"/>
  <c r="AK76" i="49"/>
  <c r="AL76" i="49"/>
  <c r="BE76" i="33"/>
  <c r="AZ76" i="35"/>
  <c r="AP76" i="35" s="1"/>
  <c r="BF76" i="35" s="1"/>
  <c r="AX76" i="35"/>
  <c r="AN76" i="35" s="1"/>
  <c r="BJ76" i="35" s="1"/>
  <c r="AZ76" i="33"/>
  <c r="AP76" i="33" s="1"/>
  <c r="AU76" i="33" s="1"/>
  <c r="BR76" i="33" s="1"/>
  <c r="AL76" i="51"/>
  <c r="AY76" i="35"/>
  <c r="AO76" i="35" s="1"/>
  <c r="BK76" i="35" s="1"/>
  <c r="BK76" i="33"/>
  <c r="BA76" i="35"/>
  <c r="AQ76" i="35" s="1"/>
  <c r="AV76" i="35" s="1"/>
  <c r="BS76" i="35" s="1"/>
  <c r="BA76" i="33"/>
  <c r="AQ76" i="33" s="1"/>
  <c r="AV76" i="33" s="1"/>
  <c r="BS76" i="33" s="1"/>
  <c r="AN76" i="49"/>
  <c r="BC76" i="33"/>
  <c r="AS76" i="33" s="1"/>
  <c r="AX76" i="33" s="1"/>
  <c r="BU76" i="33" s="1"/>
  <c r="G76" i="50"/>
  <c r="BB76" i="33"/>
  <c r="BN76" i="33" s="1"/>
  <c r="AH76" i="51"/>
  <c r="Q76" i="50"/>
  <c r="AM76" i="51"/>
  <c r="AG76" i="51"/>
  <c r="M76" i="50"/>
  <c r="AB76" i="51"/>
  <c r="C25" i="33"/>
  <c r="R25" i="33"/>
  <c r="F25" i="33" s="1"/>
  <c r="AD25" i="33" s="1"/>
  <c r="P25" i="33"/>
  <c r="D25" i="33" s="1"/>
  <c r="AB25" i="33" s="1"/>
  <c r="Q25" i="33"/>
  <c r="E25" i="33" s="1"/>
  <c r="AC25" i="33" s="1"/>
  <c r="S25" i="33"/>
  <c r="G25" i="33" s="1"/>
  <c r="AE25" i="33" s="1"/>
  <c r="M25" i="51"/>
  <c r="N25" i="51"/>
  <c r="G25" i="51"/>
  <c r="H25" i="51"/>
  <c r="R25" i="51"/>
  <c r="L25" i="51"/>
  <c r="T25" i="49"/>
  <c r="V25" i="49"/>
  <c r="U25" i="49"/>
  <c r="S25" i="49"/>
  <c r="N25" i="35"/>
  <c r="K25" i="51"/>
  <c r="Q25" i="51"/>
  <c r="C25" i="35"/>
  <c r="I25" i="51"/>
  <c r="O25" i="51"/>
  <c r="P25" i="51"/>
  <c r="J25" i="51"/>
  <c r="H78" i="55"/>
  <c r="AI79" i="55" l="1"/>
  <c r="AK79" i="55"/>
  <c r="AH79" i="55"/>
  <c r="Z79" i="55" s="1"/>
  <c r="AJ79" i="55"/>
  <c r="B58" i="60"/>
  <c r="B58" i="59"/>
  <c r="B58" i="58"/>
  <c r="B58" i="57"/>
  <c r="G58" i="56"/>
  <c r="H58" i="56"/>
  <c r="J58" i="56" s="1"/>
  <c r="S76" i="50"/>
  <c r="T76" i="50" s="1"/>
  <c r="AS76" i="35"/>
  <c r="BP76" i="35" s="1"/>
  <c r="BO76" i="33"/>
  <c r="BD76" i="35"/>
  <c r="AR76" i="33"/>
  <c r="AW76" i="33" s="1"/>
  <c r="BT76" i="33" s="1"/>
  <c r="AN76" i="51"/>
  <c r="AO76" i="51" s="1"/>
  <c r="BM76" i="35"/>
  <c r="BE76" i="35"/>
  <c r="BD76" i="33"/>
  <c r="AT76" i="35"/>
  <c r="BQ76" i="35" s="1"/>
  <c r="AC76" i="49"/>
  <c r="AA77" i="49" s="1"/>
  <c r="Z77" i="51" s="1"/>
  <c r="AF77" i="51" s="1"/>
  <c r="BL76" i="33"/>
  <c r="BL76" i="35"/>
  <c r="BM76" i="33"/>
  <c r="AU76" i="35"/>
  <c r="BR76" i="35" s="1"/>
  <c r="BB76" i="35"/>
  <c r="BH76" i="35"/>
  <c r="BG76" i="35"/>
  <c r="H25" i="49"/>
  <c r="I25" i="33"/>
  <c r="H25" i="33"/>
  <c r="S25" i="51"/>
  <c r="T25" i="51" s="1"/>
  <c r="T25" i="33"/>
  <c r="S25" i="35"/>
  <c r="H25" i="35"/>
  <c r="AE25" i="35" s="1"/>
  <c r="Y25" i="35"/>
  <c r="N25" i="33"/>
  <c r="Z25" i="33"/>
  <c r="L25" i="33"/>
  <c r="K25" i="33"/>
  <c r="M25" i="33"/>
  <c r="O25" i="35"/>
  <c r="D25" i="35"/>
  <c r="J25" i="33"/>
  <c r="AA25" i="33"/>
  <c r="BH76" i="33"/>
  <c r="BG76" i="33"/>
  <c r="BI76" i="33"/>
  <c r="BF76" i="33"/>
  <c r="AR78" i="55"/>
  <c r="E79" i="55"/>
  <c r="D79" i="55"/>
  <c r="F79" i="55"/>
  <c r="G79" i="55"/>
  <c r="I78" i="55"/>
  <c r="C79" i="55"/>
  <c r="Z77" i="49" l="1"/>
  <c r="D77" i="52" s="1"/>
  <c r="P77" i="52" s="1"/>
  <c r="BT76" i="35"/>
  <c r="AA79" i="55"/>
  <c r="W80" i="55"/>
  <c r="Y80" i="55"/>
  <c r="V80" i="55"/>
  <c r="X80" i="55"/>
  <c r="U80" i="55"/>
  <c r="H58" i="60"/>
  <c r="J58" i="60" s="1"/>
  <c r="I59" i="60" s="1"/>
  <c r="G58" i="60"/>
  <c r="H58" i="59"/>
  <c r="J58" i="59" s="1"/>
  <c r="I59" i="59" s="1"/>
  <c r="G58" i="59"/>
  <c r="H58" i="58"/>
  <c r="J58" i="58" s="1"/>
  <c r="I59" i="58" s="1"/>
  <c r="G58" i="58"/>
  <c r="I59" i="56"/>
  <c r="G58" i="57"/>
  <c r="H58" i="57"/>
  <c r="J58" i="57" s="1"/>
  <c r="I59" i="57" s="1"/>
  <c r="BJ76" i="33"/>
  <c r="E77" i="52"/>
  <c r="K77" i="52" s="1"/>
  <c r="AD76" i="49"/>
  <c r="BP76" i="33"/>
  <c r="AL77" i="51"/>
  <c r="Y77" i="49"/>
  <c r="BN76" i="35"/>
  <c r="BU76" i="35" s="1"/>
  <c r="X77" i="49"/>
  <c r="B77" i="52" s="1"/>
  <c r="N77" i="52" s="1"/>
  <c r="E77" i="50"/>
  <c r="K77" i="50" s="1"/>
  <c r="AB77" i="49"/>
  <c r="AA77" i="51" s="1"/>
  <c r="AM77" i="51" s="1"/>
  <c r="D77" i="50"/>
  <c r="P77" i="50" s="1"/>
  <c r="Y77" i="51"/>
  <c r="AK77" i="51" s="1"/>
  <c r="AJ25" i="33"/>
  <c r="X25" i="33"/>
  <c r="AH25" i="33"/>
  <c r="V25" i="33"/>
  <c r="P25" i="35"/>
  <c r="E25" i="35"/>
  <c r="AK25" i="33"/>
  <c r="Y25" i="33"/>
  <c r="AG25" i="33"/>
  <c r="U25" i="33"/>
  <c r="AF25" i="33"/>
  <c r="Z25" i="35"/>
  <c r="T25" i="35"/>
  <c r="I25" i="35"/>
  <c r="AF25" i="35" s="1"/>
  <c r="AI25" i="33"/>
  <c r="W25" i="33"/>
  <c r="BV76" i="33"/>
  <c r="J77" i="52"/>
  <c r="AM79" i="55"/>
  <c r="J79" i="55"/>
  <c r="O79" i="55"/>
  <c r="AT79" i="55"/>
  <c r="N79" i="55"/>
  <c r="AQ79" i="55"/>
  <c r="AX79" i="55"/>
  <c r="M79" i="55"/>
  <c r="AP79" i="55"/>
  <c r="AW79" i="55"/>
  <c r="AS78" i="55"/>
  <c r="K79" i="55"/>
  <c r="AU79" i="55"/>
  <c r="AN79" i="55"/>
  <c r="AO79" i="55"/>
  <c r="L79" i="55"/>
  <c r="AV79" i="55"/>
  <c r="AC80" i="55" l="1"/>
  <c r="AF80" i="55"/>
  <c r="AD80" i="55"/>
  <c r="AB80" i="55"/>
  <c r="AG80" i="55"/>
  <c r="AE80" i="55"/>
  <c r="K58" i="60"/>
  <c r="K58" i="59"/>
  <c r="G58" i="68"/>
  <c r="K58" i="58"/>
  <c r="K58" i="57"/>
  <c r="D59" i="68"/>
  <c r="E59" i="68"/>
  <c r="W59" i="56"/>
  <c r="C59" i="68"/>
  <c r="X59" i="56"/>
  <c r="Q59" i="56"/>
  <c r="F59" i="68"/>
  <c r="AC59" i="56"/>
  <c r="AD59" i="56"/>
  <c r="AJ59" i="56"/>
  <c r="B59" i="68"/>
  <c r="AI59" i="56"/>
  <c r="R59" i="56"/>
  <c r="K58" i="56"/>
  <c r="H59" i="68"/>
  <c r="AE77" i="51"/>
  <c r="BW76" i="33"/>
  <c r="J77" i="50"/>
  <c r="Q77" i="52"/>
  <c r="Q77" i="50"/>
  <c r="B77" i="50"/>
  <c r="N77" i="50" s="1"/>
  <c r="AF77" i="49"/>
  <c r="AE77" i="49"/>
  <c r="C77" i="50"/>
  <c r="X77" i="51"/>
  <c r="C77" i="52"/>
  <c r="AG77" i="51"/>
  <c r="F77" i="52"/>
  <c r="AH77" i="49"/>
  <c r="W77" i="51"/>
  <c r="AC77" i="51" s="1"/>
  <c r="F77" i="50"/>
  <c r="L77" i="50" s="1"/>
  <c r="AY77" i="33"/>
  <c r="AO77" i="33" s="1"/>
  <c r="AT77" i="33" s="1"/>
  <c r="BQ77" i="33" s="1"/>
  <c r="AI77" i="49"/>
  <c r="AG77" i="49"/>
  <c r="AJ77" i="49"/>
  <c r="AL77" i="49" s="1"/>
  <c r="AW77" i="35"/>
  <c r="BA77" i="35" s="1"/>
  <c r="AQ77" i="35" s="1"/>
  <c r="BM77" i="35" s="1"/>
  <c r="H77" i="52"/>
  <c r="AA25" i="35"/>
  <c r="J25" i="35"/>
  <c r="AG25" i="35" s="1"/>
  <c r="U25" i="35"/>
  <c r="Q25" i="35"/>
  <c r="G25" i="35" s="1"/>
  <c r="F25" i="35"/>
  <c r="AL25" i="33"/>
  <c r="AM25" i="33" s="1"/>
  <c r="L25" i="49" s="1"/>
  <c r="Q79" i="55"/>
  <c r="R79" i="55"/>
  <c r="S79" i="55"/>
  <c r="P79" i="55"/>
  <c r="AJ80" i="55" l="1"/>
  <c r="AI80" i="55"/>
  <c r="AH80" i="55"/>
  <c r="Z80" i="55" s="1"/>
  <c r="AK80" i="55"/>
  <c r="X59" i="59"/>
  <c r="X59" i="60"/>
  <c r="Z59" i="56"/>
  <c r="X59" i="58"/>
  <c r="X59" i="57"/>
  <c r="D59" i="56"/>
  <c r="AI59" i="58"/>
  <c r="AK59" i="58" s="1"/>
  <c r="AI59" i="60"/>
  <c r="AK59" i="60" s="1"/>
  <c r="AI59" i="59"/>
  <c r="AK59" i="59" s="1"/>
  <c r="AK59" i="56"/>
  <c r="AI59" i="57"/>
  <c r="AK59" i="57" s="1"/>
  <c r="Y59" i="56"/>
  <c r="W59" i="60"/>
  <c r="Y59" i="60" s="1"/>
  <c r="W59" i="59"/>
  <c r="Y59" i="59" s="1"/>
  <c r="W59" i="57"/>
  <c r="Y59" i="57" s="1"/>
  <c r="W59" i="58"/>
  <c r="Y59" i="58" s="1"/>
  <c r="AJ59" i="58"/>
  <c r="E59" i="56"/>
  <c r="AJ59" i="57"/>
  <c r="AJ59" i="60"/>
  <c r="AL59" i="56"/>
  <c r="AJ59" i="59"/>
  <c r="AD59" i="60"/>
  <c r="AD59" i="59"/>
  <c r="AD59" i="58"/>
  <c r="F59" i="56"/>
  <c r="AF59" i="56"/>
  <c r="AD59" i="57"/>
  <c r="R59" i="60"/>
  <c r="R59" i="59"/>
  <c r="T59" i="56"/>
  <c r="R59" i="57"/>
  <c r="R59" i="58"/>
  <c r="C59" i="56"/>
  <c r="AC59" i="60"/>
  <c r="AE59" i="60" s="1"/>
  <c r="AC59" i="57"/>
  <c r="AE59" i="57" s="1"/>
  <c r="AC59" i="59"/>
  <c r="AE59" i="59" s="1"/>
  <c r="AE59" i="56"/>
  <c r="AC59" i="58"/>
  <c r="AE59" i="58" s="1"/>
  <c r="Q59" i="60"/>
  <c r="S59" i="60" s="1"/>
  <c r="S59" i="56"/>
  <c r="Q59" i="59"/>
  <c r="S59" i="59" s="1"/>
  <c r="Q59" i="57"/>
  <c r="S59" i="57" s="1"/>
  <c r="Q59" i="58"/>
  <c r="S59" i="58" s="1"/>
  <c r="H77" i="50"/>
  <c r="AH77" i="51"/>
  <c r="AI77" i="51"/>
  <c r="M77" i="50"/>
  <c r="AB77" i="51"/>
  <c r="AN77" i="49"/>
  <c r="AK77" i="49"/>
  <c r="AM77" i="49"/>
  <c r="AX77" i="35"/>
  <c r="AN77" i="35" s="1"/>
  <c r="BD77" i="35" s="1"/>
  <c r="BB77" i="33"/>
  <c r="G77" i="50"/>
  <c r="BK77" i="33"/>
  <c r="L77" i="52"/>
  <c r="R77" i="52"/>
  <c r="M77" i="52"/>
  <c r="G77" i="52"/>
  <c r="R77" i="50"/>
  <c r="I77" i="52"/>
  <c r="O77" i="52"/>
  <c r="AJ77" i="51"/>
  <c r="AD77" i="51"/>
  <c r="I77" i="50"/>
  <c r="O77" i="50"/>
  <c r="BC77" i="33"/>
  <c r="AS77" i="33" s="1"/>
  <c r="AX77" i="33" s="1"/>
  <c r="BU77" i="33" s="1"/>
  <c r="AM77" i="35"/>
  <c r="AY77" i="35"/>
  <c r="AO77" i="35" s="1"/>
  <c r="AZ77" i="33"/>
  <c r="AP77" i="33" s="1"/>
  <c r="AU77" i="33" s="1"/>
  <c r="BR77" i="33" s="1"/>
  <c r="BE77" i="33"/>
  <c r="BA77" i="33"/>
  <c r="AZ77" i="35"/>
  <c r="AP77" i="35" s="1"/>
  <c r="BL77" i="35" s="1"/>
  <c r="BG77" i="35"/>
  <c r="AV77" i="35"/>
  <c r="BS77" i="35" s="1"/>
  <c r="R25" i="35"/>
  <c r="K25" i="35"/>
  <c r="AH25" i="35" s="1"/>
  <c r="V25" i="35"/>
  <c r="AB25" i="35"/>
  <c r="L25" i="35"/>
  <c r="AI25" i="35" s="1"/>
  <c r="AC25" i="35"/>
  <c r="W25" i="35"/>
  <c r="X25" i="35"/>
  <c r="H79" i="55"/>
  <c r="G80" i="55" s="1"/>
  <c r="X81" i="55" l="1"/>
  <c r="V81" i="55"/>
  <c r="Y81" i="55"/>
  <c r="AA80" i="55"/>
  <c r="W81" i="55"/>
  <c r="U81" i="55"/>
  <c r="AF59" i="60"/>
  <c r="AG60" i="60" s="1"/>
  <c r="F59" i="60"/>
  <c r="T59" i="60"/>
  <c r="C59" i="60"/>
  <c r="Z59" i="60"/>
  <c r="D59" i="60"/>
  <c r="AL59" i="60"/>
  <c r="AM60" i="60" s="1"/>
  <c r="E59" i="60"/>
  <c r="T59" i="59"/>
  <c r="U60" i="59" s="1"/>
  <c r="C59" i="59"/>
  <c r="AL59" i="59"/>
  <c r="E59" i="59"/>
  <c r="Z59" i="59"/>
  <c r="D59" i="59"/>
  <c r="AF59" i="59"/>
  <c r="AG60" i="59" s="1"/>
  <c r="F59" i="59"/>
  <c r="AA60" i="56"/>
  <c r="B59" i="56"/>
  <c r="G59" i="56" s="1"/>
  <c r="AF59" i="58"/>
  <c r="F59" i="58"/>
  <c r="U60" i="56"/>
  <c r="AM60" i="59"/>
  <c r="AL59" i="58"/>
  <c r="AM60" i="58" s="1"/>
  <c r="E59" i="58"/>
  <c r="U60" i="60"/>
  <c r="AM60" i="56"/>
  <c r="T59" i="58"/>
  <c r="U60" i="58" s="1"/>
  <c r="C59" i="58"/>
  <c r="Z59" i="58"/>
  <c r="AA60" i="58" s="1"/>
  <c r="D59" i="58"/>
  <c r="AF59" i="57"/>
  <c r="AG60" i="57" s="1"/>
  <c r="F59" i="57"/>
  <c r="D59" i="57"/>
  <c r="Z59" i="57"/>
  <c r="AA60" i="57" s="1"/>
  <c r="AG60" i="56"/>
  <c r="AL59" i="57"/>
  <c r="AM60" i="57" s="1"/>
  <c r="E59" i="57"/>
  <c r="AG60" i="58"/>
  <c r="AA60" i="60"/>
  <c r="C59" i="57"/>
  <c r="T59" i="57"/>
  <c r="U60" i="57" s="1"/>
  <c r="AA60" i="59"/>
  <c r="AN77" i="51"/>
  <c r="AO77" i="51" s="1"/>
  <c r="BI77" i="33"/>
  <c r="S77" i="52"/>
  <c r="T77" i="52" s="1"/>
  <c r="BJ77" i="35"/>
  <c r="AC77" i="49"/>
  <c r="AD77" i="49" s="1"/>
  <c r="BL77" i="33"/>
  <c r="BF77" i="33"/>
  <c r="AS77" i="35"/>
  <c r="BP77" i="35" s="1"/>
  <c r="BF77" i="35"/>
  <c r="BO77" i="33"/>
  <c r="S77" i="50"/>
  <c r="T77" i="50" s="1"/>
  <c r="BD77" i="33"/>
  <c r="AR77" i="33"/>
  <c r="BN77" i="33"/>
  <c r="BH77" i="35"/>
  <c r="BB77" i="35"/>
  <c r="BE77" i="35"/>
  <c r="AT77" i="35"/>
  <c r="BQ77" i="35" s="1"/>
  <c r="BK77" i="35"/>
  <c r="AQ77" i="33"/>
  <c r="BM77" i="33"/>
  <c r="AU77" i="35"/>
  <c r="BR77" i="35" s="1"/>
  <c r="AR77" i="35"/>
  <c r="BO77" i="35" s="1"/>
  <c r="BI77" i="35"/>
  <c r="BC77" i="35"/>
  <c r="E80" i="55"/>
  <c r="AO80" i="55" s="1"/>
  <c r="C80" i="55"/>
  <c r="AR79" i="55"/>
  <c r="AJ25" i="35"/>
  <c r="AD25" i="35"/>
  <c r="I79" i="55"/>
  <c r="AS79" i="55" s="1"/>
  <c r="F80" i="55"/>
  <c r="D80" i="55"/>
  <c r="AN80" i="55" s="1"/>
  <c r="AQ80" i="55"/>
  <c r="AB81" i="55" l="1"/>
  <c r="AG81" i="55"/>
  <c r="AD81" i="55"/>
  <c r="AB78" i="49"/>
  <c r="AA78" i="51" s="1"/>
  <c r="AM78" i="51" s="1"/>
  <c r="AF81" i="55"/>
  <c r="AC81" i="55"/>
  <c r="AE81" i="55"/>
  <c r="B59" i="60"/>
  <c r="B59" i="59"/>
  <c r="H59" i="56"/>
  <c r="J59" i="56" s="1"/>
  <c r="I60" i="56" s="1"/>
  <c r="B59" i="58"/>
  <c r="B59" i="57"/>
  <c r="X78" i="49"/>
  <c r="W78" i="51" s="1"/>
  <c r="AI78" i="51" s="1"/>
  <c r="AA78" i="49"/>
  <c r="E78" i="52" s="1"/>
  <c r="Q78" i="52" s="1"/>
  <c r="Z78" i="49"/>
  <c r="D78" i="50" s="1"/>
  <c r="J78" i="50" s="1"/>
  <c r="Y78" i="49"/>
  <c r="C78" i="52" s="1"/>
  <c r="O78" i="52" s="1"/>
  <c r="AG78" i="51"/>
  <c r="BN77" i="35"/>
  <c r="F78" i="52"/>
  <c r="L78" i="52" s="1"/>
  <c r="BT77" i="35"/>
  <c r="F78" i="50"/>
  <c r="L78" i="50" s="1"/>
  <c r="BP77" i="33"/>
  <c r="AW77" i="33"/>
  <c r="BT77" i="33" s="1"/>
  <c r="BH77" i="33"/>
  <c r="AV77" i="33"/>
  <c r="BS77" i="33" s="1"/>
  <c r="BJ77" i="33"/>
  <c r="BG77" i="33"/>
  <c r="B78" i="52"/>
  <c r="N78" i="52" s="1"/>
  <c r="J80" i="55"/>
  <c r="AM80" i="55"/>
  <c r="AW80" i="55"/>
  <c r="AK25" i="35"/>
  <c r="M80" i="55"/>
  <c r="AV80" i="55"/>
  <c r="AP80" i="55"/>
  <c r="L80" i="55"/>
  <c r="AT80" i="55"/>
  <c r="AU80" i="55"/>
  <c r="K80" i="55"/>
  <c r="N80" i="55"/>
  <c r="O80" i="55"/>
  <c r="R80" i="55" s="1"/>
  <c r="AX80" i="55"/>
  <c r="AI81" i="55" l="1"/>
  <c r="AH81" i="55"/>
  <c r="Z81" i="55" s="1"/>
  <c r="AK81" i="55"/>
  <c r="AJ81" i="55"/>
  <c r="G59" i="60"/>
  <c r="H59" i="60"/>
  <c r="J59" i="60" s="1"/>
  <c r="I60" i="60" s="1"/>
  <c r="H59" i="59"/>
  <c r="J59" i="59" s="1"/>
  <c r="I60" i="59" s="1"/>
  <c r="G59" i="59"/>
  <c r="H59" i="58"/>
  <c r="J59" i="58" s="1"/>
  <c r="I60" i="58" s="1"/>
  <c r="G59" i="58"/>
  <c r="H59" i="57"/>
  <c r="J59" i="57" s="1"/>
  <c r="G59" i="57"/>
  <c r="K59" i="56"/>
  <c r="K78" i="52"/>
  <c r="B78" i="50"/>
  <c r="N78" i="50" s="1"/>
  <c r="AC78" i="51"/>
  <c r="I78" i="52"/>
  <c r="D78" i="52"/>
  <c r="J78" i="52" s="1"/>
  <c r="C78" i="50"/>
  <c r="O78" i="50" s="1"/>
  <c r="E78" i="50"/>
  <c r="Q78" i="50" s="1"/>
  <c r="X78" i="51"/>
  <c r="AD78" i="51" s="1"/>
  <c r="AH78" i="49"/>
  <c r="AG78" i="49"/>
  <c r="AF78" i="49"/>
  <c r="Z78" i="51"/>
  <c r="AL78" i="51" s="1"/>
  <c r="AI78" i="49"/>
  <c r="P78" i="50"/>
  <c r="AJ78" i="49"/>
  <c r="AM78" i="49" s="1"/>
  <c r="Y78" i="51"/>
  <c r="AK78" i="51" s="1"/>
  <c r="AW78" i="35"/>
  <c r="AY78" i="35" s="1"/>
  <c r="AO78" i="35" s="1"/>
  <c r="AT78" i="35" s="1"/>
  <c r="BQ78" i="35" s="1"/>
  <c r="AY78" i="33"/>
  <c r="AO78" i="33" s="1"/>
  <c r="AT78" i="33" s="1"/>
  <c r="BQ78" i="33" s="1"/>
  <c r="BU77" i="35"/>
  <c r="AE78" i="49"/>
  <c r="BV77" i="33"/>
  <c r="BW77" i="33" s="1"/>
  <c r="R78" i="50"/>
  <c r="R78" i="52"/>
  <c r="M78" i="52"/>
  <c r="H78" i="52"/>
  <c r="P80" i="55"/>
  <c r="S80" i="55"/>
  <c r="Q80" i="55"/>
  <c r="E26" i="49"/>
  <c r="F26" i="49"/>
  <c r="AU25" i="49"/>
  <c r="J25" i="49"/>
  <c r="AV25" i="49" s="1"/>
  <c r="D26" i="49"/>
  <c r="G26" i="49"/>
  <c r="C26" i="49"/>
  <c r="W82" i="55" l="1"/>
  <c r="X82" i="55"/>
  <c r="Y82" i="55"/>
  <c r="U82" i="55"/>
  <c r="V82" i="55"/>
  <c r="AA81" i="55"/>
  <c r="AJ78" i="51"/>
  <c r="AN78" i="51" s="1"/>
  <c r="AO78" i="51" s="1"/>
  <c r="P78" i="52"/>
  <c r="S78" i="52" s="1"/>
  <c r="T78" i="52" s="1"/>
  <c r="K59" i="60"/>
  <c r="K59" i="59"/>
  <c r="K59" i="58"/>
  <c r="I60" i="57"/>
  <c r="G59" i="68"/>
  <c r="R26" i="49"/>
  <c r="I78" i="50"/>
  <c r="K78" i="50"/>
  <c r="H78" i="50"/>
  <c r="G78" i="50"/>
  <c r="AZ78" i="33"/>
  <c r="BL78" i="33" s="1"/>
  <c r="BK78" i="33"/>
  <c r="M78" i="50"/>
  <c r="BB78" i="33"/>
  <c r="BN78" i="33" s="1"/>
  <c r="G78" i="52"/>
  <c r="AF78" i="51"/>
  <c r="S78" i="50"/>
  <c r="T78" i="50" s="1"/>
  <c r="BC78" i="33"/>
  <c r="BO78" i="33" s="1"/>
  <c r="BA78" i="33"/>
  <c r="AQ78" i="33" s="1"/>
  <c r="AV78" i="33" s="1"/>
  <c r="BS78" i="33" s="1"/>
  <c r="BE78" i="33"/>
  <c r="AB78" i="51"/>
  <c r="AL78" i="49"/>
  <c r="AE78" i="51"/>
  <c r="AN78" i="49"/>
  <c r="AK78" i="49"/>
  <c r="AM78" i="35"/>
  <c r="BA78" i="35"/>
  <c r="AQ78" i="35" s="1"/>
  <c r="AH78" i="51"/>
  <c r="AZ78" i="35"/>
  <c r="AP78" i="35" s="1"/>
  <c r="BL78" i="35" s="1"/>
  <c r="AX78" i="35"/>
  <c r="AN78" i="35" s="1"/>
  <c r="AP78" i="33"/>
  <c r="AU78" i="33" s="1"/>
  <c r="BR78" i="33" s="1"/>
  <c r="BE78" i="35"/>
  <c r="BK78" i="35"/>
  <c r="H80" i="55"/>
  <c r="D81" i="55" s="1"/>
  <c r="F26" i="51"/>
  <c r="BA26" i="49"/>
  <c r="AT26" i="49"/>
  <c r="Q26" i="49"/>
  <c r="AQ26" i="49"/>
  <c r="N26" i="49"/>
  <c r="C26" i="51"/>
  <c r="AX26" i="49"/>
  <c r="AS26" i="49"/>
  <c r="AZ26" i="49"/>
  <c r="P26" i="49"/>
  <c r="E26" i="51"/>
  <c r="M26" i="35"/>
  <c r="N26" i="35" s="1"/>
  <c r="D26" i="35" s="1"/>
  <c r="AW26" i="49"/>
  <c r="K26" i="49"/>
  <c r="M26" i="49"/>
  <c r="AP26" i="49"/>
  <c r="B26" i="51"/>
  <c r="O26" i="33"/>
  <c r="D26" i="51"/>
  <c r="AR26" i="49"/>
  <c r="O26" i="49"/>
  <c r="AY26" i="49"/>
  <c r="AC82" i="55" l="1"/>
  <c r="AB82" i="55"/>
  <c r="AG82" i="55"/>
  <c r="AF82" i="55"/>
  <c r="AE82" i="55"/>
  <c r="AD82" i="55"/>
  <c r="K59" i="57"/>
  <c r="Q60" i="56"/>
  <c r="AD60" i="56"/>
  <c r="AI60" i="56"/>
  <c r="X60" i="56"/>
  <c r="D60" i="68"/>
  <c r="AJ60" i="56"/>
  <c r="W60" i="56"/>
  <c r="B60" i="68"/>
  <c r="C60" i="68"/>
  <c r="E60" i="68"/>
  <c r="F60" i="68"/>
  <c r="R60" i="56"/>
  <c r="AC60" i="56"/>
  <c r="H60" i="68"/>
  <c r="BG78" i="33"/>
  <c r="AC78" i="49"/>
  <c r="Z79" i="49" s="1"/>
  <c r="D79" i="52" s="1"/>
  <c r="BD78" i="33"/>
  <c r="AS78" i="33"/>
  <c r="AX78" i="33" s="1"/>
  <c r="BU78" i="33" s="1"/>
  <c r="AR78" i="33"/>
  <c r="AW78" i="33" s="1"/>
  <c r="BT78" i="33" s="1"/>
  <c r="BM78" i="33"/>
  <c r="BP78" i="33" s="1"/>
  <c r="AU78" i="35"/>
  <c r="BR78" i="35" s="1"/>
  <c r="BH78" i="35"/>
  <c r="BF78" i="35"/>
  <c r="AS78" i="35"/>
  <c r="BP78" i="35" s="1"/>
  <c r="BJ78" i="35"/>
  <c r="BD78" i="35"/>
  <c r="BB78" i="35"/>
  <c r="BM78" i="35"/>
  <c r="AV78" i="35"/>
  <c r="BS78" i="35" s="1"/>
  <c r="BG78" i="35"/>
  <c r="BC78" i="35"/>
  <c r="AR78" i="35"/>
  <c r="BO78" i="35" s="1"/>
  <c r="BI78" i="35"/>
  <c r="BF78" i="33"/>
  <c r="F81" i="55"/>
  <c r="AP81" i="55" s="1"/>
  <c r="AR80" i="55"/>
  <c r="E81" i="55"/>
  <c r="I80" i="55"/>
  <c r="AS80" i="55" s="1"/>
  <c r="C81" i="55"/>
  <c r="G81" i="55"/>
  <c r="AQ81" i="55" s="1"/>
  <c r="O26" i="35"/>
  <c r="P26" i="35" s="1"/>
  <c r="C26" i="35"/>
  <c r="N26" i="51"/>
  <c r="G26" i="51"/>
  <c r="M26" i="51"/>
  <c r="H26" i="51"/>
  <c r="Q26" i="51"/>
  <c r="K26" i="51"/>
  <c r="J26" i="51"/>
  <c r="P26" i="51"/>
  <c r="O26" i="51"/>
  <c r="I26" i="51"/>
  <c r="L26" i="51"/>
  <c r="R26" i="51"/>
  <c r="S26" i="33"/>
  <c r="G26" i="33" s="1"/>
  <c r="AE26" i="33" s="1"/>
  <c r="C26" i="33"/>
  <c r="R26" i="33"/>
  <c r="F26" i="33" s="1"/>
  <c r="AD26" i="33" s="1"/>
  <c r="Q26" i="33"/>
  <c r="E26" i="33" s="1"/>
  <c r="AC26" i="33" s="1"/>
  <c r="P26" i="33"/>
  <c r="D26" i="33" s="1"/>
  <c r="AB26" i="33" s="1"/>
  <c r="T26" i="49"/>
  <c r="S26" i="49"/>
  <c r="V26" i="49"/>
  <c r="U26" i="49"/>
  <c r="T26" i="35"/>
  <c r="Z26" i="35"/>
  <c r="I26" i="35"/>
  <c r="AF26" i="35" s="1"/>
  <c r="AN81" i="55"/>
  <c r="AJ82" i="55" l="1"/>
  <c r="AI82" i="55"/>
  <c r="AK82" i="55"/>
  <c r="AH82" i="55"/>
  <c r="AE60" i="56"/>
  <c r="AC60" i="60"/>
  <c r="AE60" i="60" s="1"/>
  <c r="AC60" i="57"/>
  <c r="AE60" i="57" s="1"/>
  <c r="AC60" i="58"/>
  <c r="AE60" i="58" s="1"/>
  <c r="AC60" i="59"/>
  <c r="AE60" i="59" s="1"/>
  <c r="Z60" i="56"/>
  <c r="X60" i="58"/>
  <c r="X60" i="59"/>
  <c r="D60" i="56"/>
  <c r="X60" i="60"/>
  <c r="X60" i="57"/>
  <c r="AF60" i="56"/>
  <c r="AD60" i="58"/>
  <c r="F60" i="56"/>
  <c r="AD60" i="57"/>
  <c r="AD60" i="60"/>
  <c r="AD60" i="59"/>
  <c r="S60" i="56"/>
  <c r="Q60" i="57"/>
  <c r="S60" i="57" s="1"/>
  <c r="Q60" i="59"/>
  <c r="S60" i="59" s="1"/>
  <c r="Q60" i="60"/>
  <c r="S60" i="60" s="1"/>
  <c r="Q60" i="58"/>
  <c r="S60" i="58" s="1"/>
  <c r="AJ60" i="60"/>
  <c r="AJ60" i="58"/>
  <c r="AJ60" i="57"/>
  <c r="E60" i="56"/>
  <c r="AL60" i="56"/>
  <c r="AJ60" i="59"/>
  <c r="R60" i="59"/>
  <c r="R60" i="57"/>
  <c r="R60" i="60"/>
  <c r="T60" i="56"/>
  <c r="R60" i="58"/>
  <c r="C60" i="56"/>
  <c r="AI60" i="59"/>
  <c r="AK60" i="59" s="1"/>
  <c r="AI60" i="60"/>
  <c r="AK60" i="60" s="1"/>
  <c r="AK60" i="56"/>
  <c r="AI60" i="57"/>
  <c r="AK60" i="57" s="1"/>
  <c r="AI60" i="58"/>
  <c r="AK60" i="58" s="1"/>
  <c r="W60" i="58"/>
  <c r="Y60" i="58" s="1"/>
  <c r="Y60" i="56"/>
  <c r="W60" i="60"/>
  <c r="Y60" i="60" s="1"/>
  <c r="W60" i="57"/>
  <c r="Y60" i="57" s="1"/>
  <c r="W60" i="59"/>
  <c r="Y60" i="59" s="1"/>
  <c r="AB79" i="49"/>
  <c r="F79" i="50" s="1"/>
  <c r="X79" i="49"/>
  <c r="B79" i="50" s="1"/>
  <c r="N79" i="50" s="1"/>
  <c r="Y79" i="51"/>
  <c r="D79" i="50"/>
  <c r="P79" i="50" s="1"/>
  <c r="AD78" i="49"/>
  <c r="BV78" i="33"/>
  <c r="BW78" i="33" s="1"/>
  <c r="AA79" i="49"/>
  <c r="E79" i="52" s="1"/>
  <c r="K79" i="52" s="1"/>
  <c r="Y79" i="49"/>
  <c r="C79" i="52" s="1"/>
  <c r="I79" i="52" s="1"/>
  <c r="BH78" i="33"/>
  <c r="BT78" i="35"/>
  <c r="BJ78" i="33"/>
  <c r="BI78" i="33"/>
  <c r="BN78" i="35"/>
  <c r="J81" i="55"/>
  <c r="L81" i="55"/>
  <c r="AM81" i="55"/>
  <c r="F79" i="52"/>
  <c r="AA79" i="51"/>
  <c r="AT81" i="55"/>
  <c r="AV81" i="55"/>
  <c r="M81" i="55"/>
  <c r="P79" i="52"/>
  <c r="J79" i="52"/>
  <c r="O81" i="55"/>
  <c r="S81" i="55" s="1"/>
  <c r="N81" i="55"/>
  <c r="AO81" i="55"/>
  <c r="AW81" i="55"/>
  <c r="AK79" i="51"/>
  <c r="AE79" i="51"/>
  <c r="K81" i="55"/>
  <c r="AX81" i="55"/>
  <c r="AU81" i="55"/>
  <c r="E26" i="35"/>
  <c r="AA26" i="35" s="1"/>
  <c r="H26" i="49"/>
  <c r="I26" i="33"/>
  <c r="H26" i="33"/>
  <c r="T26" i="33"/>
  <c r="S26" i="51"/>
  <c r="T26" i="51" s="1"/>
  <c r="K26" i="33"/>
  <c r="L26" i="33"/>
  <c r="Y26" i="35"/>
  <c r="H26" i="35"/>
  <c r="AE26" i="35" s="1"/>
  <c r="S26" i="35"/>
  <c r="M26" i="33"/>
  <c r="AA26" i="33"/>
  <c r="Z26" i="33"/>
  <c r="J26" i="33"/>
  <c r="N26" i="33"/>
  <c r="Q26" i="35"/>
  <c r="F26" i="35"/>
  <c r="E79" i="50" l="1"/>
  <c r="Q79" i="50" s="1"/>
  <c r="U61" i="56"/>
  <c r="AG79" i="49"/>
  <c r="Z82" i="55"/>
  <c r="AF60" i="60"/>
  <c r="AG61" i="60" s="1"/>
  <c r="F60" i="60"/>
  <c r="T60" i="60"/>
  <c r="U61" i="60" s="1"/>
  <c r="C60" i="60"/>
  <c r="AL60" i="60"/>
  <c r="AM61" i="60" s="1"/>
  <c r="E60" i="60"/>
  <c r="Z60" i="60"/>
  <c r="D60" i="60"/>
  <c r="T60" i="59"/>
  <c r="U61" i="59" s="1"/>
  <c r="C60" i="59"/>
  <c r="Z60" i="59"/>
  <c r="AA61" i="59" s="1"/>
  <c r="D60" i="59"/>
  <c r="AL60" i="59"/>
  <c r="AM61" i="59" s="1"/>
  <c r="E60" i="59"/>
  <c r="AF60" i="59"/>
  <c r="AG61" i="59" s="1"/>
  <c r="F60" i="59"/>
  <c r="B60" i="56"/>
  <c r="G60" i="56" s="1"/>
  <c r="Z60" i="58"/>
  <c r="AA61" i="58" s="1"/>
  <c r="D60" i="58"/>
  <c r="AF60" i="58"/>
  <c r="AG61" i="58" s="1"/>
  <c r="F60" i="58"/>
  <c r="AL60" i="58"/>
  <c r="AM61" i="58" s="1"/>
  <c r="E60" i="58"/>
  <c r="AA61" i="60"/>
  <c r="T60" i="58"/>
  <c r="U61" i="58" s="1"/>
  <c r="C60" i="58"/>
  <c r="AF60" i="57"/>
  <c r="AG61" i="57" s="1"/>
  <c r="F60" i="57"/>
  <c r="AG61" i="56"/>
  <c r="T60" i="57"/>
  <c r="U61" i="57" s="1"/>
  <c r="C60" i="57"/>
  <c r="AA61" i="56"/>
  <c r="AM61" i="56"/>
  <c r="Z60" i="57"/>
  <c r="AA61" i="57" s="1"/>
  <c r="D60" i="57"/>
  <c r="E60" i="57"/>
  <c r="AL60" i="57"/>
  <c r="AM61" i="57" s="1"/>
  <c r="H79" i="50"/>
  <c r="J79" i="50"/>
  <c r="AI79" i="49"/>
  <c r="C79" i="50"/>
  <c r="M79" i="50" s="1"/>
  <c r="Q79" i="52"/>
  <c r="B79" i="52"/>
  <c r="N79" i="52" s="1"/>
  <c r="O79" i="52"/>
  <c r="X79" i="51"/>
  <c r="AD79" i="51" s="1"/>
  <c r="AY79" i="33"/>
  <c r="AO79" i="33" s="1"/>
  <c r="BE79" i="33" s="1"/>
  <c r="AF79" i="49"/>
  <c r="AE79" i="49"/>
  <c r="AW79" i="35"/>
  <c r="AX79" i="35" s="1"/>
  <c r="Z79" i="51"/>
  <c r="AF79" i="51" s="1"/>
  <c r="AH79" i="49"/>
  <c r="AJ79" i="49"/>
  <c r="AK79" i="49" s="1"/>
  <c r="W79" i="51"/>
  <c r="AC79" i="51" s="1"/>
  <c r="AI79" i="51"/>
  <c r="BU78" i="35"/>
  <c r="K79" i="50"/>
  <c r="AJ79" i="51"/>
  <c r="P81" i="55"/>
  <c r="Q81" i="55"/>
  <c r="R81" i="55"/>
  <c r="AM79" i="51"/>
  <c r="AG79" i="51"/>
  <c r="L79" i="52"/>
  <c r="R79" i="52"/>
  <c r="R79" i="50"/>
  <c r="L79" i="50"/>
  <c r="U26" i="35"/>
  <c r="J26" i="35"/>
  <c r="AG26" i="35" s="1"/>
  <c r="AF26" i="33"/>
  <c r="X26" i="33"/>
  <c r="AJ26" i="33"/>
  <c r="AI26" i="33"/>
  <c r="W26" i="33"/>
  <c r="Y26" i="33"/>
  <c r="AK26" i="33"/>
  <c r="AH26" i="33"/>
  <c r="V26" i="33"/>
  <c r="AG26" i="33"/>
  <c r="U26" i="33"/>
  <c r="AB26" i="35"/>
  <c r="K26" i="35"/>
  <c r="AH26" i="35" s="1"/>
  <c r="V26" i="35"/>
  <c r="G26" i="35"/>
  <c r="R26" i="35"/>
  <c r="U83" i="55" l="1"/>
  <c r="W83" i="55"/>
  <c r="V83" i="55"/>
  <c r="Y83" i="55"/>
  <c r="AA82" i="55"/>
  <c r="X83" i="55"/>
  <c r="AE83" i="55" s="1"/>
  <c r="G79" i="52"/>
  <c r="M79" i="52"/>
  <c r="AL79" i="49"/>
  <c r="AB79" i="51"/>
  <c r="AN79" i="49"/>
  <c r="AL79" i="51"/>
  <c r="AN79" i="51" s="1"/>
  <c r="AO79" i="51" s="1"/>
  <c r="H79" i="52"/>
  <c r="B60" i="60"/>
  <c r="B60" i="59"/>
  <c r="G60" i="59" s="1"/>
  <c r="H60" i="56"/>
  <c r="J60" i="56" s="1"/>
  <c r="I61" i="56" s="1"/>
  <c r="B60" i="58"/>
  <c r="H60" i="58" s="1"/>
  <c r="J60" i="58" s="1"/>
  <c r="I61" i="58" s="1"/>
  <c r="B60" i="57"/>
  <c r="BB79" i="33"/>
  <c r="BC79" i="33"/>
  <c r="AS79" i="33" s="1"/>
  <c r="AX79" i="33" s="1"/>
  <c r="BU79" i="33" s="1"/>
  <c r="BA79" i="33"/>
  <c r="BM79" i="33" s="1"/>
  <c r="AM79" i="35"/>
  <c r="BC79" i="35" s="1"/>
  <c r="AH79" i="51"/>
  <c r="O79" i="50"/>
  <c r="S79" i="50" s="1"/>
  <c r="T79" i="50" s="1"/>
  <c r="G79" i="50"/>
  <c r="AT79" i="33"/>
  <c r="BQ79" i="33" s="1"/>
  <c r="AY79" i="35"/>
  <c r="AO79" i="35" s="1"/>
  <c r="AT79" i="35" s="1"/>
  <c r="BQ79" i="35" s="1"/>
  <c r="S79" i="52"/>
  <c r="T79" i="52" s="1"/>
  <c r="I79" i="50"/>
  <c r="BK79" i="33"/>
  <c r="AZ79" i="35"/>
  <c r="AP79" i="35" s="1"/>
  <c r="BF79" i="35" s="1"/>
  <c r="BA79" i="35"/>
  <c r="AQ79" i="35" s="1"/>
  <c r="AV79" i="35" s="1"/>
  <c r="BS79" i="35" s="1"/>
  <c r="AM79" i="49"/>
  <c r="AZ79" i="33"/>
  <c r="AC79" i="49"/>
  <c r="AD79" i="49" s="1"/>
  <c r="AQ79" i="33"/>
  <c r="AV79" i="33" s="1"/>
  <c r="BS79" i="33" s="1"/>
  <c r="H81" i="55"/>
  <c r="E82" i="55" s="1"/>
  <c r="AO82" i="55" s="1"/>
  <c r="BE79" i="35"/>
  <c r="AN79" i="35"/>
  <c r="AL26" i="33"/>
  <c r="AM26" i="33" s="1"/>
  <c r="L26" i="49" s="1"/>
  <c r="AC26" i="35"/>
  <c r="AD26" i="35" s="1"/>
  <c r="L26" i="35"/>
  <c r="AI26" i="35" s="1"/>
  <c r="AJ26" i="35" s="1"/>
  <c r="W26" i="35"/>
  <c r="X26" i="35"/>
  <c r="BM79" i="35" l="1"/>
  <c r="BG79" i="35"/>
  <c r="AR79" i="35"/>
  <c r="BO79" i="35" s="1"/>
  <c r="AF83" i="55"/>
  <c r="BI79" i="35"/>
  <c r="AC83" i="55"/>
  <c r="AD83" i="55"/>
  <c r="BH79" i="35"/>
  <c r="X80" i="49"/>
  <c r="BK79" i="35"/>
  <c r="AG83" i="55"/>
  <c r="AB83" i="55"/>
  <c r="H60" i="60"/>
  <c r="J60" i="60" s="1"/>
  <c r="I61" i="60" s="1"/>
  <c r="G60" i="60"/>
  <c r="H60" i="59"/>
  <c r="J60" i="59" s="1"/>
  <c r="I61" i="59" s="1"/>
  <c r="K60" i="59" s="1"/>
  <c r="G60" i="58"/>
  <c r="K60" i="58"/>
  <c r="G60" i="57"/>
  <c r="H60" i="57"/>
  <c r="J60" i="57" s="1"/>
  <c r="K60" i="56"/>
  <c r="BD79" i="33"/>
  <c r="BI79" i="33"/>
  <c r="BO79" i="33"/>
  <c r="BN79" i="33"/>
  <c r="AR79" i="33"/>
  <c r="AA80" i="49"/>
  <c r="AU79" i="35"/>
  <c r="BR79" i="35" s="1"/>
  <c r="AP79" i="33"/>
  <c r="BL79" i="33"/>
  <c r="Z80" i="49"/>
  <c r="Y80" i="51" s="1"/>
  <c r="BL79" i="35"/>
  <c r="Y80" i="49"/>
  <c r="AY80" i="33" s="1"/>
  <c r="AB80" i="49"/>
  <c r="AA80" i="51" s="1"/>
  <c r="BB79" i="35"/>
  <c r="D82" i="55"/>
  <c r="I81" i="55"/>
  <c r="AS81" i="55" s="1"/>
  <c r="C82" i="55"/>
  <c r="AM82" i="55" s="1"/>
  <c r="F82" i="55"/>
  <c r="AP82" i="55" s="1"/>
  <c r="AR81" i="55"/>
  <c r="BG79" i="33"/>
  <c r="G82" i="55"/>
  <c r="AS79" i="35"/>
  <c r="BP79" i="35" s="1"/>
  <c r="BD79" i="35"/>
  <c r="BJ79" i="35"/>
  <c r="F80" i="52"/>
  <c r="F80" i="50"/>
  <c r="W80" i="51"/>
  <c r="B80" i="50"/>
  <c r="B80" i="52"/>
  <c r="D80" i="52"/>
  <c r="D80" i="50"/>
  <c r="AG80" i="49"/>
  <c r="AK26" i="35"/>
  <c r="AN82" i="55"/>
  <c r="AJ80" i="49" l="1"/>
  <c r="AI83" i="55"/>
  <c r="AH83" i="55"/>
  <c r="AJ83" i="55"/>
  <c r="AK83" i="55"/>
  <c r="Z83" i="55"/>
  <c r="AW80" i="35"/>
  <c r="AM80" i="35" s="1"/>
  <c r="AR80" i="35" s="1"/>
  <c r="BO80" i="35" s="1"/>
  <c r="AE80" i="49"/>
  <c r="BN79" i="35"/>
  <c r="C80" i="50"/>
  <c r="K60" i="60"/>
  <c r="I61" i="57"/>
  <c r="G60" i="68"/>
  <c r="BJ79" i="33"/>
  <c r="BP79" i="33"/>
  <c r="BH79" i="33"/>
  <c r="AW79" i="33"/>
  <c r="BT79" i="33" s="1"/>
  <c r="Z80" i="51"/>
  <c r="BT79" i="35"/>
  <c r="BU79" i="35" s="1"/>
  <c r="AH80" i="49"/>
  <c r="C80" i="52"/>
  <c r="E80" i="50"/>
  <c r="Q80" i="50" s="1"/>
  <c r="X80" i="51"/>
  <c r="AD80" i="51" s="1"/>
  <c r="E80" i="52"/>
  <c r="Q80" i="52" s="1"/>
  <c r="AI80" i="49"/>
  <c r="AF80" i="49"/>
  <c r="AU79" i="33"/>
  <c r="BR79" i="33" s="1"/>
  <c r="BF79" i="33"/>
  <c r="K82" i="55"/>
  <c r="L82" i="55"/>
  <c r="AQ82" i="55"/>
  <c r="AW82" i="55"/>
  <c r="AU82" i="55"/>
  <c r="AV82" i="55"/>
  <c r="M82" i="55"/>
  <c r="N82" i="55"/>
  <c r="AT82" i="55"/>
  <c r="O82" i="55"/>
  <c r="S82" i="55" s="1"/>
  <c r="AX82" i="55"/>
  <c r="J82" i="55"/>
  <c r="H80" i="52"/>
  <c r="N80" i="52"/>
  <c r="I80" i="52"/>
  <c r="O80" i="52"/>
  <c r="N80" i="50"/>
  <c r="H80" i="50"/>
  <c r="O80" i="50"/>
  <c r="I80" i="50"/>
  <c r="AE80" i="51"/>
  <c r="AK80" i="51"/>
  <c r="AM80" i="51"/>
  <c r="AG80" i="51"/>
  <c r="J80" i="50"/>
  <c r="P80" i="50"/>
  <c r="AK80" i="49"/>
  <c r="AM80" i="49"/>
  <c r="AL80" i="49"/>
  <c r="AN80" i="49"/>
  <c r="R80" i="50"/>
  <c r="L80" i="50"/>
  <c r="AL80" i="51"/>
  <c r="AF80" i="51"/>
  <c r="AC80" i="51"/>
  <c r="AI80" i="51"/>
  <c r="AO80" i="33"/>
  <c r="BK80" i="33"/>
  <c r="AZ80" i="33"/>
  <c r="BB80" i="33"/>
  <c r="BC80" i="33"/>
  <c r="BA80" i="33"/>
  <c r="P80" i="52"/>
  <c r="J80" i="52"/>
  <c r="L80" i="52"/>
  <c r="R80" i="52"/>
  <c r="AU26" i="49"/>
  <c r="J26" i="49"/>
  <c r="G27" i="49"/>
  <c r="E27" i="49"/>
  <c r="C27" i="49"/>
  <c r="D27" i="49"/>
  <c r="F27" i="49"/>
  <c r="R82" i="55"/>
  <c r="AH80" i="51" l="1"/>
  <c r="V84" i="55"/>
  <c r="Y84" i="55"/>
  <c r="X84" i="55"/>
  <c r="AA83" i="55"/>
  <c r="W84" i="55"/>
  <c r="U84" i="55"/>
  <c r="AG84" i="55" s="1"/>
  <c r="AY80" i="35"/>
  <c r="AO80" i="35" s="1"/>
  <c r="BK80" i="35" s="1"/>
  <c r="BC80" i="35"/>
  <c r="AX80" i="35"/>
  <c r="K80" i="52"/>
  <c r="BI80" i="35"/>
  <c r="BA80" i="35"/>
  <c r="AQ80" i="35" s="1"/>
  <c r="AJ80" i="51"/>
  <c r="AZ80" i="35"/>
  <c r="AP80" i="35" s="1"/>
  <c r="BL80" i="35" s="1"/>
  <c r="AB80" i="51"/>
  <c r="H61" i="68"/>
  <c r="K60" i="57"/>
  <c r="Q61" i="56"/>
  <c r="D61" i="68"/>
  <c r="X61" i="56"/>
  <c r="W61" i="56"/>
  <c r="AJ61" i="56"/>
  <c r="R61" i="56"/>
  <c r="AC61" i="56"/>
  <c r="C61" i="68"/>
  <c r="E61" i="68"/>
  <c r="F61" i="68"/>
  <c r="B61" i="68"/>
  <c r="AI61" i="56"/>
  <c r="AD61" i="56"/>
  <c r="R27" i="49"/>
  <c r="M80" i="50"/>
  <c r="G80" i="50"/>
  <c r="K80" i="50"/>
  <c r="BV79" i="33"/>
  <c r="BW79" i="33" s="1"/>
  <c r="M80" i="52"/>
  <c r="G80" i="52"/>
  <c r="P82" i="55"/>
  <c r="Q82" i="55"/>
  <c r="BN80" i="33"/>
  <c r="AR80" i="33"/>
  <c r="AP80" i="33"/>
  <c r="BL80" i="33"/>
  <c r="BD80" i="33"/>
  <c r="S80" i="50"/>
  <c r="T80" i="50" s="1"/>
  <c r="S80" i="52"/>
  <c r="T80" i="52" s="1"/>
  <c r="AN80" i="35"/>
  <c r="BB80" i="35"/>
  <c r="AQ80" i="33"/>
  <c r="BM80" i="33"/>
  <c r="AC80" i="49"/>
  <c r="AN80" i="51"/>
  <c r="AO80" i="51" s="1"/>
  <c r="AT80" i="33"/>
  <c r="BQ80" i="33" s="1"/>
  <c r="BE80" i="33"/>
  <c r="AV80" i="35"/>
  <c r="BS80" i="35" s="1"/>
  <c r="BM80" i="35"/>
  <c r="BG80" i="35"/>
  <c r="AS80" i="33"/>
  <c r="BO80" i="33"/>
  <c r="AS27" i="49"/>
  <c r="P27" i="49"/>
  <c r="AZ27" i="49"/>
  <c r="E27" i="51"/>
  <c r="AP27" i="49"/>
  <c r="M27" i="49"/>
  <c r="M27" i="35"/>
  <c r="C27" i="35" s="1"/>
  <c r="O27" i="33"/>
  <c r="C27" i="33" s="1"/>
  <c r="K27" i="49"/>
  <c r="AW27" i="49"/>
  <c r="B27" i="51"/>
  <c r="D27" i="51"/>
  <c r="AR27" i="49"/>
  <c r="O27" i="49"/>
  <c r="AY27" i="49"/>
  <c r="F27" i="51"/>
  <c r="AT27" i="49"/>
  <c r="Q27" i="49"/>
  <c r="BA27" i="49"/>
  <c r="AV26" i="49"/>
  <c r="AX27" i="49"/>
  <c r="N27" i="49"/>
  <c r="C27" i="51"/>
  <c r="AQ27" i="49"/>
  <c r="AB84" i="55" l="1"/>
  <c r="AD84" i="55"/>
  <c r="BE80" i="35"/>
  <c r="AT80" i="35"/>
  <c r="BQ80" i="35" s="1"/>
  <c r="BF80" i="35"/>
  <c r="AE84" i="55"/>
  <c r="AJ84" i="55"/>
  <c r="AH84" i="55"/>
  <c r="Z84" i="55" s="1"/>
  <c r="AI84" i="55"/>
  <c r="AK84" i="55"/>
  <c r="AU80" i="35"/>
  <c r="BR80" i="35" s="1"/>
  <c r="AF84" i="55"/>
  <c r="AC84" i="55"/>
  <c r="H82" i="55"/>
  <c r="D83" i="55" s="1"/>
  <c r="AN83" i="55" s="1"/>
  <c r="W61" i="58"/>
  <c r="Y61" i="58" s="1"/>
  <c r="Y61" i="56"/>
  <c r="W61" i="60"/>
  <c r="Y61" i="60" s="1"/>
  <c r="W61" i="59"/>
  <c r="Y61" i="59" s="1"/>
  <c r="W61" i="57"/>
  <c r="Y61" i="57" s="1"/>
  <c r="Z61" i="56"/>
  <c r="X61" i="59"/>
  <c r="D61" i="56"/>
  <c r="X61" i="58"/>
  <c r="X61" i="60"/>
  <c r="X61" i="57"/>
  <c r="Q61" i="58"/>
  <c r="S61" i="58" s="1"/>
  <c r="Q61" i="59"/>
  <c r="S61" i="59" s="1"/>
  <c r="S61" i="56"/>
  <c r="Q61" i="60"/>
  <c r="S61" i="60" s="1"/>
  <c r="Q61" i="57"/>
  <c r="S61" i="57" s="1"/>
  <c r="AE61" i="56"/>
  <c r="AC61" i="58"/>
  <c r="AE61" i="58" s="1"/>
  <c r="AC61" i="57"/>
  <c r="AE61" i="57" s="1"/>
  <c r="AC61" i="59"/>
  <c r="AE61" i="59" s="1"/>
  <c r="AC61" i="60"/>
  <c r="AE61" i="60" s="1"/>
  <c r="AK61" i="56"/>
  <c r="AI61" i="59"/>
  <c r="AK61" i="59" s="1"/>
  <c r="AI61" i="57"/>
  <c r="AK61" i="57" s="1"/>
  <c r="AI61" i="60"/>
  <c r="AK61" i="60" s="1"/>
  <c r="AI61" i="58"/>
  <c r="AK61" i="58" s="1"/>
  <c r="R61" i="58"/>
  <c r="R61" i="60"/>
  <c r="R61" i="57"/>
  <c r="R61" i="59"/>
  <c r="T61" i="56"/>
  <c r="C61" i="56"/>
  <c r="AD61" i="59"/>
  <c r="AD61" i="60"/>
  <c r="AF61" i="56"/>
  <c r="AD61" i="57"/>
  <c r="F61" i="56"/>
  <c r="AD61" i="58"/>
  <c r="AL61" i="56"/>
  <c r="AJ61" i="58"/>
  <c r="AJ61" i="57"/>
  <c r="E61" i="56"/>
  <c r="AJ61" i="59"/>
  <c r="AJ61" i="60"/>
  <c r="BH80" i="35"/>
  <c r="BJ80" i="35"/>
  <c r="BN80" i="35" s="1"/>
  <c r="AS80" i="35"/>
  <c r="BP80" i="35" s="1"/>
  <c r="BT80" i="35" s="1"/>
  <c r="BD80" i="35"/>
  <c r="AU80" i="33"/>
  <c r="BR80" i="33" s="1"/>
  <c r="BJ80" i="33"/>
  <c r="BF80" i="33"/>
  <c r="AW80" i="33"/>
  <c r="BT80" i="33" s="1"/>
  <c r="BH80" i="33"/>
  <c r="AV80" i="33"/>
  <c r="BS80" i="33" s="1"/>
  <c r="BG80" i="33"/>
  <c r="AD80" i="49"/>
  <c r="Z81" i="49"/>
  <c r="AB81" i="49"/>
  <c r="X81" i="49"/>
  <c r="AA81" i="49"/>
  <c r="Y81" i="49"/>
  <c r="AX80" i="33"/>
  <c r="BU80" i="33" s="1"/>
  <c r="BI80" i="33"/>
  <c r="BP80" i="33"/>
  <c r="C83" i="55"/>
  <c r="F83" i="55"/>
  <c r="AP83" i="55" s="1"/>
  <c r="K27" i="51"/>
  <c r="Q27" i="51"/>
  <c r="L27" i="51"/>
  <c r="R27" i="51"/>
  <c r="P27" i="33"/>
  <c r="D27" i="33" s="1"/>
  <c r="AB27" i="33" s="1"/>
  <c r="S27" i="33"/>
  <c r="G27" i="33" s="1"/>
  <c r="AE27" i="33" s="1"/>
  <c r="Q27" i="33"/>
  <c r="E27" i="33" s="1"/>
  <c r="AC27" i="33" s="1"/>
  <c r="R27" i="33"/>
  <c r="F27" i="33" s="1"/>
  <c r="AD27" i="33" s="1"/>
  <c r="S27" i="35"/>
  <c r="Y27" i="35"/>
  <c r="H27" i="35"/>
  <c r="AE27" i="35" s="1"/>
  <c r="M27" i="51"/>
  <c r="G27" i="51"/>
  <c r="N27" i="51"/>
  <c r="H27" i="51"/>
  <c r="U27" i="49"/>
  <c r="V27" i="49"/>
  <c r="S27" i="49"/>
  <c r="T27" i="49"/>
  <c r="AA27" i="33"/>
  <c r="J27" i="33"/>
  <c r="P27" i="51"/>
  <c r="J27" i="51"/>
  <c r="I27" i="51"/>
  <c r="O27" i="51"/>
  <c r="N27" i="35"/>
  <c r="B61" i="56" l="1"/>
  <c r="AM62" i="56"/>
  <c r="U62" i="56"/>
  <c r="AA62" i="56"/>
  <c r="X85" i="55"/>
  <c r="Y85" i="55"/>
  <c r="W85" i="55"/>
  <c r="U85" i="55"/>
  <c r="AA84" i="55"/>
  <c r="V85" i="55"/>
  <c r="AB85" i="55" s="1"/>
  <c r="I82" i="55"/>
  <c r="AS82" i="55" s="1"/>
  <c r="G83" i="55"/>
  <c r="AQ83" i="55" s="1"/>
  <c r="AR82" i="55"/>
  <c r="E83" i="55"/>
  <c r="AL61" i="60"/>
  <c r="E61" i="60"/>
  <c r="T61" i="60"/>
  <c r="C61" i="60"/>
  <c r="AF61" i="60"/>
  <c r="AG62" i="60" s="1"/>
  <c r="F61" i="60"/>
  <c r="Z61" i="60"/>
  <c r="D61" i="60"/>
  <c r="Z61" i="59"/>
  <c r="AA62" i="59" s="1"/>
  <c r="D61" i="59"/>
  <c r="T61" i="59"/>
  <c r="U62" i="59" s="1"/>
  <c r="C61" i="59"/>
  <c r="AL61" i="59"/>
  <c r="AM62" i="59" s="1"/>
  <c r="E61" i="59"/>
  <c r="AF61" i="59"/>
  <c r="AG62" i="59" s="1"/>
  <c r="F61" i="59"/>
  <c r="AM62" i="60"/>
  <c r="AL61" i="58"/>
  <c r="AM62" i="58" s="1"/>
  <c r="E61" i="58"/>
  <c r="T61" i="58"/>
  <c r="U62" i="58" s="1"/>
  <c r="C61" i="58"/>
  <c r="AF61" i="58"/>
  <c r="AG62" i="58" s="1"/>
  <c r="F61" i="58"/>
  <c r="AA62" i="60"/>
  <c r="Z61" i="58"/>
  <c r="AA62" i="58" s="1"/>
  <c r="D61" i="58"/>
  <c r="AG62" i="56"/>
  <c r="U62" i="60"/>
  <c r="AF61" i="57"/>
  <c r="AG62" i="57" s="1"/>
  <c r="F61" i="57"/>
  <c r="T61" i="57"/>
  <c r="U62" i="57" s="1"/>
  <c r="C61" i="57"/>
  <c r="D61" i="57"/>
  <c r="Z61" i="57"/>
  <c r="AA62" i="57" s="1"/>
  <c r="H61" i="56"/>
  <c r="J61" i="56" s="1"/>
  <c r="G61" i="56"/>
  <c r="E61" i="57"/>
  <c r="AL61" i="57"/>
  <c r="AM62" i="57" s="1"/>
  <c r="BU80" i="35"/>
  <c r="D81" i="52"/>
  <c r="Y81" i="51"/>
  <c r="D81" i="50"/>
  <c r="AG81" i="49"/>
  <c r="BV80" i="33"/>
  <c r="BW80" i="33" s="1"/>
  <c r="AA81" i="51"/>
  <c r="AI81" i="49"/>
  <c r="F81" i="52"/>
  <c r="F81" i="50"/>
  <c r="B81" i="50"/>
  <c r="AE81" i="49"/>
  <c r="AJ81" i="49"/>
  <c r="W81" i="51"/>
  <c r="AY81" i="33"/>
  <c r="AO81" i="33" s="1"/>
  <c r="B81" i="52"/>
  <c r="AW81" i="35"/>
  <c r="AH81" i="49"/>
  <c r="E81" i="52"/>
  <c r="Z81" i="51"/>
  <c r="E81" i="50"/>
  <c r="C81" i="52"/>
  <c r="X81" i="51"/>
  <c r="C81" i="50"/>
  <c r="AF81" i="49"/>
  <c r="AC85" i="55"/>
  <c r="AM83" i="55"/>
  <c r="H27" i="49"/>
  <c r="I27" i="33"/>
  <c r="H27" i="33"/>
  <c r="M83" i="55"/>
  <c r="AF85" i="55"/>
  <c r="AO83" i="55"/>
  <c r="S27" i="51"/>
  <c r="T27" i="51" s="1"/>
  <c r="L27" i="33"/>
  <c r="Z27" i="33"/>
  <c r="N27" i="33"/>
  <c r="O27" i="35"/>
  <c r="D27" i="35"/>
  <c r="K27" i="33"/>
  <c r="M27" i="33"/>
  <c r="U27" i="33"/>
  <c r="AG27" i="33"/>
  <c r="T27" i="33"/>
  <c r="K83" i="55" l="1"/>
  <c r="AV83" i="55"/>
  <c r="AW83" i="55"/>
  <c r="L83" i="55"/>
  <c r="AU83" i="55"/>
  <c r="J83" i="55"/>
  <c r="AX83" i="55"/>
  <c r="N83" i="55"/>
  <c r="AD85" i="55"/>
  <c r="AE85" i="55"/>
  <c r="AT83" i="55"/>
  <c r="O83" i="55"/>
  <c r="Q83" i="55" s="1"/>
  <c r="AG85" i="55"/>
  <c r="AJ85" i="55" s="1"/>
  <c r="B61" i="60"/>
  <c r="B61" i="59"/>
  <c r="B61" i="58"/>
  <c r="I62" i="56"/>
  <c r="B61" i="57"/>
  <c r="AT81" i="33"/>
  <c r="BQ81" i="33" s="1"/>
  <c r="BE81" i="33"/>
  <c r="AK81" i="49"/>
  <c r="AL81" i="49"/>
  <c r="AM81" i="49"/>
  <c r="AN81" i="49"/>
  <c r="K81" i="52"/>
  <c r="Q81" i="52"/>
  <c r="O81" i="52"/>
  <c r="I81" i="52"/>
  <c r="AB81" i="51"/>
  <c r="AI81" i="51"/>
  <c r="AC81" i="51"/>
  <c r="AH81" i="51"/>
  <c r="P81" i="50"/>
  <c r="J81" i="50"/>
  <c r="AE81" i="51"/>
  <c r="AK81" i="51"/>
  <c r="AG81" i="51"/>
  <c r="AM81" i="51"/>
  <c r="AL81" i="51"/>
  <c r="AF81" i="51"/>
  <c r="O81" i="50"/>
  <c r="I81" i="50"/>
  <c r="AM81" i="35"/>
  <c r="AZ81" i="35"/>
  <c r="AP81" i="35" s="1"/>
  <c r="BA81" i="35"/>
  <c r="AQ81" i="35" s="1"/>
  <c r="AY81" i="35"/>
  <c r="AO81" i="35" s="1"/>
  <c r="AX81" i="35"/>
  <c r="AN81" i="35" s="1"/>
  <c r="L81" i="50"/>
  <c r="R81" i="50"/>
  <c r="P81" i="52"/>
  <c r="J81" i="52"/>
  <c r="AZ81" i="33"/>
  <c r="BK81" i="33"/>
  <c r="BA81" i="33"/>
  <c r="BB81" i="33"/>
  <c r="BC81" i="33"/>
  <c r="Q81" i="50"/>
  <c r="K81" i="50"/>
  <c r="N81" i="50"/>
  <c r="M81" i="50"/>
  <c r="H81" i="50"/>
  <c r="G81" i="50"/>
  <c r="AD81" i="51"/>
  <c r="AJ81" i="51"/>
  <c r="M81" i="52"/>
  <c r="H81" i="52"/>
  <c r="G81" i="52"/>
  <c r="N81" i="52"/>
  <c r="R81" i="52"/>
  <c r="L81" i="52"/>
  <c r="AI85" i="55"/>
  <c r="AK85" i="55"/>
  <c r="AH85" i="55"/>
  <c r="P83" i="55"/>
  <c r="AF27" i="33"/>
  <c r="S83" i="55"/>
  <c r="R83" i="55"/>
  <c r="I27" i="35"/>
  <c r="AF27" i="35" s="1"/>
  <c r="T27" i="35"/>
  <c r="Z27" i="35"/>
  <c r="P27" i="35"/>
  <c r="E27" i="35"/>
  <c r="AK27" i="33"/>
  <c r="Y27" i="33"/>
  <c r="AJ27" i="33"/>
  <c r="X27" i="33"/>
  <c r="AI27" i="33"/>
  <c r="W27" i="33"/>
  <c r="AH27" i="33"/>
  <c r="V27" i="33"/>
  <c r="H61" i="60" l="1"/>
  <c r="J61" i="60" s="1"/>
  <c r="I62" i="60" s="1"/>
  <c r="G61" i="60"/>
  <c r="H61" i="59"/>
  <c r="J61" i="59" s="1"/>
  <c r="I62" i="59" s="1"/>
  <c r="G61" i="59"/>
  <c r="H61" i="58"/>
  <c r="J61" i="58" s="1"/>
  <c r="I62" i="58" s="1"/>
  <c r="G61" i="58"/>
  <c r="G61" i="57"/>
  <c r="H61" i="57"/>
  <c r="J61" i="57" s="1"/>
  <c r="K61" i="56"/>
  <c r="BD81" i="33"/>
  <c r="AC81" i="49"/>
  <c r="Y82" i="49" s="1"/>
  <c r="BB81" i="35"/>
  <c r="S81" i="52"/>
  <c r="T81" i="52" s="1"/>
  <c r="BE81" i="35"/>
  <c r="BK81" i="35"/>
  <c r="AT81" i="35"/>
  <c r="BQ81" i="35" s="1"/>
  <c r="AN81" i="51"/>
  <c r="AO81" i="51" s="1"/>
  <c r="AR81" i="33"/>
  <c r="BN81" i="33"/>
  <c r="S81" i="50"/>
  <c r="T81" i="50" s="1"/>
  <c r="AP81" i="33"/>
  <c r="BL81" i="33"/>
  <c r="BF81" i="35"/>
  <c r="AU81" i="35"/>
  <c r="BR81" i="35" s="1"/>
  <c r="BL81" i="35"/>
  <c r="AS81" i="33"/>
  <c r="BO81" i="33"/>
  <c r="BD81" i="35"/>
  <c r="BJ81" i="35"/>
  <c r="AS81" i="35"/>
  <c r="BP81" i="35" s="1"/>
  <c r="AQ81" i="33"/>
  <c r="BM81" i="33"/>
  <c r="Z85" i="55"/>
  <c r="Y86" i="55" s="1"/>
  <c r="BG81" i="35"/>
  <c r="BM81" i="35"/>
  <c r="AV81" i="35"/>
  <c r="BS81" i="35" s="1"/>
  <c r="BI81" i="35"/>
  <c r="BC81" i="35"/>
  <c r="AR81" i="35"/>
  <c r="BO81" i="35" s="1"/>
  <c r="BH81" i="35"/>
  <c r="H83" i="55"/>
  <c r="I83" i="55" s="1"/>
  <c r="AS83" i="55" s="1"/>
  <c r="AL27" i="33"/>
  <c r="AM27" i="33" s="1"/>
  <c r="L27" i="49" s="1"/>
  <c r="U27" i="35"/>
  <c r="AA27" i="35"/>
  <c r="J27" i="35"/>
  <c r="AG27" i="35" s="1"/>
  <c r="Q27" i="35"/>
  <c r="F27" i="35"/>
  <c r="K61" i="60" l="1"/>
  <c r="K61" i="59"/>
  <c r="K61" i="58"/>
  <c r="I62" i="57"/>
  <c r="G61" i="68"/>
  <c r="X82" i="49"/>
  <c r="B82" i="50" s="1"/>
  <c r="AB82" i="49"/>
  <c r="F82" i="52" s="1"/>
  <c r="AD81" i="49"/>
  <c r="AA82" i="49"/>
  <c r="Z82" i="51" s="1"/>
  <c r="Z82" i="49"/>
  <c r="D82" i="52" s="1"/>
  <c r="U86" i="55"/>
  <c r="V86" i="55"/>
  <c r="X86" i="55"/>
  <c r="BP81" i="33"/>
  <c r="AW81" i="33"/>
  <c r="BT81" i="33" s="1"/>
  <c r="BH81" i="33"/>
  <c r="AV81" i="33"/>
  <c r="BS81" i="33" s="1"/>
  <c r="BG81" i="33"/>
  <c r="AA85" i="55"/>
  <c r="AX81" i="33"/>
  <c r="BU81" i="33" s="1"/>
  <c r="BI81" i="33"/>
  <c r="BT81" i="35"/>
  <c r="C82" i="50"/>
  <c r="X82" i="51"/>
  <c r="C82" i="52"/>
  <c r="AU81" i="33"/>
  <c r="BR81" i="33" s="1"/>
  <c r="BF81" i="33"/>
  <c r="BJ81" i="33"/>
  <c r="W86" i="55"/>
  <c r="BN81" i="35"/>
  <c r="G84" i="55"/>
  <c r="AQ84" i="55" s="1"/>
  <c r="D84" i="55"/>
  <c r="AN84" i="55" s="1"/>
  <c r="C84" i="55"/>
  <c r="E84" i="55"/>
  <c r="AR83" i="55"/>
  <c r="F84" i="55"/>
  <c r="AP84" i="55" s="1"/>
  <c r="G27" i="35"/>
  <c r="X27" i="35" s="1"/>
  <c r="R27" i="35"/>
  <c r="AB27" i="35"/>
  <c r="K27" i="35"/>
  <c r="AH27" i="35" s="1"/>
  <c r="V27" i="35"/>
  <c r="H62" i="68" l="1"/>
  <c r="K61" i="57"/>
  <c r="AJ62" i="56"/>
  <c r="B62" i="68"/>
  <c r="AC62" i="56"/>
  <c r="AI62" i="56"/>
  <c r="R62" i="56"/>
  <c r="W62" i="56"/>
  <c r="X62" i="56"/>
  <c r="F62" i="68"/>
  <c r="Q62" i="56"/>
  <c r="C62" i="68"/>
  <c r="AD62" i="56"/>
  <c r="D62" i="68"/>
  <c r="E62" i="68"/>
  <c r="B82" i="52"/>
  <c r="N82" i="52" s="1"/>
  <c r="W82" i="51"/>
  <c r="F82" i="50"/>
  <c r="L82" i="50" s="1"/>
  <c r="AA82" i="51"/>
  <c r="Y82" i="51"/>
  <c r="AK82" i="51" s="1"/>
  <c r="E82" i="50"/>
  <c r="Q82" i="50" s="1"/>
  <c r="AI82" i="49"/>
  <c r="D82" i="50"/>
  <c r="P82" i="50" s="1"/>
  <c r="AW82" i="35"/>
  <c r="AM82" i="35" s="1"/>
  <c r="AE82" i="49"/>
  <c r="AF82" i="49"/>
  <c r="AH82" i="49"/>
  <c r="AJ82" i="49"/>
  <c r="AK82" i="49" s="1"/>
  <c r="E82" i="52"/>
  <c r="AY82" i="33"/>
  <c r="AO82" i="33" s="1"/>
  <c r="AG82" i="49"/>
  <c r="AE86" i="55"/>
  <c r="BU81" i="35"/>
  <c r="AB86" i="55"/>
  <c r="AF86" i="55"/>
  <c r="P82" i="52"/>
  <c r="J82" i="52"/>
  <c r="R82" i="52"/>
  <c r="L82" i="52"/>
  <c r="BV81" i="33"/>
  <c r="BW81" i="33" s="1"/>
  <c r="H82" i="52"/>
  <c r="AL82" i="51"/>
  <c r="AF82" i="51"/>
  <c r="AD86" i="55"/>
  <c r="I82" i="52"/>
  <c r="O82" i="52"/>
  <c r="N82" i="50"/>
  <c r="H82" i="50"/>
  <c r="AC86" i="55"/>
  <c r="AE82" i="51"/>
  <c r="AG86" i="55"/>
  <c r="AH86" i="55" s="1"/>
  <c r="AG82" i="51"/>
  <c r="AM82" i="51"/>
  <c r="AJ82" i="51"/>
  <c r="AD82" i="51"/>
  <c r="O82" i="50"/>
  <c r="I82" i="50"/>
  <c r="AV84" i="55"/>
  <c r="AX84" i="55"/>
  <c r="K84" i="55"/>
  <c r="AW84" i="55"/>
  <c r="AU84" i="55"/>
  <c r="M84" i="55"/>
  <c r="AT84" i="55"/>
  <c r="AO84" i="55"/>
  <c r="AM84" i="55"/>
  <c r="O84" i="55"/>
  <c r="L84" i="55"/>
  <c r="J84" i="55"/>
  <c r="N84" i="55"/>
  <c r="L27" i="35"/>
  <c r="AI27" i="35" s="1"/>
  <c r="AJ27" i="35" s="1"/>
  <c r="W27" i="35"/>
  <c r="AC27" i="35"/>
  <c r="AD27" i="35" s="1"/>
  <c r="AB82" i="51" l="1"/>
  <c r="AL62" i="56"/>
  <c r="AJ62" i="58"/>
  <c r="AJ62" i="57"/>
  <c r="AJ62" i="59"/>
  <c r="AJ62" i="60"/>
  <c r="E62" i="56"/>
  <c r="D62" i="56"/>
  <c r="X62" i="59"/>
  <c r="X62" i="60"/>
  <c r="X62" i="57"/>
  <c r="Z62" i="56"/>
  <c r="X62" i="58"/>
  <c r="W62" i="58"/>
  <c r="Y62" i="58" s="1"/>
  <c r="W62" i="59"/>
  <c r="Y62" i="59" s="1"/>
  <c r="Y62" i="56"/>
  <c r="W62" i="60"/>
  <c r="Y62" i="60" s="1"/>
  <c r="W62" i="57"/>
  <c r="Y62" i="57" s="1"/>
  <c r="F62" i="56"/>
  <c r="AD62" i="58"/>
  <c r="AD62" i="59"/>
  <c r="AD62" i="60"/>
  <c r="AF62" i="56"/>
  <c r="AD62" i="57"/>
  <c r="Q62" i="59"/>
  <c r="S62" i="59" s="1"/>
  <c r="S62" i="56"/>
  <c r="Q62" i="57"/>
  <c r="S62" i="57" s="1"/>
  <c r="Q62" i="60"/>
  <c r="S62" i="60" s="1"/>
  <c r="Q62" i="58"/>
  <c r="S62" i="58" s="1"/>
  <c r="R62" i="60"/>
  <c r="T62" i="56"/>
  <c r="R62" i="57"/>
  <c r="R62" i="59"/>
  <c r="R62" i="58"/>
  <c r="C62" i="56"/>
  <c r="AC62" i="60"/>
  <c r="AE62" i="60" s="1"/>
  <c r="AC62" i="57"/>
  <c r="AE62" i="57" s="1"/>
  <c r="AC62" i="58"/>
  <c r="AE62" i="58" s="1"/>
  <c r="AC62" i="59"/>
  <c r="AE62" i="59" s="1"/>
  <c r="AE62" i="56"/>
  <c r="AI62" i="57"/>
  <c r="AK62" i="57" s="1"/>
  <c r="AI62" i="59"/>
  <c r="AK62" i="59" s="1"/>
  <c r="AI62" i="60"/>
  <c r="AK62" i="60" s="1"/>
  <c r="AK62" i="56"/>
  <c r="AI62" i="58"/>
  <c r="AK62" i="58" s="1"/>
  <c r="R82" i="50"/>
  <c r="S82" i="50" s="1"/>
  <c r="T82" i="50" s="1"/>
  <c r="AH82" i="51"/>
  <c r="AI82" i="51"/>
  <c r="AN82" i="51" s="1"/>
  <c r="AO82" i="51" s="1"/>
  <c r="AL82" i="49"/>
  <c r="K82" i="50"/>
  <c r="AC82" i="51"/>
  <c r="G82" i="52"/>
  <c r="M82" i="50"/>
  <c r="J82" i="50"/>
  <c r="K82" i="52"/>
  <c r="G82" i="50"/>
  <c r="AN82" i="49"/>
  <c r="AM82" i="49"/>
  <c r="BC82" i="33"/>
  <c r="AS82" i="33" s="1"/>
  <c r="BA82" i="33"/>
  <c r="AQ82" i="33" s="1"/>
  <c r="BB82" i="33"/>
  <c r="AR82" i="33" s="1"/>
  <c r="BA82" i="35"/>
  <c r="AQ82" i="35" s="1"/>
  <c r="BM82" i="35" s="1"/>
  <c r="AX82" i="35"/>
  <c r="AN82" i="35" s="1"/>
  <c r="BJ82" i="35" s="1"/>
  <c r="BK82" i="33"/>
  <c r="AZ82" i="35"/>
  <c r="AP82" i="35" s="1"/>
  <c r="BF82" i="35" s="1"/>
  <c r="AZ82" i="33"/>
  <c r="AP82" i="33" s="1"/>
  <c r="AY82" i="35"/>
  <c r="AO82" i="35" s="1"/>
  <c r="AT82" i="35" s="1"/>
  <c r="BQ82" i="35" s="1"/>
  <c r="M82" i="52"/>
  <c r="Q82" i="52"/>
  <c r="S82" i="52" s="1"/>
  <c r="T82" i="52" s="1"/>
  <c r="AJ86" i="55"/>
  <c r="AI86" i="55"/>
  <c r="AR82" i="35"/>
  <c r="BO82" i="35" s="1"/>
  <c r="BI82" i="35"/>
  <c r="BC82" i="35"/>
  <c r="AC82" i="49"/>
  <c r="AK86" i="55"/>
  <c r="AT82" i="33"/>
  <c r="BQ82" i="33" s="1"/>
  <c r="BE82" i="33"/>
  <c r="Q84" i="55"/>
  <c r="R84" i="55"/>
  <c r="S84" i="55"/>
  <c r="P84" i="55"/>
  <c r="AK27" i="35"/>
  <c r="T62" i="60" l="1"/>
  <c r="U63" i="60" s="1"/>
  <c r="C62" i="60"/>
  <c r="AF62" i="60"/>
  <c r="AG63" i="60" s="1"/>
  <c r="F62" i="60"/>
  <c r="AL62" i="60"/>
  <c r="E62" i="60"/>
  <c r="Z62" i="60"/>
  <c r="D62" i="60"/>
  <c r="U63" i="56"/>
  <c r="T62" i="59"/>
  <c r="U63" i="59" s="1"/>
  <c r="C62" i="59"/>
  <c r="Z62" i="59"/>
  <c r="AA63" i="59" s="1"/>
  <c r="D62" i="59"/>
  <c r="AF62" i="59"/>
  <c r="F62" i="59"/>
  <c r="AL62" i="59"/>
  <c r="AM63" i="59" s="1"/>
  <c r="E62" i="59"/>
  <c r="AF62" i="58"/>
  <c r="AG63" i="58" s="1"/>
  <c r="F62" i="58"/>
  <c r="Z62" i="58"/>
  <c r="AA63" i="58" s="1"/>
  <c r="D62" i="58"/>
  <c r="AL62" i="58"/>
  <c r="AM63" i="58" s="1"/>
  <c r="E62" i="58"/>
  <c r="T62" i="58"/>
  <c r="U63" i="58" s="1"/>
  <c r="C62" i="58"/>
  <c r="T62" i="57"/>
  <c r="U63" i="57" s="1"/>
  <c r="C62" i="57"/>
  <c r="AG63" i="56"/>
  <c r="AM63" i="60"/>
  <c r="AG63" i="59"/>
  <c r="AF62" i="57"/>
  <c r="AG63" i="57" s="1"/>
  <c r="F62" i="57"/>
  <c r="AA63" i="56"/>
  <c r="AL62" i="57"/>
  <c r="AM63" i="57" s="1"/>
  <c r="E62" i="57"/>
  <c r="B62" i="56"/>
  <c r="Z62" i="57"/>
  <c r="AA63" i="57" s="1"/>
  <c r="D62" i="57"/>
  <c r="AA63" i="60"/>
  <c r="AM63" i="56"/>
  <c r="BO82" i="33"/>
  <c r="BD82" i="35"/>
  <c r="AS82" i="35"/>
  <c r="BP82" i="35" s="1"/>
  <c r="AV82" i="35"/>
  <c r="BS82" i="35" s="1"/>
  <c r="BN82" i="33"/>
  <c r="BG82" i="35"/>
  <c r="BE82" i="35"/>
  <c r="BM82" i="33"/>
  <c r="AU82" i="35"/>
  <c r="BR82" i="35" s="1"/>
  <c r="BL82" i="35"/>
  <c r="BH82" i="35"/>
  <c r="BL82" i="33"/>
  <c r="BK82" i="35"/>
  <c r="BD82" i="33"/>
  <c r="BB82" i="35"/>
  <c r="Z86" i="55"/>
  <c r="W87" i="55" s="1"/>
  <c r="AD82" i="49"/>
  <c r="X83" i="49"/>
  <c r="AA83" i="49"/>
  <c r="AB83" i="49"/>
  <c r="Y83" i="49"/>
  <c r="Z83" i="49"/>
  <c r="AU82" i="33"/>
  <c r="BR82" i="33" s="1"/>
  <c r="BF82" i="33"/>
  <c r="BJ82" i="33"/>
  <c r="AV82" i="33"/>
  <c r="BS82" i="33" s="1"/>
  <c r="BG82" i="33"/>
  <c r="AW82" i="33"/>
  <c r="BT82" i="33" s="1"/>
  <c r="BH82" i="33"/>
  <c r="AX82" i="33"/>
  <c r="BU82" i="33" s="1"/>
  <c r="BI82" i="33"/>
  <c r="H84" i="55"/>
  <c r="I84" i="55" s="1"/>
  <c r="AS84" i="55" s="1"/>
  <c r="AU27" i="49"/>
  <c r="E28" i="49"/>
  <c r="J27" i="49"/>
  <c r="F28" i="49"/>
  <c r="D28" i="49"/>
  <c r="C28" i="49"/>
  <c r="G28" i="49"/>
  <c r="B62" i="60" l="1"/>
  <c r="BT82" i="35"/>
  <c r="H62" i="60"/>
  <c r="J62" i="60" s="1"/>
  <c r="I63" i="60" s="1"/>
  <c r="G62" i="60"/>
  <c r="B62" i="59"/>
  <c r="B62" i="58"/>
  <c r="G62" i="56"/>
  <c r="H62" i="56"/>
  <c r="J62" i="56" s="1"/>
  <c r="B62" i="57"/>
  <c r="BN82" i="35"/>
  <c r="BU82" i="35" s="1"/>
  <c r="BP82" i="33"/>
  <c r="AA86" i="55"/>
  <c r="Y87" i="55"/>
  <c r="X87" i="55"/>
  <c r="U87" i="55"/>
  <c r="V87" i="55"/>
  <c r="BV82" i="33"/>
  <c r="D83" i="52"/>
  <c r="Y83" i="51"/>
  <c r="AG83" i="49"/>
  <c r="D83" i="50"/>
  <c r="AF83" i="49"/>
  <c r="C83" i="52"/>
  <c r="X83" i="51"/>
  <c r="C83" i="50"/>
  <c r="F83" i="50"/>
  <c r="AA83" i="51"/>
  <c r="AI83" i="49"/>
  <c r="F83" i="52"/>
  <c r="Z83" i="51"/>
  <c r="E83" i="50"/>
  <c r="AH83" i="49"/>
  <c r="E83" i="52"/>
  <c r="B83" i="52"/>
  <c r="B83" i="50"/>
  <c r="AE83" i="49"/>
  <c r="AY83" i="33"/>
  <c r="AJ83" i="49"/>
  <c r="W83" i="51"/>
  <c r="AW83" i="35"/>
  <c r="D85" i="55"/>
  <c r="E85" i="55"/>
  <c r="C85" i="55"/>
  <c r="F85" i="55"/>
  <c r="AR84" i="55"/>
  <c r="G85" i="55"/>
  <c r="AT28" i="49"/>
  <c r="Q28" i="49"/>
  <c r="F28" i="51"/>
  <c r="BA28" i="49"/>
  <c r="M28" i="35"/>
  <c r="C28" i="35" s="1"/>
  <c r="K28" i="49"/>
  <c r="R28" i="49"/>
  <c r="M28" i="49"/>
  <c r="AW28" i="49"/>
  <c r="AP28" i="49"/>
  <c r="B28" i="51"/>
  <c r="O28" i="33"/>
  <c r="C28" i="33" s="1"/>
  <c r="C28" i="51"/>
  <c r="N28" i="49"/>
  <c r="AX28" i="49"/>
  <c r="AQ28" i="49"/>
  <c r="P28" i="49"/>
  <c r="E28" i="51"/>
  <c r="AZ28" i="49"/>
  <c r="AS28" i="49"/>
  <c r="AV27" i="49"/>
  <c r="O28" i="49"/>
  <c r="AY28" i="49"/>
  <c r="AR28" i="49"/>
  <c r="D28" i="51"/>
  <c r="K62" i="60" l="1"/>
  <c r="H62" i="59"/>
  <c r="J62" i="59" s="1"/>
  <c r="I63" i="59" s="1"/>
  <c r="G62" i="59"/>
  <c r="H62" i="58"/>
  <c r="J62" i="58" s="1"/>
  <c r="I63" i="58" s="1"/>
  <c r="G62" i="58"/>
  <c r="G62" i="57"/>
  <c r="H62" i="57"/>
  <c r="J62" i="57" s="1"/>
  <c r="I63" i="57" s="1"/>
  <c r="I63" i="56"/>
  <c r="BW82" i="33"/>
  <c r="AC87" i="55"/>
  <c r="AE87" i="55"/>
  <c r="AF87" i="55"/>
  <c r="AB87" i="55"/>
  <c r="AG87" i="55"/>
  <c r="AK87" i="55" s="1"/>
  <c r="AD87" i="55"/>
  <c r="AW85" i="55"/>
  <c r="Q83" i="52"/>
  <c r="K83" i="52"/>
  <c r="I83" i="52"/>
  <c r="O83" i="52"/>
  <c r="AL83" i="51"/>
  <c r="AF83" i="51"/>
  <c r="AO83" i="33"/>
  <c r="BK83" i="33"/>
  <c r="BC83" i="33"/>
  <c r="BA83" i="33"/>
  <c r="AZ83" i="33"/>
  <c r="BB83" i="33"/>
  <c r="L83" i="52"/>
  <c r="R83" i="52"/>
  <c r="P83" i="50"/>
  <c r="J83" i="50"/>
  <c r="AM83" i="35"/>
  <c r="AZ83" i="35"/>
  <c r="AP83" i="35" s="1"/>
  <c r="AX83" i="35"/>
  <c r="AN83" i="35" s="1"/>
  <c r="AY83" i="35"/>
  <c r="AO83" i="35" s="1"/>
  <c r="BA83" i="35"/>
  <c r="AQ83" i="35" s="1"/>
  <c r="AB83" i="51"/>
  <c r="AI83" i="51"/>
  <c r="AH83" i="51"/>
  <c r="AC83" i="51"/>
  <c r="G83" i="50"/>
  <c r="N83" i="50"/>
  <c r="H83" i="50"/>
  <c r="M83" i="50"/>
  <c r="AG83" i="51"/>
  <c r="AM83" i="51"/>
  <c r="AE83" i="51"/>
  <c r="AK83" i="51"/>
  <c r="O83" i="50"/>
  <c r="I83" i="50"/>
  <c r="AD83" i="51"/>
  <c r="AJ83" i="51"/>
  <c r="Q83" i="50"/>
  <c r="K83" i="50"/>
  <c r="AN83" i="49"/>
  <c r="AL83" i="49"/>
  <c r="AM83" i="49"/>
  <c r="AK83" i="49"/>
  <c r="M83" i="52"/>
  <c r="G83" i="52"/>
  <c r="N83" i="52"/>
  <c r="H83" i="52"/>
  <c r="R83" i="50"/>
  <c r="L83" i="50"/>
  <c r="P83" i="52"/>
  <c r="J83" i="52"/>
  <c r="AU85" i="55"/>
  <c r="N85" i="55"/>
  <c r="AX85" i="55"/>
  <c r="AQ85" i="55"/>
  <c r="AT85" i="55"/>
  <c r="AM85" i="55"/>
  <c r="O85" i="55"/>
  <c r="J85" i="55"/>
  <c r="AN85" i="55"/>
  <c r="K85" i="55"/>
  <c r="AP85" i="55"/>
  <c r="M85" i="55"/>
  <c r="L85" i="55"/>
  <c r="AO85" i="55"/>
  <c r="AV85" i="55"/>
  <c r="H28" i="35"/>
  <c r="AE28" i="35" s="1"/>
  <c r="S28" i="35"/>
  <c r="Y28" i="35"/>
  <c r="P28" i="33"/>
  <c r="D28" i="33" s="1"/>
  <c r="AB28" i="33" s="1"/>
  <c r="Q28" i="33"/>
  <c r="E28" i="33" s="1"/>
  <c r="AC28" i="33" s="1"/>
  <c r="S28" i="33"/>
  <c r="G28" i="33" s="1"/>
  <c r="AE28" i="33" s="1"/>
  <c r="R28" i="33"/>
  <c r="F28" i="33" s="1"/>
  <c r="AD28" i="33" s="1"/>
  <c r="P28" i="51"/>
  <c r="J28" i="51"/>
  <c r="N28" i="51"/>
  <c r="M28" i="51"/>
  <c r="H28" i="51"/>
  <c r="G28" i="51"/>
  <c r="K28" i="51"/>
  <c r="Q28" i="51"/>
  <c r="AA28" i="33"/>
  <c r="J28" i="33"/>
  <c r="O28" i="51"/>
  <c r="I28" i="51"/>
  <c r="R28" i="51"/>
  <c r="L28" i="51"/>
  <c r="N28" i="35"/>
  <c r="S28" i="49"/>
  <c r="T28" i="49"/>
  <c r="V28" i="49"/>
  <c r="U28" i="49"/>
  <c r="K62" i="59" l="1"/>
  <c r="G62" i="68"/>
  <c r="H63" i="68" s="1"/>
  <c r="K62" i="58"/>
  <c r="D63" i="68"/>
  <c r="AD63" i="56"/>
  <c r="AJ63" i="56"/>
  <c r="B63" i="68"/>
  <c r="F63" i="68"/>
  <c r="AC63" i="56"/>
  <c r="W63" i="56"/>
  <c r="C63" i="68"/>
  <c r="Q63" i="56"/>
  <c r="X63" i="56"/>
  <c r="R63" i="56"/>
  <c r="E63" i="68"/>
  <c r="AI63" i="56"/>
  <c r="K62" i="56"/>
  <c r="K62" i="57"/>
  <c r="AI87" i="55"/>
  <c r="AJ87" i="55"/>
  <c r="AH87" i="55"/>
  <c r="AC83" i="49"/>
  <c r="AD83" i="49" s="1"/>
  <c r="AT83" i="33"/>
  <c r="BQ83" i="33" s="1"/>
  <c r="BE83" i="33"/>
  <c r="S83" i="50"/>
  <c r="T83" i="50" s="1"/>
  <c r="BG83" i="35"/>
  <c r="BM83" i="35"/>
  <c r="AV83" i="35"/>
  <c r="BS83" i="35" s="1"/>
  <c r="BE83" i="35"/>
  <c r="BK83" i="35"/>
  <c r="AT83" i="35"/>
  <c r="BQ83" i="35" s="1"/>
  <c r="AR83" i="33"/>
  <c r="BN83" i="33"/>
  <c r="AN83" i="51"/>
  <c r="AO83" i="51" s="1"/>
  <c r="AS83" i="35"/>
  <c r="BP83" i="35" s="1"/>
  <c r="BJ83" i="35"/>
  <c r="BD83" i="35"/>
  <c r="BF83" i="35"/>
  <c r="BL83" i="35"/>
  <c r="AU83" i="35"/>
  <c r="BR83" i="35" s="1"/>
  <c r="AQ83" i="33"/>
  <c r="BM83" i="33"/>
  <c r="BB83" i="35"/>
  <c r="AP83" i="33"/>
  <c r="BL83" i="33"/>
  <c r="BD83" i="33"/>
  <c r="Y84" i="49"/>
  <c r="X84" i="51" s="1"/>
  <c r="S83" i="52"/>
  <c r="T83" i="52" s="1"/>
  <c r="BI83" i="35"/>
  <c r="AR83" i="35"/>
  <c r="BO83" i="35" s="1"/>
  <c r="BC83" i="35"/>
  <c r="BH83" i="35"/>
  <c r="AS83" i="33"/>
  <c r="BO83" i="33"/>
  <c r="Q85" i="55"/>
  <c r="P85" i="55"/>
  <c r="S85" i="55"/>
  <c r="R85" i="55"/>
  <c r="H28" i="49"/>
  <c r="I28" i="33"/>
  <c r="H28" i="33"/>
  <c r="L28" i="33"/>
  <c r="K28" i="33"/>
  <c r="Z28" i="33"/>
  <c r="S28" i="51"/>
  <c r="T28" i="51" s="1"/>
  <c r="U28" i="33"/>
  <c r="AG28" i="33"/>
  <c r="N28" i="33"/>
  <c r="M28" i="33"/>
  <c r="O28" i="35"/>
  <c r="D28" i="35"/>
  <c r="T28" i="33"/>
  <c r="W63" i="59" l="1"/>
  <c r="Y63" i="59" s="1"/>
  <c r="W63" i="60"/>
  <c r="Y63" i="60" s="1"/>
  <c r="W63" i="58"/>
  <c r="Y63" i="58" s="1"/>
  <c r="W63" i="57"/>
  <c r="Y63" i="57" s="1"/>
  <c r="Y63" i="56"/>
  <c r="AC63" i="59"/>
  <c r="AE63" i="59" s="1"/>
  <c r="AC63" i="57"/>
  <c r="AE63" i="57" s="1"/>
  <c r="AC63" i="60"/>
  <c r="AE63" i="60" s="1"/>
  <c r="AE63" i="56"/>
  <c r="AC63" i="58"/>
  <c r="AE63" i="58" s="1"/>
  <c r="AI63" i="57"/>
  <c r="AK63" i="57" s="1"/>
  <c r="AK63" i="56"/>
  <c r="AI63" i="58"/>
  <c r="AK63" i="58" s="1"/>
  <c r="AI63" i="59"/>
  <c r="AK63" i="59" s="1"/>
  <c r="AI63" i="60"/>
  <c r="AK63" i="60" s="1"/>
  <c r="T63" i="56"/>
  <c r="C63" i="56"/>
  <c r="R63" i="58"/>
  <c r="R63" i="59"/>
  <c r="R63" i="57"/>
  <c r="R63" i="60"/>
  <c r="AJ63" i="59"/>
  <c r="AJ63" i="58"/>
  <c r="AJ63" i="60"/>
  <c r="E63" i="56"/>
  <c r="AJ63" i="57"/>
  <c r="AL63" i="56"/>
  <c r="X63" i="59"/>
  <c r="D63" i="56"/>
  <c r="X63" i="57"/>
  <c r="X63" i="58"/>
  <c r="Z63" i="56"/>
  <c r="X63" i="60"/>
  <c r="AD63" i="59"/>
  <c r="AD63" i="57"/>
  <c r="AD63" i="58"/>
  <c r="AD63" i="60"/>
  <c r="AF63" i="56"/>
  <c r="F63" i="56"/>
  <c r="Q63" i="60"/>
  <c r="S63" i="60" s="1"/>
  <c r="Q63" i="57"/>
  <c r="S63" i="57" s="1"/>
  <c r="Q63" i="58"/>
  <c r="S63" i="58" s="1"/>
  <c r="S63" i="56"/>
  <c r="Q63" i="59"/>
  <c r="S63" i="59" s="1"/>
  <c r="Z87" i="55"/>
  <c r="U88" i="55" s="1"/>
  <c r="X84" i="49"/>
  <c r="W84" i="51" s="1"/>
  <c r="AC84" i="51" s="1"/>
  <c r="Z84" i="49"/>
  <c r="AB84" i="49"/>
  <c r="AA84" i="51" s="1"/>
  <c r="AM84" i="51" s="1"/>
  <c r="AA84" i="49"/>
  <c r="C84" i="50"/>
  <c r="O84" i="50" s="1"/>
  <c r="C84" i="52"/>
  <c r="O84" i="52" s="1"/>
  <c r="H85" i="55"/>
  <c r="E86" i="55" s="1"/>
  <c r="AO86" i="55" s="1"/>
  <c r="BJ83" i="33"/>
  <c r="BP83" i="33"/>
  <c r="AW83" i="33"/>
  <c r="BT83" i="33" s="1"/>
  <c r="BH83" i="33"/>
  <c r="BT83" i="35"/>
  <c r="AV83" i="33"/>
  <c r="BS83" i="33" s="1"/>
  <c r="BG83" i="33"/>
  <c r="AX83" i="33"/>
  <c r="BU83" i="33" s="1"/>
  <c r="BI83" i="33"/>
  <c r="BN83" i="35"/>
  <c r="AU83" i="33"/>
  <c r="BR83" i="33" s="1"/>
  <c r="BF83" i="33"/>
  <c r="AF28" i="33"/>
  <c r="AJ28" i="33"/>
  <c r="X28" i="33"/>
  <c r="AK28" i="33"/>
  <c r="Y28" i="33"/>
  <c r="W28" i="33"/>
  <c r="AI28" i="33"/>
  <c r="I28" i="35"/>
  <c r="AF28" i="35" s="1"/>
  <c r="Z28" i="35"/>
  <c r="T28" i="35"/>
  <c r="P28" i="35"/>
  <c r="E28" i="35"/>
  <c r="AH28" i="33"/>
  <c r="V28" i="33"/>
  <c r="AJ84" i="51"/>
  <c r="AD84" i="51"/>
  <c r="AL63" i="60" l="1"/>
  <c r="E63" i="60"/>
  <c r="AF63" i="60"/>
  <c r="F63" i="60"/>
  <c r="T63" i="60"/>
  <c r="U64" i="60" s="1"/>
  <c r="C63" i="60"/>
  <c r="Z63" i="60"/>
  <c r="AA64" i="60" s="1"/>
  <c r="D63" i="60"/>
  <c r="T63" i="59"/>
  <c r="C63" i="59"/>
  <c r="AF63" i="59"/>
  <c r="AG64" i="59" s="1"/>
  <c r="F63" i="59"/>
  <c r="AG64" i="56"/>
  <c r="AL63" i="59"/>
  <c r="AM64" i="59" s="1"/>
  <c r="E63" i="59"/>
  <c r="Z63" i="59"/>
  <c r="AA64" i="59" s="1"/>
  <c r="D63" i="59"/>
  <c r="T63" i="58"/>
  <c r="U64" i="58" s="1"/>
  <c r="C63" i="58"/>
  <c r="AM64" i="60"/>
  <c r="U64" i="56"/>
  <c r="AL63" i="58"/>
  <c r="AM64" i="58" s="1"/>
  <c r="E63" i="58"/>
  <c r="Z63" i="58"/>
  <c r="AA64" i="58" s="1"/>
  <c r="D63" i="58"/>
  <c r="AF63" i="58"/>
  <c r="AG64" i="58" s="1"/>
  <c r="F63" i="58"/>
  <c r="D63" i="57"/>
  <c r="Z63" i="57"/>
  <c r="AA64" i="57" s="1"/>
  <c r="AG64" i="60"/>
  <c r="AF63" i="57"/>
  <c r="AG64" i="57" s="1"/>
  <c r="F63" i="57"/>
  <c r="C63" i="57"/>
  <c r="T63" i="57"/>
  <c r="U64" i="57" s="1"/>
  <c r="AM64" i="56"/>
  <c r="U64" i="59"/>
  <c r="AL63" i="57"/>
  <c r="AM64" i="57" s="1"/>
  <c r="E63" i="57"/>
  <c r="AA64" i="56"/>
  <c r="B63" i="56"/>
  <c r="AI84" i="51"/>
  <c r="V88" i="55"/>
  <c r="W88" i="55"/>
  <c r="Y88" i="55"/>
  <c r="AA87" i="55"/>
  <c r="X88" i="55"/>
  <c r="AI84" i="49"/>
  <c r="F84" i="52"/>
  <c r="F84" i="50"/>
  <c r="AF84" i="49"/>
  <c r="D84" i="50"/>
  <c r="D84" i="52"/>
  <c r="Y84" i="51"/>
  <c r="AR85" i="55"/>
  <c r="B84" i="50"/>
  <c r="B84" i="52"/>
  <c r="N84" i="52" s="1"/>
  <c r="AY84" i="33"/>
  <c r="BK84" i="33" s="1"/>
  <c r="C86" i="55"/>
  <c r="AM86" i="55" s="1"/>
  <c r="AE84" i="49"/>
  <c r="AW84" i="35"/>
  <c r="AM84" i="35" s="1"/>
  <c r="BC84" i="35" s="1"/>
  <c r="AJ84" i="49"/>
  <c r="AN84" i="49" s="1"/>
  <c r="AG84" i="51"/>
  <c r="I84" i="52"/>
  <c r="E84" i="52"/>
  <c r="Z84" i="51"/>
  <c r="AH84" i="49"/>
  <c r="E84" i="50"/>
  <c r="AG84" i="49"/>
  <c r="I85" i="55"/>
  <c r="AS85" i="55" s="1"/>
  <c r="D86" i="55"/>
  <c r="BU83" i="35"/>
  <c r="I84" i="50"/>
  <c r="F86" i="55"/>
  <c r="AP86" i="55" s="1"/>
  <c r="G86" i="55"/>
  <c r="AQ86" i="55" s="1"/>
  <c r="BV83" i="33"/>
  <c r="BW83" i="33" s="1"/>
  <c r="AL28" i="33"/>
  <c r="AM28" i="33" s="1"/>
  <c r="L28" i="49" s="1"/>
  <c r="J28" i="35"/>
  <c r="AG28" i="35" s="1"/>
  <c r="U28" i="35"/>
  <c r="AA28" i="35"/>
  <c r="Q28" i="35"/>
  <c r="G28" i="35" s="1"/>
  <c r="F28" i="35"/>
  <c r="B63" i="60" l="1"/>
  <c r="B63" i="59"/>
  <c r="H63" i="59" s="1"/>
  <c r="J63" i="59" s="1"/>
  <c r="I64" i="59" s="1"/>
  <c r="B63" i="57"/>
  <c r="H63" i="57" s="1"/>
  <c r="J63" i="57" s="1"/>
  <c r="I64" i="57" s="1"/>
  <c r="B63" i="58"/>
  <c r="H63" i="56"/>
  <c r="J63" i="56" s="1"/>
  <c r="G63" i="56"/>
  <c r="AO84" i="33"/>
  <c r="AT84" i="33" s="1"/>
  <c r="BQ84" i="33" s="1"/>
  <c r="AF88" i="55"/>
  <c r="AG88" i="55"/>
  <c r="AH88" i="55" s="1"/>
  <c r="H84" i="52"/>
  <c r="AC88" i="55"/>
  <c r="AB88" i="55"/>
  <c r="BB84" i="33"/>
  <c r="AR84" i="33" s="1"/>
  <c r="AW84" i="33" s="1"/>
  <c r="BT84" i="33" s="1"/>
  <c r="AD88" i="55"/>
  <c r="BA84" i="33"/>
  <c r="AE88" i="55"/>
  <c r="BC84" i="33"/>
  <c r="AZ84" i="33"/>
  <c r="AP84" i="33" s="1"/>
  <c r="R84" i="50"/>
  <c r="L84" i="50"/>
  <c r="AK84" i="51"/>
  <c r="AE84" i="51"/>
  <c r="G84" i="52"/>
  <c r="AH84" i="51"/>
  <c r="P84" i="52"/>
  <c r="J84" i="52"/>
  <c r="M84" i="52"/>
  <c r="P84" i="50"/>
  <c r="J84" i="50"/>
  <c r="BI84" i="35"/>
  <c r="AZ84" i="35"/>
  <c r="AP84" i="35" s="1"/>
  <c r="BF84" i="35" s="1"/>
  <c r="R84" i="52"/>
  <c r="L84" i="52"/>
  <c r="AY84" i="35"/>
  <c r="AO84" i="35" s="1"/>
  <c r="BE84" i="35" s="1"/>
  <c r="H84" i="50"/>
  <c r="N84" i="50"/>
  <c r="BA84" i="35"/>
  <c r="AQ84" i="35" s="1"/>
  <c r="BG84" i="35" s="1"/>
  <c r="M84" i="50"/>
  <c r="AM84" i="49"/>
  <c r="AL84" i="49"/>
  <c r="AX84" i="35"/>
  <c r="AN84" i="35" s="1"/>
  <c r="BD84" i="35" s="1"/>
  <c r="J86" i="55"/>
  <c r="AR84" i="35"/>
  <c r="BO84" i="35" s="1"/>
  <c r="AK84" i="49"/>
  <c r="AF84" i="51"/>
  <c r="AL84" i="51"/>
  <c r="AB84" i="51"/>
  <c r="Q84" i="52"/>
  <c r="K84" i="52"/>
  <c r="AN86" i="55"/>
  <c r="Q84" i="50"/>
  <c r="G84" i="50"/>
  <c r="K84" i="50"/>
  <c r="BE84" i="33"/>
  <c r="K86" i="55"/>
  <c r="AT86" i="55"/>
  <c r="O86" i="55"/>
  <c r="Q86" i="55" s="1"/>
  <c r="N86" i="55"/>
  <c r="AW86" i="55"/>
  <c r="AU86" i="55"/>
  <c r="AX86" i="55"/>
  <c r="AV86" i="55"/>
  <c r="L86" i="55"/>
  <c r="M86" i="55"/>
  <c r="AT84" i="35"/>
  <c r="BQ84" i="35" s="1"/>
  <c r="X28" i="35"/>
  <c r="V28" i="35"/>
  <c r="AB28" i="35"/>
  <c r="K28" i="35"/>
  <c r="AH28" i="35" s="1"/>
  <c r="L28" i="35"/>
  <c r="AI28" i="35" s="1"/>
  <c r="W28" i="35"/>
  <c r="AC28" i="35"/>
  <c r="R28" i="35"/>
  <c r="H63" i="60" l="1"/>
  <c r="J63" i="60" s="1"/>
  <c r="I64" i="60" s="1"/>
  <c r="G63" i="60"/>
  <c r="G63" i="59"/>
  <c r="K63" i="59"/>
  <c r="G63" i="57"/>
  <c r="G63" i="58"/>
  <c r="H63" i="58"/>
  <c r="J63" i="58" s="1"/>
  <c r="I64" i="58" s="1"/>
  <c r="K63" i="57"/>
  <c r="I64" i="56"/>
  <c r="BL84" i="35"/>
  <c r="BH84" i="33"/>
  <c r="AJ88" i="55"/>
  <c r="BM84" i="35"/>
  <c r="AK88" i="55"/>
  <c r="BN84" i="33"/>
  <c r="AI88" i="55"/>
  <c r="Z88" i="55" s="1"/>
  <c r="X89" i="55" s="1"/>
  <c r="AQ84" i="33"/>
  <c r="BM84" i="33"/>
  <c r="BD84" i="33"/>
  <c r="AS84" i="33"/>
  <c r="BO84" i="33"/>
  <c r="BB84" i="35"/>
  <c r="AV84" i="35"/>
  <c r="BS84" i="35" s="1"/>
  <c r="AS84" i="35"/>
  <c r="BP84" i="35" s="1"/>
  <c r="AC84" i="49"/>
  <c r="AA85" i="49" s="1"/>
  <c r="BL84" i="33"/>
  <c r="S84" i="52"/>
  <c r="T84" i="52" s="1"/>
  <c r="AU84" i="33"/>
  <c r="BR84" i="33" s="1"/>
  <c r="BF84" i="33"/>
  <c r="BH84" i="35"/>
  <c r="BJ84" i="35"/>
  <c r="S84" i="50"/>
  <c r="T84" i="50" s="1"/>
  <c r="BK84" i="35"/>
  <c r="AU84" i="35"/>
  <c r="BR84" i="35" s="1"/>
  <c r="AN84" i="51"/>
  <c r="AO84" i="51" s="1"/>
  <c r="R86" i="55"/>
  <c r="S86" i="55"/>
  <c r="P86" i="55"/>
  <c r="AJ28" i="35"/>
  <c r="AD28" i="35"/>
  <c r="K63" i="60" l="1"/>
  <c r="G63" i="68"/>
  <c r="H64" i="68" s="1"/>
  <c r="K63" i="58"/>
  <c r="W64" i="56"/>
  <c r="D64" i="68"/>
  <c r="F64" i="68"/>
  <c r="R64" i="56"/>
  <c r="AJ64" i="56"/>
  <c r="AI64" i="56"/>
  <c r="AD64" i="56"/>
  <c r="B64" i="68"/>
  <c r="AC64" i="56"/>
  <c r="C64" i="68"/>
  <c r="X64" i="56"/>
  <c r="E64" i="68"/>
  <c r="Q64" i="56"/>
  <c r="K63" i="56"/>
  <c r="BN84" i="35"/>
  <c r="BU84" i="35" s="1"/>
  <c r="AB85" i="49"/>
  <c r="F85" i="52" s="1"/>
  <c r="R85" i="52" s="1"/>
  <c r="X85" i="49"/>
  <c r="W85" i="51" s="1"/>
  <c r="AC85" i="51" s="1"/>
  <c r="AD84" i="49"/>
  <c r="V89" i="55"/>
  <c r="BJ84" i="33"/>
  <c r="U89" i="55"/>
  <c r="BI84" i="33"/>
  <c r="AX84" i="33"/>
  <c r="BU84" i="33" s="1"/>
  <c r="BT84" i="35"/>
  <c r="BP84" i="33"/>
  <c r="Z85" i="49"/>
  <c r="D85" i="50" s="1"/>
  <c r="J85" i="50" s="1"/>
  <c r="AV84" i="33"/>
  <c r="BS84" i="33" s="1"/>
  <c r="BG84" i="33"/>
  <c r="E85" i="50"/>
  <c r="E85" i="52"/>
  <c r="K85" i="52" s="1"/>
  <c r="Z85" i="51"/>
  <c r="AL85" i="51" s="1"/>
  <c r="B85" i="50"/>
  <c r="N85" i="50" s="1"/>
  <c r="Y89" i="55"/>
  <c r="W89" i="55"/>
  <c r="Y85" i="49"/>
  <c r="C85" i="52" s="1"/>
  <c r="O85" i="52" s="1"/>
  <c r="AA88" i="55"/>
  <c r="L85" i="52"/>
  <c r="H86" i="55"/>
  <c r="AK28" i="35"/>
  <c r="AU28" i="49"/>
  <c r="D29" i="49"/>
  <c r="J28" i="49"/>
  <c r="E29" i="49"/>
  <c r="F29" i="49"/>
  <c r="C29" i="49"/>
  <c r="G29" i="49"/>
  <c r="B85" i="52" l="1"/>
  <c r="N85" i="52" s="1"/>
  <c r="AI64" i="60"/>
  <c r="AK64" i="60" s="1"/>
  <c r="AI64" i="59"/>
  <c r="AK64" i="59" s="1"/>
  <c r="AI64" i="57"/>
  <c r="AK64" i="57" s="1"/>
  <c r="AK64" i="56"/>
  <c r="AI64" i="58"/>
  <c r="AK64" i="58" s="1"/>
  <c r="Q64" i="58"/>
  <c r="S64" i="58" s="1"/>
  <c r="Q64" i="57"/>
  <c r="S64" i="57" s="1"/>
  <c r="S64" i="56"/>
  <c r="Q64" i="59"/>
  <c r="S64" i="59" s="1"/>
  <c r="Q64" i="60"/>
  <c r="S64" i="60" s="1"/>
  <c r="AJ64" i="57"/>
  <c r="AJ64" i="59"/>
  <c r="AJ64" i="60"/>
  <c r="AL64" i="56"/>
  <c r="E64" i="56"/>
  <c r="AJ64" i="58"/>
  <c r="T64" i="56"/>
  <c r="R64" i="59"/>
  <c r="C64" i="56"/>
  <c r="R64" i="58"/>
  <c r="R64" i="60"/>
  <c r="R64" i="57"/>
  <c r="AF64" i="56"/>
  <c r="AD64" i="59"/>
  <c r="AD64" i="57"/>
  <c r="AD64" i="60"/>
  <c r="F64" i="56"/>
  <c r="AD64" i="58"/>
  <c r="X64" i="58"/>
  <c r="X64" i="60"/>
  <c r="D64" i="56"/>
  <c r="X64" i="57"/>
  <c r="X64" i="59"/>
  <c r="Z64" i="56"/>
  <c r="AC64" i="58"/>
  <c r="AE64" i="58" s="1"/>
  <c r="AC64" i="59"/>
  <c r="AE64" i="59" s="1"/>
  <c r="AE64" i="56"/>
  <c r="AC64" i="57"/>
  <c r="AE64" i="57" s="1"/>
  <c r="AC64" i="60"/>
  <c r="AE64" i="60" s="1"/>
  <c r="W64" i="57"/>
  <c r="Y64" i="57" s="1"/>
  <c r="W64" i="58"/>
  <c r="Y64" i="58" s="1"/>
  <c r="W64" i="59"/>
  <c r="Y64" i="59" s="1"/>
  <c r="Y64" i="56"/>
  <c r="W64" i="60"/>
  <c r="Y64" i="60" s="1"/>
  <c r="AA85" i="51"/>
  <c r="AM85" i="51" s="1"/>
  <c r="F85" i="50"/>
  <c r="R85" i="50" s="1"/>
  <c r="Q85" i="52"/>
  <c r="BV84" i="33"/>
  <c r="AE89" i="55"/>
  <c r="AI85" i="51"/>
  <c r="C85" i="50"/>
  <c r="BW84" i="33"/>
  <c r="AB89" i="55"/>
  <c r="AF85" i="49"/>
  <c r="X85" i="51"/>
  <c r="AJ85" i="49"/>
  <c r="H85" i="52"/>
  <c r="AI85" i="49"/>
  <c r="AY85" i="33"/>
  <c r="AO85" i="33" s="1"/>
  <c r="AT85" i="33" s="1"/>
  <c r="BQ85" i="33" s="1"/>
  <c r="Y85" i="51"/>
  <c r="D85" i="52"/>
  <c r="M85" i="52" s="1"/>
  <c r="H85" i="50"/>
  <c r="AW85" i="35"/>
  <c r="AM85" i="35" s="1"/>
  <c r="BC85" i="35" s="1"/>
  <c r="AF89" i="55"/>
  <c r="AC89" i="55"/>
  <c r="AG89" i="55"/>
  <c r="AF85" i="51"/>
  <c r="AG85" i="49"/>
  <c r="AH85" i="49"/>
  <c r="K85" i="50"/>
  <c r="Q85" i="50"/>
  <c r="I85" i="52"/>
  <c r="AD89" i="55"/>
  <c r="AE85" i="49"/>
  <c r="P85" i="50"/>
  <c r="AR86" i="55"/>
  <c r="G87" i="55"/>
  <c r="D87" i="55"/>
  <c r="C87" i="55"/>
  <c r="E87" i="55"/>
  <c r="I86" i="55"/>
  <c r="AS86" i="55" s="1"/>
  <c r="F87" i="55"/>
  <c r="O29" i="33"/>
  <c r="C29" i="33" s="1"/>
  <c r="BA29" i="49"/>
  <c r="AT29" i="49"/>
  <c r="Q29" i="49"/>
  <c r="F29" i="51"/>
  <c r="AP29" i="49"/>
  <c r="M29" i="35"/>
  <c r="C29" i="35" s="1"/>
  <c r="B29" i="51"/>
  <c r="K29" i="49"/>
  <c r="R29" i="49"/>
  <c r="AW29" i="49"/>
  <c r="M29" i="49"/>
  <c r="AS29" i="49"/>
  <c r="E29" i="51"/>
  <c r="P29" i="49"/>
  <c r="AZ29" i="49"/>
  <c r="AV28" i="49"/>
  <c r="C29" i="51"/>
  <c r="AQ29" i="49"/>
  <c r="N29" i="49"/>
  <c r="AX29" i="49"/>
  <c r="O29" i="49"/>
  <c r="AY29" i="49"/>
  <c r="D29" i="51"/>
  <c r="AR29" i="49"/>
  <c r="M85" i="50" l="1"/>
  <c r="BA85" i="35"/>
  <c r="AQ85" i="35" s="1"/>
  <c r="BG85" i="35" s="1"/>
  <c r="AF64" i="60"/>
  <c r="F64" i="60"/>
  <c r="AG65" i="56"/>
  <c r="Z64" i="60"/>
  <c r="AA65" i="60" s="1"/>
  <c r="D64" i="60"/>
  <c r="T64" i="60"/>
  <c r="U65" i="60" s="1"/>
  <c r="C64" i="60"/>
  <c r="AL64" i="60"/>
  <c r="E64" i="60"/>
  <c r="AM65" i="56"/>
  <c r="AF64" i="59"/>
  <c r="AG65" i="59" s="1"/>
  <c r="F64" i="59"/>
  <c r="AL64" i="59"/>
  <c r="AM65" i="59" s="1"/>
  <c r="E64" i="59"/>
  <c r="T64" i="59"/>
  <c r="U65" i="59" s="1"/>
  <c r="C64" i="59"/>
  <c r="Z64" i="59"/>
  <c r="AA65" i="59" s="1"/>
  <c r="D64" i="59"/>
  <c r="AA65" i="56"/>
  <c r="AL64" i="58"/>
  <c r="AM65" i="58" s="1"/>
  <c r="E64" i="58"/>
  <c r="Z64" i="58"/>
  <c r="AA65" i="58" s="1"/>
  <c r="D64" i="58"/>
  <c r="AM65" i="60"/>
  <c r="AF64" i="58"/>
  <c r="AG65" i="58" s="1"/>
  <c r="F64" i="58"/>
  <c r="T64" i="58"/>
  <c r="C64" i="58"/>
  <c r="D64" i="57"/>
  <c r="Z64" i="57"/>
  <c r="AA65" i="57" s="1"/>
  <c r="T64" i="57"/>
  <c r="U65" i="57" s="1"/>
  <c r="C64" i="57"/>
  <c r="U65" i="58"/>
  <c r="B64" i="56"/>
  <c r="AL64" i="57"/>
  <c r="AM65" i="57" s="1"/>
  <c r="E64" i="57"/>
  <c r="AG65" i="60"/>
  <c r="F64" i="57"/>
  <c r="AF64" i="57"/>
  <c r="AG65" i="57" s="1"/>
  <c r="U65" i="56"/>
  <c r="I85" i="50"/>
  <c r="O85" i="50"/>
  <c r="S85" i="50" s="1"/>
  <c r="T85" i="50" s="1"/>
  <c r="AG85" i="51"/>
  <c r="BA85" i="33"/>
  <c r="BM85" i="33" s="1"/>
  <c r="G85" i="50"/>
  <c r="L85" i="50"/>
  <c r="AZ85" i="35"/>
  <c r="AP85" i="35" s="1"/>
  <c r="BL85" i="35" s="1"/>
  <c r="BI85" i="35"/>
  <c r="G85" i="52"/>
  <c r="AR85" i="35"/>
  <c r="BO85" i="35" s="1"/>
  <c r="AY85" i="35"/>
  <c r="AO85" i="35" s="1"/>
  <c r="BK85" i="35" s="1"/>
  <c r="AX85" i="35"/>
  <c r="AN85" i="35" s="1"/>
  <c r="AS85" i="35" s="1"/>
  <c r="BP85" i="35" s="1"/>
  <c r="BE85" i="33"/>
  <c r="BC85" i="33"/>
  <c r="BK85" i="33"/>
  <c r="BB85" i="33"/>
  <c r="AE85" i="51"/>
  <c r="AK85" i="51"/>
  <c r="AN85" i="49"/>
  <c r="AM85" i="49"/>
  <c r="AK85" i="49"/>
  <c r="AJ85" i="51"/>
  <c r="AB85" i="51"/>
  <c r="AD85" i="51"/>
  <c r="AZ85" i="33"/>
  <c r="AV85" i="35"/>
  <c r="BS85" i="35" s="1"/>
  <c r="AH85" i="51"/>
  <c r="AL85" i="49"/>
  <c r="P85" i="52"/>
  <c r="S85" i="52" s="1"/>
  <c r="T85" i="52" s="1"/>
  <c r="J85" i="52"/>
  <c r="AI89" i="55"/>
  <c r="AK89" i="55"/>
  <c r="AJ89" i="55"/>
  <c r="AU85" i="35"/>
  <c r="BR85" i="35" s="1"/>
  <c r="BM85" i="35"/>
  <c r="AH89" i="55"/>
  <c r="M87" i="55"/>
  <c r="AP87" i="55"/>
  <c r="AW87" i="55"/>
  <c r="AO87" i="55"/>
  <c r="L87" i="55"/>
  <c r="AV87" i="55"/>
  <c r="AT87" i="55"/>
  <c r="O87" i="55"/>
  <c r="AM87" i="55"/>
  <c r="J87" i="55"/>
  <c r="AN87" i="55"/>
  <c r="K87" i="55"/>
  <c r="AU87" i="55"/>
  <c r="AQ87" i="55"/>
  <c r="N87" i="55"/>
  <c r="AX87" i="55"/>
  <c r="K29" i="51"/>
  <c r="Q29" i="51"/>
  <c r="O29" i="51"/>
  <c r="I29" i="51"/>
  <c r="V29" i="49"/>
  <c r="U29" i="49"/>
  <c r="T29" i="49"/>
  <c r="S29" i="49"/>
  <c r="R29" i="51"/>
  <c r="L29" i="51"/>
  <c r="Y29" i="35"/>
  <c r="H29" i="35"/>
  <c r="AE29" i="35" s="1"/>
  <c r="S29" i="35"/>
  <c r="P29" i="51"/>
  <c r="J29" i="51"/>
  <c r="N29" i="51"/>
  <c r="H29" i="51"/>
  <c r="M29" i="51"/>
  <c r="G29" i="51"/>
  <c r="J29" i="33"/>
  <c r="AA29" i="33"/>
  <c r="N29" i="35"/>
  <c r="P29" i="33"/>
  <c r="D29" i="33" s="1"/>
  <c r="AB29" i="33" s="1"/>
  <c r="S29" i="33"/>
  <c r="G29" i="33" s="1"/>
  <c r="AE29" i="33" s="1"/>
  <c r="R29" i="33"/>
  <c r="F29" i="33" s="1"/>
  <c r="AD29" i="33" s="1"/>
  <c r="Q29" i="33"/>
  <c r="E29" i="33" s="1"/>
  <c r="AC29" i="33" s="1"/>
  <c r="BH85" i="35" l="1"/>
  <c r="B64" i="60"/>
  <c r="H64" i="60"/>
  <c r="J64" i="60" s="1"/>
  <c r="I65" i="60" s="1"/>
  <c r="G64" i="60"/>
  <c r="B64" i="59"/>
  <c r="B64" i="58"/>
  <c r="B64" i="57"/>
  <c r="G64" i="56"/>
  <c r="H64" i="56"/>
  <c r="J64" i="56" s="1"/>
  <c r="BE85" i="35"/>
  <c r="BF85" i="35"/>
  <c r="AQ85" i="33"/>
  <c r="AV85" i="33" s="1"/>
  <c r="BS85" i="33" s="1"/>
  <c r="AT85" i="35"/>
  <c r="BQ85" i="35" s="1"/>
  <c r="BT85" i="35" s="1"/>
  <c r="AN85" i="51"/>
  <c r="AO85" i="51" s="1"/>
  <c r="BJ85" i="35"/>
  <c r="BN85" i="35" s="1"/>
  <c r="BB85" i="35"/>
  <c r="Z89" i="55"/>
  <c r="V90" i="55" s="1"/>
  <c r="BD85" i="35"/>
  <c r="AR85" i="33"/>
  <c r="BN85" i="33"/>
  <c r="AC85" i="49"/>
  <c r="AS85" i="33"/>
  <c r="BO85" i="33"/>
  <c r="AP85" i="33"/>
  <c r="BL85" i="33"/>
  <c r="BD85" i="33"/>
  <c r="Q87" i="55"/>
  <c r="R87" i="55"/>
  <c r="P87" i="55"/>
  <c r="S87" i="55"/>
  <c r="H29" i="49"/>
  <c r="I29" i="33"/>
  <c r="T29" i="33"/>
  <c r="H29" i="33"/>
  <c r="Z29" i="33"/>
  <c r="O29" i="35"/>
  <c r="D29" i="35"/>
  <c r="L29" i="33"/>
  <c r="M29" i="33"/>
  <c r="N29" i="33"/>
  <c r="AG29" i="33"/>
  <c r="U29" i="33"/>
  <c r="K29" i="33"/>
  <c r="S29" i="51"/>
  <c r="T29" i="51" s="1"/>
  <c r="BG85" i="33" l="1"/>
  <c r="K64" i="60"/>
  <c r="H64" i="59"/>
  <c r="J64" i="59" s="1"/>
  <c r="I65" i="59" s="1"/>
  <c r="G64" i="59"/>
  <c r="H64" i="58"/>
  <c r="J64" i="58" s="1"/>
  <c r="I65" i="58" s="1"/>
  <c r="G64" i="58"/>
  <c r="I65" i="56"/>
  <c r="G64" i="57"/>
  <c r="H64" i="57"/>
  <c r="J64" i="57" s="1"/>
  <c r="I65" i="57" s="1"/>
  <c r="BU85" i="35"/>
  <c r="W90" i="55"/>
  <c r="U90" i="55"/>
  <c r="BP85" i="33"/>
  <c r="X90" i="55"/>
  <c r="Y90" i="55"/>
  <c r="AA89" i="55"/>
  <c r="AX85" i="33"/>
  <c r="BU85" i="33" s="1"/>
  <c r="BI85" i="33"/>
  <c r="AD85" i="49"/>
  <c r="X86" i="49"/>
  <c r="AA86" i="49"/>
  <c r="Z86" i="49"/>
  <c r="Y86" i="49"/>
  <c r="AB86" i="49"/>
  <c r="AU85" i="33"/>
  <c r="BR85" i="33" s="1"/>
  <c r="BF85" i="33"/>
  <c r="BJ85" i="33"/>
  <c r="AW85" i="33"/>
  <c r="BT85" i="33" s="1"/>
  <c r="BH85" i="33"/>
  <c r="H87" i="55"/>
  <c r="AF29" i="33"/>
  <c r="AK29" i="33"/>
  <c r="Y29" i="33"/>
  <c r="AJ29" i="33"/>
  <c r="X29" i="33"/>
  <c r="AH29" i="33"/>
  <c r="V29" i="33"/>
  <c r="Z29" i="35"/>
  <c r="I29" i="35"/>
  <c r="AF29" i="35" s="1"/>
  <c r="T29" i="35"/>
  <c r="AI29" i="33"/>
  <c r="W29" i="33"/>
  <c r="P29" i="35"/>
  <c r="E29" i="35"/>
  <c r="AB90" i="55" l="1"/>
  <c r="K64" i="59"/>
  <c r="G64" i="68"/>
  <c r="K64" i="58"/>
  <c r="E65" i="68"/>
  <c r="R65" i="56"/>
  <c r="AC65" i="56"/>
  <c r="C65" i="68"/>
  <c r="AI65" i="56"/>
  <c r="D65" i="68"/>
  <c r="AD65" i="56"/>
  <c r="AJ65" i="56"/>
  <c r="B65" i="68"/>
  <c r="Q65" i="56"/>
  <c r="W65" i="56"/>
  <c r="F65" i="68"/>
  <c r="X65" i="56"/>
  <c r="K64" i="56"/>
  <c r="H65" i="68"/>
  <c r="K64" i="57"/>
  <c r="AG90" i="55"/>
  <c r="AH90" i="55" s="1"/>
  <c r="AD90" i="55"/>
  <c r="AE90" i="55"/>
  <c r="AF90" i="55"/>
  <c r="AC90" i="55"/>
  <c r="AA86" i="51"/>
  <c r="AI86" i="49"/>
  <c r="F86" i="52"/>
  <c r="F86" i="50"/>
  <c r="D86" i="52"/>
  <c r="AG86" i="49"/>
  <c r="D86" i="50"/>
  <c r="Y86" i="51"/>
  <c r="Z86" i="51"/>
  <c r="E86" i="50"/>
  <c r="E86" i="52"/>
  <c r="AH86" i="49"/>
  <c r="B86" i="52"/>
  <c r="AW86" i="35"/>
  <c r="AJ86" i="49"/>
  <c r="W86" i="51"/>
  <c r="AY86" i="33"/>
  <c r="AE86" i="49"/>
  <c r="B86" i="50"/>
  <c r="BV85" i="33"/>
  <c r="BW85" i="33" s="1"/>
  <c r="C86" i="50"/>
  <c r="C86" i="52"/>
  <c r="X86" i="51"/>
  <c r="AF86" i="49"/>
  <c r="G88" i="55"/>
  <c r="F88" i="55"/>
  <c r="AR87" i="55"/>
  <c r="C88" i="55"/>
  <c r="I87" i="55"/>
  <c r="AS87" i="55" s="1"/>
  <c r="D88" i="55"/>
  <c r="E88" i="55"/>
  <c r="AL29" i="33"/>
  <c r="AM29" i="33" s="1"/>
  <c r="L29" i="49" s="1"/>
  <c r="AA29" i="35"/>
  <c r="J29" i="35"/>
  <c r="AG29" i="35" s="1"/>
  <c r="U29" i="35"/>
  <c r="Q29" i="35"/>
  <c r="G29" i="35" s="1"/>
  <c r="F29" i="35"/>
  <c r="F65" i="56" l="1"/>
  <c r="AF65" i="56"/>
  <c r="AD65" i="60"/>
  <c r="AD65" i="57"/>
  <c r="AD65" i="59"/>
  <c r="AD65" i="58"/>
  <c r="Z65" i="56"/>
  <c r="X65" i="60"/>
  <c r="X65" i="58"/>
  <c r="D65" i="56"/>
  <c r="X65" i="59"/>
  <c r="X65" i="57"/>
  <c r="AI65" i="59"/>
  <c r="AK65" i="59" s="1"/>
  <c r="AI65" i="58"/>
  <c r="AK65" i="58" s="1"/>
  <c r="AI65" i="57"/>
  <c r="AK65" i="57" s="1"/>
  <c r="AI65" i="60"/>
  <c r="AK65" i="60" s="1"/>
  <c r="AK65" i="56"/>
  <c r="Y65" i="56"/>
  <c r="W65" i="57"/>
  <c r="Y65" i="57" s="1"/>
  <c r="W65" i="60"/>
  <c r="Y65" i="60" s="1"/>
  <c r="W65" i="59"/>
  <c r="Y65" i="59" s="1"/>
  <c r="W65" i="58"/>
  <c r="Y65" i="58" s="1"/>
  <c r="AC65" i="57"/>
  <c r="AE65" i="57" s="1"/>
  <c r="AC65" i="58"/>
  <c r="AE65" i="58" s="1"/>
  <c r="AC65" i="60"/>
  <c r="AE65" i="60" s="1"/>
  <c r="AE65" i="56"/>
  <c r="AC65" i="59"/>
  <c r="AE65" i="59" s="1"/>
  <c r="AJ65" i="57"/>
  <c r="E65" i="56"/>
  <c r="AJ65" i="59"/>
  <c r="AL65" i="56"/>
  <c r="AJ65" i="58"/>
  <c r="AJ65" i="60"/>
  <c r="Q65" i="58"/>
  <c r="S65" i="58" s="1"/>
  <c r="S65" i="56"/>
  <c r="Q65" i="60"/>
  <c r="S65" i="60" s="1"/>
  <c r="Q65" i="57"/>
  <c r="S65" i="57" s="1"/>
  <c r="Q65" i="59"/>
  <c r="S65" i="59" s="1"/>
  <c r="C65" i="56"/>
  <c r="R65" i="60"/>
  <c r="R65" i="57"/>
  <c r="T65" i="56"/>
  <c r="R65" i="58"/>
  <c r="R65" i="59"/>
  <c r="AI90" i="55"/>
  <c r="AK90" i="55"/>
  <c r="AJ90" i="55"/>
  <c r="I86" i="50"/>
  <c r="O86" i="50"/>
  <c r="N86" i="52"/>
  <c r="H86" i="52"/>
  <c r="G86" i="52"/>
  <c r="M86" i="52"/>
  <c r="J86" i="52"/>
  <c r="P86" i="52"/>
  <c r="AI86" i="51"/>
  <c r="AH86" i="51"/>
  <c r="AC86" i="51"/>
  <c r="AB86" i="51"/>
  <c r="AK86" i="51"/>
  <c r="AE86" i="51"/>
  <c r="AD86" i="51"/>
  <c r="AJ86" i="51"/>
  <c r="AK86" i="49"/>
  <c r="AL86" i="49"/>
  <c r="AM86" i="49"/>
  <c r="AN86" i="49"/>
  <c r="J86" i="50"/>
  <c r="P86" i="50"/>
  <c r="I86" i="52"/>
  <c r="O86" i="52"/>
  <c r="AM86" i="35"/>
  <c r="BA86" i="35"/>
  <c r="AQ86" i="35" s="1"/>
  <c r="AX86" i="35"/>
  <c r="AY86" i="35"/>
  <c r="AO86" i="35" s="1"/>
  <c r="AZ86" i="35"/>
  <c r="AP86" i="35" s="1"/>
  <c r="R86" i="50"/>
  <c r="L86" i="50"/>
  <c r="N86" i="50"/>
  <c r="H86" i="50"/>
  <c r="M86" i="50"/>
  <c r="G86" i="50"/>
  <c r="Q86" i="52"/>
  <c r="K86" i="52"/>
  <c r="L86" i="52"/>
  <c r="R86" i="52"/>
  <c r="Q86" i="50"/>
  <c r="K86" i="50"/>
  <c r="AO86" i="33"/>
  <c r="AZ86" i="33"/>
  <c r="BA86" i="33"/>
  <c r="BK86" i="33"/>
  <c r="BB86" i="33"/>
  <c r="BC86" i="33"/>
  <c r="AF86" i="51"/>
  <c r="AL86" i="51"/>
  <c r="AM86" i="51"/>
  <c r="AG86" i="51"/>
  <c r="AP88" i="55"/>
  <c r="M88" i="55"/>
  <c r="AW88" i="55"/>
  <c r="AQ88" i="55"/>
  <c r="AX88" i="55"/>
  <c r="N88" i="55"/>
  <c r="AM88" i="55"/>
  <c r="AT88" i="55"/>
  <c r="J88" i="55"/>
  <c r="O88" i="55"/>
  <c r="AO88" i="55"/>
  <c r="AV88" i="55"/>
  <c r="L88" i="55"/>
  <c r="AN88" i="55"/>
  <c r="AU88" i="55"/>
  <c r="K88" i="55"/>
  <c r="X29" i="35"/>
  <c r="R29" i="35"/>
  <c r="K29" i="35"/>
  <c r="AH29" i="35" s="1"/>
  <c r="AB29" i="35"/>
  <c r="V29" i="35"/>
  <c r="W29" i="35"/>
  <c r="AC29" i="35"/>
  <c r="L29" i="35"/>
  <c r="AI29" i="35" s="1"/>
  <c r="Z90" i="55" l="1"/>
  <c r="AL65" i="60"/>
  <c r="E65" i="60"/>
  <c r="Z65" i="60"/>
  <c r="AA66" i="60" s="1"/>
  <c r="D65" i="60"/>
  <c r="T65" i="60"/>
  <c r="C65" i="60"/>
  <c r="AF65" i="60"/>
  <c r="AG66" i="60" s="1"/>
  <c r="F65" i="60"/>
  <c r="Z65" i="59"/>
  <c r="AA66" i="59" s="1"/>
  <c r="D65" i="59"/>
  <c r="AF65" i="59"/>
  <c r="F65" i="59"/>
  <c r="AL65" i="59"/>
  <c r="AM66" i="59" s="1"/>
  <c r="E65" i="59"/>
  <c r="T65" i="59"/>
  <c r="U66" i="59" s="1"/>
  <c r="C65" i="59"/>
  <c r="AM66" i="56"/>
  <c r="AA66" i="56"/>
  <c r="AF65" i="58"/>
  <c r="AG66" i="58" s="1"/>
  <c r="F65" i="58"/>
  <c r="T65" i="58"/>
  <c r="U66" i="58" s="1"/>
  <c r="C65" i="58"/>
  <c r="AG66" i="59"/>
  <c r="Z65" i="58"/>
  <c r="AA66" i="58" s="1"/>
  <c r="D65" i="58"/>
  <c r="AL65" i="58"/>
  <c r="AM66" i="58" s="1"/>
  <c r="E65" i="58"/>
  <c r="B65" i="56"/>
  <c r="H65" i="56" s="1"/>
  <c r="J65" i="56" s="1"/>
  <c r="Z65" i="57"/>
  <c r="AA66" i="57" s="1"/>
  <c r="D65" i="57"/>
  <c r="AF65" i="57"/>
  <c r="AG66" i="57" s="1"/>
  <c r="F65" i="57"/>
  <c r="AL65" i="57"/>
  <c r="AM66" i="57" s="1"/>
  <c r="E65" i="57"/>
  <c r="U66" i="56"/>
  <c r="T65" i="57"/>
  <c r="U66" i="57" s="1"/>
  <c r="C65" i="57"/>
  <c r="AG66" i="56"/>
  <c r="U66" i="60"/>
  <c r="AM66" i="60"/>
  <c r="X91" i="55"/>
  <c r="W91" i="55"/>
  <c r="V91" i="55"/>
  <c r="AA90" i="55"/>
  <c r="Y91" i="55"/>
  <c r="U91" i="55"/>
  <c r="AB91" i="55" s="1"/>
  <c r="AC86" i="49"/>
  <c r="Y87" i="49" s="1"/>
  <c r="S86" i="52"/>
  <c r="T86" i="52" s="1"/>
  <c r="AQ86" i="33"/>
  <c r="BM86" i="33"/>
  <c r="BL86" i="35"/>
  <c r="AU86" i="35"/>
  <c r="BR86" i="35" s="1"/>
  <c r="BF86" i="35"/>
  <c r="AP86" i="33"/>
  <c r="BD86" i="33"/>
  <c r="BL86" i="33"/>
  <c r="AT86" i="35"/>
  <c r="BQ86" i="35" s="1"/>
  <c r="BK86" i="35"/>
  <c r="BE86" i="35"/>
  <c r="AS86" i="33"/>
  <c r="BO86" i="33"/>
  <c r="AR86" i="33"/>
  <c r="BN86" i="33"/>
  <c r="AT86" i="33"/>
  <c r="BQ86" i="33" s="1"/>
  <c r="BE86" i="33"/>
  <c r="AN86" i="35"/>
  <c r="BB86" i="35"/>
  <c r="BM86" i="35"/>
  <c r="AV86" i="35"/>
  <c r="BS86" i="35" s="1"/>
  <c r="BG86" i="35"/>
  <c r="S86" i="50"/>
  <c r="T86" i="50" s="1"/>
  <c r="BI86" i="35"/>
  <c r="BC86" i="35"/>
  <c r="AR86" i="35"/>
  <c r="BO86" i="35" s="1"/>
  <c r="BH86" i="35"/>
  <c r="AN86" i="51"/>
  <c r="AO86" i="51" s="1"/>
  <c r="P88" i="55"/>
  <c r="S88" i="55"/>
  <c r="R88" i="55"/>
  <c r="Q88" i="55"/>
  <c r="AJ29" i="35"/>
  <c r="AD29" i="35"/>
  <c r="AD91" i="55" l="1"/>
  <c r="AE91" i="55"/>
  <c r="AB87" i="49"/>
  <c r="AG91" i="55"/>
  <c r="AI91" i="55" s="1"/>
  <c r="AA87" i="49"/>
  <c r="Z87" i="51" s="1"/>
  <c r="AF87" i="51" s="1"/>
  <c r="B65" i="59"/>
  <c r="H65" i="59" s="1"/>
  <c r="J65" i="59" s="1"/>
  <c r="I66" i="59" s="1"/>
  <c r="B65" i="60"/>
  <c r="B65" i="57"/>
  <c r="G65" i="57" s="1"/>
  <c r="B65" i="58"/>
  <c r="G65" i="56"/>
  <c r="I66" i="56"/>
  <c r="AL87" i="51"/>
  <c r="X87" i="49"/>
  <c r="AE87" i="49" s="1"/>
  <c r="Z87" i="49"/>
  <c r="AG87" i="49" s="1"/>
  <c r="AC91" i="55"/>
  <c r="AD86" i="49"/>
  <c r="AF91" i="55"/>
  <c r="F87" i="50"/>
  <c r="L87" i="50" s="1"/>
  <c r="AI87" i="49"/>
  <c r="BP86" i="33"/>
  <c r="AV86" i="33"/>
  <c r="BS86" i="33" s="1"/>
  <c r="BG86" i="33"/>
  <c r="C87" i="50"/>
  <c r="C87" i="52"/>
  <c r="X87" i="51"/>
  <c r="AW86" i="33"/>
  <c r="BT86" i="33" s="1"/>
  <c r="BH86" i="33"/>
  <c r="AU86" i="33"/>
  <c r="BR86" i="33" s="1"/>
  <c r="BF86" i="33"/>
  <c r="BN86" i="35"/>
  <c r="D87" i="52"/>
  <c r="D87" i="50"/>
  <c r="BD86" i="35"/>
  <c r="AS86" i="35"/>
  <c r="BP86" i="35" s="1"/>
  <c r="BT86" i="35" s="1"/>
  <c r="BJ86" i="35"/>
  <c r="AX86" i="33"/>
  <c r="BU86" i="33" s="1"/>
  <c r="BI86" i="33"/>
  <c r="BJ86" i="33"/>
  <c r="AJ91" i="55"/>
  <c r="AK91" i="55"/>
  <c r="AH91" i="55"/>
  <c r="H88" i="55"/>
  <c r="E89" i="55" s="1"/>
  <c r="I88" i="55"/>
  <c r="AS88" i="55" s="1"/>
  <c r="F89" i="55"/>
  <c r="AK29" i="35"/>
  <c r="AU29" i="49"/>
  <c r="D30" i="49"/>
  <c r="J29" i="49"/>
  <c r="E30" i="49"/>
  <c r="F30" i="49"/>
  <c r="C30" i="49"/>
  <c r="G30" i="49"/>
  <c r="Y87" i="51" l="1"/>
  <c r="B87" i="52"/>
  <c r="AJ87" i="49"/>
  <c r="AN87" i="49" s="1"/>
  <c r="E87" i="52"/>
  <c r="Q87" i="52" s="1"/>
  <c r="AW87" i="35"/>
  <c r="AH87" i="49"/>
  <c r="AY87" i="33"/>
  <c r="AO87" i="33" s="1"/>
  <c r="B87" i="50"/>
  <c r="N87" i="50" s="1"/>
  <c r="E87" i="50"/>
  <c r="Q87" i="50" s="1"/>
  <c r="AA87" i="51"/>
  <c r="F87" i="52"/>
  <c r="W87" i="51"/>
  <c r="AI87" i="51" s="1"/>
  <c r="AF87" i="49"/>
  <c r="H65" i="60"/>
  <c r="J65" i="60" s="1"/>
  <c r="I66" i="60" s="1"/>
  <c r="AC66" i="56" s="1"/>
  <c r="G65" i="60"/>
  <c r="G65" i="59"/>
  <c r="H65" i="57"/>
  <c r="J65" i="57" s="1"/>
  <c r="I66" i="57" s="1"/>
  <c r="K65" i="59"/>
  <c r="H65" i="58"/>
  <c r="J65" i="58" s="1"/>
  <c r="I66" i="58" s="1"/>
  <c r="G65" i="58"/>
  <c r="K65" i="56"/>
  <c r="K65" i="57"/>
  <c r="K87" i="50"/>
  <c r="BA87" i="35"/>
  <c r="AQ87" i="35" s="1"/>
  <c r="BG87" i="35" s="1"/>
  <c r="R87" i="50"/>
  <c r="AY87" i="35"/>
  <c r="AO87" i="35" s="1"/>
  <c r="BV86" i="33"/>
  <c r="BW86" i="33" s="1"/>
  <c r="BU86" i="35"/>
  <c r="AE87" i="51"/>
  <c r="AK87" i="51"/>
  <c r="AD87" i="51"/>
  <c r="AJ87" i="51"/>
  <c r="H87" i="50"/>
  <c r="M87" i="50"/>
  <c r="G87" i="50"/>
  <c r="O87" i="52"/>
  <c r="I87" i="52"/>
  <c r="AC87" i="51"/>
  <c r="AB87" i="51"/>
  <c r="AH87" i="51"/>
  <c r="J87" i="50"/>
  <c r="P87" i="50"/>
  <c r="O87" i="50"/>
  <c r="I87" i="50"/>
  <c r="P87" i="52"/>
  <c r="J87" i="52"/>
  <c r="N87" i="52"/>
  <c r="M87" i="52"/>
  <c r="H87" i="52"/>
  <c r="AM87" i="49"/>
  <c r="AK87" i="49"/>
  <c r="AL87" i="49"/>
  <c r="BE87" i="35"/>
  <c r="C89" i="55"/>
  <c r="AM89" i="55" s="1"/>
  <c r="AR88" i="55"/>
  <c r="D89" i="55"/>
  <c r="G89" i="55"/>
  <c r="Z91" i="55"/>
  <c r="AP89" i="55"/>
  <c r="AO89" i="55"/>
  <c r="F30" i="51"/>
  <c r="Q30" i="49"/>
  <c r="AT30" i="49"/>
  <c r="BA30" i="49"/>
  <c r="M30" i="35"/>
  <c r="C30" i="35" s="1"/>
  <c r="M30" i="49"/>
  <c r="O30" i="33"/>
  <c r="K30" i="49"/>
  <c r="AP30" i="49"/>
  <c r="R30" i="49"/>
  <c r="B30" i="51"/>
  <c r="AW30" i="49"/>
  <c r="E30" i="51"/>
  <c r="AZ30" i="49"/>
  <c r="P30" i="49"/>
  <c r="AS30" i="49"/>
  <c r="AV29" i="49"/>
  <c r="AQ30" i="49"/>
  <c r="N30" i="49"/>
  <c r="C30" i="51"/>
  <c r="AX30" i="49"/>
  <c r="AR30" i="49"/>
  <c r="AY30" i="49"/>
  <c r="D30" i="51"/>
  <c r="O30" i="49"/>
  <c r="AI66" i="56" l="1"/>
  <c r="BK87" i="33"/>
  <c r="BA87" i="33"/>
  <c r="BC87" i="33"/>
  <c r="AS87" i="33" s="1"/>
  <c r="AM87" i="35"/>
  <c r="AX87" i="35"/>
  <c r="AN87" i="35" s="1"/>
  <c r="AZ87" i="35"/>
  <c r="AP87" i="35" s="1"/>
  <c r="R87" i="52"/>
  <c r="S87" i="52" s="1"/>
  <c r="T87" i="52" s="1"/>
  <c r="L87" i="52"/>
  <c r="BB87" i="33"/>
  <c r="K87" i="52"/>
  <c r="AM87" i="51"/>
  <c r="AG87" i="51"/>
  <c r="AZ87" i="33"/>
  <c r="AP87" i="33" s="1"/>
  <c r="G87" i="52"/>
  <c r="G65" i="68"/>
  <c r="W66" i="56"/>
  <c r="W66" i="58" s="1"/>
  <c r="Y66" i="58" s="1"/>
  <c r="K65" i="60"/>
  <c r="F66" i="68"/>
  <c r="D66" i="68"/>
  <c r="E66" i="68"/>
  <c r="C66" i="68"/>
  <c r="X66" i="56"/>
  <c r="X66" i="59" s="1"/>
  <c r="Q66" i="56"/>
  <c r="Q66" i="60" s="1"/>
  <c r="S66" i="60" s="1"/>
  <c r="B66" i="68"/>
  <c r="AD66" i="56"/>
  <c r="AF66" i="56" s="1"/>
  <c r="AJ66" i="56"/>
  <c r="AJ66" i="60" s="1"/>
  <c r="R66" i="56"/>
  <c r="R66" i="60" s="1"/>
  <c r="K65" i="58"/>
  <c r="AC66" i="58"/>
  <c r="AE66" i="58" s="1"/>
  <c r="AE66" i="56"/>
  <c r="AC66" i="60"/>
  <c r="AE66" i="60" s="1"/>
  <c r="AC66" i="59"/>
  <c r="AE66" i="59" s="1"/>
  <c r="AC66" i="57"/>
  <c r="AE66" i="57" s="1"/>
  <c r="AI66" i="58"/>
  <c r="AK66" i="58" s="1"/>
  <c r="AI66" i="59"/>
  <c r="AK66" i="59" s="1"/>
  <c r="AI66" i="60"/>
  <c r="AK66" i="60" s="1"/>
  <c r="AK66" i="56"/>
  <c r="AI66" i="57"/>
  <c r="AK66" i="57" s="1"/>
  <c r="AV87" i="35"/>
  <c r="BS87" i="35" s="1"/>
  <c r="BM87" i="35"/>
  <c r="BK87" i="35"/>
  <c r="AT87" i="35"/>
  <c r="BQ87" i="35" s="1"/>
  <c r="AC87" i="49"/>
  <c r="AD87" i="49" s="1"/>
  <c r="AB88" i="49"/>
  <c r="F88" i="50" s="1"/>
  <c r="L88" i="50" s="1"/>
  <c r="BD87" i="33"/>
  <c r="AQ87" i="33"/>
  <c r="BM87" i="33"/>
  <c r="AV89" i="55"/>
  <c r="AN87" i="51"/>
  <c r="AO87" i="51" s="1"/>
  <c r="S87" i="50"/>
  <c r="T87" i="50" s="1"/>
  <c r="BO87" i="33"/>
  <c r="AT87" i="33"/>
  <c r="BQ87" i="33" s="1"/>
  <c r="BE87" i="33"/>
  <c r="AR87" i="33"/>
  <c r="BN87" i="33"/>
  <c r="O89" i="55"/>
  <c r="P89" i="55" s="1"/>
  <c r="N89" i="55"/>
  <c r="AX89" i="55"/>
  <c r="AN89" i="55"/>
  <c r="AW89" i="55"/>
  <c r="M89" i="55"/>
  <c r="J89" i="55"/>
  <c r="L89" i="55"/>
  <c r="AQ89" i="55"/>
  <c r="K89" i="55"/>
  <c r="V92" i="55"/>
  <c r="U92" i="55"/>
  <c r="Y92" i="55"/>
  <c r="W92" i="55"/>
  <c r="X92" i="55"/>
  <c r="AA91" i="55"/>
  <c r="AT89" i="55"/>
  <c r="AU89" i="55"/>
  <c r="Y30" i="35"/>
  <c r="H30" i="35"/>
  <c r="AE30" i="35" s="1"/>
  <c r="S30" i="35"/>
  <c r="N30" i="35"/>
  <c r="K30" i="51"/>
  <c r="Q30" i="51"/>
  <c r="H30" i="51"/>
  <c r="N30" i="51"/>
  <c r="M30" i="51"/>
  <c r="G30" i="51"/>
  <c r="C30" i="33"/>
  <c r="R30" i="33"/>
  <c r="F30" i="33" s="1"/>
  <c r="AD30" i="33" s="1"/>
  <c r="Q30" i="33"/>
  <c r="E30" i="33" s="1"/>
  <c r="AC30" i="33" s="1"/>
  <c r="P30" i="33"/>
  <c r="D30" i="33" s="1"/>
  <c r="AB30" i="33" s="1"/>
  <c r="S30" i="33"/>
  <c r="G30" i="33" s="1"/>
  <c r="AE30" i="33" s="1"/>
  <c r="I30" i="51"/>
  <c r="O30" i="51"/>
  <c r="J30" i="51"/>
  <c r="P30" i="51"/>
  <c r="V30" i="49"/>
  <c r="T30" i="49"/>
  <c r="U30" i="49"/>
  <c r="S30" i="49"/>
  <c r="R30" i="51"/>
  <c r="BL87" i="35" l="1"/>
  <c r="AU87" i="35"/>
  <c r="BR87" i="35" s="1"/>
  <c r="BF87" i="35"/>
  <c r="BJ87" i="35"/>
  <c r="BN87" i="35" s="1"/>
  <c r="BD87" i="35"/>
  <c r="AS87" i="35"/>
  <c r="BP87" i="35" s="1"/>
  <c r="BC87" i="35"/>
  <c r="AR87" i="35"/>
  <c r="BO87" i="35" s="1"/>
  <c r="BT87" i="35" s="1"/>
  <c r="BI87" i="35"/>
  <c r="BH87" i="35"/>
  <c r="BL87" i="33"/>
  <c r="BB87" i="35"/>
  <c r="Y66" i="56"/>
  <c r="W66" i="57"/>
  <c r="Y66" i="57" s="1"/>
  <c r="W66" i="60"/>
  <c r="Y66" i="60" s="1"/>
  <c r="E66" i="56"/>
  <c r="B66" i="56" s="1"/>
  <c r="W66" i="59"/>
  <c r="Y66" i="59" s="1"/>
  <c r="H66" i="68"/>
  <c r="T66" i="60"/>
  <c r="C66" i="60"/>
  <c r="AL66" i="60"/>
  <c r="E66" i="60"/>
  <c r="AJ66" i="57"/>
  <c r="AL66" i="57" s="1"/>
  <c r="AM67" i="57" s="1"/>
  <c r="AD66" i="60"/>
  <c r="AD66" i="57"/>
  <c r="AF66" i="57" s="1"/>
  <c r="AG67" i="57" s="1"/>
  <c r="AD66" i="59"/>
  <c r="AF66" i="59" s="1"/>
  <c r="AG67" i="59" s="1"/>
  <c r="D66" i="56"/>
  <c r="F66" i="59"/>
  <c r="Z66" i="56"/>
  <c r="AD66" i="58"/>
  <c r="AF66" i="58" s="1"/>
  <c r="AG67" i="58" s="1"/>
  <c r="Q66" i="59"/>
  <c r="S66" i="59" s="1"/>
  <c r="Z66" i="59"/>
  <c r="AA67" i="59" s="1"/>
  <c r="D66" i="59"/>
  <c r="Q66" i="58"/>
  <c r="S66" i="58" s="1"/>
  <c r="X66" i="58"/>
  <c r="Z66" i="58" s="1"/>
  <c r="AA67" i="58" s="1"/>
  <c r="X66" i="60"/>
  <c r="Q66" i="57"/>
  <c r="S66" i="57" s="1"/>
  <c r="X66" i="57"/>
  <c r="D66" i="57" s="1"/>
  <c r="AJ66" i="58"/>
  <c r="E66" i="58" s="1"/>
  <c r="AJ66" i="59"/>
  <c r="AG67" i="56"/>
  <c r="AL66" i="56"/>
  <c r="AM67" i="56" s="1"/>
  <c r="R66" i="59"/>
  <c r="S66" i="56"/>
  <c r="R66" i="58"/>
  <c r="T66" i="58" s="1"/>
  <c r="C66" i="56"/>
  <c r="F66" i="56"/>
  <c r="T66" i="56"/>
  <c r="R66" i="57"/>
  <c r="C66" i="57" s="1"/>
  <c r="AM67" i="60"/>
  <c r="U67" i="60"/>
  <c r="F88" i="52"/>
  <c r="R88" i="52" s="1"/>
  <c r="X88" i="49"/>
  <c r="B88" i="50" s="1"/>
  <c r="AA88" i="49"/>
  <c r="Y88" i="49"/>
  <c r="C88" i="52" s="1"/>
  <c r="Z88" i="49"/>
  <c r="D88" i="52" s="1"/>
  <c r="AA88" i="51"/>
  <c r="AM88" i="51" s="1"/>
  <c r="X88" i="51"/>
  <c r="AD88" i="51" s="1"/>
  <c r="R88" i="50"/>
  <c r="S89" i="55"/>
  <c r="BP87" i="33"/>
  <c r="B88" i="52"/>
  <c r="Q89" i="55"/>
  <c r="AY88" i="33"/>
  <c r="AO88" i="33" s="1"/>
  <c r="AT88" i="33" s="1"/>
  <c r="BQ88" i="33" s="1"/>
  <c r="R89" i="55"/>
  <c r="AW87" i="33"/>
  <c r="BT87" i="33" s="1"/>
  <c r="BH87" i="33"/>
  <c r="AV87" i="33"/>
  <c r="BS87" i="33" s="1"/>
  <c r="BG87" i="33"/>
  <c r="AE88" i="49"/>
  <c r="AX87" i="33"/>
  <c r="BU87" i="33" s="1"/>
  <c r="BI87" i="33"/>
  <c r="AU87" i="33"/>
  <c r="BR87" i="33" s="1"/>
  <c r="BF87" i="33"/>
  <c r="E88" i="50"/>
  <c r="Q88" i="50" s="1"/>
  <c r="BJ87" i="33"/>
  <c r="AE92" i="55"/>
  <c r="AD92" i="55"/>
  <c r="AF92" i="55"/>
  <c r="AG92" i="55"/>
  <c r="AB92" i="55"/>
  <c r="AC92" i="55"/>
  <c r="H30" i="49"/>
  <c r="I30" i="33"/>
  <c r="H30" i="33"/>
  <c r="M30" i="33"/>
  <c r="AA30" i="33"/>
  <c r="J30" i="33"/>
  <c r="Z30" i="33"/>
  <c r="O30" i="35"/>
  <c r="D30" i="35"/>
  <c r="K30" i="33"/>
  <c r="T30" i="33"/>
  <c r="S30" i="51"/>
  <c r="T30" i="51" s="1"/>
  <c r="L30" i="33"/>
  <c r="N30" i="33"/>
  <c r="BU87" i="35" l="1"/>
  <c r="AF88" i="49"/>
  <c r="W88" i="51"/>
  <c r="AI88" i="51" s="1"/>
  <c r="Z66" i="57"/>
  <c r="AA67" i="57" s="1"/>
  <c r="U67" i="58"/>
  <c r="AG88" i="51"/>
  <c r="AA67" i="56"/>
  <c r="Z66" i="60"/>
  <c r="AA67" i="60" s="1"/>
  <c r="D66" i="60"/>
  <c r="E66" i="57"/>
  <c r="F66" i="58"/>
  <c r="AF66" i="60"/>
  <c r="AG67" i="60" s="1"/>
  <c r="F66" i="60"/>
  <c r="F66" i="57"/>
  <c r="B66" i="57" s="1"/>
  <c r="H66" i="57" s="1"/>
  <c r="J66" i="57" s="1"/>
  <c r="I67" i="57" s="1"/>
  <c r="B66" i="60"/>
  <c r="D66" i="58"/>
  <c r="T66" i="57"/>
  <c r="U67" i="57" s="1"/>
  <c r="AL66" i="58"/>
  <c r="AM67" i="58" s="1"/>
  <c r="T66" i="59"/>
  <c r="U67" i="59" s="1"/>
  <c r="C66" i="59"/>
  <c r="AL66" i="59"/>
  <c r="AM67" i="59" s="1"/>
  <c r="E66" i="59"/>
  <c r="U67" i="56"/>
  <c r="C66" i="58"/>
  <c r="G66" i="56"/>
  <c r="H66" i="56"/>
  <c r="J66" i="56" s="1"/>
  <c r="C88" i="50"/>
  <c r="I88" i="50" s="1"/>
  <c r="L88" i="52"/>
  <c r="H89" i="55"/>
  <c r="C90" i="55" s="1"/>
  <c r="AG88" i="49"/>
  <c r="AH88" i="49"/>
  <c r="AZ88" i="33"/>
  <c r="AP88" i="33" s="1"/>
  <c r="AU88" i="33" s="1"/>
  <c r="BR88" i="33" s="1"/>
  <c r="BK88" i="33"/>
  <c r="D88" i="50"/>
  <c r="J88" i="50" s="1"/>
  <c r="AJ88" i="49"/>
  <c r="AM88" i="49" s="1"/>
  <c r="AW88" i="35"/>
  <c r="BE88" i="33"/>
  <c r="P88" i="52"/>
  <c r="J88" i="52"/>
  <c r="AI88" i="49"/>
  <c r="O88" i="52"/>
  <c r="I88" i="52"/>
  <c r="Y88" i="51"/>
  <c r="AK88" i="51" s="1"/>
  <c r="Z88" i="51"/>
  <c r="E88" i="52"/>
  <c r="G88" i="52" s="1"/>
  <c r="M88" i="52"/>
  <c r="AJ88" i="51"/>
  <c r="K88" i="50"/>
  <c r="BB88" i="33"/>
  <c r="AC88" i="51"/>
  <c r="BV87" i="33"/>
  <c r="BW87" i="33" s="1"/>
  <c r="BC88" i="33"/>
  <c r="AS88" i="33" s="1"/>
  <c r="AX88" i="33" s="1"/>
  <c r="BU88" i="33" s="1"/>
  <c r="BA88" i="33"/>
  <c r="AQ88" i="33" s="1"/>
  <c r="AV88" i="33" s="1"/>
  <c r="BS88" i="33" s="1"/>
  <c r="N88" i="52"/>
  <c r="H88" i="52"/>
  <c r="H88" i="50"/>
  <c r="N88" i="50"/>
  <c r="AH92" i="55"/>
  <c r="AK92" i="55"/>
  <c r="AI92" i="55"/>
  <c r="AJ92" i="55"/>
  <c r="E90" i="55"/>
  <c r="AR89" i="55"/>
  <c r="I89" i="55"/>
  <c r="AS89" i="55" s="1"/>
  <c r="AK30" i="33"/>
  <c r="Y30" i="33"/>
  <c r="T30" i="35"/>
  <c r="Z30" i="35"/>
  <c r="I30" i="35"/>
  <c r="AF30" i="35" s="1"/>
  <c r="AI30" i="33"/>
  <c r="W30" i="33"/>
  <c r="P30" i="35"/>
  <c r="E30" i="35"/>
  <c r="U30" i="33"/>
  <c r="AG30" i="33"/>
  <c r="AF30" i="33"/>
  <c r="AH30" i="33"/>
  <c r="V30" i="33"/>
  <c r="AJ30" i="33"/>
  <c r="X30" i="33"/>
  <c r="G90" i="55" l="1"/>
  <c r="F90" i="55"/>
  <c r="D90" i="55"/>
  <c r="H66" i="60"/>
  <c r="J66" i="60" s="1"/>
  <c r="I67" i="60" s="1"/>
  <c r="G66" i="60"/>
  <c r="B66" i="58"/>
  <c r="H66" i="58" s="1"/>
  <c r="J66" i="58" s="1"/>
  <c r="I67" i="58" s="1"/>
  <c r="G66" i="57"/>
  <c r="B66" i="59"/>
  <c r="K66" i="57"/>
  <c r="I67" i="56"/>
  <c r="BL88" i="33"/>
  <c r="O88" i="50"/>
  <c r="G88" i="50"/>
  <c r="BF88" i="33"/>
  <c r="BM88" i="33"/>
  <c r="AN88" i="49"/>
  <c r="M88" i="50"/>
  <c r="BO88" i="33"/>
  <c r="AL88" i="49"/>
  <c r="P88" i="50"/>
  <c r="AM88" i="35"/>
  <c r="AZ88" i="35"/>
  <c r="AP88" i="35" s="1"/>
  <c r="AY88" i="35"/>
  <c r="AO88" i="35" s="1"/>
  <c r="BA88" i="35"/>
  <c r="AQ88" i="35" s="1"/>
  <c r="AX88" i="35"/>
  <c r="S88" i="52"/>
  <c r="T88" i="52" s="1"/>
  <c r="AH88" i="51"/>
  <c r="AE88" i="51"/>
  <c r="AF88" i="51"/>
  <c r="AL88" i="51"/>
  <c r="AN88" i="51" s="1"/>
  <c r="AO88" i="51" s="1"/>
  <c r="AB88" i="51"/>
  <c r="AK88" i="49"/>
  <c r="Q88" i="52"/>
  <c r="K88" i="52"/>
  <c r="BG88" i="33"/>
  <c r="BD88" i="33"/>
  <c r="BI88" i="33"/>
  <c r="AR88" i="33"/>
  <c r="BN88" i="33"/>
  <c r="Z92" i="55"/>
  <c r="AQ90" i="55"/>
  <c r="AX90" i="55"/>
  <c r="N90" i="55"/>
  <c r="AO90" i="55"/>
  <c r="AV90" i="55"/>
  <c r="L90" i="55"/>
  <c r="AP90" i="55"/>
  <c r="AW90" i="55"/>
  <c r="M90" i="55"/>
  <c r="AN90" i="55"/>
  <c r="K90" i="55"/>
  <c r="AU90" i="55"/>
  <c r="AM90" i="55"/>
  <c r="J90" i="55"/>
  <c r="AT90" i="55"/>
  <c r="O90" i="55"/>
  <c r="AL30" i="33"/>
  <c r="AM30" i="33" s="1"/>
  <c r="L30" i="49" s="1"/>
  <c r="AA30" i="35"/>
  <c r="U30" i="35"/>
  <c r="J30" i="35"/>
  <c r="AG30" i="35" s="1"/>
  <c r="Q30" i="35"/>
  <c r="F30" i="35"/>
  <c r="G66" i="58" l="1"/>
  <c r="K66" i="60"/>
  <c r="H66" i="59"/>
  <c r="J66" i="59" s="1"/>
  <c r="I67" i="59" s="1"/>
  <c r="AI67" i="56" s="1"/>
  <c r="G66" i="59"/>
  <c r="K66" i="58"/>
  <c r="C67" i="68"/>
  <c r="AD67" i="56"/>
  <c r="F67" i="68"/>
  <c r="K66" i="56"/>
  <c r="BP88" i="33"/>
  <c r="S88" i="50"/>
  <c r="T88" i="50" s="1"/>
  <c r="AC88" i="49"/>
  <c r="AN88" i="35"/>
  <c r="BH88" i="35" s="1"/>
  <c r="BB88" i="35"/>
  <c r="BG88" i="35"/>
  <c r="BM88" i="35"/>
  <c r="AV88" i="35"/>
  <c r="BS88" i="35" s="1"/>
  <c r="BE88" i="35"/>
  <c r="BK88" i="35"/>
  <c r="AT88" i="35"/>
  <c r="BQ88" i="35" s="1"/>
  <c r="BF88" i="35"/>
  <c r="AU88" i="35"/>
  <c r="BR88" i="35" s="1"/>
  <c r="BL88" i="35"/>
  <c r="BC88" i="35"/>
  <c r="BI88" i="35"/>
  <c r="AR88" i="35"/>
  <c r="BO88" i="35" s="1"/>
  <c r="AW88" i="33"/>
  <c r="BT88" i="33" s="1"/>
  <c r="BV88" i="33" s="1"/>
  <c r="BH88" i="33"/>
  <c r="BJ88" i="33"/>
  <c r="X93" i="55"/>
  <c r="AA92" i="55"/>
  <c r="V93" i="55"/>
  <c r="W93" i="55"/>
  <c r="U93" i="55"/>
  <c r="Y93" i="55"/>
  <c r="P90" i="55"/>
  <c r="R90" i="55"/>
  <c r="S90" i="55"/>
  <c r="Q90" i="55"/>
  <c r="G30" i="35"/>
  <c r="X30" i="35" s="1"/>
  <c r="R30" i="35"/>
  <c r="AB30" i="35"/>
  <c r="K30" i="35"/>
  <c r="AH30" i="35" s="1"/>
  <c r="V30" i="35"/>
  <c r="R67" i="56" l="1"/>
  <c r="AJ67" i="56"/>
  <c r="AC67" i="56"/>
  <c r="AE67" i="56" s="1"/>
  <c r="W67" i="56"/>
  <c r="W67" i="58" s="1"/>
  <c r="Y67" i="58" s="1"/>
  <c r="B67" i="68"/>
  <c r="E67" i="68"/>
  <c r="Q67" i="56"/>
  <c r="Q67" i="59" s="1"/>
  <c r="S67" i="59" s="1"/>
  <c r="D67" i="68"/>
  <c r="X67" i="56"/>
  <c r="X67" i="59" s="1"/>
  <c r="G66" i="68"/>
  <c r="H67" i="68" s="1"/>
  <c r="K66" i="59"/>
  <c r="X67" i="58"/>
  <c r="X67" i="60"/>
  <c r="X67" i="57"/>
  <c r="Z67" i="56"/>
  <c r="R67" i="58"/>
  <c r="R67" i="57"/>
  <c r="C67" i="56"/>
  <c r="R67" i="60"/>
  <c r="R67" i="59"/>
  <c r="T67" i="56"/>
  <c r="AL67" i="56"/>
  <c r="AJ67" i="57"/>
  <c r="AJ67" i="58"/>
  <c r="AJ67" i="60"/>
  <c r="E67" i="56"/>
  <c r="AJ67" i="59"/>
  <c r="AC67" i="57"/>
  <c r="AE67" i="57" s="1"/>
  <c r="AC67" i="58"/>
  <c r="AE67" i="58" s="1"/>
  <c r="AC67" i="59"/>
  <c r="AE67" i="59" s="1"/>
  <c r="W67" i="60"/>
  <c r="Y67" i="60" s="1"/>
  <c r="W67" i="59"/>
  <c r="Y67" i="59" s="1"/>
  <c r="AK67" i="56"/>
  <c r="AI67" i="58"/>
  <c r="AK67" i="58" s="1"/>
  <c r="AI67" i="59"/>
  <c r="AK67" i="59" s="1"/>
  <c r="AI67" i="57"/>
  <c r="AK67" i="57" s="1"/>
  <c r="AI67" i="60"/>
  <c r="AK67" i="60" s="1"/>
  <c r="AD67" i="59"/>
  <c r="AD67" i="60"/>
  <c r="F67" i="56"/>
  <c r="AF67" i="56"/>
  <c r="AD67" i="57"/>
  <c r="AD67" i="58"/>
  <c r="S67" i="56"/>
  <c r="Q67" i="57"/>
  <c r="S67" i="57" s="1"/>
  <c r="Q67" i="60"/>
  <c r="S67" i="60" s="1"/>
  <c r="BW88" i="33"/>
  <c r="AD88" i="49"/>
  <c r="Y89" i="49"/>
  <c r="Z89" i="49"/>
  <c r="AB89" i="49"/>
  <c r="X89" i="49"/>
  <c r="AA89" i="49"/>
  <c r="BD88" i="35"/>
  <c r="AS88" i="35"/>
  <c r="BP88" i="35" s="1"/>
  <c r="BT88" i="35" s="1"/>
  <c r="BJ88" i="35"/>
  <c r="BN88" i="35" s="1"/>
  <c r="AC93" i="55"/>
  <c r="AF93" i="55"/>
  <c r="AB93" i="55"/>
  <c r="AG93" i="55"/>
  <c r="AD93" i="55"/>
  <c r="AE93" i="55"/>
  <c r="H90" i="55"/>
  <c r="F91" i="55" s="1"/>
  <c r="AC30" i="35"/>
  <c r="AD30" i="35" s="1"/>
  <c r="L30" i="35"/>
  <c r="AI30" i="35" s="1"/>
  <c r="AJ30" i="35" s="1"/>
  <c r="Q67" i="58" l="1"/>
  <c r="S67" i="58" s="1"/>
  <c r="W67" i="57"/>
  <c r="Y67" i="57" s="1"/>
  <c r="Y67" i="56"/>
  <c r="D67" i="56"/>
  <c r="B67" i="56" s="1"/>
  <c r="AC67" i="60"/>
  <c r="AE67" i="60" s="1"/>
  <c r="AG68" i="56"/>
  <c r="T67" i="60"/>
  <c r="C67" i="60"/>
  <c r="AF67" i="60"/>
  <c r="AG68" i="60" s="1"/>
  <c r="F67" i="60"/>
  <c r="Z67" i="60"/>
  <c r="AA68" i="60" s="1"/>
  <c r="D67" i="60"/>
  <c r="AL67" i="60"/>
  <c r="AM68" i="60" s="1"/>
  <c r="E67" i="60"/>
  <c r="AF67" i="59"/>
  <c r="AG68" i="59" s="1"/>
  <c r="F67" i="59"/>
  <c r="Z67" i="59"/>
  <c r="AA68" i="59" s="1"/>
  <c r="D67" i="59"/>
  <c r="T67" i="59"/>
  <c r="C67" i="59"/>
  <c r="AL67" i="59"/>
  <c r="AM68" i="59" s="1"/>
  <c r="E67" i="59"/>
  <c r="Z67" i="58"/>
  <c r="AA68" i="58" s="1"/>
  <c r="D67" i="58"/>
  <c r="AF67" i="58"/>
  <c r="AG68" i="58" s="1"/>
  <c r="F67" i="58"/>
  <c r="AL67" i="58"/>
  <c r="AM68" i="58" s="1"/>
  <c r="E67" i="58"/>
  <c r="T67" i="58"/>
  <c r="C67" i="58"/>
  <c r="AA68" i="56"/>
  <c r="U68" i="56"/>
  <c r="AF67" i="57"/>
  <c r="AG68" i="57" s="1"/>
  <c r="F67" i="57"/>
  <c r="Z67" i="57"/>
  <c r="AA68" i="57" s="1"/>
  <c r="D67" i="57"/>
  <c r="AM68" i="56"/>
  <c r="U68" i="59"/>
  <c r="T67" i="57"/>
  <c r="U68" i="57" s="1"/>
  <c r="C67" i="57"/>
  <c r="AL67" i="57"/>
  <c r="AM68" i="57" s="1"/>
  <c r="E67" i="57"/>
  <c r="U68" i="60"/>
  <c r="X89" i="51"/>
  <c r="C89" i="50"/>
  <c r="C89" i="52"/>
  <c r="AE89" i="49"/>
  <c r="AF89" i="49"/>
  <c r="AJ89" i="49"/>
  <c r="AN89" i="49" s="1"/>
  <c r="W89" i="51"/>
  <c r="B89" i="52"/>
  <c r="AW89" i="35"/>
  <c r="B89" i="50"/>
  <c r="AI89" i="49"/>
  <c r="Z89" i="51"/>
  <c r="E89" i="52"/>
  <c r="AY89" i="33"/>
  <c r="BB89" i="33" s="1"/>
  <c r="F89" i="52"/>
  <c r="F89" i="50"/>
  <c r="AA89" i="51"/>
  <c r="E89" i="50"/>
  <c r="Q89" i="50" s="1"/>
  <c r="AG89" i="49"/>
  <c r="AH89" i="49"/>
  <c r="D89" i="50"/>
  <c r="Y89" i="51"/>
  <c r="D89" i="52"/>
  <c r="BU88" i="35"/>
  <c r="I90" i="55"/>
  <c r="AS90" i="55" s="1"/>
  <c r="C91" i="55"/>
  <c r="G91" i="55"/>
  <c r="AQ91" i="55" s="1"/>
  <c r="E91" i="55"/>
  <c r="AO91" i="55" s="1"/>
  <c r="D91" i="55"/>
  <c r="AR90" i="55"/>
  <c r="AI93" i="55"/>
  <c r="AH93" i="55"/>
  <c r="AJ93" i="55"/>
  <c r="AK93" i="55"/>
  <c r="AM91" i="55"/>
  <c r="AP91" i="55"/>
  <c r="AK30" i="35"/>
  <c r="U68" i="58" l="1"/>
  <c r="AK89" i="49"/>
  <c r="B67" i="60"/>
  <c r="G67" i="60" s="1"/>
  <c r="AL89" i="49"/>
  <c r="B67" i="58"/>
  <c r="H67" i="58" s="1"/>
  <c r="J67" i="58" s="1"/>
  <c r="I68" i="58" s="1"/>
  <c r="B67" i="59"/>
  <c r="B67" i="57"/>
  <c r="H67" i="57" s="1"/>
  <c r="J67" i="57" s="1"/>
  <c r="I68" i="57" s="1"/>
  <c r="H67" i="56"/>
  <c r="J67" i="56" s="1"/>
  <c r="G67" i="56"/>
  <c r="BA89" i="33"/>
  <c r="BK89" i="33"/>
  <c r="AO89" i="33"/>
  <c r="AT89" i="33" s="1"/>
  <c r="BQ89" i="33" s="1"/>
  <c r="N89" i="50"/>
  <c r="M89" i="50"/>
  <c r="G89" i="50"/>
  <c r="H89" i="50"/>
  <c r="AM89" i="35"/>
  <c r="AX89" i="35"/>
  <c r="AN89" i="35" s="1"/>
  <c r="BA89" i="35"/>
  <c r="AQ89" i="35" s="1"/>
  <c r="AY89" i="35"/>
  <c r="AO89" i="35" s="1"/>
  <c r="AZ89" i="35"/>
  <c r="AP89" i="35" s="1"/>
  <c r="AJ89" i="51"/>
  <c r="AD89" i="51"/>
  <c r="N89" i="52"/>
  <c r="H89" i="52"/>
  <c r="M89" i="52"/>
  <c r="G89" i="52"/>
  <c r="J89" i="52"/>
  <c r="P89" i="52"/>
  <c r="AI89" i="51"/>
  <c r="AC89" i="51"/>
  <c r="AH89" i="51"/>
  <c r="AB89" i="51"/>
  <c r="AK89" i="51"/>
  <c r="AE89" i="51"/>
  <c r="AZ89" i="33"/>
  <c r="AP89" i="33" s="1"/>
  <c r="Q89" i="52"/>
  <c r="K89" i="52"/>
  <c r="AM89" i="49"/>
  <c r="AC89" i="49" s="1"/>
  <c r="BC89" i="33"/>
  <c r="BO89" i="33" s="1"/>
  <c r="AL89" i="51"/>
  <c r="AF89" i="51"/>
  <c r="I89" i="50"/>
  <c r="O89" i="50"/>
  <c r="K89" i="50"/>
  <c r="AG89" i="51"/>
  <c r="AM89" i="51"/>
  <c r="R89" i="50"/>
  <c r="L89" i="50"/>
  <c r="R89" i="52"/>
  <c r="L89" i="52"/>
  <c r="BB89" i="35"/>
  <c r="P89" i="50"/>
  <c r="J89" i="50"/>
  <c r="O89" i="52"/>
  <c r="I89" i="52"/>
  <c r="AR89" i="33"/>
  <c r="BN89" i="33"/>
  <c r="AQ89" i="33"/>
  <c r="BM89" i="33"/>
  <c r="Z93" i="55"/>
  <c r="W94" i="55" s="1"/>
  <c r="AV91" i="55"/>
  <c r="L91" i="55"/>
  <c r="AW91" i="55"/>
  <c r="N91" i="55"/>
  <c r="M91" i="55"/>
  <c r="AU91" i="55"/>
  <c r="AX91" i="55"/>
  <c r="AN91" i="55"/>
  <c r="AT91" i="55"/>
  <c r="K91" i="55"/>
  <c r="J91" i="55"/>
  <c r="O91" i="55"/>
  <c r="S91" i="55" s="1"/>
  <c r="AU30" i="49"/>
  <c r="C31" i="49"/>
  <c r="G31" i="49"/>
  <c r="J30" i="49"/>
  <c r="E31" i="49"/>
  <c r="F31" i="49"/>
  <c r="D31" i="49"/>
  <c r="H67" i="60" l="1"/>
  <c r="J67" i="60" s="1"/>
  <c r="I68" i="60" s="1"/>
  <c r="AD89" i="49"/>
  <c r="Y90" i="49"/>
  <c r="K67" i="60"/>
  <c r="G67" i="58"/>
  <c r="G67" i="59"/>
  <c r="H67" i="59"/>
  <c r="J67" i="59" s="1"/>
  <c r="I68" i="59" s="1"/>
  <c r="G67" i="57"/>
  <c r="K67" i="58"/>
  <c r="K67" i="57"/>
  <c r="I68" i="56"/>
  <c r="BE89" i="33"/>
  <c r="S89" i="50"/>
  <c r="T89" i="50" s="1"/>
  <c r="BD89" i="33"/>
  <c r="BL89" i="33"/>
  <c r="BP89" i="33" s="1"/>
  <c r="BE89" i="35"/>
  <c r="BK89" i="35"/>
  <c r="AT89" i="35"/>
  <c r="BQ89" i="35" s="1"/>
  <c r="AA90" i="49"/>
  <c r="AS89" i="33"/>
  <c r="BI89" i="33" s="1"/>
  <c r="AN89" i="51"/>
  <c r="AO89" i="51" s="1"/>
  <c r="BF89" i="35"/>
  <c r="BL89" i="35"/>
  <c r="AU89" i="35"/>
  <c r="BR89" i="35" s="1"/>
  <c r="AV89" i="35"/>
  <c r="BS89" i="35" s="1"/>
  <c r="BG89" i="35"/>
  <c r="BM89" i="35"/>
  <c r="X90" i="49"/>
  <c r="BD89" i="35"/>
  <c r="AS89" i="35"/>
  <c r="BP89" i="35" s="1"/>
  <c r="BJ89" i="35"/>
  <c r="Z90" i="49"/>
  <c r="D90" i="50" s="1"/>
  <c r="P90" i="50" s="1"/>
  <c r="AR89" i="35"/>
  <c r="BO89" i="35" s="1"/>
  <c r="BI89" i="35"/>
  <c r="BC89" i="35"/>
  <c r="BH89" i="35"/>
  <c r="S89" i="52"/>
  <c r="T89" i="52" s="1"/>
  <c r="AB90" i="49"/>
  <c r="C90" i="52"/>
  <c r="O90" i="52" s="1"/>
  <c r="AV89" i="33"/>
  <c r="BS89" i="33" s="1"/>
  <c r="BG89" i="33"/>
  <c r="AU89" i="33"/>
  <c r="BR89" i="33" s="1"/>
  <c r="BF89" i="33"/>
  <c r="AW89" i="33"/>
  <c r="BT89" i="33" s="1"/>
  <c r="BH89" i="33"/>
  <c r="U94" i="55"/>
  <c r="Y94" i="55"/>
  <c r="AA93" i="55"/>
  <c r="X94" i="55"/>
  <c r="V94" i="55"/>
  <c r="P91" i="55"/>
  <c r="R91" i="55"/>
  <c r="Q91" i="55"/>
  <c r="AX31" i="49"/>
  <c r="AQ31" i="49"/>
  <c r="C31" i="51"/>
  <c r="N31" i="49"/>
  <c r="P31" i="49"/>
  <c r="AZ31" i="49"/>
  <c r="E31" i="51"/>
  <c r="AS31" i="49"/>
  <c r="AY31" i="49"/>
  <c r="O31" i="49"/>
  <c r="D31" i="51"/>
  <c r="AR31" i="49"/>
  <c r="AV30" i="49"/>
  <c r="AP31" i="49"/>
  <c r="K31" i="49"/>
  <c r="B31" i="51"/>
  <c r="O31" i="33"/>
  <c r="M31" i="49"/>
  <c r="M31" i="35"/>
  <c r="C31" i="35" s="1"/>
  <c r="AW31" i="49"/>
  <c r="R31" i="49"/>
  <c r="AT31" i="49"/>
  <c r="Q31" i="49"/>
  <c r="BA31" i="49"/>
  <c r="F31" i="51"/>
  <c r="AY90" i="33" l="1"/>
  <c r="AO90" i="33" s="1"/>
  <c r="AT90" i="33" s="1"/>
  <c r="BQ90" i="33" s="1"/>
  <c r="Y90" i="51"/>
  <c r="D90" i="52"/>
  <c r="P90" i="52" s="1"/>
  <c r="G67" i="68"/>
  <c r="H68" i="68" s="1"/>
  <c r="C90" i="50"/>
  <c r="X90" i="51"/>
  <c r="K67" i="59"/>
  <c r="AJ68" i="56"/>
  <c r="R68" i="56"/>
  <c r="AI68" i="56"/>
  <c r="E68" i="68"/>
  <c r="C68" i="68"/>
  <c r="Q68" i="56"/>
  <c r="X68" i="56"/>
  <c r="AC68" i="56"/>
  <c r="F68" i="68"/>
  <c r="AD68" i="56"/>
  <c r="D68" i="68"/>
  <c r="B68" i="68"/>
  <c r="W68" i="56"/>
  <c r="K67" i="56"/>
  <c r="AX89" i="33"/>
  <c r="BU89" i="33" s="1"/>
  <c r="BV89" i="33" s="1"/>
  <c r="BW89" i="33" s="1"/>
  <c r="BJ89" i="33"/>
  <c r="J90" i="50"/>
  <c r="AA90" i="51"/>
  <c r="F90" i="50"/>
  <c r="F90" i="52"/>
  <c r="B90" i="52"/>
  <c r="B90" i="50"/>
  <c r="W90" i="51"/>
  <c r="BB90" i="33"/>
  <c r="AR90" i="33" s="1"/>
  <c r="AW90" i="33" s="1"/>
  <c r="BT90" i="33" s="1"/>
  <c r="AB94" i="55"/>
  <c r="AE90" i="49"/>
  <c r="AH90" i="49"/>
  <c r="Z90" i="51"/>
  <c r="E90" i="52"/>
  <c r="E90" i="50"/>
  <c r="I90" i="52"/>
  <c r="AZ90" i="33"/>
  <c r="AP90" i="33" s="1"/>
  <c r="AU90" i="33" s="1"/>
  <c r="BR90" i="33" s="1"/>
  <c r="AI90" i="49"/>
  <c r="BT89" i="35"/>
  <c r="AE94" i="55"/>
  <c r="BC90" i="33"/>
  <c r="BO90" i="33" s="1"/>
  <c r="BA90" i="33"/>
  <c r="AQ90" i="33" s="1"/>
  <c r="AV90" i="33" s="1"/>
  <c r="BS90" i="33" s="1"/>
  <c r="AJ90" i="49"/>
  <c r="AM90" i="49" s="1"/>
  <c r="BN89" i="35"/>
  <c r="BK90" i="33"/>
  <c r="BE90" i="33"/>
  <c r="AF90" i="49"/>
  <c r="AG90" i="49"/>
  <c r="AW90" i="35"/>
  <c r="AG94" i="55"/>
  <c r="AJ94" i="55" s="1"/>
  <c r="J90" i="52"/>
  <c r="AD94" i="55"/>
  <c r="AF94" i="55"/>
  <c r="H91" i="55"/>
  <c r="AR91" i="55" s="1"/>
  <c r="AC94" i="55"/>
  <c r="D92" i="55"/>
  <c r="AN92" i="55" s="1"/>
  <c r="AI94" i="55"/>
  <c r="P31" i="33"/>
  <c r="D31" i="33" s="1"/>
  <c r="AB31" i="33" s="1"/>
  <c r="S31" i="33"/>
  <c r="G31" i="33" s="1"/>
  <c r="AE31" i="33" s="1"/>
  <c r="R31" i="33"/>
  <c r="F31" i="33" s="1"/>
  <c r="AD31" i="33" s="1"/>
  <c r="Q31" i="33"/>
  <c r="E31" i="33" s="1"/>
  <c r="AC31" i="33" s="1"/>
  <c r="Y31" i="35"/>
  <c r="S31" i="35"/>
  <c r="H31" i="35"/>
  <c r="AE31" i="35" s="1"/>
  <c r="R31" i="51"/>
  <c r="L31" i="51"/>
  <c r="M31" i="51"/>
  <c r="N31" i="51"/>
  <c r="G31" i="51"/>
  <c r="H31" i="51"/>
  <c r="P31" i="51"/>
  <c r="J31" i="51"/>
  <c r="C31" i="33"/>
  <c r="T31" i="49"/>
  <c r="S31" i="49"/>
  <c r="U31" i="49"/>
  <c r="V31" i="49"/>
  <c r="O31" i="51"/>
  <c r="I31" i="51"/>
  <c r="K31" i="51"/>
  <c r="Q31" i="51"/>
  <c r="N31" i="35"/>
  <c r="AN90" i="49" l="1"/>
  <c r="AJ90" i="51"/>
  <c r="AD90" i="51"/>
  <c r="I90" i="50"/>
  <c r="O90" i="50"/>
  <c r="AK94" i="55"/>
  <c r="AH94" i="55"/>
  <c r="Z94" i="55" s="1"/>
  <c r="AE90" i="51"/>
  <c r="AK90" i="51"/>
  <c r="W68" i="60"/>
  <c r="Y68" i="60" s="1"/>
  <c r="W68" i="59"/>
  <c r="Y68" i="59" s="1"/>
  <c r="Y68" i="56"/>
  <c r="W68" i="57"/>
  <c r="Y68" i="57" s="1"/>
  <c r="W68" i="58"/>
  <c r="Y68" i="58" s="1"/>
  <c r="AK68" i="56"/>
  <c r="AI68" i="60"/>
  <c r="AK68" i="60" s="1"/>
  <c r="AI68" i="57"/>
  <c r="AK68" i="57" s="1"/>
  <c r="AI68" i="58"/>
  <c r="AK68" i="58" s="1"/>
  <c r="AI68" i="59"/>
  <c r="AK68" i="59" s="1"/>
  <c r="F68" i="56"/>
  <c r="AD68" i="57"/>
  <c r="AD68" i="60"/>
  <c r="AF68" i="56"/>
  <c r="AD68" i="59"/>
  <c r="AD68" i="58"/>
  <c r="R68" i="58"/>
  <c r="R68" i="59"/>
  <c r="T68" i="56"/>
  <c r="R68" i="60"/>
  <c r="R68" i="57"/>
  <c r="C68" i="56"/>
  <c r="Q68" i="60"/>
  <c r="S68" i="60" s="1"/>
  <c r="Q68" i="59"/>
  <c r="S68" i="59" s="1"/>
  <c r="Q68" i="57"/>
  <c r="S68" i="57" s="1"/>
  <c r="Q68" i="58"/>
  <c r="S68" i="58" s="1"/>
  <c r="S68" i="56"/>
  <c r="AL68" i="56"/>
  <c r="AJ68" i="60"/>
  <c r="AJ68" i="58"/>
  <c r="AJ68" i="59"/>
  <c r="E68" i="56"/>
  <c r="AJ68" i="57"/>
  <c r="AE68" i="56"/>
  <c r="AC68" i="59"/>
  <c r="AE68" i="59" s="1"/>
  <c r="AC68" i="57"/>
  <c r="AE68" i="57" s="1"/>
  <c r="AC68" i="58"/>
  <c r="AE68" i="58" s="1"/>
  <c r="AC68" i="60"/>
  <c r="AE68" i="60" s="1"/>
  <c r="X68" i="58"/>
  <c r="D68" i="56"/>
  <c r="Z68" i="56"/>
  <c r="X68" i="57"/>
  <c r="X68" i="60"/>
  <c r="X68" i="59"/>
  <c r="BN90" i="33"/>
  <c r="BL90" i="33"/>
  <c r="BM90" i="33"/>
  <c r="BD90" i="33"/>
  <c r="Q90" i="50"/>
  <c r="K90" i="50"/>
  <c r="C92" i="55"/>
  <c r="AM92" i="55" s="1"/>
  <c r="H90" i="52"/>
  <c r="N90" i="52"/>
  <c r="M90" i="52"/>
  <c r="AS90" i="33"/>
  <c r="AX90" i="33" s="1"/>
  <c r="BU90" i="33" s="1"/>
  <c r="E92" i="55"/>
  <c r="AO92" i="55" s="1"/>
  <c r="G90" i="52"/>
  <c r="AL90" i="51"/>
  <c r="AF90" i="51"/>
  <c r="R90" i="52"/>
  <c r="L90" i="52"/>
  <c r="AM90" i="51"/>
  <c r="AG90" i="51"/>
  <c r="BF90" i="33"/>
  <c r="F92" i="55"/>
  <c r="N92" i="55" s="1"/>
  <c r="AL90" i="49"/>
  <c r="AK90" i="49"/>
  <c r="AC90" i="51"/>
  <c r="AB90" i="51"/>
  <c r="AI90" i="51"/>
  <c r="AH90" i="51"/>
  <c r="G92" i="55"/>
  <c r="AQ92" i="55" s="1"/>
  <c r="N90" i="50"/>
  <c r="M90" i="50"/>
  <c r="H90" i="50"/>
  <c r="G90" i="50"/>
  <c r="AM90" i="35"/>
  <c r="AX90" i="35"/>
  <c r="BA90" i="35"/>
  <c r="AQ90" i="35" s="1"/>
  <c r="AZ90" i="35"/>
  <c r="AP90" i="35" s="1"/>
  <c r="AY90" i="35"/>
  <c r="AO90" i="35" s="1"/>
  <c r="Q90" i="52"/>
  <c r="K90" i="52"/>
  <c r="I91" i="55"/>
  <c r="AS91" i="55" s="1"/>
  <c r="BU89" i="35"/>
  <c r="R90" i="50"/>
  <c r="L90" i="50"/>
  <c r="AW92" i="55"/>
  <c r="I31" i="33"/>
  <c r="H31" i="49"/>
  <c r="H31" i="33"/>
  <c r="T31" i="33"/>
  <c r="S31" i="51"/>
  <c r="T31" i="51" s="1"/>
  <c r="O31" i="35"/>
  <c r="D31" i="35"/>
  <c r="L31" i="33"/>
  <c r="M31" i="33"/>
  <c r="J31" i="33"/>
  <c r="Z31" i="33"/>
  <c r="AA31" i="33"/>
  <c r="N31" i="33"/>
  <c r="K31" i="33"/>
  <c r="BH90" i="33"/>
  <c r="BG90" i="33"/>
  <c r="U95" i="55" l="1"/>
  <c r="V95" i="55"/>
  <c r="W95" i="55"/>
  <c r="AU92" i="55"/>
  <c r="AN90" i="51"/>
  <c r="AO90" i="51" s="1"/>
  <c r="T68" i="60"/>
  <c r="U69" i="60" s="1"/>
  <c r="C68" i="60"/>
  <c r="B68" i="60" s="1"/>
  <c r="AL68" i="60"/>
  <c r="AM69" i="60" s="1"/>
  <c r="E68" i="60"/>
  <c r="AF68" i="60"/>
  <c r="F68" i="60"/>
  <c r="Z68" i="60"/>
  <c r="AA69" i="60" s="1"/>
  <c r="D68" i="60"/>
  <c r="Z68" i="59"/>
  <c r="AA69" i="59" s="1"/>
  <c r="D68" i="59"/>
  <c r="T68" i="59"/>
  <c r="U69" i="59" s="1"/>
  <c r="C68" i="59"/>
  <c r="AL68" i="59"/>
  <c r="AM69" i="59" s="1"/>
  <c r="E68" i="59"/>
  <c r="AF68" i="59"/>
  <c r="AG69" i="59" s="1"/>
  <c r="F68" i="59"/>
  <c r="AG69" i="56"/>
  <c r="AF68" i="58"/>
  <c r="AG69" i="58" s="1"/>
  <c r="F68" i="58"/>
  <c r="Z68" i="58"/>
  <c r="AA69" i="58" s="1"/>
  <c r="D68" i="58"/>
  <c r="AL68" i="58"/>
  <c r="AM69" i="58" s="1"/>
  <c r="E68" i="58"/>
  <c r="T68" i="58"/>
  <c r="U69" i="58" s="1"/>
  <c r="C68" i="58"/>
  <c r="T68" i="57"/>
  <c r="U69" i="57" s="1"/>
  <c r="C68" i="57"/>
  <c r="AG69" i="60"/>
  <c r="AM69" i="56"/>
  <c r="AF68" i="57"/>
  <c r="AG69" i="57" s="1"/>
  <c r="F68" i="57"/>
  <c r="B68" i="56"/>
  <c r="D68" i="57"/>
  <c r="Z68" i="57"/>
  <c r="AA69" i="57" s="1"/>
  <c r="U69" i="56"/>
  <c r="AA69" i="56"/>
  <c r="E68" i="57"/>
  <c r="AL68" i="57"/>
  <c r="AM69" i="57" s="1"/>
  <c r="BP90" i="33"/>
  <c r="S90" i="50"/>
  <c r="T90" i="50" s="1"/>
  <c r="AN90" i="35"/>
  <c r="BB90" i="35"/>
  <c r="AX92" i="55"/>
  <c r="AP92" i="55"/>
  <c r="BI90" i="35"/>
  <c r="AR90" i="35"/>
  <c r="BO90" i="35" s="1"/>
  <c r="BC90" i="35"/>
  <c r="S90" i="52"/>
  <c r="T90" i="52" s="1"/>
  <c r="M92" i="55"/>
  <c r="BE90" i="35"/>
  <c r="AT90" i="35"/>
  <c r="BQ90" i="35" s="1"/>
  <c r="BK90" i="35"/>
  <c r="BL90" i="35"/>
  <c r="BF90" i="35"/>
  <c r="AU90" i="35"/>
  <c r="BR90" i="35" s="1"/>
  <c r="Y95" i="55"/>
  <c r="AF95" i="55" s="1"/>
  <c r="BI90" i="33"/>
  <c r="AA94" i="55"/>
  <c r="AT92" i="55"/>
  <c r="L92" i="55"/>
  <c r="AC90" i="49"/>
  <c r="O92" i="55"/>
  <c r="P92" i="55" s="1"/>
  <c r="BG90" i="35"/>
  <c r="AV90" i="35"/>
  <c r="BS90" i="35" s="1"/>
  <c r="BM90" i="35"/>
  <c r="J92" i="55"/>
  <c r="BJ90" i="33"/>
  <c r="K92" i="55"/>
  <c r="AV92" i="55"/>
  <c r="X95" i="55"/>
  <c r="S92" i="55"/>
  <c r="Q92" i="55"/>
  <c r="R92" i="55"/>
  <c r="H92" i="55" s="1"/>
  <c r="P31" i="35"/>
  <c r="E31" i="35"/>
  <c r="X31" i="33"/>
  <c r="AJ31" i="33"/>
  <c r="AI31" i="33"/>
  <c r="W31" i="33"/>
  <c r="I31" i="35"/>
  <c r="AF31" i="35" s="1"/>
  <c r="T31" i="35"/>
  <c r="Z31" i="35"/>
  <c r="AF31" i="33"/>
  <c r="AG31" i="33"/>
  <c r="U31" i="33"/>
  <c r="AH31" i="33"/>
  <c r="V31" i="33"/>
  <c r="AK31" i="33"/>
  <c r="Y31" i="33"/>
  <c r="BV90" i="33"/>
  <c r="BW90" i="33" l="1"/>
  <c r="H68" i="60"/>
  <c r="J68" i="60" s="1"/>
  <c r="I69" i="60" s="1"/>
  <c r="G68" i="60"/>
  <c r="B68" i="59"/>
  <c r="B68" i="58"/>
  <c r="G68" i="58" s="1"/>
  <c r="B68" i="57"/>
  <c r="G68" i="57" s="1"/>
  <c r="H68" i="56"/>
  <c r="J68" i="56" s="1"/>
  <c r="G68" i="56"/>
  <c r="BJ90" i="35"/>
  <c r="BN90" i="35" s="1"/>
  <c r="AS90" i="35"/>
  <c r="BP90" i="35" s="1"/>
  <c r="BT90" i="35" s="1"/>
  <c r="BU90" i="35" s="1"/>
  <c r="BD90" i="35"/>
  <c r="BH90" i="35"/>
  <c r="AD95" i="55"/>
  <c r="AG95" i="55"/>
  <c r="AK95" i="55" s="1"/>
  <c r="AE95" i="55"/>
  <c r="AB95" i="55"/>
  <c r="AD90" i="49"/>
  <c r="X91" i="49"/>
  <c r="Z91" i="49"/>
  <c r="Y91" i="49"/>
  <c r="AA91" i="49"/>
  <c r="AB91" i="49"/>
  <c r="AC95" i="55"/>
  <c r="F93" i="55"/>
  <c r="G93" i="55"/>
  <c r="E93" i="55"/>
  <c r="AR92" i="55"/>
  <c r="C93" i="55"/>
  <c r="D93" i="55"/>
  <c r="I92" i="55"/>
  <c r="AS92" i="55" s="1"/>
  <c r="AI95" i="55"/>
  <c r="AH95" i="55"/>
  <c r="AL31" i="33"/>
  <c r="AM31" i="33" s="1"/>
  <c r="L31" i="49" s="1"/>
  <c r="U31" i="35"/>
  <c r="J31" i="35"/>
  <c r="AG31" i="35" s="1"/>
  <c r="AA31" i="35"/>
  <c r="Q31" i="35"/>
  <c r="F31" i="35"/>
  <c r="AJ95" i="55" l="1"/>
  <c r="K68" i="60"/>
  <c r="H68" i="57"/>
  <c r="J68" i="57" s="1"/>
  <c r="I69" i="57" s="1"/>
  <c r="H68" i="59"/>
  <c r="J68" i="59" s="1"/>
  <c r="I69" i="59" s="1"/>
  <c r="G68" i="59"/>
  <c r="H68" i="58"/>
  <c r="J68" i="58" s="1"/>
  <c r="I69" i="58" s="1"/>
  <c r="K68" i="58" s="1"/>
  <c r="K68" i="57"/>
  <c r="G68" i="68"/>
  <c r="I69" i="56"/>
  <c r="Z91" i="51"/>
  <c r="AH91" i="49"/>
  <c r="E91" i="50"/>
  <c r="E91" i="52"/>
  <c r="Y91" i="51"/>
  <c r="AG91" i="49"/>
  <c r="D91" i="52"/>
  <c r="D91" i="50"/>
  <c r="F91" i="50"/>
  <c r="F91" i="52"/>
  <c r="AA91" i="51"/>
  <c r="AI91" i="49"/>
  <c r="C91" i="50"/>
  <c r="X91" i="51"/>
  <c r="AF91" i="49"/>
  <c r="C91" i="52"/>
  <c r="W91" i="51"/>
  <c r="B91" i="50"/>
  <c r="AW91" i="35"/>
  <c r="B91" i="52"/>
  <c r="AE91" i="49"/>
  <c r="AJ91" i="49"/>
  <c r="AY91" i="33"/>
  <c r="Z95" i="55"/>
  <c r="V96" i="55" s="1"/>
  <c r="U96" i="55"/>
  <c r="AN93" i="55"/>
  <c r="K93" i="55"/>
  <c r="AU93" i="55"/>
  <c r="AM93" i="55"/>
  <c r="O93" i="55"/>
  <c r="AT93" i="55"/>
  <c r="J93" i="55"/>
  <c r="AO93" i="55"/>
  <c r="AV93" i="55"/>
  <c r="L93" i="55"/>
  <c r="AQ93" i="55"/>
  <c r="N93" i="55"/>
  <c r="AX93" i="55"/>
  <c r="AP93" i="55"/>
  <c r="AW93" i="55"/>
  <c r="M93" i="55"/>
  <c r="G31" i="35"/>
  <c r="X31" i="35" s="1"/>
  <c r="R31" i="35"/>
  <c r="V31" i="35"/>
  <c r="AB31" i="35"/>
  <c r="K31" i="35"/>
  <c r="AH31" i="35" s="1"/>
  <c r="X96" i="55" l="1"/>
  <c r="K68" i="59"/>
  <c r="AC69" i="56"/>
  <c r="R69" i="56"/>
  <c r="E69" i="68"/>
  <c r="W69" i="56"/>
  <c r="C69" i="68"/>
  <c r="F69" i="68"/>
  <c r="AD69" i="56"/>
  <c r="AI69" i="56"/>
  <c r="B69" i="68"/>
  <c r="AJ69" i="56"/>
  <c r="D69" i="68"/>
  <c r="Q69" i="56"/>
  <c r="X69" i="56"/>
  <c r="K68" i="56"/>
  <c r="H69" i="68"/>
  <c r="AM91" i="51"/>
  <c r="AG91" i="51"/>
  <c r="N91" i="50"/>
  <c r="H91" i="50"/>
  <c r="M91" i="50"/>
  <c r="G91" i="50"/>
  <c r="L91" i="52"/>
  <c r="R91" i="52"/>
  <c r="AF91" i="51"/>
  <c r="AL91" i="51"/>
  <c r="O91" i="52"/>
  <c r="I91" i="52"/>
  <c r="AL91" i="49"/>
  <c r="AK91" i="49"/>
  <c r="AM91" i="49"/>
  <c r="AN91" i="49"/>
  <c r="I91" i="50"/>
  <c r="O91" i="50"/>
  <c r="AE91" i="51"/>
  <c r="AK91" i="51"/>
  <c r="AM91" i="35"/>
  <c r="AY91" i="35"/>
  <c r="AO91" i="35" s="1"/>
  <c r="BA91" i="35"/>
  <c r="AQ91" i="35" s="1"/>
  <c r="AZ91" i="35"/>
  <c r="AP91" i="35" s="1"/>
  <c r="AX91" i="35"/>
  <c r="AN91" i="35" s="1"/>
  <c r="K91" i="50"/>
  <c r="Q91" i="50"/>
  <c r="AI91" i="51"/>
  <c r="AC91" i="51"/>
  <c r="AB91" i="51"/>
  <c r="AH91" i="51"/>
  <c r="L91" i="50"/>
  <c r="R91" i="50"/>
  <c r="P91" i="50"/>
  <c r="J91" i="50"/>
  <c r="AO91" i="33"/>
  <c r="AZ91" i="33"/>
  <c r="BC91" i="33"/>
  <c r="BA91" i="33"/>
  <c r="BB91" i="33"/>
  <c r="BK91" i="33"/>
  <c r="J91" i="52"/>
  <c r="P91" i="52"/>
  <c r="AD91" i="51"/>
  <c r="AJ91" i="51"/>
  <c r="N91" i="52"/>
  <c r="S91" i="52" s="1"/>
  <c r="T91" i="52" s="1"/>
  <c r="H91" i="52"/>
  <c r="M91" i="52"/>
  <c r="G91" i="52"/>
  <c r="K91" i="52"/>
  <c r="Q91" i="52"/>
  <c r="W96" i="55"/>
  <c r="Y96" i="55"/>
  <c r="AB96" i="55" s="1"/>
  <c r="AA95" i="55"/>
  <c r="R93" i="55"/>
  <c r="S93" i="55"/>
  <c r="P93" i="55"/>
  <c r="Q93" i="55"/>
  <c r="L31" i="35"/>
  <c r="AI31" i="35" s="1"/>
  <c r="AJ31" i="35" s="1"/>
  <c r="W31" i="35"/>
  <c r="AC31" i="35"/>
  <c r="AD31" i="35" s="1"/>
  <c r="AC96" i="55" l="1"/>
  <c r="AC91" i="49"/>
  <c r="AD96" i="55"/>
  <c r="AD69" i="59"/>
  <c r="AD69" i="60"/>
  <c r="AF69" i="56"/>
  <c r="F69" i="56"/>
  <c r="AD69" i="58"/>
  <c r="AD69" i="57"/>
  <c r="S69" i="56"/>
  <c r="Q69" i="57"/>
  <c r="S69" i="57" s="1"/>
  <c r="Q69" i="59"/>
  <c r="S69" i="59" s="1"/>
  <c r="Q69" i="58"/>
  <c r="S69" i="58" s="1"/>
  <c r="Q69" i="60"/>
  <c r="S69" i="60" s="1"/>
  <c r="W69" i="59"/>
  <c r="Y69" i="59" s="1"/>
  <c r="W69" i="58"/>
  <c r="Y69" i="58" s="1"/>
  <c r="W69" i="60"/>
  <c r="Y69" i="60" s="1"/>
  <c r="W69" i="57"/>
  <c r="Y69" i="57" s="1"/>
  <c r="Y69" i="56"/>
  <c r="AI69" i="58"/>
  <c r="AK69" i="58" s="1"/>
  <c r="AI69" i="59"/>
  <c r="AK69" i="59" s="1"/>
  <c r="AI69" i="60"/>
  <c r="AK69" i="60" s="1"/>
  <c r="AK69" i="56"/>
  <c r="AI69" i="57"/>
  <c r="AK69" i="57" s="1"/>
  <c r="X69" i="57"/>
  <c r="X69" i="58"/>
  <c r="X69" i="60"/>
  <c r="D69" i="56"/>
  <c r="X69" i="59"/>
  <c r="Z69" i="56"/>
  <c r="AJ69" i="59"/>
  <c r="AL69" i="56"/>
  <c r="E69" i="56"/>
  <c r="AJ69" i="60"/>
  <c r="AJ69" i="57"/>
  <c r="AJ69" i="58"/>
  <c r="R69" i="59"/>
  <c r="R69" i="57"/>
  <c r="C69" i="56"/>
  <c r="R69" i="60"/>
  <c r="T69" i="56"/>
  <c r="R69" i="58"/>
  <c r="AC69" i="57"/>
  <c r="AE69" i="57" s="1"/>
  <c r="AC69" i="60"/>
  <c r="AE69" i="60" s="1"/>
  <c r="AC69" i="58"/>
  <c r="AE69" i="58" s="1"/>
  <c r="AC69" i="59"/>
  <c r="AE69" i="59" s="1"/>
  <c r="AE69" i="56"/>
  <c r="BD91" i="33"/>
  <c r="AD91" i="49"/>
  <c r="X92" i="49"/>
  <c r="Y92" i="49"/>
  <c r="C92" i="50" s="1"/>
  <c r="O92" i="50" s="1"/>
  <c r="AA92" i="49"/>
  <c r="AB92" i="49"/>
  <c r="F92" i="50" s="1"/>
  <c r="L92" i="50" s="1"/>
  <c r="Z92" i="49"/>
  <c r="AW92" i="35" s="1"/>
  <c r="AM92" i="35" s="1"/>
  <c r="AR92" i="35" s="1"/>
  <c r="BO92" i="35" s="1"/>
  <c r="BD91" i="35"/>
  <c r="AS91" i="35"/>
  <c r="BP91" i="35" s="1"/>
  <c r="BJ91" i="35"/>
  <c r="AR91" i="33"/>
  <c r="BN91" i="33"/>
  <c r="BF91" i="35"/>
  <c r="BL91" i="35"/>
  <c r="AU91" i="35"/>
  <c r="BR91" i="35" s="1"/>
  <c r="BE91" i="35"/>
  <c r="BK91" i="35"/>
  <c r="AT91" i="35"/>
  <c r="BQ91" i="35" s="1"/>
  <c r="AP91" i="33"/>
  <c r="BL91" i="33"/>
  <c r="BC91" i="35"/>
  <c r="AR91" i="35"/>
  <c r="BO91" i="35" s="1"/>
  <c r="BI91" i="35"/>
  <c r="BH91" i="35"/>
  <c r="AT91" i="33"/>
  <c r="BQ91" i="33" s="1"/>
  <c r="BE91" i="33"/>
  <c r="BB91" i="35"/>
  <c r="AQ91" i="33"/>
  <c r="BM91" i="33"/>
  <c r="AV91" i="35"/>
  <c r="BS91" i="35" s="1"/>
  <c r="BG91" i="35"/>
  <c r="BM91" i="35"/>
  <c r="AE96" i="55"/>
  <c r="AS91" i="33"/>
  <c r="BO91" i="33"/>
  <c r="AN91" i="51"/>
  <c r="AO91" i="51" s="1"/>
  <c r="AF96" i="55"/>
  <c r="S91" i="50"/>
  <c r="T91" i="50" s="1"/>
  <c r="D92" i="52"/>
  <c r="J92" i="52" s="1"/>
  <c r="AG96" i="55"/>
  <c r="AJ96" i="55" s="1"/>
  <c r="AI96" i="55"/>
  <c r="Z92" i="51"/>
  <c r="AF92" i="51" s="1"/>
  <c r="H93" i="55"/>
  <c r="AR93" i="55" s="1"/>
  <c r="C92" i="52"/>
  <c r="O92" i="52" s="1"/>
  <c r="X92" i="51"/>
  <c r="AD92" i="51" s="1"/>
  <c r="AK31" i="35"/>
  <c r="F92" i="52" l="1"/>
  <c r="R92" i="52" s="1"/>
  <c r="AF92" i="49"/>
  <c r="AI92" i="49"/>
  <c r="AL69" i="60"/>
  <c r="E69" i="60"/>
  <c r="T69" i="60"/>
  <c r="U70" i="60" s="1"/>
  <c r="C69" i="60"/>
  <c r="AF69" i="60"/>
  <c r="AG70" i="60" s="1"/>
  <c r="F69" i="60"/>
  <c r="Z69" i="60"/>
  <c r="AA70" i="60" s="1"/>
  <c r="D69" i="60"/>
  <c r="Z69" i="59"/>
  <c r="AA70" i="59" s="1"/>
  <c r="D69" i="59"/>
  <c r="AF69" i="59"/>
  <c r="AG70" i="59" s="1"/>
  <c r="F69" i="59"/>
  <c r="AM70" i="60"/>
  <c r="T69" i="59"/>
  <c r="U70" i="59" s="1"/>
  <c r="C69" i="59"/>
  <c r="AL69" i="59"/>
  <c r="AM70" i="59" s="1"/>
  <c r="E69" i="59"/>
  <c r="U70" i="56"/>
  <c r="AM70" i="56"/>
  <c r="AF69" i="58"/>
  <c r="AG70" i="58" s="1"/>
  <c r="F69" i="58"/>
  <c r="T69" i="58"/>
  <c r="U70" i="58" s="1"/>
  <c r="C69" i="58"/>
  <c r="Z69" i="58"/>
  <c r="AA70" i="58" s="1"/>
  <c r="D69" i="58"/>
  <c r="AL69" i="58"/>
  <c r="AM70" i="58" s="1"/>
  <c r="E69" i="58"/>
  <c r="D69" i="57"/>
  <c r="Z69" i="57"/>
  <c r="AA70" i="57" s="1"/>
  <c r="F69" i="57"/>
  <c r="AF69" i="57"/>
  <c r="AG70" i="57" s="1"/>
  <c r="B69" i="56"/>
  <c r="T69" i="57"/>
  <c r="U70" i="57" s="1"/>
  <c r="C69" i="57"/>
  <c r="AA70" i="56"/>
  <c r="AG70" i="56"/>
  <c r="AL69" i="57"/>
  <c r="AM70" i="57" s="1"/>
  <c r="E69" i="57"/>
  <c r="BP91" i="33"/>
  <c r="I92" i="50"/>
  <c r="R92" i="50"/>
  <c r="AU91" i="33"/>
  <c r="BR91" i="33" s="1"/>
  <c r="BF91" i="33"/>
  <c r="AE92" i="49"/>
  <c r="B92" i="50"/>
  <c r="B92" i="52"/>
  <c r="H92" i="52" s="1"/>
  <c r="AJ92" i="49"/>
  <c r="AM92" i="49" s="1"/>
  <c r="BN91" i="35"/>
  <c r="G94" i="55"/>
  <c r="AQ94" i="55" s="1"/>
  <c r="BT91" i="35"/>
  <c r="BU91" i="35" s="1"/>
  <c r="AH92" i="49"/>
  <c r="W92" i="51"/>
  <c r="AI92" i="51" s="1"/>
  <c r="AV91" i="33"/>
  <c r="BS91" i="33" s="1"/>
  <c r="BG91" i="33"/>
  <c r="E92" i="52"/>
  <c r="M92" i="52" s="1"/>
  <c r="E92" i="50"/>
  <c r="AX91" i="33"/>
  <c r="BU91" i="33" s="1"/>
  <c r="BI91" i="33"/>
  <c r="BJ91" i="33"/>
  <c r="AW91" i="33"/>
  <c r="BT91" i="33" s="1"/>
  <c r="BH91" i="33"/>
  <c r="AY92" i="33"/>
  <c r="BK92" i="33" s="1"/>
  <c r="Y92" i="51"/>
  <c r="D92" i="50"/>
  <c r="P92" i="52"/>
  <c r="I92" i="52"/>
  <c r="AG92" i="49"/>
  <c r="AA92" i="51"/>
  <c r="AG92" i="51" s="1"/>
  <c r="N92" i="52"/>
  <c r="AK96" i="55"/>
  <c r="AH96" i="55"/>
  <c r="AL92" i="49"/>
  <c r="AL92" i="51"/>
  <c r="AJ92" i="51"/>
  <c r="I93" i="55"/>
  <c r="AS93" i="55" s="1"/>
  <c r="D94" i="55"/>
  <c r="AK92" i="49"/>
  <c r="C94" i="55"/>
  <c r="AM94" i="55" s="1"/>
  <c r="F94" i="55"/>
  <c r="AP94" i="55" s="1"/>
  <c r="E94" i="55"/>
  <c r="AO94" i="55" s="1"/>
  <c r="L92" i="52"/>
  <c r="AB92" i="51"/>
  <c r="G92" i="52"/>
  <c r="AX92" i="35"/>
  <c r="AN92" i="35" s="1"/>
  <c r="BD92" i="35" s="1"/>
  <c r="BA92" i="35"/>
  <c r="AQ92" i="35" s="1"/>
  <c r="BM92" i="35" s="1"/>
  <c r="AY92" i="35"/>
  <c r="AO92" i="35" s="1"/>
  <c r="AT92" i="35" s="1"/>
  <c r="BQ92" i="35" s="1"/>
  <c r="AZ92" i="35"/>
  <c r="AP92" i="35" s="1"/>
  <c r="BL92" i="35" s="1"/>
  <c r="BI92" i="35"/>
  <c r="BC92" i="35"/>
  <c r="AU31" i="49"/>
  <c r="J31" i="49"/>
  <c r="D32" i="49"/>
  <c r="F32" i="49"/>
  <c r="C32" i="49"/>
  <c r="E32" i="49"/>
  <c r="G32" i="49"/>
  <c r="AC92" i="51" l="1"/>
  <c r="AM92" i="51"/>
  <c r="AH92" i="51"/>
  <c r="BF92" i="35"/>
  <c r="B69" i="60"/>
  <c r="B69" i="59"/>
  <c r="B69" i="58"/>
  <c r="H69" i="58" s="1"/>
  <c r="J69" i="58" s="1"/>
  <c r="I70" i="58" s="1"/>
  <c r="H69" i="56"/>
  <c r="J69" i="56" s="1"/>
  <c r="G69" i="56"/>
  <c r="B69" i="57"/>
  <c r="M92" i="50"/>
  <c r="AO92" i="33"/>
  <c r="AT92" i="33" s="1"/>
  <c r="BQ92" i="33" s="1"/>
  <c r="AZ92" i="33"/>
  <c r="BV91" i="33"/>
  <c r="BW91" i="33" s="1"/>
  <c r="Q92" i="50"/>
  <c r="K92" i="50"/>
  <c r="BA92" i="33"/>
  <c r="BC92" i="33"/>
  <c r="BO92" i="33" s="1"/>
  <c r="BB92" i="33"/>
  <c r="BN92" i="33" s="1"/>
  <c r="AC92" i="49"/>
  <c r="AD92" i="49" s="1"/>
  <c r="P92" i="50"/>
  <c r="J92" i="50"/>
  <c r="AK92" i="51"/>
  <c r="AE92" i="51"/>
  <c r="Q92" i="52"/>
  <c r="S92" i="52" s="1"/>
  <c r="T92" i="52" s="1"/>
  <c r="K92" i="52"/>
  <c r="AN92" i="49"/>
  <c r="G92" i="50"/>
  <c r="N92" i="50"/>
  <c r="H92" i="50"/>
  <c r="AN92" i="51"/>
  <c r="AO92" i="51" s="1"/>
  <c r="Z96" i="55"/>
  <c r="AA96" i="55" s="1"/>
  <c r="AU94" i="55"/>
  <c r="AW94" i="55"/>
  <c r="J94" i="55"/>
  <c r="O94" i="55"/>
  <c r="P94" i="55" s="1"/>
  <c r="N94" i="55"/>
  <c r="AN94" i="55"/>
  <c r="AT94" i="55"/>
  <c r="M94" i="55"/>
  <c r="AV94" i="55"/>
  <c r="K94" i="55"/>
  <c r="L94" i="55"/>
  <c r="AX94" i="55"/>
  <c r="AU92" i="35"/>
  <c r="BR92" i="35" s="1"/>
  <c r="BK92" i="35"/>
  <c r="BE92" i="35"/>
  <c r="BB92" i="35"/>
  <c r="AV92" i="35"/>
  <c r="BS92" i="35" s="1"/>
  <c r="AS92" i="35"/>
  <c r="BP92" i="35" s="1"/>
  <c r="BJ92" i="35"/>
  <c r="BH92" i="35"/>
  <c r="BG92" i="35"/>
  <c r="Z93" i="49"/>
  <c r="D93" i="50" s="1"/>
  <c r="AT32" i="49"/>
  <c r="BA32" i="49"/>
  <c r="Q32" i="49"/>
  <c r="F32" i="51"/>
  <c r="AR32" i="49"/>
  <c r="D32" i="51"/>
  <c r="O32" i="49"/>
  <c r="AY32" i="49"/>
  <c r="AZ32" i="49"/>
  <c r="P32" i="49"/>
  <c r="AS32" i="49"/>
  <c r="E32" i="51"/>
  <c r="AX32" i="49"/>
  <c r="N32" i="49"/>
  <c r="AQ32" i="49"/>
  <c r="C32" i="51"/>
  <c r="AV31" i="49"/>
  <c r="M32" i="35"/>
  <c r="C32" i="35" s="1"/>
  <c r="M32" i="49"/>
  <c r="R32" i="49"/>
  <c r="K32" i="49"/>
  <c r="AW32" i="49"/>
  <c r="O32" i="33"/>
  <c r="AP32" i="49"/>
  <c r="B32" i="51"/>
  <c r="AB93" i="49"/>
  <c r="F93" i="52" s="1"/>
  <c r="X93" i="49"/>
  <c r="B93" i="52" s="1"/>
  <c r="W97" i="55" l="1"/>
  <c r="X97" i="55"/>
  <c r="H69" i="60"/>
  <c r="J69" i="60" s="1"/>
  <c r="I70" i="60" s="1"/>
  <c r="G69" i="60"/>
  <c r="G69" i="59"/>
  <c r="H69" i="59"/>
  <c r="J69" i="59" s="1"/>
  <c r="I70" i="59" s="1"/>
  <c r="G69" i="58"/>
  <c r="K69" i="58"/>
  <c r="G69" i="57"/>
  <c r="H69" i="57"/>
  <c r="J69" i="57" s="1"/>
  <c r="I70" i="57" s="1"/>
  <c r="I70" i="56"/>
  <c r="BE92" i="33"/>
  <c r="AS92" i="33"/>
  <c r="AP92" i="33"/>
  <c r="BL92" i="33"/>
  <c r="BD92" i="33"/>
  <c r="AR92" i="33"/>
  <c r="AW92" i="33" s="1"/>
  <c r="BT92" i="33" s="1"/>
  <c r="Q94" i="55"/>
  <c r="S92" i="50"/>
  <c r="T92" i="50" s="1"/>
  <c r="AA93" i="49"/>
  <c r="Z93" i="51" s="1"/>
  <c r="AL93" i="51" s="1"/>
  <c r="BM92" i="33"/>
  <c r="AQ92" i="33"/>
  <c r="R94" i="55"/>
  <c r="Y93" i="49"/>
  <c r="C93" i="52" s="1"/>
  <c r="O93" i="52" s="1"/>
  <c r="U97" i="55"/>
  <c r="V97" i="55"/>
  <c r="AC97" i="55" s="1"/>
  <c r="Y97" i="55"/>
  <c r="S94" i="55"/>
  <c r="BN92" i="35"/>
  <c r="BT92" i="35"/>
  <c r="D93" i="52"/>
  <c r="J93" i="52" s="1"/>
  <c r="Y93" i="51"/>
  <c r="AE93" i="51" s="1"/>
  <c r="B93" i="50"/>
  <c r="W93" i="51"/>
  <c r="AC93" i="51" s="1"/>
  <c r="N32" i="51"/>
  <c r="M32" i="51"/>
  <c r="G32" i="51"/>
  <c r="H32" i="51"/>
  <c r="K32" i="51"/>
  <c r="Q32" i="51"/>
  <c r="R32" i="51"/>
  <c r="L32" i="51"/>
  <c r="O32" i="51"/>
  <c r="I32" i="51"/>
  <c r="J32" i="51"/>
  <c r="P32" i="51"/>
  <c r="Q32" i="33"/>
  <c r="E32" i="33" s="1"/>
  <c r="AC32" i="33" s="1"/>
  <c r="R32" i="33"/>
  <c r="F32" i="33" s="1"/>
  <c r="AD32" i="33" s="1"/>
  <c r="S32" i="33"/>
  <c r="G32" i="33" s="1"/>
  <c r="AE32" i="33" s="1"/>
  <c r="P32" i="33"/>
  <c r="D32" i="33" s="1"/>
  <c r="AB32" i="33" s="1"/>
  <c r="S32" i="49"/>
  <c r="U32" i="49"/>
  <c r="T32" i="49"/>
  <c r="V32" i="49"/>
  <c r="H32" i="35"/>
  <c r="AE32" i="35" s="1"/>
  <c r="S32" i="35"/>
  <c r="Y32" i="35"/>
  <c r="N32" i="35"/>
  <c r="C32" i="33"/>
  <c r="F93" i="50"/>
  <c r="L93" i="50" s="1"/>
  <c r="AA93" i="51"/>
  <c r="AM93" i="51" s="1"/>
  <c r="C93" i="50"/>
  <c r="O93" i="50" s="1"/>
  <c r="N93" i="52"/>
  <c r="H93" i="52"/>
  <c r="L93" i="52"/>
  <c r="R93" i="52"/>
  <c r="P93" i="50"/>
  <c r="J93" i="50"/>
  <c r="I93" i="52"/>
  <c r="X93" i="51" l="1"/>
  <c r="AJ93" i="51" s="1"/>
  <c r="AG93" i="49"/>
  <c r="AG97" i="55"/>
  <c r="K69" i="60"/>
  <c r="K69" i="59"/>
  <c r="G69" i="68"/>
  <c r="R70" i="56"/>
  <c r="Q70" i="56"/>
  <c r="D70" i="68"/>
  <c r="W70" i="56"/>
  <c r="AJ70" i="56"/>
  <c r="C70" i="68"/>
  <c r="X70" i="56"/>
  <c r="E70" i="68"/>
  <c r="AD70" i="56"/>
  <c r="AC70" i="56"/>
  <c r="F70" i="68"/>
  <c r="B70" i="68"/>
  <c r="AI70" i="56"/>
  <c r="K69" i="56"/>
  <c r="K69" i="57"/>
  <c r="BP92" i="33"/>
  <c r="BH92" i="33"/>
  <c r="AU92" i="33"/>
  <c r="BR92" i="33" s="1"/>
  <c r="BF92" i="33"/>
  <c r="AX92" i="33"/>
  <c r="BU92" i="33" s="1"/>
  <c r="BI92" i="33"/>
  <c r="AI97" i="55"/>
  <c r="AH97" i="55"/>
  <c r="AF97" i="55"/>
  <c r="AF93" i="51"/>
  <c r="AW93" i="35"/>
  <c r="AM93" i="35" s="1"/>
  <c r="BC93" i="35" s="1"/>
  <c r="AJ93" i="49"/>
  <c r="AL93" i="49" s="1"/>
  <c r="AF93" i="49"/>
  <c r="E93" i="50"/>
  <c r="K93" i="50" s="1"/>
  <c r="E93" i="52"/>
  <c r="K93" i="52" s="1"/>
  <c r="H94" i="55"/>
  <c r="F95" i="55" s="1"/>
  <c r="AV92" i="33"/>
  <c r="BS92" i="33" s="1"/>
  <c r="BG92" i="33"/>
  <c r="BJ92" i="33"/>
  <c r="AH93" i="49"/>
  <c r="AY93" i="33"/>
  <c r="AO93" i="33" s="1"/>
  <c r="AT93" i="33" s="1"/>
  <c r="BQ93" i="33" s="1"/>
  <c r="AD97" i="55"/>
  <c r="AI93" i="49"/>
  <c r="AE93" i="49"/>
  <c r="AJ97" i="55"/>
  <c r="AE97" i="55"/>
  <c r="AB97" i="55"/>
  <c r="AK97" i="55"/>
  <c r="P93" i="52"/>
  <c r="BU92" i="35"/>
  <c r="E95" i="55"/>
  <c r="D95" i="55"/>
  <c r="R93" i="50"/>
  <c r="AN93" i="49"/>
  <c r="AD93" i="51"/>
  <c r="AK93" i="51"/>
  <c r="AG93" i="51"/>
  <c r="AB93" i="51"/>
  <c r="AI93" i="51"/>
  <c r="M93" i="52"/>
  <c r="AK93" i="49"/>
  <c r="H93" i="50"/>
  <c r="I32" i="33"/>
  <c r="H32" i="49"/>
  <c r="AH93" i="51"/>
  <c r="N93" i="50"/>
  <c r="H32" i="33"/>
  <c r="L32" i="33"/>
  <c r="J32" i="33"/>
  <c r="AA32" i="33"/>
  <c r="Z32" i="33"/>
  <c r="K32" i="33"/>
  <c r="N32" i="33"/>
  <c r="M32" i="33"/>
  <c r="O32" i="35"/>
  <c r="D32" i="35"/>
  <c r="T32" i="33"/>
  <c r="S32" i="51"/>
  <c r="T32" i="51" s="1"/>
  <c r="I93" i="50"/>
  <c r="AZ93" i="35" l="1"/>
  <c r="AP93" i="35" s="1"/>
  <c r="AX93" i="35"/>
  <c r="AN93" i="35" s="1"/>
  <c r="BI93" i="35"/>
  <c r="AR93" i="35"/>
  <c r="BO93" i="35" s="1"/>
  <c r="AY93" i="35"/>
  <c r="AO93" i="35" s="1"/>
  <c r="BA93" i="35"/>
  <c r="AQ93" i="35" s="1"/>
  <c r="BH93" i="35" s="1"/>
  <c r="Z70" i="56"/>
  <c r="X70" i="57"/>
  <c r="X70" i="60"/>
  <c r="X70" i="59"/>
  <c r="X70" i="58"/>
  <c r="D70" i="56"/>
  <c r="AJ70" i="60"/>
  <c r="E70" i="56"/>
  <c r="AL70" i="56"/>
  <c r="AJ70" i="58"/>
  <c r="AJ70" i="59"/>
  <c r="AJ70" i="57"/>
  <c r="AC70" i="57"/>
  <c r="AE70" i="57" s="1"/>
  <c r="AE70" i="56"/>
  <c r="AC70" i="59"/>
  <c r="AE70" i="59" s="1"/>
  <c r="AC70" i="60"/>
  <c r="AE70" i="60" s="1"/>
  <c r="AC70" i="58"/>
  <c r="AE70" i="58" s="1"/>
  <c r="Q70" i="58"/>
  <c r="S70" i="58" s="1"/>
  <c r="Q70" i="59"/>
  <c r="S70" i="59" s="1"/>
  <c r="Q70" i="60"/>
  <c r="S70" i="60" s="1"/>
  <c r="Q70" i="57"/>
  <c r="S70" i="57" s="1"/>
  <c r="S70" i="56"/>
  <c r="W70" i="60"/>
  <c r="Y70" i="60" s="1"/>
  <c r="W70" i="58"/>
  <c r="Y70" i="58" s="1"/>
  <c r="Y70" i="56"/>
  <c r="W70" i="57"/>
  <c r="Y70" i="57" s="1"/>
  <c r="W70" i="59"/>
  <c r="Y70" i="59" s="1"/>
  <c r="AF70" i="56"/>
  <c r="AD70" i="59"/>
  <c r="AD70" i="57"/>
  <c r="AD70" i="60"/>
  <c r="AD70" i="58"/>
  <c r="F70" i="56"/>
  <c r="R70" i="60"/>
  <c r="C70" i="56"/>
  <c r="R70" i="59"/>
  <c r="R70" i="57"/>
  <c r="T70" i="56"/>
  <c r="U71" i="56" s="1"/>
  <c r="R70" i="58"/>
  <c r="AI70" i="58"/>
  <c r="AK70" i="58" s="1"/>
  <c r="AK70" i="56"/>
  <c r="AI70" i="60"/>
  <c r="AK70" i="60" s="1"/>
  <c r="AI70" i="59"/>
  <c r="AK70" i="59" s="1"/>
  <c r="AI70" i="57"/>
  <c r="AK70" i="57" s="1"/>
  <c r="H70" i="68"/>
  <c r="BK93" i="33"/>
  <c r="BV92" i="33"/>
  <c r="BW92" i="33" s="1"/>
  <c r="M93" i="50"/>
  <c r="G93" i="50"/>
  <c r="Q93" i="50"/>
  <c r="S93" i="50" s="1"/>
  <c r="T93" i="50" s="1"/>
  <c r="BA93" i="33"/>
  <c r="AQ93" i="33" s="1"/>
  <c r="AV93" i="33" s="1"/>
  <c r="BS93" i="33" s="1"/>
  <c r="BB93" i="33"/>
  <c r="AR93" i="33" s="1"/>
  <c r="AW93" i="33" s="1"/>
  <c r="BT93" i="33" s="1"/>
  <c r="BC93" i="33"/>
  <c r="AS93" i="33" s="1"/>
  <c r="AX93" i="33" s="1"/>
  <c r="BU93" i="33" s="1"/>
  <c r="AR94" i="55"/>
  <c r="I94" i="55"/>
  <c r="AS94" i="55" s="1"/>
  <c r="BE93" i="33"/>
  <c r="C95" i="55"/>
  <c r="L95" i="55" s="1"/>
  <c r="AM93" i="49"/>
  <c r="AC93" i="49" s="1"/>
  <c r="AD93" i="49" s="1"/>
  <c r="G95" i="55"/>
  <c r="N95" i="55" s="1"/>
  <c r="AZ93" i="33"/>
  <c r="AP93" i="33" s="1"/>
  <c r="AU93" i="33" s="1"/>
  <c r="BR93" i="33" s="1"/>
  <c r="G93" i="52"/>
  <c r="Q93" i="52"/>
  <c r="S93" i="52" s="1"/>
  <c r="T93" i="52" s="1"/>
  <c r="Z97" i="55"/>
  <c r="V98" i="55" s="1"/>
  <c r="AP95" i="55"/>
  <c r="AN95" i="55"/>
  <c r="AO95" i="55"/>
  <c r="AN93" i="51"/>
  <c r="AO93" i="51" s="1"/>
  <c r="BM93" i="35"/>
  <c r="AV93" i="35"/>
  <c r="BS93" i="35" s="1"/>
  <c r="BG93" i="35"/>
  <c r="BJ93" i="35"/>
  <c r="AS93" i="35"/>
  <c r="BP93" i="35" s="1"/>
  <c r="BD93" i="35"/>
  <c r="BL93" i="35"/>
  <c r="AU93" i="35"/>
  <c r="BR93" i="35" s="1"/>
  <c r="BF93" i="35"/>
  <c r="BB93" i="35"/>
  <c r="BK93" i="35"/>
  <c r="AT93" i="35"/>
  <c r="BQ93" i="35" s="1"/>
  <c r="BE93" i="35"/>
  <c r="P32" i="35"/>
  <c r="E32" i="35"/>
  <c r="AF32" i="33"/>
  <c r="AJ32" i="33"/>
  <c r="X32" i="33"/>
  <c r="AG32" i="33"/>
  <c r="U32" i="33"/>
  <c r="V32" i="33"/>
  <c r="AH32" i="33"/>
  <c r="AI32" i="33"/>
  <c r="W32" i="33"/>
  <c r="I32" i="35"/>
  <c r="AF32" i="35" s="1"/>
  <c r="T32" i="35"/>
  <c r="Z32" i="35"/>
  <c r="Y32" i="33"/>
  <c r="AK32" i="33"/>
  <c r="AM95" i="55" l="1"/>
  <c r="J95" i="55"/>
  <c r="M95" i="55"/>
  <c r="K95" i="55"/>
  <c r="AU95" i="55"/>
  <c r="AV95" i="55"/>
  <c r="AX95" i="55"/>
  <c r="O95" i="55"/>
  <c r="R95" i="55" s="1"/>
  <c r="AQ95" i="55"/>
  <c r="Z70" i="60"/>
  <c r="D70" i="60"/>
  <c r="T70" i="60"/>
  <c r="U71" i="60" s="1"/>
  <c r="C70" i="60"/>
  <c r="AF70" i="60"/>
  <c r="AG71" i="60" s="1"/>
  <c r="F70" i="60"/>
  <c r="AL70" i="60"/>
  <c r="AM71" i="60" s="1"/>
  <c r="E70" i="60"/>
  <c r="AF70" i="59"/>
  <c r="AG71" i="59" s="1"/>
  <c r="F70" i="59"/>
  <c r="T70" i="59"/>
  <c r="U71" i="59" s="1"/>
  <c r="C70" i="59"/>
  <c r="Z70" i="59"/>
  <c r="AA71" i="59" s="1"/>
  <c r="D70" i="59"/>
  <c r="AL70" i="59"/>
  <c r="AM71" i="59" s="1"/>
  <c r="E70" i="59"/>
  <c r="AF70" i="58"/>
  <c r="AG71" i="58" s="1"/>
  <c r="F70" i="58"/>
  <c r="T70" i="58"/>
  <c r="U71" i="58" s="1"/>
  <c r="C70" i="58"/>
  <c r="Z70" i="58"/>
  <c r="AA71" i="58" s="1"/>
  <c r="D70" i="58"/>
  <c r="AL70" i="58"/>
  <c r="AM71" i="58" s="1"/>
  <c r="E70" i="58"/>
  <c r="T70" i="57"/>
  <c r="U71" i="57" s="1"/>
  <c r="C70" i="57"/>
  <c r="AG71" i="56"/>
  <c r="AL70" i="57"/>
  <c r="AM71" i="57" s="1"/>
  <c r="E70" i="57"/>
  <c r="B70" i="56"/>
  <c r="AA71" i="60"/>
  <c r="F70" i="57"/>
  <c r="AF70" i="57"/>
  <c r="AG71" i="57" s="1"/>
  <c r="Z70" i="57"/>
  <c r="AA71" i="57" s="1"/>
  <c r="D70" i="57"/>
  <c r="AM71" i="56"/>
  <c r="AA71" i="56"/>
  <c r="BN93" i="33"/>
  <c r="BG93" i="33"/>
  <c r="BI93" i="33"/>
  <c r="BH93" i="33"/>
  <c r="BM93" i="33"/>
  <c r="BO93" i="33"/>
  <c r="BJ93" i="33"/>
  <c r="BD93" i="33"/>
  <c r="X98" i="55"/>
  <c r="AE98" i="55" s="1"/>
  <c r="BF93" i="33"/>
  <c r="W98" i="55"/>
  <c r="AT95" i="55"/>
  <c r="AA97" i="55"/>
  <c r="Y98" i="55"/>
  <c r="BL93" i="33"/>
  <c r="U98" i="55"/>
  <c r="AW95" i="55"/>
  <c r="AA94" i="49"/>
  <c r="E94" i="52" s="1"/>
  <c r="Y94" i="49"/>
  <c r="X94" i="51" s="1"/>
  <c r="AB94" i="49"/>
  <c r="AA94" i="51" s="1"/>
  <c r="Z94" i="49"/>
  <c r="D94" i="50" s="1"/>
  <c r="X94" i="49"/>
  <c r="AL32" i="33"/>
  <c r="AM32" i="33" s="1"/>
  <c r="L32" i="49" s="1"/>
  <c r="BT93" i="35"/>
  <c r="BN93" i="35"/>
  <c r="U32" i="35"/>
  <c r="AA32" i="35"/>
  <c r="J32" i="35"/>
  <c r="AG32" i="35" s="1"/>
  <c r="Q32" i="35"/>
  <c r="F32" i="35"/>
  <c r="BV93" i="33"/>
  <c r="AF98" i="55" l="1"/>
  <c r="Z98" i="55"/>
  <c r="AA98" i="55" s="1"/>
  <c r="Q95" i="55"/>
  <c r="S95" i="55"/>
  <c r="H95" i="55" s="1"/>
  <c r="P95" i="55"/>
  <c r="AB98" i="55"/>
  <c r="B70" i="60"/>
  <c r="B70" i="59"/>
  <c r="B70" i="58"/>
  <c r="B70" i="57"/>
  <c r="H70" i="56"/>
  <c r="J70" i="56" s="1"/>
  <c r="G70" i="56"/>
  <c r="BP93" i="33"/>
  <c r="BW93" i="33" s="1"/>
  <c r="AD98" i="55"/>
  <c r="AC98" i="55"/>
  <c r="E94" i="50"/>
  <c r="K94" i="50" s="1"/>
  <c r="Z94" i="51"/>
  <c r="AF94" i="51" s="1"/>
  <c r="C94" i="50"/>
  <c r="I94" i="50" s="1"/>
  <c r="C94" i="52"/>
  <c r="O94" i="52" s="1"/>
  <c r="Y94" i="51"/>
  <c r="AK94" i="51" s="1"/>
  <c r="AF94" i="49"/>
  <c r="D94" i="52"/>
  <c r="J94" i="52" s="1"/>
  <c r="AH94" i="49"/>
  <c r="F94" i="50"/>
  <c r="R94" i="50" s="1"/>
  <c r="F94" i="52"/>
  <c r="R94" i="52" s="1"/>
  <c r="AW94" i="35"/>
  <c r="AM94" i="35" s="1"/>
  <c r="BI94" i="35" s="1"/>
  <c r="AY94" i="33"/>
  <c r="AO94" i="33" s="1"/>
  <c r="AT94" i="33" s="1"/>
  <c r="BQ94" i="33" s="1"/>
  <c r="B94" i="50"/>
  <c r="N94" i="50" s="1"/>
  <c r="AE94" i="49"/>
  <c r="AG94" i="49"/>
  <c r="AI94" i="49"/>
  <c r="AJ94" i="49"/>
  <c r="AN94" i="49" s="1"/>
  <c r="W94" i="51"/>
  <c r="AI94" i="51" s="1"/>
  <c r="B94" i="52"/>
  <c r="N94" i="52" s="1"/>
  <c r="BU93" i="35"/>
  <c r="G32" i="35"/>
  <c r="X32" i="35" s="1"/>
  <c r="R32" i="35"/>
  <c r="AB32" i="35"/>
  <c r="K32" i="35"/>
  <c r="AH32" i="35" s="1"/>
  <c r="V32" i="35"/>
  <c r="Q94" i="52"/>
  <c r="K94" i="52"/>
  <c r="AE94" i="51"/>
  <c r="AJ94" i="51"/>
  <c r="AD94" i="51"/>
  <c r="P94" i="50"/>
  <c r="J94" i="50"/>
  <c r="AM94" i="51"/>
  <c r="AG94" i="51"/>
  <c r="H70" i="60" l="1"/>
  <c r="J70" i="60" s="1"/>
  <c r="I71" i="60" s="1"/>
  <c r="G70" i="60"/>
  <c r="H70" i="59"/>
  <c r="J70" i="59" s="1"/>
  <c r="I71" i="59" s="1"/>
  <c r="G70" i="59"/>
  <c r="H70" i="58"/>
  <c r="J70" i="58" s="1"/>
  <c r="I71" i="58" s="1"/>
  <c r="G70" i="58"/>
  <c r="H70" i="57"/>
  <c r="J70" i="57" s="1"/>
  <c r="I71" i="57" s="1"/>
  <c r="G70" i="57"/>
  <c r="I71" i="56"/>
  <c r="Q94" i="50"/>
  <c r="AL94" i="51"/>
  <c r="L94" i="52"/>
  <c r="D96" i="55"/>
  <c r="I95" i="55"/>
  <c r="AS95" i="55" s="1"/>
  <c r="F96" i="55"/>
  <c r="C96" i="55"/>
  <c r="AR95" i="55"/>
  <c r="E96" i="55"/>
  <c r="G96" i="55"/>
  <c r="P94" i="52"/>
  <c r="S94" i="52" s="1"/>
  <c r="T94" i="52" s="1"/>
  <c r="BK94" i="33"/>
  <c r="AR94" i="35"/>
  <c r="BO94" i="35" s="1"/>
  <c r="L94" i="50"/>
  <c r="I94" i="52"/>
  <c r="AC94" i="51"/>
  <c r="AX94" i="35"/>
  <c r="AN94" i="35" s="1"/>
  <c r="BD94" i="35" s="1"/>
  <c r="O94" i="50"/>
  <c r="H94" i="50"/>
  <c r="BA94" i="35"/>
  <c r="AQ94" i="35" s="1"/>
  <c r="BG94" i="35" s="1"/>
  <c r="AZ94" i="33"/>
  <c r="AP94" i="33" s="1"/>
  <c r="AU94" i="33" s="1"/>
  <c r="BR94" i="33" s="1"/>
  <c r="H94" i="52"/>
  <c r="BC94" i="33"/>
  <c r="AS94" i="33" s="1"/>
  <c r="AX94" i="33" s="1"/>
  <c r="BU94" i="33" s="1"/>
  <c r="M94" i="52"/>
  <c r="BA94" i="33"/>
  <c r="AQ94" i="33" s="1"/>
  <c r="AV94" i="33" s="1"/>
  <c r="BS94" i="33" s="1"/>
  <c r="G94" i="50"/>
  <c r="BE94" i="33"/>
  <c r="G94" i="52"/>
  <c r="BC94" i="35"/>
  <c r="AY94" i="35"/>
  <c r="AO94" i="35" s="1"/>
  <c r="AT94" i="35" s="1"/>
  <c r="BQ94" i="35" s="1"/>
  <c r="AL94" i="49"/>
  <c r="AB94" i="51"/>
  <c r="AH94" i="51"/>
  <c r="M94" i="50"/>
  <c r="AZ94" i="35"/>
  <c r="AP94" i="35" s="1"/>
  <c r="BF94" i="35" s="1"/>
  <c r="AM94" i="49"/>
  <c r="BB94" i="33"/>
  <c r="AR94" i="33" s="1"/>
  <c r="AW94" i="33" s="1"/>
  <c r="BT94" i="33" s="1"/>
  <c r="AK94" i="49"/>
  <c r="L32" i="35"/>
  <c r="AI32" i="35" s="1"/>
  <c r="AJ32" i="35" s="1"/>
  <c r="AC32" i="35"/>
  <c r="AD32" i="35" s="1"/>
  <c r="W32" i="35"/>
  <c r="AN94" i="51"/>
  <c r="AO94" i="51" s="1"/>
  <c r="K70" i="60" l="1"/>
  <c r="K70" i="59"/>
  <c r="K70" i="58"/>
  <c r="AD71" i="56"/>
  <c r="D71" i="68"/>
  <c r="E71" i="68"/>
  <c r="F71" i="68"/>
  <c r="R71" i="56"/>
  <c r="C71" i="68"/>
  <c r="W71" i="56"/>
  <c r="X71" i="56"/>
  <c r="AC71" i="56"/>
  <c r="B71" i="68"/>
  <c r="AI71" i="56"/>
  <c r="Q71" i="56"/>
  <c r="AJ71" i="56"/>
  <c r="K70" i="56"/>
  <c r="K70" i="57"/>
  <c r="G70" i="68"/>
  <c r="S94" i="50"/>
  <c r="T94" i="50" s="1"/>
  <c r="AV94" i="35"/>
  <c r="BS94" i="35" s="1"/>
  <c r="BM94" i="35"/>
  <c r="AO96" i="55"/>
  <c r="L96" i="55"/>
  <c r="AV96" i="55"/>
  <c r="BG94" i="33"/>
  <c r="N96" i="55"/>
  <c r="AQ96" i="55"/>
  <c r="AX96" i="55"/>
  <c r="M96" i="55"/>
  <c r="AW96" i="55"/>
  <c r="AP96" i="55"/>
  <c r="AM96" i="55"/>
  <c r="O96" i="55"/>
  <c r="AT96" i="55"/>
  <c r="J96" i="55"/>
  <c r="AU96" i="55"/>
  <c r="K96" i="55"/>
  <c r="AN96" i="55"/>
  <c r="BK94" i="35"/>
  <c r="BF94" i="33"/>
  <c r="AS94" i="35"/>
  <c r="BP94" i="35" s="1"/>
  <c r="BO94" i="33"/>
  <c r="BI94" i="33"/>
  <c r="BL94" i="33"/>
  <c r="BJ94" i="35"/>
  <c r="BE94" i="35"/>
  <c r="BH94" i="35"/>
  <c r="BB94" i="35"/>
  <c r="AC94" i="49"/>
  <c r="AD94" i="49" s="1"/>
  <c r="BM94" i="33"/>
  <c r="BJ94" i="33"/>
  <c r="BN94" i="33"/>
  <c r="AU94" i="35"/>
  <c r="BR94" i="35" s="1"/>
  <c r="BL94" i="35"/>
  <c r="BD94" i="33"/>
  <c r="BH94" i="33"/>
  <c r="AK32" i="35"/>
  <c r="BV94" i="33"/>
  <c r="AE71" i="56" l="1"/>
  <c r="AC71" i="59"/>
  <c r="AE71" i="59" s="1"/>
  <c r="AC71" i="58"/>
  <c r="AE71" i="58" s="1"/>
  <c r="AC71" i="60"/>
  <c r="AE71" i="60" s="1"/>
  <c r="AC71" i="57"/>
  <c r="AE71" i="57" s="1"/>
  <c r="X71" i="58"/>
  <c r="X71" i="60"/>
  <c r="X71" i="57"/>
  <c r="Z71" i="56"/>
  <c r="D71" i="56"/>
  <c r="X71" i="59"/>
  <c r="R71" i="60"/>
  <c r="T71" i="56"/>
  <c r="R71" i="57"/>
  <c r="R71" i="58"/>
  <c r="R71" i="59"/>
  <c r="C71" i="56"/>
  <c r="Q71" i="57"/>
  <c r="S71" i="57" s="1"/>
  <c r="Q71" i="60"/>
  <c r="S71" i="60" s="1"/>
  <c r="Q71" i="59"/>
  <c r="S71" i="59" s="1"/>
  <c r="Q71" i="58"/>
  <c r="S71" i="58" s="1"/>
  <c r="S71" i="56"/>
  <c r="AD71" i="60"/>
  <c r="AD71" i="57"/>
  <c r="AF71" i="56"/>
  <c r="AG72" i="56" s="1"/>
  <c r="AD71" i="59"/>
  <c r="F71" i="56"/>
  <c r="AD71" i="58"/>
  <c r="W71" i="57"/>
  <c r="Y71" i="57" s="1"/>
  <c r="W71" i="60"/>
  <c r="Y71" i="60" s="1"/>
  <c r="W71" i="58"/>
  <c r="Y71" i="58" s="1"/>
  <c r="W71" i="59"/>
  <c r="Y71" i="59" s="1"/>
  <c r="Y71" i="56"/>
  <c r="AL71" i="56"/>
  <c r="AJ71" i="60"/>
  <c r="AJ71" i="57"/>
  <c r="E71" i="56"/>
  <c r="AJ71" i="59"/>
  <c r="AJ71" i="58"/>
  <c r="H71" i="68"/>
  <c r="AK71" i="56"/>
  <c r="AI71" i="57"/>
  <c r="AK71" i="57" s="1"/>
  <c r="AI71" i="58"/>
  <c r="AK71" i="58" s="1"/>
  <c r="AI71" i="59"/>
  <c r="AK71" i="59" s="1"/>
  <c r="AI71" i="60"/>
  <c r="AK71" i="60" s="1"/>
  <c r="BN94" i="35"/>
  <c r="R96" i="55"/>
  <c r="P96" i="55"/>
  <c r="Q96" i="55"/>
  <c r="S96" i="55"/>
  <c r="BP94" i="33"/>
  <c r="BW94" i="33" s="1"/>
  <c r="BT94" i="35"/>
  <c r="AA95" i="49"/>
  <c r="Y95" i="49"/>
  <c r="X95" i="51" s="1"/>
  <c r="AB95" i="49"/>
  <c r="AA95" i="51" s="1"/>
  <c r="X95" i="49"/>
  <c r="B95" i="52" s="1"/>
  <c r="Z95" i="49"/>
  <c r="Y95" i="51" s="1"/>
  <c r="AU32" i="49"/>
  <c r="J32" i="49"/>
  <c r="F33" i="49"/>
  <c r="E33" i="49"/>
  <c r="D33" i="49"/>
  <c r="C33" i="49"/>
  <c r="G33" i="49"/>
  <c r="AL71" i="60" l="1"/>
  <c r="E71" i="60"/>
  <c r="Z71" i="60"/>
  <c r="AA72" i="60" s="1"/>
  <c r="D71" i="60"/>
  <c r="AF71" i="60"/>
  <c r="F71" i="60"/>
  <c r="T71" i="60"/>
  <c r="U72" i="60" s="1"/>
  <c r="C71" i="60"/>
  <c r="B71" i="60" s="1"/>
  <c r="AF71" i="59"/>
  <c r="AG72" i="59" s="1"/>
  <c r="F71" i="59"/>
  <c r="T71" i="59"/>
  <c r="U72" i="59" s="1"/>
  <c r="C71" i="59"/>
  <c r="AG72" i="60"/>
  <c r="Z71" i="59"/>
  <c r="AA72" i="59" s="1"/>
  <c r="D71" i="59"/>
  <c r="AL71" i="59"/>
  <c r="AM72" i="59" s="1"/>
  <c r="E71" i="59"/>
  <c r="Z71" i="58"/>
  <c r="AA72" i="58" s="1"/>
  <c r="D71" i="58"/>
  <c r="AL71" i="58"/>
  <c r="AM72" i="58" s="1"/>
  <c r="E71" i="58"/>
  <c r="T71" i="58"/>
  <c r="U72" i="58" s="1"/>
  <c r="C71" i="58"/>
  <c r="AF71" i="58"/>
  <c r="AG72" i="58" s="1"/>
  <c r="F71" i="58"/>
  <c r="T71" i="57"/>
  <c r="U72" i="57" s="1"/>
  <c r="C71" i="57"/>
  <c r="U72" i="56"/>
  <c r="F71" i="57"/>
  <c r="AF71" i="57"/>
  <c r="AG72" i="57" s="1"/>
  <c r="E71" i="57"/>
  <c r="AL71" i="57"/>
  <c r="AM72" i="57" s="1"/>
  <c r="AM72" i="60"/>
  <c r="Z71" i="57"/>
  <c r="AA72" i="57" s="1"/>
  <c r="D71" i="57"/>
  <c r="AM72" i="56"/>
  <c r="B71" i="56"/>
  <c r="AA72" i="56"/>
  <c r="H96" i="55"/>
  <c r="G97" i="55" s="1"/>
  <c r="AQ97" i="55" s="1"/>
  <c r="BU94" i="35"/>
  <c r="F95" i="50"/>
  <c r="R95" i="50" s="1"/>
  <c r="C95" i="52"/>
  <c r="I95" i="52" s="1"/>
  <c r="W95" i="51"/>
  <c r="AC95" i="51" s="1"/>
  <c r="AW95" i="35"/>
  <c r="AM95" i="35" s="1"/>
  <c r="BI95" i="35" s="1"/>
  <c r="C95" i="50"/>
  <c r="O95" i="50" s="1"/>
  <c r="F95" i="52"/>
  <c r="L95" i="52" s="1"/>
  <c r="E95" i="50"/>
  <c r="Q95" i="50" s="1"/>
  <c r="Z95" i="51"/>
  <c r="AL95" i="51" s="1"/>
  <c r="AG95" i="49"/>
  <c r="AY95" i="33"/>
  <c r="BK95" i="33" s="1"/>
  <c r="AH95" i="49"/>
  <c r="E95" i="52"/>
  <c r="K95" i="52" s="1"/>
  <c r="AE95" i="49"/>
  <c r="B95" i="50"/>
  <c r="AI95" i="49"/>
  <c r="D95" i="52"/>
  <c r="P95" i="52" s="1"/>
  <c r="AJ95" i="49"/>
  <c r="AK95" i="49" s="1"/>
  <c r="D95" i="50"/>
  <c r="J95" i="50" s="1"/>
  <c r="AF95" i="49"/>
  <c r="F33" i="51"/>
  <c r="AT33" i="49"/>
  <c r="Q33" i="49"/>
  <c r="BA33" i="49"/>
  <c r="O33" i="49"/>
  <c r="AR33" i="49"/>
  <c r="D33" i="51"/>
  <c r="AY33" i="49"/>
  <c r="M33" i="35"/>
  <c r="C33" i="35" s="1"/>
  <c r="E33" i="51"/>
  <c r="P33" i="49"/>
  <c r="AZ33" i="49"/>
  <c r="AS33" i="49"/>
  <c r="B33" i="51"/>
  <c r="AP33" i="49"/>
  <c r="K33" i="49"/>
  <c r="R33" i="49"/>
  <c r="AW33" i="49"/>
  <c r="O33" i="33"/>
  <c r="M33" i="49"/>
  <c r="AV32" i="49"/>
  <c r="C33" i="51"/>
  <c r="AQ33" i="49"/>
  <c r="N33" i="49"/>
  <c r="AX33" i="49"/>
  <c r="AE95" i="51"/>
  <c r="AK95" i="51"/>
  <c r="AJ95" i="51"/>
  <c r="AD95" i="51"/>
  <c r="N95" i="52"/>
  <c r="H95" i="52"/>
  <c r="AM95" i="51"/>
  <c r="AG95" i="51"/>
  <c r="H71" i="60" l="1"/>
  <c r="J71" i="60" s="1"/>
  <c r="I72" i="60" s="1"/>
  <c r="G71" i="60"/>
  <c r="B71" i="59"/>
  <c r="B71" i="58"/>
  <c r="G71" i="56"/>
  <c r="H71" i="56"/>
  <c r="J71" i="56" s="1"/>
  <c r="B71" i="57"/>
  <c r="AR96" i="55"/>
  <c r="D97" i="55"/>
  <c r="AN97" i="55" s="1"/>
  <c r="I95" i="50"/>
  <c r="F97" i="55"/>
  <c r="AP97" i="55" s="1"/>
  <c r="E97" i="55"/>
  <c r="AO97" i="55" s="1"/>
  <c r="BC95" i="33"/>
  <c r="AS95" i="33" s="1"/>
  <c r="AX95" i="33" s="1"/>
  <c r="BU95" i="33" s="1"/>
  <c r="L95" i="50"/>
  <c r="I96" i="55"/>
  <c r="AS96" i="55" s="1"/>
  <c r="C97" i="55"/>
  <c r="AM95" i="49"/>
  <c r="K95" i="50"/>
  <c r="AN95" i="49"/>
  <c r="O95" i="52"/>
  <c r="R95" i="52"/>
  <c r="AL95" i="49"/>
  <c r="BC95" i="35"/>
  <c r="AX95" i="35"/>
  <c r="AN95" i="35" s="1"/>
  <c r="BD95" i="35" s="1"/>
  <c r="AR95" i="35"/>
  <c r="BO95" i="35" s="1"/>
  <c r="AI95" i="51"/>
  <c r="AN95" i="51" s="1"/>
  <c r="AO95" i="51" s="1"/>
  <c r="AF95" i="51"/>
  <c r="AZ95" i="35"/>
  <c r="AP95" i="35" s="1"/>
  <c r="BL95" i="35" s="1"/>
  <c r="BA95" i="35"/>
  <c r="AQ95" i="35" s="1"/>
  <c r="BG95" i="35" s="1"/>
  <c r="AY95" i="35"/>
  <c r="AO95" i="35" s="1"/>
  <c r="BE95" i="35" s="1"/>
  <c r="BB95" i="33"/>
  <c r="AR95" i="33" s="1"/>
  <c r="AW95" i="33" s="1"/>
  <c r="BT95" i="33" s="1"/>
  <c r="G95" i="50"/>
  <c r="AB95" i="51"/>
  <c r="BA95" i="33"/>
  <c r="AQ95" i="33" s="1"/>
  <c r="AV95" i="33" s="1"/>
  <c r="BS95" i="33" s="1"/>
  <c r="AH95" i="51"/>
  <c r="AZ95" i="33"/>
  <c r="AP95" i="33" s="1"/>
  <c r="AU95" i="33" s="1"/>
  <c r="BR95" i="33" s="1"/>
  <c r="Q95" i="52"/>
  <c r="P95" i="50"/>
  <c r="H95" i="50"/>
  <c r="M95" i="50"/>
  <c r="AO95" i="33"/>
  <c r="AT95" i="33" s="1"/>
  <c r="BQ95" i="33" s="1"/>
  <c r="G95" i="52"/>
  <c r="N95" i="50"/>
  <c r="J95" i="52"/>
  <c r="M95" i="52"/>
  <c r="S33" i="35"/>
  <c r="Y33" i="35"/>
  <c r="H33" i="35"/>
  <c r="AE33" i="35" s="1"/>
  <c r="P33" i="51"/>
  <c r="J33" i="51"/>
  <c r="C33" i="33"/>
  <c r="S33" i="33"/>
  <c r="G33" i="33" s="1"/>
  <c r="AE33" i="33" s="1"/>
  <c r="R33" i="33"/>
  <c r="F33" i="33" s="1"/>
  <c r="AD33" i="33" s="1"/>
  <c r="Q33" i="33"/>
  <c r="E33" i="33" s="1"/>
  <c r="AC33" i="33" s="1"/>
  <c r="P33" i="33"/>
  <c r="D33" i="33" s="1"/>
  <c r="AB33" i="33" s="1"/>
  <c r="T33" i="49"/>
  <c r="U33" i="49"/>
  <c r="S33" i="49"/>
  <c r="V33" i="49"/>
  <c r="N33" i="35"/>
  <c r="I33" i="51"/>
  <c r="O33" i="51"/>
  <c r="Q33" i="51"/>
  <c r="K33" i="51"/>
  <c r="N33" i="51"/>
  <c r="G33" i="51"/>
  <c r="H33" i="51"/>
  <c r="M33" i="51"/>
  <c r="L33" i="51"/>
  <c r="R33" i="51"/>
  <c r="AT95" i="35" l="1"/>
  <c r="BQ95" i="35" s="1"/>
  <c r="K71" i="60"/>
  <c r="H71" i="59"/>
  <c r="J71" i="59" s="1"/>
  <c r="I72" i="59" s="1"/>
  <c r="G71" i="59"/>
  <c r="G71" i="58"/>
  <c r="H71" i="58"/>
  <c r="J71" i="58" s="1"/>
  <c r="I72" i="58" s="1"/>
  <c r="H71" i="57"/>
  <c r="J71" i="57" s="1"/>
  <c r="I72" i="57" s="1"/>
  <c r="G71" i="57"/>
  <c r="I72" i="56"/>
  <c r="BL95" i="33"/>
  <c r="AT97" i="55"/>
  <c r="BM95" i="35"/>
  <c r="K97" i="55"/>
  <c r="AC95" i="49"/>
  <c r="AD95" i="49" s="1"/>
  <c r="BO95" i="33"/>
  <c r="BH95" i="33"/>
  <c r="BI95" i="33"/>
  <c r="AX97" i="55"/>
  <c r="N97" i="55"/>
  <c r="AM97" i="55"/>
  <c r="M97" i="55"/>
  <c r="AU95" i="35"/>
  <c r="BR95" i="35" s="1"/>
  <c r="S95" i="50"/>
  <c r="T95" i="50" s="1"/>
  <c r="O97" i="55"/>
  <c r="AW97" i="55"/>
  <c r="AS95" i="35"/>
  <c r="BP95" i="35" s="1"/>
  <c r="L97" i="55"/>
  <c r="J97" i="55"/>
  <c r="AV97" i="55"/>
  <c r="AV95" i="35"/>
  <c r="BS95" i="35" s="1"/>
  <c r="AU97" i="55"/>
  <c r="BE95" i="33"/>
  <c r="BH95" i="35"/>
  <c r="S95" i="52"/>
  <c r="T95" i="52" s="1"/>
  <c r="BJ95" i="35"/>
  <c r="BF95" i="35"/>
  <c r="BN95" i="33"/>
  <c r="BB95" i="35"/>
  <c r="BK95" i="35"/>
  <c r="BM95" i="33"/>
  <c r="BD95" i="33"/>
  <c r="BG95" i="33"/>
  <c r="BF95" i="33"/>
  <c r="BJ95" i="33"/>
  <c r="I33" i="33"/>
  <c r="H33" i="49"/>
  <c r="H33" i="33"/>
  <c r="N33" i="33"/>
  <c r="S33" i="51"/>
  <c r="T33" i="51" s="1"/>
  <c r="AA33" i="33"/>
  <c r="J33" i="33"/>
  <c r="Z33" i="33"/>
  <c r="K33" i="33"/>
  <c r="L33" i="33"/>
  <c r="T33" i="33"/>
  <c r="O33" i="35"/>
  <c r="D33" i="35"/>
  <c r="M33" i="33"/>
  <c r="BV95" i="33"/>
  <c r="K71" i="59" l="1"/>
  <c r="K71" i="58"/>
  <c r="K71" i="57"/>
  <c r="Q72" i="56"/>
  <c r="AC72" i="56"/>
  <c r="R72" i="56"/>
  <c r="AD72" i="56"/>
  <c r="W72" i="56"/>
  <c r="AJ72" i="56"/>
  <c r="C72" i="68"/>
  <c r="AI72" i="56"/>
  <c r="F72" i="68"/>
  <c r="X72" i="56"/>
  <c r="B72" i="68"/>
  <c r="E72" i="68"/>
  <c r="D72" i="68"/>
  <c r="K71" i="56"/>
  <c r="G71" i="68"/>
  <c r="Y96" i="49"/>
  <c r="C96" i="52" s="1"/>
  <c r="Z96" i="49"/>
  <c r="Y96" i="51" s="1"/>
  <c r="AA96" i="49"/>
  <c r="BT95" i="35"/>
  <c r="BN95" i="35"/>
  <c r="X96" i="49"/>
  <c r="W96" i="51" s="1"/>
  <c r="AB96" i="49"/>
  <c r="BP95" i="33"/>
  <c r="BW95" i="33" s="1"/>
  <c r="R97" i="55"/>
  <c r="Q97" i="55"/>
  <c r="S97" i="55"/>
  <c r="P97" i="55"/>
  <c r="BU95" i="35"/>
  <c r="AF33" i="33"/>
  <c r="X33" i="33"/>
  <c r="AJ33" i="33"/>
  <c r="AK33" i="33"/>
  <c r="Y33" i="33"/>
  <c r="U33" i="33"/>
  <c r="AG33" i="33"/>
  <c r="AI33" i="33"/>
  <c r="W33" i="33"/>
  <c r="P33" i="35"/>
  <c r="E33" i="35"/>
  <c r="I33" i="35"/>
  <c r="AF33" i="35" s="1"/>
  <c r="T33" i="35"/>
  <c r="Z33" i="35"/>
  <c r="V33" i="33"/>
  <c r="AH33" i="33"/>
  <c r="E96" i="50"/>
  <c r="K96" i="50" s="1"/>
  <c r="E96" i="52"/>
  <c r="K96" i="52" s="1"/>
  <c r="Z96" i="51"/>
  <c r="AL96" i="51" s="1"/>
  <c r="D96" i="50" l="1"/>
  <c r="Y72" i="56"/>
  <c r="W72" i="60"/>
  <c r="Y72" i="60" s="1"/>
  <c r="W72" i="57"/>
  <c r="Y72" i="57" s="1"/>
  <c r="W72" i="58"/>
  <c r="Y72" i="58" s="1"/>
  <c r="W72" i="59"/>
  <c r="Y72" i="59" s="1"/>
  <c r="AF72" i="56"/>
  <c r="F72" i="56"/>
  <c r="AD72" i="59"/>
  <c r="AD72" i="58"/>
  <c r="AD72" i="60"/>
  <c r="AD72" i="57"/>
  <c r="C72" i="56"/>
  <c r="R72" i="57"/>
  <c r="R72" i="58"/>
  <c r="T72" i="56"/>
  <c r="R72" i="60"/>
  <c r="R72" i="59"/>
  <c r="H72" i="68"/>
  <c r="D72" i="56"/>
  <c r="X72" i="57"/>
  <c r="X72" i="59"/>
  <c r="Z72" i="56"/>
  <c r="X72" i="60"/>
  <c r="X72" i="58"/>
  <c r="AC72" i="59"/>
  <c r="AE72" i="59" s="1"/>
  <c r="AC72" i="58"/>
  <c r="AE72" i="58" s="1"/>
  <c r="AE72" i="56"/>
  <c r="AC72" i="60"/>
  <c r="AE72" i="60" s="1"/>
  <c r="AC72" i="57"/>
  <c r="AE72" i="57" s="1"/>
  <c r="AI72" i="60"/>
  <c r="AK72" i="60" s="1"/>
  <c r="AI72" i="57"/>
  <c r="AK72" i="57" s="1"/>
  <c r="AI72" i="58"/>
  <c r="AK72" i="58" s="1"/>
  <c r="AK72" i="56"/>
  <c r="AI72" i="59"/>
  <c r="AK72" i="59" s="1"/>
  <c r="AJ72" i="58"/>
  <c r="AJ72" i="59"/>
  <c r="E72" i="56"/>
  <c r="AJ72" i="57"/>
  <c r="AJ72" i="60"/>
  <c r="AL72" i="56"/>
  <c r="Q72" i="58"/>
  <c r="S72" i="58" s="1"/>
  <c r="S72" i="56"/>
  <c r="Q72" i="59"/>
  <c r="S72" i="59" s="1"/>
  <c r="Q72" i="60"/>
  <c r="S72" i="60" s="1"/>
  <c r="Q72" i="57"/>
  <c r="S72" i="57" s="1"/>
  <c r="D96" i="52"/>
  <c r="P96" i="52" s="1"/>
  <c r="C96" i="50"/>
  <c r="AI96" i="49"/>
  <c r="X96" i="51"/>
  <c r="AJ96" i="51" s="1"/>
  <c r="B96" i="50"/>
  <c r="H96" i="50" s="1"/>
  <c r="AW96" i="35"/>
  <c r="AM96" i="35" s="1"/>
  <c r="AR96" i="35" s="1"/>
  <c r="BO96" i="35" s="1"/>
  <c r="H97" i="55"/>
  <c r="AR97" i="55" s="1"/>
  <c r="AF96" i="49"/>
  <c r="AJ96" i="49"/>
  <c r="AK96" i="49" s="1"/>
  <c r="F96" i="50"/>
  <c r="L96" i="50" s="1"/>
  <c r="AG96" i="49"/>
  <c r="AA96" i="51"/>
  <c r="AM96" i="51" s="1"/>
  <c r="B96" i="52"/>
  <c r="F96" i="52"/>
  <c r="L96" i="52" s="1"/>
  <c r="AH96" i="49"/>
  <c r="AE96" i="49"/>
  <c r="AY96" i="33"/>
  <c r="AO96" i="33" s="1"/>
  <c r="AT96" i="33" s="1"/>
  <c r="BQ96" i="33" s="1"/>
  <c r="Q96" i="52"/>
  <c r="Q96" i="50"/>
  <c r="AZ96" i="35"/>
  <c r="AP96" i="35" s="1"/>
  <c r="AY96" i="35"/>
  <c r="AO96" i="35" s="1"/>
  <c r="BA96" i="35"/>
  <c r="AQ96" i="35" s="1"/>
  <c r="BI96" i="35"/>
  <c r="AL33" i="33"/>
  <c r="Q33" i="35"/>
  <c r="F33" i="35"/>
  <c r="J33" i="35"/>
  <c r="AG33" i="35" s="1"/>
  <c r="AA33" i="35"/>
  <c r="U33" i="35"/>
  <c r="AF96" i="51"/>
  <c r="AD96" i="51"/>
  <c r="R96" i="52"/>
  <c r="BC96" i="35"/>
  <c r="AC96" i="51"/>
  <c r="AI96" i="51"/>
  <c r="AE96" i="51"/>
  <c r="AK96" i="51"/>
  <c r="O96" i="52"/>
  <c r="I96" i="52"/>
  <c r="P96" i="50"/>
  <c r="J96" i="50"/>
  <c r="I97" i="55" l="1"/>
  <c r="AS97" i="55" s="1"/>
  <c r="T72" i="60"/>
  <c r="C72" i="60"/>
  <c r="AL72" i="60"/>
  <c r="AM73" i="60" s="1"/>
  <c r="E72" i="60"/>
  <c r="Z72" i="60"/>
  <c r="AA73" i="60" s="1"/>
  <c r="D72" i="60"/>
  <c r="AF72" i="60"/>
  <c r="AG73" i="60" s="1"/>
  <c r="F72" i="60"/>
  <c r="T72" i="59"/>
  <c r="U73" i="59" s="1"/>
  <c r="C72" i="59"/>
  <c r="U73" i="60"/>
  <c r="AF72" i="59"/>
  <c r="F72" i="59"/>
  <c r="Z72" i="59"/>
  <c r="AA73" i="59" s="1"/>
  <c r="D72" i="59"/>
  <c r="AL72" i="59"/>
  <c r="AM73" i="59" s="1"/>
  <c r="E72" i="59"/>
  <c r="AG73" i="56"/>
  <c r="AF72" i="58"/>
  <c r="AG73" i="58" s="1"/>
  <c r="F72" i="58"/>
  <c r="T72" i="58"/>
  <c r="U73" i="58" s="1"/>
  <c r="C72" i="58"/>
  <c r="Z72" i="58"/>
  <c r="AA73" i="58" s="1"/>
  <c r="D72" i="58"/>
  <c r="U73" i="56"/>
  <c r="AL72" i="58"/>
  <c r="AM73" i="58" s="1"/>
  <c r="E72" i="58"/>
  <c r="AM73" i="56"/>
  <c r="AG73" i="59"/>
  <c r="AL72" i="57"/>
  <c r="AM73" i="57" s="1"/>
  <c r="E72" i="57"/>
  <c r="AA73" i="56"/>
  <c r="B72" i="56"/>
  <c r="D72" i="57"/>
  <c r="Z72" i="57"/>
  <c r="AA73" i="57" s="1"/>
  <c r="C72" i="57"/>
  <c r="T72" i="57"/>
  <c r="U73" i="57" s="1"/>
  <c r="AF72" i="57"/>
  <c r="AG73" i="57" s="1"/>
  <c r="F72" i="57"/>
  <c r="N96" i="50"/>
  <c r="M96" i="50"/>
  <c r="G96" i="50"/>
  <c r="J96" i="52"/>
  <c r="I96" i="50"/>
  <c r="O96" i="50"/>
  <c r="AX96" i="35"/>
  <c r="AN96" i="35" s="1"/>
  <c r="BD96" i="35" s="1"/>
  <c r="R96" i="50"/>
  <c r="G96" i="52"/>
  <c r="G98" i="55"/>
  <c r="AQ98" i="55" s="1"/>
  <c r="C98" i="55"/>
  <c r="AM98" i="55" s="1"/>
  <c r="AM96" i="49"/>
  <c r="E98" i="55"/>
  <c r="AO98" i="55" s="1"/>
  <c r="AL96" i="49"/>
  <c r="D98" i="55"/>
  <c r="AN98" i="55" s="1"/>
  <c r="F98" i="55"/>
  <c r="AP98" i="55" s="1"/>
  <c r="H96" i="52"/>
  <c r="N96" i="52"/>
  <c r="S96" i="52" s="1"/>
  <c r="T96" i="52" s="1"/>
  <c r="AG96" i="51"/>
  <c r="AN96" i="49"/>
  <c r="AH96" i="51"/>
  <c r="M96" i="52"/>
  <c r="AB96" i="51"/>
  <c r="BE96" i="33"/>
  <c r="BC96" i="33"/>
  <c r="AS96" i="33" s="1"/>
  <c r="AX96" i="33" s="1"/>
  <c r="BU96" i="33" s="1"/>
  <c r="BA96" i="33"/>
  <c r="AQ96" i="33" s="1"/>
  <c r="AV96" i="33" s="1"/>
  <c r="BS96" i="33" s="1"/>
  <c r="BK96" i="33"/>
  <c r="BB96" i="33"/>
  <c r="AR96" i="33" s="1"/>
  <c r="AW96" i="33" s="1"/>
  <c r="BT96" i="33" s="1"/>
  <c r="AZ96" i="33"/>
  <c r="AP96" i="33" s="1"/>
  <c r="AU96" i="33" s="1"/>
  <c r="BR96" i="33" s="1"/>
  <c r="BB96" i="35"/>
  <c r="BM96" i="35"/>
  <c r="AV96" i="35"/>
  <c r="BS96" i="35" s="1"/>
  <c r="BK96" i="35"/>
  <c r="AT96" i="35"/>
  <c r="BQ96" i="35" s="1"/>
  <c r="BL96" i="35"/>
  <c r="AU96" i="35"/>
  <c r="BR96" i="35" s="1"/>
  <c r="BG96" i="35"/>
  <c r="BJ96" i="35"/>
  <c r="AS96" i="35"/>
  <c r="BP96" i="35" s="1"/>
  <c r="BE96" i="35"/>
  <c r="BF96" i="35"/>
  <c r="AB33" i="35"/>
  <c r="K33" i="35"/>
  <c r="AH33" i="35" s="1"/>
  <c r="V33" i="35"/>
  <c r="G33" i="35"/>
  <c r="R33" i="35"/>
  <c r="AM33" i="33"/>
  <c r="L33" i="49" s="1"/>
  <c r="AN96" i="51"/>
  <c r="AO96" i="51" s="1"/>
  <c r="BH96" i="35" l="1"/>
  <c r="AC96" i="49"/>
  <c r="AD96" i="49" s="1"/>
  <c r="B72" i="60"/>
  <c r="B72" i="59"/>
  <c r="B72" i="57"/>
  <c r="H72" i="57" s="1"/>
  <c r="J72" i="57" s="1"/>
  <c r="I73" i="57" s="1"/>
  <c r="K72" i="57" s="1"/>
  <c r="B72" i="58"/>
  <c r="H72" i="56"/>
  <c r="J72" i="56" s="1"/>
  <c r="G72" i="56"/>
  <c r="S96" i="50"/>
  <c r="T96" i="50" s="1"/>
  <c r="AX98" i="55"/>
  <c r="L98" i="55"/>
  <c r="AV98" i="55"/>
  <c r="BO96" i="33"/>
  <c r="K98" i="55"/>
  <c r="AW98" i="55"/>
  <c r="BM96" i="33"/>
  <c r="BI96" i="33"/>
  <c r="BN96" i="33"/>
  <c r="N98" i="55"/>
  <c r="M98" i="55"/>
  <c r="H98" i="55"/>
  <c r="AT98" i="55"/>
  <c r="J98" i="55"/>
  <c r="AU98" i="55"/>
  <c r="BL96" i="33"/>
  <c r="BF96" i="33"/>
  <c r="BG96" i="33"/>
  <c r="BD96" i="33"/>
  <c r="BN96" i="35"/>
  <c r="BT96" i="35"/>
  <c r="AC33" i="35"/>
  <c r="AD33" i="35" s="1"/>
  <c r="L33" i="35"/>
  <c r="AI33" i="35" s="1"/>
  <c r="AJ33" i="35" s="1"/>
  <c r="W33" i="35"/>
  <c r="X33" i="35"/>
  <c r="BH96" i="33"/>
  <c r="BJ96" i="33"/>
  <c r="Y97" i="49"/>
  <c r="C97" i="50" s="1"/>
  <c r="Z97" i="49"/>
  <c r="D97" i="52" s="1"/>
  <c r="AB97" i="49"/>
  <c r="AA97" i="51" s="1"/>
  <c r="X97" i="49"/>
  <c r="B97" i="52" s="1"/>
  <c r="AA97" i="49"/>
  <c r="Z97" i="51" s="1"/>
  <c r="H72" i="60" l="1"/>
  <c r="J72" i="60" s="1"/>
  <c r="I73" i="60" s="1"/>
  <c r="G72" i="60"/>
  <c r="G72" i="57"/>
  <c r="H72" i="59"/>
  <c r="J72" i="59" s="1"/>
  <c r="I73" i="59" s="1"/>
  <c r="G72" i="59"/>
  <c r="H72" i="58"/>
  <c r="J72" i="58" s="1"/>
  <c r="I73" i="58" s="1"/>
  <c r="G72" i="58"/>
  <c r="I73" i="56"/>
  <c r="BP96" i="33"/>
  <c r="AR98" i="55"/>
  <c r="I98" i="55"/>
  <c r="AS98" i="55" s="1"/>
  <c r="BU96" i="35"/>
  <c r="E97" i="50"/>
  <c r="Q97" i="50" s="1"/>
  <c r="B97" i="50"/>
  <c r="N97" i="50" s="1"/>
  <c r="AJ97" i="49"/>
  <c r="AM97" i="49" s="1"/>
  <c r="AW97" i="35"/>
  <c r="AM97" i="35" s="1"/>
  <c r="BC97" i="35" s="1"/>
  <c r="W97" i="51"/>
  <c r="AC97" i="51" s="1"/>
  <c r="AK33" i="35"/>
  <c r="BV96" i="33"/>
  <c r="AF97" i="49"/>
  <c r="E97" i="52"/>
  <c r="K97" i="52" s="1"/>
  <c r="X97" i="51"/>
  <c r="AJ97" i="51" s="1"/>
  <c r="AE97" i="49"/>
  <c r="C97" i="52"/>
  <c r="F97" i="52"/>
  <c r="L97" i="52" s="1"/>
  <c r="D97" i="50"/>
  <c r="J97" i="50" s="1"/>
  <c r="Y97" i="51"/>
  <c r="AE97" i="51" s="1"/>
  <c r="AY97" i="33"/>
  <c r="AH97" i="49"/>
  <c r="F97" i="50"/>
  <c r="L97" i="50" s="1"/>
  <c r="AG97" i="49"/>
  <c r="AI97" i="49"/>
  <c r="P97" i="52"/>
  <c r="J97" i="52"/>
  <c r="N97" i="52"/>
  <c r="H97" i="52"/>
  <c r="O97" i="50"/>
  <c r="I97" i="50"/>
  <c r="AL97" i="51"/>
  <c r="AF97" i="51"/>
  <c r="AM97" i="51"/>
  <c r="AG97" i="51"/>
  <c r="G72" i="68" l="1"/>
  <c r="K72" i="60"/>
  <c r="K72" i="59"/>
  <c r="K72" i="58"/>
  <c r="C73" i="68"/>
  <c r="AC73" i="56"/>
  <c r="E73" i="68"/>
  <c r="AI73" i="56"/>
  <c r="X73" i="56"/>
  <c r="AJ73" i="56"/>
  <c r="B73" i="68"/>
  <c r="AD73" i="56"/>
  <c r="W73" i="56"/>
  <c r="R73" i="56"/>
  <c r="D73" i="68"/>
  <c r="Q73" i="56"/>
  <c r="F73" i="68"/>
  <c r="K72" i="56"/>
  <c r="H73" i="68"/>
  <c r="BW96" i="33"/>
  <c r="AD97" i="51"/>
  <c r="AI97" i="51"/>
  <c r="AN97" i="49"/>
  <c r="AK97" i="49"/>
  <c r="AL97" i="49"/>
  <c r="H97" i="50"/>
  <c r="M97" i="52"/>
  <c r="Q97" i="52"/>
  <c r="K97" i="50"/>
  <c r="I97" i="52"/>
  <c r="O97" i="52"/>
  <c r="AK97" i="51"/>
  <c r="AZ97" i="35"/>
  <c r="AP97" i="35" s="1"/>
  <c r="AY97" i="35"/>
  <c r="AO97" i="35" s="1"/>
  <c r="AX97" i="35"/>
  <c r="AN97" i="35" s="1"/>
  <c r="BA97" i="35"/>
  <c r="AQ97" i="35" s="1"/>
  <c r="BI97" i="35"/>
  <c r="AR97" i="35"/>
  <c r="BO97" i="35" s="1"/>
  <c r="AB97" i="51"/>
  <c r="G97" i="52"/>
  <c r="AU33" i="49"/>
  <c r="D34" i="49"/>
  <c r="F34" i="49"/>
  <c r="C34" i="49"/>
  <c r="E34" i="49"/>
  <c r="G34" i="49"/>
  <c r="J33" i="49"/>
  <c r="G97" i="50"/>
  <c r="R97" i="52"/>
  <c r="M97" i="50"/>
  <c r="P97" i="50"/>
  <c r="AH97" i="51"/>
  <c r="AO97" i="33"/>
  <c r="AT97" i="33" s="1"/>
  <c r="BQ97" i="33" s="1"/>
  <c r="AZ97" i="33"/>
  <c r="BA97" i="33"/>
  <c r="BC97" i="33"/>
  <c r="BB97" i="33"/>
  <c r="BK97" i="33"/>
  <c r="R97" i="50"/>
  <c r="F73" i="56" l="1"/>
  <c r="AD73" i="59"/>
  <c r="AD73" i="58"/>
  <c r="AF73" i="56"/>
  <c r="AD73" i="60"/>
  <c r="AD73" i="57"/>
  <c r="D73" i="56"/>
  <c r="X73" i="59"/>
  <c r="X73" i="58"/>
  <c r="X73" i="60"/>
  <c r="Z73" i="56"/>
  <c r="X73" i="57"/>
  <c r="Q73" i="58"/>
  <c r="S73" i="58" s="1"/>
  <c r="Q73" i="57"/>
  <c r="S73" i="57" s="1"/>
  <c r="S73" i="56"/>
  <c r="Q73" i="60"/>
  <c r="S73" i="60" s="1"/>
  <c r="Q73" i="59"/>
  <c r="S73" i="59" s="1"/>
  <c r="AI73" i="59"/>
  <c r="AK73" i="59" s="1"/>
  <c r="AI73" i="58"/>
  <c r="AK73" i="58" s="1"/>
  <c r="AI73" i="57"/>
  <c r="AK73" i="57" s="1"/>
  <c r="AI73" i="60"/>
  <c r="AK73" i="60" s="1"/>
  <c r="AK73" i="56"/>
  <c r="C73" i="56"/>
  <c r="R73" i="58"/>
  <c r="R73" i="60"/>
  <c r="R73" i="57"/>
  <c r="T73" i="56"/>
  <c r="R73" i="59"/>
  <c r="E73" i="56"/>
  <c r="AJ73" i="60"/>
  <c r="AJ73" i="59"/>
  <c r="AJ73" i="57"/>
  <c r="AJ73" i="58"/>
  <c r="AL73" i="56"/>
  <c r="AC73" i="60"/>
  <c r="AE73" i="60" s="1"/>
  <c r="AC73" i="58"/>
  <c r="AE73" i="58" s="1"/>
  <c r="AE73" i="56"/>
  <c r="AC73" i="59"/>
  <c r="AE73" i="59" s="1"/>
  <c r="AC73" i="57"/>
  <c r="AE73" i="57" s="1"/>
  <c r="W73" i="59"/>
  <c r="Y73" i="59" s="1"/>
  <c r="W73" i="57"/>
  <c r="Y73" i="57" s="1"/>
  <c r="W73" i="58"/>
  <c r="Y73" i="58" s="1"/>
  <c r="W73" i="60"/>
  <c r="Y73" i="60" s="1"/>
  <c r="Y73" i="56"/>
  <c r="AN97" i="51"/>
  <c r="AO97" i="51" s="1"/>
  <c r="AC97" i="49"/>
  <c r="AD97" i="49" s="1"/>
  <c r="BB97" i="35"/>
  <c r="BH97" i="35"/>
  <c r="S97" i="52"/>
  <c r="T97" i="52" s="1"/>
  <c r="S97" i="50"/>
  <c r="T97" i="50" s="1"/>
  <c r="BJ97" i="35"/>
  <c r="AS97" i="35"/>
  <c r="BP97" i="35" s="1"/>
  <c r="BD97" i="35"/>
  <c r="BK97" i="35"/>
  <c r="AT97" i="35"/>
  <c r="BQ97" i="35" s="1"/>
  <c r="BE97" i="35"/>
  <c r="BL97" i="35"/>
  <c r="AU97" i="35"/>
  <c r="BR97" i="35" s="1"/>
  <c r="BF97" i="35"/>
  <c r="BM97" i="35"/>
  <c r="AV97" i="35"/>
  <c r="BS97" i="35" s="1"/>
  <c r="BG97" i="35"/>
  <c r="AV33" i="49"/>
  <c r="BA34" i="49"/>
  <c r="F34" i="51"/>
  <c r="Q34" i="49"/>
  <c r="AT34" i="49"/>
  <c r="AR34" i="49"/>
  <c r="D34" i="51"/>
  <c r="O34" i="49"/>
  <c r="AY34" i="49"/>
  <c r="AQ34" i="49"/>
  <c r="N34" i="49"/>
  <c r="AX34" i="49"/>
  <c r="C34" i="51"/>
  <c r="M34" i="35"/>
  <c r="C34" i="35" s="1"/>
  <c r="O34" i="33"/>
  <c r="AP34" i="49"/>
  <c r="M34" i="49"/>
  <c r="R34" i="49"/>
  <c r="AW34" i="49"/>
  <c r="B34" i="51"/>
  <c r="K34" i="49"/>
  <c r="P34" i="49"/>
  <c r="AS34" i="49"/>
  <c r="AZ34" i="49"/>
  <c r="E34" i="51"/>
  <c r="BE97" i="33"/>
  <c r="AS97" i="33"/>
  <c r="AX97" i="33" s="1"/>
  <c r="BU97" i="33" s="1"/>
  <c r="BO97" i="33"/>
  <c r="AP97" i="33"/>
  <c r="AU97" i="33" s="1"/>
  <c r="BR97" i="33" s="1"/>
  <c r="BL97" i="33"/>
  <c r="BD97" i="33"/>
  <c r="AR97" i="33"/>
  <c r="AW97" i="33" s="1"/>
  <c r="BT97" i="33" s="1"/>
  <c r="BN97" i="33"/>
  <c r="AQ97" i="33"/>
  <c r="AV97" i="33" s="1"/>
  <c r="BS97" i="33" s="1"/>
  <c r="BM97" i="33"/>
  <c r="T73" i="60" l="1"/>
  <c r="U74" i="60" s="1"/>
  <c r="C73" i="60"/>
  <c r="Z73" i="60"/>
  <c r="D73" i="60"/>
  <c r="AL73" i="60"/>
  <c r="E73" i="60"/>
  <c r="AF73" i="60"/>
  <c r="AG74" i="60" s="1"/>
  <c r="F73" i="60"/>
  <c r="Z73" i="59"/>
  <c r="D73" i="59"/>
  <c r="AL73" i="59"/>
  <c r="AM74" i="59" s="1"/>
  <c r="E73" i="59"/>
  <c r="AM74" i="60"/>
  <c r="AF73" i="59"/>
  <c r="AG74" i="59" s="1"/>
  <c r="F73" i="59"/>
  <c r="T73" i="59"/>
  <c r="U74" i="59" s="1"/>
  <c r="C73" i="59"/>
  <c r="AL73" i="58"/>
  <c r="AM74" i="58" s="1"/>
  <c r="E73" i="58"/>
  <c r="B73" i="56"/>
  <c r="G73" i="56" s="1"/>
  <c r="AF73" i="58"/>
  <c r="AG74" i="58" s="1"/>
  <c r="F73" i="58"/>
  <c r="Z73" i="58"/>
  <c r="AA74" i="58" s="1"/>
  <c r="D73" i="58"/>
  <c r="T73" i="58"/>
  <c r="U74" i="58" s="1"/>
  <c r="C73" i="58"/>
  <c r="H73" i="56"/>
  <c r="J73" i="56" s="1"/>
  <c r="F73" i="57"/>
  <c r="AF73" i="57"/>
  <c r="AG74" i="57" s="1"/>
  <c r="AG74" i="56"/>
  <c r="U74" i="56"/>
  <c r="AA74" i="56"/>
  <c r="D73" i="57"/>
  <c r="Z73" i="57"/>
  <c r="AA74" i="57" s="1"/>
  <c r="AM74" i="56"/>
  <c r="C73" i="57"/>
  <c r="T73" i="57"/>
  <c r="U74" i="57" s="1"/>
  <c r="AA74" i="60"/>
  <c r="E73" i="57"/>
  <c r="AL73" i="57"/>
  <c r="AM74" i="57" s="1"/>
  <c r="AA74" i="59"/>
  <c r="Z98" i="49"/>
  <c r="D98" i="52" s="1"/>
  <c r="AB98" i="49"/>
  <c r="F98" i="52" s="1"/>
  <c r="Y98" i="49"/>
  <c r="X98" i="51" s="1"/>
  <c r="AD98" i="51" s="1"/>
  <c r="X98" i="49"/>
  <c r="B98" i="50" s="1"/>
  <c r="AA98" i="49"/>
  <c r="E98" i="52" s="1"/>
  <c r="BN97" i="35"/>
  <c r="BT97" i="35"/>
  <c r="H34" i="35"/>
  <c r="AE34" i="35" s="1"/>
  <c r="Y34" i="35"/>
  <c r="S34" i="35"/>
  <c r="P34" i="51"/>
  <c r="J34" i="51"/>
  <c r="L34" i="51"/>
  <c r="R34" i="51"/>
  <c r="I34" i="51"/>
  <c r="O34" i="51"/>
  <c r="K34" i="51"/>
  <c r="Q34" i="51"/>
  <c r="S34" i="49"/>
  <c r="T34" i="49"/>
  <c r="U34" i="49"/>
  <c r="V34" i="49"/>
  <c r="C34" i="33"/>
  <c r="P34" i="33"/>
  <c r="D34" i="33" s="1"/>
  <c r="AB34" i="33" s="1"/>
  <c r="Q34" i="33"/>
  <c r="E34" i="33" s="1"/>
  <c r="AC34" i="33" s="1"/>
  <c r="S34" i="33"/>
  <c r="G34" i="33" s="1"/>
  <c r="AE34" i="33" s="1"/>
  <c r="R34" i="33"/>
  <c r="F34" i="33" s="1"/>
  <c r="AD34" i="33" s="1"/>
  <c r="G34" i="51"/>
  <c r="N34" i="51"/>
  <c r="M34" i="51"/>
  <c r="H34" i="51"/>
  <c r="N34" i="35"/>
  <c r="BI97" i="33"/>
  <c r="BF97" i="33"/>
  <c r="BG97" i="33"/>
  <c r="BH97" i="33"/>
  <c r="BP97" i="33"/>
  <c r="BJ97" i="33"/>
  <c r="B73" i="57" l="1"/>
  <c r="E98" i="50"/>
  <c r="W98" i="51"/>
  <c r="B98" i="52"/>
  <c r="B73" i="60"/>
  <c r="B73" i="59"/>
  <c r="G73" i="59" s="1"/>
  <c r="B73" i="58"/>
  <c r="G73" i="57"/>
  <c r="H73" i="57"/>
  <c r="J73" i="57" s="1"/>
  <c r="I74" i="57" s="1"/>
  <c r="K73" i="57" s="1"/>
  <c r="I74" i="56"/>
  <c r="AH98" i="49"/>
  <c r="Y98" i="51"/>
  <c r="F98" i="50"/>
  <c r="R98" i="50" s="1"/>
  <c r="AY98" i="33"/>
  <c r="AO98" i="33" s="1"/>
  <c r="AT98" i="33" s="1"/>
  <c r="AA98" i="51"/>
  <c r="AG98" i="51" s="1"/>
  <c r="C98" i="52"/>
  <c r="I98" i="52" s="1"/>
  <c r="D98" i="50"/>
  <c r="J98" i="50" s="1"/>
  <c r="AG98" i="49"/>
  <c r="C98" i="50"/>
  <c r="I98" i="50" s="1"/>
  <c r="AI98" i="49"/>
  <c r="AW98" i="35"/>
  <c r="AM98" i="35" s="1"/>
  <c r="AR98" i="35" s="1"/>
  <c r="BO98" i="35" s="1"/>
  <c r="AE98" i="49"/>
  <c r="Z98" i="51"/>
  <c r="AF98" i="51" s="1"/>
  <c r="AF98" i="49"/>
  <c r="BU97" i="35"/>
  <c r="H34" i="49"/>
  <c r="I34" i="33"/>
  <c r="H34" i="33"/>
  <c r="T34" i="33"/>
  <c r="AJ98" i="51"/>
  <c r="M34" i="33"/>
  <c r="N34" i="33"/>
  <c r="O34" i="35"/>
  <c r="D34" i="35"/>
  <c r="L34" i="33"/>
  <c r="J34" i="33"/>
  <c r="AA34" i="33"/>
  <c r="Z34" i="33"/>
  <c r="K34" i="33"/>
  <c r="S34" i="51"/>
  <c r="T34" i="51" s="1"/>
  <c r="BV97" i="33"/>
  <c r="Q98" i="50"/>
  <c r="K98" i="50"/>
  <c r="AL98" i="51"/>
  <c r="R98" i="52"/>
  <c r="L98" i="52"/>
  <c r="Q98" i="52"/>
  <c r="K98" i="52"/>
  <c r="P98" i="52"/>
  <c r="J98" i="52"/>
  <c r="N98" i="52"/>
  <c r="H98" i="52"/>
  <c r="N98" i="50"/>
  <c r="H98" i="50"/>
  <c r="AI98" i="51"/>
  <c r="AC98" i="51"/>
  <c r="AC98" i="49"/>
  <c r="AD98" i="49" s="1"/>
  <c r="G98" i="52" l="1"/>
  <c r="AM98" i="51"/>
  <c r="AB98" i="51"/>
  <c r="H73" i="59"/>
  <c r="J73" i="59" s="1"/>
  <c r="I74" i="59" s="1"/>
  <c r="K73" i="59" s="1"/>
  <c r="H73" i="60"/>
  <c r="J73" i="60" s="1"/>
  <c r="I74" i="60" s="1"/>
  <c r="G73" i="60"/>
  <c r="H73" i="58"/>
  <c r="J73" i="58" s="1"/>
  <c r="G73" i="58"/>
  <c r="K73" i="56"/>
  <c r="BC98" i="33"/>
  <c r="AS98" i="33" s="1"/>
  <c r="AX98" i="33" s="1"/>
  <c r="BU98" i="33" s="1"/>
  <c r="BK98" i="33"/>
  <c r="M98" i="52"/>
  <c r="O98" i="52"/>
  <c r="AH98" i="51"/>
  <c r="P98" i="50"/>
  <c r="AE98" i="51"/>
  <c r="AK98" i="51"/>
  <c r="M98" i="50"/>
  <c r="AZ98" i="33"/>
  <c r="AP98" i="33" s="1"/>
  <c r="AU98" i="33" s="1"/>
  <c r="BR98" i="33" s="1"/>
  <c r="BA98" i="33"/>
  <c r="AQ98" i="33" s="1"/>
  <c r="AV98" i="33" s="1"/>
  <c r="BS98" i="33" s="1"/>
  <c r="BQ98" i="33"/>
  <c r="G98" i="50"/>
  <c r="O98" i="50"/>
  <c r="S98" i="50" s="1"/>
  <c r="T98" i="50" s="1"/>
  <c r="L98" i="50"/>
  <c r="BB98" i="33"/>
  <c r="AR98" i="33" s="1"/>
  <c r="AW98" i="33" s="1"/>
  <c r="BT98" i="33" s="1"/>
  <c r="AY98" i="35"/>
  <c r="AO98" i="35" s="1"/>
  <c r="BK98" i="35" s="1"/>
  <c r="BE98" i="33"/>
  <c r="BC98" i="35"/>
  <c r="AZ98" i="35"/>
  <c r="AP98" i="35" s="1"/>
  <c r="BF98" i="35" s="1"/>
  <c r="BI98" i="35"/>
  <c r="BA98" i="35"/>
  <c r="AQ98" i="35" s="1"/>
  <c r="BG98" i="35" s="1"/>
  <c r="AX98" i="35"/>
  <c r="AN98" i="35" s="1"/>
  <c r="BD98" i="35" s="1"/>
  <c r="BW97" i="33"/>
  <c r="Z34" i="35"/>
  <c r="I34" i="35"/>
  <c r="AF34" i="35" s="1"/>
  <c r="T34" i="35"/>
  <c r="AH34" i="33"/>
  <c r="V34" i="33"/>
  <c r="P34" i="35"/>
  <c r="E34" i="35"/>
  <c r="AK34" i="33"/>
  <c r="Y34" i="33"/>
  <c r="AG34" i="33"/>
  <c r="U34" i="33"/>
  <c r="X34" i="33"/>
  <c r="AJ34" i="33"/>
  <c r="W34" i="33"/>
  <c r="AI34" i="33"/>
  <c r="AF34" i="33"/>
  <c r="BI98" i="33"/>
  <c r="S98" i="52"/>
  <c r="T98" i="52" s="1"/>
  <c r="AN98" i="51" l="1"/>
  <c r="AO98" i="51" s="1"/>
  <c r="K73" i="60"/>
  <c r="I74" i="58"/>
  <c r="G73" i="68"/>
  <c r="BH98" i="33"/>
  <c r="BO98" i="33"/>
  <c r="AS98" i="35"/>
  <c r="BP98" i="35" s="1"/>
  <c r="BJ98" i="35"/>
  <c r="BD98" i="33"/>
  <c r="BM98" i="33"/>
  <c r="AV98" i="35"/>
  <c r="BS98" i="35" s="1"/>
  <c r="BL98" i="33"/>
  <c r="BB98" i="35"/>
  <c r="BE98" i="35"/>
  <c r="BN98" i="33"/>
  <c r="BM98" i="35"/>
  <c r="AT98" i="35"/>
  <c r="BQ98" i="35" s="1"/>
  <c r="BG98" i="33"/>
  <c r="AU98" i="35"/>
  <c r="BR98" i="35" s="1"/>
  <c r="BL98" i="35"/>
  <c r="BH98" i="35"/>
  <c r="AL34" i="33"/>
  <c r="AM34" i="33" s="1"/>
  <c r="L34" i="49" s="1"/>
  <c r="J34" i="35"/>
  <c r="AG34" i="35" s="1"/>
  <c r="U34" i="35"/>
  <c r="AA34" i="35"/>
  <c r="Q34" i="35"/>
  <c r="F34" i="35"/>
  <c r="BV98" i="33"/>
  <c r="BF98" i="33"/>
  <c r="BJ98" i="33"/>
  <c r="H74" i="68" l="1"/>
  <c r="K73" i="58"/>
  <c r="AD74" i="56"/>
  <c r="AC74" i="56"/>
  <c r="F74" i="68"/>
  <c r="B74" i="68"/>
  <c r="E74" i="68"/>
  <c r="X74" i="56"/>
  <c r="D74" i="68"/>
  <c r="W74" i="56"/>
  <c r="AJ74" i="56"/>
  <c r="C74" i="68"/>
  <c r="AI74" i="56"/>
  <c r="R74" i="56"/>
  <c r="Q74" i="56"/>
  <c r="BN98" i="35"/>
  <c r="BT98" i="35"/>
  <c r="BU98" i="35" s="1"/>
  <c r="BP98" i="33"/>
  <c r="BW98" i="33" s="1"/>
  <c r="V34" i="35"/>
  <c r="AB34" i="35"/>
  <c r="K34" i="35"/>
  <c r="AH34" i="35" s="1"/>
  <c r="G34" i="35"/>
  <c r="X34" i="35" s="1"/>
  <c r="R34" i="35"/>
  <c r="AC74" i="58" l="1"/>
  <c r="AE74" i="58" s="1"/>
  <c r="AC74" i="60"/>
  <c r="AE74" i="60" s="1"/>
  <c r="AC74" i="59"/>
  <c r="AE74" i="59" s="1"/>
  <c r="AE74" i="56"/>
  <c r="AC74" i="57"/>
  <c r="AE74" i="57" s="1"/>
  <c r="AJ74" i="57"/>
  <c r="AJ74" i="59"/>
  <c r="AL74" i="56"/>
  <c r="AM75" i="56" s="1"/>
  <c r="E74" i="56"/>
  <c r="AJ74" i="60"/>
  <c r="AJ74" i="58"/>
  <c r="AF74" i="56"/>
  <c r="AG75" i="56" s="1"/>
  <c r="F74" i="56"/>
  <c r="AD74" i="59"/>
  <c r="AD74" i="57"/>
  <c r="AD74" i="60"/>
  <c r="AD74" i="58"/>
  <c r="Y74" i="56"/>
  <c r="W74" i="59"/>
  <c r="Y74" i="59" s="1"/>
  <c r="W74" i="60"/>
  <c r="Y74" i="60" s="1"/>
  <c r="W74" i="58"/>
  <c r="Y74" i="58" s="1"/>
  <c r="W74" i="57"/>
  <c r="Y74" i="57" s="1"/>
  <c r="Z74" i="56"/>
  <c r="AA75" i="56" s="1"/>
  <c r="X74" i="58"/>
  <c r="X74" i="60"/>
  <c r="X74" i="59"/>
  <c r="D74" i="56"/>
  <c r="X74" i="57"/>
  <c r="AK74" i="56"/>
  <c r="AI74" i="58"/>
  <c r="AK74" i="58" s="1"/>
  <c r="AI74" i="59"/>
  <c r="AK74" i="59" s="1"/>
  <c r="AI74" i="57"/>
  <c r="AK74" i="57" s="1"/>
  <c r="AI74" i="60"/>
  <c r="AK74" i="60" s="1"/>
  <c r="Q74" i="57"/>
  <c r="S74" i="57" s="1"/>
  <c r="Q74" i="58"/>
  <c r="S74" i="58" s="1"/>
  <c r="Q74" i="60"/>
  <c r="S74" i="60" s="1"/>
  <c r="Q74" i="59"/>
  <c r="S74" i="59" s="1"/>
  <c r="S74" i="56"/>
  <c r="R74" i="60"/>
  <c r="R74" i="59"/>
  <c r="R74" i="58"/>
  <c r="C74" i="56"/>
  <c r="R74" i="57"/>
  <c r="T74" i="56"/>
  <c r="L34" i="35"/>
  <c r="AI34" i="35" s="1"/>
  <c r="AJ34" i="35" s="1"/>
  <c r="W34" i="35"/>
  <c r="AC34" i="35"/>
  <c r="AD34" i="35" s="1"/>
  <c r="T74" i="60" l="1"/>
  <c r="U75" i="60" s="1"/>
  <c r="C74" i="60"/>
  <c r="AF74" i="60"/>
  <c r="AG75" i="60" s="1"/>
  <c r="F74" i="60"/>
  <c r="AL74" i="60"/>
  <c r="E74" i="60"/>
  <c r="Z74" i="60"/>
  <c r="AA75" i="60" s="1"/>
  <c r="D74" i="60"/>
  <c r="AL74" i="59"/>
  <c r="E74" i="59"/>
  <c r="AF74" i="59"/>
  <c r="AG75" i="59" s="1"/>
  <c r="F74" i="59"/>
  <c r="Z74" i="59"/>
  <c r="AA75" i="59" s="1"/>
  <c r="D74" i="59"/>
  <c r="T74" i="59"/>
  <c r="U75" i="59" s="1"/>
  <c r="C74" i="59"/>
  <c r="B74" i="59" s="1"/>
  <c r="AM75" i="59"/>
  <c r="T74" i="57"/>
  <c r="U75" i="57" s="1"/>
  <c r="C74" i="57"/>
  <c r="Z74" i="58"/>
  <c r="AA75" i="58" s="1"/>
  <c r="D74" i="58"/>
  <c r="AM75" i="60"/>
  <c r="B74" i="56"/>
  <c r="AF74" i="57"/>
  <c r="AG75" i="57" s="1"/>
  <c r="F74" i="57"/>
  <c r="T74" i="58"/>
  <c r="U75" i="58" s="1"/>
  <c r="C74" i="58"/>
  <c r="AL74" i="57"/>
  <c r="AM75" i="57" s="1"/>
  <c r="E74" i="57"/>
  <c r="AL74" i="58"/>
  <c r="AM75" i="58" s="1"/>
  <c r="E74" i="58"/>
  <c r="U75" i="56"/>
  <c r="Z74" i="57"/>
  <c r="AA75" i="57" s="1"/>
  <c r="D74" i="57"/>
  <c r="AF74" i="58"/>
  <c r="AG75" i="58" s="1"/>
  <c r="F74" i="58"/>
  <c r="AK34" i="35"/>
  <c r="B74" i="60" l="1"/>
  <c r="H74" i="59"/>
  <c r="J74" i="59" s="1"/>
  <c r="I75" i="59" s="1"/>
  <c r="G74" i="59"/>
  <c r="G74" i="56"/>
  <c r="H74" i="56"/>
  <c r="J74" i="56" s="1"/>
  <c r="I75" i="56" s="1"/>
  <c r="B74" i="58"/>
  <c r="B74" i="57"/>
  <c r="K74" i="56"/>
  <c r="AU34" i="49"/>
  <c r="J34" i="49"/>
  <c r="G35" i="49"/>
  <c r="E35" i="49"/>
  <c r="C35" i="49"/>
  <c r="F35" i="49"/>
  <c r="D35" i="49"/>
  <c r="H74" i="60" l="1"/>
  <c r="J74" i="60" s="1"/>
  <c r="I75" i="60" s="1"/>
  <c r="G74" i="60"/>
  <c r="K74" i="59"/>
  <c r="H74" i="57"/>
  <c r="J74" i="57" s="1"/>
  <c r="G74" i="57"/>
  <c r="H74" i="58"/>
  <c r="J74" i="58" s="1"/>
  <c r="I75" i="58" s="1"/>
  <c r="G74" i="58"/>
  <c r="AR35" i="49"/>
  <c r="AY35" i="49"/>
  <c r="D35" i="51"/>
  <c r="O35" i="49"/>
  <c r="O35" i="33"/>
  <c r="C35" i="51"/>
  <c r="N35" i="49"/>
  <c r="AX35" i="49"/>
  <c r="AQ35" i="49"/>
  <c r="AS35" i="49"/>
  <c r="E35" i="51"/>
  <c r="AZ35" i="49"/>
  <c r="P35" i="49"/>
  <c r="K35" i="49"/>
  <c r="R35" i="49"/>
  <c r="AW35" i="49"/>
  <c r="AP35" i="49"/>
  <c r="M35" i="35"/>
  <c r="B35" i="51"/>
  <c r="M35" i="49"/>
  <c r="F35" i="51"/>
  <c r="Q35" i="49"/>
  <c r="BA35" i="49"/>
  <c r="AT35" i="49"/>
  <c r="L30" i="51"/>
  <c r="W30" i="35"/>
  <c r="AV34" i="49"/>
  <c r="K74" i="60" l="1"/>
  <c r="K74" i="58"/>
  <c r="I75" i="57"/>
  <c r="G74" i="68"/>
  <c r="H35" i="51"/>
  <c r="M35" i="51"/>
  <c r="G35" i="51"/>
  <c r="N35" i="51"/>
  <c r="N35" i="35"/>
  <c r="Q35" i="33"/>
  <c r="E35" i="33" s="1"/>
  <c r="AC35" i="33" s="1"/>
  <c r="S35" i="33"/>
  <c r="G35" i="33" s="1"/>
  <c r="AE35" i="33" s="1"/>
  <c r="R35" i="33"/>
  <c r="F35" i="33" s="1"/>
  <c r="AD35" i="33" s="1"/>
  <c r="P35" i="33"/>
  <c r="D35" i="33" s="1"/>
  <c r="AB35" i="33" s="1"/>
  <c r="K35" i="51"/>
  <c r="Q35" i="51"/>
  <c r="I35" i="51"/>
  <c r="O35" i="51"/>
  <c r="V35" i="49"/>
  <c r="U35" i="49"/>
  <c r="T35" i="49"/>
  <c r="S35" i="49"/>
  <c r="P35" i="51"/>
  <c r="J35" i="51"/>
  <c r="C35" i="33"/>
  <c r="R35" i="51"/>
  <c r="L35" i="51"/>
  <c r="C35" i="35"/>
  <c r="H75" i="68" l="1"/>
  <c r="K74" i="57"/>
  <c r="AC75" i="56"/>
  <c r="Q75" i="56"/>
  <c r="B75" i="68"/>
  <c r="AD75" i="56"/>
  <c r="R75" i="56"/>
  <c r="AI75" i="56"/>
  <c r="F75" i="68"/>
  <c r="X75" i="56"/>
  <c r="AJ75" i="56"/>
  <c r="D75" i="68"/>
  <c r="E75" i="68"/>
  <c r="W75" i="56"/>
  <c r="C75" i="68"/>
  <c r="I35" i="33"/>
  <c r="H35" i="49"/>
  <c r="H35" i="33"/>
  <c r="N35" i="33"/>
  <c r="L35" i="33"/>
  <c r="J35" i="33"/>
  <c r="AA35" i="33"/>
  <c r="Z35" i="33"/>
  <c r="O35" i="35"/>
  <c r="D35" i="35"/>
  <c r="T35" i="33"/>
  <c r="S35" i="51"/>
  <c r="T35" i="51" s="1"/>
  <c r="K35" i="33"/>
  <c r="S35" i="35"/>
  <c r="H35" i="35"/>
  <c r="AE35" i="35" s="1"/>
  <c r="Y35" i="35"/>
  <c r="M35" i="33"/>
  <c r="X75" i="59" l="1"/>
  <c r="X75" i="57"/>
  <c r="X75" i="58"/>
  <c r="D75" i="56"/>
  <c r="X75" i="60"/>
  <c r="Z75" i="56"/>
  <c r="AA76" i="56" s="1"/>
  <c r="AI75" i="60"/>
  <c r="AK75" i="60" s="1"/>
  <c r="AK75" i="56"/>
  <c r="AI75" i="58"/>
  <c r="AK75" i="58" s="1"/>
  <c r="AI75" i="59"/>
  <c r="AK75" i="59" s="1"/>
  <c r="AI75" i="57"/>
  <c r="AK75" i="57" s="1"/>
  <c r="T75" i="56"/>
  <c r="R75" i="57"/>
  <c r="R75" i="58"/>
  <c r="R75" i="60"/>
  <c r="R75" i="59"/>
  <c r="C75" i="56"/>
  <c r="W75" i="57"/>
  <c r="Y75" i="57" s="1"/>
  <c r="Y75" i="56"/>
  <c r="W75" i="60"/>
  <c r="Y75" i="60" s="1"/>
  <c r="W75" i="58"/>
  <c r="Y75" i="58" s="1"/>
  <c r="W75" i="59"/>
  <c r="Y75" i="59" s="1"/>
  <c r="AF75" i="56"/>
  <c r="AD75" i="58"/>
  <c r="AD75" i="59"/>
  <c r="AD75" i="57"/>
  <c r="F75" i="56"/>
  <c r="AD75" i="60"/>
  <c r="Q75" i="57"/>
  <c r="S75" i="57" s="1"/>
  <c r="Q75" i="60"/>
  <c r="S75" i="60" s="1"/>
  <c r="Q75" i="59"/>
  <c r="S75" i="59" s="1"/>
  <c r="Q75" i="58"/>
  <c r="S75" i="58" s="1"/>
  <c r="S75" i="56"/>
  <c r="AJ75" i="58"/>
  <c r="AJ75" i="60"/>
  <c r="E75" i="56"/>
  <c r="AJ75" i="59"/>
  <c r="AJ75" i="57"/>
  <c r="AL75" i="56"/>
  <c r="AC75" i="60"/>
  <c r="AE75" i="60" s="1"/>
  <c r="AC75" i="57"/>
  <c r="AE75" i="57" s="1"/>
  <c r="AE75" i="56"/>
  <c r="AC75" i="59"/>
  <c r="AE75" i="59" s="1"/>
  <c r="AC75" i="58"/>
  <c r="AE75" i="58" s="1"/>
  <c r="AF35" i="33"/>
  <c r="V35" i="33"/>
  <c r="AH35" i="33"/>
  <c r="AG35" i="33"/>
  <c r="U35" i="33"/>
  <c r="AI35" i="33"/>
  <c r="W35" i="33"/>
  <c r="AJ35" i="33"/>
  <c r="X35" i="33"/>
  <c r="AK35" i="33"/>
  <c r="Y35" i="33"/>
  <c r="T35" i="35"/>
  <c r="I35" i="35"/>
  <c r="AF35" i="35" s="1"/>
  <c r="Z35" i="35"/>
  <c r="P35" i="35"/>
  <c r="E35" i="35"/>
  <c r="T75" i="60" l="1"/>
  <c r="U76" i="60" s="1"/>
  <c r="C75" i="60"/>
  <c r="AF75" i="60"/>
  <c r="F75" i="60"/>
  <c r="AG76" i="56"/>
  <c r="Z75" i="60"/>
  <c r="AA76" i="60" s="1"/>
  <c r="D75" i="60"/>
  <c r="AL75" i="60"/>
  <c r="AM76" i="60" s="1"/>
  <c r="E75" i="60"/>
  <c r="AL75" i="59"/>
  <c r="AM76" i="59" s="1"/>
  <c r="E75" i="59"/>
  <c r="T75" i="59"/>
  <c r="U76" i="59" s="1"/>
  <c r="C75" i="59"/>
  <c r="AF75" i="59"/>
  <c r="AG76" i="59" s="1"/>
  <c r="F75" i="59"/>
  <c r="B75" i="56"/>
  <c r="H75" i="56" s="1"/>
  <c r="J75" i="56" s="1"/>
  <c r="Z75" i="59"/>
  <c r="AA76" i="59" s="1"/>
  <c r="D75" i="59"/>
  <c r="E75" i="57"/>
  <c r="AL75" i="57"/>
  <c r="AM76" i="57" s="1"/>
  <c r="T75" i="58"/>
  <c r="U76" i="58" s="1"/>
  <c r="C75" i="58"/>
  <c r="Z75" i="58"/>
  <c r="AA76" i="58" s="1"/>
  <c r="D75" i="58"/>
  <c r="T75" i="57"/>
  <c r="U76" i="57" s="1"/>
  <c r="C75" i="57"/>
  <c r="AG76" i="60"/>
  <c r="U76" i="56"/>
  <c r="AL75" i="58"/>
  <c r="AM76" i="58" s="1"/>
  <c r="E75" i="58"/>
  <c r="F75" i="57"/>
  <c r="AF75" i="57"/>
  <c r="AG76" i="57" s="1"/>
  <c r="D75" i="57"/>
  <c r="Z75" i="57"/>
  <c r="AA76" i="57" s="1"/>
  <c r="AF75" i="58"/>
  <c r="AG76" i="58" s="1"/>
  <c r="F75" i="58"/>
  <c r="AM76" i="56"/>
  <c r="U35" i="35"/>
  <c r="AA35" i="35"/>
  <c r="J35" i="35"/>
  <c r="AG35" i="35" s="1"/>
  <c r="Q35" i="35"/>
  <c r="G35" i="35" s="1"/>
  <c r="F35" i="35"/>
  <c r="AL35" i="33"/>
  <c r="B75" i="57" l="1"/>
  <c r="G75" i="57" s="1"/>
  <c r="B75" i="60"/>
  <c r="G75" i="56"/>
  <c r="B75" i="58"/>
  <c r="H75" i="58" s="1"/>
  <c r="J75" i="58" s="1"/>
  <c r="I76" i="58" s="1"/>
  <c r="B75" i="59"/>
  <c r="I76" i="56"/>
  <c r="R35" i="35"/>
  <c r="X35" i="35"/>
  <c r="L35" i="35"/>
  <c r="AI35" i="35" s="1"/>
  <c r="W35" i="35"/>
  <c r="AC35" i="35"/>
  <c r="AM35" i="33"/>
  <c r="L35" i="49" s="1"/>
  <c r="AB35" i="35"/>
  <c r="K35" i="35"/>
  <c r="AH35" i="35" s="1"/>
  <c r="V35" i="35"/>
  <c r="G75" i="58" l="1"/>
  <c r="H75" i="60"/>
  <c r="J75" i="60" s="1"/>
  <c r="I76" i="60" s="1"/>
  <c r="G75" i="60"/>
  <c r="H75" i="57"/>
  <c r="J75" i="57" s="1"/>
  <c r="I76" i="57" s="1"/>
  <c r="K75" i="57" s="1"/>
  <c r="H75" i="59"/>
  <c r="J75" i="59" s="1"/>
  <c r="I76" i="59" s="1"/>
  <c r="G75" i="59"/>
  <c r="K75" i="56"/>
  <c r="K75" i="58"/>
  <c r="AJ35" i="35"/>
  <c r="AD35" i="35"/>
  <c r="F76" i="68" l="1"/>
  <c r="Q76" i="56"/>
  <c r="D76" i="68"/>
  <c r="AI76" i="56"/>
  <c r="AI76" i="59" s="1"/>
  <c r="AK76" i="59" s="1"/>
  <c r="AJ76" i="56"/>
  <c r="AJ76" i="57" s="1"/>
  <c r="C76" i="68"/>
  <c r="R76" i="56"/>
  <c r="T76" i="56" s="1"/>
  <c r="AD76" i="56"/>
  <c r="AD76" i="60" s="1"/>
  <c r="G75" i="68"/>
  <c r="K75" i="60"/>
  <c r="W76" i="56"/>
  <c r="W76" i="60" s="1"/>
  <c r="Y76" i="60" s="1"/>
  <c r="AC76" i="56"/>
  <c r="AC76" i="60" s="1"/>
  <c r="AE76" i="60" s="1"/>
  <c r="E76" i="68"/>
  <c r="X76" i="56"/>
  <c r="X76" i="60" s="1"/>
  <c r="B76" i="68"/>
  <c r="K75" i="59"/>
  <c r="AI76" i="60"/>
  <c r="AK76" i="60" s="1"/>
  <c r="AI76" i="57"/>
  <c r="AK76" i="57" s="1"/>
  <c r="AI76" i="58"/>
  <c r="AK76" i="58" s="1"/>
  <c r="E76" i="56"/>
  <c r="AJ76" i="58"/>
  <c r="Y76" i="56"/>
  <c r="H76" i="68"/>
  <c r="R76" i="58"/>
  <c r="AC76" i="57"/>
  <c r="AE76" i="57" s="1"/>
  <c r="S76" i="56"/>
  <c r="Q76" i="60"/>
  <c r="S76" i="60" s="1"/>
  <c r="Q76" i="57"/>
  <c r="S76" i="57" s="1"/>
  <c r="Q76" i="59"/>
  <c r="S76" i="59" s="1"/>
  <c r="Q76" i="58"/>
  <c r="S76" i="58" s="1"/>
  <c r="AF76" i="56"/>
  <c r="AK35" i="35"/>
  <c r="F76" i="56" l="1"/>
  <c r="C76" i="56"/>
  <c r="AK76" i="56"/>
  <c r="R76" i="57"/>
  <c r="R76" i="59"/>
  <c r="X76" i="58"/>
  <c r="D76" i="58" s="1"/>
  <c r="AE76" i="56"/>
  <c r="AJ76" i="60"/>
  <c r="E76" i="60" s="1"/>
  <c r="Z76" i="56"/>
  <c r="AL76" i="56"/>
  <c r="AC76" i="59"/>
  <c r="AE76" i="59" s="1"/>
  <c r="AJ76" i="59"/>
  <c r="E76" i="59" s="1"/>
  <c r="W76" i="59"/>
  <c r="Y76" i="59" s="1"/>
  <c r="AC76" i="58"/>
  <c r="AE76" i="58" s="1"/>
  <c r="W76" i="58"/>
  <c r="Y76" i="58" s="1"/>
  <c r="AF76" i="60"/>
  <c r="AG77" i="60" s="1"/>
  <c r="F76" i="60"/>
  <c r="Z76" i="60"/>
  <c r="D76" i="60"/>
  <c r="AD76" i="57"/>
  <c r="F76" i="57" s="1"/>
  <c r="X76" i="57"/>
  <c r="Z76" i="57" s="1"/>
  <c r="AD76" i="58"/>
  <c r="AF76" i="58" s="1"/>
  <c r="AG77" i="58" s="1"/>
  <c r="R76" i="60"/>
  <c r="W76" i="57"/>
  <c r="Y76" i="57" s="1"/>
  <c r="X76" i="59"/>
  <c r="Z76" i="59" s="1"/>
  <c r="AA77" i="59" s="1"/>
  <c r="AD76" i="59"/>
  <c r="AF76" i="59" s="1"/>
  <c r="D76" i="56"/>
  <c r="B76" i="56" s="1"/>
  <c r="T76" i="59"/>
  <c r="U77" i="59" s="1"/>
  <c r="C76" i="59"/>
  <c r="AL76" i="59"/>
  <c r="AM77" i="59" s="1"/>
  <c r="AA77" i="60"/>
  <c r="AA77" i="56"/>
  <c r="F76" i="58"/>
  <c r="U77" i="56"/>
  <c r="C76" i="57"/>
  <c r="T76" i="57"/>
  <c r="U77" i="57" s="1"/>
  <c r="AL76" i="58"/>
  <c r="AM77" i="58" s="1"/>
  <c r="E76" i="58"/>
  <c r="AM77" i="56"/>
  <c r="Z76" i="58"/>
  <c r="AL76" i="57"/>
  <c r="AM77" i="57" s="1"/>
  <c r="E76" i="57"/>
  <c r="AG77" i="56"/>
  <c r="T76" i="58"/>
  <c r="U77" i="58" s="1"/>
  <c r="C76" i="58"/>
  <c r="AU35" i="49"/>
  <c r="F36" i="49"/>
  <c r="E36" i="49"/>
  <c r="C36" i="49"/>
  <c r="D36" i="49"/>
  <c r="G36" i="49"/>
  <c r="J35" i="49"/>
  <c r="AF76" i="57" l="1"/>
  <c r="AG77" i="57" s="1"/>
  <c r="AL76" i="60"/>
  <c r="AM77" i="60" s="1"/>
  <c r="AA77" i="58"/>
  <c r="D76" i="59"/>
  <c r="B76" i="59" s="1"/>
  <c r="AA77" i="57"/>
  <c r="AG77" i="59"/>
  <c r="D76" i="57"/>
  <c r="B76" i="57" s="1"/>
  <c r="F76" i="59"/>
  <c r="T76" i="60"/>
  <c r="U77" i="60" s="1"/>
  <c r="C76" i="60"/>
  <c r="B76" i="60" s="1"/>
  <c r="B76" i="58"/>
  <c r="H76" i="58" s="1"/>
  <c r="J76" i="58" s="1"/>
  <c r="I77" i="58" s="1"/>
  <c r="G76" i="56"/>
  <c r="H76" i="56"/>
  <c r="J76" i="56" s="1"/>
  <c r="AT36" i="49"/>
  <c r="BA36" i="49"/>
  <c r="Q36" i="49"/>
  <c r="F36" i="51"/>
  <c r="N36" i="49"/>
  <c r="AQ36" i="49"/>
  <c r="AX36" i="49"/>
  <c r="C36" i="51"/>
  <c r="M36" i="49"/>
  <c r="O36" i="33"/>
  <c r="C36" i="33" s="1"/>
  <c r="B36" i="51"/>
  <c r="R36" i="49"/>
  <c r="AP36" i="49"/>
  <c r="M36" i="35"/>
  <c r="C36" i="35" s="1"/>
  <c r="K36" i="49"/>
  <c r="AW36" i="49"/>
  <c r="AV35" i="49"/>
  <c r="O36" i="49"/>
  <c r="AY36" i="49"/>
  <c r="D36" i="51"/>
  <c r="AR36" i="49"/>
  <c r="AS36" i="49"/>
  <c r="P36" i="49"/>
  <c r="E36" i="51"/>
  <c r="AZ36" i="49"/>
  <c r="H76" i="60" l="1"/>
  <c r="J76" i="60" s="1"/>
  <c r="I77" i="60" s="1"/>
  <c r="G76" i="60"/>
  <c r="G76" i="59"/>
  <c r="H76" i="59"/>
  <c r="J76" i="59" s="1"/>
  <c r="I77" i="59" s="1"/>
  <c r="G76" i="58"/>
  <c r="I77" i="56"/>
  <c r="G76" i="57"/>
  <c r="H76" i="57"/>
  <c r="J76" i="57" s="1"/>
  <c r="I77" i="57" s="1"/>
  <c r="K76" i="57" s="1"/>
  <c r="K76" i="58"/>
  <c r="J36" i="33"/>
  <c r="AA36" i="33"/>
  <c r="S36" i="33"/>
  <c r="G36" i="33" s="1"/>
  <c r="AE36" i="33" s="1"/>
  <c r="P36" i="33"/>
  <c r="D36" i="33" s="1"/>
  <c r="AB36" i="33" s="1"/>
  <c r="R36" i="33"/>
  <c r="F36" i="33" s="1"/>
  <c r="AD36" i="33" s="1"/>
  <c r="Q36" i="33"/>
  <c r="E36" i="33" s="1"/>
  <c r="AC36" i="33" s="1"/>
  <c r="Q36" i="51"/>
  <c r="K36" i="51"/>
  <c r="L36" i="51"/>
  <c r="R36" i="51"/>
  <c r="S36" i="49"/>
  <c r="V36" i="49"/>
  <c r="U36" i="49"/>
  <c r="T36" i="49"/>
  <c r="N36" i="51"/>
  <c r="G36" i="51"/>
  <c r="H36" i="51"/>
  <c r="M36" i="51"/>
  <c r="Y36" i="35"/>
  <c r="H36" i="35"/>
  <c r="AE36" i="35" s="1"/>
  <c r="S36" i="35"/>
  <c r="J36" i="51"/>
  <c r="P36" i="51"/>
  <c r="N36" i="35"/>
  <c r="I36" i="51"/>
  <c r="O36" i="51"/>
  <c r="K76" i="60" l="1"/>
  <c r="K76" i="59"/>
  <c r="AC77" i="56"/>
  <c r="F77" i="68"/>
  <c r="C77" i="68"/>
  <c r="W77" i="56"/>
  <c r="B77" i="68"/>
  <c r="E77" i="68"/>
  <c r="AI77" i="56"/>
  <c r="X77" i="56"/>
  <c r="K76" i="56"/>
  <c r="AJ77" i="56"/>
  <c r="D77" i="68"/>
  <c r="Q77" i="56"/>
  <c r="R77" i="56"/>
  <c r="AD77" i="56"/>
  <c r="G76" i="68"/>
  <c r="H36" i="49"/>
  <c r="I36" i="33"/>
  <c r="H36" i="33"/>
  <c r="T36" i="33"/>
  <c r="M36" i="33"/>
  <c r="K36" i="33"/>
  <c r="O36" i="35"/>
  <c r="D36" i="35"/>
  <c r="N36" i="33"/>
  <c r="Z36" i="33"/>
  <c r="L36" i="33"/>
  <c r="S36" i="51"/>
  <c r="T36" i="51" s="1"/>
  <c r="AG36" i="33"/>
  <c r="U36" i="33"/>
  <c r="AE77" i="56" l="1"/>
  <c r="AC77" i="58"/>
  <c r="AE77" i="58" s="1"/>
  <c r="AC77" i="57"/>
  <c r="AE77" i="57" s="1"/>
  <c r="AC77" i="59"/>
  <c r="AE77" i="59" s="1"/>
  <c r="AC77" i="60"/>
  <c r="AE77" i="60" s="1"/>
  <c r="D77" i="56"/>
  <c r="X77" i="60"/>
  <c r="X77" i="58"/>
  <c r="X77" i="57"/>
  <c r="X77" i="59"/>
  <c r="Z77" i="56"/>
  <c r="H77" i="68"/>
  <c r="F77" i="56"/>
  <c r="AF77" i="56"/>
  <c r="AD77" i="59"/>
  <c r="AD77" i="60"/>
  <c r="AD77" i="57"/>
  <c r="AD77" i="58"/>
  <c r="C77" i="56"/>
  <c r="R77" i="59"/>
  <c r="R77" i="57"/>
  <c r="R77" i="58"/>
  <c r="T77" i="56"/>
  <c r="R77" i="60"/>
  <c r="AJ77" i="60"/>
  <c r="AJ77" i="58"/>
  <c r="E77" i="56"/>
  <c r="AJ77" i="57"/>
  <c r="AJ77" i="59"/>
  <c r="AL77" i="56"/>
  <c r="AI77" i="57"/>
  <c r="AK77" i="57" s="1"/>
  <c r="AI77" i="60"/>
  <c r="AK77" i="60" s="1"/>
  <c r="AK77" i="56"/>
  <c r="AI77" i="59"/>
  <c r="AK77" i="59" s="1"/>
  <c r="AI77" i="58"/>
  <c r="AK77" i="58" s="1"/>
  <c r="S77" i="56"/>
  <c r="Q77" i="59"/>
  <c r="S77" i="59" s="1"/>
  <c r="Q77" i="57"/>
  <c r="S77" i="57" s="1"/>
  <c r="Q77" i="60"/>
  <c r="S77" i="60" s="1"/>
  <c r="Q77" i="58"/>
  <c r="S77" i="58" s="1"/>
  <c r="W77" i="59"/>
  <c r="Y77" i="59" s="1"/>
  <c r="W77" i="57"/>
  <c r="Y77" i="57" s="1"/>
  <c r="W77" i="60"/>
  <c r="Y77" i="60" s="1"/>
  <c r="W77" i="58"/>
  <c r="Y77" i="58" s="1"/>
  <c r="Y77" i="56"/>
  <c r="AF36" i="33"/>
  <c r="P36" i="35"/>
  <c r="E36" i="35"/>
  <c r="AH36" i="33"/>
  <c r="V36" i="33"/>
  <c r="AI36" i="33"/>
  <c r="W36" i="33"/>
  <c r="Z36" i="35"/>
  <c r="I36" i="35"/>
  <c r="AF36" i="35" s="1"/>
  <c r="T36" i="35"/>
  <c r="X36" i="33"/>
  <c r="AJ36" i="33"/>
  <c r="AK36" i="33"/>
  <c r="Y36" i="33"/>
  <c r="AL77" i="60" l="1"/>
  <c r="E77" i="60"/>
  <c r="T77" i="60"/>
  <c r="C77" i="60"/>
  <c r="AF77" i="60"/>
  <c r="AG78" i="60" s="1"/>
  <c r="F77" i="60"/>
  <c r="U78" i="56"/>
  <c r="AG78" i="56"/>
  <c r="Z77" i="60"/>
  <c r="D77" i="60"/>
  <c r="Z77" i="59"/>
  <c r="D77" i="59"/>
  <c r="AM78" i="56"/>
  <c r="AA78" i="60"/>
  <c r="AL77" i="59"/>
  <c r="AM78" i="59" s="1"/>
  <c r="E77" i="59"/>
  <c r="AF77" i="59"/>
  <c r="AG78" i="59" s="1"/>
  <c r="F77" i="59"/>
  <c r="T77" i="59"/>
  <c r="U78" i="59" s="1"/>
  <c r="C77" i="59"/>
  <c r="AM78" i="60"/>
  <c r="T77" i="57"/>
  <c r="U78" i="57" s="1"/>
  <c r="C77" i="57"/>
  <c r="AL77" i="57"/>
  <c r="AM78" i="57" s="1"/>
  <c r="E77" i="57"/>
  <c r="T77" i="58"/>
  <c r="U78" i="58" s="1"/>
  <c r="C77" i="58"/>
  <c r="B77" i="56"/>
  <c r="AL77" i="58"/>
  <c r="AM78" i="58" s="1"/>
  <c r="E77" i="58"/>
  <c r="AF77" i="58"/>
  <c r="AG78" i="58" s="1"/>
  <c r="F77" i="58"/>
  <c r="AA78" i="56"/>
  <c r="Z77" i="58"/>
  <c r="AA78" i="58" s="1"/>
  <c r="D77" i="58"/>
  <c r="F77" i="57"/>
  <c r="AF77" i="57"/>
  <c r="AG78" i="57" s="1"/>
  <c r="AA78" i="59"/>
  <c r="U78" i="60"/>
  <c r="Z77" i="57"/>
  <c r="AA78" i="57" s="1"/>
  <c r="D77" i="57"/>
  <c r="AL36" i="33"/>
  <c r="AM36" i="33" s="1"/>
  <c r="L36" i="49" s="1"/>
  <c r="J36" i="35"/>
  <c r="AG36" i="35" s="1"/>
  <c r="U36" i="35"/>
  <c r="AA36" i="35"/>
  <c r="Q36" i="35"/>
  <c r="G36" i="35" s="1"/>
  <c r="F36" i="35"/>
  <c r="B77" i="60" l="1"/>
  <c r="H77" i="60" s="1"/>
  <c r="J77" i="60" s="1"/>
  <c r="I78" i="60" s="1"/>
  <c r="B77" i="58"/>
  <c r="G77" i="58" s="1"/>
  <c r="B77" i="59"/>
  <c r="H77" i="56"/>
  <c r="J77" i="56" s="1"/>
  <c r="I78" i="56" s="1"/>
  <c r="G77" i="56"/>
  <c r="B77" i="57"/>
  <c r="X36" i="35"/>
  <c r="V36" i="35"/>
  <c r="K36" i="35"/>
  <c r="AH36" i="35" s="1"/>
  <c r="AB36" i="35"/>
  <c r="L36" i="35"/>
  <c r="AI36" i="35" s="1"/>
  <c r="AC36" i="35"/>
  <c r="W36" i="35"/>
  <c r="R36" i="35"/>
  <c r="G77" i="60" l="1"/>
  <c r="K77" i="60"/>
  <c r="H77" i="58"/>
  <c r="J77" i="58" s="1"/>
  <c r="I78" i="58" s="1"/>
  <c r="K77" i="58" s="1"/>
  <c r="H77" i="59"/>
  <c r="J77" i="59" s="1"/>
  <c r="I78" i="59" s="1"/>
  <c r="G77" i="59"/>
  <c r="K77" i="56"/>
  <c r="H77" i="57"/>
  <c r="J77" i="57" s="1"/>
  <c r="I78" i="57" s="1"/>
  <c r="G77" i="57"/>
  <c r="AD36" i="35"/>
  <c r="AJ36" i="35"/>
  <c r="Q78" i="56" l="1"/>
  <c r="S78" i="56" s="1"/>
  <c r="K77" i="59"/>
  <c r="G77" i="68"/>
  <c r="C78" i="68"/>
  <c r="W78" i="56"/>
  <c r="R78" i="56"/>
  <c r="AC78" i="56"/>
  <c r="AJ78" i="56"/>
  <c r="K77" i="57"/>
  <c r="F78" i="68"/>
  <c r="AD78" i="56"/>
  <c r="AI78" i="56"/>
  <c r="E78" i="68"/>
  <c r="X78" i="56"/>
  <c r="B78" i="68"/>
  <c r="D78" i="68"/>
  <c r="AK36" i="35"/>
  <c r="AU36" i="49"/>
  <c r="D37" i="49"/>
  <c r="C37" i="49"/>
  <c r="F37" i="49"/>
  <c r="J36" i="49"/>
  <c r="E37" i="49"/>
  <c r="G37" i="49"/>
  <c r="Q78" i="60" l="1"/>
  <c r="S78" i="60" s="1"/>
  <c r="Q78" i="59"/>
  <c r="S78" i="59" s="1"/>
  <c r="Q78" i="58"/>
  <c r="S78" i="58" s="1"/>
  <c r="Q78" i="57"/>
  <c r="S78" i="57" s="1"/>
  <c r="R78" i="57"/>
  <c r="C78" i="56"/>
  <c r="R78" i="59"/>
  <c r="T78" i="56"/>
  <c r="U79" i="56" s="1"/>
  <c r="R78" i="60"/>
  <c r="R78" i="58"/>
  <c r="H78" i="68"/>
  <c r="W78" i="59"/>
  <c r="Y78" i="59" s="1"/>
  <c r="W78" i="60"/>
  <c r="Y78" i="60" s="1"/>
  <c r="W78" i="57"/>
  <c r="Y78" i="57" s="1"/>
  <c r="Y78" i="56"/>
  <c r="W78" i="58"/>
  <c r="Y78" i="58" s="1"/>
  <c r="AJ78" i="60"/>
  <c r="E78" i="56"/>
  <c r="AJ78" i="59"/>
  <c r="AJ78" i="58"/>
  <c r="AL78" i="56"/>
  <c r="AJ78" i="57"/>
  <c r="AC78" i="59"/>
  <c r="AE78" i="59" s="1"/>
  <c r="AC78" i="58"/>
  <c r="AE78" i="58" s="1"/>
  <c r="AE78" i="56"/>
  <c r="AC78" i="60"/>
  <c r="AE78" i="60" s="1"/>
  <c r="AC78" i="57"/>
  <c r="AE78" i="57" s="1"/>
  <c r="X78" i="60"/>
  <c r="Z78" i="56"/>
  <c r="X78" i="57"/>
  <c r="D78" i="56"/>
  <c r="X78" i="58"/>
  <c r="X78" i="59"/>
  <c r="AD78" i="58"/>
  <c r="F78" i="56"/>
  <c r="AD78" i="60"/>
  <c r="AD78" i="59"/>
  <c r="AD78" i="57"/>
  <c r="AF78" i="56"/>
  <c r="AK78" i="56"/>
  <c r="AI78" i="58"/>
  <c r="AK78" i="58" s="1"/>
  <c r="AI78" i="57"/>
  <c r="AK78" i="57" s="1"/>
  <c r="AI78" i="60"/>
  <c r="AK78" i="60" s="1"/>
  <c r="AI78" i="59"/>
  <c r="AK78" i="59" s="1"/>
  <c r="AV36" i="49"/>
  <c r="AS37" i="49"/>
  <c r="E37" i="51"/>
  <c r="P37" i="49"/>
  <c r="AZ37" i="49"/>
  <c r="D37" i="51"/>
  <c r="AR37" i="49"/>
  <c r="O37" i="49"/>
  <c r="AY37" i="49"/>
  <c r="M37" i="35"/>
  <c r="C37" i="35" s="1"/>
  <c r="R37" i="49"/>
  <c r="K37" i="49"/>
  <c r="AP37" i="49"/>
  <c r="O37" i="33"/>
  <c r="M37" i="49"/>
  <c r="B37" i="51"/>
  <c r="AW37" i="49"/>
  <c r="AT37" i="49"/>
  <c r="F37" i="51"/>
  <c r="BA37" i="49"/>
  <c r="Q37" i="49"/>
  <c r="C37" i="51"/>
  <c r="AQ37" i="49"/>
  <c r="N37" i="49"/>
  <c r="AX37" i="49"/>
  <c r="AF78" i="60" l="1"/>
  <c r="F78" i="60"/>
  <c r="Z78" i="60"/>
  <c r="AA79" i="60" s="1"/>
  <c r="D78" i="60"/>
  <c r="T78" i="60"/>
  <c r="U79" i="60" s="1"/>
  <c r="C78" i="60"/>
  <c r="AL78" i="60"/>
  <c r="AM79" i="60" s="1"/>
  <c r="E78" i="60"/>
  <c r="AF78" i="59"/>
  <c r="F78" i="59"/>
  <c r="T78" i="59"/>
  <c r="U79" i="59" s="1"/>
  <c r="C78" i="59"/>
  <c r="AL78" i="59"/>
  <c r="AM79" i="59" s="1"/>
  <c r="E78" i="59"/>
  <c r="Z78" i="59"/>
  <c r="AA79" i="59" s="1"/>
  <c r="D78" i="59"/>
  <c r="AG79" i="56"/>
  <c r="AM79" i="56"/>
  <c r="AG79" i="60"/>
  <c r="Z78" i="57"/>
  <c r="AA79" i="57" s="1"/>
  <c r="D78" i="57"/>
  <c r="T78" i="57"/>
  <c r="U79" i="57" s="1"/>
  <c r="C78" i="57"/>
  <c r="AF78" i="58"/>
  <c r="AG79" i="58" s="1"/>
  <c r="F78" i="58"/>
  <c r="T78" i="58"/>
  <c r="U79" i="58" s="1"/>
  <c r="C78" i="58"/>
  <c r="Z78" i="58"/>
  <c r="AA79" i="58" s="1"/>
  <c r="D78" i="58"/>
  <c r="F78" i="57"/>
  <c r="AF78" i="57"/>
  <c r="AG79" i="57" s="1"/>
  <c r="AL78" i="57"/>
  <c r="AM79" i="57" s="1"/>
  <c r="E78" i="57"/>
  <c r="AG79" i="59"/>
  <c r="AA79" i="56"/>
  <c r="B78" i="56"/>
  <c r="AL78" i="58"/>
  <c r="AM79" i="58" s="1"/>
  <c r="E78" i="58"/>
  <c r="V37" i="49"/>
  <c r="S37" i="49"/>
  <c r="T37" i="49"/>
  <c r="U37" i="49"/>
  <c r="H37" i="35"/>
  <c r="AE37" i="35" s="1"/>
  <c r="Y37" i="35"/>
  <c r="S37" i="35"/>
  <c r="R37" i="51"/>
  <c r="L37" i="51"/>
  <c r="N37" i="35"/>
  <c r="H37" i="51"/>
  <c r="G37" i="51"/>
  <c r="M37" i="51"/>
  <c r="N37" i="51"/>
  <c r="C37" i="33"/>
  <c r="Q37" i="33"/>
  <c r="E37" i="33" s="1"/>
  <c r="AC37" i="33" s="1"/>
  <c r="S37" i="33"/>
  <c r="G37" i="33" s="1"/>
  <c r="AE37" i="33" s="1"/>
  <c r="P37" i="33"/>
  <c r="D37" i="33" s="1"/>
  <c r="AB37" i="33" s="1"/>
  <c r="R37" i="33"/>
  <c r="F37" i="33" s="1"/>
  <c r="AD37" i="33" s="1"/>
  <c r="I37" i="51"/>
  <c r="O37" i="51"/>
  <c r="P37" i="51"/>
  <c r="J37" i="51"/>
  <c r="Q37" i="51"/>
  <c r="K37" i="51"/>
  <c r="B78" i="60" l="1"/>
  <c r="B78" i="59"/>
  <c r="H78" i="59" s="1"/>
  <c r="J78" i="59" s="1"/>
  <c r="I79" i="59" s="1"/>
  <c r="B78" i="57"/>
  <c r="G78" i="57" s="1"/>
  <c r="B78" i="58"/>
  <c r="G78" i="58" s="1"/>
  <c r="H78" i="56"/>
  <c r="J78" i="56" s="1"/>
  <c r="G78" i="56"/>
  <c r="I37" i="33"/>
  <c r="H37" i="49"/>
  <c r="H37" i="33"/>
  <c r="T37" i="33"/>
  <c r="M37" i="33"/>
  <c r="K37" i="33"/>
  <c r="O37" i="35"/>
  <c r="D37" i="35"/>
  <c r="L37" i="33"/>
  <c r="AA37" i="33"/>
  <c r="J37" i="33"/>
  <c r="Z37" i="33"/>
  <c r="N37" i="33"/>
  <c r="S37" i="51"/>
  <c r="T37" i="51" s="1"/>
  <c r="H78" i="57" l="1"/>
  <c r="J78" i="57" s="1"/>
  <c r="I79" i="57" s="1"/>
  <c r="K78" i="57" s="1"/>
  <c r="G78" i="60"/>
  <c r="H78" i="60"/>
  <c r="J78" i="60" s="1"/>
  <c r="I79" i="60" s="1"/>
  <c r="G78" i="59"/>
  <c r="H78" i="58"/>
  <c r="J78" i="58" s="1"/>
  <c r="I79" i="58" s="1"/>
  <c r="K78" i="58" s="1"/>
  <c r="K78" i="59"/>
  <c r="I79" i="56"/>
  <c r="AH37" i="33"/>
  <c r="V37" i="33"/>
  <c r="AF37" i="33"/>
  <c r="AI37" i="33"/>
  <c r="W37" i="33"/>
  <c r="U37" i="33"/>
  <c r="AG37" i="33"/>
  <c r="Z37" i="35"/>
  <c r="I37" i="35"/>
  <c r="AF37" i="35" s="1"/>
  <c r="T37" i="35"/>
  <c r="Y37" i="33"/>
  <c r="AK37" i="33"/>
  <c r="X37" i="33"/>
  <c r="AJ37" i="33"/>
  <c r="P37" i="35"/>
  <c r="E37" i="35"/>
  <c r="K78" i="60" l="1"/>
  <c r="G78" i="68"/>
  <c r="C79" i="68"/>
  <c r="R79" i="56"/>
  <c r="AC79" i="56"/>
  <c r="W79" i="56"/>
  <c r="B79" i="68"/>
  <c r="AI79" i="56"/>
  <c r="D79" i="68"/>
  <c r="X79" i="56"/>
  <c r="Q79" i="56"/>
  <c r="F79" i="68"/>
  <c r="E79" i="68"/>
  <c r="K78" i="56"/>
  <c r="AJ79" i="56"/>
  <c r="AD79" i="56"/>
  <c r="Q37" i="35"/>
  <c r="G37" i="35" s="1"/>
  <c r="F37" i="35"/>
  <c r="AL37" i="33"/>
  <c r="AM37" i="33" s="1"/>
  <c r="L37" i="49" s="1"/>
  <c r="AA37" i="35"/>
  <c r="J37" i="35"/>
  <c r="AG37" i="35" s="1"/>
  <c r="U37" i="35"/>
  <c r="H79" i="68" l="1"/>
  <c r="X79" i="57"/>
  <c r="X79" i="60"/>
  <c r="X79" i="58"/>
  <c r="Z79" i="56"/>
  <c r="X79" i="59"/>
  <c r="D79" i="56"/>
  <c r="AD79" i="59"/>
  <c r="AD79" i="58"/>
  <c r="F79" i="56"/>
  <c r="AD79" i="57"/>
  <c r="AD79" i="60"/>
  <c r="AF79" i="56"/>
  <c r="AK79" i="56"/>
  <c r="AI79" i="57"/>
  <c r="AK79" i="57" s="1"/>
  <c r="AI79" i="60"/>
  <c r="AK79" i="60" s="1"/>
  <c r="AI79" i="58"/>
  <c r="AK79" i="58" s="1"/>
  <c r="AI79" i="59"/>
  <c r="AK79" i="59" s="1"/>
  <c r="AJ79" i="58"/>
  <c r="AJ79" i="60"/>
  <c r="AL79" i="56"/>
  <c r="AJ79" i="59"/>
  <c r="E79" i="56"/>
  <c r="AJ79" i="57"/>
  <c r="Y79" i="56"/>
  <c r="W79" i="59"/>
  <c r="Y79" i="59" s="1"/>
  <c r="W79" i="60"/>
  <c r="Y79" i="60" s="1"/>
  <c r="W79" i="57"/>
  <c r="Y79" i="57" s="1"/>
  <c r="W79" i="58"/>
  <c r="Y79" i="58" s="1"/>
  <c r="AC79" i="57"/>
  <c r="AE79" i="57" s="1"/>
  <c r="AC79" i="58"/>
  <c r="AE79" i="58" s="1"/>
  <c r="AE79" i="56"/>
  <c r="AC79" i="60"/>
  <c r="AE79" i="60" s="1"/>
  <c r="AC79" i="59"/>
  <c r="AE79" i="59" s="1"/>
  <c r="S79" i="56"/>
  <c r="Q79" i="58"/>
  <c r="S79" i="58" s="1"/>
  <c r="Q79" i="57"/>
  <c r="S79" i="57" s="1"/>
  <c r="Q79" i="59"/>
  <c r="S79" i="59" s="1"/>
  <c r="Q79" i="60"/>
  <c r="S79" i="60" s="1"/>
  <c r="R79" i="60"/>
  <c r="R79" i="59"/>
  <c r="T79" i="56"/>
  <c r="R79" i="58"/>
  <c r="R79" i="57"/>
  <c r="C79" i="56"/>
  <c r="X37" i="35"/>
  <c r="R37" i="35"/>
  <c r="K37" i="35"/>
  <c r="AH37" i="35" s="1"/>
  <c r="V37" i="35"/>
  <c r="AB37" i="35"/>
  <c r="L37" i="35"/>
  <c r="AI37" i="35" s="1"/>
  <c r="AC37" i="35"/>
  <c r="W37" i="35"/>
  <c r="Z79" i="60" l="1"/>
  <c r="D79" i="60"/>
  <c r="U80" i="56"/>
  <c r="T79" i="60"/>
  <c r="C79" i="60"/>
  <c r="AL79" i="60"/>
  <c r="E79" i="60"/>
  <c r="AF79" i="60"/>
  <c r="AG80" i="60" s="1"/>
  <c r="F79" i="60"/>
  <c r="T79" i="59"/>
  <c r="U80" i="59" s="1"/>
  <c r="C79" i="59"/>
  <c r="U80" i="60"/>
  <c r="AF79" i="59"/>
  <c r="AG80" i="59" s="1"/>
  <c r="F79" i="59"/>
  <c r="Z79" i="59"/>
  <c r="AA80" i="59" s="1"/>
  <c r="D79" i="59"/>
  <c r="AL79" i="59"/>
  <c r="AM80" i="59" s="1"/>
  <c r="E79" i="59"/>
  <c r="B79" i="56"/>
  <c r="AM80" i="56"/>
  <c r="AA80" i="56"/>
  <c r="C79" i="57"/>
  <c r="T79" i="57"/>
  <c r="U80" i="57" s="1"/>
  <c r="AM80" i="60"/>
  <c r="Z79" i="58"/>
  <c r="AA80" i="58" s="1"/>
  <c r="D79" i="58"/>
  <c r="T79" i="58"/>
  <c r="U80" i="58" s="1"/>
  <c r="C79" i="58"/>
  <c r="AL79" i="58"/>
  <c r="AM80" i="58" s="1"/>
  <c r="E79" i="58"/>
  <c r="AF79" i="57"/>
  <c r="AG80" i="57" s="1"/>
  <c r="F79" i="57"/>
  <c r="AA80" i="60"/>
  <c r="AF79" i="58"/>
  <c r="AG80" i="58" s="1"/>
  <c r="F79" i="58"/>
  <c r="AL79" i="57"/>
  <c r="AM80" i="57" s="1"/>
  <c r="E79" i="57"/>
  <c r="AG80" i="56"/>
  <c r="D79" i="57"/>
  <c r="Z79" i="57"/>
  <c r="AA80" i="57" s="1"/>
  <c r="AD37" i="35"/>
  <c r="AJ37" i="35"/>
  <c r="B79" i="60" l="1"/>
  <c r="B79" i="59"/>
  <c r="H79" i="59" s="1"/>
  <c r="J79" i="59" s="1"/>
  <c r="I80" i="59" s="1"/>
  <c r="G79" i="56"/>
  <c r="H79" i="56"/>
  <c r="J79" i="56" s="1"/>
  <c r="I80" i="56" s="1"/>
  <c r="K79" i="56" s="1"/>
  <c r="B79" i="57"/>
  <c r="B79" i="58"/>
  <c r="AK37" i="35"/>
  <c r="AU37" i="49"/>
  <c r="C38" i="49"/>
  <c r="F38" i="49"/>
  <c r="J37" i="49"/>
  <c r="G38" i="49"/>
  <c r="D38" i="49"/>
  <c r="E38" i="49"/>
  <c r="G79" i="59" l="1"/>
  <c r="H79" i="60"/>
  <c r="J79" i="60" s="1"/>
  <c r="I80" i="60" s="1"/>
  <c r="G79" i="60"/>
  <c r="K79" i="59"/>
  <c r="H79" i="58"/>
  <c r="J79" i="58" s="1"/>
  <c r="I80" i="58" s="1"/>
  <c r="G79" i="58"/>
  <c r="H79" i="57"/>
  <c r="J79" i="57" s="1"/>
  <c r="G79" i="57"/>
  <c r="AV37" i="49"/>
  <c r="AR38" i="49"/>
  <c r="AY38" i="49"/>
  <c r="O38" i="49"/>
  <c r="D38" i="51"/>
  <c r="N38" i="49"/>
  <c r="C38" i="51"/>
  <c r="AQ38" i="49"/>
  <c r="AX38" i="49"/>
  <c r="F38" i="51"/>
  <c r="Q38" i="49"/>
  <c r="BA38" i="49"/>
  <c r="AT38" i="49"/>
  <c r="M38" i="35"/>
  <c r="C38" i="35" s="1"/>
  <c r="AW38" i="49"/>
  <c r="R38" i="49"/>
  <c r="B38" i="51"/>
  <c r="O38" i="33"/>
  <c r="C38" i="33" s="1"/>
  <c r="M38" i="49"/>
  <c r="AP38" i="49"/>
  <c r="K38" i="49"/>
  <c r="E38" i="51"/>
  <c r="P38" i="49"/>
  <c r="AZ38" i="49"/>
  <c r="AS38" i="49"/>
  <c r="K79" i="60" l="1"/>
  <c r="I80" i="57"/>
  <c r="G79" i="68"/>
  <c r="K79" i="58"/>
  <c r="AA38" i="33"/>
  <c r="J38" i="33"/>
  <c r="N38" i="51"/>
  <c r="H38" i="51"/>
  <c r="M38" i="51"/>
  <c r="G38" i="51"/>
  <c r="U38" i="49"/>
  <c r="S38" i="49"/>
  <c r="T38" i="49"/>
  <c r="V38" i="49"/>
  <c r="R38" i="51"/>
  <c r="L38" i="51"/>
  <c r="Q38" i="51"/>
  <c r="K38" i="51"/>
  <c r="N38" i="35"/>
  <c r="P38" i="33"/>
  <c r="D38" i="33" s="1"/>
  <c r="AB38" i="33" s="1"/>
  <c r="Q38" i="33"/>
  <c r="E38" i="33" s="1"/>
  <c r="AC38" i="33" s="1"/>
  <c r="S38" i="33"/>
  <c r="G38" i="33" s="1"/>
  <c r="AE38" i="33" s="1"/>
  <c r="R38" i="33"/>
  <c r="F38" i="33" s="1"/>
  <c r="AD38" i="33" s="1"/>
  <c r="P38" i="51"/>
  <c r="J38" i="51"/>
  <c r="S38" i="35"/>
  <c r="Y38" i="35"/>
  <c r="H38" i="35"/>
  <c r="AE38" i="35" s="1"/>
  <c r="O38" i="51"/>
  <c r="I38" i="51"/>
  <c r="H80" i="68" l="1"/>
  <c r="K79" i="57"/>
  <c r="AJ80" i="56"/>
  <c r="W80" i="56"/>
  <c r="AD80" i="56"/>
  <c r="Q80" i="56"/>
  <c r="D80" i="68"/>
  <c r="AI80" i="56"/>
  <c r="F80" i="68"/>
  <c r="C80" i="68"/>
  <c r="B80" i="68"/>
  <c r="AC80" i="56"/>
  <c r="X80" i="56"/>
  <c r="R80" i="56"/>
  <c r="E80" i="68"/>
  <c r="H38" i="49"/>
  <c r="I38" i="33"/>
  <c r="H38" i="33"/>
  <c r="T38" i="33"/>
  <c r="M38" i="33"/>
  <c r="N38" i="33"/>
  <c r="S38" i="51"/>
  <c r="T38" i="51" s="1"/>
  <c r="O38" i="35"/>
  <c r="D38" i="35"/>
  <c r="L38" i="33"/>
  <c r="K38" i="33"/>
  <c r="AG38" i="33"/>
  <c r="U38" i="33"/>
  <c r="Z38" i="33"/>
  <c r="AE80" i="56" l="1"/>
  <c r="AC80" i="58"/>
  <c r="AE80" i="58" s="1"/>
  <c r="AC80" i="59"/>
  <c r="AE80" i="59" s="1"/>
  <c r="AC80" i="57"/>
  <c r="AE80" i="57" s="1"/>
  <c r="AC80" i="60"/>
  <c r="AE80" i="60" s="1"/>
  <c r="AI80" i="60"/>
  <c r="AK80" i="60" s="1"/>
  <c r="AI80" i="59"/>
  <c r="AK80" i="59" s="1"/>
  <c r="AI80" i="58"/>
  <c r="AK80" i="58" s="1"/>
  <c r="AI80" i="57"/>
  <c r="AK80" i="57" s="1"/>
  <c r="AK80" i="56"/>
  <c r="W80" i="58"/>
  <c r="Y80" i="58" s="1"/>
  <c r="W80" i="60"/>
  <c r="Y80" i="60" s="1"/>
  <c r="W80" i="57"/>
  <c r="Y80" i="57" s="1"/>
  <c r="W80" i="59"/>
  <c r="Y80" i="59" s="1"/>
  <c r="Y80" i="56"/>
  <c r="C80" i="56"/>
  <c r="B80" i="56" s="1"/>
  <c r="R80" i="60"/>
  <c r="R80" i="58"/>
  <c r="R80" i="59"/>
  <c r="R80" i="57"/>
  <c r="T80" i="56"/>
  <c r="Q80" i="59"/>
  <c r="S80" i="59" s="1"/>
  <c r="Q80" i="57"/>
  <c r="S80" i="57" s="1"/>
  <c r="Q80" i="60"/>
  <c r="S80" i="60" s="1"/>
  <c r="S80" i="56"/>
  <c r="Q80" i="58"/>
  <c r="S80" i="58" s="1"/>
  <c r="X80" i="60"/>
  <c r="X80" i="58"/>
  <c r="X80" i="59"/>
  <c r="Z80" i="56"/>
  <c r="D80" i="56"/>
  <c r="X80" i="57"/>
  <c r="F80" i="56"/>
  <c r="AD80" i="60"/>
  <c r="AD80" i="59"/>
  <c r="AF80" i="56"/>
  <c r="AG81" i="56" s="1"/>
  <c r="AD80" i="57"/>
  <c r="AD80" i="58"/>
  <c r="AJ80" i="60"/>
  <c r="AJ80" i="58"/>
  <c r="AJ80" i="59"/>
  <c r="AL80" i="56"/>
  <c r="AM81" i="56" s="1"/>
  <c r="AJ80" i="57"/>
  <c r="E80" i="56"/>
  <c r="AF38" i="33"/>
  <c r="P38" i="35"/>
  <c r="E38" i="35"/>
  <c r="Z38" i="35"/>
  <c r="I38" i="35"/>
  <c r="AF38" i="35" s="1"/>
  <c r="T38" i="35"/>
  <c r="AH38" i="33"/>
  <c r="V38" i="33"/>
  <c r="Y38" i="33"/>
  <c r="AK38" i="33"/>
  <c r="AJ38" i="33"/>
  <c r="X38" i="33"/>
  <c r="AI38" i="33"/>
  <c r="W38" i="33"/>
  <c r="Z80" i="60" l="1"/>
  <c r="D80" i="60"/>
  <c r="AL80" i="60"/>
  <c r="AM81" i="60" s="1"/>
  <c r="E80" i="60"/>
  <c r="AF80" i="60"/>
  <c r="AG81" i="60" s="1"/>
  <c r="F80" i="60"/>
  <c r="T80" i="60"/>
  <c r="C80" i="60"/>
  <c r="Z80" i="59"/>
  <c r="AA81" i="59" s="1"/>
  <c r="D80" i="59"/>
  <c r="U81" i="56"/>
  <c r="AF80" i="59"/>
  <c r="AG81" i="59" s="1"/>
  <c r="F80" i="59"/>
  <c r="T80" i="59"/>
  <c r="C80" i="59"/>
  <c r="AL80" i="59"/>
  <c r="AM81" i="59" s="1"/>
  <c r="E80" i="59"/>
  <c r="AL80" i="58"/>
  <c r="AM81" i="58" s="1"/>
  <c r="E80" i="58"/>
  <c r="AF80" i="58"/>
  <c r="AG81" i="58" s="1"/>
  <c r="F80" i="58"/>
  <c r="AA81" i="56"/>
  <c r="AF80" i="57"/>
  <c r="AG81" i="57" s="1"/>
  <c r="F80" i="57"/>
  <c r="G80" i="56"/>
  <c r="H80" i="56"/>
  <c r="J80" i="56" s="1"/>
  <c r="I81" i="56" s="1"/>
  <c r="K80" i="56" s="1"/>
  <c r="AA81" i="60"/>
  <c r="T80" i="58"/>
  <c r="U81" i="58" s="1"/>
  <c r="C80" i="58"/>
  <c r="D80" i="57"/>
  <c r="Z80" i="57"/>
  <c r="AA81" i="57" s="1"/>
  <c r="Z80" i="58"/>
  <c r="AA81" i="58" s="1"/>
  <c r="D80" i="58"/>
  <c r="T80" i="57"/>
  <c r="U81" i="57" s="1"/>
  <c r="C80" i="57"/>
  <c r="E80" i="57"/>
  <c r="AL80" i="57"/>
  <c r="AM81" i="57" s="1"/>
  <c r="U81" i="59"/>
  <c r="U81" i="60"/>
  <c r="AL38" i="33"/>
  <c r="AM38" i="33" s="1"/>
  <c r="L38" i="49" s="1"/>
  <c r="Q38" i="35"/>
  <c r="G38" i="35" s="1"/>
  <c r="F38" i="35"/>
  <c r="J38" i="35"/>
  <c r="AG38" i="35" s="1"/>
  <c r="AA38" i="35"/>
  <c r="U38" i="35"/>
  <c r="B80" i="60" l="1"/>
  <c r="B80" i="59"/>
  <c r="B80" i="58"/>
  <c r="B80" i="57"/>
  <c r="AC38" i="35"/>
  <c r="W38" i="35"/>
  <c r="L38" i="35"/>
  <c r="AI38" i="35" s="1"/>
  <c r="K38" i="35"/>
  <c r="AH38" i="35" s="1"/>
  <c r="AB38" i="35"/>
  <c r="V38" i="35"/>
  <c r="X38" i="35"/>
  <c r="R38" i="35"/>
  <c r="H80" i="60" l="1"/>
  <c r="J80" i="60" s="1"/>
  <c r="I81" i="60" s="1"/>
  <c r="G80" i="60"/>
  <c r="H80" i="59"/>
  <c r="J80" i="59" s="1"/>
  <c r="I81" i="59" s="1"/>
  <c r="G80" i="59"/>
  <c r="H80" i="57"/>
  <c r="J80" i="57" s="1"/>
  <c r="G80" i="57"/>
  <c r="G80" i="58"/>
  <c r="H80" i="58"/>
  <c r="J80" i="58" s="1"/>
  <c r="I81" i="58" s="1"/>
  <c r="AJ38" i="35"/>
  <c r="AD38" i="35"/>
  <c r="K80" i="60" l="1"/>
  <c r="K80" i="59"/>
  <c r="I81" i="57"/>
  <c r="G80" i="68"/>
  <c r="K80" i="58"/>
  <c r="AK38" i="35"/>
  <c r="AU38" i="49"/>
  <c r="G39" i="49"/>
  <c r="C39" i="49"/>
  <c r="J38" i="49"/>
  <c r="D39" i="49"/>
  <c r="E39" i="49"/>
  <c r="F39" i="49"/>
  <c r="H81" i="68" l="1"/>
  <c r="K80" i="57"/>
  <c r="E81" i="68"/>
  <c r="AJ81" i="56"/>
  <c r="AC81" i="56"/>
  <c r="W81" i="56"/>
  <c r="Q81" i="56"/>
  <c r="AD81" i="56"/>
  <c r="X81" i="56"/>
  <c r="F81" i="68"/>
  <c r="R81" i="56"/>
  <c r="D81" i="68"/>
  <c r="C81" i="68"/>
  <c r="AI81" i="56"/>
  <c r="B81" i="68"/>
  <c r="D39" i="51"/>
  <c r="AR39" i="49"/>
  <c r="AY39" i="49"/>
  <c r="O39" i="49"/>
  <c r="AQ39" i="49"/>
  <c r="C39" i="51"/>
  <c r="AX39" i="49"/>
  <c r="N39" i="49"/>
  <c r="AV38" i="49"/>
  <c r="BA39" i="49"/>
  <c r="R39" i="49"/>
  <c r="B39" i="51"/>
  <c r="M39" i="49"/>
  <c r="O39" i="33"/>
  <c r="K39" i="49"/>
  <c r="AW39" i="49"/>
  <c r="M39" i="35"/>
  <c r="C39" i="35" s="1"/>
  <c r="AP39" i="49"/>
  <c r="AZ39" i="49"/>
  <c r="E39" i="51"/>
  <c r="P39" i="49"/>
  <c r="AS39" i="49"/>
  <c r="F39" i="51"/>
  <c r="AT39" i="49"/>
  <c r="Q39" i="49"/>
  <c r="X81" i="59" l="1"/>
  <c r="X81" i="57"/>
  <c r="X81" i="60"/>
  <c r="Z81" i="56"/>
  <c r="D81" i="56"/>
  <c r="X81" i="58"/>
  <c r="AI81" i="60"/>
  <c r="AK81" i="60" s="1"/>
  <c r="AK81" i="56"/>
  <c r="AI81" i="58"/>
  <c r="AK81" i="58" s="1"/>
  <c r="AI81" i="59"/>
  <c r="AK81" i="59" s="1"/>
  <c r="AI81" i="57"/>
  <c r="AK81" i="57" s="1"/>
  <c r="AJ81" i="58"/>
  <c r="AJ81" i="60"/>
  <c r="AJ81" i="59"/>
  <c r="AJ81" i="57"/>
  <c r="AL81" i="56"/>
  <c r="AM82" i="56" s="1"/>
  <c r="E81" i="56"/>
  <c r="AD81" i="59"/>
  <c r="F81" i="56"/>
  <c r="AF81" i="56"/>
  <c r="AD81" i="57"/>
  <c r="AD81" i="58"/>
  <c r="AD81" i="60"/>
  <c r="Q81" i="58"/>
  <c r="S81" i="58" s="1"/>
  <c r="Q81" i="59"/>
  <c r="S81" i="59" s="1"/>
  <c r="S81" i="56"/>
  <c r="Q81" i="60"/>
  <c r="S81" i="60" s="1"/>
  <c r="Q81" i="57"/>
  <c r="S81" i="57" s="1"/>
  <c r="W81" i="58"/>
  <c r="Y81" i="58" s="1"/>
  <c r="W81" i="57"/>
  <c r="Y81" i="57" s="1"/>
  <c r="W81" i="59"/>
  <c r="Y81" i="59" s="1"/>
  <c r="W81" i="60"/>
  <c r="Y81" i="60" s="1"/>
  <c r="Y81" i="56"/>
  <c r="AE81" i="56"/>
  <c r="AC81" i="60"/>
  <c r="AE81" i="60" s="1"/>
  <c r="AC81" i="59"/>
  <c r="AE81" i="59" s="1"/>
  <c r="AC81" i="57"/>
  <c r="AE81" i="57" s="1"/>
  <c r="AC81" i="58"/>
  <c r="AE81" i="58" s="1"/>
  <c r="C81" i="56"/>
  <c r="R81" i="58"/>
  <c r="R81" i="60"/>
  <c r="T81" i="56"/>
  <c r="U82" i="56" s="1"/>
  <c r="R81" i="59"/>
  <c r="R81" i="57"/>
  <c r="S39" i="35"/>
  <c r="H39" i="35"/>
  <c r="AE39" i="35" s="1"/>
  <c r="Y39" i="35"/>
  <c r="S39" i="49"/>
  <c r="U39" i="49"/>
  <c r="T39" i="49"/>
  <c r="V39" i="49"/>
  <c r="K39" i="51"/>
  <c r="Q39" i="51"/>
  <c r="R39" i="51"/>
  <c r="L39" i="51"/>
  <c r="C39" i="33"/>
  <c r="Q39" i="33"/>
  <c r="E39" i="33" s="1"/>
  <c r="AC39" i="33" s="1"/>
  <c r="P39" i="33"/>
  <c r="D39" i="33" s="1"/>
  <c r="AB39" i="33" s="1"/>
  <c r="S39" i="33"/>
  <c r="G39" i="33" s="1"/>
  <c r="AE39" i="33" s="1"/>
  <c r="R39" i="33"/>
  <c r="F39" i="33" s="1"/>
  <c r="AD39" i="33" s="1"/>
  <c r="N39" i="51"/>
  <c r="H39" i="51"/>
  <c r="G39" i="51"/>
  <c r="M39" i="51"/>
  <c r="O39" i="51"/>
  <c r="I39" i="51"/>
  <c r="N39" i="35"/>
  <c r="P39" i="51"/>
  <c r="J39" i="51"/>
  <c r="T81" i="60" l="1"/>
  <c r="C81" i="60"/>
  <c r="AF81" i="60"/>
  <c r="F81" i="60"/>
  <c r="AL81" i="60"/>
  <c r="AM82" i="60" s="1"/>
  <c r="E81" i="60"/>
  <c r="Z81" i="60"/>
  <c r="AA82" i="60" s="1"/>
  <c r="D81" i="60"/>
  <c r="AG82" i="56"/>
  <c r="AA82" i="56"/>
  <c r="T81" i="59"/>
  <c r="U82" i="59" s="1"/>
  <c r="C81" i="59"/>
  <c r="AL81" i="59"/>
  <c r="E81" i="59"/>
  <c r="AF81" i="59"/>
  <c r="AG82" i="59" s="1"/>
  <c r="F81" i="59"/>
  <c r="Z81" i="59"/>
  <c r="AA82" i="59" s="1"/>
  <c r="D81" i="59"/>
  <c r="B81" i="56"/>
  <c r="H81" i="56" s="1"/>
  <c r="J81" i="56" s="1"/>
  <c r="AG82" i="60"/>
  <c r="AM82" i="59"/>
  <c r="T81" i="58"/>
  <c r="U82" i="58" s="1"/>
  <c r="C81" i="58"/>
  <c r="AL81" i="57"/>
  <c r="AM82" i="57" s="1"/>
  <c r="E81" i="57"/>
  <c r="F81" i="57"/>
  <c r="AF81" i="57"/>
  <c r="AG82" i="57" s="1"/>
  <c r="AL81" i="58"/>
  <c r="AM82" i="58" s="1"/>
  <c r="E81" i="58"/>
  <c r="Z81" i="57"/>
  <c r="AA82" i="57" s="1"/>
  <c r="D81" i="57"/>
  <c r="AF81" i="58"/>
  <c r="AG82" i="58" s="1"/>
  <c r="F81" i="58"/>
  <c r="Z81" i="58"/>
  <c r="AA82" i="58" s="1"/>
  <c r="D81" i="58"/>
  <c r="C81" i="57"/>
  <c r="T81" i="57"/>
  <c r="U82" i="57" s="1"/>
  <c r="U82" i="60"/>
  <c r="I39" i="33"/>
  <c r="H39" i="49"/>
  <c r="H39" i="33"/>
  <c r="K39" i="33"/>
  <c r="S39" i="51"/>
  <c r="T39" i="51" s="1"/>
  <c r="T39" i="33"/>
  <c r="L39" i="33"/>
  <c r="J39" i="33"/>
  <c r="AA39" i="33"/>
  <c r="Z39" i="33"/>
  <c r="O39" i="35"/>
  <c r="D39" i="35"/>
  <c r="M39" i="33"/>
  <c r="N39" i="33"/>
  <c r="B81" i="60" l="1"/>
  <c r="B81" i="59"/>
  <c r="G81" i="56"/>
  <c r="B81" i="57"/>
  <c r="I82" i="56"/>
  <c r="B81" i="58"/>
  <c r="AI39" i="33"/>
  <c r="W39" i="33"/>
  <c r="AJ39" i="33"/>
  <c r="X39" i="33"/>
  <c r="P39" i="35"/>
  <c r="E39" i="35"/>
  <c r="AF39" i="33"/>
  <c r="Z39" i="35"/>
  <c r="I39" i="35"/>
  <c r="AF39" i="35" s="1"/>
  <c r="T39" i="35"/>
  <c r="V39" i="33"/>
  <c r="AH39" i="33"/>
  <c r="AK39" i="33"/>
  <c r="Y39" i="33"/>
  <c r="AG39" i="33"/>
  <c r="U39" i="33"/>
  <c r="H81" i="60" l="1"/>
  <c r="J81" i="60" s="1"/>
  <c r="I82" i="60" s="1"/>
  <c r="G81" i="60"/>
  <c r="H81" i="59"/>
  <c r="J81" i="59" s="1"/>
  <c r="I82" i="59" s="1"/>
  <c r="G81" i="59"/>
  <c r="H81" i="58"/>
  <c r="J81" i="58" s="1"/>
  <c r="I82" i="58" s="1"/>
  <c r="G81" i="58"/>
  <c r="K81" i="56"/>
  <c r="G81" i="57"/>
  <c r="H81" i="57"/>
  <c r="J81" i="57" s="1"/>
  <c r="AL39" i="33"/>
  <c r="AM39" i="33" s="1"/>
  <c r="L39" i="49" s="1"/>
  <c r="AA39" i="35"/>
  <c r="J39" i="35"/>
  <c r="AG39" i="35" s="1"/>
  <c r="U39" i="35"/>
  <c r="Q39" i="35"/>
  <c r="F39" i="35"/>
  <c r="K81" i="60" l="1"/>
  <c r="K81" i="59"/>
  <c r="I82" i="57"/>
  <c r="G81" i="68"/>
  <c r="K81" i="58"/>
  <c r="AB39" i="35"/>
  <c r="K39" i="35"/>
  <c r="AH39" i="35" s="1"/>
  <c r="V39" i="35"/>
  <c r="G39" i="35"/>
  <c r="R39" i="35"/>
  <c r="K81" i="57" l="1"/>
  <c r="E82" i="68"/>
  <c r="AJ82" i="56"/>
  <c r="AC82" i="56"/>
  <c r="F82" i="68"/>
  <c r="C82" i="68"/>
  <c r="AI82" i="56"/>
  <c r="W82" i="56"/>
  <c r="B82" i="68"/>
  <c r="X82" i="56"/>
  <c r="AD82" i="56"/>
  <c r="R82" i="56"/>
  <c r="D82" i="68"/>
  <c r="Q82" i="56"/>
  <c r="H82" i="68"/>
  <c r="L39" i="35"/>
  <c r="AI39" i="35" s="1"/>
  <c r="AJ39" i="35" s="1"/>
  <c r="W39" i="35"/>
  <c r="AC39" i="35"/>
  <c r="AD39" i="35" s="1"/>
  <c r="X39" i="35"/>
  <c r="AI82" i="59" l="1"/>
  <c r="AK82" i="59" s="1"/>
  <c r="AI82" i="60"/>
  <c r="AK82" i="60" s="1"/>
  <c r="AI82" i="58"/>
  <c r="AK82" i="58" s="1"/>
  <c r="AI82" i="57"/>
  <c r="AK82" i="57" s="1"/>
  <c r="AK82" i="56"/>
  <c r="S82" i="56"/>
  <c r="Q82" i="60"/>
  <c r="S82" i="60" s="1"/>
  <c r="Q82" i="57"/>
  <c r="S82" i="57" s="1"/>
  <c r="Q82" i="58"/>
  <c r="S82" i="58" s="1"/>
  <c r="Q82" i="59"/>
  <c r="S82" i="59" s="1"/>
  <c r="AL82" i="56"/>
  <c r="AJ82" i="58"/>
  <c r="AJ82" i="60"/>
  <c r="E82" i="56"/>
  <c r="AJ82" i="57"/>
  <c r="AJ82" i="59"/>
  <c r="X82" i="57"/>
  <c r="Z82" i="56"/>
  <c r="X82" i="59"/>
  <c r="X82" i="58"/>
  <c r="X82" i="60"/>
  <c r="D82" i="56"/>
  <c r="W82" i="60"/>
  <c r="Y82" i="60" s="1"/>
  <c r="W82" i="59"/>
  <c r="Y82" i="59" s="1"/>
  <c r="W82" i="57"/>
  <c r="Y82" i="57" s="1"/>
  <c r="W82" i="58"/>
  <c r="Y82" i="58" s="1"/>
  <c r="Y82" i="56"/>
  <c r="R82" i="58"/>
  <c r="R82" i="57"/>
  <c r="C82" i="56"/>
  <c r="R82" i="60"/>
  <c r="R82" i="59"/>
  <c r="T82" i="56"/>
  <c r="AC82" i="59"/>
  <c r="AE82" i="59" s="1"/>
  <c r="AC82" i="58"/>
  <c r="AE82" i="58" s="1"/>
  <c r="AC82" i="57"/>
  <c r="AE82" i="57" s="1"/>
  <c r="AE82" i="56"/>
  <c r="AC82" i="60"/>
  <c r="AE82" i="60" s="1"/>
  <c r="AF82" i="56"/>
  <c r="AG83" i="56" s="1"/>
  <c r="F82" i="56"/>
  <c r="AD82" i="60"/>
  <c r="AD82" i="59"/>
  <c r="AD82" i="57"/>
  <c r="AD82" i="58"/>
  <c r="AK39" i="35"/>
  <c r="T82" i="60" l="1"/>
  <c r="U83" i="60" s="1"/>
  <c r="C82" i="60"/>
  <c r="AL82" i="60"/>
  <c r="E82" i="60"/>
  <c r="Z82" i="60"/>
  <c r="D82" i="60"/>
  <c r="AF82" i="60"/>
  <c r="AG83" i="60" s="1"/>
  <c r="F82" i="60"/>
  <c r="AM83" i="56"/>
  <c r="T82" i="59"/>
  <c r="U83" i="59" s="1"/>
  <c r="C82" i="59"/>
  <c r="Z82" i="59"/>
  <c r="AA83" i="59" s="1"/>
  <c r="D82" i="59"/>
  <c r="AL82" i="59"/>
  <c r="AM83" i="59" s="1"/>
  <c r="E82" i="59"/>
  <c r="AF82" i="59"/>
  <c r="AG83" i="59" s="1"/>
  <c r="F82" i="59"/>
  <c r="AL82" i="57"/>
  <c r="AM83" i="57" s="1"/>
  <c r="E82" i="57"/>
  <c r="B82" i="56"/>
  <c r="T82" i="57"/>
  <c r="U83" i="57" s="1"/>
  <c r="C82" i="57"/>
  <c r="AA83" i="60"/>
  <c r="AM83" i="60"/>
  <c r="AF82" i="58"/>
  <c r="AG83" i="58" s="1"/>
  <c r="F82" i="58"/>
  <c r="T82" i="58"/>
  <c r="U83" i="58" s="1"/>
  <c r="C82" i="58"/>
  <c r="Z82" i="58"/>
  <c r="AA83" i="58" s="1"/>
  <c r="D82" i="58"/>
  <c r="AL82" i="58"/>
  <c r="AM83" i="58" s="1"/>
  <c r="E82" i="58"/>
  <c r="AF82" i="57"/>
  <c r="AG83" i="57" s="1"/>
  <c r="F82" i="57"/>
  <c r="AA83" i="56"/>
  <c r="U83" i="56"/>
  <c r="Z82" i="57"/>
  <c r="AA83" i="57" s="1"/>
  <c r="D82" i="57"/>
  <c r="AU39" i="49"/>
  <c r="G40" i="49"/>
  <c r="D40" i="49"/>
  <c r="E40" i="49"/>
  <c r="C40" i="49"/>
  <c r="J39" i="49"/>
  <c r="F40" i="49"/>
  <c r="B82" i="60" l="1"/>
  <c r="B82" i="59"/>
  <c r="B82" i="57"/>
  <c r="B82" i="58"/>
  <c r="G82" i="56"/>
  <c r="H82" i="56"/>
  <c r="J82" i="56" s="1"/>
  <c r="AS40" i="49"/>
  <c r="P40" i="49"/>
  <c r="E40" i="51"/>
  <c r="AZ40" i="49"/>
  <c r="AV39" i="49"/>
  <c r="AP40" i="49"/>
  <c r="B40" i="51"/>
  <c r="K40" i="49"/>
  <c r="O40" i="33"/>
  <c r="R40" i="49"/>
  <c r="AW40" i="49"/>
  <c r="M40" i="35"/>
  <c r="M40" i="49"/>
  <c r="D40" i="51"/>
  <c r="AR40" i="49"/>
  <c r="AY40" i="49"/>
  <c r="O40" i="49"/>
  <c r="AQ40" i="49"/>
  <c r="C40" i="51"/>
  <c r="N40" i="49"/>
  <c r="AX40" i="49"/>
  <c r="Q40" i="49"/>
  <c r="BA40" i="49"/>
  <c r="AT40" i="49"/>
  <c r="F40" i="51"/>
  <c r="H82" i="60" l="1"/>
  <c r="J82" i="60" s="1"/>
  <c r="I83" i="60" s="1"/>
  <c r="G82" i="60"/>
  <c r="H82" i="59"/>
  <c r="J82" i="59" s="1"/>
  <c r="I83" i="59" s="1"/>
  <c r="G82" i="59"/>
  <c r="I83" i="56"/>
  <c r="H82" i="58"/>
  <c r="J82" i="58" s="1"/>
  <c r="I83" i="58" s="1"/>
  <c r="G82" i="58"/>
  <c r="H82" i="57"/>
  <c r="J82" i="57" s="1"/>
  <c r="I83" i="57" s="1"/>
  <c r="K82" i="57" s="1"/>
  <c r="G82" i="57"/>
  <c r="M40" i="51"/>
  <c r="O40" i="51"/>
  <c r="I40" i="51"/>
  <c r="R40" i="51"/>
  <c r="L40" i="51"/>
  <c r="P40" i="33"/>
  <c r="D40" i="33" s="1"/>
  <c r="AB40" i="33" s="1"/>
  <c r="Q40" i="33"/>
  <c r="E40" i="33" s="1"/>
  <c r="AC40" i="33" s="1"/>
  <c r="S40" i="33"/>
  <c r="G40" i="33" s="1"/>
  <c r="AE40" i="33" s="1"/>
  <c r="R40" i="33"/>
  <c r="F40" i="33" s="1"/>
  <c r="AD40" i="33" s="1"/>
  <c r="Q40" i="51"/>
  <c r="K40" i="51"/>
  <c r="P40" i="51"/>
  <c r="J40" i="51"/>
  <c r="N40" i="35"/>
  <c r="S40" i="49"/>
  <c r="T40" i="49"/>
  <c r="U40" i="49"/>
  <c r="V40" i="49"/>
  <c r="C40" i="33"/>
  <c r="H40" i="51"/>
  <c r="N40" i="51"/>
  <c r="G40" i="51"/>
  <c r="C40" i="35"/>
  <c r="K82" i="60" l="1"/>
  <c r="K82" i="59"/>
  <c r="K82" i="58"/>
  <c r="G82" i="68"/>
  <c r="K82" i="56"/>
  <c r="AI83" i="56"/>
  <c r="AD83" i="56"/>
  <c r="R83" i="56"/>
  <c r="E83" i="68"/>
  <c r="W83" i="56"/>
  <c r="AC83" i="56"/>
  <c r="X83" i="56"/>
  <c r="C83" i="68"/>
  <c r="F83" i="68"/>
  <c r="D83" i="68"/>
  <c r="B83" i="68"/>
  <c r="Q83" i="56"/>
  <c r="AJ83" i="56"/>
  <c r="I40" i="33"/>
  <c r="H40" i="49"/>
  <c r="H40" i="33"/>
  <c r="T40" i="33"/>
  <c r="Y40" i="35"/>
  <c r="H40" i="35"/>
  <c r="AE40" i="35" s="1"/>
  <c r="S40" i="35"/>
  <c r="N40" i="33"/>
  <c r="O40" i="35"/>
  <c r="D40" i="35"/>
  <c r="L40" i="33"/>
  <c r="K40" i="33"/>
  <c r="J40" i="33"/>
  <c r="AA40" i="33"/>
  <c r="Z40" i="33"/>
  <c r="M40" i="33"/>
  <c r="S40" i="51"/>
  <c r="T40" i="51" s="1"/>
  <c r="H83" i="68" l="1"/>
  <c r="R83" i="60"/>
  <c r="T83" i="56"/>
  <c r="R83" i="59"/>
  <c r="R83" i="57"/>
  <c r="R83" i="58"/>
  <c r="C83" i="56"/>
  <c r="AD83" i="59"/>
  <c r="AD83" i="57"/>
  <c r="AF83" i="56"/>
  <c r="AD83" i="60"/>
  <c r="F83" i="56"/>
  <c r="AD83" i="58"/>
  <c r="AI83" i="57"/>
  <c r="AK83" i="57" s="1"/>
  <c r="AK83" i="56"/>
  <c r="AI83" i="60"/>
  <c r="AK83" i="60" s="1"/>
  <c r="AI83" i="59"/>
  <c r="AK83" i="59" s="1"/>
  <c r="AI83" i="58"/>
  <c r="AK83" i="58" s="1"/>
  <c r="D83" i="56"/>
  <c r="X83" i="58"/>
  <c r="X83" i="59"/>
  <c r="Z83" i="56"/>
  <c r="X83" i="57"/>
  <c r="X83" i="60"/>
  <c r="AC83" i="60"/>
  <c r="AE83" i="60" s="1"/>
  <c r="AC83" i="59"/>
  <c r="AE83" i="59" s="1"/>
  <c r="AE83" i="56"/>
  <c r="AC83" i="57"/>
  <c r="AE83" i="57" s="1"/>
  <c r="AC83" i="58"/>
  <c r="AE83" i="58" s="1"/>
  <c r="E83" i="56"/>
  <c r="AJ83" i="58"/>
  <c r="AJ83" i="60"/>
  <c r="AJ83" i="59"/>
  <c r="AJ83" i="57"/>
  <c r="AL83" i="56"/>
  <c r="W83" i="58"/>
  <c r="Y83" i="58" s="1"/>
  <c r="Y83" i="56"/>
  <c r="W83" i="59"/>
  <c r="Y83" i="59" s="1"/>
  <c r="W83" i="60"/>
  <c r="Y83" i="60" s="1"/>
  <c r="W83" i="57"/>
  <c r="Y83" i="57" s="1"/>
  <c r="Q83" i="58"/>
  <c r="S83" i="58" s="1"/>
  <c r="Q83" i="57"/>
  <c r="S83" i="57" s="1"/>
  <c r="Q83" i="59"/>
  <c r="S83" i="59" s="1"/>
  <c r="Q83" i="60"/>
  <c r="S83" i="60" s="1"/>
  <c r="S83" i="56"/>
  <c r="AF40" i="33"/>
  <c r="U40" i="33"/>
  <c r="AG40" i="33"/>
  <c r="AK40" i="33"/>
  <c r="Y40" i="33"/>
  <c r="Z40" i="35"/>
  <c r="I40" i="35"/>
  <c r="AF40" i="35" s="1"/>
  <c r="T40" i="35"/>
  <c r="P40" i="35"/>
  <c r="E40" i="35"/>
  <c r="AH40" i="33"/>
  <c r="V40" i="33"/>
  <c r="AJ40" i="33"/>
  <c r="X40" i="33"/>
  <c r="AI40" i="33"/>
  <c r="W40" i="33"/>
  <c r="AL83" i="60" l="1"/>
  <c r="AM84" i="60" s="1"/>
  <c r="E83" i="60"/>
  <c r="AA84" i="56"/>
  <c r="T83" i="60"/>
  <c r="C83" i="60"/>
  <c r="Z83" i="60"/>
  <c r="AA84" i="60" s="1"/>
  <c r="D83" i="60"/>
  <c r="AF83" i="60"/>
  <c r="AG84" i="60" s="1"/>
  <c r="F83" i="60"/>
  <c r="AF83" i="59"/>
  <c r="AG84" i="59" s="1"/>
  <c r="F83" i="59"/>
  <c r="B83" i="56"/>
  <c r="H83" i="56" s="1"/>
  <c r="J83" i="56" s="1"/>
  <c r="AL83" i="59"/>
  <c r="AM84" i="59" s="1"/>
  <c r="E83" i="59"/>
  <c r="Z83" i="59"/>
  <c r="AA84" i="59" s="1"/>
  <c r="D83" i="59"/>
  <c r="T83" i="59"/>
  <c r="U84" i="59" s="1"/>
  <c r="C83" i="59"/>
  <c r="U84" i="56"/>
  <c r="U84" i="60"/>
  <c r="AL83" i="57"/>
  <c r="AM84" i="57" s="1"/>
  <c r="E83" i="57"/>
  <c r="Z83" i="57"/>
  <c r="AA84" i="57" s="1"/>
  <c r="D83" i="57"/>
  <c r="T83" i="58"/>
  <c r="U84" i="58" s="1"/>
  <c r="C83" i="58"/>
  <c r="AF83" i="58"/>
  <c r="AG84" i="58" s="1"/>
  <c r="F83" i="58"/>
  <c r="C83" i="57"/>
  <c r="T83" i="57"/>
  <c r="U84" i="57" s="1"/>
  <c r="AL83" i="58"/>
  <c r="AM84" i="58" s="1"/>
  <c r="E83" i="58"/>
  <c r="Z83" i="58"/>
  <c r="AA84" i="58" s="1"/>
  <c r="D83" i="58"/>
  <c r="AG84" i="56"/>
  <c r="F83" i="57"/>
  <c r="AF83" i="57"/>
  <c r="AG84" i="57" s="1"/>
  <c r="AM84" i="56"/>
  <c r="J40" i="35"/>
  <c r="AG40" i="35" s="1"/>
  <c r="U40" i="35"/>
  <c r="AA40" i="35"/>
  <c r="Q40" i="35"/>
  <c r="F40" i="35"/>
  <c r="AL40" i="33"/>
  <c r="AM40" i="33" s="1"/>
  <c r="L40" i="49" s="1"/>
  <c r="G83" i="56" l="1"/>
  <c r="B83" i="60"/>
  <c r="B83" i="59"/>
  <c r="B83" i="58"/>
  <c r="B83" i="57"/>
  <c r="I84" i="56"/>
  <c r="K40" i="35"/>
  <c r="AH40" i="35" s="1"/>
  <c r="V40" i="35"/>
  <c r="AB40" i="35"/>
  <c r="G40" i="35"/>
  <c r="R40" i="35"/>
  <c r="G83" i="60" l="1"/>
  <c r="H83" i="60"/>
  <c r="J83" i="60" s="1"/>
  <c r="I84" i="60" s="1"/>
  <c r="H83" i="59"/>
  <c r="J83" i="59" s="1"/>
  <c r="I84" i="59" s="1"/>
  <c r="G83" i="59"/>
  <c r="K83" i="56"/>
  <c r="H83" i="57"/>
  <c r="J83" i="57" s="1"/>
  <c r="G83" i="57"/>
  <c r="H83" i="58"/>
  <c r="J83" i="58" s="1"/>
  <c r="I84" i="58" s="1"/>
  <c r="G83" i="58"/>
  <c r="L40" i="35"/>
  <c r="AI40" i="35" s="1"/>
  <c r="AJ40" i="35" s="1"/>
  <c r="AC40" i="35"/>
  <c r="AD40" i="35" s="1"/>
  <c r="W40" i="35"/>
  <c r="X40" i="35"/>
  <c r="K83" i="60" l="1"/>
  <c r="K83" i="59"/>
  <c r="I84" i="57"/>
  <c r="G83" i="68"/>
  <c r="K83" i="58"/>
  <c r="AK40" i="35"/>
  <c r="H84" i="68" l="1"/>
  <c r="K83" i="57"/>
  <c r="D84" i="68"/>
  <c r="C84" i="68"/>
  <c r="W84" i="56"/>
  <c r="R84" i="56"/>
  <c r="AI84" i="56"/>
  <c r="E84" i="68"/>
  <c r="AC84" i="56"/>
  <c r="X84" i="56"/>
  <c r="AD84" i="56"/>
  <c r="Q84" i="56"/>
  <c r="AJ84" i="56"/>
  <c r="B84" i="68"/>
  <c r="F84" i="68"/>
  <c r="AU40" i="49"/>
  <c r="D41" i="49"/>
  <c r="F41" i="49"/>
  <c r="C41" i="49"/>
  <c r="G41" i="49"/>
  <c r="J40" i="49"/>
  <c r="E41" i="49"/>
  <c r="X84" i="57" l="1"/>
  <c r="D84" i="56"/>
  <c r="X84" i="59"/>
  <c r="Z84" i="56"/>
  <c r="X84" i="58"/>
  <c r="X84" i="60"/>
  <c r="AC84" i="58"/>
  <c r="AE84" i="58" s="1"/>
  <c r="AC84" i="59"/>
  <c r="AE84" i="59" s="1"/>
  <c r="AC84" i="60"/>
  <c r="AE84" i="60" s="1"/>
  <c r="AE84" i="56"/>
  <c r="AC84" i="57"/>
  <c r="AE84" i="57" s="1"/>
  <c r="AI84" i="58"/>
  <c r="AK84" i="58" s="1"/>
  <c r="AK84" i="56"/>
  <c r="AI84" i="60"/>
  <c r="AK84" i="60" s="1"/>
  <c r="AI84" i="57"/>
  <c r="AK84" i="57" s="1"/>
  <c r="AI84" i="59"/>
  <c r="AK84" i="59" s="1"/>
  <c r="C84" i="56"/>
  <c r="R84" i="60"/>
  <c r="R84" i="59"/>
  <c r="R84" i="58"/>
  <c r="T84" i="56"/>
  <c r="R84" i="57"/>
  <c r="AJ84" i="58"/>
  <c r="E84" i="56"/>
  <c r="AL84" i="56"/>
  <c r="AJ84" i="60"/>
  <c r="AJ84" i="57"/>
  <c r="AJ84" i="59"/>
  <c r="S84" i="56"/>
  <c r="Q84" i="59"/>
  <c r="S84" i="59" s="1"/>
  <c r="Q84" i="58"/>
  <c r="S84" i="58" s="1"/>
  <c r="Q84" i="60"/>
  <c r="S84" i="60" s="1"/>
  <c r="Q84" i="57"/>
  <c r="S84" i="57" s="1"/>
  <c r="W84" i="57"/>
  <c r="Y84" i="57" s="1"/>
  <c r="W84" i="60"/>
  <c r="Y84" i="60" s="1"/>
  <c r="W84" i="58"/>
  <c r="Y84" i="58" s="1"/>
  <c r="W84" i="59"/>
  <c r="Y84" i="59" s="1"/>
  <c r="Y84" i="56"/>
  <c r="AD84" i="58"/>
  <c r="F84" i="56"/>
  <c r="AD84" i="57"/>
  <c r="AF84" i="56"/>
  <c r="AG85" i="56" s="1"/>
  <c r="AD84" i="59"/>
  <c r="AD84" i="60"/>
  <c r="AT41" i="49"/>
  <c r="BA41" i="49"/>
  <c r="Q41" i="49"/>
  <c r="F41" i="51"/>
  <c r="AW41" i="49"/>
  <c r="M41" i="35"/>
  <c r="C41" i="35" s="1"/>
  <c r="B41" i="51"/>
  <c r="AP41" i="49"/>
  <c r="K41" i="49"/>
  <c r="O41" i="33"/>
  <c r="C41" i="33" s="1"/>
  <c r="R41" i="49"/>
  <c r="M41" i="49"/>
  <c r="AS41" i="49"/>
  <c r="AZ41" i="49"/>
  <c r="P41" i="49"/>
  <c r="E41" i="51"/>
  <c r="O41" i="49"/>
  <c r="AR41" i="49"/>
  <c r="D41" i="51"/>
  <c r="AY41" i="49"/>
  <c r="AV40" i="49"/>
  <c r="AQ41" i="49"/>
  <c r="C41" i="51"/>
  <c r="N41" i="49"/>
  <c r="AX41" i="49"/>
  <c r="AL84" i="60" l="1"/>
  <c r="AM85" i="60" s="1"/>
  <c r="E84" i="60"/>
  <c r="AF84" i="60"/>
  <c r="AG85" i="60" s="1"/>
  <c r="F84" i="60"/>
  <c r="T84" i="60"/>
  <c r="U85" i="60" s="1"/>
  <c r="C84" i="60"/>
  <c r="Z84" i="60"/>
  <c r="AA85" i="60" s="1"/>
  <c r="D84" i="60"/>
  <c r="AL84" i="59"/>
  <c r="E84" i="59"/>
  <c r="AF84" i="59"/>
  <c r="F84" i="59"/>
  <c r="T84" i="59"/>
  <c r="U85" i="59" s="1"/>
  <c r="C84" i="59"/>
  <c r="Z84" i="59"/>
  <c r="AA85" i="59" s="1"/>
  <c r="D84" i="59"/>
  <c r="AM85" i="59"/>
  <c r="AA85" i="56"/>
  <c r="AF84" i="58"/>
  <c r="AG85" i="58" s="1"/>
  <c r="F84" i="58"/>
  <c r="AL84" i="58"/>
  <c r="AM85" i="58" s="1"/>
  <c r="E84" i="58"/>
  <c r="C84" i="57"/>
  <c r="T84" i="57"/>
  <c r="U85" i="57" s="1"/>
  <c r="U85" i="56"/>
  <c r="Z84" i="58"/>
  <c r="AA85" i="58" s="1"/>
  <c r="D84" i="58"/>
  <c r="T84" i="58"/>
  <c r="U85" i="58" s="1"/>
  <c r="C84" i="58"/>
  <c r="E84" i="57"/>
  <c r="AL84" i="57"/>
  <c r="AM85" i="57" s="1"/>
  <c r="AG85" i="59"/>
  <c r="F84" i="57"/>
  <c r="AF84" i="57"/>
  <c r="AG85" i="57" s="1"/>
  <c r="AM85" i="56"/>
  <c r="B84" i="56"/>
  <c r="D84" i="57"/>
  <c r="Z84" i="57"/>
  <c r="AA85" i="57" s="1"/>
  <c r="H41" i="35"/>
  <c r="AE41" i="35" s="1"/>
  <c r="S41" i="35"/>
  <c r="Y41" i="35"/>
  <c r="J41" i="33"/>
  <c r="AA41" i="33"/>
  <c r="H41" i="51"/>
  <c r="N41" i="51"/>
  <c r="G41" i="51"/>
  <c r="M41" i="51"/>
  <c r="P41" i="51"/>
  <c r="J41" i="51"/>
  <c r="L41" i="51"/>
  <c r="R41" i="51"/>
  <c r="Q41" i="33"/>
  <c r="E41" i="33" s="1"/>
  <c r="AC41" i="33" s="1"/>
  <c r="R41" i="33"/>
  <c r="F41" i="33" s="1"/>
  <c r="AD41" i="33" s="1"/>
  <c r="P41" i="33"/>
  <c r="D41" i="33" s="1"/>
  <c r="AB41" i="33" s="1"/>
  <c r="S41" i="33"/>
  <c r="G41" i="33" s="1"/>
  <c r="AE41" i="33" s="1"/>
  <c r="O41" i="51"/>
  <c r="I41" i="51"/>
  <c r="Q41" i="51"/>
  <c r="K41" i="51"/>
  <c r="N41" i="35"/>
  <c r="U41" i="49"/>
  <c r="S41" i="49"/>
  <c r="V41" i="49"/>
  <c r="T41" i="49"/>
  <c r="B84" i="60" l="1"/>
  <c r="B84" i="59"/>
  <c r="H84" i="56"/>
  <c r="J84" i="56" s="1"/>
  <c r="G84" i="56"/>
  <c r="B84" i="57"/>
  <c r="B84" i="58"/>
  <c r="H41" i="49"/>
  <c r="I41" i="33"/>
  <c r="H41" i="33"/>
  <c r="S41" i="51"/>
  <c r="T41" i="51" s="1"/>
  <c r="K41" i="33"/>
  <c r="O41" i="35"/>
  <c r="D41" i="35"/>
  <c r="M41" i="33"/>
  <c r="L41" i="33"/>
  <c r="Z41" i="33"/>
  <c r="AG41" i="33"/>
  <c r="U41" i="33"/>
  <c r="T41" i="33"/>
  <c r="N41" i="33"/>
  <c r="H84" i="60" l="1"/>
  <c r="J84" i="60" s="1"/>
  <c r="I85" i="60" s="1"/>
  <c r="G84" i="60"/>
  <c r="H84" i="59"/>
  <c r="J84" i="59" s="1"/>
  <c r="I85" i="59" s="1"/>
  <c r="G84" i="59"/>
  <c r="G84" i="58"/>
  <c r="H84" i="58"/>
  <c r="J84" i="58" s="1"/>
  <c r="I85" i="58" s="1"/>
  <c r="H84" i="57"/>
  <c r="J84" i="57" s="1"/>
  <c r="I85" i="57" s="1"/>
  <c r="G84" i="57"/>
  <c r="I85" i="56"/>
  <c r="AF41" i="33"/>
  <c r="AI41" i="33"/>
  <c r="W41" i="33"/>
  <c r="AK41" i="33"/>
  <c r="Y41" i="33"/>
  <c r="AJ41" i="33"/>
  <c r="X41" i="33"/>
  <c r="T41" i="35"/>
  <c r="Z41" i="35"/>
  <c r="I41" i="35"/>
  <c r="AF41" i="35" s="1"/>
  <c r="P41" i="35"/>
  <c r="E41" i="35"/>
  <c r="V41" i="33"/>
  <c r="AH41" i="33"/>
  <c r="K84" i="60" l="1"/>
  <c r="K84" i="59"/>
  <c r="G84" i="68"/>
  <c r="Q85" i="56"/>
  <c r="AC85" i="56"/>
  <c r="K84" i="56"/>
  <c r="D85" i="68"/>
  <c r="C85" i="68"/>
  <c r="AD85" i="56"/>
  <c r="F85" i="68"/>
  <c r="AI85" i="56"/>
  <c r="AJ85" i="56"/>
  <c r="E85" i="68"/>
  <c r="W85" i="56"/>
  <c r="X85" i="56"/>
  <c r="R85" i="56"/>
  <c r="B85" i="68"/>
  <c r="K84" i="57"/>
  <c r="K84" i="58"/>
  <c r="AL41" i="33"/>
  <c r="AM41" i="33" s="1"/>
  <c r="L41" i="49" s="1"/>
  <c r="U41" i="35"/>
  <c r="AA41" i="35"/>
  <c r="J41" i="35"/>
  <c r="AG41" i="35" s="1"/>
  <c r="Q41" i="35"/>
  <c r="F41" i="35"/>
  <c r="C85" i="56" l="1"/>
  <c r="R85" i="57"/>
  <c r="R85" i="58"/>
  <c r="T85" i="56"/>
  <c r="R85" i="59"/>
  <c r="R85" i="60"/>
  <c r="W85" i="59"/>
  <c r="Y85" i="59" s="1"/>
  <c r="W85" i="57"/>
  <c r="Y85" i="57" s="1"/>
  <c r="Y85" i="56"/>
  <c r="W85" i="58"/>
  <c r="Y85" i="58" s="1"/>
  <c r="W85" i="60"/>
  <c r="Y85" i="60" s="1"/>
  <c r="AD85" i="58"/>
  <c r="AF85" i="56"/>
  <c r="AD85" i="57"/>
  <c r="F85" i="56"/>
  <c r="AD85" i="59"/>
  <c r="AD85" i="60"/>
  <c r="X85" i="58"/>
  <c r="X85" i="60"/>
  <c r="D85" i="56"/>
  <c r="X85" i="59"/>
  <c r="Z85" i="56"/>
  <c r="X85" i="57"/>
  <c r="AC85" i="60"/>
  <c r="AE85" i="60" s="1"/>
  <c r="AE85" i="56"/>
  <c r="AC85" i="58"/>
  <c r="AE85" i="58" s="1"/>
  <c r="AC85" i="57"/>
  <c r="AE85" i="57" s="1"/>
  <c r="AC85" i="59"/>
  <c r="AE85" i="59" s="1"/>
  <c r="AJ85" i="58"/>
  <c r="E85" i="56"/>
  <c r="AJ85" i="57"/>
  <c r="AJ85" i="60"/>
  <c r="AL85" i="56"/>
  <c r="AJ85" i="59"/>
  <c r="S85" i="56"/>
  <c r="Q85" i="60"/>
  <c r="S85" i="60" s="1"/>
  <c r="Q85" i="57"/>
  <c r="S85" i="57" s="1"/>
  <c r="Q85" i="58"/>
  <c r="S85" i="58" s="1"/>
  <c r="Q85" i="59"/>
  <c r="S85" i="59" s="1"/>
  <c r="AI85" i="59"/>
  <c r="AK85" i="59" s="1"/>
  <c r="AI85" i="58"/>
  <c r="AK85" i="58" s="1"/>
  <c r="AI85" i="57"/>
  <c r="AK85" i="57" s="1"/>
  <c r="AI85" i="60"/>
  <c r="AK85" i="60" s="1"/>
  <c r="AK85" i="56"/>
  <c r="H85" i="68"/>
  <c r="V41" i="35"/>
  <c r="K41" i="35"/>
  <c r="AH41" i="35" s="1"/>
  <c r="AB41" i="35"/>
  <c r="G41" i="35"/>
  <c r="R41" i="35"/>
  <c r="Z85" i="60" l="1"/>
  <c r="D85" i="60"/>
  <c r="AF85" i="60"/>
  <c r="AG86" i="60" s="1"/>
  <c r="F85" i="60"/>
  <c r="AL85" i="60"/>
  <c r="E85" i="60"/>
  <c r="T85" i="60"/>
  <c r="U86" i="60" s="1"/>
  <c r="C85" i="60"/>
  <c r="B85" i="60" s="1"/>
  <c r="AF85" i="59"/>
  <c r="AG86" i="59" s="1"/>
  <c r="F85" i="59"/>
  <c r="AL85" i="59"/>
  <c r="AM86" i="59" s="1"/>
  <c r="E85" i="59"/>
  <c r="AA86" i="56"/>
  <c r="AM86" i="56"/>
  <c r="Z85" i="59"/>
  <c r="AA86" i="59" s="1"/>
  <c r="D85" i="59"/>
  <c r="T85" i="59"/>
  <c r="U86" i="59" s="1"/>
  <c r="C85" i="59"/>
  <c r="AF85" i="57"/>
  <c r="AG86" i="57" s="1"/>
  <c r="F85" i="57"/>
  <c r="AM86" i="60"/>
  <c r="AG86" i="56"/>
  <c r="E85" i="57"/>
  <c r="AL85" i="57"/>
  <c r="AM86" i="57" s="1"/>
  <c r="D85" i="57"/>
  <c r="Z85" i="57"/>
  <c r="AA86" i="57" s="1"/>
  <c r="AF85" i="58"/>
  <c r="AG86" i="58" s="1"/>
  <c r="F85" i="58"/>
  <c r="U86" i="56"/>
  <c r="Z85" i="58"/>
  <c r="AA86" i="58" s="1"/>
  <c r="D85" i="58"/>
  <c r="T85" i="57"/>
  <c r="U86" i="57" s="1"/>
  <c r="C85" i="57"/>
  <c r="AA86" i="60"/>
  <c r="T85" i="58"/>
  <c r="U86" i="58" s="1"/>
  <c r="C85" i="58"/>
  <c r="AL85" i="58"/>
  <c r="AM86" i="58" s="1"/>
  <c r="E85" i="58"/>
  <c r="B85" i="56"/>
  <c r="AC41" i="35"/>
  <c r="AD41" i="35" s="1"/>
  <c r="L41" i="35"/>
  <c r="AI41" i="35" s="1"/>
  <c r="AJ41" i="35" s="1"/>
  <c r="W41" i="35"/>
  <c r="X41" i="35"/>
  <c r="H85" i="60" l="1"/>
  <c r="J85" i="60" s="1"/>
  <c r="I86" i="60" s="1"/>
  <c r="G85" i="60"/>
  <c r="B85" i="58"/>
  <c r="G85" i="58" s="1"/>
  <c r="B85" i="59"/>
  <c r="G85" i="56"/>
  <c r="H85" i="56"/>
  <c r="J85" i="56" s="1"/>
  <c r="B85" i="57"/>
  <c r="AK41" i="35"/>
  <c r="K85" i="60" l="1"/>
  <c r="H85" i="58"/>
  <c r="J85" i="58" s="1"/>
  <c r="I86" i="58" s="1"/>
  <c r="K85" i="58" s="1"/>
  <c r="H85" i="59"/>
  <c r="J85" i="59" s="1"/>
  <c r="I86" i="59" s="1"/>
  <c r="G85" i="59"/>
  <c r="H85" i="57"/>
  <c r="J85" i="57" s="1"/>
  <c r="I86" i="57" s="1"/>
  <c r="G85" i="57"/>
  <c r="I86" i="56"/>
  <c r="AU41" i="49"/>
  <c r="E42" i="49"/>
  <c r="G42" i="49"/>
  <c r="D42" i="49"/>
  <c r="F42" i="49"/>
  <c r="C42" i="49"/>
  <c r="J41" i="49"/>
  <c r="K85" i="59" l="1"/>
  <c r="R86" i="56"/>
  <c r="C86" i="68"/>
  <c r="W86" i="56"/>
  <c r="AD86" i="56"/>
  <c r="E86" i="68"/>
  <c r="X86" i="56"/>
  <c r="F86" i="68"/>
  <c r="Q86" i="56"/>
  <c r="B86" i="68"/>
  <c r="AC86" i="56"/>
  <c r="AI86" i="56"/>
  <c r="D86" i="68"/>
  <c r="AJ86" i="56"/>
  <c r="K85" i="56"/>
  <c r="G85" i="68"/>
  <c r="K85" i="57"/>
  <c r="M42" i="35"/>
  <c r="C42" i="35" s="1"/>
  <c r="O42" i="33"/>
  <c r="AP42" i="49"/>
  <c r="R42" i="49"/>
  <c r="B42" i="51"/>
  <c r="M42" i="49"/>
  <c r="AW42" i="49"/>
  <c r="K42" i="49"/>
  <c r="P42" i="49"/>
  <c r="AZ42" i="49"/>
  <c r="AS42" i="49"/>
  <c r="E42" i="51"/>
  <c r="C42" i="51"/>
  <c r="N42" i="49"/>
  <c r="AX42" i="49"/>
  <c r="AQ42" i="49"/>
  <c r="AV41" i="49"/>
  <c r="Q42" i="49"/>
  <c r="BA42" i="49"/>
  <c r="AT42" i="49"/>
  <c r="F42" i="51"/>
  <c r="AY42" i="49"/>
  <c r="O42" i="49"/>
  <c r="AR42" i="49"/>
  <c r="D42" i="51"/>
  <c r="AL86" i="56" l="1"/>
  <c r="AJ86" i="60"/>
  <c r="AJ86" i="58"/>
  <c r="E86" i="56"/>
  <c r="AJ86" i="59"/>
  <c r="AJ86" i="57"/>
  <c r="AD86" i="57"/>
  <c r="F86" i="56"/>
  <c r="AD86" i="59"/>
  <c r="AD86" i="60"/>
  <c r="AF86" i="56"/>
  <c r="AD86" i="58"/>
  <c r="AI86" i="59"/>
  <c r="AK86" i="59" s="1"/>
  <c r="AI86" i="60"/>
  <c r="AK86" i="60" s="1"/>
  <c r="AI86" i="58"/>
  <c r="AK86" i="58" s="1"/>
  <c r="AI86" i="57"/>
  <c r="AK86" i="57" s="1"/>
  <c r="AK86" i="56"/>
  <c r="H86" i="68"/>
  <c r="R86" i="57"/>
  <c r="T86" i="56"/>
  <c r="R86" i="60"/>
  <c r="R86" i="58"/>
  <c r="R86" i="59"/>
  <c r="C86" i="56"/>
  <c r="X86" i="59"/>
  <c r="Z86" i="56"/>
  <c r="X86" i="57"/>
  <c r="X86" i="60"/>
  <c r="X86" i="58"/>
  <c r="D86" i="56"/>
  <c r="W86" i="58"/>
  <c r="Y86" i="58" s="1"/>
  <c r="W86" i="60"/>
  <c r="Y86" i="60" s="1"/>
  <c r="W86" i="59"/>
  <c r="Y86" i="59" s="1"/>
  <c r="W86" i="57"/>
  <c r="Y86" i="57" s="1"/>
  <c r="Y86" i="56"/>
  <c r="AC86" i="60"/>
  <c r="AE86" i="60" s="1"/>
  <c r="AC86" i="58"/>
  <c r="AE86" i="58" s="1"/>
  <c r="AC86" i="57"/>
  <c r="AE86" i="57" s="1"/>
  <c r="AC86" i="59"/>
  <c r="AE86" i="59" s="1"/>
  <c r="AE86" i="56"/>
  <c r="Q86" i="57"/>
  <c r="S86" i="57" s="1"/>
  <c r="S86" i="56"/>
  <c r="Q86" i="58"/>
  <c r="S86" i="58" s="1"/>
  <c r="Q86" i="60"/>
  <c r="S86" i="60" s="1"/>
  <c r="Q86" i="59"/>
  <c r="S86" i="59" s="1"/>
  <c r="L42" i="51"/>
  <c r="R42" i="51"/>
  <c r="H42" i="51"/>
  <c r="N42" i="51"/>
  <c r="M42" i="51"/>
  <c r="G42" i="51"/>
  <c r="I42" i="51"/>
  <c r="O42" i="51"/>
  <c r="T42" i="49"/>
  <c r="U42" i="49"/>
  <c r="V42" i="49"/>
  <c r="S42" i="49"/>
  <c r="P42" i="51"/>
  <c r="J42" i="51"/>
  <c r="K42" i="51"/>
  <c r="Q42" i="51"/>
  <c r="C42" i="33"/>
  <c r="S42" i="33"/>
  <c r="G42" i="33" s="1"/>
  <c r="AE42" i="33" s="1"/>
  <c r="Q42" i="33"/>
  <c r="E42" i="33" s="1"/>
  <c r="AC42" i="33" s="1"/>
  <c r="P42" i="33"/>
  <c r="D42" i="33" s="1"/>
  <c r="AB42" i="33" s="1"/>
  <c r="R42" i="33"/>
  <c r="F42" i="33" s="1"/>
  <c r="AD42" i="33" s="1"/>
  <c r="Y42" i="35"/>
  <c r="H42" i="35"/>
  <c r="AE42" i="35" s="1"/>
  <c r="S42" i="35"/>
  <c r="N42" i="35"/>
  <c r="T86" i="60" l="1"/>
  <c r="C86" i="60"/>
  <c r="Z86" i="60"/>
  <c r="AA87" i="60" s="1"/>
  <c r="D86" i="60"/>
  <c r="AF86" i="60"/>
  <c r="AG87" i="60" s="1"/>
  <c r="F86" i="60"/>
  <c r="AL86" i="60"/>
  <c r="AM87" i="60" s="1"/>
  <c r="E86" i="60"/>
  <c r="Z86" i="59"/>
  <c r="AA87" i="59" s="1"/>
  <c r="D86" i="59"/>
  <c r="T86" i="59"/>
  <c r="U87" i="59" s="1"/>
  <c r="C86" i="59"/>
  <c r="AF86" i="59"/>
  <c r="AG87" i="59" s="1"/>
  <c r="F86" i="59"/>
  <c r="U87" i="60"/>
  <c r="AL86" i="59"/>
  <c r="AM87" i="59" s="1"/>
  <c r="E86" i="59"/>
  <c r="T86" i="58"/>
  <c r="U87" i="58" s="1"/>
  <c r="C86" i="58"/>
  <c r="F86" i="57"/>
  <c r="AF86" i="57"/>
  <c r="AG87" i="57" s="1"/>
  <c r="Z86" i="58"/>
  <c r="AA87" i="58" s="1"/>
  <c r="D86" i="58"/>
  <c r="AL86" i="57"/>
  <c r="AM87" i="57" s="1"/>
  <c r="E86" i="57"/>
  <c r="U87" i="56"/>
  <c r="Z86" i="57"/>
  <c r="AA87" i="57" s="1"/>
  <c r="D86" i="57"/>
  <c r="T86" i="57"/>
  <c r="U87" i="57" s="1"/>
  <c r="C86" i="57"/>
  <c r="AA87" i="56"/>
  <c r="AG87" i="56"/>
  <c r="AL86" i="58"/>
  <c r="AM87" i="58" s="1"/>
  <c r="E86" i="58"/>
  <c r="AF86" i="58"/>
  <c r="AG87" i="58" s="1"/>
  <c r="F86" i="58"/>
  <c r="B86" i="56"/>
  <c r="AM87" i="56"/>
  <c r="H42" i="49"/>
  <c r="I42" i="33"/>
  <c r="H42" i="33"/>
  <c r="T42" i="33"/>
  <c r="M42" i="33"/>
  <c r="O42" i="35"/>
  <c r="D42" i="35"/>
  <c r="K42" i="33"/>
  <c r="S42" i="51"/>
  <c r="T42" i="51" s="1"/>
  <c r="L42" i="33"/>
  <c r="N42" i="33"/>
  <c r="J42" i="33"/>
  <c r="AA42" i="33"/>
  <c r="Z42" i="33"/>
  <c r="B86" i="60" l="1"/>
  <c r="B86" i="59"/>
  <c r="B86" i="57"/>
  <c r="H86" i="57" s="1"/>
  <c r="J86" i="57" s="1"/>
  <c r="I87" i="57" s="1"/>
  <c r="K86" i="57" s="1"/>
  <c r="H86" i="56"/>
  <c r="J86" i="56" s="1"/>
  <c r="G86" i="56"/>
  <c r="B86" i="58"/>
  <c r="AF42" i="33"/>
  <c r="V42" i="33"/>
  <c r="AH42" i="33"/>
  <c r="U42" i="33"/>
  <c r="AG42" i="33"/>
  <c r="I42" i="35"/>
  <c r="AF42" i="35" s="1"/>
  <c r="Z42" i="35"/>
  <c r="T42" i="35"/>
  <c r="P42" i="35"/>
  <c r="E42" i="35"/>
  <c r="AK42" i="33"/>
  <c r="Y42" i="33"/>
  <c r="W42" i="33"/>
  <c r="AI42" i="33"/>
  <c r="AJ42" i="33"/>
  <c r="X42" i="33"/>
  <c r="G86" i="57" l="1"/>
  <c r="H86" i="60"/>
  <c r="J86" i="60" s="1"/>
  <c r="I87" i="60" s="1"/>
  <c r="G86" i="60"/>
  <c r="H86" i="59"/>
  <c r="J86" i="59" s="1"/>
  <c r="I87" i="59" s="1"/>
  <c r="G86" i="59"/>
  <c r="I87" i="56"/>
  <c r="H86" i="58"/>
  <c r="J86" i="58" s="1"/>
  <c r="I87" i="58" s="1"/>
  <c r="G86" i="58"/>
  <c r="AL42" i="33"/>
  <c r="AM42" i="33" s="1"/>
  <c r="L42" i="49" s="1"/>
  <c r="AA42" i="35"/>
  <c r="J42" i="35"/>
  <c r="AG42" i="35" s="1"/>
  <c r="U42" i="35"/>
  <c r="Q42" i="35"/>
  <c r="F42" i="35"/>
  <c r="K86" i="60" l="1"/>
  <c r="K86" i="59"/>
  <c r="K86" i="58"/>
  <c r="X87" i="56"/>
  <c r="AI87" i="56"/>
  <c r="AD87" i="56"/>
  <c r="C87" i="68"/>
  <c r="F87" i="68"/>
  <c r="D87" i="68"/>
  <c r="Q87" i="56"/>
  <c r="R87" i="56"/>
  <c r="B87" i="68"/>
  <c r="W87" i="56"/>
  <c r="AJ87" i="56"/>
  <c r="E87" i="68"/>
  <c r="AC87" i="56"/>
  <c r="K86" i="56"/>
  <c r="G86" i="68"/>
  <c r="AB42" i="35"/>
  <c r="K42" i="35"/>
  <c r="AH42" i="35" s="1"/>
  <c r="V42" i="35"/>
  <c r="G42" i="35"/>
  <c r="R42" i="35"/>
  <c r="AE87" i="56" l="1"/>
  <c r="AC87" i="57"/>
  <c r="AE87" i="57" s="1"/>
  <c r="AC87" i="58"/>
  <c r="AE87" i="58" s="1"/>
  <c r="AC87" i="60"/>
  <c r="AE87" i="60" s="1"/>
  <c r="AC87" i="59"/>
  <c r="AE87" i="59" s="1"/>
  <c r="E87" i="56"/>
  <c r="AJ87" i="57"/>
  <c r="AL87" i="56"/>
  <c r="AJ87" i="58"/>
  <c r="AJ87" i="60"/>
  <c r="AJ87" i="59"/>
  <c r="AD87" i="59"/>
  <c r="AD87" i="58"/>
  <c r="AD87" i="57"/>
  <c r="AF87" i="56"/>
  <c r="F87" i="56"/>
  <c r="AD87" i="60"/>
  <c r="W87" i="59"/>
  <c r="Y87" i="59" s="1"/>
  <c r="W87" i="60"/>
  <c r="Y87" i="60" s="1"/>
  <c r="W87" i="58"/>
  <c r="Y87" i="58" s="1"/>
  <c r="W87" i="57"/>
  <c r="Y87" i="57" s="1"/>
  <c r="Y87" i="56"/>
  <c r="AI87" i="60"/>
  <c r="AK87" i="60" s="1"/>
  <c r="AK87" i="56"/>
  <c r="AI87" i="57"/>
  <c r="AK87" i="57" s="1"/>
  <c r="AI87" i="58"/>
  <c r="AK87" i="58" s="1"/>
  <c r="AI87" i="59"/>
  <c r="AK87" i="59" s="1"/>
  <c r="X87" i="60"/>
  <c r="D87" i="56"/>
  <c r="X87" i="57"/>
  <c r="Z87" i="56"/>
  <c r="AA88" i="56" s="1"/>
  <c r="X87" i="59"/>
  <c r="X87" i="58"/>
  <c r="H87" i="68"/>
  <c r="R87" i="57"/>
  <c r="R87" i="60"/>
  <c r="T87" i="56"/>
  <c r="C87" i="56"/>
  <c r="R87" i="58"/>
  <c r="R87" i="59"/>
  <c r="Q87" i="59"/>
  <c r="S87" i="59" s="1"/>
  <c r="Q87" i="57"/>
  <c r="S87" i="57" s="1"/>
  <c r="Q87" i="58"/>
  <c r="S87" i="58" s="1"/>
  <c r="S87" i="56"/>
  <c r="Q87" i="60"/>
  <c r="S87" i="60" s="1"/>
  <c r="AC42" i="35"/>
  <c r="AD42" i="35" s="1"/>
  <c r="L42" i="35"/>
  <c r="AI42" i="35" s="1"/>
  <c r="AJ42" i="35" s="1"/>
  <c r="W42" i="35"/>
  <c r="X42" i="35"/>
  <c r="AL87" i="60" l="1"/>
  <c r="E87" i="60"/>
  <c r="AF87" i="60"/>
  <c r="AG88" i="60" s="1"/>
  <c r="F87" i="60"/>
  <c r="AG88" i="56"/>
  <c r="U88" i="56"/>
  <c r="T87" i="60"/>
  <c r="U88" i="60" s="1"/>
  <c r="C87" i="60"/>
  <c r="Z87" i="60"/>
  <c r="AA88" i="60" s="1"/>
  <c r="D87" i="60"/>
  <c r="T87" i="59"/>
  <c r="U88" i="59" s="1"/>
  <c r="C87" i="59"/>
  <c r="AL87" i="59"/>
  <c r="E87" i="59"/>
  <c r="Z87" i="59"/>
  <c r="AA88" i="59" s="1"/>
  <c r="D87" i="59"/>
  <c r="AF87" i="59"/>
  <c r="AG88" i="59" s="1"/>
  <c r="F87" i="59"/>
  <c r="AF87" i="57"/>
  <c r="AG88" i="57" s="1"/>
  <c r="F87" i="57"/>
  <c r="C87" i="57"/>
  <c r="T87" i="57"/>
  <c r="U88" i="57" s="1"/>
  <c r="T87" i="58"/>
  <c r="U88" i="58" s="1"/>
  <c r="C87" i="58"/>
  <c r="B87" i="56"/>
  <c r="E87" i="57"/>
  <c r="AL87" i="57"/>
  <c r="AM88" i="57" s="1"/>
  <c r="D87" i="57"/>
  <c r="Z87" i="57"/>
  <c r="AA88" i="57" s="1"/>
  <c r="AM88" i="59"/>
  <c r="AM88" i="60"/>
  <c r="AM88" i="56"/>
  <c r="AF87" i="58"/>
  <c r="AG88" i="58" s="1"/>
  <c r="F87" i="58"/>
  <c r="Z87" i="58"/>
  <c r="AA88" i="58" s="1"/>
  <c r="D87" i="58"/>
  <c r="AL87" i="58"/>
  <c r="AM88" i="58" s="1"/>
  <c r="E87" i="58"/>
  <c r="AK42" i="35"/>
  <c r="AU42" i="49"/>
  <c r="C43" i="49"/>
  <c r="J42" i="49"/>
  <c r="D43" i="49"/>
  <c r="F43" i="49"/>
  <c r="E43" i="49"/>
  <c r="G43" i="49"/>
  <c r="B87" i="60" l="1"/>
  <c r="G87" i="60"/>
  <c r="H87" i="60"/>
  <c r="J87" i="60" s="1"/>
  <c r="I88" i="60" s="1"/>
  <c r="B87" i="59"/>
  <c r="G87" i="56"/>
  <c r="H87" i="56"/>
  <c r="J87" i="56" s="1"/>
  <c r="B87" i="57"/>
  <c r="B87" i="58"/>
  <c r="F43" i="51"/>
  <c r="Q43" i="49"/>
  <c r="BA43" i="49"/>
  <c r="AT43" i="49"/>
  <c r="M43" i="35"/>
  <c r="D43" i="51"/>
  <c r="AR43" i="49"/>
  <c r="AY43" i="49"/>
  <c r="O43" i="49"/>
  <c r="P43" i="49"/>
  <c r="E43" i="51"/>
  <c r="AS43" i="49"/>
  <c r="AZ43" i="49"/>
  <c r="C43" i="51"/>
  <c r="AX43" i="49"/>
  <c r="AQ43" i="49"/>
  <c r="N43" i="49"/>
  <c r="AV42" i="49"/>
  <c r="AP43" i="49"/>
  <c r="B43" i="51"/>
  <c r="M43" i="49"/>
  <c r="O43" i="33"/>
  <c r="AW43" i="49"/>
  <c r="R43" i="49"/>
  <c r="K43" i="49"/>
  <c r="K87" i="60" l="1"/>
  <c r="H87" i="59"/>
  <c r="J87" i="59" s="1"/>
  <c r="I88" i="59" s="1"/>
  <c r="G87" i="59"/>
  <c r="G87" i="57"/>
  <c r="H87" i="57"/>
  <c r="J87" i="57" s="1"/>
  <c r="I88" i="57" s="1"/>
  <c r="I88" i="56"/>
  <c r="H87" i="58"/>
  <c r="J87" i="58" s="1"/>
  <c r="I88" i="58" s="1"/>
  <c r="G87" i="58"/>
  <c r="U43" i="49"/>
  <c r="V43" i="49"/>
  <c r="S43" i="49"/>
  <c r="T43" i="49"/>
  <c r="P43" i="51"/>
  <c r="J43" i="51"/>
  <c r="R43" i="33"/>
  <c r="F43" i="33" s="1"/>
  <c r="AD43" i="33" s="1"/>
  <c r="S43" i="33"/>
  <c r="G43" i="33" s="1"/>
  <c r="AE43" i="33" s="1"/>
  <c r="Q43" i="33"/>
  <c r="E43" i="33" s="1"/>
  <c r="AC43" i="33" s="1"/>
  <c r="P43" i="33"/>
  <c r="D43" i="33" s="1"/>
  <c r="AB43" i="33" s="1"/>
  <c r="N43" i="35"/>
  <c r="C43" i="33"/>
  <c r="K43" i="51"/>
  <c r="Q43" i="51"/>
  <c r="C43" i="35"/>
  <c r="G43" i="51"/>
  <c r="N43" i="51"/>
  <c r="H43" i="51"/>
  <c r="M43" i="51"/>
  <c r="I43" i="51"/>
  <c r="O43" i="51"/>
  <c r="L43" i="51"/>
  <c r="R43" i="51"/>
  <c r="K87" i="59" l="1"/>
  <c r="G87" i="68"/>
  <c r="H88" i="68" s="1"/>
  <c r="K87" i="58"/>
  <c r="F88" i="68"/>
  <c r="Q88" i="56"/>
  <c r="AD88" i="56"/>
  <c r="AC88" i="56"/>
  <c r="X88" i="56"/>
  <c r="AJ88" i="56"/>
  <c r="K87" i="56"/>
  <c r="C88" i="68"/>
  <c r="B88" i="68"/>
  <c r="D88" i="68"/>
  <c r="E88" i="68"/>
  <c r="R88" i="56"/>
  <c r="AI88" i="56"/>
  <c r="W88" i="56"/>
  <c r="K87" i="57"/>
  <c r="I43" i="33"/>
  <c r="H43" i="49"/>
  <c r="H43" i="33"/>
  <c r="M43" i="33"/>
  <c r="J43" i="33"/>
  <c r="AA43" i="33"/>
  <c r="Z43" i="33"/>
  <c r="O43" i="35"/>
  <c r="D43" i="35"/>
  <c r="S43" i="51"/>
  <c r="T43" i="51" s="1"/>
  <c r="T43" i="33"/>
  <c r="K43" i="33"/>
  <c r="H43" i="35"/>
  <c r="AE43" i="35" s="1"/>
  <c r="Y43" i="35"/>
  <c r="S43" i="35"/>
  <c r="L43" i="33"/>
  <c r="N43" i="33"/>
  <c r="AI88" i="59" l="1"/>
  <c r="AK88" i="59" s="1"/>
  <c r="AI88" i="57"/>
  <c r="AK88" i="57" s="1"/>
  <c r="AK88" i="56"/>
  <c r="AI88" i="58"/>
  <c r="AK88" i="58" s="1"/>
  <c r="AI88" i="60"/>
  <c r="AK88" i="60" s="1"/>
  <c r="AC88" i="57"/>
  <c r="AE88" i="57" s="1"/>
  <c r="AC88" i="58"/>
  <c r="AE88" i="58" s="1"/>
  <c r="AC88" i="60"/>
  <c r="AE88" i="60" s="1"/>
  <c r="AE88" i="56"/>
  <c r="AC88" i="59"/>
  <c r="AE88" i="59" s="1"/>
  <c r="AD88" i="59"/>
  <c r="F88" i="56"/>
  <c r="AD88" i="58"/>
  <c r="AF88" i="56"/>
  <c r="AD88" i="60"/>
  <c r="AD88" i="57"/>
  <c r="S88" i="56"/>
  <c r="Q88" i="57"/>
  <c r="S88" i="57" s="1"/>
  <c r="Q88" i="59"/>
  <c r="S88" i="59" s="1"/>
  <c r="Q88" i="58"/>
  <c r="S88" i="58" s="1"/>
  <c r="Q88" i="60"/>
  <c r="S88" i="60" s="1"/>
  <c r="X88" i="57"/>
  <c r="X88" i="58"/>
  <c r="X88" i="59"/>
  <c r="Z88" i="56"/>
  <c r="D88" i="56"/>
  <c r="X88" i="60"/>
  <c r="R88" i="59"/>
  <c r="T88" i="56"/>
  <c r="R88" i="58"/>
  <c r="R88" i="60"/>
  <c r="C88" i="56"/>
  <c r="R88" i="57"/>
  <c r="W88" i="60"/>
  <c r="Y88" i="60" s="1"/>
  <c r="W88" i="57"/>
  <c r="Y88" i="57" s="1"/>
  <c r="W88" i="58"/>
  <c r="Y88" i="58" s="1"/>
  <c r="W88" i="59"/>
  <c r="Y88" i="59" s="1"/>
  <c r="Y88" i="56"/>
  <c r="AJ88" i="59"/>
  <c r="AJ88" i="60"/>
  <c r="AL88" i="56"/>
  <c r="AJ88" i="58"/>
  <c r="E88" i="56"/>
  <c r="AJ88" i="57"/>
  <c r="P43" i="35"/>
  <c r="E43" i="35"/>
  <c r="AF43" i="33"/>
  <c r="AH43" i="33"/>
  <c r="V43" i="33"/>
  <c r="AG43" i="33"/>
  <c r="U43" i="33"/>
  <c r="W43" i="33"/>
  <c r="AI43" i="33"/>
  <c r="T43" i="35"/>
  <c r="Z43" i="35"/>
  <c r="I43" i="35"/>
  <c r="AF43" i="35" s="1"/>
  <c r="AK43" i="33"/>
  <c r="Y43" i="33"/>
  <c r="AJ43" i="33"/>
  <c r="X43" i="33"/>
  <c r="AF88" i="60" l="1"/>
  <c r="F88" i="60"/>
  <c r="Z88" i="60"/>
  <c r="AA89" i="60" s="1"/>
  <c r="D88" i="60"/>
  <c r="T88" i="60"/>
  <c r="C88" i="60"/>
  <c r="AL88" i="60"/>
  <c r="AM89" i="60" s="1"/>
  <c r="E88" i="60"/>
  <c r="AL88" i="59"/>
  <c r="AM89" i="59" s="1"/>
  <c r="E88" i="59"/>
  <c r="U89" i="60"/>
  <c r="Z88" i="59"/>
  <c r="AA89" i="59" s="1"/>
  <c r="D88" i="59"/>
  <c r="T88" i="59"/>
  <c r="U89" i="59" s="1"/>
  <c r="C88" i="59"/>
  <c r="AF88" i="59"/>
  <c r="AG89" i="59" s="1"/>
  <c r="F88" i="59"/>
  <c r="AG89" i="56"/>
  <c r="U89" i="56"/>
  <c r="AM89" i="56"/>
  <c r="AL88" i="58"/>
  <c r="AM89" i="58" s="1"/>
  <c r="E88" i="58"/>
  <c r="Z88" i="58"/>
  <c r="AA89" i="58" s="1"/>
  <c r="D88" i="58"/>
  <c r="AG89" i="60"/>
  <c r="AF88" i="58"/>
  <c r="AG89" i="58" s="1"/>
  <c r="F88" i="58"/>
  <c r="F88" i="57"/>
  <c r="AF88" i="57"/>
  <c r="AG89" i="57" s="1"/>
  <c r="Z88" i="57"/>
  <c r="AA89" i="57" s="1"/>
  <c r="D88" i="57"/>
  <c r="AL88" i="57"/>
  <c r="AM89" i="57" s="1"/>
  <c r="E88" i="57"/>
  <c r="AA89" i="56"/>
  <c r="T88" i="58"/>
  <c r="U89" i="58" s="1"/>
  <c r="C88" i="58"/>
  <c r="T88" i="57"/>
  <c r="U89" i="57" s="1"/>
  <c r="C88" i="57"/>
  <c r="B88" i="56"/>
  <c r="AL43" i="33"/>
  <c r="AM43" i="33" s="1"/>
  <c r="L43" i="49" s="1"/>
  <c r="Q43" i="35"/>
  <c r="G43" i="35" s="1"/>
  <c r="F43" i="35"/>
  <c r="J43" i="35"/>
  <c r="AG43" i="35" s="1"/>
  <c r="AA43" i="35"/>
  <c r="U43" i="35"/>
  <c r="B88" i="59" l="1"/>
  <c r="G88" i="59" s="1"/>
  <c r="B88" i="60"/>
  <c r="B88" i="57"/>
  <c r="G88" i="56"/>
  <c r="H88" i="56"/>
  <c r="J88" i="56" s="1"/>
  <c r="B88" i="58"/>
  <c r="R43" i="35"/>
  <c r="V43" i="35"/>
  <c r="AB43" i="35"/>
  <c r="K43" i="35"/>
  <c r="AH43" i="35" s="1"/>
  <c r="X43" i="35"/>
  <c r="L43" i="35"/>
  <c r="AI43" i="35" s="1"/>
  <c r="W43" i="35"/>
  <c r="AC43" i="35"/>
  <c r="H88" i="59" l="1"/>
  <c r="J88" i="59" s="1"/>
  <c r="I89" i="59" s="1"/>
  <c r="K88" i="59" s="1"/>
  <c r="H88" i="60"/>
  <c r="J88" i="60" s="1"/>
  <c r="I89" i="60" s="1"/>
  <c r="G88" i="60"/>
  <c r="H88" i="58"/>
  <c r="J88" i="58" s="1"/>
  <c r="I89" i="58" s="1"/>
  <c r="G88" i="58"/>
  <c r="I89" i="56"/>
  <c r="G88" i="57"/>
  <c r="H88" i="57"/>
  <c r="J88" i="57" s="1"/>
  <c r="I89" i="57" s="1"/>
  <c r="K88" i="57" s="1"/>
  <c r="AD43" i="35"/>
  <c r="AJ43" i="35"/>
  <c r="K88" i="60" l="1"/>
  <c r="AI89" i="56"/>
  <c r="AD89" i="56"/>
  <c r="F89" i="68"/>
  <c r="AC89" i="56"/>
  <c r="R89" i="56"/>
  <c r="AJ89" i="56"/>
  <c r="K88" i="56"/>
  <c r="C89" i="68"/>
  <c r="Q89" i="56"/>
  <c r="W89" i="56"/>
  <c r="X89" i="56"/>
  <c r="D89" i="68"/>
  <c r="B89" i="68"/>
  <c r="E89" i="68"/>
  <c r="G88" i="68"/>
  <c r="K88" i="58"/>
  <c r="AK43" i="35"/>
  <c r="AU43" i="49"/>
  <c r="E44" i="49"/>
  <c r="F44" i="49"/>
  <c r="G44" i="49"/>
  <c r="C44" i="49"/>
  <c r="D44" i="49"/>
  <c r="J43" i="49"/>
  <c r="AJ89" i="59" l="1"/>
  <c r="AJ89" i="57"/>
  <c r="AJ89" i="60"/>
  <c r="AJ89" i="58"/>
  <c r="E89" i="56"/>
  <c r="AL89" i="56"/>
  <c r="AM90" i="56" s="1"/>
  <c r="C89" i="56"/>
  <c r="T89" i="56"/>
  <c r="R89" i="57"/>
  <c r="R89" i="59"/>
  <c r="R89" i="58"/>
  <c r="R89" i="60"/>
  <c r="AC89" i="60"/>
  <c r="AE89" i="60" s="1"/>
  <c r="AC89" i="57"/>
  <c r="AE89" i="57" s="1"/>
  <c r="AC89" i="58"/>
  <c r="AE89" i="58" s="1"/>
  <c r="AE89" i="56"/>
  <c r="AC89" i="59"/>
  <c r="AE89" i="59" s="1"/>
  <c r="W89" i="60"/>
  <c r="Y89" i="60" s="1"/>
  <c r="W89" i="57"/>
  <c r="Y89" i="57" s="1"/>
  <c r="W89" i="58"/>
  <c r="Y89" i="58" s="1"/>
  <c r="W89" i="59"/>
  <c r="Y89" i="59" s="1"/>
  <c r="Y89" i="56"/>
  <c r="AF89" i="56"/>
  <c r="AD89" i="57"/>
  <c r="AD89" i="60"/>
  <c r="AD89" i="58"/>
  <c r="AD89" i="59"/>
  <c r="F89" i="56"/>
  <c r="Z89" i="56"/>
  <c r="D89" i="56"/>
  <c r="X89" i="57"/>
  <c r="X89" i="58"/>
  <c r="X89" i="59"/>
  <c r="X89" i="60"/>
  <c r="H89" i="68"/>
  <c r="Q89" i="58"/>
  <c r="S89" i="58" s="1"/>
  <c r="Q89" i="60"/>
  <c r="S89" i="60" s="1"/>
  <c r="Q89" i="57"/>
  <c r="S89" i="57" s="1"/>
  <c r="S89" i="56"/>
  <c r="Q89" i="59"/>
  <c r="S89" i="59" s="1"/>
  <c r="AI89" i="59"/>
  <c r="AK89" i="59" s="1"/>
  <c r="AI89" i="58"/>
  <c r="AK89" i="58" s="1"/>
  <c r="AI89" i="60"/>
  <c r="AK89" i="60" s="1"/>
  <c r="AK89" i="56"/>
  <c r="AI89" i="57"/>
  <c r="AK89" i="57" s="1"/>
  <c r="D44" i="51"/>
  <c r="AR44" i="49"/>
  <c r="AY44" i="49"/>
  <c r="O44" i="49"/>
  <c r="AV43" i="49"/>
  <c r="Q44" i="49"/>
  <c r="C44" i="51"/>
  <c r="AQ44" i="49"/>
  <c r="N44" i="49"/>
  <c r="AX44" i="49"/>
  <c r="M44" i="49"/>
  <c r="AW44" i="49"/>
  <c r="B44" i="51"/>
  <c r="AP44" i="49"/>
  <c r="R44" i="49"/>
  <c r="M44" i="35"/>
  <c r="C44" i="35" s="1"/>
  <c r="K44" i="49"/>
  <c r="O44" i="33"/>
  <c r="F44" i="51"/>
  <c r="BA44" i="49"/>
  <c r="AT44" i="49"/>
  <c r="AS44" i="49"/>
  <c r="E44" i="51"/>
  <c r="AZ44" i="49"/>
  <c r="P44" i="49"/>
  <c r="AL89" i="60" l="1"/>
  <c r="AM90" i="60" s="1"/>
  <c r="E89" i="60"/>
  <c r="Z89" i="60"/>
  <c r="AA90" i="60" s="1"/>
  <c r="D89" i="60"/>
  <c r="AF89" i="60"/>
  <c r="F89" i="60"/>
  <c r="T89" i="60"/>
  <c r="U90" i="60" s="1"/>
  <c r="C89" i="60"/>
  <c r="B89" i="60" s="1"/>
  <c r="B89" i="56"/>
  <c r="H89" i="56" s="1"/>
  <c r="J89" i="56" s="1"/>
  <c r="T89" i="59"/>
  <c r="C89" i="59"/>
  <c r="AF89" i="59"/>
  <c r="AG90" i="59" s="1"/>
  <c r="F89" i="59"/>
  <c r="Z89" i="59"/>
  <c r="AA90" i="59" s="1"/>
  <c r="D89" i="59"/>
  <c r="AL89" i="59"/>
  <c r="AM90" i="59" s="1"/>
  <c r="E89" i="59"/>
  <c r="AG90" i="56"/>
  <c r="U90" i="56"/>
  <c r="AG90" i="60"/>
  <c r="Z89" i="58"/>
  <c r="AA90" i="58" s="1"/>
  <c r="D89" i="58"/>
  <c r="F89" i="57"/>
  <c r="AF89" i="57"/>
  <c r="AG90" i="57" s="1"/>
  <c r="AF89" i="58"/>
  <c r="AG90" i="58" s="1"/>
  <c r="F89" i="58"/>
  <c r="Z89" i="57"/>
  <c r="AA90" i="57" s="1"/>
  <c r="D89" i="57"/>
  <c r="AL89" i="58"/>
  <c r="AM90" i="58" s="1"/>
  <c r="E89" i="58"/>
  <c r="T89" i="58"/>
  <c r="U90" i="58" s="1"/>
  <c r="C89" i="58"/>
  <c r="AA90" i="56"/>
  <c r="U90" i="59"/>
  <c r="E89" i="57"/>
  <c r="AL89" i="57"/>
  <c r="AM90" i="57" s="1"/>
  <c r="T89" i="57"/>
  <c r="U90" i="57" s="1"/>
  <c r="C89" i="57"/>
  <c r="K44" i="51"/>
  <c r="Q44" i="51"/>
  <c r="M44" i="51"/>
  <c r="G44" i="51"/>
  <c r="N44" i="51"/>
  <c r="H44" i="51"/>
  <c r="I44" i="51"/>
  <c r="O44" i="51"/>
  <c r="J44" i="51"/>
  <c r="P44" i="51"/>
  <c r="S44" i="35"/>
  <c r="Y44" i="35"/>
  <c r="H44" i="35"/>
  <c r="AE44" i="35" s="1"/>
  <c r="C44" i="33"/>
  <c r="Q44" i="33"/>
  <c r="E44" i="33" s="1"/>
  <c r="AC44" i="33" s="1"/>
  <c r="R44" i="33"/>
  <c r="F44" i="33" s="1"/>
  <c r="AD44" i="33" s="1"/>
  <c r="S44" i="33"/>
  <c r="G44" i="33" s="1"/>
  <c r="AE44" i="33" s="1"/>
  <c r="P44" i="33"/>
  <c r="D44" i="33" s="1"/>
  <c r="AB44" i="33" s="1"/>
  <c r="L44" i="51"/>
  <c r="R44" i="51"/>
  <c r="N44" i="35"/>
  <c r="T44" i="49"/>
  <c r="S44" i="49"/>
  <c r="U44" i="49"/>
  <c r="V44" i="49"/>
  <c r="G89" i="56" l="1"/>
  <c r="H89" i="60"/>
  <c r="J89" i="60" s="1"/>
  <c r="I90" i="60" s="1"/>
  <c r="G89" i="60"/>
  <c r="B89" i="59"/>
  <c r="B89" i="58"/>
  <c r="B89" i="57"/>
  <c r="I90" i="56"/>
  <c r="I44" i="33"/>
  <c r="H44" i="49"/>
  <c r="H44" i="33"/>
  <c r="N44" i="33"/>
  <c r="M44" i="33"/>
  <c r="L44" i="33"/>
  <c r="O44" i="35"/>
  <c r="D44" i="35"/>
  <c r="AA44" i="33"/>
  <c r="J44" i="33"/>
  <c r="Z44" i="33"/>
  <c r="S44" i="51"/>
  <c r="T44" i="51" s="1"/>
  <c r="T44" i="33"/>
  <c r="K44" i="33"/>
  <c r="K89" i="60" l="1"/>
  <c r="H89" i="59"/>
  <c r="J89" i="59" s="1"/>
  <c r="I90" i="59" s="1"/>
  <c r="G89" i="59"/>
  <c r="K89" i="56"/>
  <c r="H89" i="57"/>
  <c r="J89" i="57" s="1"/>
  <c r="G89" i="57"/>
  <c r="H89" i="58"/>
  <c r="J89" i="58" s="1"/>
  <c r="I90" i="58" s="1"/>
  <c r="G89" i="58"/>
  <c r="AF44" i="33"/>
  <c r="AK44" i="33"/>
  <c r="Y44" i="33"/>
  <c r="I44" i="35"/>
  <c r="AF44" i="35" s="1"/>
  <c r="Z44" i="35"/>
  <c r="T44" i="35"/>
  <c r="AH44" i="33"/>
  <c r="V44" i="33"/>
  <c r="P44" i="35"/>
  <c r="E44" i="35"/>
  <c r="AI44" i="33"/>
  <c r="W44" i="33"/>
  <c r="AJ44" i="33"/>
  <c r="X44" i="33"/>
  <c r="U44" i="33"/>
  <c r="AG44" i="33"/>
  <c r="K89" i="59" l="1"/>
  <c r="I90" i="57"/>
  <c r="G89" i="68"/>
  <c r="K89" i="58"/>
  <c r="AL44" i="33"/>
  <c r="AM44" i="33" s="1"/>
  <c r="L44" i="49" s="1"/>
  <c r="Q44" i="35"/>
  <c r="G44" i="35" s="1"/>
  <c r="F44" i="35"/>
  <c r="J44" i="35"/>
  <c r="AG44" i="35" s="1"/>
  <c r="AA44" i="35"/>
  <c r="U44" i="35"/>
  <c r="H90" i="68" l="1"/>
  <c r="K89" i="57"/>
  <c r="Q90" i="56"/>
  <c r="F90" i="68"/>
  <c r="AJ90" i="56"/>
  <c r="W90" i="56"/>
  <c r="AI90" i="56"/>
  <c r="B90" i="68"/>
  <c r="E90" i="68"/>
  <c r="D90" i="68"/>
  <c r="C90" i="68"/>
  <c r="AC90" i="56"/>
  <c r="X90" i="56"/>
  <c r="R90" i="56"/>
  <c r="AD90" i="56"/>
  <c r="V44" i="35"/>
  <c r="AB44" i="35"/>
  <c r="K44" i="35"/>
  <c r="AH44" i="35" s="1"/>
  <c r="X44" i="35"/>
  <c r="W44" i="35"/>
  <c r="L44" i="35"/>
  <c r="AI44" i="35" s="1"/>
  <c r="AC44" i="35"/>
  <c r="R44" i="35"/>
  <c r="F90" i="56" l="1"/>
  <c r="AD90" i="60"/>
  <c r="AD90" i="57"/>
  <c r="AF90" i="56"/>
  <c r="AD90" i="59"/>
  <c r="AD90" i="58"/>
  <c r="AK90" i="56"/>
  <c r="AI90" i="60"/>
  <c r="AK90" i="60" s="1"/>
  <c r="AI90" i="59"/>
  <c r="AK90" i="59" s="1"/>
  <c r="AI90" i="57"/>
  <c r="AK90" i="57" s="1"/>
  <c r="AI90" i="58"/>
  <c r="AK90" i="58" s="1"/>
  <c r="R90" i="60"/>
  <c r="C90" i="56"/>
  <c r="R90" i="59"/>
  <c r="R90" i="58"/>
  <c r="R90" i="57"/>
  <c r="T90" i="56"/>
  <c r="W90" i="59"/>
  <c r="Y90" i="59" s="1"/>
  <c r="W90" i="57"/>
  <c r="Y90" i="57" s="1"/>
  <c r="W90" i="58"/>
  <c r="Y90" i="58" s="1"/>
  <c r="W90" i="60"/>
  <c r="Y90" i="60" s="1"/>
  <c r="Y90" i="56"/>
  <c r="D90" i="56"/>
  <c r="X90" i="57"/>
  <c r="X90" i="59"/>
  <c r="X90" i="60"/>
  <c r="Z90" i="56"/>
  <c r="X90" i="58"/>
  <c r="AC90" i="57"/>
  <c r="AE90" i="57" s="1"/>
  <c r="AC90" i="60"/>
  <c r="AE90" i="60" s="1"/>
  <c r="AE90" i="56"/>
  <c r="AC90" i="59"/>
  <c r="AE90" i="59" s="1"/>
  <c r="AC90" i="58"/>
  <c r="AE90" i="58" s="1"/>
  <c r="AJ90" i="57"/>
  <c r="AJ90" i="60"/>
  <c r="AJ90" i="59"/>
  <c r="AL90" i="56"/>
  <c r="E90" i="56"/>
  <c r="AJ90" i="58"/>
  <c r="S90" i="56"/>
  <c r="Q90" i="59"/>
  <c r="S90" i="59" s="1"/>
  <c r="Q90" i="57"/>
  <c r="S90" i="57" s="1"/>
  <c r="Q90" i="58"/>
  <c r="S90" i="58" s="1"/>
  <c r="Q90" i="60"/>
  <c r="S90" i="60" s="1"/>
  <c r="AJ44" i="35"/>
  <c r="AD44" i="35"/>
  <c r="T90" i="60" l="1"/>
  <c r="C90" i="60"/>
  <c r="AF90" i="60"/>
  <c r="F90" i="60"/>
  <c r="AL90" i="60"/>
  <c r="E90" i="60"/>
  <c r="Z90" i="60"/>
  <c r="AA91" i="60" s="1"/>
  <c r="D90" i="60"/>
  <c r="AA91" i="56"/>
  <c r="T90" i="59"/>
  <c r="U91" i="59" s="1"/>
  <c r="C90" i="59"/>
  <c r="AF90" i="59"/>
  <c r="AG91" i="59" s="1"/>
  <c r="F90" i="59"/>
  <c r="AM91" i="60"/>
  <c r="AL90" i="59"/>
  <c r="AM91" i="59" s="1"/>
  <c r="E90" i="59"/>
  <c r="Z90" i="59"/>
  <c r="AA91" i="59" s="1"/>
  <c r="D90" i="59"/>
  <c r="U91" i="60"/>
  <c r="AG91" i="56"/>
  <c r="AL90" i="58"/>
  <c r="AM91" i="58" s="1"/>
  <c r="E90" i="58"/>
  <c r="T90" i="57"/>
  <c r="U91" i="57" s="1"/>
  <c r="C90" i="57"/>
  <c r="T90" i="58"/>
  <c r="U91" i="58" s="1"/>
  <c r="C90" i="58"/>
  <c r="AM91" i="56"/>
  <c r="AF90" i="58"/>
  <c r="AG91" i="58" s="1"/>
  <c r="F90" i="58"/>
  <c r="Z90" i="58"/>
  <c r="AA91" i="58" s="1"/>
  <c r="D90" i="58"/>
  <c r="B90" i="56"/>
  <c r="AL90" i="57"/>
  <c r="AM91" i="57" s="1"/>
  <c r="E90" i="57"/>
  <c r="AF90" i="57"/>
  <c r="AG91" i="57" s="1"/>
  <c r="F90" i="57"/>
  <c r="AG91" i="60"/>
  <c r="Z90" i="57"/>
  <c r="AA91" i="57" s="1"/>
  <c r="D90" i="57"/>
  <c r="U91" i="56"/>
  <c r="AK44" i="35"/>
  <c r="B90" i="60" l="1"/>
  <c r="B90" i="59"/>
  <c r="B90" i="57"/>
  <c r="H90" i="57" s="1"/>
  <c r="J90" i="57" s="1"/>
  <c r="I91" i="57" s="1"/>
  <c r="K90" i="57" s="1"/>
  <c r="H90" i="56"/>
  <c r="J90" i="56" s="1"/>
  <c r="G90" i="56"/>
  <c r="B90" i="58"/>
  <c r="AU44" i="49"/>
  <c r="F45" i="49"/>
  <c r="D45" i="49"/>
  <c r="J44" i="49"/>
  <c r="G45" i="49"/>
  <c r="E45" i="49"/>
  <c r="C45" i="49"/>
  <c r="H90" i="60" l="1"/>
  <c r="J90" i="60" s="1"/>
  <c r="I91" i="60" s="1"/>
  <c r="G90" i="60"/>
  <c r="G90" i="57"/>
  <c r="H90" i="59"/>
  <c r="J90" i="59" s="1"/>
  <c r="I91" i="59" s="1"/>
  <c r="G90" i="59"/>
  <c r="I91" i="56"/>
  <c r="H90" i="58"/>
  <c r="J90" i="58" s="1"/>
  <c r="I91" i="58" s="1"/>
  <c r="G90" i="58"/>
  <c r="AS45" i="49"/>
  <c r="E45" i="51"/>
  <c r="AZ45" i="49"/>
  <c r="P45" i="49"/>
  <c r="M45" i="35"/>
  <c r="C45" i="35" s="1"/>
  <c r="AW45" i="49"/>
  <c r="O45" i="33"/>
  <c r="AP45" i="49"/>
  <c r="B45" i="51"/>
  <c r="K45" i="49"/>
  <c r="R45" i="49"/>
  <c r="M45" i="49"/>
  <c r="AR45" i="49"/>
  <c r="D45" i="51"/>
  <c r="O45" i="49"/>
  <c r="AY45" i="49"/>
  <c r="BA45" i="49"/>
  <c r="AT45" i="49"/>
  <c r="Q45" i="49"/>
  <c r="F45" i="51"/>
  <c r="AV44" i="49"/>
  <c r="N45" i="49"/>
  <c r="AQ45" i="49"/>
  <c r="C45" i="51"/>
  <c r="AX45" i="49"/>
  <c r="K90" i="60" l="1"/>
  <c r="K90" i="59"/>
  <c r="K90" i="58"/>
  <c r="G90" i="68"/>
  <c r="AJ91" i="56"/>
  <c r="AI91" i="56"/>
  <c r="D91" i="68"/>
  <c r="C91" i="68"/>
  <c r="AC91" i="56"/>
  <c r="AD91" i="56"/>
  <c r="X91" i="56"/>
  <c r="R91" i="56"/>
  <c r="W91" i="56"/>
  <c r="B91" i="68"/>
  <c r="F91" i="68"/>
  <c r="Q91" i="56"/>
  <c r="E91" i="68"/>
  <c r="K90" i="56"/>
  <c r="Q45" i="51"/>
  <c r="K45" i="51"/>
  <c r="S45" i="33"/>
  <c r="G45" i="33" s="1"/>
  <c r="AE45" i="33" s="1"/>
  <c r="P45" i="33"/>
  <c r="D45" i="33" s="1"/>
  <c r="AB45" i="33" s="1"/>
  <c r="R45" i="33"/>
  <c r="F45" i="33" s="1"/>
  <c r="AD45" i="33" s="1"/>
  <c r="Q45" i="33"/>
  <c r="E45" i="33" s="1"/>
  <c r="AC45" i="33" s="1"/>
  <c r="C45" i="33"/>
  <c r="P45" i="51"/>
  <c r="J45" i="51"/>
  <c r="H45" i="35"/>
  <c r="AE45" i="35" s="1"/>
  <c r="S45" i="35"/>
  <c r="Y45" i="35"/>
  <c r="L45" i="51"/>
  <c r="R45" i="51"/>
  <c r="N45" i="35"/>
  <c r="V45" i="49"/>
  <c r="T45" i="49"/>
  <c r="S45" i="49"/>
  <c r="U45" i="49"/>
  <c r="O45" i="51"/>
  <c r="I45" i="51"/>
  <c r="M45" i="51"/>
  <c r="H45" i="51"/>
  <c r="N45" i="51"/>
  <c r="G45" i="51"/>
  <c r="AK91" i="56" l="1"/>
  <c r="AI91" i="59"/>
  <c r="AK91" i="59" s="1"/>
  <c r="AI91" i="60"/>
  <c r="AK91" i="60" s="1"/>
  <c r="AI91" i="58"/>
  <c r="AK91" i="58" s="1"/>
  <c r="AI91" i="57"/>
  <c r="AK91" i="57" s="1"/>
  <c r="W91" i="58"/>
  <c r="Y91" i="58" s="1"/>
  <c r="Y91" i="56"/>
  <c r="W91" i="57"/>
  <c r="Y91" i="57" s="1"/>
  <c r="W91" i="60"/>
  <c r="Y91" i="60" s="1"/>
  <c r="W91" i="59"/>
  <c r="Y91" i="59" s="1"/>
  <c r="AJ91" i="57"/>
  <c r="AL91" i="56"/>
  <c r="AJ91" i="60"/>
  <c r="AJ91" i="59"/>
  <c r="E91" i="56"/>
  <c r="AJ91" i="58"/>
  <c r="C91" i="56"/>
  <c r="T91" i="56"/>
  <c r="R91" i="60"/>
  <c r="R91" i="59"/>
  <c r="R91" i="58"/>
  <c r="R91" i="57"/>
  <c r="AD91" i="58"/>
  <c r="AD91" i="57"/>
  <c r="AD91" i="59"/>
  <c r="F91" i="56"/>
  <c r="AD91" i="60"/>
  <c r="AF91" i="56"/>
  <c r="Q91" i="59"/>
  <c r="S91" i="59" s="1"/>
  <c r="S91" i="56"/>
  <c r="Q91" i="57"/>
  <c r="S91" i="57" s="1"/>
  <c r="Q91" i="60"/>
  <c r="S91" i="60" s="1"/>
  <c r="Q91" i="58"/>
  <c r="S91" i="58" s="1"/>
  <c r="H91" i="68"/>
  <c r="X91" i="60"/>
  <c r="Z91" i="56"/>
  <c r="X91" i="57"/>
  <c r="X91" i="59"/>
  <c r="D91" i="56"/>
  <c r="X91" i="58"/>
  <c r="AE91" i="56"/>
  <c r="AC91" i="60"/>
  <c r="AE91" i="60" s="1"/>
  <c r="AC91" i="59"/>
  <c r="AE91" i="59" s="1"/>
  <c r="AC91" i="57"/>
  <c r="AE91" i="57" s="1"/>
  <c r="AC91" i="58"/>
  <c r="AE91" i="58" s="1"/>
  <c r="I45" i="33"/>
  <c r="H45" i="49"/>
  <c r="T45" i="33"/>
  <c r="H45" i="33"/>
  <c r="O45" i="35"/>
  <c r="D45" i="35"/>
  <c r="AA45" i="33"/>
  <c r="Z45" i="33"/>
  <c r="J45" i="33"/>
  <c r="L45" i="33"/>
  <c r="M45" i="33"/>
  <c r="K45" i="33"/>
  <c r="S45" i="51"/>
  <c r="T45" i="51" s="1"/>
  <c r="N45" i="33"/>
  <c r="T91" i="60" l="1"/>
  <c r="C91" i="60"/>
  <c r="AF91" i="60"/>
  <c r="AG92" i="60" s="1"/>
  <c r="F91" i="60"/>
  <c r="AL91" i="60"/>
  <c r="AM92" i="60" s="1"/>
  <c r="E91" i="60"/>
  <c r="Z91" i="60"/>
  <c r="AA92" i="60" s="1"/>
  <c r="D91" i="60"/>
  <c r="Z91" i="59"/>
  <c r="AA92" i="59" s="1"/>
  <c r="D91" i="59"/>
  <c r="AL91" i="59"/>
  <c r="AM92" i="59" s="1"/>
  <c r="E91" i="59"/>
  <c r="AF91" i="59"/>
  <c r="AG92" i="59" s="1"/>
  <c r="F91" i="59"/>
  <c r="T91" i="59"/>
  <c r="U92" i="59" s="1"/>
  <c r="C91" i="59"/>
  <c r="AM92" i="56"/>
  <c r="T91" i="57"/>
  <c r="U92" i="57" s="1"/>
  <c r="C91" i="57"/>
  <c r="T91" i="58"/>
  <c r="U92" i="58" s="1"/>
  <c r="C91" i="58"/>
  <c r="AF91" i="58"/>
  <c r="AG92" i="58" s="1"/>
  <c r="F91" i="58"/>
  <c r="Z91" i="58"/>
  <c r="AA92" i="58" s="1"/>
  <c r="D91" i="58"/>
  <c r="AF91" i="57"/>
  <c r="AG92" i="57" s="1"/>
  <c r="F91" i="57"/>
  <c r="U92" i="60"/>
  <c r="AL91" i="57"/>
  <c r="AM92" i="57" s="1"/>
  <c r="E91" i="57"/>
  <c r="AA92" i="56"/>
  <c r="U92" i="56"/>
  <c r="AL91" i="58"/>
  <c r="AM92" i="58" s="1"/>
  <c r="E91" i="58"/>
  <c r="Z91" i="57"/>
  <c r="AA92" i="57" s="1"/>
  <c r="D91" i="57"/>
  <c r="AG92" i="56"/>
  <c r="B91" i="56"/>
  <c r="Z45" i="35"/>
  <c r="I45" i="35"/>
  <c r="AF45" i="35" s="1"/>
  <c r="T45" i="35"/>
  <c r="AK45" i="33"/>
  <c r="Y45" i="33"/>
  <c r="P45" i="35"/>
  <c r="E45" i="35"/>
  <c r="AI45" i="33"/>
  <c r="W45" i="33"/>
  <c r="AG45" i="33"/>
  <c r="U45" i="33"/>
  <c r="AH45" i="33"/>
  <c r="V45" i="33"/>
  <c r="X45" i="33"/>
  <c r="AJ45" i="33"/>
  <c r="AF45" i="33"/>
  <c r="B91" i="60" l="1"/>
  <c r="B91" i="58"/>
  <c r="G91" i="58" s="1"/>
  <c r="B91" i="59"/>
  <c r="B91" i="57"/>
  <c r="H91" i="56"/>
  <c r="J91" i="56" s="1"/>
  <c r="G91" i="56"/>
  <c r="J45" i="35"/>
  <c r="AG45" i="35" s="1"/>
  <c r="U45" i="35"/>
  <c r="AA45" i="35"/>
  <c r="Q45" i="35"/>
  <c r="F45" i="35"/>
  <c r="AL45" i="33"/>
  <c r="AM45" i="33" s="1"/>
  <c r="L45" i="49" s="1"/>
  <c r="H91" i="60" l="1"/>
  <c r="J91" i="60" s="1"/>
  <c r="I92" i="60" s="1"/>
  <c r="G91" i="60"/>
  <c r="H91" i="58"/>
  <c r="J91" i="58" s="1"/>
  <c r="I92" i="58" s="1"/>
  <c r="K91" i="58" s="1"/>
  <c r="G91" i="59"/>
  <c r="H91" i="59"/>
  <c r="J91" i="59" s="1"/>
  <c r="I92" i="59" s="1"/>
  <c r="H91" i="57"/>
  <c r="J91" i="57" s="1"/>
  <c r="I92" i="57" s="1"/>
  <c r="G91" i="57"/>
  <c r="I92" i="56"/>
  <c r="V45" i="35"/>
  <c r="AB45" i="35"/>
  <c r="K45" i="35"/>
  <c r="AH45" i="35" s="1"/>
  <c r="G45" i="35"/>
  <c r="R45" i="35"/>
  <c r="K91" i="60" l="1"/>
  <c r="G91" i="68"/>
  <c r="H92" i="68" s="1"/>
  <c r="K91" i="59"/>
  <c r="Q92" i="56"/>
  <c r="R92" i="56"/>
  <c r="AI92" i="56"/>
  <c r="E92" i="68"/>
  <c r="AC92" i="56"/>
  <c r="D92" i="68"/>
  <c r="B92" i="68"/>
  <c r="X92" i="56"/>
  <c r="K91" i="56"/>
  <c r="C92" i="68"/>
  <c r="F92" i="68"/>
  <c r="W92" i="56"/>
  <c r="AD92" i="56"/>
  <c r="AJ92" i="56"/>
  <c r="K91" i="57"/>
  <c r="W45" i="35"/>
  <c r="AC45" i="35"/>
  <c r="AD45" i="35" s="1"/>
  <c r="L45" i="35"/>
  <c r="AI45" i="35" s="1"/>
  <c r="AJ45" i="35" s="1"/>
  <c r="X45" i="35"/>
  <c r="Q92" i="58" l="1"/>
  <c r="S92" i="58" s="1"/>
  <c r="Q92" i="60"/>
  <c r="S92" i="60" s="1"/>
  <c r="Q92" i="57"/>
  <c r="S92" i="57" s="1"/>
  <c r="Q92" i="59"/>
  <c r="S92" i="59" s="1"/>
  <c r="S92" i="56"/>
  <c r="X92" i="57"/>
  <c r="Z92" i="56"/>
  <c r="X92" i="60"/>
  <c r="X92" i="58"/>
  <c r="D92" i="56"/>
  <c r="X92" i="59"/>
  <c r="AJ92" i="58"/>
  <c r="E92" i="56"/>
  <c r="AJ92" i="57"/>
  <c r="AJ92" i="59"/>
  <c r="AL92" i="56"/>
  <c r="AJ92" i="60"/>
  <c r="AF92" i="56"/>
  <c r="F92" i="56"/>
  <c r="AD92" i="59"/>
  <c r="AD92" i="58"/>
  <c r="AD92" i="60"/>
  <c r="AD92" i="57"/>
  <c r="AC92" i="59"/>
  <c r="AE92" i="59" s="1"/>
  <c r="AC92" i="60"/>
  <c r="AE92" i="60" s="1"/>
  <c r="AE92" i="56"/>
  <c r="AC92" i="57"/>
  <c r="AE92" i="57" s="1"/>
  <c r="AC92" i="58"/>
  <c r="AE92" i="58" s="1"/>
  <c r="Y92" i="56"/>
  <c r="W92" i="59"/>
  <c r="Y92" i="59" s="1"/>
  <c r="W92" i="58"/>
  <c r="Y92" i="58" s="1"/>
  <c r="W92" i="60"/>
  <c r="Y92" i="60" s="1"/>
  <c r="W92" i="57"/>
  <c r="Y92" i="57" s="1"/>
  <c r="AI92" i="57"/>
  <c r="AK92" i="57" s="1"/>
  <c r="AI92" i="60"/>
  <c r="AK92" i="60" s="1"/>
  <c r="AI92" i="58"/>
  <c r="AK92" i="58" s="1"/>
  <c r="AI92" i="59"/>
  <c r="AK92" i="59" s="1"/>
  <c r="AK92" i="56"/>
  <c r="T92" i="56"/>
  <c r="U93" i="56" s="1"/>
  <c r="R92" i="57"/>
  <c r="R92" i="59"/>
  <c r="C92" i="56"/>
  <c r="R92" i="58"/>
  <c r="R92" i="60"/>
  <c r="AK45" i="35"/>
  <c r="AA93" i="56" l="1"/>
  <c r="AL92" i="60"/>
  <c r="E92" i="60"/>
  <c r="T92" i="60"/>
  <c r="U93" i="60" s="1"/>
  <c r="C92" i="60"/>
  <c r="Z92" i="60"/>
  <c r="AA93" i="60" s="1"/>
  <c r="D92" i="60"/>
  <c r="AF92" i="60"/>
  <c r="AG93" i="60" s="1"/>
  <c r="F92" i="60"/>
  <c r="T92" i="59"/>
  <c r="U93" i="59" s="1"/>
  <c r="C92" i="59"/>
  <c r="AM93" i="56"/>
  <c r="Z92" i="59"/>
  <c r="AA93" i="59" s="1"/>
  <c r="D92" i="59"/>
  <c r="AL92" i="59"/>
  <c r="AM93" i="59" s="1"/>
  <c r="E92" i="59"/>
  <c r="AF92" i="59"/>
  <c r="F92" i="59"/>
  <c r="B92" i="56"/>
  <c r="G92" i="56" s="1"/>
  <c r="AF92" i="57"/>
  <c r="AG93" i="57" s="1"/>
  <c r="F92" i="57"/>
  <c r="AL92" i="57"/>
  <c r="AM93" i="57" s="1"/>
  <c r="E92" i="57"/>
  <c r="Z92" i="57"/>
  <c r="AA93" i="57" s="1"/>
  <c r="D92" i="57"/>
  <c r="AF92" i="58"/>
  <c r="AG93" i="58" s="1"/>
  <c r="F92" i="58"/>
  <c r="T92" i="58"/>
  <c r="U93" i="58" s="1"/>
  <c r="C92" i="58"/>
  <c r="AG93" i="59"/>
  <c r="AL92" i="58"/>
  <c r="AM93" i="58" s="1"/>
  <c r="E92" i="58"/>
  <c r="AG93" i="56"/>
  <c r="T92" i="57"/>
  <c r="U93" i="57" s="1"/>
  <c r="C92" i="57"/>
  <c r="AM93" i="60"/>
  <c r="Z92" i="58"/>
  <c r="AA93" i="58" s="1"/>
  <c r="D92" i="58"/>
  <c r="AU45" i="49"/>
  <c r="D46" i="49"/>
  <c r="E46" i="49"/>
  <c r="G46" i="49"/>
  <c r="J45" i="49"/>
  <c r="C46" i="49"/>
  <c r="F46" i="49"/>
  <c r="B92" i="60" l="1"/>
  <c r="B92" i="58"/>
  <c r="H92" i="58" s="1"/>
  <c r="J92" i="58" s="1"/>
  <c r="I93" i="58" s="1"/>
  <c r="H92" i="56"/>
  <c r="J92" i="56" s="1"/>
  <c r="I93" i="56" s="1"/>
  <c r="B92" i="59"/>
  <c r="B92" i="57"/>
  <c r="H92" i="57" s="1"/>
  <c r="J92" i="57" s="1"/>
  <c r="I93" i="57" s="1"/>
  <c r="K92" i="57" s="1"/>
  <c r="AS46" i="49"/>
  <c r="E46" i="51"/>
  <c r="AZ46" i="49"/>
  <c r="P46" i="49"/>
  <c r="AP46" i="49"/>
  <c r="B46" i="51"/>
  <c r="O46" i="33"/>
  <c r="M46" i="35"/>
  <c r="M46" i="49"/>
  <c r="R46" i="49"/>
  <c r="K46" i="49"/>
  <c r="AW46" i="49"/>
  <c r="AV45" i="49"/>
  <c r="F46" i="51"/>
  <c r="AT46" i="49"/>
  <c r="BA46" i="49"/>
  <c r="Q46" i="49"/>
  <c r="D46" i="51"/>
  <c r="AR46" i="49"/>
  <c r="AY46" i="49"/>
  <c r="O46" i="49"/>
  <c r="C46" i="51"/>
  <c r="N46" i="49"/>
  <c r="AX46" i="49"/>
  <c r="AQ46" i="49"/>
  <c r="G92" i="60" l="1"/>
  <c r="H92" i="60"/>
  <c r="J92" i="60" s="1"/>
  <c r="I93" i="60" s="1"/>
  <c r="AJ93" i="56" s="1"/>
  <c r="G92" i="58"/>
  <c r="G92" i="59"/>
  <c r="H92" i="59"/>
  <c r="J92" i="59" s="1"/>
  <c r="I93" i="59" s="1"/>
  <c r="G92" i="57"/>
  <c r="K92" i="56"/>
  <c r="AC93" i="56"/>
  <c r="K92" i="58"/>
  <c r="I46" i="51"/>
  <c r="O46" i="51"/>
  <c r="M46" i="51"/>
  <c r="H46" i="51"/>
  <c r="N46" i="51"/>
  <c r="G46" i="51"/>
  <c r="L46" i="51"/>
  <c r="R46" i="51"/>
  <c r="S46" i="49"/>
  <c r="T46" i="49"/>
  <c r="U46" i="49"/>
  <c r="V46" i="49"/>
  <c r="J46" i="51"/>
  <c r="P46" i="51"/>
  <c r="C46" i="35"/>
  <c r="N46" i="35"/>
  <c r="K46" i="51"/>
  <c r="Q46" i="51"/>
  <c r="C46" i="33"/>
  <c r="S46" i="33"/>
  <c r="G46" i="33" s="1"/>
  <c r="AE46" i="33" s="1"/>
  <c r="P46" i="33"/>
  <c r="D46" i="33" s="1"/>
  <c r="AB46" i="33" s="1"/>
  <c r="Q46" i="33"/>
  <c r="E46" i="33" s="1"/>
  <c r="AC46" i="33" s="1"/>
  <c r="R46" i="33"/>
  <c r="F46" i="33" s="1"/>
  <c r="AD46" i="33" s="1"/>
  <c r="W93" i="56" l="1"/>
  <c r="K92" i="60"/>
  <c r="E93" i="68"/>
  <c r="AI93" i="56"/>
  <c r="AI93" i="60" s="1"/>
  <c r="AK93" i="60" s="1"/>
  <c r="X93" i="56"/>
  <c r="Z93" i="56" s="1"/>
  <c r="B93" i="68"/>
  <c r="Q93" i="56"/>
  <c r="Q93" i="58" s="1"/>
  <c r="S93" i="58" s="1"/>
  <c r="C93" i="68"/>
  <c r="G92" i="68"/>
  <c r="D93" i="68"/>
  <c r="F93" i="68"/>
  <c r="R93" i="56"/>
  <c r="R93" i="60" s="1"/>
  <c r="AD93" i="56"/>
  <c r="F93" i="56" s="1"/>
  <c r="K92" i="59"/>
  <c r="R93" i="59"/>
  <c r="C93" i="56"/>
  <c r="AI93" i="59"/>
  <c r="AK93" i="59" s="1"/>
  <c r="AI93" i="57"/>
  <c r="AK93" i="57" s="1"/>
  <c r="X93" i="60"/>
  <c r="X93" i="59"/>
  <c r="AF93" i="56"/>
  <c r="AD93" i="58"/>
  <c r="Y93" i="56"/>
  <c r="W93" i="58"/>
  <c r="Y93" i="58" s="1"/>
  <c r="W93" i="59"/>
  <c r="Y93" i="59" s="1"/>
  <c r="W93" i="60"/>
  <c r="Y93" i="60" s="1"/>
  <c r="W93" i="57"/>
  <c r="Y93" i="57" s="1"/>
  <c r="AJ93" i="60"/>
  <c r="E93" i="56"/>
  <c r="AJ93" i="59"/>
  <c r="AJ93" i="57"/>
  <c r="AL93" i="56"/>
  <c r="AJ93" i="58"/>
  <c r="AC93" i="58"/>
  <c r="AE93" i="58" s="1"/>
  <c r="AC93" i="59"/>
  <c r="AE93" i="59" s="1"/>
  <c r="AC93" i="57"/>
  <c r="AE93" i="57" s="1"/>
  <c r="AE93" i="56"/>
  <c r="AC93" i="60"/>
  <c r="AE93" i="60" s="1"/>
  <c r="I46" i="33"/>
  <c r="H46" i="49"/>
  <c r="H46" i="33"/>
  <c r="T46" i="33"/>
  <c r="O46" i="35"/>
  <c r="D46" i="35"/>
  <c r="L46" i="33"/>
  <c r="H46" i="35"/>
  <c r="AE46" i="35" s="1"/>
  <c r="Y46" i="35"/>
  <c r="S46" i="35"/>
  <c r="K46" i="33"/>
  <c r="N46" i="33"/>
  <c r="S46" i="51"/>
  <c r="T46" i="51" s="1"/>
  <c r="AA46" i="33"/>
  <c r="Z46" i="33"/>
  <c r="J46" i="33"/>
  <c r="M46" i="33"/>
  <c r="AI93" i="58" l="1"/>
  <c r="AK93" i="58" s="1"/>
  <c r="AK93" i="56"/>
  <c r="S93" i="56"/>
  <c r="T93" i="60"/>
  <c r="C93" i="60"/>
  <c r="Q93" i="59"/>
  <c r="S93" i="59" s="1"/>
  <c r="AL93" i="60"/>
  <c r="AM94" i="60" s="1"/>
  <c r="E93" i="60"/>
  <c r="Q93" i="60"/>
  <c r="S93" i="60" s="1"/>
  <c r="Z93" i="60"/>
  <c r="D93" i="60"/>
  <c r="AD93" i="57"/>
  <c r="AF93" i="57" s="1"/>
  <c r="AG94" i="57" s="1"/>
  <c r="X93" i="58"/>
  <c r="Z93" i="58" s="1"/>
  <c r="AA94" i="58" s="1"/>
  <c r="R93" i="58"/>
  <c r="T93" i="58" s="1"/>
  <c r="U94" i="58" s="1"/>
  <c r="AD93" i="59"/>
  <c r="F93" i="59" s="1"/>
  <c r="AD93" i="60"/>
  <c r="D93" i="56"/>
  <c r="B93" i="56" s="1"/>
  <c r="T93" i="56"/>
  <c r="X93" i="57"/>
  <c r="R93" i="57"/>
  <c r="T93" i="57" s="1"/>
  <c r="Q93" i="57"/>
  <c r="S93" i="57" s="1"/>
  <c r="H93" i="68"/>
  <c r="AA94" i="56"/>
  <c r="AL93" i="59"/>
  <c r="AM94" i="59" s="1"/>
  <c r="E93" i="59"/>
  <c r="Z93" i="59"/>
  <c r="AA94" i="59" s="1"/>
  <c r="D93" i="59"/>
  <c r="T93" i="59"/>
  <c r="C93" i="59"/>
  <c r="AM94" i="56"/>
  <c r="AA94" i="60"/>
  <c r="Z93" i="57"/>
  <c r="AA94" i="57" s="1"/>
  <c r="D93" i="57"/>
  <c r="E93" i="57"/>
  <c r="AL93" i="57"/>
  <c r="AM94" i="57" s="1"/>
  <c r="C93" i="57"/>
  <c r="AL93" i="58"/>
  <c r="AM94" i="58" s="1"/>
  <c r="E93" i="58"/>
  <c r="U94" i="56"/>
  <c r="AG94" i="56"/>
  <c r="AF93" i="58"/>
  <c r="AG94" i="58" s="1"/>
  <c r="F93" i="58"/>
  <c r="AF46" i="33"/>
  <c r="AG46" i="33"/>
  <c r="U46" i="33"/>
  <c r="AK46" i="33"/>
  <c r="Y46" i="33"/>
  <c r="AI46" i="33"/>
  <c r="W46" i="33"/>
  <c r="AJ46" i="33"/>
  <c r="X46" i="33"/>
  <c r="Z46" i="35"/>
  <c r="I46" i="35"/>
  <c r="AF46" i="35" s="1"/>
  <c r="T46" i="35"/>
  <c r="AH46" i="33"/>
  <c r="V46" i="33"/>
  <c r="P46" i="35"/>
  <c r="E46" i="35"/>
  <c r="U94" i="59" l="1"/>
  <c r="C93" i="58"/>
  <c r="AF93" i="59"/>
  <c r="AG94" i="59" s="1"/>
  <c r="U94" i="57"/>
  <c r="U94" i="60"/>
  <c r="F93" i="57"/>
  <c r="B93" i="57" s="1"/>
  <c r="D93" i="58"/>
  <c r="B93" i="58" s="1"/>
  <c r="AF93" i="60"/>
  <c r="AG94" i="60" s="1"/>
  <c r="F93" i="60"/>
  <c r="B93" i="60" s="1"/>
  <c r="B93" i="59"/>
  <c r="H93" i="59" s="1"/>
  <c r="J93" i="59" s="1"/>
  <c r="I94" i="59" s="1"/>
  <c r="G93" i="56"/>
  <c r="H93" i="56"/>
  <c r="J93" i="56" s="1"/>
  <c r="Q46" i="35"/>
  <c r="G46" i="35" s="1"/>
  <c r="F46" i="35"/>
  <c r="AL46" i="33"/>
  <c r="J46" i="35"/>
  <c r="AG46" i="35" s="1"/>
  <c r="U46" i="35"/>
  <c r="AA46" i="35"/>
  <c r="G93" i="59" l="1"/>
  <c r="H93" i="60"/>
  <c r="J93" i="60" s="1"/>
  <c r="I94" i="60" s="1"/>
  <c r="G93" i="60"/>
  <c r="K93" i="59"/>
  <c r="H93" i="57"/>
  <c r="J93" i="57" s="1"/>
  <c r="I94" i="57" s="1"/>
  <c r="K93" i="57" s="1"/>
  <c r="G93" i="57"/>
  <c r="I94" i="56"/>
  <c r="G93" i="58"/>
  <c r="H93" i="58"/>
  <c r="J93" i="58" s="1"/>
  <c r="I94" i="58" s="1"/>
  <c r="X46" i="35"/>
  <c r="R46" i="35"/>
  <c r="AM46" i="33"/>
  <c r="L46" i="49" s="1"/>
  <c r="AB46" i="35"/>
  <c r="K46" i="35"/>
  <c r="AH46" i="35" s="1"/>
  <c r="V46" i="35"/>
  <c r="L46" i="35"/>
  <c r="AI46" i="35" s="1"/>
  <c r="AC46" i="35"/>
  <c r="W46" i="35"/>
  <c r="K93" i="60" l="1"/>
  <c r="K93" i="58"/>
  <c r="G93" i="68"/>
  <c r="B94" i="68"/>
  <c r="K93" i="56"/>
  <c r="X94" i="56"/>
  <c r="W94" i="56"/>
  <c r="D94" i="68"/>
  <c r="R94" i="56"/>
  <c r="E94" i="68"/>
  <c r="AD94" i="56"/>
  <c r="C94" i="68"/>
  <c r="AC94" i="56"/>
  <c r="AJ94" i="56"/>
  <c r="Q94" i="56"/>
  <c r="F94" i="68"/>
  <c r="AI94" i="56"/>
  <c r="AD46" i="35"/>
  <c r="AJ46" i="35"/>
  <c r="Q94" i="60" l="1"/>
  <c r="S94" i="60" s="1"/>
  <c r="Q94" i="59"/>
  <c r="S94" i="59" s="1"/>
  <c r="Q94" i="58"/>
  <c r="S94" i="58" s="1"/>
  <c r="Q94" i="57"/>
  <c r="S94" i="57" s="1"/>
  <c r="S94" i="56"/>
  <c r="AJ94" i="57"/>
  <c r="AJ94" i="59"/>
  <c r="AJ94" i="60"/>
  <c r="E94" i="56"/>
  <c r="AJ94" i="58"/>
  <c r="AL94" i="56"/>
  <c r="AC94" i="57"/>
  <c r="AE94" i="57" s="1"/>
  <c r="AC94" i="58"/>
  <c r="AE94" i="58" s="1"/>
  <c r="AC94" i="59"/>
  <c r="AE94" i="59" s="1"/>
  <c r="AE94" i="56"/>
  <c r="AC94" i="60"/>
  <c r="AE94" i="60" s="1"/>
  <c r="Y94" i="56"/>
  <c r="W94" i="57"/>
  <c r="Y94" i="57" s="1"/>
  <c r="W94" i="59"/>
  <c r="Y94" i="59" s="1"/>
  <c r="W94" i="60"/>
  <c r="Y94" i="60" s="1"/>
  <c r="W94" i="58"/>
  <c r="Y94" i="58" s="1"/>
  <c r="X94" i="60"/>
  <c r="X94" i="59"/>
  <c r="Z94" i="56"/>
  <c r="X94" i="58"/>
  <c r="D94" i="56"/>
  <c r="X94" i="57"/>
  <c r="F94" i="56"/>
  <c r="AD94" i="60"/>
  <c r="AD94" i="57"/>
  <c r="AF94" i="56"/>
  <c r="AG95" i="56" s="1"/>
  <c r="AD94" i="59"/>
  <c r="AD94" i="58"/>
  <c r="H94" i="68"/>
  <c r="AI94" i="59"/>
  <c r="AK94" i="59" s="1"/>
  <c r="AI94" i="57"/>
  <c r="AK94" i="57" s="1"/>
  <c r="AI94" i="60"/>
  <c r="AK94" i="60" s="1"/>
  <c r="AI94" i="58"/>
  <c r="AK94" i="58" s="1"/>
  <c r="AK94" i="56"/>
  <c r="R94" i="60"/>
  <c r="R94" i="57"/>
  <c r="C94" i="56"/>
  <c r="R94" i="59"/>
  <c r="R94" i="58"/>
  <c r="T94" i="56"/>
  <c r="U95" i="56" s="1"/>
  <c r="AK46" i="35"/>
  <c r="AU46" i="49"/>
  <c r="D47" i="49"/>
  <c r="C47" i="49"/>
  <c r="E47" i="49"/>
  <c r="G47" i="49"/>
  <c r="J46" i="49"/>
  <c r="F47" i="49"/>
  <c r="T94" i="60" l="1"/>
  <c r="U95" i="60" s="1"/>
  <c r="C94" i="60"/>
  <c r="AL94" i="60"/>
  <c r="AM95" i="60" s="1"/>
  <c r="E94" i="60"/>
  <c r="Z94" i="60"/>
  <c r="AA95" i="60" s="1"/>
  <c r="D94" i="60"/>
  <c r="AA95" i="56"/>
  <c r="AF94" i="60"/>
  <c r="AG95" i="60" s="1"/>
  <c r="F94" i="60"/>
  <c r="Z94" i="59"/>
  <c r="AA95" i="59" s="1"/>
  <c r="D94" i="59"/>
  <c r="B94" i="56"/>
  <c r="H94" i="56" s="1"/>
  <c r="J94" i="56" s="1"/>
  <c r="AF94" i="59"/>
  <c r="AG95" i="59" s="1"/>
  <c r="F94" i="59"/>
  <c r="AL94" i="59"/>
  <c r="AM95" i="59" s="1"/>
  <c r="E94" i="59"/>
  <c r="T94" i="59"/>
  <c r="U95" i="59" s="1"/>
  <c r="C94" i="59"/>
  <c r="C94" i="57"/>
  <c r="T94" i="57"/>
  <c r="U95" i="57" s="1"/>
  <c r="AF94" i="57"/>
  <c r="AG95" i="57" s="1"/>
  <c r="F94" i="57"/>
  <c r="AL94" i="57"/>
  <c r="AM95" i="57" s="1"/>
  <c r="E94" i="57"/>
  <c r="Z94" i="57"/>
  <c r="AA95" i="57" s="1"/>
  <c r="D94" i="57"/>
  <c r="AM95" i="56"/>
  <c r="T94" i="58"/>
  <c r="U95" i="58" s="1"/>
  <c r="C94" i="58"/>
  <c r="AL94" i="58"/>
  <c r="AM95" i="58" s="1"/>
  <c r="E94" i="58"/>
  <c r="AF94" i="58"/>
  <c r="AG95" i="58" s="1"/>
  <c r="F94" i="58"/>
  <c r="Z94" i="58"/>
  <c r="AA95" i="58" s="1"/>
  <c r="D94" i="58"/>
  <c r="E47" i="51"/>
  <c r="AZ47" i="49"/>
  <c r="AS47" i="49"/>
  <c r="P47" i="49"/>
  <c r="AV46" i="49"/>
  <c r="F47" i="51"/>
  <c r="Q47" i="49"/>
  <c r="BA47" i="49"/>
  <c r="AT47" i="49"/>
  <c r="D47" i="51"/>
  <c r="AR47" i="49"/>
  <c r="AY47" i="49"/>
  <c r="O47" i="49"/>
  <c r="AP47" i="49"/>
  <c r="R47" i="49"/>
  <c r="B47" i="51"/>
  <c r="M47" i="49"/>
  <c r="O47" i="33"/>
  <c r="M47" i="35"/>
  <c r="C47" i="35" s="1"/>
  <c r="K47" i="49"/>
  <c r="AW47" i="49"/>
  <c r="C47" i="51"/>
  <c r="N47" i="49"/>
  <c r="AQ47" i="49"/>
  <c r="AX47" i="49"/>
  <c r="B94" i="60" l="1"/>
  <c r="H94" i="60" s="1"/>
  <c r="J94" i="60" s="1"/>
  <c r="I95" i="60" s="1"/>
  <c r="G94" i="56"/>
  <c r="B94" i="59"/>
  <c r="I95" i="56"/>
  <c r="B94" i="58"/>
  <c r="B94" i="57"/>
  <c r="H47" i="35"/>
  <c r="AE47" i="35" s="1"/>
  <c r="S47" i="35"/>
  <c r="Y47" i="35"/>
  <c r="C47" i="33"/>
  <c r="S47" i="33"/>
  <c r="G47" i="33" s="1"/>
  <c r="AE47" i="33" s="1"/>
  <c r="P47" i="33"/>
  <c r="D47" i="33" s="1"/>
  <c r="AB47" i="33" s="1"/>
  <c r="Q47" i="33"/>
  <c r="E47" i="33" s="1"/>
  <c r="AC47" i="33" s="1"/>
  <c r="R47" i="33"/>
  <c r="F47" i="33" s="1"/>
  <c r="AD47" i="33" s="1"/>
  <c r="J47" i="51"/>
  <c r="P47" i="51"/>
  <c r="N47" i="35"/>
  <c r="R47" i="51"/>
  <c r="L47" i="51"/>
  <c r="H47" i="51"/>
  <c r="G47" i="51"/>
  <c r="M47" i="51"/>
  <c r="N47" i="51"/>
  <c r="U47" i="49"/>
  <c r="V47" i="49"/>
  <c r="S47" i="49"/>
  <c r="T47" i="49"/>
  <c r="I47" i="51"/>
  <c r="O47" i="51"/>
  <c r="K47" i="51"/>
  <c r="Q47" i="51"/>
  <c r="G94" i="60" l="1"/>
  <c r="K94" i="60"/>
  <c r="H94" i="59"/>
  <c r="J94" i="59" s="1"/>
  <c r="I95" i="59" s="1"/>
  <c r="G94" i="59"/>
  <c r="G94" i="57"/>
  <c r="H94" i="57"/>
  <c r="J94" i="57" s="1"/>
  <c r="H94" i="58"/>
  <c r="J94" i="58" s="1"/>
  <c r="I95" i="58" s="1"/>
  <c r="G94" i="58"/>
  <c r="K94" i="56"/>
  <c r="H47" i="49"/>
  <c r="I47" i="33"/>
  <c r="H47" i="33"/>
  <c r="K47" i="33"/>
  <c r="N47" i="33"/>
  <c r="O47" i="35"/>
  <c r="D47" i="35"/>
  <c r="J47" i="33"/>
  <c r="AA47" i="33"/>
  <c r="Z47" i="33"/>
  <c r="S47" i="51"/>
  <c r="T47" i="51" s="1"/>
  <c r="M47" i="33"/>
  <c r="T47" i="33"/>
  <c r="L47" i="33"/>
  <c r="K94" i="59" l="1"/>
  <c r="K94" i="58"/>
  <c r="I95" i="57"/>
  <c r="G94" i="68"/>
  <c r="AG47" i="33"/>
  <c r="U47" i="33"/>
  <c r="AI47" i="33"/>
  <c r="W47" i="33"/>
  <c r="I47" i="35"/>
  <c r="AF47" i="35" s="1"/>
  <c r="Z47" i="35"/>
  <c r="T47" i="35"/>
  <c r="P47" i="35"/>
  <c r="E47" i="35"/>
  <c r="AJ47" i="33"/>
  <c r="X47" i="33"/>
  <c r="AK47" i="33"/>
  <c r="Y47" i="33"/>
  <c r="AH47" i="33"/>
  <c r="V47" i="33"/>
  <c r="AF47" i="33"/>
  <c r="H95" i="68" l="1"/>
  <c r="K94" i="57"/>
  <c r="AC95" i="56"/>
  <c r="D95" i="68"/>
  <c r="F95" i="68"/>
  <c r="X95" i="56"/>
  <c r="AJ95" i="56"/>
  <c r="Q95" i="56"/>
  <c r="AD95" i="56"/>
  <c r="R95" i="56"/>
  <c r="B95" i="68"/>
  <c r="AI95" i="56"/>
  <c r="C95" i="68"/>
  <c r="E95" i="68"/>
  <c r="W95" i="56"/>
  <c r="AL47" i="33"/>
  <c r="AM47" i="33" s="1"/>
  <c r="L47" i="49" s="1"/>
  <c r="Q47" i="35"/>
  <c r="G47" i="35" s="1"/>
  <c r="F47" i="35"/>
  <c r="AA47" i="35"/>
  <c r="J47" i="35"/>
  <c r="AG47" i="35" s="1"/>
  <c r="U47" i="35"/>
  <c r="X95" i="57" l="1"/>
  <c r="X95" i="59"/>
  <c r="X95" i="60"/>
  <c r="Z95" i="56"/>
  <c r="D95" i="56"/>
  <c r="X95" i="58"/>
  <c r="AI95" i="57"/>
  <c r="AK95" i="57" s="1"/>
  <c r="AI95" i="59"/>
  <c r="AK95" i="59" s="1"/>
  <c r="AI95" i="60"/>
  <c r="AK95" i="60" s="1"/>
  <c r="AK95" i="56"/>
  <c r="AI95" i="58"/>
  <c r="AK95" i="58" s="1"/>
  <c r="AJ95" i="57"/>
  <c r="AJ95" i="59"/>
  <c r="AJ95" i="58"/>
  <c r="E95" i="56"/>
  <c r="AJ95" i="60"/>
  <c r="AL95" i="56"/>
  <c r="AC95" i="60"/>
  <c r="AE95" i="60" s="1"/>
  <c r="AE95" i="56"/>
  <c r="AC95" i="58"/>
  <c r="AE95" i="58" s="1"/>
  <c r="AC95" i="57"/>
  <c r="AE95" i="57" s="1"/>
  <c r="AC95" i="59"/>
  <c r="AE95" i="59" s="1"/>
  <c r="R95" i="59"/>
  <c r="T95" i="56"/>
  <c r="U96" i="56" s="1"/>
  <c r="R95" i="58"/>
  <c r="R95" i="57"/>
  <c r="C95" i="56"/>
  <c r="R95" i="60"/>
  <c r="AF95" i="56"/>
  <c r="AD95" i="59"/>
  <c r="F95" i="56"/>
  <c r="AD95" i="58"/>
  <c r="AD95" i="60"/>
  <c r="AD95" i="57"/>
  <c r="W95" i="58"/>
  <c r="Y95" i="58" s="1"/>
  <c r="W95" i="60"/>
  <c r="Y95" i="60" s="1"/>
  <c r="W95" i="57"/>
  <c r="Y95" i="57" s="1"/>
  <c r="W95" i="59"/>
  <c r="Y95" i="59" s="1"/>
  <c r="Y95" i="56"/>
  <c r="Q95" i="57"/>
  <c r="S95" i="57" s="1"/>
  <c r="Q95" i="58"/>
  <c r="S95" i="58" s="1"/>
  <c r="S95" i="56"/>
  <c r="Q95" i="59"/>
  <c r="S95" i="59" s="1"/>
  <c r="Q95" i="60"/>
  <c r="S95" i="60" s="1"/>
  <c r="X47" i="35"/>
  <c r="R47" i="35"/>
  <c r="AB47" i="35"/>
  <c r="K47" i="35"/>
  <c r="AH47" i="35" s="1"/>
  <c r="V47" i="35"/>
  <c r="L47" i="35"/>
  <c r="AI47" i="35" s="1"/>
  <c r="W47" i="35"/>
  <c r="AC47" i="35"/>
  <c r="T95" i="60" l="1"/>
  <c r="C95" i="60"/>
  <c r="Z95" i="60"/>
  <c r="D95" i="60"/>
  <c r="AL95" i="60"/>
  <c r="AM96" i="60" s="1"/>
  <c r="E95" i="60"/>
  <c r="AF95" i="60"/>
  <c r="AG96" i="60" s="1"/>
  <c r="F95" i="60"/>
  <c r="AL95" i="59"/>
  <c r="E95" i="59"/>
  <c r="T95" i="59"/>
  <c r="U96" i="59" s="1"/>
  <c r="C95" i="59"/>
  <c r="AF95" i="59"/>
  <c r="AG96" i="59" s="1"/>
  <c r="F95" i="59"/>
  <c r="Z95" i="59"/>
  <c r="AA96" i="59" s="1"/>
  <c r="D95" i="59"/>
  <c r="AL95" i="58"/>
  <c r="AM96" i="58" s="1"/>
  <c r="E95" i="58"/>
  <c r="Z95" i="58"/>
  <c r="AA96" i="58" s="1"/>
  <c r="D95" i="58"/>
  <c r="AG96" i="56"/>
  <c r="AM96" i="59"/>
  <c r="E95" i="57"/>
  <c r="AL95" i="57"/>
  <c r="AM96" i="57" s="1"/>
  <c r="B95" i="56"/>
  <c r="AA96" i="60"/>
  <c r="AF95" i="57"/>
  <c r="AG96" i="57" s="1"/>
  <c r="F95" i="57"/>
  <c r="T95" i="57"/>
  <c r="U96" i="57" s="1"/>
  <c r="C95" i="57"/>
  <c r="AF95" i="58"/>
  <c r="AG96" i="58" s="1"/>
  <c r="F95" i="58"/>
  <c r="U96" i="60"/>
  <c r="AA96" i="56"/>
  <c r="T95" i="58"/>
  <c r="U96" i="58" s="1"/>
  <c r="C95" i="58"/>
  <c r="AM96" i="56"/>
  <c r="D95" i="57"/>
  <c r="Z95" i="57"/>
  <c r="AA96" i="57" s="1"/>
  <c r="AD47" i="35"/>
  <c r="AJ47" i="35"/>
  <c r="B95" i="60" l="1"/>
  <c r="B95" i="59"/>
  <c r="B95" i="58"/>
  <c r="H95" i="58" s="1"/>
  <c r="J95" i="58" s="1"/>
  <c r="I96" i="58" s="1"/>
  <c r="B95" i="57"/>
  <c r="G95" i="56"/>
  <c r="H95" i="56"/>
  <c r="J95" i="56" s="1"/>
  <c r="AK47" i="35"/>
  <c r="AU47" i="49"/>
  <c r="G48" i="49"/>
  <c r="J47" i="49"/>
  <c r="D48" i="49"/>
  <c r="C48" i="49"/>
  <c r="E48" i="49"/>
  <c r="F48" i="49"/>
  <c r="G95" i="58" l="1"/>
  <c r="G95" i="60"/>
  <c r="H95" i="60"/>
  <c r="J95" i="60" s="1"/>
  <c r="I96" i="60" s="1"/>
  <c r="H95" i="59"/>
  <c r="J95" i="59" s="1"/>
  <c r="I96" i="59" s="1"/>
  <c r="G95" i="59"/>
  <c r="K95" i="58"/>
  <c r="G95" i="57"/>
  <c r="H95" i="57"/>
  <c r="J95" i="57" s="1"/>
  <c r="I96" i="57" s="1"/>
  <c r="K95" i="57" s="1"/>
  <c r="I96" i="56"/>
  <c r="AS48" i="49"/>
  <c r="E48" i="51"/>
  <c r="P48" i="49"/>
  <c r="AZ48" i="49"/>
  <c r="D48" i="51"/>
  <c r="AY48" i="49"/>
  <c r="O48" i="49"/>
  <c r="AR48" i="49"/>
  <c r="AP48" i="49"/>
  <c r="K48" i="49"/>
  <c r="O48" i="33"/>
  <c r="AW48" i="49"/>
  <c r="M48" i="35"/>
  <c r="B48" i="51"/>
  <c r="M48" i="49"/>
  <c r="R48" i="49"/>
  <c r="AQ48" i="49"/>
  <c r="C48" i="51"/>
  <c r="N48" i="49"/>
  <c r="AX48" i="49"/>
  <c r="AV47" i="49"/>
  <c r="AT48" i="49"/>
  <c r="BA48" i="49"/>
  <c r="F48" i="51"/>
  <c r="Q48" i="49"/>
  <c r="K95" i="60" l="1"/>
  <c r="K95" i="59"/>
  <c r="Q96" i="56"/>
  <c r="W96" i="56"/>
  <c r="F96" i="68"/>
  <c r="K95" i="56"/>
  <c r="AI96" i="56"/>
  <c r="X96" i="56"/>
  <c r="AC96" i="56"/>
  <c r="R96" i="56"/>
  <c r="AJ96" i="56"/>
  <c r="D96" i="68"/>
  <c r="C96" i="68"/>
  <c r="E96" i="68"/>
  <c r="B96" i="68"/>
  <c r="AD96" i="56"/>
  <c r="G95" i="68"/>
  <c r="O48" i="51"/>
  <c r="I48" i="51"/>
  <c r="N48" i="35"/>
  <c r="C48" i="33"/>
  <c r="Q48" i="33"/>
  <c r="E48" i="33" s="1"/>
  <c r="AC48" i="33" s="1"/>
  <c r="S48" i="33"/>
  <c r="G48" i="33" s="1"/>
  <c r="AE48" i="33" s="1"/>
  <c r="P48" i="33"/>
  <c r="D48" i="33" s="1"/>
  <c r="AB48" i="33" s="1"/>
  <c r="R48" i="33"/>
  <c r="F48" i="33" s="1"/>
  <c r="AD48" i="33" s="1"/>
  <c r="J48" i="51"/>
  <c r="P48" i="51"/>
  <c r="C48" i="35"/>
  <c r="L48" i="51"/>
  <c r="R48" i="51"/>
  <c r="K48" i="51"/>
  <c r="Q48" i="51"/>
  <c r="V48" i="49"/>
  <c r="U48" i="49"/>
  <c r="S48" i="49"/>
  <c r="T48" i="49"/>
  <c r="N48" i="51"/>
  <c r="M48" i="51"/>
  <c r="H48" i="51"/>
  <c r="G48" i="51"/>
  <c r="H96" i="68" l="1"/>
  <c r="AC96" i="58"/>
  <c r="AE96" i="58" s="1"/>
  <c r="AC96" i="59"/>
  <c r="AE96" i="59" s="1"/>
  <c r="AE96" i="56"/>
  <c r="AC96" i="57"/>
  <c r="AE96" i="57" s="1"/>
  <c r="AC96" i="60"/>
  <c r="AE96" i="60" s="1"/>
  <c r="AD96" i="57"/>
  <c r="AD96" i="58"/>
  <c r="AD96" i="59"/>
  <c r="AF96" i="56"/>
  <c r="F96" i="56"/>
  <c r="AD96" i="60"/>
  <c r="X96" i="60"/>
  <c r="X96" i="59"/>
  <c r="X96" i="58"/>
  <c r="Z96" i="56"/>
  <c r="D96" i="56"/>
  <c r="X96" i="57"/>
  <c r="AI96" i="57"/>
  <c r="AK96" i="57" s="1"/>
  <c r="AI96" i="60"/>
  <c r="AK96" i="60" s="1"/>
  <c r="AI96" i="58"/>
  <c r="AK96" i="58" s="1"/>
  <c r="AK96" i="56"/>
  <c r="AI96" i="59"/>
  <c r="AK96" i="59" s="1"/>
  <c r="R96" i="57"/>
  <c r="R96" i="59"/>
  <c r="C96" i="56"/>
  <c r="R96" i="60"/>
  <c r="T96" i="56"/>
  <c r="R96" i="58"/>
  <c r="W96" i="58"/>
  <c r="Y96" i="58" s="1"/>
  <c r="Y96" i="56"/>
  <c r="W96" i="60"/>
  <c r="Y96" i="60" s="1"/>
  <c r="W96" i="57"/>
  <c r="Y96" i="57" s="1"/>
  <c r="W96" i="59"/>
  <c r="Y96" i="59" s="1"/>
  <c r="AJ96" i="58"/>
  <c r="AJ96" i="60"/>
  <c r="AJ96" i="57"/>
  <c r="AJ96" i="59"/>
  <c r="AL96" i="56"/>
  <c r="E96" i="56"/>
  <c r="S96" i="56"/>
  <c r="Q96" i="59"/>
  <c r="S96" i="59" s="1"/>
  <c r="Q96" i="58"/>
  <c r="S96" i="58" s="1"/>
  <c r="Q96" i="60"/>
  <c r="S96" i="60" s="1"/>
  <c r="Q96" i="57"/>
  <c r="S96" i="57" s="1"/>
  <c r="I48" i="33"/>
  <c r="H48" i="49"/>
  <c r="H48" i="33"/>
  <c r="L48" i="33"/>
  <c r="Y48" i="35"/>
  <c r="H48" i="35"/>
  <c r="AE48" i="35" s="1"/>
  <c r="S48" i="35"/>
  <c r="J48" i="33"/>
  <c r="AA48" i="33"/>
  <c r="Z48" i="33"/>
  <c r="O48" i="35"/>
  <c r="D48" i="35"/>
  <c r="M48" i="33"/>
  <c r="N48" i="33"/>
  <c r="T48" i="33"/>
  <c r="S48" i="51"/>
  <c r="T48" i="51" s="1"/>
  <c r="K48" i="33"/>
  <c r="AL96" i="60" l="1"/>
  <c r="AM97" i="60" s="1"/>
  <c r="E96" i="60"/>
  <c r="AF96" i="60"/>
  <c r="F96" i="60"/>
  <c r="Z96" i="60"/>
  <c r="D96" i="60"/>
  <c r="T96" i="60"/>
  <c r="U97" i="60" s="1"/>
  <c r="C96" i="60"/>
  <c r="B96" i="60" s="1"/>
  <c r="AM97" i="56"/>
  <c r="AL96" i="59"/>
  <c r="AM97" i="59" s="1"/>
  <c r="E96" i="59"/>
  <c r="Z96" i="59"/>
  <c r="AA97" i="59" s="1"/>
  <c r="D96" i="59"/>
  <c r="AF96" i="59"/>
  <c r="F96" i="59"/>
  <c r="AA97" i="60"/>
  <c r="T96" i="59"/>
  <c r="U97" i="59" s="1"/>
  <c r="C96" i="59"/>
  <c r="AG97" i="56"/>
  <c r="AL96" i="57"/>
  <c r="AM97" i="57" s="1"/>
  <c r="E96" i="57"/>
  <c r="T96" i="58"/>
  <c r="U97" i="58" s="1"/>
  <c r="C96" i="58"/>
  <c r="U97" i="56"/>
  <c r="AG97" i="60"/>
  <c r="Z96" i="58"/>
  <c r="AA97" i="58" s="1"/>
  <c r="D96" i="58"/>
  <c r="AL96" i="58"/>
  <c r="AM97" i="58" s="1"/>
  <c r="E96" i="58"/>
  <c r="AG97" i="59"/>
  <c r="AF96" i="57"/>
  <c r="AG97" i="57" s="1"/>
  <c r="F96" i="57"/>
  <c r="B96" i="56"/>
  <c r="Z96" i="57"/>
  <c r="AA97" i="57" s="1"/>
  <c r="D96" i="57"/>
  <c r="T96" i="57"/>
  <c r="U97" i="57" s="1"/>
  <c r="C96" i="57"/>
  <c r="AA97" i="56"/>
  <c r="AF96" i="58"/>
  <c r="AG97" i="58" s="1"/>
  <c r="F96" i="58"/>
  <c r="Z48" i="35"/>
  <c r="I48" i="35"/>
  <c r="AF48" i="35" s="1"/>
  <c r="T48" i="35"/>
  <c r="AK48" i="33"/>
  <c r="Y48" i="33"/>
  <c r="AJ48" i="33"/>
  <c r="X48" i="33"/>
  <c r="AH48" i="33"/>
  <c r="V48" i="33"/>
  <c r="P48" i="35"/>
  <c r="E48" i="35"/>
  <c r="AI48" i="33"/>
  <c r="W48" i="33"/>
  <c r="AF48" i="33"/>
  <c r="AG48" i="33"/>
  <c r="U48" i="33"/>
  <c r="H96" i="60" l="1"/>
  <c r="J96" i="60" s="1"/>
  <c r="I97" i="60" s="1"/>
  <c r="G96" i="60"/>
  <c r="B96" i="59"/>
  <c r="B96" i="57"/>
  <c r="B96" i="58"/>
  <c r="G96" i="56"/>
  <c r="H96" i="56"/>
  <c r="J96" i="56" s="1"/>
  <c r="AA48" i="35"/>
  <c r="J48" i="35"/>
  <c r="AG48" i="35" s="1"/>
  <c r="U48" i="35"/>
  <c r="Q48" i="35"/>
  <c r="F48" i="35"/>
  <c r="AL48" i="33"/>
  <c r="AM48" i="33" s="1"/>
  <c r="L48" i="49" s="1"/>
  <c r="K96" i="60" l="1"/>
  <c r="H96" i="59"/>
  <c r="J96" i="59" s="1"/>
  <c r="I97" i="59" s="1"/>
  <c r="G96" i="59"/>
  <c r="H96" i="58"/>
  <c r="J96" i="58" s="1"/>
  <c r="I97" i="58" s="1"/>
  <c r="G96" i="58"/>
  <c r="I97" i="56"/>
  <c r="H96" i="57"/>
  <c r="J96" i="57" s="1"/>
  <c r="I97" i="57" s="1"/>
  <c r="G96" i="57"/>
  <c r="V48" i="35"/>
  <c r="AB48" i="35"/>
  <c r="K48" i="35"/>
  <c r="AH48" i="35" s="1"/>
  <c r="G48" i="35"/>
  <c r="X48" i="35" s="1"/>
  <c r="R48" i="35"/>
  <c r="K96" i="59" l="1"/>
  <c r="G96" i="68"/>
  <c r="H97" i="68" s="1"/>
  <c r="K96" i="57"/>
  <c r="B97" i="68"/>
  <c r="AC97" i="56"/>
  <c r="F97" i="68"/>
  <c r="D97" i="68"/>
  <c r="X97" i="56"/>
  <c r="Q97" i="56"/>
  <c r="W97" i="56"/>
  <c r="E97" i="68"/>
  <c r="AI97" i="56"/>
  <c r="R97" i="56"/>
  <c r="AD97" i="56"/>
  <c r="K96" i="56"/>
  <c r="AJ97" i="56"/>
  <c r="C97" i="68"/>
  <c r="K96" i="58"/>
  <c r="L48" i="35"/>
  <c r="AI48" i="35" s="1"/>
  <c r="AJ48" i="35" s="1"/>
  <c r="W48" i="35"/>
  <c r="AC48" i="35"/>
  <c r="AD48" i="35" s="1"/>
  <c r="AJ97" i="60" l="1"/>
  <c r="AJ97" i="59"/>
  <c r="AJ97" i="58"/>
  <c r="AL97" i="56"/>
  <c r="AJ97" i="57"/>
  <c r="E97" i="56"/>
  <c r="F97" i="56"/>
  <c r="AF97" i="56"/>
  <c r="AD97" i="58"/>
  <c r="AD97" i="57"/>
  <c r="AD97" i="60"/>
  <c r="AD97" i="59"/>
  <c r="AI97" i="57"/>
  <c r="AK97" i="57" s="1"/>
  <c r="AI97" i="60"/>
  <c r="AK97" i="60" s="1"/>
  <c r="AI97" i="58"/>
  <c r="AK97" i="58" s="1"/>
  <c r="AK97" i="56"/>
  <c r="AI97" i="59"/>
  <c r="AK97" i="59" s="1"/>
  <c r="S97" i="56"/>
  <c r="Q97" i="57"/>
  <c r="S97" i="57" s="1"/>
  <c r="Q97" i="58"/>
  <c r="S97" i="58" s="1"/>
  <c r="Q97" i="60"/>
  <c r="S97" i="60" s="1"/>
  <c r="Q97" i="59"/>
  <c r="S97" i="59" s="1"/>
  <c r="Z97" i="56"/>
  <c r="X97" i="60"/>
  <c r="D97" i="56"/>
  <c r="X97" i="59"/>
  <c r="X97" i="57"/>
  <c r="X97" i="58"/>
  <c r="R97" i="60"/>
  <c r="R97" i="58"/>
  <c r="T97" i="56"/>
  <c r="C97" i="56"/>
  <c r="R97" i="59"/>
  <c r="R97" i="57"/>
  <c r="AC97" i="57"/>
  <c r="AE97" i="57" s="1"/>
  <c r="AC97" i="58"/>
  <c r="AE97" i="58" s="1"/>
  <c r="AE97" i="56"/>
  <c r="AC97" i="60"/>
  <c r="AE97" i="60" s="1"/>
  <c r="AC97" i="59"/>
  <c r="AE97" i="59" s="1"/>
  <c r="W97" i="59"/>
  <c r="Y97" i="59" s="1"/>
  <c r="W97" i="57"/>
  <c r="Y97" i="57" s="1"/>
  <c r="W97" i="60"/>
  <c r="Y97" i="60" s="1"/>
  <c r="W97" i="58"/>
  <c r="Y97" i="58" s="1"/>
  <c r="Y97" i="56"/>
  <c r="AK48" i="35"/>
  <c r="AF97" i="60" l="1"/>
  <c r="F97" i="60"/>
  <c r="Z97" i="60"/>
  <c r="AA98" i="60" s="1"/>
  <c r="D97" i="60"/>
  <c r="T97" i="60"/>
  <c r="U98" i="60" s="1"/>
  <c r="C97" i="60"/>
  <c r="AL97" i="60"/>
  <c r="AM98" i="60" s="1"/>
  <c r="E97" i="60"/>
  <c r="Z97" i="59"/>
  <c r="D97" i="59"/>
  <c r="AL97" i="59"/>
  <c r="E97" i="59"/>
  <c r="T97" i="59"/>
  <c r="U98" i="59" s="1"/>
  <c r="C97" i="59"/>
  <c r="AF97" i="59"/>
  <c r="AG98" i="59" s="1"/>
  <c r="F97" i="59"/>
  <c r="U98" i="56"/>
  <c r="C97" i="57"/>
  <c r="T97" i="57"/>
  <c r="U98" i="57" s="1"/>
  <c r="E97" i="57"/>
  <c r="AL97" i="57"/>
  <c r="AM98" i="57" s="1"/>
  <c r="AG98" i="56"/>
  <c r="Z97" i="58"/>
  <c r="AA98" i="58" s="1"/>
  <c r="D97" i="58"/>
  <c r="AM98" i="56"/>
  <c r="B97" i="56"/>
  <c r="Z97" i="57"/>
  <c r="AA98" i="57" s="1"/>
  <c r="D97" i="57"/>
  <c r="AG98" i="60"/>
  <c r="AL97" i="58"/>
  <c r="AM98" i="58" s="1"/>
  <c r="E97" i="58"/>
  <c r="AA98" i="59"/>
  <c r="F97" i="57"/>
  <c r="AF97" i="57"/>
  <c r="AG98" i="57" s="1"/>
  <c r="AM98" i="59"/>
  <c r="AA98" i="56"/>
  <c r="T97" i="58"/>
  <c r="U98" i="58" s="1"/>
  <c r="C97" i="58"/>
  <c r="AF97" i="58"/>
  <c r="AG98" i="58" s="1"/>
  <c r="F97" i="58"/>
  <c r="AU48" i="49"/>
  <c r="G49" i="49"/>
  <c r="E49" i="49"/>
  <c r="D49" i="49"/>
  <c r="F49" i="49"/>
  <c r="C49" i="49"/>
  <c r="J48" i="49"/>
  <c r="B97" i="60" l="1"/>
  <c r="B97" i="59"/>
  <c r="B97" i="58"/>
  <c r="H97" i="56"/>
  <c r="J97" i="56" s="1"/>
  <c r="G97" i="56"/>
  <c r="B97" i="57"/>
  <c r="AV48" i="49"/>
  <c r="AP49" i="49"/>
  <c r="M49" i="35"/>
  <c r="M49" i="49"/>
  <c r="K49" i="49"/>
  <c r="R49" i="49"/>
  <c r="B49" i="51"/>
  <c r="O49" i="33"/>
  <c r="C49" i="33" s="1"/>
  <c r="AW49" i="49"/>
  <c r="AS49" i="49"/>
  <c r="E49" i="51"/>
  <c r="AZ49" i="49"/>
  <c r="P49" i="49"/>
  <c r="AQ49" i="49"/>
  <c r="AX49" i="49"/>
  <c r="N49" i="49"/>
  <c r="C49" i="51"/>
  <c r="O49" i="49"/>
  <c r="AY49" i="49"/>
  <c r="D49" i="51"/>
  <c r="AR49" i="49"/>
  <c r="AT49" i="49"/>
  <c r="Q49" i="49"/>
  <c r="BA49" i="49"/>
  <c r="F49" i="51"/>
  <c r="H97" i="60" l="1"/>
  <c r="J97" i="60" s="1"/>
  <c r="I98" i="60" s="1"/>
  <c r="G97" i="60"/>
  <c r="H97" i="59"/>
  <c r="J97" i="59" s="1"/>
  <c r="I98" i="59" s="1"/>
  <c r="G97" i="59"/>
  <c r="G97" i="57"/>
  <c r="H97" i="57"/>
  <c r="J97" i="57" s="1"/>
  <c r="I98" i="57" s="1"/>
  <c r="I98" i="56"/>
  <c r="H97" i="58"/>
  <c r="J97" i="58" s="1"/>
  <c r="I98" i="58" s="1"/>
  <c r="G97" i="58"/>
  <c r="J49" i="33"/>
  <c r="AA49" i="33"/>
  <c r="J49" i="51"/>
  <c r="P49" i="51"/>
  <c r="N49" i="35"/>
  <c r="L49" i="51"/>
  <c r="R49" i="51"/>
  <c r="K49" i="51"/>
  <c r="Q49" i="51"/>
  <c r="C49" i="35"/>
  <c r="O49" i="51"/>
  <c r="I49" i="51"/>
  <c r="H49" i="51"/>
  <c r="G49" i="51"/>
  <c r="M49" i="51"/>
  <c r="N49" i="51"/>
  <c r="R49" i="33"/>
  <c r="F49" i="33" s="1"/>
  <c r="AD49" i="33" s="1"/>
  <c r="P49" i="33"/>
  <c r="D49" i="33" s="1"/>
  <c r="AB49" i="33" s="1"/>
  <c r="S49" i="33"/>
  <c r="G49" i="33" s="1"/>
  <c r="AE49" i="33" s="1"/>
  <c r="Q49" i="33"/>
  <c r="E49" i="33" s="1"/>
  <c r="AC49" i="33" s="1"/>
  <c r="U49" i="49"/>
  <c r="V49" i="49"/>
  <c r="S49" i="49"/>
  <c r="T49" i="49"/>
  <c r="M98" i="60" l="1"/>
  <c r="K98" i="60"/>
  <c r="K97" i="60"/>
  <c r="K98" i="59"/>
  <c r="M98" i="59"/>
  <c r="K97" i="59"/>
  <c r="K97" i="58"/>
  <c r="M98" i="58"/>
  <c r="K98" i="58"/>
  <c r="C98" i="68"/>
  <c r="B98" i="68"/>
  <c r="AD98" i="56"/>
  <c r="AJ98" i="56"/>
  <c r="Q98" i="56"/>
  <c r="D98" i="68"/>
  <c r="AI98" i="56"/>
  <c r="K98" i="56"/>
  <c r="L97" i="56" s="1"/>
  <c r="M97" i="56" s="1"/>
  <c r="F98" i="68"/>
  <c r="R98" i="56"/>
  <c r="AC98" i="56"/>
  <c r="M98" i="56"/>
  <c r="W98" i="56"/>
  <c r="E98" i="68"/>
  <c r="X98" i="56"/>
  <c r="K97" i="56"/>
  <c r="G97" i="68"/>
  <c r="M98" i="57"/>
  <c r="K98" i="57"/>
  <c r="L97" i="57" s="1"/>
  <c r="M97" i="57" s="1"/>
  <c r="K97" i="57"/>
  <c r="H49" i="49"/>
  <c r="I49" i="33"/>
  <c r="H49" i="33"/>
  <c r="T49" i="33"/>
  <c r="AG49" i="33"/>
  <c r="U49" i="33"/>
  <c r="O49" i="35"/>
  <c r="D49" i="35"/>
  <c r="N49" i="33"/>
  <c r="K49" i="33"/>
  <c r="Y49" i="35"/>
  <c r="H49" i="35"/>
  <c r="AE49" i="35" s="1"/>
  <c r="S49" i="35"/>
  <c r="M49" i="33"/>
  <c r="Z49" i="33"/>
  <c r="L49" i="33"/>
  <c r="S49" i="51"/>
  <c r="T49" i="51" s="1"/>
  <c r="L96" i="60" l="1"/>
  <c r="M96" i="60" s="1"/>
  <c r="L3" i="60"/>
  <c r="M3" i="60" s="1"/>
  <c r="L95" i="60"/>
  <c r="M95" i="60" s="1"/>
  <c r="L94" i="60"/>
  <c r="M94" i="60" s="1"/>
  <c r="L93" i="60"/>
  <c r="M93" i="60" s="1"/>
  <c r="L92" i="60"/>
  <c r="M92" i="60" s="1"/>
  <c r="L97" i="60"/>
  <c r="M97" i="60" s="1"/>
  <c r="L8" i="60"/>
  <c r="M8" i="60" s="1"/>
  <c r="L18" i="60"/>
  <c r="M18" i="60" s="1"/>
  <c r="L15" i="60"/>
  <c r="M15" i="60" s="1"/>
  <c r="L16" i="60"/>
  <c r="M16" i="60" s="1"/>
  <c r="L6" i="60"/>
  <c r="M6" i="60" s="1"/>
  <c r="L10" i="60"/>
  <c r="M10" i="60" s="1"/>
  <c r="L20" i="60"/>
  <c r="M20" i="60" s="1"/>
  <c r="L19" i="60"/>
  <c r="M19" i="60" s="1"/>
  <c r="L17" i="60"/>
  <c r="M17" i="60" s="1"/>
  <c r="L12" i="60"/>
  <c r="M12" i="60" s="1"/>
  <c r="L13" i="60"/>
  <c r="M13" i="60" s="1"/>
  <c r="L14" i="60"/>
  <c r="M14" i="60" s="1"/>
  <c r="L11" i="60"/>
  <c r="M11" i="60" s="1"/>
  <c r="L5" i="60"/>
  <c r="M5" i="60" s="1"/>
  <c r="L4" i="60"/>
  <c r="M4" i="60" s="1"/>
  <c r="L9" i="60"/>
  <c r="M9" i="60" s="1"/>
  <c r="L7" i="60"/>
  <c r="M7" i="60" s="1"/>
  <c r="L21" i="60"/>
  <c r="M21" i="60" s="1"/>
  <c r="L22" i="60"/>
  <c r="M22" i="60" s="1"/>
  <c r="L23" i="60"/>
  <c r="M23" i="60" s="1"/>
  <c r="L24" i="60"/>
  <c r="M24" i="60" s="1"/>
  <c r="L25" i="60"/>
  <c r="M25" i="60" s="1"/>
  <c r="L26" i="60"/>
  <c r="M26" i="60" s="1"/>
  <c r="L27" i="60"/>
  <c r="M27" i="60" s="1"/>
  <c r="L28" i="60"/>
  <c r="M28" i="60" s="1"/>
  <c r="L29" i="60"/>
  <c r="M29" i="60" s="1"/>
  <c r="L30" i="60"/>
  <c r="M30" i="60" s="1"/>
  <c r="L31" i="60"/>
  <c r="M31" i="60" s="1"/>
  <c r="L32" i="60"/>
  <c r="M32" i="60" s="1"/>
  <c r="L33" i="60"/>
  <c r="M33" i="60" s="1"/>
  <c r="L34" i="60"/>
  <c r="M34" i="60" s="1"/>
  <c r="L35" i="60"/>
  <c r="M35" i="60" s="1"/>
  <c r="L36" i="60"/>
  <c r="M36" i="60" s="1"/>
  <c r="L37" i="60"/>
  <c r="M37" i="60" s="1"/>
  <c r="L38" i="60"/>
  <c r="M38" i="60" s="1"/>
  <c r="L39" i="60"/>
  <c r="M39" i="60" s="1"/>
  <c r="L40" i="60"/>
  <c r="M40" i="60" s="1"/>
  <c r="L41" i="60"/>
  <c r="M41" i="60" s="1"/>
  <c r="L42" i="60"/>
  <c r="M42" i="60" s="1"/>
  <c r="L43" i="60"/>
  <c r="M43" i="60" s="1"/>
  <c r="L44" i="60"/>
  <c r="M44" i="60" s="1"/>
  <c r="L45" i="60"/>
  <c r="M45" i="60" s="1"/>
  <c r="L46" i="60"/>
  <c r="M46" i="60" s="1"/>
  <c r="L47" i="60"/>
  <c r="M47" i="60" s="1"/>
  <c r="L48" i="60"/>
  <c r="M48" i="60" s="1"/>
  <c r="L49" i="60"/>
  <c r="M49" i="60" s="1"/>
  <c r="L50" i="60"/>
  <c r="M50" i="60" s="1"/>
  <c r="L51" i="60"/>
  <c r="M51" i="60" s="1"/>
  <c r="L52" i="60"/>
  <c r="M52" i="60" s="1"/>
  <c r="L53" i="60"/>
  <c r="M53" i="60" s="1"/>
  <c r="L54" i="60"/>
  <c r="M54" i="60" s="1"/>
  <c r="L55" i="60"/>
  <c r="M55" i="60" s="1"/>
  <c r="L56" i="60"/>
  <c r="M56" i="60" s="1"/>
  <c r="L57" i="60"/>
  <c r="M57" i="60" s="1"/>
  <c r="L58" i="60"/>
  <c r="M58" i="60" s="1"/>
  <c r="L59" i="60"/>
  <c r="M59" i="60" s="1"/>
  <c r="L60" i="60"/>
  <c r="M60" i="60" s="1"/>
  <c r="L61" i="60"/>
  <c r="M61" i="60" s="1"/>
  <c r="L62" i="60"/>
  <c r="M62" i="60" s="1"/>
  <c r="L63" i="60"/>
  <c r="M63" i="60" s="1"/>
  <c r="L64" i="60"/>
  <c r="M64" i="60" s="1"/>
  <c r="L65" i="60"/>
  <c r="M65" i="60" s="1"/>
  <c r="L66" i="60"/>
  <c r="M66" i="60" s="1"/>
  <c r="L67" i="60"/>
  <c r="M67" i="60" s="1"/>
  <c r="L68" i="60"/>
  <c r="M68" i="60" s="1"/>
  <c r="L69" i="60"/>
  <c r="M69" i="60" s="1"/>
  <c r="L70" i="60"/>
  <c r="M70" i="60" s="1"/>
  <c r="L71" i="60"/>
  <c r="M71" i="60" s="1"/>
  <c r="L72" i="60"/>
  <c r="M72" i="60" s="1"/>
  <c r="L73" i="60"/>
  <c r="M73" i="60" s="1"/>
  <c r="L74" i="60"/>
  <c r="M74" i="60" s="1"/>
  <c r="L75" i="60"/>
  <c r="M75" i="60" s="1"/>
  <c r="L76" i="60"/>
  <c r="M76" i="60" s="1"/>
  <c r="L77" i="60"/>
  <c r="M77" i="60" s="1"/>
  <c r="L78" i="60"/>
  <c r="M78" i="60" s="1"/>
  <c r="L79" i="60"/>
  <c r="M79" i="60" s="1"/>
  <c r="L80" i="60"/>
  <c r="M80" i="60" s="1"/>
  <c r="L81" i="60"/>
  <c r="M81" i="60" s="1"/>
  <c r="L82" i="60"/>
  <c r="M82" i="60" s="1"/>
  <c r="L83" i="60"/>
  <c r="M83" i="60" s="1"/>
  <c r="L84" i="60"/>
  <c r="M84" i="60" s="1"/>
  <c r="L85" i="60"/>
  <c r="M85" i="60" s="1"/>
  <c r="L86" i="60"/>
  <c r="M86" i="60" s="1"/>
  <c r="L87" i="60"/>
  <c r="M87" i="60" s="1"/>
  <c r="L88" i="60"/>
  <c r="M88" i="60" s="1"/>
  <c r="L89" i="60"/>
  <c r="M89" i="60" s="1"/>
  <c r="L90" i="60"/>
  <c r="M90" i="60" s="1"/>
  <c r="L91" i="60"/>
  <c r="M91" i="60" s="1"/>
  <c r="L96" i="59"/>
  <c r="M96" i="59" s="1"/>
  <c r="L3" i="59"/>
  <c r="M3" i="59" s="1"/>
  <c r="L95" i="59"/>
  <c r="M95" i="59" s="1"/>
  <c r="L94" i="59"/>
  <c r="M94" i="59" s="1"/>
  <c r="L92" i="59"/>
  <c r="M92" i="59" s="1"/>
  <c r="L93" i="59"/>
  <c r="M93" i="59" s="1"/>
  <c r="L97" i="59"/>
  <c r="M97" i="59" s="1"/>
  <c r="L7" i="59"/>
  <c r="M7" i="59" s="1"/>
  <c r="L17" i="59"/>
  <c r="M17" i="59" s="1"/>
  <c r="L11" i="59"/>
  <c r="M11" i="59" s="1"/>
  <c r="L4" i="59"/>
  <c r="M4" i="59" s="1"/>
  <c r="L15" i="59"/>
  <c r="M15" i="59" s="1"/>
  <c r="L18" i="59"/>
  <c r="M18" i="59" s="1"/>
  <c r="L8" i="59"/>
  <c r="M8" i="59" s="1"/>
  <c r="L16" i="59"/>
  <c r="M16" i="59" s="1"/>
  <c r="L21" i="59"/>
  <c r="M21" i="59" s="1"/>
  <c r="L13" i="59"/>
  <c r="M13" i="59" s="1"/>
  <c r="L12" i="59"/>
  <c r="M12" i="59" s="1"/>
  <c r="L9" i="59"/>
  <c r="M9" i="59" s="1"/>
  <c r="L5" i="59"/>
  <c r="M5" i="59" s="1"/>
  <c r="L6" i="59"/>
  <c r="M6" i="59" s="1"/>
  <c r="L20" i="59"/>
  <c r="M20" i="59" s="1"/>
  <c r="L19" i="59"/>
  <c r="M19" i="59" s="1"/>
  <c r="L14" i="59"/>
  <c r="M14" i="59" s="1"/>
  <c r="L10" i="59"/>
  <c r="M10" i="59" s="1"/>
  <c r="L22" i="59"/>
  <c r="M22" i="59" s="1"/>
  <c r="L23" i="59"/>
  <c r="M23" i="59" s="1"/>
  <c r="L24" i="59"/>
  <c r="M24" i="59" s="1"/>
  <c r="L25" i="59"/>
  <c r="M25" i="59" s="1"/>
  <c r="L26" i="59"/>
  <c r="M26" i="59" s="1"/>
  <c r="L27" i="59"/>
  <c r="M27" i="59" s="1"/>
  <c r="L28" i="59"/>
  <c r="M28" i="59" s="1"/>
  <c r="L29" i="59"/>
  <c r="M29" i="59" s="1"/>
  <c r="L30" i="59"/>
  <c r="M30" i="59" s="1"/>
  <c r="L31" i="59"/>
  <c r="M31" i="59" s="1"/>
  <c r="L32" i="59"/>
  <c r="M32" i="59" s="1"/>
  <c r="L33" i="59"/>
  <c r="M33" i="59" s="1"/>
  <c r="L34" i="59"/>
  <c r="M34" i="59" s="1"/>
  <c r="L35" i="59"/>
  <c r="M35" i="59" s="1"/>
  <c r="L36" i="59"/>
  <c r="M36" i="59" s="1"/>
  <c r="L37" i="59"/>
  <c r="M37" i="59" s="1"/>
  <c r="L38" i="59"/>
  <c r="M38" i="59" s="1"/>
  <c r="L39" i="59"/>
  <c r="M39" i="59" s="1"/>
  <c r="L40" i="59"/>
  <c r="M40" i="59" s="1"/>
  <c r="L41" i="59"/>
  <c r="M41" i="59" s="1"/>
  <c r="L42" i="59"/>
  <c r="M42" i="59" s="1"/>
  <c r="L43" i="59"/>
  <c r="M43" i="59" s="1"/>
  <c r="L44" i="59"/>
  <c r="M44" i="59" s="1"/>
  <c r="L45" i="59"/>
  <c r="M45" i="59" s="1"/>
  <c r="L46" i="59"/>
  <c r="M46" i="59" s="1"/>
  <c r="L47" i="59"/>
  <c r="M47" i="59" s="1"/>
  <c r="L48" i="59"/>
  <c r="M48" i="59" s="1"/>
  <c r="L49" i="59"/>
  <c r="M49" i="59" s="1"/>
  <c r="L50" i="59"/>
  <c r="M50" i="59" s="1"/>
  <c r="L51" i="59"/>
  <c r="M51" i="59" s="1"/>
  <c r="L52" i="59"/>
  <c r="M52" i="59" s="1"/>
  <c r="L53" i="59"/>
  <c r="M53" i="59" s="1"/>
  <c r="L54" i="59"/>
  <c r="M54" i="59" s="1"/>
  <c r="L55" i="59"/>
  <c r="M55" i="59" s="1"/>
  <c r="L56" i="59"/>
  <c r="M56" i="59" s="1"/>
  <c r="L57" i="59"/>
  <c r="M57" i="59" s="1"/>
  <c r="L58" i="59"/>
  <c r="M58" i="59" s="1"/>
  <c r="L59" i="59"/>
  <c r="M59" i="59" s="1"/>
  <c r="L60" i="59"/>
  <c r="M60" i="59" s="1"/>
  <c r="L61" i="59"/>
  <c r="M61" i="59" s="1"/>
  <c r="L62" i="59"/>
  <c r="M62" i="59" s="1"/>
  <c r="L63" i="59"/>
  <c r="M63" i="59" s="1"/>
  <c r="L64" i="59"/>
  <c r="M64" i="59" s="1"/>
  <c r="L65" i="59"/>
  <c r="M65" i="59" s="1"/>
  <c r="L66" i="59"/>
  <c r="M66" i="59" s="1"/>
  <c r="L67" i="59"/>
  <c r="M67" i="59" s="1"/>
  <c r="L68" i="59"/>
  <c r="M68" i="59" s="1"/>
  <c r="L69" i="59"/>
  <c r="M69" i="59" s="1"/>
  <c r="L70" i="59"/>
  <c r="M70" i="59" s="1"/>
  <c r="L71" i="59"/>
  <c r="M71" i="59" s="1"/>
  <c r="L72" i="59"/>
  <c r="M72" i="59" s="1"/>
  <c r="L73" i="59"/>
  <c r="M73" i="59" s="1"/>
  <c r="L74" i="59"/>
  <c r="M74" i="59" s="1"/>
  <c r="L75" i="59"/>
  <c r="M75" i="59" s="1"/>
  <c r="L76" i="59"/>
  <c r="M76" i="59" s="1"/>
  <c r="L77" i="59"/>
  <c r="M77" i="59" s="1"/>
  <c r="L78" i="59"/>
  <c r="M78" i="59" s="1"/>
  <c r="L79" i="59"/>
  <c r="M79" i="59" s="1"/>
  <c r="L80" i="59"/>
  <c r="M80" i="59" s="1"/>
  <c r="L81" i="59"/>
  <c r="M81" i="59" s="1"/>
  <c r="L82" i="59"/>
  <c r="M82" i="59" s="1"/>
  <c r="L83" i="59"/>
  <c r="M83" i="59" s="1"/>
  <c r="L84" i="59"/>
  <c r="M84" i="59" s="1"/>
  <c r="L85" i="59"/>
  <c r="M85" i="59" s="1"/>
  <c r="L86" i="59"/>
  <c r="M86" i="59" s="1"/>
  <c r="L87" i="59"/>
  <c r="M87" i="59" s="1"/>
  <c r="L88" i="59"/>
  <c r="M88" i="59" s="1"/>
  <c r="L89" i="59"/>
  <c r="M89" i="59" s="1"/>
  <c r="L90" i="59"/>
  <c r="M90" i="59" s="1"/>
  <c r="L91" i="59"/>
  <c r="M91" i="59" s="1"/>
  <c r="AL98" i="56"/>
  <c r="AJ98" i="59"/>
  <c r="E98" i="56"/>
  <c r="AJ98" i="57"/>
  <c r="AJ98" i="60"/>
  <c r="AJ98" i="58"/>
  <c r="C98" i="56"/>
  <c r="R98" i="57"/>
  <c r="T98" i="56"/>
  <c r="R98" i="60"/>
  <c r="R98" i="58"/>
  <c r="R98" i="59"/>
  <c r="L96" i="56"/>
  <c r="M96" i="56" s="1"/>
  <c r="L70" i="56"/>
  <c r="M70" i="56" s="1"/>
  <c r="L54" i="56"/>
  <c r="M54" i="56" s="1"/>
  <c r="L74" i="56"/>
  <c r="M74" i="56" s="1"/>
  <c r="L84" i="56"/>
  <c r="M84" i="56" s="1"/>
  <c r="L7" i="56"/>
  <c r="M7" i="56" s="1"/>
  <c r="L8" i="56"/>
  <c r="M8" i="56" s="1"/>
  <c r="L18" i="56"/>
  <c r="M18" i="56" s="1"/>
  <c r="L32" i="56"/>
  <c r="M32" i="56" s="1"/>
  <c r="L63" i="56"/>
  <c r="M63" i="56" s="1"/>
  <c r="L45" i="56"/>
  <c r="M45" i="56" s="1"/>
  <c r="L62" i="56"/>
  <c r="M62" i="56" s="1"/>
  <c r="L20" i="56"/>
  <c r="M20" i="56" s="1"/>
  <c r="L69" i="56"/>
  <c r="M69" i="56" s="1"/>
  <c r="L55" i="56"/>
  <c r="M55" i="56" s="1"/>
  <c r="L40" i="56"/>
  <c r="M40" i="56" s="1"/>
  <c r="L46" i="56"/>
  <c r="M46" i="56" s="1"/>
  <c r="L43" i="56"/>
  <c r="M43" i="56" s="1"/>
  <c r="L75" i="56"/>
  <c r="M75" i="56" s="1"/>
  <c r="L56" i="56"/>
  <c r="M56" i="56" s="1"/>
  <c r="L60" i="56"/>
  <c r="M60" i="56" s="1"/>
  <c r="L16" i="56"/>
  <c r="M16" i="56" s="1"/>
  <c r="L42" i="56"/>
  <c r="M42" i="56" s="1"/>
  <c r="L68" i="56"/>
  <c r="M68" i="56" s="1"/>
  <c r="L12" i="56"/>
  <c r="M12" i="56" s="1"/>
  <c r="L15" i="56"/>
  <c r="M15" i="56" s="1"/>
  <c r="L80" i="56"/>
  <c r="M80" i="56" s="1"/>
  <c r="L59" i="56"/>
  <c r="M59" i="56" s="1"/>
  <c r="L51" i="56"/>
  <c r="M51" i="56" s="1"/>
  <c r="L48" i="56"/>
  <c r="M48" i="56" s="1"/>
  <c r="L87" i="56"/>
  <c r="M87" i="56" s="1"/>
  <c r="L27" i="56"/>
  <c r="M27" i="56" s="1"/>
  <c r="L82" i="56"/>
  <c r="M82" i="56" s="1"/>
  <c r="L22" i="56"/>
  <c r="M22" i="56" s="1"/>
  <c r="L35" i="56"/>
  <c r="M35" i="56" s="1"/>
  <c r="L88" i="56"/>
  <c r="M88" i="56" s="1"/>
  <c r="L14" i="56"/>
  <c r="M14" i="56" s="1"/>
  <c r="L5" i="56"/>
  <c r="M5" i="56" s="1"/>
  <c r="L44" i="56"/>
  <c r="M44" i="56" s="1"/>
  <c r="L86" i="56"/>
  <c r="M86" i="56" s="1"/>
  <c r="L78" i="56"/>
  <c r="M78" i="56" s="1"/>
  <c r="L91" i="56"/>
  <c r="M91" i="56" s="1"/>
  <c r="L57" i="56"/>
  <c r="M57" i="56" s="1"/>
  <c r="L41" i="56"/>
  <c r="M41" i="56" s="1"/>
  <c r="L25" i="56"/>
  <c r="M25" i="56" s="1"/>
  <c r="L58" i="56"/>
  <c r="M58" i="56" s="1"/>
  <c r="L21" i="56"/>
  <c r="M21" i="56" s="1"/>
  <c r="L28" i="56"/>
  <c r="M28" i="56" s="1"/>
  <c r="L92" i="56"/>
  <c r="M92" i="56" s="1"/>
  <c r="L52" i="56"/>
  <c r="M52" i="56" s="1"/>
  <c r="L47" i="56"/>
  <c r="M47" i="56" s="1"/>
  <c r="L49" i="56"/>
  <c r="M49" i="56" s="1"/>
  <c r="L81" i="56"/>
  <c r="M81" i="56" s="1"/>
  <c r="L73" i="56"/>
  <c r="M73" i="56" s="1"/>
  <c r="L83" i="56"/>
  <c r="M83" i="56" s="1"/>
  <c r="L67" i="56"/>
  <c r="M67" i="56" s="1"/>
  <c r="L17" i="56"/>
  <c r="M17" i="56" s="1"/>
  <c r="L90" i="56"/>
  <c r="M90" i="56" s="1"/>
  <c r="L3" i="56"/>
  <c r="M3" i="56" s="1"/>
  <c r="L93" i="56"/>
  <c r="M93" i="56" s="1"/>
  <c r="L94" i="56"/>
  <c r="M94" i="56" s="1"/>
  <c r="L85" i="56"/>
  <c r="M85" i="56" s="1"/>
  <c r="L77" i="56"/>
  <c r="M77" i="56" s="1"/>
  <c r="L23" i="56"/>
  <c r="M23" i="56" s="1"/>
  <c r="L11" i="56"/>
  <c r="M11" i="56" s="1"/>
  <c r="L71" i="56"/>
  <c r="M71" i="56" s="1"/>
  <c r="L61" i="56"/>
  <c r="M61" i="56" s="1"/>
  <c r="L4" i="56"/>
  <c r="M4" i="56" s="1"/>
  <c r="L13" i="56"/>
  <c r="M13" i="56" s="1"/>
  <c r="L30" i="56"/>
  <c r="M30" i="56" s="1"/>
  <c r="L31" i="56"/>
  <c r="M31" i="56" s="1"/>
  <c r="L95" i="56"/>
  <c r="M95" i="56" s="1"/>
  <c r="L6" i="56"/>
  <c r="M6" i="56" s="1"/>
  <c r="L19" i="56"/>
  <c r="M19" i="56" s="1"/>
  <c r="L50" i="56"/>
  <c r="M50" i="56" s="1"/>
  <c r="L38" i="56"/>
  <c r="M38" i="56" s="1"/>
  <c r="L33" i="56"/>
  <c r="M33" i="56" s="1"/>
  <c r="L65" i="56"/>
  <c r="M65" i="56" s="1"/>
  <c r="L64" i="56"/>
  <c r="M64" i="56" s="1"/>
  <c r="L26" i="56"/>
  <c r="M26" i="56" s="1"/>
  <c r="L79" i="56"/>
  <c r="M79" i="56" s="1"/>
  <c r="L29" i="56"/>
  <c r="M29" i="56" s="1"/>
  <c r="L37" i="56"/>
  <c r="M37" i="56" s="1"/>
  <c r="L53" i="56"/>
  <c r="M53" i="56" s="1"/>
  <c r="L66" i="56"/>
  <c r="M66" i="56" s="1"/>
  <c r="L89" i="56"/>
  <c r="M89" i="56" s="1"/>
  <c r="L24" i="56"/>
  <c r="M24" i="56" s="1"/>
  <c r="L72" i="56"/>
  <c r="M72" i="56" s="1"/>
  <c r="L10" i="56"/>
  <c r="M10" i="56" s="1"/>
  <c r="L76" i="56"/>
  <c r="M76" i="56" s="1"/>
  <c r="L39" i="56"/>
  <c r="M39" i="56" s="1"/>
  <c r="L36" i="56"/>
  <c r="M36" i="56" s="1"/>
  <c r="L9" i="56"/>
  <c r="M9" i="56" s="1"/>
  <c r="L34" i="56"/>
  <c r="M34" i="56" s="1"/>
  <c r="L97" i="58"/>
  <c r="M97" i="58" s="1"/>
  <c r="L6" i="58"/>
  <c r="M6" i="58" s="1"/>
  <c r="L16" i="58"/>
  <c r="M16" i="58" s="1"/>
  <c r="L11" i="58"/>
  <c r="M11" i="58" s="1"/>
  <c r="L9" i="58"/>
  <c r="M9" i="58" s="1"/>
  <c r="L7" i="58"/>
  <c r="M7" i="58" s="1"/>
  <c r="L19" i="58"/>
  <c r="M19" i="58" s="1"/>
  <c r="L17" i="58"/>
  <c r="M17" i="58" s="1"/>
  <c r="L20" i="58"/>
  <c r="M20" i="58" s="1"/>
  <c r="L10" i="58"/>
  <c r="M10" i="58" s="1"/>
  <c r="L12" i="58"/>
  <c r="M12" i="58" s="1"/>
  <c r="L14" i="58"/>
  <c r="M14" i="58" s="1"/>
  <c r="L8" i="58"/>
  <c r="M8" i="58" s="1"/>
  <c r="L18" i="58"/>
  <c r="M18" i="58" s="1"/>
  <c r="L15" i="58"/>
  <c r="M15" i="58" s="1"/>
  <c r="L4" i="58"/>
  <c r="M4" i="58" s="1"/>
  <c r="L5" i="58"/>
  <c r="M5" i="58" s="1"/>
  <c r="L13" i="58"/>
  <c r="M13" i="58" s="1"/>
  <c r="L21" i="58"/>
  <c r="M21" i="58" s="1"/>
  <c r="L22" i="58"/>
  <c r="M22" i="58" s="1"/>
  <c r="L23" i="58"/>
  <c r="M23" i="58" s="1"/>
  <c r="L24" i="58"/>
  <c r="M24" i="58" s="1"/>
  <c r="L25" i="58"/>
  <c r="M25" i="58" s="1"/>
  <c r="L26" i="58"/>
  <c r="M26" i="58" s="1"/>
  <c r="L27" i="58"/>
  <c r="M27" i="58" s="1"/>
  <c r="L28" i="58"/>
  <c r="M28" i="58" s="1"/>
  <c r="L29" i="58"/>
  <c r="M29" i="58" s="1"/>
  <c r="L30" i="58"/>
  <c r="M30" i="58" s="1"/>
  <c r="L31" i="58"/>
  <c r="M31" i="58" s="1"/>
  <c r="L32" i="58"/>
  <c r="M32" i="58" s="1"/>
  <c r="L33" i="58"/>
  <c r="M33" i="58" s="1"/>
  <c r="L34" i="58"/>
  <c r="M34" i="58" s="1"/>
  <c r="L35" i="58"/>
  <c r="M35" i="58" s="1"/>
  <c r="L36" i="58"/>
  <c r="M36" i="58" s="1"/>
  <c r="L37" i="58"/>
  <c r="M37" i="58" s="1"/>
  <c r="L38" i="58"/>
  <c r="M38" i="58" s="1"/>
  <c r="L39" i="58"/>
  <c r="M39" i="58" s="1"/>
  <c r="L40" i="58"/>
  <c r="M40" i="58" s="1"/>
  <c r="L41" i="58"/>
  <c r="M41" i="58" s="1"/>
  <c r="L42" i="58"/>
  <c r="M42" i="58" s="1"/>
  <c r="L43" i="58"/>
  <c r="M43" i="58" s="1"/>
  <c r="L44" i="58"/>
  <c r="M44" i="58" s="1"/>
  <c r="L45" i="58"/>
  <c r="M45" i="58" s="1"/>
  <c r="L46" i="58"/>
  <c r="M46" i="58" s="1"/>
  <c r="L47" i="58"/>
  <c r="M47" i="58" s="1"/>
  <c r="L48" i="58"/>
  <c r="M48" i="58" s="1"/>
  <c r="L49" i="58"/>
  <c r="M49" i="58" s="1"/>
  <c r="L50" i="58"/>
  <c r="M50" i="58" s="1"/>
  <c r="L51" i="58"/>
  <c r="M51" i="58" s="1"/>
  <c r="L52" i="58"/>
  <c r="M52" i="58" s="1"/>
  <c r="L53" i="58"/>
  <c r="M53" i="58" s="1"/>
  <c r="L54" i="58"/>
  <c r="M54" i="58" s="1"/>
  <c r="L55" i="58"/>
  <c r="M55" i="58" s="1"/>
  <c r="L56" i="58"/>
  <c r="M56" i="58" s="1"/>
  <c r="L57" i="58"/>
  <c r="M57" i="58" s="1"/>
  <c r="L58" i="58"/>
  <c r="M58" i="58" s="1"/>
  <c r="L59" i="58"/>
  <c r="M59" i="58" s="1"/>
  <c r="L60" i="58"/>
  <c r="M60" i="58" s="1"/>
  <c r="L61" i="58"/>
  <c r="M61" i="58" s="1"/>
  <c r="L62" i="58"/>
  <c r="M62" i="58" s="1"/>
  <c r="L63" i="58"/>
  <c r="M63" i="58" s="1"/>
  <c r="L64" i="58"/>
  <c r="M64" i="58" s="1"/>
  <c r="L65" i="58"/>
  <c r="M65" i="58" s="1"/>
  <c r="L66" i="58"/>
  <c r="M66" i="58" s="1"/>
  <c r="L67" i="58"/>
  <c r="M67" i="58" s="1"/>
  <c r="L68" i="58"/>
  <c r="M68" i="58" s="1"/>
  <c r="L69" i="58"/>
  <c r="M69" i="58" s="1"/>
  <c r="L70" i="58"/>
  <c r="M70" i="58" s="1"/>
  <c r="L71" i="58"/>
  <c r="M71" i="58" s="1"/>
  <c r="L72" i="58"/>
  <c r="M72" i="58" s="1"/>
  <c r="L73" i="58"/>
  <c r="M73" i="58" s="1"/>
  <c r="L74" i="58"/>
  <c r="M74" i="58" s="1"/>
  <c r="L75" i="58"/>
  <c r="M75" i="58" s="1"/>
  <c r="L76" i="58"/>
  <c r="M76" i="58" s="1"/>
  <c r="L77" i="58"/>
  <c r="M77" i="58" s="1"/>
  <c r="L78" i="58"/>
  <c r="M78" i="58" s="1"/>
  <c r="L79" i="58"/>
  <c r="M79" i="58" s="1"/>
  <c r="L80" i="58"/>
  <c r="M80" i="58" s="1"/>
  <c r="L81" i="58"/>
  <c r="M81" i="58" s="1"/>
  <c r="L82" i="58"/>
  <c r="M82" i="58" s="1"/>
  <c r="L83" i="58"/>
  <c r="M83" i="58" s="1"/>
  <c r="L84" i="58"/>
  <c r="M84" i="58" s="1"/>
  <c r="L85" i="58"/>
  <c r="M85" i="58" s="1"/>
  <c r="L86" i="58"/>
  <c r="M86" i="58" s="1"/>
  <c r="L87" i="58"/>
  <c r="M87" i="58" s="1"/>
  <c r="L88" i="58"/>
  <c r="M88" i="58" s="1"/>
  <c r="L89" i="58"/>
  <c r="M89" i="58" s="1"/>
  <c r="L90" i="58"/>
  <c r="M90" i="58" s="1"/>
  <c r="L91" i="58"/>
  <c r="M91" i="58" s="1"/>
  <c r="AC98" i="57"/>
  <c r="AE98" i="57" s="1"/>
  <c r="AE98" i="56"/>
  <c r="AC98" i="59"/>
  <c r="AE98" i="59" s="1"/>
  <c r="AC98" i="58"/>
  <c r="AE98" i="58" s="1"/>
  <c r="AC98" i="60"/>
  <c r="AE98" i="60" s="1"/>
  <c r="H98" i="68"/>
  <c r="AI98" i="59"/>
  <c r="AK98" i="59" s="1"/>
  <c r="AI98" i="57"/>
  <c r="AK98" i="57" s="1"/>
  <c r="AI98" i="60"/>
  <c r="AK98" i="60" s="1"/>
  <c r="AI98" i="58"/>
  <c r="AK98" i="58" s="1"/>
  <c r="AK98" i="56"/>
  <c r="L96" i="57"/>
  <c r="M96" i="57" s="1"/>
  <c r="L6" i="57"/>
  <c r="M6" i="57" s="1"/>
  <c r="L79" i="57"/>
  <c r="M79" i="57" s="1"/>
  <c r="L26" i="57"/>
  <c r="M26" i="57" s="1"/>
  <c r="L69" i="57"/>
  <c r="M69" i="57" s="1"/>
  <c r="L32" i="57"/>
  <c r="M32" i="57" s="1"/>
  <c r="L10" i="57"/>
  <c r="M10" i="57" s="1"/>
  <c r="L34" i="57"/>
  <c r="M34" i="57" s="1"/>
  <c r="L93" i="57"/>
  <c r="M93" i="57" s="1"/>
  <c r="L43" i="57"/>
  <c r="M43" i="57" s="1"/>
  <c r="L18" i="57"/>
  <c r="M18" i="57" s="1"/>
  <c r="L68" i="57"/>
  <c r="M68" i="57" s="1"/>
  <c r="L8" i="57"/>
  <c r="M8" i="57" s="1"/>
  <c r="L16" i="57"/>
  <c r="M16" i="57" s="1"/>
  <c r="L48" i="57"/>
  <c r="M48" i="57" s="1"/>
  <c r="L66" i="57"/>
  <c r="M66" i="57" s="1"/>
  <c r="L59" i="57"/>
  <c r="M59" i="57" s="1"/>
  <c r="L84" i="57"/>
  <c r="M84" i="57" s="1"/>
  <c r="L62" i="57"/>
  <c r="M62" i="57" s="1"/>
  <c r="L33" i="57"/>
  <c r="M33" i="57" s="1"/>
  <c r="L56" i="57"/>
  <c r="M56" i="57" s="1"/>
  <c r="L82" i="57"/>
  <c r="M82" i="57" s="1"/>
  <c r="L67" i="57"/>
  <c r="M67" i="57" s="1"/>
  <c r="L94" i="57"/>
  <c r="M94" i="57" s="1"/>
  <c r="L86" i="57"/>
  <c r="M86" i="57" s="1"/>
  <c r="L81" i="57"/>
  <c r="M81" i="57" s="1"/>
  <c r="L80" i="57"/>
  <c r="M80" i="57" s="1"/>
  <c r="L3" i="57"/>
  <c r="M3" i="57" s="1"/>
  <c r="L71" i="57"/>
  <c r="M71" i="57" s="1"/>
  <c r="L45" i="57"/>
  <c r="M45" i="57" s="1"/>
  <c r="L88" i="57"/>
  <c r="M88" i="57" s="1"/>
  <c r="L85" i="57"/>
  <c r="M85" i="57" s="1"/>
  <c r="L35" i="57"/>
  <c r="M35" i="57" s="1"/>
  <c r="L23" i="57"/>
  <c r="M23" i="57" s="1"/>
  <c r="L87" i="57"/>
  <c r="M87" i="57" s="1"/>
  <c r="L42" i="57"/>
  <c r="M42" i="57" s="1"/>
  <c r="L14" i="57"/>
  <c r="M14" i="57" s="1"/>
  <c r="L40" i="57"/>
  <c r="M40" i="57" s="1"/>
  <c r="L25" i="57"/>
  <c r="M25" i="57" s="1"/>
  <c r="L50" i="57"/>
  <c r="M50" i="57" s="1"/>
  <c r="L19" i="57"/>
  <c r="M19" i="57" s="1"/>
  <c r="L51" i="57"/>
  <c r="M51" i="57" s="1"/>
  <c r="L21" i="57"/>
  <c r="M21" i="57" s="1"/>
  <c r="L76" i="57"/>
  <c r="M76" i="57" s="1"/>
  <c r="L38" i="57"/>
  <c r="M38" i="57" s="1"/>
  <c r="L31" i="57"/>
  <c r="M31" i="57" s="1"/>
  <c r="L58" i="57"/>
  <c r="M58" i="57" s="1"/>
  <c r="L30" i="57"/>
  <c r="M30" i="57" s="1"/>
  <c r="L41" i="57"/>
  <c r="M41" i="57" s="1"/>
  <c r="L46" i="57"/>
  <c r="M46" i="57" s="1"/>
  <c r="L15" i="57"/>
  <c r="M15" i="57" s="1"/>
  <c r="L39" i="57"/>
  <c r="M39" i="57" s="1"/>
  <c r="L74" i="57"/>
  <c r="M74" i="57" s="1"/>
  <c r="L54" i="57"/>
  <c r="M54" i="57" s="1"/>
  <c r="L57" i="57"/>
  <c r="M57" i="57" s="1"/>
  <c r="L70" i="57"/>
  <c r="M70" i="57" s="1"/>
  <c r="L28" i="57"/>
  <c r="M28" i="57" s="1"/>
  <c r="L63" i="57"/>
  <c r="M63" i="57" s="1"/>
  <c r="L11" i="57"/>
  <c r="M11" i="57" s="1"/>
  <c r="L61" i="57"/>
  <c r="M61" i="57" s="1"/>
  <c r="L91" i="57"/>
  <c r="M91" i="57" s="1"/>
  <c r="L52" i="57"/>
  <c r="M52" i="57" s="1"/>
  <c r="L13" i="57"/>
  <c r="M13" i="57" s="1"/>
  <c r="L12" i="57"/>
  <c r="M12" i="57" s="1"/>
  <c r="L60" i="57"/>
  <c r="M60" i="57" s="1"/>
  <c r="L47" i="57"/>
  <c r="M47" i="57" s="1"/>
  <c r="L49" i="57"/>
  <c r="M49" i="57" s="1"/>
  <c r="L90" i="57"/>
  <c r="M90" i="57" s="1"/>
  <c r="L78" i="57"/>
  <c r="M78" i="57" s="1"/>
  <c r="L64" i="57"/>
  <c r="M64" i="57" s="1"/>
  <c r="L73" i="57"/>
  <c r="M73" i="57" s="1"/>
  <c r="L17" i="57"/>
  <c r="M17" i="57" s="1"/>
  <c r="L7" i="57"/>
  <c r="M7" i="57" s="1"/>
  <c r="L75" i="57"/>
  <c r="M75" i="57" s="1"/>
  <c r="L36" i="57"/>
  <c r="M36" i="57" s="1"/>
  <c r="L9" i="57"/>
  <c r="M9" i="57" s="1"/>
  <c r="L55" i="57"/>
  <c r="M55" i="57" s="1"/>
  <c r="L65" i="57"/>
  <c r="M65" i="57" s="1"/>
  <c r="L92" i="57"/>
  <c r="M92" i="57" s="1"/>
  <c r="L5" i="57"/>
  <c r="M5" i="57" s="1"/>
  <c r="L72" i="57"/>
  <c r="M72" i="57" s="1"/>
  <c r="L89" i="57"/>
  <c r="M89" i="57" s="1"/>
  <c r="L37" i="57"/>
  <c r="M37" i="57" s="1"/>
  <c r="L22" i="57"/>
  <c r="M22" i="57" s="1"/>
  <c r="L83" i="57"/>
  <c r="M83" i="57" s="1"/>
  <c r="L44" i="57"/>
  <c r="M44" i="57" s="1"/>
  <c r="L29" i="57"/>
  <c r="M29" i="57" s="1"/>
  <c r="L20" i="57"/>
  <c r="M20" i="57" s="1"/>
  <c r="L27" i="57"/>
  <c r="M27" i="57" s="1"/>
  <c r="L53" i="57"/>
  <c r="M53" i="57" s="1"/>
  <c r="L4" i="57"/>
  <c r="M4" i="57" s="1"/>
  <c r="L24" i="57"/>
  <c r="M24" i="57" s="1"/>
  <c r="L95" i="57"/>
  <c r="M95" i="57" s="1"/>
  <c r="L77" i="57"/>
  <c r="M77" i="57" s="1"/>
  <c r="AF98" i="56"/>
  <c r="F98" i="56"/>
  <c r="AD98" i="57"/>
  <c r="AD98" i="60"/>
  <c r="AD98" i="58"/>
  <c r="AD98" i="59"/>
  <c r="X98" i="58"/>
  <c r="X98" i="59"/>
  <c r="X98" i="57"/>
  <c r="X98" i="60"/>
  <c r="Z98" i="56"/>
  <c r="D98" i="56"/>
  <c r="W98" i="57"/>
  <c r="Y98" i="57" s="1"/>
  <c r="W98" i="60"/>
  <c r="Y98" i="60" s="1"/>
  <c r="W98" i="59"/>
  <c r="Y98" i="59" s="1"/>
  <c r="Y98" i="56"/>
  <c r="W98" i="58"/>
  <c r="Y98" i="58" s="1"/>
  <c r="Q98" i="60"/>
  <c r="S98" i="60" s="1"/>
  <c r="Q98" i="57"/>
  <c r="S98" i="57" s="1"/>
  <c r="S98" i="56"/>
  <c r="Q98" i="58"/>
  <c r="S98" i="58" s="1"/>
  <c r="Q98" i="59"/>
  <c r="S98" i="59" s="1"/>
  <c r="L96" i="58"/>
  <c r="M96" i="58" s="1"/>
  <c r="L3" i="58"/>
  <c r="M3" i="58" s="1"/>
  <c r="L95" i="58"/>
  <c r="M95" i="58" s="1"/>
  <c r="L94" i="58"/>
  <c r="M94" i="58" s="1"/>
  <c r="L93" i="58"/>
  <c r="M93" i="58" s="1"/>
  <c r="L92" i="58"/>
  <c r="M92" i="58" s="1"/>
  <c r="AF49" i="33"/>
  <c r="AH49" i="33"/>
  <c r="V49" i="33"/>
  <c r="AK49" i="33"/>
  <c r="Y49" i="33"/>
  <c r="AJ49" i="33"/>
  <c r="X49" i="33"/>
  <c r="Z49" i="35"/>
  <c r="I49" i="35"/>
  <c r="AF49" i="35" s="1"/>
  <c r="T49" i="35"/>
  <c r="P49" i="35"/>
  <c r="E49" i="35"/>
  <c r="AI49" i="33"/>
  <c r="W49" i="33"/>
  <c r="Z98" i="60" l="1"/>
  <c r="D98" i="60"/>
  <c r="AL98" i="60"/>
  <c r="E98" i="60"/>
  <c r="T98" i="60"/>
  <c r="C98" i="60"/>
  <c r="AF98" i="60"/>
  <c r="F98" i="60"/>
  <c r="Z98" i="59"/>
  <c r="D98" i="59"/>
  <c r="T98" i="59"/>
  <c r="C98" i="59"/>
  <c r="AF98" i="59"/>
  <c r="F98" i="59"/>
  <c r="AL98" i="59"/>
  <c r="E98" i="59"/>
  <c r="T98" i="57"/>
  <c r="C98" i="57"/>
  <c r="AL98" i="58"/>
  <c r="E98" i="58"/>
  <c r="B98" i="56"/>
  <c r="Z98" i="57"/>
  <c r="D98" i="57"/>
  <c r="Z98" i="58"/>
  <c r="D98" i="58"/>
  <c r="AL98" i="57"/>
  <c r="E98" i="57"/>
  <c r="T98" i="58"/>
  <c r="C98" i="58"/>
  <c r="AF98" i="58"/>
  <c r="F98" i="58"/>
  <c r="AF98" i="57"/>
  <c r="F98" i="57"/>
  <c r="AL49" i="33"/>
  <c r="AM49" i="33" s="1"/>
  <c r="L49" i="49" s="1"/>
  <c r="AA49" i="35"/>
  <c r="J49" i="35"/>
  <c r="AG49" i="35" s="1"/>
  <c r="U49" i="35"/>
  <c r="Q49" i="35"/>
  <c r="G49" i="35" s="1"/>
  <c r="F49" i="35"/>
  <c r="B98" i="60" l="1"/>
  <c r="B98" i="59"/>
  <c r="G98" i="56"/>
  <c r="H98" i="56"/>
  <c r="J98" i="56" s="1"/>
  <c r="B98" i="57"/>
  <c r="B98" i="58"/>
  <c r="X49" i="35"/>
  <c r="K49" i="35"/>
  <c r="AH49" i="35" s="1"/>
  <c r="AB49" i="35"/>
  <c r="V49" i="35"/>
  <c r="L49" i="35"/>
  <c r="AI49" i="35" s="1"/>
  <c r="AC49" i="35"/>
  <c r="W49" i="35"/>
  <c r="R49" i="35"/>
  <c r="H98" i="60" l="1"/>
  <c r="J98" i="60" s="1"/>
  <c r="G98" i="60"/>
  <c r="H98" i="59"/>
  <c r="J98" i="59" s="1"/>
  <c r="G98" i="59"/>
  <c r="H98" i="58"/>
  <c r="J98" i="58" s="1"/>
  <c r="G98" i="58"/>
  <c r="H98" i="57"/>
  <c r="J98" i="57" s="1"/>
  <c r="G98" i="57"/>
  <c r="AD49" i="35"/>
  <c r="AJ49" i="35"/>
  <c r="G98" i="68" l="1"/>
  <c r="AK49" i="35"/>
  <c r="AU49" i="49"/>
  <c r="C50" i="49"/>
  <c r="J49" i="49"/>
  <c r="D50" i="49"/>
  <c r="G50" i="49"/>
  <c r="F50" i="49"/>
  <c r="E50" i="49"/>
  <c r="B50" i="51" l="1"/>
  <c r="AP50" i="49"/>
  <c r="R50" i="49"/>
  <c r="AW50" i="49"/>
  <c r="O50" i="33"/>
  <c r="M50" i="49"/>
  <c r="M50" i="35"/>
  <c r="C50" i="35" s="1"/>
  <c r="K50" i="49"/>
  <c r="AR50" i="49"/>
  <c r="O50" i="49"/>
  <c r="AY50" i="49"/>
  <c r="D50" i="51"/>
  <c r="AZ50" i="49"/>
  <c r="E50" i="51"/>
  <c r="P50" i="49"/>
  <c r="AS50" i="49"/>
  <c r="AT50" i="49"/>
  <c r="Q50" i="49"/>
  <c r="BA50" i="49"/>
  <c r="F50" i="51"/>
  <c r="C50" i="51"/>
  <c r="AQ50" i="49"/>
  <c r="AX50" i="49"/>
  <c r="N50" i="49"/>
  <c r="AV49" i="49"/>
  <c r="Y50" i="35" l="1"/>
  <c r="S50" i="35"/>
  <c r="H50" i="35"/>
  <c r="AE50" i="35" s="1"/>
  <c r="O50" i="51"/>
  <c r="I50" i="51"/>
  <c r="R50" i="51"/>
  <c r="L50" i="51"/>
  <c r="C50" i="33"/>
  <c r="S50" i="33"/>
  <c r="G50" i="33" s="1"/>
  <c r="AE50" i="33" s="1"/>
  <c r="R50" i="33"/>
  <c r="F50" i="33" s="1"/>
  <c r="AD50" i="33" s="1"/>
  <c r="P50" i="33"/>
  <c r="D50" i="33" s="1"/>
  <c r="AB50" i="33" s="1"/>
  <c r="Q50" i="33"/>
  <c r="E50" i="33" s="1"/>
  <c r="AC50" i="33" s="1"/>
  <c r="Q50" i="51"/>
  <c r="K50" i="51"/>
  <c r="V50" i="49"/>
  <c r="T50" i="49"/>
  <c r="U50" i="49"/>
  <c r="S50" i="49"/>
  <c r="J50" i="51"/>
  <c r="P50" i="51"/>
  <c r="G50" i="51"/>
  <c r="N50" i="51"/>
  <c r="M50" i="51"/>
  <c r="H50" i="51"/>
  <c r="N50" i="35"/>
  <c r="I50" i="33" l="1"/>
  <c r="H50" i="49"/>
  <c r="H50" i="33"/>
  <c r="S50" i="51"/>
  <c r="T50" i="51" s="1"/>
  <c r="T50" i="33"/>
  <c r="L50" i="33"/>
  <c r="K50" i="33"/>
  <c r="O50" i="35"/>
  <c r="D50" i="35"/>
  <c r="M50" i="33"/>
  <c r="N50" i="33"/>
  <c r="J50" i="33"/>
  <c r="AA50" i="33"/>
  <c r="Z50" i="33"/>
  <c r="AF50" i="33" l="1"/>
  <c r="AK50" i="33"/>
  <c r="Y50" i="33"/>
  <c r="AH50" i="33"/>
  <c r="V50" i="33"/>
  <c r="AI50" i="33"/>
  <c r="W50" i="33"/>
  <c r="Z50" i="35"/>
  <c r="I50" i="35"/>
  <c r="AF50" i="35" s="1"/>
  <c r="T50" i="35"/>
  <c r="P50" i="35"/>
  <c r="E50" i="35"/>
  <c r="AG50" i="33"/>
  <c r="U50" i="33"/>
  <c r="AJ50" i="33"/>
  <c r="X50" i="33"/>
  <c r="AL50" i="33" l="1"/>
  <c r="AM50" i="33" s="1"/>
  <c r="L50" i="49" s="1"/>
  <c r="Q50" i="35"/>
  <c r="F50" i="35"/>
  <c r="J50" i="35"/>
  <c r="AG50" i="35" s="1"/>
  <c r="AA50" i="35"/>
  <c r="U50" i="35"/>
  <c r="AB50" i="35" l="1"/>
  <c r="V50" i="35"/>
  <c r="K50" i="35"/>
  <c r="AH50" i="35" s="1"/>
  <c r="G50" i="35"/>
  <c r="R50" i="35"/>
  <c r="W50" i="35" l="1"/>
  <c r="AC50" i="35"/>
  <c r="AD50" i="35" s="1"/>
  <c r="L50" i="35"/>
  <c r="AI50" i="35" s="1"/>
  <c r="AJ50" i="35" s="1"/>
  <c r="X50" i="35"/>
  <c r="AK50" i="35" l="1"/>
  <c r="AU50" i="49"/>
  <c r="D51" i="49"/>
  <c r="F51" i="49"/>
  <c r="E51" i="49"/>
  <c r="J50" i="49"/>
  <c r="G51" i="49"/>
  <c r="C51" i="49"/>
  <c r="M51" i="35" l="1"/>
  <c r="C51" i="35" s="1"/>
  <c r="O51" i="33"/>
  <c r="C51" i="33" s="1"/>
  <c r="AW51" i="49"/>
  <c r="K51" i="49"/>
  <c r="B51" i="51"/>
  <c r="M51" i="49"/>
  <c r="R51" i="49"/>
  <c r="AP51" i="49"/>
  <c r="AV50" i="49"/>
  <c r="AZ51" i="49"/>
  <c r="AS51" i="49"/>
  <c r="E51" i="51"/>
  <c r="P51" i="49"/>
  <c r="AT51" i="49"/>
  <c r="F51" i="51"/>
  <c r="Q51" i="49"/>
  <c r="BA51" i="49"/>
  <c r="AY51" i="49"/>
  <c r="O51" i="49"/>
  <c r="D51" i="51"/>
  <c r="AR51" i="49"/>
  <c r="AQ51" i="49"/>
  <c r="C51" i="51"/>
  <c r="N51" i="49"/>
  <c r="AX51" i="49"/>
  <c r="T51" i="49" l="1"/>
  <c r="U51" i="49"/>
  <c r="S51" i="49"/>
  <c r="V51" i="49"/>
  <c r="J51" i="51"/>
  <c r="P51" i="51"/>
  <c r="H51" i="51"/>
  <c r="N51" i="51"/>
  <c r="M51" i="51"/>
  <c r="G51" i="51"/>
  <c r="K51" i="51"/>
  <c r="Q51" i="51"/>
  <c r="I51" i="51"/>
  <c r="O51" i="51"/>
  <c r="J51" i="33"/>
  <c r="AA51" i="33"/>
  <c r="Q51" i="33"/>
  <c r="E51" i="33" s="1"/>
  <c r="AC51" i="33" s="1"/>
  <c r="S51" i="33"/>
  <c r="G51" i="33" s="1"/>
  <c r="AE51" i="33" s="1"/>
  <c r="P51" i="33"/>
  <c r="D51" i="33" s="1"/>
  <c r="AB51" i="33" s="1"/>
  <c r="R51" i="33"/>
  <c r="F51" i="33" s="1"/>
  <c r="AD51" i="33" s="1"/>
  <c r="H51" i="35"/>
  <c r="AE51" i="35" s="1"/>
  <c r="S51" i="35"/>
  <c r="Y51" i="35"/>
  <c r="R51" i="51"/>
  <c r="L51" i="51"/>
  <c r="N51" i="35"/>
  <c r="H51" i="49" l="1"/>
  <c r="I51" i="33"/>
  <c r="Z51" i="33"/>
  <c r="H51" i="33"/>
  <c r="S51" i="51"/>
  <c r="T51" i="51" s="1"/>
  <c r="T51" i="33"/>
  <c r="AG51" i="33"/>
  <c r="U51" i="33"/>
  <c r="O51" i="35"/>
  <c r="D51" i="35"/>
  <c r="M51" i="33"/>
  <c r="K51" i="33"/>
  <c r="N51" i="33"/>
  <c r="L51" i="33"/>
  <c r="P51" i="35" l="1"/>
  <c r="E51" i="35"/>
  <c r="AF51" i="33"/>
  <c r="AH51" i="33"/>
  <c r="V51" i="33"/>
  <c r="AI51" i="33"/>
  <c r="W51" i="33"/>
  <c r="AJ51" i="33"/>
  <c r="X51" i="33"/>
  <c r="Z51" i="35"/>
  <c r="I51" i="35"/>
  <c r="AF51" i="35" s="1"/>
  <c r="T51" i="35"/>
  <c r="AK51" i="33"/>
  <c r="Y51" i="33"/>
  <c r="AL51" i="33" l="1"/>
  <c r="AM51" i="33" s="1"/>
  <c r="L51" i="49" s="1"/>
  <c r="AA51" i="35"/>
  <c r="U51" i="35"/>
  <c r="J51" i="35"/>
  <c r="AG51" i="35" s="1"/>
  <c r="Q51" i="35"/>
  <c r="F51" i="35"/>
  <c r="AB51" i="35" l="1"/>
  <c r="K51" i="35"/>
  <c r="AH51" i="35" s="1"/>
  <c r="V51" i="35"/>
  <c r="G51" i="35"/>
  <c r="R51" i="35"/>
  <c r="AC51" i="35" l="1"/>
  <c r="AD51" i="35" s="1"/>
  <c r="L51" i="35"/>
  <c r="AI51" i="35" s="1"/>
  <c r="AJ51" i="35" s="1"/>
  <c r="W51" i="35"/>
  <c r="X51" i="35"/>
  <c r="AK51" i="35" l="1"/>
  <c r="AU51" i="49" l="1"/>
  <c r="J51" i="49"/>
  <c r="F52" i="49"/>
  <c r="E52" i="49"/>
  <c r="D52" i="49"/>
  <c r="C52" i="49"/>
  <c r="G52" i="49"/>
  <c r="AT52" i="49" l="1"/>
  <c r="F52" i="51"/>
  <c r="Q52" i="49"/>
  <c r="BA52" i="49"/>
  <c r="AX52" i="49"/>
  <c r="N52" i="49"/>
  <c r="AQ52" i="49"/>
  <c r="C52" i="51"/>
  <c r="D52" i="51"/>
  <c r="AR52" i="49"/>
  <c r="AY52" i="49"/>
  <c r="O52" i="49"/>
  <c r="AS52" i="49"/>
  <c r="AZ52" i="49"/>
  <c r="E52" i="51"/>
  <c r="P52" i="49"/>
  <c r="M52" i="35"/>
  <c r="C52" i="35" s="1"/>
  <c r="O52" i="33"/>
  <c r="C52" i="33" s="1"/>
  <c r="M52" i="49"/>
  <c r="AW52" i="49"/>
  <c r="B52" i="51"/>
  <c r="AP52" i="49"/>
  <c r="K52" i="49"/>
  <c r="R52" i="49"/>
  <c r="AV51" i="49"/>
  <c r="AA52" i="33" l="1"/>
  <c r="J52" i="33"/>
  <c r="Y52" i="35"/>
  <c r="H52" i="35"/>
  <c r="AE52" i="35" s="1"/>
  <c r="S52" i="35"/>
  <c r="V52" i="49"/>
  <c r="U52" i="49"/>
  <c r="T52" i="49"/>
  <c r="S52" i="49"/>
  <c r="Q52" i="33"/>
  <c r="E52" i="33" s="1"/>
  <c r="AC52" i="33" s="1"/>
  <c r="R52" i="33"/>
  <c r="F52" i="33" s="1"/>
  <c r="AD52" i="33" s="1"/>
  <c r="P52" i="33"/>
  <c r="D52" i="33" s="1"/>
  <c r="AB52" i="33" s="1"/>
  <c r="S52" i="33"/>
  <c r="G52" i="33" s="1"/>
  <c r="AE52" i="33" s="1"/>
  <c r="N52" i="35"/>
  <c r="J52" i="51"/>
  <c r="P52" i="51"/>
  <c r="H52" i="51"/>
  <c r="N52" i="51"/>
  <c r="G52" i="51"/>
  <c r="M52" i="51"/>
  <c r="Q52" i="51"/>
  <c r="K52" i="51"/>
  <c r="R52" i="51"/>
  <c r="L52" i="51"/>
  <c r="O52" i="51"/>
  <c r="I52" i="51"/>
  <c r="H52" i="49" l="1"/>
  <c r="I52" i="33"/>
  <c r="T52" i="33"/>
  <c r="H52" i="33"/>
  <c r="S52" i="51"/>
  <c r="T52" i="51" s="1"/>
  <c r="N52" i="33"/>
  <c r="K52" i="33"/>
  <c r="M52" i="33"/>
  <c r="L52" i="33"/>
  <c r="Z52" i="33"/>
  <c r="AG52" i="33"/>
  <c r="U52" i="33"/>
  <c r="O52" i="35"/>
  <c r="D52" i="35"/>
  <c r="Z52" i="35" l="1"/>
  <c r="T52" i="35"/>
  <c r="I52" i="35"/>
  <c r="AF52" i="35" s="1"/>
  <c r="P52" i="35"/>
  <c r="E52" i="35"/>
  <c r="AF52" i="33"/>
  <c r="AJ52" i="33"/>
  <c r="X52" i="33"/>
  <c r="AH52" i="33"/>
  <c r="V52" i="33"/>
  <c r="AI52" i="33"/>
  <c r="W52" i="33"/>
  <c r="AK52" i="33"/>
  <c r="Y52" i="33"/>
  <c r="AL52" i="33" l="1"/>
  <c r="AM52" i="33" s="1"/>
  <c r="L52" i="49" s="1"/>
  <c r="AA52" i="35"/>
  <c r="U52" i="35"/>
  <c r="J52" i="35"/>
  <c r="AG52" i="35" s="1"/>
  <c r="Q52" i="35"/>
  <c r="F52" i="35"/>
  <c r="AB52" i="35" l="1"/>
  <c r="V52" i="35"/>
  <c r="K52" i="35"/>
  <c r="AH52" i="35" s="1"/>
  <c r="G52" i="35"/>
  <c r="R52" i="35"/>
  <c r="L52" i="35" l="1"/>
  <c r="AI52" i="35" s="1"/>
  <c r="AJ52" i="35" s="1"/>
  <c r="AC52" i="35"/>
  <c r="AD52" i="35" s="1"/>
  <c r="W52" i="35"/>
  <c r="X52" i="35"/>
  <c r="AK52" i="35" l="1"/>
  <c r="AU52" i="49" l="1"/>
  <c r="E53" i="49"/>
  <c r="F53" i="49"/>
  <c r="D53" i="49"/>
  <c r="G53" i="49"/>
  <c r="J52" i="49"/>
  <c r="C53" i="49"/>
  <c r="M53" i="35" l="1"/>
  <c r="C53" i="35" s="1"/>
  <c r="AW53" i="49"/>
  <c r="B53" i="51"/>
  <c r="K53" i="49"/>
  <c r="AP53" i="49"/>
  <c r="R53" i="49"/>
  <c r="M53" i="49"/>
  <c r="O53" i="33"/>
  <c r="C53" i="33" s="1"/>
  <c r="AV52" i="49"/>
  <c r="BA53" i="49"/>
  <c r="Q53" i="49"/>
  <c r="AT53" i="49"/>
  <c r="F53" i="51"/>
  <c r="N53" i="49"/>
  <c r="AQ53" i="49"/>
  <c r="AX53" i="49"/>
  <c r="C53" i="51"/>
  <c r="E53" i="51"/>
  <c r="AS53" i="49"/>
  <c r="P53" i="49"/>
  <c r="AZ53" i="49"/>
  <c r="AR53" i="49"/>
  <c r="O53" i="49"/>
  <c r="D53" i="51"/>
  <c r="AY53" i="49"/>
  <c r="AA53" i="33" l="1"/>
  <c r="J53" i="33"/>
  <c r="V53" i="49"/>
  <c r="U53" i="49"/>
  <c r="T53" i="49"/>
  <c r="S53" i="49"/>
  <c r="L53" i="51"/>
  <c r="R53" i="51"/>
  <c r="Q53" i="51"/>
  <c r="K53" i="51"/>
  <c r="P53" i="51"/>
  <c r="J53" i="51"/>
  <c r="N53" i="51"/>
  <c r="M53" i="51"/>
  <c r="G53" i="51"/>
  <c r="H53" i="51"/>
  <c r="N53" i="35"/>
  <c r="O53" i="51"/>
  <c r="I53" i="51"/>
  <c r="H53" i="35"/>
  <c r="AE53" i="35" s="1"/>
  <c r="S53" i="35"/>
  <c r="Y53" i="35"/>
  <c r="R53" i="33"/>
  <c r="F53" i="33" s="1"/>
  <c r="AD53" i="33" s="1"/>
  <c r="S53" i="33"/>
  <c r="G53" i="33" s="1"/>
  <c r="AE53" i="33" s="1"/>
  <c r="Q53" i="33"/>
  <c r="E53" i="33" s="1"/>
  <c r="AC53" i="33" s="1"/>
  <c r="P53" i="33"/>
  <c r="D53" i="33" s="1"/>
  <c r="AB53" i="33" s="1"/>
  <c r="H53" i="49" l="1"/>
  <c r="I53" i="33"/>
  <c r="H53" i="33"/>
  <c r="T53" i="33"/>
  <c r="S53" i="51"/>
  <c r="T53" i="51" s="1"/>
  <c r="K53" i="33"/>
  <c r="L53" i="33"/>
  <c r="N53" i="33"/>
  <c r="Z53" i="33"/>
  <c r="M53" i="33"/>
  <c r="O53" i="35"/>
  <c r="D53" i="35"/>
  <c r="AG53" i="33"/>
  <c r="U53" i="33"/>
  <c r="AF53" i="33" l="1"/>
  <c r="AI53" i="33"/>
  <c r="W53" i="33"/>
  <c r="Z53" i="35"/>
  <c r="I53" i="35"/>
  <c r="AF53" i="35" s="1"/>
  <c r="T53" i="35"/>
  <c r="P53" i="35"/>
  <c r="E53" i="35"/>
  <c r="AH53" i="33"/>
  <c r="V53" i="33"/>
  <c r="AJ53" i="33"/>
  <c r="X53" i="33"/>
  <c r="AK53" i="33"/>
  <c r="Y53" i="33"/>
  <c r="AL53" i="33" l="1"/>
  <c r="AM53" i="33" s="1"/>
  <c r="L53" i="49" s="1"/>
  <c r="U53" i="35"/>
  <c r="AA53" i="35"/>
  <c r="J53" i="35"/>
  <c r="AG53" i="35" s="1"/>
  <c r="Q53" i="35"/>
  <c r="G53" i="35" s="1"/>
  <c r="F53" i="35"/>
  <c r="R53" i="35" l="1"/>
  <c r="L53" i="35"/>
  <c r="AI53" i="35" s="1"/>
  <c r="AC53" i="35"/>
  <c r="W53" i="35"/>
  <c r="K53" i="35"/>
  <c r="AH53" i="35" s="1"/>
  <c r="V53" i="35"/>
  <c r="AB53" i="35"/>
  <c r="X53" i="35"/>
  <c r="AD53" i="35" l="1"/>
  <c r="AJ53" i="35"/>
  <c r="AK53" i="35" l="1"/>
  <c r="AU53" i="49"/>
  <c r="J53" i="49"/>
  <c r="C54" i="49"/>
  <c r="D54" i="49"/>
  <c r="E54" i="49"/>
  <c r="G54" i="49"/>
  <c r="F54" i="49"/>
  <c r="AV53" i="49" l="1"/>
  <c r="AS54" i="49"/>
  <c r="E54" i="51"/>
  <c r="AZ54" i="49"/>
  <c r="P54" i="49"/>
  <c r="BA54" i="49"/>
  <c r="AT54" i="49"/>
  <c r="Q54" i="49"/>
  <c r="F54" i="51"/>
  <c r="O54" i="49"/>
  <c r="D54" i="51"/>
  <c r="AR54" i="49"/>
  <c r="AY54" i="49"/>
  <c r="C54" i="51"/>
  <c r="AQ54" i="49"/>
  <c r="AX54" i="49"/>
  <c r="N54" i="49"/>
  <c r="B54" i="51"/>
  <c r="K54" i="49"/>
  <c r="O54" i="33"/>
  <c r="M54" i="49"/>
  <c r="M54" i="35"/>
  <c r="C54" i="35" s="1"/>
  <c r="AW54" i="49"/>
  <c r="AP54" i="49"/>
  <c r="R54" i="49"/>
  <c r="Q54" i="33" l="1"/>
  <c r="E54" i="33" s="1"/>
  <c r="AC54" i="33" s="1"/>
  <c r="P54" i="33"/>
  <c r="D54" i="33" s="1"/>
  <c r="AB54" i="33" s="1"/>
  <c r="R54" i="33"/>
  <c r="F54" i="33" s="1"/>
  <c r="AD54" i="33" s="1"/>
  <c r="S54" i="33"/>
  <c r="G54" i="33" s="1"/>
  <c r="AE54" i="33" s="1"/>
  <c r="S54" i="49"/>
  <c r="V54" i="49"/>
  <c r="U54" i="49"/>
  <c r="T54" i="49"/>
  <c r="J54" i="51"/>
  <c r="P54" i="51"/>
  <c r="I54" i="51"/>
  <c r="O54" i="51"/>
  <c r="C54" i="33"/>
  <c r="M54" i="51"/>
  <c r="N54" i="51"/>
  <c r="G54" i="51"/>
  <c r="H54" i="51"/>
  <c r="S54" i="35"/>
  <c r="Y54" i="35"/>
  <c r="H54" i="35"/>
  <c r="AE54" i="35" s="1"/>
  <c r="N54" i="35"/>
  <c r="Q54" i="51"/>
  <c r="K54" i="51"/>
  <c r="L54" i="51"/>
  <c r="R54" i="51"/>
  <c r="I54" i="33" l="1"/>
  <c r="H54" i="49"/>
  <c r="H54" i="33"/>
  <c r="O54" i="35"/>
  <c r="D54" i="35"/>
  <c r="AA54" i="33"/>
  <c r="J54" i="33"/>
  <c r="Z54" i="33"/>
  <c r="T54" i="33"/>
  <c r="N54" i="33"/>
  <c r="K54" i="33"/>
  <c r="S54" i="51"/>
  <c r="T54" i="51" s="1"/>
  <c r="M54" i="33"/>
  <c r="L54" i="33"/>
  <c r="AF54" i="33" l="1"/>
  <c r="I54" i="35"/>
  <c r="AF54" i="35" s="1"/>
  <c r="Z54" i="35"/>
  <c r="T54" i="35"/>
  <c r="P54" i="35"/>
  <c r="E54" i="35"/>
  <c r="AI54" i="33"/>
  <c r="W54" i="33"/>
  <c r="AK54" i="33"/>
  <c r="Y54" i="33"/>
  <c r="AJ54" i="33"/>
  <c r="X54" i="33"/>
  <c r="AG54" i="33"/>
  <c r="U54" i="33"/>
  <c r="AH54" i="33"/>
  <c r="V54" i="33"/>
  <c r="AL54" i="33" l="1"/>
  <c r="AM54" i="33" s="1"/>
  <c r="L54" i="49" s="1"/>
  <c r="J54" i="35"/>
  <c r="AG54" i="35" s="1"/>
  <c r="U54" i="35"/>
  <c r="AA54" i="35"/>
  <c r="Q54" i="35"/>
  <c r="F54" i="35"/>
  <c r="V54" i="35" l="1"/>
  <c r="AB54" i="35"/>
  <c r="K54" i="35"/>
  <c r="AH54" i="35" s="1"/>
  <c r="G54" i="35"/>
  <c r="R54" i="35"/>
  <c r="AC54" i="35" l="1"/>
  <c r="AD54" i="35" s="1"/>
  <c r="L54" i="35"/>
  <c r="AI54" i="35" s="1"/>
  <c r="AJ54" i="35" s="1"/>
  <c r="W54" i="35"/>
  <c r="X54" i="35"/>
  <c r="AK54" i="35" l="1"/>
  <c r="AU54" i="49" l="1"/>
  <c r="C55" i="49"/>
  <c r="F55" i="49"/>
  <c r="E55" i="49"/>
  <c r="J54" i="49"/>
  <c r="D55" i="49"/>
  <c r="G55" i="49"/>
  <c r="B55" i="51" l="1"/>
  <c r="R55" i="49"/>
  <c r="AP55" i="49"/>
  <c r="O55" i="33"/>
  <c r="K55" i="49"/>
  <c r="M55" i="35"/>
  <c r="C55" i="35" s="1"/>
  <c r="M55" i="49"/>
  <c r="AW55" i="49"/>
  <c r="C55" i="51"/>
  <c r="AQ55" i="49"/>
  <c r="AX55" i="49"/>
  <c r="N55" i="49"/>
  <c r="AV54" i="49"/>
  <c r="O55" i="49"/>
  <c r="AY55" i="49"/>
  <c r="AR55" i="49"/>
  <c r="D55" i="51"/>
  <c r="AT55" i="49"/>
  <c r="F55" i="51"/>
  <c r="BA55" i="49"/>
  <c r="Q55" i="49"/>
  <c r="AS55" i="49"/>
  <c r="E55" i="51"/>
  <c r="AZ55" i="49"/>
  <c r="P55" i="49"/>
  <c r="I55" i="51" l="1"/>
  <c r="O55" i="51"/>
  <c r="S55" i="35"/>
  <c r="Y55" i="35"/>
  <c r="H55" i="35"/>
  <c r="AE55" i="35" s="1"/>
  <c r="N55" i="35"/>
  <c r="R55" i="51"/>
  <c r="L55" i="51"/>
  <c r="C55" i="33"/>
  <c r="S55" i="33"/>
  <c r="G55" i="33" s="1"/>
  <c r="AE55" i="33" s="1"/>
  <c r="P55" i="33"/>
  <c r="D55" i="33" s="1"/>
  <c r="AB55" i="33" s="1"/>
  <c r="R55" i="33"/>
  <c r="F55" i="33" s="1"/>
  <c r="AD55" i="33" s="1"/>
  <c r="Q55" i="33"/>
  <c r="E55" i="33" s="1"/>
  <c r="AC55" i="33" s="1"/>
  <c r="S55" i="49"/>
  <c r="T55" i="49"/>
  <c r="U55" i="49"/>
  <c r="V55" i="49"/>
  <c r="K55" i="51"/>
  <c r="Q55" i="51"/>
  <c r="J55" i="51"/>
  <c r="P55" i="51"/>
  <c r="N55" i="51"/>
  <c r="H55" i="51"/>
  <c r="M55" i="51"/>
  <c r="G55" i="51"/>
  <c r="H55" i="49" l="1"/>
  <c r="T55" i="33"/>
  <c r="I55" i="33"/>
  <c r="H55" i="33"/>
  <c r="O55" i="35"/>
  <c r="D55" i="35"/>
  <c r="N55" i="33"/>
  <c r="L55" i="33"/>
  <c r="M55" i="33"/>
  <c r="K55" i="33"/>
  <c r="AA55" i="33"/>
  <c r="J55" i="33"/>
  <c r="Z55" i="33"/>
  <c r="S55" i="51"/>
  <c r="T55" i="51" s="1"/>
  <c r="AG55" i="33" l="1"/>
  <c r="U55" i="33"/>
  <c r="AF55" i="33"/>
  <c r="AJ55" i="33"/>
  <c r="X55" i="33"/>
  <c r="AK55" i="33"/>
  <c r="Y55" i="33"/>
  <c r="Z55" i="35"/>
  <c r="I55" i="35"/>
  <c r="AF55" i="35" s="1"/>
  <c r="T55" i="35"/>
  <c r="AI55" i="33"/>
  <c r="W55" i="33"/>
  <c r="AH55" i="33"/>
  <c r="V55" i="33"/>
  <c r="P55" i="35"/>
  <c r="E55" i="35"/>
  <c r="Q55" i="35" l="1"/>
  <c r="G55" i="35" s="1"/>
  <c r="F55" i="35"/>
  <c r="AA55" i="35"/>
  <c r="J55" i="35"/>
  <c r="AG55" i="35" s="1"/>
  <c r="U55" i="35"/>
  <c r="AL55" i="33"/>
  <c r="AM55" i="33" s="1"/>
  <c r="L55" i="49" s="1"/>
  <c r="AB55" i="35" l="1"/>
  <c r="K55" i="35"/>
  <c r="AH55" i="35" s="1"/>
  <c r="V55" i="35"/>
  <c r="X55" i="35"/>
  <c r="AC55" i="35"/>
  <c r="L55" i="35"/>
  <c r="AI55" i="35" s="1"/>
  <c r="W55" i="35"/>
  <c r="R55" i="35"/>
  <c r="AJ55" i="35" l="1"/>
  <c r="AD55" i="35"/>
  <c r="AK55" i="35" l="1"/>
  <c r="AU55" i="49" l="1"/>
  <c r="G56" i="49"/>
  <c r="F56" i="49"/>
  <c r="D56" i="49"/>
  <c r="C56" i="49"/>
  <c r="J55" i="49"/>
  <c r="E56" i="49"/>
  <c r="BA56" i="49" l="1"/>
  <c r="F56" i="51"/>
  <c r="Q56" i="49"/>
  <c r="AT56" i="49"/>
  <c r="AY56" i="49"/>
  <c r="O56" i="49"/>
  <c r="D56" i="51"/>
  <c r="AR56" i="49"/>
  <c r="AV55" i="49"/>
  <c r="M56" i="35"/>
  <c r="C56" i="35" s="1"/>
  <c r="K56" i="49"/>
  <c r="AW56" i="49"/>
  <c r="R56" i="49"/>
  <c r="B56" i="51"/>
  <c r="AP56" i="49"/>
  <c r="O56" i="33"/>
  <c r="C56" i="33" s="1"/>
  <c r="M56" i="49"/>
  <c r="AQ56" i="49"/>
  <c r="AX56" i="49"/>
  <c r="C56" i="51"/>
  <c r="N56" i="49"/>
  <c r="AS56" i="49"/>
  <c r="P56" i="49"/>
  <c r="E56" i="51"/>
  <c r="AZ56" i="49"/>
  <c r="M56" i="51" l="1"/>
  <c r="H56" i="51"/>
  <c r="N56" i="51"/>
  <c r="G56" i="51"/>
  <c r="J56" i="51"/>
  <c r="P56" i="51"/>
  <c r="O56" i="51"/>
  <c r="I56" i="51"/>
  <c r="Y56" i="35"/>
  <c r="H56" i="35"/>
  <c r="AE56" i="35" s="1"/>
  <c r="S56" i="35"/>
  <c r="N56" i="35"/>
  <c r="R56" i="51"/>
  <c r="L56" i="51"/>
  <c r="T56" i="49"/>
  <c r="S56" i="49"/>
  <c r="V56" i="49"/>
  <c r="U56" i="49"/>
  <c r="J56" i="33"/>
  <c r="AA56" i="33"/>
  <c r="Q56" i="51"/>
  <c r="K56" i="51"/>
  <c r="R56" i="33"/>
  <c r="F56" i="33" s="1"/>
  <c r="AD56" i="33" s="1"/>
  <c r="S56" i="33"/>
  <c r="G56" i="33" s="1"/>
  <c r="AE56" i="33" s="1"/>
  <c r="P56" i="33"/>
  <c r="D56" i="33" s="1"/>
  <c r="AB56" i="33" s="1"/>
  <c r="Q56" i="33"/>
  <c r="E56" i="33" s="1"/>
  <c r="AC56" i="33" s="1"/>
  <c r="H56" i="49" l="1"/>
  <c r="I56" i="33"/>
  <c r="H56" i="33"/>
  <c r="Z56" i="33"/>
  <c r="T56" i="33"/>
  <c r="L56" i="33"/>
  <c r="O56" i="35"/>
  <c r="D56" i="35"/>
  <c r="K56" i="33"/>
  <c r="N56" i="33"/>
  <c r="S56" i="51"/>
  <c r="T56" i="51" s="1"/>
  <c r="AG56" i="33"/>
  <c r="U56" i="33"/>
  <c r="M56" i="33"/>
  <c r="AF56" i="33" l="1"/>
  <c r="AJ56" i="33"/>
  <c r="X56" i="33"/>
  <c r="AK56" i="33"/>
  <c r="Y56" i="33"/>
  <c r="AH56" i="33"/>
  <c r="V56" i="33"/>
  <c r="Z56" i="35"/>
  <c r="I56" i="35"/>
  <c r="AF56" i="35" s="1"/>
  <c r="T56" i="35"/>
  <c r="P56" i="35"/>
  <c r="E56" i="35"/>
  <c r="AI56" i="33"/>
  <c r="W56" i="33"/>
  <c r="AL56" i="33" l="1"/>
  <c r="AM56" i="33" s="1"/>
  <c r="L56" i="49" s="1"/>
  <c r="J56" i="35"/>
  <c r="AG56" i="35" s="1"/>
  <c r="U56" i="35"/>
  <c r="AA56" i="35"/>
  <c r="Q56" i="35"/>
  <c r="F56" i="35"/>
  <c r="G56" i="35" l="1"/>
  <c r="R56" i="35"/>
  <c r="V56" i="35"/>
  <c r="AB56" i="35"/>
  <c r="K56" i="35"/>
  <c r="AH56" i="35" s="1"/>
  <c r="W56" i="35" l="1"/>
  <c r="AC56" i="35"/>
  <c r="AD56" i="35" s="1"/>
  <c r="L56" i="35"/>
  <c r="AI56" i="35" s="1"/>
  <c r="AJ56" i="35" s="1"/>
  <c r="X56" i="35"/>
  <c r="AK56" i="35" l="1"/>
  <c r="AU56" i="49" l="1"/>
  <c r="J56" i="49"/>
  <c r="C57" i="49"/>
  <c r="G57" i="49"/>
  <c r="D57" i="49"/>
  <c r="F57" i="49"/>
  <c r="E57" i="49"/>
  <c r="AV56" i="49" l="1"/>
  <c r="AY57" i="49"/>
  <c r="O57" i="49"/>
  <c r="D57" i="51"/>
  <c r="AR57" i="49"/>
  <c r="AS57" i="49"/>
  <c r="AZ57" i="49"/>
  <c r="E57" i="51"/>
  <c r="P57" i="49"/>
  <c r="C57" i="51"/>
  <c r="AX57" i="49"/>
  <c r="AQ57" i="49"/>
  <c r="N57" i="49"/>
  <c r="AT57" i="49"/>
  <c r="F57" i="51"/>
  <c r="BA57" i="49"/>
  <c r="Q57" i="49"/>
  <c r="M57" i="49"/>
  <c r="M57" i="35"/>
  <c r="C57" i="35" s="1"/>
  <c r="AW57" i="49"/>
  <c r="AP57" i="49"/>
  <c r="B57" i="51"/>
  <c r="K57" i="49"/>
  <c r="O57" i="33"/>
  <c r="R57" i="49"/>
  <c r="O57" i="51" l="1"/>
  <c r="I57" i="51"/>
  <c r="P57" i="51"/>
  <c r="J57" i="51"/>
  <c r="M57" i="51"/>
  <c r="H57" i="51"/>
  <c r="G57" i="51"/>
  <c r="N57" i="51"/>
  <c r="R57" i="51"/>
  <c r="L57" i="51"/>
  <c r="H57" i="35"/>
  <c r="AE57" i="35" s="1"/>
  <c r="S57" i="35"/>
  <c r="Y57" i="35"/>
  <c r="T57" i="49"/>
  <c r="U57" i="49"/>
  <c r="V57" i="49"/>
  <c r="S57" i="49"/>
  <c r="Q57" i="51"/>
  <c r="K57" i="51"/>
  <c r="C57" i="33"/>
  <c r="S57" i="33"/>
  <c r="G57" i="33" s="1"/>
  <c r="AE57" i="33" s="1"/>
  <c r="P57" i="33"/>
  <c r="D57" i="33" s="1"/>
  <c r="AB57" i="33" s="1"/>
  <c r="Q57" i="33"/>
  <c r="E57" i="33" s="1"/>
  <c r="AC57" i="33" s="1"/>
  <c r="R57" i="33"/>
  <c r="F57" i="33" s="1"/>
  <c r="AD57" i="33" s="1"/>
  <c r="N57" i="35"/>
  <c r="I57" i="33" l="1"/>
  <c r="H57" i="49"/>
  <c r="S57" i="51"/>
  <c r="T57" i="51" s="1"/>
  <c r="H57" i="33"/>
  <c r="K57" i="33"/>
  <c r="O57" i="35"/>
  <c r="D57" i="35"/>
  <c r="T57" i="33"/>
  <c r="N57" i="33"/>
  <c r="J57" i="33"/>
  <c r="AA57" i="33"/>
  <c r="Z57" i="33"/>
  <c r="M57" i="33"/>
  <c r="L57" i="33"/>
  <c r="AI57" i="33" l="1"/>
  <c r="W57" i="33"/>
  <c r="AJ57" i="33"/>
  <c r="X57" i="33"/>
  <c r="Z57" i="35"/>
  <c r="I57" i="35"/>
  <c r="AF57" i="35" s="1"/>
  <c r="T57" i="35"/>
  <c r="P57" i="35"/>
  <c r="E57" i="35"/>
  <c r="AH57" i="33"/>
  <c r="V57" i="33"/>
  <c r="AG57" i="33"/>
  <c r="U57" i="33"/>
  <c r="AF57" i="33"/>
  <c r="AK57" i="33"/>
  <c r="Y57" i="33"/>
  <c r="AL57" i="33" l="1"/>
  <c r="AM57" i="33" s="1"/>
  <c r="L57" i="49" s="1"/>
  <c r="J57" i="35"/>
  <c r="AG57" i="35" s="1"/>
  <c r="U57" i="35"/>
  <c r="AA57" i="35"/>
  <c r="Q57" i="35"/>
  <c r="G57" i="35" s="1"/>
  <c r="F57" i="35"/>
  <c r="L57" i="35" l="1"/>
  <c r="AI57" i="35" s="1"/>
  <c r="AC57" i="35"/>
  <c r="W57" i="35"/>
  <c r="V57" i="35"/>
  <c r="AB57" i="35"/>
  <c r="K57" i="35"/>
  <c r="AH57" i="35" s="1"/>
  <c r="X57" i="35"/>
  <c r="R57" i="35"/>
  <c r="AJ57" i="35" l="1"/>
  <c r="AD57" i="35"/>
  <c r="AK57" i="35" l="1"/>
  <c r="AU57" i="49"/>
  <c r="C58" i="49"/>
  <c r="J57" i="49"/>
  <c r="G58" i="49"/>
  <c r="F58" i="49"/>
  <c r="D58" i="49"/>
  <c r="E58" i="49"/>
  <c r="AR58" i="49" l="1"/>
  <c r="D58" i="51"/>
  <c r="AY58" i="49"/>
  <c r="O58" i="49"/>
  <c r="AQ58" i="49"/>
  <c r="N58" i="49"/>
  <c r="C58" i="51"/>
  <c r="AX58" i="49"/>
  <c r="P58" i="49"/>
  <c r="E58" i="51"/>
  <c r="AZ58" i="49"/>
  <c r="AS58" i="49"/>
  <c r="F58" i="51"/>
  <c r="Q58" i="49"/>
  <c r="BA58" i="49"/>
  <c r="AT58" i="49"/>
  <c r="AV57" i="49"/>
  <c r="AW58" i="49"/>
  <c r="K58" i="49"/>
  <c r="M58" i="35"/>
  <c r="M58" i="49"/>
  <c r="B58" i="51"/>
  <c r="O58" i="33"/>
  <c r="C58" i="33" s="1"/>
  <c r="AP58" i="49"/>
  <c r="R58" i="49"/>
  <c r="R58" i="51" l="1"/>
  <c r="L58" i="51"/>
  <c r="Q58" i="33"/>
  <c r="E58" i="33" s="1"/>
  <c r="AC58" i="33" s="1"/>
  <c r="P58" i="33"/>
  <c r="D58" i="33" s="1"/>
  <c r="AB58" i="33" s="1"/>
  <c r="R58" i="33"/>
  <c r="F58" i="33" s="1"/>
  <c r="AD58" i="33" s="1"/>
  <c r="S58" i="33"/>
  <c r="G58" i="33" s="1"/>
  <c r="AE58" i="33" s="1"/>
  <c r="M58" i="51"/>
  <c r="G58" i="51"/>
  <c r="N58" i="51"/>
  <c r="H58" i="51"/>
  <c r="K58" i="51"/>
  <c r="Q58" i="51"/>
  <c r="V58" i="49"/>
  <c r="S58" i="49"/>
  <c r="T58" i="49"/>
  <c r="U58" i="49"/>
  <c r="P58" i="51"/>
  <c r="J58" i="51"/>
  <c r="AA58" i="33"/>
  <c r="J58" i="33"/>
  <c r="O58" i="51"/>
  <c r="I58" i="51"/>
  <c r="N58" i="35"/>
  <c r="C58" i="35"/>
  <c r="H58" i="49" l="1"/>
  <c r="I58" i="33"/>
  <c r="T58" i="33"/>
  <c r="H58" i="33"/>
  <c r="Z58" i="33"/>
  <c r="AG58" i="33"/>
  <c r="U58" i="33"/>
  <c r="M58" i="33"/>
  <c r="Y58" i="35"/>
  <c r="S58" i="35"/>
  <c r="H58" i="35"/>
  <c r="AE58" i="35" s="1"/>
  <c r="K58" i="33"/>
  <c r="L58" i="33"/>
  <c r="N58" i="33"/>
  <c r="O58" i="35"/>
  <c r="D58" i="35"/>
  <c r="S58" i="51"/>
  <c r="T58" i="51" s="1"/>
  <c r="AF58" i="33" l="1"/>
  <c r="P58" i="35"/>
  <c r="E58" i="35"/>
  <c r="AK58" i="33"/>
  <c r="Y58" i="33"/>
  <c r="AI58" i="33"/>
  <c r="W58" i="33"/>
  <c r="AJ58" i="33"/>
  <c r="X58" i="33"/>
  <c r="AH58" i="33"/>
  <c r="V58" i="33"/>
  <c r="Z58" i="35"/>
  <c r="I58" i="35"/>
  <c r="AF58" i="35" s="1"/>
  <c r="T58" i="35"/>
  <c r="AL58" i="33" l="1"/>
  <c r="AM58" i="33" s="1"/>
  <c r="L58" i="49" s="1"/>
  <c r="AA58" i="35"/>
  <c r="J58" i="35"/>
  <c r="AG58" i="35" s="1"/>
  <c r="U58" i="35"/>
  <c r="Q58" i="35"/>
  <c r="G58" i="35" s="1"/>
  <c r="F58" i="35"/>
  <c r="AB58" i="35" l="1"/>
  <c r="K58" i="35"/>
  <c r="AH58" i="35" s="1"/>
  <c r="V58" i="35"/>
  <c r="W58" i="35"/>
  <c r="AC58" i="35"/>
  <c r="L58" i="35"/>
  <c r="AI58" i="35" s="1"/>
  <c r="X58" i="35"/>
  <c r="R58" i="35"/>
  <c r="AJ58" i="35" l="1"/>
  <c r="AD58" i="35"/>
  <c r="AK58" i="35" l="1"/>
  <c r="AU58" i="49"/>
  <c r="J58" i="49"/>
  <c r="C59" i="49"/>
  <c r="E59" i="49"/>
  <c r="D59" i="49"/>
  <c r="G59" i="49"/>
  <c r="F59" i="49"/>
  <c r="E59" i="51" l="1"/>
  <c r="AS59" i="49"/>
  <c r="P59" i="49"/>
  <c r="AZ59" i="49"/>
  <c r="F59" i="51"/>
  <c r="AT59" i="49"/>
  <c r="Q59" i="49"/>
  <c r="BA59" i="49"/>
  <c r="C59" i="51"/>
  <c r="AX59" i="49"/>
  <c r="N59" i="49"/>
  <c r="AQ59" i="49"/>
  <c r="D59" i="51"/>
  <c r="AR59" i="49"/>
  <c r="AY59" i="49"/>
  <c r="O59" i="49"/>
  <c r="M59" i="35"/>
  <c r="C59" i="35" s="1"/>
  <c r="M59" i="49"/>
  <c r="R59" i="49"/>
  <c r="B59" i="51"/>
  <c r="AW59" i="49"/>
  <c r="K59" i="49"/>
  <c r="AP59" i="49"/>
  <c r="O59" i="33"/>
  <c r="C59" i="33" s="1"/>
  <c r="AV58" i="49"/>
  <c r="U59" i="49" l="1"/>
  <c r="V59" i="49"/>
  <c r="T59" i="49"/>
  <c r="S59" i="49"/>
  <c r="J59" i="51"/>
  <c r="P59" i="51"/>
  <c r="H59" i="35"/>
  <c r="AE59" i="35" s="1"/>
  <c r="S59" i="35"/>
  <c r="Y59" i="35"/>
  <c r="AA59" i="33"/>
  <c r="J59" i="33"/>
  <c r="L59" i="51"/>
  <c r="R59" i="51"/>
  <c r="P59" i="33"/>
  <c r="D59" i="33" s="1"/>
  <c r="AB59" i="33" s="1"/>
  <c r="Q59" i="33"/>
  <c r="E59" i="33" s="1"/>
  <c r="AC59" i="33" s="1"/>
  <c r="R59" i="33"/>
  <c r="F59" i="33" s="1"/>
  <c r="AD59" i="33" s="1"/>
  <c r="S59" i="33"/>
  <c r="G59" i="33" s="1"/>
  <c r="AE59" i="33" s="1"/>
  <c r="N59" i="35"/>
  <c r="O59" i="51"/>
  <c r="I59" i="51"/>
  <c r="M59" i="51"/>
  <c r="G59" i="51"/>
  <c r="N59" i="51"/>
  <c r="H59" i="51"/>
  <c r="Q59" i="51"/>
  <c r="K59" i="51"/>
  <c r="H59" i="49" l="1"/>
  <c r="I59" i="33"/>
  <c r="H59" i="33"/>
  <c r="K59" i="33"/>
  <c r="O59" i="35"/>
  <c r="D59" i="35"/>
  <c r="T59" i="33"/>
  <c r="Z59" i="33"/>
  <c r="S59" i="51"/>
  <c r="T59" i="51" s="1"/>
  <c r="N59" i="33"/>
  <c r="AG59" i="33"/>
  <c r="U59" i="33"/>
  <c r="M59" i="33"/>
  <c r="L59" i="33"/>
  <c r="AF59" i="33" l="1"/>
  <c r="AJ59" i="33"/>
  <c r="X59" i="33"/>
  <c r="Z59" i="35"/>
  <c r="I59" i="35"/>
  <c r="AF59" i="35" s="1"/>
  <c r="T59" i="35"/>
  <c r="P59" i="35"/>
  <c r="E59" i="35"/>
  <c r="AK59" i="33"/>
  <c r="Y59" i="33"/>
  <c r="AI59" i="33"/>
  <c r="W59" i="33"/>
  <c r="AH59" i="33"/>
  <c r="V59" i="33"/>
  <c r="AL59" i="33" l="1"/>
  <c r="AM59" i="33" s="1"/>
  <c r="L59" i="49" s="1"/>
  <c r="U59" i="35"/>
  <c r="AA59" i="35"/>
  <c r="J59" i="35"/>
  <c r="AG59" i="35" s="1"/>
  <c r="Q59" i="35"/>
  <c r="F59" i="35"/>
  <c r="K59" i="35" l="1"/>
  <c r="AH59" i="35" s="1"/>
  <c r="V59" i="35"/>
  <c r="AB59" i="35"/>
  <c r="G59" i="35"/>
  <c r="R59" i="35"/>
  <c r="L59" i="35" l="1"/>
  <c r="AI59" i="35" s="1"/>
  <c r="AJ59" i="35" s="1"/>
  <c r="AC59" i="35"/>
  <c r="AD59" i="35" s="1"/>
  <c r="W59" i="35"/>
  <c r="X59" i="35"/>
  <c r="AK59" i="35" l="1"/>
  <c r="AU59" i="49" l="1"/>
  <c r="E60" i="49"/>
  <c r="F60" i="49"/>
  <c r="G60" i="49"/>
  <c r="C60" i="49"/>
  <c r="J59" i="49"/>
  <c r="D60" i="49"/>
  <c r="AR60" i="49" l="1"/>
  <c r="D60" i="51"/>
  <c r="AY60" i="49"/>
  <c r="O60" i="49"/>
  <c r="N60" i="49"/>
  <c r="AQ60" i="49"/>
  <c r="C60" i="51"/>
  <c r="AX60" i="49"/>
  <c r="AV59" i="49"/>
  <c r="K60" i="49"/>
  <c r="B60" i="51"/>
  <c r="AW60" i="49"/>
  <c r="R60" i="49"/>
  <c r="M60" i="49"/>
  <c r="O60" i="33"/>
  <c r="C60" i="33" s="1"/>
  <c r="M60" i="35"/>
  <c r="AP60" i="49"/>
  <c r="AT60" i="49"/>
  <c r="Q60" i="49"/>
  <c r="BA60" i="49"/>
  <c r="F60" i="51"/>
  <c r="AZ60" i="49"/>
  <c r="AS60" i="49"/>
  <c r="E60" i="51"/>
  <c r="P60" i="49"/>
  <c r="J60" i="33" l="1"/>
  <c r="AA60" i="33"/>
  <c r="N60" i="35"/>
  <c r="Q60" i="51"/>
  <c r="K60" i="51"/>
  <c r="R60" i="33"/>
  <c r="F60" i="33" s="1"/>
  <c r="AD60" i="33" s="1"/>
  <c r="S60" i="33"/>
  <c r="G60" i="33" s="1"/>
  <c r="AE60" i="33" s="1"/>
  <c r="P60" i="33"/>
  <c r="D60" i="33" s="1"/>
  <c r="AB60" i="33" s="1"/>
  <c r="Q60" i="33"/>
  <c r="E60" i="33" s="1"/>
  <c r="AC60" i="33" s="1"/>
  <c r="L60" i="51"/>
  <c r="R60" i="51"/>
  <c r="I60" i="51"/>
  <c r="O60" i="51"/>
  <c r="H60" i="51"/>
  <c r="M60" i="51"/>
  <c r="G60" i="51"/>
  <c r="N60" i="51"/>
  <c r="C60" i="35"/>
  <c r="J60" i="51"/>
  <c r="P60" i="51"/>
  <c r="T60" i="49"/>
  <c r="S60" i="49"/>
  <c r="V60" i="49"/>
  <c r="U60" i="49"/>
  <c r="H60" i="49" l="1"/>
  <c r="I60" i="33"/>
  <c r="H60" i="33"/>
  <c r="Z60" i="33"/>
  <c r="M60" i="33"/>
  <c r="Y60" i="35"/>
  <c r="H60" i="35"/>
  <c r="AE60" i="35" s="1"/>
  <c r="S60" i="35"/>
  <c r="S60" i="51"/>
  <c r="T60" i="51" s="1"/>
  <c r="T60" i="33"/>
  <c r="O60" i="35"/>
  <c r="D60" i="35"/>
  <c r="L60" i="33"/>
  <c r="K60" i="33"/>
  <c r="N60" i="33"/>
  <c r="AG60" i="33"/>
  <c r="U60" i="33"/>
  <c r="AF60" i="33" l="1"/>
  <c r="AH60" i="33"/>
  <c r="V60" i="33"/>
  <c r="AI60" i="33"/>
  <c r="W60" i="33"/>
  <c r="Z60" i="35"/>
  <c r="I60" i="35"/>
  <c r="AF60" i="35" s="1"/>
  <c r="T60" i="35"/>
  <c r="AK60" i="33"/>
  <c r="Y60" i="33"/>
  <c r="P60" i="35"/>
  <c r="E60" i="35"/>
  <c r="AJ60" i="33"/>
  <c r="X60" i="33"/>
  <c r="AL60" i="33" l="1"/>
  <c r="AM60" i="33" s="1"/>
  <c r="L60" i="49" s="1"/>
  <c r="AA60" i="35"/>
  <c r="J60" i="35"/>
  <c r="AG60" i="35" s="1"/>
  <c r="U60" i="35"/>
  <c r="Q60" i="35"/>
  <c r="F60" i="35"/>
  <c r="AB60" i="35" l="1"/>
  <c r="K60" i="35"/>
  <c r="AH60" i="35" s="1"/>
  <c r="V60" i="35"/>
  <c r="G60" i="35"/>
  <c r="X60" i="35" s="1"/>
  <c r="R60" i="35"/>
  <c r="L60" i="35" l="1"/>
  <c r="AI60" i="35" s="1"/>
  <c r="AJ60" i="35" s="1"/>
  <c r="W60" i="35"/>
  <c r="AC60" i="35"/>
  <c r="AD60" i="35" s="1"/>
  <c r="AK60" i="35" l="1"/>
  <c r="AU60" i="49" l="1"/>
  <c r="D61" i="49"/>
  <c r="G61" i="49"/>
  <c r="E61" i="49"/>
  <c r="C61" i="49"/>
  <c r="J60" i="49"/>
  <c r="F61" i="49"/>
  <c r="C61" i="51" l="1"/>
  <c r="AQ61" i="49"/>
  <c r="AX61" i="49"/>
  <c r="N61" i="49"/>
  <c r="E61" i="51"/>
  <c r="P61" i="49"/>
  <c r="AS61" i="49"/>
  <c r="AZ61" i="49"/>
  <c r="AV60" i="49"/>
  <c r="M61" i="35"/>
  <c r="C61" i="35" s="1"/>
  <c r="M61" i="49"/>
  <c r="K61" i="49"/>
  <c r="AP61" i="49"/>
  <c r="R61" i="49"/>
  <c r="O61" i="33"/>
  <c r="C61" i="33" s="1"/>
  <c r="AW61" i="49"/>
  <c r="B61" i="51"/>
  <c r="AR61" i="49"/>
  <c r="D61" i="51"/>
  <c r="O61" i="49"/>
  <c r="AY61" i="49"/>
  <c r="AT61" i="49"/>
  <c r="F61" i="51"/>
  <c r="BA61" i="49"/>
  <c r="Q61" i="49"/>
  <c r="N61" i="35" l="1"/>
  <c r="N61" i="51"/>
  <c r="H61" i="51"/>
  <c r="M61" i="51"/>
  <c r="G61" i="51"/>
  <c r="S61" i="33"/>
  <c r="G61" i="33" s="1"/>
  <c r="AE61" i="33" s="1"/>
  <c r="Q61" i="33"/>
  <c r="E61" i="33" s="1"/>
  <c r="AC61" i="33" s="1"/>
  <c r="P61" i="33"/>
  <c r="D61" i="33" s="1"/>
  <c r="AB61" i="33" s="1"/>
  <c r="R61" i="33"/>
  <c r="F61" i="33" s="1"/>
  <c r="AD61" i="33" s="1"/>
  <c r="S61" i="49"/>
  <c r="U61" i="49"/>
  <c r="T61" i="49"/>
  <c r="V61" i="49"/>
  <c r="Y61" i="35"/>
  <c r="H61" i="35"/>
  <c r="AE61" i="35" s="1"/>
  <c r="S61" i="35"/>
  <c r="P61" i="51"/>
  <c r="J61" i="51"/>
  <c r="J61" i="33"/>
  <c r="AA61" i="33"/>
  <c r="Q61" i="51"/>
  <c r="K61" i="51"/>
  <c r="R61" i="51"/>
  <c r="L61" i="51"/>
  <c r="I61" i="51"/>
  <c r="O61" i="51"/>
  <c r="H61" i="49" l="1"/>
  <c r="I61" i="33"/>
  <c r="H61" i="33"/>
  <c r="M61" i="33"/>
  <c r="K61" i="33"/>
  <c r="O61" i="35"/>
  <c r="D61" i="35"/>
  <c r="L61" i="33"/>
  <c r="Z61" i="33"/>
  <c r="N61" i="33"/>
  <c r="AG61" i="33"/>
  <c r="U61" i="33"/>
  <c r="T61" i="33"/>
  <c r="S61" i="51"/>
  <c r="T61" i="51" s="1"/>
  <c r="AF61" i="33" l="1"/>
  <c r="Z61" i="35"/>
  <c r="T61" i="35"/>
  <c r="I61" i="35"/>
  <c r="AF61" i="35" s="1"/>
  <c r="AK61" i="33"/>
  <c r="Y61" i="33"/>
  <c r="P61" i="35"/>
  <c r="E61" i="35"/>
  <c r="AH61" i="33"/>
  <c r="V61" i="33"/>
  <c r="AI61" i="33"/>
  <c r="W61" i="33"/>
  <c r="AJ61" i="33"/>
  <c r="X61" i="33"/>
  <c r="AL61" i="33" l="1"/>
  <c r="AM61" i="33" s="1"/>
  <c r="L61" i="49" s="1"/>
  <c r="Q61" i="35"/>
  <c r="G61" i="35" s="1"/>
  <c r="F61" i="35"/>
  <c r="AA61" i="35"/>
  <c r="J61" i="35"/>
  <c r="AG61" i="35" s="1"/>
  <c r="U61" i="35"/>
  <c r="R61" i="35" l="1"/>
  <c r="K61" i="35"/>
  <c r="AH61" i="35" s="1"/>
  <c r="AB61" i="35"/>
  <c r="V61" i="35"/>
  <c r="X61" i="35"/>
  <c r="AC61" i="35"/>
  <c r="L61" i="35"/>
  <c r="AI61" i="35" s="1"/>
  <c r="W61" i="35"/>
  <c r="AJ61" i="35" l="1"/>
  <c r="AD61" i="35"/>
  <c r="AK61" i="35" l="1"/>
  <c r="AU61" i="49"/>
  <c r="F62" i="49"/>
  <c r="C62" i="49"/>
  <c r="D62" i="49"/>
  <c r="G62" i="49"/>
  <c r="J61" i="49"/>
  <c r="E62" i="49"/>
  <c r="O62" i="49" l="1"/>
  <c r="AY62" i="49"/>
  <c r="D62" i="51"/>
  <c r="AR62" i="49"/>
  <c r="AV61" i="49"/>
  <c r="F62" i="51"/>
  <c r="Q62" i="49"/>
  <c r="AT62" i="49"/>
  <c r="BA62" i="49"/>
  <c r="AX62" i="49"/>
  <c r="AQ62" i="49"/>
  <c r="N62" i="49"/>
  <c r="C62" i="51"/>
  <c r="O62" i="33"/>
  <c r="C62" i="33" s="1"/>
  <c r="AP62" i="49"/>
  <c r="AW62" i="49"/>
  <c r="M62" i="49"/>
  <c r="K62" i="49"/>
  <c r="B62" i="51"/>
  <c r="R62" i="49"/>
  <c r="M62" i="35"/>
  <c r="AZ62" i="49"/>
  <c r="E62" i="51"/>
  <c r="AS62" i="49"/>
  <c r="P62" i="49"/>
  <c r="N62" i="35" l="1"/>
  <c r="T62" i="49"/>
  <c r="V62" i="49"/>
  <c r="S62" i="49"/>
  <c r="U62" i="49"/>
  <c r="R62" i="51"/>
  <c r="L62" i="51"/>
  <c r="N62" i="51"/>
  <c r="H62" i="51"/>
  <c r="M62" i="51"/>
  <c r="G62" i="51"/>
  <c r="I62" i="51"/>
  <c r="O62" i="51"/>
  <c r="AA62" i="33"/>
  <c r="J62" i="33"/>
  <c r="P62" i="51"/>
  <c r="J62" i="51"/>
  <c r="Q62" i="51"/>
  <c r="K62" i="51"/>
  <c r="C62" i="35"/>
  <c r="Q62" i="33"/>
  <c r="E62" i="33" s="1"/>
  <c r="AC62" i="33" s="1"/>
  <c r="R62" i="33"/>
  <c r="F62" i="33" s="1"/>
  <c r="AD62" i="33" s="1"/>
  <c r="S62" i="33"/>
  <c r="G62" i="33" s="1"/>
  <c r="AE62" i="33" s="1"/>
  <c r="P62" i="33"/>
  <c r="D62" i="33" s="1"/>
  <c r="AB62" i="33" s="1"/>
  <c r="H62" i="49" l="1"/>
  <c r="I62" i="33"/>
  <c r="H62" i="33"/>
  <c r="M62" i="33"/>
  <c r="Z62" i="33"/>
  <c r="L62" i="33"/>
  <c r="Y62" i="35"/>
  <c r="S62" i="35"/>
  <c r="H62" i="35"/>
  <c r="AE62" i="35" s="1"/>
  <c r="T62" i="33"/>
  <c r="K62" i="33"/>
  <c r="N62" i="33"/>
  <c r="AG62" i="33"/>
  <c r="U62" i="33"/>
  <c r="S62" i="51"/>
  <c r="T62" i="51" s="1"/>
  <c r="O62" i="35"/>
  <c r="D62" i="35"/>
  <c r="AF62" i="33" l="1"/>
  <c r="AK62" i="33"/>
  <c r="Y62" i="33"/>
  <c r="Z62" i="35"/>
  <c r="I62" i="35"/>
  <c r="AF62" i="35" s="1"/>
  <c r="T62" i="35"/>
  <c r="AH62" i="33"/>
  <c r="V62" i="33"/>
  <c r="P62" i="35"/>
  <c r="E62" i="35"/>
  <c r="AI62" i="33"/>
  <c r="W62" i="33"/>
  <c r="AJ62" i="33"/>
  <c r="X62" i="33"/>
  <c r="AL62" i="33" l="1"/>
  <c r="AM62" i="33" s="1"/>
  <c r="L62" i="49" s="1"/>
  <c r="J62" i="35"/>
  <c r="AG62" i="35" s="1"/>
  <c r="U62" i="35"/>
  <c r="AA62" i="35"/>
  <c r="Q62" i="35"/>
  <c r="G62" i="35" s="1"/>
  <c r="F62" i="35"/>
  <c r="X62" i="35" l="1"/>
  <c r="W62" i="35"/>
  <c r="AC62" i="35"/>
  <c r="L62" i="35"/>
  <c r="AI62" i="35" s="1"/>
  <c r="V62" i="35"/>
  <c r="AB62" i="35"/>
  <c r="K62" i="35"/>
  <c r="AH62" i="35" s="1"/>
  <c r="R62" i="35"/>
  <c r="AJ62" i="35" l="1"/>
  <c r="AD62" i="35"/>
  <c r="AK62" i="35" l="1"/>
  <c r="AU62" i="49" l="1"/>
  <c r="G63" i="49"/>
  <c r="F63" i="49"/>
  <c r="C63" i="49"/>
  <c r="J62" i="49"/>
  <c r="D63" i="49"/>
  <c r="E63" i="49"/>
  <c r="M63" i="49" l="1"/>
  <c r="O63" i="33"/>
  <c r="C63" i="33" s="1"/>
  <c r="R63" i="49"/>
  <c r="M63" i="35"/>
  <c r="C63" i="35" s="1"/>
  <c r="AP63" i="49"/>
  <c r="K63" i="49"/>
  <c r="B63" i="51"/>
  <c r="AW63" i="49"/>
  <c r="E63" i="51"/>
  <c r="AS63" i="49"/>
  <c r="P63" i="49"/>
  <c r="AZ63" i="49"/>
  <c r="AR63" i="49"/>
  <c r="AY63" i="49"/>
  <c r="O63" i="49"/>
  <c r="D63" i="51"/>
  <c r="AQ63" i="49"/>
  <c r="AX63" i="49"/>
  <c r="C63" i="51"/>
  <c r="N63" i="49"/>
  <c r="AV62" i="49"/>
  <c r="F63" i="51"/>
  <c r="BA63" i="49"/>
  <c r="AT63" i="49"/>
  <c r="Q63" i="49"/>
  <c r="U63" i="49" l="1"/>
  <c r="V63" i="49"/>
  <c r="S63" i="49"/>
  <c r="T63" i="49"/>
  <c r="J63" i="51"/>
  <c r="P63" i="51"/>
  <c r="K63" i="51"/>
  <c r="Q63" i="51"/>
  <c r="H63" i="51"/>
  <c r="N63" i="51"/>
  <c r="G63" i="51"/>
  <c r="M63" i="51"/>
  <c r="O63" i="51"/>
  <c r="I63" i="51"/>
  <c r="N63" i="35"/>
  <c r="J63" i="33"/>
  <c r="AA63" i="33"/>
  <c r="Q63" i="33"/>
  <c r="E63" i="33" s="1"/>
  <c r="AC63" i="33" s="1"/>
  <c r="S63" i="33"/>
  <c r="G63" i="33" s="1"/>
  <c r="AE63" i="33" s="1"/>
  <c r="R63" i="33"/>
  <c r="F63" i="33" s="1"/>
  <c r="AD63" i="33" s="1"/>
  <c r="P63" i="33"/>
  <c r="D63" i="33" s="1"/>
  <c r="AB63" i="33" s="1"/>
  <c r="R63" i="51"/>
  <c r="L63" i="51"/>
  <c r="H63" i="35"/>
  <c r="AE63" i="35" s="1"/>
  <c r="Y63" i="35"/>
  <c r="S63" i="35"/>
  <c r="H63" i="49" l="1"/>
  <c r="I63" i="33"/>
  <c r="H63" i="33"/>
  <c r="T63" i="33"/>
  <c r="Z63" i="33"/>
  <c r="S63" i="51"/>
  <c r="T63" i="51" s="1"/>
  <c r="AG63" i="33"/>
  <c r="U63" i="33"/>
  <c r="K63" i="33"/>
  <c r="O63" i="35"/>
  <c r="D63" i="35"/>
  <c r="M63" i="33"/>
  <c r="N63" i="33"/>
  <c r="L63" i="33"/>
  <c r="AJ63" i="33" l="1"/>
  <c r="X63" i="33"/>
  <c r="Z63" i="35"/>
  <c r="I63" i="35"/>
  <c r="AF63" i="35" s="1"/>
  <c r="T63" i="35"/>
  <c r="P63" i="35"/>
  <c r="E63" i="35"/>
  <c r="AH63" i="33"/>
  <c r="V63" i="33"/>
  <c r="AI63" i="33"/>
  <c r="W63" i="33"/>
  <c r="AF63" i="33"/>
  <c r="AK63" i="33"/>
  <c r="Y63" i="33"/>
  <c r="AL63" i="33" l="1"/>
  <c r="AM63" i="33" s="1"/>
  <c r="L63" i="49" s="1"/>
  <c r="Q63" i="35"/>
  <c r="F63" i="35"/>
  <c r="AA63" i="35"/>
  <c r="J63" i="35"/>
  <c r="AG63" i="35" s="1"/>
  <c r="U63" i="35"/>
  <c r="G63" i="35" l="1"/>
  <c r="X63" i="35" s="1"/>
  <c r="R63" i="35"/>
  <c r="K63" i="35"/>
  <c r="AH63" i="35" s="1"/>
  <c r="V63" i="35"/>
  <c r="AB63" i="35"/>
  <c r="L63" i="35" l="1"/>
  <c r="AI63" i="35" s="1"/>
  <c r="AJ63" i="35" s="1"/>
  <c r="AC63" i="35"/>
  <c r="AD63" i="35" s="1"/>
  <c r="W63" i="35"/>
  <c r="AK63" i="35" l="1"/>
  <c r="AU63" i="49" l="1"/>
  <c r="F64" i="49"/>
  <c r="E64" i="49"/>
  <c r="C64" i="49"/>
  <c r="D64" i="49"/>
  <c r="G64" i="49"/>
  <c r="J63" i="49"/>
  <c r="B64" i="51" l="1"/>
  <c r="K64" i="49"/>
  <c r="R64" i="49"/>
  <c r="M64" i="35"/>
  <c r="O64" i="33"/>
  <c r="AP64" i="49"/>
  <c r="AW64" i="49"/>
  <c r="M64" i="49"/>
  <c r="AR64" i="49"/>
  <c r="D64" i="51"/>
  <c r="AY64" i="49"/>
  <c r="O64" i="49"/>
  <c r="AV63" i="49"/>
  <c r="F64" i="51"/>
  <c r="AT64" i="49"/>
  <c r="Q64" i="49"/>
  <c r="BA64" i="49"/>
  <c r="AQ64" i="49"/>
  <c r="N64" i="49"/>
  <c r="C64" i="51"/>
  <c r="AX64" i="49"/>
  <c r="E64" i="51"/>
  <c r="AS64" i="49"/>
  <c r="AZ64" i="49"/>
  <c r="P64" i="49"/>
  <c r="L64" i="51" l="1"/>
  <c r="R64" i="51"/>
  <c r="O64" i="51"/>
  <c r="I64" i="51"/>
  <c r="N64" i="35"/>
  <c r="S64" i="49"/>
  <c r="V64" i="49"/>
  <c r="T64" i="49"/>
  <c r="U64" i="49"/>
  <c r="Q64" i="51"/>
  <c r="K64" i="51"/>
  <c r="P64" i="51"/>
  <c r="J64" i="51"/>
  <c r="C64" i="35"/>
  <c r="S64" i="33"/>
  <c r="G64" i="33" s="1"/>
  <c r="AE64" i="33" s="1"/>
  <c r="R64" i="33"/>
  <c r="F64" i="33" s="1"/>
  <c r="AD64" i="33" s="1"/>
  <c r="P64" i="33"/>
  <c r="D64" i="33" s="1"/>
  <c r="AB64" i="33" s="1"/>
  <c r="Q64" i="33"/>
  <c r="E64" i="33" s="1"/>
  <c r="AC64" i="33" s="1"/>
  <c r="C64" i="33"/>
  <c r="H64" i="51"/>
  <c r="N64" i="51"/>
  <c r="M64" i="51"/>
  <c r="G64" i="51"/>
  <c r="H64" i="49" l="1"/>
  <c r="S64" i="51"/>
  <c r="T64" i="51" s="1"/>
  <c r="I64" i="33"/>
  <c r="H64" i="33"/>
  <c r="Y64" i="35"/>
  <c r="H64" i="35"/>
  <c r="AE64" i="35" s="1"/>
  <c r="S64" i="35"/>
  <c r="J64" i="33"/>
  <c r="AA64" i="33"/>
  <c r="Z64" i="33"/>
  <c r="T64" i="33"/>
  <c r="O64" i="35"/>
  <c r="D64" i="35"/>
  <c r="L64" i="33"/>
  <c r="K64" i="33"/>
  <c r="M64" i="33"/>
  <c r="N64" i="33"/>
  <c r="AJ64" i="33" l="1"/>
  <c r="X64" i="33"/>
  <c r="AH64" i="33"/>
  <c r="V64" i="33"/>
  <c r="AF64" i="33"/>
  <c r="AG64" i="33"/>
  <c r="U64" i="33"/>
  <c r="AI64" i="33"/>
  <c r="W64" i="33"/>
  <c r="AK64" i="33"/>
  <c r="Y64" i="33"/>
  <c r="Z64" i="35"/>
  <c r="I64" i="35"/>
  <c r="AF64" i="35" s="1"/>
  <c r="T64" i="35"/>
  <c r="P64" i="35"/>
  <c r="E64" i="35"/>
  <c r="AL64" i="33" l="1"/>
  <c r="AM64" i="33" s="1"/>
  <c r="L64" i="49" s="1"/>
  <c r="Q64" i="35"/>
  <c r="G64" i="35" s="1"/>
  <c r="F64" i="35"/>
  <c r="U64" i="35"/>
  <c r="AA64" i="35"/>
  <c r="J64" i="35"/>
  <c r="AG64" i="35" s="1"/>
  <c r="V64" i="35" l="1"/>
  <c r="AB64" i="35"/>
  <c r="K64" i="35"/>
  <c r="AH64" i="35" s="1"/>
  <c r="R64" i="35"/>
  <c r="L64" i="35"/>
  <c r="AI64" i="35" s="1"/>
  <c r="AC64" i="35"/>
  <c r="W64" i="35"/>
  <c r="X64" i="35"/>
  <c r="AJ64" i="35" l="1"/>
  <c r="AD64" i="35"/>
  <c r="AK64" i="35" l="1"/>
  <c r="AU64" i="49" l="1"/>
  <c r="F65" i="49"/>
  <c r="G65" i="49"/>
  <c r="E65" i="49"/>
  <c r="J64" i="49"/>
  <c r="D65" i="49"/>
  <c r="C65" i="49"/>
  <c r="AT65" i="49" l="1"/>
  <c r="BA65" i="49"/>
  <c r="Q65" i="49"/>
  <c r="F65" i="51"/>
  <c r="AS65" i="49"/>
  <c r="AZ65" i="49"/>
  <c r="P65" i="49"/>
  <c r="E65" i="51"/>
  <c r="M65" i="35"/>
  <c r="O65" i="33"/>
  <c r="C65" i="33" s="1"/>
  <c r="M65" i="49"/>
  <c r="AW65" i="49"/>
  <c r="B65" i="51"/>
  <c r="AP65" i="49"/>
  <c r="K65" i="49"/>
  <c r="R65" i="49"/>
  <c r="C65" i="51"/>
  <c r="AX65" i="49"/>
  <c r="N65" i="49"/>
  <c r="AQ65" i="49"/>
  <c r="AV64" i="49"/>
  <c r="D65" i="51"/>
  <c r="AR65" i="49"/>
  <c r="O65" i="49"/>
  <c r="AY65" i="49"/>
  <c r="Q65" i="51" l="1"/>
  <c r="K65" i="51"/>
  <c r="H65" i="51"/>
  <c r="M65" i="51"/>
  <c r="G65" i="51"/>
  <c r="N65" i="51"/>
  <c r="J65" i="33"/>
  <c r="AA65" i="33"/>
  <c r="Q65" i="33"/>
  <c r="E65" i="33" s="1"/>
  <c r="AC65" i="33" s="1"/>
  <c r="S65" i="33"/>
  <c r="G65" i="33" s="1"/>
  <c r="AE65" i="33" s="1"/>
  <c r="R65" i="33"/>
  <c r="F65" i="33" s="1"/>
  <c r="AD65" i="33" s="1"/>
  <c r="P65" i="33"/>
  <c r="D65" i="33" s="1"/>
  <c r="R65" i="51"/>
  <c r="L65" i="51"/>
  <c r="N65" i="35"/>
  <c r="I65" i="51"/>
  <c r="O65" i="51"/>
  <c r="C65" i="35"/>
  <c r="T65" i="49"/>
  <c r="V65" i="49"/>
  <c r="U65" i="49"/>
  <c r="S65" i="49"/>
  <c r="J65" i="51"/>
  <c r="P65" i="51"/>
  <c r="I65" i="33" l="1"/>
  <c r="H65" i="49"/>
  <c r="H65" i="33"/>
  <c r="AB65" i="33"/>
  <c r="T65" i="33"/>
  <c r="S65" i="51"/>
  <c r="T65" i="51" s="1"/>
  <c r="Y65" i="35"/>
  <c r="H65" i="35"/>
  <c r="AE65" i="35" s="1"/>
  <c r="S65" i="35"/>
  <c r="K65" i="33"/>
  <c r="M65" i="33"/>
  <c r="AG65" i="33"/>
  <c r="U65" i="33"/>
  <c r="L65" i="33"/>
  <c r="O65" i="35"/>
  <c r="D65" i="35"/>
  <c r="N65" i="33"/>
  <c r="Z65" i="33"/>
  <c r="AF65" i="33" l="1"/>
  <c r="AI65" i="33"/>
  <c r="W65" i="33"/>
  <c r="Z65" i="35"/>
  <c r="I65" i="35"/>
  <c r="AF65" i="35" s="1"/>
  <c r="T65" i="35"/>
  <c r="P65" i="35"/>
  <c r="E65" i="35"/>
  <c r="AH65" i="33"/>
  <c r="V65" i="33"/>
  <c r="AK65" i="33"/>
  <c r="Y65" i="33"/>
  <c r="AJ65" i="33"/>
  <c r="X65" i="33"/>
  <c r="AL65" i="33" l="1"/>
  <c r="AM65" i="33" s="1"/>
  <c r="L65" i="49" s="1"/>
  <c r="J65" i="35"/>
  <c r="AG65" i="35" s="1"/>
  <c r="U65" i="35"/>
  <c r="AA65" i="35"/>
  <c r="Q65" i="35"/>
  <c r="F65" i="35"/>
  <c r="AB65" i="35" l="1"/>
  <c r="K65" i="35"/>
  <c r="AH65" i="35" s="1"/>
  <c r="V65" i="35"/>
  <c r="G65" i="35"/>
  <c r="R65" i="35"/>
  <c r="W65" i="35" l="1"/>
  <c r="AC65" i="35"/>
  <c r="AD65" i="35" s="1"/>
  <c r="L65" i="35"/>
  <c r="AI65" i="35" s="1"/>
  <c r="AJ65" i="35" s="1"/>
  <c r="X65" i="35"/>
  <c r="AK65" i="35" l="1"/>
  <c r="AU65" i="49" l="1"/>
  <c r="F66" i="49"/>
  <c r="J65" i="49"/>
  <c r="E66" i="49"/>
  <c r="C66" i="49"/>
  <c r="G66" i="49"/>
  <c r="D66" i="49"/>
  <c r="C66" i="51" l="1"/>
  <c r="AQ66" i="49"/>
  <c r="AX66" i="49"/>
  <c r="N66" i="49"/>
  <c r="Q66" i="49"/>
  <c r="F66" i="51"/>
  <c r="BA66" i="49"/>
  <c r="AT66" i="49"/>
  <c r="M66" i="49"/>
  <c r="AW66" i="49"/>
  <c r="R66" i="49"/>
  <c r="M66" i="35"/>
  <c r="B66" i="51"/>
  <c r="AP66" i="49"/>
  <c r="O66" i="33"/>
  <c r="K66" i="49"/>
  <c r="AY66" i="49"/>
  <c r="O66" i="49"/>
  <c r="D66" i="51"/>
  <c r="AR66" i="49"/>
  <c r="E66" i="51"/>
  <c r="AS66" i="49"/>
  <c r="P66" i="49"/>
  <c r="AZ66" i="49"/>
  <c r="AV65" i="49"/>
  <c r="N66" i="35" l="1"/>
  <c r="L66" i="51"/>
  <c r="R66" i="51"/>
  <c r="S66" i="49"/>
  <c r="U66" i="49"/>
  <c r="V66" i="49"/>
  <c r="T66" i="49"/>
  <c r="K66" i="51"/>
  <c r="Q66" i="51"/>
  <c r="C66" i="33"/>
  <c r="S66" i="33"/>
  <c r="G66" i="33" s="1"/>
  <c r="AE66" i="33" s="1"/>
  <c r="R66" i="33"/>
  <c r="F66" i="33" s="1"/>
  <c r="AD66" i="33" s="1"/>
  <c r="Q66" i="33"/>
  <c r="E66" i="33" s="1"/>
  <c r="AC66" i="33" s="1"/>
  <c r="P66" i="33"/>
  <c r="D66" i="33" s="1"/>
  <c r="AB66" i="33" s="1"/>
  <c r="M66" i="51"/>
  <c r="G66" i="51"/>
  <c r="N66" i="51"/>
  <c r="H66" i="51"/>
  <c r="J66" i="51"/>
  <c r="P66" i="51"/>
  <c r="C66" i="35"/>
  <c r="O66" i="51"/>
  <c r="I66" i="51"/>
  <c r="I66" i="33" l="1"/>
  <c r="H66" i="49"/>
  <c r="T66" i="33"/>
  <c r="H66" i="33"/>
  <c r="H66" i="35"/>
  <c r="AE66" i="35" s="1"/>
  <c r="S66" i="35"/>
  <c r="Y66" i="35"/>
  <c r="K66" i="33"/>
  <c r="L66" i="33"/>
  <c r="M66" i="33"/>
  <c r="J66" i="33"/>
  <c r="AA66" i="33"/>
  <c r="Z66" i="33"/>
  <c r="N66" i="33"/>
  <c r="S66" i="51"/>
  <c r="T66" i="51" s="1"/>
  <c r="O66" i="35"/>
  <c r="D66" i="35"/>
  <c r="AG66" i="33" l="1"/>
  <c r="U66" i="33"/>
  <c r="AK66" i="33"/>
  <c r="Y66" i="33"/>
  <c r="AI66" i="33"/>
  <c r="W66" i="33"/>
  <c r="AH66" i="33"/>
  <c r="V66" i="33"/>
  <c r="AF66" i="33"/>
  <c r="Z66" i="35"/>
  <c r="T66" i="35"/>
  <c r="I66" i="35"/>
  <c r="AF66" i="35" s="1"/>
  <c r="P66" i="35"/>
  <c r="E66" i="35"/>
  <c r="AJ66" i="33"/>
  <c r="X66" i="33"/>
  <c r="AA66" i="35" l="1"/>
  <c r="J66" i="35"/>
  <c r="AG66" i="35" s="1"/>
  <c r="U66" i="35"/>
  <c r="Q66" i="35"/>
  <c r="F66" i="35"/>
  <c r="AL66" i="33"/>
  <c r="AM66" i="33" s="1"/>
  <c r="L66" i="49" s="1"/>
  <c r="V66" i="35" l="1"/>
  <c r="AB66" i="35"/>
  <c r="K66" i="35"/>
  <c r="AH66" i="35" s="1"/>
  <c r="G66" i="35"/>
  <c r="R66" i="35"/>
  <c r="W66" i="35" l="1"/>
  <c r="L66" i="35"/>
  <c r="AI66" i="35" s="1"/>
  <c r="AJ66" i="35" s="1"/>
  <c r="AC66" i="35"/>
  <c r="AD66" i="35" s="1"/>
  <c r="X66" i="35"/>
  <c r="AK66" i="35" l="1"/>
  <c r="AU66" i="49" l="1"/>
  <c r="C67" i="49"/>
  <c r="F67" i="49"/>
  <c r="D67" i="49"/>
  <c r="J66" i="49"/>
  <c r="G67" i="49"/>
  <c r="E67" i="49"/>
  <c r="AS67" i="49" l="1"/>
  <c r="AZ67" i="49"/>
  <c r="E67" i="51"/>
  <c r="P67" i="49"/>
  <c r="AR67" i="49"/>
  <c r="O67" i="49"/>
  <c r="AY67" i="49"/>
  <c r="D67" i="51"/>
  <c r="F67" i="51"/>
  <c r="Q67" i="49"/>
  <c r="BA67" i="49"/>
  <c r="AT67" i="49"/>
  <c r="AV66" i="49"/>
  <c r="B67" i="51"/>
  <c r="M67" i="35"/>
  <c r="C67" i="35" s="1"/>
  <c r="O67" i="33"/>
  <c r="AW67" i="49"/>
  <c r="K67" i="49"/>
  <c r="M67" i="49"/>
  <c r="R67" i="49"/>
  <c r="AP67" i="49"/>
  <c r="AQ67" i="49"/>
  <c r="C67" i="51"/>
  <c r="AX67" i="49"/>
  <c r="N67" i="49"/>
  <c r="Q67" i="33" l="1"/>
  <c r="E67" i="33" s="1"/>
  <c r="AC67" i="33" s="1"/>
  <c r="P67" i="33"/>
  <c r="D67" i="33" s="1"/>
  <c r="AB67" i="33" s="1"/>
  <c r="S67" i="33"/>
  <c r="G67" i="33" s="1"/>
  <c r="AE67" i="33" s="1"/>
  <c r="R67" i="33"/>
  <c r="F67" i="33" s="1"/>
  <c r="AD67" i="33" s="1"/>
  <c r="C67" i="33"/>
  <c r="N67" i="35"/>
  <c r="H67" i="35"/>
  <c r="AE67" i="35" s="1"/>
  <c r="S67" i="35"/>
  <c r="Y67" i="35"/>
  <c r="R67" i="51"/>
  <c r="L67" i="51"/>
  <c r="O67" i="51"/>
  <c r="I67" i="51"/>
  <c r="H67" i="51"/>
  <c r="N67" i="51"/>
  <c r="G67" i="51"/>
  <c r="M67" i="51"/>
  <c r="Q67" i="51"/>
  <c r="K67" i="51"/>
  <c r="T67" i="49"/>
  <c r="U67" i="49"/>
  <c r="V67" i="49"/>
  <c r="S67" i="49"/>
  <c r="P67" i="51"/>
  <c r="J67" i="51"/>
  <c r="H67" i="49" l="1"/>
  <c r="I67" i="33"/>
  <c r="H67" i="33"/>
  <c r="O67" i="35"/>
  <c r="D67" i="35"/>
  <c r="J67" i="33"/>
  <c r="AA67" i="33"/>
  <c r="Z67" i="33"/>
  <c r="T67" i="33"/>
  <c r="N67" i="33"/>
  <c r="S67" i="51"/>
  <c r="T67" i="51" s="1"/>
  <c r="K67" i="33"/>
  <c r="M67" i="33"/>
  <c r="L67" i="33"/>
  <c r="AK67" i="33" l="1"/>
  <c r="Y67" i="33"/>
  <c r="AJ67" i="33"/>
  <c r="X67" i="33"/>
  <c r="AH67" i="33"/>
  <c r="V67" i="33"/>
  <c r="AF67" i="33"/>
  <c r="AI67" i="33"/>
  <c r="W67" i="33"/>
  <c r="Z67" i="35"/>
  <c r="I67" i="35"/>
  <c r="AF67" i="35" s="1"/>
  <c r="T67" i="35"/>
  <c r="AG67" i="33"/>
  <c r="U67" i="33"/>
  <c r="P67" i="35"/>
  <c r="E67" i="35"/>
  <c r="Q67" i="35" l="1"/>
  <c r="G67" i="35" s="1"/>
  <c r="F67" i="35"/>
  <c r="AL67" i="33"/>
  <c r="AM67" i="33" s="1"/>
  <c r="L67" i="49" s="1"/>
  <c r="AA67" i="35"/>
  <c r="J67" i="35"/>
  <c r="AG67" i="35" s="1"/>
  <c r="U67" i="35"/>
  <c r="X67" i="35" l="1"/>
  <c r="R67" i="35"/>
  <c r="V67" i="35"/>
  <c r="AB67" i="35"/>
  <c r="K67" i="35"/>
  <c r="AH67" i="35" s="1"/>
  <c r="L67" i="35"/>
  <c r="AI67" i="35" s="1"/>
  <c r="AJ67" i="35" s="1"/>
  <c r="AC67" i="35"/>
  <c r="W67" i="35"/>
  <c r="AD67" i="35" l="1"/>
  <c r="AK67" i="35" s="1"/>
  <c r="AU67" i="49" l="1"/>
  <c r="J67" i="49"/>
  <c r="D68" i="49"/>
  <c r="E68" i="49"/>
  <c r="C68" i="49"/>
  <c r="G68" i="49"/>
  <c r="F68" i="49"/>
  <c r="AQ68" i="49" l="1"/>
  <c r="AX68" i="49"/>
  <c r="N68" i="49"/>
  <c r="C68" i="51"/>
  <c r="E68" i="51"/>
  <c r="AS68" i="49"/>
  <c r="P68" i="49"/>
  <c r="AZ68" i="49"/>
  <c r="F68" i="51"/>
  <c r="Q68" i="49"/>
  <c r="BA68" i="49"/>
  <c r="AT68" i="49"/>
  <c r="M68" i="35"/>
  <c r="K68" i="49"/>
  <c r="AW68" i="49"/>
  <c r="AP68" i="49"/>
  <c r="B68" i="51"/>
  <c r="M68" i="49"/>
  <c r="O68" i="33"/>
  <c r="R68" i="49"/>
  <c r="AV67" i="49"/>
  <c r="AR68" i="49"/>
  <c r="D68" i="51"/>
  <c r="O68" i="49"/>
  <c r="AY68" i="49"/>
  <c r="N68" i="35" l="1"/>
  <c r="P68" i="33"/>
  <c r="D68" i="33" s="1"/>
  <c r="AB68" i="33" s="1"/>
  <c r="R68" i="33"/>
  <c r="F68" i="33" s="1"/>
  <c r="AD68" i="33" s="1"/>
  <c r="Q68" i="33"/>
  <c r="E68" i="33" s="1"/>
  <c r="AC68" i="33" s="1"/>
  <c r="S68" i="33"/>
  <c r="G68" i="33" s="1"/>
  <c r="AE68" i="33" s="1"/>
  <c r="K68" i="51"/>
  <c r="Q68" i="51"/>
  <c r="H68" i="51"/>
  <c r="N68" i="51"/>
  <c r="M68" i="51"/>
  <c r="G68" i="51"/>
  <c r="J68" i="51"/>
  <c r="P68" i="51"/>
  <c r="C68" i="35"/>
  <c r="T68" i="49"/>
  <c r="U68" i="49"/>
  <c r="S68" i="49"/>
  <c r="V68" i="49"/>
  <c r="I68" i="51"/>
  <c r="O68" i="51"/>
  <c r="L68" i="51"/>
  <c r="R68" i="51"/>
  <c r="C68" i="33"/>
  <c r="H68" i="33" l="1"/>
  <c r="I68" i="33"/>
  <c r="H68" i="49"/>
  <c r="H68" i="35"/>
  <c r="AE68" i="35" s="1"/>
  <c r="Y68" i="35"/>
  <c r="S68" i="35"/>
  <c r="T68" i="33"/>
  <c r="N68" i="33"/>
  <c r="L68" i="33"/>
  <c r="M68" i="33"/>
  <c r="S68" i="51"/>
  <c r="T68" i="51" s="1"/>
  <c r="K68" i="33"/>
  <c r="AA68" i="33"/>
  <c r="J68" i="33"/>
  <c r="Z68" i="33"/>
  <c r="O68" i="35"/>
  <c r="D68" i="35"/>
  <c r="AH68" i="33" l="1"/>
  <c r="V68" i="33"/>
  <c r="I68" i="35"/>
  <c r="AF68" i="35" s="1"/>
  <c r="Z68" i="35"/>
  <c r="T68" i="35"/>
  <c r="P68" i="35"/>
  <c r="E68" i="35"/>
  <c r="AF68" i="33"/>
  <c r="AG68" i="33"/>
  <c r="U68" i="33"/>
  <c r="AI68" i="33"/>
  <c r="W68" i="33"/>
  <c r="AJ68" i="33"/>
  <c r="X68" i="33"/>
  <c r="AK68" i="33"/>
  <c r="Y68" i="33"/>
  <c r="AL68" i="33" l="1"/>
  <c r="AM68" i="33" s="1"/>
  <c r="L68" i="49" s="1"/>
  <c r="AA68" i="35"/>
  <c r="J68" i="35"/>
  <c r="AG68" i="35" s="1"/>
  <c r="U68" i="35"/>
  <c r="Q68" i="35"/>
  <c r="G68" i="35" s="1"/>
  <c r="F68" i="35"/>
  <c r="R68" i="35" l="1"/>
  <c r="AB68" i="35"/>
  <c r="K68" i="35"/>
  <c r="AH68" i="35" s="1"/>
  <c r="V68" i="35"/>
  <c r="L68" i="35"/>
  <c r="AI68" i="35" s="1"/>
  <c r="AC68" i="35"/>
  <c r="W68" i="35"/>
  <c r="X68" i="35"/>
  <c r="AJ68" i="35" l="1"/>
  <c r="AD68" i="35"/>
  <c r="AK68" i="35" l="1"/>
  <c r="AU68" i="49" l="1"/>
  <c r="J68" i="49"/>
  <c r="F69" i="49"/>
  <c r="E69" i="49"/>
  <c r="D69" i="49"/>
  <c r="C69" i="49"/>
  <c r="G69" i="49"/>
  <c r="Q69" i="49" l="1"/>
  <c r="BA69" i="49"/>
  <c r="AT69" i="49"/>
  <c r="F69" i="51"/>
  <c r="M69" i="49"/>
  <c r="AP69" i="49"/>
  <c r="AW69" i="49"/>
  <c r="O69" i="33"/>
  <c r="B69" i="51"/>
  <c r="R69" i="49"/>
  <c r="K69" i="49"/>
  <c r="M69" i="35"/>
  <c r="C69" i="35" s="1"/>
  <c r="AQ69" i="49"/>
  <c r="N69" i="49"/>
  <c r="C69" i="51"/>
  <c r="AX69" i="49"/>
  <c r="AS69" i="49"/>
  <c r="AZ69" i="49"/>
  <c r="P69" i="49"/>
  <c r="E69" i="51"/>
  <c r="AV68" i="49"/>
  <c r="O69" i="49"/>
  <c r="AY69" i="49"/>
  <c r="D69" i="51"/>
  <c r="AR69" i="49"/>
  <c r="S69" i="49" l="1"/>
  <c r="T69" i="49"/>
  <c r="U69" i="49"/>
  <c r="V69" i="49"/>
  <c r="O69" i="51"/>
  <c r="I69" i="51"/>
  <c r="Y69" i="35"/>
  <c r="H69" i="35"/>
  <c r="AE69" i="35" s="1"/>
  <c r="S69" i="35"/>
  <c r="N69" i="35"/>
  <c r="K69" i="51"/>
  <c r="Q69" i="51"/>
  <c r="M69" i="51"/>
  <c r="N69" i="51"/>
  <c r="H69" i="51"/>
  <c r="G69" i="51"/>
  <c r="C69" i="33"/>
  <c r="P69" i="33"/>
  <c r="D69" i="33" s="1"/>
  <c r="AB69" i="33" s="1"/>
  <c r="S69" i="33"/>
  <c r="G69" i="33" s="1"/>
  <c r="AE69" i="33" s="1"/>
  <c r="R69" i="33"/>
  <c r="F69" i="33" s="1"/>
  <c r="AD69" i="33" s="1"/>
  <c r="Q69" i="33"/>
  <c r="E69" i="33" s="1"/>
  <c r="AC69" i="33" s="1"/>
  <c r="L69" i="51"/>
  <c r="R69" i="51"/>
  <c r="P69" i="51"/>
  <c r="J69" i="51"/>
  <c r="I69" i="33" l="1"/>
  <c r="H69" i="49"/>
  <c r="H69" i="33"/>
  <c r="L69" i="33"/>
  <c r="M69" i="33"/>
  <c r="N69" i="33"/>
  <c r="K69" i="33"/>
  <c r="J69" i="33"/>
  <c r="AA69" i="33"/>
  <c r="Z69" i="33"/>
  <c r="O69" i="35"/>
  <c r="D69" i="35"/>
  <c r="T69" i="33"/>
  <c r="S69" i="51"/>
  <c r="T69" i="51" s="1"/>
  <c r="AF69" i="33" l="1"/>
  <c r="AG69" i="33"/>
  <c r="U69" i="33"/>
  <c r="Z69" i="35"/>
  <c r="I69" i="35"/>
  <c r="AF69" i="35" s="1"/>
  <c r="T69" i="35"/>
  <c r="AK69" i="33"/>
  <c r="Y69" i="33"/>
  <c r="P69" i="35"/>
  <c r="E69" i="35"/>
  <c r="AJ69" i="33"/>
  <c r="X69" i="33"/>
  <c r="AH69" i="33"/>
  <c r="V69" i="33"/>
  <c r="AI69" i="33"/>
  <c r="W69" i="33"/>
  <c r="U69" i="35" l="1"/>
  <c r="AA69" i="35"/>
  <c r="J69" i="35"/>
  <c r="AG69" i="35" s="1"/>
  <c r="Q69" i="35"/>
  <c r="F69" i="35"/>
  <c r="AL69" i="33"/>
  <c r="AM69" i="33" l="1"/>
  <c r="L69" i="49" s="1"/>
  <c r="K69" i="35"/>
  <c r="AH69" i="35" s="1"/>
  <c r="V69" i="35"/>
  <c r="AB69" i="35"/>
  <c r="G69" i="35"/>
  <c r="X69" i="35" s="1"/>
  <c r="R69" i="35"/>
  <c r="W69" i="35" l="1"/>
  <c r="AC69" i="35"/>
  <c r="AD69" i="35" s="1"/>
  <c r="L69" i="35"/>
  <c r="AI69" i="35" s="1"/>
  <c r="AJ69" i="35" s="1"/>
  <c r="AK69" i="35" l="1"/>
  <c r="AU69" i="49"/>
  <c r="G70" i="49" l="1"/>
  <c r="AT70" i="49" s="1"/>
  <c r="J69" i="49"/>
  <c r="AV69" i="49" s="1"/>
  <c r="D70" i="49"/>
  <c r="C70" i="51" s="1"/>
  <c r="C70" i="49"/>
  <c r="E70" i="49"/>
  <c r="AR70" i="49" s="1"/>
  <c r="F70" i="49"/>
  <c r="B70" i="51" l="1"/>
  <c r="N70" i="51" s="1"/>
  <c r="AQ70" i="49"/>
  <c r="F70" i="51"/>
  <c r="R70" i="51" s="1"/>
  <c r="P70" i="49"/>
  <c r="O70" i="33"/>
  <c r="C70" i="33" s="1"/>
  <c r="E70" i="51"/>
  <c r="K70" i="51" s="1"/>
  <c r="BA70" i="49"/>
  <c r="AS70" i="49"/>
  <c r="AX70" i="49"/>
  <c r="D70" i="51"/>
  <c r="J70" i="51" s="1"/>
  <c r="R70" i="49"/>
  <c r="U70" i="49" s="1"/>
  <c r="M70" i="49"/>
  <c r="N70" i="49"/>
  <c r="O70" i="49"/>
  <c r="M70" i="35"/>
  <c r="C70" i="35" s="1"/>
  <c r="H70" i="35" s="1"/>
  <c r="AE70" i="35" s="1"/>
  <c r="AP70" i="49"/>
  <c r="AY70" i="49"/>
  <c r="K70" i="49"/>
  <c r="AZ70" i="49"/>
  <c r="Q70" i="49"/>
  <c r="AW70" i="49"/>
  <c r="I70" i="51"/>
  <c r="O70" i="51"/>
  <c r="H70" i="51"/>
  <c r="L70" i="51" l="1"/>
  <c r="Q70" i="51"/>
  <c r="Q70" i="33"/>
  <c r="E70" i="33" s="1"/>
  <c r="AC70" i="33" s="1"/>
  <c r="S70" i="33"/>
  <c r="G70" i="33" s="1"/>
  <c r="AE70" i="33" s="1"/>
  <c r="R70" i="33"/>
  <c r="F70" i="33" s="1"/>
  <c r="P70" i="33"/>
  <c r="D70" i="33" s="1"/>
  <c r="T70" i="49"/>
  <c r="P70" i="51"/>
  <c r="G70" i="51"/>
  <c r="N70" i="35"/>
  <c r="O70" i="35" s="1"/>
  <c r="S70" i="49"/>
  <c r="M70" i="51"/>
  <c r="V70" i="49"/>
  <c r="Y70" i="35"/>
  <c r="S70" i="35"/>
  <c r="AA70" i="33"/>
  <c r="J70" i="33"/>
  <c r="N70" i="33" l="1"/>
  <c r="AK70" i="33" s="1"/>
  <c r="I70" i="33"/>
  <c r="S70" i="51"/>
  <c r="T70" i="51" s="1"/>
  <c r="H70" i="49"/>
  <c r="L70" i="33"/>
  <c r="W70" i="33" s="1"/>
  <c r="K70" i="33"/>
  <c r="AH70" i="33" s="1"/>
  <c r="AB70" i="33"/>
  <c r="M70" i="33"/>
  <c r="AJ70" i="33" s="1"/>
  <c r="AD70" i="33"/>
  <c r="Z70" i="33"/>
  <c r="T70" i="33"/>
  <c r="H70" i="33"/>
  <c r="D70" i="35"/>
  <c r="I70" i="35" s="1"/>
  <c r="AF70" i="35" s="1"/>
  <c r="P70" i="35"/>
  <c r="E70" i="35"/>
  <c r="AG70" i="33"/>
  <c r="U70" i="33"/>
  <c r="Y70" i="33" l="1"/>
  <c r="X70" i="33"/>
  <c r="Z70" i="35"/>
  <c r="V70" i="33"/>
  <c r="AF70" i="33"/>
  <c r="AI70" i="33"/>
  <c r="AL70" i="33" s="1"/>
  <c r="T70" i="35"/>
  <c r="AA70" i="35"/>
  <c r="J70" i="35"/>
  <c r="AG70" i="35" s="1"/>
  <c r="U70" i="35"/>
  <c r="Q70" i="35"/>
  <c r="F70" i="35"/>
  <c r="AM70" i="33" l="1"/>
  <c r="L70" i="49" s="1"/>
  <c r="AB70" i="35"/>
  <c r="K70" i="35"/>
  <c r="AH70" i="35" s="1"/>
  <c r="V70" i="35"/>
  <c r="G70" i="35"/>
  <c r="R70" i="35"/>
  <c r="W70" i="35" l="1"/>
  <c r="AC70" i="35"/>
  <c r="AD70" i="35" s="1"/>
  <c r="L70" i="35"/>
  <c r="AI70" i="35" s="1"/>
  <c r="AJ70" i="35" s="1"/>
  <c r="X70" i="35"/>
  <c r="AK70" i="35" l="1"/>
  <c r="AU70" i="49" l="1"/>
  <c r="J70" i="49"/>
  <c r="C71" i="49"/>
  <c r="E71" i="49"/>
  <c r="F71" i="49"/>
  <c r="G71" i="49"/>
  <c r="D71" i="49"/>
  <c r="P71" i="49" l="1"/>
  <c r="E71" i="51"/>
  <c r="AZ71" i="49"/>
  <c r="AS71" i="49"/>
  <c r="F71" i="51"/>
  <c r="Q71" i="49"/>
  <c r="AT71" i="49"/>
  <c r="BA71" i="49"/>
  <c r="D71" i="51"/>
  <c r="AR71" i="49"/>
  <c r="O71" i="49"/>
  <c r="AY71" i="49"/>
  <c r="AV70" i="49"/>
  <c r="AQ71" i="49"/>
  <c r="C71" i="51"/>
  <c r="AX71" i="49"/>
  <c r="N71" i="49"/>
  <c r="K71" i="49"/>
  <c r="AW71" i="49"/>
  <c r="AP71" i="49"/>
  <c r="B71" i="51"/>
  <c r="M71" i="49"/>
  <c r="M71" i="35"/>
  <c r="C71" i="35" s="1"/>
  <c r="O71" i="33"/>
  <c r="R71" i="49"/>
  <c r="N71" i="35" l="1"/>
  <c r="S71" i="49"/>
  <c r="U71" i="49"/>
  <c r="T71" i="49"/>
  <c r="V71" i="49"/>
  <c r="L71" i="51"/>
  <c r="R71" i="51"/>
  <c r="O71" i="51"/>
  <c r="I71" i="51"/>
  <c r="P71" i="51"/>
  <c r="J71" i="51"/>
  <c r="K71" i="51"/>
  <c r="Q71" i="51"/>
  <c r="H71" i="35"/>
  <c r="AE71" i="35" s="1"/>
  <c r="S71" i="35"/>
  <c r="Y71" i="35"/>
  <c r="C71" i="33"/>
  <c r="R71" i="33"/>
  <c r="F71" i="33" s="1"/>
  <c r="AD71" i="33" s="1"/>
  <c r="P71" i="33"/>
  <c r="D71" i="33" s="1"/>
  <c r="AB71" i="33" s="1"/>
  <c r="S71" i="33"/>
  <c r="G71" i="33" s="1"/>
  <c r="AE71" i="33" s="1"/>
  <c r="Q71" i="33"/>
  <c r="E71" i="33" s="1"/>
  <c r="AC71" i="33" s="1"/>
  <c r="H71" i="51"/>
  <c r="N71" i="51"/>
  <c r="G71" i="51"/>
  <c r="M71" i="51"/>
  <c r="H71" i="49" l="1"/>
  <c r="I71" i="33"/>
  <c r="H71" i="33"/>
  <c r="L71" i="33"/>
  <c r="Z71" i="33"/>
  <c r="N71" i="33"/>
  <c r="K71" i="33"/>
  <c r="M71" i="33"/>
  <c r="O71" i="35"/>
  <c r="D71" i="35"/>
  <c r="J71" i="33"/>
  <c r="AA71" i="33"/>
  <c r="S71" i="51"/>
  <c r="T71" i="51" s="1"/>
  <c r="T71" i="33"/>
  <c r="AJ71" i="33" l="1"/>
  <c r="X71" i="33"/>
  <c r="AH71" i="33"/>
  <c r="V71" i="33"/>
  <c r="AK71" i="33"/>
  <c r="Y71" i="33"/>
  <c r="AG71" i="33"/>
  <c r="U71" i="33"/>
  <c r="AF71" i="33"/>
  <c r="T71" i="35"/>
  <c r="Z71" i="35"/>
  <c r="I71" i="35"/>
  <c r="AF71" i="35" s="1"/>
  <c r="P71" i="35"/>
  <c r="E71" i="35"/>
  <c r="AI71" i="33"/>
  <c r="W71" i="33"/>
  <c r="AL71" i="33" l="1"/>
  <c r="AM71" i="33" s="1"/>
  <c r="L71" i="49" s="1"/>
  <c r="AA71" i="35"/>
  <c r="J71" i="35"/>
  <c r="AG71" i="35" s="1"/>
  <c r="U71" i="35"/>
  <c r="Q71" i="35"/>
  <c r="F71" i="35"/>
  <c r="AB71" i="35" l="1"/>
  <c r="V71" i="35"/>
  <c r="K71" i="35"/>
  <c r="AH71" i="35" s="1"/>
  <c r="G71" i="35"/>
  <c r="X71" i="35" s="1"/>
  <c r="R71" i="35"/>
  <c r="L71" i="35" l="1"/>
  <c r="AI71" i="35" s="1"/>
  <c r="AJ71" i="35" s="1"/>
  <c r="AC71" i="35"/>
  <c r="AD71" i="35" s="1"/>
  <c r="W71" i="35"/>
  <c r="AK71" i="35" l="1"/>
  <c r="AU71" i="49" l="1"/>
  <c r="J71" i="49"/>
  <c r="F72" i="49"/>
  <c r="C72" i="49"/>
  <c r="G72" i="49"/>
  <c r="E72" i="49"/>
  <c r="D72" i="49"/>
  <c r="F72" i="51" l="1"/>
  <c r="BA72" i="49"/>
  <c r="Q72" i="49"/>
  <c r="AT72" i="49"/>
  <c r="D72" i="51"/>
  <c r="AR72" i="49"/>
  <c r="O72" i="49"/>
  <c r="AY72" i="49"/>
  <c r="AZ72" i="49"/>
  <c r="P72" i="49"/>
  <c r="E72" i="51"/>
  <c r="AS72" i="49"/>
  <c r="AV71" i="49"/>
  <c r="AQ72" i="49"/>
  <c r="N72" i="49"/>
  <c r="C72" i="51"/>
  <c r="AX72" i="49"/>
  <c r="AP72" i="49"/>
  <c r="O72" i="33"/>
  <c r="C72" i="33" s="1"/>
  <c r="M72" i="35"/>
  <c r="C72" i="35" s="1"/>
  <c r="B72" i="51"/>
  <c r="M72" i="49"/>
  <c r="R72" i="49"/>
  <c r="K72" i="49"/>
  <c r="AW72" i="49"/>
  <c r="P72" i="51" l="1"/>
  <c r="J72" i="51"/>
  <c r="U72" i="49"/>
  <c r="S72" i="49"/>
  <c r="V72" i="49"/>
  <c r="T72" i="49"/>
  <c r="K72" i="51"/>
  <c r="Q72" i="51"/>
  <c r="G72" i="51"/>
  <c r="N72" i="51"/>
  <c r="H72" i="51"/>
  <c r="M72" i="51"/>
  <c r="N72" i="35"/>
  <c r="AA72" i="33"/>
  <c r="J72" i="33"/>
  <c r="O72" i="51"/>
  <c r="I72" i="51"/>
  <c r="S72" i="35"/>
  <c r="Y72" i="35"/>
  <c r="H72" i="35"/>
  <c r="AE72" i="35" s="1"/>
  <c r="Q72" i="33"/>
  <c r="E72" i="33" s="1"/>
  <c r="AC72" i="33" s="1"/>
  <c r="R72" i="33"/>
  <c r="F72" i="33" s="1"/>
  <c r="AD72" i="33" s="1"/>
  <c r="S72" i="33"/>
  <c r="G72" i="33" s="1"/>
  <c r="AE72" i="33" s="1"/>
  <c r="P72" i="33"/>
  <c r="D72" i="33" s="1"/>
  <c r="AB72" i="33" s="1"/>
  <c r="R72" i="51"/>
  <c r="L72" i="51"/>
  <c r="H72" i="49" l="1"/>
  <c r="I72" i="33"/>
  <c r="H72" i="33"/>
  <c r="O72" i="35"/>
  <c r="D72" i="35"/>
  <c r="L72" i="33"/>
  <c r="T72" i="33"/>
  <c r="K72" i="33"/>
  <c r="S72" i="51"/>
  <c r="T72" i="51" s="1"/>
  <c r="Z72" i="33"/>
  <c r="N72" i="33"/>
  <c r="M72" i="33"/>
  <c r="AG72" i="33"/>
  <c r="U72" i="33"/>
  <c r="AF72" i="33" l="1"/>
  <c r="AJ72" i="33"/>
  <c r="X72" i="33"/>
  <c r="AK72" i="33"/>
  <c r="Y72" i="33"/>
  <c r="AI72" i="33"/>
  <c r="W72" i="33"/>
  <c r="T72" i="35"/>
  <c r="I72" i="35"/>
  <c r="AF72" i="35" s="1"/>
  <c r="Z72" i="35"/>
  <c r="P72" i="35"/>
  <c r="E72" i="35"/>
  <c r="AH72" i="33"/>
  <c r="V72" i="33"/>
  <c r="AL72" i="33" l="1"/>
  <c r="AM72" i="33" s="1"/>
  <c r="L72" i="49" s="1"/>
  <c r="AA72" i="35"/>
  <c r="J72" i="35"/>
  <c r="AG72" i="35" s="1"/>
  <c r="U72" i="35"/>
  <c r="Q72" i="35"/>
  <c r="F72" i="35"/>
  <c r="G72" i="35" l="1"/>
  <c r="X72" i="35" s="1"/>
  <c r="R72" i="35"/>
  <c r="K72" i="35"/>
  <c r="AH72" i="35" s="1"/>
  <c r="V72" i="35"/>
  <c r="AB72" i="35"/>
  <c r="AC72" i="35" l="1"/>
  <c r="AD72" i="35" s="1"/>
  <c r="L72" i="35"/>
  <c r="AI72" i="35" s="1"/>
  <c r="AJ72" i="35" s="1"/>
  <c r="W72" i="35"/>
  <c r="AK72" i="35" l="1"/>
  <c r="AU72" i="49" l="1"/>
  <c r="J72" i="49"/>
  <c r="F73" i="49"/>
  <c r="D73" i="49"/>
  <c r="C73" i="49"/>
  <c r="E73" i="49"/>
  <c r="G73" i="49"/>
  <c r="D73" i="51" l="1"/>
  <c r="O73" i="49"/>
  <c r="AR73" i="49"/>
  <c r="AY73" i="49"/>
  <c r="M73" i="35"/>
  <c r="C73" i="35" s="1"/>
  <c r="R73" i="49"/>
  <c r="AP73" i="49"/>
  <c r="B73" i="51"/>
  <c r="O73" i="33"/>
  <c r="C73" i="33" s="1"/>
  <c r="M73" i="49"/>
  <c r="AW73" i="49"/>
  <c r="K73" i="49"/>
  <c r="P73" i="49"/>
  <c r="AZ73" i="49"/>
  <c r="E73" i="51"/>
  <c r="AS73" i="49"/>
  <c r="AV72" i="49"/>
  <c r="AT73" i="49"/>
  <c r="Q73" i="49"/>
  <c r="F73" i="51"/>
  <c r="BA73" i="49"/>
  <c r="AQ73" i="49"/>
  <c r="C73" i="51"/>
  <c r="N73" i="49"/>
  <c r="AX73" i="49"/>
  <c r="K73" i="51" l="1"/>
  <c r="Q73" i="51"/>
  <c r="Y73" i="35"/>
  <c r="H73" i="35"/>
  <c r="AE73" i="35" s="1"/>
  <c r="S73" i="35"/>
  <c r="R73" i="51"/>
  <c r="L73" i="51"/>
  <c r="J73" i="33"/>
  <c r="AA73" i="33"/>
  <c r="N73" i="35"/>
  <c r="V73" i="49"/>
  <c r="U73" i="49"/>
  <c r="S73" i="49"/>
  <c r="T73" i="49"/>
  <c r="I73" i="51"/>
  <c r="O73" i="51"/>
  <c r="R73" i="33"/>
  <c r="F73" i="33" s="1"/>
  <c r="AD73" i="33" s="1"/>
  <c r="P73" i="33"/>
  <c r="D73" i="33" s="1"/>
  <c r="AB73" i="33" s="1"/>
  <c r="Q73" i="33"/>
  <c r="E73" i="33" s="1"/>
  <c r="AC73" i="33" s="1"/>
  <c r="S73" i="33"/>
  <c r="G73" i="33" s="1"/>
  <c r="AE73" i="33" s="1"/>
  <c r="N73" i="51"/>
  <c r="G73" i="51"/>
  <c r="H73" i="51"/>
  <c r="M73" i="51"/>
  <c r="P73" i="51"/>
  <c r="J73" i="51"/>
  <c r="H73" i="49" l="1"/>
  <c r="I73" i="33"/>
  <c r="H73" i="33"/>
  <c r="K73" i="33"/>
  <c r="M73" i="33"/>
  <c r="O73" i="35"/>
  <c r="D73" i="35"/>
  <c r="Z73" i="33"/>
  <c r="N73" i="33"/>
  <c r="L73" i="33"/>
  <c r="S73" i="51"/>
  <c r="T73" i="51" s="1"/>
  <c r="AG73" i="33"/>
  <c r="U73" i="33"/>
  <c r="T73" i="33"/>
  <c r="AF73" i="33" l="1"/>
  <c r="I73" i="35"/>
  <c r="AF73" i="35" s="1"/>
  <c r="Z73" i="35"/>
  <c r="T73" i="35"/>
  <c r="P73" i="35"/>
  <c r="E73" i="35"/>
  <c r="AI73" i="33"/>
  <c r="W73" i="33"/>
  <c r="AJ73" i="33"/>
  <c r="X73" i="33"/>
  <c r="AH73" i="33"/>
  <c r="V73" i="33"/>
  <c r="AK73" i="33"/>
  <c r="Y73" i="33"/>
  <c r="AL73" i="33" l="1"/>
  <c r="AM73" i="33" s="1"/>
  <c r="L73" i="49" s="1"/>
  <c r="J73" i="35"/>
  <c r="AG73" i="35" s="1"/>
  <c r="U73" i="35"/>
  <c r="AA73" i="35"/>
  <c r="Q73" i="35"/>
  <c r="F73" i="35"/>
  <c r="V73" i="35" l="1"/>
  <c r="AB73" i="35"/>
  <c r="K73" i="35"/>
  <c r="AH73" i="35" s="1"/>
  <c r="G73" i="35"/>
  <c r="R73" i="35"/>
  <c r="L73" i="35" l="1"/>
  <c r="AI73" i="35" s="1"/>
  <c r="AJ73" i="35" s="1"/>
  <c r="AC73" i="35"/>
  <c r="AD73" i="35" s="1"/>
  <c r="W73" i="35"/>
  <c r="X73" i="35"/>
  <c r="AK73" i="35" l="1"/>
  <c r="AU73" i="49" l="1"/>
  <c r="E74" i="49"/>
  <c r="D74" i="49"/>
  <c r="C74" i="49"/>
  <c r="G74" i="49"/>
  <c r="J73" i="49"/>
  <c r="F74" i="49"/>
  <c r="AQ74" i="49" l="1"/>
  <c r="C74" i="51"/>
  <c r="N74" i="49"/>
  <c r="AX74" i="49"/>
  <c r="AS74" i="49"/>
  <c r="E74" i="51"/>
  <c r="AZ74" i="49"/>
  <c r="P74" i="49"/>
  <c r="AV73" i="49"/>
  <c r="AT74" i="49"/>
  <c r="F74" i="51"/>
  <c r="Q74" i="49"/>
  <c r="BA74" i="49"/>
  <c r="M74" i="35"/>
  <c r="C74" i="35" s="1"/>
  <c r="O74" i="33"/>
  <c r="AP74" i="49"/>
  <c r="B74" i="51"/>
  <c r="R74" i="49"/>
  <c r="K74" i="49"/>
  <c r="M74" i="49"/>
  <c r="AW74" i="49"/>
  <c r="AR74" i="49"/>
  <c r="D74" i="51"/>
  <c r="AY74" i="49"/>
  <c r="O74" i="49"/>
  <c r="S74" i="49" l="1"/>
  <c r="T74" i="49"/>
  <c r="V74" i="49"/>
  <c r="U74" i="49"/>
  <c r="Q74" i="51"/>
  <c r="K74" i="51"/>
  <c r="N74" i="51"/>
  <c r="M74" i="51"/>
  <c r="G74" i="51"/>
  <c r="H74" i="51"/>
  <c r="L74" i="51"/>
  <c r="R74" i="51"/>
  <c r="C74" i="33"/>
  <c r="P74" i="33"/>
  <c r="D74" i="33" s="1"/>
  <c r="AB74" i="33" s="1"/>
  <c r="S74" i="33"/>
  <c r="G74" i="33" s="1"/>
  <c r="AE74" i="33" s="1"/>
  <c r="Q74" i="33"/>
  <c r="E74" i="33" s="1"/>
  <c r="AC74" i="33" s="1"/>
  <c r="R74" i="33"/>
  <c r="F74" i="33" s="1"/>
  <c r="AD74" i="33" s="1"/>
  <c r="Y74" i="35"/>
  <c r="H74" i="35"/>
  <c r="AE74" i="35" s="1"/>
  <c r="S74" i="35"/>
  <c r="J74" i="51"/>
  <c r="P74" i="51"/>
  <c r="N74" i="35"/>
  <c r="O74" i="51"/>
  <c r="I74" i="51"/>
  <c r="H74" i="49" l="1"/>
  <c r="I74" i="33"/>
  <c r="H74" i="33"/>
  <c r="L74" i="33"/>
  <c r="N74" i="33"/>
  <c r="K74" i="33"/>
  <c r="AA74" i="33"/>
  <c r="J74" i="33"/>
  <c r="Z74" i="33"/>
  <c r="S74" i="51"/>
  <c r="T74" i="51" s="1"/>
  <c r="T74" i="33"/>
  <c r="O74" i="35"/>
  <c r="D74" i="35"/>
  <c r="M74" i="33"/>
  <c r="AJ74" i="33" l="1"/>
  <c r="X74" i="33"/>
  <c r="AG74" i="33"/>
  <c r="U74" i="33"/>
  <c r="AF74" i="33"/>
  <c r="T74" i="35"/>
  <c r="Z74" i="35"/>
  <c r="I74" i="35"/>
  <c r="AF74" i="35" s="1"/>
  <c r="AH74" i="33"/>
  <c r="V74" i="33"/>
  <c r="P74" i="35"/>
  <c r="E74" i="35"/>
  <c r="AK74" i="33"/>
  <c r="Y74" i="33"/>
  <c r="AI74" i="33"/>
  <c r="W74" i="33"/>
  <c r="AA74" i="35" l="1"/>
  <c r="J74" i="35"/>
  <c r="AG74" i="35" s="1"/>
  <c r="U74" i="35"/>
  <c r="Q74" i="35"/>
  <c r="F74" i="35"/>
  <c r="AL74" i="33"/>
  <c r="AM74" i="33" s="1"/>
  <c r="L74" i="49" s="1"/>
  <c r="AB74" i="35" l="1"/>
  <c r="K74" i="35"/>
  <c r="AH74" i="35" s="1"/>
  <c r="V74" i="35"/>
  <c r="G74" i="35"/>
  <c r="R74" i="35"/>
  <c r="L74" i="35" l="1"/>
  <c r="AI74" i="35" s="1"/>
  <c r="AJ74" i="35" s="1"/>
  <c r="AC74" i="35"/>
  <c r="AD74" i="35" s="1"/>
  <c r="W74" i="35"/>
  <c r="X74" i="35"/>
  <c r="AK74" i="35" l="1"/>
  <c r="AU74" i="49" l="1"/>
  <c r="F75" i="49"/>
  <c r="J74" i="49"/>
  <c r="E75" i="49"/>
  <c r="C75" i="49"/>
  <c r="D75" i="49"/>
  <c r="G75" i="49"/>
  <c r="F75" i="51" l="1"/>
  <c r="AT75" i="49"/>
  <c r="Q75" i="49"/>
  <c r="BA75" i="49"/>
  <c r="C75" i="51"/>
  <c r="AQ75" i="49"/>
  <c r="N75" i="49"/>
  <c r="AX75" i="49"/>
  <c r="B75" i="51"/>
  <c r="AP75" i="49"/>
  <c r="R75" i="49"/>
  <c r="M75" i="35"/>
  <c r="AW75" i="49"/>
  <c r="O75" i="33"/>
  <c r="K75" i="49"/>
  <c r="M75" i="49"/>
  <c r="D75" i="51"/>
  <c r="AR75" i="49"/>
  <c r="O75" i="49"/>
  <c r="AY75" i="49"/>
  <c r="AV74" i="49"/>
  <c r="AS75" i="49"/>
  <c r="P75" i="49"/>
  <c r="AZ75" i="49"/>
  <c r="E75" i="51"/>
  <c r="N75" i="35" l="1"/>
  <c r="U75" i="49"/>
  <c r="S75" i="49"/>
  <c r="V75" i="49"/>
  <c r="T75" i="49"/>
  <c r="I75" i="51"/>
  <c r="O75" i="51"/>
  <c r="C75" i="33"/>
  <c r="P75" i="33"/>
  <c r="D75" i="33" s="1"/>
  <c r="AB75" i="33" s="1"/>
  <c r="S75" i="33"/>
  <c r="G75" i="33" s="1"/>
  <c r="AE75" i="33" s="1"/>
  <c r="Q75" i="33"/>
  <c r="E75" i="33" s="1"/>
  <c r="AC75" i="33" s="1"/>
  <c r="R75" i="33"/>
  <c r="F75" i="33" s="1"/>
  <c r="AD75" i="33" s="1"/>
  <c r="G75" i="51"/>
  <c r="Q75" i="51"/>
  <c r="K75" i="51"/>
  <c r="C75" i="35"/>
  <c r="H75" i="51"/>
  <c r="N75" i="51"/>
  <c r="M75" i="51"/>
  <c r="J75" i="51"/>
  <c r="P75" i="51"/>
  <c r="R75" i="51"/>
  <c r="L75" i="51"/>
  <c r="I75" i="33" l="1"/>
  <c r="H75" i="49"/>
  <c r="H75" i="33"/>
  <c r="S75" i="51"/>
  <c r="T75" i="51" s="1"/>
  <c r="T75" i="33"/>
  <c r="M75" i="33"/>
  <c r="L75" i="33"/>
  <c r="N75" i="33"/>
  <c r="Y75" i="35"/>
  <c r="H75" i="35"/>
  <c r="AE75" i="35" s="1"/>
  <c r="S75" i="35"/>
  <c r="K75" i="33"/>
  <c r="J75" i="33"/>
  <c r="AA75" i="33"/>
  <c r="Z75" i="33"/>
  <c r="O75" i="35"/>
  <c r="D75" i="35"/>
  <c r="AH75" i="33" l="1"/>
  <c r="V75" i="33"/>
  <c r="AF75" i="33"/>
  <c r="AG75" i="33"/>
  <c r="U75" i="33"/>
  <c r="AK75" i="33"/>
  <c r="Y75" i="33"/>
  <c r="AI75" i="33"/>
  <c r="W75" i="33"/>
  <c r="I75" i="35"/>
  <c r="AF75" i="35" s="1"/>
  <c r="T75" i="35"/>
  <c r="Z75" i="35"/>
  <c r="AJ75" i="33"/>
  <c r="X75" i="33"/>
  <c r="P75" i="35"/>
  <c r="E75" i="35"/>
  <c r="Q75" i="35" l="1"/>
  <c r="F75" i="35"/>
  <c r="AL75" i="33"/>
  <c r="AM75" i="33" s="1"/>
  <c r="L75" i="49" s="1"/>
  <c r="AA75" i="35"/>
  <c r="J75" i="35"/>
  <c r="AG75" i="35" s="1"/>
  <c r="U75" i="35"/>
  <c r="AB75" i="35" l="1"/>
  <c r="K75" i="35"/>
  <c r="AH75" i="35" s="1"/>
  <c r="V75" i="35"/>
  <c r="G75" i="35"/>
  <c r="X75" i="35" s="1"/>
  <c r="R75" i="35"/>
  <c r="AC75" i="35" l="1"/>
  <c r="AD75" i="35" s="1"/>
  <c r="L75" i="35"/>
  <c r="AI75" i="35" s="1"/>
  <c r="AJ75" i="35" s="1"/>
  <c r="W75" i="35"/>
  <c r="AK75" i="35" l="1"/>
  <c r="AU75" i="49" l="1"/>
  <c r="C76" i="49"/>
  <c r="J75" i="49"/>
  <c r="F76" i="49"/>
  <c r="G76" i="49"/>
  <c r="E76" i="49"/>
  <c r="D76" i="49"/>
  <c r="M76" i="35" l="1"/>
  <c r="N76" i="49"/>
  <c r="AX76" i="49"/>
  <c r="C76" i="51"/>
  <c r="AQ76" i="49"/>
  <c r="AY76" i="49"/>
  <c r="AR76" i="49"/>
  <c r="D76" i="51"/>
  <c r="O76" i="49"/>
  <c r="Q76" i="49"/>
  <c r="BA76" i="49"/>
  <c r="AT76" i="49"/>
  <c r="F76" i="51"/>
  <c r="P76" i="49"/>
  <c r="AZ76" i="49"/>
  <c r="E76" i="51"/>
  <c r="AS76" i="49"/>
  <c r="AV75" i="49"/>
  <c r="R76" i="49"/>
  <c r="M76" i="49"/>
  <c r="B76" i="51"/>
  <c r="K76" i="49"/>
  <c r="AP76" i="49"/>
  <c r="O76" i="33"/>
  <c r="C76" i="33" s="1"/>
  <c r="C76" i="35"/>
  <c r="AW76" i="49"/>
  <c r="S76" i="35" l="1"/>
  <c r="Y76" i="35"/>
  <c r="H76" i="35"/>
  <c r="AE76" i="35" s="1"/>
  <c r="AA76" i="33"/>
  <c r="J76" i="33"/>
  <c r="R76" i="51"/>
  <c r="L76" i="51"/>
  <c r="P76" i="33"/>
  <c r="D76" i="33" s="1"/>
  <c r="AB76" i="33" s="1"/>
  <c r="R76" i="33"/>
  <c r="F76" i="33" s="1"/>
  <c r="AD76" i="33" s="1"/>
  <c r="Q76" i="33"/>
  <c r="E76" i="33" s="1"/>
  <c r="AC76" i="33" s="1"/>
  <c r="S76" i="33"/>
  <c r="G76" i="33" s="1"/>
  <c r="AE76" i="33" s="1"/>
  <c r="O76" i="51"/>
  <c r="I76" i="51"/>
  <c r="H76" i="51"/>
  <c r="N76" i="51"/>
  <c r="G76" i="51"/>
  <c r="M76" i="51"/>
  <c r="K76" i="51"/>
  <c r="Q76" i="51"/>
  <c r="V76" i="49"/>
  <c r="S76" i="49"/>
  <c r="U76" i="49"/>
  <c r="T76" i="49"/>
  <c r="P76" i="51"/>
  <c r="J76" i="51"/>
  <c r="N76" i="35"/>
  <c r="I76" i="33" l="1"/>
  <c r="H76" i="49"/>
  <c r="Z76" i="33"/>
  <c r="H76" i="33"/>
  <c r="AG76" i="33"/>
  <c r="U76" i="33"/>
  <c r="T76" i="33"/>
  <c r="O76" i="35"/>
  <c r="D76" i="35"/>
  <c r="N76" i="33"/>
  <c r="M76" i="33"/>
  <c r="S76" i="51"/>
  <c r="T76" i="51" s="1"/>
  <c r="K76" i="33"/>
  <c r="L76" i="33"/>
  <c r="AF76" i="33" l="1"/>
  <c r="AK76" i="33"/>
  <c r="Y76" i="33"/>
  <c r="AI76" i="33"/>
  <c r="W76" i="33"/>
  <c r="T76" i="35"/>
  <c r="Z76" i="35"/>
  <c r="I76" i="35"/>
  <c r="AF76" i="35" s="1"/>
  <c r="AH76" i="33"/>
  <c r="V76" i="33"/>
  <c r="P76" i="35"/>
  <c r="E76" i="35"/>
  <c r="AJ76" i="33"/>
  <c r="X76" i="33"/>
  <c r="AL76" i="33" l="1"/>
  <c r="AM76" i="33" s="1"/>
  <c r="L76" i="49" s="1"/>
  <c r="U76" i="35"/>
  <c r="AA76" i="35"/>
  <c r="J76" i="35"/>
  <c r="AG76" i="35" s="1"/>
  <c r="Q76" i="35"/>
  <c r="F76" i="35"/>
  <c r="AB76" i="35" l="1"/>
  <c r="K76" i="35"/>
  <c r="AH76" i="35" s="1"/>
  <c r="V76" i="35"/>
  <c r="G76" i="35"/>
  <c r="X76" i="35" s="1"/>
  <c r="R76" i="35"/>
  <c r="AC76" i="35" l="1"/>
  <c r="AD76" i="35" s="1"/>
  <c r="L76" i="35"/>
  <c r="AI76" i="35" s="1"/>
  <c r="AJ76" i="35" s="1"/>
  <c r="W76" i="35"/>
  <c r="AK76" i="35" l="1"/>
  <c r="AU76" i="49"/>
  <c r="E77" i="49"/>
  <c r="D77" i="49"/>
  <c r="G77" i="49"/>
  <c r="C77" i="49"/>
  <c r="J76" i="49"/>
  <c r="F77" i="49"/>
  <c r="AV76" i="49" l="1"/>
  <c r="AZ77" i="49"/>
  <c r="P77" i="49"/>
  <c r="AS77" i="49"/>
  <c r="E77" i="51"/>
  <c r="AW77" i="49"/>
  <c r="AP77" i="49"/>
  <c r="O77" i="33"/>
  <c r="M77" i="35"/>
  <c r="B77" i="51"/>
  <c r="M77" i="49"/>
  <c r="R77" i="49"/>
  <c r="K77" i="49"/>
  <c r="AT77" i="49"/>
  <c r="F77" i="51"/>
  <c r="BA77" i="49"/>
  <c r="Q77" i="49"/>
  <c r="AX77" i="49"/>
  <c r="C77" i="51"/>
  <c r="AQ77" i="49"/>
  <c r="N77" i="49"/>
  <c r="AY77" i="49"/>
  <c r="D77" i="51"/>
  <c r="AR77" i="49"/>
  <c r="O77" i="49"/>
  <c r="V77" i="49" l="1"/>
  <c r="U77" i="49"/>
  <c r="T77" i="49"/>
  <c r="S77" i="49"/>
  <c r="Q77" i="51"/>
  <c r="K77" i="51"/>
  <c r="N77" i="35"/>
  <c r="R77" i="51"/>
  <c r="L77" i="51"/>
  <c r="O77" i="51"/>
  <c r="I77" i="51"/>
  <c r="H77" i="51"/>
  <c r="M77" i="51"/>
  <c r="G77" i="51"/>
  <c r="N77" i="51"/>
  <c r="C77" i="33"/>
  <c r="P77" i="33"/>
  <c r="D77" i="33" s="1"/>
  <c r="AB77" i="33" s="1"/>
  <c r="S77" i="33"/>
  <c r="G77" i="33" s="1"/>
  <c r="AE77" i="33" s="1"/>
  <c r="Q77" i="33"/>
  <c r="E77" i="33" s="1"/>
  <c r="AC77" i="33" s="1"/>
  <c r="R77" i="33"/>
  <c r="F77" i="33" s="1"/>
  <c r="AD77" i="33" s="1"/>
  <c r="J77" i="51"/>
  <c r="P77" i="51"/>
  <c r="C77" i="35"/>
  <c r="I77" i="33" l="1"/>
  <c r="H77" i="49"/>
  <c r="T77" i="33"/>
  <c r="H77" i="33"/>
  <c r="O77" i="35"/>
  <c r="D77" i="35"/>
  <c r="L77" i="33"/>
  <c r="K77" i="33"/>
  <c r="S77" i="35"/>
  <c r="Y77" i="35"/>
  <c r="H77" i="35"/>
  <c r="AE77" i="35" s="1"/>
  <c r="J77" i="33"/>
  <c r="AA77" i="33"/>
  <c r="Z77" i="33"/>
  <c r="M77" i="33"/>
  <c r="N77" i="33"/>
  <c r="S77" i="51"/>
  <c r="T77" i="51" s="1"/>
  <c r="AJ77" i="33" l="1"/>
  <c r="X77" i="33"/>
  <c r="AF77" i="33"/>
  <c r="AG77" i="33"/>
  <c r="U77" i="33"/>
  <c r="AI77" i="33"/>
  <c r="W77" i="33"/>
  <c r="Z77" i="35"/>
  <c r="I77" i="35"/>
  <c r="AF77" i="35" s="1"/>
  <c r="T77" i="35"/>
  <c r="AH77" i="33"/>
  <c r="V77" i="33"/>
  <c r="AK77" i="33"/>
  <c r="Y77" i="33"/>
  <c r="P77" i="35"/>
  <c r="E77" i="35"/>
  <c r="AL77" i="33" l="1"/>
  <c r="AM77" i="33" s="1"/>
  <c r="L77" i="49" s="1"/>
  <c r="AA77" i="35"/>
  <c r="J77" i="35"/>
  <c r="AG77" i="35" s="1"/>
  <c r="U77" i="35"/>
  <c r="Q77" i="35"/>
  <c r="F77" i="35"/>
  <c r="G77" i="35" l="1"/>
  <c r="R77" i="35"/>
  <c r="AB77" i="35"/>
  <c r="K77" i="35"/>
  <c r="AH77" i="35" s="1"/>
  <c r="V77" i="35"/>
  <c r="AC77" i="35" l="1"/>
  <c r="AD77" i="35" s="1"/>
  <c r="L77" i="35"/>
  <c r="AI77" i="35" s="1"/>
  <c r="AJ77" i="35" s="1"/>
  <c r="W77" i="35"/>
  <c r="X77" i="35"/>
  <c r="AK77" i="35" l="1"/>
  <c r="AU77" i="49" l="1"/>
  <c r="J77" i="49"/>
  <c r="G78" i="49"/>
  <c r="E78" i="49"/>
  <c r="C78" i="49"/>
  <c r="D78" i="49"/>
  <c r="F78" i="49"/>
  <c r="D78" i="51" l="1"/>
  <c r="AR78" i="49"/>
  <c r="O78" i="49"/>
  <c r="AY78" i="49"/>
  <c r="AV77" i="49"/>
  <c r="AS78" i="49"/>
  <c r="E78" i="51"/>
  <c r="AZ78" i="49"/>
  <c r="P78" i="49"/>
  <c r="N78" i="49"/>
  <c r="C78" i="51"/>
  <c r="AQ78" i="49"/>
  <c r="AX78" i="49"/>
  <c r="O78" i="33"/>
  <c r="M78" i="35"/>
  <c r="C78" i="35" s="1"/>
  <c r="AW78" i="49"/>
  <c r="R78" i="49"/>
  <c r="B78" i="51"/>
  <c r="AP78" i="49"/>
  <c r="K78" i="49"/>
  <c r="M78" i="49"/>
  <c r="Q78" i="49"/>
  <c r="AT78" i="49"/>
  <c r="BA78" i="49"/>
  <c r="F78" i="51"/>
  <c r="S78" i="35" l="1"/>
  <c r="Y78" i="35"/>
  <c r="H78" i="35"/>
  <c r="AE78" i="35" s="1"/>
  <c r="N78" i="51"/>
  <c r="H78" i="51"/>
  <c r="G78" i="51"/>
  <c r="M78" i="51"/>
  <c r="S78" i="49"/>
  <c r="V78" i="49"/>
  <c r="T78" i="49"/>
  <c r="U78" i="49"/>
  <c r="O78" i="51"/>
  <c r="I78" i="51"/>
  <c r="R78" i="51"/>
  <c r="L78" i="51"/>
  <c r="C78" i="33"/>
  <c r="P78" i="33"/>
  <c r="D78" i="33" s="1"/>
  <c r="AB78" i="33" s="1"/>
  <c r="S78" i="33"/>
  <c r="G78" i="33" s="1"/>
  <c r="AE78" i="33" s="1"/>
  <c r="Q78" i="33"/>
  <c r="E78" i="33" s="1"/>
  <c r="AC78" i="33" s="1"/>
  <c r="R78" i="33"/>
  <c r="F78" i="33" s="1"/>
  <c r="AD78" i="33" s="1"/>
  <c r="N78" i="35"/>
  <c r="K78" i="51"/>
  <c r="Q78" i="51"/>
  <c r="P78" i="51"/>
  <c r="J78" i="51"/>
  <c r="I78" i="33" l="1"/>
  <c r="H78" i="49"/>
  <c r="H78" i="33"/>
  <c r="O78" i="35"/>
  <c r="D78" i="35"/>
  <c r="T78" i="33"/>
  <c r="M78" i="33"/>
  <c r="S78" i="51"/>
  <c r="T78" i="51" s="1"/>
  <c r="L78" i="33"/>
  <c r="N78" i="33"/>
  <c r="K78" i="33"/>
  <c r="AA78" i="33"/>
  <c r="J78" i="33"/>
  <c r="Z78" i="33"/>
  <c r="AK78" i="33" l="1"/>
  <c r="Y78" i="33"/>
  <c r="T78" i="35"/>
  <c r="Z78" i="35"/>
  <c r="I78" i="35"/>
  <c r="AF78" i="35" s="1"/>
  <c r="AG78" i="33"/>
  <c r="U78" i="33"/>
  <c r="AF78" i="33"/>
  <c r="AI78" i="33"/>
  <c r="W78" i="33"/>
  <c r="AH78" i="33"/>
  <c r="V78" i="33"/>
  <c r="AJ78" i="33"/>
  <c r="X78" i="33"/>
  <c r="P78" i="35"/>
  <c r="E78" i="35"/>
  <c r="AL78" i="33" l="1"/>
  <c r="AM78" i="33" s="1"/>
  <c r="L78" i="49" s="1"/>
  <c r="AA78" i="35"/>
  <c r="J78" i="35"/>
  <c r="AG78" i="35" s="1"/>
  <c r="U78" i="35"/>
  <c r="Q78" i="35"/>
  <c r="G78" i="35" s="1"/>
  <c r="F78" i="35"/>
  <c r="R78" i="35" l="1"/>
  <c r="AB78" i="35"/>
  <c r="K78" i="35"/>
  <c r="AH78" i="35" s="1"/>
  <c r="V78" i="35"/>
  <c r="X78" i="35"/>
  <c r="L78" i="35"/>
  <c r="AI78" i="35" s="1"/>
  <c r="AC78" i="35"/>
  <c r="W78" i="35"/>
  <c r="AJ78" i="35" l="1"/>
  <c r="AD78" i="35"/>
  <c r="AK78" i="35" l="1"/>
  <c r="AU78" i="49" l="1"/>
  <c r="F79" i="49"/>
  <c r="J78" i="49"/>
  <c r="G79" i="49"/>
  <c r="D79" i="49"/>
  <c r="E79" i="49"/>
  <c r="C79" i="49"/>
  <c r="F79" i="51" l="1"/>
  <c r="BA79" i="49"/>
  <c r="AT79" i="49"/>
  <c r="Q79" i="49"/>
  <c r="AV78" i="49"/>
  <c r="AP79" i="49"/>
  <c r="B79" i="51"/>
  <c r="O79" i="33"/>
  <c r="K79" i="49"/>
  <c r="M79" i="35"/>
  <c r="C79" i="35" s="1"/>
  <c r="R79" i="49"/>
  <c r="AW79" i="49"/>
  <c r="M79" i="49"/>
  <c r="AR79" i="49"/>
  <c r="D79" i="51"/>
  <c r="AY79" i="49"/>
  <c r="O79" i="49"/>
  <c r="AX79" i="49"/>
  <c r="C79" i="51"/>
  <c r="N79" i="49"/>
  <c r="AQ79" i="49"/>
  <c r="AS79" i="49"/>
  <c r="E79" i="51"/>
  <c r="P79" i="49"/>
  <c r="AZ79" i="49"/>
  <c r="O79" i="51" l="1"/>
  <c r="I79" i="51"/>
  <c r="U79" i="49"/>
  <c r="S79" i="49"/>
  <c r="T79" i="49"/>
  <c r="V79" i="49"/>
  <c r="N79" i="35"/>
  <c r="S79" i="33"/>
  <c r="G79" i="33" s="1"/>
  <c r="AE79" i="33" s="1"/>
  <c r="P79" i="33"/>
  <c r="D79" i="33" s="1"/>
  <c r="AB79" i="33" s="1"/>
  <c r="R79" i="33"/>
  <c r="F79" i="33" s="1"/>
  <c r="AD79" i="33" s="1"/>
  <c r="Q79" i="33"/>
  <c r="E79" i="33" s="1"/>
  <c r="AC79" i="33" s="1"/>
  <c r="C79" i="33"/>
  <c r="H79" i="51"/>
  <c r="N79" i="51"/>
  <c r="G79" i="51"/>
  <c r="M79" i="51"/>
  <c r="K79" i="51"/>
  <c r="Q79" i="51"/>
  <c r="J79" i="51"/>
  <c r="P79" i="51"/>
  <c r="Y79" i="35"/>
  <c r="H79" i="35"/>
  <c r="AE79" i="35" s="1"/>
  <c r="S79" i="35"/>
  <c r="L79" i="51"/>
  <c r="R79" i="51"/>
  <c r="I79" i="33" l="1"/>
  <c r="H79" i="49"/>
  <c r="S79" i="51"/>
  <c r="T79" i="51" s="1"/>
  <c r="H79" i="33"/>
  <c r="T79" i="33"/>
  <c r="J79" i="33"/>
  <c r="Z79" i="33"/>
  <c r="AA79" i="33"/>
  <c r="L79" i="33"/>
  <c r="M79" i="33"/>
  <c r="K79" i="33"/>
  <c r="O79" i="35"/>
  <c r="D79" i="35"/>
  <c r="N79" i="33"/>
  <c r="AF79" i="33" l="1"/>
  <c r="AJ79" i="33"/>
  <c r="X79" i="33"/>
  <c r="T79" i="35"/>
  <c r="Z79" i="35"/>
  <c r="I79" i="35"/>
  <c r="AF79" i="35" s="1"/>
  <c r="AH79" i="33"/>
  <c r="V79" i="33"/>
  <c r="AG79" i="33"/>
  <c r="U79" i="33"/>
  <c r="AK79" i="33"/>
  <c r="Y79" i="33"/>
  <c r="AI79" i="33"/>
  <c r="W79" i="33"/>
  <c r="P79" i="35"/>
  <c r="E79" i="35"/>
  <c r="U79" i="35" l="1"/>
  <c r="AA79" i="35"/>
  <c r="J79" i="35"/>
  <c r="AG79" i="35" s="1"/>
  <c r="Q79" i="35"/>
  <c r="F79" i="35"/>
  <c r="AL79" i="33"/>
  <c r="AM79" i="33" s="1"/>
  <c r="L79" i="49" s="1"/>
  <c r="G79" i="35" l="1"/>
  <c r="R79" i="35"/>
  <c r="AB79" i="35"/>
  <c r="K79" i="35"/>
  <c r="AH79" i="35" s="1"/>
  <c r="V79" i="35"/>
  <c r="L79" i="35" l="1"/>
  <c r="AI79" i="35" s="1"/>
  <c r="AJ79" i="35" s="1"/>
  <c r="AC79" i="35"/>
  <c r="AD79" i="35" s="1"/>
  <c r="W79" i="35"/>
  <c r="X79" i="35"/>
  <c r="AK79" i="35" l="1"/>
  <c r="AU79" i="49" l="1"/>
  <c r="G80" i="49"/>
  <c r="C80" i="49"/>
  <c r="F80" i="49"/>
  <c r="D80" i="49"/>
  <c r="J79" i="49"/>
  <c r="E80" i="49"/>
  <c r="O80" i="49" l="1"/>
  <c r="D80" i="51"/>
  <c r="AY80" i="49"/>
  <c r="AR80" i="49"/>
  <c r="AV79" i="49"/>
  <c r="C80" i="51"/>
  <c r="AX80" i="49"/>
  <c r="N80" i="49"/>
  <c r="AQ80" i="49"/>
  <c r="AZ80" i="49"/>
  <c r="E80" i="51"/>
  <c r="AS80" i="49"/>
  <c r="P80" i="49"/>
  <c r="AW80" i="49"/>
  <c r="M80" i="35"/>
  <c r="C80" i="35" s="1"/>
  <c r="K80" i="49"/>
  <c r="O80" i="33"/>
  <c r="C80" i="33" s="1"/>
  <c r="R80" i="49"/>
  <c r="B80" i="51"/>
  <c r="AP80" i="49"/>
  <c r="M80" i="49"/>
  <c r="F80" i="51"/>
  <c r="AT80" i="49"/>
  <c r="Q80" i="49"/>
  <c r="BA80" i="49"/>
  <c r="Y80" i="35" l="1"/>
  <c r="H80" i="35"/>
  <c r="AE80" i="35" s="1"/>
  <c r="S80" i="35"/>
  <c r="S80" i="49"/>
  <c r="T80" i="49"/>
  <c r="U80" i="49"/>
  <c r="V80" i="49"/>
  <c r="O80" i="51"/>
  <c r="I80" i="51"/>
  <c r="S80" i="33"/>
  <c r="G80" i="33" s="1"/>
  <c r="AE80" i="33" s="1"/>
  <c r="P80" i="33"/>
  <c r="D80" i="33" s="1"/>
  <c r="AB80" i="33" s="1"/>
  <c r="Q80" i="33"/>
  <c r="E80" i="33" s="1"/>
  <c r="AC80" i="33" s="1"/>
  <c r="R80" i="33"/>
  <c r="F80" i="33" s="1"/>
  <c r="AD80" i="33" s="1"/>
  <c r="Q80" i="51"/>
  <c r="K80" i="51"/>
  <c r="J80" i="33"/>
  <c r="AA80" i="33"/>
  <c r="R80" i="51"/>
  <c r="L80" i="51"/>
  <c r="P80" i="51"/>
  <c r="J80" i="51"/>
  <c r="N80" i="35"/>
  <c r="G80" i="51"/>
  <c r="M80" i="51"/>
  <c r="H80" i="51"/>
  <c r="N80" i="51"/>
  <c r="I80" i="33" l="1"/>
  <c r="H80" i="49"/>
  <c r="H80" i="33"/>
  <c r="T80" i="33"/>
  <c r="M80" i="33"/>
  <c r="L80" i="33"/>
  <c r="K80" i="33"/>
  <c r="N80" i="33"/>
  <c r="S80" i="51"/>
  <c r="T80" i="51" s="1"/>
  <c r="Z80" i="33"/>
  <c r="O80" i="35"/>
  <c r="D80" i="35"/>
  <c r="AG80" i="33"/>
  <c r="U80" i="33"/>
  <c r="AF80" i="33" l="1"/>
  <c r="AH80" i="33"/>
  <c r="V80" i="33"/>
  <c r="Z80" i="35"/>
  <c r="I80" i="35"/>
  <c r="AF80" i="35" s="1"/>
  <c r="T80" i="35"/>
  <c r="P80" i="35"/>
  <c r="E80" i="35"/>
  <c r="AI80" i="33"/>
  <c r="W80" i="33"/>
  <c r="AJ80" i="33"/>
  <c r="X80" i="33"/>
  <c r="AK80" i="33"/>
  <c r="Y80" i="33"/>
  <c r="AL80" i="33" l="1"/>
  <c r="AM80" i="33" s="1"/>
  <c r="L80" i="49" s="1"/>
  <c r="AA80" i="35"/>
  <c r="J80" i="35"/>
  <c r="AG80" i="35" s="1"/>
  <c r="U80" i="35"/>
  <c r="Q80" i="35"/>
  <c r="F80" i="35"/>
  <c r="AB80" i="35" l="1"/>
  <c r="K80" i="35"/>
  <c r="AH80" i="35" s="1"/>
  <c r="V80" i="35"/>
  <c r="G80" i="35"/>
  <c r="R80" i="35"/>
  <c r="W80" i="35" l="1"/>
  <c r="AC80" i="35"/>
  <c r="AD80" i="35" s="1"/>
  <c r="L80" i="35"/>
  <c r="AI80" i="35" s="1"/>
  <c r="AJ80" i="35" s="1"/>
  <c r="X80" i="35"/>
  <c r="AK80" i="35" l="1"/>
  <c r="AU80" i="49" l="1"/>
  <c r="D81" i="49"/>
  <c r="G81" i="49"/>
  <c r="C81" i="49"/>
  <c r="E81" i="49"/>
  <c r="J80" i="49"/>
  <c r="F81" i="49"/>
  <c r="AV80" i="49" l="1"/>
  <c r="O81" i="49"/>
  <c r="AY81" i="49"/>
  <c r="AR81" i="49"/>
  <c r="D81" i="51"/>
  <c r="BA81" i="49"/>
  <c r="Q81" i="49"/>
  <c r="AT81" i="49"/>
  <c r="F81" i="51"/>
  <c r="C81" i="51"/>
  <c r="AX81" i="49"/>
  <c r="N81" i="49"/>
  <c r="AQ81" i="49"/>
  <c r="P81" i="49"/>
  <c r="AS81" i="49"/>
  <c r="AZ81" i="49"/>
  <c r="E81" i="51"/>
  <c r="AW81" i="49"/>
  <c r="O81" i="33"/>
  <c r="C81" i="33" s="1"/>
  <c r="M81" i="49"/>
  <c r="AP81" i="49"/>
  <c r="R81" i="49"/>
  <c r="K81" i="49"/>
  <c r="B81" i="51"/>
  <c r="M81" i="35"/>
  <c r="C81" i="35" s="1"/>
  <c r="J81" i="33" l="1"/>
  <c r="AA81" i="33"/>
  <c r="R81" i="51"/>
  <c r="L81" i="51"/>
  <c r="S81" i="35"/>
  <c r="Y81" i="35"/>
  <c r="H81" i="35"/>
  <c r="AE81" i="35" s="1"/>
  <c r="N81" i="35"/>
  <c r="G81" i="51"/>
  <c r="M81" i="51"/>
  <c r="H81" i="51"/>
  <c r="N81" i="51"/>
  <c r="P81" i="51"/>
  <c r="J81" i="51"/>
  <c r="Q81" i="51"/>
  <c r="K81" i="51"/>
  <c r="O81" i="51"/>
  <c r="I81" i="51"/>
  <c r="S81" i="33"/>
  <c r="G81" i="33" s="1"/>
  <c r="AE81" i="33" s="1"/>
  <c r="Q81" i="33"/>
  <c r="E81" i="33" s="1"/>
  <c r="AC81" i="33" s="1"/>
  <c r="P81" i="33"/>
  <c r="D81" i="33" s="1"/>
  <c r="AB81" i="33" s="1"/>
  <c r="R81" i="33"/>
  <c r="F81" i="33" s="1"/>
  <c r="AD81" i="33" s="1"/>
  <c r="V81" i="49"/>
  <c r="U81" i="49"/>
  <c r="S81" i="49"/>
  <c r="T81" i="49"/>
  <c r="H81" i="49" l="1"/>
  <c r="I81" i="33"/>
  <c r="H81" i="33"/>
  <c r="S81" i="51"/>
  <c r="T81" i="51" s="1"/>
  <c r="N81" i="33"/>
  <c r="M81" i="33"/>
  <c r="AG81" i="33"/>
  <c r="U81" i="33"/>
  <c r="L81" i="33"/>
  <c r="Z81" i="33"/>
  <c r="T81" i="33"/>
  <c r="O81" i="35"/>
  <c r="D81" i="35"/>
  <c r="K81" i="33"/>
  <c r="AF81" i="33" l="1"/>
  <c r="AJ81" i="33"/>
  <c r="X81" i="33"/>
  <c r="AI81" i="33"/>
  <c r="W81" i="33"/>
  <c r="AH81" i="33"/>
  <c r="V81" i="33"/>
  <c r="T81" i="35"/>
  <c r="Z81" i="35"/>
  <c r="I81" i="35"/>
  <c r="AF81" i="35" s="1"/>
  <c r="P81" i="35"/>
  <c r="E81" i="35"/>
  <c r="AK81" i="33"/>
  <c r="Y81" i="33"/>
  <c r="AL81" i="33" l="1"/>
  <c r="AM81" i="33" s="1"/>
  <c r="L81" i="49" s="1"/>
  <c r="J81" i="35"/>
  <c r="AG81" i="35" s="1"/>
  <c r="U81" i="35"/>
  <c r="AA81" i="35"/>
  <c r="Q81" i="35"/>
  <c r="F81" i="35"/>
  <c r="AB81" i="35" l="1"/>
  <c r="K81" i="35"/>
  <c r="AH81" i="35" s="1"/>
  <c r="V81" i="35"/>
  <c r="G81" i="35"/>
  <c r="R81" i="35"/>
  <c r="AC81" i="35" l="1"/>
  <c r="AD81" i="35" s="1"/>
  <c r="L81" i="35"/>
  <c r="AI81" i="35" s="1"/>
  <c r="AJ81" i="35" s="1"/>
  <c r="W81" i="35"/>
  <c r="X81" i="35"/>
  <c r="AK81" i="35" l="1"/>
  <c r="AU81" i="49" l="1"/>
  <c r="E82" i="49"/>
  <c r="D82" i="49"/>
  <c r="C82" i="49"/>
  <c r="F82" i="49"/>
  <c r="J81" i="49"/>
  <c r="G82" i="49"/>
  <c r="AV81" i="49" l="1"/>
  <c r="E82" i="51"/>
  <c r="AS82" i="49"/>
  <c r="AZ82" i="49"/>
  <c r="P82" i="49"/>
  <c r="M82" i="35"/>
  <c r="R82" i="49"/>
  <c r="B82" i="51"/>
  <c r="O82" i="33"/>
  <c r="AP82" i="49"/>
  <c r="AW82" i="49"/>
  <c r="M82" i="49"/>
  <c r="K82" i="49"/>
  <c r="AR82" i="49"/>
  <c r="D82" i="51"/>
  <c r="O82" i="49"/>
  <c r="AY82" i="49"/>
  <c r="F82" i="51"/>
  <c r="AT82" i="49"/>
  <c r="Q82" i="49"/>
  <c r="BA82" i="49"/>
  <c r="AQ82" i="49"/>
  <c r="C82" i="51"/>
  <c r="AX82" i="49"/>
  <c r="N82" i="49"/>
  <c r="N82" i="35" l="1"/>
  <c r="R82" i="51"/>
  <c r="L82" i="51"/>
  <c r="K82" i="51"/>
  <c r="Q82" i="51"/>
  <c r="C82" i="35"/>
  <c r="S82" i="49"/>
  <c r="T82" i="49"/>
  <c r="V82" i="49"/>
  <c r="U82" i="49"/>
  <c r="R82" i="33"/>
  <c r="F82" i="33" s="1"/>
  <c r="AD82" i="33" s="1"/>
  <c r="Q82" i="33"/>
  <c r="E82" i="33" s="1"/>
  <c r="AC82" i="33" s="1"/>
  <c r="S82" i="33"/>
  <c r="G82" i="33" s="1"/>
  <c r="AE82" i="33" s="1"/>
  <c r="P82" i="33"/>
  <c r="D82" i="33" s="1"/>
  <c r="AB82" i="33" s="1"/>
  <c r="I82" i="51"/>
  <c r="O82" i="51"/>
  <c r="G82" i="51"/>
  <c r="H82" i="51"/>
  <c r="N82" i="51"/>
  <c r="M82" i="51"/>
  <c r="J82" i="51"/>
  <c r="P82" i="51"/>
  <c r="C82" i="33"/>
  <c r="I82" i="33" l="1"/>
  <c r="H82" i="49"/>
  <c r="H82" i="33"/>
  <c r="T82" i="33"/>
  <c r="K82" i="33"/>
  <c r="H82" i="35"/>
  <c r="AE82" i="35" s="1"/>
  <c r="S82" i="35"/>
  <c r="Y82" i="35"/>
  <c r="L82" i="33"/>
  <c r="N82" i="33"/>
  <c r="S82" i="51"/>
  <c r="T82" i="51" s="1"/>
  <c r="M82" i="33"/>
  <c r="AA82" i="33"/>
  <c r="J82" i="33"/>
  <c r="Z82" i="33"/>
  <c r="O82" i="35"/>
  <c r="D82" i="35"/>
  <c r="AK82" i="33" l="1"/>
  <c r="Y82" i="33"/>
  <c r="AH82" i="33"/>
  <c r="V82" i="33"/>
  <c r="AF82" i="33"/>
  <c r="AJ82" i="33"/>
  <c r="X82" i="33"/>
  <c r="Z82" i="35"/>
  <c r="I82" i="35"/>
  <c r="AF82" i="35" s="1"/>
  <c r="T82" i="35"/>
  <c r="P82" i="35"/>
  <c r="E82" i="35"/>
  <c r="AG82" i="33"/>
  <c r="U82" i="33"/>
  <c r="AI82" i="33"/>
  <c r="W82" i="33"/>
  <c r="AL82" i="33" l="1"/>
  <c r="AM82" i="33" s="1"/>
  <c r="L82" i="49" s="1"/>
  <c r="AA82" i="35"/>
  <c r="J82" i="35"/>
  <c r="AG82" i="35" s="1"/>
  <c r="U82" i="35"/>
  <c r="Q82" i="35"/>
  <c r="G82" i="35" s="1"/>
  <c r="F82" i="35"/>
  <c r="X82" i="35" l="1"/>
  <c r="R82" i="35"/>
  <c r="V82" i="35"/>
  <c r="AB82" i="35"/>
  <c r="K82" i="35"/>
  <c r="AH82" i="35" s="1"/>
  <c r="L82" i="35"/>
  <c r="AI82" i="35" s="1"/>
  <c r="W82" i="35"/>
  <c r="AC82" i="35"/>
  <c r="AJ82" i="35" l="1"/>
  <c r="AD82" i="35"/>
  <c r="AK82" i="35" l="1"/>
  <c r="AU82" i="49" l="1"/>
  <c r="J82" i="49"/>
  <c r="C83" i="49"/>
  <c r="E83" i="49"/>
  <c r="G83" i="49"/>
  <c r="D83" i="49"/>
  <c r="F83" i="49"/>
  <c r="E83" i="51" l="1"/>
  <c r="AZ83" i="49"/>
  <c r="AS83" i="49"/>
  <c r="P83" i="49"/>
  <c r="N83" i="49"/>
  <c r="AQ83" i="49"/>
  <c r="C83" i="51"/>
  <c r="AX83" i="49"/>
  <c r="F83" i="51"/>
  <c r="BA83" i="49"/>
  <c r="AT83" i="49"/>
  <c r="Q83" i="49"/>
  <c r="AR83" i="49"/>
  <c r="D83" i="51"/>
  <c r="AY83" i="49"/>
  <c r="O83" i="49"/>
  <c r="M83" i="35"/>
  <c r="C83" i="35" s="1"/>
  <c r="R83" i="49"/>
  <c r="AW83" i="49"/>
  <c r="M83" i="49"/>
  <c r="K83" i="49"/>
  <c r="O83" i="33"/>
  <c r="B83" i="51"/>
  <c r="AP83" i="49"/>
  <c r="AV82" i="49"/>
  <c r="I83" i="51" l="1"/>
  <c r="O83" i="51"/>
  <c r="U83" i="49"/>
  <c r="T83" i="49"/>
  <c r="V83" i="49"/>
  <c r="S83" i="49"/>
  <c r="Y83" i="35"/>
  <c r="H83" i="35"/>
  <c r="AE83" i="35" s="1"/>
  <c r="S83" i="35"/>
  <c r="N83" i="35"/>
  <c r="H83" i="51"/>
  <c r="N83" i="51"/>
  <c r="M83" i="51"/>
  <c r="G83" i="51"/>
  <c r="C83" i="33"/>
  <c r="S83" i="33"/>
  <c r="G83" i="33" s="1"/>
  <c r="AE83" i="33" s="1"/>
  <c r="P83" i="33"/>
  <c r="D83" i="33" s="1"/>
  <c r="AB83" i="33" s="1"/>
  <c r="R83" i="33"/>
  <c r="F83" i="33" s="1"/>
  <c r="AD83" i="33" s="1"/>
  <c r="Q83" i="33"/>
  <c r="E83" i="33" s="1"/>
  <c r="AC83" i="33" s="1"/>
  <c r="L83" i="51"/>
  <c r="R83" i="51"/>
  <c r="J83" i="51"/>
  <c r="P83" i="51"/>
  <c r="Q83" i="51"/>
  <c r="K83" i="51"/>
  <c r="I83" i="33" l="1"/>
  <c r="H83" i="49"/>
  <c r="H83" i="33"/>
  <c r="T83" i="33"/>
  <c r="L83" i="33"/>
  <c r="M83" i="33"/>
  <c r="N83" i="33"/>
  <c r="O83" i="35"/>
  <c r="D83" i="35"/>
  <c r="J83" i="33"/>
  <c r="AA83" i="33"/>
  <c r="Z83" i="33"/>
  <c r="S83" i="51"/>
  <c r="T83" i="51" s="1"/>
  <c r="K83" i="33"/>
  <c r="AK83" i="33" l="1"/>
  <c r="Y83" i="33"/>
  <c r="AJ83" i="33"/>
  <c r="X83" i="33"/>
  <c r="AH83" i="33"/>
  <c r="V83" i="33"/>
  <c r="AF83" i="33"/>
  <c r="AG83" i="33"/>
  <c r="U83" i="33"/>
  <c r="AI83" i="33"/>
  <c r="W83" i="33"/>
  <c r="I83" i="35"/>
  <c r="AF83" i="35" s="1"/>
  <c r="T83" i="35"/>
  <c r="Z83" i="35"/>
  <c r="P83" i="35"/>
  <c r="E83" i="35"/>
  <c r="Q83" i="35" l="1"/>
  <c r="F83" i="35"/>
  <c r="AL83" i="33"/>
  <c r="AM83" i="33" s="1"/>
  <c r="L83" i="49" s="1"/>
  <c r="U83" i="35"/>
  <c r="AA83" i="35"/>
  <c r="J83" i="35"/>
  <c r="AG83" i="35" s="1"/>
  <c r="V83" i="35" l="1"/>
  <c r="AB83" i="35"/>
  <c r="K83" i="35"/>
  <c r="AH83" i="35" s="1"/>
  <c r="G83" i="35"/>
  <c r="X83" i="35" s="1"/>
  <c r="R83" i="35"/>
  <c r="AC83" i="35" l="1"/>
  <c r="AD83" i="35" s="1"/>
  <c r="L83" i="35"/>
  <c r="AI83" i="35" s="1"/>
  <c r="AJ83" i="35" s="1"/>
  <c r="W83" i="35"/>
  <c r="AK83" i="35" l="1"/>
  <c r="AU83" i="49" l="1"/>
  <c r="F84" i="49"/>
  <c r="D84" i="49"/>
  <c r="G84" i="49"/>
  <c r="J83" i="49"/>
  <c r="C84" i="49"/>
  <c r="E84" i="49"/>
  <c r="F84" i="51" l="1"/>
  <c r="Q84" i="49"/>
  <c r="AT84" i="49"/>
  <c r="BA84" i="49"/>
  <c r="AQ84" i="49"/>
  <c r="N84" i="49"/>
  <c r="AX84" i="49"/>
  <c r="C84" i="51"/>
  <c r="E84" i="51"/>
  <c r="AS84" i="49"/>
  <c r="AZ84" i="49"/>
  <c r="P84" i="49"/>
  <c r="D84" i="51"/>
  <c r="AR84" i="49"/>
  <c r="AY84" i="49"/>
  <c r="O84" i="49"/>
  <c r="AP84" i="49"/>
  <c r="B84" i="51"/>
  <c r="K84" i="49"/>
  <c r="O84" i="33"/>
  <c r="M84" i="35"/>
  <c r="C84" i="35" s="1"/>
  <c r="R84" i="49"/>
  <c r="M84" i="49"/>
  <c r="AW84" i="49"/>
  <c r="AV83" i="49"/>
  <c r="Y84" i="35" l="1"/>
  <c r="H84" i="35"/>
  <c r="AE84" i="35" s="1"/>
  <c r="S84" i="35"/>
  <c r="P84" i="51"/>
  <c r="J84" i="51"/>
  <c r="H84" i="51"/>
  <c r="N84" i="51"/>
  <c r="M84" i="51"/>
  <c r="G84" i="51"/>
  <c r="N84" i="35"/>
  <c r="T84" i="49"/>
  <c r="S84" i="49"/>
  <c r="V84" i="49"/>
  <c r="U84" i="49"/>
  <c r="Q84" i="51"/>
  <c r="K84" i="51"/>
  <c r="C84" i="33"/>
  <c r="R84" i="33"/>
  <c r="F84" i="33" s="1"/>
  <c r="AD84" i="33" s="1"/>
  <c r="Q84" i="33"/>
  <c r="E84" i="33" s="1"/>
  <c r="AC84" i="33" s="1"/>
  <c r="S84" i="33"/>
  <c r="G84" i="33" s="1"/>
  <c r="AE84" i="33" s="1"/>
  <c r="P84" i="33"/>
  <c r="D84" i="33" s="1"/>
  <c r="AB84" i="33" s="1"/>
  <c r="I84" i="51"/>
  <c r="O84" i="51"/>
  <c r="R84" i="51"/>
  <c r="L84" i="51"/>
  <c r="H84" i="49" l="1"/>
  <c r="I84" i="33"/>
  <c r="H84" i="33"/>
  <c r="N84" i="33"/>
  <c r="M84" i="33"/>
  <c r="L84" i="33"/>
  <c r="O84" i="35"/>
  <c r="D84" i="35"/>
  <c r="K84" i="33"/>
  <c r="J84" i="33"/>
  <c r="AA84" i="33"/>
  <c r="Z84" i="33"/>
  <c r="T84" i="33"/>
  <c r="S84" i="51"/>
  <c r="T84" i="51" s="1"/>
  <c r="AK84" i="33" l="1"/>
  <c r="Y84" i="33"/>
  <c r="P84" i="35"/>
  <c r="E84" i="35"/>
  <c r="AF84" i="33"/>
  <c r="AI84" i="33"/>
  <c r="W84" i="33"/>
  <c r="AG84" i="33"/>
  <c r="U84" i="33"/>
  <c r="AH84" i="33"/>
  <c r="V84" i="33"/>
  <c r="AJ84" i="33"/>
  <c r="X84" i="33"/>
  <c r="Z84" i="35"/>
  <c r="T84" i="35"/>
  <c r="I84" i="35"/>
  <c r="AF84" i="35" s="1"/>
  <c r="AA84" i="35" l="1"/>
  <c r="J84" i="35"/>
  <c r="AG84" i="35" s="1"/>
  <c r="U84" i="35"/>
  <c r="Q84" i="35"/>
  <c r="G84" i="35" s="1"/>
  <c r="F84" i="35"/>
  <c r="AL84" i="33"/>
  <c r="AM84" i="33" s="1"/>
  <c r="L84" i="49" s="1"/>
  <c r="X84" i="35" l="1"/>
  <c r="R84" i="35"/>
  <c r="V84" i="35"/>
  <c r="AB84" i="35"/>
  <c r="K84" i="35"/>
  <c r="AH84" i="35" s="1"/>
  <c r="L84" i="35"/>
  <c r="AI84" i="35" s="1"/>
  <c r="W84" i="35"/>
  <c r="AC84" i="35"/>
  <c r="AD84" i="35" l="1"/>
  <c r="AJ84" i="35"/>
  <c r="AK84" i="35" l="1"/>
  <c r="AU84" i="49" l="1"/>
  <c r="E85" i="49"/>
  <c r="F85" i="49"/>
  <c r="J84" i="49"/>
  <c r="D85" i="49"/>
  <c r="C85" i="49"/>
  <c r="G85" i="49"/>
  <c r="AV84" i="49" l="1"/>
  <c r="AY85" i="49"/>
  <c r="O85" i="49"/>
  <c r="D85" i="51"/>
  <c r="AR85" i="49"/>
  <c r="F85" i="51"/>
  <c r="BA85" i="49"/>
  <c r="Q85" i="49"/>
  <c r="AT85" i="49"/>
  <c r="M85" i="35"/>
  <c r="C85" i="35" s="1"/>
  <c r="O85" i="33"/>
  <c r="C85" i="33" s="1"/>
  <c r="B85" i="51"/>
  <c r="R85" i="49"/>
  <c r="AP85" i="49"/>
  <c r="M85" i="49"/>
  <c r="AW85" i="49"/>
  <c r="K85" i="49"/>
  <c r="C85" i="51"/>
  <c r="AX85" i="49"/>
  <c r="AQ85" i="49"/>
  <c r="N85" i="49"/>
  <c r="E85" i="51"/>
  <c r="AS85" i="49"/>
  <c r="AZ85" i="49"/>
  <c r="P85" i="49"/>
  <c r="Y85" i="35" l="1"/>
  <c r="S85" i="35"/>
  <c r="H85" i="35"/>
  <c r="AE85" i="35" s="1"/>
  <c r="T85" i="49"/>
  <c r="V85" i="49"/>
  <c r="U85" i="49"/>
  <c r="S85" i="49"/>
  <c r="L85" i="51"/>
  <c r="R85" i="51"/>
  <c r="H85" i="51"/>
  <c r="N85" i="51"/>
  <c r="G85" i="51"/>
  <c r="M85" i="51"/>
  <c r="J85" i="33"/>
  <c r="AA85" i="33"/>
  <c r="P85" i="33"/>
  <c r="D85" i="33" s="1"/>
  <c r="AB85" i="33" s="1"/>
  <c r="Q85" i="33"/>
  <c r="E85" i="33" s="1"/>
  <c r="AC85" i="33" s="1"/>
  <c r="S85" i="33"/>
  <c r="G85" i="33" s="1"/>
  <c r="AE85" i="33" s="1"/>
  <c r="R85" i="33"/>
  <c r="F85" i="33" s="1"/>
  <c r="AD85" i="33" s="1"/>
  <c r="J85" i="51"/>
  <c r="P85" i="51"/>
  <c r="N85" i="35"/>
  <c r="O85" i="51"/>
  <c r="I85" i="51"/>
  <c r="Q85" i="51"/>
  <c r="K85" i="51"/>
  <c r="H85" i="49" l="1"/>
  <c r="I85" i="33"/>
  <c r="Z85" i="33"/>
  <c r="H85" i="33"/>
  <c r="T85" i="33"/>
  <c r="S85" i="51"/>
  <c r="T85" i="51" s="1"/>
  <c r="M85" i="33"/>
  <c r="AG85" i="33"/>
  <c r="U85" i="33"/>
  <c r="N85" i="33"/>
  <c r="O85" i="35"/>
  <c r="D85" i="35"/>
  <c r="K85" i="33"/>
  <c r="L85" i="33"/>
  <c r="AF85" i="33" l="1"/>
  <c r="P85" i="35"/>
  <c r="E85" i="35"/>
  <c r="AK85" i="33"/>
  <c r="Y85" i="33"/>
  <c r="AI85" i="33"/>
  <c r="W85" i="33"/>
  <c r="AH85" i="33"/>
  <c r="V85" i="33"/>
  <c r="Z85" i="35"/>
  <c r="I85" i="35"/>
  <c r="AF85" i="35" s="1"/>
  <c r="T85" i="35"/>
  <c r="AJ85" i="33"/>
  <c r="X85" i="33"/>
  <c r="AL85" i="33" l="1"/>
  <c r="AM85" i="33" s="1"/>
  <c r="L85" i="49" s="1"/>
  <c r="AA85" i="35"/>
  <c r="J85" i="35"/>
  <c r="AG85" i="35" s="1"/>
  <c r="U85" i="35"/>
  <c r="Q85" i="35"/>
  <c r="F85" i="35"/>
  <c r="G85" i="35" l="1"/>
  <c r="X85" i="35" s="1"/>
  <c r="R85" i="35"/>
  <c r="V85" i="35"/>
  <c r="AB85" i="35"/>
  <c r="K85" i="35"/>
  <c r="AH85" i="35" s="1"/>
  <c r="L85" i="35" l="1"/>
  <c r="AI85" i="35" s="1"/>
  <c r="AJ85" i="35" s="1"/>
  <c r="W85" i="35"/>
  <c r="AC85" i="35"/>
  <c r="AD85" i="35" s="1"/>
  <c r="AK85" i="35" l="1"/>
  <c r="AU85" i="49" l="1"/>
  <c r="F86" i="49"/>
  <c r="E86" i="49"/>
  <c r="J85" i="49"/>
  <c r="C86" i="49"/>
  <c r="G86" i="49"/>
  <c r="D86" i="49"/>
  <c r="AV85" i="49" l="1"/>
  <c r="D86" i="51"/>
  <c r="AY86" i="49"/>
  <c r="AR86" i="49"/>
  <c r="O86" i="49"/>
  <c r="P86" i="49"/>
  <c r="AZ86" i="49"/>
  <c r="AS86" i="49"/>
  <c r="E86" i="51"/>
  <c r="AQ86" i="49"/>
  <c r="N86" i="49"/>
  <c r="AX86" i="49"/>
  <c r="C86" i="51"/>
  <c r="Q86" i="49"/>
  <c r="AT86" i="49"/>
  <c r="BA86" i="49"/>
  <c r="F86" i="51"/>
  <c r="M86" i="35"/>
  <c r="M86" i="49"/>
  <c r="R86" i="49"/>
  <c r="K86" i="49"/>
  <c r="AW86" i="49"/>
  <c r="AP86" i="49"/>
  <c r="B86" i="51"/>
  <c r="O86" i="33"/>
  <c r="C86" i="33" s="1"/>
  <c r="N86" i="35" l="1"/>
  <c r="H86" i="51"/>
  <c r="N86" i="51"/>
  <c r="M86" i="51"/>
  <c r="G86" i="51"/>
  <c r="L86" i="51"/>
  <c r="R86" i="51"/>
  <c r="C86" i="35"/>
  <c r="K86" i="51"/>
  <c r="Q86" i="51"/>
  <c r="J86" i="51"/>
  <c r="P86" i="51"/>
  <c r="AA86" i="33"/>
  <c r="J86" i="33"/>
  <c r="I86" i="51"/>
  <c r="O86" i="51"/>
  <c r="R86" i="33"/>
  <c r="F86" i="33" s="1"/>
  <c r="AD86" i="33" s="1"/>
  <c r="P86" i="33"/>
  <c r="D86" i="33" s="1"/>
  <c r="AB86" i="33" s="1"/>
  <c r="S86" i="33"/>
  <c r="G86" i="33" s="1"/>
  <c r="AE86" i="33" s="1"/>
  <c r="Q86" i="33"/>
  <c r="E86" i="33" s="1"/>
  <c r="AC86" i="33" s="1"/>
  <c r="T86" i="49"/>
  <c r="V86" i="49"/>
  <c r="U86" i="49"/>
  <c r="S86" i="49"/>
  <c r="H86" i="49" l="1"/>
  <c r="I86" i="33"/>
  <c r="H86" i="33"/>
  <c r="Z86" i="33"/>
  <c r="T86" i="33"/>
  <c r="AG86" i="33"/>
  <c r="U86" i="33"/>
  <c r="N86" i="33"/>
  <c r="K86" i="33"/>
  <c r="S86" i="51"/>
  <c r="T86" i="51" s="1"/>
  <c r="L86" i="33"/>
  <c r="M86" i="33"/>
  <c r="H86" i="35"/>
  <c r="AE86" i="35" s="1"/>
  <c r="Y86" i="35"/>
  <c r="S86" i="35"/>
  <c r="O86" i="35"/>
  <c r="D86" i="35"/>
  <c r="AF86" i="33" l="1"/>
  <c r="AI86" i="33"/>
  <c r="W86" i="33"/>
  <c r="AH86" i="33"/>
  <c r="V86" i="33"/>
  <c r="AK86" i="33"/>
  <c r="Y86" i="33"/>
  <c r="AJ86" i="33"/>
  <c r="X86" i="33"/>
  <c r="I86" i="35"/>
  <c r="AF86" i="35" s="1"/>
  <c r="T86" i="35"/>
  <c r="Z86" i="35"/>
  <c r="P86" i="35"/>
  <c r="E86" i="35"/>
  <c r="AL86" i="33" l="1"/>
  <c r="AM86" i="33" s="1"/>
  <c r="L86" i="49" s="1"/>
  <c r="Q86" i="35"/>
  <c r="F86" i="35"/>
  <c r="J86" i="35"/>
  <c r="AG86" i="35" s="1"/>
  <c r="AA86" i="35"/>
  <c r="U86" i="35"/>
  <c r="AB86" i="35" l="1"/>
  <c r="V86" i="35"/>
  <c r="K86" i="35"/>
  <c r="AH86" i="35" s="1"/>
  <c r="G86" i="35"/>
  <c r="X86" i="35" s="1"/>
  <c r="R86" i="35"/>
  <c r="AC86" i="35" l="1"/>
  <c r="AD86" i="35" s="1"/>
  <c r="L86" i="35"/>
  <c r="AI86" i="35" s="1"/>
  <c r="AJ86" i="35" s="1"/>
  <c r="W86" i="35"/>
  <c r="AK86" i="35" l="1"/>
  <c r="AU86" i="49" l="1"/>
  <c r="F87" i="49"/>
  <c r="G87" i="49"/>
  <c r="J86" i="49"/>
  <c r="E87" i="49"/>
  <c r="C87" i="49"/>
  <c r="D87" i="49"/>
  <c r="AQ87" i="49" l="1"/>
  <c r="C87" i="51"/>
  <c r="AX87" i="49"/>
  <c r="N87" i="49"/>
  <c r="M87" i="35"/>
  <c r="AW87" i="49"/>
  <c r="O87" i="33"/>
  <c r="K87" i="49"/>
  <c r="R87" i="49"/>
  <c r="M87" i="49"/>
  <c r="AP87" i="49"/>
  <c r="B87" i="51"/>
  <c r="AR87" i="49"/>
  <c r="AY87" i="49"/>
  <c r="O87" i="49"/>
  <c r="D87" i="51"/>
  <c r="AV86" i="49"/>
  <c r="AT87" i="49"/>
  <c r="F87" i="51"/>
  <c r="BA87" i="49"/>
  <c r="Q87" i="49"/>
  <c r="AS87" i="49"/>
  <c r="E87" i="51"/>
  <c r="AZ87" i="49"/>
  <c r="P87" i="49"/>
  <c r="P87" i="51" l="1"/>
  <c r="J87" i="51"/>
  <c r="M87" i="51"/>
  <c r="N87" i="51"/>
  <c r="G87" i="51"/>
  <c r="H87" i="51"/>
  <c r="N87" i="35"/>
  <c r="R87" i="51"/>
  <c r="L87" i="51"/>
  <c r="C87" i="35"/>
  <c r="V87" i="49"/>
  <c r="T87" i="49"/>
  <c r="S87" i="49"/>
  <c r="U87" i="49"/>
  <c r="O87" i="51"/>
  <c r="I87" i="51"/>
  <c r="K87" i="51"/>
  <c r="Q87" i="51"/>
  <c r="C87" i="33"/>
  <c r="P87" i="33"/>
  <c r="D87" i="33" s="1"/>
  <c r="AB87" i="33" s="1"/>
  <c r="Q87" i="33"/>
  <c r="E87" i="33" s="1"/>
  <c r="AC87" i="33" s="1"/>
  <c r="R87" i="33"/>
  <c r="F87" i="33" s="1"/>
  <c r="AD87" i="33" s="1"/>
  <c r="S87" i="33"/>
  <c r="G87" i="33" s="1"/>
  <c r="AE87" i="33" s="1"/>
  <c r="I87" i="33" l="1"/>
  <c r="H87" i="49"/>
  <c r="H87" i="33"/>
  <c r="S87" i="51"/>
  <c r="T87" i="51" s="1"/>
  <c r="M87" i="33"/>
  <c r="L87" i="33"/>
  <c r="Y87" i="35"/>
  <c r="S87" i="35"/>
  <c r="H87" i="35"/>
  <c r="AE87" i="35" s="1"/>
  <c r="O87" i="35"/>
  <c r="D87" i="35"/>
  <c r="K87" i="33"/>
  <c r="T87" i="33"/>
  <c r="AA87" i="33"/>
  <c r="J87" i="33"/>
  <c r="Z87" i="33"/>
  <c r="N87" i="33"/>
  <c r="AG87" i="33" l="1"/>
  <c r="U87" i="33"/>
  <c r="AF87" i="33"/>
  <c r="AH87" i="33"/>
  <c r="V87" i="33"/>
  <c r="AI87" i="33"/>
  <c r="W87" i="33"/>
  <c r="T87" i="35"/>
  <c r="Z87" i="35"/>
  <c r="I87" i="35"/>
  <c r="AF87" i="35" s="1"/>
  <c r="AJ87" i="33"/>
  <c r="X87" i="33"/>
  <c r="AK87" i="33"/>
  <c r="Y87" i="33"/>
  <c r="P87" i="35"/>
  <c r="E87" i="35"/>
  <c r="AA87" i="35" l="1"/>
  <c r="J87" i="35"/>
  <c r="AG87" i="35" s="1"/>
  <c r="U87" i="35"/>
  <c r="Q87" i="35"/>
  <c r="G87" i="35" s="1"/>
  <c r="F87" i="35"/>
  <c r="AL87" i="33"/>
  <c r="AM87" i="33" s="1"/>
  <c r="L87" i="49" s="1"/>
  <c r="X87" i="35" l="1"/>
  <c r="R87" i="35"/>
  <c r="W87" i="35"/>
  <c r="AC87" i="35"/>
  <c r="L87" i="35"/>
  <c r="AI87" i="35" s="1"/>
  <c r="AB87" i="35"/>
  <c r="K87" i="35"/>
  <c r="AH87" i="35" s="1"/>
  <c r="V87" i="35"/>
  <c r="AJ87" i="35" l="1"/>
  <c r="AD87" i="35"/>
  <c r="AK87" i="35" l="1"/>
  <c r="AU87" i="49"/>
  <c r="F88" i="49"/>
  <c r="E88" i="49"/>
  <c r="G88" i="49"/>
  <c r="D88" i="49"/>
  <c r="J87" i="49"/>
  <c r="C88" i="49"/>
  <c r="R88" i="49" l="1"/>
  <c r="O88" i="33"/>
  <c r="B88" i="51"/>
  <c r="M88" i="35"/>
  <c r="K88" i="49"/>
  <c r="AP88" i="49"/>
  <c r="AW88" i="49"/>
  <c r="M88" i="49"/>
  <c r="AV87" i="49"/>
  <c r="AQ88" i="49"/>
  <c r="N88" i="49"/>
  <c r="AX88" i="49"/>
  <c r="C88" i="51"/>
  <c r="F88" i="51"/>
  <c r="AT88" i="49"/>
  <c r="BA88" i="49"/>
  <c r="Q88" i="49"/>
  <c r="O88" i="49"/>
  <c r="AY88" i="49"/>
  <c r="D88" i="51"/>
  <c r="AR88" i="49"/>
  <c r="E88" i="51"/>
  <c r="AS88" i="49"/>
  <c r="P88" i="49"/>
  <c r="AZ88" i="49"/>
  <c r="R88" i="51" l="1"/>
  <c r="L88" i="51"/>
  <c r="P88" i="51"/>
  <c r="J88" i="51"/>
  <c r="N88" i="35"/>
  <c r="N88" i="51"/>
  <c r="H88" i="51"/>
  <c r="G88" i="51"/>
  <c r="M88" i="51"/>
  <c r="C88" i="33"/>
  <c r="Q88" i="33"/>
  <c r="E88" i="33" s="1"/>
  <c r="AC88" i="33" s="1"/>
  <c r="S88" i="33"/>
  <c r="G88" i="33" s="1"/>
  <c r="AE88" i="33" s="1"/>
  <c r="P88" i="33"/>
  <c r="D88" i="33" s="1"/>
  <c r="AB88" i="33" s="1"/>
  <c r="R88" i="33"/>
  <c r="F88" i="33" s="1"/>
  <c r="AD88" i="33" s="1"/>
  <c r="C88" i="35"/>
  <c r="T88" i="49"/>
  <c r="U88" i="49"/>
  <c r="V88" i="49"/>
  <c r="S88" i="49"/>
  <c r="I88" i="51"/>
  <c r="O88" i="51"/>
  <c r="Q88" i="51"/>
  <c r="K88" i="51"/>
  <c r="I88" i="33" l="1"/>
  <c r="H88" i="49"/>
  <c r="H88" i="33"/>
  <c r="T88" i="33"/>
  <c r="S88" i="51"/>
  <c r="T88" i="51" s="1"/>
  <c r="Z88" i="33"/>
  <c r="K88" i="33"/>
  <c r="N88" i="33"/>
  <c r="O88" i="35"/>
  <c r="D88" i="35"/>
  <c r="M88" i="33"/>
  <c r="L88" i="33"/>
  <c r="AA88" i="33"/>
  <c r="J88" i="33"/>
  <c r="Y88" i="35"/>
  <c r="S88" i="35"/>
  <c r="H88" i="35"/>
  <c r="AE88" i="35" s="1"/>
  <c r="AF88" i="33" l="1"/>
  <c r="T88" i="35"/>
  <c r="Z88" i="35"/>
  <c r="I88" i="35"/>
  <c r="AF88" i="35" s="1"/>
  <c r="AG88" i="33"/>
  <c r="U88" i="33"/>
  <c r="AK88" i="33"/>
  <c r="Y88" i="33"/>
  <c r="AH88" i="33"/>
  <c r="V88" i="33"/>
  <c r="AJ88" i="33"/>
  <c r="X88" i="33"/>
  <c r="P88" i="35"/>
  <c r="E88" i="35"/>
  <c r="AI88" i="33"/>
  <c r="W88" i="33"/>
  <c r="AA88" i="35" l="1"/>
  <c r="J88" i="35"/>
  <c r="AG88" i="35" s="1"/>
  <c r="U88" i="35"/>
  <c r="Q88" i="35"/>
  <c r="F88" i="35"/>
  <c r="AL88" i="33"/>
  <c r="G88" i="35" l="1"/>
  <c r="X88" i="35" s="1"/>
  <c r="R88" i="35"/>
  <c r="AM88" i="33"/>
  <c r="L88" i="49" s="1"/>
  <c r="AB88" i="35"/>
  <c r="K88" i="35"/>
  <c r="AH88" i="35" s="1"/>
  <c r="V88" i="35"/>
  <c r="L88" i="35" l="1"/>
  <c r="AI88" i="35" s="1"/>
  <c r="AJ88" i="35" s="1"/>
  <c r="AC88" i="35"/>
  <c r="AD88" i="35" s="1"/>
  <c r="W88" i="35"/>
  <c r="AK88" i="35" l="1"/>
  <c r="AU88" i="49" l="1"/>
  <c r="J88" i="49"/>
  <c r="C89" i="49"/>
  <c r="G89" i="49"/>
  <c r="D89" i="49"/>
  <c r="E89" i="49"/>
  <c r="F89" i="49"/>
  <c r="M89" i="49" l="1"/>
  <c r="M89" i="35"/>
  <c r="C89" i="35" s="1"/>
  <c r="AP89" i="49"/>
  <c r="R89" i="49"/>
  <c r="AW89" i="49"/>
  <c r="B89" i="51"/>
  <c r="K89" i="49"/>
  <c r="O89" i="33"/>
  <c r="AV88" i="49"/>
  <c r="AZ89" i="49"/>
  <c r="P89" i="49"/>
  <c r="E89" i="51"/>
  <c r="AS89" i="49"/>
  <c r="D89" i="51"/>
  <c r="AY89" i="49"/>
  <c r="O89" i="49"/>
  <c r="AR89" i="49"/>
  <c r="N89" i="49"/>
  <c r="AX89" i="49"/>
  <c r="AQ89" i="49"/>
  <c r="C89" i="51"/>
  <c r="Q89" i="49"/>
  <c r="F89" i="51"/>
  <c r="BA89" i="49"/>
  <c r="AT89" i="49"/>
  <c r="Y89" i="35" l="1"/>
  <c r="H89" i="35"/>
  <c r="AE89" i="35" s="1"/>
  <c r="S89" i="35"/>
  <c r="Q89" i="51"/>
  <c r="K89" i="51"/>
  <c r="O89" i="51"/>
  <c r="I89" i="51"/>
  <c r="P89" i="51"/>
  <c r="J89" i="51"/>
  <c r="G89" i="51"/>
  <c r="N89" i="51"/>
  <c r="H89" i="51"/>
  <c r="M89" i="51"/>
  <c r="T89" i="49"/>
  <c r="U89" i="49"/>
  <c r="V89" i="49"/>
  <c r="S89" i="49"/>
  <c r="N89" i="35"/>
  <c r="L89" i="51"/>
  <c r="R89" i="51"/>
  <c r="C89" i="33"/>
  <c r="S89" i="33"/>
  <c r="G89" i="33" s="1"/>
  <c r="AE89" i="33" s="1"/>
  <c r="P89" i="33"/>
  <c r="D89" i="33" s="1"/>
  <c r="AB89" i="33" s="1"/>
  <c r="Q89" i="33"/>
  <c r="E89" i="33" s="1"/>
  <c r="AC89" i="33" s="1"/>
  <c r="R89" i="33"/>
  <c r="F89" i="33" s="1"/>
  <c r="AD89" i="33" s="1"/>
  <c r="I89" i="33" l="1"/>
  <c r="H89" i="49"/>
  <c r="H89" i="33"/>
  <c r="T89" i="33"/>
  <c r="S89" i="51"/>
  <c r="T89" i="51" s="1"/>
  <c r="M89" i="33"/>
  <c r="O89" i="35"/>
  <c r="D89" i="35"/>
  <c r="L89" i="33"/>
  <c r="N89" i="33"/>
  <c r="AA89" i="33"/>
  <c r="J89" i="33"/>
  <c r="Z89" i="33"/>
  <c r="K89" i="33"/>
  <c r="AH89" i="33" l="1"/>
  <c r="V89" i="33"/>
  <c r="P89" i="35"/>
  <c r="E89" i="35"/>
  <c r="AF89" i="33"/>
  <c r="AJ89" i="33"/>
  <c r="X89" i="33"/>
  <c r="AK89" i="33"/>
  <c r="Y89" i="33"/>
  <c r="AI89" i="33"/>
  <c r="W89" i="33"/>
  <c r="Z89" i="35"/>
  <c r="I89" i="35"/>
  <c r="AF89" i="35" s="1"/>
  <c r="T89" i="35"/>
  <c r="AG89" i="33"/>
  <c r="U89" i="33"/>
  <c r="Q89" i="35" l="1"/>
  <c r="G89" i="35" s="1"/>
  <c r="F89" i="35"/>
  <c r="AA89" i="35"/>
  <c r="J89" i="35"/>
  <c r="AG89" i="35" s="1"/>
  <c r="U89" i="35"/>
  <c r="AL89" i="33"/>
  <c r="AM89" i="33" s="1"/>
  <c r="L89" i="49" s="1"/>
  <c r="K89" i="35" l="1"/>
  <c r="AH89" i="35" s="1"/>
  <c r="AB89" i="35"/>
  <c r="V89" i="35"/>
  <c r="X89" i="35"/>
  <c r="R89" i="35"/>
  <c r="AC89" i="35"/>
  <c r="L89" i="35"/>
  <c r="AI89" i="35" s="1"/>
  <c r="W89" i="35"/>
  <c r="AJ89" i="35" l="1"/>
  <c r="AD89" i="35"/>
  <c r="AK89" i="35" l="1"/>
  <c r="AU89" i="49" l="1"/>
  <c r="J89" i="49"/>
  <c r="F90" i="49"/>
  <c r="D90" i="49"/>
  <c r="G90" i="49"/>
  <c r="E90" i="49"/>
  <c r="C90" i="49"/>
  <c r="N90" i="49" l="1"/>
  <c r="AQ90" i="49"/>
  <c r="C90" i="51"/>
  <c r="AX90" i="49"/>
  <c r="P90" i="49"/>
  <c r="AZ90" i="49"/>
  <c r="AS90" i="49"/>
  <c r="E90" i="51"/>
  <c r="M90" i="35"/>
  <c r="C90" i="35" s="1"/>
  <c r="B90" i="51"/>
  <c r="K90" i="49"/>
  <c r="R90" i="49"/>
  <c r="AP90" i="49"/>
  <c r="M90" i="49"/>
  <c r="O90" i="33"/>
  <c r="AW90" i="49"/>
  <c r="AY90" i="49"/>
  <c r="O90" i="49"/>
  <c r="D90" i="51"/>
  <c r="AR90" i="49"/>
  <c r="BA90" i="49"/>
  <c r="F90" i="51"/>
  <c r="AT90" i="49"/>
  <c r="Q90" i="49"/>
  <c r="AV89" i="49"/>
  <c r="T90" i="49" l="1"/>
  <c r="S90" i="49"/>
  <c r="V90" i="49"/>
  <c r="U90" i="49"/>
  <c r="H90" i="51"/>
  <c r="M90" i="51"/>
  <c r="G90" i="51"/>
  <c r="N90" i="51"/>
  <c r="P90" i="51"/>
  <c r="J90" i="51"/>
  <c r="Y90" i="35"/>
  <c r="H90" i="35"/>
  <c r="AE90" i="35" s="1"/>
  <c r="S90" i="35"/>
  <c r="N90" i="35"/>
  <c r="L90" i="51"/>
  <c r="R90" i="51"/>
  <c r="O90" i="51"/>
  <c r="I90" i="51"/>
  <c r="C90" i="33"/>
  <c r="S90" i="33"/>
  <c r="G90" i="33" s="1"/>
  <c r="AE90" i="33" s="1"/>
  <c r="P90" i="33"/>
  <c r="D90" i="33" s="1"/>
  <c r="AB90" i="33" s="1"/>
  <c r="R90" i="33"/>
  <c r="F90" i="33" s="1"/>
  <c r="AD90" i="33" s="1"/>
  <c r="Q90" i="33"/>
  <c r="E90" i="33" s="1"/>
  <c r="AC90" i="33" s="1"/>
  <c r="K90" i="51"/>
  <c r="Q90" i="51"/>
  <c r="H90" i="49" l="1"/>
  <c r="I90" i="33"/>
  <c r="H90" i="33"/>
  <c r="S90" i="51"/>
  <c r="T90" i="51" s="1"/>
  <c r="O90" i="35"/>
  <c r="D90" i="35"/>
  <c r="L90" i="33"/>
  <c r="K90" i="33"/>
  <c r="N90" i="33"/>
  <c r="J90" i="33"/>
  <c r="AA90" i="33"/>
  <c r="Z90" i="33"/>
  <c r="T90" i="33"/>
  <c r="M90" i="33"/>
  <c r="AF90" i="33" l="1"/>
  <c r="I90" i="35"/>
  <c r="AF90" i="35" s="1"/>
  <c r="Z90" i="35"/>
  <c r="T90" i="35"/>
  <c r="AK90" i="33"/>
  <c r="Y90" i="33"/>
  <c r="AJ90" i="33"/>
  <c r="X90" i="33"/>
  <c r="AH90" i="33"/>
  <c r="V90" i="33"/>
  <c r="AI90" i="33"/>
  <c r="W90" i="33"/>
  <c r="AG90" i="33"/>
  <c r="U90" i="33"/>
  <c r="P90" i="35"/>
  <c r="E90" i="35"/>
  <c r="AA90" i="35" l="1"/>
  <c r="J90" i="35"/>
  <c r="AG90" i="35" s="1"/>
  <c r="U90" i="35"/>
  <c r="Q90" i="35"/>
  <c r="F90" i="35"/>
  <c r="AL90" i="33"/>
  <c r="G90" i="35" l="1"/>
  <c r="R90" i="35"/>
  <c r="AM90" i="33"/>
  <c r="L90" i="49" s="1"/>
  <c r="V90" i="35"/>
  <c r="AB90" i="35"/>
  <c r="K90" i="35"/>
  <c r="AH90" i="35" s="1"/>
  <c r="L90" i="35" l="1"/>
  <c r="AI90" i="35" s="1"/>
  <c r="AJ90" i="35" s="1"/>
  <c r="W90" i="35"/>
  <c r="AC90" i="35"/>
  <c r="AD90" i="35" s="1"/>
  <c r="X90" i="35"/>
  <c r="AK90" i="35" l="1"/>
  <c r="AU90" i="49" l="1"/>
  <c r="F91" i="49"/>
  <c r="E91" i="49"/>
  <c r="D91" i="49"/>
  <c r="J90" i="49"/>
  <c r="C91" i="49"/>
  <c r="G91" i="49"/>
  <c r="Q91" i="49" l="1"/>
  <c r="F91" i="51"/>
  <c r="AT91" i="49"/>
  <c r="BA91" i="49"/>
  <c r="O91" i="33"/>
  <c r="C91" i="33" s="1"/>
  <c r="B91" i="51"/>
  <c r="AW91" i="49"/>
  <c r="R91" i="49"/>
  <c r="M91" i="35"/>
  <c r="C91" i="35" s="1"/>
  <c r="M91" i="49"/>
  <c r="AP91" i="49"/>
  <c r="K91" i="49"/>
  <c r="AV90" i="49"/>
  <c r="AR91" i="49"/>
  <c r="AY91" i="49"/>
  <c r="D91" i="51"/>
  <c r="O91" i="49"/>
  <c r="AZ91" i="49"/>
  <c r="P91" i="49"/>
  <c r="AS91" i="49"/>
  <c r="E91" i="51"/>
  <c r="AX91" i="49"/>
  <c r="N91" i="49"/>
  <c r="AQ91" i="49"/>
  <c r="C91" i="51"/>
  <c r="Y91" i="35" l="1"/>
  <c r="S91" i="35"/>
  <c r="H91" i="35"/>
  <c r="AE91" i="35" s="1"/>
  <c r="M91" i="51"/>
  <c r="N91" i="51"/>
  <c r="H91" i="51"/>
  <c r="G91" i="51"/>
  <c r="Q91" i="51"/>
  <c r="K91" i="51"/>
  <c r="J91" i="33"/>
  <c r="AA91" i="33"/>
  <c r="Q91" i="33"/>
  <c r="E91" i="33" s="1"/>
  <c r="AC91" i="33" s="1"/>
  <c r="R91" i="33"/>
  <c r="F91" i="33" s="1"/>
  <c r="AD91" i="33" s="1"/>
  <c r="S91" i="33"/>
  <c r="G91" i="33" s="1"/>
  <c r="AE91" i="33" s="1"/>
  <c r="P91" i="33"/>
  <c r="D91" i="33" s="1"/>
  <c r="AB91" i="33" s="1"/>
  <c r="O91" i="51"/>
  <c r="I91" i="51"/>
  <c r="V91" i="49"/>
  <c r="S91" i="49"/>
  <c r="U91" i="49"/>
  <c r="T91" i="49"/>
  <c r="L91" i="51"/>
  <c r="R91" i="51"/>
  <c r="N91" i="35"/>
  <c r="P91" i="51"/>
  <c r="J91" i="51"/>
  <c r="H91" i="49" l="1"/>
  <c r="I91" i="33"/>
  <c r="H91" i="33"/>
  <c r="Z91" i="33"/>
  <c r="S91" i="51"/>
  <c r="T91" i="51" s="1"/>
  <c r="M91" i="33"/>
  <c r="O91" i="35"/>
  <c r="D91" i="35"/>
  <c r="AG91" i="33"/>
  <c r="U91" i="33"/>
  <c r="L91" i="33"/>
  <c r="T91" i="33"/>
  <c r="K91" i="33"/>
  <c r="N91" i="33"/>
  <c r="AF91" i="33" l="1"/>
  <c r="AI91" i="33"/>
  <c r="W91" i="33"/>
  <c r="AJ91" i="33"/>
  <c r="X91" i="33"/>
  <c r="AK91" i="33"/>
  <c r="Y91" i="33"/>
  <c r="Z91" i="35"/>
  <c r="I91" i="35"/>
  <c r="AF91" i="35" s="1"/>
  <c r="T91" i="35"/>
  <c r="AH91" i="33"/>
  <c r="V91" i="33"/>
  <c r="P91" i="35"/>
  <c r="E91" i="35"/>
  <c r="AL91" i="33" l="1"/>
  <c r="AM91" i="33" s="1"/>
  <c r="L91" i="49" s="1"/>
  <c r="Q91" i="35"/>
  <c r="G91" i="35" s="1"/>
  <c r="F91" i="35"/>
  <c r="AA91" i="35"/>
  <c r="U91" i="35"/>
  <c r="J91" i="35"/>
  <c r="AG91" i="35" s="1"/>
  <c r="R91" i="35" l="1"/>
  <c r="K91" i="35"/>
  <c r="AH91" i="35" s="1"/>
  <c r="V91" i="35"/>
  <c r="AB91" i="35"/>
  <c r="X91" i="35"/>
  <c r="AC91" i="35"/>
  <c r="L91" i="35"/>
  <c r="AI91" i="35" s="1"/>
  <c r="W91" i="35"/>
  <c r="AD91" i="35" l="1"/>
  <c r="AJ91" i="35"/>
  <c r="AK91" i="35" l="1"/>
  <c r="AU91" i="49"/>
  <c r="G92" i="49" l="1"/>
  <c r="AT92" i="49" s="1"/>
  <c r="D92" i="49"/>
  <c r="C92" i="51" s="1"/>
  <c r="J91" i="49"/>
  <c r="AV91" i="49" s="1"/>
  <c r="F92" i="49"/>
  <c r="E92" i="51" s="1"/>
  <c r="E92" i="49"/>
  <c r="D92" i="51" s="1"/>
  <c r="C92" i="49"/>
  <c r="F92" i="51" l="1"/>
  <c r="R92" i="51" s="1"/>
  <c r="AR92" i="49"/>
  <c r="AS92" i="49"/>
  <c r="AQ92" i="49"/>
  <c r="O92" i="49"/>
  <c r="AW92" i="49"/>
  <c r="K92" i="49"/>
  <c r="N92" i="49"/>
  <c r="AP92" i="49"/>
  <c r="AY92" i="49"/>
  <c r="BA92" i="49"/>
  <c r="B92" i="51"/>
  <c r="H92" i="51" s="1"/>
  <c r="R92" i="49"/>
  <c r="T92" i="49" s="1"/>
  <c r="Q92" i="49"/>
  <c r="M92" i="35"/>
  <c r="C92" i="35" s="1"/>
  <c r="S92" i="35" s="1"/>
  <c r="P92" i="49"/>
  <c r="AZ92" i="49"/>
  <c r="M92" i="49"/>
  <c r="AX92" i="49"/>
  <c r="O92" i="33"/>
  <c r="C92" i="33" s="1"/>
  <c r="Q92" i="51"/>
  <c r="K92" i="51"/>
  <c r="P92" i="51"/>
  <c r="J92" i="51"/>
  <c r="I92" i="51"/>
  <c r="O92" i="51"/>
  <c r="L92" i="51" l="1"/>
  <c r="U92" i="49"/>
  <c r="V92" i="49"/>
  <c r="S92" i="49"/>
  <c r="H92" i="35"/>
  <c r="AE92" i="35" s="1"/>
  <c r="Y92" i="35"/>
  <c r="M92" i="51"/>
  <c r="G92" i="51"/>
  <c r="N92" i="51"/>
  <c r="S92" i="51" s="1"/>
  <c r="T92" i="51" s="1"/>
  <c r="P92" i="33"/>
  <c r="D92" i="33" s="1"/>
  <c r="S92" i="33"/>
  <c r="G92" i="33" s="1"/>
  <c r="Q92" i="33"/>
  <c r="E92" i="33" s="1"/>
  <c r="AC92" i="33" s="1"/>
  <c r="N92" i="35"/>
  <c r="O92" i="35" s="1"/>
  <c r="R92" i="33"/>
  <c r="AA92" i="33"/>
  <c r="J92" i="33"/>
  <c r="H92" i="49" l="1"/>
  <c r="N92" i="33"/>
  <c r="AK92" i="33" s="1"/>
  <c r="AE92" i="33"/>
  <c r="K92" i="33"/>
  <c r="AH92" i="33" s="1"/>
  <c r="AB92" i="33"/>
  <c r="L92" i="33"/>
  <c r="AI92" i="33" s="1"/>
  <c r="D92" i="35"/>
  <c r="T92" i="35" s="1"/>
  <c r="F92" i="33"/>
  <c r="I92" i="33" s="1"/>
  <c r="T92" i="33"/>
  <c r="AG92" i="33"/>
  <c r="U92" i="33"/>
  <c r="P92" i="35"/>
  <c r="E92" i="35"/>
  <c r="Y92" i="33" l="1"/>
  <c r="V92" i="33"/>
  <c r="H92" i="33"/>
  <c r="AD92" i="33"/>
  <c r="AF92" i="33" s="1"/>
  <c r="I92" i="35"/>
  <c r="AF92" i="35" s="1"/>
  <c r="Z92" i="35"/>
  <c r="W92" i="33"/>
  <c r="M92" i="33"/>
  <c r="Z92" i="33"/>
  <c r="AA92" i="35"/>
  <c r="J92" i="35"/>
  <c r="AG92" i="35" s="1"/>
  <c r="U92" i="35"/>
  <c r="Q92" i="35"/>
  <c r="F92" i="35"/>
  <c r="X92" i="33" l="1"/>
  <c r="AJ92" i="33"/>
  <c r="AL92" i="33" s="1"/>
  <c r="AM92" i="33" s="1"/>
  <c r="L92" i="49" s="1"/>
  <c r="K92" i="35"/>
  <c r="AH92" i="35" s="1"/>
  <c r="V92" i="35"/>
  <c r="AB92" i="35"/>
  <c r="G92" i="35"/>
  <c r="R92" i="35"/>
  <c r="W92" i="35" l="1"/>
  <c r="L92" i="35"/>
  <c r="AI92" i="35" s="1"/>
  <c r="AJ92" i="35" s="1"/>
  <c r="AC92" i="35"/>
  <c r="AD92" i="35" s="1"/>
  <c r="X92" i="35"/>
  <c r="AU92" i="49" l="1"/>
  <c r="AK92" i="35"/>
  <c r="G93" i="49" l="1"/>
  <c r="F93" i="51" s="1"/>
  <c r="D93" i="49"/>
  <c r="C93" i="51" s="1"/>
  <c r="C93" i="49"/>
  <c r="J92" i="49"/>
  <c r="AV92" i="49" s="1"/>
  <c r="E93" i="49"/>
  <c r="AR93" i="49" s="1"/>
  <c r="F93" i="49"/>
  <c r="E93" i="51" s="1"/>
  <c r="D93" i="51" l="1"/>
  <c r="J93" i="51" s="1"/>
  <c r="M93" i="35"/>
  <c r="N93" i="35" s="1"/>
  <c r="R93" i="49"/>
  <c r="S93" i="49" s="1"/>
  <c r="B93" i="51"/>
  <c r="AP93" i="49"/>
  <c r="AQ93" i="49"/>
  <c r="P93" i="49"/>
  <c r="AT93" i="49"/>
  <c r="AZ93" i="49"/>
  <c r="M93" i="49"/>
  <c r="AS93" i="49"/>
  <c r="AY93" i="49"/>
  <c r="Q93" i="49"/>
  <c r="O93" i="49"/>
  <c r="N93" i="49"/>
  <c r="BA93" i="49"/>
  <c r="K93" i="49"/>
  <c r="AW93" i="49"/>
  <c r="AX93" i="49"/>
  <c r="O93" i="33"/>
  <c r="Q93" i="33" s="1"/>
  <c r="E93" i="33" s="1"/>
  <c r="I93" i="51"/>
  <c r="O93" i="51"/>
  <c r="Q93" i="51"/>
  <c r="K93" i="51"/>
  <c r="P93" i="51"/>
  <c r="L93" i="51"/>
  <c r="R93" i="51"/>
  <c r="M93" i="51" l="1"/>
  <c r="C93" i="35"/>
  <c r="H93" i="35" s="1"/>
  <c r="AE93" i="35" s="1"/>
  <c r="H93" i="51"/>
  <c r="G93" i="51"/>
  <c r="N93" i="51"/>
  <c r="S93" i="51" s="1"/>
  <c r="T93" i="51" s="1"/>
  <c r="U93" i="49"/>
  <c r="L93" i="33"/>
  <c r="AC93" i="33"/>
  <c r="T93" i="49"/>
  <c r="V93" i="49"/>
  <c r="P93" i="33"/>
  <c r="D93" i="33" s="1"/>
  <c r="AB93" i="33" s="1"/>
  <c r="R93" i="33"/>
  <c r="F93" i="33" s="1"/>
  <c r="AD93" i="33" s="1"/>
  <c r="S93" i="33"/>
  <c r="G93" i="33" s="1"/>
  <c r="AE93" i="33" s="1"/>
  <c r="C93" i="33"/>
  <c r="O93" i="35"/>
  <c r="D93" i="35"/>
  <c r="Y93" i="35" l="1"/>
  <c r="S93" i="35"/>
  <c r="H93" i="49"/>
  <c r="J93" i="33"/>
  <c r="AG93" i="33" s="1"/>
  <c r="I93" i="33"/>
  <c r="N93" i="33"/>
  <c r="Y93" i="33" s="1"/>
  <c r="AA93" i="33"/>
  <c r="AF93" i="33" s="1"/>
  <c r="K93" i="33"/>
  <c r="AH93" i="33" s="1"/>
  <c r="M93" i="33"/>
  <c r="AJ93" i="33" s="1"/>
  <c r="T93" i="33"/>
  <c r="Z93" i="33"/>
  <c r="H93" i="33"/>
  <c r="Z93" i="35"/>
  <c r="I93" i="35"/>
  <c r="AF93" i="35" s="1"/>
  <c r="T93" i="35"/>
  <c r="P93" i="35"/>
  <c r="E93" i="35"/>
  <c r="AI93" i="33"/>
  <c r="W93" i="33"/>
  <c r="U93" i="33" l="1"/>
  <c r="X93" i="33"/>
  <c r="AK93" i="33"/>
  <c r="AL93" i="33" s="1"/>
  <c r="AM93" i="33" s="1"/>
  <c r="L93" i="49" s="1"/>
  <c r="V93" i="33"/>
  <c r="AA93" i="35"/>
  <c r="J93" i="35"/>
  <c r="AG93" i="35" s="1"/>
  <c r="U93" i="35"/>
  <c r="Q93" i="35"/>
  <c r="G93" i="35" s="1"/>
  <c r="F93" i="35"/>
  <c r="AC93" i="35" l="1"/>
  <c r="L93" i="35"/>
  <c r="AI93" i="35" s="1"/>
  <c r="W93" i="35"/>
  <c r="K93" i="35"/>
  <c r="AH93" i="35" s="1"/>
  <c r="AB93" i="35"/>
  <c r="V93" i="35"/>
  <c r="X93" i="35"/>
  <c r="R93" i="35"/>
  <c r="AJ93" i="35" l="1"/>
  <c r="AD93" i="35"/>
  <c r="AU93" i="49" l="1"/>
  <c r="F94" i="49"/>
  <c r="D94" i="49"/>
  <c r="E94" i="49"/>
  <c r="C94" i="49"/>
  <c r="J93" i="49"/>
  <c r="G94" i="49"/>
  <c r="AK93" i="35"/>
  <c r="F94" i="51" l="1"/>
  <c r="Q94" i="49"/>
  <c r="BA94" i="49"/>
  <c r="AT94" i="49"/>
  <c r="AV93" i="49"/>
  <c r="K94" i="49"/>
  <c r="M94" i="49"/>
  <c r="AP94" i="49"/>
  <c r="M94" i="35"/>
  <c r="AW94" i="49"/>
  <c r="O94" i="33"/>
  <c r="B94" i="51"/>
  <c r="R94" i="49"/>
  <c r="AY94" i="49"/>
  <c r="AR94" i="49"/>
  <c r="O94" i="49"/>
  <c r="D94" i="51"/>
  <c r="AQ94" i="49"/>
  <c r="AX94" i="49"/>
  <c r="N94" i="49"/>
  <c r="C94" i="51"/>
  <c r="P94" i="49"/>
  <c r="AZ94" i="49"/>
  <c r="E94" i="51"/>
  <c r="AS94" i="49"/>
  <c r="C94" i="33" l="1"/>
  <c r="P94" i="33"/>
  <c r="D94" i="33" s="1"/>
  <c r="AB94" i="33" s="1"/>
  <c r="S94" i="33"/>
  <c r="G94" i="33" s="1"/>
  <c r="AE94" i="33" s="1"/>
  <c r="Q94" i="33"/>
  <c r="E94" i="33" s="1"/>
  <c r="AC94" i="33" s="1"/>
  <c r="R94" i="33"/>
  <c r="F94" i="33" s="1"/>
  <c r="AD94" i="33" s="1"/>
  <c r="V94" i="49"/>
  <c r="T94" i="49"/>
  <c r="S94" i="49"/>
  <c r="U94" i="49"/>
  <c r="P94" i="51"/>
  <c r="J94" i="51"/>
  <c r="O94" i="51"/>
  <c r="I94" i="51"/>
  <c r="M94" i="51"/>
  <c r="H94" i="51"/>
  <c r="G94" i="51"/>
  <c r="N94" i="51"/>
  <c r="N94" i="35"/>
  <c r="Q94" i="51"/>
  <c r="K94" i="51"/>
  <c r="C94" i="35"/>
  <c r="L94" i="51"/>
  <c r="R94" i="51"/>
  <c r="H94" i="49" l="1"/>
  <c r="I94" i="33"/>
  <c r="H94" i="33"/>
  <c r="T94" i="33"/>
  <c r="S94" i="51"/>
  <c r="T94" i="51" s="1"/>
  <c r="H94" i="35"/>
  <c r="AE94" i="35" s="1"/>
  <c r="S94" i="35"/>
  <c r="Y94" i="35"/>
  <c r="M94" i="33"/>
  <c r="L94" i="33"/>
  <c r="O94" i="35"/>
  <c r="D94" i="35"/>
  <c r="N94" i="33"/>
  <c r="K94" i="33"/>
  <c r="J94" i="33"/>
  <c r="AA94" i="33"/>
  <c r="Z94" i="33"/>
  <c r="AF94" i="33" l="1"/>
  <c r="AK94" i="33"/>
  <c r="Y94" i="33"/>
  <c r="I94" i="35"/>
  <c r="AF94" i="35" s="1"/>
  <c r="T94" i="35"/>
  <c r="Z94" i="35"/>
  <c r="AG94" i="33"/>
  <c r="U94" i="33"/>
  <c r="AI94" i="33"/>
  <c r="W94" i="33"/>
  <c r="AH94" i="33"/>
  <c r="V94" i="33"/>
  <c r="AJ94" i="33"/>
  <c r="X94" i="33"/>
  <c r="P94" i="35"/>
  <c r="E94" i="35"/>
  <c r="AL94" i="33" l="1"/>
  <c r="AM94" i="33" s="1"/>
  <c r="L94" i="49" s="1"/>
  <c r="U94" i="35"/>
  <c r="AA94" i="35"/>
  <c r="J94" i="35"/>
  <c r="AG94" i="35" s="1"/>
  <c r="Q94" i="35"/>
  <c r="G94" i="35" s="1"/>
  <c r="F94" i="35"/>
  <c r="V94" i="35" l="1"/>
  <c r="AB94" i="35"/>
  <c r="K94" i="35"/>
  <c r="AH94" i="35" s="1"/>
  <c r="X94" i="35"/>
  <c r="L94" i="35"/>
  <c r="AI94" i="35" s="1"/>
  <c r="W94" i="35"/>
  <c r="AC94" i="35"/>
  <c r="R94" i="35"/>
  <c r="AJ94" i="35" l="1"/>
  <c r="AD94" i="35"/>
  <c r="AK94" i="35" l="1"/>
  <c r="AU94" i="49" l="1"/>
  <c r="C95" i="49"/>
  <c r="D95" i="49"/>
  <c r="E95" i="49"/>
  <c r="G95" i="49"/>
  <c r="J94" i="49"/>
  <c r="F95" i="49"/>
  <c r="O95" i="49" l="1"/>
  <c r="AR95" i="49"/>
  <c r="D95" i="51"/>
  <c r="AY95" i="49"/>
  <c r="AX95" i="49"/>
  <c r="AQ95" i="49"/>
  <c r="N95" i="49"/>
  <c r="C95" i="51"/>
  <c r="M95" i="35"/>
  <c r="C95" i="35" s="1"/>
  <c r="B95" i="51"/>
  <c r="AW95" i="49"/>
  <c r="M95" i="49"/>
  <c r="AP95" i="49"/>
  <c r="R95" i="49"/>
  <c r="O95" i="33"/>
  <c r="K95" i="49"/>
  <c r="E95" i="51"/>
  <c r="AS95" i="49"/>
  <c r="P95" i="49"/>
  <c r="AZ95" i="49"/>
  <c r="AV94" i="49"/>
  <c r="F95" i="51"/>
  <c r="AT95" i="49"/>
  <c r="BA95" i="49"/>
  <c r="Q95" i="49"/>
  <c r="Y95" i="35" l="1"/>
  <c r="H95" i="35"/>
  <c r="AE95" i="35" s="1"/>
  <c r="S95" i="35"/>
  <c r="M95" i="51"/>
  <c r="H95" i="51"/>
  <c r="N95" i="51"/>
  <c r="G95" i="51"/>
  <c r="J95" i="51"/>
  <c r="P95" i="51"/>
  <c r="K95" i="51"/>
  <c r="Q95" i="51"/>
  <c r="N95" i="35"/>
  <c r="C95" i="33"/>
  <c r="P95" i="33"/>
  <c r="D95" i="33" s="1"/>
  <c r="AB95" i="33" s="1"/>
  <c r="Q95" i="33"/>
  <c r="E95" i="33" s="1"/>
  <c r="AC95" i="33" s="1"/>
  <c r="S95" i="33"/>
  <c r="G95" i="33" s="1"/>
  <c r="AE95" i="33" s="1"/>
  <c r="R95" i="33"/>
  <c r="F95" i="33" s="1"/>
  <c r="AD95" i="33" s="1"/>
  <c r="R95" i="51"/>
  <c r="L95" i="51"/>
  <c r="V95" i="49"/>
  <c r="T95" i="49"/>
  <c r="U95" i="49"/>
  <c r="S95" i="49"/>
  <c r="O95" i="51"/>
  <c r="I95" i="51"/>
  <c r="H95" i="49" l="1"/>
  <c r="I95" i="33"/>
  <c r="H95" i="33"/>
  <c r="S95" i="51"/>
  <c r="T95" i="51" s="1"/>
  <c r="AA95" i="33"/>
  <c r="J95" i="33"/>
  <c r="Z95" i="33"/>
  <c r="T95" i="33"/>
  <c r="O95" i="35"/>
  <c r="D95" i="35"/>
  <c r="M95" i="33"/>
  <c r="N95" i="33"/>
  <c r="L95" i="33"/>
  <c r="K95" i="33"/>
  <c r="I95" i="35" l="1"/>
  <c r="AF95" i="35" s="1"/>
  <c r="Z95" i="35"/>
  <c r="T95" i="35"/>
  <c r="P95" i="35"/>
  <c r="E95" i="35"/>
  <c r="AI95" i="33"/>
  <c r="W95" i="33"/>
  <c r="AJ95" i="33"/>
  <c r="X95" i="33"/>
  <c r="AH95" i="33"/>
  <c r="V95" i="33"/>
  <c r="AK95" i="33"/>
  <c r="Y95" i="33"/>
  <c r="AG95" i="33"/>
  <c r="U95" i="33"/>
  <c r="AF95" i="33"/>
  <c r="AL95" i="33" l="1"/>
  <c r="AM95" i="33" s="1"/>
  <c r="L95" i="49" s="1"/>
  <c r="AA95" i="35"/>
  <c r="U95" i="35"/>
  <c r="J95" i="35"/>
  <c r="AG95" i="35" s="1"/>
  <c r="Q95" i="35"/>
  <c r="F95" i="35"/>
  <c r="G95" i="35" l="1"/>
  <c r="R95" i="35"/>
  <c r="V95" i="35"/>
  <c r="AB95" i="35"/>
  <c r="K95" i="35"/>
  <c r="AH95" i="35" s="1"/>
  <c r="W95" i="35" l="1"/>
  <c r="AC95" i="35"/>
  <c r="AD95" i="35" s="1"/>
  <c r="L95" i="35"/>
  <c r="AI95" i="35" s="1"/>
  <c r="AJ95" i="35" s="1"/>
  <c r="X95" i="35"/>
  <c r="AK95" i="35" l="1"/>
  <c r="AU95" i="49" l="1"/>
  <c r="C96" i="49"/>
  <c r="G96" i="49"/>
  <c r="D96" i="49"/>
  <c r="F96" i="49"/>
  <c r="E96" i="49"/>
  <c r="J95" i="49"/>
  <c r="AV95" i="49" l="1"/>
  <c r="E96" i="51"/>
  <c r="AZ96" i="49"/>
  <c r="P96" i="49"/>
  <c r="AS96" i="49"/>
  <c r="AX96" i="49"/>
  <c r="C96" i="51"/>
  <c r="AQ96" i="49"/>
  <c r="N96" i="49"/>
  <c r="AY96" i="49"/>
  <c r="D96" i="51"/>
  <c r="O96" i="49"/>
  <c r="AR96" i="49"/>
  <c r="AT96" i="49"/>
  <c r="Q96" i="49"/>
  <c r="F96" i="51"/>
  <c r="BA96" i="49"/>
  <c r="M96" i="49"/>
  <c r="AW96" i="49"/>
  <c r="M96" i="35"/>
  <c r="O96" i="33"/>
  <c r="C96" i="33" s="1"/>
  <c r="B96" i="51"/>
  <c r="AP96" i="49"/>
  <c r="R96" i="49"/>
  <c r="K96" i="49"/>
  <c r="U96" i="49" l="1"/>
  <c r="S96" i="49"/>
  <c r="V96" i="49"/>
  <c r="T96" i="49"/>
  <c r="P96" i="51"/>
  <c r="J96" i="51"/>
  <c r="L96" i="51"/>
  <c r="R96" i="51"/>
  <c r="N96" i="35"/>
  <c r="AA96" i="33"/>
  <c r="J96" i="33"/>
  <c r="N96" i="51"/>
  <c r="H96" i="51"/>
  <c r="G96" i="51"/>
  <c r="M96" i="51"/>
  <c r="Q96" i="33"/>
  <c r="E96" i="33" s="1"/>
  <c r="AC96" i="33" s="1"/>
  <c r="R96" i="33"/>
  <c r="F96" i="33" s="1"/>
  <c r="AD96" i="33" s="1"/>
  <c r="S96" i="33"/>
  <c r="G96" i="33" s="1"/>
  <c r="AE96" i="33" s="1"/>
  <c r="P96" i="33"/>
  <c r="D96" i="33" s="1"/>
  <c r="AB96" i="33" s="1"/>
  <c r="Q96" i="51"/>
  <c r="K96" i="51"/>
  <c r="C96" i="35"/>
  <c r="O96" i="51"/>
  <c r="I96" i="51"/>
  <c r="H96" i="49" l="1"/>
  <c r="I96" i="33"/>
  <c r="H96" i="33"/>
  <c r="T96" i="33"/>
  <c r="S96" i="51"/>
  <c r="T96" i="51" s="1"/>
  <c r="K96" i="33"/>
  <c r="AG96" i="33"/>
  <c r="U96" i="33"/>
  <c r="N96" i="33"/>
  <c r="M96" i="33"/>
  <c r="Z96" i="33"/>
  <c r="L96" i="33"/>
  <c r="Y96" i="35"/>
  <c r="S96" i="35"/>
  <c r="H96" i="35"/>
  <c r="AE96" i="35" s="1"/>
  <c r="O96" i="35"/>
  <c r="D96" i="35"/>
  <c r="AF96" i="33" l="1"/>
  <c r="AK96" i="33"/>
  <c r="Y96" i="33"/>
  <c r="AI96" i="33"/>
  <c r="W96" i="33"/>
  <c r="Z96" i="35"/>
  <c r="I96" i="35"/>
  <c r="AF96" i="35" s="1"/>
  <c r="T96" i="35"/>
  <c r="P96" i="35"/>
  <c r="E96" i="35"/>
  <c r="AH96" i="33"/>
  <c r="V96" i="33"/>
  <c r="AJ96" i="33"/>
  <c r="X96" i="33"/>
  <c r="AL96" i="33" l="1"/>
  <c r="AM96" i="33" s="1"/>
  <c r="L96" i="49" s="1"/>
  <c r="Q96" i="35"/>
  <c r="F96" i="35"/>
  <c r="AA96" i="35"/>
  <c r="J96" i="35"/>
  <c r="AG96" i="35" s="1"/>
  <c r="U96" i="35"/>
  <c r="V96" i="35" l="1"/>
  <c r="AB96" i="35"/>
  <c r="K96" i="35"/>
  <c r="AH96" i="35" s="1"/>
  <c r="G96" i="35"/>
  <c r="R96" i="35"/>
  <c r="L96" i="35" l="1"/>
  <c r="AI96" i="35" s="1"/>
  <c r="AJ96" i="35" s="1"/>
  <c r="AC96" i="35"/>
  <c r="AD96" i="35" s="1"/>
  <c r="W96" i="35"/>
  <c r="X96" i="35"/>
  <c r="AK96" i="35" l="1"/>
  <c r="F97" i="49" l="1"/>
  <c r="E97" i="49"/>
  <c r="J96" i="49"/>
  <c r="C97" i="49"/>
  <c r="G97" i="49"/>
  <c r="D97" i="49"/>
  <c r="AU96" i="49"/>
  <c r="Q97" i="49" l="1"/>
  <c r="BA97" i="49"/>
  <c r="F97" i="51"/>
  <c r="AT97" i="49"/>
  <c r="N97" i="49"/>
  <c r="C97" i="51"/>
  <c r="AQ97" i="49"/>
  <c r="AX97" i="49"/>
  <c r="B97" i="51"/>
  <c r="O97" i="33"/>
  <c r="R97" i="49"/>
  <c r="AW97" i="49"/>
  <c r="K97" i="49"/>
  <c r="M97" i="35"/>
  <c r="C97" i="35" s="1"/>
  <c r="AP97" i="49"/>
  <c r="M97" i="49"/>
  <c r="AV96" i="49"/>
  <c r="D97" i="51"/>
  <c r="O97" i="49"/>
  <c r="AY97" i="49"/>
  <c r="AR97" i="49"/>
  <c r="P97" i="49"/>
  <c r="E97" i="51"/>
  <c r="AS97" i="49"/>
  <c r="AZ97" i="49"/>
  <c r="O97" i="51" l="1"/>
  <c r="I97" i="51"/>
  <c r="V97" i="49"/>
  <c r="S97" i="49"/>
  <c r="U97" i="49"/>
  <c r="T97" i="49"/>
  <c r="C97" i="33"/>
  <c r="P97" i="33"/>
  <c r="D97" i="33" s="1"/>
  <c r="AB97" i="33" s="1"/>
  <c r="S97" i="33"/>
  <c r="G97" i="33" s="1"/>
  <c r="AE97" i="33" s="1"/>
  <c r="Q97" i="33"/>
  <c r="E97" i="33" s="1"/>
  <c r="AC97" i="33" s="1"/>
  <c r="R97" i="33"/>
  <c r="F97" i="33" s="1"/>
  <c r="AD97" i="33" s="1"/>
  <c r="P97" i="51"/>
  <c r="J97" i="51"/>
  <c r="H97" i="35"/>
  <c r="AE97" i="35" s="1"/>
  <c r="S97" i="35"/>
  <c r="Y97" i="35"/>
  <c r="L97" i="51"/>
  <c r="R97" i="51"/>
  <c r="K97" i="51"/>
  <c r="Q97" i="51"/>
  <c r="H97" i="51"/>
  <c r="N97" i="51"/>
  <c r="M97" i="51"/>
  <c r="G97" i="51"/>
  <c r="N97" i="35"/>
  <c r="I97" i="33" l="1"/>
  <c r="H97" i="49"/>
  <c r="H97" i="33"/>
  <c r="S97" i="51"/>
  <c r="T97" i="51" s="1"/>
  <c r="T97" i="33"/>
  <c r="O97" i="35"/>
  <c r="D97" i="35"/>
  <c r="K97" i="33"/>
  <c r="J97" i="33"/>
  <c r="AA97" i="33"/>
  <c r="Z97" i="33"/>
  <c r="M97" i="33"/>
  <c r="L97" i="33"/>
  <c r="N97" i="33"/>
  <c r="AF97" i="33" l="1"/>
  <c r="AK97" i="33"/>
  <c r="Y97" i="33"/>
  <c r="U97" i="33"/>
  <c r="AG97" i="33"/>
  <c r="AH97" i="33"/>
  <c r="V97" i="33"/>
  <c r="P97" i="35"/>
  <c r="E97" i="35"/>
  <c r="AI97" i="33"/>
  <c r="W97" i="33"/>
  <c r="Z97" i="35"/>
  <c r="I97" i="35"/>
  <c r="AF97" i="35" s="1"/>
  <c r="T97" i="35"/>
  <c r="AJ97" i="33"/>
  <c r="X97" i="33"/>
  <c r="Q97" i="35" l="1"/>
  <c r="F97" i="35"/>
  <c r="AL97" i="33"/>
  <c r="J97" i="35"/>
  <c r="AG97" i="35" s="1"/>
  <c r="AA97" i="35"/>
  <c r="U97" i="35"/>
  <c r="AM97" i="33" l="1"/>
  <c r="L97" i="49" s="1"/>
  <c r="V97" i="35"/>
  <c r="AB97" i="35"/>
  <c r="K97" i="35"/>
  <c r="AH97" i="35" s="1"/>
  <c r="G97" i="35"/>
  <c r="R97" i="35"/>
  <c r="W97" i="35" l="1"/>
  <c r="AC97" i="35"/>
  <c r="AD97" i="35" s="1"/>
  <c r="L97" i="35"/>
  <c r="AI97" i="35" s="1"/>
  <c r="AJ97" i="35" s="1"/>
  <c r="X97" i="35"/>
  <c r="AK97" i="35" l="1"/>
  <c r="AU97" i="49" l="1"/>
  <c r="F98" i="49"/>
  <c r="J97" i="49"/>
  <c r="C98" i="49"/>
  <c r="E98" i="49"/>
  <c r="G98" i="49"/>
  <c r="D98" i="49"/>
  <c r="H98" i="49" l="1"/>
  <c r="M98" i="35"/>
  <c r="C98" i="35" s="1"/>
  <c r="O98" i="33"/>
  <c r="B98" i="51"/>
  <c r="M98" i="49"/>
  <c r="K98" i="49"/>
  <c r="AW98" i="49"/>
  <c r="AP98" i="49"/>
  <c r="AV97" i="49"/>
  <c r="AQ98" i="49"/>
  <c r="C98" i="51"/>
  <c r="N98" i="49"/>
  <c r="AX98" i="49"/>
  <c r="BA98" i="49"/>
  <c r="Q98" i="49"/>
  <c r="AT98" i="49"/>
  <c r="F98" i="51"/>
  <c r="D98" i="51"/>
  <c r="AR98" i="49"/>
  <c r="O98" i="49"/>
  <c r="AY98" i="49"/>
  <c r="AS98" i="49"/>
  <c r="E98" i="51"/>
  <c r="P98" i="49"/>
  <c r="AZ98" i="49"/>
  <c r="P98" i="51" l="1"/>
  <c r="J98" i="51"/>
  <c r="I98" i="51"/>
  <c r="O98" i="51"/>
  <c r="K98" i="51"/>
  <c r="Q98" i="51"/>
  <c r="L98" i="51"/>
  <c r="R98" i="51"/>
  <c r="N98" i="51"/>
  <c r="G98" i="51"/>
  <c r="H98" i="51"/>
  <c r="M98" i="51"/>
  <c r="C98" i="33"/>
  <c r="P98" i="33"/>
  <c r="D98" i="33" s="1"/>
  <c r="AB98" i="33" s="1"/>
  <c r="R98" i="33"/>
  <c r="F98" i="33" s="1"/>
  <c r="AD98" i="33" s="1"/>
  <c r="Q98" i="33"/>
  <c r="E98" i="33" s="1"/>
  <c r="AC98" i="33" s="1"/>
  <c r="S98" i="33"/>
  <c r="G98" i="33" s="1"/>
  <c r="AE98" i="33" s="1"/>
  <c r="H98" i="35"/>
  <c r="AE98" i="35" s="1"/>
  <c r="S98" i="35"/>
  <c r="Y98" i="35"/>
  <c r="N98" i="35"/>
  <c r="I98" i="33" l="1"/>
  <c r="H98" i="33"/>
  <c r="L98" i="33"/>
  <c r="O98" i="35"/>
  <c r="D98" i="35"/>
  <c r="M98" i="33"/>
  <c r="K98" i="33"/>
  <c r="J98" i="33"/>
  <c r="AA98" i="33"/>
  <c r="Z98" i="33"/>
  <c r="T98" i="33"/>
  <c r="N98" i="33"/>
  <c r="S98" i="51"/>
  <c r="T98" i="51" s="1"/>
  <c r="AK98" i="33" l="1"/>
  <c r="Y98" i="33"/>
  <c r="AH98" i="33"/>
  <c r="V98" i="33"/>
  <c r="AJ98" i="33"/>
  <c r="X98" i="33"/>
  <c r="I98" i="35"/>
  <c r="AF98" i="35" s="1"/>
  <c r="Z98" i="35"/>
  <c r="T98" i="35"/>
  <c r="P98" i="35"/>
  <c r="E98" i="35"/>
  <c r="AF98" i="33"/>
  <c r="AG98" i="33"/>
  <c r="U98" i="33"/>
  <c r="AI98" i="33"/>
  <c r="W98" i="33"/>
  <c r="AL98" i="33" l="1"/>
  <c r="AM98" i="33" s="1"/>
  <c r="L98" i="49" s="1"/>
  <c r="U98" i="35"/>
  <c r="AA98" i="35"/>
  <c r="J98" i="35"/>
  <c r="AG98" i="35" s="1"/>
  <c r="Q98" i="35"/>
  <c r="G98" i="35" s="1"/>
  <c r="F98" i="35"/>
  <c r="W98" i="35" l="1"/>
  <c r="AC98" i="35"/>
  <c r="L98" i="35"/>
  <c r="AI98" i="35" s="1"/>
  <c r="R98" i="35"/>
  <c r="AB98" i="35"/>
  <c r="K98" i="35"/>
  <c r="AH98" i="35" s="1"/>
  <c r="V98" i="35"/>
  <c r="X98" i="35"/>
  <c r="AJ98" i="35" l="1"/>
  <c r="AD98" i="35"/>
  <c r="AK98" i="35" l="1"/>
  <c r="AU98" i="49"/>
  <c r="J98" i="49"/>
  <c r="AV98" i="49" s="1"/>
  <c r="AR3" i="62" l="1"/>
  <c r="AT3" i="62" s="1"/>
  <c r="AU4" i="62" s="1"/>
  <c r="AR3" i="63"/>
  <c r="AT3" i="63" s="1"/>
  <c r="AU4" i="63" s="1"/>
  <c r="AT3" i="61"/>
  <c r="AU4" i="61"/>
  <c r="AR3" i="64"/>
  <c r="AT3" i="64"/>
  <c r="AU4" i="64"/>
  <c r="AR3" i="65"/>
  <c r="AT3" i="65" s="1"/>
  <c r="AU4" i="65" s="1"/>
  <c r="H3" i="61"/>
  <c r="B3" i="61" s="1"/>
  <c r="I3" i="61" s="1"/>
  <c r="J3" i="61"/>
  <c r="L3" i="61" s="1"/>
  <c r="K4" i="61" l="1"/>
  <c r="J3" i="69"/>
  <c r="K4" i="69" l="1"/>
  <c r="I3" i="67"/>
  <c r="J4" i="67" s="1"/>
  <c r="F4" i="69"/>
  <c r="F4" i="67" s="1"/>
  <c r="B4" i="69"/>
  <c r="B4" i="67" s="1"/>
  <c r="E4" i="69"/>
  <c r="E4" i="67" s="1"/>
  <c r="D4" i="69"/>
  <c r="D4" i="67" s="1"/>
  <c r="G4" i="69"/>
  <c r="G4" i="67" s="1"/>
  <c r="H4" i="69"/>
  <c r="H4" i="67" s="1"/>
  <c r="S4" i="61"/>
  <c r="C4" i="69"/>
  <c r="C4" i="67" s="1"/>
  <c r="Y4" i="61"/>
  <c r="AW4" i="61"/>
  <c r="AK4" i="61"/>
  <c r="AE4" i="61"/>
  <c r="AQ4" i="61"/>
  <c r="AX4" i="61"/>
  <c r="E4" i="61" s="1"/>
  <c r="AF4" i="61"/>
  <c r="F4" i="61" s="1"/>
  <c r="T4" i="61"/>
  <c r="C4" i="61" s="1"/>
  <c r="AL4" i="61"/>
  <c r="G4" i="61" s="1"/>
  <c r="Z4" i="61"/>
  <c r="D4" i="61" s="1"/>
  <c r="M3" i="61"/>
  <c r="B4" i="61" l="1"/>
  <c r="J4" i="61" s="1"/>
  <c r="L4" i="61" s="1"/>
  <c r="K5" i="61" s="1"/>
  <c r="AG4" i="61"/>
  <c r="AE4" i="63"/>
  <c r="AG4" i="63" s="1"/>
  <c r="AE4" i="65"/>
  <c r="AG4" i="65" s="1"/>
  <c r="AE4" i="64"/>
  <c r="AG4" i="64" s="1"/>
  <c r="AE4" i="62"/>
  <c r="AG4" i="62" s="1"/>
  <c r="AK4" i="63"/>
  <c r="AM4" i="63" s="1"/>
  <c r="AK4" i="62"/>
  <c r="AM4" i="62" s="1"/>
  <c r="AK4" i="65"/>
  <c r="AM4" i="65" s="1"/>
  <c r="AM4" i="61"/>
  <c r="AK4" i="64"/>
  <c r="AM4" i="64" s="1"/>
  <c r="T4" i="65"/>
  <c r="V4" i="65" s="1"/>
  <c r="T4" i="62"/>
  <c r="V4" i="61"/>
  <c r="T4" i="63"/>
  <c r="T4" i="64"/>
  <c r="AW4" i="62"/>
  <c r="AY4" i="62" s="1"/>
  <c r="AW4" i="64"/>
  <c r="AY4" i="64" s="1"/>
  <c r="AW4" i="65"/>
  <c r="AY4" i="65" s="1"/>
  <c r="AY4" i="61"/>
  <c r="AW4" i="63"/>
  <c r="AY4" i="63" s="1"/>
  <c r="AQ4" i="64"/>
  <c r="AS4" i="64" s="1"/>
  <c r="AU5" i="64" s="1"/>
  <c r="AQ4" i="62"/>
  <c r="AS4" i="62" s="1"/>
  <c r="AU5" i="62" s="1"/>
  <c r="AS4" i="61"/>
  <c r="AU5" i="61" s="1"/>
  <c r="AQ4" i="65"/>
  <c r="AS4" i="65" s="1"/>
  <c r="AU5" i="65" s="1"/>
  <c r="AQ4" i="63"/>
  <c r="AS4" i="63" s="1"/>
  <c r="AU5" i="63" s="1"/>
  <c r="Z4" i="65"/>
  <c r="AB4" i="65" s="1"/>
  <c r="Z4" i="63"/>
  <c r="AB4" i="61"/>
  <c r="Z4" i="62"/>
  <c r="Z4" i="64"/>
  <c r="AN4" i="61"/>
  <c r="AL4" i="65"/>
  <c r="AN4" i="65" s="1"/>
  <c r="AO5" i="65" s="1"/>
  <c r="AL4" i="62"/>
  <c r="AL4" i="64"/>
  <c r="AL4" i="63"/>
  <c r="AA4" i="61"/>
  <c r="Y4" i="62"/>
  <c r="AA4" i="62" s="1"/>
  <c r="Y4" i="63"/>
  <c r="AA4" i="63" s="1"/>
  <c r="Y4" i="65"/>
  <c r="AA4" i="65" s="1"/>
  <c r="Y4" i="64"/>
  <c r="AA4" i="64" s="1"/>
  <c r="AF4" i="64"/>
  <c r="AF4" i="65"/>
  <c r="AH4" i="65" s="1"/>
  <c r="AH4" i="61"/>
  <c r="AF4" i="62"/>
  <c r="AF4" i="63"/>
  <c r="S4" i="63"/>
  <c r="U4" i="63" s="1"/>
  <c r="S4" i="62"/>
  <c r="U4" i="62" s="1"/>
  <c r="U4" i="61"/>
  <c r="S4" i="64"/>
  <c r="U4" i="64" s="1"/>
  <c r="S4" i="65"/>
  <c r="U4" i="65" s="1"/>
  <c r="AX4" i="65"/>
  <c r="AZ4" i="65" s="1"/>
  <c r="AZ4" i="61"/>
  <c r="AX4" i="64"/>
  <c r="AX4" i="63"/>
  <c r="AX4" i="62"/>
  <c r="BA5" i="65" l="1"/>
  <c r="AZ4" i="64"/>
  <c r="E4" i="64"/>
  <c r="AN4" i="64"/>
  <c r="AO5" i="64" s="1"/>
  <c r="G4" i="64"/>
  <c r="AB4" i="64"/>
  <c r="D4" i="64"/>
  <c r="AH4" i="64"/>
  <c r="F4" i="64"/>
  <c r="I4" i="61"/>
  <c r="V4" i="64"/>
  <c r="W5" i="64" s="1"/>
  <c r="C4" i="64"/>
  <c r="B4" i="64" s="1"/>
  <c r="AN4" i="63"/>
  <c r="AO5" i="63" s="1"/>
  <c r="G4" i="63"/>
  <c r="AB4" i="63"/>
  <c r="AC5" i="63" s="1"/>
  <c r="D4" i="63"/>
  <c r="AZ4" i="63"/>
  <c r="E4" i="63"/>
  <c r="V4" i="63"/>
  <c r="W5" i="63" s="1"/>
  <c r="C4" i="63"/>
  <c r="B4" i="63" s="1"/>
  <c r="AH4" i="63"/>
  <c r="AI5" i="63" s="1"/>
  <c r="F4" i="63"/>
  <c r="AN4" i="62"/>
  <c r="AO5" i="62" s="1"/>
  <c r="G4" i="62"/>
  <c r="AH4" i="62"/>
  <c r="F4" i="62"/>
  <c r="AZ4" i="62"/>
  <c r="BA5" i="62" s="1"/>
  <c r="E4" i="62"/>
  <c r="V4" i="62"/>
  <c r="C4" i="62"/>
  <c r="M4" i="61"/>
  <c r="AI5" i="64"/>
  <c r="AB4" i="62"/>
  <c r="AC5" i="62" s="1"/>
  <c r="D4" i="62"/>
  <c r="BA5" i="64"/>
  <c r="AI5" i="61"/>
  <c r="AO5" i="61"/>
  <c r="BA5" i="63"/>
  <c r="AI5" i="65"/>
  <c r="AC5" i="64"/>
  <c r="W5" i="61"/>
  <c r="AC5" i="61"/>
  <c r="W5" i="62"/>
  <c r="W5" i="65"/>
  <c r="AC5" i="65"/>
  <c r="BA5" i="61"/>
  <c r="AI5" i="62"/>
  <c r="J4" i="64" l="1"/>
  <c r="L4" i="64" s="1"/>
  <c r="K5" i="64" s="1"/>
  <c r="M4" i="64" s="1"/>
  <c r="I4" i="64"/>
  <c r="I4" i="63"/>
  <c r="J4" i="63"/>
  <c r="L4" i="63" s="1"/>
  <c r="K5" i="63" s="1"/>
  <c r="M4" i="63" s="1"/>
  <c r="B4" i="62"/>
  <c r="I4" i="62" l="1"/>
  <c r="J4" i="62"/>
  <c r="L4" i="62" s="1"/>
  <c r="K5" i="62" l="1"/>
  <c r="J4" i="69"/>
  <c r="M4" i="62" l="1"/>
  <c r="B5" i="69"/>
  <c r="B5" i="67" s="1"/>
  <c r="AX5" i="61"/>
  <c r="AQ5" i="61"/>
  <c r="Z5" i="61"/>
  <c r="T5" i="61"/>
  <c r="AK5" i="61"/>
  <c r="AR5" i="61"/>
  <c r="S5" i="61"/>
  <c r="H5" i="69"/>
  <c r="H5" i="67" s="1"/>
  <c r="AF5" i="61"/>
  <c r="AE5" i="61"/>
  <c r="AL5" i="61"/>
  <c r="AW5" i="61"/>
  <c r="Y5" i="61"/>
  <c r="F5" i="69"/>
  <c r="F5" i="67" s="1"/>
  <c r="G5" i="69"/>
  <c r="G5" i="67" s="1"/>
  <c r="D5" i="69"/>
  <c r="D5" i="67" s="1"/>
  <c r="E5" i="69"/>
  <c r="E5" i="67" s="1"/>
  <c r="C5" i="69"/>
  <c r="C5" i="67" s="1"/>
  <c r="I4" i="67"/>
  <c r="J5" i="67" s="1"/>
  <c r="K5" i="69"/>
  <c r="AK5" i="63" l="1"/>
  <c r="AM5" i="63" s="1"/>
  <c r="AM5" i="61"/>
  <c r="AK5" i="64"/>
  <c r="AM5" i="64" s="1"/>
  <c r="AK5" i="62"/>
  <c r="AM5" i="62" s="1"/>
  <c r="AK5" i="65"/>
  <c r="AM5" i="65" s="1"/>
  <c r="G5" i="61"/>
  <c r="AL5" i="64"/>
  <c r="AN5" i="61"/>
  <c r="AO6" i="61" s="1"/>
  <c r="AL5" i="63"/>
  <c r="AL5" i="62"/>
  <c r="AL5" i="65"/>
  <c r="AG5" i="61"/>
  <c r="AE5" i="62"/>
  <c r="AG5" i="62" s="1"/>
  <c r="AE5" i="63"/>
  <c r="AG5" i="63" s="1"/>
  <c r="AE5" i="64"/>
  <c r="AG5" i="64" s="1"/>
  <c r="AE5" i="65"/>
  <c r="AG5" i="65" s="1"/>
  <c r="F5" i="61"/>
  <c r="AF5" i="63"/>
  <c r="AF5" i="65"/>
  <c r="AH5" i="61"/>
  <c r="AI6" i="61" s="1"/>
  <c r="AF5" i="64"/>
  <c r="AF5" i="62"/>
  <c r="E5" i="61"/>
  <c r="AX5" i="62"/>
  <c r="AZ5" i="61"/>
  <c r="AX5" i="64"/>
  <c r="AX5" i="63"/>
  <c r="AX5" i="65"/>
  <c r="AR5" i="63"/>
  <c r="AR5" i="64"/>
  <c r="AR5" i="62"/>
  <c r="AT5" i="61"/>
  <c r="H5" i="61"/>
  <c r="AR5" i="65"/>
  <c r="C5" i="61"/>
  <c r="T5" i="63"/>
  <c r="T5" i="62"/>
  <c r="V5" i="61"/>
  <c r="T5" i="64"/>
  <c r="T5" i="65"/>
  <c r="Y5" i="65"/>
  <c r="AA5" i="65" s="1"/>
  <c r="AA5" i="61"/>
  <c r="Y5" i="63"/>
  <c r="AA5" i="63" s="1"/>
  <c r="Y5" i="64"/>
  <c r="AA5" i="64" s="1"/>
  <c r="Y5" i="62"/>
  <c r="AA5" i="62" s="1"/>
  <c r="AW5" i="65"/>
  <c r="AY5" i="65" s="1"/>
  <c r="AW5" i="62"/>
  <c r="AY5" i="62" s="1"/>
  <c r="AY5" i="61"/>
  <c r="AW5" i="64"/>
  <c r="AY5" i="64" s="1"/>
  <c r="AW5" i="63"/>
  <c r="AY5" i="63" s="1"/>
  <c r="D5" i="61"/>
  <c r="Z5" i="62"/>
  <c r="Z5" i="64"/>
  <c r="Z5" i="63"/>
  <c r="AB5" i="61"/>
  <c r="Z5" i="65"/>
  <c r="AQ5" i="64"/>
  <c r="AS5" i="64" s="1"/>
  <c r="AQ5" i="62"/>
  <c r="AS5" i="62" s="1"/>
  <c r="AS5" i="61"/>
  <c r="AQ5" i="63"/>
  <c r="AS5" i="63" s="1"/>
  <c r="AQ5" i="65"/>
  <c r="AS5" i="65" s="1"/>
  <c r="S5" i="65"/>
  <c r="U5" i="65" s="1"/>
  <c r="U5" i="61"/>
  <c r="S5" i="64"/>
  <c r="U5" i="64" s="1"/>
  <c r="S5" i="62"/>
  <c r="U5" i="62" s="1"/>
  <c r="S5" i="63"/>
  <c r="U5" i="63" s="1"/>
  <c r="V5" i="65" l="1"/>
  <c r="W6" i="65" s="1"/>
  <c r="C5" i="65"/>
  <c r="AZ5" i="65"/>
  <c r="E5" i="65"/>
  <c r="AN5" i="65"/>
  <c r="G5" i="65"/>
  <c r="AB5" i="65"/>
  <c r="AC6" i="65" s="1"/>
  <c r="D5" i="65"/>
  <c r="AH5" i="65"/>
  <c r="F5" i="65"/>
  <c r="AT5" i="65"/>
  <c r="H5" i="65"/>
  <c r="AB5" i="64"/>
  <c r="AC6" i="64" s="1"/>
  <c r="D5" i="64"/>
  <c r="AH5" i="64"/>
  <c r="AI6" i="64" s="1"/>
  <c r="F5" i="64"/>
  <c r="AC6" i="61"/>
  <c r="V5" i="64"/>
  <c r="C5" i="64"/>
  <c r="AN5" i="64"/>
  <c r="AO6" i="64" s="1"/>
  <c r="G5" i="64"/>
  <c r="AT5" i="64"/>
  <c r="H5" i="64"/>
  <c r="AZ5" i="64"/>
  <c r="BA6" i="64" s="1"/>
  <c r="E5" i="64"/>
  <c r="AB5" i="63"/>
  <c r="AC6" i="63" s="1"/>
  <c r="D5" i="63"/>
  <c r="AT5" i="63"/>
  <c r="AU6" i="63" s="1"/>
  <c r="H5" i="63"/>
  <c r="V5" i="63"/>
  <c r="W6" i="63" s="1"/>
  <c r="C5" i="63"/>
  <c r="AZ5" i="63"/>
  <c r="BA6" i="63" s="1"/>
  <c r="E5" i="63"/>
  <c r="AO6" i="65"/>
  <c r="AH5" i="63"/>
  <c r="AI6" i="63" s="1"/>
  <c r="F5" i="63"/>
  <c r="AU6" i="64"/>
  <c r="AN5" i="63"/>
  <c r="AO6" i="63" s="1"/>
  <c r="G5" i="63"/>
  <c r="W6" i="64"/>
  <c r="AT5" i="62"/>
  <c r="AU6" i="62" s="1"/>
  <c r="H5" i="62"/>
  <c r="W6" i="61"/>
  <c r="AH5" i="62"/>
  <c r="AI6" i="62" s="1"/>
  <c r="F5" i="62"/>
  <c r="E5" i="62"/>
  <c r="AZ5" i="62"/>
  <c r="BA6" i="62" s="1"/>
  <c r="V5" i="62"/>
  <c r="W6" i="62" s="1"/>
  <c r="C5" i="62"/>
  <c r="AB5" i="62"/>
  <c r="AC6" i="62" s="1"/>
  <c r="D5" i="62"/>
  <c r="BA6" i="65"/>
  <c r="AI6" i="65"/>
  <c r="AU6" i="65"/>
  <c r="AN5" i="62"/>
  <c r="AO6" i="62" s="1"/>
  <c r="G5" i="62"/>
  <c r="AU6" i="61"/>
  <c r="B5" i="61"/>
  <c r="BA6" i="61"/>
  <c r="B5" i="65" l="1"/>
  <c r="B5" i="64"/>
  <c r="B5" i="63"/>
  <c r="B5" i="62"/>
  <c r="I5" i="61"/>
  <c r="J5" i="61"/>
  <c r="L5" i="61" s="1"/>
  <c r="J5" i="65" l="1"/>
  <c r="L5" i="65" s="1"/>
  <c r="K6" i="65" s="1"/>
  <c r="I5" i="65"/>
  <c r="J5" i="64"/>
  <c r="L5" i="64" s="1"/>
  <c r="K6" i="64" s="1"/>
  <c r="I5" i="64"/>
  <c r="J5" i="63"/>
  <c r="L5" i="63" s="1"/>
  <c r="K6" i="63" s="1"/>
  <c r="I5" i="63"/>
  <c r="K6" i="61"/>
  <c r="I5" i="62"/>
  <c r="J5" i="62"/>
  <c r="L5" i="62" s="1"/>
  <c r="K6" i="62" s="1"/>
  <c r="M5" i="62" s="1"/>
  <c r="M5" i="65" l="1"/>
  <c r="M5" i="64"/>
  <c r="M5" i="63"/>
  <c r="M5" i="61"/>
  <c r="AL6" i="61"/>
  <c r="F6" i="69"/>
  <c r="F6" i="67" s="1"/>
  <c r="G6" i="69"/>
  <c r="G6" i="67" s="1"/>
  <c r="D6" i="69"/>
  <c r="D6" i="67" s="1"/>
  <c r="AE6" i="61"/>
  <c r="AW6" i="61"/>
  <c r="AF6" i="61"/>
  <c r="E6" i="69"/>
  <c r="E6" i="67" s="1"/>
  <c r="S6" i="61"/>
  <c r="AQ6" i="61"/>
  <c r="H6" i="69"/>
  <c r="H6" i="67" s="1"/>
  <c r="AR6" i="61"/>
  <c r="AK6" i="61"/>
  <c r="T6" i="61"/>
  <c r="Z6" i="61"/>
  <c r="C6" i="69"/>
  <c r="C6" i="67" s="1"/>
  <c r="B6" i="69"/>
  <c r="B6" i="67" s="1"/>
  <c r="AX6" i="61"/>
  <c r="Y6" i="61"/>
  <c r="J5" i="69"/>
  <c r="Z6" i="62" l="1"/>
  <c r="Z6" i="64"/>
  <c r="D6" i="61"/>
  <c r="Z6" i="63"/>
  <c r="AB6" i="61"/>
  <c r="Z6" i="65"/>
  <c r="AW6" i="63"/>
  <c r="AY6" i="63" s="1"/>
  <c r="AY6" i="61"/>
  <c r="AW6" i="64"/>
  <c r="AY6" i="64" s="1"/>
  <c r="AW6" i="65"/>
  <c r="AY6" i="65" s="1"/>
  <c r="AW6" i="62"/>
  <c r="AY6" i="62" s="1"/>
  <c r="AG6" i="61"/>
  <c r="AE6" i="62"/>
  <c r="AG6" i="62" s="1"/>
  <c r="AE6" i="64"/>
  <c r="AG6" i="64" s="1"/>
  <c r="AE6" i="63"/>
  <c r="AG6" i="63" s="1"/>
  <c r="AE6" i="65"/>
  <c r="AG6" i="65" s="1"/>
  <c r="I5" i="67"/>
  <c r="J6" i="67" s="1"/>
  <c r="K6" i="69"/>
  <c r="Y6" i="63"/>
  <c r="AA6" i="63" s="1"/>
  <c r="Y6" i="62"/>
  <c r="AA6" i="62" s="1"/>
  <c r="Y6" i="64"/>
  <c r="AA6" i="64" s="1"/>
  <c r="Y6" i="65"/>
  <c r="AA6" i="65" s="1"/>
  <c r="AA6" i="61"/>
  <c r="E6" i="61"/>
  <c r="AX6" i="62"/>
  <c r="AZ6" i="61"/>
  <c r="AX6" i="64"/>
  <c r="AX6" i="63"/>
  <c r="AX6" i="65"/>
  <c r="AQ6" i="64"/>
  <c r="AS6" i="64" s="1"/>
  <c r="AS6" i="61"/>
  <c r="AQ6" i="63"/>
  <c r="AS6" i="63" s="1"/>
  <c r="AQ6" i="62"/>
  <c r="AS6" i="62" s="1"/>
  <c r="AQ6" i="65"/>
  <c r="AS6" i="65" s="1"/>
  <c r="S6" i="64"/>
  <c r="U6" i="64" s="1"/>
  <c r="S6" i="63"/>
  <c r="U6" i="63" s="1"/>
  <c r="S6" i="65"/>
  <c r="U6" i="65" s="1"/>
  <c r="U6" i="61"/>
  <c r="S6" i="62"/>
  <c r="U6" i="62" s="1"/>
  <c r="G6" i="61"/>
  <c r="AN6" i="61"/>
  <c r="AL6" i="62"/>
  <c r="AL6" i="65"/>
  <c r="AL6" i="64"/>
  <c r="AL6" i="63"/>
  <c r="AF6" i="62"/>
  <c r="AF6" i="65"/>
  <c r="AF6" i="64"/>
  <c r="AF6" i="63"/>
  <c r="AH6" i="61"/>
  <c r="F6" i="61"/>
  <c r="T6" i="63"/>
  <c r="T6" i="64"/>
  <c r="V6" i="61"/>
  <c r="W7" i="61" s="1"/>
  <c r="C6" i="61"/>
  <c r="T6" i="62"/>
  <c r="T6" i="65"/>
  <c r="AK6" i="64"/>
  <c r="AM6" i="64" s="1"/>
  <c r="AK6" i="63"/>
  <c r="AM6" i="63" s="1"/>
  <c r="AK6" i="65"/>
  <c r="AM6" i="65" s="1"/>
  <c r="AM6" i="61"/>
  <c r="AK6" i="62"/>
  <c r="AM6" i="62" s="1"/>
  <c r="AT6" i="61"/>
  <c r="AU7" i="61" s="1"/>
  <c r="H6" i="61"/>
  <c r="AR6" i="65"/>
  <c r="AR6" i="64"/>
  <c r="AR6" i="62"/>
  <c r="AR6" i="63"/>
  <c r="AN6" i="65" l="1"/>
  <c r="G6" i="65"/>
  <c r="AT6" i="65"/>
  <c r="AU7" i="65" s="1"/>
  <c r="H6" i="65"/>
  <c r="AB6" i="65"/>
  <c r="D6" i="65"/>
  <c r="AZ6" i="65"/>
  <c r="BA7" i="65" s="1"/>
  <c r="E6" i="65"/>
  <c r="V6" i="65"/>
  <c r="C6" i="65"/>
  <c r="AH6" i="65"/>
  <c r="F6" i="65"/>
  <c r="AN6" i="64"/>
  <c r="G6" i="64"/>
  <c r="AZ6" i="64"/>
  <c r="BA7" i="64" s="1"/>
  <c r="E6" i="64"/>
  <c r="V6" i="64"/>
  <c r="W7" i="64" s="1"/>
  <c r="C6" i="64"/>
  <c r="AT6" i="64"/>
  <c r="AU7" i="64" s="1"/>
  <c r="H6" i="64"/>
  <c r="AB6" i="64"/>
  <c r="D6" i="64"/>
  <c r="AH6" i="64"/>
  <c r="AI7" i="64" s="1"/>
  <c r="F6" i="64"/>
  <c r="AO7" i="61"/>
  <c r="AT6" i="63"/>
  <c r="AU7" i="63" s="1"/>
  <c r="H6" i="63"/>
  <c r="V6" i="63"/>
  <c r="W7" i="63" s="1"/>
  <c r="C6" i="63"/>
  <c r="AO7" i="64"/>
  <c r="AZ6" i="63"/>
  <c r="BA7" i="63" s="1"/>
  <c r="E6" i="63"/>
  <c r="AB6" i="63"/>
  <c r="AC7" i="63" s="1"/>
  <c r="D6" i="63"/>
  <c r="AH6" i="63"/>
  <c r="AI7" i="63" s="1"/>
  <c r="F6" i="63"/>
  <c r="AN6" i="63"/>
  <c r="AO7" i="63" s="1"/>
  <c r="G6" i="63"/>
  <c r="B6" i="61"/>
  <c r="AC7" i="65"/>
  <c r="AC7" i="61"/>
  <c r="AT6" i="62"/>
  <c r="AU7" i="62" s="1"/>
  <c r="H6" i="62"/>
  <c r="AO7" i="65"/>
  <c r="V6" i="62"/>
  <c r="W7" i="62" s="1"/>
  <c r="C6" i="62"/>
  <c r="AI7" i="65"/>
  <c r="AI7" i="61"/>
  <c r="G6" i="62"/>
  <c r="AN6" i="62"/>
  <c r="AO7" i="62" s="1"/>
  <c r="BA7" i="61"/>
  <c r="AC7" i="64"/>
  <c r="AH6" i="62"/>
  <c r="AI7" i="62" s="1"/>
  <c r="F6" i="62"/>
  <c r="W7" i="65"/>
  <c r="E6" i="62"/>
  <c r="AZ6" i="62"/>
  <c r="BA7" i="62" s="1"/>
  <c r="D6" i="62"/>
  <c r="AB6" i="62"/>
  <c r="AC7" i="62" s="1"/>
  <c r="B6" i="65" l="1"/>
  <c r="B6" i="64"/>
  <c r="B6" i="63"/>
  <c r="B6" i="62"/>
  <c r="J6" i="61"/>
  <c r="L6" i="61" s="1"/>
  <c r="I6" i="61"/>
  <c r="J6" i="65" l="1"/>
  <c r="L6" i="65" s="1"/>
  <c r="K7" i="65" s="1"/>
  <c r="I6" i="65"/>
  <c r="I6" i="64"/>
  <c r="J6" i="64"/>
  <c r="L6" i="64" s="1"/>
  <c r="K7" i="64" s="1"/>
  <c r="I6" i="63"/>
  <c r="J6" i="63"/>
  <c r="L6" i="63" s="1"/>
  <c r="K7" i="63" s="1"/>
  <c r="K7" i="61"/>
  <c r="I6" i="62"/>
  <c r="J6" i="62"/>
  <c r="L6" i="62" s="1"/>
  <c r="K7" i="62" s="1"/>
  <c r="M6" i="62" s="1"/>
  <c r="M6" i="65" l="1"/>
  <c r="M6" i="64"/>
  <c r="M6" i="63"/>
  <c r="J6" i="69"/>
  <c r="I6" i="67"/>
  <c r="J7" i="67" s="1"/>
  <c r="K7" i="69"/>
  <c r="C7" i="69"/>
  <c r="C7" i="67" s="1"/>
  <c r="AE7" i="61"/>
  <c r="AR7" i="61"/>
  <c r="AQ7" i="61"/>
  <c r="AX7" i="61"/>
  <c r="B7" i="69"/>
  <c r="B7" i="67" s="1"/>
  <c r="Z7" i="61"/>
  <c r="E7" i="69"/>
  <c r="E7" i="67" s="1"/>
  <c r="H7" i="69"/>
  <c r="H7" i="67" s="1"/>
  <c r="S7" i="61"/>
  <c r="AK7" i="61"/>
  <c r="Y7" i="61"/>
  <c r="M6" i="61"/>
  <c r="T7" i="61"/>
  <c r="AF7" i="61"/>
  <c r="G7" i="69"/>
  <c r="G7" i="67" s="1"/>
  <c r="D7" i="69"/>
  <c r="D7" i="67" s="1"/>
  <c r="AW7" i="61"/>
  <c r="AL7" i="61"/>
  <c r="F7" i="69"/>
  <c r="F7" i="67" s="1"/>
  <c r="AK7" i="65" l="1"/>
  <c r="AM7" i="65" s="1"/>
  <c r="AK7" i="63"/>
  <c r="AM7" i="63" s="1"/>
  <c r="AM7" i="61"/>
  <c r="AK7" i="64"/>
  <c r="AM7" i="64" s="1"/>
  <c r="AK7" i="62"/>
  <c r="AM7" i="62" s="1"/>
  <c r="S7" i="62"/>
  <c r="U7" i="62" s="1"/>
  <c r="S7" i="64"/>
  <c r="U7" i="64" s="1"/>
  <c r="S7" i="65"/>
  <c r="U7" i="65" s="1"/>
  <c r="S7" i="63"/>
  <c r="U7" i="63" s="1"/>
  <c r="U7" i="61"/>
  <c r="AE7" i="64"/>
  <c r="AG7" i="64" s="1"/>
  <c r="AE7" i="63"/>
  <c r="AG7" i="63" s="1"/>
  <c r="AE7" i="65"/>
  <c r="AG7" i="65" s="1"/>
  <c r="AG7" i="61"/>
  <c r="AE7" i="62"/>
  <c r="AG7" i="62" s="1"/>
  <c r="AQ7" i="63"/>
  <c r="AS7" i="63" s="1"/>
  <c r="AS7" i="61"/>
  <c r="AQ7" i="62"/>
  <c r="AS7" i="62" s="1"/>
  <c r="AQ7" i="65"/>
  <c r="AS7" i="65" s="1"/>
  <c r="AQ7" i="64"/>
  <c r="AS7" i="64" s="1"/>
  <c r="AY7" i="61"/>
  <c r="AW7" i="63"/>
  <c r="AY7" i="63" s="1"/>
  <c r="AW7" i="65"/>
  <c r="AY7" i="65" s="1"/>
  <c r="AW7" i="62"/>
  <c r="AY7" i="62" s="1"/>
  <c r="AW7" i="64"/>
  <c r="AY7" i="64" s="1"/>
  <c r="Y7" i="65"/>
  <c r="AA7" i="65" s="1"/>
  <c r="AA7" i="61"/>
  <c r="Y7" i="62"/>
  <c r="AA7" i="62" s="1"/>
  <c r="Y7" i="63"/>
  <c r="AA7" i="63" s="1"/>
  <c r="Y7" i="64"/>
  <c r="AA7" i="64" s="1"/>
  <c r="AT7" i="61"/>
  <c r="AR7" i="63"/>
  <c r="AR7" i="64"/>
  <c r="AR7" i="62"/>
  <c r="H7" i="61"/>
  <c r="AR7" i="65"/>
  <c r="AF7" i="65"/>
  <c r="AF7" i="62"/>
  <c r="AF7" i="64"/>
  <c r="AF7" i="63"/>
  <c r="AH7" i="61"/>
  <c r="F7" i="61"/>
  <c r="Z7" i="62"/>
  <c r="Z7" i="64"/>
  <c r="AB7" i="61"/>
  <c r="Z7" i="65"/>
  <c r="Z7" i="63"/>
  <c r="D7" i="61"/>
  <c r="AX7" i="65"/>
  <c r="AX7" i="63"/>
  <c r="AZ7" i="61"/>
  <c r="E7" i="61"/>
  <c r="AX7" i="62"/>
  <c r="AX7" i="64"/>
  <c r="AN7" i="61"/>
  <c r="AL7" i="64"/>
  <c r="G7" i="61"/>
  <c r="AL7" i="65"/>
  <c r="AL7" i="63"/>
  <c r="AL7" i="62"/>
  <c r="T7" i="63"/>
  <c r="T7" i="65"/>
  <c r="T7" i="62"/>
  <c r="C7" i="61"/>
  <c r="T7" i="64"/>
  <c r="V7" i="61"/>
  <c r="W8" i="61" s="1"/>
  <c r="AT7" i="65" l="1"/>
  <c r="AU8" i="65" s="1"/>
  <c r="H7" i="65"/>
  <c r="AN7" i="65"/>
  <c r="G7" i="65"/>
  <c r="AZ7" i="65"/>
  <c r="E7" i="65"/>
  <c r="AH7" i="65"/>
  <c r="AI8" i="65" s="1"/>
  <c r="F7" i="65"/>
  <c r="V7" i="65"/>
  <c r="W8" i="65" s="1"/>
  <c r="C7" i="65"/>
  <c r="AB7" i="65"/>
  <c r="D7" i="65"/>
  <c r="AC8" i="61"/>
  <c r="V7" i="64"/>
  <c r="C7" i="64"/>
  <c r="AT7" i="64"/>
  <c r="AU8" i="64" s="1"/>
  <c r="H7" i="64"/>
  <c r="AB7" i="64"/>
  <c r="D7" i="64"/>
  <c r="AN7" i="64"/>
  <c r="AO8" i="64" s="1"/>
  <c r="G7" i="64"/>
  <c r="AO8" i="61"/>
  <c r="AH7" i="64"/>
  <c r="F7" i="64"/>
  <c r="AZ7" i="64"/>
  <c r="BA8" i="64" s="1"/>
  <c r="E7" i="64"/>
  <c r="AC8" i="65"/>
  <c r="AN7" i="63"/>
  <c r="AO8" i="63" s="1"/>
  <c r="G7" i="63"/>
  <c r="BA8" i="61"/>
  <c r="AO8" i="65"/>
  <c r="AZ7" i="63"/>
  <c r="BA8" i="63" s="1"/>
  <c r="E7" i="63"/>
  <c r="AH7" i="63"/>
  <c r="AI8" i="63" s="1"/>
  <c r="F7" i="63"/>
  <c r="V7" i="63"/>
  <c r="W8" i="63" s="1"/>
  <c r="C7" i="63"/>
  <c r="AB7" i="63"/>
  <c r="AC8" i="63" s="1"/>
  <c r="D7" i="63"/>
  <c r="AI8" i="64"/>
  <c r="AU8" i="61"/>
  <c r="B7" i="61"/>
  <c r="J7" i="61" s="1"/>
  <c r="L7" i="61" s="1"/>
  <c r="AT7" i="63"/>
  <c r="AU8" i="63" s="1"/>
  <c r="H7" i="63"/>
  <c r="AZ7" i="62"/>
  <c r="BA8" i="62" s="1"/>
  <c r="E7" i="62"/>
  <c r="AC8" i="64"/>
  <c r="AB7" i="62"/>
  <c r="AC8" i="62" s="1"/>
  <c r="D7" i="62"/>
  <c r="AH7" i="62"/>
  <c r="AI8" i="62" s="1"/>
  <c r="F7" i="62"/>
  <c r="AT7" i="62"/>
  <c r="AU8" i="62" s="1"/>
  <c r="H7" i="62"/>
  <c r="V7" i="62"/>
  <c r="W8" i="62" s="1"/>
  <c r="C7" i="62"/>
  <c r="AN7" i="62"/>
  <c r="AO8" i="62" s="1"/>
  <c r="G7" i="62"/>
  <c r="W8" i="64"/>
  <c r="BA8" i="65"/>
  <c r="AI8" i="61"/>
  <c r="B7" i="65" l="1"/>
  <c r="B7" i="64"/>
  <c r="I7" i="61"/>
  <c r="B7" i="63"/>
  <c r="K8" i="61"/>
  <c r="B7" i="62"/>
  <c r="J7" i="65" l="1"/>
  <c r="L7" i="65" s="1"/>
  <c r="K8" i="65" s="1"/>
  <c r="I7" i="65"/>
  <c r="I7" i="64"/>
  <c r="J7" i="64"/>
  <c r="L7" i="64" s="1"/>
  <c r="K8" i="64" s="1"/>
  <c r="J7" i="63"/>
  <c r="L7" i="63" s="1"/>
  <c r="K8" i="63" s="1"/>
  <c r="I7" i="63"/>
  <c r="J7" i="62"/>
  <c r="L7" i="62" s="1"/>
  <c r="I7" i="62"/>
  <c r="M7" i="61"/>
  <c r="M7" i="65" l="1"/>
  <c r="M7" i="64"/>
  <c r="M7" i="63"/>
  <c r="K8" i="62"/>
  <c r="J7" i="69"/>
  <c r="I7" i="67" l="1"/>
  <c r="J8" i="67" s="1"/>
  <c r="K8" i="69"/>
  <c r="M7" i="62"/>
  <c r="C8" i="69"/>
  <c r="C8" i="67" s="1"/>
  <c r="B8" i="69"/>
  <c r="B8" i="67" s="1"/>
  <c r="AQ8" i="61"/>
  <c r="D8" i="69"/>
  <c r="D8" i="67" s="1"/>
  <c r="F8" i="69"/>
  <c r="F8" i="67" s="1"/>
  <c r="AK8" i="61"/>
  <c r="E8" i="69"/>
  <c r="E8" i="67" s="1"/>
  <c r="H8" i="69"/>
  <c r="H8" i="67" s="1"/>
  <c r="AW8" i="61"/>
  <c r="Z8" i="61"/>
  <c r="S8" i="61"/>
  <c r="AR8" i="61"/>
  <c r="AF8" i="61"/>
  <c r="T8" i="61"/>
  <c r="Y8" i="61"/>
  <c r="G8" i="69"/>
  <c r="G8" i="67" s="1"/>
  <c r="AL8" i="61"/>
  <c r="AX8" i="61"/>
  <c r="AE8" i="61"/>
  <c r="AE8" i="62" l="1"/>
  <c r="AG8" i="62" s="1"/>
  <c r="AE8" i="65"/>
  <c r="AG8" i="65" s="1"/>
  <c r="AE8" i="63"/>
  <c r="AG8" i="63" s="1"/>
  <c r="AE8" i="64"/>
  <c r="AG8" i="64" s="1"/>
  <c r="AG8" i="61"/>
  <c r="S8" i="63"/>
  <c r="U8" i="63" s="1"/>
  <c r="U8" i="61"/>
  <c r="S8" i="64"/>
  <c r="U8" i="64" s="1"/>
  <c r="S8" i="65"/>
  <c r="U8" i="65" s="1"/>
  <c r="S8" i="62"/>
  <c r="U8" i="62" s="1"/>
  <c r="AQ8" i="64"/>
  <c r="AS8" i="64" s="1"/>
  <c r="AQ8" i="62"/>
  <c r="AS8" i="62" s="1"/>
  <c r="AQ8" i="63"/>
  <c r="AS8" i="63" s="1"/>
  <c r="AS8" i="61"/>
  <c r="AQ8" i="65"/>
  <c r="AS8" i="65" s="1"/>
  <c r="H8" i="61"/>
  <c r="AT8" i="61"/>
  <c r="AR8" i="64"/>
  <c r="AR8" i="63"/>
  <c r="AR8" i="65"/>
  <c r="AR8" i="62"/>
  <c r="AY8" i="61"/>
  <c r="AW8" i="62"/>
  <c r="AY8" i="62" s="1"/>
  <c r="AW8" i="64"/>
  <c r="AY8" i="64" s="1"/>
  <c r="AW8" i="65"/>
  <c r="AY8" i="65" s="1"/>
  <c r="AW8" i="63"/>
  <c r="AY8" i="63" s="1"/>
  <c r="AB8" i="61"/>
  <c r="Z8" i="65"/>
  <c r="Z8" i="62"/>
  <c r="Z8" i="63"/>
  <c r="D8" i="61"/>
  <c r="Z8" i="64"/>
  <c r="AF8" i="63"/>
  <c r="AF8" i="65"/>
  <c r="AF8" i="62"/>
  <c r="F8" i="61"/>
  <c r="AF8" i="64"/>
  <c r="AH8" i="61"/>
  <c r="AZ8" i="61"/>
  <c r="BA9" i="61" s="1"/>
  <c r="AX8" i="62"/>
  <c r="E8" i="61"/>
  <c r="AX8" i="64"/>
  <c r="AX8" i="63"/>
  <c r="AX8" i="65"/>
  <c r="G8" i="61"/>
  <c r="AL8" i="63"/>
  <c r="AL8" i="64"/>
  <c r="AN8" i="61"/>
  <c r="AL8" i="65"/>
  <c r="AL8" i="62"/>
  <c r="Y8" i="62"/>
  <c r="AA8" i="62" s="1"/>
  <c r="Y8" i="65"/>
  <c r="AA8" i="65" s="1"/>
  <c r="AA8" i="61"/>
  <c r="Y8" i="63"/>
  <c r="AA8" i="63" s="1"/>
  <c r="Y8" i="64"/>
  <c r="AA8" i="64" s="1"/>
  <c r="V8" i="61"/>
  <c r="W9" i="61" s="1"/>
  <c r="T8" i="65"/>
  <c r="T8" i="63"/>
  <c r="C8" i="61"/>
  <c r="T8" i="64"/>
  <c r="T8" i="62"/>
  <c r="AK8" i="63"/>
  <c r="AM8" i="63" s="1"/>
  <c r="AK8" i="65"/>
  <c r="AM8" i="65" s="1"/>
  <c r="AK8" i="64"/>
  <c r="AM8" i="64" s="1"/>
  <c r="AK8" i="62"/>
  <c r="AM8" i="62" s="1"/>
  <c r="AM8" i="61"/>
  <c r="AN8" i="65" l="1"/>
  <c r="G8" i="65"/>
  <c r="AZ8" i="65"/>
  <c r="BA9" i="65" s="1"/>
  <c r="E8" i="65"/>
  <c r="AB8" i="65"/>
  <c r="D8" i="65"/>
  <c r="AT8" i="65"/>
  <c r="AU9" i="65" s="1"/>
  <c r="H8" i="65"/>
  <c r="V8" i="65"/>
  <c r="W9" i="65" s="1"/>
  <c r="C8" i="65"/>
  <c r="AH8" i="65"/>
  <c r="AI9" i="65" s="1"/>
  <c r="F8" i="65"/>
  <c r="AI9" i="61"/>
  <c r="AB8" i="64"/>
  <c r="AC9" i="64" s="1"/>
  <c r="D8" i="64"/>
  <c r="AH8" i="64"/>
  <c r="AI9" i="64" s="1"/>
  <c r="F8" i="64"/>
  <c r="V8" i="64"/>
  <c r="W9" i="64" s="1"/>
  <c r="C8" i="64"/>
  <c r="AZ8" i="64"/>
  <c r="BA9" i="64" s="1"/>
  <c r="E8" i="64"/>
  <c r="AT8" i="64"/>
  <c r="H8" i="64"/>
  <c r="AN8" i="64"/>
  <c r="AO9" i="64" s="1"/>
  <c r="G8" i="64"/>
  <c r="AO9" i="61"/>
  <c r="AN8" i="63"/>
  <c r="AO9" i="63" s="1"/>
  <c r="G8" i="63"/>
  <c r="AB8" i="63"/>
  <c r="AC9" i="63" s="1"/>
  <c r="D8" i="63"/>
  <c r="AZ8" i="63"/>
  <c r="BA9" i="63" s="1"/>
  <c r="E8" i="63"/>
  <c r="V8" i="63"/>
  <c r="W9" i="63" s="1"/>
  <c r="C8" i="63"/>
  <c r="AT8" i="63"/>
  <c r="AU9" i="63" s="1"/>
  <c r="H8" i="63"/>
  <c r="AH8" i="63"/>
  <c r="AI9" i="63" s="1"/>
  <c r="F8" i="63"/>
  <c r="V8" i="62"/>
  <c r="W9" i="62" s="1"/>
  <c r="C8" i="62"/>
  <c r="AB8" i="62"/>
  <c r="AC9" i="62" s="1"/>
  <c r="D8" i="62"/>
  <c r="AT8" i="62"/>
  <c r="AU9" i="62" s="1"/>
  <c r="H8" i="62"/>
  <c r="AC9" i="65"/>
  <c r="AH8" i="62"/>
  <c r="AI9" i="62" s="1"/>
  <c r="F8" i="62"/>
  <c r="AC9" i="61"/>
  <c r="E8" i="62"/>
  <c r="AZ8" i="62"/>
  <c r="BA9" i="62" s="1"/>
  <c r="B8" i="61"/>
  <c r="AN8" i="62"/>
  <c r="AO9" i="62" s="1"/>
  <c r="G8" i="62"/>
  <c r="AU9" i="64"/>
  <c r="AO9" i="65"/>
  <c r="AU9" i="61"/>
  <c r="B8" i="65" l="1"/>
  <c r="B8" i="64"/>
  <c r="B8" i="63"/>
  <c r="J8" i="63" s="1"/>
  <c r="L8" i="63" s="1"/>
  <c r="K9" i="63" s="1"/>
  <c r="B8" i="62"/>
  <c r="I8" i="61"/>
  <c r="J8" i="61"/>
  <c r="L8" i="61" s="1"/>
  <c r="J8" i="65" l="1"/>
  <c r="L8" i="65" s="1"/>
  <c r="K9" i="65" s="1"/>
  <c r="I8" i="65"/>
  <c r="I8" i="63"/>
  <c r="J8" i="64"/>
  <c r="L8" i="64" s="1"/>
  <c r="K9" i="64" s="1"/>
  <c r="I8" i="64"/>
  <c r="M8" i="63"/>
  <c r="K9" i="61"/>
  <c r="J8" i="62"/>
  <c r="L8" i="62" s="1"/>
  <c r="K9" i="62" s="1"/>
  <c r="M8" i="62" s="1"/>
  <c r="I8" i="62"/>
  <c r="M8" i="65" l="1"/>
  <c r="M8" i="64"/>
  <c r="J8" i="69"/>
  <c r="AE9" i="61"/>
  <c r="T9" i="61"/>
  <c r="Z9" i="61"/>
  <c r="F9" i="69"/>
  <c r="F9" i="67" s="1"/>
  <c r="E9" i="69"/>
  <c r="E9" i="67" s="1"/>
  <c r="D9" i="69"/>
  <c r="D9" i="67" s="1"/>
  <c r="H9" i="69"/>
  <c r="H9" i="67" s="1"/>
  <c r="S9" i="61"/>
  <c r="AK9" i="61"/>
  <c r="Y9" i="61"/>
  <c r="C9" i="69"/>
  <c r="C9" i="67" s="1"/>
  <c r="B9" i="69"/>
  <c r="B9" i="67" s="1"/>
  <c r="AF9" i="61"/>
  <c r="AL9" i="61"/>
  <c r="M8" i="61"/>
  <c r="G9" i="69"/>
  <c r="G9" i="67" s="1"/>
  <c r="AX9" i="61"/>
  <c r="AQ9" i="61"/>
  <c r="AR9" i="61"/>
  <c r="AW9" i="61"/>
  <c r="AL9" i="65" l="1"/>
  <c r="AL9" i="62"/>
  <c r="AL9" i="64"/>
  <c r="AN9" i="61"/>
  <c r="AL9" i="63"/>
  <c r="G9" i="61"/>
  <c r="Z9" i="65"/>
  <c r="Z9" i="63"/>
  <c r="Z9" i="62"/>
  <c r="AB9" i="61"/>
  <c r="D9" i="61"/>
  <c r="Z9" i="64"/>
  <c r="T9" i="65"/>
  <c r="C9" i="61"/>
  <c r="T9" i="64"/>
  <c r="T9" i="63"/>
  <c r="T9" i="62"/>
  <c r="V9" i="61"/>
  <c r="AF9" i="65"/>
  <c r="AF9" i="64"/>
  <c r="AF9" i="62"/>
  <c r="F9" i="61"/>
  <c r="AF9" i="63"/>
  <c r="AH9" i="61"/>
  <c r="AQ9" i="63"/>
  <c r="AS9" i="63" s="1"/>
  <c r="AQ9" i="64"/>
  <c r="AS9" i="64" s="1"/>
  <c r="AQ9" i="62"/>
  <c r="AS9" i="62" s="1"/>
  <c r="AQ9" i="65"/>
  <c r="AS9" i="65" s="1"/>
  <c r="AS9" i="61"/>
  <c r="AA9" i="61"/>
  <c r="Y9" i="64"/>
  <c r="AA9" i="64" s="1"/>
  <c r="Y9" i="65"/>
  <c r="AA9" i="65" s="1"/>
  <c r="Y9" i="63"/>
  <c r="AA9" i="63" s="1"/>
  <c r="Y9" i="62"/>
  <c r="AA9" i="62" s="1"/>
  <c r="AX9" i="64"/>
  <c r="AX9" i="63"/>
  <c r="E9" i="61"/>
  <c r="AX9" i="62"/>
  <c r="AZ9" i="61"/>
  <c r="AX9" i="65"/>
  <c r="AM9" i="61"/>
  <c r="AK9" i="65"/>
  <c r="AM9" i="65" s="1"/>
  <c r="AK9" i="62"/>
  <c r="AM9" i="62" s="1"/>
  <c r="AK9" i="63"/>
  <c r="AM9" i="63" s="1"/>
  <c r="AK9" i="64"/>
  <c r="AM9" i="64" s="1"/>
  <c r="AE9" i="62"/>
  <c r="AG9" i="62" s="1"/>
  <c r="AE9" i="63"/>
  <c r="AG9" i="63" s="1"/>
  <c r="AG9" i="61"/>
  <c r="AE9" i="64"/>
  <c r="AG9" i="64" s="1"/>
  <c r="AE9" i="65"/>
  <c r="AG9" i="65" s="1"/>
  <c r="AW9" i="65"/>
  <c r="AY9" i="65" s="1"/>
  <c r="AW9" i="62"/>
  <c r="AY9" i="62" s="1"/>
  <c r="AW9" i="64"/>
  <c r="AY9" i="64" s="1"/>
  <c r="AW9" i="63"/>
  <c r="AY9" i="63" s="1"/>
  <c r="AY9" i="61"/>
  <c r="AR9" i="65"/>
  <c r="H9" i="61"/>
  <c r="AR9" i="63"/>
  <c r="AR9" i="62"/>
  <c r="AR9" i="64"/>
  <c r="AT9" i="61"/>
  <c r="S9" i="63"/>
  <c r="U9" i="63" s="1"/>
  <c r="S9" i="64"/>
  <c r="U9" i="64" s="1"/>
  <c r="S9" i="62"/>
  <c r="U9" i="62" s="1"/>
  <c r="U9" i="61"/>
  <c r="S9" i="65"/>
  <c r="U9" i="65" s="1"/>
  <c r="K9" i="69"/>
  <c r="I8" i="67"/>
  <c r="J9" i="67" s="1"/>
  <c r="AH9" i="65" l="1"/>
  <c r="F9" i="65"/>
  <c r="AN9" i="65"/>
  <c r="G9" i="65"/>
  <c r="AT9" i="65"/>
  <c r="AU10" i="65" s="1"/>
  <c r="H9" i="65"/>
  <c r="AZ9" i="65"/>
  <c r="BA10" i="65" s="1"/>
  <c r="E9" i="65"/>
  <c r="AB9" i="65"/>
  <c r="AC10" i="65" s="1"/>
  <c r="D9" i="65"/>
  <c r="V9" i="65"/>
  <c r="C9" i="65"/>
  <c r="AZ9" i="64"/>
  <c r="E9" i="64"/>
  <c r="V9" i="64"/>
  <c r="W10" i="64" s="1"/>
  <c r="C9" i="64"/>
  <c r="AN9" i="64"/>
  <c r="AO10" i="64" s="1"/>
  <c r="G9" i="64"/>
  <c r="AT9" i="64"/>
  <c r="AU10" i="64" s="1"/>
  <c r="H9" i="64"/>
  <c r="AH9" i="64"/>
  <c r="AI10" i="64" s="1"/>
  <c r="F9" i="64"/>
  <c r="AB9" i="64"/>
  <c r="AC10" i="64" s="1"/>
  <c r="D9" i="64"/>
  <c r="AO10" i="61"/>
  <c r="AB9" i="63"/>
  <c r="AC10" i="63" s="1"/>
  <c r="D9" i="63"/>
  <c r="AH9" i="63"/>
  <c r="F9" i="63"/>
  <c r="AN9" i="63"/>
  <c r="AO10" i="63" s="1"/>
  <c r="G9" i="63"/>
  <c r="AI10" i="65"/>
  <c r="V9" i="63"/>
  <c r="W10" i="63" s="1"/>
  <c r="C9" i="63"/>
  <c r="AT9" i="63"/>
  <c r="AU10" i="63" s="1"/>
  <c r="H9" i="63"/>
  <c r="AZ9" i="63"/>
  <c r="BA10" i="63" s="1"/>
  <c r="E9" i="63"/>
  <c r="AO10" i="65"/>
  <c r="AI10" i="61"/>
  <c r="AI10" i="63"/>
  <c r="E9" i="62"/>
  <c r="AZ9" i="62"/>
  <c r="BA10" i="62" s="1"/>
  <c r="B9" i="61"/>
  <c r="AU10" i="61"/>
  <c r="F9" i="62"/>
  <c r="AH9" i="62"/>
  <c r="AI10" i="62" s="1"/>
  <c r="W10" i="65"/>
  <c r="AT9" i="62"/>
  <c r="AU10" i="62" s="1"/>
  <c r="H9" i="62"/>
  <c r="BA10" i="64"/>
  <c r="BA10" i="61"/>
  <c r="W10" i="61"/>
  <c r="AC10" i="61"/>
  <c r="AN9" i="62"/>
  <c r="AO10" i="62" s="1"/>
  <c r="G9" i="62"/>
  <c r="C9" i="62"/>
  <c r="V9" i="62"/>
  <c r="W10" i="62" s="1"/>
  <c r="AB9" i="62"/>
  <c r="AC10" i="62" s="1"/>
  <c r="D9" i="62"/>
  <c r="B9" i="65" l="1"/>
  <c r="B9" i="64"/>
  <c r="B9" i="63"/>
  <c r="I9" i="61"/>
  <c r="J9" i="61"/>
  <c r="L9" i="61" s="1"/>
  <c r="B9" i="62"/>
  <c r="J9" i="65" l="1"/>
  <c r="L9" i="65" s="1"/>
  <c r="K10" i="65" s="1"/>
  <c r="I9" i="65"/>
  <c r="J9" i="64"/>
  <c r="L9" i="64" s="1"/>
  <c r="K10" i="64" s="1"/>
  <c r="I9" i="64"/>
  <c r="I9" i="63"/>
  <c r="J9" i="63"/>
  <c r="L9" i="63" s="1"/>
  <c r="K10" i="63" s="1"/>
  <c r="I9" i="62"/>
  <c r="J9" i="62"/>
  <c r="L9" i="62" s="1"/>
  <c r="K10" i="62" s="1"/>
  <c r="M9" i="62" s="1"/>
  <c r="K10" i="61"/>
  <c r="M9" i="65" l="1"/>
  <c r="M9" i="64"/>
  <c r="M9" i="63"/>
  <c r="J9" i="69"/>
  <c r="E10" i="69"/>
  <c r="E10" i="67" s="1"/>
  <c r="S10" i="61"/>
  <c r="AQ10" i="61"/>
  <c r="H10" i="69"/>
  <c r="H10" i="67" s="1"/>
  <c r="AK10" i="61"/>
  <c r="M9" i="61"/>
  <c r="Z10" i="61"/>
  <c r="AE10" i="61"/>
  <c r="AF10" i="61"/>
  <c r="AX10" i="61"/>
  <c r="AW10" i="61"/>
  <c r="G10" i="69"/>
  <c r="G10" i="67" s="1"/>
  <c r="AR10" i="61"/>
  <c r="B10" i="69"/>
  <c r="B10" i="67" s="1"/>
  <c r="AL10" i="61"/>
  <c r="D10" i="69"/>
  <c r="D10" i="67" s="1"/>
  <c r="Y10" i="61"/>
  <c r="F10" i="69"/>
  <c r="F10" i="67" s="1"/>
  <c r="C10" i="69"/>
  <c r="C10" i="67" s="1"/>
  <c r="T10" i="61"/>
  <c r="AL10" i="63" l="1"/>
  <c r="G10" i="61"/>
  <c r="AN10" i="61"/>
  <c r="AL10" i="62"/>
  <c r="AL10" i="65"/>
  <c r="AL10" i="64"/>
  <c r="AK10" i="65"/>
  <c r="AM10" i="65" s="1"/>
  <c r="AM10" i="61"/>
  <c r="AK10" i="64"/>
  <c r="AM10" i="64" s="1"/>
  <c r="AK10" i="62"/>
  <c r="AM10" i="62" s="1"/>
  <c r="AK10" i="63"/>
  <c r="AM10" i="63" s="1"/>
  <c r="V10" i="61"/>
  <c r="C10" i="61"/>
  <c r="T10" i="63"/>
  <c r="T10" i="64"/>
  <c r="T10" i="65"/>
  <c r="T10" i="62"/>
  <c r="AS10" i="61"/>
  <c r="AQ10" i="63"/>
  <c r="AS10" i="63" s="1"/>
  <c r="AQ10" i="65"/>
  <c r="AS10" i="65" s="1"/>
  <c r="AQ10" i="64"/>
  <c r="AS10" i="64" s="1"/>
  <c r="AQ10" i="62"/>
  <c r="AS10" i="62" s="1"/>
  <c r="S10" i="65"/>
  <c r="U10" i="65" s="1"/>
  <c r="S10" i="64"/>
  <c r="U10" i="64" s="1"/>
  <c r="S10" i="63"/>
  <c r="U10" i="63" s="1"/>
  <c r="U10" i="61"/>
  <c r="S10" i="62"/>
  <c r="U10" i="62" s="1"/>
  <c r="AW10" i="63"/>
  <c r="AY10" i="63" s="1"/>
  <c r="AW10" i="65"/>
  <c r="AY10" i="65" s="1"/>
  <c r="AW10" i="62"/>
  <c r="AY10" i="62" s="1"/>
  <c r="AW10" i="64"/>
  <c r="AY10" i="64" s="1"/>
  <c r="AY10" i="61"/>
  <c r="E10" i="61"/>
  <c r="AX10" i="65"/>
  <c r="AX10" i="64"/>
  <c r="AZ10" i="61"/>
  <c r="AX10" i="62"/>
  <c r="AX10" i="63"/>
  <c r="Y10" i="64"/>
  <c r="AA10" i="64" s="1"/>
  <c r="Y10" i="62"/>
  <c r="AA10" i="62" s="1"/>
  <c r="Y10" i="63"/>
  <c r="AA10" i="63" s="1"/>
  <c r="AA10" i="61"/>
  <c r="Y10" i="65"/>
  <c r="AA10" i="65" s="1"/>
  <c r="AF10" i="64"/>
  <c r="AH10" i="61"/>
  <c r="F10" i="61"/>
  <c r="AF10" i="62"/>
  <c r="AF10" i="63"/>
  <c r="AF10" i="65"/>
  <c r="Z10" i="65"/>
  <c r="Z10" i="62"/>
  <c r="Z10" i="64"/>
  <c r="Z10" i="63"/>
  <c r="D10" i="61"/>
  <c r="AB10" i="61"/>
  <c r="AR10" i="62"/>
  <c r="AR10" i="65"/>
  <c r="AR10" i="64"/>
  <c r="H10" i="61"/>
  <c r="AR10" i="63"/>
  <c r="AT10" i="61"/>
  <c r="AE10" i="62"/>
  <c r="AG10" i="62" s="1"/>
  <c r="AE10" i="64"/>
  <c r="AG10" i="64" s="1"/>
  <c r="AE10" i="65"/>
  <c r="AG10" i="65" s="1"/>
  <c r="AG10" i="61"/>
  <c r="AE10" i="63"/>
  <c r="AG10" i="63" s="1"/>
  <c r="I9" i="67"/>
  <c r="J10" i="67" s="1"/>
  <c r="K10" i="69"/>
  <c r="V10" i="65" l="1"/>
  <c r="W11" i="65" s="1"/>
  <c r="C10" i="65"/>
  <c r="AN10" i="65"/>
  <c r="G10" i="65"/>
  <c r="AZ10" i="65"/>
  <c r="BA11" i="65" s="1"/>
  <c r="E10" i="65"/>
  <c r="AH10" i="65"/>
  <c r="F10" i="65"/>
  <c r="AB10" i="65"/>
  <c r="D10" i="65"/>
  <c r="AT10" i="65"/>
  <c r="H10" i="65"/>
  <c r="V10" i="64"/>
  <c r="W11" i="64" s="1"/>
  <c r="C10" i="64"/>
  <c r="AN10" i="64"/>
  <c r="AO11" i="64" s="1"/>
  <c r="G10" i="64"/>
  <c r="AB10" i="64"/>
  <c r="AC11" i="64" s="1"/>
  <c r="D10" i="64"/>
  <c r="AH10" i="64"/>
  <c r="AI11" i="64" s="1"/>
  <c r="F10" i="64"/>
  <c r="AT10" i="64"/>
  <c r="H10" i="64"/>
  <c r="AZ10" i="64"/>
  <c r="E10" i="64"/>
  <c r="AH10" i="63"/>
  <c r="AI11" i="63" s="1"/>
  <c r="F10" i="63"/>
  <c r="AC11" i="61"/>
  <c r="AZ10" i="63"/>
  <c r="BA11" i="63" s="1"/>
  <c r="E10" i="63"/>
  <c r="AB10" i="63"/>
  <c r="AC11" i="63" s="1"/>
  <c r="D10" i="63"/>
  <c r="AT10" i="63"/>
  <c r="AU11" i="63" s="1"/>
  <c r="H10" i="63"/>
  <c r="W11" i="61"/>
  <c r="AN10" i="63"/>
  <c r="AO11" i="63" s="1"/>
  <c r="G10" i="63"/>
  <c r="V10" i="63"/>
  <c r="W11" i="63" s="1"/>
  <c r="C10" i="63"/>
  <c r="AU11" i="61"/>
  <c r="F10" i="62"/>
  <c r="AH10" i="62"/>
  <c r="AI11" i="62" s="1"/>
  <c r="AI11" i="61"/>
  <c r="AZ10" i="62"/>
  <c r="BA11" i="62" s="1"/>
  <c r="E10" i="62"/>
  <c r="B10" i="61"/>
  <c r="AO11" i="65"/>
  <c r="AT10" i="62"/>
  <c r="AU11" i="62" s="1"/>
  <c r="H10" i="62"/>
  <c r="AO11" i="61"/>
  <c r="BA11" i="61"/>
  <c r="AN10" i="62"/>
  <c r="AO11" i="62" s="1"/>
  <c r="G10" i="62"/>
  <c r="AB10" i="62"/>
  <c r="AC11" i="62" s="1"/>
  <c r="D10" i="62"/>
  <c r="BA11" i="64"/>
  <c r="AU11" i="64"/>
  <c r="AC11" i="65"/>
  <c r="AU11" i="65"/>
  <c r="AI11" i="65"/>
  <c r="V10" i="62"/>
  <c r="W11" i="62" s="1"/>
  <c r="C10" i="62"/>
  <c r="B10" i="65" l="1"/>
  <c r="B10" i="64"/>
  <c r="B10" i="63"/>
  <c r="I10" i="61"/>
  <c r="J10" i="61"/>
  <c r="L10" i="61" s="1"/>
  <c r="B10" i="62"/>
  <c r="I10" i="65" l="1"/>
  <c r="J10" i="65"/>
  <c r="L10" i="65" s="1"/>
  <c r="K11" i="65" s="1"/>
  <c r="J10" i="64"/>
  <c r="L10" i="64" s="1"/>
  <c r="K11" i="64" s="1"/>
  <c r="I10" i="64"/>
  <c r="J10" i="63"/>
  <c r="L10" i="63" s="1"/>
  <c r="K11" i="63" s="1"/>
  <c r="I10" i="63"/>
  <c r="I10" i="62"/>
  <c r="J10" i="62"/>
  <c r="L10" i="62" s="1"/>
  <c r="K11" i="62" s="1"/>
  <c r="M10" i="62" s="1"/>
  <c r="K11" i="61"/>
  <c r="M10" i="65" l="1"/>
  <c r="M10" i="64"/>
  <c r="M10" i="63"/>
  <c r="J10" i="69"/>
  <c r="AQ11" i="61"/>
  <c r="S11" i="61"/>
  <c r="Y11" i="61"/>
  <c r="B11" i="69"/>
  <c r="B11" i="67" s="1"/>
  <c r="AE11" i="61"/>
  <c r="F11" i="69"/>
  <c r="F11" i="67" s="1"/>
  <c r="E11" i="69"/>
  <c r="E11" i="67" s="1"/>
  <c r="C11" i="69"/>
  <c r="C11" i="67" s="1"/>
  <c r="AW11" i="61"/>
  <c r="AK11" i="61"/>
  <c r="D11" i="69"/>
  <c r="D11" i="67" s="1"/>
  <c r="AF11" i="61"/>
  <c r="T11" i="61"/>
  <c r="AX11" i="61"/>
  <c r="AR11" i="61"/>
  <c r="M10" i="61"/>
  <c r="AL11" i="61"/>
  <c r="Z11" i="61"/>
  <c r="G11" i="69"/>
  <c r="G11" i="67" s="1"/>
  <c r="H11" i="69"/>
  <c r="H11" i="67" s="1"/>
  <c r="H11" i="61" l="1"/>
  <c r="AR11" i="62"/>
  <c r="AR11" i="63"/>
  <c r="AR11" i="65"/>
  <c r="AT11" i="61"/>
  <c r="AR11" i="64"/>
  <c r="E11" i="61"/>
  <c r="AX11" i="62"/>
  <c r="AX11" i="65"/>
  <c r="AZ11" i="61"/>
  <c r="AX11" i="63"/>
  <c r="AX11" i="64"/>
  <c r="T11" i="63"/>
  <c r="T11" i="64"/>
  <c r="C11" i="61"/>
  <c r="V11" i="61"/>
  <c r="T11" i="62"/>
  <c r="T11" i="65"/>
  <c r="AE11" i="64"/>
  <c r="AG11" i="64" s="1"/>
  <c r="AE11" i="65"/>
  <c r="AG11" i="65" s="1"/>
  <c r="AE11" i="63"/>
  <c r="AG11" i="63" s="1"/>
  <c r="AE11" i="62"/>
  <c r="AG11" i="62" s="1"/>
  <c r="AG11" i="61"/>
  <c r="Y11" i="62"/>
  <c r="AA11" i="62" s="1"/>
  <c r="AA11" i="61"/>
  <c r="Y11" i="63"/>
  <c r="AA11" i="63" s="1"/>
  <c r="Y11" i="65"/>
  <c r="AA11" i="65" s="1"/>
  <c r="Y11" i="64"/>
  <c r="AA11" i="64" s="1"/>
  <c r="AK11" i="62"/>
  <c r="AM11" i="62" s="1"/>
  <c r="AM11" i="61"/>
  <c r="AK11" i="63"/>
  <c r="AM11" i="63" s="1"/>
  <c r="AK11" i="65"/>
  <c r="AM11" i="65" s="1"/>
  <c r="AK11" i="64"/>
  <c r="AM11" i="64" s="1"/>
  <c r="S11" i="65"/>
  <c r="U11" i="65" s="1"/>
  <c r="U11" i="61"/>
  <c r="S11" i="62"/>
  <c r="U11" i="62" s="1"/>
  <c r="S11" i="64"/>
  <c r="U11" i="64" s="1"/>
  <c r="S11" i="63"/>
  <c r="U11" i="63" s="1"/>
  <c r="AL11" i="64"/>
  <c r="AN11" i="61"/>
  <c r="AL11" i="62"/>
  <c r="G11" i="61"/>
  <c r="AL11" i="63"/>
  <c r="AL11" i="65"/>
  <c r="AW11" i="62"/>
  <c r="AY11" i="62" s="1"/>
  <c r="AW11" i="65"/>
  <c r="AY11" i="65" s="1"/>
  <c r="AW11" i="63"/>
  <c r="AY11" i="63" s="1"/>
  <c r="AW11" i="64"/>
  <c r="AY11" i="64" s="1"/>
  <c r="AY11" i="61"/>
  <c r="AQ11" i="63"/>
  <c r="AS11" i="63" s="1"/>
  <c r="AQ11" i="62"/>
  <c r="AS11" i="62" s="1"/>
  <c r="AQ11" i="65"/>
  <c r="AS11" i="65" s="1"/>
  <c r="AQ11" i="64"/>
  <c r="AS11" i="64" s="1"/>
  <c r="AS11" i="61"/>
  <c r="AF11" i="63"/>
  <c r="AH11" i="61"/>
  <c r="AF11" i="64"/>
  <c r="F11" i="61"/>
  <c r="AF11" i="62"/>
  <c r="AF11" i="65"/>
  <c r="AB11" i="61"/>
  <c r="Z11" i="63"/>
  <c r="Z11" i="64"/>
  <c r="Z11" i="65"/>
  <c r="D11" i="61"/>
  <c r="Z11" i="62"/>
  <c r="I10" i="67"/>
  <c r="J11" i="67" s="1"/>
  <c r="K11" i="69"/>
  <c r="AZ11" i="65" l="1"/>
  <c r="BA12" i="65" s="1"/>
  <c r="E11" i="65"/>
  <c r="V11" i="65"/>
  <c r="C11" i="65"/>
  <c r="AB11" i="65"/>
  <c r="D11" i="65"/>
  <c r="AH11" i="65"/>
  <c r="AI12" i="65" s="1"/>
  <c r="F11" i="65"/>
  <c r="AN11" i="65"/>
  <c r="G11" i="65"/>
  <c r="AT11" i="65"/>
  <c r="H11" i="65"/>
  <c r="AH11" i="64"/>
  <c r="AI12" i="64" s="1"/>
  <c r="F11" i="64"/>
  <c r="AB11" i="64"/>
  <c r="AC12" i="64" s="1"/>
  <c r="D11" i="64"/>
  <c r="AN11" i="64"/>
  <c r="AO12" i="64" s="1"/>
  <c r="G11" i="64"/>
  <c r="AC12" i="61"/>
  <c r="V11" i="64"/>
  <c r="W12" i="64" s="1"/>
  <c r="C11" i="64"/>
  <c r="AT11" i="64"/>
  <c r="H11" i="64"/>
  <c r="AZ11" i="64"/>
  <c r="BA12" i="64" s="1"/>
  <c r="E11" i="64"/>
  <c r="AN11" i="63"/>
  <c r="AO12" i="63" s="1"/>
  <c r="G11" i="63"/>
  <c r="AZ11" i="63"/>
  <c r="BA12" i="63" s="1"/>
  <c r="E11" i="63"/>
  <c r="AC12" i="65"/>
  <c r="AI12" i="61"/>
  <c r="AO12" i="61"/>
  <c r="W12" i="61"/>
  <c r="AB11" i="63"/>
  <c r="AC12" i="63" s="1"/>
  <c r="D11" i="63"/>
  <c r="AU12" i="64"/>
  <c r="AT11" i="63"/>
  <c r="AU12" i="63" s="1"/>
  <c r="H11" i="63"/>
  <c r="AH11" i="63"/>
  <c r="AI12" i="63" s="1"/>
  <c r="F11" i="63"/>
  <c r="V11" i="63"/>
  <c r="W12" i="63" s="1"/>
  <c r="C11" i="63"/>
  <c r="B11" i="61"/>
  <c r="I11" i="61" s="1"/>
  <c r="AO12" i="65"/>
  <c r="AB11" i="62"/>
  <c r="AC12" i="62" s="1"/>
  <c r="D11" i="62"/>
  <c r="W12" i="65"/>
  <c r="BA12" i="61"/>
  <c r="AT11" i="62"/>
  <c r="AU12" i="62" s="1"/>
  <c r="H11" i="62"/>
  <c r="E11" i="62"/>
  <c r="AZ11" i="62"/>
  <c r="BA12" i="62" s="1"/>
  <c r="AU12" i="61"/>
  <c r="AU12" i="65"/>
  <c r="F11" i="62"/>
  <c r="AH11" i="62"/>
  <c r="AI12" i="62" s="1"/>
  <c r="G11" i="62"/>
  <c r="AN11" i="62"/>
  <c r="AO12" i="62" s="1"/>
  <c r="V11" i="62"/>
  <c r="W12" i="62" s="1"/>
  <c r="C11" i="62"/>
  <c r="B11" i="65" l="1"/>
  <c r="J11" i="61"/>
  <c r="L11" i="61" s="1"/>
  <c r="K12" i="61" s="1"/>
  <c r="B11" i="64"/>
  <c r="B11" i="63"/>
  <c r="B11" i="62"/>
  <c r="J11" i="62" s="1"/>
  <c r="L11" i="62" s="1"/>
  <c r="K12" i="62" s="1"/>
  <c r="M11" i="62" s="1"/>
  <c r="J11" i="65" l="1"/>
  <c r="L11" i="65" s="1"/>
  <c r="K12" i="65" s="1"/>
  <c r="I11" i="65"/>
  <c r="I11" i="62"/>
  <c r="J11" i="64"/>
  <c r="L11" i="64" s="1"/>
  <c r="K12" i="64" s="1"/>
  <c r="I11" i="64"/>
  <c r="J11" i="63"/>
  <c r="L11" i="63" s="1"/>
  <c r="K12" i="63" s="1"/>
  <c r="I11" i="63"/>
  <c r="M11" i="61"/>
  <c r="AF12" i="61" l="1"/>
  <c r="M11" i="65"/>
  <c r="AQ12" i="61"/>
  <c r="AL12" i="61"/>
  <c r="AL12" i="62" s="1"/>
  <c r="B12" i="69"/>
  <c r="B12" i="67" s="1"/>
  <c r="T12" i="61"/>
  <c r="V12" i="61" s="1"/>
  <c r="H12" i="69"/>
  <c r="H12" i="67" s="1"/>
  <c r="E12" i="69"/>
  <c r="E12" i="67" s="1"/>
  <c r="AR12" i="61"/>
  <c r="H12" i="61" s="1"/>
  <c r="S12" i="61"/>
  <c r="S12" i="63" s="1"/>
  <c r="U12" i="63" s="1"/>
  <c r="Y12" i="61"/>
  <c r="AX12" i="61"/>
  <c r="AX12" i="64" s="1"/>
  <c r="D12" i="69"/>
  <c r="D12" i="67" s="1"/>
  <c r="AK12" i="61"/>
  <c r="AM12" i="61" s="1"/>
  <c r="F12" i="69"/>
  <c r="F12" i="67" s="1"/>
  <c r="J11" i="69"/>
  <c r="K12" i="69" s="1"/>
  <c r="AW12" i="61"/>
  <c r="AW12" i="63" s="1"/>
  <c r="AY12" i="63" s="1"/>
  <c r="G12" i="69"/>
  <c r="G12" i="67" s="1"/>
  <c r="Z12" i="61"/>
  <c r="D12" i="61" s="1"/>
  <c r="AE12" i="61"/>
  <c r="AE12" i="62" s="1"/>
  <c r="AG12" i="62" s="1"/>
  <c r="C12" i="69"/>
  <c r="C12" i="67" s="1"/>
  <c r="M11" i="64"/>
  <c r="M11" i="63"/>
  <c r="AR12" i="62"/>
  <c r="AT12" i="61"/>
  <c r="AL12" i="64"/>
  <c r="AL12" i="63"/>
  <c r="AN12" i="61"/>
  <c r="AL12" i="65"/>
  <c r="AF12" i="65"/>
  <c r="F12" i="61"/>
  <c r="AF12" i="64"/>
  <c r="AF12" i="62"/>
  <c r="AH12" i="61"/>
  <c r="AF12" i="63"/>
  <c r="AX12" i="62"/>
  <c r="AX12" i="65"/>
  <c r="U12" i="61"/>
  <c r="Z12" i="65"/>
  <c r="Z12" i="63"/>
  <c r="Z12" i="64"/>
  <c r="Z12" i="62"/>
  <c r="AB12" i="61"/>
  <c r="AE12" i="63"/>
  <c r="AG12" i="63" s="1"/>
  <c r="AG12" i="61"/>
  <c r="AE12" i="65"/>
  <c r="AG12" i="65" s="1"/>
  <c r="Y12" i="64"/>
  <c r="AA12" i="64" s="1"/>
  <c r="Y12" i="63"/>
  <c r="AA12" i="63" s="1"/>
  <c r="Y12" i="65"/>
  <c r="AA12" i="65" s="1"/>
  <c r="AA12" i="61"/>
  <c r="Y12" i="62"/>
  <c r="AA12" i="62" s="1"/>
  <c r="AQ12" i="64"/>
  <c r="AS12" i="64" s="1"/>
  <c r="AQ12" i="65"/>
  <c r="AS12" i="65" s="1"/>
  <c r="AQ12" i="62"/>
  <c r="AS12" i="62" s="1"/>
  <c r="AQ12" i="63"/>
  <c r="AS12" i="63" s="1"/>
  <c r="AS12" i="61"/>
  <c r="AZ12" i="65" l="1"/>
  <c r="E12" i="65"/>
  <c r="AZ12" i="61"/>
  <c r="AK12" i="63"/>
  <c r="AM12" i="63" s="1"/>
  <c r="E12" i="61"/>
  <c r="AK12" i="64"/>
  <c r="AM12" i="64" s="1"/>
  <c r="G12" i="61"/>
  <c r="AH12" i="65"/>
  <c r="F12" i="65"/>
  <c r="AX12" i="63"/>
  <c r="AZ12" i="63" s="1"/>
  <c r="BA13" i="63" s="1"/>
  <c r="T12" i="62"/>
  <c r="C12" i="62" s="1"/>
  <c r="T12" i="63"/>
  <c r="V12" i="63" s="1"/>
  <c r="W13" i="63" s="1"/>
  <c r="AB12" i="65"/>
  <c r="D12" i="65"/>
  <c r="AN12" i="65"/>
  <c r="G12" i="65"/>
  <c r="AY12" i="61"/>
  <c r="C12" i="61"/>
  <c r="B12" i="61" s="1"/>
  <c r="S12" i="62"/>
  <c r="U12" i="62" s="1"/>
  <c r="AK12" i="65"/>
  <c r="AM12" i="65" s="1"/>
  <c r="AW12" i="65"/>
  <c r="AY12" i="65" s="1"/>
  <c r="T12" i="65"/>
  <c r="S12" i="64"/>
  <c r="U12" i="64" s="1"/>
  <c r="AK12" i="62"/>
  <c r="AM12" i="62" s="1"/>
  <c r="I11" i="67"/>
  <c r="J12" i="67" s="1"/>
  <c r="S12" i="65"/>
  <c r="U12" i="65" s="1"/>
  <c r="T12" i="64"/>
  <c r="C12" i="64" s="1"/>
  <c r="AR12" i="65"/>
  <c r="AW12" i="64"/>
  <c r="AY12" i="64" s="1"/>
  <c r="AW12" i="62"/>
  <c r="AY12" i="62" s="1"/>
  <c r="AR12" i="64"/>
  <c r="AT12" i="64" s="1"/>
  <c r="AU13" i="64" s="1"/>
  <c r="AR12" i="63"/>
  <c r="AH12" i="64"/>
  <c r="F12" i="64"/>
  <c r="AE12" i="64"/>
  <c r="AG12" i="64" s="1"/>
  <c r="AI13" i="64" s="1"/>
  <c r="AN12" i="64"/>
  <c r="AO13" i="64" s="1"/>
  <c r="G12" i="64"/>
  <c r="AC13" i="61"/>
  <c r="AZ12" i="64"/>
  <c r="E12" i="64"/>
  <c r="AB12" i="64"/>
  <c r="AC13" i="64" s="1"/>
  <c r="D12" i="64"/>
  <c r="V12" i="64"/>
  <c r="BA13" i="61"/>
  <c r="AH12" i="63"/>
  <c r="AI13" i="63" s="1"/>
  <c r="F12" i="63"/>
  <c r="AB12" i="63"/>
  <c r="AC13" i="63" s="1"/>
  <c r="D12" i="63"/>
  <c r="C12" i="63"/>
  <c r="W13" i="61"/>
  <c r="AI13" i="61"/>
  <c r="AO13" i="61"/>
  <c r="AT12" i="63"/>
  <c r="AU13" i="63" s="1"/>
  <c r="H12" i="63"/>
  <c r="AN12" i="63"/>
  <c r="AO13" i="63" s="1"/>
  <c r="G12" i="63"/>
  <c r="E12" i="62"/>
  <c r="AZ12" i="62"/>
  <c r="BA13" i="62" s="1"/>
  <c r="AC13" i="65"/>
  <c r="AI13" i="65"/>
  <c r="AU13" i="61"/>
  <c r="AN12" i="62"/>
  <c r="G12" i="62"/>
  <c r="AB12" i="62"/>
  <c r="AC13" i="62" s="1"/>
  <c r="D12" i="62"/>
  <c r="AH12" i="62"/>
  <c r="AI13" i="62" s="1"/>
  <c r="F12" i="62"/>
  <c r="V12" i="62"/>
  <c r="W13" i="62" s="1"/>
  <c r="AT12" i="62"/>
  <c r="AU13" i="62" s="1"/>
  <c r="H12" i="62"/>
  <c r="E12" i="63" l="1"/>
  <c r="V12" i="65"/>
  <c r="W13" i="65" s="1"/>
  <c r="C12" i="65"/>
  <c r="B12" i="65" s="1"/>
  <c r="BA13" i="65"/>
  <c r="AT12" i="65"/>
  <c r="AU13" i="65" s="1"/>
  <c r="H12" i="65"/>
  <c r="AO13" i="65"/>
  <c r="W13" i="64"/>
  <c r="AO13" i="62"/>
  <c r="BA13" i="64"/>
  <c r="H12" i="64"/>
  <c r="B12" i="64" s="1"/>
  <c r="B12" i="63"/>
  <c r="J12" i="61"/>
  <c r="L12" i="61" s="1"/>
  <c r="I12" i="61"/>
  <c r="B12" i="62"/>
  <c r="J12" i="65" l="1"/>
  <c r="L12" i="65" s="1"/>
  <c r="K13" i="65" s="1"/>
  <c r="I12" i="65"/>
  <c r="I12" i="64"/>
  <c r="J12" i="64"/>
  <c r="L12" i="64" s="1"/>
  <c r="K13" i="64" s="1"/>
  <c r="J12" i="63"/>
  <c r="L12" i="63" s="1"/>
  <c r="K13" i="63" s="1"/>
  <c r="I12" i="63"/>
  <c r="J12" i="62"/>
  <c r="L12" i="62" s="1"/>
  <c r="K13" i="62" s="1"/>
  <c r="M12" i="62" s="1"/>
  <c r="I12" i="62"/>
  <c r="K13" i="61"/>
  <c r="M12" i="65" l="1"/>
  <c r="M12" i="64"/>
  <c r="M12" i="63"/>
  <c r="AR13" i="61"/>
  <c r="E13" i="69"/>
  <c r="E13" i="67" s="1"/>
  <c r="AK13" i="61"/>
  <c r="M12" i="61"/>
  <c r="G13" i="69"/>
  <c r="G13" i="67" s="1"/>
  <c r="D13" i="69"/>
  <c r="D13" i="67" s="1"/>
  <c r="AQ13" i="61"/>
  <c r="Z13" i="61"/>
  <c r="T13" i="61"/>
  <c r="AW13" i="61"/>
  <c r="AE13" i="61"/>
  <c r="F13" i="69"/>
  <c r="F13" i="67" s="1"/>
  <c r="AL13" i="61"/>
  <c r="AX13" i="61"/>
  <c r="AF13" i="61"/>
  <c r="Y13" i="61"/>
  <c r="S13" i="61"/>
  <c r="B13" i="69"/>
  <c r="B13" i="67" s="1"/>
  <c r="H13" i="69"/>
  <c r="H13" i="67" s="1"/>
  <c r="C13" i="69"/>
  <c r="C13" i="67" s="1"/>
  <c r="J12" i="69"/>
  <c r="Z13" i="64" l="1"/>
  <c r="D13" i="61"/>
  <c r="Z13" i="65"/>
  <c r="Z13" i="62"/>
  <c r="AB13" i="61"/>
  <c r="Z13" i="63"/>
  <c r="AF13" i="63"/>
  <c r="AF13" i="65"/>
  <c r="AF13" i="62"/>
  <c r="F13" i="61"/>
  <c r="AH13" i="61"/>
  <c r="AF13" i="64"/>
  <c r="AX13" i="62"/>
  <c r="AZ13" i="61"/>
  <c r="AX13" i="64"/>
  <c r="E13" i="61"/>
  <c r="AX13" i="65"/>
  <c r="AX13" i="63"/>
  <c r="AL13" i="65"/>
  <c r="AL13" i="63"/>
  <c r="AL13" i="64"/>
  <c r="G13" i="61"/>
  <c r="AL13" i="62"/>
  <c r="AN13" i="61"/>
  <c r="AK13" i="64"/>
  <c r="AM13" i="64" s="1"/>
  <c r="AK13" i="62"/>
  <c r="AM13" i="62" s="1"/>
  <c r="AM13" i="61"/>
  <c r="AK13" i="63"/>
  <c r="AM13" i="63" s="1"/>
  <c r="AK13" i="65"/>
  <c r="AM13" i="65" s="1"/>
  <c r="AW13" i="65"/>
  <c r="AY13" i="65" s="1"/>
  <c r="AY13" i="61"/>
  <c r="AW13" i="63"/>
  <c r="AY13" i="63" s="1"/>
  <c r="AW13" i="62"/>
  <c r="AY13" i="62" s="1"/>
  <c r="AW13" i="64"/>
  <c r="AY13" i="64" s="1"/>
  <c r="Y13" i="65"/>
  <c r="AA13" i="65" s="1"/>
  <c r="Y13" i="63"/>
  <c r="AA13" i="63" s="1"/>
  <c r="Y13" i="64"/>
  <c r="AA13" i="64" s="1"/>
  <c r="Y13" i="62"/>
  <c r="AA13" i="62" s="1"/>
  <c r="AA13" i="61"/>
  <c r="AS13" i="61"/>
  <c r="AQ13" i="64"/>
  <c r="AS13" i="64" s="1"/>
  <c r="AQ13" i="62"/>
  <c r="AS13" i="62" s="1"/>
  <c r="AQ13" i="63"/>
  <c r="AS13" i="63" s="1"/>
  <c r="AQ13" i="65"/>
  <c r="AS13" i="65" s="1"/>
  <c r="I12" i="67"/>
  <c r="J13" i="67" s="1"/>
  <c r="K13" i="69"/>
  <c r="AE13" i="62"/>
  <c r="AG13" i="62" s="1"/>
  <c r="AE13" i="63"/>
  <c r="AG13" i="63" s="1"/>
  <c r="AE13" i="64"/>
  <c r="AG13" i="64" s="1"/>
  <c r="AE13" i="65"/>
  <c r="AG13" i="65" s="1"/>
  <c r="AG13" i="61"/>
  <c r="S13" i="64"/>
  <c r="U13" i="64" s="1"/>
  <c r="S13" i="62"/>
  <c r="U13" i="62" s="1"/>
  <c r="U13" i="61"/>
  <c r="S13" i="65"/>
  <c r="U13" i="65" s="1"/>
  <c r="S13" i="63"/>
  <c r="U13" i="63" s="1"/>
  <c r="T13" i="63"/>
  <c r="T13" i="62"/>
  <c r="T13" i="65"/>
  <c r="V13" i="61"/>
  <c r="C13" i="61"/>
  <c r="T13" i="64"/>
  <c r="AR13" i="63"/>
  <c r="AR13" i="64"/>
  <c r="H13" i="61"/>
  <c r="AR13" i="65"/>
  <c r="AT13" i="61"/>
  <c r="AR13" i="62"/>
  <c r="AB13" i="65" l="1"/>
  <c r="D13" i="65"/>
  <c r="AT13" i="65"/>
  <c r="H13" i="65"/>
  <c r="AZ13" i="65"/>
  <c r="BA14" i="65" s="1"/>
  <c r="E13" i="65"/>
  <c r="AH13" i="65"/>
  <c r="F13" i="65"/>
  <c r="V13" i="65"/>
  <c r="W14" i="65" s="1"/>
  <c r="C13" i="65"/>
  <c r="AN13" i="65"/>
  <c r="G13" i="65"/>
  <c r="AO14" i="65"/>
  <c r="AZ13" i="64"/>
  <c r="E13" i="64"/>
  <c r="AB13" i="64"/>
  <c r="AC14" i="64" s="1"/>
  <c r="D13" i="64"/>
  <c r="AN13" i="64"/>
  <c r="AO14" i="64" s="1"/>
  <c r="G13" i="64"/>
  <c r="AT13" i="64"/>
  <c r="AU14" i="64" s="1"/>
  <c r="H13" i="64"/>
  <c r="V13" i="64"/>
  <c r="C13" i="64"/>
  <c r="AH13" i="64"/>
  <c r="AI14" i="64" s="1"/>
  <c r="F13" i="64"/>
  <c r="W14" i="64"/>
  <c r="AU14" i="65"/>
  <c r="V13" i="63"/>
  <c r="W14" i="63" s="1"/>
  <c r="C13" i="63"/>
  <c r="AO14" i="61"/>
  <c r="AI14" i="65"/>
  <c r="AB13" i="63"/>
  <c r="AC14" i="63" s="1"/>
  <c r="D13" i="63"/>
  <c r="AZ13" i="63"/>
  <c r="BA14" i="63" s="1"/>
  <c r="E13" i="63"/>
  <c r="BA14" i="64"/>
  <c r="AT13" i="63"/>
  <c r="AU14" i="63" s="1"/>
  <c r="H13" i="63"/>
  <c r="AH13" i="63"/>
  <c r="AI14" i="63" s="1"/>
  <c r="F13" i="63"/>
  <c r="AN13" i="63"/>
  <c r="AO14" i="63" s="1"/>
  <c r="G13" i="63"/>
  <c r="BA14" i="61"/>
  <c r="B13" i="61"/>
  <c r="AZ13" i="62"/>
  <c r="BA14" i="62" s="1"/>
  <c r="E13" i="62"/>
  <c r="AC14" i="61"/>
  <c r="H13" i="62"/>
  <c r="AT13" i="62"/>
  <c r="AU14" i="62" s="1"/>
  <c r="W14" i="61"/>
  <c r="AB13" i="62"/>
  <c r="AC14" i="62" s="1"/>
  <c r="D13" i="62"/>
  <c r="AN13" i="62"/>
  <c r="AO14" i="62" s="1"/>
  <c r="G13" i="62"/>
  <c r="AU14" i="61"/>
  <c r="AC14" i="65"/>
  <c r="V13" i="62"/>
  <c r="W14" i="62" s="1"/>
  <c r="C13" i="62"/>
  <c r="AI14" i="61"/>
  <c r="AH13" i="62"/>
  <c r="AI14" i="62" s="1"/>
  <c r="F13" i="62"/>
  <c r="B13" i="65" l="1"/>
  <c r="B13" i="64"/>
  <c r="B13" i="63"/>
  <c r="B13" i="62"/>
  <c r="I13" i="61"/>
  <c r="J13" i="61"/>
  <c r="L13" i="61" s="1"/>
  <c r="J13" i="65" l="1"/>
  <c r="L13" i="65" s="1"/>
  <c r="K14" i="65" s="1"/>
  <c r="I13" i="65"/>
  <c r="J13" i="64"/>
  <c r="L13" i="64" s="1"/>
  <c r="K14" i="64" s="1"/>
  <c r="I13" i="64"/>
  <c r="J13" i="63"/>
  <c r="L13" i="63" s="1"/>
  <c r="K14" i="63" s="1"/>
  <c r="I13" i="63"/>
  <c r="K14" i="61"/>
  <c r="I13" i="62"/>
  <c r="J13" i="62"/>
  <c r="L13" i="62" s="1"/>
  <c r="K14" i="62" s="1"/>
  <c r="M13" i="62" s="1"/>
  <c r="M13" i="65" l="1"/>
  <c r="M13" i="64"/>
  <c r="J13" i="69"/>
  <c r="K14" i="69" s="1"/>
  <c r="M13" i="63"/>
  <c r="M13" i="61"/>
  <c r="AK14" i="61"/>
  <c r="B14" i="69"/>
  <c r="B14" i="67" s="1"/>
  <c r="Y14" i="61"/>
  <c r="AW14" i="61"/>
  <c r="G14" i="69"/>
  <c r="G14" i="67" s="1"/>
  <c r="AX14" i="61"/>
  <c r="AE14" i="61"/>
  <c r="H14" i="69"/>
  <c r="H14" i="67" s="1"/>
  <c r="T14" i="61"/>
  <c r="C14" i="69"/>
  <c r="C14" i="67" s="1"/>
  <c r="S14" i="61"/>
  <c r="AL14" i="61"/>
  <c r="D14" i="69"/>
  <c r="D14" i="67" s="1"/>
  <c r="AQ14" i="61"/>
  <c r="F14" i="69"/>
  <c r="F14" i="67" s="1"/>
  <c r="Z14" i="61"/>
  <c r="AR14" i="61"/>
  <c r="E14" i="69"/>
  <c r="E14" i="67" s="1"/>
  <c r="AF14" i="61"/>
  <c r="I13" i="67" l="1"/>
  <c r="J14" i="67" s="1"/>
  <c r="AG14" i="61"/>
  <c r="AE14" i="63"/>
  <c r="AG14" i="63" s="1"/>
  <c r="AE14" i="62"/>
  <c r="AG14" i="62" s="1"/>
  <c r="AE14" i="64"/>
  <c r="AG14" i="64" s="1"/>
  <c r="AE14" i="65"/>
  <c r="AG14" i="65" s="1"/>
  <c r="AL14" i="65"/>
  <c r="G14" i="61"/>
  <c r="AL14" i="62"/>
  <c r="AL14" i="64"/>
  <c r="AL14" i="63"/>
  <c r="AN14" i="61"/>
  <c r="AW14" i="64"/>
  <c r="AY14" i="64" s="1"/>
  <c r="AW14" i="65"/>
  <c r="AY14" i="65" s="1"/>
  <c r="AY14" i="61"/>
  <c r="AW14" i="62"/>
  <c r="AY14" i="62" s="1"/>
  <c r="AW14" i="63"/>
  <c r="AY14" i="63" s="1"/>
  <c r="AF14" i="65"/>
  <c r="AH14" i="61"/>
  <c r="AF14" i="63"/>
  <c r="AF14" i="64"/>
  <c r="AF14" i="62"/>
  <c r="F14" i="61"/>
  <c r="S14" i="62"/>
  <c r="U14" i="62" s="1"/>
  <c r="S14" i="65"/>
  <c r="U14" i="65" s="1"/>
  <c r="S14" i="64"/>
  <c r="U14" i="64" s="1"/>
  <c r="S14" i="63"/>
  <c r="U14" i="63" s="1"/>
  <c r="U14" i="61"/>
  <c r="Y14" i="65"/>
  <c r="AA14" i="65" s="1"/>
  <c r="Y14" i="62"/>
  <c r="AA14" i="62" s="1"/>
  <c r="Y14" i="64"/>
  <c r="AA14" i="64" s="1"/>
  <c r="AA14" i="61"/>
  <c r="Y14" i="63"/>
  <c r="AA14" i="63" s="1"/>
  <c r="AQ14" i="62"/>
  <c r="AS14" i="62" s="1"/>
  <c r="AQ14" i="65"/>
  <c r="AS14" i="65" s="1"/>
  <c r="AQ14" i="64"/>
  <c r="AS14" i="64" s="1"/>
  <c r="AS14" i="61"/>
  <c r="AQ14" i="63"/>
  <c r="AS14" i="63" s="1"/>
  <c r="T14" i="64"/>
  <c r="C14" i="61"/>
  <c r="T14" i="63"/>
  <c r="T14" i="65"/>
  <c r="T14" i="62"/>
  <c r="V14" i="61"/>
  <c r="W15" i="61" s="1"/>
  <c r="AK14" i="64"/>
  <c r="AM14" i="64" s="1"/>
  <c r="AK14" i="63"/>
  <c r="AM14" i="63" s="1"/>
  <c r="AK14" i="62"/>
  <c r="AM14" i="62" s="1"/>
  <c r="AM14" i="61"/>
  <c r="AK14" i="65"/>
  <c r="AM14" i="65" s="1"/>
  <c r="AZ14" i="61"/>
  <c r="AX14" i="65"/>
  <c r="AX14" i="64"/>
  <c r="E14" i="61"/>
  <c r="AX14" i="62"/>
  <c r="AX14" i="63"/>
  <c r="AR14" i="62"/>
  <c r="AR14" i="65"/>
  <c r="AR14" i="64"/>
  <c r="AT14" i="61"/>
  <c r="AR14" i="63"/>
  <c r="H14" i="61"/>
  <c r="Z14" i="64"/>
  <c r="Z14" i="62"/>
  <c r="Z14" i="65"/>
  <c r="Z14" i="63"/>
  <c r="D14" i="61"/>
  <c r="AB14" i="61"/>
  <c r="V14" i="65" l="1"/>
  <c r="C14" i="65"/>
  <c r="AB14" i="65"/>
  <c r="AC15" i="65" s="1"/>
  <c r="D14" i="65"/>
  <c r="AZ14" i="65"/>
  <c r="BA15" i="65" s="1"/>
  <c r="E14" i="65"/>
  <c r="AH14" i="65"/>
  <c r="F14" i="65"/>
  <c r="AT14" i="65"/>
  <c r="AU15" i="65" s="1"/>
  <c r="H14" i="65"/>
  <c r="AN14" i="65"/>
  <c r="G14" i="65"/>
  <c r="AN14" i="64"/>
  <c r="AO15" i="64" s="1"/>
  <c r="G14" i="64"/>
  <c r="AT14" i="64"/>
  <c r="AU15" i="64" s="1"/>
  <c r="H14" i="64"/>
  <c r="AH14" i="64"/>
  <c r="AI15" i="64" s="1"/>
  <c r="F14" i="64"/>
  <c r="V14" i="64"/>
  <c r="W15" i="64" s="1"/>
  <c r="C14" i="64"/>
  <c r="AB14" i="64"/>
  <c r="D14" i="64"/>
  <c r="AZ14" i="64"/>
  <c r="BA15" i="64" s="1"/>
  <c r="E14" i="64"/>
  <c r="AO15" i="61"/>
  <c r="AC15" i="61"/>
  <c r="AU15" i="61"/>
  <c r="AI15" i="61"/>
  <c r="BA15" i="61"/>
  <c r="AI15" i="65"/>
  <c r="AT14" i="63"/>
  <c r="AU15" i="63" s="1"/>
  <c r="H14" i="63"/>
  <c r="AB14" i="63"/>
  <c r="AC15" i="63" s="1"/>
  <c r="D14" i="63"/>
  <c r="V14" i="63"/>
  <c r="W15" i="63" s="1"/>
  <c r="C14" i="63"/>
  <c r="AH14" i="63"/>
  <c r="AI15" i="63" s="1"/>
  <c r="F14" i="63"/>
  <c r="AN14" i="63"/>
  <c r="AO15" i="63" s="1"/>
  <c r="G14" i="63"/>
  <c r="B14" i="61"/>
  <c r="J14" i="61" s="1"/>
  <c r="L14" i="61" s="1"/>
  <c r="K15" i="61" s="1"/>
  <c r="M14" i="61" s="1"/>
  <c r="AZ14" i="63"/>
  <c r="BA15" i="63" s="1"/>
  <c r="E14" i="63"/>
  <c r="AN14" i="62"/>
  <c r="AO15" i="62" s="1"/>
  <c r="G14" i="62"/>
  <c r="AO15" i="65"/>
  <c r="AC15" i="64"/>
  <c r="E14" i="62"/>
  <c r="AZ14" i="62"/>
  <c r="BA15" i="62" s="1"/>
  <c r="AH14" i="62"/>
  <c r="AI15" i="62" s="1"/>
  <c r="F14" i="62"/>
  <c r="AT14" i="62"/>
  <c r="AU15" i="62" s="1"/>
  <c r="H14" i="62"/>
  <c r="AB14" i="62"/>
  <c r="AC15" i="62" s="1"/>
  <c r="D14" i="62"/>
  <c r="V14" i="62"/>
  <c r="W15" i="62" s="1"/>
  <c r="C14" i="62"/>
  <c r="W15" i="65"/>
  <c r="B14" i="64" l="1"/>
  <c r="J14" i="64" s="1"/>
  <c r="L14" i="64" s="1"/>
  <c r="K15" i="64" s="1"/>
  <c r="B14" i="65"/>
  <c r="B14" i="63"/>
  <c r="I14" i="61"/>
  <c r="B14" i="62"/>
  <c r="I14" i="64" l="1"/>
  <c r="J14" i="65"/>
  <c r="L14" i="65" s="1"/>
  <c r="K15" i="65" s="1"/>
  <c r="I14" i="65"/>
  <c r="M14" i="64"/>
  <c r="J14" i="63"/>
  <c r="L14" i="63" s="1"/>
  <c r="K15" i="63" s="1"/>
  <c r="I14" i="63"/>
  <c r="I14" i="62"/>
  <c r="J14" i="62"/>
  <c r="L14" i="62" s="1"/>
  <c r="M14" i="65" l="1"/>
  <c r="M14" i="63"/>
  <c r="J14" i="69"/>
  <c r="K15" i="62"/>
  <c r="T15" i="61" l="1"/>
  <c r="F15" i="69"/>
  <c r="F15" i="67" s="1"/>
  <c r="C15" i="69"/>
  <c r="C15" i="67" s="1"/>
  <c r="H15" i="69"/>
  <c r="H15" i="67" s="1"/>
  <c r="M14" i="62"/>
  <c r="Z15" i="61"/>
  <c r="AK15" i="61"/>
  <c r="AE15" i="61"/>
  <c r="AR15" i="61"/>
  <c r="E15" i="69"/>
  <c r="E15" i="67" s="1"/>
  <c r="B15" i="69"/>
  <c r="B15" i="67" s="1"/>
  <c r="S15" i="61"/>
  <c r="AQ15" i="61"/>
  <c r="Y15" i="61"/>
  <c r="AF15" i="61"/>
  <c r="AX15" i="61"/>
  <c r="D15" i="69"/>
  <c r="D15" i="67" s="1"/>
  <c r="AW15" i="61"/>
  <c r="AL15" i="61"/>
  <c r="G15" i="69"/>
  <c r="G15" i="67" s="1"/>
  <c r="I14" i="67"/>
  <c r="J15" i="67" s="1"/>
  <c r="K15" i="69"/>
  <c r="AE15" i="62" l="1"/>
  <c r="AG15" i="62" s="1"/>
  <c r="AE15" i="64"/>
  <c r="AG15" i="64" s="1"/>
  <c r="AG15" i="61"/>
  <c r="AE15" i="65"/>
  <c r="AG15" i="65" s="1"/>
  <c r="AE15" i="63"/>
  <c r="AG15" i="63" s="1"/>
  <c r="Z15" i="62"/>
  <c r="D15" i="61"/>
  <c r="Z15" i="63"/>
  <c r="Z15" i="64"/>
  <c r="Z15" i="65"/>
  <c r="AB15" i="61"/>
  <c r="AQ15" i="63"/>
  <c r="AS15" i="63" s="1"/>
  <c r="AQ15" i="62"/>
  <c r="AS15" i="62" s="1"/>
  <c r="AQ15" i="65"/>
  <c r="AS15" i="65" s="1"/>
  <c r="AQ15" i="64"/>
  <c r="AS15" i="64" s="1"/>
  <c r="AS15" i="61"/>
  <c r="AX15" i="63"/>
  <c r="AX15" i="65"/>
  <c r="AX15" i="64"/>
  <c r="AX15" i="62"/>
  <c r="AZ15" i="61"/>
  <c r="E15" i="61"/>
  <c r="AK15" i="63"/>
  <c r="AM15" i="63" s="1"/>
  <c r="AM15" i="61"/>
  <c r="AK15" i="64"/>
  <c r="AM15" i="64" s="1"/>
  <c r="AK15" i="62"/>
  <c r="AM15" i="62" s="1"/>
  <c r="AK15" i="65"/>
  <c r="AM15" i="65" s="1"/>
  <c r="U15" i="61"/>
  <c r="S15" i="64"/>
  <c r="U15" i="64" s="1"/>
  <c r="S15" i="63"/>
  <c r="U15" i="63" s="1"/>
  <c r="S15" i="65"/>
  <c r="U15" i="65" s="1"/>
  <c r="S15" i="62"/>
  <c r="U15" i="62" s="1"/>
  <c r="AW15" i="62"/>
  <c r="AY15" i="62" s="1"/>
  <c r="AW15" i="63"/>
  <c r="AY15" i="63" s="1"/>
  <c r="AY15" i="61"/>
  <c r="AW15" i="64"/>
  <c r="AY15" i="64" s="1"/>
  <c r="AW15" i="65"/>
  <c r="AY15" i="65" s="1"/>
  <c r="AF15" i="64"/>
  <c r="F15" i="61"/>
  <c r="AF15" i="65"/>
  <c r="AF15" i="63"/>
  <c r="AH15" i="61"/>
  <c r="AF15" i="62"/>
  <c r="Y15" i="62"/>
  <c r="AA15" i="62" s="1"/>
  <c r="Y15" i="64"/>
  <c r="AA15" i="64" s="1"/>
  <c r="Y15" i="63"/>
  <c r="AA15" i="63" s="1"/>
  <c r="AA15" i="61"/>
  <c r="Y15" i="65"/>
  <c r="AA15" i="65" s="1"/>
  <c r="AL15" i="64"/>
  <c r="AL15" i="62"/>
  <c r="G15" i="61"/>
  <c r="AN15" i="61"/>
  <c r="AL15" i="65"/>
  <c r="AL15" i="63"/>
  <c r="AT15" i="61"/>
  <c r="AR15" i="64"/>
  <c r="H15" i="61"/>
  <c r="AR15" i="65"/>
  <c r="AR15" i="63"/>
  <c r="AR15" i="62"/>
  <c r="T15" i="63"/>
  <c r="T15" i="64"/>
  <c r="T15" i="65"/>
  <c r="T15" i="62"/>
  <c r="C15" i="61"/>
  <c r="V15" i="61"/>
  <c r="AH15" i="65" l="1"/>
  <c r="AI16" i="65" s="1"/>
  <c r="F15" i="65"/>
  <c r="V15" i="65"/>
  <c r="W16" i="65" s="1"/>
  <c r="C15" i="65"/>
  <c r="B15" i="65" s="1"/>
  <c r="AN15" i="65"/>
  <c r="G15" i="65"/>
  <c r="AT15" i="65"/>
  <c r="H15" i="65"/>
  <c r="AZ15" i="65"/>
  <c r="E15" i="65"/>
  <c r="AB15" i="65"/>
  <c r="D15" i="65"/>
  <c r="AT15" i="64"/>
  <c r="AU16" i="64" s="1"/>
  <c r="H15" i="64"/>
  <c r="V15" i="64"/>
  <c r="W16" i="64" s="1"/>
  <c r="C15" i="64"/>
  <c r="AH15" i="64"/>
  <c r="AI16" i="64" s="1"/>
  <c r="F15" i="64"/>
  <c r="AZ15" i="64"/>
  <c r="BA16" i="64" s="1"/>
  <c r="E15" i="64"/>
  <c r="AN15" i="64"/>
  <c r="AO16" i="64" s="1"/>
  <c r="G15" i="64"/>
  <c r="AB15" i="64"/>
  <c r="AC16" i="64" s="1"/>
  <c r="D15" i="64"/>
  <c r="AN15" i="63"/>
  <c r="G15" i="63"/>
  <c r="V15" i="63"/>
  <c r="W16" i="63" s="1"/>
  <c r="C15" i="63"/>
  <c r="W16" i="61"/>
  <c r="AB15" i="63"/>
  <c r="AC16" i="63" s="1"/>
  <c r="D15" i="63"/>
  <c r="AT15" i="63"/>
  <c r="AU16" i="63" s="1"/>
  <c r="H15" i="63"/>
  <c r="AH15" i="63"/>
  <c r="AI16" i="63" s="1"/>
  <c r="F15" i="63"/>
  <c r="AZ15" i="63"/>
  <c r="BA16" i="63" s="1"/>
  <c r="E15" i="63"/>
  <c r="C15" i="62"/>
  <c r="V15" i="62"/>
  <c r="W16" i="62" s="1"/>
  <c r="AO16" i="63"/>
  <c r="AB15" i="62"/>
  <c r="AC16" i="62" s="1"/>
  <c r="D15" i="62"/>
  <c r="AO16" i="65"/>
  <c r="BA16" i="61"/>
  <c r="H15" i="62"/>
  <c r="AT15" i="62"/>
  <c r="AU16" i="62" s="1"/>
  <c r="AO16" i="61"/>
  <c r="E15" i="62"/>
  <c r="AZ15" i="62"/>
  <c r="BA16" i="62" s="1"/>
  <c r="AC16" i="61"/>
  <c r="AN15" i="62"/>
  <c r="AO16" i="62" s="1"/>
  <c r="G15" i="62"/>
  <c r="BA16" i="65"/>
  <c r="AC16" i="65"/>
  <c r="AU16" i="61"/>
  <c r="AH15" i="62"/>
  <c r="AI16" i="62" s="1"/>
  <c r="F15" i="62"/>
  <c r="AU16" i="65"/>
  <c r="AI16" i="61"/>
  <c r="B15" i="61"/>
  <c r="J15" i="65" l="1"/>
  <c r="L15" i="65" s="1"/>
  <c r="K16" i="65" s="1"/>
  <c r="I15" i="65"/>
  <c r="B15" i="64"/>
  <c r="B15" i="63"/>
  <c r="I15" i="61"/>
  <c r="J15" i="61"/>
  <c r="L15" i="61" s="1"/>
  <c r="B15" i="62"/>
  <c r="M15" i="65" l="1"/>
  <c r="J15" i="64"/>
  <c r="L15" i="64" s="1"/>
  <c r="K16" i="64" s="1"/>
  <c r="I15" i="64"/>
  <c r="J15" i="63"/>
  <c r="L15" i="63" s="1"/>
  <c r="K16" i="63" s="1"/>
  <c r="I15" i="63"/>
  <c r="I15" i="62"/>
  <c r="J15" i="62"/>
  <c r="L15" i="62" s="1"/>
  <c r="K16" i="62" s="1"/>
  <c r="M15" i="62" s="1"/>
  <c r="K16" i="61"/>
  <c r="M15" i="64" l="1"/>
  <c r="J15" i="69"/>
  <c r="I15" i="67" s="1"/>
  <c r="J16" i="67" s="1"/>
  <c r="M15" i="63"/>
  <c r="Y16" i="61"/>
  <c r="AQ16" i="61"/>
  <c r="AE16" i="61"/>
  <c r="H16" i="69"/>
  <c r="H16" i="67" s="1"/>
  <c r="D16" i="69"/>
  <c r="D16" i="67" s="1"/>
  <c r="G16" i="69"/>
  <c r="G16" i="67" s="1"/>
  <c r="AL16" i="61"/>
  <c r="F16" i="69"/>
  <c r="F16" i="67" s="1"/>
  <c r="B16" i="69"/>
  <c r="B16" i="67" s="1"/>
  <c r="AF16" i="61"/>
  <c r="AR16" i="61"/>
  <c r="AW16" i="61"/>
  <c r="T16" i="61"/>
  <c r="C16" i="69"/>
  <c r="C16" i="67" s="1"/>
  <c r="S16" i="61"/>
  <c r="M15" i="61"/>
  <c r="AK16" i="61"/>
  <c r="AX16" i="61"/>
  <c r="E16" i="69"/>
  <c r="E16" i="67" s="1"/>
  <c r="Z16" i="61"/>
  <c r="K16" i="69" l="1"/>
  <c r="T16" i="65"/>
  <c r="T16" i="64"/>
  <c r="T16" i="63"/>
  <c r="C16" i="61"/>
  <c r="T16" i="62"/>
  <c r="V16" i="61"/>
  <c r="AW16" i="65"/>
  <c r="AY16" i="65" s="1"/>
  <c r="AW16" i="62"/>
  <c r="AY16" i="62" s="1"/>
  <c r="AW16" i="63"/>
  <c r="AY16" i="63" s="1"/>
  <c r="AY16" i="61"/>
  <c r="AW16" i="64"/>
  <c r="AY16" i="64" s="1"/>
  <c r="AE16" i="63"/>
  <c r="AG16" i="63" s="1"/>
  <c r="AE16" i="65"/>
  <c r="AG16" i="65" s="1"/>
  <c r="AE16" i="64"/>
  <c r="AG16" i="64" s="1"/>
  <c r="AE16" i="62"/>
  <c r="AG16" i="62" s="1"/>
  <c r="AG16" i="61"/>
  <c r="AF16" i="63"/>
  <c r="AH16" i="61"/>
  <c r="AF16" i="62"/>
  <c r="F16" i="61"/>
  <c r="AF16" i="64"/>
  <c r="AF16" i="65"/>
  <c r="AQ16" i="63"/>
  <c r="AS16" i="63" s="1"/>
  <c r="AQ16" i="62"/>
  <c r="AS16" i="62" s="1"/>
  <c r="AQ16" i="64"/>
  <c r="AS16" i="64" s="1"/>
  <c r="AS16" i="61"/>
  <c r="AQ16" i="65"/>
  <c r="AS16" i="65" s="1"/>
  <c r="AK16" i="62"/>
  <c r="AM16" i="62" s="1"/>
  <c r="AK16" i="63"/>
  <c r="AM16" i="63" s="1"/>
  <c r="AK16" i="64"/>
  <c r="AM16" i="64" s="1"/>
  <c r="AK16" i="65"/>
  <c r="AM16" i="65" s="1"/>
  <c r="AM16" i="61"/>
  <c r="Y16" i="65"/>
  <c r="AA16" i="65" s="1"/>
  <c r="Y16" i="63"/>
  <c r="AA16" i="63" s="1"/>
  <c r="Y16" i="62"/>
  <c r="AA16" i="62" s="1"/>
  <c r="Y16" i="64"/>
  <c r="AA16" i="64" s="1"/>
  <c r="AA16" i="61"/>
  <c r="Z16" i="64"/>
  <c r="D16" i="61"/>
  <c r="AB16" i="61"/>
  <c r="Z16" i="63"/>
  <c r="Z16" i="62"/>
  <c r="Z16" i="65"/>
  <c r="AR16" i="63"/>
  <c r="AT16" i="61"/>
  <c r="AR16" i="64"/>
  <c r="H16" i="61"/>
  <c r="AR16" i="62"/>
  <c r="AR16" i="65"/>
  <c r="AX16" i="64"/>
  <c r="AX16" i="65"/>
  <c r="AX16" i="62"/>
  <c r="AZ16" i="61"/>
  <c r="AX16" i="63"/>
  <c r="E16" i="61"/>
  <c r="S16" i="62"/>
  <c r="U16" i="62" s="1"/>
  <c r="S16" i="65"/>
  <c r="U16" i="65" s="1"/>
  <c r="S16" i="64"/>
  <c r="U16" i="64" s="1"/>
  <c r="S16" i="63"/>
  <c r="U16" i="63" s="1"/>
  <c r="U16" i="61"/>
  <c r="AL16" i="65"/>
  <c r="AN16" i="61"/>
  <c r="AL16" i="63"/>
  <c r="AL16" i="62"/>
  <c r="AL16" i="64"/>
  <c r="G16" i="61"/>
  <c r="AB16" i="65" l="1"/>
  <c r="AC17" i="65" s="1"/>
  <c r="D16" i="65"/>
  <c r="AH16" i="65"/>
  <c r="F16" i="65"/>
  <c r="AN16" i="65"/>
  <c r="AO17" i="65" s="1"/>
  <c r="G16" i="65"/>
  <c r="AZ16" i="65"/>
  <c r="BA17" i="65" s="1"/>
  <c r="E16" i="65"/>
  <c r="AT16" i="65"/>
  <c r="H16" i="65"/>
  <c r="V16" i="65"/>
  <c r="C16" i="65"/>
  <c r="AC17" i="61"/>
  <c r="AZ16" i="64"/>
  <c r="BA17" i="64" s="1"/>
  <c r="E16" i="64"/>
  <c r="AN16" i="64"/>
  <c r="AO17" i="64" s="1"/>
  <c r="G16" i="64"/>
  <c r="V16" i="64"/>
  <c r="C16" i="64"/>
  <c r="AT16" i="64"/>
  <c r="AU17" i="64" s="1"/>
  <c r="H16" i="64"/>
  <c r="AB16" i="64"/>
  <c r="D16" i="64"/>
  <c r="AH16" i="64"/>
  <c r="AI17" i="64" s="1"/>
  <c r="F16" i="64"/>
  <c r="AN16" i="63"/>
  <c r="AO17" i="63" s="1"/>
  <c r="G16" i="63"/>
  <c r="AH16" i="63"/>
  <c r="AI17" i="63" s="1"/>
  <c r="F16" i="63"/>
  <c r="AZ16" i="63"/>
  <c r="BA17" i="63" s="1"/>
  <c r="E16" i="63"/>
  <c r="AU17" i="61"/>
  <c r="V16" i="63"/>
  <c r="W17" i="63" s="1"/>
  <c r="C16" i="63"/>
  <c r="AB16" i="63"/>
  <c r="AC17" i="63" s="1"/>
  <c r="D16" i="63"/>
  <c r="AT16" i="63"/>
  <c r="AU17" i="63" s="1"/>
  <c r="H16" i="63"/>
  <c r="AO17" i="61"/>
  <c r="AC17" i="64"/>
  <c r="AI17" i="65"/>
  <c r="W17" i="61"/>
  <c r="AN16" i="62"/>
  <c r="AO17" i="62" s="1"/>
  <c r="G16" i="62"/>
  <c r="AT16" i="62"/>
  <c r="AU17" i="62" s="1"/>
  <c r="H16" i="62"/>
  <c r="AZ16" i="62"/>
  <c r="BA17" i="62" s="1"/>
  <c r="E16" i="62"/>
  <c r="AB16" i="62"/>
  <c r="AC17" i="62" s="1"/>
  <c r="D16" i="62"/>
  <c r="AI17" i="61"/>
  <c r="BA17" i="61"/>
  <c r="W17" i="64"/>
  <c r="V16" i="62"/>
  <c r="W17" i="62" s="1"/>
  <c r="C16" i="62"/>
  <c r="B16" i="61"/>
  <c r="AH16" i="62"/>
  <c r="AI17" i="62" s="1"/>
  <c r="F16" i="62"/>
  <c r="AU17" i="65"/>
  <c r="W17" i="65"/>
  <c r="B16" i="65" l="1"/>
  <c r="B16" i="62"/>
  <c r="I16" i="62" s="1"/>
  <c r="B16" i="64"/>
  <c r="B16" i="63"/>
  <c r="I16" i="61"/>
  <c r="J16" i="61"/>
  <c r="L16" i="61" s="1"/>
  <c r="J16" i="65" l="1"/>
  <c r="L16" i="65" s="1"/>
  <c r="K17" i="65" s="1"/>
  <c r="I16" i="65"/>
  <c r="J16" i="62"/>
  <c r="L16" i="62" s="1"/>
  <c r="K17" i="62" s="1"/>
  <c r="M16" i="62" s="1"/>
  <c r="J16" i="64"/>
  <c r="L16" i="64" s="1"/>
  <c r="K17" i="64" s="1"/>
  <c r="I16" i="64"/>
  <c r="J16" i="63"/>
  <c r="L16" i="63" s="1"/>
  <c r="K17" i="63" s="1"/>
  <c r="I16" i="63"/>
  <c r="K17" i="61"/>
  <c r="M16" i="65" l="1"/>
  <c r="J16" i="69"/>
  <c r="K17" i="69" s="1"/>
  <c r="M16" i="64"/>
  <c r="M16" i="63"/>
  <c r="AE17" i="61"/>
  <c r="AX17" i="61"/>
  <c r="S17" i="61"/>
  <c r="Z17" i="61"/>
  <c r="AR17" i="61"/>
  <c r="C17" i="69"/>
  <c r="C17" i="67" s="1"/>
  <c r="B17" i="69"/>
  <c r="B17" i="67" s="1"/>
  <c r="D17" i="69"/>
  <c r="D17" i="67" s="1"/>
  <c r="AW17" i="61"/>
  <c r="E17" i="69"/>
  <c r="E17" i="67" s="1"/>
  <c r="F17" i="69"/>
  <c r="F17" i="67" s="1"/>
  <c r="AQ17" i="61"/>
  <c r="T17" i="61"/>
  <c r="AK17" i="61"/>
  <c r="H17" i="69"/>
  <c r="H17" i="67" s="1"/>
  <c r="Y17" i="61"/>
  <c r="M16" i="61"/>
  <c r="AL17" i="61"/>
  <c r="AF17" i="61"/>
  <c r="G17" i="69"/>
  <c r="G17" i="67" s="1"/>
  <c r="I16" i="67" l="1"/>
  <c r="J17" i="67" s="1"/>
  <c r="Y17" i="65"/>
  <c r="AA17" i="65" s="1"/>
  <c r="AA17" i="61"/>
  <c r="Y17" i="63"/>
  <c r="AA17" i="63" s="1"/>
  <c r="Y17" i="64"/>
  <c r="AA17" i="64" s="1"/>
  <c r="Y17" i="62"/>
  <c r="AA17" i="62" s="1"/>
  <c r="AK17" i="64"/>
  <c r="AM17" i="64" s="1"/>
  <c r="AK17" i="65"/>
  <c r="AM17" i="65" s="1"/>
  <c r="AM17" i="61"/>
  <c r="AK17" i="62"/>
  <c r="AM17" i="62" s="1"/>
  <c r="AK17" i="63"/>
  <c r="AM17" i="63" s="1"/>
  <c r="T17" i="64"/>
  <c r="V17" i="61"/>
  <c r="T17" i="65"/>
  <c r="T17" i="63"/>
  <c r="C17" i="61"/>
  <c r="T17" i="62"/>
  <c r="AR17" i="62"/>
  <c r="AT17" i="61"/>
  <c r="AR17" i="64"/>
  <c r="AR17" i="63"/>
  <c r="AR17" i="65"/>
  <c r="H17" i="61"/>
  <c r="D17" i="61"/>
  <c r="Z17" i="62"/>
  <c r="Z17" i="64"/>
  <c r="AB17" i="61"/>
  <c r="AC18" i="61" s="1"/>
  <c r="Z17" i="65"/>
  <c r="Z17" i="63"/>
  <c r="AL17" i="63"/>
  <c r="AL17" i="62"/>
  <c r="G17" i="61"/>
  <c r="AL17" i="64"/>
  <c r="AN17" i="61"/>
  <c r="AL17" i="65"/>
  <c r="AX17" i="64"/>
  <c r="AX17" i="62"/>
  <c r="AZ17" i="61"/>
  <c r="AX17" i="65"/>
  <c r="AX17" i="63"/>
  <c r="E17" i="61"/>
  <c r="AQ17" i="65"/>
  <c r="AS17" i="65" s="1"/>
  <c r="AQ17" i="62"/>
  <c r="AS17" i="62" s="1"/>
  <c r="AS17" i="61"/>
  <c r="AQ17" i="64"/>
  <c r="AS17" i="64" s="1"/>
  <c r="AQ17" i="63"/>
  <c r="AS17" i="63" s="1"/>
  <c r="AH17" i="61"/>
  <c r="AF17" i="62"/>
  <c r="AF17" i="63"/>
  <c r="AF17" i="65"/>
  <c r="F17" i="61"/>
  <c r="AF17" i="64"/>
  <c r="S17" i="63"/>
  <c r="U17" i="63" s="1"/>
  <c r="U17" i="61"/>
  <c r="S17" i="62"/>
  <c r="U17" i="62" s="1"/>
  <c r="S17" i="64"/>
  <c r="U17" i="64" s="1"/>
  <c r="S17" i="65"/>
  <c r="U17" i="65" s="1"/>
  <c r="AW17" i="63"/>
  <c r="AY17" i="63" s="1"/>
  <c r="AW17" i="62"/>
  <c r="AY17" i="62" s="1"/>
  <c r="AW17" i="65"/>
  <c r="AY17" i="65" s="1"/>
  <c r="AY17" i="61"/>
  <c r="AW17" i="64"/>
  <c r="AY17" i="64" s="1"/>
  <c r="AG17" i="61"/>
  <c r="AE17" i="64"/>
  <c r="AG17" i="64" s="1"/>
  <c r="AE17" i="63"/>
  <c r="AG17" i="63" s="1"/>
  <c r="AE17" i="62"/>
  <c r="AG17" i="62" s="1"/>
  <c r="AE17" i="65"/>
  <c r="AG17" i="65" s="1"/>
  <c r="AB17" i="65" l="1"/>
  <c r="D17" i="65"/>
  <c r="AH17" i="65"/>
  <c r="F17" i="65"/>
  <c r="AZ17" i="65"/>
  <c r="E17" i="65"/>
  <c r="AT17" i="65"/>
  <c r="AU18" i="65" s="1"/>
  <c r="H17" i="65"/>
  <c r="V17" i="65"/>
  <c r="C17" i="65"/>
  <c r="AN17" i="65"/>
  <c r="G17" i="65"/>
  <c r="AB17" i="64"/>
  <c r="D17" i="64"/>
  <c r="AN17" i="64"/>
  <c r="AO18" i="64" s="1"/>
  <c r="G17" i="64"/>
  <c r="AH17" i="64"/>
  <c r="F17" i="64"/>
  <c r="AZ17" i="64"/>
  <c r="BA18" i="64" s="1"/>
  <c r="E17" i="64"/>
  <c r="V17" i="64"/>
  <c r="C17" i="64"/>
  <c r="AT17" i="64"/>
  <c r="H17" i="64"/>
  <c r="AC18" i="65"/>
  <c r="AI18" i="65"/>
  <c r="AH17" i="63"/>
  <c r="AI18" i="63" s="1"/>
  <c r="F17" i="63"/>
  <c r="AZ17" i="63"/>
  <c r="BA18" i="63" s="1"/>
  <c r="E17" i="63"/>
  <c r="V17" i="63"/>
  <c r="W18" i="63" s="1"/>
  <c r="C17" i="63"/>
  <c r="AN17" i="63"/>
  <c r="AO18" i="63" s="1"/>
  <c r="G17" i="63"/>
  <c r="AB17" i="63"/>
  <c r="AC18" i="63" s="1"/>
  <c r="D17" i="63"/>
  <c r="AT17" i="63"/>
  <c r="AU18" i="63" s="1"/>
  <c r="H17" i="63"/>
  <c r="W18" i="61"/>
  <c r="AB17" i="62"/>
  <c r="AC18" i="62" s="1"/>
  <c r="D17" i="62"/>
  <c r="V17" i="62"/>
  <c r="W18" i="62" s="1"/>
  <c r="C17" i="62"/>
  <c r="AH17" i="62"/>
  <c r="AI18" i="62" s="1"/>
  <c r="F17" i="62"/>
  <c r="B17" i="61"/>
  <c r="AI18" i="61"/>
  <c r="BA18" i="65"/>
  <c r="G17" i="62"/>
  <c r="AN17" i="62"/>
  <c r="AO18" i="62" s="1"/>
  <c r="BA18" i="61"/>
  <c r="W18" i="65"/>
  <c r="AI18" i="64"/>
  <c r="AU18" i="64"/>
  <c r="W18" i="64"/>
  <c r="AO18" i="65"/>
  <c r="AU18" i="61"/>
  <c r="E17" i="62"/>
  <c r="AZ17" i="62"/>
  <c r="BA18" i="62" s="1"/>
  <c r="AO18" i="61"/>
  <c r="AC18" i="64"/>
  <c r="AT17" i="62"/>
  <c r="AU18" i="62" s="1"/>
  <c r="H17" i="62"/>
  <c r="B17" i="65" l="1"/>
  <c r="B17" i="63"/>
  <c r="J17" i="63" s="1"/>
  <c r="L17" i="63" s="1"/>
  <c r="K18" i="63" s="1"/>
  <c r="B17" i="64"/>
  <c r="B17" i="62"/>
  <c r="I17" i="61"/>
  <c r="J17" i="61"/>
  <c r="L17" i="61" s="1"/>
  <c r="J17" i="65" l="1"/>
  <c r="L17" i="65" s="1"/>
  <c r="K18" i="65" s="1"/>
  <c r="I17" i="65"/>
  <c r="I17" i="63"/>
  <c r="J17" i="64"/>
  <c r="L17" i="64" s="1"/>
  <c r="K18" i="64" s="1"/>
  <c r="I17" i="64"/>
  <c r="M17" i="63"/>
  <c r="K18" i="61"/>
  <c r="I17" i="62"/>
  <c r="J17" i="62"/>
  <c r="L17" i="62" s="1"/>
  <c r="K18" i="62" s="1"/>
  <c r="M17" i="62" s="1"/>
  <c r="M17" i="65" l="1"/>
  <c r="M17" i="64"/>
  <c r="J17" i="69"/>
  <c r="K18" i="69" s="1"/>
  <c r="E18" i="69"/>
  <c r="E18" i="67" s="1"/>
  <c r="AX18" i="61"/>
  <c r="AW18" i="61"/>
  <c r="F18" i="69"/>
  <c r="F18" i="67" s="1"/>
  <c r="D18" i="69"/>
  <c r="D18" i="67" s="1"/>
  <c r="T18" i="61"/>
  <c r="Z18" i="61"/>
  <c r="G18" i="69"/>
  <c r="G18" i="67" s="1"/>
  <c r="B18" i="69"/>
  <c r="B18" i="67" s="1"/>
  <c r="AQ18" i="61"/>
  <c r="Y18" i="61"/>
  <c r="AF18" i="61"/>
  <c r="AR18" i="61"/>
  <c r="H18" i="69"/>
  <c r="H18" i="67" s="1"/>
  <c r="AK18" i="61"/>
  <c r="C18" i="69"/>
  <c r="C18" i="67" s="1"/>
  <c r="AE18" i="61"/>
  <c r="M17" i="61"/>
  <c r="AL18" i="61"/>
  <c r="S18" i="61"/>
  <c r="I17" i="67" l="1"/>
  <c r="J18" i="67" s="1"/>
  <c r="AM18" i="61"/>
  <c r="AK18" i="63"/>
  <c r="AM18" i="63" s="1"/>
  <c r="AK18" i="62"/>
  <c r="AM18" i="62" s="1"/>
  <c r="AK18" i="65"/>
  <c r="AM18" i="65" s="1"/>
  <c r="AK18" i="64"/>
  <c r="AM18" i="64" s="1"/>
  <c r="Z18" i="63"/>
  <c r="D18" i="61"/>
  <c r="Z18" i="64"/>
  <c r="AB18" i="61"/>
  <c r="Z18" i="62"/>
  <c r="Z18" i="65"/>
  <c r="T18" i="63"/>
  <c r="T18" i="65"/>
  <c r="T18" i="62"/>
  <c r="C18" i="61"/>
  <c r="T18" i="64"/>
  <c r="V18" i="61"/>
  <c r="Y18" i="65"/>
  <c r="AA18" i="65" s="1"/>
  <c r="AA18" i="61"/>
  <c r="Y18" i="64"/>
  <c r="AA18" i="64" s="1"/>
  <c r="Y18" i="63"/>
  <c r="AA18" i="63" s="1"/>
  <c r="Y18" i="62"/>
  <c r="AA18" i="62" s="1"/>
  <c r="AQ18" i="65"/>
  <c r="AS18" i="65" s="1"/>
  <c r="AQ18" i="64"/>
  <c r="AS18" i="64" s="1"/>
  <c r="AQ18" i="62"/>
  <c r="AS18" i="62" s="1"/>
  <c r="AS18" i="61"/>
  <c r="AQ18" i="63"/>
  <c r="AS18" i="63" s="1"/>
  <c r="E18" i="61"/>
  <c r="AX18" i="64"/>
  <c r="AX18" i="65"/>
  <c r="AX18" i="62"/>
  <c r="AZ18" i="61"/>
  <c r="AX18" i="63"/>
  <c r="AT18" i="61"/>
  <c r="AU19" i="61" s="1"/>
  <c r="H18" i="61"/>
  <c r="AR18" i="63"/>
  <c r="AR18" i="62"/>
  <c r="AR18" i="65"/>
  <c r="AR18" i="64"/>
  <c r="S18" i="63"/>
  <c r="U18" i="63" s="1"/>
  <c r="S18" i="62"/>
  <c r="U18" i="62" s="1"/>
  <c r="U18" i="61"/>
  <c r="S18" i="64"/>
  <c r="U18" i="64" s="1"/>
  <c r="S18" i="65"/>
  <c r="U18" i="65" s="1"/>
  <c r="AF18" i="62"/>
  <c r="AF18" i="64"/>
  <c r="AF18" i="63"/>
  <c r="AH18" i="61"/>
  <c r="AF18" i="65"/>
  <c r="F18" i="61"/>
  <c r="AL18" i="62"/>
  <c r="AL18" i="65"/>
  <c r="G18" i="61"/>
  <c r="AL18" i="64"/>
  <c r="AN18" i="61"/>
  <c r="AL18" i="63"/>
  <c r="AW18" i="63"/>
  <c r="AY18" i="63" s="1"/>
  <c r="AW18" i="64"/>
  <c r="AY18" i="64" s="1"/>
  <c r="AY18" i="61"/>
  <c r="AW18" i="62"/>
  <c r="AY18" i="62" s="1"/>
  <c r="AW18" i="65"/>
  <c r="AY18" i="65" s="1"/>
  <c r="AE18" i="63"/>
  <c r="AG18" i="63" s="1"/>
  <c r="AE18" i="64"/>
  <c r="AG18" i="64" s="1"/>
  <c r="AG18" i="61"/>
  <c r="AE18" i="65"/>
  <c r="AG18" i="65" s="1"/>
  <c r="AE18" i="62"/>
  <c r="AG18" i="62" s="1"/>
  <c r="AZ18" i="65" l="1"/>
  <c r="BA19" i="65" s="1"/>
  <c r="E18" i="65"/>
  <c r="V18" i="65"/>
  <c r="C18" i="65"/>
  <c r="AN18" i="65"/>
  <c r="AO19" i="65" s="1"/>
  <c r="G18" i="65"/>
  <c r="AH18" i="65"/>
  <c r="AI19" i="65" s="1"/>
  <c r="F18" i="65"/>
  <c r="AT18" i="65"/>
  <c r="H18" i="65"/>
  <c r="AB18" i="65"/>
  <c r="D18" i="65"/>
  <c r="BA19" i="61"/>
  <c r="V18" i="64"/>
  <c r="W19" i="64" s="1"/>
  <c r="C18" i="64"/>
  <c r="AB18" i="64"/>
  <c r="AC19" i="64" s="1"/>
  <c r="D18" i="64"/>
  <c r="AO19" i="61"/>
  <c r="AT18" i="64"/>
  <c r="H18" i="64"/>
  <c r="AH18" i="64"/>
  <c r="AI19" i="64" s="1"/>
  <c r="F18" i="64"/>
  <c r="AZ18" i="64"/>
  <c r="BA19" i="64" s="1"/>
  <c r="E18" i="64"/>
  <c r="AN18" i="64"/>
  <c r="AO19" i="64" s="1"/>
  <c r="G18" i="64"/>
  <c r="AC19" i="65"/>
  <c r="AB18" i="63"/>
  <c r="AC19" i="63" s="1"/>
  <c r="D18" i="63"/>
  <c r="AI19" i="61"/>
  <c r="AN18" i="63"/>
  <c r="AO19" i="63" s="1"/>
  <c r="G18" i="63"/>
  <c r="AH18" i="63"/>
  <c r="AI19" i="63" s="1"/>
  <c r="F18" i="63"/>
  <c r="AT18" i="63"/>
  <c r="AU19" i="63" s="1"/>
  <c r="H18" i="63"/>
  <c r="V18" i="63"/>
  <c r="W19" i="63" s="1"/>
  <c r="C18" i="63"/>
  <c r="AZ18" i="63"/>
  <c r="BA19" i="63" s="1"/>
  <c r="E18" i="63"/>
  <c r="W19" i="61"/>
  <c r="AU19" i="64"/>
  <c r="AZ18" i="62"/>
  <c r="BA19" i="62" s="1"/>
  <c r="E18" i="62"/>
  <c r="B18" i="61"/>
  <c r="AU19" i="65"/>
  <c r="V18" i="62"/>
  <c r="W19" i="62" s="1"/>
  <c r="C18" i="62"/>
  <c r="AH18" i="62"/>
  <c r="AI19" i="62" s="1"/>
  <c r="F18" i="62"/>
  <c r="H18" i="62"/>
  <c r="AT18" i="62"/>
  <c r="AU19" i="62" s="1"/>
  <c r="W19" i="65"/>
  <c r="AN18" i="62"/>
  <c r="AO19" i="62" s="1"/>
  <c r="G18" i="62"/>
  <c r="AB18" i="62"/>
  <c r="AC19" i="62" s="1"/>
  <c r="D18" i="62"/>
  <c r="AC19" i="61"/>
  <c r="B18" i="65" l="1"/>
  <c r="B18" i="64"/>
  <c r="B18" i="63"/>
  <c r="B18" i="62"/>
  <c r="I18" i="61"/>
  <c r="J18" i="61"/>
  <c r="L18" i="61" s="1"/>
  <c r="J18" i="65" l="1"/>
  <c r="L18" i="65" s="1"/>
  <c r="K19" i="65" s="1"/>
  <c r="I18" i="65"/>
  <c r="I18" i="64"/>
  <c r="J18" i="64"/>
  <c r="L18" i="64" s="1"/>
  <c r="K19" i="64" s="1"/>
  <c r="J18" i="63"/>
  <c r="L18" i="63" s="1"/>
  <c r="K19" i="63" s="1"/>
  <c r="I18" i="63"/>
  <c r="K19" i="61"/>
  <c r="I18" i="62"/>
  <c r="J18" i="62"/>
  <c r="L18" i="62" s="1"/>
  <c r="K19" i="62" s="1"/>
  <c r="M18" i="62" s="1"/>
  <c r="M18" i="65" l="1"/>
  <c r="M18" i="64"/>
  <c r="M18" i="63"/>
  <c r="E19" i="69"/>
  <c r="E19" i="67" s="1"/>
  <c r="AL19" i="61"/>
  <c r="AE19" i="61"/>
  <c r="AQ19" i="61"/>
  <c r="T19" i="61"/>
  <c r="F19" i="69"/>
  <c r="F19" i="67" s="1"/>
  <c r="C19" i="69"/>
  <c r="C19" i="67" s="1"/>
  <c r="H19" i="69"/>
  <c r="H19" i="67" s="1"/>
  <c r="AR19" i="61"/>
  <c r="AK19" i="61"/>
  <c r="Z19" i="61"/>
  <c r="AW19" i="61"/>
  <c r="AX19" i="61"/>
  <c r="G19" i="69"/>
  <c r="G19" i="67" s="1"/>
  <c r="D19" i="69"/>
  <c r="D19" i="67" s="1"/>
  <c r="AF19" i="61"/>
  <c r="Y19" i="61"/>
  <c r="B19" i="69"/>
  <c r="B19" i="67" s="1"/>
  <c r="S19" i="61"/>
  <c r="M18" i="61"/>
  <c r="J18" i="69"/>
  <c r="AH19" i="61" l="1"/>
  <c r="F19" i="61"/>
  <c r="AF19" i="65"/>
  <c r="AF19" i="63"/>
  <c r="AF19" i="62"/>
  <c r="AF19" i="64"/>
  <c r="I18" i="67"/>
  <c r="J19" i="67" s="1"/>
  <c r="K19" i="69"/>
  <c r="AX19" i="62"/>
  <c r="AX19" i="65"/>
  <c r="AX19" i="63"/>
  <c r="AX19" i="64"/>
  <c r="E19" i="61"/>
  <c r="AZ19" i="61"/>
  <c r="T19" i="62"/>
  <c r="T19" i="63"/>
  <c r="C19" i="61"/>
  <c r="V19" i="61"/>
  <c r="T19" i="65"/>
  <c r="T19" i="64"/>
  <c r="AW19" i="65"/>
  <c r="AY19" i="65" s="1"/>
  <c r="AW19" i="64"/>
  <c r="AY19" i="64" s="1"/>
  <c r="AW19" i="63"/>
  <c r="AY19" i="63" s="1"/>
  <c r="AW19" i="62"/>
  <c r="AY19" i="62" s="1"/>
  <c r="AY19" i="61"/>
  <c r="S19" i="63"/>
  <c r="U19" i="63" s="1"/>
  <c r="U19" i="61"/>
  <c r="S19" i="65"/>
  <c r="U19" i="65" s="1"/>
  <c r="S19" i="64"/>
  <c r="U19" i="64" s="1"/>
  <c r="S19" i="62"/>
  <c r="U19" i="62" s="1"/>
  <c r="D19" i="61"/>
  <c r="Z19" i="64"/>
  <c r="Z19" i="63"/>
  <c r="AB19" i="61"/>
  <c r="Z19" i="65"/>
  <c r="Z19" i="62"/>
  <c r="AE19" i="62"/>
  <c r="AG19" i="62" s="1"/>
  <c r="AE19" i="65"/>
  <c r="AG19" i="65" s="1"/>
  <c r="AG19" i="61"/>
  <c r="AE19" i="63"/>
  <c r="AG19" i="63" s="1"/>
  <c r="AE19" i="64"/>
  <c r="AG19" i="64" s="1"/>
  <c r="AK19" i="63"/>
  <c r="AM19" i="63" s="1"/>
  <c r="AK19" i="62"/>
  <c r="AM19" i="62" s="1"/>
  <c r="AK19" i="64"/>
  <c r="AM19" i="64" s="1"/>
  <c r="AK19" i="65"/>
  <c r="AM19" i="65" s="1"/>
  <c r="AM19" i="61"/>
  <c r="G19" i="61"/>
  <c r="AL19" i="64"/>
  <c r="AN19" i="61"/>
  <c r="AL19" i="62"/>
  <c r="AL19" i="65"/>
  <c r="AL19" i="63"/>
  <c r="AQ19" i="65"/>
  <c r="AS19" i="65" s="1"/>
  <c r="AQ19" i="62"/>
  <c r="AS19" i="62" s="1"/>
  <c r="AQ19" i="64"/>
  <c r="AS19" i="64" s="1"/>
  <c r="AQ19" i="63"/>
  <c r="AS19" i="63" s="1"/>
  <c r="AS19" i="61"/>
  <c r="Y19" i="62"/>
  <c r="AA19" i="62" s="1"/>
  <c r="AA19" i="61"/>
  <c r="Y19" i="63"/>
  <c r="AA19" i="63" s="1"/>
  <c r="Y19" i="65"/>
  <c r="AA19" i="65" s="1"/>
  <c r="Y19" i="64"/>
  <c r="AA19" i="64" s="1"/>
  <c r="AR19" i="64"/>
  <c r="AT19" i="61"/>
  <c r="AR19" i="63"/>
  <c r="AR19" i="62"/>
  <c r="H19" i="61"/>
  <c r="AR19" i="65"/>
  <c r="AB19" i="65" l="1"/>
  <c r="D19" i="65"/>
  <c r="AH19" i="65"/>
  <c r="F19" i="65"/>
  <c r="AZ19" i="65"/>
  <c r="BA20" i="65" s="1"/>
  <c r="E19" i="65"/>
  <c r="AN19" i="65"/>
  <c r="AO20" i="65" s="1"/>
  <c r="G19" i="65"/>
  <c r="V19" i="65"/>
  <c r="C19" i="65"/>
  <c r="AT19" i="65"/>
  <c r="H19" i="65"/>
  <c r="AN19" i="64"/>
  <c r="G19" i="64"/>
  <c r="AB19" i="64"/>
  <c r="D19" i="64"/>
  <c r="AH19" i="64"/>
  <c r="AI20" i="64" s="1"/>
  <c r="F19" i="64"/>
  <c r="AT19" i="64"/>
  <c r="AU20" i="64" s="1"/>
  <c r="H19" i="64"/>
  <c r="V19" i="64"/>
  <c r="W20" i="64" s="1"/>
  <c r="C19" i="64"/>
  <c r="AZ19" i="64"/>
  <c r="BA20" i="64" s="1"/>
  <c r="E19" i="64"/>
  <c r="AU20" i="65"/>
  <c r="AC20" i="65"/>
  <c r="AI20" i="65"/>
  <c r="AO20" i="61"/>
  <c r="AT19" i="63"/>
  <c r="AU20" i="63" s="1"/>
  <c r="H19" i="63"/>
  <c r="AB19" i="63"/>
  <c r="AC20" i="63" s="1"/>
  <c r="D19" i="63"/>
  <c r="AU20" i="61"/>
  <c r="AC20" i="64"/>
  <c r="V19" i="63"/>
  <c r="W20" i="63" s="1"/>
  <c r="C19" i="63"/>
  <c r="AZ19" i="63"/>
  <c r="BA20" i="63" s="1"/>
  <c r="E19" i="63"/>
  <c r="AN19" i="63"/>
  <c r="AO20" i="63" s="1"/>
  <c r="G19" i="63"/>
  <c r="AH19" i="63"/>
  <c r="AI20" i="63" s="1"/>
  <c r="F19" i="63"/>
  <c r="AO20" i="64"/>
  <c r="C19" i="62"/>
  <c r="V19" i="62"/>
  <c r="W20" i="62" s="1"/>
  <c r="BA20" i="61"/>
  <c r="AH19" i="62"/>
  <c r="AI20" i="62" s="1"/>
  <c r="F19" i="62"/>
  <c r="AB19" i="62"/>
  <c r="AC20" i="62" s="1"/>
  <c r="D19" i="62"/>
  <c r="AT19" i="62"/>
  <c r="AU20" i="62" s="1"/>
  <c r="H19" i="62"/>
  <c r="AN19" i="62"/>
  <c r="AO20" i="62" s="1"/>
  <c r="G19" i="62"/>
  <c r="AC20" i="61"/>
  <c r="W20" i="61"/>
  <c r="W20" i="65"/>
  <c r="B19" i="61"/>
  <c r="AZ19" i="62"/>
  <c r="BA20" i="62" s="1"/>
  <c r="E19" i="62"/>
  <c r="AI20" i="61"/>
  <c r="B19" i="65" l="1"/>
  <c r="B19" i="64"/>
  <c r="B19" i="63"/>
  <c r="J19" i="63" s="1"/>
  <c r="L19" i="63" s="1"/>
  <c r="K20" i="63" s="1"/>
  <c r="I19" i="61"/>
  <c r="J19" i="61"/>
  <c r="L19" i="61" s="1"/>
  <c r="B19" i="62"/>
  <c r="J19" i="65" l="1"/>
  <c r="L19" i="65" s="1"/>
  <c r="K20" i="65" s="1"/>
  <c r="I19" i="65"/>
  <c r="J19" i="64"/>
  <c r="L19" i="64" s="1"/>
  <c r="K20" i="64" s="1"/>
  <c r="I19" i="64"/>
  <c r="I19" i="63"/>
  <c r="M19" i="63"/>
  <c r="J19" i="62"/>
  <c r="L19" i="62" s="1"/>
  <c r="K20" i="62" s="1"/>
  <c r="M19" i="62" s="1"/>
  <c r="I19" i="62"/>
  <c r="K20" i="61"/>
  <c r="J19" i="69"/>
  <c r="M19" i="65" l="1"/>
  <c r="M19" i="64"/>
  <c r="I19" i="67"/>
  <c r="J20" i="67" s="1"/>
  <c r="K20" i="69"/>
  <c r="AQ20" i="61"/>
  <c r="E20" i="69"/>
  <c r="E20" i="67" s="1"/>
  <c r="Y20" i="61"/>
  <c r="Z20" i="61"/>
  <c r="AF20" i="61"/>
  <c r="C20" i="69"/>
  <c r="C20" i="67" s="1"/>
  <c r="AK20" i="61"/>
  <c r="AX20" i="61"/>
  <c r="AE20" i="61"/>
  <c r="AW20" i="61"/>
  <c r="D20" i="69"/>
  <c r="D20" i="67" s="1"/>
  <c r="AL20" i="61"/>
  <c r="AR20" i="61"/>
  <c r="B20" i="69"/>
  <c r="B20" i="67" s="1"/>
  <c r="S20" i="61"/>
  <c r="G20" i="69"/>
  <c r="G20" i="67" s="1"/>
  <c r="T20" i="61"/>
  <c r="F20" i="69"/>
  <c r="F20" i="67" s="1"/>
  <c r="H20" i="69"/>
  <c r="H20" i="67" s="1"/>
  <c r="M19" i="61"/>
  <c r="AT20" i="61" l="1"/>
  <c r="H20" i="61"/>
  <c r="AR20" i="65"/>
  <c r="AR20" i="62"/>
  <c r="AR20" i="64"/>
  <c r="AR20" i="63"/>
  <c r="D20" i="61"/>
  <c r="Z20" i="64"/>
  <c r="Z20" i="63"/>
  <c r="AB20" i="61"/>
  <c r="Z20" i="65"/>
  <c r="Z20" i="62"/>
  <c r="Y20" i="63"/>
  <c r="AA20" i="63" s="1"/>
  <c r="AA20" i="61"/>
  <c r="Y20" i="62"/>
  <c r="AA20" i="62" s="1"/>
  <c r="Y20" i="64"/>
  <c r="AA20" i="64" s="1"/>
  <c r="Y20" i="65"/>
  <c r="AA20" i="65" s="1"/>
  <c r="AW20" i="65"/>
  <c r="AY20" i="65" s="1"/>
  <c r="AW20" i="64"/>
  <c r="AY20" i="64" s="1"/>
  <c r="AW20" i="62"/>
  <c r="AY20" i="62" s="1"/>
  <c r="AY20" i="61"/>
  <c r="AW20" i="63"/>
  <c r="AY20" i="63" s="1"/>
  <c r="AF20" i="62"/>
  <c r="AF20" i="65"/>
  <c r="AF20" i="64"/>
  <c r="AF20" i="63"/>
  <c r="F20" i="61"/>
  <c r="AH20" i="61"/>
  <c r="AE20" i="62"/>
  <c r="AG20" i="62" s="1"/>
  <c r="AE20" i="63"/>
  <c r="AG20" i="63" s="1"/>
  <c r="AE20" i="65"/>
  <c r="AG20" i="65" s="1"/>
  <c r="AG20" i="61"/>
  <c r="AE20" i="64"/>
  <c r="AG20" i="64" s="1"/>
  <c r="AS20" i="61"/>
  <c r="AQ20" i="62"/>
  <c r="AS20" i="62" s="1"/>
  <c r="AQ20" i="64"/>
  <c r="AS20" i="64" s="1"/>
  <c r="AQ20" i="63"/>
  <c r="AS20" i="63" s="1"/>
  <c r="AQ20" i="65"/>
  <c r="AS20" i="65" s="1"/>
  <c r="AZ20" i="61"/>
  <c r="BA21" i="61" s="1"/>
  <c r="AX20" i="65"/>
  <c r="AX20" i="64"/>
  <c r="E20" i="61"/>
  <c r="AX20" i="63"/>
  <c r="AX20" i="62"/>
  <c r="AL20" i="63"/>
  <c r="AL20" i="64"/>
  <c r="AL20" i="62"/>
  <c r="G20" i="61"/>
  <c r="AN20" i="61"/>
  <c r="AL20" i="65"/>
  <c r="C20" i="61"/>
  <c r="T20" i="64"/>
  <c r="V20" i="61"/>
  <c r="T20" i="62"/>
  <c r="T20" i="65"/>
  <c r="T20" i="63"/>
  <c r="U20" i="61"/>
  <c r="S20" i="65"/>
  <c r="U20" i="65" s="1"/>
  <c r="S20" i="63"/>
  <c r="U20" i="63" s="1"/>
  <c r="S20" i="64"/>
  <c r="U20" i="64" s="1"/>
  <c r="S20" i="62"/>
  <c r="U20" i="62" s="1"/>
  <c r="AK20" i="65"/>
  <c r="AM20" i="65" s="1"/>
  <c r="AK20" i="63"/>
  <c r="AM20" i="63" s="1"/>
  <c r="AK20" i="64"/>
  <c r="AM20" i="64" s="1"/>
  <c r="AM20" i="61"/>
  <c r="AK20" i="62"/>
  <c r="AM20" i="62" s="1"/>
  <c r="AZ20" i="65" l="1"/>
  <c r="E20" i="65"/>
  <c r="AH20" i="65"/>
  <c r="AI21" i="65" s="1"/>
  <c r="F20" i="65"/>
  <c r="AB20" i="65"/>
  <c r="D20" i="65"/>
  <c r="AN20" i="65"/>
  <c r="AO21" i="65" s="1"/>
  <c r="G20" i="65"/>
  <c r="V20" i="65"/>
  <c r="C20" i="65"/>
  <c r="AT20" i="65"/>
  <c r="H20" i="65"/>
  <c r="AZ20" i="64"/>
  <c r="BA21" i="64" s="1"/>
  <c r="E20" i="64"/>
  <c r="AH20" i="64"/>
  <c r="AI21" i="64" s="1"/>
  <c r="F20" i="64"/>
  <c r="W21" i="65"/>
  <c r="AB20" i="64"/>
  <c r="AC21" i="64" s="1"/>
  <c r="D20" i="64"/>
  <c r="AT20" i="64"/>
  <c r="AU21" i="64" s="1"/>
  <c r="H20" i="64"/>
  <c r="BA21" i="65"/>
  <c r="AN20" i="64"/>
  <c r="AO21" i="64" s="1"/>
  <c r="G20" i="64"/>
  <c r="V20" i="64"/>
  <c r="C20" i="64"/>
  <c r="AC21" i="65"/>
  <c r="V20" i="63"/>
  <c r="W21" i="63" s="1"/>
  <c r="C20" i="63"/>
  <c r="AT20" i="63"/>
  <c r="AU21" i="63" s="1"/>
  <c r="H20" i="63"/>
  <c r="W21" i="61"/>
  <c r="AN20" i="63"/>
  <c r="AO21" i="63" s="1"/>
  <c r="G20" i="63"/>
  <c r="AZ20" i="63"/>
  <c r="BA21" i="63" s="1"/>
  <c r="E20" i="63"/>
  <c r="AH20" i="63"/>
  <c r="AI21" i="63" s="1"/>
  <c r="F20" i="63"/>
  <c r="AB20" i="63"/>
  <c r="AC21" i="63" s="1"/>
  <c r="D20" i="63"/>
  <c r="AH20" i="62"/>
  <c r="AI21" i="62" s="1"/>
  <c r="F20" i="62"/>
  <c r="V20" i="62"/>
  <c r="W21" i="62" s="1"/>
  <c r="C20" i="62"/>
  <c r="AI21" i="61"/>
  <c r="D20" i="62"/>
  <c r="AB20" i="62"/>
  <c r="AC21" i="62" s="1"/>
  <c r="AU21" i="65"/>
  <c r="AC21" i="61"/>
  <c r="AN20" i="62"/>
  <c r="AO21" i="62" s="1"/>
  <c r="G20" i="62"/>
  <c r="W21" i="64"/>
  <c r="AZ20" i="62"/>
  <c r="BA21" i="62" s="1"/>
  <c r="E20" i="62"/>
  <c r="AT20" i="62"/>
  <c r="AU21" i="62" s="1"/>
  <c r="H20" i="62"/>
  <c r="B20" i="61"/>
  <c r="AO21" i="61"/>
  <c r="AU21" i="61"/>
  <c r="B20" i="65" l="1"/>
  <c r="B20" i="64"/>
  <c r="B20" i="63"/>
  <c r="J20" i="61"/>
  <c r="L20" i="61" s="1"/>
  <c r="I20" i="61"/>
  <c r="B20" i="62"/>
  <c r="I20" i="65" l="1"/>
  <c r="J20" i="65"/>
  <c r="L20" i="65" s="1"/>
  <c r="K21" i="65" s="1"/>
  <c r="J20" i="64"/>
  <c r="L20" i="64" s="1"/>
  <c r="K21" i="64" s="1"/>
  <c r="I20" i="64"/>
  <c r="J20" i="63"/>
  <c r="L20" i="63" s="1"/>
  <c r="K21" i="63" s="1"/>
  <c r="I20" i="63"/>
  <c r="J20" i="62"/>
  <c r="L20" i="62" s="1"/>
  <c r="K21" i="62" s="1"/>
  <c r="M20" i="62" s="1"/>
  <c r="I20" i="62"/>
  <c r="K21" i="61"/>
  <c r="M20" i="65" l="1"/>
  <c r="M20" i="64"/>
  <c r="M20" i="63"/>
  <c r="J20" i="69"/>
  <c r="I20" i="67" s="1"/>
  <c r="J21" i="67" s="1"/>
  <c r="AK21" i="61"/>
  <c r="AF21" i="61"/>
  <c r="AW21" i="61"/>
  <c r="G21" i="69"/>
  <c r="G21" i="67" s="1"/>
  <c r="AE21" i="61"/>
  <c r="AL21" i="61"/>
  <c r="Y21" i="61"/>
  <c r="T21" i="61"/>
  <c r="H21" i="69"/>
  <c r="H21" i="67" s="1"/>
  <c r="M20" i="61"/>
  <c r="AQ21" i="61"/>
  <c r="B21" i="69"/>
  <c r="B21" i="67" s="1"/>
  <c r="C21" i="69"/>
  <c r="C21" i="67" s="1"/>
  <c r="S21" i="61"/>
  <c r="AX21" i="61"/>
  <c r="AR21" i="61"/>
  <c r="F21" i="69"/>
  <c r="F21" i="67" s="1"/>
  <c r="Z21" i="61"/>
  <c r="D21" i="69"/>
  <c r="D21" i="67" s="1"/>
  <c r="E21" i="69"/>
  <c r="E21" i="67" s="1"/>
  <c r="K21" i="69" l="1"/>
  <c r="S21" i="63"/>
  <c r="U21" i="63" s="1"/>
  <c r="S21" i="62"/>
  <c r="U21" i="62" s="1"/>
  <c r="U21" i="61"/>
  <c r="S21" i="65"/>
  <c r="U21" i="65" s="1"/>
  <c r="S21" i="64"/>
  <c r="U21" i="64" s="1"/>
  <c r="AQ21" i="62"/>
  <c r="AS21" i="62" s="1"/>
  <c r="AQ21" i="64"/>
  <c r="AS21" i="64" s="1"/>
  <c r="AQ21" i="63"/>
  <c r="AS21" i="63" s="1"/>
  <c r="AQ21" i="65"/>
  <c r="AS21" i="65" s="1"/>
  <c r="AS21" i="61"/>
  <c r="AW21" i="62"/>
  <c r="AY21" i="62" s="1"/>
  <c r="AW21" i="65"/>
  <c r="AY21" i="65" s="1"/>
  <c r="AY21" i="61"/>
  <c r="AW21" i="63"/>
  <c r="AY21" i="63" s="1"/>
  <c r="AW21" i="64"/>
  <c r="AY21" i="64" s="1"/>
  <c r="Z21" i="63"/>
  <c r="Z21" i="64"/>
  <c r="D21" i="61"/>
  <c r="Z21" i="62"/>
  <c r="Z21" i="65"/>
  <c r="AB21" i="61"/>
  <c r="AF21" i="62"/>
  <c r="F21" i="61"/>
  <c r="AF21" i="64"/>
  <c r="AF21" i="65"/>
  <c r="AF21" i="63"/>
  <c r="AH21" i="61"/>
  <c r="AR21" i="65"/>
  <c r="AR21" i="62"/>
  <c r="AT21" i="61"/>
  <c r="AR21" i="63"/>
  <c r="H21" i="61"/>
  <c r="AR21" i="64"/>
  <c r="T21" i="63"/>
  <c r="T21" i="65"/>
  <c r="C21" i="61"/>
  <c r="V21" i="61"/>
  <c r="T21" i="64"/>
  <c r="T21" i="62"/>
  <c r="G21" i="61"/>
  <c r="AL21" i="63"/>
  <c r="AN21" i="61"/>
  <c r="AL21" i="65"/>
  <c r="AL21" i="62"/>
  <c r="AL21" i="64"/>
  <c r="AG21" i="61"/>
  <c r="AE21" i="64"/>
  <c r="AG21" i="64" s="1"/>
  <c r="AE21" i="62"/>
  <c r="AG21" i="62" s="1"/>
  <c r="AE21" i="65"/>
  <c r="AG21" i="65" s="1"/>
  <c r="AE21" i="63"/>
  <c r="AG21" i="63" s="1"/>
  <c r="AK21" i="62"/>
  <c r="AM21" i="62" s="1"/>
  <c r="AK21" i="64"/>
  <c r="AM21" i="64" s="1"/>
  <c r="AK21" i="63"/>
  <c r="AM21" i="63" s="1"/>
  <c r="AM21" i="61"/>
  <c r="AK21" i="65"/>
  <c r="AM21" i="65" s="1"/>
  <c r="AX21" i="65"/>
  <c r="AX21" i="64"/>
  <c r="AX21" i="63"/>
  <c r="E21" i="61"/>
  <c r="AX21" i="62"/>
  <c r="AZ21" i="61"/>
  <c r="BA22" i="61" s="1"/>
  <c r="AA21" i="61"/>
  <c r="Y21" i="62"/>
  <c r="AA21" i="62" s="1"/>
  <c r="Y21" i="65"/>
  <c r="AA21" i="65" s="1"/>
  <c r="Y21" i="64"/>
  <c r="AA21" i="64" s="1"/>
  <c r="Y21" i="63"/>
  <c r="AA21" i="63" s="1"/>
  <c r="AH21" i="65" l="1"/>
  <c r="F21" i="65"/>
  <c r="AZ21" i="65"/>
  <c r="BA22" i="65" s="1"/>
  <c r="E21" i="65"/>
  <c r="AT21" i="65"/>
  <c r="H21" i="65"/>
  <c r="AB21" i="65"/>
  <c r="AC22" i="65" s="1"/>
  <c r="D21" i="65"/>
  <c r="AN21" i="65"/>
  <c r="G21" i="65"/>
  <c r="V21" i="65"/>
  <c r="W22" i="65" s="1"/>
  <c r="C21" i="65"/>
  <c r="B21" i="65" s="1"/>
  <c r="AH21" i="64"/>
  <c r="F21" i="64"/>
  <c r="AT21" i="64"/>
  <c r="AU22" i="64" s="1"/>
  <c r="H21" i="64"/>
  <c r="AB21" i="64"/>
  <c r="D21" i="64"/>
  <c r="AZ21" i="64"/>
  <c r="BA22" i="64" s="1"/>
  <c r="E21" i="64"/>
  <c r="V21" i="64"/>
  <c r="W22" i="64" s="1"/>
  <c r="C21" i="64"/>
  <c r="AN21" i="64"/>
  <c r="AO22" i="64" s="1"/>
  <c r="G21" i="64"/>
  <c r="AI22" i="64"/>
  <c r="AN21" i="63"/>
  <c r="AO22" i="63" s="1"/>
  <c r="G21" i="63"/>
  <c r="AB21" i="63"/>
  <c r="AC22" i="63" s="1"/>
  <c r="D21" i="63"/>
  <c r="AT21" i="63"/>
  <c r="AU22" i="63" s="1"/>
  <c r="H21" i="63"/>
  <c r="AZ21" i="63"/>
  <c r="BA22" i="63" s="1"/>
  <c r="E21" i="63"/>
  <c r="AH21" i="63"/>
  <c r="AI22" i="63" s="1"/>
  <c r="F21" i="63"/>
  <c r="AU22" i="61"/>
  <c r="AU22" i="65"/>
  <c r="V21" i="63"/>
  <c r="W22" i="63" s="1"/>
  <c r="C21" i="63"/>
  <c r="AH21" i="62"/>
  <c r="AI22" i="62" s="1"/>
  <c r="F21" i="62"/>
  <c r="W22" i="61"/>
  <c r="AT21" i="62"/>
  <c r="AU22" i="62" s="1"/>
  <c r="H21" i="62"/>
  <c r="AC22" i="61"/>
  <c r="E21" i="62"/>
  <c r="AZ21" i="62"/>
  <c r="BA22" i="62" s="1"/>
  <c r="G21" i="62"/>
  <c r="AN21" i="62"/>
  <c r="AO22" i="62" s="1"/>
  <c r="B21" i="61"/>
  <c r="AB21" i="62"/>
  <c r="AC22" i="62" s="1"/>
  <c r="D21" i="62"/>
  <c r="AO22" i="61"/>
  <c r="V21" i="62"/>
  <c r="W22" i="62" s="1"/>
  <c r="C21" i="62"/>
  <c r="AO22" i="65"/>
  <c r="AI22" i="61"/>
  <c r="AI22" i="65"/>
  <c r="AC22" i="64"/>
  <c r="J21" i="65" l="1"/>
  <c r="L21" i="65" s="1"/>
  <c r="K22" i="65" s="1"/>
  <c r="I21" i="65"/>
  <c r="B21" i="64"/>
  <c r="B21" i="63"/>
  <c r="I21" i="61"/>
  <c r="J21" i="61"/>
  <c r="L21" i="61" s="1"/>
  <c r="B21" i="62"/>
  <c r="M21" i="65" l="1"/>
  <c r="I21" i="64"/>
  <c r="J21" i="64"/>
  <c r="L21" i="64" s="1"/>
  <c r="K22" i="64" s="1"/>
  <c r="I21" i="63"/>
  <c r="J21" i="63"/>
  <c r="L21" i="63" s="1"/>
  <c r="K22" i="63" s="1"/>
  <c r="K22" i="61"/>
  <c r="I21" i="62"/>
  <c r="J21" i="62"/>
  <c r="L21" i="62" s="1"/>
  <c r="K22" i="62" s="1"/>
  <c r="M21" i="62" s="1"/>
  <c r="M21" i="64" l="1"/>
  <c r="M21" i="63"/>
  <c r="J21" i="69"/>
  <c r="Z22" i="61"/>
  <c r="H22" i="69"/>
  <c r="H22" i="67" s="1"/>
  <c r="AQ22" i="61"/>
  <c r="AF22" i="61"/>
  <c r="E22" i="69"/>
  <c r="E22" i="67" s="1"/>
  <c r="S22" i="61"/>
  <c r="M21" i="61"/>
  <c r="Y22" i="61"/>
  <c r="AW22" i="61"/>
  <c r="AR22" i="61"/>
  <c r="T22" i="61"/>
  <c r="G22" i="69"/>
  <c r="G22" i="67" s="1"/>
  <c r="B22" i="69"/>
  <c r="B22" i="67" s="1"/>
  <c r="AE22" i="61"/>
  <c r="C22" i="69"/>
  <c r="C22" i="67" s="1"/>
  <c r="F22" i="69"/>
  <c r="F22" i="67" s="1"/>
  <c r="AK22" i="61"/>
  <c r="AL22" i="61"/>
  <c r="D22" i="69"/>
  <c r="D22" i="67" s="1"/>
  <c r="AX22" i="61"/>
  <c r="S22" i="64" l="1"/>
  <c r="U22" i="64" s="1"/>
  <c r="S22" i="62"/>
  <c r="U22" i="62" s="1"/>
  <c r="S22" i="65"/>
  <c r="U22" i="65" s="1"/>
  <c r="S22" i="63"/>
  <c r="U22" i="63" s="1"/>
  <c r="U22" i="61"/>
  <c r="AZ22" i="61"/>
  <c r="AX22" i="63"/>
  <c r="AX22" i="62"/>
  <c r="AX22" i="64"/>
  <c r="E22" i="61"/>
  <c r="AX22" i="65"/>
  <c r="AF22" i="62"/>
  <c r="F22" i="61"/>
  <c r="AF22" i="65"/>
  <c r="AF22" i="64"/>
  <c r="AH22" i="61"/>
  <c r="AF22" i="63"/>
  <c r="C22" i="61"/>
  <c r="V22" i="61"/>
  <c r="T22" i="65"/>
  <c r="T22" i="62"/>
  <c r="T22" i="64"/>
  <c r="T22" i="63"/>
  <c r="AQ22" i="62"/>
  <c r="AS22" i="62" s="1"/>
  <c r="AQ22" i="64"/>
  <c r="AS22" i="64" s="1"/>
  <c r="AS22" i="61"/>
  <c r="AQ22" i="63"/>
  <c r="AS22" i="63" s="1"/>
  <c r="AQ22" i="65"/>
  <c r="AS22" i="65" s="1"/>
  <c r="AW22" i="63"/>
  <c r="AY22" i="63" s="1"/>
  <c r="AW22" i="65"/>
  <c r="AY22" i="65" s="1"/>
  <c r="AW22" i="62"/>
  <c r="AY22" i="62" s="1"/>
  <c r="AY22" i="61"/>
  <c r="AW22" i="64"/>
  <c r="AY22" i="64" s="1"/>
  <c r="Z22" i="62"/>
  <c r="AB22" i="61"/>
  <c r="D22" i="61"/>
  <c r="Z22" i="65"/>
  <c r="Z22" i="64"/>
  <c r="Z22" i="63"/>
  <c r="AE22" i="63"/>
  <c r="AG22" i="63" s="1"/>
  <c r="AE22" i="65"/>
  <c r="AG22" i="65" s="1"/>
  <c r="AE22" i="62"/>
  <c r="AG22" i="62" s="1"/>
  <c r="AG22" i="61"/>
  <c r="AE22" i="64"/>
  <c r="AG22" i="64" s="1"/>
  <c r="AL22" i="64"/>
  <c r="AL22" i="62"/>
  <c r="AL22" i="63"/>
  <c r="G22" i="61"/>
  <c r="AN22" i="61"/>
  <c r="AL22" i="65"/>
  <c r="H22" i="61"/>
  <c r="AR22" i="65"/>
  <c r="AR22" i="62"/>
  <c r="AR22" i="63"/>
  <c r="AT22" i="61"/>
  <c r="AR22" i="64"/>
  <c r="AK22" i="64"/>
  <c r="AM22" i="64" s="1"/>
  <c r="AK22" i="62"/>
  <c r="AM22" i="62" s="1"/>
  <c r="AK22" i="63"/>
  <c r="AM22" i="63" s="1"/>
  <c r="AM22" i="61"/>
  <c r="AK22" i="65"/>
  <c r="AM22" i="65" s="1"/>
  <c r="AA22" i="61"/>
  <c r="Y22" i="65"/>
  <c r="AA22" i="65" s="1"/>
  <c r="Y22" i="63"/>
  <c r="AA22" i="63" s="1"/>
  <c r="Y22" i="64"/>
  <c r="AA22" i="64" s="1"/>
  <c r="Y22" i="62"/>
  <c r="AA22" i="62" s="1"/>
  <c r="I21" i="67"/>
  <c r="J22" i="67" s="1"/>
  <c r="K22" i="69"/>
  <c r="AT22" i="65" l="1"/>
  <c r="AU23" i="65" s="1"/>
  <c r="H22" i="65"/>
  <c r="AZ22" i="65"/>
  <c r="E22" i="65"/>
  <c r="V22" i="65"/>
  <c r="C22" i="65"/>
  <c r="AN22" i="65"/>
  <c r="AO23" i="65" s="1"/>
  <c r="G22" i="65"/>
  <c r="AH22" i="65"/>
  <c r="F22" i="65"/>
  <c r="AB22" i="65"/>
  <c r="D22" i="65"/>
  <c r="AZ22" i="64"/>
  <c r="E22" i="64"/>
  <c r="AT22" i="64"/>
  <c r="AU23" i="64" s="1"/>
  <c r="H22" i="64"/>
  <c r="AH22" i="64"/>
  <c r="AI23" i="64" s="1"/>
  <c r="F22" i="64"/>
  <c r="AB22" i="64"/>
  <c r="AC23" i="64" s="1"/>
  <c r="D22" i="64"/>
  <c r="V22" i="64"/>
  <c r="W23" i="64" s="1"/>
  <c r="C22" i="64"/>
  <c r="AN22" i="64"/>
  <c r="AO23" i="64" s="1"/>
  <c r="G22" i="64"/>
  <c r="W23" i="61"/>
  <c r="AH22" i="63"/>
  <c r="AI23" i="63" s="1"/>
  <c r="F22" i="63"/>
  <c r="AI23" i="61"/>
  <c r="AN22" i="63"/>
  <c r="AO23" i="63" s="1"/>
  <c r="G22" i="63"/>
  <c r="AB22" i="63"/>
  <c r="AC23" i="63" s="1"/>
  <c r="D22" i="63"/>
  <c r="AT22" i="63"/>
  <c r="AU23" i="63" s="1"/>
  <c r="H22" i="63"/>
  <c r="AI23" i="65"/>
  <c r="AU23" i="61"/>
  <c r="V22" i="63"/>
  <c r="W23" i="63" s="1"/>
  <c r="C22" i="63"/>
  <c r="AZ22" i="63"/>
  <c r="BA23" i="63" s="1"/>
  <c r="E22" i="63"/>
  <c r="AT22" i="62"/>
  <c r="AU23" i="62" s="1"/>
  <c r="H22" i="62"/>
  <c r="AC23" i="65"/>
  <c r="V22" i="62"/>
  <c r="W23" i="62" s="1"/>
  <c r="C22" i="62"/>
  <c r="W23" i="65"/>
  <c r="AH22" i="62"/>
  <c r="AI23" i="62" s="1"/>
  <c r="F22" i="62"/>
  <c r="AB22" i="62"/>
  <c r="AC23" i="62" s="1"/>
  <c r="D22" i="62"/>
  <c r="B22" i="61"/>
  <c r="AZ22" i="62"/>
  <c r="BA23" i="62" s="1"/>
  <c r="E22" i="62"/>
  <c r="AN22" i="62"/>
  <c r="AO23" i="62" s="1"/>
  <c r="G22" i="62"/>
  <c r="BA23" i="61"/>
  <c r="AC23" i="61"/>
  <c r="BA23" i="65"/>
  <c r="AO23" i="61"/>
  <c r="BA23" i="64"/>
  <c r="B22" i="65" l="1"/>
  <c r="B22" i="64"/>
  <c r="B22" i="63"/>
  <c r="I22" i="63" s="1"/>
  <c r="B22" i="62"/>
  <c r="I22" i="61"/>
  <c r="J22" i="61"/>
  <c r="L22" i="61" s="1"/>
  <c r="J22" i="65" l="1"/>
  <c r="L22" i="65" s="1"/>
  <c r="K23" i="65" s="1"/>
  <c r="I22" i="65"/>
  <c r="J22" i="63"/>
  <c r="L22" i="63" s="1"/>
  <c r="K23" i="63" s="1"/>
  <c r="M22" i="63" s="1"/>
  <c r="J22" i="64"/>
  <c r="L22" i="64" s="1"/>
  <c r="K23" i="64" s="1"/>
  <c r="I22" i="64"/>
  <c r="K23" i="61"/>
  <c r="J22" i="62"/>
  <c r="L22" i="62" s="1"/>
  <c r="K23" i="62" s="1"/>
  <c r="M22" i="62" s="1"/>
  <c r="I22" i="62"/>
  <c r="M22" i="65" l="1"/>
  <c r="M22" i="64"/>
  <c r="J22" i="69"/>
  <c r="M22" i="61"/>
  <c r="AK23" i="61"/>
  <c r="T23" i="61"/>
  <c r="AW23" i="61"/>
  <c r="Y23" i="61"/>
  <c r="C23" i="69"/>
  <c r="C23" i="67" s="1"/>
  <c r="Z23" i="61"/>
  <c r="D23" i="69"/>
  <c r="D23" i="67" s="1"/>
  <c r="AF23" i="61"/>
  <c r="F23" i="69"/>
  <c r="F23" i="67" s="1"/>
  <c r="AX23" i="61"/>
  <c r="AE23" i="61"/>
  <c r="AL23" i="61"/>
  <c r="AQ23" i="61"/>
  <c r="E23" i="69"/>
  <c r="E23" i="67" s="1"/>
  <c r="S23" i="61"/>
  <c r="H23" i="69"/>
  <c r="H23" i="67" s="1"/>
  <c r="AR23" i="61"/>
  <c r="B23" i="69"/>
  <c r="B23" i="67" s="1"/>
  <c r="G23" i="69"/>
  <c r="G23" i="67" s="1"/>
  <c r="AL23" i="62" l="1"/>
  <c r="G23" i="61"/>
  <c r="AL23" i="65"/>
  <c r="AL23" i="64"/>
  <c r="AL23" i="63"/>
  <c r="AN23" i="61"/>
  <c r="Y23" i="65"/>
  <c r="AA23" i="65" s="1"/>
  <c r="AA23" i="61"/>
  <c r="Y23" i="64"/>
  <c r="AA23" i="64" s="1"/>
  <c r="Y23" i="63"/>
  <c r="AA23" i="63" s="1"/>
  <c r="Y23" i="62"/>
  <c r="AA23" i="62" s="1"/>
  <c r="AE23" i="62"/>
  <c r="AG23" i="62" s="1"/>
  <c r="AE23" i="63"/>
  <c r="AG23" i="63" s="1"/>
  <c r="AE23" i="64"/>
  <c r="AG23" i="64" s="1"/>
  <c r="AE23" i="65"/>
  <c r="AG23" i="65" s="1"/>
  <c r="AG23" i="61"/>
  <c r="AW23" i="65"/>
  <c r="AY23" i="65" s="1"/>
  <c r="AW23" i="63"/>
  <c r="AY23" i="63" s="1"/>
  <c r="AW23" i="64"/>
  <c r="AY23" i="64" s="1"/>
  <c r="AW23" i="62"/>
  <c r="AY23" i="62" s="1"/>
  <c r="AY23" i="61"/>
  <c r="AK23" i="63"/>
  <c r="AM23" i="63" s="1"/>
  <c r="AK23" i="65"/>
  <c r="AM23" i="65" s="1"/>
  <c r="AK23" i="62"/>
  <c r="AM23" i="62" s="1"/>
  <c r="AM23" i="61"/>
  <c r="AK23" i="64"/>
  <c r="AM23" i="64" s="1"/>
  <c r="Z23" i="62"/>
  <c r="Z23" i="65"/>
  <c r="Z23" i="64"/>
  <c r="D23" i="61"/>
  <c r="Z23" i="63"/>
  <c r="AB23" i="61"/>
  <c r="AC24" i="61" s="1"/>
  <c r="AQ23" i="65"/>
  <c r="AS23" i="65" s="1"/>
  <c r="AQ23" i="63"/>
  <c r="AS23" i="63" s="1"/>
  <c r="AS23" i="61"/>
  <c r="AQ23" i="62"/>
  <c r="AS23" i="62" s="1"/>
  <c r="AQ23" i="64"/>
  <c r="AS23" i="64" s="1"/>
  <c r="AZ23" i="61"/>
  <c r="AX23" i="64"/>
  <c r="E23" i="61"/>
  <c r="AX23" i="62"/>
  <c r="AX23" i="63"/>
  <c r="AX23" i="65"/>
  <c r="T23" i="63"/>
  <c r="T23" i="65"/>
  <c r="T23" i="64"/>
  <c r="C23" i="61"/>
  <c r="V23" i="61"/>
  <c r="W24" i="61" s="1"/>
  <c r="T23" i="62"/>
  <c r="AR23" i="65"/>
  <c r="AR23" i="64"/>
  <c r="AT23" i="61"/>
  <c r="H23" i="61"/>
  <c r="AR23" i="62"/>
  <c r="AR23" i="63"/>
  <c r="AF23" i="62"/>
  <c r="AF23" i="64"/>
  <c r="F23" i="61"/>
  <c r="AF23" i="65"/>
  <c r="AF23" i="63"/>
  <c r="AH23" i="61"/>
  <c r="U23" i="61"/>
  <c r="S23" i="65"/>
  <c r="U23" i="65" s="1"/>
  <c r="S23" i="64"/>
  <c r="U23" i="64" s="1"/>
  <c r="S23" i="63"/>
  <c r="U23" i="63" s="1"/>
  <c r="S23" i="62"/>
  <c r="U23" i="62" s="1"/>
  <c r="K23" i="69"/>
  <c r="I22" i="67"/>
  <c r="J23" i="67" s="1"/>
  <c r="AZ23" i="65" l="1"/>
  <c r="BA24" i="65" s="1"/>
  <c r="E23" i="65"/>
  <c r="AN23" i="65"/>
  <c r="G23" i="65"/>
  <c r="AH23" i="65"/>
  <c r="AI24" i="65" s="1"/>
  <c r="F23" i="65"/>
  <c r="AT23" i="65"/>
  <c r="AU24" i="65" s="1"/>
  <c r="H23" i="65"/>
  <c r="V23" i="65"/>
  <c r="C23" i="65"/>
  <c r="AB23" i="65"/>
  <c r="D23" i="65"/>
  <c r="BA24" i="61"/>
  <c r="AZ23" i="64"/>
  <c r="BA24" i="64" s="1"/>
  <c r="E23" i="64"/>
  <c r="AH23" i="64"/>
  <c r="AI24" i="64" s="1"/>
  <c r="F23" i="64"/>
  <c r="V23" i="64"/>
  <c r="W24" i="64" s="1"/>
  <c r="C23" i="64"/>
  <c r="AO24" i="61"/>
  <c r="AB23" i="64"/>
  <c r="AC24" i="64" s="1"/>
  <c r="D23" i="64"/>
  <c r="AT23" i="64"/>
  <c r="AU24" i="64" s="1"/>
  <c r="H23" i="64"/>
  <c r="AN23" i="64"/>
  <c r="AO24" i="64" s="1"/>
  <c r="G23" i="64"/>
  <c r="AN23" i="63"/>
  <c r="AO24" i="63" s="1"/>
  <c r="G23" i="63"/>
  <c r="AO24" i="65"/>
  <c r="AT23" i="63"/>
  <c r="AU24" i="63" s="1"/>
  <c r="H23" i="63"/>
  <c r="AB23" i="63"/>
  <c r="AC24" i="63" s="1"/>
  <c r="D23" i="63"/>
  <c r="AH23" i="63"/>
  <c r="AI24" i="63" s="1"/>
  <c r="F23" i="63"/>
  <c r="AZ23" i="63"/>
  <c r="BA24" i="63" s="1"/>
  <c r="E23" i="63"/>
  <c r="V23" i="63"/>
  <c r="W24" i="63" s="1"/>
  <c r="C23" i="63"/>
  <c r="B23" i="61"/>
  <c r="AT23" i="62"/>
  <c r="AU24" i="62" s="1"/>
  <c r="H23" i="62"/>
  <c r="AI24" i="61"/>
  <c r="W24" i="65"/>
  <c r="D23" i="62"/>
  <c r="AB23" i="62"/>
  <c r="AC24" i="62" s="1"/>
  <c r="F23" i="62"/>
  <c r="AH23" i="62"/>
  <c r="AI24" i="62" s="1"/>
  <c r="AU24" i="61"/>
  <c r="AC24" i="65"/>
  <c r="C23" i="62"/>
  <c r="V23" i="62"/>
  <c r="W24" i="62" s="1"/>
  <c r="E23" i="62"/>
  <c r="AZ23" i="62"/>
  <c r="BA24" i="62" s="1"/>
  <c r="G23" i="62"/>
  <c r="AN23" i="62"/>
  <c r="AO24" i="62" s="1"/>
  <c r="B23" i="65" l="1"/>
  <c r="B23" i="64"/>
  <c r="J23" i="64" s="1"/>
  <c r="L23" i="64" s="1"/>
  <c r="K24" i="64" s="1"/>
  <c r="B23" i="63"/>
  <c r="I23" i="61"/>
  <c r="J23" i="61"/>
  <c r="L23" i="61" s="1"/>
  <c r="K24" i="61" s="1"/>
  <c r="M23" i="61" s="1"/>
  <c r="B23" i="62"/>
  <c r="I23" i="64" l="1"/>
  <c r="J23" i="65"/>
  <c r="L23" i="65" s="1"/>
  <c r="K24" i="65" s="1"/>
  <c r="I23" i="65"/>
  <c r="M23" i="64"/>
  <c r="J23" i="63"/>
  <c r="L23" i="63" s="1"/>
  <c r="K24" i="63" s="1"/>
  <c r="I23" i="63"/>
  <c r="J23" i="62"/>
  <c r="L23" i="62" s="1"/>
  <c r="I23" i="62"/>
  <c r="M23" i="65" l="1"/>
  <c r="M23" i="63"/>
  <c r="K24" i="62"/>
  <c r="J23" i="69"/>
  <c r="I23" i="67" l="1"/>
  <c r="J24" i="67" s="1"/>
  <c r="K24" i="69"/>
  <c r="C24" i="69"/>
  <c r="C24" i="67" s="1"/>
  <c r="AL24" i="61"/>
  <c r="M23" i="62"/>
  <c r="Z24" i="61"/>
  <c r="B24" i="69"/>
  <c r="B24" i="67" s="1"/>
  <c r="T24" i="61"/>
  <c r="AE24" i="61"/>
  <c r="D24" i="69"/>
  <c r="D24" i="67" s="1"/>
  <c r="AQ24" i="61"/>
  <c r="AR24" i="61"/>
  <c r="S24" i="61"/>
  <c r="E24" i="69"/>
  <c r="E24" i="67" s="1"/>
  <c r="AK24" i="61"/>
  <c r="H24" i="69"/>
  <c r="H24" i="67" s="1"/>
  <c r="F24" i="69"/>
  <c r="F24" i="67" s="1"/>
  <c r="G24" i="69"/>
  <c r="G24" i="67" s="1"/>
  <c r="AX24" i="61"/>
  <c r="AF24" i="61"/>
  <c r="Y24" i="61"/>
  <c r="AW24" i="61"/>
  <c r="Z24" i="65" l="1"/>
  <c r="D24" i="61"/>
  <c r="Z24" i="63"/>
  <c r="Z24" i="64"/>
  <c r="Z24" i="62"/>
  <c r="AB24" i="61"/>
  <c r="S24" i="64"/>
  <c r="U24" i="64" s="1"/>
  <c r="S24" i="65"/>
  <c r="U24" i="65" s="1"/>
  <c r="S24" i="63"/>
  <c r="U24" i="63" s="1"/>
  <c r="S24" i="62"/>
  <c r="U24" i="62" s="1"/>
  <c r="U24" i="61"/>
  <c r="AT24" i="61"/>
  <c r="AR24" i="65"/>
  <c r="AR24" i="63"/>
  <c r="AR24" i="62"/>
  <c r="AR24" i="64"/>
  <c r="H24" i="61"/>
  <c r="AX24" i="62"/>
  <c r="AZ24" i="61"/>
  <c r="AX24" i="64"/>
  <c r="AX24" i="65"/>
  <c r="E24" i="61"/>
  <c r="AX24" i="63"/>
  <c r="C24" i="61"/>
  <c r="T24" i="64"/>
  <c r="T24" i="62"/>
  <c r="T24" i="65"/>
  <c r="T24" i="63"/>
  <c r="V24" i="61"/>
  <c r="AK24" i="62"/>
  <c r="AM24" i="62" s="1"/>
  <c r="AM24" i="61"/>
  <c r="AK24" i="65"/>
  <c r="AM24" i="65" s="1"/>
  <c r="AK24" i="63"/>
  <c r="AM24" i="63" s="1"/>
  <c r="AK24" i="64"/>
  <c r="AM24" i="64" s="1"/>
  <c r="AW24" i="63"/>
  <c r="AY24" i="63" s="1"/>
  <c r="AY24" i="61"/>
  <c r="AW24" i="64"/>
  <c r="AY24" i="64" s="1"/>
  <c r="AW24" i="62"/>
  <c r="AY24" i="62" s="1"/>
  <c r="AW24" i="65"/>
  <c r="AY24" i="65" s="1"/>
  <c r="Y24" i="62"/>
  <c r="AA24" i="62" s="1"/>
  <c r="Y24" i="65"/>
  <c r="AA24" i="65" s="1"/>
  <c r="AA24" i="61"/>
  <c r="Y24" i="63"/>
  <c r="AA24" i="63" s="1"/>
  <c r="Y24" i="64"/>
  <c r="AA24" i="64" s="1"/>
  <c r="AF24" i="65"/>
  <c r="AF24" i="64"/>
  <c r="AH24" i="61"/>
  <c r="AF24" i="63"/>
  <c r="F24" i="61"/>
  <c r="AF24" i="62"/>
  <c r="AL24" i="65"/>
  <c r="AL24" i="63"/>
  <c r="AL24" i="64"/>
  <c r="AL24" i="62"/>
  <c r="AN24" i="61"/>
  <c r="AO25" i="61" s="1"/>
  <c r="G24" i="61"/>
  <c r="AQ24" i="64"/>
  <c r="AS24" i="64" s="1"/>
  <c r="AQ24" i="62"/>
  <c r="AS24" i="62" s="1"/>
  <c r="AQ24" i="65"/>
  <c r="AS24" i="65" s="1"/>
  <c r="AQ24" i="63"/>
  <c r="AS24" i="63" s="1"/>
  <c r="AS24" i="61"/>
  <c r="AE24" i="63"/>
  <c r="AG24" i="63" s="1"/>
  <c r="AE24" i="62"/>
  <c r="AG24" i="62" s="1"/>
  <c r="AG24" i="61"/>
  <c r="AE24" i="64"/>
  <c r="AG24" i="64" s="1"/>
  <c r="AE24" i="65"/>
  <c r="AG24" i="65" s="1"/>
  <c r="AT24" i="65" l="1"/>
  <c r="H24" i="65"/>
  <c r="AN24" i="65"/>
  <c r="G24" i="65"/>
  <c r="V24" i="65"/>
  <c r="C24" i="65"/>
  <c r="B24" i="65" s="1"/>
  <c r="AH24" i="65"/>
  <c r="F24" i="65"/>
  <c r="AZ24" i="65"/>
  <c r="E24" i="65"/>
  <c r="AB24" i="65"/>
  <c r="D24" i="65"/>
  <c r="AH24" i="64"/>
  <c r="AI25" i="64" s="1"/>
  <c r="F24" i="64"/>
  <c r="AN24" i="64"/>
  <c r="G24" i="64"/>
  <c r="AT24" i="64"/>
  <c r="AU25" i="64" s="1"/>
  <c r="H24" i="64"/>
  <c r="AZ24" i="64"/>
  <c r="BA25" i="64" s="1"/>
  <c r="E24" i="64"/>
  <c r="AB24" i="64"/>
  <c r="AC25" i="64" s="1"/>
  <c r="D24" i="64"/>
  <c r="V24" i="64"/>
  <c r="C24" i="64"/>
  <c r="AZ24" i="63"/>
  <c r="BA25" i="63" s="1"/>
  <c r="E24" i="63"/>
  <c r="AT24" i="63"/>
  <c r="AU25" i="63" s="1"/>
  <c r="H24" i="63"/>
  <c r="AU25" i="61"/>
  <c r="AH24" i="63"/>
  <c r="AI25" i="63" s="1"/>
  <c r="F24" i="63"/>
  <c r="AN24" i="63"/>
  <c r="AO25" i="63" s="1"/>
  <c r="G24" i="63"/>
  <c r="V24" i="63"/>
  <c r="W25" i="63" s="1"/>
  <c r="C24" i="63"/>
  <c r="W25" i="65"/>
  <c r="BA25" i="61"/>
  <c r="AB24" i="63"/>
  <c r="AC25" i="63" s="1"/>
  <c r="D24" i="63"/>
  <c r="AO25" i="65"/>
  <c r="AC25" i="61"/>
  <c r="AO25" i="64"/>
  <c r="AI25" i="65"/>
  <c r="W25" i="61"/>
  <c r="BA25" i="65"/>
  <c r="AU25" i="65"/>
  <c r="AB24" i="62"/>
  <c r="AC25" i="62" s="1"/>
  <c r="D24" i="62"/>
  <c r="B24" i="61"/>
  <c r="AI25" i="61"/>
  <c r="H24" i="62"/>
  <c r="AT24" i="62"/>
  <c r="AU25" i="62" s="1"/>
  <c r="AN24" i="62"/>
  <c r="AO25" i="62" s="1"/>
  <c r="G24" i="62"/>
  <c r="AH24" i="62"/>
  <c r="AI25" i="62" s="1"/>
  <c r="F24" i="62"/>
  <c r="V24" i="62"/>
  <c r="W25" i="62" s="1"/>
  <c r="C24" i="62"/>
  <c r="E24" i="62"/>
  <c r="AZ24" i="62"/>
  <c r="BA25" i="62" s="1"/>
  <c r="W25" i="64"/>
  <c r="AC25" i="65"/>
  <c r="J24" i="65" l="1"/>
  <c r="L24" i="65" s="1"/>
  <c r="K25" i="65" s="1"/>
  <c r="I24" i="65"/>
  <c r="B24" i="64"/>
  <c r="B24" i="63"/>
  <c r="J24" i="61"/>
  <c r="L24" i="61" s="1"/>
  <c r="I24" i="61"/>
  <c r="B24" i="62"/>
  <c r="M24" i="65" l="1"/>
  <c r="J24" i="64"/>
  <c r="L24" i="64" s="1"/>
  <c r="K25" i="64" s="1"/>
  <c r="I24" i="64"/>
  <c r="J24" i="63"/>
  <c r="L24" i="63" s="1"/>
  <c r="K25" i="63" s="1"/>
  <c r="I24" i="63"/>
  <c r="J24" i="62"/>
  <c r="L24" i="62" s="1"/>
  <c r="K25" i="62" s="1"/>
  <c r="M24" i="62" s="1"/>
  <c r="I24" i="62"/>
  <c r="K25" i="61"/>
  <c r="M24" i="64" l="1"/>
  <c r="M24" i="63"/>
  <c r="J24" i="69"/>
  <c r="Y25" i="61"/>
  <c r="AF25" i="61"/>
  <c r="E25" i="69"/>
  <c r="E25" i="67" s="1"/>
  <c r="G25" i="69"/>
  <c r="G25" i="67" s="1"/>
  <c r="S25" i="61"/>
  <c r="D25" i="69"/>
  <c r="D25" i="67" s="1"/>
  <c r="AX25" i="61"/>
  <c r="T25" i="61"/>
  <c r="F25" i="69"/>
  <c r="F25" i="67" s="1"/>
  <c r="Z25" i="61"/>
  <c r="AL25" i="61"/>
  <c r="B25" i="69"/>
  <c r="B25" i="67" s="1"/>
  <c r="AE25" i="61"/>
  <c r="AQ25" i="61"/>
  <c r="AK25" i="61"/>
  <c r="H25" i="69"/>
  <c r="H25" i="67" s="1"/>
  <c r="C25" i="69"/>
  <c r="C25" i="67" s="1"/>
  <c r="AW25" i="61"/>
  <c r="AR25" i="61"/>
  <c r="M24" i="61"/>
  <c r="E25" i="61" l="1"/>
  <c r="AX25" i="65"/>
  <c r="AX25" i="63"/>
  <c r="AX25" i="64"/>
  <c r="AX25" i="62"/>
  <c r="AZ25" i="61"/>
  <c r="S25" i="64"/>
  <c r="U25" i="64" s="1"/>
  <c r="U25" i="61"/>
  <c r="S25" i="63"/>
  <c r="U25" i="63" s="1"/>
  <c r="S25" i="62"/>
  <c r="U25" i="62" s="1"/>
  <c r="S25" i="65"/>
  <c r="U25" i="65" s="1"/>
  <c r="AR25" i="63"/>
  <c r="AR25" i="62"/>
  <c r="AR25" i="64"/>
  <c r="AT25" i="61"/>
  <c r="AR25" i="65"/>
  <c r="H25" i="61"/>
  <c r="AL25" i="64"/>
  <c r="G25" i="61"/>
  <c r="AL25" i="65"/>
  <c r="AL25" i="62"/>
  <c r="AN25" i="61"/>
  <c r="AL25" i="63"/>
  <c r="AK25" i="65"/>
  <c r="AM25" i="65" s="1"/>
  <c r="AK25" i="62"/>
  <c r="AM25" i="62" s="1"/>
  <c r="AK25" i="64"/>
  <c r="AM25" i="64" s="1"/>
  <c r="AM25" i="61"/>
  <c r="AK25" i="63"/>
  <c r="AM25" i="63" s="1"/>
  <c r="AE25" i="64"/>
  <c r="AG25" i="64" s="1"/>
  <c r="AE25" i="63"/>
  <c r="AG25" i="63" s="1"/>
  <c r="AG25" i="61"/>
  <c r="AE25" i="65"/>
  <c r="AG25" i="65" s="1"/>
  <c r="AE25" i="62"/>
  <c r="AG25" i="62" s="1"/>
  <c r="D25" i="61"/>
  <c r="Z25" i="64"/>
  <c r="Z25" i="63"/>
  <c r="Z25" i="65"/>
  <c r="AB25" i="61"/>
  <c r="Z25" i="62"/>
  <c r="Y25" i="64"/>
  <c r="AA25" i="64" s="1"/>
  <c r="AA25" i="61"/>
  <c r="Y25" i="63"/>
  <c r="AA25" i="63" s="1"/>
  <c r="Y25" i="62"/>
  <c r="AA25" i="62" s="1"/>
  <c r="Y25" i="65"/>
  <c r="AA25" i="65" s="1"/>
  <c r="AQ25" i="62"/>
  <c r="AS25" i="62" s="1"/>
  <c r="AQ25" i="65"/>
  <c r="AS25" i="65" s="1"/>
  <c r="AQ25" i="63"/>
  <c r="AS25" i="63" s="1"/>
  <c r="AS25" i="61"/>
  <c r="AQ25" i="64"/>
  <c r="AS25" i="64" s="1"/>
  <c r="AY25" i="61"/>
  <c r="AW25" i="62"/>
  <c r="AY25" i="62" s="1"/>
  <c r="AW25" i="64"/>
  <c r="AY25" i="64" s="1"/>
  <c r="AW25" i="63"/>
  <c r="AY25" i="63" s="1"/>
  <c r="AW25" i="65"/>
  <c r="AY25" i="65" s="1"/>
  <c r="AH25" i="61"/>
  <c r="AI26" i="61" s="1"/>
  <c r="AF25" i="62"/>
  <c r="AF25" i="64"/>
  <c r="AF25" i="65"/>
  <c r="F25" i="61"/>
  <c r="AF25" i="63"/>
  <c r="T25" i="64"/>
  <c r="T25" i="62"/>
  <c r="V25" i="61"/>
  <c r="C25" i="61"/>
  <c r="T25" i="65"/>
  <c r="T25" i="63"/>
  <c r="I24" i="67"/>
  <c r="J25" i="67" s="1"/>
  <c r="K25" i="69"/>
  <c r="AT25" i="65" l="1"/>
  <c r="H25" i="65"/>
  <c r="AB25" i="65"/>
  <c r="D25" i="65"/>
  <c r="AH25" i="65"/>
  <c r="F25" i="65"/>
  <c r="AZ25" i="65"/>
  <c r="E25" i="65"/>
  <c r="AN25" i="65"/>
  <c r="G25" i="65"/>
  <c r="V25" i="65"/>
  <c r="C25" i="65"/>
  <c r="B25" i="65" s="1"/>
  <c r="AH25" i="64"/>
  <c r="AI26" i="64" s="1"/>
  <c r="F25" i="64"/>
  <c r="AN25" i="64"/>
  <c r="AO26" i="64" s="1"/>
  <c r="G25" i="64"/>
  <c r="V25" i="64"/>
  <c r="C25" i="64"/>
  <c r="AB25" i="64"/>
  <c r="AC26" i="64" s="1"/>
  <c r="D25" i="64"/>
  <c r="AT25" i="64"/>
  <c r="H25" i="64"/>
  <c r="AZ25" i="64"/>
  <c r="E25" i="64"/>
  <c r="B25" i="61"/>
  <c r="I25" i="61" s="1"/>
  <c r="AU26" i="65"/>
  <c r="AN25" i="63"/>
  <c r="AO26" i="63" s="1"/>
  <c r="G25" i="63"/>
  <c r="AC26" i="61"/>
  <c r="AU26" i="64"/>
  <c r="V25" i="63"/>
  <c r="W26" i="63" s="1"/>
  <c r="C25" i="63"/>
  <c r="AZ25" i="63"/>
  <c r="BA26" i="63" s="1"/>
  <c r="E25" i="63"/>
  <c r="AH25" i="63"/>
  <c r="AI26" i="63" s="1"/>
  <c r="F25" i="63"/>
  <c r="AB25" i="63"/>
  <c r="AC26" i="63" s="1"/>
  <c r="D25" i="63"/>
  <c r="AT25" i="63"/>
  <c r="AU26" i="63" s="1"/>
  <c r="H25" i="63"/>
  <c r="J25" i="61"/>
  <c r="L25" i="61" s="1"/>
  <c r="W26" i="61"/>
  <c r="AB25" i="62"/>
  <c r="AC26" i="62" s="1"/>
  <c r="D25" i="62"/>
  <c r="AU26" i="61"/>
  <c r="C25" i="62"/>
  <c r="V25" i="62"/>
  <c r="W26" i="62" s="1"/>
  <c r="AO26" i="61"/>
  <c r="BA26" i="61"/>
  <c r="W26" i="64"/>
  <c r="AC26" i="65"/>
  <c r="AN25" i="62"/>
  <c r="AO26" i="62" s="1"/>
  <c r="G25" i="62"/>
  <c r="AT25" i="62"/>
  <c r="AU26" i="62" s="1"/>
  <c r="H25" i="62"/>
  <c r="E25" i="62"/>
  <c r="AZ25" i="62"/>
  <c r="BA26" i="62" s="1"/>
  <c r="AH25" i="62"/>
  <c r="AI26" i="62" s="1"/>
  <c r="F25" i="62"/>
  <c r="AO26" i="65"/>
  <c r="BA26" i="65"/>
  <c r="BA26" i="64"/>
  <c r="AI26" i="65"/>
  <c r="W26" i="65"/>
  <c r="J25" i="65" l="1"/>
  <c r="L25" i="65" s="1"/>
  <c r="K26" i="65" s="1"/>
  <c r="I25" i="65"/>
  <c r="B25" i="64"/>
  <c r="B25" i="63"/>
  <c r="J25" i="63" s="1"/>
  <c r="L25" i="63" s="1"/>
  <c r="K26" i="63" s="1"/>
  <c r="B25" i="62"/>
  <c r="K26" i="61"/>
  <c r="M25" i="65" l="1"/>
  <c r="I25" i="63"/>
  <c r="J25" i="64"/>
  <c r="L25" i="64" s="1"/>
  <c r="K26" i="64" s="1"/>
  <c r="I25" i="64"/>
  <c r="M25" i="63"/>
  <c r="M25" i="61"/>
  <c r="J25" i="62"/>
  <c r="L25" i="62" s="1"/>
  <c r="I25" i="62"/>
  <c r="M25" i="64" l="1"/>
  <c r="K26" i="62"/>
  <c r="J25" i="69"/>
  <c r="K26" i="69" l="1"/>
  <c r="I25" i="67"/>
  <c r="J26" i="67" s="1"/>
  <c r="M25" i="62"/>
  <c r="B26" i="69"/>
  <c r="B26" i="67" s="1"/>
  <c r="Z26" i="61"/>
  <c r="F26" i="69"/>
  <c r="F26" i="67" s="1"/>
  <c r="T26" i="61"/>
  <c r="AR26" i="61"/>
  <c r="AQ26" i="61"/>
  <c r="AF26" i="61"/>
  <c r="S26" i="61"/>
  <c r="Y26" i="61"/>
  <c r="C26" i="69"/>
  <c r="C26" i="67" s="1"/>
  <c r="E26" i="69"/>
  <c r="E26" i="67" s="1"/>
  <c r="G26" i="69"/>
  <c r="G26" i="67" s="1"/>
  <c r="H26" i="69"/>
  <c r="H26" i="67" s="1"/>
  <c r="AW26" i="61"/>
  <c r="AK26" i="61"/>
  <c r="D26" i="69"/>
  <c r="D26" i="67" s="1"/>
  <c r="AL26" i="61"/>
  <c r="AX26" i="61"/>
  <c r="AE26" i="61"/>
  <c r="AE26" i="63" l="1"/>
  <c r="AG26" i="63" s="1"/>
  <c r="AE26" i="62"/>
  <c r="AG26" i="62" s="1"/>
  <c r="AG26" i="61"/>
  <c r="AE26" i="64"/>
  <c r="AG26" i="64" s="1"/>
  <c r="AE26" i="65"/>
  <c r="AG26" i="65" s="1"/>
  <c r="E26" i="61"/>
  <c r="AX26" i="65"/>
  <c r="AX26" i="64"/>
  <c r="AX26" i="63"/>
  <c r="AX26" i="62"/>
  <c r="AZ26" i="61"/>
  <c r="D26" i="61"/>
  <c r="Z26" i="63"/>
  <c r="Z26" i="65"/>
  <c r="Z26" i="64"/>
  <c r="Z26" i="62"/>
  <c r="AB26" i="61"/>
  <c r="AR26" i="64"/>
  <c r="AR26" i="62"/>
  <c r="AT26" i="61"/>
  <c r="AR26" i="65"/>
  <c r="H26" i="61"/>
  <c r="AR26" i="63"/>
  <c r="AA26" i="61"/>
  <c r="Y26" i="63"/>
  <c r="AA26" i="63" s="1"/>
  <c r="Y26" i="64"/>
  <c r="AA26" i="64" s="1"/>
  <c r="Y26" i="62"/>
  <c r="AA26" i="62" s="1"/>
  <c r="Y26" i="65"/>
  <c r="AA26" i="65" s="1"/>
  <c r="S26" i="64"/>
  <c r="U26" i="64" s="1"/>
  <c r="S26" i="63"/>
  <c r="U26" i="63" s="1"/>
  <c r="S26" i="62"/>
  <c r="U26" i="62" s="1"/>
  <c r="S26" i="65"/>
  <c r="U26" i="65" s="1"/>
  <c r="U26" i="61"/>
  <c r="AF26" i="63"/>
  <c r="AF26" i="62"/>
  <c r="AH26" i="61"/>
  <c r="AI27" i="61" s="1"/>
  <c r="AF26" i="65"/>
  <c r="F26" i="61"/>
  <c r="AF26" i="64"/>
  <c r="T26" i="65"/>
  <c r="T26" i="63"/>
  <c r="T26" i="64"/>
  <c r="T26" i="62"/>
  <c r="C26" i="61"/>
  <c r="V26" i="61"/>
  <c r="AN26" i="61"/>
  <c r="AL26" i="62"/>
  <c r="AL26" i="65"/>
  <c r="AL26" i="64"/>
  <c r="AL26" i="63"/>
  <c r="G26" i="61"/>
  <c r="AM26" i="61"/>
  <c r="AK26" i="63"/>
  <c r="AM26" i="63" s="1"/>
  <c r="AK26" i="64"/>
  <c r="AM26" i="64" s="1"/>
  <c r="AK26" i="65"/>
  <c r="AM26" i="65" s="1"/>
  <c r="AK26" i="62"/>
  <c r="AM26" i="62" s="1"/>
  <c r="AW26" i="62"/>
  <c r="AY26" i="62" s="1"/>
  <c r="AW26" i="63"/>
  <c r="AY26" i="63" s="1"/>
  <c r="AW26" i="64"/>
  <c r="AY26" i="64" s="1"/>
  <c r="AY26" i="61"/>
  <c r="AW26" i="65"/>
  <c r="AY26" i="65" s="1"/>
  <c r="AS26" i="61"/>
  <c r="AQ26" i="64"/>
  <c r="AS26" i="64" s="1"/>
  <c r="AQ26" i="62"/>
  <c r="AS26" i="62" s="1"/>
  <c r="AQ26" i="65"/>
  <c r="AS26" i="65" s="1"/>
  <c r="AQ26" i="63"/>
  <c r="AS26" i="63" s="1"/>
  <c r="AZ26" i="65" l="1"/>
  <c r="BA27" i="65" s="1"/>
  <c r="E26" i="65"/>
  <c r="AB26" i="65"/>
  <c r="D26" i="65"/>
  <c r="W27" i="61"/>
  <c r="AH26" i="65"/>
  <c r="AI27" i="65" s="1"/>
  <c r="F26" i="65"/>
  <c r="AT26" i="65"/>
  <c r="AU27" i="65" s="1"/>
  <c r="H26" i="65"/>
  <c r="V26" i="65"/>
  <c r="W27" i="65" s="1"/>
  <c r="C26" i="65"/>
  <c r="AN26" i="65"/>
  <c r="AO27" i="65" s="1"/>
  <c r="G26" i="65"/>
  <c r="AZ26" i="64"/>
  <c r="BA27" i="64" s="1"/>
  <c r="E26" i="64"/>
  <c r="AH26" i="64"/>
  <c r="AI27" i="64" s="1"/>
  <c r="F26" i="64"/>
  <c r="AB26" i="64"/>
  <c r="AC27" i="64" s="1"/>
  <c r="D26" i="64"/>
  <c r="V26" i="64"/>
  <c r="W27" i="64" s="1"/>
  <c r="C26" i="64"/>
  <c r="AT26" i="64"/>
  <c r="H26" i="64"/>
  <c r="AN26" i="64"/>
  <c r="AO27" i="64" s="1"/>
  <c r="G26" i="64"/>
  <c r="B26" i="61"/>
  <c r="J26" i="61" s="1"/>
  <c r="L26" i="61" s="1"/>
  <c r="AT26" i="63"/>
  <c r="AU27" i="63" s="1"/>
  <c r="H26" i="63"/>
  <c r="AB26" i="63"/>
  <c r="AC27" i="63" s="1"/>
  <c r="D26" i="63"/>
  <c r="AH26" i="63"/>
  <c r="AI27" i="63" s="1"/>
  <c r="F26" i="63"/>
  <c r="AN26" i="63"/>
  <c r="AO27" i="63" s="1"/>
  <c r="G26" i="63"/>
  <c r="V26" i="63"/>
  <c r="W27" i="63" s="1"/>
  <c r="C26" i="63"/>
  <c r="AZ26" i="63"/>
  <c r="BA27" i="63" s="1"/>
  <c r="E26" i="63"/>
  <c r="AB26" i="62"/>
  <c r="AC27" i="62" s="1"/>
  <c r="D26" i="62"/>
  <c r="AU27" i="61"/>
  <c r="AO27" i="61"/>
  <c r="AC27" i="65"/>
  <c r="C26" i="62"/>
  <c r="V26" i="62"/>
  <c r="W27" i="62" s="1"/>
  <c r="BA27" i="61"/>
  <c r="AU27" i="64"/>
  <c r="E26" i="62"/>
  <c r="AZ26" i="62"/>
  <c r="BA27" i="62" s="1"/>
  <c r="G26" i="62"/>
  <c r="AN26" i="62"/>
  <c r="AO27" i="62" s="1"/>
  <c r="AH26" i="62"/>
  <c r="AI27" i="62" s="1"/>
  <c r="F26" i="62"/>
  <c r="AT26" i="62"/>
  <c r="AU27" i="62" s="1"/>
  <c r="H26" i="62"/>
  <c r="AC27" i="61"/>
  <c r="B26" i="64" l="1"/>
  <c r="B26" i="65"/>
  <c r="I26" i="64"/>
  <c r="J26" i="64"/>
  <c r="L26" i="64" s="1"/>
  <c r="K27" i="64" s="1"/>
  <c r="I26" i="61"/>
  <c r="B26" i="63"/>
  <c r="B26" i="62"/>
  <c r="I26" i="62" s="1"/>
  <c r="K27" i="61"/>
  <c r="J26" i="65" l="1"/>
  <c r="L26" i="65" s="1"/>
  <c r="K27" i="65" s="1"/>
  <c r="I26" i="65"/>
  <c r="M26" i="64"/>
  <c r="J26" i="62"/>
  <c r="L26" i="62" s="1"/>
  <c r="K27" i="62" s="1"/>
  <c r="M26" i="62" s="1"/>
  <c r="J26" i="63"/>
  <c r="L26" i="63" s="1"/>
  <c r="K27" i="63" s="1"/>
  <c r="I26" i="63"/>
  <c r="M26" i="61"/>
  <c r="M26" i="65" l="1"/>
  <c r="F27" i="69"/>
  <c r="F27" i="67" s="1"/>
  <c r="AQ27" i="61"/>
  <c r="AQ27" i="64" s="1"/>
  <c r="AS27" i="64" s="1"/>
  <c r="E27" i="69"/>
  <c r="E27" i="67" s="1"/>
  <c r="C27" i="69"/>
  <c r="C27" i="67" s="1"/>
  <c r="Z27" i="61"/>
  <c r="D27" i="61" s="1"/>
  <c r="G27" i="69"/>
  <c r="G27" i="67" s="1"/>
  <c r="AL27" i="61"/>
  <c r="G27" i="61" s="1"/>
  <c r="AX27" i="61"/>
  <c r="AZ27" i="61" s="1"/>
  <c r="AW27" i="61"/>
  <c r="AW27" i="65" s="1"/>
  <c r="AY27" i="65" s="1"/>
  <c r="AE27" i="61"/>
  <c r="AG27" i="61" s="1"/>
  <c r="D27" i="69"/>
  <c r="D27" i="67" s="1"/>
  <c r="AK27" i="61"/>
  <c r="AM27" i="61" s="1"/>
  <c r="AF27" i="61"/>
  <c r="AF27" i="65" s="1"/>
  <c r="H27" i="69"/>
  <c r="H27" i="67" s="1"/>
  <c r="M26" i="63"/>
  <c r="B27" i="69"/>
  <c r="B27" i="67" s="1"/>
  <c r="S27" i="61"/>
  <c r="S27" i="64" s="1"/>
  <c r="U27" i="64" s="1"/>
  <c r="Y27" i="61"/>
  <c r="Y27" i="62" s="1"/>
  <c r="AA27" i="62" s="1"/>
  <c r="T27" i="61"/>
  <c r="T27" i="62" s="1"/>
  <c r="AR27" i="61"/>
  <c r="AR27" i="62" s="1"/>
  <c r="J26" i="69"/>
  <c r="AE27" i="65"/>
  <c r="AG27" i="65" s="1"/>
  <c r="AL27" i="65"/>
  <c r="AL27" i="64"/>
  <c r="AL27" i="63"/>
  <c r="AY27" i="61"/>
  <c r="Z27" i="62"/>
  <c r="AX27" i="62"/>
  <c r="AX27" i="65"/>
  <c r="AQ27" i="62"/>
  <c r="AS27" i="62" s="1"/>
  <c r="AQ27" i="65"/>
  <c r="AS27" i="65" s="1"/>
  <c r="AK27" i="62" l="1"/>
  <c r="AM27" i="62" s="1"/>
  <c r="Z27" i="63"/>
  <c r="AZ27" i="65"/>
  <c r="E27" i="65"/>
  <c r="F27" i="61"/>
  <c r="Z27" i="65"/>
  <c r="AQ27" i="63"/>
  <c r="AS27" i="63" s="1"/>
  <c r="Z27" i="64"/>
  <c r="AB27" i="64" s="1"/>
  <c r="AH27" i="65"/>
  <c r="F27" i="65"/>
  <c r="AS27" i="61"/>
  <c r="AB27" i="61"/>
  <c r="AN27" i="65"/>
  <c r="G27" i="65"/>
  <c r="AE27" i="62"/>
  <c r="AG27" i="62" s="1"/>
  <c r="AE27" i="64"/>
  <c r="AG27" i="64" s="1"/>
  <c r="E27" i="61"/>
  <c r="AR27" i="64"/>
  <c r="AE27" i="63"/>
  <c r="AG27" i="63" s="1"/>
  <c r="AN27" i="61"/>
  <c r="AK27" i="65"/>
  <c r="AM27" i="65" s="1"/>
  <c r="AX27" i="63"/>
  <c r="AZ27" i="63" s="1"/>
  <c r="AW27" i="63"/>
  <c r="AY27" i="63" s="1"/>
  <c r="AL27" i="62"/>
  <c r="G27" i="62" s="1"/>
  <c r="AX27" i="64"/>
  <c r="AZ27" i="64" s="1"/>
  <c r="BA28" i="64" s="1"/>
  <c r="AW27" i="62"/>
  <c r="AY27" i="62" s="1"/>
  <c r="AK27" i="63"/>
  <c r="AM27" i="63" s="1"/>
  <c r="AW27" i="64"/>
  <c r="AY27" i="64" s="1"/>
  <c r="AT27" i="64"/>
  <c r="H27" i="64"/>
  <c r="AT27" i="61"/>
  <c r="AU28" i="61" s="1"/>
  <c r="E27" i="64"/>
  <c r="AR27" i="65"/>
  <c r="AK27" i="64"/>
  <c r="AM27" i="64" s="1"/>
  <c r="AF27" i="64"/>
  <c r="AF27" i="62"/>
  <c r="AH27" i="62" s="1"/>
  <c r="D27" i="64"/>
  <c r="AF27" i="63"/>
  <c r="AH27" i="63" s="1"/>
  <c r="AI28" i="63" s="1"/>
  <c r="AN27" i="64"/>
  <c r="AO28" i="64" s="1"/>
  <c r="G27" i="64"/>
  <c r="T27" i="65"/>
  <c r="Y27" i="64"/>
  <c r="AA27" i="64" s="1"/>
  <c r="Y27" i="63"/>
  <c r="AA27" i="63" s="1"/>
  <c r="BA28" i="61"/>
  <c r="Y27" i="65"/>
  <c r="AA27" i="65" s="1"/>
  <c r="T27" i="63"/>
  <c r="V27" i="63" s="1"/>
  <c r="T27" i="64"/>
  <c r="AA27" i="61"/>
  <c r="V27" i="61"/>
  <c r="AI28" i="65"/>
  <c r="AH27" i="61"/>
  <c r="C27" i="61"/>
  <c r="S27" i="62"/>
  <c r="U27" i="62" s="1"/>
  <c r="AR27" i="63"/>
  <c r="BA28" i="65"/>
  <c r="S27" i="63"/>
  <c r="U27" i="63" s="1"/>
  <c r="H27" i="61"/>
  <c r="AN27" i="63"/>
  <c r="G27" i="63"/>
  <c r="U27" i="61"/>
  <c r="I26" i="67"/>
  <c r="J27" i="67" s="1"/>
  <c r="K27" i="69"/>
  <c r="S27" i="65"/>
  <c r="U27" i="65" s="1"/>
  <c r="AB27" i="63"/>
  <c r="AC28" i="63" s="1"/>
  <c r="D27" i="63"/>
  <c r="AB27" i="62"/>
  <c r="AC28" i="62" s="1"/>
  <c r="D27" i="62"/>
  <c r="AT27" i="62"/>
  <c r="AU28" i="62" s="1"/>
  <c r="H27" i="62"/>
  <c r="AI28" i="61"/>
  <c r="AO28" i="65"/>
  <c r="AU28" i="64"/>
  <c r="AZ27" i="62"/>
  <c r="BA28" i="62" s="1"/>
  <c r="E27" i="62"/>
  <c r="AO28" i="61"/>
  <c r="C27" i="62"/>
  <c r="V27" i="62"/>
  <c r="V27" i="65" l="1"/>
  <c r="C27" i="65"/>
  <c r="AC28" i="61"/>
  <c r="AT27" i="65"/>
  <c r="AU28" i="65" s="1"/>
  <c r="H27" i="65"/>
  <c r="W28" i="61"/>
  <c r="BA28" i="63"/>
  <c r="AI28" i="62"/>
  <c r="W28" i="65"/>
  <c r="AB27" i="65"/>
  <c r="D27" i="65"/>
  <c r="AC28" i="65"/>
  <c r="AN27" i="62"/>
  <c r="AO28" i="62" s="1"/>
  <c r="AO28" i="63"/>
  <c r="F27" i="62"/>
  <c r="E27" i="63"/>
  <c r="AC28" i="64"/>
  <c r="V27" i="64"/>
  <c r="W28" i="64" s="1"/>
  <c r="C27" i="64"/>
  <c r="AH27" i="64"/>
  <c r="AI28" i="64" s="1"/>
  <c r="F27" i="64"/>
  <c r="F27" i="63"/>
  <c r="C27" i="63"/>
  <c r="B27" i="61"/>
  <c r="I27" i="61" s="1"/>
  <c r="W28" i="62"/>
  <c r="W28" i="63"/>
  <c r="AT27" i="63"/>
  <c r="AU28" i="63" s="1"/>
  <c r="H27" i="63"/>
  <c r="B27" i="62"/>
  <c r="B27" i="65" l="1"/>
  <c r="B27" i="63"/>
  <c r="B27" i="64"/>
  <c r="J27" i="61"/>
  <c r="L27" i="61" s="1"/>
  <c r="K28" i="61" s="1"/>
  <c r="J27" i="63"/>
  <c r="L27" i="63" s="1"/>
  <c r="K28" i="63" s="1"/>
  <c r="I27" i="63"/>
  <c r="I27" i="62"/>
  <c r="J27" i="62"/>
  <c r="L27" i="62" s="1"/>
  <c r="K28" i="62" s="1"/>
  <c r="M27" i="62" s="1"/>
  <c r="J27" i="65" l="1"/>
  <c r="L27" i="65" s="1"/>
  <c r="K28" i="65" s="1"/>
  <c r="I27" i="65"/>
  <c r="J27" i="64"/>
  <c r="L27" i="64" s="1"/>
  <c r="K28" i="64" s="1"/>
  <c r="AX28" i="61" s="1"/>
  <c r="I27" i="64"/>
  <c r="M27" i="63"/>
  <c r="AL28" i="61"/>
  <c r="G28" i="69"/>
  <c r="G28" i="67" s="1"/>
  <c r="M27" i="61"/>
  <c r="F28" i="69"/>
  <c r="F28" i="67" s="1"/>
  <c r="AW28" i="61" l="1"/>
  <c r="AE28" i="61"/>
  <c r="B28" i="69"/>
  <c r="B28" i="67" s="1"/>
  <c r="S28" i="61"/>
  <c r="S28" i="65" s="1"/>
  <c r="U28" i="65" s="1"/>
  <c r="E28" i="69"/>
  <c r="E28" i="67" s="1"/>
  <c r="D28" i="69"/>
  <c r="D28" i="67" s="1"/>
  <c r="J27" i="69"/>
  <c r="I27" i="67" s="1"/>
  <c r="J28" i="67" s="1"/>
  <c r="AQ28" i="61"/>
  <c r="AQ28" i="64" s="1"/>
  <c r="AS28" i="64" s="1"/>
  <c r="AF28" i="61"/>
  <c r="F28" i="61" s="1"/>
  <c r="T28" i="61"/>
  <c r="AR28" i="61"/>
  <c r="AT28" i="61" s="1"/>
  <c r="C28" i="69"/>
  <c r="C28" i="67" s="1"/>
  <c r="AK28" i="61"/>
  <c r="Y28" i="61"/>
  <c r="AA28" i="61" s="1"/>
  <c r="H28" i="69"/>
  <c r="H28" i="67" s="1"/>
  <c r="Z28" i="61"/>
  <c r="AB28" i="61" s="1"/>
  <c r="M27" i="65"/>
  <c r="M27" i="64"/>
  <c r="AF28" i="64"/>
  <c r="AF28" i="62"/>
  <c r="AF28" i="65"/>
  <c r="AH28" i="61"/>
  <c r="AF28" i="63"/>
  <c r="AR28" i="64"/>
  <c r="H28" i="61"/>
  <c r="AR28" i="65"/>
  <c r="AR28" i="62"/>
  <c r="AL28" i="65"/>
  <c r="AN28" i="61"/>
  <c r="G28" i="61"/>
  <c r="AL28" i="62"/>
  <c r="AL28" i="63"/>
  <c r="AL28" i="64"/>
  <c r="T28" i="64"/>
  <c r="T28" i="65"/>
  <c r="T28" i="63"/>
  <c r="V28" i="61"/>
  <c r="C28" i="61"/>
  <c r="T28" i="62"/>
  <c r="AM28" i="61"/>
  <c r="AK28" i="62"/>
  <c r="AM28" i="62" s="1"/>
  <c r="AK28" i="63"/>
  <c r="AM28" i="63" s="1"/>
  <c r="AK28" i="65"/>
  <c r="AM28" i="65" s="1"/>
  <c r="AK28" i="64"/>
  <c r="AM28" i="64" s="1"/>
  <c r="Y28" i="62"/>
  <c r="AA28" i="62" s="1"/>
  <c r="Y28" i="64"/>
  <c r="AA28" i="64" s="1"/>
  <c r="Y28" i="65"/>
  <c r="AA28" i="65" s="1"/>
  <c r="E28" i="61"/>
  <c r="AZ28" i="61"/>
  <c r="AX28" i="62"/>
  <c r="AX28" i="63"/>
  <c r="AX28" i="64"/>
  <c r="AX28" i="65"/>
  <c r="AE28" i="62"/>
  <c r="AG28" i="62" s="1"/>
  <c r="AG28" i="61"/>
  <c r="AE28" i="65"/>
  <c r="AG28" i="65" s="1"/>
  <c r="AE28" i="64"/>
  <c r="AG28" i="64" s="1"/>
  <c r="AE28" i="63"/>
  <c r="AG28" i="63" s="1"/>
  <c r="U28" i="61"/>
  <c r="S28" i="63"/>
  <c r="U28" i="63" s="1"/>
  <c r="S28" i="64"/>
  <c r="U28" i="64" s="1"/>
  <c r="S28" i="62"/>
  <c r="U28" i="62" s="1"/>
  <c r="AW28" i="65"/>
  <c r="AY28" i="65" s="1"/>
  <c r="AY28" i="61"/>
  <c r="AW28" i="62"/>
  <c r="AY28" i="62" s="1"/>
  <c r="AW28" i="63"/>
  <c r="AY28" i="63" s="1"/>
  <c r="AW28" i="64"/>
  <c r="AY28" i="64" s="1"/>
  <c r="K28" i="69" l="1"/>
  <c r="AQ28" i="65"/>
  <c r="AS28" i="65" s="1"/>
  <c r="AZ28" i="65"/>
  <c r="E28" i="65"/>
  <c r="Z28" i="62"/>
  <c r="AB28" i="62" s="1"/>
  <c r="AC29" i="62" s="1"/>
  <c r="AT28" i="65"/>
  <c r="H28" i="65"/>
  <c r="Z28" i="64"/>
  <c r="AN28" i="65"/>
  <c r="AO29" i="65" s="1"/>
  <c r="G28" i="65"/>
  <c r="AR28" i="63"/>
  <c r="Z28" i="65"/>
  <c r="AH28" i="65"/>
  <c r="F28" i="65"/>
  <c r="V28" i="65"/>
  <c r="C28" i="65"/>
  <c r="AQ28" i="62"/>
  <c r="AS28" i="62" s="1"/>
  <c r="AS28" i="61"/>
  <c r="D28" i="61"/>
  <c r="Z28" i="63"/>
  <c r="Y28" i="63"/>
  <c r="AA28" i="63" s="1"/>
  <c r="AQ28" i="63"/>
  <c r="AS28" i="63" s="1"/>
  <c r="BA29" i="65"/>
  <c r="W29" i="61"/>
  <c r="AO29" i="61"/>
  <c r="AU29" i="65"/>
  <c r="AB28" i="64"/>
  <c r="AC29" i="64" s="1"/>
  <c r="D28" i="64"/>
  <c r="V28" i="64"/>
  <c r="W29" i="64" s="1"/>
  <c r="C28" i="64"/>
  <c r="AT28" i="64"/>
  <c r="H28" i="64"/>
  <c r="AZ28" i="64"/>
  <c r="E28" i="64"/>
  <c r="AH28" i="64"/>
  <c r="AI29" i="64" s="1"/>
  <c r="F28" i="64"/>
  <c r="AN28" i="64"/>
  <c r="AO29" i="64" s="1"/>
  <c r="G28" i="64"/>
  <c r="V28" i="63"/>
  <c r="W29" i="63" s="1"/>
  <c r="C28" i="63"/>
  <c r="AZ28" i="63"/>
  <c r="BA29" i="63" s="1"/>
  <c r="E28" i="63"/>
  <c r="AB28" i="63"/>
  <c r="AC29" i="63" s="1"/>
  <c r="D28" i="63"/>
  <c r="AU29" i="61"/>
  <c r="AU29" i="64"/>
  <c r="AN28" i="63"/>
  <c r="AO29" i="63" s="1"/>
  <c r="G28" i="63"/>
  <c r="AT28" i="63"/>
  <c r="AU29" i="63" s="1"/>
  <c r="H28" i="63"/>
  <c r="AH28" i="63"/>
  <c r="AI29" i="63" s="1"/>
  <c r="F28" i="63"/>
  <c r="E28" i="62"/>
  <c r="AZ28" i="62"/>
  <c r="BA29" i="62" s="1"/>
  <c r="V28" i="62"/>
  <c r="W29" i="62" s="1"/>
  <c r="C28" i="62"/>
  <c r="G28" i="62"/>
  <c r="AN28" i="62"/>
  <c r="AO29" i="62" s="1"/>
  <c r="AI29" i="61"/>
  <c r="BA29" i="61"/>
  <c r="B28" i="61"/>
  <c r="H28" i="62"/>
  <c r="AT28" i="62"/>
  <c r="AI29" i="65"/>
  <c r="AH28" i="62"/>
  <c r="AI29" i="62" s="1"/>
  <c r="F28" i="62"/>
  <c r="BA29" i="64"/>
  <c r="AC29" i="61"/>
  <c r="W29" i="65"/>
  <c r="B28" i="65" l="1"/>
  <c r="AU29" i="62"/>
  <c r="D28" i="62"/>
  <c r="AB28" i="65"/>
  <c r="AC29" i="65" s="1"/>
  <c r="D28" i="65"/>
  <c r="B28" i="64"/>
  <c r="J28" i="64"/>
  <c r="L28" i="64" s="1"/>
  <c r="K29" i="64" s="1"/>
  <c r="I28" i="64"/>
  <c r="B28" i="63"/>
  <c r="B28" i="62"/>
  <c r="I28" i="61"/>
  <c r="J28" i="61"/>
  <c r="L28" i="61" s="1"/>
  <c r="I28" i="65" l="1"/>
  <c r="J28" i="65"/>
  <c r="L28" i="65" s="1"/>
  <c r="K29" i="65" s="1"/>
  <c r="M28" i="64"/>
  <c r="J28" i="63"/>
  <c r="L28" i="63" s="1"/>
  <c r="K29" i="63" s="1"/>
  <c r="I28" i="63"/>
  <c r="K29" i="61"/>
  <c r="I28" i="62"/>
  <c r="J28" i="62"/>
  <c r="L28" i="62" s="1"/>
  <c r="K29" i="62" s="1"/>
  <c r="M28" i="62" s="1"/>
  <c r="M28" i="65" l="1"/>
  <c r="M28" i="63"/>
  <c r="J28" i="69"/>
  <c r="T29" i="61"/>
  <c r="H29" i="69"/>
  <c r="H29" i="67" s="1"/>
  <c r="S29" i="61"/>
  <c r="E29" i="69"/>
  <c r="E29" i="67" s="1"/>
  <c r="AL29" i="61"/>
  <c r="AK29" i="61"/>
  <c r="C29" i="69"/>
  <c r="C29" i="67" s="1"/>
  <c r="F29" i="69"/>
  <c r="F29" i="67" s="1"/>
  <c r="D29" i="69"/>
  <c r="D29" i="67" s="1"/>
  <c r="AF29" i="61"/>
  <c r="B29" i="69"/>
  <c r="B29" i="67" s="1"/>
  <c r="G29" i="69"/>
  <c r="G29" i="67" s="1"/>
  <c r="AQ29" i="61"/>
  <c r="AW29" i="61"/>
  <c r="Z29" i="61"/>
  <c r="AR29" i="61"/>
  <c r="AX29" i="61"/>
  <c r="M28" i="61"/>
  <c r="AE29" i="61"/>
  <c r="Y29" i="61"/>
  <c r="AX29" i="64" l="1"/>
  <c r="AZ29" i="61"/>
  <c r="E29" i="61"/>
  <c r="AX29" i="62"/>
  <c r="AX29" i="63"/>
  <c r="AX29" i="65"/>
  <c r="Z29" i="64"/>
  <c r="D29" i="61"/>
  <c r="AB29" i="61"/>
  <c r="Z29" i="62"/>
  <c r="Z29" i="63"/>
  <c r="Z29" i="65"/>
  <c r="AW29" i="64"/>
  <c r="AY29" i="64" s="1"/>
  <c r="AW29" i="63"/>
  <c r="AY29" i="63" s="1"/>
  <c r="AY29" i="61"/>
  <c r="AW29" i="62"/>
  <c r="AY29" i="62" s="1"/>
  <c r="AW29" i="65"/>
  <c r="AY29" i="65" s="1"/>
  <c r="G29" i="61"/>
  <c r="AL29" i="62"/>
  <c r="AN29" i="61"/>
  <c r="AL29" i="63"/>
  <c r="AL29" i="64"/>
  <c r="AL29" i="65"/>
  <c r="AF29" i="62"/>
  <c r="AH29" i="61"/>
  <c r="AF29" i="63"/>
  <c r="AF29" i="64"/>
  <c r="F29" i="61"/>
  <c r="AF29" i="65"/>
  <c r="AK29" i="63"/>
  <c r="AM29" i="63" s="1"/>
  <c r="AK29" i="65"/>
  <c r="AM29" i="65" s="1"/>
  <c r="AM29" i="61"/>
  <c r="AK29" i="64"/>
  <c r="AM29" i="64" s="1"/>
  <c r="AK29" i="62"/>
  <c r="AM29" i="62" s="1"/>
  <c r="AQ29" i="64"/>
  <c r="AS29" i="64" s="1"/>
  <c r="AQ29" i="65"/>
  <c r="AS29" i="65" s="1"/>
  <c r="AS29" i="61"/>
  <c r="AQ29" i="63"/>
  <c r="AS29" i="63" s="1"/>
  <c r="AQ29" i="62"/>
  <c r="AS29" i="62" s="1"/>
  <c r="AA29" i="61"/>
  <c r="Y29" i="64"/>
  <c r="AA29" i="64" s="1"/>
  <c r="Y29" i="65"/>
  <c r="AA29" i="65" s="1"/>
  <c r="Y29" i="63"/>
  <c r="AA29" i="63" s="1"/>
  <c r="Y29" i="62"/>
  <c r="AA29" i="62" s="1"/>
  <c r="AE29" i="65"/>
  <c r="AG29" i="65" s="1"/>
  <c r="AE29" i="63"/>
  <c r="AG29" i="63" s="1"/>
  <c r="AG29" i="61"/>
  <c r="AE29" i="62"/>
  <c r="AG29" i="62" s="1"/>
  <c r="AE29" i="64"/>
  <c r="AG29" i="64" s="1"/>
  <c r="S29" i="64"/>
  <c r="U29" i="64" s="1"/>
  <c r="S29" i="63"/>
  <c r="U29" i="63" s="1"/>
  <c r="U29" i="61"/>
  <c r="S29" i="65"/>
  <c r="U29" i="65" s="1"/>
  <c r="S29" i="62"/>
  <c r="U29" i="62" s="1"/>
  <c r="T29" i="62"/>
  <c r="T29" i="64"/>
  <c r="V29" i="61"/>
  <c r="T29" i="63"/>
  <c r="T29" i="65"/>
  <c r="C29" i="61"/>
  <c r="AR29" i="64"/>
  <c r="AR29" i="62"/>
  <c r="AR29" i="63"/>
  <c r="AT29" i="61"/>
  <c r="AR29" i="65"/>
  <c r="H29" i="61"/>
  <c r="I28" i="67"/>
  <c r="J29" i="67" s="1"/>
  <c r="K29" i="69"/>
  <c r="V29" i="65" l="1"/>
  <c r="C29" i="65"/>
  <c r="AT29" i="65"/>
  <c r="H29" i="65"/>
  <c r="AN29" i="65"/>
  <c r="AO30" i="65" s="1"/>
  <c r="G29" i="65"/>
  <c r="AZ29" i="65"/>
  <c r="E29" i="65"/>
  <c r="AH29" i="65"/>
  <c r="F29" i="65"/>
  <c r="AB29" i="65"/>
  <c r="D29" i="65"/>
  <c r="V29" i="64"/>
  <c r="W30" i="64" s="1"/>
  <c r="C29" i="64"/>
  <c r="AN29" i="64"/>
  <c r="AO30" i="64" s="1"/>
  <c r="G29" i="64"/>
  <c r="AT29" i="64"/>
  <c r="H29" i="64"/>
  <c r="AB29" i="64"/>
  <c r="AC30" i="64" s="1"/>
  <c r="D29" i="64"/>
  <c r="AH29" i="64"/>
  <c r="AI30" i="64" s="1"/>
  <c r="F29" i="64"/>
  <c r="AZ29" i="64"/>
  <c r="E29" i="64"/>
  <c r="W30" i="65"/>
  <c r="AU30" i="65"/>
  <c r="AH29" i="63"/>
  <c r="AI30" i="63" s="1"/>
  <c r="F29" i="63"/>
  <c r="AB29" i="63"/>
  <c r="AC30" i="63" s="1"/>
  <c r="D29" i="63"/>
  <c r="AU30" i="64"/>
  <c r="AN29" i="63"/>
  <c r="AO30" i="63" s="1"/>
  <c r="G29" i="63"/>
  <c r="AZ29" i="63"/>
  <c r="BA30" i="63" s="1"/>
  <c r="E29" i="63"/>
  <c r="V29" i="63"/>
  <c r="W30" i="63" s="1"/>
  <c r="C29" i="63"/>
  <c r="AT29" i="63"/>
  <c r="AU30" i="63" s="1"/>
  <c r="H29" i="63"/>
  <c r="BA30" i="65"/>
  <c r="F29" i="62"/>
  <c r="AH29" i="62"/>
  <c r="AI30" i="62" s="1"/>
  <c r="AT29" i="62"/>
  <c r="AU30" i="62" s="1"/>
  <c r="H29" i="62"/>
  <c r="AU30" i="61"/>
  <c r="AI30" i="65"/>
  <c r="B29" i="61"/>
  <c r="AO30" i="61"/>
  <c r="AC30" i="65"/>
  <c r="AZ29" i="62"/>
  <c r="BA30" i="62" s="1"/>
  <c r="E29" i="62"/>
  <c r="D29" i="62"/>
  <c r="AB29" i="62"/>
  <c r="AC30" i="62" s="1"/>
  <c r="BA30" i="61"/>
  <c r="V29" i="62"/>
  <c r="W30" i="62" s="1"/>
  <c r="C29" i="62"/>
  <c r="AN29" i="62"/>
  <c r="AO30" i="62" s="1"/>
  <c r="G29" i="62"/>
  <c r="W30" i="61"/>
  <c r="AI30" i="61"/>
  <c r="AC30" i="61"/>
  <c r="BA30" i="64"/>
  <c r="B29" i="65" l="1"/>
  <c r="B29" i="64"/>
  <c r="B29" i="63"/>
  <c r="B29" i="62"/>
  <c r="J29" i="61"/>
  <c r="L29" i="61" s="1"/>
  <c r="I29" i="61"/>
  <c r="I29" i="65" l="1"/>
  <c r="J29" i="65"/>
  <c r="L29" i="65" s="1"/>
  <c r="K30" i="65" s="1"/>
  <c r="I29" i="64"/>
  <c r="J29" i="64"/>
  <c r="L29" i="64" s="1"/>
  <c r="K30" i="64" s="1"/>
  <c r="I29" i="63"/>
  <c r="J29" i="63"/>
  <c r="L29" i="63" s="1"/>
  <c r="K30" i="63" s="1"/>
  <c r="K30" i="61"/>
  <c r="I29" i="62"/>
  <c r="J29" i="62"/>
  <c r="L29" i="62" s="1"/>
  <c r="K30" i="62" s="1"/>
  <c r="M29" i="62" s="1"/>
  <c r="M29" i="65" l="1"/>
  <c r="M29" i="64"/>
  <c r="M29" i="63"/>
  <c r="J29" i="69"/>
  <c r="AF30" i="61"/>
  <c r="E30" i="69"/>
  <c r="E30" i="67" s="1"/>
  <c r="B30" i="69"/>
  <c r="B30" i="67" s="1"/>
  <c r="G30" i="69"/>
  <c r="G30" i="67" s="1"/>
  <c r="AK30" i="61"/>
  <c r="AR30" i="61"/>
  <c r="AE30" i="61"/>
  <c r="C30" i="69"/>
  <c r="C30" i="67" s="1"/>
  <c r="S30" i="61"/>
  <c r="T30" i="61"/>
  <c r="Y30" i="61"/>
  <c r="H30" i="69"/>
  <c r="H30" i="67" s="1"/>
  <c r="M29" i="61"/>
  <c r="F30" i="69"/>
  <c r="F30" i="67" s="1"/>
  <c r="AW30" i="61"/>
  <c r="AL30" i="61"/>
  <c r="AQ30" i="61"/>
  <c r="Z30" i="61"/>
  <c r="AX30" i="61"/>
  <c r="D30" i="69"/>
  <c r="D30" i="67" s="1"/>
  <c r="Z30" i="63" l="1"/>
  <c r="D30" i="61"/>
  <c r="Z30" i="65"/>
  <c r="Z30" i="62"/>
  <c r="AB30" i="61"/>
  <c r="Z30" i="64"/>
  <c r="S30" i="65"/>
  <c r="U30" i="65" s="1"/>
  <c r="S30" i="63"/>
  <c r="U30" i="63" s="1"/>
  <c r="U30" i="61"/>
  <c r="S30" i="62"/>
  <c r="U30" i="62" s="1"/>
  <c r="S30" i="64"/>
  <c r="U30" i="64" s="1"/>
  <c r="AW30" i="65"/>
  <c r="AY30" i="65" s="1"/>
  <c r="AW30" i="63"/>
  <c r="AY30" i="63" s="1"/>
  <c r="AW30" i="62"/>
  <c r="AY30" i="62" s="1"/>
  <c r="AW30" i="64"/>
  <c r="AY30" i="64" s="1"/>
  <c r="AY30" i="61"/>
  <c r="AR30" i="64"/>
  <c r="AT30" i="61"/>
  <c r="AR30" i="65"/>
  <c r="AR30" i="63"/>
  <c r="H30" i="61"/>
  <c r="AR30" i="62"/>
  <c r="T30" i="63"/>
  <c r="T30" i="65"/>
  <c r="C30" i="61"/>
  <c r="T30" i="62"/>
  <c r="T30" i="64"/>
  <c r="V30" i="61"/>
  <c r="AS30" i="61"/>
  <c r="AQ30" i="64"/>
  <c r="AS30" i="64" s="1"/>
  <c r="AQ30" i="62"/>
  <c r="AS30" i="62" s="1"/>
  <c r="AQ30" i="65"/>
  <c r="AS30" i="65" s="1"/>
  <c r="AQ30" i="63"/>
  <c r="AS30" i="63" s="1"/>
  <c r="F30" i="61"/>
  <c r="AF30" i="62"/>
  <c r="AF30" i="65"/>
  <c r="AH30" i="61"/>
  <c r="AF30" i="64"/>
  <c r="AF30" i="63"/>
  <c r="AE30" i="63"/>
  <c r="AG30" i="63" s="1"/>
  <c r="AE30" i="65"/>
  <c r="AG30" i="65" s="1"/>
  <c r="AE30" i="64"/>
  <c r="AG30" i="64" s="1"/>
  <c r="AG30" i="61"/>
  <c r="AE30" i="62"/>
  <c r="AG30" i="62" s="1"/>
  <c r="AK30" i="64"/>
  <c r="AM30" i="64" s="1"/>
  <c r="AK30" i="63"/>
  <c r="AM30" i="63" s="1"/>
  <c r="AM30" i="61"/>
  <c r="AK30" i="65"/>
  <c r="AM30" i="65" s="1"/>
  <c r="AK30" i="62"/>
  <c r="AM30" i="62" s="1"/>
  <c r="AX30" i="64"/>
  <c r="AX30" i="65"/>
  <c r="AX30" i="63"/>
  <c r="E30" i="61"/>
  <c r="AX30" i="62"/>
  <c r="AZ30" i="61"/>
  <c r="AA30" i="61"/>
  <c r="Y30" i="62"/>
  <c r="AA30" i="62" s="1"/>
  <c r="Y30" i="65"/>
  <c r="AA30" i="65" s="1"/>
  <c r="Y30" i="63"/>
  <c r="AA30" i="63" s="1"/>
  <c r="Y30" i="64"/>
  <c r="AA30" i="64" s="1"/>
  <c r="G30" i="61"/>
  <c r="AL30" i="63"/>
  <c r="AL30" i="65"/>
  <c r="AN30" i="61"/>
  <c r="AL30" i="64"/>
  <c r="AL30" i="62"/>
  <c r="I29" i="67"/>
  <c r="J30" i="67" s="1"/>
  <c r="K30" i="69"/>
  <c r="AT30" i="65" l="1"/>
  <c r="H30" i="65"/>
  <c r="AB30" i="65"/>
  <c r="D30" i="65"/>
  <c r="V30" i="65"/>
  <c r="W31" i="65" s="1"/>
  <c r="C30" i="65"/>
  <c r="B30" i="65" s="1"/>
  <c r="AN30" i="65"/>
  <c r="G30" i="65"/>
  <c r="AZ30" i="65"/>
  <c r="E30" i="65"/>
  <c r="AH30" i="65"/>
  <c r="F30" i="65"/>
  <c r="AC31" i="65"/>
  <c r="AZ30" i="64"/>
  <c r="BA31" i="64" s="1"/>
  <c r="E30" i="64"/>
  <c r="AO31" i="61"/>
  <c r="BA31" i="61"/>
  <c r="V30" i="64"/>
  <c r="W31" i="64" s="1"/>
  <c r="C30" i="64"/>
  <c r="AN30" i="64"/>
  <c r="AO31" i="64" s="1"/>
  <c r="G30" i="64"/>
  <c r="AH30" i="64"/>
  <c r="F30" i="64"/>
  <c r="AT30" i="64"/>
  <c r="H30" i="64"/>
  <c r="AB30" i="64"/>
  <c r="AC31" i="64" s="1"/>
  <c r="D30" i="64"/>
  <c r="AB30" i="63"/>
  <c r="AC31" i="63" s="1"/>
  <c r="D30" i="63"/>
  <c r="AH30" i="63"/>
  <c r="F30" i="63"/>
  <c r="V30" i="63"/>
  <c r="C30" i="63"/>
  <c r="AN30" i="63"/>
  <c r="AO31" i="63" s="1"/>
  <c r="G30" i="63"/>
  <c r="AI31" i="64"/>
  <c r="AZ30" i="63"/>
  <c r="BA31" i="63" s="1"/>
  <c r="E30" i="63"/>
  <c r="AI31" i="65"/>
  <c r="W31" i="61"/>
  <c r="AT30" i="63"/>
  <c r="AU31" i="63" s="1"/>
  <c r="H30" i="63"/>
  <c r="AI31" i="63"/>
  <c r="W31" i="63"/>
  <c r="E30" i="62"/>
  <c r="AZ30" i="62"/>
  <c r="BA31" i="62" s="1"/>
  <c r="H30" i="62"/>
  <c r="AT30" i="62"/>
  <c r="AU31" i="62" s="1"/>
  <c r="AI31" i="61"/>
  <c r="AC31" i="61"/>
  <c r="AO31" i="65"/>
  <c r="G30" i="62"/>
  <c r="AN30" i="62"/>
  <c r="AO31" i="62" s="1"/>
  <c r="C30" i="62"/>
  <c r="V30" i="62"/>
  <c r="W31" i="62" s="1"/>
  <c r="AU31" i="61"/>
  <c r="AB30" i="62"/>
  <c r="AC31" i="62" s="1"/>
  <c r="D30" i="62"/>
  <c r="BA31" i="65"/>
  <c r="AH30" i="62"/>
  <c r="AI31" i="62" s="1"/>
  <c r="F30" i="62"/>
  <c r="AU31" i="65"/>
  <c r="B30" i="61"/>
  <c r="AU31" i="64"/>
  <c r="J30" i="65" l="1"/>
  <c r="L30" i="65" s="1"/>
  <c r="K31" i="65" s="1"/>
  <c r="I30" i="65"/>
  <c r="B30" i="64"/>
  <c r="J30" i="64"/>
  <c r="L30" i="64" s="1"/>
  <c r="K31" i="64" s="1"/>
  <c r="I30" i="64"/>
  <c r="B30" i="63"/>
  <c r="B30" i="62"/>
  <c r="I30" i="62" s="1"/>
  <c r="J30" i="61"/>
  <c r="L30" i="61" s="1"/>
  <c r="I30" i="61"/>
  <c r="M30" i="65" l="1"/>
  <c r="M30" i="64"/>
  <c r="J30" i="63"/>
  <c r="L30" i="63" s="1"/>
  <c r="K31" i="63" s="1"/>
  <c r="I30" i="63"/>
  <c r="J30" i="62"/>
  <c r="L30" i="62" s="1"/>
  <c r="K31" i="62" s="1"/>
  <c r="M30" i="62" s="1"/>
  <c r="K31" i="61"/>
  <c r="J30" i="69" l="1"/>
  <c r="K31" i="69" s="1"/>
  <c r="M30" i="63"/>
  <c r="AK31" i="61"/>
  <c r="AW31" i="61"/>
  <c r="C31" i="69"/>
  <c r="C31" i="67" s="1"/>
  <c r="G31" i="69"/>
  <c r="G31" i="67" s="1"/>
  <c r="AQ31" i="61"/>
  <c r="B31" i="69"/>
  <c r="B31" i="67" s="1"/>
  <c r="M30" i="61"/>
  <c r="AF31" i="61"/>
  <c r="Z31" i="61"/>
  <c r="S31" i="61"/>
  <c r="Y31" i="61"/>
  <c r="H31" i="69"/>
  <c r="H31" i="67" s="1"/>
  <c r="AL31" i="61"/>
  <c r="D31" i="69"/>
  <c r="D31" i="67" s="1"/>
  <c r="F31" i="69"/>
  <c r="F31" i="67" s="1"/>
  <c r="T31" i="61"/>
  <c r="E31" i="69"/>
  <c r="E31" i="67" s="1"/>
  <c r="AR31" i="61"/>
  <c r="AX31" i="61"/>
  <c r="AE31" i="61"/>
  <c r="I30" i="67" l="1"/>
  <c r="J31" i="67" s="1"/>
  <c r="AW31" i="64"/>
  <c r="AY31" i="64" s="1"/>
  <c r="AW31" i="62"/>
  <c r="AY31" i="62" s="1"/>
  <c r="AW31" i="65"/>
  <c r="AY31" i="65" s="1"/>
  <c r="AW31" i="63"/>
  <c r="AY31" i="63" s="1"/>
  <c r="AY31" i="61"/>
  <c r="AQ31" i="64"/>
  <c r="AS31" i="64" s="1"/>
  <c r="AS31" i="61"/>
  <c r="AQ31" i="62"/>
  <c r="AS31" i="62" s="1"/>
  <c r="AQ31" i="65"/>
  <c r="AS31" i="65" s="1"/>
  <c r="AQ31" i="63"/>
  <c r="AS31" i="63" s="1"/>
  <c r="AR31" i="64"/>
  <c r="AR31" i="63"/>
  <c r="H31" i="61"/>
  <c r="AR31" i="62"/>
  <c r="AT31" i="61"/>
  <c r="AR31" i="65"/>
  <c r="AN31" i="61"/>
  <c r="AL31" i="62"/>
  <c r="AL31" i="63"/>
  <c r="G31" i="61"/>
  <c r="AL31" i="64"/>
  <c r="AL31" i="65"/>
  <c r="AE31" i="64"/>
  <c r="AG31" i="64" s="1"/>
  <c r="AG31" i="61"/>
  <c r="AE31" i="62"/>
  <c r="AG31" i="62" s="1"/>
  <c r="AE31" i="63"/>
  <c r="AG31" i="63" s="1"/>
  <c r="AE31" i="65"/>
  <c r="AG31" i="65" s="1"/>
  <c r="AX31" i="64"/>
  <c r="AX31" i="63"/>
  <c r="AZ31" i="61"/>
  <c r="E31" i="61"/>
  <c r="AX31" i="65"/>
  <c r="AX31" i="62"/>
  <c r="Y31" i="65"/>
  <c r="AA31" i="65" s="1"/>
  <c r="AA31" i="61"/>
  <c r="Y31" i="63"/>
  <c r="AA31" i="63" s="1"/>
  <c r="Y31" i="64"/>
  <c r="AA31" i="64" s="1"/>
  <c r="Y31" i="62"/>
  <c r="AA31" i="62" s="1"/>
  <c r="S31" i="62"/>
  <c r="U31" i="62" s="1"/>
  <c r="S31" i="63"/>
  <c r="U31" i="63" s="1"/>
  <c r="U31" i="61"/>
  <c r="S31" i="65"/>
  <c r="U31" i="65" s="1"/>
  <c r="S31" i="64"/>
  <c r="U31" i="64" s="1"/>
  <c r="Z31" i="62"/>
  <c r="Z31" i="63"/>
  <c r="Z31" i="65"/>
  <c r="D31" i="61"/>
  <c r="AB31" i="61"/>
  <c r="Z31" i="64"/>
  <c r="AK31" i="62"/>
  <c r="AM31" i="62" s="1"/>
  <c r="AM31" i="61"/>
  <c r="AK31" i="63"/>
  <c r="AM31" i="63" s="1"/>
  <c r="AK31" i="65"/>
  <c r="AM31" i="65" s="1"/>
  <c r="AK31" i="64"/>
  <c r="AM31" i="64" s="1"/>
  <c r="T31" i="65"/>
  <c r="T31" i="64"/>
  <c r="V31" i="61"/>
  <c r="W32" i="61" s="1"/>
  <c r="C31" i="61"/>
  <c r="T31" i="63"/>
  <c r="T31" i="62"/>
  <c r="AF31" i="64"/>
  <c r="AF31" i="63"/>
  <c r="AF31" i="65"/>
  <c r="AF31" i="62"/>
  <c r="AH31" i="61"/>
  <c r="F31" i="61"/>
  <c r="AZ31" i="65" l="1"/>
  <c r="E31" i="65"/>
  <c r="AT31" i="65"/>
  <c r="H31" i="65"/>
  <c r="AH31" i="65"/>
  <c r="F31" i="65"/>
  <c r="V31" i="65"/>
  <c r="C31" i="65"/>
  <c r="B31" i="65" s="1"/>
  <c r="AB31" i="65"/>
  <c r="AC32" i="65" s="1"/>
  <c r="D31" i="65"/>
  <c r="AN31" i="65"/>
  <c r="G31" i="65"/>
  <c r="V31" i="64"/>
  <c r="C31" i="64"/>
  <c r="AH31" i="64"/>
  <c r="AI32" i="64" s="1"/>
  <c r="F31" i="64"/>
  <c r="AN31" i="64"/>
  <c r="G31" i="64"/>
  <c r="AZ31" i="64"/>
  <c r="BA32" i="64" s="1"/>
  <c r="E31" i="64"/>
  <c r="AT31" i="64"/>
  <c r="H31" i="64"/>
  <c r="AB31" i="64"/>
  <c r="AC32" i="64" s="1"/>
  <c r="D31" i="64"/>
  <c r="AU32" i="64"/>
  <c r="V31" i="63"/>
  <c r="W32" i="63" s="1"/>
  <c r="C31" i="63"/>
  <c r="AN31" i="63"/>
  <c r="AO32" i="63" s="1"/>
  <c r="G31" i="63"/>
  <c r="W32" i="64"/>
  <c r="AC32" i="61"/>
  <c r="BA32" i="65"/>
  <c r="AU32" i="65"/>
  <c r="AI32" i="65"/>
  <c r="W32" i="65"/>
  <c r="AH31" i="63"/>
  <c r="AI32" i="63" s="1"/>
  <c r="F31" i="63"/>
  <c r="BA32" i="61"/>
  <c r="AO32" i="65"/>
  <c r="AB31" i="63"/>
  <c r="AC32" i="63" s="1"/>
  <c r="D31" i="63"/>
  <c r="AZ31" i="63"/>
  <c r="BA32" i="63" s="1"/>
  <c r="E31" i="63"/>
  <c r="AT31" i="63"/>
  <c r="AU32" i="63" s="1"/>
  <c r="H31" i="63"/>
  <c r="AU32" i="61"/>
  <c r="AT31" i="62"/>
  <c r="AU32" i="62" s="1"/>
  <c r="H31" i="62"/>
  <c r="AO32" i="64"/>
  <c r="B31" i="61"/>
  <c r="G31" i="62"/>
  <c r="AN31" i="62"/>
  <c r="AO32" i="62" s="1"/>
  <c r="AH31" i="62"/>
  <c r="AI32" i="62" s="1"/>
  <c r="F31" i="62"/>
  <c r="V31" i="62"/>
  <c r="W32" i="62" s="1"/>
  <c r="C31" i="62"/>
  <c r="D31" i="62"/>
  <c r="AB31" i="62"/>
  <c r="AC32" i="62" s="1"/>
  <c r="AI32" i="61"/>
  <c r="E31" i="62"/>
  <c r="AZ31" i="62"/>
  <c r="BA32" i="62" s="1"/>
  <c r="AO32" i="61"/>
  <c r="J31" i="65" l="1"/>
  <c r="L31" i="65" s="1"/>
  <c r="K32" i="65" s="1"/>
  <c r="I31" i="65"/>
  <c r="B31" i="64"/>
  <c r="B31" i="63"/>
  <c r="J31" i="63" s="1"/>
  <c r="L31" i="63" s="1"/>
  <c r="K32" i="63" s="1"/>
  <c r="B31" i="62"/>
  <c r="J31" i="61"/>
  <c r="L31" i="61" s="1"/>
  <c r="I31" i="61"/>
  <c r="M31" i="65" l="1"/>
  <c r="I31" i="63"/>
  <c r="I31" i="64"/>
  <c r="J31" i="64"/>
  <c r="L31" i="64" s="1"/>
  <c r="K32" i="64" s="1"/>
  <c r="M31" i="63"/>
  <c r="K32" i="61"/>
  <c r="J31" i="62"/>
  <c r="L31" i="62" s="1"/>
  <c r="K32" i="62" s="1"/>
  <c r="M31" i="62" s="1"/>
  <c r="I31" i="62"/>
  <c r="M31" i="64" l="1"/>
  <c r="J31" i="69"/>
  <c r="M31" i="61"/>
  <c r="C32" i="69"/>
  <c r="C32" i="67" s="1"/>
  <c r="T32" i="61"/>
  <c r="AW32" i="61"/>
  <c r="AL32" i="61"/>
  <c r="AE32" i="61"/>
  <c r="G32" i="69"/>
  <c r="G32" i="67" s="1"/>
  <c r="F32" i="69"/>
  <c r="F32" i="67" s="1"/>
  <c r="AQ32" i="61"/>
  <c r="D32" i="69"/>
  <c r="D32" i="67" s="1"/>
  <c r="E32" i="69"/>
  <c r="E32" i="67" s="1"/>
  <c r="B32" i="69"/>
  <c r="B32" i="67" s="1"/>
  <c r="AF32" i="61"/>
  <c r="S32" i="61"/>
  <c r="H32" i="69"/>
  <c r="H32" i="67" s="1"/>
  <c r="Z32" i="61"/>
  <c r="Y32" i="61"/>
  <c r="AX32" i="61"/>
  <c r="AK32" i="61"/>
  <c r="AR32" i="61"/>
  <c r="S32" i="63" l="1"/>
  <c r="U32" i="63" s="1"/>
  <c r="S32" i="64"/>
  <c r="U32" i="64" s="1"/>
  <c r="S32" i="62"/>
  <c r="U32" i="62" s="1"/>
  <c r="U32" i="61"/>
  <c r="S32" i="65"/>
  <c r="U32" i="65" s="1"/>
  <c r="AG32" i="61"/>
  <c r="AE32" i="65"/>
  <c r="AG32" i="65" s="1"/>
  <c r="AE32" i="62"/>
  <c r="AG32" i="62" s="1"/>
  <c r="AE32" i="64"/>
  <c r="AG32" i="64" s="1"/>
  <c r="AE32" i="63"/>
  <c r="AG32" i="63" s="1"/>
  <c r="AF32" i="64"/>
  <c r="F32" i="61"/>
  <c r="AF32" i="65"/>
  <c r="AF32" i="63"/>
  <c r="AH32" i="61"/>
  <c r="AI33" i="61" s="1"/>
  <c r="AF32" i="62"/>
  <c r="G32" i="61"/>
  <c r="AL32" i="63"/>
  <c r="AN32" i="61"/>
  <c r="AL32" i="65"/>
  <c r="AL32" i="62"/>
  <c r="AL32" i="64"/>
  <c r="AW32" i="62"/>
  <c r="AY32" i="62" s="1"/>
  <c r="AW32" i="63"/>
  <c r="AY32" i="63" s="1"/>
  <c r="AY32" i="61"/>
  <c r="AW32" i="65"/>
  <c r="AY32" i="65" s="1"/>
  <c r="AW32" i="64"/>
  <c r="AY32" i="64" s="1"/>
  <c r="AK32" i="62"/>
  <c r="AM32" i="62" s="1"/>
  <c r="AM32" i="61"/>
  <c r="AK32" i="63"/>
  <c r="AM32" i="63" s="1"/>
  <c r="AK32" i="64"/>
  <c r="AM32" i="64" s="1"/>
  <c r="AK32" i="65"/>
  <c r="AM32" i="65" s="1"/>
  <c r="T32" i="65"/>
  <c r="V32" i="61"/>
  <c r="T32" i="62"/>
  <c r="T32" i="64"/>
  <c r="C32" i="61"/>
  <c r="T32" i="63"/>
  <c r="AR32" i="62"/>
  <c r="AR32" i="63"/>
  <c r="AT32" i="61"/>
  <c r="H32" i="61"/>
  <c r="AR32" i="65"/>
  <c r="AR32" i="64"/>
  <c r="AX32" i="63"/>
  <c r="AZ32" i="61"/>
  <c r="AX32" i="62"/>
  <c r="E32" i="61"/>
  <c r="AX32" i="64"/>
  <c r="AX32" i="65"/>
  <c r="Y32" i="65"/>
  <c r="AA32" i="65" s="1"/>
  <c r="Y32" i="62"/>
  <c r="AA32" i="62" s="1"/>
  <c r="Y32" i="63"/>
  <c r="AA32" i="63" s="1"/>
  <c r="AA32" i="61"/>
  <c r="Y32" i="64"/>
  <c r="AA32" i="64" s="1"/>
  <c r="AS32" i="61"/>
  <c r="AQ32" i="64"/>
  <c r="AS32" i="64" s="1"/>
  <c r="AQ32" i="63"/>
  <c r="AS32" i="63" s="1"/>
  <c r="AQ32" i="65"/>
  <c r="AS32" i="65" s="1"/>
  <c r="AQ32" i="62"/>
  <c r="AS32" i="62" s="1"/>
  <c r="Z32" i="62"/>
  <c r="Z32" i="63"/>
  <c r="Z32" i="64"/>
  <c r="Z32" i="65"/>
  <c r="AB32" i="61"/>
  <c r="D32" i="61"/>
  <c r="K32" i="69"/>
  <c r="I31" i="67"/>
  <c r="J32" i="67" s="1"/>
  <c r="AB32" i="65" l="1"/>
  <c r="D32" i="65"/>
  <c r="AH32" i="65"/>
  <c r="F32" i="65"/>
  <c r="AT32" i="65"/>
  <c r="H32" i="65"/>
  <c r="AZ32" i="65"/>
  <c r="BA33" i="65" s="1"/>
  <c r="E32" i="65"/>
  <c r="AN32" i="65"/>
  <c r="G32" i="65"/>
  <c r="V32" i="65"/>
  <c r="C32" i="65"/>
  <c r="BA33" i="61"/>
  <c r="AN32" i="64"/>
  <c r="G32" i="64"/>
  <c r="AH32" i="64"/>
  <c r="AI33" i="64" s="1"/>
  <c r="F32" i="64"/>
  <c r="AZ32" i="64"/>
  <c r="BA33" i="64" s="1"/>
  <c r="E32" i="64"/>
  <c r="AC33" i="65"/>
  <c r="AB32" i="64"/>
  <c r="AC33" i="64" s="1"/>
  <c r="D32" i="64"/>
  <c r="AT32" i="64"/>
  <c r="AU33" i="64" s="1"/>
  <c r="H32" i="64"/>
  <c r="V32" i="64"/>
  <c r="W33" i="64" s="1"/>
  <c r="C32" i="64"/>
  <c r="AT32" i="63"/>
  <c r="AU33" i="63" s="1"/>
  <c r="H32" i="63"/>
  <c r="AB32" i="63"/>
  <c r="AC33" i="63" s="1"/>
  <c r="D32" i="63"/>
  <c r="AH32" i="63"/>
  <c r="AI33" i="63" s="1"/>
  <c r="F32" i="63"/>
  <c r="AZ32" i="63"/>
  <c r="BA33" i="63" s="1"/>
  <c r="E32" i="63"/>
  <c r="AO33" i="61"/>
  <c r="V32" i="63"/>
  <c r="W33" i="63" s="1"/>
  <c r="C32" i="63"/>
  <c r="AN32" i="63"/>
  <c r="AO33" i="63" s="1"/>
  <c r="G32" i="63"/>
  <c r="W33" i="65"/>
  <c r="E32" i="62"/>
  <c r="AZ32" i="62"/>
  <c r="BA33" i="62" s="1"/>
  <c r="AT32" i="62"/>
  <c r="AU33" i="62" s="1"/>
  <c r="H32" i="62"/>
  <c r="AO33" i="64"/>
  <c r="D32" i="62"/>
  <c r="AB32" i="62"/>
  <c r="AC33" i="62" s="1"/>
  <c r="B32" i="61"/>
  <c r="G32" i="62"/>
  <c r="AN32" i="62"/>
  <c r="AO33" i="62" s="1"/>
  <c r="AI33" i="65"/>
  <c r="AH32" i="62"/>
  <c r="AI33" i="62" s="1"/>
  <c r="F32" i="62"/>
  <c r="AO33" i="65"/>
  <c r="W33" i="61"/>
  <c r="AU33" i="65"/>
  <c r="C32" i="62"/>
  <c r="V32" i="62"/>
  <c r="W33" i="62" s="1"/>
  <c r="AC33" i="61"/>
  <c r="AU33" i="61"/>
  <c r="B32" i="65" l="1"/>
  <c r="B32" i="64"/>
  <c r="B32" i="63"/>
  <c r="B32" i="62"/>
  <c r="I32" i="61"/>
  <c r="J32" i="61"/>
  <c r="L32" i="61" s="1"/>
  <c r="J32" i="65" l="1"/>
  <c r="L32" i="65" s="1"/>
  <c r="K33" i="65" s="1"/>
  <c r="I32" i="65"/>
  <c r="J32" i="64"/>
  <c r="L32" i="64" s="1"/>
  <c r="K33" i="64" s="1"/>
  <c r="I32" i="64"/>
  <c r="J32" i="63"/>
  <c r="L32" i="63" s="1"/>
  <c r="K33" i="63" s="1"/>
  <c r="I32" i="63"/>
  <c r="K33" i="61"/>
  <c r="I32" i="62"/>
  <c r="J32" i="62"/>
  <c r="L32" i="62" s="1"/>
  <c r="K33" i="62" s="1"/>
  <c r="M32" i="62" s="1"/>
  <c r="M32" i="65" l="1"/>
  <c r="M32" i="64"/>
  <c r="M32" i="63"/>
  <c r="D33" i="69"/>
  <c r="D33" i="67" s="1"/>
  <c r="AR33" i="61"/>
  <c r="S33" i="61"/>
  <c r="Z33" i="61"/>
  <c r="C33" i="69"/>
  <c r="C33" i="67" s="1"/>
  <c r="H33" i="69"/>
  <c r="H33" i="67" s="1"/>
  <c r="AX33" i="61"/>
  <c r="AK33" i="61"/>
  <c r="AQ33" i="61"/>
  <c r="AW33" i="61"/>
  <c r="F33" i="69"/>
  <c r="F33" i="67" s="1"/>
  <c r="AE33" i="61"/>
  <c r="AL33" i="61"/>
  <c r="G33" i="69"/>
  <c r="G33" i="67" s="1"/>
  <c r="E33" i="69"/>
  <c r="E33" i="67" s="1"/>
  <c r="Y33" i="61"/>
  <c r="T33" i="61"/>
  <c r="M32" i="61"/>
  <c r="B33" i="69"/>
  <c r="B33" i="67" s="1"/>
  <c r="AF33" i="61"/>
  <c r="J32" i="69"/>
  <c r="AG33" i="61" l="1"/>
  <c r="AE33" i="64"/>
  <c r="AG33" i="64" s="1"/>
  <c r="AE33" i="62"/>
  <c r="AG33" i="62" s="1"/>
  <c r="AE33" i="65"/>
  <c r="AG33" i="65" s="1"/>
  <c r="AE33" i="63"/>
  <c r="AG33" i="63" s="1"/>
  <c r="S33" i="64"/>
  <c r="U33" i="64" s="1"/>
  <c r="S33" i="62"/>
  <c r="U33" i="62" s="1"/>
  <c r="S33" i="65"/>
  <c r="U33" i="65" s="1"/>
  <c r="U33" i="61"/>
  <c r="S33" i="63"/>
  <c r="U33" i="63" s="1"/>
  <c r="AW33" i="65"/>
  <c r="AY33" i="65" s="1"/>
  <c r="AY33" i="61"/>
  <c r="AW33" i="62"/>
  <c r="AY33" i="62" s="1"/>
  <c r="AW33" i="64"/>
  <c r="AY33" i="64" s="1"/>
  <c r="AW33" i="63"/>
  <c r="AY33" i="63" s="1"/>
  <c r="AQ33" i="63"/>
  <c r="AS33" i="63" s="1"/>
  <c r="AQ33" i="62"/>
  <c r="AS33" i="62" s="1"/>
  <c r="AS33" i="61"/>
  <c r="AQ33" i="65"/>
  <c r="AS33" i="65" s="1"/>
  <c r="AQ33" i="64"/>
  <c r="AS33" i="64" s="1"/>
  <c r="AK33" i="65"/>
  <c r="AM33" i="65" s="1"/>
  <c r="AK33" i="63"/>
  <c r="AM33" i="63" s="1"/>
  <c r="AK33" i="64"/>
  <c r="AM33" i="64" s="1"/>
  <c r="AK33" i="62"/>
  <c r="AM33" i="62" s="1"/>
  <c r="AM33" i="61"/>
  <c r="E33" i="61"/>
  <c r="AZ33" i="61"/>
  <c r="AX33" i="64"/>
  <c r="AX33" i="65"/>
  <c r="AX33" i="62"/>
  <c r="AX33" i="63"/>
  <c r="AF33" i="62"/>
  <c r="AF33" i="65"/>
  <c r="AH33" i="61"/>
  <c r="AI34" i="61" s="1"/>
  <c r="AF33" i="64"/>
  <c r="AF33" i="63"/>
  <c r="F33" i="61"/>
  <c r="Z33" i="63"/>
  <c r="Z33" i="64"/>
  <c r="D33" i="61"/>
  <c r="Z33" i="65"/>
  <c r="AB33" i="61"/>
  <c r="Z33" i="62"/>
  <c r="AR33" i="62"/>
  <c r="AR33" i="64"/>
  <c r="AT33" i="61"/>
  <c r="H33" i="61"/>
  <c r="AR33" i="63"/>
  <c r="AR33" i="65"/>
  <c r="T33" i="62"/>
  <c r="V33" i="61"/>
  <c r="W34" i="61" s="1"/>
  <c r="C33" i="61"/>
  <c r="T33" i="64"/>
  <c r="T33" i="63"/>
  <c r="T33" i="65"/>
  <c r="Y33" i="62"/>
  <c r="AA33" i="62" s="1"/>
  <c r="Y33" i="63"/>
  <c r="AA33" i="63" s="1"/>
  <c r="Y33" i="65"/>
  <c r="AA33" i="65" s="1"/>
  <c r="Y33" i="64"/>
  <c r="AA33" i="64" s="1"/>
  <c r="AA33" i="61"/>
  <c r="K33" i="69"/>
  <c r="I32" i="67"/>
  <c r="J33" i="67" s="1"/>
  <c r="AN33" i="61"/>
  <c r="AO34" i="61" s="1"/>
  <c r="AL33" i="63"/>
  <c r="AL33" i="62"/>
  <c r="G33" i="61"/>
  <c r="AL33" i="64"/>
  <c r="AL33" i="65"/>
  <c r="AT33" i="65" l="1"/>
  <c r="H33" i="65"/>
  <c r="AB33" i="65"/>
  <c r="D33" i="65"/>
  <c r="AH33" i="65"/>
  <c r="F33" i="65"/>
  <c r="V33" i="65"/>
  <c r="C33" i="65"/>
  <c r="B33" i="65" s="1"/>
  <c r="AZ33" i="65"/>
  <c r="E33" i="65"/>
  <c r="AN33" i="65"/>
  <c r="G33" i="65"/>
  <c r="AN33" i="64"/>
  <c r="G33" i="64"/>
  <c r="AH33" i="64"/>
  <c r="AI34" i="64" s="1"/>
  <c r="F33" i="64"/>
  <c r="AB33" i="64"/>
  <c r="AC34" i="64" s="1"/>
  <c r="D33" i="64"/>
  <c r="V33" i="64"/>
  <c r="W34" i="64" s="1"/>
  <c r="C33" i="64"/>
  <c r="AT33" i="64"/>
  <c r="AU34" i="64" s="1"/>
  <c r="H33" i="64"/>
  <c r="AZ33" i="64"/>
  <c r="BA34" i="64" s="1"/>
  <c r="E33" i="64"/>
  <c r="AN33" i="63"/>
  <c r="AO34" i="63" s="1"/>
  <c r="G33" i="63"/>
  <c r="AT33" i="63"/>
  <c r="AU34" i="63" s="1"/>
  <c r="H33" i="63"/>
  <c r="AU34" i="61"/>
  <c r="AZ33" i="63"/>
  <c r="BA34" i="63" s="1"/>
  <c r="E33" i="63"/>
  <c r="V33" i="63"/>
  <c r="W34" i="63" s="1"/>
  <c r="C33" i="63"/>
  <c r="AB33" i="63"/>
  <c r="AC34" i="63" s="1"/>
  <c r="D33" i="63"/>
  <c r="AO34" i="65"/>
  <c r="AH33" i="63"/>
  <c r="AI34" i="63" s="1"/>
  <c r="F33" i="63"/>
  <c r="AZ33" i="62"/>
  <c r="BA34" i="62" s="1"/>
  <c r="E33" i="62"/>
  <c r="BA34" i="65"/>
  <c r="AB33" i="62"/>
  <c r="AC34" i="62" s="1"/>
  <c r="D33" i="62"/>
  <c r="AC34" i="61"/>
  <c r="F33" i="62"/>
  <c r="AH33" i="62"/>
  <c r="AI34" i="62" s="1"/>
  <c r="W34" i="65"/>
  <c r="B33" i="61"/>
  <c r="AT33" i="62"/>
  <c r="AU34" i="62" s="1"/>
  <c r="H33" i="62"/>
  <c r="AO34" i="64"/>
  <c r="BA34" i="61"/>
  <c r="V33" i="62"/>
  <c r="W34" i="62" s="1"/>
  <c r="C33" i="62"/>
  <c r="AN33" i="62"/>
  <c r="AO34" i="62" s="1"/>
  <c r="G33" i="62"/>
  <c r="AU34" i="65"/>
  <c r="AC34" i="65"/>
  <c r="AI34" i="65"/>
  <c r="B33" i="64" l="1"/>
  <c r="J33" i="64" s="1"/>
  <c r="L33" i="64" s="1"/>
  <c r="K34" i="64" s="1"/>
  <c r="J33" i="65"/>
  <c r="L33" i="65" s="1"/>
  <c r="K34" i="65" s="1"/>
  <c r="I33" i="65"/>
  <c r="I33" i="64"/>
  <c r="B33" i="63"/>
  <c r="I33" i="61"/>
  <c r="J33" i="61"/>
  <c r="L33" i="61" s="1"/>
  <c r="K34" i="61" s="1"/>
  <c r="M33" i="61" s="1"/>
  <c r="B33" i="62"/>
  <c r="M33" i="65" l="1"/>
  <c r="M33" i="64"/>
  <c r="I33" i="63"/>
  <c r="J33" i="63"/>
  <c r="L33" i="63" s="1"/>
  <c r="K34" i="63" s="1"/>
  <c r="J33" i="62"/>
  <c r="L33" i="62" s="1"/>
  <c r="I33" i="62"/>
  <c r="M33" i="63" l="1"/>
  <c r="K34" i="62"/>
  <c r="J33" i="69"/>
  <c r="I33" i="67" l="1"/>
  <c r="J34" i="67" s="1"/>
  <c r="K34" i="69"/>
  <c r="AW34" i="61"/>
  <c r="M33" i="62"/>
  <c r="F34" i="69"/>
  <c r="F34" i="67" s="1"/>
  <c r="Z34" i="61"/>
  <c r="AF34" i="61"/>
  <c r="G34" i="69"/>
  <c r="G34" i="67" s="1"/>
  <c r="AL34" i="61"/>
  <c r="B34" i="69"/>
  <c r="B34" i="67" s="1"/>
  <c r="AE34" i="61"/>
  <c r="Y34" i="61"/>
  <c r="AK34" i="61"/>
  <c r="AX34" i="61"/>
  <c r="S34" i="61"/>
  <c r="AQ34" i="61"/>
  <c r="D34" i="69"/>
  <c r="D34" i="67" s="1"/>
  <c r="AR34" i="61"/>
  <c r="C34" i="69"/>
  <c r="C34" i="67" s="1"/>
  <c r="H34" i="69"/>
  <c r="H34" i="67" s="1"/>
  <c r="E34" i="69"/>
  <c r="E34" i="67" s="1"/>
  <c r="T34" i="61"/>
  <c r="AX34" i="65" l="1"/>
  <c r="AX34" i="63"/>
  <c r="E34" i="61"/>
  <c r="AZ34" i="61"/>
  <c r="AX34" i="64"/>
  <c r="AX34" i="62"/>
  <c r="AK34" i="65"/>
  <c r="AM34" i="65" s="1"/>
  <c r="AM34" i="61"/>
  <c r="AK34" i="62"/>
  <c r="AM34" i="62" s="1"/>
  <c r="AK34" i="64"/>
  <c r="AM34" i="64" s="1"/>
  <c r="AK34" i="63"/>
  <c r="AM34" i="63" s="1"/>
  <c r="AQ34" i="65"/>
  <c r="AS34" i="65" s="1"/>
  <c r="AS34" i="61"/>
  <c r="AQ34" i="64"/>
  <c r="AS34" i="64" s="1"/>
  <c r="AQ34" i="63"/>
  <c r="AS34" i="63" s="1"/>
  <c r="AQ34" i="62"/>
  <c r="AS34" i="62" s="1"/>
  <c r="AH34" i="61"/>
  <c r="AF34" i="65"/>
  <c r="F34" i="61"/>
  <c r="AF34" i="62"/>
  <c r="AF34" i="63"/>
  <c r="AF34" i="64"/>
  <c r="D34" i="61"/>
  <c r="Z34" i="63"/>
  <c r="Z34" i="64"/>
  <c r="Z34" i="62"/>
  <c r="AB34" i="61"/>
  <c r="Z34" i="65"/>
  <c r="Y34" i="65"/>
  <c r="AA34" i="65" s="1"/>
  <c r="Y34" i="62"/>
  <c r="AA34" i="62" s="1"/>
  <c r="Y34" i="63"/>
  <c r="AA34" i="63" s="1"/>
  <c r="AA34" i="61"/>
  <c r="Y34" i="64"/>
  <c r="AA34" i="64" s="1"/>
  <c r="AW34" i="65"/>
  <c r="AY34" i="65" s="1"/>
  <c r="AW34" i="64"/>
  <c r="AY34" i="64" s="1"/>
  <c r="AY34" i="61"/>
  <c r="AW34" i="63"/>
  <c r="AY34" i="63" s="1"/>
  <c r="AW34" i="62"/>
  <c r="AY34" i="62" s="1"/>
  <c r="AR34" i="62"/>
  <c r="AR34" i="65"/>
  <c r="AR34" i="64"/>
  <c r="H34" i="61"/>
  <c r="AR34" i="63"/>
  <c r="AT34" i="61"/>
  <c r="S34" i="62"/>
  <c r="U34" i="62" s="1"/>
  <c r="U34" i="61"/>
  <c r="S34" i="63"/>
  <c r="U34" i="63" s="1"/>
  <c r="S34" i="65"/>
  <c r="U34" i="65" s="1"/>
  <c r="S34" i="64"/>
  <c r="U34" i="64" s="1"/>
  <c r="T34" i="65"/>
  <c r="C34" i="61"/>
  <c r="T34" i="62"/>
  <c r="T34" i="64"/>
  <c r="V34" i="61"/>
  <c r="T34" i="63"/>
  <c r="AE34" i="62"/>
  <c r="AG34" i="62" s="1"/>
  <c r="AE34" i="65"/>
  <c r="AG34" i="65" s="1"/>
  <c r="AG34" i="61"/>
  <c r="AE34" i="64"/>
  <c r="AG34" i="64" s="1"/>
  <c r="AE34" i="63"/>
  <c r="AG34" i="63" s="1"/>
  <c r="G34" i="61"/>
  <c r="AL34" i="65"/>
  <c r="AN34" i="61"/>
  <c r="AL34" i="64"/>
  <c r="AL34" i="63"/>
  <c r="AL34" i="62"/>
  <c r="AN34" i="65" l="1"/>
  <c r="G34" i="65"/>
  <c r="AT34" i="65"/>
  <c r="AU35" i="65" s="1"/>
  <c r="H34" i="65"/>
  <c r="V34" i="65"/>
  <c r="C34" i="65"/>
  <c r="AH34" i="65"/>
  <c r="F34" i="65"/>
  <c r="AB34" i="65"/>
  <c r="D34" i="65"/>
  <c r="AZ34" i="65"/>
  <c r="BA35" i="65" s="1"/>
  <c r="E34" i="65"/>
  <c r="AN34" i="64"/>
  <c r="AO35" i="64" s="1"/>
  <c r="G34" i="64"/>
  <c r="AH34" i="64"/>
  <c r="F34" i="64"/>
  <c r="V34" i="64"/>
  <c r="W35" i="64" s="1"/>
  <c r="C34" i="64"/>
  <c r="AZ34" i="64"/>
  <c r="BA35" i="64" s="1"/>
  <c r="E34" i="64"/>
  <c r="AT34" i="64"/>
  <c r="AU35" i="64" s="1"/>
  <c r="H34" i="64"/>
  <c r="AB34" i="64"/>
  <c r="D34" i="64"/>
  <c r="AB34" i="63"/>
  <c r="AC35" i="63" s="1"/>
  <c r="D34" i="63"/>
  <c r="V34" i="63"/>
  <c r="W35" i="63" s="1"/>
  <c r="C34" i="63"/>
  <c r="AH34" i="63"/>
  <c r="AI35" i="63" s="1"/>
  <c r="F34" i="63"/>
  <c r="AU35" i="61"/>
  <c r="AC35" i="65"/>
  <c r="AT34" i="63"/>
  <c r="H34" i="63"/>
  <c r="AZ34" i="63"/>
  <c r="BA35" i="63" s="1"/>
  <c r="E34" i="63"/>
  <c r="AN34" i="63"/>
  <c r="AO35" i="63" s="1"/>
  <c r="G34" i="63"/>
  <c r="H34" i="62"/>
  <c r="AT34" i="62"/>
  <c r="AU35" i="62" s="1"/>
  <c r="AO35" i="61"/>
  <c r="AO35" i="65"/>
  <c r="W35" i="61"/>
  <c r="AI35" i="64"/>
  <c r="AZ34" i="62"/>
  <c r="BA35" i="62" s="1"/>
  <c r="E34" i="62"/>
  <c r="V34" i="62"/>
  <c r="W35" i="62" s="1"/>
  <c r="C34" i="62"/>
  <c r="B34" i="61"/>
  <c r="AB34" i="62"/>
  <c r="AC35" i="62" s="1"/>
  <c r="D34" i="62"/>
  <c r="AI35" i="65"/>
  <c r="AH34" i="62"/>
  <c r="AI35" i="62" s="1"/>
  <c r="F34" i="62"/>
  <c r="BA35" i="61"/>
  <c r="AU35" i="63"/>
  <c r="AC35" i="61"/>
  <c r="AN34" i="62"/>
  <c r="AO35" i="62" s="1"/>
  <c r="G34" i="62"/>
  <c r="W35" i="65"/>
  <c r="AC35" i="64"/>
  <c r="AI35" i="61"/>
  <c r="B34" i="65" l="1"/>
  <c r="B34" i="64"/>
  <c r="B34" i="63"/>
  <c r="J34" i="61"/>
  <c r="L34" i="61" s="1"/>
  <c r="I34" i="61"/>
  <c r="B34" i="62"/>
  <c r="J34" i="65" l="1"/>
  <c r="L34" i="65" s="1"/>
  <c r="K35" i="65" s="1"/>
  <c r="I34" i="65"/>
  <c r="I34" i="64"/>
  <c r="J34" i="64"/>
  <c r="L34" i="64" s="1"/>
  <c r="K35" i="64" s="1"/>
  <c r="J34" i="63"/>
  <c r="L34" i="63" s="1"/>
  <c r="K35" i="63" s="1"/>
  <c r="I34" i="63"/>
  <c r="I34" i="62"/>
  <c r="J34" i="62"/>
  <c r="L34" i="62" s="1"/>
  <c r="K35" i="62" s="1"/>
  <c r="M34" i="62" s="1"/>
  <c r="K35" i="61"/>
  <c r="M34" i="65" l="1"/>
  <c r="M34" i="64"/>
  <c r="M34" i="63"/>
  <c r="J34" i="69"/>
  <c r="I34" i="67" s="1"/>
  <c r="J35" i="67" s="1"/>
  <c r="C35" i="69"/>
  <c r="C35" i="67" s="1"/>
  <c r="AR35" i="61"/>
  <c r="F35" i="69"/>
  <c r="F35" i="67" s="1"/>
  <c r="D35" i="69"/>
  <c r="D35" i="67" s="1"/>
  <c r="M34" i="61"/>
  <c r="AQ35" i="61"/>
  <c r="Y35" i="61"/>
  <c r="Z35" i="61"/>
  <c r="AW35" i="61"/>
  <c r="AE35" i="61"/>
  <c r="AX35" i="61"/>
  <c r="S35" i="61"/>
  <c r="H35" i="69"/>
  <c r="H35" i="67" s="1"/>
  <c r="T35" i="61"/>
  <c r="G35" i="69"/>
  <c r="G35" i="67" s="1"/>
  <c r="AF35" i="61"/>
  <c r="B35" i="69"/>
  <c r="B35" i="67" s="1"/>
  <c r="AL35" i="61"/>
  <c r="E35" i="69"/>
  <c r="E35" i="67" s="1"/>
  <c r="AK35" i="61"/>
  <c r="K35" i="69"/>
  <c r="AF35" i="64" l="1"/>
  <c r="AH35" i="61"/>
  <c r="AF35" i="62"/>
  <c r="AF35" i="65"/>
  <c r="F35" i="61"/>
  <c r="AF35" i="63"/>
  <c r="AA35" i="61"/>
  <c r="Y35" i="65"/>
  <c r="AA35" i="65" s="1"/>
  <c r="Y35" i="63"/>
  <c r="AA35" i="63" s="1"/>
  <c r="Y35" i="62"/>
  <c r="AA35" i="62" s="1"/>
  <c r="Y35" i="64"/>
  <c r="AA35" i="64" s="1"/>
  <c r="V35" i="61"/>
  <c r="T35" i="64"/>
  <c r="T35" i="65"/>
  <c r="T35" i="63"/>
  <c r="C35" i="61"/>
  <c r="T35" i="62"/>
  <c r="Z35" i="62"/>
  <c r="Z35" i="64"/>
  <c r="Z35" i="65"/>
  <c r="D35" i="61"/>
  <c r="AB35" i="61"/>
  <c r="Z35" i="63"/>
  <c r="AQ35" i="65"/>
  <c r="AS35" i="65" s="1"/>
  <c r="AQ35" i="62"/>
  <c r="AS35" i="62" s="1"/>
  <c r="AQ35" i="64"/>
  <c r="AS35" i="64" s="1"/>
  <c r="AS35" i="61"/>
  <c r="AQ35" i="63"/>
  <c r="AS35" i="63" s="1"/>
  <c r="AM35" i="61"/>
  <c r="AK35" i="64"/>
  <c r="AM35" i="64" s="1"/>
  <c r="AK35" i="65"/>
  <c r="AM35" i="65" s="1"/>
  <c r="AK35" i="62"/>
  <c r="AM35" i="62" s="1"/>
  <c r="AK35" i="63"/>
  <c r="AM35" i="63" s="1"/>
  <c r="U35" i="61"/>
  <c r="S35" i="63"/>
  <c r="U35" i="63" s="1"/>
  <c r="S35" i="65"/>
  <c r="U35" i="65" s="1"/>
  <c r="S35" i="64"/>
  <c r="U35" i="64" s="1"/>
  <c r="S35" i="62"/>
  <c r="U35" i="62" s="1"/>
  <c r="AZ35" i="61"/>
  <c r="AX35" i="62"/>
  <c r="AX35" i="65"/>
  <c r="AX35" i="64"/>
  <c r="AX35" i="63"/>
  <c r="E35" i="61"/>
  <c r="AL35" i="65"/>
  <c r="AL35" i="64"/>
  <c r="G35" i="61"/>
  <c r="AL35" i="63"/>
  <c r="AN35" i="61"/>
  <c r="AL35" i="62"/>
  <c r="AE35" i="64"/>
  <c r="AG35" i="64" s="1"/>
  <c r="AG35" i="61"/>
  <c r="AE35" i="65"/>
  <c r="AG35" i="65" s="1"/>
  <c r="AE35" i="63"/>
  <c r="AG35" i="63" s="1"/>
  <c r="AE35" i="62"/>
  <c r="AG35" i="62" s="1"/>
  <c r="AR35" i="64"/>
  <c r="H35" i="61"/>
  <c r="AR35" i="65"/>
  <c r="AR35" i="63"/>
  <c r="AR35" i="62"/>
  <c r="AT35" i="61"/>
  <c r="AW35" i="62"/>
  <c r="AY35" i="62" s="1"/>
  <c r="AW35" i="63"/>
  <c r="AY35" i="63" s="1"/>
  <c r="AW35" i="64"/>
  <c r="AY35" i="64" s="1"/>
  <c r="AW35" i="65"/>
  <c r="AY35" i="65" s="1"/>
  <c r="AY35" i="61"/>
  <c r="AT35" i="65" l="1"/>
  <c r="H35" i="65"/>
  <c r="AZ35" i="65"/>
  <c r="E35" i="65"/>
  <c r="V35" i="65"/>
  <c r="C35" i="65"/>
  <c r="AN35" i="65"/>
  <c r="AO36" i="65" s="1"/>
  <c r="G35" i="65"/>
  <c r="AB35" i="65"/>
  <c r="D35" i="65"/>
  <c r="AH35" i="65"/>
  <c r="F35" i="65"/>
  <c r="AH35" i="64"/>
  <c r="F35" i="64"/>
  <c r="AT35" i="64"/>
  <c r="AU36" i="64" s="1"/>
  <c r="H35" i="64"/>
  <c r="AB35" i="64"/>
  <c r="AC36" i="64" s="1"/>
  <c r="D35" i="64"/>
  <c r="AN35" i="64"/>
  <c r="AO36" i="64" s="1"/>
  <c r="G35" i="64"/>
  <c r="V35" i="64"/>
  <c r="W36" i="64" s="1"/>
  <c r="C35" i="64"/>
  <c r="AZ35" i="64"/>
  <c r="BA36" i="64" s="1"/>
  <c r="E35" i="64"/>
  <c r="AU36" i="65"/>
  <c r="W36" i="61"/>
  <c r="AI36" i="61"/>
  <c r="AO36" i="61"/>
  <c r="AN35" i="63"/>
  <c r="AO36" i="63" s="1"/>
  <c r="G35" i="63"/>
  <c r="AB35" i="63"/>
  <c r="AC36" i="63" s="1"/>
  <c r="D35" i="63"/>
  <c r="V35" i="63"/>
  <c r="W36" i="63" s="1"/>
  <c r="C35" i="63"/>
  <c r="W36" i="65"/>
  <c r="AH35" i="63"/>
  <c r="AI36" i="63" s="1"/>
  <c r="F35" i="63"/>
  <c r="AZ35" i="63"/>
  <c r="BA36" i="63" s="1"/>
  <c r="E35" i="63"/>
  <c r="AT35" i="63"/>
  <c r="AU36" i="63" s="1"/>
  <c r="H35" i="63"/>
  <c r="AH35" i="62"/>
  <c r="AI36" i="62" s="1"/>
  <c r="F35" i="62"/>
  <c r="AN35" i="62"/>
  <c r="AO36" i="62" s="1"/>
  <c r="G35" i="62"/>
  <c r="E35" i="62"/>
  <c r="AZ35" i="62"/>
  <c r="BA36" i="62" s="1"/>
  <c r="B35" i="61"/>
  <c r="BA36" i="61"/>
  <c r="AC36" i="61"/>
  <c r="AU36" i="61"/>
  <c r="AT35" i="62"/>
  <c r="AU36" i="62" s="1"/>
  <c r="H35" i="62"/>
  <c r="AC36" i="65"/>
  <c r="AI36" i="65"/>
  <c r="AB35" i="62"/>
  <c r="AC36" i="62" s="1"/>
  <c r="D35" i="62"/>
  <c r="BA36" i="65"/>
  <c r="V35" i="62"/>
  <c r="W36" i="62" s="1"/>
  <c r="C35" i="62"/>
  <c r="AI36" i="64"/>
  <c r="B35" i="65" l="1"/>
  <c r="B35" i="64"/>
  <c r="B35" i="63"/>
  <c r="J35" i="63" s="1"/>
  <c r="L35" i="63" s="1"/>
  <c r="K36" i="63" s="1"/>
  <c r="B35" i="62"/>
  <c r="I35" i="62" s="1"/>
  <c r="J35" i="61"/>
  <c r="L35" i="61" s="1"/>
  <c r="I35" i="61"/>
  <c r="J35" i="65" l="1"/>
  <c r="L35" i="65" s="1"/>
  <c r="K36" i="65" s="1"/>
  <c r="I35" i="65"/>
  <c r="I35" i="63"/>
  <c r="I35" i="64"/>
  <c r="J35" i="64"/>
  <c r="L35" i="64" s="1"/>
  <c r="K36" i="64" s="1"/>
  <c r="J35" i="62"/>
  <c r="L35" i="62" s="1"/>
  <c r="K36" i="62" s="1"/>
  <c r="M35" i="62" s="1"/>
  <c r="M35" i="63"/>
  <c r="K36" i="61"/>
  <c r="M35" i="65" l="1"/>
  <c r="M35" i="64"/>
  <c r="J35" i="69"/>
  <c r="I35" i="67" s="1"/>
  <c r="J36" i="67" s="1"/>
  <c r="H36" i="69"/>
  <c r="H36" i="67" s="1"/>
  <c r="AK36" i="61"/>
  <c r="D36" i="69"/>
  <c r="D36" i="67" s="1"/>
  <c r="E36" i="69"/>
  <c r="E36" i="67" s="1"/>
  <c r="AR36" i="61"/>
  <c r="AL36" i="61"/>
  <c r="AW36" i="61"/>
  <c r="AX36" i="61"/>
  <c r="Y36" i="61"/>
  <c r="AF36" i="61"/>
  <c r="C36" i="69"/>
  <c r="C36" i="67" s="1"/>
  <c r="T36" i="61"/>
  <c r="AE36" i="61"/>
  <c r="Z36" i="61"/>
  <c r="S36" i="61"/>
  <c r="G36" i="69"/>
  <c r="G36" i="67" s="1"/>
  <c r="AQ36" i="61"/>
  <c r="F36" i="69"/>
  <c r="F36" i="67" s="1"/>
  <c r="B36" i="69"/>
  <c r="B36" i="67" s="1"/>
  <c r="M35" i="61"/>
  <c r="K36" i="69" l="1"/>
  <c r="S36" i="64"/>
  <c r="U36" i="64" s="1"/>
  <c r="U36" i="61"/>
  <c r="S36" i="63"/>
  <c r="U36" i="63" s="1"/>
  <c r="S36" i="65"/>
  <c r="U36" i="65" s="1"/>
  <c r="S36" i="62"/>
  <c r="U36" i="62" s="1"/>
  <c r="AL36" i="64"/>
  <c r="G36" i="61"/>
  <c r="AL36" i="63"/>
  <c r="AL36" i="62"/>
  <c r="AN36" i="61"/>
  <c r="AL36" i="65"/>
  <c r="AG36" i="61"/>
  <c r="AE36" i="62"/>
  <c r="AG36" i="62" s="1"/>
  <c r="AE36" i="64"/>
  <c r="AG36" i="64" s="1"/>
  <c r="AE36" i="65"/>
  <c r="AG36" i="65" s="1"/>
  <c r="AE36" i="63"/>
  <c r="AG36" i="63" s="1"/>
  <c r="T36" i="62"/>
  <c r="V36" i="61"/>
  <c r="W37" i="61" s="1"/>
  <c r="T36" i="63"/>
  <c r="T36" i="64"/>
  <c r="T36" i="65"/>
  <c r="C36" i="61"/>
  <c r="AF36" i="63"/>
  <c r="F36" i="61"/>
  <c r="AH36" i="61"/>
  <c r="AF36" i="62"/>
  <c r="AF36" i="65"/>
  <c r="AF36" i="64"/>
  <c r="AK36" i="64"/>
  <c r="AM36" i="64" s="1"/>
  <c r="AK36" i="62"/>
  <c r="AM36" i="62" s="1"/>
  <c r="AM36" i="61"/>
  <c r="AK36" i="65"/>
  <c r="AM36" i="65" s="1"/>
  <c r="AK36" i="63"/>
  <c r="AM36" i="63" s="1"/>
  <c r="AX36" i="62"/>
  <c r="AX36" i="65"/>
  <c r="AX36" i="63"/>
  <c r="AZ36" i="61"/>
  <c r="AX36" i="64"/>
  <c r="E36" i="61"/>
  <c r="AW36" i="63"/>
  <c r="AY36" i="63" s="1"/>
  <c r="AW36" i="65"/>
  <c r="AY36" i="65" s="1"/>
  <c r="AY36" i="61"/>
  <c r="AW36" i="64"/>
  <c r="AY36" i="64" s="1"/>
  <c r="AW36" i="62"/>
  <c r="AY36" i="62" s="1"/>
  <c r="Z36" i="65"/>
  <c r="Z36" i="63"/>
  <c r="AB36" i="61"/>
  <c r="D36" i="61"/>
  <c r="Z36" i="64"/>
  <c r="Z36" i="62"/>
  <c r="H36" i="61"/>
  <c r="AR36" i="62"/>
  <c r="AR36" i="65"/>
  <c r="AR36" i="64"/>
  <c r="AR36" i="63"/>
  <c r="AT36" i="61"/>
  <c r="AS36" i="61"/>
  <c r="AQ36" i="65"/>
  <c r="AS36" i="65" s="1"/>
  <c r="AQ36" i="62"/>
  <c r="AS36" i="62" s="1"/>
  <c r="AQ36" i="64"/>
  <c r="AS36" i="64" s="1"/>
  <c r="AQ36" i="63"/>
  <c r="AS36" i="63" s="1"/>
  <c r="Y36" i="63"/>
  <c r="AA36" i="63" s="1"/>
  <c r="Y36" i="64"/>
  <c r="AA36" i="64" s="1"/>
  <c r="Y36" i="65"/>
  <c r="AA36" i="65" s="1"/>
  <c r="AA36" i="61"/>
  <c r="Y36" i="62"/>
  <c r="AA36" i="62" s="1"/>
  <c r="AB36" i="65" l="1"/>
  <c r="D36" i="65"/>
  <c r="V36" i="65"/>
  <c r="C36" i="65"/>
  <c r="AT36" i="65"/>
  <c r="AU37" i="65" s="1"/>
  <c r="H36" i="65"/>
  <c r="AZ36" i="65"/>
  <c r="BA37" i="65" s="1"/>
  <c r="E36" i="65"/>
  <c r="AH36" i="65"/>
  <c r="AI37" i="65" s="1"/>
  <c r="F36" i="65"/>
  <c r="AN36" i="65"/>
  <c r="G36" i="65"/>
  <c r="AC37" i="61"/>
  <c r="AB36" i="64"/>
  <c r="AC37" i="64" s="1"/>
  <c r="D36" i="64"/>
  <c r="AT36" i="64"/>
  <c r="AU37" i="64" s="1"/>
  <c r="H36" i="64"/>
  <c r="AZ36" i="64"/>
  <c r="BA37" i="64" s="1"/>
  <c r="E36" i="64"/>
  <c r="AN36" i="64"/>
  <c r="AO37" i="64" s="1"/>
  <c r="G36" i="64"/>
  <c r="AH36" i="64"/>
  <c r="F36" i="64"/>
  <c r="V36" i="64"/>
  <c r="W37" i="64" s="1"/>
  <c r="C36" i="64"/>
  <c r="AI37" i="64"/>
  <c r="AU37" i="61"/>
  <c r="AT36" i="63"/>
  <c r="AU37" i="63" s="1"/>
  <c r="H36" i="63"/>
  <c r="AH36" i="63"/>
  <c r="AI37" i="63" s="1"/>
  <c r="F36" i="63"/>
  <c r="AB36" i="63"/>
  <c r="AC37" i="63" s="1"/>
  <c r="D36" i="63"/>
  <c r="AC37" i="65"/>
  <c r="BA37" i="61"/>
  <c r="W37" i="65"/>
  <c r="AN36" i="63"/>
  <c r="AO37" i="63" s="1"/>
  <c r="G36" i="63"/>
  <c r="V36" i="63"/>
  <c r="W37" i="63" s="1"/>
  <c r="C36" i="63"/>
  <c r="AZ36" i="63"/>
  <c r="BA37" i="63" s="1"/>
  <c r="E36" i="63"/>
  <c r="B36" i="61"/>
  <c r="AT36" i="62"/>
  <c r="AU37" i="62" s="1"/>
  <c r="H36" i="62"/>
  <c r="AO37" i="65"/>
  <c r="AB36" i="62"/>
  <c r="AC37" i="62" s="1"/>
  <c r="D36" i="62"/>
  <c r="AZ36" i="62"/>
  <c r="BA37" i="62" s="1"/>
  <c r="E36" i="62"/>
  <c r="AH36" i="62"/>
  <c r="AI37" i="62" s="1"/>
  <c r="F36" i="62"/>
  <c r="AO37" i="61"/>
  <c r="AI37" i="61"/>
  <c r="C36" i="62"/>
  <c r="V36" i="62"/>
  <c r="W37" i="62" s="1"/>
  <c r="AN36" i="62"/>
  <c r="AO37" i="62" s="1"/>
  <c r="G36" i="62"/>
  <c r="B36" i="65" l="1"/>
  <c r="B36" i="64"/>
  <c r="B36" i="63"/>
  <c r="J36" i="61"/>
  <c r="L36" i="61" s="1"/>
  <c r="I36" i="61"/>
  <c r="B36" i="62"/>
  <c r="J36" i="65" l="1"/>
  <c r="L36" i="65" s="1"/>
  <c r="K37" i="65" s="1"/>
  <c r="I36" i="65"/>
  <c r="J36" i="64"/>
  <c r="L36" i="64" s="1"/>
  <c r="K37" i="64" s="1"/>
  <c r="I36" i="64"/>
  <c r="J36" i="63"/>
  <c r="L36" i="63" s="1"/>
  <c r="K37" i="63" s="1"/>
  <c r="I36" i="63"/>
  <c r="J36" i="62"/>
  <c r="L36" i="62" s="1"/>
  <c r="K37" i="62" s="1"/>
  <c r="M36" i="62" s="1"/>
  <c r="I36" i="62"/>
  <c r="K37" i="61"/>
  <c r="M36" i="65" l="1"/>
  <c r="M36" i="64"/>
  <c r="M36" i="63"/>
  <c r="J36" i="69"/>
  <c r="K37" i="69" s="1"/>
  <c r="E37" i="69"/>
  <c r="E37" i="67" s="1"/>
  <c r="F37" i="69"/>
  <c r="F37" i="67" s="1"/>
  <c r="AF37" i="61"/>
  <c r="S37" i="61"/>
  <c r="Y37" i="61"/>
  <c r="AE37" i="61"/>
  <c r="C37" i="69"/>
  <c r="C37" i="67" s="1"/>
  <c r="AK37" i="61"/>
  <c r="AX37" i="61"/>
  <c r="AW37" i="61"/>
  <c r="T37" i="61"/>
  <c r="AR37" i="61"/>
  <c r="D37" i="69"/>
  <c r="D37" i="67" s="1"/>
  <c r="AL37" i="61"/>
  <c r="Z37" i="61"/>
  <c r="AQ37" i="61"/>
  <c r="M36" i="61"/>
  <c r="G37" i="69"/>
  <c r="G37" i="67" s="1"/>
  <c r="H37" i="69"/>
  <c r="H37" i="67" s="1"/>
  <c r="B37" i="69"/>
  <c r="B37" i="67" s="1"/>
  <c r="I36" i="67"/>
  <c r="J37" i="67" s="1"/>
  <c r="AK37" i="62" l="1"/>
  <c r="AM37" i="62" s="1"/>
  <c r="AK37" i="63"/>
  <c r="AM37" i="63" s="1"/>
  <c r="AM37" i="61"/>
  <c r="AK37" i="64"/>
  <c r="AM37" i="64" s="1"/>
  <c r="AK37" i="65"/>
  <c r="AM37" i="65" s="1"/>
  <c r="AL37" i="63"/>
  <c r="AN37" i="61"/>
  <c r="G37" i="61"/>
  <c r="AL37" i="64"/>
  <c r="AL37" i="62"/>
  <c r="AL37" i="65"/>
  <c r="AR37" i="62"/>
  <c r="AT37" i="61"/>
  <c r="H37" i="61"/>
  <c r="AR37" i="64"/>
  <c r="AR37" i="65"/>
  <c r="AR37" i="63"/>
  <c r="T37" i="64"/>
  <c r="C37" i="61"/>
  <c r="V37" i="61"/>
  <c r="T37" i="65"/>
  <c r="T37" i="62"/>
  <c r="T37" i="63"/>
  <c r="AW37" i="62"/>
  <c r="AY37" i="62" s="1"/>
  <c r="AW37" i="65"/>
  <c r="AY37" i="65" s="1"/>
  <c r="AY37" i="61"/>
  <c r="AW37" i="64"/>
  <c r="AY37" i="64" s="1"/>
  <c r="AW37" i="63"/>
  <c r="AY37" i="63" s="1"/>
  <c r="AQ37" i="63"/>
  <c r="AS37" i="63" s="1"/>
  <c r="AQ37" i="65"/>
  <c r="AS37" i="65" s="1"/>
  <c r="AS37" i="61"/>
  <c r="AQ37" i="62"/>
  <c r="AS37" i="62" s="1"/>
  <c r="AQ37" i="64"/>
  <c r="AS37" i="64" s="1"/>
  <c r="Z37" i="63"/>
  <c r="D37" i="61"/>
  <c r="Z37" i="64"/>
  <c r="Z37" i="62"/>
  <c r="AB37" i="61"/>
  <c r="Z37" i="65"/>
  <c r="AE37" i="62"/>
  <c r="AG37" i="62" s="1"/>
  <c r="AG37" i="61"/>
  <c r="AE37" i="63"/>
  <c r="AG37" i="63" s="1"/>
  <c r="AE37" i="65"/>
  <c r="AG37" i="65" s="1"/>
  <c r="AE37" i="64"/>
  <c r="AG37" i="64" s="1"/>
  <c r="Y37" i="65"/>
  <c r="AA37" i="65" s="1"/>
  <c r="AA37" i="61"/>
  <c r="Y37" i="64"/>
  <c r="AA37" i="64" s="1"/>
  <c r="Y37" i="63"/>
  <c r="AA37" i="63" s="1"/>
  <c r="Y37" i="62"/>
  <c r="AA37" i="62" s="1"/>
  <c r="S37" i="63"/>
  <c r="U37" i="63" s="1"/>
  <c r="S37" i="65"/>
  <c r="U37" i="65" s="1"/>
  <c r="S37" i="62"/>
  <c r="U37" i="62" s="1"/>
  <c r="U37" i="61"/>
  <c r="S37" i="64"/>
  <c r="U37" i="64" s="1"/>
  <c r="F37" i="61"/>
  <c r="AH37" i="61"/>
  <c r="AF37" i="63"/>
  <c r="AF37" i="64"/>
  <c r="AF37" i="62"/>
  <c r="AF37" i="65"/>
  <c r="AX37" i="62"/>
  <c r="AZ37" i="61"/>
  <c r="E37" i="61"/>
  <c r="AX37" i="65"/>
  <c r="AX37" i="64"/>
  <c r="AX37" i="63"/>
  <c r="AB37" i="65" l="1"/>
  <c r="D37" i="65"/>
  <c r="AT37" i="65"/>
  <c r="H37" i="65"/>
  <c r="V37" i="65"/>
  <c r="C37" i="65"/>
  <c r="AN37" i="65"/>
  <c r="AO38" i="65" s="1"/>
  <c r="G37" i="65"/>
  <c r="AZ37" i="65"/>
  <c r="E37" i="65"/>
  <c r="AH37" i="65"/>
  <c r="AI38" i="65" s="1"/>
  <c r="F37" i="65"/>
  <c r="AN37" i="64"/>
  <c r="G37" i="64"/>
  <c r="AU38" i="65"/>
  <c r="AH37" i="64"/>
  <c r="AI38" i="64" s="1"/>
  <c r="F37" i="64"/>
  <c r="V37" i="64"/>
  <c r="C37" i="64"/>
  <c r="AZ37" i="64"/>
  <c r="BA38" i="64" s="1"/>
  <c r="E37" i="64"/>
  <c r="AT37" i="64"/>
  <c r="AU38" i="64" s="1"/>
  <c r="H37" i="64"/>
  <c r="AB37" i="64"/>
  <c r="AC38" i="64" s="1"/>
  <c r="D37" i="64"/>
  <c r="W38" i="64"/>
  <c r="AH37" i="63"/>
  <c r="AI38" i="63" s="1"/>
  <c r="F37" i="63"/>
  <c r="AT37" i="63"/>
  <c r="AU38" i="63" s="1"/>
  <c r="H37" i="63"/>
  <c r="AB37" i="63"/>
  <c r="AC38" i="63" s="1"/>
  <c r="D37" i="63"/>
  <c r="AC38" i="65"/>
  <c r="V37" i="63"/>
  <c r="W38" i="63" s="1"/>
  <c r="C37" i="63"/>
  <c r="AN37" i="63"/>
  <c r="AO38" i="63" s="1"/>
  <c r="G37" i="63"/>
  <c r="AZ37" i="63"/>
  <c r="BA38" i="63" s="1"/>
  <c r="E37" i="63"/>
  <c r="W38" i="61"/>
  <c r="F37" i="62"/>
  <c r="AH37" i="62"/>
  <c r="AI38" i="62" s="1"/>
  <c r="B37" i="61"/>
  <c r="AN37" i="62"/>
  <c r="AO38" i="62" s="1"/>
  <c r="G37" i="62"/>
  <c r="AO38" i="64"/>
  <c r="BA38" i="65"/>
  <c r="AI38" i="61"/>
  <c r="AO38" i="61"/>
  <c r="BA38" i="61"/>
  <c r="AC38" i="61"/>
  <c r="C37" i="62"/>
  <c r="V37" i="62"/>
  <c r="W38" i="62" s="1"/>
  <c r="E37" i="62"/>
  <c r="AZ37" i="62"/>
  <c r="BA38" i="62" s="1"/>
  <c r="D37" i="62"/>
  <c r="AB37" i="62"/>
  <c r="AC38" i="62" s="1"/>
  <c r="W38" i="65"/>
  <c r="AU38" i="61"/>
  <c r="H37" i="62"/>
  <c r="AT37" i="62"/>
  <c r="AU38" i="62" s="1"/>
  <c r="B37" i="65" l="1"/>
  <c r="B37" i="64"/>
  <c r="I37" i="64"/>
  <c r="J37" i="64"/>
  <c r="L37" i="64" s="1"/>
  <c r="K38" i="64" s="1"/>
  <c r="B37" i="63"/>
  <c r="B37" i="62"/>
  <c r="I37" i="61"/>
  <c r="J37" i="61"/>
  <c r="L37" i="61" s="1"/>
  <c r="I37" i="65" l="1"/>
  <c r="J37" i="65"/>
  <c r="L37" i="65" s="1"/>
  <c r="K38" i="65" s="1"/>
  <c r="M37" i="64"/>
  <c r="I37" i="63"/>
  <c r="J37" i="63"/>
  <c r="L37" i="63" s="1"/>
  <c r="K38" i="63" s="1"/>
  <c r="K38" i="61"/>
  <c r="J37" i="62"/>
  <c r="L37" i="62" s="1"/>
  <c r="K38" i="62" s="1"/>
  <c r="M37" i="62" s="1"/>
  <c r="I37" i="62"/>
  <c r="M37" i="65" l="1"/>
  <c r="M37" i="63"/>
  <c r="J37" i="69"/>
  <c r="Y38" i="61"/>
  <c r="E38" i="69"/>
  <c r="E38" i="67" s="1"/>
  <c r="C38" i="69"/>
  <c r="C38" i="67" s="1"/>
  <c r="T38" i="61"/>
  <c r="F38" i="69"/>
  <c r="F38" i="67" s="1"/>
  <c r="AK38" i="61"/>
  <c r="S38" i="61"/>
  <c r="H38" i="69"/>
  <c r="H38" i="67" s="1"/>
  <c r="AX38" i="61"/>
  <c r="AW38" i="61"/>
  <c r="AF38" i="61"/>
  <c r="M37" i="61"/>
  <c r="Z38" i="61"/>
  <c r="AE38" i="61"/>
  <c r="D38" i="69"/>
  <c r="D38" i="67" s="1"/>
  <c r="AR38" i="61"/>
  <c r="AQ38" i="61"/>
  <c r="B38" i="69"/>
  <c r="B38" i="67" s="1"/>
  <c r="AL38" i="61"/>
  <c r="G38" i="69"/>
  <c r="G38" i="67" s="1"/>
  <c r="AE38" i="64" l="1"/>
  <c r="AG38" i="64" s="1"/>
  <c r="AE38" i="65"/>
  <c r="AG38" i="65" s="1"/>
  <c r="AG38" i="61"/>
  <c r="AE38" i="63"/>
  <c r="AG38" i="63" s="1"/>
  <c r="AE38" i="62"/>
  <c r="AG38" i="62" s="1"/>
  <c r="Z38" i="62"/>
  <c r="AB38" i="61"/>
  <c r="Z38" i="63"/>
  <c r="Z38" i="64"/>
  <c r="Z38" i="65"/>
  <c r="D38" i="61"/>
  <c r="AF38" i="62"/>
  <c r="AF38" i="63"/>
  <c r="F38" i="61"/>
  <c r="AF38" i="65"/>
  <c r="AF38" i="64"/>
  <c r="AH38" i="61"/>
  <c r="E38" i="61"/>
  <c r="AZ38" i="61"/>
  <c r="AX38" i="65"/>
  <c r="AX38" i="63"/>
  <c r="AX38" i="64"/>
  <c r="AX38" i="62"/>
  <c r="Y38" i="63"/>
  <c r="AA38" i="63" s="1"/>
  <c r="Y38" i="65"/>
  <c r="AA38" i="65" s="1"/>
  <c r="AA38" i="61"/>
  <c r="Y38" i="64"/>
  <c r="AA38" i="64" s="1"/>
  <c r="Y38" i="62"/>
  <c r="AA38" i="62" s="1"/>
  <c r="S38" i="65"/>
  <c r="U38" i="65" s="1"/>
  <c r="U38" i="61"/>
  <c r="S38" i="63"/>
  <c r="U38" i="63" s="1"/>
  <c r="S38" i="64"/>
  <c r="U38" i="64" s="1"/>
  <c r="S38" i="62"/>
  <c r="U38" i="62" s="1"/>
  <c r="AK38" i="65"/>
  <c r="AM38" i="65" s="1"/>
  <c r="AM38" i="61"/>
  <c r="AK38" i="62"/>
  <c r="AM38" i="62" s="1"/>
  <c r="AK38" i="64"/>
  <c r="AM38" i="64" s="1"/>
  <c r="AK38" i="63"/>
  <c r="AM38" i="63" s="1"/>
  <c r="T38" i="65"/>
  <c r="T38" i="64"/>
  <c r="V38" i="61"/>
  <c r="C38" i="61"/>
  <c r="T38" i="63"/>
  <c r="T38" i="62"/>
  <c r="AL38" i="65"/>
  <c r="G38" i="61"/>
  <c r="AN38" i="61"/>
  <c r="AL38" i="62"/>
  <c r="AL38" i="63"/>
  <c r="AL38" i="64"/>
  <c r="AY38" i="61"/>
  <c r="AW38" i="65"/>
  <c r="AY38" i="65" s="1"/>
  <c r="AW38" i="62"/>
  <c r="AY38" i="62" s="1"/>
  <c r="AW38" i="64"/>
  <c r="AY38" i="64" s="1"/>
  <c r="AW38" i="63"/>
  <c r="AY38" i="63" s="1"/>
  <c r="AQ38" i="63"/>
  <c r="AS38" i="63" s="1"/>
  <c r="AS38" i="61"/>
  <c r="AQ38" i="64"/>
  <c r="AS38" i="64" s="1"/>
  <c r="AQ38" i="62"/>
  <c r="AS38" i="62" s="1"/>
  <c r="AQ38" i="65"/>
  <c r="AS38" i="65" s="1"/>
  <c r="AT38" i="61"/>
  <c r="H38" i="61"/>
  <c r="AR38" i="65"/>
  <c r="AR38" i="64"/>
  <c r="AR38" i="62"/>
  <c r="AR38" i="63"/>
  <c r="I37" i="67"/>
  <c r="J38" i="67" s="1"/>
  <c r="K38" i="69"/>
  <c r="AB38" i="65" l="1"/>
  <c r="AC39" i="65" s="1"/>
  <c r="D38" i="65"/>
  <c r="AH38" i="65"/>
  <c r="AI39" i="65" s="1"/>
  <c r="F38" i="65"/>
  <c r="AT38" i="65"/>
  <c r="H38" i="65"/>
  <c r="V38" i="65"/>
  <c r="C38" i="65"/>
  <c r="AN38" i="65"/>
  <c r="G38" i="65"/>
  <c r="AZ38" i="65"/>
  <c r="BA39" i="65" s="1"/>
  <c r="E38" i="65"/>
  <c r="AT38" i="64"/>
  <c r="AU39" i="64" s="1"/>
  <c r="H38" i="64"/>
  <c r="AZ38" i="64"/>
  <c r="BA39" i="64" s="1"/>
  <c r="E38" i="64"/>
  <c r="V38" i="64"/>
  <c r="W39" i="64" s="1"/>
  <c r="C38" i="64"/>
  <c r="AH38" i="64"/>
  <c r="AI39" i="64" s="1"/>
  <c r="F38" i="64"/>
  <c r="AN38" i="64"/>
  <c r="AO39" i="64" s="1"/>
  <c r="G38" i="64"/>
  <c r="W39" i="61"/>
  <c r="AB38" i="64"/>
  <c r="D38" i="64"/>
  <c r="AN38" i="63"/>
  <c r="AO39" i="63" s="1"/>
  <c r="G38" i="63"/>
  <c r="AB38" i="63"/>
  <c r="AC39" i="63" s="1"/>
  <c r="D38" i="63"/>
  <c r="AT38" i="63"/>
  <c r="AU39" i="63" s="1"/>
  <c r="H38" i="63"/>
  <c r="W39" i="65"/>
  <c r="V38" i="63"/>
  <c r="W39" i="63" s="1"/>
  <c r="C38" i="63"/>
  <c r="AZ38" i="63"/>
  <c r="BA39" i="63" s="1"/>
  <c r="E38" i="63"/>
  <c r="AH38" i="63"/>
  <c r="AI39" i="63" s="1"/>
  <c r="F38" i="63"/>
  <c r="V38" i="62"/>
  <c r="W39" i="62" s="1"/>
  <c r="C38" i="62"/>
  <c r="BA39" i="61"/>
  <c r="B38" i="61"/>
  <c r="AT38" i="62"/>
  <c r="AU39" i="62" s="1"/>
  <c r="H38" i="62"/>
  <c r="AI39" i="61"/>
  <c r="AC39" i="64"/>
  <c r="AN38" i="62"/>
  <c r="AO39" i="62" s="1"/>
  <c r="G38" i="62"/>
  <c r="AU39" i="65"/>
  <c r="AO39" i="61"/>
  <c r="E38" i="62"/>
  <c r="AZ38" i="62"/>
  <c r="BA39" i="62" s="1"/>
  <c r="AC39" i="61"/>
  <c r="AB38" i="62"/>
  <c r="AC39" i="62" s="1"/>
  <c r="D38" i="62"/>
  <c r="AU39" i="61"/>
  <c r="AO39" i="65"/>
  <c r="AH38" i="62"/>
  <c r="AI39" i="62" s="1"/>
  <c r="F38" i="62"/>
  <c r="B38" i="65" l="1"/>
  <c r="B38" i="64"/>
  <c r="B38" i="63"/>
  <c r="J38" i="61"/>
  <c r="L38" i="61" s="1"/>
  <c r="I38" i="61"/>
  <c r="B38" i="62"/>
  <c r="J38" i="65" l="1"/>
  <c r="L38" i="65" s="1"/>
  <c r="K39" i="65" s="1"/>
  <c r="I38" i="65"/>
  <c r="J38" i="64"/>
  <c r="L38" i="64" s="1"/>
  <c r="K39" i="64" s="1"/>
  <c r="I38" i="64"/>
  <c r="J38" i="63"/>
  <c r="L38" i="63" s="1"/>
  <c r="K39" i="63" s="1"/>
  <c r="I38" i="63"/>
  <c r="I38" i="62"/>
  <c r="J38" i="62"/>
  <c r="L38" i="62" s="1"/>
  <c r="K39" i="62" s="1"/>
  <c r="M38" i="62" s="1"/>
  <c r="K39" i="61"/>
  <c r="M38" i="65" l="1"/>
  <c r="M38" i="64"/>
  <c r="J38" i="69"/>
  <c r="I38" i="67" s="1"/>
  <c r="J39" i="67" s="1"/>
  <c r="M38" i="63"/>
  <c r="AR39" i="61"/>
  <c r="D39" i="69"/>
  <c r="D39" i="67" s="1"/>
  <c r="F39" i="69"/>
  <c r="F39" i="67" s="1"/>
  <c r="AW39" i="61"/>
  <c r="S39" i="61"/>
  <c r="T39" i="61"/>
  <c r="AK39" i="61"/>
  <c r="Z39" i="61"/>
  <c r="H39" i="69"/>
  <c r="H39" i="67" s="1"/>
  <c r="C39" i="69"/>
  <c r="C39" i="67" s="1"/>
  <c r="Y39" i="61"/>
  <c r="AX39" i="61"/>
  <c r="AF39" i="61"/>
  <c r="G39" i="69"/>
  <c r="G39" i="67" s="1"/>
  <c r="E39" i="69"/>
  <c r="E39" i="67" s="1"/>
  <c r="AL39" i="61"/>
  <c r="M38" i="61"/>
  <c r="B39" i="69"/>
  <c r="B39" i="67" s="1"/>
  <c r="AQ39" i="61"/>
  <c r="AE39" i="61"/>
  <c r="K39" i="69" l="1"/>
  <c r="S39" i="63"/>
  <c r="U39" i="63" s="1"/>
  <c r="S39" i="62"/>
  <c r="U39" i="62" s="1"/>
  <c r="S39" i="64"/>
  <c r="U39" i="64" s="1"/>
  <c r="S39" i="65"/>
  <c r="U39" i="65" s="1"/>
  <c r="U39" i="61"/>
  <c r="AX39" i="64"/>
  <c r="AZ39" i="61"/>
  <c r="E39" i="61"/>
  <c r="AX39" i="62"/>
  <c r="AX39" i="63"/>
  <c r="AX39" i="65"/>
  <c r="AQ39" i="65"/>
  <c r="AS39" i="65" s="1"/>
  <c r="AS39" i="61"/>
  <c r="AQ39" i="64"/>
  <c r="AS39" i="64" s="1"/>
  <c r="AQ39" i="63"/>
  <c r="AS39" i="63" s="1"/>
  <c r="AQ39" i="62"/>
  <c r="AS39" i="62" s="1"/>
  <c r="G39" i="61"/>
  <c r="AL39" i="65"/>
  <c r="AL39" i="62"/>
  <c r="AN39" i="61"/>
  <c r="AL39" i="63"/>
  <c r="AL39" i="64"/>
  <c r="Z39" i="64"/>
  <c r="Z39" i="62"/>
  <c r="Z39" i="63"/>
  <c r="Z39" i="65"/>
  <c r="D39" i="61"/>
  <c r="AB39" i="61"/>
  <c r="T39" i="65"/>
  <c r="T39" i="64"/>
  <c r="C39" i="61"/>
  <c r="T39" i="63"/>
  <c r="T39" i="62"/>
  <c r="V39" i="61"/>
  <c r="AH39" i="61"/>
  <c r="AF39" i="63"/>
  <c r="F39" i="61"/>
  <c r="AF39" i="65"/>
  <c r="AF39" i="64"/>
  <c r="AF39" i="62"/>
  <c r="AE39" i="63"/>
  <c r="AG39" i="63" s="1"/>
  <c r="AE39" i="65"/>
  <c r="AG39" i="65" s="1"/>
  <c r="AE39" i="62"/>
  <c r="AG39" i="62" s="1"/>
  <c r="AE39" i="64"/>
  <c r="AG39" i="64" s="1"/>
  <c r="AG39" i="61"/>
  <c r="AW39" i="64"/>
  <c r="AY39" i="64" s="1"/>
  <c r="AW39" i="63"/>
  <c r="AY39" i="63" s="1"/>
  <c r="AW39" i="62"/>
  <c r="AY39" i="62" s="1"/>
  <c r="AW39" i="65"/>
  <c r="AY39" i="65" s="1"/>
  <c r="AY39" i="61"/>
  <c r="Y39" i="65"/>
  <c r="AA39" i="65" s="1"/>
  <c r="Y39" i="64"/>
  <c r="AA39" i="64" s="1"/>
  <c r="Y39" i="62"/>
  <c r="AA39" i="62" s="1"/>
  <c r="AA39" i="61"/>
  <c r="Y39" i="63"/>
  <c r="AA39" i="63" s="1"/>
  <c r="AT39" i="61"/>
  <c r="H39" i="61"/>
  <c r="AR39" i="64"/>
  <c r="AR39" i="63"/>
  <c r="AR39" i="65"/>
  <c r="AR39" i="62"/>
  <c r="AK39" i="63"/>
  <c r="AM39" i="63" s="1"/>
  <c r="AM39" i="61"/>
  <c r="AK39" i="65"/>
  <c r="AM39" i="65" s="1"/>
  <c r="AK39" i="64"/>
  <c r="AM39" i="64" s="1"/>
  <c r="AK39" i="62"/>
  <c r="AM39" i="62" s="1"/>
  <c r="AB39" i="65" l="1"/>
  <c r="D39" i="65"/>
  <c r="AN39" i="65"/>
  <c r="AO40" i="65" s="1"/>
  <c r="G39" i="65"/>
  <c r="AH39" i="65"/>
  <c r="F39" i="65"/>
  <c r="V39" i="65"/>
  <c r="W40" i="65" s="1"/>
  <c r="C39" i="65"/>
  <c r="AT39" i="65"/>
  <c r="AU40" i="65" s="1"/>
  <c r="H39" i="65"/>
  <c r="AZ39" i="65"/>
  <c r="BA40" i="65" s="1"/>
  <c r="E39" i="65"/>
  <c r="AU40" i="61"/>
  <c r="AT39" i="64"/>
  <c r="H39" i="64"/>
  <c r="AH39" i="64"/>
  <c r="AI40" i="64" s="1"/>
  <c r="F39" i="64"/>
  <c r="AB39" i="64"/>
  <c r="AC40" i="64" s="1"/>
  <c r="D39" i="64"/>
  <c r="V39" i="64"/>
  <c r="W40" i="64" s="1"/>
  <c r="C39" i="64"/>
  <c r="AN39" i="64"/>
  <c r="AO40" i="64" s="1"/>
  <c r="G39" i="64"/>
  <c r="AZ39" i="64"/>
  <c r="E39" i="64"/>
  <c r="AT39" i="63"/>
  <c r="AU40" i="63" s="1"/>
  <c r="H39" i="63"/>
  <c r="AZ39" i="63"/>
  <c r="BA40" i="63" s="1"/>
  <c r="E39" i="63"/>
  <c r="AB39" i="63"/>
  <c r="AC40" i="63" s="1"/>
  <c r="D39" i="63"/>
  <c r="V39" i="63"/>
  <c r="W40" i="63" s="1"/>
  <c r="C39" i="63"/>
  <c r="BA40" i="61"/>
  <c r="AI40" i="65"/>
  <c r="AN39" i="63"/>
  <c r="AO40" i="63" s="1"/>
  <c r="G39" i="63"/>
  <c r="AH39" i="63"/>
  <c r="AI40" i="63" s="1"/>
  <c r="F39" i="63"/>
  <c r="AH39" i="62"/>
  <c r="AI40" i="62" s="1"/>
  <c r="F39" i="62"/>
  <c r="D39" i="62"/>
  <c r="AB39" i="62"/>
  <c r="AC40" i="62" s="1"/>
  <c r="B39" i="61"/>
  <c r="AO40" i="61"/>
  <c r="AC40" i="65"/>
  <c r="BA40" i="64"/>
  <c r="AT39" i="62"/>
  <c r="AU40" i="62" s="1"/>
  <c r="H39" i="62"/>
  <c r="AC40" i="61"/>
  <c r="AI40" i="61"/>
  <c r="G39" i="62"/>
  <c r="AN39" i="62"/>
  <c r="AO40" i="62" s="1"/>
  <c r="AU40" i="64"/>
  <c r="W40" i="61"/>
  <c r="V39" i="62"/>
  <c r="W40" i="62" s="1"/>
  <c r="C39" i="62"/>
  <c r="AZ39" i="62"/>
  <c r="BA40" i="62" s="1"/>
  <c r="E39" i="62"/>
  <c r="B39" i="65" l="1"/>
  <c r="B39" i="64"/>
  <c r="I39" i="64"/>
  <c r="J39" i="64"/>
  <c r="L39" i="64" s="1"/>
  <c r="K40" i="64" s="1"/>
  <c r="B39" i="63"/>
  <c r="B39" i="62"/>
  <c r="J39" i="62" s="1"/>
  <c r="L39" i="62" s="1"/>
  <c r="K40" i="62" s="1"/>
  <c r="M39" i="62" s="1"/>
  <c r="J39" i="61"/>
  <c r="L39" i="61" s="1"/>
  <c r="I39" i="61"/>
  <c r="I39" i="65" l="1"/>
  <c r="J39" i="65"/>
  <c r="L39" i="65" s="1"/>
  <c r="K40" i="65" s="1"/>
  <c r="I39" i="62"/>
  <c r="M39" i="64"/>
  <c r="J39" i="63"/>
  <c r="L39" i="63" s="1"/>
  <c r="K40" i="63" s="1"/>
  <c r="I39" i="63"/>
  <c r="K40" i="61"/>
  <c r="M39" i="65" l="1"/>
  <c r="J39" i="69"/>
  <c r="K40" i="69" s="1"/>
  <c r="M39" i="63"/>
  <c r="M39" i="61"/>
  <c r="B40" i="69"/>
  <c r="B40" i="67" s="1"/>
  <c r="Y40" i="61"/>
  <c r="AX40" i="61"/>
  <c r="G40" i="69"/>
  <c r="G40" i="67" s="1"/>
  <c r="T40" i="61"/>
  <c r="AQ40" i="61"/>
  <c r="S40" i="61"/>
  <c r="AW40" i="61"/>
  <c r="D40" i="69"/>
  <c r="D40" i="67" s="1"/>
  <c r="AE40" i="61"/>
  <c r="Z40" i="61"/>
  <c r="AL40" i="61"/>
  <c r="AF40" i="61"/>
  <c r="H40" i="69"/>
  <c r="H40" i="67" s="1"/>
  <c r="AR40" i="61"/>
  <c r="E40" i="69"/>
  <c r="E40" i="67" s="1"/>
  <c r="C40" i="69"/>
  <c r="C40" i="67" s="1"/>
  <c r="AK40" i="61"/>
  <c r="F40" i="69"/>
  <c r="F40" i="67" s="1"/>
  <c r="I39" i="67" l="1"/>
  <c r="J40" i="67" s="1"/>
  <c r="AF40" i="63"/>
  <c r="AH40" i="61"/>
  <c r="F40" i="61"/>
  <c r="AF40" i="65"/>
  <c r="AF40" i="64"/>
  <c r="AF40" i="62"/>
  <c r="T40" i="63"/>
  <c r="T40" i="62"/>
  <c r="T40" i="64"/>
  <c r="T40" i="65"/>
  <c r="V40" i="61"/>
  <c r="C40" i="61"/>
  <c r="AL40" i="63"/>
  <c r="AL40" i="65"/>
  <c r="AN40" i="61"/>
  <c r="AL40" i="64"/>
  <c r="AL40" i="62"/>
  <c r="G40" i="61"/>
  <c r="Z40" i="63"/>
  <c r="AB40" i="61"/>
  <c r="Z40" i="64"/>
  <c r="Z40" i="65"/>
  <c r="D40" i="61"/>
  <c r="Z40" i="62"/>
  <c r="E40" i="61"/>
  <c r="AX40" i="64"/>
  <c r="AX40" i="62"/>
  <c r="AX40" i="63"/>
  <c r="AX40" i="65"/>
  <c r="AZ40" i="61"/>
  <c r="AK40" i="64"/>
  <c r="AM40" i="64" s="1"/>
  <c r="AK40" i="63"/>
  <c r="AM40" i="63" s="1"/>
  <c r="AK40" i="62"/>
  <c r="AM40" i="62" s="1"/>
  <c r="AK40" i="65"/>
  <c r="AM40" i="65" s="1"/>
  <c r="AM40" i="61"/>
  <c r="AE40" i="62"/>
  <c r="AG40" i="62" s="1"/>
  <c r="AE40" i="64"/>
  <c r="AG40" i="64" s="1"/>
  <c r="AG40" i="61"/>
  <c r="AE40" i="63"/>
  <c r="AG40" i="63" s="1"/>
  <c r="AE40" i="65"/>
  <c r="AG40" i="65" s="1"/>
  <c r="Y40" i="63"/>
  <c r="AA40" i="63" s="1"/>
  <c r="Y40" i="64"/>
  <c r="AA40" i="64" s="1"/>
  <c r="AA40" i="61"/>
  <c r="Y40" i="65"/>
  <c r="AA40" i="65" s="1"/>
  <c r="Y40" i="62"/>
  <c r="AA40" i="62" s="1"/>
  <c r="AW40" i="63"/>
  <c r="AY40" i="63" s="1"/>
  <c r="AW40" i="62"/>
  <c r="AY40" i="62" s="1"/>
  <c r="AW40" i="64"/>
  <c r="AY40" i="64" s="1"/>
  <c r="AY40" i="61"/>
  <c r="AW40" i="65"/>
  <c r="AY40" i="65" s="1"/>
  <c r="H40" i="61"/>
  <c r="AT40" i="61"/>
  <c r="AR40" i="65"/>
  <c r="AR40" i="64"/>
  <c r="AR40" i="62"/>
  <c r="AR40" i="63"/>
  <c r="U40" i="61"/>
  <c r="S40" i="65"/>
  <c r="U40" i="65" s="1"/>
  <c r="S40" i="64"/>
  <c r="U40" i="64" s="1"/>
  <c r="S40" i="63"/>
  <c r="U40" i="63" s="1"/>
  <c r="S40" i="62"/>
  <c r="U40" i="62" s="1"/>
  <c r="AQ40" i="63"/>
  <c r="AS40" i="63" s="1"/>
  <c r="AS40" i="61"/>
  <c r="AQ40" i="64"/>
  <c r="AS40" i="64" s="1"/>
  <c r="AQ40" i="62"/>
  <c r="AS40" i="62" s="1"/>
  <c r="AQ40" i="65"/>
  <c r="AS40" i="65" s="1"/>
  <c r="AN40" i="65" l="1"/>
  <c r="G40" i="65"/>
  <c r="AT40" i="65"/>
  <c r="AU41" i="65" s="1"/>
  <c r="H40" i="65"/>
  <c r="AZ40" i="65"/>
  <c r="E40" i="65"/>
  <c r="V40" i="65"/>
  <c r="C40" i="65"/>
  <c r="AB40" i="65"/>
  <c r="D40" i="65"/>
  <c r="AH40" i="65"/>
  <c r="AI41" i="65" s="1"/>
  <c r="F40" i="65"/>
  <c r="W41" i="61"/>
  <c r="AT40" i="64"/>
  <c r="AU41" i="64" s="1"/>
  <c r="H40" i="64"/>
  <c r="AB40" i="64"/>
  <c r="AC41" i="64" s="1"/>
  <c r="D40" i="64"/>
  <c r="AH40" i="64"/>
  <c r="F40" i="64"/>
  <c r="AZ40" i="64"/>
  <c r="BA41" i="64" s="1"/>
  <c r="E40" i="64"/>
  <c r="AN40" i="64"/>
  <c r="AO41" i="64" s="1"/>
  <c r="G40" i="64"/>
  <c r="V40" i="64"/>
  <c r="W41" i="64" s="1"/>
  <c r="C40" i="64"/>
  <c r="AB40" i="63"/>
  <c r="AC41" i="63" s="1"/>
  <c r="D40" i="63"/>
  <c r="AH40" i="63"/>
  <c r="AI41" i="63" s="1"/>
  <c r="F40" i="63"/>
  <c r="AT40" i="63"/>
  <c r="AU41" i="63" s="1"/>
  <c r="H40" i="63"/>
  <c r="V40" i="63"/>
  <c r="W41" i="63" s="1"/>
  <c r="C40" i="63"/>
  <c r="BA41" i="61"/>
  <c r="AN40" i="63"/>
  <c r="AO41" i="63" s="1"/>
  <c r="G40" i="63"/>
  <c r="AU41" i="61"/>
  <c r="AZ40" i="63"/>
  <c r="BA41" i="63" s="1"/>
  <c r="E40" i="63"/>
  <c r="AC41" i="61"/>
  <c r="B40" i="61"/>
  <c r="AB40" i="62"/>
  <c r="AC41" i="62" s="1"/>
  <c r="D40" i="62"/>
  <c r="V40" i="62"/>
  <c r="W41" i="62" s="1"/>
  <c r="C40" i="62"/>
  <c r="AT40" i="62"/>
  <c r="AU41" i="62" s="1"/>
  <c r="H40" i="62"/>
  <c r="AO41" i="61"/>
  <c r="AC41" i="65"/>
  <c r="AO41" i="65"/>
  <c r="AH40" i="62"/>
  <c r="AI41" i="62" s="1"/>
  <c r="F40" i="62"/>
  <c r="BA41" i="65"/>
  <c r="AI41" i="64"/>
  <c r="AZ40" i="62"/>
  <c r="BA41" i="62" s="1"/>
  <c r="E40" i="62"/>
  <c r="W41" i="65"/>
  <c r="AI41" i="61"/>
  <c r="AN40" i="62"/>
  <c r="AO41" i="62" s="1"/>
  <c r="G40" i="62"/>
  <c r="B40" i="65" l="1"/>
  <c r="B40" i="64"/>
  <c r="J40" i="61"/>
  <c r="L40" i="61" s="1"/>
  <c r="K41" i="61" s="1"/>
  <c r="M40" i="61" s="1"/>
  <c r="I40" i="61"/>
  <c r="B40" i="63"/>
  <c r="B40" i="62"/>
  <c r="J40" i="65" l="1"/>
  <c r="L40" i="65" s="1"/>
  <c r="K41" i="65" s="1"/>
  <c r="I40" i="65"/>
  <c r="J40" i="64"/>
  <c r="L40" i="64" s="1"/>
  <c r="K41" i="64" s="1"/>
  <c r="I40" i="64"/>
  <c r="J40" i="63"/>
  <c r="L40" i="63" s="1"/>
  <c r="K41" i="63" s="1"/>
  <c r="I40" i="63"/>
  <c r="J40" i="62"/>
  <c r="L40" i="62" s="1"/>
  <c r="I40" i="62"/>
  <c r="M40" i="65" l="1"/>
  <c r="M40" i="64"/>
  <c r="M40" i="63"/>
  <c r="K41" i="62"/>
  <c r="J40" i="69"/>
  <c r="I40" i="67" l="1"/>
  <c r="J41" i="67" s="1"/>
  <c r="K41" i="69"/>
  <c r="AQ41" i="61"/>
  <c r="D41" i="69"/>
  <c r="D41" i="67" s="1"/>
  <c r="AE41" i="61"/>
  <c r="H41" i="69"/>
  <c r="H41" i="67" s="1"/>
  <c r="AK41" i="61"/>
  <c r="C41" i="69"/>
  <c r="C41" i="67" s="1"/>
  <c r="AR41" i="61"/>
  <c r="F41" i="69"/>
  <c r="F41" i="67" s="1"/>
  <c r="E41" i="69"/>
  <c r="E41" i="67" s="1"/>
  <c r="AX41" i="61"/>
  <c r="AF41" i="61"/>
  <c r="Z41" i="61"/>
  <c r="S41" i="61"/>
  <c r="AW41" i="61"/>
  <c r="M40" i="62"/>
  <c r="T41" i="61"/>
  <c r="G41" i="69"/>
  <c r="G41" i="67" s="1"/>
  <c r="B41" i="69"/>
  <c r="B41" i="67" s="1"/>
  <c r="AL41" i="61"/>
  <c r="Y41" i="61"/>
  <c r="E41" i="61" l="1"/>
  <c r="AZ41" i="61"/>
  <c r="AX41" i="65"/>
  <c r="AX41" i="64"/>
  <c r="AX41" i="63"/>
  <c r="AX41" i="62"/>
  <c r="AY41" i="61"/>
  <c r="AW41" i="63"/>
  <c r="AY41" i="63" s="1"/>
  <c r="AW41" i="64"/>
  <c r="AY41" i="64" s="1"/>
  <c r="AW41" i="65"/>
  <c r="AY41" i="65" s="1"/>
  <c r="AW41" i="62"/>
  <c r="AY41" i="62" s="1"/>
  <c r="S41" i="65"/>
  <c r="U41" i="65" s="1"/>
  <c r="S41" i="62"/>
  <c r="U41" i="62" s="1"/>
  <c r="S41" i="63"/>
  <c r="U41" i="63" s="1"/>
  <c r="S41" i="64"/>
  <c r="U41" i="64" s="1"/>
  <c r="U41" i="61"/>
  <c r="AK41" i="63"/>
  <c r="AM41" i="63" s="1"/>
  <c r="AM41" i="61"/>
  <c r="AK41" i="64"/>
  <c r="AM41" i="64" s="1"/>
  <c r="AK41" i="65"/>
  <c r="AM41" i="65" s="1"/>
  <c r="AK41" i="62"/>
  <c r="AM41" i="62" s="1"/>
  <c r="Y41" i="64"/>
  <c r="AA41" i="64" s="1"/>
  <c r="Y41" i="63"/>
  <c r="AA41" i="63" s="1"/>
  <c r="Y41" i="62"/>
  <c r="AA41" i="62" s="1"/>
  <c r="Y41" i="65"/>
  <c r="AA41" i="65" s="1"/>
  <c r="AA41" i="61"/>
  <c r="Z41" i="64"/>
  <c r="Z41" i="65"/>
  <c r="AB41" i="61"/>
  <c r="D41" i="61"/>
  <c r="Z41" i="62"/>
  <c r="Z41" i="63"/>
  <c r="G41" i="61"/>
  <c r="AL41" i="62"/>
  <c r="AL41" i="65"/>
  <c r="AL41" i="63"/>
  <c r="AL41" i="64"/>
  <c r="AN41" i="61"/>
  <c r="F41" i="61"/>
  <c r="AH41" i="61"/>
  <c r="AF41" i="63"/>
  <c r="AF41" i="62"/>
  <c r="AF41" i="65"/>
  <c r="AF41" i="64"/>
  <c r="AE41" i="63"/>
  <c r="AG41" i="63" s="1"/>
  <c r="AE41" i="62"/>
  <c r="AG41" i="62" s="1"/>
  <c r="AE41" i="64"/>
  <c r="AG41" i="64" s="1"/>
  <c r="AG41" i="61"/>
  <c r="AE41" i="65"/>
  <c r="AG41" i="65" s="1"/>
  <c r="AQ41" i="65"/>
  <c r="AS41" i="65" s="1"/>
  <c r="AS41" i="61"/>
  <c r="AQ41" i="63"/>
  <c r="AS41" i="63" s="1"/>
  <c r="AQ41" i="62"/>
  <c r="AS41" i="62" s="1"/>
  <c r="AQ41" i="64"/>
  <c r="AS41" i="64" s="1"/>
  <c r="C41" i="61"/>
  <c r="B41" i="61" s="1"/>
  <c r="V41" i="61"/>
  <c r="W42" i="61" s="1"/>
  <c r="T41" i="64"/>
  <c r="T41" i="65"/>
  <c r="T41" i="63"/>
  <c r="T41" i="62"/>
  <c r="H41" i="61"/>
  <c r="AR41" i="62"/>
  <c r="AR41" i="63"/>
  <c r="AR41" i="65"/>
  <c r="AR41" i="64"/>
  <c r="AT41" i="61"/>
  <c r="AB41" i="65" l="1"/>
  <c r="AC42" i="65" s="1"/>
  <c r="D41" i="65"/>
  <c r="AH41" i="65"/>
  <c r="AI42" i="65" s="1"/>
  <c r="F41" i="65"/>
  <c r="AN41" i="65"/>
  <c r="G41" i="65"/>
  <c r="AZ41" i="65"/>
  <c r="BA42" i="65" s="1"/>
  <c r="E41" i="65"/>
  <c r="AT41" i="65"/>
  <c r="AU42" i="65" s="1"/>
  <c r="H41" i="65"/>
  <c r="V41" i="65"/>
  <c r="C41" i="65"/>
  <c r="AO42" i="61"/>
  <c r="AN41" i="64"/>
  <c r="AO42" i="64" s="1"/>
  <c r="G41" i="64"/>
  <c r="AZ41" i="64"/>
  <c r="BA42" i="64" s="1"/>
  <c r="E41" i="64"/>
  <c r="AH41" i="64"/>
  <c r="AI42" i="64" s="1"/>
  <c r="F41" i="64"/>
  <c r="AB41" i="64"/>
  <c r="AC42" i="64" s="1"/>
  <c r="D41" i="64"/>
  <c r="AT41" i="64"/>
  <c r="AU42" i="64" s="1"/>
  <c r="H41" i="64"/>
  <c r="V41" i="64"/>
  <c r="W42" i="64" s="1"/>
  <c r="C41" i="64"/>
  <c r="AZ41" i="63"/>
  <c r="BA42" i="63" s="1"/>
  <c r="E41" i="63"/>
  <c r="AT41" i="63"/>
  <c r="AU42" i="63" s="1"/>
  <c r="H41" i="63"/>
  <c r="AB41" i="63"/>
  <c r="AC42" i="63" s="1"/>
  <c r="D41" i="63"/>
  <c r="AN41" i="63"/>
  <c r="AO42" i="63" s="1"/>
  <c r="G41" i="63"/>
  <c r="V41" i="63"/>
  <c r="W42" i="63" s="1"/>
  <c r="C41" i="63"/>
  <c r="AH41" i="63"/>
  <c r="AI42" i="63" s="1"/>
  <c r="F41" i="63"/>
  <c r="C41" i="62"/>
  <c r="V41" i="62"/>
  <c r="W42" i="62" s="1"/>
  <c r="AI42" i="61"/>
  <c r="J41" i="61"/>
  <c r="L41" i="61" s="1"/>
  <c r="I41" i="61"/>
  <c r="AB41" i="62"/>
  <c r="AC42" i="62" s="1"/>
  <c r="D41" i="62"/>
  <c r="AT41" i="62"/>
  <c r="AU42" i="62" s="1"/>
  <c r="H41" i="62"/>
  <c r="E41" i="62"/>
  <c r="AZ41" i="62"/>
  <c r="BA42" i="62" s="1"/>
  <c r="AC42" i="61"/>
  <c r="AO42" i="65"/>
  <c r="W42" i="65"/>
  <c r="AH41" i="62"/>
  <c r="AI42" i="62" s="1"/>
  <c r="F41" i="62"/>
  <c r="G41" i="62"/>
  <c r="AN41" i="62"/>
  <c r="AO42" i="62" s="1"/>
  <c r="BA42" i="61"/>
  <c r="AU42" i="61"/>
  <c r="B41" i="65" l="1"/>
  <c r="B41" i="64"/>
  <c r="B41" i="63"/>
  <c r="K42" i="61"/>
  <c r="B41" i="62"/>
  <c r="J41" i="65" l="1"/>
  <c r="L41" i="65" s="1"/>
  <c r="K42" i="65" s="1"/>
  <c r="I41" i="65"/>
  <c r="I41" i="64"/>
  <c r="J41" i="64"/>
  <c r="L41" i="64" s="1"/>
  <c r="K42" i="64" s="1"/>
  <c r="J41" i="63"/>
  <c r="L41" i="63" s="1"/>
  <c r="K42" i="63" s="1"/>
  <c r="I41" i="63"/>
  <c r="M41" i="61"/>
  <c r="I41" i="62"/>
  <c r="J41" i="62"/>
  <c r="L41" i="62" s="1"/>
  <c r="M41" i="65" l="1"/>
  <c r="M41" i="64"/>
  <c r="M41" i="63"/>
  <c r="K42" i="62"/>
  <c r="J41" i="69"/>
  <c r="K42" i="69" l="1"/>
  <c r="I41" i="67"/>
  <c r="J42" i="67" s="1"/>
  <c r="M41" i="62"/>
  <c r="AF42" i="61"/>
  <c r="T42" i="61"/>
  <c r="C42" i="69"/>
  <c r="C42" i="67" s="1"/>
  <c r="F42" i="69"/>
  <c r="F42" i="67" s="1"/>
  <c r="Z42" i="61"/>
  <c r="AX42" i="61"/>
  <c r="S42" i="61"/>
  <c r="AR42" i="61"/>
  <c r="AW42" i="61"/>
  <c r="AQ42" i="61"/>
  <c r="B42" i="69"/>
  <c r="B42" i="67" s="1"/>
  <c r="E42" i="69"/>
  <c r="E42" i="67" s="1"/>
  <c r="Y42" i="61"/>
  <c r="G42" i="69"/>
  <c r="G42" i="67" s="1"/>
  <c r="D42" i="69"/>
  <c r="D42" i="67" s="1"/>
  <c r="AE42" i="61"/>
  <c r="AL42" i="61"/>
  <c r="AK42" i="61"/>
  <c r="H42" i="69"/>
  <c r="H42" i="67" s="1"/>
  <c r="AQ42" i="64" l="1"/>
  <c r="AS42" i="64" s="1"/>
  <c r="AQ42" i="63"/>
  <c r="AS42" i="63" s="1"/>
  <c r="AS42" i="61"/>
  <c r="AQ42" i="62"/>
  <c r="AS42" i="62" s="1"/>
  <c r="AQ42" i="65"/>
  <c r="AS42" i="65" s="1"/>
  <c r="T42" i="64"/>
  <c r="T42" i="65"/>
  <c r="T42" i="63"/>
  <c r="V42" i="61"/>
  <c r="C42" i="61"/>
  <c r="T42" i="62"/>
  <c r="Y42" i="63"/>
  <c r="AA42" i="63" s="1"/>
  <c r="AA42" i="61"/>
  <c r="Y42" i="62"/>
  <c r="AA42" i="62" s="1"/>
  <c r="Y42" i="65"/>
  <c r="AA42" i="65" s="1"/>
  <c r="Y42" i="64"/>
  <c r="AA42" i="64" s="1"/>
  <c r="AK42" i="62"/>
  <c r="AM42" i="62" s="1"/>
  <c r="AM42" i="61"/>
  <c r="AK42" i="65"/>
  <c r="AM42" i="65" s="1"/>
  <c r="AK42" i="63"/>
  <c r="AM42" i="63" s="1"/>
  <c r="AK42" i="64"/>
  <c r="AM42" i="64" s="1"/>
  <c r="AF42" i="65"/>
  <c r="AF42" i="63"/>
  <c r="AF42" i="62"/>
  <c r="AF42" i="64"/>
  <c r="AH42" i="61"/>
  <c r="F42" i="61"/>
  <c r="AR42" i="63"/>
  <c r="AT42" i="61"/>
  <c r="H42" i="61"/>
  <c r="AR42" i="62"/>
  <c r="AR42" i="65"/>
  <c r="AR42" i="64"/>
  <c r="S42" i="62"/>
  <c r="U42" i="62" s="1"/>
  <c r="U42" i="61"/>
  <c r="S42" i="63"/>
  <c r="U42" i="63" s="1"/>
  <c r="S42" i="64"/>
  <c r="U42" i="64" s="1"/>
  <c r="S42" i="65"/>
  <c r="U42" i="65" s="1"/>
  <c r="AB42" i="61"/>
  <c r="AC43" i="61" s="1"/>
  <c r="Z42" i="62"/>
  <c r="D42" i="61"/>
  <c r="Z42" i="64"/>
  <c r="Z42" i="65"/>
  <c r="Z42" i="63"/>
  <c r="AL42" i="62"/>
  <c r="AL42" i="63"/>
  <c r="AL42" i="64"/>
  <c r="AN42" i="61"/>
  <c r="AO43" i="61" s="1"/>
  <c r="AL42" i="65"/>
  <c r="G42" i="61"/>
  <c r="AW42" i="64"/>
  <c r="AY42" i="64" s="1"/>
  <c r="AW42" i="62"/>
  <c r="AY42" i="62" s="1"/>
  <c r="AW42" i="63"/>
  <c r="AY42" i="63" s="1"/>
  <c r="AW42" i="65"/>
  <c r="AY42" i="65" s="1"/>
  <c r="AY42" i="61"/>
  <c r="AE42" i="65"/>
  <c r="AG42" i="65" s="1"/>
  <c r="AE42" i="63"/>
  <c r="AG42" i="63" s="1"/>
  <c r="AG42" i="61"/>
  <c r="AE42" i="62"/>
  <c r="AG42" i="62" s="1"/>
  <c r="AE42" i="64"/>
  <c r="AG42" i="64" s="1"/>
  <c r="AX42" i="63"/>
  <c r="AZ42" i="61"/>
  <c r="AX42" i="64"/>
  <c r="E42" i="61"/>
  <c r="AX42" i="65"/>
  <c r="AX42" i="62"/>
  <c r="V42" i="65" l="1"/>
  <c r="W43" i="65" s="1"/>
  <c r="C42" i="65"/>
  <c r="AH42" i="65"/>
  <c r="F42" i="65"/>
  <c r="AB42" i="65"/>
  <c r="AC43" i="65" s="1"/>
  <c r="D42" i="65"/>
  <c r="AT42" i="65"/>
  <c r="AU43" i="65" s="1"/>
  <c r="H42" i="65"/>
  <c r="AZ42" i="65"/>
  <c r="E42" i="65"/>
  <c r="AN42" i="65"/>
  <c r="G42" i="65"/>
  <c r="V42" i="64"/>
  <c r="C42" i="64"/>
  <c r="AZ42" i="64"/>
  <c r="BA43" i="64" s="1"/>
  <c r="E42" i="64"/>
  <c r="AN42" i="64"/>
  <c r="AO43" i="64" s="1"/>
  <c r="G42" i="64"/>
  <c r="AB42" i="64"/>
  <c r="AC43" i="64" s="1"/>
  <c r="D42" i="64"/>
  <c r="AT42" i="64"/>
  <c r="AU43" i="64" s="1"/>
  <c r="H42" i="64"/>
  <c r="AH42" i="64"/>
  <c r="AI43" i="64" s="1"/>
  <c r="F42" i="64"/>
  <c r="AH42" i="63"/>
  <c r="AI43" i="63" s="1"/>
  <c r="F42" i="63"/>
  <c r="AN42" i="63"/>
  <c r="AO43" i="63" s="1"/>
  <c r="G42" i="63"/>
  <c r="AZ42" i="63"/>
  <c r="BA43" i="63" s="1"/>
  <c r="E42" i="63"/>
  <c r="AT42" i="63"/>
  <c r="AU43" i="63" s="1"/>
  <c r="H42" i="63"/>
  <c r="V42" i="63"/>
  <c r="W43" i="63" s="1"/>
  <c r="C42" i="63"/>
  <c r="AB42" i="63"/>
  <c r="AC43" i="63" s="1"/>
  <c r="D42" i="63"/>
  <c r="D42" i="62"/>
  <c r="AB42" i="62"/>
  <c r="AC43" i="62" s="1"/>
  <c r="AH42" i="62"/>
  <c r="AI43" i="62" s="1"/>
  <c r="F42" i="62"/>
  <c r="H42" i="62"/>
  <c r="AT42" i="62"/>
  <c r="AU43" i="62" s="1"/>
  <c r="BA43" i="61"/>
  <c r="AI43" i="65"/>
  <c r="AN42" i="62"/>
  <c r="AO43" i="62" s="1"/>
  <c r="G42" i="62"/>
  <c r="W43" i="64"/>
  <c r="AU43" i="61"/>
  <c r="V42" i="62"/>
  <c r="W43" i="62" s="1"/>
  <c r="C42" i="62"/>
  <c r="AZ42" i="62"/>
  <c r="BA43" i="62" s="1"/>
  <c r="E42" i="62"/>
  <c r="AI43" i="61"/>
  <c r="B42" i="61"/>
  <c r="BA43" i="65"/>
  <c r="AO43" i="65"/>
  <c r="W43" i="61"/>
  <c r="B42" i="65" l="1"/>
  <c r="B42" i="64"/>
  <c r="B42" i="62"/>
  <c r="I42" i="62" s="1"/>
  <c r="B42" i="63"/>
  <c r="J42" i="61"/>
  <c r="L42" i="61" s="1"/>
  <c r="I42" i="61"/>
  <c r="I42" i="65" l="1"/>
  <c r="J42" i="65"/>
  <c r="L42" i="65" s="1"/>
  <c r="K43" i="65" s="1"/>
  <c r="J42" i="62"/>
  <c r="L42" i="62" s="1"/>
  <c r="K43" i="62" s="1"/>
  <c r="M42" i="62" s="1"/>
  <c r="I42" i="64"/>
  <c r="J42" i="64"/>
  <c r="L42" i="64" s="1"/>
  <c r="K43" i="64" s="1"/>
  <c r="J42" i="63"/>
  <c r="L42" i="63" s="1"/>
  <c r="K43" i="63" s="1"/>
  <c r="I42" i="63"/>
  <c r="K43" i="61"/>
  <c r="M42" i="65" l="1"/>
  <c r="J42" i="69"/>
  <c r="I42" i="67" s="1"/>
  <c r="J43" i="67" s="1"/>
  <c r="M42" i="64"/>
  <c r="M42" i="63"/>
  <c r="AQ43" i="61"/>
  <c r="AW43" i="61"/>
  <c r="AX43" i="61"/>
  <c r="G43" i="69"/>
  <c r="G43" i="67" s="1"/>
  <c r="AR43" i="61"/>
  <c r="D43" i="69"/>
  <c r="D43" i="67" s="1"/>
  <c r="T43" i="61"/>
  <c r="H43" i="69"/>
  <c r="H43" i="67" s="1"/>
  <c r="AK43" i="61"/>
  <c r="S43" i="61"/>
  <c r="B43" i="69"/>
  <c r="B43" i="67" s="1"/>
  <c r="Z43" i="61"/>
  <c r="E43" i="69"/>
  <c r="E43" i="67" s="1"/>
  <c r="Y43" i="61"/>
  <c r="C43" i="69"/>
  <c r="C43" i="67" s="1"/>
  <c r="AF43" i="61"/>
  <c r="AE43" i="61"/>
  <c r="M42" i="61"/>
  <c r="AL43" i="61"/>
  <c r="F43" i="69"/>
  <c r="F43" i="67" s="1"/>
  <c r="K43" i="69"/>
  <c r="F43" i="61" l="1"/>
  <c r="AF43" i="62"/>
  <c r="AH43" i="61"/>
  <c r="AF43" i="65"/>
  <c r="AF43" i="64"/>
  <c r="AF43" i="63"/>
  <c r="T43" i="62"/>
  <c r="T43" i="65"/>
  <c r="V43" i="61"/>
  <c r="T43" i="63"/>
  <c r="T43" i="64"/>
  <c r="C43" i="61"/>
  <c r="AA43" i="61"/>
  <c r="Y43" i="63"/>
  <c r="AA43" i="63" s="1"/>
  <c r="Y43" i="64"/>
  <c r="AA43" i="64" s="1"/>
  <c r="Y43" i="65"/>
  <c r="AA43" i="65" s="1"/>
  <c r="Y43" i="62"/>
  <c r="AA43" i="62" s="1"/>
  <c r="H43" i="61"/>
  <c r="AR43" i="65"/>
  <c r="AT43" i="61"/>
  <c r="AR43" i="64"/>
  <c r="AR43" i="63"/>
  <c r="AR43" i="62"/>
  <c r="AX43" i="62"/>
  <c r="AZ43" i="61"/>
  <c r="E43" i="61"/>
  <c r="AX43" i="64"/>
  <c r="AX43" i="65"/>
  <c r="AX43" i="63"/>
  <c r="S43" i="65"/>
  <c r="U43" i="65" s="1"/>
  <c r="S43" i="64"/>
  <c r="U43" i="64" s="1"/>
  <c r="S43" i="62"/>
  <c r="U43" i="62" s="1"/>
  <c r="S43" i="63"/>
  <c r="U43" i="63" s="1"/>
  <c r="U43" i="61"/>
  <c r="AW43" i="65"/>
  <c r="AY43" i="65" s="1"/>
  <c r="AW43" i="62"/>
  <c r="AY43" i="62" s="1"/>
  <c r="AY43" i="61"/>
  <c r="AW43" i="64"/>
  <c r="AY43" i="64" s="1"/>
  <c r="AW43" i="63"/>
  <c r="AY43" i="63" s="1"/>
  <c r="D43" i="61"/>
  <c r="Z43" i="62"/>
  <c r="AB43" i="61"/>
  <c r="Z43" i="63"/>
  <c r="Z43" i="65"/>
  <c r="Z43" i="64"/>
  <c r="AL43" i="62"/>
  <c r="AL43" i="65"/>
  <c r="AN43" i="61"/>
  <c r="AO44" i="61" s="1"/>
  <c r="AL43" i="63"/>
  <c r="AL43" i="64"/>
  <c r="G43" i="61"/>
  <c r="AE43" i="65"/>
  <c r="AG43" i="65" s="1"/>
  <c r="AE43" i="63"/>
  <c r="AG43" i="63" s="1"/>
  <c r="AG43" i="61"/>
  <c r="AE43" i="64"/>
  <c r="AG43" i="64" s="1"/>
  <c r="AE43" i="62"/>
  <c r="AG43" i="62" s="1"/>
  <c r="AK43" i="65"/>
  <c r="AM43" i="65" s="1"/>
  <c r="AK43" i="63"/>
  <c r="AM43" i="63" s="1"/>
  <c r="AK43" i="62"/>
  <c r="AM43" i="62" s="1"/>
  <c r="AK43" i="64"/>
  <c r="AM43" i="64" s="1"/>
  <c r="AM43" i="61"/>
  <c r="AS43" i="61"/>
  <c r="AQ43" i="62"/>
  <c r="AS43" i="62" s="1"/>
  <c r="AQ43" i="65"/>
  <c r="AS43" i="65" s="1"/>
  <c r="AQ43" i="63"/>
  <c r="AS43" i="63" s="1"/>
  <c r="AQ43" i="64"/>
  <c r="AS43" i="64" s="1"/>
  <c r="AT43" i="65" l="1"/>
  <c r="H43" i="65"/>
  <c r="V43" i="65"/>
  <c r="C43" i="65"/>
  <c r="AN43" i="65"/>
  <c r="G43" i="65"/>
  <c r="AB43" i="65"/>
  <c r="D43" i="65"/>
  <c r="AZ43" i="65"/>
  <c r="E43" i="65"/>
  <c r="AH43" i="65"/>
  <c r="F43" i="65"/>
  <c r="AN43" i="64"/>
  <c r="G43" i="64"/>
  <c r="AZ43" i="64"/>
  <c r="BA44" i="64" s="1"/>
  <c r="E43" i="64"/>
  <c r="V43" i="64"/>
  <c r="C43" i="64"/>
  <c r="AB43" i="64"/>
  <c r="AC44" i="64" s="1"/>
  <c r="D43" i="64"/>
  <c r="AT43" i="64"/>
  <c r="H43" i="64"/>
  <c r="AH43" i="64"/>
  <c r="AI44" i="64" s="1"/>
  <c r="F43" i="64"/>
  <c r="AO44" i="64"/>
  <c r="AC44" i="61"/>
  <c r="AB43" i="63"/>
  <c r="AC44" i="63" s="1"/>
  <c r="D43" i="63"/>
  <c r="V43" i="63"/>
  <c r="W44" i="63" s="1"/>
  <c r="C43" i="63"/>
  <c r="AN43" i="63"/>
  <c r="AO44" i="63" s="1"/>
  <c r="G43" i="63"/>
  <c r="W44" i="65"/>
  <c r="AT43" i="63"/>
  <c r="AU44" i="63" s="1"/>
  <c r="H43" i="63"/>
  <c r="AH43" i="63"/>
  <c r="AI44" i="63" s="1"/>
  <c r="F43" i="63"/>
  <c r="AZ43" i="63"/>
  <c r="BA44" i="63" s="1"/>
  <c r="E43" i="63"/>
  <c r="AO44" i="65"/>
  <c r="AZ43" i="62"/>
  <c r="BA44" i="62" s="1"/>
  <c r="E43" i="62"/>
  <c r="H43" i="62"/>
  <c r="AT43" i="62"/>
  <c r="AU44" i="62" s="1"/>
  <c r="V43" i="62"/>
  <c r="W44" i="62" s="1"/>
  <c r="C43" i="62"/>
  <c r="AN43" i="62"/>
  <c r="AO44" i="62" s="1"/>
  <c r="G43" i="62"/>
  <c r="AU44" i="64"/>
  <c r="AC44" i="65"/>
  <c r="BA44" i="65"/>
  <c r="AU44" i="61"/>
  <c r="B43" i="61"/>
  <c r="AI44" i="65"/>
  <c r="AU44" i="65"/>
  <c r="W44" i="64"/>
  <c r="AI44" i="61"/>
  <c r="AH43" i="62"/>
  <c r="AI44" i="62" s="1"/>
  <c r="F43" i="62"/>
  <c r="AB43" i="62"/>
  <c r="AC44" i="62" s="1"/>
  <c r="D43" i="62"/>
  <c r="BA44" i="61"/>
  <c r="W44" i="61"/>
  <c r="B43" i="65" l="1"/>
  <c r="B43" i="64"/>
  <c r="B43" i="63"/>
  <c r="I43" i="63" s="1"/>
  <c r="J43" i="61"/>
  <c r="L43" i="61" s="1"/>
  <c r="I43" i="61"/>
  <c r="B43" i="62"/>
  <c r="J43" i="65" l="1"/>
  <c r="L43" i="65" s="1"/>
  <c r="K44" i="65" s="1"/>
  <c r="I43" i="65"/>
  <c r="J43" i="63"/>
  <c r="L43" i="63" s="1"/>
  <c r="K44" i="63" s="1"/>
  <c r="J43" i="64"/>
  <c r="L43" i="64" s="1"/>
  <c r="K44" i="64" s="1"/>
  <c r="I43" i="64"/>
  <c r="M43" i="63"/>
  <c r="I43" i="62"/>
  <c r="J43" i="62"/>
  <c r="L43" i="62" s="1"/>
  <c r="K44" i="62" s="1"/>
  <c r="M43" i="62" s="1"/>
  <c r="K44" i="61"/>
  <c r="M43" i="65" l="1"/>
  <c r="M43" i="64"/>
  <c r="AX44" i="61"/>
  <c r="AW44" i="61"/>
  <c r="F44" i="69"/>
  <c r="F44" i="67" s="1"/>
  <c r="G44" i="69"/>
  <c r="G44" i="67" s="1"/>
  <c r="AR44" i="61"/>
  <c r="Y44" i="61"/>
  <c r="AF44" i="61"/>
  <c r="T44" i="61"/>
  <c r="AK44" i="61"/>
  <c r="C44" i="69"/>
  <c r="C44" i="67" s="1"/>
  <c r="D44" i="69"/>
  <c r="D44" i="67" s="1"/>
  <c r="B44" i="69"/>
  <c r="B44" i="67" s="1"/>
  <c r="S44" i="61"/>
  <c r="AL44" i="61"/>
  <c r="Z44" i="61"/>
  <c r="H44" i="69"/>
  <c r="H44" i="67" s="1"/>
  <c r="M43" i="61"/>
  <c r="AE44" i="61"/>
  <c r="AQ44" i="61"/>
  <c r="E44" i="69"/>
  <c r="E44" i="67" s="1"/>
  <c r="J43" i="69"/>
  <c r="T44" i="62" l="1"/>
  <c r="T44" i="65"/>
  <c r="C44" i="61"/>
  <c r="V44" i="61"/>
  <c r="T44" i="63"/>
  <c r="T44" i="64"/>
  <c r="Z44" i="65"/>
  <c r="Z44" i="64"/>
  <c r="D44" i="61"/>
  <c r="AB44" i="61"/>
  <c r="Z44" i="62"/>
  <c r="Z44" i="63"/>
  <c r="AF44" i="63"/>
  <c r="AF44" i="64"/>
  <c r="AH44" i="61"/>
  <c r="AI45" i="61" s="1"/>
  <c r="F44" i="61"/>
  <c r="AF44" i="65"/>
  <c r="AF44" i="62"/>
  <c r="AL44" i="62"/>
  <c r="AL44" i="63"/>
  <c r="AL44" i="65"/>
  <c r="G44" i="61"/>
  <c r="AN44" i="61"/>
  <c r="AO45" i="61" s="1"/>
  <c r="AL44" i="64"/>
  <c r="Y44" i="65"/>
  <c r="AA44" i="65" s="1"/>
  <c r="Y44" i="63"/>
  <c r="AA44" i="63" s="1"/>
  <c r="Y44" i="64"/>
  <c r="AA44" i="64" s="1"/>
  <c r="AA44" i="61"/>
  <c r="Y44" i="62"/>
  <c r="AA44" i="62" s="1"/>
  <c r="I43" i="67"/>
  <c r="J44" i="67" s="1"/>
  <c r="K44" i="69"/>
  <c r="S44" i="65"/>
  <c r="U44" i="65" s="1"/>
  <c r="U44" i="61"/>
  <c r="S44" i="62"/>
  <c r="U44" i="62" s="1"/>
  <c r="S44" i="63"/>
  <c r="U44" i="63" s="1"/>
  <c r="S44" i="64"/>
  <c r="U44" i="64" s="1"/>
  <c r="AR44" i="65"/>
  <c r="AT44" i="61"/>
  <c r="H44" i="61"/>
  <c r="AR44" i="64"/>
  <c r="AR44" i="63"/>
  <c r="AR44" i="62"/>
  <c r="AQ44" i="65"/>
  <c r="AS44" i="65" s="1"/>
  <c r="AQ44" i="64"/>
  <c r="AS44" i="64" s="1"/>
  <c r="AS44" i="61"/>
  <c r="AQ44" i="62"/>
  <c r="AS44" i="62" s="1"/>
  <c r="AQ44" i="63"/>
  <c r="AS44" i="63" s="1"/>
  <c r="AW44" i="64"/>
  <c r="AY44" i="64" s="1"/>
  <c r="AW44" i="63"/>
  <c r="AY44" i="63" s="1"/>
  <c r="AW44" i="65"/>
  <c r="AY44" i="65" s="1"/>
  <c r="AW44" i="62"/>
  <c r="AY44" i="62" s="1"/>
  <c r="AY44" i="61"/>
  <c r="AE44" i="62"/>
  <c r="AG44" i="62" s="1"/>
  <c r="AG44" i="61"/>
  <c r="AE44" i="63"/>
  <c r="AG44" i="63" s="1"/>
  <c r="AE44" i="64"/>
  <c r="AG44" i="64" s="1"/>
  <c r="AE44" i="65"/>
  <c r="AG44" i="65" s="1"/>
  <c r="AK44" i="65"/>
  <c r="AM44" i="65" s="1"/>
  <c r="AK44" i="64"/>
  <c r="AM44" i="64" s="1"/>
  <c r="AK44" i="62"/>
  <c r="AM44" i="62" s="1"/>
  <c r="AM44" i="61"/>
  <c r="AK44" i="63"/>
  <c r="AM44" i="63" s="1"/>
  <c r="AX44" i="64"/>
  <c r="E44" i="61"/>
  <c r="AX44" i="62"/>
  <c r="AX44" i="63"/>
  <c r="AX44" i="65"/>
  <c r="AZ44" i="61"/>
  <c r="BA45" i="61" s="1"/>
  <c r="V44" i="65" l="1"/>
  <c r="C44" i="65"/>
  <c r="AH44" i="65"/>
  <c r="F44" i="65"/>
  <c r="AB44" i="65"/>
  <c r="D44" i="65"/>
  <c r="AU45" i="61"/>
  <c r="AT44" i="65"/>
  <c r="AU45" i="65" s="1"/>
  <c r="H44" i="65"/>
  <c r="AN44" i="65"/>
  <c r="G44" i="65"/>
  <c r="AZ44" i="65"/>
  <c r="BA45" i="65" s="1"/>
  <c r="E44" i="65"/>
  <c r="AT44" i="64"/>
  <c r="H44" i="64"/>
  <c r="AN44" i="64"/>
  <c r="AO45" i="64" s="1"/>
  <c r="G44" i="64"/>
  <c r="AB44" i="64"/>
  <c r="AC45" i="64" s="1"/>
  <c r="D44" i="64"/>
  <c r="AH44" i="64"/>
  <c r="AI45" i="64" s="1"/>
  <c r="F44" i="64"/>
  <c r="V44" i="64"/>
  <c r="W45" i="64" s="1"/>
  <c r="C44" i="64"/>
  <c r="AZ44" i="64"/>
  <c r="BA45" i="64" s="1"/>
  <c r="E44" i="64"/>
  <c r="AC45" i="65"/>
  <c r="W45" i="61"/>
  <c r="AH44" i="63"/>
  <c r="AI45" i="63" s="1"/>
  <c r="F44" i="63"/>
  <c r="V44" i="63"/>
  <c r="W45" i="63" s="1"/>
  <c r="C44" i="63"/>
  <c r="B44" i="61"/>
  <c r="J44" i="61" s="1"/>
  <c r="L44" i="61" s="1"/>
  <c r="AB44" i="63"/>
  <c r="AC45" i="63" s="1"/>
  <c r="D44" i="63"/>
  <c r="AZ44" i="63"/>
  <c r="BA45" i="63" s="1"/>
  <c r="E44" i="63"/>
  <c r="AN44" i="63"/>
  <c r="AO45" i="63" s="1"/>
  <c r="G44" i="63"/>
  <c r="AT44" i="63"/>
  <c r="AU45" i="63" s="1"/>
  <c r="H44" i="63"/>
  <c r="AN44" i="62"/>
  <c r="AO45" i="62" s="1"/>
  <c r="G44" i="62"/>
  <c r="AU45" i="64"/>
  <c r="AO45" i="65"/>
  <c r="AB44" i="62"/>
  <c r="AC45" i="62" s="1"/>
  <c r="D44" i="62"/>
  <c r="AT44" i="62"/>
  <c r="AU45" i="62" s="1"/>
  <c r="H44" i="62"/>
  <c r="F44" i="62"/>
  <c r="AH44" i="62"/>
  <c r="AI45" i="62" s="1"/>
  <c r="AC45" i="61"/>
  <c r="W45" i="65"/>
  <c r="AZ44" i="62"/>
  <c r="BA45" i="62" s="1"/>
  <c r="E44" i="62"/>
  <c r="AI45" i="65"/>
  <c r="C44" i="62"/>
  <c r="V44" i="62"/>
  <c r="W45" i="62" s="1"/>
  <c r="B44" i="65" l="1"/>
  <c r="B44" i="64"/>
  <c r="I44" i="61"/>
  <c r="B44" i="63"/>
  <c r="K45" i="61"/>
  <c r="B44" i="62"/>
  <c r="I44" i="65" l="1"/>
  <c r="J44" i="65"/>
  <c r="L44" i="65" s="1"/>
  <c r="K45" i="65" s="1"/>
  <c r="J44" i="64"/>
  <c r="L44" i="64" s="1"/>
  <c r="K45" i="64" s="1"/>
  <c r="I44" i="64"/>
  <c r="J44" i="63"/>
  <c r="L44" i="63" s="1"/>
  <c r="K45" i="63" s="1"/>
  <c r="I44" i="63"/>
  <c r="J44" i="62"/>
  <c r="L44" i="62" s="1"/>
  <c r="I44" i="62"/>
  <c r="M44" i="61"/>
  <c r="M44" i="65" l="1"/>
  <c r="M44" i="64"/>
  <c r="M44" i="63"/>
  <c r="K45" i="62"/>
  <c r="J44" i="69"/>
  <c r="I44" i="67" l="1"/>
  <c r="J45" i="67" s="1"/>
  <c r="K45" i="69"/>
  <c r="M44" i="62"/>
  <c r="T45" i="61"/>
  <c r="D45" i="69"/>
  <c r="D45" i="67" s="1"/>
  <c r="C45" i="69"/>
  <c r="C45" i="67" s="1"/>
  <c r="Z45" i="61"/>
  <c r="E45" i="69"/>
  <c r="E45" i="67" s="1"/>
  <c r="B45" i="69"/>
  <c r="B45" i="67" s="1"/>
  <c r="AX45" i="61"/>
  <c r="AF45" i="61"/>
  <c r="H45" i="69"/>
  <c r="H45" i="67" s="1"/>
  <c r="AK45" i="61"/>
  <c r="AL45" i="61"/>
  <c r="G45" i="69"/>
  <c r="G45" i="67" s="1"/>
  <c r="AR45" i="61"/>
  <c r="Y45" i="61"/>
  <c r="AQ45" i="61"/>
  <c r="AW45" i="61"/>
  <c r="AE45" i="61"/>
  <c r="S45" i="61"/>
  <c r="F45" i="69"/>
  <c r="F45" i="67" s="1"/>
  <c r="Z45" i="62" l="1"/>
  <c r="D45" i="61"/>
  <c r="Z45" i="63"/>
  <c r="AB45" i="61"/>
  <c r="Z45" i="64"/>
  <c r="Z45" i="65"/>
  <c r="AL45" i="64"/>
  <c r="G45" i="61"/>
  <c r="AL45" i="65"/>
  <c r="AN45" i="61"/>
  <c r="AL45" i="63"/>
  <c r="AL45" i="62"/>
  <c r="S45" i="63"/>
  <c r="U45" i="63" s="1"/>
  <c r="S45" i="62"/>
  <c r="U45" i="62" s="1"/>
  <c r="S45" i="64"/>
  <c r="U45" i="64" s="1"/>
  <c r="S45" i="65"/>
  <c r="U45" i="65" s="1"/>
  <c r="U45" i="61"/>
  <c r="AM45" i="61"/>
  <c r="AK45" i="62"/>
  <c r="AM45" i="62" s="1"/>
  <c r="AK45" i="63"/>
  <c r="AM45" i="63" s="1"/>
  <c r="AK45" i="65"/>
  <c r="AM45" i="65" s="1"/>
  <c r="AK45" i="64"/>
  <c r="AM45" i="64" s="1"/>
  <c r="AE45" i="64"/>
  <c r="AG45" i="64" s="1"/>
  <c r="AE45" i="65"/>
  <c r="AG45" i="65" s="1"/>
  <c r="AE45" i="63"/>
  <c r="AG45" i="63" s="1"/>
  <c r="AE45" i="62"/>
  <c r="AG45" i="62" s="1"/>
  <c r="AG45" i="61"/>
  <c r="V45" i="61"/>
  <c r="T45" i="64"/>
  <c r="T45" i="65"/>
  <c r="T45" i="62"/>
  <c r="C45" i="61"/>
  <c r="T45" i="63"/>
  <c r="AT45" i="61"/>
  <c r="AR45" i="63"/>
  <c r="AR45" i="62"/>
  <c r="H45" i="61"/>
  <c r="AR45" i="64"/>
  <c r="AR45" i="65"/>
  <c r="AW45" i="65"/>
  <c r="AY45" i="65" s="1"/>
  <c r="AW45" i="62"/>
  <c r="AY45" i="62" s="1"/>
  <c r="AW45" i="64"/>
  <c r="AY45" i="64" s="1"/>
  <c r="AW45" i="63"/>
  <c r="AY45" i="63" s="1"/>
  <c r="AY45" i="61"/>
  <c r="AF45" i="65"/>
  <c r="AH45" i="61"/>
  <c r="AI46" i="61" s="1"/>
  <c r="F45" i="61"/>
  <c r="AF45" i="63"/>
  <c r="AF45" i="64"/>
  <c r="AF45" i="62"/>
  <c r="AQ45" i="64"/>
  <c r="AS45" i="64" s="1"/>
  <c r="AS45" i="61"/>
  <c r="AQ45" i="65"/>
  <c r="AS45" i="65" s="1"/>
  <c r="AQ45" i="62"/>
  <c r="AS45" i="62" s="1"/>
  <c r="AQ45" i="63"/>
  <c r="AS45" i="63" s="1"/>
  <c r="AX45" i="62"/>
  <c r="AX45" i="63"/>
  <c r="AX45" i="64"/>
  <c r="E45" i="61"/>
  <c r="AX45" i="65"/>
  <c r="AZ45" i="61"/>
  <c r="AA45" i="61"/>
  <c r="Y45" i="63"/>
  <c r="AA45" i="63" s="1"/>
  <c r="Y45" i="65"/>
  <c r="AA45" i="65" s="1"/>
  <c r="Y45" i="62"/>
  <c r="AA45" i="62" s="1"/>
  <c r="Y45" i="64"/>
  <c r="AA45" i="64" s="1"/>
  <c r="V45" i="65" l="1"/>
  <c r="C45" i="65"/>
  <c r="AB45" i="65"/>
  <c r="D45" i="65"/>
  <c r="AT45" i="65"/>
  <c r="AU46" i="65" s="1"/>
  <c r="H45" i="65"/>
  <c r="AH45" i="65"/>
  <c r="AI46" i="65" s="1"/>
  <c r="F45" i="65"/>
  <c r="AZ45" i="65"/>
  <c r="E45" i="65"/>
  <c r="AN45" i="65"/>
  <c r="G45" i="65"/>
  <c r="V45" i="64"/>
  <c r="C45" i="64"/>
  <c r="AB45" i="64"/>
  <c r="AC46" i="64" s="1"/>
  <c r="D45" i="64"/>
  <c r="AT45" i="64"/>
  <c r="AU46" i="64" s="1"/>
  <c r="H45" i="64"/>
  <c r="AN45" i="64"/>
  <c r="AO46" i="64" s="1"/>
  <c r="G45" i="64"/>
  <c r="AZ45" i="64"/>
  <c r="BA46" i="64" s="1"/>
  <c r="E45" i="64"/>
  <c r="AH45" i="64"/>
  <c r="F45" i="64"/>
  <c r="AH45" i="63"/>
  <c r="F45" i="63"/>
  <c r="W46" i="65"/>
  <c r="AC46" i="65"/>
  <c r="BA46" i="61"/>
  <c r="BA46" i="65"/>
  <c r="AB45" i="63"/>
  <c r="AC46" i="63" s="1"/>
  <c r="D45" i="63"/>
  <c r="AU46" i="61"/>
  <c r="AT45" i="63"/>
  <c r="AU46" i="63" s="1"/>
  <c r="H45" i="63"/>
  <c r="AN45" i="63"/>
  <c r="AO46" i="63" s="1"/>
  <c r="G45" i="63"/>
  <c r="AZ45" i="63"/>
  <c r="BA46" i="63" s="1"/>
  <c r="E45" i="63"/>
  <c r="V45" i="63"/>
  <c r="C45" i="63"/>
  <c r="V45" i="62"/>
  <c r="W46" i="62" s="1"/>
  <c r="C45" i="62"/>
  <c r="W46" i="64"/>
  <c r="AT45" i="62"/>
  <c r="AU46" i="62" s="1"/>
  <c r="H45" i="62"/>
  <c r="W46" i="61"/>
  <c r="G45" i="62"/>
  <c r="AN45" i="62"/>
  <c r="AO46" i="62" s="1"/>
  <c r="AC46" i="61"/>
  <c r="AH45" i="62"/>
  <c r="AI46" i="62" s="1"/>
  <c r="F45" i="62"/>
  <c r="AO46" i="61"/>
  <c r="AI46" i="64"/>
  <c r="W46" i="63"/>
  <c r="AO46" i="65"/>
  <c r="D45" i="62"/>
  <c r="AB45" i="62"/>
  <c r="AC46" i="62" s="1"/>
  <c r="E45" i="62"/>
  <c r="AZ45" i="62"/>
  <c r="BA46" i="62" s="1"/>
  <c r="AI46" i="63"/>
  <c r="B45" i="61"/>
  <c r="B45" i="65" l="1"/>
  <c r="B45" i="64"/>
  <c r="B45" i="63"/>
  <c r="B45" i="62"/>
  <c r="J45" i="61"/>
  <c r="L45" i="61" s="1"/>
  <c r="I45" i="61"/>
  <c r="J45" i="65" l="1"/>
  <c r="L45" i="65" s="1"/>
  <c r="K46" i="65" s="1"/>
  <c r="I45" i="65"/>
  <c r="J45" i="64"/>
  <c r="L45" i="64" s="1"/>
  <c r="K46" i="64" s="1"/>
  <c r="I45" i="64"/>
  <c r="J45" i="63"/>
  <c r="L45" i="63" s="1"/>
  <c r="K46" i="63" s="1"/>
  <c r="I45" i="63"/>
  <c r="K46" i="61"/>
  <c r="I45" i="62"/>
  <c r="J45" i="62"/>
  <c r="L45" i="62" s="1"/>
  <c r="K46" i="62" s="1"/>
  <c r="M45" i="62" s="1"/>
  <c r="M45" i="65" l="1"/>
  <c r="M45" i="64"/>
  <c r="M45" i="63"/>
  <c r="J45" i="69"/>
  <c r="AQ46" i="61"/>
  <c r="AX46" i="61"/>
  <c r="AK46" i="61"/>
  <c r="AR46" i="61"/>
  <c r="C46" i="69"/>
  <c r="C46" i="67" s="1"/>
  <c r="M45" i="61"/>
  <c r="E46" i="69"/>
  <c r="E46" i="67" s="1"/>
  <c r="Z46" i="61"/>
  <c r="AF46" i="61"/>
  <c r="D46" i="69"/>
  <c r="D46" i="67" s="1"/>
  <c r="Y46" i="61"/>
  <c r="AW46" i="61"/>
  <c r="F46" i="69"/>
  <c r="F46" i="67" s="1"/>
  <c r="AL46" i="61"/>
  <c r="B46" i="69"/>
  <c r="B46" i="67" s="1"/>
  <c r="S46" i="61"/>
  <c r="T46" i="61"/>
  <c r="G46" i="69"/>
  <c r="G46" i="67" s="1"/>
  <c r="H46" i="69"/>
  <c r="H46" i="67" s="1"/>
  <c r="AE46" i="61"/>
  <c r="AN46" i="61" l="1"/>
  <c r="G46" i="61"/>
  <c r="AL46" i="64"/>
  <c r="AL46" i="62"/>
  <c r="AL46" i="63"/>
  <c r="AL46" i="65"/>
  <c r="AE46" i="62"/>
  <c r="AG46" i="62" s="1"/>
  <c r="AE46" i="65"/>
  <c r="AG46" i="65" s="1"/>
  <c r="AE46" i="64"/>
  <c r="AG46" i="64" s="1"/>
  <c r="AG46" i="61"/>
  <c r="AE46" i="63"/>
  <c r="AG46" i="63" s="1"/>
  <c r="AW46" i="65"/>
  <c r="AY46" i="65" s="1"/>
  <c r="AY46" i="61"/>
  <c r="AW46" i="63"/>
  <c r="AY46" i="63" s="1"/>
  <c r="AW46" i="64"/>
  <c r="AY46" i="64" s="1"/>
  <c r="AW46" i="62"/>
  <c r="AY46" i="62" s="1"/>
  <c r="AR46" i="63"/>
  <c r="AR46" i="65"/>
  <c r="H46" i="61"/>
  <c r="AR46" i="64"/>
  <c r="AT46" i="61"/>
  <c r="AR46" i="62"/>
  <c r="Y46" i="65"/>
  <c r="AA46" i="65" s="1"/>
  <c r="AA46" i="61"/>
  <c r="Y46" i="64"/>
  <c r="AA46" i="64" s="1"/>
  <c r="Y46" i="62"/>
  <c r="AA46" i="62" s="1"/>
  <c r="Y46" i="63"/>
  <c r="AA46" i="63" s="1"/>
  <c r="AK46" i="65"/>
  <c r="AM46" i="65" s="1"/>
  <c r="AK46" i="63"/>
  <c r="AM46" i="63" s="1"/>
  <c r="AK46" i="64"/>
  <c r="AM46" i="64" s="1"/>
  <c r="AM46" i="61"/>
  <c r="AK46" i="62"/>
  <c r="AM46" i="62" s="1"/>
  <c r="V46" i="61"/>
  <c r="T46" i="64"/>
  <c r="T46" i="65"/>
  <c r="T46" i="62"/>
  <c r="C46" i="61"/>
  <c r="T46" i="63"/>
  <c r="F46" i="61"/>
  <c r="AF46" i="65"/>
  <c r="AH46" i="61"/>
  <c r="AF46" i="64"/>
  <c r="AF46" i="63"/>
  <c r="AF46" i="62"/>
  <c r="AQ46" i="64"/>
  <c r="AS46" i="64" s="1"/>
  <c r="AQ46" i="62"/>
  <c r="AS46" i="62" s="1"/>
  <c r="AQ46" i="65"/>
  <c r="AS46" i="65" s="1"/>
  <c r="AS46" i="61"/>
  <c r="AQ46" i="63"/>
  <c r="AS46" i="63" s="1"/>
  <c r="E46" i="61"/>
  <c r="AX46" i="64"/>
  <c r="AX46" i="62"/>
  <c r="AX46" i="65"/>
  <c r="AZ46" i="61"/>
  <c r="AX46" i="63"/>
  <c r="S46" i="64"/>
  <c r="U46" i="64" s="1"/>
  <c r="U46" i="61"/>
  <c r="S46" i="62"/>
  <c r="U46" i="62" s="1"/>
  <c r="S46" i="63"/>
  <c r="U46" i="63" s="1"/>
  <c r="S46" i="65"/>
  <c r="U46" i="65" s="1"/>
  <c r="Z46" i="65"/>
  <c r="Z46" i="62"/>
  <c r="Z46" i="63"/>
  <c r="D46" i="61"/>
  <c r="Z46" i="64"/>
  <c r="AB46" i="61"/>
  <c r="I45" i="67"/>
  <c r="J46" i="67" s="1"/>
  <c r="K46" i="69"/>
  <c r="V46" i="65" l="1"/>
  <c r="C46" i="65"/>
  <c r="AT46" i="65"/>
  <c r="H46" i="65"/>
  <c r="AU47" i="61"/>
  <c r="AH46" i="65"/>
  <c r="AI47" i="65" s="1"/>
  <c r="F46" i="65"/>
  <c r="BA47" i="61"/>
  <c r="AN46" i="65"/>
  <c r="G46" i="65"/>
  <c r="AB46" i="65"/>
  <c r="D46" i="65"/>
  <c r="AZ46" i="65"/>
  <c r="E46" i="65"/>
  <c r="AN46" i="64"/>
  <c r="AO47" i="64" s="1"/>
  <c r="G46" i="64"/>
  <c r="V46" i="64"/>
  <c r="W47" i="64" s="1"/>
  <c r="C46" i="64"/>
  <c r="AZ46" i="64"/>
  <c r="E46" i="64"/>
  <c r="AH46" i="64"/>
  <c r="AI47" i="64" s="1"/>
  <c r="F46" i="64"/>
  <c r="AB46" i="64"/>
  <c r="AC47" i="64" s="1"/>
  <c r="D46" i="64"/>
  <c r="AT46" i="64"/>
  <c r="AU47" i="64" s="1"/>
  <c r="H46" i="64"/>
  <c r="AI47" i="61"/>
  <c r="AT46" i="63"/>
  <c r="AU47" i="63" s="1"/>
  <c r="H46" i="63"/>
  <c r="AB46" i="63"/>
  <c r="AC47" i="63" s="1"/>
  <c r="D46" i="63"/>
  <c r="V46" i="63"/>
  <c r="W47" i="63" s="1"/>
  <c r="C46" i="63"/>
  <c r="AN46" i="63"/>
  <c r="AO47" i="63" s="1"/>
  <c r="G46" i="63"/>
  <c r="AH46" i="63"/>
  <c r="AI47" i="63" s="1"/>
  <c r="F46" i="63"/>
  <c r="AZ46" i="63"/>
  <c r="BA47" i="63" s="1"/>
  <c r="E46" i="63"/>
  <c r="D46" i="62"/>
  <c r="AB46" i="62"/>
  <c r="AC47" i="62" s="1"/>
  <c r="AT46" i="62"/>
  <c r="AU47" i="62" s="1"/>
  <c r="H46" i="62"/>
  <c r="AO47" i="65"/>
  <c r="AC47" i="65"/>
  <c r="BA47" i="65"/>
  <c r="B46" i="61"/>
  <c r="W47" i="65"/>
  <c r="AC47" i="61"/>
  <c r="AU47" i="65"/>
  <c r="AZ46" i="62"/>
  <c r="BA47" i="62" s="1"/>
  <c r="E46" i="62"/>
  <c r="F46" i="62"/>
  <c r="AH46" i="62"/>
  <c r="AI47" i="62" s="1"/>
  <c r="C46" i="62"/>
  <c r="V46" i="62"/>
  <c r="W47" i="62" s="1"/>
  <c r="G46" i="62"/>
  <c r="AN46" i="62"/>
  <c r="AO47" i="62" s="1"/>
  <c r="BA47" i="64"/>
  <c r="W47" i="61"/>
  <c r="AO47" i="61"/>
  <c r="B46" i="65" l="1"/>
  <c r="B46" i="63"/>
  <c r="I46" i="63" s="1"/>
  <c r="B46" i="64"/>
  <c r="J46" i="63"/>
  <c r="L46" i="63" s="1"/>
  <c r="K47" i="63" s="1"/>
  <c r="B46" i="62"/>
  <c r="I46" i="62" s="1"/>
  <c r="J46" i="61"/>
  <c r="L46" i="61" s="1"/>
  <c r="I46" i="61"/>
  <c r="J46" i="65" l="1"/>
  <c r="L46" i="65" s="1"/>
  <c r="K47" i="65" s="1"/>
  <c r="I46" i="65"/>
  <c r="J46" i="64"/>
  <c r="L46" i="64" s="1"/>
  <c r="K47" i="64" s="1"/>
  <c r="I46" i="64"/>
  <c r="J46" i="62"/>
  <c r="L46" i="62" s="1"/>
  <c r="K47" i="62" s="1"/>
  <c r="M46" i="62" s="1"/>
  <c r="M46" i="63"/>
  <c r="K47" i="61"/>
  <c r="M46" i="65" l="1"/>
  <c r="J46" i="69"/>
  <c r="I46" i="67" s="1"/>
  <c r="J47" i="67" s="1"/>
  <c r="M46" i="64"/>
  <c r="G47" i="69"/>
  <c r="G47" i="67" s="1"/>
  <c r="H47" i="69"/>
  <c r="H47" i="67" s="1"/>
  <c r="AF47" i="61"/>
  <c r="Z47" i="61"/>
  <c r="C47" i="69"/>
  <c r="C47" i="67" s="1"/>
  <c r="M46" i="61"/>
  <c r="E47" i="69"/>
  <c r="E47" i="67" s="1"/>
  <c r="AX47" i="61"/>
  <c r="Y47" i="61"/>
  <c r="AQ47" i="61"/>
  <c r="AW47" i="61"/>
  <c r="AL47" i="61"/>
  <c r="F47" i="69"/>
  <c r="F47" i="67" s="1"/>
  <c r="B47" i="69"/>
  <c r="B47" i="67" s="1"/>
  <c r="T47" i="61"/>
  <c r="S47" i="61"/>
  <c r="D47" i="69"/>
  <c r="D47" i="67" s="1"/>
  <c r="AE47" i="61"/>
  <c r="AK47" i="61"/>
  <c r="AR47" i="61"/>
  <c r="K47" i="69" l="1"/>
  <c r="AR47" i="63"/>
  <c r="AT47" i="61"/>
  <c r="AR47" i="64"/>
  <c r="AR47" i="62"/>
  <c r="H47" i="61"/>
  <c r="AR47" i="65"/>
  <c r="G47" i="61"/>
  <c r="AL47" i="65"/>
  <c r="AN47" i="61"/>
  <c r="AL47" i="64"/>
  <c r="AL47" i="62"/>
  <c r="AL47" i="63"/>
  <c r="D47" i="61"/>
  <c r="Z47" i="63"/>
  <c r="Z47" i="65"/>
  <c r="Z47" i="64"/>
  <c r="AB47" i="61"/>
  <c r="Z47" i="62"/>
  <c r="AK47" i="63"/>
  <c r="AM47" i="63" s="1"/>
  <c r="AK47" i="65"/>
  <c r="AM47" i="65" s="1"/>
  <c r="AM47" i="61"/>
  <c r="AK47" i="64"/>
  <c r="AM47" i="64" s="1"/>
  <c r="AK47" i="62"/>
  <c r="AM47" i="62" s="1"/>
  <c r="AW47" i="63"/>
  <c r="AY47" i="63" s="1"/>
  <c r="AY47" i="61"/>
  <c r="AW47" i="65"/>
  <c r="AY47" i="65" s="1"/>
  <c r="AW47" i="64"/>
  <c r="AY47" i="64" s="1"/>
  <c r="AW47" i="62"/>
  <c r="AY47" i="62" s="1"/>
  <c r="AH47" i="61"/>
  <c r="AF47" i="62"/>
  <c r="AF47" i="65"/>
  <c r="F47" i="61"/>
  <c r="AF47" i="63"/>
  <c r="AF47" i="64"/>
  <c r="AS47" i="61"/>
  <c r="AQ47" i="65"/>
  <c r="AS47" i="65" s="1"/>
  <c r="AQ47" i="64"/>
  <c r="AS47" i="64" s="1"/>
  <c r="AQ47" i="63"/>
  <c r="AS47" i="63" s="1"/>
  <c r="AQ47" i="62"/>
  <c r="AS47" i="62" s="1"/>
  <c r="S47" i="64"/>
  <c r="U47" i="64" s="1"/>
  <c r="S47" i="65"/>
  <c r="U47" i="65" s="1"/>
  <c r="S47" i="63"/>
  <c r="U47" i="63" s="1"/>
  <c r="U47" i="61"/>
  <c r="S47" i="62"/>
  <c r="U47" i="62" s="1"/>
  <c r="E47" i="61"/>
  <c r="AX47" i="65"/>
  <c r="AX47" i="64"/>
  <c r="AZ47" i="61"/>
  <c r="AX47" i="63"/>
  <c r="AX47" i="62"/>
  <c r="AE47" i="64"/>
  <c r="AG47" i="64" s="1"/>
  <c r="AG47" i="61"/>
  <c r="AE47" i="62"/>
  <c r="AG47" i="62" s="1"/>
  <c r="AE47" i="65"/>
  <c r="AG47" i="65" s="1"/>
  <c r="AE47" i="63"/>
  <c r="AG47" i="63" s="1"/>
  <c r="Y47" i="63"/>
  <c r="AA47" i="63" s="1"/>
  <c r="AA47" i="61"/>
  <c r="Y47" i="64"/>
  <c r="AA47" i="64" s="1"/>
  <c r="Y47" i="62"/>
  <c r="AA47" i="62" s="1"/>
  <c r="Y47" i="65"/>
  <c r="AA47" i="65" s="1"/>
  <c r="T47" i="65"/>
  <c r="C47" i="61"/>
  <c r="T47" i="63"/>
  <c r="V47" i="61"/>
  <c r="T47" i="62"/>
  <c r="T47" i="64"/>
  <c r="V47" i="65" l="1"/>
  <c r="C47" i="65"/>
  <c r="AN47" i="65"/>
  <c r="AO48" i="65" s="1"/>
  <c r="G47" i="65"/>
  <c r="AH47" i="65"/>
  <c r="AI48" i="65" s="1"/>
  <c r="F47" i="65"/>
  <c r="AB47" i="65"/>
  <c r="AC48" i="65" s="1"/>
  <c r="D47" i="65"/>
  <c r="AZ47" i="65"/>
  <c r="E47" i="65"/>
  <c r="AT47" i="65"/>
  <c r="H47" i="65"/>
  <c r="AT47" i="64"/>
  <c r="H47" i="64"/>
  <c r="BA48" i="61"/>
  <c r="AB47" i="64"/>
  <c r="AC48" i="64" s="1"/>
  <c r="D47" i="64"/>
  <c r="V47" i="64"/>
  <c r="W48" i="64" s="1"/>
  <c r="C47" i="64"/>
  <c r="AH47" i="64"/>
  <c r="AI48" i="64" s="1"/>
  <c r="F47" i="64"/>
  <c r="AZ47" i="64"/>
  <c r="BA48" i="64" s="1"/>
  <c r="E47" i="64"/>
  <c r="W48" i="65"/>
  <c r="AN47" i="64"/>
  <c r="G47" i="64"/>
  <c r="W48" i="61"/>
  <c r="BA48" i="65"/>
  <c r="AU48" i="64"/>
  <c r="AB47" i="63"/>
  <c r="D47" i="63"/>
  <c r="V47" i="63"/>
  <c r="W48" i="63" s="1"/>
  <c r="C47" i="63"/>
  <c r="AN47" i="63"/>
  <c r="AO48" i="63" s="1"/>
  <c r="G47" i="63"/>
  <c r="AZ47" i="63"/>
  <c r="BA48" i="63" s="1"/>
  <c r="E47" i="63"/>
  <c r="AH47" i="63"/>
  <c r="AI48" i="63" s="1"/>
  <c r="F47" i="63"/>
  <c r="AT47" i="63"/>
  <c r="H47" i="63"/>
  <c r="B47" i="61"/>
  <c r="F47" i="62"/>
  <c r="AH47" i="62"/>
  <c r="AI48" i="62" s="1"/>
  <c r="AC48" i="63"/>
  <c r="AU48" i="65"/>
  <c r="AI48" i="61"/>
  <c r="AZ47" i="62"/>
  <c r="BA48" i="62" s="1"/>
  <c r="E47" i="62"/>
  <c r="D47" i="62"/>
  <c r="AB47" i="62"/>
  <c r="AC48" i="62" s="1"/>
  <c r="AO48" i="64"/>
  <c r="AU48" i="61"/>
  <c r="H47" i="62"/>
  <c r="AT47" i="62"/>
  <c r="AU48" i="62" s="1"/>
  <c r="AN47" i="62"/>
  <c r="AO48" i="62" s="1"/>
  <c r="G47" i="62"/>
  <c r="C47" i="62"/>
  <c r="V47" i="62"/>
  <c r="W48" i="62" s="1"/>
  <c r="AC48" i="61"/>
  <c r="AO48" i="61"/>
  <c r="AU48" i="63"/>
  <c r="B47" i="64" l="1"/>
  <c r="J47" i="64" s="1"/>
  <c r="L47" i="64" s="1"/>
  <c r="K48" i="64" s="1"/>
  <c r="B47" i="65"/>
  <c r="B47" i="63"/>
  <c r="B47" i="62"/>
  <c r="I47" i="61"/>
  <c r="J47" i="61"/>
  <c r="L47" i="61" s="1"/>
  <c r="I47" i="64" l="1"/>
  <c r="I47" i="65"/>
  <c r="J47" i="65"/>
  <c r="L47" i="65" s="1"/>
  <c r="K48" i="65" s="1"/>
  <c r="M47" i="64"/>
  <c r="I47" i="63"/>
  <c r="J47" i="63"/>
  <c r="L47" i="63" s="1"/>
  <c r="K48" i="63" s="1"/>
  <c r="K48" i="61"/>
  <c r="J47" i="62"/>
  <c r="L47" i="62" s="1"/>
  <c r="K48" i="62" s="1"/>
  <c r="M47" i="62" s="1"/>
  <c r="I47" i="62"/>
  <c r="M47" i="65" l="1"/>
  <c r="M47" i="63"/>
  <c r="M47" i="61"/>
  <c r="AK48" i="61"/>
  <c r="D48" i="69"/>
  <c r="D48" i="67" s="1"/>
  <c r="AE48" i="61"/>
  <c r="Z48" i="61"/>
  <c r="F48" i="69"/>
  <c r="F48" i="67" s="1"/>
  <c r="AQ48" i="61"/>
  <c r="AX48" i="61"/>
  <c r="T48" i="61"/>
  <c r="S48" i="61"/>
  <c r="B48" i="69"/>
  <c r="B48" i="67" s="1"/>
  <c r="AR48" i="61"/>
  <c r="E48" i="69"/>
  <c r="E48" i="67" s="1"/>
  <c r="C48" i="69"/>
  <c r="C48" i="67" s="1"/>
  <c r="H48" i="69"/>
  <c r="H48" i="67" s="1"/>
  <c r="G48" i="69"/>
  <c r="G48" i="67" s="1"/>
  <c r="AW48" i="61"/>
  <c r="AL48" i="61"/>
  <c r="AF48" i="61"/>
  <c r="Y48" i="61"/>
  <c r="J47" i="69"/>
  <c r="AQ48" i="62" l="1"/>
  <c r="AS48" i="62" s="1"/>
  <c r="AS48" i="61"/>
  <c r="AQ48" i="65"/>
  <c r="AS48" i="65" s="1"/>
  <c r="AQ48" i="63"/>
  <c r="AS48" i="63" s="1"/>
  <c r="AQ48" i="64"/>
  <c r="AS48" i="64" s="1"/>
  <c r="I47" i="67"/>
  <c r="J48" i="67" s="1"/>
  <c r="K48" i="69"/>
  <c r="Z48" i="64"/>
  <c r="Z48" i="63"/>
  <c r="Z48" i="62"/>
  <c r="AB48" i="61"/>
  <c r="D48" i="61"/>
  <c r="Z48" i="65"/>
  <c r="AF48" i="65"/>
  <c r="AF48" i="63"/>
  <c r="AF48" i="62"/>
  <c r="F48" i="61"/>
  <c r="AH48" i="61"/>
  <c r="AF48" i="64"/>
  <c r="AX48" i="65"/>
  <c r="AX48" i="62"/>
  <c r="AX48" i="63"/>
  <c r="E48" i="61"/>
  <c r="AZ48" i="61"/>
  <c r="AX48" i="64"/>
  <c r="AE48" i="63"/>
  <c r="AG48" i="63" s="1"/>
  <c r="AE48" i="62"/>
  <c r="AG48" i="62" s="1"/>
  <c r="AE48" i="65"/>
  <c r="AG48" i="65" s="1"/>
  <c r="AG48" i="61"/>
  <c r="AE48" i="64"/>
  <c r="AG48" i="64" s="1"/>
  <c r="U48" i="61"/>
  <c r="S48" i="63"/>
  <c r="U48" i="63" s="1"/>
  <c r="S48" i="64"/>
  <c r="U48" i="64" s="1"/>
  <c r="S48" i="62"/>
  <c r="U48" i="62" s="1"/>
  <c r="S48" i="65"/>
  <c r="U48" i="65" s="1"/>
  <c r="AK48" i="64"/>
  <c r="AM48" i="64" s="1"/>
  <c r="AK48" i="62"/>
  <c r="AM48" i="62" s="1"/>
  <c r="AK48" i="63"/>
  <c r="AM48" i="63" s="1"/>
  <c r="AM48" i="61"/>
  <c r="AK48" i="65"/>
  <c r="AM48" i="65" s="1"/>
  <c r="Y48" i="63"/>
  <c r="AA48" i="63" s="1"/>
  <c r="Y48" i="64"/>
  <c r="AA48" i="64" s="1"/>
  <c r="Y48" i="65"/>
  <c r="AA48" i="65" s="1"/>
  <c r="AA48" i="61"/>
  <c r="Y48" i="62"/>
  <c r="AA48" i="62" s="1"/>
  <c r="AR48" i="63"/>
  <c r="AR48" i="62"/>
  <c r="AT48" i="61"/>
  <c r="H48" i="61"/>
  <c r="AR48" i="65"/>
  <c r="AR48" i="64"/>
  <c r="AL48" i="65"/>
  <c r="AL48" i="64"/>
  <c r="AN48" i="61"/>
  <c r="G48" i="61"/>
  <c r="AL48" i="62"/>
  <c r="AL48" i="63"/>
  <c r="AW48" i="65"/>
  <c r="AY48" i="65" s="1"/>
  <c r="AW48" i="63"/>
  <c r="AY48" i="63" s="1"/>
  <c r="AW48" i="64"/>
  <c r="AY48" i="64" s="1"/>
  <c r="AW48" i="62"/>
  <c r="AY48" i="62" s="1"/>
  <c r="AY48" i="61"/>
  <c r="V48" i="61"/>
  <c r="W49" i="61" s="1"/>
  <c r="T48" i="62"/>
  <c r="T48" i="63"/>
  <c r="C48" i="61"/>
  <c r="T48" i="65"/>
  <c r="T48" i="64"/>
  <c r="AT48" i="65" l="1"/>
  <c r="H48" i="65"/>
  <c r="AH48" i="65"/>
  <c r="F48" i="65"/>
  <c r="AB48" i="65"/>
  <c r="D48" i="65"/>
  <c r="V48" i="65"/>
  <c r="W49" i="65" s="1"/>
  <c r="C48" i="65"/>
  <c r="B48" i="65" s="1"/>
  <c r="AN48" i="65"/>
  <c r="G48" i="65"/>
  <c r="AZ48" i="65"/>
  <c r="E48" i="65"/>
  <c r="BA49" i="61"/>
  <c r="AB48" i="64"/>
  <c r="AC49" i="64" s="1"/>
  <c r="D48" i="64"/>
  <c r="AN48" i="64"/>
  <c r="AO49" i="64" s="1"/>
  <c r="G48" i="64"/>
  <c r="AH48" i="64"/>
  <c r="AI49" i="64" s="1"/>
  <c r="F48" i="64"/>
  <c r="V48" i="64"/>
  <c r="W49" i="64" s="1"/>
  <c r="C48" i="64"/>
  <c r="AT48" i="64"/>
  <c r="H48" i="64"/>
  <c r="AZ48" i="64"/>
  <c r="BA49" i="64" s="1"/>
  <c r="E48" i="64"/>
  <c r="AU49" i="64"/>
  <c r="AB48" i="63"/>
  <c r="AC49" i="63" s="1"/>
  <c r="D48" i="63"/>
  <c r="AH48" i="63"/>
  <c r="AI49" i="63" s="1"/>
  <c r="F48" i="63"/>
  <c r="V48" i="63"/>
  <c r="W49" i="63" s="1"/>
  <c r="C48" i="63"/>
  <c r="AU49" i="61"/>
  <c r="AZ48" i="63"/>
  <c r="BA49" i="63" s="1"/>
  <c r="E48" i="63"/>
  <c r="AT48" i="63"/>
  <c r="AU49" i="63" s="1"/>
  <c r="H48" i="63"/>
  <c r="AU49" i="65"/>
  <c r="AN48" i="63"/>
  <c r="AO49" i="63" s="1"/>
  <c r="G48" i="63"/>
  <c r="BA49" i="65"/>
  <c r="AN48" i="62"/>
  <c r="AO49" i="62" s="1"/>
  <c r="G48" i="62"/>
  <c r="AI49" i="65"/>
  <c r="E48" i="62"/>
  <c r="AZ48" i="62"/>
  <c r="BA49" i="62" s="1"/>
  <c r="AC49" i="65"/>
  <c r="AO49" i="61"/>
  <c r="AO49" i="65"/>
  <c r="AC49" i="61"/>
  <c r="V48" i="62"/>
  <c r="W49" i="62" s="1"/>
  <c r="C48" i="62"/>
  <c r="H48" i="62"/>
  <c r="AT48" i="62"/>
  <c r="AU49" i="62" s="1"/>
  <c r="B48" i="61"/>
  <c r="AI49" i="61"/>
  <c r="D48" i="62"/>
  <c r="AB48" i="62"/>
  <c r="AC49" i="62" s="1"/>
  <c r="AH48" i="62"/>
  <c r="AI49" i="62" s="1"/>
  <c r="F48" i="62"/>
  <c r="J48" i="65" l="1"/>
  <c r="L48" i="65" s="1"/>
  <c r="K49" i="65" s="1"/>
  <c r="I48" i="65"/>
  <c r="B48" i="64"/>
  <c r="B48" i="63"/>
  <c r="J48" i="61"/>
  <c r="L48" i="61" s="1"/>
  <c r="I48" i="61"/>
  <c r="B48" i="62"/>
  <c r="M48" i="65" l="1"/>
  <c r="I48" i="64"/>
  <c r="J48" i="64"/>
  <c r="L48" i="64" s="1"/>
  <c r="K49" i="64" s="1"/>
  <c r="J48" i="63"/>
  <c r="L48" i="63" s="1"/>
  <c r="K49" i="63" s="1"/>
  <c r="I48" i="63"/>
  <c r="J48" i="62"/>
  <c r="L48" i="62" s="1"/>
  <c r="K49" i="62" s="1"/>
  <c r="M48" i="62" s="1"/>
  <c r="I48" i="62"/>
  <c r="K49" i="61"/>
  <c r="M48" i="64" l="1"/>
  <c r="M48" i="63"/>
  <c r="J48" i="69"/>
  <c r="K49" i="69" s="1"/>
  <c r="E49" i="69"/>
  <c r="E49" i="67" s="1"/>
  <c r="S49" i="61"/>
  <c r="M48" i="61"/>
  <c r="AR49" i="61"/>
  <c r="C49" i="69"/>
  <c r="C49" i="67" s="1"/>
  <c r="AQ49" i="61"/>
  <c r="G49" i="69"/>
  <c r="G49" i="67" s="1"/>
  <c r="AW49" i="61"/>
  <c r="H49" i="69"/>
  <c r="H49" i="67" s="1"/>
  <c r="T49" i="61"/>
  <c r="B49" i="69"/>
  <c r="B49" i="67" s="1"/>
  <c r="F49" i="69"/>
  <c r="F49" i="67" s="1"/>
  <c r="Y49" i="61"/>
  <c r="AE49" i="61"/>
  <c r="AL49" i="61"/>
  <c r="Z49" i="61"/>
  <c r="AF49" i="61"/>
  <c r="AX49" i="61"/>
  <c r="AK49" i="61"/>
  <c r="D49" i="69"/>
  <c r="D49" i="67" s="1"/>
  <c r="I48" i="67" l="1"/>
  <c r="J49" i="67" s="1"/>
  <c r="AY49" i="61"/>
  <c r="AW49" i="64"/>
  <c r="AY49" i="64" s="1"/>
  <c r="AW49" i="63"/>
  <c r="AY49" i="63" s="1"/>
  <c r="AW49" i="62"/>
  <c r="AY49" i="62" s="1"/>
  <c r="AW49" i="65"/>
  <c r="AY49" i="65" s="1"/>
  <c r="AG49" i="61"/>
  <c r="AE49" i="62"/>
  <c r="AG49" i="62" s="1"/>
  <c r="AE49" i="64"/>
  <c r="AG49" i="64" s="1"/>
  <c r="AE49" i="65"/>
  <c r="AG49" i="65" s="1"/>
  <c r="AE49" i="63"/>
  <c r="AG49" i="63" s="1"/>
  <c r="AQ49" i="62"/>
  <c r="AS49" i="62" s="1"/>
  <c r="AQ49" i="64"/>
  <c r="AS49" i="64" s="1"/>
  <c r="AQ49" i="65"/>
  <c r="AS49" i="65" s="1"/>
  <c r="AQ49" i="63"/>
  <c r="AS49" i="63" s="1"/>
  <c r="AS49" i="61"/>
  <c r="Y49" i="62"/>
  <c r="AA49" i="62" s="1"/>
  <c r="Y49" i="65"/>
  <c r="AA49" i="65" s="1"/>
  <c r="Y49" i="63"/>
  <c r="AA49" i="63" s="1"/>
  <c r="AA49" i="61"/>
  <c r="Y49" i="64"/>
  <c r="AA49" i="64" s="1"/>
  <c r="AR49" i="63"/>
  <c r="H49" i="61"/>
  <c r="AT49" i="61"/>
  <c r="AU50" i="61" s="1"/>
  <c r="AR49" i="64"/>
  <c r="AR49" i="62"/>
  <c r="AR49" i="65"/>
  <c r="AK49" i="65"/>
  <c r="AM49" i="65" s="1"/>
  <c r="AK49" i="62"/>
  <c r="AM49" i="62" s="1"/>
  <c r="AK49" i="63"/>
  <c r="AM49" i="63" s="1"/>
  <c r="AK49" i="64"/>
  <c r="AM49" i="64" s="1"/>
  <c r="AM49" i="61"/>
  <c r="Z49" i="65"/>
  <c r="Z49" i="63"/>
  <c r="D49" i="61"/>
  <c r="AB49" i="61"/>
  <c r="AC50" i="61" s="1"/>
  <c r="Z49" i="64"/>
  <c r="Z49" i="62"/>
  <c r="AX49" i="65"/>
  <c r="AX49" i="62"/>
  <c r="AZ49" i="61"/>
  <c r="E49" i="61"/>
  <c r="AX49" i="64"/>
  <c r="AX49" i="63"/>
  <c r="C49" i="61"/>
  <c r="T49" i="64"/>
  <c r="T49" i="65"/>
  <c r="T49" i="62"/>
  <c r="T49" i="63"/>
  <c r="V49" i="61"/>
  <c r="S49" i="63"/>
  <c r="U49" i="63" s="1"/>
  <c r="S49" i="65"/>
  <c r="U49" i="65" s="1"/>
  <c r="U49" i="61"/>
  <c r="S49" i="64"/>
  <c r="U49" i="64" s="1"/>
  <c r="S49" i="62"/>
  <c r="U49" i="62" s="1"/>
  <c r="AL49" i="64"/>
  <c r="AL49" i="63"/>
  <c r="AL49" i="62"/>
  <c r="G49" i="61"/>
  <c r="AN49" i="61"/>
  <c r="AL49" i="65"/>
  <c r="AF49" i="64"/>
  <c r="AF49" i="65"/>
  <c r="AF49" i="63"/>
  <c r="AF49" i="62"/>
  <c r="AH49" i="61"/>
  <c r="F49" i="61"/>
  <c r="AH49" i="65" l="1"/>
  <c r="F49" i="65"/>
  <c r="V49" i="65"/>
  <c r="C49" i="65"/>
  <c r="AZ49" i="65"/>
  <c r="BA50" i="65" s="1"/>
  <c r="E49" i="65"/>
  <c r="AN49" i="65"/>
  <c r="AO50" i="65" s="1"/>
  <c r="G49" i="65"/>
  <c r="AT49" i="65"/>
  <c r="AU50" i="65" s="1"/>
  <c r="H49" i="65"/>
  <c r="AB49" i="65"/>
  <c r="D49" i="65"/>
  <c r="AN49" i="64"/>
  <c r="AO50" i="64" s="1"/>
  <c r="G49" i="64"/>
  <c r="V49" i="64"/>
  <c r="W50" i="64" s="1"/>
  <c r="C49" i="64"/>
  <c r="AH49" i="64"/>
  <c r="AI50" i="64" s="1"/>
  <c r="F49" i="64"/>
  <c r="AB49" i="64"/>
  <c r="AC50" i="64" s="1"/>
  <c r="D49" i="64"/>
  <c r="AZ49" i="64"/>
  <c r="BA50" i="64" s="1"/>
  <c r="E49" i="64"/>
  <c r="AT49" i="64"/>
  <c r="AU50" i="64" s="1"/>
  <c r="H49" i="64"/>
  <c r="AI50" i="65"/>
  <c r="AB49" i="63"/>
  <c r="AC50" i="63" s="1"/>
  <c r="D49" i="63"/>
  <c r="AN49" i="63"/>
  <c r="AO50" i="63" s="1"/>
  <c r="G49" i="63"/>
  <c r="V49" i="63"/>
  <c r="W50" i="63" s="1"/>
  <c r="C49" i="63"/>
  <c r="BA50" i="61"/>
  <c r="AC50" i="65"/>
  <c r="AH49" i="63"/>
  <c r="AI50" i="63" s="1"/>
  <c r="F49" i="63"/>
  <c r="W50" i="65"/>
  <c r="AZ49" i="63"/>
  <c r="BA50" i="63" s="1"/>
  <c r="E49" i="63"/>
  <c r="AT49" i="63"/>
  <c r="AU50" i="63" s="1"/>
  <c r="H49" i="63"/>
  <c r="B49" i="61"/>
  <c r="I49" i="61" s="1"/>
  <c r="AZ49" i="62"/>
  <c r="BA50" i="62" s="1"/>
  <c r="E49" i="62"/>
  <c r="D49" i="62"/>
  <c r="AB49" i="62"/>
  <c r="AC50" i="62" s="1"/>
  <c r="AO50" i="61"/>
  <c r="F49" i="62"/>
  <c r="AH49" i="62"/>
  <c r="AI50" i="62" s="1"/>
  <c r="V49" i="62"/>
  <c r="W50" i="62" s="1"/>
  <c r="C49" i="62"/>
  <c r="AI50" i="61"/>
  <c r="AN49" i="62"/>
  <c r="AO50" i="62" s="1"/>
  <c r="G49" i="62"/>
  <c r="W50" i="61"/>
  <c r="H49" i="62"/>
  <c r="AT49" i="62"/>
  <c r="AU50" i="62" s="1"/>
  <c r="B49" i="65" l="1"/>
  <c r="B49" i="64"/>
  <c r="J49" i="61"/>
  <c r="L49" i="61" s="1"/>
  <c r="K50" i="61" s="1"/>
  <c r="B49" i="62"/>
  <c r="I49" i="62" s="1"/>
  <c r="B49" i="63"/>
  <c r="I49" i="65" l="1"/>
  <c r="J49" i="65"/>
  <c r="L49" i="65" s="1"/>
  <c r="K50" i="65" s="1"/>
  <c r="J49" i="62"/>
  <c r="L49" i="62" s="1"/>
  <c r="K50" i="62" s="1"/>
  <c r="M49" i="62" s="1"/>
  <c r="I49" i="64"/>
  <c r="J49" i="64"/>
  <c r="L49" i="64" s="1"/>
  <c r="K50" i="64" s="1"/>
  <c r="J49" i="63"/>
  <c r="L49" i="63" s="1"/>
  <c r="K50" i="63" s="1"/>
  <c r="I49" i="63"/>
  <c r="M49" i="61"/>
  <c r="AR50" i="61" l="1"/>
  <c r="M49" i="65"/>
  <c r="AW50" i="61"/>
  <c r="AE50" i="61"/>
  <c r="AE50" i="65" s="1"/>
  <c r="AG50" i="65" s="1"/>
  <c r="J49" i="69"/>
  <c r="Y50" i="61"/>
  <c r="Y50" i="65" s="1"/>
  <c r="AA50" i="65" s="1"/>
  <c r="AX50" i="61"/>
  <c r="AF50" i="61"/>
  <c r="AF50" i="62" s="1"/>
  <c r="AQ50" i="61"/>
  <c r="AQ50" i="62" s="1"/>
  <c r="AS50" i="62" s="1"/>
  <c r="M49" i="64"/>
  <c r="AK50" i="61"/>
  <c r="AM50" i="61" s="1"/>
  <c r="M49" i="63"/>
  <c r="H50" i="69"/>
  <c r="H50" i="67" s="1"/>
  <c r="F50" i="69"/>
  <c r="F50" i="67" s="1"/>
  <c r="T50" i="61"/>
  <c r="T50" i="63" s="1"/>
  <c r="D50" i="69"/>
  <c r="D50" i="67" s="1"/>
  <c r="G50" i="69"/>
  <c r="G50" i="67" s="1"/>
  <c r="B50" i="69"/>
  <c r="B50" i="67" s="1"/>
  <c r="C50" i="69"/>
  <c r="C50" i="67" s="1"/>
  <c r="Z50" i="61"/>
  <c r="Z50" i="62" s="1"/>
  <c r="E50" i="69"/>
  <c r="E50" i="67" s="1"/>
  <c r="AL50" i="61"/>
  <c r="AL50" i="62" s="1"/>
  <c r="S50" i="61"/>
  <c r="S50" i="65" s="1"/>
  <c r="U50" i="65" s="1"/>
  <c r="AR50" i="63"/>
  <c r="AR50" i="65"/>
  <c r="AR50" i="64"/>
  <c r="H50" i="61"/>
  <c r="AT50" i="61"/>
  <c r="AR50" i="62"/>
  <c r="AW50" i="63"/>
  <c r="AY50" i="63" s="1"/>
  <c r="AY50" i="61"/>
  <c r="AW50" i="65"/>
  <c r="AY50" i="65" s="1"/>
  <c r="AW50" i="62"/>
  <c r="AY50" i="62" s="1"/>
  <c r="AW50" i="64"/>
  <c r="AY50" i="64" s="1"/>
  <c r="Z50" i="63"/>
  <c r="AB50" i="61"/>
  <c r="Z50" i="64"/>
  <c r="AF50" i="63"/>
  <c r="Y50" i="62"/>
  <c r="AA50" i="62" s="1"/>
  <c r="AE50" i="62"/>
  <c r="AG50" i="62" s="1"/>
  <c r="AE50" i="63"/>
  <c r="AG50" i="63" s="1"/>
  <c r="AQ50" i="65"/>
  <c r="AS50" i="65" s="1"/>
  <c r="AS50" i="61"/>
  <c r="AX50" i="64"/>
  <c r="AX50" i="62"/>
  <c r="AX50" i="63"/>
  <c r="AZ50" i="61"/>
  <c r="E50" i="61"/>
  <c r="AX50" i="65"/>
  <c r="AK50" i="62"/>
  <c r="AM50" i="62" s="1"/>
  <c r="AK50" i="63"/>
  <c r="AM50" i="63" s="1"/>
  <c r="I49" i="67"/>
  <c r="J50" i="67" s="1"/>
  <c r="K50" i="69"/>
  <c r="Y50" i="64" l="1"/>
  <c r="AA50" i="64" s="1"/>
  <c r="AA50" i="61"/>
  <c r="AC51" i="61" s="1"/>
  <c r="AZ50" i="65"/>
  <c r="E50" i="65"/>
  <c r="AE50" i="64"/>
  <c r="AG50" i="64" s="1"/>
  <c r="Y50" i="63"/>
  <c r="AA50" i="63" s="1"/>
  <c r="Z50" i="65"/>
  <c r="AF50" i="64"/>
  <c r="AH50" i="64" s="1"/>
  <c r="AI51" i="64" s="1"/>
  <c r="AG50" i="61"/>
  <c r="F50" i="61"/>
  <c r="AT50" i="65"/>
  <c r="AU51" i="65" s="1"/>
  <c r="H50" i="65"/>
  <c r="AF50" i="65"/>
  <c r="AQ50" i="64"/>
  <c r="AS50" i="64" s="1"/>
  <c r="AQ50" i="63"/>
  <c r="AS50" i="63" s="1"/>
  <c r="AH50" i="61"/>
  <c r="D50" i="61"/>
  <c r="T50" i="62"/>
  <c r="C50" i="62" s="1"/>
  <c r="S50" i="62"/>
  <c r="U50" i="62" s="1"/>
  <c r="AL50" i="65"/>
  <c r="AT50" i="64"/>
  <c r="AU51" i="64" s="1"/>
  <c r="H50" i="64"/>
  <c r="AK50" i="65"/>
  <c r="AM50" i="65" s="1"/>
  <c r="AB50" i="64"/>
  <c r="AC51" i="64" s="1"/>
  <c r="D50" i="64"/>
  <c r="AK50" i="64"/>
  <c r="AM50" i="64" s="1"/>
  <c r="AZ50" i="64"/>
  <c r="BA51" i="64" s="1"/>
  <c r="E50" i="64"/>
  <c r="BA51" i="61"/>
  <c r="S50" i="64"/>
  <c r="U50" i="64" s="1"/>
  <c r="T50" i="65"/>
  <c r="AL50" i="63"/>
  <c r="AN50" i="63" s="1"/>
  <c r="AO51" i="63" s="1"/>
  <c r="G50" i="61"/>
  <c r="V50" i="63"/>
  <c r="C50" i="63"/>
  <c r="U50" i="61"/>
  <c r="AN50" i="61"/>
  <c r="AO51" i="61" s="1"/>
  <c r="V50" i="61"/>
  <c r="AT50" i="63"/>
  <c r="H50" i="63"/>
  <c r="S50" i="63"/>
  <c r="U50" i="63" s="1"/>
  <c r="C50" i="61"/>
  <c r="T50" i="64"/>
  <c r="AL50" i="64"/>
  <c r="AZ50" i="63"/>
  <c r="BA51" i="63" s="1"/>
  <c r="E50" i="63"/>
  <c r="AH50" i="63"/>
  <c r="AI51" i="63" s="1"/>
  <c r="F50" i="63"/>
  <c r="AB50" i="63"/>
  <c r="AC51" i="63" s="1"/>
  <c r="D50" i="63"/>
  <c r="F50" i="62"/>
  <c r="AH50" i="62"/>
  <c r="AI51" i="62" s="1"/>
  <c r="AB50" i="62"/>
  <c r="AC51" i="62" s="1"/>
  <c r="D50" i="62"/>
  <c r="AT50" i="62"/>
  <c r="AU51" i="62" s="1"/>
  <c r="H50" i="62"/>
  <c r="BA51" i="65"/>
  <c r="AU51" i="61"/>
  <c r="AN50" i="62"/>
  <c r="AO51" i="62" s="1"/>
  <c r="G50" i="62"/>
  <c r="E50" i="62"/>
  <c r="AZ50" i="62"/>
  <c r="BA51" i="62" s="1"/>
  <c r="AU51" i="63"/>
  <c r="AB50" i="65" l="1"/>
  <c r="AC51" i="65" s="1"/>
  <c r="D50" i="65"/>
  <c r="V50" i="65"/>
  <c r="W51" i="65" s="1"/>
  <c r="C50" i="65"/>
  <c r="B50" i="65" s="1"/>
  <c r="V50" i="62"/>
  <c r="W51" i="62" s="1"/>
  <c r="AI51" i="61"/>
  <c r="F50" i="64"/>
  <c r="AH50" i="65"/>
  <c r="AI51" i="65" s="1"/>
  <c r="F50" i="65"/>
  <c r="AN50" i="65"/>
  <c r="AO51" i="65" s="1"/>
  <c r="G50" i="65"/>
  <c r="W51" i="63"/>
  <c r="AN50" i="64"/>
  <c r="AO51" i="64" s="1"/>
  <c r="G50" i="64"/>
  <c r="V50" i="64"/>
  <c r="W51" i="64" s="1"/>
  <c r="C50" i="64"/>
  <c r="G50" i="63"/>
  <c r="B50" i="63" s="1"/>
  <c r="W51" i="61"/>
  <c r="B50" i="61"/>
  <c r="J50" i="61" s="1"/>
  <c r="L50" i="61" s="1"/>
  <c r="K51" i="61" s="1"/>
  <c r="B50" i="62"/>
  <c r="I50" i="61" l="1"/>
  <c r="J50" i="65"/>
  <c r="L50" i="65" s="1"/>
  <c r="K51" i="65" s="1"/>
  <c r="I50" i="65"/>
  <c r="B50" i="64"/>
  <c r="J50" i="64" s="1"/>
  <c r="L50" i="64" s="1"/>
  <c r="K51" i="64" s="1"/>
  <c r="J50" i="63"/>
  <c r="L50" i="63" s="1"/>
  <c r="K51" i="63" s="1"/>
  <c r="I50" i="63"/>
  <c r="M50" i="61"/>
  <c r="I50" i="62"/>
  <c r="J50" i="62"/>
  <c r="L50" i="62" s="1"/>
  <c r="I50" i="64" l="1"/>
  <c r="M50" i="65"/>
  <c r="M50" i="64"/>
  <c r="M50" i="63"/>
  <c r="K51" i="62"/>
  <c r="J50" i="69"/>
  <c r="K51" i="69" l="1"/>
  <c r="I50" i="67"/>
  <c r="J51" i="67" s="1"/>
  <c r="M50" i="62"/>
  <c r="F51" i="69"/>
  <c r="F51" i="67" s="1"/>
  <c r="AX51" i="61"/>
  <c r="AW51" i="61"/>
  <c r="B51" i="69"/>
  <c r="B51" i="67" s="1"/>
  <c r="C51" i="69"/>
  <c r="C51" i="67" s="1"/>
  <c r="AQ51" i="61"/>
  <c r="AE51" i="61"/>
  <c r="H51" i="69"/>
  <c r="H51" i="67" s="1"/>
  <c r="G51" i="69"/>
  <c r="G51" i="67" s="1"/>
  <c r="AR51" i="61"/>
  <c r="Y51" i="61"/>
  <c r="S51" i="61"/>
  <c r="D51" i="69"/>
  <c r="D51" i="67" s="1"/>
  <c r="Z51" i="61"/>
  <c r="E51" i="69"/>
  <c r="E51" i="67" s="1"/>
  <c r="AK51" i="61"/>
  <c r="AL51" i="61"/>
  <c r="AF51" i="61"/>
  <c r="T51" i="61"/>
  <c r="AA51" i="61" l="1"/>
  <c r="Y51" i="65"/>
  <c r="AA51" i="65" s="1"/>
  <c r="Y51" i="63"/>
  <c r="AA51" i="63" s="1"/>
  <c r="Y51" i="64"/>
  <c r="AA51" i="64" s="1"/>
  <c r="Y51" i="62"/>
  <c r="AA51" i="62" s="1"/>
  <c r="AW51" i="65"/>
  <c r="AY51" i="65" s="1"/>
  <c r="AW51" i="64"/>
  <c r="AY51" i="64" s="1"/>
  <c r="AW51" i="62"/>
  <c r="AY51" i="62" s="1"/>
  <c r="AW51" i="63"/>
  <c r="AY51" i="63" s="1"/>
  <c r="AY51" i="61"/>
  <c r="AH51" i="61"/>
  <c r="AF51" i="62"/>
  <c r="F51" i="61"/>
  <c r="AF51" i="64"/>
  <c r="AF51" i="63"/>
  <c r="AF51" i="65"/>
  <c r="AR51" i="65"/>
  <c r="AR51" i="63"/>
  <c r="AR51" i="62"/>
  <c r="AT51" i="61"/>
  <c r="AU52" i="61" s="1"/>
  <c r="AR51" i="64"/>
  <c r="H51" i="61"/>
  <c r="AX51" i="62"/>
  <c r="AZ51" i="61"/>
  <c r="BA52" i="61" s="1"/>
  <c r="AX51" i="64"/>
  <c r="E51" i="61"/>
  <c r="AX51" i="65"/>
  <c r="AX51" i="63"/>
  <c r="C51" i="61"/>
  <c r="T51" i="62"/>
  <c r="T51" i="65"/>
  <c r="T51" i="63"/>
  <c r="T51" i="64"/>
  <c r="V51" i="61"/>
  <c r="AN51" i="61"/>
  <c r="AL51" i="63"/>
  <c r="G51" i="61"/>
  <c r="AL51" i="62"/>
  <c r="AL51" i="65"/>
  <c r="AL51" i="64"/>
  <c r="AK51" i="63"/>
  <c r="AM51" i="63" s="1"/>
  <c r="AM51" i="61"/>
  <c r="AK51" i="62"/>
  <c r="AM51" i="62" s="1"/>
  <c r="AK51" i="64"/>
  <c r="AM51" i="64" s="1"/>
  <c r="AK51" i="65"/>
  <c r="AM51" i="65" s="1"/>
  <c r="S51" i="62"/>
  <c r="U51" i="62" s="1"/>
  <c r="S51" i="63"/>
  <c r="U51" i="63" s="1"/>
  <c r="S51" i="65"/>
  <c r="U51" i="65" s="1"/>
  <c r="S51" i="64"/>
  <c r="U51" i="64" s="1"/>
  <c r="U51" i="61"/>
  <c r="AE51" i="64"/>
  <c r="AG51" i="64" s="1"/>
  <c r="AG51" i="61"/>
  <c r="AE51" i="65"/>
  <c r="AG51" i="65" s="1"/>
  <c r="AE51" i="63"/>
  <c r="AG51" i="63" s="1"/>
  <c r="AE51" i="62"/>
  <c r="AG51" i="62" s="1"/>
  <c r="D51" i="61"/>
  <c r="AB51" i="61"/>
  <c r="AC52" i="61" s="1"/>
  <c r="Z51" i="65"/>
  <c r="Z51" i="63"/>
  <c r="Z51" i="62"/>
  <c r="Z51" i="64"/>
  <c r="AQ51" i="65"/>
  <c r="AS51" i="65" s="1"/>
  <c r="AQ51" i="62"/>
  <c r="AS51" i="62" s="1"/>
  <c r="AQ51" i="63"/>
  <c r="AS51" i="63" s="1"/>
  <c r="AS51" i="61"/>
  <c r="AQ51" i="64"/>
  <c r="AS51" i="64" s="1"/>
  <c r="AH51" i="65" l="1"/>
  <c r="AI52" i="65" s="1"/>
  <c r="F51" i="65"/>
  <c r="AN51" i="65"/>
  <c r="AO52" i="65" s="1"/>
  <c r="G51" i="65"/>
  <c r="V51" i="65"/>
  <c r="C51" i="65"/>
  <c r="B51" i="65" s="1"/>
  <c r="AO52" i="61"/>
  <c r="AZ51" i="65"/>
  <c r="BA52" i="65" s="1"/>
  <c r="E51" i="65"/>
  <c r="AB51" i="65"/>
  <c r="AC52" i="65" s="1"/>
  <c r="D51" i="65"/>
  <c r="AT51" i="65"/>
  <c r="AU52" i="65" s="1"/>
  <c r="H51" i="65"/>
  <c r="AH51" i="64"/>
  <c r="F51" i="64"/>
  <c r="AB51" i="64"/>
  <c r="AC52" i="64" s="1"/>
  <c r="D51" i="64"/>
  <c r="AT51" i="64"/>
  <c r="AU52" i="64" s="1"/>
  <c r="H51" i="64"/>
  <c r="AN51" i="64"/>
  <c r="AO52" i="64" s="1"/>
  <c r="G51" i="64"/>
  <c r="V51" i="64"/>
  <c r="W52" i="64" s="1"/>
  <c r="C51" i="64"/>
  <c r="AZ51" i="64"/>
  <c r="BA52" i="64" s="1"/>
  <c r="E51" i="64"/>
  <c r="AI52" i="64"/>
  <c r="V51" i="63"/>
  <c r="W52" i="63" s="1"/>
  <c r="C51" i="63"/>
  <c r="AN51" i="63"/>
  <c r="AO52" i="63" s="1"/>
  <c r="G51" i="63"/>
  <c r="AT51" i="63"/>
  <c r="AU52" i="63" s="1"/>
  <c r="H51" i="63"/>
  <c r="AH51" i="63"/>
  <c r="AI52" i="63" s="1"/>
  <c r="F51" i="63"/>
  <c r="AZ51" i="63"/>
  <c r="BA52" i="63" s="1"/>
  <c r="E51" i="63"/>
  <c r="AB51" i="63"/>
  <c r="AC52" i="63" s="1"/>
  <c r="D51" i="63"/>
  <c r="W52" i="65"/>
  <c r="AN51" i="62"/>
  <c r="AO52" i="62" s="1"/>
  <c r="G51" i="62"/>
  <c r="V51" i="62"/>
  <c r="W52" i="62" s="1"/>
  <c r="C51" i="62"/>
  <c r="B51" i="61"/>
  <c r="AT51" i="62"/>
  <c r="AU52" i="62" s="1"/>
  <c r="H51" i="62"/>
  <c r="AI52" i="61"/>
  <c r="W52" i="61"/>
  <c r="E51" i="62"/>
  <c r="AZ51" i="62"/>
  <c r="BA52" i="62" s="1"/>
  <c r="AB51" i="62"/>
  <c r="AC52" i="62" s="1"/>
  <c r="D51" i="62"/>
  <c r="AH51" i="62"/>
  <c r="AI52" i="62" s="1"/>
  <c r="F51" i="62"/>
  <c r="J51" i="65" l="1"/>
  <c r="L51" i="65" s="1"/>
  <c r="K52" i="65" s="1"/>
  <c r="I51" i="65"/>
  <c r="B51" i="64"/>
  <c r="B51" i="63"/>
  <c r="B51" i="62"/>
  <c r="J51" i="61"/>
  <c r="L51" i="61" s="1"/>
  <c r="I51" i="61"/>
  <c r="M51" i="65" l="1"/>
  <c r="J51" i="64"/>
  <c r="L51" i="64" s="1"/>
  <c r="K52" i="64" s="1"/>
  <c r="I51" i="64"/>
  <c r="J51" i="63"/>
  <c r="L51" i="63" s="1"/>
  <c r="K52" i="63" s="1"/>
  <c r="I51" i="63"/>
  <c r="J51" i="62"/>
  <c r="L51" i="62" s="1"/>
  <c r="K52" i="62" s="1"/>
  <c r="M51" i="62" s="1"/>
  <c r="I51" i="62"/>
  <c r="K52" i="61"/>
  <c r="M51" i="64" l="1"/>
  <c r="M51" i="63"/>
  <c r="J51" i="69"/>
  <c r="AR52" i="61"/>
  <c r="T52" i="61"/>
  <c r="AQ52" i="61"/>
  <c r="AX52" i="61"/>
  <c r="Y52" i="61"/>
  <c r="D52" i="69"/>
  <c r="D52" i="67" s="1"/>
  <c r="E52" i="69"/>
  <c r="E52" i="67" s="1"/>
  <c r="AW52" i="61"/>
  <c r="AK52" i="61"/>
  <c r="M51" i="61"/>
  <c r="Z52" i="61"/>
  <c r="AE52" i="61"/>
  <c r="AL52" i="61"/>
  <c r="G52" i="69"/>
  <c r="G52" i="67" s="1"/>
  <c r="AF52" i="61"/>
  <c r="C52" i="69"/>
  <c r="C52" i="67" s="1"/>
  <c r="S52" i="61"/>
  <c r="F52" i="69"/>
  <c r="F52" i="67" s="1"/>
  <c r="B52" i="69"/>
  <c r="B52" i="67" s="1"/>
  <c r="H52" i="69"/>
  <c r="H52" i="67" s="1"/>
  <c r="AL52" i="65" l="1"/>
  <c r="AL52" i="62"/>
  <c r="G52" i="61"/>
  <c r="AN52" i="61"/>
  <c r="AL52" i="63"/>
  <c r="AL52" i="64"/>
  <c r="Y52" i="63"/>
  <c r="AA52" i="63" s="1"/>
  <c r="Y52" i="62"/>
  <c r="AA52" i="62" s="1"/>
  <c r="Y52" i="64"/>
  <c r="AA52" i="64" s="1"/>
  <c r="Y52" i="65"/>
  <c r="AA52" i="65" s="1"/>
  <c r="AA52" i="61"/>
  <c r="AE52" i="63"/>
  <c r="AG52" i="63" s="1"/>
  <c r="AE52" i="62"/>
  <c r="AG52" i="62" s="1"/>
  <c r="AG52" i="61"/>
  <c r="AE52" i="64"/>
  <c r="AG52" i="64" s="1"/>
  <c r="AE52" i="65"/>
  <c r="AG52" i="65" s="1"/>
  <c r="AZ52" i="61"/>
  <c r="AX52" i="64"/>
  <c r="AX52" i="65"/>
  <c r="AX52" i="63"/>
  <c r="AX52" i="62"/>
  <c r="E52" i="61"/>
  <c r="Z52" i="62"/>
  <c r="Z52" i="65"/>
  <c r="Z52" i="63"/>
  <c r="AB52" i="61"/>
  <c r="Z52" i="64"/>
  <c r="D52" i="61"/>
  <c r="T52" i="63"/>
  <c r="V52" i="61"/>
  <c r="C52" i="61"/>
  <c r="T52" i="62"/>
  <c r="T52" i="65"/>
  <c r="T52" i="64"/>
  <c r="AK52" i="64"/>
  <c r="AM52" i="64" s="1"/>
  <c r="AM52" i="61"/>
  <c r="AK52" i="63"/>
  <c r="AM52" i="63" s="1"/>
  <c r="AK52" i="65"/>
  <c r="AM52" i="65" s="1"/>
  <c r="AK52" i="62"/>
  <c r="AM52" i="62" s="1"/>
  <c r="H52" i="61"/>
  <c r="AR52" i="65"/>
  <c r="AR52" i="62"/>
  <c r="AT52" i="61"/>
  <c r="AR52" i="64"/>
  <c r="AR52" i="63"/>
  <c r="AF52" i="65"/>
  <c r="AF52" i="63"/>
  <c r="AH52" i="61"/>
  <c r="F52" i="61"/>
  <c r="AF52" i="64"/>
  <c r="AF52" i="62"/>
  <c r="AQ52" i="62"/>
  <c r="AS52" i="62" s="1"/>
  <c r="AQ52" i="65"/>
  <c r="AS52" i="65" s="1"/>
  <c r="AS52" i="61"/>
  <c r="AQ52" i="63"/>
  <c r="AS52" i="63" s="1"/>
  <c r="AQ52" i="64"/>
  <c r="AS52" i="64" s="1"/>
  <c r="S52" i="62"/>
  <c r="U52" i="62" s="1"/>
  <c r="S52" i="65"/>
  <c r="U52" i="65" s="1"/>
  <c r="S52" i="64"/>
  <c r="U52" i="64" s="1"/>
  <c r="U52" i="61"/>
  <c r="S52" i="63"/>
  <c r="U52" i="63" s="1"/>
  <c r="AY52" i="61"/>
  <c r="AW52" i="63"/>
  <c r="AY52" i="63" s="1"/>
  <c r="AW52" i="65"/>
  <c r="AY52" i="65" s="1"/>
  <c r="AW52" i="62"/>
  <c r="AY52" i="62" s="1"/>
  <c r="AW52" i="64"/>
  <c r="AY52" i="64" s="1"/>
  <c r="K52" i="69"/>
  <c r="I51" i="67"/>
  <c r="J52" i="67" s="1"/>
  <c r="AB52" i="65" l="1"/>
  <c r="D52" i="65"/>
  <c r="AH52" i="65"/>
  <c r="F52" i="65"/>
  <c r="AZ52" i="65"/>
  <c r="E52" i="65"/>
  <c r="AT52" i="65"/>
  <c r="AU53" i="65" s="1"/>
  <c r="H52" i="65"/>
  <c r="V52" i="65"/>
  <c r="C52" i="65"/>
  <c r="AN52" i="65"/>
  <c r="G52" i="65"/>
  <c r="V52" i="64"/>
  <c r="C52" i="64"/>
  <c r="AH52" i="64"/>
  <c r="AI53" i="64" s="1"/>
  <c r="F52" i="64"/>
  <c r="AN52" i="64"/>
  <c r="AO53" i="64" s="1"/>
  <c r="G52" i="64"/>
  <c r="AB52" i="64"/>
  <c r="AC53" i="64" s="1"/>
  <c r="D52" i="64"/>
  <c r="AZ52" i="64"/>
  <c r="E52" i="64"/>
  <c r="AT52" i="64"/>
  <c r="H52" i="64"/>
  <c r="AB52" i="63"/>
  <c r="AC53" i="63" s="1"/>
  <c r="D52" i="63"/>
  <c r="AI53" i="61"/>
  <c r="AC53" i="65"/>
  <c r="AC53" i="61"/>
  <c r="AT52" i="63"/>
  <c r="AU53" i="63" s="1"/>
  <c r="H52" i="63"/>
  <c r="V52" i="63"/>
  <c r="W53" i="63" s="1"/>
  <c r="C52" i="63"/>
  <c r="AN52" i="63"/>
  <c r="AO53" i="63" s="1"/>
  <c r="G52" i="63"/>
  <c r="AH52" i="63"/>
  <c r="AI53" i="63" s="1"/>
  <c r="F52" i="63"/>
  <c r="AZ52" i="63"/>
  <c r="BA53" i="63" s="1"/>
  <c r="E52" i="63"/>
  <c r="B52" i="61"/>
  <c r="AI53" i="65"/>
  <c r="W53" i="61"/>
  <c r="E52" i="62"/>
  <c r="AZ52" i="62"/>
  <c r="BA53" i="62" s="1"/>
  <c r="AB52" i="62"/>
  <c r="AC53" i="62" s="1"/>
  <c r="D52" i="62"/>
  <c r="AU53" i="64"/>
  <c r="AO53" i="61"/>
  <c r="AH52" i="62"/>
  <c r="AI53" i="62" s="1"/>
  <c r="F52" i="62"/>
  <c r="AU53" i="61"/>
  <c r="BA53" i="65"/>
  <c r="V52" i="62"/>
  <c r="W53" i="62" s="1"/>
  <c r="C52" i="62"/>
  <c r="AT52" i="62"/>
  <c r="AU53" i="62" s="1"/>
  <c r="H52" i="62"/>
  <c r="W53" i="64"/>
  <c r="BA53" i="64"/>
  <c r="AN52" i="62"/>
  <c r="AO53" i="62" s="1"/>
  <c r="G52" i="62"/>
  <c r="W53" i="65"/>
  <c r="BA53" i="61"/>
  <c r="AO53" i="65"/>
  <c r="B52" i="65" l="1"/>
  <c r="B52" i="64"/>
  <c r="B52" i="63"/>
  <c r="B52" i="62"/>
  <c r="I52" i="61"/>
  <c r="J52" i="61"/>
  <c r="L52" i="61" s="1"/>
  <c r="I52" i="65" l="1"/>
  <c r="J52" i="65"/>
  <c r="L52" i="65" s="1"/>
  <c r="K53" i="65" s="1"/>
  <c r="I52" i="64"/>
  <c r="J52" i="64"/>
  <c r="L52" i="64" s="1"/>
  <c r="K53" i="64" s="1"/>
  <c r="J52" i="63"/>
  <c r="L52" i="63" s="1"/>
  <c r="K53" i="63" s="1"/>
  <c r="I52" i="63"/>
  <c r="K53" i="61"/>
  <c r="I52" i="62"/>
  <c r="J52" i="62"/>
  <c r="L52" i="62" s="1"/>
  <c r="K53" i="62" s="1"/>
  <c r="M52" i="62" s="1"/>
  <c r="M52" i="65" l="1"/>
  <c r="M52" i="64"/>
  <c r="M52" i="63"/>
  <c r="J52" i="69"/>
  <c r="M52" i="61"/>
  <c r="H53" i="69"/>
  <c r="H53" i="67" s="1"/>
  <c r="G53" i="69"/>
  <c r="G53" i="67" s="1"/>
  <c r="T53" i="61"/>
  <c r="Y53" i="61"/>
  <c r="Z53" i="61"/>
  <c r="S53" i="61"/>
  <c r="AW53" i="61"/>
  <c r="AL53" i="61"/>
  <c r="C53" i="69"/>
  <c r="C53" i="67" s="1"/>
  <c r="D53" i="69"/>
  <c r="D53" i="67" s="1"/>
  <c r="AK53" i="61"/>
  <c r="AF53" i="61"/>
  <c r="AX53" i="61"/>
  <c r="E53" i="69"/>
  <c r="E53" i="67" s="1"/>
  <c r="AE53" i="61"/>
  <c r="AR53" i="61"/>
  <c r="AQ53" i="61"/>
  <c r="B53" i="69"/>
  <c r="B53" i="67" s="1"/>
  <c r="F53" i="69"/>
  <c r="F53" i="67" s="1"/>
  <c r="AX53" i="65" l="1"/>
  <c r="AX53" i="64"/>
  <c r="E53" i="61"/>
  <c r="AX53" i="62"/>
  <c r="AZ53" i="61"/>
  <c r="AX53" i="63"/>
  <c r="Y53" i="62"/>
  <c r="AA53" i="62" s="1"/>
  <c r="Y53" i="64"/>
  <c r="AA53" i="64" s="1"/>
  <c r="AA53" i="61"/>
  <c r="Y53" i="65"/>
  <c r="AA53" i="65" s="1"/>
  <c r="Y53" i="63"/>
  <c r="AA53" i="63" s="1"/>
  <c r="AM53" i="61"/>
  <c r="AK53" i="62"/>
  <c r="AM53" i="62" s="1"/>
  <c r="AK53" i="64"/>
  <c r="AM53" i="64" s="1"/>
  <c r="AK53" i="63"/>
  <c r="AM53" i="63" s="1"/>
  <c r="AK53" i="65"/>
  <c r="AM53" i="65" s="1"/>
  <c r="T53" i="64"/>
  <c r="T53" i="63"/>
  <c r="T53" i="62"/>
  <c r="V53" i="61"/>
  <c r="T53" i="65"/>
  <c r="C53" i="61"/>
  <c r="Z53" i="64"/>
  <c r="Z53" i="62"/>
  <c r="D53" i="61"/>
  <c r="AB53" i="61"/>
  <c r="AC54" i="61" s="1"/>
  <c r="Z53" i="63"/>
  <c r="Z53" i="65"/>
  <c r="H53" i="61"/>
  <c r="AR53" i="65"/>
  <c r="AR53" i="64"/>
  <c r="AR53" i="63"/>
  <c r="AR53" i="62"/>
  <c r="AT53" i="61"/>
  <c r="AL53" i="65"/>
  <c r="AN53" i="61"/>
  <c r="AO54" i="61" s="1"/>
  <c r="G53" i="61"/>
  <c r="AL53" i="63"/>
  <c r="AL53" i="62"/>
  <c r="AL53" i="64"/>
  <c r="S53" i="63"/>
  <c r="U53" i="63" s="1"/>
  <c r="S53" i="64"/>
  <c r="U53" i="64" s="1"/>
  <c r="U53" i="61"/>
  <c r="S53" i="62"/>
  <c r="U53" i="62" s="1"/>
  <c r="S53" i="65"/>
  <c r="U53" i="65" s="1"/>
  <c r="F53" i="61"/>
  <c r="AF53" i="62"/>
  <c r="AH53" i="61"/>
  <c r="AF53" i="65"/>
  <c r="AF53" i="64"/>
  <c r="AF53" i="63"/>
  <c r="AQ53" i="63"/>
  <c r="AS53" i="63" s="1"/>
  <c r="AQ53" i="64"/>
  <c r="AS53" i="64" s="1"/>
  <c r="AQ53" i="62"/>
  <c r="AS53" i="62" s="1"/>
  <c r="AQ53" i="65"/>
  <c r="AS53" i="65" s="1"/>
  <c r="AS53" i="61"/>
  <c r="AE53" i="64"/>
  <c r="AG53" i="64" s="1"/>
  <c r="AG53" i="61"/>
  <c r="AE53" i="62"/>
  <c r="AG53" i="62" s="1"/>
  <c r="AE53" i="65"/>
  <c r="AG53" i="65" s="1"/>
  <c r="AE53" i="63"/>
  <c r="AG53" i="63" s="1"/>
  <c r="AW53" i="63"/>
  <c r="AY53" i="63" s="1"/>
  <c r="AW53" i="64"/>
  <c r="AY53" i="64" s="1"/>
  <c r="AY53" i="61"/>
  <c r="AW53" i="65"/>
  <c r="AY53" i="65" s="1"/>
  <c r="AW53" i="62"/>
  <c r="AY53" i="62" s="1"/>
  <c r="I52" i="67"/>
  <c r="J53" i="67" s="1"/>
  <c r="K53" i="69"/>
  <c r="AN53" i="65" l="1"/>
  <c r="G53" i="65"/>
  <c r="AH53" i="65"/>
  <c r="F53" i="65"/>
  <c r="AZ53" i="65"/>
  <c r="E53" i="65"/>
  <c r="AT53" i="65"/>
  <c r="AU54" i="65" s="1"/>
  <c r="H53" i="65"/>
  <c r="V53" i="65"/>
  <c r="C53" i="65"/>
  <c r="AB53" i="65"/>
  <c r="D53" i="65"/>
  <c r="AN53" i="64"/>
  <c r="AO54" i="64" s="1"/>
  <c r="G53" i="64"/>
  <c r="AH53" i="64"/>
  <c r="AI54" i="64" s="1"/>
  <c r="F53" i="64"/>
  <c r="AZ53" i="64"/>
  <c r="E53" i="64"/>
  <c r="AB53" i="64"/>
  <c r="AC54" i="64" s="1"/>
  <c r="D53" i="64"/>
  <c r="AT53" i="64"/>
  <c r="AU54" i="64" s="1"/>
  <c r="H53" i="64"/>
  <c r="V53" i="64"/>
  <c r="W54" i="64" s="1"/>
  <c r="C53" i="64"/>
  <c r="AH53" i="63"/>
  <c r="AI54" i="63" s="1"/>
  <c r="F53" i="63"/>
  <c r="AB53" i="63"/>
  <c r="AC54" i="63" s="1"/>
  <c r="D53" i="63"/>
  <c r="V53" i="63"/>
  <c r="W54" i="63" s="1"/>
  <c r="C53" i="63"/>
  <c r="AT53" i="63"/>
  <c r="AU54" i="63" s="1"/>
  <c r="H53" i="63"/>
  <c r="AN53" i="63"/>
  <c r="G53" i="63"/>
  <c r="AZ53" i="63"/>
  <c r="BA54" i="63" s="1"/>
  <c r="E53" i="63"/>
  <c r="AC54" i="65"/>
  <c r="W54" i="61"/>
  <c r="AN53" i="62"/>
  <c r="AO54" i="62" s="1"/>
  <c r="G53" i="62"/>
  <c r="AO54" i="63"/>
  <c r="B53" i="61"/>
  <c r="W54" i="65"/>
  <c r="BA54" i="61"/>
  <c r="D53" i="62"/>
  <c r="AB53" i="62"/>
  <c r="AC54" i="62" s="1"/>
  <c r="AO54" i="65"/>
  <c r="V53" i="62"/>
  <c r="W54" i="62" s="1"/>
  <c r="C53" i="62"/>
  <c r="E53" i="62"/>
  <c r="AZ53" i="62"/>
  <c r="BA54" i="62" s="1"/>
  <c r="AU54" i="61"/>
  <c r="BA54" i="64"/>
  <c r="AH53" i="62"/>
  <c r="AI54" i="62" s="1"/>
  <c r="F53" i="62"/>
  <c r="AI54" i="61"/>
  <c r="AI54" i="65"/>
  <c r="H53" i="62"/>
  <c r="AT53" i="62"/>
  <c r="AU54" i="62" s="1"/>
  <c r="BA54" i="65"/>
  <c r="B53" i="65" l="1"/>
  <c r="B53" i="64"/>
  <c r="B53" i="63"/>
  <c r="B53" i="62"/>
  <c r="I53" i="61"/>
  <c r="J53" i="61"/>
  <c r="L53" i="61" s="1"/>
  <c r="I53" i="65" l="1"/>
  <c r="J53" i="65"/>
  <c r="L53" i="65" s="1"/>
  <c r="K54" i="65" s="1"/>
  <c r="J53" i="64"/>
  <c r="L53" i="64" s="1"/>
  <c r="K54" i="64" s="1"/>
  <c r="I53" i="64"/>
  <c r="J53" i="63"/>
  <c r="L53" i="63" s="1"/>
  <c r="K54" i="63" s="1"/>
  <c r="I53" i="63"/>
  <c r="K54" i="61"/>
  <c r="J53" i="62"/>
  <c r="L53" i="62" s="1"/>
  <c r="K54" i="62" s="1"/>
  <c r="M53" i="62" s="1"/>
  <c r="I53" i="62"/>
  <c r="M53" i="65" l="1"/>
  <c r="M53" i="64"/>
  <c r="M53" i="63"/>
  <c r="J53" i="69"/>
  <c r="M53" i="61"/>
  <c r="AF54" i="61"/>
  <c r="D54" i="69"/>
  <c r="D54" i="67" s="1"/>
  <c r="AR54" i="61"/>
  <c r="AQ54" i="61"/>
  <c r="E54" i="69"/>
  <c r="E54" i="67" s="1"/>
  <c r="Z54" i="61"/>
  <c r="AL54" i="61"/>
  <c r="AE54" i="61"/>
  <c r="H54" i="69"/>
  <c r="H54" i="67" s="1"/>
  <c r="F54" i="69"/>
  <c r="F54" i="67" s="1"/>
  <c r="B54" i="69"/>
  <c r="B54" i="67" s="1"/>
  <c r="Y54" i="61"/>
  <c r="AW54" i="61"/>
  <c r="T54" i="61"/>
  <c r="AX54" i="61"/>
  <c r="C54" i="69"/>
  <c r="C54" i="67" s="1"/>
  <c r="S54" i="61"/>
  <c r="AK54" i="61"/>
  <c r="G54" i="69"/>
  <c r="G54" i="67" s="1"/>
  <c r="Z54" i="62" l="1"/>
  <c r="D54" i="61"/>
  <c r="AB54" i="61"/>
  <c r="Z54" i="64"/>
  <c r="Z54" i="63"/>
  <c r="Z54" i="65"/>
  <c r="Y54" i="62"/>
  <c r="AA54" i="62" s="1"/>
  <c r="AA54" i="61"/>
  <c r="Y54" i="65"/>
  <c r="AA54" i="65" s="1"/>
  <c r="Y54" i="63"/>
  <c r="AA54" i="63" s="1"/>
  <c r="Y54" i="64"/>
  <c r="AA54" i="64" s="1"/>
  <c r="AQ54" i="63"/>
  <c r="AS54" i="63" s="1"/>
  <c r="AQ54" i="62"/>
  <c r="AS54" i="62" s="1"/>
  <c r="AQ54" i="64"/>
  <c r="AS54" i="64" s="1"/>
  <c r="AQ54" i="65"/>
  <c r="AS54" i="65" s="1"/>
  <c r="AS54" i="61"/>
  <c r="AR54" i="63"/>
  <c r="H54" i="61"/>
  <c r="AT54" i="61"/>
  <c r="AR54" i="65"/>
  <c r="AR54" i="64"/>
  <c r="AR54" i="62"/>
  <c r="T54" i="65"/>
  <c r="T54" i="62"/>
  <c r="T54" i="63"/>
  <c r="T54" i="64"/>
  <c r="V54" i="61"/>
  <c r="C54" i="61"/>
  <c r="AF54" i="63"/>
  <c r="AF54" i="64"/>
  <c r="AF54" i="65"/>
  <c r="F54" i="61"/>
  <c r="AF54" i="62"/>
  <c r="AH54" i="61"/>
  <c r="AE54" i="65"/>
  <c r="AG54" i="65" s="1"/>
  <c r="AE54" i="62"/>
  <c r="AG54" i="62" s="1"/>
  <c r="AE54" i="63"/>
  <c r="AG54" i="63" s="1"/>
  <c r="AE54" i="64"/>
  <c r="AG54" i="64" s="1"/>
  <c r="AG54" i="61"/>
  <c r="AW54" i="65"/>
  <c r="AY54" i="65" s="1"/>
  <c r="AW54" i="64"/>
  <c r="AY54" i="64" s="1"/>
  <c r="AW54" i="62"/>
  <c r="AY54" i="62" s="1"/>
  <c r="AY54" i="61"/>
  <c r="AW54" i="63"/>
  <c r="AY54" i="63" s="1"/>
  <c r="AK54" i="64"/>
  <c r="AM54" i="64" s="1"/>
  <c r="AK54" i="63"/>
  <c r="AM54" i="63" s="1"/>
  <c r="AK54" i="65"/>
  <c r="AM54" i="65" s="1"/>
  <c r="AM54" i="61"/>
  <c r="AK54" i="62"/>
  <c r="AM54" i="62" s="1"/>
  <c r="S54" i="64"/>
  <c r="U54" i="64" s="1"/>
  <c r="S54" i="63"/>
  <c r="U54" i="63" s="1"/>
  <c r="U54" i="61"/>
  <c r="S54" i="62"/>
  <c r="U54" i="62" s="1"/>
  <c r="S54" i="65"/>
  <c r="U54" i="65" s="1"/>
  <c r="AX54" i="65"/>
  <c r="AX54" i="63"/>
  <c r="AZ54" i="61"/>
  <c r="AX54" i="64"/>
  <c r="E54" i="61"/>
  <c r="AX54" i="62"/>
  <c r="AL54" i="62"/>
  <c r="AL54" i="65"/>
  <c r="AL54" i="63"/>
  <c r="AN54" i="61"/>
  <c r="AO55" i="61" s="1"/>
  <c r="AL54" i="64"/>
  <c r="G54" i="61"/>
  <c r="K54" i="69"/>
  <c r="I53" i="67"/>
  <c r="J54" i="67" s="1"/>
  <c r="AZ54" i="65" l="1"/>
  <c r="E54" i="65"/>
  <c r="AH54" i="65"/>
  <c r="F54" i="65"/>
  <c r="V54" i="65"/>
  <c r="W55" i="65" s="1"/>
  <c r="C54" i="65"/>
  <c r="AN54" i="65"/>
  <c r="AO55" i="65" s="1"/>
  <c r="G54" i="65"/>
  <c r="AB54" i="65"/>
  <c r="D54" i="65"/>
  <c r="AT54" i="65"/>
  <c r="H54" i="65"/>
  <c r="AZ54" i="64"/>
  <c r="BA55" i="64" s="1"/>
  <c r="E54" i="64"/>
  <c r="AN54" i="64"/>
  <c r="AO55" i="64" s="1"/>
  <c r="G54" i="64"/>
  <c r="AH54" i="64"/>
  <c r="F54" i="64"/>
  <c r="AC55" i="65"/>
  <c r="V54" i="64"/>
  <c r="W55" i="64" s="1"/>
  <c r="C54" i="64"/>
  <c r="AT54" i="64"/>
  <c r="AU55" i="64" s="1"/>
  <c r="H54" i="64"/>
  <c r="AB54" i="64"/>
  <c r="AC55" i="64" s="1"/>
  <c r="D54" i="64"/>
  <c r="V54" i="63"/>
  <c r="W55" i="63" s="1"/>
  <c r="C54" i="63"/>
  <c r="AT54" i="63"/>
  <c r="H54" i="63"/>
  <c r="AZ54" i="63"/>
  <c r="BA55" i="63" s="1"/>
  <c r="E54" i="63"/>
  <c r="AN54" i="63"/>
  <c r="AO55" i="63" s="1"/>
  <c r="G54" i="63"/>
  <c r="AH54" i="63"/>
  <c r="AI55" i="63" s="1"/>
  <c r="F54" i="63"/>
  <c r="AB54" i="63"/>
  <c r="AC55" i="63" s="1"/>
  <c r="D54" i="63"/>
  <c r="AI55" i="65"/>
  <c r="AI55" i="64"/>
  <c r="AT54" i="62"/>
  <c r="AU55" i="62" s="1"/>
  <c r="H54" i="62"/>
  <c r="AN54" i="62"/>
  <c r="AO55" i="62" s="1"/>
  <c r="G54" i="62"/>
  <c r="C54" i="62"/>
  <c r="V54" i="62"/>
  <c r="W55" i="62" s="1"/>
  <c r="W55" i="61"/>
  <c r="AU55" i="61"/>
  <c r="AC55" i="61"/>
  <c r="AU55" i="65"/>
  <c r="AI55" i="61"/>
  <c r="BA55" i="65"/>
  <c r="AZ54" i="62"/>
  <c r="BA55" i="62" s="1"/>
  <c r="E54" i="62"/>
  <c r="B54" i="61"/>
  <c r="BA55" i="61"/>
  <c r="F54" i="62"/>
  <c r="AH54" i="62"/>
  <c r="AI55" i="62" s="1"/>
  <c r="AU55" i="63"/>
  <c r="D54" i="62"/>
  <c r="AB54" i="62"/>
  <c r="AC55" i="62" s="1"/>
  <c r="B54" i="65" l="1"/>
  <c r="B54" i="64"/>
  <c r="B54" i="63"/>
  <c r="J54" i="61"/>
  <c r="L54" i="61" s="1"/>
  <c r="I54" i="61"/>
  <c r="B54" i="62"/>
  <c r="J54" i="65" l="1"/>
  <c r="L54" i="65" s="1"/>
  <c r="K55" i="65" s="1"/>
  <c r="I54" i="65"/>
  <c r="J54" i="64"/>
  <c r="L54" i="64" s="1"/>
  <c r="K55" i="64" s="1"/>
  <c r="I54" i="64"/>
  <c r="J54" i="63"/>
  <c r="L54" i="63" s="1"/>
  <c r="K55" i="63" s="1"/>
  <c r="I54" i="63"/>
  <c r="I54" i="62"/>
  <c r="J54" i="62"/>
  <c r="L54" i="62" s="1"/>
  <c r="K55" i="62" s="1"/>
  <c r="M54" i="62" s="1"/>
  <c r="K55" i="61"/>
  <c r="M54" i="65" l="1"/>
  <c r="M54" i="64"/>
  <c r="M54" i="63"/>
  <c r="J54" i="69"/>
  <c r="I54" i="67" s="1"/>
  <c r="J55" i="67" s="1"/>
  <c r="H55" i="69"/>
  <c r="H55" i="67" s="1"/>
  <c r="AL55" i="61"/>
  <c r="G55" i="69"/>
  <c r="G55" i="67" s="1"/>
  <c r="AX55" i="61"/>
  <c r="M54" i="61"/>
  <c r="AF55" i="61"/>
  <c r="E55" i="69"/>
  <c r="E55" i="67" s="1"/>
  <c r="AE55" i="61"/>
  <c r="Z55" i="61"/>
  <c r="C55" i="69"/>
  <c r="C55" i="67" s="1"/>
  <c r="AQ55" i="61"/>
  <c r="B55" i="69"/>
  <c r="B55" i="67" s="1"/>
  <c r="S55" i="61"/>
  <c r="T55" i="61"/>
  <c r="AK55" i="61"/>
  <c r="F55" i="69"/>
  <c r="F55" i="67" s="1"/>
  <c r="AW55" i="61"/>
  <c r="D55" i="69"/>
  <c r="D55" i="67" s="1"/>
  <c r="AR55" i="61"/>
  <c r="Y55" i="61"/>
  <c r="K55" i="69" l="1"/>
  <c r="AE55" i="62"/>
  <c r="AG55" i="62" s="1"/>
  <c r="AE55" i="63"/>
  <c r="AG55" i="63" s="1"/>
  <c r="AE55" i="65"/>
  <c r="AG55" i="65" s="1"/>
  <c r="AE55" i="64"/>
  <c r="AG55" i="64" s="1"/>
  <c r="AG55" i="61"/>
  <c r="T55" i="63"/>
  <c r="T55" i="62"/>
  <c r="T55" i="64"/>
  <c r="T55" i="65"/>
  <c r="V55" i="61"/>
  <c r="C55" i="61"/>
  <c r="AF55" i="65"/>
  <c r="AF55" i="62"/>
  <c r="AF55" i="63"/>
  <c r="AH55" i="61"/>
  <c r="F55" i="61"/>
  <c r="AF55" i="64"/>
  <c r="S55" i="63"/>
  <c r="U55" i="63" s="1"/>
  <c r="S55" i="62"/>
  <c r="U55" i="62" s="1"/>
  <c r="S55" i="64"/>
  <c r="U55" i="64" s="1"/>
  <c r="S55" i="65"/>
  <c r="U55" i="65" s="1"/>
  <c r="U55" i="61"/>
  <c r="AZ55" i="61"/>
  <c r="E55" i="61"/>
  <c r="AX55" i="63"/>
  <c r="AX55" i="65"/>
  <c r="AX55" i="62"/>
  <c r="AX55" i="64"/>
  <c r="AQ55" i="62"/>
  <c r="AS55" i="62" s="1"/>
  <c r="AQ55" i="64"/>
  <c r="AS55" i="64" s="1"/>
  <c r="AQ55" i="65"/>
  <c r="AS55" i="65" s="1"/>
  <c r="AQ55" i="63"/>
  <c r="AS55" i="63" s="1"/>
  <c r="AS55" i="61"/>
  <c r="AA55" i="61"/>
  <c r="Y55" i="63"/>
  <c r="AA55" i="63" s="1"/>
  <c r="Y55" i="64"/>
  <c r="AA55" i="64" s="1"/>
  <c r="Y55" i="62"/>
  <c r="AA55" i="62" s="1"/>
  <c r="Y55" i="65"/>
  <c r="AA55" i="65" s="1"/>
  <c r="G55" i="61"/>
  <c r="AL55" i="62"/>
  <c r="AL55" i="63"/>
  <c r="AN55" i="61"/>
  <c r="AL55" i="65"/>
  <c r="AL55" i="64"/>
  <c r="AK55" i="65"/>
  <c r="AM55" i="65" s="1"/>
  <c r="AK55" i="62"/>
  <c r="AM55" i="62" s="1"/>
  <c r="AM55" i="61"/>
  <c r="AK55" i="63"/>
  <c r="AM55" i="63" s="1"/>
  <c r="AK55" i="64"/>
  <c r="AM55" i="64" s="1"/>
  <c r="AR55" i="65"/>
  <c r="AR55" i="62"/>
  <c r="AR55" i="64"/>
  <c r="H55" i="61"/>
  <c r="AT55" i="61"/>
  <c r="AR55" i="63"/>
  <c r="AW55" i="64"/>
  <c r="AY55" i="64" s="1"/>
  <c r="AW55" i="63"/>
  <c r="AY55" i="63" s="1"/>
  <c r="AW55" i="65"/>
  <c r="AY55" i="65" s="1"/>
  <c r="AW55" i="62"/>
  <c r="AY55" i="62" s="1"/>
  <c r="AY55" i="61"/>
  <c r="AB55" i="61"/>
  <c r="Z55" i="64"/>
  <c r="Z55" i="65"/>
  <c r="Z55" i="63"/>
  <c r="D55" i="61"/>
  <c r="Z55" i="62"/>
  <c r="AT55" i="65" l="1"/>
  <c r="H55" i="65"/>
  <c r="AZ55" i="65"/>
  <c r="E55" i="65"/>
  <c r="V55" i="65"/>
  <c r="C55" i="65"/>
  <c r="AB55" i="65"/>
  <c r="D55" i="65"/>
  <c r="AH55" i="65"/>
  <c r="F55" i="65"/>
  <c r="AN55" i="65"/>
  <c r="G55" i="65"/>
  <c r="AI56" i="65"/>
  <c r="V55" i="64"/>
  <c r="W56" i="64" s="1"/>
  <c r="C55" i="64"/>
  <c r="AH55" i="64"/>
  <c r="AI56" i="64" s="1"/>
  <c r="F55" i="64"/>
  <c r="AN55" i="64"/>
  <c r="AO56" i="64" s="1"/>
  <c r="G55" i="64"/>
  <c r="AZ55" i="64"/>
  <c r="BA56" i="64" s="1"/>
  <c r="E55" i="64"/>
  <c r="AB55" i="64"/>
  <c r="AC56" i="64" s="1"/>
  <c r="D55" i="64"/>
  <c r="AT55" i="64"/>
  <c r="AU56" i="64" s="1"/>
  <c r="H55" i="64"/>
  <c r="AN55" i="63"/>
  <c r="AO56" i="63" s="1"/>
  <c r="G55" i="63"/>
  <c r="AB55" i="63"/>
  <c r="AC56" i="63" s="1"/>
  <c r="D55" i="63"/>
  <c r="AC56" i="65"/>
  <c r="AT55" i="63"/>
  <c r="AU56" i="63" s="1"/>
  <c r="H55" i="63"/>
  <c r="BA56" i="61"/>
  <c r="AI56" i="61"/>
  <c r="V55" i="63"/>
  <c r="W56" i="63" s="1"/>
  <c r="C55" i="63"/>
  <c r="AZ55" i="63"/>
  <c r="BA56" i="63" s="1"/>
  <c r="E55" i="63"/>
  <c r="AU56" i="61"/>
  <c r="AH55" i="63"/>
  <c r="AI56" i="63" s="1"/>
  <c r="F55" i="63"/>
  <c r="AO56" i="65"/>
  <c r="AC56" i="61"/>
  <c r="F55" i="62"/>
  <c r="AH55" i="62"/>
  <c r="AI56" i="62" s="1"/>
  <c r="AT55" i="62"/>
  <c r="AU56" i="62" s="1"/>
  <c r="H55" i="62"/>
  <c r="E55" i="62"/>
  <c r="AZ55" i="62"/>
  <c r="BA56" i="62" s="1"/>
  <c r="B55" i="61"/>
  <c r="V55" i="62"/>
  <c r="W56" i="62" s="1"/>
  <c r="C55" i="62"/>
  <c r="AU56" i="65"/>
  <c r="AO56" i="61"/>
  <c r="BA56" i="65"/>
  <c r="W56" i="61"/>
  <c r="AN55" i="62"/>
  <c r="AO56" i="62" s="1"/>
  <c r="G55" i="62"/>
  <c r="D55" i="62"/>
  <c r="AB55" i="62"/>
  <c r="AC56" i="62" s="1"/>
  <c r="W56" i="65"/>
  <c r="B55" i="65" l="1"/>
  <c r="B55" i="64"/>
  <c r="B55" i="63"/>
  <c r="J55" i="63" s="1"/>
  <c r="L55" i="63" s="1"/>
  <c r="K56" i="63" s="1"/>
  <c r="B55" i="62"/>
  <c r="I55" i="61"/>
  <c r="J55" i="61"/>
  <c r="L55" i="61" s="1"/>
  <c r="J55" i="65" l="1"/>
  <c r="L55" i="65" s="1"/>
  <c r="K56" i="65" s="1"/>
  <c r="I55" i="65"/>
  <c r="I55" i="63"/>
  <c r="J55" i="64"/>
  <c r="L55" i="64" s="1"/>
  <c r="K56" i="64" s="1"/>
  <c r="I55" i="64"/>
  <c r="M55" i="63"/>
  <c r="K56" i="61"/>
  <c r="J55" i="62"/>
  <c r="L55" i="62" s="1"/>
  <c r="K56" i="62" s="1"/>
  <c r="M55" i="62" s="1"/>
  <c r="I55" i="62"/>
  <c r="M55" i="65" l="1"/>
  <c r="M55" i="64"/>
  <c r="J55" i="69"/>
  <c r="M55" i="61"/>
  <c r="AF56" i="61"/>
  <c r="E56" i="69"/>
  <c r="E56" i="67" s="1"/>
  <c r="F56" i="69"/>
  <c r="F56" i="67" s="1"/>
  <c r="Z56" i="61"/>
  <c r="AQ56" i="61"/>
  <c r="AW56" i="61"/>
  <c r="G56" i="69"/>
  <c r="G56" i="67" s="1"/>
  <c r="AL56" i="61"/>
  <c r="AX56" i="61"/>
  <c r="AK56" i="61"/>
  <c r="B56" i="69"/>
  <c r="B56" i="67" s="1"/>
  <c r="H56" i="69"/>
  <c r="H56" i="67" s="1"/>
  <c r="AE56" i="61"/>
  <c r="AR56" i="61"/>
  <c r="T56" i="61"/>
  <c r="S56" i="61"/>
  <c r="D56" i="69"/>
  <c r="D56" i="67" s="1"/>
  <c r="Y56" i="61"/>
  <c r="C56" i="69"/>
  <c r="C56" i="67" s="1"/>
  <c r="AA56" i="61" l="1"/>
  <c r="Y56" i="65"/>
  <c r="AA56" i="65" s="1"/>
  <c r="Y56" i="64"/>
  <c r="AA56" i="64" s="1"/>
  <c r="Y56" i="63"/>
  <c r="AA56" i="63" s="1"/>
  <c r="Y56" i="62"/>
  <c r="AA56" i="62" s="1"/>
  <c r="AF56" i="62"/>
  <c r="AF56" i="65"/>
  <c r="AF56" i="64"/>
  <c r="AH56" i="61"/>
  <c r="AF56" i="63"/>
  <c r="F56" i="61"/>
  <c r="AL56" i="63"/>
  <c r="G56" i="61"/>
  <c r="AL56" i="62"/>
  <c r="AL56" i="65"/>
  <c r="AL56" i="64"/>
  <c r="AN56" i="61"/>
  <c r="AR56" i="62"/>
  <c r="AR56" i="63"/>
  <c r="AT56" i="61"/>
  <c r="H56" i="61"/>
  <c r="AR56" i="64"/>
  <c r="AR56" i="65"/>
  <c r="AY56" i="61"/>
  <c r="AW56" i="62"/>
  <c r="AY56" i="62" s="1"/>
  <c r="AW56" i="65"/>
  <c r="AY56" i="65" s="1"/>
  <c r="AW56" i="63"/>
  <c r="AY56" i="63" s="1"/>
  <c r="AW56" i="64"/>
  <c r="AY56" i="64" s="1"/>
  <c r="AG56" i="61"/>
  <c r="AE56" i="64"/>
  <c r="AG56" i="64" s="1"/>
  <c r="AE56" i="63"/>
  <c r="AG56" i="63" s="1"/>
  <c r="AE56" i="65"/>
  <c r="AG56" i="65" s="1"/>
  <c r="AE56" i="62"/>
  <c r="AG56" i="62" s="1"/>
  <c r="AQ56" i="63"/>
  <c r="AS56" i="63" s="1"/>
  <c r="AQ56" i="64"/>
  <c r="AS56" i="64" s="1"/>
  <c r="AQ56" i="65"/>
  <c r="AS56" i="65" s="1"/>
  <c r="AQ56" i="62"/>
  <c r="AS56" i="62" s="1"/>
  <c r="AS56" i="61"/>
  <c r="Z56" i="65"/>
  <c r="Z56" i="63"/>
  <c r="Z56" i="64"/>
  <c r="AB56" i="61"/>
  <c r="AC57" i="61" s="1"/>
  <c r="Z56" i="62"/>
  <c r="D56" i="61"/>
  <c r="AK56" i="62"/>
  <c r="AM56" i="62" s="1"/>
  <c r="AK56" i="63"/>
  <c r="AM56" i="63" s="1"/>
  <c r="AK56" i="64"/>
  <c r="AM56" i="64" s="1"/>
  <c r="AK56" i="65"/>
  <c r="AM56" i="65" s="1"/>
  <c r="AM56" i="61"/>
  <c r="AZ56" i="61"/>
  <c r="AX56" i="65"/>
  <c r="E56" i="61"/>
  <c r="AX56" i="64"/>
  <c r="AX56" i="62"/>
  <c r="AX56" i="63"/>
  <c r="S56" i="63"/>
  <c r="U56" i="63" s="1"/>
  <c r="S56" i="65"/>
  <c r="U56" i="65" s="1"/>
  <c r="U56" i="61"/>
  <c r="S56" i="62"/>
  <c r="U56" i="62" s="1"/>
  <c r="S56" i="64"/>
  <c r="U56" i="64" s="1"/>
  <c r="V56" i="61"/>
  <c r="T56" i="62"/>
  <c r="C56" i="61"/>
  <c r="T56" i="65"/>
  <c r="T56" i="63"/>
  <c r="T56" i="64"/>
  <c r="I55" i="67"/>
  <c r="J56" i="67" s="1"/>
  <c r="K56" i="69"/>
  <c r="AZ56" i="65" l="1"/>
  <c r="E56" i="65"/>
  <c r="V56" i="65"/>
  <c r="C56" i="65"/>
  <c r="AT56" i="65"/>
  <c r="AU57" i="65" s="1"/>
  <c r="H56" i="65"/>
  <c r="AH56" i="65"/>
  <c r="F56" i="65"/>
  <c r="AB56" i="65"/>
  <c r="D56" i="65"/>
  <c r="AN56" i="65"/>
  <c r="G56" i="65"/>
  <c r="W57" i="65"/>
  <c r="AN56" i="64"/>
  <c r="AO57" i="64" s="1"/>
  <c r="G56" i="64"/>
  <c r="AH56" i="64"/>
  <c r="AI57" i="64" s="1"/>
  <c r="F56" i="64"/>
  <c r="V56" i="64"/>
  <c r="C56" i="64"/>
  <c r="AC57" i="65"/>
  <c r="AB56" i="64"/>
  <c r="D56" i="64"/>
  <c r="AT56" i="64"/>
  <c r="AU57" i="64" s="1"/>
  <c r="H56" i="64"/>
  <c r="W57" i="61"/>
  <c r="B56" i="61"/>
  <c r="I56" i="61" s="1"/>
  <c r="AZ56" i="64"/>
  <c r="BA57" i="64" s="1"/>
  <c r="E56" i="64"/>
  <c r="BA57" i="65"/>
  <c r="AB56" i="63"/>
  <c r="AC57" i="63" s="1"/>
  <c r="D56" i="63"/>
  <c r="AZ56" i="63"/>
  <c r="BA57" i="63" s="1"/>
  <c r="E56" i="63"/>
  <c r="AN56" i="63"/>
  <c r="AO57" i="63" s="1"/>
  <c r="G56" i="63"/>
  <c r="AH56" i="63"/>
  <c r="AI57" i="63" s="1"/>
  <c r="F56" i="63"/>
  <c r="AT56" i="63"/>
  <c r="AU57" i="63" s="1"/>
  <c r="H56" i="63"/>
  <c r="V56" i="63"/>
  <c r="W57" i="63" s="1"/>
  <c r="C56" i="63"/>
  <c r="AI57" i="65"/>
  <c r="AZ56" i="62"/>
  <c r="BA57" i="62" s="1"/>
  <c r="E56" i="62"/>
  <c r="AN56" i="62"/>
  <c r="AO57" i="62" s="1"/>
  <c r="G56" i="62"/>
  <c r="AU57" i="61"/>
  <c r="AB56" i="62"/>
  <c r="AC57" i="62" s="1"/>
  <c r="D56" i="62"/>
  <c r="AT56" i="62"/>
  <c r="AU57" i="62" s="1"/>
  <c r="H56" i="62"/>
  <c r="AO57" i="65"/>
  <c r="C56" i="62"/>
  <c r="V56" i="62"/>
  <c r="W57" i="62" s="1"/>
  <c r="AH56" i="62"/>
  <c r="AI57" i="62" s="1"/>
  <c r="F56" i="62"/>
  <c r="W57" i="64"/>
  <c r="BA57" i="61"/>
  <c r="AC57" i="64"/>
  <c r="AO57" i="61"/>
  <c r="AI57" i="61"/>
  <c r="B56" i="65" l="1"/>
  <c r="B56" i="64"/>
  <c r="J56" i="61"/>
  <c r="L56" i="61" s="1"/>
  <c r="K57" i="61" s="1"/>
  <c r="B56" i="63"/>
  <c r="B56" i="62"/>
  <c r="M56" i="61"/>
  <c r="I56" i="65" l="1"/>
  <c r="J56" i="65"/>
  <c r="L56" i="65" s="1"/>
  <c r="K57" i="65" s="1"/>
  <c r="I56" i="64"/>
  <c r="J56" i="64"/>
  <c r="L56" i="64" s="1"/>
  <c r="K57" i="64" s="1"/>
  <c r="J56" i="63"/>
  <c r="L56" i="63" s="1"/>
  <c r="K57" i="63" s="1"/>
  <c r="I56" i="63"/>
  <c r="I56" i="62"/>
  <c r="J56" i="62"/>
  <c r="L56" i="62" s="1"/>
  <c r="M56" i="65" l="1"/>
  <c r="M56" i="64"/>
  <c r="M56" i="63"/>
  <c r="K57" i="62"/>
  <c r="J56" i="69"/>
  <c r="K57" i="69" l="1"/>
  <c r="I56" i="67"/>
  <c r="J57" i="67" s="1"/>
  <c r="F57" i="69"/>
  <c r="F57" i="67" s="1"/>
  <c r="G57" i="69"/>
  <c r="G57" i="67" s="1"/>
  <c r="AE57" i="61"/>
  <c r="Y57" i="61"/>
  <c r="AX57" i="61"/>
  <c r="AR57" i="61"/>
  <c r="AK57" i="61"/>
  <c r="C57" i="69"/>
  <c r="C57" i="67" s="1"/>
  <c r="B57" i="69"/>
  <c r="B57" i="67" s="1"/>
  <c r="D57" i="69"/>
  <c r="D57" i="67" s="1"/>
  <c r="AL57" i="61"/>
  <c r="E57" i="69"/>
  <c r="E57" i="67" s="1"/>
  <c r="AW57" i="61"/>
  <c r="S57" i="61"/>
  <c r="AQ57" i="61"/>
  <c r="H57" i="69"/>
  <c r="H57" i="67" s="1"/>
  <c r="Z57" i="61"/>
  <c r="T57" i="61"/>
  <c r="AF57" i="61"/>
  <c r="M56" i="62"/>
  <c r="AR57" i="65" l="1"/>
  <c r="AR57" i="63"/>
  <c r="AR57" i="62"/>
  <c r="AT57" i="61"/>
  <c r="AR57" i="64"/>
  <c r="H57" i="61"/>
  <c r="AF57" i="63"/>
  <c r="AH57" i="61"/>
  <c r="AI58" i="61" s="1"/>
  <c r="AF57" i="64"/>
  <c r="F57" i="61"/>
  <c r="AF57" i="62"/>
  <c r="AF57" i="65"/>
  <c r="AL57" i="64"/>
  <c r="AL57" i="62"/>
  <c r="AN57" i="61"/>
  <c r="AO58" i="61" s="1"/>
  <c r="AL57" i="65"/>
  <c r="G57" i="61"/>
  <c r="AL57" i="63"/>
  <c r="AG57" i="61"/>
  <c r="AE57" i="62"/>
  <c r="AG57" i="62" s="1"/>
  <c r="AE57" i="64"/>
  <c r="AG57" i="64" s="1"/>
  <c r="AE57" i="65"/>
  <c r="AG57" i="65" s="1"/>
  <c r="AE57" i="63"/>
  <c r="AG57" i="63" s="1"/>
  <c r="AX57" i="63"/>
  <c r="AZ57" i="61"/>
  <c r="AX57" i="64"/>
  <c r="E57" i="61"/>
  <c r="AX57" i="65"/>
  <c r="AX57" i="62"/>
  <c r="T57" i="62"/>
  <c r="T57" i="64"/>
  <c r="T57" i="63"/>
  <c r="V57" i="61"/>
  <c r="C57" i="61"/>
  <c r="T57" i="65"/>
  <c r="U57" i="61"/>
  <c r="S57" i="62"/>
  <c r="U57" i="62" s="1"/>
  <c r="S57" i="65"/>
  <c r="U57" i="65" s="1"/>
  <c r="S57" i="63"/>
  <c r="U57" i="63" s="1"/>
  <c r="S57" i="64"/>
  <c r="U57" i="64" s="1"/>
  <c r="AY57" i="61"/>
  <c r="AW57" i="63"/>
  <c r="AY57" i="63" s="1"/>
  <c r="AW57" i="62"/>
  <c r="AY57" i="62" s="1"/>
  <c r="AW57" i="64"/>
  <c r="AY57" i="64" s="1"/>
  <c r="AW57" i="65"/>
  <c r="AY57" i="65" s="1"/>
  <c r="Y57" i="65"/>
  <c r="AA57" i="65" s="1"/>
  <c r="Y57" i="62"/>
  <c r="AA57" i="62" s="1"/>
  <c r="Y57" i="63"/>
  <c r="AA57" i="63" s="1"/>
  <c r="Y57" i="64"/>
  <c r="AA57" i="64" s="1"/>
  <c r="AA57" i="61"/>
  <c r="Z57" i="64"/>
  <c r="Z57" i="65"/>
  <c r="D57" i="61"/>
  <c r="Z57" i="62"/>
  <c r="AB57" i="61"/>
  <c r="AC58" i="61" s="1"/>
  <c r="Z57" i="63"/>
  <c r="AQ57" i="62"/>
  <c r="AS57" i="62" s="1"/>
  <c r="AQ57" i="64"/>
  <c r="AS57" i="64" s="1"/>
  <c r="AS57" i="61"/>
  <c r="AQ57" i="65"/>
  <c r="AS57" i="65" s="1"/>
  <c r="AQ57" i="63"/>
  <c r="AS57" i="63" s="1"/>
  <c r="AK57" i="64"/>
  <c r="AM57" i="64" s="1"/>
  <c r="AK57" i="65"/>
  <c r="AM57" i="65" s="1"/>
  <c r="AK57" i="62"/>
  <c r="AM57" i="62" s="1"/>
  <c r="AM57" i="61"/>
  <c r="AK57" i="63"/>
  <c r="AM57" i="63" s="1"/>
  <c r="AN57" i="65" l="1"/>
  <c r="AO58" i="65" s="1"/>
  <c r="G57" i="65"/>
  <c r="AB57" i="65"/>
  <c r="D57" i="65"/>
  <c r="AZ57" i="65"/>
  <c r="BA58" i="65" s="1"/>
  <c r="E57" i="65"/>
  <c r="AH57" i="65"/>
  <c r="F57" i="65"/>
  <c r="V57" i="65"/>
  <c r="C57" i="65"/>
  <c r="AT57" i="65"/>
  <c r="H57" i="65"/>
  <c r="AN57" i="64"/>
  <c r="G57" i="64"/>
  <c r="AT57" i="64"/>
  <c r="AU58" i="64" s="1"/>
  <c r="H57" i="64"/>
  <c r="V57" i="64"/>
  <c r="C57" i="64"/>
  <c r="AB57" i="64"/>
  <c r="AC58" i="64" s="1"/>
  <c r="D57" i="64"/>
  <c r="AZ57" i="64"/>
  <c r="BA58" i="64" s="1"/>
  <c r="E57" i="64"/>
  <c r="AH57" i="64"/>
  <c r="AI58" i="64" s="1"/>
  <c r="F57" i="64"/>
  <c r="AH57" i="63"/>
  <c r="AI58" i="63" s="1"/>
  <c r="F57" i="63"/>
  <c r="AU58" i="61"/>
  <c r="AN57" i="63"/>
  <c r="AO58" i="63" s="1"/>
  <c r="G57" i="63"/>
  <c r="AT57" i="63"/>
  <c r="AU58" i="63" s="1"/>
  <c r="H57" i="63"/>
  <c r="AB57" i="63"/>
  <c r="AC58" i="63" s="1"/>
  <c r="D57" i="63"/>
  <c r="V57" i="63"/>
  <c r="W58" i="63" s="1"/>
  <c r="C57" i="63"/>
  <c r="AZ57" i="63"/>
  <c r="BA58" i="63" s="1"/>
  <c r="E57" i="63"/>
  <c r="V57" i="62"/>
  <c r="W58" i="62" s="1"/>
  <c r="C57" i="62"/>
  <c r="AN57" i="62"/>
  <c r="AO58" i="62" s="1"/>
  <c r="G57" i="62"/>
  <c r="AZ57" i="62"/>
  <c r="BA58" i="62" s="1"/>
  <c r="E57" i="62"/>
  <c r="AO58" i="64"/>
  <c r="AC58" i="65"/>
  <c r="AI58" i="65"/>
  <c r="AH57" i="62"/>
  <c r="AI58" i="62" s="1"/>
  <c r="F57" i="62"/>
  <c r="B57" i="61"/>
  <c r="W58" i="64"/>
  <c r="AB57" i="62"/>
  <c r="AC58" i="62" s="1"/>
  <c r="D57" i="62"/>
  <c r="W58" i="65"/>
  <c r="H57" i="62"/>
  <c r="AT57" i="62"/>
  <c r="AU58" i="62" s="1"/>
  <c r="W58" i="61"/>
  <c r="BA58" i="61"/>
  <c r="AU58" i="65"/>
  <c r="B57" i="65" l="1"/>
  <c r="B57" i="64"/>
  <c r="B57" i="63"/>
  <c r="J57" i="61"/>
  <c r="L57" i="61" s="1"/>
  <c r="I57" i="61"/>
  <c r="B57" i="62"/>
  <c r="J57" i="65" l="1"/>
  <c r="L57" i="65" s="1"/>
  <c r="K58" i="65" s="1"/>
  <c r="I57" i="65"/>
  <c r="I57" i="64"/>
  <c r="J57" i="64"/>
  <c r="L57" i="64" s="1"/>
  <c r="K58" i="64" s="1"/>
  <c r="J57" i="63"/>
  <c r="L57" i="63" s="1"/>
  <c r="K58" i="63" s="1"/>
  <c r="I57" i="63"/>
  <c r="I57" i="62"/>
  <c r="J57" i="62"/>
  <c r="L57" i="62" s="1"/>
  <c r="K58" i="62" s="1"/>
  <c r="M57" i="62" s="1"/>
  <c r="K58" i="61"/>
  <c r="J57" i="69" l="1"/>
  <c r="M57" i="65"/>
  <c r="M57" i="64"/>
  <c r="M57" i="63"/>
  <c r="I57" i="67"/>
  <c r="J58" i="67" s="1"/>
  <c r="K58" i="69"/>
  <c r="AX58" i="61"/>
  <c r="E58" i="69"/>
  <c r="E58" i="67" s="1"/>
  <c r="M57" i="61"/>
  <c r="H58" i="69"/>
  <c r="H58" i="67" s="1"/>
  <c r="S58" i="61"/>
  <c r="AR58" i="61"/>
  <c r="G58" i="69"/>
  <c r="G58" i="67" s="1"/>
  <c r="AK58" i="61"/>
  <c r="AL58" i="61"/>
  <c r="AW58" i="61"/>
  <c r="AF58" i="61"/>
  <c r="F58" i="69"/>
  <c r="F58" i="67" s="1"/>
  <c r="B58" i="69"/>
  <c r="B58" i="67" s="1"/>
  <c r="D58" i="69"/>
  <c r="D58" i="67" s="1"/>
  <c r="Y58" i="61"/>
  <c r="AE58" i="61"/>
  <c r="C58" i="69"/>
  <c r="C58" i="67" s="1"/>
  <c r="AQ58" i="61"/>
  <c r="T58" i="61"/>
  <c r="Z58" i="61"/>
  <c r="H58" i="61" l="1"/>
  <c r="AT58" i="61"/>
  <c r="AR58" i="63"/>
  <c r="AR58" i="62"/>
  <c r="AR58" i="64"/>
  <c r="AR58" i="65"/>
  <c r="S58" i="62"/>
  <c r="U58" i="62" s="1"/>
  <c r="U58" i="61"/>
  <c r="S58" i="64"/>
  <c r="U58" i="64" s="1"/>
  <c r="S58" i="63"/>
  <c r="U58" i="63" s="1"/>
  <c r="S58" i="65"/>
  <c r="U58" i="65" s="1"/>
  <c r="Z58" i="65"/>
  <c r="D58" i="61"/>
  <c r="AB58" i="61"/>
  <c r="Z58" i="64"/>
  <c r="Z58" i="62"/>
  <c r="Z58" i="63"/>
  <c r="AF58" i="63"/>
  <c r="AF58" i="64"/>
  <c r="F58" i="61"/>
  <c r="AF58" i="65"/>
  <c r="AH58" i="61"/>
  <c r="AF58" i="62"/>
  <c r="AL58" i="63"/>
  <c r="AL58" i="64"/>
  <c r="AN58" i="61"/>
  <c r="AL58" i="62"/>
  <c r="G58" i="61"/>
  <c r="AL58" i="65"/>
  <c r="AG58" i="61"/>
  <c r="AE58" i="62"/>
  <c r="AG58" i="62" s="1"/>
  <c r="AE58" i="64"/>
  <c r="AG58" i="64" s="1"/>
  <c r="AE58" i="63"/>
  <c r="AG58" i="63" s="1"/>
  <c r="AE58" i="65"/>
  <c r="AG58" i="65" s="1"/>
  <c r="AK58" i="62"/>
  <c r="AM58" i="62" s="1"/>
  <c r="AK58" i="63"/>
  <c r="AM58" i="63" s="1"/>
  <c r="AK58" i="65"/>
  <c r="AM58" i="65" s="1"/>
  <c r="AK58" i="64"/>
  <c r="AM58" i="64" s="1"/>
  <c r="AM58" i="61"/>
  <c r="T58" i="63"/>
  <c r="V58" i="61"/>
  <c r="T58" i="65"/>
  <c r="T58" i="62"/>
  <c r="C58" i="61"/>
  <c r="T58" i="64"/>
  <c r="AQ58" i="63"/>
  <c r="AS58" i="63" s="1"/>
  <c r="AQ58" i="62"/>
  <c r="AS58" i="62" s="1"/>
  <c r="AQ58" i="65"/>
  <c r="AS58" i="65" s="1"/>
  <c r="AS58" i="61"/>
  <c r="AQ58" i="64"/>
  <c r="AS58" i="64" s="1"/>
  <c r="AW58" i="64"/>
  <c r="AY58" i="64" s="1"/>
  <c r="AW58" i="65"/>
  <c r="AY58" i="65" s="1"/>
  <c r="AW58" i="62"/>
  <c r="AY58" i="62" s="1"/>
  <c r="AY58" i="61"/>
  <c r="AW58" i="63"/>
  <c r="AY58" i="63" s="1"/>
  <c r="AX58" i="63"/>
  <c r="AX58" i="65"/>
  <c r="AX58" i="64"/>
  <c r="E58" i="61"/>
  <c r="AX58" i="62"/>
  <c r="AZ58" i="61"/>
  <c r="Y58" i="64"/>
  <c r="AA58" i="64" s="1"/>
  <c r="Y58" i="63"/>
  <c r="AA58" i="63" s="1"/>
  <c r="Y58" i="62"/>
  <c r="AA58" i="62" s="1"/>
  <c r="AA58" i="61"/>
  <c r="Y58" i="65"/>
  <c r="AA58" i="65" s="1"/>
  <c r="AN58" i="65" l="1"/>
  <c r="G58" i="65"/>
  <c r="V58" i="65"/>
  <c r="C58" i="65"/>
  <c r="AH58" i="65"/>
  <c r="F58" i="65"/>
  <c r="AB58" i="65"/>
  <c r="AC59" i="65" s="1"/>
  <c r="D58" i="65"/>
  <c r="AZ58" i="65"/>
  <c r="BA59" i="65" s="1"/>
  <c r="E58" i="65"/>
  <c r="AT58" i="65"/>
  <c r="H58" i="65"/>
  <c r="AZ58" i="64"/>
  <c r="E58" i="64"/>
  <c r="AB58" i="64"/>
  <c r="AC59" i="64" s="1"/>
  <c r="D58" i="64"/>
  <c r="AN58" i="64"/>
  <c r="G58" i="64"/>
  <c r="V58" i="64"/>
  <c r="W59" i="64" s="1"/>
  <c r="C58" i="64"/>
  <c r="AT58" i="64"/>
  <c r="AU59" i="64" s="1"/>
  <c r="H58" i="64"/>
  <c r="AH58" i="64"/>
  <c r="AI59" i="64" s="1"/>
  <c r="F58" i="64"/>
  <c r="AT58" i="63"/>
  <c r="AU59" i="63" s="1"/>
  <c r="H58" i="63"/>
  <c r="AH58" i="63"/>
  <c r="AI59" i="63" s="1"/>
  <c r="F58" i="63"/>
  <c r="AB58" i="63"/>
  <c r="D58" i="63"/>
  <c r="AZ58" i="63"/>
  <c r="BA59" i="63" s="1"/>
  <c r="E58" i="63"/>
  <c r="V58" i="63"/>
  <c r="W59" i="63" s="1"/>
  <c r="C58" i="63"/>
  <c r="AN58" i="63"/>
  <c r="AO59" i="63" s="1"/>
  <c r="G58" i="63"/>
  <c r="B58" i="61"/>
  <c r="J58" i="61" s="1"/>
  <c r="L58" i="61" s="1"/>
  <c r="K59" i="61" s="1"/>
  <c r="AB58" i="62"/>
  <c r="AC59" i="62" s="1"/>
  <c r="D58" i="62"/>
  <c r="AH58" i="62"/>
  <c r="AI59" i="62" s="1"/>
  <c r="F58" i="62"/>
  <c r="AI59" i="61"/>
  <c r="AC59" i="61"/>
  <c r="AU59" i="65"/>
  <c r="BA59" i="61"/>
  <c r="AO59" i="65"/>
  <c r="AI59" i="65"/>
  <c r="AT58" i="62"/>
  <c r="AU59" i="62" s="1"/>
  <c r="H58" i="62"/>
  <c r="G58" i="62"/>
  <c r="AN58" i="62"/>
  <c r="AO59" i="62" s="1"/>
  <c r="BA59" i="64"/>
  <c r="W59" i="65"/>
  <c r="AO59" i="61"/>
  <c r="AU59" i="61"/>
  <c r="E58" i="62"/>
  <c r="AZ58" i="62"/>
  <c r="BA59" i="62" s="1"/>
  <c r="I58" i="61"/>
  <c r="C58" i="62"/>
  <c r="V58" i="62"/>
  <c r="W59" i="62" s="1"/>
  <c r="W59" i="61"/>
  <c r="AO59" i="64"/>
  <c r="AC59" i="63"/>
  <c r="B58" i="65" l="1"/>
  <c r="B58" i="64"/>
  <c r="B58" i="62"/>
  <c r="J58" i="62" s="1"/>
  <c r="L58" i="62" s="1"/>
  <c r="K59" i="62" s="1"/>
  <c r="B58" i="63"/>
  <c r="M58" i="61"/>
  <c r="J58" i="65" l="1"/>
  <c r="L58" i="65" s="1"/>
  <c r="K59" i="65" s="1"/>
  <c r="I58" i="65"/>
  <c r="I58" i="64"/>
  <c r="J58" i="64"/>
  <c r="L58" i="64" s="1"/>
  <c r="K59" i="64" s="1"/>
  <c r="I58" i="62"/>
  <c r="I58" i="63"/>
  <c r="J58" i="63"/>
  <c r="L58" i="63" s="1"/>
  <c r="K59" i="63" s="1"/>
  <c r="AK59" i="61" s="1"/>
  <c r="H59" i="69"/>
  <c r="H59" i="67" s="1"/>
  <c r="E59" i="69"/>
  <c r="E59" i="67" s="1"/>
  <c r="F59" i="69"/>
  <c r="F59" i="67" s="1"/>
  <c r="M58" i="62"/>
  <c r="M58" i="65" l="1"/>
  <c r="AE59" i="61"/>
  <c r="B59" i="69"/>
  <c r="B59" i="67" s="1"/>
  <c r="C59" i="69"/>
  <c r="C59" i="67" s="1"/>
  <c r="M58" i="64"/>
  <c r="G59" i="69"/>
  <c r="G59" i="67" s="1"/>
  <c r="S59" i="61"/>
  <c r="U59" i="61" s="1"/>
  <c r="AL59" i="61"/>
  <c r="AN59" i="61" s="1"/>
  <c r="AR59" i="61"/>
  <c r="H59" i="61" s="1"/>
  <c r="AF59" i="61"/>
  <c r="AW59" i="61"/>
  <c r="AY59" i="61" s="1"/>
  <c r="J58" i="69"/>
  <c r="M58" i="63"/>
  <c r="Y59" i="61"/>
  <c r="Y59" i="65" s="1"/>
  <c r="AA59" i="65" s="1"/>
  <c r="AQ59" i="61"/>
  <c r="AQ59" i="62" s="1"/>
  <c r="AS59" i="62" s="1"/>
  <c r="AX59" i="61"/>
  <c r="AZ59" i="61" s="1"/>
  <c r="T59" i="61"/>
  <c r="T59" i="64" s="1"/>
  <c r="D59" i="69"/>
  <c r="D59" i="67" s="1"/>
  <c r="Z59" i="61"/>
  <c r="AM59" i="61"/>
  <c r="AK59" i="65"/>
  <c r="AM59" i="65" s="1"/>
  <c r="AK59" i="63"/>
  <c r="AM59" i="63" s="1"/>
  <c r="AK59" i="62"/>
  <c r="AM59" i="62" s="1"/>
  <c r="AK59" i="64"/>
  <c r="AM59" i="64" s="1"/>
  <c r="AE59" i="63"/>
  <c r="AG59" i="63" s="1"/>
  <c r="AE59" i="62"/>
  <c r="AG59" i="62" s="1"/>
  <c r="AG59" i="61"/>
  <c r="AE59" i="65"/>
  <c r="AG59" i="65" s="1"/>
  <c r="AE59" i="64"/>
  <c r="AG59" i="64" s="1"/>
  <c r="AF59" i="64"/>
  <c r="AF59" i="63"/>
  <c r="F59" i="61"/>
  <c r="AF59" i="62"/>
  <c r="AH59" i="61"/>
  <c r="AF59" i="65"/>
  <c r="K59" i="69"/>
  <c r="I58" i="67"/>
  <c r="J59" i="67" s="1"/>
  <c r="AH59" i="65" l="1"/>
  <c r="F59" i="65"/>
  <c r="AW59" i="64"/>
  <c r="AY59" i="64" s="1"/>
  <c r="AW59" i="65"/>
  <c r="AY59" i="65" s="1"/>
  <c r="AW59" i="62"/>
  <c r="AY59" i="62" s="1"/>
  <c r="AL59" i="64"/>
  <c r="AN59" i="64" s="1"/>
  <c r="AO60" i="64" s="1"/>
  <c r="AL59" i="63"/>
  <c r="G59" i="63" s="1"/>
  <c r="AT59" i="61"/>
  <c r="S59" i="65"/>
  <c r="U59" i="65" s="1"/>
  <c r="AW59" i="63"/>
  <c r="AY59" i="63" s="1"/>
  <c r="S59" i="64"/>
  <c r="U59" i="64" s="1"/>
  <c r="S59" i="63"/>
  <c r="U59" i="63" s="1"/>
  <c r="S59" i="62"/>
  <c r="U59" i="62" s="1"/>
  <c r="AH59" i="64"/>
  <c r="AI60" i="64" s="1"/>
  <c r="F59" i="64"/>
  <c r="G59" i="64"/>
  <c r="Y59" i="62"/>
  <c r="AA59" i="62" s="1"/>
  <c r="Y59" i="63"/>
  <c r="AA59" i="63" s="1"/>
  <c r="Y59" i="64"/>
  <c r="AA59" i="64" s="1"/>
  <c r="V59" i="64"/>
  <c r="C59" i="64"/>
  <c r="BA60" i="61"/>
  <c r="G59" i="61"/>
  <c r="T59" i="62"/>
  <c r="C59" i="62" s="1"/>
  <c r="AR59" i="63"/>
  <c r="AT59" i="63" s="1"/>
  <c r="AL59" i="62"/>
  <c r="AN59" i="62" s="1"/>
  <c r="AO60" i="62" s="1"/>
  <c r="AL59" i="65"/>
  <c r="AR59" i="62"/>
  <c r="AT59" i="62" s="1"/>
  <c r="AU60" i="62" s="1"/>
  <c r="AR59" i="64"/>
  <c r="C59" i="61"/>
  <c r="T59" i="65"/>
  <c r="AR59" i="65"/>
  <c r="T59" i="63"/>
  <c r="C59" i="63" s="1"/>
  <c r="AA59" i="61"/>
  <c r="V59" i="61"/>
  <c r="W60" i="61" s="1"/>
  <c r="AN59" i="63"/>
  <c r="AO60" i="63" s="1"/>
  <c r="AX59" i="62"/>
  <c r="AZ59" i="62" s="1"/>
  <c r="BA60" i="62" s="1"/>
  <c r="E59" i="61"/>
  <c r="AQ59" i="65"/>
  <c r="AS59" i="65" s="1"/>
  <c r="AX59" i="64"/>
  <c r="AQ59" i="63"/>
  <c r="AS59" i="63" s="1"/>
  <c r="Z59" i="65"/>
  <c r="AB59" i="61"/>
  <c r="Z59" i="64"/>
  <c r="D59" i="61"/>
  <c r="Z59" i="63"/>
  <c r="Z59" i="62"/>
  <c r="AH59" i="63"/>
  <c r="AI60" i="63" s="1"/>
  <c r="F59" i="63"/>
  <c r="AQ59" i="64"/>
  <c r="AS59" i="64" s="1"/>
  <c r="AX59" i="63"/>
  <c r="AI60" i="61"/>
  <c r="AX59" i="65"/>
  <c r="AS59" i="61"/>
  <c r="AU60" i="61" s="1"/>
  <c r="AH59" i="62"/>
  <c r="AI60" i="62" s="1"/>
  <c r="F59" i="62"/>
  <c r="V59" i="62"/>
  <c r="E59" i="62"/>
  <c r="AO60" i="61"/>
  <c r="AI60" i="65"/>
  <c r="AT59" i="65" l="1"/>
  <c r="H59" i="65"/>
  <c r="V59" i="65"/>
  <c r="C59" i="65"/>
  <c r="AZ59" i="65"/>
  <c r="BA60" i="65" s="1"/>
  <c r="E59" i="65"/>
  <c r="AB59" i="65"/>
  <c r="AC60" i="65" s="1"/>
  <c r="D59" i="65"/>
  <c r="AN59" i="65"/>
  <c r="AO60" i="65" s="1"/>
  <c r="G59" i="65"/>
  <c r="AU60" i="63"/>
  <c r="H59" i="62"/>
  <c r="W60" i="65"/>
  <c r="W60" i="62"/>
  <c r="AC60" i="61"/>
  <c r="H59" i="63"/>
  <c r="AB59" i="64"/>
  <c r="AC60" i="64" s="1"/>
  <c r="D59" i="64"/>
  <c r="AT59" i="64"/>
  <c r="AU60" i="64" s="1"/>
  <c r="H59" i="64"/>
  <c r="G59" i="62"/>
  <c r="V59" i="63"/>
  <c r="W60" i="63" s="1"/>
  <c r="W60" i="64"/>
  <c r="AZ59" i="64"/>
  <c r="BA60" i="64" s="1"/>
  <c r="E59" i="64"/>
  <c r="B59" i="61"/>
  <c r="I59" i="61" s="1"/>
  <c r="AU60" i="65"/>
  <c r="AZ59" i="63"/>
  <c r="BA60" i="63" s="1"/>
  <c r="E59" i="63"/>
  <c r="AB59" i="62"/>
  <c r="AC60" i="62" s="1"/>
  <c r="D59" i="62"/>
  <c r="AB59" i="63"/>
  <c r="AC60" i="63" s="1"/>
  <c r="D59" i="63"/>
  <c r="B59" i="64" l="1"/>
  <c r="B59" i="65"/>
  <c r="J59" i="61"/>
  <c r="L59" i="61" s="1"/>
  <c r="K60" i="61" s="1"/>
  <c r="M59" i="61" s="1"/>
  <c r="B59" i="62"/>
  <c r="I59" i="62" s="1"/>
  <c r="B59" i="63"/>
  <c r="J59" i="63" s="1"/>
  <c r="L59" i="63" s="1"/>
  <c r="K60" i="63" s="1"/>
  <c r="J59" i="64"/>
  <c r="L59" i="64" s="1"/>
  <c r="K60" i="64" s="1"/>
  <c r="I59" i="64"/>
  <c r="J59" i="65" l="1"/>
  <c r="L59" i="65" s="1"/>
  <c r="K60" i="65" s="1"/>
  <c r="I59" i="65"/>
  <c r="J59" i="62"/>
  <c r="L59" i="62" s="1"/>
  <c r="K60" i="62" s="1"/>
  <c r="S60" i="61" s="1"/>
  <c r="I59" i="63"/>
  <c r="M59" i="64"/>
  <c r="M59" i="63"/>
  <c r="M59" i="65" l="1"/>
  <c r="S60" i="65"/>
  <c r="U60" i="65" s="1"/>
  <c r="S60" i="62"/>
  <c r="U60" i="62" s="1"/>
  <c r="S60" i="63"/>
  <c r="U60" i="63" s="1"/>
  <c r="S60" i="64"/>
  <c r="U60" i="64" s="1"/>
  <c r="U60" i="61"/>
  <c r="Y60" i="61"/>
  <c r="AX60" i="61"/>
  <c r="AX60" i="63" s="1"/>
  <c r="AZ60" i="63" s="1"/>
  <c r="D60" i="69"/>
  <c r="D60" i="67" s="1"/>
  <c r="M59" i="62"/>
  <c r="AF60" i="61"/>
  <c r="AF60" i="65" s="1"/>
  <c r="E60" i="69"/>
  <c r="E60" i="67" s="1"/>
  <c r="F60" i="69"/>
  <c r="F60" i="67" s="1"/>
  <c r="B60" i="69"/>
  <c r="B60" i="67" s="1"/>
  <c r="H60" i="69"/>
  <c r="H60" i="67" s="1"/>
  <c r="C60" i="69"/>
  <c r="C60" i="67" s="1"/>
  <c r="J59" i="69"/>
  <c r="K60" i="69" s="1"/>
  <c r="AQ60" i="61"/>
  <c r="AS60" i="61" s="1"/>
  <c r="AE60" i="61"/>
  <c r="G60" i="69"/>
  <c r="G60" i="67" s="1"/>
  <c r="AL60" i="61"/>
  <c r="AL60" i="64" s="1"/>
  <c r="G60" i="64" s="1"/>
  <c r="AW60" i="61"/>
  <c r="T60" i="61"/>
  <c r="T60" i="63" s="1"/>
  <c r="V60" i="63" s="1"/>
  <c r="W61" i="63" s="1"/>
  <c r="AK60" i="61"/>
  <c r="AR60" i="61"/>
  <c r="Z60" i="61"/>
  <c r="AQ60" i="64"/>
  <c r="AS60" i="64" s="1"/>
  <c r="AF60" i="64"/>
  <c r="T60" i="62"/>
  <c r="V60" i="62" s="1"/>
  <c r="W61" i="62" s="1"/>
  <c r="AE60" i="62"/>
  <c r="AG60" i="62" s="1"/>
  <c r="AQ60" i="63"/>
  <c r="AS60" i="63" s="1"/>
  <c r="AQ60" i="62"/>
  <c r="AS60" i="62" s="1"/>
  <c r="Y60" i="62"/>
  <c r="AA60" i="62" s="1"/>
  <c r="I59" i="67" l="1"/>
  <c r="J60" i="67" s="1"/>
  <c r="AH60" i="65"/>
  <c r="F60" i="65"/>
  <c r="AF60" i="63"/>
  <c r="AL60" i="65"/>
  <c r="AN60" i="64"/>
  <c r="AN60" i="61"/>
  <c r="BA61" i="63"/>
  <c r="AX60" i="64"/>
  <c r="Y60" i="64"/>
  <c r="AA60" i="64" s="1"/>
  <c r="Y60" i="65"/>
  <c r="AA60" i="65" s="1"/>
  <c r="AL60" i="63"/>
  <c r="E60" i="61"/>
  <c r="AW60" i="64"/>
  <c r="AY60" i="64" s="1"/>
  <c r="AW60" i="65"/>
  <c r="AY60" i="65" s="1"/>
  <c r="AW60" i="62"/>
  <c r="AY60" i="62" s="1"/>
  <c r="AW60" i="63"/>
  <c r="AY60" i="63" s="1"/>
  <c r="AY60" i="61"/>
  <c r="H60" i="61"/>
  <c r="AR60" i="65"/>
  <c r="AR60" i="64"/>
  <c r="AR60" i="63"/>
  <c r="AR60" i="62"/>
  <c r="AT60" i="61"/>
  <c r="AU61" i="61" s="1"/>
  <c r="AK60" i="65"/>
  <c r="AM60" i="65" s="1"/>
  <c r="AK60" i="63"/>
  <c r="AM60" i="63" s="1"/>
  <c r="AK60" i="62"/>
  <c r="AM60" i="62" s="1"/>
  <c r="AM60" i="61"/>
  <c r="AO61" i="61" s="1"/>
  <c r="AK60" i="64"/>
  <c r="AM60" i="64" s="1"/>
  <c r="AA60" i="61"/>
  <c r="Y60" i="63"/>
  <c r="AA60" i="63" s="1"/>
  <c r="T60" i="65"/>
  <c r="T60" i="64"/>
  <c r="C60" i="61"/>
  <c r="E60" i="63"/>
  <c r="AX60" i="62"/>
  <c r="AZ60" i="61"/>
  <c r="AX60" i="65"/>
  <c r="AQ60" i="65"/>
  <c r="AS60" i="65" s="1"/>
  <c r="G60" i="61"/>
  <c r="V60" i="61"/>
  <c r="W61" i="61" s="1"/>
  <c r="AL60" i="62"/>
  <c r="AE60" i="64"/>
  <c r="AG60" i="64" s="1"/>
  <c r="AE60" i="65"/>
  <c r="AG60" i="65" s="1"/>
  <c r="AI61" i="65" s="1"/>
  <c r="AG60" i="61"/>
  <c r="AE60" i="63"/>
  <c r="AG60" i="63" s="1"/>
  <c r="AH60" i="61"/>
  <c r="AI61" i="61" s="1"/>
  <c r="F60" i="61"/>
  <c r="AF60" i="62"/>
  <c r="Z60" i="64"/>
  <c r="Z60" i="63"/>
  <c r="AB60" i="61"/>
  <c r="Z60" i="65"/>
  <c r="Z60" i="62"/>
  <c r="D60" i="61"/>
  <c r="C60" i="62"/>
  <c r="C60" i="63"/>
  <c r="AZ60" i="64"/>
  <c r="E60" i="64"/>
  <c r="AH60" i="64"/>
  <c r="F60" i="64"/>
  <c r="BA61" i="64" l="1"/>
  <c r="AT60" i="65"/>
  <c r="AU61" i="65" s="1"/>
  <c r="H60" i="65"/>
  <c r="AB60" i="65"/>
  <c r="AC61" i="65" s="1"/>
  <c r="D60" i="65"/>
  <c r="AN60" i="65"/>
  <c r="AO61" i="65" s="1"/>
  <c r="G60" i="65"/>
  <c r="F60" i="63"/>
  <c r="AH60" i="63"/>
  <c r="AI61" i="63" s="1"/>
  <c r="V60" i="65"/>
  <c r="W61" i="65" s="1"/>
  <c r="C60" i="65"/>
  <c r="B60" i="65" s="1"/>
  <c r="AZ60" i="65"/>
  <c r="BA61" i="65" s="1"/>
  <c r="E60" i="65"/>
  <c r="AO61" i="64"/>
  <c r="G60" i="62"/>
  <c r="AN60" i="62"/>
  <c r="AO61" i="62" s="1"/>
  <c r="D60" i="62"/>
  <c r="B60" i="62" s="1"/>
  <c r="I60" i="62" s="1"/>
  <c r="AB60" i="62"/>
  <c r="AC61" i="62" s="1"/>
  <c r="F60" i="62"/>
  <c r="AH60" i="62"/>
  <c r="AI61" i="62" s="1"/>
  <c r="V60" i="64"/>
  <c r="W61" i="64" s="1"/>
  <c r="C60" i="64"/>
  <c r="B60" i="61"/>
  <c r="AT60" i="62"/>
  <c r="AU61" i="62" s="1"/>
  <c r="H60" i="62"/>
  <c r="AN60" i="63"/>
  <c r="AO61" i="63" s="1"/>
  <c r="G60" i="63"/>
  <c r="AI61" i="64"/>
  <c r="D60" i="63"/>
  <c r="AB60" i="63"/>
  <c r="AC61" i="63" s="1"/>
  <c r="AC61" i="61"/>
  <c r="AT60" i="63"/>
  <c r="AU61" i="63" s="1"/>
  <c r="H60" i="63"/>
  <c r="AZ60" i="62"/>
  <c r="BA61" i="62" s="1"/>
  <c r="E60" i="62"/>
  <c r="AB60" i="64"/>
  <c r="AC61" i="64" s="1"/>
  <c r="D60" i="64"/>
  <c r="BA61" i="61"/>
  <c r="AT60" i="64"/>
  <c r="AU61" i="64" s="1"/>
  <c r="H60" i="64"/>
  <c r="B60" i="63" l="1"/>
  <c r="B60" i="64"/>
  <c r="J60" i="64" s="1"/>
  <c r="L60" i="64" s="1"/>
  <c r="K61" i="64" s="1"/>
  <c r="Y61" i="61" s="1"/>
  <c r="J60" i="65"/>
  <c r="L60" i="65" s="1"/>
  <c r="K61" i="65" s="1"/>
  <c r="I60" i="65"/>
  <c r="I60" i="64"/>
  <c r="I60" i="63"/>
  <c r="J60" i="63"/>
  <c r="L60" i="63" s="1"/>
  <c r="K61" i="63" s="1"/>
  <c r="J60" i="62"/>
  <c r="L60" i="62" s="1"/>
  <c r="K61" i="62" s="1"/>
  <c r="M60" i="62" s="1"/>
  <c r="J60" i="61"/>
  <c r="L60" i="61" s="1"/>
  <c r="K61" i="61" s="1"/>
  <c r="I60" i="61"/>
  <c r="M60" i="63"/>
  <c r="M60" i="61"/>
  <c r="AW61" i="61" l="1"/>
  <c r="AR61" i="61"/>
  <c r="B61" i="69"/>
  <c r="B61" i="67" s="1"/>
  <c r="D61" i="69"/>
  <c r="D61" i="67" s="1"/>
  <c r="AQ61" i="61"/>
  <c r="M60" i="65"/>
  <c r="C61" i="69"/>
  <c r="C61" i="67" s="1"/>
  <c r="AL61" i="61"/>
  <c r="AX61" i="61"/>
  <c r="F61" i="69"/>
  <c r="F61" i="67" s="1"/>
  <c r="AF61" i="61"/>
  <c r="AH61" i="61" s="1"/>
  <c r="J60" i="69"/>
  <c r="I60" i="67" s="1"/>
  <c r="J61" i="67" s="1"/>
  <c r="M60" i="64"/>
  <c r="AE61" i="61"/>
  <c r="AE61" i="63" s="1"/>
  <c r="AG61" i="63" s="1"/>
  <c r="E61" i="69"/>
  <c r="E61" i="67" s="1"/>
  <c r="AK61" i="61"/>
  <c r="H61" i="69"/>
  <c r="H61" i="67" s="1"/>
  <c r="S61" i="61"/>
  <c r="S61" i="65" s="1"/>
  <c r="U61" i="65" s="1"/>
  <c r="T61" i="61"/>
  <c r="V61" i="61" s="1"/>
  <c r="Z61" i="61"/>
  <c r="Z61" i="64" s="1"/>
  <c r="G61" i="69"/>
  <c r="G61" i="67" s="1"/>
  <c r="AZ61" i="61"/>
  <c r="E61" i="61"/>
  <c r="AX61" i="63"/>
  <c r="AX61" i="62"/>
  <c r="AX61" i="64"/>
  <c r="AX61" i="65"/>
  <c r="AR61" i="65"/>
  <c r="H61" i="61"/>
  <c r="AR61" i="64"/>
  <c r="AT61" i="61"/>
  <c r="AR61" i="63"/>
  <c r="AR61" i="62"/>
  <c r="T61" i="62"/>
  <c r="T61" i="63"/>
  <c r="AF61" i="62"/>
  <c r="F61" i="61"/>
  <c r="S61" i="63"/>
  <c r="U61" i="63" s="1"/>
  <c r="S61" i="64"/>
  <c r="U61" i="64" s="1"/>
  <c r="AS61" i="61"/>
  <c r="AQ61" i="65"/>
  <c r="AS61" i="65" s="1"/>
  <c r="AQ61" i="63"/>
  <c r="AS61" i="63" s="1"/>
  <c r="AQ61" i="64"/>
  <c r="AS61" i="64" s="1"/>
  <c r="AQ61" i="62"/>
  <c r="AS61" i="62" s="1"/>
  <c r="K61" i="69"/>
  <c r="AW61" i="63"/>
  <c r="AY61" i="63" s="1"/>
  <c r="AW61" i="64"/>
  <c r="AY61" i="64" s="1"/>
  <c r="AY61" i="61"/>
  <c r="AW61" i="65"/>
  <c r="AY61" i="65" s="1"/>
  <c r="AW61" i="62"/>
  <c r="AY61" i="62" s="1"/>
  <c r="AA61" i="61"/>
  <c r="Y61" i="62"/>
  <c r="AA61" i="62" s="1"/>
  <c r="Y61" i="63"/>
  <c r="AA61" i="63" s="1"/>
  <c r="Y61" i="65"/>
  <c r="AA61" i="65" s="1"/>
  <c r="Y61" i="64"/>
  <c r="AA61" i="64" s="1"/>
  <c r="G61" i="61"/>
  <c r="AL61" i="63"/>
  <c r="AN61" i="61"/>
  <c r="AL61" i="64"/>
  <c r="AL61" i="62"/>
  <c r="AL61" i="65"/>
  <c r="AK61" i="63"/>
  <c r="AM61" i="63" s="1"/>
  <c r="AM61" i="61"/>
  <c r="AK61" i="62"/>
  <c r="AM61" i="62" s="1"/>
  <c r="AK61" i="64"/>
  <c r="AM61" i="64" s="1"/>
  <c r="AK61" i="65"/>
  <c r="AM61" i="65" s="1"/>
  <c r="T61" i="65" l="1"/>
  <c r="AF61" i="64"/>
  <c r="T61" i="64"/>
  <c r="AF61" i="65"/>
  <c r="U61" i="61"/>
  <c r="AF61" i="63"/>
  <c r="F61" i="63" s="1"/>
  <c r="C61" i="61"/>
  <c r="B61" i="61" s="1"/>
  <c r="AT61" i="65"/>
  <c r="H61" i="65"/>
  <c r="AZ61" i="65"/>
  <c r="E61" i="65"/>
  <c r="S61" i="62"/>
  <c r="U61" i="62" s="1"/>
  <c r="Z61" i="62"/>
  <c r="AN61" i="65"/>
  <c r="AO62" i="65" s="1"/>
  <c r="G61" i="65"/>
  <c r="D61" i="61"/>
  <c r="AG61" i="61"/>
  <c r="AI62" i="61" s="1"/>
  <c r="AB61" i="61"/>
  <c r="AC62" i="61" s="1"/>
  <c r="AE61" i="65"/>
  <c r="AG61" i="65" s="1"/>
  <c r="Z61" i="63"/>
  <c r="AB61" i="63" s="1"/>
  <c r="AC62" i="63" s="1"/>
  <c r="AE61" i="62"/>
  <c r="AG61" i="62" s="1"/>
  <c r="Z61" i="65"/>
  <c r="AE61" i="64"/>
  <c r="AG61" i="64" s="1"/>
  <c r="AB61" i="64"/>
  <c r="AC62" i="64" s="1"/>
  <c r="D61" i="64"/>
  <c r="AH61" i="64"/>
  <c r="F61" i="64"/>
  <c r="AT61" i="64"/>
  <c r="H61" i="64"/>
  <c r="V61" i="64"/>
  <c r="W62" i="64" s="1"/>
  <c r="C61" i="64"/>
  <c r="AN61" i="64"/>
  <c r="AO62" i="64" s="1"/>
  <c r="G61" i="64"/>
  <c r="AZ61" i="64"/>
  <c r="BA62" i="64" s="1"/>
  <c r="E61" i="64"/>
  <c r="AN61" i="63"/>
  <c r="G61" i="63"/>
  <c r="AH61" i="63"/>
  <c r="AI62" i="63" s="1"/>
  <c r="AZ61" i="63"/>
  <c r="BA62" i="63" s="1"/>
  <c r="E61" i="63"/>
  <c r="AU62" i="65"/>
  <c r="D61" i="63"/>
  <c r="AT61" i="63"/>
  <c r="AU62" i="63" s="1"/>
  <c r="H61" i="63"/>
  <c r="V61" i="63"/>
  <c r="W62" i="63" s="1"/>
  <c r="C61" i="63"/>
  <c r="AO62" i="63"/>
  <c r="W62" i="61"/>
  <c r="AT61" i="62"/>
  <c r="AU62" i="62" s="1"/>
  <c r="H61" i="62"/>
  <c r="AZ61" i="62"/>
  <c r="BA62" i="62" s="1"/>
  <c r="E61" i="62"/>
  <c r="BA62" i="65"/>
  <c r="AB61" i="62"/>
  <c r="AC62" i="62" s="1"/>
  <c r="D61" i="62"/>
  <c r="AH61" i="62"/>
  <c r="AI62" i="62" s="1"/>
  <c r="F61" i="62"/>
  <c r="AU62" i="61"/>
  <c r="V61" i="62"/>
  <c r="W62" i="62" s="1"/>
  <c r="C61" i="62"/>
  <c r="AN61" i="62"/>
  <c r="AO62" i="62" s="1"/>
  <c r="G61" i="62"/>
  <c r="AO62" i="61"/>
  <c r="AU62" i="64"/>
  <c r="BA62" i="61"/>
  <c r="AI62" i="64" l="1"/>
  <c r="B61" i="64"/>
  <c r="J61" i="64" s="1"/>
  <c r="L61" i="64" s="1"/>
  <c r="K62" i="64" s="1"/>
  <c r="AB61" i="65"/>
  <c r="AC62" i="65" s="1"/>
  <c r="D61" i="65"/>
  <c r="AH61" i="65"/>
  <c r="AI62" i="65" s="1"/>
  <c r="F61" i="65"/>
  <c r="V61" i="65"/>
  <c r="W62" i="65" s="1"/>
  <c r="C61" i="65"/>
  <c r="I61" i="64"/>
  <c r="B61" i="63"/>
  <c r="J61" i="61"/>
  <c r="L61" i="61" s="1"/>
  <c r="I61" i="61"/>
  <c r="B61" i="62"/>
  <c r="B61" i="65" l="1"/>
  <c r="M61" i="64"/>
  <c r="J61" i="63"/>
  <c r="L61" i="63" s="1"/>
  <c r="K62" i="63" s="1"/>
  <c r="I61" i="63"/>
  <c r="I61" i="62"/>
  <c r="J61" i="62"/>
  <c r="L61" i="62" s="1"/>
  <c r="K62" i="62" s="1"/>
  <c r="K62" i="61"/>
  <c r="I61" i="65" l="1"/>
  <c r="J61" i="65"/>
  <c r="L61" i="65" s="1"/>
  <c r="K62" i="65" s="1"/>
  <c r="AK62" i="61" s="1"/>
  <c r="M61" i="63"/>
  <c r="M61" i="61"/>
  <c r="J61" i="69"/>
  <c r="M61" i="62"/>
  <c r="AF62" i="61" l="1"/>
  <c r="AL62" i="61"/>
  <c r="AL62" i="64" s="1"/>
  <c r="AR62" i="61"/>
  <c r="AQ62" i="61"/>
  <c r="AS62" i="61" s="1"/>
  <c r="C62" i="69"/>
  <c r="C62" i="67" s="1"/>
  <c r="F62" i="69"/>
  <c r="F62" i="67" s="1"/>
  <c r="B62" i="69"/>
  <c r="B62" i="67" s="1"/>
  <c r="Z62" i="61"/>
  <c r="Z62" i="63" s="1"/>
  <c r="S62" i="61"/>
  <c r="G62" i="69"/>
  <c r="G62" i="67" s="1"/>
  <c r="E62" i="69"/>
  <c r="E62" i="67" s="1"/>
  <c r="H62" i="69"/>
  <c r="H62" i="67" s="1"/>
  <c r="AX62" i="61"/>
  <c r="Y62" i="61"/>
  <c r="Y62" i="63" s="1"/>
  <c r="AA62" i="63" s="1"/>
  <c r="AE62" i="61"/>
  <c r="AE62" i="62" s="1"/>
  <c r="AG62" i="62" s="1"/>
  <c r="AW62" i="61"/>
  <c r="AW62" i="65" s="1"/>
  <c r="AY62" i="65" s="1"/>
  <c r="M61" i="65"/>
  <c r="T62" i="61"/>
  <c r="D62" i="69"/>
  <c r="D62" i="67" s="1"/>
  <c r="AR62" i="62"/>
  <c r="AR62" i="65"/>
  <c r="AT62" i="61"/>
  <c r="H62" i="61"/>
  <c r="AR62" i="63"/>
  <c r="AR62" i="64"/>
  <c r="AM62" i="61"/>
  <c r="AK62" i="64"/>
  <c r="AM62" i="64" s="1"/>
  <c r="AK62" i="62"/>
  <c r="AM62" i="62" s="1"/>
  <c r="AK62" i="63"/>
  <c r="AM62" i="63" s="1"/>
  <c r="AK62" i="65"/>
  <c r="AM62" i="65" s="1"/>
  <c r="I61" i="67"/>
  <c r="J62" i="67" s="1"/>
  <c r="K62" i="69"/>
  <c r="T62" i="62"/>
  <c r="T62" i="63"/>
  <c r="C62" i="61"/>
  <c r="V62" i="61"/>
  <c r="T62" i="65"/>
  <c r="T62" i="64"/>
  <c r="AQ62" i="65"/>
  <c r="AS62" i="65" s="1"/>
  <c r="AQ62" i="62"/>
  <c r="AS62" i="62" s="1"/>
  <c r="AQ62" i="63"/>
  <c r="AS62" i="63" s="1"/>
  <c r="AF62" i="64"/>
  <c r="AF62" i="65"/>
  <c r="F62" i="61"/>
  <c r="AF62" i="63"/>
  <c r="AH62" i="61"/>
  <c r="AF62" i="62"/>
  <c r="AL62" i="65"/>
  <c r="G62" i="61"/>
  <c r="AN62" i="61"/>
  <c r="AL62" i="62"/>
  <c r="S62" i="64"/>
  <c r="U62" i="64" s="1"/>
  <c r="S62" i="62"/>
  <c r="U62" i="62" s="1"/>
  <c r="S62" i="63"/>
  <c r="U62" i="63" s="1"/>
  <c r="U62" i="61"/>
  <c r="S62" i="65"/>
  <c r="U62" i="65" s="1"/>
  <c r="AW62" i="62"/>
  <c r="AY62" i="62" s="1"/>
  <c r="AX62" i="65"/>
  <c r="E62" i="61"/>
  <c r="AX62" i="64"/>
  <c r="AX62" i="62"/>
  <c r="AX62" i="63"/>
  <c r="AZ62" i="61"/>
  <c r="Y62" i="65"/>
  <c r="AA62" i="65" s="1"/>
  <c r="Y62" i="64"/>
  <c r="AA62" i="64" s="1"/>
  <c r="AA62" i="61"/>
  <c r="AE62" i="63"/>
  <c r="AG62" i="63" s="1"/>
  <c r="AE62" i="64"/>
  <c r="AG62" i="64" s="1"/>
  <c r="AE62" i="65" l="1"/>
  <c r="AG62" i="65" s="1"/>
  <c r="AW62" i="64"/>
  <c r="AY62" i="64" s="1"/>
  <c r="Z62" i="64"/>
  <c r="AH62" i="65"/>
  <c r="F62" i="65"/>
  <c r="V62" i="65"/>
  <c r="C62" i="65"/>
  <c r="AT62" i="65"/>
  <c r="H62" i="65"/>
  <c r="AG62" i="61"/>
  <c r="AY62" i="61"/>
  <c r="D62" i="61"/>
  <c r="AL62" i="63"/>
  <c r="AW62" i="63"/>
  <c r="AY62" i="63" s="1"/>
  <c r="Z62" i="62"/>
  <c r="D62" i="62" s="1"/>
  <c r="Y62" i="62"/>
  <c r="AA62" i="62" s="1"/>
  <c r="AB62" i="61"/>
  <c r="AC63" i="61" s="1"/>
  <c r="AQ62" i="64"/>
  <c r="AS62" i="64" s="1"/>
  <c r="AN62" i="65"/>
  <c r="G62" i="65"/>
  <c r="Z62" i="65"/>
  <c r="AZ62" i="65"/>
  <c r="E62" i="65"/>
  <c r="AN62" i="64"/>
  <c r="G62" i="64"/>
  <c r="AT62" i="64"/>
  <c r="AU63" i="64" s="1"/>
  <c r="H62" i="64"/>
  <c r="AZ62" i="64"/>
  <c r="E62" i="64"/>
  <c r="V62" i="64"/>
  <c r="W63" i="64" s="1"/>
  <c r="C62" i="64"/>
  <c r="BA63" i="61"/>
  <c r="AB62" i="64"/>
  <c r="AC63" i="64" s="1"/>
  <c r="D62" i="64"/>
  <c r="AH62" i="64"/>
  <c r="F62" i="64"/>
  <c r="AZ62" i="63"/>
  <c r="E62" i="63"/>
  <c r="AN62" i="63"/>
  <c r="AO63" i="63" s="1"/>
  <c r="G62" i="63"/>
  <c r="BA63" i="65"/>
  <c r="AO63" i="65"/>
  <c r="B62" i="61"/>
  <c r="J62" i="61" s="1"/>
  <c r="L62" i="61" s="1"/>
  <c r="V62" i="63"/>
  <c r="W63" i="63" s="1"/>
  <c r="C62" i="63"/>
  <c r="AB62" i="63"/>
  <c r="AC63" i="63" s="1"/>
  <c r="D62" i="63"/>
  <c r="AT62" i="63"/>
  <c r="AU63" i="63" s="1"/>
  <c r="H62" i="63"/>
  <c r="BA63" i="64"/>
  <c r="AH62" i="63"/>
  <c r="AI63" i="63" s="1"/>
  <c r="F62" i="63"/>
  <c r="AZ62" i="62"/>
  <c r="BA63" i="62" s="1"/>
  <c r="E62" i="62"/>
  <c r="AI63" i="61"/>
  <c r="V62" i="62"/>
  <c r="W63" i="62" s="1"/>
  <c r="C62" i="62"/>
  <c r="AN62" i="62"/>
  <c r="AO63" i="62" s="1"/>
  <c r="G62" i="62"/>
  <c r="AO63" i="61"/>
  <c r="AU63" i="61"/>
  <c r="AI63" i="65"/>
  <c r="W63" i="65"/>
  <c r="AU63" i="65"/>
  <c r="AB62" i="62"/>
  <c r="AO63" i="64"/>
  <c r="AH62" i="62"/>
  <c r="AI63" i="62" s="1"/>
  <c r="F62" i="62"/>
  <c r="AI63" i="64"/>
  <c r="W63" i="61"/>
  <c r="AT62" i="62"/>
  <c r="AU63" i="62" s="1"/>
  <c r="H62" i="62"/>
  <c r="AB62" i="65" l="1"/>
  <c r="AC63" i="65" s="1"/>
  <c r="D62" i="65"/>
  <c r="B62" i="65" s="1"/>
  <c r="BA63" i="63"/>
  <c r="B62" i="64"/>
  <c r="AC63" i="62"/>
  <c r="I62" i="64"/>
  <c r="J62" i="64"/>
  <c r="L62" i="64" s="1"/>
  <c r="K63" i="64" s="1"/>
  <c r="I62" i="61"/>
  <c r="B62" i="63"/>
  <c r="B62" i="62"/>
  <c r="K63" i="61"/>
  <c r="I62" i="65" l="1"/>
  <c r="J62" i="65"/>
  <c r="L62" i="65" s="1"/>
  <c r="K63" i="65" s="1"/>
  <c r="M62" i="64"/>
  <c r="J62" i="63"/>
  <c r="L62" i="63" s="1"/>
  <c r="K63" i="63" s="1"/>
  <c r="I62" i="63"/>
  <c r="M62" i="61"/>
  <c r="J62" i="62"/>
  <c r="L62" i="62" s="1"/>
  <c r="I62" i="62"/>
  <c r="M62" i="65" l="1"/>
  <c r="M62" i="63"/>
  <c r="K63" i="62"/>
  <c r="J62" i="69"/>
  <c r="I62" i="67" l="1"/>
  <c r="J63" i="67" s="1"/>
  <c r="K63" i="69"/>
  <c r="M62" i="62"/>
  <c r="B63" i="69"/>
  <c r="B63" i="67" s="1"/>
  <c r="AQ63" i="61"/>
  <c r="Y63" i="61"/>
  <c r="G63" i="69"/>
  <c r="G63" i="67" s="1"/>
  <c r="F63" i="69"/>
  <c r="F63" i="67" s="1"/>
  <c r="S63" i="61"/>
  <c r="AW63" i="61"/>
  <c r="E63" i="69"/>
  <c r="E63" i="67" s="1"/>
  <c r="AF63" i="61"/>
  <c r="T63" i="61"/>
  <c r="Z63" i="61"/>
  <c r="D63" i="69"/>
  <c r="D63" i="67" s="1"/>
  <c r="C63" i="69"/>
  <c r="C63" i="67" s="1"/>
  <c r="H63" i="69"/>
  <c r="H63" i="67" s="1"/>
  <c r="AR63" i="61"/>
  <c r="AK63" i="61"/>
  <c r="AX63" i="61"/>
  <c r="AL63" i="61"/>
  <c r="AE63" i="61"/>
  <c r="Z63" i="65" l="1"/>
  <c r="AB63" i="61"/>
  <c r="Z63" i="63"/>
  <c r="Z63" i="62"/>
  <c r="Z63" i="64"/>
  <c r="D63" i="61"/>
  <c r="C63" i="61"/>
  <c r="T63" i="65"/>
  <c r="T63" i="63"/>
  <c r="V63" i="61"/>
  <c r="T63" i="64"/>
  <c r="T63" i="62"/>
  <c r="AK63" i="62"/>
  <c r="AM63" i="62" s="1"/>
  <c r="AM63" i="61"/>
  <c r="AK63" i="64"/>
  <c r="AM63" i="64" s="1"/>
  <c r="AK63" i="65"/>
  <c r="AM63" i="65" s="1"/>
  <c r="AK63" i="63"/>
  <c r="AM63" i="63" s="1"/>
  <c r="Y63" i="63"/>
  <c r="AA63" i="63" s="1"/>
  <c r="AA63" i="61"/>
  <c r="Y63" i="62"/>
  <c r="AA63" i="62" s="1"/>
  <c r="Y63" i="65"/>
  <c r="AA63" i="65" s="1"/>
  <c r="Y63" i="64"/>
  <c r="AA63" i="64" s="1"/>
  <c r="AX63" i="65"/>
  <c r="AZ63" i="61"/>
  <c r="AX63" i="63"/>
  <c r="AX63" i="64"/>
  <c r="E63" i="61"/>
  <c r="AX63" i="62"/>
  <c r="S63" i="63"/>
  <c r="U63" i="63" s="1"/>
  <c r="S63" i="64"/>
  <c r="U63" i="64" s="1"/>
  <c r="S63" i="62"/>
  <c r="U63" i="62" s="1"/>
  <c r="S63" i="65"/>
  <c r="U63" i="65" s="1"/>
  <c r="U63" i="61"/>
  <c r="AE63" i="65"/>
  <c r="AG63" i="65" s="1"/>
  <c r="AE63" i="63"/>
  <c r="AG63" i="63" s="1"/>
  <c r="AE63" i="62"/>
  <c r="AG63" i="62" s="1"/>
  <c r="AE63" i="64"/>
  <c r="AG63" i="64" s="1"/>
  <c r="AG63" i="61"/>
  <c r="AL63" i="63"/>
  <c r="AL63" i="64"/>
  <c r="G63" i="61"/>
  <c r="AL63" i="65"/>
  <c r="AN63" i="61"/>
  <c r="AL63" i="62"/>
  <c r="AS63" i="61"/>
  <c r="AQ63" i="63"/>
  <c r="AS63" i="63" s="1"/>
  <c r="AQ63" i="65"/>
  <c r="AS63" i="65" s="1"/>
  <c r="AQ63" i="64"/>
  <c r="AS63" i="64" s="1"/>
  <c r="AQ63" i="62"/>
  <c r="AS63" i="62" s="1"/>
  <c r="AT63" i="61"/>
  <c r="AR63" i="65"/>
  <c r="H63" i="61"/>
  <c r="AR63" i="62"/>
  <c r="AR63" i="64"/>
  <c r="AR63" i="63"/>
  <c r="AF63" i="63"/>
  <c r="AF63" i="62"/>
  <c r="AF63" i="65"/>
  <c r="AF63" i="64"/>
  <c r="F63" i="61"/>
  <c r="AH63" i="61"/>
  <c r="AW63" i="62"/>
  <c r="AY63" i="62" s="1"/>
  <c r="AW63" i="65"/>
  <c r="AY63" i="65" s="1"/>
  <c r="AW63" i="63"/>
  <c r="AY63" i="63" s="1"/>
  <c r="AW63" i="64"/>
  <c r="AY63" i="64" s="1"/>
  <c r="AY63" i="61"/>
  <c r="AZ63" i="65" l="1"/>
  <c r="E63" i="65"/>
  <c r="B63" i="61"/>
  <c r="V63" i="65"/>
  <c r="C63" i="65"/>
  <c r="AT63" i="65"/>
  <c r="H63" i="65"/>
  <c r="AH63" i="65"/>
  <c r="AI64" i="65" s="1"/>
  <c r="F63" i="65"/>
  <c r="AN63" i="65"/>
  <c r="G63" i="65"/>
  <c r="AB63" i="65"/>
  <c r="D63" i="65"/>
  <c r="AB63" i="64"/>
  <c r="AC64" i="64" s="1"/>
  <c r="D63" i="64"/>
  <c r="AT63" i="64"/>
  <c r="AU64" i="64" s="1"/>
  <c r="H63" i="64"/>
  <c r="AH63" i="64"/>
  <c r="F63" i="64"/>
  <c r="V63" i="64"/>
  <c r="W64" i="64" s="1"/>
  <c r="C63" i="64"/>
  <c r="AN63" i="64"/>
  <c r="G63" i="64"/>
  <c r="AZ63" i="64"/>
  <c r="BA64" i="64" s="1"/>
  <c r="E63" i="64"/>
  <c r="AH63" i="63"/>
  <c r="AI64" i="63" s="1"/>
  <c r="F63" i="63"/>
  <c r="AT63" i="63"/>
  <c r="AU64" i="63" s="1"/>
  <c r="H63" i="63"/>
  <c r="AB63" i="63"/>
  <c r="D63" i="63"/>
  <c r="AN63" i="63"/>
  <c r="AO64" i="63" s="1"/>
  <c r="G63" i="63"/>
  <c r="AZ63" i="63"/>
  <c r="BA64" i="63" s="1"/>
  <c r="E63" i="63"/>
  <c r="V63" i="63"/>
  <c r="W64" i="63" s="1"/>
  <c r="C63" i="63"/>
  <c r="AI64" i="61"/>
  <c r="AO64" i="61"/>
  <c r="AC64" i="63"/>
  <c r="W64" i="61"/>
  <c r="BA64" i="65"/>
  <c r="BA64" i="61"/>
  <c r="AO64" i="64"/>
  <c r="W64" i="65"/>
  <c r="AH63" i="62"/>
  <c r="AI64" i="62" s="1"/>
  <c r="F63" i="62"/>
  <c r="AU64" i="65"/>
  <c r="AZ63" i="62"/>
  <c r="BA64" i="62" s="1"/>
  <c r="E63" i="62"/>
  <c r="V63" i="62"/>
  <c r="W64" i="62" s="1"/>
  <c r="C63" i="62"/>
  <c r="AB63" i="62"/>
  <c r="AC64" i="62" s="1"/>
  <c r="D63" i="62"/>
  <c r="AU64" i="61"/>
  <c r="AC64" i="61"/>
  <c r="AO64" i="65"/>
  <c r="I63" i="61"/>
  <c r="J63" i="61"/>
  <c r="L63" i="61" s="1"/>
  <c r="AT63" i="62"/>
  <c r="AU64" i="62" s="1"/>
  <c r="H63" i="62"/>
  <c r="AI64" i="64"/>
  <c r="AN63" i="62"/>
  <c r="AO64" i="62" s="1"/>
  <c r="G63" i="62"/>
  <c r="AC64" i="65"/>
  <c r="B63" i="65" l="1"/>
  <c r="B63" i="64"/>
  <c r="B63" i="63"/>
  <c r="B63" i="62"/>
  <c r="J63" i="62" s="1"/>
  <c r="L63" i="62" s="1"/>
  <c r="K64" i="62" s="1"/>
  <c r="K64" i="61"/>
  <c r="I63" i="65" l="1"/>
  <c r="J63" i="65"/>
  <c r="L63" i="65" s="1"/>
  <c r="K64" i="65" s="1"/>
  <c r="I63" i="62"/>
  <c r="J63" i="64"/>
  <c r="L63" i="64" s="1"/>
  <c r="K64" i="64" s="1"/>
  <c r="I63" i="64"/>
  <c r="J63" i="63"/>
  <c r="L63" i="63" s="1"/>
  <c r="K64" i="63" s="1"/>
  <c r="AR64" i="61" s="1"/>
  <c r="I63" i="63"/>
  <c r="M63" i="61"/>
  <c r="M63" i="62"/>
  <c r="M63" i="65" l="1"/>
  <c r="E64" i="69"/>
  <c r="E64" i="67" s="1"/>
  <c r="H64" i="69"/>
  <c r="H64" i="67" s="1"/>
  <c r="T64" i="61"/>
  <c r="AE64" i="61"/>
  <c r="AE64" i="65" s="1"/>
  <c r="AG64" i="65" s="1"/>
  <c r="AQ64" i="61"/>
  <c r="AQ64" i="62" s="1"/>
  <c r="AS64" i="62" s="1"/>
  <c r="F64" i="69"/>
  <c r="F64" i="67" s="1"/>
  <c r="AL64" i="61"/>
  <c r="AL64" i="64" s="1"/>
  <c r="AW64" i="61"/>
  <c r="AF64" i="61"/>
  <c r="F64" i="61" s="1"/>
  <c r="B64" i="69"/>
  <c r="B64" i="67" s="1"/>
  <c r="Z64" i="61"/>
  <c r="Z64" i="63" s="1"/>
  <c r="S64" i="61"/>
  <c r="S64" i="64" s="1"/>
  <c r="U64" i="64" s="1"/>
  <c r="Y64" i="61"/>
  <c r="Y64" i="64" s="1"/>
  <c r="AA64" i="64" s="1"/>
  <c r="D64" i="69"/>
  <c r="D64" i="67" s="1"/>
  <c r="AK64" i="61"/>
  <c r="AK64" i="65" s="1"/>
  <c r="AM64" i="65" s="1"/>
  <c r="M63" i="64"/>
  <c r="J63" i="69"/>
  <c r="I63" i="67" s="1"/>
  <c r="J64" i="67" s="1"/>
  <c r="AX64" i="61"/>
  <c r="AZ64" i="61" s="1"/>
  <c r="C64" i="69"/>
  <c r="C64" i="67" s="1"/>
  <c r="G64" i="69"/>
  <c r="G64" i="67" s="1"/>
  <c r="M63" i="63"/>
  <c r="AQ64" i="65"/>
  <c r="AS64" i="65" s="1"/>
  <c r="T64" i="62"/>
  <c r="T64" i="63"/>
  <c r="C64" i="61"/>
  <c r="T64" i="65"/>
  <c r="T64" i="64"/>
  <c r="V64" i="61"/>
  <c r="AR64" i="63"/>
  <c r="H64" i="61"/>
  <c r="AR64" i="65"/>
  <c r="AR64" i="64"/>
  <c r="AR64" i="62"/>
  <c r="AT64" i="61"/>
  <c r="AF64" i="64"/>
  <c r="AF64" i="63"/>
  <c r="AH64" i="61"/>
  <c r="G64" i="61"/>
  <c r="Y64" i="65"/>
  <c r="AA64" i="65" s="1"/>
  <c r="K64" i="69"/>
  <c r="U64" i="61"/>
  <c r="S64" i="62"/>
  <c r="U64" i="62" s="1"/>
  <c r="S64" i="63"/>
  <c r="U64" i="63" s="1"/>
  <c r="AY64" i="61"/>
  <c r="AW64" i="63"/>
  <c r="AY64" i="63" s="1"/>
  <c r="AW64" i="64"/>
  <c r="AY64" i="64" s="1"/>
  <c r="AW64" i="62"/>
  <c r="AY64" i="62" s="1"/>
  <c r="AW64" i="65"/>
  <c r="AY64" i="65" s="1"/>
  <c r="AE64" i="63"/>
  <c r="AG64" i="63" s="1"/>
  <c r="AG64" i="61"/>
  <c r="AE64" i="64"/>
  <c r="AG64" i="64" s="1"/>
  <c r="AE64" i="62"/>
  <c r="AG64" i="62" s="1"/>
  <c r="Y64" i="63" l="1"/>
  <c r="AA64" i="63" s="1"/>
  <c r="AA64" i="61"/>
  <c r="S64" i="65"/>
  <c r="U64" i="65" s="1"/>
  <c r="AL64" i="63"/>
  <c r="AN64" i="63" s="1"/>
  <c r="AT64" i="65"/>
  <c r="H64" i="65"/>
  <c r="AQ64" i="63"/>
  <c r="AS64" i="63" s="1"/>
  <c r="AQ64" i="64"/>
  <c r="AS64" i="64" s="1"/>
  <c r="AU65" i="64" s="1"/>
  <c r="V64" i="65"/>
  <c r="C64" i="65"/>
  <c r="AS64" i="61"/>
  <c r="AL64" i="65"/>
  <c r="AB64" i="61"/>
  <c r="AC65" i="61" s="1"/>
  <c r="AF64" i="65"/>
  <c r="AL64" i="62"/>
  <c r="AN64" i="62" s="1"/>
  <c r="Z64" i="62"/>
  <c r="AX64" i="65"/>
  <c r="D64" i="61"/>
  <c r="B64" i="61" s="1"/>
  <c r="AN64" i="61"/>
  <c r="AO65" i="61" s="1"/>
  <c r="AF64" i="62"/>
  <c r="Z64" i="64"/>
  <c r="AH64" i="64"/>
  <c r="F64" i="64"/>
  <c r="AX64" i="63"/>
  <c r="E64" i="63" s="1"/>
  <c r="AM64" i="61"/>
  <c r="AK64" i="64"/>
  <c r="AM64" i="64" s="1"/>
  <c r="AO65" i="64" s="1"/>
  <c r="V64" i="64"/>
  <c r="W65" i="64" s="1"/>
  <c r="C64" i="64"/>
  <c r="E64" i="61"/>
  <c r="AN64" i="64"/>
  <c r="G64" i="64"/>
  <c r="Z64" i="65"/>
  <c r="AX64" i="62"/>
  <c r="E64" i="62" s="1"/>
  <c r="AK64" i="63"/>
  <c r="AM64" i="63" s="1"/>
  <c r="Y64" i="62"/>
  <c r="AA64" i="62" s="1"/>
  <c r="AK64" i="62"/>
  <c r="AM64" i="62" s="1"/>
  <c r="AX64" i="64"/>
  <c r="AT64" i="64"/>
  <c r="H64" i="64"/>
  <c r="AI65" i="61"/>
  <c r="AB64" i="63"/>
  <c r="AC65" i="63" s="1"/>
  <c r="D64" i="63"/>
  <c r="V64" i="63"/>
  <c r="W65" i="63" s="1"/>
  <c r="C64" i="63"/>
  <c r="AT64" i="63"/>
  <c r="AU65" i="63" s="1"/>
  <c r="H64" i="63"/>
  <c r="AZ64" i="63"/>
  <c r="BA65" i="63" s="1"/>
  <c r="AH64" i="63"/>
  <c r="AI65" i="63" s="1"/>
  <c r="F64" i="63"/>
  <c r="W65" i="61"/>
  <c r="AU65" i="65"/>
  <c r="G64" i="62"/>
  <c r="AB64" i="62"/>
  <c r="D64" i="62"/>
  <c r="AU65" i="61"/>
  <c r="W65" i="65"/>
  <c r="AZ64" i="62"/>
  <c r="BA65" i="62" s="1"/>
  <c r="AI65" i="64"/>
  <c r="AT64" i="62"/>
  <c r="AU65" i="62" s="1"/>
  <c r="H64" i="62"/>
  <c r="AH64" i="62"/>
  <c r="AI65" i="62" s="1"/>
  <c r="F64" i="62"/>
  <c r="BA65" i="61"/>
  <c r="V64" i="62"/>
  <c r="W65" i="62" s="1"/>
  <c r="C64" i="62"/>
  <c r="AZ64" i="65" l="1"/>
  <c r="BA65" i="65" s="1"/>
  <c r="E64" i="65"/>
  <c r="AC65" i="62"/>
  <c r="AB64" i="65"/>
  <c r="AC65" i="65" s="1"/>
  <c r="D64" i="65"/>
  <c r="B64" i="65" s="1"/>
  <c r="G64" i="63"/>
  <c r="AH64" i="65"/>
  <c r="AI65" i="65" s="1"/>
  <c r="F64" i="65"/>
  <c r="AN64" i="65"/>
  <c r="AO65" i="65" s="1"/>
  <c r="G64" i="65"/>
  <c r="AO65" i="63"/>
  <c r="AO65" i="62"/>
  <c r="AZ64" i="64"/>
  <c r="BA65" i="64" s="1"/>
  <c r="E64" i="64"/>
  <c r="AB64" i="64"/>
  <c r="AC65" i="64" s="1"/>
  <c r="D64" i="64"/>
  <c r="B64" i="63"/>
  <c r="J64" i="61"/>
  <c r="L64" i="61" s="1"/>
  <c r="I64" i="61"/>
  <c r="B64" i="62"/>
  <c r="J64" i="65" l="1"/>
  <c r="L64" i="65" s="1"/>
  <c r="K65" i="65" s="1"/>
  <c r="I64" i="65"/>
  <c r="B64" i="64"/>
  <c r="I64" i="64" s="1"/>
  <c r="J64" i="63"/>
  <c r="L64" i="63" s="1"/>
  <c r="K65" i="63" s="1"/>
  <c r="I64" i="63"/>
  <c r="J64" i="62"/>
  <c r="L64" i="62" s="1"/>
  <c r="K65" i="62" s="1"/>
  <c r="I64" i="62"/>
  <c r="K65" i="61"/>
  <c r="M64" i="65" l="1"/>
  <c r="J64" i="64"/>
  <c r="L64" i="64" s="1"/>
  <c r="K65" i="64" s="1"/>
  <c r="M64" i="64" s="1"/>
  <c r="M64" i="63"/>
  <c r="F65" i="69"/>
  <c r="F65" i="67" s="1"/>
  <c r="AR65" i="61"/>
  <c r="B65" i="69"/>
  <c r="B65" i="67" s="1"/>
  <c r="AX65" i="61"/>
  <c r="Z65" i="61"/>
  <c r="E65" i="69"/>
  <c r="E65" i="67" s="1"/>
  <c r="S65" i="61"/>
  <c r="AK65" i="61"/>
  <c r="G65" i="69"/>
  <c r="G65" i="67" s="1"/>
  <c r="M64" i="61"/>
  <c r="M64" i="62"/>
  <c r="AW65" i="61" l="1"/>
  <c r="AQ65" i="61"/>
  <c r="H65" i="69"/>
  <c r="H65" i="67" s="1"/>
  <c r="AE65" i="61"/>
  <c r="C65" i="69"/>
  <c r="C65" i="67" s="1"/>
  <c r="AL65" i="61"/>
  <c r="D65" i="69"/>
  <c r="D65" i="67" s="1"/>
  <c r="J64" i="69"/>
  <c r="T65" i="61"/>
  <c r="T65" i="65" s="1"/>
  <c r="AF65" i="61"/>
  <c r="AF65" i="64" s="1"/>
  <c r="Y65" i="61"/>
  <c r="Y65" i="63" s="1"/>
  <c r="AA65" i="63" s="1"/>
  <c r="AF65" i="62"/>
  <c r="AB65" i="61"/>
  <c r="D65" i="61"/>
  <c r="Z65" i="65"/>
  <c r="Z65" i="64"/>
  <c r="Z65" i="62"/>
  <c r="Z65" i="63"/>
  <c r="AR65" i="62"/>
  <c r="H65" i="61"/>
  <c r="AR65" i="65"/>
  <c r="AT65" i="61"/>
  <c r="AR65" i="64"/>
  <c r="AR65" i="63"/>
  <c r="S65" i="64"/>
  <c r="U65" i="64" s="1"/>
  <c r="S65" i="63"/>
  <c r="U65" i="63" s="1"/>
  <c r="S65" i="62"/>
  <c r="U65" i="62" s="1"/>
  <c r="S65" i="65"/>
  <c r="U65" i="65" s="1"/>
  <c r="U65" i="61"/>
  <c r="Y65" i="62"/>
  <c r="AA65" i="62" s="1"/>
  <c r="Y65" i="64"/>
  <c r="AA65" i="64" s="1"/>
  <c r="AW65" i="65"/>
  <c r="AY65" i="65" s="1"/>
  <c r="AW65" i="62"/>
  <c r="AY65" i="62" s="1"/>
  <c r="AW65" i="64"/>
  <c r="AY65" i="64" s="1"/>
  <c r="AY65" i="61"/>
  <c r="AW65" i="63"/>
  <c r="AY65" i="63" s="1"/>
  <c r="AX65" i="62"/>
  <c r="E65" i="61"/>
  <c r="AX65" i="65"/>
  <c r="AZ65" i="61"/>
  <c r="AX65" i="64"/>
  <c r="AX65" i="63"/>
  <c r="AM65" i="61"/>
  <c r="AK65" i="62"/>
  <c r="AM65" i="62" s="1"/>
  <c r="AK65" i="64"/>
  <c r="AM65" i="64" s="1"/>
  <c r="AK65" i="63"/>
  <c r="AM65" i="63" s="1"/>
  <c r="AK65" i="65"/>
  <c r="AM65" i="65" s="1"/>
  <c r="AQ65" i="63"/>
  <c r="AS65" i="63" s="1"/>
  <c r="AQ65" i="65"/>
  <c r="AS65" i="65" s="1"/>
  <c r="AS65" i="61"/>
  <c r="AQ65" i="62"/>
  <c r="AS65" i="62" s="1"/>
  <c r="AQ65" i="64"/>
  <c r="AS65" i="64" s="1"/>
  <c r="AE65" i="62"/>
  <c r="AG65" i="62" s="1"/>
  <c r="AE65" i="65"/>
  <c r="AG65" i="65" s="1"/>
  <c r="AE65" i="64"/>
  <c r="AG65" i="64" s="1"/>
  <c r="AG65" i="61"/>
  <c r="AE65" i="63"/>
  <c r="AG65" i="63" s="1"/>
  <c r="AL65" i="64"/>
  <c r="G65" i="61"/>
  <c r="AN65" i="61"/>
  <c r="AL65" i="62"/>
  <c r="AL65" i="65"/>
  <c r="AL65" i="63"/>
  <c r="AA65" i="61" l="1"/>
  <c r="AN65" i="65"/>
  <c r="G65" i="65"/>
  <c r="Y65" i="65"/>
  <c r="AA65" i="65" s="1"/>
  <c r="AC66" i="65" s="1"/>
  <c r="AB65" i="65"/>
  <c r="D65" i="65"/>
  <c r="V65" i="65"/>
  <c r="C65" i="65"/>
  <c r="AT65" i="65"/>
  <c r="H65" i="65"/>
  <c r="AF65" i="65"/>
  <c r="AZ65" i="65"/>
  <c r="E65" i="65"/>
  <c r="F65" i="61"/>
  <c r="T65" i="62"/>
  <c r="V65" i="62" s="1"/>
  <c r="W66" i="62" s="1"/>
  <c r="T65" i="63"/>
  <c r="V65" i="63" s="1"/>
  <c r="W66" i="63" s="1"/>
  <c r="I64" i="67"/>
  <c r="J65" i="67" s="1"/>
  <c r="K65" i="69"/>
  <c r="C65" i="61"/>
  <c r="AH65" i="61"/>
  <c r="AI66" i="61" s="1"/>
  <c r="T65" i="64"/>
  <c r="AF65" i="63"/>
  <c r="AH65" i="63" s="1"/>
  <c r="AI66" i="63" s="1"/>
  <c r="V65" i="61"/>
  <c r="W66" i="61" s="1"/>
  <c r="AO66" i="61"/>
  <c r="AB65" i="64"/>
  <c r="AC66" i="64" s="1"/>
  <c r="D65" i="64"/>
  <c r="AH65" i="64"/>
  <c r="F65" i="64"/>
  <c r="V65" i="64"/>
  <c r="C65" i="64"/>
  <c r="AU66" i="61"/>
  <c r="AT65" i="64"/>
  <c r="AU66" i="64" s="1"/>
  <c r="H65" i="64"/>
  <c r="AN65" i="64"/>
  <c r="AO66" i="64" s="1"/>
  <c r="G65" i="64"/>
  <c r="AZ65" i="64"/>
  <c r="BA66" i="64" s="1"/>
  <c r="E65" i="64"/>
  <c r="AN65" i="63"/>
  <c r="AO66" i="63" s="1"/>
  <c r="G65" i="63"/>
  <c r="AT65" i="63"/>
  <c r="AU66" i="63" s="1"/>
  <c r="H65" i="63"/>
  <c r="AB65" i="63"/>
  <c r="AC66" i="63" s="1"/>
  <c r="D65" i="63"/>
  <c r="AZ65" i="63"/>
  <c r="BA66" i="63" s="1"/>
  <c r="E65" i="63"/>
  <c r="AU66" i="65"/>
  <c r="AC66" i="61"/>
  <c r="W66" i="64"/>
  <c r="BA66" i="65"/>
  <c r="B65" i="61"/>
  <c r="BA66" i="61"/>
  <c r="AT65" i="62"/>
  <c r="AU66" i="62" s="1"/>
  <c r="H65" i="62"/>
  <c r="AN65" i="62"/>
  <c r="AO66" i="62" s="1"/>
  <c r="G65" i="62"/>
  <c r="AH65" i="62"/>
  <c r="AI66" i="62" s="1"/>
  <c r="F65" i="62"/>
  <c r="W66" i="65"/>
  <c r="AB65" i="62"/>
  <c r="AC66" i="62" s="1"/>
  <c r="D65" i="62"/>
  <c r="AO66" i="65"/>
  <c r="AZ65" i="62"/>
  <c r="BA66" i="62" s="1"/>
  <c r="E65" i="62"/>
  <c r="AI66" i="64"/>
  <c r="C65" i="63" l="1"/>
  <c r="C65" i="62"/>
  <c r="B65" i="62" s="1"/>
  <c r="I65" i="62" s="1"/>
  <c r="B65" i="64"/>
  <c r="I65" i="64" s="1"/>
  <c r="AH65" i="65"/>
  <c r="AI66" i="65" s="1"/>
  <c r="F65" i="65"/>
  <c r="B65" i="65" s="1"/>
  <c r="F65" i="63"/>
  <c r="B65" i="63" s="1"/>
  <c r="J65" i="64"/>
  <c r="L65" i="64" s="1"/>
  <c r="K66" i="64" s="1"/>
  <c r="I65" i="61"/>
  <c r="J65" i="61"/>
  <c r="L65" i="61" s="1"/>
  <c r="J65" i="65" l="1"/>
  <c r="L65" i="65" s="1"/>
  <c r="K66" i="65" s="1"/>
  <c r="I65" i="65"/>
  <c r="M65" i="64"/>
  <c r="J65" i="63"/>
  <c r="L65" i="63" s="1"/>
  <c r="K66" i="63" s="1"/>
  <c r="I65" i="63"/>
  <c r="J65" i="62"/>
  <c r="L65" i="62" s="1"/>
  <c r="K66" i="62" s="1"/>
  <c r="M65" i="62" s="1"/>
  <c r="K66" i="61"/>
  <c r="M65" i="65" l="1"/>
  <c r="J65" i="69"/>
  <c r="I65" i="67" s="1"/>
  <c r="J66" i="67" s="1"/>
  <c r="M65" i="63"/>
  <c r="AK66" i="61"/>
  <c r="AF66" i="61"/>
  <c r="AE66" i="61"/>
  <c r="T66" i="61"/>
  <c r="B66" i="69"/>
  <c r="B66" i="67" s="1"/>
  <c r="H66" i="69"/>
  <c r="H66" i="67" s="1"/>
  <c r="AX66" i="61"/>
  <c r="E66" i="69"/>
  <c r="E66" i="67" s="1"/>
  <c r="AR66" i="61"/>
  <c r="G66" i="69"/>
  <c r="G66" i="67" s="1"/>
  <c r="Z66" i="61"/>
  <c r="F66" i="69"/>
  <c r="F66" i="67" s="1"/>
  <c r="S66" i="61"/>
  <c r="AW66" i="61"/>
  <c r="C66" i="69"/>
  <c r="C66" i="67" s="1"/>
  <c r="Y66" i="61"/>
  <c r="AQ66" i="61"/>
  <c r="AL66" i="61"/>
  <c r="D66" i="69"/>
  <c r="D66" i="67" s="1"/>
  <c r="M65" i="61"/>
  <c r="K66" i="69" l="1"/>
  <c r="AQ66" i="64"/>
  <c r="AS66" i="64" s="1"/>
  <c r="AQ66" i="63"/>
  <c r="AS66" i="63" s="1"/>
  <c r="AQ66" i="62"/>
  <c r="AS66" i="62" s="1"/>
  <c r="AQ66" i="65"/>
  <c r="AS66" i="65" s="1"/>
  <c r="AS66" i="61"/>
  <c r="E66" i="61"/>
  <c r="AZ66" i="61"/>
  <c r="AX66" i="65"/>
  <c r="AX66" i="63"/>
  <c r="AX66" i="64"/>
  <c r="AX66" i="62"/>
  <c r="AW66" i="64"/>
  <c r="AY66" i="64" s="1"/>
  <c r="AW66" i="62"/>
  <c r="AY66" i="62" s="1"/>
  <c r="AW66" i="65"/>
  <c r="AY66" i="65" s="1"/>
  <c r="AY66" i="61"/>
  <c r="AW66" i="63"/>
  <c r="AY66" i="63" s="1"/>
  <c r="AK66" i="64"/>
  <c r="AM66" i="64" s="1"/>
  <c r="AM66" i="61"/>
  <c r="AK66" i="63"/>
  <c r="AM66" i="63" s="1"/>
  <c r="AK66" i="65"/>
  <c r="AM66" i="65" s="1"/>
  <c r="AK66" i="62"/>
  <c r="AM66" i="62" s="1"/>
  <c r="S66" i="62"/>
  <c r="U66" i="62" s="1"/>
  <c r="S66" i="63"/>
  <c r="U66" i="63" s="1"/>
  <c r="S66" i="65"/>
  <c r="U66" i="65" s="1"/>
  <c r="U66" i="61"/>
  <c r="S66" i="64"/>
  <c r="U66" i="64" s="1"/>
  <c r="T66" i="62"/>
  <c r="C66" i="61"/>
  <c r="T66" i="64"/>
  <c r="V66" i="61"/>
  <c r="T66" i="65"/>
  <c r="T66" i="63"/>
  <c r="AR66" i="63"/>
  <c r="AR66" i="62"/>
  <c r="AT66" i="61"/>
  <c r="H66" i="61"/>
  <c r="AR66" i="64"/>
  <c r="AR66" i="65"/>
  <c r="AA66" i="61"/>
  <c r="Y66" i="63"/>
  <c r="AA66" i="63" s="1"/>
  <c r="Y66" i="65"/>
  <c r="AA66" i="65" s="1"/>
  <c r="Y66" i="62"/>
  <c r="AA66" i="62" s="1"/>
  <c r="Y66" i="64"/>
  <c r="AA66" i="64" s="1"/>
  <c r="Z66" i="64"/>
  <c r="Z66" i="63"/>
  <c r="D66" i="61"/>
  <c r="AB66" i="61"/>
  <c r="AC67" i="61" s="1"/>
  <c r="Z66" i="62"/>
  <c r="Z66" i="65"/>
  <c r="AE66" i="63"/>
  <c r="AG66" i="63" s="1"/>
  <c r="AE66" i="65"/>
  <c r="AG66" i="65" s="1"/>
  <c r="AG66" i="61"/>
  <c r="AE66" i="64"/>
  <c r="AG66" i="64" s="1"/>
  <c r="AE66" i="62"/>
  <c r="AG66" i="62" s="1"/>
  <c r="AL66" i="62"/>
  <c r="AL66" i="64"/>
  <c r="G66" i="61"/>
  <c r="AN66" i="61"/>
  <c r="AO67" i="61" s="1"/>
  <c r="AL66" i="65"/>
  <c r="AL66" i="63"/>
  <c r="AF66" i="62"/>
  <c r="AF66" i="63"/>
  <c r="AF66" i="64"/>
  <c r="AF66" i="65"/>
  <c r="AH66" i="61"/>
  <c r="F66" i="61"/>
  <c r="AB66" i="65" l="1"/>
  <c r="AC67" i="65" s="1"/>
  <c r="D66" i="65"/>
  <c r="AZ66" i="65"/>
  <c r="E66" i="65"/>
  <c r="V66" i="65"/>
  <c r="C66" i="65"/>
  <c r="AT66" i="65"/>
  <c r="AU67" i="65" s="1"/>
  <c r="H66" i="65"/>
  <c r="AH66" i="65"/>
  <c r="F66" i="65"/>
  <c r="W67" i="61"/>
  <c r="AN66" i="65"/>
  <c r="AO67" i="65" s="1"/>
  <c r="G66" i="65"/>
  <c r="AH66" i="64"/>
  <c r="AI67" i="64" s="1"/>
  <c r="F66" i="64"/>
  <c r="AT66" i="64"/>
  <c r="AU67" i="64" s="1"/>
  <c r="H66" i="64"/>
  <c r="V66" i="64"/>
  <c r="C66" i="64"/>
  <c r="AN66" i="64"/>
  <c r="AO67" i="64" s="1"/>
  <c r="G66" i="64"/>
  <c r="AB66" i="64"/>
  <c r="AC67" i="64" s="1"/>
  <c r="D66" i="64"/>
  <c r="AZ66" i="64"/>
  <c r="BA67" i="64" s="1"/>
  <c r="E66" i="64"/>
  <c r="AT66" i="63"/>
  <c r="AU67" i="63" s="1"/>
  <c r="H66" i="63"/>
  <c r="AZ66" i="63"/>
  <c r="BA67" i="63" s="1"/>
  <c r="E66" i="63"/>
  <c r="AI67" i="65"/>
  <c r="V66" i="63"/>
  <c r="W67" i="63" s="1"/>
  <c r="C66" i="63"/>
  <c r="BA67" i="65"/>
  <c r="AB66" i="63"/>
  <c r="AC67" i="63" s="1"/>
  <c r="D66" i="63"/>
  <c r="W67" i="64"/>
  <c r="AH66" i="63"/>
  <c r="AI67" i="63" s="1"/>
  <c r="F66" i="63"/>
  <c r="AN66" i="63"/>
  <c r="AO67" i="63" s="1"/>
  <c r="G66" i="63"/>
  <c r="B66" i="61"/>
  <c r="J66" i="61" s="1"/>
  <c r="L66" i="61" s="1"/>
  <c r="W67" i="65"/>
  <c r="BA67" i="61"/>
  <c r="AH66" i="62"/>
  <c r="AI67" i="62" s="1"/>
  <c r="F66" i="62"/>
  <c r="AN66" i="62"/>
  <c r="AO67" i="62" s="1"/>
  <c r="G66" i="62"/>
  <c r="AU67" i="61"/>
  <c r="V66" i="62"/>
  <c r="W67" i="62" s="1"/>
  <c r="C66" i="62"/>
  <c r="AZ66" i="62"/>
  <c r="BA67" i="62" s="1"/>
  <c r="E66" i="62"/>
  <c r="AI67" i="61"/>
  <c r="AT66" i="62"/>
  <c r="AU67" i="62" s="1"/>
  <c r="H66" i="62"/>
  <c r="AB66" i="62"/>
  <c r="AC67" i="62" s="1"/>
  <c r="D66" i="62"/>
  <c r="B66" i="65" l="1"/>
  <c r="B66" i="64"/>
  <c r="I66" i="61"/>
  <c r="B66" i="63"/>
  <c r="J66" i="63" s="1"/>
  <c r="L66" i="63" s="1"/>
  <c r="K67" i="63" s="1"/>
  <c r="K67" i="61"/>
  <c r="B66" i="62"/>
  <c r="J66" i="65" l="1"/>
  <c r="L66" i="65" s="1"/>
  <c r="K67" i="65" s="1"/>
  <c r="I66" i="65"/>
  <c r="I66" i="64"/>
  <c r="J66" i="64"/>
  <c r="L66" i="64" s="1"/>
  <c r="K67" i="64" s="1"/>
  <c r="I66" i="63"/>
  <c r="M66" i="63"/>
  <c r="J66" i="62"/>
  <c r="L66" i="62" s="1"/>
  <c r="I66" i="62"/>
  <c r="M66" i="61"/>
  <c r="M66" i="65" l="1"/>
  <c r="M66" i="64"/>
  <c r="K67" i="62"/>
  <c r="J66" i="69"/>
  <c r="M66" i="62" l="1"/>
  <c r="AX67" i="61"/>
  <c r="AE67" i="61"/>
  <c r="T67" i="61"/>
  <c r="H67" i="69"/>
  <c r="H67" i="67" s="1"/>
  <c r="F67" i="69"/>
  <c r="F67" i="67" s="1"/>
  <c r="D67" i="69"/>
  <c r="D67" i="67" s="1"/>
  <c r="Z67" i="61"/>
  <c r="AQ67" i="61"/>
  <c r="AF67" i="61"/>
  <c r="B67" i="69"/>
  <c r="B67" i="67" s="1"/>
  <c r="AR67" i="61"/>
  <c r="G67" i="69"/>
  <c r="G67" i="67" s="1"/>
  <c r="AL67" i="61"/>
  <c r="Y67" i="61"/>
  <c r="AK67" i="61"/>
  <c r="C67" i="69"/>
  <c r="C67" i="67" s="1"/>
  <c r="AW67" i="61"/>
  <c r="S67" i="61"/>
  <c r="E67" i="69"/>
  <c r="E67" i="67" s="1"/>
  <c r="I66" i="67"/>
  <c r="J67" i="67" s="1"/>
  <c r="K67" i="69"/>
  <c r="T67" i="64" l="1"/>
  <c r="T67" i="63"/>
  <c r="T67" i="65"/>
  <c r="V67" i="61"/>
  <c r="C67" i="61"/>
  <c r="T67" i="62"/>
  <c r="AA67" i="61"/>
  <c r="Y67" i="65"/>
  <c r="AA67" i="65" s="1"/>
  <c r="Y67" i="63"/>
  <c r="AA67" i="63" s="1"/>
  <c r="Y67" i="64"/>
  <c r="AA67" i="64" s="1"/>
  <c r="Y67" i="62"/>
  <c r="AA67" i="62" s="1"/>
  <c r="AL67" i="63"/>
  <c r="G67" i="61"/>
  <c r="AL67" i="62"/>
  <c r="AL67" i="64"/>
  <c r="AL67" i="65"/>
  <c r="AN67" i="61"/>
  <c r="U67" i="61"/>
  <c r="S67" i="63"/>
  <c r="U67" i="63" s="1"/>
  <c r="S67" i="62"/>
  <c r="U67" i="62" s="1"/>
  <c r="S67" i="65"/>
  <c r="U67" i="65" s="1"/>
  <c r="S67" i="64"/>
  <c r="U67" i="64" s="1"/>
  <c r="AF67" i="64"/>
  <c r="AH67" i="61"/>
  <c r="AF67" i="65"/>
  <c r="F67" i="61"/>
  <c r="AF67" i="63"/>
  <c r="AF67" i="62"/>
  <c r="AR67" i="63"/>
  <c r="AR67" i="62"/>
  <c r="H67" i="61"/>
  <c r="AR67" i="64"/>
  <c r="AR67" i="65"/>
  <c r="AT67" i="61"/>
  <c r="AG67" i="61"/>
  <c r="AE67" i="63"/>
  <c r="AG67" i="63" s="1"/>
  <c r="AE67" i="64"/>
  <c r="AG67" i="64" s="1"/>
  <c r="AE67" i="62"/>
  <c r="AG67" i="62" s="1"/>
  <c r="AE67" i="65"/>
  <c r="AG67" i="65" s="1"/>
  <c r="AW67" i="65"/>
  <c r="AY67" i="65" s="1"/>
  <c r="AW67" i="64"/>
  <c r="AY67" i="64" s="1"/>
  <c r="AY67" i="61"/>
  <c r="AW67" i="63"/>
  <c r="AY67" i="63" s="1"/>
  <c r="AW67" i="62"/>
  <c r="AY67" i="62" s="1"/>
  <c r="E67" i="61"/>
  <c r="AX67" i="65"/>
  <c r="AX67" i="64"/>
  <c r="AX67" i="63"/>
  <c r="AX67" i="62"/>
  <c r="AZ67" i="61"/>
  <c r="BA68" i="61" s="1"/>
  <c r="AQ67" i="62"/>
  <c r="AS67" i="62" s="1"/>
  <c r="AS67" i="61"/>
  <c r="AQ67" i="63"/>
  <c r="AS67" i="63" s="1"/>
  <c r="AQ67" i="65"/>
  <c r="AS67" i="65" s="1"/>
  <c r="AQ67" i="64"/>
  <c r="AS67" i="64" s="1"/>
  <c r="AK67" i="63"/>
  <c r="AM67" i="63" s="1"/>
  <c r="AK67" i="62"/>
  <c r="AM67" i="62" s="1"/>
  <c r="AK67" i="65"/>
  <c r="AM67" i="65" s="1"/>
  <c r="AM67" i="61"/>
  <c r="AK67" i="64"/>
  <c r="AM67" i="64" s="1"/>
  <c r="Z67" i="63"/>
  <c r="AB67" i="61"/>
  <c r="Z67" i="64"/>
  <c r="D67" i="61"/>
  <c r="Z67" i="65"/>
  <c r="Z67" i="62"/>
  <c r="AN67" i="65" l="1"/>
  <c r="G67" i="65"/>
  <c r="AZ67" i="65"/>
  <c r="BA68" i="65" s="1"/>
  <c r="E67" i="65"/>
  <c r="V67" i="65"/>
  <c r="C67" i="65"/>
  <c r="AB67" i="65"/>
  <c r="AC68" i="65" s="1"/>
  <c r="D67" i="65"/>
  <c r="AT67" i="65"/>
  <c r="H67" i="65"/>
  <c r="AH67" i="65"/>
  <c r="F67" i="65"/>
  <c r="AZ67" i="64"/>
  <c r="BA68" i="64" s="1"/>
  <c r="E67" i="64"/>
  <c r="AN67" i="64"/>
  <c r="AO68" i="64" s="1"/>
  <c r="G67" i="64"/>
  <c r="AB67" i="64"/>
  <c r="D67" i="64"/>
  <c r="AT67" i="64"/>
  <c r="AU68" i="64" s="1"/>
  <c r="H67" i="64"/>
  <c r="AH67" i="64"/>
  <c r="AI68" i="64" s="1"/>
  <c r="F67" i="64"/>
  <c r="V67" i="64"/>
  <c r="C67" i="64"/>
  <c r="AB67" i="63"/>
  <c r="AC68" i="63" s="1"/>
  <c r="D67" i="63"/>
  <c r="AT67" i="63"/>
  <c r="AU68" i="63" s="1"/>
  <c r="H67" i="63"/>
  <c r="AN67" i="63"/>
  <c r="G67" i="63"/>
  <c r="AH67" i="63"/>
  <c r="AI68" i="63" s="1"/>
  <c r="F67" i="63"/>
  <c r="V67" i="63"/>
  <c r="W68" i="63" s="1"/>
  <c r="C67" i="63"/>
  <c r="AZ67" i="63"/>
  <c r="BA68" i="63" s="1"/>
  <c r="E67" i="63"/>
  <c r="AC68" i="61"/>
  <c r="W68" i="61"/>
  <c r="W68" i="65"/>
  <c r="AU68" i="61"/>
  <c r="AT67" i="62"/>
  <c r="AU68" i="62" s="1"/>
  <c r="H67" i="62"/>
  <c r="AN67" i="62"/>
  <c r="AO68" i="62" s="1"/>
  <c r="G67" i="62"/>
  <c r="V67" i="62"/>
  <c r="W68" i="62" s="1"/>
  <c r="C67" i="62"/>
  <c r="AC68" i="64"/>
  <c r="AH67" i="62"/>
  <c r="AI68" i="62" s="1"/>
  <c r="F67" i="62"/>
  <c r="AO68" i="63"/>
  <c r="B67" i="61"/>
  <c r="AB67" i="62"/>
  <c r="AC68" i="62" s="1"/>
  <c r="D67" i="62"/>
  <c r="AZ67" i="62"/>
  <c r="BA68" i="62" s="1"/>
  <c r="E67" i="62"/>
  <c r="AU68" i="65"/>
  <c r="AI68" i="65"/>
  <c r="AO68" i="61"/>
  <c r="AI68" i="61"/>
  <c r="AO68" i="65"/>
  <c r="W68" i="64"/>
  <c r="B67" i="65" l="1"/>
  <c r="B67" i="64"/>
  <c r="B67" i="63"/>
  <c r="B67" i="62"/>
  <c r="J67" i="61"/>
  <c r="L67" i="61" s="1"/>
  <c r="I67" i="61"/>
  <c r="J67" i="65" l="1"/>
  <c r="L67" i="65" s="1"/>
  <c r="K68" i="65" s="1"/>
  <c r="I67" i="65"/>
  <c r="I67" i="64"/>
  <c r="J67" i="64"/>
  <c r="L67" i="64" s="1"/>
  <c r="K68" i="64" s="1"/>
  <c r="J67" i="63"/>
  <c r="L67" i="63" s="1"/>
  <c r="K68" i="63" s="1"/>
  <c r="I67" i="63"/>
  <c r="K68" i="61"/>
  <c r="I67" i="62"/>
  <c r="J67" i="62"/>
  <c r="L67" i="62" s="1"/>
  <c r="K68" i="62" s="1"/>
  <c r="M67" i="65" l="1"/>
  <c r="M67" i="64"/>
  <c r="M67" i="63"/>
  <c r="J67" i="69"/>
  <c r="I67" i="67" s="1"/>
  <c r="J68" i="67" s="1"/>
  <c r="M67" i="62"/>
  <c r="S68" i="61"/>
  <c r="D68" i="69"/>
  <c r="D68" i="67" s="1"/>
  <c r="C68" i="69"/>
  <c r="C68" i="67" s="1"/>
  <c r="Y68" i="61"/>
  <c r="G68" i="69"/>
  <c r="G68" i="67" s="1"/>
  <c r="AW68" i="61"/>
  <c r="T68" i="61"/>
  <c r="AL68" i="61"/>
  <c r="Z68" i="61"/>
  <c r="H68" i="69"/>
  <c r="H68" i="67" s="1"/>
  <c r="B68" i="69"/>
  <c r="B68" i="67" s="1"/>
  <c r="AQ68" i="61"/>
  <c r="E68" i="69"/>
  <c r="E68" i="67" s="1"/>
  <c r="AF68" i="61"/>
  <c r="F68" i="69"/>
  <c r="F68" i="67" s="1"/>
  <c r="AX68" i="61"/>
  <c r="AE68" i="61"/>
  <c r="AR68" i="61"/>
  <c r="AK68" i="61"/>
  <c r="M67" i="61"/>
  <c r="K68" i="69" l="1"/>
  <c r="AK68" i="63"/>
  <c r="AM68" i="63" s="1"/>
  <c r="AK68" i="64"/>
  <c r="AM68" i="64" s="1"/>
  <c r="AM68" i="61"/>
  <c r="AK68" i="65"/>
  <c r="AM68" i="65" s="1"/>
  <c r="AK68" i="62"/>
  <c r="AM68" i="62" s="1"/>
  <c r="AE68" i="65"/>
  <c r="AG68" i="65" s="1"/>
  <c r="AE68" i="63"/>
  <c r="AG68" i="63" s="1"/>
  <c r="AG68" i="61"/>
  <c r="AE68" i="62"/>
  <c r="AG68" i="62" s="1"/>
  <c r="AE68" i="64"/>
  <c r="AG68" i="64" s="1"/>
  <c r="U68" i="61"/>
  <c r="S68" i="62"/>
  <c r="U68" i="62" s="1"/>
  <c r="S68" i="63"/>
  <c r="U68" i="63" s="1"/>
  <c r="S68" i="65"/>
  <c r="U68" i="65" s="1"/>
  <c r="S68" i="64"/>
  <c r="U68" i="64" s="1"/>
  <c r="G68" i="61"/>
  <c r="AL68" i="64"/>
  <c r="AL68" i="62"/>
  <c r="AN68" i="61"/>
  <c r="AO69" i="61" s="1"/>
  <c r="AL68" i="65"/>
  <c r="AL68" i="63"/>
  <c r="T68" i="63"/>
  <c r="T68" i="64"/>
  <c r="T68" i="65"/>
  <c r="T68" i="62"/>
  <c r="V68" i="61"/>
  <c r="C68" i="61"/>
  <c r="AQ68" i="62"/>
  <c r="AS68" i="62" s="1"/>
  <c r="AQ68" i="63"/>
  <c r="AS68" i="63" s="1"/>
  <c r="AQ68" i="65"/>
  <c r="AS68" i="65" s="1"/>
  <c r="AS68" i="61"/>
  <c r="AQ68" i="64"/>
  <c r="AS68" i="64" s="1"/>
  <c r="AR68" i="63"/>
  <c r="AT68" i="61"/>
  <c r="AR68" i="64"/>
  <c r="AR68" i="62"/>
  <c r="AR68" i="65"/>
  <c r="H68" i="61"/>
  <c r="Z68" i="64"/>
  <c r="Z68" i="62"/>
  <c r="Z68" i="63"/>
  <c r="Z68" i="65"/>
  <c r="AB68" i="61"/>
  <c r="D68" i="61"/>
  <c r="E68" i="61"/>
  <c r="AX68" i="64"/>
  <c r="AX68" i="65"/>
  <c r="AZ68" i="61"/>
  <c r="AX68" i="62"/>
  <c r="AX68" i="63"/>
  <c r="F68" i="61"/>
  <c r="AF68" i="63"/>
  <c r="AF68" i="65"/>
  <c r="AF68" i="64"/>
  <c r="AF68" i="62"/>
  <c r="AH68" i="61"/>
  <c r="AW68" i="62"/>
  <c r="AY68" i="62" s="1"/>
  <c r="AW68" i="65"/>
  <c r="AY68" i="65" s="1"/>
  <c r="AW68" i="63"/>
  <c r="AY68" i="63" s="1"/>
  <c r="AW68" i="64"/>
  <c r="AY68" i="64" s="1"/>
  <c r="AY68" i="61"/>
  <c r="Y68" i="64"/>
  <c r="AA68" i="64" s="1"/>
  <c r="Y68" i="63"/>
  <c r="AA68" i="63" s="1"/>
  <c r="Y68" i="65"/>
  <c r="AA68" i="65" s="1"/>
  <c r="AA68" i="61"/>
  <c r="Y68" i="62"/>
  <c r="AA68" i="62" s="1"/>
  <c r="AB68" i="65" l="1"/>
  <c r="D68" i="65"/>
  <c r="V68" i="65"/>
  <c r="C68" i="65"/>
  <c r="AZ68" i="65"/>
  <c r="E68" i="65"/>
  <c r="AH68" i="65"/>
  <c r="F68" i="65"/>
  <c r="AT68" i="65"/>
  <c r="H68" i="65"/>
  <c r="AN68" i="65"/>
  <c r="AO69" i="65" s="1"/>
  <c r="G68" i="65"/>
  <c r="BA69" i="61"/>
  <c r="W69" i="65"/>
  <c r="AB68" i="64"/>
  <c r="AC69" i="64" s="1"/>
  <c r="D68" i="64"/>
  <c r="V68" i="64"/>
  <c r="W69" i="64" s="1"/>
  <c r="C68" i="64"/>
  <c r="AN68" i="64"/>
  <c r="AO69" i="64" s="1"/>
  <c r="G68" i="64"/>
  <c r="AH68" i="64"/>
  <c r="AI69" i="64" s="1"/>
  <c r="F68" i="64"/>
  <c r="AZ68" i="64"/>
  <c r="BA69" i="64" s="1"/>
  <c r="E68" i="64"/>
  <c r="AT68" i="64"/>
  <c r="H68" i="64"/>
  <c r="AZ68" i="63"/>
  <c r="BA69" i="63" s="1"/>
  <c r="E68" i="63"/>
  <c r="AT68" i="63"/>
  <c r="AU69" i="63" s="1"/>
  <c r="H68" i="63"/>
  <c r="V68" i="63"/>
  <c r="W69" i="63" s="1"/>
  <c r="C68" i="63"/>
  <c r="AB68" i="63"/>
  <c r="AC69" i="63" s="1"/>
  <c r="D68" i="63"/>
  <c r="AN68" i="63"/>
  <c r="AO69" i="63" s="1"/>
  <c r="G68" i="63"/>
  <c r="AH68" i="63"/>
  <c r="AI69" i="63" s="1"/>
  <c r="F68" i="63"/>
  <c r="AC69" i="61"/>
  <c r="BA69" i="65"/>
  <c r="AC69" i="65"/>
  <c r="AU69" i="61"/>
  <c r="AZ68" i="62"/>
  <c r="BA69" i="62" s="1"/>
  <c r="E68" i="62"/>
  <c r="AI69" i="61"/>
  <c r="AU69" i="64"/>
  <c r="AH68" i="62"/>
  <c r="AI69" i="62" s="1"/>
  <c r="F68" i="62"/>
  <c r="B68" i="61"/>
  <c r="AI69" i="65"/>
  <c r="AU69" i="65"/>
  <c r="W69" i="61"/>
  <c r="AN68" i="62"/>
  <c r="AO69" i="62" s="1"/>
  <c r="G68" i="62"/>
  <c r="AB68" i="62"/>
  <c r="AC69" i="62" s="1"/>
  <c r="D68" i="62"/>
  <c r="AT68" i="62"/>
  <c r="AU69" i="62" s="1"/>
  <c r="H68" i="62"/>
  <c r="V68" i="62"/>
  <c r="W69" i="62" s="1"/>
  <c r="C68" i="62"/>
  <c r="B68" i="65" l="1"/>
  <c r="B68" i="64"/>
  <c r="B68" i="63"/>
  <c r="J68" i="61"/>
  <c r="L68" i="61" s="1"/>
  <c r="I68" i="61"/>
  <c r="B68" i="62"/>
  <c r="J68" i="65" l="1"/>
  <c r="L68" i="65" s="1"/>
  <c r="K69" i="65" s="1"/>
  <c r="I68" i="65"/>
  <c r="J68" i="64"/>
  <c r="L68" i="64" s="1"/>
  <c r="K69" i="64" s="1"/>
  <c r="I68" i="64"/>
  <c r="J68" i="63"/>
  <c r="L68" i="63" s="1"/>
  <c r="K69" i="63" s="1"/>
  <c r="I68" i="63"/>
  <c r="K69" i="61"/>
  <c r="I68" i="62"/>
  <c r="J68" i="62"/>
  <c r="L68" i="62" s="1"/>
  <c r="K69" i="62" s="1"/>
  <c r="M68" i="65" l="1"/>
  <c r="M68" i="64"/>
  <c r="M68" i="63"/>
  <c r="M68" i="62"/>
  <c r="Y69" i="61"/>
  <c r="C69" i="69"/>
  <c r="C69" i="67" s="1"/>
  <c r="F69" i="69"/>
  <c r="F69" i="67" s="1"/>
  <c r="Z69" i="61"/>
  <c r="AR69" i="61"/>
  <c r="T69" i="61"/>
  <c r="H69" i="69"/>
  <c r="H69" i="67" s="1"/>
  <c r="E69" i="69"/>
  <c r="E69" i="67" s="1"/>
  <c r="AW69" i="61"/>
  <c r="AL69" i="61"/>
  <c r="AK69" i="61"/>
  <c r="AQ69" i="61"/>
  <c r="G69" i="69"/>
  <c r="G69" i="67" s="1"/>
  <c r="AE69" i="61"/>
  <c r="B69" i="69"/>
  <c r="B69" i="67" s="1"/>
  <c r="AX69" i="61"/>
  <c r="AF69" i="61"/>
  <c r="S69" i="61"/>
  <c r="D69" i="69"/>
  <c r="D69" i="67" s="1"/>
  <c r="M68" i="61"/>
  <c r="J68" i="69"/>
  <c r="Z69" i="62" l="1"/>
  <c r="Z69" i="64"/>
  <c r="Z69" i="65"/>
  <c r="D69" i="61"/>
  <c r="Z69" i="63"/>
  <c r="AB69" i="61"/>
  <c r="AK69" i="62"/>
  <c r="AM69" i="62" s="1"/>
  <c r="AK69" i="64"/>
  <c r="AM69" i="64" s="1"/>
  <c r="AK69" i="65"/>
  <c r="AM69" i="65" s="1"/>
  <c r="AK69" i="63"/>
  <c r="AM69" i="63" s="1"/>
  <c r="AM69" i="61"/>
  <c r="S69" i="64"/>
  <c r="U69" i="64" s="1"/>
  <c r="U69" i="61"/>
  <c r="S69" i="63"/>
  <c r="U69" i="63" s="1"/>
  <c r="S69" i="65"/>
  <c r="U69" i="65" s="1"/>
  <c r="S69" i="62"/>
  <c r="U69" i="62" s="1"/>
  <c r="G69" i="61"/>
  <c r="AL69" i="63"/>
  <c r="AL69" i="64"/>
  <c r="AL69" i="65"/>
  <c r="AN69" i="61"/>
  <c r="AL69" i="62"/>
  <c r="AQ69" i="65"/>
  <c r="AS69" i="65" s="1"/>
  <c r="AQ69" i="62"/>
  <c r="AS69" i="62" s="1"/>
  <c r="AS69" i="61"/>
  <c r="AQ69" i="63"/>
  <c r="AS69" i="63" s="1"/>
  <c r="AQ69" i="64"/>
  <c r="AS69" i="64" s="1"/>
  <c r="AW69" i="65"/>
  <c r="AY69" i="65" s="1"/>
  <c r="AW69" i="62"/>
  <c r="AY69" i="62" s="1"/>
  <c r="AY69" i="61"/>
  <c r="AW69" i="63"/>
  <c r="AY69" i="63" s="1"/>
  <c r="AW69" i="64"/>
  <c r="AY69" i="64" s="1"/>
  <c r="AR69" i="65"/>
  <c r="AR69" i="64"/>
  <c r="AT69" i="61"/>
  <c r="H69" i="61"/>
  <c r="AR69" i="63"/>
  <c r="AR69" i="62"/>
  <c r="AF69" i="64"/>
  <c r="AF69" i="62"/>
  <c r="F69" i="61"/>
  <c r="AF69" i="63"/>
  <c r="AH69" i="61"/>
  <c r="AF69" i="65"/>
  <c r="Y69" i="63"/>
  <c r="AA69" i="63" s="1"/>
  <c r="AA69" i="61"/>
  <c r="Y69" i="65"/>
  <c r="AA69" i="65" s="1"/>
  <c r="Y69" i="62"/>
  <c r="AA69" i="62" s="1"/>
  <c r="Y69" i="64"/>
  <c r="AA69" i="64" s="1"/>
  <c r="AX69" i="65"/>
  <c r="AX69" i="62"/>
  <c r="AZ69" i="61"/>
  <c r="E69" i="61"/>
  <c r="AX69" i="63"/>
  <c r="AX69" i="64"/>
  <c r="I68" i="67"/>
  <c r="J69" i="67" s="1"/>
  <c r="K69" i="69"/>
  <c r="AE69" i="65"/>
  <c r="AG69" i="65" s="1"/>
  <c r="AE69" i="62"/>
  <c r="AG69" i="62" s="1"/>
  <c r="AE69" i="63"/>
  <c r="AG69" i="63" s="1"/>
  <c r="AG69" i="61"/>
  <c r="AE69" i="64"/>
  <c r="AG69" i="64" s="1"/>
  <c r="T69" i="62"/>
  <c r="T69" i="65"/>
  <c r="V69" i="61"/>
  <c r="T69" i="63"/>
  <c r="T69" i="64"/>
  <c r="C69" i="61"/>
  <c r="AB69" i="65" l="1"/>
  <c r="D69" i="65"/>
  <c r="AZ69" i="65"/>
  <c r="E69" i="65"/>
  <c r="AT69" i="65"/>
  <c r="H69" i="65"/>
  <c r="V69" i="65"/>
  <c r="W70" i="65" s="1"/>
  <c r="C69" i="65"/>
  <c r="B69" i="65" s="1"/>
  <c r="AH69" i="65"/>
  <c r="F69" i="65"/>
  <c r="AN69" i="65"/>
  <c r="G69" i="65"/>
  <c r="V69" i="64"/>
  <c r="C69" i="64"/>
  <c r="AN69" i="64"/>
  <c r="G69" i="64"/>
  <c r="AZ69" i="64"/>
  <c r="E69" i="64"/>
  <c r="AT69" i="64"/>
  <c r="AU70" i="64" s="1"/>
  <c r="H69" i="64"/>
  <c r="AB69" i="64"/>
  <c r="D69" i="64"/>
  <c r="AH69" i="64"/>
  <c r="AI70" i="64" s="1"/>
  <c r="F69" i="64"/>
  <c r="AH69" i="63"/>
  <c r="F69" i="63"/>
  <c r="AN69" i="63"/>
  <c r="AO70" i="63" s="1"/>
  <c r="G69" i="63"/>
  <c r="V69" i="63"/>
  <c r="W70" i="63" s="1"/>
  <c r="C69" i="63"/>
  <c r="AZ69" i="63"/>
  <c r="BA70" i="63" s="1"/>
  <c r="E69" i="63"/>
  <c r="AO70" i="61"/>
  <c r="AB69" i="63"/>
  <c r="AC70" i="63" s="1"/>
  <c r="D69" i="63"/>
  <c r="AT69" i="63"/>
  <c r="AU70" i="63" s="1"/>
  <c r="H69" i="63"/>
  <c r="AI70" i="65"/>
  <c r="AO70" i="65"/>
  <c r="BA70" i="64"/>
  <c r="BA70" i="61"/>
  <c r="W70" i="64"/>
  <c r="AZ69" i="62"/>
  <c r="BA70" i="62" s="1"/>
  <c r="E69" i="62"/>
  <c r="AI70" i="61"/>
  <c r="AU70" i="61"/>
  <c r="AO70" i="64"/>
  <c r="AC70" i="65"/>
  <c r="AH69" i="62"/>
  <c r="AI70" i="62" s="1"/>
  <c r="F69" i="62"/>
  <c r="V69" i="62"/>
  <c r="W70" i="62" s="1"/>
  <c r="C69" i="62"/>
  <c r="AT69" i="62"/>
  <c r="AU70" i="62" s="1"/>
  <c r="H69" i="62"/>
  <c r="AC70" i="61"/>
  <c r="BA70" i="65"/>
  <c r="AI70" i="63"/>
  <c r="AC70" i="64"/>
  <c r="AN69" i="62"/>
  <c r="AO70" i="62" s="1"/>
  <c r="G69" i="62"/>
  <c r="B69" i="61"/>
  <c r="W70" i="61"/>
  <c r="AU70" i="65"/>
  <c r="AB69" i="62"/>
  <c r="AC70" i="62" s="1"/>
  <c r="D69" i="62"/>
  <c r="I69" i="65" l="1"/>
  <c r="J69" i="65"/>
  <c r="L69" i="65" s="1"/>
  <c r="K70" i="65" s="1"/>
  <c r="B69" i="63"/>
  <c r="I69" i="63" s="1"/>
  <c r="B69" i="64"/>
  <c r="I69" i="61"/>
  <c r="J69" i="61"/>
  <c r="L69" i="61" s="1"/>
  <c r="B69" i="62"/>
  <c r="M69" i="65" l="1"/>
  <c r="J69" i="63"/>
  <c r="L69" i="63" s="1"/>
  <c r="K70" i="63" s="1"/>
  <c r="M69" i="63" s="1"/>
  <c r="I69" i="64"/>
  <c r="J69" i="64"/>
  <c r="L69" i="64" s="1"/>
  <c r="K70" i="64" s="1"/>
  <c r="J69" i="62"/>
  <c r="L69" i="62" s="1"/>
  <c r="K70" i="62" s="1"/>
  <c r="I69" i="62"/>
  <c r="K70" i="61"/>
  <c r="M69" i="64" l="1"/>
  <c r="M69" i="62"/>
  <c r="H70" i="69"/>
  <c r="H70" i="67" s="1"/>
  <c r="F70" i="69"/>
  <c r="F70" i="67" s="1"/>
  <c r="AF70" i="61"/>
  <c r="S70" i="61"/>
  <c r="E70" i="69"/>
  <c r="E70" i="67" s="1"/>
  <c r="B70" i="69"/>
  <c r="B70" i="67" s="1"/>
  <c r="Y70" i="61"/>
  <c r="AR70" i="61"/>
  <c r="AL70" i="61"/>
  <c r="G70" i="69"/>
  <c r="G70" i="67" s="1"/>
  <c r="T70" i="61"/>
  <c r="AQ70" i="61"/>
  <c r="Z70" i="61"/>
  <c r="AW70" i="61"/>
  <c r="AX70" i="61"/>
  <c r="D70" i="69"/>
  <c r="D70" i="67" s="1"/>
  <c r="AE70" i="61"/>
  <c r="C70" i="69"/>
  <c r="C70" i="67" s="1"/>
  <c r="AK70" i="61"/>
  <c r="M69" i="61"/>
  <c r="J69" i="69"/>
  <c r="U70" i="61" l="1"/>
  <c r="S70" i="65"/>
  <c r="U70" i="65" s="1"/>
  <c r="S70" i="64"/>
  <c r="U70" i="64" s="1"/>
  <c r="S70" i="63"/>
  <c r="U70" i="63" s="1"/>
  <c r="S70" i="62"/>
  <c r="U70" i="62" s="1"/>
  <c r="AK70" i="65"/>
  <c r="AM70" i="65" s="1"/>
  <c r="AK70" i="63"/>
  <c r="AM70" i="63" s="1"/>
  <c r="AK70" i="62"/>
  <c r="AM70" i="62" s="1"/>
  <c r="AK70" i="64"/>
  <c r="AM70" i="64" s="1"/>
  <c r="AM70" i="61"/>
  <c r="AL70" i="65"/>
  <c r="AN70" i="61"/>
  <c r="AL70" i="62"/>
  <c r="AL70" i="63"/>
  <c r="G70" i="61"/>
  <c r="AL70" i="64"/>
  <c r="AR70" i="63"/>
  <c r="AR70" i="65"/>
  <c r="AR70" i="62"/>
  <c r="AR70" i="64"/>
  <c r="AT70" i="61"/>
  <c r="H70" i="61"/>
  <c r="AB70" i="61"/>
  <c r="Z70" i="63"/>
  <c r="Z70" i="65"/>
  <c r="Z70" i="64"/>
  <c r="Z70" i="62"/>
  <c r="D70" i="61"/>
  <c r="C70" i="61"/>
  <c r="T70" i="64"/>
  <c r="T70" i="62"/>
  <c r="T70" i="63"/>
  <c r="T70" i="65"/>
  <c r="V70" i="61"/>
  <c r="W71" i="61" s="1"/>
  <c r="I69" i="67"/>
  <c r="J70" i="67" s="1"/>
  <c r="K70" i="69"/>
  <c r="E70" i="61"/>
  <c r="AX70" i="64"/>
  <c r="AX70" i="63"/>
  <c r="AX70" i="65"/>
  <c r="AX70" i="62"/>
  <c r="AZ70" i="61"/>
  <c r="AA70" i="61"/>
  <c r="Y70" i="65"/>
  <c r="AA70" i="65" s="1"/>
  <c r="Y70" i="63"/>
  <c r="AA70" i="63" s="1"/>
  <c r="Y70" i="64"/>
  <c r="AA70" i="64" s="1"/>
  <c r="Y70" i="62"/>
  <c r="AA70" i="62" s="1"/>
  <c r="AQ70" i="62"/>
  <c r="AS70" i="62" s="1"/>
  <c r="AQ70" i="65"/>
  <c r="AS70" i="65" s="1"/>
  <c r="AQ70" i="63"/>
  <c r="AS70" i="63" s="1"/>
  <c r="AS70" i="61"/>
  <c r="AQ70" i="64"/>
  <c r="AS70" i="64" s="1"/>
  <c r="AH70" i="61"/>
  <c r="AF70" i="64"/>
  <c r="AF70" i="62"/>
  <c r="AF70" i="65"/>
  <c r="AF70" i="63"/>
  <c r="F70" i="61"/>
  <c r="AG70" i="61"/>
  <c r="AE70" i="63"/>
  <c r="AG70" i="63" s="1"/>
  <c r="AE70" i="64"/>
  <c r="AG70" i="64" s="1"/>
  <c r="AE70" i="65"/>
  <c r="AG70" i="65" s="1"/>
  <c r="AE70" i="62"/>
  <c r="AG70" i="62" s="1"/>
  <c r="AY70" i="61"/>
  <c r="AW70" i="63"/>
  <c r="AY70" i="63" s="1"/>
  <c r="AW70" i="62"/>
  <c r="AY70" i="62" s="1"/>
  <c r="AW70" i="64"/>
  <c r="AY70" i="64" s="1"/>
  <c r="AW70" i="65"/>
  <c r="AY70" i="65" s="1"/>
  <c r="AH70" i="65" l="1"/>
  <c r="F70" i="65"/>
  <c r="AN70" i="65"/>
  <c r="G70" i="65"/>
  <c r="AZ70" i="65"/>
  <c r="BA71" i="65" s="1"/>
  <c r="E70" i="65"/>
  <c r="AT70" i="65"/>
  <c r="AU71" i="65" s="1"/>
  <c r="H70" i="65"/>
  <c r="V70" i="65"/>
  <c r="C70" i="65"/>
  <c r="AB70" i="65"/>
  <c r="D70" i="65"/>
  <c r="AB70" i="64"/>
  <c r="AC71" i="64" s="1"/>
  <c r="D70" i="64"/>
  <c r="AN70" i="64"/>
  <c r="AO71" i="64" s="1"/>
  <c r="G70" i="64"/>
  <c r="AH70" i="64"/>
  <c r="AI71" i="64" s="1"/>
  <c r="F70" i="64"/>
  <c r="AZ70" i="64"/>
  <c r="BA71" i="64" s="1"/>
  <c r="E70" i="64"/>
  <c r="V70" i="64"/>
  <c r="W71" i="64" s="1"/>
  <c r="C70" i="64"/>
  <c r="AC71" i="61"/>
  <c r="AT70" i="64"/>
  <c r="AU71" i="64" s="1"/>
  <c r="H70" i="64"/>
  <c r="AB70" i="63"/>
  <c r="D70" i="63"/>
  <c r="AN70" i="63"/>
  <c r="AO71" i="63" s="1"/>
  <c r="G70" i="63"/>
  <c r="AO71" i="61"/>
  <c r="V70" i="63"/>
  <c r="W71" i="63" s="1"/>
  <c r="C70" i="63"/>
  <c r="AZ70" i="63"/>
  <c r="BA71" i="63" s="1"/>
  <c r="E70" i="63"/>
  <c r="AH70" i="63"/>
  <c r="AI71" i="63" s="1"/>
  <c r="F70" i="63"/>
  <c r="W71" i="65"/>
  <c r="AT70" i="63"/>
  <c r="H70" i="63"/>
  <c r="BA71" i="61"/>
  <c r="AC71" i="65"/>
  <c r="AZ70" i="62"/>
  <c r="BA71" i="62" s="1"/>
  <c r="E70" i="62"/>
  <c r="AH70" i="62"/>
  <c r="AI71" i="62" s="1"/>
  <c r="F70" i="62"/>
  <c r="AB70" i="62"/>
  <c r="AC71" i="62" s="1"/>
  <c r="D70" i="62"/>
  <c r="AI71" i="65"/>
  <c r="AC71" i="63"/>
  <c r="AU71" i="61"/>
  <c r="AN70" i="62"/>
  <c r="AO71" i="62" s="1"/>
  <c r="G70" i="62"/>
  <c r="AT70" i="62"/>
  <c r="AU71" i="62" s="1"/>
  <c r="H70" i="62"/>
  <c r="AO71" i="65"/>
  <c r="AI71" i="61"/>
  <c r="B70" i="61"/>
  <c r="V70" i="62"/>
  <c r="W71" i="62" s="1"/>
  <c r="C70" i="62"/>
  <c r="AU71" i="63"/>
  <c r="B70" i="65" l="1"/>
  <c r="B70" i="63"/>
  <c r="I70" i="63" s="1"/>
  <c r="B70" i="64"/>
  <c r="B70" i="62"/>
  <c r="J70" i="61"/>
  <c r="L70" i="61" s="1"/>
  <c r="I70" i="61"/>
  <c r="J70" i="65" l="1"/>
  <c r="L70" i="65" s="1"/>
  <c r="K71" i="65" s="1"/>
  <c r="I70" i="65"/>
  <c r="J70" i="63"/>
  <c r="L70" i="63" s="1"/>
  <c r="K71" i="63" s="1"/>
  <c r="M70" i="63" s="1"/>
  <c r="J70" i="64"/>
  <c r="L70" i="64" s="1"/>
  <c r="K71" i="64" s="1"/>
  <c r="I70" i="64"/>
  <c r="I70" i="62"/>
  <c r="J70" i="62"/>
  <c r="L70" i="62" s="1"/>
  <c r="K71" i="62" s="1"/>
  <c r="K71" i="61"/>
  <c r="M70" i="65" l="1"/>
  <c r="M70" i="64"/>
  <c r="J70" i="69"/>
  <c r="K71" i="69" s="1"/>
  <c r="B71" i="69"/>
  <c r="B71" i="67" s="1"/>
  <c r="AL71" i="61"/>
  <c r="AE71" i="61"/>
  <c r="C71" i="69"/>
  <c r="C71" i="67" s="1"/>
  <c r="S71" i="61"/>
  <c r="F71" i="69"/>
  <c r="F71" i="67" s="1"/>
  <c r="T71" i="61"/>
  <c r="G71" i="69"/>
  <c r="G71" i="67" s="1"/>
  <c r="D71" i="69"/>
  <c r="D71" i="67" s="1"/>
  <c r="AX71" i="61"/>
  <c r="Y71" i="61"/>
  <c r="AW71" i="61"/>
  <c r="E71" i="69"/>
  <c r="E71" i="67" s="1"/>
  <c r="AK71" i="61"/>
  <c r="Z71" i="61"/>
  <c r="AQ71" i="61"/>
  <c r="AF71" i="61"/>
  <c r="H71" i="69"/>
  <c r="H71" i="67" s="1"/>
  <c r="AR71" i="61"/>
  <c r="M70" i="61"/>
  <c r="M70" i="62"/>
  <c r="I70" i="67" l="1"/>
  <c r="J71" i="67" s="1"/>
  <c r="AS71" i="61"/>
  <c r="AQ71" i="62"/>
  <c r="AS71" i="62" s="1"/>
  <c r="AQ71" i="65"/>
  <c r="AS71" i="65" s="1"/>
  <c r="AQ71" i="63"/>
  <c r="AS71" i="63" s="1"/>
  <c r="AQ71" i="64"/>
  <c r="AS71" i="64" s="1"/>
  <c r="D71" i="61"/>
  <c r="Z71" i="64"/>
  <c r="Z71" i="63"/>
  <c r="Z71" i="65"/>
  <c r="Z71" i="62"/>
  <c r="AB71" i="61"/>
  <c r="AK71" i="62"/>
  <c r="AM71" i="62" s="1"/>
  <c r="AM71" i="61"/>
  <c r="AK71" i="64"/>
  <c r="AM71" i="64" s="1"/>
  <c r="AK71" i="65"/>
  <c r="AM71" i="65" s="1"/>
  <c r="AK71" i="63"/>
  <c r="AM71" i="63" s="1"/>
  <c r="V71" i="61"/>
  <c r="T71" i="63"/>
  <c r="T71" i="65"/>
  <c r="T71" i="62"/>
  <c r="C71" i="61"/>
  <c r="T71" i="64"/>
  <c r="S71" i="64"/>
  <c r="U71" i="64" s="1"/>
  <c r="S71" i="62"/>
  <c r="U71" i="62" s="1"/>
  <c r="U71" i="61"/>
  <c r="S71" i="65"/>
  <c r="U71" i="65" s="1"/>
  <c r="S71" i="63"/>
  <c r="U71" i="63" s="1"/>
  <c r="AW71" i="63"/>
  <c r="AY71" i="63" s="1"/>
  <c r="AW71" i="62"/>
  <c r="AY71" i="62" s="1"/>
  <c r="AW71" i="65"/>
  <c r="AY71" i="65" s="1"/>
  <c r="AY71" i="61"/>
  <c r="AW71" i="64"/>
  <c r="AY71" i="64" s="1"/>
  <c r="AE71" i="63"/>
  <c r="AG71" i="63" s="1"/>
  <c r="AE71" i="64"/>
  <c r="AG71" i="64" s="1"/>
  <c r="AE71" i="62"/>
  <c r="AG71" i="62" s="1"/>
  <c r="AE71" i="65"/>
  <c r="AG71" i="65" s="1"/>
  <c r="AG71" i="61"/>
  <c r="E71" i="61"/>
  <c r="AX71" i="63"/>
  <c r="AX71" i="65"/>
  <c r="AX71" i="64"/>
  <c r="AZ71" i="61"/>
  <c r="AX71" i="62"/>
  <c r="AL71" i="64"/>
  <c r="AL71" i="62"/>
  <c r="G71" i="61"/>
  <c r="AL71" i="63"/>
  <c r="AL71" i="65"/>
  <c r="AN71" i="61"/>
  <c r="AT71" i="61"/>
  <c r="AU72" i="61" s="1"/>
  <c r="AR71" i="62"/>
  <c r="H71" i="61"/>
  <c r="AR71" i="65"/>
  <c r="AR71" i="64"/>
  <c r="AR71" i="63"/>
  <c r="Y71" i="62"/>
  <c r="AA71" i="62" s="1"/>
  <c r="Y71" i="65"/>
  <c r="AA71" i="65" s="1"/>
  <c r="AA71" i="61"/>
  <c r="Y71" i="64"/>
  <c r="AA71" i="64" s="1"/>
  <c r="Y71" i="63"/>
  <c r="AA71" i="63" s="1"/>
  <c r="AH71" i="61"/>
  <c r="AF71" i="65"/>
  <c r="AF71" i="62"/>
  <c r="AF71" i="64"/>
  <c r="F71" i="61"/>
  <c r="AF71" i="63"/>
  <c r="AB71" i="65" l="1"/>
  <c r="D71" i="65"/>
  <c r="AN71" i="65"/>
  <c r="G71" i="65"/>
  <c r="AH71" i="65"/>
  <c r="AI72" i="65" s="1"/>
  <c r="F71" i="65"/>
  <c r="AT71" i="65"/>
  <c r="AU72" i="65" s="1"/>
  <c r="H71" i="65"/>
  <c r="AZ71" i="65"/>
  <c r="BA72" i="65" s="1"/>
  <c r="E71" i="65"/>
  <c r="V71" i="65"/>
  <c r="C71" i="65"/>
  <c r="AZ71" i="64"/>
  <c r="BA72" i="64" s="1"/>
  <c r="E71" i="64"/>
  <c r="AT71" i="64"/>
  <c r="AU72" i="64" s="1"/>
  <c r="H71" i="64"/>
  <c r="V71" i="64"/>
  <c r="C71" i="64"/>
  <c r="AB71" i="64"/>
  <c r="AC72" i="64" s="1"/>
  <c r="D71" i="64"/>
  <c r="AH71" i="64"/>
  <c r="F71" i="64"/>
  <c r="AN71" i="64"/>
  <c r="G71" i="64"/>
  <c r="AO72" i="61"/>
  <c r="AB71" i="63"/>
  <c r="AC72" i="63" s="1"/>
  <c r="D71" i="63"/>
  <c r="AT71" i="63"/>
  <c r="AU72" i="63" s="1"/>
  <c r="H71" i="63"/>
  <c r="AZ71" i="63"/>
  <c r="BA72" i="63" s="1"/>
  <c r="E71" i="63"/>
  <c r="AN71" i="63"/>
  <c r="AO72" i="63" s="1"/>
  <c r="G71" i="63"/>
  <c r="AH71" i="63"/>
  <c r="AI72" i="63" s="1"/>
  <c r="F71" i="63"/>
  <c r="V71" i="63"/>
  <c r="C71" i="63"/>
  <c r="BA72" i="61"/>
  <c r="W72" i="63"/>
  <c r="V71" i="62"/>
  <c r="W72" i="62" s="1"/>
  <c r="C71" i="62"/>
  <c r="AI72" i="64"/>
  <c r="W72" i="64"/>
  <c r="B71" i="61"/>
  <c r="AI72" i="61"/>
  <c r="AN71" i="62"/>
  <c r="AO72" i="62" s="1"/>
  <c r="G71" i="62"/>
  <c r="W72" i="65"/>
  <c r="AC72" i="61"/>
  <c r="AH71" i="62"/>
  <c r="AI72" i="62" s="1"/>
  <c r="F71" i="62"/>
  <c r="AO72" i="64"/>
  <c r="AB71" i="62"/>
  <c r="AC72" i="62" s="1"/>
  <c r="D71" i="62"/>
  <c r="AO72" i="65"/>
  <c r="AT71" i="62"/>
  <c r="AU72" i="62" s="1"/>
  <c r="H71" i="62"/>
  <c r="AZ71" i="62"/>
  <c r="BA72" i="62" s="1"/>
  <c r="E71" i="62"/>
  <c r="W72" i="61"/>
  <c r="AC72" i="65"/>
  <c r="B71" i="65" l="1"/>
  <c r="B71" i="64"/>
  <c r="B71" i="63"/>
  <c r="B71" i="62"/>
  <c r="J71" i="61"/>
  <c r="L71" i="61" s="1"/>
  <c r="I71" i="61"/>
  <c r="J71" i="65" l="1"/>
  <c r="L71" i="65" s="1"/>
  <c r="K72" i="65" s="1"/>
  <c r="I71" i="65"/>
  <c r="J71" i="64"/>
  <c r="L71" i="64" s="1"/>
  <c r="K72" i="64" s="1"/>
  <c r="I71" i="64"/>
  <c r="J71" i="63"/>
  <c r="L71" i="63" s="1"/>
  <c r="K72" i="63" s="1"/>
  <c r="I71" i="63"/>
  <c r="K72" i="61"/>
  <c r="I71" i="62"/>
  <c r="J71" i="62"/>
  <c r="L71" i="62" s="1"/>
  <c r="K72" i="62" s="1"/>
  <c r="M71" i="65" l="1"/>
  <c r="M71" i="64"/>
  <c r="M71" i="63"/>
  <c r="J71" i="69"/>
  <c r="K72" i="69" s="1"/>
  <c r="M71" i="62"/>
  <c r="AX72" i="61"/>
  <c r="H72" i="69"/>
  <c r="H72" i="67" s="1"/>
  <c r="F72" i="69"/>
  <c r="F72" i="67" s="1"/>
  <c r="AF72" i="61"/>
  <c r="G72" i="69"/>
  <c r="G72" i="67" s="1"/>
  <c r="S72" i="61"/>
  <c r="T72" i="61"/>
  <c r="Y72" i="61"/>
  <c r="AQ72" i="61"/>
  <c r="AK72" i="61"/>
  <c r="B72" i="69"/>
  <c r="B72" i="67" s="1"/>
  <c r="AR72" i="61"/>
  <c r="AE72" i="61"/>
  <c r="C72" i="69"/>
  <c r="C72" i="67" s="1"/>
  <c r="Z72" i="61"/>
  <c r="AW72" i="61"/>
  <c r="AL72" i="61"/>
  <c r="E72" i="69"/>
  <c r="E72" i="67" s="1"/>
  <c r="D72" i="69"/>
  <c r="D72" i="67" s="1"/>
  <c r="M71" i="61"/>
  <c r="I71" i="67" l="1"/>
  <c r="J72" i="67" s="1"/>
  <c r="AK72" i="64"/>
  <c r="AM72" i="64" s="1"/>
  <c r="AM72" i="61"/>
  <c r="AK72" i="62"/>
  <c r="AM72" i="62" s="1"/>
  <c r="AK72" i="65"/>
  <c r="AM72" i="65" s="1"/>
  <c r="AK72" i="63"/>
  <c r="AM72" i="63" s="1"/>
  <c r="AE72" i="63"/>
  <c r="AG72" i="63" s="1"/>
  <c r="AE72" i="64"/>
  <c r="AG72" i="64" s="1"/>
  <c r="AG72" i="61"/>
  <c r="AE72" i="65"/>
  <c r="AG72" i="65" s="1"/>
  <c r="AE72" i="62"/>
  <c r="AG72" i="62" s="1"/>
  <c r="AQ72" i="64"/>
  <c r="AS72" i="64" s="1"/>
  <c r="AQ72" i="62"/>
  <c r="AS72" i="62" s="1"/>
  <c r="AQ72" i="65"/>
  <c r="AS72" i="65" s="1"/>
  <c r="AS72" i="61"/>
  <c r="AQ72" i="63"/>
  <c r="AS72" i="63" s="1"/>
  <c r="AW72" i="64"/>
  <c r="AY72" i="64" s="1"/>
  <c r="AW72" i="65"/>
  <c r="AY72" i="65" s="1"/>
  <c r="AW72" i="63"/>
  <c r="AY72" i="63" s="1"/>
  <c r="AY72" i="61"/>
  <c r="AW72" i="62"/>
  <c r="AY72" i="62" s="1"/>
  <c r="Y72" i="62"/>
  <c r="AA72" i="62" s="1"/>
  <c r="AA72" i="61"/>
  <c r="Y72" i="64"/>
  <c r="AA72" i="64" s="1"/>
  <c r="Y72" i="65"/>
  <c r="AA72" i="65" s="1"/>
  <c r="Y72" i="63"/>
  <c r="AA72" i="63" s="1"/>
  <c r="AF72" i="62"/>
  <c r="AH72" i="61"/>
  <c r="AF72" i="63"/>
  <c r="AF72" i="64"/>
  <c r="AF72" i="65"/>
  <c r="F72" i="61"/>
  <c r="AN72" i="61"/>
  <c r="AL72" i="62"/>
  <c r="AL72" i="63"/>
  <c r="G72" i="61"/>
  <c r="AL72" i="65"/>
  <c r="AL72" i="64"/>
  <c r="AX72" i="63"/>
  <c r="AX72" i="65"/>
  <c r="E72" i="61"/>
  <c r="AZ72" i="61"/>
  <c r="AX72" i="64"/>
  <c r="AX72" i="62"/>
  <c r="AB72" i="61"/>
  <c r="Z72" i="63"/>
  <c r="Z72" i="62"/>
  <c r="Z72" i="65"/>
  <c r="D72" i="61"/>
  <c r="Z72" i="64"/>
  <c r="C72" i="61"/>
  <c r="T72" i="64"/>
  <c r="T72" i="63"/>
  <c r="T72" i="65"/>
  <c r="T72" i="62"/>
  <c r="V72" i="61"/>
  <c r="AR72" i="64"/>
  <c r="AR72" i="63"/>
  <c r="AR72" i="62"/>
  <c r="AT72" i="61"/>
  <c r="H72" i="61"/>
  <c r="AR72" i="65"/>
  <c r="S72" i="63"/>
  <c r="U72" i="63" s="1"/>
  <c r="S72" i="65"/>
  <c r="U72" i="65" s="1"/>
  <c r="S72" i="64"/>
  <c r="U72" i="64" s="1"/>
  <c r="U72" i="61"/>
  <c r="S72" i="62"/>
  <c r="U72" i="62" s="1"/>
  <c r="AZ72" i="65" l="1"/>
  <c r="E72" i="65"/>
  <c r="AH72" i="65"/>
  <c r="F72" i="65"/>
  <c r="AT72" i="65"/>
  <c r="AU73" i="65" s="1"/>
  <c r="H72" i="65"/>
  <c r="V72" i="65"/>
  <c r="W73" i="65" s="1"/>
  <c r="C72" i="65"/>
  <c r="B72" i="65" s="1"/>
  <c r="AB72" i="65"/>
  <c r="D72" i="65"/>
  <c r="AN72" i="65"/>
  <c r="AO73" i="65" s="1"/>
  <c r="G72" i="65"/>
  <c r="AT72" i="64"/>
  <c r="H72" i="64"/>
  <c r="V72" i="64"/>
  <c r="W73" i="64" s="1"/>
  <c r="C72" i="64"/>
  <c r="AZ72" i="64"/>
  <c r="BA73" i="64" s="1"/>
  <c r="E72" i="64"/>
  <c r="AB72" i="64"/>
  <c r="AC73" i="64" s="1"/>
  <c r="D72" i="64"/>
  <c r="AN72" i="64"/>
  <c r="AO73" i="64" s="1"/>
  <c r="G72" i="64"/>
  <c r="AH72" i="64"/>
  <c r="AI73" i="64" s="1"/>
  <c r="F72" i="64"/>
  <c r="AB72" i="63"/>
  <c r="AC73" i="63" s="1"/>
  <c r="D72" i="63"/>
  <c r="V72" i="63"/>
  <c r="W73" i="63" s="1"/>
  <c r="C72" i="63"/>
  <c r="AH72" i="63"/>
  <c r="AI73" i="63" s="1"/>
  <c r="F72" i="63"/>
  <c r="AT72" i="63"/>
  <c r="AU73" i="63" s="1"/>
  <c r="H72" i="63"/>
  <c r="W73" i="61"/>
  <c r="BA73" i="65"/>
  <c r="AN72" i="63"/>
  <c r="G72" i="63"/>
  <c r="AO73" i="61"/>
  <c r="AZ72" i="63"/>
  <c r="BA73" i="63" s="1"/>
  <c r="E72" i="63"/>
  <c r="AC73" i="65"/>
  <c r="AU73" i="64"/>
  <c r="AO73" i="63"/>
  <c r="AU73" i="61"/>
  <c r="AI73" i="61"/>
  <c r="AT72" i="62"/>
  <c r="AU73" i="62" s="1"/>
  <c r="H72" i="62"/>
  <c r="AB72" i="62"/>
  <c r="AC73" i="62" s="1"/>
  <c r="D72" i="62"/>
  <c r="AZ72" i="62"/>
  <c r="BA73" i="62" s="1"/>
  <c r="E72" i="62"/>
  <c r="BA73" i="61"/>
  <c r="AN72" i="62"/>
  <c r="AO73" i="62" s="1"/>
  <c r="G72" i="62"/>
  <c r="V72" i="62"/>
  <c r="W73" i="62" s="1"/>
  <c r="C72" i="62"/>
  <c r="AC73" i="61"/>
  <c r="B72" i="61"/>
  <c r="AH72" i="62"/>
  <c r="AI73" i="62" s="1"/>
  <c r="F72" i="62"/>
  <c r="AI73" i="65"/>
  <c r="I72" i="65" l="1"/>
  <c r="J72" i="65"/>
  <c r="L72" i="65" s="1"/>
  <c r="K73" i="65" s="1"/>
  <c r="B72" i="64"/>
  <c r="B72" i="63"/>
  <c r="I72" i="61"/>
  <c r="J72" i="61"/>
  <c r="L72" i="61" s="1"/>
  <c r="B72" i="62"/>
  <c r="M72" i="65" l="1"/>
  <c r="J72" i="64"/>
  <c r="L72" i="64" s="1"/>
  <c r="K73" i="64" s="1"/>
  <c r="I72" i="64"/>
  <c r="J72" i="63"/>
  <c r="L72" i="63" s="1"/>
  <c r="K73" i="63" s="1"/>
  <c r="I72" i="63"/>
  <c r="J72" i="62"/>
  <c r="L72" i="62" s="1"/>
  <c r="K73" i="62" s="1"/>
  <c r="I72" i="62"/>
  <c r="K73" i="61"/>
  <c r="M72" i="64" l="1"/>
  <c r="M72" i="63"/>
  <c r="J72" i="69"/>
  <c r="K73" i="69" s="1"/>
  <c r="AR73" i="61"/>
  <c r="B73" i="69"/>
  <c r="B73" i="67" s="1"/>
  <c r="E73" i="69"/>
  <c r="E73" i="67" s="1"/>
  <c r="AQ73" i="61"/>
  <c r="AL73" i="61"/>
  <c r="T73" i="61"/>
  <c r="S73" i="61"/>
  <c r="AK73" i="61"/>
  <c r="C73" i="69"/>
  <c r="C73" i="67" s="1"/>
  <c r="G73" i="69"/>
  <c r="G73" i="67" s="1"/>
  <c r="Y73" i="61"/>
  <c r="AE73" i="61"/>
  <c r="AX73" i="61"/>
  <c r="AF73" i="61"/>
  <c r="AW73" i="61"/>
  <c r="H73" i="69"/>
  <c r="H73" i="67" s="1"/>
  <c r="Z73" i="61"/>
  <c r="D73" i="69"/>
  <c r="D73" i="67" s="1"/>
  <c r="F73" i="69"/>
  <c r="F73" i="67" s="1"/>
  <c r="M72" i="61"/>
  <c r="M72" i="62"/>
  <c r="I72" i="67" l="1"/>
  <c r="J73" i="67" s="1"/>
  <c r="T73" i="64"/>
  <c r="T73" i="62"/>
  <c r="C73" i="61"/>
  <c r="T73" i="65"/>
  <c r="T73" i="63"/>
  <c r="V73" i="61"/>
  <c r="AH73" i="61"/>
  <c r="AF73" i="65"/>
  <c r="AF73" i="62"/>
  <c r="F73" i="61"/>
  <c r="AF73" i="64"/>
  <c r="AF73" i="63"/>
  <c r="AE73" i="62"/>
  <c r="AG73" i="62" s="1"/>
  <c r="AE73" i="64"/>
  <c r="AG73" i="64" s="1"/>
  <c r="AG73" i="61"/>
  <c r="AE73" i="65"/>
  <c r="AG73" i="65" s="1"/>
  <c r="AE73" i="63"/>
  <c r="AG73" i="63" s="1"/>
  <c r="AQ73" i="64"/>
  <c r="AS73" i="64" s="1"/>
  <c r="AQ73" i="65"/>
  <c r="AS73" i="65" s="1"/>
  <c r="AS73" i="61"/>
  <c r="AQ73" i="63"/>
  <c r="AS73" i="63" s="1"/>
  <c r="AQ73" i="62"/>
  <c r="AS73" i="62" s="1"/>
  <c r="Y73" i="65"/>
  <c r="AA73" i="65" s="1"/>
  <c r="AA73" i="61"/>
  <c r="Y73" i="63"/>
  <c r="AA73" i="63" s="1"/>
  <c r="Y73" i="64"/>
  <c r="AA73" i="64" s="1"/>
  <c r="Y73" i="62"/>
  <c r="AA73" i="62" s="1"/>
  <c r="AL73" i="65"/>
  <c r="AL73" i="63"/>
  <c r="AN73" i="61"/>
  <c r="AL73" i="62"/>
  <c r="G73" i="61"/>
  <c r="AL73" i="64"/>
  <c r="AR73" i="63"/>
  <c r="AR73" i="62"/>
  <c r="AR73" i="64"/>
  <c r="AR73" i="65"/>
  <c r="AT73" i="61"/>
  <c r="H73" i="61"/>
  <c r="AK73" i="63"/>
  <c r="AM73" i="63" s="1"/>
  <c r="AK73" i="65"/>
  <c r="AM73" i="65" s="1"/>
  <c r="AK73" i="62"/>
  <c r="AM73" i="62" s="1"/>
  <c r="AK73" i="64"/>
  <c r="AM73" i="64" s="1"/>
  <c r="AM73" i="61"/>
  <c r="AX73" i="62"/>
  <c r="AX73" i="63"/>
  <c r="AZ73" i="61"/>
  <c r="E73" i="61"/>
  <c r="AX73" i="64"/>
  <c r="AX73" i="65"/>
  <c r="Z73" i="63"/>
  <c r="Z73" i="65"/>
  <c r="Z73" i="64"/>
  <c r="D73" i="61"/>
  <c r="Z73" i="62"/>
  <c r="AB73" i="61"/>
  <c r="AY73" i="61"/>
  <c r="AW73" i="63"/>
  <c r="AY73" i="63" s="1"/>
  <c r="AW73" i="64"/>
  <c r="AY73" i="64" s="1"/>
  <c r="AW73" i="65"/>
  <c r="AY73" i="65" s="1"/>
  <c r="AW73" i="62"/>
  <c r="AY73" i="62" s="1"/>
  <c r="U73" i="61"/>
  <c r="S73" i="63"/>
  <c r="U73" i="63" s="1"/>
  <c r="S73" i="62"/>
  <c r="U73" i="62" s="1"/>
  <c r="S73" i="64"/>
  <c r="U73" i="64" s="1"/>
  <c r="S73" i="65"/>
  <c r="U73" i="65" s="1"/>
  <c r="AT73" i="65" l="1"/>
  <c r="H73" i="65"/>
  <c r="AN73" i="65"/>
  <c r="G73" i="65"/>
  <c r="V73" i="65"/>
  <c r="C73" i="65"/>
  <c r="AZ73" i="65"/>
  <c r="BA74" i="65" s="1"/>
  <c r="E73" i="65"/>
  <c r="AB73" i="65"/>
  <c r="D73" i="65"/>
  <c r="AH73" i="65"/>
  <c r="F73" i="65"/>
  <c r="AH73" i="64"/>
  <c r="F73" i="64"/>
  <c r="AZ73" i="64"/>
  <c r="BA74" i="64" s="1"/>
  <c r="E73" i="64"/>
  <c r="AN73" i="64"/>
  <c r="G73" i="64"/>
  <c r="V73" i="64"/>
  <c r="C73" i="64"/>
  <c r="AB73" i="64"/>
  <c r="AC74" i="64" s="1"/>
  <c r="D73" i="64"/>
  <c r="AT73" i="64"/>
  <c r="AU74" i="64" s="1"/>
  <c r="H73" i="64"/>
  <c r="AB73" i="63"/>
  <c r="AC74" i="63" s="1"/>
  <c r="D73" i="63"/>
  <c r="AT73" i="63"/>
  <c r="AU74" i="63" s="1"/>
  <c r="H73" i="63"/>
  <c r="AN73" i="63"/>
  <c r="AO74" i="63" s="1"/>
  <c r="G73" i="63"/>
  <c r="AH73" i="63"/>
  <c r="AI74" i="63" s="1"/>
  <c r="F73" i="63"/>
  <c r="V73" i="63"/>
  <c r="C73" i="63"/>
  <c r="AZ73" i="63"/>
  <c r="BA74" i="63" s="1"/>
  <c r="E73" i="63"/>
  <c r="AU74" i="61"/>
  <c r="AO74" i="61"/>
  <c r="W74" i="61"/>
  <c r="AI74" i="65"/>
  <c r="AB73" i="62"/>
  <c r="AC74" i="62" s="1"/>
  <c r="D73" i="62"/>
  <c r="BA74" i="61"/>
  <c r="W74" i="63"/>
  <c r="AN73" i="62"/>
  <c r="AO74" i="62" s="1"/>
  <c r="G73" i="62"/>
  <c r="AI74" i="61"/>
  <c r="AC74" i="61"/>
  <c r="AO74" i="65"/>
  <c r="W74" i="65"/>
  <c r="AI74" i="64"/>
  <c r="B73" i="61"/>
  <c r="AC74" i="65"/>
  <c r="AU74" i="65"/>
  <c r="V73" i="62"/>
  <c r="W74" i="62" s="1"/>
  <c r="C73" i="62"/>
  <c r="AT73" i="62"/>
  <c r="AU74" i="62" s="1"/>
  <c r="H73" i="62"/>
  <c r="AZ73" i="62"/>
  <c r="BA74" i="62" s="1"/>
  <c r="E73" i="62"/>
  <c r="AO74" i="64"/>
  <c r="AH73" i="62"/>
  <c r="AI74" i="62" s="1"/>
  <c r="F73" i="62"/>
  <c r="W74" i="64"/>
  <c r="B73" i="65" l="1"/>
  <c r="B73" i="64"/>
  <c r="J73" i="64"/>
  <c r="L73" i="64" s="1"/>
  <c r="K74" i="64" s="1"/>
  <c r="I73" i="64"/>
  <c r="B73" i="62"/>
  <c r="J73" i="62" s="1"/>
  <c r="L73" i="62" s="1"/>
  <c r="K74" i="62" s="1"/>
  <c r="B73" i="63"/>
  <c r="J73" i="61"/>
  <c r="L73" i="61" s="1"/>
  <c r="I73" i="61"/>
  <c r="J73" i="65" l="1"/>
  <c r="L73" i="65" s="1"/>
  <c r="K74" i="65" s="1"/>
  <c r="I73" i="65"/>
  <c r="M73" i="64"/>
  <c r="J73" i="63"/>
  <c r="L73" i="63" s="1"/>
  <c r="K74" i="63" s="1"/>
  <c r="I73" i="63"/>
  <c r="I73" i="62"/>
  <c r="M73" i="62"/>
  <c r="K74" i="61"/>
  <c r="M73" i="65" l="1"/>
  <c r="M73" i="63"/>
  <c r="J73" i="69"/>
  <c r="I73" i="67" s="1"/>
  <c r="J74" i="67" s="1"/>
  <c r="S74" i="61"/>
  <c r="AX74" i="61"/>
  <c r="G74" i="69"/>
  <c r="G74" i="67" s="1"/>
  <c r="B74" i="69"/>
  <c r="B74" i="67" s="1"/>
  <c r="AE74" i="61"/>
  <c r="H74" i="69"/>
  <c r="H74" i="67" s="1"/>
  <c r="E74" i="69"/>
  <c r="E74" i="67" s="1"/>
  <c r="Z74" i="61"/>
  <c r="AW74" i="61"/>
  <c r="AQ74" i="61"/>
  <c r="AK74" i="61"/>
  <c r="AR74" i="61"/>
  <c r="F74" i="69"/>
  <c r="F74" i="67" s="1"/>
  <c r="AL74" i="61"/>
  <c r="D74" i="69"/>
  <c r="D74" i="67" s="1"/>
  <c r="Y74" i="61"/>
  <c r="T74" i="61"/>
  <c r="C74" i="69"/>
  <c r="C74" i="67" s="1"/>
  <c r="AF74" i="61"/>
  <c r="M73" i="61"/>
  <c r="K74" i="69" l="1"/>
  <c r="AL74" i="65"/>
  <c r="G74" i="61"/>
  <c r="AL74" i="62"/>
  <c r="AN74" i="61"/>
  <c r="AL74" i="64"/>
  <c r="AL74" i="63"/>
  <c r="AE74" i="64"/>
  <c r="AG74" i="64" s="1"/>
  <c r="AE74" i="65"/>
  <c r="AG74" i="65" s="1"/>
  <c r="AG74" i="61"/>
  <c r="AE74" i="62"/>
  <c r="AG74" i="62" s="1"/>
  <c r="AE74" i="63"/>
  <c r="AG74" i="63" s="1"/>
  <c r="AT74" i="61"/>
  <c r="H74" i="61"/>
  <c r="AR74" i="62"/>
  <c r="AR74" i="65"/>
  <c r="AR74" i="64"/>
  <c r="AR74" i="63"/>
  <c r="Y74" i="64"/>
  <c r="AA74" i="64" s="1"/>
  <c r="AA74" i="61"/>
  <c r="Y74" i="63"/>
  <c r="AA74" i="63" s="1"/>
  <c r="Y74" i="65"/>
  <c r="AA74" i="65" s="1"/>
  <c r="Y74" i="62"/>
  <c r="AA74" i="62" s="1"/>
  <c r="AK74" i="62"/>
  <c r="AM74" i="62" s="1"/>
  <c r="AK74" i="63"/>
  <c r="AM74" i="63" s="1"/>
  <c r="AM74" i="61"/>
  <c r="AK74" i="65"/>
  <c r="AM74" i="65" s="1"/>
  <c r="AK74" i="64"/>
  <c r="AM74" i="64" s="1"/>
  <c r="AQ74" i="64"/>
  <c r="AS74" i="64" s="1"/>
  <c r="AQ74" i="65"/>
  <c r="AS74" i="65" s="1"/>
  <c r="AQ74" i="63"/>
  <c r="AS74" i="63" s="1"/>
  <c r="AQ74" i="62"/>
  <c r="AS74" i="62" s="1"/>
  <c r="AS74" i="61"/>
  <c r="E74" i="61"/>
  <c r="AX74" i="65"/>
  <c r="AX74" i="63"/>
  <c r="AX74" i="64"/>
  <c r="AX74" i="62"/>
  <c r="AZ74" i="61"/>
  <c r="Z74" i="64"/>
  <c r="Z74" i="62"/>
  <c r="Z74" i="63"/>
  <c r="D74" i="61"/>
  <c r="AB74" i="61"/>
  <c r="AC75" i="61" s="1"/>
  <c r="Z74" i="65"/>
  <c r="AF74" i="65"/>
  <c r="AF74" i="62"/>
  <c r="AF74" i="64"/>
  <c r="AF74" i="63"/>
  <c r="AH74" i="61"/>
  <c r="AI75" i="61" s="1"/>
  <c r="F74" i="61"/>
  <c r="V74" i="61"/>
  <c r="T74" i="65"/>
  <c r="C74" i="61"/>
  <c r="T74" i="63"/>
  <c r="T74" i="62"/>
  <c r="T74" i="64"/>
  <c r="AY74" i="61"/>
  <c r="AW74" i="63"/>
  <c r="AY74" i="63" s="1"/>
  <c r="AW74" i="64"/>
  <c r="AY74" i="64" s="1"/>
  <c r="AW74" i="62"/>
  <c r="AY74" i="62" s="1"/>
  <c r="AW74" i="65"/>
  <c r="AY74" i="65" s="1"/>
  <c r="S74" i="63"/>
  <c r="U74" i="63" s="1"/>
  <c r="S74" i="62"/>
  <c r="U74" i="62" s="1"/>
  <c r="U74" i="61"/>
  <c r="S74" i="64"/>
  <c r="U74" i="64" s="1"/>
  <c r="S74" i="65"/>
  <c r="U74" i="65" s="1"/>
  <c r="AN74" i="65" l="1"/>
  <c r="G74" i="65"/>
  <c r="AT74" i="65"/>
  <c r="H74" i="65"/>
  <c r="AH74" i="65"/>
  <c r="F74" i="65"/>
  <c r="AZ74" i="65"/>
  <c r="BA75" i="65" s="1"/>
  <c r="E74" i="65"/>
  <c r="V74" i="65"/>
  <c r="C74" i="65"/>
  <c r="AB74" i="65"/>
  <c r="D74" i="65"/>
  <c r="AH74" i="64"/>
  <c r="AI75" i="64" s="1"/>
  <c r="F74" i="64"/>
  <c r="AN74" i="64"/>
  <c r="AO75" i="64" s="1"/>
  <c r="G74" i="64"/>
  <c r="AZ74" i="64"/>
  <c r="E74" i="64"/>
  <c r="AB74" i="64"/>
  <c r="D74" i="64"/>
  <c r="V74" i="64"/>
  <c r="C74" i="64"/>
  <c r="AT74" i="64"/>
  <c r="H74" i="64"/>
  <c r="BA75" i="64"/>
  <c r="AT74" i="63"/>
  <c r="AU75" i="63" s="1"/>
  <c r="H74" i="63"/>
  <c r="AC75" i="64"/>
  <c r="AU75" i="65"/>
  <c r="V74" i="63"/>
  <c r="W75" i="63" s="1"/>
  <c r="C74" i="63"/>
  <c r="BA75" i="61"/>
  <c r="AN74" i="63"/>
  <c r="AO75" i="63" s="1"/>
  <c r="G74" i="63"/>
  <c r="AB74" i="63"/>
  <c r="AC75" i="63" s="1"/>
  <c r="D74" i="63"/>
  <c r="B74" i="61"/>
  <c r="I74" i="61" s="1"/>
  <c r="AO75" i="61"/>
  <c r="AH74" i="63"/>
  <c r="AI75" i="63" s="1"/>
  <c r="F74" i="63"/>
  <c r="W75" i="65"/>
  <c r="AZ74" i="63"/>
  <c r="BA75" i="63" s="1"/>
  <c r="E74" i="63"/>
  <c r="AI75" i="65"/>
  <c r="AU75" i="61"/>
  <c r="W75" i="61"/>
  <c r="AU75" i="64"/>
  <c r="V74" i="62"/>
  <c r="W75" i="62" s="1"/>
  <c r="C74" i="62"/>
  <c r="AT74" i="62"/>
  <c r="AU75" i="62" s="1"/>
  <c r="H74" i="62"/>
  <c r="J74" i="61"/>
  <c r="L74" i="61" s="1"/>
  <c r="AN74" i="62"/>
  <c r="AO75" i="62" s="1"/>
  <c r="G74" i="62"/>
  <c r="AZ74" i="62"/>
  <c r="BA75" i="62" s="1"/>
  <c r="E74" i="62"/>
  <c r="AO75" i="65"/>
  <c r="AH74" i="62"/>
  <c r="AI75" i="62" s="1"/>
  <c r="F74" i="62"/>
  <c r="AC75" i="65"/>
  <c r="W75" i="64"/>
  <c r="AB74" i="62"/>
  <c r="AC75" i="62" s="1"/>
  <c r="D74" i="62"/>
  <c r="B74" i="65" l="1"/>
  <c r="B74" i="64"/>
  <c r="B74" i="63"/>
  <c r="K75" i="61"/>
  <c r="B74" i="62"/>
  <c r="J74" i="65" l="1"/>
  <c r="L74" i="65" s="1"/>
  <c r="K75" i="65" s="1"/>
  <c r="I74" i="65"/>
  <c r="I74" i="64"/>
  <c r="J74" i="64"/>
  <c r="L74" i="64" s="1"/>
  <c r="K75" i="64" s="1"/>
  <c r="J74" i="63"/>
  <c r="L74" i="63" s="1"/>
  <c r="K75" i="63" s="1"/>
  <c r="I74" i="63"/>
  <c r="J74" i="62"/>
  <c r="L74" i="62" s="1"/>
  <c r="I74" i="62"/>
  <c r="M74" i="61"/>
  <c r="M74" i="65" l="1"/>
  <c r="M74" i="64"/>
  <c r="M74" i="63"/>
  <c r="K75" i="62"/>
  <c r="J74" i="69"/>
  <c r="I74" i="67" l="1"/>
  <c r="J75" i="67" s="1"/>
  <c r="K75" i="69"/>
  <c r="M74" i="62"/>
  <c r="AR75" i="61"/>
  <c r="S75" i="61"/>
  <c r="E75" i="69"/>
  <c r="E75" i="67" s="1"/>
  <c r="Y75" i="61"/>
  <c r="AL75" i="61"/>
  <c r="T75" i="61"/>
  <c r="AW75" i="61"/>
  <c r="B75" i="69"/>
  <c r="B75" i="67" s="1"/>
  <c r="F75" i="69"/>
  <c r="F75" i="67" s="1"/>
  <c r="C75" i="69"/>
  <c r="C75" i="67" s="1"/>
  <c r="AF75" i="61"/>
  <c r="AK75" i="61"/>
  <c r="AX75" i="61"/>
  <c r="G75" i="69"/>
  <c r="G75" i="67" s="1"/>
  <c r="AE75" i="61"/>
  <c r="D75" i="69"/>
  <c r="D75" i="67" s="1"/>
  <c r="AQ75" i="61"/>
  <c r="Z75" i="61"/>
  <c r="H75" i="69"/>
  <c r="H75" i="67" s="1"/>
  <c r="AR75" i="63" l="1"/>
  <c r="AR75" i="62"/>
  <c r="AR75" i="64"/>
  <c r="AT75" i="61"/>
  <c r="H75" i="61"/>
  <c r="AR75" i="65"/>
  <c r="U75" i="61"/>
  <c r="S75" i="62"/>
  <c r="U75" i="62" s="1"/>
  <c r="S75" i="63"/>
  <c r="U75" i="63" s="1"/>
  <c r="S75" i="64"/>
  <c r="U75" i="64" s="1"/>
  <c r="S75" i="65"/>
  <c r="U75" i="65" s="1"/>
  <c r="AW75" i="62"/>
  <c r="AY75" i="62" s="1"/>
  <c r="AW75" i="64"/>
  <c r="AY75" i="64" s="1"/>
  <c r="AW75" i="63"/>
  <c r="AY75" i="63" s="1"/>
  <c r="AW75" i="65"/>
  <c r="AY75" i="65" s="1"/>
  <c r="AY75" i="61"/>
  <c r="AX75" i="62"/>
  <c r="E75" i="61"/>
  <c r="AZ75" i="61"/>
  <c r="AX75" i="64"/>
  <c r="AX75" i="65"/>
  <c r="AX75" i="63"/>
  <c r="AF75" i="65"/>
  <c r="AF75" i="62"/>
  <c r="AH75" i="61"/>
  <c r="F75" i="61"/>
  <c r="AF75" i="64"/>
  <c r="AF75" i="63"/>
  <c r="Z75" i="63"/>
  <c r="Z75" i="65"/>
  <c r="D75" i="61"/>
  <c r="Z75" i="64"/>
  <c r="Z75" i="62"/>
  <c r="AB75" i="61"/>
  <c r="AS75" i="61"/>
  <c r="AQ75" i="64"/>
  <c r="AS75" i="64" s="1"/>
  <c r="AQ75" i="65"/>
  <c r="AS75" i="65" s="1"/>
  <c r="AQ75" i="62"/>
  <c r="AS75" i="62" s="1"/>
  <c r="AQ75" i="63"/>
  <c r="AS75" i="63" s="1"/>
  <c r="AE75" i="64"/>
  <c r="AG75" i="64" s="1"/>
  <c r="AE75" i="62"/>
  <c r="AG75" i="62" s="1"/>
  <c r="AG75" i="61"/>
  <c r="AE75" i="63"/>
  <c r="AG75" i="63" s="1"/>
  <c r="AE75" i="65"/>
  <c r="AG75" i="65" s="1"/>
  <c r="T75" i="62"/>
  <c r="T75" i="63"/>
  <c r="T75" i="64"/>
  <c r="T75" i="65"/>
  <c r="C75" i="61"/>
  <c r="V75" i="61"/>
  <c r="G75" i="61"/>
  <c r="AL75" i="63"/>
  <c r="AL75" i="62"/>
  <c r="AN75" i="61"/>
  <c r="AL75" i="64"/>
  <c r="AL75" i="65"/>
  <c r="AK75" i="65"/>
  <c r="AM75" i="65" s="1"/>
  <c r="AM75" i="61"/>
  <c r="AK75" i="63"/>
  <c r="AM75" i="63" s="1"/>
  <c r="AK75" i="62"/>
  <c r="AM75" i="62" s="1"/>
  <c r="AK75" i="64"/>
  <c r="AM75" i="64" s="1"/>
  <c r="AA75" i="61"/>
  <c r="Y75" i="62"/>
  <c r="AA75" i="62" s="1"/>
  <c r="Y75" i="65"/>
  <c r="AA75" i="65" s="1"/>
  <c r="Y75" i="63"/>
  <c r="AA75" i="63" s="1"/>
  <c r="Y75" i="64"/>
  <c r="AA75" i="64" s="1"/>
  <c r="V75" i="65" l="1"/>
  <c r="C75" i="65"/>
  <c r="AH75" i="65"/>
  <c r="AI76" i="65" s="1"/>
  <c r="F75" i="65"/>
  <c r="AB75" i="65"/>
  <c r="D75" i="65"/>
  <c r="AT75" i="65"/>
  <c r="AU76" i="65" s="1"/>
  <c r="H75" i="65"/>
  <c r="AZ75" i="65"/>
  <c r="E75" i="65"/>
  <c r="AN75" i="65"/>
  <c r="G75" i="65"/>
  <c r="AB75" i="64"/>
  <c r="D75" i="64"/>
  <c r="AN75" i="64"/>
  <c r="AO76" i="64" s="1"/>
  <c r="G75" i="64"/>
  <c r="AH75" i="64"/>
  <c r="F75" i="64"/>
  <c r="AT75" i="64"/>
  <c r="AU76" i="64" s="1"/>
  <c r="H75" i="64"/>
  <c r="V75" i="64"/>
  <c r="C75" i="64"/>
  <c r="AZ75" i="64"/>
  <c r="E75" i="64"/>
  <c r="W76" i="64"/>
  <c r="V75" i="63"/>
  <c r="W76" i="63" s="1"/>
  <c r="C75" i="63"/>
  <c r="AZ75" i="63"/>
  <c r="BA76" i="63" s="1"/>
  <c r="E75" i="63"/>
  <c r="AB75" i="63"/>
  <c r="D75" i="63"/>
  <c r="AN75" i="63"/>
  <c r="AO76" i="63" s="1"/>
  <c r="G75" i="63"/>
  <c r="AH75" i="63"/>
  <c r="AI76" i="63" s="1"/>
  <c r="F75" i="63"/>
  <c r="AU76" i="61"/>
  <c r="AT75" i="63"/>
  <c r="H75" i="63"/>
  <c r="AC76" i="65"/>
  <c r="BA76" i="61"/>
  <c r="AC76" i="64"/>
  <c r="W76" i="61"/>
  <c r="AC76" i="61"/>
  <c r="AO76" i="65"/>
  <c r="B75" i="61"/>
  <c r="AB75" i="62"/>
  <c r="AC76" i="62" s="1"/>
  <c r="D75" i="62"/>
  <c r="AI76" i="61"/>
  <c r="W76" i="65"/>
  <c r="AH75" i="62"/>
  <c r="AI76" i="62" s="1"/>
  <c r="F75" i="62"/>
  <c r="AZ75" i="62"/>
  <c r="BA76" i="62" s="1"/>
  <c r="E75" i="62"/>
  <c r="AC76" i="63"/>
  <c r="BA76" i="65"/>
  <c r="AT75" i="62"/>
  <c r="AU76" i="62" s="1"/>
  <c r="H75" i="62"/>
  <c r="AO76" i="61"/>
  <c r="AN75" i="62"/>
  <c r="AO76" i="62" s="1"/>
  <c r="G75" i="62"/>
  <c r="V75" i="62"/>
  <c r="W76" i="62" s="1"/>
  <c r="C75" i="62"/>
  <c r="AI76" i="64"/>
  <c r="BA76" i="64"/>
  <c r="AU76" i="63"/>
  <c r="B75" i="65" l="1"/>
  <c r="B75" i="64"/>
  <c r="B75" i="63"/>
  <c r="B75" i="62"/>
  <c r="J75" i="61"/>
  <c r="L75" i="61" s="1"/>
  <c r="I75" i="61"/>
  <c r="J75" i="65" l="1"/>
  <c r="L75" i="65" s="1"/>
  <c r="K76" i="65" s="1"/>
  <c r="I75" i="65"/>
  <c r="I75" i="64"/>
  <c r="J75" i="64"/>
  <c r="L75" i="64" s="1"/>
  <c r="K76" i="64" s="1"/>
  <c r="J75" i="63"/>
  <c r="L75" i="63" s="1"/>
  <c r="K76" i="63" s="1"/>
  <c r="I75" i="63"/>
  <c r="I75" i="62"/>
  <c r="J75" i="62"/>
  <c r="L75" i="62" s="1"/>
  <c r="K76" i="62" s="1"/>
  <c r="K76" i="61"/>
  <c r="M75" i="65" l="1"/>
  <c r="M75" i="64"/>
  <c r="M75" i="63"/>
  <c r="J75" i="69"/>
  <c r="K76" i="69" s="1"/>
  <c r="T76" i="61"/>
  <c r="Z76" i="61"/>
  <c r="B76" i="69"/>
  <c r="B76" i="67" s="1"/>
  <c r="AK76" i="61"/>
  <c r="F76" i="69"/>
  <c r="F76" i="67" s="1"/>
  <c r="D76" i="69"/>
  <c r="D76" i="67" s="1"/>
  <c r="AF76" i="61"/>
  <c r="AL76" i="61"/>
  <c r="C76" i="69"/>
  <c r="C76" i="67" s="1"/>
  <c r="S76" i="61"/>
  <c r="Y76" i="61"/>
  <c r="H76" i="69"/>
  <c r="H76" i="67" s="1"/>
  <c r="AX76" i="61"/>
  <c r="AR76" i="61"/>
  <c r="AE76" i="61"/>
  <c r="AQ76" i="61"/>
  <c r="G76" i="69"/>
  <c r="G76" i="67" s="1"/>
  <c r="E76" i="69"/>
  <c r="E76" i="67" s="1"/>
  <c r="AW76" i="61"/>
  <c r="M75" i="61"/>
  <c r="I75" i="67"/>
  <c r="J76" i="67" s="1"/>
  <c r="M75" i="62"/>
  <c r="AE76" i="62" l="1"/>
  <c r="AG76" i="62" s="1"/>
  <c r="AE76" i="64"/>
  <c r="AG76" i="64" s="1"/>
  <c r="AG76" i="61"/>
  <c r="AE76" i="65"/>
  <c r="AG76" i="65" s="1"/>
  <c r="AE76" i="63"/>
  <c r="AG76" i="63" s="1"/>
  <c r="AH76" i="61"/>
  <c r="AF76" i="63"/>
  <c r="AF76" i="64"/>
  <c r="AF76" i="62"/>
  <c r="F76" i="61"/>
  <c r="AF76" i="65"/>
  <c r="AR76" i="63"/>
  <c r="AR76" i="64"/>
  <c r="AT76" i="61"/>
  <c r="H76" i="61"/>
  <c r="AR76" i="65"/>
  <c r="AR76" i="62"/>
  <c r="AL76" i="65"/>
  <c r="AL76" i="63"/>
  <c r="AL76" i="62"/>
  <c r="AL76" i="64"/>
  <c r="AN76" i="61"/>
  <c r="G76" i="61"/>
  <c r="AX76" i="64"/>
  <c r="AX76" i="63"/>
  <c r="AX76" i="65"/>
  <c r="E76" i="61"/>
  <c r="AZ76" i="61"/>
  <c r="AX76" i="62"/>
  <c r="AM76" i="61"/>
  <c r="AK76" i="65"/>
  <c r="AM76" i="65" s="1"/>
  <c r="AK76" i="62"/>
  <c r="AM76" i="62" s="1"/>
  <c r="AK76" i="63"/>
  <c r="AM76" i="63" s="1"/>
  <c r="AK76" i="64"/>
  <c r="AM76" i="64" s="1"/>
  <c r="AQ76" i="64"/>
  <c r="AS76" i="64" s="1"/>
  <c r="AQ76" i="63"/>
  <c r="AS76" i="63" s="1"/>
  <c r="AQ76" i="62"/>
  <c r="AS76" i="62" s="1"/>
  <c r="AQ76" i="65"/>
  <c r="AS76" i="65" s="1"/>
  <c r="AS76" i="61"/>
  <c r="AW76" i="64"/>
  <c r="AY76" i="64" s="1"/>
  <c r="AY76" i="61"/>
  <c r="AW76" i="65"/>
  <c r="AY76" i="65" s="1"/>
  <c r="AW76" i="63"/>
  <c r="AY76" i="63" s="1"/>
  <c r="AW76" i="62"/>
  <c r="AY76" i="62" s="1"/>
  <c r="Y76" i="63"/>
  <c r="AA76" i="63" s="1"/>
  <c r="Y76" i="65"/>
  <c r="AA76" i="65" s="1"/>
  <c r="AA76" i="61"/>
  <c r="Y76" i="64"/>
  <c r="AA76" i="64" s="1"/>
  <c r="Y76" i="62"/>
  <c r="AA76" i="62" s="1"/>
  <c r="S76" i="64"/>
  <c r="U76" i="64" s="1"/>
  <c r="S76" i="62"/>
  <c r="U76" i="62" s="1"/>
  <c r="S76" i="65"/>
  <c r="U76" i="65" s="1"/>
  <c r="S76" i="63"/>
  <c r="U76" i="63" s="1"/>
  <c r="U76" i="61"/>
  <c r="Z76" i="64"/>
  <c r="AB76" i="61"/>
  <c r="D76" i="61"/>
  <c r="Z76" i="63"/>
  <c r="Z76" i="65"/>
  <c r="Z76" i="62"/>
  <c r="T76" i="65"/>
  <c r="T76" i="63"/>
  <c r="T76" i="62"/>
  <c r="V76" i="61"/>
  <c r="W77" i="61" s="1"/>
  <c r="T76" i="64"/>
  <c r="C76" i="61"/>
  <c r="AZ76" i="65" l="1"/>
  <c r="E76" i="65"/>
  <c r="AC77" i="61"/>
  <c r="AT76" i="65"/>
  <c r="AU77" i="65" s="1"/>
  <c r="H76" i="65"/>
  <c r="AN76" i="65"/>
  <c r="G76" i="65"/>
  <c r="AB76" i="65"/>
  <c r="D76" i="65"/>
  <c r="AH76" i="65"/>
  <c r="F76" i="65"/>
  <c r="V76" i="65"/>
  <c r="C76" i="65"/>
  <c r="V76" i="64"/>
  <c r="C76" i="64"/>
  <c r="AZ76" i="64"/>
  <c r="BA77" i="64" s="1"/>
  <c r="E76" i="64"/>
  <c r="AH76" i="64"/>
  <c r="AI77" i="64" s="1"/>
  <c r="F76" i="64"/>
  <c r="AB76" i="64"/>
  <c r="D76" i="64"/>
  <c r="AN76" i="64"/>
  <c r="G76" i="64"/>
  <c r="AT76" i="64"/>
  <c r="AU77" i="64" s="1"/>
  <c r="H76" i="64"/>
  <c r="AZ76" i="63"/>
  <c r="BA77" i="63" s="1"/>
  <c r="E76" i="63"/>
  <c r="AH76" i="63"/>
  <c r="AI77" i="63" s="1"/>
  <c r="F76" i="63"/>
  <c r="V76" i="63"/>
  <c r="W77" i="63" s="1"/>
  <c r="C76" i="63"/>
  <c r="AC77" i="65"/>
  <c r="AI77" i="61"/>
  <c r="AN76" i="63"/>
  <c r="AO77" i="63" s="1"/>
  <c r="G76" i="63"/>
  <c r="AB76" i="63"/>
  <c r="AC77" i="63" s="1"/>
  <c r="D76" i="63"/>
  <c r="AT76" i="63"/>
  <c r="H76" i="63"/>
  <c r="W77" i="65"/>
  <c r="AO77" i="64"/>
  <c r="B76" i="61"/>
  <c r="I76" i="61" s="1"/>
  <c r="AC77" i="64"/>
  <c r="BA77" i="61"/>
  <c r="AN76" i="62"/>
  <c r="AO77" i="62" s="1"/>
  <c r="G76" i="62"/>
  <c r="BA77" i="65"/>
  <c r="AO77" i="65"/>
  <c r="AI77" i="65"/>
  <c r="AU77" i="61"/>
  <c r="V76" i="62"/>
  <c r="W77" i="62" s="1"/>
  <c r="C76" i="62"/>
  <c r="AU77" i="63"/>
  <c r="AB76" i="62"/>
  <c r="AC77" i="62" s="1"/>
  <c r="D76" i="62"/>
  <c r="W77" i="64"/>
  <c r="AO77" i="61"/>
  <c r="AZ76" i="62"/>
  <c r="BA77" i="62" s="1"/>
  <c r="E76" i="62"/>
  <c r="AT76" i="62"/>
  <c r="AU77" i="62" s="1"/>
  <c r="H76" i="62"/>
  <c r="AH76" i="62"/>
  <c r="AI77" i="62" s="1"/>
  <c r="F76" i="62"/>
  <c r="B76" i="65" l="1"/>
  <c r="B76" i="63"/>
  <c r="I76" i="63" s="1"/>
  <c r="B76" i="64"/>
  <c r="J76" i="61"/>
  <c r="L76" i="61" s="1"/>
  <c r="K77" i="61" s="1"/>
  <c r="B76" i="62"/>
  <c r="J76" i="62" s="1"/>
  <c r="L76" i="62" s="1"/>
  <c r="K77" i="62" s="1"/>
  <c r="J76" i="65" l="1"/>
  <c r="L76" i="65" s="1"/>
  <c r="K77" i="65" s="1"/>
  <c r="I76" i="65"/>
  <c r="I76" i="62"/>
  <c r="J76" i="63"/>
  <c r="L76" i="63" s="1"/>
  <c r="K77" i="63" s="1"/>
  <c r="E77" i="69" s="1"/>
  <c r="E77" i="67" s="1"/>
  <c r="J76" i="64"/>
  <c r="L76" i="64" s="1"/>
  <c r="K77" i="64" s="1"/>
  <c r="I76" i="64"/>
  <c r="H77" i="69"/>
  <c r="H77" i="67" s="1"/>
  <c r="Z77" i="61"/>
  <c r="F77" i="69"/>
  <c r="F77" i="67" s="1"/>
  <c r="AK77" i="61"/>
  <c r="B77" i="69"/>
  <c r="B77" i="67" s="1"/>
  <c r="D77" i="69"/>
  <c r="D77" i="67" s="1"/>
  <c r="M76" i="61"/>
  <c r="M76" i="62"/>
  <c r="T77" i="61" l="1"/>
  <c r="AW77" i="61"/>
  <c r="Y77" i="61"/>
  <c r="J76" i="69"/>
  <c r="I76" i="67" s="1"/>
  <c r="J77" i="67" s="1"/>
  <c r="AE77" i="61"/>
  <c r="AG77" i="61" s="1"/>
  <c r="G77" i="69"/>
  <c r="G77" i="67" s="1"/>
  <c r="AQ77" i="61"/>
  <c r="AQ77" i="62" s="1"/>
  <c r="AS77" i="62" s="1"/>
  <c r="S77" i="61"/>
  <c r="U77" i="61" s="1"/>
  <c r="M76" i="65"/>
  <c r="AL77" i="61"/>
  <c r="AL77" i="65" s="1"/>
  <c r="AF77" i="61"/>
  <c r="AH77" i="61" s="1"/>
  <c r="M76" i="63"/>
  <c r="C77" i="69"/>
  <c r="C77" i="67" s="1"/>
  <c r="AX77" i="61"/>
  <c r="AZ77" i="61" s="1"/>
  <c r="AR77" i="61"/>
  <c r="H77" i="61" s="1"/>
  <c r="M76" i="64"/>
  <c r="AB77" i="61"/>
  <c r="Z77" i="64"/>
  <c r="D77" i="61"/>
  <c r="Z77" i="63"/>
  <c r="Z77" i="62"/>
  <c r="Z77" i="65"/>
  <c r="Y77" i="64"/>
  <c r="AA77" i="64" s="1"/>
  <c r="Y77" i="65"/>
  <c r="AA77" i="65" s="1"/>
  <c r="Y77" i="63"/>
  <c r="AA77" i="63" s="1"/>
  <c r="Y77" i="62"/>
  <c r="AA77" i="62" s="1"/>
  <c r="AA77" i="61"/>
  <c r="C77" i="61"/>
  <c r="T77" i="62"/>
  <c r="V77" i="61"/>
  <c r="T77" i="63"/>
  <c r="T77" i="65"/>
  <c r="T77" i="64"/>
  <c r="AE77" i="62"/>
  <c r="AG77" i="62" s="1"/>
  <c r="AE77" i="65"/>
  <c r="AG77" i="65" s="1"/>
  <c r="AE77" i="63"/>
  <c r="AG77" i="63" s="1"/>
  <c r="AT77" i="61"/>
  <c r="AR77" i="63"/>
  <c r="AR77" i="62"/>
  <c r="AQ77" i="64"/>
  <c r="AS77" i="64" s="1"/>
  <c r="F77" i="61"/>
  <c r="AF77" i="63"/>
  <c r="AW77" i="63"/>
  <c r="AY77" i="63" s="1"/>
  <c r="AW77" i="65"/>
  <c r="AY77" i="65" s="1"/>
  <c r="AY77" i="61"/>
  <c r="AW77" i="62"/>
  <c r="AY77" i="62" s="1"/>
  <c r="AW77" i="64"/>
  <c r="AY77" i="64" s="1"/>
  <c r="AL77" i="62"/>
  <c r="AN77" i="61"/>
  <c r="AL77" i="63"/>
  <c r="AL77" i="64"/>
  <c r="G77" i="61"/>
  <c r="AK77" i="63"/>
  <c r="AM77" i="63" s="1"/>
  <c r="AM77" i="61"/>
  <c r="AK77" i="65"/>
  <c r="AM77" i="65" s="1"/>
  <c r="AK77" i="64"/>
  <c r="AM77" i="64" s="1"/>
  <c r="AK77" i="62"/>
  <c r="AM77" i="62" s="1"/>
  <c r="S77" i="62"/>
  <c r="U77" i="62" s="1"/>
  <c r="AI78" i="61" l="1"/>
  <c r="AN77" i="65"/>
  <c r="G77" i="65"/>
  <c r="AS77" i="61"/>
  <c r="AU78" i="61" s="1"/>
  <c r="AQ77" i="63"/>
  <c r="AS77" i="63" s="1"/>
  <c r="AQ77" i="65"/>
  <c r="AS77" i="65" s="1"/>
  <c r="AF77" i="62"/>
  <c r="AE77" i="64"/>
  <c r="AG77" i="64" s="1"/>
  <c r="E77" i="61"/>
  <c r="K77" i="69"/>
  <c r="AX77" i="62"/>
  <c r="S77" i="65"/>
  <c r="U77" i="65" s="1"/>
  <c r="AX77" i="65"/>
  <c r="AF77" i="65"/>
  <c r="AX77" i="64"/>
  <c r="S77" i="63"/>
  <c r="U77" i="63" s="1"/>
  <c r="AX77" i="63"/>
  <c r="AF77" i="64"/>
  <c r="AH77" i="64" s="1"/>
  <c r="AI78" i="64" s="1"/>
  <c r="S77" i="64"/>
  <c r="U77" i="64" s="1"/>
  <c r="V77" i="65"/>
  <c r="W78" i="65" s="1"/>
  <c r="C77" i="65"/>
  <c r="AB77" i="65"/>
  <c r="AC78" i="65" s="1"/>
  <c r="D77" i="65"/>
  <c r="AR77" i="64"/>
  <c r="AT77" i="64" s="1"/>
  <c r="AU78" i="64" s="1"/>
  <c r="AR77" i="65"/>
  <c r="AB77" i="64"/>
  <c r="D77" i="64"/>
  <c r="AN77" i="64"/>
  <c r="AO78" i="64" s="1"/>
  <c r="G77" i="64"/>
  <c r="V77" i="64"/>
  <c r="W78" i="64" s="1"/>
  <c r="C77" i="64"/>
  <c r="AZ77" i="64"/>
  <c r="E77" i="64"/>
  <c r="F77" i="64"/>
  <c r="AT77" i="63"/>
  <c r="H77" i="63"/>
  <c r="AN77" i="63"/>
  <c r="AO78" i="63" s="1"/>
  <c r="G77" i="63"/>
  <c r="AH77" i="63"/>
  <c r="AI78" i="63" s="1"/>
  <c r="F77" i="63"/>
  <c r="V77" i="63"/>
  <c r="C77" i="63"/>
  <c r="AZ77" i="63"/>
  <c r="BA78" i="63" s="1"/>
  <c r="E77" i="63"/>
  <c r="AB77" i="63"/>
  <c r="AC78" i="63" s="1"/>
  <c r="D77" i="63"/>
  <c r="AO78" i="61"/>
  <c r="BA78" i="61"/>
  <c r="AZ77" i="62"/>
  <c r="BA78" i="62" s="1"/>
  <c r="E77" i="62"/>
  <c r="AB77" i="62"/>
  <c r="AC78" i="62" s="1"/>
  <c r="D77" i="62"/>
  <c r="W78" i="61"/>
  <c r="AT77" i="62"/>
  <c r="AU78" i="62" s="1"/>
  <c r="H77" i="62"/>
  <c r="BA78" i="64"/>
  <c r="B77" i="61"/>
  <c r="AC78" i="64"/>
  <c r="AH77" i="62"/>
  <c r="AI78" i="62" s="1"/>
  <c r="F77" i="62"/>
  <c r="V77" i="62"/>
  <c r="W78" i="62" s="1"/>
  <c r="C77" i="62"/>
  <c r="AN77" i="62"/>
  <c r="AO78" i="62" s="1"/>
  <c r="G77" i="62"/>
  <c r="AO78" i="65"/>
  <c r="AC78" i="61"/>
  <c r="AH77" i="65" l="1"/>
  <c r="AI78" i="65" s="1"/>
  <c r="F77" i="65"/>
  <c r="AZ77" i="65"/>
  <c r="BA78" i="65" s="1"/>
  <c r="E77" i="65"/>
  <c r="H77" i="64"/>
  <c r="B77" i="64" s="1"/>
  <c r="I77" i="64" s="1"/>
  <c r="AT77" i="65"/>
  <c r="AU78" i="65" s="1"/>
  <c r="H77" i="65"/>
  <c r="B77" i="65" s="1"/>
  <c r="AU78" i="63"/>
  <c r="W78" i="63"/>
  <c r="B77" i="63"/>
  <c r="J77" i="63" s="1"/>
  <c r="L77" i="63" s="1"/>
  <c r="K78" i="63" s="1"/>
  <c r="J77" i="61"/>
  <c r="L77" i="61" s="1"/>
  <c r="I77" i="61"/>
  <c r="B77" i="62"/>
  <c r="J77" i="65" l="1"/>
  <c r="L77" i="65" s="1"/>
  <c r="K78" i="65" s="1"/>
  <c r="I77" i="65"/>
  <c r="J77" i="64"/>
  <c r="L77" i="64" s="1"/>
  <c r="K78" i="64" s="1"/>
  <c r="M77" i="64" s="1"/>
  <c r="I77" i="63"/>
  <c r="M77" i="63"/>
  <c r="I77" i="62"/>
  <c r="J77" i="62"/>
  <c r="L77" i="62" s="1"/>
  <c r="K78" i="62" s="1"/>
  <c r="K78" i="61"/>
  <c r="M77" i="65" l="1"/>
  <c r="J77" i="69"/>
  <c r="I77" i="67" s="1"/>
  <c r="J78" i="67" s="1"/>
  <c r="T78" i="61"/>
  <c r="D78" i="69"/>
  <c r="D78" i="67" s="1"/>
  <c r="AQ78" i="61"/>
  <c r="H78" i="69"/>
  <c r="H78" i="67" s="1"/>
  <c r="AL78" i="61"/>
  <c r="C78" i="69"/>
  <c r="C78" i="67" s="1"/>
  <c r="AF78" i="61"/>
  <c r="AK78" i="61"/>
  <c r="Y78" i="61"/>
  <c r="AX78" i="61"/>
  <c r="AW78" i="61"/>
  <c r="AE78" i="61"/>
  <c r="S78" i="61"/>
  <c r="AR78" i="61"/>
  <c r="B78" i="69"/>
  <c r="B78" i="67" s="1"/>
  <c r="G78" i="69"/>
  <c r="G78" i="67" s="1"/>
  <c r="E78" i="69"/>
  <c r="E78" i="67" s="1"/>
  <c r="F78" i="69"/>
  <c r="F78" i="67" s="1"/>
  <c r="Z78" i="61"/>
  <c r="M77" i="61"/>
  <c r="M77" i="62"/>
  <c r="K78" i="69" l="1"/>
  <c r="AK78" i="63"/>
  <c r="AM78" i="63" s="1"/>
  <c r="AK78" i="65"/>
  <c r="AM78" i="65" s="1"/>
  <c r="AM78" i="61"/>
  <c r="AK78" i="64"/>
  <c r="AM78" i="64" s="1"/>
  <c r="AK78" i="62"/>
  <c r="AM78" i="62" s="1"/>
  <c r="S78" i="63"/>
  <c r="U78" i="63" s="1"/>
  <c r="S78" i="62"/>
  <c r="U78" i="62" s="1"/>
  <c r="S78" i="64"/>
  <c r="U78" i="64" s="1"/>
  <c r="U78" i="61"/>
  <c r="S78" i="65"/>
  <c r="U78" i="65" s="1"/>
  <c r="AL78" i="64"/>
  <c r="G78" i="61"/>
  <c r="AL78" i="65"/>
  <c r="AL78" i="62"/>
  <c r="AL78" i="63"/>
  <c r="AN78" i="61"/>
  <c r="AO79" i="61" s="1"/>
  <c r="AE78" i="65"/>
  <c r="AG78" i="65" s="1"/>
  <c r="AG78" i="61"/>
  <c r="AE78" i="62"/>
  <c r="AG78" i="62" s="1"/>
  <c r="AE78" i="64"/>
  <c r="AG78" i="64" s="1"/>
  <c r="AE78" i="63"/>
  <c r="AG78" i="63" s="1"/>
  <c r="AW78" i="64"/>
  <c r="AY78" i="64" s="1"/>
  <c r="AY78" i="61"/>
  <c r="AW78" i="62"/>
  <c r="AY78" i="62" s="1"/>
  <c r="AW78" i="65"/>
  <c r="AY78" i="65" s="1"/>
  <c r="AW78" i="63"/>
  <c r="AY78" i="63" s="1"/>
  <c r="AQ78" i="62"/>
  <c r="AS78" i="62" s="1"/>
  <c r="AQ78" i="65"/>
  <c r="AS78" i="65" s="1"/>
  <c r="AQ78" i="64"/>
  <c r="AS78" i="64" s="1"/>
  <c r="AQ78" i="63"/>
  <c r="AS78" i="63" s="1"/>
  <c r="AS78" i="61"/>
  <c r="AZ78" i="61"/>
  <c r="E78" i="61"/>
  <c r="AX78" i="64"/>
  <c r="AX78" i="65"/>
  <c r="AX78" i="63"/>
  <c r="AX78" i="62"/>
  <c r="AF78" i="62"/>
  <c r="F78" i="61"/>
  <c r="AH78" i="61"/>
  <c r="AF78" i="65"/>
  <c r="AF78" i="64"/>
  <c r="AF78" i="63"/>
  <c r="AR78" i="65"/>
  <c r="AT78" i="61"/>
  <c r="AR78" i="63"/>
  <c r="H78" i="61"/>
  <c r="AR78" i="62"/>
  <c r="AR78" i="64"/>
  <c r="Z78" i="64"/>
  <c r="Z78" i="63"/>
  <c r="AB78" i="61"/>
  <c r="Z78" i="65"/>
  <c r="D78" i="61"/>
  <c r="Z78" i="62"/>
  <c r="Y78" i="62"/>
  <c r="AA78" i="62" s="1"/>
  <c r="AA78" i="61"/>
  <c r="Y78" i="65"/>
  <c r="AA78" i="65" s="1"/>
  <c r="Y78" i="64"/>
  <c r="AA78" i="64" s="1"/>
  <c r="Y78" i="63"/>
  <c r="AA78" i="63" s="1"/>
  <c r="V78" i="61"/>
  <c r="T78" i="62"/>
  <c r="T78" i="63"/>
  <c r="C78" i="61"/>
  <c r="T78" i="65"/>
  <c r="T78" i="64"/>
  <c r="V78" i="65" l="1"/>
  <c r="C78" i="65"/>
  <c r="AB78" i="65"/>
  <c r="D78" i="65"/>
  <c r="AN78" i="65"/>
  <c r="G78" i="65"/>
  <c r="AH78" i="65"/>
  <c r="AI79" i="65" s="1"/>
  <c r="F78" i="65"/>
  <c r="AT78" i="65"/>
  <c r="AU79" i="65" s="1"/>
  <c r="H78" i="65"/>
  <c r="AZ78" i="65"/>
  <c r="E78" i="65"/>
  <c r="AN78" i="64"/>
  <c r="AO79" i="64" s="1"/>
  <c r="G78" i="64"/>
  <c r="V78" i="64"/>
  <c r="C78" i="64"/>
  <c r="AB78" i="64"/>
  <c r="D78" i="64"/>
  <c r="AH78" i="64"/>
  <c r="AI79" i="64" s="1"/>
  <c r="F78" i="64"/>
  <c r="AZ78" i="64"/>
  <c r="BA79" i="64" s="1"/>
  <c r="E78" i="64"/>
  <c r="AT78" i="64"/>
  <c r="H78" i="64"/>
  <c r="W79" i="65"/>
  <c r="V78" i="63"/>
  <c r="W79" i="63" s="1"/>
  <c r="C78" i="63"/>
  <c r="AN78" i="63"/>
  <c r="AO79" i="63" s="1"/>
  <c r="G78" i="63"/>
  <c r="AT78" i="63"/>
  <c r="AU79" i="63" s="1"/>
  <c r="H78" i="63"/>
  <c r="W79" i="61"/>
  <c r="AZ78" i="63"/>
  <c r="BA79" i="63" s="1"/>
  <c r="E78" i="63"/>
  <c r="AB78" i="63"/>
  <c r="AC79" i="63" s="1"/>
  <c r="D78" i="63"/>
  <c r="AH78" i="63"/>
  <c r="F78" i="63"/>
  <c r="W79" i="64"/>
  <c r="AC79" i="61"/>
  <c r="AU79" i="64"/>
  <c r="AB78" i="62"/>
  <c r="AC79" i="62" s="1"/>
  <c r="D78" i="62"/>
  <c r="B78" i="61"/>
  <c r="AC79" i="65"/>
  <c r="AZ78" i="62"/>
  <c r="BA79" i="62" s="1"/>
  <c r="E78" i="62"/>
  <c r="V78" i="62"/>
  <c r="W79" i="62" s="1"/>
  <c r="C78" i="62"/>
  <c r="AI79" i="63"/>
  <c r="BA79" i="65"/>
  <c r="AH78" i="62"/>
  <c r="AI79" i="62" s="1"/>
  <c r="F78" i="62"/>
  <c r="AU79" i="61"/>
  <c r="AN78" i="62"/>
  <c r="AO79" i="62" s="1"/>
  <c r="G78" i="62"/>
  <c r="AO79" i="65"/>
  <c r="AC79" i="64"/>
  <c r="AT78" i="62"/>
  <c r="AU79" i="62" s="1"/>
  <c r="H78" i="62"/>
  <c r="AI79" i="61"/>
  <c r="BA79" i="61"/>
  <c r="B78" i="65" l="1"/>
  <c r="B78" i="64"/>
  <c r="B78" i="63"/>
  <c r="I78" i="61"/>
  <c r="J78" i="61"/>
  <c r="L78" i="61" s="1"/>
  <c r="B78" i="62"/>
  <c r="J78" i="65" l="1"/>
  <c r="L78" i="65" s="1"/>
  <c r="K79" i="65" s="1"/>
  <c r="I78" i="65"/>
  <c r="J78" i="64"/>
  <c r="L78" i="64" s="1"/>
  <c r="K79" i="64" s="1"/>
  <c r="I78" i="64"/>
  <c r="J78" i="63"/>
  <c r="L78" i="63" s="1"/>
  <c r="K79" i="63" s="1"/>
  <c r="I78" i="63"/>
  <c r="J78" i="62"/>
  <c r="L78" i="62" s="1"/>
  <c r="K79" i="62" s="1"/>
  <c r="I78" i="62"/>
  <c r="K79" i="61"/>
  <c r="M78" i="65" l="1"/>
  <c r="M78" i="64"/>
  <c r="M78" i="63"/>
  <c r="G79" i="69"/>
  <c r="G79" i="67" s="1"/>
  <c r="AW79" i="61"/>
  <c r="AK79" i="61"/>
  <c r="AR79" i="61"/>
  <c r="B79" i="69"/>
  <c r="B79" i="67" s="1"/>
  <c r="AE79" i="61"/>
  <c r="E79" i="69"/>
  <c r="E79" i="67" s="1"/>
  <c r="C79" i="69"/>
  <c r="C79" i="67" s="1"/>
  <c r="F79" i="69"/>
  <c r="F79" i="67" s="1"/>
  <c r="S79" i="61"/>
  <c r="AF79" i="61"/>
  <c r="AL79" i="61"/>
  <c r="AQ79" i="61"/>
  <c r="Y79" i="61"/>
  <c r="Z79" i="61"/>
  <c r="D79" i="69"/>
  <c r="D79" i="67" s="1"/>
  <c r="H79" i="69"/>
  <c r="H79" i="67" s="1"/>
  <c r="T79" i="61"/>
  <c r="AX79" i="61"/>
  <c r="M78" i="61"/>
  <c r="J78" i="69"/>
  <c r="M78" i="62"/>
  <c r="AE79" i="64" l="1"/>
  <c r="AG79" i="64" s="1"/>
  <c r="AG79" i="61"/>
  <c r="AE79" i="63"/>
  <c r="AG79" i="63" s="1"/>
  <c r="AE79" i="62"/>
  <c r="AG79" i="62" s="1"/>
  <c r="AE79" i="65"/>
  <c r="AG79" i="65" s="1"/>
  <c r="AQ79" i="63"/>
  <c r="AS79" i="63" s="1"/>
  <c r="AQ79" i="64"/>
  <c r="AS79" i="64" s="1"/>
  <c r="AS79" i="61"/>
  <c r="AQ79" i="62"/>
  <c r="AS79" i="62" s="1"/>
  <c r="AQ79" i="65"/>
  <c r="AS79" i="65" s="1"/>
  <c r="Y79" i="64"/>
  <c r="AA79" i="64" s="1"/>
  <c r="AA79" i="61"/>
  <c r="Y79" i="63"/>
  <c r="AA79" i="63" s="1"/>
  <c r="Y79" i="65"/>
  <c r="AA79" i="65" s="1"/>
  <c r="Y79" i="62"/>
  <c r="AA79" i="62" s="1"/>
  <c r="AX79" i="65"/>
  <c r="E79" i="61"/>
  <c r="AX79" i="63"/>
  <c r="AZ79" i="61"/>
  <c r="AX79" i="62"/>
  <c r="AX79" i="64"/>
  <c r="AF79" i="65"/>
  <c r="AF79" i="62"/>
  <c r="F79" i="61"/>
  <c r="AF79" i="63"/>
  <c r="AH79" i="61"/>
  <c r="AI80" i="61" s="1"/>
  <c r="AF79" i="64"/>
  <c r="AM79" i="61"/>
  <c r="AK79" i="64"/>
  <c r="AM79" i="64" s="1"/>
  <c r="AK79" i="65"/>
  <c r="AM79" i="65" s="1"/>
  <c r="AK79" i="63"/>
  <c r="AM79" i="63" s="1"/>
  <c r="AK79" i="62"/>
  <c r="AM79" i="62" s="1"/>
  <c r="I78" i="67"/>
  <c r="J79" i="67" s="1"/>
  <c r="K79" i="69"/>
  <c r="AL79" i="63"/>
  <c r="AL79" i="62"/>
  <c r="AL79" i="64"/>
  <c r="AN79" i="61"/>
  <c r="G79" i="61"/>
  <c r="AL79" i="65"/>
  <c r="S79" i="63"/>
  <c r="U79" i="63" s="1"/>
  <c r="S79" i="64"/>
  <c r="U79" i="64" s="1"/>
  <c r="U79" i="61"/>
  <c r="S79" i="65"/>
  <c r="U79" i="65" s="1"/>
  <c r="S79" i="62"/>
  <c r="U79" i="62" s="1"/>
  <c r="D79" i="61"/>
  <c r="AB79" i="61"/>
  <c r="Z79" i="64"/>
  <c r="Z79" i="63"/>
  <c r="Z79" i="65"/>
  <c r="Z79" i="62"/>
  <c r="H79" i="61"/>
  <c r="AR79" i="64"/>
  <c r="AR79" i="63"/>
  <c r="AR79" i="65"/>
  <c r="AR79" i="62"/>
  <c r="AT79" i="61"/>
  <c r="C79" i="61"/>
  <c r="T79" i="65"/>
  <c r="T79" i="62"/>
  <c r="T79" i="64"/>
  <c r="T79" i="63"/>
  <c r="V79" i="61"/>
  <c r="AW79" i="63"/>
  <c r="AY79" i="63" s="1"/>
  <c r="AY79" i="61"/>
  <c r="AW79" i="64"/>
  <c r="AY79" i="64" s="1"/>
  <c r="AW79" i="65"/>
  <c r="AY79" i="65" s="1"/>
  <c r="AW79" i="62"/>
  <c r="AY79" i="62" s="1"/>
  <c r="AN79" i="65" l="1"/>
  <c r="AO80" i="65" s="1"/>
  <c r="G79" i="65"/>
  <c r="AZ79" i="65"/>
  <c r="E79" i="65"/>
  <c r="AH79" i="65"/>
  <c r="AI80" i="65" s="1"/>
  <c r="F79" i="65"/>
  <c r="AT79" i="65"/>
  <c r="H79" i="65"/>
  <c r="V79" i="65"/>
  <c r="C79" i="65"/>
  <c r="AB79" i="65"/>
  <c r="D79" i="65"/>
  <c r="AB79" i="64"/>
  <c r="AC80" i="64" s="1"/>
  <c r="D79" i="64"/>
  <c r="AH79" i="64"/>
  <c r="AI80" i="64" s="1"/>
  <c r="F79" i="64"/>
  <c r="V79" i="64"/>
  <c r="C79" i="64"/>
  <c r="AT79" i="64"/>
  <c r="AU80" i="64" s="1"/>
  <c r="H79" i="64"/>
  <c r="AN79" i="64"/>
  <c r="AO80" i="64" s="1"/>
  <c r="G79" i="64"/>
  <c r="AZ79" i="64"/>
  <c r="E79" i="64"/>
  <c r="AB79" i="63"/>
  <c r="AC80" i="63" s="1"/>
  <c r="D79" i="63"/>
  <c r="AH79" i="63"/>
  <c r="AI80" i="63" s="1"/>
  <c r="F79" i="63"/>
  <c r="AN79" i="63"/>
  <c r="AO80" i="63" s="1"/>
  <c r="G79" i="63"/>
  <c r="AZ79" i="63"/>
  <c r="BA80" i="63" s="1"/>
  <c r="E79" i="63"/>
  <c r="AU80" i="65"/>
  <c r="AC80" i="61"/>
  <c r="V79" i="63"/>
  <c r="W80" i="63" s="1"/>
  <c r="C79" i="63"/>
  <c r="AT79" i="63"/>
  <c r="AU80" i="63" s="1"/>
  <c r="H79" i="63"/>
  <c r="W80" i="65"/>
  <c r="AC80" i="65"/>
  <c r="B79" i="61"/>
  <c r="AU80" i="61"/>
  <c r="AO80" i="61"/>
  <c r="AT79" i="62"/>
  <c r="AU80" i="62" s="1"/>
  <c r="H79" i="62"/>
  <c r="BA80" i="64"/>
  <c r="AN79" i="62"/>
  <c r="AO80" i="62" s="1"/>
  <c r="G79" i="62"/>
  <c r="AB79" i="62"/>
  <c r="AC80" i="62" s="1"/>
  <c r="D79" i="62"/>
  <c r="BA80" i="65"/>
  <c r="AH79" i="62"/>
  <c r="AI80" i="62" s="1"/>
  <c r="F79" i="62"/>
  <c r="W80" i="61"/>
  <c r="AZ79" i="62"/>
  <c r="BA80" i="62" s="1"/>
  <c r="E79" i="62"/>
  <c r="BA80" i="61"/>
  <c r="W80" i="64"/>
  <c r="V79" i="62"/>
  <c r="W80" i="62" s="1"/>
  <c r="C79" i="62"/>
  <c r="B79" i="65" l="1"/>
  <c r="B79" i="64"/>
  <c r="B79" i="63"/>
  <c r="B79" i="62"/>
  <c r="I79" i="61"/>
  <c r="J79" i="61"/>
  <c r="L79" i="61" s="1"/>
  <c r="I79" i="65" l="1"/>
  <c r="J79" i="65"/>
  <c r="L79" i="65" s="1"/>
  <c r="K80" i="65" s="1"/>
  <c r="J79" i="64"/>
  <c r="L79" i="64" s="1"/>
  <c r="K80" i="64" s="1"/>
  <c r="I79" i="64"/>
  <c r="J79" i="63"/>
  <c r="L79" i="63" s="1"/>
  <c r="K80" i="63" s="1"/>
  <c r="I79" i="63"/>
  <c r="K80" i="61"/>
  <c r="J79" i="62"/>
  <c r="L79" i="62" s="1"/>
  <c r="K80" i="62" s="1"/>
  <c r="I79" i="62"/>
  <c r="M79" i="65" l="1"/>
  <c r="M79" i="64"/>
  <c r="M79" i="63"/>
  <c r="AE80" i="61"/>
  <c r="B80" i="69"/>
  <c r="B80" i="67" s="1"/>
  <c r="S80" i="61"/>
  <c r="AR80" i="61"/>
  <c r="AK80" i="61"/>
  <c r="T80" i="61"/>
  <c r="C80" i="69"/>
  <c r="C80" i="67" s="1"/>
  <c r="AF80" i="61"/>
  <c r="E80" i="69"/>
  <c r="E80" i="67" s="1"/>
  <c r="F80" i="69"/>
  <c r="F80" i="67" s="1"/>
  <c r="AX80" i="61"/>
  <c r="D80" i="69"/>
  <c r="D80" i="67" s="1"/>
  <c r="AQ80" i="61"/>
  <c r="Y80" i="61"/>
  <c r="H80" i="69"/>
  <c r="H80" i="67" s="1"/>
  <c r="G80" i="69"/>
  <c r="G80" i="67" s="1"/>
  <c r="Z80" i="61"/>
  <c r="AW80" i="61"/>
  <c r="AL80" i="61"/>
  <c r="M79" i="61"/>
  <c r="M79" i="62"/>
  <c r="J79" i="69"/>
  <c r="Y80" i="65" l="1"/>
  <c r="AA80" i="65" s="1"/>
  <c r="Y80" i="63"/>
  <c r="AA80" i="63" s="1"/>
  <c r="Y80" i="62"/>
  <c r="AA80" i="62" s="1"/>
  <c r="Y80" i="64"/>
  <c r="AA80" i="64" s="1"/>
  <c r="AA80" i="61"/>
  <c r="T80" i="64"/>
  <c r="C80" i="61"/>
  <c r="T80" i="63"/>
  <c r="V80" i="61"/>
  <c r="T80" i="65"/>
  <c r="T80" i="62"/>
  <c r="AQ80" i="64"/>
  <c r="AS80" i="64" s="1"/>
  <c r="AQ80" i="65"/>
  <c r="AS80" i="65" s="1"/>
  <c r="AS80" i="61"/>
  <c r="AQ80" i="62"/>
  <c r="AS80" i="62" s="1"/>
  <c r="AQ80" i="63"/>
  <c r="AS80" i="63" s="1"/>
  <c r="AM80" i="61"/>
  <c r="AK80" i="62"/>
  <c r="AM80" i="62" s="1"/>
  <c r="AK80" i="64"/>
  <c r="AM80" i="64" s="1"/>
  <c r="AK80" i="65"/>
  <c r="AM80" i="65" s="1"/>
  <c r="AK80" i="63"/>
  <c r="AM80" i="63" s="1"/>
  <c r="AH80" i="61"/>
  <c r="AF80" i="65"/>
  <c r="F80" i="61"/>
  <c r="AF80" i="63"/>
  <c r="AF80" i="62"/>
  <c r="AF80" i="64"/>
  <c r="AX80" i="63"/>
  <c r="AZ80" i="61"/>
  <c r="AX80" i="65"/>
  <c r="E80" i="61"/>
  <c r="AX80" i="64"/>
  <c r="AX80" i="62"/>
  <c r="I79" i="67"/>
  <c r="J80" i="67" s="1"/>
  <c r="K80" i="69"/>
  <c r="AW80" i="62"/>
  <c r="AY80" i="62" s="1"/>
  <c r="AY80" i="61"/>
  <c r="AW80" i="64"/>
  <c r="AY80" i="64" s="1"/>
  <c r="AW80" i="63"/>
  <c r="AY80" i="63" s="1"/>
  <c r="AW80" i="65"/>
  <c r="AY80" i="65" s="1"/>
  <c r="AT80" i="61"/>
  <c r="AR80" i="65"/>
  <c r="AR80" i="64"/>
  <c r="H80" i="61"/>
  <c r="AR80" i="63"/>
  <c r="AR80" i="62"/>
  <c r="AL80" i="63"/>
  <c r="AL80" i="65"/>
  <c r="AL80" i="64"/>
  <c r="G80" i="61"/>
  <c r="AN80" i="61"/>
  <c r="AL80" i="62"/>
  <c r="S80" i="64"/>
  <c r="U80" i="64" s="1"/>
  <c r="U80" i="61"/>
  <c r="S80" i="65"/>
  <c r="U80" i="65" s="1"/>
  <c r="S80" i="62"/>
  <c r="U80" i="62" s="1"/>
  <c r="S80" i="63"/>
  <c r="U80" i="63" s="1"/>
  <c r="Z80" i="63"/>
  <c r="D80" i="61"/>
  <c r="Z80" i="65"/>
  <c r="Z80" i="64"/>
  <c r="Z80" i="62"/>
  <c r="AB80" i="61"/>
  <c r="AE80" i="65"/>
  <c r="AG80" i="65" s="1"/>
  <c r="AE80" i="64"/>
  <c r="AG80" i="64" s="1"/>
  <c r="AG80" i="61"/>
  <c r="AE80" i="63"/>
  <c r="AG80" i="63" s="1"/>
  <c r="AE80" i="62"/>
  <c r="AG80" i="62" s="1"/>
  <c r="AT80" i="65" l="1"/>
  <c r="H80" i="65"/>
  <c r="V80" i="65"/>
  <c r="W81" i="65" s="1"/>
  <c r="C80" i="65"/>
  <c r="B80" i="65" s="1"/>
  <c r="AN80" i="65"/>
  <c r="G80" i="65"/>
  <c r="AH80" i="65"/>
  <c r="AI81" i="65" s="1"/>
  <c r="F80" i="65"/>
  <c r="AZ80" i="65"/>
  <c r="E80" i="65"/>
  <c r="AB80" i="65"/>
  <c r="AC81" i="65" s="1"/>
  <c r="D80" i="65"/>
  <c r="AN80" i="64"/>
  <c r="G80" i="64"/>
  <c r="AZ80" i="64"/>
  <c r="BA81" i="64" s="1"/>
  <c r="E80" i="64"/>
  <c r="AH80" i="64"/>
  <c r="F80" i="64"/>
  <c r="V80" i="64"/>
  <c r="W81" i="64" s="1"/>
  <c r="C80" i="64"/>
  <c r="B80" i="64" s="1"/>
  <c r="AT80" i="64"/>
  <c r="H80" i="64"/>
  <c r="AB80" i="64"/>
  <c r="D80" i="64"/>
  <c r="AO81" i="61"/>
  <c r="AB80" i="63"/>
  <c r="AC81" i="63" s="1"/>
  <c r="D80" i="63"/>
  <c r="AH80" i="63"/>
  <c r="AI81" i="63" s="1"/>
  <c r="F80" i="63"/>
  <c r="V80" i="63"/>
  <c r="W81" i="63" s="1"/>
  <c r="C80" i="63"/>
  <c r="AC81" i="61"/>
  <c r="AN80" i="63"/>
  <c r="AO81" i="63" s="1"/>
  <c r="G80" i="63"/>
  <c r="AT80" i="63"/>
  <c r="AU81" i="63" s="1"/>
  <c r="H80" i="63"/>
  <c r="AZ80" i="63"/>
  <c r="E80" i="63"/>
  <c r="AC81" i="64"/>
  <c r="AI81" i="64"/>
  <c r="B80" i="61"/>
  <c r="AT80" i="62"/>
  <c r="AU81" i="62" s="1"/>
  <c r="H80" i="62"/>
  <c r="BA81" i="65"/>
  <c r="AI81" i="61"/>
  <c r="BA81" i="61"/>
  <c r="AU81" i="65"/>
  <c r="V80" i="62"/>
  <c r="W81" i="62" s="1"/>
  <c r="C80" i="62"/>
  <c r="AN80" i="62"/>
  <c r="AO81" i="62" s="1"/>
  <c r="G80" i="62"/>
  <c r="BA81" i="63"/>
  <c r="AO81" i="65"/>
  <c r="AU81" i="64"/>
  <c r="AB80" i="62"/>
  <c r="AC81" i="62" s="1"/>
  <c r="D80" i="62"/>
  <c r="AH80" i="62"/>
  <c r="AI81" i="62" s="1"/>
  <c r="F80" i="62"/>
  <c r="AO81" i="64"/>
  <c r="AU81" i="61"/>
  <c r="AZ80" i="62"/>
  <c r="BA81" i="62" s="1"/>
  <c r="E80" i="62"/>
  <c r="W81" i="61"/>
  <c r="I80" i="65" l="1"/>
  <c r="J80" i="65"/>
  <c r="L80" i="65" s="1"/>
  <c r="K81" i="65" s="1"/>
  <c r="J80" i="64"/>
  <c r="L80" i="64" s="1"/>
  <c r="K81" i="64" s="1"/>
  <c r="I80" i="64"/>
  <c r="B80" i="63"/>
  <c r="B80" i="62"/>
  <c r="I80" i="61"/>
  <c r="J80" i="61"/>
  <c r="L80" i="61" s="1"/>
  <c r="M80" i="65" l="1"/>
  <c r="M80" i="64"/>
  <c r="J80" i="63"/>
  <c r="L80" i="63" s="1"/>
  <c r="K81" i="63" s="1"/>
  <c r="I80" i="63"/>
  <c r="J80" i="62"/>
  <c r="L80" i="62" s="1"/>
  <c r="K81" i="62" s="1"/>
  <c r="I80" i="62"/>
  <c r="K81" i="61"/>
  <c r="M80" i="63" l="1"/>
  <c r="J80" i="69"/>
  <c r="I80" i="67" s="1"/>
  <c r="J81" i="67" s="1"/>
  <c r="AQ81" i="61"/>
  <c r="B81" i="69"/>
  <c r="B81" i="67" s="1"/>
  <c r="AW81" i="61"/>
  <c r="AK81" i="61"/>
  <c r="C81" i="69"/>
  <c r="C81" i="67" s="1"/>
  <c r="D81" i="69"/>
  <c r="D81" i="67" s="1"/>
  <c r="AF81" i="61"/>
  <c r="E81" i="69"/>
  <c r="E81" i="67" s="1"/>
  <c r="T81" i="61"/>
  <c r="S81" i="61"/>
  <c r="H81" i="69"/>
  <c r="H81" i="67" s="1"/>
  <c r="AL81" i="61"/>
  <c r="G81" i="69"/>
  <c r="G81" i="67" s="1"/>
  <c r="Z81" i="61"/>
  <c r="AE81" i="61"/>
  <c r="AR81" i="61"/>
  <c r="AX81" i="61"/>
  <c r="F81" i="69"/>
  <c r="F81" i="67" s="1"/>
  <c r="Y81" i="61"/>
  <c r="M80" i="61"/>
  <c r="M80" i="62"/>
  <c r="K81" i="69" l="1"/>
  <c r="AR81" i="65"/>
  <c r="AR81" i="63"/>
  <c r="AR81" i="62"/>
  <c r="H81" i="61"/>
  <c r="AR81" i="64"/>
  <c r="AT81" i="61"/>
  <c r="AE81" i="63"/>
  <c r="AG81" i="63" s="1"/>
  <c r="AE81" i="62"/>
  <c r="AG81" i="62" s="1"/>
  <c r="AE81" i="64"/>
  <c r="AG81" i="64" s="1"/>
  <c r="AG81" i="61"/>
  <c r="AE81" i="65"/>
  <c r="AG81" i="65" s="1"/>
  <c r="Z81" i="64"/>
  <c r="Z81" i="62"/>
  <c r="D81" i="61"/>
  <c r="AB81" i="61"/>
  <c r="Z81" i="63"/>
  <c r="Z81" i="65"/>
  <c r="AA81" i="61"/>
  <c r="Y81" i="63"/>
  <c r="AA81" i="63" s="1"/>
  <c r="Y81" i="64"/>
  <c r="AA81" i="64" s="1"/>
  <c r="Y81" i="62"/>
  <c r="AA81" i="62" s="1"/>
  <c r="Y81" i="65"/>
  <c r="AA81" i="65" s="1"/>
  <c r="AH81" i="61"/>
  <c r="AF81" i="62"/>
  <c r="AF81" i="63"/>
  <c r="AF81" i="64"/>
  <c r="F81" i="61"/>
  <c r="AF81" i="65"/>
  <c r="AN81" i="61"/>
  <c r="G81" i="61"/>
  <c r="AL81" i="63"/>
  <c r="AL81" i="62"/>
  <c r="AL81" i="65"/>
  <c r="AL81" i="64"/>
  <c r="AM81" i="61"/>
  <c r="AK81" i="65"/>
  <c r="AM81" i="65" s="1"/>
  <c r="AK81" i="63"/>
  <c r="AM81" i="63" s="1"/>
  <c r="AK81" i="64"/>
  <c r="AM81" i="64" s="1"/>
  <c r="AK81" i="62"/>
  <c r="AM81" i="62" s="1"/>
  <c r="AW81" i="65"/>
  <c r="AY81" i="65" s="1"/>
  <c r="AW81" i="64"/>
  <c r="AY81" i="64" s="1"/>
  <c r="AW81" i="63"/>
  <c r="AY81" i="63" s="1"/>
  <c r="AW81" i="62"/>
  <c r="AY81" i="62" s="1"/>
  <c r="AY81" i="61"/>
  <c r="S81" i="64"/>
  <c r="U81" i="64" s="1"/>
  <c r="S81" i="62"/>
  <c r="U81" i="62" s="1"/>
  <c r="U81" i="61"/>
  <c r="S81" i="63"/>
  <c r="U81" i="63" s="1"/>
  <c r="S81" i="65"/>
  <c r="U81" i="65" s="1"/>
  <c r="AZ81" i="61"/>
  <c r="AX81" i="62"/>
  <c r="AX81" i="63"/>
  <c r="AX81" i="65"/>
  <c r="AX81" i="64"/>
  <c r="E81" i="61"/>
  <c r="C81" i="61"/>
  <c r="T81" i="65"/>
  <c r="T81" i="62"/>
  <c r="T81" i="63"/>
  <c r="T81" i="64"/>
  <c r="V81" i="61"/>
  <c r="AS81" i="61"/>
  <c r="AQ81" i="63"/>
  <c r="AS81" i="63" s="1"/>
  <c r="AQ81" i="62"/>
  <c r="AS81" i="62" s="1"/>
  <c r="AQ81" i="64"/>
  <c r="AS81" i="64" s="1"/>
  <c r="AQ81" i="65"/>
  <c r="AS81" i="65" s="1"/>
  <c r="AH81" i="65" l="1"/>
  <c r="F81" i="65"/>
  <c r="AZ81" i="65"/>
  <c r="E81" i="65"/>
  <c r="AN81" i="65"/>
  <c r="G81" i="65"/>
  <c r="AB81" i="65"/>
  <c r="D81" i="65"/>
  <c r="AT81" i="65"/>
  <c r="H81" i="65"/>
  <c r="V81" i="65"/>
  <c r="W82" i="65" s="1"/>
  <c r="C81" i="65"/>
  <c r="V81" i="64"/>
  <c r="C81" i="64"/>
  <c r="AZ81" i="64"/>
  <c r="BA82" i="64" s="1"/>
  <c r="E81" i="64"/>
  <c r="AT81" i="64"/>
  <c r="AU82" i="64" s="1"/>
  <c r="H81" i="64"/>
  <c r="AB81" i="64"/>
  <c r="D81" i="64"/>
  <c r="AN81" i="64"/>
  <c r="G81" i="64"/>
  <c r="AH81" i="64"/>
  <c r="AI82" i="64" s="1"/>
  <c r="F81" i="64"/>
  <c r="AU82" i="65"/>
  <c r="AB81" i="63"/>
  <c r="AC82" i="63" s="1"/>
  <c r="D81" i="63"/>
  <c r="V81" i="63"/>
  <c r="W82" i="63" s="1"/>
  <c r="C81" i="63"/>
  <c r="AH81" i="63"/>
  <c r="AI82" i="63" s="1"/>
  <c r="F81" i="63"/>
  <c r="AN81" i="63"/>
  <c r="AO82" i="63" s="1"/>
  <c r="G81" i="63"/>
  <c r="AI82" i="61"/>
  <c r="AC82" i="61"/>
  <c r="AZ81" i="63"/>
  <c r="BA82" i="63" s="1"/>
  <c r="E81" i="63"/>
  <c r="AT81" i="63"/>
  <c r="AU82" i="63" s="1"/>
  <c r="H81" i="63"/>
  <c r="BA82" i="65"/>
  <c r="AC82" i="64"/>
  <c r="BA82" i="61"/>
  <c r="V81" i="62"/>
  <c r="W82" i="62" s="1"/>
  <c r="C81" i="62"/>
  <c r="B81" i="61"/>
  <c r="AO82" i="61"/>
  <c r="AU82" i="61"/>
  <c r="AI82" i="65"/>
  <c r="AB81" i="62"/>
  <c r="AC82" i="62" s="1"/>
  <c r="D81" i="62"/>
  <c r="W82" i="61"/>
  <c r="AT81" i="62"/>
  <c r="AU82" i="62" s="1"/>
  <c r="H81" i="62"/>
  <c r="W82" i="64"/>
  <c r="AO82" i="65"/>
  <c r="AO82" i="64"/>
  <c r="AZ81" i="62"/>
  <c r="BA82" i="62" s="1"/>
  <c r="E81" i="62"/>
  <c r="AN81" i="62"/>
  <c r="AO82" i="62" s="1"/>
  <c r="G81" i="62"/>
  <c r="AH81" i="62"/>
  <c r="AI82" i="62" s="1"/>
  <c r="F81" i="62"/>
  <c r="AC82" i="65"/>
  <c r="B81" i="65" l="1"/>
  <c r="B81" i="64"/>
  <c r="B81" i="63"/>
  <c r="J81" i="61"/>
  <c r="L81" i="61" s="1"/>
  <c r="I81" i="61"/>
  <c r="B81" i="62"/>
  <c r="J81" i="65" l="1"/>
  <c r="L81" i="65" s="1"/>
  <c r="K82" i="65" s="1"/>
  <c r="I81" i="65"/>
  <c r="I81" i="64"/>
  <c r="J81" i="64"/>
  <c r="L81" i="64" s="1"/>
  <c r="K82" i="64" s="1"/>
  <c r="J81" i="63"/>
  <c r="L81" i="63" s="1"/>
  <c r="K82" i="63" s="1"/>
  <c r="I81" i="63"/>
  <c r="J81" i="62"/>
  <c r="L81" i="62" s="1"/>
  <c r="K82" i="62" s="1"/>
  <c r="I81" i="62"/>
  <c r="K82" i="61"/>
  <c r="M81" i="65" l="1"/>
  <c r="M81" i="64"/>
  <c r="M81" i="63"/>
  <c r="J81" i="69"/>
  <c r="K82" i="69" s="1"/>
  <c r="AQ82" i="61"/>
  <c r="AX82" i="61"/>
  <c r="AK82" i="61"/>
  <c r="Z82" i="61"/>
  <c r="AF82" i="61"/>
  <c r="Y82" i="61"/>
  <c r="G82" i="69"/>
  <c r="G82" i="67" s="1"/>
  <c r="S82" i="61"/>
  <c r="AW82" i="61"/>
  <c r="D82" i="69"/>
  <c r="D82" i="67" s="1"/>
  <c r="E82" i="69"/>
  <c r="E82" i="67" s="1"/>
  <c r="AR82" i="61"/>
  <c r="T82" i="61"/>
  <c r="AE82" i="61"/>
  <c r="B82" i="69"/>
  <c r="B82" i="67" s="1"/>
  <c r="H82" i="69"/>
  <c r="H82" i="67" s="1"/>
  <c r="F82" i="69"/>
  <c r="F82" i="67" s="1"/>
  <c r="AL82" i="61"/>
  <c r="C82" i="69"/>
  <c r="C82" i="67" s="1"/>
  <c r="M81" i="61"/>
  <c r="M81" i="62"/>
  <c r="I81" i="67" l="1"/>
  <c r="J82" i="67" s="1"/>
  <c r="AQ82" i="63"/>
  <c r="AS82" i="63" s="1"/>
  <c r="AQ82" i="64"/>
  <c r="AS82" i="64" s="1"/>
  <c r="AQ82" i="65"/>
  <c r="AS82" i="65" s="1"/>
  <c r="AS82" i="61"/>
  <c r="AQ82" i="62"/>
  <c r="AS82" i="62" s="1"/>
  <c r="AA82" i="61"/>
  <c r="Y82" i="64"/>
  <c r="AA82" i="64" s="1"/>
  <c r="Y82" i="63"/>
  <c r="AA82" i="63" s="1"/>
  <c r="Y82" i="62"/>
  <c r="AA82" i="62" s="1"/>
  <c r="Y82" i="65"/>
  <c r="AA82" i="65" s="1"/>
  <c r="AF82" i="62"/>
  <c r="AH82" i="61"/>
  <c r="F82" i="61"/>
  <c r="AF82" i="65"/>
  <c r="AF82" i="64"/>
  <c r="AF82" i="63"/>
  <c r="Z82" i="65"/>
  <c r="Z82" i="62"/>
  <c r="D82" i="61"/>
  <c r="AB82" i="61"/>
  <c r="Z82" i="64"/>
  <c r="Z82" i="63"/>
  <c r="AK82" i="65"/>
  <c r="AM82" i="65" s="1"/>
  <c r="AK82" i="62"/>
  <c r="AM82" i="62" s="1"/>
  <c r="AK82" i="63"/>
  <c r="AM82" i="63" s="1"/>
  <c r="AM82" i="61"/>
  <c r="AK82" i="64"/>
  <c r="AM82" i="64" s="1"/>
  <c r="AY82" i="61"/>
  <c r="AW82" i="64"/>
  <c r="AY82" i="64" s="1"/>
  <c r="AW82" i="62"/>
  <c r="AY82" i="62" s="1"/>
  <c r="AW82" i="63"/>
  <c r="AY82" i="63" s="1"/>
  <c r="AW82" i="65"/>
  <c r="AY82" i="65" s="1"/>
  <c r="S82" i="65"/>
  <c r="U82" i="65" s="1"/>
  <c r="S82" i="64"/>
  <c r="U82" i="64" s="1"/>
  <c r="S82" i="63"/>
  <c r="U82" i="63" s="1"/>
  <c r="U82" i="61"/>
  <c r="S82" i="62"/>
  <c r="U82" i="62" s="1"/>
  <c r="AE82" i="65"/>
  <c r="AG82" i="65" s="1"/>
  <c r="AE82" i="64"/>
  <c r="AG82" i="64" s="1"/>
  <c r="AG82" i="61"/>
  <c r="AE82" i="62"/>
  <c r="AG82" i="62" s="1"/>
  <c r="AE82" i="63"/>
  <c r="AG82" i="63" s="1"/>
  <c r="C82" i="61"/>
  <c r="T82" i="63"/>
  <c r="T82" i="62"/>
  <c r="T82" i="65"/>
  <c r="V82" i="61"/>
  <c r="T82" i="64"/>
  <c r="AT82" i="61"/>
  <c r="AR82" i="65"/>
  <c r="H82" i="61"/>
  <c r="AR82" i="64"/>
  <c r="AR82" i="63"/>
  <c r="AR82" i="62"/>
  <c r="AN82" i="61"/>
  <c r="AL82" i="64"/>
  <c r="AL82" i="62"/>
  <c r="AL82" i="65"/>
  <c r="G82" i="61"/>
  <c r="AL82" i="63"/>
  <c r="E82" i="61"/>
  <c r="AX82" i="63"/>
  <c r="AZ82" i="61"/>
  <c r="AX82" i="65"/>
  <c r="AX82" i="64"/>
  <c r="AX82" i="62"/>
  <c r="AZ82" i="65" l="1"/>
  <c r="BA83" i="65" s="1"/>
  <c r="E82" i="65"/>
  <c r="AT82" i="65"/>
  <c r="H82" i="65"/>
  <c r="V82" i="65"/>
  <c r="C82" i="65"/>
  <c r="AH82" i="65"/>
  <c r="F82" i="65"/>
  <c r="AN82" i="65"/>
  <c r="G82" i="65"/>
  <c r="AB82" i="65"/>
  <c r="D82" i="65"/>
  <c r="AZ82" i="64"/>
  <c r="E82" i="64"/>
  <c r="AN82" i="64"/>
  <c r="AO83" i="64" s="1"/>
  <c r="G82" i="64"/>
  <c r="V82" i="64"/>
  <c r="C82" i="64"/>
  <c r="AH82" i="64"/>
  <c r="AI83" i="64" s="1"/>
  <c r="F82" i="64"/>
  <c r="AB82" i="64"/>
  <c r="D82" i="64"/>
  <c r="AT82" i="64"/>
  <c r="AU83" i="64" s="1"/>
  <c r="H82" i="64"/>
  <c r="AN82" i="63"/>
  <c r="AO83" i="63" s="1"/>
  <c r="G82" i="63"/>
  <c r="AH82" i="63"/>
  <c r="AI83" i="63" s="1"/>
  <c r="F82" i="63"/>
  <c r="AT82" i="63"/>
  <c r="AU83" i="63" s="1"/>
  <c r="H82" i="63"/>
  <c r="V82" i="63"/>
  <c r="W83" i="63" s="1"/>
  <c r="C82" i="63"/>
  <c r="BA83" i="61"/>
  <c r="W83" i="61"/>
  <c r="AZ82" i="63"/>
  <c r="BA83" i="63" s="1"/>
  <c r="E82" i="63"/>
  <c r="AB82" i="63"/>
  <c r="AC83" i="63" s="1"/>
  <c r="D82" i="63"/>
  <c r="AI83" i="65"/>
  <c r="AO83" i="65"/>
  <c r="AU83" i="65"/>
  <c r="AO83" i="61"/>
  <c r="BA83" i="64"/>
  <c r="AZ82" i="62"/>
  <c r="BA83" i="62" s="1"/>
  <c r="E82" i="62"/>
  <c r="AN82" i="62"/>
  <c r="AO83" i="62" s="1"/>
  <c r="G82" i="62"/>
  <c r="AC83" i="64"/>
  <c r="AC83" i="61"/>
  <c r="AI83" i="61"/>
  <c r="AT82" i="62"/>
  <c r="AU83" i="62" s="1"/>
  <c r="H82" i="62"/>
  <c r="W83" i="65"/>
  <c r="AH82" i="62"/>
  <c r="AI83" i="62" s="1"/>
  <c r="F82" i="62"/>
  <c r="AU83" i="61"/>
  <c r="W83" i="64"/>
  <c r="V82" i="62"/>
  <c r="W83" i="62" s="1"/>
  <c r="C82" i="62"/>
  <c r="AB82" i="62"/>
  <c r="AC83" i="62" s="1"/>
  <c r="D82" i="62"/>
  <c r="AC83" i="65"/>
  <c r="B82" i="61"/>
  <c r="B82" i="65" l="1"/>
  <c r="B82" i="64"/>
  <c r="B82" i="63"/>
  <c r="J82" i="61"/>
  <c r="L82" i="61" s="1"/>
  <c r="I82" i="61"/>
  <c r="B82" i="62"/>
  <c r="I82" i="65" l="1"/>
  <c r="J82" i="65"/>
  <c r="L82" i="65" s="1"/>
  <c r="K83" i="65" s="1"/>
  <c r="I82" i="64"/>
  <c r="J82" i="64"/>
  <c r="L82" i="64" s="1"/>
  <c r="K83" i="64" s="1"/>
  <c r="J82" i="63"/>
  <c r="L82" i="63" s="1"/>
  <c r="K83" i="63" s="1"/>
  <c r="I82" i="63"/>
  <c r="K83" i="61"/>
  <c r="J82" i="62"/>
  <c r="L82" i="62" s="1"/>
  <c r="K83" i="62" s="1"/>
  <c r="I82" i="62"/>
  <c r="M82" i="65" l="1"/>
  <c r="M82" i="64"/>
  <c r="M82" i="63"/>
  <c r="M82" i="62"/>
  <c r="S83" i="61"/>
  <c r="AQ83" i="61"/>
  <c r="AE83" i="61"/>
  <c r="G83" i="69"/>
  <c r="G83" i="67" s="1"/>
  <c r="C83" i="69"/>
  <c r="C83" i="67" s="1"/>
  <c r="AK83" i="61"/>
  <c r="Z83" i="61"/>
  <c r="AX83" i="61"/>
  <c r="E83" i="69"/>
  <c r="E83" i="67" s="1"/>
  <c r="T83" i="61"/>
  <c r="AF83" i="61"/>
  <c r="Y83" i="61"/>
  <c r="B83" i="69"/>
  <c r="B83" i="67" s="1"/>
  <c r="AW83" i="61"/>
  <c r="D83" i="69"/>
  <c r="D83" i="67" s="1"/>
  <c r="AR83" i="61"/>
  <c r="AL83" i="61"/>
  <c r="H83" i="69"/>
  <c r="H83" i="67" s="1"/>
  <c r="F83" i="69"/>
  <c r="F83" i="67" s="1"/>
  <c r="M82" i="61"/>
  <c r="J82" i="69"/>
  <c r="Y83" i="64" l="1"/>
  <c r="AA83" i="64" s="1"/>
  <c r="Y83" i="63"/>
  <c r="AA83" i="63" s="1"/>
  <c r="Y83" i="65"/>
  <c r="AA83" i="65" s="1"/>
  <c r="Y83" i="62"/>
  <c r="AA83" i="62" s="1"/>
  <c r="AA83" i="61"/>
  <c r="AF83" i="65"/>
  <c r="AF83" i="63"/>
  <c r="AF83" i="62"/>
  <c r="AH83" i="61"/>
  <c r="AF83" i="64"/>
  <c r="F83" i="61"/>
  <c r="AE83" i="63"/>
  <c r="AG83" i="63" s="1"/>
  <c r="AE83" i="62"/>
  <c r="AG83" i="62" s="1"/>
  <c r="AE83" i="65"/>
  <c r="AG83" i="65" s="1"/>
  <c r="AG83" i="61"/>
  <c r="AE83" i="64"/>
  <c r="AG83" i="64" s="1"/>
  <c r="V83" i="61"/>
  <c r="T83" i="65"/>
  <c r="T83" i="62"/>
  <c r="T83" i="64"/>
  <c r="C83" i="61"/>
  <c r="T83" i="63"/>
  <c r="AQ83" i="63"/>
  <c r="AS83" i="63" s="1"/>
  <c r="AQ83" i="65"/>
  <c r="AS83" i="65" s="1"/>
  <c r="AQ83" i="64"/>
  <c r="AS83" i="64" s="1"/>
  <c r="AS83" i="61"/>
  <c r="AQ83" i="62"/>
  <c r="AS83" i="62" s="1"/>
  <c r="AL83" i="62"/>
  <c r="AL83" i="64"/>
  <c r="AL83" i="65"/>
  <c r="G83" i="61"/>
  <c r="AL83" i="63"/>
  <c r="AN83" i="61"/>
  <c r="U83" i="61"/>
  <c r="S83" i="62"/>
  <c r="U83" i="62" s="1"/>
  <c r="S83" i="63"/>
  <c r="U83" i="63" s="1"/>
  <c r="S83" i="64"/>
  <c r="U83" i="64" s="1"/>
  <c r="S83" i="65"/>
  <c r="U83" i="65" s="1"/>
  <c r="AR83" i="64"/>
  <c r="AR83" i="63"/>
  <c r="H83" i="61"/>
  <c r="AR83" i="62"/>
  <c r="AT83" i="61"/>
  <c r="AR83" i="65"/>
  <c r="AX83" i="64"/>
  <c r="AX83" i="65"/>
  <c r="AX83" i="63"/>
  <c r="E83" i="61"/>
  <c r="AZ83" i="61"/>
  <c r="AX83" i="62"/>
  <c r="I82" i="67"/>
  <c r="J83" i="67" s="1"/>
  <c r="K83" i="69"/>
  <c r="Z83" i="65"/>
  <c r="D83" i="61"/>
  <c r="AB83" i="61"/>
  <c r="Z83" i="63"/>
  <c r="Z83" i="64"/>
  <c r="Z83" i="62"/>
  <c r="AW83" i="63"/>
  <c r="AY83" i="63" s="1"/>
  <c r="AW83" i="64"/>
  <c r="AY83" i="64" s="1"/>
  <c r="AY83" i="61"/>
  <c r="AW83" i="65"/>
  <c r="AY83" i="65" s="1"/>
  <c r="AW83" i="62"/>
  <c r="AY83" i="62" s="1"/>
  <c r="AK83" i="62"/>
  <c r="AM83" i="62" s="1"/>
  <c r="AM83" i="61"/>
  <c r="AK83" i="63"/>
  <c r="AM83" i="63" s="1"/>
  <c r="AK83" i="65"/>
  <c r="AM83" i="65" s="1"/>
  <c r="AK83" i="64"/>
  <c r="AM83" i="64" s="1"/>
  <c r="AZ83" i="65" l="1"/>
  <c r="E83" i="65"/>
  <c r="V83" i="65"/>
  <c r="C83" i="65"/>
  <c r="B83" i="65" s="1"/>
  <c r="AN83" i="65"/>
  <c r="G83" i="65"/>
  <c r="AB83" i="65"/>
  <c r="AC84" i="65" s="1"/>
  <c r="D83" i="65"/>
  <c r="AH83" i="65"/>
  <c r="F83" i="65"/>
  <c r="AT83" i="65"/>
  <c r="AU84" i="65" s="1"/>
  <c r="H83" i="65"/>
  <c r="AT83" i="64"/>
  <c r="AU84" i="64" s="1"/>
  <c r="H83" i="64"/>
  <c r="AI84" i="61"/>
  <c r="AN83" i="64"/>
  <c r="AO84" i="64" s="1"/>
  <c r="G83" i="64"/>
  <c r="AH83" i="64"/>
  <c r="AI84" i="64" s="1"/>
  <c r="F83" i="64"/>
  <c r="AB83" i="64"/>
  <c r="AC84" i="64" s="1"/>
  <c r="D83" i="64"/>
  <c r="AZ83" i="64"/>
  <c r="E83" i="64"/>
  <c r="V83" i="64"/>
  <c r="W84" i="64" s="1"/>
  <c r="C83" i="64"/>
  <c r="AB83" i="63"/>
  <c r="AC84" i="63" s="1"/>
  <c r="D83" i="63"/>
  <c r="AT83" i="63"/>
  <c r="AU84" i="63" s="1"/>
  <c r="H83" i="63"/>
  <c r="AN83" i="63"/>
  <c r="AO84" i="63" s="1"/>
  <c r="G83" i="63"/>
  <c r="AZ83" i="63"/>
  <c r="BA84" i="63" s="1"/>
  <c r="E83" i="63"/>
  <c r="AH83" i="63"/>
  <c r="AI84" i="63" s="1"/>
  <c r="F83" i="63"/>
  <c r="V83" i="63"/>
  <c r="W84" i="63" s="1"/>
  <c r="C83" i="63"/>
  <c r="BA84" i="64"/>
  <c r="AB83" i="62"/>
  <c r="AC84" i="62" s="1"/>
  <c r="D83" i="62"/>
  <c r="BA84" i="65"/>
  <c r="AO84" i="65"/>
  <c r="AI84" i="65"/>
  <c r="B83" i="61"/>
  <c r="AC84" i="61"/>
  <c r="AN83" i="62"/>
  <c r="AO84" i="62" s="1"/>
  <c r="G83" i="62"/>
  <c r="AH83" i="62"/>
  <c r="AI84" i="62" s="1"/>
  <c r="F83" i="62"/>
  <c r="V83" i="62"/>
  <c r="W84" i="62" s="1"/>
  <c r="C83" i="62"/>
  <c r="AZ83" i="62"/>
  <c r="BA84" i="62" s="1"/>
  <c r="E83" i="62"/>
  <c r="AT83" i="62"/>
  <c r="AU84" i="62" s="1"/>
  <c r="H83" i="62"/>
  <c r="AU84" i="61"/>
  <c r="W84" i="65"/>
  <c r="BA84" i="61"/>
  <c r="AO84" i="61"/>
  <c r="W84" i="61"/>
  <c r="J83" i="65" l="1"/>
  <c r="L83" i="65" s="1"/>
  <c r="K84" i="65" s="1"/>
  <c r="I83" i="65"/>
  <c r="B83" i="64"/>
  <c r="I83" i="64" s="1"/>
  <c r="J83" i="64"/>
  <c r="L83" i="64" s="1"/>
  <c r="K84" i="64" s="1"/>
  <c r="B83" i="63"/>
  <c r="B83" i="62"/>
  <c r="J83" i="61"/>
  <c r="L83" i="61" s="1"/>
  <c r="I83" i="61"/>
  <c r="M83" i="65" l="1"/>
  <c r="M83" i="64"/>
  <c r="J83" i="63"/>
  <c r="L83" i="63" s="1"/>
  <c r="K84" i="63" s="1"/>
  <c r="I83" i="63"/>
  <c r="K84" i="61"/>
  <c r="J83" i="62"/>
  <c r="L83" i="62" s="1"/>
  <c r="K84" i="62" s="1"/>
  <c r="I83" i="62"/>
  <c r="M83" i="63" l="1"/>
  <c r="M83" i="62"/>
  <c r="T84" i="61"/>
  <c r="Z84" i="61"/>
  <c r="G84" i="69"/>
  <c r="G84" i="67" s="1"/>
  <c r="AK84" i="61"/>
  <c r="AW84" i="61"/>
  <c r="S84" i="61"/>
  <c r="E84" i="69"/>
  <c r="E84" i="67" s="1"/>
  <c r="B84" i="69"/>
  <c r="B84" i="67" s="1"/>
  <c r="AR84" i="61"/>
  <c r="AE84" i="61"/>
  <c r="AQ84" i="61"/>
  <c r="C84" i="69"/>
  <c r="C84" i="67" s="1"/>
  <c r="D84" i="69"/>
  <c r="D84" i="67" s="1"/>
  <c r="H84" i="69"/>
  <c r="H84" i="67" s="1"/>
  <c r="Y84" i="61"/>
  <c r="AX84" i="61"/>
  <c r="AF84" i="61"/>
  <c r="AL84" i="61"/>
  <c r="F84" i="69"/>
  <c r="F84" i="67" s="1"/>
  <c r="M83" i="61"/>
  <c r="J83" i="69"/>
  <c r="AW84" i="64" l="1"/>
  <c r="AY84" i="64" s="1"/>
  <c r="AW84" i="63"/>
  <c r="AY84" i="63" s="1"/>
  <c r="AW84" i="65"/>
  <c r="AY84" i="65" s="1"/>
  <c r="AY84" i="61"/>
  <c r="AW84" i="62"/>
  <c r="AY84" i="62" s="1"/>
  <c r="AK84" i="64"/>
  <c r="AM84" i="64" s="1"/>
  <c r="AK84" i="63"/>
  <c r="AM84" i="63" s="1"/>
  <c r="AK84" i="65"/>
  <c r="AM84" i="65" s="1"/>
  <c r="AM84" i="61"/>
  <c r="AK84" i="62"/>
  <c r="AM84" i="62" s="1"/>
  <c r="AQ84" i="63"/>
  <c r="AS84" i="63" s="1"/>
  <c r="AQ84" i="62"/>
  <c r="AS84" i="62" s="1"/>
  <c r="AS84" i="61"/>
  <c r="AQ84" i="64"/>
  <c r="AS84" i="64" s="1"/>
  <c r="AQ84" i="65"/>
  <c r="AS84" i="65" s="1"/>
  <c r="AL84" i="65"/>
  <c r="AL84" i="64"/>
  <c r="G84" i="61"/>
  <c r="AL84" i="63"/>
  <c r="AN84" i="61"/>
  <c r="AL84" i="62"/>
  <c r="AE84" i="63"/>
  <c r="AG84" i="63" s="1"/>
  <c r="AG84" i="61"/>
  <c r="AE84" i="65"/>
  <c r="AG84" i="65" s="1"/>
  <c r="AE84" i="62"/>
  <c r="AG84" i="62" s="1"/>
  <c r="AE84" i="64"/>
  <c r="AG84" i="64" s="1"/>
  <c r="Z84" i="63"/>
  <c r="Z84" i="64"/>
  <c r="AB84" i="61"/>
  <c r="D84" i="61"/>
  <c r="Z84" i="65"/>
  <c r="Z84" i="62"/>
  <c r="F84" i="61"/>
  <c r="AF84" i="64"/>
  <c r="AF84" i="63"/>
  <c r="AH84" i="61"/>
  <c r="AF84" i="62"/>
  <c r="AF84" i="65"/>
  <c r="AR84" i="63"/>
  <c r="AT84" i="61"/>
  <c r="H84" i="61"/>
  <c r="AR84" i="64"/>
  <c r="AR84" i="62"/>
  <c r="AR84" i="65"/>
  <c r="T84" i="65"/>
  <c r="T84" i="63"/>
  <c r="C84" i="61"/>
  <c r="T84" i="62"/>
  <c r="T84" i="64"/>
  <c r="V84" i="61"/>
  <c r="AX84" i="63"/>
  <c r="AZ84" i="61"/>
  <c r="BA85" i="61" s="1"/>
  <c r="AX84" i="62"/>
  <c r="AX84" i="65"/>
  <c r="AX84" i="64"/>
  <c r="E84" i="61"/>
  <c r="I83" i="67"/>
  <c r="J84" i="67" s="1"/>
  <c r="K84" i="69"/>
  <c r="Y84" i="62"/>
  <c r="AA84" i="62" s="1"/>
  <c r="Y84" i="63"/>
  <c r="AA84" i="63" s="1"/>
  <c r="AA84" i="61"/>
  <c r="Y84" i="64"/>
  <c r="AA84" i="64" s="1"/>
  <c r="Y84" i="65"/>
  <c r="AA84" i="65" s="1"/>
  <c r="S84" i="62"/>
  <c r="U84" i="62" s="1"/>
  <c r="U84" i="61"/>
  <c r="S84" i="64"/>
  <c r="U84" i="64" s="1"/>
  <c r="S84" i="65"/>
  <c r="U84" i="65" s="1"/>
  <c r="S84" i="63"/>
  <c r="U84" i="63" s="1"/>
  <c r="AN84" i="65" l="1"/>
  <c r="AO85" i="65" s="1"/>
  <c r="G84" i="65"/>
  <c r="AZ84" i="65"/>
  <c r="E84" i="65"/>
  <c r="AH84" i="65"/>
  <c r="F84" i="65"/>
  <c r="V84" i="65"/>
  <c r="W85" i="65" s="1"/>
  <c r="C84" i="65"/>
  <c r="B84" i="65" s="1"/>
  <c r="AB84" i="65"/>
  <c r="D84" i="65"/>
  <c r="W85" i="61"/>
  <c r="AT84" i="65"/>
  <c r="H84" i="65"/>
  <c r="AB84" i="64"/>
  <c r="D84" i="64"/>
  <c r="AZ84" i="64"/>
  <c r="BA85" i="64" s="1"/>
  <c r="E84" i="64"/>
  <c r="AT84" i="64"/>
  <c r="AU85" i="64" s="1"/>
  <c r="H84" i="64"/>
  <c r="AH84" i="64"/>
  <c r="AI85" i="64" s="1"/>
  <c r="F84" i="64"/>
  <c r="V84" i="64"/>
  <c r="C84" i="64"/>
  <c r="AN84" i="64"/>
  <c r="AO85" i="64" s="1"/>
  <c r="G84" i="64"/>
  <c r="AH84" i="63"/>
  <c r="AI85" i="63" s="1"/>
  <c r="F84" i="63"/>
  <c r="AN84" i="63"/>
  <c r="AO85" i="63" s="1"/>
  <c r="G84" i="63"/>
  <c r="AU85" i="61"/>
  <c r="AZ84" i="63"/>
  <c r="BA85" i="63" s="1"/>
  <c r="E84" i="63"/>
  <c r="AB84" i="63"/>
  <c r="AC85" i="63" s="1"/>
  <c r="D84" i="63"/>
  <c r="AT84" i="63"/>
  <c r="AU85" i="63" s="1"/>
  <c r="H84" i="63"/>
  <c r="BA85" i="65"/>
  <c r="V84" i="63"/>
  <c r="W85" i="63" s="1"/>
  <c r="C84" i="63"/>
  <c r="AO85" i="61"/>
  <c r="AC85" i="65"/>
  <c r="AI85" i="65"/>
  <c r="V84" i="62"/>
  <c r="W85" i="62" s="1"/>
  <c r="C84" i="62"/>
  <c r="AB84" i="62"/>
  <c r="AC85" i="62" s="1"/>
  <c r="D84" i="62"/>
  <c r="AH84" i="62"/>
  <c r="AI85" i="62" s="1"/>
  <c r="F84" i="62"/>
  <c r="AN84" i="62"/>
  <c r="AO85" i="62" s="1"/>
  <c r="G84" i="62"/>
  <c r="AU85" i="65"/>
  <c r="AI85" i="61"/>
  <c r="AC85" i="64"/>
  <c r="B84" i="61"/>
  <c r="AZ84" i="62"/>
  <c r="BA85" i="62" s="1"/>
  <c r="E84" i="62"/>
  <c r="AC85" i="61"/>
  <c r="AT84" i="62"/>
  <c r="AU85" i="62" s="1"/>
  <c r="H84" i="62"/>
  <c r="W85" i="64"/>
  <c r="J84" i="65" l="1"/>
  <c r="L84" i="65" s="1"/>
  <c r="K85" i="65" s="1"/>
  <c r="I84" i="65"/>
  <c r="B84" i="64"/>
  <c r="B84" i="63"/>
  <c r="B84" i="62"/>
  <c r="J84" i="61"/>
  <c r="L84" i="61" s="1"/>
  <c r="I84" i="61"/>
  <c r="M84" i="65" l="1"/>
  <c r="I84" i="64"/>
  <c r="J84" i="64"/>
  <c r="L84" i="64" s="1"/>
  <c r="K85" i="64" s="1"/>
  <c r="J84" i="63"/>
  <c r="L84" i="63" s="1"/>
  <c r="K85" i="63" s="1"/>
  <c r="I84" i="63"/>
  <c r="K85" i="61"/>
  <c r="I84" i="62"/>
  <c r="J84" i="62"/>
  <c r="L84" i="62" s="1"/>
  <c r="K85" i="62" s="1"/>
  <c r="M84" i="64" l="1"/>
  <c r="M84" i="63"/>
  <c r="J84" i="69"/>
  <c r="M84" i="62"/>
  <c r="AE85" i="61"/>
  <c r="AQ85" i="61"/>
  <c r="AX85" i="61"/>
  <c r="F85" i="69"/>
  <c r="F85" i="67" s="1"/>
  <c r="T85" i="61"/>
  <c r="B85" i="69"/>
  <c r="B85" i="67" s="1"/>
  <c r="H85" i="69"/>
  <c r="H85" i="67" s="1"/>
  <c r="D85" i="69"/>
  <c r="D85" i="67" s="1"/>
  <c r="Z85" i="61"/>
  <c r="AW85" i="61"/>
  <c r="AR85" i="61"/>
  <c r="Y85" i="61"/>
  <c r="AF85" i="61"/>
  <c r="E85" i="69"/>
  <c r="E85" i="67" s="1"/>
  <c r="C85" i="69"/>
  <c r="C85" i="67" s="1"/>
  <c r="AL85" i="61"/>
  <c r="AK85" i="61"/>
  <c r="S85" i="61"/>
  <c r="G85" i="69"/>
  <c r="G85" i="67" s="1"/>
  <c r="M84" i="61"/>
  <c r="E85" i="61" l="1"/>
  <c r="AX85" i="64"/>
  <c r="AZ85" i="61"/>
  <c r="AX85" i="62"/>
  <c r="AX85" i="65"/>
  <c r="AX85" i="63"/>
  <c r="AQ85" i="64"/>
  <c r="AS85" i="64" s="1"/>
  <c r="AQ85" i="62"/>
  <c r="AS85" i="62" s="1"/>
  <c r="AQ85" i="63"/>
  <c r="AS85" i="63" s="1"/>
  <c r="AS85" i="61"/>
  <c r="AQ85" i="65"/>
  <c r="AS85" i="65" s="1"/>
  <c r="Z85" i="62"/>
  <c r="Z85" i="65"/>
  <c r="D85" i="61"/>
  <c r="AB85" i="61"/>
  <c r="Z85" i="63"/>
  <c r="Z85" i="64"/>
  <c r="AN85" i="61"/>
  <c r="AL85" i="63"/>
  <c r="AL85" i="65"/>
  <c r="G85" i="61"/>
  <c r="AL85" i="62"/>
  <c r="AL85" i="64"/>
  <c r="Y85" i="62"/>
  <c r="AA85" i="62" s="1"/>
  <c r="Y85" i="63"/>
  <c r="AA85" i="63" s="1"/>
  <c r="AA85" i="61"/>
  <c r="Y85" i="64"/>
  <c r="AA85" i="64" s="1"/>
  <c r="Y85" i="65"/>
  <c r="AA85" i="65" s="1"/>
  <c r="AR85" i="63"/>
  <c r="AR85" i="62"/>
  <c r="AR85" i="65"/>
  <c r="AT85" i="61"/>
  <c r="H85" i="61"/>
  <c r="AR85" i="64"/>
  <c r="U85" i="61"/>
  <c r="S85" i="63"/>
  <c r="U85" i="63" s="1"/>
  <c r="S85" i="64"/>
  <c r="U85" i="64" s="1"/>
  <c r="S85" i="62"/>
  <c r="U85" i="62" s="1"/>
  <c r="S85" i="65"/>
  <c r="U85" i="65" s="1"/>
  <c r="AK85" i="63"/>
  <c r="AM85" i="63" s="1"/>
  <c r="AK85" i="65"/>
  <c r="AM85" i="65" s="1"/>
  <c r="AM85" i="61"/>
  <c r="AK85" i="64"/>
  <c r="AM85" i="64" s="1"/>
  <c r="AK85" i="62"/>
  <c r="AM85" i="62" s="1"/>
  <c r="AW85" i="65"/>
  <c r="AY85" i="65" s="1"/>
  <c r="AW85" i="64"/>
  <c r="AY85" i="64" s="1"/>
  <c r="AY85" i="61"/>
  <c r="AW85" i="62"/>
  <c r="AY85" i="62" s="1"/>
  <c r="AW85" i="63"/>
  <c r="AY85" i="63" s="1"/>
  <c r="AE85" i="65"/>
  <c r="AG85" i="65" s="1"/>
  <c r="AG85" i="61"/>
  <c r="AE85" i="64"/>
  <c r="AG85" i="64" s="1"/>
  <c r="AE85" i="62"/>
  <c r="AG85" i="62" s="1"/>
  <c r="AE85" i="63"/>
  <c r="AG85" i="63" s="1"/>
  <c r="F85" i="61"/>
  <c r="AF85" i="63"/>
  <c r="AF85" i="62"/>
  <c r="AH85" i="61"/>
  <c r="AF85" i="64"/>
  <c r="AF85" i="65"/>
  <c r="T85" i="65"/>
  <c r="T85" i="62"/>
  <c r="T85" i="64"/>
  <c r="C85" i="61"/>
  <c r="V85" i="61"/>
  <c r="T85" i="63"/>
  <c r="I84" i="67"/>
  <c r="J85" i="67" s="1"/>
  <c r="K85" i="69"/>
  <c r="AT85" i="65" l="1"/>
  <c r="H85" i="65"/>
  <c r="V85" i="65"/>
  <c r="C85" i="65"/>
  <c r="AB85" i="65"/>
  <c r="D85" i="65"/>
  <c r="AZ85" i="65"/>
  <c r="BA86" i="65" s="1"/>
  <c r="E85" i="65"/>
  <c r="AH85" i="65"/>
  <c r="F85" i="65"/>
  <c r="AN85" i="65"/>
  <c r="G85" i="65"/>
  <c r="AC86" i="65"/>
  <c r="AB85" i="64"/>
  <c r="D85" i="64"/>
  <c r="V85" i="64"/>
  <c r="W86" i="64" s="1"/>
  <c r="C85" i="64"/>
  <c r="AN85" i="64"/>
  <c r="AO86" i="64" s="1"/>
  <c r="G85" i="64"/>
  <c r="AT85" i="64"/>
  <c r="AU86" i="64" s="1"/>
  <c r="H85" i="64"/>
  <c r="AZ85" i="64"/>
  <c r="E85" i="64"/>
  <c r="AH85" i="64"/>
  <c r="AI86" i="64" s="1"/>
  <c r="F85" i="64"/>
  <c r="V85" i="63"/>
  <c r="W86" i="63" s="1"/>
  <c r="C85" i="63"/>
  <c r="B85" i="61"/>
  <c r="I85" i="61" s="1"/>
  <c r="AH85" i="63"/>
  <c r="AI86" i="63" s="1"/>
  <c r="F85" i="63"/>
  <c r="AU86" i="61"/>
  <c r="AB85" i="63"/>
  <c r="AC86" i="63" s="1"/>
  <c r="D85" i="63"/>
  <c r="AN85" i="63"/>
  <c r="AO86" i="63" s="1"/>
  <c r="G85" i="63"/>
  <c r="AU86" i="65"/>
  <c r="AZ85" i="63"/>
  <c r="BA86" i="63" s="1"/>
  <c r="E85" i="63"/>
  <c r="AT85" i="63"/>
  <c r="AU86" i="63" s="1"/>
  <c r="H85" i="63"/>
  <c r="AO86" i="65"/>
  <c r="AI86" i="61"/>
  <c r="AC86" i="61"/>
  <c r="W86" i="61"/>
  <c r="AH85" i="62"/>
  <c r="AI86" i="62" s="1"/>
  <c r="F85" i="62"/>
  <c r="AN85" i="62"/>
  <c r="AO86" i="62" s="1"/>
  <c r="G85" i="62"/>
  <c r="AB85" i="62"/>
  <c r="AC86" i="62" s="1"/>
  <c r="D85" i="62"/>
  <c r="AZ85" i="62"/>
  <c r="BA86" i="62" s="1"/>
  <c r="E85" i="62"/>
  <c r="V85" i="62"/>
  <c r="W86" i="62" s="1"/>
  <c r="C85" i="62"/>
  <c r="AT85" i="62"/>
  <c r="AU86" i="62" s="1"/>
  <c r="H85" i="62"/>
  <c r="BA86" i="61"/>
  <c r="W86" i="65"/>
  <c r="AO86" i="61"/>
  <c r="BA86" i="64"/>
  <c r="AI86" i="65"/>
  <c r="AC86" i="64"/>
  <c r="B85" i="65" l="1"/>
  <c r="B85" i="64"/>
  <c r="B85" i="63"/>
  <c r="J85" i="63" s="1"/>
  <c r="L85" i="63" s="1"/>
  <c r="K86" i="63" s="1"/>
  <c r="J85" i="61"/>
  <c r="L85" i="61" s="1"/>
  <c r="K86" i="61" s="1"/>
  <c r="B85" i="62"/>
  <c r="J85" i="65" l="1"/>
  <c r="L85" i="65" s="1"/>
  <c r="K86" i="65" s="1"/>
  <c r="I85" i="65"/>
  <c r="I85" i="64"/>
  <c r="J85" i="64"/>
  <c r="L85" i="64" s="1"/>
  <c r="K86" i="64" s="1"/>
  <c r="I85" i="63"/>
  <c r="M85" i="63"/>
  <c r="J85" i="62"/>
  <c r="L85" i="62" s="1"/>
  <c r="I85" i="62"/>
  <c r="M85" i="61"/>
  <c r="M85" i="65" l="1"/>
  <c r="M85" i="64"/>
  <c r="K86" i="62"/>
  <c r="J85" i="69"/>
  <c r="I85" i="67" l="1"/>
  <c r="J86" i="67" s="1"/>
  <c r="K86" i="69"/>
  <c r="M85" i="62"/>
  <c r="E86" i="69"/>
  <c r="E86" i="67" s="1"/>
  <c r="C86" i="69"/>
  <c r="C86" i="67" s="1"/>
  <c r="AW86" i="61"/>
  <c r="AK86" i="61"/>
  <c r="AX86" i="61"/>
  <c r="F86" i="69"/>
  <c r="F86" i="67" s="1"/>
  <c r="Y86" i="61"/>
  <c r="D86" i="69"/>
  <c r="D86" i="67" s="1"/>
  <c r="B86" i="69"/>
  <c r="B86" i="67" s="1"/>
  <c r="G86" i="69"/>
  <c r="G86" i="67" s="1"/>
  <c r="AF86" i="61"/>
  <c r="Z86" i="61"/>
  <c r="AL86" i="61"/>
  <c r="S86" i="61"/>
  <c r="AR86" i="61"/>
  <c r="AQ86" i="61"/>
  <c r="AE86" i="61"/>
  <c r="T86" i="61"/>
  <c r="H86" i="69"/>
  <c r="H86" i="67" s="1"/>
  <c r="AY86" i="61" l="1"/>
  <c r="AW86" i="62"/>
  <c r="AY86" i="62" s="1"/>
  <c r="AW86" i="63"/>
  <c r="AY86" i="63" s="1"/>
  <c r="AW86" i="65"/>
  <c r="AY86" i="65" s="1"/>
  <c r="AW86" i="64"/>
  <c r="AY86" i="64" s="1"/>
  <c r="T86" i="64"/>
  <c r="T86" i="62"/>
  <c r="T86" i="65"/>
  <c r="T86" i="63"/>
  <c r="C86" i="61"/>
  <c r="V86" i="61"/>
  <c r="AE86" i="64"/>
  <c r="AG86" i="64" s="1"/>
  <c r="AE86" i="65"/>
  <c r="AG86" i="65" s="1"/>
  <c r="AG86" i="61"/>
  <c r="AE86" i="62"/>
  <c r="AG86" i="62" s="1"/>
  <c r="AE86" i="63"/>
  <c r="AG86" i="63" s="1"/>
  <c r="AS86" i="61"/>
  <c r="AQ86" i="62"/>
  <c r="AS86" i="62" s="1"/>
  <c r="AQ86" i="64"/>
  <c r="AS86" i="64" s="1"/>
  <c r="AQ86" i="63"/>
  <c r="AS86" i="63" s="1"/>
  <c r="AQ86" i="65"/>
  <c r="AS86" i="65" s="1"/>
  <c r="AR86" i="64"/>
  <c r="AR86" i="63"/>
  <c r="H86" i="61"/>
  <c r="AR86" i="65"/>
  <c r="AR86" i="62"/>
  <c r="AT86" i="61"/>
  <c r="S86" i="65"/>
  <c r="U86" i="65" s="1"/>
  <c r="U86" i="61"/>
  <c r="S86" i="62"/>
  <c r="U86" i="62" s="1"/>
  <c r="S86" i="63"/>
  <c r="U86" i="63" s="1"/>
  <c r="S86" i="64"/>
  <c r="U86" i="64" s="1"/>
  <c r="AH86" i="61"/>
  <c r="AF86" i="65"/>
  <c r="AF86" i="63"/>
  <c r="AF86" i="62"/>
  <c r="AF86" i="64"/>
  <c r="F86" i="61"/>
  <c r="Y86" i="64"/>
  <c r="AA86" i="64" s="1"/>
  <c r="Y86" i="63"/>
  <c r="AA86" i="63" s="1"/>
  <c r="AA86" i="61"/>
  <c r="Y86" i="65"/>
  <c r="AA86" i="65" s="1"/>
  <c r="Y86" i="62"/>
  <c r="AA86" i="62" s="1"/>
  <c r="AN86" i="61"/>
  <c r="AL86" i="64"/>
  <c r="AL86" i="62"/>
  <c r="AL86" i="65"/>
  <c r="AL86" i="63"/>
  <c r="G86" i="61"/>
  <c r="AX86" i="64"/>
  <c r="E86" i="61"/>
  <c r="AX86" i="62"/>
  <c r="AX86" i="65"/>
  <c r="AZ86" i="61"/>
  <c r="AX86" i="63"/>
  <c r="D86" i="61"/>
  <c r="AB86" i="61"/>
  <c r="AC87" i="61" s="1"/>
  <c r="Z86" i="63"/>
  <c r="Z86" i="64"/>
  <c r="Z86" i="65"/>
  <c r="Z86" i="62"/>
  <c r="AK86" i="63"/>
  <c r="AM86" i="63" s="1"/>
  <c r="AK86" i="64"/>
  <c r="AM86" i="64" s="1"/>
  <c r="AK86" i="62"/>
  <c r="AM86" i="62" s="1"/>
  <c r="AK86" i="65"/>
  <c r="AM86" i="65" s="1"/>
  <c r="AM86" i="61"/>
  <c r="AN86" i="65" l="1"/>
  <c r="G86" i="65"/>
  <c r="AZ86" i="65"/>
  <c r="E86" i="65"/>
  <c r="AB86" i="65"/>
  <c r="AC87" i="65" s="1"/>
  <c r="D86" i="65"/>
  <c r="V86" i="65"/>
  <c r="C86" i="65"/>
  <c r="AH86" i="65"/>
  <c r="AI87" i="65" s="1"/>
  <c r="F86" i="65"/>
  <c r="AT86" i="65"/>
  <c r="H86" i="65"/>
  <c r="W87" i="65"/>
  <c r="AT86" i="64"/>
  <c r="AU87" i="64" s="1"/>
  <c r="H86" i="64"/>
  <c r="V86" i="64"/>
  <c r="W87" i="64" s="1"/>
  <c r="C86" i="64"/>
  <c r="AN86" i="64"/>
  <c r="G86" i="64"/>
  <c r="AH86" i="64"/>
  <c r="AI87" i="64" s="1"/>
  <c r="F86" i="64"/>
  <c r="AB86" i="64"/>
  <c r="AC87" i="64" s="1"/>
  <c r="D86" i="64"/>
  <c r="AZ86" i="64"/>
  <c r="BA87" i="64" s="1"/>
  <c r="E86" i="64"/>
  <c r="BA87" i="61"/>
  <c r="AU87" i="61"/>
  <c r="AN86" i="63"/>
  <c r="G86" i="63"/>
  <c r="AZ86" i="63"/>
  <c r="BA87" i="63" s="1"/>
  <c r="E86" i="63"/>
  <c r="AT86" i="63"/>
  <c r="AU87" i="63" s="1"/>
  <c r="H86" i="63"/>
  <c r="AH86" i="63"/>
  <c r="AI87" i="63" s="1"/>
  <c r="F86" i="63"/>
  <c r="AB86" i="63"/>
  <c r="AC87" i="63" s="1"/>
  <c r="D86" i="63"/>
  <c r="V86" i="63"/>
  <c r="W87" i="63" s="1"/>
  <c r="C86" i="63"/>
  <c r="BA87" i="65"/>
  <c r="AO87" i="64"/>
  <c r="W87" i="61"/>
  <c r="AB86" i="62"/>
  <c r="AC87" i="62" s="1"/>
  <c r="D86" i="62"/>
  <c r="V86" i="62"/>
  <c r="W87" i="62" s="1"/>
  <c r="C86" i="62"/>
  <c r="AO87" i="63"/>
  <c r="AO87" i="65"/>
  <c r="AH86" i="62"/>
  <c r="AI87" i="62" s="1"/>
  <c r="F86" i="62"/>
  <c r="AN86" i="62"/>
  <c r="AO87" i="62" s="1"/>
  <c r="G86" i="62"/>
  <c r="AT86" i="62"/>
  <c r="AU87" i="62" s="1"/>
  <c r="H86" i="62"/>
  <c r="B86" i="61"/>
  <c r="AZ86" i="62"/>
  <c r="BA87" i="62" s="1"/>
  <c r="E86" i="62"/>
  <c r="AO87" i="61"/>
  <c r="AI87" i="61"/>
  <c r="AU87" i="65"/>
  <c r="B86" i="65" l="1"/>
  <c r="B86" i="64"/>
  <c r="B86" i="63"/>
  <c r="B86" i="62"/>
  <c r="J86" i="61"/>
  <c r="L86" i="61" s="1"/>
  <c r="I86" i="61"/>
  <c r="J86" i="65" l="1"/>
  <c r="L86" i="65" s="1"/>
  <c r="K87" i="65" s="1"/>
  <c r="I86" i="65"/>
  <c r="J86" i="64"/>
  <c r="L86" i="64" s="1"/>
  <c r="K87" i="64" s="1"/>
  <c r="I86" i="64"/>
  <c r="J86" i="63"/>
  <c r="L86" i="63" s="1"/>
  <c r="K87" i="63" s="1"/>
  <c r="I86" i="63"/>
  <c r="K87" i="61"/>
  <c r="J86" i="62"/>
  <c r="L86" i="62" s="1"/>
  <c r="K87" i="62" s="1"/>
  <c r="I86" i="62"/>
  <c r="M86" i="65" l="1"/>
  <c r="M86" i="64"/>
  <c r="M86" i="63"/>
  <c r="M86" i="62"/>
  <c r="AQ87" i="61"/>
  <c r="G87" i="69"/>
  <c r="G87" i="67" s="1"/>
  <c r="AE87" i="61"/>
  <c r="H87" i="69"/>
  <c r="H87" i="67" s="1"/>
  <c r="C87" i="69"/>
  <c r="C87" i="67" s="1"/>
  <c r="AR87" i="61"/>
  <c r="AK87" i="61"/>
  <c r="E87" i="69"/>
  <c r="E87" i="67" s="1"/>
  <c r="AX87" i="61"/>
  <c r="AW87" i="61"/>
  <c r="Z87" i="61"/>
  <c r="S87" i="61"/>
  <c r="F87" i="69"/>
  <c r="F87" i="67" s="1"/>
  <c r="T87" i="61"/>
  <c r="AF87" i="61"/>
  <c r="D87" i="69"/>
  <c r="D87" i="67" s="1"/>
  <c r="B87" i="69"/>
  <c r="B87" i="67" s="1"/>
  <c r="AL87" i="61"/>
  <c r="Y87" i="61"/>
  <c r="M86" i="61"/>
  <c r="J86" i="69"/>
  <c r="D87" i="61" l="1"/>
  <c r="Z87" i="65"/>
  <c r="Z87" i="64"/>
  <c r="AB87" i="61"/>
  <c r="Z87" i="63"/>
  <c r="Z87" i="62"/>
  <c r="AW87" i="64"/>
  <c r="AY87" i="64" s="1"/>
  <c r="AW87" i="62"/>
  <c r="AY87" i="62" s="1"/>
  <c r="AY87" i="61"/>
  <c r="AW87" i="65"/>
  <c r="AY87" i="65" s="1"/>
  <c r="AW87" i="63"/>
  <c r="AY87" i="63" s="1"/>
  <c r="AX87" i="63"/>
  <c r="AX87" i="64"/>
  <c r="E87" i="61"/>
  <c r="AZ87" i="61"/>
  <c r="AX87" i="62"/>
  <c r="AX87" i="65"/>
  <c r="AQ87" i="65"/>
  <c r="AS87" i="65" s="1"/>
  <c r="AS87" i="61"/>
  <c r="AQ87" i="64"/>
  <c r="AS87" i="64" s="1"/>
  <c r="AQ87" i="63"/>
  <c r="AS87" i="63" s="1"/>
  <c r="AQ87" i="62"/>
  <c r="AS87" i="62" s="1"/>
  <c r="S87" i="62"/>
  <c r="U87" i="62" s="1"/>
  <c r="S87" i="64"/>
  <c r="U87" i="64" s="1"/>
  <c r="S87" i="65"/>
  <c r="U87" i="65" s="1"/>
  <c r="S87" i="63"/>
  <c r="U87" i="63" s="1"/>
  <c r="U87" i="61"/>
  <c r="AE87" i="65"/>
  <c r="AG87" i="65" s="1"/>
  <c r="AE87" i="64"/>
  <c r="AG87" i="64" s="1"/>
  <c r="AE87" i="62"/>
  <c r="AG87" i="62" s="1"/>
  <c r="AE87" i="63"/>
  <c r="AG87" i="63" s="1"/>
  <c r="AG87" i="61"/>
  <c r="AN87" i="61"/>
  <c r="AL87" i="62"/>
  <c r="AL87" i="64"/>
  <c r="G87" i="61"/>
  <c r="AL87" i="63"/>
  <c r="AL87" i="65"/>
  <c r="Y87" i="65"/>
  <c r="AA87" i="65" s="1"/>
  <c r="Y87" i="63"/>
  <c r="AA87" i="63" s="1"/>
  <c r="AA87" i="61"/>
  <c r="Y87" i="62"/>
  <c r="AA87" i="62" s="1"/>
  <c r="Y87" i="64"/>
  <c r="AA87" i="64" s="1"/>
  <c r="I86" i="67"/>
  <c r="J87" i="67" s="1"/>
  <c r="K87" i="69"/>
  <c r="F87" i="61"/>
  <c r="AF87" i="64"/>
  <c r="AF87" i="63"/>
  <c r="AF87" i="65"/>
  <c r="AF87" i="62"/>
  <c r="AH87" i="61"/>
  <c r="AK87" i="63"/>
  <c r="AM87" i="63" s="1"/>
  <c r="AK87" i="64"/>
  <c r="AM87" i="64" s="1"/>
  <c r="AM87" i="61"/>
  <c r="AK87" i="62"/>
  <c r="AM87" i="62" s="1"/>
  <c r="AK87" i="65"/>
  <c r="AM87" i="65" s="1"/>
  <c r="T87" i="62"/>
  <c r="T87" i="65"/>
  <c r="V87" i="61"/>
  <c r="W88" i="61" s="1"/>
  <c r="T87" i="64"/>
  <c r="C87" i="61"/>
  <c r="T87" i="63"/>
  <c r="AR87" i="64"/>
  <c r="AR87" i="62"/>
  <c r="AR87" i="65"/>
  <c r="AT87" i="61"/>
  <c r="AR87" i="63"/>
  <c r="H87" i="61"/>
  <c r="V87" i="65" l="1"/>
  <c r="W88" i="65" s="1"/>
  <c r="C87" i="65"/>
  <c r="AB87" i="65"/>
  <c r="D87" i="65"/>
  <c r="AT87" i="65"/>
  <c r="H87" i="65"/>
  <c r="AH87" i="65"/>
  <c r="AI88" i="65" s="1"/>
  <c r="F87" i="65"/>
  <c r="AZ87" i="65"/>
  <c r="E87" i="65"/>
  <c r="AN87" i="65"/>
  <c r="G87" i="65"/>
  <c r="AT87" i="64"/>
  <c r="AU88" i="64" s="1"/>
  <c r="H87" i="64"/>
  <c r="AH87" i="64"/>
  <c r="AI88" i="64" s="1"/>
  <c r="F87" i="64"/>
  <c r="AZ87" i="64"/>
  <c r="BA88" i="64" s="1"/>
  <c r="E87" i="64"/>
  <c r="AN87" i="64"/>
  <c r="AO88" i="64" s="1"/>
  <c r="G87" i="64"/>
  <c r="AB87" i="64"/>
  <c r="D87" i="64"/>
  <c r="V87" i="64"/>
  <c r="W88" i="64" s="1"/>
  <c r="C87" i="64"/>
  <c r="BA88" i="61"/>
  <c r="AU88" i="61"/>
  <c r="AH87" i="63"/>
  <c r="AI88" i="63" s="1"/>
  <c r="F87" i="63"/>
  <c r="V87" i="63"/>
  <c r="C87" i="63"/>
  <c r="AN87" i="63"/>
  <c r="G87" i="63"/>
  <c r="AB87" i="63"/>
  <c r="AC88" i="63" s="1"/>
  <c r="D87" i="63"/>
  <c r="AT87" i="63"/>
  <c r="AU88" i="63" s="1"/>
  <c r="H87" i="63"/>
  <c r="AZ87" i="63"/>
  <c r="BA88" i="63" s="1"/>
  <c r="E87" i="63"/>
  <c r="AO88" i="65"/>
  <c r="AO88" i="63"/>
  <c r="AI88" i="61"/>
  <c r="W88" i="63"/>
  <c r="AT87" i="62"/>
  <c r="AU88" i="62" s="1"/>
  <c r="H87" i="62"/>
  <c r="AC88" i="61"/>
  <c r="AZ87" i="62"/>
  <c r="BA88" i="62" s="1"/>
  <c r="E87" i="62"/>
  <c r="AB87" i="62"/>
  <c r="AC88" i="62" s="1"/>
  <c r="D87" i="62"/>
  <c r="AC88" i="64"/>
  <c r="AH87" i="62"/>
  <c r="AI88" i="62" s="1"/>
  <c r="F87" i="62"/>
  <c r="V87" i="62"/>
  <c r="W88" i="62" s="1"/>
  <c r="C87" i="62"/>
  <c r="B87" i="61"/>
  <c r="AN87" i="62"/>
  <c r="AO88" i="62" s="1"/>
  <c r="G87" i="62"/>
  <c r="AU88" i="65"/>
  <c r="AC88" i="65"/>
  <c r="AO88" i="61"/>
  <c r="BA88" i="65"/>
  <c r="B87" i="65" l="1"/>
  <c r="B87" i="64"/>
  <c r="B87" i="63"/>
  <c r="B87" i="62"/>
  <c r="I87" i="62" s="1"/>
  <c r="J87" i="61"/>
  <c r="L87" i="61" s="1"/>
  <c r="I87" i="61"/>
  <c r="J87" i="65" l="1"/>
  <c r="L87" i="65" s="1"/>
  <c r="K88" i="65" s="1"/>
  <c r="I87" i="65"/>
  <c r="I87" i="64"/>
  <c r="J87" i="64"/>
  <c r="L87" i="64" s="1"/>
  <c r="K88" i="64" s="1"/>
  <c r="J87" i="63"/>
  <c r="L87" i="63" s="1"/>
  <c r="K88" i="63" s="1"/>
  <c r="I87" i="63"/>
  <c r="J87" i="62"/>
  <c r="L87" i="62" s="1"/>
  <c r="K88" i="62" s="1"/>
  <c r="M87" i="62" s="1"/>
  <c r="K88" i="61"/>
  <c r="M87" i="65" l="1"/>
  <c r="M87" i="64"/>
  <c r="M87" i="63"/>
  <c r="J87" i="69"/>
  <c r="I87" i="67" s="1"/>
  <c r="J88" i="67" s="1"/>
  <c r="AK88" i="61"/>
  <c r="D88" i="69"/>
  <c r="D88" i="67" s="1"/>
  <c r="Z88" i="61"/>
  <c r="AL88" i="61"/>
  <c r="AE88" i="61"/>
  <c r="AQ88" i="61"/>
  <c r="Y88" i="61"/>
  <c r="AR88" i="61"/>
  <c r="C88" i="69"/>
  <c r="C88" i="67" s="1"/>
  <c r="AX88" i="61"/>
  <c r="AW88" i="61"/>
  <c r="B88" i="69"/>
  <c r="B88" i="67" s="1"/>
  <c r="H88" i="69"/>
  <c r="H88" i="67" s="1"/>
  <c r="T88" i="61"/>
  <c r="S88" i="61"/>
  <c r="F88" i="69"/>
  <c r="F88" i="67" s="1"/>
  <c r="E88" i="69"/>
  <c r="E88" i="67" s="1"/>
  <c r="G88" i="69"/>
  <c r="G88" i="67" s="1"/>
  <c r="AF88" i="61"/>
  <c r="M87" i="61"/>
  <c r="K88" i="69" l="1"/>
  <c r="AL88" i="64"/>
  <c r="G88" i="61"/>
  <c r="AN88" i="61"/>
  <c r="AL88" i="63"/>
  <c r="AL88" i="65"/>
  <c r="AL88" i="62"/>
  <c r="Z88" i="63"/>
  <c r="Z88" i="62"/>
  <c r="AB88" i="61"/>
  <c r="D88" i="61"/>
  <c r="Z88" i="65"/>
  <c r="Z88" i="64"/>
  <c r="AX88" i="62"/>
  <c r="E88" i="61"/>
  <c r="AX88" i="65"/>
  <c r="AZ88" i="61"/>
  <c r="AX88" i="63"/>
  <c r="AX88" i="64"/>
  <c r="T88" i="63"/>
  <c r="V88" i="61"/>
  <c r="T88" i="64"/>
  <c r="T88" i="62"/>
  <c r="C88" i="61"/>
  <c r="T88" i="65"/>
  <c r="AW88" i="62"/>
  <c r="AY88" i="62" s="1"/>
  <c r="AW88" i="64"/>
  <c r="AY88" i="64" s="1"/>
  <c r="AW88" i="65"/>
  <c r="AY88" i="65" s="1"/>
  <c r="AW88" i="63"/>
  <c r="AY88" i="63" s="1"/>
  <c r="AY88" i="61"/>
  <c r="H88" i="61"/>
  <c r="AR88" i="64"/>
  <c r="AR88" i="65"/>
  <c r="AR88" i="63"/>
  <c r="AR88" i="62"/>
  <c r="AT88" i="61"/>
  <c r="AQ88" i="63"/>
  <c r="AS88" i="63" s="1"/>
  <c r="AQ88" i="62"/>
  <c r="AS88" i="62" s="1"/>
  <c r="AQ88" i="64"/>
  <c r="AS88" i="64" s="1"/>
  <c r="AS88" i="61"/>
  <c r="AQ88" i="65"/>
  <c r="AS88" i="65" s="1"/>
  <c r="AE88" i="62"/>
  <c r="AG88" i="62" s="1"/>
  <c r="AE88" i="65"/>
  <c r="AG88" i="65" s="1"/>
  <c r="AE88" i="63"/>
  <c r="AG88" i="63" s="1"/>
  <c r="AE88" i="64"/>
  <c r="AG88" i="64" s="1"/>
  <c r="AG88" i="61"/>
  <c r="F88" i="61"/>
  <c r="AF88" i="62"/>
  <c r="AH88" i="61"/>
  <c r="AF88" i="65"/>
  <c r="AF88" i="64"/>
  <c r="AF88" i="63"/>
  <c r="AM88" i="61"/>
  <c r="AK88" i="63"/>
  <c r="AM88" i="63" s="1"/>
  <c r="AK88" i="65"/>
  <c r="AM88" i="65" s="1"/>
  <c r="AK88" i="64"/>
  <c r="AM88" i="64" s="1"/>
  <c r="AK88" i="62"/>
  <c r="AM88" i="62" s="1"/>
  <c r="S88" i="64"/>
  <c r="U88" i="64" s="1"/>
  <c r="S88" i="62"/>
  <c r="U88" i="62" s="1"/>
  <c r="S88" i="63"/>
  <c r="U88" i="63" s="1"/>
  <c r="S88" i="65"/>
  <c r="U88" i="65" s="1"/>
  <c r="U88" i="61"/>
  <c r="Y88" i="63"/>
  <c r="AA88" i="63" s="1"/>
  <c r="Y88" i="64"/>
  <c r="AA88" i="64" s="1"/>
  <c r="Y88" i="62"/>
  <c r="AA88" i="62" s="1"/>
  <c r="AA88" i="61"/>
  <c r="Y88" i="65"/>
  <c r="AA88" i="65" s="1"/>
  <c r="AT88" i="65" l="1"/>
  <c r="AU89" i="65" s="1"/>
  <c r="H88" i="65"/>
  <c r="V88" i="65"/>
  <c r="C88" i="65"/>
  <c r="AZ88" i="65"/>
  <c r="E88" i="65"/>
  <c r="AN88" i="65"/>
  <c r="AO89" i="65" s="1"/>
  <c r="G88" i="65"/>
  <c r="AH88" i="65"/>
  <c r="AI89" i="65" s="1"/>
  <c r="F88" i="65"/>
  <c r="AB88" i="65"/>
  <c r="D88" i="65"/>
  <c r="AZ88" i="64"/>
  <c r="E88" i="64"/>
  <c r="AN88" i="64"/>
  <c r="AO89" i="64" s="1"/>
  <c r="G88" i="64"/>
  <c r="AT88" i="64"/>
  <c r="H88" i="64"/>
  <c r="AH88" i="64"/>
  <c r="AI89" i="64" s="1"/>
  <c r="F88" i="64"/>
  <c r="AB88" i="64"/>
  <c r="D88" i="64"/>
  <c r="V88" i="64"/>
  <c r="C88" i="64"/>
  <c r="AH88" i="63"/>
  <c r="AI89" i="63" s="1"/>
  <c r="F88" i="63"/>
  <c r="AT88" i="63"/>
  <c r="AU89" i="63" s="1"/>
  <c r="H88" i="63"/>
  <c r="AZ88" i="63"/>
  <c r="BA89" i="63" s="1"/>
  <c r="E88" i="63"/>
  <c r="W89" i="65"/>
  <c r="BA89" i="61"/>
  <c r="BA89" i="65"/>
  <c r="V88" i="63"/>
  <c r="W89" i="63" s="1"/>
  <c r="C88" i="63"/>
  <c r="AB88" i="63"/>
  <c r="D88" i="63"/>
  <c r="AN88" i="63"/>
  <c r="AO89" i="63" s="1"/>
  <c r="G88" i="63"/>
  <c r="AU89" i="64"/>
  <c r="AI89" i="61"/>
  <c r="AH88" i="62"/>
  <c r="AI89" i="62" s="1"/>
  <c r="F88" i="62"/>
  <c r="B88" i="61"/>
  <c r="V88" i="62"/>
  <c r="W89" i="62" s="1"/>
  <c r="C88" i="62"/>
  <c r="W89" i="64"/>
  <c r="W89" i="61"/>
  <c r="AC89" i="64"/>
  <c r="AB88" i="62"/>
  <c r="AC89" i="62" s="1"/>
  <c r="D88" i="62"/>
  <c r="AC89" i="63"/>
  <c r="AZ88" i="62"/>
  <c r="BA89" i="62" s="1"/>
  <c r="E88" i="62"/>
  <c r="AU89" i="61"/>
  <c r="AC89" i="65"/>
  <c r="AO89" i="61"/>
  <c r="AN88" i="62"/>
  <c r="AO89" i="62" s="1"/>
  <c r="G88" i="62"/>
  <c r="AT88" i="62"/>
  <c r="AU89" i="62" s="1"/>
  <c r="H88" i="62"/>
  <c r="BA89" i="64"/>
  <c r="AC89" i="61"/>
  <c r="B88" i="65" l="1"/>
  <c r="B88" i="64"/>
  <c r="B88" i="63"/>
  <c r="B88" i="62"/>
  <c r="I88" i="61"/>
  <c r="J88" i="61"/>
  <c r="L88" i="61" s="1"/>
  <c r="J88" i="65" l="1"/>
  <c r="L88" i="65" s="1"/>
  <c r="K89" i="65" s="1"/>
  <c r="I88" i="65"/>
  <c r="I88" i="64"/>
  <c r="J88" i="64"/>
  <c r="L88" i="64" s="1"/>
  <c r="K89" i="64" s="1"/>
  <c r="J88" i="63"/>
  <c r="L88" i="63" s="1"/>
  <c r="K89" i="63" s="1"/>
  <c r="I88" i="63"/>
  <c r="K89" i="61"/>
  <c r="J88" i="62"/>
  <c r="L88" i="62" s="1"/>
  <c r="K89" i="62" s="1"/>
  <c r="I88" i="62"/>
  <c r="M88" i="65" l="1"/>
  <c r="M88" i="64"/>
  <c r="M88" i="63"/>
  <c r="M88" i="62"/>
  <c r="AL89" i="61"/>
  <c r="E89" i="69"/>
  <c r="E89" i="67" s="1"/>
  <c r="AR89" i="61"/>
  <c r="AX89" i="61"/>
  <c r="F89" i="69"/>
  <c r="F89" i="67" s="1"/>
  <c r="AQ89" i="61"/>
  <c r="Z89" i="61"/>
  <c r="C89" i="69"/>
  <c r="C89" i="67" s="1"/>
  <c r="AK89" i="61"/>
  <c r="Y89" i="61"/>
  <c r="B89" i="69"/>
  <c r="B89" i="67" s="1"/>
  <c r="G89" i="69"/>
  <c r="G89" i="67" s="1"/>
  <c r="AE89" i="61"/>
  <c r="AF89" i="61"/>
  <c r="H89" i="69"/>
  <c r="H89" i="67" s="1"/>
  <c r="S89" i="61"/>
  <c r="AW89" i="61"/>
  <c r="T89" i="61"/>
  <c r="D89" i="69"/>
  <c r="D89" i="67" s="1"/>
  <c r="M88" i="61"/>
  <c r="J88" i="69"/>
  <c r="Y89" i="63" l="1"/>
  <c r="AA89" i="63" s="1"/>
  <c r="Y89" i="64"/>
  <c r="AA89" i="64" s="1"/>
  <c r="AA89" i="61"/>
  <c r="Y89" i="62"/>
  <c r="AA89" i="62" s="1"/>
  <c r="Y89" i="65"/>
  <c r="AA89" i="65" s="1"/>
  <c r="AY89" i="61"/>
  <c r="AW89" i="63"/>
  <c r="AY89" i="63" s="1"/>
  <c r="AW89" i="65"/>
  <c r="AY89" i="65" s="1"/>
  <c r="AW89" i="62"/>
  <c r="AY89" i="62" s="1"/>
  <c r="AW89" i="64"/>
  <c r="AY89" i="64" s="1"/>
  <c r="AK89" i="62"/>
  <c r="AM89" i="62" s="1"/>
  <c r="AM89" i="61"/>
  <c r="AK89" i="65"/>
  <c r="AM89" i="65" s="1"/>
  <c r="AK89" i="63"/>
  <c r="AM89" i="63" s="1"/>
  <c r="AK89" i="64"/>
  <c r="AM89" i="64" s="1"/>
  <c r="AL89" i="65"/>
  <c r="AL89" i="63"/>
  <c r="G89" i="61"/>
  <c r="AL89" i="64"/>
  <c r="AL89" i="62"/>
  <c r="AN89" i="61"/>
  <c r="AR89" i="62"/>
  <c r="AR89" i="65"/>
  <c r="AR89" i="64"/>
  <c r="AR89" i="63"/>
  <c r="AT89" i="61"/>
  <c r="H89" i="61"/>
  <c r="C89" i="61"/>
  <c r="T89" i="63"/>
  <c r="T89" i="65"/>
  <c r="T89" i="64"/>
  <c r="V89" i="61"/>
  <c r="T89" i="62"/>
  <c r="I88" i="67"/>
  <c r="J89" i="67" s="1"/>
  <c r="K89" i="69"/>
  <c r="AB89" i="61"/>
  <c r="Z89" i="62"/>
  <c r="Z89" i="65"/>
  <c r="Z89" i="64"/>
  <c r="D89" i="61"/>
  <c r="Z89" i="63"/>
  <c r="AG89" i="61"/>
  <c r="AE89" i="64"/>
  <c r="AG89" i="64" s="1"/>
  <c r="AE89" i="62"/>
  <c r="AG89" i="62" s="1"/>
  <c r="AE89" i="63"/>
  <c r="AG89" i="63" s="1"/>
  <c r="AE89" i="65"/>
  <c r="AG89" i="65" s="1"/>
  <c r="E89" i="61"/>
  <c r="AZ89" i="61"/>
  <c r="BA90" i="61" s="1"/>
  <c r="AX89" i="65"/>
  <c r="AX89" i="64"/>
  <c r="AX89" i="63"/>
  <c r="AX89" i="62"/>
  <c r="S89" i="64"/>
  <c r="U89" i="64" s="1"/>
  <c r="S89" i="63"/>
  <c r="U89" i="63" s="1"/>
  <c r="U89" i="61"/>
  <c r="S89" i="65"/>
  <c r="U89" i="65" s="1"/>
  <c r="S89" i="62"/>
  <c r="U89" i="62" s="1"/>
  <c r="AF89" i="62"/>
  <c r="AH89" i="61"/>
  <c r="AF89" i="63"/>
  <c r="AF89" i="65"/>
  <c r="F89" i="61"/>
  <c r="AF89" i="64"/>
  <c r="AS89" i="61"/>
  <c r="AQ89" i="63"/>
  <c r="AS89" i="63" s="1"/>
  <c r="AQ89" i="65"/>
  <c r="AS89" i="65" s="1"/>
  <c r="AQ89" i="64"/>
  <c r="AS89" i="64" s="1"/>
  <c r="AQ89" i="62"/>
  <c r="AS89" i="62" s="1"/>
  <c r="W90" i="61" l="1"/>
  <c r="AN89" i="65"/>
  <c r="AO90" i="65" s="1"/>
  <c r="G89" i="65"/>
  <c r="AZ89" i="65"/>
  <c r="E89" i="65"/>
  <c r="AT89" i="65"/>
  <c r="H89" i="65"/>
  <c r="AB89" i="65"/>
  <c r="AC90" i="65" s="1"/>
  <c r="D89" i="65"/>
  <c r="V89" i="65"/>
  <c r="W90" i="65" s="1"/>
  <c r="C89" i="65"/>
  <c r="AH89" i="65"/>
  <c r="AI90" i="65" s="1"/>
  <c r="F89" i="65"/>
  <c r="AZ89" i="64"/>
  <c r="BA90" i="64" s="1"/>
  <c r="E89" i="64"/>
  <c r="AT89" i="64"/>
  <c r="AU90" i="64" s="1"/>
  <c r="H89" i="64"/>
  <c r="AH89" i="64"/>
  <c r="F89" i="64"/>
  <c r="AB89" i="64"/>
  <c r="D89" i="64"/>
  <c r="V89" i="64"/>
  <c r="C89" i="64"/>
  <c r="AN89" i="64"/>
  <c r="G89" i="64"/>
  <c r="AI90" i="61"/>
  <c r="AZ89" i="63"/>
  <c r="BA90" i="63" s="1"/>
  <c r="E89" i="63"/>
  <c r="AC90" i="64"/>
  <c r="W90" i="64"/>
  <c r="AT89" i="63"/>
  <c r="AU90" i="63" s="1"/>
  <c r="H89" i="63"/>
  <c r="AN89" i="63"/>
  <c r="AO90" i="63" s="1"/>
  <c r="G89" i="63"/>
  <c r="V89" i="63"/>
  <c r="W90" i="63" s="1"/>
  <c r="C89" i="63"/>
  <c r="AB89" i="63"/>
  <c r="AC90" i="63" s="1"/>
  <c r="D89" i="63"/>
  <c r="AH89" i="63"/>
  <c r="F89" i="63"/>
  <c r="AO90" i="61"/>
  <c r="AI90" i="64"/>
  <c r="AZ89" i="62"/>
  <c r="BA90" i="62" s="1"/>
  <c r="E89" i="62"/>
  <c r="AC90" i="61"/>
  <c r="B89" i="61"/>
  <c r="AN89" i="62"/>
  <c r="AO90" i="62" s="1"/>
  <c r="G89" i="62"/>
  <c r="AH89" i="62"/>
  <c r="AI90" i="62" s="1"/>
  <c r="F89" i="62"/>
  <c r="AB89" i="62"/>
  <c r="AC90" i="62" s="1"/>
  <c r="D89" i="62"/>
  <c r="AT89" i="62"/>
  <c r="AU90" i="62" s="1"/>
  <c r="H89" i="62"/>
  <c r="AU90" i="61"/>
  <c r="AU90" i="65"/>
  <c r="AO90" i="64"/>
  <c r="AI90" i="63"/>
  <c r="BA90" i="65"/>
  <c r="V89" i="62"/>
  <c r="W90" i="62" s="1"/>
  <c r="C89" i="62"/>
  <c r="B89" i="65" l="1"/>
  <c r="B89" i="64"/>
  <c r="B89" i="63"/>
  <c r="B89" i="62"/>
  <c r="J89" i="61"/>
  <c r="L89" i="61" s="1"/>
  <c r="I89" i="61"/>
  <c r="J89" i="65" l="1"/>
  <c r="L89" i="65" s="1"/>
  <c r="K90" i="65" s="1"/>
  <c r="I89" i="65"/>
  <c r="I89" i="64"/>
  <c r="J89" i="64"/>
  <c r="L89" i="64" s="1"/>
  <c r="K90" i="64" s="1"/>
  <c r="J89" i="63"/>
  <c r="L89" i="63" s="1"/>
  <c r="K90" i="63" s="1"/>
  <c r="I89" i="63"/>
  <c r="K90" i="61"/>
  <c r="J89" i="62"/>
  <c r="L89" i="62" s="1"/>
  <c r="K90" i="62" s="1"/>
  <c r="I89" i="62"/>
  <c r="M89" i="65" l="1"/>
  <c r="M89" i="64"/>
  <c r="M89" i="63"/>
  <c r="M89" i="62"/>
  <c r="AW90" i="61"/>
  <c r="G90" i="69"/>
  <c r="G90" i="67" s="1"/>
  <c r="S90" i="61"/>
  <c r="E90" i="69"/>
  <c r="E90" i="67" s="1"/>
  <c r="T90" i="61"/>
  <c r="D90" i="69"/>
  <c r="D90" i="67" s="1"/>
  <c r="AQ90" i="61"/>
  <c r="AX90" i="61"/>
  <c r="AK90" i="61"/>
  <c r="AR90" i="61"/>
  <c r="B90" i="69"/>
  <c r="B90" i="67" s="1"/>
  <c r="C90" i="69"/>
  <c r="C90" i="67" s="1"/>
  <c r="AE90" i="61"/>
  <c r="Y90" i="61"/>
  <c r="F90" i="69"/>
  <c r="F90" i="67" s="1"/>
  <c r="Z90" i="61"/>
  <c r="AL90" i="61"/>
  <c r="H90" i="69"/>
  <c r="H90" i="67" s="1"/>
  <c r="AF90" i="61"/>
  <c r="M89" i="61"/>
  <c r="J89" i="69"/>
  <c r="G90" i="61" l="1"/>
  <c r="AN90" i="61"/>
  <c r="AL90" i="64"/>
  <c r="AL90" i="62"/>
  <c r="AL90" i="65"/>
  <c r="AL90" i="63"/>
  <c r="AK90" i="62"/>
  <c r="AM90" i="62" s="1"/>
  <c r="AK90" i="65"/>
  <c r="AM90" i="65" s="1"/>
  <c r="AK90" i="64"/>
  <c r="AM90" i="64" s="1"/>
  <c r="AK90" i="63"/>
  <c r="AM90" i="63" s="1"/>
  <c r="AM90" i="61"/>
  <c r="AW90" i="65"/>
  <c r="AY90" i="65" s="1"/>
  <c r="AW90" i="64"/>
  <c r="AY90" i="64" s="1"/>
  <c r="AW90" i="62"/>
  <c r="AY90" i="62" s="1"/>
  <c r="AY90" i="61"/>
  <c r="AW90" i="63"/>
  <c r="AY90" i="63" s="1"/>
  <c r="C90" i="61"/>
  <c r="T90" i="63"/>
  <c r="T90" i="62"/>
  <c r="T90" i="64"/>
  <c r="T90" i="65"/>
  <c r="V90" i="61"/>
  <c r="AH90" i="61"/>
  <c r="AF90" i="64"/>
  <c r="AF90" i="62"/>
  <c r="F90" i="61"/>
  <c r="AF90" i="63"/>
  <c r="AF90" i="65"/>
  <c r="AT90" i="61"/>
  <c r="H90" i="61"/>
  <c r="AR90" i="65"/>
  <c r="AR90" i="63"/>
  <c r="AR90" i="64"/>
  <c r="AR90" i="62"/>
  <c r="AX90" i="62"/>
  <c r="E90" i="61"/>
  <c r="AZ90" i="61"/>
  <c r="AX90" i="65"/>
  <c r="AX90" i="63"/>
  <c r="AX90" i="64"/>
  <c r="AE90" i="64"/>
  <c r="AG90" i="64" s="1"/>
  <c r="AG90" i="61"/>
  <c r="AE90" i="65"/>
  <c r="AG90" i="65" s="1"/>
  <c r="AE90" i="62"/>
  <c r="AG90" i="62" s="1"/>
  <c r="AE90" i="63"/>
  <c r="AG90" i="63" s="1"/>
  <c r="Z90" i="62"/>
  <c r="Z90" i="64"/>
  <c r="Z90" i="65"/>
  <c r="AB90" i="61"/>
  <c r="Z90" i="63"/>
  <c r="D90" i="61"/>
  <c r="I89" i="67"/>
  <c r="J90" i="67" s="1"/>
  <c r="K90" i="69"/>
  <c r="AS90" i="61"/>
  <c r="AQ90" i="62"/>
  <c r="AS90" i="62" s="1"/>
  <c r="AQ90" i="63"/>
  <c r="AS90" i="63" s="1"/>
  <c r="AQ90" i="65"/>
  <c r="AS90" i="65" s="1"/>
  <c r="AQ90" i="64"/>
  <c r="AS90" i="64" s="1"/>
  <c r="U90" i="61"/>
  <c r="S90" i="63"/>
  <c r="U90" i="63" s="1"/>
  <c r="S90" i="62"/>
  <c r="U90" i="62" s="1"/>
  <c r="S90" i="65"/>
  <c r="U90" i="65" s="1"/>
  <c r="S90" i="64"/>
  <c r="U90" i="64" s="1"/>
  <c r="Y90" i="62"/>
  <c r="AA90" i="62" s="1"/>
  <c r="Y90" i="65"/>
  <c r="AA90" i="65" s="1"/>
  <c r="Y90" i="64"/>
  <c r="AA90" i="64" s="1"/>
  <c r="AA90" i="61"/>
  <c r="Y90" i="63"/>
  <c r="AA90" i="63" s="1"/>
  <c r="AB90" i="65" l="1"/>
  <c r="D90" i="65"/>
  <c r="AT90" i="65"/>
  <c r="H90" i="65"/>
  <c r="AZ90" i="65"/>
  <c r="BA91" i="65" s="1"/>
  <c r="E90" i="65"/>
  <c r="AN90" i="65"/>
  <c r="G90" i="65"/>
  <c r="V90" i="65"/>
  <c r="C90" i="65"/>
  <c r="AH90" i="65"/>
  <c r="F90" i="65"/>
  <c r="AT90" i="64"/>
  <c r="H90" i="64"/>
  <c r="AZ90" i="64"/>
  <c r="BA91" i="64" s="1"/>
  <c r="E90" i="64"/>
  <c r="AH90" i="64"/>
  <c r="AI91" i="64" s="1"/>
  <c r="F90" i="64"/>
  <c r="AB90" i="64"/>
  <c r="AC91" i="64" s="1"/>
  <c r="D90" i="64"/>
  <c r="AN90" i="64"/>
  <c r="AO91" i="64" s="1"/>
  <c r="G90" i="64"/>
  <c r="V90" i="64"/>
  <c r="W91" i="64" s="1"/>
  <c r="C90" i="64"/>
  <c r="V90" i="63"/>
  <c r="C90" i="63"/>
  <c r="AT90" i="63"/>
  <c r="AU91" i="63" s="1"/>
  <c r="H90" i="63"/>
  <c r="AZ90" i="63"/>
  <c r="E90" i="63"/>
  <c r="AB90" i="63"/>
  <c r="AC91" i="63" s="1"/>
  <c r="D90" i="63"/>
  <c r="AH90" i="63"/>
  <c r="AI91" i="63" s="1"/>
  <c r="F90" i="63"/>
  <c r="AN90" i="63"/>
  <c r="AO91" i="63" s="1"/>
  <c r="G90" i="63"/>
  <c r="AU91" i="61"/>
  <c r="BA91" i="63"/>
  <c r="W91" i="61"/>
  <c r="AC91" i="65"/>
  <c r="W91" i="65"/>
  <c r="AO91" i="65"/>
  <c r="AI91" i="65"/>
  <c r="AN90" i="62"/>
  <c r="AO91" i="62" s="1"/>
  <c r="G90" i="62"/>
  <c r="AI91" i="61"/>
  <c r="AU91" i="65"/>
  <c r="AB90" i="62"/>
  <c r="AC91" i="62" s="1"/>
  <c r="D90" i="62"/>
  <c r="AZ90" i="62"/>
  <c r="BA91" i="62" s="1"/>
  <c r="E90" i="62"/>
  <c r="V90" i="62"/>
  <c r="W91" i="62" s="1"/>
  <c r="C90" i="62"/>
  <c r="AT90" i="62"/>
  <c r="AU91" i="62" s="1"/>
  <c r="H90" i="62"/>
  <c r="W91" i="63"/>
  <c r="AO91" i="61"/>
  <c r="AC91" i="61"/>
  <c r="BA91" i="61"/>
  <c r="AU91" i="64"/>
  <c r="AH90" i="62"/>
  <c r="AI91" i="62" s="1"/>
  <c r="F90" i="62"/>
  <c r="B90" i="61"/>
  <c r="B90" i="65" l="1"/>
  <c r="B90" i="64"/>
  <c r="B90" i="63"/>
  <c r="B90" i="62"/>
  <c r="J90" i="62" s="1"/>
  <c r="L90" i="62" s="1"/>
  <c r="K91" i="62" s="1"/>
  <c r="J90" i="61"/>
  <c r="L90" i="61" s="1"/>
  <c r="I90" i="61"/>
  <c r="J90" i="65" l="1"/>
  <c r="L90" i="65" s="1"/>
  <c r="K91" i="65" s="1"/>
  <c r="I90" i="65"/>
  <c r="I90" i="64"/>
  <c r="J90" i="64"/>
  <c r="L90" i="64" s="1"/>
  <c r="K91" i="64" s="1"/>
  <c r="I90" i="62"/>
  <c r="J90" i="63"/>
  <c r="L90" i="63" s="1"/>
  <c r="K91" i="63" s="1"/>
  <c r="I90" i="63"/>
  <c r="M90" i="62"/>
  <c r="K91" i="61"/>
  <c r="M90" i="65" l="1"/>
  <c r="M90" i="64"/>
  <c r="J90" i="69"/>
  <c r="I90" i="67" s="1"/>
  <c r="J91" i="67" s="1"/>
  <c r="M90" i="63"/>
  <c r="Y91" i="61"/>
  <c r="F91" i="69"/>
  <c r="F91" i="67" s="1"/>
  <c r="AF91" i="61"/>
  <c r="H91" i="69"/>
  <c r="H91" i="67" s="1"/>
  <c r="T91" i="61"/>
  <c r="AL91" i="61"/>
  <c r="D91" i="69"/>
  <c r="D91" i="67" s="1"/>
  <c r="AE91" i="61"/>
  <c r="AR91" i="61"/>
  <c r="AK91" i="61"/>
  <c r="E91" i="69"/>
  <c r="E91" i="67" s="1"/>
  <c r="B91" i="69"/>
  <c r="B91" i="67" s="1"/>
  <c r="S91" i="61"/>
  <c r="AQ91" i="61"/>
  <c r="G91" i="69"/>
  <c r="G91" i="67" s="1"/>
  <c r="Z91" i="61"/>
  <c r="AW91" i="61"/>
  <c r="C91" i="69"/>
  <c r="C91" i="67" s="1"/>
  <c r="AX91" i="61"/>
  <c r="M90" i="61"/>
  <c r="K91" i="69" l="1"/>
  <c r="Z91" i="64"/>
  <c r="D91" i="61"/>
  <c r="AB91" i="61"/>
  <c r="Z91" i="63"/>
  <c r="Z91" i="62"/>
  <c r="Z91" i="65"/>
  <c r="AS91" i="61"/>
  <c r="AQ91" i="63"/>
  <c r="AS91" i="63" s="1"/>
  <c r="AQ91" i="62"/>
  <c r="AS91" i="62" s="1"/>
  <c r="AQ91" i="65"/>
  <c r="AS91" i="65" s="1"/>
  <c r="AQ91" i="64"/>
  <c r="AS91" i="64" s="1"/>
  <c r="S91" i="64"/>
  <c r="U91" i="64" s="1"/>
  <c r="S91" i="63"/>
  <c r="U91" i="63" s="1"/>
  <c r="U91" i="61"/>
  <c r="S91" i="62"/>
  <c r="U91" i="62" s="1"/>
  <c r="S91" i="65"/>
  <c r="U91" i="65" s="1"/>
  <c r="AX91" i="62"/>
  <c r="AX91" i="65"/>
  <c r="AZ91" i="61"/>
  <c r="AX91" i="64"/>
  <c r="AX91" i="63"/>
  <c r="E91" i="61"/>
  <c r="AF91" i="65"/>
  <c r="AF91" i="63"/>
  <c r="F91" i="61"/>
  <c r="AF91" i="64"/>
  <c r="AH91" i="61"/>
  <c r="AF91" i="62"/>
  <c r="AG91" i="61"/>
  <c r="AE91" i="65"/>
  <c r="AG91" i="65" s="1"/>
  <c r="AE91" i="62"/>
  <c r="AG91" i="62" s="1"/>
  <c r="AE91" i="63"/>
  <c r="AG91" i="63" s="1"/>
  <c r="AE91" i="64"/>
  <c r="AG91" i="64" s="1"/>
  <c r="AL91" i="65"/>
  <c r="AL91" i="64"/>
  <c r="AL91" i="63"/>
  <c r="AL91" i="62"/>
  <c r="AN91" i="61"/>
  <c r="G91" i="61"/>
  <c r="T91" i="62"/>
  <c r="T91" i="64"/>
  <c r="V91" i="61"/>
  <c r="T91" i="63"/>
  <c r="T91" i="65"/>
  <c r="C91" i="61"/>
  <c r="AK91" i="63"/>
  <c r="AM91" i="63" s="1"/>
  <c r="AM91" i="61"/>
  <c r="AK91" i="65"/>
  <c r="AM91" i="65" s="1"/>
  <c r="AK91" i="62"/>
  <c r="AM91" i="62" s="1"/>
  <c r="AK91" i="64"/>
  <c r="AM91" i="64" s="1"/>
  <c r="AY91" i="61"/>
  <c r="AW91" i="64"/>
  <c r="AY91" i="64" s="1"/>
  <c r="AW91" i="62"/>
  <c r="AY91" i="62" s="1"/>
  <c r="AW91" i="63"/>
  <c r="AY91" i="63" s="1"/>
  <c r="AW91" i="65"/>
  <c r="AY91" i="65" s="1"/>
  <c r="AR91" i="65"/>
  <c r="AR91" i="64"/>
  <c r="AR91" i="63"/>
  <c r="AT91" i="61"/>
  <c r="H91" i="61"/>
  <c r="AR91" i="62"/>
  <c r="Y91" i="63"/>
  <c r="AA91" i="63" s="1"/>
  <c r="Y91" i="64"/>
  <c r="AA91" i="64" s="1"/>
  <c r="Y91" i="65"/>
  <c r="AA91" i="65" s="1"/>
  <c r="AA91" i="61"/>
  <c r="Y91" i="62"/>
  <c r="AA91" i="62" s="1"/>
  <c r="AT91" i="65" l="1"/>
  <c r="H91" i="65"/>
  <c r="AH91" i="65"/>
  <c r="F91" i="65"/>
  <c r="AB91" i="65"/>
  <c r="D91" i="65"/>
  <c r="AZ91" i="65"/>
  <c r="BA92" i="65" s="1"/>
  <c r="E91" i="65"/>
  <c r="AN91" i="65"/>
  <c r="G91" i="65"/>
  <c r="V91" i="65"/>
  <c r="C91" i="65"/>
  <c r="AH91" i="64"/>
  <c r="F91" i="64"/>
  <c r="AT91" i="64"/>
  <c r="AU92" i="64" s="1"/>
  <c r="H91" i="64"/>
  <c r="V91" i="64"/>
  <c r="W92" i="64" s="1"/>
  <c r="C91" i="64"/>
  <c r="AB91" i="64"/>
  <c r="AC92" i="64" s="1"/>
  <c r="D91" i="64"/>
  <c r="AZ91" i="64"/>
  <c r="E91" i="64"/>
  <c r="AN91" i="64"/>
  <c r="AO92" i="64" s="1"/>
  <c r="G91" i="64"/>
  <c r="AU92" i="65"/>
  <c r="AH91" i="63"/>
  <c r="AI92" i="63" s="1"/>
  <c r="F91" i="63"/>
  <c r="AI92" i="65"/>
  <c r="AU92" i="61"/>
  <c r="AT91" i="63"/>
  <c r="AU92" i="63" s="1"/>
  <c r="H91" i="63"/>
  <c r="AZ91" i="63"/>
  <c r="BA92" i="63" s="1"/>
  <c r="E91" i="63"/>
  <c r="V91" i="63"/>
  <c r="W92" i="63" s="1"/>
  <c r="C91" i="63"/>
  <c r="AN91" i="63"/>
  <c r="AO92" i="63" s="1"/>
  <c r="G91" i="63"/>
  <c r="AB91" i="63"/>
  <c r="AC92" i="63" s="1"/>
  <c r="D91" i="63"/>
  <c r="AC92" i="65"/>
  <c r="B91" i="61"/>
  <c r="AB91" i="62"/>
  <c r="AC92" i="62" s="1"/>
  <c r="D91" i="62"/>
  <c r="W92" i="65"/>
  <c r="AH91" i="62"/>
  <c r="AI92" i="62" s="1"/>
  <c r="F91" i="62"/>
  <c r="BA92" i="64"/>
  <c r="AN91" i="62"/>
  <c r="AO92" i="62" s="1"/>
  <c r="G91" i="62"/>
  <c r="AI92" i="61"/>
  <c r="BA92" i="61"/>
  <c r="AC92" i="61"/>
  <c r="V91" i="62"/>
  <c r="W92" i="62" s="1"/>
  <c r="C91" i="62"/>
  <c r="AT91" i="62"/>
  <c r="AU92" i="62" s="1"/>
  <c r="H91" i="62"/>
  <c r="W92" i="61"/>
  <c r="AO92" i="65"/>
  <c r="AI92" i="64"/>
  <c r="AO92" i="61"/>
  <c r="AZ91" i="62"/>
  <c r="BA92" i="62" s="1"/>
  <c r="E91" i="62"/>
  <c r="B91" i="65" l="1"/>
  <c r="B91" i="64"/>
  <c r="B91" i="63"/>
  <c r="B91" i="62"/>
  <c r="I91" i="61"/>
  <c r="J91" i="61"/>
  <c r="L91" i="61" s="1"/>
  <c r="I91" i="65" l="1"/>
  <c r="J91" i="65"/>
  <c r="L91" i="65" s="1"/>
  <c r="K92" i="65" s="1"/>
  <c r="J91" i="64"/>
  <c r="L91" i="64" s="1"/>
  <c r="K92" i="64" s="1"/>
  <c r="I91" i="64"/>
  <c r="J91" i="63"/>
  <c r="L91" i="63" s="1"/>
  <c r="K92" i="63" s="1"/>
  <c r="I91" i="63"/>
  <c r="K92" i="61"/>
  <c r="I91" i="62"/>
  <c r="J91" i="62"/>
  <c r="L91" i="62" s="1"/>
  <c r="K92" i="62" s="1"/>
  <c r="M91" i="65" l="1"/>
  <c r="M91" i="64"/>
  <c r="M91" i="63"/>
  <c r="M91" i="62"/>
  <c r="S92" i="61"/>
  <c r="G92" i="69"/>
  <c r="G92" i="67" s="1"/>
  <c r="AW92" i="61"/>
  <c r="F92" i="69"/>
  <c r="F92" i="67" s="1"/>
  <c r="T92" i="61"/>
  <c r="Z92" i="61"/>
  <c r="AQ92" i="61"/>
  <c r="D92" i="69"/>
  <c r="D92" i="67" s="1"/>
  <c r="E92" i="69"/>
  <c r="E92" i="67" s="1"/>
  <c r="AL92" i="61"/>
  <c r="AF92" i="61"/>
  <c r="Y92" i="61"/>
  <c r="AR92" i="61"/>
  <c r="AE92" i="61"/>
  <c r="C92" i="69"/>
  <c r="C92" i="67" s="1"/>
  <c r="AX92" i="61"/>
  <c r="B92" i="69"/>
  <c r="B92" i="67" s="1"/>
  <c r="H92" i="69"/>
  <c r="H92" i="67" s="1"/>
  <c r="AK92" i="61"/>
  <c r="M91" i="61"/>
  <c r="J91" i="69"/>
  <c r="AR92" i="64" l="1"/>
  <c r="AR92" i="62"/>
  <c r="AT92" i="61"/>
  <c r="H92" i="61"/>
  <c r="AR92" i="65"/>
  <c r="AR92" i="63"/>
  <c r="AY92" i="61"/>
  <c r="AW92" i="63"/>
  <c r="AY92" i="63" s="1"/>
  <c r="AW92" i="65"/>
  <c r="AY92" i="65" s="1"/>
  <c r="AW92" i="62"/>
  <c r="AY92" i="62" s="1"/>
  <c r="AW92" i="64"/>
  <c r="AY92" i="64" s="1"/>
  <c r="E92" i="61"/>
  <c r="AX92" i="63"/>
  <c r="AX92" i="62"/>
  <c r="AX92" i="64"/>
  <c r="AX92" i="65"/>
  <c r="AZ92" i="61"/>
  <c r="T92" i="64"/>
  <c r="C92" i="61"/>
  <c r="T92" i="65"/>
  <c r="T92" i="63"/>
  <c r="V92" i="61"/>
  <c r="T92" i="62"/>
  <c r="AK92" i="64"/>
  <c r="AM92" i="64" s="1"/>
  <c r="AM92" i="61"/>
  <c r="AK92" i="62"/>
  <c r="AM92" i="62" s="1"/>
  <c r="AK92" i="65"/>
  <c r="AM92" i="65" s="1"/>
  <c r="AK92" i="63"/>
  <c r="AM92" i="63" s="1"/>
  <c r="AN92" i="61"/>
  <c r="AL92" i="65"/>
  <c r="AL92" i="64"/>
  <c r="AL92" i="63"/>
  <c r="G92" i="61"/>
  <c r="AL92" i="62"/>
  <c r="AQ92" i="62"/>
  <c r="AS92" i="62" s="1"/>
  <c r="AQ92" i="65"/>
  <c r="AS92" i="65" s="1"/>
  <c r="AQ92" i="63"/>
  <c r="AS92" i="63" s="1"/>
  <c r="AS92" i="61"/>
  <c r="AQ92" i="64"/>
  <c r="AS92" i="64" s="1"/>
  <c r="Y92" i="62"/>
  <c r="AA92" i="62" s="1"/>
  <c r="AA92" i="61"/>
  <c r="Y92" i="65"/>
  <c r="AA92" i="65" s="1"/>
  <c r="Y92" i="64"/>
  <c r="AA92" i="64" s="1"/>
  <c r="Y92" i="63"/>
  <c r="AA92" i="63" s="1"/>
  <c r="AF92" i="65"/>
  <c r="AH92" i="61"/>
  <c r="AF92" i="63"/>
  <c r="AF92" i="64"/>
  <c r="F92" i="61"/>
  <c r="AF92" i="62"/>
  <c r="S92" i="63"/>
  <c r="U92" i="63" s="1"/>
  <c r="U92" i="61"/>
  <c r="S92" i="65"/>
  <c r="U92" i="65" s="1"/>
  <c r="S92" i="62"/>
  <c r="U92" i="62" s="1"/>
  <c r="S92" i="64"/>
  <c r="U92" i="64" s="1"/>
  <c r="I91" i="67"/>
  <c r="J92" i="67" s="1"/>
  <c r="K92" i="69"/>
  <c r="AE92" i="63"/>
  <c r="AG92" i="63" s="1"/>
  <c r="AE92" i="62"/>
  <c r="AG92" i="62" s="1"/>
  <c r="AG92" i="61"/>
  <c r="AE92" i="64"/>
  <c r="AG92" i="64" s="1"/>
  <c r="AE92" i="65"/>
  <c r="AG92" i="65" s="1"/>
  <c r="Z92" i="65"/>
  <c r="Z92" i="62"/>
  <c r="AB92" i="61"/>
  <c r="AC93" i="61" s="1"/>
  <c r="Z92" i="64"/>
  <c r="Z92" i="63"/>
  <c r="D92" i="61"/>
  <c r="AZ92" i="65" l="1"/>
  <c r="E92" i="65"/>
  <c r="AN92" i="65"/>
  <c r="G92" i="65"/>
  <c r="AB92" i="65"/>
  <c r="AC93" i="65" s="1"/>
  <c r="D92" i="65"/>
  <c r="AH92" i="65"/>
  <c r="F92" i="65"/>
  <c r="AT92" i="65"/>
  <c r="H92" i="65"/>
  <c r="V92" i="65"/>
  <c r="C92" i="65"/>
  <c r="AB92" i="64"/>
  <c r="AC93" i="64" s="1"/>
  <c r="D92" i="64"/>
  <c r="V92" i="64"/>
  <c r="C92" i="64"/>
  <c r="AH92" i="64"/>
  <c r="AI93" i="64" s="1"/>
  <c r="F92" i="64"/>
  <c r="AT92" i="64"/>
  <c r="AU93" i="64" s="1"/>
  <c r="H92" i="64"/>
  <c r="AN92" i="64"/>
  <c r="AO93" i="64" s="1"/>
  <c r="G92" i="64"/>
  <c r="AZ92" i="64"/>
  <c r="BA93" i="64" s="1"/>
  <c r="E92" i="64"/>
  <c r="AB92" i="63"/>
  <c r="D92" i="63"/>
  <c r="AN92" i="63"/>
  <c r="AO93" i="63" s="1"/>
  <c r="G92" i="63"/>
  <c r="AI93" i="61"/>
  <c r="AO93" i="65"/>
  <c r="W93" i="61"/>
  <c r="AT92" i="63"/>
  <c r="AU93" i="63" s="1"/>
  <c r="H92" i="63"/>
  <c r="AO93" i="61"/>
  <c r="V92" i="63"/>
  <c r="W93" i="63" s="1"/>
  <c r="C92" i="63"/>
  <c r="AZ92" i="63"/>
  <c r="BA93" i="63" s="1"/>
  <c r="E92" i="63"/>
  <c r="BA93" i="65"/>
  <c r="AH92" i="63"/>
  <c r="AI93" i="63" s="1"/>
  <c r="F92" i="63"/>
  <c r="AU93" i="65"/>
  <c r="AC93" i="63"/>
  <c r="AZ92" i="62"/>
  <c r="BA93" i="62" s="1"/>
  <c r="E92" i="62"/>
  <c r="AI93" i="65"/>
  <c r="W93" i="65"/>
  <c r="AB92" i="62"/>
  <c r="AC93" i="62" s="1"/>
  <c r="D92" i="62"/>
  <c r="B92" i="61"/>
  <c r="AU93" i="61"/>
  <c r="AH92" i="62"/>
  <c r="AI93" i="62" s="1"/>
  <c r="F92" i="62"/>
  <c r="AN92" i="62"/>
  <c r="AO93" i="62" s="1"/>
  <c r="G92" i="62"/>
  <c r="W93" i="64"/>
  <c r="AT92" i="62"/>
  <c r="AU93" i="62" s="1"/>
  <c r="H92" i="62"/>
  <c r="V92" i="62"/>
  <c r="W93" i="62" s="1"/>
  <c r="C92" i="62"/>
  <c r="BA93" i="61"/>
  <c r="B92" i="65" l="1"/>
  <c r="B92" i="64"/>
  <c r="B92" i="63"/>
  <c r="I92" i="63" s="1"/>
  <c r="B92" i="62"/>
  <c r="I92" i="61"/>
  <c r="J92" i="61"/>
  <c r="L92" i="61" s="1"/>
  <c r="I92" i="65" l="1"/>
  <c r="J92" i="65"/>
  <c r="L92" i="65" s="1"/>
  <c r="K93" i="65" s="1"/>
  <c r="J92" i="63"/>
  <c r="L92" i="63" s="1"/>
  <c r="K93" i="63" s="1"/>
  <c r="M92" i="63" s="1"/>
  <c r="I92" i="64"/>
  <c r="J92" i="64"/>
  <c r="L92" i="64" s="1"/>
  <c r="K93" i="64" s="1"/>
  <c r="K93" i="61"/>
  <c r="J92" i="62"/>
  <c r="L92" i="62" s="1"/>
  <c r="K93" i="62" s="1"/>
  <c r="I92" i="62"/>
  <c r="M92" i="65" l="1"/>
  <c r="M92" i="64"/>
  <c r="J92" i="69"/>
  <c r="K93" i="69" s="1"/>
  <c r="M92" i="62"/>
  <c r="Y93" i="61"/>
  <c r="H93" i="69"/>
  <c r="H93" i="67" s="1"/>
  <c r="Z93" i="61"/>
  <c r="AR93" i="61"/>
  <c r="C93" i="69"/>
  <c r="C93" i="67" s="1"/>
  <c r="AX93" i="61"/>
  <c r="AF93" i="61"/>
  <c r="G93" i="69"/>
  <c r="G93" i="67" s="1"/>
  <c r="AQ93" i="61"/>
  <c r="AL93" i="61"/>
  <c r="E93" i="69"/>
  <c r="E93" i="67" s="1"/>
  <c r="T93" i="61"/>
  <c r="B93" i="69"/>
  <c r="B93" i="67" s="1"/>
  <c r="D93" i="69"/>
  <c r="D93" i="67" s="1"/>
  <c r="AW93" i="61"/>
  <c r="S93" i="61"/>
  <c r="AE93" i="61"/>
  <c r="F93" i="69"/>
  <c r="F93" i="67" s="1"/>
  <c r="AK93" i="61"/>
  <c r="M92" i="61"/>
  <c r="I92" i="67" l="1"/>
  <c r="J93" i="67" s="1"/>
  <c r="AL93" i="63"/>
  <c r="G93" i="61"/>
  <c r="AN93" i="61"/>
  <c r="AL93" i="64"/>
  <c r="AL93" i="65"/>
  <c r="AL93" i="62"/>
  <c r="AE93" i="63"/>
  <c r="AG93" i="63" s="1"/>
  <c r="AE93" i="65"/>
  <c r="AG93" i="65" s="1"/>
  <c r="AE93" i="64"/>
  <c r="AG93" i="64" s="1"/>
  <c r="AE93" i="62"/>
  <c r="AG93" i="62" s="1"/>
  <c r="AG93" i="61"/>
  <c r="AS93" i="61"/>
  <c r="AQ93" i="62"/>
  <c r="AS93" i="62" s="1"/>
  <c r="AQ93" i="63"/>
  <c r="AS93" i="63" s="1"/>
  <c r="AQ93" i="65"/>
  <c r="AS93" i="65" s="1"/>
  <c r="AQ93" i="64"/>
  <c r="AS93" i="64" s="1"/>
  <c r="Y93" i="65"/>
  <c r="AA93" i="65" s="1"/>
  <c r="Y93" i="62"/>
  <c r="AA93" i="62" s="1"/>
  <c r="Y93" i="64"/>
  <c r="AA93" i="64" s="1"/>
  <c r="AA93" i="61"/>
  <c r="Y93" i="63"/>
  <c r="AA93" i="63" s="1"/>
  <c r="AK93" i="63"/>
  <c r="AM93" i="63" s="1"/>
  <c r="AK93" i="62"/>
  <c r="AM93" i="62" s="1"/>
  <c r="AK93" i="64"/>
  <c r="AM93" i="64" s="1"/>
  <c r="AK93" i="65"/>
  <c r="AM93" i="65" s="1"/>
  <c r="AM93" i="61"/>
  <c r="AB93" i="61"/>
  <c r="Z93" i="64"/>
  <c r="Z93" i="62"/>
  <c r="Z93" i="63"/>
  <c r="D93" i="61"/>
  <c r="Z93" i="65"/>
  <c r="S93" i="62"/>
  <c r="U93" i="62" s="1"/>
  <c r="S93" i="63"/>
  <c r="U93" i="63" s="1"/>
  <c r="S93" i="65"/>
  <c r="U93" i="65" s="1"/>
  <c r="U93" i="61"/>
  <c r="S93" i="64"/>
  <c r="U93" i="64" s="1"/>
  <c r="AW93" i="65"/>
  <c r="AY93" i="65" s="1"/>
  <c r="AW93" i="63"/>
  <c r="AY93" i="63" s="1"/>
  <c r="AW93" i="64"/>
  <c r="AY93" i="64" s="1"/>
  <c r="AW93" i="62"/>
  <c r="AY93" i="62" s="1"/>
  <c r="AY93" i="61"/>
  <c r="AH93" i="61"/>
  <c r="AI94" i="61" s="1"/>
  <c r="F93" i="61"/>
  <c r="AF93" i="64"/>
  <c r="AF93" i="65"/>
  <c r="AF93" i="62"/>
  <c r="AF93" i="63"/>
  <c r="E93" i="61"/>
  <c r="AZ93" i="61"/>
  <c r="BA94" i="61" s="1"/>
  <c r="AX93" i="65"/>
  <c r="AX93" i="63"/>
  <c r="AX93" i="62"/>
  <c r="AX93" i="64"/>
  <c r="C93" i="61"/>
  <c r="T93" i="62"/>
  <c r="T93" i="65"/>
  <c r="T93" i="64"/>
  <c r="V93" i="61"/>
  <c r="T93" i="63"/>
  <c r="AR93" i="64"/>
  <c r="H93" i="61"/>
  <c r="AR93" i="65"/>
  <c r="AR93" i="63"/>
  <c r="AR93" i="62"/>
  <c r="AT93" i="61"/>
  <c r="AZ93" i="65" l="1"/>
  <c r="E93" i="65"/>
  <c r="AB93" i="65"/>
  <c r="D93" i="65"/>
  <c r="V93" i="65"/>
  <c r="W94" i="65" s="1"/>
  <c r="C93" i="65"/>
  <c r="B93" i="65" s="1"/>
  <c r="AN93" i="65"/>
  <c r="G93" i="65"/>
  <c r="AT93" i="65"/>
  <c r="H93" i="65"/>
  <c r="AH93" i="65"/>
  <c r="AI94" i="65" s="1"/>
  <c r="F93" i="65"/>
  <c r="AZ93" i="64"/>
  <c r="BA94" i="64" s="1"/>
  <c r="E93" i="64"/>
  <c r="V93" i="64"/>
  <c r="C93" i="64"/>
  <c r="AH93" i="64"/>
  <c r="AI94" i="64" s="1"/>
  <c r="F93" i="64"/>
  <c r="AT93" i="64"/>
  <c r="AU94" i="64" s="1"/>
  <c r="H93" i="64"/>
  <c r="AB93" i="64"/>
  <c r="AC94" i="64" s="1"/>
  <c r="D93" i="64"/>
  <c r="AN93" i="64"/>
  <c r="G93" i="64"/>
  <c r="AB93" i="63"/>
  <c r="AC94" i="63" s="1"/>
  <c r="D93" i="63"/>
  <c r="AZ93" i="63"/>
  <c r="BA94" i="63" s="1"/>
  <c r="E93" i="63"/>
  <c r="AT93" i="63"/>
  <c r="AU94" i="63" s="1"/>
  <c r="H93" i="63"/>
  <c r="AH93" i="63"/>
  <c r="AI94" i="63" s="1"/>
  <c r="F93" i="63"/>
  <c r="V93" i="63"/>
  <c r="W94" i="63" s="1"/>
  <c r="C93" i="63"/>
  <c r="AN93" i="63"/>
  <c r="AO94" i="63" s="1"/>
  <c r="G93" i="63"/>
  <c r="AO94" i="65"/>
  <c r="BA94" i="65"/>
  <c r="AU94" i="65"/>
  <c r="B93" i="61"/>
  <c r="AN93" i="62"/>
  <c r="AO94" i="62" s="1"/>
  <c r="G93" i="62"/>
  <c r="AO94" i="64"/>
  <c r="AZ93" i="62"/>
  <c r="BA94" i="62" s="1"/>
  <c r="E93" i="62"/>
  <c r="AC94" i="61"/>
  <c r="AO94" i="61"/>
  <c r="AB93" i="62"/>
  <c r="AC94" i="62" s="1"/>
  <c r="D93" i="62"/>
  <c r="AH93" i="62"/>
  <c r="AI94" i="62" s="1"/>
  <c r="F93" i="62"/>
  <c r="W94" i="61"/>
  <c r="AT93" i="62"/>
  <c r="AU94" i="62" s="1"/>
  <c r="H93" i="62"/>
  <c r="V93" i="62"/>
  <c r="W94" i="62" s="1"/>
  <c r="C93" i="62"/>
  <c r="AU94" i="61"/>
  <c r="W94" i="64"/>
  <c r="AC94" i="65"/>
  <c r="J93" i="65" l="1"/>
  <c r="L93" i="65" s="1"/>
  <c r="K94" i="65" s="1"/>
  <c r="I93" i="65"/>
  <c r="B93" i="64"/>
  <c r="B93" i="63"/>
  <c r="B93" i="62"/>
  <c r="J93" i="61"/>
  <c r="L93" i="61" s="1"/>
  <c r="I93" i="61"/>
  <c r="M93" i="65" l="1"/>
  <c r="J93" i="64"/>
  <c r="L93" i="64" s="1"/>
  <c r="K94" i="64" s="1"/>
  <c r="I93" i="64"/>
  <c r="J93" i="63"/>
  <c r="L93" i="63" s="1"/>
  <c r="K94" i="63" s="1"/>
  <c r="I93" i="63"/>
  <c r="J93" i="62"/>
  <c r="L93" i="62" s="1"/>
  <c r="K94" i="62" s="1"/>
  <c r="I93" i="62"/>
  <c r="K94" i="61"/>
  <c r="M93" i="64" l="1"/>
  <c r="M93" i="63"/>
  <c r="M93" i="62"/>
  <c r="S94" i="61"/>
  <c r="AE94" i="61"/>
  <c r="AW94" i="61"/>
  <c r="T94" i="61"/>
  <c r="F94" i="69"/>
  <c r="F94" i="67" s="1"/>
  <c r="AX94" i="61"/>
  <c r="AQ94" i="61"/>
  <c r="Z94" i="61"/>
  <c r="Y94" i="61"/>
  <c r="AK94" i="61"/>
  <c r="AL94" i="61"/>
  <c r="C94" i="69"/>
  <c r="C94" i="67" s="1"/>
  <c r="B94" i="69"/>
  <c r="B94" i="67" s="1"/>
  <c r="H94" i="69"/>
  <c r="H94" i="67" s="1"/>
  <c r="D94" i="69"/>
  <c r="D94" i="67" s="1"/>
  <c r="G94" i="69"/>
  <c r="G94" i="67" s="1"/>
  <c r="AR94" i="61"/>
  <c r="E94" i="69"/>
  <c r="E94" i="67" s="1"/>
  <c r="AF94" i="61"/>
  <c r="M93" i="61"/>
  <c r="J93" i="69"/>
  <c r="G94" i="61" l="1"/>
  <c r="AL94" i="63"/>
  <c r="AL94" i="65"/>
  <c r="AN94" i="61"/>
  <c r="AL94" i="64"/>
  <c r="AL94" i="62"/>
  <c r="H94" i="61"/>
  <c r="AR94" i="65"/>
  <c r="AR94" i="64"/>
  <c r="AR94" i="62"/>
  <c r="AR94" i="63"/>
  <c r="AT94" i="61"/>
  <c r="S94" i="64"/>
  <c r="U94" i="64" s="1"/>
  <c r="S94" i="63"/>
  <c r="U94" i="63" s="1"/>
  <c r="U94" i="61"/>
  <c r="S94" i="65"/>
  <c r="U94" i="65" s="1"/>
  <c r="S94" i="62"/>
  <c r="U94" i="62" s="1"/>
  <c r="F94" i="61"/>
  <c r="AH94" i="61"/>
  <c r="AF94" i="63"/>
  <c r="AF94" i="64"/>
  <c r="AF94" i="65"/>
  <c r="AF94" i="62"/>
  <c r="AM94" i="61"/>
  <c r="AK94" i="65"/>
  <c r="AM94" i="65" s="1"/>
  <c r="AK94" i="63"/>
  <c r="AM94" i="63" s="1"/>
  <c r="AK94" i="64"/>
  <c r="AM94" i="64" s="1"/>
  <c r="AK94" i="62"/>
  <c r="AM94" i="62" s="1"/>
  <c r="Y94" i="62"/>
  <c r="AA94" i="62" s="1"/>
  <c r="Y94" i="63"/>
  <c r="AA94" i="63" s="1"/>
  <c r="AA94" i="61"/>
  <c r="Y94" i="65"/>
  <c r="AA94" i="65" s="1"/>
  <c r="Y94" i="64"/>
  <c r="AA94" i="64" s="1"/>
  <c r="Z94" i="63"/>
  <c r="Z94" i="64"/>
  <c r="Z94" i="62"/>
  <c r="AB94" i="61"/>
  <c r="Z94" i="65"/>
  <c r="D94" i="61"/>
  <c r="AW94" i="62"/>
  <c r="AY94" i="62" s="1"/>
  <c r="AY94" i="61"/>
  <c r="AW94" i="64"/>
  <c r="AY94" i="64" s="1"/>
  <c r="AW94" i="65"/>
  <c r="AY94" i="65" s="1"/>
  <c r="AW94" i="63"/>
  <c r="AY94" i="63" s="1"/>
  <c r="AE94" i="64"/>
  <c r="AG94" i="64" s="1"/>
  <c r="AE94" i="62"/>
  <c r="AG94" i="62" s="1"/>
  <c r="AE94" i="65"/>
  <c r="AG94" i="65" s="1"/>
  <c r="AG94" i="61"/>
  <c r="AE94" i="63"/>
  <c r="AG94" i="63" s="1"/>
  <c r="I93" i="67"/>
  <c r="J94" i="67" s="1"/>
  <c r="K94" i="69"/>
  <c r="AQ94" i="62"/>
  <c r="AS94" i="62" s="1"/>
  <c r="AS94" i="61"/>
  <c r="AQ94" i="63"/>
  <c r="AS94" i="63" s="1"/>
  <c r="AQ94" i="64"/>
  <c r="AS94" i="64" s="1"/>
  <c r="AQ94" i="65"/>
  <c r="AS94" i="65" s="1"/>
  <c r="T94" i="62"/>
  <c r="V94" i="61"/>
  <c r="T94" i="65"/>
  <c r="T94" i="64"/>
  <c r="C94" i="61"/>
  <c r="T94" i="63"/>
  <c r="AX94" i="64"/>
  <c r="AX94" i="63"/>
  <c r="AX94" i="62"/>
  <c r="AZ94" i="61"/>
  <c r="E94" i="61"/>
  <c r="AX94" i="65"/>
  <c r="AB94" i="65" l="1"/>
  <c r="D94" i="65"/>
  <c r="AH94" i="65"/>
  <c r="F94" i="65"/>
  <c r="V94" i="65"/>
  <c r="C94" i="65"/>
  <c r="AN94" i="65"/>
  <c r="AO95" i="65" s="1"/>
  <c r="G94" i="65"/>
  <c r="AT94" i="65"/>
  <c r="H94" i="65"/>
  <c r="AZ94" i="65"/>
  <c r="E94" i="65"/>
  <c r="AZ94" i="64"/>
  <c r="BA95" i="64" s="1"/>
  <c r="E94" i="64"/>
  <c r="AH94" i="64"/>
  <c r="AI95" i="64" s="1"/>
  <c r="F94" i="64"/>
  <c r="AN94" i="64"/>
  <c r="G94" i="64"/>
  <c r="AB94" i="64"/>
  <c r="AC95" i="64" s="1"/>
  <c r="D94" i="64"/>
  <c r="AT94" i="64"/>
  <c r="H94" i="64"/>
  <c r="V94" i="64"/>
  <c r="W95" i="64" s="1"/>
  <c r="C94" i="64"/>
  <c r="AZ94" i="63"/>
  <c r="BA95" i="63" s="1"/>
  <c r="E94" i="63"/>
  <c r="AT94" i="63"/>
  <c r="AU95" i="63" s="1"/>
  <c r="H94" i="63"/>
  <c r="AB94" i="63"/>
  <c r="AC95" i="63" s="1"/>
  <c r="D94" i="63"/>
  <c r="AN94" i="63"/>
  <c r="AO95" i="63" s="1"/>
  <c r="G94" i="63"/>
  <c r="V94" i="63"/>
  <c r="W95" i="63" s="1"/>
  <c r="C94" i="63"/>
  <c r="AH94" i="63"/>
  <c r="AI95" i="63" s="1"/>
  <c r="F94" i="63"/>
  <c r="AI95" i="65"/>
  <c r="AO95" i="64"/>
  <c r="W95" i="65"/>
  <c r="AU95" i="65"/>
  <c r="W95" i="61"/>
  <c r="AU95" i="64"/>
  <c r="AB94" i="62"/>
  <c r="AC95" i="62" s="1"/>
  <c r="D94" i="62"/>
  <c r="AU95" i="61"/>
  <c r="AO95" i="61"/>
  <c r="AZ94" i="62"/>
  <c r="BA95" i="62" s="1"/>
  <c r="E94" i="62"/>
  <c r="AH94" i="62"/>
  <c r="AI95" i="62" s="1"/>
  <c r="F94" i="62"/>
  <c r="V94" i="62"/>
  <c r="W95" i="62" s="1"/>
  <c r="C94" i="62"/>
  <c r="AC95" i="61"/>
  <c r="BA95" i="65"/>
  <c r="AI95" i="61"/>
  <c r="AC95" i="65"/>
  <c r="AN94" i="62"/>
  <c r="AO95" i="62" s="1"/>
  <c r="G94" i="62"/>
  <c r="B94" i="61"/>
  <c r="AT94" i="62"/>
  <c r="AU95" i="62" s="1"/>
  <c r="H94" i="62"/>
  <c r="BA95" i="61"/>
  <c r="B94" i="65" l="1"/>
  <c r="B94" i="64"/>
  <c r="B94" i="63"/>
  <c r="B94" i="62"/>
  <c r="J94" i="61"/>
  <c r="L94" i="61" s="1"/>
  <c r="I94" i="61"/>
  <c r="I94" i="65" l="1"/>
  <c r="J94" i="65"/>
  <c r="L94" i="65" s="1"/>
  <c r="K95" i="65" s="1"/>
  <c r="J94" i="64"/>
  <c r="L94" i="64" s="1"/>
  <c r="K95" i="64" s="1"/>
  <c r="I94" i="64"/>
  <c r="J94" i="63"/>
  <c r="L94" i="63" s="1"/>
  <c r="K95" i="63" s="1"/>
  <c r="I94" i="63"/>
  <c r="K95" i="61"/>
  <c r="I94" i="62"/>
  <c r="J94" i="62"/>
  <c r="L94" i="62" s="1"/>
  <c r="K95" i="62" s="1"/>
  <c r="M94" i="65" l="1"/>
  <c r="M94" i="64"/>
  <c r="M94" i="63"/>
  <c r="M94" i="62"/>
  <c r="S95" i="61"/>
  <c r="G95" i="69"/>
  <c r="G95" i="67" s="1"/>
  <c r="D95" i="69"/>
  <c r="D95" i="67" s="1"/>
  <c r="AR95" i="61"/>
  <c r="T95" i="61"/>
  <c r="AE95" i="61"/>
  <c r="AQ95" i="61"/>
  <c r="AF95" i="61"/>
  <c r="C95" i="69"/>
  <c r="C95" i="67" s="1"/>
  <c r="AL95" i="61"/>
  <c r="AX95" i="61"/>
  <c r="E95" i="69"/>
  <c r="E95" i="67" s="1"/>
  <c r="Y95" i="61"/>
  <c r="AK95" i="61"/>
  <c r="H95" i="69"/>
  <c r="H95" i="67" s="1"/>
  <c r="Z95" i="61"/>
  <c r="B95" i="69"/>
  <c r="B95" i="67" s="1"/>
  <c r="F95" i="69"/>
  <c r="F95" i="67" s="1"/>
  <c r="AW95" i="61"/>
  <c r="M94" i="61"/>
  <c r="J94" i="69"/>
  <c r="AK95" i="62" l="1"/>
  <c r="AM95" i="62" s="1"/>
  <c r="AK95" i="65"/>
  <c r="AM95" i="65" s="1"/>
  <c r="AK95" i="64"/>
  <c r="AM95" i="64" s="1"/>
  <c r="AM95" i="61"/>
  <c r="AK95" i="63"/>
  <c r="AM95" i="63" s="1"/>
  <c r="C95" i="61"/>
  <c r="T95" i="64"/>
  <c r="T95" i="63"/>
  <c r="T95" i="62"/>
  <c r="V95" i="61"/>
  <c r="T95" i="65"/>
  <c r="AW95" i="64"/>
  <c r="AY95" i="64" s="1"/>
  <c r="AW95" i="65"/>
  <c r="AY95" i="65" s="1"/>
  <c r="AW95" i="63"/>
  <c r="AY95" i="63" s="1"/>
  <c r="AY95" i="61"/>
  <c r="AW95" i="62"/>
  <c r="AY95" i="62" s="1"/>
  <c r="AN95" i="61"/>
  <c r="AL95" i="62"/>
  <c r="AL95" i="63"/>
  <c r="AL95" i="64"/>
  <c r="AL95" i="65"/>
  <c r="G95" i="61"/>
  <c r="Y95" i="62"/>
  <c r="AA95" i="62" s="1"/>
  <c r="AA95" i="61"/>
  <c r="Y95" i="64"/>
  <c r="AA95" i="64" s="1"/>
  <c r="Y95" i="63"/>
  <c r="AA95" i="63" s="1"/>
  <c r="Y95" i="65"/>
  <c r="AA95" i="65" s="1"/>
  <c r="AX95" i="63"/>
  <c r="AZ95" i="61"/>
  <c r="AX95" i="64"/>
  <c r="AX95" i="62"/>
  <c r="AX95" i="65"/>
  <c r="E95" i="61"/>
  <c r="S95" i="65"/>
  <c r="U95" i="65" s="1"/>
  <c r="S95" i="62"/>
  <c r="U95" i="62" s="1"/>
  <c r="S95" i="63"/>
  <c r="U95" i="63" s="1"/>
  <c r="S95" i="64"/>
  <c r="U95" i="64" s="1"/>
  <c r="U95" i="61"/>
  <c r="AE95" i="64"/>
  <c r="AG95" i="64" s="1"/>
  <c r="AG95" i="61"/>
  <c r="AE95" i="63"/>
  <c r="AG95" i="63" s="1"/>
  <c r="AE95" i="65"/>
  <c r="AG95" i="65" s="1"/>
  <c r="AE95" i="62"/>
  <c r="AG95" i="62" s="1"/>
  <c r="H95" i="61"/>
  <c r="AR95" i="65"/>
  <c r="AR95" i="63"/>
  <c r="AR95" i="62"/>
  <c r="AR95" i="64"/>
  <c r="AT95" i="61"/>
  <c r="Z95" i="62"/>
  <c r="Z95" i="65"/>
  <c r="D95" i="61"/>
  <c r="Z95" i="63"/>
  <c r="Z95" i="64"/>
  <c r="AB95" i="61"/>
  <c r="AF95" i="64"/>
  <c r="AF95" i="63"/>
  <c r="F95" i="61"/>
  <c r="AF95" i="65"/>
  <c r="AH95" i="61"/>
  <c r="AF95" i="62"/>
  <c r="I94" i="67"/>
  <c r="J95" i="67" s="1"/>
  <c r="K95" i="69"/>
  <c r="AQ95" i="63"/>
  <c r="AS95" i="63" s="1"/>
  <c r="AQ95" i="65"/>
  <c r="AS95" i="65" s="1"/>
  <c r="AS95" i="61"/>
  <c r="AQ95" i="62"/>
  <c r="AS95" i="62" s="1"/>
  <c r="AQ95" i="64"/>
  <c r="AS95" i="64" s="1"/>
  <c r="AH95" i="65" l="1"/>
  <c r="AI96" i="65" s="1"/>
  <c r="F95" i="65"/>
  <c r="AZ95" i="65"/>
  <c r="E95" i="65"/>
  <c r="AN95" i="65"/>
  <c r="AO96" i="65" s="1"/>
  <c r="G95" i="65"/>
  <c r="AB95" i="65"/>
  <c r="AC96" i="65" s="1"/>
  <c r="D95" i="65"/>
  <c r="V95" i="65"/>
  <c r="C95" i="65"/>
  <c r="AT95" i="65"/>
  <c r="H95" i="65"/>
  <c r="AH95" i="64"/>
  <c r="AI96" i="64" s="1"/>
  <c r="F95" i="64"/>
  <c r="AT95" i="64"/>
  <c r="AU96" i="64" s="1"/>
  <c r="H95" i="64"/>
  <c r="V95" i="64"/>
  <c r="C95" i="64"/>
  <c r="AB95" i="64"/>
  <c r="AC96" i="64" s="1"/>
  <c r="D95" i="64"/>
  <c r="AZ95" i="64"/>
  <c r="BA96" i="64" s="1"/>
  <c r="E95" i="64"/>
  <c r="AN95" i="64"/>
  <c r="AO96" i="64" s="1"/>
  <c r="G95" i="64"/>
  <c r="V95" i="63"/>
  <c r="W96" i="63" s="1"/>
  <c r="C95" i="63"/>
  <c r="AN95" i="63"/>
  <c r="AO96" i="63" s="1"/>
  <c r="G95" i="63"/>
  <c r="AH95" i="63"/>
  <c r="AI96" i="63" s="1"/>
  <c r="F95" i="63"/>
  <c r="AT95" i="63"/>
  <c r="H95" i="63"/>
  <c r="AB95" i="63"/>
  <c r="AC96" i="63" s="1"/>
  <c r="D95" i="63"/>
  <c r="AZ95" i="63"/>
  <c r="BA96" i="63" s="1"/>
  <c r="E95" i="63"/>
  <c r="AU96" i="65"/>
  <c r="W96" i="64"/>
  <c r="BA96" i="61"/>
  <c r="AC96" i="61"/>
  <c r="W96" i="61"/>
  <c r="AI96" i="61"/>
  <c r="AZ95" i="62"/>
  <c r="BA96" i="62" s="1"/>
  <c r="E95" i="62"/>
  <c r="B95" i="61"/>
  <c r="AT95" i="62"/>
  <c r="AU96" i="62" s="1"/>
  <c r="H95" i="62"/>
  <c r="AH95" i="62"/>
  <c r="AI96" i="62" s="1"/>
  <c r="F95" i="62"/>
  <c r="AB95" i="62"/>
  <c r="AC96" i="62" s="1"/>
  <c r="D95" i="62"/>
  <c r="AU96" i="61"/>
  <c r="BA96" i="65"/>
  <c r="W96" i="65"/>
  <c r="AN95" i="62"/>
  <c r="AO96" i="62" s="1"/>
  <c r="G95" i="62"/>
  <c r="AU96" i="63"/>
  <c r="AO96" i="61"/>
  <c r="V95" i="62"/>
  <c r="W96" i="62" s="1"/>
  <c r="C95" i="62"/>
  <c r="B95" i="65" l="1"/>
  <c r="B95" i="64"/>
  <c r="B95" i="63"/>
  <c r="B95" i="62"/>
  <c r="J95" i="62" s="1"/>
  <c r="L95" i="62" s="1"/>
  <c r="K96" i="62" s="1"/>
  <c r="I95" i="61"/>
  <c r="J95" i="61"/>
  <c r="L95" i="61" s="1"/>
  <c r="J95" i="65" l="1"/>
  <c r="L95" i="65" s="1"/>
  <c r="K96" i="65" s="1"/>
  <c r="I95" i="65"/>
  <c r="I95" i="64"/>
  <c r="J95" i="64"/>
  <c r="L95" i="64" s="1"/>
  <c r="K96" i="64" s="1"/>
  <c r="I95" i="62"/>
  <c r="J95" i="63"/>
  <c r="L95" i="63" s="1"/>
  <c r="K96" i="63" s="1"/>
  <c r="I95" i="63"/>
  <c r="K96" i="61"/>
  <c r="M95" i="62"/>
  <c r="M95" i="65" l="1"/>
  <c r="M95" i="64"/>
  <c r="J95" i="69"/>
  <c r="K96" i="69" s="1"/>
  <c r="M95" i="63"/>
  <c r="Z96" i="61"/>
  <c r="S96" i="61"/>
  <c r="H96" i="69"/>
  <c r="H96" i="67" s="1"/>
  <c r="F96" i="69"/>
  <c r="F96" i="67" s="1"/>
  <c r="AX96" i="61"/>
  <c r="E96" i="69"/>
  <c r="E96" i="67" s="1"/>
  <c r="AF96" i="61"/>
  <c r="AL96" i="61"/>
  <c r="AK96" i="61"/>
  <c r="C96" i="69"/>
  <c r="C96" i="67" s="1"/>
  <c r="AW96" i="61"/>
  <c r="AR96" i="61"/>
  <c r="AQ96" i="61"/>
  <c r="AE96" i="61"/>
  <c r="T96" i="61"/>
  <c r="B96" i="69"/>
  <c r="B96" i="67" s="1"/>
  <c r="G96" i="69"/>
  <c r="G96" i="67" s="1"/>
  <c r="Y96" i="61"/>
  <c r="D96" i="69"/>
  <c r="D96" i="67" s="1"/>
  <c r="M95" i="61"/>
  <c r="I95" i="67"/>
  <c r="J96" i="67" s="1"/>
  <c r="AW96" i="63" l="1"/>
  <c r="AY96" i="63" s="1"/>
  <c r="AW96" i="65"/>
  <c r="AY96" i="65" s="1"/>
  <c r="AY96" i="61"/>
  <c r="AW96" i="62"/>
  <c r="AY96" i="62" s="1"/>
  <c r="AW96" i="64"/>
  <c r="AY96" i="64" s="1"/>
  <c r="Y96" i="64"/>
  <c r="AA96" i="64" s="1"/>
  <c r="AA96" i="61"/>
  <c r="Y96" i="62"/>
  <c r="AA96" i="62" s="1"/>
  <c r="Y96" i="63"/>
  <c r="AA96" i="63" s="1"/>
  <c r="Y96" i="65"/>
  <c r="AA96" i="65" s="1"/>
  <c r="S96" i="64"/>
  <c r="U96" i="64" s="1"/>
  <c r="S96" i="62"/>
  <c r="U96" i="62" s="1"/>
  <c r="U96" i="61"/>
  <c r="S96" i="65"/>
  <c r="U96" i="65" s="1"/>
  <c r="S96" i="63"/>
  <c r="U96" i="63" s="1"/>
  <c r="AK96" i="63"/>
  <c r="AM96" i="63" s="1"/>
  <c r="AK96" i="65"/>
  <c r="AM96" i="65" s="1"/>
  <c r="AK96" i="62"/>
  <c r="AM96" i="62" s="1"/>
  <c r="AK96" i="64"/>
  <c r="AM96" i="64" s="1"/>
  <c r="AM96" i="61"/>
  <c r="AB96" i="61"/>
  <c r="Z96" i="62"/>
  <c r="Z96" i="64"/>
  <c r="Z96" i="65"/>
  <c r="D96" i="61"/>
  <c r="Z96" i="63"/>
  <c r="AL96" i="64"/>
  <c r="AN96" i="61"/>
  <c r="AO97" i="61" s="1"/>
  <c r="AL96" i="63"/>
  <c r="AL96" i="62"/>
  <c r="AL96" i="65"/>
  <c r="G96" i="61"/>
  <c r="T96" i="63"/>
  <c r="T96" i="62"/>
  <c r="C96" i="61"/>
  <c r="T96" i="64"/>
  <c r="T96" i="65"/>
  <c r="V96" i="61"/>
  <c r="AF96" i="64"/>
  <c r="AF96" i="62"/>
  <c r="AH96" i="61"/>
  <c r="AF96" i="63"/>
  <c r="F96" i="61"/>
  <c r="AF96" i="65"/>
  <c r="AE96" i="63"/>
  <c r="AG96" i="63" s="1"/>
  <c r="AE96" i="64"/>
  <c r="AG96" i="64" s="1"/>
  <c r="AE96" i="62"/>
  <c r="AG96" i="62" s="1"/>
  <c r="AG96" i="61"/>
  <c r="AE96" i="65"/>
  <c r="AG96" i="65" s="1"/>
  <c r="AS96" i="61"/>
  <c r="AQ96" i="65"/>
  <c r="AS96" i="65" s="1"/>
  <c r="AQ96" i="63"/>
  <c r="AS96" i="63" s="1"/>
  <c r="AQ96" i="62"/>
  <c r="AS96" i="62" s="1"/>
  <c r="AQ96" i="64"/>
  <c r="AS96" i="64" s="1"/>
  <c r="E96" i="61"/>
  <c r="AX96" i="62"/>
  <c r="AX96" i="63"/>
  <c r="AZ96" i="61"/>
  <c r="AX96" i="65"/>
  <c r="AX96" i="64"/>
  <c r="H96" i="61"/>
  <c r="AR96" i="65"/>
  <c r="AR96" i="64"/>
  <c r="AR96" i="63"/>
  <c r="AR96" i="62"/>
  <c r="AT96" i="61"/>
  <c r="AZ96" i="65" l="1"/>
  <c r="BA97" i="65" s="1"/>
  <c r="E96" i="65"/>
  <c r="AB96" i="65"/>
  <c r="D96" i="65"/>
  <c r="AN96" i="65"/>
  <c r="G96" i="65"/>
  <c r="AT96" i="65"/>
  <c r="AU97" i="65" s="1"/>
  <c r="H96" i="65"/>
  <c r="V96" i="65"/>
  <c r="C96" i="65"/>
  <c r="AH96" i="65"/>
  <c r="F96" i="65"/>
  <c r="AN96" i="64"/>
  <c r="AO97" i="64" s="1"/>
  <c r="G96" i="64"/>
  <c r="AT96" i="64"/>
  <c r="AU97" i="64" s="1"/>
  <c r="H96" i="64"/>
  <c r="AU97" i="61"/>
  <c r="AH96" i="64"/>
  <c r="AI97" i="64" s="1"/>
  <c r="F96" i="64"/>
  <c r="AB96" i="64"/>
  <c r="AC97" i="64" s="1"/>
  <c r="D96" i="64"/>
  <c r="AZ96" i="64"/>
  <c r="E96" i="64"/>
  <c r="V96" i="64"/>
  <c r="W97" i="64" s="1"/>
  <c r="C96" i="64"/>
  <c r="AB96" i="63"/>
  <c r="AC97" i="63" s="1"/>
  <c r="D96" i="63"/>
  <c r="AZ96" i="63"/>
  <c r="BA97" i="63" s="1"/>
  <c r="E96" i="63"/>
  <c r="V96" i="63"/>
  <c r="W97" i="63" s="1"/>
  <c r="C96" i="63"/>
  <c r="AT96" i="63"/>
  <c r="AU97" i="63" s="1"/>
  <c r="H96" i="63"/>
  <c r="AN96" i="63"/>
  <c r="AO97" i="63" s="1"/>
  <c r="G96" i="63"/>
  <c r="AH96" i="63"/>
  <c r="AI97" i="63" s="1"/>
  <c r="F96" i="63"/>
  <c r="W97" i="65"/>
  <c r="AC97" i="61"/>
  <c r="BA97" i="64"/>
  <c r="BA97" i="61"/>
  <c r="AI97" i="61"/>
  <c r="AO97" i="65"/>
  <c r="AZ96" i="62"/>
  <c r="BA97" i="62" s="1"/>
  <c r="E96" i="62"/>
  <c r="W97" i="61"/>
  <c r="AN96" i="62"/>
  <c r="AO97" i="62" s="1"/>
  <c r="G96" i="62"/>
  <c r="AB96" i="62"/>
  <c r="AC97" i="62" s="1"/>
  <c r="D96" i="62"/>
  <c r="AC97" i="65"/>
  <c r="AI97" i="65"/>
  <c r="V96" i="62"/>
  <c r="W97" i="62" s="1"/>
  <c r="C96" i="62"/>
  <c r="AH96" i="62"/>
  <c r="AI97" i="62" s="1"/>
  <c r="F96" i="62"/>
  <c r="AT96" i="62"/>
  <c r="AU97" i="62" s="1"/>
  <c r="H96" i="62"/>
  <c r="B96" i="61"/>
  <c r="B96" i="65" l="1"/>
  <c r="B96" i="64"/>
  <c r="B96" i="63"/>
  <c r="B96" i="62"/>
  <c r="J96" i="62" s="1"/>
  <c r="L96" i="62" s="1"/>
  <c r="K97" i="62" s="1"/>
  <c r="I96" i="61"/>
  <c r="J96" i="61"/>
  <c r="L96" i="61" s="1"/>
  <c r="J96" i="65" l="1"/>
  <c r="L96" i="65" s="1"/>
  <c r="K97" i="65" s="1"/>
  <c r="I96" i="65"/>
  <c r="I96" i="64"/>
  <c r="J96" i="64"/>
  <c r="L96" i="64" s="1"/>
  <c r="K97" i="64" s="1"/>
  <c r="J96" i="63"/>
  <c r="L96" i="63" s="1"/>
  <c r="K97" i="63" s="1"/>
  <c r="I96" i="63"/>
  <c r="I96" i="62"/>
  <c r="K97" i="61"/>
  <c r="M96" i="62"/>
  <c r="M96" i="65" l="1"/>
  <c r="J96" i="69"/>
  <c r="I96" i="67" s="1"/>
  <c r="J97" i="67" s="1"/>
  <c r="M96" i="64"/>
  <c r="M96" i="63"/>
  <c r="AR97" i="61"/>
  <c r="Z97" i="61"/>
  <c r="G97" i="69"/>
  <c r="G97" i="67" s="1"/>
  <c r="AL97" i="61"/>
  <c r="AQ97" i="61"/>
  <c r="AK97" i="61"/>
  <c r="C97" i="69"/>
  <c r="C97" i="67" s="1"/>
  <c r="AF97" i="61"/>
  <c r="AW97" i="61"/>
  <c r="D97" i="69"/>
  <c r="D97" i="67" s="1"/>
  <c r="AE97" i="61"/>
  <c r="T97" i="61"/>
  <c r="E97" i="69"/>
  <c r="E97" i="67" s="1"/>
  <c r="S97" i="61"/>
  <c r="H97" i="69"/>
  <c r="H97" i="67" s="1"/>
  <c r="B97" i="69"/>
  <c r="B97" i="67" s="1"/>
  <c r="Y97" i="61"/>
  <c r="F97" i="69"/>
  <c r="F97" i="67" s="1"/>
  <c r="AX97" i="61"/>
  <c r="M96" i="61"/>
  <c r="K97" i="69"/>
  <c r="AW97" i="63" l="1"/>
  <c r="AY97" i="63" s="1"/>
  <c r="AW97" i="65"/>
  <c r="AY97" i="65" s="1"/>
  <c r="AW97" i="62"/>
  <c r="AY97" i="62" s="1"/>
  <c r="AW97" i="64"/>
  <c r="AY97" i="64" s="1"/>
  <c r="AY97" i="61"/>
  <c r="Z97" i="62"/>
  <c r="Z97" i="64"/>
  <c r="Z97" i="65"/>
  <c r="AB97" i="61"/>
  <c r="D97" i="61"/>
  <c r="Z97" i="63"/>
  <c r="H97" i="61"/>
  <c r="AT97" i="61"/>
  <c r="AR97" i="65"/>
  <c r="AR97" i="64"/>
  <c r="AR97" i="62"/>
  <c r="AR97" i="63"/>
  <c r="S97" i="62"/>
  <c r="U97" i="62" s="1"/>
  <c r="S97" i="64"/>
  <c r="U97" i="64" s="1"/>
  <c r="U97" i="61"/>
  <c r="S97" i="63"/>
  <c r="U97" i="63" s="1"/>
  <c r="S97" i="65"/>
  <c r="U97" i="65" s="1"/>
  <c r="AQ97" i="65"/>
  <c r="AS97" i="65" s="1"/>
  <c r="AQ97" i="64"/>
  <c r="AS97" i="64" s="1"/>
  <c r="AQ97" i="62"/>
  <c r="AS97" i="62" s="1"/>
  <c r="AQ97" i="63"/>
  <c r="AS97" i="63" s="1"/>
  <c r="AS97" i="61"/>
  <c r="C97" i="61"/>
  <c r="T97" i="65"/>
  <c r="T97" i="63"/>
  <c r="T97" i="62"/>
  <c r="V97" i="61"/>
  <c r="T97" i="64"/>
  <c r="AL97" i="64"/>
  <c r="G97" i="61"/>
  <c r="AN97" i="61"/>
  <c r="AL97" i="65"/>
  <c r="AL97" i="62"/>
  <c r="AL97" i="63"/>
  <c r="Y97" i="64"/>
  <c r="AA97" i="64" s="1"/>
  <c r="Y97" i="62"/>
  <c r="AA97" i="62" s="1"/>
  <c r="Y97" i="63"/>
  <c r="AA97" i="63" s="1"/>
  <c r="AA97" i="61"/>
  <c r="Y97" i="65"/>
  <c r="AA97" i="65" s="1"/>
  <c r="AF97" i="63"/>
  <c r="AH97" i="61"/>
  <c r="F97" i="61"/>
  <c r="AF97" i="65"/>
  <c r="AF97" i="64"/>
  <c r="AF97" i="62"/>
  <c r="AM97" i="61"/>
  <c r="AK97" i="65"/>
  <c r="AM97" i="65" s="1"/>
  <c r="AK97" i="62"/>
  <c r="AM97" i="62" s="1"/>
  <c r="AK97" i="63"/>
  <c r="AM97" i="63" s="1"/>
  <c r="AK97" i="64"/>
  <c r="AM97" i="64" s="1"/>
  <c r="AZ97" i="61"/>
  <c r="BA98" i="61" s="1"/>
  <c r="AX97" i="63"/>
  <c r="AX97" i="62"/>
  <c r="AX97" i="65"/>
  <c r="AX97" i="64"/>
  <c r="E97" i="61"/>
  <c r="AG97" i="61"/>
  <c r="AE97" i="65"/>
  <c r="AG97" i="65" s="1"/>
  <c r="AE97" i="63"/>
  <c r="AG97" i="63" s="1"/>
  <c r="AE97" i="62"/>
  <c r="AG97" i="62" s="1"/>
  <c r="AE97" i="64"/>
  <c r="AG97" i="64" s="1"/>
  <c r="AZ97" i="65" l="1"/>
  <c r="E97" i="65"/>
  <c r="AH97" i="65"/>
  <c r="F97" i="65"/>
  <c r="AB97" i="65"/>
  <c r="D97" i="65"/>
  <c r="AN97" i="65"/>
  <c r="AO98" i="65" s="1"/>
  <c r="G97" i="65"/>
  <c r="AT97" i="65"/>
  <c r="H97" i="65"/>
  <c r="V97" i="65"/>
  <c r="W98" i="65" s="1"/>
  <c r="C97" i="65"/>
  <c r="AZ97" i="64"/>
  <c r="BA98" i="64" s="1"/>
  <c r="E97" i="64"/>
  <c r="AN97" i="64"/>
  <c r="G97" i="64"/>
  <c r="AH97" i="64"/>
  <c r="AI98" i="64" s="1"/>
  <c r="F97" i="64"/>
  <c r="V97" i="64"/>
  <c r="W98" i="64" s="1"/>
  <c r="C97" i="64"/>
  <c r="AT97" i="64"/>
  <c r="AU98" i="64" s="1"/>
  <c r="H97" i="64"/>
  <c r="AB97" i="64"/>
  <c r="AC98" i="64" s="1"/>
  <c r="D97" i="64"/>
  <c r="AB97" i="63"/>
  <c r="AC98" i="63" s="1"/>
  <c r="D97" i="63"/>
  <c r="AT97" i="63"/>
  <c r="AU98" i="63" s="1"/>
  <c r="H97" i="63"/>
  <c r="V97" i="63"/>
  <c r="W98" i="63" s="1"/>
  <c r="C97" i="63"/>
  <c r="AZ97" i="63"/>
  <c r="BA98" i="63" s="1"/>
  <c r="E97" i="63"/>
  <c r="AH97" i="63"/>
  <c r="AI98" i="63" s="1"/>
  <c r="F97" i="63"/>
  <c r="AN97" i="63"/>
  <c r="AO98" i="63" s="1"/>
  <c r="G97" i="63"/>
  <c r="AO98" i="61"/>
  <c r="AI98" i="61"/>
  <c r="AO98" i="64"/>
  <c r="AC98" i="61"/>
  <c r="AZ97" i="62"/>
  <c r="BA98" i="62" s="1"/>
  <c r="E97" i="62"/>
  <c r="V97" i="62"/>
  <c r="W98" i="62" s="1"/>
  <c r="C97" i="62"/>
  <c r="AU98" i="65"/>
  <c r="AB97" i="62"/>
  <c r="AC98" i="62" s="1"/>
  <c r="D97" i="62"/>
  <c r="AU98" i="61"/>
  <c r="AN97" i="62"/>
  <c r="AO98" i="62" s="1"/>
  <c r="G97" i="62"/>
  <c r="B97" i="61"/>
  <c r="AH97" i="62"/>
  <c r="AI98" i="62" s="1"/>
  <c r="F97" i="62"/>
  <c r="BA98" i="65"/>
  <c r="AI98" i="65"/>
  <c r="W98" i="61"/>
  <c r="AT97" i="62"/>
  <c r="AU98" i="62" s="1"/>
  <c r="H97" i="62"/>
  <c r="AC98" i="65"/>
  <c r="B97" i="65" l="1"/>
  <c r="B97" i="64"/>
  <c r="B97" i="63"/>
  <c r="I97" i="61"/>
  <c r="J97" i="61"/>
  <c r="L97" i="61" s="1"/>
  <c r="B97" i="62"/>
  <c r="J97" i="65" l="1"/>
  <c r="L97" i="65" s="1"/>
  <c r="K98" i="65" s="1"/>
  <c r="I97" i="65"/>
  <c r="J97" i="64"/>
  <c r="L97" i="64" s="1"/>
  <c r="K98" i="64" s="1"/>
  <c r="I97" i="64"/>
  <c r="J97" i="63"/>
  <c r="L97" i="63" s="1"/>
  <c r="K98" i="63" s="1"/>
  <c r="I97" i="63"/>
  <c r="J97" i="62"/>
  <c r="L97" i="62" s="1"/>
  <c r="K98" i="62" s="1"/>
  <c r="I97" i="62"/>
  <c r="K98" i="61"/>
  <c r="O98" i="65" l="1"/>
  <c r="M98" i="65"/>
  <c r="M97" i="65"/>
  <c r="M97" i="64"/>
  <c r="M98" i="64"/>
  <c r="O98" i="64"/>
  <c r="M97" i="63"/>
  <c r="M98" i="63"/>
  <c r="O98" i="63"/>
  <c r="J97" i="69"/>
  <c r="I97" i="67" s="1"/>
  <c r="J98" i="67" s="1"/>
  <c r="AK98" i="61"/>
  <c r="H98" i="69"/>
  <c r="H98" i="67" s="1"/>
  <c r="AR98" i="61"/>
  <c r="AE98" i="61"/>
  <c r="E98" i="69"/>
  <c r="E98" i="67" s="1"/>
  <c r="AL98" i="61"/>
  <c r="AF98" i="61"/>
  <c r="C98" i="69"/>
  <c r="C98" i="67" s="1"/>
  <c r="AW98" i="61"/>
  <c r="T98" i="61"/>
  <c r="S98" i="61"/>
  <c r="G98" i="69"/>
  <c r="G98" i="67" s="1"/>
  <c r="AQ98" i="61"/>
  <c r="M98" i="61"/>
  <c r="D98" i="69"/>
  <c r="D98" i="67" s="1"/>
  <c r="AX98" i="61"/>
  <c r="Y98" i="61"/>
  <c r="F98" i="69"/>
  <c r="F98" i="67" s="1"/>
  <c r="B98" i="69"/>
  <c r="B98" i="67" s="1"/>
  <c r="O98" i="61"/>
  <c r="Z98" i="61"/>
  <c r="M97" i="61"/>
  <c r="O98" i="62"/>
  <c r="M98" i="62"/>
  <c r="M97" i="62"/>
  <c r="N96" i="65" l="1"/>
  <c r="O96" i="65" s="1"/>
  <c r="N3" i="65"/>
  <c r="O3" i="65" s="1"/>
  <c r="N95" i="65"/>
  <c r="O95" i="65" s="1"/>
  <c r="N94" i="65"/>
  <c r="O94" i="65" s="1"/>
  <c r="N93" i="65"/>
  <c r="O93" i="65" s="1"/>
  <c r="N92" i="65"/>
  <c r="O92" i="65" s="1"/>
  <c r="N97" i="65"/>
  <c r="O97" i="65" s="1"/>
  <c r="N4" i="65"/>
  <c r="O4" i="65" s="1"/>
  <c r="N5" i="65"/>
  <c r="O5" i="65" s="1"/>
  <c r="N6" i="65"/>
  <c r="O6" i="65" s="1"/>
  <c r="N7" i="65"/>
  <c r="O7" i="65" s="1"/>
  <c r="N8" i="65"/>
  <c r="O8" i="65" s="1"/>
  <c r="N9" i="65"/>
  <c r="O9" i="65" s="1"/>
  <c r="N10" i="65"/>
  <c r="O10" i="65" s="1"/>
  <c r="N11" i="65"/>
  <c r="O11" i="65" s="1"/>
  <c r="N12" i="65"/>
  <c r="O12" i="65" s="1"/>
  <c r="N13" i="65"/>
  <c r="O13" i="65" s="1"/>
  <c r="N14" i="65"/>
  <c r="O14" i="65" s="1"/>
  <c r="N15" i="65"/>
  <c r="O15" i="65" s="1"/>
  <c r="N16" i="65"/>
  <c r="O16" i="65" s="1"/>
  <c r="N17" i="65"/>
  <c r="O17" i="65" s="1"/>
  <c r="N18" i="65"/>
  <c r="O18" i="65" s="1"/>
  <c r="N19" i="65"/>
  <c r="O19" i="65" s="1"/>
  <c r="N20" i="65"/>
  <c r="O20" i="65" s="1"/>
  <c r="N21" i="65"/>
  <c r="O21" i="65" s="1"/>
  <c r="N22" i="65"/>
  <c r="O22" i="65" s="1"/>
  <c r="N23" i="65"/>
  <c r="O23" i="65" s="1"/>
  <c r="N24" i="65"/>
  <c r="O24" i="65" s="1"/>
  <c r="N25" i="65"/>
  <c r="O25" i="65" s="1"/>
  <c r="N26" i="65"/>
  <c r="O26" i="65" s="1"/>
  <c r="N27" i="65"/>
  <c r="O27" i="65" s="1"/>
  <c r="N28" i="65"/>
  <c r="O28" i="65" s="1"/>
  <c r="N29" i="65"/>
  <c r="O29" i="65" s="1"/>
  <c r="N30" i="65"/>
  <c r="O30" i="65" s="1"/>
  <c r="N31" i="65"/>
  <c r="O31" i="65" s="1"/>
  <c r="N32" i="65"/>
  <c r="O32" i="65" s="1"/>
  <c r="N33" i="65"/>
  <c r="O33" i="65" s="1"/>
  <c r="N34" i="65"/>
  <c r="O34" i="65" s="1"/>
  <c r="N35" i="65"/>
  <c r="O35" i="65" s="1"/>
  <c r="N36" i="65"/>
  <c r="O36" i="65" s="1"/>
  <c r="N37" i="65"/>
  <c r="O37" i="65" s="1"/>
  <c r="N38" i="65"/>
  <c r="O38" i="65" s="1"/>
  <c r="N39" i="65"/>
  <c r="O39" i="65" s="1"/>
  <c r="N40" i="65"/>
  <c r="O40" i="65" s="1"/>
  <c r="N41" i="65"/>
  <c r="O41" i="65" s="1"/>
  <c r="N42" i="65"/>
  <c r="O42" i="65" s="1"/>
  <c r="N43" i="65"/>
  <c r="O43" i="65" s="1"/>
  <c r="N44" i="65"/>
  <c r="O44" i="65" s="1"/>
  <c r="N45" i="65"/>
  <c r="O45" i="65" s="1"/>
  <c r="N46" i="65"/>
  <c r="O46" i="65" s="1"/>
  <c r="N47" i="65"/>
  <c r="O47" i="65" s="1"/>
  <c r="N48" i="65"/>
  <c r="O48" i="65" s="1"/>
  <c r="N49" i="65"/>
  <c r="O49" i="65" s="1"/>
  <c r="N50" i="65"/>
  <c r="O50" i="65" s="1"/>
  <c r="N51" i="65"/>
  <c r="O51" i="65" s="1"/>
  <c r="N52" i="65"/>
  <c r="O52" i="65" s="1"/>
  <c r="N53" i="65"/>
  <c r="O53" i="65" s="1"/>
  <c r="N54" i="65"/>
  <c r="O54" i="65" s="1"/>
  <c r="N55" i="65"/>
  <c r="O55" i="65" s="1"/>
  <c r="N56" i="65"/>
  <c r="O56" i="65" s="1"/>
  <c r="N57" i="65"/>
  <c r="O57" i="65" s="1"/>
  <c r="N58" i="65"/>
  <c r="O58" i="65" s="1"/>
  <c r="N59" i="65"/>
  <c r="O59" i="65" s="1"/>
  <c r="N60" i="65"/>
  <c r="O60" i="65" s="1"/>
  <c r="N61" i="65"/>
  <c r="O61" i="65" s="1"/>
  <c r="N62" i="65"/>
  <c r="O62" i="65" s="1"/>
  <c r="N63" i="65"/>
  <c r="O63" i="65" s="1"/>
  <c r="N64" i="65"/>
  <c r="O64" i="65" s="1"/>
  <c r="N65" i="65"/>
  <c r="O65" i="65" s="1"/>
  <c r="N66" i="65"/>
  <c r="O66" i="65" s="1"/>
  <c r="N67" i="65"/>
  <c r="O67" i="65" s="1"/>
  <c r="N68" i="65"/>
  <c r="O68" i="65" s="1"/>
  <c r="N69" i="65"/>
  <c r="O69" i="65" s="1"/>
  <c r="N70" i="65"/>
  <c r="O70" i="65" s="1"/>
  <c r="N71" i="65"/>
  <c r="O71" i="65" s="1"/>
  <c r="N72" i="65"/>
  <c r="O72" i="65" s="1"/>
  <c r="N73" i="65"/>
  <c r="O73" i="65" s="1"/>
  <c r="N74" i="65"/>
  <c r="O74" i="65" s="1"/>
  <c r="N75" i="65"/>
  <c r="O75" i="65" s="1"/>
  <c r="N76" i="65"/>
  <c r="O76" i="65" s="1"/>
  <c r="N77" i="65"/>
  <c r="O77" i="65" s="1"/>
  <c r="N78" i="65"/>
  <c r="O78" i="65" s="1"/>
  <c r="N79" i="65"/>
  <c r="O79" i="65" s="1"/>
  <c r="N80" i="65"/>
  <c r="O80" i="65" s="1"/>
  <c r="N81" i="65"/>
  <c r="O81" i="65" s="1"/>
  <c r="N82" i="65"/>
  <c r="O82" i="65" s="1"/>
  <c r="N83" i="65"/>
  <c r="O83" i="65" s="1"/>
  <c r="N84" i="65"/>
  <c r="O84" i="65" s="1"/>
  <c r="N85" i="65"/>
  <c r="O85" i="65" s="1"/>
  <c r="N86" i="65"/>
  <c r="O86" i="65" s="1"/>
  <c r="N87" i="65"/>
  <c r="O87" i="65" s="1"/>
  <c r="N88" i="65"/>
  <c r="O88" i="65" s="1"/>
  <c r="N89" i="65"/>
  <c r="O89" i="65" s="1"/>
  <c r="N90" i="65"/>
  <c r="O90" i="65" s="1"/>
  <c r="N91" i="65"/>
  <c r="O91" i="65" s="1"/>
  <c r="K98" i="69"/>
  <c r="N96" i="64"/>
  <c r="O96" i="64" s="1"/>
  <c r="N97" i="64"/>
  <c r="O97" i="64" s="1"/>
  <c r="N4" i="64"/>
  <c r="O4" i="64" s="1"/>
  <c r="N5" i="64"/>
  <c r="O5" i="64" s="1"/>
  <c r="N6" i="64"/>
  <c r="O6" i="64" s="1"/>
  <c r="N7" i="64"/>
  <c r="O7" i="64" s="1"/>
  <c r="N8" i="64"/>
  <c r="O8" i="64" s="1"/>
  <c r="N9" i="64"/>
  <c r="O9" i="64" s="1"/>
  <c r="N10" i="64"/>
  <c r="O10" i="64" s="1"/>
  <c r="N11" i="64"/>
  <c r="O11" i="64" s="1"/>
  <c r="N12" i="64"/>
  <c r="O12" i="64" s="1"/>
  <c r="N13" i="64"/>
  <c r="O13" i="64" s="1"/>
  <c r="N14" i="64"/>
  <c r="O14" i="64" s="1"/>
  <c r="N15" i="64"/>
  <c r="O15" i="64" s="1"/>
  <c r="N16" i="64"/>
  <c r="O16" i="64" s="1"/>
  <c r="N17" i="64"/>
  <c r="O17" i="64" s="1"/>
  <c r="N18" i="64"/>
  <c r="O18" i="64" s="1"/>
  <c r="N19" i="64"/>
  <c r="O19" i="64" s="1"/>
  <c r="N20" i="64"/>
  <c r="O20" i="64" s="1"/>
  <c r="N21" i="64"/>
  <c r="O21" i="64" s="1"/>
  <c r="N22" i="64"/>
  <c r="O22" i="64" s="1"/>
  <c r="N23" i="64"/>
  <c r="O23" i="64" s="1"/>
  <c r="N24" i="64"/>
  <c r="O24" i="64" s="1"/>
  <c r="N25" i="64"/>
  <c r="O25" i="64" s="1"/>
  <c r="N26" i="64"/>
  <c r="O26" i="64" s="1"/>
  <c r="N27" i="64"/>
  <c r="O27" i="64" s="1"/>
  <c r="N28" i="64"/>
  <c r="O28" i="64" s="1"/>
  <c r="N29" i="64"/>
  <c r="O29" i="64" s="1"/>
  <c r="N30" i="64"/>
  <c r="O30" i="64" s="1"/>
  <c r="N31" i="64"/>
  <c r="O31" i="64" s="1"/>
  <c r="N32" i="64"/>
  <c r="O32" i="64" s="1"/>
  <c r="N33" i="64"/>
  <c r="O33" i="64" s="1"/>
  <c r="N34" i="64"/>
  <c r="O34" i="64" s="1"/>
  <c r="N35" i="64"/>
  <c r="O35" i="64" s="1"/>
  <c r="N36" i="64"/>
  <c r="O36" i="64" s="1"/>
  <c r="N37" i="64"/>
  <c r="O37" i="64" s="1"/>
  <c r="N38" i="64"/>
  <c r="O38" i="64" s="1"/>
  <c r="N39" i="64"/>
  <c r="O39" i="64" s="1"/>
  <c r="N40" i="64"/>
  <c r="O40" i="64" s="1"/>
  <c r="N41" i="64"/>
  <c r="O41" i="64" s="1"/>
  <c r="N42" i="64"/>
  <c r="O42" i="64" s="1"/>
  <c r="N43" i="64"/>
  <c r="O43" i="64" s="1"/>
  <c r="N44" i="64"/>
  <c r="O44" i="64" s="1"/>
  <c r="N45" i="64"/>
  <c r="O45" i="64" s="1"/>
  <c r="N46" i="64"/>
  <c r="O46" i="64" s="1"/>
  <c r="N47" i="64"/>
  <c r="O47" i="64" s="1"/>
  <c r="N48" i="64"/>
  <c r="O48" i="64" s="1"/>
  <c r="N49" i="64"/>
  <c r="O49" i="64" s="1"/>
  <c r="N50" i="64"/>
  <c r="O50" i="64" s="1"/>
  <c r="N51" i="64"/>
  <c r="O51" i="64" s="1"/>
  <c r="N52" i="64"/>
  <c r="O52" i="64" s="1"/>
  <c r="N53" i="64"/>
  <c r="O53" i="64" s="1"/>
  <c r="N54" i="64"/>
  <c r="O54" i="64" s="1"/>
  <c r="N55" i="64"/>
  <c r="O55" i="64" s="1"/>
  <c r="N56" i="64"/>
  <c r="O56" i="64" s="1"/>
  <c r="N57" i="64"/>
  <c r="O57" i="64" s="1"/>
  <c r="N58" i="64"/>
  <c r="O58" i="64" s="1"/>
  <c r="N59" i="64"/>
  <c r="O59" i="64" s="1"/>
  <c r="N60" i="64"/>
  <c r="O60" i="64" s="1"/>
  <c r="N61" i="64"/>
  <c r="O61" i="64" s="1"/>
  <c r="N62" i="64"/>
  <c r="O62" i="64" s="1"/>
  <c r="N63" i="64"/>
  <c r="O63" i="64" s="1"/>
  <c r="N64" i="64"/>
  <c r="O64" i="64" s="1"/>
  <c r="N65" i="64"/>
  <c r="O65" i="64" s="1"/>
  <c r="N66" i="64"/>
  <c r="O66" i="64" s="1"/>
  <c r="N67" i="64"/>
  <c r="O67" i="64" s="1"/>
  <c r="N68" i="64"/>
  <c r="O68" i="64" s="1"/>
  <c r="N69" i="64"/>
  <c r="O69" i="64" s="1"/>
  <c r="N70" i="64"/>
  <c r="O70" i="64" s="1"/>
  <c r="N71" i="64"/>
  <c r="O71" i="64" s="1"/>
  <c r="N72" i="64"/>
  <c r="O72" i="64" s="1"/>
  <c r="N73" i="64"/>
  <c r="O73" i="64" s="1"/>
  <c r="N74" i="64"/>
  <c r="O74" i="64" s="1"/>
  <c r="N75" i="64"/>
  <c r="O75" i="64" s="1"/>
  <c r="N76" i="64"/>
  <c r="O76" i="64" s="1"/>
  <c r="N77" i="64"/>
  <c r="O77" i="64" s="1"/>
  <c r="N78" i="64"/>
  <c r="O78" i="64" s="1"/>
  <c r="N79" i="64"/>
  <c r="O79" i="64" s="1"/>
  <c r="N80" i="64"/>
  <c r="O80" i="64" s="1"/>
  <c r="N81" i="64"/>
  <c r="O81" i="64" s="1"/>
  <c r="N82" i="64"/>
  <c r="O82" i="64" s="1"/>
  <c r="N83" i="64"/>
  <c r="O83" i="64" s="1"/>
  <c r="N84" i="64"/>
  <c r="O84" i="64" s="1"/>
  <c r="N85" i="64"/>
  <c r="O85" i="64" s="1"/>
  <c r="N86" i="64"/>
  <c r="O86" i="64" s="1"/>
  <c r="N87" i="64"/>
  <c r="O87" i="64" s="1"/>
  <c r="N88" i="64"/>
  <c r="O88" i="64" s="1"/>
  <c r="N89" i="64"/>
  <c r="O89" i="64" s="1"/>
  <c r="N90" i="64"/>
  <c r="O90" i="64" s="1"/>
  <c r="N91" i="64"/>
  <c r="O91" i="64" s="1"/>
  <c r="N3" i="64"/>
  <c r="O3" i="64" s="1"/>
  <c r="N95" i="64"/>
  <c r="O95" i="64" s="1"/>
  <c r="N93" i="64"/>
  <c r="O93" i="64" s="1"/>
  <c r="N94" i="64"/>
  <c r="O94" i="64" s="1"/>
  <c r="N92" i="64"/>
  <c r="O92" i="64" s="1"/>
  <c r="N97" i="63"/>
  <c r="O97" i="63" s="1"/>
  <c r="N4" i="63"/>
  <c r="O4" i="63" s="1"/>
  <c r="N5" i="63"/>
  <c r="O5" i="63" s="1"/>
  <c r="N6" i="63"/>
  <c r="O6" i="63" s="1"/>
  <c r="N7" i="63"/>
  <c r="O7" i="63" s="1"/>
  <c r="N8" i="63"/>
  <c r="O8" i="63" s="1"/>
  <c r="N9" i="63"/>
  <c r="O9" i="63" s="1"/>
  <c r="N10" i="63"/>
  <c r="O10" i="63" s="1"/>
  <c r="N11" i="63"/>
  <c r="O11" i="63" s="1"/>
  <c r="N12" i="63"/>
  <c r="O12" i="63" s="1"/>
  <c r="N13" i="63"/>
  <c r="O13" i="63" s="1"/>
  <c r="N14" i="63"/>
  <c r="O14" i="63" s="1"/>
  <c r="N15" i="63"/>
  <c r="O15" i="63" s="1"/>
  <c r="N16" i="63"/>
  <c r="O16" i="63" s="1"/>
  <c r="N17" i="63"/>
  <c r="O17" i="63" s="1"/>
  <c r="N18" i="63"/>
  <c r="O18" i="63" s="1"/>
  <c r="N19" i="63"/>
  <c r="O19" i="63" s="1"/>
  <c r="N20" i="63"/>
  <c r="O20" i="63" s="1"/>
  <c r="N21" i="63"/>
  <c r="O21" i="63" s="1"/>
  <c r="N22" i="63"/>
  <c r="O22" i="63" s="1"/>
  <c r="N23" i="63"/>
  <c r="O23" i="63" s="1"/>
  <c r="N24" i="63"/>
  <c r="O24" i="63" s="1"/>
  <c r="N25" i="63"/>
  <c r="O25" i="63" s="1"/>
  <c r="N26" i="63"/>
  <c r="O26" i="63" s="1"/>
  <c r="N27" i="63"/>
  <c r="O27" i="63" s="1"/>
  <c r="N28" i="63"/>
  <c r="O28" i="63" s="1"/>
  <c r="N29" i="63"/>
  <c r="O29" i="63" s="1"/>
  <c r="N30" i="63"/>
  <c r="O30" i="63" s="1"/>
  <c r="N31" i="63"/>
  <c r="O31" i="63" s="1"/>
  <c r="N32" i="63"/>
  <c r="O32" i="63" s="1"/>
  <c r="N33" i="63"/>
  <c r="O33" i="63" s="1"/>
  <c r="N34" i="63"/>
  <c r="O34" i="63" s="1"/>
  <c r="N35" i="63"/>
  <c r="O35" i="63" s="1"/>
  <c r="N36" i="63"/>
  <c r="O36" i="63" s="1"/>
  <c r="N37" i="63"/>
  <c r="O37" i="63" s="1"/>
  <c r="N38" i="63"/>
  <c r="O38" i="63" s="1"/>
  <c r="N39" i="63"/>
  <c r="O39" i="63" s="1"/>
  <c r="N40" i="63"/>
  <c r="O40" i="63" s="1"/>
  <c r="N41" i="63"/>
  <c r="O41" i="63" s="1"/>
  <c r="N42" i="63"/>
  <c r="O42" i="63" s="1"/>
  <c r="N43" i="63"/>
  <c r="O43" i="63" s="1"/>
  <c r="N44" i="63"/>
  <c r="O44" i="63" s="1"/>
  <c r="N45" i="63"/>
  <c r="O45" i="63" s="1"/>
  <c r="N46" i="63"/>
  <c r="O46" i="63" s="1"/>
  <c r="N47" i="63"/>
  <c r="O47" i="63" s="1"/>
  <c r="N48" i="63"/>
  <c r="O48" i="63" s="1"/>
  <c r="N49" i="63"/>
  <c r="O49" i="63" s="1"/>
  <c r="N50" i="63"/>
  <c r="O50" i="63" s="1"/>
  <c r="N51" i="63"/>
  <c r="O51" i="63" s="1"/>
  <c r="N52" i="63"/>
  <c r="O52" i="63" s="1"/>
  <c r="N53" i="63"/>
  <c r="O53" i="63" s="1"/>
  <c r="N54" i="63"/>
  <c r="O54" i="63" s="1"/>
  <c r="N55" i="63"/>
  <c r="O55" i="63" s="1"/>
  <c r="N56" i="63"/>
  <c r="O56" i="63" s="1"/>
  <c r="N57" i="63"/>
  <c r="O57" i="63" s="1"/>
  <c r="N58" i="63"/>
  <c r="O58" i="63" s="1"/>
  <c r="N59" i="63"/>
  <c r="O59" i="63" s="1"/>
  <c r="N60" i="63"/>
  <c r="O60" i="63" s="1"/>
  <c r="N61" i="63"/>
  <c r="O61" i="63" s="1"/>
  <c r="N62" i="63"/>
  <c r="O62" i="63" s="1"/>
  <c r="N63" i="63"/>
  <c r="O63" i="63" s="1"/>
  <c r="N64" i="63"/>
  <c r="O64" i="63" s="1"/>
  <c r="N65" i="63"/>
  <c r="O65" i="63" s="1"/>
  <c r="N66" i="63"/>
  <c r="O66" i="63" s="1"/>
  <c r="N67" i="63"/>
  <c r="O67" i="63" s="1"/>
  <c r="N68" i="63"/>
  <c r="O68" i="63" s="1"/>
  <c r="N69" i="63"/>
  <c r="O69" i="63" s="1"/>
  <c r="N70" i="63"/>
  <c r="O70" i="63" s="1"/>
  <c r="N71" i="63"/>
  <c r="O71" i="63" s="1"/>
  <c r="N72" i="63"/>
  <c r="O72" i="63" s="1"/>
  <c r="N73" i="63"/>
  <c r="O73" i="63" s="1"/>
  <c r="N74" i="63"/>
  <c r="O74" i="63" s="1"/>
  <c r="N75" i="63"/>
  <c r="O75" i="63" s="1"/>
  <c r="N76" i="63"/>
  <c r="O76" i="63" s="1"/>
  <c r="N77" i="63"/>
  <c r="O77" i="63" s="1"/>
  <c r="N78" i="63"/>
  <c r="O78" i="63" s="1"/>
  <c r="N79" i="63"/>
  <c r="O79" i="63" s="1"/>
  <c r="N80" i="63"/>
  <c r="O80" i="63" s="1"/>
  <c r="N81" i="63"/>
  <c r="O81" i="63" s="1"/>
  <c r="N82" i="63"/>
  <c r="O82" i="63" s="1"/>
  <c r="N83" i="63"/>
  <c r="O83" i="63" s="1"/>
  <c r="N84" i="63"/>
  <c r="O84" i="63" s="1"/>
  <c r="N85" i="63"/>
  <c r="O85" i="63" s="1"/>
  <c r="N86" i="63"/>
  <c r="O86" i="63" s="1"/>
  <c r="N87" i="63"/>
  <c r="O87" i="63" s="1"/>
  <c r="N88" i="63"/>
  <c r="O88" i="63" s="1"/>
  <c r="N89" i="63"/>
  <c r="O89" i="63" s="1"/>
  <c r="N90" i="63"/>
  <c r="O90" i="63" s="1"/>
  <c r="N91" i="63"/>
  <c r="O91" i="63" s="1"/>
  <c r="N96" i="63"/>
  <c r="O96" i="63" s="1"/>
  <c r="N3" i="63"/>
  <c r="O3" i="63" s="1"/>
  <c r="N95" i="63"/>
  <c r="O95" i="63" s="1"/>
  <c r="N94" i="63"/>
  <c r="O94" i="63" s="1"/>
  <c r="N93" i="63"/>
  <c r="O93" i="63" s="1"/>
  <c r="N92" i="63"/>
  <c r="O92" i="63" s="1"/>
  <c r="AZ98" i="61"/>
  <c r="AX98" i="64"/>
  <c r="AX98" i="62"/>
  <c r="AX98" i="63"/>
  <c r="E98" i="61"/>
  <c r="AX98" i="65"/>
  <c r="AF98" i="64"/>
  <c r="AH98" i="61"/>
  <c r="AF98" i="62"/>
  <c r="AF98" i="65"/>
  <c r="F98" i="61"/>
  <c r="AF98" i="63"/>
  <c r="N96" i="61"/>
  <c r="O96" i="61" s="1"/>
  <c r="N3" i="61"/>
  <c r="O3" i="61" s="1"/>
  <c r="N95" i="61"/>
  <c r="O95" i="61" s="1"/>
  <c r="N93" i="61"/>
  <c r="O93" i="61" s="1"/>
  <c r="N92" i="61"/>
  <c r="O92" i="61" s="1"/>
  <c r="N94" i="61"/>
  <c r="O94" i="61" s="1"/>
  <c r="N97" i="61"/>
  <c r="O97" i="61" s="1"/>
  <c r="N67" i="61"/>
  <c r="O67" i="61" s="1"/>
  <c r="N51" i="61"/>
  <c r="O51" i="61" s="1"/>
  <c r="N41" i="61"/>
  <c r="O41" i="61" s="1"/>
  <c r="N5" i="61"/>
  <c r="O5" i="61" s="1"/>
  <c r="N26" i="61"/>
  <c r="O26" i="61" s="1"/>
  <c r="N73" i="61"/>
  <c r="O73" i="61" s="1"/>
  <c r="N32" i="61"/>
  <c r="O32" i="61" s="1"/>
  <c r="N6" i="61"/>
  <c r="O6" i="61" s="1"/>
  <c r="N55" i="61"/>
  <c r="O55" i="61" s="1"/>
  <c r="N52" i="61"/>
  <c r="O52" i="61" s="1"/>
  <c r="N11" i="61"/>
  <c r="O11" i="61" s="1"/>
  <c r="N57" i="61"/>
  <c r="O57" i="61" s="1"/>
  <c r="N50" i="61"/>
  <c r="O50" i="61" s="1"/>
  <c r="N75" i="61"/>
  <c r="O75" i="61" s="1"/>
  <c r="N44" i="61"/>
  <c r="O44" i="61" s="1"/>
  <c r="N4" i="61"/>
  <c r="O4" i="61" s="1"/>
  <c r="N10" i="61"/>
  <c r="O10" i="61" s="1"/>
  <c r="N59" i="61"/>
  <c r="O59" i="61" s="1"/>
  <c r="N35" i="61"/>
  <c r="O35" i="61" s="1"/>
  <c r="N64" i="61"/>
  <c r="O64" i="61" s="1"/>
  <c r="N21" i="61"/>
  <c r="O21" i="61" s="1"/>
  <c r="N85" i="61"/>
  <c r="O85" i="61" s="1"/>
  <c r="N30" i="61"/>
  <c r="O30" i="61" s="1"/>
  <c r="N89" i="61"/>
  <c r="O89" i="61" s="1"/>
  <c r="N13" i="61"/>
  <c r="O13" i="61" s="1"/>
  <c r="N25" i="61"/>
  <c r="O25" i="61" s="1"/>
  <c r="N78" i="61"/>
  <c r="O78" i="61" s="1"/>
  <c r="N15" i="61"/>
  <c r="O15" i="61" s="1"/>
  <c r="N47" i="61"/>
  <c r="O47" i="61" s="1"/>
  <c r="N20" i="61"/>
  <c r="O20" i="61" s="1"/>
  <c r="N36" i="61"/>
  <c r="O36" i="61" s="1"/>
  <c r="N17" i="61"/>
  <c r="O17" i="61" s="1"/>
  <c r="N43" i="61"/>
  <c r="O43" i="61" s="1"/>
  <c r="N71" i="61"/>
  <c r="O71" i="61" s="1"/>
  <c r="N66" i="61"/>
  <c r="O66" i="61" s="1"/>
  <c r="N65" i="61"/>
  <c r="O65" i="61" s="1"/>
  <c r="N40" i="61"/>
  <c r="O40" i="61" s="1"/>
  <c r="N76" i="61"/>
  <c r="O76" i="61" s="1"/>
  <c r="N88" i="61"/>
  <c r="O88" i="61" s="1"/>
  <c r="N16" i="61"/>
  <c r="O16" i="61" s="1"/>
  <c r="N84" i="61"/>
  <c r="O84" i="61" s="1"/>
  <c r="N8" i="61"/>
  <c r="O8" i="61" s="1"/>
  <c r="N9" i="61"/>
  <c r="O9" i="61" s="1"/>
  <c r="N24" i="61"/>
  <c r="O24" i="61" s="1"/>
  <c r="N60" i="61"/>
  <c r="O60" i="61" s="1"/>
  <c r="N29" i="61"/>
  <c r="O29" i="61" s="1"/>
  <c r="N18" i="61"/>
  <c r="O18" i="61" s="1"/>
  <c r="N22" i="61"/>
  <c r="O22" i="61" s="1"/>
  <c r="N38" i="61"/>
  <c r="O38" i="61" s="1"/>
  <c r="N87" i="61"/>
  <c r="O87" i="61" s="1"/>
  <c r="N14" i="61"/>
  <c r="O14" i="61" s="1"/>
  <c r="N19" i="61"/>
  <c r="O19" i="61" s="1"/>
  <c r="N39" i="61"/>
  <c r="O39" i="61" s="1"/>
  <c r="N77" i="61"/>
  <c r="O77" i="61" s="1"/>
  <c r="N62" i="61"/>
  <c r="O62" i="61" s="1"/>
  <c r="N79" i="61"/>
  <c r="O79" i="61" s="1"/>
  <c r="N74" i="61"/>
  <c r="O74" i="61" s="1"/>
  <c r="N49" i="61"/>
  <c r="O49" i="61" s="1"/>
  <c r="N68" i="61"/>
  <c r="O68" i="61" s="1"/>
  <c r="N27" i="61"/>
  <c r="O27" i="61" s="1"/>
  <c r="N58" i="61"/>
  <c r="O58" i="61" s="1"/>
  <c r="N56" i="61"/>
  <c r="O56" i="61" s="1"/>
  <c r="N33" i="61"/>
  <c r="O33" i="61" s="1"/>
  <c r="N46" i="61"/>
  <c r="O46" i="61" s="1"/>
  <c r="N54" i="61"/>
  <c r="O54" i="61" s="1"/>
  <c r="N80" i="61"/>
  <c r="O80" i="61" s="1"/>
  <c r="N23" i="61"/>
  <c r="O23" i="61" s="1"/>
  <c r="N70" i="61"/>
  <c r="O70" i="61" s="1"/>
  <c r="N63" i="61"/>
  <c r="O63" i="61" s="1"/>
  <c r="N48" i="61"/>
  <c r="O48" i="61" s="1"/>
  <c r="N37" i="61"/>
  <c r="O37" i="61" s="1"/>
  <c r="N7" i="61"/>
  <c r="O7" i="61" s="1"/>
  <c r="N31" i="61"/>
  <c r="O31" i="61" s="1"/>
  <c r="N61" i="61"/>
  <c r="O61" i="61" s="1"/>
  <c r="N86" i="61"/>
  <c r="O86" i="61" s="1"/>
  <c r="N83" i="61"/>
  <c r="O83" i="61" s="1"/>
  <c r="N28" i="61"/>
  <c r="O28" i="61" s="1"/>
  <c r="N45" i="61"/>
  <c r="O45" i="61" s="1"/>
  <c r="N69" i="61"/>
  <c r="O69" i="61" s="1"/>
  <c r="N82" i="61"/>
  <c r="O82" i="61" s="1"/>
  <c r="N81" i="61"/>
  <c r="O81" i="61" s="1"/>
  <c r="N72" i="61"/>
  <c r="O72" i="61" s="1"/>
  <c r="N34" i="61"/>
  <c r="O34" i="61" s="1"/>
  <c r="N12" i="61"/>
  <c r="O12" i="61" s="1"/>
  <c r="N53" i="61"/>
  <c r="O53" i="61" s="1"/>
  <c r="N42" i="61"/>
  <c r="O42" i="61" s="1"/>
  <c r="N90" i="61"/>
  <c r="O90" i="61" s="1"/>
  <c r="N91" i="61"/>
  <c r="O91" i="61" s="1"/>
  <c r="AN98" i="61"/>
  <c r="AL98" i="65"/>
  <c r="AL98" i="64"/>
  <c r="AL98" i="62"/>
  <c r="AL98" i="63"/>
  <c r="G98" i="61"/>
  <c r="N97" i="62"/>
  <c r="O97" i="62" s="1"/>
  <c r="N4" i="62"/>
  <c r="O4" i="62" s="1"/>
  <c r="N5" i="62"/>
  <c r="O5" i="62" s="1"/>
  <c r="N6" i="62"/>
  <c r="O6" i="62" s="1"/>
  <c r="N7" i="62"/>
  <c r="O7" i="62" s="1"/>
  <c r="N8" i="62"/>
  <c r="O8" i="62" s="1"/>
  <c r="N9" i="62"/>
  <c r="O9" i="62" s="1"/>
  <c r="N10" i="62"/>
  <c r="O10" i="62" s="1"/>
  <c r="N11" i="62"/>
  <c r="O11" i="62" s="1"/>
  <c r="N12" i="62"/>
  <c r="O12" i="62" s="1"/>
  <c r="N13" i="62"/>
  <c r="O13" i="62" s="1"/>
  <c r="N14" i="62"/>
  <c r="O14" i="62" s="1"/>
  <c r="N15" i="62"/>
  <c r="O15" i="62" s="1"/>
  <c r="N16" i="62"/>
  <c r="O16" i="62" s="1"/>
  <c r="N17" i="62"/>
  <c r="O17" i="62" s="1"/>
  <c r="N18" i="62"/>
  <c r="O18" i="62" s="1"/>
  <c r="N19" i="62"/>
  <c r="O19" i="62" s="1"/>
  <c r="N20" i="62"/>
  <c r="O20" i="62" s="1"/>
  <c r="N21" i="62"/>
  <c r="O21" i="62" s="1"/>
  <c r="N22" i="62"/>
  <c r="O22" i="62" s="1"/>
  <c r="N23" i="62"/>
  <c r="O23" i="62" s="1"/>
  <c r="N24" i="62"/>
  <c r="O24" i="62" s="1"/>
  <c r="N25" i="62"/>
  <c r="O25" i="62" s="1"/>
  <c r="N26" i="62"/>
  <c r="O26" i="62" s="1"/>
  <c r="N27" i="62"/>
  <c r="O27" i="62" s="1"/>
  <c r="N28" i="62"/>
  <c r="O28" i="62" s="1"/>
  <c r="N29" i="62"/>
  <c r="O29" i="62" s="1"/>
  <c r="N30" i="62"/>
  <c r="O30" i="62" s="1"/>
  <c r="N31" i="62"/>
  <c r="O31" i="62" s="1"/>
  <c r="N32" i="62"/>
  <c r="O32" i="62" s="1"/>
  <c r="N33" i="62"/>
  <c r="O33" i="62" s="1"/>
  <c r="N34" i="62"/>
  <c r="O34" i="62" s="1"/>
  <c r="N35" i="62"/>
  <c r="O35" i="62" s="1"/>
  <c r="N36" i="62"/>
  <c r="O36" i="62" s="1"/>
  <c r="N37" i="62"/>
  <c r="O37" i="62" s="1"/>
  <c r="N38" i="62"/>
  <c r="O38" i="62" s="1"/>
  <c r="N39" i="62"/>
  <c r="O39" i="62" s="1"/>
  <c r="N40" i="62"/>
  <c r="O40" i="62" s="1"/>
  <c r="N41" i="62"/>
  <c r="O41" i="62" s="1"/>
  <c r="N42" i="62"/>
  <c r="O42" i="62" s="1"/>
  <c r="N43" i="62"/>
  <c r="O43" i="62" s="1"/>
  <c r="N44" i="62"/>
  <c r="O44" i="62" s="1"/>
  <c r="N45" i="62"/>
  <c r="O45" i="62" s="1"/>
  <c r="N46" i="62"/>
  <c r="O46" i="62" s="1"/>
  <c r="N47" i="62"/>
  <c r="O47" i="62" s="1"/>
  <c r="N48" i="62"/>
  <c r="O48" i="62" s="1"/>
  <c r="N49" i="62"/>
  <c r="O49" i="62" s="1"/>
  <c r="N50" i="62"/>
  <c r="O50" i="62" s="1"/>
  <c r="N51" i="62"/>
  <c r="O51" i="62" s="1"/>
  <c r="N52" i="62"/>
  <c r="O52" i="62" s="1"/>
  <c r="N53" i="62"/>
  <c r="O53" i="62" s="1"/>
  <c r="N54" i="62"/>
  <c r="O54" i="62" s="1"/>
  <c r="N55" i="62"/>
  <c r="O55" i="62" s="1"/>
  <c r="N56" i="62"/>
  <c r="O56" i="62" s="1"/>
  <c r="N57" i="62"/>
  <c r="O57" i="62" s="1"/>
  <c r="N58" i="62"/>
  <c r="O58" i="62" s="1"/>
  <c r="N59" i="62"/>
  <c r="O59" i="62" s="1"/>
  <c r="N60" i="62"/>
  <c r="O60" i="62" s="1"/>
  <c r="N61" i="62"/>
  <c r="O61" i="62" s="1"/>
  <c r="N62" i="62"/>
  <c r="O62" i="62" s="1"/>
  <c r="N63" i="62"/>
  <c r="O63" i="62" s="1"/>
  <c r="N64" i="62"/>
  <c r="O64" i="62" s="1"/>
  <c r="N65" i="62"/>
  <c r="O65" i="62" s="1"/>
  <c r="N66" i="62"/>
  <c r="O66" i="62" s="1"/>
  <c r="N67" i="62"/>
  <c r="O67" i="62" s="1"/>
  <c r="N68" i="62"/>
  <c r="O68" i="62" s="1"/>
  <c r="N69" i="62"/>
  <c r="O69" i="62" s="1"/>
  <c r="N70" i="62"/>
  <c r="O70" i="62" s="1"/>
  <c r="N71" i="62"/>
  <c r="O71" i="62" s="1"/>
  <c r="N72" i="62"/>
  <c r="O72" i="62" s="1"/>
  <c r="N73" i="62"/>
  <c r="O73" i="62" s="1"/>
  <c r="N74" i="62"/>
  <c r="O74" i="62" s="1"/>
  <c r="N75" i="62"/>
  <c r="O75" i="62" s="1"/>
  <c r="N76" i="62"/>
  <c r="O76" i="62" s="1"/>
  <c r="N77" i="62"/>
  <c r="O77" i="62" s="1"/>
  <c r="N78" i="62"/>
  <c r="O78" i="62" s="1"/>
  <c r="N79" i="62"/>
  <c r="O79" i="62" s="1"/>
  <c r="N80" i="62"/>
  <c r="O80" i="62" s="1"/>
  <c r="N81" i="62"/>
  <c r="O81" i="62" s="1"/>
  <c r="N82" i="62"/>
  <c r="O82" i="62" s="1"/>
  <c r="N83" i="62"/>
  <c r="O83" i="62" s="1"/>
  <c r="N84" i="62"/>
  <c r="O84" i="62" s="1"/>
  <c r="N85" i="62"/>
  <c r="O85" i="62" s="1"/>
  <c r="N86" i="62"/>
  <c r="O86" i="62" s="1"/>
  <c r="N87" i="62"/>
  <c r="O87" i="62" s="1"/>
  <c r="N88" i="62"/>
  <c r="O88" i="62" s="1"/>
  <c r="N89" i="62"/>
  <c r="O89" i="62" s="1"/>
  <c r="N90" i="62"/>
  <c r="O90" i="62" s="1"/>
  <c r="N91" i="62"/>
  <c r="O91" i="62" s="1"/>
  <c r="AB98" i="61"/>
  <c r="Z98" i="65"/>
  <c r="D98" i="61"/>
  <c r="Z98" i="63"/>
  <c r="Z98" i="62"/>
  <c r="Z98" i="64"/>
  <c r="N96" i="62"/>
  <c r="O96" i="62" s="1"/>
  <c r="N3" i="62"/>
  <c r="O3" i="62" s="1"/>
  <c r="N93" i="62"/>
  <c r="O93" i="62" s="1"/>
  <c r="N92" i="62"/>
  <c r="O92" i="62" s="1"/>
  <c r="N95" i="62"/>
  <c r="O95" i="62" s="1"/>
  <c r="N94" i="62"/>
  <c r="O94" i="62" s="1"/>
  <c r="AE98" i="64"/>
  <c r="AG98" i="64" s="1"/>
  <c r="AG98" i="61"/>
  <c r="AE98" i="63"/>
  <c r="AG98" i="63" s="1"/>
  <c r="AE98" i="62"/>
  <c r="AG98" i="62" s="1"/>
  <c r="AE98" i="65"/>
  <c r="AG98" i="65" s="1"/>
  <c r="AS98" i="61"/>
  <c r="AQ98" i="64"/>
  <c r="AS98" i="64" s="1"/>
  <c r="AQ98" i="62"/>
  <c r="AS98" i="62" s="1"/>
  <c r="AQ98" i="65"/>
  <c r="AS98" i="65" s="1"/>
  <c r="AQ98" i="63"/>
  <c r="AS98" i="63" s="1"/>
  <c r="S98" i="64"/>
  <c r="U98" i="64" s="1"/>
  <c r="S98" i="62"/>
  <c r="U98" i="62" s="1"/>
  <c r="S98" i="65"/>
  <c r="U98" i="65" s="1"/>
  <c r="U98" i="61"/>
  <c r="S98" i="63"/>
  <c r="U98" i="63" s="1"/>
  <c r="AR98" i="64"/>
  <c r="AR98" i="63"/>
  <c r="AR98" i="62"/>
  <c r="H98" i="61"/>
  <c r="AR98" i="65"/>
  <c r="AT98" i="61"/>
  <c r="T98" i="64"/>
  <c r="V98" i="61"/>
  <c r="C98" i="61"/>
  <c r="T98" i="63"/>
  <c r="T98" i="65"/>
  <c r="T98" i="62"/>
  <c r="AA98" i="61"/>
  <c r="Y98" i="62"/>
  <c r="AA98" i="62" s="1"/>
  <c r="Y98" i="65"/>
  <c r="AA98" i="65" s="1"/>
  <c r="Y98" i="64"/>
  <c r="AA98" i="64" s="1"/>
  <c r="Y98" i="63"/>
  <c r="AA98" i="63" s="1"/>
  <c r="AW98" i="65"/>
  <c r="AY98" i="65" s="1"/>
  <c r="AY98" i="61"/>
  <c r="AW98" i="63"/>
  <c r="AY98" i="63" s="1"/>
  <c r="AW98" i="64"/>
  <c r="AY98" i="64" s="1"/>
  <c r="AW98" i="62"/>
  <c r="AY98" i="62" s="1"/>
  <c r="AK98" i="64"/>
  <c r="AM98" i="64" s="1"/>
  <c r="AK98" i="62"/>
  <c r="AM98" i="62" s="1"/>
  <c r="AK98" i="65"/>
  <c r="AM98" i="65" s="1"/>
  <c r="AM98" i="61"/>
  <c r="AK98" i="63"/>
  <c r="AM98" i="63" s="1"/>
  <c r="AT98" i="65" l="1"/>
  <c r="H98" i="65"/>
  <c r="V98" i="65"/>
  <c r="C98" i="65"/>
  <c r="AN98" i="65"/>
  <c r="G98" i="65"/>
  <c r="AH98" i="65"/>
  <c r="F98" i="65"/>
  <c r="AB98" i="65"/>
  <c r="D98" i="65"/>
  <c r="AZ98" i="65"/>
  <c r="E98" i="65"/>
  <c r="AB98" i="64"/>
  <c r="D98" i="64"/>
  <c r="V98" i="64"/>
  <c r="C98" i="64"/>
  <c r="AH98" i="64"/>
  <c r="F98" i="64"/>
  <c r="AT98" i="64"/>
  <c r="H98" i="64"/>
  <c r="AN98" i="64"/>
  <c r="G98" i="64"/>
  <c r="AZ98" i="64"/>
  <c r="E98" i="64"/>
  <c r="AT98" i="63"/>
  <c r="H98" i="63"/>
  <c r="AB98" i="63"/>
  <c r="D98" i="63"/>
  <c r="AH98" i="63"/>
  <c r="F98" i="63"/>
  <c r="AZ98" i="63"/>
  <c r="E98" i="63"/>
  <c r="AN98" i="63"/>
  <c r="G98" i="63"/>
  <c r="V98" i="63"/>
  <c r="C98" i="63"/>
  <c r="AH98" i="62"/>
  <c r="F98" i="62"/>
  <c r="B98" i="61"/>
  <c r="V98" i="62"/>
  <c r="C98" i="62"/>
  <c r="AT98" i="62"/>
  <c r="H98" i="62"/>
  <c r="AB98" i="62"/>
  <c r="D98" i="62"/>
  <c r="AN98" i="62"/>
  <c r="G98" i="62"/>
  <c r="AZ98" i="62"/>
  <c r="E98" i="62"/>
  <c r="B98" i="65" l="1"/>
  <c r="B98" i="64"/>
  <c r="B98" i="63"/>
  <c r="J98" i="63" s="1"/>
  <c r="L98" i="63" s="1"/>
  <c r="I98" i="63"/>
  <c r="J98" i="61"/>
  <c r="L98" i="61" s="1"/>
  <c r="I98" i="61"/>
  <c r="B98" i="62"/>
  <c r="J98" i="65" l="1"/>
  <c r="L98" i="65" s="1"/>
  <c r="I98" i="65"/>
  <c r="I98" i="64"/>
  <c r="J98" i="64"/>
  <c r="L98" i="64" s="1"/>
  <c r="I98" i="62"/>
  <c r="J98" i="62"/>
  <c r="L98" i="62" s="1"/>
  <c r="J98" i="69" l="1"/>
  <c r="I98" i="67" s="1"/>
</calcChain>
</file>

<file path=xl/sharedStrings.xml><?xml version="1.0" encoding="utf-8"?>
<sst xmlns="http://schemas.openxmlformats.org/spreadsheetml/2006/main" count="2984" uniqueCount="516">
  <si>
    <t>States:</t>
  </si>
  <si>
    <t>Design:</t>
  </si>
  <si>
    <t>Cohort model</t>
  </si>
  <si>
    <t>Healthy</t>
  </si>
  <si>
    <t>Myocardial Infarction Chronic</t>
  </si>
  <si>
    <t>Myocardial Infarction Onset</t>
  </si>
  <si>
    <t>Stroke Onset</t>
  </si>
  <si>
    <t>Stroke Chronic</t>
  </si>
  <si>
    <t>Cancer Onset</t>
  </si>
  <si>
    <t>Cancer Chronic</t>
  </si>
  <si>
    <t>Diabetes Onset</t>
  </si>
  <si>
    <t>Diabetes Chronic</t>
  </si>
  <si>
    <t>Dead</t>
  </si>
  <si>
    <t>Outcomes:</t>
  </si>
  <si>
    <t>Change in Life Expectancy</t>
  </si>
  <si>
    <t>Change in Years of Life Lost</t>
  </si>
  <si>
    <t>Change in Disability Adjusted Living Years</t>
  </si>
  <si>
    <t>Change in Survival Rates</t>
  </si>
  <si>
    <t>Change in Prevalence in Later Years</t>
  </si>
  <si>
    <t>Population:</t>
  </si>
  <si>
    <t>Males and Females aged 18+ Years</t>
  </si>
  <si>
    <t>Boundary:</t>
  </si>
  <si>
    <t>Dead or 100 Years Old</t>
  </si>
  <si>
    <t>Number:</t>
  </si>
  <si>
    <t>Baseline</t>
  </si>
  <si>
    <t>Transition</t>
  </si>
  <si>
    <t>Healthy =&gt; MI Onset</t>
  </si>
  <si>
    <t>Description</t>
  </si>
  <si>
    <t>Probability of Moving from Healthy to MI Onset</t>
  </si>
  <si>
    <t>Healthy =&gt; Stroke Onset</t>
  </si>
  <si>
    <t>Healthy =&gt; Cancer Onset</t>
  </si>
  <si>
    <t>Healthy =&gt; Diabetes Onset</t>
  </si>
  <si>
    <t>Healthy =&gt; Dead</t>
  </si>
  <si>
    <t>MI Onset =&gt; Dead</t>
  </si>
  <si>
    <t>Stroke Onset =&gt; Dead</t>
  </si>
  <si>
    <t>Cancer Onset =&gt; Dead</t>
  </si>
  <si>
    <t>Diabetes Onset =&gt; Dead</t>
  </si>
  <si>
    <t>MI Chronic =&gt; Dead</t>
  </si>
  <si>
    <t>Stroke Chronic =&gt; Dead</t>
  </si>
  <si>
    <t>Cancer Chronic =&gt; Dead</t>
  </si>
  <si>
    <t>Diabetes Chronic =&gt; Dead</t>
  </si>
  <si>
    <t>Data Source</t>
  </si>
  <si>
    <t>Parameter Description</t>
  </si>
  <si>
    <t>ONS All Cause Mortality by Age &amp; Gender</t>
  </si>
  <si>
    <t>Males</t>
  </si>
  <si>
    <t>Inactive</t>
  </si>
  <si>
    <t>Slightly Active</t>
  </si>
  <si>
    <t>Somewhat Active</t>
  </si>
  <si>
    <t>Active</t>
  </si>
  <si>
    <t>Highly Active</t>
  </si>
  <si>
    <t>Gender specific cancers</t>
  </si>
  <si>
    <t>Menopause related incidence/age</t>
  </si>
  <si>
    <t>Often dichotomous risks, so assume a linear relationship</t>
  </si>
  <si>
    <t>Issues</t>
  </si>
  <si>
    <t>ONS Cancer register</t>
  </si>
  <si>
    <t>All</t>
  </si>
  <si>
    <t>Counterfactual One</t>
  </si>
  <si>
    <t>Cycle</t>
  </si>
  <si>
    <t>Age</t>
  </si>
  <si>
    <t>Females</t>
  </si>
  <si>
    <t>Aggregate</t>
  </si>
  <si>
    <t>Combined probability of leaving well state</t>
  </si>
  <si>
    <t>Probability of remaining in well state</t>
  </si>
  <si>
    <t>Incidence rates by age, gender</t>
  </si>
  <si>
    <t>UCHE Data</t>
  </si>
  <si>
    <t>?</t>
  </si>
  <si>
    <t>All Cause Mortality</t>
  </si>
  <si>
    <t>Case Fatality Rates</t>
  </si>
  <si>
    <t>Disease Mortality Rate</t>
  </si>
  <si>
    <t>Combined</t>
  </si>
  <si>
    <t>Back to Contents</t>
  </si>
  <si>
    <r>
      <t>Table 1   Death rates by age and sex, 2003, 2012 and 2013 registrations</t>
    </r>
    <r>
      <rPr>
        <b/>
        <vertAlign val="superscript"/>
        <sz val="10"/>
        <rFont val="Arial"/>
        <family val="2"/>
      </rPr>
      <t>3</t>
    </r>
  </si>
  <si>
    <t>England and Wales</t>
  </si>
  <si>
    <t>Age group</t>
  </si>
  <si>
    <t>Percentage change 2003–2013</t>
  </si>
  <si>
    <r>
      <t>Age-standardised mortality rate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>,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all ages, all causes, per million population</t>
    </r>
  </si>
  <si>
    <t>Age-specific mortality rates per 1,000 population</t>
  </si>
  <si>
    <r>
      <t xml:space="preserve">Under 1 </t>
    </r>
    <r>
      <rPr>
        <vertAlign val="superscript"/>
        <sz val="10"/>
        <rFont val="Arial"/>
        <family val="2"/>
      </rPr>
      <t>2</t>
    </r>
  </si>
  <si>
    <t>1–4</t>
  </si>
  <si>
    <t>5–9</t>
  </si>
  <si>
    <t>10–14</t>
  </si>
  <si>
    <t>15–19</t>
  </si>
  <si>
    <t>20–24</t>
  </si>
  <si>
    <t>25–29</t>
  </si>
  <si>
    <t>30–34</t>
  </si>
  <si>
    <t>35–39</t>
  </si>
  <si>
    <t>40–44</t>
  </si>
  <si>
    <t>45–49</t>
  </si>
  <si>
    <t>50–54</t>
  </si>
  <si>
    <t>55–59</t>
  </si>
  <si>
    <t>60–64</t>
  </si>
  <si>
    <t>65–69</t>
  </si>
  <si>
    <t>70–74</t>
  </si>
  <si>
    <t>75–79</t>
  </si>
  <si>
    <t>80–84</t>
  </si>
  <si>
    <t>85-89</t>
  </si>
  <si>
    <t>90 and over</t>
  </si>
  <si>
    <t>1 These rates are standardised to the 2013 European Standard Population, expressed per million population; they allow comparisons between populations with different age structures, including between males and females and over time.</t>
  </si>
  <si>
    <t>2  Deaths per 1,000 live births.</t>
  </si>
  <si>
    <t>3  Death figures are based on deaths registered rather than deaths occurring in a calendar year. For information on registration delays for a range of causes, see:
www.ons.gov.uk/ons/guide-method/user-guidance/health-and-life-events/impact-of-registration-delays-on-mortality-statistics/index.html</t>
  </si>
  <si>
    <t>Source: Office for National Statistics (ONS)</t>
  </si>
  <si>
    <t>Case fatalities appear in following years death state</t>
  </si>
  <si>
    <t>Input population</t>
  </si>
  <si>
    <t>Number of people in the cohort, even gender split at present</t>
  </si>
  <si>
    <t xml:space="preserve">Incidence rates by age, gender, for bowel+colon+breast (+womb?); bowel includes C18-C20 including colon, rectum and rectosigmoid junction; breast includes invasive and in situ breast cancer; </t>
  </si>
  <si>
    <t>Male</t>
  </si>
  <si>
    <t>Female</t>
  </si>
  <si>
    <t>Total</t>
  </si>
  <si>
    <t>Lower 95%CI</t>
  </si>
  <si>
    <t>Higher</t>
  </si>
  <si>
    <t>95%CI</t>
  </si>
  <si>
    <t>Age (yr)</t>
  </si>
  <si>
    <t>N</t>
  </si>
  <si>
    <t>Rate</t>
  </si>
  <si>
    <t>0-14</t>
  </si>
  <si>
    <t>15-24</t>
  </si>
  <si>
    <t>25-34</t>
  </si>
  <si>
    <t>35-44</t>
  </si>
  <si>
    <t>&lt;45</t>
  </si>
  <si>
    <t>45-54</t>
  </si>
  <si>
    <t>55-64</t>
  </si>
  <si>
    <t>65-74</t>
  </si>
  <si>
    <t>75-84</t>
  </si>
  <si>
    <t>85+</t>
  </si>
  <si>
    <t>Bamford et al (1988) A prospective study of acute cerebrovascular disease in the community: the Oxfordshire Community Stroke Project 1981-86 1. Methodology, demography and incident cases of first-ever stroke.  Journal of Neurology, Neurosurgery and Psychiatry, 51, 1373-1380.</t>
  </si>
  <si>
    <t>England</t>
  </si>
  <si>
    <t>Wales</t>
  </si>
  <si>
    <t xml:space="preserve"> 0-4</t>
  </si>
  <si>
    <t xml:space="preserve"> 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</si>
  <si>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</si>
  <si>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</si>
  <si>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</si>
  <si>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</si>
  <si>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</si>
  <si>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</si>
  <si>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</si>
  <si>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</si>
  <si>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</si>
  <si>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</si>
  <si>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</si>
  <si>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</si>
  <si>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</si>
  <si>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</si>
  <si>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</si>
  <si>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90+</t>
  </si>
  <si>
    <t>Overall</t>
  </si>
  <si>
    <t>Men</t>
  </si>
  <si>
    <t>0–29</t>
  </si>
  <si>
    <t>85–89</t>
  </si>
  <si>
    <t>Women</t>
  </si>
  <si>
    <t>All ages</t>
  </si>
  <si>
    <t>Sex</t>
  </si>
  <si>
    <t>First AMI</t>
  </si>
  <si>
    <t>Hospital Admissions</t>
  </si>
  <si>
    <t>Sudden Deaths</t>
  </si>
  <si>
    <t>Total first AMI's</t>
  </si>
  <si>
    <t>Incidence Rate per 100,000</t>
  </si>
  <si>
    <t>Smolina 2012 paper, data from 2010</t>
  </si>
  <si>
    <t>Incidence</t>
  </si>
  <si>
    <t>Prevalence comes from Heart Stats 2013 figures</t>
  </si>
  <si>
    <t>Case Fatality from Smolina</t>
  </si>
  <si>
    <t>From Cancer Research</t>
  </si>
  <si>
    <t xml:space="preserve">Incidence of C50 </t>
  </si>
  <si>
    <t>Breast Cancer (C50): 2009-2011</t>
  </si>
  <si>
    <t>Average Number of New Cases Per Year and Age-Specific Incidence Rates per 100,000 Population, Females, UK</t>
  </si>
  <si>
    <t>Age Range</t>
  </si>
  <si>
    <t>Female Cases</t>
  </si>
  <si>
    <t>Female Rates</t>
  </si>
  <si>
    <t>0 to 04</t>
  </si>
  <si>
    <t>05 to 09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</si>
  <si>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</si>
  <si>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</si>
  <si>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</si>
  <si>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</si>
  <si>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</si>
  <si>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</si>
  <si>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</si>
  <si>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</si>
  <si>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</si>
  <si>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</si>
  <si>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</si>
  <si>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</si>
  <si>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</si>
  <si>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</si>
  <si>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</si>
  <si>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All Ages</t>
  </si>
  <si>
    <t>But this is UK, so I have gone with the English figures from the ONS</t>
  </si>
  <si>
    <t>u</t>
  </si>
  <si>
    <t>C50</t>
  </si>
  <si>
    <t>Under 1</t>
  </si>
  <si>
    <t>1-4</t>
  </si>
  <si>
    <t>5-9</t>
  </si>
  <si>
    <t>D05</t>
  </si>
  <si>
    <t>From ONS</t>
  </si>
  <si>
    <t>C18-C20</t>
  </si>
  <si>
    <t>Incidence from ONS</t>
  </si>
  <si>
    <t>C54-C55</t>
  </si>
  <si>
    <t>Prevalence from Heart Stats (England Only) (2014) but 2012 data</t>
  </si>
  <si>
    <t>And Mortality</t>
  </si>
  <si>
    <t>2010 data set</t>
  </si>
  <si>
    <t>Incidence comes from Stroke Stats which in turn is drawn from OxVASC</t>
  </si>
  <si>
    <t>Other sources are UK or limited to Scottish Borders</t>
  </si>
  <si>
    <t>Page 44</t>
  </si>
  <si>
    <t>Issues: Only based in Oxford locality in 2006, so some scaling issues may be present</t>
  </si>
  <si>
    <t>Combined ischaemic and haemorrhagic types</t>
  </si>
  <si>
    <t>Death Rates from Stroke Stats Table 1.4 so from 2006 for E&amp;W</t>
  </si>
  <si>
    <t>Case fatality from Rothwell 2004 &amp; 2005 OXVasc</t>
  </si>
  <si>
    <t>Survival Rates from ONS 2012</t>
  </si>
  <si>
    <t>Cancer</t>
  </si>
  <si>
    <t>Number of patients</t>
  </si>
  <si>
    <t>One-year survival</t>
  </si>
  <si>
    <t>Five-year survival</t>
  </si>
  <si>
    <t>%</t>
  </si>
  <si>
    <t>Breast</t>
  </si>
  <si>
    <t>Age-standardised</t>
  </si>
  <si>
    <t>Un-standardised</t>
  </si>
  <si>
    <r>
      <t>15</t>
    </r>
    <r>
      <rPr>
        <sz val="10"/>
        <color indexed="8"/>
        <rFont val="Arial"/>
        <family val="2"/>
      </rPr>
      <t>–39</t>
    </r>
  </si>
  <si>
    <t>40–49</t>
  </si>
  <si>
    <t>50–59</t>
  </si>
  <si>
    <t>60–69</t>
  </si>
  <si>
    <t>70–79</t>
  </si>
  <si>
    <t>80–99</t>
  </si>
  <si>
    <t>Colorectum</t>
  </si>
  <si>
    <t>Cervix</t>
  </si>
  <si>
    <t>Mortality from ONS</t>
  </si>
  <si>
    <t>Per Million</t>
  </si>
  <si>
    <t>Under</t>
  </si>
  <si>
    <t>5-14</t>
  </si>
  <si>
    <t xml:space="preserve">90 and </t>
  </si>
  <si>
    <t>over</t>
  </si>
  <si>
    <t xml:space="preserve">C50      </t>
  </si>
  <si>
    <t>Malignant neoplasm of</t>
  </si>
  <si>
    <t>M</t>
  </si>
  <si>
    <t>breast</t>
  </si>
  <si>
    <t>F</t>
  </si>
  <si>
    <t>Per 1000000</t>
  </si>
  <si>
    <t xml:space="preserve">C53      </t>
  </si>
  <si>
    <t xml:space="preserve">cervix uteri            </t>
  </si>
  <si>
    <t xml:space="preserve">C54-C55  </t>
  </si>
  <si>
    <t xml:space="preserve">other and unspecified        </t>
  </si>
  <si>
    <t xml:space="preserve">parts of uterus              </t>
  </si>
  <si>
    <t>Mortality from ONS - 2013</t>
  </si>
  <si>
    <t>Prevalence from Diabetes Society</t>
  </si>
  <si>
    <t>90% of adult Diabetes is Type 2, so figures below show gross, figures entered are net</t>
  </si>
  <si>
    <t>Figures are for 2013 - England</t>
  </si>
  <si>
    <t>16-34</t>
  </si>
  <si>
    <t>35-54</t>
  </si>
  <si>
    <t>75+</t>
  </si>
  <si>
    <t>Gross</t>
  </si>
  <si>
    <t>From ONS 2012</t>
  </si>
  <si>
    <t>code</t>
  </si>
  <si>
    <t>ages</t>
  </si>
  <si>
    <t xml:space="preserve">C18      </t>
  </si>
  <si>
    <t>colon</t>
  </si>
  <si>
    <t xml:space="preserve">C19-C21  </t>
  </si>
  <si>
    <t>rectosigmoid junction,</t>
  </si>
  <si>
    <t xml:space="preserve">rectum and anus  </t>
  </si>
  <si>
    <t>C18-C21</t>
  </si>
  <si>
    <t>Sedentary</t>
  </si>
  <si>
    <t>Barely</t>
  </si>
  <si>
    <t>Somewhat</t>
  </si>
  <si>
    <t>Highly</t>
  </si>
  <si>
    <t>Zero Scores</t>
  </si>
  <si>
    <t>Positive Group Scores</t>
  </si>
  <si>
    <t>91-100</t>
  </si>
  <si>
    <t>Input</t>
  </si>
  <si>
    <t>Prevalcence</t>
  </si>
  <si>
    <t>Remission</t>
  </si>
  <si>
    <t>Case Fatality</t>
  </si>
  <si>
    <t>Mortality</t>
  </si>
  <si>
    <t>Prevalence</t>
  </si>
  <si>
    <t>Duration</t>
  </si>
  <si>
    <t>RR Mortality</t>
  </si>
  <si>
    <t>Age of Onset</t>
  </si>
  <si>
    <t>0-4</t>
  </si>
  <si>
    <t>90-94</t>
  </si>
  <si>
    <t>95-99</t>
  </si>
  <si>
    <t>100+</t>
  </si>
  <si>
    <t>Output</t>
  </si>
  <si>
    <t>alpha</t>
  </si>
  <si>
    <t>beta1</t>
  </si>
  <si>
    <t>beta2</t>
  </si>
  <si>
    <t>beta3</t>
  </si>
  <si>
    <t>beta4</t>
  </si>
  <si>
    <t>age</t>
  </si>
  <si>
    <t>p(sed)</t>
  </si>
  <si>
    <t>p(binq1)</t>
  </si>
  <si>
    <t>Actual M Sed</t>
  </si>
  <si>
    <t>Actual M Barely</t>
  </si>
  <si>
    <t>malesedentary</t>
  </si>
  <si>
    <t>malebarely</t>
  </si>
  <si>
    <t>Pete's Demo</t>
  </si>
  <si>
    <t>2nd</t>
  </si>
  <si>
    <t>1st</t>
  </si>
  <si>
    <t>3rd</t>
  </si>
  <si>
    <t>4th</t>
  </si>
  <si>
    <t>5th</t>
  </si>
  <si>
    <t>Actual</t>
  </si>
  <si>
    <t>Male Sed^1</t>
  </si>
  <si>
    <t>Male Sed^2</t>
  </si>
  <si>
    <t>Male Sed^3</t>
  </si>
  <si>
    <t>Male Sed^4</t>
  </si>
  <si>
    <t>Male Sed^5</t>
  </si>
  <si>
    <t>Male Barely^1</t>
  </si>
  <si>
    <t>Male Barely^2</t>
  </si>
  <si>
    <t>Male Barely^3</t>
  </si>
  <si>
    <t>Male Barely^4</t>
  </si>
  <si>
    <t>Male Barely^5</t>
  </si>
  <si>
    <t>Male Somewhat^1</t>
  </si>
  <si>
    <t>Male Somewhat^2</t>
  </si>
  <si>
    <t>Male Somewhat^3</t>
  </si>
  <si>
    <t>Male Somewhat^4</t>
  </si>
  <si>
    <t>Male Somewhat^5</t>
  </si>
  <si>
    <t>Male Active^1</t>
  </si>
  <si>
    <t>Male Active^2</t>
  </si>
  <si>
    <t>Male Active^3</t>
  </si>
  <si>
    <t>Male Active^4</t>
  </si>
  <si>
    <t>Male Active^5</t>
  </si>
  <si>
    <t>Male Highly^1</t>
  </si>
  <si>
    <t>Male Highly^2</t>
  </si>
  <si>
    <t>Male Highly^3</t>
  </si>
  <si>
    <t>Male Highly^4</t>
  </si>
  <si>
    <t>Male Highly^5</t>
  </si>
  <si>
    <t>Female Sedentary^1</t>
  </si>
  <si>
    <t>Female Sedentary^2</t>
  </si>
  <si>
    <t>Female Sedentary^3</t>
  </si>
  <si>
    <t>Female Sedentary^4</t>
  </si>
  <si>
    <t>Female Sedentary^5</t>
  </si>
  <si>
    <t>Female Barely^1</t>
  </si>
  <si>
    <t>Female Barely^2</t>
  </si>
  <si>
    <t>Female Barely^3</t>
  </si>
  <si>
    <t>Female Barely^4</t>
  </si>
  <si>
    <t>Female Barely^5</t>
  </si>
  <si>
    <t>Female Somewhat^1</t>
  </si>
  <si>
    <t>Female Somewhat^2</t>
  </si>
  <si>
    <t>Female Somewhat^3</t>
  </si>
  <si>
    <t>Female Somewhat^4</t>
  </si>
  <si>
    <t>Female Somewhat^5</t>
  </si>
  <si>
    <t>Female Active^1</t>
  </si>
  <si>
    <t>Female Active^2</t>
  </si>
  <si>
    <t>Female Active^3</t>
  </si>
  <si>
    <t>Female Active^4</t>
  </si>
  <si>
    <t>Female Active^5</t>
  </si>
  <si>
    <t>Female Highly^1</t>
  </si>
  <si>
    <t>Female Highly^2</t>
  </si>
  <si>
    <t>Female Highly^3</t>
  </si>
  <si>
    <t>Female Highly^4</t>
  </si>
  <si>
    <t>Female Highly^5</t>
  </si>
  <si>
    <t>Males Total</t>
  </si>
  <si>
    <t>Females Total</t>
  </si>
  <si>
    <t>Cohort</t>
  </si>
  <si>
    <t>Cut points:</t>
  </si>
  <si>
    <t>Model specifies five groups. By default, model specifies sedentary group as zero met mins/week, and then divides remaining data by quartlile within each gender cohort</t>
  </si>
  <si>
    <t>Alternative is ability for user to specify cut points by gender</t>
  </si>
  <si>
    <t>Zero scores counted and then dropped, positive scores then quartiled across whole cohort, i.e. data driven model</t>
  </si>
  <si>
    <t>Imposed cut points set at 1, 250, 1000, 2000, 20000, theoretically driven by guidelines</t>
  </si>
  <si>
    <t>Quartlies</t>
  </si>
  <si>
    <t>Cut Points</t>
  </si>
  <si>
    <t>Males Prevalence</t>
  </si>
  <si>
    <t>Females Prevalence</t>
  </si>
  <si>
    <t>Cohort Prevalence</t>
  </si>
  <si>
    <t>Males Mortality Rates</t>
  </si>
  <si>
    <t>Adjustment</t>
  </si>
  <si>
    <t>Male Prevalence</t>
  </si>
  <si>
    <t>Female Prevalence</t>
  </si>
  <si>
    <t>Male Incidence</t>
  </si>
  <si>
    <t>Annual Total</t>
  </si>
  <si>
    <t>Male Case Fatality Numbers</t>
  </si>
  <si>
    <t>Onset Dead</t>
  </si>
  <si>
    <t>RR for all cause mortality</t>
  </si>
  <si>
    <t>Assuming 0.25 power transformation, RR at 1.61METh/d = 0.78</t>
  </si>
  <si>
    <t>Beta =</t>
  </si>
  <si>
    <t>METh/d</t>
  </si>
  <si>
    <t>RR</t>
  </si>
  <si>
    <t>Per 1000</t>
  </si>
  <si>
    <t>Means from Stata according to Quartile</t>
  </si>
  <si>
    <t>METmins/week</t>
  </si>
  <si>
    <t>METGroup</t>
  </si>
  <si>
    <t>mean</t>
  </si>
  <si>
    <t>sd</t>
  </si>
  <si>
    <t>MI Dead</t>
  </si>
  <si>
    <t>Annual</t>
  </si>
  <si>
    <t>Cumulative</t>
  </si>
  <si>
    <t>Males All Cause Mortality Rates</t>
  </si>
  <si>
    <t>Annual Deaths</t>
  </si>
  <si>
    <t>arbitrary</t>
  </si>
  <si>
    <t>How much of this is explained by NCD's?</t>
  </si>
  <si>
    <t>Cumulative Dead</t>
  </si>
  <si>
    <t>Median</t>
  </si>
  <si>
    <t>Mean</t>
  </si>
  <si>
    <t>SD</t>
  </si>
  <si>
    <t>Variance</t>
  </si>
  <si>
    <t>Males Median</t>
  </si>
  <si>
    <t>Females Mean</t>
  </si>
  <si>
    <t>Males Mean</t>
  </si>
  <si>
    <t>From HSE Means</t>
  </si>
  <si>
    <t>From HSE Medians</t>
  </si>
  <si>
    <t>Female Median</t>
  </si>
  <si>
    <t>Group</t>
  </si>
  <si>
    <t>MET/h day</t>
  </si>
  <si>
    <t>Annual Dead</t>
  </si>
  <si>
    <t>Cumulative  Dead</t>
  </si>
  <si>
    <t>Females All Cause Mortality Rates</t>
  </si>
  <si>
    <t>Female Case Fatality Numbers</t>
  </si>
  <si>
    <t>RR for CVA</t>
  </si>
  <si>
    <t>RR for MI</t>
  </si>
  <si>
    <t>RR for Breast Cancer</t>
  </si>
  <si>
    <t>HSE Means</t>
  </si>
  <si>
    <t>HSE Medians</t>
  </si>
  <si>
    <t>0.90 arbitrary set</t>
  </si>
  <si>
    <t>From HSE Means Males</t>
  </si>
  <si>
    <t>From HSE Medians Males</t>
  </si>
  <si>
    <t>Means from Stata according to specified cut points</t>
  </si>
  <si>
    <t>Male Incidence Rates</t>
  </si>
  <si>
    <t>Male MI Cases</t>
  </si>
  <si>
    <t>By Year Outputs</t>
  </si>
  <si>
    <t>Female Incidence</t>
  </si>
  <si>
    <t>Female MI Cases</t>
  </si>
  <si>
    <t>Conflating ACM and Disease Deaths</t>
  </si>
  <si>
    <t>Cumulative Sum</t>
  </si>
  <si>
    <t>Cummulative - CF &amp; Mort</t>
  </si>
  <si>
    <t>Male Mortality Numbers</t>
  </si>
  <si>
    <t>Annual CF Dead</t>
  </si>
  <si>
    <t>Annual Mort Dead</t>
  </si>
  <si>
    <t>Annual Arbitraty 20%Mortality</t>
  </si>
  <si>
    <t>Cumulative Incident</t>
  </si>
  <si>
    <t>Double Counting</t>
  </si>
  <si>
    <t>Annual Incident Cases</t>
  </si>
  <si>
    <t xml:space="preserve">Female MI Cases </t>
  </si>
  <si>
    <t>Female Mortality Numbers</t>
  </si>
  <si>
    <t>Arbitrary Annual Mortality Rate for Incident MI Cases</t>
  </si>
  <si>
    <t>Males and females</t>
  </si>
  <si>
    <t xml:space="preserve">Male Stroke Cases </t>
  </si>
  <si>
    <t>Male Stroke Cases</t>
  </si>
  <si>
    <t>Annual New Incidences</t>
  </si>
  <si>
    <t>Female Incidence Rates</t>
  </si>
  <si>
    <t xml:space="preserve">Female Stroke Cases </t>
  </si>
  <si>
    <t>ABSOLUTE VALUES!</t>
  </si>
  <si>
    <t>From stata.</t>
  </si>
  <si>
    <t xml:space="preserve">Male MI Incident Cases </t>
  </si>
  <si>
    <t>Cumulative Incidence</t>
  </si>
  <si>
    <t>Cumulative ACM Dead</t>
  </si>
  <si>
    <t>Male Prevalence of PA Level in Live Population</t>
  </si>
  <si>
    <t>Annual Incidence</t>
  </si>
  <si>
    <t>MI Cumulative Dead</t>
  </si>
  <si>
    <t>ACM</t>
  </si>
  <si>
    <t>MI</t>
  </si>
  <si>
    <t>CVA</t>
  </si>
  <si>
    <t>Diabetes</t>
  </si>
  <si>
    <t>Bowel Cancer</t>
  </si>
  <si>
    <t>Total Mortality Rate</t>
  </si>
  <si>
    <t>La</t>
  </si>
  <si>
    <t>Ta</t>
  </si>
  <si>
    <t>Ea</t>
  </si>
  <si>
    <t>Base Rate</t>
  </si>
  <si>
    <t>Individual Rate</t>
  </si>
  <si>
    <t>Living</t>
  </si>
  <si>
    <t>Some exponent shit</t>
  </si>
  <si>
    <t>INCIDENCE</t>
  </si>
  <si>
    <t>MORTALITY</t>
  </si>
  <si>
    <t>Incidence Rate</t>
  </si>
  <si>
    <t>Mortality Rate</t>
  </si>
  <si>
    <t>Incidence Probablility</t>
  </si>
  <si>
    <t>Mortality Probability</t>
  </si>
  <si>
    <t>Do Re Me</t>
  </si>
  <si>
    <t>Breast Cancer</t>
  </si>
  <si>
    <t>Uterine Cancer</t>
  </si>
  <si>
    <t>Alive</t>
  </si>
  <si>
    <t>Pravelent Cases</t>
  </si>
  <si>
    <t>Sex and</t>
  </si>
  <si>
    <t xml:space="preserve">quintiles                                          </t>
  </si>
  <si>
    <t>Age last</t>
  </si>
  <si>
    <t>--------------------- Male ---------------------</t>
  </si>
  <si>
    <t>-------------------- Female --------------------</t>
  </si>
  <si>
    <t>birthday</t>
  </si>
  <si>
    <t>Alpha</t>
  </si>
  <si>
    <t>Beta1</t>
  </si>
  <si>
    <t>Beta2</t>
  </si>
  <si>
    <t>Beta3</t>
  </si>
  <si>
    <t>Beta4</t>
  </si>
  <si>
    <t>Beta5</t>
  </si>
  <si>
    <t>Female Sed^1</t>
  </si>
  <si>
    <t>Female Sed^2</t>
  </si>
  <si>
    <t>Female Sed^3</t>
  </si>
  <si>
    <t>Female Sed^4</t>
  </si>
  <si>
    <t>Female Sed^5</t>
  </si>
  <si>
    <t>The incidence of type 2 diabetes in the United Kingdom from 1991 to 2010</t>
  </si>
  <si>
    <t>Incidence from Holden et al 2013</t>
  </si>
  <si>
    <t>Figures are from 2006-2010 - UK</t>
  </si>
  <si>
    <t>Also available are figures from previous years, so possibility is to project from these</t>
  </si>
  <si>
    <t>per 100,000</t>
  </si>
  <si>
    <t>RR for Uterine</t>
  </si>
  <si>
    <t>Individual Rates</t>
  </si>
  <si>
    <t>Male Inactive^1</t>
  </si>
  <si>
    <t>Male Inactive^2</t>
  </si>
  <si>
    <t>Male Inactive^3</t>
  </si>
  <si>
    <t>Male Inactive^4</t>
  </si>
  <si>
    <t>Male Inactive^5</t>
  </si>
  <si>
    <t>PA Level</t>
  </si>
  <si>
    <t>Degrade Post 65</t>
  </si>
  <si>
    <t>Alphas and Betas from Stata - Curve Fitting 5-100 years</t>
  </si>
  <si>
    <t>1st D</t>
  </si>
  <si>
    <t>2nd D</t>
  </si>
  <si>
    <t>3rd D</t>
  </si>
  <si>
    <t>4th D</t>
  </si>
  <si>
    <t>5th D</t>
  </si>
  <si>
    <t>Base Incidence Rate</t>
  </si>
  <si>
    <t>Base Mortality Rate</t>
  </si>
  <si>
    <t>Raw RR calculations</t>
  </si>
  <si>
    <t>Adjusted RR</t>
  </si>
  <si>
    <t>Embedded If statement enters 0 if PA Level from regression curve is less than zero</t>
  </si>
  <si>
    <t>All figures divided through by Inactive group</t>
  </si>
  <si>
    <t>Extrapolated METmins/week</t>
  </si>
  <si>
    <t>Poss need to kill these off at higher rate, implicit mortality?</t>
  </si>
  <si>
    <t>Minus number from too much disease (fractions only)</t>
  </si>
  <si>
    <t>Annual 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</si>
</sst>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0.0"/>
    <numFmt numFmtId="165" formatCode="#,##0.0"/>
    <numFmt numFmtId="166" formatCode="0.0000"/>
    <numFmt numFmtId="167" formatCode="0.000%"/>
    <numFmt numFmtId="168" formatCode="0.000"/>
    <numFmt numFmtId="169" formatCode="0.00000"/>
    <numFmt numFmtId="170" formatCode="0.0%"/>
    <numFmt numFmtId="172" formatCode="0.00000000"/>
    <numFmt numFmtId="173" formatCode="#,##0.0000"/>
  </numFmts>
  <fonts count="4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sz val="11"/>
      <color rgb="FFFF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8"/>
      <color theme="1"/>
      <name val="Arial"/>
      <family val="2"/>
    </font>
    <font>
      <b/>
      <sz val="14"/>
      <color rgb="FFEC008C"/>
      <name val="Arial"/>
      <family val="2"/>
    </font>
    <font>
      <b/>
      <sz val="12"/>
      <color rgb="FF2E008B"/>
      <name val="Arial"/>
      <family val="2"/>
    </font>
    <font>
      <b/>
      <sz val="11"/>
      <color rgb="FF6F6F6F"/>
      <name val="Arial"/>
      <family val="2"/>
    </font>
    <font>
      <sz val="11"/>
      <color rgb="FF6F6F6F"/>
      <name val="Arial"/>
      <family val="2"/>
    </font>
    <font>
      <sz val="10"/>
      <name val="MS Sans Serif"/>
      <family val="2"/>
    </font>
    <font>
      <u/>
      <sz val="10"/>
      <color indexed="30"/>
      <name val="Arial"/>
      <family val="2"/>
    </font>
    <font>
      <sz val="10"/>
      <name val="Atlanta"/>
    </font>
    <font>
      <b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ck">
        <color rgb="FFC8C9C7"/>
      </right>
      <top/>
      <bottom style="thick">
        <color rgb="FFC8C9C7"/>
      </bottom>
      <diagonal/>
    </border>
    <border>
      <left/>
      <right/>
      <top/>
      <bottom style="thick">
        <color rgb="FFC8C9C7"/>
      </bottom>
      <diagonal/>
    </border>
    <border>
      <left/>
      <right style="thick">
        <color rgb="FFC8C9C7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2" fillId="0" borderId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3" fillId="0" borderId="13" applyNumberFormat="0" applyFill="0" applyAlignment="0" applyProtection="0"/>
    <xf numFmtId="0" fontId="13" fillId="0" borderId="0" applyNumberFormat="0" applyFill="0" applyBorder="0" applyAlignment="0" applyProtection="0"/>
    <xf numFmtId="0" fontId="14" fillId="2" borderId="0" applyNumberFormat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14" applyNumberFormat="0" applyAlignment="0" applyProtection="0"/>
    <xf numFmtId="0" fontId="18" fillId="6" borderId="15" applyNumberFormat="0" applyAlignment="0" applyProtection="0"/>
    <xf numFmtId="0" fontId="19" fillId="6" borderId="14" applyNumberFormat="0" applyAlignment="0" applyProtection="0"/>
    <xf numFmtId="0" fontId="20" fillId="0" borderId="16" applyNumberFormat="0" applyFill="0" applyAlignment="0" applyProtection="0"/>
    <xf numFmtId="0" fontId="21" fillId="7" borderId="17" applyNumberFormat="0" applyAlignment="0" applyProtection="0"/>
    <xf numFmtId="0" fontId="10" fillId="0" borderId="0" applyNumberFormat="0" applyFill="0" applyBorder="0" applyAlignment="0" applyProtection="0"/>
    <xf numFmtId="0" fontId="2" fillId="8" borderId="18" applyNumberFormat="0" applyFont="0" applyAlignment="0" applyProtection="0"/>
    <xf numFmtId="0" fontId="22" fillId="0" borderId="0" applyNumberFormat="0" applyFill="0" applyBorder="0" applyAlignment="0" applyProtection="0"/>
    <xf numFmtId="0" fontId="23" fillId="0" borderId="19" applyNumberFormat="0" applyFill="0" applyAlignment="0" applyProtection="0"/>
    <xf numFmtId="0" fontId="2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4" fillId="32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3" fillId="0" borderId="0"/>
    <xf numFmtId="0" fontId="25" fillId="0" borderId="0" applyNumberFormat="0" applyFill="0" applyBorder="0" applyAlignment="0" applyProtection="0"/>
    <xf numFmtId="0" fontId="6" fillId="0" borderId="0"/>
    <xf numFmtId="0" fontId="35" fillId="0" borderId="0"/>
    <xf numFmtId="0" fontId="6" fillId="0" borderId="0"/>
    <xf numFmtId="9" fontId="35" fillId="0" borderId="0" applyAlignment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2">
    <xf numFmtId="0" fontId="0" fillId="0" borderId="0" xfId="0"/>
    <xf numFmtId="1" fontId="0" fillId="0" borderId="0" xfId="0" applyNumberFormat="1"/>
    <xf numFmtId="10" fontId="0" fillId="0" borderId="0" xfId="0" applyNumberFormat="1"/>
    <xf numFmtId="0" fontId="5" fillId="0" borderId="0" xfId="0" applyFont="1"/>
    <xf numFmtId="0" fontId="7" fillId="0" borderId="0" xfId="2" applyFont="1" applyFill="1" applyBorder="1" applyAlignment="1">
      <alignment vertical="center"/>
    </xf>
    <xf numFmtId="0" fontId="6" fillId="0" borderId="0" xfId="2" applyFont="1" applyFill="1"/>
    <xf numFmtId="0" fontId="7" fillId="0" borderId="0" xfId="2" applyFont="1" applyFill="1" applyBorder="1" applyAlignment="1">
      <alignment horizontal="right" vertical="center"/>
    </xf>
    <xf numFmtId="0" fontId="6" fillId="0" borderId="1" xfId="2" applyFont="1" applyFill="1" applyBorder="1"/>
    <xf numFmtId="0" fontId="6" fillId="0" borderId="2" xfId="2" applyFont="1" applyFill="1" applyBorder="1" applyAlignment="1">
      <alignment vertical="top"/>
    </xf>
    <xf numFmtId="0" fontId="6" fillId="0" borderId="5" xfId="2" applyFont="1" applyFill="1" applyBorder="1"/>
    <xf numFmtId="0" fontId="6" fillId="0" borderId="4" xfId="2" applyFont="1" applyFill="1" applyBorder="1" applyAlignment="1">
      <alignment horizontal="right"/>
    </xf>
    <xf numFmtId="0" fontId="6" fillId="0" borderId="6" xfId="2" applyFont="1" applyFill="1" applyBorder="1" applyAlignment="1">
      <alignment horizontal="right"/>
    </xf>
    <xf numFmtId="0" fontId="6" fillId="0" borderId="0" xfId="2" applyFont="1" applyFill="1" applyBorder="1"/>
    <xf numFmtId="0" fontId="6" fillId="0" borderId="0" xfId="2" applyFont="1" applyFill="1" applyBorder="1" applyAlignment="1">
      <alignment horizontal="center"/>
    </xf>
    <xf numFmtId="0" fontId="7" fillId="0" borderId="0" xfId="2" applyFont="1" applyFill="1" applyBorder="1" applyAlignment="1">
      <alignment vertical="top" wrapText="1"/>
    </xf>
    <xf numFmtId="3" fontId="6" fillId="0" borderId="0" xfId="2" applyNumberFormat="1" applyFont="1" applyFill="1" applyBorder="1" applyAlignment="1">
      <alignment horizontal="right" vertical="top"/>
    </xf>
    <xf numFmtId="3" fontId="6" fillId="0" borderId="0" xfId="2" applyNumberFormat="1" applyFont="1" applyFill="1" applyAlignment="1">
      <alignment horizontal="right" vertical="top"/>
    </xf>
    <xf numFmtId="164" fontId="6" fillId="0" borderId="0" xfId="2" applyNumberFormat="1" applyFont="1" applyFill="1" applyAlignment="1">
      <alignment horizontal="right" vertical="top"/>
    </xf>
    <xf numFmtId="3" fontId="6" fillId="0" borderId="0" xfId="2" applyNumberFormat="1" applyFont="1" applyFill="1" applyBorder="1" applyAlignment="1">
      <alignment horizontal="center"/>
    </xf>
    <xf numFmtId="3" fontId="6" fillId="0" borderId="0" xfId="2" applyNumberFormat="1" applyFont="1" applyFill="1" applyAlignment="1">
      <alignment horizontal="center"/>
    </xf>
    <xf numFmtId="164" fontId="6" fillId="0" borderId="0" xfId="2" applyNumberFormat="1" applyFont="1" applyFill="1"/>
    <xf numFmtId="0" fontId="7" fillId="0" borderId="0" xfId="2" applyFont="1" applyFill="1"/>
    <xf numFmtId="164" fontId="6" fillId="0" borderId="0" xfId="2" applyNumberFormat="1" applyFont="1" applyFill="1" applyAlignment="1">
      <alignment horizontal="center"/>
    </xf>
    <xf numFmtId="164" fontId="6" fillId="0" borderId="0" xfId="3" applyNumberFormat="1" applyFont="1" applyFill="1"/>
    <xf numFmtId="49" fontId="6" fillId="0" borderId="0" xfId="2" applyNumberFormat="1" applyFont="1" applyFill="1"/>
    <xf numFmtId="164" fontId="6" fillId="0" borderId="1" xfId="2" applyNumberFormat="1" applyFont="1" applyFill="1" applyBorder="1"/>
    <xf numFmtId="164" fontId="6" fillId="0" borderId="0" xfId="2" applyNumberFormat="1" applyFont="1" applyFill="1" applyBorder="1"/>
    <xf numFmtId="49" fontId="0" fillId="0" borderId="0" xfId="0" applyNumberFormat="1" applyAlignment="1">
      <alignment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165" fontId="6" fillId="0" borderId="0" xfId="47" applyNumberFormat="1" applyFont="1"/>
    <xf numFmtId="165" fontId="0" fillId="0" borderId="0" xfId="0" applyNumberFormat="1"/>
    <xf numFmtId="0" fontId="0" fillId="0" borderId="24" xfId="0" applyFill="1" applyBorder="1"/>
    <xf numFmtId="165" fontId="6" fillId="0" borderId="23" xfId="47" applyNumberFormat="1" applyFont="1" applyBorder="1"/>
    <xf numFmtId="0" fontId="0" fillId="0" borderId="26" xfId="0" applyBorder="1"/>
    <xf numFmtId="0" fontId="0" fillId="0" borderId="10" xfId="0" applyBorder="1"/>
    <xf numFmtId="0" fontId="0" fillId="0" borderId="25" xfId="0" applyBorder="1"/>
    <xf numFmtId="0" fontId="6" fillId="0" borderId="23" xfId="47" applyFont="1" applyBorder="1"/>
    <xf numFmtId="0" fontId="6" fillId="0" borderId="10" xfId="47" applyFont="1" applyBorder="1"/>
    <xf numFmtId="0" fontId="6" fillId="0" borderId="24" xfId="47" applyFont="1" applyBorder="1"/>
    <xf numFmtId="165" fontId="6" fillId="0" borderId="26" xfId="47" applyNumberFormat="1" applyFont="1" applyBorder="1"/>
    <xf numFmtId="165" fontId="6" fillId="0" borderId="24" xfId="47" applyNumberFormat="1" applyFont="1" applyBorder="1"/>
    <xf numFmtId="0" fontId="6" fillId="0" borderId="25" xfId="47" applyFont="1" applyBorder="1"/>
    <xf numFmtId="0" fontId="0" fillId="0" borderId="24" xfId="0" applyBorder="1"/>
    <xf numFmtId="0" fontId="6" fillId="0" borderId="9" xfId="47" applyFont="1" applyBorder="1"/>
    <xf numFmtId="0" fontId="0" fillId="0" borderId="23" xfId="0" applyBorder="1"/>
    <xf numFmtId="0" fontId="0" fillId="0" borderId="0" xfId="0"/>
    <xf numFmtId="0" fontId="31" fillId="33" borderId="20" xfId="0" applyFont="1" applyFill="1" applyBorder="1" applyAlignment="1">
      <alignment horizontal="left" wrapText="1"/>
    </xf>
    <xf numFmtId="0" fontId="31" fillId="33" borderId="21" xfId="0" applyFont="1" applyFill="1" applyBorder="1" applyAlignment="1">
      <alignment horizontal="left" vertical="center" wrapText="1"/>
    </xf>
    <xf numFmtId="0" fontId="31" fillId="33" borderId="22" xfId="0" applyFont="1" applyFill="1" applyBorder="1" applyAlignment="1">
      <alignment horizontal="left" vertical="center" wrapText="1"/>
    </xf>
    <xf numFmtId="0" fontId="32" fillId="33" borderId="0" xfId="0" applyFont="1" applyFill="1" applyAlignment="1">
      <alignment horizontal="right" wrapText="1"/>
    </xf>
    <xf numFmtId="3" fontId="32" fillId="33" borderId="0" xfId="0" applyNumberFormat="1" applyFont="1" applyFill="1" applyAlignment="1">
      <alignment horizontal="right" wrapText="1"/>
    </xf>
    <xf numFmtId="165" fontId="6" fillId="0" borderId="0" xfId="47" applyNumberFormat="1" applyFont="1"/>
    <xf numFmtId="0" fontId="0" fillId="0" borderId="0" xfId="0"/>
    <xf numFmtId="1" fontId="36" fillId="0" borderId="29" xfId="0" applyNumberFormat="1" applyFont="1" applyFill="1" applyBorder="1" applyAlignment="1" applyProtection="1">
      <alignment horizontal="center" vertical="center"/>
      <protection locked="0"/>
    </xf>
    <xf numFmtId="0" fontId="36" fillId="0" borderId="0" xfId="0" applyFont="1" applyFill="1" applyAlignment="1" applyProtection="1">
      <alignment horizontal="right"/>
      <protection locked="0"/>
    </xf>
    <xf numFmtId="164" fontId="36" fillId="0" borderId="0" xfId="0" applyNumberFormat="1" applyFont="1" applyFill="1" applyBorder="1" applyAlignment="1" applyProtection="1">
      <protection locked="0"/>
    </xf>
    <xf numFmtId="164" fontId="36" fillId="0" borderId="0" xfId="0" applyNumberFormat="1" applyFont="1" applyFill="1" applyAlignment="1" applyProtection="1">
      <protection locked="0"/>
    </xf>
    <xf numFmtId="164" fontId="5" fillId="0" borderId="0" xfId="0" applyNumberFormat="1" applyFont="1" applyFill="1" applyBorder="1" applyAlignment="1" applyProtection="1">
      <protection locked="0"/>
    </xf>
    <xf numFmtId="164" fontId="5" fillId="0" borderId="0" xfId="0" applyNumberFormat="1" applyFont="1" applyFill="1" applyAlignment="1" applyProtection="1">
      <protection locked="0"/>
    </xf>
    <xf numFmtId="0" fontId="5" fillId="0" borderId="0" xfId="0" applyFont="1" applyFill="1" applyAlignment="1" applyProtection="1">
      <alignment horizontal="right"/>
      <protection locked="0"/>
    </xf>
    <xf numFmtId="3" fontId="5" fillId="0" borderId="0" xfId="0" applyNumberFormat="1" applyFont="1" applyFill="1" applyAlignment="1" applyProtection="1">
      <protection locked="0"/>
    </xf>
    <xf numFmtId="1" fontId="36" fillId="0" borderId="0" xfId="0" applyNumberFormat="1" applyFont="1" applyFill="1" applyBorder="1" applyAlignment="1" applyProtection="1">
      <protection locked="0"/>
    </xf>
    <xf numFmtId="1" fontId="5" fillId="0" borderId="0" xfId="0" applyNumberFormat="1" applyFont="1" applyFill="1" applyBorder="1" applyAlignment="1" applyProtection="1">
      <protection locked="0"/>
    </xf>
    <xf numFmtId="1" fontId="5" fillId="0" borderId="0" xfId="0" applyNumberFormat="1" applyFont="1" applyFill="1" applyAlignment="1" applyProtection="1">
      <protection locked="0"/>
    </xf>
    <xf numFmtId="1" fontId="36" fillId="0" borderId="0" xfId="0" applyNumberFormat="1" applyFont="1" applyFill="1" applyAlignment="1" applyProtection="1">
      <protection locked="0"/>
    </xf>
    <xf numFmtId="1" fontId="36" fillId="0" borderId="1" xfId="0" applyNumberFormat="1" applyFont="1" applyFill="1" applyBorder="1" applyAlignment="1" applyProtection="1">
      <protection locked="0"/>
    </xf>
    <xf numFmtId="1" fontId="5" fillId="0" borderId="1" xfId="0" applyNumberFormat="1" applyFont="1" applyFill="1" applyBorder="1" applyAlignment="1" applyProtection="1">
      <protection locked="0"/>
    </xf>
    <xf numFmtId="0" fontId="36" fillId="0" borderId="27" xfId="0" applyFont="1" applyFill="1" applyBorder="1" applyAlignment="1" applyProtection="1">
      <alignment horizontal="right"/>
      <protection locked="0"/>
    </xf>
    <xf numFmtId="0" fontId="36" fillId="0" borderId="0" xfId="0" applyFont="1" applyFill="1" applyBorder="1" applyAlignment="1" applyProtection="1">
      <alignment horizontal="right"/>
      <protection locked="0"/>
    </xf>
    <xf numFmtId="0" fontId="5" fillId="0" borderId="0" xfId="0" applyFont="1" applyFill="1" applyBorder="1" applyAlignment="1" applyProtection="1">
      <alignment horizontal="right"/>
      <protection locked="0"/>
    </xf>
    <xf numFmtId="3" fontId="5" fillId="0" borderId="0" xfId="0" applyNumberFormat="1" applyFont="1" applyFill="1" applyBorder="1" applyAlignment="1" applyProtection="1">
      <protection locked="0"/>
    </xf>
    <xf numFmtId="1" fontId="36" fillId="0" borderId="30" xfId="0" applyNumberFormat="1" applyFont="1" applyFill="1" applyBorder="1" applyAlignment="1" applyProtection="1">
      <protection locked="0"/>
    </xf>
    <xf numFmtId="1" fontId="5" fillId="0" borderId="30" xfId="0" applyNumberFormat="1" applyFont="1" applyFill="1" applyBorder="1" applyAlignment="1" applyProtection="1">
      <protection locked="0"/>
    </xf>
    <xf numFmtId="0" fontId="36" fillId="0" borderId="31" xfId="0" applyFont="1" applyFill="1" applyBorder="1" applyAlignment="1" applyProtection="1">
      <alignment horizontal="right"/>
      <protection locked="0"/>
    </xf>
    <xf numFmtId="0" fontId="5" fillId="0" borderId="30" xfId="0" applyFont="1" applyFill="1" applyBorder="1" applyAlignment="1" applyProtection="1">
      <alignment horizontal="right"/>
      <protection locked="0"/>
    </xf>
    <xf numFmtId="0" fontId="5" fillId="0" borderId="1" xfId="0" applyFont="1" applyFill="1" applyBorder="1" applyAlignment="1" applyProtection="1">
      <alignment horizontal="right"/>
      <protection locked="0"/>
    </xf>
    <xf numFmtId="3" fontId="5" fillId="0" borderId="1" xfId="0" applyNumberFormat="1" applyFont="1" applyFill="1" applyBorder="1" applyAlignment="1" applyProtection="1">
      <protection locked="0"/>
    </xf>
    <xf numFmtId="0" fontId="5" fillId="0" borderId="0" xfId="0" applyFont="1" applyAlignment="1">
      <alignment horizontal="right"/>
    </xf>
    <xf numFmtId="49" fontId="5" fillId="0" borderId="0" xfId="0" applyNumberFormat="1" applyFont="1" applyAlignment="1">
      <alignment horizontal="right"/>
    </xf>
    <xf numFmtId="0" fontId="5" fillId="0" borderId="0" xfId="53" applyNumberFormat="1" applyFont="1" applyAlignment="1">
      <alignment horizontal="left"/>
    </xf>
    <xf numFmtId="3" fontId="36" fillId="0" borderId="0" xfId="0" applyNumberFormat="1" applyFont="1"/>
    <xf numFmtId="3" fontId="5" fillId="0" borderId="0" xfId="0" applyNumberFormat="1" applyFont="1"/>
    <xf numFmtId="0" fontId="5" fillId="0" borderId="1" xfId="0" applyFont="1" applyBorder="1"/>
    <xf numFmtId="9" fontId="0" fillId="0" borderId="0" xfId="0" applyNumberFormat="1"/>
    <xf numFmtId="0" fontId="36" fillId="0" borderId="0" xfId="0" applyFont="1" applyAlignment="1">
      <alignment horizontal="right"/>
    </xf>
    <xf numFmtId="0" fontId="1" fillId="0" borderId="0" xfId="0" applyFont="1"/>
    <xf numFmtId="49" fontId="0" fillId="0" borderId="0" xfId="0" applyNumberFormat="1"/>
    <xf numFmtId="2" fontId="0" fillId="0" borderId="0" xfId="0" applyNumberFormat="1"/>
    <xf numFmtId="0" fontId="23" fillId="0" borderId="0" xfId="0" applyFont="1"/>
    <xf numFmtId="1" fontId="23" fillId="0" borderId="0" xfId="0" applyNumberFormat="1" applyFont="1"/>
    <xf numFmtId="49" fontId="23" fillId="0" borderId="0" xfId="0" applyNumberFormat="1" applyFont="1" applyAlignment="1">
      <alignment horizontal="center"/>
    </xf>
    <xf numFmtId="11" fontId="0" fillId="0" borderId="0" xfId="0" applyNumberFormat="1"/>
    <xf numFmtId="49" fontId="23" fillId="0" borderId="0" xfId="0" applyNumberFormat="1" applyFont="1" applyAlignment="1">
      <alignment horizontal="center"/>
    </xf>
    <xf numFmtId="0" fontId="6" fillId="0" borderId="0" xfId="2" applyFont="1" applyFill="1" applyAlignment="1">
      <alignment vertical="top" wrapText="1"/>
    </xf>
    <xf numFmtId="0" fontId="6" fillId="0" borderId="0" xfId="2" applyFont="1" applyFill="1" applyAlignment="1"/>
    <xf numFmtId="0" fontId="6" fillId="0" borderId="0" xfId="2" applyFont="1" applyAlignment="1">
      <alignment wrapText="1"/>
    </xf>
    <xf numFmtId="10" fontId="6" fillId="0" borderId="0" xfId="2" applyNumberFormat="1" applyFont="1" applyFill="1"/>
    <xf numFmtId="0" fontId="6" fillId="0" borderId="0" xfId="2" applyFont="1" applyFill="1" applyBorder="1" applyAlignment="1">
      <alignment horizontal="center" vertical="center" wrapText="1"/>
    </xf>
    <xf numFmtId="0" fontId="6" fillId="0" borderId="0" xfId="2" applyFont="1" applyFill="1" applyBorder="1" applyAlignment="1">
      <alignment horizontal="right"/>
    </xf>
    <xf numFmtId="9" fontId="6" fillId="0" borderId="0" xfId="54" applyFont="1" applyFill="1"/>
    <xf numFmtId="2" fontId="0" fillId="0" borderId="0" xfId="54" applyNumberFormat="1" applyFont="1"/>
    <xf numFmtId="166" fontId="6" fillId="0" borderId="0" xfId="54" applyNumberFormat="1" applyFont="1" applyFill="1"/>
    <xf numFmtId="0" fontId="38" fillId="0" borderId="0" xfId="2" applyFont="1" applyFill="1"/>
    <xf numFmtId="0" fontId="10" fillId="0" borderId="0" xfId="0" applyFont="1"/>
    <xf numFmtId="167" fontId="0" fillId="0" borderId="0" xfId="54" applyNumberFormat="1" applyFont="1"/>
    <xf numFmtId="168" fontId="0" fillId="0" borderId="0" xfId="0" applyNumberFormat="1"/>
    <xf numFmtId="0" fontId="39" fillId="0" borderId="0" xfId="0" applyFont="1"/>
    <xf numFmtId="11" fontId="6" fillId="0" borderId="0" xfId="2" applyNumberFormat="1" applyFont="1" applyFill="1"/>
    <xf numFmtId="2" fontId="10" fillId="0" borderId="0" xfId="0" applyNumberFormat="1" applyFont="1"/>
    <xf numFmtId="0" fontId="5" fillId="0" borderId="0" xfId="2" applyFont="1" applyFill="1"/>
    <xf numFmtId="0" fontId="40" fillId="0" borderId="0" xfId="0" applyFont="1"/>
    <xf numFmtId="169" fontId="0" fillId="0" borderId="0" xfId="0" applyNumberFormat="1"/>
    <xf numFmtId="9" fontId="0" fillId="0" borderId="0" xfId="54" applyFont="1"/>
    <xf numFmtId="170" fontId="0" fillId="0" borderId="0" xfId="54" applyNumberFormat="1" applyFont="1"/>
    <xf numFmtId="9" fontId="0" fillId="0" borderId="6" xfId="54" applyFont="1" applyBorder="1"/>
    <xf numFmtId="0" fontId="6" fillId="0" borderId="0" xfId="2" applyFont="1" applyFill="1" applyAlignment="1">
      <alignment vertical="top" wrapText="1"/>
    </xf>
    <xf numFmtId="0" fontId="6" fillId="0" borderId="0" xfId="2" applyFont="1" applyFill="1" applyAlignment="1"/>
    <xf numFmtId="0" fontId="6" fillId="0" borderId="0" xfId="2" applyFont="1" applyAlignment="1">
      <alignment wrapText="1"/>
    </xf>
    <xf numFmtId="0" fontId="6" fillId="0" borderId="0" xfId="2" applyFont="1" applyFill="1" applyAlignment="1"/>
    <xf numFmtId="168" fontId="6" fillId="0" borderId="0" xfId="2" applyNumberFormat="1" applyFont="1" applyFill="1"/>
    <xf numFmtId="0" fontId="6" fillId="0" borderId="0" xfId="2" applyFont="1" applyFill="1" applyAlignment="1"/>
    <xf numFmtId="0" fontId="6" fillId="0" borderId="32" xfId="47" applyFont="1" applyBorder="1"/>
    <xf numFmtId="0" fontId="6" fillId="0" borderId="0" xfId="47" applyFont="1" applyBorder="1"/>
    <xf numFmtId="165" fontId="6" fillId="0" borderId="0" xfId="47" applyNumberFormat="1" applyFont="1" applyBorder="1"/>
    <xf numFmtId="165" fontId="6" fillId="0" borderId="33" xfId="47" applyNumberFormat="1" applyFont="1" applyBorder="1"/>
    <xf numFmtId="165" fontId="6" fillId="0" borderId="32" xfId="47" applyNumberFormat="1" applyFont="1" applyBorder="1"/>
    <xf numFmtId="166" fontId="6" fillId="0" borderId="0" xfId="2" applyNumberFormat="1" applyFont="1" applyFill="1"/>
    <xf numFmtId="166" fontId="0" fillId="0" borderId="0" xfId="0" applyNumberFormat="1"/>
    <xf numFmtId="169" fontId="6" fillId="0" borderId="0" xfId="2" applyNumberFormat="1" applyFont="1" applyFill="1"/>
    <xf numFmtId="172" fontId="0" fillId="0" borderId="0" xfId="0" applyNumberFormat="1"/>
    <xf numFmtId="0" fontId="6" fillId="0" borderId="0" xfId="2" applyFont="1" applyFill="1" applyAlignmen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173" fontId="0" fillId="0" borderId="0" xfId="0" applyNumberFormat="1"/>
    <xf numFmtId="49" fontId="23" fillId="0" borderId="0" xfId="0" applyNumberFormat="1" applyFont="1" applyAlignment="1">
      <alignment horizontal="center"/>
    </xf>
    <xf numFmtId="0" fontId="6" fillId="0" borderId="0" xfId="2" applyFont="1" applyFill="1" applyAlignment="1">
      <alignment vertical="top" wrapText="1"/>
    </xf>
    <xf numFmtId="0" fontId="6" fillId="0" borderId="0" xfId="2" applyFont="1" applyFill="1" applyAlignment="1"/>
    <xf numFmtId="0" fontId="6" fillId="0" borderId="0" xfId="2" applyFont="1" applyFill="1" applyAlignment="1">
      <alignment wrapText="1"/>
    </xf>
    <xf numFmtId="0" fontId="6" fillId="0" borderId="0" xfId="2" applyFont="1" applyAlignment="1">
      <alignment wrapText="1"/>
    </xf>
    <xf numFmtId="0" fontId="4" fillId="0" borderId="0" xfId="1" applyFont="1" applyAlignment="1" applyProtection="1"/>
    <xf numFmtId="0" fontId="7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vertical="center"/>
    </xf>
    <xf numFmtId="0" fontId="6" fillId="0" borderId="4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 wrapText="1"/>
    </xf>
    <xf numFmtId="0" fontId="6" fillId="0" borderId="4" xfId="2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wrapText="1"/>
    </xf>
    <xf numFmtId="0" fontId="10" fillId="0" borderId="7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1" fontId="36" fillId="0" borderId="28" xfId="0" applyNumberFormat="1" applyFont="1" applyFill="1" applyBorder="1" applyAlignment="1" applyProtection="1">
      <alignment horizontal="center" vertical="center"/>
      <protection locked="0"/>
    </xf>
    <xf numFmtId="1" fontId="36" fillId="0" borderId="29" xfId="0" applyNumberFormat="1" applyFont="1" applyFill="1" applyBorder="1" applyAlignment="1" applyProtection="1">
      <alignment horizontal="center" vertical="center"/>
      <protection locked="0"/>
    </xf>
    <xf numFmtId="0" fontId="36" fillId="0" borderId="0" xfId="0" applyFont="1" applyFill="1" applyAlignment="1" applyProtection="1">
      <alignment horizontal="left" vertical="top"/>
      <protection locked="0"/>
    </xf>
    <xf numFmtId="0" fontId="5" fillId="0" borderId="0" xfId="0" applyFont="1" applyFill="1" applyAlignment="1" applyProtection="1">
      <alignment horizontal="left" vertical="top"/>
      <protection locked="0"/>
    </xf>
    <xf numFmtId="3" fontId="36" fillId="0" borderId="27" xfId="0" applyNumberFormat="1" applyFont="1" applyFill="1" applyBorder="1" applyAlignment="1" applyProtection="1">
      <alignment horizontal="right" vertical="center"/>
      <protection locked="0"/>
    </xf>
    <xf numFmtId="3" fontId="36" fillId="0" borderId="0" xfId="0" applyNumberFormat="1" applyFont="1" applyFill="1" applyAlignment="1" applyProtection="1">
      <alignment horizontal="right" vertical="center"/>
      <protection locked="0"/>
    </xf>
    <xf numFmtId="0" fontId="36" fillId="0" borderId="27" xfId="0" applyFont="1" applyFill="1" applyBorder="1" applyAlignment="1" applyProtection="1">
      <alignment horizontal="center" vertical="center"/>
      <protection locked="0"/>
    </xf>
    <xf numFmtId="0" fontId="36" fillId="0" borderId="29" xfId="0" applyFont="1" applyFill="1" applyBorder="1" applyAlignment="1" applyProtection="1">
      <alignment horizontal="center" vertical="center"/>
      <protection locked="0"/>
    </xf>
    <xf numFmtId="0" fontId="36" fillId="0" borderId="27" xfId="0" applyFont="1" applyFill="1" applyBorder="1" applyAlignment="1" applyProtection="1">
      <alignment horizontal="center" vertical="center" wrapText="1"/>
      <protection locked="0"/>
    </xf>
    <xf numFmtId="0" fontId="5" fillId="0" borderId="29" xfId="0" applyFont="1" applyFill="1" applyBorder="1" applyAlignment="1" applyProtection="1">
      <alignment horizontal="center" vertical="center"/>
      <protection locked="0"/>
    </xf>
    <xf numFmtId="3" fontId="36" fillId="0" borderId="27" xfId="0" applyNumberFormat="1" applyFont="1" applyFill="1" applyBorder="1" applyAlignment="1" applyProtection="1">
      <alignment horizontal="right" vertical="center" wrapText="1"/>
      <protection locked="0"/>
    </xf>
    <xf numFmtId="3" fontId="36" fillId="0" borderId="29" xfId="0" applyNumberFormat="1" applyFont="1" applyFill="1" applyBorder="1" applyAlignment="1" applyProtection="1">
      <alignment horizontal="right" vertical="center" wrapText="1"/>
      <protection locked="0"/>
    </xf>
    <xf numFmtId="0" fontId="28" fillId="0" borderId="0" xfId="0" applyFont="1" applyAlignment="1">
      <alignment horizontal="center" vertical="top" wrapText="1"/>
    </xf>
    <xf numFmtId="0" fontId="6" fillId="0" borderId="9" xfId="47" applyFont="1" applyBorder="1" applyAlignment="1">
      <alignment horizontal="right" vertical="center"/>
    </xf>
    <xf numFmtId="0" fontId="6" fillId="0" borderId="25" xfId="47" applyFont="1" applyBorder="1" applyAlignment="1">
      <alignment horizontal="right" vertical="center"/>
    </xf>
    <xf numFmtId="0" fontId="29" fillId="0" borderId="0" xfId="0" applyFont="1" applyAlignment="1">
      <alignment horizontal="left" wrapText="1"/>
    </xf>
    <xf numFmtId="0" fontId="30" fillId="0" borderId="0" xfId="0" applyFont="1" applyAlignment="1">
      <alignment horizontal="left" wrapText="1"/>
    </xf>
    <xf numFmtId="0" fontId="6" fillId="0" borderId="9" xfId="47" applyFont="1" applyBorder="1" applyAlignment="1">
      <alignment horizontal="right" vertical="center" wrapText="1"/>
    </xf>
    <xf numFmtId="0" fontId="6" fillId="0" borderId="25" xfId="47" applyFont="1" applyBorder="1" applyAlignment="1">
      <alignment horizontal="right" vertical="center" wrapText="1"/>
    </xf>
    <xf numFmtId="0" fontId="36" fillId="0" borderId="27" xfId="0" applyFont="1" applyFill="1" applyBorder="1" applyAlignment="1" applyProtection="1">
      <alignment horizontal="left" vertical="top"/>
      <protection locked="0"/>
    </xf>
    <xf numFmtId="0" fontId="36" fillId="0" borderId="0" xfId="0" applyFont="1" applyFill="1" applyBorder="1" applyAlignment="1" applyProtection="1">
      <alignment horizontal="left" vertical="top"/>
      <protection locked="0"/>
    </xf>
    <xf numFmtId="0" fontId="36" fillId="0" borderId="1" xfId="0" applyFont="1" applyFill="1" applyBorder="1" applyAlignment="1" applyProtection="1">
      <alignment horizontal="left" vertical="top"/>
      <protection locked="0"/>
    </xf>
    <xf numFmtId="0" fontId="5" fillId="0" borderId="27" xfId="0" applyFont="1" applyFill="1" applyBorder="1" applyAlignment="1" applyProtection="1">
      <alignment horizontal="left" vertical="top"/>
      <protection locked="0"/>
    </xf>
    <xf numFmtId="0" fontId="5" fillId="0" borderId="0" xfId="0" applyFont="1" applyFill="1" applyBorder="1" applyAlignment="1" applyProtection="1">
      <alignment horizontal="left" vertical="top"/>
      <protection locked="0"/>
    </xf>
    <xf numFmtId="3" fontId="36" fillId="0" borderId="0" xfId="0" applyNumberFormat="1" applyFont="1" applyFill="1" applyBorder="1" applyAlignment="1" applyProtection="1">
      <alignment horizontal="right" vertical="center"/>
      <protection locked="0"/>
    </xf>
    <xf numFmtId="0" fontId="5" fillId="0" borderId="31" xfId="0" applyFont="1" applyFill="1" applyBorder="1" applyAlignment="1" applyProtection="1">
      <alignment horizontal="left" vertical="top"/>
      <protection locked="0"/>
    </xf>
    <xf numFmtId="0" fontId="5" fillId="0" borderId="30" xfId="0" applyFont="1" applyFill="1" applyBorder="1" applyAlignment="1" applyProtection="1">
      <alignment horizontal="left" vertical="top"/>
      <protection locked="0"/>
    </xf>
    <xf numFmtId="3" fontId="36" fillId="0" borderId="31" xfId="0" applyNumberFormat="1" applyFont="1" applyFill="1" applyBorder="1" applyAlignment="1" applyProtection="1">
      <alignment horizontal="right" vertical="center"/>
      <protection locked="0"/>
    </xf>
    <xf numFmtId="0" fontId="5" fillId="0" borderId="1" xfId="0" applyFont="1" applyFill="1" applyBorder="1" applyAlignment="1" applyProtection="1">
      <alignment horizontal="left" vertical="top"/>
      <protection locked="0"/>
    </xf>
    <xf numFmtId="0" fontId="6" fillId="0" borderId="0" xfId="47" applyFont="1" applyAlignment="1">
      <alignment horizontal="right" vertical="center"/>
    </xf>
    <xf numFmtId="0" fontId="6" fillId="0" borderId="0" xfId="47" applyFont="1" applyAlignment="1">
      <alignment horizontal="right" vertical="center" wrapText="1"/>
    </xf>
    <xf numFmtId="1" fontId="5" fillId="0" borderId="0" xfId="0" applyNumberFormat="1" applyFont="1"/>
    <xf numFmtId="1" fontId="7" fillId="0" borderId="0" xfId="2" applyNumberFormat="1" applyFont="1" applyFill="1" applyBorder="1" applyAlignment="1">
      <alignment horizontal="right" vertical="center"/>
    </xf>
    <xf numFmtId="1" fontId="6" fillId="0" borderId="0" xfId="2" applyNumberFormat="1" applyFont="1" applyFill="1" applyBorder="1"/>
    <xf numFmtId="1" fontId="6" fillId="0" borderId="0" xfId="2" applyNumberFormat="1" applyFont="1" applyFill="1" applyBorder="1" applyAlignment="1">
      <alignment horizontal="center" vertical="center" wrapText="1"/>
    </xf>
    <xf numFmtId="1" fontId="6" fillId="0" borderId="0" xfId="2" applyNumberFormat="1" applyFont="1" applyFill="1" applyBorder="1" applyAlignment="1">
      <alignment horizontal="right"/>
    </xf>
    <xf numFmtId="1" fontId="6" fillId="0" borderId="0" xfId="2" applyNumberFormat="1" applyFont="1" applyFill="1" applyBorder="1" applyAlignment="1">
      <alignment horizontal="center"/>
    </xf>
    <xf numFmtId="1" fontId="6" fillId="0" borderId="0" xfId="2" applyNumberFormat="1" applyFont="1" applyFill="1" applyAlignment="1">
      <alignment horizontal="right" vertical="top"/>
    </xf>
    <xf numFmtId="1" fontId="6" fillId="0" borderId="0" xfId="2" applyNumberFormat="1" applyFont="1" applyFill="1"/>
    <xf numFmtId="1" fontId="6" fillId="0" borderId="0" xfId="2" applyNumberFormat="1" applyFont="1" applyFill="1" applyAlignment="1"/>
    <xf numFmtId="1" fontId="6" fillId="0" borderId="0" xfId="3" applyNumberFormat="1" applyFont="1" applyFill="1"/>
  </cellXfs>
  <cellStyles count="5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53" builtinId="3"/>
    <cellStyle name="Explanatory Text" xfId="18" builtinId="53" customBuiltin="1"/>
    <cellStyle name="Followed Hyperlink" xfId="45" builtinId="9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1" builtinId="8"/>
    <cellStyle name="Hyperlink 2" xfId="46"/>
    <cellStyle name="Hyperlink 3" xfId="44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7"/>
    <cellStyle name="Normal 2 2" xfId="49"/>
    <cellStyle name="Normal 3" xfId="50"/>
    <cellStyle name="Normal 3 2" xfId="3"/>
    <cellStyle name="Normal 4" xfId="51"/>
    <cellStyle name="Normal 5" xfId="2"/>
    <cellStyle name="Note" xfId="17" builtinId="10" customBuiltin="1"/>
    <cellStyle name="Output" xfId="12" builtinId="21" customBuiltin="1"/>
    <cellStyle name="Percent" xfId="54" builtinId="5"/>
    <cellStyle name="Percent 2" xfId="52"/>
    <cellStyle name="Title 2" xfId="48"/>
    <cellStyle name="Total" xfId="19" builtinId="25" customBuiltin="1"/>
    <cellStyle name="Warning Text" xfId="16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699"/>
      <color rgb="FFFF3399"/>
      <color rgb="FFFF33CC"/>
      <color rgb="FFFF66FF"/>
      <color rgb="FFFF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Sedentary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Resolution'!$H$9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Resolution'!$H$10:$H$97</c:f>
              <c:numCache>
                <c:formatCode>0.00%</c:formatCode>
                <c:ptCount val="88"/>
                <c:pt idx="0">
                  <c:v>2.8985507246376812E-2</c:v>
                </c:pt>
                <c:pt idx="1">
                  <c:v>3.0303030303030304E-2</c:v>
                </c:pt>
                <c:pt idx="2">
                  <c:v>0</c:v>
                </c:pt>
                <c:pt idx="3">
                  <c:v>1.5384615384615385E-2</c:v>
                </c:pt>
                <c:pt idx="4">
                  <c:v>5.4545454545454543E-2</c:v>
                </c:pt>
                <c:pt idx="5">
                  <c:v>5.2631578947368418E-2</c:v>
                </c:pt>
                <c:pt idx="6">
                  <c:v>5.2631578947368418E-2</c:v>
                </c:pt>
                <c:pt idx="7">
                  <c:v>7.4626865671641784E-2</c:v>
                </c:pt>
                <c:pt idx="8">
                  <c:v>4.4444444444444446E-2</c:v>
                </c:pt>
                <c:pt idx="9">
                  <c:v>5.8823529411764705E-2</c:v>
                </c:pt>
                <c:pt idx="10">
                  <c:v>7.0175438596491224E-2</c:v>
                </c:pt>
                <c:pt idx="11">
                  <c:v>7.2727272727272724E-2</c:v>
                </c:pt>
                <c:pt idx="12">
                  <c:v>9.7560975609756101E-2</c:v>
                </c:pt>
                <c:pt idx="13">
                  <c:v>0</c:v>
                </c:pt>
                <c:pt idx="14">
                  <c:v>2.3255813953488372E-2</c:v>
                </c:pt>
                <c:pt idx="15">
                  <c:v>8.3333333333333329E-2</c:v>
                </c:pt>
                <c:pt idx="16">
                  <c:v>0</c:v>
                </c:pt>
                <c:pt idx="17">
                  <c:v>6.6666666666666666E-2</c:v>
                </c:pt>
                <c:pt idx="18">
                  <c:v>3.3333333333333333E-2</c:v>
                </c:pt>
                <c:pt idx="19">
                  <c:v>0</c:v>
                </c:pt>
                <c:pt idx="20">
                  <c:v>3.7735849056603772E-2</c:v>
                </c:pt>
                <c:pt idx="21">
                  <c:v>4.5454545454545456E-2</c:v>
                </c:pt>
                <c:pt idx="22">
                  <c:v>3.9215686274509803E-2</c:v>
                </c:pt>
                <c:pt idx="23">
                  <c:v>2.564102564102564E-2</c:v>
                </c:pt>
                <c:pt idx="24">
                  <c:v>0.04</c:v>
                </c:pt>
                <c:pt idx="25">
                  <c:v>2.3255813953488372E-2</c:v>
                </c:pt>
                <c:pt idx="26">
                  <c:v>2.0408163265306121E-2</c:v>
                </c:pt>
                <c:pt idx="27">
                  <c:v>0</c:v>
                </c:pt>
                <c:pt idx="28">
                  <c:v>4.7619047619047616E-2</c:v>
                </c:pt>
                <c:pt idx="29">
                  <c:v>1.9607843137254902E-2</c:v>
                </c:pt>
                <c:pt idx="30">
                  <c:v>3.8461538461538464E-2</c:v>
                </c:pt>
                <c:pt idx="31">
                  <c:v>1.7857142857142856E-2</c:v>
                </c:pt>
                <c:pt idx="32">
                  <c:v>1.8181818181818181E-2</c:v>
                </c:pt>
                <c:pt idx="33">
                  <c:v>3.1746031746031744E-2</c:v>
                </c:pt>
                <c:pt idx="34">
                  <c:v>5.2631578947368418E-2</c:v>
                </c:pt>
                <c:pt idx="35">
                  <c:v>1.8867924528301886E-2</c:v>
                </c:pt>
                <c:pt idx="36">
                  <c:v>3.3898305084745763E-2</c:v>
                </c:pt>
                <c:pt idx="37">
                  <c:v>9.6774193548387094E-2</c:v>
                </c:pt>
                <c:pt idx="38">
                  <c:v>5.9701492537313432E-2</c:v>
                </c:pt>
                <c:pt idx="39">
                  <c:v>4.3478260869565216E-2</c:v>
                </c:pt>
                <c:pt idx="40">
                  <c:v>3.7037037037037035E-2</c:v>
                </c:pt>
                <c:pt idx="41">
                  <c:v>3.3898305084745763E-2</c:v>
                </c:pt>
                <c:pt idx="42">
                  <c:v>7.1428571428571425E-2</c:v>
                </c:pt>
                <c:pt idx="43">
                  <c:v>2.6666666666666668E-2</c:v>
                </c:pt>
                <c:pt idx="44">
                  <c:v>8.3333333333333329E-2</c:v>
                </c:pt>
                <c:pt idx="45">
                  <c:v>3.4482758620689655E-2</c:v>
                </c:pt>
                <c:pt idx="46">
                  <c:v>7.407407407407407E-2</c:v>
                </c:pt>
                <c:pt idx="47">
                  <c:v>0.140625</c:v>
                </c:pt>
                <c:pt idx="48">
                  <c:v>0.10810810810810811</c:v>
                </c:pt>
                <c:pt idx="49">
                  <c:v>8.1967213114754092E-2</c:v>
                </c:pt>
                <c:pt idx="50">
                  <c:v>0.11428571428571428</c:v>
                </c:pt>
                <c:pt idx="51">
                  <c:v>4.8387096774193547E-2</c:v>
                </c:pt>
                <c:pt idx="52">
                  <c:v>0.15384615384615385</c:v>
                </c:pt>
                <c:pt idx="53">
                  <c:v>0.1875</c:v>
                </c:pt>
                <c:pt idx="54">
                  <c:v>8.3333333333333329E-2</c:v>
                </c:pt>
                <c:pt idx="55">
                  <c:v>0.15873015873015872</c:v>
                </c:pt>
                <c:pt idx="56">
                  <c:v>6.6666666666666666E-2</c:v>
                </c:pt>
                <c:pt idx="57">
                  <c:v>0.140625</c:v>
                </c:pt>
                <c:pt idx="58">
                  <c:v>0.23076923076923078</c:v>
                </c:pt>
                <c:pt idx="59">
                  <c:v>0.21212121212121213</c:v>
                </c:pt>
                <c:pt idx="60">
                  <c:v>0.15053763440860216</c:v>
                </c:pt>
                <c:pt idx="61">
                  <c:v>0.20895522388059701</c:v>
                </c:pt>
                <c:pt idx="62">
                  <c:v>0.23529411764705882</c:v>
                </c:pt>
                <c:pt idx="63">
                  <c:v>0.23076923076923078</c:v>
                </c:pt>
                <c:pt idx="64">
                  <c:v>0.21311475409836064</c:v>
                </c:pt>
                <c:pt idx="65">
                  <c:v>0.30612244897959184</c:v>
                </c:pt>
                <c:pt idx="66">
                  <c:v>0.36842105263157893</c:v>
                </c:pt>
                <c:pt idx="67">
                  <c:v>0.33962264150943394</c:v>
                </c:pt>
                <c:pt idx="68">
                  <c:v>0.38181818181818183</c:v>
                </c:pt>
                <c:pt idx="69">
                  <c:v>0.26829268292682928</c:v>
                </c:pt>
                <c:pt idx="70">
                  <c:v>0.30952380952380953</c:v>
                </c:pt>
                <c:pt idx="71">
                  <c:v>0.375</c:v>
                </c:pt>
                <c:pt idx="72">
                  <c:v>0.31914893617021278</c:v>
                </c:pt>
                <c:pt idx="73">
                  <c:v>0.29166666666666669</c:v>
                </c:pt>
                <c:pt idx="74">
                  <c:v>0.36363636363636365</c:v>
                </c:pt>
                <c:pt idx="75">
                  <c:v>0.55555555555555558</c:v>
                </c:pt>
                <c:pt idx="76">
                  <c:v>0.34375</c:v>
                </c:pt>
                <c:pt idx="77">
                  <c:v>0.42105263157894735</c:v>
                </c:pt>
                <c:pt idx="78">
                  <c:v>0.6875</c:v>
                </c:pt>
                <c:pt idx="79">
                  <c:v>0.58823529411764708</c:v>
                </c:pt>
                <c:pt idx="80">
                  <c:v>0.56000000000000005</c:v>
                </c:pt>
                <c:pt idx="81">
                  <c:v>0.5714285714285714</c:v>
                </c:pt>
                <c:pt idx="82">
                  <c:v>0.8</c:v>
                </c:pt>
                <c:pt idx="83">
                  <c:v>0.6875</c:v>
                </c:pt>
                <c:pt idx="84">
                  <c:v>0.75</c:v>
                </c:pt>
                <c:pt idx="85">
                  <c:v>0.5</c:v>
                </c:pt>
                <c:pt idx="86">
                  <c:v>0.83333333333333337</c:v>
                </c:pt>
                <c:pt idx="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Resolution'!$I$9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Resolution'!$I$10:$I$97</c:f>
              <c:numCache>
                <c:formatCode>General</c:formatCode>
                <c:ptCount val="88"/>
                <c:pt idx="0">
                  <c:v>9.5189470357414929E-3</c:v>
                </c:pt>
                <c:pt idx="1">
                  <c:v>1.0059083538865261E-2</c:v>
                </c:pt>
                <c:pt idx="2">
                  <c:v>1.062954025455556E-2</c:v>
                </c:pt>
                <c:pt idx="3">
                  <c:v>1.1231980858394667E-2</c:v>
                </c:pt>
                <c:pt idx="4">
                  <c:v>1.1868155850550505E-2</c:v>
                </c:pt>
                <c:pt idx="5">
                  <c:v>1.253990656533719E-2</c:v>
                </c:pt>
                <c:pt idx="6">
                  <c:v>1.3249169303529073E-2</c:v>
                </c:pt>
                <c:pt idx="7">
                  <c:v>1.3997979583058295E-2</c:v>
                </c:pt>
                <c:pt idx="8">
                  <c:v>1.4788476502339718E-2</c:v>
                </c:pt>
                <c:pt idx="9">
                  <c:v>1.5622907208903962E-2</c:v>
                </c:pt>
                <c:pt idx="10">
                  <c:v>1.6503631464260531E-2</c:v>
                </c:pt>
                <c:pt idx="11">
                  <c:v>1.7433126293944518E-2</c:v>
                </c:pt>
                <c:pt idx="12">
                  <c:v>1.8413990709502798E-2</c:v>
                </c:pt>
                <c:pt idx="13">
                  <c:v>1.9448950486731099E-2</c:v>
                </c:pt>
                <c:pt idx="14">
                  <c:v>2.0540862981765044E-2</c:v>
                </c:pt>
                <c:pt idx="15">
                  <c:v>2.1692721963635822E-2</c:v>
                </c:pt>
                <c:pt idx="16">
                  <c:v>2.2907662438607514E-2</c:v>
                </c:pt>
                <c:pt idx="17">
                  <c:v>2.4188965438001392E-2</c:v>
                </c:pt>
                <c:pt idx="18">
                  <c:v>2.5540062737263555E-2</c:v>
                </c:pt>
                <c:pt idx="19">
                  <c:v>2.696454146973495E-2</c:v>
                </c:pt>
                <c:pt idx="20">
                  <c:v>2.8466148593920718E-2</c:v>
                </c:pt>
                <c:pt idx="21">
                  <c:v>3.0048795168021128E-2</c:v>
                </c:pt>
                <c:pt idx="22">
                  <c:v>3.1716560380073353E-2</c:v>
                </c:pt>
                <c:pt idx="23">
                  <c:v>3.3473695276259277E-2</c:v>
                </c:pt>
                <c:pt idx="24">
                  <c:v>3.5324626123765489E-2</c:v>
                </c:pt>
                <c:pt idx="25">
                  <c:v>3.727395733805066E-2</c:v>
                </c:pt>
                <c:pt idx="26">
                  <c:v>3.9326473897500276E-2</c:v>
                </c:pt>
                <c:pt idx="27">
                  <c:v>4.1487143161265325E-2</c:v>
                </c:pt>
                <c:pt idx="28">
                  <c:v>4.3761115998629516E-2</c:v>
                </c:pt>
                <c:pt idx="29">
                  <c:v>4.6153727130588303E-2</c:v>
                </c:pt>
                <c:pt idx="30">
                  <c:v>4.8670494576528202E-2</c:v>
                </c:pt>
                <c:pt idx="31">
                  <c:v>5.1317118091054215E-2</c:v>
                </c:pt>
                <c:pt idx="32">
                  <c:v>5.4099476468245998E-2</c:v>
                </c:pt>
                <c:pt idx="33">
                  <c:v>5.702362358306047E-2</c:v>
                </c:pt>
                <c:pt idx="34">
                  <c:v>6.0095783032403427E-2</c:v>
                </c:pt>
                <c:pt idx="35">
                  <c:v>6.3322341231755466E-2</c:v>
                </c:pt>
                <c:pt idx="36">
                  <c:v>6.6709838817371886E-2</c:v>
                </c:pt>
                <c:pt idx="37">
                  <c:v>7.0264960199235338E-2</c:v>
                </c:pt>
                <c:pt idx="38">
                  <c:v>7.3994521106399119E-2</c:v>
                </c:pt>
                <c:pt idx="39">
                  <c:v>7.7905453964435822E-2</c:v>
                </c:pt>
                <c:pt idx="40">
                  <c:v>8.2004790944735576E-2</c:v>
                </c:pt>
                <c:pt idx="41">
                  <c:v>8.6299644527762162E-2</c:v>
                </c:pt>
                <c:pt idx="42">
                  <c:v>9.0797185427462443E-2</c:v>
                </c:pt>
                <c:pt idx="43">
                  <c:v>9.550461773226375E-2</c:v>
                </c:pt>
                <c:pt idx="44">
                  <c:v>0.10042915112991006</c:v>
                </c:pt>
                <c:pt idx="45">
                  <c:v>0.10557797009922697</c:v>
                </c:pt>
                <c:pt idx="46">
                  <c:v>0.11095819997219715</c:v>
                </c:pt>
                <c:pt idx="47">
                  <c:v>0.11657686979488277</c:v>
                </c:pt>
                <c:pt idx="48">
                  <c:v>0.12244087194613157</c:v>
                </c:pt>
                <c:pt idx="49">
                  <c:v>0.12855691850895645</c:v>
                </c:pt>
                <c:pt idx="50">
                  <c:v>0.13493149443123534</c:v>
                </c:pt>
                <c:pt idx="51">
                  <c:v>0.14157080756006332</c:v>
                </c:pt>
                <c:pt idx="52">
                  <c:v>0.14848073568771736</c:v>
                </c:pt>
                <c:pt idx="53">
                  <c:v>0.15566677080660149</c:v>
                </c:pt>
                <c:pt idx="54">
                  <c:v>0.16313396083539494</c:v>
                </c:pt>
                <c:pt idx="55">
                  <c:v>0.17088684914836669</c:v>
                </c:pt>
                <c:pt idx="56">
                  <c:v>0.17892941231365769</c:v>
                </c:pt>
                <c:pt idx="57">
                  <c:v>0.18726499652320652</c:v>
                </c:pt>
                <c:pt idx="58">
                  <c:v>0.1958962532755856</c:v>
                </c:pt>
                <c:pt idx="59">
                  <c:v>0.20482507495170085</c:v>
                </c:pt>
                <c:pt idx="60">
                  <c:v>0.21405253100021374</c:v>
                </c:pt>
                <c:pt idx="61">
                  <c:v>0.22357880552250955</c:v>
                </c:pt>
                <c:pt idx="62">
                  <c:v>0.23340313711368893</c:v>
                </c:pt>
                <c:pt idx="63">
                  <c:v>0.24352376187383515</c:v>
                </c:pt>
                <c:pt idx="64">
                  <c:v>0.2539378605500266</c:v>
                </c:pt>
                <c:pt idx="65">
                  <c:v>0.26464151080150483</c:v>
                </c:pt>
                <c:pt idx="66">
                  <c:v>0.27562964559540704</c:v>
                </c:pt>
                <c:pt idx="67">
                  <c:v>0.28689601873604381</c:v>
                </c:pt>
                <c:pt idx="68">
                  <c:v>0.29843317850464152</c:v>
                </c:pt>
                <c:pt idx="69">
                  <c:v>0.31023245033700414</c:v>
                </c:pt>
                <c:pt idx="70">
                  <c:v>0.32228392939243261</c:v>
                </c:pt>
                <c:pt idx="71">
                  <c:v>0.33457648376793125</c:v>
                </c:pt>
                <c:pt idx="72">
                  <c:v>0.3470977689874219</c:v>
                </c:pt>
                <c:pt idx="73">
                  <c:v>0.35983425424745763</c:v>
                </c:pt>
                <c:pt idx="74">
                  <c:v>0.37277126073077155</c:v>
                </c:pt>
                <c:pt idx="75">
                  <c:v>0.38589301210981752</c:v>
                </c:pt>
                <c:pt idx="76">
                  <c:v>0.39918269715807358</c:v>
                </c:pt>
                <c:pt idx="77">
                  <c:v>0.41262254417195421</c:v>
                </c:pt>
                <c:pt idx="78">
                  <c:v>0.42619390668602919</c:v>
                </c:pt>
                <c:pt idx="79">
                  <c:v>0.43987735974481412</c:v>
                </c:pt>
                <c:pt idx="80">
                  <c:v>0.45365280578187883</c:v>
                </c:pt>
                <c:pt idx="81">
                  <c:v>0.46749958895775368</c:v>
                </c:pt>
                <c:pt idx="82">
                  <c:v>0.48139661662828526</c:v>
                </c:pt>
                <c:pt idx="83">
                  <c:v>0.49532248646041949</c:v>
                </c:pt>
                <c:pt idx="84">
                  <c:v>0.50925561758796722</c:v>
                </c:pt>
                <c:pt idx="85">
                  <c:v>0.52317438410988293</c:v>
                </c:pt>
                <c:pt idx="86">
                  <c:v>0.53705724918098752</c:v>
                </c:pt>
                <c:pt idx="87">
                  <c:v>0.55088289793173728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Resolution'!$J$9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Resolution'!$J$10:$J$97</c:f>
              <c:numCache>
                <c:formatCode>General</c:formatCode>
                <c:ptCount val="88"/>
                <c:pt idx="0">
                  <c:v>4.1789695035819106E-2</c:v>
                </c:pt>
                <c:pt idx="1">
                  <c:v>4.0849680841334335E-2</c:v>
                </c:pt>
                <c:pt idx="2">
                  <c:v>3.9995996237401368E-2</c:v>
                </c:pt>
                <c:pt idx="3">
                  <c:v>3.9224267074870402E-2</c:v>
                </c:pt>
                <c:pt idx="4">
                  <c:v>3.8530574380897381E-2</c:v>
                </c:pt>
                <c:pt idx="5">
                  <c:v>3.7911425086929275E-2</c:v>
                </c:pt>
                <c:pt idx="6">
                  <c:v>3.7363725956652903E-2</c:v>
                </c:pt>
                <c:pt idx="7">
                  <c:v>3.68847605235764E-2</c:v>
                </c:pt>
                <c:pt idx="8">
                  <c:v>3.6472168865026945E-2</c:v>
                </c:pt>
                <c:pt idx="9">
                  <c:v>3.6123930057040073E-2</c:v>
                </c:pt>
                <c:pt idx="10">
                  <c:v>3.5838347172593377E-2</c:v>
                </c:pt>
                <c:pt idx="11">
                  <c:v>3.5614034703695951E-2</c:v>
                </c:pt>
                <c:pt idx="12">
                  <c:v>3.5449908305855003E-2</c:v>
                </c:pt>
                <c:pt idx="13">
                  <c:v>3.5345176781325753E-2</c:v>
                </c:pt>
                <c:pt idx="14">
                  <c:v>3.5299336235278096E-2</c:v>
                </c:pt>
                <c:pt idx="15">
                  <c:v>3.5312166356583748E-2</c:v>
                </c:pt>
                <c:pt idx="16">
                  <c:v>3.5383728792363997E-2</c:v>
                </c:pt>
                <c:pt idx="17">
                  <c:v>3.551436760278092E-2</c:v>
                </c:pt>
                <c:pt idx="18">
                  <c:v>3.5704711799856188E-2</c:v>
                </c:pt>
                <c:pt idx="19">
                  <c:v>3.5955679991413615E-2</c:v>
                </c:pt>
                <c:pt idx="20">
                  <c:v>3.6268487168619731E-2</c:v>
                </c:pt>
                <c:pt idx="21">
                  <c:v>3.6644653693088017E-2</c:v>
                </c:pt>
                <c:pt idx="22">
                  <c:v>3.7086016557148771E-2</c:v>
                </c:pt>
                <c:pt idx="23">
                  <c:v>3.7594743008685545E-2</c:v>
                </c:pt>
                <c:pt idx="24">
                  <c:v>3.8173346649883887E-2</c:v>
                </c:pt>
                <c:pt idx="25">
                  <c:v>3.8824706137282304E-2</c:v>
                </c:pt>
                <c:pt idx="26">
                  <c:v>3.9552086628558497E-2</c:v>
                </c:pt>
                <c:pt idx="27">
                  <c:v>4.0359164139365487E-2</c:v>
                </c:pt>
                <c:pt idx="28">
                  <c:v>4.1250052991014696E-2</c:v>
                </c:pt>
                <c:pt idx="29">
                  <c:v>4.2229336546542109E-2</c:v>
                </c:pt>
                <c:pt idx="30">
                  <c:v>4.3302101448229477E-2</c:v>
                </c:pt>
                <c:pt idx="31">
                  <c:v>4.4473975583350617E-2</c:v>
                </c:pt>
                <c:pt idx="32">
                  <c:v>4.5751170015969123E-2</c:v>
                </c:pt>
                <c:pt idx="33">
                  <c:v>4.7140525129949554E-2</c:v>
                </c:pt>
                <c:pt idx="34">
                  <c:v>4.8649561230615694E-2</c:v>
                </c:pt>
                <c:pt idx="35">
                  <c:v>5.0286533847967198E-2</c:v>
                </c:pt>
                <c:pt idx="36">
                  <c:v>5.206049397089095E-2</c:v>
                </c:pt>
                <c:pt idx="37">
                  <c:v>5.3981353416685814E-2</c:v>
                </c:pt>
                <c:pt idx="38">
                  <c:v>5.6059955500124423E-2</c:v>
                </c:pt>
                <c:pt idx="39">
                  <c:v>5.8308151107139182E-2</c:v>
                </c:pt>
                <c:pt idx="40">
                  <c:v>6.0738880195057798E-2</c:v>
                </c:pt>
                <c:pt idx="41">
                  <c:v>6.3366258628168401E-2</c:v>
                </c:pt>
                <c:pt idx="42">
                  <c:v>6.6205670107095549E-2</c:v>
                </c:pt>
                <c:pt idx="43">
                  <c:v>6.9273862754578988E-2</c:v>
                </c:pt>
                <c:pt idx="44">
                  <c:v>7.2589049668892E-2</c:v>
                </c:pt>
                <c:pt idx="45">
                  <c:v>7.6171012437941749E-2</c:v>
                </c:pt>
                <c:pt idx="46">
                  <c:v>8.0041206209218146E-2</c:v>
                </c:pt>
                <c:pt idx="47">
                  <c:v>8.4222864418938267E-2</c:v>
                </c:pt>
                <c:pt idx="48">
                  <c:v>8.8741100682685842E-2</c:v>
                </c:pt>
                <c:pt idx="49">
                  <c:v>9.362300462373295E-2</c:v>
                </c:pt>
                <c:pt idx="50">
                  <c:v>9.8897727548667047E-2</c:v>
                </c:pt>
                <c:pt idx="51">
                  <c:v>0.10459655285938962</c:v>
                </c:pt>
                <c:pt idx="52">
                  <c:v>0.11075294490640508</c:v>
                </c:pt>
                <c:pt idx="53">
                  <c:v>0.11740256863786622</c:v>
                </c:pt>
                <c:pt idx="54">
                  <c:v>0.12458327089018226</c:v>
                </c:pt>
                <c:pt idx="55">
                  <c:v>0.13233501252320903</c:v>
                </c:pt>
                <c:pt idx="56">
                  <c:v>0.14069973887266085</c:v>
                </c:pt>
                <c:pt idx="57">
                  <c:v>0.14972117425118164</c:v>
                </c:pt>
                <c:pt idx="58">
                  <c:v>0.15944452459341621</c:v>
                </c:pt>
                <c:pt idx="59">
                  <c:v>0.16991607097394232</c:v>
                </c:pt>
                <c:pt idx="60">
                  <c:v>0.18118263585218081</c:v>
                </c:pt>
                <c:pt idx="61">
                  <c:v>0.19329090380172315</c:v>
                </c:pt>
                <c:pt idx="62">
                  <c:v>0.20628657951552068</c:v>
                </c:pt>
                <c:pt idx="63">
                  <c:v>0.22021336845534004</c:v>
                </c:pt>
                <c:pt idx="64">
                  <c:v>0.23511177008659881</c:v>
                </c:pt>
                <c:pt idx="65">
                  <c:v>0.25101768066443347</c:v>
                </c:pt>
                <c:pt idx="66">
                  <c:v>0.26796081241368841</c:v>
                </c:pt>
                <c:pt idx="67">
                  <c:v>0.28596294893332891</c:v>
                </c:pt>
                <c:pt idx="68">
                  <c:v>0.30503607276165445</c:v>
                </c:pt>
                <c:pt idx="69">
                  <c:v>0.32518041988955132</c:v>
                </c:pt>
                <c:pt idx="70">
                  <c:v>0.34638253672043118</c:v>
                </c:pt>
                <c:pt idx="71">
                  <c:v>0.36861343604475627</c:v>
                </c:pt>
                <c:pt idx="72">
                  <c:v>0.39182696785817483</c:v>
                </c:pt>
                <c:pt idx="73">
                  <c:v>0.41595853553628126</c:v>
                </c:pt>
                <c:pt idx="74">
                  <c:v>0.44092429482244061</c:v>
                </c:pt>
                <c:pt idx="75">
                  <c:v>0.46662096911080109</c:v>
                </c:pt>
                <c:pt idx="76">
                  <c:v>0.49292639696842466</c:v>
                </c:pt>
                <c:pt idx="77">
                  <c:v>0.51970089527208707</c:v>
                </c:pt>
                <c:pt idx="78">
                  <c:v>0.54678947408705991</c:v>
                </c:pt>
                <c:pt idx="79">
                  <c:v>0.57402488011736974</c:v>
                </c:pt>
                <c:pt idx="80">
                  <c:v>0.60123137923474457</c:v>
                </c:pt>
                <c:pt idx="81">
                  <c:v>0.62822912229993155</c:v>
                </c:pt>
                <c:pt idx="82">
                  <c:v>0.6548388804212123</c:v>
                </c:pt>
                <c:pt idx="83">
                  <c:v>0.68088689399032754</c:v>
                </c:pt>
                <c:pt idx="84">
                  <c:v>0.70620956071037466</c:v>
                </c:pt>
                <c:pt idx="85">
                  <c:v>0.73065769487370091</c:v>
                </c:pt>
                <c:pt idx="86">
                  <c:v>0.75410012313012909</c:v>
                </c:pt>
                <c:pt idx="87">
                  <c:v>0.77642643689168866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Resolution'!$K$9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Resolution'!$K$10:$K$97</c:f>
              <c:numCache>
                <c:formatCode>0.00E+00</c:formatCode>
                <c:ptCount val="88"/>
                <c:pt idx="0">
                  <c:v>4.9846488973145545E-2</c:v>
                </c:pt>
                <c:pt idx="1">
                  <c:v>4.7533518569677073E-2</c:v>
                </c:pt>
                <c:pt idx="2">
                  <c:v>4.5461068818061168E-2</c:v>
                </c:pt>
                <c:pt idx="3">
                  <c:v>4.3606358930203738E-2</c:v>
                </c:pt>
                <c:pt idx="4">
                  <c:v>4.1949358398833313E-2</c:v>
                </c:pt>
                <c:pt idx="5">
                  <c:v>4.0472470666944732E-2</c:v>
                </c:pt>
                <c:pt idx="6">
                  <c:v>3.9160255266846397E-2</c:v>
                </c:pt>
                <c:pt idx="7">
                  <c:v>3.7999184478383262E-2</c:v>
                </c:pt>
                <c:pt idx="8">
                  <c:v>3.697743078984779E-2</c:v>
                </c:pt>
                <c:pt idx="9">
                  <c:v>3.608468173545188E-2</c:v>
                </c:pt>
                <c:pt idx="10">
                  <c:v>3.5311978998367632E-2</c:v>
                </c:pt>
                <c:pt idx="11">
                  <c:v>3.4651578987325696E-2</c:v>
                </c:pt>
                <c:pt idx="12">
                  <c:v>3.4096832404255012E-2</c:v>
                </c:pt>
                <c:pt idx="13">
                  <c:v>3.364208061247756E-2</c:v>
                </c:pt>
                <c:pt idx="14">
                  <c:v>3.3282566885206685E-2</c:v>
                </c:pt>
                <c:pt idx="15">
                  <c:v>3.3014360860703126E-2</c:v>
                </c:pt>
                <c:pt idx="16">
                  <c:v>3.2834294753180032E-2</c:v>
                </c:pt>
                <c:pt idx="17">
                  <c:v>3.273991006821466E-2</c:v>
                </c:pt>
                <c:pt idx="18">
                  <c:v>3.2729413749385795E-2</c:v>
                </c:pt>
                <c:pt idx="19">
                  <c:v>3.2801642840807256E-2</c:v>
                </c:pt>
                <c:pt idx="20">
                  <c:v>3.2956036889940733E-2</c:v>
                </c:pt>
                <c:pt idx="21">
                  <c:v>3.3192617438318979E-2</c:v>
                </c:pt>
                <c:pt idx="22">
                  <c:v>3.351197405623061E-2</c:v>
                </c:pt>
                <c:pt idx="23">
                  <c:v>3.3915256472497823E-2</c:v>
                </c:pt>
                <c:pt idx="24">
                  <c:v>3.440417243349194E-2</c:v>
                </c:pt>
                <c:pt idx="25">
                  <c:v>3.4980990997530895E-2</c:v>
                </c:pt>
                <c:pt idx="26">
                  <c:v>3.5648551032596801E-2</c:v>
                </c:pt>
                <c:pt idx="27">
                  <c:v>3.641027473745246E-2</c:v>
                </c:pt>
                <c:pt idx="28">
                  <c:v>3.7270186049008967E-2</c:v>
                </c:pt>
                <c:pt idx="29">
                  <c:v>3.8232933832200014E-2</c:v>
                </c:pt>
                <c:pt idx="30">
                  <c:v>3.9303819772357182E-2</c:v>
                </c:pt>
                <c:pt idx="31">
                  <c:v>4.0488830903525133E-2</c:v>
                </c:pt>
                <c:pt idx="32">
                  <c:v>4.1794676708337995E-2</c:v>
                </c:pt>
                <c:pt idx="33">
                  <c:v>4.3228830714647122E-2</c:v>
                </c:pt>
                <c:pt idx="34">
                  <c:v>4.4799576489285918E-2</c:v>
                </c:pt>
                <c:pt idx="35">
                  <c:v>4.651605788797291E-2</c:v>
                </c:pt>
                <c:pt idx="36">
                  <c:v>4.8388333359705243E-2</c:v>
                </c:pt>
                <c:pt idx="37">
                  <c:v>5.0427434020894092E-2</c:v>
                </c:pt>
                <c:pt idx="38">
                  <c:v>5.2645425105221078E-2</c:v>
                </c:pt>
                <c:pt idx="39">
                  <c:v>5.5055470255516735E-2</c:v>
                </c:pt>
                <c:pt idx="40">
                  <c:v>5.7671897949128186E-2</c:v>
                </c:pt>
                <c:pt idx="41">
                  <c:v>6.0510269133093222E-2</c:v>
                </c:pt>
                <c:pt idx="42">
                  <c:v>6.3587444884482966E-2</c:v>
                </c:pt>
                <c:pt idx="43">
                  <c:v>6.6921652598944448E-2</c:v>
                </c:pt>
                <c:pt idx="44">
                  <c:v>7.0532548841382131E-2</c:v>
                </c:pt>
                <c:pt idx="45">
                  <c:v>7.4441276562161249E-2</c:v>
                </c:pt>
                <c:pt idx="46">
                  <c:v>7.8670513886736224E-2</c:v>
                </c:pt>
                <c:pt idx="47">
                  <c:v>8.3244511124875187E-2</c:v>
                </c:pt>
                <c:pt idx="48">
                  <c:v>8.8189112019513488E-2</c:v>
                </c:pt>
                <c:pt idx="49">
                  <c:v>9.3531754571124184E-2</c:v>
                </c:pt>
                <c:pt idx="50">
                  <c:v>9.9301446043983541E-2</c:v>
                </c:pt>
                <c:pt idx="51">
                  <c:v>0.10552870600667572</c:v>
                </c:pt>
                <c:pt idx="52">
                  <c:v>0.11224547051193749</c:v>
                </c:pt>
                <c:pt idx="53">
                  <c:v>0.11948494982467511</c:v>
                </c:pt>
                <c:pt idx="54">
                  <c:v>0.12728143152115667</c:v>
                </c:pt>
                <c:pt idx="55">
                  <c:v>0.13567002038383291</c:v>
                </c:pt>
                <c:pt idx="56">
                  <c:v>0.14468630640050412</c:v>
                </c:pt>
                <c:pt idx="57">
                  <c:v>0.15436595245790052</c:v>
                </c:pt>
                <c:pt idx="58">
                  <c:v>0.16474419412906505</c:v>
                </c:pt>
                <c:pt idx="59">
                  <c:v>0.17585524543369754</c:v>
                </c:pt>
                <c:pt idx="60">
                  <c:v>0.18773160674580189</c:v>
                </c:pt>
                <c:pt idx="61">
                  <c:v>0.20040327426728041</c:v>
                </c:pt>
                <c:pt idx="62">
                  <c:v>0.2138968547825896</c:v>
                </c:pt>
                <c:pt idx="63">
                  <c:v>0.22823459480593819</c:v>
                </c:pt>
                <c:pt idx="64">
                  <c:v>0.24343333969199138</c:v>
                </c:pt>
                <c:pt idx="65">
                  <c:v>0.25950344565091937</c:v>
                </c:pt>
                <c:pt idx="66">
                  <c:v>0.27644767559091621</c:v>
                </c:pt>
                <c:pt idx="67">
                  <c:v>0.2942601178408753</c:v>
                </c:pt>
                <c:pt idx="68">
                  <c:v>0.31292517444380413</c:v>
                </c:pt>
                <c:pt idx="69">
                  <c:v>0.33241667206137587</c:v>
                </c:pt>
                <c:pt idx="70">
                  <c:v>0.35269715268448182</c:v>
                </c:pt>
                <c:pt idx="71">
                  <c:v>0.37371740236675288</c:v>
                </c:pt>
                <c:pt idx="72">
                  <c:v>0.39541627323571066</c:v>
                </c:pt>
                <c:pt idx="73">
                  <c:v>0.41772084646134955</c:v>
                </c:pt>
                <c:pt idx="74">
                  <c:v>0.4405469714171778</c:v>
                </c:pt>
                <c:pt idx="75">
                  <c:v>0.46380019919547627</c:v>
                </c:pt>
                <c:pt idx="76">
                  <c:v>0.48737710775790544</c:v>
                </c:pt>
                <c:pt idx="77">
                  <c:v>0.51116699271975241</c:v>
                </c:pt>
                <c:pt idx="78">
                  <c:v>0.53505387397988924</c:v>
                </c:pt>
                <c:pt idx="79">
                  <c:v>0.55891874632321448</c:v>
                </c:pt>
                <c:pt idx="80">
                  <c:v>0.58264198398029066</c:v>
                </c:pt>
                <c:pt idx="81">
                  <c:v>0.60610579690343369</c:v>
                </c:pt>
                <c:pt idx="82">
                  <c:v>0.62919663162047501</c:v>
                </c:pt>
                <c:pt idx="83">
                  <c:v>0.65180741258224228</c:v>
                </c:pt>
                <c:pt idx="84">
                  <c:v>0.67383953066122904</c:v>
                </c:pt>
                <c:pt idx="85">
                  <c:v>0.69520450276233403</c:v>
                </c:pt>
                <c:pt idx="86">
                  <c:v>0.71582524855703977</c:v>
                </c:pt>
                <c:pt idx="87">
                  <c:v>0.73563695491260683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Resolution'!$L$9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Resolution'!$L$10:$L$97</c:f>
              <c:numCache>
                <c:formatCode>0.00E+00</c:formatCode>
                <c:ptCount val="88"/>
                <c:pt idx="0">
                  <c:v>4.3888566564149613E-2</c:v>
                </c:pt>
                <c:pt idx="1">
                  <c:v>4.316951620825004E-2</c:v>
                </c:pt>
                <c:pt idx="2">
                  <c:v>4.2459616782172672E-2</c:v>
                </c:pt>
                <c:pt idx="3">
                  <c:v>4.1764261320263799E-2</c:v>
                </c:pt>
                <c:pt idx="4">
                  <c:v>4.1088344172340648E-2</c:v>
                </c:pt>
                <c:pt idx="5">
                  <c:v>4.0436292456755306E-2</c:v>
                </c:pt>
                <c:pt idx="6">
                  <c:v>3.9812101654848997E-2</c:v>
                </c:pt>
                <c:pt idx="7">
                  <c:v>3.9219374253203411E-2</c:v>
                </c:pt>
                <c:pt idx="8">
                  <c:v>3.8661360490301326E-2</c:v>
                </c:pt>
                <c:pt idx="9">
                  <c:v>3.8141000412931496E-2</c:v>
                </c:pt>
                <c:pt idx="10">
                  <c:v>3.7660966591332772E-2</c:v>
                </c:pt>
                <c:pt idx="11">
                  <c:v>3.7223706977980719E-2</c:v>
                </c:pt>
                <c:pt idx="12">
                  <c:v>3.6831487521199517E-2</c:v>
                </c:pt>
                <c:pt idx="13">
                  <c:v>3.6486434260273863E-2</c:v>
                </c:pt>
                <c:pt idx="14">
                  <c:v>3.6190574732876665E-2</c:v>
                </c:pt>
                <c:pt idx="15">
                  <c:v>3.5945878618357748E-2</c:v>
                </c:pt>
                <c:pt idx="16">
                  <c:v>3.5754297622081398E-2</c:v>
                </c:pt>
                <c:pt idx="17">
                  <c:v>3.5617804677165375E-2</c:v>
                </c:pt>
                <c:pt idx="18">
                  <c:v>3.5538432601474053E-2</c:v>
                </c:pt>
                <c:pt idx="19">
                  <c:v>3.5518312400469106E-2</c:v>
                </c:pt>
                <c:pt idx="20">
                  <c:v>3.5559711451488792E-2</c:v>
                </c:pt>
                <c:pt idx="21">
                  <c:v>3.5665071843150507E-2</c:v>
                </c:pt>
                <c:pt idx="22">
                  <c:v>3.5837049175716638E-2</c:v>
                </c:pt>
                <c:pt idx="23">
                  <c:v>3.6078552155169905E-2</c:v>
                </c:pt>
                <c:pt idx="24">
                  <c:v>3.6392783335987597E-2</c:v>
                </c:pt>
                <c:pt idx="25">
                  <c:v>3.6783281385547914E-2</c:v>
                </c:pt>
                <c:pt idx="26">
                  <c:v>3.7253965256865744E-2</c:v>
                </c:pt>
                <c:pt idx="27">
                  <c:v>3.780918066576288E-2</c:v>
                </c:pt>
                <c:pt idx="28">
                  <c:v>3.845374927311801E-2</c:v>
                </c:pt>
                <c:pt idx="29">
                  <c:v>3.9193020971608615E-2</c:v>
                </c:pt>
                <c:pt idx="30">
                  <c:v>4.0032929667988985E-2</c:v>
                </c:pt>
                <c:pt idx="31">
                  <c:v>4.0980052934558274E-2</c:v>
                </c:pt>
                <c:pt idx="32">
                  <c:v>4.2041675874563172E-2</c:v>
                </c:pt>
                <c:pt idx="33">
                  <c:v>4.3225859502641378E-2</c:v>
                </c:pt>
                <c:pt idx="34">
                  <c:v>4.4541513879044668E-2</c:v>
                </c:pt>
                <c:pt idx="35">
                  <c:v>4.5998476150333034E-2</c:v>
                </c:pt>
                <c:pt idx="36">
                  <c:v>4.7607593533562059E-2</c:v>
                </c:pt>
                <c:pt idx="37">
                  <c:v>4.9380811128570075E-2</c:v>
                </c:pt>
                <c:pt idx="38">
                  <c:v>5.1331264245514263E-2</c:v>
                </c:pt>
                <c:pt idx="39">
                  <c:v>5.3473374682713189E-2</c:v>
                </c:pt>
                <c:pt idx="40">
                  <c:v>5.5822950072344141E-2</c:v>
                </c:pt>
                <c:pt idx="41">
                  <c:v>5.8397285016738659E-2</c:v>
                </c:pt>
                <c:pt idx="42">
                  <c:v>6.1215262253292199E-2</c:v>
                </c:pt>
                <c:pt idx="43">
                  <c:v>6.4297451498500843E-2</c:v>
                </c:pt>
                <c:pt idx="44">
                  <c:v>6.7666202919174176E-2</c:v>
                </c:pt>
                <c:pt idx="45">
                  <c:v>7.1345731351191946E-2</c:v>
                </c:pt>
                <c:pt idx="46">
                  <c:v>7.5362186426801481E-2</c:v>
                </c:pt>
                <c:pt idx="47">
                  <c:v>7.9743702680163744E-2</c:v>
                </c:pt>
                <c:pt idx="48">
                  <c:v>8.4520422486945704E-2</c:v>
                </c:pt>
                <c:pt idx="49">
                  <c:v>8.9724483380130796E-2</c:v>
                </c:pt>
                <c:pt idx="50">
                  <c:v>9.5389959912371813E-2</c:v>
                </c:pt>
                <c:pt idx="51">
                  <c:v>0.10155274887091104</c:v>
                </c:pt>
                <c:pt idx="52">
                  <c:v>0.10825038539050139</c:v>
                </c:pt>
                <c:pt idx="53">
                  <c:v>0.11552177648535297</c:v>
                </c:pt>
                <c:pt idx="54">
                  <c:v>0.12340683790642007</c:v>
                </c:pt>
                <c:pt idx="55">
                  <c:v>0.13194602024200089</c:v>
                </c:pt>
                <c:pt idx="56">
                  <c:v>0.14117971107491034</c:v>
                </c:pt>
                <c:pt idx="57">
                  <c:v>0.15114750207666799</c:v>
                </c:pt>
                <c:pt idx="58">
                  <c:v>0.16188731345807122</c:v>
                </c:pt>
                <c:pt idx="59">
                  <c:v>0.1734343734858137</c:v>
                </c:pt>
                <c:pt idx="60">
                  <c:v>0.18582005802988444</c:v>
                </c:pt>
                <c:pt idx="61">
                  <c:v>0.19907060441367974</c:v>
                </c:pt>
                <c:pt idx="62">
                  <c:v>0.2132057250885242</c:v>
                </c:pt>
                <c:pt idx="63">
                  <c:v>0.22823715946638573</c:v>
                </c:pt>
                <c:pt idx="64">
                  <c:v>0.24416721590391671</c:v>
                </c:pt>
                <c:pt idx="65">
                  <c:v>0.2609873692512657</c:v>
                </c:pt>
                <c:pt idx="66">
                  <c:v>0.27867699111576427</c:v>
                </c:pt>
                <c:pt idx="67">
                  <c:v>0.29720229832353678</c:v>
                </c:pt>
                <c:pt idx="68">
                  <c:v>0.31651560816289237</c:v>
                </c:pt>
                <c:pt idx="69">
                  <c:v>0.33655498517633842</c:v>
                </c:pt>
                <c:pt idx="70">
                  <c:v>0.35724435230351498</c:v>
                </c:pt>
                <c:pt idx="71">
                  <c:v>0.37849411862087473</c:v>
                </c:pt>
                <c:pt idx="72">
                  <c:v>0.40020234739273219</c:v>
                </c:pt>
                <c:pt idx="73">
                  <c:v>0.42225645346705887</c:v>
                </c:pt>
                <c:pt idx="74">
                  <c:v>0.44453538119641145</c:v>
                </c:pt>
                <c:pt idx="75">
                  <c:v>0.46691217688340181</c:v>
                </c:pt>
                <c:pt idx="76">
                  <c:v>0.48925683744532689</c:v>
                </c:pt>
                <c:pt idx="77">
                  <c:v>0.51143929348412964</c:v>
                </c:pt>
                <c:pt idx="78">
                  <c:v>0.53333237321332827</c:v>
                </c:pt>
                <c:pt idx="79">
                  <c:v>0.55481459524039278</c:v>
                </c:pt>
                <c:pt idx="80">
                  <c:v>0.57577265279394152</c:v>
                </c:pt>
                <c:pt idx="81">
                  <c:v>0.59610347768449834</c:v>
                </c:pt>
                <c:pt idx="82">
                  <c:v>0.61571580581495999</c:v>
                </c:pt>
                <c:pt idx="83">
                  <c:v>0.63453120336414659</c:v>
                </c:pt>
                <c:pt idx="84">
                  <c:v>0.65248454970354164</c:v>
                </c:pt>
                <c:pt idx="85">
                  <c:v>0.66952400603428419</c:v>
                </c:pt>
                <c:pt idx="86">
                  <c:v>0.68561052496743879</c:v>
                </c:pt>
                <c:pt idx="87">
                  <c:v>0.70071697431278945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Resolution'!$M$9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Resolution'!$M$10:$M$97</c:f>
              <c:numCache>
                <c:formatCode>0.00E+00</c:formatCode>
                <c:ptCount val="88"/>
                <c:pt idx="0">
                  <c:v>2.3648987235148505E-2</c:v>
                </c:pt>
                <c:pt idx="1">
                  <c:v>2.8500217226233707E-2</c:v>
                </c:pt>
                <c:pt idx="2">
                  <c:v>3.3264616810825633E-2</c:v>
                </c:pt>
                <c:pt idx="3">
                  <c:v>3.7724038011503008E-2</c:v>
                </c:pt>
                <c:pt idx="4">
                  <c:v>4.1694431117462565E-2</c:v>
                </c:pt>
                <c:pt idx="5">
                  <c:v>4.5040149290879031E-2</c:v>
                </c:pt>
                <c:pt idx="6">
                  <c:v>4.7679747040712393E-2</c:v>
                </c:pt>
                <c:pt idx="7">
                  <c:v>4.958441802485359E-2</c:v>
                </c:pt>
                <c:pt idx="8">
                  <c:v>5.0771149770648033E-2</c:v>
                </c:pt>
                <c:pt idx="9">
                  <c:v>5.129287203191378E-2</c:v>
                </c:pt>
                <c:pt idx="10">
                  <c:v>5.1227593396792254E-2</c:v>
                </c:pt>
                <c:pt idx="11">
                  <c:v>5.0668014225655637E-2</c:v>
                </c:pt>
                <c:pt idx="12">
                  <c:v>4.9712560131238967E-2</c:v>
                </c:pt>
                <c:pt idx="13">
                  <c:v>4.8458305026932609E-2</c:v>
                </c:pt>
                <c:pt idx="14">
                  <c:v>4.6995889832665658E-2</c:v>
                </c:pt>
                <c:pt idx="15">
                  <c:v>4.540629752880472E-2</c:v>
                </c:pt>
                <c:pt idx="16">
                  <c:v>4.375920321232523E-2</c:v>
                </c:pt>
                <c:pt idx="17">
                  <c:v>4.211255720854451E-2</c:v>
                </c:pt>
                <c:pt idx="18">
                  <c:v>4.0513056883766815E-2</c:v>
                </c:pt>
                <c:pt idx="19">
                  <c:v>3.8997197373547968E-2</c:v>
                </c:pt>
                <c:pt idx="20">
                  <c:v>3.7592645449510124E-2</c:v>
                </c:pt>
                <c:pt idx="21">
                  <c:v>3.6319740979223414E-2</c:v>
                </c:pt>
                <c:pt idx="22">
                  <c:v>3.5192987951081993E-2</c:v>
                </c:pt>
                <c:pt idx="23">
                  <c:v>3.4222446652952446E-2</c:v>
                </c:pt>
                <c:pt idx="24">
                  <c:v>3.3414978069882313E-2</c:v>
                </c:pt>
                <c:pt idx="25">
                  <c:v>3.2775320722462059E-2</c:v>
                </c:pt>
                <c:pt idx="26">
                  <c:v>3.2307000068750799E-2</c:v>
                </c:pt>
                <c:pt idx="27">
                  <c:v>3.2013082897536842E-2</c:v>
                </c:pt>
                <c:pt idx="28">
                  <c:v>3.1896795642447726E-2</c:v>
                </c:pt>
                <c:pt idx="29">
                  <c:v>3.1962027894094081E-2</c:v>
                </c:pt>
                <c:pt idx="30">
                  <c:v>3.2213741948481374E-2</c:v>
                </c:pt>
                <c:pt idx="31">
                  <c:v>3.2658307051198363E-2</c:v>
                </c:pt>
                <c:pt idx="32">
                  <c:v>3.3303773824913861E-2</c:v>
                </c:pt>
                <c:pt idx="33">
                  <c:v>3.4160100698490826E-2</c:v>
                </c:pt>
                <c:pt idx="34">
                  <c:v>3.5239340294967579E-2</c:v>
                </c:pt>
                <c:pt idx="35">
                  <c:v>3.6555789856255211E-2</c:v>
                </c:pt>
                <c:pt idx="36">
                  <c:v>3.8126105978439087E-2</c:v>
                </c:pt>
                <c:pt idx="37">
                  <c:v>3.9969380261594467E-2</c:v>
                </c:pt>
                <c:pt idx="38">
                  <c:v>4.2107169002176939E-2</c:v>
                </c:pt>
                <c:pt idx="39">
                  <c:v>4.456346686631233E-2</c:v>
                </c:pt>
                <c:pt idx="40">
                  <c:v>4.7364611726624768E-2</c:v>
                </c:pt>
                <c:pt idx="41">
                  <c:v>5.0539105744361178E-2</c:v>
                </c:pt>
                <c:pt idx="42">
                  <c:v>5.4117336634132152E-2</c:v>
                </c:pt>
                <c:pt idx="43">
                  <c:v>5.81311832381778E-2</c:v>
                </c:pt>
                <c:pt idx="44">
                  <c:v>6.2613491491902512E-2</c:v>
                </c:pt>
                <c:pt idx="45">
                  <c:v>6.7597411022948861E-2</c:v>
                </c:pt>
                <c:pt idx="46">
                  <c:v>7.3115589371341161E-2</c:v>
                </c:pt>
                <c:pt idx="47">
                  <c:v>7.919923037089098E-2</c:v>
                </c:pt>
                <c:pt idx="48">
                  <c:v>8.5877035543233393E-2</c:v>
                </c:pt>
                <c:pt idx="49">
                  <c:v>9.3174061988974363E-2</c:v>
                </c:pt>
                <c:pt idx="50">
                  <c:v>0.10111054629496841</c:v>
                </c:pt>
                <c:pt idx="51">
                  <c:v>0.10970075996990158</c:v>
                </c:pt>
                <c:pt idx="52">
                  <c:v>0.11895197595817082</c:v>
                </c:pt>
                <c:pt idx="53">
                  <c:v>0.12886363565111492</c:v>
                </c:pt>
                <c:pt idx="54">
                  <c:v>0.13942680929853485</c:v>
                </c:pt>
                <c:pt idx="55">
                  <c:v>0.15062403799996638</c:v>
                </c:pt>
                <c:pt idx="56">
                  <c:v>0.16242963152720796</c:v>
                </c:pt>
                <c:pt idx="57">
                  <c:v>0.17481047329334362</c:v>
                </c:pt>
                <c:pt idx="58">
                  <c:v>0.18772735342249847</c:v>
                </c:pt>
                <c:pt idx="59">
                  <c:v>0.20113681599048311</c:v>
                </c:pt>
                <c:pt idx="60">
                  <c:v>0.21499347095284124</c:v>
                </c:pt>
                <c:pt idx="61">
                  <c:v>0.22925268923499412</c:v>
                </c:pt>
                <c:pt idx="62">
                  <c:v>0.24387357468015883</c:v>
                </c:pt>
                <c:pt idx="63">
                  <c:v>0.25882209162558317</c:v>
                </c:pt>
                <c:pt idx="64">
                  <c:v>0.27407422270058068</c:v>
                </c:pt>
                <c:pt idx="65">
                  <c:v>0.2896190369777335</c:v>
                </c:pt>
                <c:pt idx="66">
                  <c:v>0.30546156098733929</c:v>
                </c:pt>
                <c:pt idx="67">
                  <c:v>0.32162535995336716</c:v>
                </c:pt>
                <c:pt idx="68">
                  <c:v>0.33815474850909572</c:v>
                </c:pt>
                <c:pt idx="69">
                  <c:v>0.35511655305518286</c:v>
                </c:pt>
                <c:pt idx="70">
                  <c:v>0.37260133542858492</c:v>
                </c:pt>
                <c:pt idx="71">
                  <c:v>0.39072395301557861</c:v>
                </c:pt>
                <c:pt idx="72">
                  <c:v>0.40962326707814778</c:v>
                </c:pt>
                <c:pt idx="73">
                  <c:v>0.42946071234414934</c:v>
                </c:pt>
                <c:pt idx="74">
                  <c:v>0.45041730187756579</c:v>
                </c:pt>
                <c:pt idx="75">
                  <c:v>0.47268846169931233</c:v>
                </c:pt>
                <c:pt idx="76">
                  <c:v>0.49647588060841041</c:v>
                </c:pt>
                <c:pt idx="77">
                  <c:v>0.52197535590210908</c:v>
                </c:pt>
                <c:pt idx="78">
                  <c:v>0.54935948934410328</c:v>
                </c:pt>
                <c:pt idx="79">
                  <c:v>0.5787541768140898</c:v>
                </c:pt>
                <c:pt idx="80">
                  <c:v>0.61020835817635011</c:v>
                </c:pt>
                <c:pt idx="81">
                  <c:v>0.64365774281906396</c:v>
                </c:pt>
                <c:pt idx="82">
                  <c:v>0.67888548634175327</c:v>
                </c:pt>
                <c:pt idx="83">
                  <c:v>0.7154861346436916</c:v>
                </c:pt>
                <c:pt idx="84">
                  <c:v>0.75284306261414391</c:v>
                </c:pt>
                <c:pt idx="85">
                  <c:v>0.79013262043498222</c:v>
                </c:pt>
                <c:pt idx="86">
                  <c:v>0.82636772180589646</c:v>
                </c:pt>
                <c:pt idx="87">
                  <c:v>0.86048697200957003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439888"/>
        <c:axId val="328442128"/>
      </c:lineChart>
      <c:catAx>
        <c:axId val="32843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42128"/>
        <c:crosses val="autoZero"/>
        <c:auto val="1"/>
        <c:lblAlgn val="ctr"/>
        <c:lblOffset val="100"/>
        <c:noMultiLvlLbl val="0"/>
      </c:catAx>
      <c:valAx>
        <c:axId val="3284421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3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Barely Data and</a:t>
            </a:r>
            <a:r>
              <a:rPr lang="en-GB" sz="1200" baseline="0"/>
              <a:t> Function Lines</a:t>
            </a:r>
            <a:endParaRPr lang="en-GB" sz="1200"/>
          </a:p>
        </c:rich>
      </c:tx>
      <c:layout>
        <c:manualLayout>
          <c:xMode val="edge"/>
          <c:yMode val="edge"/>
          <c:x val="0.17373168547975465"/>
          <c:y val="3.00375429867987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Resolution'!$N$9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Resolution'!$N$10:$N$97</c:f>
              <c:numCache>
                <c:formatCode>0.00%</c:formatCode>
                <c:ptCount val="88"/>
                <c:pt idx="0">
                  <c:v>0.34782608695652173</c:v>
                </c:pt>
                <c:pt idx="1">
                  <c:v>0.2878787878787879</c:v>
                </c:pt>
                <c:pt idx="2">
                  <c:v>0.36842105263157893</c:v>
                </c:pt>
                <c:pt idx="3">
                  <c:v>0.36923076923076925</c:v>
                </c:pt>
                <c:pt idx="4">
                  <c:v>0.27272727272727271</c:v>
                </c:pt>
                <c:pt idx="5">
                  <c:v>0.2982456140350877</c:v>
                </c:pt>
                <c:pt idx="6">
                  <c:v>0.31578947368421051</c:v>
                </c:pt>
                <c:pt idx="7">
                  <c:v>0.26865671641791045</c:v>
                </c:pt>
                <c:pt idx="8">
                  <c:v>0.24444444444444444</c:v>
                </c:pt>
                <c:pt idx="9">
                  <c:v>0.35294117647058826</c:v>
                </c:pt>
                <c:pt idx="10">
                  <c:v>0.36842105263157893</c:v>
                </c:pt>
                <c:pt idx="11">
                  <c:v>0.30909090909090908</c:v>
                </c:pt>
                <c:pt idx="12">
                  <c:v>0.17073170731707318</c:v>
                </c:pt>
                <c:pt idx="13">
                  <c:v>0.28000000000000003</c:v>
                </c:pt>
                <c:pt idx="14">
                  <c:v>0.11627906976744186</c:v>
                </c:pt>
                <c:pt idx="15">
                  <c:v>0.16666666666666666</c:v>
                </c:pt>
                <c:pt idx="16">
                  <c:v>0.21052631578947367</c:v>
                </c:pt>
                <c:pt idx="17">
                  <c:v>0.1111111111111111</c:v>
                </c:pt>
                <c:pt idx="18">
                  <c:v>6.6666666666666666E-2</c:v>
                </c:pt>
                <c:pt idx="19">
                  <c:v>0.1</c:v>
                </c:pt>
                <c:pt idx="20">
                  <c:v>0.16981132075471697</c:v>
                </c:pt>
                <c:pt idx="21">
                  <c:v>6.8181818181818177E-2</c:v>
                </c:pt>
                <c:pt idx="22">
                  <c:v>5.8823529411764705E-2</c:v>
                </c:pt>
                <c:pt idx="23">
                  <c:v>7.6923076923076927E-2</c:v>
                </c:pt>
                <c:pt idx="24">
                  <c:v>0.06</c:v>
                </c:pt>
                <c:pt idx="25">
                  <c:v>2.3255813953488372E-2</c:v>
                </c:pt>
                <c:pt idx="26">
                  <c:v>0</c:v>
                </c:pt>
                <c:pt idx="27">
                  <c:v>3.1746031746031744E-2</c:v>
                </c:pt>
                <c:pt idx="28">
                  <c:v>4.7619047619047616E-2</c:v>
                </c:pt>
                <c:pt idx="29">
                  <c:v>9.8039215686274508E-2</c:v>
                </c:pt>
                <c:pt idx="30">
                  <c:v>9.6153846153846159E-2</c:v>
                </c:pt>
                <c:pt idx="31">
                  <c:v>3.5714285714285712E-2</c:v>
                </c:pt>
                <c:pt idx="32">
                  <c:v>3.6363636363636362E-2</c:v>
                </c:pt>
                <c:pt idx="33">
                  <c:v>0.1111111111111111</c:v>
                </c:pt>
                <c:pt idx="34">
                  <c:v>3.5087719298245612E-2</c:v>
                </c:pt>
                <c:pt idx="35">
                  <c:v>9.4339622641509441E-2</c:v>
                </c:pt>
                <c:pt idx="36">
                  <c:v>0.10169491525423729</c:v>
                </c:pt>
                <c:pt idx="37">
                  <c:v>8.0645161290322578E-2</c:v>
                </c:pt>
                <c:pt idx="38">
                  <c:v>0.1044776119402985</c:v>
                </c:pt>
                <c:pt idx="39">
                  <c:v>0.11594202898550725</c:v>
                </c:pt>
                <c:pt idx="40">
                  <c:v>3.7037037037037035E-2</c:v>
                </c:pt>
                <c:pt idx="41">
                  <c:v>5.0847457627118647E-2</c:v>
                </c:pt>
                <c:pt idx="42">
                  <c:v>1.7857142857142856E-2</c:v>
                </c:pt>
                <c:pt idx="43">
                  <c:v>0.08</c:v>
                </c:pt>
                <c:pt idx="44">
                  <c:v>0.05</c:v>
                </c:pt>
                <c:pt idx="45">
                  <c:v>5.1724137931034482E-2</c:v>
                </c:pt>
                <c:pt idx="46">
                  <c:v>5.5555555555555552E-2</c:v>
                </c:pt>
                <c:pt idx="47">
                  <c:v>0.140625</c:v>
                </c:pt>
                <c:pt idx="48">
                  <c:v>0.12162162162162163</c:v>
                </c:pt>
                <c:pt idx="49">
                  <c:v>0.11475409836065574</c:v>
                </c:pt>
                <c:pt idx="50">
                  <c:v>0.1</c:v>
                </c:pt>
                <c:pt idx="51">
                  <c:v>0.19354838709677419</c:v>
                </c:pt>
                <c:pt idx="52">
                  <c:v>7.6923076923076927E-2</c:v>
                </c:pt>
                <c:pt idx="53">
                  <c:v>6.25E-2</c:v>
                </c:pt>
                <c:pt idx="54">
                  <c:v>0.1</c:v>
                </c:pt>
                <c:pt idx="55">
                  <c:v>0.23809523809523808</c:v>
                </c:pt>
                <c:pt idx="56">
                  <c:v>0.26666666666666666</c:v>
                </c:pt>
                <c:pt idx="57">
                  <c:v>0.171875</c:v>
                </c:pt>
                <c:pt idx="58">
                  <c:v>0.29230769230769232</c:v>
                </c:pt>
                <c:pt idx="59">
                  <c:v>0.24242424242424243</c:v>
                </c:pt>
                <c:pt idx="60">
                  <c:v>0.24731182795698925</c:v>
                </c:pt>
                <c:pt idx="61">
                  <c:v>0.26865671641791045</c:v>
                </c:pt>
                <c:pt idx="62">
                  <c:v>0.3235294117647059</c:v>
                </c:pt>
                <c:pt idx="63">
                  <c:v>0.34615384615384615</c:v>
                </c:pt>
                <c:pt idx="64">
                  <c:v>0.34426229508196721</c:v>
                </c:pt>
                <c:pt idx="65">
                  <c:v>0.30612244897959184</c:v>
                </c:pt>
                <c:pt idx="66">
                  <c:v>0.2807017543859649</c:v>
                </c:pt>
                <c:pt idx="67">
                  <c:v>0.35849056603773582</c:v>
                </c:pt>
                <c:pt idx="68">
                  <c:v>0.29090909090909089</c:v>
                </c:pt>
                <c:pt idx="69">
                  <c:v>0.43902439024390244</c:v>
                </c:pt>
                <c:pt idx="70">
                  <c:v>0.38095238095238093</c:v>
                </c:pt>
                <c:pt idx="71">
                  <c:v>0.33333333333333331</c:v>
                </c:pt>
                <c:pt idx="72">
                  <c:v>0.42553191489361702</c:v>
                </c:pt>
                <c:pt idx="73">
                  <c:v>0.375</c:v>
                </c:pt>
                <c:pt idx="74">
                  <c:v>0.36363636363636365</c:v>
                </c:pt>
                <c:pt idx="75">
                  <c:v>0.29629629629629628</c:v>
                </c:pt>
                <c:pt idx="76">
                  <c:v>0.28125</c:v>
                </c:pt>
                <c:pt idx="77">
                  <c:v>0.42105263157894735</c:v>
                </c:pt>
                <c:pt idx="78">
                  <c:v>0.1875</c:v>
                </c:pt>
                <c:pt idx="79">
                  <c:v>0.29411764705882354</c:v>
                </c:pt>
                <c:pt idx="80">
                  <c:v>0.2</c:v>
                </c:pt>
                <c:pt idx="81">
                  <c:v>0.42857142857142855</c:v>
                </c:pt>
                <c:pt idx="82">
                  <c:v>0.2</c:v>
                </c:pt>
                <c:pt idx="83">
                  <c:v>0.3125</c:v>
                </c:pt>
                <c:pt idx="84">
                  <c:v>0.25</c:v>
                </c:pt>
                <c:pt idx="85">
                  <c:v>0.5</c:v>
                </c:pt>
                <c:pt idx="86">
                  <c:v>0.16666666666666666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Resolution'!$O$9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Resolution'!$O$10:$O$97</c:f>
              <c:numCache>
                <c:formatCode>General</c:formatCode>
                <c:ptCount val="88"/>
                <c:pt idx="0">
                  <c:v>0.16036046328208586</c:v>
                </c:pt>
                <c:pt idx="1">
                  <c:v>0.16104184396312793</c:v>
                </c:pt>
                <c:pt idx="2">
                  <c:v>0.16172556221099962</c:v>
                </c:pt>
                <c:pt idx="3">
                  <c:v>0.16241162130561324</c:v>
                </c:pt>
                <c:pt idx="4">
                  <c:v>0.16310002448943153</c:v>
                </c:pt>
                <c:pt idx="5">
                  <c:v>0.16379077496708316</c:v>
                </c:pt>
                <c:pt idx="6">
                  <c:v>0.16448387590497723</c:v>
                </c:pt>
                <c:pt idx="7">
                  <c:v>0.16517933043091679</c:v>
                </c:pt>
                <c:pt idx="8">
                  <c:v>0.1658771416337122</c:v>
                </c:pt>
                <c:pt idx="9">
                  <c:v>0.16657731256279326</c:v>
                </c:pt>
                <c:pt idx="10">
                  <c:v>0.16727984622782097</c:v>
                </c:pt>
                <c:pt idx="11">
                  <c:v>0.16798474559829857</c:v>
                </c:pt>
                <c:pt idx="12">
                  <c:v>0.16869201360318217</c:v>
                </c:pt>
                <c:pt idx="13">
                  <c:v>0.16940165313049033</c:v>
                </c:pt>
                <c:pt idx="14">
                  <c:v>0.17011366702691372</c:v>
                </c:pt>
                <c:pt idx="15">
                  <c:v>0.17082805809742371</c:v>
                </c:pt>
                <c:pt idx="16">
                  <c:v>0.17154482910488095</c:v>
                </c:pt>
                <c:pt idx="17">
                  <c:v>0.17226398276964303</c:v>
                </c:pt>
                <c:pt idx="18">
                  <c:v>0.17298552176917206</c:v>
                </c:pt>
                <c:pt idx="19">
                  <c:v>0.17370944873764171</c:v>
                </c:pt>
                <c:pt idx="20">
                  <c:v>0.17443576626554386</c:v>
                </c:pt>
                <c:pt idx="21">
                  <c:v>0.1751644768992951</c:v>
                </c:pt>
                <c:pt idx="22">
                  <c:v>0.17589558314084253</c:v>
                </c:pt>
                <c:pt idx="23">
                  <c:v>0.17662908744726988</c:v>
                </c:pt>
                <c:pt idx="24">
                  <c:v>0.17736499223040267</c:v>
                </c:pt>
                <c:pt idx="25">
                  <c:v>0.17810329985641388</c:v>
                </c:pt>
                <c:pt idx="26">
                  <c:v>0.17884401264542896</c:v>
                </c:pt>
                <c:pt idx="27">
                  <c:v>0.17958713287113079</c:v>
                </c:pt>
                <c:pt idx="28">
                  <c:v>0.18033266276036475</c:v>
                </c:pt>
                <c:pt idx="29">
                  <c:v>0.18108060449274341</c:v>
                </c:pt>
                <c:pt idx="30">
                  <c:v>0.18183096020025141</c:v>
                </c:pt>
                <c:pt idx="31">
                  <c:v>0.18258373196685024</c:v>
                </c:pt>
                <c:pt idx="32">
                  <c:v>0.18333892182808301</c:v>
                </c:pt>
                <c:pt idx="33">
                  <c:v>0.18409653177067944</c:v>
                </c:pt>
                <c:pt idx="34">
                  <c:v>0.18485656373216075</c:v>
                </c:pt>
                <c:pt idx="35">
                  <c:v>0.1856190196004448</c:v>
                </c:pt>
                <c:pt idx="36">
                  <c:v>0.1863839012134515</c:v>
                </c:pt>
                <c:pt idx="37">
                  <c:v>0.18715121035870813</c:v>
                </c:pt>
                <c:pt idx="38">
                  <c:v>0.18792094877295523</c:v>
                </c:pt>
                <c:pt idx="39">
                  <c:v>0.18869311814175269</c:v>
                </c:pt>
                <c:pt idx="40">
                  <c:v>0.18946772009908591</c:v>
                </c:pt>
                <c:pt idx="41">
                  <c:v>0.19024475622697265</c:v>
                </c:pt>
                <c:pt idx="42">
                  <c:v>0.1910242280550703</c:v>
                </c:pt>
                <c:pt idx="43">
                  <c:v>0.19180613706028313</c:v>
                </c:pt>
                <c:pt idx="44">
                  <c:v>0.19259048466637049</c:v>
                </c:pt>
                <c:pt idx="45">
                  <c:v>0.19337727224355553</c:v>
                </c:pt>
                <c:pt idx="46">
                  <c:v>0.19416650110813385</c:v>
                </c:pt>
                <c:pt idx="47">
                  <c:v>0.19495817252208378</c:v>
                </c:pt>
                <c:pt idx="48">
                  <c:v>0.19575228769267622</c:v>
                </c:pt>
                <c:pt idx="49">
                  <c:v>0.196548847772086</c:v>
                </c:pt>
                <c:pt idx="50">
                  <c:v>0.19734785385700332</c:v>
                </c:pt>
                <c:pt idx="51">
                  <c:v>0.19814930698824668</c:v>
                </c:pt>
                <c:pt idx="52">
                  <c:v>0.19895320815037557</c:v>
                </c:pt>
                <c:pt idx="53">
                  <c:v>0.19975955827130526</c:v>
                </c:pt>
                <c:pt idx="54">
                  <c:v>0.20056835822192126</c:v>
                </c:pt>
                <c:pt idx="55">
                  <c:v>0.20137960881569561</c:v>
                </c:pt>
                <c:pt idx="56">
                  <c:v>0.20219331080830369</c:v>
                </c:pt>
                <c:pt idx="57">
                  <c:v>0.20300946489724234</c:v>
                </c:pt>
                <c:pt idx="58">
                  <c:v>0.20382807172144823</c:v>
                </c:pt>
                <c:pt idx="59">
                  <c:v>0.20464913186091899</c:v>
                </c:pt>
                <c:pt idx="60">
                  <c:v>0.2054726458363334</c:v>
                </c:pt>
                <c:pt idx="61">
                  <c:v>0.20629861410867453</c:v>
                </c:pt>
                <c:pt idx="62">
                  <c:v>0.20712703707885291</c:v>
                </c:pt>
                <c:pt idx="63">
                  <c:v>0.207957915087332</c:v>
                </c:pt>
                <c:pt idx="64">
                  <c:v>0.20879124841375385</c:v>
                </c:pt>
                <c:pt idx="65">
                  <c:v>0.20962703727656737</c:v>
                </c:pt>
                <c:pt idx="66">
                  <c:v>0.21046528183265653</c:v>
                </c:pt>
                <c:pt idx="67">
                  <c:v>0.21130598217697194</c:v>
                </c:pt>
                <c:pt idx="68">
                  <c:v>0.21214913834216173</c:v>
                </c:pt>
                <c:pt idx="69">
                  <c:v>0.21299475029820616</c:v>
                </c:pt>
                <c:pt idx="70">
                  <c:v>0.21384281795205179</c:v>
                </c:pt>
                <c:pt idx="71">
                  <c:v>0.21469334114724922</c:v>
                </c:pt>
                <c:pt idx="72">
                  <c:v>0.21554631966359075</c:v>
                </c:pt>
                <c:pt idx="73">
                  <c:v>0.21640175321675126</c:v>
                </c:pt>
                <c:pt idx="74">
                  <c:v>0.21725964145792978</c:v>
                </c:pt>
                <c:pt idx="75">
                  <c:v>0.21811998397349375</c:v>
                </c:pt>
                <c:pt idx="76">
                  <c:v>0.21898278028462434</c:v>
                </c:pt>
                <c:pt idx="77">
                  <c:v>0.21984802984696442</c:v>
                </c:pt>
                <c:pt idx="78">
                  <c:v>0.22071573205026812</c:v>
                </c:pt>
                <c:pt idx="79">
                  <c:v>0.22158588621805245</c:v>
                </c:pt>
                <c:pt idx="80">
                  <c:v>0.22245849160725117</c:v>
                </c:pt>
                <c:pt idx="81">
                  <c:v>0.22333354740787065</c:v>
                </c:pt>
                <c:pt idx="82">
                  <c:v>0.22421105274264766</c:v>
                </c:pt>
                <c:pt idx="83">
                  <c:v>0.22509100666671009</c:v>
                </c:pt>
                <c:pt idx="84">
                  <c:v>0.22597340816723907</c:v>
                </c:pt>
                <c:pt idx="85">
                  <c:v>0.22685825616313418</c:v>
                </c:pt>
                <c:pt idx="86">
                  <c:v>0.22774554950468034</c:v>
                </c:pt>
                <c:pt idx="87">
                  <c:v>0.22863528697321794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Resolution'!$P$9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Resolution'!$P$10:$P$97</c:f>
              <c:numCache>
                <c:formatCode>General</c:formatCode>
                <c:ptCount val="88"/>
                <c:pt idx="0">
                  <c:v>0.35749840469471866</c:v>
                </c:pt>
                <c:pt idx="1">
                  <c:v>0.33876861697883259</c:v>
                </c:pt>
                <c:pt idx="2">
                  <c:v>0.32102493598549242</c:v>
                </c:pt>
                <c:pt idx="3">
                  <c:v>0.30426375284097557</c:v>
                </c:pt>
                <c:pt idx="4">
                  <c:v>0.2884719882433891</c:v>
                </c:pt>
                <c:pt idx="5">
                  <c:v>0.27362876731605307</c:v>
                </c:pt>
                <c:pt idx="6">
                  <c:v>0.25970699640377248</c:v>
                </c:pt>
                <c:pt idx="7">
                  <c:v>0.24667480689792598</c:v>
                </c:pt>
                <c:pt idx="8">
                  <c:v>0.23449684552782993</c:v>
                </c:pt>
                <c:pt idx="9">
                  <c:v>0.22313540227368148</c:v>
                </c:pt>
                <c:pt idx="10">
                  <c:v>0.21255137610909505</c:v>
                </c:pt>
                <c:pt idx="11">
                  <c:v>0.20270508536126597</c:v>
                </c:pt>
                <c:pt idx="12">
                  <c:v>0.19355693390618281</c:v>
                </c:pt>
                <c:pt idx="13">
                  <c:v>0.18506794707314328</c:v>
                </c:pt>
                <c:pt idx="14">
                  <c:v>0.17720019239911344</c:v>
                </c:pt>
                <c:pt idx="15">
                  <c:v>0.16991710060200182</c:v>
                </c:pt>
                <c:pt idx="16">
                  <c:v>0.16318370163831591</c:v>
                </c:pt>
                <c:pt idx="17">
                  <c:v>0.15696678972649625</c:v>
                </c:pt>
                <c:pt idx="18">
                  <c:v>0.15123502995043869</c:v>
                </c:pt>
                <c:pt idx="19">
                  <c:v>0.14595901765752312</c:v>
                </c:pt>
                <c:pt idx="20">
                  <c:v>0.14111130043930295</c:v>
                </c:pt>
                <c:pt idx="21">
                  <c:v>0.13666637110420624</c:v>
                </c:pt>
                <c:pt idx="22">
                  <c:v>0.13260063876674116</c:v>
                </c:pt>
                <c:pt idx="23">
                  <c:v>0.12889238401317962</c:v>
                </c:pt>
                <c:pt idx="24">
                  <c:v>0.12552170307123142</c:v>
                </c:pt>
                <c:pt idx="25">
                  <c:v>0.12247044501236025</c:v>
                </c:pt>
                <c:pt idx="26">
                  <c:v>0.11972214524490368</c:v>
                </c:pt>
                <c:pt idx="27">
                  <c:v>0.11726195790473938</c:v>
                </c:pt>
                <c:pt idx="28">
                  <c:v>0.11507658920634384</c:v>
                </c:pt>
                <c:pt idx="29">
                  <c:v>0.11315423336830223</c:v>
                </c:pt>
                <c:pt idx="30">
                  <c:v>0.11148451236124078</c:v>
                </c:pt>
                <c:pt idx="31">
                  <c:v>0.11005842043092871</c:v>
                </c:pt>
                <c:pt idx="32">
                  <c:v>0.10886827411400384</c:v>
                </c:pt>
                <c:pt idx="33">
                  <c:v>0.10790766827850536</c:v>
                </c:pt>
                <c:pt idx="34">
                  <c:v>0.10717143857734616</c:v>
                </c:pt>
                <c:pt idx="35">
                  <c:v>0.10665563059223193</c:v>
                </c:pt>
                <c:pt idx="36">
                  <c:v>0.10635747586149247</c:v>
                </c:pt>
                <c:pt idx="37">
                  <c:v>0.10627537492179628</c:v>
                </c:pt>
                <c:pt idx="38">
                  <c:v>0.10640888744540702</c:v>
                </c:pt>
                <c:pt idx="39">
                  <c:v>0.10675872951666927</c:v>
                </c:pt>
                <c:pt idx="40">
                  <c:v>0.10732677805930388</c:v>
                </c:pt>
                <c:pt idx="41">
                  <c:v>0.10811608239558272</c:v>
                </c:pt>
                <c:pt idx="42">
                  <c:v>0.10913088288534045</c:v>
                </c:pt>
                <c:pt idx="43">
                  <c:v>0.11037663655276293</c:v>
                </c:pt>
                <c:pt idx="44">
                  <c:v>0.11186004955741595</c:v>
                </c:pt>
                <c:pt idx="45">
                  <c:v>0.11358911629809915</c:v>
                </c:pt>
                <c:pt idx="46">
                  <c:v>0.11557316484830457</c:v>
                </c:pt>
                <c:pt idx="47">
                  <c:v>0.11782290830412387</c:v>
                </c:pt>
                <c:pt idx="48">
                  <c:v>0.12035050147231621</c:v>
                </c:pt>
                <c:pt idx="49">
                  <c:v>0.12316960212989707</c:v>
                </c:pt>
                <c:pt idx="50">
                  <c:v>0.12629543583796882</c:v>
                </c:pt>
                <c:pt idx="51">
                  <c:v>0.12974486298142796</c:v>
                </c:pt>
                <c:pt idx="52">
                  <c:v>0.13353644632149358</c:v>
                </c:pt>
                <c:pt idx="53">
                  <c:v>0.13769051687767758</c:v>
                </c:pt>
                <c:pt idx="54">
                  <c:v>0.14222923538740928</c:v>
                </c:pt>
                <c:pt idx="55">
                  <c:v>0.14717664591271523</c:v>
                </c:pt>
                <c:pt idx="56">
                  <c:v>0.15255871736300025</c:v>
                </c:pt>
                <c:pt idx="57">
                  <c:v>0.15840336777253761</c:v>
                </c:pt>
                <c:pt idx="58">
                  <c:v>0.16474046510688556</c:v>
                </c:pt>
                <c:pt idx="59">
                  <c:v>0.17160179717771629</c:v>
                </c:pt>
                <c:pt idx="60">
                  <c:v>0.17902100193523418</c:v>
                </c:pt>
                <c:pt idx="61">
                  <c:v>0.18703344801216235</c:v>
                </c:pt>
                <c:pt idx="62">
                  <c:v>0.19567605396548624</c:v>
                </c:pt>
                <c:pt idx="63">
                  <c:v>0.20498703328256307</c:v>
                </c:pt>
                <c:pt idx="64">
                  <c:v>0.21500555100351176</c:v>
                </c:pt>
                <c:pt idx="65">
                  <c:v>0.22577127692224569</c:v>
                </c:pt>
                <c:pt idx="66">
                  <c:v>0.23732381997451474</c:v>
                </c:pt>
                <c:pt idx="67">
                  <c:v>0.24970202886750154</c:v>
                </c:pt>
                <c:pt idx="68">
                  <c:v>0.26294314556972048</c:v>
                </c:pt>
                <c:pt idx="69">
                  <c:v>0.27708180132407634</c:v>
                </c:pt>
                <c:pt idx="70">
                  <c:v>0.29214884975567879</c:v>
                </c:pt>
                <c:pt idx="71">
                  <c:v>0.30817003878963173</c:v>
                </c:pt>
                <c:pt idx="72">
                  <c:v>0.32516453277115737</c:v>
                </c:pt>
                <c:pt idx="73">
                  <c:v>0.34314330853945424</c:v>
                </c:pt>
                <c:pt idx="74">
                  <c:v>0.36210746414700901</c:v>
                </c:pt>
                <c:pt idx="75">
                  <c:v>0.38204649597739071</c:v>
                </c:pt>
                <c:pt idx="76">
                  <c:v>0.40293661826898097</c:v>
                </c:pt>
                <c:pt idx="77">
                  <c:v>0.42473921702481976</c:v>
                </c:pt>
                <c:pt idx="78">
                  <c:v>0.44739954593970493</c:v>
                </c:pt>
                <c:pt idx="79">
                  <c:v>0.47084578278075295</c:v>
                </c:pt>
                <c:pt idx="80">
                  <c:v>0.49498856782261591</c:v>
                </c:pt>
                <c:pt idx="81">
                  <c:v>0.51972113876277215</c:v>
                </c:pt>
                <c:pt idx="82">
                  <c:v>0.5449201569165949</c:v>
                </c:pt>
                <c:pt idx="83">
                  <c:v>0.57044728647060283</c:v>
                </c:pt>
                <c:pt idx="84">
                  <c:v>0.59615154291138672</c:v>
                </c:pt>
                <c:pt idx="85">
                  <c:v>0.62187237126382966</c:v>
                </c:pt>
                <c:pt idx="86">
                  <c:v>0.64744335437373091</c:v>
                </c:pt>
                <c:pt idx="87">
                  <c:v>0.67269639275205473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Resolution'!$Q$9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Resolution'!$Q$10:$Q$97</c:f>
              <c:numCache>
                <c:formatCode>0.00E+00</c:formatCode>
                <c:ptCount val="88"/>
                <c:pt idx="0">
                  <c:v>0.49349961626866584</c:v>
                </c:pt>
                <c:pt idx="1">
                  <c:v>0.44652139032408794</c:v>
                </c:pt>
                <c:pt idx="2">
                  <c:v>0.40262967790496662</c:v>
                </c:pt>
                <c:pt idx="3">
                  <c:v>0.36227064829768851</c:v>
                </c:pt>
                <c:pt idx="4">
                  <c:v>0.32565357490587815</c:v>
                </c:pt>
                <c:pt idx="5">
                  <c:v>0.29279476725685366</c:v>
                </c:pt>
                <c:pt idx="6">
                  <c:v>0.26356774841833075</c:v>
                </c:pt>
                <c:pt idx="7">
                  <c:v>0.23775088518398671</c:v>
                </c:pt>
                <c:pt idx="8">
                  <c:v>0.21506756659374696</c:v>
                </c:pt>
                <c:pt idx="9">
                  <c:v>0.19521717525502844</c:v>
                </c:pt>
                <c:pt idx="10">
                  <c:v>0.17789714043179189</c:v>
                </c:pt>
                <c:pt idx="11">
                  <c:v>0.16281741081296483</c:v>
                </c:pt>
                <c:pt idx="12">
                  <c:v>0.14970902978441802</c:v>
                </c:pt>
                <c:pt idx="13">
                  <c:v>0.13832843043258169</c:v>
                </c:pt>
                <c:pt idx="14">
                  <c:v>0.12845881212489357</c:v>
                </c:pt>
                <c:pt idx="15">
                  <c:v>0.11990965317916019</c:v>
                </c:pt>
                <c:pt idx="16">
                  <c:v>0.11251512718671047</c:v>
                </c:pt>
                <c:pt idx="17">
                  <c:v>0.10613195359591421</c:v>
                </c:pt>
                <c:pt idx="18">
                  <c:v>0.10063703182907875</c:v>
                </c:pt>
                <c:pt idx="19">
                  <c:v>9.5925076786617033E-2</c:v>
                </c:pt>
                <c:pt idx="20">
                  <c:v>9.1906382401549816E-2</c:v>
                </c:pt>
                <c:pt idx="21">
                  <c:v>8.8504779043805035E-2</c:v>
                </c:pt>
                <c:pt idx="22">
                  <c:v>8.5655811517918373E-2</c:v>
                </c:pt>
                <c:pt idx="23">
                  <c:v>8.3305140453011906E-2</c:v>
                </c:pt>
                <c:pt idx="24">
                  <c:v>8.140715607878414E-2</c:v>
                </c:pt>
                <c:pt idx="25">
                  <c:v>7.9923786171018793E-2</c:v>
                </c:pt>
                <c:pt idx="26">
                  <c:v>7.8823476885419574E-2</c:v>
                </c:pt>
                <c:pt idx="27">
                  <c:v>7.8080324631243037E-2</c:v>
                </c:pt>
                <c:pt idx="28">
                  <c:v>7.7673337984514909E-2</c:v>
                </c:pt>
                <c:pt idx="29">
                  <c:v>7.7585810212881592E-2</c:v>
                </c:pt>
                <c:pt idx="30">
                  <c:v>7.7804784851532097E-2</c:v>
                </c:pt>
                <c:pt idx="31">
                  <c:v>7.8320598677043565E-2</c:v>
                </c:pt>
                <c:pt idx="32">
                  <c:v>7.9126488231163389E-2</c:v>
                </c:pt>
                <c:pt idx="33">
                  <c:v>8.0218247679066615E-2</c:v>
                </c:pt>
                <c:pt idx="34">
                  <c:v>8.15939272210396E-2</c:v>
                </c:pt>
                <c:pt idx="35">
                  <c:v>8.3253562514941148E-2</c:v>
                </c:pt>
                <c:pt idx="36">
                  <c:v>8.5198926627653965E-2</c:v>
                </c:pt>
                <c:pt idx="37">
                  <c:v>8.7433296945200467E-2</c:v>
                </c:pt>
                <c:pt idx="38">
                  <c:v>8.9961230266716305E-2</c:v>
                </c:pt>
                <c:pt idx="39">
                  <c:v>9.2788340023429963E-2</c:v>
                </c:pt>
                <c:pt idx="40">
                  <c:v>9.5921070237726128E-2</c:v>
                </c:pt>
                <c:pt idx="41">
                  <c:v>9.9366461506880457E-2</c:v>
                </c:pt>
                <c:pt idx="42">
                  <c:v>0.10313190499765071</c:v>
                </c:pt>
                <c:pt idx="43">
                  <c:v>0.10722488120568127</c:v>
                </c:pt>
                <c:pt idx="44">
                  <c:v>0.11165268109776497</c:v>
                </c:pt>
                <c:pt idx="45">
                  <c:v>0.11642210823943407</c:v>
                </c:pt>
                <c:pt idx="46">
                  <c:v>0.12153916163070352</c:v>
                </c:pt>
                <c:pt idx="47">
                  <c:v>0.12700870023338556</c:v>
                </c:pt>
                <c:pt idx="48">
                  <c:v>0.13283409156439158</c:v>
                </c:pt>
                <c:pt idx="49">
                  <c:v>0.13901684822423135</c:v>
                </c:pt>
                <c:pt idx="50">
                  <c:v>0.14555625778297135</c:v>
                </c:pt>
                <c:pt idx="51">
                  <c:v>0.15244901299191568</c:v>
                </c:pt>
                <c:pt idx="52">
                  <c:v>0.15968885074376279</c:v>
                </c:pt>
                <c:pt idx="53">
                  <c:v>0.16726620946642748</c:v>
                </c:pt>
                <c:pt idx="54">
                  <c:v>0.1751679155946938</c:v>
                </c:pt>
                <c:pt idx="55">
                  <c:v>0.18337691030546732</c:v>
                </c:pt>
                <c:pt idx="56">
                  <c:v>0.19187202772051729</c:v>
                </c:pt>
                <c:pt idx="57">
                  <c:v>0.20062783518933014</c:v>
                </c:pt>
                <c:pt idx="58">
                  <c:v>0.20961454501097471</c:v>
                </c:pt>
                <c:pt idx="59">
                  <c:v>0.21879800502945959</c:v>
                </c:pt>
                <c:pt idx="60">
                  <c:v>0.22813977298726668</c:v>
                </c:pt>
                <c:pt idx="61">
                  <c:v>0.23759727645012696</c:v>
                </c:pt>
                <c:pt idx="62">
                  <c:v>0.24712405668263254</c:v>
                </c:pt>
                <c:pt idx="63">
                  <c:v>0.25667009126709228</c:v>
                </c:pt>
                <c:pt idx="64">
                  <c:v>0.26618218675858502</c:v>
                </c:pt>
                <c:pt idx="65">
                  <c:v>0.27560442951167796</c:v>
                </c:pt>
                <c:pt idx="66">
                  <c:v>0.2848786802430559</c:v>
                </c:pt>
                <c:pt idx="67">
                  <c:v>0.2939450961193677</c:v>
                </c:pt>
                <c:pt idx="68">
                  <c:v>0.30274266333724553</c:v>
                </c:pt>
                <c:pt idx="69">
                  <c:v>0.31120972337958669</c:v>
                </c:pt>
                <c:pt idx="70">
                  <c:v>0.3192844774005214</c:v>
                </c:pt>
                <c:pt idx="71">
                  <c:v>0.32690545544867206</c:v>
                </c:pt>
                <c:pt idx="72">
                  <c:v>0.33401194035836912</c:v>
                </c:pt>
                <c:pt idx="73">
                  <c:v>0.34054433994814648</c:v>
                </c:pt>
                <c:pt idx="74">
                  <c:v>0.34644450546396799</c:v>
                </c:pt>
                <c:pt idx="75">
                  <c:v>0.3516559987831443</c:v>
                </c:pt>
                <c:pt idx="76">
                  <c:v>0.35612431555535978</c:v>
                </c:pt>
                <c:pt idx="77">
                  <c:v>0.35979707602342936</c:v>
                </c:pt>
                <c:pt idx="78">
                  <c:v>0.36262419958842701</c:v>
                </c:pt>
                <c:pt idx="79">
                  <c:v>0.36455808313423499</c:v>
                </c:pt>
                <c:pt idx="80">
                  <c:v>0.36555380658786873</c:v>
                </c:pt>
                <c:pt idx="81">
                  <c:v>0.36556939203633038</c:v>
                </c:pt>
                <c:pt idx="82">
                  <c:v>0.36456614478318439</c:v>
                </c:pt>
                <c:pt idx="83">
                  <c:v>0.36250910577578394</c:v>
                </c:pt>
                <c:pt idx="84">
                  <c:v>0.35936764453523867</c:v>
                </c:pt>
                <c:pt idx="85">
                  <c:v>0.35511621961845646</c:v>
                </c:pt>
                <c:pt idx="86">
                  <c:v>0.34973532913759747</c:v>
                </c:pt>
                <c:pt idx="87">
                  <c:v>0.34321266622897928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Resolution'!$R$9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Resolution'!$R$10:$R$97</c:f>
              <c:numCache>
                <c:formatCode>0.00E+00</c:formatCode>
                <c:ptCount val="88"/>
                <c:pt idx="0">
                  <c:v>0.3668710476687177</c:v>
                </c:pt>
                <c:pt idx="1">
                  <c:v>0.35960761761747162</c:v>
                </c:pt>
                <c:pt idx="2">
                  <c:v>0.35031135401808572</c:v>
                </c:pt>
                <c:pt idx="3">
                  <c:v>0.33926234115536169</c:v>
                </c:pt>
                <c:pt idx="4">
                  <c:v>0.32674579373272467</c:v>
                </c:pt>
                <c:pt idx="5">
                  <c:v>0.31304857791652452</c:v>
                </c:pt>
                <c:pt idx="6">
                  <c:v>0.29845495352600376</c:v>
                </c:pt>
                <c:pt idx="7">
                  <c:v>0.28324163665958596</c:v>
                </c:pt>
                <c:pt idx="8">
                  <c:v>0.26767248038996277</c:v>
                </c:pt>
                <c:pt idx="9">
                  <c:v>0.25199319355767735</c:v>
                </c:pt>
                <c:pt idx="10">
                  <c:v>0.23642655593289336</c:v>
                </c:pt>
                <c:pt idx="11">
                  <c:v>0.22116854566032118</c:v>
                </c:pt>
                <c:pt idx="12">
                  <c:v>0.20638568799415408</c:v>
                </c:pt>
                <c:pt idx="13">
                  <c:v>0.19221378841394296</c:v>
                </c:pt>
                <c:pt idx="14">
                  <c:v>0.17875805764770084</c:v>
                </c:pt>
                <c:pt idx="15">
                  <c:v>0.16609449765895343</c:v>
                </c:pt>
                <c:pt idx="16">
                  <c:v>0.15427231531025484</c:v>
                </c:pt>
                <c:pt idx="17">
                  <c:v>0.14331707307080549</c:v>
                </c:pt>
                <c:pt idx="18">
                  <c:v>0.13323427292844658</c:v>
                </c:pt>
                <c:pt idx="19">
                  <c:v>0.12401309253689856</c:v>
                </c:pt>
                <c:pt idx="20">
                  <c:v>0.11563003977540043</c:v>
                </c:pt>
                <c:pt idx="21">
                  <c:v>0.10805235102259891</c:v>
                </c:pt>
                <c:pt idx="22">
                  <c:v>0.1012410190850922</c:v>
                </c:pt>
                <c:pt idx="23">
                  <c:v>9.5153391425675526E-2</c:v>
                </c:pt>
                <c:pt idx="24">
                  <c:v>8.9745323866029778E-2</c:v>
                </c:pt>
                <c:pt idx="25">
                  <c:v>8.4972907790598767E-2</c:v>
                </c:pt>
                <c:pt idx="26">
                  <c:v>8.079381051592327E-2</c:v>
                </c:pt>
                <c:pt idx="27">
                  <c:v>7.7168280540310316E-2</c:v>
                </c:pt>
                <c:pt idx="28">
                  <c:v>7.4059873975837159E-2</c:v>
                </c:pt>
                <c:pt idx="29">
                  <c:v>7.1435957735154043E-2</c:v>
                </c:pt>
                <c:pt idx="30">
                  <c:v>6.926804088900107E-2</c:v>
                </c:pt>
                <c:pt idx="31">
                  <c:v>6.7531979531789382E-2</c:v>
                </c:pt>
                <c:pt idx="32">
                  <c:v>6.62080935894966E-2</c:v>
                </c:pt>
                <c:pt idx="33">
                  <c:v>6.5281227004323303E-2</c:v>
                </c:pt>
                <c:pt idx="34">
                  <c:v>6.474077605750822E-2</c:v>
                </c:pt>
                <c:pt idx="35">
                  <c:v>6.4580704435470815E-2</c:v>
                </c:pt>
                <c:pt idx="36">
                  <c:v>6.4799558026458884E-2</c:v>
                </c:pt>
                <c:pt idx="37">
                  <c:v>6.5400487260937903E-2</c:v>
                </c:pt>
                <c:pt idx="38">
                  <c:v>6.6391279910742701E-2</c:v>
                </c:pt>
                <c:pt idx="39">
                  <c:v>6.7784402428288926E-2</c:v>
                </c:pt>
                <c:pt idx="40">
                  <c:v>6.9597042909130213E-2</c:v>
                </c:pt>
                <c:pt idx="41">
                  <c:v>7.1851143375591911E-2</c:v>
                </c:pt>
                <c:pt idx="42">
                  <c:v>7.4573403114319106E-2</c:v>
                </c:pt>
                <c:pt idx="43">
                  <c:v>7.7795228129100974E-2</c:v>
                </c:pt>
                <c:pt idx="44">
                  <c:v>8.1552594374287496E-2</c:v>
                </c:pt>
                <c:pt idx="45">
                  <c:v>8.5885784464362375E-2</c:v>
                </c:pt>
                <c:pt idx="46">
                  <c:v>9.08389494066634E-2</c:v>
                </c:pt>
                <c:pt idx="47">
                  <c:v>9.6459439302956834E-2</c:v>
                </c:pt>
                <c:pt idx="48">
                  <c:v>0.10279684105690727</c:v>
                </c:pt>
                <c:pt idx="49">
                  <c:v>0.10990165853930928</c:v>
                </c:pt>
                <c:pt idx="50">
                  <c:v>0.11782357352604264</c:v>
                </c:pt>
                <c:pt idx="51">
                  <c:v>0.12660923655232131</c:v>
                </c:pt>
                <c:pt idx="52">
                  <c:v>0.1362995582574946</c:v>
                </c:pt>
                <c:pt idx="53">
                  <c:v>0.14692650608067473</c:v>
                </c:pt>
                <c:pt idx="54">
                  <c:v>0.15850945942094358</c:v>
                </c:pt>
                <c:pt idx="55">
                  <c:v>0.17105123760036448</c:v>
                </c:pt>
                <c:pt idx="56">
                  <c:v>0.18453398504713034</c:v>
                </c:pt>
                <c:pt idx="57">
                  <c:v>0.19891516906712897</c:v>
                </c:pt>
                <c:pt idx="58">
                  <c:v>0.21412400550348601</c:v>
                </c:pt>
                <c:pt idx="59">
                  <c:v>0.23005866181456619</c:v>
                </c:pt>
                <c:pt idx="60">
                  <c:v>0.24658458072496567</c:v>
                </c:pt>
                <c:pt idx="61">
                  <c:v>0.26353420934488597</c:v>
                </c:pt>
                <c:pt idx="62">
                  <c:v>0.28070830523858376</c:v>
                </c:pt>
                <c:pt idx="63">
                  <c:v>0.29787883060443032</c:v>
                </c:pt>
                <c:pt idx="64">
                  <c:v>0.31479325936389035</c:v>
                </c:pt>
                <c:pt idx="65">
                  <c:v>0.33117994050853206</c:v>
                </c:pt>
                <c:pt idx="66">
                  <c:v>0.34675401955623597</c:v>
                </c:pt>
                <c:pt idx="67">
                  <c:v>0.36122334946513651</c:v>
                </c:pt>
                <c:pt idx="68">
                  <c:v>0.37429384246883318</c:v>
                </c:pt>
                <c:pt idx="69">
                  <c:v>0.38567382913431614</c:v>
                </c:pt>
                <c:pt idx="70">
                  <c:v>0.3950771899003423</c:v>
                </c:pt>
                <c:pt idx="71">
                  <c:v>0.40222528742965913</c:v>
                </c:pt>
                <c:pt idx="72">
                  <c:v>0.40684803345115378</c:v>
                </c:pt>
                <c:pt idx="73">
                  <c:v>0.40868475403183185</c:v>
                </c:pt>
                <c:pt idx="74">
                  <c:v>0.40748586120986913</c:v>
                </c:pt>
                <c:pt idx="75">
                  <c:v>0.40301668544595942</c:v>
                </c:pt>
                <c:pt idx="76">
                  <c:v>0.39506514480736321</c:v>
                </c:pt>
                <c:pt idx="77">
                  <c:v>0.38345515107199424</c:v>
                </c:pt>
                <c:pt idx="78">
                  <c:v>0.36806762545729821</c:v>
                </c:pt>
                <c:pt idx="79">
                  <c:v>0.3488704441155383</c:v>
                </c:pt>
                <c:pt idx="80">
                  <c:v>0.32595716176529443</c:v>
                </c:pt>
                <c:pt idx="81">
                  <c:v>0.2995915537561783</c:v>
                </c:pt>
                <c:pt idx="82">
                  <c:v>0.27025072046915355</c:v>
                </c:pt>
                <c:pt idx="83">
                  <c:v>0.23865434798670945</c:v>
                </c:pt>
                <c:pt idx="84">
                  <c:v>0.20576371650938424</c:v>
                </c:pt>
                <c:pt idx="85">
                  <c:v>0.17273460714707325</c:v>
                </c:pt>
                <c:pt idx="86">
                  <c:v>0.14081683819608576</c:v>
                </c:pt>
                <c:pt idx="87">
                  <c:v>0.1112102254898389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Resolution'!$S$9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Resolution'!$S$10:$S$97</c:f>
              <c:numCache>
                <c:formatCode>0.00E+00</c:formatCode>
                <c:ptCount val="88"/>
                <c:pt idx="0">
                  <c:v>0.31167105943409801</c:v>
                </c:pt>
                <c:pt idx="1">
                  <c:v>0.32754980989092719</c:v>
                </c:pt>
                <c:pt idx="2">
                  <c:v>0.33743241029244514</c:v>
                </c:pt>
                <c:pt idx="3">
                  <c:v>0.34166263955801529</c:v>
                </c:pt>
                <c:pt idx="4">
                  <c:v>0.3407397389622383</c:v>
                </c:pt>
                <c:pt idx="5">
                  <c:v>0.33525546180351568</c:v>
                </c:pt>
                <c:pt idx="6">
                  <c:v>0.32585538156450383</c:v>
                </c:pt>
                <c:pt idx="7">
                  <c:v>0.31321414004463943</c:v>
                </c:pt>
                <c:pt idx="8">
                  <c:v>0.29801649493226812</c:v>
                </c:pt>
                <c:pt idx="9">
                  <c:v>0.28093920553954504</c:v>
                </c:pt>
                <c:pt idx="10">
                  <c:v>0.26263185986238619</c:v>
                </c:pt>
                <c:pt idx="11">
                  <c:v>0.2436971422856809</c:v>
                </c:pt>
                <c:pt idx="12">
                  <c:v>0.22467248676775359</c:v>
                </c:pt>
                <c:pt idx="13">
                  <c:v>0.2060154805950892</c:v>
                </c:pt>
                <c:pt idx="14">
                  <c:v>0.18809492228247346</c:v>
                </c:pt>
                <c:pt idx="15">
                  <c:v>0.1711884231472913</c:v>
                </c:pt>
                <c:pt idx="16">
                  <c:v>0.15548628512111018</c:v>
                </c:pt>
                <c:pt idx="17">
                  <c:v>0.14110044253037479</c:v>
                </c:pt>
                <c:pt idx="18">
                  <c:v>0.12807672551897567</c:v>
                </c:pt>
                <c:pt idx="19">
                  <c:v>0.11640861543462823</c:v>
                </c:pt>
                <c:pt idx="20">
                  <c:v>0.10605091620126302</c:v>
                </c:pt>
                <c:pt idx="21">
                  <c:v>9.6932203625442595E-2</c:v>
                </c:pt>
                <c:pt idx="22">
                  <c:v>8.8965389972535502E-2</c:v>
                </c:pt>
                <c:pt idx="23">
                  <c:v>8.2056153355571357E-2</c:v>
                </c:pt>
                <c:pt idx="24">
                  <c:v>7.6109282897518685E-2</c:v>
                </c:pt>
                <c:pt idx="25">
                  <c:v>7.103317541581107E-2</c:v>
                </c:pt>
                <c:pt idx="26">
                  <c:v>6.6742806181825723E-2</c:v>
                </c:pt>
                <c:pt idx="27">
                  <c:v>6.3161513022480173E-2</c:v>
                </c:pt>
                <c:pt idx="28">
                  <c:v>6.0221906815831241E-2</c:v>
                </c:pt>
                <c:pt idx="29">
                  <c:v>5.7866173880408392E-2</c:v>
                </c:pt>
                <c:pt idx="30">
                  <c:v>5.6045981696295766E-2</c:v>
                </c:pt>
                <c:pt idx="31">
                  <c:v>5.4722147660044372E-2</c:v>
                </c:pt>
                <c:pt idx="32">
                  <c:v>5.3864185519171395E-2</c:v>
                </c:pt>
                <c:pt idx="33">
                  <c:v>5.3449807158912344E-2</c:v>
                </c:pt>
                <c:pt idx="34">
                  <c:v>5.3464428215209296E-2</c:v>
                </c:pt>
                <c:pt idx="35">
                  <c:v>5.3900703416030558E-2</c:v>
                </c:pt>
                <c:pt idx="36">
                  <c:v>5.4758100176679064E-2</c:v>
                </c:pt>
                <c:pt idx="37">
                  <c:v>5.6042505400192164E-2</c:v>
                </c:pt>
                <c:pt idx="38">
                  <c:v>5.7765849474668361E-2</c:v>
                </c:pt>
                <c:pt idx="39">
                  <c:v>5.9945722219160003E-2</c:v>
                </c:pt>
                <c:pt idx="40">
                  <c:v>6.2604947444189138E-2</c:v>
                </c:pt>
                <c:pt idx="41">
                  <c:v>6.5771075656950159E-2</c:v>
                </c:pt>
                <c:pt idx="42">
                  <c:v>6.9475748434186496E-2</c:v>
                </c:pt>
                <c:pt idx="43">
                  <c:v>7.3753883693211522E-2</c:v>
                </c:pt>
                <c:pt idx="44">
                  <c:v>7.8642629511685547E-2</c:v>
                </c:pt>
                <c:pt idx="45">
                  <c:v>8.4180036655881557E-2</c:v>
                </c:pt>
                <c:pt idx="46">
                  <c:v>9.0403408224068962E-2</c:v>
                </c:pt>
                <c:pt idx="47">
                  <c:v>9.7347300502101539E-2</c:v>
                </c:pt>
                <c:pt idx="48">
                  <c:v>0.10504117367291586</c:v>
                </c:pt>
                <c:pt idx="49">
                  <c:v>0.11350672504081109</c:v>
                </c:pt>
                <c:pt idx="50">
                  <c:v>0.12275498016150359</c:v>
                </c:pt>
                <c:pt idx="51">
                  <c:v>0.13278326597921869</c:v>
                </c:pt>
                <c:pt idx="52">
                  <c:v>0.14357223967864116</c:v>
                </c:pt>
                <c:pt idx="53">
                  <c:v>0.15508319007691576</c:v>
                </c:pt>
                <c:pt idx="54">
                  <c:v>0.16725585603876225</c:v>
                </c:pt>
                <c:pt idx="55">
                  <c:v>0.18000700953725107</c:v>
                </c:pt>
                <c:pt idx="56">
                  <c:v>0.19323002260830624</c:v>
                </c:pt>
                <c:pt idx="57">
                  <c:v>0.20679557499654333</c:v>
                </c:pt>
                <c:pt idx="58">
                  <c:v>0.22055356652224628</c:v>
                </c:pt>
                <c:pt idx="59">
                  <c:v>0.23433618579804641</c:v>
                </c:pt>
                <c:pt idx="60">
                  <c:v>0.24796197127693442</c:v>
                </c:pt>
                <c:pt idx="61">
                  <c:v>0.26124060074596139</c:v>
                </c:pt>
                <c:pt idx="62">
                  <c:v>0.27397807873064633</c:v>
                </c:pt>
                <c:pt idx="63">
                  <c:v>0.28598196951953375</c:v>
                </c:pt>
                <c:pt idx="64">
                  <c:v>0.29706634975094182</c:v>
                </c:pt>
                <c:pt idx="65">
                  <c:v>0.30705622265979154</c:v>
                </c:pt>
                <c:pt idx="66">
                  <c:v>0.31579123269131437</c:v>
                </c:pt>
                <c:pt idx="67">
                  <c:v>0.32312862676690429</c:v>
                </c:pt>
                <c:pt idx="68">
                  <c:v>0.32894550939959755</c:v>
                </c:pt>
                <c:pt idx="69">
                  <c:v>0.33314051851262422</c:v>
                </c:pt>
                <c:pt idx="70">
                  <c:v>0.33563509750318316</c:v>
                </c:pt>
                <c:pt idx="71">
                  <c:v>0.33637455235368779</c:v>
                </c:pt>
                <c:pt idx="72">
                  <c:v>0.33532906052360534</c:v>
                </c:pt>
                <c:pt idx="73">
                  <c:v>0.33249474452123828</c:v>
                </c:pt>
                <c:pt idx="74">
                  <c:v>0.3278948436040281</c:v>
                </c:pt>
                <c:pt idx="75">
                  <c:v>0.32158092041355085</c:v>
                </c:pt>
                <c:pt idx="76">
                  <c:v>0.31363393649186366</c:v>
                </c:pt>
                <c:pt idx="77">
                  <c:v>0.30416493556190632</c:v>
                </c:pt>
                <c:pt idx="78">
                  <c:v>0.29331500323499898</c:v>
                </c:pt>
                <c:pt idx="79">
                  <c:v>0.28125414523260106</c:v>
                </c:pt>
                <c:pt idx="80">
                  <c:v>0.26817876066863228</c:v>
                </c:pt>
                <c:pt idx="81">
                  <c:v>0.25430749334702435</c:v>
                </c:pt>
                <c:pt idx="82">
                  <c:v>0.23987542095929201</c:v>
                </c:pt>
                <c:pt idx="83">
                  <c:v>0.2251267711192563</c:v>
                </c:pt>
                <c:pt idx="84">
                  <c:v>0.2103065983576278</c:v>
                </c:pt>
                <c:pt idx="85">
                  <c:v>0.19565206930889084</c:v>
                </c:pt>
                <c:pt idx="86">
                  <c:v>0.18138413531463632</c:v>
                </c:pt>
                <c:pt idx="87">
                  <c:v>0.16770038711955848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435328"/>
        <c:axId val="336435888"/>
      </c:lineChart>
      <c:catAx>
        <c:axId val="3364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435888"/>
        <c:crosses val="autoZero"/>
        <c:auto val="1"/>
        <c:lblAlgn val="ctr"/>
        <c:lblOffset val="100"/>
        <c:noMultiLvlLbl val="0"/>
      </c:catAx>
      <c:valAx>
        <c:axId val="3364358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4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Somewhat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Resolution'!$T$9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Resolution'!$T$10:$T$97</c:f>
              <c:numCache>
                <c:formatCode>0.00%</c:formatCode>
                <c:ptCount val="88"/>
                <c:pt idx="0">
                  <c:v>0.39130434782608697</c:v>
                </c:pt>
                <c:pt idx="1">
                  <c:v>0.39393939393939392</c:v>
                </c:pt>
                <c:pt idx="2">
                  <c:v>0.2807017543859649</c:v>
                </c:pt>
                <c:pt idx="3">
                  <c:v>0.38461538461538464</c:v>
                </c:pt>
                <c:pt idx="4">
                  <c:v>0.34545454545454546</c:v>
                </c:pt>
                <c:pt idx="5">
                  <c:v>0.42105263157894735</c:v>
                </c:pt>
                <c:pt idx="6">
                  <c:v>0.31578947368421051</c:v>
                </c:pt>
                <c:pt idx="7">
                  <c:v>0.46268656716417911</c:v>
                </c:pt>
                <c:pt idx="8">
                  <c:v>0.53333333333333333</c:v>
                </c:pt>
                <c:pt idx="9">
                  <c:v>0.33333333333333331</c:v>
                </c:pt>
                <c:pt idx="10">
                  <c:v>0.40350877192982454</c:v>
                </c:pt>
                <c:pt idx="11">
                  <c:v>0.38181818181818183</c:v>
                </c:pt>
                <c:pt idx="12">
                  <c:v>0.29268292682926828</c:v>
                </c:pt>
                <c:pt idx="13">
                  <c:v>0.14000000000000001</c:v>
                </c:pt>
                <c:pt idx="14">
                  <c:v>0.18604651162790697</c:v>
                </c:pt>
                <c:pt idx="15">
                  <c:v>0.19444444444444445</c:v>
                </c:pt>
                <c:pt idx="16">
                  <c:v>0.26315789473684209</c:v>
                </c:pt>
                <c:pt idx="17">
                  <c:v>0.13333333333333333</c:v>
                </c:pt>
                <c:pt idx="18">
                  <c:v>0.13333333333333333</c:v>
                </c:pt>
                <c:pt idx="19">
                  <c:v>0.17499999999999999</c:v>
                </c:pt>
                <c:pt idx="20">
                  <c:v>0.13207547169811321</c:v>
                </c:pt>
                <c:pt idx="21">
                  <c:v>9.0909090909090912E-2</c:v>
                </c:pt>
                <c:pt idx="22">
                  <c:v>0.11764705882352941</c:v>
                </c:pt>
                <c:pt idx="23">
                  <c:v>7.6923076923076927E-2</c:v>
                </c:pt>
                <c:pt idx="24">
                  <c:v>0.22</c:v>
                </c:pt>
                <c:pt idx="25">
                  <c:v>0.16279069767441862</c:v>
                </c:pt>
                <c:pt idx="26">
                  <c:v>0.12244897959183673</c:v>
                </c:pt>
                <c:pt idx="27">
                  <c:v>0.1111111111111111</c:v>
                </c:pt>
                <c:pt idx="28">
                  <c:v>0.14285714285714285</c:v>
                </c:pt>
                <c:pt idx="29">
                  <c:v>0.15686274509803921</c:v>
                </c:pt>
                <c:pt idx="30">
                  <c:v>3.8461538461538464E-2</c:v>
                </c:pt>
                <c:pt idx="31">
                  <c:v>0.21428571428571427</c:v>
                </c:pt>
                <c:pt idx="32">
                  <c:v>0.12727272727272726</c:v>
                </c:pt>
                <c:pt idx="33">
                  <c:v>0.1111111111111111</c:v>
                </c:pt>
                <c:pt idx="34">
                  <c:v>3.5087719298245612E-2</c:v>
                </c:pt>
                <c:pt idx="35">
                  <c:v>0.11320754716981132</c:v>
                </c:pt>
                <c:pt idx="36">
                  <c:v>3.3898305084745763E-2</c:v>
                </c:pt>
                <c:pt idx="37">
                  <c:v>9.6774193548387094E-2</c:v>
                </c:pt>
                <c:pt idx="38">
                  <c:v>0.16417910447761194</c:v>
                </c:pt>
                <c:pt idx="39">
                  <c:v>4.3478260869565216E-2</c:v>
                </c:pt>
                <c:pt idx="40">
                  <c:v>0.12962962962962962</c:v>
                </c:pt>
                <c:pt idx="41">
                  <c:v>0.11864406779661017</c:v>
                </c:pt>
                <c:pt idx="42">
                  <c:v>0.125</c:v>
                </c:pt>
                <c:pt idx="43">
                  <c:v>0.14666666666666667</c:v>
                </c:pt>
                <c:pt idx="44">
                  <c:v>6.6666666666666666E-2</c:v>
                </c:pt>
                <c:pt idx="45">
                  <c:v>0.13793103448275862</c:v>
                </c:pt>
                <c:pt idx="46">
                  <c:v>0.12962962962962962</c:v>
                </c:pt>
                <c:pt idx="47">
                  <c:v>7.8125E-2</c:v>
                </c:pt>
                <c:pt idx="48">
                  <c:v>0.12162162162162163</c:v>
                </c:pt>
                <c:pt idx="49">
                  <c:v>0.11475409836065574</c:v>
                </c:pt>
                <c:pt idx="50">
                  <c:v>0.2</c:v>
                </c:pt>
                <c:pt idx="51">
                  <c:v>0.11290322580645161</c:v>
                </c:pt>
                <c:pt idx="52">
                  <c:v>0.2</c:v>
                </c:pt>
                <c:pt idx="53">
                  <c:v>9.375E-2</c:v>
                </c:pt>
                <c:pt idx="54">
                  <c:v>0.1</c:v>
                </c:pt>
                <c:pt idx="55">
                  <c:v>0.15873015873015872</c:v>
                </c:pt>
                <c:pt idx="56">
                  <c:v>0.17777777777777778</c:v>
                </c:pt>
                <c:pt idx="57">
                  <c:v>0.234375</c:v>
                </c:pt>
                <c:pt idx="58">
                  <c:v>0.15384615384615385</c:v>
                </c:pt>
                <c:pt idx="59">
                  <c:v>0.15151515151515152</c:v>
                </c:pt>
                <c:pt idx="60">
                  <c:v>0.21505376344086022</c:v>
                </c:pt>
                <c:pt idx="61">
                  <c:v>0.2537313432835821</c:v>
                </c:pt>
                <c:pt idx="62">
                  <c:v>0.23529411764705882</c:v>
                </c:pt>
                <c:pt idx="63">
                  <c:v>0.21153846153846154</c:v>
                </c:pt>
                <c:pt idx="64">
                  <c:v>0.16393442622950818</c:v>
                </c:pt>
                <c:pt idx="65">
                  <c:v>0.12244897959183673</c:v>
                </c:pt>
                <c:pt idx="66">
                  <c:v>0.15789473684210525</c:v>
                </c:pt>
                <c:pt idx="67">
                  <c:v>0.15094339622641509</c:v>
                </c:pt>
                <c:pt idx="68">
                  <c:v>0.16363636363636364</c:v>
                </c:pt>
                <c:pt idx="69">
                  <c:v>0.17073170731707318</c:v>
                </c:pt>
                <c:pt idx="70">
                  <c:v>0.21428571428571427</c:v>
                </c:pt>
                <c:pt idx="71">
                  <c:v>0.14583333333333334</c:v>
                </c:pt>
                <c:pt idx="72">
                  <c:v>0.1702127659574468</c:v>
                </c:pt>
                <c:pt idx="73">
                  <c:v>0.29166666666666669</c:v>
                </c:pt>
                <c:pt idx="74">
                  <c:v>0.21212121212121213</c:v>
                </c:pt>
                <c:pt idx="75">
                  <c:v>7.407407407407407E-2</c:v>
                </c:pt>
                <c:pt idx="76">
                  <c:v>0.3125</c:v>
                </c:pt>
                <c:pt idx="77">
                  <c:v>5.2631578947368418E-2</c:v>
                </c:pt>
                <c:pt idx="78">
                  <c:v>0.125</c:v>
                </c:pt>
                <c:pt idx="79">
                  <c:v>0.11764705882352941</c:v>
                </c:pt>
                <c:pt idx="80">
                  <c:v>0.2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Resolution'!$U$9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Resolution'!$U$10:$U$97</c:f>
              <c:numCache>
                <c:formatCode>General</c:formatCode>
                <c:ptCount val="88"/>
                <c:pt idx="0">
                  <c:v>0.29112398426859226</c:v>
                </c:pt>
                <c:pt idx="1">
                  <c:v>0.28779431749301321</c:v>
                </c:pt>
                <c:pt idx="2">
                  <c:v>0.28448744977792212</c:v>
                </c:pt>
                <c:pt idx="3">
                  <c:v>0.28120357663784779</c:v>
                </c:pt>
                <c:pt idx="4">
                  <c:v>0.27794288489354946</c:v>
                </c:pt>
                <c:pt idx="5">
                  <c:v>0.27470555270534042</c:v>
                </c:pt>
                <c:pt idx="6">
                  <c:v>0.27149174961211286</c:v>
                </c:pt>
                <c:pt idx="7">
                  <c:v>0.26830163657591011</c:v>
                </c:pt>
                <c:pt idx="8">
                  <c:v>0.26513536603189142</c:v>
                </c:pt>
                <c:pt idx="9">
                  <c:v>0.26199308194352938</c:v>
                </c:pt>
                <c:pt idx="10">
                  <c:v>0.25887491986287547</c:v>
                </c:pt>
                <c:pt idx="11">
                  <c:v>0.25578100699572992</c:v>
                </c:pt>
                <c:pt idx="12">
                  <c:v>0.25271146227154512</c:v>
                </c:pt>
                <c:pt idx="13">
                  <c:v>0.24966639641789332</c:v>
                </c:pt>
                <c:pt idx="14">
                  <c:v>0.24664591203932554</c:v>
                </c:pt>
                <c:pt idx="15">
                  <c:v>0.24365010370044785</c:v>
                </c:pt>
                <c:pt idx="16">
                  <c:v>0.24067905801303882</c:v>
                </c:pt>
                <c:pt idx="17">
                  <c:v>0.23773285372703365</c:v>
                </c:pt>
                <c:pt idx="18">
                  <c:v>0.23481156182519705</c:v>
                </c:pt>
                <c:pt idx="19">
                  <c:v>0.23191524562130894</c:v>
                </c:pt>
                <c:pt idx="20">
                  <c:v>0.22904396086168552</c:v>
                </c:pt>
                <c:pt idx="21">
                  <c:v>0.22619775582986018</c:v>
                </c:pt>
                <c:pt idx="22">
                  <c:v>0.2233766714542483</c:v>
                </c:pt>
                <c:pt idx="23">
                  <c:v>0.22058074141862108</c:v>
                </c:pt>
                <c:pt idx="24">
                  <c:v>0.21780999227521469</c:v>
                </c:pt>
                <c:pt idx="25">
                  <c:v>0.21506444356030402</c:v>
                </c:pt>
                <c:pt idx="26">
                  <c:v>0.21234410791206842</c:v>
                </c:pt>
                <c:pt idx="27">
                  <c:v>0.20964899119058306</c:v>
                </c:pt>
                <c:pt idx="28">
                  <c:v>0.20697909259976843</c:v>
                </c:pt>
                <c:pt idx="29">
                  <c:v>0.20433440481113385</c:v>
                </c:pt>
                <c:pt idx="30">
                  <c:v>0.20171491408915412</c:v>
                </c:pt>
                <c:pt idx="31">
                  <c:v>0.1991206004181198</c:v>
                </c:pt>
                <c:pt idx="32">
                  <c:v>0.19655143763030525</c:v>
                </c:pt>
                <c:pt idx="33">
                  <c:v>0.19400739353530194</c:v>
                </c:pt>
                <c:pt idx="34">
                  <c:v>0.19148843005036559</c:v>
                </c:pt>
                <c:pt idx="35">
                  <c:v>0.18899450333163303</c:v>
                </c:pt>
                <c:pt idx="36">
                  <c:v>0.18652556390606256</c:v>
                </c:pt>
                <c:pt idx="37">
                  <c:v>0.18408155680396063</c:v>
                </c:pt>
                <c:pt idx="38">
                  <c:v>0.18166242169195698</c:v>
                </c:pt>
                <c:pt idx="39">
                  <c:v>0.17926809300629662</c:v>
                </c:pt>
                <c:pt idx="40">
                  <c:v>0.17689850008631988</c:v>
                </c:pt>
                <c:pt idx="41">
                  <c:v>0.17455356730800473</c:v>
                </c:pt>
                <c:pt idx="42">
                  <c:v>0.17223321421745208</c:v>
                </c:pt>
                <c:pt idx="43">
                  <c:v>0.16993735566419482</c:v>
                </c:pt>
                <c:pt idx="44">
                  <c:v>0.16766590193421943</c:v>
                </c:pt>
                <c:pt idx="45">
                  <c:v>0.16541875888258969</c:v>
                </c:pt>
                <c:pt idx="46">
                  <c:v>0.16319582806556754</c:v>
                </c:pt>
                <c:pt idx="47">
                  <c:v>0.16099700687213117</c:v>
                </c:pt>
                <c:pt idx="48">
                  <c:v>0.15882218865479097</c:v>
                </c:pt>
                <c:pt idx="49">
                  <c:v>0.1566712628596125</c:v>
                </c:pt>
                <c:pt idx="50">
                  <c:v>0.15454411515535635</c:v>
                </c:pt>
                <c:pt idx="51">
                  <c:v>0.15244062756164897</c:v>
                </c:pt>
                <c:pt idx="52">
                  <c:v>0.15036067857610597</c:v>
                </c:pt>
                <c:pt idx="53">
                  <c:v>0.14830414330032715</c:v>
                </c:pt>
                <c:pt idx="54">
                  <c:v>0.14627089356469311</c:v>
                </c:pt>
                <c:pt idx="55">
                  <c:v>0.14426079805189207</c:v>
                </c:pt>
                <c:pt idx="56">
                  <c:v>0.1422737224191119</c:v>
                </c:pt>
                <c:pt idx="57">
                  <c:v>0.14030952941883579</c:v>
                </c:pt>
                <c:pt idx="58">
                  <c:v>0.13836807901818235</c:v>
                </c:pt>
                <c:pt idx="59">
                  <c:v>0.13644922851673691</c:v>
                </c:pt>
                <c:pt idx="60">
                  <c:v>0.13455283266282178</c:v>
                </c:pt>
                <c:pt idx="61">
                  <c:v>0.13267874376815891</c:v>
                </c:pt>
                <c:pt idx="62">
                  <c:v>0.13082681182088021</c:v>
                </c:pt>
                <c:pt idx="63">
                  <c:v>0.12899688459684527</c:v>
                </c:pt>
                <c:pt idx="64">
                  <c:v>0.12718880776922897</c:v>
                </c:pt>
                <c:pt idx="65">
                  <c:v>0.12540242501634435</c:v>
                </c:pt>
                <c:pt idx="66">
                  <c:v>0.12363757812767025</c:v>
                </c:pt>
                <c:pt idx="67">
                  <c:v>0.12189410710805523</c:v>
                </c:pt>
                <c:pt idx="68">
                  <c:v>0.12017185028007266</c:v>
                </c:pt>
                <c:pt idx="69">
                  <c:v>0.11847064438450496</c:v>
                </c:pt>
                <c:pt idx="70">
                  <c:v>0.116790324678937</c:v>
                </c:pt>
                <c:pt idx="71">
                  <c:v>0.11513072503444272</c:v>
                </c:pt>
                <c:pt idx="72">
                  <c:v>0.11349167803034986</c:v>
                </c:pt>
                <c:pt idx="73">
                  <c:v>0.11187301504707155</c:v>
                </c:pt>
                <c:pt idx="74">
                  <c:v>0.11027456635699562</c:v>
                </c:pt>
                <c:pt idx="75">
                  <c:v>0.10869616121342492</c:v>
                </c:pt>
                <c:pt idx="76">
                  <c:v>0.10713762793756264</c:v>
                </c:pt>
                <c:pt idx="77">
                  <c:v>0.10559879400354236</c:v>
                </c:pt>
                <c:pt idx="78">
                  <c:v>0.10407948612150039</c:v>
                </c:pt>
                <c:pt idx="79">
                  <c:v>0.10257953031869323</c:v>
                </c:pt>
                <c:pt idx="80">
                  <c:v>0.10109875201866264</c:v>
                </c:pt>
                <c:pt idx="81">
                  <c:v>9.9636976118454998E-2</c:v>
                </c:pt>
                <c:pt idx="82">
                  <c:v>9.8194027063900194E-2</c:v>
                </c:pt>
                <c:pt idx="83">
                  <c:v>9.6769728922960277E-2</c:v>
                </c:pt>
                <c:pt idx="84">
                  <c:v>9.5363905457157186E-2</c:v>
                </c:pt>
                <c:pt idx="85">
                  <c:v>9.3976380191091946E-2</c:v>
                </c:pt>
                <c:pt idx="86">
                  <c:v>9.2606976480067674E-2</c:v>
                </c:pt>
                <c:pt idx="87">
                  <c:v>9.1255517575831724E-2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Resolution'!$V$9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Resolution'!$V$10:$V$97</c:f>
              <c:numCache>
                <c:formatCode>General</c:formatCode>
                <c:ptCount val="88"/>
                <c:pt idx="0">
                  <c:v>0.41452992601538646</c:v>
                </c:pt>
                <c:pt idx="1">
                  <c:v>0.39880611860417586</c:v>
                </c:pt>
                <c:pt idx="2">
                  <c:v>0.38360696597477845</c:v>
                </c:pt>
                <c:pt idx="3">
                  <c:v>0.36894568462909855</c:v>
                </c:pt>
                <c:pt idx="4">
                  <c:v>0.35483099500780868</c:v>
                </c:pt>
                <c:pt idx="5">
                  <c:v>0.34126750152916985</c:v>
                </c:pt>
                <c:pt idx="6">
                  <c:v>0.328256093448411</c:v>
                </c:pt>
                <c:pt idx="7">
                  <c:v>0.31579435426466124</c:v>
                </c:pt>
                <c:pt idx="8">
                  <c:v>0.30387696924062935</c:v>
                </c:pt>
                <c:pt idx="9">
                  <c:v>0.2924961224780554</c:v>
                </c:pt>
                <c:pt idx="10">
                  <c:v>0.28164187681509373</c:v>
                </c:pt>
                <c:pt idx="11">
                  <c:v>0.271302531510907</c:v>
                </c:pt>
                <c:pt idx="12">
                  <c:v>0.26146495421157073</c:v>
                </c:pt>
                <c:pt idx="13">
                  <c:v>0.25211488502360829</c:v>
                </c:pt>
                <c:pt idx="14">
                  <c:v>0.24323721164711079</c:v>
                </c:pt>
                <c:pt idx="15">
                  <c:v>0.23481621544204914</c:v>
                </c:pt>
                <c:pt idx="16">
                  <c:v>0.22683578903068377</c:v>
                </c:pt>
                <c:pt idx="17">
                  <c:v>0.21927962659352027</c:v>
                </c:pt>
                <c:pt idx="18">
                  <c:v>0.2121313884169802</c:v>
                </c:pt>
                <c:pt idx="19">
                  <c:v>0.20537484152016328</c:v>
                </c:pt>
                <c:pt idx="20">
                  <c:v>0.19899397834786339</c:v>
                </c:pt>
                <c:pt idx="21">
                  <c:v>0.19297311558828162</c:v>
                </c:pt>
                <c:pt idx="22">
                  <c:v>0.18729697517564414</c:v>
                </c:pt>
                <c:pt idx="23">
                  <c:v>0.18195074948694354</c:v>
                </c:pt>
                <c:pt idx="24">
                  <c:v>0.17692015265264768</c:v>
                </c:pt>
                <c:pt idx="25">
                  <c:v>0.17219145978548778</c:v>
                </c:pt>
                <c:pt idx="26">
                  <c:v>0.16775153579915841</c:v>
                </c:pt>
                <c:pt idx="27">
                  <c:v>0.16358785534776968</c:v>
                </c:pt>
                <c:pt idx="28">
                  <c:v>0.15968851527324396</c:v>
                </c:pt>
                <c:pt idx="29">
                  <c:v>0.15604224080612558</c:v>
                </c:pt>
                <c:pt idx="30">
                  <c:v>0.15263838662877882</c:v>
                </c:pt>
                <c:pt idx="31">
                  <c:v>0.14946693378097789</c:v>
                </c:pt>
                <c:pt idx="32">
                  <c:v>0.14651848326789893</c:v>
                </c:pt>
                <c:pt idx="33">
                  <c:v>0.14378424712032631</c:v>
                </c:pt>
                <c:pt idx="34">
                  <c:v>0.1412560375567998</c:v>
                </c:pt>
                <c:pt idx="35">
                  <c:v>0.13892625480740442</c:v>
                </c:pt>
                <c:pt idx="36">
                  <c:v>0.13678787407862164</c:v>
                </c:pt>
                <c:pt idx="37">
                  <c:v>0.13483443206761975</c:v>
                </c:pt>
                <c:pt idx="38">
                  <c:v>0.13306001337193715</c:v>
                </c:pt>
                <c:pt idx="39">
                  <c:v>0.1314592370860134</c:v>
                </c:pt>
                <c:pt idx="40">
                  <c:v>0.1300272438287349</c:v>
                </c:pt>
                <c:pt idx="41">
                  <c:v>0.1287596834053438</c:v>
                </c:pt>
                <c:pt idx="42">
                  <c:v>0.12765270327201378</c:v>
                </c:pt>
                <c:pt idx="43">
                  <c:v>0.12670293794143031</c:v>
                </c:pt>
                <c:pt idx="44">
                  <c:v>0.1259074994421846</c:v>
                </c:pt>
                <c:pt idx="45">
                  <c:v>0.12526396892308542</c:v>
                </c:pt>
                <c:pt idx="46">
                  <c:v>0.12477038947505167</c:v>
                </c:pt>
                <c:pt idx="47">
                  <c:v>0.12442526022753105</c:v>
                </c:pt>
                <c:pt idx="48">
                  <c:v>0.12422753176291318</c:v>
                </c:pt>
                <c:pt idx="49">
                  <c:v>0.12417660288070122</c:v>
                </c:pt>
                <c:pt idx="50">
                  <c:v>0.12427231873284014</c:v>
                </c:pt>
                <c:pt idx="51">
                  <c:v>0.1245149703421618</c:v>
                </c:pt>
                <c:pt idx="52">
                  <c:v>0.12490529550699044</c:v>
                </c:pt>
                <c:pt idx="53">
                  <c:v>0.12544448108617512</c:v>
                </c:pt>
                <c:pt idx="54">
                  <c:v>0.1261341666497815</c:v>
                </c:pt>
                <c:pt idx="55">
                  <c:v>0.1269764494709949</c:v>
                </c:pt>
                <c:pt idx="56">
                  <c:v>0.1279738908240606</c:v>
                </c:pt>
                <c:pt idx="57">
                  <c:v>0.12912952354088539</c:v>
                </c:pt>
                <c:pt idx="58">
                  <c:v>0.13044686076481549</c:v>
                </c:pt>
                <c:pt idx="59">
                  <c:v>0.13192990582361036</c:v>
                </c:pt>
                <c:pt idx="60">
                  <c:v>0.13358316312425161</c:v>
                </c:pt>
                <c:pt idx="61">
                  <c:v>0.13541164994941615</c:v>
                </c:pt>
                <c:pt idx="62">
                  <c:v>0.13742090900862575</c:v>
                </c:pt>
                <c:pt idx="63">
                  <c:v>0.13961702156563832</c:v>
                </c:pt>
                <c:pt idx="64">
                  <c:v>0.14200662092691271</c:v>
                </c:pt>
                <c:pt idx="65">
                  <c:v>0.14459690603326242</c:v>
                </c:pt>
                <c:pt idx="66">
                  <c:v>0.14739565484739905</c:v>
                </c:pt>
                <c:pt idx="67">
                  <c:v>0.15041123717322596</c:v>
                </c:pt>
                <c:pt idx="68">
                  <c:v>0.15365262647775527</c:v>
                </c:pt>
                <c:pt idx="69">
                  <c:v>0.15712941021272428</c:v>
                </c:pt>
                <c:pt idx="70">
                  <c:v>0.1608517980497709</c:v>
                </c:pt>
                <c:pt idx="71">
                  <c:v>0.16483062734995804</c:v>
                </c:pt>
                <c:pt idx="72">
                  <c:v>0.16907736508525312</c:v>
                </c:pt>
                <c:pt idx="73">
                  <c:v>0.17360410531632431</c:v>
                </c:pt>
                <c:pt idx="74">
                  <c:v>0.17842356120816982</c:v>
                </c:pt>
                <c:pt idx="75">
                  <c:v>0.18354905043363826</c:v>
                </c:pt>
                <c:pt idx="76">
                  <c:v>0.18899447267651867</c:v>
                </c:pt>
                <c:pt idx="77">
                  <c:v>0.19477427780317022</c:v>
                </c:pt>
                <c:pt idx="78">
                  <c:v>0.20090342312826659</c:v>
                </c:pt>
                <c:pt idx="79">
                  <c:v>0.20739731806118614</c:v>
                </c:pt>
                <c:pt idx="80">
                  <c:v>0.2142717542914308</c:v>
                </c:pt>
                <c:pt idx="81">
                  <c:v>0.22154281956263289</c:v>
                </c:pt>
                <c:pt idx="82">
                  <c:v>0.22922679300567694</c:v>
                </c:pt>
                <c:pt idx="83">
                  <c:v>0.23734001996494586</c:v>
                </c:pt>
                <c:pt idx="84">
                  <c:v>0.24589876427280241</c:v>
                </c:pt>
                <c:pt idx="85">
                  <c:v>0.25491903602361921</c:v>
                </c:pt>
                <c:pt idx="86">
                  <c:v>0.2644163930895676</c:v>
                </c:pt>
                <c:pt idx="87">
                  <c:v>0.27440571492737276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Resolution'!$W$9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Resolution'!$W$10:$W$97</c:f>
              <c:numCache>
                <c:formatCode>0.00E+00</c:formatCode>
                <c:ptCount val="88"/>
                <c:pt idx="0">
                  <c:v>0.50821945947634128</c:v>
                </c:pt>
                <c:pt idx="1">
                  <c:v>0.47450268606282697</c:v>
                </c:pt>
                <c:pt idx="2">
                  <c:v>0.44248269176158772</c:v>
                </c:pt>
                <c:pt idx="3">
                  <c:v>0.41234448227230647</c:v>
                </c:pt>
                <c:pt idx="4">
                  <c:v>0.38419834035686756</c:v>
                </c:pt>
                <c:pt idx="5">
                  <c:v>0.35808989782495287</c:v>
                </c:pt>
                <c:pt idx="6">
                  <c:v>0.33401176240002101</c:v>
                </c:pt>
                <c:pt idx="7">
                  <c:v>0.31191531378451814</c:v>
                </c:pt>
                <c:pt idx="8">
                  <c:v>0.29172170618817772</c:v>
                </c:pt>
                <c:pt idx="9">
                  <c:v>0.27333150909626402</c:v>
                </c:pt>
                <c:pt idx="10">
                  <c:v>0.25663273625618338</c:v>
                </c:pt>
                <c:pt idx="11">
                  <c:v>0.24150724030202914</c:v>
                </c:pt>
                <c:pt idx="12">
                  <c:v>0.22783559375142703</c:v>
                </c:pt>
                <c:pt idx="13">
                  <c:v>0.21550065301585891</c:v>
                </c:pt>
                <c:pt idx="14">
                  <c:v>0.20439002968976872</c:v>
                </c:pt>
                <c:pt idx="15">
                  <c:v>0.19439768993556497</c:v>
                </c:pt>
                <c:pt idx="16">
                  <c:v>0.18542488176565616</c:v>
                </c:pt>
                <c:pt idx="17">
                  <c:v>0.17738056100608846</c:v>
                </c:pt>
                <c:pt idx="18">
                  <c:v>0.17018145588291733</c:v>
                </c:pt>
                <c:pt idx="19">
                  <c:v>0.16375188108767647</c:v>
                </c:pt>
                <c:pt idx="20">
                  <c:v>0.15802338663564494</c:v>
                </c:pt>
                <c:pt idx="21">
                  <c:v>0.15293430545727946</c:v>
                </c:pt>
                <c:pt idx="22">
                  <c:v>0.14842924640790828</c:v>
                </c:pt>
                <c:pt idx="23">
                  <c:v>0.1444585658399388</c:v>
                </c:pt>
                <c:pt idx="24">
                  <c:v>0.14097784050672038</c:v>
                </c:pt>
                <c:pt idx="25">
                  <c:v>0.13794735678600439</c:v>
                </c:pt>
                <c:pt idx="26">
                  <c:v>0.13533162549360941</c:v>
                </c:pt>
                <c:pt idx="27">
                  <c:v>0.13309892744500645</c:v>
                </c:pt>
                <c:pt idx="28">
                  <c:v>0.13122089203321324</c:v>
                </c:pt>
                <c:pt idx="29">
                  <c:v>0.12967210911961136</c:v>
                </c:pt>
                <c:pt idx="30">
                  <c:v>0.12842977324016194</c:v>
                </c:pt>
                <c:pt idx="31">
                  <c:v>0.1274733583284148</c:v>
                </c:pt>
                <c:pt idx="32">
                  <c:v>0.12678432070897236</c:v>
                </c:pt>
                <c:pt idx="33">
                  <c:v>0.12634582791642796</c:v>
                </c:pt>
                <c:pt idx="34">
                  <c:v>0.12614251086836878</c:v>
                </c:pt>
                <c:pt idx="35">
                  <c:v>0.12616023701087392</c:v>
                </c:pt>
                <c:pt idx="36">
                  <c:v>0.12638590222069021</c:v>
                </c:pt>
                <c:pt idx="37">
                  <c:v>0.12680723946123709</c:v>
                </c:pt>
                <c:pt idx="38">
                  <c:v>0.12741264242942976</c:v>
                </c:pt>
                <c:pt idx="39">
                  <c:v>0.12819100268281583</c:v>
                </c:pt>
                <c:pt idx="40">
                  <c:v>0.12913155899167233</c:v>
                </c:pt>
                <c:pt idx="41">
                  <c:v>0.13022375791151808</c:v>
                </c:pt>
                <c:pt idx="42">
                  <c:v>0.13145712481285277</c:v>
                </c:pt>
                <c:pt idx="43">
                  <c:v>0.132821144833115</c:v>
                </c:pt>
                <c:pt idx="44">
                  <c:v>0.13430515342786778</c:v>
                </c:pt>
                <c:pt idx="45">
                  <c:v>0.13589823639165874</c:v>
                </c:pt>
                <c:pt idx="46">
                  <c:v>0.13758913939174311</c:v>
                </c:pt>
                <c:pt idx="47">
                  <c:v>0.13936618720806979</c:v>
                </c:pt>
                <c:pt idx="48">
                  <c:v>0.14121721299902007</c:v>
                </c:pt>
                <c:pt idx="49">
                  <c:v>0.14312949801309918</c:v>
                </c:pt>
                <c:pt idx="50">
                  <c:v>0.14508972224125954</c:v>
                </c:pt>
                <c:pt idx="51">
                  <c:v>0.14708392655242905</c:v>
                </c:pt>
                <c:pt idx="52">
                  <c:v>0.14909748687644492</c:v>
                </c:pt>
                <c:pt idx="53">
                  <c:v>0.15111510099495018</c:v>
                </c:pt>
                <c:pt idx="54">
                  <c:v>0.15312078847372049</c:v>
                </c:pt>
                <c:pt idx="55">
                  <c:v>0.15509790422192332</c:v>
                </c:pt>
                <c:pt idx="56">
                  <c:v>0.15702916609833348</c:v>
                </c:pt>
                <c:pt idx="57">
                  <c:v>0.15889669690546906</c:v>
                </c:pt>
                <c:pt idx="58">
                  <c:v>0.16068208102437828</c:v>
                </c:pt>
                <c:pt idx="59">
                  <c:v>0.16236643584987717</c:v>
                </c:pt>
                <c:pt idx="60">
                  <c:v>0.16393049809277796</c:v>
                </c:pt>
                <c:pt idx="61">
                  <c:v>0.1653547249257363</c:v>
                </c:pt>
                <c:pt idx="62">
                  <c:v>0.16661940986549303</c:v>
                </c:pt>
                <c:pt idx="63">
                  <c:v>0.16770481320765873</c:v>
                </c:pt>
                <c:pt idx="64">
                  <c:v>0.16859130676004155</c:v>
                </c:pt>
                <c:pt idx="65">
                  <c:v>0.16925953255378073</c:v>
                </c:pt>
                <c:pt idx="66">
                  <c:v>0.16969057514249333</c:v>
                </c:pt>
                <c:pt idx="67">
                  <c:v>0.16986614701973468</c:v>
                </c:pt>
                <c:pt idx="68">
                  <c:v>0.16976878658287908</c:v>
                </c:pt>
                <c:pt idx="69">
                  <c:v>0.16938206793297858</c:v>
                </c:pt>
                <c:pt idx="70">
                  <c:v>0.16869082160888485</c:v>
                </c:pt>
                <c:pt idx="71">
                  <c:v>0.16768136509203466</c:v>
                </c:pt>
                <c:pt idx="72">
                  <c:v>0.16634174156752787</c:v>
                </c:pt>
                <c:pt idx="73">
                  <c:v>0.16466196497016378</c:v>
                </c:pt>
                <c:pt idx="74">
                  <c:v>0.16263426876673315</c:v>
                </c:pt>
                <c:pt idx="75">
                  <c:v>0.16025335521917516</c:v>
                </c:pt>
                <c:pt idx="76">
                  <c:v>0.15751664103655222</c:v>
                </c:pt>
                <c:pt idx="77">
                  <c:v>0.15442449436784236</c:v>
                </c:pt>
                <c:pt idx="78">
                  <c:v>0.15098045703771784</c:v>
                </c:pt>
                <c:pt idx="79">
                  <c:v>0.1471914448270695</c:v>
                </c:pt>
                <c:pt idx="80">
                  <c:v>0.14306791751288905</c:v>
                </c:pt>
                <c:pt idx="81">
                  <c:v>0.13862400939411143</c:v>
                </c:pt>
                <c:pt idx="82">
                  <c:v>0.13387761024871797</c:v>
                </c:pt>
                <c:pt idx="83">
                  <c:v>0.12885038621899553</c:v>
                </c:pt>
                <c:pt idx="84">
                  <c:v>0.12356773014478432</c:v>
                </c:pt>
                <c:pt idx="85">
                  <c:v>0.11805863149915227</c:v>
                </c:pt>
                <c:pt idx="86">
                  <c:v>0.11235545745479708</c:v>
                </c:pt>
                <c:pt idx="87">
                  <c:v>0.1064936388194138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Resolution'!$X$9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Resolution'!$X$10:$X$97</c:f>
              <c:numCache>
                <c:formatCode>0.00E+00</c:formatCode>
                <c:ptCount val="88"/>
                <c:pt idx="0">
                  <c:v>0.40405976138884292</c:v>
                </c:pt>
                <c:pt idx="1">
                  <c:v>0.40186503597314926</c:v>
                </c:pt>
                <c:pt idx="2">
                  <c:v>0.39746168432761048</c:v>
                </c:pt>
                <c:pt idx="3">
                  <c:v>0.39106776784608305</c:v>
                </c:pt>
                <c:pt idx="4">
                  <c:v>0.38290512907083873</c:v>
                </c:pt>
                <c:pt idx="5">
                  <c:v>0.37319823190610135</c:v>
                </c:pt>
                <c:pt idx="6">
                  <c:v>0.36217290031717486</c:v>
                </c:pt>
                <c:pt idx="7">
                  <c:v>0.35005466758255072</c:v>
                </c:pt>
                <c:pt idx="8">
                  <c:v>0.33706661691801404</c:v>
                </c:pt>
                <c:pt idx="9">
                  <c:v>0.32342673709469794</c:v>
                </c:pt>
                <c:pt idx="10">
                  <c:v>0.30934492816051828</c:v>
                </c:pt>
                <c:pt idx="11">
                  <c:v>0.29501986750715642</c:v>
                </c:pt>
                <c:pt idx="12">
                  <c:v>0.28063598230757458</c:v>
                </c:pt>
                <c:pt idx="13">
                  <c:v>0.2663607714574851</c:v>
                </c:pt>
                <c:pt idx="14">
                  <c:v>0.25234268370255192</c:v>
                </c:pt>
                <c:pt idx="15">
                  <c:v>0.23870969774037148</c:v>
                </c:pt>
                <c:pt idx="16">
                  <c:v>0.2255686763595966</c:v>
                </c:pt>
                <c:pt idx="17">
                  <c:v>0.21300549209714228</c:v>
                </c:pt>
                <c:pt idx="18">
                  <c:v>0.20108585672890492</c:v>
                </c:pt>
                <c:pt idx="19">
                  <c:v>0.18985673822592194</c:v>
                </c:pt>
                <c:pt idx="20">
                  <c:v>0.17934821985091973</c:v>
                </c:pt>
                <c:pt idx="21">
                  <c:v>0.1695756465164637</c:v>
                </c:pt>
                <c:pt idx="22">
                  <c:v>0.16054191036648177</c:v>
                </c:pt>
                <c:pt idx="23">
                  <c:v>0.15223974624669309</c:v>
                </c:pt>
                <c:pt idx="24">
                  <c:v>0.14465393336488783</c:v>
                </c:pt>
                <c:pt idx="25">
                  <c:v>0.13776332753911799</c:v>
                </c:pt>
                <c:pt idx="26">
                  <c:v>0.13154267549647125</c:v>
                </c:pt>
                <c:pt idx="27">
                  <c:v>0.12596418638311249</c:v>
                </c:pt>
                <c:pt idx="28">
                  <c:v>0.1209988547403678</c:v>
                </c:pt>
                <c:pt idx="29">
                  <c:v>0.11661754334194742</c:v>
                </c:pt>
                <c:pt idx="30">
                  <c:v>0.11279184374734863</c:v>
                </c:pt>
                <c:pt idx="31">
                  <c:v>0.10949473784835506</c:v>
                </c:pt>
                <c:pt idx="32">
                  <c:v>0.10670108587273273</c:v>
                </c:pt>
                <c:pt idx="33">
                  <c:v>0.10438796607769646</c:v>
                </c:pt>
                <c:pt idx="34">
                  <c:v>0.10253488945267784</c:v>
                </c:pt>
                <c:pt idx="35">
                  <c:v>0.10112390976979542</c:v>
                </c:pt>
                <c:pt idx="36">
                  <c:v>0.10013964574936011</c:v>
                </c:pt>
                <c:pt idx="37">
                  <c:v>9.9569228299432988E-2</c:v>
                </c:pt>
                <c:pt idx="38">
                  <c:v>9.9402181991357419E-2</c:v>
                </c:pt>
                <c:pt idx="39">
                  <c:v>9.9630246317717192E-2</c:v>
                </c:pt>
                <c:pt idx="40">
                  <c:v>0.10024713896393585</c:v>
                </c:pt>
                <c:pt idx="41">
                  <c:v>0.10124826040055442</c:v>
                </c:pt>
                <c:pt idx="42">
                  <c:v>0.10263033665371757</c:v>
                </c:pt>
                <c:pt idx="43">
                  <c:v>0.10439099522876646</c:v>
                </c:pt>
                <c:pt idx="44">
                  <c:v>0.1065282679579278</c:v>
                </c:pt>
                <c:pt idx="45">
                  <c:v>0.10904001415446313</c:v>
                </c:pt>
                <c:pt idx="46">
                  <c:v>0.11192325804145682</c:v>
                </c:pt>
                <c:pt idx="47">
                  <c:v>0.1151734361556544</c:v>
                </c:pt>
                <c:pt idx="48">
                  <c:v>0.11878355347018252</c:v>
                </c:pt>
                <c:pt idx="49">
                  <c:v>0.12274325146308145</c:v>
                </c:pt>
                <c:pt idx="50">
                  <c:v>0.12703779733449089</c:v>
                </c:pt>
                <c:pt idx="51">
                  <c:v>0.13164701097745801</c:v>
                </c:pt>
                <c:pt idx="52">
                  <c:v>0.13654415490486591</c:v>
                </c:pt>
                <c:pt idx="53">
                  <c:v>0.14169482169872713</c:v>
                </c:pt>
                <c:pt idx="54">
                  <c:v>0.14705586303944923</c:v>
                </c:pt>
                <c:pt idx="55">
                  <c:v>0.15257441317001216</c:v>
                </c:pt>
                <c:pt idx="56">
                  <c:v>0.15818706682444075</c:v>
                </c:pt>
                <c:pt idx="57">
                  <c:v>0.1638192762962139</c:v>
                </c:pt>
                <c:pt idx="58">
                  <c:v>0.16938503373643368</c:v>
                </c:pt>
                <c:pt idx="59">
                  <c:v>0.17478690265238953</c:v>
                </c:pt>
                <c:pt idx="60">
                  <c:v>0.17991645720718891</c:v>
                </c:pt>
                <c:pt idx="61">
                  <c:v>0.18465518027231842</c:v>
                </c:pt>
                <c:pt idx="62">
                  <c:v>0.18887586288424393</c:v>
                </c:pt>
                <c:pt idx="63">
                  <c:v>0.19244454085958401</c:v>
                </c:pt>
                <c:pt idx="64">
                  <c:v>0.19522300086436037</c:v>
                </c:pt>
                <c:pt idx="65">
                  <c:v>0.19707188954698521</c:v>
                </c:pt>
                <c:pt idx="66">
                  <c:v>0.19785446520830358</c:v>
                </c:pt>
                <c:pt idx="67">
                  <c:v>0.19744103914181763</c:v>
                </c:pt>
                <c:pt idx="68">
                  <c:v>0.19571415700181399</c:v>
                </c:pt>
                <c:pt idx="69">
                  <c:v>0.19257455892029374</c:v>
                </c:pt>
                <c:pt idx="70">
                  <c:v>0.18794791585781292</c:v>
                </c:pt>
                <c:pt idx="71">
                  <c:v>0.18179225087615775</c:v>
                </c:pt>
                <c:pt idx="72">
                  <c:v>0.17410579967553827</c:v>
                </c:pt>
                <c:pt idx="73">
                  <c:v>0.16493483324039548</c:v>
                </c:pt>
                <c:pt idx="74">
                  <c:v>0.15438066195177211</c:v>
                </c:pt>
                <c:pt idx="75">
                  <c:v>0.14260470069646514</c:v>
                </c:pt>
                <c:pt idx="76">
                  <c:v>0.12983017765049362</c:v>
                </c:pt>
                <c:pt idx="77">
                  <c:v>0.11633894263279845</c:v>
                </c:pt>
                <c:pt idx="78">
                  <c:v>0.10246203137482303</c:v>
                </c:pt>
                <c:pt idx="79">
                  <c:v>8.8563306066926167E-2</c:v>
                </c:pt>
                <c:pt idx="80">
                  <c:v>7.5016653362075164E-2</c:v>
                </c:pt>
                <c:pt idx="81">
                  <c:v>6.217872342772534E-2</c:v>
                </c:pt>
                <c:pt idx="82">
                  <c:v>5.0360661706250115E-2</c:v>
                </c:pt>
                <c:pt idx="83">
                  <c:v>3.9803201237676389E-2</c:v>
                </c:pt>
                <c:pt idx="84">
                  <c:v>3.0659388787997021E-2</c:v>
                </c:pt>
                <c:pt idx="85">
                  <c:v>2.298795494212337E-2</c:v>
                </c:pt>
                <c:pt idx="86">
                  <c:v>1.6758191116546403E-2</c:v>
                </c:pt>
                <c:pt idx="87">
                  <c:v>1.1864816144528596E-2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Resolution'!$Y$9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Resolution'!$Y$10:$Y$97</c:f>
              <c:numCache>
                <c:formatCode>0.00E+00</c:formatCode>
                <c:ptCount val="88"/>
                <c:pt idx="0">
                  <c:v>0.37558603212249853</c:v>
                </c:pt>
                <c:pt idx="1">
                  <c:v>0.38556787815241</c:v>
                </c:pt>
                <c:pt idx="2">
                  <c:v>0.39110240142699926</c:v>
                </c:pt>
                <c:pt idx="3">
                  <c:v>0.39255720956554985</c:v>
                </c:pt>
                <c:pt idx="4">
                  <c:v>0.39033516363289339</c:v>
                </c:pt>
                <c:pt idx="5">
                  <c:v>0.38485627187235305</c:v>
                </c:pt>
                <c:pt idx="6">
                  <c:v>0.37654773750113346</c:v>
                </c:pt>
                <c:pt idx="7">
                  <c:v>0.36583813572916696</c:v>
                </c:pt>
                <c:pt idx="8">
                  <c:v>0.35315293706591866</c:v>
                </c:pt>
                <c:pt idx="9">
                  <c:v>0.33890974209911234</c:v>
                </c:pt>
                <c:pt idx="10">
                  <c:v>0.32351254747162356</c:v>
                </c:pt>
                <c:pt idx="11">
                  <c:v>0.30734508902990565</c:v>
                </c:pt>
                <c:pt idx="12">
                  <c:v>0.2907637912970123</c:v>
                </c:pt>
                <c:pt idx="13">
                  <c:v>0.27409109140023014</c:v>
                </c:pt>
                <c:pt idx="14">
                  <c:v>0.25760992055619397</c:v>
                </c:pt>
                <c:pt idx="15">
                  <c:v>0.24155996385773121</c:v>
                </c:pt>
                <c:pt idx="16">
                  <c:v>0.22613604776822913</c:v>
                </c:pt>
                <c:pt idx="17">
                  <c:v>0.21148870055791938</c:v>
                </c:pt>
                <c:pt idx="18">
                  <c:v>0.19772666089994043</c:v>
                </c:pt>
                <c:pt idx="19">
                  <c:v>0.18492091870022312</c:v>
                </c:pt>
                <c:pt idx="20">
                  <c:v>0.1731097773707207</c:v>
                </c:pt>
                <c:pt idx="21">
                  <c:v>0.16230442145832946</c:v>
                </c:pt>
                <c:pt idx="22">
                  <c:v>0.15249453544867334</c:v>
                </c:pt>
                <c:pt idx="23">
                  <c:v>0.1436536204156634</c:v>
                </c:pt>
                <c:pt idx="24">
                  <c:v>0.13574376872865149</c:v>
                </c:pt>
                <c:pt idx="25">
                  <c:v>0.12871976359487899</c:v>
                </c:pt>
                <c:pt idx="26">
                  <c:v>0.12253245809984072</c:v>
                </c:pt>
                <c:pt idx="27">
                  <c:v>0.11713145297952525</c:v>
                </c:pt>
                <c:pt idx="28">
                  <c:v>0.11246713408346561</c:v>
                </c:pt>
                <c:pt idx="29">
                  <c:v>0.10849215279679418</c:v>
                </c:pt>
                <c:pt idx="30">
                  <c:v>0.10516244021308353</c:v>
                </c:pt>
                <c:pt idx="31">
                  <c:v>0.10243784322002945</c:v>
                </c:pt>
                <c:pt idx="32">
                  <c:v>0.1002824618513326</c:v>
                </c:pt>
                <c:pt idx="33">
                  <c:v>9.8664755334038914E-2</c:v>
                </c:pt>
                <c:pt idx="34">
                  <c:v>9.7557471378440092E-2</c:v>
                </c:pt>
                <c:pt idx="35">
                  <c:v>9.6937440806542666E-2</c:v>
                </c:pt>
                <c:pt idx="36">
                  <c:v>9.6785268400306337E-2</c:v>
                </c:pt>
                <c:pt idx="37">
                  <c:v>9.7084941273800546E-2</c:v>
                </c:pt>
                <c:pt idx="38">
                  <c:v>9.7823368282677514E-2</c:v>
                </c:pt>
                <c:pt idx="39">
                  <c:v>9.8989857989691829E-2</c:v>
                </c:pt>
                <c:pt idx="40">
                  <c:v>0.1005755384555056</c:v>
                </c:pt>
                <c:pt idx="41">
                  <c:v>0.10257271955513257</c:v>
                </c:pt>
                <c:pt idx="42">
                  <c:v>0.10497419757558678</c:v>
                </c:pt>
                <c:pt idx="43">
                  <c:v>0.10777250248227291</c:v>
                </c:pt>
                <c:pt idx="44">
                  <c:v>0.11095909039789179</c:v>
                </c:pt>
                <c:pt idx="45">
                  <c:v>0.11452348743373363</c:v>
                </c:pt>
                <c:pt idx="46">
                  <c:v>0.11845239589960774</c:v>
                </c:pt>
                <c:pt idx="47">
                  <c:v>0.12272877984477717</c:v>
                </c:pt>
                <c:pt idx="48">
                  <c:v>0.12733095346738924</c:v>
                </c:pt>
                <c:pt idx="49">
                  <c:v>0.13223170264722092</c:v>
                </c:pt>
                <c:pt idx="50">
                  <c:v>0.137397476041593</c:v>
                </c:pt>
                <c:pt idx="51">
                  <c:v>0.14278768707437739</c:v>
                </c:pt>
                <c:pt idx="52">
                  <c:v>0.14835417095693662</c:v>
                </c:pt>
                <c:pt idx="53">
                  <c:v>0.15404084090546252</c:v>
                </c:pt>
                <c:pt idx="54">
                  <c:v>0.15978358447053809</c:v>
                </c:pt>
                <c:pt idx="55">
                  <c:v>0.16551043421839914</c:v>
                </c:pt>
                <c:pt idx="56">
                  <c:v>0.17114203717829712</c:v>
                </c:pt>
                <c:pt idx="57">
                  <c:v>0.17659243524370788</c:v>
                </c:pt>
                <c:pt idx="58">
                  <c:v>0.18177015525151335</c:v>
                </c:pt>
                <c:pt idx="59">
                  <c:v>0.18657959420127646</c:v>
                </c:pt>
                <c:pt idx="60">
                  <c:v>0.19092267350339093</c:v>
                </c:pt>
                <c:pt idx="61">
                  <c:v>0.19470072751915402</c:v>
                </c:pt>
                <c:pt idx="62">
                  <c:v>0.19781658673485353</c:v>
                </c:pt>
                <c:pt idx="63">
                  <c:v>0.20017681472874604</c:v>
                </c:pt>
                <c:pt idx="64">
                  <c:v>0.20169405983689395</c:v>
                </c:pt>
                <c:pt idx="65">
                  <c:v>0.20228948547056758</c:v>
                </c:pt>
                <c:pt idx="66">
                  <c:v>0.20189524509438758</c:v>
                </c:pt>
                <c:pt idx="67">
                  <c:v>0.2004569663002983</c:v>
                </c:pt>
                <c:pt idx="68">
                  <c:v>0.19793620064727202</c:v>
                </c:pt>
                <c:pt idx="69">
                  <c:v>0.19431278004356048</c:v>
                </c:pt>
                <c:pt idx="70">
                  <c:v>0.1895869957283117</c:v>
                </c:pt>
                <c:pt idx="71">
                  <c:v>0.18378148355274598</c:v>
                </c:pt>
                <c:pt idx="72">
                  <c:v>0.17694266292654029</c:v>
                </c:pt>
                <c:pt idx="73">
                  <c:v>0.16914154295717379</c:v>
                </c:pt>
                <c:pt idx="74">
                  <c:v>0.16047368711839138</c:v>
                </c:pt>
                <c:pt idx="75">
                  <c:v>0.15105812814807137</c:v>
                </c:pt>
                <c:pt idx="76">
                  <c:v>0.1410350585339982</c:v>
                </c:pt>
                <c:pt idx="77">
                  <c:v>0.13056219653849618</c:v>
                </c:pt>
                <c:pt idx="78">
                  <c:v>0.11980984428507122</c:v>
                </c:pt>
                <c:pt idx="79">
                  <c:v>0.10895480434687257</c:v>
                </c:pt>
                <c:pt idx="80">
                  <c:v>9.8173484924162904E-2</c:v>
                </c:pt>
                <c:pt idx="81">
                  <c:v>8.7634672295038532E-2</c:v>
                </c:pt>
                <c:pt idx="82">
                  <c:v>7.7492550304284397E-2</c:v>
                </c:pt>
                <c:pt idx="83">
                  <c:v>6.788057237592135E-2</c:v>
                </c:pt>
                <c:pt idx="84">
                  <c:v>5.8906727419023842E-2</c:v>
                </c:pt>
                <c:pt idx="85">
                  <c:v>5.0650591885702693E-2</c:v>
                </c:pt>
                <c:pt idx="86">
                  <c:v>4.3162350762693452E-2</c:v>
                </c:pt>
                <c:pt idx="87">
                  <c:v>3.6463739080052376E-2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719200"/>
        <c:axId val="338719760"/>
      </c:lineChart>
      <c:catAx>
        <c:axId val="33871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19760"/>
        <c:crosses val="autoZero"/>
        <c:auto val="1"/>
        <c:lblAlgn val="ctr"/>
        <c:lblOffset val="100"/>
        <c:noMultiLvlLbl val="0"/>
      </c:catAx>
      <c:valAx>
        <c:axId val="338719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Active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Resolution'!$Z$9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Resolution'!$Z$10:$Z$97</c:f>
              <c:numCache>
                <c:formatCode>0.00%</c:formatCode>
                <c:ptCount val="88"/>
                <c:pt idx="0">
                  <c:v>0.17391304347826086</c:v>
                </c:pt>
                <c:pt idx="1">
                  <c:v>0.27272727272727271</c:v>
                </c:pt>
                <c:pt idx="2">
                  <c:v>0.2807017543859649</c:v>
                </c:pt>
                <c:pt idx="3">
                  <c:v>0.18461538461538463</c:v>
                </c:pt>
                <c:pt idx="4">
                  <c:v>0.25454545454545452</c:v>
                </c:pt>
                <c:pt idx="5">
                  <c:v>0.21052631578947367</c:v>
                </c:pt>
                <c:pt idx="6">
                  <c:v>0.21052631578947367</c:v>
                </c:pt>
                <c:pt idx="7">
                  <c:v>0.11940298507462686</c:v>
                </c:pt>
                <c:pt idx="8">
                  <c:v>0.13333333333333333</c:v>
                </c:pt>
                <c:pt idx="9">
                  <c:v>0.13725490196078433</c:v>
                </c:pt>
                <c:pt idx="10">
                  <c:v>0.12280701754385964</c:v>
                </c:pt>
                <c:pt idx="11">
                  <c:v>9.0909090909090912E-2</c:v>
                </c:pt>
                <c:pt idx="12">
                  <c:v>0.1951219512195122</c:v>
                </c:pt>
                <c:pt idx="13">
                  <c:v>0.22</c:v>
                </c:pt>
                <c:pt idx="14">
                  <c:v>0.32558139534883723</c:v>
                </c:pt>
                <c:pt idx="15">
                  <c:v>0.16666666666666666</c:v>
                </c:pt>
                <c:pt idx="16">
                  <c:v>0.15789473684210525</c:v>
                </c:pt>
                <c:pt idx="17">
                  <c:v>0.26666666666666666</c:v>
                </c:pt>
                <c:pt idx="18">
                  <c:v>0.23333333333333334</c:v>
                </c:pt>
                <c:pt idx="19">
                  <c:v>0.15</c:v>
                </c:pt>
                <c:pt idx="20">
                  <c:v>0.24528301886792453</c:v>
                </c:pt>
                <c:pt idx="21">
                  <c:v>0.34090909090909088</c:v>
                </c:pt>
                <c:pt idx="22">
                  <c:v>0.21568627450980393</c:v>
                </c:pt>
                <c:pt idx="23">
                  <c:v>0.30769230769230771</c:v>
                </c:pt>
                <c:pt idx="24">
                  <c:v>0.2</c:v>
                </c:pt>
                <c:pt idx="25">
                  <c:v>0.30232558139534882</c:v>
                </c:pt>
                <c:pt idx="26">
                  <c:v>0.32653061224489793</c:v>
                </c:pt>
                <c:pt idx="27">
                  <c:v>0.42857142857142855</c:v>
                </c:pt>
                <c:pt idx="28">
                  <c:v>0.23809523809523808</c:v>
                </c:pt>
                <c:pt idx="29">
                  <c:v>0.27450980392156865</c:v>
                </c:pt>
                <c:pt idx="30">
                  <c:v>0.28846153846153844</c:v>
                </c:pt>
                <c:pt idx="31">
                  <c:v>0.4107142857142857</c:v>
                </c:pt>
                <c:pt idx="32">
                  <c:v>0.36363636363636365</c:v>
                </c:pt>
                <c:pt idx="33">
                  <c:v>0.26984126984126983</c:v>
                </c:pt>
                <c:pt idx="34">
                  <c:v>0.31578947368421051</c:v>
                </c:pt>
                <c:pt idx="35">
                  <c:v>0.33962264150943394</c:v>
                </c:pt>
                <c:pt idx="36">
                  <c:v>0.30508474576271188</c:v>
                </c:pt>
                <c:pt idx="37">
                  <c:v>0.27419354838709675</c:v>
                </c:pt>
                <c:pt idx="38">
                  <c:v>0.28358208955223879</c:v>
                </c:pt>
                <c:pt idx="39">
                  <c:v>0.34782608695652173</c:v>
                </c:pt>
                <c:pt idx="40">
                  <c:v>0.27777777777777779</c:v>
                </c:pt>
                <c:pt idx="41">
                  <c:v>0.33898305084745761</c:v>
                </c:pt>
                <c:pt idx="42">
                  <c:v>0.32142857142857145</c:v>
                </c:pt>
                <c:pt idx="43">
                  <c:v>0.22666666666666666</c:v>
                </c:pt>
                <c:pt idx="44">
                  <c:v>0.33333333333333331</c:v>
                </c:pt>
                <c:pt idx="45">
                  <c:v>0.41379310344827586</c:v>
                </c:pt>
                <c:pt idx="46">
                  <c:v>0.35185185185185186</c:v>
                </c:pt>
                <c:pt idx="47">
                  <c:v>0.234375</c:v>
                </c:pt>
                <c:pt idx="48">
                  <c:v>0.21621621621621623</c:v>
                </c:pt>
                <c:pt idx="49">
                  <c:v>0.27868852459016391</c:v>
                </c:pt>
                <c:pt idx="50">
                  <c:v>0.2857142857142857</c:v>
                </c:pt>
                <c:pt idx="51">
                  <c:v>0.38709677419354838</c:v>
                </c:pt>
                <c:pt idx="52">
                  <c:v>0.2153846153846154</c:v>
                </c:pt>
                <c:pt idx="53">
                  <c:v>0.21875</c:v>
                </c:pt>
                <c:pt idx="54">
                  <c:v>0.33333333333333331</c:v>
                </c:pt>
                <c:pt idx="55">
                  <c:v>0.22222222222222221</c:v>
                </c:pt>
                <c:pt idx="56">
                  <c:v>0.22222222222222221</c:v>
                </c:pt>
                <c:pt idx="57">
                  <c:v>0.234375</c:v>
                </c:pt>
                <c:pt idx="58">
                  <c:v>0.16923076923076924</c:v>
                </c:pt>
                <c:pt idx="59">
                  <c:v>0.16666666666666666</c:v>
                </c:pt>
                <c:pt idx="60">
                  <c:v>0.19354838709677419</c:v>
                </c:pt>
                <c:pt idx="61">
                  <c:v>0.13432835820895522</c:v>
                </c:pt>
                <c:pt idx="62">
                  <c:v>0.14705882352941177</c:v>
                </c:pt>
                <c:pt idx="63">
                  <c:v>0.11538461538461539</c:v>
                </c:pt>
                <c:pt idx="64">
                  <c:v>0.14754098360655737</c:v>
                </c:pt>
                <c:pt idx="65">
                  <c:v>0.14285714285714285</c:v>
                </c:pt>
                <c:pt idx="66">
                  <c:v>0.10526315789473684</c:v>
                </c:pt>
                <c:pt idx="67">
                  <c:v>7.5471698113207544E-2</c:v>
                </c:pt>
                <c:pt idx="68">
                  <c:v>9.0909090909090912E-2</c:v>
                </c:pt>
                <c:pt idx="69">
                  <c:v>4.878048780487805E-2</c:v>
                </c:pt>
                <c:pt idx="70">
                  <c:v>7.1428571428571425E-2</c:v>
                </c:pt>
                <c:pt idx="71">
                  <c:v>0.125</c:v>
                </c:pt>
                <c:pt idx="72">
                  <c:v>6.3829787234042548E-2</c:v>
                </c:pt>
                <c:pt idx="73">
                  <c:v>0</c:v>
                </c:pt>
                <c:pt idx="74">
                  <c:v>3.0303030303030304E-2</c:v>
                </c:pt>
                <c:pt idx="75">
                  <c:v>3.7037037037037035E-2</c:v>
                </c:pt>
                <c:pt idx="76">
                  <c:v>3.125E-2</c:v>
                </c:pt>
                <c:pt idx="77">
                  <c:v>5.2631578947368418E-2</c:v>
                </c:pt>
                <c:pt idx="78">
                  <c:v>0</c:v>
                </c:pt>
                <c:pt idx="79">
                  <c:v>0</c:v>
                </c:pt>
                <c:pt idx="80">
                  <c:v>0.04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Resolution'!$AA$9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Resolution'!$AA$10:$AA$97</c:f>
              <c:numCache>
                <c:formatCode>General</c:formatCode>
                <c:ptCount val="88"/>
                <c:pt idx="0">
                  <c:v>0.28907425378981666</c:v>
                </c:pt>
                <c:pt idx="1">
                  <c:v>0.28712989780498593</c:v>
                </c:pt>
                <c:pt idx="2">
                  <c:v>0.2851933734938053</c:v>
                </c:pt>
                <c:pt idx="3">
                  <c:v>0.28326472012627857</c:v>
                </c:pt>
                <c:pt idx="4">
                  <c:v>0.2813439759493564</c:v>
                </c:pt>
                <c:pt idx="5">
                  <c:v>0.27943117818906399</c:v>
                </c:pt>
                <c:pt idx="6">
                  <c:v>0.27752636305286171</c:v>
                </c:pt>
                <c:pt idx="7">
                  <c:v>0.27562956573223668</c:v>
                </c:pt>
                <c:pt idx="8">
                  <c:v>0.27374082040552028</c:v>
                </c:pt>
                <c:pt idx="9">
                  <c:v>0.27186016024092891</c:v>
                </c:pt>
                <c:pt idx="10">
                  <c:v>0.2699876173998238</c:v>
                </c:pt>
                <c:pt idx="11">
                  <c:v>0.2681232230401866</c:v>
                </c:pt>
                <c:pt idx="12">
                  <c:v>0.26626700732030639</c:v>
                </c:pt>
                <c:pt idx="13">
                  <c:v>0.26441899940267488</c:v>
                </c:pt>
                <c:pt idx="14">
                  <c:v>0.26257922745808521</c:v>
                </c:pt>
                <c:pt idx="15">
                  <c:v>0.26074771866993163</c:v>
                </c:pt>
                <c:pt idx="16">
                  <c:v>0.25892449923870425</c:v>
                </c:pt>
                <c:pt idx="17">
                  <c:v>0.25710959438667724</c:v>
                </c:pt>
                <c:pt idx="18">
                  <c:v>0.25530302836278396</c:v>
                </c:pt>
                <c:pt idx="19">
                  <c:v>0.2535048244476773</c:v>
                </c:pt>
                <c:pt idx="20">
                  <c:v>0.25171500495896937</c:v>
                </c:pt>
                <c:pt idx="21">
                  <c:v>0.24993359125664727</c:v>
                </c:pt>
                <c:pt idx="22">
                  <c:v>0.24816060374866122</c:v>
                </c:pt>
                <c:pt idx="23">
                  <c:v>0.24639606189667967</c:v>
                </c:pt>
                <c:pt idx="24">
                  <c:v>0.24463998422200881</c:v>
                </c:pt>
                <c:pt idx="25">
                  <c:v>0.24289238831167048</c:v>
                </c:pt>
                <c:pt idx="26">
                  <c:v>0.24115329082463666</c:v>
                </c:pt>
                <c:pt idx="27">
                  <c:v>0.23942270749821398</c:v>
                </c:pt>
                <c:pt idx="28">
                  <c:v>0.23770065315457567</c:v>
                </c:pt>
                <c:pt idx="29">
                  <c:v>0.23598714170743623</c:v>
                </c:pt>
                <c:pt idx="30">
                  <c:v>0.23428218616886456</c:v>
                </c:pt>
                <c:pt idx="31">
                  <c:v>0.23258579865623166</c:v>
                </c:pt>
                <c:pt idx="32">
                  <c:v>0.23089799039928843</c:v>
                </c:pt>
                <c:pt idx="33">
                  <c:v>0.22921877174736968</c:v>
                </c:pt>
                <c:pt idx="34">
                  <c:v>0.22754815217671992</c:v>
                </c:pt>
                <c:pt idx="35">
                  <c:v>0.22588614029793733</c:v>
                </c:pt>
                <c:pt idx="36">
                  <c:v>0.22423274386353073</c:v>
                </c:pt>
                <c:pt idx="37">
                  <c:v>0.22258796977558701</c:v>
                </c:pt>
                <c:pt idx="38">
                  <c:v>0.22095182409354328</c:v>
                </c:pt>
                <c:pt idx="39">
                  <c:v>0.21932431204206096</c:v>
                </c:pt>
                <c:pt idx="40">
                  <c:v>0.21770543801899681</c:v>
                </c:pt>
                <c:pt idx="41">
                  <c:v>0.21609520560346765</c:v>
                </c:pt>
                <c:pt idx="42">
                  <c:v>0.21449361756400459</c:v>
                </c:pt>
                <c:pt idx="43">
                  <c:v>0.21290067586679198</c:v>
                </c:pt>
                <c:pt idx="44">
                  <c:v>0.2113163816839887</c:v>
                </c:pt>
                <c:pt idx="45">
                  <c:v>0.2097407354021262</c:v>
                </c:pt>
                <c:pt idx="46">
                  <c:v>0.20817373663058067</c:v>
                </c:pt>
                <c:pt idx="47">
                  <c:v>0.20661538421011522</c:v>
                </c:pt>
                <c:pt idx="48">
                  <c:v>0.20506567622148736</c:v>
                </c:pt>
                <c:pt idx="49">
                  <c:v>0.20352460999411959</c:v>
                </c:pt>
                <c:pt idx="50">
                  <c:v>0.20199218211482808</c:v>
                </c:pt>
                <c:pt idx="51">
                  <c:v>0.20046838843660614</c:v>
                </c:pt>
                <c:pt idx="52">
                  <c:v>0.198953224087459</c:v>
                </c:pt>
                <c:pt idx="53">
                  <c:v>0.19744668347928646</c:v>
                </c:pt>
                <c:pt idx="54">
                  <c:v>0.19594876031680908</c:v>
                </c:pt>
                <c:pt idx="55">
                  <c:v>0.19445944760653502</c:v>
                </c:pt>
                <c:pt idx="56">
                  <c:v>0.19297873766576445</c:v>
                </c:pt>
                <c:pt idx="57">
                  <c:v>0.19150662213162645</c:v>
                </c:pt>
                <c:pt idx="58">
                  <c:v>0.19004309197014749</c:v>
                </c:pt>
                <c:pt idx="59">
                  <c:v>0.1885881374853455</c:v>
                </c:pt>
                <c:pt idx="60">
                  <c:v>0.1871417483283489</c:v>
                </c:pt>
                <c:pt idx="61">
                  <c:v>0.18570391350653442</c:v>
                </c:pt>
                <c:pt idx="62">
                  <c:v>0.18427462139268377</c:v>
                </c:pt>
                <c:pt idx="63">
                  <c:v>0.18285385973415305</c:v>
                </c:pt>
                <c:pt idx="64">
                  <c:v>0.18144161566205402</c:v>
                </c:pt>
                <c:pt idx="65">
                  <c:v>0.18003787570044269</c:v>
                </c:pt>
                <c:pt idx="66">
                  <c:v>0.17864262577551357</c:v>
                </c:pt>
                <c:pt idx="67">
                  <c:v>0.1772558512247952</c:v>
                </c:pt>
                <c:pt idx="68">
                  <c:v>0.17587753680634546</c:v>
                </c:pt>
                <c:pt idx="69">
                  <c:v>0.1745076667079431</c:v>
                </c:pt>
                <c:pt idx="70">
                  <c:v>0.17314622455627271</c:v>
                </c:pt>
                <c:pt idx="71">
                  <c:v>0.17179319342610092</c:v>
                </c:pt>
                <c:pt idx="72">
                  <c:v>0.17044855584944049</c:v>
                </c:pt>
                <c:pt idx="73">
                  <c:v>0.16911229382470039</c:v>
                </c:pt>
                <c:pt idx="74">
                  <c:v>0.16778438882581884</c:v>
                </c:pt>
                <c:pt idx="75">
                  <c:v>0.1664648218113769</c:v>
                </c:pt>
                <c:pt idx="76">
                  <c:v>0.1651535732336907</c:v>
                </c:pt>
                <c:pt idx="77">
                  <c:v>0.16385062304787895</c:v>
                </c:pt>
                <c:pt idx="78">
                  <c:v>0.16255595072090423</c:v>
                </c:pt>
                <c:pt idx="79">
                  <c:v>0.16126953524058577</c:v>
                </c:pt>
                <c:pt idx="80">
                  <c:v>0.15999135512458074</c:v>
                </c:pt>
                <c:pt idx="81">
                  <c:v>0.1587213884293332</c:v>
                </c:pt>
                <c:pt idx="82">
                  <c:v>0.1574596127589869</c:v>
                </c:pt>
                <c:pt idx="83">
                  <c:v>0.15620600527426187</c:v>
                </c:pt>
                <c:pt idx="84">
                  <c:v>0.15496054270129092</c:v>
                </c:pt>
                <c:pt idx="85">
                  <c:v>0.15372320134041573</c:v>
                </c:pt>
                <c:pt idx="86">
                  <c:v>0.1524939570749391</c:v>
                </c:pt>
                <c:pt idx="87">
                  <c:v>0.15127278537983352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Resolution'!$AB$9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Resolution'!$AB$10:$AB$97</c:f>
              <c:numCache>
                <c:formatCode>General</c:formatCode>
                <c:ptCount val="88"/>
                <c:pt idx="0">
                  <c:v>0.13385745865707951</c:v>
                </c:pt>
                <c:pt idx="1">
                  <c:v>0.14201265215044548</c:v>
                </c:pt>
                <c:pt idx="2">
                  <c:v>0.15030038941993071</c:v>
                </c:pt>
                <c:pt idx="3">
                  <c:v>0.15869162709955109</c:v>
                </c:pt>
                <c:pt idx="4">
                  <c:v>0.16715606147659934</c:v>
                </c:pt>
                <c:pt idx="5">
                  <c:v>0.1756624265842513</c:v>
                </c:pt>
                <c:pt idx="6">
                  <c:v>0.1841787982571208</c:v>
                </c:pt>
                <c:pt idx="7">
                  <c:v>0.19267289721584033</c:v>
                </c:pt>
                <c:pt idx="8">
                  <c:v>0.20111238462148126</c:v>
                </c:pt>
                <c:pt idx="9">
                  <c:v>0.20946514414197417</c:v>
                </c:pt>
                <c:pt idx="10">
                  <c:v>0.21769954535815569</c:v>
                </c:pt>
                <c:pt idx="11">
                  <c:v>0.22578468425743073</c:v>
                </c:pt>
                <c:pt idx="12">
                  <c:v>0.23369059756613506</c:v>
                </c:pt>
                <c:pt idx="13">
                  <c:v>0.24138844870612391</c:v>
                </c:pt>
                <c:pt idx="14">
                  <c:v>0.24885068417939663</c:v>
                </c:pt>
                <c:pt idx="15">
                  <c:v>0.25605116014562074</c:v>
                </c:pt>
                <c:pt idx="16">
                  <c:v>0.26296523982822778</c:v>
                </c:pt>
                <c:pt idx="17">
                  <c:v>0.26956986314122583</c:v>
                </c:pt>
                <c:pt idx="18">
                  <c:v>0.27584359055593533</c:v>
                </c:pt>
                <c:pt idx="19">
                  <c:v>0.28176662371786326</c:v>
                </c:pt>
                <c:pt idx="20">
                  <c:v>0.28732080567964591</c:v>
                </c:pt>
                <c:pt idx="21">
                  <c:v>0.29248960384322847</c:v>
                </c:pt>
                <c:pt idx="22">
                  <c:v>0.29725807881454297</c:v>
                </c:pt>
                <c:pt idx="23">
                  <c:v>0.30161284238126485</c:v>
                </c:pt>
                <c:pt idx="24">
                  <c:v>0.30554200774474466</c:v>
                </c:pt>
                <c:pt idx="25">
                  <c:v>0.30903513498727836</c:v>
                </c:pt>
                <c:pt idx="26">
                  <c:v>0.31208317455123313</c:v>
                </c:pt>
                <c:pt idx="27">
                  <c:v>0.3146784112615556</c:v>
                </c:pt>
                <c:pt idx="28">
                  <c:v>0.31681441115031411</c:v>
                </c:pt>
                <c:pt idx="29">
                  <c:v>0.31848597305148946</c:v>
                </c:pt>
                <c:pt idx="30">
                  <c:v>0.31968908663421886</c:v>
                </c:pt>
                <c:pt idx="31">
                  <c:v>0.32042089823893205</c:v>
                </c:pt>
                <c:pt idx="32">
                  <c:v>0.32067968557703114</c:v>
                </c:pt>
                <c:pt idx="33">
                  <c:v>0.32046484205293091</c:v>
                </c:pt>
                <c:pt idx="34">
                  <c:v>0.31977687116793041</c:v>
                </c:pt>
                <c:pt idx="35">
                  <c:v>0.31861739116799331</c:v>
                </c:pt>
                <c:pt idx="36">
                  <c:v>0.31698914980089593</c:v>
                </c:pt>
                <c:pt idx="37">
                  <c:v>0.31489604875093896</c:v>
                </c:pt>
                <c:pt idx="38">
                  <c:v>0.31234317702028691</c:v>
                </c:pt>
                <c:pt idx="39">
                  <c:v>0.30933685222439317</c:v>
                </c:pt>
                <c:pt idx="40">
                  <c:v>0.30588466846530604</c:v>
                </c:pt>
                <c:pt idx="41">
                  <c:v>0.30199554914275184</c:v>
                </c:pt>
                <c:pt idx="42">
                  <c:v>0.29767980276232264</c:v>
                </c:pt>
                <c:pt idx="43">
                  <c:v>0.2929491795084721</c:v>
                </c:pt>
                <c:pt idx="44">
                  <c:v>0.287816926075112</c:v>
                </c:pt>
                <c:pt idx="45">
                  <c:v>0.28229783599853903</c:v>
                </c:pt>
                <c:pt idx="46">
                  <c:v>0.27640829252844562</c:v>
                </c:pt>
                <c:pt idx="47">
                  <c:v>0.27016630091711624</c:v>
                </c:pt>
                <c:pt idx="48">
                  <c:v>0.26359150692020222</c:v>
                </c:pt>
                <c:pt idx="49">
                  <c:v>0.25670519830104471</c:v>
                </c:pt>
                <c:pt idx="50">
                  <c:v>0.24953028623043549</c:v>
                </c:pt>
                <c:pt idx="51">
                  <c:v>0.24209126368953099</c:v>
                </c:pt>
                <c:pt idx="52">
                  <c:v>0.23441413832706698</c:v>
                </c:pt>
                <c:pt idx="53">
                  <c:v>0.22652633770033839</c:v>
                </c:pt>
                <c:pt idx="54">
                  <c:v>0.21845658544399649</c:v>
                </c:pt>
                <c:pt idx="55">
                  <c:v>0.21023474765568531</c:v>
                </c:pt>
                <c:pt idx="56">
                  <c:v>0.20189164964860862</c:v>
                </c:pt>
                <c:pt idx="57">
                  <c:v>0.19345886417505503</c:v>
                </c:pt>
                <c:pt idx="58">
                  <c:v>0.18496847323949642</c:v>
                </c:pt>
                <c:pt idx="59">
                  <c:v>0.17645280665473387</c:v>
                </c:pt>
                <c:pt idx="60">
                  <c:v>0.1679441615026965</c:v>
                </c:pt>
                <c:pt idx="61">
                  <c:v>0.15947450759174348</c:v>
                </c:pt>
                <c:pt idx="62">
                  <c:v>0.15107518480245313</c:v>
                </c:pt>
                <c:pt idx="63">
                  <c:v>0.14277659883423549</c:v>
                </c:pt>
                <c:pt idx="64">
                  <c:v>0.13460792226240034</c:v>
                </c:pt>
                <c:pt idx="65">
                  <c:v>0.12659680795638639</c:v>
                </c:pt>
                <c:pt idx="66">
                  <c:v>0.11876912177476476</c:v>
                </c:pt>
                <c:pt idx="67">
                  <c:v>0.11114870103697209</c:v>
                </c:pt>
                <c:pt idx="68">
                  <c:v>0.10375714458773316</c:v>
                </c:pt>
                <c:pt idx="69">
                  <c:v>9.6613639346370697E-2</c:v>
                </c:pt>
                <c:pt idx="70">
                  <c:v>8.973482711296786E-2</c:v>
                </c:pt>
                <c:pt idx="71">
                  <c:v>8.3134714141723298E-2</c:v>
                </c:pt>
                <c:pt idx="72">
                  <c:v>7.6824624651780749E-2</c:v>
                </c:pt>
                <c:pt idx="73">
                  <c:v>7.0813198093628418E-2</c:v>
                </c:pt>
                <c:pt idx="74">
                  <c:v>6.5106428689785958E-2</c:v>
                </c:pt>
                <c:pt idx="75">
                  <c:v>5.9707744581105719E-2</c:v>
                </c:pt>
                <c:pt idx="76">
                  <c:v>5.4618122884247576E-2</c:v>
                </c:pt>
                <c:pt idx="77">
                  <c:v>4.9836236139134231E-2</c:v>
                </c:pt>
                <c:pt idx="78">
                  <c:v>4.5358625021000715E-2</c:v>
                </c:pt>
                <c:pt idx="79">
                  <c:v>4.1179891819354414E-2</c:v>
                </c:pt>
                <c:pt idx="80">
                  <c:v>3.7292909041663908E-2</c:v>
                </c:pt>
                <c:pt idx="81">
                  <c:v>3.3689037567042161E-2</c:v>
                </c:pt>
                <c:pt idx="82">
                  <c:v>3.0358349029356902E-2</c:v>
                </c:pt>
                <c:pt idx="83">
                  <c:v>2.7289847518209478E-2</c:v>
                </c:pt>
                <c:pt idx="84">
                  <c:v>2.4471686214413896E-2</c:v>
                </c:pt>
                <c:pt idx="85">
                  <c:v>2.1891375187183263E-2</c:v>
                </c:pt>
                <c:pt idx="86">
                  <c:v>1.9535977237617245E-2</c:v>
                </c:pt>
                <c:pt idx="87">
                  <c:v>1.7392289344785924E-2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Resolution'!$AC$9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Resolution'!$AC$10:$AC$97</c:f>
              <c:numCache>
                <c:formatCode>0.00E+00</c:formatCode>
                <c:ptCount val="88"/>
                <c:pt idx="0">
                  <c:v>0.19349225732737002</c:v>
                </c:pt>
                <c:pt idx="1">
                  <c:v>0.19299110355999868</c:v>
                </c:pt>
                <c:pt idx="2">
                  <c:v>0.1929237058477844</c:v>
                </c:pt>
                <c:pt idx="3">
                  <c:v>0.19326782727879077</c:v>
                </c:pt>
                <c:pt idx="4">
                  <c:v>0.19400318725660806</c:v>
                </c:pt>
                <c:pt idx="5">
                  <c:v>0.19511111814792145</c:v>
                </c:pt>
                <c:pt idx="6">
                  <c:v>0.19657424212877991</c:v>
                </c:pt>
                <c:pt idx="7">
                  <c:v>0.19837616700764038</c:v>
                </c:pt>
                <c:pt idx="8">
                  <c:v>0.20050119993085858</c:v>
                </c:pt>
                <c:pt idx="9">
                  <c:v>0.20293407810607703</c:v>
                </c:pt>
                <c:pt idx="10">
                  <c:v>0.20565971597173022</c:v>
                </c:pt>
                <c:pt idx="11">
                  <c:v>0.20866296856526281</c:v>
                </c:pt>
                <c:pt idx="12">
                  <c:v>0.21192841117276864</c:v>
                </c:pt>
                <c:pt idx="13">
                  <c:v>0.21544013565672407</c:v>
                </c:pt>
                <c:pt idx="14">
                  <c:v>0.21918156413744497</c:v>
                </c:pt>
                <c:pt idx="15">
                  <c:v>0.22313528093150883</c:v>
                </c:pt>
                <c:pt idx="16">
                  <c:v>0.22728288381283307</c:v>
                </c:pt>
                <c:pt idx="17">
                  <c:v>0.23160485574825282</c:v>
                </c:pt>
                <c:pt idx="18">
                  <c:v>0.23608045826139679</c:v>
                </c:pt>
                <c:pt idx="19">
                  <c:v>0.24068764749223173</c:v>
                </c:pt>
                <c:pt idx="20">
                  <c:v>0.24540301384503346</c:v>
                </c:pt>
                <c:pt idx="21">
                  <c:v>0.25020174585975091</c:v>
                </c:pt>
                <c:pt idx="22">
                  <c:v>0.25505761861091775</c:v>
                </c:pt>
                <c:pt idx="23">
                  <c:v>0.25994300654972935</c:v>
                </c:pt>
                <c:pt idx="24">
                  <c:v>0.26482892027877442</c:v>
                </c:pt>
                <c:pt idx="25">
                  <c:v>0.26968506630945122</c:v>
                </c:pt>
                <c:pt idx="26">
                  <c:v>0.27447992842666058</c:v>
                </c:pt>
                <c:pt idx="27">
                  <c:v>0.27918086890299126</c:v>
                </c:pt>
                <c:pt idx="28">
                  <c:v>0.28375424749447647</c:v>
                </c:pt>
                <c:pt idx="29">
                  <c:v>0.28816555593963727</c:v>
                </c:pt>
                <c:pt idx="30">
                  <c:v>0.2923795655971938</c:v>
                </c:pt>
                <c:pt idx="31">
                  <c:v>0.2963604859148834</c:v>
                </c:pt>
                <c:pt idx="32">
                  <c:v>0.30007213163547564</c:v>
                </c:pt>
                <c:pt idx="33">
                  <c:v>0.30347809702236639</c:v>
                </c:pt>
                <c:pt idx="34">
                  <c:v>0.30654193592437773</c:v>
                </c:pt>
                <c:pt idx="35">
                  <c:v>0.30922734718780098</c:v>
                </c:pt>
                <c:pt idx="36">
                  <c:v>0.31149836574548206</c:v>
                </c:pt>
                <c:pt idx="37">
                  <c:v>0.31331956064196703</c:v>
                </c:pt>
                <c:pt idx="38">
                  <c:v>0.31465624225649896</c:v>
                </c:pt>
                <c:pt idx="39">
                  <c:v>0.31547468201986623</c:v>
                </c:pt>
                <c:pt idx="40">
                  <c:v>0.31574234893572511</c:v>
                </c:pt>
                <c:pt idx="41">
                  <c:v>0.31542816815114832</c:v>
                </c:pt>
                <c:pt idx="42">
                  <c:v>0.31450280760231814</c:v>
                </c:pt>
                <c:pt idx="43">
                  <c:v>0.31293899930361713</c:v>
                </c:pt>
                <c:pt idx="44">
                  <c:v>0.3107119020505934</c:v>
                </c:pt>
                <c:pt idx="45">
                  <c:v>0.30779951205137351</c:v>
                </c:pt>
                <c:pt idx="46">
                  <c:v>0.30418312715229634</c:v>
                </c:pt>
                <c:pt idx="47">
                  <c:v>0.29984786873299379</c:v>
                </c:pt>
                <c:pt idx="48">
                  <c:v>0.29478326285765988</c:v>
                </c:pt>
                <c:pt idx="49">
                  <c:v>0.2889838787319769</c:v>
                </c:pt>
                <c:pt idx="50">
                  <c:v>0.28245001780385776</c:v>
                </c:pt>
                <c:pt idx="51">
                  <c:v>0.27518844089078509</c:v>
                </c:pt>
                <c:pt idx="52">
                  <c:v>0.26721311354140742</c:v>
                </c:pt>
                <c:pt idx="53">
                  <c:v>0.25854594161083932</c:v>
                </c:pt>
                <c:pt idx="54">
                  <c:v>0.2492174601091055</c:v>
                </c:pt>
                <c:pt idx="55">
                  <c:v>0.23926742937571238</c:v>
                </c:pt>
                <c:pt idx="56">
                  <c:v>0.22874528442341358</c:v>
                </c:pt>
                <c:pt idx="57">
                  <c:v>0.21771037704305807</c:v>
                </c:pt>
                <c:pt idx="58">
                  <c:v>0.20623194735987824</c:v>
                </c:pt>
                <c:pt idx="59">
                  <c:v>0.19438876347905956</c:v>
                </c:pt>
                <c:pt idx="60">
                  <c:v>0.1822683760614654</c:v>
                </c:pt>
                <c:pt idx="61">
                  <c:v>0.16996595016569491</c:v>
                </c:pt>
                <c:pt idx="62">
                  <c:v>0.15758265982260156</c:v>
                </c:pt>
                <c:pt idx="63">
                  <c:v>0.14522366090594238</c:v>
                </c:pt>
                <c:pt idx="64">
                  <c:v>0.13299569302700287</c:v>
                </c:pt>
                <c:pt idx="65">
                  <c:v>0.12100439823570459</c:v>
                </c:pt>
                <c:pt idx="66">
                  <c:v>0.10935147902372616</c:v>
                </c:pt>
                <c:pt idx="67">
                  <c:v>9.8131845719022087E-2</c:v>
                </c:pt>
                <c:pt idx="68">
                  <c:v>8.7430919270709909E-2</c:v>
                </c:pt>
                <c:pt idx="69">
                  <c:v>7.7322256172570367E-2</c:v>
                </c:pt>
                <c:pt idx="70">
                  <c:v>6.7865646274924002E-2</c:v>
                </c:pt>
                <c:pt idx="71">
                  <c:v>5.9105802298918701E-2</c:v>
                </c:pt>
                <c:pt idx="72">
                  <c:v>5.1071715255876747E-2</c:v>
                </c:pt>
                <c:pt idx="73">
                  <c:v>4.377669794101708E-2</c:v>
                </c:pt>
                <c:pt idx="74">
                  <c:v>3.7219085572077489E-2</c:v>
                </c:pt>
                <c:pt idx="75">
                  <c:v>3.1383514823089459E-2</c:v>
                </c:pt>
                <c:pt idx="76">
                  <c:v>2.6242665216495809E-2</c:v>
                </c:pt>
                <c:pt idx="77">
                  <c:v>2.1759323455305332E-2</c:v>
                </c:pt>
                <c:pt idx="78">
                  <c:v>1.7888622934520527E-2</c:v>
                </c:pt>
                <c:pt idx="79">
                  <c:v>1.4580316369017051E-2</c:v>
                </c:pt>
                <c:pt idx="80">
                  <c:v>1.1780956561138008E-2</c:v>
                </c:pt>
                <c:pt idx="81">
                  <c:v>9.4358851857635432E-3</c:v>
                </c:pt>
                <c:pt idx="82">
                  <c:v>7.4909582202598449E-3</c:v>
                </c:pt>
                <c:pt idx="83">
                  <c:v>5.8939657614762546E-3</c:v>
                </c:pt>
                <c:pt idx="84">
                  <c:v>4.5957306615958893E-3</c:v>
                </c:pt>
                <c:pt idx="85">
                  <c:v>3.5508928069782424E-3</c:v>
                </c:pt>
                <c:pt idx="86">
                  <c:v>2.7184029969899008E-3</c:v>
                </c:pt>
                <c:pt idx="87">
                  <c:v>2.0617620650425347E-3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Resolution'!$AD$9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Resolution'!$AD$10:$AD$97</c:f>
              <c:numCache>
                <c:formatCode>0.00E+00</c:formatCode>
                <c:ptCount val="88"/>
                <c:pt idx="0">
                  <c:v>0.22008319410391469</c:v>
                </c:pt>
                <c:pt idx="1">
                  <c:v>0.21180123062205197</c:v>
                </c:pt>
                <c:pt idx="2">
                  <c:v>0.2051035004435651</c:v>
                </c:pt>
                <c:pt idx="3">
                  <c:v>0.1998130417610525</c:v>
                </c:pt>
                <c:pt idx="4">
                  <c:v>0.19577916531948053</c:v>
                </c:pt>
                <c:pt idx="5">
                  <c:v>0.19287386984856833</c:v>
                </c:pt>
                <c:pt idx="6">
                  <c:v>0.19098842741463706</c:v>
                </c:pt>
                <c:pt idx="7">
                  <c:v>0.19003024557883061</c:v>
                </c:pt>
                <c:pt idx="8">
                  <c:v>0.18992004497974221</c:v>
                </c:pt>
                <c:pt idx="9">
                  <c:v>0.19058935258724866</c:v>
                </c:pt>
                <c:pt idx="10">
                  <c:v>0.19197829143552428</c:v>
                </c:pt>
                <c:pt idx="11">
                  <c:v>0.19403363977639007</c:v>
                </c:pt>
                <c:pt idx="12">
                  <c:v>0.19670713148877084</c:v>
                </c:pt>
                <c:pt idx="13">
                  <c:v>0.19995397215214805</c:v>
                </c:pt>
                <c:pt idx="14">
                  <c:v>0.20373154949043293</c:v>
                </c:pt>
                <c:pt idx="15">
                  <c:v>0.20799832169325772</c:v>
                </c:pt>
                <c:pt idx="16">
                  <c:v>0.21271287166042102</c:v>
                </c:pt>
                <c:pt idx="17">
                  <c:v>0.21783311902188665</c:v>
                </c:pt>
                <c:pt idx="18">
                  <c:v>0.22331568458425494</c:v>
                </c:pt>
                <c:pt idx="19">
                  <c:v>0.22911540350768883</c:v>
                </c:pt>
                <c:pt idx="20">
                  <c:v>0.23518498399760604</c:v>
                </c:pt>
                <c:pt idx="21">
                  <c:v>0.24147480767133098</c:v>
                </c:pt>
                <c:pt idx="22">
                  <c:v>0.2479328661856316</c:v>
                </c:pt>
                <c:pt idx="23">
                  <c:v>0.25450482641616456</c:v>
                </c:pt>
                <c:pt idx="24">
                  <c:v>0.26113421375309337</c:v>
                </c:pt>
                <c:pt idx="25">
                  <c:v>0.26776270024407334</c:v>
                </c:pt>
                <c:pt idx="26">
                  <c:v>0.27433048171052254</c:v>
                </c:pt>
                <c:pt idx="27">
                  <c:v>0.2807767258968632</c:v>
                </c:pt>
                <c:pt idx="28">
                  <c:v>0.28704007244303265</c:v>
                </c:pt>
                <c:pt idx="29">
                  <c:v>0.29305916517654396</c:v>
                </c:pt>
                <c:pt idx="30">
                  <c:v>0.29877319798376328</c:v>
                </c:pt>
                <c:pt idx="31">
                  <c:v>0.30412245732032644</c:v>
                </c:pt>
                <c:pt idx="32">
                  <c:v>0.30904884713979452</c:v>
                </c:pt>
                <c:pt idx="33">
                  <c:v>0.31349638545827557</c:v>
                </c:pt>
                <c:pt idx="34">
                  <c:v>0.317411665672859</c:v>
                </c:pt>
                <c:pt idx="35">
                  <c:v>0.32074427982359899</c:v>
                </c:pt>
                <c:pt idx="36">
                  <c:v>0.32344720493753559</c:v>
                </c:pt>
                <c:pt idx="37">
                  <c:v>0.32547715714128905</c:v>
                </c:pt>
                <c:pt idx="38">
                  <c:v>0.32679492113245356</c:v>
                </c:pt>
                <c:pt idx="39">
                  <c:v>0.3273656646594591</c:v>
                </c:pt>
                <c:pt idx="40">
                  <c:v>0.32715924872176866</c:v>
                </c:pt>
                <c:pt idx="41">
                  <c:v>0.32615054416012956</c:v>
                </c:pt>
                <c:pt idx="42">
                  <c:v>0.32431976409560476</c:v>
                </c:pt>
                <c:pt idx="43">
                  <c:v>0.32165281927220685</c:v>
                </c:pt>
                <c:pt idx="44">
                  <c:v>0.31814169977865758</c:v>
                </c:pt>
                <c:pt idx="45">
                  <c:v>0.31378488193624393</c:v>
                </c:pt>
                <c:pt idx="46">
                  <c:v>0.30858775346973549</c:v>
                </c:pt>
                <c:pt idx="47">
                  <c:v>0.30256304363567343</c:v>
                </c:pt>
                <c:pt idx="48">
                  <c:v>0.29573123807875457</c:v>
                </c:pt>
                <c:pt idx="49">
                  <c:v>0.28812095125799031</c:v>
                </c:pt>
                <c:pt idx="50">
                  <c:v>0.27976922290110079</c:v>
                </c:pt>
                <c:pt idx="51">
                  <c:v>0.27072169981034194</c:v>
                </c:pt>
                <c:pt idx="52">
                  <c:v>0.26103266125766789</c:v>
                </c:pt>
                <c:pt idx="53">
                  <c:v>0.25076484600921434</c:v>
                </c:pt>
                <c:pt idx="54">
                  <c:v>0.23998904247991565</c:v>
                </c:pt>
                <c:pt idx="55">
                  <c:v>0.22878341121019904</c:v>
                </c:pt>
                <c:pt idx="56">
                  <c:v>0.21723252099839466</c:v>
                </c:pt>
                <c:pt idx="57">
                  <c:v>0.20542609633890868</c:v>
                </c:pt>
                <c:pt idx="58">
                  <c:v>0.19345749343295243</c:v>
                </c:pt>
                <c:pt idx="59">
                  <c:v>0.18142194345935858</c:v>
                </c:pt>
                <c:pt idx="60">
                  <c:v>0.16941462298447843</c:v>
                </c:pt>
                <c:pt idx="61">
                  <c:v>0.15752862999062722</c:v>
                </c:pt>
                <c:pt idx="62">
                  <c:v>0.14585295763576644</c:v>
                </c:pt>
                <c:pt idx="63">
                  <c:v>0.13447056450809139</c:v>
                </c:pt>
                <c:pt idx="64">
                  <c:v>0.12345663851914121</c:v>
                </c:pt>
                <c:pt idx="65">
                  <c:v>0.11287714139914458</c:v>
                </c:pt>
                <c:pt idx="66">
                  <c:v>0.10278770284164414</c:v>
                </c:pt>
                <c:pt idx="67">
                  <c:v>9.3232909540732475E-2</c:v>
                </c:pt>
                <c:pt idx="68">
                  <c:v>8.424600727458921E-2</c:v>
                </c:pt>
                <c:pt idx="69">
                  <c:v>7.5849006758054852E-2</c:v>
                </c:pt>
                <c:pt idx="70">
                  <c:v>6.8053159046710721E-2</c:v>
                </c:pt>
                <c:pt idx="71">
                  <c:v>6.0859746136571545E-2</c:v>
                </c:pt>
                <c:pt idx="72">
                  <c:v>5.4261118573684042E-2</c:v>
                </c:pt>
                <c:pt idx="73">
                  <c:v>4.824190495051673E-2</c:v>
                </c:pt>
                <c:pt idx="74">
                  <c:v>4.2780317830961909E-2</c:v>
                </c:pt>
                <c:pt idx="75">
                  <c:v>3.7849485927754313E-2</c:v>
                </c:pt>
                <c:pt idx="76">
                  <c:v>3.3418751828885061E-2</c:v>
                </c:pt>
                <c:pt idx="77">
                  <c:v>2.9454886634351772E-2</c:v>
                </c:pt>
                <c:pt idx="78">
                  <c:v>2.5923185985156819E-2</c:v>
                </c:pt>
                <c:pt idx="79">
                  <c:v>2.2788424838993855E-2</c:v>
                </c:pt>
                <c:pt idx="80">
                  <c:v>2.0015659995600121E-2</c:v>
                </c:pt>
                <c:pt idx="81">
                  <c:v>1.7570879177110307E-2</c:v>
                </c:pt>
                <c:pt idx="82">
                  <c:v>1.5421503129936998E-2</c:v>
                </c:pt>
                <c:pt idx="83">
                  <c:v>1.3536752707077691E-2</c:v>
                </c:pt>
                <c:pt idx="84">
                  <c:v>1.1887896379163753E-2</c:v>
                </c:pt>
                <c:pt idx="85">
                  <c:v>1.0448395394822873E-2</c:v>
                </c:pt>
                <c:pt idx="86">
                  <c:v>9.1939642082801837E-3</c:v>
                </c:pt>
                <c:pt idx="87">
                  <c:v>8.1025631642540983E-3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Resolution'!$AE$9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Resolution'!$AE$10:$AE$97</c:f>
              <c:numCache>
                <c:formatCode>0.00E+00</c:formatCode>
                <c:ptCount val="88"/>
                <c:pt idx="0">
                  <c:v>0.25084197187742108</c:v>
                </c:pt>
                <c:pt idx="1">
                  <c:v>0.22861339409123216</c:v>
                </c:pt>
                <c:pt idx="2">
                  <c:v>0.21144867716582375</c:v>
                </c:pt>
                <c:pt idx="3">
                  <c:v>0.19840975888965134</c:v>
                </c:pt>
                <c:pt idx="4">
                  <c:v>0.18874829431634751</c:v>
                </c:pt>
                <c:pt idx="5">
                  <c:v>0.18187688953526426</c:v>
                </c:pt>
                <c:pt idx="6">
                  <c:v>0.17733777340713308</c:v>
                </c:pt>
                <c:pt idx="7">
                  <c:v>0.17477432766826959</c:v>
                </c:pt>
                <c:pt idx="8">
                  <c:v>0.17390717096133523</c:v>
                </c:pt>
                <c:pt idx="9">
                  <c:v>0.17451483510320071</c:v>
                </c:pt>
                <c:pt idx="10">
                  <c:v>0.17641845629292136</c:v>
                </c:pt>
                <c:pt idx="11">
                  <c:v>0.17946976866736625</c:v>
                </c:pt>
                <c:pt idx="12">
                  <c:v>0.18354174858645331</c:v>
                </c:pt>
                <c:pt idx="13">
                  <c:v>0.18852138057035536</c:v>
                </c:pt>
                <c:pt idx="14">
                  <c:v>0.19430414058984197</c:v>
                </c:pt>
                <c:pt idx="15">
                  <c:v>0.20078989633227987</c:v>
                </c:pt>
                <c:pt idx="16">
                  <c:v>0.20788000074897287</c:v>
                </c:pt>
                <c:pt idx="17">
                  <c:v>0.21547540570334062</c:v>
                </c:pt>
                <c:pt idx="18">
                  <c:v>0.22347565117748008</c:v>
                </c:pt>
                <c:pt idx="19">
                  <c:v>0.23177859785888924</c:v>
                </c:pt>
                <c:pt idx="20">
                  <c:v>0.24028077296468356</c:v>
                </c:pt>
                <c:pt idx="21">
                  <c:v>0.24887819652420753</c:v>
                </c:pt>
                <c:pt idx="22">
                  <c:v>0.25746755288303641</c:v>
                </c:pt>
                <c:pt idx="23">
                  <c:v>0.26594757353160658</c:v>
                </c:pt>
                <c:pt idx="24">
                  <c:v>0.27422050461818626</c:v>
                </c:pt>
                <c:pt idx="25">
                  <c:v>0.28219354623965853</c:v>
                </c:pt>
                <c:pt idx="26">
                  <c:v>0.28978016999733086</c:v>
                </c:pt>
                <c:pt idx="27">
                  <c:v>0.29690124453697181</c:v>
                </c:pt>
                <c:pt idx="28">
                  <c:v>0.30348592351886078</c:v>
                </c:pt>
                <c:pt idx="29">
                  <c:v>0.3094722743081621</c:v>
                </c:pt>
                <c:pt idx="30">
                  <c:v>0.31480764662911237</c:v>
                </c:pt>
                <c:pt idx="31">
                  <c:v>0.31944879710233232</c:v>
                </c:pt>
                <c:pt idx="32">
                  <c:v>0.32336179731451636</c:v>
                </c:pt>
                <c:pt idx="33">
                  <c:v>0.32652175985711041</c:v>
                </c:pt>
                <c:pt idx="34">
                  <c:v>0.32891241914891628</c:v>
                </c:pt>
                <c:pt idx="35">
                  <c:v>0.33052560270427117</c:v>
                </c:pt>
                <c:pt idx="36">
                  <c:v>0.33136062485695561</c:v>
                </c:pt>
                <c:pt idx="37">
                  <c:v>0.33142362983238871</c:v>
                </c:pt>
                <c:pt idx="38">
                  <c:v>0.33072690539379956</c:v>
                </c:pt>
                <c:pt idx="39">
                  <c:v>0.32928818280757172</c:v>
                </c:pt>
                <c:pt idx="40">
                  <c:v>0.32712993410657848</c:v>
                </c:pt>
                <c:pt idx="41">
                  <c:v>0.32427867390173742</c:v>
                </c:pt>
                <c:pt idx="42">
                  <c:v>0.32076427044373407</c:v>
                </c:pt>
                <c:pt idx="43">
                  <c:v>0.3166192692631557</c:v>
                </c:pt>
                <c:pt idx="44">
                  <c:v>0.31187823240056978</c:v>
                </c:pt>
                <c:pt idx="45">
                  <c:v>0.30657709678524164</c:v>
                </c:pt>
                <c:pt idx="46">
                  <c:v>0.30075255649600929</c:v>
                </c:pt>
                <c:pt idx="47">
                  <c:v>0.29444147519019848</c:v>
                </c:pt>
                <c:pt idx="48">
                  <c:v>0.28768033667662962</c:v>
                </c:pt>
                <c:pt idx="49">
                  <c:v>0.28050474322546537</c:v>
                </c:pt>
                <c:pt idx="50">
                  <c:v>0.27294897258113343</c:v>
                </c:pt>
                <c:pt idx="51">
                  <c:v>0.2650456056524601</c:v>
                </c:pt>
                <c:pt idx="52">
                  <c:v>0.2568252374202401</c:v>
                </c:pt>
                <c:pt idx="53">
                  <c:v>0.24831628368834405</c:v>
                </c:pt>
                <c:pt idx="54">
                  <c:v>0.23954489589537498</c:v>
                </c:pt>
                <c:pt idx="55">
                  <c:v>0.23053499528794705</c:v>
                </c:pt>
                <c:pt idx="56">
                  <c:v>0.22130843630237662</c:v>
                </c:pt>
                <c:pt idx="57">
                  <c:v>0.21188530693316848</c:v>
                </c:pt>
                <c:pt idx="58">
                  <c:v>0.20228437104263874</c:v>
                </c:pt>
                <c:pt idx="59">
                  <c:v>0.19252365376486305</c:v>
                </c:pt>
                <c:pt idx="60">
                  <c:v>0.18262116607243181</c:v>
                </c:pt>
                <c:pt idx="61">
                  <c:v>0.17259575783251677</c:v>
                </c:pt>
                <c:pt idx="62">
                  <c:v>0.16246807987756645</c:v>
                </c:pt>
                <c:pt idx="63">
                  <c:v>0.15226162440465432</c:v>
                </c:pt>
                <c:pt idx="64">
                  <c:v>0.14200379921622663</c:v>
                </c:pt>
                <c:pt idx="65">
                  <c:v>0.13172697509058526</c:v>
                </c:pt>
                <c:pt idx="66">
                  <c:v>0.12146942765102367</c:v>
                </c:pt>
                <c:pt idx="67">
                  <c:v>0.11127607702951511</c:v>
                </c:pt>
                <c:pt idx="68">
                  <c:v>0.10119891296468671</c:v>
                </c:pt>
                <c:pt idx="69">
                  <c:v>9.1296983454249789E-2</c:v>
                </c:pt>
                <c:pt idx="70">
                  <c:v>8.1635826443983955E-2</c:v>
                </c:pt>
                <c:pt idx="71">
                  <c:v>7.2286241555640701E-2</c:v>
                </c:pt>
                <c:pt idx="72">
                  <c:v>6.3322337340847884E-2</c:v>
                </c:pt>
                <c:pt idx="73">
                  <c:v>5.4818851810133989E-2</c:v>
                </c:pt>
                <c:pt idx="74">
                  <c:v>4.684782896599228E-2</c:v>
                </c:pt>
                <c:pt idx="75">
                  <c:v>3.9474835056456346E-2</c:v>
                </c:pt>
                <c:pt idx="76">
                  <c:v>3.2755001941764589E-2</c:v>
                </c:pt>
                <c:pt idx="77">
                  <c:v>2.6729272101816446E-2</c:v>
                </c:pt>
                <c:pt idx="78">
                  <c:v>2.1421268227464169E-2</c:v>
                </c:pt>
                <c:pt idx="79">
                  <c:v>1.6835200072695022E-2</c:v>
                </c:pt>
                <c:pt idx="80">
                  <c:v>1.295514087807517E-2</c:v>
                </c:pt>
                <c:pt idx="81">
                  <c:v>9.7458578479044881E-3</c:v>
                </c:pt>
                <c:pt idx="82">
                  <c:v>7.1551849897756514E-3</c:v>
                </c:pt>
                <c:pt idx="83">
                  <c:v>5.1177154014911876E-3</c:v>
                </c:pt>
                <c:pt idx="84">
                  <c:v>3.5594042515118582E-3</c:v>
                </c:pt>
                <c:pt idx="85">
                  <c:v>2.4025508746503203E-3</c:v>
                </c:pt>
                <c:pt idx="86">
                  <c:v>1.5705936514855499E-3</c:v>
                </c:pt>
                <c:pt idx="87">
                  <c:v>9.9221064565349973E-4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445024"/>
        <c:axId val="338445584"/>
      </c:lineChart>
      <c:catAx>
        <c:axId val="33844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45584"/>
        <c:crosses val="autoZero"/>
        <c:auto val="1"/>
        <c:lblAlgn val="ctr"/>
        <c:lblOffset val="100"/>
        <c:noMultiLvlLbl val="0"/>
      </c:catAx>
      <c:valAx>
        <c:axId val="3384455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Highly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Resolution'!$AF$9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Resolution'!$AF$10:$AF$97</c:f>
              <c:numCache>
                <c:formatCode>0.00%</c:formatCode>
                <c:ptCount val="88"/>
                <c:pt idx="0">
                  <c:v>5.7971014492753624E-2</c:v>
                </c:pt>
                <c:pt idx="1">
                  <c:v>1.5151515151515152E-2</c:v>
                </c:pt>
                <c:pt idx="2">
                  <c:v>7.0175438596491224E-2</c:v>
                </c:pt>
                <c:pt idx="3">
                  <c:v>4.6153846153846156E-2</c:v>
                </c:pt>
                <c:pt idx="4">
                  <c:v>7.2727272727272724E-2</c:v>
                </c:pt>
                <c:pt idx="5">
                  <c:v>1.7543859649122806E-2</c:v>
                </c:pt>
                <c:pt idx="6">
                  <c:v>0.10526315789473684</c:v>
                </c:pt>
                <c:pt idx="7">
                  <c:v>7.4626865671641784E-2</c:v>
                </c:pt>
                <c:pt idx="8">
                  <c:v>4.4444444444444446E-2</c:v>
                </c:pt>
                <c:pt idx="9">
                  <c:v>0.11764705882352941</c:v>
                </c:pt>
                <c:pt idx="10">
                  <c:v>3.5087719298245612E-2</c:v>
                </c:pt>
                <c:pt idx="11">
                  <c:v>0.14545454545454545</c:v>
                </c:pt>
                <c:pt idx="12">
                  <c:v>0.24390243902439024</c:v>
                </c:pt>
                <c:pt idx="13">
                  <c:v>0.36</c:v>
                </c:pt>
                <c:pt idx="14">
                  <c:v>0.34883720930232559</c:v>
                </c:pt>
                <c:pt idx="15">
                  <c:v>0.3888888888888889</c:v>
                </c:pt>
                <c:pt idx="16">
                  <c:v>0.36842105263157893</c:v>
                </c:pt>
                <c:pt idx="17">
                  <c:v>0.42222222222222222</c:v>
                </c:pt>
                <c:pt idx="18">
                  <c:v>0.53333333333333333</c:v>
                </c:pt>
                <c:pt idx="19">
                  <c:v>0.57499999999999996</c:v>
                </c:pt>
                <c:pt idx="20">
                  <c:v>0.41509433962264153</c:v>
                </c:pt>
                <c:pt idx="21">
                  <c:v>0.45454545454545453</c:v>
                </c:pt>
                <c:pt idx="22">
                  <c:v>0.56862745098039214</c:v>
                </c:pt>
                <c:pt idx="23">
                  <c:v>0.51282051282051277</c:v>
                </c:pt>
                <c:pt idx="24">
                  <c:v>0.48</c:v>
                </c:pt>
                <c:pt idx="25">
                  <c:v>0.48837209302325579</c:v>
                </c:pt>
                <c:pt idx="26">
                  <c:v>0.53061224489795922</c:v>
                </c:pt>
                <c:pt idx="27">
                  <c:v>0.42857142857142855</c:v>
                </c:pt>
                <c:pt idx="28">
                  <c:v>0.52380952380952384</c:v>
                </c:pt>
                <c:pt idx="29">
                  <c:v>0.45098039215686275</c:v>
                </c:pt>
                <c:pt idx="30">
                  <c:v>0.53846153846153844</c:v>
                </c:pt>
                <c:pt idx="31">
                  <c:v>0.32142857142857145</c:v>
                </c:pt>
                <c:pt idx="32">
                  <c:v>0.45454545454545453</c:v>
                </c:pt>
                <c:pt idx="33">
                  <c:v>0.47619047619047616</c:v>
                </c:pt>
                <c:pt idx="34">
                  <c:v>0.56140350877192979</c:v>
                </c:pt>
                <c:pt idx="35">
                  <c:v>0.43396226415094341</c:v>
                </c:pt>
                <c:pt idx="36">
                  <c:v>0.52542372881355937</c:v>
                </c:pt>
                <c:pt idx="37">
                  <c:v>0.45161290322580644</c:v>
                </c:pt>
                <c:pt idx="38">
                  <c:v>0.38805970149253732</c:v>
                </c:pt>
                <c:pt idx="39">
                  <c:v>0.44927536231884058</c:v>
                </c:pt>
                <c:pt idx="40">
                  <c:v>0.51851851851851849</c:v>
                </c:pt>
                <c:pt idx="41">
                  <c:v>0.4576271186440678</c:v>
                </c:pt>
                <c:pt idx="42">
                  <c:v>0.4642857142857143</c:v>
                </c:pt>
                <c:pt idx="43">
                  <c:v>0.52</c:v>
                </c:pt>
                <c:pt idx="44">
                  <c:v>0.46666666666666667</c:v>
                </c:pt>
                <c:pt idx="45">
                  <c:v>0.36206896551724138</c:v>
                </c:pt>
                <c:pt idx="46">
                  <c:v>0.3888888888888889</c:v>
                </c:pt>
                <c:pt idx="47">
                  <c:v>0.40625</c:v>
                </c:pt>
                <c:pt idx="48">
                  <c:v>0.43243243243243246</c:v>
                </c:pt>
                <c:pt idx="49">
                  <c:v>0.4098360655737705</c:v>
                </c:pt>
                <c:pt idx="50">
                  <c:v>0.3</c:v>
                </c:pt>
                <c:pt idx="51">
                  <c:v>0.25806451612903225</c:v>
                </c:pt>
                <c:pt idx="52">
                  <c:v>0.35384615384615387</c:v>
                </c:pt>
                <c:pt idx="53">
                  <c:v>0.4375</c:v>
                </c:pt>
                <c:pt idx="54">
                  <c:v>0.38333333333333336</c:v>
                </c:pt>
                <c:pt idx="55">
                  <c:v>0.22222222222222221</c:v>
                </c:pt>
                <c:pt idx="56">
                  <c:v>0.26666666666666666</c:v>
                </c:pt>
                <c:pt idx="57">
                  <c:v>0.21875</c:v>
                </c:pt>
                <c:pt idx="58">
                  <c:v>0.15384615384615385</c:v>
                </c:pt>
                <c:pt idx="59">
                  <c:v>0.22727272727272727</c:v>
                </c:pt>
                <c:pt idx="60">
                  <c:v>0.19354838709677419</c:v>
                </c:pt>
                <c:pt idx="61">
                  <c:v>0.13432835820895522</c:v>
                </c:pt>
                <c:pt idx="62">
                  <c:v>5.8823529411764705E-2</c:v>
                </c:pt>
                <c:pt idx="63">
                  <c:v>9.6153846153846159E-2</c:v>
                </c:pt>
                <c:pt idx="64">
                  <c:v>0.13114754098360656</c:v>
                </c:pt>
                <c:pt idx="65">
                  <c:v>0.12244897959183673</c:v>
                </c:pt>
                <c:pt idx="66">
                  <c:v>8.771929824561403E-2</c:v>
                </c:pt>
                <c:pt idx="67">
                  <c:v>7.5471698113207544E-2</c:v>
                </c:pt>
                <c:pt idx="68">
                  <c:v>7.2727272727272724E-2</c:v>
                </c:pt>
                <c:pt idx="69">
                  <c:v>7.3170731707317069E-2</c:v>
                </c:pt>
                <c:pt idx="70">
                  <c:v>2.3809523809523808E-2</c:v>
                </c:pt>
                <c:pt idx="71">
                  <c:v>2.0833333333333332E-2</c:v>
                </c:pt>
                <c:pt idx="72">
                  <c:v>2.1276595744680851E-2</c:v>
                </c:pt>
                <c:pt idx="73">
                  <c:v>4.1666666666666664E-2</c:v>
                </c:pt>
                <c:pt idx="74">
                  <c:v>3.0303030303030304E-2</c:v>
                </c:pt>
                <c:pt idx="75">
                  <c:v>3.7037037037037035E-2</c:v>
                </c:pt>
                <c:pt idx="76">
                  <c:v>3.125E-2</c:v>
                </c:pt>
                <c:pt idx="77">
                  <c:v>5.2631578947368418E-2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Resolution'!$AG$9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Resolution'!$AG$10:$AG$97</c:f>
              <c:numCache>
                <c:formatCode>General</c:formatCode>
                <c:ptCount val="88"/>
                <c:pt idx="0">
                  <c:v>0.34278733879099305</c:v>
                </c:pt>
                <c:pt idx="1">
                  <c:v>0.34102668750738713</c:v>
                </c:pt>
                <c:pt idx="2">
                  <c:v>0.33927041108463896</c:v>
                </c:pt>
                <c:pt idx="3">
                  <c:v>0.33751854680324561</c:v>
                </c:pt>
                <c:pt idx="4">
                  <c:v>0.33577113148716209</c:v>
                </c:pt>
                <c:pt idx="5">
                  <c:v>0.3340282015018422</c:v>
                </c:pt>
                <c:pt idx="6">
                  <c:v>0.33228979275237164</c:v>
                </c:pt>
                <c:pt idx="7">
                  <c:v>0.33055594068169497</c:v>
                </c:pt>
                <c:pt idx="8">
                  <c:v>0.32882668026893441</c:v>
                </c:pt>
                <c:pt idx="9">
                  <c:v>0.32710204602780157</c:v>
                </c:pt>
                <c:pt idx="10">
                  <c:v>0.32538207200510105</c:v>
                </c:pt>
                <c:pt idx="11">
                  <c:v>0.32366679177932584</c:v>
                </c:pt>
                <c:pt idx="12">
                  <c:v>0.32195623845934429</c:v>
                </c:pt>
                <c:pt idx="13">
                  <c:v>0.32025044468317809</c:v>
                </c:pt>
                <c:pt idx="14">
                  <c:v>0.3185494426168709</c:v>
                </c:pt>
                <c:pt idx="15">
                  <c:v>0.31685326395344726</c:v>
                </c:pt>
                <c:pt idx="16">
                  <c:v>0.31516193991196118</c:v>
                </c:pt>
                <c:pt idx="17">
                  <c:v>0.3134755012366342</c:v>
                </c:pt>
                <c:pt idx="18">
                  <c:v>0.31179397819608218</c:v>
                </c:pt>
                <c:pt idx="19">
                  <c:v>0.31011740058263049</c:v>
                </c:pt>
                <c:pt idx="20">
                  <c:v>0.3084457977117166</c:v>
                </c:pt>
                <c:pt idx="21">
                  <c:v>0.30677919842138018</c:v>
                </c:pt>
                <c:pt idx="22">
                  <c:v>0.30511763107183965</c:v>
                </c:pt>
                <c:pt idx="23">
                  <c:v>0.30346112354515448</c:v>
                </c:pt>
                <c:pt idx="24">
                  <c:v>0.30180970324497314</c:v>
                </c:pt>
                <c:pt idx="25">
                  <c:v>0.30016339709636547</c:v>
                </c:pt>
                <c:pt idx="26">
                  <c:v>0.29852223154573893</c:v>
                </c:pt>
                <c:pt idx="27">
                  <c:v>0.29688623256083796</c:v>
                </c:pt>
                <c:pt idx="28">
                  <c:v>0.29525542563082668</c:v>
                </c:pt>
                <c:pt idx="29">
                  <c:v>0.29362983576645224</c:v>
                </c:pt>
                <c:pt idx="30">
                  <c:v>0.29200948750028982</c:v>
                </c:pt>
                <c:pt idx="31">
                  <c:v>0.29039440488706791</c:v>
                </c:pt>
                <c:pt idx="32">
                  <c:v>0.28878461150407253</c:v>
                </c:pt>
                <c:pt idx="33">
                  <c:v>0.28718013045163088</c:v>
                </c:pt>
                <c:pt idx="34">
                  <c:v>0.28558098435367157</c:v>
                </c:pt>
                <c:pt idx="35">
                  <c:v>0.28398719535836336</c:v>
                </c:pt>
                <c:pt idx="36">
                  <c:v>0.28239878513882849</c:v>
                </c:pt>
                <c:pt idx="37">
                  <c:v>0.28081577489393178</c:v>
                </c:pt>
                <c:pt idx="38">
                  <c:v>0.27923818534914441</c:v>
                </c:pt>
                <c:pt idx="39">
                  <c:v>0.27766603675748064</c:v>
                </c:pt>
                <c:pt idx="40">
                  <c:v>0.27609934890050686</c:v>
                </c:pt>
                <c:pt idx="41">
                  <c:v>0.27453814108942259</c:v>
                </c:pt>
                <c:pt idx="42">
                  <c:v>0.27298243216621187</c:v>
                </c:pt>
                <c:pt idx="43">
                  <c:v>0.27143224050486403</c:v>
                </c:pt>
                <c:pt idx="44">
                  <c:v>0.26988758401266372</c:v>
                </c:pt>
                <c:pt idx="45">
                  <c:v>0.26834848013154794</c:v>
                </c:pt>
                <c:pt idx="46">
                  <c:v>0.26681494583953019</c:v>
                </c:pt>
                <c:pt idx="47">
                  <c:v>0.26528699765219005</c:v>
                </c:pt>
                <c:pt idx="48">
                  <c:v>0.26376465162422774</c:v>
                </c:pt>
                <c:pt idx="49">
                  <c:v>0.26224792335108188</c:v>
                </c:pt>
                <c:pt idx="50">
                  <c:v>0.26073682797061015</c:v>
                </c:pt>
                <c:pt idx="51">
                  <c:v>0.25923138016483194</c:v>
                </c:pt>
                <c:pt idx="52">
                  <c:v>0.25773159416173047</c:v>
                </c:pt>
                <c:pt idx="53">
                  <c:v>0.25623748373711547</c:v>
                </c:pt>
                <c:pt idx="54">
                  <c:v>0.25474906221654348</c:v>
                </c:pt>
                <c:pt idx="55">
                  <c:v>0.25326634247729668</c:v>
                </c:pt>
                <c:pt idx="56">
                  <c:v>0.25178933695041661</c:v>
                </c:pt>
                <c:pt idx="57">
                  <c:v>0.25031805762279397</c:v>
                </c:pt>
                <c:pt idx="58">
                  <c:v>0.24885251603931272</c:v>
                </c:pt>
                <c:pt idx="59">
                  <c:v>0.24739272330504669</c:v>
                </c:pt>
                <c:pt idx="60">
                  <c:v>0.24593869008750865</c:v>
                </c:pt>
                <c:pt idx="61">
                  <c:v>0.24449042661895032</c:v>
                </c:pt>
                <c:pt idx="62">
                  <c:v>0.24304794269871191</c:v>
                </c:pt>
                <c:pt idx="63">
                  <c:v>0.24161124769562051</c:v>
                </c:pt>
                <c:pt idx="64">
                  <c:v>0.24018035055043666</c:v>
                </c:pt>
                <c:pt idx="65">
                  <c:v>0.23875525977834672</c:v>
                </c:pt>
                <c:pt idx="66">
                  <c:v>0.23733598347150117</c:v>
                </c:pt>
                <c:pt idx="67">
                  <c:v>0.23592252930159718</c:v>
                </c:pt>
                <c:pt idx="68">
                  <c:v>0.23451490452250504</c:v>
                </c:pt>
                <c:pt idx="69">
                  <c:v>0.23311311597293566</c:v>
                </c:pt>
                <c:pt idx="70">
                  <c:v>0.23171717007915016</c:v>
                </c:pt>
                <c:pt idx="71">
                  <c:v>0.23032707285770951</c:v>
                </c:pt>
                <c:pt idx="72">
                  <c:v>0.22894282991826245</c:v>
                </c:pt>
                <c:pt idx="73">
                  <c:v>0.22756444646637178</c:v>
                </c:pt>
                <c:pt idx="74">
                  <c:v>0.22619192730637772</c:v>
                </c:pt>
                <c:pt idx="75">
                  <c:v>0.22482527684429646</c:v>
                </c:pt>
                <c:pt idx="76">
                  <c:v>0.22346449909075322</c:v>
                </c:pt>
                <c:pt idx="77">
                  <c:v>0.22210959766394991</c:v>
                </c:pt>
                <c:pt idx="78">
                  <c:v>0.22076057579266462</c:v>
                </c:pt>
                <c:pt idx="79">
                  <c:v>0.21941743631928193</c:v>
                </c:pt>
                <c:pt idx="80">
                  <c:v>0.21808018170285526</c:v>
                </c:pt>
                <c:pt idx="81">
                  <c:v>0.21674881402219728</c:v>
                </c:pt>
                <c:pt idx="82">
                  <c:v>0.21542333497899899</c:v>
                </c:pt>
                <c:pt idx="83">
                  <c:v>0.21410374590097636</c:v>
                </c:pt>
                <c:pt idx="84">
                  <c:v>0.21279004774504304</c:v>
                </c:pt>
                <c:pt idx="85">
                  <c:v>0.21148224110050823</c:v>
                </c:pt>
                <c:pt idx="86">
                  <c:v>0.21018032619229871</c:v>
                </c:pt>
                <c:pt idx="87">
                  <c:v>0.2088843028842047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Resolution'!$AH$9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Resolution'!$AH$10:$AH$97</c:f>
              <c:numCache>
                <c:formatCode>General</c:formatCode>
                <c:ptCount val="88"/>
                <c:pt idx="0">
                  <c:v>4.4016672097941099E-2</c:v>
                </c:pt>
                <c:pt idx="1">
                  <c:v>5.2156351202128942E-2</c:v>
                </c:pt>
                <c:pt idx="2">
                  <c:v>6.1403317741854944E-2</c:v>
                </c:pt>
                <c:pt idx="3">
                  <c:v>7.1817032982367232E-2</c:v>
                </c:pt>
                <c:pt idx="4">
                  <c:v>8.3440039836730609E-2</c:v>
                </c:pt>
                <c:pt idx="5">
                  <c:v>9.629400649965679E-2</c:v>
                </c:pt>
                <c:pt idx="6">
                  <c:v>0.11037625359816965</c:v>
                </c:pt>
                <c:pt idx="7">
                  <c:v>0.12565708508524212</c:v>
                </c:pt>
                <c:pt idx="8">
                  <c:v>0.142078217418174</c:v>
                </c:pt>
                <c:pt idx="9">
                  <c:v>0.15955253572402131</c:v>
                </c:pt>
                <c:pt idx="10">
                  <c:v>0.17796530304426372</c:v>
                </c:pt>
                <c:pt idx="11">
                  <c:v>0.1971768201307518</c:v>
                </c:pt>
                <c:pt idx="12">
                  <c:v>0.21702639555142617</c:v>
                </c:pt>
                <c:pt idx="13">
                  <c:v>0.23733735913211679</c:v>
                </c:pt>
                <c:pt idx="14">
                  <c:v>0.25792275512529483</c:v>
                </c:pt>
                <c:pt idx="15">
                  <c:v>0.27859129899281132</c:v>
                </c:pt>
                <c:pt idx="16">
                  <c:v>0.29915317934020969</c:v>
                </c:pt>
                <c:pt idx="17">
                  <c:v>0.31942533144124563</c:v>
                </c:pt>
                <c:pt idx="18">
                  <c:v>0.33923589037529189</c:v>
                </c:pt>
                <c:pt idx="19">
                  <c:v>0.35842763474800371</c:v>
                </c:pt>
                <c:pt idx="20">
                  <c:v>0.37686033979648192</c:v>
                </c:pt>
                <c:pt idx="21">
                  <c:v>0.39441205699905485</c:v>
                </c:pt>
                <c:pt idx="22">
                  <c:v>0.41097941597394555</c:v>
                </c:pt>
                <c:pt idx="23">
                  <c:v>0.42647709838166925</c:v>
                </c:pt>
                <c:pt idx="24">
                  <c:v>0.44083666233706337</c:v>
                </c:pt>
                <c:pt idx="25">
                  <c:v>0.45400490258072845</c:v>
                </c:pt>
                <c:pt idx="26">
                  <c:v>0.46594192147459035</c:v>
                </c:pt>
                <c:pt idx="27">
                  <c:v>0.47661906454442649</c:v>
                </c:pt>
                <c:pt idx="28">
                  <c:v>0.4860168471860235</c:v>
                </c:pt>
                <c:pt idx="29">
                  <c:v>0.49412297067510408</c:v>
                </c:pt>
                <c:pt idx="30">
                  <c:v>0.50093049892579466</c:v>
                </c:pt>
                <c:pt idx="31">
                  <c:v>0.50643624446733193</c:v>
                </c:pt>
                <c:pt idx="32">
                  <c:v>0.51063939377125911</c:v>
                </c:pt>
                <c:pt idx="33">
                  <c:v>0.51354038851135364</c:v>
                </c:pt>
                <c:pt idx="34">
                  <c:v>0.51514007020870389</c:v>
                </c:pt>
                <c:pt idx="35">
                  <c:v>0.51543909032879209</c:v>
                </c:pt>
                <c:pt idx="36">
                  <c:v>0.51443758542316131</c:v>
                </c:pt>
                <c:pt idx="37">
                  <c:v>0.51213511645085896</c:v>
                </c:pt>
                <c:pt idx="38">
                  <c:v>0.50853087206758174</c:v>
                </c:pt>
                <c:pt idx="39">
                  <c:v>0.50362413653035354</c:v>
                </c:pt>
                <c:pt idx="40">
                  <c:v>0.49741502303115587</c:v>
                </c:pt>
                <c:pt idx="41">
                  <c:v>0.48990547183865757</c:v>
                </c:pt>
                <c:pt idx="42">
                  <c:v>0.48110050868921556</c:v>
                </c:pt>
                <c:pt idx="43">
                  <c:v>0.47100975155661207</c:v>
                </c:pt>
                <c:pt idx="44">
                  <c:v>0.45964914248116334</c:v>
                </c:pt>
                <c:pt idx="45">
                  <c:v>0.44704286502103086</c:v>
                </c:pt>
                <c:pt idx="46">
                  <c:v>0.43322538698474244</c:v>
                </c:pt>
                <c:pt idx="47">
                  <c:v>0.41824354294587995</c:v>
                </c:pt>
                <c:pt idx="48">
                  <c:v>0.40215854306837007</c:v>
                </c:pt>
                <c:pt idx="49">
                  <c:v>0.38504776656188949</c:v>
                </c:pt>
                <c:pt idx="50">
                  <c:v>0.36700617347514919</c:v>
                </c:pt>
                <c:pt idx="51">
                  <c:v>0.34814715250596107</c:v>
                </c:pt>
                <c:pt idx="52">
                  <c:v>0.32860262076192204</c:v>
                </c:pt>
                <c:pt idx="53">
                  <c:v>0.30852220951682668</c:v>
                </c:pt>
                <c:pt idx="54">
                  <c:v>0.28807141218382248</c:v>
                </c:pt>
                <c:pt idx="55">
                  <c:v>0.26742863834435898</c:v>
                </c:pt>
                <c:pt idx="56">
                  <c:v>0.24678120790961128</c:v>
                </c:pt>
                <c:pt idx="57">
                  <c:v>0.22632042451361739</c:v>
                </c:pt>
                <c:pt idx="58">
                  <c:v>0.20623597441712918</c:v>
                </c:pt>
                <c:pt idx="59">
                  <c:v>0.18670999066642766</c:v>
                </c:pt>
                <c:pt idx="60">
                  <c:v>0.16791118570185554</c:v>
                </c:pt>
                <c:pt idx="61">
                  <c:v>0.1499894758660382</c:v>
                </c:pt>
                <c:pt idx="62">
                  <c:v>0.13307149161810261</c:v>
                </c:pt>
                <c:pt idx="63">
                  <c:v>0.11725728961256165</c:v>
                </c:pt>
                <c:pt idx="64">
                  <c:v>0.10261846775502396</c:v>
                </c:pt>
                <c:pt idx="65">
                  <c:v>8.9197749146125965E-2</c:v>
                </c:pt>
                <c:pt idx="66">
                  <c:v>7.7009965644234527E-2</c:v>
                </c:pt>
                <c:pt idx="67">
                  <c:v>6.604425544749562E-2</c:v>
                </c:pt>
                <c:pt idx="68">
                  <c:v>5.6267205475253483E-2</c:v>
                </c:pt>
                <c:pt idx="69">
                  <c:v>4.7626625223679081E-2</c:v>
                </c:pt>
                <c:pt idx="70">
                  <c:v>4.0055633727814483E-2</c:v>
                </c:pt>
                <c:pt idx="71">
                  <c:v>3.3476768967147991E-2</c:v>
                </c:pt>
                <c:pt idx="72">
                  <c:v>2.780587965755275E-2</c:v>
                </c:pt>
                <c:pt idx="73">
                  <c:v>2.2955621997905157E-2</c:v>
                </c:pt>
                <c:pt idx="74">
                  <c:v>1.8838448722875673E-2</c:v>
                </c:pt>
                <c:pt idx="75">
                  <c:v>1.5369037197514465E-2</c:v>
                </c:pt>
                <c:pt idx="76">
                  <c:v>1.2466152506781947E-2</c:v>
                </c:pt>
                <c:pt idx="77">
                  <c:v>1.0053978411310215E-2</c:v>
                </c:pt>
                <c:pt idx="78">
                  <c:v>8.0629736186852638E-3</c:v>
                </c:pt>
                <c:pt idx="79">
                  <c:v>6.4303244191632383E-3</c:v>
                </c:pt>
                <c:pt idx="80">
                  <c:v>5.1000694627089055E-3</c:v>
                </c:pt>
                <c:pt idx="81">
                  <c:v>4.0229706380861497E-3</c:v>
                </c:pt>
                <c:pt idx="82">
                  <c:v>3.1561978459156577E-3</c:v>
                </c:pt>
                <c:pt idx="83">
                  <c:v>2.4628867911956087E-3</c:v>
                </c:pt>
                <c:pt idx="84">
                  <c:v>1.9116191975055202E-3</c:v>
                </c:pt>
                <c:pt idx="85">
                  <c:v>1.4758650961433624E-3</c:v>
                </c:pt>
                <c:pt idx="86">
                  <c:v>1.1334177420232747E-3</c:v>
                </c:pt>
                <c:pt idx="87">
                  <c:v>8.6584364110483191E-4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Resolution'!$AI$9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Resolution'!$AI$10:$AI$97</c:f>
              <c:numCache>
                <c:formatCode>0.00E+00</c:formatCode>
                <c:ptCount val="88"/>
                <c:pt idx="0">
                  <c:v>2.8786312495592107E-2</c:v>
                </c:pt>
                <c:pt idx="1">
                  <c:v>3.6143879675737518E-2</c:v>
                </c:pt>
                <c:pt idx="2">
                  <c:v>4.4909716468009953E-2</c:v>
                </c:pt>
                <c:pt idx="3">
                  <c:v>5.521649890741049E-2</c:v>
                </c:pt>
                <c:pt idx="4">
                  <c:v>6.7172466082647153E-2</c:v>
                </c:pt>
                <c:pt idx="5">
                  <c:v>8.085131861759999E-2</c:v>
                </c:pt>
                <c:pt idx="6">
                  <c:v>9.6282790015764702E-2</c:v>
                </c:pt>
                <c:pt idx="7">
                  <c:v>0.11344498263576969</c:v>
                </c:pt>
                <c:pt idx="8">
                  <c:v>0.1322595350063758</c:v>
                </c:pt>
                <c:pt idx="9">
                  <c:v>0.15259047235928194</c:v>
                </c:pt>
                <c:pt idx="10">
                  <c:v>0.17424719632761884</c:v>
                </c:pt>
                <c:pt idx="11">
                  <c:v>0.19699155039751709</c:v>
                </c:pt>
                <c:pt idx="12">
                  <c:v>0.22054835247675172</c:v>
                </c:pt>
                <c:pt idx="13">
                  <c:v>0.24461832733423858</c:v>
                </c:pt>
                <c:pt idx="14">
                  <c:v>0.26889209429582206</c:v>
                </c:pt>
                <c:pt idx="15">
                  <c:v>0.29306381835969642</c:v>
                </c:pt>
                <c:pt idx="16">
                  <c:v>0.31684330700277219</c:v>
                </c:pt>
                <c:pt idx="17">
                  <c:v>0.33996567154719509</c:v>
                </c:pt>
                <c:pt idx="18">
                  <c:v>0.3621980847179167</c:v>
                </c:pt>
                <c:pt idx="19">
                  <c:v>0.38334356824740001</c:v>
                </c:pt>
                <c:pt idx="20">
                  <c:v>0.40324207052594163</c:v>
                </c:pt>
                <c:pt idx="21">
                  <c:v>0.42176931021883701</c:v>
                </c:pt>
                <c:pt idx="22">
                  <c:v>0.43883396367299299</c:v>
                </c:pt>
                <c:pt idx="23">
                  <c:v>0.45437377982199245</c:v>
                </c:pt>
                <c:pt idx="24">
                  <c:v>0.46835114500429237</c:v>
                </c:pt>
                <c:pt idx="25">
                  <c:v>0.48074852176636629</c:v>
                </c:pt>
                <c:pt idx="26">
                  <c:v>0.49156407559147175</c:v>
                </c:pt>
                <c:pt idx="27">
                  <c:v>0.50080769929743152</c:v>
                </c:pt>
                <c:pt idx="28">
                  <c:v>0.50849755673075725</c:v>
                </c:pt>
                <c:pt idx="29">
                  <c:v>0.51465719935748644</c:v>
                </c:pt>
                <c:pt idx="30">
                  <c:v>0.51931326121063337</c:v>
                </c:pt>
                <c:pt idx="31">
                  <c:v>0.52249370678649198</c:v>
                </c:pt>
                <c:pt idx="32">
                  <c:v>0.52422658924295351</c:v>
                </c:pt>
                <c:pt idx="33">
                  <c:v>0.52453926887385405</c:v>
                </c:pt>
                <c:pt idx="34">
                  <c:v>0.52345804092259185</c:v>
                </c:pt>
                <c:pt idx="35">
                  <c:v>0.5210081245517868</c:v>
                </c:pt>
                <c:pt idx="36">
                  <c:v>0.51721396901799599</c:v>
                </c:pt>
                <c:pt idx="37">
                  <c:v>0.51209983718372776</c:v>
                </c:pt>
                <c:pt idx="38">
                  <c:v>0.50569062927272046</c:v>
                </c:pt>
                <c:pt idx="39">
                  <c:v>0.49801291046152901</c:v>
                </c:pt>
                <c:pt idx="40">
                  <c:v>0.4890961040509138</c:v>
                </c:pt>
                <c:pt idx="41">
                  <c:v>0.47897380742881185</c:v>
                </c:pt>
                <c:pt idx="42">
                  <c:v>0.46768518099158435</c:v>
                </c:pt>
                <c:pt idx="43">
                  <c:v>0.45527635114681225</c:v>
                </c:pt>
                <c:pt idx="44">
                  <c:v>0.44180175837836622</c:v>
                </c:pt>
                <c:pt idx="45">
                  <c:v>0.42732537141697813</c:v>
                </c:pt>
                <c:pt idx="46">
                  <c:v>0.4119216805126234</c:v>
                </c:pt>
                <c:pt idx="47">
                  <c:v>0.39567637861932453</c:v>
                </c:pt>
                <c:pt idx="48">
                  <c:v>0.37868664104399241</c:v>
                </c:pt>
                <c:pt idx="49">
                  <c:v>0.36106092364759806</c:v>
                </c:pt>
                <c:pt idx="50">
                  <c:v>0.34291821831953512</c:v>
                </c:pt>
                <c:pt idx="51">
                  <c:v>0.32438673250381234</c:v>
                </c:pt>
                <c:pt idx="52">
                  <c:v>0.30560199604952865</c:v>
                </c:pt>
                <c:pt idx="53">
                  <c:v>0.28670444109081844</c:v>
                </c:pt>
                <c:pt idx="54">
                  <c:v>0.26783654509577726</c:v>
                </c:pt>
                <c:pt idx="55">
                  <c:v>0.24913966866662468</c:v>
                </c:pt>
                <c:pt idx="56">
                  <c:v>0.23075075276508428</c:v>
                </c:pt>
                <c:pt idx="57">
                  <c:v>0.21279905994614776</c:v>
                </c:pt>
                <c:pt idx="58">
                  <c:v>0.19540314752574986</c:v>
                </c:pt>
                <c:pt idx="59">
                  <c:v>0.17866824617286348</c:v>
                </c:pt>
                <c:pt idx="60">
                  <c:v>0.16268418650741226</c:v>
                </c:pt>
                <c:pt idx="61">
                  <c:v>0.1475239725666416</c:v>
                </c:pt>
                <c:pt idx="62">
                  <c:v>0.13324304987360244</c:v>
                </c:pt>
                <c:pt idx="63">
                  <c:v>0.11987926348347201</c:v>
                </c:pt>
                <c:pt idx="64">
                  <c:v>0.10745345370452694</c:v>
                </c:pt>
                <c:pt idx="65">
                  <c:v>9.597059890886056E-2</c:v>
                </c:pt>
                <c:pt idx="66">
                  <c:v>8.542138889537422E-2</c:v>
                </c:pt>
                <c:pt idx="67">
                  <c:v>7.5784099596876611E-2</c:v>
                </c:pt>
                <c:pt idx="68">
                  <c:v>6.7026639692360376E-2</c:v>
                </c:pt>
                <c:pt idx="69">
                  <c:v>5.910864971328432E-2</c:v>
                </c:pt>
                <c:pt idx="70">
                  <c:v>5.1983551579245814E-2</c:v>
                </c:pt>
                <c:pt idx="71">
                  <c:v>4.5600468034711523E-2</c:v>
                </c:pt>
                <c:pt idx="72">
                  <c:v>3.9905954322836348E-2</c:v>
                </c:pt>
                <c:pt idx="73">
                  <c:v>3.4845506326119276E-2</c:v>
                </c:pt>
                <c:pt idx="74">
                  <c:v>3.0364828721124573E-2</c:v>
                </c:pt>
                <c:pt idx="75">
                  <c:v>2.641086251813364E-2</c:v>
                </c:pt>
                <c:pt idx="76">
                  <c:v>2.2932583359483567E-2</c:v>
                </c:pt>
                <c:pt idx="77">
                  <c:v>1.988159025306498E-2</c:v>
                </c:pt>
                <c:pt idx="78">
                  <c:v>1.7212509435006889E-2</c:v>
                </c:pt>
                <c:pt idx="79">
                  <c:v>1.4883240360384933E-2</c:v>
                </c:pt>
                <c:pt idx="80">
                  <c:v>1.2855071034276586E-2</c:v>
                </c:pt>
                <c:pt idx="81">
                  <c:v>1.109268861218247E-2</c:v>
                </c:pt>
                <c:pt idx="82">
                  <c:v>9.5641089406150737E-3</c:v>
                </c:pt>
                <c:pt idx="83">
                  <c:v>8.2405459030010595E-3</c:v>
                </c:pt>
                <c:pt idx="84">
                  <c:v>7.096238411945904E-3</c:v>
                </c:pt>
                <c:pt idx="85">
                  <c:v>6.1082498837955641E-3</c:v>
                </c:pt>
                <c:pt idx="86">
                  <c:v>5.2562522041913612E-3</c:v>
                </c:pt>
                <c:pt idx="87">
                  <c:v>4.5223036396026244E-3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Resolution'!$AJ$9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Resolution'!$AJ$10:$AJ$97</c:f>
              <c:numCache>
                <c:formatCode>0.00E+00</c:formatCode>
                <c:ptCount val="88"/>
                <c:pt idx="0">
                  <c:v>1.6431068660226224E-2</c:v>
                </c:pt>
                <c:pt idx="1">
                  <c:v>2.3017415260380977E-2</c:v>
                </c:pt>
                <c:pt idx="2">
                  <c:v>3.1521829966501554E-2</c:v>
                </c:pt>
                <c:pt idx="3">
                  <c:v>4.2221898664383181E-2</c:v>
                </c:pt>
                <c:pt idx="4">
                  <c:v>5.5340917897109689E-2</c:v>
                </c:pt>
                <c:pt idx="5">
                  <c:v>7.1017208107310395E-2</c:v>
                </c:pt>
                <c:pt idx="6">
                  <c:v>8.9277779866475296E-2</c:v>
                </c:pt>
                <c:pt idx="7">
                  <c:v>0.11002145220604105</c:v>
                </c:pt>
                <c:pt idx="8">
                  <c:v>0.13301539552911085</c:v>
                </c:pt>
                <c:pt idx="9">
                  <c:v>0.15790671481632454</c:v>
                </c:pt>
                <c:pt idx="10">
                  <c:v>0.18424769353836243</c:v>
                </c:pt>
                <c:pt idx="11">
                  <c:v>0.21153058947832384</c:v>
                </c:pt>
                <c:pt idx="12">
                  <c:v>0.23922624792947206</c:v>
                </c:pt>
                <c:pt idx="13">
                  <c:v>0.26682068316086305</c:v>
                </c:pt>
                <c:pt idx="14">
                  <c:v>0.29384501674708319</c:v>
                </c:pt>
                <c:pt idx="15">
                  <c:v>0.31989617071754611</c:v>
                </c:pt>
                <c:pt idx="16">
                  <c:v>0.34464779842364762</c:v>
                </c:pt>
                <c:pt idx="17">
                  <c:v>0.36785256473572386</c:v>
                </c:pt>
                <c:pt idx="18">
                  <c:v>0.38933782208061712</c:v>
                </c:pt>
                <c:pt idx="19">
                  <c:v>0.40899700011669471</c:v>
                </c:pt>
                <c:pt idx="20">
                  <c:v>0.42677882064728406</c:v>
                </c:pt>
                <c:pt idx="21">
                  <c:v>0.44267599036371885</c:v>
                </c:pt>
                <c:pt idx="22">
                  <c:v>0.4567144983259237</c:v>
                </c:pt>
                <c:pt idx="23">
                  <c:v>0.46894417102335062</c:v>
                </c:pt>
                <c:pt idx="24">
                  <c:v>0.47943076989942079</c:v>
                </c:pt>
                <c:pt idx="25">
                  <c:v>0.48824966388188196</c:v>
                </c:pt>
                <c:pt idx="26">
                  <c:v>0.49548095755500526</c:v>
                </c:pt>
                <c:pt idx="27">
                  <c:v>0.50120587966195862</c:v>
                </c:pt>
                <c:pt idx="28">
                  <c:v>0.5055042121404385</c:v>
                </c:pt>
                <c:pt idx="29">
                  <c:v>0.50845254666616624</c:v>
                </c:pt>
                <c:pt idx="30">
                  <c:v>0.51012317894537418</c:v>
                </c:pt>
                <c:pt idx="31">
                  <c:v>0.51058348096637518</c:v>
                </c:pt>
                <c:pt idx="32">
                  <c:v>0.50989562217979167</c:v>
                </c:pt>
                <c:pt idx="33">
                  <c:v>0.50811653894990683</c:v>
                </c:pt>
                <c:pt idx="34">
                  <c:v>0.50529807620005396</c:v>
                </c:pt>
                <c:pt idx="35">
                  <c:v>0.5014872456137921</c:v>
                </c:pt>
                <c:pt idx="36">
                  <c:v>0.49672656126948128</c:v>
                </c:pt>
                <c:pt idx="37">
                  <c:v>0.49105442665554322</c:v>
                </c:pt>
                <c:pt idx="38">
                  <c:v>0.48450555718787142</c:v>
                </c:pt>
                <c:pt idx="39">
                  <c:v>0.47711143015327423</c:v>
                </c:pt>
                <c:pt idx="40">
                  <c:v>0.46890075988199548</c:v>
                </c:pt>
                <c:pt idx="41">
                  <c:v>0.45990000026154831</c:v>
                </c:pt>
                <c:pt idx="42">
                  <c:v>0.45013387969948443</c:v>
                </c:pt>
                <c:pt idx="43">
                  <c:v>0.43962597548700166</c:v>
                </c:pt>
                <c:pt idx="44">
                  <c:v>0.42839933528679669</c:v>
                </c:pt>
                <c:pt idx="45">
                  <c:v>0.41647715316967565</c:v>
                </c:pt>
                <c:pt idx="46">
                  <c:v>0.4038835061931888</c:v>
                </c:pt>
                <c:pt idx="47">
                  <c:v>0.39064415483896531</c:v>
                </c:pt>
                <c:pt idx="48">
                  <c:v>0.37678740655801612</c:v>
                </c:pt>
                <c:pt idx="49">
                  <c:v>0.36234503606421786</c:v>
                </c:pt>
                <c:pt idx="50">
                  <c:v>0.34735324874688561</c:v>
                </c:pt>
                <c:pt idx="51">
                  <c:v>0.33185366460962967</c:v>
                </c:pt>
                <c:pt idx="52">
                  <c:v>0.31589428960251059</c:v>
                </c:pt>
                <c:pt idx="53">
                  <c:v>0.29953042944785202</c:v>
                </c:pt>
                <c:pt idx="54">
                  <c:v>0.28282548873744978</c:v>
                </c:pt>
                <c:pt idx="55">
                  <c:v>0.26585158626981514</c:v>
                </c:pt>
                <c:pt idx="56">
                  <c:v>0.24868990781808248</c:v>
                </c:pt>
                <c:pt idx="57">
                  <c:v>0.23143071172527224</c:v>
                </c:pt>
                <c:pt idx="58">
                  <c:v>0.21417290318773283</c:v>
                </c:pt>
                <c:pt idx="59">
                  <c:v>0.19702310216151322</c:v>
                </c:pt>
                <c:pt idx="60">
                  <c:v>0.18009414954125577</c:v>
                </c:pt>
                <c:pt idx="61">
                  <c:v>0.16350302779925419</c:v>
                </c:pt>
                <c:pt idx="62">
                  <c:v>0.14736821536929787</c:v>
                </c:pt>
                <c:pt idx="63">
                  <c:v>0.13180654646960632</c:v>
                </c:pt>
                <c:pt idx="64">
                  <c:v>0.11692970525295034</c:v>
                </c:pt>
                <c:pt idx="65">
                  <c:v>0.10284053846343502</c:v>
                </c:pt>
                <c:pt idx="66">
                  <c:v>8.9629416008608687E-2</c:v>
                </c:pt>
                <c:pt idx="67">
                  <c:v>7.7370895646483639E-2</c:v>
                </c:pt>
                <c:pt idx="68">
                  <c:v>6.6120949406573828E-2</c:v>
                </c:pt>
                <c:pt idx="69">
                  <c:v>5.5914981628790147E-2</c:v>
                </c:pt>
                <c:pt idx="70">
                  <c:v>4.6766812268078425E-2</c:v>
                </c:pt>
                <c:pt idx="71">
                  <c:v>3.8668719900952019E-2</c:v>
                </c:pt>
                <c:pt idx="72">
                  <c:v>3.1592546415332337E-2</c:v>
                </c:pt>
                <c:pt idx="73">
                  <c:v>2.5491771920172903E-2</c:v>
                </c:pt>
                <c:pt idx="74">
                  <c:v>2.0304386430390762E-2</c:v>
                </c:pt>
                <c:pt idx="75">
                  <c:v>1.5956324668390871E-2</c:v>
                </c:pt>
                <c:pt idx="76">
                  <c:v>1.2365198244592391E-2</c:v>
                </c:pt>
                <c:pt idx="77">
                  <c:v>9.444057161991393E-3</c:v>
                </c:pt>
                <c:pt idx="78">
                  <c:v>7.1049371778368941E-3</c:v>
                </c:pt>
                <c:pt idx="79">
                  <c:v>5.2619948247533931E-3</c:v>
                </c:pt>
                <c:pt idx="80">
                  <c:v>3.8340898147258555E-3</c:v>
                </c:pt>
                <c:pt idx="81">
                  <c:v>2.7467368604562493E-3</c:v>
                </c:pt>
                <c:pt idx="82">
                  <c:v>1.9334084027378868E-3</c:v>
                </c:pt>
                <c:pt idx="83">
                  <c:v>1.3362208556766341E-3</c:v>
                </c:pt>
                <c:pt idx="84">
                  <c:v>9.060763453501104E-4</c:v>
                </c:pt>
                <c:pt idx="85">
                  <c:v>6.0235803945131883E-4</c:v>
                </c:pt>
                <c:pt idx="86">
                  <c:v>3.922901908933563E-4</c:v>
                </c:pt>
                <c:pt idx="87">
                  <c:v>2.5007531672074939E-4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Resolution'!$AK$9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Resolution'!$AK$10:$AK$97</c:f>
              <c:numCache>
                <c:formatCode>0.00E+00</c:formatCode>
                <c:ptCount val="88"/>
                <c:pt idx="0">
                  <c:v>1.5352729219704261E-2</c:v>
                </c:pt>
                <c:pt idx="1">
                  <c:v>2.1897871326377036E-2</c:v>
                </c:pt>
                <c:pt idx="2">
                  <c:v>3.0444156748694658E-2</c:v>
                </c:pt>
                <c:pt idx="3">
                  <c:v>4.1287199466363313E-2</c:v>
                </c:pt>
                <c:pt idx="4">
                  <c:v>5.4658691007778225E-2</c:v>
                </c:pt>
                <c:pt idx="5">
                  <c:v>7.0692184656614782E-2</c:v>
                </c:pt>
                <c:pt idx="6">
                  <c:v>8.9395234937141729E-2</c:v>
                </c:pt>
                <c:pt idx="7">
                  <c:v>0.11063372151503259</c:v>
                </c:pt>
                <c:pt idx="8">
                  <c:v>0.13413236900493647</c:v>
                </c:pt>
                <c:pt idx="9">
                  <c:v>0.15949231381602744</c:v>
                </c:pt>
                <c:pt idx="10">
                  <c:v>0.18622297516766595</c:v>
                </c:pt>
                <c:pt idx="11">
                  <c:v>0.21378261402932902</c:v>
                </c:pt>
                <c:pt idx="12">
                  <c:v>0.24162069113779802</c:v>
                </c:pt>
                <c:pt idx="13">
                  <c:v>0.26921569048300192</c:v>
                </c:pt>
                <c:pt idx="14">
                  <c:v>0.29610400854477176</c:v>
                </c:pt>
                <c:pt idx="15">
                  <c:v>0.32189799867441732</c:v>
                </c:pt>
                <c:pt idx="16">
                  <c:v>0.34629351077516124</c:v>
                </c:pt>
                <c:pt idx="17">
                  <c:v>0.36906879327293196</c:v>
                </c:pt>
                <c:pt idx="18">
                  <c:v>0.39007731157328268</c:v>
                </c:pt>
                <c:pt idx="19">
                  <c:v>0.40923703715095205</c:v>
                </c:pt>
                <c:pt idx="20">
                  <c:v>0.42651833903448633</c:v>
                </c:pt>
                <c:pt idx="21">
                  <c:v>0.44193201786265368</c:v>
                </c:pt>
                <c:pt idx="22">
                  <c:v>0.45551844100973848</c:v>
                </c:pt>
                <c:pt idx="23">
                  <c:v>0.46733826081660401</c:v>
                </c:pt>
                <c:pt idx="24">
                  <c:v>0.47746485677314515</c:v>
                </c:pt>
                <c:pt idx="25">
                  <c:v>0.48597842734101804</c:v>
                </c:pt>
                <c:pt idx="26">
                  <c:v>0.49296154134550335</c:v>
                </c:pt>
                <c:pt idx="27">
                  <c:v>0.49849591261691145</c:v>
                </c:pt>
                <c:pt idx="28">
                  <c:v>0.5026601588827817</c:v>
                </c:pt>
                <c:pt idx="29">
                  <c:v>0.5055283272648583</c:v>
                </c:pt>
                <c:pt idx="30">
                  <c:v>0.50716900086324124</c:v>
                </c:pt>
                <c:pt idx="31">
                  <c:v>0.5076448356350387</c:v>
                </c:pt>
                <c:pt idx="32">
                  <c:v>0.50701240956830873</c:v>
                </c:pt>
                <c:pt idx="33">
                  <c:v>0.50532229488806002</c:v>
                </c:pt>
                <c:pt idx="34">
                  <c:v>0.50261928803701139</c:v>
                </c:pt>
                <c:pt idx="35">
                  <c:v>0.49894275157569118</c:v>
                </c:pt>
                <c:pt idx="36">
                  <c:v>0.4943270374481577</c:v>
                </c:pt>
                <c:pt idx="37">
                  <c:v>0.488801972891244</c:v>
                </c:pt>
                <c:pt idx="38">
                  <c:v>0.48239339924275232</c:v>
                </c:pt>
                <c:pt idx="39">
                  <c:v>0.47512376055919525</c:v>
                </c:pt>
                <c:pt idx="40">
                  <c:v>0.46701274370391865</c:v>
                </c:pt>
                <c:pt idx="41">
                  <c:v>0.45807797470746409</c:v>
                </c:pt>
                <c:pt idx="42">
                  <c:v>0.44833577791151263</c:v>
                </c:pt>
                <c:pt idx="43">
                  <c:v>0.43780200475498426</c:v>
                </c:pt>
                <c:pt idx="44">
                  <c:v>0.42649293801998245</c:v>
                </c:pt>
                <c:pt idx="45">
                  <c:v>0.41442627482321132</c:v>
                </c:pt>
                <c:pt idx="46">
                  <c:v>0.40162218745939293</c:v>
                </c:pt>
                <c:pt idx="47">
                  <c:v>0.38810445520217801</c:v>
                </c:pt>
                <c:pt idx="48">
                  <c:v>0.37390165220007793</c:v>
                </c:pt>
                <c:pt idx="49">
                  <c:v>0.35904836661858569</c:v>
                </c:pt>
                <c:pt idx="50">
                  <c:v>0.34358641430032921</c:v>
                </c:pt>
                <c:pt idx="51">
                  <c:v>0.32756599684287718</c:v>
                </c:pt>
                <c:pt idx="52">
                  <c:v>0.31104673990593207</c:v>
                </c:pt>
                <c:pt idx="53">
                  <c:v>0.29409853400254105</c:v>
                </c:pt>
                <c:pt idx="54">
                  <c:v>0.27680208876629742</c:v>
                </c:pt>
                <c:pt idx="55">
                  <c:v>0.25924910497125392</c:v>
                </c:pt>
                <c:pt idx="56">
                  <c:v>0.2415419690035451</c:v>
                </c:pt>
                <c:pt idx="57">
                  <c:v>0.22379288466485436</c:v>
                </c:pt>
                <c:pt idx="58">
                  <c:v>0.20612237930457444</c:v>
                </c:pt>
                <c:pt idx="59">
                  <c:v>0.18865715645124825</c:v>
                </c:pt>
                <c:pt idx="60">
                  <c:v>0.17152731475712857</c:v>
                </c:pt>
                <c:pt idx="61">
                  <c:v>0.1548630103455452</c:v>
                </c:pt>
                <c:pt idx="62">
                  <c:v>0.13879070124800286</c:v>
                </c:pt>
                <c:pt idx="63">
                  <c:v>0.12342917103241756</c:v>
                </c:pt>
                <c:pt idx="64">
                  <c:v>0.1088855751594705</c:v>
                </c:pt>
                <c:pt idx="65">
                  <c:v>9.525177944426462E-2</c:v>
                </c:pt>
                <c:pt idx="66">
                  <c:v>8.2601258603978725E-2</c:v>
                </c:pt>
                <c:pt idx="67">
                  <c:v>7.0986791268242977E-2</c:v>
                </c:pt>
                <c:pt idx="68">
                  <c:v>6.0439127819770407E-2</c:v>
                </c:pt>
                <c:pt idx="69">
                  <c:v>5.0966725708825475E-2</c:v>
                </c:pt>
                <c:pt idx="70">
                  <c:v>4.2556554004909035E-2</c:v>
                </c:pt>
                <c:pt idx="71">
                  <c:v>3.5175877385531802E-2</c:v>
                </c:pt>
                <c:pt idx="72">
                  <c:v>2.8774851498035135E-2</c:v>
                </c:pt>
                <c:pt idx="73">
                  <c:v>2.3289705938056526E-2</c:v>
                </c:pt>
                <c:pt idx="74">
                  <c:v>1.8646263037649793E-2</c:v>
                </c:pt>
                <c:pt idx="75">
                  <c:v>1.4763540661263671E-2</c:v>
                </c:pt>
                <c:pt idx="76">
                  <c:v>1.1557211584950171E-2</c:v>
                </c:pt>
                <c:pt idx="77">
                  <c:v>8.9427342842041506E-3</c:v>
                </c:pt>
                <c:pt idx="78">
                  <c:v>6.8380223428536448E-3</c:v>
                </c:pt>
                <c:pt idx="79">
                  <c:v>5.1655747117423821E-3</c:v>
                </c:pt>
                <c:pt idx="80">
                  <c:v>3.8540404818831055E-3</c:v>
                </c:pt>
                <c:pt idx="81">
                  <c:v>2.8392353447762486E-3</c:v>
                </c:pt>
                <c:pt idx="82">
                  <c:v>2.0646601045793563E-3</c:v>
                </c:pt>
                <c:pt idx="83">
                  <c:v>1.4815938147658078E-3</c:v>
                </c:pt>
                <c:pt idx="84">
                  <c:v>1.0488459695038685E-3</c:v>
                </c:pt>
                <c:pt idx="85">
                  <c:v>7.3225516154967166E-4</c:v>
                </c:pt>
                <c:pt idx="86">
                  <c:v>5.0401762706123361E-4</c:v>
                </c:pt>
                <c:pt idx="87">
                  <c:v>3.4192014637565563E-4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451184"/>
        <c:axId val="338451744"/>
      </c:lineChart>
      <c:catAx>
        <c:axId val="3384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51744"/>
        <c:crosses val="autoZero"/>
        <c:auto val="1"/>
        <c:lblAlgn val="ctr"/>
        <c:lblOffset val="100"/>
        <c:noMultiLvlLbl val="0"/>
      </c:catAx>
      <c:valAx>
        <c:axId val="3384517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Sedentary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Resolution'!$AL$9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Resolution'!$AL$10:$AL$99</c:f>
              <c:numCache>
                <c:formatCode>0.00%</c:formatCode>
                <c:ptCount val="90"/>
                <c:pt idx="0">
                  <c:v>4.5454545454545456E-2</c:v>
                </c:pt>
                <c:pt idx="1">
                  <c:v>1.7543859649122806E-2</c:v>
                </c:pt>
                <c:pt idx="2">
                  <c:v>0</c:v>
                </c:pt>
                <c:pt idx="3">
                  <c:v>0</c:v>
                </c:pt>
                <c:pt idx="4">
                  <c:v>4.8387096774193547E-2</c:v>
                </c:pt>
                <c:pt idx="5">
                  <c:v>1.6666666666666666E-2</c:v>
                </c:pt>
                <c:pt idx="6">
                  <c:v>2.7397260273972601E-2</c:v>
                </c:pt>
                <c:pt idx="7">
                  <c:v>3.1746031746031744E-2</c:v>
                </c:pt>
                <c:pt idx="8">
                  <c:v>0</c:v>
                </c:pt>
                <c:pt idx="9">
                  <c:v>0.1111111111111111</c:v>
                </c:pt>
                <c:pt idx="10">
                  <c:v>0.05</c:v>
                </c:pt>
                <c:pt idx="11">
                  <c:v>0.13043478260869565</c:v>
                </c:pt>
                <c:pt idx="12">
                  <c:v>0.23529411764705882</c:v>
                </c:pt>
                <c:pt idx="13">
                  <c:v>0.15555555555555556</c:v>
                </c:pt>
                <c:pt idx="14">
                  <c:v>1.7857142857142856E-2</c:v>
                </c:pt>
                <c:pt idx="15">
                  <c:v>0.16</c:v>
                </c:pt>
                <c:pt idx="16">
                  <c:v>4.1666666666666664E-2</c:v>
                </c:pt>
                <c:pt idx="17">
                  <c:v>9.0909090909090912E-2</c:v>
                </c:pt>
                <c:pt idx="18">
                  <c:v>5.9701492537313432E-2</c:v>
                </c:pt>
                <c:pt idx="19">
                  <c:v>7.575757575757576E-2</c:v>
                </c:pt>
                <c:pt idx="20">
                  <c:v>9.8360655737704916E-2</c:v>
                </c:pt>
                <c:pt idx="21">
                  <c:v>0.13043478260869565</c:v>
                </c:pt>
                <c:pt idx="22">
                  <c:v>4.4776119402985072E-2</c:v>
                </c:pt>
                <c:pt idx="23">
                  <c:v>4.6875E-2</c:v>
                </c:pt>
                <c:pt idx="24">
                  <c:v>6.25E-2</c:v>
                </c:pt>
                <c:pt idx="25">
                  <c:v>9.2307692307692313E-2</c:v>
                </c:pt>
                <c:pt idx="26">
                  <c:v>5.434782608695652E-2</c:v>
                </c:pt>
                <c:pt idx="27">
                  <c:v>4.2253521126760563E-2</c:v>
                </c:pt>
                <c:pt idx="28">
                  <c:v>1.3513513513513514E-2</c:v>
                </c:pt>
                <c:pt idx="29">
                  <c:v>4.4117647058823532E-2</c:v>
                </c:pt>
                <c:pt idx="30">
                  <c:v>5.2631578947368418E-2</c:v>
                </c:pt>
                <c:pt idx="31">
                  <c:v>5.8823529411764705E-2</c:v>
                </c:pt>
                <c:pt idx="32">
                  <c:v>6.8965517241379309E-2</c:v>
                </c:pt>
                <c:pt idx="33">
                  <c:v>2.5000000000000001E-2</c:v>
                </c:pt>
                <c:pt idx="34">
                  <c:v>6.097560975609756E-2</c:v>
                </c:pt>
                <c:pt idx="35">
                  <c:v>7.5949367088607597E-2</c:v>
                </c:pt>
                <c:pt idx="36">
                  <c:v>5.0632911392405063E-2</c:v>
                </c:pt>
                <c:pt idx="37">
                  <c:v>4.6511627906976744E-2</c:v>
                </c:pt>
                <c:pt idx="38">
                  <c:v>9.45945945945946E-2</c:v>
                </c:pt>
                <c:pt idx="39">
                  <c:v>7.8947368421052627E-2</c:v>
                </c:pt>
                <c:pt idx="40">
                  <c:v>7.4999999999999997E-2</c:v>
                </c:pt>
                <c:pt idx="41">
                  <c:v>4.878048780487805E-2</c:v>
                </c:pt>
                <c:pt idx="42">
                  <c:v>0.1</c:v>
                </c:pt>
                <c:pt idx="43">
                  <c:v>7.8431372549019607E-2</c:v>
                </c:pt>
                <c:pt idx="44">
                  <c:v>0.1125</c:v>
                </c:pt>
                <c:pt idx="45">
                  <c:v>4.5977011494252873E-2</c:v>
                </c:pt>
                <c:pt idx="46">
                  <c:v>9.8765432098765427E-2</c:v>
                </c:pt>
                <c:pt idx="47">
                  <c:v>0.14634146341463414</c:v>
                </c:pt>
                <c:pt idx="48">
                  <c:v>9.0909090909090912E-2</c:v>
                </c:pt>
                <c:pt idx="49">
                  <c:v>0.13235294117647059</c:v>
                </c:pt>
                <c:pt idx="50">
                  <c:v>2.8571428571428571E-2</c:v>
                </c:pt>
                <c:pt idx="51">
                  <c:v>0.11940298507462686</c:v>
                </c:pt>
                <c:pt idx="52">
                  <c:v>0.16666666666666666</c:v>
                </c:pt>
                <c:pt idx="53">
                  <c:v>0.20289855072463769</c:v>
                </c:pt>
                <c:pt idx="54">
                  <c:v>0.13846153846153847</c:v>
                </c:pt>
                <c:pt idx="55">
                  <c:v>0.2</c:v>
                </c:pt>
                <c:pt idx="56">
                  <c:v>9.45945945945946E-2</c:v>
                </c:pt>
                <c:pt idx="57">
                  <c:v>0.16176470588235295</c:v>
                </c:pt>
                <c:pt idx="58">
                  <c:v>0.1875</c:v>
                </c:pt>
                <c:pt idx="59">
                  <c:v>0.1875</c:v>
                </c:pt>
                <c:pt idx="60">
                  <c:v>0.19767441860465115</c:v>
                </c:pt>
                <c:pt idx="61">
                  <c:v>0.26984126984126983</c:v>
                </c:pt>
                <c:pt idx="62">
                  <c:v>0.19354838709677419</c:v>
                </c:pt>
                <c:pt idx="63">
                  <c:v>0.26984126984126983</c:v>
                </c:pt>
                <c:pt idx="64">
                  <c:v>0.16949152542372881</c:v>
                </c:pt>
                <c:pt idx="65">
                  <c:v>0.28767123287671231</c:v>
                </c:pt>
                <c:pt idx="66">
                  <c:v>0.30188679245283018</c:v>
                </c:pt>
                <c:pt idx="67">
                  <c:v>0.44615384615384618</c:v>
                </c:pt>
                <c:pt idx="68">
                  <c:v>0.41666666666666669</c:v>
                </c:pt>
                <c:pt idx="69">
                  <c:v>0.33333333333333331</c:v>
                </c:pt>
                <c:pt idx="70">
                  <c:v>0.32608695652173914</c:v>
                </c:pt>
                <c:pt idx="71">
                  <c:v>0.40909090909090912</c:v>
                </c:pt>
                <c:pt idx="72">
                  <c:v>0.62222222222222223</c:v>
                </c:pt>
                <c:pt idx="73">
                  <c:v>0.57499999999999996</c:v>
                </c:pt>
                <c:pt idx="74">
                  <c:v>0.44736842105263158</c:v>
                </c:pt>
                <c:pt idx="75">
                  <c:v>0.6</c:v>
                </c:pt>
                <c:pt idx="76">
                  <c:v>0.55813953488372092</c:v>
                </c:pt>
                <c:pt idx="77">
                  <c:v>0.6</c:v>
                </c:pt>
                <c:pt idx="78">
                  <c:v>0.65625</c:v>
                </c:pt>
                <c:pt idx="79">
                  <c:v>0.7142857142857143</c:v>
                </c:pt>
                <c:pt idx="80">
                  <c:v>0.7407407407407407</c:v>
                </c:pt>
                <c:pt idx="81">
                  <c:v>0.72</c:v>
                </c:pt>
                <c:pt idx="82">
                  <c:v>0.84615384615384615</c:v>
                </c:pt>
                <c:pt idx="83">
                  <c:v>0.83333333333333337</c:v>
                </c:pt>
                <c:pt idx="84">
                  <c:v>0.8666666666666667</c:v>
                </c:pt>
                <c:pt idx="85">
                  <c:v>0.77777777777777779</c:v>
                </c:pt>
                <c:pt idx="86">
                  <c:v>0.9285714285714286</c:v>
                </c:pt>
                <c:pt idx="87">
                  <c:v>0.72727272727272729</c:v>
                </c:pt>
                <c:pt idx="88">
                  <c:v>0.83333333333333337</c:v>
                </c:pt>
                <c:pt idx="89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Resolution'!$AM$9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Resolution'!$AM$10:$AM$99</c:f>
              <c:numCache>
                <c:formatCode>General</c:formatCode>
                <c:ptCount val="90"/>
                <c:pt idx="0">
                  <c:v>1.202667617590324E-2</c:v>
                </c:pt>
                <c:pt idx="1">
                  <c:v>1.2720885750766764E-2</c:v>
                </c:pt>
                <c:pt idx="2">
                  <c:v>1.3454621114018265E-2</c:v>
                </c:pt>
                <c:pt idx="3">
                  <c:v>1.4230068027539454E-2</c:v>
                </c:pt>
                <c:pt idx="4">
                  <c:v>1.5049525466706496E-2</c:v>
                </c:pt>
                <c:pt idx="5">
                  <c:v>1.5915410572332426E-2</c:v>
                </c:pt>
                <c:pt idx="6">
                  <c:v>1.6830263707134818E-2</c:v>
                </c:pt>
                <c:pt idx="7">
                  <c:v>1.7796753603336737E-2</c:v>
                </c:pt>
                <c:pt idx="8">
                  <c:v>1.8817682585356293E-2</c:v>
                </c:pt>
                <c:pt idx="9">
                  <c:v>1.9895991848586429E-2</c:v>
                </c:pt>
                <c:pt idx="10">
                  <c:v>2.1034766771990687E-2</c:v>
                </c:pt>
                <c:pt idx="11">
                  <c:v>2.2237242238619927E-2</c:v>
                </c:pt>
                <c:pt idx="12">
                  <c:v>2.3506807934167668E-2</c:v>
                </c:pt>
                <c:pt idx="13">
                  <c:v>2.4847013589307E-2</c:v>
                </c:pt>
                <c:pt idx="14">
                  <c:v>2.6261574126770434E-2</c:v>
                </c:pt>
                <c:pt idx="15">
                  <c:v>2.7754374668928709E-2</c:v>
                </c:pt>
                <c:pt idx="16">
                  <c:v>2.9329475355981439E-2</c:v>
                </c:pt>
                <c:pt idx="17">
                  <c:v>3.09911159187817E-2</c:v>
                </c:pt>
                <c:pt idx="18">
                  <c:v>3.2743719943773793E-2</c:v>
                </c:pt>
                <c:pt idx="19">
                  <c:v>3.4591898760530933E-2</c:v>
                </c:pt>
                <c:pt idx="20">
                  <c:v>3.6540454874947371E-2</c:v>
                </c:pt>
                <c:pt idx="21">
                  <c:v>3.8594384863288582E-2</c:v>
                </c:pt>
                <c:pt idx="22">
                  <c:v>4.0758881634065616E-2</c:v>
                </c:pt>
                <c:pt idx="23">
                  <c:v>4.3039335956122658E-2</c:v>
                </c:pt>
                <c:pt idx="24">
                  <c:v>4.544133714247206E-2</c:v>
                </c:pt>
                <c:pt idx="25">
                  <c:v>4.7970672770362703E-2</c:v>
                </c:pt>
                <c:pt idx="26">
                  <c:v>5.0633327308927834E-2</c:v>
                </c:pt>
                <c:pt idx="27">
                  <c:v>5.3435479516656788E-2</c:v>
                </c:pt>
                <c:pt idx="28">
                  <c:v>5.6383498462026956E-2</c:v>
                </c:pt>
                <c:pt idx="29">
                  <c:v>5.9483938012104956E-2</c:v>
                </c:pt>
                <c:pt idx="30">
                  <c:v>6.2743529625997899E-2</c:v>
                </c:pt>
                <c:pt idx="31">
                  <c:v>6.6169173282962346E-2</c:v>
                </c:pt>
                <c:pt idx="32">
                  <c:v>6.97679263690517E-2</c:v>
                </c:pt>
                <c:pt idx="33">
                  <c:v>7.3546990341734911E-2</c:v>
                </c:pt>
                <c:pt idx="34">
                  <c:v>7.7513694989318982E-2</c:v>
                </c:pt>
                <c:pt idx="35">
                  <c:v>8.1675480101666323E-2</c:v>
                </c:pt>
                <c:pt idx="36">
                  <c:v>8.6039874371059505E-2</c:v>
                </c:pt>
                <c:pt idx="37">
                  <c:v>9.0614471347611109E-2</c:v>
                </c:pt>
                <c:pt idx="38">
                  <c:v>9.540690228284851E-2</c:v>
                </c:pt>
                <c:pt idx="39">
                  <c:v>0.10042480570855027</c:v>
                </c:pt>
                <c:pt idx="40">
                  <c:v>0.1056757936161009</c:v>
                </c:pt>
                <c:pt idx="41">
                  <c:v>0.11116741412509161</c:v>
                </c:pt>
                <c:pt idx="42">
                  <c:v>0.11690711055912768</c:v>
                </c:pt>
                <c:pt idx="43">
                  <c:v>0.12290217688226068</c:v>
                </c:pt>
                <c:pt idx="44">
                  <c:v>0.12915970949153621</c:v>
                </c:pt>
                <c:pt idx="45">
                  <c:v>0.13568655541011782</c:v>
                </c:pt>
                <c:pt idx="46">
                  <c:v>0.14248925698147766</c:v>
                </c:pt>
                <c:pt idx="47">
                  <c:v>0.14957399322822462</c:v>
                </c:pt>
                <c:pt idx="48">
                  <c:v>0.1569465181090732</c:v>
                </c:pt>
                <c:pt idx="49">
                  <c:v>0.16461209598379786</c:v>
                </c:pt>
                <c:pt idx="50">
                  <c:v>0.17257543467806924</c:v>
                </c:pt>
                <c:pt idx="51">
                  <c:v>0.18084061662682055</c:v>
                </c:pt>
                <c:pt idx="52">
                  <c:v>0.18941102866491966</c:v>
                </c:pt>
                <c:pt idx="53">
                  <c:v>0.19828929112575211</c:v>
                </c:pt>
                <c:pt idx="54">
                  <c:v>0.20747718699983589</c:v>
                </c:pt>
                <c:pt idx="55">
                  <c:v>0.21697559199443195</c:v>
                </c:pt>
                <c:pt idx="56">
                  <c:v>0.2267844064186107</c:v>
                </c:pt>
                <c:pt idx="57">
                  <c:v>0.23690248989344256</c:v>
                </c:pt>
                <c:pt idx="58">
                  <c:v>0.24732759995073869</c:v>
                </c:pt>
                <c:pt idx="59">
                  <c:v>0.25805633563281777</c:v>
                </c:pt>
                <c:pt idx="60">
                  <c:v>0.26908408723681126</c:v>
                </c:pt>
                <c:pt idx="61">
                  <c:v>0.28040499335688762</c:v>
                </c:pt>
                <c:pt idx="62">
                  <c:v>0.29201190636355262</c:v>
                </c:pt>
                <c:pt idx="63">
                  <c:v>0.303896367418381</c:v>
                </c:pt>
                <c:pt idx="64">
                  <c:v>0.31604859205323338</c:v>
                </c:pt>
                <c:pt idx="65">
                  <c:v>0.32845746724403629</c:v>
                </c:pt>
                <c:pt idx="66">
                  <c:v>0.3411105607802612</c:v>
                </c:pt>
                <c:pt idx="67">
                  <c:v>0.35399414357303377</c:v>
                </c:pt>
                <c:pt idx="68">
                  <c:v>0.36709322535916605</c:v>
                </c:pt>
                <c:pt idx="69">
                  <c:v>0.38039160404826661</c:v>
                </c:pt>
                <c:pt idx="70">
                  <c:v>0.39387192872955584</c:v>
                </c:pt>
                <c:pt idx="71">
                  <c:v>0.40751577610925249</c:v>
                </c:pt>
                <c:pt idx="72">
                  <c:v>0.4213037398945253</c:v>
                </c:pt>
                <c:pt idx="73">
                  <c:v>0.43521553238290733</c:v>
                </c:pt>
                <c:pt idx="74">
                  <c:v>0.44923009726415541</c:v>
                </c:pt>
                <c:pt idx="75">
                  <c:v>0.46332573240247038</c:v>
                </c:pt>
                <c:pt idx="76">
                  <c:v>0.47748022114835181</c:v>
                </c:pt>
                <c:pt idx="77">
                  <c:v>0.4916709705383302</c:v>
                </c:pt>
                <c:pt idx="78">
                  <c:v>0.50587515458385945</c:v>
                </c:pt>
                <c:pt idx="79">
                  <c:v>0.52006986073315964</c:v>
                </c:pt>
                <c:pt idx="80">
                  <c:v>0.53423223751592519</c:v>
                </c:pt>
                <c:pt idx="81">
                  <c:v>0.54833964135313273</c:v>
                </c:pt>
                <c:pt idx="82">
                  <c:v>0.56236978053373399</c:v>
                </c:pt>
                <c:pt idx="83">
                  <c:v>0.57630085442604639</c:v>
                </c:pt>
                <c:pt idx="84">
                  <c:v>0.59011168610187259</c:v>
                </c:pt>
                <c:pt idx="85">
                  <c:v>0.60378184670186941</c:v>
                </c:pt>
                <c:pt idx="86">
                  <c:v>0.6172917700562699</c:v>
                </c:pt>
                <c:pt idx="87">
                  <c:v>0.63062285628943215</c:v>
                </c:pt>
                <c:pt idx="88">
                  <c:v>0.64375756337275425</c:v>
                </c:pt>
                <c:pt idx="89">
                  <c:v>0.65667948584074809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Resolution'!$AN$9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Resolution'!$AN$10:$AN$99</c:f>
              <c:numCache>
                <c:formatCode>General</c:formatCode>
                <c:ptCount val="90"/>
                <c:pt idx="0">
                  <c:v>6.6409765773965734E-2</c:v>
                </c:pt>
                <c:pt idx="1">
                  <c:v>6.4269435530775215E-2</c:v>
                </c:pt>
                <c:pt idx="2">
                  <c:v>6.2308795085885195E-2</c:v>
                </c:pt>
                <c:pt idx="3">
                  <c:v>6.0516306754946653E-2</c:v>
                </c:pt>
                <c:pt idx="4">
                  <c:v>5.8881511741170386E-2</c:v>
                </c:pt>
                <c:pt idx="5">
                  <c:v>5.7394952793545839E-2</c:v>
                </c:pt>
                <c:pt idx="6">
                  <c:v>5.6048103217732174E-2</c:v>
                </c:pt>
                <c:pt idx="7">
                  <c:v>5.4833302094765467E-2</c:v>
                </c:pt>
                <c:pt idx="8">
                  <c:v>5.3743695512200172E-2</c:v>
                </c:pt>
                <c:pt idx="9">
                  <c:v>5.2773183581578356E-2</c:v>
                </c:pt>
                <c:pt idx="10">
                  <c:v>5.1916373000824585E-2</c:v>
                </c:pt>
                <c:pt idx="11">
                  <c:v>5.1168534916773527E-2</c:v>
                </c:pt>
                <c:pt idx="12">
                  <c:v>5.0525567848746386E-2</c:v>
                </c:pt>
                <c:pt idx="13">
                  <c:v>4.9983965446677894E-2</c:v>
                </c:pt>
                <c:pt idx="14">
                  <c:v>4.9540788875018317E-2</c:v>
                </c:pt>
                <c:pt idx="15">
                  <c:v>4.9193643635146486E-2</c:v>
                </c:pt>
                <c:pt idx="16">
                  <c:v>4.8940660663291329E-2</c:v>
                </c:pt>
                <c:pt idx="17">
                  <c:v>4.8780481567184619E-2</c:v>
                </c:pt>
                <c:pt idx="18">
                  <c:v>4.8712247892265755E-2</c:v>
                </c:pt>
                <c:pt idx="19">
                  <c:v>4.8735594336785967E-2</c:v>
                </c:pt>
                <c:pt idx="20">
                  <c:v>4.8850645864284892E-2</c:v>
                </c:pt>
                <c:pt idx="21">
                  <c:v>4.9058018691383633E-2</c:v>
                </c:pt>
                <c:pt idx="22">
                  <c:v>4.9358825158447896E-2</c:v>
                </c:pt>
                <c:pt idx="23">
                  <c:v>4.9754682520237757E-2</c:v>
                </c:pt>
                <c:pt idx="24">
                  <c:v>5.0247725722982979E-2</c:v>
                </c:pt>
                <c:pt idx="25">
                  <c:v>5.0840624263180041E-2</c:v>
                </c:pt>
                <c:pt idx="26">
                  <c:v>5.1536603251505789E-2</c:v>
                </c:pt>
                <c:pt idx="27">
                  <c:v>5.233946883220586E-2</c:v>
                </c:pt>
                <c:pt idx="28">
                  <c:v>5.3253638133623334E-2</c:v>
                </c:pt>
                <c:pt idx="29">
                  <c:v>5.4284173948506202E-2</c:v>
                </c:pt>
                <c:pt idx="30">
                  <c:v>5.5436824362457636E-2</c:v>
                </c:pt>
                <c:pt idx="31">
                  <c:v>5.6718067564187652E-2</c:v>
                </c:pt>
                <c:pt idx="32">
                  <c:v>5.8135162080548565E-2</c:v>
                </c:pt>
                <c:pt idx="33">
                  <c:v>5.9696202680715821E-2</c:v>
                </c:pt>
                <c:pt idx="34">
                  <c:v>6.1410182184805963E-2</c:v>
                </c:pt>
                <c:pt idx="35">
                  <c:v>6.3287059389549816E-2</c:v>
                </c:pt>
                <c:pt idx="36">
                  <c:v>6.5337833283419411E-2</c:v>
                </c:pt>
                <c:pt idx="37">
                  <c:v>6.757462366097651E-2</c:v>
                </c:pt>
                <c:pt idx="38">
                  <c:v>7.0010758155171882E-2</c:v>
                </c:pt>
                <c:pt idx="39">
                  <c:v>7.2660865579616762E-2</c:v>
                </c:pt>
                <c:pt idx="40">
                  <c:v>7.5540975301693139E-2</c:v>
                </c:pt>
                <c:pt idx="41">
                  <c:v>7.8668622141325403E-2</c:v>
                </c:pt>
                <c:pt idx="42">
                  <c:v>8.2062955997005291E-2</c:v>
                </c:pt>
                <c:pt idx="43">
                  <c:v>8.5744855025967973E-2</c:v>
                </c:pt>
                <c:pt idx="44">
                  <c:v>8.9737040733001691E-2</c:v>
                </c:pt>
                <c:pt idx="45">
                  <c:v>9.4064192734089294E-2</c:v>
                </c:pt>
                <c:pt idx="46">
                  <c:v>9.8753060237290732E-2</c:v>
                </c:pt>
                <c:pt idx="47">
                  <c:v>0.1038325664035505</c:v>
                </c:pt>
                <c:pt idx="48">
                  <c:v>0.10933390069444082</c:v>
                </c:pt>
                <c:pt idx="49">
                  <c:v>0.11529059306457153</c:v>
                </c:pt>
                <c:pt idx="50">
                  <c:v>0.12173856240095746</c:v>
                </c:pt>
                <c:pt idx="51">
                  <c:v>0.12871612994664186</c:v>
                </c:pt>
                <c:pt idx="52">
                  <c:v>0.13626398658247943</c:v>
                </c:pt>
                <c:pt idx="53">
                  <c:v>0.14442510081202525</c:v>
                </c:pt>
                <c:pt idx="54">
                  <c:v>0.15324455216355959</c:v>
                </c:pt>
                <c:pt idx="55">
                  <c:v>0.16276927259555762</c:v>
                </c:pt>
                <c:pt idx="56">
                  <c:v>0.17304767652667247</c:v>
                </c:pt>
                <c:pt idx="57">
                  <c:v>0.18412915853494241</c:v>
                </c:pt>
                <c:pt idx="58">
                  <c:v>0.19606343688918954</c:v>
                </c:pt>
                <c:pt idx="59">
                  <c:v>0.20889972128200232</c:v>
                </c:pt>
                <c:pt idx="60">
                  <c:v>0.22268568491027702</c:v>
                </c:pt>
                <c:pt idx="61">
                  <c:v>0.23746622495419334</c:v>
                </c:pt>
                <c:pt idx="62">
                  <c:v>0.25328200214039354</c:v>
                </c:pt>
                <c:pt idx="63">
                  <c:v>0.27016776002548137</c:v>
                </c:pt>
                <c:pt idx="64">
                  <c:v>0.28815043837705806</c:v>
                </c:pt>
                <c:pt idx="65">
                  <c:v>0.30724711279526273</c:v>
                </c:pt>
                <c:pt idx="66">
                  <c:v>0.32746281433566399</c:v>
                </c:pt>
                <c:pt idx="67">
                  <c:v>0.34878830760065377</c:v>
                </c:pt>
                <c:pt idx="68">
                  <c:v>0.371197932032169</c:v>
                </c:pt>
                <c:pt idx="69">
                  <c:v>0.3946476365509774</c:v>
                </c:pt>
                <c:pt idx="70">
                  <c:v>0.41907335895085868</c:v>
                </c:pt>
                <c:pt idx="71">
                  <c:v>0.44438991457401195</c:v>
                </c:pt>
                <c:pt idx="72">
                  <c:v>0.47049055949180063</c:v>
                </c:pt>
                <c:pt idx="73">
                  <c:v>0.49724737780906891</c:v>
                </c:pt>
                <c:pt idx="74">
                  <c:v>0.52451260817652634</c:v>
                </c:pt>
                <c:pt idx="75">
                  <c:v>0.55212097069552923</c:v>
                </c:pt>
                <c:pt idx="76">
                  <c:v>0.57989298464556016</c:v>
                </c:pt>
                <c:pt idx="77">
                  <c:v>0.60763918566376995</c:v>
                </c:pt>
                <c:pt idx="78">
                  <c:v>0.63516506695183894</c:v>
                </c:pt>
                <c:pt idx="79">
                  <c:v>0.66227649349372331</c:v>
                </c:pt>
                <c:pt idx="80">
                  <c:v>0.68878528205165113</c:v>
                </c:pt>
                <c:pt idx="81">
                  <c:v>0.7145146119133895</c:v>
                </c:pt>
                <c:pt idx="82">
                  <c:v>0.73930393725429666</c:v>
                </c:pt>
                <c:pt idx="83">
                  <c:v>0.76301311177875852</c:v>
                </c:pt>
                <c:pt idx="84">
                  <c:v>0.7855255049892933</c:v>
                </c:pt>
                <c:pt idx="85">
                  <c:v>0.80674997763324041</c:v>
                </c:pt>
                <c:pt idx="86">
                  <c:v>0.82662167971899991</c:v>
                </c:pt>
                <c:pt idx="87">
                  <c:v>0.84510172584001453</c:v>
                </c:pt>
                <c:pt idx="88">
                  <c:v>0.86217587911746507</c:v>
                </c:pt>
                <c:pt idx="89">
                  <c:v>0.87785242995650159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Resolution'!$AO$9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Resolution'!$AO$10:$AO$99</c:f>
              <c:numCache>
                <c:formatCode>0.00E+00</c:formatCode>
                <c:ptCount val="90"/>
                <c:pt idx="0">
                  <c:v>4.1496166996385232E-2</c:v>
                </c:pt>
                <c:pt idx="1">
                  <c:v>4.2648120870638614E-2</c:v>
                </c:pt>
                <c:pt idx="2">
                  <c:v>4.3764346629848044E-2</c:v>
                </c:pt>
                <c:pt idx="3">
                  <c:v>4.4844191790976817E-2</c:v>
                </c:pt>
                <c:pt idx="4">
                  <c:v>4.5887409818303304E-2</c:v>
                </c:pt>
                <c:pt idx="5">
                  <c:v>4.6894151501476453E-2</c:v>
                </c:pt>
                <c:pt idx="6">
                  <c:v>4.7864953654153351E-2</c:v>
                </c:pt>
                <c:pt idx="7">
                  <c:v>4.8800725644068399E-2</c:v>
                </c:pt>
                <c:pt idx="8">
                  <c:v>4.970273426341347E-2</c:v>
                </c:pt>
                <c:pt idx="9">
                  <c:v>5.0572587438391617E-2</c:v>
                </c:pt>
                <c:pt idx="10">
                  <c:v>5.1412217260306411E-2</c:v>
                </c:pt>
                <c:pt idx="11">
                  <c:v>5.2223862799078757E-2</c:v>
                </c:pt>
                <c:pt idx="12">
                  <c:v>5.301005313508117E-2</c:v>
                </c:pt>
                <c:pt idx="13">
                  <c:v>5.3773591017980689E-2</c:v>
                </c:pt>
                <c:pt idx="14">
                  <c:v>5.45175375331097E-2</c:v>
                </c:pt>
                <c:pt idx="15">
                  <c:v>5.5245198127839609E-2</c:v>
                </c:pt>
                <c:pt idx="16">
                  <c:v>5.5960110323497431E-2</c:v>
                </c:pt>
                <c:pt idx="17">
                  <c:v>5.6666033413405384E-2</c:v>
                </c:pt>
                <c:pt idx="18">
                  <c:v>5.7366940425395488E-2</c:v>
                </c:pt>
                <c:pt idx="19">
                  <c:v>5.8067012608317099E-2</c:v>
                </c:pt>
                <c:pt idx="20">
                  <c:v>5.8770636687182042E-2</c:v>
                </c:pt>
                <c:pt idx="21">
                  <c:v>5.9482405121191066E-2</c:v>
                </c:pt>
                <c:pt idx="22">
                  <c:v>6.0207119593377892E-2</c:v>
                </c:pt>
                <c:pt idx="23">
                  <c:v>6.0949797960399836E-2</c:v>
                </c:pt>
                <c:pt idx="24">
                  <c:v>6.1715684896428584E-2</c:v>
                </c:pt>
                <c:pt idx="25">
                  <c:v>6.2510266476486734E-2</c:v>
                </c:pt>
                <c:pt idx="26">
                  <c:v>6.3339288962219298E-2</c:v>
                </c:pt>
                <c:pt idx="27">
                  <c:v>6.4208782077277621E-2</c:v>
                </c:pt>
                <c:pt idx="28">
                  <c:v>6.5125087090479691E-2</c:v>
                </c:pt>
                <c:pt idx="29">
                  <c:v>6.6094890062945999E-2</c:v>
                </c:pt>
                <c:pt idx="30">
                  <c:v>6.7125260660705052E-2</c:v>
                </c:pt>
                <c:pt idx="31">
                  <c:v>6.8223696986977403E-2</c:v>
                </c:pt>
                <c:pt idx="32">
                  <c:v>6.9398176948568271E-2</c:v>
                </c:pt>
                <c:pt idx="33">
                  <c:v>7.0657216738477538E-2</c:v>
                </c:pt>
                <c:pt idx="34">
                  <c:v>7.2009937091738571E-2</c:v>
                </c:pt>
                <c:pt idx="35">
                  <c:v>7.3466138053100302E-2</c:v>
                </c:pt>
                <c:pt idx="36">
                  <c:v>7.5036383082531494E-2</c:v>
                </c:pt>
                <c:pt idx="37">
                  <c:v>7.6732093416132963E-2</c:v>
                </c:pt>
                <c:pt idx="38">
                  <c:v>7.8565653693539697E-2</c:v>
                </c:pt>
                <c:pt idx="39">
                  <c:v>8.0550529954798042E-2</c:v>
                </c:pt>
                <c:pt idx="40">
                  <c:v>8.270140119497929E-2</c:v>
                </c:pt>
                <c:pt idx="41">
                  <c:v>8.5034305736302676E-2</c:v>
                </c:pt>
                <c:pt idx="42">
                  <c:v>8.756680372535669E-2</c:v>
                </c:pt>
                <c:pt idx="43">
                  <c:v>9.0318157073469935E-2</c:v>
                </c:pt>
                <c:pt idx="44">
                  <c:v>9.3309528112854187E-2</c:v>
                </c:pt>
                <c:pt idx="45">
                  <c:v>9.6564198114925295E-2</c:v>
                </c:pt>
                <c:pt idx="46">
                  <c:v>0.1001078065771302</c:v>
                </c:pt>
                <c:pt idx="47">
                  <c:v>0.10396861178716796</c:v>
                </c:pt>
                <c:pt idx="48">
                  <c:v>0.10817777256213591</c:v>
                </c:pt>
                <c:pt idx="49">
                  <c:v>0.11276965016214648</c:v>
                </c:pt>
                <c:pt idx="50">
                  <c:v>0.11778212810116605</c:v>
                </c:pt>
                <c:pt idx="51">
                  <c:v>0.12325694580713661</c:v>
                </c:pt>
                <c:pt idx="52">
                  <c:v>0.12924003967790765</c:v>
                </c:pt>
                <c:pt idx="53">
                  <c:v>0.13578188187069337</c:v>
                </c:pt>
                <c:pt idx="54">
                  <c:v>0.14293780295571451</c:v>
                </c:pt>
                <c:pt idx="55">
                  <c:v>0.15076827914387242</c:v>
                </c:pt>
                <c:pt idx="56">
                  <c:v>0.15933915794161763</c:v>
                </c:pt>
                <c:pt idx="57">
                  <c:v>0.16872178759162723</c:v>
                </c:pt>
                <c:pt idx="58">
                  <c:v>0.17899300538923602</c:v>
                </c:pt>
                <c:pt idx="59">
                  <c:v>0.19023492792345134</c:v>
                </c:pt>
                <c:pt idx="60">
                  <c:v>0.20253447272501812</c:v>
                </c:pt>
                <c:pt idx="61">
                  <c:v>0.21598252635623627</c:v>
                </c:pt>
                <c:pt idx="62">
                  <c:v>0.2306726598871216</c:v>
                </c:pt>
                <c:pt idx="63">
                  <c:v>0.24669928104425912</c:v>
                </c:pt>
                <c:pt idx="64">
                  <c:v>0.26415510625700228</c:v>
                </c:pt>
                <c:pt idx="65">
                  <c:v>0.28312783982639522</c:v>
                </c:pt>
                <c:pt idx="66">
                  <c:v>0.30369596733074078</c:v>
                </c:pt>
                <c:pt idx="67">
                  <c:v>0.32592361307884743</c:v>
                </c:pt>
                <c:pt idx="68">
                  <c:v>0.34985448413016967</c:v>
                </c:pt>
                <c:pt idx="69">
                  <c:v>0.37550503199383689</c:v>
                </c:pt>
                <c:pt idx="70">
                  <c:v>0.40285710955997395</c:v>
                </c:pt>
                <c:pt idx="71">
                  <c:v>0.43185057968643659</c:v>
                </c:pt>
                <c:pt idx="72">
                  <c:v>0.46237652654479305</c:v>
                </c:pt>
                <c:pt idx="73">
                  <c:v>0.49427190061356319</c:v>
                </c:pt>
                <c:pt idx="74">
                  <c:v>0.52731654830494767</c:v>
                </c:pt>
                <c:pt idx="75">
                  <c:v>0.56123358395907863</c:v>
                </c:pt>
                <c:pt idx="76">
                  <c:v>0.59569390477121287</c:v>
                </c:pt>
                <c:pt idx="77">
                  <c:v>0.63032529869652154</c:v>
                </c:pt>
                <c:pt idx="78">
                  <c:v>0.6647260629134133</c:v>
                </c:pt>
                <c:pt idx="79">
                  <c:v>0.69848240162734787</c:v>
                </c:pt>
                <c:pt idx="80">
                  <c:v>0.73118822443944398</c:v>
                </c:pt>
                <c:pt idx="81">
                  <c:v>0.76246546640856894</c:v>
                </c:pt>
                <c:pt idx="82">
                  <c:v>0.791982831990929</c:v>
                </c:pt>
                <c:pt idx="83">
                  <c:v>0.81947100289386454</c:v>
                </c:pt>
                <c:pt idx="84">
                  <c:v>0.84473283139865551</c:v>
                </c:pt>
                <c:pt idx="85">
                  <c:v>0.86764776315835868</c:v>
                </c:pt>
                <c:pt idx="86">
                  <c:v>0.88817053584508721</c:v>
                </c:pt>
                <c:pt idx="87">
                  <c:v>0.90632491368336965</c:v>
                </c:pt>
                <c:pt idx="88">
                  <c:v>0.92219371553514906</c:v>
                </c:pt>
                <c:pt idx="89">
                  <c:v>0.93590661855547663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Resolution'!$AP$9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Resolution'!$AP$10:$AP$99</c:f>
              <c:numCache>
                <c:formatCode>0.00E+00</c:formatCode>
                <c:ptCount val="90"/>
                <c:pt idx="0">
                  <c:v>2.0744361615730841E-2</c:v>
                </c:pt>
                <c:pt idx="1">
                  <c:v>2.4433045070747547E-2</c:v>
                </c:pt>
                <c:pt idx="2">
                  <c:v>2.8344302474428797E-2</c:v>
                </c:pt>
                <c:pt idx="3">
                  <c:v>3.241400030129233E-2</c:v>
                </c:pt>
                <c:pt idx="4">
                  <c:v>3.6571472726726867E-2</c:v>
                </c:pt>
                <c:pt idx="5">
                  <c:v>4.0743116494026552E-2</c:v>
                </c:pt>
                <c:pt idx="6">
                  <c:v>4.4855965452061337E-2</c:v>
                </c:pt>
                <c:pt idx="7">
                  <c:v>4.8840961207113703E-2</c:v>
                </c:pt>
                <c:pt idx="8">
                  <c:v>5.2635705432911122E-2</c:v>
                </c:pt>
                <c:pt idx="9">
                  <c:v>5.6186561331246047E-2</c:v>
                </c:pt>
                <c:pt idx="10">
                  <c:v>5.9450052415521704E-2</c:v>
                </c:pt>
                <c:pt idx="11">
                  <c:v>6.2393575823168027E-2</c:v>
                </c:pt>
                <c:pt idx="12">
                  <c:v>6.499549899007484E-2</c:v>
                </c:pt>
                <c:pt idx="13">
                  <c:v>6.7244741224012777E-2</c:v>
                </c:pt>
                <c:pt idx="14">
                  <c:v>6.9139957106624877E-2</c:v>
                </c:pt>
                <c:pt idx="15">
                  <c:v>7.0688440144664022E-2</c:v>
                </c:pt>
                <c:pt idx="16">
                  <c:v>7.1904856713985638E-2</c:v>
                </c:pt>
                <c:pt idx="17">
                  <c:v>7.2809905920003401E-2</c:v>
                </c:pt>
                <c:pt idx="18">
                  <c:v>7.3428983692745003E-2</c:v>
                </c:pt>
                <c:pt idx="19">
                  <c:v>7.3790911572287149E-2</c:v>
                </c:pt>
                <c:pt idx="20">
                  <c:v>7.3926773762322762E-2</c:v>
                </c:pt>
                <c:pt idx="21">
                  <c:v>7.3868891030740291E-2</c:v>
                </c:pt>
                <c:pt idx="22">
                  <c:v>7.3649947335756069E-2</c:v>
                </c:pt>
                <c:pt idx="23">
                  <c:v>7.3302274755188523E-2</c:v>
                </c:pt>
                <c:pt idx="24">
                  <c:v>7.285729430073333E-2</c:v>
                </c:pt>
                <c:pt idx="25">
                  <c:v>7.234510430652627E-2</c:v>
                </c:pt>
                <c:pt idx="26">
                  <c:v>7.1794204037961565E-2</c:v>
                </c:pt>
                <c:pt idx="27">
                  <c:v>7.1231337700334282E-2</c:v>
                </c:pt>
                <c:pt idx="28">
                  <c:v>7.0681442865692071E-2</c:v>
                </c:pt>
                <c:pt idx="29">
                  <c:v>7.0167687219958211E-2</c:v>
                </c:pt>
                <c:pt idx="30">
                  <c:v>6.971157821853545E-2</c:v>
                </c:pt>
                <c:pt idx="31">
                  <c:v>6.9333131507257867E-2</c:v>
                </c:pt>
                <c:pt idx="32">
                  <c:v>6.9051085622397326E-2</c:v>
                </c:pt>
                <c:pt idx="33">
                  <c:v>6.8883152361844877E-2</c:v>
                </c:pt>
                <c:pt idx="34">
                  <c:v>6.8846294181348272E-2</c:v>
                </c:pt>
                <c:pt idx="35">
                  <c:v>6.8957021904254151E-2</c:v>
                </c:pt>
                <c:pt idx="36">
                  <c:v>6.9231707855458041E-2</c:v>
                </c:pt>
                <c:pt idx="37">
                  <c:v>6.9686911176968611E-2</c:v>
                </c:pt>
                <c:pt idx="38">
                  <c:v>7.0339713507707208E-2</c:v>
                </c:pt>
                <c:pt idx="39">
                  <c:v>7.1208064379880795E-2</c:v>
                </c:pt>
                <c:pt idx="40">
                  <c:v>7.2311136570618148E-2</c:v>
                </c:pt>
                <c:pt idx="41">
                  <c:v>7.3669692222906064E-2</c:v>
                </c:pt>
                <c:pt idx="42">
                  <c:v>7.5306460780678139E-2</c:v>
                </c:pt>
                <c:pt idx="43">
                  <c:v>7.7246529624103152E-2</c:v>
                </c:pt>
                <c:pt idx="44">
                  <c:v>7.9517747680419748E-2</c:v>
                </c:pt>
                <c:pt idx="45">
                  <c:v>8.2151141138704545E-2</c:v>
                </c:pt>
                <c:pt idx="46">
                  <c:v>8.5181338603426887E-2</c:v>
                </c:pt>
                <c:pt idx="47">
                  <c:v>8.8647000443150298E-2</c:v>
                </c:pt>
                <c:pt idx="48">
                  <c:v>9.2591243561893521E-2</c:v>
                </c:pt>
                <c:pt idx="49">
                  <c:v>9.7062048155394126E-2</c:v>
                </c:pt>
                <c:pt idx="50">
                  <c:v>0.10211262702027661</c:v>
                </c:pt>
                <c:pt idx="51">
                  <c:v>0.1078017304887471</c:v>
                </c:pt>
                <c:pt idx="52">
                  <c:v>0.11419385095684931</c:v>
                </c:pt>
                <c:pt idx="53">
                  <c:v>0.12135928028442269</c:v>
                </c:pt>
                <c:pt idx="54">
                  <c:v>0.12937396132207185</c:v>
                </c:pt>
                <c:pt idx="55">
                  <c:v>0.13831906207598957</c:v>
                </c:pt>
                <c:pt idx="56">
                  <c:v>0.14828018868640816</c:v>
                </c:pt>
                <c:pt idx="57">
                  <c:v>0.15934614330025379</c:v>
                </c:pt>
                <c:pt idx="58">
                  <c:v>0.17160712775731404</c:v>
                </c:pt>
                <c:pt idx="59">
                  <c:v>0.1851522974306555</c:v>
                </c:pt>
                <c:pt idx="60">
                  <c:v>0.20006658609038536</c:v>
                </c:pt>
                <c:pt idx="61">
                  <c:v>0.21642675731960834</c:v>
                </c:pt>
                <c:pt idx="62">
                  <c:v>0.23429669551211638</c:v>
                </c:pt>
                <c:pt idx="63">
                  <c:v>0.25372203285191502</c:v>
                </c:pt>
                <c:pt idx="64">
                  <c:v>0.27472431735535124</c:v>
                </c:pt>
                <c:pt idx="65">
                  <c:v>0.29729505468261014</c:v>
                </c:pt>
                <c:pt idx="66">
                  <c:v>0.32139008887962817</c:v>
                </c:pt>
                <c:pt idx="67">
                  <c:v>0.34692490188283387</c:v>
                </c:pt>
                <c:pt idx="68">
                  <c:v>0.37377147901323926</c:v>
                </c:pt>
                <c:pt idx="69">
                  <c:v>0.40175737631082031</c:v>
                </c:pt>
                <c:pt idx="70">
                  <c:v>0.43066751013186999</c:v>
                </c:pt>
                <c:pt idx="71">
                  <c:v>0.4602489609295613</c:v>
                </c:pt>
                <c:pt idx="72">
                  <c:v>0.49021875751714028</c:v>
                </c:pt>
                <c:pt idx="73">
                  <c:v>0.52027422954797731</c:v>
                </c:pt>
                <c:pt idx="74">
                  <c:v>0.55010515124279435</c:v>
                </c:pt>
                <c:pt idx="75">
                  <c:v>0.57940662312957047</c:v>
                </c:pt>
                <c:pt idx="76">
                  <c:v>0.60789151265990193</c:v>
                </c:pt>
                <c:pt idx="77">
                  <c:v>0.63530132935254047</c:v>
                </c:pt>
                <c:pt idx="78">
                  <c:v>0.6614146343428059</c:v>
                </c:pt>
                <c:pt idx="79">
                  <c:v>0.6860524282914342</c:v>
                </c:pt>
                <c:pt idx="80">
                  <c:v>0.70908035277720738</c:v>
                </c:pt>
                <c:pt idx="81">
                  <c:v>0.73040790368712061</c:v>
                </c:pt>
                <c:pt idx="82">
                  <c:v>0.74998513270502976</c:v>
                </c:pt>
                <c:pt idx="83">
                  <c:v>0.76779747455545688</c:v>
                </c:pt>
                <c:pt idx="84">
                  <c:v>0.78385938175588665</c:v>
                </c:pt>
                <c:pt idx="85">
                  <c:v>0.79820739578728017</c:v>
                </c:pt>
                <c:pt idx="86">
                  <c:v>0.81089316575127846</c:v>
                </c:pt>
                <c:pt idx="87">
                  <c:v>0.8219767760110902</c:v>
                </c:pt>
                <c:pt idx="88">
                  <c:v>0.83152059051503657</c:v>
                </c:pt>
                <c:pt idx="89">
                  <c:v>0.83958368188051935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Resolution'!$AQ$9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Resolution'!$AQ$10:$AQ$99</c:f>
              <c:numCache>
                <c:formatCode>0.00E+00</c:formatCode>
                <c:ptCount val="90"/>
                <c:pt idx="0">
                  <c:v>1.2160561457270395E-2</c:v>
                </c:pt>
                <c:pt idx="1">
                  <c:v>1.6444377629792301E-2</c:v>
                </c:pt>
                <c:pt idx="2">
                  <c:v>2.1466424339502833E-2</c:v>
                </c:pt>
                <c:pt idx="3">
                  <c:v>2.7120543272828302E-2</c:v>
                </c:pt>
                <c:pt idx="4">
                  <c:v>3.3245446616740081E-2</c:v>
                </c:pt>
                <c:pt idx="5">
                  <c:v>3.9640171488491902E-2</c:v>
                </c:pt>
                <c:pt idx="6">
                  <c:v>4.6084123338652902E-2</c:v>
                </c:pt>
                <c:pt idx="7">
                  <c:v>5.2357961387660149E-2</c:v>
                </c:pt>
                <c:pt idx="8">
                  <c:v>5.8262013620490605E-2</c:v>
                </c:pt>
                <c:pt idx="9">
                  <c:v>6.3630016603386255E-2</c:v>
                </c:pt>
                <c:pt idx="10">
                  <c:v>6.833728260247203E-2</c:v>
                </c:pt>
                <c:pt idx="11">
                  <c:v>7.230351449388446E-2</c:v>
                </c:pt>
                <c:pt idx="12">
                  <c:v>7.5491218318397807E-2</c:v>
                </c:pt>
                <c:pt idx="13">
                  <c:v>7.7900985065940856E-2</c:v>
                </c:pt>
                <c:pt idx="14">
                  <c:v>7.9564918718693339E-2</c:v>
                </c:pt>
                <c:pt idx="15">
                  <c:v>8.053930284799557E-2</c:v>
                </c:pt>
                <c:pt idx="16">
                  <c:v>8.0897333878554037E-2</c:v>
                </c:pt>
                <c:pt idx="17">
                  <c:v>8.0722480691623563E-2</c:v>
                </c:pt>
                <c:pt idx="18">
                  <c:v>8.010279769372014E-2</c:v>
                </c:pt>
                <c:pt idx="19">
                  <c:v>7.9126336554498217E-2</c:v>
                </c:pt>
                <c:pt idx="20">
                  <c:v>7.7877670465356638E-2</c:v>
                </c:pt>
                <c:pt idx="21">
                  <c:v>7.6435457210104724E-2</c:v>
                </c:pt>
                <c:pt idx="22">
                  <c:v>7.4870914859813328E-2</c:v>
                </c:pt>
                <c:pt idx="23">
                  <c:v>7.3247058142036026E-2</c:v>
                </c:pt>
                <c:pt idx="24">
                  <c:v>7.1618537258313325E-2</c:v>
                </c:pt>
                <c:pt idx="25">
                  <c:v>7.0031928132117782E-2</c:v>
                </c:pt>
                <c:pt idx="26">
                  <c:v>6.8526338874323273E-2</c:v>
                </c:pt>
                <c:pt idx="27">
                  <c:v>6.713421775177747E-2</c:v>
                </c:pt>
                <c:pt idx="28">
                  <c:v>6.5882270125069989E-2</c:v>
                </c:pt>
                <c:pt idx="29">
                  <c:v>6.4792413488269751E-2</c:v>
                </c:pt>
                <c:pt idx="30">
                  <c:v>6.3882719431650262E-2</c:v>
                </c:pt>
                <c:pt idx="31">
                  <c:v>6.3168308218094882E-2</c:v>
                </c:pt>
                <c:pt idx="32">
                  <c:v>6.2662175373139534E-2</c:v>
                </c:pt>
                <c:pt idx="33">
                  <c:v>6.2375940260720616E-2</c:v>
                </c:pt>
                <c:pt idx="34">
                  <c:v>6.2320514313883378E-2</c:v>
                </c:pt>
                <c:pt idx="35">
                  <c:v>6.2506691805167672E-2</c:v>
                </c:pt>
                <c:pt idx="36">
                  <c:v>6.2945669215927771E-2</c:v>
                </c:pt>
                <c:pt idx="37">
                  <c:v>6.3649500827325498E-2</c:v>
                </c:pt>
                <c:pt idx="38">
                  <c:v>6.4631498491680955E-2</c:v>
                </c:pt>
                <c:pt idx="39">
                  <c:v>6.5906582971113625E-2</c:v>
                </c:pt>
                <c:pt idx="40">
                  <c:v>6.7491593003357622E-2</c:v>
                </c:pt>
                <c:pt idx="41">
                  <c:v>6.9405556562293746E-2</c:v>
                </c:pt>
                <c:pt idx="42">
                  <c:v>7.1669926761168207E-2</c:v>
                </c:pt>
                <c:pt idx="43">
                  <c:v>7.4308782599384504E-2</c:v>
                </c:pt>
                <c:pt idx="44">
                  <c:v>7.734899235449065E-2</c:v>
                </c:pt>
                <c:pt idx="45">
                  <c:v>8.0820334935864574E-2</c:v>
                </c:pt>
                <c:pt idx="46">
                  <c:v>8.4755572016729064E-2</c:v>
                </c:pt>
                <c:pt idx="47">
                  <c:v>8.9190461336270135E-2</c:v>
                </c:pt>
                <c:pt idx="48">
                  <c:v>9.4163699334133683E-2</c:v>
                </c:pt>
                <c:pt idx="49">
                  <c:v>9.97167794064341E-2</c:v>
                </c:pt>
                <c:pt idx="50">
                  <c:v>0.10589375076332139</c:v>
                </c:pt>
                <c:pt idx="51">
                  <c:v>0.11274086237787725</c:v>
                </c:pt>
                <c:pt idx="52">
                  <c:v>0.12030607713916153</c:v>
                </c:pt>
                <c:pt idx="53">
                  <c:v>0.1286384433736075</c:v>
                </c:pt>
                <c:pt idx="54">
                  <c:v>0.13778731468246333</c:v>
                </c:pt>
                <c:pt idx="55">
                  <c:v>0.14780141480344375</c:v>
                </c:pt>
                <c:pt idx="56">
                  <c:v>0.15872775206665019</c:v>
                </c:pt>
                <c:pt idx="57">
                  <c:v>0.17061039791088187</c:v>
                </c:pt>
                <c:pt idx="58">
                  <c:v>0.18348915552349476</c:v>
                </c:pt>
                <c:pt idx="59">
                  <c:v>0.1973981573064523</c:v>
                </c:pt>
                <c:pt idx="60">
                  <c:v>0.21236444253889858</c:v>
                </c:pt>
                <c:pt idx="61">
                  <c:v>0.2284065779533454</c:v>
                </c:pt>
                <c:pt idx="62">
                  <c:v>0.24553339237532792</c:v>
                </c:pt>
                <c:pt idx="63">
                  <c:v>0.26374290042450915</c:v>
                </c:pt>
                <c:pt idx="64">
                  <c:v>0.28302148802932992</c:v>
                </c:pt>
                <c:pt idx="65">
                  <c:v>0.30334342310223678</c:v>
                </c:pt>
                <c:pt idx="66">
                  <c:v>0.32467073781530309</c:v>
                </c:pt>
                <c:pt idx="67">
                  <c:v>0.3469535051066831</c:v>
                </c:pt>
                <c:pt idx="68">
                  <c:v>0.37013050296438504</c:v>
                </c:pt>
                <c:pt idx="69">
                  <c:v>0.39413022825820965</c:v>
                </c:pt>
                <c:pt idx="70">
                  <c:v>0.41887219069563969</c:v>
                </c:pt>
                <c:pt idx="71">
                  <c:v>0.44426839041722349</c:v>
                </c:pt>
                <c:pt idx="72">
                  <c:v>0.47022486317437151</c:v>
                </c:pt>
                <c:pt idx="73">
                  <c:v>0.4966431676358628</c:v>
                </c:pt>
                <c:pt idx="74">
                  <c:v>0.52342169183328269</c:v>
                </c:pt>
                <c:pt idx="75">
                  <c:v>0.55045667060870795</c:v>
                </c:pt>
                <c:pt idx="76">
                  <c:v>0.57764283258101023</c:v>
                </c:pt>
                <c:pt idx="77">
                  <c:v>0.6048736321048378</c:v>
                </c:pt>
                <c:pt idx="78">
                  <c:v>0.63204106680623773</c:v>
                </c:pt>
                <c:pt idx="79">
                  <c:v>0.65903513196045915</c:v>
                </c:pt>
                <c:pt idx="80">
                  <c:v>0.68574301627385392</c:v>
                </c:pt>
                <c:pt idx="81">
                  <c:v>0.71204819607735381</c:v>
                </c:pt>
                <c:pt idx="82">
                  <c:v>0.73782963222712938</c:v>
                </c:pt>
                <c:pt idx="83">
                  <c:v>0.7629613105950932</c:v>
                </c:pt>
                <c:pt idx="84">
                  <c:v>0.78731238588990204</c:v>
                </c:pt>
                <c:pt idx="85">
                  <c:v>0.81074818135487459</c:v>
                </c:pt>
                <c:pt idx="86">
                  <c:v>0.83313225501138477</c:v>
                </c:pt>
                <c:pt idx="87">
                  <c:v>0.85432965958470164</c:v>
                </c:pt>
                <c:pt idx="88">
                  <c:v>0.87421139572122042</c:v>
                </c:pt>
                <c:pt idx="89">
                  <c:v>0.89265989228633946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457344"/>
        <c:axId val="338457904"/>
      </c:lineChart>
      <c:catAx>
        <c:axId val="33845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57904"/>
        <c:crosses val="autoZero"/>
        <c:auto val="1"/>
        <c:lblAlgn val="ctr"/>
        <c:lblOffset val="100"/>
        <c:noMultiLvlLbl val="0"/>
      </c:catAx>
      <c:valAx>
        <c:axId val="338457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4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Barely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Resolution'!$AR$9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Resolution'!$AR$10:$AR$99</c:f>
              <c:numCache>
                <c:formatCode>0.00%</c:formatCode>
                <c:ptCount val="90"/>
                <c:pt idx="0">
                  <c:v>0.2878787878787879</c:v>
                </c:pt>
                <c:pt idx="1">
                  <c:v>0.22807017543859648</c:v>
                </c:pt>
                <c:pt idx="2">
                  <c:v>0.27868852459016391</c:v>
                </c:pt>
                <c:pt idx="3">
                  <c:v>0.40579710144927539</c:v>
                </c:pt>
                <c:pt idx="4">
                  <c:v>0.22580645161290322</c:v>
                </c:pt>
                <c:pt idx="5">
                  <c:v>0.31666666666666665</c:v>
                </c:pt>
                <c:pt idx="6">
                  <c:v>0.32876712328767121</c:v>
                </c:pt>
                <c:pt idx="7">
                  <c:v>0.2857142857142857</c:v>
                </c:pt>
                <c:pt idx="8">
                  <c:v>0.54838709677419351</c:v>
                </c:pt>
                <c:pt idx="9">
                  <c:v>0.44444444444444442</c:v>
                </c:pt>
                <c:pt idx="10">
                  <c:v>0.52500000000000002</c:v>
                </c:pt>
                <c:pt idx="11">
                  <c:v>0.58695652173913049</c:v>
                </c:pt>
                <c:pt idx="12">
                  <c:v>0.3235294117647059</c:v>
                </c:pt>
                <c:pt idx="13">
                  <c:v>0.2</c:v>
                </c:pt>
                <c:pt idx="14">
                  <c:v>0.35714285714285715</c:v>
                </c:pt>
                <c:pt idx="15">
                  <c:v>0.3</c:v>
                </c:pt>
                <c:pt idx="16">
                  <c:v>0.33333333333333331</c:v>
                </c:pt>
                <c:pt idx="17">
                  <c:v>0.25454545454545452</c:v>
                </c:pt>
                <c:pt idx="18">
                  <c:v>0.22388059701492538</c:v>
                </c:pt>
                <c:pt idx="19">
                  <c:v>0.10606060606060606</c:v>
                </c:pt>
                <c:pt idx="20">
                  <c:v>0.27868852459016391</c:v>
                </c:pt>
                <c:pt idx="21">
                  <c:v>7.2463768115942032E-2</c:v>
                </c:pt>
                <c:pt idx="22">
                  <c:v>0.16417910447761194</c:v>
                </c:pt>
                <c:pt idx="23">
                  <c:v>0.1875</c:v>
                </c:pt>
                <c:pt idx="24">
                  <c:v>0.265625</c:v>
                </c:pt>
                <c:pt idx="25">
                  <c:v>0.2</c:v>
                </c:pt>
                <c:pt idx="26">
                  <c:v>0.21739130434782608</c:v>
                </c:pt>
                <c:pt idx="27">
                  <c:v>0.15492957746478872</c:v>
                </c:pt>
                <c:pt idx="28">
                  <c:v>0.13513513513513514</c:v>
                </c:pt>
                <c:pt idx="29">
                  <c:v>0.25</c:v>
                </c:pt>
                <c:pt idx="30">
                  <c:v>0.14035087719298245</c:v>
                </c:pt>
                <c:pt idx="31">
                  <c:v>0.11764705882352941</c:v>
                </c:pt>
                <c:pt idx="32">
                  <c:v>0.17241379310344829</c:v>
                </c:pt>
                <c:pt idx="33">
                  <c:v>0.13750000000000001</c:v>
                </c:pt>
                <c:pt idx="34">
                  <c:v>0.15853658536585366</c:v>
                </c:pt>
                <c:pt idx="35">
                  <c:v>0.12658227848101267</c:v>
                </c:pt>
                <c:pt idx="36">
                  <c:v>0.17721518987341772</c:v>
                </c:pt>
                <c:pt idx="37">
                  <c:v>0.13953488372093023</c:v>
                </c:pt>
                <c:pt idx="38">
                  <c:v>0.12162162162162163</c:v>
                </c:pt>
                <c:pt idx="39">
                  <c:v>7.8947368421052627E-2</c:v>
                </c:pt>
                <c:pt idx="40">
                  <c:v>0.13750000000000001</c:v>
                </c:pt>
                <c:pt idx="41">
                  <c:v>9.7560975609756101E-2</c:v>
                </c:pt>
                <c:pt idx="42">
                  <c:v>0.1</c:v>
                </c:pt>
                <c:pt idx="43">
                  <c:v>0.11764705882352941</c:v>
                </c:pt>
                <c:pt idx="44">
                  <c:v>8.7499999999999994E-2</c:v>
                </c:pt>
                <c:pt idx="45">
                  <c:v>8.0459770114942528E-2</c:v>
                </c:pt>
                <c:pt idx="46">
                  <c:v>0.1111111111111111</c:v>
                </c:pt>
                <c:pt idx="47">
                  <c:v>9.7560975609756101E-2</c:v>
                </c:pt>
                <c:pt idx="48">
                  <c:v>0.11688311688311688</c:v>
                </c:pt>
                <c:pt idx="49">
                  <c:v>0.13235294117647059</c:v>
                </c:pt>
                <c:pt idx="50">
                  <c:v>0.15714285714285714</c:v>
                </c:pt>
                <c:pt idx="51">
                  <c:v>0.1044776119402985</c:v>
                </c:pt>
                <c:pt idx="52">
                  <c:v>0.12121212121212122</c:v>
                </c:pt>
                <c:pt idx="53">
                  <c:v>0.15942028985507245</c:v>
                </c:pt>
                <c:pt idx="54">
                  <c:v>0.26153846153846155</c:v>
                </c:pt>
                <c:pt idx="55">
                  <c:v>0.2</c:v>
                </c:pt>
                <c:pt idx="56">
                  <c:v>0.24324324324324326</c:v>
                </c:pt>
                <c:pt idx="57">
                  <c:v>0.26470588235294118</c:v>
                </c:pt>
                <c:pt idx="58">
                  <c:v>0.35</c:v>
                </c:pt>
                <c:pt idx="59">
                  <c:v>0.359375</c:v>
                </c:pt>
                <c:pt idx="60">
                  <c:v>0.31395348837209303</c:v>
                </c:pt>
                <c:pt idx="61">
                  <c:v>0.33333333333333331</c:v>
                </c:pt>
                <c:pt idx="62">
                  <c:v>0.33870967741935482</c:v>
                </c:pt>
                <c:pt idx="63">
                  <c:v>0.30158730158730157</c:v>
                </c:pt>
                <c:pt idx="64">
                  <c:v>0.40677966101694918</c:v>
                </c:pt>
                <c:pt idx="65">
                  <c:v>0.53424657534246578</c:v>
                </c:pt>
                <c:pt idx="66">
                  <c:v>0.43396226415094341</c:v>
                </c:pt>
                <c:pt idx="67">
                  <c:v>0.30769230769230771</c:v>
                </c:pt>
                <c:pt idx="68">
                  <c:v>0.33333333333333331</c:v>
                </c:pt>
                <c:pt idx="69">
                  <c:v>0.44444444444444442</c:v>
                </c:pt>
                <c:pt idx="70">
                  <c:v>0.39130434782608697</c:v>
                </c:pt>
                <c:pt idx="71">
                  <c:v>0.34090909090909088</c:v>
                </c:pt>
                <c:pt idx="72">
                  <c:v>0.22222222222222221</c:v>
                </c:pt>
                <c:pt idx="73">
                  <c:v>0.35</c:v>
                </c:pt>
                <c:pt idx="74">
                  <c:v>0.34210526315789475</c:v>
                </c:pt>
                <c:pt idx="75">
                  <c:v>0.35</c:v>
                </c:pt>
                <c:pt idx="76">
                  <c:v>0.32558139534883723</c:v>
                </c:pt>
                <c:pt idx="77">
                  <c:v>0.35</c:v>
                </c:pt>
                <c:pt idx="78">
                  <c:v>0.3125</c:v>
                </c:pt>
                <c:pt idx="79">
                  <c:v>0.25</c:v>
                </c:pt>
                <c:pt idx="80">
                  <c:v>0.22222222222222221</c:v>
                </c:pt>
                <c:pt idx="81">
                  <c:v>0.24</c:v>
                </c:pt>
                <c:pt idx="82">
                  <c:v>0.15384615384615385</c:v>
                </c:pt>
                <c:pt idx="83">
                  <c:v>0.16666666666666666</c:v>
                </c:pt>
                <c:pt idx="84">
                  <c:v>6.6666666666666666E-2</c:v>
                </c:pt>
                <c:pt idx="85">
                  <c:v>0.22222222222222221</c:v>
                </c:pt>
                <c:pt idx="86">
                  <c:v>7.1428571428571425E-2</c:v>
                </c:pt>
                <c:pt idx="87">
                  <c:v>0.18181818181818182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Resolution'!$AS$9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Resolution'!$AS$10:$AS$99</c:f>
              <c:numCache>
                <c:formatCode>General</c:formatCode>
                <c:ptCount val="90"/>
                <c:pt idx="0">
                  <c:v>0.2295934900387499</c:v>
                </c:pt>
                <c:pt idx="1">
                  <c:v>0.22969043481688445</c:v>
                </c:pt>
                <c:pt idx="2">
                  <c:v>0.22978740832006375</c:v>
                </c:pt>
                <c:pt idx="3">
                  <c:v>0.22988441054648959</c:v>
                </c:pt>
                <c:pt idx="4">
                  <c:v>0.22998144149435376</c:v>
                </c:pt>
                <c:pt idx="5">
                  <c:v>0.23007850116183856</c:v>
                </c:pt>
                <c:pt idx="6">
                  <c:v>0.23017558954711659</c:v>
                </c:pt>
                <c:pt idx="7">
                  <c:v>0.23027270664835056</c:v>
                </c:pt>
                <c:pt idx="8">
                  <c:v>0.23036985246369376</c:v>
                </c:pt>
                <c:pt idx="9">
                  <c:v>0.23046702699128946</c:v>
                </c:pt>
                <c:pt idx="10">
                  <c:v>0.23056423022927133</c:v>
                </c:pt>
                <c:pt idx="11">
                  <c:v>0.2306614621757635</c:v>
                </c:pt>
                <c:pt idx="12">
                  <c:v>0.23075872282887999</c:v>
                </c:pt>
                <c:pt idx="13">
                  <c:v>0.23085601218672536</c:v>
                </c:pt>
                <c:pt idx="14">
                  <c:v>0.23095333024739434</c:v>
                </c:pt>
                <c:pt idx="15">
                  <c:v>0.23105067700897197</c:v>
                </c:pt>
                <c:pt idx="16">
                  <c:v>0.2311480524695334</c:v>
                </c:pt>
                <c:pt idx="17">
                  <c:v>0.23124545662714421</c:v>
                </c:pt>
                <c:pt idx="18">
                  <c:v>0.23134288947986012</c:v>
                </c:pt>
                <c:pt idx="19">
                  <c:v>0.23144035102572705</c:v>
                </c:pt>
                <c:pt idx="20">
                  <c:v>0.23153784126278124</c:v>
                </c:pt>
                <c:pt idx="21">
                  <c:v>0.23163536018904901</c:v>
                </c:pt>
                <c:pt idx="22">
                  <c:v>0.2317329078025471</c:v>
                </c:pt>
                <c:pt idx="23">
                  <c:v>0.23183048410128237</c:v>
                </c:pt>
                <c:pt idx="24">
                  <c:v>0.2319280890832518</c:v>
                </c:pt>
                <c:pt idx="25">
                  <c:v>0.2320257227464427</c:v>
                </c:pt>
                <c:pt idx="26">
                  <c:v>0.23212338508883254</c:v>
                </c:pt>
                <c:pt idx="27">
                  <c:v>0.23222107610838896</c:v>
                </c:pt>
                <c:pt idx="28">
                  <c:v>0.23231879580306988</c:v>
                </c:pt>
                <c:pt idx="29">
                  <c:v>0.2324165441708233</c:v>
                </c:pt>
                <c:pt idx="30">
                  <c:v>0.23251432120958748</c:v>
                </c:pt>
                <c:pt idx="31">
                  <c:v>0.23261212691729083</c:v>
                </c:pt>
                <c:pt idx="32">
                  <c:v>0.23270996129185187</c:v>
                </c:pt>
                <c:pt idx="33">
                  <c:v>0.23280782433117939</c:v>
                </c:pt>
                <c:pt idx="34">
                  <c:v>0.23290571603317234</c:v>
                </c:pt>
                <c:pt idx="35">
                  <c:v>0.23300363639571969</c:v>
                </c:pt>
                <c:pt idx="36">
                  <c:v>0.23310158541670076</c:v>
                </c:pt>
                <c:pt idx="37">
                  <c:v>0.23319956309398487</c:v>
                </c:pt>
                <c:pt idx="38">
                  <c:v>0.23329756942543156</c:v>
                </c:pt>
                <c:pt idx="39">
                  <c:v>0.23339560440889057</c:v>
                </c:pt>
                <c:pt idx="40">
                  <c:v>0.23349366804220148</c:v>
                </c:pt>
                <c:pt idx="41">
                  <c:v>0.23359176032319451</c:v>
                </c:pt>
                <c:pt idx="42">
                  <c:v>0.2336898812496894</c:v>
                </c:pt>
                <c:pt idx="43">
                  <c:v>0.23378803081949664</c:v>
                </c:pt>
                <c:pt idx="44">
                  <c:v>0.23388620903041626</c:v>
                </c:pt>
                <c:pt idx="45">
                  <c:v>0.2339844158802388</c:v>
                </c:pt>
                <c:pt idx="46">
                  <c:v>0.23408265136674472</c:v>
                </c:pt>
                <c:pt idx="47">
                  <c:v>0.2341809154877047</c:v>
                </c:pt>
                <c:pt idx="48">
                  <c:v>0.23427920824087936</c:v>
                </c:pt>
                <c:pt idx="49">
                  <c:v>0.23437752962401961</c:v>
                </c:pt>
                <c:pt idx="50">
                  <c:v>0.23447587963486624</c:v>
                </c:pt>
                <c:pt idx="51">
                  <c:v>0.2345742582711503</c:v>
                </c:pt>
                <c:pt idx="52">
                  <c:v>0.23467266553059291</c:v>
                </c:pt>
                <c:pt idx="53">
                  <c:v>0.23477110141090504</c:v>
                </c:pt>
                <c:pt idx="54">
                  <c:v>0.23486956590978811</c:v>
                </c:pt>
                <c:pt idx="55">
                  <c:v>0.23496805902493323</c:v>
                </c:pt>
                <c:pt idx="56">
                  <c:v>0.23506658075402179</c:v>
                </c:pt>
                <c:pt idx="57">
                  <c:v>0.2351651310947252</c:v>
                </c:pt>
                <c:pt idx="58">
                  <c:v>0.23526371004470487</c:v>
                </c:pt>
                <c:pt idx="59">
                  <c:v>0.23536231760161233</c:v>
                </c:pt>
                <c:pt idx="60">
                  <c:v>0.23546095376308915</c:v>
                </c:pt>
                <c:pt idx="61">
                  <c:v>0.2355596185267668</c:v>
                </c:pt>
                <c:pt idx="62">
                  <c:v>0.23565831189026698</c:v>
                </c:pt>
                <c:pt idx="63">
                  <c:v>0.23575703385120134</c:v>
                </c:pt>
                <c:pt idx="64">
                  <c:v>0.23585578440717148</c:v>
                </c:pt>
                <c:pt idx="65">
                  <c:v>0.23595456355576916</c:v>
                </c:pt>
                <c:pt idx="66">
                  <c:v>0.23605337129457604</c:v>
                </c:pt>
                <c:pt idx="67">
                  <c:v>0.23615220762116382</c:v>
                </c:pt>
                <c:pt idx="68">
                  <c:v>0.2362510725330943</c:v>
                </c:pt>
                <c:pt idx="69">
                  <c:v>0.23634996602791908</c:v>
                </c:pt>
                <c:pt idx="70">
                  <c:v>0.23644888810318002</c:v>
                </c:pt>
                <c:pt idx="71">
                  <c:v>0.23654783875640872</c:v>
                </c:pt>
                <c:pt idx="72">
                  <c:v>0.23664681798512699</c:v>
                </c:pt>
                <c:pt idx="73">
                  <c:v>0.23674582578684647</c:v>
                </c:pt>
                <c:pt idx="74">
                  <c:v>0.23684486215906875</c:v>
                </c:pt>
                <c:pt idx="75">
                  <c:v>0.23694392709928569</c:v>
                </c:pt>
                <c:pt idx="76">
                  <c:v>0.23704302060497873</c:v>
                </c:pt>
                <c:pt idx="77">
                  <c:v>0.23714214267361944</c:v>
                </c:pt>
                <c:pt idx="78">
                  <c:v>0.23724129330266946</c:v>
                </c:pt>
                <c:pt idx="79">
                  <c:v>0.23734047248958029</c:v>
                </c:pt>
                <c:pt idx="80">
                  <c:v>0.23743968023179332</c:v>
                </c:pt>
                <c:pt idx="81">
                  <c:v>0.23753891652674</c:v>
                </c:pt>
                <c:pt idx="82">
                  <c:v>0.2376381813718417</c:v>
                </c:pt>
                <c:pt idx="83">
                  <c:v>0.23773747476450965</c:v>
                </c:pt>
                <c:pt idx="84">
                  <c:v>0.23783679670214514</c:v>
                </c:pt>
                <c:pt idx="85">
                  <c:v>0.23793614718213926</c:v>
                </c:pt>
                <c:pt idx="86">
                  <c:v>0.23803552620187318</c:v>
                </c:pt>
                <c:pt idx="87">
                  <c:v>0.2381349337587178</c:v>
                </c:pt>
                <c:pt idx="88">
                  <c:v>0.23823436985003418</c:v>
                </c:pt>
                <c:pt idx="89">
                  <c:v>0.23833383447317305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Resolution'!$AT$9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Resolution'!$AT$10:$AT$99</c:f>
              <c:numCache>
                <c:formatCode>General</c:formatCode>
                <c:ptCount val="90"/>
                <c:pt idx="0">
                  <c:v>0.37403345076088607</c:v>
                </c:pt>
                <c:pt idx="1">
                  <c:v>0.36230049798564901</c:v>
                </c:pt>
                <c:pt idx="2">
                  <c:v>0.3510216852320367</c:v>
                </c:pt>
                <c:pt idx="3">
                  <c:v>0.34019485504286967</c:v>
                </c:pt>
                <c:pt idx="4">
                  <c:v>0.32981601731780508</c:v>
                </c:pt>
                <c:pt idx="5">
                  <c:v>0.31987959267413624</c:v>
                </c:pt>
                <c:pt idx="6">
                  <c:v>0.31037864467460619</c:v>
                </c:pt>
                <c:pt idx="7">
                  <c:v>0.30130509865635657</c:v>
                </c:pt>
                <c:pt idx="8">
                  <c:v>0.29264994559214863</c:v>
                </c:pt>
                <c:pt idx="9">
                  <c:v>0.28440343002197394</c:v>
                </c:pt>
                <c:pt idx="10">
                  <c:v>0.27655522160838819</c:v>
                </c:pt>
                <c:pt idx="11">
                  <c:v>0.26909457029477002</c:v>
                </c:pt>
                <c:pt idx="12">
                  <c:v>0.26201044538771168</c:v>
                </c:pt>
                <c:pt idx="13">
                  <c:v>0.25529165915030583</c:v>
                </c:pt>
                <c:pt idx="14">
                  <c:v>0.24892697569079925</c:v>
                </c:pt>
                <c:pt idx="15">
                  <c:v>0.24290520606998267</c:v>
                </c:pt>
                <c:pt idx="16">
                  <c:v>0.2372152906397566</c:v>
                </c:pt>
                <c:pt idx="17">
                  <c:v>0.23184636967314434</c:v>
                </c:pt>
                <c:pt idx="18">
                  <c:v>0.22678784336050817</c:v>
                </c:pt>
                <c:pt idx="19">
                  <c:v>0.22202942223496597</c:v>
                </c:pt>
                <c:pt idx="20">
                  <c:v>0.21756116905823056</c:v>
                </c:pt>
                <c:pt idx="21">
                  <c:v>0.21337353315162447</c:v>
                </c:pt>
                <c:pt idx="22">
                  <c:v>0.20945737810036208</c:v>
                </c:pt>
                <c:pt idx="23">
                  <c:v>0.20580400369601726</c:v>
                </c:pt>
                <c:pt idx="24">
                  <c:v>0.20240516291539459</c:v>
                </c:pt>
                <c:pt idx="25">
                  <c:v>0.19925307466614225</c:v>
                </c:pt>
                <c:pt idx="26">
                  <c:v>0.19634043296217873</c:v>
                </c:pt>
                <c:pt idx="27">
                  <c:v>0.19366041312669974</c:v>
                </c:pt>
                <c:pt idx="28">
                  <c:v>0.19120667555812879</c:v>
                </c:pt>
                <c:pt idx="29">
                  <c:v>0.18897336753550559</c:v>
                </c:pt>
                <c:pt idx="30">
                  <c:v>0.18695512348485432</c:v>
                </c:pt>
                <c:pt idx="31">
                  <c:v>0.18514706407719317</c:v>
                </c:pt>
                <c:pt idx="32">
                  <c:v>0.18354479448206659</c:v>
                </c:pt>
                <c:pt idx="33">
                  <c:v>0.18214440205767646</c:v>
                </c:pt>
                <c:pt idx="34">
                  <c:v>0.18094245371966325</c:v>
                </c:pt>
                <c:pt idx="35">
                  <c:v>0.17993599319507136</c:v>
                </c:pt>
                <c:pt idx="36">
                  <c:v>0.1791225383357081</c:v>
                </c:pt>
                <c:pt idx="37">
                  <c:v>0.1785000786356257</c:v>
                </c:pt>
                <c:pt idx="38">
                  <c:v>0.17806707307044323</c:v>
                </c:pt>
                <c:pt idx="39">
                  <c:v>0.17782244835130856</c:v>
                </c:pt>
                <c:pt idx="40">
                  <c:v>0.17776559766307801</c:v>
                </c:pt>
                <c:pt idx="41">
                  <c:v>0.17789637993437679</c:v>
                </c:pt>
                <c:pt idx="42">
                  <c:v>0.17821511966619882</c:v>
                </c:pt>
                <c:pt idx="43">
                  <c:v>0.1787226073252112</c:v>
                </c:pt>
                <c:pt idx="44">
                  <c:v>0.17942010028756158</c:v>
                </c:pt>
                <c:pt idx="45">
                  <c:v>0.18030932429833918</c:v>
                </c:pt>
                <c:pt idx="46">
                  <c:v>0.18139247539052233</c:v>
                </c:pt>
                <c:pt idx="47">
                  <c:v>0.18267222218486512</c:v>
                </c:pt>
                <c:pt idx="48">
                  <c:v>0.18415170846833034</c:v>
                </c:pt>
                <c:pt idx="49">
                  <c:v>0.18583455592298259</c:v>
                </c:pt>
                <c:pt idx="50">
                  <c:v>0.18772486684931322</c:v>
                </c:pt>
                <c:pt idx="51">
                  <c:v>0.18982722669741309</c:v>
                </c:pt>
                <c:pt idx="52">
                  <c:v>0.19214670618586646</c:v>
                </c:pt>
                <c:pt idx="53">
                  <c:v>0.19468886275137534</c:v>
                </c:pt>
                <c:pt idx="54">
                  <c:v>0.19745974103163949</c:v>
                </c:pt>
                <c:pt idx="55">
                  <c:v>0.20046587203966518</c:v>
                </c:pt>
                <c:pt idx="56">
                  <c:v>0.20371427063928621</c:v>
                </c:pt>
                <c:pt idx="57">
                  <c:v>0.20721243087919075</c:v>
                </c:pt>
                <c:pt idx="58">
                  <c:v>0.21096831868621715</c:v>
                </c:pt>
                <c:pt idx="59">
                  <c:v>0.21499036135836516</c:v>
                </c:pt>
                <c:pt idx="60">
                  <c:v>0.21928743323433172</c:v>
                </c:pt>
                <c:pt idx="61">
                  <c:v>0.22386883685016684</c:v>
                </c:pt>
                <c:pt idx="62">
                  <c:v>0.22874427882595658</c:v>
                </c:pt>
                <c:pt idx="63">
                  <c:v>0.23392383965777785</c:v>
                </c:pt>
                <c:pt idx="64">
                  <c:v>0.23941793652455104</c:v>
                </c:pt>
                <c:pt idx="65">
                  <c:v>0.24523727815840898</c:v>
                </c:pt>
                <c:pt idx="66">
                  <c:v>0.25139281077407705</c:v>
                </c:pt>
                <c:pt idx="67">
                  <c:v>0.25789565401149206</c:v>
                </c:pt>
                <c:pt idx="68">
                  <c:v>0.26475702582131744</c:v>
                </c:pt>
                <c:pt idx="69">
                  <c:v>0.27198815522079584</c:v>
                </c:pt>
                <c:pt idx="70">
                  <c:v>0.27960018187411051</c:v>
                </c:pt>
                <c:pt idx="71">
                  <c:v>0.28760404151451813</c:v>
                </c:pt>
                <c:pt idx="72">
                  <c:v>0.29601033633316159</c:v>
                </c:pt>
                <c:pt idx="73">
                  <c:v>0.30482918962045674</c:v>
                </c:pt>
                <c:pt idx="74">
                  <c:v>0.31407008416931087</c:v>
                </c:pt>
                <c:pt idx="75">
                  <c:v>0.32374168424412797</c:v>
                </c:pt>
                <c:pt idx="76">
                  <c:v>0.33385164129380324</c:v>
                </c:pt>
                <c:pt idx="77">
                  <c:v>0.34440638404746515</c:v>
                </c:pt>
                <c:pt idx="78">
                  <c:v>0.35541089418300392</c:v>
                </c:pt>
                <c:pt idx="79">
                  <c:v>0.36686846940135714</c:v>
                </c:pt>
                <c:pt idx="80">
                  <c:v>0.3787804764703776</c:v>
                </c:pt>
                <c:pt idx="81">
                  <c:v>0.39114609761116453</c:v>
                </c:pt>
                <c:pt idx="82">
                  <c:v>0.40396207447001775</c:v>
                </c:pt>
                <c:pt idx="83">
                  <c:v>0.41722245482528414</c:v>
                </c:pt>
                <c:pt idx="84">
                  <c:v>0.43091834808567686</c:v>
                </c:pt>
                <c:pt idx="85">
                  <c:v>0.44503769650089769</c:v>
                </c:pt>
                <c:pt idx="86">
                  <c:v>0.45956506977318728</c:v>
                </c:pt>
                <c:pt idx="87">
                  <c:v>0.47448149136838108</c:v>
                </c:pt>
                <c:pt idx="88">
                  <c:v>0.48976430521042741</c:v>
                </c:pt>
                <c:pt idx="89">
                  <c:v>0.5053870915355273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Resolution'!$AU$9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Resolution'!$AU$10:$AU$99</c:f>
              <c:numCache>
                <c:formatCode>0.00E+00</c:formatCode>
                <c:ptCount val="90"/>
                <c:pt idx="0">
                  <c:v>0.47228914929558868</c:v>
                </c:pt>
                <c:pt idx="1">
                  <c:v>0.44379830452036967</c:v>
                </c:pt>
                <c:pt idx="2">
                  <c:v>0.41695178326472043</c:v>
                </c:pt>
                <c:pt idx="3">
                  <c:v>0.39181922318106149</c:v>
                </c:pt>
                <c:pt idx="4">
                  <c:v>0.36842566001628546</c:v>
                </c:pt>
                <c:pt idx="5">
                  <c:v>0.34675956921097489</c:v>
                </c:pt>
                <c:pt idx="6">
                  <c:v>0.32678081598905478</c:v>
                </c:pt>
                <c:pt idx="7">
                  <c:v>0.3084280081931608</c:v>
                </c:pt>
                <c:pt idx="8">
                  <c:v>0.29162495540936523</c:v>
                </c:pt>
                <c:pt idx="9">
                  <c:v>0.27628610510158341</c:v>
                </c:pt>
                <c:pt idx="10">
                  <c:v>0.26232094697120023</c:v>
                </c:pt>
                <c:pt idx="11">
                  <c:v>0.24963745457539238</c:v>
                </c:pt>
                <c:pt idx="12">
                  <c:v>0.23814467650881585</c:v>
                </c:pt>
                <c:pt idx="13">
                  <c:v>0.22775460732365954</c:v>
                </c:pt>
                <c:pt idx="14">
                  <c:v>0.21838346918700144</c:v>
                </c:pt>
                <c:pt idx="15">
                  <c:v>0.2099525258063471</c:v>
                </c:pt>
                <c:pt idx="16">
                  <c:v>0.20238853538184803</c:v>
                </c:pt>
                <c:pt idx="17">
                  <c:v>0.19562393266621717</c:v>
                </c:pt>
                <c:pt idx="18">
                  <c:v>0.18959681375975049</c:v>
                </c:pt>
                <c:pt idx="19">
                  <c:v>0.1842507822332877</c:v>
                </c:pt>
                <c:pt idx="20">
                  <c:v>0.17953470211251216</c:v>
                </c:pt>
                <c:pt idx="21">
                  <c:v>0.17540239232150956</c:v>
                </c:pt>
                <c:pt idx="22">
                  <c:v>0.17181228828231423</c:v>
                </c:pt>
                <c:pt idx="23">
                  <c:v>0.16872708928741417</c:v>
                </c:pt>
                <c:pt idx="24">
                  <c:v>0.16611340474193959</c:v>
                </c:pt>
                <c:pt idx="25">
                  <c:v>0.16394140814490349</c:v>
                </c:pt>
                <c:pt idx="26">
                  <c:v>0.16218450449738042</c:v>
                </c:pt>
                <c:pt idx="27">
                  <c:v>0.16081901447366445</c:v>
                </c:pt>
                <c:pt idx="28">
                  <c:v>0.15982387698721384</c:v>
                </c:pt>
                <c:pt idx="29">
                  <c:v>0.15918037057754836</c:v>
                </c:pt>
                <c:pt idx="30">
                  <c:v>0.15887185321794864</c:v>
                </c:pt>
                <c:pt idx="31">
                  <c:v>0.1588835196029583</c:v>
                </c:pt>
                <c:pt idx="32">
                  <c:v>0.15920217464662617</c:v>
                </c:pt>
                <c:pt idx="33">
                  <c:v>0.15981602175152579</c:v>
                </c:pt>
                <c:pt idx="34">
                  <c:v>0.16071446435280143</c:v>
                </c:pt>
                <c:pt idx="35">
                  <c:v>0.16188791926934279</c:v>
                </c:pt>
                <c:pt idx="36">
                  <c:v>0.16332764048227968</c:v>
                </c:pt>
                <c:pt idx="37">
                  <c:v>0.16502555209205183</c:v>
                </c:pt>
                <c:pt idx="38">
                  <c:v>0.16697408936652386</c:v>
                </c:pt>
                <c:pt idx="39">
                  <c:v>0.16916604697444551</c:v>
                </c:pt>
                <c:pt idx="40">
                  <c:v>0.17159443369364247</c:v>
                </c:pt>
                <c:pt idx="41">
                  <c:v>0.17425233308581464</c:v>
                </c:pt>
                <c:pt idx="42">
                  <c:v>0.17713276983471252</c:v>
                </c:pt>
                <c:pt idx="43">
                  <c:v>0.18022858164720287</c:v>
                </c:pt>
                <c:pt idx="44">
                  <c:v>0.18353229681293476</c:v>
                </c:pt>
                <c:pt idx="45">
                  <c:v>0.18703601770349454</c:v>
                </c:pt>
                <c:pt idx="46">
                  <c:v>0.19073131066151641</c:v>
                </c:pt>
                <c:pt idx="47">
                  <c:v>0.19460910287947902</c:v>
                </c:pt>
                <c:pt idx="48">
                  <c:v>0.19865958699208885</c:v>
                </c:pt>
                <c:pt idx="49">
                  <c:v>0.20287213420060651</c:v>
                </c:pt>
                <c:pt idx="50">
                  <c:v>0.20723521680792287</c:v>
                </c:pt>
                <c:pt idx="51">
                  <c:v>0.2117363410659438</c:v>
                </c:pt>
                <c:pt idx="52">
                  <c:v>0.21636199121918509</c:v>
                </c:pt>
                <c:pt idx="53">
                  <c:v>0.22109758556884893</c:v>
                </c:pt>
                <c:pt idx="54">
                  <c:v>0.22592744528007608</c:v>
                </c:pt>
                <c:pt idx="55">
                  <c:v>0.23083477651326542</c:v>
                </c:pt>
                <c:pt idx="56">
                  <c:v>0.235801666282003</c:v>
                </c:pt>
                <c:pt idx="57">
                  <c:v>0.24080909223091865</c:v>
                </c:pt>
                <c:pt idx="58">
                  <c:v>0.24583694629425895</c:v>
                </c:pt>
                <c:pt idx="59">
                  <c:v>0.2508640719495272</c:v>
                </c:pt>
                <c:pt idx="60">
                  <c:v>0.25586831453101455</c:v>
                </c:pt>
                <c:pt idx="61">
                  <c:v>0.26082658382730306</c:v>
                </c:pt>
                <c:pt idx="62">
                  <c:v>0.26571492796722751</c:v>
                </c:pt>
                <c:pt idx="63">
                  <c:v>0.27050861741267151</c:v>
                </c:pt>
                <c:pt idx="64">
                  <c:v>0.2751822377355298</c:v>
                </c:pt>
                <c:pt idx="65">
                  <c:v>0.2797097897704996</c:v>
                </c:pt>
                <c:pt idx="66">
                  <c:v>0.28406479571353377</c:v>
                </c:pt>
                <c:pt idx="67">
                  <c:v>0.28822040978388647</c:v>
                </c:pt>
                <c:pt idx="68">
                  <c:v>0.29214953218921458</c:v>
                </c:pt>
                <c:pt idx="69">
                  <c:v>0.29582492532871868</c:v>
                </c:pt>
                <c:pt idx="70">
                  <c:v>0.29921933143651802</c:v>
                </c:pt>
                <c:pt idx="71">
                  <c:v>0.30230559120104966</c:v>
                </c:pt>
                <c:pt idx="72">
                  <c:v>0.30505676328829368</c:v>
                </c:pt>
                <c:pt idx="73">
                  <c:v>0.30744624513642654</c:v>
                </c:pt>
                <c:pt idx="74">
                  <c:v>0.30944789586399868</c:v>
                </c:pt>
                <c:pt idx="75">
                  <c:v>0.31103616262761785</c:v>
                </c:pt>
                <c:pt idx="76">
                  <c:v>0.31218621226062437</c:v>
                </c:pt>
                <c:pt idx="77">
                  <c:v>0.31287407050112581</c:v>
                </c:pt>
                <c:pt idx="78">
                  <c:v>0.31307677155312497</c:v>
                </c:pt>
                <c:pt idx="79">
                  <c:v>0.31277252109182185</c:v>
                </c:pt>
                <c:pt idx="80">
                  <c:v>0.31194087609346782</c:v>
                </c:pt>
                <c:pt idx="81">
                  <c:v>0.31056294500648296</c:v>
                </c:pt>
                <c:pt idx="82">
                  <c:v>0.30862161174420694</c:v>
                </c:pt>
                <c:pt idx="83">
                  <c:v>0.30610178672544214</c:v>
                </c:pt>
                <c:pt idx="84">
                  <c:v>0.30299068766679116</c:v>
                </c:pt>
                <c:pt idx="85">
                  <c:v>0.29927815198688457</c:v>
                </c:pt>
                <c:pt idx="86">
                  <c:v>0.29495698146196103</c:v>
                </c:pt>
                <c:pt idx="87">
                  <c:v>0.29002331812311566</c:v>
                </c:pt>
                <c:pt idx="88">
                  <c:v>0.28447704826566345</c:v>
                </c:pt>
                <c:pt idx="89">
                  <c:v>0.27832222882697416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Resolution'!$AV$9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Resolution'!$AV$10:$AV$99</c:f>
              <c:numCache>
                <c:formatCode>0.00E+00</c:formatCode>
                <c:ptCount val="90"/>
                <c:pt idx="0">
                  <c:v>0.2585467179963461</c:v>
                </c:pt>
                <c:pt idx="1">
                  <c:v>0.28456590613632593</c:v>
                </c:pt>
                <c:pt idx="2">
                  <c:v>0.30736083765259281</c:v>
                </c:pt>
                <c:pt idx="3">
                  <c:v>0.3265702935833435</c:v>
                </c:pt>
                <c:pt idx="4">
                  <c:v>0.34203574657457431</c:v>
                </c:pt>
                <c:pt idx="5">
                  <c:v>0.35375525278034331</c:v>
                </c:pt>
                <c:pt idx="6">
                  <c:v>0.361840129410677</c:v>
                </c:pt>
                <c:pt idx="7">
                  <c:v>0.36647944750498801</c:v>
                </c:pt>
                <c:pt idx="8">
                  <c:v>0.36791355713331664</c:v>
                </c:pt>
                <c:pt idx="9">
                  <c:v>0.36641569533968338</c:v>
                </c:pt>
                <c:pt idx="10">
                  <c:v>0.3622798087120202</c:v>
                </c:pt>
                <c:pt idx="11">
                  <c:v>0.35581257474209788</c:v>
                </c:pt>
                <c:pt idx="12">
                  <c:v>0.34732785889642287</c:v>
                </c:pt>
                <c:pt idx="13">
                  <c:v>0.33714226430201005</c:v>
                </c:pt>
                <c:pt idx="14">
                  <c:v>0.32557088870354278</c:v>
                </c:pt>
                <c:pt idx="15">
                  <c:v>0.31292283091577755</c:v>
                </c:pt>
                <c:pt idx="16">
                  <c:v>0.29949634912397144</c:v>
                </c:pt>
                <c:pt idx="17">
                  <c:v>0.285573843550261</c:v>
                </c:pt>
                <c:pt idx="18">
                  <c:v>0.27141700361336402</c:v>
                </c:pt>
                <c:pt idx="19">
                  <c:v>0.25726252301581487</c:v>
                </c:pt>
                <c:pt idx="20">
                  <c:v>0.24331875599806313</c:v>
                </c:pt>
                <c:pt idx="21">
                  <c:v>0.22976358698459351</c:v>
                </c:pt>
                <c:pt idx="22">
                  <c:v>0.21674364460787024</c:v>
                </c:pt>
                <c:pt idx="23">
                  <c:v>0.20437484189188915</c:v>
                </c:pt>
                <c:pt idx="24">
                  <c:v>0.19274409470965001</c:v>
                </c:pt>
                <c:pt idx="25">
                  <c:v>0.18191197866175488</c:v>
                </c:pt>
                <c:pt idx="26">
                  <c:v>0.17191603745331036</c:v>
                </c:pt>
                <c:pt idx="27">
                  <c:v>0.16277445112850544</c:v>
                </c:pt>
                <c:pt idx="28">
                  <c:v>0.15448980096562243</c:v>
                </c:pt>
                <c:pt idx="29">
                  <c:v>0.14705271727195565</c:v>
                </c:pt>
                <c:pt idx="30">
                  <c:v>0.14044525476918054</c:v>
                </c:pt>
                <c:pt idx="31">
                  <c:v>0.13464389801016644</c:v>
                </c:pt>
                <c:pt idx="32">
                  <c:v>0.12962214976302669</c:v>
                </c:pt>
                <c:pt idx="33">
                  <c:v>0.12535269510144839</c:v>
                </c:pt>
                <c:pt idx="34">
                  <c:v>0.12180916213353013</c:v>
                </c:pt>
                <c:pt idx="35">
                  <c:v>0.11896751767030782</c:v>
                </c:pt>
                <c:pt idx="36">
                  <c:v>0.11680714439354528</c:v>
                </c:pt>
                <c:pt idx="37">
                  <c:v>0.1153116472622301</c:v>
                </c:pt>
                <c:pt idx="38">
                  <c:v>0.11446943294448904</c:v>
                </c:pt>
                <c:pt idx="39">
                  <c:v>0.11427409861807156</c:v>
                </c:pt>
                <c:pt idx="40">
                  <c:v>0.11472465681059502</c:v>
                </c:pt>
                <c:pt idx="41">
                  <c:v>0.11582561195425024</c:v>
                </c:pt>
                <c:pt idx="42">
                  <c:v>0.11758689263324339</c:v>
                </c:pt>
                <c:pt idx="43">
                  <c:v>0.12002363156059229</c:v>
                </c:pt>
                <c:pt idx="44">
                  <c:v>0.12315577354428756</c:v>
                </c:pt>
                <c:pt idx="45">
                  <c:v>0.12700748058599626</c:v>
                </c:pt>
                <c:pt idx="46">
                  <c:v>0.13160629350520203</c:v>
                </c:pt>
                <c:pt idx="47">
                  <c:v>0.1369820021285193</c:v>
                </c:pt>
                <c:pt idx="48">
                  <c:v>0.14316517256163946</c:v>
                </c:pt>
                <c:pt idx="49">
                  <c:v>0.15018528221936647</c:v>
                </c:pt>
                <c:pt idx="50">
                  <c:v>0.15806842329586449</c:v>
                </c:pt>
                <c:pt idx="51">
                  <c:v>0.16683455543833936</c:v>
                </c:pt>
                <c:pt idx="52">
                  <c:v>0.1764943203532873</c:v>
                </c:pt>
                <c:pt idx="53">
                  <c:v>0.18704547561815105</c:v>
                </c:pt>
                <c:pt idx="54">
                  <c:v>0.19846906078964627</c:v>
                </c:pt>
                <c:pt idx="55">
                  <c:v>0.21072547179931359</c:v>
                </c:pt>
                <c:pt idx="56">
                  <c:v>0.22375068190783501</c:v>
                </c:pt>
                <c:pt idx="57">
                  <c:v>0.23745289801686253</c:v>
                </c:pt>
                <c:pt idx="58">
                  <c:v>0.25170996650791966</c:v>
                </c:pt>
                <c:pt idx="59">
                  <c:v>0.26636782982416835</c:v>
                </c:pt>
                <c:pt idx="60">
                  <c:v>0.28124027445659211</c:v>
                </c:pt>
                <c:pt idx="61">
                  <c:v>0.29611010151284523</c:v>
                </c:pt>
                <c:pt idx="62">
                  <c:v>0.31073170241505638</c:v>
                </c:pt>
                <c:pt idx="63">
                  <c:v>0.32483485620306218</c:v>
                </c:pt>
                <c:pt idx="64">
                  <c:v>0.33812941255451673</c:v>
                </c:pt>
                <c:pt idx="65">
                  <c:v>0.35031042088609082</c:v>
                </c:pt>
                <c:pt idx="66">
                  <c:v>0.36106324214496782</c:v>
                </c:pt>
                <c:pt idx="67">
                  <c:v>0.37006825748228545</c:v>
                </c:pt>
                <c:pt idx="68">
                  <c:v>0.37700497489533608</c:v>
                </c:pt>
                <c:pt idx="69">
                  <c:v>0.38155562649511932</c:v>
                </c:pt>
                <c:pt idx="70">
                  <c:v>0.38340873159789224</c:v>
                </c:pt>
                <c:pt idx="71">
                  <c:v>0.38226355425107977</c:v>
                </c:pt>
                <c:pt idx="72">
                  <c:v>0.37783687790100873</c:v>
                </c:pt>
                <c:pt idx="73">
                  <c:v>0.36987399820249817</c:v>
                </c:pt>
                <c:pt idx="74">
                  <c:v>0.35816618096302089</c:v>
                </c:pt>
                <c:pt idx="75">
                  <c:v>0.34257681914433369</c:v>
                </c:pt>
                <c:pt idx="76">
                  <c:v>0.32307776423348195</c:v>
                </c:pt>
                <c:pt idx="77">
                  <c:v>0.29979526062743583</c:v>
                </c:pt>
                <c:pt idx="78">
                  <c:v>0.27306104051350083</c:v>
                </c:pt>
                <c:pt idx="79">
                  <c:v>0.24345836974997023</c:v>
                </c:pt>
                <c:pt idx="80">
                  <c:v>0.21184636008607163</c:v>
                </c:pt>
                <c:pt idx="81">
                  <c:v>0.17934189109344065</c:v>
                </c:pt>
                <c:pt idx="82">
                  <c:v>0.14724194487635356</c:v>
                </c:pt>
                <c:pt idx="83">
                  <c:v>0.11688401778645009</c:v>
                </c:pt>
                <c:pt idx="84">
                  <c:v>8.9466751549641094E-2</c:v>
                </c:pt>
                <c:pt idx="85">
                  <c:v>6.5876369509369731E-2</c:v>
                </c:pt>
                <c:pt idx="86">
                  <c:v>4.6571558579751565E-2</c:v>
                </c:pt>
                <c:pt idx="87">
                  <c:v>3.1561651519236712E-2</c:v>
                </c:pt>
                <c:pt idx="88">
                  <c:v>2.0477988133680472E-2</c:v>
                </c:pt>
                <c:pt idx="89">
                  <c:v>1.2705760960336434E-2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Resolution'!$AW$9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Resolution'!$AW$10:$AW$99</c:f>
              <c:numCache>
                <c:formatCode>0.00E+00</c:formatCode>
                <c:ptCount val="90"/>
                <c:pt idx="0">
                  <c:v>0.23732533586310425</c:v>
                </c:pt>
                <c:pt idx="1">
                  <c:v>0.27004004125825165</c:v>
                </c:pt>
                <c:pt idx="2">
                  <c:v>0.29928144792031686</c:v>
                </c:pt>
                <c:pt idx="3">
                  <c:v>0.32429142721394627</c:v>
                </c:pt>
                <c:pt idx="4">
                  <c:v>0.34468092049385518</c:v>
                </c:pt>
                <c:pt idx="5">
                  <c:v>0.36035054637064245</c:v>
                </c:pt>
                <c:pt idx="6">
                  <c:v>0.37140697395929134</c:v>
                </c:pt>
                <c:pt idx="7">
                  <c:v>0.37809219166188518</c:v>
                </c:pt>
                <c:pt idx="8">
                  <c:v>0.38073125478682557</c:v>
                </c:pt>
                <c:pt idx="9">
                  <c:v>0.37969734640044489</c:v>
                </c:pt>
                <c:pt idx="10">
                  <c:v>0.37539013937560256</c:v>
                </c:pt>
                <c:pt idx="11">
                  <c:v>0.36822295492489632</c:v>
                </c:pt>
                <c:pt idx="12">
                  <c:v>0.35861484486513989</c:v>
                </c:pt>
                <c:pt idx="13">
                  <c:v>0.34698475008640645</c:v>
                </c:pt>
                <c:pt idx="14">
                  <c:v>0.33374594490606568</c:v>
                </c:pt>
                <c:pt idx="15">
                  <c:v>0.31929990887340487</c:v>
                </c:pt>
                <c:pt idx="16">
                  <c:v>0.30402950689098956</c:v>
                </c:pt>
                <c:pt idx="17">
                  <c:v>0.28829187341781365</c:v>
                </c:pt>
                <c:pt idx="18">
                  <c:v>0.27241167598485988</c:v>
                </c:pt>
                <c:pt idx="19">
                  <c:v>0.25667549003592932</c:v>
                </c:pt>
                <c:pt idx="20">
                  <c:v>0.2413278915024164</c:v>
                </c:pt>
                <c:pt idx="21">
                  <c:v>0.22656962912909873</c:v>
                </c:pt>
                <c:pt idx="22">
                  <c:v>0.212557949354123</c:v>
                </c:pt>
                <c:pt idx="23">
                  <c:v>0.19940888018499184</c:v>
                </c:pt>
                <c:pt idx="24">
                  <c:v>0.18720108463554269</c:v>
                </c:pt>
                <c:pt idx="25">
                  <c:v>0.17598079020166546</c:v>
                </c:pt>
                <c:pt idx="26">
                  <c:v>0.16576728546735539</c:v>
                </c:pt>
                <c:pt idx="27">
                  <c:v>0.15655852841245121</c:v>
                </c:pt>
                <c:pt idx="28">
                  <c:v>0.1483365062734725</c:v>
                </c:pt>
                <c:pt idx="29">
                  <c:v>0.14107209770881907</c:v>
                </c:pt>
                <c:pt idx="30">
                  <c:v>0.13472929426122823</c:v>
                </c:pt>
                <c:pt idx="31">
                  <c:v>0.12926872711100454</c:v>
                </c:pt>
                <c:pt idx="32">
                  <c:v>0.12465051140290634</c:v>
                </c:pt>
                <c:pt idx="33">
                  <c:v>0.12083646382848343</c:v>
                </c:pt>
                <c:pt idx="34">
                  <c:v>0.11779177266207752</c:v>
                </c:pt>
                <c:pt idx="35">
                  <c:v>0.11548620747825376</c:v>
                </c:pt>
                <c:pt idx="36">
                  <c:v>0.11389495284558729</c:v>
                </c:pt>
                <c:pt idx="37">
                  <c:v>0.11299914033331736</c:v>
                </c:pt>
                <c:pt idx="38">
                  <c:v>0.11278613923971909</c:v>
                </c:pt>
                <c:pt idx="39">
                  <c:v>0.11324965071730518</c:v>
                </c:pt>
                <c:pt idx="40">
                  <c:v>0.11438963384121073</c:v>
                </c:pt>
                <c:pt idx="41">
                  <c:v>0.11621207650859418</c:v>
                </c:pt>
                <c:pt idx="42">
                  <c:v>0.1187286094054865</c:v>
                </c:pt>
                <c:pt idx="43">
                  <c:v>0.12195594804464957</c:v>
                </c:pt>
                <c:pt idx="44">
                  <c:v>0.12591513652356487</c:v>
                </c:pt>
                <c:pt idx="45">
                  <c:v>0.13063055782540317</c:v>
                </c:pt>
                <c:pt idx="46">
                  <c:v>0.13612867012451091</c:v>
                </c:pt>
                <c:pt idx="47">
                  <c:v>0.14243642792495606</c:v>
                </c:pt>
                <c:pt idx="48">
                  <c:v>0.14957935249959436</c:v>
                </c:pt>
                <c:pt idx="49">
                  <c:v>0.15757922966847518</c:v>
                </c:pt>
                <c:pt idx="50">
                  <c:v>0.16645143592247771</c:v>
                </c:pt>
                <c:pt idx="51">
                  <c:v>0.17620192704660964</c:v>
                </c:pt>
                <c:pt idx="52">
                  <c:v>0.18682396621348843</c:v>
                </c:pt>
                <c:pt idx="53">
                  <c:v>0.1982947185158894</c:v>
                </c:pt>
                <c:pt idx="54">
                  <c:v>0.2105718910889102</c:v>
                </c:pt>
                <c:pt idx="55">
                  <c:v>0.22359064467393758</c:v>
                </c:pt>
                <c:pt idx="56">
                  <c:v>0.23726103390296616</c:v>
                </c:pt>
                <c:pt idx="57">
                  <c:v>0.25146623924065181</c:v>
                </c:pt>
                <c:pt idx="58">
                  <c:v>0.26606182455369176</c:v>
                </c:pt>
                <c:pt idx="59">
                  <c:v>0.28087618631915651</c:v>
                </c:pt>
                <c:pt idx="60">
                  <c:v>0.29571225631492004</c:v>
                </c:pt>
                <c:pt idx="61">
                  <c:v>0.31035039061481834</c:v>
                </c:pt>
                <c:pt idx="62">
                  <c:v>0.32455224313542247</c:v>
                </c:pt>
                <c:pt idx="63">
                  <c:v>0.33806530603724599</c:v>
                </c:pt>
                <c:pt idx="64">
                  <c:v>0.35062772615193694</c:v>
                </c:pt>
                <c:pt idx="65">
                  <c:v>0.36197299510152825</c:v>
                </c:pt>
                <c:pt idx="66">
                  <c:v>0.37183417027232157</c:v>
                </c:pt>
                <c:pt idx="67">
                  <c:v>0.37994741285918143</c:v>
                </c:pt>
                <c:pt idx="68">
                  <c:v>0.38605481719071177</c:v>
                </c:pt>
                <c:pt idx="69">
                  <c:v>0.38990673644241897</c:v>
                </c:pt>
                <c:pt idx="70">
                  <c:v>0.39126406602822267</c:v>
                </c:pt>
                <c:pt idx="71">
                  <c:v>0.38990120973614983</c:v>
                </c:pt>
                <c:pt idx="72">
                  <c:v>0.38561070415150417</c:v>
                </c:pt>
                <c:pt idx="73">
                  <c:v>0.37821068074400371</c:v>
                </c:pt>
                <c:pt idx="74">
                  <c:v>0.3675564409220039</c:v>
                </c:pt>
                <c:pt idx="75">
                  <c:v>0.35355729946068265</c:v>
                </c:pt>
                <c:pt idx="76">
                  <c:v>0.33619934849502325</c:v>
                </c:pt>
                <c:pt idx="77">
                  <c:v>0.31557369318641454</c:v>
                </c:pt>
                <c:pt idx="78">
                  <c:v>0.29190782019450578</c:v>
                </c:pt>
                <c:pt idx="79">
                  <c:v>0.26559507803695981</c:v>
                </c:pt>
                <c:pt idx="80">
                  <c:v>0.23721421854706262</c:v>
                </c:pt>
                <c:pt idx="81">
                  <c:v>0.20752871292416752</c:v>
                </c:pt>
                <c:pt idx="82">
                  <c:v>0.17745592209932629</c:v>
                </c:pt>
                <c:pt idx="83">
                  <c:v>0.14800096558841794</c:v>
                </c:pt>
                <c:pt idx="84">
                  <c:v>0.12015967103541086</c:v>
                </c:pt>
                <c:pt idx="85">
                  <c:v>9.4806822736130891E-2</c:v>
                </c:pt>
                <c:pt idx="86">
                  <c:v>7.2594788248726283E-2</c:v>
                </c:pt>
                <c:pt idx="87">
                  <c:v>5.3888001844539846E-2</c:v>
                </c:pt>
                <c:pt idx="88">
                  <c:v>3.8748966313237765E-2</c:v>
                </c:pt>
                <c:pt idx="89">
                  <c:v>2.6975396261226494E-2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175920"/>
        <c:axId val="435176480"/>
      </c:lineChart>
      <c:catAx>
        <c:axId val="43517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76480"/>
        <c:crosses val="autoZero"/>
        <c:auto val="1"/>
        <c:lblAlgn val="ctr"/>
        <c:lblOffset val="100"/>
        <c:noMultiLvlLbl val="0"/>
      </c:catAx>
      <c:valAx>
        <c:axId val="4351764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Somewhat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Resolution'!$AX$9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Resolution'!$AX$10:$AX$99</c:f>
              <c:numCache>
                <c:formatCode>0.00%</c:formatCode>
                <c:ptCount val="90"/>
                <c:pt idx="0">
                  <c:v>0.36363636363636365</c:v>
                </c:pt>
                <c:pt idx="1">
                  <c:v>0.52631578947368418</c:v>
                </c:pt>
                <c:pt idx="2">
                  <c:v>0.47540983606557374</c:v>
                </c:pt>
                <c:pt idx="3">
                  <c:v>0.42028985507246375</c:v>
                </c:pt>
                <c:pt idx="4">
                  <c:v>0.41935483870967744</c:v>
                </c:pt>
                <c:pt idx="5">
                  <c:v>0.51666666666666672</c:v>
                </c:pt>
                <c:pt idx="6">
                  <c:v>0.46575342465753422</c:v>
                </c:pt>
                <c:pt idx="7">
                  <c:v>0.46031746031746029</c:v>
                </c:pt>
                <c:pt idx="8">
                  <c:v>0.38709677419354838</c:v>
                </c:pt>
                <c:pt idx="9">
                  <c:v>0.28888888888888886</c:v>
                </c:pt>
                <c:pt idx="10">
                  <c:v>0.32500000000000001</c:v>
                </c:pt>
                <c:pt idx="11">
                  <c:v>0.19565217391304349</c:v>
                </c:pt>
                <c:pt idx="12">
                  <c:v>0.26470588235294118</c:v>
                </c:pt>
                <c:pt idx="13">
                  <c:v>0.28888888888888886</c:v>
                </c:pt>
                <c:pt idx="14">
                  <c:v>0.25</c:v>
                </c:pt>
                <c:pt idx="15">
                  <c:v>0.22</c:v>
                </c:pt>
                <c:pt idx="16">
                  <c:v>0.20833333333333334</c:v>
                </c:pt>
                <c:pt idx="17">
                  <c:v>0.2</c:v>
                </c:pt>
                <c:pt idx="18">
                  <c:v>0.19402985074626866</c:v>
                </c:pt>
                <c:pt idx="19">
                  <c:v>0.30303030303030304</c:v>
                </c:pt>
                <c:pt idx="20">
                  <c:v>0.18032786885245902</c:v>
                </c:pt>
                <c:pt idx="21">
                  <c:v>0.11594202898550725</c:v>
                </c:pt>
                <c:pt idx="22">
                  <c:v>0.19402985074626866</c:v>
                </c:pt>
                <c:pt idx="23">
                  <c:v>0.265625</c:v>
                </c:pt>
                <c:pt idx="24">
                  <c:v>0.234375</c:v>
                </c:pt>
                <c:pt idx="25">
                  <c:v>0.2153846153846154</c:v>
                </c:pt>
                <c:pt idx="26">
                  <c:v>0.28260869565217389</c:v>
                </c:pt>
                <c:pt idx="27">
                  <c:v>0.23943661971830985</c:v>
                </c:pt>
                <c:pt idx="28">
                  <c:v>0.25675675675675674</c:v>
                </c:pt>
                <c:pt idx="29">
                  <c:v>0.22058823529411764</c:v>
                </c:pt>
                <c:pt idx="30">
                  <c:v>0.2982456140350877</c:v>
                </c:pt>
                <c:pt idx="31">
                  <c:v>0.30882352941176472</c:v>
                </c:pt>
                <c:pt idx="32">
                  <c:v>0.21839080459770116</c:v>
                </c:pt>
                <c:pt idx="33">
                  <c:v>0.27500000000000002</c:v>
                </c:pt>
                <c:pt idx="34">
                  <c:v>0.25609756097560976</c:v>
                </c:pt>
                <c:pt idx="35">
                  <c:v>0.29113924050632911</c:v>
                </c:pt>
                <c:pt idx="36">
                  <c:v>0.27848101265822783</c:v>
                </c:pt>
                <c:pt idx="37">
                  <c:v>0.23255813953488372</c:v>
                </c:pt>
                <c:pt idx="38">
                  <c:v>0.1891891891891892</c:v>
                </c:pt>
                <c:pt idx="39">
                  <c:v>0.21052631578947367</c:v>
                </c:pt>
                <c:pt idx="40">
                  <c:v>0.23749999999999999</c:v>
                </c:pt>
                <c:pt idx="41">
                  <c:v>0.24390243902439024</c:v>
                </c:pt>
                <c:pt idx="42">
                  <c:v>0.17499999999999999</c:v>
                </c:pt>
                <c:pt idx="43">
                  <c:v>0.20588235294117646</c:v>
                </c:pt>
                <c:pt idx="44">
                  <c:v>0.22500000000000001</c:v>
                </c:pt>
                <c:pt idx="45">
                  <c:v>0.16091954022988506</c:v>
                </c:pt>
                <c:pt idx="46">
                  <c:v>0.23456790123456789</c:v>
                </c:pt>
                <c:pt idx="47">
                  <c:v>0.13414634146341464</c:v>
                </c:pt>
                <c:pt idx="48">
                  <c:v>0.24675324675324675</c:v>
                </c:pt>
                <c:pt idx="49">
                  <c:v>0.16176470588235295</c:v>
                </c:pt>
                <c:pt idx="50">
                  <c:v>0.27142857142857141</c:v>
                </c:pt>
                <c:pt idx="51">
                  <c:v>0.2537313432835821</c:v>
                </c:pt>
                <c:pt idx="52">
                  <c:v>0.15151515151515152</c:v>
                </c:pt>
                <c:pt idx="53">
                  <c:v>0.2318840579710145</c:v>
                </c:pt>
                <c:pt idx="54">
                  <c:v>0.24615384615384617</c:v>
                </c:pt>
                <c:pt idx="55">
                  <c:v>0.2</c:v>
                </c:pt>
                <c:pt idx="56">
                  <c:v>0.36486486486486486</c:v>
                </c:pt>
                <c:pt idx="57">
                  <c:v>0.25</c:v>
                </c:pt>
                <c:pt idx="58">
                  <c:v>0.27500000000000002</c:v>
                </c:pt>
                <c:pt idx="59">
                  <c:v>0.265625</c:v>
                </c:pt>
                <c:pt idx="60">
                  <c:v>0.23255813953488372</c:v>
                </c:pt>
                <c:pt idx="61">
                  <c:v>0.20634920634920634</c:v>
                </c:pt>
                <c:pt idx="62">
                  <c:v>0.27419354838709675</c:v>
                </c:pt>
                <c:pt idx="63">
                  <c:v>0.26984126984126983</c:v>
                </c:pt>
                <c:pt idx="64">
                  <c:v>0.22033898305084745</c:v>
                </c:pt>
                <c:pt idx="65">
                  <c:v>0.15068493150684931</c:v>
                </c:pt>
                <c:pt idx="66">
                  <c:v>0.16981132075471697</c:v>
                </c:pt>
                <c:pt idx="67">
                  <c:v>0.13846153846153847</c:v>
                </c:pt>
                <c:pt idx="68">
                  <c:v>0.2</c:v>
                </c:pt>
                <c:pt idx="69">
                  <c:v>0.14814814814814814</c:v>
                </c:pt>
                <c:pt idx="70">
                  <c:v>0.19565217391304349</c:v>
                </c:pt>
                <c:pt idx="71">
                  <c:v>0.15909090909090909</c:v>
                </c:pt>
                <c:pt idx="72">
                  <c:v>8.8888888888888892E-2</c:v>
                </c:pt>
                <c:pt idx="73">
                  <c:v>0.05</c:v>
                </c:pt>
                <c:pt idx="74">
                  <c:v>0.21052631578947367</c:v>
                </c:pt>
                <c:pt idx="75">
                  <c:v>0.05</c:v>
                </c:pt>
                <c:pt idx="76">
                  <c:v>9.3023255813953487E-2</c:v>
                </c:pt>
                <c:pt idx="77">
                  <c:v>2.5000000000000001E-2</c:v>
                </c:pt>
                <c:pt idx="78">
                  <c:v>0</c:v>
                </c:pt>
                <c:pt idx="79">
                  <c:v>0</c:v>
                </c:pt>
                <c:pt idx="80">
                  <c:v>3.7037037037037035E-2</c:v>
                </c:pt>
                <c:pt idx="81">
                  <c:v>0.04</c:v>
                </c:pt>
                <c:pt idx="82">
                  <c:v>0</c:v>
                </c:pt>
                <c:pt idx="83">
                  <c:v>0</c:v>
                </c:pt>
                <c:pt idx="84">
                  <c:v>6.6666666666666666E-2</c:v>
                </c:pt>
                <c:pt idx="85">
                  <c:v>0</c:v>
                </c:pt>
                <c:pt idx="86">
                  <c:v>0</c:v>
                </c:pt>
                <c:pt idx="87">
                  <c:v>9.0909090909090912E-2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Resolution'!$AY$9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Resolution'!$AY$10:$AY$99</c:f>
              <c:numCache>
                <c:formatCode>General</c:formatCode>
                <c:ptCount val="90"/>
                <c:pt idx="0">
                  <c:v>0.37973840705105072</c:v>
                </c:pt>
                <c:pt idx="1">
                  <c:v>0.37545721845322688</c:v>
                </c:pt>
                <c:pt idx="2">
                  <c:v>0.3711954112073812</c:v>
                </c:pt>
                <c:pt idx="3">
                  <c:v>0.36695355624693132</c:v>
                </c:pt>
                <c:pt idx="4">
                  <c:v>0.36273221258317689</c:v>
                </c:pt>
                <c:pt idx="5">
                  <c:v>0.35853192706196046</c:v>
                </c:pt>
                <c:pt idx="6">
                  <c:v>0.35435323413497716</c:v>
                </c:pt>
                <c:pt idx="7">
                  <c:v>0.35019665564584268</c:v>
                </c:pt>
                <c:pt idx="8">
                  <c:v>0.34606270063099875</c:v>
                </c:pt>
                <c:pt idx="9">
                  <c:v>0.34195186513550641</c:v>
                </c:pt>
                <c:pt idx="10">
                  <c:v>0.337864632043753</c:v>
                </c:pt>
                <c:pt idx="11">
                  <c:v>0.33380147092506918</c:v>
                </c:pt>
                <c:pt idx="12">
                  <c:v>0.329762837894224</c:v>
                </c:pt>
                <c:pt idx="13">
                  <c:v>0.3257491754867452</c:v>
                </c:pt>
                <c:pt idx="14">
                  <c:v>0.32176091254898115</c:v>
                </c:pt>
                <c:pt idx="15">
                  <c:v>0.31779846414279894</c:v>
                </c:pt>
                <c:pt idx="16">
                  <c:v>0.31386223146479003</c:v>
                </c:pt>
                <c:pt idx="17">
                  <c:v>0.30995260177982864</c:v>
                </c:pt>
                <c:pt idx="18">
                  <c:v>0.30606994836880952</c:v>
                </c:pt>
                <c:pt idx="19">
                  <c:v>0.30221463049036817</c:v>
                </c:pt>
                <c:pt idx="20">
                  <c:v>0.29838699335636737</c:v>
                </c:pt>
                <c:pt idx="21">
                  <c:v>0.29458736812091341</c:v>
                </c:pt>
                <c:pt idx="22">
                  <c:v>0.29081607188264935</c:v>
                </c:pt>
                <c:pt idx="23">
                  <c:v>0.2870734077000523</c:v>
                </c:pt>
                <c:pt idx="24">
                  <c:v>0.28335966461944878</c:v>
                </c:pt>
                <c:pt idx="25">
                  <c:v>0.27967511771544429</c:v>
                </c:pt>
                <c:pt idx="26">
                  <c:v>0.27602002814345017</c:v>
                </c:pt>
                <c:pt idx="27">
                  <c:v>0.27239464320397971</c:v>
                </c:pt>
                <c:pt idx="28">
                  <c:v>0.26879919641836947</c:v>
                </c:pt>
                <c:pt idx="29">
                  <c:v>0.26523390761557497</c:v>
                </c:pt>
                <c:pt idx="30">
                  <c:v>0.26169898302967809</c:v>
                </c:pt>
                <c:pt idx="31">
                  <c:v>0.25819461540773481</c:v>
                </c:pt>
                <c:pt idx="32">
                  <c:v>0.25472098412758565</c:v>
                </c:pt>
                <c:pt idx="33">
                  <c:v>0.25127825532524284</c:v>
                </c:pt>
                <c:pt idx="34">
                  <c:v>0.24786658203146417</c:v>
                </c:pt>
                <c:pt idx="35">
                  <c:v>0.24448610431711815</c:v>
                </c:pt>
                <c:pt idx="36">
                  <c:v>0.241136949446942</c:v>
                </c:pt>
                <c:pt idx="37">
                  <c:v>0.2378192320412911</c:v>
                </c:pt>
                <c:pt idx="38">
                  <c:v>0.23453305424547641</c:v>
                </c:pt>
                <c:pt idx="39">
                  <c:v>0.23127850590628751</c:v>
                </c:pt>
                <c:pt idx="40">
                  <c:v>0.22805566475529654</c:v>
                </c:pt>
                <c:pt idx="41">
                  <c:v>0.22486459659854077</c:v>
                </c:pt>
                <c:pt idx="42">
                  <c:v>0.22170535551218348</c:v>
                </c:pt>
                <c:pt idx="43">
                  <c:v>0.21857798404375461</c:v>
                </c:pt>
                <c:pt idx="44">
                  <c:v>0.21548251341857577</c:v>
                </c:pt>
                <c:pt idx="45">
                  <c:v>0.21241896375097963</c:v>
                </c:pt>
                <c:pt idx="46">
                  <c:v>0.20938734425993677</c:v>
                </c:pt>
                <c:pt idx="47">
                  <c:v>0.20638765348870872</c:v>
                </c:pt>
                <c:pt idx="48">
                  <c:v>0.20341987952815302</c:v>
                </c:pt>
                <c:pt idx="49">
                  <c:v>0.20048400024331042</c:v>
                </c:pt>
                <c:pt idx="50">
                  <c:v>0.19757998350291309</c:v>
                </c:pt>
                <c:pt idx="51">
                  <c:v>0.19470778741145933</c:v>
                </c:pt>
                <c:pt idx="52">
                  <c:v>0.19186736054350786</c:v>
                </c:pt>
                <c:pt idx="53">
                  <c:v>0.18905864217985371</c:v>
                </c:pt>
                <c:pt idx="54">
                  <c:v>0.18628156254525577</c:v>
                </c:pt>
                <c:pt idx="55">
                  <c:v>0.18353604304739476</c:v>
                </c:pt>
                <c:pt idx="56">
                  <c:v>0.18082199651675065</c:v>
                </c:pt>
                <c:pt idx="57">
                  <c:v>0.17813932744709665</c:v>
                </c:pt>
                <c:pt idx="58">
                  <c:v>0.17548793223631745</c:v>
                </c:pt>
                <c:pt idx="59">
                  <c:v>0.17286769942726909</c:v>
                </c:pt>
                <c:pt idx="60">
                  <c:v>0.17027850994840732</c:v>
                </c:pt>
                <c:pt idx="61">
                  <c:v>0.16772023735392233</c:v>
                </c:pt>
                <c:pt idx="62">
                  <c:v>0.16519274806312753</c:v>
                </c:pt>
                <c:pt idx="63">
                  <c:v>0.16269590159885947</c:v>
                </c:pt>
                <c:pt idx="64">
                  <c:v>0.16022955082465817</c:v>
                </c:pt>
                <c:pt idx="65">
                  <c:v>0.15779354218050595</c:v>
                </c:pt>
                <c:pt idx="66">
                  <c:v>0.15538771591691355</c:v>
                </c:pt>
                <c:pt idx="67">
                  <c:v>0.15301190632715289</c:v>
                </c:pt>
                <c:pt idx="68">
                  <c:v>0.15066594197744596</c:v>
                </c:pt>
                <c:pt idx="69">
                  <c:v>0.14834964593492928</c:v>
                </c:pt>
                <c:pt idx="70">
                  <c:v>0.14606283599322353</c:v>
                </c:pt>
                <c:pt idx="71">
                  <c:v>0.14380532489544773</c:v>
                </c:pt>
                <c:pt idx="72">
                  <c:v>0.14157692055452778</c:v>
                </c:pt>
                <c:pt idx="73">
                  <c:v>0.13937742627065788</c:v>
                </c:pt>
                <c:pt idx="74">
                  <c:v>0.13720664094578344</c:v>
                </c:pt>
                <c:pt idx="75">
                  <c:v>0.13506435929498309</c:v>
                </c:pt>
                <c:pt idx="76">
                  <c:v>0.13295037205463708</c:v>
                </c:pt>
                <c:pt idx="77">
                  <c:v>0.13086446618727715</c:v>
                </c:pt>
                <c:pt idx="78">
                  <c:v>0.12880642508302331</c:v>
                </c:pt>
                <c:pt idx="79">
                  <c:v>0.12677602875751909</c:v>
                </c:pt>
                <c:pt idx="80">
                  <c:v>0.1247730540462883</c:v>
                </c:pt>
                <c:pt idx="81">
                  <c:v>0.12279727479544054</c:v>
                </c:pt>
                <c:pt idx="82">
                  <c:v>0.12084846204866397</c:v>
                </c:pt>
                <c:pt idx="83">
                  <c:v>0.1189263842304492</c:v>
                </c:pt>
                <c:pt idx="84">
                  <c:v>0.11703080732549616</c:v>
                </c:pt>
                <c:pt idx="85">
                  <c:v>0.11516149505426296</c:v>
                </c:pt>
                <c:pt idx="86">
                  <c:v>0.11331820904462199</c:v>
                </c:pt>
                <c:pt idx="87">
                  <c:v>0.11150070899959606</c:v>
                </c:pt>
                <c:pt idx="88">
                  <c:v>0.10970875286115249</c:v>
                </c:pt>
                <c:pt idx="89">
                  <c:v>0.10794209697003938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Resolution'!$AZ$9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Resolution'!$AZ$10:$AZ$99</c:f>
              <c:numCache>
                <c:formatCode>0.00E+00</c:formatCode>
                <c:ptCount val="90"/>
                <c:pt idx="0">
                  <c:v>0.38051899301118663</c:v>
                </c:pt>
                <c:pt idx="1">
                  <c:v>0.37617295831945324</c:v>
                </c:pt>
                <c:pt idx="2">
                  <c:v>0.37184841501427168</c:v>
                </c:pt>
                <c:pt idx="3">
                  <c:v>0.36754593718956929</c:v>
                </c:pt>
                <c:pt idx="4">
                  <c:v>0.36326608504178376</c:v>
                </c:pt>
                <c:pt idx="5">
                  <c:v>0.35900940465698594</c:v>
                </c:pt>
                <c:pt idx="6">
                  <c:v>0.35477642781522406</c:v>
                </c:pt>
                <c:pt idx="7">
                  <c:v>0.35056767181208237</c:v>
                </c:pt>
                <c:pt idx="8">
                  <c:v>0.34638363929741306</c:v>
                </c:pt>
                <c:pt idx="9">
                  <c:v>0.34222481813116806</c:v>
                </c:pt>
                <c:pt idx="10">
                  <c:v>0.33809168125622896</c:v>
                </c:pt>
                <c:pt idx="11">
                  <c:v>0.33398468658810249</c:v>
                </c:pt>
                <c:pt idx="12">
                  <c:v>0.32990427692132063</c:v>
                </c:pt>
                <c:pt idx="13">
                  <c:v>0.32585087985235628</c:v>
                </c:pt>
                <c:pt idx="14">
                  <c:v>0.32182490771884098</c:v>
                </c:pt>
                <c:pt idx="15">
                  <c:v>0.31782675755484296</c:v>
                </c:pt>
                <c:pt idx="16">
                  <c:v>0.31385681106194296</c:v>
                </c:pt>
                <c:pt idx="17">
                  <c:v>0.30991543459582005</c:v>
                </c:pt>
                <c:pt idx="18">
                  <c:v>0.30600297916803954</c:v>
                </c:pt>
                <c:pt idx="19">
                  <c:v>0.3021197804627142</c:v>
                </c:pt>
                <c:pt idx="20">
                  <c:v>0.29826615886769198</c:v>
                </c:pt>
                <c:pt idx="21">
                  <c:v>0.29444241951990413</c:v>
                </c:pt>
                <c:pt idx="22">
                  <c:v>0.29064885236449461</c:v>
                </c:pt>
                <c:pt idx="23">
                  <c:v>0.28688573222733205</c:v>
                </c:pt>
                <c:pt idx="24">
                  <c:v>0.28315331890049789</c:v>
                </c:pt>
                <c:pt idx="25">
                  <c:v>0.2794518572403269</c:v>
                </c:pt>
                <c:pt idx="26">
                  <c:v>0.27578157727756819</c:v>
                </c:pt>
                <c:pt idx="27">
                  <c:v>0.27214269433922544</c:v>
                </c:pt>
                <c:pt idx="28">
                  <c:v>0.26853540918162572</c:v>
                </c:pt>
                <c:pt idx="29">
                  <c:v>0.26495990813425901</c:v>
                </c:pt>
                <c:pt idx="30">
                  <c:v>0.26141636325392797</c:v>
                </c:pt>
                <c:pt idx="31">
                  <c:v>0.25790493248873814</c:v>
                </c:pt>
                <c:pt idx="32">
                  <c:v>0.2544257598514596</c:v>
                </c:pt>
                <c:pt idx="33">
                  <c:v>0.25097897560178728</c:v>
                </c:pt>
                <c:pt idx="34">
                  <c:v>0.24756469643702611</c:v>
                </c:pt>
                <c:pt idx="35">
                  <c:v>0.24418302569072761</c:v>
                </c:pt>
                <c:pt idx="36">
                  <c:v>0.2408340535388058</c:v>
                </c:pt>
                <c:pt idx="37">
                  <c:v>0.23751785721266133</c:v>
                </c:pt>
                <c:pt idx="38">
                  <c:v>0.2342345012188479</c:v>
                </c:pt>
                <c:pt idx="39">
                  <c:v>0.23098403756481675</c:v>
                </c:pt>
                <c:pt idx="40">
                  <c:v>0.2277665059902807</c:v>
                </c:pt>
                <c:pt idx="41">
                  <c:v>0.22458193420374636</c:v>
                </c:pt>
                <c:pt idx="42">
                  <c:v>0.22143033812376622</c:v>
                </c:pt>
                <c:pt idx="43">
                  <c:v>0.21831172212447292</c:v>
                </c:pt>
                <c:pt idx="44">
                  <c:v>0.2152260792849629</c:v>
                </c:pt>
                <c:pt idx="45">
                  <c:v>0.21217339164210808</c:v>
                </c:pt>
                <c:pt idx="46">
                  <c:v>0.20915363044637886</c:v>
                </c:pt>
                <c:pt idx="47">
                  <c:v>0.20616675642027701</c:v>
                </c:pt>
                <c:pt idx="48">
                  <c:v>0.20321272001897986</c:v>
                </c:pt>
                <c:pt idx="49">
                  <c:v>0.20029146169281556</c:v>
                </c:pt>
                <c:pt idx="50">
                  <c:v>0.19740291215119243</c:v>
                </c:pt>
                <c:pt idx="51">
                  <c:v>0.19454699262762198</c:v>
                </c:pt>
                <c:pt idx="52">
                  <c:v>0.19172361514548281</c:v>
                </c:pt>
                <c:pt idx="53">
                  <c:v>0.18893268278418823</c:v>
                </c:pt>
                <c:pt idx="54">
                  <c:v>0.18617408994542739</c:v>
                </c:pt>
                <c:pt idx="55">
                  <c:v>0.18344772261916584</c:v>
                </c:pt>
                <c:pt idx="56">
                  <c:v>0.18075345864910208</c:v>
                </c:pt>
                <c:pt idx="57">
                  <c:v>0.17809116799728775</c:v>
                </c:pt>
                <c:pt idx="58">
                  <c:v>0.17546071300763405</c:v>
                </c:pt>
                <c:pt idx="59">
                  <c:v>0.1728619486680365</c:v>
                </c:pt>
                <c:pt idx="60">
                  <c:v>0.17029472287086422</c:v>
                </c:pt>
                <c:pt idx="61">
                  <c:v>0.16775887667157258</c:v>
                </c:pt>
                <c:pt idx="62">
                  <c:v>0.16525424454520793</c:v>
                </c:pt>
                <c:pt idx="63">
                  <c:v>0.16278065464058808</c:v>
                </c:pt>
                <c:pt idx="64">
                  <c:v>0.16033792903195265</c:v>
                </c:pt>
                <c:pt idx="65">
                  <c:v>0.15792588396788942</c:v>
                </c:pt>
                <c:pt idx="66">
                  <c:v>0.15554433011735497</c:v>
                </c:pt>
                <c:pt idx="67">
                  <c:v>0.15319307281261876</c:v>
                </c:pt>
                <c:pt idx="68">
                  <c:v>0.15087191228897315</c:v>
                </c:pt>
                <c:pt idx="69">
                  <c:v>0.14858064392105905</c:v>
                </c:pt>
                <c:pt idx="70">
                  <c:v>0.14631905845567295</c:v>
                </c:pt>
                <c:pt idx="71">
                  <c:v>0.1440869422409265</c:v>
                </c:pt>
                <c:pt idx="72">
                  <c:v>0.14188407745164525</c:v>
                </c:pt>
                <c:pt idx="73">
                  <c:v>0.13971024231089885</c:v>
                </c:pt>
                <c:pt idx="74">
                  <c:v>0.13756521130756816</c:v>
                </c:pt>
                <c:pt idx="75">
                  <c:v>0.13544875540986195</c:v>
                </c:pt>
                <c:pt idx="76">
                  <c:v>0.13336064227470809</c:v>
                </c:pt>
                <c:pt idx="77">
                  <c:v>0.13130063645294879</c:v>
                </c:pt>
                <c:pt idx="78">
                  <c:v>0.12926849959028291</c:v>
                </c:pt>
                <c:pt idx="79">
                  <c:v>0.12726399062390328</c:v>
                </c:pt>
                <c:pt idx="80">
                  <c:v>0.12528686597478661</c:v>
                </c:pt>
                <c:pt idx="81">
                  <c:v>0.12333687973560124</c:v>
                </c:pt>
                <c:pt idx="82">
                  <c:v>0.12141378385420463</c:v>
                </c:pt>
                <c:pt idx="83">
                  <c:v>0.11951732831271121</c:v>
                </c:pt>
                <c:pt idx="84">
                  <c:v>0.1176472613021162</c:v>
                </c:pt>
                <c:pt idx="85">
                  <c:v>0.11580332939246887</c:v>
                </c:pt>
                <c:pt idx="86">
                  <c:v>0.11398527769859447</c:v>
                </c:pt>
                <c:pt idx="87">
                  <c:v>0.11219285004137014</c:v>
                </c:pt>
                <c:pt idx="88">
                  <c:v>0.11042578910456553</c:v>
                </c:pt>
                <c:pt idx="89">
                  <c:v>0.10868383658726448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Resolution'!$BA$9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Resolution'!$BA$10:$BA$99</c:f>
              <c:numCache>
                <c:formatCode>0.00E+00</c:formatCode>
                <c:ptCount val="90"/>
                <c:pt idx="0">
                  <c:v>0.52107033919924095</c:v>
                </c:pt>
                <c:pt idx="1">
                  <c:v>0.49283991449335796</c:v>
                </c:pt>
                <c:pt idx="2">
                  <c:v>0.46621971215186336</c:v>
                </c:pt>
                <c:pt idx="3">
                  <c:v>0.44129917162442883</c:v>
                </c:pt>
                <c:pt idx="4">
                  <c:v>0.41811870280665198</c:v>
                </c:pt>
                <c:pt idx="5">
                  <c:v>0.39667835478126517</c:v>
                </c:pt>
                <c:pt idx="6">
                  <c:v>0.37694645827427586</c:v>
                </c:pt>
                <c:pt idx="7">
                  <c:v>0.35886763902603086</c:v>
                </c:pt>
                <c:pt idx="8">
                  <c:v>0.34236985129397979</c:v>
                </c:pt>
                <c:pt idx="9">
                  <c:v>0.32737028001337526</c:v>
                </c:pt>
                <c:pt idx="10">
                  <c:v>0.3137801017647639</c:v>
                </c:pt>
                <c:pt idx="11">
                  <c:v>0.30150818442446559</c:v>
                </c:pt>
                <c:pt idx="12">
                  <c:v>0.29046385386372953</c:v>
                </c:pt>
                <c:pt idx="13">
                  <c:v>0.2805588748657416</c:v>
                </c:pt>
                <c:pt idx="14">
                  <c:v>0.27170879280620525</c:v>
                </c:pt>
                <c:pt idx="15">
                  <c:v>0.26383377067369973</c:v>
                </c:pt>
                <c:pt idx="16">
                  <c:v>0.25685903850201913</c:v>
                </c:pt>
                <c:pt idx="17">
                  <c:v>0.25071505309634268</c:v>
                </c:pt>
                <c:pt idx="18">
                  <c:v>0.2453374473860577</c:v>
                </c:pt>
                <c:pt idx="19">
                  <c:v>0.24066683207292469</c:v>
                </c:pt>
                <c:pt idx="20">
                  <c:v>0.23664849798868584</c:v>
                </c:pt>
                <c:pt idx="21">
                  <c:v>0.23323205581369758</c:v>
                </c:pt>
                <c:pt idx="22">
                  <c:v>0.23037104037304945</c:v>
                </c:pt>
                <c:pt idx="23">
                  <c:v>0.22802249933572738</c:v>
                </c:pt>
                <c:pt idx="24">
                  <c:v>0.22614658047370242</c:v>
                </c:pt>
                <c:pt idx="25">
                  <c:v>0.22470612737614312</c:v>
                </c:pt>
                <c:pt idx="26">
                  <c:v>0.22366629037408697</c:v>
                </c:pt>
                <c:pt idx="27">
                  <c:v>0.22299415716716334</c:v>
                </c:pt>
                <c:pt idx="28">
                  <c:v>0.2226584060514952</c:v>
                </c:pt>
                <c:pt idx="29">
                  <c:v>0.2226289835599343</c:v>
                </c:pt>
                <c:pt idx="30">
                  <c:v>0.22287680760888207</c:v>
                </c:pt>
                <c:pt idx="31">
                  <c:v>0.22337349679484506</c:v>
                </c:pt>
                <c:pt idx="32">
                  <c:v>0.22409112621666261</c:v>
                </c:pt>
                <c:pt idx="33">
                  <c:v>0.22500201005296583</c:v>
                </c:pt>
                <c:pt idx="34">
                  <c:v>0.22607851105143234</c:v>
                </c:pt>
                <c:pt idx="35">
                  <c:v>0.22729287705171267</c:v>
                </c:pt>
                <c:pt idx="36">
                  <c:v>0.22861710464298476</c:v>
                </c:pt>
                <c:pt idx="37">
                  <c:v>0.2300228300337937</c:v>
                </c:pt>
                <c:pt idx="38">
                  <c:v>0.23148124717741711</c:v>
                </c:pt>
                <c:pt idx="39">
                  <c:v>0.23296305314756663</c:v>
                </c:pt>
                <c:pt idx="40">
                  <c:v>0.23443842069909304</c:v>
                </c:pt>
                <c:pt idx="41">
                  <c:v>0.23587699788265681</c:v>
                </c:pt>
                <c:pt idx="42">
                  <c:v>0.23724793452024939</c:v>
                </c:pt>
                <c:pt idx="43">
                  <c:v>0.23851993530089255</c:v>
                </c:pt>
                <c:pt idx="44">
                  <c:v>0.23966133923429142</c:v>
                </c:pt>
                <c:pt idx="45">
                  <c:v>0.24064022521517117</c:v>
                </c:pt>
                <c:pt idx="46">
                  <c:v>0.24142454351076112</c:v>
                </c:pt>
                <c:pt idx="47">
                  <c:v>0.24198227309261972</c:v>
                </c:pt>
                <c:pt idx="48">
                  <c:v>0.2422816048905338</c:v>
                </c:pt>
                <c:pt idx="49">
                  <c:v>0.24229115124236453</c:v>
                </c:pt>
                <c:pt idx="50">
                  <c:v>0.24198018203265068</c:v>
                </c:pt>
                <c:pt idx="51">
                  <c:v>0.24131888822813841</c:v>
                </c:pt>
                <c:pt idx="52">
                  <c:v>0.2402786736928382</c:v>
                </c:pt>
                <c:pt idx="53">
                  <c:v>0.23883247625010806</c:v>
                </c:pt>
                <c:pt idx="54">
                  <c:v>0.23695511889452558</c:v>
                </c:pt>
                <c:pt idx="55">
                  <c:v>0.23462369177107878</c:v>
                </c:pt>
                <c:pt idx="56">
                  <c:v>0.23181796495401769</c:v>
                </c:pt>
                <c:pt idx="57">
                  <c:v>0.22852083108775373</c:v>
                </c:pt>
                <c:pt idx="58">
                  <c:v>0.2247187755133242</c:v>
                </c:pt>
                <c:pt idx="59">
                  <c:v>0.22040236952082676</c:v>
                </c:pt>
                <c:pt idx="60">
                  <c:v>0.21556677978633354</c:v>
                </c:pt>
                <c:pt idx="61">
                  <c:v>0.21021228385228707</c:v>
                </c:pt>
                <c:pt idx="62">
                  <c:v>0.20434477772920076</c:v>
                </c:pt>
                <c:pt idx="63">
                  <c:v>0.19797625744516215</c:v>
                </c:pt>
                <c:pt idx="64">
                  <c:v>0.19112525185721221</c:v>
                </c:pt>
                <c:pt idx="65">
                  <c:v>0.18381717959040456</c:v>
                </c:pt>
                <c:pt idx="66">
                  <c:v>0.1760845990380995</c:v>
                </c:pt>
                <c:pt idx="67">
                  <c:v>0.16796731751578967</c:v>
                </c:pt>
                <c:pt idx="68">
                  <c:v>0.15951232458221998</c:v>
                </c:pt>
                <c:pt idx="69">
                  <c:v>0.1507735159403624</c:v>
                </c:pt>
                <c:pt idx="70">
                  <c:v>0.1418111788772719</c:v>
                </c:pt>
                <c:pt idx="71">
                  <c:v>0.13269121840512471</c:v>
                </c:pt>
                <c:pt idx="72">
                  <c:v>0.12348411533562491</c:v>
                </c:pt>
                <c:pt idx="73">
                  <c:v>0.11426362322903458</c:v>
                </c:pt>
                <c:pt idx="74">
                  <c:v>0.10510522973355366</c:v>
                </c:pt>
                <c:pt idx="75">
                  <c:v>9.6084427906296441E-2</c:v>
                </c:pt>
                <c:pt idx="76">
                  <c:v>8.7274862782158819E-2</c:v>
                </c:pt>
                <c:pt idx="77">
                  <c:v>7.874643546418153E-2</c:v>
                </c:pt>
                <c:pt idx="78">
                  <c:v>7.0563459002339068E-2</c:v>
                </c:pt>
                <c:pt idx="79">
                  <c:v>6.2782965249270475E-2</c:v>
                </c:pt>
                <c:pt idx="80">
                  <c:v>5.5453258347231839E-2</c:v>
                </c:pt>
                <c:pt idx="81">
                  <c:v>4.8612798119266359E-2</c:v>
                </c:pt>
                <c:pt idx="82">
                  <c:v>4.2289476183188318E-2</c:v>
                </c:pt>
                <c:pt idx="83">
                  <c:v>3.6500320986766067E-2</c:v>
                </c:pt>
                <c:pt idx="84">
                  <c:v>3.1251637970290576E-2</c:v>
                </c:pt>
                <c:pt idx="85">
                  <c:v>2.6539560958272868E-2</c:v>
                </c:pt>
                <c:pt idx="86">
                  <c:v>2.2350963882294777E-2</c:v>
                </c:pt>
                <c:pt idx="87">
                  <c:v>1.866466072765173E-2</c:v>
                </c:pt>
                <c:pt idx="88">
                  <c:v>1.5452807962272858E-2</c:v>
                </c:pt>
                <c:pt idx="89">
                  <c:v>1.2682418347936032E-2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Resolution'!$BB$9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Resolution'!$BB$10:$BB$99</c:f>
              <c:numCache>
                <c:formatCode>0.00E+00</c:formatCode>
                <c:ptCount val="90"/>
                <c:pt idx="0">
                  <c:v>0.5029675901534586</c:v>
                </c:pt>
                <c:pt idx="1">
                  <c:v>0.479782385474124</c:v>
                </c:pt>
                <c:pt idx="2">
                  <c:v>0.45765324347852043</c:v>
                </c:pt>
                <c:pt idx="3">
                  <c:v>0.43664537588467323</c:v>
                </c:pt>
                <c:pt idx="4">
                  <c:v>0.41680045947909433</c:v>
                </c:pt>
                <c:pt idx="5">
                  <c:v>0.39813931896273053</c:v>
                </c:pt>
                <c:pt idx="6">
                  <c:v>0.38066488035533885</c:v>
                </c:pt>
                <c:pt idx="7">
                  <c:v>0.36436518406696305</c:v>
                </c:pt>
                <c:pt idx="8">
                  <c:v>0.3492162963493709</c:v>
                </c:pt>
                <c:pt idx="9">
                  <c:v>0.33518500629740983</c:v>
                </c:pt>
                <c:pt idx="10">
                  <c:v>0.32223123855092822</c:v>
                </c:pt>
                <c:pt idx="11">
                  <c:v>0.31031014712912142</c:v>
                </c:pt>
                <c:pt idx="12">
                  <c:v>0.29937388280372051</c:v>
                </c:pt>
                <c:pt idx="13">
                  <c:v>0.28937304555979304</c:v>
                </c:pt>
                <c:pt idx="14">
                  <c:v>0.28025784608743082</c:v>
                </c:pt>
                <c:pt idx="15">
                  <c:v>0.2719790072275064</c:v>
                </c:pt>
                <c:pt idx="16">
                  <c:v>0.26448843919810511</c:v>
                </c:pt>
                <c:pt idx="17">
                  <c:v>0.25773972245555582</c:v>
                </c:pt>
                <c:pt idx="18">
                  <c:v>0.25168843019150472</c:v>
                </c:pt>
                <c:pt idx="19">
                  <c:v>0.24629231951249669</c:v>
                </c:pt>
                <c:pt idx="20">
                  <c:v>0.24151141686468858</c:v>
                </c:pt>
                <c:pt idx="21">
                  <c:v>0.23730801965394591</c:v>
                </c:pt>
                <c:pt idx="22">
                  <c:v>0.23364663253257301</c:v>
                </c:pt>
                <c:pt idx="23">
                  <c:v>0.23049385363547148</c:v>
                </c:pt>
                <c:pt idx="24">
                  <c:v>0.22781822323208617</c:v>
                </c:pt>
                <c:pt idx="25">
                  <c:v>0.22559004484559003</c:v>
                </c:pt>
                <c:pt idx="26">
                  <c:v>0.22378118687299031</c:v>
                </c:pt>
                <c:pt idx="27">
                  <c:v>0.22236487109428843</c:v>
                </c:pt>
                <c:pt idx="28">
                  <c:v>0.22131545314936305</c:v>
                </c:pt>
                <c:pt idx="29">
                  <c:v>0.22060819904681747</c:v>
                </c:pt>
                <c:pt idx="30">
                  <c:v>0.22021906100760033</c:v>
                </c:pt>
                <c:pt idx="31">
                  <c:v>0.22012445539712813</c:v>
                </c:pt>
                <c:pt idx="32">
                  <c:v>0.22030104512487356</c:v>
                </c:pt>
                <c:pt idx="33">
                  <c:v>0.22072552865505365</c:v>
                </c:pt>
                <c:pt idx="34">
                  <c:v>0.22137443764460954</c:v>
                </c:pt>
                <c:pt idx="35">
                  <c:v>0.22222394517680985</c:v>
                </c:pt>
                <c:pt idx="36">
                  <c:v>0.22324968656546815</c:v>
                </c:pt>
                <c:pt idx="37">
                  <c:v>0.22442659474404344</c:v>
                </c:pt>
                <c:pt idx="38">
                  <c:v>0.22572875230722306</c:v>
                </c:pt>
                <c:pt idx="39">
                  <c:v>0.22712926232489775</c:v>
                </c:pt>
                <c:pt idx="40">
                  <c:v>0.22860014008851282</c:v>
                </c:pt>
                <c:pt idx="41">
                  <c:v>0.23011222797063877</c:v>
                </c:pt>
                <c:pt idx="42">
                  <c:v>0.23163513557783505</c:v>
                </c:pt>
                <c:pt idx="43">
                  <c:v>0.23313720735692006</c:v>
                </c:pt>
                <c:pt idx="44">
                  <c:v>0.23458551978291811</c:v>
                </c:pt>
                <c:pt idx="45">
                  <c:v>0.23594591022508501</c:v>
                </c:pt>
                <c:pt idx="46">
                  <c:v>0.2371830395712384</c:v>
                </c:pt>
                <c:pt idx="47">
                  <c:v>0.23826049070833413</c:v>
                </c:pt>
                <c:pt idx="48">
                  <c:v>0.2391409050277076</c:v>
                </c:pt>
                <c:pt idx="49">
                  <c:v>0.23978615926340915</c:v>
                </c:pt>
                <c:pt idx="50">
                  <c:v>0.24015758519306604</c:v>
                </c:pt>
                <c:pt idx="51">
                  <c:v>0.24021623503459669</c:v>
                </c:pt>
                <c:pt idx="52">
                  <c:v>0.23992319574652771</c:v>
                </c:pt>
                <c:pt idx="53">
                  <c:v>0.23923995585253174</c:v>
                </c:pt>
                <c:pt idx="54">
                  <c:v>0.23812882880449363</c:v>
                </c:pt>
                <c:pt idx="55">
                  <c:v>0.23655343718385172</c:v>
                </c:pt>
                <c:pt idx="56">
                  <c:v>0.23447926209215633</c:v>
                </c:pt>
                <c:pt idx="57">
                  <c:v>0.23187426173170661</c:v>
                </c:pt>
                <c:pt idx="58">
                  <c:v>0.2287095622161372</c:v>
                </c:pt>
                <c:pt idx="59">
                  <c:v>0.22496022182981126</c:v>
                </c:pt>
                <c:pt idx="60">
                  <c:v>0.22060606699545668</c:v>
                </c:pt>
                <c:pt idx="61">
                  <c:v>0.21563259382468575</c:v>
                </c:pt>
                <c:pt idx="62">
                  <c:v>0.2100319230553615</c:v>
                </c:pt>
                <c:pt idx="63">
                  <c:v>0.20380378824187037</c:v>
                </c:pt>
                <c:pt idx="64">
                  <c:v>0.19695652723000714</c:v>
                </c:pt>
                <c:pt idx="65">
                  <c:v>0.189508035432222</c:v>
                </c:pt>
                <c:pt idx="66">
                  <c:v>0.18148662678491095</c:v>
                </c:pt>
                <c:pt idx="67">
                  <c:v>0.17293173553103067</c:v>
                </c:pt>
                <c:pt idx="68">
                  <c:v>0.16389438066546885</c:v>
                </c:pt>
                <c:pt idx="69">
                  <c:v>0.15443730707344311</c:v>
                </c:pt>
                <c:pt idx="70">
                  <c:v>0.14463471557323912</c:v>
                </c:pt>
                <c:pt idx="71">
                  <c:v>0.13457150089558173</c:v>
                </c:pt>
                <c:pt idx="72">
                  <c:v>0.1243419344652667</c:v>
                </c:pt>
                <c:pt idx="73">
                  <c:v>0.11404775918473171</c:v>
                </c:pt>
                <c:pt idx="74">
                  <c:v>0.10379570616940162</c:v>
                </c:pt>
                <c:pt idx="75">
                  <c:v>9.3694496274206202E-2</c:v>
                </c:pt>
                <c:pt idx="76">
                  <c:v>8.3851447473396234E-2</c:v>
                </c:pt>
                <c:pt idx="77">
                  <c:v>7.4368865542831453E-2</c:v>
                </c:pt>
                <c:pt idx="78">
                  <c:v>6.5340441336039543E-2</c:v>
                </c:pt>
                <c:pt idx="79">
                  <c:v>5.6847904459266636E-2</c:v>
                </c:pt>
                <c:pt idx="80">
                  <c:v>4.8958183353874994E-2</c:v>
                </c:pt>
                <c:pt idx="81">
                  <c:v>4.1721292342928831E-2</c:v>
                </c:pt>
                <c:pt idx="82">
                  <c:v>3.516910864105665E-2</c:v>
                </c:pt>
                <c:pt idx="83">
                  <c:v>2.931512331035319E-2</c:v>
                </c:pt>
                <c:pt idx="84">
                  <c:v>2.4155160388779708E-2</c:v>
                </c:pt>
                <c:pt idx="85">
                  <c:v>1.9668970642447436E-2</c:v>
                </c:pt>
                <c:pt idx="86">
                  <c:v>1.5822532752873552E-2</c:v>
                </c:pt>
                <c:pt idx="87">
                  <c:v>1.2570844460522493E-2</c:v>
                </c:pt>
                <c:pt idx="88">
                  <c:v>9.8609639714282282E-3</c:v>
                </c:pt>
                <c:pt idx="89">
                  <c:v>7.6350676185261233E-3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Resolution'!$BC$9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Resolution'!$BC$10:$BC$99</c:f>
              <c:numCache>
                <c:formatCode>0.00E+00</c:formatCode>
                <c:ptCount val="90"/>
                <c:pt idx="0">
                  <c:v>0.48817761175421298</c:v>
                </c:pt>
                <c:pt idx="1">
                  <c:v>0.4709046332603552</c:v>
                </c:pt>
                <c:pt idx="2">
                  <c:v>0.45362290689321239</c:v>
                </c:pt>
                <c:pt idx="3">
                  <c:v>0.4364767479916184</c:v>
                </c:pt>
                <c:pt idx="4">
                  <c:v>0.41959929115936556</c:v>
                </c:pt>
                <c:pt idx="5">
                  <c:v>0.40311047262377975</c:v>
                </c:pt>
                <c:pt idx="6">
                  <c:v>0.38711556609037318</c:v>
                </c:pt>
                <c:pt idx="7">
                  <c:v>0.37170432273177662</c:v>
                </c:pt>
                <c:pt idx="8">
                  <c:v>0.35695071144784629</c:v>
                </c:pt>
                <c:pt idx="9">
                  <c:v>0.34291320995015406</c:v>
                </c:pt>
                <c:pt idx="10">
                  <c:v>0.32963556397454363</c:v>
                </c:pt>
                <c:pt idx="11">
                  <c:v>0.31714791217966226</c:v>
                </c:pt>
                <c:pt idx="12">
                  <c:v>0.30546816726674125</c:v>
                </c:pt>
                <c:pt idx="13">
                  <c:v>0.29460354739614047</c:v>
                </c:pt>
                <c:pt idx="14">
                  <c:v>0.28455216319744436</c:v>
                </c:pt>
                <c:pt idx="15">
                  <c:v>0.27530458156256504</c:v>
                </c:pt>
                <c:pt idx="16">
                  <c:v>0.26684530527685318</c:v>
                </c:pt>
                <c:pt idx="17">
                  <c:v>0.25915412524942522</c:v>
                </c:pt>
                <c:pt idx="18">
                  <c:v>0.25220731817403674</c:v>
                </c:pt>
                <c:pt idx="19">
                  <c:v>0.24597867603093865</c:v>
                </c:pt>
                <c:pt idx="20">
                  <c:v>0.24044036458829698</c:v>
                </c:pt>
                <c:pt idx="21">
                  <c:v>0.23556361601750705</c:v>
                </c:pt>
                <c:pt idx="22">
                  <c:v>0.23131926618243984</c:v>
                </c:pt>
                <c:pt idx="23">
                  <c:v>0.22767815050996454</c:v>
                </c:pt>
                <c:pt idx="24">
                  <c:v>0.22461137405210088</c:v>
                </c:pt>
                <c:pt idx="25">
                  <c:v>0.22209047184680791</c:v>
                </c:pt>
                <c:pt idx="26">
                  <c:v>0.22008747536172882</c:v>
                </c:pt>
                <c:pt idx="27">
                  <c:v>0.21857489998286839</c:v>
                </c:pt>
                <c:pt idx="28">
                  <c:v>0.21752566743688639</c:v>
                </c:pt>
                <c:pt idx="29">
                  <c:v>0.2169129758929895</c:v>
                </c:pt>
                <c:pt idx="30">
                  <c:v>0.21671012940083986</c:v>
                </c:pt>
                <c:pt idx="31">
                  <c:v>0.21689033735747804</c:v>
                </c:pt>
                <c:pt idx="32">
                  <c:v>0.2174264938920378</c:v>
                </c:pt>
                <c:pt idx="33">
                  <c:v>0.21829094641402216</c:v>
                </c:pt>
                <c:pt idx="34">
                  <c:v>0.2194552620677897</c:v>
                </c:pt>
                <c:pt idx="35">
                  <c:v>0.22089000043515111</c:v>
                </c:pt>
                <c:pt idx="36">
                  <c:v>0.22256450048195137</c:v>
                </c:pt>
                <c:pt idx="37">
                  <c:v>0.22444668940138202</c:v>
                </c:pt>
                <c:pt idx="38">
                  <c:v>0.22650292061587754</c:v>
                </c:pt>
                <c:pt idx="39">
                  <c:v>0.22869784771658283</c:v>
                </c:pt>
                <c:pt idx="40">
                  <c:v>0.23099434051150486</c:v>
                </c:pt>
                <c:pt idx="41">
                  <c:v>0.23335344860273569</c:v>
                </c:pt>
                <c:pt idx="42">
                  <c:v>0.23573441701996498</c:v>
                </c:pt>
                <c:pt idx="43">
                  <c:v>0.23809475742177238</c:v>
                </c:pt>
                <c:pt idx="44">
                  <c:v>0.24039037727680757</c:v>
                </c:pt>
                <c:pt idx="45">
                  <c:v>0.24257576830884789</c:v>
                </c:pt>
                <c:pt idx="46">
                  <c:v>0.24460425439860581</c:v>
                </c:pt>
                <c:pt idx="47">
                  <c:v>0.2464282981500793</c:v>
                </c:pt>
                <c:pt idx="48">
                  <c:v>0.2479998645134518</c:v>
                </c:pt>
                <c:pt idx="49">
                  <c:v>0.24927083925728866</c:v>
                </c:pt>
                <c:pt idx="50">
                  <c:v>0.25019349972121474</c:v>
                </c:pt>
                <c:pt idx="51">
                  <c:v>0.25072103514239336</c:v>
                </c:pt>
                <c:pt idx="52">
                  <c:v>0.25080811387877672</c:v>
                </c:pt>
                <c:pt idx="53">
                  <c:v>0.25041149494736609</c:v>
                </c:pt>
                <c:pt idx="54">
                  <c:v>0.24949068130878743</c:v>
                </c:pt>
                <c:pt idx="55">
                  <c:v>0.24800861207238051</c:v>
                </c:pt>
                <c:pt idx="56">
                  <c:v>0.24593239005076228</c:v>
                </c:pt>
                <c:pt idx="57">
                  <c:v>0.24323403962908641</c:v>
                </c:pt>
                <c:pt idx="58">
                  <c:v>0.23989128751335489</c:v>
                </c:pt>
                <c:pt idx="59">
                  <c:v>0.23588835540940309</c:v>
                </c:pt>
                <c:pt idx="60">
                  <c:v>0.2312167489684907</c:v>
                </c:pt>
                <c:pt idx="61">
                  <c:v>0.22587602145593916</c:v>
                </c:pt>
                <c:pt idx="62">
                  <c:v>0.21987448377519889</c:v>
                </c:pt>
                <c:pt idx="63">
                  <c:v>0.21322982515734992</c:v>
                </c:pt>
                <c:pt idx="64">
                  <c:v>0.20596960171294054</c:v>
                </c:pt>
                <c:pt idx="65">
                  <c:v>0.19813154411511638</c:v>
                </c:pt>
                <c:pt idx="66">
                  <c:v>0.18976363214771957</c:v>
                </c:pt>
                <c:pt idx="67">
                  <c:v>0.18092388405219065</c:v>
                </c:pt>
                <c:pt idx="68">
                  <c:v>0.17167981385262679</c:v>
                </c:pt>
                <c:pt idx="69">
                  <c:v>0.1621075211706777</c:v>
                </c:pt>
                <c:pt idx="70">
                  <c:v>0.15229039595064317</c:v>
                </c:pt>
                <c:pt idx="71">
                  <c:v>0.14231744465517696</c:v>
                </c:pt>
                <c:pt idx="72">
                  <c:v>0.13228127346918009</c:v>
                </c:pt>
                <c:pt idx="73">
                  <c:v>0.12227579535585534</c:v>
                </c:pt>
                <c:pt idx="74">
                  <c:v>0.11239375797616298</c:v>
                </c:pt>
                <c:pt idx="75">
                  <c:v>0.10272421448812154</c:v>
                </c:pt>
                <c:pt idx="76">
                  <c:v>9.3350075133094707E-2</c:v>
                </c:pt>
                <c:pt idx="77">
                  <c:v>8.4345881153499988E-2</c:v>
                </c:pt>
                <c:pt idx="78">
                  <c:v>7.5775932341065694E-2</c:v>
                </c:pt>
                <c:pt idx="79">
                  <c:v>6.7692875734974373E-2</c:v>
                </c:pt>
                <c:pt idx="80">
                  <c:v>6.0136828093013718E-2</c:v>
                </c:pt>
                <c:pt idx="81">
                  <c:v>5.3135062895722868E-2</c:v>
                </c:pt>
                <c:pt idx="82">
                  <c:v>4.6702248983075033E-2</c:v>
                </c:pt>
                <c:pt idx="83">
                  <c:v>4.084118773831219E-2</c:v>
                </c:pt>
                <c:pt idx="84">
                  <c:v>3.5543963493539783E-2</c:v>
                </c:pt>
                <c:pt idx="85">
                  <c:v>3.0793400518004464E-2</c:v>
                </c:pt>
                <c:pt idx="86">
                  <c:v>2.6564710723913573E-2</c:v>
                </c:pt>
                <c:pt idx="87">
                  <c:v>2.2827218480810513E-2</c:v>
                </c:pt>
                <c:pt idx="88">
                  <c:v>1.9546060663777034E-2</c:v>
                </c:pt>
                <c:pt idx="89">
                  <c:v>1.6683778421846821E-2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182080"/>
        <c:axId val="435182640"/>
      </c:lineChart>
      <c:catAx>
        <c:axId val="43518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82640"/>
        <c:crosses val="autoZero"/>
        <c:auto val="1"/>
        <c:lblAlgn val="ctr"/>
        <c:lblOffset val="100"/>
        <c:noMultiLvlLbl val="0"/>
      </c:catAx>
      <c:valAx>
        <c:axId val="4351826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8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Active</a:t>
            </a:r>
            <a:r>
              <a:rPr lang="en-GB" sz="1200" baseline="0"/>
              <a:t> </a:t>
            </a:r>
            <a:r>
              <a:rPr lang="en-GB" sz="1200"/>
              <a:t>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'Function Resolution'!$BD$9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Resolution'!$BD$10:$BD$99</c:f>
              <c:numCache>
                <c:formatCode>0.00%</c:formatCode>
                <c:ptCount val="90"/>
                <c:pt idx="0">
                  <c:v>0.24242424242424243</c:v>
                </c:pt>
                <c:pt idx="1">
                  <c:v>0.21052631578947367</c:v>
                </c:pt>
                <c:pt idx="2">
                  <c:v>0.21311475409836064</c:v>
                </c:pt>
                <c:pt idx="3">
                  <c:v>0.14492753623188406</c:v>
                </c:pt>
                <c:pt idx="4">
                  <c:v>0.22580645161290322</c:v>
                </c:pt>
                <c:pt idx="5">
                  <c:v>0.1</c:v>
                </c:pt>
                <c:pt idx="6">
                  <c:v>9.5890410958904104E-2</c:v>
                </c:pt>
                <c:pt idx="7">
                  <c:v>0.20634920634920634</c:v>
                </c:pt>
                <c:pt idx="8">
                  <c:v>6.4516129032258063E-2</c:v>
                </c:pt>
                <c:pt idx="9">
                  <c:v>0.13333333333333333</c:v>
                </c:pt>
                <c:pt idx="10">
                  <c:v>0.1</c:v>
                </c:pt>
                <c:pt idx="11">
                  <c:v>6.5217391304347824E-2</c:v>
                </c:pt>
                <c:pt idx="12">
                  <c:v>5.8823529411764705E-2</c:v>
                </c:pt>
                <c:pt idx="13">
                  <c:v>0.24444444444444444</c:v>
                </c:pt>
                <c:pt idx="14">
                  <c:v>0.21428571428571427</c:v>
                </c:pt>
                <c:pt idx="15">
                  <c:v>0.14000000000000001</c:v>
                </c:pt>
                <c:pt idx="16">
                  <c:v>0.16666666666666666</c:v>
                </c:pt>
                <c:pt idx="17">
                  <c:v>0.21818181818181817</c:v>
                </c:pt>
                <c:pt idx="18">
                  <c:v>0.2537313432835821</c:v>
                </c:pt>
                <c:pt idx="19">
                  <c:v>0.27272727272727271</c:v>
                </c:pt>
                <c:pt idx="20">
                  <c:v>0.21311475409836064</c:v>
                </c:pt>
                <c:pt idx="21">
                  <c:v>0.33333333333333331</c:v>
                </c:pt>
                <c:pt idx="22">
                  <c:v>0.28358208955223879</c:v>
                </c:pt>
                <c:pt idx="23">
                  <c:v>0.28125</c:v>
                </c:pt>
                <c:pt idx="24">
                  <c:v>0.203125</c:v>
                </c:pt>
                <c:pt idx="25">
                  <c:v>0.24615384615384617</c:v>
                </c:pt>
                <c:pt idx="26">
                  <c:v>0.30434782608695654</c:v>
                </c:pt>
                <c:pt idx="27">
                  <c:v>0.323943661971831</c:v>
                </c:pt>
                <c:pt idx="28">
                  <c:v>0.36486486486486486</c:v>
                </c:pt>
                <c:pt idx="29">
                  <c:v>0.26470588235294118</c:v>
                </c:pt>
                <c:pt idx="30">
                  <c:v>0.19298245614035087</c:v>
                </c:pt>
                <c:pt idx="31">
                  <c:v>0.27941176470588236</c:v>
                </c:pt>
                <c:pt idx="32">
                  <c:v>0.33333333333333331</c:v>
                </c:pt>
                <c:pt idx="33">
                  <c:v>0.27500000000000002</c:v>
                </c:pt>
                <c:pt idx="34">
                  <c:v>0.3048780487804878</c:v>
                </c:pt>
                <c:pt idx="35">
                  <c:v>0.34177215189873417</c:v>
                </c:pt>
                <c:pt idx="36">
                  <c:v>0.27848101265822783</c:v>
                </c:pt>
                <c:pt idx="37">
                  <c:v>0.32558139534883723</c:v>
                </c:pt>
                <c:pt idx="38">
                  <c:v>0.27027027027027029</c:v>
                </c:pt>
                <c:pt idx="39">
                  <c:v>0.34210526315789475</c:v>
                </c:pt>
                <c:pt idx="40">
                  <c:v>0.3125</c:v>
                </c:pt>
                <c:pt idx="41">
                  <c:v>0.36585365853658536</c:v>
                </c:pt>
                <c:pt idx="42">
                  <c:v>0.36249999999999999</c:v>
                </c:pt>
                <c:pt idx="43">
                  <c:v>0.3235294117647059</c:v>
                </c:pt>
                <c:pt idx="44">
                  <c:v>0.3</c:v>
                </c:pt>
                <c:pt idx="45">
                  <c:v>0.31034482758620691</c:v>
                </c:pt>
                <c:pt idx="46">
                  <c:v>0.27160493827160492</c:v>
                </c:pt>
                <c:pt idx="47">
                  <c:v>0.25609756097560976</c:v>
                </c:pt>
                <c:pt idx="48">
                  <c:v>0.25974025974025972</c:v>
                </c:pt>
                <c:pt idx="49">
                  <c:v>0.30882352941176472</c:v>
                </c:pt>
                <c:pt idx="50">
                  <c:v>0.2</c:v>
                </c:pt>
                <c:pt idx="51">
                  <c:v>0.31343283582089554</c:v>
                </c:pt>
                <c:pt idx="52">
                  <c:v>0.2878787878787879</c:v>
                </c:pt>
                <c:pt idx="53">
                  <c:v>0.24637681159420291</c:v>
                </c:pt>
                <c:pt idx="54">
                  <c:v>0.24615384615384617</c:v>
                </c:pt>
                <c:pt idx="55">
                  <c:v>0.32307692307692309</c:v>
                </c:pt>
                <c:pt idx="56">
                  <c:v>0.16216216216216217</c:v>
                </c:pt>
                <c:pt idx="57">
                  <c:v>0.19117647058823528</c:v>
                </c:pt>
                <c:pt idx="58">
                  <c:v>0.15</c:v>
                </c:pt>
                <c:pt idx="59">
                  <c:v>0.140625</c:v>
                </c:pt>
                <c:pt idx="60">
                  <c:v>0.15116279069767441</c:v>
                </c:pt>
                <c:pt idx="61">
                  <c:v>0.12698412698412698</c:v>
                </c:pt>
                <c:pt idx="62">
                  <c:v>8.0645161290322578E-2</c:v>
                </c:pt>
                <c:pt idx="63">
                  <c:v>4.7619047619047616E-2</c:v>
                </c:pt>
                <c:pt idx="64">
                  <c:v>0.16949152542372881</c:v>
                </c:pt>
                <c:pt idx="65">
                  <c:v>1.3698630136986301E-2</c:v>
                </c:pt>
                <c:pt idx="66">
                  <c:v>5.6603773584905662E-2</c:v>
                </c:pt>
                <c:pt idx="67">
                  <c:v>6.1538461538461542E-2</c:v>
                </c:pt>
                <c:pt idx="68">
                  <c:v>3.3333333333333333E-2</c:v>
                </c:pt>
                <c:pt idx="69">
                  <c:v>7.407407407407407E-2</c:v>
                </c:pt>
                <c:pt idx="70">
                  <c:v>8.6956521739130432E-2</c:v>
                </c:pt>
                <c:pt idx="71">
                  <c:v>6.8181818181818177E-2</c:v>
                </c:pt>
                <c:pt idx="72">
                  <c:v>4.4444444444444446E-2</c:v>
                </c:pt>
                <c:pt idx="73">
                  <c:v>2.5000000000000001E-2</c:v>
                </c:pt>
                <c:pt idx="74">
                  <c:v>0</c:v>
                </c:pt>
                <c:pt idx="75">
                  <c:v>0</c:v>
                </c:pt>
                <c:pt idx="76">
                  <c:v>2.3255813953488372E-2</c:v>
                </c:pt>
                <c:pt idx="77">
                  <c:v>2.5000000000000001E-2</c:v>
                </c:pt>
                <c:pt idx="78">
                  <c:v>3.125E-2</c:v>
                </c:pt>
                <c:pt idx="79">
                  <c:v>3.5714285714285712E-2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0.16666666666666666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Resolution'!$BE$9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Resolution'!$BE$10:$BE$99</c:f>
              <c:numCache>
                <c:formatCode>General</c:formatCode>
                <c:ptCount val="90"/>
                <c:pt idx="0">
                  <c:v>0.293031292562067</c:v>
                </c:pt>
                <c:pt idx="1">
                  <c:v>0.2906256441185025</c:v>
                </c:pt>
                <c:pt idx="2">
                  <c:v>0.28823169313259511</c:v>
                </c:pt>
                <c:pt idx="3">
                  <c:v>0.28584951549462423</c:v>
                </c:pt>
                <c:pt idx="4">
                  <c:v>0.28347918476291478</c:v>
                </c:pt>
                <c:pt idx="5">
                  <c:v>0.28112077216880949</c:v>
                </c:pt>
                <c:pt idx="6">
                  <c:v>0.27877434662245726</c:v>
                </c:pt>
                <c:pt idx="7">
                  <c:v>0.27643997471940396</c:v>
                </c:pt>
                <c:pt idx="8">
                  <c:v>0.27411772074796986</c:v>
                </c:pt>
                <c:pt idx="9">
                  <c:v>0.27180764669739987</c:v>
                </c:pt>
                <c:pt idx="10">
                  <c:v>0.26950981226677012</c:v>
                </c:pt>
                <c:pt idx="11">
                  <c:v>0.26722427487463568</c:v>
                </c:pt>
                <c:pt idx="12">
                  <c:v>0.26495108966940384</c:v>
                </c:pt>
                <c:pt idx="13">
                  <c:v>0.26269030954041633</c:v>
                </c:pt>
                <c:pt idx="14">
                  <c:v>0.26044198512972389</c:v>
                </c:pt>
                <c:pt idx="15">
                  <c:v>0.25820616484453784</c:v>
                </c:pt>
                <c:pt idx="16">
                  <c:v>0.25598289487034032</c:v>
                </c:pt>
                <c:pt idx="17">
                  <c:v>0.2537722191846376</c:v>
                </c:pt>
                <c:pt idx="18">
                  <c:v>0.25157417957133882</c:v>
                </c:pt>
                <c:pt idx="19">
                  <c:v>0.24938881563574289</c:v>
                </c:pt>
                <c:pt idx="20">
                  <c:v>0.24721616482011652</c:v>
                </c:pt>
                <c:pt idx="21">
                  <c:v>0.24505626241984652</c:v>
                </c:pt>
                <c:pt idx="22">
                  <c:v>0.24290914160014751</c:v>
                </c:pt>
                <c:pt idx="23">
                  <c:v>0.24077483341330905</c:v>
                </c:pt>
                <c:pt idx="24">
                  <c:v>0.23865336681646404</c:v>
                </c:pt>
                <c:pt idx="25">
                  <c:v>0.23654476868986019</c:v>
                </c:pt>
                <c:pt idx="26">
                  <c:v>0.23444906385561867</c:v>
                </c:pt>
                <c:pt idx="27">
                  <c:v>0.23236627509696026</c:v>
                </c:pt>
                <c:pt idx="28">
                  <c:v>0.23029642317788343</c:v>
                </c:pt>
                <c:pt idx="29">
                  <c:v>0.22823952686327506</c:v>
                </c:pt>
                <c:pt idx="30">
                  <c:v>0.2261956029394383</c:v>
                </c:pt>
                <c:pt idx="31">
                  <c:v>0.22416466623501793</c:v>
                </c:pt>
                <c:pt idx="32">
                  <c:v>0.22214672964230836</c:v>
                </c:pt>
                <c:pt idx="33">
                  <c:v>0.22014180413892451</c:v>
                </c:pt>
                <c:pt idx="34">
                  <c:v>0.21814989880982052</c:v>
                </c:pt>
                <c:pt idx="35">
                  <c:v>0.21617102086963863</c:v>
                </c:pt>
                <c:pt idx="36">
                  <c:v>0.21420517568537034</c:v>
                </c:pt>
                <c:pt idx="37">
                  <c:v>0.21225236679931481</c:v>
                </c:pt>
                <c:pt idx="38">
                  <c:v>0.21031259595231666</c:v>
                </c:pt>
                <c:pt idx="39">
                  <c:v>0.20838586310726759</c:v>
                </c:pt>
                <c:pt idx="40">
                  <c:v>0.20647216647285421</c:v>
                </c:pt>
                <c:pt idx="41">
                  <c:v>0.20457150252753806</c:v>
                </c:pt>
                <c:pt idx="42">
                  <c:v>0.20268386604374997</c:v>
                </c:pt>
                <c:pt idx="43">
                  <c:v>0.2008092501122844</c:v>
                </c:pt>
                <c:pt idx="44">
                  <c:v>0.19894764616687718</c:v>
                </c:pt>
                <c:pt idx="45">
                  <c:v>0.1970990440089524</c:v>
                </c:pt>
                <c:pt idx="46">
                  <c:v>0.19526343183252304</c:v>
                </c:pt>
                <c:pt idx="47">
                  <c:v>0.19344079624922983</c:v>
                </c:pt>
                <c:pt idx="48">
                  <c:v>0.19163112231350482</c:v>
                </c:pt>
                <c:pt idx="49">
                  <c:v>0.18983439354784454</c:v>
                </c:pt>
                <c:pt idx="50">
                  <c:v>0.18805059196817922</c:v>
                </c:pt>
                <c:pt idx="51">
                  <c:v>0.18627969810932352</c:v>
                </c:pt>
                <c:pt idx="52">
                  <c:v>0.18452169105049587</c:v>
                </c:pt>
                <c:pt idx="53">
                  <c:v>0.18277654844089242</c:v>
                </c:pt>
                <c:pt idx="54">
                  <c:v>0.18104424652530327</c:v>
                </c:pt>
                <c:pt idx="55">
                  <c:v>0.17932476016975754</c:v>
                </c:pt>
                <c:pt idx="56">
                  <c:v>0.17761806288718501</c:v>
                </c:pt>
                <c:pt idx="57">
                  <c:v>0.17592412686308195</c:v>
                </c:pt>
                <c:pt idx="58">
                  <c:v>0.17424292298116947</c:v>
                </c:pt>
                <c:pt idx="59">
                  <c:v>0.17257442084903249</c:v>
                </c:pt>
                <c:pt idx="60">
                  <c:v>0.1709185888237274</c:v>
                </c:pt>
                <c:pt idx="61">
                  <c:v>0.16927539403734854</c:v>
                </c:pt>
                <c:pt idx="62">
                  <c:v>0.16764480242254109</c:v>
                </c:pt>
                <c:pt idx="63">
                  <c:v>0.16602677873795146</c:v>
                </c:pt>
                <c:pt idx="64">
                  <c:v>0.16442128659360319</c:v>
                </c:pt>
                <c:pt idx="65">
                  <c:v>0.1628282884761898</c:v>
                </c:pt>
                <c:pt idx="66">
                  <c:v>0.1612477457742742</c:v>
                </c:pt>
                <c:pt idx="67">
                  <c:v>0.15967961880338519</c:v>
                </c:pt>
                <c:pt idx="68">
                  <c:v>0.15812386683100238</c:v>
                </c:pt>
                <c:pt idx="69">
                  <c:v>0.15658044810142013</c:v>
                </c:pt>
                <c:pt idx="70">
                  <c:v>0.15504931986048248</c:v>
                </c:pt>
                <c:pt idx="71">
                  <c:v>0.15353043838018032</c:v>
                </c:pt>
                <c:pt idx="72">
                  <c:v>0.15202375898310344</c:v>
                </c:pt>
                <c:pt idx="73">
                  <c:v>0.15052923606673876</c:v>
                </c:pt>
                <c:pt idx="74">
                  <c:v>0.14904682312760861</c:v>
                </c:pt>
                <c:pt idx="75">
                  <c:v>0.14757647278524044</c:v>
                </c:pt>
                <c:pt idx="76">
                  <c:v>0.14611813680596275</c:v>
                </c:pt>
                <c:pt idx="77">
                  <c:v>0.144671766126519</c:v>
                </c:pt>
                <c:pt idx="78">
                  <c:v>0.143237310877494</c:v>
                </c:pt>
                <c:pt idx="79">
                  <c:v>0.14181472040654719</c:v>
                </c:pt>
                <c:pt idx="80">
                  <c:v>0.14040394330144576</c:v>
                </c:pt>
                <c:pt idx="81">
                  <c:v>0.13900492741289294</c:v>
                </c:pt>
                <c:pt idx="82">
                  <c:v>0.13761761987714635</c:v>
                </c:pt>
                <c:pt idx="83">
                  <c:v>0.13624196713842029</c:v>
                </c:pt>
                <c:pt idx="84">
                  <c:v>0.13487791497106852</c:v>
                </c:pt>
                <c:pt idx="85">
                  <c:v>0.13352540850154204</c:v>
                </c:pt>
                <c:pt idx="86">
                  <c:v>0.13218439223011802</c:v>
                </c:pt>
                <c:pt idx="87">
                  <c:v>0.13085481005239566</c:v>
                </c:pt>
                <c:pt idx="88">
                  <c:v>0.12953660528055519</c:v>
                </c:pt>
                <c:pt idx="89">
                  <c:v>0.12822972066437655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Resolution'!$BF$9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Resolution'!$BF$10:$BF$99</c:f>
              <c:numCache>
                <c:formatCode>0.00E+00</c:formatCode>
                <c:ptCount val="90"/>
                <c:pt idx="0">
                  <c:v>9.7391057545252943E-2</c:v>
                </c:pt>
                <c:pt idx="1">
                  <c:v>0.10544532995016501</c:v>
                </c:pt>
                <c:pt idx="2">
                  <c:v>0.11380503622898186</c:v>
                </c:pt>
                <c:pt idx="3">
                  <c:v>0.1224420216561979</c:v>
                </c:pt>
                <c:pt idx="4">
                  <c:v>0.13132441767211303</c:v>
                </c:pt>
                <c:pt idx="5">
                  <c:v>0.14041697840067785</c:v>
                </c:pt>
                <c:pt idx="6">
                  <c:v>0.14968148496699385</c:v>
                </c:pt>
                <c:pt idx="7">
                  <c:v>0.15907720552480492</c:v>
                </c:pt>
                <c:pt idx="8">
                  <c:v>0.16856139696491909</c:v>
                </c:pt>
                <c:pt idx="9">
                  <c:v>0.17808983306390749</c:v>
                </c:pt>
                <c:pt idx="10">
                  <c:v>0.18761734340022818</c:v>
                </c:pt>
                <c:pt idx="11">
                  <c:v>0.19709834770543264</c:v>
                </c:pt>
                <c:pt idx="12">
                  <c:v>0.20648737136995102</c:v>
                </c:pt>
                <c:pt idx="13">
                  <c:v>0.21573952947883066</c:v>
                </c:pt>
                <c:pt idx="14">
                  <c:v>0.22481096887217838</c:v>
                </c:pt>
                <c:pt idx="15">
                  <c:v>0.23365926014878799</c:v>
                </c:pt>
                <c:pt idx="16">
                  <c:v>0.24224373409665018</c:v>
                </c:pt>
                <c:pt idx="17">
                  <c:v>0.25052575958750728</c:v>
                </c:pt>
                <c:pt idx="18">
                  <c:v>0.25846896238141664</c:v>
                </c:pt>
                <c:pt idx="19">
                  <c:v>0.2660393864460413</c:v>
                </c:pt>
                <c:pt idx="20">
                  <c:v>0.27320560122985027</c:v>
                </c:pt>
                <c:pt idx="21">
                  <c:v>0.27993875979571781</c:v>
                </c:pt>
                <c:pt idx="22">
                  <c:v>0.28621261380755914</c:v>
                </c:pt>
                <c:pt idx="23">
                  <c:v>0.29200349207799842</c:v>
                </c:pt>
                <c:pt idx="24">
                  <c:v>0.29729024975879154</c:v>
                </c:pt>
                <c:pt idx="25">
                  <c:v>0.30205419532974531</c:v>
                </c:pt>
                <c:pt idx="26">
                  <c:v>0.30627900236520139</c:v>
                </c:pt>
                <c:pt idx="27">
                  <c:v>0.30995061268087043</c:v>
                </c:pt>
                <c:pt idx="28">
                  <c:v>0.31305713693700632</c:v>
                </c:pt>
                <c:pt idx="29">
                  <c:v>0.31558875814077858</c:v>
                </c:pt>
                <c:pt idx="30">
                  <c:v>0.3175376427885756</c:v>
                </c:pt>
                <c:pt idx="31">
                  <c:v>0.31889786364739348</c:v>
                </c:pt>
                <c:pt idx="32">
                  <c:v>0.31966533741504577</c:v>
                </c:pt>
                <c:pt idx="33">
                  <c:v>0.31983777973580324</c:v>
                </c:pt>
                <c:pt idx="34">
                  <c:v>0.31941467928883521</c:v>
                </c:pt>
                <c:pt idx="35">
                  <c:v>0.31839729191383725</c:v>
                </c:pt>
                <c:pt idx="36">
                  <c:v>0.31678865499004089</c:v>
                </c:pt>
                <c:pt idx="37">
                  <c:v>0.31459362153782411</c:v>
                </c:pt>
                <c:pt idx="38">
                  <c:v>0.31181891276228962</c:v>
                </c:pt>
                <c:pt idx="39">
                  <c:v>0.30847318700253978</c:v>
                </c:pt>
                <c:pt idx="40">
                  <c:v>0.30456712228896049</c:v>
                </c:pt>
                <c:pt idx="41">
                  <c:v>0.30011350894796779</c:v>
                </c:pt>
                <c:pt idx="42">
                  <c:v>0.29512734793963652</c:v>
                </c:pt>
                <c:pt idx="43">
                  <c:v>0.28962594988556817</c:v>
                </c:pt>
                <c:pt idx="44">
                  <c:v>0.28362902906721205</c:v>
                </c:pt>
                <c:pt idx="45">
                  <c:v>0.27715878608151318</c:v>
                </c:pt>
                <c:pt idx="46">
                  <c:v>0.27023997237160097</c:v>
                </c:pt>
                <c:pt idx="47">
                  <c:v>0.26289992955180491</c:v>
                </c:pt>
                <c:pt idx="48">
                  <c:v>0.25516859636892963</c:v>
                </c:pt>
                <c:pt idx="49">
                  <c:v>0.24707847633623559</c:v>
                </c:pt>
                <c:pt idx="50">
                  <c:v>0.23866455958959146</c:v>
                </c:pt>
                <c:pt idx="51">
                  <c:v>0.22996419338412608</c:v>
                </c:pt>
                <c:pt idx="52">
                  <c:v>0.22101689689632925</c:v>
                </c:pt>
                <c:pt idx="53">
                  <c:v>0.21186411762171517</c:v>
                </c:pt>
                <c:pt idx="54">
                  <c:v>0.2025489286361479</c:v>
                </c:pt>
                <c:pt idx="55">
                  <c:v>0.19311566826383295</c:v>
                </c:pt>
                <c:pt idx="56">
                  <c:v>0.18360952617923729</c:v>
                </c:pt>
                <c:pt idx="57">
                  <c:v>0.17407608254618692</c:v>
                </c:pt>
                <c:pt idx="58">
                  <c:v>0.16456080932255557</c:v>
                </c:pt>
                <c:pt idx="59">
                  <c:v>0.15510854517452788</c:v>
                </c:pt>
                <c:pt idx="60">
                  <c:v>0.14576295738733996</c:v>
                </c:pt>
                <c:pt idx="61">
                  <c:v>0.13656600557652399</c:v>
                </c:pt>
                <c:pt idx="62">
                  <c:v>0.12755742276674892</c:v>
                </c:pt>
                <c:pt idx="63">
                  <c:v>0.11877422942504032</c:v>
                </c:pt>
                <c:pt idx="64">
                  <c:v>0.11025029527232222</c:v>
                </c:pt>
                <c:pt idx="65">
                  <c:v>0.10201596216961405</c:v>
                </c:pt>
                <c:pt idx="66">
                  <c:v>9.4097739158562191E-2</c:v>
                </c:pt>
                <c:pt idx="67">
                  <c:v>8.6518077959031534E-2</c:v>
                </c:pt>
                <c:pt idx="68">
                  <c:v>7.929523406020185E-2</c:v>
                </c:pt>
                <c:pt idx="69">
                  <c:v>7.2443215184090609E-2</c:v>
                </c:pt>
                <c:pt idx="70">
                  <c:v>6.5971815558954705E-2</c:v>
                </c:pt>
                <c:pt idx="71">
                  <c:v>5.9886731312864684E-2</c:v>
                </c:pt>
                <c:pt idx="72">
                  <c:v>5.4189749557547115E-2</c:v>
                </c:pt>
                <c:pt idx="73">
                  <c:v>4.8879001513377034E-2</c:v>
                </c:pt>
                <c:pt idx="74">
                  <c:v>4.3949268415413502E-2</c:v>
                </c:pt>
                <c:pt idx="75">
                  <c:v>3.9392327975126581E-2</c:v>
                </c:pt>
                <c:pt idx="76">
                  <c:v>3.5197328842954262E-2</c:v>
                </c:pt>
                <c:pt idx="77">
                  <c:v>3.1351180771899217E-2</c:v>
                </c:pt>
                <c:pt idx="78">
                  <c:v>2.7838948939043758E-2</c:v>
                </c:pt>
                <c:pt idx="79">
                  <c:v>2.4644242036218195E-2</c:v>
                </c:pt>
                <c:pt idx="80">
                  <c:v>2.1749585179243729E-2</c:v>
                </c:pt>
                <c:pt idx="81">
                  <c:v>1.9136770293428706E-2</c:v>
                </c:pt>
                <c:pt idx="82">
                  <c:v>1.6787178305842927E-2</c:v>
                </c:pt>
                <c:pt idx="83">
                  <c:v>1.4682069121103534E-2</c:v>
                </c:pt>
                <c:pt idx="84">
                  <c:v>1.2802836903573041E-2</c:v>
                </c:pt>
                <c:pt idx="85">
                  <c:v>1.1131229580867581E-2</c:v>
                </c:pt>
                <c:pt idx="86">
                  <c:v>9.6495326861301932E-3</c:v>
                </c:pt>
                <c:pt idx="87">
                  <c:v>8.3407186515109238E-3</c:v>
                </c:pt>
                <c:pt idx="88">
                  <c:v>7.1885634491063513E-3</c:v>
                </c:pt>
                <c:pt idx="89">
                  <c:v>6.1777330561235367E-3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Resolution'!$BG$9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Resolution'!$BG$10:$BG$99</c:f>
              <c:numCache>
                <c:formatCode>0.00E+00</c:formatCode>
                <c:ptCount val="90"/>
                <c:pt idx="0">
                  <c:v>0.15343538458893796</c:v>
                </c:pt>
                <c:pt idx="1">
                  <c:v>0.15491500453112841</c:v>
                </c:pt>
                <c:pt idx="2">
                  <c:v>0.15673840747592352</c:v>
                </c:pt>
                <c:pt idx="3">
                  <c:v>0.15889517331807604</c:v>
                </c:pt>
                <c:pt idx="4">
                  <c:v>0.16137567622229035</c:v>
                </c:pt>
                <c:pt idx="5">
                  <c:v>0.16417079131394235</c:v>
                </c:pt>
                <c:pt idx="6">
                  <c:v>0.1672716139193145</c:v>
                </c:pt>
                <c:pt idx="7">
                  <c:v>0.17066919016468057</c:v>
                </c:pt>
                <c:pt idx="8">
                  <c:v>0.17435425840076554</c:v>
                </c:pt>
                <c:pt idx="9">
                  <c:v>0.17831700156174468</c:v>
                </c:pt>
                <c:pt idx="10">
                  <c:v>0.18254681118015934</c:v>
                </c:pt>
                <c:pt idx="11">
                  <c:v>0.18703206434347319</c:v>
                </c:pt>
                <c:pt idx="12">
                  <c:v>0.19175991537547935</c:v>
                </c:pt>
                <c:pt idx="13">
                  <c:v>0.19671610443626308</c:v>
                </c:pt>
                <c:pt idx="14">
                  <c:v>0.20188478553765221</c:v>
                </c:pt>
                <c:pt idx="15">
                  <c:v>0.20724837664793613</c:v>
                </c:pt>
                <c:pt idx="16">
                  <c:v>0.2127874345938354</c:v>
                </c:pt>
                <c:pt idx="17">
                  <c:v>0.21848055734765842</c:v>
                </c:pt>
                <c:pt idx="18">
                  <c:v>0.22430431600819772</c:v>
                </c:pt>
                <c:pt idx="19">
                  <c:v>0.23023321834825999</c:v>
                </c:pt>
                <c:pt idx="20">
                  <c:v>0.23623970522227397</c:v>
                </c:pt>
                <c:pt idx="21">
                  <c:v>0.24229418042670814</c:v>
                </c:pt>
                <c:pt idx="22">
                  <c:v>0.2483650738165207</c:v>
                </c:pt>
                <c:pt idx="23">
                  <c:v>0.25441893664399789</c:v>
                </c:pt>
                <c:pt idx="24">
                  <c:v>0.26042056725061841</c:v>
                </c:pt>
                <c:pt idx="25">
                  <c:v>0.26633316446100408</c:v>
                </c:pt>
                <c:pt idx="26">
                  <c:v>0.27211850535472354</c:v>
                </c:pt>
                <c:pt idx="27">
                  <c:v>0.27773714357850565</c:v>
                </c:pt>
                <c:pt idx="28">
                  <c:v>0.28314862405408003</c:v>
                </c:pt>
                <c:pt idx="29">
                  <c:v>0.28831170987197507</c:v>
                </c:pt>
                <c:pt idx="30">
                  <c:v>0.29318461736387758</c:v>
                </c:pt>
                <c:pt idx="31">
                  <c:v>0.29772525582668546</c:v>
                </c:pt>
                <c:pt idx="32">
                  <c:v>0.30189146912680026</c:v>
                </c:pt>
                <c:pt idx="33">
                  <c:v>0.30564127742579428</c:v>
                </c:pt>
                <c:pt idx="34">
                  <c:v>0.30893311850707617</c:v>
                </c:pt>
                <c:pt idx="35">
                  <c:v>0.31172608960400644</c:v>
                </c:pt>
                <c:pt idx="36">
                  <c:v>0.31398019217849649</c:v>
                </c:pt>
                <c:pt idx="37">
                  <c:v>0.31565658371074673</c:v>
                </c:pt>
                <c:pt idx="38">
                  <c:v>0.3167178421607505</c:v>
                </c:pt>
                <c:pt idx="39">
                  <c:v>0.31712825026486419</c:v>
                </c:pt>
                <c:pt idx="40">
                  <c:v>0.31685410813741516</c:v>
                </c:pt>
                <c:pt idx="41">
                  <c:v>0.31586408364297247</c:v>
                </c:pt>
                <c:pt idx="42">
                  <c:v>0.31412961055429367</c:v>
                </c:pt>
                <c:pt idx="43">
                  <c:v>0.3116253444549637</c:v>
                </c:pt>
                <c:pt idx="44">
                  <c:v>0.30832968549896883</c:v>
                </c:pt>
                <c:pt idx="45">
                  <c:v>0.30422537529158739</c:v>
                </c:pt>
                <c:pt idx="46">
                  <c:v>0.29930017207862675</c:v>
                </c:pt>
                <c:pt idx="47">
                  <c:v>0.29354760389383372</c:v>
                </c:pt>
                <c:pt idx="48">
                  <c:v>0.28696779311289994</c:v>
                </c:pt>
                <c:pt idx="49">
                  <c:v>0.2795683378620093</c:v>
                </c:pt>
                <c:pt idx="50">
                  <c:v>0.27136522592405177</c:v>
                </c:pt>
                <c:pt idx="51">
                  <c:v>0.26238374537677789</c:v>
                </c:pt>
                <c:pt idx="52">
                  <c:v>0.25265934367642151</c:v>
                </c:pt>
                <c:pt idx="53">
                  <c:v>0.2422383741351366</c:v>
                </c:pt>
                <c:pt idx="54">
                  <c:v>0.23117865703447535</c:v>
                </c:pt>
                <c:pt idx="55">
                  <c:v>0.21954977371761628</c:v>
                </c:pt>
                <c:pt idx="56">
                  <c:v>0.20743300802308715</c:v>
                </c:pt>
                <c:pt idx="57">
                  <c:v>0.1949208526422308</c:v>
                </c:pt>
                <c:pt idx="58">
                  <c:v>0.18211601051154114</c:v>
                </c:pt>
                <c:pt idx="59">
                  <c:v>0.16912984466442171</c:v>
                </c:pt>
                <c:pt idx="60">
                  <c:v>0.15608026436801456</c:v>
                </c:pt>
                <c:pt idx="61">
                  <c:v>0.14308907948826449</c:v>
                </c:pt>
                <c:pt idx="62">
                  <c:v>0.13027890549777163</c:v>
                </c:pt>
                <c:pt idx="63">
                  <c:v>0.11776975304326041</c:v>
                </c:pt>
                <c:pt idx="64">
                  <c:v>0.10567548173871988</c:v>
                </c:pt>
                <c:pt idx="65">
                  <c:v>9.4100330588519937E-2</c:v>
                </c:pt>
                <c:pt idx="66">
                  <c:v>8.3135750784935389E-2</c:v>
                </c:pt>
                <c:pt idx="67">
                  <c:v>7.2857756473087523E-2</c:v>
                </c:pt>
                <c:pt idx="68">
                  <c:v>6.3324974763246819E-2</c:v>
                </c:pt>
                <c:pt idx="69">
                  <c:v>5.457752103263757E-2</c:v>
                </c:pt>
                <c:pt idx="70">
                  <c:v>4.6636756172796917E-2</c:v>
                </c:pt>
                <c:pt idx="71">
                  <c:v>3.9505908033533835E-2</c:v>
                </c:pt>
                <c:pt idx="72">
                  <c:v>3.3171469646758461E-2</c:v>
                </c:pt>
                <c:pt idx="73">
                  <c:v>2.7605230441763013E-2</c:v>
                </c:pt>
                <c:pt idx="74">
                  <c:v>2.2766759486032778E-2</c:v>
                </c:pt>
                <c:pt idx="75">
                  <c:v>1.8606144263612311E-2</c:v>
                </c:pt>
                <c:pt idx="76">
                  <c:v>1.5066793677138172E-2</c:v>
                </c:pt>
                <c:pt idx="77">
                  <c:v>1.2088136138008897E-2</c:v>
                </c:pt>
                <c:pt idx="78">
                  <c:v>9.6080774539574754E-3</c:v>
                </c:pt>
                <c:pt idx="79">
                  <c:v>7.5651229181578437E-3</c:v>
                </c:pt>
                <c:pt idx="80">
                  <c:v>5.9001082390004499E-3</c:v>
                </c:pt>
                <c:pt idx="81">
                  <c:v>4.557520571145007E-3</c:v>
                </c:pt>
                <c:pt idx="82">
                  <c:v>3.4864212003196554E-3</c:v>
                </c:pt>
                <c:pt idx="83">
                  <c:v>2.6410040882056821E-3</c:v>
                </c:pt>
                <c:pt idx="84">
                  <c:v>1.9808393621651823E-3</c:v>
                </c:pt>
                <c:pt idx="85">
                  <c:v>1.4708586377362785E-3</c:v>
                </c:pt>
                <c:pt idx="86">
                  <c:v>1.0811409872496613E-3</c:v>
                </c:pt>
                <c:pt idx="87">
                  <c:v>7.8655582000263522E-4</c:v>
                </c:pt>
                <c:pt idx="88">
                  <c:v>5.6631331450041208E-4</c:v>
                </c:pt>
                <c:pt idx="89">
                  <c:v>4.0346559229760971E-4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Resolution'!$BH$9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Resolution'!$BH$10:$BH$99</c:f>
              <c:numCache>
                <c:formatCode>0.00E+00</c:formatCode>
                <c:ptCount val="90"/>
                <c:pt idx="0">
                  <c:v>0.19937688742595069</c:v>
                </c:pt>
                <c:pt idx="1">
                  <c:v>0.18797821655137889</c:v>
                </c:pt>
                <c:pt idx="2">
                  <c:v>0.17892445329621123</c:v>
                </c:pt>
                <c:pt idx="3">
                  <c:v>0.17188396164007624</c:v>
                </c:pt>
                <c:pt idx="4">
                  <c:v>0.16658596805613984</c:v>
                </c:pt>
                <c:pt idx="5">
                  <c:v>0.16281084087888731</c:v>
                </c:pt>
                <c:pt idx="6">
                  <c:v>0.16038112495858733</c:v>
                </c:pt>
                <c:pt idx="7">
                  <c:v>0.15915364682971189</c:v>
                </c:pt>
                <c:pt idx="8">
                  <c:v>0.15901273083017628</c:v>
                </c:pt>
                <c:pt idx="9">
                  <c:v>0.15986443646160003</c:v>
                </c:pt>
                <c:pt idx="10">
                  <c:v>0.16163167798306327</c:v>
                </c:pt>
                <c:pt idx="11">
                  <c:v>0.16425008070705946</c:v>
                </c:pt>
                <c:pt idx="12">
                  <c:v>0.1676644429017248</c:v>
                </c:pt>
                <c:pt idx="13">
                  <c:v>0.1718256955269353</c:v>
                </c:pt>
                <c:pt idx="14">
                  <c:v>0.17668827775677046</c:v>
                </c:pt>
                <c:pt idx="15">
                  <c:v>0.182207870941648</c:v>
                </c:pt>
                <c:pt idx="16">
                  <c:v>0.18833945551223361</c:v>
                </c:pt>
                <c:pt idx="17">
                  <c:v>0.19503567329152049</c:v>
                </c:pt>
                <c:pt idx="18">
                  <c:v>0.20224549112735055</c:v>
                </c:pt>
                <c:pt idx="19">
                  <c:v>0.20991317029712214</c:v>
                </c:pt>
                <c:pt idx="20">
                  <c:v>0.21797754961447843</c:v>
                </c:pt>
                <c:pt idx="21">
                  <c:v>0.22637164871689894</c:v>
                </c:pt>
                <c:pt idx="22">
                  <c:v>0.23502259212058804</c:v>
                </c:pt>
                <c:pt idx="23">
                  <c:v>0.24385184517471717</c:v>
                </c:pt>
                <c:pt idx="24">
                  <c:v>0.25277574128245317</c:v>
                </c:pt>
                <c:pt idx="25">
                  <c:v>0.26170626721109197</c:v>
                </c:pt>
                <c:pt idx="26">
                  <c:v>0.27055206163591566</c:v>
                </c:pt>
                <c:pt idx="27">
                  <c:v>0.27921957281397625</c:v>
                </c:pt>
                <c:pt idx="28">
                  <c:v>0.28761431573053708</c:v>
                </c:pt>
                <c:pt idx="29">
                  <c:v>0.29564216799654669</c:v>
                </c:pt>
                <c:pt idx="30">
                  <c:v>0.30321064741911824</c:v>
                </c:pt>
                <c:pt idx="31">
                  <c:v>0.3102301221493563</c:v>
                </c:pt>
                <c:pt idx="32">
                  <c:v>0.31661491575466522</c:v>
                </c:pt>
                <c:pt idx="33">
                  <c:v>0.32228428322807146</c:v>
                </c:pt>
                <c:pt idx="34">
                  <c:v>0.3271632484251068</c:v>
                </c:pt>
                <c:pt idx="35">
                  <c:v>0.3311833073139413</c:v>
                </c:pt>
                <c:pt idx="36">
                  <c:v>0.33428301350892481</c:v>
                </c:pt>
                <c:pt idx="37">
                  <c:v>0.33640847187091838</c:v>
                </c:pt>
                <c:pt idx="38">
                  <c:v>0.33751377184656745</c:v>
                </c:pt>
                <c:pt idx="39">
                  <c:v>0.33756139432649779</c:v>
                </c:pt>
                <c:pt idx="40">
                  <c:v>0.33652262402613364</c:v>
                </c:pt>
                <c:pt idx="41">
                  <c:v>0.33437799382876177</c:v>
                </c:pt>
                <c:pt idx="42">
                  <c:v>0.331117778431326</c:v>
                </c:pt>
                <c:pt idx="43">
                  <c:v>0.32674254239260525</c:v>
                </c:pt>
                <c:pt idx="44">
                  <c:v>0.32126373285363075</c:v>
                </c:pt>
                <c:pt idx="45">
                  <c:v>0.31470429054609278</c:v>
                </c:pt>
                <c:pt idx="46">
                  <c:v>0.30709923527444116</c:v>
                </c:pt>
                <c:pt idx="47">
                  <c:v>0.29849616525239975</c:v>
                </c:pt>
                <c:pt idx="48">
                  <c:v>0.28895559527836467</c:v>
                </c:pt>
                <c:pt idx="49">
                  <c:v>0.27855104886647014</c:v>
                </c:pt>
                <c:pt idx="50">
                  <c:v>0.26736881640567517</c:v>
                </c:pt>
                <c:pt idx="51">
                  <c:v>0.25550729736985806</c:v>
                </c:pt>
                <c:pt idx="52">
                  <c:v>0.24307586117076127</c:v>
                </c:pt>
                <c:pt idx="53">
                  <c:v>0.2301931890050454</c:v>
                </c:pt>
                <c:pt idx="54">
                  <c:v>0.21698509704291608</c:v>
                </c:pt>
                <c:pt idx="55">
                  <c:v>0.20358188675078773</c:v>
                </c:pt>
                <c:pt idx="56">
                  <c:v>0.19011531642010657</c:v>
                </c:pt>
                <c:pt idx="57">
                  <c:v>0.17671533307936213</c:v>
                </c:pt>
                <c:pt idx="58">
                  <c:v>0.16350673935487489</c:v>
                </c:pt>
                <c:pt idx="59">
                  <c:v>0.15060598961704208</c:v>
                </c:pt>
                <c:pt idx="60">
                  <c:v>0.13811830987548573</c:v>
                </c:pt>
                <c:pt idx="61">
                  <c:v>0.12613531519186463</c:v>
                </c:pt>
                <c:pt idx="62">
                  <c:v>0.11473325896194095</c:v>
                </c:pt>
                <c:pt idx="63">
                  <c:v>0.10397199537578464</c:v>
                </c:pt>
                <c:pt idx="64">
                  <c:v>9.3894676846586797E-2</c:v>
                </c:pt>
                <c:pt idx="65">
                  <c:v>8.4528150033778768E-2</c:v>
                </c:pt>
                <c:pt idx="66">
                  <c:v>7.5883964333928564E-2</c:v>
                </c:pt>
                <c:pt idx="67">
                  <c:v>6.7959870493211311E-2</c:v>
                </c:pt>
                <c:pt idx="68">
                  <c:v>6.07416668459103E-2</c:v>
                </c:pt>
                <c:pt idx="69">
                  <c:v>5.4205246519720141E-2</c:v>
                </c:pt>
                <c:pt idx="70">
                  <c:v>4.8318708532104827E-2</c:v>
                </c:pt>
                <c:pt idx="71">
                  <c:v>4.3044415417216791E-2</c:v>
                </c:pt>
                <c:pt idx="72">
                  <c:v>3.8340905731154562E-2</c:v>
                </c:pt>
                <c:pt idx="73">
                  <c:v>3.4164597559618107E-2</c:v>
                </c:pt>
                <c:pt idx="74">
                  <c:v>3.0471245792814378E-2</c:v>
                </c:pt>
                <c:pt idx="75">
                  <c:v>2.7217139203372844E-2</c:v>
                </c:pt>
                <c:pt idx="76">
                  <c:v>2.4360042021020566E-2</c:v>
                </c:pt>
                <c:pt idx="77">
                  <c:v>2.1859898356501727E-2</c:v>
                </c:pt>
                <c:pt idx="78">
                  <c:v>1.9679326741539056E-2</c:v>
                </c:pt>
                <c:pt idx="79">
                  <c:v>1.7783936885218947E-2</c:v>
                </c:pt>
                <c:pt idx="80">
                  <c:v>1.6142502365986706E-2</c:v>
                </c:pt>
                <c:pt idx="81">
                  <c:v>1.4727022293175906E-2</c:v>
                </c:pt>
                <c:pt idx="82">
                  <c:v>1.3512702834216529E-2</c:v>
                </c:pt>
                <c:pt idx="83">
                  <c:v>1.2477886651612344E-2</c:v>
                </c:pt>
                <c:pt idx="84">
                  <c:v>1.1603955337329153E-2</c:v>
                </c:pt>
                <c:pt idx="85">
                  <c:v>1.0875227366956775E-2</c:v>
                </c:pt>
                <c:pt idx="86">
                  <c:v>1.0278872337526328E-2</c:v>
                </c:pt>
                <c:pt idx="87">
                  <c:v>9.8048616863949944E-3</c:v>
                </c:pt>
                <c:pt idx="88">
                  <c:v>9.4459771329990054E-3</c:v>
                </c:pt>
                <c:pt idx="89">
                  <c:v>9.1979012757013555E-3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Resolution'!$BI$9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Resolution'!$BI$10:$BI$99</c:f>
              <c:numCache>
                <c:formatCode>0.00E+00</c:formatCode>
                <c:ptCount val="90"/>
                <c:pt idx="0">
                  <c:v>0.20905100086901127</c:v>
                </c:pt>
                <c:pt idx="1">
                  <c:v>0.19354864914271735</c:v>
                </c:pt>
                <c:pt idx="2">
                  <c:v>0.18139859339850004</c:v>
                </c:pt>
                <c:pt idx="3">
                  <c:v>0.17204197336443033</c:v>
                </c:pt>
                <c:pt idx="4">
                  <c:v>0.16503206398199657</c:v>
                </c:pt>
                <c:pt idx="5">
                  <c:v>0.16001514431567809</c:v>
                </c:pt>
                <c:pt idx="6">
                  <c:v>0.15671260232112424</c:v>
                </c:pt>
                <c:pt idx="7">
                  <c:v>0.15490540368349889</c:v>
                </c:pt>
                <c:pt idx="8">
                  <c:v>0.1544211129417663</c:v>
                </c:pt>
                <c:pt idx="9">
                  <c:v>0.15512324387876003</c:v>
                </c:pt>
                <c:pt idx="10">
                  <c:v>0.15690257739933225</c:v>
                </c:pt>
                <c:pt idx="11">
                  <c:v>0.15967007643716816</c:v>
                </c:pt>
                <c:pt idx="12">
                  <c:v>0.16335107400465784</c:v>
                </c:pt>
                <c:pt idx="13">
                  <c:v>0.16788047501334777</c:v>
                </c:pt>
                <c:pt idx="14">
                  <c:v>0.17319877737961753</c:v>
                </c:pt>
                <c:pt idx="15">
                  <c:v>0.17924877551376883</c:v>
                </c:pt>
                <c:pt idx="16">
                  <c:v>0.18597285656833629</c:v>
                </c:pt>
                <c:pt idx="17">
                  <c:v>0.19331083586991366</c:v>
                </c:pt>
                <c:pt idx="18">
                  <c:v>0.20119830276369421</c:v>
                </c:pt>
                <c:pt idx="19">
                  <c:v>0.2095654621336106</c:v>
                </c:pt>
                <c:pt idx="20">
                  <c:v>0.21833646102040666</c:v>
                </c:pt>
                <c:pt idx="21">
                  <c:v>0.22742918543288249</c:v>
                </c:pt>
                <c:pt idx="22">
                  <c:v>0.23675550156474112</c:v>
                </c:pt>
                <c:pt idx="23">
                  <c:v>0.24622190062100757</c:v>
                </c:pt>
                <c:pt idx="24">
                  <c:v>0.25573049008091914</c:v>
                </c:pt>
                <c:pt idx="25">
                  <c:v>0.2651802592752876</c:v>
                </c:pt>
                <c:pt idx="26">
                  <c:v>0.27446853612267313</c:v>
                </c:pt>
                <c:pt idx="27">
                  <c:v>0.28349254659120271</c:v>
                </c:pt>
                <c:pt idx="28">
                  <c:v>0.29215098988072291</c:v>
                </c:pt>
                <c:pt idx="29">
                  <c:v>0.30034555041314198</c:v>
                </c:pt>
                <c:pt idx="30">
                  <c:v>0.30798228151859891</c:v>
                </c:pt>
                <c:pt idx="31">
                  <c:v>0.31497281355265005</c:v>
                </c:pt>
                <c:pt idx="32">
                  <c:v>0.32123535902747352</c:v>
                </c:pt>
                <c:pt idx="33">
                  <c:v>0.32669550708742384</c:v>
                </c:pt>
                <c:pt idx="34">
                  <c:v>0.33128681744355659</c:v>
                </c:pt>
                <c:pt idx="35">
                  <c:v>0.33495123828110263</c:v>
                </c:pt>
                <c:pt idx="36">
                  <c:v>0.33763938278032557</c:v>
                </c:pt>
                <c:pt idx="37">
                  <c:v>0.33931070438330457</c:v>
                </c:pt>
                <c:pt idx="38">
                  <c:v>0.33993361188095594</c:v>
                </c:pt>
                <c:pt idx="39">
                  <c:v>0.3394855621956589</c:v>
                </c:pt>
                <c:pt idx="40">
                  <c:v>0.33795316200755954</c:v>
                </c:pt>
                <c:pt idx="41">
                  <c:v>0.3353322998307347</c:v>
                </c:pt>
                <c:pt idx="42">
                  <c:v>0.33162831854141533</c:v>
                </c:pt>
                <c:pt idx="43">
                  <c:v>0.32685622546292908</c:v>
                </c:pt>
                <c:pt idx="44">
                  <c:v>0.32104092371773324</c:v>
                </c:pt>
                <c:pt idx="45">
                  <c:v>0.31421743552280396</c:v>
                </c:pt>
                <c:pt idx="46">
                  <c:v>0.30643107638065742</c:v>
                </c:pt>
                <c:pt idx="47">
                  <c:v>0.29773752975949341</c:v>
                </c:pt>
                <c:pt idx="48">
                  <c:v>0.28820276599475575</c:v>
                </c:pt>
                <c:pt idx="49">
                  <c:v>0.27790274790651665</c:v>
                </c:pt>
                <c:pt idx="50">
                  <c:v>0.26692286998831305</c:v>
                </c:pt>
                <c:pt idx="51">
                  <c:v>0.25535708861478551</c:v>
                </c:pt>
                <c:pt idx="52">
                  <c:v>0.24330671760935127</c:v>
                </c:pt>
                <c:pt idx="53">
                  <c:v>0.23087888602780537</c:v>
                </c:pt>
                <c:pt idx="54">
                  <c:v>0.21818468160398413</c:v>
                </c:pt>
                <c:pt idx="55">
                  <c:v>0.2053370315845103</c:v>
                </c:pt>
                <c:pt idx="56">
                  <c:v>0.19244839962492732</c:v>
                </c:pt>
                <c:pt idx="57">
                  <c:v>0.1796283997341912</c:v>
                </c:pt>
                <c:pt idx="58">
                  <c:v>0.16698144287448008</c:v>
                </c:pt>
                <c:pt idx="59">
                  <c:v>0.15460453645158681</c:v>
                </c:pt>
                <c:pt idx="60">
                  <c:v>0.14258535049255003</c:v>
                </c:pt>
                <c:pt idx="61">
                  <c:v>0.13100064720615401</c:v>
                </c:pt>
                <c:pt idx="62">
                  <c:v>0.11991514473179965</c:v>
                </c:pt>
                <c:pt idx="63">
                  <c:v>0.10938085425249743</c:v>
                </c:pt>
                <c:pt idx="64">
                  <c:v>9.9436895993060229E-2</c:v>
                </c:pt>
                <c:pt idx="65">
                  <c:v>9.0109767708671337E-2</c:v>
                </c:pt>
                <c:pt idx="66">
                  <c:v>8.1414012320969981E-2</c:v>
                </c:pt>
                <c:pt idx="67">
                  <c:v>7.3353211640424576E-2</c:v>
                </c:pt>
                <c:pt idx="68">
                  <c:v>6.5921221705977279E-2</c:v>
                </c:pt>
                <c:pt idx="69">
                  <c:v>5.9103562097044322E-2</c:v>
                </c:pt>
                <c:pt idx="70">
                  <c:v>5.2878875597536457E-2</c:v>
                </c:pt>
                <c:pt idx="71">
                  <c:v>4.722038415538956E-2</c:v>
                </c:pt>
                <c:pt idx="72">
                  <c:v>4.2097280244149764E-2</c:v>
                </c:pt>
                <c:pt idx="73">
                  <c:v>3.7476007590431182E-2</c:v>
                </c:pt>
                <c:pt idx="74">
                  <c:v>3.3321400141251206E-2</c:v>
                </c:pt>
                <c:pt idx="75">
                  <c:v>2.9597661862674915E-2</c:v>
                </c:pt>
                <c:pt idx="76">
                  <c:v>2.6269181675332931E-2</c:v>
                </c:pt>
                <c:pt idx="77">
                  <c:v>2.3301187137819111E-2</c:v>
                </c:pt>
                <c:pt idx="78">
                  <c:v>2.0660247312490148E-2</c:v>
                </c:pt>
                <c:pt idx="79">
                  <c:v>1.8314639756618335E-2</c:v>
                </c:pt>
                <c:pt idx="80">
                  <c:v>1.6234599091552532E-2</c:v>
                </c:pt>
                <c:pt idx="81">
                  <c:v>1.439246550069366E-2</c:v>
                </c:pt>
                <c:pt idx="82">
                  <c:v>1.2762751192374461E-2</c:v>
                </c:pt>
                <c:pt idx="83">
                  <c:v>1.1322141705583101E-2</c:v>
                </c:pt>
                <c:pt idx="84">
                  <c:v>1.0049447252204359E-2</c:v>
                </c:pt>
                <c:pt idx="85">
                  <c:v>8.9255173342116557E-3</c:v>
                </c:pt>
                <c:pt idx="86">
                  <c:v>7.9331298410884529E-3</c:v>
                </c:pt>
                <c:pt idx="87">
                  <c:v>7.0568638582030364E-3</c:v>
                </c:pt>
                <c:pt idx="88">
                  <c:v>6.2829635897414795E-3</c:v>
                </c:pt>
                <c:pt idx="89">
                  <c:v>5.5991991709932118E-3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188240"/>
        <c:axId val="435453264"/>
      </c:lineChart>
      <c:catAx>
        <c:axId val="4351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3264"/>
        <c:crosses val="autoZero"/>
        <c:auto val="1"/>
        <c:lblAlgn val="ctr"/>
        <c:lblOffset val="100"/>
        <c:noMultiLvlLbl val="0"/>
      </c:catAx>
      <c:valAx>
        <c:axId val="435453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Highly Data and Function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42445993902153E-2"/>
          <c:y val="0.19263026386260201"/>
          <c:w val="0.9434277928248751"/>
          <c:h val="0.74663293071287529"/>
        </c:manualLayout>
      </c:layout>
      <c:lineChart>
        <c:grouping val="standard"/>
        <c:varyColors val="0"/>
        <c:ser>
          <c:idx val="0"/>
          <c:order val="0"/>
          <c:tx>
            <c:strRef>
              <c:f>'Function Resolution'!$BJ$9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Resolution'!$BJ$10:$BJ$99</c:f>
              <c:numCache>
                <c:formatCode>0.00%</c:formatCode>
                <c:ptCount val="90"/>
                <c:pt idx="0">
                  <c:v>6.0606060606060608E-2</c:v>
                </c:pt>
                <c:pt idx="1">
                  <c:v>1.7543859649122806E-2</c:v>
                </c:pt>
                <c:pt idx="2">
                  <c:v>3.2786885245901641E-2</c:v>
                </c:pt>
                <c:pt idx="3">
                  <c:v>2.8985507246376812E-2</c:v>
                </c:pt>
                <c:pt idx="4">
                  <c:v>8.0645161290322578E-2</c:v>
                </c:pt>
                <c:pt idx="5">
                  <c:v>0.05</c:v>
                </c:pt>
                <c:pt idx="6">
                  <c:v>8.2191780821917804E-2</c:v>
                </c:pt>
                <c:pt idx="7">
                  <c:v>1.5873015873015872E-2</c:v>
                </c:pt>
                <c:pt idx="8">
                  <c:v>0</c:v>
                </c:pt>
                <c:pt idx="9">
                  <c:v>2.2222222222222223E-2</c:v>
                </c:pt>
                <c:pt idx="10">
                  <c:v>0</c:v>
                </c:pt>
                <c:pt idx="11">
                  <c:v>2.1739130434782608E-2</c:v>
                </c:pt>
                <c:pt idx="12">
                  <c:v>0.11764705882352941</c:v>
                </c:pt>
                <c:pt idx="13">
                  <c:v>0.1111111111111111</c:v>
                </c:pt>
                <c:pt idx="14">
                  <c:v>0.16071428571428573</c:v>
                </c:pt>
                <c:pt idx="15">
                  <c:v>0.18</c:v>
                </c:pt>
                <c:pt idx="16">
                  <c:v>0.25</c:v>
                </c:pt>
                <c:pt idx="17">
                  <c:v>0.23636363636363636</c:v>
                </c:pt>
                <c:pt idx="18">
                  <c:v>0.26865671641791045</c:v>
                </c:pt>
                <c:pt idx="19">
                  <c:v>0.24242424242424243</c:v>
                </c:pt>
                <c:pt idx="20">
                  <c:v>0.22950819672131148</c:v>
                </c:pt>
                <c:pt idx="21">
                  <c:v>0.34782608695652173</c:v>
                </c:pt>
                <c:pt idx="22">
                  <c:v>0.31343283582089554</c:v>
                </c:pt>
                <c:pt idx="23">
                  <c:v>0.21875</c:v>
                </c:pt>
                <c:pt idx="24">
                  <c:v>0.234375</c:v>
                </c:pt>
                <c:pt idx="25">
                  <c:v>0.24615384615384617</c:v>
                </c:pt>
                <c:pt idx="26">
                  <c:v>0.14130434782608695</c:v>
                </c:pt>
                <c:pt idx="27">
                  <c:v>0.23943661971830985</c:v>
                </c:pt>
                <c:pt idx="28">
                  <c:v>0.22972972972972974</c:v>
                </c:pt>
                <c:pt idx="29">
                  <c:v>0.22058823529411764</c:v>
                </c:pt>
                <c:pt idx="30">
                  <c:v>0.31578947368421051</c:v>
                </c:pt>
                <c:pt idx="31">
                  <c:v>0.23529411764705882</c:v>
                </c:pt>
                <c:pt idx="32">
                  <c:v>0.20689655172413793</c:v>
                </c:pt>
                <c:pt idx="33">
                  <c:v>0.28749999999999998</c:v>
                </c:pt>
                <c:pt idx="34">
                  <c:v>0.21951219512195122</c:v>
                </c:pt>
                <c:pt idx="35">
                  <c:v>0.16455696202531644</c:v>
                </c:pt>
                <c:pt idx="36">
                  <c:v>0.21518987341772153</c:v>
                </c:pt>
                <c:pt idx="37">
                  <c:v>0.2558139534883721</c:v>
                </c:pt>
                <c:pt idx="38">
                  <c:v>0.32432432432432434</c:v>
                </c:pt>
                <c:pt idx="39">
                  <c:v>0.28947368421052633</c:v>
                </c:pt>
                <c:pt idx="40">
                  <c:v>0.23749999999999999</c:v>
                </c:pt>
                <c:pt idx="41">
                  <c:v>0.24390243902439024</c:v>
                </c:pt>
                <c:pt idx="42">
                  <c:v>0.26250000000000001</c:v>
                </c:pt>
                <c:pt idx="43">
                  <c:v>0.27450980392156865</c:v>
                </c:pt>
                <c:pt idx="44">
                  <c:v>0.27500000000000002</c:v>
                </c:pt>
                <c:pt idx="45">
                  <c:v>0.40229885057471265</c:v>
                </c:pt>
                <c:pt idx="46">
                  <c:v>0.2839506172839506</c:v>
                </c:pt>
                <c:pt idx="47">
                  <c:v>0.36585365853658536</c:v>
                </c:pt>
                <c:pt idx="48">
                  <c:v>0.2857142857142857</c:v>
                </c:pt>
                <c:pt idx="49">
                  <c:v>0.26470588235294118</c:v>
                </c:pt>
                <c:pt idx="50">
                  <c:v>0.34285714285714286</c:v>
                </c:pt>
                <c:pt idx="51">
                  <c:v>0.20895522388059701</c:v>
                </c:pt>
                <c:pt idx="52">
                  <c:v>0.27272727272727271</c:v>
                </c:pt>
                <c:pt idx="53">
                  <c:v>0.15942028985507245</c:v>
                </c:pt>
                <c:pt idx="54">
                  <c:v>0.1076923076923077</c:v>
                </c:pt>
                <c:pt idx="55">
                  <c:v>7.6923076923076927E-2</c:v>
                </c:pt>
                <c:pt idx="56">
                  <c:v>0.13513513513513514</c:v>
                </c:pt>
                <c:pt idx="57">
                  <c:v>0.13235294117647059</c:v>
                </c:pt>
                <c:pt idx="58">
                  <c:v>3.7499999999999999E-2</c:v>
                </c:pt>
                <c:pt idx="59">
                  <c:v>4.6875E-2</c:v>
                </c:pt>
                <c:pt idx="60">
                  <c:v>0.10465116279069768</c:v>
                </c:pt>
                <c:pt idx="61">
                  <c:v>6.3492063492063489E-2</c:v>
                </c:pt>
                <c:pt idx="62">
                  <c:v>0.11290322580645161</c:v>
                </c:pt>
                <c:pt idx="63">
                  <c:v>0.1111111111111111</c:v>
                </c:pt>
                <c:pt idx="64">
                  <c:v>3.3898305084745763E-2</c:v>
                </c:pt>
                <c:pt idx="65">
                  <c:v>1.3698630136986301E-2</c:v>
                </c:pt>
                <c:pt idx="66">
                  <c:v>3.7735849056603772E-2</c:v>
                </c:pt>
                <c:pt idx="67">
                  <c:v>4.6153846153846156E-2</c:v>
                </c:pt>
                <c:pt idx="68">
                  <c:v>1.6666666666666666E-2</c:v>
                </c:pt>
                <c:pt idx="69">
                  <c:v>0</c:v>
                </c:pt>
                <c:pt idx="70">
                  <c:v>0</c:v>
                </c:pt>
                <c:pt idx="71">
                  <c:v>2.2727272727272728E-2</c:v>
                </c:pt>
                <c:pt idx="72">
                  <c:v>2.2222222222222223E-2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'Function Resolution'!$BK$9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Resolution'!$BK$10:$BK$99</c:f>
              <c:numCache>
                <c:formatCode>General</c:formatCode>
                <c:ptCount val="90"/>
                <c:pt idx="0">
                  <c:v>0.21309230931405199</c:v>
                </c:pt>
                <c:pt idx="1">
                  <c:v>0.21159560840275035</c:v>
                </c:pt>
                <c:pt idx="2">
                  <c:v>0.21010661305742903</c:v>
                </c:pt>
                <c:pt idx="3">
                  <c:v>0.20862532308264303</c:v>
                </c:pt>
                <c:pt idx="4">
                  <c:v>0.20715173767112988</c:v>
                </c:pt>
                <c:pt idx="5">
                  <c:v>0.2056858554102485</c:v>
                </c:pt>
                <c:pt idx="6">
                  <c:v>0.20422767428846236</c:v>
                </c:pt>
                <c:pt idx="7">
                  <c:v>0.2027771917018652</c:v>
                </c:pt>
                <c:pt idx="8">
                  <c:v>0.20133440446074649</c:v>
                </c:pt>
                <c:pt idx="9">
                  <c:v>0.1998993087961945</c:v>
                </c:pt>
                <c:pt idx="10">
                  <c:v>0.19847190036673418</c:v>
                </c:pt>
                <c:pt idx="11">
                  <c:v>0.19705217426499735</c:v>
                </c:pt>
                <c:pt idx="12">
                  <c:v>0.19564012502442374</c:v>
                </c:pt>
                <c:pt idx="13">
                  <c:v>0.19423574662598939</c:v>
                </c:pt>
                <c:pt idx="14">
                  <c:v>0.19283903250496062</c:v>
                </c:pt>
                <c:pt idx="15">
                  <c:v>0.1914499755576716</c:v>
                </c:pt>
                <c:pt idx="16">
                  <c:v>0.19006856814832271</c:v>
                </c:pt>
                <c:pt idx="17">
                  <c:v>0.18869480211579762</c:v>
                </c:pt>
                <c:pt idx="18">
                  <c:v>0.18732866878049745</c:v>
                </c:pt>
                <c:pt idx="19">
                  <c:v>0.18597015895118857</c:v>
                </c:pt>
                <c:pt idx="20">
                  <c:v>0.18461926293186362</c:v>
                </c:pt>
                <c:pt idx="21">
                  <c:v>0.18327597052861225</c:v>
                </c:pt>
                <c:pt idx="22">
                  <c:v>0.18194027105649985</c:v>
                </c:pt>
                <c:pt idx="23">
                  <c:v>0.18061215334645322</c:v>
                </c:pt>
                <c:pt idx="24">
                  <c:v>0.17929160575214939</c:v>
                </c:pt>
                <c:pt idx="25">
                  <c:v>0.17797861615690749</c:v>
                </c:pt>
                <c:pt idx="26">
                  <c:v>0.17667317198058013</c:v>
                </c:pt>
                <c:pt idx="27">
                  <c:v>0.17537526018644378</c:v>
                </c:pt>
                <c:pt idx="28">
                  <c:v>0.17408486728808514</c:v>
                </c:pt>
                <c:pt idx="29">
                  <c:v>0.17280197935628266</c:v>
                </c:pt>
                <c:pt idx="30">
                  <c:v>0.17152658202588039</c:v>
                </c:pt>
                <c:pt idx="31">
                  <c:v>0.17025866050265354</c:v>
                </c:pt>
                <c:pt idx="32">
                  <c:v>0.16899819957016285</c:v>
                </c:pt>
                <c:pt idx="33">
                  <c:v>0.16774518359659707</c:v>
                </c:pt>
                <c:pt idx="34">
                  <c:v>0.16649959654160165</c:v>
                </c:pt>
                <c:pt idx="35">
                  <c:v>0.1652614219630911</c:v>
                </c:pt>
                <c:pt idx="36">
                  <c:v>0.16403064302404524</c:v>
                </c:pt>
                <c:pt idx="37">
                  <c:v>0.16280724249928591</c:v>
                </c:pt>
                <c:pt idx="38">
                  <c:v>0.16159120278223388</c:v>
                </c:pt>
                <c:pt idx="39">
                  <c:v>0.16038250589164407</c:v>
                </c:pt>
                <c:pt idx="40">
                  <c:v>0.15918113347831767</c:v>
                </c:pt>
                <c:pt idx="41">
                  <c:v>0.15798706683178945</c:v>
                </c:pt>
                <c:pt idx="42">
                  <c:v>0.15680028688698958</c:v>
                </c:pt>
                <c:pt idx="43">
                  <c:v>0.15562077423087783</c:v>
                </c:pt>
                <c:pt idx="44">
                  <c:v>0.15444850910904959</c:v>
                </c:pt>
                <c:pt idx="45">
                  <c:v>0.15328347143231175</c:v>
                </c:pt>
                <c:pt idx="46">
                  <c:v>0.15212564078322777</c:v>
                </c:pt>
                <c:pt idx="47">
                  <c:v>0.15097499642263038</c:v>
                </c:pt>
                <c:pt idx="48">
                  <c:v>0.14983151729610092</c:v>
                </c:pt>
                <c:pt idx="49">
                  <c:v>0.14869518204041413</c:v>
                </c:pt>
                <c:pt idx="50">
                  <c:v>0.1475659689899472</c:v>
                </c:pt>
                <c:pt idx="51">
                  <c:v>0.14644385618305242</c:v>
                </c:pt>
                <c:pt idx="52">
                  <c:v>0.14532882136839162</c:v>
                </c:pt>
                <c:pt idx="53">
                  <c:v>0.1442208420112322</c:v>
                </c:pt>
                <c:pt idx="54">
                  <c:v>0.14311989529970351</c:v>
                </c:pt>
                <c:pt idx="55">
                  <c:v>0.14202595815101213</c:v>
                </c:pt>
                <c:pt idx="56">
                  <c:v>0.14093900721761615</c:v>
                </c:pt>
                <c:pt idx="57">
                  <c:v>0.13985901889335683</c:v>
                </c:pt>
                <c:pt idx="58">
                  <c:v>0.13878596931954684</c:v>
                </c:pt>
                <c:pt idx="59">
                  <c:v>0.1377198343910144</c:v>
                </c:pt>
                <c:pt idx="60">
                  <c:v>0.13666058976210305</c:v>
                </c:pt>
                <c:pt idx="61">
                  <c:v>0.13560821085262528</c:v>
                </c:pt>
                <c:pt idx="62">
                  <c:v>0.13456267285377016</c:v>
                </c:pt>
                <c:pt idx="63">
                  <c:v>0.13352395073396373</c:v>
                </c:pt>
                <c:pt idx="64">
                  <c:v>0.13249201924468204</c:v>
                </c:pt>
                <c:pt idx="65">
                  <c:v>0.13146685292621557</c:v>
                </c:pt>
                <c:pt idx="66">
                  <c:v>0.130448426113385</c:v>
                </c:pt>
                <c:pt idx="67">
                  <c:v>0.12943671294120745</c:v>
                </c:pt>
                <c:pt idx="68">
                  <c:v>0.12843168735051244</c:v>
                </c:pt>
                <c:pt idx="69">
                  <c:v>0.12743332309350794</c:v>
                </c:pt>
                <c:pt idx="70">
                  <c:v>0.1264415937392947</c:v>
                </c:pt>
                <c:pt idx="71">
                  <c:v>0.12545647267932949</c:v>
                </c:pt>
                <c:pt idx="72">
                  <c:v>0.12447793313283634</c:v>
                </c:pt>
                <c:pt idx="73">
                  <c:v>0.12350594815216551</c:v>
                </c:pt>
                <c:pt idx="74">
                  <c:v>0.12254049062809955</c:v>
                </c:pt>
                <c:pt idx="75">
                  <c:v>0.12158153329510642</c:v>
                </c:pt>
                <c:pt idx="76">
                  <c:v>0.12062904873653911</c:v>
                </c:pt>
                <c:pt idx="77">
                  <c:v>0.11968300938978159</c:v>
                </c:pt>
                <c:pt idx="78">
                  <c:v>0.11874338755134067</c:v>
                </c:pt>
                <c:pt idx="79">
                  <c:v>0.11781015538188377</c:v>
                </c:pt>
                <c:pt idx="80">
                  <c:v>0.11688328491122152</c:v>
                </c:pt>
                <c:pt idx="81">
                  <c:v>0.11596274804323665</c:v>
                </c:pt>
                <c:pt idx="82">
                  <c:v>0.11504851656075699</c:v>
                </c:pt>
                <c:pt idx="83">
                  <c:v>0.11414056213037357</c:v>
                </c:pt>
                <c:pt idx="84">
                  <c:v>0.1132388563072039</c:v>
                </c:pt>
                <c:pt idx="85">
                  <c:v>0.1123433705395991</c:v>
                </c:pt>
                <c:pt idx="86">
                  <c:v>0.11145407617379612</c:v>
                </c:pt>
                <c:pt idx="87">
                  <c:v>0.11057094445851393</c:v>
                </c:pt>
                <c:pt idx="88">
                  <c:v>0.10969394654949409</c:v>
                </c:pt>
                <c:pt idx="89">
                  <c:v>0.10882305351398566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'Function Resolution'!$BL$9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Resolution'!$BL$10:$BL$99</c:f>
              <c:numCache>
                <c:formatCode>0.00E+00</c:formatCode>
                <c:ptCount val="90"/>
                <c:pt idx="0">
                  <c:v>2.2405423292829362E-2</c:v>
                </c:pt>
                <c:pt idx="1">
                  <c:v>2.6307665879392449E-2</c:v>
                </c:pt>
                <c:pt idx="2">
                  <c:v>3.0725908746845294E-2</c:v>
                </c:pt>
                <c:pt idx="3">
                  <c:v>3.5694532280398636E-2</c:v>
                </c:pt>
                <c:pt idx="4">
                  <c:v>4.1243516121973751E-2</c:v>
                </c:pt>
                <c:pt idx="5">
                  <c:v>4.739701363901113E-2</c:v>
                </c:pt>
                <c:pt idx="6">
                  <c:v>5.4171926451124612E-2</c:v>
                </c:pt>
                <c:pt idx="7">
                  <c:v>6.1576548273793878E-2</c:v>
                </c:pt>
                <c:pt idx="8">
                  <c:v>6.960935351763195E-2</c:v>
                </c:pt>
                <c:pt idx="9">
                  <c:v>7.8258007019866932E-2</c:v>
                </c:pt>
                <c:pt idx="10">
                  <c:v>8.7498665987250743E-2</c:v>
                </c:pt>
                <c:pt idx="11">
                  <c:v>9.7295633318433522E-2</c:v>
                </c:pt>
                <c:pt idx="12">
                  <c:v>0.1076014033568284</c:v>
                </c:pt>
                <c:pt idx="13">
                  <c:v>0.11835711805526418</c:v>
                </c:pt>
                <c:pt idx="14">
                  <c:v>0.12949342552532447</c:v>
                </c:pt>
                <c:pt idx="15">
                  <c:v>0.1409317065409193</c:v>
                </c:pt>
                <c:pt idx="16">
                  <c:v>0.15258561049387523</c:v>
                </c:pt>
                <c:pt idx="17">
                  <c:v>0.16436282306820346</c:v>
                </c:pt>
                <c:pt idx="18">
                  <c:v>0.17616697542596654</c:v>
                </c:pt>
                <c:pt idx="19">
                  <c:v>0.18789960003252973</c:v>
                </c:pt>
                <c:pt idx="20">
                  <c:v>0.19946204145924815</c:v>
                </c:pt>
                <c:pt idx="21">
                  <c:v>0.21075724072173729</c:v>
                </c:pt>
                <c:pt idx="22">
                  <c:v>0.2216913273445974</c:v>
                </c:pt>
                <c:pt idx="23">
                  <c:v>0.23217497235698945</c:v>
                </c:pt>
                <c:pt idx="24">
                  <c:v>0.24212447567798112</c:v>
                </c:pt>
                <c:pt idx="25">
                  <c:v>0.25146258089154827</c:v>
                </c:pt>
                <c:pt idx="26">
                  <c:v>0.26011902768339973</c:v>
                </c:pt>
                <c:pt idx="27">
                  <c:v>0.26803086617357008</c:v>
                </c:pt>
                <c:pt idx="28">
                  <c:v>0.27514256751748123</c:v>
                </c:pt>
                <c:pt idx="29">
                  <c:v>0.28140597141897178</c:v>
                </c:pt>
                <c:pt idx="30">
                  <c:v>0.28678011391368963</c:v>
                </c:pt>
                <c:pt idx="31">
                  <c:v>0.29123097847960228</c:v>
                </c:pt>
                <c:pt idx="32">
                  <c:v>0.29473121085555454</c:v>
                </c:pt>
                <c:pt idx="33">
                  <c:v>0.29725983354152374</c:v>
                </c:pt>
                <c:pt idx="34">
                  <c:v>0.29880199038579375</c:v>
                </c:pt>
                <c:pt idx="35">
                  <c:v>0.29934874539071121</c:v>
                </c:pt>
                <c:pt idx="36">
                  <c:v>0.29889695321753051</c:v>
                </c:pt>
                <c:pt idx="37">
                  <c:v>0.29744921204898439</c:v>
                </c:pt>
                <c:pt idx="38">
                  <c:v>0.29501390258561666</c:v>
                </c:pt>
                <c:pt idx="39">
                  <c:v>0.29160531005582219</c:v>
                </c:pt>
                <c:pt idx="40">
                  <c:v>0.28724381923428294</c:v>
                </c:pt>
                <c:pt idx="41">
                  <c:v>0.28195616563238252</c:v>
                </c:pt>
                <c:pt idx="42">
                  <c:v>0.27577571934961115</c:v>
                </c:pt>
                <c:pt idx="43">
                  <c:v>0.26874277175340294</c:v>
                </c:pt>
                <c:pt idx="44">
                  <c:v>0.26090478950169416</c:v>
                </c:pt>
                <c:pt idx="45">
                  <c:v>0.2523165958817507</c:v>
                </c:pt>
                <c:pt idx="46">
                  <c:v>0.24304043657128216</c:v>
                </c:pt>
                <c:pt idx="47">
                  <c:v>0.23314588637197861</c:v>
                </c:pt>
                <c:pt idx="48">
                  <c:v>0.22270955586777605</c:v>
                </c:pt>
                <c:pt idx="49">
                  <c:v>0.21181456287463449</c:v>
                </c:pt>
                <c:pt idx="50">
                  <c:v>0.20054974331474104</c:v>
                </c:pt>
                <c:pt idx="51">
                  <c:v>0.18900858976013071</c:v>
                </c:pt>
                <c:pt idx="52">
                  <c:v>0.17728792288439105</c:v>
                </c:pt>
                <c:pt idx="53">
                  <c:v>0.16548632044562581</c:v>
                </c:pt>
                <c:pt idx="54">
                  <c:v>0.15370234868964552</c:v>
                </c:pt>
                <c:pt idx="55">
                  <c:v>0.14203266028516076</c:v>
                </c:pt>
                <c:pt idx="56">
                  <c:v>0.13057003894872948</c:v>
                </c:pt>
                <c:pt idx="57">
                  <c:v>0.11940148173030528</c:v>
                </c:pt>
                <c:pt idx="58">
                  <c:v>0.10860641385810792</c:v>
                </c:pt>
                <c:pt idx="59">
                  <c:v>9.8255127138411821E-2</c:v>
                </c:pt>
                <c:pt idx="60">
                  <c:v>8.840752114492903E-2</c:v>
                </c:pt>
                <c:pt idx="61">
                  <c:v>7.9112207773751275E-2</c:v>
                </c:pt>
                <c:pt idx="62">
                  <c:v>7.0406016027331264E-2</c:v>
                </c:pt>
                <c:pt idx="63">
                  <c:v>6.2313907592480379E-2</c:v>
                </c:pt>
                <c:pt idx="64">
                  <c:v>5.4849287616137332E-2</c:v>
                </c:pt>
                <c:pt idx="65">
                  <c:v>4.8014671636148677E-2</c:v>
                </c:pt>
                <c:pt idx="66">
                  <c:v>4.1802650969040782E-2</c:v>
                </c:pt>
                <c:pt idx="67">
                  <c:v>3.6197086324323231E-2</c:v>
                </c:pt>
                <c:pt idx="68">
                  <c:v>3.1174453493071453E-2</c:v>
                </c:pt>
                <c:pt idx="69">
                  <c:v>2.6705265338108748E-2</c:v>
                </c:pt>
                <c:pt idx="70">
                  <c:v>2.2755500048910901E-2</c:v>
                </c:pt>
                <c:pt idx="71">
                  <c:v>1.9287975363897304E-2</c:v>
                </c:pt>
                <c:pt idx="72">
                  <c:v>1.6263620689365335E-2</c:v>
                </c:pt>
                <c:pt idx="73">
                  <c:v>1.3642612292276063E-2</c:v>
                </c:pt>
                <c:pt idx="74">
                  <c:v>1.1385349757451537E-2</c:v>
                </c:pt>
                <c:pt idx="75">
                  <c:v>9.4532637245191876E-3</c:v>
                </c:pt>
                <c:pt idx="76">
                  <c:v>7.8094549334129923E-3</c:v>
                </c:pt>
                <c:pt idx="77">
                  <c:v>6.4191724979932429E-3</c:v>
                </c:pt>
                <c:pt idx="78">
                  <c:v>5.2501450432012112E-3</c:v>
                </c:pt>
                <c:pt idx="79">
                  <c:v>4.2727820222212397E-3</c:v>
                </c:pt>
                <c:pt idx="80">
                  <c:v>3.4602644402963413E-3</c:v>
                </c:pt>
                <c:pt idx="81">
                  <c:v>2.7885446783256032E-3</c:v>
                </c:pt>
                <c:pt idx="82">
                  <c:v>2.236274474706756E-3</c:v>
                </c:pt>
                <c:pt idx="83">
                  <c:v>1.7846787121428859E-3</c:v>
                </c:pt>
                <c:pt idx="84">
                  <c:v>1.4173907520445717E-3</c:v>
                </c:pt>
                <c:pt idx="85">
                  <c:v>1.1202628980014951E-3</c:v>
                </c:pt>
                <c:pt idx="86">
                  <c:v>8.8116333513082632E-4</c:v>
                </c:pt>
                <c:pt idx="87">
                  <c:v>6.8976871879171148E-4</c:v>
                </c:pt>
                <c:pt idx="88">
                  <c:v>5.3735956635598105E-4</c:v>
                </c:pt>
                <c:pt idx="89">
                  <c:v>4.1662379625891901E-4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'Function Resolution'!$BM$9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Resolution'!$BM$10:$BM$99</c:f>
              <c:numCache>
                <c:formatCode>0.00E+00</c:formatCode>
                <c:ptCount val="90"/>
                <c:pt idx="0">
                  <c:v>3.4850400011030784E-2</c:v>
                </c:pt>
                <c:pt idx="1">
                  <c:v>3.8653358002652717E-2</c:v>
                </c:pt>
                <c:pt idx="2">
                  <c:v>4.2811864042447974E-2</c:v>
                </c:pt>
                <c:pt idx="3">
                  <c:v>4.73456587846907E-2</c:v>
                </c:pt>
                <c:pt idx="4">
                  <c:v>5.2272980219565002E-2</c:v>
                </c:pt>
                <c:pt idx="5">
                  <c:v>5.7610002057159819E-2</c:v>
                </c:pt>
                <c:pt idx="6">
                  <c:v>6.3370229324441557E-2</c:v>
                </c:pt>
                <c:pt idx="7">
                  <c:v>6.9563864165028799E-2</c:v>
                </c:pt>
                <c:pt idx="8">
                  <c:v>7.6197158633949894E-2</c:v>
                </c:pt>
                <c:pt idx="9">
                  <c:v>8.3271774852083924E-2</c:v>
                </c:pt>
                <c:pt idx="10">
                  <c:v>9.0784175904766631E-2</c:v>
                </c:pt>
                <c:pt idx="11">
                  <c:v>9.8725072988340337E-2</c:v>
                </c:pt>
                <c:pt idx="12">
                  <c:v>0.10707895518818666</c:v>
                </c:pt>
                <c:pt idx="13">
                  <c:v>0.1158237276228425</c:v>
                </c:pt>
                <c:pt idx="14">
                  <c:v>0.12493048131647964</c:v>
                </c:pt>
                <c:pt idx="15">
                  <c:v>0.13436341400762614</c:v>
                </c:pt>
                <c:pt idx="16">
                  <c:v>0.14407991527391961</c:v>
                </c:pt>
                <c:pt idx="17">
                  <c:v>0.15403082213989103</c:v>
                </c:pt>
                <c:pt idx="18">
                  <c:v>0.16416084319732169</c:v>
                </c:pt>
                <c:pt idx="19">
                  <c:v>0.1744091408021842</c:v>
                </c:pt>
                <c:pt idx="20">
                  <c:v>0.18471005279442088</c:v>
                </c:pt>
                <c:pt idx="21">
                  <c:v>0.19499392809887031</c:v>
                </c:pt>
                <c:pt idx="22">
                  <c:v>0.20518804511724498</c:v>
                </c:pt>
                <c:pt idx="23">
                  <c:v>0.21521757847784131</c:v>
                </c:pt>
                <c:pt idx="24">
                  <c:v>0.22500657873984753</c:v>
                </c:pt>
                <c:pt idx="25">
                  <c:v>0.23447893109664578</c:v>
                </c:pt>
                <c:pt idx="26">
                  <c:v>0.24355926281058579</c:v>
                </c:pt>
                <c:pt idx="27">
                  <c:v>0.25217377467450391</c:v>
                </c:pt>
                <c:pt idx="28">
                  <c:v>0.26025097873120973</c:v>
                </c:pt>
                <c:pt idx="29">
                  <c:v>0.26772233221876407</c:v>
                </c:pt>
                <c:pt idx="30">
                  <c:v>0.27452276566849593</c:v>
                </c:pt>
                <c:pt idx="31">
                  <c:v>0.28059111073650927</c:v>
                </c:pt>
                <c:pt idx="32">
                  <c:v>0.28587044025983688</c:v>
                </c:pt>
                <c:pt idx="33">
                  <c:v>0.29030833886654211</c:v>
                </c:pt>
                <c:pt idx="34">
                  <c:v>0.29385712701495742</c:v>
                </c:pt>
                <c:pt idx="35">
                  <c:v>0.29647406446261942</c:v>
                </c:pt>
                <c:pt idx="36">
                  <c:v>0.29812156080482866</c:v>
                </c:pt>
                <c:pt idx="37">
                  <c:v>0.29876742083894781</c:v>
                </c:pt>
                <c:pt idx="38">
                  <c:v>0.2983851510603151</c:v>
                </c:pt>
                <c:pt idx="39">
                  <c:v>0.29695435050223645</c:v>
                </c:pt>
                <c:pt idx="40">
                  <c:v>0.29446120426968819</c:v>
                </c:pt>
                <c:pt idx="41">
                  <c:v>0.290899091310374</c:v>
                </c:pt>
                <c:pt idx="42">
                  <c:v>0.28626930902029313</c:v>
                </c:pt>
                <c:pt idx="43">
                  <c:v>0.28058190602449162</c:v>
                </c:pt>
                <c:pt idx="44">
                  <c:v>0.27385660084652425</c:v>
                </c:pt>
                <c:pt idx="45">
                  <c:v>0.26612374834159308</c:v>
                </c:pt>
                <c:pt idx="46">
                  <c:v>0.25742529823120003</c:v>
                </c:pt>
                <c:pt idx="47">
                  <c:v>0.24781567184856601</c:v>
                </c:pt>
                <c:pt idx="48">
                  <c:v>0.23736246590310386</c:v>
                </c:pt>
                <c:pt idx="49">
                  <c:v>0.22614687798115876</c:v>
                </c:pt>
                <c:pt idx="50">
                  <c:v>0.21426374049443225</c:v>
                </c:pt>
                <c:pt idx="51">
                  <c:v>0.20182105108760695</c:v>
                </c:pt>
                <c:pt idx="52">
                  <c:v>0.18893890122518198</c:v>
                </c:pt>
                <c:pt idx="53">
                  <c:v>0.17574773310486116</c:v>
                </c:pt>
                <c:pt idx="54">
                  <c:v>0.16238589890198535</c:v>
                </c:pt>
                <c:pt idx="55">
                  <c:v>0.14899655396926983</c:v>
                </c:pt>
                <c:pt idx="56">
                  <c:v>0.13572398244114967</c:v>
                </c:pt>
                <c:pt idx="57">
                  <c:v>0.12270952229085125</c:v>
                </c:pt>
                <c:pt idx="58">
                  <c:v>0.11008731769638598</c:v>
                </c:pt>
                <c:pt idx="59">
                  <c:v>9.7980169385140994E-2</c:v>
                </c:pt>
                <c:pt idx="60">
                  <c:v>8.649576963188936E-2</c:v>
                </c:pt>
                <c:pt idx="61">
                  <c:v>7.5723592463283931E-2</c:v>
                </c:pt>
                <c:pt idx="62">
                  <c:v>6.5732661135850717E-2</c:v>
                </c:pt>
                <c:pt idx="63">
                  <c:v>5.6570339479129171E-2</c:v>
                </c:pt>
                <c:pt idx="64">
                  <c:v>4.8262201429588952E-2</c:v>
                </c:pt>
                <c:pt idx="65">
                  <c:v>4.0812937072740661E-2</c:v>
                </c:pt>
                <c:pt idx="66">
                  <c:v>3.4208167015590138E-2</c:v>
                </c:pt>
                <c:pt idx="67">
                  <c:v>2.8416970801080695E-2</c:v>
                </c:pt>
                <c:pt idx="68">
                  <c:v>2.3394895977043431E-2</c:v>
                </c:pt>
                <c:pt idx="69">
                  <c:v>1.9087203995401422E-2</c:v>
                </c:pt>
                <c:pt idx="70">
                  <c:v>1.5432124448556319E-2</c:v>
                </c:pt>
                <c:pt idx="71">
                  <c:v>1.236392410245086E-2</c:v>
                </c:pt>
                <c:pt idx="72">
                  <c:v>9.8156440441424155E-3</c:v>
                </c:pt>
                <c:pt idx="73">
                  <c:v>7.7214093464842591E-3</c:v>
                </c:pt>
                <c:pt idx="74">
                  <c:v>6.018264518055939E-3</c:v>
                </c:pt>
                <c:pt idx="75">
                  <c:v>4.6475300923336498E-3</c:v>
                </c:pt>
                <c:pt idx="76">
                  <c:v>3.5557084778991251E-3</c:v>
                </c:pt>
                <c:pt idx="77">
                  <c:v>2.6949898849112342E-3</c:v>
                </c:pt>
                <c:pt idx="78">
                  <c:v>2.0234223424361532E-3</c:v>
                </c:pt>
                <c:pt idx="79">
                  <c:v>1.5048149452377721E-3</c:v>
                </c:pt>
                <c:pt idx="80">
                  <c:v>1.1084423282440613E-3</c:v>
                </c:pt>
                <c:pt idx="81">
                  <c:v>8.0861282516782773E-4</c:v>
                </c:pt>
                <c:pt idx="82">
                  <c:v>5.8415451759920387E-4</c:v>
                </c:pt>
                <c:pt idx="83">
                  <c:v>4.1786382703585308E-4</c:v>
                </c:pt>
                <c:pt idx="84">
                  <c:v>2.959515216319067E-4</c:v>
                </c:pt>
                <c:pt idx="85">
                  <c:v>2.0751176247035718E-4</c:v>
                </c:pt>
                <c:pt idx="86">
                  <c:v>1.4403158502930804E-4</c:v>
                </c:pt>
                <c:pt idx="87">
                  <c:v>9.8951259617777765E-5</c:v>
                </c:pt>
                <c:pt idx="88">
                  <c:v>6.728038751027683E-5</c:v>
                </c:pt>
                <c:pt idx="89">
                  <c:v>4.5270331611210576E-5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'Function Resolution'!$BN$9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Resolution'!$BN$10:$BN$99</c:f>
              <c:numCache>
                <c:formatCode>0.00E+00</c:formatCode>
                <c:ptCount val="90"/>
                <c:pt idx="0">
                  <c:v>1.8009172610414851E-2</c:v>
                </c:pt>
                <c:pt idx="1">
                  <c:v>2.3021960715176558E-2</c:v>
                </c:pt>
                <c:pt idx="2">
                  <c:v>2.8889603935741717E-2</c:v>
                </c:pt>
                <c:pt idx="3">
                  <c:v>3.5621158682850734E-2</c:v>
                </c:pt>
                <c:pt idx="4">
                  <c:v>4.3197203359351059E-2</c:v>
                </c:pt>
                <c:pt idx="5">
                  <c:v>5.156989620464511E-2</c:v>
                </c:pt>
                <c:pt idx="6">
                  <c:v>6.0665165403777081E-2</c:v>
                </c:pt>
                <c:pt idx="7">
                  <c:v>7.0386750275827359E-2</c:v>
                </c:pt>
                <c:pt idx="8">
                  <c:v>8.0621602655729166E-2</c:v>
                </c:pt>
                <c:pt idx="9">
                  <c:v>9.1246039354193273E-2</c:v>
                </c:pt>
                <c:pt idx="10">
                  <c:v>0.10213202016472554</c:v>
                </c:pt>
                <c:pt idx="11">
                  <c:v>0.11315299906483538</c:v>
                </c:pt>
                <c:pt idx="12">
                  <c:v>0.12418893098621316</c:v>
                </c:pt>
                <c:pt idx="13">
                  <c:v>0.13513017864389881</c:v>
                </c:pt>
                <c:pt idx="14">
                  <c:v>0.14588022218502719</c:v>
                </c:pt>
                <c:pt idx="15">
                  <c:v>0.15635720644931195</c:v>
                </c:pt>
                <c:pt idx="16">
                  <c:v>0.16649445489946615</c:v>
                </c:pt>
                <c:pt idx="17">
                  <c:v>0.17624013397954671</c:v>
                </c:pt>
                <c:pt idx="18">
                  <c:v>0.18555627180754791</c:v>
                </c:pt>
                <c:pt idx="19">
                  <c:v>0.19441732923456828</c:v>
                </c:pt>
                <c:pt idx="20">
                  <c:v>0.20280849869203124</c:v>
                </c:pt>
                <c:pt idx="21">
                  <c:v>0.21072387512937402</c:v>
                </c:pt>
                <c:pt idx="22">
                  <c:v>0.21816461001232385</c:v>
                </c:pt>
                <c:pt idx="23">
                  <c:v>0.22513712800081315</c:v>
                </c:pt>
                <c:pt idx="24">
                  <c:v>0.23165145890880931</c:v>
                </c:pt>
                <c:pt idx="25">
                  <c:v>0.23771971582090934</c:v>
                </c:pt>
                <c:pt idx="26">
                  <c:v>0.24335473382243081</c:v>
                </c:pt>
                <c:pt idx="27">
                  <c:v>0.24856887216980822</c:v>
                </c:pt>
                <c:pt idx="28">
                  <c:v>0.25337297511729756</c:v>
                </c:pt>
                <c:pt idx="29">
                  <c:v>0.25777548220155649</c:v>
                </c:pt>
                <c:pt idx="30">
                  <c:v>0.2617816768046044</c:v>
                </c:pt>
                <c:pt idx="31">
                  <c:v>0.26539306162045295</c:v>
                </c:pt>
                <c:pt idx="32">
                  <c:v>0.26860685072711693</c:v>
                </c:pt>
                <c:pt idx="33">
                  <c:v>0.27141556992959021</c:v>
                </c:pt>
                <c:pt idx="34">
                  <c:v>0.27380675962271589</c:v>
                </c:pt>
                <c:pt idx="35">
                  <c:v>0.27576277745667394</c:v>
                </c:pt>
                <c:pt idx="36">
                  <c:v>0.27726070148444371</c:v>
                </c:pt>
                <c:pt idx="37">
                  <c:v>0.27827233820734887</c:v>
                </c:pt>
                <c:pt idx="38">
                  <c:v>0.27876434403683498</c:v>
                </c:pt>
                <c:pt idx="39">
                  <c:v>0.27869847321210828</c:v>
                </c:pt>
                <c:pt idx="40">
                  <c:v>0.27803197021185261</c:v>
                </c:pt>
                <c:pt idx="41">
                  <c:v>0.27671813019958835</c:v>
                </c:pt>
                <c:pt idx="42">
                  <c:v>0.27470705698810899</c:v>
                </c:pt>
                <c:pt idx="43">
                  <c:v>0.27194665418285963</c:v>
                </c:pt>
                <c:pt idx="44">
                  <c:v>0.26838389109221628</c:v>
                </c:pt>
                <c:pt idx="45">
                  <c:v>0.26396638980795023</c:v>
                </c:pt>
                <c:pt idx="46">
                  <c:v>0.25864438214580543</c:v>
                </c:pt>
                <c:pt idx="47">
                  <c:v>0.2523730827578316</c:v>
                </c:pt>
                <c:pt idx="48">
                  <c:v>0.24511551468897019</c:v>
                </c:pt>
                <c:pt idx="49">
                  <c:v>0.23684580205709579</c:v>
                </c:pt>
                <c:pt idx="50">
                  <c:v>0.22755290679000653</c:v>
                </c:pt>
                <c:pt idx="51">
                  <c:v>0.21724472775082085</c:v>
                </c:pt>
                <c:pt idx="52">
                  <c:v>0.20595239753784969</c:v>
                </c:pt>
                <c:pt idx="53">
                  <c:v>0.19373450432648223</c:v>
                </c:pt>
                <c:pt idx="54">
                  <c:v>0.18068083893599579</c:v>
                </c:pt>
                <c:pt idx="55">
                  <c:v>0.1669151358522635</c:v>
                </c:pt>
                <c:pt idx="56">
                  <c:v>0.15259616840306439</c:v>
                </c:pt>
                <c:pt idx="57">
                  <c:v>0.13791651238398242</c:v>
                </c:pt>
                <c:pt idx="58">
                  <c:v>0.12309835680574947</c:v>
                </c:pt>
                <c:pt idx="59">
                  <c:v>0.10838595884397184</c:v>
                </c:pt>
                <c:pt idx="60">
                  <c:v>9.4034733395447129E-2</c:v>
                </c:pt>
                <c:pt idx="61">
                  <c:v>8.0297511887228015E-2</c:v>
                </c:pt>
                <c:pt idx="62">
                  <c:v>6.7409115906038153E-2</c:v>
                </c:pt>
                <c:pt idx="63">
                  <c:v>5.5570928078375298E-2</c:v>
                </c:pt>
                <c:pt idx="64">
                  <c:v>4.4937439823862821E-2</c:v>
                </c:pt>
                <c:pt idx="65">
                  <c:v>3.5606678591811353E-2</c:v>
                </c:pt>
                <c:pt idx="66">
                  <c:v>2.7615922750288152E-2</c:v>
                </c:pt>
                <c:pt idx="67">
                  <c:v>2.0943283000508326E-2</c:v>
                </c:pt>
                <c:pt idx="68">
                  <c:v>1.5514758880491876E-2</c:v>
                </c:pt>
                <c:pt idx="69">
                  <c:v>1.1215509547007485E-2</c:v>
                </c:pt>
                <c:pt idx="70">
                  <c:v>7.9035151445348388E-3</c:v>
                </c:pt>
                <c:pt idx="71">
                  <c:v>5.4236513327108413E-3</c:v>
                </c:pt>
                <c:pt idx="72">
                  <c:v>3.6204340620289844E-3</c:v>
                </c:pt>
                <c:pt idx="73">
                  <c:v>2.3481972834765454E-3</c:v>
                </c:pt>
                <c:pt idx="74">
                  <c:v>1.4780838480834371E-3</c:v>
                </c:pt>
                <c:pt idx="75">
                  <c:v>9.0181224008811854E-4</c:v>
                </c:pt>
                <c:pt idx="76">
                  <c:v>5.3262810315914827E-4</c:v>
                </c:pt>
                <c:pt idx="77">
                  <c:v>3.0411526673896326E-4</c:v>
                </c:pt>
                <c:pt idx="78">
                  <c:v>1.6763009960074372E-4</c:v>
                </c:pt>
                <c:pt idx="79">
                  <c:v>8.9071434494491752E-5</c:v>
                </c:pt>
                <c:pt idx="80">
                  <c:v>4.5556633774043346E-5</c:v>
                </c:pt>
                <c:pt idx="81">
                  <c:v>2.2393809608497197E-5</c:v>
                </c:pt>
                <c:pt idx="82">
                  <c:v>1.0563003338585813E-5</c:v>
                </c:pt>
                <c:pt idx="83">
                  <c:v>4.7734694307349988E-6</c:v>
                </c:pt>
                <c:pt idx="84">
                  <c:v>2.0632758634044629E-6</c:v>
                </c:pt>
                <c:pt idx="85">
                  <c:v>8.5159152861078942E-7</c:v>
                </c:pt>
                <c:pt idx="86">
                  <c:v>3.3505515226161425E-7</c:v>
                </c:pt>
                <c:pt idx="87">
                  <c:v>1.2544634176669737E-7</c:v>
                </c:pt>
                <c:pt idx="88">
                  <c:v>4.4615736911083907E-8</c:v>
                </c:pt>
                <c:pt idx="89">
                  <c:v>1.5046103016737531E-8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'Function Resolution'!$BO$9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'Function Resolution'!$A$10:$A$105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'Function Resolution'!$BO$10:$BO$99</c:f>
              <c:numCache>
                <c:formatCode>0.00E+00</c:formatCode>
                <c:ptCount val="90"/>
                <c:pt idx="0">
                  <c:v>1.5964594713195869E-2</c:v>
                </c:pt>
                <c:pt idx="1">
                  <c:v>2.1146655445787022E-2</c:v>
                </c:pt>
                <c:pt idx="2">
                  <c:v>2.7325639942779929E-2</c:v>
                </c:pt>
                <c:pt idx="3">
                  <c:v>3.4502249206013504E-2</c:v>
                </c:pt>
                <c:pt idx="4">
                  <c:v>4.2634561267805057E-2</c:v>
                </c:pt>
                <c:pt idx="5">
                  <c:v>5.1640225817696048E-2</c:v>
                </c:pt>
                <c:pt idx="6">
                  <c:v>6.1402433975322294E-2</c:v>
                </c:pt>
                <c:pt idx="7">
                  <c:v>7.1778687708962063E-2</c:v>
                </c:pt>
                <c:pt idx="8">
                  <c:v>8.261107234653145E-2</c:v>
                </c:pt>
                <c:pt idx="9">
                  <c:v>9.3736693696992474E-2</c:v>
                </c:pt>
                <c:pt idx="10">
                  <c:v>0.10499713902354375</c:v>
                </c:pt>
                <c:pt idx="11">
                  <c:v>0.11624616808074555</c:v>
                </c:pt>
                <c:pt idx="12">
                  <c:v>0.12735523286826722</c:v>
                </c:pt>
                <c:pt idx="13">
                  <c:v>0.13821677713174335</c:v>
                </c:pt>
                <c:pt idx="14">
                  <c:v>0.14874552803703192</c:v>
                </c:pt>
                <c:pt idx="15">
                  <c:v>0.15887814736684647</c:v>
                </c:pt>
                <c:pt idx="16">
                  <c:v>0.16857166876458177</c:v>
                </c:pt>
                <c:pt idx="17">
                  <c:v>0.17780113549464532</c:v>
                </c:pt>
                <c:pt idx="18">
                  <c:v>0.18655679751234466</c:v>
                </c:pt>
                <c:pt idx="19">
                  <c:v>0.19484115124632564</c:v>
                </c:pt>
                <c:pt idx="20">
                  <c:v>0.20266602766520217</c:v>
                </c:pt>
                <c:pt idx="21">
                  <c:v>0.21004986438683773</c:v>
                </c:pt>
                <c:pt idx="22">
                  <c:v>0.21701524071547856</c:v>
                </c:pt>
                <c:pt idx="23">
                  <c:v>0.22358671166526708</c:v>
                </c:pt>
                <c:pt idx="24">
                  <c:v>0.22978894712111195</c:v>
                </c:pt>
                <c:pt idx="25">
                  <c:v>0.23564516313055311</c:v>
                </c:pt>
                <c:pt idx="26">
                  <c:v>0.24117582147981065</c:v>
                </c:pt>
                <c:pt idx="27">
                  <c:v>0.24639756891958733</c:v>
                </c:pt>
                <c:pt idx="28">
                  <c:v>0.2513223867716855</c:v>
                </c:pt>
                <c:pt idx="29">
                  <c:v>0.25595692367819428</c:v>
                </c:pt>
                <c:pt idx="30">
                  <c:v>0.26030198784621122</c:v>
                </c:pt>
                <c:pt idx="31">
                  <c:v>0.26435217951064921</c:v>
                </c:pt>
                <c:pt idx="32">
                  <c:v>0.26809564896066079</c:v>
                </c:pt>
                <c:pt idx="33">
                  <c:v>0.27151397002591521</c:v>
                </c:pt>
                <c:pt idx="34">
                  <c:v>0.27458212322531034</c:v>
                </c:pt>
                <c:pt idx="35">
                  <c:v>0.27726858679006861</c:v>
                </c:pt>
                <c:pt idx="36">
                  <c:v>0.27953553752686394</c:v>
                </c:pt>
                <c:pt idx="37">
                  <c:v>0.28133916709827156</c:v>
                </c:pt>
                <c:pt idx="38">
                  <c:v>0.28263012293160328</c:v>
                </c:pt>
                <c:pt idx="39">
                  <c:v>0.28335408680924323</c:v>
                </c:pt>
                <c:pt idx="40">
                  <c:v>0.28345250841449421</c:v>
                </c:pt>
                <c:pt idx="41">
                  <c:v>0.28286351580644153</c:v>
                </c:pt>
                <c:pt idx="42">
                  <c:v>0.28152302993146411</c:v>
                </c:pt>
                <c:pt idx="43">
                  <c:v>0.27936611556213381</c:v>
                </c:pt>
                <c:pt idx="44">
                  <c:v>0.27632860583997781</c:v>
                </c:pt>
                <c:pt idx="45">
                  <c:v>0.27234904073853583</c:v>
                </c:pt>
                <c:pt idx="46">
                  <c:v>0.26737095946616507</c:v>
                </c:pt>
                <c:pt idx="47">
                  <c:v>0.26134558054246337</c:v>
                </c:pt>
                <c:pt idx="48">
                  <c:v>0.25423488766865826</c:v>
                </c:pt>
                <c:pt idx="49">
                  <c:v>0.24601511059525699</c:v>
                </c:pt>
                <c:pt idx="50">
                  <c:v>0.23668054382554138</c:v>
                </c:pt>
                <c:pt idx="51">
                  <c:v>0.22624757881465185</c:v>
                </c:pt>
                <c:pt idx="52">
                  <c:v>0.21475873631033088</c:v>
                </c:pt>
                <c:pt idx="53">
                  <c:v>0.20228637817751627</c:v>
                </c:pt>
                <c:pt idx="54">
                  <c:v>0.18893566318766711</c:v>
                </c:pt>
                <c:pt idx="55">
                  <c:v>0.17484620906667042</c:v>
                </c:pt>
                <c:pt idx="56">
                  <c:v>0.16019186398606383</c:v>
                </c:pt>
                <c:pt idx="57">
                  <c:v>0.14517801245589329</c:v>
                </c:pt>
                <c:pt idx="58">
                  <c:v>0.13003598051798243</c:v>
                </c:pt>
                <c:pt idx="59">
                  <c:v>0.11501438654119389</c:v>
                </c:pt>
                <c:pt idx="60">
                  <c:v>0.10036769949776385</c:v>
                </c:pt>
                <c:pt idx="61">
                  <c:v>8.6342764884657516E-2</c:v>
                </c:pt>
                <c:pt idx="62">
                  <c:v>7.3164541942308134E-2</c:v>
                </c:pt>
                <c:pt idx="63">
                  <c:v>6.1022638241233607E-2</c:v>
                </c:pt>
                <c:pt idx="64">
                  <c:v>5.0060310680762624E-2</c:v>
                </c:pt>
                <c:pt idx="65">
                  <c:v>4.0367360268396053E-2</c:v>
                </c:pt>
                <c:pt idx="66">
                  <c:v>3.1977803849407391E-2</c:v>
                </c:pt>
                <c:pt idx="67">
                  <c:v>2.4872472646456728E-2</c:v>
                </c:pt>
                <c:pt idx="68">
                  <c:v>1.8985937076645441E-2</c:v>
                </c:pt>
                <c:pt idx="69">
                  <c:v>1.4216563437469161E-2</c:v>
                </c:pt>
                <c:pt idx="70">
                  <c:v>1.0438189697427701E-2</c:v>
                </c:pt>
                <c:pt idx="71">
                  <c:v>7.5118979182967642E-3</c:v>
                </c:pt>
                <c:pt idx="72">
                  <c:v>5.2966104080211162E-3</c:v>
                </c:pt>
                <c:pt idx="73">
                  <c:v>3.657644179130616E-3</c:v>
                </c:pt>
                <c:pt idx="74">
                  <c:v>2.4728101731906027E-3</c:v>
                </c:pt>
                <c:pt idx="75">
                  <c:v>1.6360468788390713E-3</c:v>
                </c:pt>
                <c:pt idx="76">
                  <c:v>1.0588761209111219E-3</c:v>
                </c:pt>
                <c:pt idx="77">
                  <c:v>6.70143324045422E-4</c:v>
                </c:pt>
                <c:pt idx="78">
                  <c:v>4.1456554318152465E-4</c:v>
                </c:pt>
                <c:pt idx="79">
                  <c:v>2.5058449625969343E-4</c:v>
                </c:pt>
                <c:pt idx="80">
                  <c:v>1.479406483798191E-4</c:v>
                </c:pt>
                <c:pt idx="81">
                  <c:v>8.5277786511610631E-5</c:v>
                </c:pt>
                <c:pt idx="82">
                  <c:v>4.7978820861889611E-5</c:v>
                </c:pt>
                <c:pt idx="83">
                  <c:v>2.6338279185601698E-5</c:v>
                </c:pt>
                <c:pt idx="84">
                  <c:v>1.4103219422320388E-5</c:v>
                </c:pt>
                <c:pt idx="85">
                  <c:v>7.3641394049836811E-6</c:v>
                </c:pt>
                <c:pt idx="86">
                  <c:v>3.7487830775905792E-6</c:v>
                </c:pt>
                <c:pt idx="87">
                  <c:v>1.8600625457369519E-6</c:v>
                </c:pt>
                <c:pt idx="88">
                  <c:v>8.9939700474434529E-7</c:v>
                </c:pt>
                <c:pt idx="89">
                  <c:v>4.2373440057385156E-7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458864"/>
        <c:axId val="435459424"/>
      </c:lineChart>
      <c:catAx>
        <c:axId val="43545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9424"/>
        <c:crosses val="autoZero"/>
        <c:auto val="1"/>
        <c:lblAlgn val="ctr"/>
        <c:lblOffset val="100"/>
        <c:noMultiLvlLbl val="0"/>
      </c:catAx>
      <c:valAx>
        <c:axId val="435459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5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777777777777779E-2"/>
          <c:y val="9.8957016617620241E-2"/>
          <c:w val="0.89999999999999991"/>
          <c:h val="5.6320787293725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Inactive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Functions'!$B$10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Functions'!$B$11:$B$106</c:f>
              <c:numCache>
                <c:formatCode>General</c:formatCode>
                <c:ptCount val="96"/>
                <c:pt idx="0">
                  <c:v>376.15379999999999</c:v>
                </c:pt>
                <c:pt idx="1">
                  <c:v>237.11539999999999</c:v>
                </c:pt>
                <c:pt idx="2">
                  <c:v>383.31819999999999</c:v>
                </c:pt>
                <c:pt idx="3">
                  <c:v>319.30770000000001</c:v>
                </c:pt>
                <c:pt idx="4">
                  <c:v>111.5909</c:v>
                </c:pt>
                <c:pt idx="5">
                  <c:v>261.81819999999999</c:v>
                </c:pt>
                <c:pt idx="6">
                  <c:v>793.46410000000003</c:v>
                </c:pt>
                <c:pt idx="7">
                  <c:v>124.1923</c:v>
                </c:pt>
                <c:pt idx="8">
                  <c:v>252.22219999999999</c:v>
                </c:pt>
                <c:pt idx="9">
                  <c:v>106.82</c:v>
                </c:pt>
                <c:pt idx="10">
                  <c:v>149.5455</c:v>
                </c:pt>
                <c:pt idx="11">
                  <c:v>77.477270000000004</c:v>
                </c:pt>
                <c:pt idx="12">
                  <c:v>21.5625</c:v>
                </c:pt>
                <c:pt idx="13">
                  <c:v>306.77499999999998</c:v>
                </c:pt>
                <c:pt idx="14">
                  <c:v>539.6875</c:v>
                </c:pt>
                <c:pt idx="15">
                  <c:v>241.42859999999999</c:v>
                </c:pt>
                <c:pt idx="16">
                  <c:v>318.96429999999998</c:v>
                </c:pt>
                <c:pt idx="17">
                  <c:v>386.27780000000001</c:v>
                </c:pt>
                <c:pt idx="18">
                  <c:v>723.58330000000001</c:v>
                </c:pt>
                <c:pt idx="19">
                  <c:v>1008.891</c:v>
                </c:pt>
                <c:pt idx="20">
                  <c:v>233.05</c:v>
                </c:pt>
                <c:pt idx="21">
                  <c:v>696.875</c:v>
                </c:pt>
                <c:pt idx="22">
                  <c:v>1185.2249999999999</c:v>
                </c:pt>
                <c:pt idx="23">
                  <c:v>932.35709999999995</c:v>
                </c:pt>
                <c:pt idx="24">
                  <c:v>978.02750000000003</c:v>
                </c:pt>
                <c:pt idx="25">
                  <c:v>1397.2339999999999</c:v>
                </c:pt>
                <c:pt idx="26">
                  <c:v>1996.4860000000001</c:v>
                </c:pt>
                <c:pt idx="27">
                  <c:v>2033.123</c:v>
                </c:pt>
                <c:pt idx="28">
                  <c:v>1027.7339999999999</c:v>
                </c:pt>
                <c:pt idx="29">
                  <c:v>681.35</c:v>
                </c:pt>
                <c:pt idx="30">
                  <c:v>859.95</c:v>
                </c:pt>
                <c:pt idx="31">
                  <c:v>1471.6590000000001</c:v>
                </c:pt>
                <c:pt idx="32">
                  <c:v>1323.114</c:v>
                </c:pt>
                <c:pt idx="33">
                  <c:v>483.41669999999999</c:v>
                </c:pt>
                <c:pt idx="34">
                  <c:v>1453.4549999999999</c:v>
                </c:pt>
                <c:pt idx="35">
                  <c:v>1165.325</c:v>
                </c:pt>
                <c:pt idx="36">
                  <c:v>856.35230000000001</c:v>
                </c:pt>
                <c:pt idx="37">
                  <c:v>216.70830000000001</c:v>
                </c:pt>
                <c:pt idx="38">
                  <c:v>461.2885</c:v>
                </c:pt>
                <c:pt idx="39">
                  <c:v>527.56730000000005</c:v>
                </c:pt>
                <c:pt idx="40">
                  <c:v>1312.2750000000001</c:v>
                </c:pt>
                <c:pt idx="41">
                  <c:v>1018.909</c:v>
                </c:pt>
                <c:pt idx="42">
                  <c:v>1061.4770000000001</c:v>
                </c:pt>
                <c:pt idx="43">
                  <c:v>871.05</c:v>
                </c:pt>
                <c:pt idx="44">
                  <c:v>796.65</c:v>
                </c:pt>
                <c:pt idx="45">
                  <c:v>1118.4090000000001</c:v>
                </c:pt>
                <c:pt idx="46">
                  <c:v>492.75</c:v>
                </c:pt>
                <c:pt idx="47">
                  <c:v>2.3333330000000001</c:v>
                </c:pt>
                <c:pt idx="48">
                  <c:v>30.482140000000001</c:v>
                </c:pt>
                <c:pt idx="49">
                  <c:v>273.66669999999999</c:v>
                </c:pt>
                <c:pt idx="50">
                  <c:v>86.160709999999995</c:v>
                </c:pt>
                <c:pt idx="51">
                  <c:v>250.2396</c:v>
                </c:pt>
                <c:pt idx="52">
                  <c:v>33.153849999999998</c:v>
                </c:pt>
                <c:pt idx="53">
                  <c:v>0</c:v>
                </c:pt>
                <c:pt idx="54">
                  <c:v>273.52080000000001</c:v>
                </c:pt>
                <c:pt idx="55">
                  <c:v>1.3333330000000001</c:v>
                </c:pt>
                <c:pt idx="56">
                  <c:v>76.722219999999993</c:v>
                </c:pt>
                <c:pt idx="57">
                  <c:v>6.2272730000000003</c:v>
                </c:pt>
                <c:pt idx="60">
                  <c:v>3.5555560000000002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Functions'!$C$10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Functions'!$C$11:$C$106</c:f>
              <c:numCache>
                <c:formatCode>General</c:formatCode>
                <c:ptCount val="96"/>
                <c:pt idx="0">
                  <c:v>300.64426000000003</c:v>
                </c:pt>
                <c:pt idx="1">
                  <c:v>295.54283200000003</c:v>
                </c:pt>
                <c:pt idx="2">
                  <c:v>290.44140400000003</c:v>
                </c:pt>
                <c:pt idx="3">
                  <c:v>285.33997600000004</c:v>
                </c:pt>
                <c:pt idx="4">
                  <c:v>280.23854800000004</c:v>
                </c:pt>
                <c:pt idx="5">
                  <c:v>275.13712000000004</c:v>
                </c:pt>
                <c:pt idx="6">
                  <c:v>270.03569200000004</c:v>
                </c:pt>
                <c:pt idx="7">
                  <c:v>264.93426400000004</c:v>
                </c:pt>
                <c:pt idx="8">
                  <c:v>259.83283600000004</c:v>
                </c:pt>
                <c:pt idx="9">
                  <c:v>254.73140800000002</c:v>
                </c:pt>
                <c:pt idx="10">
                  <c:v>249.62998000000002</c:v>
                </c:pt>
                <c:pt idx="11">
                  <c:v>244.52855200000002</c:v>
                </c:pt>
                <c:pt idx="12">
                  <c:v>239.42712400000002</c:v>
                </c:pt>
                <c:pt idx="13">
                  <c:v>234.32569600000002</c:v>
                </c:pt>
                <c:pt idx="14">
                  <c:v>229.22426800000002</c:v>
                </c:pt>
                <c:pt idx="15">
                  <c:v>224.12284000000002</c:v>
                </c:pt>
                <c:pt idx="16">
                  <c:v>219.021412</c:v>
                </c:pt>
                <c:pt idx="17">
                  <c:v>213.919984</c:v>
                </c:pt>
                <c:pt idx="18">
                  <c:v>208.818556</c:v>
                </c:pt>
                <c:pt idx="19">
                  <c:v>203.717128</c:v>
                </c:pt>
                <c:pt idx="20">
                  <c:v>198.6157</c:v>
                </c:pt>
                <c:pt idx="21">
                  <c:v>193.51427200000001</c:v>
                </c:pt>
                <c:pt idx="22">
                  <c:v>188.41284400000001</c:v>
                </c:pt>
                <c:pt idx="23">
                  <c:v>183.31141600000001</c:v>
                </c:pt>
                <c:pt idx="24">
                  <c:v>178.20998800000001</c:v>
                </c:pt>
                <c:pt idx="25">
                  <c:v>173.10856000000001</c:v>
                </c:pt>
                <c:pt idx="26">
                  <c:v>168.00713200000001</c:v>
                </c:pt>
                <c:pt idx="27">
                  <c:v>162.90570400000001</c:v>
                </c:pt>
                <c:pt idx="28">
                  <c:v>157.80427600000002</c:v>
                </c:pt>
                <c:pt idx="29">
                  <c:v>152.70284800000002</c:v>
                </c:pt>
                <c:pt idx="30">
                  <c:v>147.60142000000002</c:v>
                </c:pt>
                <c:pt idx="31">
                  <c:v>142.49999200000002</c:v>
                </c:pt>
                <c:pt idx="32">
                  <c:v>137.39856400000002</c:v>
                </c:pt>
                <c:pt idx="33">
                  <c:v>132.29713600000002</c:v>
                </c:pt>
                <c:pt idx="34">
                  <c:v>127.19570800000002</c:v>
                </c:pt>
                <c:pt idx="35">
                  <c:v>122.09428000000003</c:v>
                </c:pt>
                <c:pt idx="36">
                  <c:v>116.992852</c:v>
                </c:pt>
                <c:pt idx="37">
                  <c:v>111.891424</c:v>
                </c:pt>
                <c:pt idx="38">
                  <c:v>106.789996</c:v>
                </c:pt>
                <c:pt idx="39">
                  <c:v>101.688568</c:v>
                </c:pt>
                <c:pt idx="40">
                  <c:v>96.587140000000005</c:v>
                </c:pt>
                <c:pt idx="41">
                  <c:v>91.485712000000007</c:v>
                </c:pt>
                <c:pt idx="42">
                  <c:v>86.384284000000008</c:v>
                </c:pt>
                <c:pt idx="43">
                  <c:v>81.28285600000001</c:v>
                </c:pt>
                <c:pt idx="44">
                  <c:v>76.181428000000011</c:v>
                </c:pt>
                <c:pt idx="45">
                  <c:v>71.080000000000013</c:v>
                </c:pt>
                <c:pt idx="46">
                  <c:v>65.978571999999986</c:v>
                </c:pt>
                <c:pt idx="47">
                  <c:v>60.877143999999987</c:v>
                </c:pt>
                <c:pt idx="48">
                  <c:v>55.775715999999989</c:v>
                </c:pt>
                <c:pt idx="49">
                  <c:v>50.67428799999999</c:v>
                </c:pt>
                <c:pt idx="50">
                  <c:v>45.572859999999991</c:v>
                </c:pt>
                <c:pt idx="51">
                  <c:v>40.471431999999993</c:v>
                </c:pt>
                <c:pt idx="52">
                  <c:v>35.370003999999994</c:v>
                </c:pt>
                <c:pt idx="53">
                  <c:v>30.268575999999996</c:v>
                </c:pt>
                <c:pt idx="54">
                  <c:v>25.167147999999997</c:v>
                </c:pt>
                <c:pt idx="55">
                  <c:v>20.065719999999999</c:v>
                </c:pt>
                <c:pt idx="56">
                  <c:v>14.964292</c:v>
                </c:pt>
                <c:pt idx="57">
                  <c:v>9.8628640000000019</c:v>
                </c:pt>
                <c:pt idx="58">
                  <c:v>4.7614360000000033</c:v>
                </c:pt>
                <c:pt idx="59">
                  <c:v>-0.33999199999999519</c:v>
                </c:pt>
                <c:pt idx="60">
                  <c:v>-5.4414199999999937</c:v>
                </c:pt>
                <c:pt idx="61">
                  <c:v>-10.542847999999992</c:v>
                </c:pt>
                <c:pt idx="62">
                  <c:v>-15.644275999999991</c:v>
                </c:pt>
                <c:pt idx="63">
                  <c:v>-20.745703999999989</c:v>
                </c:pt>
                <c:pt idx="64">
                  <c:v>-25.847131999999988</c:v>
                </c:pt>
                <c:pt idx="65">
                  <c:v>-30.948559999999986</c:v>
                </c:pt>
                <c:pt idx="66">
                  <c:v>-36.049987999999985</c:v>
                </c:pt>
                <c:pt idx="67">
                  <c:v>-41.151415999999983</c:v>
                </c:pt>
                <c:pt idx="68">
                  <c:v>-46.252843999999982</c:v>
                </c:pt>
                <c:pt idx="69">
                  <c:v>-51.35427199999998</c:v>
                </c:pt>
                <c:pt idx="70">
                  <c:v>-56.455699999999979</c:v>
                </c:pt>
                <c:pt idx="71">
                  <c:v>-61.557127999999977</c:v>
                </c:pt>
                <c:pt idx="72">
                  <c:v>-66.658555999999976</c:v>
                </c:pt>
                <c:pt idx="73">
                  <c:v>-71.759983999999974</c:v>
                </c:pt>
                <c:pt idx="74">
                  <c:v>-76.861411999999973</c:v>
                </c:pt>
                <c:pt idx="75">
                  <c:v>-81.962839999999971</c:v>
                </c:pt>
                <c:pt idx="76">
                  <c:v>-87.064268000000027</c:v>
                </c:pt>
                <c:pt idx="77">
                  <c:v>-92.165696000000025</c:v>
                </c:pt>
                <c:pt idx="78">
                  <c:v>-97.267124000000024</c:v>
                </c:pt>
                <c:pt idx="79">
                  <c:v>-102.36855200000002</c:v>
                </c:pt>
                <c:pt idx="80">
                  <c:v>-107.46998000000002</c:v>
                </c:pt>
                <c:pt idx="81">
                  <c:v>-112.57140800000002</c:v>
                </c:pt>
                <c:pt idx="82">
                  <c:v>-117.67283600000002</c:v>
                </c:pt>
                <c:pt idx="83">
                  <c:v>-122.77426400000002</c:v>
                </c:pt>
                <c:pt idx="84">
                  <c:v>-127.87569200000002</c:v>
                </c:pt>
                <c:pt idx="85">
                  <c:v>-132.97712000000001</c:v>
                </c:pt>
                <c:pt idx="86">
                  <c:v>-138.07854800000001</c:v>
                </c:pt>
                <c:pt idx="87">
                  <c:v>-143.17997600000001</c:v>
                </c:pt>
                <c:pt idx="88">
                  <c:v>-148.28140400000001</c:v>
                </c:pt>
                <c:pt idx="89">
                  <c:v>-153.38283200000001</c:v>
                </c:pt>
                <c:pt idx="90">
                  <c:v>-158.48426000000001</c:v>
                </c:pt>
                <c:pt idx="91">
                  <c:v>-163.585688</c:v>
                </c:pt>
                <c:pt idx="92">
                  <c:v>-168.687116</c:v>
                </c:pt>
                <c:pt idx="93">
                  <c:v>-173.788544</c:v>
                </c:pt>
                <c:pt idx="94">
                  <c:v>-178.889972</c:v>
                </c:pt>
                <c:pt idx="95">
                  <c:v>-183.9914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Functions'!$D$10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Functions'!$D$11:$D$106</c:f>
              <c:numCache>
                <c:formatCode>General</c:formatCode>
                <c:ptCount val="96"/>
                <c:pt idx="0">
                  <c:v>200.39825999999999</c:v>
                </c:pt>
                <c:pt idx="1">
                  <c:v>205.7758876</c:v>
                </c:pt>
                <c:pt idx="2">
                  <c:v>210.82982039999999</c:v>
                </c:pt>
                <c:pt idx="3">
                  <c:v>215.5600584</c:v>
                </c:pt>
                <c:pt idx="4">
                  <c:v>219.96660159999999</c:v>
                </c:pt>
                <c:pt idx="5">
                  <c:v>224.04945000000001</c:v>
                </c:pt>
                <c:pt idx="6">
                  <c:v>227.8086036</c:v>
                </c:pt>
                <c:pt idx="7">
                  <c:v>231.24406239999999</c:v>
                </c:pt>
                <c:pt idx="8">
                  <c:v>234.35582639999998</c:v>
                </c:pt>
                <c:pt idx="9">
                  <c:v>237.14389560000001</c:v>
                </c:pt>
                <c:pt idx="10">
                  <c:v>239.60827</c:v>
                </c:pt>
                <c:pt idx="11">
                  <c:v>241.74894959999997</c:v>
                </c:pt>
                <c:pt idx="12">
                  <c:v>243.5659344</c:v>
                </c:pt>
                <c:pt idx="13">
                  <c:v>245.05922440000003</c:v>
                </c:pt>
                <c:pt idx="14">
                  <c:v>246.22881960000001</c:v>
                </c:pt>
                <c:pt idx="15">
                  <c:v>247.07471999999996</c:v>
                </c:pt>
                <c:pt idx="16">
                  <c:v>247.59692560000002</c:v>
                </c:pt>
                <c:pt idx="17">
                  <c:v>247.79543640000003</c:v>
                </c:pt>
                <c:pt idx="18">
                  <c:v>247.67025240000001</c:v>
                </c:pt>
                <c:pt idx="19">
                  <c:v>247.22137359999999</c:v>
                </c:pt>
                <c:pt idx="20">
                  <c:v>246.44880000000001</c:v>
                </c:pt>
                <c:pt idx="21">
                  <c:v>245.35253159999999</c:v>
                </c:pt>
                <c:pt idx="22">
                  <c:v>243.93256839999998</c:v>
                </c:pt>
                <c:pt idx="23">
                  <c:v>242.1889104</c:v>
                </c:pt>
                <c:pt idx="24">
                  <c:v>240.12155760000002</c:v>
                </c:pt>
                <c:pt idx="25">
                  <c:v>237.73051000000001</c:v>
                </c:pt>
                <c:pt idx="26">
                  <c:v>235.01576759999998</c:v>
                </c:pt>
                <c:pt idx="27">
                  <c:v>231.9773304</c:v>
                </c:pt>
                <c:pt idx="28">
                  <c:v>228.61519840000003</c:v>
                </c:pt>
                <c:pt idx="29">
                  <c:v>224.9293716</c:v>
                </c:pt>
                <c:pt idx="30">
                  <c:v>220.91984999999997</c:v>
                </c:pt>
                <c:pt idx="31">
                  <c:v>216.5866336</c:v>
                </c:pt>
                <c:pt idx="32">
                  <c:v>211.92972239999997</c:v>
                </c:pt>
                <c:pt idx="33">
                  <c:v>206.94911640000001</c:v>
                </c:pt>
                <c:pt idx="34">
                  <c:v>201.64481559999999</c:v>
                </c:pt>
                <c:pt idx="35">
                  <c:v>196.01682</c:v>
                </c:pt>
                <c:pt idx="36">
                  <c:v>190.06512959999998</c:v>
                </c:pt>
                <c:pt idx="37">
                  <c:v>183.78974440000002</c:v>
                </c:pt>
                <c:pt idx="38">
                  <c:v>177.1906644</c:v>
                </c:pt>
                <c:pt idx="39">
                  <c:v>170.26788960000005</c:v>
                </c:pt>
                <c:pt idx="40">
                  <c:v>163.02141999999998</c:v>
                </c:pt>
                <c:pt idx="41">
                  <c:v>155.45125560000002</c:v>
                </c:pt>
                <c:pt idx="42">
                  <c:v>147.55739640000002</c:v>
                </c:pt>
                <c:pt idx="43">
                  <c:v>139.3398423999999</c:v>
                </c:pt>
                <c:pt idx="44">
                  <c:v>130.79859360000006</c:v>
                </c:pt>
                <c:pt idx="45">
                  <c:v>121.93365</c:v>
                </c:pt>
                <c:pt idx="46">
                  <c:v>112.7450116</c:v>
                </c:pt>
                <c:pt idx="47">
                  <c:v>103.23267840000005</c:v>
                </c:pt>
                <c:pt idx="48">
                  <c:v>93.396650399999942</c:v>
                </c:pt>
                <c:pt idx="49">
                  <c:v>83.236927600000001</c:v>
                </c:pt>
                <c:pt idx="50">
                  <c:v>72.753510000000006</c:v>
                </c:pt>
                <c:pt idx="51">
                  <c:v>61.946397599999955</c:v>
                </c:pt>
                <c:pt idx="52">
                  <c:v>50.815590400000019</c:v>
                </c:pt>
                <c:pt idx="53">
                  <c:v>39.361088399999971</c:v>
                </c:pt>
                <c:pt idx="54">
                  <c:v>27.582891600000039</c:v>
                </c:pt>
                <c:pt idx="55">
                  <c:v>15.481000000000108</c:v>
                </c:pt>
                <c:pt idx="56">
                  <c:v>3.0554135999999517</c:v>
                </c:pt>
                <c:pt idx="57">
                  <c:v>-9.6938675999999759</c:v>
                </c:pt>
                <c:pt idx="58">
                  <c:v>-22.766843600000016</c:v>
                </c:pt>
                <c:pt idx="59">
                  <c:v>-36.163514400000054</c:v>
                </c:pt>
                <c:pt idx="60">
                  <c:v>-49.883879999999976</c:v>
                </c:pt>
                <c:pt idx="61">
                  <c:v>-63.927940400000011</c:v>
                </c:pt>
                <c:pt idx="62">
                  <c:v>-78.295695600000045</c:v>
                </c:pt>
                <c:pt idx="63">
                  <c:v>-92.987145599999963</c:v>
                </c:pt>
                <c:pt idx="64">
                  <c:v>-108.00229039999999</c:v>
                </c:pt>
                <c:pt idx="65">
                  <c:v>-123.34113000000002</c:v>
                </c:pt>
                <c:pt idx="66">
                  <c:v>-139.00366439999993</c:v>
                </c:pt>
                <c:pt idx="67">
                  <c:v>-154.98989360000007</c:v>
                </c:pt>
                <c:pt idx="68">
                  <c:v>-171.29981759999987</c:v>
                </c:pt>
                <c:pt idx="69">
                  <c:v>-187.93343640000001</c:v>
                </c:pt>
                <c:pt idx="70">
                  <c:v>-204.89075000000003</c:v>
                </c:pt>
                <c:pt idx="71">
                  <c:v>-222.17175839999993</c:v>
                </c:pt>
                <c:pt idx="72">
                  <c:v>-239.77646159999995</c:v>
                </c:pt>
                <c:pt idx="73">
                  <c:v>-257.70485960000008</c:v>
                </c:pt>
                <c:pt idx="74">
                  <c:v>-275.95695239999998</c:v>
                </c:pt>
                <c:pt idx="75">
                  <c:v>-294.5327400000001</c:v>
                </c:pt>
                <c:pt idx="76">
                  <c:v>-313.4322224</c:v>
                </c:pt>
                <c:pt idx="77">
                  <c:v>-332.65539960000001</c:v>
                </c:pt>
                <c:pt idx="78">
                  <c:v>-352.20227160000013</c:v>
                </c:pt>
                <c:pt idx="79">
                  <c:v>-372.07283839999991</c:v>
                </c:pt>
                <c:pt idx="80">
                  <c:v>-392.26710000000003</c:v>
                </c:pt>
                <c:pt idx="81">
                  <c:v>-412.78505640000003</c:v>
                </c:pt>
                <c:pt idx="82">
                  <c:v>-433.62670759999992</c:v>
                </c:pt>
                <c:pt idx="83">
                  <c:v>-454.79205359999992</c:v>
                </c:pt>
                <c:pt idx="84">
                  <c:v>-476.28109440000003</c:v>
                </c:pt>
                <c:pt idx="85">
                  <c:v>-498.09383000000003</c:v>
                </c:pt>
                <c:pt idx="86">
                  <c:v>-520.23026040000013</c:v>
                </c:pt>
                <c:pt idx="87">
                  <c:v>-542.6903855999999</c:v>
                </c:pt>
                <c:pt idx="88">
                  <c:v>-565.4742056</c:v>
                </c:pt>
                <c:pt idx="89">
                  <c:v>-588.58172039999999</c:v>
                </c:pt>
                <c:pt idx="90">
                  <c:v>-612.01292999999987</c:v>
                </c:pt>
                <c:pt idx="91">
                  <c:v>-635.76783440000008</c:v>
                </c:pt>
                <c:pt idx="92">
                  <c:v>-659.84643360000018</c:v>
                </c:pt>
                <c:pt idx="93">
                  <c:v>-684.24872759999994</c:v>
                </c:pt>
                <c:pt idx="94">
                  <c:v>-708.97471640000003</c:v>
                </c:pt>
                <c:pt idx="95">
                  <c:v>-734.02440000000001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Functions'!$E$10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Functions'!$E$11:$E$106</c:f>
              <c:numCache>
                <c:formatCode>General</c:formatCode>
                <c:ptCount val="96"/>
                <c:pt idx="0">
                  <c:v>-8.9536875000000027</c:v>
                </c:pt>
                <c:pt idx="1">
                  <c:v>35.781134400000013</c:v>
                </c:pt>
                <c:pt idx="2">
                  <c:v>77.46041470000003</c:v>
                </c:pt>
                <c:pt idx="3">
                  <c:v>116.16371280000003</c:v>
                </c:pt>
                <c:pt idx="4">
                  <c:v>151.97058809999999</c:v>
                </c:pt>
                <c:pt idx="5">
                  <c:v>184.96059999999997</c:v>
                </c:pt>
                <c:pt idx="6">
                  <c:v>215.21330789999999</c:v>
                </c:pt>
                <c:pt idx="7">
                  <c:v>242.80827120000004</c:v>
                </c:pt>
                <c:pt idx="8">
                  <c:v>267.82504930000005</c:v>
                </c:pt>
                <c:pt idx="9">
                  <c:v>290.34320160000004</c:v>
                </c:pt>
                <c:pt idx="10">
                  <c:v>310.44228750000008</c:v>
                </c:pt>
                <c:pt idx="11">
                  <c:v>328.20186640000009</c:v>
                </c:pt>
                <c:pt idx="12">
                  <c:v>343.70149769999995</c:v>
                </c:pt>
                <c:pt idx="13">
                  <c:v>357.02074079999994</c:v>
                </c:pt>
                <c:pt idx="14">
                  <c:v>368.23915509999995</c:v>
                </c:pt>
                <c:pt idx="15">
                  <c:v>377.43629999999996</c:v>
                </c:pt>
                <c:pt idx="16">
                  <c:v>384.69173489999997</c:v>
                </c:pt>
                <c:pt idx="17">
                  <c:v>390.08501919999998</c:v>
                </c:pt>
                <c:pt idx="18">
                  <c:v>393.69571230000008</c:v>
                </c:pt>
                <c:pt idx="19">
                  <c:v>395.60337360000005</c:v>
                </c:pt>
                <c:pt idx="20">
                  <c:v>395.88756250000017</c:v>
                </c:pt>
                <c:pt idx="21">
                  <c:v>394.62783840000009</c:v>
                </c:pt>
                <c:pt idx="22">
                  <c:v>391.90376070000008</c:v>
                </c:pt>
                <c:pt idx="23">
                  <c:v>387.79488880000014</c:v>
                </c:pt>
                <c:pt idx="24">
                  <c:v>382.38078210000003</c:v>
                </c:pt>
                <c:pt idx="25">
                  <c:v>375.74100000000021</c:v>
                </c:pt>
                <c:pt idx="26">
                  <c:v>367.95510190000005</c:v>
                </c:pt>
                <c:pt idx="27">
                  <c:v>359.10264720000015</c:v>
                </c:pt>
                <c:pt idx="28">
                  <c:v>349.26319530000012</c:v>
                </c:pt>
                <c:pt idx="29">
                  <c:v>338.5163055999999</c:v>
                </c:pt>
                <c:pt idx="30">
                  <c:v>326.94153750000021</c:v>
                </c:pt>
                <c:pt idx="31">
                  <c:v>314.61845039999992</c:v>
                </c:pt>
                <c:pt idx="32">
                  <c:v>301.62660370000015</c:v>
                </c:pt>
                <c:pt idx="33">
                  <c:v>288.04555679999999</c:v>
                </c:pt>
                <c:pt idx="34">
                  <c:v>273.95486910000034</c:v>
                </c:pt>
                <c:pt idx="35">
                  <c:v>259.43409999999983</c:v>
                </c:pt>
                <c:pt idx="36">
                  <c:v>244.56280890000028</c:v>
                </c:pt>
                <c:pt idx="37">
                  <c:v>229.42055519999997</c:v>
                </c:pt>
                <c:pt idx="38">
                  <c:v>214.08689830000003</c:v>
                </c:pt>
                <c:pt idx="39">
                  <c:v>198.64139759999989</c:v>
                </c:pt>
                <c:pt idx="40">
                  <c:v>183.16361250000023</c:v>
                </c:pt>
                <c:pt idx="41">
                  <c:v>167.73310240000023</c:v>
                </c:pt>
                <c:pt idx="42">
                  <c:v>152.42942670000025</c:v>
                </c:pt>
                <c:pt idx="43">
                  <c:v>137.33214480000015</c:v>
                </c:pt>
                <c:pt idx="44">
                  <c:v>122.52081610000027</c:v>
                </c:pt>
                <c:pt idx="45">
                  <c:v>108.0750000000005</c:v>
                </c:pt>
                <c:pt idx="46">
                  <c:v>94.074255900000708</c:v>
                </c:pt>
                <c:pt idx="47">
                  <c:v>80.598143200000095</c:v>
                </c:pt>
                <c:pt idx="48">
                  <c:v>67.726221300000589</c:v>
                </c:pt>
                <c:pt idx="49">
                  <c:v>55.538049600000249</c:v>
                </c:pt>
                <c:pt idx="50">
                  <c:v>44.113187500000549</c:v>
                </c:pt>
                <c:pt idx="51">
                  <c:v>33.531194400000459</c:v>
                </c:pt>
                <c:pt idx="52">
                  <c:v>23.871629700000085</c:v>
                </c:pt>
                <c:pt idx="53">
                  <c:v>15.21405279999999</c:v>
                </c:pt>
                <c:pt idx="54">
                  <c:v>7.638023100000737</c:v>
                </c:pt>
                <c:pt idx="55">
                  <c:v>1.2231000000006134</c:v>
                </c:pt>
                <c:pt idx="56">
                  <c:v>-3.9511570999993637</c:v>
                </c:pt>
                <c:pt idx="57">
                  <c:v>-7.8051887999999963</c:v>
                </c:pt>
                <c:pt idx="58">
                  <c:v>-10.259435699999813</c:v>
                </c:pt>
                <c:pt idx="59">
                  <c:v>-11.234338399999615</c:v>
                </c:pt>
                <c:pt idx="60">
                  <c:v>-10.65033749999975</c:v>
                </c:pt>
                <c:pt idx="61">
                  <c:v>-8.427873599999657</c:v>
                </c:pt>
                <c:pt idx="62">
                  <c:v>-4.487387299999682</c:v>
                </c:pt>
                <c:pt idx="63">
                  <c:v>1.2506807999998273</c:v>
                </c:pt>
                <c:pt idx="64">
                  <c:v>8.8658900999998878</c:v>
                </c:pt>
                <c:pt idx="65">
                  <c:v>18.437800000000607</c:v>
                </c:pt>
                <c:pt idx="66">
                  <c:v>30.045969900000273</c:v>
                </c:pt>
                <c:pt idx="67">
                  <c:v>43.769959199999903</c:v>
                </c:pt>
                <c:pt idx="68">
                  <c:v>59.689327300001423</c:v>
                </c:pt>
                <c:pt idx="69">
                  <c:v>77.883633600000394</c:v>
                </c:pt>
                <c:pt idx="70">
                  <c:v>98.432437499999651</c:v>
                </c:pt>
                <c:pt idx="71">
                  <c:v>121.41529840000021</c:v>
                </c:pt>
                <c:pt idx="72">
                  <c:v>146.91177570000127</c:v>
                </c:pt>
                <c:pt idx="73">
                  <c:v>175.00142880000112</c:v>
                </c:pt>
                <c:pt idx="74">
                  <c:v>205.76381710000078</c:v>
                </c:pt>
                <c:pt idx="75">
                  <c:v>239.27849999999944</c:v>
                </c:pt>
                <c:pt idx="76">
                  <c:v>275.62503690000085</c:v>
                </c:pt>
                <c:pt idx="77">
                  <c:v>314.88298720000057</c:v>
                </c:pt>
                <c:pt idx="78">
                  <c:v>357.13191030000144</c:v>
                </c:pt>
                <c:pt idx="79">
                  <c:v>402.45136559999992</c:v>
                </c:pt>
                <c:pt idx="80">
                  <c:v>450.92091249999976</c:v>
                </c:pt>
                <c:pt idx="81">
                  <c:v>502.62011039999925</c:v>
                </c:pt>
                <c:pt idx="82">
                  <c:v>557.62851870000122</c:v>
                </c:pt>
                <c:pt idx="83">
                  <c:v>616.02569679999942</c:v>
                </c:pt>
                <c:pt idx="84">
                  <c:v>677.8912040999985</c:v>
                </c:pt>
                <c:pt idx="85">
                  <c:v>743.3046000000013</c:v>
                </c:pt>
                <c:pt idx="86">
                  <c:v>812.34544390000156</c:v>
                </c:pt>
                <c:pt idx="87">
                  <c:v>885.0932952000021</c:v>
                </c:pt>
                <c:pt idx="88">
                  <c:v>961.62771330000214</c:v>
                </c:pt>
                <c:pt idx="89">
                  <c:v>1042.0282576000009</c:v>
                </c:pt>
                <c:pt idx="90">
                  <c:v>1126.3744875000011</c:v>
                </c:pt>
                <c:pt idx="91">
                  <c:v>1214.7459624000003</c:v>
                </c:pt>
                <c:pt idx="92">
                  <c:v>1307.2222417000012</c:v>
                </c:pt>
                <c:pt idx="93">
                  <c:v>1403.8828847999994</c:v>
                </c:pt>
                <c:pt idx="94">
                  <c:v>1504.8074511000013</c:v>
                </c:pt>
                <c:pt idx="95">
                  <c:v>1610.0755000000008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Functions'!$F$10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Functions'!$F$11:$F$106</c:f>
              <c:numCache>
                <c:formatCode>General</c:formatCode>
                <c:ptCount val="96"/>
                <c:pt idx="0">
                  <c:v>307.03732500000001</c:v>
                </c:pt>
                <c:pt idx="1">
                  <c:v>250.47168479999991</c:v>
                </c:pt>
                <c:pt idx="2">
                  <c:v>206.56968540000003</c:v>
                </c:pt>
                <c:pt idx="3">
                  <c:v>174.20079359999997</c:v>
                </c:pt>
                <c:pt idx="4">
                  <c:v>152.27431619999982</c:v>
                </c:pt>
                <c:pt idx="5">
                  <c:v>139.73939999999996</c:v>
                </c:pt>
                <c:pt idx="6">
                  <c:v>135.58503179999991</c:v>
                </c:pt>
                <c:pt idx="7">
                  <c:v>138.8400383999998</c:v>
                </c:pt>
                <c:pt idx="8">
                  <c:v>148.57308659999987</c:v>
                </c:pt>
                <c:pt idx="9">
                  <c:v>163.89268320000002</c:v>
                </c:pt>
                <c:pt idx="10">
                  <c:v>183.9471750000001</c:v>
                </c:pt>
                <c:pt idx="11">
                  <c:v>207.92474879999986</c:v>
                </c:pt>
                <c:pt idx="12">
                  <c:v>235.05343139999979</c:v>
                </c:pt>
                <c:pt idx="13">
                  <c:v>264.60108959999957</c:v>
                </c:pt>
                <c:pt idx="14">
                  <c:v>295.87543019999998</c:v>
                </c:pt>
                <c:pt idx="15">
                  <c:v>328.22399999999982</c:v>
                </c:pt>
                <c:pt idx="16">
                  <c:v>361.03418579999976</c:v>
                </c:pt>
                <c:pt idx="17">
                  <c:v>393.73321439999984</c:v>
                </c:pt>
                <c:pt idx="18">
                  <c:v>425.78815259999976</c:v>
                </c:pt>
                <c:pt idx="19">
                  <c:v>456.70590719999961</c:v>
                </c:pt>
                <c:pt idx="20">
                  <c:v>486.03322499999967</c:v>
                </c:pt>
                <c:pt idx="21">
                  <c:v>513.35669279999956</c:v>
                </c:pt>
                <c:pt idx="22">
                  <c:v>538.30273739999996</c:v>
                </c:pt>
                <c:pt idx="23">
                  <c:v>560.53762560000018</c:v>
                </c:pt>
                <c:pt idx="24">
                  <c:v>579.76746419999881</c:v>
                </c:pt>
                <c:pt idx="25">
                  <c:v>595.73820000000023</c:v>
                </c:pt>
                <c:pt idx="26">
                  <c:v>608.23561979999977</c:v>
                </c:pt>
                <c:pt idx="27">
                  <c:v>617.0853503999997</c:v>
                </c:pt>
                <c:pt idx="28">
                  <c:v>622.15285859999972</c:v>
                </c:pt>
                <c:pt idx="29">
                  <c:v>623.34345119999944</c:v>
                </c:pt>
                <c:pt idx="30">
                  <c:v>620.60227499999974</c:v>
                </c:pt>
                <c:pt idx="31">
                  <c:v>613.91431679999869</c:v>
                </c:pt>
                <c:pt idx="32">
                  <c:v>603.30440340000087</c:v>
                </c:pt>
                <c:pt idx="33">
                  <c:v>588.83720159999984</c:v>
                </c:pt>
                <c:pt idx="34">
                  <c:v>570.61721820000093</c:v>
                </c:pt>
                <c:pt idx="35">
                  <c:v>548.78880000000026</c:v>
                </c:pt>
                <c:pt idx="36">
                  <c:v>523.53613379999661</c:v>
                </c:pt>
                <c:pt idx="37">
                  <c:v>495.08324639999864</c:v>
                </c:pt>
                <c:pt idx="38">
                  <c:v>463.69400460000361</c:v>
                </c:pt>
                <c:pt idx="39">
                  <c:v>429.67211520000092</c:v>
                </c:pt>
                <c:pt idx="40">
                  <c:v>393.36112500000127</c:v>
                </c:pt>
                <c:pt idx="41">
                  <c:v>355.14442079999935</c:v>
                </c:pt>
                <c:pt idx="42">
                  <c:v>315.44522940000024</c:v>
                </c:pt>
                <c:pt idx="43">
                  <c:v>274.72661759999937</c:v>
                </c:pt>
                <c:pt idx="44">
                  <c:v>233.49149220000072</c:v>
                </c:pt>
                <c:pt idx="45">
                  <c:v>192.28259999999864</c:v>
                </c:pt>
                <c:pt idx="46">
                  <c:v>151.68252780000148</c:v>
                </c:pt>
                <c:pt idx="47">
                  <c:v>112.31370239999887</c:v>
                </c:pt>
                <c:pt idx="48">
                  <c:v>74.838390599994455</c:v>
                </c:pt>
                <c:pt idx="49">
                  <c:v>39.958699200002229</c:v>
                </c:pt>
                <c:pt idx="50">
                  <c:v>8.4165749999974651</c:v>
                </c:pt>
                <c:pt idx="51">
                  <c:v>-19.006195199996</c:v>
                </c:pt>
                <c:pt idx="52">
                  <c:v>-41.487984600000345</c:v>
                </c:pt>
                <c:pt idx="53">
                  <c:v>-58.16732640000555</c:v>
                </c:pt>
                <c:pt idx="54">
                  <c:v>-68.142913799998496</c:v>
                </c:pt>
                <c:pt idx="55">
                  <c:v>-70.47360000000117</c:v>
                </c:pt>
                <c:pt idx="56">
                  <c:v>-64.178398199997901</c:v>
                </c:pt>
                <c:pt idx="57">
                  <c:v>-48.236481599997205</c:v>
                </c:pt>
                <c:pt idx="58">
                  <c:v>-21.587183399995411</c:v>
                </c:pt>
                <c:pt idx="59">
                  <c:v>16.870003199997882</c:v>
                </c:pt>
                <c:pt idx="60">
                  <c:v>68.275424999999814</c:v>
                </c:pt>
                <c:pt idx="61">
                  <c:v>133.8092687999997</c:v>
                </c:pt>
                <c:pt idx="62">
                  <c:v>214.69156140000268</c:v>
                </c:pt>
                <c:pt idx="63">
                  <c:v>312.182169599997</c:v>
                </c:pt>
                <c:pt idx="64">
                  <c:v>427.58080020000489</c:v>
                </c:pt>
                <c:pt idx="65">
                  <c:v>562.22699999999168</c:v>
                </c:pt>
                <c:pt idx="66">
                  <c:v>717.50015580000036</c:v>
                </c:pt>
                <c:pt idx="67">
                  <c:v>894.8194943999988</c:v>
                </c:pt>
                <c:pt idx="68">
                  <c:v>1095.6440825999962</c:v>
                </c:pt>
                <c:pt idx="69">
                  <c:v>1321.4728272000139</c:v>
                </c:pt>
                <c:pt idx="70">
                  <c:v>1573.8444750000053</c:v>
                </c:pt>
                <c:pt idx="71">
                  <c:v>1854.3376128000018</c:v>
                </c:pt>
                <c:pt idx="72">
                  <c:v>2164.5706673999957</c:v>
                </c:pt>
                <c:pt idx="73">
                  <c:v>2506.2019056000063</c:v>
                </c:pt>
                <c:pt idx="74">
                  <c:v>2880.9294341999994</c:v>
                </c:pt>
                <c:pt idx="75">
                  <c:v>3290.491200000004</c:v>
                </c:pt>
                <c:pt idx="76">
                  <c:v>3736.6649897999887</c:v>
                </c:pt>
                <c:pt idx="77">
                  <c:v>4221.2684303999849</c:v>
                </c:pt>
                <c:pt idx="78">
                  <c:v>4746.1589886000002</c:v>
                </c:pt>
                <c:pt idx="79">
                  <c:v>5313.2339711999957</c:v>
                </c:pt>
                <c:pt idx="80">
                  <c:v>5924.4305250000034</c:v>
                </c:pt>
                <c:pt idx="81">
                  <c:v>6581.7256368000235</c:v>
                </c:pt>
                <c:pt idx="82">
                  <c:v>7287.1361333999957</c:v>
                </c:pt>
                <c:pt idx="83">
                  <c:v>8042.718681600003</c:v>
                </c:pt>
                <c:pt idx="84">
                  <c:v>8850.569788200024</c:v>
                </c:pt>
                <c:pt idx="85">
                  <c:v>9712.8258000000205</c:v>
                </c:pt>
                <c:pt idx="86">
                  <c:v>10631.66290380001</c:v>
                </c:pt>
                <c:pt idx="87">
                  <c:v>11609.297126399993</c:v>
                </c:pt>
                <c:pt idx="88">
                  <c:v>12647.984334599998</c:v>
                </c:pt>
                <c:pt idx="89">
                  <c:v>13750.020235200005</c:v>
                </c:pt>
                <c:pt idx="90">
                  <c:v>14917.740375000008</c:v>
                </c:pt>
                <c:pt idx="91">
                  <c:v>16153.520140800014</c:v>
                </c:pt>
                <c:pt idx="92">
                  <c:v>17459.774759400025</c:v>
                </c:pt>
                <c:pt idx="93">
                  <c:v>18838.959297599999</c:v>
                </c:pt>
                <c:pt idx="94">
                  <c:v>20293.568662200007</c:v>
                </c:pt>
                <c:pt idx="95">
                  <c:v>21826.137600000016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Functions'!$G$10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Functions'!$G$11:$G$106</c:f>
              <c:numCache>
                <c:formatCode>General</c:formatCode>
                <c:ptCount val="96"/>
                <c:pt idx="0">
                  <c:v>640.81887500000016</c:v>
                </c:pt>
                <c:pt idx="1">
                  <c:v>424.4391648000003</c:v>
                </c:pt>
                <c:pt idx="2">
                  <c:v>258.26473440000052</c:v>
                </c:pt>
                <c:pt idx="3">
                  <c:v>136.3667120000004</c:v>
                </c:pt>
                <c:pt idx="4">
                  <c:v>53.20159860000075</c:v>
                </c:pt>
                <c:pt idx="5">
                  <c:v>3.6000000000003212</c:v>
                </c:pt>
                <c:pt idx="6">
                  <c:v>-17.244641199999236</c:v>
                </c:pt>
                <c:pt idx="7">
                  <c:v>-13.78731359999961</c:v>
                </c:pt>
                <c:pt idx="8">
                  <c:v>9.857295000000704</c:v>
                </c:pt>
                <c:pt idx="9">
                  <c:v>49.903529600001093</c:v>
                </c:pt>
                <c:pt idx="10">
                  <c:v>102.88350000000152</c:v>
                </c:pt>
                <c:pt idx="11">
                  <c:v>165.63581280000068</c:v>
                </c:pt>
                <c:pt idx="12">
                  <c:v>235.29430340000113</c:v>
                </c:pt>
                <c:pt idx="13">
                  <c:v>309.27676800000233</c:v>
                </c:pt>
                <c:pt idx="14">
                  <c:v>385.27369560000079</c:v>
                </c:pt>
                <c:pt idx="15">
                  <c:v>461.23700000000008</c:v>
                </c:pt>
                <c:pt idx="16">
                  <c:v>535.36875179999993</c:v>
                </c:pt>
                <c:pt idx="17">
                  <c:v>606.10991040000181</c:v>
                </c:pt>
                <c:pt idx="18">
                  <c:v>672.1290560000017</c:v>
                </c:pt>
                <c:pt idx="19">
                  <c:v>732.31112160000237</c:v>
                </c:pt>
                <c:pt idx="20">
                  <c:v>785.74612500000421</c:v>
                </c:pt>
                <c:pt idx="21">
                  <c:v>831.71790080000574</c:v>
                </c:pt>
                <c:pt idx="22">
                  <c:v>869.69283240000368</c:v>
                </c:pt>
                <c:pt idx="23">
                  <c:v>899.30858400000579</c:v>
                </c:pt>
                <c:pt idx="24">
                  <c:v>920.36283260000118</c:v>
                </c:pt>
                <c:pt idx="25">
                  <c:v>932.80200000000923</c:v>
                </c:pt>
                <c:pt idx="26">
                  <c:v>936.70998480000799</c:v>
                </c:pt>
                <c:pt idx="27">
                  <c:v>932.29689440000402</c:v>
                </c:pt>
                <c:pt idx="28">
                  <c:v>919.88777700000128</c:v>
                </c:pt>
                <c:pt idx="29">
                  <c:v>899.91135360000408</c:v>
                </c:pt>
                <c:pt idx="30">
                  <c:v>872.88875000000462</c:v>
                </c:pt>
                <c:pt idx="31">
                  <c:v>839.42222880001373</c:v>
                </c:pt>
                <c:pt idx="32">
                  <c:v>800.18392140000651</c:v>
                </c:pt>
                <c:pt idx="33">
                  <c:v>755.90456000000268</c:v>
                </c:pt>
                <c:pt idx="34">
                  <c:v>707.36220959999446</c:v>
                </c:pt>
                <c:pt idx="35">
                  <c:v>655.37099999999919</c:v>
                </c:pt>
                <c:pt idx="36">
                  <c:v>600.76985780001451</c:v>
                </c:pt>
                <c:pt idx="37">
                  <c:v>544.41123839999636</c:v>
                </c:pt>
                <c:pt idx="38">
                  <c:v>487.14985799999886</c:v>
                </c:pt>
                <c:pt idx="39">
                  <c:v>429.83142559999942</c:v>
                </c:pt>
                <c:pt idx="40">
                  <c:v>373.28137500001685</c:v>
                </c:pt>
                <c:pt idx="41">
                  <c:v>318.29359679999834</c:v>
                </c:pt>
                <c:pt idx="42">
                  <c:v>265.61917039999753</c:v>
                </c:pt>
                <c:pt idx="43">
                  <c:v>215.9550960000015</c:v>
                </c:pt>
                <c:pt idx="44">
                  <c:v>169.933026600007</c:v>
                </c:pt>
                <c:pt idx="45">
                  <c:v>128.1079999999929</c:v>
                </c:pt>
                <c:pt idx="46">
                  <c:v>90.947170800001913</c:v>
                </c:pt>
                <c:pt idx="47">
                  <c:v>58.818542400025763</c:v>
                </c:pt>
                <c:pt idx="48">
                  <c:v>31.979699000024993</c:v>
                </c:pt>
                <c:pt idx="49">
                  <c:v>10.56653759998153</c:v>
                </c:pt>
                <c:pt idx="50">
                  <c:v>-5.4180000000196742</c:v>
                </c:pt>
                <c:pt idx="51">
                  <c:v>-16.115195199992741</c:v>
                </c:pt>
                <c:pt idx="52">
                  <c:v>-21.821820600001956</c:v>
                </c:pt>
                <c:pt idx="53">
                  <c:v>-23.001408000025549</c:v>
                </c:pt>
                <c:pt idx="54">
                  <c:v>-20.295516399986809</c:v>
                </c:pt>
                <c:pt idx="55">
                  <c:v>-14.534999999959837</c:v>
                </c:pt>
                <c:pt idx="56">
                  <c:v>-6.7512761999532813</c:v>
                </c:pt>
                <c:pt idx="57">
                  <c:v>1.8124064000148792</c:v>
                </c:pt>
                <c:pt idx="58">
                  <c:v>9.6897000000171829</c:v>
                </c:pt>
                <c:pt idx="59">
                  <c:v>15.179889599996386</c:v>
                </c:pt>
                <c:pt idx="60">
                  <c:v>16.336624999981723</c:v>
                </c:pt>
                <c:pt idx="61">
                  <c:v>10.956652799955918</c:v>
                </c:pt>
                <c:pt idx="62">
                  <c:v>-3.4314516000449657</c:v>
                </c:pt>
                <c:pt idx="63">
                  <c:v>-29.578552000049967</c:v>
                </c:pt>
                <c:pt idx="64">
                  <c:v>-70.526219400024274</c:v>
                </c:pt>
                <c:pt idx="65">
                  <c:v>-129.61800000004587</c:v>
                </c:pt>
                <c:pt idx="66">
                  <c:v>-210.51068320000195</c:v>
                </c:pt>
                <c:pt idx="67">
                  <c:v>-317.18556959994021</c:v>
                </c:pt>
                <c:pt idx="68">
                  <c:v>-453.95973900004174</c:v>
                </c:pt>
                <c:pt idx="69">
                  <c:v>-625.49731840001186</c:v>
                </c:pt>
                <c:pt idx="70">
                  <c:v>-836.8207499999553</c:v>
                </c:pt>
                <c:pt idx="71">
                  <c:v>-1093.3220592000289</c:v>
                </c:pt>
                <c:pt idx="72">
                  <c:v>-1400.7741226000653</c:v>
                </c:pt>
                <c:pt idx="73">
                  <c:v>-1765.3419360000989</c:v>
                </c:pt>
                <c:pt idx="74">
                  <c:v>-2193.5938824000186</c:v>
                </c:pt>
                <c:pt idx="75">
                  <c:v>-2692.5130000000354</c:v>
                </c:pt>
                <c:pt idx="76">
                  <c:v>-3269.5082502001314</c:v>
                </c:pt>
                <c:pt idx="77">
                  <c:v>-3932.4257855999167</c:v>
                </c:pt>
                <c:pt idx="78">
                  <c:v>-4689.560218000086</c:v>
                </c:pt>
                <c:pt idx="79">
                  <c:v>-5549.6658864001511</c:v>
                </c:pt>
                <c:pt idx="80">
                  <c:v>-6521.968125000014</c:v>
                </c:pt>
                <c:pt idx="81">
                  <c:v>-7616.174531200144</c:v>
                </c:pt>
                <c:pt idx="82">
                  <c:v>-8842.4862336000078</c:v>
                </c:pt>
                <c:pt idx="83">
                  <c:v>-10211.609160000051</c:v>
                </c:pt>
                <c:pt idx="84">
                  <c:v>-11734.765305400128</c:v>
                </c:pt>
                <c:pt idx="85">
                  <c:v>-13423.704000000027</c:v>
                </c:pt>
                <c:pt idx="86">
                  <c:v>-15290.713177200058</c:v>
                </c:pt>
                <c:pt idx="87">
                  <c:v>-17348.630641600001</c:v>
                </c:pt>
                <c:pt idx="88">
                  <c:v>-19610.855337000336</c:v>
                </c:pt>
                <c:pt idx="89">
                  <c:v>-22091.358614400146</c:v>
                </c:pt>
                <c:pt idx="90">
                  <c:v>-24804.695500000147</c:v>
                </c:pt>
                <c:pt idx="91">
                  <c:v>-27766.01596320013</c:v>
                </c:pt>
                <c:pt idx="92">
                  <c:v>-30991.076184600242</c:v>
                </c:pt>
                <c:pt idx="93">
                  <c:v>-34496.249824000057</c:v>
                </c:pt>
                <c:pt idx="94">
                  <c:v>-38298.539288400323</c:v>
                </c:pt>
                <c:pt idx="95">
                  <c:v>-42415.587000000174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464464"/>
        <c:axId val="435465024"/>
      </c:lineChart>
      <c:catAx>
        <c:axId val="43546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65024"/>
        <c:crosses val="autoZero"/>
        <c:auto val="1"/>
        <c:lblAlgn val="ctr"/>
        <c:lblOffset val="100"/>
        <c:noMultiLvlLbl val="0"/>
      </c:catAx>
      <c:valAx>
        <c:axId val="4354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46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Barely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Functions'!$H$10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Functions'!$H$11:$H$106</c:f>
              <c:numCache>
                <c:formatCode>General</c:formatCode>
                <c:ptCount val="96"/>
                <c:pt idx="0">
                  <c:v>752.78570000000002</c:v>
                </c:pt>
                <c:pt idx="1">
                  <c:v>870.69230000000005</c:v>
                </c:pt>
                <c:pt idx="2">
                  <c:v>834.86360000000002</c:v>
                </c:pt>
                <c:pt idx="3">
                  <c:v>815.88459999999998</c:v>
                </c:pt>
                <c:pt idx="4">
                  <c:v>873.45450000000005</c:v>
                </c:pt>
                <c:pt idx="5">
                  <c:v>866.54549999999995</c:v>
                </c:pt>
                <c:pt idx="6">
                  <c:v>409.47609999999997</c:v>
                </c:pt>
                <c:pt idx="7">
                  <c:v>707.30769999999995</c:v>
                </c:pt>
                <c:pt idx="8">
                  <c:v>980.375</c:v>
                </c:pt>
                <c:pt idx="9">
                  <c:v>408.85</c:v>
                </c:pt>
                <c:pt idx="10">
                  <c:v>539.6182</c:v>
                </c:pt>
                <c:pt idx="11">
                  <c:v>580.40909999999997</c:v>
                </c:pt>
                <c:pt idx="12">
                  <c:v>1059.422</c:v>
                </c:pt>
                <c:pt idx="13">
                  <c:v>1174.875</c:v>
                </c:pt>
                <c:pt idx="14">
                  <c:v>2528.6390000000001</c:v>
                </c:pt>
                <c:pt idx="15">
                  <c:v>1519.8209999999999</c:v>
                </c:pt>
                <c:pt idx="16">
                  <c:v>2054.1880000000001</c:v>
                </c:pt>
                <c:pt idx="17">
                  <c:v>2610.944</c:v>
                </c:pt>
                <c:pt idx="18">
                  <c:v>3092.6460000000002</c:v>
                </c:pt>
                <c:pt idx="19">
                  <c:v>3498.0630000000001</c:v>
                </c:pt>
                <c:pt idx="20">
                  <c:v>2293.0340000000001</c:v>
                </c:pt>
                <c:pt idx="21">
                  <c:v>3784.1390000000001</c:v>
                </c:pt>
                <c:pt idx="22">
                  <c:v>3982.25</c:v>
                </c:pt>
                <c:pt idx="23">
                  <c:v>3707.4380000000001</c:v>
                </c:pt>
                <c:pt idx="24">
                  <c:v>2756.875</c:v>
                </c:pt>
                <c:pt idx="25">
                  <c:v>3614.5329999999999</c:v>
                </c:pt>
                <c:pt idx="26">
                  <c:v>3855.375</c:v>
                </c:pt>
                <c:pt idx="27">
                  <c:v>3756.2979999999998</c:v>
                </c:pt>
                <c:pt idx="28">
                  <c:v>3437.5810000000001</c:v>
                </c:pt>
                <c:pt idx="29">
                  <c:v>2957.7049999999999</c:v>
                </c:pt>
                <c:pt idx="30">
                  <c:v>3808.6129999999998</c:v>
                </c:pt>
                <c:pt idx="31">
                  <c:v>3053.7979999999998</c:v>
                </c:pt>
                <c:pt idx="32">
                  <c:v>3608.5450000000001</c:v>
                </c:pt>
                <c:pt idx="33">
                  <c:v>3346.721</c:v>
                </c:pt>
                <c:pt idx="34">
                  <c:v>4379.3519999999999</c:v>
                </c:pt>
                <c:pt idx="35">
                  <c:v>3159.2049999999999</c:v>
                </c:pt>
                <c:pt idx="36">
                  <c:v>4295.2190000000001</c:v>
                </c:pt>
                <c:pt idx="37">
                  <c:v>3123.75</c:v>
                </c:pt>
                <c:pt idx="38">
                  <c:v>2366.1439999999998</c:v>
                </c:pt>
                <c:pt idx="39">
                  <c:v>3435.643</c:v>
                </c:pt>
                <c:pt idx="40">
                  <c:v>3327.3409999999999</c:v>
                </c:pt>
                <c:pt idx="41">
                  <c:v>3547.1880000000001</c:v>
                </c:pt>
                <c:pt idx="42">
                  <c:v>3780.2950000000001</c:v>
                </c:pt>
                <c:pt idx="43">
                  <c:v>3247.2330000000002</c:v>
                </c:pt>
                <c:pt idx="44">
                  <c:v>3698.8020000000001</c:v>
                </c:pt>
                <c:pt idx="45">
                  <c:v>3092.1880000000001</c:v>
                </c:pt>
                <c:pt idx="46">
                  <c:v>2833.25</c:v>
                </c:pt>
                <c:pt idx="47">
                  <c:v>1505.904</c:v>
                </c:pt>
                <c:pt idx="48">
                  <c:v>1947.0830000000001</c:v>
                </c:pt>
                <c:pt idx="49">
                  <c:v>2475.5790000000002</c:v>
                </c:pt>
                <c:pt idx="50">
                  <c:v>1913.875</c:v>
                </c:pt>
                <c:pt idx="51">
                  <c:v>2042.875</c:v>
                </c:pt>
                <c:pt idx="52">
                  <c:v>1426.212</c:v>
                </c:pt>
                <c:pt idx="53">
                  <c:v>1879.4849999999999</c:v>
                </c:pt>
                <c:pt idx="54">
                  <c:v>2784.0830000000001</c:v>
                </c:pt>
                <c:pt idx="55">
                  <c:v>293.13459999999998</c:v>
                </c:pt>
                <c:pt idx="56">
                  <c:v>779.20830000000001</c:v>
                </c:pt>
                <c:pt idx="57">
                  <c:v>722.55359999999996</c:v>
                </c:pt>
                <c:pt idx="58">
                  <c:v>137.875</c:v>
                </c:pt>
                <c:pt idx="59">
                  <c:v>171.726</c:v>
                </c:pt>
                <c:pt idx="60">
                  <c:v>478.63819999999998</c:v>
                </c:pt>
                <c:pt idx="61">
                  <c:v>63.653849999999998</c:v>
                </c:pt>
                <c:pt idx="62">
                  <c:v>51.333329999999997</c:v>
                </c:pt>
                <c:pt idx="63">
                  <c:v>44.118749999999999</c:v>
                </c:pt>
                <c:pt idx="64">
                  <c:v>54.78125</c:v>
                </c:pt>
                <c:pt idx="65">
                  <c:v>6.8815790000000003</c:v>
                </c:pt>
                <c:pt idx="66">
                  <c:v>1.4659089999999999</c:v>
                </c:pt>
                <c:pt idx="67">
                  <c:v>4.023809</c:v>
                </c:pt>
                <c:pt idx="68">
                  <c:v>0.36363640000000003</c:v>
                </c:pt>
                <c:pt idx="69">
                  <c:v>19.984380000000002</c:v>
                </c:pt>
                <c:pt idx="70">
                  <c:v>5.25</c:v>
                </c:pt>
                <c:pt idx="71">
                  <c:v>3.1052629999999999</c:v>
                </c:pt>
                <c:pt idx="72">
                  <c:v>4.993055</c:v>
                </c:pt>
                <c:pt idx="73">
                  <c:v>8.944445</c:v>
                </c:pt>
                <c:pt idx="74">
                  <c:v>2.480769</c:v>
                </c:pt>
                <c:pt idx="76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Functions'!$I$10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Functions'!$I$11:$I$106</c:f>
              <c:numCache>
                <c:formatCode>General</c:formatCode>
                <c:ptCount val="96"/>
                <c:pt idx="0">
                  <c:v>1767.4551000000001</c:v>
                </c:pt>
                <c:pt idx="1">
                  <c:v>1748.2835200000002</c:v>
                </c:pt>
                <c:pt idx="2">
                  <c:v>1729.1119400000002</c:v>
                </c:pt>
                <c:pt idx="3">
                  <c:v>1709.9403600000001</c:v>
                </c:pt>
                <c:pt idx="4">
                  <c:v>1690.7687800000001</c:v>
                </c:pt>
                <c:pt idx="5">
                  <c:v>1671.5972000000002</c:v>
                </c:pt>
                <c:pt idx="6">
                  <c:v>1652.4256200000002</c:v>
                </c:pt>
                <c:pt idx="7">
                  <c:v>1633.25404</c:v>
                </c:pt>
                <c:pt idx="8">
                  <c:v>1614.0824600000001</c:v>
                </c:pt>
                <c:pt idx="9">
                  <c:v>1594.9108800000001</c:v>
                </c:pt>
                <c:pt idx="10">
                  <c:v>1575.7393000000002</c:v>
                </c:pt>
                <c:pt idx="11">
                  <c:v>1556.56772</c:v>
                </c:pt>
                <c:pt idx="12">
                  <c:v>1537.3961400000001</c:v>
                </c:pt>
                <c:pt idx="13">
                  <c:v>1518.2245600000001</c:v>
                </c:pt>
                <c:pt idx="14">
                  <c:v>1499.0529800000002</c:v>
                </c:pt>
                <c:pt idx="15">
                  <c:v>1479.8814000000002</c:v>
                </c:pt>
                <c:pt idx="16">
                  <c:v>1460.70982</c:v>
                </c:pt>
                <c:pt idx="17">
                  <c:v>1441.5382400000001</c:v>
                </c:pt>
                <c:pt idx="18">
                  <c:v>1422.3666600000001</c:v>
                </c:pt>
                <c:pt idx="19">
                  <c:v>1403.1950800000002</c:v>
                </c:pt>
                <c:pt idx="20">
                  <c:v>1384.0235000000002</c:v>
                </c:pt>
                <c:pt idx="21">
                  <c:v>1364.8519200000001</c:v>
                </c:pt>
                <c:pt idx="22">
                  <c:v>1345.6803400000001</c:v>
                </c:pt>
                <c:pt idx="23">
                  <c:v>1326.5087600000002</c:v>
                </c:pt>
                <c:pt idx="24">
                  <c:v>1307.33718</c:v>
                </c:pt>
                <c:pt idx="25">
                  <c:v>1288.1656000000003</c:v>
                </c:pt>
                <c:pt idx="26">
                  <c:v>1268.9940200000001</c:v>
                </c:pt>
                <c:pt idx="27">
                  <c:v>1249.8224400000001</c:v>
                </c:pt>
                <c:pt idx="28">
                  <c:v>1230.6508600000002</c:v>
                </c:pt>
                <c:pt idx="29">
                  <c:v>1211.47928</c:v>
                </c:pt>
                <c:pt idx="30">
                  <c:v>1192.3077000000003</c:v>
                </c:pt>
                <c:pt idx="31">
                  <c:v>1173.1361200000001</c:v>
                </c:pt>
                <c:pt idx="32">
                  <c:v>1153.9645400000002</c:v>
                </c:pt>
                <c:pt idx="33">
                  <c:v>1134.7929600000002</c:v>
                </c:pt>
                <c:pt idx="34">
                  <c:v>1115.62138</c:v>
                </c:pt>
                <c:pt idx="35">
                  <c:v>1096.4498000000001</c:v>
                </c:pt>
                <c:pt idx="36">
                  <c:v>1077.2782200000001</c:v>
                </c:pt>
                <c:pt idx="37">
                  <c:v>1058.1066400000002</c:v>
                </c:pt>
                <c:pt idx="38">
                  <c:v>1038.9350600000002</c:v>
                </c:pt>
                <c:pt idx="39">
                  <c:v>1019.7634800000002</c:v>
                </c:pt>
                <c:pt idx="40">
                  <c:v>1000.5919000000001</c:v>
                </c:pt>
                <c:pt idx="41">
                  <c:v>981.42032000000017</c:v>
                </c:pt>
                <c:pt idx="42">
                  <c:v>962.24874000000011</c:v>
                </c:pt>
                <c:pt idx="43">
                  <c:v>943.07716000000016</c:v>
                </c:pt>
                <c:pt idx="44">
                  <c:v>923.90558000000021</c:v>
                </c:pt>
                <c:pt idx="45">
                  <c:v>904.73400000000015</c:v>
                </c:pt>
                <c:pt idx="46">
                  <c:v>885.5624200000002</c:v>
                </c:pt>
                <c:pt idx="47">
                  <c:v>866.39084000000014</c:v>
                </c:pt>
                <c:pt idx="48">
                  <c:v>847.21926000000019</c:v>
                </c:pt>
                <c:pt idx="49">
                  <c:v>828.04768000000013</c:v>
                </c:pt>
                <c:pt idx="50">
                  <c:v>808.87610000000018</c:v>
                </c:pt>
                <c:pt idx="51">
                  <c:v>789.70452000000023</c:v>
                </c:pt>
                <c:pt idx="52">
                  <c:v>770.53294000000028</c:v>
                </c:pt>
                <c:pt idx="53">
                  <c:v>751.3613600000001</c:v>
                </c:pt>
                <c:pt idx="54">
                  <c:v>732.18978000000016</c:v>
                </c:pt>
                <c:pt idx="55">
                  <c:v>713.01820000000021</c:v>
                </c:pt>
                <c:pt idx="56">
                  <c:v>693.84662000000026</c:v>
                </c:pt>
                <c:pt idx="57">
                  <c:v>674.67504000000008</c:v>
                </c:pt>
                <c:pt idx="58">
                  <c:v>655.50346000000013</c:v>
                </c:pt>
                <c:pt idx="59">
                  <c:v>636.33188000000018</c:v>
                </c:pt>
                <c:pt idx="60">
                  <c:v>617.16030000000023</c:v>
                </c:pt>
                <c:pt idx="61">
                  <c:v>597.98872000000028</c:v>
                </c:pt>
                <c:pt idx="62">
                  <c:v>578.81714000000011</c:v>
                </c:pt>
                <c:pt idx="63">
                  <c:v>559.64556000000016</c:v>
                </c:pt>
                <c:pt idx="64">
                  <c:v>540.47398000000021</c:v>
                </c:pt>
                <c:pt idx="65">
                  <c:v>521.30240000000026</c:v>
                </c:pt>
                <c:pt idx="66">
                  <c:v>502.13082000000009</c:v>
                </c:pt>
                <c:pt idx="67">
                  <c:v>482.95924000000014</c:v>
                </c:pt>
                <c:pt idx="68">
                  <c:v>463.78766000000019</c:v>
                </c:pt>
                <c:pt idx="69">
                  <c:v>444.61608000000024</c:v>
                </c:pt>
                <c:pt idx="70">
                  <c:v>425.44450000000029</c:v>
                </c:pt>
                <c:pt idx="71">
                  <c:v>406.27292000000011</c:v>
                </c:pt>
                <c:pt idx="72">
                  <c:v>387.10134000000016</c:v>
                </c:pt>
                <c:pt idx="73">
                  <c:v>367.92976000000021</c:v>
                </c:pt>
                <c:pt idx="74">
                  <c:v>348.75818000000027</c:v>
                </c:pt>
                <c:pt idx="75">
                  <c:v>329.58660000000009</c:v>
                </c:pt>
                <c:pt idx="76">
                  <c:v>310.41502000000014</c:v>
                </c:pt>
                <c:pt idx="77">
                  <c:v>291.24344000000019</c:v>
                </c:pt>
                <c:pt idx="78">
                  <c:v>272.07186000000024</c:v>
                </c:pt>
                <c:pt idx="79">
                  <c:v>252.90028000000029</c:v>
                </c:pt>
                <c:pt idx="80">
                  <c:v>233.72870000000012</c:v>
                </c:pt>
                <c:pt idx="81">
                  <c:v>214.55712000000017</c:v>
                </c:pt>
                <c:pt idx="82">
                  <c:v>195.38554000000022</c:v>
                </c:pt>
                <c:pt idx="83">
                  <c:v>176.21396000000027</c:v>
                </c:pt>
                <c:pt idx="84">
                  <c:v>157.04238000000032</c:v>
                </c:pt>
                <c:pt idx="85">
                  <c:v>137.87080000000014</c:v>
                </c:pt>
                <c:pt idx="86">
                  <c:v>118.6992200000002</c:v>
                </c:pt>
                <c:pt idx="87">
                  <c:v>99.527640000000247</c:v>
                </c:pt>
                <c:pt idx="88">
                  <c:v>80.356060000000298</c:v>
                </c:pt>
                <c:pt idx="89">
                  <c:v>61.184480000000121</c:v>
                </c:pt>
                <c:pt idx="90">
                  <c:v>42.012900000000172</c:v>
                </c:pt>
                <c:pt idx="91">
                  <c:v>22.841320000000223</c:v>
                </c:pt>
                <c:pt idx="92">
                  <c:v>3.6697400000002744</c:v>
                </c:pt>
                <c:pt idx="93">
                  <c:v>-15.501839999999675</c:v>
                </c:pt>
                <c:pt idx="94">
                  <c:v>-34.673419999999851</c:v>
                </c:pt>
                <c:pt idx="95">
                  <c:v>-53.8449999999998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Functions'!$J$10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Functions'!$J$11:$J$106</c:f>
              <c:numCache>
                <c:formatCode>General</c:formatCode>
                <c:ptCount val="96"/>
                <c:pt idx="0">
                  <c:v>-20.052000000000035</c:v>
                </c:pt>
                <c:pt idx="1">
                  <c:v>173.93484000000009</c:v>
                </c:pt>
                <c:pt idx="2">
                  <c:v>361.74316000000022</c:v>
                </c:pt>
                <c:pt idx="3">
                  <c:v>543.37296000000015</c:v>
                </c:pt>
                <c:pt idx="4">
                  <c:v>718.82424000000003</c:v>
                </c:pt>
                <c:pt idx="5">
                  <c:v>888.09699999999998</c:v>
                </c:pt>
                <c:pt idx="6">
                  <c:v>1051.1912400000003</c:v>
                </c:pt>
                <c:pt idx="7">
                  <c:v>1208.1069600000001</c:v>
                </c:pt>
                <c:pt idx="8">
                  <c:v>1358.8441600000001</c:v>
                </c:pt>
                <c:pt idx="9">
                  <c:v>1503.4028400000007</c:v>
                </c:pt>
                <c:pt idx="10">
                  <c:v>1641.7830000000001</c:v>
                </c:pt>
                <c:pt idx="11">
                  <c:v>1773.9846400000006</c:v>
                </c:pt>
                <c:pt idx="12">
                  <c:v>1900.00776</c:v>
                </c:pt>
                <c:pt idx="13">
                  <c:v>2019.8523600000003</c:v>
                </c:pt>
                <c:pt idx="14">
                  <c:v>2133.5184400000007</c:v>
                </c:pt>
                <c:pt idx="15">
                  <c:v>2241.0060000000003</c:v>
                </c:pt>
                <c:pt idx="16">
                  <c:v>2342.3150400000004</c:v>
                </c:pt>
                <c:pt idx="17">
                  <c:v>2437.445560000001</c:v>
                </c:pt>
                <c:pt idx="18">
                  <c:v>2526.3975600000003</c:v>
                </c:pt>
                <c:pt idx="19">
                  <c:v>2609.1710400000006</c:v>
                </c:pt>
                <c:pt idx="20">
                  <c:v>2685.766000000001</c:v>
                </c:pt>
                <c:pt idx="21">
                  <c:v>2756.1824400000005</c:v>
                </c:pt>
                <c:pt idx="22">
                  <c:v>2820.420360000001</c:v>
                </c:pt>
                <c:pt idx="23">
                  <c:v>2878.4797600000011</c:v>
                </c:pt>
                <c:pt idx="24">
                  <c:v>2930.3606400000008</c:v>
                </c:pt>
                <c:pt idx="25">
                  <c:v>2976.063000000001</c:v>
                </c:pt>
                <c:pt idx="26">
                  <c:v>3015.5868400000004</c:v>
                </c:pt>
                <c:pt idx="27">
                  <c:v>3048.9321600000007</c:v>
                </c:pt>
                <c:pt idx="28">
                  <c:v>3076.0989600000012</c:v>
                </c:pt>
                <c:pt idx="29">
                  <c:v>3097.0872400000007</c:v>
                </c:pt>
                <c:pt idx="30">
                  <c:v>3111.8970000000008</c:v>
                </c:pt>
                <c:pt idx="31">
                  <c:v>3120.5282400000006</c:v>
                </c:pt>
                <c:pt idx="32">
                  <c:v>3122.9809600000017</c:v>
                </c:pt>
                <c:pt idx="33">
                  <c:v>3119.2551600000015</c:v>
                </c:pt>
                <c:pt idx="34">
                  <c:v>3109.350840000001</c:v>
                </c:pt>
                <c:pt idx="35">
                  <c:v>3093.268</c:v>
                </c:pt>
                <c:pt idx="36">
                  <c:v>3071.0066400000005</c:v>
                </c:pt>
                <c:pt idx="37">
                  <c:v>3042.5667599999997</c:v>
                </c:pt>
                <c:pt idx="38">
                  <c:v>3007.9483599999994</c:v>
                </c:pt>
                <c:pt idx="39">
                  <c:v>2967.1514400000005</c:v>
                </c:pt>
                <c:pt idx="40">
                  <c:v>2920.1760000000004</c:v>
                </c:pt>
                <c:pt idx="41">
                  <c:v>2867.0220399999998</c:v>
                </c:pt>
                <c:pt idx="42">
                  <c:v>2807.6895600000007</c:v>
                </c:pt>
                <c:pt idx="43">
                  <c:v>2742.1785600000003</c:v>
                </c:pt>
                <c:pt idx="44">
                  <c:v>2670.4890399999995</c:v>
                </c:pt>
                <c:pt idx="45">
                  <c:v>2592.621000000001</c:v>
                </c:pt>
                <c:pt idx="46">
                  <c:v>2508.5744400000003</c:v>
                </c:pt>
                <c:pt idx="47">
                  <c:v>2418.3493600000002</c:v>
                </c:pt>
                <c:pt idx="48">
                  <c:v>2321.9457600000005</c:v>
                </c:pt>
                <c:pt idx="49">
                  <c:v>2219.3636400000014</c:v>
                </c:pt>
                <c:pt idx="50">
                  <c:v>2110.6029999999992</c:v>
                </c:pt>
                <c:pt idx="51">
                  <c:v>1995.6638400000011</c:v>
                </c:pt>
                <c:pt idx="52">
                  <c:v>1874.5461599999999</c:v>
                </c:pt>
                <c:pt idx="53">
                  <c:v>1747.249960000001</c:v>
                </c:pt>
                <c:pt idx="54">
                  <c:v>1613.775239999999</c:v>
                </c:pt>
                <c:pt idx="55">
                  <c:v>1474.1220000000012</c:v>
                </c:pt>
                <c:pt idx="56">
                  <c:v>1328.2902400000003</c:v>
                </c:pt>
                <c:pt idx="57">
                  <c:v>1176.2799599999998</c:v>
                </c:pt>
                <c:pt idx="58">
                  <c:v>1018.0911600000018</c:v>
                </c:pt>
                <c:pt idx="59">
                  <c:v>853.72384000000056</c:v>
                </c:pt>
                <c:pt idx="60">
                  <c:v>683.17799999999988</c:v>
                </c:pt>
                <c:pt idx="61">
                  <c:v>506.45364000000154</c:v>
                </c:pt>
                <c:pt idx="62">
                  <c:v>323.55076000000008</c:v>
                </c:pt>
                <c:pt idx="63">
                  <c:v>134.46936000000096</c:v>
                </c:pt>
                <c:pt idx="64">
                  <c:v>-60.79055999999764</c:v>
                </c:pt>
                <c:pt idx="65">
                  <c:v>-262.22899999999936</c:v>
                </c:pt>
                <c:pt idx="66">
                  <c:v>-469.84595999999874</c:v>
                </c:pt>
                <c:pt idx="67">
                  <c:v>-683.64143999999942</c:v>
                </c:pt>
                <c:pt idx="68">
                  <c:v>-903.61543999999776</c:v>
                </c:pt>
                <c:pt idx="69">
                  <c:v>-1129.7679599999974</c:v>
                </c:pt>
                <c:pt idx="70">
                  <c:v>-1362.0989999999983</c:v>
                </c:pt>
                <c:pt idx="71">
                  <c:v>-1600.6085599999969</c:v>
                </c:pt>
                <c:pt idx="72">
                  <c:v>-1845.2966399999968</c:v>
                </c:pt>
                <c:pt idx="73">
                  <c:v>-2096.163239999998</c:v>
                </c:pt>
                <c:pt idx="74">
                  <c:v>-2353.2083599999969</c:v>
                </c:pt>
                <c:pt idx="75">
                  <c:v>-2616.4320000000007</c:v>
                </c:pt>
                <c:pt idx="76">
                  <c:v>-2885.8341599999985</c:v>
                </c:pt>
                <c:pt idx="77">
                  <c:v>-3161.4148399999976</c:v>
                </c:pt>
                <c:pt idx="78">
                  <c:v>-3443.1740400000017</c:v>
                </c:pt>
                <c:pt idx="79">
                  <c:v>-3731.1117599999998</c:v>
                </c:pt>
                <c:pt idx="80">
                  <c:v>-4025.2279999999992</c:v>
                </c:pt>
                <c:pt idx="81">
                  <c:v>-4325.5227599999998</c:v>
                </c:pt>
                <c:pt idx="82">
                  <c:v>-4631.9960399999982</c:v>
                </c:pt>
                <c:pt idx="83">
                  <c:v>-4944.6478399999978</c:v>
                </c:pt>
                <c:pt idx="84">
                  <c:v>-5263.4781599999988</c:v>
                </c:pt>
                <c:pt idx="85">
                  <c:v>-5588.4869999999974</c:v>
                </c:pt>
                <c:pt idx="86">
                  <c:v>-5919.6743599999973</c:v>
                </c:pt>
                <c:pt idx="87">
                  <c:v>-6257.0402399999984</c:v>
                </c:pt>
                <c:pt idx="88">
                  <c:v>-6600.5846399999973</c:v>
                </c:pt>
                <c:pt idx="89">
                  <c:v>-6950.3075599999975</c:v>
                </c:pt>
                <c:pt idx="90">
                  <c:v>-7306.2089999999989</c:v>
                </c:pt>
                <c:pt idx="91">
                  <c:v>-7668.288959999998</c:v>
                </c:pt>
                <c:pt idx="92">
                  <c:v>-8036.5474399999985</c:v>
                </c:pt>
                <c:pt idx="93">
                  <c:v>-8410.9844400000002</c:v>
                </c:pt>
                <c:pt idx="94">
                  <c:v>-8791.5999599999996</c:v>
                </c:pt>
                <c:pt idx="95">
                  <c:v>-9178.3939999999966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Functions'!$K$10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Functions'!$K$11:$K$106</c:f>
              <c:numCache>
                <c:formatCode>General</c:formatCode>
                <c:ptCount val="96"/>
                <c:pt idx="0">
                  <c:v>112.85306250000004</c:v>
                </c:pt>
                <c:pt idx="1">
                  <c:v>275.11655199999996</c:v>
                </c:pt>
                <c:pt idx="2">
                  <c:v>433.70299949999998</c:v>
                </c:pt>
                <c:pt idx="3">
                  <c:v>588.53631600000006</c:v>
                </c:pt>
                <c:pt idx="4">
                  <c:v>739.54041250000012</c:v>
                </c:pt>
                <c:pt idx="5">
                  <c:v>886.63920000000019</c:v>
                </c:pt>
                <c:pt idx="6">
                  <c:v>1029.7565895</c:v>
                </c:pt>
                <c:pt idx="7">
                  <c:v>1168.8164919999997</c:v>
                </c:pt>
                <c:pt idx="8">
                  <c:v>1303.7428185000001</c:v>
                </c:pt>
                <c:pt idx="9">
                  <c:v>1434.45948</c:v>
                </c:pt>
                <c:pt idx="10">
                  <c:v>1560.8903875000001</c:v>
                </c:pt>
                <c:pt idx="11">
                  <c:v>1682.9594519999998</c:v>
                </c:pt>
                <c:pt idx="12">
                  <c:v>1800.5905844999997</c:v>
                </c:pt>
                <c:pt idx="13">
                  <c:v>1913.7076960000002</c:v>
                </c:pt>
                <c:pt idx="14">
                  <c:v>2022.2346975</c:v>
                </c:pt>
                <c:pt idx="15">
                  <c:v>2126.0955000000004</c:v>
                </c:pt>
                <c:pt idx="16">
                  <c:v>2225.2140144999998</c:v>
                </c:pt>
                <c:pt idx="17">
                  <c:v>2319.5141520000002</c:v>
                </c:pt>
                <c:pt idx="18">
                  <c:v>2408.9198235000003</c:v>
                </c:pt>
                <c:pt idx="19">
                  <c:v>2493.3549399999997</c:v>
                </c:pt>
                <c:pt idx="20">
                  <c:v>2572.7434124999995</c:v>
                </c:pt>
                <c:pt idx="21">
                  <c:v>2647.0091520000005</c:v>
                </c:pt>
                <c:pt idx="22">
                  <c:v>2716.0760695000004</c:v>
                </c:pt>
                <c:pt idx="23">
                  <c:v>2779.8680759999997</c:v>
                </c:pt>
                <c:pt idx="24">
                  <c:v>2838.3090824999999</c:v>
                </c:pt>
                <c:pt idx="25">
                  <c:v>2891.3229999999999</c:v>
                </c:pt>
                <c:pt idx="26">
                  <c:v>2938.8337394999999</c:v>
                </c:pt>
                <c:pt idx="27">
                  <c:v>2980.7652119999998</c:v>
                </c:pt>
                <c:pt idx="28">
                  <c:v>3017.0413284999995</c:v>
                </c:pt>
                <c:pt idx="29">
                  <c:v>3047.5859999999998</c:v>
                </c:pt>
                <c:pt idx="30">
                  <c:v>3072.3231375000005</c:v>
                </c:pt>
                <c:pt idx="31">
                  <c:v>3091.1766520000001</c:v>
                </c:pt>
                <c:pt idx="32">
                  <c:v>3104.0704544999999</c:v>
                </c:pt>
                <c:pt idx="33">
                  <c:v>3110.9284559999996</c:v>
                </c:pt>
                <c:pt idx="34">
                  <c:v>3111.6745675000002</c:v>
                </c:pt>
                <c:pt idx="35">
                  <c:v>3106.2327</c:v>
                </c:pt>
                <c:pt idx="36">
                  <c:v>3094.5267644999999</c:v>
                </c:pt>
                <c:pt idx="37">
                  <c:v>3076.4806719999997</c:v>
                </c:pt>
                <c:pt idx="38">
                  <c:v>3052.0183334999992</c:v>
                </c:pt>
                <c:pt idx="39">
                  <c:v>3021.0636600000007</c:v>
                </c:pt>
                <c:pt idx="40">
                  <c:v>2983.5405624999999</c:v>
                </c:pt>
                <c:pt idx="41">
                  <c:v>2939.3729519999997</c:v>
                </c:pt>
                <c:pt idx="42">
                  <c:v>2888.4847395000006</c:v>
                </c:pt>
                <c:pt idx="43">
                  <c:v>2830.7998359999997</c:v>
                </c:pt>
                <c:pt idx="44">
                  <c:v>2766.2421525000004</c:v>
                </c:pt>
                <c:pt idx="45">
                  <c:v>2694.7356</c:v>
                </c:pt>
                <c:pt idx="46">
                  <c:v>2616.2040895000009</c:v>
                </c:pt>
                <c:pt idx="47">
                  <c:v>2530.5715320000018</c:v>
                </c:pt>
                <c:pt idx="48">
                  <c:v>2437.7618385000001</c:v>
                </c:pt>
                <c:pt idx="49">
                  <c:v>2337.6989200000012</c:v>
                </c:pt>
                <c:pt idx="50">
                  <c:v>2230.3066875000018</c:v>
                </c:pt>
                <c:pt idx="51">
                  <c:v>2115.5090520000008</c:v>
                </c:pt>
                <c:pt idx="52">
                  <c:v>1993.2299245000008</c:v>
                </c:pt>
                <c:pt idx="53">
                  <c:v>1863.3932160000004</c:v>
                </c:pt>
                <c:pt idx="54">
                  <c:v>1725.9228375000007</c:v>
                </c:pt>
                <c:pt idx="55">
                  <c:v>1580.7427000000012</c:v>
                </c:pt>
                <c:pt idx="56">
                  <c:v>1427.7767145000007</c:v>
                </c:pt>
                <c:pt idx="57">
                  <c:v>1266.948792000001</c:v>
                </c:pt>
                <c:pt idx="58">
                  <c:v>1098.1828435000007</c:v>
                </c:pt>
                <c:pt idx="59">
                  <c:v>921.4027800000008</c:v>
                </c:pt>
                <c:pt idx="60">
                  <c:v>736.53251250000176</c:v>
                </c:pt>
                <c:pt idx="61">
                  <c:v>543.49595200000022</c:v>
                </c:pt>
                <c:pt idx="62">
                  <c:v>342.2170095000015</c:v>
                </c:pt>
                <c:pt idx="63">
                  <c:v>132.61959600000046</c:v>
                </c:pt>
                <c:pt idx="64">
                  <c:v>-85.372377499998947</c:v>
                </c:pt>
                <c:pt idx="65">
                  <c:v>-311.83499999999822</c:v>
                </c:pt>
                <c:pt idx="66">
                  <c:v>-546.84436049999931</c:v>
                </c:pt>
                <c:pt idx="67">
                  <c:v>-790.47654799999873</c:v>
                </c:pt>
                <c:pt idx="68">
                  <c:v>-1042.8076515000002</c:v>
                </c:pt>
                <c:pt idx="69">
                  <c:v>-1303.9137599999995</c:v>
                </c:pt>
                <c:pt idx="70">
                  <c:v>-1573.8709624999992</c:v>
                </c:pt>
                <c:pt idx="71">
                  <c:v>-1852.7553479999997</c:v>
                </c:pt>
                <c:pt idx="72">
                  <c:v>-2140.6430055000001</c:v>
                </c:pt>
                <c:pt idx="73">
                  <c:v>-2437.6100239999987</c:v>
                </c:pt>
                <c:pt idx="74">
                  <c:v>-2743.7324925000003</c:v>
                </c:pt>
                <c:pt idx="75">
                  <c:v>-3059.0864999999994</c:v>
                </c:pt>
                <c:pt idx="76">
                  <c:v>-3383.7481355</c:v>
                </c:pt>
                <c:pt idx="77">
                  <c:v>-3717.7934880000003</c:v>
                </c:pt>
                <c:pt idx="78">
                  <c:v>-4061.2986464999985</c:v>
                </c:pt>
                <c:pt idx="79">
                  <c:v>-4414.3396999999995</c:v>
                </c:pt>
                <c:pt idx="80">
                  <c:v>-4776.9927374999988</c:v>
                </c:pt>
                <c:pt idx="81">
                  <c:v>-5149.3338480000011</c:v>
                </c:pt>
                <c:pt idx="82">
                  <c:v>-5531.4391204999993</c:v>
                </c:pt>
                <c:pt idx="83">
                  <c:v>-5923.3846439999979</c:v>
                </c:pt>
                <c:pt idx="84">
                  <c:v>-6325.2465075</c:v>
                </c:pt>
                <c:pt idx="85">
                  <c:v>-6737.1008000000002</c:v>
                </c:pt>
                <c:pt idx="86">
                  <c:v>-7159.0236105000004</c:v>
                </c:pt>
                <c:pt idx="87">
                  <c:v>-7591.0910279999989</c:v>
                </c:pt>
                <c:pt idx="88">
                  <c:v>-8033.3791414999978</c:v>
                </c:pt>
                <c:pt idx="89">
                  <c:v>-8485.9640399999971</c:v>
                </c:pt>
                <c:pt idx="90">
                  <c:v>-8948.9218125000043</c:v>
                </c:pt>
                <c:pt idx="91">
                  <c:v>-9422.3285480000013</c:v>
                </c:pt>
                <c:pt idx="92">
                  <c:v>-9906.260335500001</c:v>
                </c:pt>
                <c:pt idx="93">
                  <c:v>-10400.793264000002</c:v>
                </c:pt>
                <c:pt idx="94">
                  <c:v>-10906.0034225</c:v>
                </c:pt>
                <c:pt idx="95">
                  <c:v>-11421.966900000003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Functions'!$L$10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Functions'!$L$11:$L$106</c:f>
              <c:numCache>
                <c:formatCode>General</c:formatCode>
                <c:ptCount val="96"/>
                <c:pt idx="0">
                  <c:v>965.35928750000028</c:v>
                </c:pt>
                <c:pt idx="1">
                  <c:v>809.90361199999995</c:v>
                </c:pt>
                <c:pt idx="2">
                  <c:v>698.07965209999975</c:v>
                </c:pt>
                <c:pt idx="3">
                  <c:v>626.29882879999991</c:v>
                </c:pt>
                <c:pt idx="4">
                  <c:v>591.08356790000005</c:v>
                </c:pt>
                <c:pt idx="5">
                  <c:v>589.06730000000027</c:v>
                </c:pt>
                <c:pt idx="6">
                  <c:v>616.99446049999972</c:v>
                </c:pt>
                <c:pt idx="7">
                  <c:v>671.72048960000006</c:v>
                </c:pt>
                <c:pt idx="8">
                  <c:v>750.21183230000042</c:v>
                </c:pt>
                <c:pt idx="9">
                  <c:v>849.54593839999916</c:v>
                </c:pt>
                <c:pt idx="10">
                  <c:v>966.91126249999911</c:v>
                </c:pt>
                <c:pt idx="11">
                  <c:v>1099.607264</c:v>
                </c:pt>
                <c:pt idx="12">
                  <c:v>1245.0444070999997</c:v>
                </c:pt>
                <c:pt idx="13">
                  <c:v>1400.7441608000004</c:v>
                </c:pt>
                <c:pt idx="14">
                  <c:v>1564.3389988999993</c:v>
                </c:pt>
                <c:pt idx="15">
                  <c:v>1733.5724000000009</c:v>
                </c:pt>
                <c:pt idx="16">
                  <c:v>1906.2988475000006</c:v>
                </c:pt>
                <c:pt idx="17">
                  <c:v>2080.4838295999998</c:v>
                </c:pt>
                <c:pt idx="18">
                  <c:v>2254.2038393000003</c:v>
                </c:pt>
                <c:pt idx="19">
                  <c:v>2425.6463744000007</c:v>
                </c:pt>
                <c:pt idx="20">
                  <c:v>2593.1099374999994</c:v>
                </c:pt>
                <c:pt idx="21">
                  <c:v>2755.0040360000021</c:v>
                </c:pt>
                <c:pt idx="22">
                  <c:v>2909.8491821000007</c:v>
                </c:pt>
                <c:pt idx="23">
                  <c:v>3056.2768927999978</c:v>
                </c:pt>
                <c:pt idx="24">
                  <c:v>3193.0296898999964</c:v>
                </c:pt>
                <c:pt idx="25">
                  <c:v>3318.9610999999968</c:v>
                </c:pt>
                <c:pt idx="26">
                  <c:v>3433.0356544999986</c:v>
                </c:pt>
                <c:pt idx="27">
                  <c:v>3534.3288895999985</c:v>
                </c:pt>
                <c:pt idx="28">
                  <c:v>3622.0273462999967</c:v>
                </c:pt>
                <c:pt idx="29">
                  <c:v>3695.4285703999994</c:v>
                </c:pt>
                <c:pt idx="30">
                  <c:v>3753.9411124999997</c:v>
                </c:pt>
                <c:pt idx="31">
                  <c:v>3797.0845279999976</c:v>
                </c:pt>
                <c:pt idx="32">
                  <c:v>3824.4893770999934</c:v>
                </c:pt>
                <c:pt idx="33">
                  <c:v>3835.8972247999936</c:v>
                </c:pt>
                <c:pt idx="34">
                  <c:v>3831.1606409000033</c:v>
                </c:pt>
                <c:pt idx="35">
                  <c:v>3810.2432000000026</c:v>
                </c:pt>
                <c:pt idx="36">
                  <c:v>3773.219481499993</c:v>
                </c:pt>
                <c:pt idx="37">
                  <c:v>3720.2750696000003</c:v>
                </c:pt>
                <c:pt idx="38">
                  <c:v>3651.7065533000005</c:v>
                </c:pt>
                <c:pt idx="39">
                  <c:v>3567.921526399994</c:v>
                </c:pt>
                <c:pt idx="40">
                  <c:v>3469.4385875000044</c:v>
                </c:pt>
                <c:pt idx="41">
                  <c:v>3356.8873400000011</c:v>
                </c:pt>
                <c:pt idx="42">
                  <c:v>3231.0083920999896</c:v>
                </c:pt>
                <c:pt idx="43">
                  <c:v>3092.6533568000013</c:v>
                </c:pt>
                <c:pt idx="44">
                  <c:v>2942.7848518999999</c:v>
                </c:pt>
                <c:pt idx="45">
                  <c:v>2782.4764999999934</c:v>
                </c:pt>
                <c:pt idx="46">
                  <c:v>2612.9129284999872</c:v>
                </c:pt>
                <c:pt idx="47">
                  <c:v>2435.3897696000058</c:v>
                </c:pt>
                <c:pt idx="48">
                  <c:v>2251.3136602999875</c:v>
                </c:pt>
                <c:pt idx="49">
                  <c:v>2062.2022424000024</c:v>
                </c:pt>
                <c:pt idx="50">
                  <c:v>1869.684162499987</c:v>
                </c:pt>
                <c:pt idx="51">
                  <c:v>1675.4990719999914</c:v>
                </c:pt>
                <c:pt idx="52">
                  <c:v>1481.497627100005</c:v>
                </c:pt>
                <c:pt idx="53">
                  <c:v>1289.6414887999781</c:v>
                </c:pt>
                <c:pt idx="54">
                  <c:v>1102.003322900011</c:v>
                </c:pt>
                <c:pt idx="55">
                  <c:v>920.76679999998305</c:v>
                </c:pt>
                <c:pt idx="56">
                  <c:v>748.22659550001117</c:v>
                </c:pt>
                <c:pt idx="57">
                  <c:v>586.78838959998393</c:v>
                </c:pt>
                <c:pt idx="58">
                  <c:v>438.96886730000551</c:v>
                </c:pt>
                <c:pt idx="59">
                  <c:v>307.39571839998825</c:v>
                </c:pt>
                <c:pt idx="60">
                  <c:v>194.80763750000915</c:v>
                </c:pt>
                <c:pt idx="61">
                  <c:v>104.054323999997</c:v>
                </c:pt>
                <c:pt idx="62">
                  <c:v>38.096482099994319</c:v>
                </c:pt>
                <c:pt idx="63">
                  <c:v>5.820800011861138E-3</c:v>
                </c:pt>
                <c:pt idx="64">
                  <c:v>-7.0349461000150768</c:v>
                </c:pt>
                <c:pt idx="65">
                  <c:v>20.267899999991641</c:v>
                </c:pt>
                <c:pt idx="66">
                  <c:v>85.319082500005607</c:v>
                </c:pt>
                <c:pt idx="67">
                  <c:v>191.63432959996862</c:v>
                </c:pt>
                <c:pt idx="68">
                  <c:v>342.84037429999444</c:v>
                </c:pt>
                <c:pt idx="69">
                  <c:v>542.67495439996128</c:v>
                </c:pt>
                <c:pt idx="70">
                  <c:v>794.98681249996298</c:v>
                </c:pt>
                <c:pt idx="71">
                  <c:v>1103.7356959999888</c:v>
                </c:pt>
                <c:pt idx="72">
                  <c:v>1472.9923570999526</c:v>
                </c:pt>
                <c:pt idx="73">
                  <c:v>1906.9385527999839</c:v>
                </c:pt>
                <c:pt idx="74">
                  <c:v>2409.867044899991</c:v>
                </c:pt>
                <c:pt idx="75">
                  <c:v>2986.1815999999817</c:v>
                </c:pt>
                <c:pt idx="76">
                  <c:v>3640.3969894999755</c:v>
                </c:pt>
                <c:pt idx="77">
                  <c:v>4377.1389895999746</c:v>
                </c:pt>
                <c:pt idx="78">
                  <c:v>5201.144381299935</c:v>
                </c:pt>
                <c:pt idx="79">
                  <c:v>6117.2609503999993</c:v>
                </c:pt>
                <c:pt idx="80">
                  <c:v>7130.4474875000014</c:v>
                </c:pt>
                <c:pt idx="81">
                  <c:v>8245.7737880000204</c:v>
                </c:pt>
                <c:pt idx="82">
                  <c:v>9468.4206521000015</c:v>
                </c:pt>
                <c:pt idx="83">
                  <c:v>10803.679884799989</c:v>
                </c:pt>
                <c:pt idx="84">
                  <c:v>12256.954295900068</c:v>
                </c:pt>
                <c:pt idx="85">
                  <c:v>13833.757700000016</c:v>
                </c:pt>
                <c:pt idx="86">
                  <c:v>15539.714916499972</c:v>
                </c:pt>
                <c:pt idx="87">
                  <c:v>17380.561769599968</c:v>
                </c:pt>
                <c:pt idx="88">
                  <c:v>19362.145088299934</c:v>
                </c:pt>
                <c:pt idx="89">
                  <c:v>21490.422706399928</c:v>
                </c:pt>
                <c:pt idx="90">
                  <c:v>23771.463462500018</c:v>
                </c:pt>
                <c:pt idx="91">
                  <c:v>26211.447199999995</c:v>
                </c:pt>
                <c:pt idx="92">
                  <c:v>28816.664767099952</c:v>
                </c:pt>
                <c:pt idx="93">
                  <c:v>31593.518016800052</c:v>
                </c:pt>
                <c:pt idx="94">
                  <c:v>34548.519806900003</c:v>
                </c:pt>
                <c:pt idx="95">
                  <c:v>37688.293999999994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Functions'!$M$10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Functions'!$M$11:$M$106</c:f>
              <c:numCache>
                <c:formatCode>General</c:formatCode>
                <c:ptCount val="96"/>
                <c:pt idx="0">
                  <c:v>967.00168125000027</c:v>
                </c:pt>
                <c:pt idx="1">
                  <c:v>810.56311871999992</c:v>
                </c:pt>
                <c:pt idx="2">
                  <c:v>698.00264359000028</c:v>
                </c:pt>
                <c:pt idx="3">
                  <c:v>625.69912896000005</c:v>
                </c:pt>
                <c:pt idx="4">
                  <c:v>590.14480833000016</c:v>
                </c:pt>
                <c:pt idx="5">
                  <c:v>587.94520000000011</c:v>
                </c:pt>
                <c:pt idx="6">
                  <c:v>615.81903147000071</c:v>
                </c:pt>
                <c:pt idx="7">
                  <c:v>670.59816383999942</c:v>
                </c:pt>
                <c:pt idx="8">
                  <c:v>749.22751621000009</c:v>
                </c:pt>
                <c:pt idx="9">
                  <c:v>848.76499008000008</c:v>
                </c:pt>
                <c:pt idx="10">
                  <c:v>966.38139374999992</c:v>
                </c:pt>
                <c:pt idx="11">
                  <c:v>1099.36036672</c:v>
                </c:pt>
                <c:pt idx="12">
                  <c:v>1245.098304090001</c:v>
                </c:pt>
                <c:pt idx="13">
                  <c:v>1401.1042809600006</c:v>
                </c:pt>
                <c:pt idx="14">
                  <c:v>1564.9999768300008</c:v>
                </c:pt>
                <c:pt idx="15">
                  <c:v>1734.5196000000001</c:v>
                </c:pt>
                <c:pt idx="16">
                  <c:v>1907.5098119699999</c:v>
                </c:pt>
                <c:pt idx="17">
                  <c:v>2081.929651840001</c:v>
                </c:pt>
                <c:pt idx="18">
                  <c:v>2255.8504607100008</c:v>
                </c:pt>
                <c:pt idx="19">
                  <c:v>2427.4558060799964</c:v>
                </c:pt>
                <c:pt idx="20">
                  <c:v>2595.0414062499985</c:v>
                </c:pt>
                <c:pt idx="21">
                  <c:v>2757.015054720001</c:v>
                </c:pt>
                <c:pt idx="22">
                  <c:v>2911.8965445899985</c:v>
                </c:pt>
                <c:pt idx="23">
                  <c:v>3058.3175929599984</c:v>
                </c:pt>
                <c:pt idx="24">
                  <c:v>3195.0217653300015</c:v>
                </c:pt>
                <c:pt idx="25">
                  <c:v>3320.8643999999986</c:v>
                </c:pt>
                <c:pt idx="26">
                  <c:v>3434.8125324700018</c:v>
                </c:pt>
                <c:pt idx="27">
                  <c:v>3535.9448198400005</c:v>
                </c:pt>
                <c:pt idx="28">
                  <c:v>3623.4514652099947</c:v>
                </c:pt>
                <c:pt idx="29">
                  <c:v>3696.6341420800013</c:v>
                </c:pt>
                <c:pt idx="30">
                  <c:v>3754.9059187499993</c:v>
                </c:pt>
                <c:pt idx="31">
                  <c:v>3797.7911827200037</c:v>
                </c:pt>
                <c:pt idx="32">
                  <c:v>3824.9255650899991</c:v>
                </c:pt>
                <c:pt idx="33">
                  <c:v>3836.0558649600057</c:v>
                </c:pt>
                <c:pt idx="34">
                  <c:v>3831.0399738299989</c:v>
                </c:pt>
                <c:pt idx="35">
                  <c:v>3809.8467999999998</c:v>
                </c:pt>
                <c:pt idx="36">
                  <c:v>3772.5561929700002</c:v>
                </c:pt>
                <c:pt idx="37">
                  <c:v>3719.3588678400015</c:v>
                </c:pt>
                <c:pt idx="38">
                  <c:v>3650.5563297099966</c:v>
                </c:pt>
                <c:pt idx="39">
                  <c:v>3566.5607980800032</c:v>
                </c:pt>
                <c:pt idx="40">
                  <c:v>3467.8951312499867</c:v>
                </c:pt>
                <c:pt idx="41">
                  <c:v>3355.1927507199998</c:v>
                </c:pt>
                <c:pt idx="42">
                  <c:v>3229.1975655900033</c:v>
                </c:pt>
                <c:pt idx="43">
                  <c:v>3090.7638969599921</c:v>
                </c:pt>
                <c:pt idx="44">
                  <c:v>2940.8564023300014</c:v>
                </c:pt>
                <c:pt idx="45">
                  <c:v>2780.549999999992</c:v>
                </c:pt>
                <c:pt idx="46">
                  <c:v>2611.0297934699911</c:v>
                </c:pt>
                <c:pt idx="47">
                  <c:v>2433.5909958400057</c:v>
                </c:pt>
                <c:pt idx="48">
                  <c:v>2249.6388542100099</c:v>
                </c:pt>
                <c:pt idx="49">
                  <c:v>2060.6885740800017</c:v>
                </c:pt>
                <c:pt idx="50">
                  <c:v>1868.3652437500054</c:v>
                </c:pt>
                <c:pt idx="51">
                  <c:v>1674.4037587199925</c:v>
                </c:pt>
                <c:pt idx="52">
                  <c:v>1480.6487460899818</c:v>
                </c:pt>
                <c:pt idx="53">
                  <c:v>1289.0544889599978</c:v>
                </c:pt>
                <c:pt idx="54">
                  <c:v>1101.6848508299968</c:v>
                </c:pt>
                <c:pt idx="55">
                  <c:v>920.71320000000469</c:v>
                </c:pt>
                <c:pt idx="56">
                  <c:v>748.42233397000928</c:v>
                </c:pt>
                <c:pt idx="57">
                  <c:v>587.20440384001745</c:v>
                </c:pt>
                <c:pt idx="58">
                  <c:v>439.56083871000442</c:v>
                </c:pt>
                <c:pt idx="59">
                  <c:v>308.10227008000845</c:v>
                </c:pt>
                <c:pt idx="60">
                  <c:v>195.54845624999973</c:v>
                </c:pt>
                <c:pt idx="61">
                  <c:v>104.72820671998227</c:v>
                </c:pt>
                <c:pt idx="62">
                  <c:v>38.579306590008628</c:v>
                </c:pt>
                <c:pt idx="63">
                  <c:v>0.14844096000524587</c:v>
                </c:pt>
                <c:pt idx="64">
                  <c:v>-7.4088806699804763</c:v>
                </c:pt>
                <c:pt idx="65">
                  <c:v>19.171599999987393</c:v>
                </c:pt>
                <c:pt idx="66">
                  <c:v>83.262814469994737</c:v>
                </c:pt>
                <c:pt idx="67">
                  <c:v>188.34629184003097</c:v>
                </c:pt>
                <c:pt idx="68">
                  <c:v>338.01208321001673</c:v>
                </c:pt>
                <c:pt idx="69">
                  <c:v>535.95868608002388</c:v>
                </c:pt>
                <c:pt idx="70">
                  <c:v>785.99296874995343</c:v>
                </c:pt>
                <c:pt idx="71">
                  <c:v>1092.0300947200321</c:v>
                </c:pt>
                <c:pt idx="72">
                  <c:v>1458.0934470899961</c:v>
                </c:pt>
                <c:pt idx="73">
                  <c:v>1888.314552959994</c:v>
                </c:pt>
                <c:pt idx="74">
                  <c:v>2386.933007830005</c:v>
                </c:pt>
                <c:pt idx="75">
                  <c:v>2958.296400000012</c:v>
                </c:pt>
                <c:pt idx="76">
                  <c:v>3606.8602349700036</c:v>
                </c:pt>
                <c:pt idx="77">
                  <c:v>4337.1878598399726</c:v>
                </c:pt>
                <c:pt idx="78">
                  <c:v>5153.9503877100342</c:v>
                </c:pt>
                <c:pt idx="79">
                  <c:v>6061.9266220800164</c:v>
                </c:pt>
                <c:pt idx="80">
                  <c:v>7066.0029812500125</c:v>
                </c:pt>
                <c:pt idx="81">
                  <c:v>8171.173422720005</c:v>
                </c:pt>
                <c:pt idx="82">
                  <c:v>9382.5393675900141</c:v>
                </c:pt>
                <c:pt idx="83">
                  <c:v>10705.309624960058</c:v>
                </c:pt>
                <c:pt idx="84">
                  <c:v>12144.80031633002</c:v>
                </c:pt>
                <c:pt idx="85">
                  <c:v>13706.434799999988</c:v>
                </c:pt>
                <c:pt idx="86">
                  <c:v>15395.743595470085</c:v>
                </c:pt>
                <c:pt idx="87">
                  <c:v>17218.364307840005</c:v>
                </c:pt>
                <c:pt idx="88">
                  <c:v>19180.041552210052</c:v>
                </c:pt>
                <c:pt idx="89">
                  <c:v>21286.626878080049</c:v>
                </c:pt>
                <c:pt idx="90">
                  <c:v>23544.078693750016</c:v>
                </c:pt>
                <c:pt idx="91">
                  <c:v>25958.462190719954</c:v>
                </c:pt>
                <c:pt idx="92">
                  <c:v>28535.949268089964</c:v>
                </c:pt>
                <c:pt idx="93">
                  <c:v>31282.818456960049</c:v>
                </c:pt>
                <c:pt idx="94">
                  <c:v>34205.454844830027</c:v>
                </c:pt>
                <c:pt idx="95">
                  <c:v>37310.350000000035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746128"/>
        <c:axId val="437746688"/>
      </c:lineChart>
      <c:catAx>
        <c:axId val="43774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46688"/>
        <c:crosses val="autoZero"/>
        <c:auto val="1"/>
        <c:lblAlgn val="ctr"/>
        <c:lblOffset val="100"/>
        <c:noMultiLvlLbl val="0"/>
      </c:catAx>
      <c:valAx>
        <c:axId val="4377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Somewhat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Functions'!$N$10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Functions'!$N$11:$N$106</c:f>
              <c:numCache>
                <c:formatCode>General</c:formatCode>
                <c:ptCount val="96"/>
                <c:pt idx="0">
                  <c:v>1615</c:v>
                </c:pt>
                <c:pt idx="1">
                  <c:v>1425.846</c:v>
                </c:pt>
                <c:pt idx="2">
                  <c:v>1721.1669999999999</c:v>
                </c:pt>
                <c:pt idx="3">
                  <c:v>1334.692</c:v>
                </c:pt>
                <c:pt idx="4">
                  <c:v>2126.636</c:v>
                </c:pt>
                <c:pt idx="5">
                  <c:v>1706.5</c:v>
                </c:pt>
                <c:pt idx="6">
                  <c:v>583.63649999999996</c:v>
                </c:pt>
                <c:pt idx="7">
                  <c:v>1373.25</c:v>
                </c:pt>
                <c:pt idx="8">
                  <c:v>1345.95</c:v>
                </c:pt>
                <c:pt idx="9">
                  <c:v>1348.6</c:v>
                </c:pt>
                <c:pt idx="10">
                  <c:v>1090.7919999999999</c:v>
                </c:pt>
                <c:pt idx="11">
                  <c:v>1347.6590000000001</c:v>
                </c:pt>
                <c:pt idx="12">
                  <c:v>2536.5940000000001</c:v>
                </c:pt>
                <c:pt idx="13">
                  <c:v>3530.962</c:v>
                </c:pt>
                <c:pt idx="14">
                  <c:v>4565.2809999999999</c:v>
                </c:pt>
                <c:pt idx="15">
                  <c:v>3614.6320000000001</c:v>
                </c:pt>
                <c:pt idx="16">
                  <c:v>3206.107</c:v>
                </c:pt>
                <c:pt idx="17">
                  <c:v>4660.4859999999999</c:v>
                </c:pt>
                <c:pt idx="18">
                  <c:v>5845.3329999999996</c:v>
                </c:pt>
                <c:pt idx="19">
                  <c:v>6303.2659999999996</c:v>
                </c:pt>
                <c:pt idx="20">
                  <c:v>4659.5870000000004</c:v>
                </c:pt>
                <c:pt idx="21">
                  <c:v>5417.875</c:v>
                </c:pt>
                <c:pt idx="22">
                  <c:v>6152.2250000000004</c:v>
                </c:pt>
                <c:pt idx="23">
                  <c:v>5528.8590000000004</c:v>
                </c:pt>
                <c:pt idx="24">
                  <c:v>5457.45</c:v>
                </c:pt>
                <c:pt idx="25">
                  <c:v>5457.3909999999996</c:v>
                </c:pt>
                <c:pt idx="26">
                  <c:v>6139.4620000000004</c:v>
                </c:pt>
                <c:pt idx="27">
                  <c:v>5135.0420000000004</c:v>
                </c:pt>
                <c:pt idx="28">
                  <c:v>5649.0559999999996</c:v>
                </c:pt>
                <c:pt idx="29">
                  <c:v>4703.7049999999999</c:v>
                </c:pt>
                <c:pt idx="30">
                  <c:v>5608.9549999999999</c:v>
                </c:pt>
                <c:pt idx="31">
                  <c:v>4427.4889999999996</c:v>
                </c:pt>
                <c:pt idx="32">
                  <c:v>5287.2049999999999</c:v>
                </c:pt>
                <c:pt idx="33">
                  <c:v>5317.6670000000004</c:v>
                </c:pt>
                <c:pt idx="34">
                  <c:v>6292.24</c:v>
                </c:pt>
                <c:pt idx="35">
                  <c:v>4622.4750000000004</c:v>
                </c:pt>
                <c:pt idx="36">
                  <c:v>5742.6880000000001</c:v>
                </c:pt>
                <c:pt idx="37">
                  <c:v>5111.2020000000002</c:v>
                </c:pt>
                <c:pt idx="38">
                  <c:v>4432.902</c:v>
                </c:pt>
                <c:pt idx="39">
                  <c:v>4896.973</c:v>
                </c:pt>
                <c:pt idx="40">
                  <c:v>5362.6019999999999</c:v>
                </c:pt>
                <c:pt idx="41">
                  <c:v>5026.5</c:v>
                </c:pt>
                <c:pt idx="42">
                  <c:v>5284.3860000000004</c:v>
                </c:pt>
                <c:pt idx="43">
                  <c:v>5776.0770000000002</c:v>
                </c:pt>
                <c:pt idx="44">
                  <c:v>5074.1880000000001</c:v>
                </c:pt>
                <c:pt idx="45">
                  <c:v>4305.6139999999996</c:v>
                </c:pt>
                <c:pt idx="46">
                  <c:v>4518.0450000000001</c:v>
                </c:pt>
                <c:pt idx="47">
                  <c:v>4570.4250000000002</c:v>
                </c:pt>
                <c:pt idx="48">
                  <c:v>4594.9920000000002</c:v>
                </c:pt>
                <c:pt idx="49">
                  <c:v>4343.9579999999996</c:v>
                </c:pt>
                <c:pt idx="50">
                  <c:v>3472.384</c:v>
                </c:pt>
                <c:pt idx="51">
                  <c:v>4003.8919999999998</c:v>
                </c:pt>
                <c:pt idx="52">
                  <c:v>3769.8270000000002</c:v>
                </c:pt>
                <c:pt idx="53">
                  <c:v>4699.317</c:v>
                </c:pt>
                <c:pt idx="54">
                  <c:v>4899.5829999999996</c:v>
                </c:pt>
                <c:pt idx="55">
                  <c:v>2230.4479999999999</c:v>
                </c:pt>
                <c:pt idx="56">
                  <c:v>2825.3890000000001</c:v>
                </c:pt>
                <c:pt idx="57">
                  <c:v>2606.1149999999998</c:v>
                </c:pt>
                <c:pt idx="58">
                  <c:v>1154.3499999999999</c:v>
                </c:pt>
                <c:pt idx="59">
                  <c:v>1407.519</c:v>
                </c:pt>
                <c:pt idx="60">
                  <c:v>1726.068</c:v>
                </c:pt>
                <c:pt idx="61">
                  <c:v>909.76790000000005</c:v>
                </c:pt>
                <c:pt idx="62">
                  <c:v>569.7115</c:v>
                </c:pt>
                <c:pt idx="63">
                  <c:v>552.38639999999998</c:v>
                </c:pt>
                <c:pt idx="64">
                  <c:v>602.52080000000001</c:v>
                </c:pt>
                <c:pt idx="65">
                  <c:v>286.625</c:v>
                </c:pt>
                <c:pt idx="66">
                  <c:v>114.25</c:v>
                </c:pt>
                <c:pt idx="67">
                  <c:v>222.02500000000001</c:v>
                </c:pt>
                <c:pt idx="68">
                  <c:v>356.25</c:v>
                </c:pt>
                <c:pt idx="69">
                  <c:v>176.65629999999999</c:v>
                </c:pt>
                <c:pt idx="70">
                  <c:v>218.58750000000001</c:v>
                </c:pt>
                <c:pt idx="71">
                  <c:v>261.80549999999999</c:v>
                </c:pt>
                <c:pt idx="72">
                  <c:v>196.91249999999999</c:v>
                </c:pt>
                <c:pt idx="73">
                  <c:v>204.7</c:v>
                </c:pt>
                <c:pt idx="74">
                  <c:v>191.75</c:v>
                </c:pt>
                <c:pt idx="75">
                  <c:v>0.5</c:v>
                </c:pt>
                <c:pt idx="76">
                  <c:v>426.125</c:v>
                </c:pt>
                <c:pt idx="77">
                  <c:v>27.977270000000001</c:v>
                </c:pt>
                <c:pt idx="79">
                  <c:v>0</c:v>
                </c:pt>
                <c:pt idx="80">
                  <c:v>2.15</c:v>
                </c:pt>
                <c:pt idx="81">
                  <c:v>0</c:v>
                </c:pt>
                <c:pt idx="85">
                  <c:v>0</c:v>
                </c:pt>
                <c:pt idx="8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Functions'!$O$10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Functions'!$O$11:$O$106</c:f>
              <c:numCache>
                <c:formatCode>General</c:formatCode>
                <c:ptCount val="96"/>
                <c:pt idx="0">
                  <c:v>2601.59213</c:v>
                </c:pt>
                <c:pt idx="1">
                  <c:v>2609.2675560000002</c:v>
                </c:pt>
                <c:pt idx="2">
                  <c:v>2616.942982</c:v>
                </c:pt>
                <c:pt idx="3">
                  <c:v>2624.6184080000003</c:v>
                </c:pt>
                <c:pt idx="4">
                  <c:v>2632.2938340000001</c:v>
                </c:pt>
                <c:pt idx="5">
                  <c:v>2639.9692600000003</c:v>
                </c:pt>
                <c:pt idx="6">
                  <c:v>2647.6446860000001</c:v>
                </c:pt>
                <c:pt idx="7">
                  <c:v>2655.3201120000003</c:v>
                </c:pt>
                <c:pt idx="8">
                  <c:v>2662.9955380000001</c:v>
                </c:pt>
                <c:pt idx="9">
                  <c:v>2670.6709639999999</c:v>
                </c:pt>
                <c:pt idx="10">
                  <c:v>2678.3463900000002</c:v>
                </c:pt>
                <c:pt idx="11">
                  <c:v>2686.0218159999999</c:v>
                </c:pt>
                <c:pt idx="12">
                  <c:v>2693.6972420000002</c:v>
                </c:pt>
                <c:pt idx="13">
                  <c:v>2701.372668</c:v>
                </c:pt>
                <c:pt idx="14">
                  <c:v>2709.0480940000002</c:v>
                </c:pt>
                <c:pt idx="15">
                  <c:v>2716.72352</c:v>
                </c:pt>
                <c:pt idx="16">
                  <c:v>2724.3989460000003</c:v>
                </c:pt>
                <c:pt idx="17">
                  <c:v>2732.074372</c:v>
                </c:pt>
                <c:pt idx="18">
                  <c:v>2739.7497980000003</c:v>
                </c:pt>
                <c:pt idx="19">
                  <c:v>2747.4252240000001</c:v>
                </c:pt>
                <c:pt idx="20">
                  <c:v>2755.1006500000003</c:v>
                </c:pt>
                <c:pt idx="21">
                  <c:v>2762.7760760000001</c:v>
                </c:pt>
                <c:pt idx="22">
                  <c:v>2770.4515020000003</c:v>
                </c:pt>
                <c:pt idx="23">
                  <c:v>2778.1269280000001</c:v>
                </c:pt>
                <c:pt idx="24">
                  <c:v>2785.8023540000004</c:v>
                </c:pt>
                <c:pt idx="25">
                  <c:v>2793.4777800000002</c:v>
                </c:pt>
                <c:pt idx="26">
                  <c:v>2801.153206</c:v>
                </c:pt>
                <c:pt idx="27">
                  <c:v>2808.8286320000002</c:v>
                </c:pt>
                <c:pt idx="28">
                  <c:v>2816.504058</c:v>
                </c:pt>
                <c:pt idx="29">
                  <c:v>2824.1794840000002</c:v>
                </c:pt>
                <c:pt idx="30">
                  <c:v>2831.85491</c:v>
                </c:pt>
                <c:pt idx="31">
                  <c:v>2839.5303360000003</c:v>
                </c:pt>
                <c:pt idx="32">
                  <c:v>2847.205762</c:v>
                </c:pt>
                <c:pt idx="33">
                  <c:v>2854.8811880000003</c:v>
                </c:pt>
                <c:pt idx="34">
                  <c:v>2862.5566140000001</c:v>
                </c:pt>
                <c:pt idx="35">
                  <c:v>2870.2320400000003</c:v>
                </c:pt>
                <c:pt idx="36">
                  <c:v>2877.9074660000001</c:v>
                </c:pt>
                <c:pt idx="37">
                  <c:v>2885.5828920000004</c:v>
                </c:pt>
                <c:pt idx="38">
                  <c:v>2893.2583180000001</c:v>
                </c:pt>
                <c:pt idx="39">
                  <c:v>2900.9337439999999</c:v>
                </c:pt>
                <c:pt idx="40">
                  <c:v>2908.6091700000002</c:v>
                </c:pt>
                <c:pt idx="41">
                  <c:v>2916.284596</c:v>
                </c:pt>
                <c:pt idx="42">
                  <c:v>2923.9600220000002</c:v>
                </c:pt>
                <c:pt idx="43">
                  <c:v>2931.635448</c:v>
                </c:pt>
                <c:pt idx="44">
                  <c:v>2939.3108740000002</c:v>
                </c:pt>
                <c:pt idx="45">
                  <c:v>2946.9863</c:v>
                </c:pt>
                <c:pt idx="46">
                  <c:v>2954.6617260000003</c:v>
                </c:pt>
                <c:pt idx="47">
                  <c:v>2962.3371520000001</c:v>
                </c:pt>
                <c:pt idx="48">
                  <c:v>2970.0125780000003</c:v>
                </c:pt>
                <c:pt idx="49">
                  <c:v>2977.6880040000001</c:v>
                </c:pt>
                <c:pt idx="50">
                  <c:v>2985.3634300000003</c:v>
                </c:pt>
                <c:pt idx="51">
                  <c:v>2993.0388560000001</c:v>
                </c:pt>
                <c:pt idx="52">
                  <c:v>3000.7142819999999</c:v>
                </c:pt>
                <c:pt idx="53">
                  <c:v>3008.3897080000002</c:v>
                </c:pt>
                <c:pt idx="54">
                  <c:v>3016.0651339999999</c:v>
                </c:pt>
                <c:pt idx="55">
                  <c:v>3023.7405600000002</c:v>
                </c:pt>
                <c:pt idx="56">
                  <c:v>3031.415986</c:v>
                </c:pt>
                <c:pt idx="57">
                  <c:v>3039.0914120000002</c:v>
                </c:pt>
                <c:pt idx="58">
                  <c:v>3046.766838</c:v>
                </c:pt>
                <c:pt idx="59">
                  <c:v>3054.4422640000003</c:v>
                </c:pt>
                <c:pt idx="60">
                  <c:v>3062.11769</c:v>
                </c:pt>
                <c:pt idx="61">
                  <c:v>3069.7931160000003</c:v>
                </c:pt>
                <c:pt idx="62">
                  <c:v>3077.4685420000001</c:v>
                </c:pt>
                <c:pt idx="63">
                  <c:v>3085.1439680000003</c:v>
                </c:pt>
                <c:pt idx="64">
                  <c:v>3092.8193940000001</c:v>
                </c:pt>
                <c:pt idx="65">
                  <c:v>3100.4948199999999</c:v>
                </c:pt>
                <c:pt idx="66">
                  <c:v>3108.1702460000001</c:v>
                </c:pt>
                <c:pt idx="67">
                  <c:v>3115.8456720000004</c:v>
                </c:pt>
                <c:pt idx="68">
                  <c:v>3123.5210980000002</c:v>
                </c:pt>
                <c:pt idx="69">
                  <c:v>3131.196524</c:v>
                </c:pt>
                <c:pt idx="70">
                  <c:v>3138.8719500000002</c:v>
                </c:pt>
                <c:pt idx="71">
                  <c:v>3146.547376</c:v>
                </c:pt>
                <c:pt idx="72">
                  <c:v>3154.2228020000002</c:v>
                </c:pt>
                <c:pt idx="73">
                  <c:v>3161.898228</c:v>
                </c:pt>
                <c:pt idx="74">
                  <c:v>3169.5736540000003</c:v>
                </c:pt>
                <c:pt idx="75">
                  <c:v>3177.24908</c:v>
                </c:pt>
                <c:pt idx="76">
                  <c:v>3184.9245060000003</c:v>
                </c:pt>
                <c:pt idx="77">
                  <c:v>3192.5999320000001</c:v>
                </c:pt>
                <c:pt idx="78">
                  <c:v>3200.2753579999999</c:v>
                </c:pt>
                <c:pt idx="79">
                  <c:v>3207.9507840000001</c:v>
                </c:pt>
                <c:pt idx="80">
                  <c:v>3215.6262100000004</c:v>
                </c:pt>
                <c:pt idx="81">
                  <c:v>3223.3016360000001</c:v>
                </c:pt>
                <c:pt idx="82">
                  <c:v>3230.9770619999999</c:v>
                </c:pt>
                <c:pt idx="83">
                  <c:v>3238.6524880000002</c:v>
                </c:pt>
                <c:pt idx="84">
                  <c:v>3246.327914</c:v>
                </c:pt>
                <c:pt idx="85">
                  <c:v>3254.0033400000002</c:v>
                </c:pt>
                <c:pt idx="86">
                  <c:v>3261.678766</c:v>
                </c:pt>
                <c:pt idx="87">
                  <c:v>3269.3541920000002</c:v>
                </c:pt>
                <c:pt idx="88">
                  <c:v>3277.029618</c:v>
                </c:pt>
                <c:pt idx="89">
                  <c:v>3284.7050440000003</c:v>
                </c:pt>
                <c:pt idx="90">
                  <c:v>3292.3804700000001</c:v>
                </c:pt>
                <c:pt idx="91">
                  <c:v>3300.0558959999998</c:v>
                </c:pt>
                <c:pt idx="92">
                  <c:v>3307.7313220000001</c:v>
                </c:pt>
                <c:pt idx="93">
                  <c:v>3315.4067480000003</c:v>
                </c:pt>
                <c:pt idx="94">
                  <c:v>3323.0821740000001</c:v>
                </c:pt>
                <c:pt idx="95">
                  <c:v>3330.7575999999999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Functions'!$P$10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Functions'!$P$11:$P$106</c:f>
              <c:numCache>
                <c:formatCode>General</c:formatCode>
                <c:ptCount val="96"/>
                <c:pt idx="0">
                  <c:v>120.36522499999998</c:v>
                </c:pt>
                <c:pt idx="1">
                  <c:v>428.58720400000016</c:v>
                </c:pt>
                <c:pt idx="2">
                  <c:v>727.24296099999992</c:v>
                </c:pt>
                <c:pt idx="3">
                  <c:v>1016.3324960000001</c:v>
                </c:pt>
                <c:pt idx="4">
                  <c:v>1295.8558090000004</c:v>
                </c:pt>
                <c:pt idx="5">
                  <c:v>1565.8128999999999</c:v>
                </c:pt>
                <c:pt idx="6">
                  <c:v>1826.2037690000004</c:v>
                </c:pt>
                <c:pt idx="7">
                  <c:v>2077.0284160000001</c:v>
                </c:pt>
                <c:pt idx="8">
                  <c:v>2318.2868410000001</c:v>
                </c:pt>
                <c:pt idx="9">
                  <c:v>2549.9790439999997</c:v>
                </c:pt>
                <c:pt idx="10">
                  <c:v>2772.1050250000003</c:v>
                </c:pt>
                <c:pt idx="11">
                  <c:v>2984.6647840000001</c:v>
                </c:pt>
                <c:pt idx="12">
                  <c:v>3187.6583209999999</c:v>
                </c:pt>
                <c:pt idx="13">
                  <c:v>3381.0856360000007</c:v>
                </c:pt>
                <c:pt idx="14">
                  <c:v>3564.9467290000002</c:v>
                </c:pt>
                <c:pt idx="15">
                  <c:v>3739.2415999999998</c:v>
                </c:pt>
                <c:pt idx="16">
                  <c:v>3903.9702490000004</c:v>
                </c:pt>
                <c:pt idx="17">
                  <c:v>4059.1326760000002</c:v>
                </c:pt>
                <c:pt idx="18">
                  <c:v>4204.7288810000009</c:v>
                </c:pt>
                <c:pt idx="19">
                  <c:v>4340.7588640000013</c:v>
                </c:pt>
                <c:pt idx="20">
                  <c:v>4467.2226250000003</c:v>
                </c:pt>
                <c:pt idx="21">
                  <c:v>4584.1201639999999</c:v>
                </c:pt>
                <c:pt idx="22">
                  <c:v>4691.4514810000001</c:v>
                </c:pt>
                <c:pt idx="23">
                  <c:v>4789.2165760000007</c:v>
                </c:pt>
                <c:pt idx="24">
                  <c:v>4877.4154490000019</c:v>
                </c:pt>
                <c:pt idx="25">
                  <c:v>4956.0481000000018</c:v>
                </c:pt>
                <c:pt idx="26">
                  <c:v>5025.1145290000013</c:v>
                </c:pt>
                <c:pt idx="27">
                  <c:v>5084.6147360000014</c:v>
                </c:pt>
                <c:pt idx="28">
                  <c:v>5134.548721000001</c:v>
                </c:pt>
                <c:pt idx="29">
                  <c:v>5174.9164840000012</c:v>
                </c:pt>
                <c:pt idx="30">
                  <c:v>5205.718025000001</c:v>
                </c:pt>
                <c:pt idx="31">
                  <c:v>5226.9533440000023</c:v>
                </c:pt>
                <c:pt idx="32">
                  <c:v>5238.6224410000023</c:v>
                </c:pt>
                <c:pt idx="33">
                  <c:v>5240.7253160000018</c:v>
                </c:pt>
                <c:pt idx="34">
                  <c:v>5233.261969000001</c:v>
                </c:pt>
                <c:pt idx="35">
                  <c:v>5216.2324000000008</c:v>
                </c:pt>
                <c:pt idx="36">
                  <c:v>5189.636609000001</c:v>
                </c:pt>
                <c:pt idx="37">
                  <c:v>5153.4745960000018</c:v>
                </c:pt>
                <c:pt idx="38">
                  <c:v>5107.7463610000013</c:v>
                </c:pt>
                <c:pt idx="39">
                  <c:v>5052.4519040000014</c:v>
                </c:pt>
                <c:pt idx="40">
                  <c:v>4987.5912250000019</c:v>
                </c:pt>
                <c:pt idx="41">
                  <c:v>4913.164324000003</c:v>
                </c:pt>
                <c:pt idx="42">
                  <c:v>4829.171201000001</c:v>
                </c:pt>
                <c:pt idx="43">
                  <c:v>4735.6118560000032</c:v>
                </c:pt>
                <c:pt idx="44">
                  <c:v>4632.4862890000004</c:v>
                </c:pt>
                <c:pt idx="45">
                  <c:v>4519.7945</c:v>
                </c:pt>
                <c:pt idx="46">
                  <c:v>4397.5364889999983</c:v>
                </c:pt>
                <c:pt idx="47">
                  <c:v>4265.7122560000007</c:v>
                </c:pt>
                <c:pt idx="48">
                  <c:v>4124.3218010000019</c:v>
                </c:pt>
                <c:pt idx="49">
                  <c:v>3973.3651239999999</c:v>
                </c:pt>
                <c:pt idx="50">
                  <c:v>3812.8422250000003</c:v>
                </c:pt>
                <c:pt idx="51">
                  <c:v>3642.7531039999994</c:v>
                </c:pt>
                <c:pt idx="52">
                  <c:v>3463.0977610000009</c:v>
                </c:pt>
                <c:pt idx="53">
                  <c:v>3273.8761960000029</c:v>
                </c:pt>
                <c:pt idx="54">
                  <c:v>3075.088409</c:v>
                </c:pt>
                <c:pt idx="55">
                  <c:v>2866.7344000000012</c:v>
                </c:pt>
                <c:pt idx="56">
                  <c:v>2648.8141690000011</c:v>
                </c:pt>
                <c:pt idx="57">
                  <c:v>2421.3277159999998</c:v>
                </c:pt>
                <c:pt idx="58">
                  <c:v>2184.2750409999971</c:v>
                </c:pt>
                <c:pt idx="59">
                  <c:v>1937.6561440000005</c:v>
                </c:pt>
                <c:pt idx="60">
                  <c:v>1681.4710250000026</c:v>
                </c:pt>
                <c:pt idx="61">
                  <c:v>1415.7196839999997</c:v>
                </c:pt>
                <c:pt idx="62">
                  <c:v>1140.4021210000028</c:v>
                </c:pt>
                <c:pt idx="63">
                  <c:v>855.518336000001</c:v>
                </c:pt>
                <c:pt idx="64">
                  <c:v>561.06832900000154</c:v>
                </c:pt>
                <c:pt idx="65">
                  <c:v>257.05210000000079</c:v>
                </c:pt>
                <c:pt idx="66">
                  <c:v>-56.530351000001247</c:v>
                </c:pt>
                <c:pt idx="67">
                  <c:v>-379.6790239999973</c:v>
                </c:pt>
                <c:pt idx="68">
                  <c:v>-712.39391899999828</c:v>
                </c:pt>
                <c:pt idx="69">
                  <c:v>-1054.6750359999969</c:v>
                </c:pt>
                <c:pt idx="70">
                  <c:v>-1406.5223750000005</c:v>
                </c:pt>
                <c:pt idx="71">
                  <c:v>-1767.935935999998</c:v>
                </c:pt>
                <c:pt idx="72">
                  <c:v>-2138.9157189999969</c:v>
                </c:pt>
                <c:pt idx="73">
                  <c:v>-2519.4617240000007</c:v>
                </c:pt>
                <c:pt idx="74">
                  <c:v>-2909.5739509999985</c:v>
                </c:pt>
                <c:pt idx="75">
                  <c:v>-3309.2524000000012</c:v>
                </c:pt>
                <c:pt idx="76">
                  <c:v>-3718.497070999998</c:v>
                </c:pt>
                <c:pt idx="77">
                  <c:v>-4137.3079639999996</c:v>
                </c:pt>
                <c:pt idx="78">
                  <c:v>-4565.685078999999</c:v>
                </c:pt>
                <c:pt idx="79">
                  <c:v>-5003.6284159999996</c:v>
                </c:pt>
                <c:pt idx="80">
                  <c:v>-5451.1379749999978</c:v>
                </c:pt>
                <c:pt idx="81">
                  <c:v>-5908.213756000001</c:v>
                </c:pt>
                <c:pt idx="82">
                  <c:v>-6374.8557590000019</c:v>
                </c:pt>
                <c:pt idx="83">
                  <c:v>-6851.0639840000003</c:v>
                </c:pt>
                <c:pt idx="84">
                  <c:v>-7336.8384310000038</c:v>
                </c:pt>
                <c:pt idx="85">
                  <c:v>-7832.1790999999976</c:v>
                </c:pt>
                <c:pt idx="86">
                  <c:v>-8337.0859910000036</c:v>
                </c:pt>
                <c:pt idx="87">
                  <c:v>-8851.5591039999963</c:v>
                </c:pt>
                <c:pt idx="88">
                  <c:v>-9375.5984389999976</c:v>
                </c:pt>
                <c:pt idx="89">
                  <c:v>-9909.2039960000002</c:v>
                </c:pt>
                <c:pt idx="90">
                  <c:v>-10452.375775000004</c:v>
                </c:pt>
                <c:pt idx="91">
                  <c:v>-11005.113775999991</c:v>
                </c:pt>
                <c:pt idx="92">
                  <c:v>-11567.417998999998</c:v>
                </c:pt>
                <c:pt idx="93">
                  <c:v>-12139.288443999998</c:v>
                </c:pt>
                <c:pt idx="94">
                  <c:v>-12720.725110999992</c:v>
                </c:pt>
                <c:pt idx="95">
                  <c:v>-13311.727999999996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Functions'!$Q$10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Functions'!$Q$11:$Q$106</c:f>
              <c:numCache>
                <c:formatCode>General</c:formatCode>
                <c:ptCount val="96"/>
                <c:pt idx="0">
                  <c:v>774.91790250000008</c:v>
                </c:pt>
                <c:pt idx="1">
                  <c:v>939.5731528</c:v>
                </c:pt>
                <c:pt idx="2">
                  <c:v>1106.1156639000001</c:v>
                </c:pt>
                <c:pt idx="3">
                  <c:v>1274.1850535999999</c:v>
                </c:pt>
                <c:pt idx="4">
                  <c:v>1443.4209397000002</c:v>
                </c:pt>
                <c:pt idx="5">
                  <c:v>1613.4629400000001</c:v>
                </c:pt>
                <c:pt idx="6">
                  <c:v>1783.9506723</c:v>
                </c:pt>
                <c:pt idx="7">
                  <c:v>1954.5237543999999</c:v>
                </c:pt>
                <c:pt idx="8">
                  <c:v>2124.8218041</c:v>
                </c:pt>
                <c:pt idx="9">
                  <c:v>2294.4844392</c:v>
                </c:pt>
                <c:pt idx="10">
                  <c:v>2463.1512775000001</c:v>
                </c:pt>
                <c:pt idx="11">
                  <c:v>2630.4619368000003</c:v>
                </c:pt>
                <c:pt idx="12">
                  <c:v>2796.0560348999998</c:v>
                </c:pt>
                <c:pt idx="13">
                  <c:v>2959.5731896000002</c:v>
                </c:pt>
                <c:pt idx="14">
                  <c:v>3120.6530187000003</c:v>
                </c:pt>
                <c:pt idx="15">
                  <c:v>3278.93514</c:v>
                </c:pt>
                <c:pt idx="16">
                  <c:v>3434.0591712999999</c:v>
                </c:pt>
                <c:pt idx="17">
                  <c:v>3585.6647303999998</c:v>
                </c:pt>
                <c:pt idx="18">
                  <c:v>3733.3914350999999</c:v>
                </c:pt>
                <c:pt idx="19">
                  <c:v>3876.8789031999995</c:v>
                </c:pt>
                <c:pt idx="20">
                  <c:v>4015.7667524999997</c:v>
                </c:pt>
                <c:pt idx="21">
                  <c:v>4149.6946008000004</c:v>
                </c:pt>
                <c:pt idx="22">
                  <c:v>4278.3020658999994</c:v>
                </c:pt>
                <c:pt idx="23">
                  <c:v>4401.2287655999999</c:v>
                </c:pt>
                <c:pt idx="24">
                  <c:v>4518.1143176999994</c:v>
                </c:pt>
                <c:pt idx="25">
                  <c:v>4628.5983399999996</c:v>
                </c:pt>
                <c:pt idx="26">
                  <c:v>4732.3204502999997</c:v>
                </c:pt>
                <c:pt idx="27">
                  <c:v>4828.9202664000004</c:v>
                </c:pt>
                <c:pt idx="28">
                  <c:v>4918.0374061000002</c:v>
                </c:pt>
                <c:pt idx="29">
                  <c:v>4999.3114872000006</c:v>
                </c:pt>
                <c:pt idx="30">
                  <c:v>5072.3821275</c:v>
                </c:pt>
                <c:pt idx="31">
                  <c:v>5136.8889448000009</c:v>
                </c:pt>
                <c:pt idx="32">
                  <c:v>5192.4715569</c:v>
                </c:pt>
                <c:pt idx="33">
                  <c:v>5238.7695816000005</c:v>
                </c:pt>
                <c:pt idx="34">
                  <c:v>5275.4226367000001</c:v>
                </c:pt>
                <c:pt idx="35">
                  <c:v>5302.0703400000011</c:v>
                </c:pt>
                <c:pt idx="36">
                  <c:v>5318.3523092999994</c:v>
                </c:pt>
                <c:pt idx="37">
                  <c:v>5323.9081623999991</c:v>
                </c:pt>
                <c:pt idx="38">
                  <c:v>5318.3775170999997</c:v>
                </c:pt>
                <c:pt idx="39">
                  <c:v>5301.399991199999</c:v>
                </c:pt>
                <c:pt idx="40">
                  <c:v>5272.6152025000001</c:v>
                </c:pt>
                <c:pt idx="41">
                  <c:v>5231.6627687999999</c:v>
                </c:pt>
                <c:pt idx="42">
                  <c:v>5178.1823078999996</c:v>
                </c:pt>
                <c:pt idx="43">
                  <c:v>5111.8134375999998</c:v>
                </c:pt>
                <c:pt idx="44">
                  <c:v>5032.1957757</c:v>
                </c:pt>
                <c:pt idx="45">
                  <c:v>4938.9689400000007</c:v>
                </c:pt>
                <c:pt idx="46">
                  <c:v>4831.7725482999986</c:v>
                </c:pt>
                <c:pt idx="47">
                  <c:v>4710.2462183999996</c:v>
                </c:pt>
                <c:pt idx="48">
                  <c:v>4574.0295681000007</c:v>
                </c:pt>
                <c:pt idx="49">
                  <c:v>4422.7622152000004</c:v>
                </c:pt>
                <c:pt idx="50">
                  <c:v>4256.0837774999982</c:v>
                </c:pt>
                <c:pt idx="51">
                  <c:v>4073.6338727999992</c:v>
                </c:pt>
                <c:pt idx="52">
                  <c:v>3875.052118900001</c:v>
                </c:pt>
                <c:pt idx="53">
                  <c:v>3659.9781335999978</c:v>
                </c:pt>
                <c:pt idx="54">
                  <c:v>3428.0515346999982</c:v>
                </c:pt>
                <c:pt idx="55">
                  <c:v>3178.91194</c:v>
                </c:pt>
                <c:pt idx="56">
                  <c:v>2912.1989673000007</c:v>
                </c:pt>
                <c:pt idx="57">
                  <c:v>2627.5522344000001</c:v>
                </c:pt>
                <c:pt idx="58">
                  <c:v>2324.6113591000012</c:v>
                </c:pt>
                <c:pt idx="59">
                  <c:v>2003.0159591999982</c:v>
                </c:pt>
                <c:pt idx="60">
                  <c:v>1662.4056525000015</c:v>
                </c:pt>
                <c:pt idx="61">
                  <c:v>1302.4200568000015</c:v>
                </c:pt>
                <c:pt idx="62">
                  <c:v>922.69878989999779</c:v>
                </c:pt>
                <c:pt idx="63">
                  <c:v>522.88146960000086</c:v>
                </c:pt>
                <c:pt idx="64">
                  <c:v>102.60771369999929</c:v>
                </c:pt>
                <c:pt idx="65">
                  <c:v>-338.48286000000007</c:v>
                </c:pt>
                <c:pt idx="66">
                  <c:v>-800.75063370000134</c:v>
                </c:pt>
                <c:pt idx="67">
                  <c:v>-1284.5559895999977</c:v>
                </c:pt>
                <c:pt idx="68">
                  <c:v>-1790.2593099000005</c:v>
                </c:pt>
                <c:pt idx="69">
                  <c:v>-2318.2209767999957</c:v>
                </c:pt>
                <c:pt idx="70">
                  <c:v>-2868.8013724999983</c:v>
                </c:pt>
                <c:pt idx="71">
                  <c:v>-3442.3608791999977</c:v>
                </c:pt>
                <c:pt idx="72">
                  <c:v>-4039.2598791000019</c:v>
                </c:pt>
                <c:pt idx="73">
                  <c:v>-4659.8587544000002</c:v>
                </c:pt>
                <c:pt idx="74">
                  <c:v>-5304.5178873000004</c:v>
                </c:pt>
                <c:pt idx="75">
                  <c:v>-5973.5976599999995</c:v>
                </c:pt>
                <c:pt idx="76">
                  <c:v>-6667.4584547000013</c:v>
                </c:pt>
                <c:pt idx="77">
                  <c:v>-7386.4606535999992</c:v>
                </c:pt>
                <c:pt idx="78">
                  <c:v>-8130.9646388999972</c:v>
                </c:pt>
                <c:pt idx="79">
                  <c:v>-8901.3307927999995</c:v>
                </c:pt>
                <c:pt idx="80">
                  <c:v>-9697.9194974999991</c:v>
                </c:pt>
                <c:pt idx="81">
                  <c:v>-10521.091135199997</c:v>
                </c:pt>
                <c:pt idx="82">
                  <c:v>-11371.2060881</c:v>
                </c:pt>
                <c:pt idx="83">
                  <c:v>-12248.624738400002</c:v>
                </c:pt>
                <c:pt idx="84">
                  <c:v>-13153.707468300003</c:v>
                </c:pt>
                <c:pt idx="85">
                  <c:v>-14086.814659999996</c:v>
                </c:pt>
                <c:pt idx="86">
                  <c:v>-15048.306695700005</c:v>
                </c:pt>
                <c:pt idx="87">
                  <c:v>-16038.543957599999</c:v>
                </c:pt>
                <c:pt idx="88">
                  <c:v>-17057.886827900002</c:v>
                </c:pt>
                <c:pt idx="89">
                  <c:v>-18106.695688799999</c:v>
                </c:pt>
                <c:pt idx="90">
                  <c:v>-19185.330922499998</c:v>
                </c:pt>
                <c:pt idx="91">
                  <c:v>-20294.152911199999</c:v>
                </c:pt>
                <c:pt idx="92">
                  <c:v>-21433.522037099996</c:v>
                </c:pt>
                <c:pt idx="93">
                  <c:v>-22603.798682399996</c:v>
                </c:pt>
                <c:pt idx="94">
                  <c:v>-23805.343229300001</c:v>
                </c:pt>
                <c:pt idx="95">
                  <c:v>-25038.516060000002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Functions'!$R$10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Functions'!$R$11:$R$106</c:f>
              <c:numCache>
                <c:formatCode>General</c:formatCode>
                <c:ptCount val="96"/>
                <c:pt idx="0">
                  <c:v>1419.8542749999999</c:v>
                </c:pt>
                <c:pt idx="1">
                  <c:v>1368.8519016000002</c:v>
                </c:pt>
                <c:pt idx="2">
                  <c:v>1352.0846240000001</c:v>
                </c:pt>
                <c:pt idx="3">
                  <c:v>1366.7282607999998</c:v>
                </c:pt>
                <c:pt idx="4">
                  <c:v>1410.0388601999998</c:v>
                </c:pt>
                <c:pt idx="5">
                  <c:v>1479.3527000000001</c:v>
                </c:pt>
                <c:pt idx="6">
                  <c:v>1572.0862875999997</c:v>
                </c:pt>
                <c:pt idx="7">
                  <c:v>1685.7363600000001</c:v>
                </c:pt>
                <c:pt idx="8">
                  <c:v>1817.8798838000005</c:v>
                </c:pt>
                <c:pt idx="9">
                  <c:v>1966.1740552000001</c:v>
                </c:pt>
                <c:pt idx="10">
                  <c:v>2128.3562999999999</c:v>
                </c:pt>
                <c:pt idx="11">
                  <c:v>2302.2442735999998</c:v>
                </c:pt>
                <c:pt idx="12">
                  <c:v>2485.7358610000001</c:v>
                </c:pt>
                <c:pt idx="13">
                  <c:v>2676.8091767999999</c:v>
                </c:pt>
                <c:pt idx="14">
                  <c:v>2873.5225652000013</c:v>
                </c:pt>
                <c:pt idx="15">
                  <c:v>3074.0146000000009</c:v>
                </c:pt>
                <c:pt idx="16">
                  <c:v>3276.5040846000006</c:v>
                </c:pt>
                <c:pt idx="17">
                  <c:v>3479.2900519999998</c:v>
                </c:pt>
                <c:pt idx="18">
                  <c:v>3680.7517648000003</c:v>
                </c:pt>
                <c:pt idx="19">
                  <c:v>3879.3487152000002</c:v>
                </c:pt>
                <c:pt idx="20">
                  <c:v>4073.6206249999996</c:v>
                </c:pt>
                <c:pt idx="21">
                  <c:v>4262.1874456000014</c:v>
                </c:pt>
                <c:pt idx="22">
                  <c:v>4443.7493579999991</c:v>
                </c:pt>
                <c:pt idx="23">
                  <c:v>4617.0867728000003</c:v>
                </c:pt>
                <c:pt idx="24">
                  <c:v>4781.0603302</c:v>
                </c:pt>
                <c:pt idx="25">
                  <c:v>4934.6109000000015</c:v>
                </c:pt>
                <c:pt idx="26">
                  <c:v>5076.7595816000039</c:v>
                </c:pt>
                <c:pt idx="27">
                  <c:v>5206.6077039999991</c:v>
                </c:pt>
                <c:pt idx="28">
                  <c:v>5323.336825800001</c:v>
                </c:pt>
                <c:pt idx="29">
                  <c:v>5426.2087352000008</c:v>
                </c:pt>
                <c:pt idx="30">
                  <c:v>5514.5654500000001</c:v>
                </c:pt>
                <c:pt idx="31">
                  <c:v>5587.8292176000023</c:v>
                </c:pt>
                <c:pt idx="32">
                  <c:v>5645.5025149999992</c:v>
                </c:pt>
                <c:pt idx="33">
                  <c:v>5687.1680488000065</c:v>
                </c:pt>
                <c:pt idx="34">
                  <c:v>5712.4887552000009</c:v>
                </c:pt>
                <c:pt idx="35">
                  <c:v>5721.2078000000038</c:v>
                </c:pt>
                <c:pt idx="36">
                  <c:v>5713.148578600003</c:v>
                </c:pt>
                <c:pt idx="37">
                  <c:v>5688.214716000004</c:v>
                </c:pt>
                <c:pt idx="38">
                  <c:v>5646.3900668000042</c:v>
                </c:pt>
                <c:pt idx="39">
                  <c:v>5587.738715200001</c:v>
                </c:pt>
                <c:pt idx="40">
                  <c:v>5512.4049750000067</c:v>
                </c:pt>
                <c:pt idx="41">
                  <c:v>5420.6133896000047</c:v>
                </c:pt>
                <c:pt idx="42">
                  <c:v>5312.6687320000074</c:v>
                </c:pt>
                <c:pt idx="43">
                  <c:v>5188.9560048000058</c:v>
                </c:pt>
                <c:pt idx="44">
                  <c:v>5049.9404402000109</c:v>
                </c:pt>
                <c:pt idx="45">
                  <c:v>4896.1675000000032</c:v>
                </c:pt>
                <c:pt idx="46">
                  <c:v>4728.2628756000158</c:v>
                </c:pt>
                <c:pt idx="47">
                  <c:v>4546.9324880000095</c:v>
                </c:pt>
                <c:pt idx="48">
                  <c:v>4352.9624878000141</c:v>
                </c:pt>
                <c:pt idx="49">
                  <c:v>4147.2192552000051</c:v>
                </c:pt>
                <c:pt idx="50">
                  <c:v>3930.6494000000093</c:v>
                </c:pt>
                <c:pt idx="51">
                  <c:v>3704.2797616000171</c:v>
                </c:pt>
                <c:pt idx="52">
                  <c:v>3469.2174090000117</c:v>
                </c:pt>
                <c:pt idx="53">
                  <c:v>3226.6496408000166</c:v>
                </c:pt>
                <c:pt idx="54">
                  <c:v>2977.8439852000229</c:v>
                </c:pt>
                <c:pt idx="55">
                  <c:v>2724.1482000000178</c:v>
                </c:pt>
                <c:pt idx="56">
                  <c:v>2466.9902726000219</c:v>
                </c:pt>
                <c:pt idx="57">
                  <c:v>2207.8784200000082</c:v>
                </c:pt>
                <c:pt idx="58">
                  <c:v>1948.4010888000048</c:v>
                </c:pt>
                <c:pt idx="59">
                  <c:v>1690.2269552000071</c:v>
                </c:pt>
                <c:pt idx="60">
                  <c:v>1435.1049250000287</c:v>
                </c:pt>
                <c:pt idx="61">
                  <c:v>1184.8641336000364</c:v>
                </c:pt>
                <c:pt idx="62">
                  <c:v>941.41394600001513</c:v>
                </c:pt>
                <c:pt idx="63">
                  <c:v>706.7439568000118</c:v>
                </c:pt>
                <c:pt idx="64">
                  <c:v>482.92399020001176</c:v>
                </c:pt>
                <c:pt idx="65">
                  <c:v>272.10409999999683</c:v>
                </c:pt>
                <c:pt idx="66">
                  <c:v>76.514569600025425</c:v>
                </c:pt>
                <c:pt idx="67">
                  <c:v>-101.53408799997123</c:v>
                </c:pt>
                <c:pt idx="68">
                  <c:v>-259.65113019997079</c:v>
                </c:pt>
                <c:pt idx="69">
                  <c:v>-395.36558480000531</c:v>
                </c:pt>
                <c:pt idx="70">
                  <c:v>-506.12624999997206</c:v>
                </c:pt>
                <c:pt idx="71">
                  <c:v>-589.3016943999537</c:v>
                </c:pt>
                <c:pt idx="72">
                  <c:v>-642.18025700001454</c:v>
                </c:pt>
                <c:pt idx="73">
                  <c:v>-661.97004719999677</c:v>
                </c:pt>
                <c:pt idx="74">
                  <c:v>-645.79894479997165</c:v>
                </c:pt>
                <c:pt idx="75">
                  <c:v>-590.71459999997751</c:v>
                </c:pt>
                <c:pt idx="76">
                  <c:v>-493.68443339999067</c:v>
                </c:pt>
                <c:pt idx="77">
                  <c:v>-351.59563599998364</c:v>
                </c:pt>
                <c:pt idx="78">
                  <c:v>-161.25516919995425</c:v>
                </c:pt>
                <c:pt idx="79">
                  <c:v>80.610235200030729</c:v>
                </c:pt>
                <c:pt idx="80">
                  <c:v>377.3540750000102</c:v>
                </c:pt>
                <c:pt idx="81">
                  <c:v>732.4100776000414</c:v>
                </c:pt>
                <c:pt idx="82">
                  <c:v>1149.2922000000544</c:v>
                </c:pt>
                <c:pt idx="83">
                  <c:v>1631.5946288000268</c:v>
                </c:pt>
                <c:pt idx="84">
                  <c:v>2182.9917802000709</c:v>
                </c:pt>
                <c:pt idx="85">
                  <c:v>2807.2383000000555</c:v>
                </c:pt>
                <c:pt idx="86">
                  <c:v>3508.1690636000712</c:v>
                </c:pt>
                <c:pt idx="87">
                  <c:v>4289.6991760000528</c:v>
                </c:pt>
                <c:pt idx="88">
                  <c:v>5155.8239718000696</c:v>
                </c:pt>
                <c:pt idx="89">
                  <c:v>6110.6190152000636</c:v>
                </c:pt>
                <c:pt idx="90">
                  <c:v>7158.2401000000536</c:v>
                </c:pt>
                <c:pt idx="91">
                  <c:v>8302.9232496001059</c:v>
                </c:pt>
                <c:pt idx="92">
                  <c:v>9548.9847170001012</c:v>
                </c:pt>
                <c:pt idx="93">
                  <c:v>10900.820984800113</c:v>
                </c:pt>
                <c:pt idx="94">
                  <c:v>12362.90876520006</c:v>
                </c:pt>
                <c:pt idx="95">
                  <c:v>13939.805000000051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Functions'!$S$10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Functions'!$S$11:$S$106</c:f>
              <c:numCache>
                <c:formatCode>General</c:formatCode>
                <c:ptCount val="96"/>
                <c:pt idx="0">
                  <c:v>1901.0672500000007</c:v>
                </c:pt>
                <c:pt idx="1">
                  <c:v>1603.2383087999999</c:v>
                </c:pt>
                <c:pt idx="2">
                  <c:v>1400.5598536000002</c:v>
                </c:pt>
                <c:pt idx="3">
                  <c:v>1282.0067824000002</c:v>
                </c:pt>
                <c:pt idx="4">
                  <c:v>1237.2461771999992</c:v>
                </c:pt>
                <c:pt idx="5">
                  <c:v>1256.6170000000006</c:v>
                </c:pt>
                <c:pt idx="6">
                  <c:v>1331.1097887999999</c:v>
                </c:pt>
                <c:pt idx="7">
                  <c:v>1452.346353599999</c:v>
                </c:pt>
                <c:pt idx="8">
                  <c:v>1612.5594723999998</c:v>
                </c:pt>
                <c:pt idx="9">
                  <c:v>1804.5725872000003</c:v>
                </c:pt>
                <c:pt idx="10">
                  <c:v>2021.7795000000006</c:v>
                </c:pt>
                <c:pt idx="11">
                  <c:v>2258.1240688000003</c:v>
                </c:pt>
                <c:pt idx="12">
                  <c:v>2508.0799035999999</c:v>
                </c:pt>
                <c:pt idx="13">
                  <c:v>2766.6300623999973</c:v>
                </c:pt>
                <c:pt idx="14">
                  <c:v>3029.2467471999998</c:v>
                </c:pt>
                <c:pt idx="15">
                  <c:v>3291.8709999999996</c:v>
                </c:pt>
                <c:pt idx="16">
                  <c:v>3550.8923987999951</c:v>
                </c:pt>
                <c:pt idx="17">
                  <c:v>3803.1287535999991</c:v>
                </c:pt>
                <c:pt idx="18">
                  <c:v>4045.8058024000029</c:v>
                </c:pt>
                <c:pt idx="19">
                  <c:v>4276.5369071999949</c:v>
                </c:pt>
                <c:pt idx="20">
                  <c:v>4493.3027500000026</c:v>
                </c:pt>
                <c:pt idx="21">
                  <c:v>4694.4310288000033</c:v>
                </c:pt>
                <c:pt idx="22">
                  <c:v>4878.5761535999973</c:v>
                </c:pt>
                <c:pt idx="23">
                  <c:v>5044.6989424000003</c:v>
                </c:pt>
                <c:pt idx="24">
                  <c:v>5192.0463171999982</c:v>
                </c:pt>
                <c:pt idx="25">
                  <c:v>5320.131000000003</c:v>
                </c:pt>
                <c:pt idx="26">
                  <c:v>5428.7112087999985</c:v>
                </c:pt>
                <c:pt idx="27">
                  <c:v>5517.7703536000045</c:v>
                </c:pt>
                <c:pt idx="28">
                  <c:v>5587.496732399999</c:v>
                </c:pt>
                <c:pt idx="29">
                  <c:v>5638.2632271999946</c:v>
                </c:pt>
                <c:pt idx="30">
                  <c:v>5670.6070000000091</c:v>
                </c:pt>
                <c:pt idx="31">
                  <c:v>5685.2091887999868</c:v>
                </c:pt>
                <c:pt idx="32">
                  <c:v>5682.8746036000102</c:v>
                </c:pt>
                <c:pt idx="33">
                  <c:v>5664.5114224000063</c:v>
                </c:pt>
                <c:pt idx="34">
                  <c:v>5631.1108871999895</c:v>
                </c:pt>
                <c:pt idx="35">
                  <c:v>5583.726999999988</c:v>
                </c:pt>
                <c:pt idx="36">
                  <c:v>5523.4562188000127</c:v>
                </c:pt>
                <c:pt idx="37">
                  <c:v>5451.4171535999812</c:v>
                </c:pt>
                <c:pt idx="38">
                  <c:v>5368.7302624000222</c:v>
                </c:pt>
                <c:pt idx="39">
                  <c:v>5276.4975472000042</c:v>
                </c:pt>
                <c:pt idx="40">
                  <c:v>5175.7822499999929</c:v>
                </c:pt>
                <c:pt idx="41">
                  <c:v>5067.5885488000349</c:v>
                </c:pt>
                <c:pt idx="42">
                  <c:v>4952.8412536000251</c:v>
                </c:pt>
                <c:pt idx="43">
                  <c:v>4832.3655023999818</c:v>
                </c:pt>
                <c:pt idx="44">
                  <c:v>4706.8664572000125</c:v>
                </c:pt>
                <c:pt idx="45">
                  <c:v>4576.9090000000142</c:v>
                </c:pt>
                <c:pt idx="46">
                  <c:v>4442.8974288000536</c:v>
                </c:pt>
                <c:pt idx="47">
                  <c:v>4305.0551536000276</c:v>
                </c:pt>
                <c:pt idx="48">
                  <c:v>4163.4043923999561</c:v>
                </c:pt>
                <c:pt idx="49">
                  <c:v>4017.7458671999775</c:v>
                </c:pt>
                <c:pt idx="50">
                  <c:v>3867.6385000000009</c:v>
                </c:pt>
                <c:pt idx="51">
                  <c:v>3712.3791088000144</c:v>
                </c:pt>
                <c:pt idx="52">
                  <c:v>3550.9821036000794</c:v>
                </c:pt>
                <c:pt idx="53">
                  <c:v>3382.1591823999916</c:v>
                </c:pt>
                <c:pt idx="54">
                  <c:v>3204.2990272000316</c:v>
                </c:pt>
                <c:pt idx="55">
                  <c:v>3015.4470000000438</c:v>
                </c:pt>
                <c:pt idx="56">
                  <c:v>2813.2848388000566</c:v>
                </c:pt>
                <c:pt idx="57">
                  <c:v>2595.1103535999719</c:v>
                </c:pt>
                <c:pt idx="58">
                  <c:v>2357.8171224000689</c:v>
                </c:pt>
                <c:pt idx="59">
                  <c:v>2097.8741872000392</c:v>
                </c:pt>
                <c:pt idx="60">
                  <c:v>1811.3057500000868</c:v>
                </c:pt>
                <c:pt idx="61">
                  <c:v>1493.6708688000217</c:v>
                </c:pt>
                <c:pt idx="62">
                  <c:v>1140.0431536000688</c:v>
                </c:pt>
                <c:pt idx="63">
                  <c:v>744.99046240004827</c:v>
                </c:pt>
                <c:pt idx="64">
                  <c:v>302.55459719989449</c:v>
                </c:pt>
                <c:pt idx="65">
                  <c:v>-193.76900000002934</c:v>
                </c:pt>
                <c:pt idx="66">
                  <c:v>-751.0515511999256</c:v>
                </c:pt>
                <c:pt idx="67">
                  <c:v>-1376.9512463999563</c:v>
                </c:pt>
                <c:pt idx="68">
                  <c:v>-2079.7335475999862</c:v>
                </c:pt>
                <c:pt idx="69">
                  <c:v>-2868.2914927998208</c:v>
                </c:pt>
                <c:pt idx="70">
                  <c:v>-3752.1659999999683</c:v>
                </c:pt>
                <c:pt idx="71">
                  <c:v>-4741.5661711998982</c:v>
                </c:pt>
                <c:pt idx="72">
                  <c:v>-5847.3895963996765</c:v>
                </c:pt>
                <c:pt idx="73">
                  <c:v>-7081.2426575999707</c:v>
                </c:pt>
                <c:pt idx="74">
                  <c:v>-8455.4608327999013</c:v>
                </c:pt>
                <c:pt idx="75">
                  <c:v>-9983.1290000000736</c:v>
                </c:pt>
                <c:pt idx="76">
                  <c:v>-11678.101741199964</c:v>
                </c:pt>
                <c:pt idx="77">
                  <c:v>-13555.023646399844</c:v>
                </c:pt>
                <c:pt idx="78">
                  <c:v>-15629.349617600092</c:v>
                </c:pt>
                <c:pt idx="79">
                  <c:v>-17917.365172800026</c:v>
                </c:pt>
                <c:pt idx="80">
                  <c:v>-20436.206749999896</c:v>
                </c:pt>
                <c:pt idx="81">
                  <c:v>-23203.882011199603</c:v>
                </c:pt>
                <c:pt idx="82">
                  <c:v>-26239.290146399988</c:v>
                </c:pt>
                <c:pt idx="83">
                  <c:v>-29562.242177599692</c:v>
                </c:pt>
                <c:pt idx="84">
                  <c:v>-33193.481262799934</c:v>
                </c:pt>
                <c:pt idx="85">
                  <c:v>-37154.702999999863</c:v>
                </c:pt>
                <c:pt idx="86">
                  <c:v>-41468.5757311997</c:v>
                </c:pt>
                <c:pt idx="87">
                  <c:v>-46158.760846399702</c:v>
                </c:pt>
                <c:pt idx="88">
                  <c:v>-51249.933087599697</c:v>
                </c:pt>
                <c:pt idx="89">
                  <c:v>-56767.800852799788</c:v>
                </c:pt>
                <c:pt idx="90">
                  <c:v>-62739.126499999547</c:v>
                </c:pt>
                <c:pt idx="91">
                  <c:v>-69191.746651199879</c:v>
                </c:pt>
                <c:pt idx="92">
                  <c:v>-76154.592496399768</c:v>
                </c:pt>
                <c:pt idx="93">
                  <c:v>-83657.710097599542</c:v>
                </c:pt>
                <c:pt idx="94">
                  <c:v>-91732.280692799482</c:v>
                </c:pt>
                <c:pt idx="95">
                  <c:v>-100410.64099999983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752288"/>
        <c:axId val="437752848"/>
      </c:lineChart>
      <c:catAx>
        <c:axId val="43775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2848"/>
        <c:crosses val="autoZero"/>
        <c:auto val="1"/>
        <c:lblAlgn val="ctr"/>
        <c:lblOffset val="100"/>
        <c:noMultiLvlLbl val="0"/>
      </c:catAx>
      <c:valAx>
        <c:axId val="4377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Functions'!$T$10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Functions'!$T$11:$T$106</c:f>
              <c:numCache>
                <c:formatCode>General</c:formatCode>
                <c:ptCount val="96"/>
                <c:pt idx="0">
                  <c:v>2582.4639999999999</c:v>
                </c:pt>
                <c:pt idx="1">
                  <c:v>2597.308</c:v>
                </c:pt>
                <c:pt idx="2">
                  <c:v>2943.1819999999998</c:v>
                </c:pt>
                <c:pt idx="3">
                  <c:v>2270.6309999999999</c:v>
                </c:pt>
                <c:pt idx="4">
                  <c:v>3006.2269999999999</c:v>
                </c:pt>
                <c:pt idx="5">
                  <c:v>2303.636</c:v>
                </c:pt>
                <c:pt idx="6">
                  <c:v>1055.3140000000001</c:v>
                </c:pt>
                <c:pt idx="7">
                  <c:v>1994.192</c:v>
                </c:pt>
                <c:pt idx="8">
                  <c:v>1969.1110000000001</c:v>
                </c:pt>
                <c:pt idx="9">
                  <c:v>2596.15</c:v>
                </c:pt>
                <c:pt idx="10">
                  <c:v>1650.636</c:v>
                </c:pt>
                <c:pt idx="11">
                  <c:v>2502.0230000000001</c:v>
                </c:pt>
                <c:pt idx="12">
                  <c:v>4450.25</c:v>
                </c:pt>
                <c:pt idx="13">
                  <c:v>6943.0749999999998</c:v>
                </c:pt>
                <c:pt idx="14">
                  <c:v>6863.8609999999999</c:v>
                </c:pt>
                <c:pt idx="15">
                  <c:v>6886.8209999999999</c:v>
                </c:pt>
                <c:pt idx="16">
                  <c:v>6527.6559999999999</c:v>
                </c:pt>
                <c:pt idx="17">
                  <c:v>8639.8889999999992</c:v>
                </c:pt>
                <c:pt idx="18">
                  <c:v>9201.0210000000006</c:v>
                </c:pt>
                <c:pt idx="19">
                  <c:v>9782.3439999999991</c:v>
                </c:pt>
                <c:pt idx="20">
                  <c:v>7547.2839999999997</c:v>
                </c:pt>
                <c:pt idx="21">
                  <c:v>7732.9170000000004</c:v>
                </c:pt>
                <c:pt idx="22">
                  <c:v>8117.0870000000004</c:v>
                </c:pt>
                <c:pt idx="23">
                  <c:v>9322.3909999999996</c:v>
                </c:pt>
                <c:pt idx="24">
                  <c:v>9283.0820000000003</c:v>
                </c:pt>
                <c:pt idx="25">
                  <c:v>8322.1810000000005</c:v>
                </c:pt>
                <c:pt idx="26">
                  <c:v>9301.6119999999992</c:v>
                </c:pt>
                <c:pt idx="27">
                  <c:v>6708.0290000000005</c:v>
                </c:pt>
                <c:pt idx="28">
                  <c:v>8147.9840000000004</c:v>
                </c:pt>
                <c:pt idx="29">
                  <c:v>8239.2649999999994</c:v>
                </c:pt>
                <c:pt idx="30">
                  <c:v>7845.4750000000004</c:v>
                </c:pt>
                <c:pt idx="31">
                  <c:v>6104.5339999999997</c:v>
                </c:pt>
                <c:pt idx="32">
                  <c:v>8088.3639999999996</c:v>
                </c:pt>
                <c:pt idx="33">
                  <c:v>8133.25</c:v>
                </c:pt>
                <c:pt idx="34">
                  <c:v>9947.2160000000003</c:v>
                </c:pt>
                <c:pt idx="35">
                  <c:v>6567.6139999999996</c:v>
                </c:pt>
                <c:pt idx="36">
                  <c:v>7936.5730000000003</c:v>
                </c:pt>
                <c:pt idx="37">
                  <c:v>6948.01</c:v>
                </c:pt>
                <c:pt idx="38">
                  <c:v>6908.6639999999998</c:v>
                </c:pt>
                <c:pt idx="39">
                  <c:v>7431.7939999999999</c:v>
                </c:pt>
                <c:pt idx="40">
                  <c:v>8145.8069999999998</c:v>
                </c:pt>
                <c:pt idx="41">
                  <c:v>7002.6559999999999</c:v>
                </c:pt>
                <c:pt idx="42">
                  <c:v>7259.107</c:v>
                </c:pt>
                <c:pt idx="43">
                  <c:v>9044.6749999999993</c:v>
                </c:pt>
                <c:pt idx="44">
                  <c:v>7776.9059999999999</c:v>
                </c:pt>
                <c:pt idx="45">
                  <c:v>6547.2920000000004</c:v>
                </c:pt>
                <c:pt idx="46">
                  <c:v>6865.8519999999999</c:v>
                </c:pt>
                <c:pt idx="47">
                  <c:v>7509.4520000000002</c:v>
                </c:pt>
                <c:pt idx="48">
                  <c:v>7362.3829999999998</c:v>
                </c:pt>
                <c:pt idx="49">
                  <c:v>6787.1459999999997</c:v>
                </c:pt>
                <c:pt idx="50">
                  <c:v>5532.759</c:v>
                </c:pt>
                <c:pt idx="51">
                  <c:v>5298.0420000000004</c:v>
                </c:pt>
                <c:pt idx="52">
                  <c:v>6533.1149999999998</c:v>
                </c:pt>
                <c:pt idx="53">
                  <c:v>7436.442</c:v>
                </c:pt>
                <c:pt idx="54">
                  <c:v>7670.5519999999997</c:v>
                </c:pt>
                <c:pt idx="55">
                  <c:v>4288.442</c:v>
                </c:pt>
                <c:pt idx="56">
                  <c:v>5269.6109999999999</c:v>
                </c:pt>
                <c:pt idx="57">
                  <c:v>4464.6149999999998</c:v>
                </c:pt>
                <c:pt idx="58">
                  <c:v>2889.375</c:v>
                </c:pt>
                <c:pt idx="59">
                  <c:v>4040.625</c:v>
                </c:pt>
                <c:pt idx="60">
                  <c:v>3895.0990000000002</c:v>
                </c:pt>
                <c:pt idx="61">
                  <c:v>2431.6149999999998</c:v>
                </c:pt>
                <c:pt idx="62">
                  <c:v>1743.4110000000001</c:v>
                </c:pt>
                <c:pt idx="63">
                  <c:v>1791.662</c:v>
                </c:pt>
                <c:pt idx="64">
                  <c:v>2186.8130000000001</c:v>
                </c:pt>
                <c:pt idx="65">
                  <c:v>2060.1</c:v>
                </c:pt>
                <c:pt idx="66">
                  <c:v>1345.182</c:v>
                </c:pt>
                <c:pt idx="67">
                  <c:v>905.01139999999998</c:v>
                </c:pt>
                <c:pt idx="68">
                  <c:v>1147.902</c:v>
                </c:pt>
                <c:pt idx="69">
                  <c:v>1110.9780000000001</c:v>
                </c:pt>
                <c:pt idx="70">
                  <c:v>1075.9380000000001</c:v>
                </c:pt>
                <c:pt idx="71">
                  <c:v>933.95</c:v>
                </c:pt>
                <c:pt idx="72">
                  <c:v>801.06949999999995</c:v>
                </c:pt>
                <c:pt idx="73">
                  <c:v>789.75</c:v>
                </c:pt>
                <c:pt idx="74">
                  <c:v>782</c:v>
                </c:pt>
                <c:pt idx="75">
                  <c:v>188.3</c:v>
                </c:pt>
                <c:pt idx="76">
                  <c:v>1207.942</c:v>
                </c:pt>
                <c:pt idx="77">
                  <c:v>610.875</c:v>
                </c:pt>
                <c:pt idx="78">
                  <c:v>5.375</c:v>
                </c:pt>
                <c:pt idx="79">
                  <c:v>100.33329999999999</c:v>
                </c:pt>
                <c:pt idx="80">
                  <c:v>521.9</c:v>
                </c:pt>
                <c:pt idx="81">
                  <c:v>56.25</c:v>
                </c:pt>
                <c:pt idx="82">
                  <c:v>0</c:v>
                </c:pt>
                <c:pt idx="83">
                  <c:v>0.3333333</c:v>
                </c:pt>
                <c:pt idx="84">
                  <c:v>0</c:v>
                </c:pt>
                <c:pt idx="9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Functions'!$U$10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Functions'!$U$11:$U$106</c:f>
              <c:numCache>
                <c:formatCode>General</c:formatCode>
                <c:ptCount val="96"/>
                <c:pt idx="0">
                  <c:v>3692.9449500000001</c:v>
                </c:pt>
                <c:pt idx="1">
                  <c:v>3731.6087400000001</c:v>
                </c:pt>
                <c:pt idx="2">
                  <c:v>3770.2725300000002</c:v>
                </c:pt>
                <c:pt idx="3">
                  <c:v>3808.9363200000003</c:v>
                </c:pt>
                <c:pt idx="4">
                  <c:v>3847.6001100000003</c:v>
                </c:pt>
                <c:pt idx="5">
                  <c:v>3886.2639000000004</c:v>
                </c:pt>
                <c:pt idx="6">
                  <c:v>3924.9276900000004</c:v>
                </c:pt>
                <c:pt idx="7">
                  <c:v>3963.59148</c:v>
                </c:pt>
                <c:pt idx="8">
                  <c:v>4002.2552700000001</c:v>
                </c:pt>
                <c:pt idx="9">
                  <c:v>4040.9190600000002</c:v>
                </c:pt>
                <c:pt idx="10">
                  <c:v>4079.5828500000002</c:v>
                </c:pt>
                <c:pt idx="11">
                  <c:v>4118.2466400000003</c:v>
                </c:pt>
                <c:pt idx="12">
                  <c:v>4156.9104299999999</c:v>
                </c:pt>
                <c:pt idx="13">
                  <c:v>4195.5742200000004</c:v>
                </c:pt>
                <c:pt idx="14">
                  <c:v>4234.23801</c:v>
                </c:pt>
                <c:pt idx="15">
                  <c:v>4272.9018000000005</c:v>
                </c:pt>
                <c:pt idx="16">
                  <c:v>4311.5655900000002</c:v>
                </c:pt>
                <c:pt idx="17">
                  <c:v>4350.2293800000007</c:v>
                </c:pt>
                <c:pt idx="18">
                  <c:v>4388.8931700000003</c:v>
                </c:pt>
                <c:pt idx="19">
                  <c:v>4427.5569599999999</c:v>
                </c:pt>
                <c:pt idx="20">
                  <c:v>4466.2207500000004</c:v>
                </c:pt>
                <c:pt idx="21">
                  <c:v>4504.88454</c:v>
                </c:pt>
                <c:pt idx="22">
                  <c:v>4543.5483299999996</c:v>
                </c:pt>
                <c:pt idx="23">
                  <c:v>4582.2121200000001</c:v>
                </c:pt>
                <c:pt idx="24">
                  <c:v>4620.8759100000007</c:v>
                </c:pt>
                <c:pt idx="25">
                  <c:v>4659.5397000000003</c:v>
                </c:pt>
                <c:pt idx="26">
                  <c:v>4698.2034899999999</c:v>
                </c:pt>
                <c:pt idx="27">
                  <c:v>4736.8672800000004</c:v>
                </c:pt>
                <c:pt idx="28">
                  <c:v>4775.53107</c:v>
                </c:pt>
                <c:pt idx="29">
                  <c:v>4814.1948599999996</c:v>
                </c:pt>
                <c:pt idx="30">
                  <c:v>4852.8586500000001</c:v>
                </c:pt>
                <c:pt idx="31">
                  <c:v>4891.5224400000006</c:v>
                </c:pt>
                <c:pt idx="32">
                  <c:v>4930.1862300000003</c:v>
                </c:pt>
                <c:pt idx="33">
                  <c:v>4968.8500199999999</c:v>
                </c:pt>
                <c:pt idx="34">
                  <c:v>5007.5138100000004</c:v>
                </c:pt>
                <c:pt idx="35">
                  <c:v>5046.1776</c:v>
                </c:pt>
                <c:pt idx="36">
                  <c:v>5084.8413899999996</c:v>
                </c:pt>
                <c:pt idx="37">
                  <c:v>5123.5051800000001</c:v>
                </c:pt>
                <c:pt idx="38">
                  <c:v>5162.1689700000006</c:v>
                </c:pt>
                <c:pt idx="39">
                  <c:v>5200.8327600000002</c:v>
                </c:pt>
                <c:pt idx="40">
                  <c:v>5239.4965499999998</c:v>
                </c:pt>
                <c:pt idx="41">
                  <c:v>5278.1603400000004</c:v>
                </c:pt>
                <c:pt idx="42">
                  <c:v>5316.82413</c:v>
                </c:pt>
                <c:pt idx="43">
                  <c:v>5355.4879199999996</c:v>
                </c:pt>
                <c:pt idx="44">
                  <c:v>5394.1517100000001</c:v>
                </c:pt>
                <c:pt idx="45">
                  <c:v>5432.8155000000006</c:v>
                </c:pt>
                <c:pt idx="46">
                  <c:v>5471.4792900000002</c:v>
                </c:pt>
                <c:pt idx="47">
                  <c:v>5510.1430799999998</c:v>
                </c:pt>
                <c:pt idx="48">
                  <c:v>5548.8068700000003</c:v>
                </c:pt>
                <c:pt idx="49">
                  <c:v>5587.47066</c:v>
                </c:pt>
                <c:pt idx="50">
                  <c:v>5626.1344499999996</c:v>
                </c:pt>
                <c:pt idx="51">
                  <c:v>5664.7982400000001</c:v>
                </c:pt>
                <c:pt idx="52">
                  <c:v>5703.4620300000006</c:v>
                </c:pt>
                <c:pt idx="53">
                  <c:v>5742.1258200000002</c:v>
                </c:pt>
                <c:pt idx="54">
                  <c:v>5780.7896099999998</c:v>
                </c:pt>
                <c:pt idx="55">
                  <c:v>5819.4534000000003</c:v>
                </c:pt>
                <c:pt idx="56">
                  <c:v>5858.1171899999999</c:v>
                </c:pt>
                <c:pt idx="57">
                  <c:v>5896.7809799999995</c:v>
                </c:pt>
                <c:pt idx="58">
                  <c:v>5935.4447700000001</c:v>
                </c:pt>
                <c:pt idx="59">
                  <c:v>5974.1085600000006</c:v>
                </c:pt>
                <c:pt idx="60">
                  <c:v>6012.7723500000002</c:v>
                </c:pt>
                <c:pt idx="61">
                  <c:v>6051.4361399999998</c:v>
                </c:pt>
                <c:pt idx="62">
                  <c:v>6090.0999300000003</c:v>
                </c:pt>
                <c:pt idx="63">
                  <c:v>6128.7637199999999</c:v>
                </c:pt>
                <c:pt idx="64">
                  <c:v>6167.4275099999995</c:v>
                </c:pt>
                <c:pt idx="65">
                  <c:v>6206.0913</c:v>
                </c:pt>
                <c:pt idx="66">
                  <c:v>6244.7550900000006</c:v>
                </c:pt>
                <c:pt idx="67">
                  <c:v>6283.4188800000002</c:v>
                </c:pt>
                <c:pt idx="68">
                  <c:v>6322.0826699999998</c:v>
                </c:pt>
                <c:pt idx="69">
                  <c:v>6360.7464600000003</c:v>
                </c:pt>
                <c:pt idx="70">
                  <c:v>6399.4102499999999</c:v>
                </c:pt>
                <c:pt idx="71">
                  <c:v>6438.0740399999995</c:v>
                </c:pt>
                <c:pt idx="72">
                  <c:v>6476.73783</c:v>
                </c:pt>
                <c:pt idx="73">
                  <c:v>6515.4016200000005</c:v>
                </c:pt>
                <c:pt idx="74">
                  <c:v>6554.0654100000002</c:v>
                </c:pt>
                <c:pt idx="75">
                  <c:v>6592.7291999999998</c:v>
                </c:pt>
                <c:pt idx="76">
                  <c:v>6631.3929900000003</c:v>
                </c:pt>
                <c:pt idx="77">
                  <c:v>6670.0567799999999</c:v>
                </c:pt>
                <c:pt idx="78">
                  <c:v>6708.7205699999995</c:v>
                </c:pt>
                <c:pt idx="79">
                  <c:v>6747.38436</c:v>
                </c:pt>
                <c:pt idx="80">
                  <c:v>6786.0481500000005</c:v>
                </c:pt>
                <c:pt idx="81">
                  <c:v>6824.7119400000001</c:v>
                </c:pt>
                <c:pt idx="82">
                  <c:v>6863.3757299999997</c:v>
                </c:pt>
                <c:pt idx="83">
                  <c:v>6902.0395200000003</c:v>
                </c:pt>
                <c:pt idx="84">
                  <c:v>6940.7033099999999</c:v>
                </c:pt>
                <c:pt idx="85">
                  <c:v>6979.3670999999995</c:v>
                </c:pt>
                <c:pt idx="86">
                  <c:v>7018.03089</c:v>
                </c:pt>
                <c:pt idx="87">
                  <c:v>7056.6946800000005</c:v>
                </c:pt>
                <c:pt idx="88">
                  <c:v>7095.3584700000001</c:v>
                </c:pt>
                <c:pt idx="89">
                  <c:v>7134.0222599999997</c:v>
                </c:pt>
                <c:pt idx="90">
                  <c:v>7172.6860500000003</c:v>
                </c:pt>
                <c:pt idx="91">
                  <c:v>7211.3498399999999</c:v>
                </c:pt>
                <c:pt idx="92">
                  <c:v>7250.0136299999995</c:v>
                </c:pt>
                <c:pt idx="93">
                  <c:v>7288.67742</c:v>
                </c:pt>
                <c:pt idx="94">
                  <c:v>7327.3412100000005</c:v>
                </c:pt>
                <c:pt idx="95">
                  <c:v>7366.0050000000001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Functions'!$V$10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Functions'!$V$11:$V$106</c:f>
              <c:numCache>
                <c:formatCode>General</c:formatCode>
                <c:ptCount val="96"/>
                <c:pt idx="0">
                  <c:v>592.726225</c:v>
                </c:pt>
                <c:pt idx="1">
                  <c:v>1018.1992440000004</c:v>
                </c:pt>
                <c:pt idx="2">
                  <c:v>1430.8499210000002</c:v>
                </c:pt>
                <c:pt idx="3">
                  <c:v>1830.6782559999999</c:v>
                </c:pt>
                <c:pt idx="4">
                  <c:v>2217.6842489999999</c:v>
                </c:pt>
                <c:pt idx="5">
                  <c:v>2591.8678999999997</c:v>
                </c:pt>
                <c:pt idx="6">
                  <c:v>2953.2292089999996</c:v>
                </c:pt>
                <c:pt idx="7">
                  <c:v>3301.7681760000005</c:v>
                </c:pt>
                <c:pt idx="8">
                  <c:v>3637.4848010000005</c:v>
                </c:pt>
                <c:pt idx="9">
                  <c:v>3960.3790840000001</c:v>
                </c:pt>
                <c:pt idx="10">
                  <c:v>4270.4510250000003</c:v>
                </c:pt>
                <c:pt idx="11">
                  <c:v>4567.7006240000001</c:v>
                </c:pt>
                <c:pt idx="12">
                  <c:v>4852.1278809999994</c:v>
                </c:pt>
                <c:pt idx="13">
                  <c:v>5123.7327960000002</c:v>
                </c:pt>
                <c:pt idx="14">
                  <c:v>5382.5153689999988</c:v>
                </c:pt>
                <c:pt idx="15">
                  <c:v>5628.4755999999998</c:v>
                </c:pt>
                <c:pt idx="16">
                  <c:v>5861.6134889999994</c:v>
                </c:pt>
                <c:pt idx="17">
                  <c:v>6081.9290359999995</c:v>
                </c:pt>
                <c:pt idx="18">
                  <c:v>6289.4222409999984</c:v>
                </c:pt>
                <c:pt idx="19">
                  <c:v>6484.0931040000005</c:v>
                </c:pt>
                <c:pt idx="20">
                  <c:v>6665.9416250000004</c:v>
                </c:pt>
                <c:pt idx="21">
                  <c:v>6834.9678040000008</c:v>
                </c:pt>
                <c:pt idx="22">
                  <c:v>6991.1716409999999</c:v>
                </c:pt>
                <c:pt idx="23">
                  <c:v>7134.5531360000004</c:v>
                </c:pt>
                <c:pt idx="24">
                  <c:v>7265.1122889999997</c:v>
                </c:pt>
                <c:pt idx="25">
                  <c:v>7382.8490999999995</c:v>
                </c:pt>
                <c:pt idx="26">
                  <c:v>7487.7635689999997</c:v>
                </c:pt>
                <c:pt idx="27">
                  <c:v>7579.8556959999996</c:v>
                </c:pt>
                <c:pt idx="28">
                  <c:v>7659.1254809999991</c:v>
                </c:pt>
                <c:pt idx="29">
                  <c:v>7725.5729239999991</c:v>
                </c:pt>
                <c:pt idx="30">
                  <c:v>7779.1980250000006</c:v>
                </c:pt>
                <c:pt idx="31">
                  <c:v>7820.0007839999998</c:v>
                </c:pt>
                <c:pt idx="32">
                  <c:v>7847.9812010000023</c:v>
                </c:pt>
                <c:pt idx="33">
                  <c:v>7863.1392759999999</c:v>
                </c:pt>
                <c:pt idx="34">
                  <c:v>7865.4750090000016</c:v>
                </c:pt>
                <c:pt idx="35">
                  <c:v>7854.9884000000002</c:v>
                </c:pt>
                <c:pt idx="36">
                  <c:v>7831.6794490000029</c:v>
                </c:pt>
                <c:pt idx="37">
                  <c:v>7795.5481560000007</c:v>
                </c:pt>
                <c:pt idx="38">
                  <c:v>7746.5945210000009</c:v>
                </c:pt>
                <c:pt idx="39">
                  <c:v>7684.8185439999997</c:v>
                </c:pt>
                <c:pt idx="40">
                  <c:v>7610.2202250000009</c:v>
                </c:pt>
                <c:pt idx="41">
                  <c:v>7522.799563999999</c:v>
                </c:pt>
                <c:pt idx="42">
                  <c:v>7422.5565610000012</c:v>
                </c:pt>
                <c:pt idx="43">
                  <c:v>7309.4912160000022</c:v>
                </c:pt>
                <c:pt idx="44">
                  <c:v>7183.603529</c:v>
                </c:pt>
                <c:pt idx="45">
                  <c:v>7044.8935000000019</c:v>
                </c:pt>
                <c:pt idx="46">
                  <c:v>6893.3611290000008</c:v>
                </c:pt>
                <c:pt idx="47">
                  <c:v>6729.0064160000038</c:v>
                </c:pt>
                <c:pt idx="48">
                  <c:v>6551.8293610000001</c:v>
                </c:pt>
                <c:pt idx="49">
                  <c:v>6361.8299640000005</c:v>
                </c:pt>
                <c:pt idx="50">
                  <c:v>6159.0082250000014</c:v>
                </c:pt>
                <c:pt idx="51">
                  <c:v>5943.3641440000029</c:v>
                </c:pt>
                <c:pt idx="52">
                  <c:v>5714.8977210000012</c:v>
                </c:pt>
                <c:pt idx="53">
                  <c:v>5473.608956</c:v>
                </c:pt>
                <c:pt idx="54">
                  <c:v>5219.4978489999994</c:v>
                </c:pt>
                <c:pt idx="55">
                  <c:v>4952.5643999999993</c:v>
                </c:pt>
                <c:pt idx="56">
                  <c:v>4672.8086089999997</c:v>
                </c:pt>
                <c:pt idx="57">
                  <c:v>4380.2304760000006</c:v>
                </c:pt>
                <c:pt idx="58">
                  <c:v>4074.8300009999984</c:v>
                </c:pt>
                <c:pt idx="59">
                  <c:v>3756.6071840000004</c:v>
                </c:pt>
                <c:pt idx="60">
                  <c:v>3425.5620250000029</c:v>
                </c:pt>
                <c:pt idx="61">
                  <c:v>3081.6945239999986</c:v>
                </c:pt>
                <c:pt idx="62">
                  <c:v>2725.0046809999985</c:v>
                </c:pt>
                <c:pt idx="63">
                  <c:v>2355.4924959999989</c:v>
                </c:pt>
                <c:pt idx="64">
                  <c:v>1973.1579689999999</c:v>
                </c:pt>
                <c:pt idx="65">
                  <c:v>1578.0010999999977</c:v>
                </c:pt>
                <c:pt idx="66">
                  <c:v>1170.0218889999924</c:v>
                </c:pt>
                <c:pt idx="67">
                  <c:v>749.2203359999985</c:v>
                </c:pt>
                <c:pt idx="68">
                  <c:v>315.59644099999423</c:v>
                </c:pt>
                <c:pt idx="69">
                  <c:v>-130.84979600000224</c:v>
                </c:pt>
                <c:pt idx="70">
                  <c:v>-590.11837500000547</c:v>
                </c:pt>
                <c:pt idx="71">
                  <c:v>-1062.2092960000082</c:v>
                </c:pt>
                <c:pt idx="72">
                  <c:v>-1547.1225590000031</c:v>
                </c:pt>
                <c:pt idx="73">
                  <c:v>-2044.8581640000048</c:v>
                </c:pt>
                <c:pt idx="74">
                  <c:v>-2555.4161110000059</c:v>
                </c:pt>
                <c:pt idx="75">
                  <c:v>-3078.7964000000065</c:v>
                </c:pt>
                <c:pt idx="76">
                  <c:v>-3614.9990310000067</c:v>
                </c:pt>
                <c:pt idx="77">
                  <c:v>-4164.024003999999</c:v>
                </c:pt>
                <c:pt idx="78">
                  <c:v>-4725.871318999998</c:v>
                </c:pt>
                <c:pt idx="79">
                  <c:v>-5300.5409760000039</c:v>
                </c:pt>
                <c:pt idx="80">
                  <c:v>-5888.0329750000019</c:v>
                </c:pt>
                <c:pt idx="81">
                  <c:v>-6488.3473160000067</c:v>
                </c:pt>
                <c:pt idx="82">
                  <c:v>-7101.4839990000037</c:v>
                </c:pt>
                <c:pt idx="83">
                  <c:v>-7727.4430240000074</c:v>
                </c:pt>
                <c:pt idx="84">
                  <c:v>-8366.2243910000034</c:v>
                </c:pt>
                <c:pt idx="85">
                  <c:v>-9017.8281000000061</c:v>
                </c:pt>
                <c:pt idx="86">
                  <c:v>-9682.254151000001</c:v>
                </c:pt>
                <c:pt idx="87">
                  <c:v>-10359.50254400001</c:v>
                </c:pt>
                <c:pt idx="88">
                  <c:v>-11049.573279000004</c:v>
                </c:pt>
                <c:pt idx="89">
                  <c:v>-11752.466356000004</c:v>
                </c:pt>
                <c:pt idx="90">
                  <c:v>-12468.181775000005</c:v>
                </c:pt>
                <c:pt idx="91">
                  <c:v>-13196.719536000004</c:v>
                </c:pt>
                <c:pt idx="92">
                  <c:v>-13938.079639000011</c:v>
                </c:pt>
                <c:pt idx="93">
                  <c:v>-14692.262084000009</c:v>
                </c:pt>
                <c:pt idx="94">
                  <c:v>-15459.266871000007</c:v>
                </c:pt>
                <c:pt idx="95">
                  <c:v>-16239.094000000005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Functions'!$W$10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Functions'!$W$11:$W$106</c:f>
              <c:numCache>
                <c:formatCode>General</c:formatCode>
                <c:ptCount val="96"/>
                <c:pt idx="0">
                  <c:v>1215.3788200000001</c:v>
                </c:pt>
                <c:pt idx="1">
                  <c:v>1501.4224116</c:v>
                </c:pt>
                <c:pt idx="2">
                  <c:v>1785.9234126000001</c:v>
                </c:pt>
                <c:pt idx="3">
                  <c:v>2068.5206487999999</c:v>
                </c:pt>
                <c:pt idx="4">
                  <c:v>2348.852946</c:v>
                </c:pt>
                <c:pt idx="5">
                  <c:v>2626.5591300000001</c:v>
                </c:pt>
                <c:pt idx="6">
                  <c:v>2901.2780266</c:v>
                </c:pt>
                <c:pt idx="7">
                  <c:v>3172.6484615999998</c:v>
                </c:pt>
                <c:pt idx="8">
                  <c:v>3440.3092608000002</c:v>
                </c:pt>
                <c:pt idx="9">
                  <c:v>3703.8992500000004</c:v>
                </c:pt>
                <c:pt idx="10">
                  <c:v>3963.0572550000002</c:v>
                </c:pt>
                <c:pt idx="11">
                  <c:v>4217.4221016000001</c:v>
                </c:pt>
                <c:pt idx="12">
                  <c:v>4466.6326155999996</c:v>
                </c:pt>
                <c:pt idx="13">
                  <c:v>4710.3276228000004</c:v>
                </c:pt>
                <c:pt idx="14">
                  <c:v>4948.1459489999997</c:v>
                </c:pt>
                <c:pt idx="15">
                  <c:v>5179.72642</c:v>
                </c:pt>
                <c:pt idx="16">
                  <c:v>5404.7078615999999</c:v>
                </c:pt>
                <c:pt idx="17">
                  <c:v>5622.7290995999992</c:v>
                </c:pt>
                <c:pt idx="18">
                  <c:v>5833.4289597999996</c:v>
                </c:pt>
                <c:pt idx="19">
                  <c:v>6036.4462680000006</c:v>
                </c:pt>
                <c:pt idx="20">
                  <c:v>6231.4198500000002</c:v>
                </c:pt>
                <c:pt idx="21">
                  <c:v>6417.9885316</c:v>
                </c:pt>
                <c:pt idx="22">
                  <c:v>6595.7911385999996</c:v>
                </c:pt>
                <c:pt idx="23">
                  <c:v>6764.4664968000006</c:v>
                </c:pt>
                <c:pt idx="24">
                  <c:v>6923.6534320000001</c:v>
                </c:pt>
                <c:pt idx="25">
                  <c:v>7072.9907699999985</c:v>
                </c:pt>
                <c:pt idx="26">
                  <c:v>7212.1173365999994</c:v>
                </c:pt>
                <c:pt idx="27">
                  <c:v>7340.6719576000005</c:v>
                </c:pt>
                <c:pt idx="28">
                  <c:v>7458.2934588000007</c:v>
                </c:pt>
                <c:pt idx="29">
                  <c:v>7564.6206660000007</c:v>
                </c:pt>
                <c:pt idx="30">
                  <c:v>7659.2924050000011</c:v>
                </c:pt>
                <c:pt idx="31">
                  <c:v>7741.9475016000006</c:v>
                </c:pt>
                <c:pt idx="32">
                  <c:v>7812.2247815999999</c:v>
                </c:pt>
                <c:pt idx="33">
                  <c:v>7869.7630707999997</c:v>
                </c:pt>
                <c:pt idx="34">
                  <c:v>7914.2011950000006</c:v>
                </c:pt>
                <c:pt idx="35">
                  <c:v>7945.1779800000004</c:v>
                </c:pt>
                <c:pt idx="36">
                  <c:v>7962.3322516000007</c:v>
                </c:pt>
                <c:pt idx="37">
                  <c:v>7965.3028356000013</c:v>
                </c:pt>
                <c:pt idx="38">
                  <c:v>7953.728557800001</c:v>
                </c:pt>
                <c:pt idx="39">
                  <c:v>7927.2482439999994</c:v>
                </c:pt>
                <c:pt idx="40">
                  <c:v>7885.5007199999991</c:v>
                </c:pt>
                <c:pt idx="41">
                  <c:v>7828.1248116000006</c:v>
                </c:pt>
                <c:pt idx="42">
                  <c:v>7754.7593446000001</c:v>
                </c:pt>
                <c:pt idx="43">
                  <c:v>7665.0431447999999</c:v>
                </c:pt>
                <c:pt idx="44">
                  <c:v>7558.6150380000008</c:v>
                </c:pt>
                <c:pt idx="45">
                  <c:v>7435.1138500000015</c:v>
                </c:pt>
                <c:pt idx="46">
                  <c:v>7294.1784066000018</c:v>
                </c:pt>
                <c:pt idx="47">
                  <c:v>7135.4475336000032</c:v>
                </c:pt>
                <c:pt idx="48">
                  <c:v>6958.5600568000009</c:v>
                </c:pt>
                <c:pt idx="49">
                  <c:v>6763.1548020000009</c:v>
                </c:pt>
                <c:pt idx="50">
                  <c:v>6548.8705950000003</c:v>
                </c:pt>
                <c:pt idx="51">
                  <c:v>6315.3462616000015</c:v>
                </c:pt>
                <c:pt idx="52">
                  <c:v>6062.2206276000015</c:v>
                </c:pt>
                <c:pt idx="53">
                  <c:v>5789.1325188000028</c:v>
                </c:pt>
                <c:pt idx="54">
                  <c:v>5495.720761000006</c:v>
                </c:pt>
                <c:pt idx="55">
                  <c:v>5181.6241800000025</c:v>
                </c:pt>
                <c:pt idx="56">
                  <c:v>4846.4816016000041</c:v>
                </c:pt>
                <c:pt idx="57">
                  <c:v>4489.9318516000003</c:v>
                </c:pt>
                <c:pt idx="58">
                  <c:v>4111.6137558000028</c:v>
                </c:pt>
                <c:pt idx="59">
                  <c:v>3711.166140000003</c:v>
                </c:pt>
                <c:pt idx="60">
                  <c:v>3288.2278299999998</c:v>
                </c:pt>
                <c:pt idx="61">
                  <c:v>2842.4376516000048</c:v>
                </c:pt>
                <c:pt idx="62">
                  <c:v>2373.4344306000021</c:v>
                </c:pt>
                <c:pt idx="63">
                  <c:v>1880.8569928000034</c:v>
                </c:pt>
                <c:pt idx="64">
                  <c:v>1364.3441640000019</c:v>
                </c:pt>
                <c:pt idx="65">
                  <c:v>823.53477000000566</c:v>
                </c:pt>
                <c:pt idx="66">
                  <c:v>258.06763660000433</c:v>
                </c:pt>
                <c:pt idx="67">
                  <c:v>-332.41841039999417</c:v>
                </c:pt>
                <c:pt idx="68">
                  <c:v>-948.2845451999965</c:v>
                </c:pt>
                <c:pt idx="69">
                  <c:v>-1589.8919419999984</c:v>
                </c:pt>
                <c:pt idx="70">
                  <c:v>-2257.6017749999955</c:v>
                </c:pt>
                <c:pt idx="71">
                  <c:v>-2951.7752183999983</c:v>
                </c:pt>
                <c:pt idx="72">
                  <c:v>-3672.773446399995</c:v>
                </c:pt>
                <c:pt idx="73">
                  <c:v>-4420.9576331999997</c:v>
                </c:pt>
                <c:pt idx="74">
                  <c:v>-5196.6889529999971</c:v>
                </c:pt>
                <c:pt idx="75">
                  <c:v>-6000.328579999994</c:v>
                </c:pt>
                <c:pt idx="76">
                  <c:v>-6832.2376883999968</c:v>
                </c:pt>
                <c:pt idx="77">
                  <c:v>-7692.7774523999942</c:v>
                </c:pt>
                <c:pt idx="78">
                  <c:v>-8582.3090461999964</c:v>
                </c:pt>
                <c:pt idx="79">
                  <c:v>-9501.1936439999918</c:v>
                </c:pt>
                <c:pt idx="80">
                  <c:v>-10449.792419999998</c:v>
                </c:pt>
                <c:pt idx="81">
                  <c:v>-11428.466548399996</c:v>
                </c:pt>
                <c:pt idx="82">
                  <c:v>-12437.577203399997</c:v>
                </c:pt>
                <c:pt idx="83">
                  <c:v>-13477.485559199999</c:v>
                </c:pt>
                <c:pt idx="84">
                  <c:v>-14548.552789999991</c:v>
                </c:pt>
                <c:pt idx="85">
                  <c:v>-15651.140069999998</c:v>
                </c:pt>
                <c:pt idx="86">
                  <c:v>-16785.608573399997</c:v>
                </c:pt>
                <c:pt idx="87">
                  <c:v>-17952.319474399999</c:v>
                </c:pt>
                <c:pt idx="88">
                  <c:v>-19151.633947199996</c:v>
                </c:pt>
                <c:pt idx="89">
                  <c:v>-20383.913165999998</c:v>
                </c:pt>
                <c:pt idx="90">
                  <c:v>-21649.518304999994</c:v>
                </c:pt>
                <c:pt idx="91">
                  <c:v>-22948.810538399994</c:v>
                </c:pt>
                <c:pt idx="92">
                  <c:v>-24282.151040399996</c:v>
                </c:pt>
                <c:pt idx="93">
                  <c:v>-25649.900985199994</c:v>
                </c:pt>
                <c:pt idx="94">
                  <c:v>-27052.421546999998</c:v>
                </c:pt>
                <c:pt idx="95">
                  <c:v>-28490.073899999992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Functions'!$X$10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Functions'!$X$11:$X$106</c:f>
              <c:numCache>
                <c:formatCode>General</c:formatCode>
                <c:ptCount val="96"/>
                <c:pt idx="0">
                  <c:v>2094.4984249999998</c:v>
                </c:pt>
                <c:pt idx="1">
                  <c:v>2090.5789703999999</c:v>
                </c:pt>
                <c:pt idx="2">
                  <c:v>2128.5593472</c:v>
                </c:pt>
                <c:pt idx="3">
                  <c:v>2204.7349567999995</c:v>
                </c:pt>
                <c:pt idx="4">
                  <c:v>2315.5116845999996</c:v>
                </c:pt>
                <c:pt idx="5">
                  <c:v>2457.4058999999993</c:v>
                </c:pt>
                <c:pt idx="6">
                  <c:v>2627.0444563999995</c:v>
                </c:pt>
                <c:pt idx="7">
                  <c:v>2821.1646912000001</c:v>
                </c:pt>
                <c:pt idx="8">
                  <c:v>3036.614425799999</c:v>
                </c:pt>
                <c:pt idx="9">
                  <c:v>3270.3519655999985</c:v>
                </c:pt>
                <c:pt idx="10">
                  <c:v>3519.4460999999992</c:v>
                </c:pt>
                <c:pt idx="11">
                  <c:v>3781.0761023999994</c:v>
                </c:pt>
                <c:pt idx="12">
                  <c:v>4052.5317301999994</c:v>
                </c:pt>
                <c:pt idx="13">
                  <c:v>4331.2132247999998</c:v>
                </c:pt>
                <c:pt idx="14">
                  <c:v>4614.6313115999983</c:v>
                </c:pt>
                <c:pt idx="15">
                  <c:v>4900.4071999999978</c:v>
                </c:pt>
                <c:pt idx="16">
                  <c:v>5186.2725833999993</c:v>
                </c:pt>
                <c:pt idx="17">
                  <c:v>5470.0696391999991</c:v>
                </c:pt>
                <c:pt idx="18">
                  <c:v>5749.7510287999994</c:v>
                </c:pt>
                <c:pt idx="19">
                  <c:v>6023.3798975999998</c:v>
                </c:pt>
                <c:pt idx="20">
                  <c:v>6289.1298749999969</c:v>
                </c:pt>
                <c:pt idx="21">
                  <c:v>6545.2850743999988</c:v>
                </c:pt>
                <c:pt idx="22">
                  <c:v>6790.2400931999973</c:v>
                </c:pt>
                <c:pt idx="23">
                  <c:v>7022.5000127999983</c:v>
                </c:pt>
                <c:pt idx="24">
                  <c:v>7240.6803985999977</c:v>
                </c:pt>
                <c:pt idx="25">
                  <c:v>7443.5072999999948</c:v>
                </c:pt>
                <c:pt idx="26">
                  <c:v>7629.8172503999995</c:v>
                </c:pt>
                <c:pt idx="27">
                  <c:v>7798.557267199998</c:v>
                </c:pt>
                <c:pt idx="28">
                  <c:v>7948.7848517999964</c:v>
                </c:pt>
                <c:pt idx="29">
                  <c:v>8079.6679895999978</c:v>
                </c:pt>
                <c:pt idx="30">
                  <c:v>8190.485149999995</c:v>
                </c:pt>
                <c:pt idx="31">
                  <c:v>8280.625286399998</c:v>
                </c:pt>
                <c:pt idx="32">
                  <c:v>8349.5878361999949</c:v>
                </c:pt>
                <c:pt idx="33">
                  <c:v>8396.9827207999897</c:v>
                </c:pt>
                <c:pt idx="34">
                  <c:v>8422.5303455999983</c:v>
                </c:pt>
                <c:pt idx="35">
                  <c:v>8426.0615999999936</c:v>
                </c:pt>
                <c:pt idx="36">
                  <c:v>8407.5178573999947</c:v>
                </c:pt>
                <c:pt idx="37">
                  <c:v>8366.9509751999994</c:v>
                </c:pt>
                <c:pt idx="38">
                  <c:v>8304.5232947999975</c:v>
                </c:pt>
                <c:pt idx="39">
                  <c:v>8220.5076416000011</c:v>
                </c:pt>
                <c:pt idx="40">
                  <c:v>8115.2873249999902</c:v>
                </c:pt>
                <c:pt idx="41">
                  <c:v>7989.356138399995</c:v>
                </c:pt>
                <c:pt idx="42">
                  <c:v>7843.318359199995</c:v>
                </c:pt>
                <c:pt idx="43">
                  <c:v>7677.8887488</c:v>
                </c:pt>
                <c:pt idx="44">
                  <c:v>7493.8925525999948</c:v>
                </c:pt>
                <c:pt idx="45">
                  <c:v>7292.2654999999941</c:v>
                </c:pt>
                <c:pt idx="46">
                  <c:v>7074.0538043999913</c:v>
                </c:pt>
                <c:pt idx="47">
                  <c:v>6840.4141631999883</c:v>
                </c:pt>
                <c:pt idx="48">
                  <c:v>6592.6137578000053</c:v>
                </c:pt>
                <c:pt idx="49">
                  <c:v>6332.030253600009</c:v>
                </c:pt>
                <c:pt idx="50">
                  <c:v>6060.1517999999851</c:v>
                </c:pt>
                <c:pt idx="51">
                  <c:v>5778.5770304000034</c:v>
                </c:pt>
                <c:pt idx="52">
                  <c:v>5489.0150621999928</c:v>
                </c:pt>
                <c:pt idx="53">
                  <c:v>5193.2854967999883</c:v>
                </c:pt>
                <c:pt idx="54">
                  <c:v>4893.3184195999929</c:v>
                </c:pt>
                <c:pt idx="55">
                  <c:v>4591.1543999999994</c:v>
                </c:pt>
                <c:pt idx="56">
                  <c:v>4288.9444913999978</c:v>
                </c:pt>
                <c:pt idx="57">
                  <c:v>3988.9502312000113</c:v>
                </c:pt>
                <c:pt idx="58">
                  <c:v>3693.543640799995</c:v>
                </c:pt>
                <c:pt idx="59">
                  <c:v>3405.2072255999956</c:v>
                </c:pt>
                <c:pt idx="60">
                  <c:v>3126.533975000013</c:v>
                </c:pt>
                <c:pt idx="61">
                  <c:v>2860.2273623999936</c:v>
                </c:pt>
                <c:pt idx="62">
                  <c:v>2609.1013452000334</c:v>
                </c:pt>
                <c:pt idx="63">
                  <c:v>2376.0803648000146</c:v>
                </c:pt>
                <c:pt idx="64">
                  <c:v>2164.1993465999985</c:v>
                </c:pt>
                <c:pt idx="65">
                  <c:v>1976.6037000000069</c:v>
                </c:pt>
                <c:pt idx="66">
                  <c:v>1816.5493184000079</c:v>
                </c:pt>
                <c:pt idx="67">
                  <c:v>1687.4025792000175</c:v>
                </c:pt>
                <c:pt idx="68">
                  <c:v>1592.6403437999834</c:v>
                </c:pt>
                <c:pt idx="69">
                  <c:v>1535.8499576000031</c:v>
                </c:pt>
                <c:pt idx="70">
                  <c:v>1520.7292499999749</c:v>
                </c:pt>
                <c:pt idx="71">
                  <c:v>1551.0865343999758</c:v>
                </c:pt>
                <c:pt idx="72">
                  <c:v>1630.840608199971</c:v>
                </c:pt>
                <c:pt idx="73">
                  <c:v>1764.0207528000174</c:v>
                </c:pt>
                <c:pt idx="74">
                  <c:v>1954.7667336000304</c:v>
                </c:pt>
                <c:pt idx="75">
                  <c:v>2207.3287999999884</c:v>
                </c:pt>
                <c:pt idx="76">
                  <c:v>2526.0676854000485</c:v>
                </c:pt>
                <c:pt idx="77">
                  <c:v>2915.4546071999648</c:v>
                </c:pt>
                <c:pt idx="78">
                  <c:v>3380.0712667999906</c:v>
                </c:pt>
                <c:pt idx="79">
                  <c:v>3924.6098496000341</c:v>
                </c:pt>
                <c:pt idx="80">
                  <c:v>4553.8730250000081</c:v>
                </c:pt>
                <c:pt idx="81">
                  <c:v>5272.7739464000333</c:v>
                </c:pt>
                <c:pt idx="82">
                  <c:v>6086.3362512000022</c:v>
                </c:pt>
                <c:pt idx="83">
                  <c:v>6999.694060800015</c:v>
                </c:pt>
                <c:pt idx="84">
                  <c:v>8018.0919806000311</c:v>
                </c:pt>
                <c:pt idx="85">
                  <c:v>9146.8850999999559</c:v>
                </c:pt>
                <c:pt idx="86">
                  <c:v>10391.538992400048</c:v>
                </c:pt>
                <c:pt idx="87">
                  <c:v>11757.62971519999</c:v>
                </c:pt>
                <c:pt idx="88">
                  <c:v>13250.843809799931</c:v>
                </c:pt>
                <c:pt idx="89">
                  <c:v>14876.978301599971</c:v>
                </c:pt>
                <c:pt idx="90">
                  <c:v>16641.940700000036</c:v>
                </c:pt>
                <c:pt idx="91">
                  <c:v>18551.748998399999</c:v>
                </c:pt>
                <c:pt idx="92">
                  <c:v>20612.531674200029</c:v>
                </c:pt>
                <c:pt idx="93">
                  <c:v>22830.527688800008</c:v>
                </c:pt>
                <c:pt idx="94">
                  <c:v>25212.08648759994</c:v>
                </c:pt>
                <c:pt idx="95">
                  <c:v>27763.668000000005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Functions'!$Y$10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Functions'!$Y$11:$Y$106</c:f>
              <c:numCache>
                <c:formatCode>General</c:formatCode>
                <c:ptCount val="96"/>
                <c:pt idx="0">
                  <c:v>3026.7724374999993</c:v>
                </c:pt>
                <c:pt idx="1">
                  <c:v>2554.6272688000013</c:v>
                </c:pt>
                <c:pt idx="2">
                  <c:v>2241.3051797000007</c:v>
                </c:pt>
                <c:pt idx="3">
                  <c:v>2067.1691775999998</c:v>
                </c:pt>
                <c:pt idx="4">
                  <c:v>2013.8962674999989</c:v>
                </c:pt>
                <c:pt idx="5">
                  <c:v>2064.4369999999994</c:v>
                </c:pt>
                <c:pt idx="6">
                  <c:v>2202.9750192999991</c:v>
                </c:pt>
                <c:pt idx="7">
                  <c:v>2414.8866112000028</c:v>
                </c:pt>
                <c:pt idx="8">
                  <c:v>2686.7002510999987</c:v>
                </c:pt>
                <c:pt idx="9">
                  <c:v>3006.0561520000015</c:v>
                </c:pt>
                <c:pt idx="10">
                  <c:v>3361.6658125000022</c:v>
                </c:pt>
                <c:pt idx="11">
                  <c:v>3743.2715648000003</c:v>
                </c:pt>
                <c:pt idx="12">
                  <c:v>4141.6061226999991</c:v>
                </c:pt>
                <c:pt idx="13">
                  <c:v>4548.3521295999954</c:v>
                </c:pt>
                <c:pt idx="14">
                  <c:v>4956.1017064999978</c:v>
                </c:pt>
                <c:pt idx="15">
                  <c:v>5358.3159999999998</c:v>
                </c:pt>
                <c:pt idx="16">
                  <c:v>5749.2847303000081</c:v>
                </c:pt>
                <c:pt idx="17">
                  <c:v>6124.0857391999944</c:v>
                </c:pt>
                <c:pt idx="18">
                  <c:v>6478.5445380999927</c:v>
                </c:pt>
                <c:pt idx="19">
                  <c:v>6809.1938560000062</c:v>
                </c:pt>
                <c:pt idx="20">
                  <c:v>7113.2331874999982</c:v>
                </c:pt>
                <c:pt idx="21">
                  <c:v>7388.4883407999951</c:v>
                </c:pt>
                <c:pt idx="22">
                  <c:v>7633.3709857000049</c:v>
                </c:pt>
                <c:pt idx="23">
                  <c:v>7846.8382016000105</c:v>
                </c:pt>
                <c:pt idx="24">
                  <c:v>8028.3520255000021</c:v>
                </c:pt>
                <c:pt idx="25">
                  <c:v>8177.8390000000063</c:v>
                </c:pt>
                <c:pt idx="26">
                  <c:v>8295.649721300013</c:v>
                </c:pt>
                <c:pt idx="27">
                  <c:v>8382.5183872000016</c:v>
                </c:pt>
                <c:pt idx="28">
                  <c:v>8439.5223450999983</c:v>
                </c:pt>
                <c:pt idx="29">
                  <c:v>8468.0416400000013</c:v>
                </c:pt>
                <c:pt idx="30">
                  <c:v>8469.7185624999911</c:v>
                </c:pt>
                <c:pt idx="31">
                  <c:v>8446.4171967999755</c:v>
                </c:pt>
                <c:pt idx="32">
                  <c:v>8400.1829687000136</c:v>
                </c:pt>
                <c:pt idx="33">
                  <c:v>8333.202193599991</c:v>
                </c:pt>
                <c:pt idx="34">
                  <c:v>8247.7616245000099</c:v>
                </c:pt>
                <c:pt idx="35">
                  <c:v>8146.2080000000205</c:v>
                </c:pt>
                <c:pt idx="36">
                  <c:v>8030.90759230002</c:v>
                </c:pt>
                <c:pt idx="37">
                  <c:v>7904.2057552000406</c:v>
                </c:pt>
                <c:pt idx="38">
                  <c:v>7768.3864720999409</c:v>
                </c:pt>
                <c:pt idx="39">
                  <c:v>7625.6319039999653</c:v>
                </c:pt>
                <c:pt idx="40">
                  <c:v>7477.9819374999788</c:v>
                </c:pt>
                <c:pt idx="41">
                  <c:v>7327.293732799968</c:v>
                </c:pt>
                <c:pt idx="42">
                  <c:v>7175.2012717000616</c:v>
                </c:pt>
                <c:pt idx="43">
                  <c:v>7023.0749056000204</c:v>
                </c:pt>
                <c:pt idx="44">
                  <c:v>6871.9809035000217</c:v>
                </c:pt>
                <c:pt idx="45">
                  <c:v>6722.6409999999451</c:v>
                </c:pt>
                <c:pt idx="46">
                  <c:v>6575.3919432999974</c:v>
                </c:pt>
                <c:pt idx="47">
                  <c:v>6430.1450431999401</c:v>
                </c:pt>
                <c:pt idx="48">
                  <c:v>6286.345719099947</c:v>
                </c:pt>
                <c:pt idx="49">
                  <c:v>6142.9330479999189</c:v>
                </c:pt>
                <c:pt idx="50">
                  <c:v>5998.299312499963</c:v>
                </c:pt>
                <c:pt idx="51">
                  <c:v>5850.2495487999986</c:v>
                </c:pt>
                <c:pt idx="52">
                  <c:v>5695.9610946999164</c:v>
                </c:pt>
                <c:pt idx="53">
                  <c:v>5531.9431376000284</c:v>
                </c:pt>
                <c:pt idx="54">
                  <c:v>5353.9962625000335</c:v>
                </c:pt>
                <c:pt idx="55">
                  <c:v>5157.1720000001078</c:v>
                </c:pt>
                <c:pt idx="56">
                  <c:v>4935.7323742998997</c:v>
                </c:pt>
                <c:pt idx="57">
                  <c:v>4683.1094512000564</c:v>
                </c:pt>
                <c:pt idx="58">
                  <c:v>4391.8648860999383</c:v>
                </c:pt>
                <c:pt idx="59">
                  <c:v>4053.649471999961</c:v>
                </c:pt>
                <c:pt idx="60">
                  <c:v>3659.1626874997746</c:v>
                </c:pt>
                <c:pt idx="61">
                  <c:v>3198.112244799966</c:v>
                </c:pt>
                <c:pt idx="62">
                  <c:v>2659.1736376999179</c:v>
                </c:pt>
                <c:pt idx="63">
                  <c:v>2029.94968959986</c:v>
                </c:pt>
                <c:pt idx="64">
                  <c:v>1296.9301014998928</c:v>
                </c:pt>
                <c:pt idx="65">
                  <c:v>445.45099999988452</c:v>
                </c:pt>
                <c:pt idx="66">
                  <c:v>-540.34551469993312</c:v>
                </c:pt>
                <c:pt idx="67">
                  <c:v>-1677.5518208000576</c:v>
                </c:pt>
                <c:pt idx="68">
                  <c:v>-2984.5352269001305</c:v>
                </c:pt>
                <c:pt idx="69">
                  <c:v>-4480.9784240000881</c:v>
                </c:pt>
                <c:pt idx="70">
                  <c:v>-6187.9199374997988</c:v>
                </c:pt>
                <c:pt idx="71">
                  <c:v>-8127.7945792000974</c:v>
                </c:pt>
                <c:pt idx="72">
                  <c:v>-10324.473899299977</c:v>
                </c:pt>
                <c:pt idx="73">
                  <c:v>-12803.30663840007</c:v>
                </c:pt>
                <c:pt idx="74">
                  <c:v>-15591.159179500071</c:v>
                </c:pt>
                <c:pt idx="75">
                  <c:v>-18716.456000000006</c:v>
                </c:pt>
                <c:pt idx="76">
                  <c:v>-22209.220123700099</c:v>
                </c:pt>
                <c:pt idx="77">
                  <c:v>-26101.113572799833</c:v>
                </c:pt>
                <c:pt idx="78">
                  <c:v>-30425.477819900261</c:v>
                </c:pt>
                <c:pt idx="79">
                  <c:v>-35217.374240000034</c:v>
                </c:pt>
                <c:pt idx="80">
                  <c:v>-40513.624562499812</c:v>
                </c:pt>
                <c:pt idx="81">
                  <c:v>-46352.851323199924</c:v>
                </c:pt>
                <c:pt idx="82">
                  <c:v>-52775.518316300586</c:v>
                </c:pt>
                <c:pt idx="83">
                  <c:v>-59823.971046400256</c:v>
                </c:pt>
                <c:pt idx="84">
                  <c:v>-67542.477180500282</c:v>
                </c:pt>
                <c:pt idx="85">
                  <c:v>-75977.267000000458</c:v>
                </c:pt>
                <c:pt idx="86">
                  <c:v>-85176.573852700181</c:v>
                </c:pt>
                <c:pt idx="87">
                  <c:v>-95190.674604800064</c:v>
                </c:pt>
                <c:pt idx="88">
                  <c:v>-106071.93009289959</c:v>
                </c:pt>
                <c:pt idx="89">
                  <c:v>-117874.82557599992</c:v>
                </c:pt>
                <c:pt idx="90">
                  <c:v>-130656.01118750032</c:v>
                </c:pt>
                <c:pt idx="91">
                  <c:v>-144474.34238720033</c:v>
                </c:pt>
                <c:pt idx="92">
                  <c:v>-159390.92041329993</c:v>
                </c:pt>
                <c:pt idx="93">
                  <c:v>-175469.13273439975</c:v>
                </c:pt>
                <c:pt idx="94">
                  <c:v>-192774.69350150041</c:v>
                </c:pt>
                <c:pt idx="95">
                  <c:v>-211375.68400000082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758448"/>
        <c:axId val="437759008"/>
      </c:lineChart>
      <c:catAx>
        <c:axId val="43775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9008"/>
        <c:crosses val="autoZero"/>
        <c:auto val="1"/>
        <c:lblAlgn val="ctr"/>
        <c:lblOffset val="100"/>
        <c:noMultiLvlLbl val="0"/>
      </c:catAx>
      <c:valAx>
        <c:axId val="4377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7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 Highly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Functions'!$Z$10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Functions'!$Z$11:$Z$106</c:f>
              <c:numCache>
                <c:formatCode>General</c:formatCode>
                <c:ptCount val="96"/>
                <c:pt idx="0">
                  <c:v>5270.7860000000001</c:v>
                </c:pt>
                <c:pt idx="1">
                  <c:v>4329.4290000000001</c:v>
                </c:pt>
                <c:pt idx="2">
                  <c:v>6112.2920000000004</c:v>
                </c:pt>
                <c:pt idx="3">
                  <c:v>4295.9610000000002</c:v>
                </c:pt>
                <c:pt idx="4">
                  <c:v>5911.0910000000003</c:v>
                </c:pt>
                <c:pt idx="5">
                  <c:v>3949.625</c:v>
                </c:pt>
                <c:pt idx="6">
                  <c:v>3260.3870000000002</c:v>
                </c:pt>
                <c:pt idx="7">
                  <c:v>5689.643</c:v>
                </c:pt>
                <c:pt idx="8">
                  <c:v>4439.8329999999996</c:v>
                </c:pt>
                <c:pt idx="9">
                  <c:v>7232.6819999999998</c:v>
                </c:pt>
                <c:pt idx="10">
                  <c:v>4352.7</c:v>
                </c:pt>
                <c:pt idx="11">
                  <c:v>8314.6820000000007</c:v>
                </c:pt>
                <c:pt idx="12">
                  <c:v>9306.6110000000008</c:v>
                </c:pt>
                <c:pt idx="13">
                  <c:v>12509.33</c:v>
                </c:pt>
                <c:pt idx="14">
                  <c:v>13055.25</c:v>
                </c:pt>
                <c:pt idx="15">
                  <c:v>13034.92</c:v>
                </c:pt>
                <c:pt idx="16">
                  <c:v>15155.97</c:v>
                </c:pt>
                <c:pt idx="17">
                  <c:v>17827.04</c:v>
                </c:pt>
                <c:pt idx="18">
                  <c:v>17219.29</c:v>
                </c:pt>
                <c:pt idx="19">
                  <c:v>16256.41</c:v>
                </c:pt>
                <c:pt idx="20">
                  <c:v>15040.61</c:v>
                </c:pt>
                <c:pt idx="21">
                  <c:v>16043.97</c:v>
                </c:pt>
                <c:pt idx="22">
                  <c:v>22255.75</c:v>
                </c:pt>
                <c:pt idx="23">
                  <c:v>16109.13</c:v>
                </c:pt>
                <c:pt idx="24">
                  <c:v>21024.7</c:v>
                </c:pt>
                <c:pt idx="25">
                  <c:v>17024.509999999998</c:v>
                </c:pt>
                <c:pt idx="26">
                  <c:v>19099.52</c:v>
                </c:pt>
                <c:pt idx="27">
                  <c:v>11983.23</c:v>
                </c:pt>
                <c:pt idx="28">
                  <c:v>14829.22</c:v>
                </c:pt>
                <c:pt idx="29">
                  <c:v>14489.09</c:v>
                </c:pt>
                <c:pt idx="30">
                  <c:v>11938.94</c:v>
                </c:pt>
                <c:pt idx="31">
                  <c:v>14226.03</c:v>
                </c:pt>
                <c:pt idx="32">
                  <c:v>13072.22</c:v>
                </c:pt>
                <c:pt idx="33">
                  <c:v>15118.8</c:v>
                </c:pt>
                <c:pt idx="34">
                  <c:v>14306.16</c:v>
                </c:pt>
                <c:pt idx="35">
                  <c:v>11923.68</c:v>
                </c:pt>
                <c:pt idx="36">
                  <c:v>15232.17</c:v>
                </c:pt>
                <c:pt idx="37">
                  <c:v>11859.47</c:v>
                </c:pt>
                <c:pt idx="38">
                  <c:v>12740.04</c:v>
                </c:pt>
                <c:pt idx="39">
                  <c:v>12884.11</c:v>
                </c:pt>
                <c:pt idx="40">
                  <c:v>13279.36</c:v>
                </c:pt>
                <c:pt idx="41">
                  <c:v>12087.15</c:v>
                </c:pt>
                <c:pt idx="42">
                  <c:v>12194.49</c:v>
                </c:pt>
                <c:pt idx="43">
                  <c:v>14108.84</c:v>
                </c:pt>
                <c:pt idx="44">
                  <c:v>13368.56</c:v>
                </c:pt>
                <c:pt idx="45">
                  <c:v>14640.75</c:v>
                </c:pt>
                <c:pt idx="46">
                  <c:v>13804.09</c:v>
                </c:pt>
                <c:pt idx="47">
                  <c:v>14873.85</c:v>
                </c:pt>
                <c:pt idx="48">
                  <c:v>12314.47</c:v>
                </c:pt>
                <c:pt idx="49">
                  <c:v>16270.52</c:v>
                </c:pt>
                <c:pt idx="50">
                  <c:v>11246.16</c:v>
                </c:pt>
                <c:pt idx="51">
                  <c:v>10738.2</c:v>
                </c:pt>
                <c:pt idx="52">
                  <c:v>14990.66</c:v>
                </c:pt>
                <c:pt idx="53">
                  <c:v>15534.29</c:v>
                </c:pt>
                <c:pt idx="54">
                  <c:v>12098.61</c:v>
                </c:pt>
                <c:pt idx="55">
                  <c:v>10104.94</c:v>
                </c:pt>
                <c:pt idx="56">
                  <c:v>12724.78</c:v>
                </c:pt>
                <c:pt idx="57">
                  <c:v>12538.81</c:v>
                </c:pt>
                <c:pt idx="58">
                  <c:v>7529.192</c:v>
                </c:pt>
                <c:pt idx="59">
                  <c:v>11325.13</c:v>
                </c:pt>
                <c:pt idx="60">
                  <c:v>8453.7890000000007</c:v>
                </c:pt>
                <c:pt idx="61">
                  <c:v>7746.384</c:v>
                </c:pt>
                <c:pt idx="62">
                  <c:v>7030.97</c:v>
                </c:pt>
                <c:pt idx="63">
                  <c:v>6915.1819999999998</c:v>
                </c:pt>
                <c:pt idx="64">
                  <c:v>7546.3270000000002</c:v>
                </c:pt>
                <c:pt idx="65">
                  <c:v>7518.9750000000004</c:v>
                </c:pt>
                <c:pt idx="66">
                  <c:v>4831.2079999999996</c:v>
                </c:pt>
                <c:pt idx="67">
                  <c:v>4656.7610000000004</c:v>
                </c:pt>
                <c:pt idx="68">
                  <c:v>5022.2269999999999</c:v>
                </c:pt>
                <c:pt idx="69">
                  <c:v>4429.4719999999998</c:v>
                </c:pt>
                <c:pt idx="70">
                  <c:v>8737.0830000000005</c:v>
                </c:pt>
                <c:pt idx="71">
                  <c:v>4284.1499999999996</c:v>
                </c:pt>
                <c:pt idx="72">
                  <c:v>3112.9879999999998</c:v>
                </c:pt>
                <c:pt idx="73">
                  <c:v>2833.55</c:v>
                </c:pt>
                <c:pt idx="74">
                  <c:v>3149.4639999999999</c:v>
                </c:pt>
                <c:pt idx="75">
                  <c:v>4856.9579999999996</c:v>
                </c:pt>
                <c:pt idx="76">
                  <c:v>3762.8220000000001</c:v>
                </c:pt>
                <c:pt idx="77">
                  <c:v>3229.8130000000001</c:v>
                </c:pt>
                <c:pt idx="78">
                  <c:v>1172.125</c:v>
                </c:pt>
                <c:pt idx="79">
                  <c:v>745.25</c:v>
                </c:pt>
                <c:pt idx="80">
                  <c:v>2116.4</c:v>
                </c:pt>
                <c:pt idx="81">
                  <c:v>611.25</c:v>
                </c:pt>
                <c:pt idx="82">
                  <c:v>41.25</c:v>
                </c:pt>
                <c:pt idx="83">
                  <c:v>153.1875</c:v>
                </c:pt>
                <c:pt idx="84">
                  <c:v>64.5</c:v>
                </c:pt>
                <c:pt idx="85">
                  <c:v>700</c:v>
                </c:pt>
                <c:pt idx="86">
                  <c:v>10.75</c:v>
                </c:pt>
                <c:pt idx="87">
                  <c:v>0</c:v>
                </c:pt>
                <c:pt idx="89">
                  <c:v>48.75</c:v>
                </c:pt>
                <c:pt idx="90">
                  <c:v>0</c:v>
                </c:pt>
                <c:pt idx="91">
                  <c:v>403.5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Functions'!$AA$10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Functions'!$AA$11:$AA$106</c:f>
              <c:numCache>
                <c:formatCode>General</c:formatCode>
                <c:ptCount val="96"/>
                <c:pt idx="0">
                  <c:v>7245.5535</c:v>
                </c:pt>
                <c:pt idx="1">
                  <c:v>7347.0135999999993</c:v>
                </c:pt>
                <c:pt idx="2">
                  <c:v>7448.4736999999996</c:v>
                </c:pt>
                <c:pt idx="3">
                  <c:v>7549.9337999999998</c:v>
                </c:pt>
                <c:pt idx="4">
                  <c:v>7651.3939</c:v>
                </c:pt>
                <c:pt idx="5">
                  <c:v>7752.8539999999994</c:v>
                </c:pt>
                <c:pt idx="6">
                  <c:v>7854.3140999999996</c:v>
                </c:pt>
                <c:pt idx="7">
                  <c:v>7955.7741999999998</c:v>
                </c:pt>
                <c:pt idx="8">
                  <c:v>8057.2343000000001</c:v>
                </c:pt>
                <c:pt idx="9">
                  <c:v>8158.6943999999994</c:v>
                </c:pt>
                <c:pt idx="10">
                  <c:v>8260.1545000000006</c:v>
                </c:pt>
                <c:pt idx="11">
                  <c:v>8361.614599999999</c:v>
                </c:pt>
                <c:pt idx="12">
                  <c:v>8463.0746999999992</c:v>
                </c:pt>
                <c:pt idx="13">
                  <c:v>8564.5347999999994</c:v>
                </c:pt>
                <c:pt idx="14">
                  <c:v>8665.9948999999997</c:v>
                </c:pt>
                <c:pt idx="15">
                  <c:v>8767.4549999999999</c:v>
                </c:pt>
                <c:pt idx="16">
                  <c:v>8868.9151000000002</c:v>
                </c:pt>
                <c:pt idx="17">
                  <c:v>8970.3751999999986</c:v>
                </c:pt>
                <c:pt idx="18">
                  <c:v>9071.8352999999988</c:v>
                </c:pt>
                <c:pt idx="19">
                  <c:v>9173.2953999999991</c:v>
                </c:pt>
                <c:pt idx="20">
                  <c:v>9274.7554999999993</c:v>
                </c:pt>
                <c:pt idx="21">
                  <c:v>9376.2155999999995</c:v>
                </c:pt>
                <c:pt idx="22">
                  <c:v>9477.6756999999998</c:v>
                </c:pt>
                <c:pt idx="23">
                  <c:v>9579.1358</c:v>
                </c:pt>
                <c:pt idx="24">
                  <c:v>9680.5959000000003</c:v>
                </c:pt>
                <c:pt idx="25">
                  <c:v>9782.0560000000005</c:v>
                </c:pt>
                <c:pt idx="26">
                  <c:v>9883.5161000000007</c:v>
                </c:pt>
                <c:pt idx="27">
                  <c:v>9984.9761999999992</c:v>
                </c:pt>
                <c:pt idx="28">
                  <c:v>10086.436299999999</c:v>
                </c:pt>
                <c:pt idx="29">
                  <c:v>10187.8964</c:v>
                </c:pt>
                <c:pt idx="30">
                  <c:v>10289.3565</c:v>
                </c:pt>
                <c:pt idx="31">
                  <c:v>10390.8166</c:v>
                </c:pt>
                <c:pt idx="32">
                  <c:v>10492.276699999999</c:v>
                </c:pt>
                <c:pt idx="33">
                  <c:v>10593.736799999999</c:v>
                </c:pt>
                <c:pt idx="34">
                  <c:v>10695.196899999999</c:v>
                </c:pt>
                <c:pt idx="35">
                  <c:v>10796.656999999999</c:v>
                </c:pt>
                <c:pt idx="36">
                  <c:v>10898.117099999999</c:v>
                </c:pt>
                <c:pt idx="37">
                  <c:v>10999.5772</c:v>
                </c:pt>
                <c:pt idx="38">
                  <c:v>11101.0373</c:v>
                </c:pt>
                <c:pt idx="39">
                  <c:v>11202.4974</c:v>
                </c:pt>
                <c:pt idx="40">
                  <c:v>11303.9575</c:v>
                </c:pt>
                <c:pt idx="41">
                  <c:v>11405.417600000001</c:v>
                </c:pt>
                <c:pt idx="42">
                  <c:v>11506.877700000001</c:v>
                </c:pt>
                <c:pt idx="43">
                  <c:v>11608.337799999999</c:v>
                </c:pt>
                <c:pt idx="44">
                  <c:v>11709.7979</c:v>
                </c:pt>
                <c:pt idx="45">
                  <c:v>11811.258</c:v>
                </c:pt>
                <c:pt idx="46">
                  <c:v>11912.718099999998</c:v>
                </c:pt>
                <c:pt idx="47">
                  <c:v>12014.178199999998</c:v>
                </c:pt>
                <c:pt idx="48">
                  <c:v>12115.638299999999</c:v>
                </c:pt>
                <c:pt idx="49">
                  <c:v>12217.098399999999</c:v>
                </c:pt>
                <c:pt idx="50">
                  <c:v>12318.558499999999</c:v>
                </c:pt>
                <c:pt idx="51">
                  <c:v>12420.018599999999</c:v>
                </c:pt>
                <c:pt idx="52">
                  <c:v>12521.4787</c:v>
                </c:pt>
                <c:pt idx="53">
                  <c:v>12622.9388</c:v>
                </c:pt>
                <c:pt idx="54">
                  <c:v>12724.3989</c:v>
                </c:pt>
                <c:pt idx="55">
                  <c:v>12825.859</c:v>
                </c:pt>
                <c:pt idx="56">
                  <c:v>12927.319100000001</c:v>
                </c:pt>
                <c:pt idx="57">
                  <c:v>13028.779200000001</c:v>
                </c:pt>
                <c:pt idx="58">
                  <c:v>13130.239299999999</c:v>
                </c:pt>
                <c:pt idx="59">
                  <c:v>13231.6994</c:v>
                </c:pt>
                <c:pt idx="60">
                  <c:v>13333.1595</c:v>
                </c:pt>
                <c:pt idx="61">
                  <c:v>13434.619599999998</c:v>
                </c:pt>
                <c:pt idx="62">
                  <c:v>13536.079699999998</c:v>
                </c:pt>
                <c:pt idx="63">
                  <c:v>13637.539799999999</c:v>
                </c:pt>
                <c:pt idx="64">
                  <c:v>13738.999899999999</c:v>
                </c:pt>
                <c:pt idx="65">
                  <c:v>13840.46</c:v>
                </c:pt>
                <c:pt idx="66">
                  <c:v>13941.920099999999</c:v>
                </c:pt>
                <c:pt idx="67">
                  <c:v>14043.3802</c:v>
                </c:pt>
                <c:pt idx="68">
                  <c:v>14144.8403</c:v>
                </c:pt>
                <c:pt idx="69">
                  <c:v>14246.3004</c:v>
                </c:pt>
                <c:pt idx="70">
                  <c:v>14347.7605</c:v>
                </c:pt>
                <c:pt idx="71">
                  <c:v>14449.220600000001</c:v>
                </c:pt>
                <c:pt idx="72">
                  <c:v>14550.680700000001</c:v>
                </c:pt>
                <c:pt idx="73">
                  <c:v>14652.140799999999</c:v>
                </c:pt>
                <c:pt idx="74">
                  <c:v>14753.600899999999</c:v>
                </c:pt>
                <c:pt idx="75">
                  <c:v>14855.061</c:v>
                </c:pt>
                <c:pt idx="76">
                  <c:v>14956.521099999998</c:v>
                </c:pt>
                <c:pt idx="77">
                  <c:v>15057.981199999998</c:v>
                </c:pt>
                <c:pt idx="78">
                  <c:v>15159.441299999999</c:v>
                </c:pt>
                <c:pt idx="79">
                  <c:v>15260.901399999999</c:v>
                </c:pt>
                <c:pt idx="80">
                  <c:v>15362.361499999999</c:v>
                </c:pt>
                <c:pt idx="81">
                  <c:v>15463.821599999999</c:v>
                </c:pt>
                <c:pt idx="82">
                  <c:v>15565.2817</c:v>
                </c:pt>
                <c:pt idx="83">
                  <c:v>15666.7418</c:v>
                </c:pt>
                <c:pt idx="84">
                  <c:v>15768.2019</c:v>
                </c:pt>
                <c:pt idx="85">
                  <c:v>15869.662</c:v>
                </c:pt>
                <c:pt idx="86">
                  <c:v>15971.122100000001</c:v>
                </c:pt>
                <c:pt idx="87">
                  <c:v>16072.582200000001</c:v>
                </c:pt>
                <c:pt idx="88">
                  <c:v>16174.042300000001</c:v>
                </c:pt>
                <c:pt idx="89">
                  <c:v>16275.502400000001</c:v>
                </c:pt>
                <c:pt idx="90">
                  <c:v>16376.962499999998</c:v>
                </c:pt>
                <c:pt idx="91">
                  <c:v>16478.422599999998</c:v>
                </c:pt>
                <c:pt idx="92">
                  <c:v>16579.882699999998</c:v>
                </c:pt>
                <c:pt idx="93">
                  <c:v>16681.342799999999</c:v>
                </c:pt>
                <c:pt idx="94">
                  <c:v>16782.802899999999</c:v>
                </c:pt>
                <c:pt idx="95">
                  <c:v>16884.262999999999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Functions'!$AB$10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Functions'!$AB$11:$AB$106</c:f>
              <c:numCache>
                <c:formatCode>General</c:formatCode>
                <c:ptCount val="96"/>
                <c:pt idx="0">
                  <c:v>2964.0097500000002</c:v>
                </c:pt>
                <c:pt idx="1">
                  <c:v>3612.0431039999999</c:v>
                </c:pt>
                <c:pt idx="2">
                  <c:v>4241.4656860000005</c:v>
                </c:pt>
                <c:pt idx="3">
                  <c:v>4852.2774960000006</c:v>
                </c:pt>
                <c:pt idx="4">
                  <c:v>5444.4785340000008</c:v>
                </c:pt>
                <c:pt idx="5">
                  <c:v>6018.0688000000009</c:v>
                </c:pt>
                <c:pt idx="6">
                  <c:v>6573.0482940000011</c:v>
                </c:pt>
                <c:pt idx="7">
                  <c:v>7109.4170159999994</c:v>
                </c:pt>
                <c:pt idx="8">
                  <c:v>7627.1749660000005</c:v>
                </c:pt>
                <c:pt idx="9">
                  <c:v>8126.3221439999998</c:v>
                </c:pt>
                <c:pt idx="10">
                  <c:v>8606.8585500000008</c:v>
                </c:pt>
                <c:pt idx="11">
                  <c:v>9068.7841840000001</c:v>
                </c:pt>
                <c:pt idx="12">
                  <c:v>9512.0990459999994</c:v>
                </c:pt>
                <c:pt idx="13">
                  <c:v>9936.8031360000004</c:v>
                </c:pt>
                <c:pt idx="14">
                  <c:v>10342.896454</c:v>
                </c:pt>
                <c:pt idx="15">
                  <c:v>10730.379000000001</c:v>
                </c:pt>
                <c:pt idx="16">
                  <c:v>11099.250774</c:v>
                </c:pt>
                <c:pt idx="17">
                  <c:v>11449.511775999999</c:v>
                </c:pt>
                <c:pt idx="18">
                  <c:v>11781.162006000002</c:v>
                </c:pt>
                <c:pt idx="19">
                  <c:v>12094.201464000002</c:v>
                </c:pt>
                <c:pt idx="20">
                  <c:v>12388.630150000001</c:v>
                </c:pt>
                <c:pt idx="21">
                  <c:v>12664.448064000004</c:v>
                </c:pt>
                <c:pt idx="22">
                  <c:v>12921.655206000003</c:v>
                </c:pt>
                <c:pt idx="23">
                  <c:v>13160.251576000001</c:v>
                </c:pt>
                <c:pt idx="24">
                  <c:v>13380.237174</c:v>
                </c:pt>
                <c:pt idx="25">
                  <c:v>13581.612000000003</c:v>
                </c:pt>
                <c:pt idx="26">
                  <c:v>13764.376054000002</c:v>
                </c:pt>
                <c:pt idx="27">
                  <c:v>13928.529336000001</c:v>
                </c:pt>
                <c:pt idx="28">
                  <c:v>14074.071846000001</c:v>
                </c:pt>
                <c:pt idx="29">
                  <c:v>14201.003584</c:v>
                </c:pt>
                <c:pt idx="30">
                  <c:v>14309.324550000003</c:v>
                </c:pt>
                <c:pt idx="31">
                  <c:v>14399.034744000002</c:v>
                </c:pt>
                <c:pt idx="32">
                  <c:v>14470.134166000002</c:v>
                </c:pt>
                <c:pt idx="33">
                  <c:v>14522.622816000001</c:v>
                </c:pt>
                <c:pt idx="34">
                  <c:v>14556.500694000004</c:v>
                </c:pt>
                <c:pt idx="35">
                  <c:v>14571.767800000001</c:v>
                </c:pt>
                <c:pt idx="36">
                  <c:v>14568.424134000001</c:v>
                </c:pt>
                <c:pt idx="37">
                  <c:v>14546.469696</c:v>
                </c:pt>
                <c:pt idx="38">
                  <c:v>14505.904485999999</c:v>
                </c:pt>
                <c:pt idx="39">
                  <c:v>14446.728504000002</c:v>
                </c:pt>
                <c:pt idx="40">
                  <c:v>14368.941750000002</c:v>
                </c:pt>
                <c:pt idx="41">
                  <c:v>14272.544224000001</c:v>
                </c:pt>
                <c:pt idx="42">
                  <c:v>14157.535926</c:v>
                </c:pt>
                <c:pt idx="43">
                  <c:v>14023.916856</c:v>
                </c:pt>
                <c:pt idx="44">
                  <c:v>13871.687013999999</c:v>
                </c:pt>
                <c:pt idx="45">
                  <c:v>13700.846399999999</c:v>
                </c:pt>
                <c:pt idx="46">
                  <c:v>13511.395014000005</c:v>
                </c:pt>
                <c:pt idx="47">
                  <c:v>13303.332856000005</c:v>
                </c:pt>
                <c:pt idx="48">
                  <c:v>13076.659926000004</c:v>
                </c:pt>
                <c:pt idx="49">
                  <c:v>12831.376224000003</c:v>
                </c:pt>
                <c:pt idx="50">
                  <c:v>12567.481750000003</c:v>
                </c:pt>
                <c:pt idx="51">
                  <c:v>12284.976503999998</c:v>
                </c:pt>
                <c:pt idx="52">
                  <c:v>11983.860485999998</c:v>
                </c:pt>
                <c:pt idx="53">
                  <c:v>11664.133695999997</c:v>
                </c:pt>
                <c:pt idx="54">
                  <c:v>11325.796133999997</c:v>
                </c:pt>
                <c:pt idx="55">
                  <c:v>10968.847800000003</c:v>
                </c:pt>
                <c:pt idx="56">
                  <c:v>10593.288694000003</c:v>
                </c:pt>
                <c:pt idx="57">
                  <c:v>10199.118816000002</c:v>
                </c:pt>
                <c:pt idx="58">
                  <c:v>9786.3381660000014</c:v>
                </c:pt>
                <c:pt idx="59">
                  <c:v>9354.9467440000008</c:v>
                </c:pt>
                <c:pt idx="60">
                  <c:v>8904.9445500000002</c:v>
                </c:pt>
                <c:pt idx="61">
                  <c:v>8436.3315839999996</c:v>
                </c:pt>
                <c:pt idx="62">
                  <c:v>7949.107845999999</c:v>
                </c:pt>
                <c:pt idx="63">
                  <c:v>7443.2733359999984</c:v>
                </c:pt>
                <c:pt idx="64">
                  <c:v>6918.8280540000051</c:v>
                </c:pt>
                <c:pt idx="65">
                  <c:v>6375.7720000000045</c:v>
                </c:pt>
                <c:pt idx="66">
                  <c:v>5814.1051740000039</c:v>
                </c:pt>
                <c:pt idx="67">
                  <c:v>5233.8275760000033</c:v>
                </c:pt>
                <c:pt idx="68">
                  <c:v>4634.9392060000027</c:v>
                </c:pt>
                <c:pt idx="69">
                  <c:v>4017.4400640000022</c:v>
                </c:pt>
                <c:pt idx="70">
                  <c:v>3381.3301500000016</c:v>
                </c:pt>
                <c:pt idx="71">
                  <c:v>2726.609464000001</c:v>
                </c:pt>
                <c:pt idx="72">
                  <c:v>2053.2780060000005</c:v>
                </c:pt>
                <c:pt idx="73">
                  <c:v>1361.3357760000072</c:v>
                </c:pt>
                <c:pt idx="74">
                  <c:v>650.78277399999934</c:v>
                </c:pt>
                <c:pt idx="75">
                  <c:v>-78.381000000001222</c:v>
                </c:pt>
                <c:pt idx="76">
                  <c:v>-826.15554600000178</c:v>
                </c:pt>
                <c:pt idx="77">
                  <c:v>-1592.5408640000023</c:v>
                </c:pt>
                <c:pt idx="78">
                  <c:v>-2377.5369540000029</c:v>
                </c:pt>
                <c:pt idx="79">
                  <c:v>-3181.1438160000034</c:v>
                </c:pt>
                <c:pt idx="80">
                  <c:v>-4003.3614499999967</c:v>
                </c:pt>
                <c:pt idx="81">
                  <c:v>-4844.1898560000045</c:v>
                </c:pt>
                <c:pt idx="82">
                  <c:v>-5703.6290339999905</c:v>
                </c:pt>
                <c:pt idx="83">
                  <c:v>-6581.6789839999983</c:v>
                </c:pt>
                <c:pt idx="84">
                  <c:v>-7478.3397059999988</c:v>
                </c:pt>
                <c:pt idx="85">
                  <c:v>-8393.6111999999994</c:v>
                </c:pt>
                <c:pt idx="86">
                  <c:v>-9327.4934660000145</c:v>
                </c:pt>
                <c:pt idx="87">
                  <c:v>-10279.986504</c:v>
                </c:pt>
                <c:pt idx="88">
                  <c:v>-11251.090314000001</c:v>
                </c:pt>
                <c:pt idx="89">
                  <c:v>-12240.804896000001</c:v>
                </c:pt>
                <c:pt idx="90">
                  <c:v>-13249.130250000002</c:v>
                </c:pt>
                <c:pt idx="91">
                  <c:v>-14276.066376000002</c:v>
                </c:pt>
                <c:pt idx="92">
                  <c:v>-15321.613274000003</c:v>
                </c:pt>
                <c:pt idx="93">
                  <c:v>-16385.770944000004</c:v>
                </c:pt>
                <c:pt idx="94">
                  <c:v>-17468.539386000004</c:v>
                </c:pt>
                <c:pt idx="95">
                  <c:v>-18569.918600000005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Functions'!$AC$10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Functions'!$AC$11:$AC$106</c:f>
              <c:numCache>
                <c:formatCode>General</c:formatCode>
                <c:ptCount val="96"/>
                <c:pt idx="0">
                  <c:v>2527.5065500000005</c:v>
                </c:pt>
                <c:pt idx="1">
                  <c:v>3282.6205344</c:v>
                </c:pt>
                <c:pt idx="2">
                  <c:v>4010.2775011999993</c:v>
                </c:pt>
                <c:pt idx="3">
                  <c:v>4710.7646607999995</c:v>
                </c:pt>
                <c:pt idx="4">
                  <c:v>5384.3692236000015</c:v>
                </c:pt>
                <c:pt idx="5">
                  <c:v>6031.3784000000014</c:v>
                </c:pt>
                <c:pt idx="6">
                  <c:v>6652.0794004000008</c:v>
                </c:pt>
                <c:pt idx="7">
                  <c:v>7246.7594352000006</c:v>
                </c:pt>
                <c:pt idx="8">
                  <c:v>7815.7057148000013</c:v>
                </c:pt>
                <c:pt idx="9">
                  <c:v>8359.2054496000001</c:v>
                </c:pt>
                <c:pt idx="10">
                  <c:v>8877.5458500000022</c:v>
                </c:pt>
                <c:pt idx="11">
                  <c:v>9371.0141264000013</c:v>
                </c:pt>
                <c:pt idx="12">
                  <c:v>9839.8974892000006</c:v>
                </c:pt>
                <c:pt idx="13">
                  <c:v>10284.483148800002</c:v>
                </c:pt>
                <c:pt idx="14">
                  <c:v>10705.058315600001</c:v>
                </c:pt>
                <c:pt idx="15">
                  <c:v>11101.9102</c:v>
                </c:pt>
                <c:pt idx="16">
                  <c:v>11475.326012399999</c:v>
                </c:pt>
                <c:pt idx="17">
                  <c:v>11825.592963200001</c:v>
                </c:pt>
                <c:pt idx="18">
                  <c:v>12152.998262799998</c:v>
                </c:pt>
                <c:pt idx="19">
                  <c:v>12457.8291216</c:v>
                </c:pt>
                <c:pt idx="20">
                  <c:v>12740.372749999999</c:v>
                </c:pt>
                <c:pt idx="21">
                  <c:v>13000.9163584</c:v>
                </c:pt>
                <c:pt idx="22">
                  <c:v>13239.747157199998</c:v>
                </c:pt>
                <c:pt idx="23">
                  <c:v>13457.152356799999</c:v>
                </c:pt>
                <c:pt idx="24">
                  <c:v>13653.419167599997</c:v>
                </c:pt>
                <c:pt idx="25">
                  <c:v>13828.834799999999</c:v>
                </c:pt>
                <c:pt idx="26">
                  <c:v>13983.686464399996</c:v>
                </c:pt>
                <c:pt idx="27">
                  <c:v>14118.261371199998</c:v>
                </c:pt>
                <c:pt idx="28">
                  <c:v>14232.846730800002</c:v>
                </c:pt>
                <c:pt idx="29">
                  <c:v>14327.729753599997</c:v>
                </c:pt>
                <c:pt idx="30">
                  <c:v>14403.19765</c:v>
                </c:pt>
                <c:pt idx="31">
                  <c:v>14459.537630400002</c:v>
                </c:pt>
                <c:pt idx="32">
                  <c:v>14497.036905200001</c:v>
                </c:pt>
                <c:pt idx="33">
                  <c:v>14515.982684800001</c:v>
                </c:pt>
                <c:pt idx="34">
                  <c:v>14516.6621796</c:v>
                </c:pt>
                <c:pt idx="35">
                  <c:v>14499.362600000008</c:v>
                </c:pt>
                <c:pt idx="36">
                  <c:v>14464.371156400004</c:v>
                </c:pt>
                <c:pt idx="37">
                  <c:v>14411.975059200002</c:v>
                </c:pt>
                <c:pt idx="38">
                  <c:v>14342.461518799999</c:v>
                </c:pt>
                <c:pt idx="39">
                  <c:v>14256.117745600004</c:v>
                </c:pt>
                <c:pt idx="40">
                  <c:v>14153.230950000001</c:v>
                </c:pt>
                <c:pt idx="41">
                  <c:v>14034.088342400002</c:v>
                </c:pt>
                <c:pt idx="42">
                  <c:v>13898.9771332</c:v>
                </c:pt>
                <c:pt idx="43">
                  <c:v>13748.184532800004</c:v>
                </c:pt>
                <c:pt idx="44">
                  <c:v>13581.9977516</c:v>
                </c:pt>
                <c:pt idx="45">
                  <c:v>13400.704000000002</c:v>
                </c:pt>
                <c:pt idx="46">
                  <c:v>13204.590488400005</c:v>
                </c:pt>
                <c:pt idx="47">
                  <c:v>12993.944427200007</c:v>
                </c:pt>
                <c:pt idx="48">
                  <c:v>12769.0530268</c:v>
                </c:pt>
                <c:pt idx="49">
                  <c:v>12530.2034976</c:v>
                </c:pt>
                <c:pt idx="50">
                  <c:v>12277.683050000009</c:v>
                </c:pt>
                <c:pt idx="51">
                  <c:v>12011.7788944</c:v>
                </c:pt>
                <c:pt idx="52">
                  <c:v>11732.7782412</c:v>
                </c:pt>
                <c:pt idx="53">
                  <c:v>11440.968300799999</c:v>
                </c:pt>
                <c:pt idx="54">
                  <c:v>11136.636283600004</c:v>
                </c:pt>
                <c:pt idx="55">
                  <c:v>10820.069400000002</c:v>
                </c:pt>
                <c:pt idx="56">
                  <c:v>10491.5548604</c:v>
                </c:pt>
                <c:pt idx="57">
                  <c:v>10151.379875199997</c:v>
                </c:pt>
                <c:pt idx="58">
                  <c:v>9799.8316548000075</c:v>
                </c:pt>
                <c:pt idx="59">
                  <c:v>9437.1974096000031</c:v>
                </c:pt>
                <c:pt idx="60">
                  <c:v>9063.7643499999976</c:v>
                </c:pt>
                <c:pt idx="61">
                  <c:v>8679.8196864000074</c:v>
                </c:pt>
                <c:pt idx="62">
                  <c:v>8285.6506292000013</c:v>
                </c:pt>
                <c:pt idx="63">
                  <c:v>7881.5443887999954</c:v>
                </c:pt>
                <c:pt idx="64">
                  <c:v>7467.7881756000043</c:v>
                </c:pt>
                <c:pt idx="65">
                  <c:v>7044.6692000000039</c:v>
                </c:pt>
                <c:pt idx="66">
                  <c:v>6612.4746724000106</c:v>
                </c:pt>
                <c:pt idx="67">
                  <c:v>6171.4918032000096</c:v>
                </c:pt>
                <c:pt idx="68">
                  <c:v>5722.0078027999953</c:v>
                </c:pt>
                <c:pt idx="69">
                  <c:v>5264.3098815999983</c:v>
                </c:pt>
                <c:pt idx="70">
                  <c:v>4798.6852499999841</c:v>
                </c:pt>
                <c:pt idx="71">
                  <c:v>4325.4211183999942</c:v>
                </c:pt>
                <c:pt idx="72">
                  <c:v>3844.8046972000047</c:v>
                </c:pt>
                <c:pt idx="73">
                  <c:v>3357.1231967999884</c:v>
                </c:pt>
                <c:pt idx="74">
                  <c:v>2862.6638275999976</c:v>
                </c:pt>
                <c:pt idx="75">
                  <c:v>2361.7138000000086</c:v>
                </c:pt>
                <c:pt idx="76">
                  <c:v>1854.5603243999867</c:v>
                </c:pt>
                <c:pt idx="77">
                  <c:v>1341.4906111999953</c:v>
                </c:pt>
                <c:pt idx="78">
                  <c:v>822.79187080000338</c:v>
                </c:pt>
                <c:pt idx="79">
                  <c:v>298.75131359999796</c:v>
                </c:pt>
                <c:pt idx="80">
                  <c:v>-230.34384999999384</c:v>
                </c:pt>
                <c:pt idx="81">
                  <c:v>-764.20640960001765</c:v>
                </c:pt>
                <c:pt idx="82">
                  <c:v>-1302.54915480001</c:v>
                </c:pt>
                <c:pt idx="83">
                  <c:v>-1845.0848752000056</c:v>
                </c:pt>
                <c:pt idx="84">
                  <c:v>-2391.5263604000138</c:v>
                </c:pt>
                <c:pt idx="85">
                  <c:v>-2941.5864000000074</c:v>
                </c:pt>
                <c:pt idx="86">
                  <c:v>-3494.9777835999921</c:v>
                </c:pt>
                <c:pt idx="87">
                  <c:v>-4051.413300799999</c:v>
                </c:pt>
                <c:pt idx="88">
                  <c:v>-4610.6057412000009</c:v>
                </c:pt>
                <c:pt idx="89">
                  <c:v>-5172.2678944000072</c:v>
                </c:pt>
                <c:pt idx="90">
                  <c:v>-5736.1125500000053</c:v>
                </c:pt>
                <c:pt idx="91">
                  <c:v>-6301.8524976000044</c:v>
                </c:pt>
                <c:pt idx="92">
                  <c:v>-6869.2005268000212</c:v>
                </c:pt>
                <c:pt idx="93">
                  <c:v>-7437.8694272000212</c:v>
                </c:pt>
                <c:pt idx="94">
                  <c:v>-8007.5719883999918</c:v>
                </c:pt>
                <c:pt idx="95">
                  <c:v>-8578.0210000000006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Functions'!$AD$10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Functions'!$AD$11:$AD$106</c:f>
              <c:numCache>
                <c:formatCode>General</c:formatCode>
                <c:ptCount val="96"/>
                <c:pt idx="0">
                  <c:v>3037.5630624999994</c:v>
                </c:pt>
                <c:pt idx="1">
                  <c:v>3604.4876392000001</c:v>
                </c:pt>
                <c:pt idx="2">
                  <c:v>4172.5953231000003</c:v>
                </c:pt>
                <c:pt idx="3">
                  <c:v>4739.9519344</c:v>
                </c:pt>
                <c:pt idx="4">
                  <c:v>5304.6971892999991</c:v>
                </c:pt>
                <c:pt idx="5">
                  <c:v>5865.0446999999986</c:v>
                </c:pt>
                <c:pt idx="6">
                  <c:v>6419.2819746999994</c:v>
                </c:pt>
                <c:pt idx="7">
                  <c:v>6965.7704175999997</c:v>
                </c:pt>
                <c:pt idx="8">
                  <c:v>7502.9453288999985</c:v>
                </c:pt>
                <c:pt idx="9">
                  <c:v>8029.3159047999989</c:v>
                </c:pt>
                <c:pt idx="10">
                  <c:v>8543.4652374999987</c:v>
                </c:pt>
                <c:pt idx="11">
                  <c:v>9044.0503151999983</c:v>
                </c:pt>
                <c:pt idx="12">
                  <c:v>9529.8020221000006</c:v>
                </c:pt>
                <c:pt idx="13">
                  <c:v>9999.5251383999985</c:v>
                </c:pt>
                <c:pt idx="14">
                  <c:v>10452.098340299999</c:v>
                </c:pt>
                <c:pt idx="15">
                  <c:v>10886.474199999997</c:v>
                </c:pt>
                <c:pt idx="16">
                  <c:v>11301.679185699999</c:v>
                </c:pt>
                <c:pt idx="17">
                  <c:v>11696.813661600001</c:v>
                </c:pt>
                <c:pt idx="18">
                  <c:v>12071.051887899999</c:v>
                </c:pt>
                <c:pt idx="19">
                  <c:v>12423.6420208</c:v>
                </c:pt>
                <c:pt idx="20">
                  <c:v>12753.906112499997</c:v>
                </c:pt>
                <c:pt idx="21">
                  <c:v>13061.240111199997</c:v>
                </c:pt>
                <c:pt idx="22">
                  <c:v>13345.113861099999</c:v>
                </c:pt>
                <c:pt idx="23">
                  <c:v>13605.071102399999</c:v>
                </c:pt>
                <c:pt idx="24">
                  <c:v>13840.729471299997</c:v>
                </c:pt>
                <c:pt idx="25">
                  <c:v>14051.780500000001</c:v>
                </c:pt>
                <c:pt idx="26">
                  <c:v>14237.989616699997</c:v>
                </c:pt>
                <c:pt idx="27">
                  <c:v>14399.196145599997</c:v>
                </c:pt>
                <c:pt idx="28">
                  <c:v>14535.3133069</c:v>
                </c:pt>
                <c:pt idx="29">
                  <c:v>14646.328216799997</c:v>
                </c:pt>
                <c:pt idx="30">
                  <c:v>14732.301887499996</c:v>
                </c:pt>
                <c:pt idx="31">
                  <c:v>14793.369227199993</c:v>
                </c:pt>
                <c:pt idx="32">
                  <c:v>14829.739040099998</c:v>
                </c:pt>
                <c:pt idx="33">
                  <c:v>14841.694026399995</c:v>
                </c:pt>
                <c:pt idx="34">
                  <c:v>14829.590782299998</c:v>
                </c:pt>
                <c:pt idx="35">
                  <c:v>14793.859799999998</c:v>
                </c:pt>
                <c:pt idx="36">
                  <c:v>14735.005467699997</c:v>
                </c:pt>
                <c:pt idx="37">
                  <c:v>14653.606069599997</c:v>
                </c:pt>
                <c:pt idx="38">
                  <c:v>14550.313785899998</c:v>
                </c:pt>
                <c:pt idx="39">
                  <c:v>14425.854692800003</c:v>
                </c:pt>
                <c:pt idx="40">
                  <c:v>14281.028762499995</c:v>
                </c:pt>
                <c:pt idx="41">
                  <c:v>14116.709863199998</c:v>
                </c:pt>
                <c:pt idx="42">
                  <c:v>13933.845759099993</c:v>
                </c:pt>
                <c:pt idx="43">
                  <c:v>13733.458110400001</c:v>
                </c:pt>
                <c:pt idx="44">
                  <c:v>13516.642473299995</c:v>
                </c:pt>
                <c:pt idx="45">
                  <c:v>13284.568299999999</c:v>
                </c:pt>
                <c:pt idx="46">
                  <c:v>13038.478938699998</c:v>
                </c:pt>
                <c:pt idx="47">
                  <c:v>12779.691633599996</c:v>
                </c:pt>
                <c:pt idx="48">
                  <c:v>12509.5975249</c:v>
                </c:pt>
                <c:pt idx="49">
                  <c:v>12229.661648800004</c:v>
                </c:pt>
                <c:pt idx="50">
                  <c:v>11941.422937500007</c:v>
                </c:pt>
                <c:pt idx="51">
                  <c:v>11646.494219199998</c:v>
                </c:pt>
                <c:pt idx="52">
                  <c:v>11346.562218100007</c:v>
                </c:pt>
                <c:pt idx="53">
                  <c:v>11043.387554400004</c:v>
                </c:pt>
                <c:pt idx="54">
                  <c:v>10738.804744299996</c:v>
                </c:pt>
                <c:pt idx="55">
                  <c:v>10434.722200000004</c:v>
                </c:pt>
                <c:pt idx="56">
                  <c:v>10133.122229699999</c:v>
                </c:pt>
                <c:pt idx="57">
                  <c:v>9836.0610376000041</c:v>
                </c:pt>
                <c:pt idx="58">
                  <c:v>9545.6687239000094</c:v>
                </c:pt>
                <c:pt idx="59">
                  <c:v>9264.1492848000053</c:v>
                </c:pt>
                <c:pt idx="60">
                  <c:v>8993.7806125000134</c:v>
                </c:pt>
                <c:pt idx="61">
                  <c:v>8736.9144952000061</c:v>
                </c:pt>
                <c:pt idx="62">
                  <c:v>8495.9766170999937</c:v>
                </c:pt>
                <c:pt idx="63">
                  <c:v>8273.4665584000177</c:v>
                </c:pt>
                <c:pt idx="64">
                  <c:v>8071.9577953000116</c:v>
                </c:pt>
                <c:pt idx="65">
                  <c:v>7894.097700000013</c:v>
                </c:pt>
                <c:pt idx="66">
                  <c:v>7742.6075407000171</c:v>
                </c:pt>
                <c:pt idx="67">
                  <c:v>7620.2824816000066</c:v>
                </c:pt>
                <c:pt idx="68">
                  <c:v>7529.9915828999947</c:v>
                </c:pt>
                <c:pt idx="69">
                  <c:v>7474.6778007999965</c:v>
                </c:pt>
                <c:pt idx="70">
                  <c:v>7457.3579874999996</c:v>
                </c:pt>
                <c:pt idx="71">
                  <c:v>7481.1228912000079</c:v>
                </c:pt>
                <c:pt idx="72">
                  <c:v>7549.1371561000124</c:v>
                </c:pt>
                <c:pt idx="73">
                  <c:v>7664.6393223999912</c:v>
                </c:pt>
                <c:pt idx="74">
                  <c:v>7830.941826299997</c:v>
                </c:pt>
                <c:pt idx="75">
                  <c:v>8051.431000000026</c:v>
                </c:pt>
                <c:pt idx="76">
                  <c:v>8329.567071700003</c:v>
                </c:pt>
                <c:pt idx="77">
                  <c:v>8668.8841656000004</c:v>
                </c:pt>
                <c:pt idx="78">
                  <c:v>9072.9903019000194</c:v>
                </c:pt>
                <c:pt idx="79">
                  <c:v>9545.5673968000046</c:v>
                </c:pt>
                <c:pt idx="80">
                  <c:v>10090.371262500033</c:v>
                </c:pt>
                <c:pt idx="81">
                  <c:v>10711.231607199996</c:v>
                </c:pt>
                <c:pt idx="82">
                  <c:v>11412.05203510003</c:v>
                </c:pt>
                <c:pt idx="83">
                  <c:v>12196.810046400031</c:v>
                </c:pt>
                <c:pt idx="84">
                  <c:v>13069.557037299994</c:v>
                </c:pt>
                <c:pt idx="85">
                  <c:v>14034.418300000019</c:v>
                </c:pt>
                <c:pt idx="86">
                  <c:v>15095.593022699992</c:v>
                </c:pt>
                <c:pt idx="87">
                  <c:v>16257.354289600014</c:v>
                </c:pt>
                <c:pt idx="88">
                  <c:v>17524.049080900062</c:v>
                </c:pt>
                <c:pt idx="89">
                  <c:v>18900.098272800038</c:v>
                </c:pt>
                <c:pt idx="90">
                  <c:v>20389.996637500008</c:v>
                </c:pt>
                <c:pt idx="91">
                  <c:v>21998.312843200052</c:v>
                </c:pt>
                <c:pt idx="92">
                  <c:v>23729.689454100037</c:v>
                </c:pt>
                <c:pt idx="93">
                  <c:v>25588.842930400016</c:v>
                </c:pt>
                <c:pt idx="94">
                  <c:v>27580.563628300035</c:v>
                </c:pt>
                <c:pt idx="95">
                  <c:v>29709.715800000005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Functions'!$AE$10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Functions'!$AE$11:$AE$106</c:f>
              <c:numCache>
                <c:formatCode>General</c:formatCode>
                <c:ptCount val="96"/>
                <c:pt idx="0">
                  <c:v>5120.9116874999982</c:v>
                </c:pt>
                <c:pt idx="1">
                  <c:v>4564.8673744000016</c:v>
                </c:pt>
                <c:pt idx="2">
                  <c:v>4287.4856971000008</c:v>
                </c:pt>
                <c:pt idx="3">
                  <c:v>4249.3713887999993</c:v>
                </c:pt>
                <c:pt idx="4">
                  <c:v>4414.0187034999972</c:v>
                </c:pt>
                <c:pt idx="5">
                  <c:v>4747.7169999999951</c:v>
                </c:pt>
                <c:pt idx="6">
                  <c:v>5219.4563259000033</c:v>
                </c:pt>
                <c:pt idx="7">
                  <c:v>5800.8330016000054</c:v>
                </c:pt>
                <c:pt idx="8">
                  <c:v>6465.9552043000031</c:v>
                </c:pt>
                <c:pt idx="9">
                  <c:v>7191.3485520000031</c:v>
                </c:pt>
                <c:pt idx="10">
                  <c:v>7955.8616874999971</c:v>
                </c:pt>
                <c:pt idx="11">
                  <c:v>8740.5718623999983</c:v>
                </c:pt>
                <c:pt idx="12">
                  <c:v>9528.6905210999903</c:v>
                </c:pt>
                <c:pt idx="13">
                  <c:v>10305.46888479999</c:v>
                </c:pt>
                <c:pt idx="14">
                  <c:v>11058.103535499988</c:v>
                </c:pt>
                <c:pt idx="15">
                  <c:v>11775.641999999976</c:v>
                </c:pt>
                <c:pt idx="16">
                  <c:v>12448.888333899993</c:v>
                </c:pt>
                <c:pt idx="17">
                  <c:v>13070.308705600009</c:v>
                </c:pt>
                <c:pt idx="18">
                  <c:v>13633.936980299994</c:v>
                </c:pt>
                <c:pt idx="19">
                  <c:v>14135.280304000029</c:v>
                </c:pt>
                <c:pt idx="20">
                  <c:v>14571.224687500013</c:v>
                </c:pt>
                <c:pt idx="21">
                  <c:v>14939.940590400007</c:v>
                </c:pt>
                <c:pt idx="22">
                  <c:v>15240.788505099998</c:v>
                </c:pt>
                <c:pt idx="23">
                  <c:v>15474.224540800011</c:v>
                </c:pt>
                <c:pt idx="24">
                  <c:v>15641.706007500015</c:v>
                </c:pt>
                <c:pt idx="25">
                  <c:v>15745.596999999983</c:v>
                </c:pt>
                <c:pt idx="26">
                  <c:v>15789.073981900019</c:v>
                </c:pt>
                <c:pt idx="27">
                  <c:v>15776.031369600001</c:v>
                </c:pt>
                <c:pt idx="28">
                  <c:v>15710.987116299977</c:v>
                </c:pt>
                <c:pt idx="29">
                  <c:v>15598.988295999945</c:v>
                </c:pt>
                <c:pt idx="30">
                  <c:v>15445.516687499934</c:v>
                </c:pt>
                <c:pt idx="31">
                  <c:v>15256.394358399928</c:v>
                </c:pt>
                <c:pt idx="32">
                  <c:v>15037.689249100004</c:v>
                </c:pt>
                <c:pt idx="33">
                  <c:v>14795.620756799966</c:v>
                </c:pt>
                <c:pt idx="34">
                  <c:v>14536.465319499941</c:v>
                </c:pt>
                <c:pt idx="35">
                  <c:v>14266.461999999941</c:v>
                </c:pt>
                <c:pt idx="36">
                  <c:v>13991.718069900046</c:v>
                </c:pt>
                <c:pt idx="37">
                  <c:v>13718.114593599908</c:v>
                </c:pt>
                <c:pt idx="38">
                  <c:v>13451.212012300093</c:v>
                </c:pt>
                <c:pt idx="39">
                  <c:v>13196.155728000042</c:v>
                </c:pt>
                <c:pt idx="40">
                  <c:v>12957.581687500002</c:v>
                </c:pt>
                <c:pt idx="41">
                  <c:v>12739.521966400062</c:v>
                </c:pt>
                <c:pt idx="42">
                  <c:v>12545.310353099921</c:v>
                </c:pt>
                <c:pt idx="43">
                  <c:v>12377.487932800112</c:v>
                </c:pt>
                <c:pt idx="44">
                  <c:v>12237.708671499946</c:v>
                </c:pt>
                <c:pt idx="45">
                  <c:v>12126.645000000019</c:v>
                </c:pt>
                <c:pt idx="46">
                  <c:v>12043.893397900101</c:v>
                </c:pt>
                <c:pt idx="47">
                  <c:v>11987.879977599892</c:v>
                </c:pt>
                <c:pt idx="48">
                  <c:v>11955.766068299883</c:v>
                </c:pt>
                <c:pt idx="49">
                  <c:v>11943.353799999924</c:v>
                </c:pt>
                <c:pt idx="50">
                  <c:v>11944.991687499976</c:v>
                </c:pt>
                <c:pt idx="51">
                  <c:v>11953.480214399926</c:v>
                </c:pt>
                <c:pt idx="52">
                  <c:v>11959.97741709993</c:v>
                </c:pt>
                <c:pt idx="53">
                  <c:v>11953.904468800058</c:v>
                </c:pt>
                <c:pt idx="54">
                  <c:v>11922.851263499819</c:v>
                </c:pt>
                <c:pt idx="55">
                  <c:v>11852.481999999727</c:v>
                </c:pt>
                <c:pt idx="56">
                  <c:v>11726.440765900072</c:v>
                </c:pt>
                <c:pt idx="57">
                  <c:v>11526.257121600094</c:v>
                </c:pt>
                <c:pt idx="58">
                  <c:v>11231.251684300019</c:v>
                </c:pt>
                <c:pt idx="59">
                  <c:v>10818.441711999942</c:v>
                </c:pt>
                <c:pt idx="60">
                  <c:v>10262.446687500225</c:v>
                </c:pt>
                <c:pt idx="61">
                  <c:v>9535.39390239981</c:v>
                </c:pt>
                <c:pt idx="62">
                  <c:v>8606.8240410999861</c:v>
                </c:pt>
                <c:pt idx="63">
                  <c:v>7443.5967647994403</c:v>
                </c:pt>
                <c:pt idx="64">
                  <c:v>6009.7962954998948</c:v>
                </c:pt>
                <c:pt idx="65">
                  <c:v>4266.6369999998715</c:v>
                </c:pt>
                <c:pt idx="66">
                  <c:v>2172.3689738993999</c:v>
                </c:pt>
                <c:pt idx="67">
                  <c:v>-317.81637440039776</c:v>
                </c:pt>
                <c:pt idx="68">
                  <c:v>-3251.880739700282</c:v>
                </c:pt>
                <c:pt idx="69">
                  <c:v>-6681.033336000517</c:v>
                </c:pt>
                <c:pt idx="70">
                  <c:v>-10659.825312499888</c:v>
                </c:pt>
                <c:pt idx="71">
                  <c:v>-15246.244169600308</c:v>
                </c:pt>
                <c:pt idx="72">
                  <c:v>-20501.808174899314</c:v>
                </c:pt>
                <c:pt idx="73">
                  <c:v>-26491.660779200029</c:v>
                </c:pt>
                <c:pt idx="74">
                  <c:v>-33284.66503249947</c:v>
                </c:pt>
                <c:pt idx="75">
                  <c:v>-40953.498000000603</c:v>
                </c:pt>
                <c:pt idx="76">
                  <c:v>-49574.745178100653</c:v>
                </c:pt>
                <c:pt idx="77">
                  <c:v>-59228.994910399895</c:v>
                </c:pt>
                <c:pt idx="78">
                  <c:v>-70000.932803699747</c:v>
                </c:pt>
                <c:pt idx="79">
                  <c:v>-81979.436144000385</c:v>
                </c:pt>
                <c:pt idx="80">
                  <c:v>-95257.668312500697</c:v>
                </c:pt>
                <c:pt idx="81">
                  <c:v>-109933.17320159916</c:v>
                </c:pt>
                <c:pt idx="82">
                  <c:v>-126107.9696309003</c:v>
                </c:pt>
                <c:pt idx="83">
                  <c:v>-143888.64576319978</c:v>
                </c:pt>
                <c:pt idx="84">
                  <c:v>-163386.45352049917</c:v>
                </c:pt>
                <c:pt idx="85">
                  <c:v>-184717.40300000086</c:v>
                </c:pt>
                <c:pt idx="86">
                  <c:v>-208002.35689010005</c:v>
                </c:pt>
                <c:pt idx="87">
                  <c:v>-233367.12488640007</c:v>
                </c:pt>
                <c:pt idx="88">
                  <c:v>-260942.55810770206</c:v>
                </c:pt>
                <c:pt idx="89">
                  <c:v>-290864.64351200033</c:v>
                </c:pt>
                <c:pt idx="90">
                  <c:v>-323274.59831250086</c:v>
                </c:pt>
                <c:pt idx="91">
                  <c:v>-358318.96439359989</c:v>
                </c:pt>
                <c:pt idx="92">
                  <c:v>-396149.70272690058</c:v>
                </c:pt>
                <c:pt idx="93">
                  <c:v>-436924.28778719995</c:v>
                </c:pt>
                <c:pt idx="94">
                  <c:v>-480805.80196850188</c:v>
                </c:pt>
                <c:pt idx="95">
                  <c:v>-527963.02999999933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376096"/>
        <c:axId val="437376656"/>
      </c:lineChart>
      <c:catAx>
        <c:axId val="43737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76656"/>
        <c:crosses val="autoZero"/>
        <c:auto val="1"/>
        <c:lblAlgn val="ctr"/>
        <c:lblOffset val="100"/>
        <c:noMultiLvlLbl val="0"/>
      </c:catAx>
      <c:valAx>
        <c:axId val="4373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 Inactive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Functions'!$AF$10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Functions'!$AF$11:$AF$106</c:f>
              <c:numCache>
                <c:formatCode>General</c:formatCode>
                <c:ptCount val="96"/>
                <c:pt idx="0">
                  <c:v>196.88460000000001</c:v>
                </c:pt>
                <c:pt idx="1">
                  <c:v>473.5</c:v>
                </c:pt>
                <c:pt idx="2">
                  <c:v>537.08330000000001</c:v>
                </c:pt>
                <c:pt idx="3">
                  <c:v>463.11540000000002</c:v>
                </c:pt>
                <c:pt idx="4">
                  <c:v>348.95830000000001</c:v>
                </c:pt>
                <c:pt idx="5">
                  <c:v>277.33330000000001</c:v>
                </c:pt>
                <c:pt idx="6">
                  <c:v>461.37299999999999</c:v>
                </c:pt>
                <c:pt idx="7">
                  <c:v>276.95830000000001</c:v>
                </c:pt>
                <c:pt idx="8">
                  <c:v>225.29169999999999</c:v>
                </c:pt>
                <c:pt idx="9">
                  <c:v>26.25</c:v>
                </c:pt>
                <c:pt idx="10">
                  <c:v>91.3125</c:v>
                </c:pt>
                <c:pt idx="11">
                  <c:v>1</c:v>
                </c:pt>
                <c:pt idx="12">
                  <c:v>0</c:v>
                </c:pt>
                <c:pt idx="13">
                  <c:v>9.8333329999999997</c:v>
                </c:pt>
                <c:pt idx="14">
                  <c:v>122.6591</c:v>
                </c:pt>
                <c:pt idx="15">
                  <c:v>2.0125000000000002</c:v>
                </c:pt>
                <c:pt idx="16">
                  <c:v>38.90625</c:v>
                </c:pt>
                <c:pt idx="17">
                  <c:v>93.954539999999994</c:v>
                </c:pt>
                <c:pt idx="18">
                  <c:v>104.5865</c:v>
                </c:pt>
                <c:pt idx="19">
                  <c:v>210.06729999999999</c:v>
                </c:pt>
                <c:pt idx="20">
                  <c:v>27.97917</c:v>
                </c:pt>
                <c:pt idx="21">
                  <c:v>133.17310000000001</c:v>
                </c:pt>
                <c:pt idx="22">
                  <c:v>330.63459999999998</c:v>
                </c:pt>
                <c:pt idx="23">
                  <c:v>126.66670000000001</c:v>
                </c:pt>
                <c:pt idx="24">
                  <c:v>75.5625</c:v>
                </c:pt>
                <c:pt idx="25">
                  <c:v>18.149999999999999</c:v>
                </c:pt>
                <c:pt idx="26">
                  <c:v>70.909719999999993</c:v>
                </c:pt>
                <c:pt idx="27">
                  <c:v>211.8571</c:v>
                </c:pt>
                <c:pt idx="28">
                  <c:v>434.5</c:v>
                </c:pt>
                <c:pt idx="29">
                  <c:v>69.903850000000006</c:v>
                </c:pt>
                <c:pt idx="30">
                  <c:v>265.13639999999998</c:v>
                </c:pt>
                <c:pt idx="31">
                  <c:v>329</c:v>
                </c:pt>
                <c:pt idx="32">
                  <c:v>142.69120000000001</c:v>
                </c:pt>
                <c:pt idx="33">
                  <c:v>532.03909999999996</c:v>
                </c:pt>
                <c:pt idx="34">
                  <c:v>248.5625</c:v>
                </c:pt>
                <c:pt idx="35">
                  <c:v>247.625</c:v>
                </c:pt>
                <c:pt idx="36">
                  <c:v>228.03829999999999</c:v>
                </c:pt>
                <c:pt idx="37">
                  <c:v>412.07350000000002</c:v>
                </c:pt>
                <c:pt idx="38">
                  <c:v>158.09819999999999</c:v>
                </c:pt>
                <c:pt idx="39">
                  <c:v>431.55</c:v>
                </c:pt>
                <c:pt idx="40">
                  <c:v>149.71879999999999</c:v>
                </c:pt>
                <c:pt idx="41">
                  <c:v>483.28910000000002</c:v>
                </c:pt>
                <c:pt idx="42">
                  <c:v>192.92189999999999</c:v>
                </c:pt>
                <c:pt idx="43">
                  <c:v>202.4375</c:v>
                </c:pt>
                <c:pt idx="44">
                  <c:v>251.07810000000001</c:v>
                </c:pt>
                <c:pt idx="45">
                  <c:v>533.97059999999999</c:v>
                </c:pt>
                <c:pt idx="46">
                  <c:v>285.125</c:v>
                </c:pt>
                <c:pt idx="47">
                  <c:v>46.8125</c:v>
                </c:pt>
                <c:pt idx="48">
                  <c:v>127.95</c:v>
                </c:pt>
                <c:pt idx="49">
                  <c:v>63.288460000000001</c:v>
                </c:pt>
                <c:pt idx="50">
                  <c:v>400.74110000000002</c:v>
                </c:pt>
                <c:pt idx="51">
                  <c:v>68.25</c:v>
                </c:pt>
                <c:pt idx="52">
                  <c:v>14.461539999999999</c:v>
                </c:pt>
                <c:pt idx="54">
                  <c:v>30.634609999999999</c:v>
                </c:pt>
                <c:pt idx="55">
                  <c:v>0</c:v>
                </c:pt>
                <c:pt idx="56">
                  <c:v>56.875</c:v>
                </c:pt>
                <c:pt idx="57">
                  <c:v>5.8846150000000002</c:v>
                </c:pt>
                <c:pt idx="58">
                  <c:v>0.32500000000000001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4">
                  <c:v>0.36363640000000003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Functions'!$AG$10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Functions'!$AG$11:$AG$106</c:f>
              <c:numCache>
                <c:formatCode>General</c:formatCode>
                <c:ptCount val="96"/>
                <c:pt idx="0">
                  <c:v>58.105266</c:v>
                </c:pt>
                <c:pt idx="1">
                  <c:v>57.255127200000004</c:v>
                </c:pt>
                <c:pt idx="2">
                  <c:v>56.404988400000001</c:v>
                </c:pt>
                <c:pt idx="3">
                  <c:v>55.554849600000004</c:v>
                </c:pt>
                <c:pt idx="4">
                  <c:v>54.704710800000001</c:v>
                </c:pt>
                <c:pt idx="5">
                  <c:v>53.854572000000005</c:v>
                </c:pt>
                <c:pt idx="6">
                  <c:v>53.004433200000001</c:v>
                </c:pt>
                <c:pt idx="7">
                  <c:v>52.154294400000005</c:v>
                </c:pt>
                <c:pt idx="8">
                  <c:v>51.304155600000001</c:v>
                </c:pt>
                <c:pt idx="9">
                  <c:v>50.454016800000005</c:v>
                </c:pt>
                <c:pt idx="10">
                  <c:v>49.603878000000002</c:v>
                </c:pt>
                <c:pt idx="11">
                  <c:v>48.753739200000005</c:v>
                </c:pt>
                <c:pt idx="12">
                  <c:v>47.903600400000002</c:v>
                </c:pt>
                <c:pt idx="13">
                  <c:v>47.053461600000006</c:v>
                </c:pt>
                <c:pt idx="14">
                  <c:v>46.203322800000002</c:v>
                </c:pt>
                <c:pt idx="15">
                  <c:v>45.353183999999999</c:v>
                </c:pt>
                <c:pt idx="16">
                  <c:v>44.503045200000003</c:v>
                </c:pt>
                <c:pt idx="17">
                  <c:v>43.652906400000006</c:v>
                </c:pt>
                <c:pt idx="18">
                  <c:v>42.802767600000003</c:v>
                </c:pt>
                <c:pt idx="19">
                  <c:v>41.952628799999999</c:v>
                </c:pt>
                <c:pt idx="20">
                  <c:v>41.102490000000003</c:v>
                </c:pt>
                <c:pt idx="21">
                  <c:v>40.252351200000007</c:v>
                </c:pt>
                <c:pt idx="22">
                  <c:v>39.402212400000003</c:v>
                </c:pt>
                <c:pt idx="23">
                  <c:v>38.5520736</c:v>
                </c:pt>
                <c:pt idx="24">
                  <c:v>37.701934800000004</c:v>
                </c:pt>
                <c:pt idx="25">
                  <c:v>36.851796000000007</c:v>
                </c:pt>
                <c:pt idx="26">
                  <c:v>36.001657200000004</c:v>
                </c:pt>
                <c:pt idx="27">
                  <c:v>35.1515184</c:v>
                </c:pt>
                <c:pt idx="28">
                  <c:v>34.301379600000004</c:v>
                </c:pt>
                <c:pt idx="29">
                  <c:v>33.451240800000008</c:v>
                </c:pt>
                <c:pt idx="30">
                  <c:v>32.601102000000004</c:v>
                </c:pt>
                <c:pt idx="31">
                  <c:v>31.750963200000005</c:v>
                </c:pt>
                <c:pt idx="32">
                  <c:v>30.900824400000005</c:v>
                </c:pt>
                <c:pt idx="33">
                  <c:v>30.050685600000001</c:v>
                </c:pt>
                <c:pt idx="34">
                  <c:v>29.200546800000005</c:v>
                </c:pt>
                <c:pt idx="35">
                  <c:v>28.350408000000002</c:v>
                </c:pt>
                <c:pt idx="36">
                  <c:v>27.500269200000005</c:v>
                </c:pt>
                <c:pt idx="37">
                  <c:v>26.650130400000002</c:v>
                </c:pt>
                <c:pt idx="38">
                  <c:v>25.799991600000006</c:v>
                </c:pt>
                <c:pt idx="39">
                  <c:v>24.949852800000002</c:v>
                </c:pt>
                <c:pt idx="40">
                  <c:v>24.099714000000006</c:v>
                </c:pt>
                <c:pt idx="41">
                  <c:v>23.249575200000002</c:v>
                </c:pt>
                <c:pt idx="42">
                  <c:v>22.399436400000006</c:v>
                </c:pt>
                <c:pt idx="43">
                  <c:v>21.549297600000003</c:v>
                </c:pt>
                <c:pt idx="44">
                  <c:v>20.699158800000006</c:v>
                </c:pt>
                <c:pt idx="45">
                  <c:v>19.849020000000003</c:v>
                </c:pt>
                <c:pt idx="46">
                  <c:v>18.998881200000007</c:v>
                </c:pt>
                <c:pt idx="47">
                  <c:v>18.148742400000003</c:v>
                </c:pt>
                <c:pt idx="48">
                  <c:v>17.298603600000007</c:v>
                </c:pt>
                <c:pt idx="49">
                  <c:v>16.448464800000004</c:v>
                </c:pt>
                <c:pt idx="50">
                  <c:v>15.598326000000007</c:v>
                </c:pt>
                <c:pt idx="51">
                  <c:v>14.748187200000004</c:v>
                </c:pt>
                <c:pt idx="52">
                  <c:v>13.898048400000008</c:v>
                </c:pt>
                <c:pt idx="53">
                  <c:v>13.047909600000004</c:v>
                </c:pt>
                <c:pt idx="54">
                  <c:v>12.197770800000008</c:v>
                </c:pt>
                <c:pt idx="55">
                  <c:v>11.347632000000004</c:v>
                </c:pt>
                <c:pt idx="56">
                  <c:v>10.497493200000008</c:v>
                </c:pt>
                <c:pt idx="57">
                  <c:v>9.6473544000000047</c:v>
                </c:pt>
                <c:pt idx="58">
                  <c:v>8.7972156000000084</c:v>
                </c:pt>
                <c:pt idx="59">
                  <c:v>7.9470768000000049</c:v>
                </c:pt>
                <c:pt idx="60">
                  <c:v>7.0969380000000015</c:v>
                </c:pt>
                <c:pt idx="61">
                  <c:v>6.2467992000000052</c:v>
                </c:pt>
                <c:pt idx="62">
                  <c:v>5.3966604000000018</c:v>
                </c:pt>
                <c:pt idx="63">
                  <c:v>4.5465216000000055</c:v>
                </c:pt>
                <c:pt idx="64">
                  <c:v>3.6963828000000021</c:v>
                </c:pt>
                <c:pt idx="65">
                  <c:v>2.8462440000000058</c:v>
                </c:pt>
                <c:pt idx="66">
                  <c:v>1.9961052000000024</c:v>
                </c:pt>
                <c:pt idx="67">
                  <c:v>1.145966400000006</c:v>
                </c:pt>
                <c:pt idx="68">
                  <c:v>0.29582760000000263</c:v>
                </c:pt>
                <c:pt idx="69">
                  <c:v>-0.55431119999999368</c:v>
                </c:pt>
                <c:pt idx="70">
                  <c:v>-1.4044499999999971</c:v>
                </c:pt>
                <c:pt idx="71">
                  <c:v>-2.2545888000000005</c:v>
                </c:pt>
                <c:pt idx="72">
                  <c:v>-3.1047275999999968</c:v>
                </c:pt>
                <c:pt idx="73">
                  <c:v>-3.9548663999999931</c:v>
                </c:pt>
                <c:pt idx="74">
                  <c:v>-4.8050051999999894</c:v>
                </c:pt>
                <c:pt idx="75">
                  <c:v>-5.6551439999999999</c:v>
                </c:pt>
                <c:pt idx="76">
                  <c:v>-6.5052827999999963</c:v>
                </c:pt>
                <c:pt idx="77">
                  <c:v>-7.3554215999999926</c:v>
                </c:pt>
                <c:pt idx="78">
                  <c:v>-8.2055603999999889</c:v>
                </c:pt>
                <c:pt idx="79">
                  <c:v>-9.0556991999999994</c:v>
                </c:pt>
                <c:pt idx="80">
                  <c:v>-9.9058379999999957</c:v>
                </c:pt>
                <c:pt idx="81">
                  <c:v>-10.755976799999992</c:v>
                </c:pt>
                <c:pt idx="82">
                  <c:v>-11.606115599999988</c:v>
                </c:pt>
                <c:pt idx="83">
                  <c:v>-12.456254399999999</c:v>
                </c:pt>
                <c:pt idx="84">
                  <c:v>-13.306393199999995</c:v>
                </c:pt>
                <c:pt idx="85">
                  <c:v>-14.156531999999991</c:v>
                </c:pt>
                <c:pt idx="86">
                  <c:v>-15.006670799999988</c:v>
                </c:pt>
                <c:pt idx="87">
                  <c:v>-15.856809599999998</c:v>
                </c:pt>
                <c:pt idx="88">
                  <c:v>-16.706948399999995</c:v>
                </c:pt>
                <c:pt idx="89">
                  <c:v>-17.557087199999991</c:v>
                </c:pt>
                <c:pt idx="90">
                  <c:v>-18.407225999999987</c:v>
                </c:pt>
                <c:pt idx="91">
                  <c:v>-19.257364799999998</c:v>
                </c:pt>
                <c:pt idx="92">
                  <c:v>-20.107503599999994</c:v>
                </c:pt>
                <c:pt idx="93">
                  <c:v>-20.95764239999999</c:v>
                </c:pt>
                <c:pt idx="94">
                  <c:v>-21.807781200000001</c:v>
                </c:pt>
                <c:pt idx="95">
                  <c:v>-22.657919999999997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Functions'!$AH$10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Functions'!$AH$11:$AH$106</c:f>
              <c:numCache>
                <c:formatCode>General</c:formatCode>
                <c:ptCount val="96"/>
                <c:pt idx="0">
                  <c:v>19.514379499999997</c:v>
                </c:pt>
                <c:pt idx="1">
                  <c:v>22.156720400000001</c:v>
                </c:pt>
                <c:pt idx="2">
                  <c:v>24.702905099999999</c:v>
                </c:pt>
                <c:pt idx="3">
                  <c:v>27.152933599999997</c:v>
                </c:pt>
                <c:pt idx="4">
                  <c:v>29.506805899999996</c:v>
                </c:pt>
                <c:pt idx="5">
                  <c:v>31.764521999999996</c:v>
                </c:pt>
                <c:pt idx="6">
                  <c:v>33.926081899999993</c:v>
                </c:pt>
                <c:pt idx="7">
                  <c:v>35.991485600000004</c:v>
                </c:pt>
                <c:pt idx="8">
                  <c:v>37.960733099999999</c:v>
                </c:pt>
                <c:pt idx="9">
                  <c:v>39.833824399999997</c:v>
                </c:pt>
                <c:pt idx="10">
                  <c:v>41.6107595</c:v>
                </c:pt>
                <c:pt idx="11">
                  <c:v>43.291538399999993</c:v>
                </c:pt>
                <c:pt idx="12">
                  <c:v>44.876161099999997</c:v>
                </c:pt>
                <c:pt idx="13">
                  <c:v>46.364627599999992</c:v>
                </c:pt>
                <c:pt idx="14">
                  <c:v>47.756937899999997</c:v>
                </c:pt>
                <c:pt idx="15">
                  <c:v>49.053091999999992</c:v>
                </c:pt>
                <c:pt idx="16">
                  <c:v>50.253089899999992</c:v>
                </c:pt>
                <c:pt idx="17">
                  <c:v>51.356931599999996</c:v>
                </c:pt>
                <c:pt idx="18">
                  <c:v>52.36461709999999</c:v>
                </c:pt>
                <c:pt idx="19">
                  <c:v>53.276146400000002</c:v>
                </c:pt>
                <c:pt idx="20">
                  <c:v>54.091519500000004</c:v>
                </c:pt>
                <c:pt idx="21">
                  <c:v>54.810736400000003</c:v>
                </c:pt>
                <c:pt idx="22">
                  <c:v>55.4337971</c:v>
                </c:pt>
                <c:pt idx="23">
                  <c:v>55.9607016</c:v>
                </c:pt>
                <c:pt idx="24">
                  <c:v>56.391449899999998</c:v>
                </c:pt>
                <c:pt idx="25">
                  <c:v>56.726042</c:v>
                </c:pt>
                <c:pt idx="26">
                  <c:v>56.964477899999999</c:v>
                </c:pt>
                <c:pt idx="27">
                  <c:v>57.106757599999995</c:v>
                </c:pt>
                <c:pt idx="28">
                  <c:v>57.152881099999995</c:v>
                </c:pt>
                <c:pt idx="29">
                  <c:v>57.102848399999992</c:v>
                </c:pt>
                <c:pt idx="30">
                  <c:v>56.956659499999994</c:v>
                </c:pt>
                <c:pt idx="31">
                  <c:v>56.714314399999992</c:v>
                </c:pt>
                <c:pt idx="32">
                  <c:v>56.375813099999988</c:v>
                </c:pt>
                <c:pt idx="33">
                  <c:v>55.941155599999988</c:v>
                </c:pt>
                <c:pt idx="34">
                  <c:v>55.410341899999992</c:v>
                </c:pt>
                <c:pt idx="35">
                  <c:v>54.783371999999986</c:v>
                </c:pt>
                <c:pt idx="36">
                  <c:v>54.060245899999984</c:v>
                </c:pt>
                <c:pt idx="37">
                  <c:v>53.240963599999986</c:v>
                </c:pt>
                <c:pt idx="38">
                  <c:v>52.325525099999979</c:v>
                </c:pt>
                <c:pt idx="39">
                  <c:v>51.31393039999999</c:v>
                </c:pt>
                <c:pt idx="40">
                  <c:v>50.206179499999976</c:v>
                </c:pt>
                <c:pt idx="41">
                  <c:v>49.002272399999981</c:v>
                </c:pt>
                <c:pt idx="42">
                  <c:v>47.702209099999976</c:v>
                </c:pt>
                <c:pt idx="43">
                  <c:v>46.305989600000004</c:v>
                </c:pt>
                <c:pt idx="44">
                  <c:v>44.813613900000007</c:v>
                </c:pt>
                <c:pt idx="45">
                  <c:v>43.225082</c:v>
                </c:pt>
                <c:pt idx="46">
                  <c:v>41.540393899999998</c:v>
                </c:pt>
                <c:pt idx="47">
                  <c:v>39.759549600000014</c:v>
                </c:pt>
                <c:pt idx="48">
                  <c:v>37.882549100000006</c:v>
                </c:pt>
                <c:pt idx="49">
                  <c:v>35.909392400000002</c:v>
                </c:pt>
                <c:pt idx="50">
                  <c:v>33.840079500000002</c:v>
                </c:pt>
                <c:pt idx="51">
                  <c:v>31.674610400000006</c:v>
                </c:pt>
                <c:pt idx="52">
                  <c:v>29.412985099999986</c:v>
                </c:pt>
                <c:pt idx="53">
                  <c:v>27.055203599999999</c:v>
                </c:pt>
                <c:pt idx="54">
                  <c:v>24.601265899999987</c:v>
                </c:pt>
                <c:pt idx="55">
                  <c:v>22.051172000000008</c:v>
                </c:pt>
                <c:pt idx="56">
                  <c:v>19.404921900000005</c:v>
                </c:pt>
                <c:pt idx="57">
                  <c:v>16.662515600000006</c:v>
                </c:pt>
                <c:pt idx="58">
                  <c:v>13.823953099999983</c:v>
                </c:pt>
                <c:pt idx="59">
                  <c:v>10.889234399999992</c:v>
                </c:pt>
                <c:pt idx="60">
                  <c:v>7.8583594999999775</c:v>
                </c:pt>
                <c:pt idx="61">
                  <c:v>4.7313283999999953</c:v>
                </c:pt>
                <c:pt idx="62">
                  <c:v>1.5081410999999889</c:v>
                </c:pt>
                <c:pt idx="63">
                  <c:v>-1.8112024000000133</c:v>
                </c:pt>
                <c:pt idx="64">
                  <c:v>-5.2267021000000113</c:v>
                </c:pt>
                <c:pt idx="65">
                  <c:v>-8.7383580000000052</c:v>
                </c:pt>
                <c:pt idx="66">
                  <c:v>-12.346170100000023</c:v>
                </c:pt>
                <c:pt idx="67">
                  <c:v>-16.050138400000009</c:v>
                </c:pt>
                <c:pt idx="68">
                  <c:v>-19.85026289999999</c:v>
                </c:pt>
                <c:pt idx="69">
                  <c:v>-23.746543600000024</c:v>
                </c:pt>
                <c:pt idx="70">
                  <c:v>-27.738980499999997</c:v>
                </c:pt>
                <c:pt idx="71">
                  <c:v>-31.827573600000022</c:v>
                </c:pt>
                <c:pt idx="72">
                  <c:v>-36.012322900000044</c:v>
                </c:pt>
                <c:pt idx="73">
                  <c:v>-40.293228400000004</c:v>
                </c:pt>
                <c:pt idx="74">
                  <c:v>-44.670290100000017</c:v>
                </c:pt>
                <c:pt idx="75">
                  <c:v>-49.143507999999997</c:v>
                </c:pt>
                <c:pt idx="76">
                  <c:v>-53.712882100000002</c:v>
                </c:pt>
                <c:pt idx="77">
                  <c:v>-58.378412400000002</c:v>
                </c:pt>
                <c:pt idx="78">
                  <c:v>-63.140098899999998</c:v>
                </c:pt>
                <c:pt idx="79">
                  <c:v>-67.99794159999999</c:v>
                </c:pt>
                <c:pt idx="80">
                  <c:v>-72.951940499999978</c:v>
                </c:pt>
                <c:pt idx="81">
                  <c:v>-78.002095600000018</c:v>
                </c:pt>
                <c:pt idx="82">
                  <c:v>-83.148406899999998</c:v>
                </c:pt>
                <c:pt idx="83">
                  <c:v>-88.390874399999973</c:v>
                </c:pt>
                <c:pt idx="84">
                  <c:v>-93.729498100000001</c:v>
                </c:pt>
                <c:pt idx="85">
                  <c:v>-99.164278000000024</c:v>
                </c:pt>
                <c:pt idx="86">
                  <c:v>-104.69521409999999</c:v>
                </c:pt>
                <c:pt idx="87">
                  <c:v>-110.3223064</c:v>
                </c:pt>
                <c:pt idx="88">
                  <c:v>-116.04555490000001</c:v>
                </c:pt>
                <c:pt idx="89">
                  <c:v>-121.86495960000002</c:v>
                </c:pt>
                <c:pt idx="90">
                  <c:v>-127.78052050000002</c:v>
                </c:pt>
                <c:pt idx="91">
                  <c:v>-133.79223760000002</c:v>
                </c:pt>
                <c:pt idx="92">
                  <c:v>-139.90011090000002</c:v>
                </c:pt>
                <c:pt idx="93">
                  <c:v>-146.10414040000001</c:v>
                </c:pt>
                <c:pt idx="94">
                  <c:v>-152.40432609999999</c:v>
                </c:pt>
                <c:pt idx="95">
                  <c:v>-158.80066800000003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Functions'!$AI$10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Functions'!$AI$11:$AI$106</c:f>
              <c:numCache>
                <c:formatCode>General</c:formatCode>
                <c:ptCount val="96"/>
                <c:pt idx="0">
                  <c:v>141.870655</c:v>
                </c:pt>
                <c:pt idx="1">
                  <c:v>129.0367632</c:v>
                </c:pt>
                <c:pt idx="2">
                  <c:v>117.09113379999998</c:v>
                </c:pt>
                <c:pt idx="3">
                  <c:v>106.00661679999999</c:v>
                </c:pt>
                <c:pt idx="4">
                  <c:v>95.756062199999988</c:v>
                </c:pt>
                <c:pt idx="5">
                  <c:v>86.31232</c:v>
                </c:pt>
                <c:pt idx="6">
                  <c:v>77.648240199999975</c:v>
                </c:pt>
                <c:pt idx="7">
                  <c:v>69.73667279999998</c:v>
                </c:pt>
                <c:pt idx="8">
                  <c:v>62.550467799999986</c:v>
                </c:pt>
                <c:pt idx="9">
                  <c:v>56.062475199999966</c:v>
                </c:pt>
                <c:pt idx="10">
                  <c:v>50.245544999999971</c:v>
                </c:pt>
                <c:pt idx="11">
                  <c:v>45.072527199999968</c:v>
                </c:pt>
                <c:pt idx="12">
                  <c:v>40.51627179999997</c:v>
                </c:pt>
                <c:pt idx="13">
                  <c:v>36.549628799999972</c:v>
                </c:pt>
                <c:pt idx="14">
                  <c:v>33.14544819999999</c:v>
                </c:pt>
                <c:pt idx="15">
                  <c:v>30.276579999999981</c:v>
                </c:pt>
                <c:pt idx="16">
                  <c:v>27.915874199999926</c:v>
                </c:pt>
                <c:pt idx="17">
                  <c:v>26.036180799999947</c:v>
                </c:pt>
                <c:pt idx="18">
                  <c:v>24.610349799999938</c:v>
                </c:pt>
                <c:pt idx="19">
                  <c:v>23.611231199999921</c:v>
                </c:pt>
                <c:pt idx="20">
                  <c:v>23.011674999999968</c:v>
                </c:pt>
                <c:pt idx="21">
                  <c:v>22.784531199999961</c:v>
                </c:pt>
                <c:pt idx="22">
                  <c:v>22.902649799999963</c:v>
                </c:pt>
                <c:pt idx="23">
                  <c:v>23.338880799999927</c:v>
                </c:pt>
                <c:pt idx="24">
                  <c:v>24.066074199999946</c:v>
                </c:pt>
                <c:pt idx="25">
                  <c:v>25.057079999999928</c:v>
                </c:pt>
                <c:pt idx="26">
                  <c:v>26.284748199999967</c:v>
                </c:pt>
                <c:pt idx="27">
                  <c:v>27.721928799999915</c:v>
                </c:pt>
                <c:pt idx="28">
                  <c:v>29.34147179999988</c:v>
                </c:pt>
                <c:pt idx="29">
                  <c:v>31.116227199999884</c:v>
                </c:pt>
                <c:pt idx="30">
                  <c:v>33.019044999999863</c:v>
                </c:pt>
                <c:pt idx="31">
                  <c:v>35.022775199999899</c:v>
                </c:pt>
                <c:pt idx="32">
                  <c:v>37.10026779999987</c:v>
                </c:pt>
                <c:pt idx="33">
                  <c:v>39.224372799999941</c:v>
                </c:pt>
                <c:pt idx="34">
                  <c:v>41.36794019999985</c:v>
                </c:pt>
                <c:pt idx="35">
                  <c:v>43.503819999999905</c:v>
                </c:pt>
                <c:pt idx="36">
                  <c:v>45.604862199999957</c:v>
                </c:pt>
                <c:pt idx="37">
                  <c:v>47.643916799999772</c:v>
                </c:pt>
                <c:pt idx="38">
                  <c:v>49.593833799999857</c:v>
                </c:pt>
                <c:pt idx="39">
                  <c:v>51.427463199999863</c:v>
                </c:pt>
                <c:pt idx="40">
                  <c:v>53.117654999999786</c:v>
                </c:pt>
                <c:pt idx="41">
                  <c:v>54.637259199999789</c:v>
                </c:pt>
                <c:pt idx="42">
                  <c:v>55.959125799999811</c:v>
                </c:pt>
                <c:pt idx="43">
                  <c:v>57.05610479999973</c:v>
                </c:pt>
                <c:pt idx="44">
                  <c:v>57.901046199999655</c:v>
                </c:pt>
                <c:pt idx="45">
                  <c:v>58.466799999999921</c:v>
                </c:pt>
                <c:pt idx="46">
                  <c:v>58.726216199999726</c:v>
                </c:pt>
                <c:pt idx="47">
                  <c:v>58.65214479999986</c:v>
                </c:pt>
                <c:pt idx="48">
                  <c:v>58.217435799999862</c:v>
                </c:pt>
                <c:pt idx="49">
                  <c:v>57.39493919999984</c:v>
                </c:pt>
                <c:pt idx="50">
                  <c:v>56.157504999999787</c:v>
                </c:pt>
                <c:pt idx="51">
                  <c:v>54.477983199999812</c:v>
                </c:pt>
                <c:pt idx="52">
                  <c:v>52.329223799999681</c:v>
                </c:pt>
                <c:pt idx="53">
                  <c:v>49.68407679999973</c:v>
                </c:pt>
                <c:pt idx="54">
                  <c:v>46.515392199999724</c:v>
                </c:pt>
                <c:pt idx="55">
                  <c:v>42.796019999999771</c:v>
                </c:pt>
                <c:pt idx="56">
                  <c:v>38.498810199999753</c:v>
                </c:pt>
                <c:pt idx="57">
                  <c:v>33.596612799999775</c:v>
                </c:pt>
                <c:pt idx="58">
                  <c:v>28.06227779999972</c:v>
                </c:pt>
                <c:pt idx="59">
                  <c:v>21.868655199999694</c:v>
                </c:pt>
                <c:pt idx="60">
                  <c:v>14.988594999999805</c:v>
                </c:pt>
                <c:pt idx="61">
                  <c:v>7.3949471999997058</c:v>
                </c:pt>
                <c:pt idx="62">
                  <c:v>-0.9394382000002679</c:v>
                </c:pt>
                <c:pt idx="63">
                  <c:v>-10.041711200000464</c:v>
                </c:pt>
                <c:pt idx="64">
                  <c:v>-19.939021800000546</c:v>
                </c:pt>
                <c:pt idx="65">
                  <c:v>-30.658520000000408</c:v>
                </c:pt>
                <c:pt idx="66">
                  <c:v>-42.227355800000169</c:v>
                </c:pt>
                <c:pt idx="67">
                  <c:v>-54.672679200000402</c:v>
                </c:pt>
                <c:pt idx="68">
                  <c:v>-68.02164020000032</c:v>
                </c:pt>
                <c:pt idx="69">
                  <c:v>-82.301388800000495</c:v>
                </c:pt>
                <c:pt idx="70">
                  <c:v>-97.539075000000594</c:v>
                </c:pt>
                <c:pt idx="71">
                  <c:v>-113.76184880000028</c:v>
                </c:pt>
                <c:pt idx="72">
                  <c:v>-130.99686020000036</c:v>
                </c:pt>
                <c:pt idx="73">
                  <c:v>-149.27125920000049</c:v>
                </c:pt>
                <c:pt idx="74">
                  <c:v>-168.61219580000034</c:v>
                </c:pt>
                <c:pt idx="75">
                  <c:v>-189.04682000000048</c:v>
                </c:pt>
                <c:pt idx="76">
                  <c:v>-210.60228180000058</c:v>
                </c:pt>
                <c:pt idx="77">
                  <c:v>-233.30573120000008</c:v>
                </c:pt>
                <c:pt idx="78">
                  <c:v>-257.18431820000114</c:v>
                </c:pt>
                <c:pt idx="79">
                  <c:v>-282.26519280000093</c:v>
                </c:pt>
                <c:pt idx="80">
                  <c:v>-308.57550500000025</c:v>
                </c:pt>
                <c:pt idx="81">
                  <c:v>-336.1424048000008</c:v>
                </c:pt>
                <c:pt idx="82">
                  <c:v>-364.99304220000022</c:v>
                </c:pt>
                <c:pt idx="83">
                  <c:v>-395.15456720000066</c:v>
                </c:pt>
                <c:pt idx="84">
                  <c:v>-426.6541298000011</c:v>
                </c:pt>
                <c:pt idx="85">
                  <c:v>-459.51888000000099</c:v>
                </c:pt>
                <c:pt idx="86">
                  <c:v>-493.77596780000067</c:v>
                </c:pt>
                <c:pt idx="87">
                  <c:v>-529.45254320000095</c:v>
                </c:pt>
                <c:pt idx="88">
                  <c:v>-566.5757562000008</c:v>
                </c:pt>
                <c:pt idx="89">
                  <c:v>-605.17275680000057</c:v>
                </c:pt>
                <c:pt idx="90">
                  <c:v>-645.27069500000061</c:v>
                </c:pt>
                <c:pt idx="91">
                  <c:v>-686.89672080000128</c:v>
                </c:pt>
                <c:pt idx="92">
                  <c:v>-730.07798420000063</c:v>
                </c:pt>
                <c:pt idx="93">
                  <c:v>-774.84163520000129</c:v>
                </c:pt>
                <c:pt idx="94">
                  <c:v>-821.21482380000089</c:v>
                </c:pt>
                <c:pt idx="95">
                  <c:v>-869.22470000000021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Functions'!$AJ$10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Functions'!$AJ$11:$AJ$106</c:f>
              <c:numCache>
                <c:formatCode>General</c:formatCode>
                <c:ptCount val="96"/>
                <c:pt idx="0">
                  <c:v>532.56252499999982</c:v>
                </c:pt>
                <c:pt idx="1">
                  <c:v>444.35641599999991</c:v>
                </c:pt>
                <c:pt idx="2">
                  <c:v>366.20473739999989</c:v>
                </c:pt>
                <c:pt idx="3">
                  <c:v>297.47621119999985</c:v>
                </c:pt>
                <c:pt idx="4">
                  <c:v>237.55709859999973</c:v>
                </c:pt>
                <c:pt idx="5">
                  <c:v>185.85119999999972</c:v>
                </c:pt>
                <c:pt idx="6">
                  <c:v>141.77985499999986</c:v>
                </c:pt>
                <c:pt idx="7">
                  <c:v>104.78194239999982</c:v>
                </c:pt>
                <c:pt idx="8">
                  <c:v>74.313880199999602</c:v>
                </c:pt>
                <c:pt idx="9">
                  <c:v>49.849625599999797</c:v>
                </c:pt>
                <c:pt idx="10">
                  <c:v>30.880674999999918</c:v>
                </c:pt>
                <c:pt idx="11">
                  <c:v>16.916063999999707</c:v>
                </c:pt>
                <c:pt idx="12">
                  <c:v>7.4823673999996245</c:v>
                </c:pt>
                <c:pt idx="13">
                  <c:v>2.1236991999994075</c:v>
                </c:pt>
                <c:pt idx="14">
                  <c:v>0.40171259999941356</c:v>
                </c:pt>
                <c:pt idx="15">
                  <c:v>1.8955999999993765</c:v>
                </c:pt>
                <c:pt idx="16">
                  <c:v>6.2020929999999339</c:v>
                </c:pt>
                <c:pt idx="17">
                  <c:v>12.935462399999665</c:v>
                </c:pt>
                <c:pt idx="18">
                  <c:v>21.727518199999594</c:v>
                </c:pt>
                <c:pt idx="19">
                  <c:v>32.227609599999624</c:v>
                </c:pt>
                <c:pt idx="20">
                  <c:v>44.102624999999762</c:v>
                </c:pt>
                <c:pt idx="21">
                  <c:v>57.036991999998804</c:v>
                </c:pt>
                <c:pt idx="22">
                  <c:v>70.732677399999204</c:v>
                </c:pt>
                <c:pt idx="23">
                  <c:v>84.909187199999394</c:v>
                </c:pt>
                <c:pt idx="24">
                  <c:v>99.303566599999272</c:v>
                </c:pt>
                <c:pt idx="25">
                  <c:v>113.67040000000009</c:v>
                </c:pt>
                <c:pt idx="26">
                  <c:v>127.78181099999972</c:v>
                </c:pt>
                <c:pt idx="27">
                  <c:v>141.42746239999929</c:v>
                </c:pt>
                <c:pt idx="28">
                  <c:v>154.41455619999886</c:v>
                </c:pt>
                <c:pt idx="29">
                  <c:v>166.56783359999883</c:v>
                </c:pt>
                <c:pt idx="30">
                  <c:v>177.72957499999825</c:v>
                </c:pt>
                <c:pt idx="31">
                  <c:v>187.7595999999985</c:v>
                </c:pt>
                <c:pt idx="32">
                  <c:v>196.53526739999916</c:v>
                </c:pt>
                <c:pt idx="33">
                  <c:v>203.95147519999841</c:v>
                </c:pt>
                <c:pt idx="34">
                  <c:v>209.92066059999797</c:v>
                </c:pt>
                <c:pt idx="35">
                  <c:v>214.37279999999828</c:v>
                </c:pt>
                <c:pt idx="36">
                  <c:v>217.25540899999851</c:v>
                </c:pt>
                <c:pt idx="37">
                  <c:v>218.53354240000044</c:v>
                </c:pt>
                <c:pt idx="38">
                  <c:v>218.18979419999778</c:v>
                </c:pt>
                <c:pt idx="39">
                  <c:v>216.22429759999886</c:v>
                </c:pt>
                <c:pt idx="40">
                  <c:v>212.65472500000033</c:v>
                </c:pt>
                <c:pt idx="41">
                  <c:v>207.51628799999844</c:v>
                </c:pt>
                <c:pt idx="42">
                  <c:v>200.86173739999867</c:v>
                </c:pt>
                <c:pt idx="43">
                  <c:v>192.76136319999978</c:v>
                </c:pt>
                <c:pt idx="44">
                  <c:v>183.30299459999878</c:v>
                </c:pt>
                <c:pt idx="45">
                  <c:v>172.59199999999873</c:v>
                </c:pt>
                <c:pt idx="46">
                  <c:v>160.75128699999732</c:v>
                </c:pt>
                <c:pt idx="47">
                  <c:v>147.92130239999642</c:v>
                </c:pt>
                <c:pt idx="48">
                  <c:v>134.26003220000075</c:v>
                </c:pt>
                <c:pt idx="49">
                  <c:v>119.94300159999602</c:v>
                </c:pt>
                <c:pt idx="50">
                  <c:v>105.16327499999989</c:v>
                </c:pt>
                <c:pt idx="51">
                  <c:v>90.131455999998252</c:v>
                </c:pt>
                <c:pt idx="52">
                  <c:v>75.075687399998969</c:v>
                </c:pt>
                <c:pt idx="53">
                  <c:v>60.241651199998159</c:v>
                </c:pt>
                <c:pt idx="54">
                  <c:v>45.892568600000232</c:v>
                </c:pt>
                <c:pt idx="55">
                  <c:v>32.30920000000151</c:v>
                </c:pt>
                <c:pt idx="56">
                  <c:v>19.789844999995694</c:v>
                </c:pt>
                <c:pt idx="57">
                  <c:v>8.6503423999984079</c:v>
                </c:pt>
                <c:pt idx="58">
                  <c:v>-0.77592980000554235</c:v>
                </c:pt>
                <c:pt idx="59">
                  <c:v>-8.1380544000021473</c:v>
                </c:pt>
                <c:pt idx="60">
                  <c:v>-13.067575000004581</c:v>
                </c:pt>
                <c:pt idx="61">
                  <c:v>-15.178496000002269</c:v>
                </c:pt>
                <c:pt idx="62">
                  <c:v>-14.067282599999089</c:v>
                </c:pt>
                <c:pt idx="63">
                  <c:v>-9.3128608000060922</c:v>
                </c:pt>
                <c:pt idx="64">
                  <c:v>-0.4766174000033061</c:v>
                </c:pt>
                <c:pt idx="65">
                  <c:v>12.897599999992963</c:v>
                </c:pt>
                <c:pt idx="66">
                  <c:v>31.283482999999251</c:v>
                </c:pt>
                <c:pt idx="67">
                  <c:v>55.172262399995816</c:v>
                </c:pt>
                <c:pt idx="68">
                  <c:v>85.072708199997578</c:v>
                </c:pt>
                <c:pt idx="69">
                  <c:v>121.51112959999591</c:v>
                </c:pt>
                <c:pt idx="70">
                  <c:v>165.03137499999502</c:v>
                </c:pt>
                <c:pt idx="71">
                  <c:v>216.19483199999377</c:v>
                </c:pt>
                <c:pt idx="72">
                  <c:v>275.58042740000019</c:v>
                </c:pt>
                <c:pt idx="73">
                  <c:v>343.78462719999516</c:v>
                </c:pt>
                <c:pt idx="74">
                  <c:v>421.42143659999783</c:v>
                </c:pt>
                <c:pt idx="75">
                  <c:v>509.12239999999292</c:v>
                </c:pt>
                <c:pt idx="76">
                  <c:v>607.53660099999615</c:v>
                </c:pt>
                <c:pt idx="77">
                  <c:v>717.33066239999607</c:v>
                </c:pt>
                <c:pt idx="78">
                  <c:v>839.18874619998678</c:v>
                </c:pt>
                <c:pt idx="79">
                  <c:v>973.81255360000796</c:v>
                </c:pt>
                <c:pt idx="80">
                  <c:v>1121.9213249999957</c:v>
                </c:pt>
                <c:pt idx="81">
                  <c:v>1284.2518399999899</c:v>
                </c:pt>
                <c:pt idx="82">
                  <c:v>1461.5584174000032</c:v>
                </c:pt>
                <c:pt idx="83">
                  <c:v>1654.6129151999921</c:v>
                </c:pt>
                <c:pt idx="84">
                  <c:v>1864.2047306000022</c:v>
                </c:pt>
                <c:pt idx="85">
                  <c:v>2091.1408000000083</c:v>
                </c:pt>
                <c:pt idx="86">
                  <c:v>2336.2455989999944</c:v>
                </c:pt>
                <c:pt idx="87">
                  <c:v>2600.3611424000046</c:v>
                </c:pt>
                <c:pt idx="88">
                  <c:v>2884.346984200005</c:v>
                </c:pt>
                <c:pt idx="89">
                  <c:v>3189.0802175999925</c:v>
                </c:pt>
                <c:pt idx="90">
                  <c:v>3515.4554749999952</c:v>
                </c:pt>
                <c:pt idx="91">
                  <c:v>3864.3849279999922</c:v>
                </c:pt>
                <c:pt idx="92">
                  <c:v>4236.7982873999936</c:v>
                </c:pt>
                <c:pt idx="93">
                  <c:v>4633.6428031999967</c:v>
                </c:pt>
                <c:pt idx="94">
                  <c:v>5055.883264600001</c:v>
                </c:pt>
                <c:pt idx="95">
                  <c:v>5504.5020000000077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Functions'!$AK$10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Functions'!$AK$11:$AK$106</c:f>
              <c:numCache>
                <c:formatCode>General</c:formatCode>
                <c:ptCount val="96"/>
                <c:pt idx="0">
                  <c:v>500.53628124999994</c:v>
                </c:pt>
                <c:pt idx="1">
                  <c:v>423.09938399999993</c:v>
                </c:pt>
                <c:pt idx="2">
                  <c:v>353.49086774999989</c:v>
                </c:pt>
                <c:pt idx="3">
                  <c:v>291.35456319999997</c:v>
                </c:pt>
                <c:pt idx="4">
                  <c:v>236.33255744999988</c:v>
                </c:pt>
                <c:pt idx="5">
                  <c:v>188.06579999999991</c:v>
                </c:pt>
                <c:pt idx="6">
                  <c:v>146.19470874999996</c:v>
                </c:pt>
                <c:pt idx="7">
                  <c:v>110.35977599999994</c:v>
                </c:pt>
                <c:pt idx="8">
                  <c:v>80.202174450000044</c:v>
                </c:pt>
                <c:pt idx="9">
                  <c:v>55.364363199999794</c:v>
                </c:pt>
                <c:pt idx="10">
                  <c:v>35.490693749999934</c:v>
                </c:pt>
                <c:pt idx="11">
                  <c:v>20.22801599999989</c:v>
                </c:pt>
                <c:pt idx="12">
                  <c:v>9.2262842499998445</c:v>
                </c:pt>
                <c:pt idx="13">
                  <c:v>2.139163199999853</c:v>
                </c:pt>
                <c:pt idx="14">
                  <c:v>-1.375366049999915</c:v>
                </c:pt>
                <c:pt idx="15">
                  <c:v>-1.6544000000001482</c:v>
                </c:pt>
                <c:pt idx="16">
                  <c:v>0.97049324999994369</c:v>
                </c:pt>
                <c:pt idx="17">
                  <c:v>6.1738800000000111</c:v>
                </c:pt>
                <c:pt idx="18">
                  <c:v>13.637066949999593</c:v>
                </c:pt>
                <c:pt idx="19">
                  <c:v>23.048707199999789</c:v>
                </c:pt>
                <c:pt idx="20">
                  <c:v>34.105406250000101</c:v>
                </c:pt>
                <c:pt idx="21">
                  <c:v>46.512328000000331</c:v>
                </c:pt>
                <c:pt idx="22">
                  <c:v>59.983800749999659</c:v>
                </c:pt>
                <c:pt idx="23">
                  <c:v>74.243923199999685</c:v>
                </c:pt>
                <c:pt idx="24">
                  <c:v>89.027170450000014</c:v>
                </c:pt>
                <c:pt idx="25">
                  <c:v>104.07899999999972</c:v>
                </c:pt>
                <c:pt idx="26">
                  <c:v>119.15645775000016</c:v>
                </c:pt>
                <c:pt idx="27">
                  <c:v>134.02878399999994</c:v>
                </c:pt>
                <c:pt idx="28">
                  <c:v>148.47801944999935</c:v>
                </c:pt>
                <c:pt idx="29">
                  <c:v>162.29961119999922</c:v>
                </c:pt>
                <c:pt idx="30">
                  <c:v>175.30301874999958</c:v>
                </c:pt>
                <c:pt idx="31">
                  <c:v>187.31231999999972</c:v>
                </c:pt>
                <c:pt idx="32">
                  <c:v>198.16681724999927</c:v>
                </c:pt>
                <c:pt idx="33">
                  <c:v>207.72164320000013</c:v>
                </c:pt>
                <c:pt idx="34">
                  <c:v>215.84836694999882</c:v>
                </c:pt>
                <c:pt idx="35">
                  <c:v>222.43559999999945</c:v>
                </c:pt>
                <c:pt idx="36">
                  <c:v>227.38960224999903</c:v>
                </c:pt>
                <c:pt idx="37">
                  <c:v>230.63488799999948</c:v>
                </c:pt>
                <c:pt idx="38">
                  <c:v>232.11483194999903</c:v>
                </c:pt>
                <c:pt idx="39">
                  <c:v>231.79227520000006</c:v>
                </c:pt>
                <c:pt idx="40">
                  <c:v>229.65013124999996</c:v>
                </c:pt>
                <c:pt idx="41">
                  <c:v>225.69199199999844</c:v>
                </c:pt>
                <c:pt idx="42">
                  <c:v>219.94273374999989</c:v>
                </c:pt>
                <c:pt idx="43">
                  <c:v>212.44912319999912</c:v>
                </c:pt>
                <c:pt idx="44">
                  <c:v>203.28042344999926</c:v>
                </c:pt>
                <c:pt idx="45">
                  <c:v>192.52899999999954</c:v>
                </c:pt>
                <c:pt idx="46">
                  <c:v>180.31092674999854</c:v>
                </c:pt>
                <c:pt idx="47">
                  <c:v>166.76659200000017</c:v>
                </c:pt>
                <c:pt idx="48">
                  <c:v>152.06130444999917</c:v>
                </c:pt>
                <c:pt idx="49">
                  <c:v>136.38589920000095</c:v>
                </c:pt>
                <c:pt idx="50">
                  <c:v>119.9573437500012</c:v>
                </c:pt>
                <c:pt idx="51">
                  <c:v>103.019343999998</c:v>
                </c:pt>
                <c:pt idx="52">
                  <c:v>85.842950249997557</c:v>
                </c:pt>
                <c:pt idx="53">
                  <c:v>68.727163199998813</c:v>
                </c:pt>
                <c:pt idx="54">
                  <c:v>51.999539949999416</c:v>
                </c:pt>
                <c:pt idx="55">
                  <c:v>36.016799999998966</c:v>
                </c:pt>
                <c:pt idx="56">
                  <c:v>21.165431249999529</c:v>
                </c:pt>
                <c:pt idx="57">
                  <c:v>7.8622960000020612</c:v>
                </c:pt>
                <c:pt idx="58">
                  <c:v>-3.4447630500008017</c:v>
                </c:pt>
                <c:pt idx="59">
                  <c:v>-12.276316800001041</c:v>
                </c:pt>
                <c:pt idx="60">
                  <c:v>-18.120743749998837</c:v>
                </c:pt>
                <c:pt idx="61">
                  <c:v>-20.433624000002055</c:v>
                </c:pt>
                <c:pt idx="62">
                  <c:v>-18.637133249999351</c:v>
                </c:pt>
                <c:pt idx="63">
                  <c:v>-12.119436800001495</c:v>
                </c:pt>
                <c:pt idx="64">
                  <c:v>-0.23408355000083247</c:v>
                </c:pt>
                <c:pt idx="65">
                  <c:v>17.700599999996484</c:v>
                </c:pt>
                <c:pt idx="66">
                  <c:v>42.402115749999211</c:v>
                </c:pt>
                <c:pt idx="67">
                  <c:v>74.624400000000605</c:v>
                </c:pt>
                <c:pt idx="68">
                  <c:v>115.15842945000622</c:v>
                </c:pt>
                <c:pt idx="69">
                  <c:v>164.83282719999988</c:v>
                </c:pt>
                <c:pt idx="70">
                  <c:v>224.51446874999601</c:v>
                </c:pt>
                <c:pt idx="71">
                  <c:v>295.1090880000047</c:v>
                </c:pt>
                <c:pt idx="72">
                  <c:v>377.56188324999857</c:v>
                </c:pt>
                <c:pt idx="73">
                  <c:v>472.8581232000015</c:v>
                </c:pt>
                <c:pt idx="74">
                  <c:v>582.02375295000274</c:v>
                </c:pt>
                <c:pt idx="75">
                  <c:v>706.1260000000002</c:v>
                </c:pt>
                <c:pt idx="76">
                  <c:v>846.27398025000002</c:v>
                </c:pt>
                <c:pt idx="77">
                  <c:v>1003.6193039999962</c:v>
                </c:pt>
                <c:pt idx="78">
                  <c:v>1179.3566819500047</c:v>
                </c:pt>
                <c:pt idx="79">
                  <c:v>1374.7245312000014</c:v>
                </c:pt>
                <c:pt idx="80">
                  <c:v>1591.0055812500104</c:v>
                </c:pt>
                <c:pt idx="81">
                  <c:v>1829.5274800000007</c:v>
                </c:pt>
                <c:pt idx="82">
                  <c:v>2091.6633997499994</c:v>
                </c:pt>
                <c:pt idx="83">
                  <c:v>2378.8326432000031</c:v>
                </c:pt>
                <c:pt idx="84">
                  <c:v>2692.5012494500006</c:v>
                </c:pt>
                <c:pt idx="85">
                  <c:v>3034.1826000000037</c:v>
                </c:pt>
                <c:pt idx="86">
                  <c:v>3405.4380247500048</c:v>
                </c:pt>
                <c:pt idx="87">
                  <c:v>3807.877407999993</c:v>
                </c:pt>
                <c:pt idx="88">
                  <c:v>4243.1597944500027</c:v>
                </c:pt>
                <c:pt idx="89">
                  <c:v>4712.9939952000022</c:v>
                </c:pt>
                <c:pt idx="90">
                  <c:v>5219.1391937499939</c:v>
                </c:pt>
                <c:pt idx="91">
                  <c:v>5763.4055520000038</c:v>
                </c:pt>
                <c:pt idx="92">
                  <c:v>6347.6548162500039</c:v>
                </c:pt>
                <c:pt idx="93">
                  <c:v>6973.800923200004</c:v>
                </c:pt>
                <c:pt idx="94">
                  <c:v>7643.810605950006</c:v>
                </c:pt>
                <c:pt idx="95">
                  <c:v>8359.7039999999979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382256"/>
        <c:axId val="437382816"/>
      </c:lineChart>
      <c:catAx>
        <c:axId val="43738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82816"/>
        <c:crosses val="autoZero"/>
        <c:auto val="1"/>
        <c:lblAlgn val="ctr"/>
        <c:lblOffset val="100"/>
        <c:noMultiLvlLbl val="0"/>
      </c:catAx>
      <c:valAx>
        <c:axId val="4373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 Barely Active</a:t>
            </a:r>
          </a:p>
        </c:rich>
      </c:tx>
      <c:layout>
        <c:manualLayout>
          <c:xMode val="edge"/>
          <c:yMode val="edge"/>
          <c:x val="0.3143333333333333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Functions'!$AL$10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Functions'!$AL$11:$AL$106</c:f>
              <c:numCache>
                <c:formatCode>General</c:formatCode>
                <c:ptCount val="96"/>
                <c:pt idx="0">
                  <c:v>765.38459999999998</c:v>
                </c:pt>
                <c:pt idx="1">
                  <c:v>176.727</c:v>
                </c:pt>
                <c:pt idx="2">
                  <c:v>990.125</c:v>
                </c:pt>
                <c:pt idx="3">
                  <c:v>764.5</c:v>
                </c:pt>
                <c:pt idx="4">
                  <c:v>989.29169999999999</c:v>
                </c:pt>
                <c:pt idx="5">
                  <c:v>818.45830000000001</c:v>
                </c:pt>
                <c:pt idx="6">
                  <c:v>526.66179999999997</c:v>
                </c:pt>
                <c:pt idx="7">
                  <c:v>915.80769999999995</c:v>
                </c:pt>
                <c:pt idx="8">
                  <c:v>533.70830000000001</c:v>
                </c:pt>
                <c:pt idx="9">
                  <c:v>297.95</c:v>
                </c:pt>
                <c:pt idx="10">
                  <c:v>417.8571</c:v>
                </c:pt>
                <c:pt idx="11">
                  <c:v>27.625</c:v>
                </c:pt>
                <c:pt idx="12">
                  <c:v>108.9615</c:v>
                </c:pt>
                <c:pt idx="13">
                  <c:v>476.26389999999998</c:v>
                </c:pt>
                <c:pt idx="14">
                  <c:v>674.27269999999999</c:v>
                </c:pt>
                <c:pt idx="15">
                  <c:v>161.77500000000001</c:v>
                </c:pt>
                <c:pt idx="16">
                  <c:v>461.46589999999998</c:v>
                </c:pt>
                <c:pt idx="17">
                  <c:v>742.60230000000001</c:v>
                </c:pt>
                <c:pt idx="18">
                  <c:v>1067.654</c:v>
                </c:pt>
                <c:pt idx="19">
                  <c:v>1565.192</c:v>
                </c:pt>
                <c:pt idx="20">
                  <c:v>487.20830000000001</c:v>
                </c:pt>
                <c:pt idx="21">
                  <c:v>2242.107</c:v>
                </c:pt>
                <c:pt idx="22">
                  <c:v>1890.394</c:v>
                </c:pt>
                <c:pt idx="23">
                  <c:v>1300.115</c:v>
                </c:pt>
                <c:pt idx="24">
                  <c:v>786.99040000000002</c:v>
                </c:pt>
                <c:pt idx="25">
                  <c:v>692.1875</c:v>
                </c:pt>
                <c:pt idx="26">
                  <c:v>950.13890000000004</c:v>
                </c:pt>
                <c:pt idx="27">
                  <c:v>1641.357</c:v>
                </c:pt>
                <c:pt idx="28">
                  <c:v>2040.55</c:v>
                </c:pt>
                <c:pt idx="29">
                  <c:v>1058.143</c:v>
                </c:pt>
                <c:pt idx="30">
                  <c:v>1600.136</c:v>
                </c:pt>
                <c:pt idx="31">
                  <c:v>1870.0360000000001</c:v>
                </c:pt>
                <c:pt idx="32">
                  <c:v>1346.779</c:v>
                </c:pt>
                <c:pt idx="33">
                  <c:v>1805.9839999999999</c:v>
                </c:pt>
                <c:pt idx="34">
                  <c:v>1482.43</c:v>
                </c:pt>
                <c:pt idx="35">
                  <c:v>1793.8440000000001</c:v>
                </c:pt>
                <c:pt idx="36">
                  <c:v>1439.3910000000001</c:v>
                </c:pt>
                <c:pt idx="37">
                  <c:v>2129.4270000000001</c:v>
                </c:pt>
                <c:pt idx="38">
                  <c:v>1536.2170000000001</c:v>
                </c:pt>
                <c:pt idx="39">
                  <c:v>2269.3330000000001</c:v>
                </c:pt>
                <c:pt idx="40">
                  <c:v>1929.4449999999999</c:v>
                </c:pt>
                <c:pt idx="41">
                  <c:v>2086.442</c:v>
                </c:pt>
                <c:pt idx="42">
                  <c:v>2220.828</c:v>
                </c:pt>
                <c:pt idx="43">
                  <c:v>1933.9079999999999</c:v>
                </c:pt>
                <c:pt idx="44">
                  <c:v>1910.903</c:v>
                </c:pt>
                <c:pt idx="45">
                  <c:v>2626.4270000000001</c:v>
                </c:pt>
                <c:pt idx="46">
                  <c:v>1692.0630000000001</c:v>
                </c:pt>
                <c:pt idx="47">
                  <c:v>1754.93</c:v>
                </c:pt>
                <c:pt idx="48">
                  <c:v>1712.0170000000001</c:v>
                </c:pt>
                <c:pt idx="49">
                  <c:v>1514.1959999999999</c:v>
                </c:pt>
                <c:pt idx="50">
                  <c:v>1544.1610000000001</c:v>
                </c:pt>
                <c:pt idx="51">
                  <c:v>1507.288</c:v>
                </c:pt>
                <c:pt idx="52">
                  <c:v>999.76919999999996</c:v>
                </c:pt>
                <c:pt idx="53">
                  <c:v>220.3981</c:v>
                </c:pt>
                <c:pt idx="54">
                  <c:v>442.54809999999998</c:v>
                </c:pt>
                <c:pt idx="55">
                  <c:v>385.19229999999999</c:v>
                </c:pt>
                <c:pt idx="56">
                  <c:v>701.53909999999996</c:v>
                </c:pt>
                <c:pt idx="57">
                  <c:v>343</c:v>
                </c:pt>
                <c:pt idx="58">
                  <c:v>189.84379999999999</c:v>
                </c:pt>
                <c:pt idx="59">
                  <c:v>169.86539999999999</c:v>
                </c:pt>
                <c:pt idx="60">
                  <c:v>184.86760000000001</c:v>
                </c:pt>
                <c:pt idx="61">
                  <c:v>36.44</c:v>
                </c:pt>
                <c:pt idx="62">
                  <c:v>156.83330000000001</c:v>
                </c:pt>
                <c:pt idx="63">
                  <c:v>30.795000000000002</c:v>
                </c:pt>
                <c:pt idx="64">
                  <c:v>215.52500000000001</c:v>
                </c:pt>
                <c:pt idx="65">
                  <c:v>15.09483</c:v>
                </c:pt>
                <c:pt idx="66">
                  <c:v>24.66667</c:v>
                </c:pt>
                <c:pt idx="69">
                  <c:v>3.1964290000000002</c:v>
                </c:pt>
                <c:pt idx="70">
                  <c:v>2.2647059999999999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Functions'!$AM$10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Functions'!$AM$11:$AM$106</c:f>
              <c:numCache>
                <c:formatCode>General</c:formatCode>
                <c:ptCount val="96"/>
                <c:pt idx="0">
                  <c:v>869.59963500000003</c:v>
                </c:pt>
                <c:pt idx="1">
                  <c:v>861.50822199999993</c:v>
                </c:pt>
                <c:pt idx="2">
                  <c:v>853.41680899999994</c:v>
                </c:pt>
                <c:pt idx="3">
                  <c:v>845.32539599999996</c:v>
                </c:pt>
                <c:pt idx="4">
                  <c:v>837.23398299999997</c:v>
                </c:pt>
                <c:pt idx="5">
                  <c:v>829.14256999999998</c:v>
                </c:pt>
                <c:pt idx="6">
                  <c:v>821.05115699999999</c:v>
                </c:pt>
                <c:pt idx="7">
                  <c:v>812.959744</c:v>
                </c:pt>
                <c:pt idx="8">
                  <c:v>804.86833100000001</c:v>
                </c:pt>
                <c:pt idx="9">
                  <c:v>796.77691800000002</c:v>
                </c:pt>
                <c:pt idx="10">
                  <c:v>788.68550500000003</c:v>
                </c:pt>
                <c:pt idx="11">
                  <c:v>780.59409200000005</c:v>
                </c:pt>
                <c:pt idx="12">
                  <c:v>772.50267899999994</c:v>
                </c:pt>
                <c:pt idx="13">
                  <c:v>764.41126599999996</c:v>
                </c:pt>
                <c:pt idx="14">
                  <c:v>756.31985299999997</c:v>
                </c:pt>
                <c:pt idx="15">
                  <c:v>748.22843999999998</c:v>
                </c:pt>
                <c:pt idx="16">
                  <c:v>740.13702699999999</c:v>
                </c:pt>
                <c:pt idx="17">
                  <c:v>732.045614</c:v>
                </c:pt>
                <c:pt idx="18">
                  <c:v>723.95420100000001</c:v>
                </c:pt>
                <c:pt idx="19">
                  <c:v>715.86278800000002</c:v>
                </c:pt>
                <c:pt idx="20">
                  <c:v>707.77137500000003</c:v>
                </c:pt>
                <c:pt idx="21">
                  <c:v>699.67996199999993</c:v>
                </c:pt>
                <c:pt idx="22">
                  <c:v>691.58854900000006</c:v>
                </c:pt>
                <c:pt idx="23">
                  <c:v>683.49713599999995</c:v>
                </c:pt>
                <c:pt idx="24">
                  <c:v>675.40572299999997</c:v>
                </c:pt>
                <c:pt idx="25">
                  <c:v>667.31430999999998</c:v>
                </c:pt>
                <c:pt idx="26">
                  <c:v>659.22289699999999</c:v>
                </c:pt>
                <c:pt idx="27">
                  <c:v>651.131484</c:v>
                </c:pt>
                <c:pt idx="28">
                  <c:v>643.04007100000001</c:v>
                </c:pt>
                <c:pt idx="29">
                  <c:v>634.94865800000002</c:v>
                </c:pt>
                <c:pt idx="30">
                  <c:v>626.85724499999992</c:v>
                </c:pt>
                <c:pt idx="31">
                  <c:v>618.76583200000005</c:v>
                </c:pt>
                <c:pt idx="32">
                  <c:v>610.67441899999994</c:v>
                </c:pt>
                <c:pt idx="33">
                  <c:v>602.58300600000007</c:v>
                </c:pt>
                <c:pt idx="34">
                  <c:v>594.49159299999997</c:v>
                </c:pt>
                <c:pt idx="35">
                  <c:v>586.40017999999998</c:v>
                </c:pt>
                <c:pt idx="36">
                  <c:v>578.30876699999999</c:v>
                </c:pt>
                <c:pt idx="37">
                  <c:v>570.217354</c:v>
                </c:pt>
                <c:pt idx="38">
                  <c:v>562.12594100000001</c:v>
                </c:pt>
                <c:pt idx="39">
                  <c:v>554.03452800000002</c:v>
                </c:pt>
                <c:pt idx="40">
                  <c:v>545.94311500000003</c:v>
                </c:pt>
                <c:pt idx="41">
                  <c:v>537.85170199999993</c:v>
                </c:pt>
                <c:pt idx="42">
                  <c:v>529.76028900000006</c:v>
                </c:pt>
                <c:pt idx="43">
                  <c:v>521.66887599999995</c:v>
                </c:pt>
                <c:pt idx="44">
                  <c:v>513.57746300000008</c:v>
                </c:pt>
                <c:pt idx="45">
                  <c:v>505.48605000000003</c:v>
                </c:pt>
                <c:pt idx="46">
                  <c:v>497.39463699999999</c:v>
                </c:pt>
                <c:pt idx="47">
                  <c:v>489.303224</c:v>
                </c:pt>
                <c:pt idx="48">
                  <c:v>481.21181100000001</c:v>
                </c:pt>
                <c:pt idx="49">
                  <c:v>473.12039800000002</c:v>
                </c:pt>
                <c:pt idx="50">
                  <c:v>465.02898500000003</c:v>
                </c:pt>
                <c:pt idx="51">
                  <c:v>456.93757200000005</c:v>
                </c:pt>
                <c:pt idx="52">
                  <c:v>448.846159</c:v>
                </c:pt>
                <c:pt idx="53">
                  <c:v>440.75474600000001</c:v>
                </c:pt>
                <c:pt idx="54">
                  <c:v>432.66333300000002</c:v>
                </c:pt>
                <c:pt idx="55">
                  <c:v>424.57192000000003</c:v>
                </c:pt>
                <c:pt idx="56">
                  <c:v>416.48050700000005</c:v>
                </c:pt>
                <c:pt idx="57">
                  <c:v>408.389094</c:v>
                </c:pt>
                <c:pt idx="58">
                  <c:v>400.29768100000001</c:v>
                </c:pt>
                <c:pt idx="59">
                  <c:v>392.20626800000002</c:v>
                </c:pt>
                <c:pt idx="60">
                  <c:v>384.11485500000003</c:v>
                </c:pt>
                <c:pt idx="61">
                  <c:v>376.02344200000005</c:v>
                </c:pt>
                <c:pt idx="62">
                  <c:v>367.93202900000006</c:v>
                </c:pt>
                <c:pt idx="63">
                  <c:v>359.84061600000007</c:v>
                </c:pt>
                <c:pt idx="64">
                  <c:v>351.74920300000008</c:v>
                </c:pt>
                <c:pt idx="65">
                  <c:v>343.65778999999998</c:v>
                </c:pt>
                <c:pt idx="66">
                  <c:v>335.56637699999999</c:v>
                </c:pt>
                <c:pt idx="67">
                  <c:v>327.474964</c:v>
                </c:pt>
                <c:pt idx="68">
                  <c:v>319.38355100000001</c:v>
                </c:pt>
                <c:pt idx="69">
                  <c:v>311.29213800000002</c:v>
                </c:pt>
                <c:pt idx="70">
                  <c:v>303.20072500000003</c:v>
                </c:pt>
                <c:pt idx="71">
                  <c:v>295.10931200000005</c:v>
                </c:pt>
                <c:pt idx="72">
                  <c:v>287.01789900000006</c:v>
                </c:pt>
                <c:pt idx="73">
                  <c:v>278.92648600000007</c:v>
                </c:pt>
                <c:pt idx="74">
                  <c:v>270.83507300000008</c:v>
                </c:pt>
                <c:pt idx="75">
                  <c:v>262.74365999999998</c:v>
                </c:pt>
                <c:pt idx="76">
                  <c:v>254.65224699999999</c:v>
                </c:pt>
                <c:pt idx="77">
                  <c:v>246.560834</c:v>
                </c:pt>
                <c:pt idx="78">
                  <c:v>238.46942100000001</c:v>
                </c:pt>
                <c:pt idx="79">
                  <c:v>230.37800800000002</c:v>
                </c:pt>
                <c:pt idx="80">
                  <c:v>222.28659500000003</c:v>
                </c:pt>
                <c:pt idx="81">
                  <c:v>214.19518200000005</c:v>
                </c:pt>
                <c:pt idx="82">
                  <c:v>206.10376900000006</c:v>
                </c:pt>
                <c:pt idx="83">
                  <c:v>198.01235600000007</c:v>
                </c:pt>
                <c:pt idx="84">
                  <c:v>189.92094300000008</c:v>
                </c:pt>
                <c:pt idx="85">
                  <c:v>181.82953000000009</c:v>
                </c:pt>
                <c:pt idx="86">
                  <c:v>173.73811699999999</c:v>
                </c:pt>
                <c:pt idx="87">
                  <c:v>165.646704</c:v>
                </c:pt>
                <c:pt idx="88">
                  <c:v>157.55529100000001</c:v>
                </c:pt>
                <c:pt idx="89">
                  <c:v>149.46387800000002</c:v>
                </c:pt>
                <c:pt idx="90">
                  <c:v>141.37246500000003</c:v>
                </c:pt>
                <c:pt idx="91">
                  <c:v>133.28105200000005</c:v>
                </c:pt>
                <c:pt idx="92">
                  <c:v>125.18963900000006</c:v>
                </c:pt>
                <c:pt idx="93">
                  <c:v>117.09822600000007</c:v>
                </c:pt>
                <c:pt idx="94">
                  <c:v>109.00681300000008</c:v>
                </c:pt>
                <c:pt idx="95">
                  <c:v>100.91540000000009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Functions'!$AN$10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Functions'!$AN$11:$AN$106</c:f>
              <c:numCache>
                <c:formatCode>General</c:formatCode>
                <c:ptCount val="96"/>
                <c:pt idx="0">
                  <c:v>87.820775000000026</c:v>
                </c:pt>
                <c:pt idx="1">
                  <c:v>165.32269999999997</c:v>
                </c:pt>
                <c:pt idx="2">
                  <c:v>240.34277499999999</c:v>
                </c:pt>
                <c:pt idx="3">
                  <c:v>312.88100000000003</c:v>
                </c:pt>
                <c:pt idx="4">
                  <c:v>382.93737500000003</c:v>
                </c:pt>
                <c:pt idx="5">
                  <c:v>450.51190000000008</c:v>
                </c:pt>
                <c:pt idx="6">
                  <c:v>515.60457500000007</c:v>
                </c:pt>
                <c:pt idx="7">
                  <c:v>578.21539999999993</c:v>
                </c:pt>
                <c:pt idx="8">
                  <c:v>638.34437500000001</c:v>
                </c:pt>
                <c:pt idx="9">
                  <c:v>695.99149999999997</c:v>
                </c:pt>
                <c:pt idx="10">
                  <c:v>751.15677500000004</c:v>
                </c:pt>
                <c:pt idx="11">
                  <c:v>803.8402000000001</c:v>
                </c:pt>
                <c:pt idx="12">
                  <c:v>854.04177500000003</c:v>
                </c:pt>
                <c:pt idx="13">
                  <c:v>901.76150000000007</c:v>
                </c:pt>
                <c:pt idx="14">
                  <c:v>946.9993750000001</c:v>
                </c:pt>
                <c:pt idx="15">
                  <c:v>989.75540000000012</c:v>
                </c:pt>
                <c:pt idx="16">
                  <c:v>1030.029575</c:v>
                </c:pt>
                <c:pt idx="17">
                  <c:v>1067.8219000000001</c:v>
                </c:pt>
                <c:pt idx="18">
                  <c:v>1103.1323750000001</c:v>
                </c:pt>
                <c:pt idx="19">
                  <c:v>1135.9609999999998</c:v>
                </c:pt>
                <c:pt idx="20">
                  <c:v>1166.3077750000002</c:v>
                </c:pt>
                <c:pt idx="21">
                  <c:v>1194.1727000000001</c:v>
                </c:pt>
                <c:pt idx="22">
                  <c:v>1219.5557750000003</c:v>
                </c:pt>
                <c:pt idx="23">
                  <c:v>1242.4569999999999</c:v>
                </c:pt>
                <c:pt idx="24">
                  <c:v>1262.8763750000003</c:v>
                </c:pt>
                <c:pt idx="25">
                  <c:v>1280.8139000000001</c:v>
                </c:pt>
                <c:pt idx="26">
                  <c:v>1296.2695750000003</c:v>
                </c:pt>
                <c:pt idx="27">
                  <c:v>1309.2434000000001</c:v>
                </c:pt>
                <c:pt idx="28">
                  <c:v>1319.7353749999997</c:v>
                </c:pt>
                <c:pt idx="29">
                  <c:v>1327.7455</c:v>
                </c:pt>
                <c:pt idx="30">
                  <c:v>1333.2737749999999</c:v>
                </c:pt>
                <c:pt idx="31">
                  <c:v>1336.3202000000001</c:v>
                </c:pt>
                <c:pt idx="32">
                  <c:v>1336.884775</c:v>
                </c:pt>
                <c:pt idx="33">
                  <c:v>1334.9675000000002</c:v>
                </c:pt>
                <c:pt idx="34">
                  <c:v>1330.5683749999998</c:v>
                </c:pt>
                <c:pt idx="35">
                  <c:v>1323.6874000000003</c:v>
                </c:pt>
                <c:pt idx="36">
                  <c:v>1314.3245750000001</c:v>
                </c:pt>
                <c:pt idx="37">
                  <c:v>1302.4799000000003</c:v>
                </c:pt>
                <c:pt idx="38">
                  <c:v>1288.1533749999999</c:v>
                </c:pt>
                <c:pt idx="39">
                  <c:v>1271.3450000000003</c:v>
                </c:pt>
                <c:pt idx="40">
                  <c:v>1252.0547750000001</c:v>
                </c:pt>
                <c:pt idx="41">
                  <c:v>1230.2827000000002</c:v>
                </c:pt>
                <c:pt idx="42">
                  <c:v>1206.0287750000007</c:v>
                </c:pt>
                <c:pt idx="43">
                  <c:v>1179.2929999999997</c:v>
                </c:pt>
                <c:pt idx="44">
                  <c:v>1150.0753749999994</c:v>
                </c:pt>
                <c:pt idx="45">
                  <c:v>1118.3759000000009</c:v>
                </c:pt>
                <c:pt idx="46">
                  <c:v>1084.194575</c:v>
                </c:pt>
                <c:pt idx="47">
                  <c:v>1047.5313999999994</c:v>
                </c:pt>
                <c:pt idx="48">
                  <c:v>1008.3863750000005</c:v>
                </c:pt>
                <c:pt idx="49">
                  <c:v>966.75950000000012</c:v>
                </c:pt>
                <c:pt idx="50">
                  <c:v>922.65077499999916</c:v>
                </c:pt>
                <c:pt idx="51">
                  <c:v>876.06020000000035</c:v>
                </c:pt>
                <c:pt idx="52">
                  <c:v>826.9877749999996</c:v>
                </c:pt>
                <c:pt idx="53">
                  <c:v>775.433500000001</c:v>
                </c:pt>
                <c:pt idx="54">
                  <c:v>721.39737500000047</c:v>
                </c:pt>
                <c:pt idx="55">
                  <c:v>664.87939999999981</c:v>
                </c:pt>
                <c:pt idx="56">
                  <c:v>605.87957500000084</c:v>
                </c:pt>
                <c:pt idx="57">
                  <c:v>544.39789999999994</c:v>
                </c:pt>
                <c:pt idx="58">
                  <c:v>480.43437499999891</c:v>
                </c:pt>
                <c:pt idx="59">
                  <c:v>413.98900000000049</c:v>
                </c:pt>
                <c:pt idx="60">
                  <c:v>345.06177500000013</c:v>
                </c:pt>
                <c:pt idx="61">
                  <c:v>273.65269999999873</c:v>
                </c:pt>
                <c:pt idx="62">
                  <c:v>199.76177499999994</c:v>
                </c:pt>
                <c:pt idx="63">
                  <c:v>123.38899999999921</c:v>
                </c:pt>
                <c:pt idx="64">
                  <c:v>44.534375000001091</c:v>
                </c:pt>
                <c:pt idx="65">
                  <c:v>-36.802099999999882</c:v>
                </c:pt>
                <c:pt idx="66">
                  <c:v>-120.62042500000098</c:v>
                </c:pt>
                <c:pt idx="67">
                  <c:v>-206.92059999999947</c:v>
                </c:pt>
                <c:pt idx="68">
                  <c:v>-295.7026249999999</c:v>
                </c:pt>
                <c:pt idx="69">
                  <c:v>-386.96650000000045</c:v>
                </c:pt>
                <c:pt idx="70">
                  <c:v>-480.71222499999931</c:v>
                </c:pt>
                <c:pt idx="71">
                  <c:v>-576.9398000000001</c:v>
                </c:pt>
                <c:pt idx="72">
                  <c:v>-675.64922499999921</c:v>
                </c:pt>
                <c:pt idx="73">
                  <c:v>-776.84050000000025</c:v>
                </c:pt>
                <c:pt idx="74">
                  <c:v>-880.5136250000005</c:v>
                </c:pt>
                <c:pt idx="75">
                  <c:v>-986.66859999999906</c:v>
                </c:pt>
                <c:pt idx="76">
                  <c:v>-1095.3054250000005</c:v>
                </c:pt>
                <c:pt idx="77">
                  <c:v>-1206.4241000000002</c:v>
                </c:pt>
                <c:pt idx="78">
                  <c:v>-1320.024625</c:v>
                </c:pt>
                <c:pt idx="79">
                  <c:v>-1436.107</c:v>
                </c:pt>
                <c:pt idx="80">
                  <c:v>-1554.671225</c:v>
                </c:pt>
                <c:pt idx="81">
                  <c:v>-1675.7173000000003</c:v>
                </c:pt>
                <c:pt idx="82">
                  <c:v>-1799.2452250000006</c:v>
                </c:pt>
                <c:pt idx="83">
                  <c:v>-1925.2549999999992</c:v>
                </c:pt>
                <c:pt idx="84">
                  <c:v>-2053.7466249999998</c:v>
                </c:pt>
                <c:pt idx="85">
                  <c:v>-2184.7201000000005</c:v>
                </c:pt>
                <c:pt idx="86">
                  <c:v>-2318.1754250000013</c:v>
                </c:pt>
                <c:pt idx="87">
                  <c:v>-2454.1126000000004</c:v>
                </c:pt>
                <c:pt idx="88">
                  <c:v>-2592.5316250000014</c:v>
                </c:pt>
                <c:pt idx="89">
                  <c:v>-2733.432499999999</c:v>
                </c:pt>
                <c:pt idx="90">
                  <c:v>-2876.8152250000003</c:v>
                </c:pt>
                <c:pt idx="91">
                  <c:v>-3022.6798000000017</c:v>
                </c:pt>
                <c:pt idx="92">
                  <c:v>-3171.0262249999996</c:v>
                </c:pt>
                <c:pt idx="93">
                  <c:v>-3321.8545000000013</c:v>
                </c:pt>
                <c:pt idx="94">
                  <c:v>-3475.1646250000013</c:v>
                </c:pt>
                <c:pt idx="95">
                  <c:v>-3630.9565999999995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Functions'!$AO$10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Functions'!$AO$11:$AO$106</c:f>
              <c:numCache>
                <c:formatCode>General</c:formatCode>
                <c:ptCount val="96"/>
                <c:pt idx="0">
                  <c:v>735.49829999999986</c:v>
                </c:pt>
                <c:pt idx="1">
                  <c:v>692.44826160000002</c:v>
                </c:pt>
                <c:pt idx="2">
                  <c:v>656.11992680000003</c:v>
                </c:pt>
                <c:pt idx="3">
                  <c:v>626.23401120000005</c:v>
                </c:pt>
                <c:pt idx="4">
                  <c:v>602.51123040000004</c:v>
                </c:pt>
                <c:pt idx="5">
                  <c:v>584.67230000000006</c:v>
                </c:pt>
                <c:pt idx="6">
                  <c:v>572.43793560000006</c:v>
                </c:pt>
                <c:pt idx="7">
                  <c:v>565.5288528000001</c:v>
                </c:pt>
                <c:pt idx="8">
                  <c:v>563.66576720000012</c:v>
                </c:pt>
                <c:pt idx="9">
                  <c:v>566.56939440000019</c:v>
                </c:pt>
                <c:pt idx="10">
                  <c:v>573.96045000000015</c:v>
                </c:pt>
                <c:pt idx="11">
                  <c:v>585.55964960000006</c:v>
                </c:pt>
                <c:pt idx="12">
                  <c:v>601.08770879999997</c:v>
                </c:pt>
                <c:pt idx="13">
                  <c:v>620.26534320000019</c:v>
                </c:pt>
                <c:pt idx="14">
                  <c:v>642.8132684000002</c:v>
                </c:pt>
                <c:pt idx="15">
                  <c:v>668.45220000000018</c:v>
                </c:pt>
                <c:pt idx="16">
                  <c:v>696.9028536000003</c:v>
                </c:pt>
                <c:pt idx="17">
                  <c:v>727.88594480000029</c:v>
                </c:pt>
                <c:pt idx="18">
                  <c:v>761.12218920000032</c:v>
                </c:pt>
                <c:pt idx="19">
                  <c:v>796.33230240000046</c:v>
                </c:pt>
                <c:pt idx="20">
                  <c:v>833.23700000000019</c:v>
                </c:pt>
                <c:pt idx="21">
                  <c:v>871.55699760000039</c:v>
                </c:pt>
                <c:pt idx="22">
                  <c:v>911.01301080000007</c:v>
                </c:pt>
                <c:pt idx="23">
                  <c:v>951.32575520000034</c:v>
                </c:pt>
                <c:pt idx="24">
                  <c:v>992.21594640000035</c:v>
                </c:pt>
                <c:pt idx="25">
                  <c:v>1033.4043000000004</c:v>
                </c:pt>
                <c:pt idx="26">
                  <c:v>1074.6115316000007</c:v>
                </c:pt>
                <c:pt idx="27">
                  <c:v>1115.5583568000006</c:v>
                </c:pt>
                <c:pt idx="28">
                  <c:v>1155.9654912000001</c:v>
                </c:pt>
                <c:pt idx="29">
                  <c:v>1195.5536504000002</c:v>
                </c:pt>
                <c:pt idx="30">
                  <c:v>1234.0435499999999</c:v>
                </c:pt>
                <c:pt idx="31">
                  <c:v>1271.155905600001</c:v>
                </c:pt>
                <c:pt idx="32">
                  <c:v>1306.6114328000012</c:v>
                </c:pt>
                <c:pt idx="33">
                  <c:v>1340.1308472000005</c:v>
                </c:pt>
                <c:pt idx="34">
                  <c:v>1371.4348644000011</c:v>
                </c:pt>
                <c:pt idx="35">
                  <c:v>1400.2442000000005</c:v>
                </c:pt>
                <c:pt idx="36">
                  <c:v>1426.2795696000003</c:v>
                </c:pt>
                <c:pt idx="37">
                  <c:v>1449.2616888000007</c:v>
                </c:pt>
                <c:pt idx="38">
                  <c:v>1468.9112732000008</c:v>
                </c:pt>
                <c:pt idx="39">
                  <c:v>1484.949038400001</c:v>
                </c:pt>
                <c:pt idx="40">
                  <c:v>1497.0957000000008</c:v>
                </c:pt>
                <c:pt idx="41">
                  <c:v>1505.071973600001</c:v>
                </c:pt>
                <c:pt idx="42">
                  <c:v>1508.5985748000003</c:v>
                </c:pt>
                <c:pt idx="43">
                  <c:v>1507.3962192000017</c:v>
                </c:pt>
                <c:pt idx="44">
                  <c:v>1501.1856224000012</c:v>
                </c:pt>
                <c:pt idx="45">
                  <c:v>1489.6875000000009</c:v>
                </c:pt>
                <c:pt idx="46">
                  <c:v>1472.6225676000013</c:v>
                </c:pt>
                <c:pt idx="47">
                  <c:v>1449.7115408000018</c:v>
                </c:pt>
                <c:pt idx="48">
                  <c:v>1420.675135200001</c:v>
                </c:pt>
                <c:pt idx="49">
                  <c:v>1385.2340664000003</c:v>
                </c:pt>
                <c:pt idx="50">
                  <c:v>1343.1090500000018</c:v>
                </c:pt>
                <c:pt idx="51">
                  <c:v>1294.0208016000006</c:v>
                </c:pt>
                <c:pt idx="52">
                  <c:v>1237.6900368000006</c:v>
                </c:pt>
                <c:pt idx="53">
                  <c:v>1173.8374712000023</c:v>
                </c:pt>
                <c:pt idx="54">
                  <c:v>1102.1838204000032</c:v>
                </c:pt>
                <c:pt idx="55">
                  <c:v>1022.4498000000021</c:v>
                </c:pt>
                <c:pt idx="56">
                  <c:v>934.35612560000118</c:v>
                </c:pt>
                <c:pt idx="57">
                  <c:v>837.62351280000257</c:v>
                </c:pt>
                <c:pt idx="58">
                  <c:v>731.97267719999945</c:v>
                </c:pt>
                <c:pt idx="59">
                  <c:v>617.12433440000132</c:v>
                </c:pt>
                <c:pt idx="60">
                  <c:v>492.79920000000311</c:v>
                </c:pt>
                <c:pt idx="61">
                  <c:v>358.7179896000016</c:v>
                </c:pt>
                <c:pt idx="62">
                  <c:v>214.60141880000265</c:v>
                </c:pt>
                <c:pt idx="63">
                  <c:v>60.170203199999378</c:v>
                </c:pt>
                <c:pt idx="64">
                  <c:v>-104.85494159999689</c:v>
                </c:pt>
                <c:pt idx="65">
                  <c:v>-280.75330000000031</c:v>
                </c:pt>
                <c:pt idx="66">
                  <c:v>-467.80415639999592</c:v>
                </c:pt>
                <c:pt idx="67">
                  <c:v>-666.28679519999787</c:v>
                </c:pt>
                <c:pt idx="68">
                  <c:v>-876.4805008000003</c:v>
                </c:pt>
                <c:pt idx="69">
                  <c:v>-1098.6645575999974</c:v>
                </c:pt>
                <c:pt idx="70">
                  <c:v>-1333.1182499999995</c:v>
                </c:pt>
                <c:pt idx="71">
                  <c:v>-1580.1208623999992</c:v>
                </c:pt>
                <c:pt idx="72">
                  <c:v>-1839.9516791999995</c:v>
                </c:pt>
                <c:pt idx="73">
                  <c:v>-2112.8899848000001</c:v>
                </c:pt>
                <c:pt idx="74">
                  <c:v>-2399.2150635999969</c:v>
                </c:pt>
                <c:pt idx="75">
                  <c:v>-2699.2061999999969</c:v>
                </c:pt>
                <c:pt idx="76">
                  <c:v>-3013.1426783999996</c:v>
                </c:pt>
                <c:pt idx="77">
                  <c:v>-3341.3037832000009</c:v>
                </c:pt>
                <c:pt idx="78">
                  <c:v>-3683.9687988000005</c:v>
                </c:pt>
                <c:pt idx="79">
                  <c:v>-4041.417009599998</c:v>
                </c:pt>
                <c:pt idx="80">
                  <c:v>-4413.9276999999929</c:v>
                </c:pt>
                <c:pt idx="81">
                  <c:v>-4801.7801543999994</c:v>
                </c:pt>
                <c:pt idx="82">
                  <c:v>-5205.253657199999</c:v>
                </c:pt>
                <c:pt idx="83">
                  <c:v>-5624.6274927999984</c:v>
                </c:pt>
                <c:pt idx="84">
                  <c:v>-6060.1809455999974</c:v>
                </c:pt>
                <c:pt idx="85">
                  <c:v>-6512.193299999999</c:v>
                </c:pt>
                <c:pt idx="86">
                  <c:v>-6980.943840400003</c:v>
                </c:pt>
                <c:pt idx="87">
                  <c:v>-7466.7118512000015</c:v>
                </c:pt>
                <c:pt idx="88">
                  <c:v>-7969.7766168000016</c:v>
                </c:pt>
                <c:pt idx="89">
                  <c:v>-8490.4174215999992</c:v>
                </c:pt>
                <c:pt idx="90">
                  <c:v>-9028.9135499999938</c:v>
                </c:pt>
                <c:pt idx="91">
                  <c:v>-9585.5442863999961</c:v>
                </c:pt>
                <c:pt idx="92">
                  <c:v>-10160.588915199998</c:v>
                </c:pt>
                <c:pt idx="93">
                  <c:v>-10754.326720799996</c:v>
                </c:pt>
                <c:pt idx="94">
                  <c:v>-11367.036987599997</c:v>
                </c:pt>
                <c:pt idx="95">
                  <c:v>-11998.998999999996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Functions'!$AP$10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Functions'!$AP$11:$AP$106</c:f>
              <c:numCache>
                <c:formatCode>General</c:formatCode>
                <c:ptCount val="96"/>
                <c:pt idx="0">
                  <c:v>1505.8704875000001</c:v>
                </c:pt>
                <c:pt idx="1">
                  <c:v>1247.1391792000002</c:v>
                </c:pt>
                <c:pt idx="2">
                  <c:v>1025.7174855000003</c:v>
                </c:pt>
                <c:pt idx="3">
                  <c:v>839.09000960000003</c:v>
                </c:pt>
                <c:pt idx="4">
                  <c:v>684.81160990000035</c:v>
                </c:pt>
                <c:pt idx="5">
                  <c:v>560.50739999999985</c:v>
                </c:pt>
                <c:pt idx="6">
                  <c:v>463.87274870000027</c:v>
                </c:pt>
                <c:pt idx="7">
                  <c:v>392.6732800000002</c:v>
                </c:pt>
                <c:pt idx="8">
                  <c:v>344.74487309999978</c:v>
                </c:pt>
                <c:pt idx="9">
                  <c:v>317.99366240000046</c:v>
                </c:pt>
                <c:pt idx="10">
                  <c:v>310.39603750000003</c:v>
                </c:pt>
                <c:pt idx="11">
                  <c:v>319.99864320000023</c:v>
                </c:pt>
                <c:pt idx="12">
                  <c:v>344.91837950000075</c:v>
                </c:pt>
                <c:pt idx="13">
                  <c:v>383.34240160000053</c:v>
                </c:pt>
                <c:pt idx="14">
                  <c:v>433.52811989999907</c:v>
                </c:pt>
                <c:pt idx="15">
                  <c:v>493.80319999999944</c:v>
                </c:pt>
                <c:pt idx="16">
                  <c:v>562.56556269999999</c:v>
                </c:pt>
                <c:pt idx="17">
                  <c:v>638.28338400000052</c:v>
                </c:pt>
                <c:pt idx="18">
                  <c:v>719.49509510000053</c:v>
                </c:pt>
                <c:pt idx="19">
                  <c:v>804.80938239999966</c:v>
                </c:pt>
                <c:pt idx="20">
                  <c:v>892.90518749999956</c:v>
                </c:pt>
                <c:pt idx="21">
                  <c:v>982.53170719999912</c:v>
                </c:pt>
                <c:pt idx="22">
                  <c:v>1072.5083934999989</c:v>
                </c:pt>
                <c:pt idx="23">
                  <c:v>1161.7249536000008</c:v>
                </c:pt>
                <c:pt idx="24">
                  <c:v>1249.1413499</c:v>
                </c:pt>
                <c:pt idx="25">
                  <c:v>1333.7877999999987</c:v>
                </c:pt>
                <c:pt idx="26">
                  <c:v>1414.7647766999999</c:v>
                </c:pt>
                <c:pt idx="27">
                  <c:v>1491.2430079999986</c:v>
                </c:pt>
                <c:pt idx="28">
                  <c:v>1562.4634770999992</c:v>
                </c:pt>
                <c:pt idx="29">
                  <c:v>1627.7374224000005</c:v>
                </c:pt>
                <c:pt idx="30">
                  <c:v>1686.4463374999978</c:v>
                </c:pt>
                <c:pt idx="31">
                  <c:v>1738.0419711999994</c:v>
                </c:pt>
                <c:pt idx="32">
                  <c:v>1782.0463274999975</c:v>
                </c:pt>
                <c:pt idx="33">
                  <c:v>1818.0516655999945</c:v>
                </c:pt>
                <c:pt idx="34">
                  <c:v>1845.7204998999978</c:v>
                </c:pt>
                <c:pt idx="35">
                  <c:v>1864.7855999999965</c:v>
                </c:pt>
                <c:pt idx="36">
                  <c:v>1875.0499906999958</c:v>
                </c:pt>
                <c:pt idx="37">
                  <c:v>1876.3869519999953</c:v>
                </c:pt>
                <c:pt idx="38">
                  <c:v>1868.7400190999979</c:v>
                </c:pt>
                <c:pt idx="39">
                  <c:v>1852.1229824000002</c:v>
                </c:pt>
                <c:pt idx="40">
                  <c:v>1826.6198874999936</c:v>
                </c:pt>
                <c:pt idx="41">
                  <c:v>1792.3850351999936</c:v>
                </c:pt>
                <c:pt idx="42">
                  <c:v>1749.6429814999974</c:v>
                </c:pt>
                <c:pt idx="43">
                  <c:v>1698.68853759999</c:v>
                </c:pt>
                <c:pt idx="44">
                  <c:v>1639.8867698999929</c:v>
                </c:pt>
                <c:pt idx="45">
                  <c:v>1573.6729999999952</c:v>
                </c:pt>
                <c:pt idx="46">
                  <c:v>1500.5528046999934</c:v>
                </c:pt>
                <c:pt idx="47">
                  <c:v>1421.1020159999935</c:v>
                </c:pt>
                <c:pt idx="48">
                  <c:v>1335.9667211000051</c:v>
                </c:pt>
                <c:pt idx="49">
                  <c:v>1245.8632623999874</c:v>
                </c:pt>
                <c:pt idx="50">
                  <c:v>1151.5782374999944</c:v>
                </c:pt>
                <c:pt idx="51">
                  <c:v>1053.9684991999966</c:v>
                </c:pt>
                <c:pt idx="52">
                  <c:v>953.96115550000104</c:v>
                </c:pt>
                <c:pt idx="53">
                  <c:v>852.55356959999335</c:v>
                </c:pt>
                <c:pt idx="54">
                  <c:v>750.81335989997751</c:v>
                </c:pt>
                <c:pt idx="55">
                  <c:v>649.87839999999414</c:v>
                </c:pt>
                <c:pt idx="56">
                  <c:v>550.95681869998953</c:v>
                </c:pt>
                <c:pt idx="57">
                  <c:v>455.32699999999022</c:v>
                </c:pt>
                <c:pt idx="58">
                  <c:v>364.33758309999394</c:v>
                </c:pt>
                <c:pt idx="59">
                  <c:v>279.40746239999135</c:v>
                </c:pt>
                <c:pt idx="60">
                  <c:v>202.0257874999952</c:v>
                </c:pt>
                <c:pt idx="61">
                  <c:v>133.7519631999894</c:v>
                </c:pt>
                <c:pt idx="62">
                  <c:v>76.215649499979918</c:v>
                </c:pt>
                <c:pt idx="63">
                  <c:v>31.116761600002064</c:v>
                </c:pt>
                <c:pt idx="64">
                  <c:v>0.22546989997499622</c:v>
                </c:pt>
                <c:pt idx="65">
                  <c:v>-14.617800000021816</c:v>
                </c:pt>
                <c:pt idx="66">
                  <c:v>-11.502367299995967</c:v>
                </c:pt>
                <c:pt idx="67">
                  <c:v>11.552703999986988</c:v>
                </c:pt>
                <c:pt idx="68">
                  <c:v>56.598605099978158</c:v>
                </c:pt>
                <c:pt idx="69">
                  <c:v>125.75678239997069</c:v>
                </c:pt>
                <c:pt idx="70">
                  <c:v>221.21893749997253</c:v>
                </c:pt>
                <c:pt idx="71">
                  <c:v>345.24702719996276</c:v>
                </c:pt>
                <c:pt idx="72">
                  <c:v>500.17326349997893</c:v>
                </c:pt>
                <c:pt idx="73">
                  <c:v>688.40011359997152</c:v>
                </c:pt>
                <c:pt idx="74">
                  <c:v>912.40029989997856</c:v>
                </c:pt>
                <c:pt idx="75">
                  <c:v>1174.7167999999801</c:v>
                </c:pt>
                <c:pt idx="76">
                  <c:v>1477.962846699942</c:v>
                </c:pt>
                <c:pt idx="77">
                  <c:v>1824.8219279999903</c:v>
                </c:pt>
                <c:pt idx="78">
                  <c:v>2218.0477870999894</c:v>
                </c:pt>
                <c:pt idx="79">
                  <c:v>2660.464422399964</c:v>
                </c:pt>
                <c:pt idx="80">
                  <c:v>3154.9660874999827</c:v>
                </c:pt>
                <c:pt idx="81">
                  <c:v>3704.5172911999689</c:v>
                </c:pt>
                <c:pt idx="82">
                  <c:v>4312.1527974999626</c:v>
                </c:pt>
                <c:pt idx="83">
                  <c:v>4980.9776255999459</c:v>
                </c:pt>
                <c:pt idx="84">
                  <c:v>5714.1670498999592</c:v>
                </c:pt>
                <c:pt idx="85">
                  <c:v>6514.9665999999561</c:v>
                </c:pt>
                <c:pt idx="86">
                  <c:v>7386.6920606999774</c:v>
                </c:pt>
                <c:pt idx="87">
                  <c:v>8332.7294719999772</c:v>
                </c:pt>
                <c:pt idx="88">
                  <c:v>9356.535129099997</c:v>
                </c:pt>
                <c:pt idx="89">
                  <c:v>10461.635582399962</c:v>
                </c:pt>
                <c:pt idx="90">
                  <c:v>11651.627637499972</c:v>
                </c:pt>
                <c:pt idx="91">
                  <c:v>12930.178355199954</c:v>
                </c:pt>
                <c:pt idx="92">
                  <c:v>14301.02505149995</c:v>
                </c:pt>
                <c:pt idx="93">
                  <c:v>15767.975297599973</c:v>
                </c:pt>
                <c:pt idx="94">
                  <c:v>17334.906919899979</c:v>
                </c:pt>
                <c:pt idx="95">
                  <c:v>19005.767999999924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Functions'!$AQ$10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Functions'!$AQ$11:$AQ$106</c:f>
              <c:numCache>
                <c:formatCode>General</c:formatCode>
                <c:ptCount val="96"/>
                <c:pt idx="0">
                  <c:v>1211.3466500000002</c:v>
                </c:pt>
                <c:pt idx="1">
                  <c:v>1077.3741904000001</c:v>
                </c:pt>
                <c:pt idx="2">
                  <c:v>952.35777340000016</c:v>
                </c:pt>
                <c:pt idx="3">
                  <c:v>837.40928000000008</c:v>
                </c:pt>
                <c:pt idx="4">
                  <c:v>733.45162000000005</c:v>
                </c:pt>
                <c:pt idx="5">
                  <c:v>641.22699999999998</c:v>
                </c:pt>
                <c:pt idx="6">
                  <c:v>561.30519140000013</c:v>
                </c:pt>
                <c:pt idx="7">
                  <c:v>494.09179840000007</c:v>
                </c:pt>
                <c:pt idx="8">
                  <c:v>439.83652600000005</c:v>
                </c:pt>
                <c:pt idx="9">
                  <c:v>398.64144800000014</c:v>
                </c:pt>
                <c:pt idx="10">
                  <c:v>370.46927499999981</c:v>
                </c:pt>
                <c:pt idx="11">
                  <c:v>355.15162240000018</c:v>
                </c:pt>
                <c:pt idx="12">
                  <c:v>352.3972784000004</c:v>
                </c:pt>
                <c:pt idx="13">
                  <c:v>361.80047199999996</c:v>
                </c:pt>
                <c:pt idx="14">
                  <c:v>382.84914099999997</c:v>
                </c:pt>
                <c:pt idx="15">
                  <c:v>414.93319999999994</c:v>
                </c:pt>
                <c:pt idx="16">
                  <c:v>457.35280840000064</c:v>
                </c:pt>
                <c:pt idx="17">
                  <c:v>509.32663839999981</c:v>
                </c:pt>
                <c:pt idx="18">
                  <c:v>570.00014299999953</c:v>
                </c:pt>
                <c:pt idx="19">
                  <c:v>638.45382400000017</c:v>
                </c:pt>
                <c:pt idx="20">
                  <c:v>713.71149999999989</c:v>
                </c:pt>
                <c:pt idx="21">
                  <c:v>794.74857439999903</c:v>
                </c:pt>
                <c:pt idx="22">
                  <c:v>880.50030340000069</c:v>
                </c:pt>
                <c:pt idx="23">
                  <c:v>969.87006399999996</c:v>
                </c:pt>
                <c:pt idx="24">
                  <c:v>1061.737622000001</c:v>
                </c:pt>
                <c:pt idx="25">
                  <c:v>1154.9673999999989</c:v>
                </c:pt>
                <c:pt idx="26">
                  <c:v>1248.4167454000001</c:v>
                </c:pt>
                <c:pt idx="27">
                  <c:v>1340.9441984000005</c:v>
                </c:pt>
                <c:pt idx="28">
                  <c:v>1431.4177599999975</c:v>
                </c:pt>
                <c:pt idx="29">
                  <c:v>1518.7231600000009</c:v>
                </c:pt>
                <c:pt idx="30">
                  <c:v>1601.772125</c:v>
                </c:pt>
                <c:pt idx="31">
                  <c:v>1679.5106463999982</c:v>
                </c:pt>
                <c:pt idx="32">
                  <c:v>1750.9272484000003</c:v>
                </c:pt>
                <c:pt idx="33">
                  <c:v>1815.061255999999</c:v>
                </c:pt>
                <c:pt idx="34">
                  <c:v>1871.0110629999972</c:v>
                </c:pt>
                <c:pt idx="35">
                  <c:v>1917.942399999999</c:v>
                </c:pt>
                <c:pt idx="36">
                  <c:v>1955.0966024000018</c:v>
                </c:pt>
                <c:pt idx="37">
                  <c:v>1981.7988784000008</c:v>
                </c:pt>
                <c:pt idx="38">
                  <c:v>1997.4665770000029</c:v>
                </c:pt>
                <c:pt idx="39">
                  <c:v>2001.6174559999981</c:v>
                </c:pt>
                <c:pt idx="40">
                  <c:v>1993.8779499999982</c:v>
                </c:pt>
                <c:pt idx="41">
                  <c:v>1973.9914383999931</c:v>
                </c:pt>
                <c:pt idx="42">
                  <c:v>1941.8265133999921</c:v>
                </c:pt>
                <c:pt idx="43">
                  <c:v>1897.3852479999987</c:v>
                </c:pt>
                <c:pt idx="44">
                  <c:v>1840.8114639999985</c:v>
                </c:pt>
                <c:pt idx="45">
                  <c:v>1772.3989999999903</c:v>
                </c:pt>
                <c:pt idx="46">
                  <c:v>1692.5999793999908</c:v>
                </c:pt>
                <c:pt idx="47">
                  <c:v>1602.0330783999925</c:v>
                </c:pt>
                <c:pt idx="48">
                  <c:v>1501.4917939999941</c:v>
                </c:pt>
                <c:pt idx="49">
                  <c:v>1391.9527119999948</c:v>
                </c:pt>
                <c:pt idx="50">
                  <c:v>1274.5837749999919</c:v>
                </c:pt>
                <c:pt idx="51">
                  <c:v>1150.7525504000005</c:v>
                </c:pt>
                <c:pt idx="52">
                  <c:v>1022.0344983999894</c:v>
                </c:pt>
                <c:pt idx="53">
                  <c:v>890.22123999999894</c:v>
                </c:pt>
                <c:pt idx="54">
                  <c:v>757.32882499999687</c:v>
                </c:pt>
                <c:pt idx="55">
                  <c:v>625.60599999997794</c:v>
                </c:pt>
                <c:pt idx="56">
                  <c:v>497.54247639997629</c:v>
                </c:pt>
                <c:pt idx="57">
                  <c:v>375.87719839999772</c:v>
                </c:pt>
                <c:pt idx="58">
                  <c:v>263.60661099998106</c:v>
                </c:pt>
                <c:pt idx="59">
                  <c:v>163.99292799999239</c:v>
                </c:pt>
                <c:pt idx="60">
                  <c:v>80.572399999990012</c:v>
                </c:pt>
                <c:pt idx="61">
                  <c:v>17.163582399967709</c:v>
                </c:pt>
                <c:pt idx="62">
                  <c:v>-22.124396600018372</c:v>
                </c:pt>
                <c:pt idx="63">
                  <c:v>-32.883567999990191</c:v>
                </c:pt>
                <c:pt idx="64">
                  <c:v>-10.398854000028223</c:v>
                </c:pt>
                <c:pt idx="65">
                  <c:v>50.360200000010082</c:v>
                </c:pt>
                <c:pt idx="66">
                  <c:v>154.74769339997147</c:v>
                </c:pt>
                <c:pt idx="67">
                  <c:v>308.4496383999649</c:v>
                </c:pt>
                <c:pt idx="68">
                  <c:v>517.49222799995914</c:v>
                </c:pt>
                <c:pt idx="69">
                  <c:v>788.250103999977</c:v>
                </c:pt>
                <c:pt idx="70">
                  <c:v>1127.4546249999839</c:v>
                </c:pt>
                <c:pt idx="71">
                  <c:v>1542.2021343999659</c:v>
                </c:pt>
                <c:pt idx="72">
                  <c:v>2039.9622283999634</c:v>
                </c:pt>
                <c:pt idx="73">
                  <c:v>2628.5860239999602</c:v>
                </c:pt>
                <c:pt idx="74">
                  <c:v>3316.3144269999757</c:v>
                </c:pt>
                <c:pt idx="75">
                  <c:v>4111.7863999999536</c:v>
                </c:pt>
                <c:pt idx="76">
                  <c:v>5024.0472303999413</c:v>
                </c:pt>
                <c:pt idx="77">
                  <c:v>6062.556798399979</c:v>
                </c:pt>
                <c:pt idx="78">
                  <c:v>7237.1978449999588</c:v>
                </c:pt>
                <c:pt idx="79">
                  <c:v>8558.2842399999499</c:v>
                </c:pt>
                <c:pt idx="80">
                  <c:v>10036.569249999942</c:v>
                </c:pt>
                <c:pt idx="81">
                  <c:v>11683.253806400055</c:v>
                </c:pt>
                <c:pt idx="82">
                  <c:v>13509.994773399958</c:v>
                </c:pt>
                <c:pt idx="83">
                  <c:v>15528.913215999957</c:v>
                </c:pt>
                <c:pt idx="84">
                  <c:v>17752.602668000036</c:v>
                </c:pt>
                <c:pt idx="85">
                  <c:v>20194.137399999949</c:v>
                </c:pt>
                <c:pt idx="86">
                  <c:v>22867.080687399954</c:v>
                </c:pt>
                <c:pt idx="87">
                  <c:v>25785.493078399915</c:v>
                </c:pt>
                <c:pt idx="88">
                  <c:v>28963.940661999921</c:v>
                </c:pt>
                <c:pt idx="89">
                  <c:v>32417.503335999907</c:v>
                </c:pt>
                <c:pt idx="90">
                  <c:v>36161.783074999927</c:v>
                </c:pt>
                <c:pt idx="91">
                  <c:v>40212.91219839995</c:v>
                </c:pt>
                <c:pt idx="92">
                  <c:v>44587.561638399842</c:v>
                </c:pt>
                <c:pt idx="93">
                  <c:v>49302.949207999976</c:v>
                </c:pt>
                <c:pt idx="94">
                  <c:v>54376.847868999816</c:v>
                </c:pt>
                <c:pt idx="95">
                  <c:v>59827.593999999808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388416"/>
        <c:axId val="437867888"/>
      </c:lineChart>
      <c:catAx>
        <c:axId val="43738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67888"/>
        <c:crosses val="autoZero"/>
        <c:auto val="1"/>
        <c:lblAlgn val="ctr"/>
        <c:lblOffset val="100"/>
        <c:noMultiLvlLbl val="0"/>
      </c:catAx>
      <c:valAx>
        <c:axId val="4378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3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 Somewhat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Functions'!$AR$10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Functions'!$AR$11:$AR$106</c:f>
              <c:numCache>
                <c:formatCode>General</c:formatCode>
                <c:ptCount val="96"/>
                <c:pt idx="0">
                  <c:v>1497.808</c:v>
                </c:pt>
                <c:pt idx="1">
                  <c:v>1871</c:v>
                </c:pt>
                <c:pt idx="2">
                  <c:v>1559.1669999999999</c:v>
                </c:pt>
                <c:pt idx="3">
                  <c:v>1308.0360000000001</c:v>
                </c:pt>
                <c:pt idx="4">
                  <c:v>1535.923</c:v>
                </c:pt>
                <c:pt idx="5">
                  <c:v>1227.375</c:v>
                </c:pt>
                <c:pt idx="6">
                  <c:v>526.65660000000003</c:v>
                </c:pt>
                <c:pt idx="7">
                  <c:v>1590.4580000000001</c:v>
                </c:pt>
                <c:pt idx="8">
                  <c:v>856.08330000000001</c:v>
                </c:pt>
                <c:pt idx="9">
                  <c:v>730.55550000000005</c:v>
                </c:pt>
                <c:pt idx="10">
                  <c:v>809.88890000000004</c:v>
                </c:pt>
                <c:pt idx="11">
                  <c:v>383.83330000000001</c:v>
                </c:pt>
                <c:pt idx="12">
                  <c:v>687.58929999999998</c:v>
                </c:pt>
                <c:pt idx="13">
                  <c:v>1584.181</c:v>
                </c:pt>
                <c:pt idx="14">
                  <c:v>1863.0450000000001</c:v>
                </c:pt>
                <c:pt idx="15">
                  <c:v>1542.0250000000001</c:v>
                </c:pt>
                <c:pt idx="16">
                  <c:v>2211.194</c:v>
                </c:pt>
                <c:pt idx="17">
                  <c:v>2671.8519999999999</c:v>
                </c:pt>
                <c:pt idx="18">
                  <c:v>2894.3220000000001</c:v>
                </c:pt>
                <c:pt idx="19">
                  <c:v>2887.192</c:v>
                </c:pt>
                <c:pt idx="20">
                  <c:v>2197.9580000000001</c:v>
                </c:pt>
                <c:pt idx="21">
                  <c:v>4112.7139999999999</c:v>
                </c:pt>
                <c:pt idx="22">
                  <c:v>3434.518</c:v>
                </c:pt>
                <c:pt idx="23">
                  <c:v>2849.1350000000002</c:v>
                </c:pt>
                <c:pt idx="24">
                  <c:v>2330.0100000000002</c:v>
                </c:pt>
                <c:pt idx="25">
                  <c:v>2732.6729999999998</c:v>
                </c:pt>
                <c:pt idx="26">
                  <c:v>2475.0569999999998</c:v>
                </c:pt>
                <c:pt idx="27">
                  <c:v>3108.8609999999999</c:v>
                </c:pt>
                <c:pt idx="28">
                  <c:v>3552.433</c:v>
                </c:pt>
                <c:pt idx="29">
                  <c:v>2712.7979999999998</c:v>
                </c:pt>
                <c:pt idx="30">
                  <c:v>2853.6559999999999</c:v>
                </c:pt>
                <c:pt idx="31">
                  <c:v>2939.625</c:v>
                </c:pt>
                <c:pt idx="32">
                  <c:v>3200.7710000000002</c:v>
                </c:pt>
                <c:pt idx="33">
                  <c:v>3319.0549999999998</c:v>
                </c:pt>
                <c:pt idx="34">
                  <c:v>2891.3380000000002</c:v>
                </c:pt>
                <c:pt idx="35">
                  <c:v>2917.2109999999998</c:v>
                </c:pt>
                <c:pt idx="36">
                  <c:v>2628.375</c:v>
                </c:pt>
                <c:pt idx="37">
                  <c:v>3391.3229999999999</c:v>
                </c:pt>
                <c:pt idx="38">
                  <c:v>3817.2420000000002</c:v>
                </c:pt>
                <c:pt idx="39">
                  <c:v>3992.5830000000001</c:v>
                </c:pt>
                <c:pt idx="40">
                  <c:v>3485.203</c:v>
                </c:pt>
                <c:pt idx="41">
                  <c:v>3662.4119999999998</c:v>
                </c:pt>
                <c:pt idx="42">
                  <c:v>3701.297</c:v>
                </c:pt>
                <c:pt idx="43">
                  <c:v>3455.0340000000001</c:v>
                </c:pt>
                <c:pt idx="44">
                  <c:v>3358.172</c:v>
                </c:pt>
                <c:pt idx="45">
                  <c:v>4554.6459999999997</c:v>
                </c:pt>
                <c:pt idx="46">
                  <c:v>3176.6880000000001</c:v>
                </c:pt>
                <c:pt idx="47">
                  <c:v>4249.375</c:v>
                </c:pt>
                <c:pt idx="48">
                  <c:v>3246.93</c:v>
                </c:pt>
                <c:pt idx="49">
                  <c:v>3538.904</c:v>
                </c:pt>
                <c:pt idx="50">
                  <c:v>3474.6970000000001</c:v>
                </c:pt>
                <c:pt idx="51">
                  <c:v>3100.0929999999998</c:v>
                </c:pt>
                <c:pt idx="52">
                  <c:v>3264.875</c:v>
                </c:pt>
                <c:pt idx="53">
                  <c:v>2194.9639999999999</c:v>
                </c:pt>
                <c:pt idx="54">
                  <c:v>1701.788</c:v>
                </c:pt>
                <c:pt idx="55">
                  <c:v>1521.96</c:v>
                </c:pt>
                <c:pt idx="56">
                  <c:v>1738.4749999999999</c:v>
                </c:pt>
                <c:pt idx="57">
                  <c:v>1461.76</c:v>
                </c:pt>
                <c:pt idx="58">
                  <c:v>836.94529999999997</c:v>
                </c:pt>
                <c:pt idx="59">
                  <c:v>785.7885</c:v>
                </c:pt>
                <c:pt idx="60">
                  <c:v>879.63969999999995</c:v>
                </c:pt>
                <c:pt idx="61">
                  <c:v>516.04169999999999</c:v>
                </c:pt>
                <c:pt idx="62">
                  <c:v>824.51919999999996</c:v>
                </c:pt>
                <c:pt idx="63">
                  <c:v>461.0625</c:v>
                </c:pt>
                <c:pt idx="64">
                  <c:v>751.4479</c:v>
                </c:pt>
                <c:pt idx="65">
                  <c:v>243.25</c:v>
                </c:pt>
                <c:pt idx="66">
                  <c:v>317.25</c:v>
                </c:pt>
                <c:pt idx="67">
                  <c:v>16.58013</c:v>
                </c:pt>
                <c:pt idx="68">
                  <c:v>35.760420000000003</c:v>
                </c:pt>
                <c:pt idx="69">
                  <c:v>162.72730000000001</c:v>
                </c:pt>
                <c:pt idx="70">
                  <c:v>180.95</c:v>
                </c:pt>
                <c:pt idx="71">
                  <c:v>18.658650000000002</c:v>
                </c:pt>
                <c:pt idx="73">
                  <c:v>0.1666667</c:v>
                </c:pt>
                <c:pt idx="74">
                  <c:v>18.26191</c:v>
                </c:pt>
                <c:pt idx="75">
                  <c:v>0</c:v>
                </c:pt>
                <c:pt idx="76">
                  <c:v>0.48</c:v>
                </c:pt>
                <c:pt idx="77">
                  <c:v>0</c:v>
                </c:pt>
                <c:pt idx="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Functions'!$AS$10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Functions'!$AS$11:$AS$106</c:f>
              <c:numCache>
                <c:formatCode>General</c:formatCode>
                <c:ptCount val="96"/>
                <c:pt idx="0">
                  <c:v>1947.3649049999999</c:v>
                </c:pt>
                <c:pt idx="1">
                  <c:v>1945.2390859999998</c:v>
                </c:pt>
                <c:pt idx="2">
                  <c:v>1943.113267</c:v>
                </c:pt>
                <c:pt idx="3">
                  <c:v>1940.9874479999999</c:v>
                </c:pt>
                <c:pt idx="4">
                  <c:v>1938.861629</c:v>
                </c:pt>
                <c:pt idx="5">
                  <c:v>1936.7358099999999</c:v>
                </c:pt>
                <c:pt idx="6">
                  <c:v>1934.6099909999998</c:v>
                </c:pt>
                <c:pt idx="7">
                  <c:v>1932.4841719999999</c:v>
                </c:pt>
                <c:pt idx="8">
                  <c:v>1930.3583529999999</c:v>
                </c:pt>
                <c:pt idx="9">
                  <c:v>1928.232534</c:v>
                </c:pt>
                <c:pt idx="10">
                  <c:v>1926.1067149999999</c:v>
                </c:pt>
                <c:pt idx="11">
                  <c:v>1923.980896</c:v>
                </c:pt>
                <c:pt idx="12">
                  <c:v>1921.8550769999999</c:v>
                </c:pt>
                <c:pt idx="13">
                  <c:v>1919.7292579999998</c:v>
                </c:pt>
                <c:pt idx="14">
                  <c:v>1917.603439</c:v>
                </c:pt>
                <c:pt idx="15">
                  <c:v>1915.4776199999999</c:v>
                </c:pt>
                <c:pt idx="16">
                  <c:v>1913.351801</c:v>
                </c:pt>
                <c:pt idx="17">
                  <c:v>1911.2259819999999</c:v>
                </c:pt>
                <c:pt idx="18">
                  <c:v>1909.1001629999998</c:v>
                </c:pt>
                <c:pt idx="19">
                  <c:v>1906.974344</c:v>
                </c:pt>
                <c:pt idx="20">
                  <c:v>1904.8485249999999</c:v>
                </c:pt>
                <c:pt idx="21">
                  <c:v>1902.722706</c:v>
                </c:pt>
                <c:pt idx="22">
                  <c:v>1900.5968869999999</c:v>
                </c:pt>
                <c:pt idx="23">
                  <c:v>1898.4710679999998</c:v>
                </c:pt>
                <c:pt idx="24">
                  <c:v>1896.345249</c:v>
                </c:pt>
                <c:pt idx="25">
                  <c:v>1894.2194299999999</c:v>
                </c:pt>
                <c:pt idx="26">
                  <c:v>1892.093611</c:v>
                </c:pt>
                <c:pt idx="27">
                  <c:v>1889.9677919999999</c:v>
                </c:pt>
                <c:pt idx="28">
                  <c:v>1887.8419729999998</c:v>
                </c:pt>
                <c:pt idx="29">
                  <c:v>1885.716154</c:v>
                </c:pt>
                <c:pt idx="30">
                  <c:v>1883.5903349999999</c:v>
                </c:pt>
                <c:pt idx="31">
                  <c:v>1881.464516</c:v>
                </c:pt>
                <c:pt idx="32">
                  <c:v>1879.3386969999999</c:v>
                </c:pt>
                <c:pt idx="33">
                  <c:v>1877.2128779999998</c:v>
                </c:pt>
                <c:pt idx="34">
                  <c:v>1875.087059</c:v>
                </c:pt>
                <c:pt idx="35">
                  <c:v>1872.9612399999999</c:v>
                </c:pt>
                <c:pt idx="36">
                  <c:v>1870.835421</c:v>
                </c:pt>
                <c:pt idx="37">
                  <c:v>1868.7096019999999</c:v>
                </c:pt>
                <c:pt idx="38">
                  <c:v>1866.583783</c:v>
                </c:pt>
                <c:pt idx="39">
                  <c:v>1864.4579639999999</c:v>
                </c:pt>
                <c:pt idx="40">
                  <c:v>1862.3321449999999</c:v>
                </c:pt>
                <c:pt idx="41">
                  <c:v>1860.206326</c:v>
                </c:pt>
                <c:pt idx="42">
                  <c:v>1858.0805069999999</c:v>
                </c:pt>
                <c:pt idx="43">
                  <c:v>1855.9546879999998</c:v>
                </c:pt>
                <c:pt idx="44">
                  <c:v>1853.8288689999999</c:v>
                </c:pt>
                <c:pt idx="45">
                  <c:v>1851.7030499999998</c:v>
                </c:pt>
                <c:pt idx="46">
                  <c:v>1849.577231</c:v>
                </c:pt>
                <c:pt idx="47">
                  <c:v>1847.4514119999999</c:v>
                </c:pt>
                <c:pt idx="48">
                  <c:v>1845.325593</c:v>
                </c:pt>
                <c:pt idx="49">
                  <c:v>1843.1997739999999</c:v>
                </c:pt>
                <c:pt idx="50">
                  <c:v>1841.0739549999998</c:v>
                </c:pt>
                <c:pt idx="51">
                  <c:v>1838.948136</c:v>
                </c:pt>
                <c:pt idx="52">
                  <c:v>1836.8223169999999</c:v>
                </c:pt>
                <c:pt idx="53">
                  <c:v>1834.696498</c:v>
                </c:pt>
                <c:pt idx="54">
                  <c:v>1832.5706789999999</c:v>
                </c:pt>
                <c:pt idx="55">
                  <c:v>1830.4448599999998</c:v>
                </c:pt>
                <c:pt idx="56">
                  <c:v>1828.319041</c:v>
                </c:pt>
                <c:pt idx="57">
                  <c:v>1826.1932219999999</c:v>
                </c:pt>
                <c:pt idx="58">
                  <c:v>1824.067403</c:v>
                </c:pt>
                <c:pt idx="59">
                  <c:v>1821.9415839999999</c:v>
                </c:pt>
                <c:pt idx="60">
                  <c:v>1819.8157649999998</c:v>
                </c:pt>
                <c:pt idx="61">
                  <c:v>1817.689946</c:v>
                </c:pt>
                <c:pt idx="62">
                  <c:v>1815.5641269999999</c:v>
                </c:pt>
                <c:pt idx="63">
                  <c:v>1813.438308</c:v>
                </c:pt>
                <c:pt idx="64">
                  <c:v>1811.3124889999999</c:v>
                </c:pt>
                <c:pt idx="65">
                  <c:v>1809.18667</c:v>
                </c:pt>
                <c:pt idx="66">
                  <c:v>1807.060851</c:v>
                </c:pt>
                <c:pt idx="67">
                  <c:v>1804.9350319999999</c:v>
                </c:pt>
                <c:pt idx="68">
                  <c:v>1802.809213</c:v>
                </c:pt>
                <c:pt idx="69">
                  <c:v>1800.6833939999999</c:v>
                </c:pt>
                <c:pt idx="70">
                  <c:v>1798.5575749999998</c:v>
                </c:pt>
                <c:pt idx="71">
                  <c:v>1796.431756</c:v>
                </c:pt>
                <c:pt idx="72">
                  <c:v>1794.3059369999999</c:v>
                </c:pt>
                <c:pt idx="73">
                  <c:v>1792.180118</c:v>
                </c:pt>
                <c:pt idx="74">
                  <c:v>1790.0542989999999</c:v>
                </c:pt>
                <c:pt idx="75">
                  <c:v>1787.92848</c:v>
                </c:pt>
                <c:pt idx="76">
                  <c:v>1785.8026609999999</c:v>
                </c:pt>
                <c:pt idx="77">
                  <c:v>1783.6768419999999</c:v>
                </c:pt>
                <c:pt idx="78">
                  <c:v>1781.551023</c:v>
                </c:pt>
                <c:pt idx="79">
                  <c:v>1779.4252039999999</c:v>
                </c:pt>
                <c:pt idx="80">
                  <c:v>1777.2993849999998</c:v>
                </c:pt>
                <c:pt idx="81">
                  <c:v>1775.1735659999999</c:v>
                </c:pt>
                <c:pt idx="82">
                  <c:v>1773.0477469999998</c:v>
                </c:pt>
                <c:pt idx="83">
                  <c:v>1770.921928</c:v>
                </c:pt>
                <c:pt idx="84">
                  <c:v>1768.7961089999999</c:v>
                </c:pt>
                <c:pt idx="85">
                  <c:v>1766.67029</c:v>
                </c:pt>
                <c:pt idx="86">
                  <c:v>1764.5444709999999</c:v>
                </c:pt>
                <c:pt idx="87">
                  <c:v>1762.4186519999998</c:v>
                </c:pt>
                <c:pt idx="88">
                  <c:v>1760.292833</c:v>
                </c:pt>
                <c:pt idx="89">
                  <c:v>1758.1670139999999</c:v>
                </c:pt>
                <c:pt idx="90">
                  <c:v>1756.041195</c:v>
                </c:pt>
                <c:pt idx="91">
                  <c:v>1753.9153759999999</c:v>
                </c:pt>
                <c:pt idx="92">
                  <c:v>1751.7895569999998</c:v>
                </c:pt>
                <c:pt idx="93">
                  <c:v>1749.663738</c:v>
                </c:pt>
                <c:pt idx="94">
                  <c:v>1747.5379189999999</c:v>
                </c:pt>
                <c:pt idx="95">
                  <c:v>1745.4121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Functions'!$AT$10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Functions'!$AT$11:$AT$106</c:f>
              <c:numCache>
                <c:formatCode>General</c:formatCode>
                <c:ptCount val="96"/>
                <c:pt idx="0">
                  <c:v>286.58059999999989</c:v>
                </c:pt>
                <c:pt idx="1">
                  <c:v>461.85024000000004</c:v>
                </c:pt>
                <c:pt idx="2">
                  <c:v>631.68795999999998</c:v>
                </c:pt>
                <c:pt idx="3">
                  <c:v>796.09375999999997</c:v>
                </c:pt>
                <c:pt idx="4">
                  <c:v>955.06763999999987</c:v>
                </c:pt>
                <c:pt idx="5">
                  <c:v>1108.6095999999998</c:v>
                </c:pt>
                <c:pt idx="6">
                  <c:v>1256.7196399999998</c:v>
                </c:pt>
                <c:pt idx="7">
                  <c:v>1399.3977600000001</c:v>
                </c:pt>
                <c:pt idx="8">
                  <c:v>1536.6439600000001</c:v>
                </c:pt>
                <c:pt idx="9">
                  <c:v>1668.4582399999999</c:v>
                </c:pt>
                <c:pt idx="10">
                  <c:v>1794.8406</c:v>
                </c:pt>
                <c:pt idx="11">
                  <c:v>1915.7910399999998</c:v>
                </c:pt>
                <c:pt idx="12">
                  <c:v>2031.3095599999997</c:v>
                </c:pt>
                <c:pt idx="13">
                  <c:v>2141.3961599999998</c:v>
                </c:pt>
                <c:pt idx="14">
                  <c:v>2246.0508399999999</c:v>
                </c:pt>
                <c:pt idx="15">
                  <c:v>2345.2735999999995</c:v>
                </c:pt>
                <c:pt idx="16">
                  <c:v>2439.0644399999992</c:v>
                </c:pt>
                <c:pt idx="17">
                  <c:v>2527.4233599999998</c:v>
                </c:pt>
                <c:pt idx="18">
                  <c:v>2610.3503599999995</c:v>
                </c:pt>
                <c:pt idx="19">
                  <c:v>2687.8454400000001</c:v>
                </c:pt>
                <c:pt idx="20">
                  <c:v>2759.9086000000002</c:v>
                </c:pt>
                <c:pt idx="21">
                  <c:v>2826.5398400000004</c:v>
                </c:pt>
                <c:pt idx="22">
                  <c:v>2887.7391600000001</c:v>
                </c:pt>
                <c:pt idx="23">
                  <c:v>2943.5065599999998</c:v>
                </c:pt>
                <c:pt idx="24">
                  <c:v>2993.84204</c:v>
                </c:pt>
                <c:pt idx="25">
                  <c:v>3038.7455999999997</c:v>
                </c:pt>
                <c:pt idx="26">
                  <c:v>3078.2172399999999</c:v>
                </c:pt>
                <c:pt idx="27">
                  <c:v>3112.2569599999997</c:v>
                </c:pt>
                <c:pt idx="28">
                  <c:v>3140.8647599999995</c:v>
                </c:pt>
                <c:pt idx="29">
                  <c:v>3164.0406399999997</c:v>
                </c:pt>
                <c:pt idx="30">
                  <c:v>3181.7845999999995</c:v>
                </c:pt>
                <c:pt idx="31">
                  <c:v>3194.0966399999993</c:v>
                </c:pt>
                <c:pt idx="32">
                  <c:v>3200.9767599999996</c:v>
                </c:pt>
                <c:pt idx="33">
                  <c:v>3202.4249599999994</c:v>
                </c:pt>
                <c:pt idx="34">
                  <c:v>3198.4412399999992</c:v>
                </c:pt>
                <c:pt idx="35">
                  <c:v>3189.025599999999</c:v>
                </c:pt>
                <c:pt idx="36">
                  <c:v>3174.1780399999998</c:v>
                </c:pt>
                <c:pt idx="37">
                  <c:v>3153.8985599999987</c:v>
                </c:pt>
                <c:pt idx="38">
                  <c:v>3128.1871599999995</c:v>
                </c:pt>
                <c:pt idx="39">
                  <c:v>3097.0438399999994</c:v>
                </c:pt>
                <c:pt idx="40">
                  <c:v>3060.4686000000002</c:v>
                </c:pt>
                <c:pt idx="41">
                  <c:v>3018.4614399999991</c:v>
                </c:pt>
                <c:pt idx="42">
                  <c:v>2971.0223599999999</c:v>
                </c:pt>
                <c:pt idx="43">
                  <c:v>2918.1513600000008</c:v>
                </c:pt>
                <c:pt idx="44">
                  <c:v>2859.8484399999998</c:v>
                </c:pt>
                <c:pt idx="45">
                  <c:v>2796.1136000000006</c:v>
                </c:pt>
                <c:pt idx="46">
                  <c:v>2726.9468399999996</c:v>
                </c:pt>
                <c:pt idx="47">
                  <c:v>2652.3481600000005</c:v>
                </c:pt>
                <c:pt idx="48">
                  <c:v>2572.3175599999995</c:v>
                </c:pt>
                <c:pt idx="49">
                  <c:v>2486.8550400000004</c:v>
                </c:pt>
                <c:pt idx="50">
                  <c:v>2395.9605999999985</c:v>
                </c:pt>
                <c:pt idx="51">
                  <c:v>2299.6342399999994</c:v>
                </c:pt>
                <c:pt idx="52">
                  <c:v>2197.8759599999994</c:v>
                </c:pt>
                <c:pt idx="53">
                  <c:v>2090.6857600000003</c:v>
                </c:pt>
                <c:pt idx="54">
                  <c:v>1978.0636399999985</c:v>
                </c:pt>
                <c:pt idx="55">
                  <c:v>1860.0095999999994</c:v>
                </c:pt>
                <c:pt idx="56">
                  <c:v>1736.5236399999994</c:v>
                </c:pt>
                <c:pt idx="57">
                  <c:v>1607.6057600000004</c:v>
                </c:pt>
                <c:pt idx="58">
                  <c:v>1473.2559599999986</c:v>
                </c:pt>
                <c:pt idx="59">
                  <c:v>1333.4742399999996</c:v>
                </c:pt>
                <c:pt idx="60">
                  <c:v>1188.2605999999996</c:v>
                </c:pt>
                <c:pt idx="61">
                  <c:v>1037.6150399999988</c:v>
                </c:pt>
                <c:pt idx="62">
                  <c:v>881.53756000000067</c:v>
                </c:pt>
                <c:pt idx="63">
                  <c:v>720.02815999999984</c:v>
                </c:pt>
                <c:pt idx="64">
                  <c:v>553.08683999999994</c:v>
                </c:pt>
                <c:pt idx="65">
                  <c:v>380.71359999999913</c:v>
                </c:pt>
                <c:pt idx="66">
                  <c:v>202.90843999999925</c:v>
                </c:pt>
                <c:pt idx="67">
                  <c:v>19.671359999998458</c:v>
                </c:pt>
                <c:pt idx="68">
                  <c:v>-168.99763999999959</c:v>
                </c:pt>
                <c:pt idx="69">
                  <c:v>-363.09856000000036</c:v>
                </c:pt>
                <c:pt idx="70">
                  <c:v>-562.63140000000021</c:v>
                </c:pt>
                <c:pt idx="71">
                  <c:v>-767.59616000000096</c:v>
                </c:pt>
                <c:pt idx="72">
                  <c:v>-977.9928400000008</c:v>
                </c:pt>
                <c:pt idx="73">
                  <c:v>-1193.8214400000015</c:v>
                </c:pt>
                <c:pt idx="74">
                  <c:v>-1415.0819599999995</c:v>
                </c:pt>
                <c:pt idx="75">
                  <c:v>-1641.7744000000021</c:v>
                </c:pt>
                <c:pt idx="76">
                  <c:v>-1873.89876</c:v>
                </c:pt>
                <c:pt idx="77">
                  <c:v>-2111.4550400000007</c:v>
                </c:pt>
                <c:pt idx="78">
                  <c:v>-2354.4432400000005</c:v>
                </c:pt>
                <c:pt idx="79">
                  <c:v>-2602.863360000003</c:v>
                </c:pt>
                <c:pt idx="80">
                  <c:v>-2856.7153999999973</c:v>
                </c:pt>
                <c:pt idx="81">
                  <c:v>-3115.9993600000016</c:v>
                </c:pt>
                <c:pt idx="82">
                  <c:v>-3380.7152400000014</c:v>
                </c:pt>
                <c:pt idx="83">
                  <c:v>-3650.8630400000002</c:v>
                </c:pt>
                <c:pt idx="84">
                  <c:v>-3926.4427599999981</c:v>
                </c:pt>
                <c:pt idx="85">
                  <c:v>-4207.4543999999987</c:v>
                </c:pt>
                <c:pt idx="86">
                  <c:v>-4493.8979600000021</c:v>
                </c:pt>
                <c:pt idx="87">
                  <c:v>-4785.7734400000008</c:v>
                </c:pt>
                <c:pt idx="88">
                  <c:v>-5083.0808399999987</c:v>
                </c:pt>
                <c:pt idx="89">
                  <c:v>-5385.8201599999993</c:v>
                </c:pt>
                <c:pt idx="90">
                  <c:v>-5693.9914000000026</c:v>
                </c:pt>
                <c:pt idx="91">
                  <c:v>-6007.5945599999977</c:v>
                </c:pt>
                <c:pt idx="92">
                  <c:v>-6326.6296399999992</c:v>
                </c:pt>
                <c:pt idx="93">
                  <c:v>-6651.0966399999998</c:v>
                </c:pt>
                <c:pt idx="94">
                  <c:v>-6980.995560000003</c:v>
                </c:pt>
                <c:pt idx="95">
                  <c:v>-7316.3263999999981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Functions'!$AU$10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Functions'!$AU$11:$AU$106</c:f>
              <c:numCache>
                <c:formatCode>General</c:formatCode>
                <c:ptCount val="96"/>
                <c:pt idx="0">
                  <c:v>1150.6250875000001</c:v>
                </c:pt>
                <c:pt idx="1">
                  <c:v>1150.9578223999999</c:v>
                </c:pt>
                <c:pt idx="2">
                  <c:v>1159.5473417000001</c:v>
                </c:pt>
                <c:pt idx="3">
                  <c:v>1175.9695647999999</c:v>
                </c:pt>
                <c:pt idx="4">
                  <c:v>1199.8004111</c:v>
                </c:pt>
                <c:pt idx="5">
                  <c:v>1230.6158</c:v>
                </c:pt>
                <c:pt idx="6">
                  <c:v>1267.9916509</c:v>
                </c:pt>
                <c:pt idx="7">
                  <c:v>1311.5038831999998</c:v>
                </c:pt>
                <c:pt idx="8">
                  <c:v>1360.7284162999999</c:v>
                </c:pt>
                <c:pt idx="9">
                  <c:v>1415.2411696000001</c:v>
                </c:pt>
                <c:pt idx="10">
                  <c:v>1474.6180625</c:v>
                </c:pt>
                <c:pt idx="11">
                  <c:v>1538.4350144</c:v>
                </c:pt>
                <c:pt idx="12">
                  <c:v>1606.2679447</c:v>
                </c:pt>
                <c:pt idx="13">
                  <c:v>1677.6927728000001</c:v>
                </c:pt>
                <c:pt idx="14">
                  <c:v>1752.2854180999998</c:v>
                </c:pt>
                <c:pt idx="15">
                  <c:v>1829.6218000000003</c:v>
                </c:pt>
                <c:pt idx="16">
                  <c:v>1909.2778379000003</c:v>
                </c:pt>
                <c:pt idx="17">
                  <c:v>1990.8294512000002</c:v>
                </c:pt>
                <c:pt idx="18">
                  <c:v>2073.8525593000004</c:v>
                </c:pt>
                <c:pt idx="19">
                  <c:v>2157.9230815999999</c:v>
                </c:pt>
                <c:pt idx="20">
                  <c:v>2242.6169375000009</c:v>
                </c:pt>
                <c:pt idx="21">
                  <c:v>2327.5100464000006</c:v>
                </c:pt>
                <c:pt idx="22">
                  <c:v>2412.1783277</c:v>
                </c:pt>
                <c:pt idx="23">
                  <c:v>2496.1977008000003</c:v>
                </c:pt>
                <c:pt idx="24">
                  <c:v>2579.1440850999998</c:v>
                </c:pt>
                <c:pt idx="25">
                  <c:v>2660.5933999999997</c:v>
                </c:pt>
                <c:pt idx="26">
                  <c:v>2740.1215649000005</c:v>
                </c:pt>
                <c:pt idx="27">
                  <c:v>2817.3044992000005</c:v>
                </c:pt>
                <c:pt idx="28">
                  <c:v>2891.7181223000007</c:v>
                </c:pt>
                <c:pt idx="29">
                  <c:v>2962.9383536</c:v>
                </c:pt>
                <c:pt idx="30">
                  <c:v>3030.5411125000001</c:v>
                </c:pt>
                <c:pt idx="31">
                  <c:v>3094.1023184000005</c:v>
                </c:pt>
                <c:pt idx="32">
                  <c:v>3153.1978907000007</c:v>
                </c:pt>
                <c:pt idx="33">
                  <c:v>3207.4037487999999</c:v>
                </c:pt>
                <c:pt idx="34">
                  <c:v>3256.2958121000001</c:v>
                </c:pt>
                <c:pt idx="35">
                  <c:v>3299.45</c:v>
                </c:pt>
                <c:pt idx="36">
                  <c:v>3336.4422319000005</c:v>
                </c:pt>
                <c:pt idx="37">
                  <c:v>3366.8484272000005</c:v>
                </c:pt>
                <c:pt idx="38">
                  <c:v>3390.2445052999992</c:v>
                </c:pt>
                <c:pt idx="39">
                  <c:v>3406.2063856000013</c:v>
                </c:pt>
                <c:pt idx="40">
                  <c:v>3414.3099875000007</c:v>
                </c:pt>
                <c:pt idx="41">
                  <c:v>3414.1312304000003</c:v>
                </c:pt>
                <c:pt idx="42">
                  <c:v>3405.2460337000011</c:v>
                </c:pt>
                <c:pt idx="43">
                  <c:v>3387.2303167999989</c:v>
                </c:pt>
                <c:pt idx="44">
                  <c:v>3359.6599990999985</c:v>
                </c:pt>
                <c:pt idx="45">
                  <c:v>3322.1110000000026</c:v>
                </c:pt>
                <c:pt idx="46">
                  <c:v>3274.1592389000016</c:v>
                </c:pt>
                <c:pt idx="47">
                  <c:v>3215.3806352000029</c:v>
                </c:pt>
                <c:pt idx="48">
                  <c:v>3145.3511083000012</c:v>
                </c:pt>
                <c:pt idx="49">
                  <c:v>3063.6465776000023</c:v>
                </c:pt>
                <c:pt idx="50">
                  <c:v>2969.8429625000008</c:v>
                </c:pt>
                <c:pt idx="51">
                  <c:v>2863.5161824000024</c:v>
                </c:pt>
                <c:pt idx="52">
                  <c:v>2744.2421567000019</c:v>
                </c:pt>
                <c:pt idx="53">
                  <c:v>2611.5968047999995</c:v>
                </c:pt>
                <c:pt idx="54">
                  <c:v>2465.156046099999</c:v>
                </c:pt>
                <c:pt idx="55">
                  <c:v>2304.4958000000024</c:v>
                </c:pt>
                <c:pt idx="56">
                  <c:v>2129.1919859000009</c:v>
                </c:pt>
                <c:pt idx="57">
                  <c:v>1938.8205232000037</c:v>
                </c:pt>
                <c:pt idx="58">
                  <c:v>1732.9573313000001</c:v>
                </c:pt>
                <c:pt idx="59">
                  <c:v>1511.1783296000031</c:v>
                </c:pt>
                <c:pt idx="60">
                  <c:v>1273.0594375000037</c:v>
                </c:pt>
                <c:pt idx="61">
                  <c:v>1018.176574400004</c:v>
                </c:pt>
                <c:pt idx="62">
                  <c:v>746.10565970000243</c:v>
                </c:pt>
                <c:pt idx="63">
                  <c:v>456.42261280000093</c:v>
                </c:pt>
                <c:pt idx="64">
                  <c:v>148.70335310000155</c:v>
                </c:pt>
                <c:pt idx="65">
                  <c:v>-177.47619999999733</c:v>
                </c:pt>
                <c:pt idx="66">
                  <c:v>-522.54012710000097</c:v>
                </c:pt>
                <c:pt idx="67">
                  <c:v>-886.91250879999643</c:v>
                </c:pt>
                <c:pt idx="68">
                  <c:v>-1271.0174256999999</c:v>
                </c:pt>
                <c:pt idx="69">
                  <c:v>-1675.2789583999947</c:v>
                </c:pt>
                <c:pt idx="70">
                  <c:v>-2100.1211875000008</c:v>
                </c:pt>
                <c:pt idx="71">
                  <c:v>-2545.9681935999979</c:v>
                </c:pt>
                <c:pt idx="72">
                  <c:v>-3013.2440572999985</c:v>
                </c:pt>
                <c:pt idx="73">
                  <c:v>-3502.372859199997</c:v>
                </c:pt>
                <c:pt idx="74">
                  <c:v>-4013.7786799000023</c:v>
                </c:pt>
                <c:pt idx="75">
                  <c:v>-4547.8855999999978</c:v>
                </c:pt>
                <c:pt idx="76">
                  <c:v>-5105.1177000999887</c:v>
                </c:pt>
                <c:pt idx="77">
                  <c:v>-5685.8990607999949</c:v>
                </c:pt>
                <c:pt idx="78">
                  <c:v>-6290.6537626999998</c:v>
                </c:pt>
                <c:pt idx="79">
                  <c:v>-6919.8058863999904</c:v>
                </c:pt>
                <c:pt idx="80">
                  <c:v>-7573.7795124999902</c:v>
                </c:pt>
                <c:pt idx="81">
                  <c:v>-8252.9987216000009</c:v>
                </c:pt>
                <c:pt idx="82">
                  <c:v>-8957.8875943000021</c:v>
                </c:pt>
                <c:pt idx="83">
                  <c:v>-9688.8702111999955</c:v>
                </c:pt>
                <c:pt idx="84">
                  <c:v>-10446.370652899997</c:v>
                </c:pt>
                <c:pt idx="85">
                  <c:v>-11230.813000000002</c:v>
                </c:pt>
                <c:pt idx="86">
                  <c:v>-12042.621333099996</c:v>
                </c:pt>
                <c:pt idx="87">
                  <c:v>-12882.219732799989</c:v>
                </c:pt>
                <c:pt idx="88">
                  <c:v>-13750.03227969999</c:v>
                </c:pt>
                <c:pt idx="89">
                  <c:v>-14646.4830544</c:v>
                </c:pt>
                <c:pt idx="90">
                  <c:v>-15571.996137499998</c:v>
                </c:pt>
                <c:pt idx="91">
                  <c:v>-16526.995609599995</c:v>
                </c:pt>
                <c:pt idx="92">
                  <c:v>-17511.905551299991</c:v>
                </c:pt>
                <c:pt idx="93">
                  <c:v>-18527.150043200003</c:v>
                </c:pt>
                <c:pt idx="94">
                  <c:v>-19573.153165900003</c:v>
                </c:pt>
                <c:pt idx="95">
                  <c:v>-20650.338999999985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Functions'!$AV$10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Functions'!$AV$11:$AV$106</c:f>
              <c:numCache>
                <c:formatCode>General</c:formatCode>
                <c:ptCount val="96"/>
                <c:pt idx="0">
                  <c:v>1792.4082374999998</c:v>
                </c:pt>
                <c:pt idx="1">
                  <c:v>1598.3351392</c:v>
                </c:pt>
                <c:pt idx="2">
                  <c:v>1440.0434155</c:v>
                </c:pt>
                <c:pt idx="3">
                  <c:v>1315.0743696000002</c:v>
                </c:pt>
                <c:pt idx="4">
                  <c:v>1221.0342799000002</c:v>
                </c:pt>
                <c:pt idx="5">
                  <c:v>1155.5943999999997</c:v>
                </c:pt>
                <c:pt idx="6">
                  <c:v>1116.4909586999995</c:v>
                </c:pt>
                <c:pt idx="7">
                  <c:v>1101.5251599999999</c:v>
                </c:pt>
                <c:pt idx="8">
                  <c:v>1108.5631830999994</c:v>
                </c:pt>
                <c:pt idx="9">
                  <c:v>1135.5361824000004</c:v>
                </c:pt>
                <c:pt idx="10">
                  <c:v>1180.4402874999998</c:v>
                </c:pt>
                <c:pt idx="11">
                  <c:v>1241.3366031999999</c:v>
                </c:pt>
                <c:pt idx="12">
                  <c:v>1316.3512094999996</c:v>
                </c:pt>
                <c:pt idx="13">
                  <c:v>1403.6751616000013</c:v>
                </c:pt>
                <c:pt idx="14">
                  <c:v>1501.5644898999992</c:v>
                </c:pt>
                <c:pt idx="15">
                  <c:v>1608.3401999999983</c:v>
                </c:pt>
                <c:pt idx="16">
                  <c:v>1722.3882726999987</c:v>
                </c:pt>
                <c:pt idx="17">
                  <c:v>1842.1596639999984</c:v>
                </c:pt>
                <c:pt idx="18">
                  <c:v>1966.170305099999</c:v>
                </c:pt>
                <c:pt idx="19">
                  <c:v>2093.0011023999996</c:v>
                </c:pt>
                <c:pt idx="20">
                  <c:v>2221.2979374999995</c:v>
                </c:pt>
                <c:pt idx="21">
                  <c:v>2349.7716671999979</c:v>
                </c:pt>
                <c:pt idx="22">
                  <c:v>2477.1981234999998</c:v>
                </c:pt>
                <c:pt idx="23">
                  <c:v>2602.4181136000011</c:v>
                </c:pt>
                <c:pt idx="24">
                  <c:v>2724.3374199</c:v>
                </c:pt>
                <c:pt idx="25">
                  <c:v>2841.9267999999988</c:v>
                </c:pt>
                <c:pt idx="26">
                  <c:v>2954.2219867000003</c:v>
                </c:pt>
                <c:pt idx="27">
                  <c:v>3060.3236879999995</c:v>
                </c:pt>
                <c:pt idx="28">
                  <c:v>3159.3975870999984</c:v>
                </c:pt>
                <c:pt idx="29">
                  <c:v>3250.6743423999978</c:v>
                </c:pt>
                <c:pt idx="30">
                  <c:v>3333.4495875000002</c:v>
                </c:pt>
                <c:pt idx="31">
                  <c:v>3407.0839312000026</c:v>
                </c:pt>
                <c:pt idx="32">
                  <c:v>3471.0029575000017</c:v>
                </c:pt>
                <c:pt idx="33">
                  <c:v>3524.6972255999972</c:v>
                </c:pt>
                <c:pt idx="34">
                  <c:v>3567.7222698999949</c:v>
                </c:pt>
                <c:pt idx="35">
                  <c:v>3599.6985999999943</c:v>
                </c:pt>
                <c:pt idx="36">
                  <c:v>3620.3117007000001</c:v>
                </c:pt>
                <c:pt idx="37">
                  <c:v>3629.3120319999944</c:v>
                </c:pt>
                <c:pt idx="38">
                  <c:v>3626.5150290999954</c:v>
                </c:pt>
                <c:pt idx="39">
                  <c:v>3611.8011023999952</c:v>
                </c:pt>
                <c:pt idx="40">
                  <c:v>3585.1156374999937</c:v>
                </c:pt>
                <c:pt idx="41">
                  <c:v>3546.4689952000062</c:v>
                </c:pt>
                <c:pt idx="42">
                  <c:v>3495.9365114999982</c:v>
                </c:pt>
                <c:pt idx="43">
                  <c:v>3433.6584975999976</c:v>
                </c:pt>
                <c:pt idx="44">
                  <c:v>3359.8402399000061</c:v>
                </c:pt>
                <c:pt idx="45">
                  <c:v>3274.7520000000077</c:v>
                </c:pt>
                <c:pt idx="46">
                  <c:v>3178.7290147000094</c:v>
                </c:pt>
                <c:pt idx="47">
                  <c:v>3072.1714959999954</c:v>
                </c:pt>
                <c:pt idx="48">
                  <c:v>2955.5446311000014</c:v>
                </c:pt>
                <c:pt idx="49">
                  <c:v>2829.3785824000006</c:v>
                </c:pt>
                <c:pt idx="50">
                  <c:v>2694.2684875000086</c:v>
                </c:pt>
                <c:pt idx="51">
                  <c:v>2550.8744592000075</c:v>
                </c:pt>
                <c:pt idx="52">
                  <c:v>2399.9215855000184</c:v>
                </c:pt>
                <c:pt idx="53">
                  <c:v>2242.1999295999995</c:v>
                </c:pt>
                <c:pt idx="54">
                  <c:v>2078.5645299000025</c:v>
                </c:pt>
                <c:pt idx="55">
                  <c:v>1909.9353999999948</c:v>
                </c:pt>
                <c:pt idx="56">
                  <c:v>1737.2975286999936</c:v>
                </c:pt>
                <c:pt idx="57">
                  <c:v>1561.700880000004</c:v>
                </c:pt>
                <c:pt idx="58">
                  <c:v>1384.2603930999976</c:v>
                </c:pt>
                <c:pt idx="59">
                  <c:v>1206.1559823999996</c:v>
                </c:pt>
                <c:pt idx="60">
                  <c:v>1028.6325375000233</c:v>
                </c:pt>
                <c:pt idx="61">
                  <c:v>852.99992319999728</c:v>
                </c:pt>
                <c:pt idx="62">
                  <c:v>680.6329795000056</c:v>
                </c:pt>
                <c:pt idx="63">
                  <c:v>512.9715215999895</c:v>
                </c:pt>
                <c:pt idx="64">
                  <c:v>351.52033990001655</c:v>
                </c:pt>
                <c:pt idx="65">
                  <c:v>197.84919999999693</c:v>
                </c:pt>
                <c:pt idx="66">
                  <c:v>53.59284270000353</c:v>
                </c:pt>
                <c:pt idx="67">
                  <c:v>-79.549015999989933</c:v>
                </c:pt>
                <c:pt idx="68">
                  <c:v>-199.81168489999254</c:v>
                </c:pt>
                <c:pt idx="69">
                  <c:v>-305.36549759998161</c:v>
                </c:pt>
                <c:pt idx="70">
                  <c:v>-394.31581249998999</c:v>
                </c:pt>
                <c:pt idx="71">
                  <c:v>-464.70301280000422</c:v>
                </c:pt>
                <c:pt idx="72">
                  <c:v>-514.50250650002272</c:v>
                </c:pt>
                <c:pt idx="73">
                  <c:v>-541.6247263999976</c:v>
                </c:pt>
                <c:pt idx="74">
                  <c:v>-543.91513009998016</c:v>
                </c:pt>
                <c:pt idx="75">
                  <c:v>-519.15420000001905</c:v>
                </c:pt>
                <c:pt idx="76">
                  <c:v>-465.05744330000016</c:v>
                </c:pt>
                <c:pt idx="77">
                  <c:v>-379.27539199998137</c:v>
                </c:pt>
                <c:pt idx="78">
                  <c:v>-259.39360290000332</c:v>
                </c:pt>
                <c:pt idx="79">
                  <c:v>-102.93265760003123</c:v>
                </c:pt>
                <c:pt idx="80">
                  <c:v>92.651837500015972</c:v>
                </c:pt>
                <c:pt idx="81">
                  <c:v>329.96925120000378</c:v>
                </c:pt>
                <c:pt idx="82">
                  <c:v>611.69392750001862</c:v>
                </c:pt>
                <c:pt idx="83">
                  <c:v>940.56518559998949</c:v>
                </c:pt>
                <c:pt idx="84">
                  <c:v>1319.387319899979</c:v>
                </c:pt>
                <c:pt idx="85">
                  <c:v>1751.0295999999798</c:v>
                </c:pt>
                <c:pt idx="86">
                  <c:v>2238.4262707000016</c:v>
                </c:pt>
                <c:pt idx="87">
                  <c:v>2784.5765520000423</c:v>
                </c:pt>
                <c:pt idx="88">
                  <c:v>3392.5446391000005</c:v>
                </c:pt>
                <c:pt idx="89">
                  <c:v>4065.459702400025</c:v>
                </c:pt>
                <c:pt idx="90">
                  <c:v>4806.5158874999906</c:v>
                </c:pt>
                <c:pt idx="91">
                  <c:v>5618.9723152000224</c:v>
                </c:pt>
                <c:pt idx="92">
                  <c:v>6506.1530815000297</c:v>
                </c:pt>
                <c:pt idx="93">
                  <c:v>7471.4472576000262</c:v>
                </c:pt>
                <c:pt idx="94">
                  <c:v>8518.3088899000431</c:v>
                </c:pt>
                <c:pt idx="95">
                  <c:v>9650.2570000000414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Functions'!$AW$10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Functions'!$AW$11:$AW$106</c:f>
              <c:numCache>
                <c:formatCode>General</c:formatCode>
                <c:ptCount val="96"/>
                <c:pt idx="0">
                  <c:v>1752.1032874999999</c:v>
                </c:pt>
                <c:pt idx="1">
                  <c:v>1576.1324215999996</c:v>
                </c:pt>
                <c:pt idx="2">
                  <c:v>1431.7834398999998</c:v>
                </c:pt>
                <c:pt idx="3">
                  <c:v>1317.1379887999999</c:v>
                </c:pt>
                <c:pt idx="4">
                  <c:v>1230.3032650999996</c:v>
                </c:pt>
                <c:pt idx="5">
                  <c:v>1169.4132999999999</c:v>
                </c:pt>
                <c:pt idx="6">
                  <c:v>1132.6302430999995</c:v>
                </c:pt>
                <c:pt idx="7">
                  <c:v>1118.1456463999996</c:v>
                </c:pt>
                <c:pt idx="8">
                  <c:v>1124.1817482999993</c:v>
                </c:pt>
                <c:pt idx="9">
                  <c:v>1148.9927576000002</c:v>
                </c:pt>
                <c:pt idx="10">
                  <c:v>1190.8661374999999</c:v>
                </c:pt>
                <c:pt idx="11">
                  <c:v>1248.1238895999998</c:v>
                </c:pt>
                <c:pt idx="12">
                  <c:v>1319.1238378999994</c:v>
                </c:pt>
                <c:pt idx="13">
                  <c:v>1402.2609127999995</c:v>
                </c:pt>
                <c:pt idx="14">
                  <c:v>1495.9684350999999</c:v>
                </c:pt>
                <c:pt idx="15">
                  <c:v>1598.7194000000004</c:v>
                </c:pt>
                <c:pt idx="16">
                  <c:v>1709.0277611000001</c:v>
                </c:pt>
                <c:pt idx="17">
                  <c:v>1825.4497143999995</c:v>
                </c:pt>
                <c:pt idx="18">
                  <c:v>1946.5849823000015</c:v>
                </c:pt>
                <c:pt idx="19">
                  <c:v>2071.0780975999996</c:v>
                </c:pt>
                <c:pt idx="20">
                  <c:v>2197.6196875000014</c:v>
                </c:pt>
                <c:pt idx="21">
                  <c:v>2324.9477575999986</c:v>
                </c:pt>
                <c:pt idx="22">
                  <c:v>2451.8489759000017</c:v>
                </c:pt>
                <c:pt idx="23">
                  <c:v>2577.1599568000015</c:v>
                </c:pt>
                <c:pt idx="24">
                  <c:v>2699.7685450999988</c:v>
                </c:pt>
                <c:pt idx="25">
                  <c:v>2818.6151000000009</c:v>
                </c:pt>
                <c:pt idx="26">
                  <c:v>2932.6937791000014</c:v>
                </c:pt>
                <c:pt idx="27">
                  <c:v>3041.0538224000006</c:v>
                </c:pt>
                <c:pt idx="28">
                  <c:v>3142.8008363000017</c:v>
                </c:pt>
                <c:pt idx="29">
                  <c:v>3237.0980775999988</c:v>
                </c:pt>
                <c:pt idx="30">
                  <c:v>3323.1677374999999</c:v>
                </c:pt>
                <c:pt idx="31">
                  <c:v>3400.2922256000015</c:v>
                </c:pt>
                <c:pt idx="32">
                  <c:v>3467.815453899997</c:v>
                </c:pt>
                <c:pt idx="33">
                  <c:v>3525.1441208000033</c:v>
                </c:pt>
                <c:pt idx="34">
                  <c:v>3571.7489950999993</c:v>
                </c:pt>
                <c:pt idx="35">
                  <c:v>3607.1662000000001</c:v>
                </c:pt>
                <c:pt idx="36">
                  <c:v>3630.9984971000031</c:v>
                </c:pt>
                <c:pt idx="37">
                  <c:v>3642.9165704000056</c:v>
                </c:pt>
                <c:pt idx="38">
                  <c:v>3642.660310299997</c:v>
                </c:pt>
                <c:pt idx="39">
                  <c:v>3630.0400975999974</c:v>
                </c:pt>
                <c:pt idx="40">
                  <c:v>3604.9380875000038</c:v>
                </c:pt>
                <c:pt idx="41">
                  <c:v>3567.309493600002</c:v>
                </c:pt>
                <c:pt idx="42">
                  <c:v>3517.183871899997</c:v>
                </c:pt>
                <c:pt idx="43">
                  <c:v>3454.6664047999966</c:v>
                </c:pt>
                <c:pt idx="44">
                  <c:v>3379.9391850999991</c:v>
                </c:pt>
                <c:pt idx="45">
                  <c:v>3293.2625000000039</c:v>
                </c:pt>
                <c:pt idx="46">
                  <c:v>3194.9761151000062</c:v>
                </c:pt>
                <c:pt idx="47">
                  <c:v>3085.5005583999987</c:v>
                </c:pt>
                <c:pt idx="48">
                  <c:v>2965.3384043000051</c:v>
                </c:pt>
                <c:pt idx="49">
                  <c:v>2835.0755576000029</c:v>
                </c:pt>
                <c:pt idx="50">
                  <c:v>2695.3825375000079</c:v>
                </c:pt>
                <c:pt idx="51">
                  <c:v>2547.0157616000088</c:v>
                </c:pt>
                <c:pt idx="52">
                  <c:v>2390.8188298999967</c:v>
                </c:pt>
                <c:pt idx="53">
                  <c:v>2227.723808799994</c:v>
                </c:pt>
                <c:pt idx="54">
                  <c:v>2058.7525151000054</c:v>
                </c:pt>
                <c:pt idx="55">
                  <c:v>1885.0178000000051</c:v>
                </c:pt>
                <c:pt idx="56">
                  <c:v>1707.7248330999973</c:v>
                </c:pt>
                <c:pt idx="57">
                  <c:v>1528.1723864000032</c:v>
                </c:pt>
                <c:pt idx="58">
                  <c:v>1347.7541182999958</c:v>
                </c:pt>
                <c:pt idx="59">
                  <c:v>1167.9598575999971</c:v>
                </c:pt>
                <c:pt idx="60">
                  <c:v>990.3768875000078</c:v>
                </c:pt>
                <c:pt idx="61">
                  <c:v>816.69122960000095</c:v>
                </c:pt>
                <c:pt idx="62">
                  <c:v>648.68892789999154</c:v>
                </c:pt>
                <c:pt idx="63">
                  <c:v>488.25733279999258</c:v>
                </c:pt>
                <c:pt idx="64">
                  <c:v>337.38638510000601</c:v>
                </c:pt>
                <c:pt idx="65">
                  <c:v>198.1698999999935</c:v>
                </c:pt>
                <c:pt idx="66">
                  <c:v>72.806851099998312</c:v>
                </c:pt>
                <c:pt idx="67">
                  <c:v>-36.397345599998516</c:v>
                </c:pt>
                <c:pt idx="68">
                  <c:v>-127.02954770000724</c:v>
                </c:pt>
                <c:pt idx="69">
                  <c:v>-196.56760240000949</c:v>
                </c:pt>
                <c:pt idx="70">
                  <c:v>-242.37906250000015</c:v>
                </c:pt>
                <c:pt idx="71">
                  <c:v>-261.71990239998922</c:v>
                </c:pt>
                <c:pt idx="72">
                  <c:v>-251.73323409999648</c:v>
                </c:pt>
                <c:pt idx="73">
                  <c:v>-209.44802320002054</c:v>
                </c:pt>
                <c:pt idx="74">
                  <c:v>-131.77780489999714</c:v>
                </c:pt>
                <c:pt idx="75">
                  <c:v>-15.519400000019232</c:v>
                </c:pt>
                <c:pt idx="76">
                  <c:v>142.64836910001759</c:v>
                </c:pt>
                <c:pt idx="77">
                  <c:v>346.16596240000217</c:v>
                </c:pt>
                <c:pt idx="78">
                  <c:v>598.59440629996971</c:v>
                </c:pt>
                <c:pt idx="79">
                  <c:v>903.61657760000526</c:v>
                </c:pt>
                <c:pt idx="80">
                  <c:v>1265.0384875000163</c:v>
                </c:pt>
                <c:pt idx="81">
                  <c:v>1686.7905655999784</c:v>
                </c:pt>
                <c:pt idx="82">
                  <c:v>2172.9289438999622</c:v>
                </c:pt>
                <c:pt idx="83">
                  <c:v>2727.636740799986</c:v>
                </c:pt>
                <c:pt idx="84">
                  <c:v>3355.2253451000142</c:v>
                </c:pt>
                <c:pt idx="85">
                  <c:v>4060.1357000000062</c:v>
                </c:pt>
                <c:pt idx="86">
                  <c:v>4846.9395871000379</c:v>
                </c:pt>
                <c:pt idx="87">
                  <c:v>5720.3409103999875</c:v>
                </c:pt>
                <c:pt idx="88">
                  <c:v>6685.1769803000061</c:v>
                </c:pt>
                <c:pt idx="89">
                  <c:v>7746.4197975999996</c:v>
                </c:pt>
                <c:pt idx="90">
                  <c:v>8909.1773374999757</c:v>
                </c:pt>
                <c:pt idx="91">
                  <c:v>10178.694833599977</c:v>
                </c:pt>
                <c:pt idx="92">
                  <c:v>11560.35606190002</c:v>
                </c:pt>
                <c:pt idx="93">
                  <c:v>13059.684624800007</c:v>
                </c:pt>
                <c:pt idx="94">
                  <c:v>14682.345235099972</c:v>
                </c:pt>
                <c:pt idx="95">
                  <c:v>16434.145000000004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873488"/>
        <c:axId val="437874048"/>
      </c:lineChart>
      <c:catAx>
        <c:axId val="437873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74048"/>
        <c:crosses val="autoZero"/>
        <c:auto val="1"/>
        <c:lblAlgn val="ctr"/>
        <c:lblOffset val="100"/>
        <c:noMultiLvlLbl val="0"/>
      </c:catAx>
      <c:valAx>
        <c:axId val="4378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7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Functions'!$AX$10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Functions'!$AX$11:$AX$106</c:f>
              <c:numCache>
                <c:formatCode>General</c:formatCode>
                <c:ptCount val="96"/>
                <c:pt idx="0">
                  <c:v>2775.3850000000002</c:v>
                </c:pt>
                <c:pt idx="1">
                  <c:v>2581.7730000000001</c:v>
                </c:pt>
                <c:pt idx="2">
                  <c:v>2309.75</c:v>
                </c:pt>
                <c:pt idx="3">
                  <c:v>1985.6790000000001</c:v>
                </c:pt>
                <c:pt idx="4">
                  <c:v>2680.625</c:v>
                </c:pt>
                <c:pt idx="5">
                  <c:v>1937.625</c:v>
                </c:pt>
                <c:pt idx="6">
                  <c:v>565.38289999999995</c:v>
                </c:pt>
                <c:pt idx="7">
                  <c:v>2423.5390000000002</c:v>
                </c:pt>
                <c:pt idx="8">
                  <c:v>1416.1610000000001</c:v>
                </c:pt>
                <c:pt idx="9">
                  <c:v>1571.056</c:v>
                </c:pt>
                <c:pt idx="10">
                  <c:v>1565.8130000000001</c:v>
                </c:pt>
                <c:pt idx="11">
                  <c:v>944.27779999999996</c:v>
                </c:pt>
                <c:pt idx="12">
                  <c:v>1653.643</c:v>
                </c:pt>
                <c:pt idx="13">
                  <c:v>3341.7220000000002</c:v>
                </c:pt>
                <c:pt idx="14">
                  <c:v>3263.7730000000001</c:v>
                </c:pt>
                <c:pt idx="15">
                  <c:v>3406.2620000000002</c:v>
                </c:pt>
                <c:pt idx="16">
                  <c:v>4330.2</c:v>
                </c:pt>
                <c:pt idx="17">
                  <c:v>4794.2839999999997</c:v>
                </c:pt>
                <c:pt idx="18">
                  <c:v>4968.5290000000005</c:v>
                </c:pt>
                <c:pt idx="19">
                  <c:v>4645.76</c:v>
                </c:pt>
                <c:pt idx="20">
                  <c:v>4163.75</c:v>
                </c:pt>
                <c:pt idx="21">
                  <c:v>6306.8209999999999</c:v>
                </c:pt>
                <c:pt idx="22">
                  <c:v>5407.75</c:v>
                </c:pt>
                <c:pt idx="23">
                  <c:v>4488.76</c:v>
                </c:pt>
                <c:pt idx="24">
                  <c:v>4705.4309999999996</c:v>
                </c:pt>
                <c:pt idx="25">
                  <c:v>4753.192</c:v>
                </c:pt>
                <c:pt idx="26">
                  <c:v>3958.181</c:v>
                </c:pt>
                <c:pt idx="27">
                  <c:v>4540.625</c:v>
                </c:pt>
                <c:pt idx="28">
                  <c:v>5083.6000000000004</c:v>
                </c:pt>
                <c:pt idx="29">
                  <c:v>4433.7820000000002</c:v>
                </c:pt>
                <c:pt idx="30">
                  <c:v>5362.9250000000002</c:v>
                </c:pt>
                <c:pt idx="31">
                  <c:v>4478.634</c:v>
                </c:pt>
                <c:pt idx="32">
                  <c:v>4694.1689999999999</c:v>
                </c:pt>
                <c:pt idx="33">
                  <c:v>5409.6880000000001</c:v>
                </c:pt>
                <c:pt idx="34">
                  <c:v>4610.3519999999999</c:v>
                </c:pt>
                <c:pt idx="35">
                  <c:v>4347.0780000000004</c:v>
                </c:pt>
                <c:pt idx="36">
                  <c:v>4218.4219999999996</c:v>
                </c:pt>
                <c:pt idx="37">
                  <c:v>4957.8599999999997</c:v>
                </c:pt>
                <c:pt idx="38">
                  <c:v>5558.35</c:v>
                </c:pt>
                <c:pt idx="39">
                  <c:v>5419.7579999999998</c:v>
                </c:pt>
                <c:pt idx="40">
                  <c:v>5027.5550000000003</c:v>
                </c:pt>
                <c:pt idx="41">
                  <c:v>5073.9440000000004</c:v>
                </c:pt>
                <c:pt idx="42">
                  <c:v>5310.2269999999999</c:v>
                </c:pt>
                <c:pt idx="43">
                  <c:v>5270.9560000000001</c:v>
                </c:pt>
                <c:pt idx="44">
                  <c:v>5294.8050000000003</c:v>
                </c:pt>
                <c:pt idx="45">
                  <c:v>6869.4709999999995</c:v>
                </c:pt>
                <c:pt idx="46">
                  <c:v>5261.7969999999996</c:v>
                </c:pt>
                <c:pt idx="47">
                  <c:v>6092.183</c:v>
                </c:pt>
                <c:pt idx="48">
                  <c:v>5597.8249999999998</c:v>
                </c:pt>
                <c:pt idx="49">
                  <c:v>5116.5</c:v>
                </c:pt>
                <c:pt idx="50">
                  <c:v>5932.9290000000001</c:v>
                </c:pt>
                <c:pt idx="51">
                  <c:v>4742.4229999999998</c:v>
                </c:pt>
                <c:pt idx="52">
                  <c:v>5149.2690000000002</c:v>
                </c:pt>
                <c:pt idx="53">
                  <c:v>3910.893</c:v>
                </c:pt>
                <c:pt idx="54">
                  <c:v>3551.8939999999998</c:v>
                </c:pt>
                <c:pt idx="55">
                  <c:v>3584.192</c:v>
                </c:pt>
                <c:pt idx="56">
                  <c:v>2955.4670000000001</c:v>
                </c:pt>
                <c:pt idx="57">
                  <c:v>3371.018</c:v>
                </c:pt>
                <c:pt idx="58">
                  <c:v>1852.3440000000001</c:v>
                </c:pt>
                <c:pt idx="59">
                  <c:v>1875.35</c:v>
                </c:pt>
                <c:pt idx="60">
                  <c:v>2297.15</c:v>
                </c:pt>
                <c:pt idx="61">
                  <c:v>1950.317</c:v>
                </c:pt>
                <c:pt idx="62">
                  <c:v>1878.604</c:v>
                </c:pt>
                <c:pt idx="63">
                  <c:v>1615.24</c:v>
                </c:pt>
                <c:pt idx="64">
                  <c:v>1992.479</c:v>
                </c:pt>
                <c:pt idx="65">
                  <c:v>621.48329999999999</c:v>
                </c:pt>
                <c:pt idx="66">
                  <c:v>779.625</c:v>
                </c:pt>
                <c:pt idx="67">
                  <c:v>698.35580000000004</c:v>
                </c:pt>
                <c:pt idx="68">
                  <c:v>700.58330000000001</c:v>
                </c:pt>
                <c:pt idx="69">
                  <c:v>562.29319999999996</c:v>
                </c:pt>
                <c:pt idx="70">
                  <c:v>788.91669999999999</c:v>
                </c:pt>
                <c:pt idx="71">
                  <c:v>577.38890000000004</c:v>
                </c:pt>
                <c:pt idx="72">
                  <c:v>43.576390000000004</c:v>
                </c:pt>
                <c:pt idx="73">
                  <c:v>130.04689999999999</c:v>
                </c:pt>
                <c:pt idx="74">
                  <c:v>345.84719999999999</c:v>
                </c:pt>
                <c:pt idx="75">
                  <c:v>63.171880000000002</c:v>
                </c:pt>
                <c:pt idx="76">
                  <c:v>179.41669999999999</c:v>
                </c:pt>
                <c:pt idx="77">
                  <c:v>128.65629999999999</c:v>
                </c:pt>
                <c:pt idx="78">
                  <c:v>9.6199999999999992</c:v>
                </c:pt>
                <c:pt idx="79">
                  <c:v>0.85227269999999999</c:v>
                </c:pt>
                <c:pt idx="80">
                  <c:v>10.357139999999999</c:v>
                </c:pt>
                <c:pt idx="81">
                  <c:v>1.45</c:v>
                </c:pt>
                <c:pt idx="85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Functions'!$AY$10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Functions'!$AY$11:$AY$106</c:f>
              <c:numCache>
                <c:formatCode>General</c:formatCode>
                <c:ptCount val="96"/>
                <c:pt idx="0">
                  <c:v>2985.4132</c:v>
                </c:pt>
                <c:pt idx="1">
                  <c:v>2998.2836400000001</c:v>
                </c:pt>
                <c:pt idx="2">
                  <c:v>3011.1540800000002</c:v>
                </c:pt>
                <c:pt idx="3">
                  <c:v>3024.0245199999999</c:v>
                </c:pt>
                <c:pt idx="4">
                  <c:v>3036.8949600000001</c:v>
                </c:pt>
                <c:pt idx="5">
                  <c:v>3049.7654000000002</c:v>
                </c:pt>
                <c:pt idx="6">
                  <c:v>3062.6358399999999</c:v>
                </c:pt>
                <c:pt idx="7">
                  <c:v>3075.5062800000001</c:v>
                </c:pt>
                <c:pt idx="8">
                  <c:v>3088.3767200000002</c:v>
                </c:pt>
                <c:pt idx="9">
                  <c:v>3101.2471600000003</c:v>
                </c:pt>
                <c:pt idx="10">
                  <c:v>3114.1176</c:v>
                </c:pt>
                <c:pt idx="11">
                  <c:v>3126.9880400000002</c:v>
                </c:pt>
                <c:pt idx="12">
                  <c:v>3139.8584800000003</c:v>
                </c:pt>
                <c:pt idx="13">
                  <c:v>3152.72892</c:v>
                </c:pt>
                <c:pt idx="14">
                  <c:v>3165.5993600000002</c:v>
                </c:pt>
                <c:pt idx="15">
                  <c:v>3178.4698000000003</c:v>
                </c:pt>
                <c:pt idx="16">
                  <c:v>3191.34024</c:v>
                </c:pt>
                <c:pt idx="17">
                  <c:v>3204.2106800000001</c:v>
                </c:pt>
                <c:pt idx="18">
                  <c:v>3217.0811200000003</c:v>
                </c:pt>
                <c:pt idx="19">
                  <c:v>3229.95156</c:v>
                </c:pt>
                <c:pt idx="20">
                  <c:v>3242.8220000000001</c:v>
                </c:pt>
                <c:pt idx="21">
                  <c:v>3255.6924400000003</c:v>
                </c:pt>
                <c:pt idx="22">
                  <c:v>3268.5628800000004</c:v>
                </c:pt>
                <c:pt idx="23">
                  <c:v>3281.4333200000001</c:v>
                </c:pt>
                <c:pt idx="24">
                  <c:v>3294.3037600000002</c:v>
                </c:pt>
                <c:pt idx="25">
                  <c:v>3307.1742000000004</c:v>
                </c:pt>
                <c:pt idx="26">
                  <c:v>3320.0446400000001</c:v>
                </c:pt>
                <c:pt idx="27">
                  <c:v>3332.9150800000002</c:v>
                </c:pt>
                <c:pt idx="28">
                  <c:v>3345.7855200000004</c:v>
                </c:pt>
                <c:pt idx="29">
                  <c:v>3358.6559600000001</c:v>
                </c:pt>
                <c:pt idx="30">
                  <c:v>3371.5264000000002</c:v>
                </c:pt>
                <c:pt idx="31">
                  <c:v>3384.3968400000003</c:v>
                </c:pt>
                <c:pt idx="32">
                  <c:v>3397.26728</c:v>
                </c:pt>
                <c:pt idx="33">
                  <c:v>3410.1377200000002</c:v>
                </c:pt>
                <c:pt idx="34">
                  <c:v>3423.0081600000003</c:v>
                </c:pt>
                <c:pt idx="35">
                  <c:v>3435.8786</c:v>
                </c:pt>
                <c:pt idx="36">
                  <c:v>3448.7490400000002</c:v>
                </c:pt>
                <c:pt idx="37">
                  <c:v>3461.6194800000003</c:v>
                </c:pt>
                <c:pt idx="38">
                  <c:v>3474.48992</c:v>
                </c:pt>
                <c:pt idx="39">
                  <c:v>3487.3603600000001</c:v>
                </c:pt>
                <c:pt idx="40">
                  <c:v>3500.2308000000003</c:v>
                </c:pt>
                <c:pt idx="41">
                  <c:v>3513.10124</c:v>
                </c:pt>
                <c:pt idx="42">
                  <c:v>3525.9716800000001</c:v>
                </c:pt>
                <c:pt idx="43">
                  <c:v>3538.8421200000003</c:v>
                </c:pt>
                <c:pt idx="44">
                  <c:v>3551.7125599999999</c:v>
                </c:pt>
                <c:pt idx="45">
                  <c:v>3564.5830000000001</c:v>
                </c:pt>
                <c:pt idx="46">
                  <c:v>3577.4534400000002</c:v>
                </c:pt>
                <c:pt idx="47">
                  <c:v>3590.3238799999999</c:v>
                </c:pt>
                <c:pt idx="48">
                  <c:v>3603.1943200000001</c:v>
                </c:pt>
                <c:pt idx="49">
                  <c:v>3616.0647600000002</c:v>
                </c:pt>
                <c:pt idx="50">
                  <c:v>3628.9351999999999</c:v>
                </c:pt>
                <c:pt idx="51">
                  <c:v>3641.80564</c:v>
                </c:pt>
                <c:pt idx="52">
                  <c:v>3654.6760800000002</c:v>
                </c:pt>
                <c:pt idx="53">
                  <c:v>3667.5465200000003</c:v>
                </c:pt>
                <c:pt idx="54">
                  <c:v>3680.41696</c:v>
                </c:pt>
                <c:pt idx="55">
                  <c:v>3693.2874000000002</c:v>
                </c:pt>
                <c:pt idx="56">
                  <c:v>3706.1578400000003</c:v>
                </c:pt>
                <c:pt idx="57">
                  <c:v>3719.0282800000004</c:v>
                </c:pt>
                <c:pt idx="58">
                  <c:v>3731.8987200000001</c:v>
                </c:pt>
                <c:pt idx="59">
                  <c:v>3744.7691600000003</c:v>
                </c:pt>
                <c:pt idx="60">
                  <c:v>3757.6396000000004</c:v>
                </c:pt>
                <c:pt idx="61">
                  <c:v>3770.5100400000001</c:v>
                </c:pt>
                <c:pt idx="62">
                  <c:v>3783.3804800000003</c:v>
                </c:pt>
                <c:pt idx="63">
                  <c:v>3796.2509200000004</c:v>
                </c:pt>
                <c:pt idx="64">
                  <c:v>3809.1213600000001</c:v>
                </c:pt>
                <c:pt idx="65">
                  <c:v>3821.9918000000002</c:v>
                </c:pt>
                <c:pt idx="66">
                  <c:v>3834.8622400000004</c:v>
                </c:pt>
                <c:pt idx="67">
                  <c:v>3847.7326800000001</c:v>
                </c:pt>
                <c:pt idx="68">
                  <c:v>3860.6031200000002</c:v>
                </c:pt>
                <c:pt idx="69">
                  <c:v>3873.4735600000004</c:v>
                </c:pt>
                <c:pt idx="70">
                  <c:v>3886.3440000000001</c:v>
                </c:pt>
                <c:pt idx="71">
                  <c:v>3899.2144400000002</c:v>
                </c:pt>
                <c:pt idx="72">
                  <c:v>3912.0848800000003</c:v>
                </c:pt>
                <c:pt idx="73">
                  <c:v>3924.95532</c:v>
                </c:pt>
                <c:pt idx="74">
                  <c:v>3937.8257600000002</c:v>
                </c:pt>
                <c:pt idx="75">
                  <c:v>3950.6962000000003</c:v>
                </c:pt>
                <c:pt idx="76">
                  <c:v>3963.56664</c:v>
                </c:pt>
                <c:pt idx="77">
                  <c:v>3976.4370800000002</c:v>
                </c:pt>
                <c:pt idx="78">
                  <c:v>3989.3075200000003</c:v>
                </c:pt>
                <c:pt idx="79">
                  <c:v>4002.17796</c:v>
                </c:pt>
                <c:pt idx="80">
                  <c:v>4015.0484000000001</c:v>
                </c:pt>
                <c:pt idx="81">
                  <c:v>4027.9188400000003</c:v>
                </c:pt>
                <c:pt idx="82">
                  <c:v>4040.78928</c:v>
                </c:pt>
                <c:pt idx="83">
                  <c:v>4053.6597200000001</c:v>
                </c:pt>
                <c:pt idx="84">
                  <c:v>4066.5301600000003</c:v>
                </c:pt>
                <c:pt idx="85">
                  <c:v>4079.4005999999999</c:v>
                </c:pt>
                <c:pt idx="86">
                  <c:v>4092.2710400000001</c:v>
                </c:pt>
                <c:pt idx="87">
                  <c:v>4105.1414800000002</c:v>
                </c:pt>
                <c:pt idx="88">
                  <c:v>4118.0119199999999</c:v>
                </c:pt>
                <c:pt idx="89">
                  <c:v>4130.8823600000005</c:v>
                </c:pt>
                <c:pt idx="90">
                  <c:v>4143.7528000000002</c:v>
                </c:pt>
                <c:pt idx="91">
                  <c:v>4156.6232399999999</c:v>
                </c:pt>
                <c:pt idx="92">
                  <c:v>4169.4936800000005</c:v>
                </c:pt>
                <c:pt idx="93">
                  <c:v>4182.3641200000002</c:v>
                </c:pt>
                <c:pt idx="94">
                  <c:v>4195.2345599999999</c:v>
                </c:pt>
                <c:pt idx="95">
                  <c:v>4208.1050000000005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Functions'!$AZ$10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Functions'!$AZ$11:$AZ$106</c:f>
              <c:numCache>
                <c:formatCode>General</c:formatCode>
                <c:ptCount val="96"/>
                <c:pt idx="0">
                  <c:v>840.74479999999994</c:v>
                </c:pt>
                <c:pt idx="1">
                  <c:v>1088.3394840000001</c:v>
                </c:pt>
                <c:pt idx="2">
                  <c:v>1328.480656</c:v>
                </c:pt>
                <c:pt idx="3">
                  <c:v>1561.1683159999998</c:v>
                </c:pt>
                <c:pt idx="4">
                  <c:v>1786.4024639999998</c:v>
                </c:pt>
                <c:pt idx="5">
                  <c:v>2004.1830999999997</c:v>
                </c:pt>
                <c:pt idx="6">
                  <c:v>2214.5102239999997</c:v>
                </c:pt>
                <c:pt idx="7">
                  <c:v>2417.383836</c:v>
                </c:pt>
                <c:pt idx="8">
                  <c:v>2612.8039360000002</c:v>
                </c:pt>
                <c:pt idx="9">
                  <c:v>2800.770524</c:v>
                </c:pt>
                <c:pt idx="10">
                  <c:v>2981.2835999999998</c:v>
                </c:pt>
                <c:pt idx="11">
                  <c:v>3154.3431640000003</c:v>
                </c:pt>
                <c:pt idx="12">
                  <c:v>3319.949216</c:v>
                </c:pt>
                <c:pt idx="13">
                  <c:v>3478.101756</c:v>
                </c:pt>
                <c:pt idx="14">
                  <c:v>3628.800784</c:v>
                </c:pt>
                <c:pt idx="15">
                  <c:v>3772.0463</c:v>
                </c:pt>
                <c:pt idx="16">
                  <c:v>3907.8383039999999</c:v>
                </c:pt>
                <c:pt idx="17">
                  <c:v>4036.1767959999997</c:v>
                </c:pt>
                <c:pt idx="18">
                  <c:v>4157.0617760000005</c:v>
                </c:pt>
                <c:pt idx="19">
                  <c:v>4270.4932440000011</c:v>
                </c:pt>
                <c:pt idx="20">
                  <c:v>4376.4712000000009</c:v>
                </c:pt>
                <c:pt idx="21">
                  <c:v>4474.9956440000005</c:v>
                </c:pt>
                <c:pt idx="22">
                  <c:v>4566.0665760000011</c:v>
                </c:pt>
                <c:pt idx="23">
                  <c:v>4649.6839960000007</c:v>
                </c:pt>
                <c:pt idx="24">
                  <c:v>4725.8479040000002</c:v>
                </c:pt>
                <c:pt idx="25">
                  <c:v>4794.5583000000006</c:v>
                </c:pt>
                <c:pt idx="26">
                  <c:v>4855.8151839999991</c:v>
                </c:pt>
                <c:pt idx="27">
                  <c:v>4909.6185559999994</c:v>
                </c:pt>
                <c:pt idx="28">
                  <c:v>4955.9684159999997</c:v>
                </c:pt>
                <c:pt idx="29">
                  <c:v>4994.864763999999</c:v>
                </c:pt>
                <c:pt idx="30">
                  <c:v>5026.3075999999992</c:v>
                </c:pt>
                <c:pt idx="31">
                  <c:v>5050.2969239999993</c:v>
                </c:pt>
                <c:pt idx="32">
                  <c:v>5066.8327359999994</c:v>
                </c:pt>
                <c:pt idx="33">
                  <c:v>5075.9150359999994</c:v>
                </c:pt>
                <c:pt idx="34">
                  <c:v>5077.5438239999994</c:v>
                </c:pt>
                <c:pt idx="35">
                  <c:v>5071.7190999999993</c:v>
                </c:pt>
                <c:pt idx="36">
                  <c:v>5058.4408639999992</c:v>
                </c:pt>
                <c:pt idx="37">
                  <c:v>5037.7091159999991</c:v>
                </c:pt>
                <c:pt idx="38">
                  <c:v>5009.5238559999989</c:v>
                </c:pt>
                <c:pt idx="39">
                  <c:v>4973.8850839999986</c:v>
                </c:pt>
                <c:pt idx="40">
                  <c:v>4930.7927999999984</c:v>
                </c:pt>
                <c:pt idx="41">
                  <c:v>4880.2470039999989</c:v>
                </c:pt>
                <c:pt idx="42">
                  <c:v>4822.2476959999985</c:v>
                </c:pt>
                <c:pt idx="43">
                  <c:v>4756.7948759999999</c:v>
                </c:pt>
                <c:pt idx="44">
                  <c:v>4683.8885439999995</c:v>
                </c:pt>
                <c:pt idx="45">
                  <c:v>4603.5287000000008</c:v>
                </c:pt>
                <c:pt idx="46">
                  <c:v>4515.7153440000002</c:v>
                </c:pt>
                <c:pt idx="47">
                  <c:v>4420.4484759999996</c:v>
                </c:pt>
                <c:pt idx="48">
                  <c:v>4317.7280960000007</c:v>
                </c:pt>
                <c:pt idx="49">
                  <c:v>4207.554204</c:v>
                </c:pt>
                <c:pt idx="50">
                  <c:v>4089.9267999999993</c:v>
                </c:pt>
                <c:pt idx="51">
                  <c:v>3964.8458840000003</c:v>
                </c:pt>
                <c:pt idx="52">
                  <c:v>3832.3114559999995</c:v>
                </c:pt>
                <c:pt idx="53">
                  <c:v>3692.3235160000004</c:v>
                </c:pt>
                <c:pt idx="54">
                  <c:v>3544.8820640000013</c:v>
                </c:pt>
                <c:pt idx="55">
                  <c:v>3389.9871000000021</c:v>
                </c:pt>
                <c:pt idx="56">
                  <c:v>3227.6386240000011</c:v>
                </c:pt>
                <c:pt idx="57">
                  <c:v>3057.8366360000018</c:v>
                </c:pt>
                <c:pt idx="58">
                  <c:v>2880.5811360000007</c:v>
                </c:pt>
                <c:pt idx="59">
                  <c:v>2695.8721240000013</c:v>
                </c:pt>
                <c:pt idx="60">
                  <c:v>2503.709600000002</c:v>
                </c:pt>
                <c:pt idx="61">
                  <c:v>2304.0935640000007</c:v>
                </c:pt>
                <c:pt idx="62">
                  <c:v>2097.0240159999994</c:v>
                </c:pt>
                <c:pt idx="63">
                  <c:v>1882.5009559999999</c:v>
                </c:pt>
                <c:pt idx="64">
                  <c:v>1660.5243840000003</c:v>
                </c:pt>
                <c:pt idx="65">
                  <c:v>1431.0943000000007</c:v>
                </c:pt>
                <c:pt idx="66">
                  <c:v>1194.210704000001</c:v>
                </c:pt>
                <c:pt idx="67">
                  <c:v>949.87359600000127</c:v>
                </c:pt>
                <c:pt idx="68">
                  <c:v>698.08297600000151</c:v>
                </c:pt>
                <c:pt idx="69">
                  <c:v>438.8388440000017</c:v>
                </c:pt>
                <c:pt idx="70">
                  <c:v>172.14120000000185</c:v>
                </c:pt>
                <c:pt idx="71">
                  <c:v>-102.00995599999806</c:v>
                </c:pt>
                <c:pt idx="72">
                  <c:v>-383.614623999998</c:v>
                </c:pt>
                <c:pt idx="73">
                  <c:v>-672.672803999998</c:v>
                </c:pt>
                <c:pt idx="74">
                  <c:v>-969.18449599999803</c:v>
                </c:pt>
                <c:pt idx="75">
                  <c:v>-1273.1496999999981</c:v>
                </c:pt>
                <c:pt idx="76">
                  <c:v>-1584.5684159999983</c:v>
                </c:pt>
                <c:pt idx="77">
                  <c:v>-1903.4406439999984</c:v>
                </c:pt>
                <c:pt idx="78">
                  <c:v>-2229.7663839999987</c:v>
                </c:pt>
                <c:pt idx="79">
                  <c:v>-2563.5456359999989</c:v>
                </c:pt>
                <c:pt idx="80">
                  <c:v>-2904.7783999999992</c:v>
                </c:pt>
                <c:pt idx="81">
                  <c:v>-3253.4646759999996</c:v>
                </c:pt>
                <c:pt idx="82">
                  <c:v>-3609.604464</c:v>
                </c:pt>
                <c:pt idx="83">
                  <c:v>-3973.1977640000005</c:v>
                </c:pt>
                <c:pt idx="84">
                  <c:v>-4344.244576000001</c:v>
                </c:pt>
                <c:pt idx="85">
                  <c:v>-4722.7449000000015</c:v>
                </c:pt>
                <c:pt idx="86">
                  <c:v>-5108.6987359999985</c:v>
                </c:pt>
                <c:pt idx="87">
                  <c:v>-5502.1060839999991</c:v>
                </c:pt>
                <c:pt idx="88">
                  <c:v>-5902.9669439999998</c:v>
                </c:pt>
                <c:pt idx="89">
                  <c:v>-6311.2813160000005</c:v>
                </c:pt>
                <c:pt idx="90">
                  <c:v>-6727.0492000000013</c:v>
                </c:pt>
                <c:pt idx="91">
                  <c:v>-7150.2705959999985</c:v>
                </c:pt>
                <c:pt idx="92">
                  <c:v>-7580.9455039999993</c:v>
                </c:pt>
                <c:pt idx="93">
                  <c:v>-8019.0739240000003</c:v>
                </c:pt>
                <c:pt idx="94">
                  <c:v>-8464.6558559999939</c:v>
                </c:pt>
                <c:pt idx="95">
                  <c:v>-8917.691299999995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Functions'!$BA$10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Functions'!$BA$11:$BA$106</c:f>
              <c:numCache>
                <c:formatCode>General</c:formatCode>
                <c:ptCount val="96"/>
                <c:pt idx="0">
                  <c:v>2017.3370125000004</c:v>
                </c:pt>
                <c:pt idx="1">
                  <c:v>2016.1906632000002</c:v>
                </c:pt>
                <c:pt idx="2">
                  <c:v>2027.2882631000002</c:v>
                </c:pt>
                <c:pt idx="3">
                  <c:v>2050.0111264000002</c:v>
                </c:pt>
                <c:pt idx="4">
                  <c:v>2083.7405673000003</c:v>
                </c:pt>
                <c:pt idx="5">
                  <c:v>2127.8579</c:v>
                </c:pt>
                <c:pt idx="6">
                  <c:v>2181.7444387</c:v>
                </c:pt>
                <c:pt idx="7">
                  <c:v>2244.7814976</c:v>
                </c:pt>
                <c:pt idx="8">
                  <c:v>2316.3503909000001</c:v>
                </c:pt>
                <c:pt idx="9">
                  <c:v>2395.8324327999999</c:v>
                </c:pt>
                <c:pt idx="10">
                  <c:v>2482.6089375000001</c:v>
                </c:pt>
                <c:pt idx="11">
                  <c:v>2576.0612192000003</c:v>
                </c:pt>
                <c:pt idx="12">
                  <c:v>2675.5705921000003</c:v>
                </c:pt>
                <c:pt idx="13">
                  <c:v>2780.5183704000001</c:v>
                </c:pt>
                <c:pt idx="14">
                  <c:v>2890.2858682999999</c:v>
                </c:pt>
                <c:pt idx="15">
                  <c:v>3004.2543999999998</c:v>
                </c:pt>
                <c:pt idx="16">
                  <c:v>3121.8052797</c:v>
                </c:pt>
                <c:pt idx="17">
                  <c:v>3242.3198216000001</c:v>
                </c:pt>
                <c:pt idx="18">
                  <c:v>3365.1793398999998</c:v>
                </c:pt>
                <c:pt idx="19">
                  <c:v>3489.765148800001</c:v>
                </c:pt>
                <c:pt idx="20">
                  <c:v>3615.4585625</c:v>
                </c:pt>
                <c:pt idx="21">
                  <c:v>3741.6408952000002</c:v>
                </c:pt>
                <c:pt idx="22">
                  <c:v>3867.6934611000001</c:v>
                </c:pt>
                <c:pt idx="23">
                  <c:v>3992.9975743999998</c:v>
                </c:pt>
                <c:pt idx="24">
                  <c:v>4116.9345493000001</c:v>
                </c:pt>
                <c:pt idx="25">
                  <c:v>4238.8856999999989</c:v>
                </c:pt>
                <c:pt idx="26">
                  <c:v>4358.2323407000003</c:v>
                </c:pt>
                <c:pt idx="27">
                  <c:v>4474.3557856000007</c:v>
                </c:pt>
                <c:pt idx="28">
                  <c:v>4586.6373489000016</c:v>
                </c:pt>
                <c:pt idx="29">
                  <c:v>4694.4583448000012</c:v>
                </c:pt>
                <c:pt idx="30">
                  <c:v>4797.2000875000003</c:v>
                </c:pt>
                <c:pt idx="31">
                  <c:v>4894.2438911999998</c:v>
                </c:pt>
                <c:pt idx="32">
                  <c:v>4984.9710700999995</c:v>
                </c:pt>
                <c:pt idx="33">
                  <c:v>5068.7629383999993</c:v>
                </c:pt>
                <c:pt idx="34">
                  <c:v>5145.0008103</c:v>
                </c:pt>
                <c:pt idx="35">
                  <c:v>5213.0659999999998</c:v>
                </c:pt>
                <c:pt idx="36">
                  <c:v>5272.3398216999985</c:v>
                </c:pt>
                <c:pt idx="37">
                  <c:v>5322.2035895999998</c:v>
                </c:pt>
                <c:pt idx="38">
                  <c:v>5362.0386178999997</c:v>
                </c:pt>
                <c:pt idx="39">
                  <c:v>5391.2262207999993</c:v>
                </c:pt>
                <c:pt idx="40">
                  <c:v>5409.1477125000001</c:v>
                </c:pt>
                <c:pt idx="41">
                  <c:v>5415.1844072000004</c:v>
                </c:pt>
                <c:pt idx="42">
                  <c:v>5408.717619099998</c:v>
                </c:pt>
                <c:pt idx="43">
                  <c:v>5389.1286624000004</c:v>
                </c:pt>
                <c:pt idx="44">
                  <c:v>5355.7988512999982</c:v>
                </c:pt>
                <c:pt idx="45">
                  <c:v>5308.1094999999968</c:v>
                </c:pt>
                <c:pt idx="46">
                  <c:v>5245.441922699998</c:v>
                </c:pt>
                <c:pt idx="47">
                  <c:v>5167.1774335999999</c:v>
                </c:pt>
                <c:pt idx="48">
                  <c:v>5072.6973469000004</c:v>
                </c:pt>
                <c:pt idx="49">
                  <c:v>4961.3829767999996</c:v>
                </c:pt>
                <c:pt idx="50">
                  <c:v>4832.6156374999991</c:v>
                </c:pt>
                <c:pt idx="51">
                  <c:v>4685.7766431999989</c:v>
                </c:pt>
                <c:pt idx="52">
                  <c:v>4520.2473080999989</c:v>
                </c:pt>
                <c:pt idx="53">
                  <c:v>4335.408946399999</c:v>
                </c:pt>
                <c:pt idx="54">
                  <c:v>4130.642872299999</c:v>
                </c:pt>
                <c:pt idx="55">
                  <c:v>3905.3303999999989</c:v>
                </c:pt>
                <c:pt idx="56">
                  <c:v>3658.8528436999986</c:v>
                </c:pt>
                <c:pt idx="57">
                  <c:v>3390.591517599998</c:v>
                </c:pt>
                <c:pt idx="58">
                  <c:v>3099.9277359000007</c:v>
                </c:pt>
                <c:pt idx="59">
                  <c:v>2786.2428127999992</c:v>
                </c:pt>
                <c:pt idx="60">
                  <c:v>2448.9180625000008</c:v>
                </c:pt>
                <c:pt idx="61">
                  <c:v>2087.3347992000017</c:v>
                </c:pt>
                <c:pt idx="62">
                  <c:v>1700.8743370999946</c:v>
                </c:pt>
                <c:pt idx="63">
                  <c:v>1288.9179904000048</c:v>
                </c:pt>
                <c:pt idx="64">
                  <c:v>850.84707329999947</c:v>
                </c:pt>
                <c:pt idx="65">
                  <c:v>386.04290000000037</c:v>
                </c:pt>
                <c:pt idx="66">
                  <c:v>-106.11321529999987</c:v>
                </c:pt>
                <c:pt idx="67">
                  <c:v>-626.23995840000134</c:v>
                </c:pt>
                <c:pt idx="68">
                  <c:v>-1174.9560151000042</c:v>
                </c:pt>
                <c:pt idx="69">
                  <c:v>-1752.8800712000011</c:v>
                </c:pt>
                <c:pt idx="70">
                  <c:v>-2360.6308124999996</c:v>
                </c:pt>
                <c:pt idx="71">
                  <c:v>-2998.8269247999997</c:v>
                </c:pt>
                <c:pt idx="72">
                  <c:v>-3668.0870939000088</c:v>
                </c:pt>
                <c:pt idx="73">
                  <c:v>-4369.0300056000051</c:v>
                </c:pt>
                <c:pt idx="74">
                  <c:v>-5102.2743457000033</c:v>
                </c:pt>
                <c:pt idx="75">
                  <c:v>-5868.4388000000035</c:v>
                </c:pt>
                <c:pt idx="76">
                  <c:v>-6668.1420543000058</c:v>
                </c:pt>
                <c:pt idx="77">
                  <c:v>-7502.0027944000103</c:v>
                </c:pt>
                <c:pt idx="78">
                  <c:v>-8370.6397061000098</c:v>
                </c:pt>
                <c:pt idx="79">
                  <c:v>-9274.6714752000044</c:v>
                </c:pt>
                <c:pt idx="80">
                  <c:v>-10214.716787500009</c:v>
                </c:pt>
                <c:pt idx="81">
                  <c:v>-11191.394328800001</c:v>
                </c:pt>
                <c:pt idx="82">
                  <c:v>-12205.322784899996</c:v>
                </c:pt>
                <c:pt idx="83">
                  <c:v>-13257.120841600015</c:v>
                </c:pt>
                <c:pt idx="84">
                  <c:v>-14347.407184700001</c:v>
                </c:pt>
                <c:pt idx="85">
                  <c:v>-15476.800499999998</c:v>
                </c:pt>
                <c:pt idx="86">
                  <c:v>-16645.919473300004</c:v>
                </c:pt>
                <c:pt idx="87">
                  <c:v>-17855.382790400006</c:v>
                </c:pt>
                <c:pt idx="88">
                  <c:v>-19105.80913709999</c:v>
                </c:pt>
                <c:pt idx="89">
                  <c:v>-20397.817199200006</c:v>
                </c:pt>
                <c:pt idx="90">
                  <c:v>-21732.025662500018</c:v>
                </c:pt>
                <c:pt idx="91">
                  <c:v>-23109.053212800005</c:v>
                </c:pt>
                <c:pt idx="92">
                  <c:v>-24529.518535900002</c:v>
                </c:pt>
                <c:pt idx="93">
                  <c:v>-25994.040317600011</c:v>
                </c:pt>
                <c:pt idx="94">
                  <c:v>-27503.237243700001</c:v>
                </c:pt>
                <c:pt idx="95">
                  <c:v>-29057.728000000017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Functions'!$BB$10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Functions'!$BB$11:$BB$106</c:f>
              <c:numCache>
                <c:formatCode>General</c:formatCode>
                <c:ptCount val="96"/>
                <c:pt idx="0">
                  <c:v>2496.1477374999999</c:v>
                </c:pt>
                <c:pt idx="1">
                  <c:v>2339.1668591999992</c:v>
                </c:pt>
                <c:pt idx="2">
                  <c:v>2216.9557835000001</c:v>
                </c:pt>
                <c:pt idx="3">
                  <c:v>2127.2111535999998</c:v>
                </c:pt>
                <c:pt idx="4">
                  <c:v>2067.6839318999992</c:v>
                </c:pt>
                <c:pt idx="5">
                  <c:v>2036.1794</c:v>
                </c:pt>
                <c:pt idx="6">
                  <c:v>2030.5571586999999</c:v>
                </c:pt>
                <c:pt idx="7">
                  <c:v>2048.7311279999994</c:v>
                </c:pt>
                <c:pt idx="8">
                  <c:v>2088.6695470999998</c:v>
                </c:pt>
                <c:pt idx="9">
                  <c:v>2148.3949744000006</c:v>
                </c:pt>
                <c:pt idx="10">
                  <c:v>2225.9842874999995</c:v>
                </c:pt>
                <c:pt idx="11">
                  <c:v>2319.5686832000001</c:v>
                </c:pt>
                <c:pt idx="12">
                  <c:v>2427.3336775000007</c:v>
                </c:pt>
                <c:pt idx="13">
                  <c:v>2547.519105599999</c:v>
                </c:pt>
                <c:pt idx="14">
                  <c:v>2678.4191219000004</c:v>
                </c:pt>
                <c:pt idx="15">
                  <c:v>2818.3822000000009</c:v>
                </c:pt>
                <c:pt idx="16">
                  <c:v>2965.8111327000001</c:v>
                </c:pt>
                <c:pt idx="17">
                  <c:v>3119.1630320000013</c:v>
                </c:pt>
                <c:pt idx="18">
                  <c:v>3276.9493290999999</c:v>
                </c:pt>
                <c:pt idx="19">
                  <c:v>3437.7357743999992</c:v>
                </c:pt>
                <c:pt idx="20">
                  <c:v>3600.1424375000006</c:v>
                </c:pt>
                <c:pt idx="21">
                  <c:v>3762.8437072000006</c:v>
                </c:pt>
                <c:pt idx="22">
                  <c:v>3924.5682915000034</c:v>
                </c:pt>
                <c:pt idx="23">
                  <c:v>4084.0992176000036</c:v>
                </c:pt>
                <c:pt idx="24">
                  <c:v>4240.2738319</c:v>
                </c:pt>
                <c:pt idx="25">
                  <c:v>4391.9838000000009</c:v>
                </c:pt>
                <c:pt idx="26">
                  <c:v>4538.1751066999987</c:v>
                </c:pt>
                <c:pt idx="27">
                  <c:v>4677.8480559999998</c:v>
                </c:pt>
                <c:pt idx="28">
                  <c:v>4810.0572711000032</c:v>
                </c:pt>
                <c:pt idx="29">
                  <c:v>4933.9116944000052</c:v>
                </c:pt>
                <c:pt idx="30">
                  <c:v>5048.5745875000048</c:v>
                </c:pt>
                <c:pt idx="31">
                  <c:v>5153.263531200002</c:v>
                </c:pt>
                <c:pt idx="32">
                  <c:v>5247.2504254999958</c:v>
                </c:pt>
                <c:pt idx="33">
                  <c:v>5329.8614896000026</c:v>
                </c:pt>
                <c:pt idx="34">
                  <c:v>5400.477261900005</c:v>
                </c:pt>
                <c:pt idx="35">
                  <c:v>5458.5326000000041</c:v>
                </c:pt>
                <c:pt idx="36">
                  <c:v>5503.5166807000023</c:v>
                </c:pt>
                <c:pt idx="37">
                  <c:v>5534.973</c:v>
                </c:pt>
                <c:pt idx="38">
                  <c:v>5552.4993731000077</c:v>
                </c:pt>
                <c:pt idx="39">
                  <c:v>5555.7479344000058</c:v>
                </c:pt>
                <c:pt idx="40">
                  <c:v>5544.4251375000022</c:v>
                </c:pt>
                <c:pt idx="41">
                  <c:v>5518.2917551999963</c:v>
                </c:pt>
                <c:pt idx="42">
                  <c:v>5477.1628795000033</c:v>
                </c:pt>
                <c:pt idx="43">
                  <c:v>5420.9079215999991</c:v>
                </c:pt>
                <c:pt idx="44">
                  <c:v>5349.4506119000052</c:v>
                </c:pt>
                <c:pt idx="45">
                  <c:v>5262.7690000000021</c:v>
                </c:pt>
                <c:pt idx="46">
                  <c:v>5160.8954547000012</c:v>
                </c:pt>
                <c:pt idx="47">
                  <c:v>5043.9166640000039</c:v>
                </c:pt>
                <c:pt idx="48">
                  <c:v>4911.9736350999992</c:v>
                </c:pt>
                <c:pt idx="49">
                  <c:v>4765.2616944000147</c:v>
                </c:pt>
                <c:pt idx="50">
                  <c:v>4604.0304875000002</c:v>
                </c:pt>
                <c:pt idx="51">
                  <c:v>4428.5839792000188</c:v>
                </c:pt>
                <c:pt idx="52">
                  <c:v>4239.2804535000068</c:v>
                </c:pt>
                <c:pt idx="53">
                  <c:v>4036.5325136000029</c:v>
                </c:pt>
                <c:pt idx="54">
                  <c:v>3820.8070819000022</c:v>
                </c:pt>
                <c:pt idx="55">
                  <c:v>3592.6254000000044</c:v>
                </c:pt>
                <c:pt idx="56">
                  <c:v>3352.5630286999949</c:v>
                </c:pt>
                <c:pt idx="57">
                  <c:v>3101.2498479999995</c:v>
                </c:pt>
                <c:pt idx="58">
                  <c:v>2839.3700571000154</c:v>
                </c:pt>
                <c:pt idx="59">
                  <c:v>2567.6621744000149</c:v>
                </c:pt>
                <c:pt idx="60">
                  <c:v>2286.9190375000107</c:v>
                </c:pt>
                <c:pt idx="61">
                  <c:v>1997.9878032000124</c:v>
                </c:pt>
                <c:pt idx="62">
                  <c:v>1701.7699474999899</c:v>
                </c:pt>
                <c:pt idx="63">
                  <c:v>1399.221265600012</c:v>
                </c:pt>
                <c:pt idx="64">
                  <c:v>1091.3518719000276</c:v>
                </c:pt>
                <c:pt idx="65">
                  <c:v>779.22620000002644</c:v>
                </c:pt>
                <c:pt idx="66">
                  <c:v>463.96300270003121</c:v>
                </c:pt>
                <c:pt idx="67">
                  <c:v>146.73535200001061</c:v>
                </c:pt>
                <c:pt idx="68">
                  <c:v>-171.22936089997529</c:v>
                </c:pt>
                <c:pt idx="69">
                  <c:v>-488.64942560001509</c:v>
                </c:pt>
                <c:pt idx="70">
                  <c:v>-804.18881249999686</c:v>
                </c:pt>
                <c:pt idx="71">
                  <c:v>-1116.4571727999719</c:v>
                </c:pt>
                <c:pt idx="72">
                  <c:v>-1424.0098384999583</c:v>
                </c:pt>
                <c:pt idx="73">
                  <c:v>-1725.34782239997</c:v>
                </c:pt>
                <c:pt idx="74">
                  <c:v>-2018.9178180999879</c:v>
                </c:pt>
                <c:pt idx="75">
                  <c:v>-2303.1121999999741</c:v>
                </c:pt>
                <c:pt idx="76">
                  <c:v>-2576.2690232999885</c:v>
                </c:pt>
                <c:pt idx="77">
                  <c:v>-2836.6720239999704</c:v>
                </c:pt>
                <c:pt idx="78">
                  <c:v>-3082.5506188999716</c:v>
                </c:pt>
                <c:pt idx="79">
                  <c:v>-3312.079905599996</c:v>
                </c:pt>
                <c:pt idx="80">
                  <c:v>-3523.3806624999852</c:v>
                </c:pt>
                <c:pt idx="81">
                  <c:v>-3714.5193487999641</c:v>
                </c:pt>
                <c:pt idx="82">
                  <c:v>-3883.5081044999824</c:v>
                </c:pt>
                <c:pt idx="83">
                  <c:v>-4028.3047503999842</c:v>
                </c:pt>
                <c:pt idx="84">
                  <c:v>-4146.8127880999527</c:v>
                </c:pt>
                <c:pt idx="85">
                  <c:v>-4236.8813999999547</c:v>
                </c:pt>
                <c:pt idx="86">
                  <c:v>-4296.3054492999509</c:v>
                </c:pt>
                <c:pt idx="87">
                  <c:v>-4322.8254799999995</c:v>
                </c:pt>
                <c:pt idx="88">
                  <c:v>-4314.1277168999368</c:v>
                </c:pt>
                <c:pt idx="89">
                  <c:v>-4267.8440655999584</c:v>
                </c:pt>
                <c:pt idx="90">
                  <c:v>-4181.5521124999505</c:v>
                </c:pt>
                <c:pt idx="91">
                  <c:v>-4052.775124799984</c:v>
                </c:pt>
                <c:pt idx="92">
                  <c:v>-3878.9820504999952</c:v>
                </c:pt>
                <c:pt idx="93">
                  <c:v>-3657.5875183999597</c:v>
                </c:pt>
                <c:pt idx="94">
                  <c:v>-3385.9518380999798</c:v>
                </c:pt>
                <c:pt idx="95">
                  <c:v>-3061.3809999999357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Functions'!$BC$10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Functions'!$BC$11:$BC$106</c:f>
              <c:numCache>
                <c:formatCode>General</c:formatCode>
                <c:ptCount val="96"/>
                <c:pt idx="0">
                  <c:v>2819.7915000000003</c:v>
                </c:pt>
                <c:pt idx="1">
                  <c:v>2505.2701791999998</c:v>
                </c:pt>
                <c:pt idx="2">
                  <c:v>2262.317824799999</c:v>
                </c:pt>
                <c:pt idx="3">
                  <c:v>2083.8201983999998</c:v>
                </c:pt>
                <c:pt idx="4">
                  <c:v>1963.07014</c:v>
                </c:pt>
                <c:pt idx="5">
                  <c:v>1893.7560000000003</c:v>
                </c:pt>
                <c:pt idx="6">
                  <c:v>1869.9500711999985</c:v>
                </c:pt>
                <c:pt idx="7">
                  <c:v>1886.0970208000001</c:v>
                </c:pt>
                <c:pt idx="8">
                  <c:v>1937.0023223999997</c:v>
                </c:pt>
                <c:pt idx="9">
                  <c:v>2017.8206879999982</c:v>
                </c:pt>
                <c:pt idx="10">
                  <c:v>2124.0444999999977</c:v>
                </c:pt>
                <c:pt idx="11">
                  <c:v>2251.4922431999985</c:v>
                </c:pt>
                <c:pt idx="12">
                  <c:v>2396.296936799999</c:v>
                </c:pt>
                <c:pt idx="13">
                  <c:v>2554.8945664000003</c:v>
                </c:pt>
                <c:pt idx="14">
                  <c:v>2724.0125159999961</c:v>
                </c:pt>
                <c:pt idx="15">
                  <c:v>2900.6580000000008</c:v>
                </c:pt>
                <c:pt idx="16">
                  <c:v>3082.1064951999983</c:v>
                </c:pt>
                <c:pt idx="17">
                  <c:v>3265.8901727999978</c:v>
                </c:pt>
                <c:pt idx="18">
                  <c:v>3449.786330399997</c:v>
                </c:pt>
                <c:pt idx="19">
                  <c:v>3631.8058240000037</c:v>
                </c:pt>
                <c:pt idx="20">
                  <c:v>3810.1814999999979</c:v>
                </c:pt>
                <c:pt idx="21">
                  <c:v>3983.3566271999998</c:v>
                </c:pt>
                <c:pt idx="22">
                  <c:v>4149.9733287999925</c:v>
                </c:pt>
                <c:pt idx="23">
                  <c:v>4308.861014399994</c:v>
                </c:pt>
                <c:pt idx="24">
                  <c:v>4459.0248119999924</c:v>
                </c:pt>
                <c:pt idx="25">
                  <c:v>4599.6339999999909</c:v>
                </c:pt>
                <c:pt idx="26">
                  <c:v>4730.0104391999994</c:v>
                </c:pt>
                <c:pt idx="27">
                  <c:v>4849.6170047999931</c:v>
                </c:pt>
                <c:pt idx="28">
                  <c:v>4958.0460183999976</c:v>
                </c:pt>
                <c:pt idx="29">
                  <c:v>5055.0076799999915</c:v>
                </c:pt>
                <c:pt idx="30">
                  <c:v>5140.3184999999967</c:v>
                </c:pt>
                <c:pt idx="31">
                  <c:v>5213.889731199999</c:v>
                </c:pt>
                <c:pt idx="32">
                  <c:v>5275.7158007999942</c:v>
                </c:pt>
                <c:pt idx="33">
                  <c:v>5325.8627423999851</c:v>
                </c:pt>
                <c:pt idx="34">
                  <c:v>5364.4566279999945</c:v>
                </c:pt>
                <c:pt idx="35">
                  <c:v>5391.6720000000059</c:v>
                </c:pt>
                <c:pt idx="36">
                  <c:v>5407.7203031999816</c:v>
                </c:pt>
                <c:pt idx="37">
                  <c:v>5412.8383167999873</c:v>
                </c:pt>
                <c:pt idx="38">
                  <c:v>5407.2765863999884</c:v>
                </c:pt>
                <c:pt idx="39">
                  <c:v>5391.2878559999754</c:v>
                </c:pt>
                <c:pt idx="40">
                  <c:v>5365.1154999999962</c:v>
                </c:pt>
                <c:pt idx="41">
                  <c:v>5328.9819551999826</c:v>
                </c:pt>
                <c:pt idx="42">
                  <c:v>5283.0771527999859</c:v>
                </c:pt>
                <c:pt idx="43">
                  <c:v>5227.5469504000139</c:v>
                </c:pt>
                <c:pt idx="44">
                  <c:v>5162.4815639999579</c:v>
                </c:pt>
                <c:pt idx="45">
                  <c:v>5087.903999999995</c:v>
                </c:pt>
                <c:pt idx="46">
                  <c:v>5003.7584871999788</c:v>
                </c:pt>
                <c:pt idx="47">
                  <c:v>4909.8989087999871</c:v>
                </c:pt>
                <c:pt idx="48">
                  <c:v>4806.0772344000216</c:v>
                </c:pt>
                <c:pt idx="49">
                  <c:v>4691.9319519999626</c:v>
                </c:pt>
                <c:pt idx="50">
                  <c:v>4566.9765000000407</c:v>
                </c:pt>
                <c:pt idx="51">
                  <c:v>4430.5876991999758</c:v>
                </c:pt>
                <c:pt idx="52">
                  <c:v>4281.9941847999653</c:v>
                </c:pt>
                <c:pt idx="53">
                  <c:v>4120.2648383999331</c:v>
                </c:pt>
                <c:pt idx="54">
                  <c:v>3944.2972199999931</c:v>
                </c:pt>
                <c:pt idx="55">
                  <c:v>3752.8059999999678</c:v>
                </c:pt>
                <c:pt idx="56">
                  <c:v>3544.3113911999535</c:v>
                </c:pt>
                <c:pt idx="57">
                  <c:v>3317.1275807999773</c:v>
                </c:pt>
                <c:pt idx="58">
                  <c:v>3069.3511623999948</c:v>
                </c:pt>
                <c:pt idx="59">
                  <c:v>2798.8495679999614</c:v>
                </c:pt>
                <c:pt idx="60">
                  <c:v>2503.2494999999908</c:v>
                </c:pt>
                <c:pt idx="61">
                  <c:v>2179.9253631999891</c:v>
                </c:pt>
                <c:pt idx="62">
                  <c:v>1825.9876967999298</c:v>
                </c:pt>
                <c:pt idx="63">
                  <c:v>1438.2716063999105</c:v>
                </c:pt>
                <c:pt idx="64">
                  <c:v>1013.3251959999034</c:v>
                </c:pt>
                <c:pt idx="65">
                  <c:v>547.39799999995739</c:v>
                </c:pt>
                <c:pt idx="66">
                  <c:v>36.42941519987653</c:v>
                </c:pt>
                <c:pt idx="67">
                  <c:v>-523.96286719996715</c:v>
                </c:pt>
                <c:pt idx="68">
                  <c:v>-1138.4944295999303</c:v>
                </c:pt>
                <c:pt idx="69">
                  <c:v>-1812.2256960000086</c:v>
                </c:pt>
                <c:pt idx="70">
                  <c:v>-2550.5735000000568</c:v>
                </c:pt>
                <c:pt idx="71">
                  <c:v>-3359.322652800096</c:v>
                </c:pt>
                <c:pt idx="72">
                  <c:v>-4244.6375112000096</c:v>
                </c:pt>
                <c:pt idx="73">
                  <c:v>-5213.0735456000548</c:v>
                </c:pt>
                <c:pt idx="74">
                  <c:v>-6271.5889079999761</c:v>
                </c:pt>
                <c:pt idx="75">
                  <c:v>-7427.5560000000987</c:v>
                </c:pt>
                <c:pt idx="76">
                  <c:v>-8688.7730408000643</c:v>
                </c:pt>
                <c:pt idx="77">
                  <c:v>-10063.47563520004</c:v>
                </c:pt>
                <c:pt idx="78">
                  <c:v>-11560.34834159998</c:v>
                </c:pt>
                <c:pt idx="79">
                  <c:v>-13188.536240000103</c:v>
                </c:pt>
                <c:pt idx="80">
                  <c:v>-14957.656499999925</c:v>
                </c:pt>
                <c:pt idx="81">
                  <c:v>-16877.809948800132</c:v>
                </c:pt>
                <c:pt idx="82">
                  <c:v>-18959.592639200215</c:v>
                </c:pt>
                <c:pt idx="83">
                  <c:v>-21214.107417600171</c:v>
                </c:pt>
                <c:pt idx="84">
                  <c:v>-23652.975492000114</c:v>
                </c:pt>
                <c:pt idx="85">
                  <c:v>-26288.347999999882</c:v>
                </c:pt>
                <c:pt idx="86">
                  <c:v>-29132.917576800101</c:v>
                </c:pt>
                <c:pt idx="87">
                  <c:v>-32199.929923200165</c:v>
                </c:pt>
                <c:pt idx="88">
                  <c:v>-35503.195373600116</c:v>
                </c:pt>
                <c:pt idx="89">
                  <c:v>-39057.100464000134</c:v>
                </c:pt>
                <c:pt idx="90">
                  <c:v>-42876.619500000263</c:v>
                </c:pt>
                <c:pt idx="91">
                  <c:v>-46977.326124799903</c:v>
                </c:pt>
                <c:pt idx="92">
                  <c:v>-51375.4048872001</c:v>
                </c:pt>
                <c:pt idx="93">
                  <c:v>-56087.662809600355</c:v>
                </c:pt>
                <c:pt idx="94">
                  <c:v>-61131.540956000215</c:v>
                </c:pt>
                <c:pt idx="95">
                  <c:v>-66525.126000000164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879648"/>
        <c:axId val="437880208"/>
      </c:lineChart>
      <c:catAx>
        <c:axId val="437879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80208"/>
        <c:crosses val="autoZero"/>
        <c:auto val="1"/>
        <c:lblAlgn val="ctr"/>
        <c:lblOffset val="100"/>
        <c:noMultiLvlLbl val="0"/>
      </c:catAx>
      <c:valAx>
        <c:axId val="4378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7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 Highly Active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'Quintile Functions'!$BD$10</c:f>
              <c:strCache>
                <c:ptCount val="1"/>
                <c:pt idx="0">
                  <c:v>Actual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Functions'!$BD$11:$BD$106</c:f>
              <c:numCache>
                <c:formatCode>General</c:formatCode>
                <c:ptCount val="96"/>
                <c:pt idx="0">
                  <c:v>5510.8209999999999</c:v>
                </c:pt>
                <c:pt idx="1">
                  <c:v>3962.9169999999999</c:v>
                </c:pt>
                <c:pt idx="2">
                  <c:v>4506.5770000000002</c:v>
                </c:pt>
                <c:pt idx="3">
                  <c:v>4779.893</c:v>
                </c:pt>
                <c:pt idx="4">
                  <c:v>5022.2309999999998</c:v>
                </c:pt>
                <c:pt idx="5">
                  <c:v>4027.1669999999999</c:v>
                </c:pt>
                <c:pt idx="6">
                  <c:v>3987.652</c:v>
                </c:pt>
                <c:pt idx="7">
                  <c:v>4118.3850000000002</c:v>
                </c:pt>
                <c:pt idx="8">
                  <c:v>2891.346</c:v>
                </c:pt>
                <c:pt idx="9">
                  <c:v>3532.2220000000002</c:v>
                </c:pt>
                <c:pt idx="10">
                  <c:v>3237.25</c:v>
                </c:pt>
                <c:pt idx="11">
                  <c:v>3212.1750000000002</c:v>
                </c:pt>
                <c:pt idx="12">
                  <c:v>5996.4110000000001</c:v>
                </c:pt>
                <c:pt idx="13">
                  <c:v>7875.4170000000004</c:v>
                </c:pt>
                <c:pt idx="14">
                  <c:v>7590.1149999999998</c:v>
                </c:pt>
                <c:pt idx="15">
                  <c:v>11496.58</c:v>
                </c:pt>
                <c:pt idx="16">
                  <c:v>11169.64</c:v>
                </c:pt>
                <c:pt idx="17">
                  <c:v>11180.48</c:v>
                </c:pt>
                <c:pt idx="18">
                  <c:v>11527.41</c:v>
                </c:pt>
                <c:pt idx="19">
                  <c:v>11028.79</c:v>
                </c:pt>
                <c:pt idx="20">
                  <c:v>9986.27</c:v>
                </c:pt>
                <c:pt idx="21">
                  <c:v>12242.7</c:v>
                </c:pt>
                <c:pt idx="22">
                  <c:v>8630.7049999999999</c:v>
                </c:pt>
                <c:pt idx="23">
                  <c:v>9660.875</c:v>
                </c:pt>
                <c:pt idx="24">
                  <c:v>7908.0290000000005</c:v>
                </c:pt>
                <c:pt idx="25">
                  <c:v>9768.6540000000005</c:v>
                </c:pt>
                <c:pt idx="26">
                  <c:v>7993.3029999999999</c:v>
                </c:pt>
                <c:pt idx="27">
                  <c:v>9679.4169999999995</c:v>
                </c:pt>
                <c:pt idx="28">
                  <c:v>8026.0069999999996</c:v>
                </c:pt>
                <c:pt idx="29">
                  <c:v>7856.7139999999999</c:v>
                </c:pt>
                <c:pt idx="30">
                  <c:v>14200.13</c:v>
                </c:pt>
                <c:pt idx="31">
                  <c:v>7503.0360000000001</c:v>
                </c:pt>
                <c:pt idx="32">
                  <c:v>9535.3960000000006</c:v>
                </c:pt>
                <c:pt idx="33">
                  <c:v>10023.44</c:v>
                </c:pt>
                <c:pt idx="34">
                  <c:v>8538.6910000000007</c:v>
                </c:pt>
                <c:pt idx="35">
                  <c:v>8119.6260000000002</c:v>
                </c:pt>
                <c:pt idx="36">
                  <c:v>9176.6090000000004</c:v>
                </c:pt>
                <c:pt idx="37">
                  <c:v>10429.14</c:v>
                </c:pt>
                <c:pt idx="38">
                  <c:v>9628.8919999999998</c:v>
                </c:pt>
                <c:pt idx="39">
                  <c:v>10663.73</c:v>
                </c:pt>
                <c:pt idx="40">
                  <c:v>9918.0159999999996</c:v>
                </c:pt>
                <c:pt idx="41">
                  <c:v>8697.9480000000003</c:v>
                </c:pt>
                <c:pt idx="42">
                  <c:v>9541.6090000000004</c:v>
                </c:pt>
                <c:pt idx="43">
                  <c:v>10506.58</c:v>
                </c:pt>
                <c:pt idx="44">
                  <c:v>10523.94</c:v>
                </c:pt>
                <c:pt idx="45">
                  <c:v>12714.93</c:v>
                </c:pt>
                <c:pt idx="46">
                  <c:v>10500.41</c:v>
                </c:pt>
                <c:pt idx="47">
                  <c:v>9968.6039999999994</c:v>
                </c:pt>
                <c:pt idx="48">
                  <c:v>15232.16</c:v>
                </c:pt>
                <c:pt idx="49">
                  <c:v>10758.04</c:v>
                </c:pt>
                <c:pt idx="50">
                  <c:v>8417.6119999999992</c:v>
                </c:pt>
                <c:pt idx="51">
                  <c:v>9102.268</c:v>
                </c:pt>
                <c:pt idx="52">
                  <c:v>9529.5640000000003</c:v>
                </c:pt>
                <c:pt idx="53">
                  <c:v>8521.0709999999999</c:v>
                </c:pt>
                <c:pt idx="54">
                  <c:v>8209.7880000000005</c:v>
                </c:pt>
                <c:pt idx="55">
                  <c:v>6909.01</c:v>
                </c:pt>
                <c:pt idx="56">
                  <c:v>9039.25</c:v>
                </c:pt>
                <c:pt idx="57">
                  <c:v>7318.8389999999999</c:v>
                </c:pt>
                <c:pt idx="58">
                  <c:v>4854.18</c:v>
                </c:pt>
                <c:pt idx="59">
                  <c:v>4797.7979999999998</c:v>
                </c:pt>
                <c:pt idx="60">
                  <c:v>6923.5829999999996</c:v>
                </c:pt>
                <c:pt idx="61">
                  <c:v>5074.7309999999998</c:v>
                </c:pt>
                <c:pt idx="62">
                  <c:v>7930.77</c:v>
                </c:pt>
                <c:pt idx="63">
                  <c:v>6180.125</c:v>
                </c:pt>
                <c:pt idx="64">
                  <c:v>4072.6559999999999</c:v>
                </c:pt>
                <c:pt idx="65">
                  <c:v>2019.45</c:v>
                </c:pt>
                <c:pt idx="66">
                  <c:v>3878.4090000000001</c:v>
                </c:pt>
                <c:pt idx="67">
                  <c:v>3795</c:v>
                </c:pt>
                <c:pt idx="68">
                  <c:v>2468.7919999999999</c:v>
                </c:pt>
                <c:pt idx="69">
                  <c:v>2493</c:v>
                </c:pt>
                <c:pt idx="70">
                  <c:v>3127.288</c:v>
                </c:pt>
                <c:pt idx="71">
                  <c:v>3328.0830000000001</c:v>
                </c:pt>
                <c:pt idx="72">
                  <c:v>2918.9720000000002</c:v>
                </c:pt>
                <c:pt idx="73">
                  <c:v>1588.625</c:v>
                </c:pt>
                <c:pt idx="74">
                  <c:v>1533.7809999999999</c:v>
                </c:pt>
                <c:pt idx="75">
                  <c:v>834.76559999999995</c:v>
                </c:pt>
                <c:pt idx="76">
                  <c:v>1541.8330000000001</c:v>
                </c:pt>
                <c:pt idx="77">
                  <c:v>1235.1880000000001</c:v>
                </c:pt>
                <c:pt idx="78">
                  <c:v>771.75</c:v>
                </c:pt>
                <c:pt idx="79">
                  <c:v>1056.2080000000001</c:v>
                </c:pt>
                <c:pt idx="80">
                  <c:v>513</c:v>
                </c:pt>
                <c:pt idx="81">
                  <c:v>645</c:v>
                </c:pt>
                <c:pt idx="82">
                  <c:v>20.153849999999998</c:v>
                </c:pt>
                <c:pt idx="83">
                  <c:v>28.375</c:v>
                </c:pt>
                <c:pt idx="84">
                  <c:v>85.25</c:v>
                </c:pt>
                <c:pt idx="85">
                  <c:v>548.5</c:v>
                </c:pt>
                <c:pt idx="86">
                  <c:v>27.642859999999999</c:v>
                </c:pt>
                <c:pt idx="87">
                  <c:v>610.16669999999999</c:v>
                </c:pt>
                <c:pt idx="88">
                  <c:v>877</c:v>
                </c:pt>
                <c:pt idx="89">
                  <c:v>0</c:v>
                </c:pt>
                <c:pt idx="92">
                  <c:v>132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'Quintile Functions'!$BE$10</c:f>
              <c:strCache>
                <c:ptCount val="1"/>
                <c:pt idx="0">
                  <c:v>1st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Functions'!$BE$11:$BE$106</c:f>
              <c:numCache>
                <c:formatCode>General</c:formatCode>
                <c:ptCount val="96"/>
                <c:pt idx="0">
                  <c:v>5770.6323000000002</c:v>
                </c:pt>
                <c:pt idx="1">
                  <c:v>5809.0383599999996</c:v>
                </c:pt>
                <c:pt idx="2">
                  <c:v>5847.4444199999998</c:v>
                </c:pt>
                <c:pt idx="3">
                  <c:v>5885.8504800000001</c:v>
                </c:pt>
                <c:pt idx="4">
                  <c:v>5924.2565400000003</c:v>
                </c:pt>
                <c:pt idx="5">
                  <c:v>5962.6625999999997</c:v>
                </c:pt>
                <c:pt idx="6">
                  <c:v>6001.0686599999999</c:v>
                </c:pt>
                <c:pt idx="7">
                  <c:v>6039.4747200000002</c:v>
                </c:pt>
                <c:pt idx="8">
                  <c:v>6077.8807799999995</c:v>
                </c:pt>
                <c:pt idx="9">
                  <c:v>6116.2868399999998</c:v>
                </c:pt>
                <c:pt idx="10">
                  <c:v>6154.6929</c:v>
                </c:pt>
                <c:pt idx="11">
                  <c:v>6193.0989599999994</c:v>
                </c:pt>
                <c:pt idx="12">
                  <c:v>6231.5050199999996</c:v>
                </c:pt>
                <c:pt idx="13">
                  <c:v>6269.9110799999999</c:v>
                </c:pt>
                <c:pt idx="14">
                  <c:v>6308.3171400000001</c:v>
                </c:pt>
                <c:pt idx="15">
                  <c:v>6346.7231999999995</c:v>
                </c:pt>
                <c:pt idx="16">
                  <c:v>6385.1292599999997</c:v>
                </c:pt>
                <c:pt idx="17">
                  <c:v>6423.53532</c:v>
                </c:pt>
                <c:pt idx="18">
                  <c:v>6461.9413800000002</c:v>
                </c:pt>
                <c:pt idx="19">
                  <c:v>6500.3474399999996</c:v>
                </c:pt>
                <c:pt idx="20">
                  <c:v>6538.7534999999998</c:v>
                </c:pt>
                <c:pt idx="21">
                  <c:v>6577.1595600000001</c:v>
                </c:pt>
                <c:pt idx="22">
                  <c:v>6615.5656199999994</c:v>
                </c:pt>
                <c:pt idx="23">
                  <c:v>6653.9716799999997</c:v>
                </c:pt>
                <c:pt idx="24">
                  <c:v>6692.3777399999999</c:v>
                </c:pt>
                <c:pt idx="25">
                  <c:v>6730.7837999999992</c:v>
                </c:pt>
                <c:pt idx="26">
                  <c:v>6769.1898599999995</c:v>
                </c:pt>
                <c:pt idx="27">
                  <c:v>6807.5959199999998</c:v>
                </c:pt>
                <c:pt idx="28">
                  <c:v>6846.00198</c:v>
                </c:pt>
                <c:pt idx="29">
                  <c:v>6884.4080400000003</c:v>
                </c:pt>
                <c:pt idx="30">
                  <c:v>6922.8140999999996</c:v>
                </c:pt>
                <c:pt idx="31">
                  <c:v>6961.2201599999999</c:v>
                </c:pt>
                <c:pt idx="32">
                  <c:v>6999.6262200000001</c:v>
                </c:pt>
                <c:pt idx="33">
                  <c:v>7038.0322799999994</c:v>
                </c:pt>
                <c:pt idx="34">
                  <c:v>7076.4383399999997</c:v>
                </c:pt>
                <c:pt idx="35">
                  <c:v>7114.8444</c:v>
                </c:pt>
                <c:pt idx="36">
                  <c:v>7153.2504599999993</c:v>
                </c:pt>
                <c:pt idx="37">
                  <c:v>7191.6565199999995</c:v>
                </c:pt>
                <c:pt idx="38">
                  <c:v>7230.0625799999998</c:v>
                </c:pt>
                <c:pt idx="39">
                  <c:v>7268.4686399999991</c:v>
                </c:pt>
                <c:pt idx="40">
                  <c:v>7306.8746999999994</c:v>
                </c:pt>
                <c:pt idx="41">
                  <c:v>7345.2807599999996</c:v>
                </c:pt>
                <c:pt idx="42">
                  <c:v>7383.6868199999999</c:v>
                </c:pt>
                <c:pt idx="43">
                  <c:v>7422.0928800000002</c:v>
                </c:pt>
                <c:pt idx="44">
                  <c:v>7460.4989399999995</c:v>
                </c:pt>
                <c:pt idx="45">
                  <c:v>7498.9049999999997</c:v>
                </c:pt>
                <c:pt idx="46">
                  <c:v>7537.31106</c:v>
                </c:pt>
                <c:pt idx="47">
                  <c:v>7575.7171199999993</c:v>
                </c:pt>
                <c:pt idx="48">
                  <c:v>7614.1231799999996</c:v>
                </c:pt>
                <c:pt idx="49">
                  <c:v>7652.5292399999998</c:v>
                </c:pt>
                <c:pt idx="50">
                  <c:v>7690.9352999999992</c:v>
                </c:pt>
                <c:pt idx="51">
                  <c:v>7729.3413599999994</c:v>
                </c:pt>
                <c:pt idx="52">
                  <c:v>7767.7474199999997</c:v>
                </c:pt>
                <c:pt idx="53">
                  <c:v>7806.153479999999</c:v>
                </c:pt>
                <c:pt idx="54">
                  <c:v>7844.5595400000002</c:v>
                </c:pt>
                <c:pt idx="55">
                  <c:v>7882.9655999999995</c:v>
                </c:pt>
                <c:pt idx="56">
                  <c:v>7921.3716599999998</c:v>
                </c:pt>
                <c:pt idx="57">
                  <c:v>7959.77772</c:v>
                </c:pt>
                <c:pt idx="58">
                  <c:v>7998.1837799999994</c:v>
                </c:pt>
                <c:pt idx="59">
                  <c:v>8036.5898399999996</c:v>
                </c:pt>
                <c:pt idx="60">
                  <c:v>8074.9958999999999</c:v>
                </c:pt>
                <c:pt idx="61">
                  <c:v>8113.4019599999992</c:v>
                </c:pt>
                <c:pt idx="62">
                  <c:v>8151.8080199999995</c:v>
                </c:pt>
                <c:pt idx="63">
                  <c:v>8190.2140799999997</c:v>
                </c:pt>
                <c:pt idx="64">
                  <c:v>8228.6201399999991</c:v>
                </c:pt>
                <c:pt idx="65">
                  <c:v>8267.0262000000002</c:v>
                </c:pt>
                <c:pt idx="66">
                  <c:v>8305.4322599999996</c:v>
                </c:pt>
                <c:pt idx="67">
                  <c:v>8343.8383199999989</c:v>
                </c:pt>
                <c:pt idx="68">
                  <c:v>8382.2443800000001</c:v>
                </c:pt>
                <c:pt idx="69">
                  <c:v>8420.6504399999994</c:v>
                </c:pt>
                <c:pt idx="70">
                  <c:v>8459.0564999999988</c:v>
                </c:pt>
                <c:pt idx="71">
                  <c:v>8497.4625599999999</c:v>
                </c:pt>
                <c:pt idx="72">
                  <c:v>8535.8686199999993</c:v>
                </c:pt>
                <c:pt idx="73">
                  <c:v>8574.2746799999986</c:v>
                </c:pt>
                <c:pt idx="74">
                  <c:v>8612.6807399999998</c:v>
                </c:pt>
                <c:pt idx="75">
                  <c:v>8651.0867999999991</c:v>
                </c:pt>
                <c:pt idx="76">
                  <c:v>8689.4928599999985</c:v>
                </c:pt>
                <c:pt idx="77">
                  <c:v>8727.8989199999996</c:v>
                </c:pt>
                <c:pt idx="78">
                  <c:v>8766.304979999999</c:v>
                </c:pt>
                <c:pt idx="79">
                  <c:v>8804.7110400000001</c:v>
                </c:pt>
                <c:pt idx="80">
                  <c:v>8843.1170999999995</c:v>
                </c:pt>
                <c:pt idx="81">
                  <c:v>8881.5231600000006</c:v>
                </c:pt>
                <c:pt idx="82">
                  <c:v>8919.92922</c:v>
                </c:pt>
                <c:pt idx="83">
                  <c:v>8958.3352799999993</c:v>
                </c:pt>
                <c:pt idx="84">
                  <c:v>8996.7413400000005</c:v>
                </c:pt>
                <c:pt idx="85">
                  <c:v>9035.1473999999998</c:v>
                </c:pt>
                <c:pt idx="86">
                  <c:v>9073.5534599999992</c:v>
                </c:pt>
                <c:pt idx="87">
                  <c:v>9111.9595200000003</c:v>
                </c:pt>
                <c:pt idx="88">
                  <c:v>9150.3655799999997</c:v>
                </c:pt>
                <c:pt idx="89">
                  <c:v>9188.771639999999</c:v>
                </c:pt>
                <c:pt idx="90">
                  <c:v>9227.1777000000002</c:v>
                </c:pt>
                <c:pt idx="91">
                  <c:v>9265.5837599999995</c:v>
                </c:pt>
                <c:pt idx="92">
                  <c:v>9303.9898199999989</c:v>
                </c:pt>
                <c:pt idx="93">
                  <c:v>9342.39588</c:v>
                </c:pt>
                <c:pt idx="94">
                  <c:v>9380.8019399999994</c:v>
                </c:pt>
                <c:pt idx="95">
                  <c:v>9419.2079999999987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'Quintile Functions'!$BF$10</c:f>
              <c:strCache>
                <c:ptCount val="1"/>
                <c:pt idx="0">
                  <c:v>2nd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Functions'!$BF$11:$BF$106</c:f>
              <c:numCache>
                <c:formatCode>General</c:formatCode>
                <c:ptCount val="96"/>
                <c:pt idx="0">
                  <c:v>2570.1614999999997</c:v>
                </c:pt>
                <c:pt idx="1">
                  <c:v>2963.59456</c:v>
                </c:pt>
                <c:pt idx="2">
                  <c:v>3345.5859400000004</c:v>
                </c:pt>
                <c:pt idx="3">
                  <c:v>3716.13564</c:v>
                </c:pt>
                <c:pt idx="4">
                  <c:v>4075.2436600000001</c:v>
                </c:pt>
                <c:pt idx="5">
                  <c:v>4422.91</c:v>
                </c:pt>
                <c:pt idx="6">
                  <c:v>4759.1346600000006</c:v>
                </c:pt>
                <c:pt idx="7">
                  <c:v>5083.9176399999997</c:v>
                </c:pt>
                <c:pt idx="8">
                  <c:v>5397.2589399999997</c:v>
                </c:pt>
                <c:pt idx="9">
                  <c:v>5699.1585600000008</c:v>
                </c:pt>
                <c:pt idx="10">
                  <c:v>5989.6165000000001</c:v>
                </c:pt>
                <c:pt idx="11">
                  <c:v>6268.6327600000004</c:v>
                </c:pt>
                <c:pt idx="12">
                  <c:v>6536.2073399999999</c:v>
                </c:pt>
                <c:pt idx="13">
                  <c:v>6792.3402399999986</c:v>
                </c:pt>
                <c:pt idx="14">
                  <c:v>7037.0314600000002</c:v>
                </c:pt>
                <c:pt idx="15">
                  <c:v>7270.280999999999</c:v>
                </c:pt>
                <c:pt idx="16">
                  <c:v>7492.0888599999989</c:v>
                </c:pt>
                <c:pt idx="17">
                  <c:v>7702.4550399999998</c:v>
                </c:pt>
                <c:pt idx="18">
                  <c:v>7901.3795399999981</c:v>
                </c:pt>
                <c:pt idx="19">
                  <c:v>8088.8623599999992</c:v>
                </c:pt>
                <c:pt idx="20">
                  <c:v>8264.9035000000003</c:v>
                </c:pt>
                <c:pt idx="21">
                  <c:v>8429.502959999998</c:v>
                </c:pt>
                <c:pt idx="22">
                  <c:v>8582.6607399999994</c:v>
                </c:pt>
                <c:pt idx="23">
                  <c:v>8724.3768400000008</c:v>
                </c:pt>
                <c:pt idx="24">
                  <c:v>8854.6512599999987</c:v>
                </c:pt>
                <c:pt idx="25">
                  <c:v>8973.4840000000004</c:v>
                </c:pt>
                <c:pt idx="26">
                  <c:v>9080.8750599999985</c:v>
                </c:pt>
                <c:pt idx="27">
                  <c:v>9176.8244400000003</c:v>
                </c:pt>
                <c:pt idx="28">
                  <c:v>9261.3321400000004</c:v>
                </c:pt>
                <c:pt idx="29">
                  <c:v>9334.3981599999988</c:v>
                </c:pt>
                <c:pt idx="30">
                  <c:v>9396.0225000000028</c:v>
                </c:pt>
                <c:pt idx="31">
                  <c:v>9446.2051599999977</c:v>
                </c:pt>
                <c:pt idx="32">
                  <c:v>9484.94614</c:v>
                </c:pt>
                <c:pt idx="33">
                  <c:v>9512.2454400000006</c:v>
                </c:pt>
                <c:pt idx="34">
                  <c:v>9528.1030600000013</c:v>
                </c:pt>
                <c:pt idx="35">
                  <c:v>9532.5189999999984</c:v>
                </c:pt>
                <c:pt idx="36">
                  <c:v>9525.4932599999975</c:v>
                </c:pt>
                <c:pt idx="37">
                  <c:v>9507.0258399999984</c:v>
                </c:pt>
                <c:pt idx="38">
                  <c:v>9477.1167399999995</c:v>
                </c:pt>
                <c:pt idx="39">
                  <c:v>9435.7659600000006</c:v>
                </c:pt>
                <c:pt idx="40">
                  <c:v>9382.9735000000019</c:v>
                </c:pt>
                <c:pt idx="41">
                  <c:v>9318.7393599999978</c:v>
                </c:pt>
                <c:pt idx="42">
                  <c:v>9243.0635399999992</c:v>
                </c:pt>
                <c:pt idx="43">
                  <c:v>9155.9460399999989</c:v>
                </c:pt>
                <c:pt idx="44">
                  <c:v>9057.3868600000005</c:v>
                </c:pt>
                <c:pt idx="45">
                  <c:v>8947.3860000000004</c:v>
                </c:pt>
                <c:pt idx="46">
                  <c:v>8825.9434599999986</c:v>
                </c:pt>
                <c:pt idx="47">
                  <c:v>8693.0592399999987</c:v>
                </c:pt>
                <c:pt idx="48">
                  <c:v>8548.7333399999989</c:v>
                </c:pt>
                <c:pt idx="49">
                  <c:v>8392.9657599999991</c:v>
                </c:pt>
                <c:pt idx="50">
                  <c:v>8225.7564999999995</c:v>
                </c:pt>
                <c:pt idx="51">
                  <c:v>8047.10556</c:v>
                </c:pt>
                <c:pt idx="52">
                  <c:v>7857.0129399999969</c:v>
                </c:pt>
                <c:pt idx="53">
                  <c:v>7655.4786399999975</c:v>
                </c:pt>
                <c:pt idx="54">
                  <c:v>7442.5026599999983</c:v>
                </c:pt>
                <c:pt idx="55">
                  <c:v>7218.0849999999991</c:v>
                </c:pt>
                <c:pt idx="56">
                  <c:v>6982.2256600000001</c:v>
                </c:pt>
                <c:pt idx="57">
                  <c:v>6734.9246399999975</c:v>
                </c:pt>
                <c:pt idx="58">
                  <c:v>6476.1819399999986</c:v>
                </c:pt>
                <c:pt idx="59">
                  <c:v>6205.9975599999998</c:v>
                </c:pt>
                <c:pt idx="60">
                  <c:v>5924.3715000000011</c:v>
                </c:pt>
                <c:pt idx="61">
                  <c:v>5631.3037600000025</c:v>
                </c:pt>
                <c:pt idx="62">
                  <c:v>5326.7943399999967</c:v>
                </c:pt>
                <c:pt idx="63">
                  <c:v>5010.8432399999983</c:v>
                </c:pt>
                <c:pt idx="64">
                  <c:v>4683.45046</c:v>
                </c:pt>
                <c:pt idx="65">
                  <c:v>4344.6160000000018</c:v>
                </c:pt>
                <c:pt idx="66">
                  <c:v>3994.3398600000037</c:v>
                </c:pt>
                <c:pt idx="67">
                  <c:v>3632.6220399999984</c:v>
                </c:pt>
                <c:pt idx="68">
                  <c:v>3259.4625400000004</c:v>
                </c:pt>
                <c:pt idx="69">
                  <c:v>2874.861359999999</c:v>
                </c:pt>
                <c:pt idx="70">
                  <c:v>2478.8185000000012</c:v>
                </c:pt>
                <c:pt idx="71">
                  <c:v>2071.3339600000036</c:v>
                </c:pt>
                <c:pt idx="72">
                  <c:v>1652.4077400000024</c:v>
                </c:pt>
                <c:pt idx="73">
                  <c:v>1222.0398400000049</c:v>
                </c:pt>
                <c:pt idx="74">
                  <c:v>780.23026000000391</c:v>
                </c:pt>
                <c:pt idx="75">
                  <c:v>326.97899999999936</c:v>
                </c:pt>
                <c:pt idx="76">
                  <c:v>-137.71394000000146</c:v>
                </c:pt>
                <c:pt idx="77">
                  <c:v>-613.84856000000582</c:v>
                </c:pt>
                <c:pt idx="78">
                  <c:v>-1101.4248599999992</c:v>
                </c:pt>
                <c:pt idx="79">
                  <c:v>-1600.4428400000033</c:v>
                </c:pt>
                <c:pt idx="80">
                  <c:v>-2110.9024999999965</c:v>
                </c:pt>
                <c:pt idx="81">
                  <c:v>-2632.8038400000005</c:v>
                </c:pt>
                <c:pt idx="82">
                  <c:v>-3166.1468600000007</c:v>
                </c:pt>
                <c:pt idx="83">
                  <c:v>-3710.9315599999973</c:v>
                </c:pt>
                <c:pt idx="84">
                  <c:v>-4267.1579399999973</c:v>
                </c:pt>
                <c:pt idx="85">
                  <c:v>-4834.8259999999937</c:v>
                </c:pt>
                <c:pt idx="86">
                  <c:v>-5413.9357400000008</c:v>
                </c:pt>
                <c:pt idx="87">
                  <c:v>-6004.4871600000042</c:v>
                </c:pt>
                <c:pt idx="88">
                  <c:v>-6606.4802600000039</c:v>
                </c:pt>
                <c:pt idx="89">
                  <c:v>-7219.9150399999999</c:v>
                </c:pt>
                <c:pt idx="90">
                  <c:v>-7844.7914999999994</c:v>
                </c:pt>
                <c:pt idx="91">
                  <c:v>-8481.1096400000024</c:v>
                </c:pt>
                <c:pt idx="92">
                  <c:v>-9128.8694600000017</c:v>
                </c:pt>
                <c:pt idx="93">
                  <c:v>-9788.0709599999973</c:v>
                </c:pt>
                <c:pt idx="94">
                  <c:v>-10458.714139999996</c:v>
                </c:pt>
                <c:pt idx="95">
                  <c:v>-11140.798999999999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'Quintile Functions'!$BG$10</c:f>
              <c:strCache>
                <c:ptCount val="1"/>
                <c:pt idx="0">
                  <c:v>3rd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Functions'!$BG$11:$BG$106</c:f>
              <c:numCache>
                <c:formatCode>General</c:formatCode>
                <c:ptCount val="96"/>
                <c:pt idx="0">
                  <c:v>3761.6184125000004</c:v>
                </c:pt>
                <c:pt idx="1">
                  <c:v>3889.3315232</c:v>
                </c:pt>
                <c:pt idx="2">
                  <c:v>4027.1364111000003</c:v>
                </c:pt>
                <c:pt idx="3">
                  <c:v>4174.3484623999993</c:v>
                </c:pt>
                <c:pt idx="4">
                  <c:v>4330.2830633000003</c:v>
                </c:pt>
                <c:pt idx="5">
                  <c:v>4494.2556000000004</c:v>
                </c:pt>
                <c:pt idx="6">
                  <c:v>4665.5814586999995</c:v>
                </c:pt>
                <c:pt idx="7">
                  <c:v>4843.5760256000003</c:v>
                </c:pt>
                <c:pt idx="8">
                  <c:v>5027.5546869</c:v>
                </c:pt>
                <c:pt idx="9">
                  <c:v>5216.8328288000002</c:v>
                </c:pt>
                <c:pt idx="10">
                  <c:v>5410.7258375000001</c:v>
                </c:pt>
                <c:pt idx="11">
                  <c:v>5608.5490991999995</c:v>
                </c:pt>
                <c:pt idx="12">
                  <c:v>5809.6180000999993</c:v>
                </c:pt>
                <c:pt idx="13">
                  <c:v>6013.2479264000003</c:v>
                </c:pt>
                <c:pt idx="14">
                  <c:v>6218.7542642999997</c:v>
                </c:pt>
                <c:pt idx="15">
                  <c:v>6425.4524000000001</c:v>
                </c:pt>
                <c:pt idx="16">
                  <c:v>6632.6577197000006</c:v>
                </c:pt>
                <c:pt idx="17">
                  <c:v>6839.6856095999992</c:v>
                </c:pt>
                <c:pt idx="18">
                  <c:v>7045.8514558999996</c:v>
                </c:pt>
                <c:pt idx="19">
                  <c:v>7250.4706447999997</c:v>
                </c:pt>
                <c:pt idx="20">
                  <c:v>7452.8585625000005</c:v>
                </c:pt>
                <c:pt idx="21">
                  <c:v>7652.3305952000001</c:v>
                </c:pt>
                <c:pt idx="22">
                  <c:v>7848.2021291000001</c:v>
                </c:pt>
                <c:pt idx="23">
                  <c:v>8039.7885503999987</c:v>
                </c:pt>
                <c:pt idx="24">
                  <c:v>8226.4052453000004</c:v>
                </c:pt>
                <c:pt idx="25">
                  <c:v>8407.3676000000014</c:v>
                </c:pt>
                <c:pt idx="26">
                  <c:v>8581.9910006999999</c:v>
                </c:pt>
                <c:pt idx="27">
                  <c:v>8749.5908335999993</c:v>
                </c:pt>
                <c:pt idx="28">
                  <c:v>8909.4824848999997</c:v>
                </c:pt>
                <c:pt idx="29">
                  <c:v>9060.9813407999991</c:v>
                </c:pt>
                <c:pt idx="30">
                  <c:v>9203.4027875000011</c:v>
                </c:pt>
                <c:pt idx="31">
                  <c:v>9336.0622111999983</c:v>
                </c:pt>
                <c:pt idx="32">
                  <c:v>9458.2749981000015</c:v>
                </c:pt>
                <c:pt idx="33">
                  <c:v>9569.3565343999999</c:v>
                </c:pt>
                <c:pt idx="34">
                  <c:v>9668.6222062999987</c:v>
                </c:pt>
                <c:pt idx="35">
                  <c:v>9755.3873999999996</c:v>
                </c:pt>
                <c:pt idx="36">
                  <c:v>9828.967501699999</c:v>
                </c:pt>
                <c:pt idx="37">
                  <c:v>9888.6778976000023</c:v>
                </c:pt>
                <c:pt idx="38">
                  <c:v>9933.8339739000003</c:v>
                </c:pt>
                <c:pt idx="39">
                  <c:v>9963.7511167999983</c:v>
                </c:pt>
                <c:pt idx="40">
                  <c:v>9977.7447124999999</c:v>
                </c:pt>
                <c:pt idx="41">
                  <c:v>9975.1301471999977</c:v>
                </c:pt>
                <c:pt idx="42">
                  <c:v>9955.222807099999</c:v>
                </c:pt>
                <c:pt idx="43">
                  <c:v>9917.3380784000001</c:v>
                </c:pt>
                <c:pt idx="44">
                  <c:v>9860.791347299999</c:v>
                </c:pt>
                <c:pt idx="45">
                  <c:v>9784.8979999999992</c:v>
                </c:pt>
                <c:pt idx="46">
                  <c:v>9688.973422699999</c:v>
                </c:pt>
                <c:pt idx="47">
                  <c:v>9572.3330016</c:v>
                </c:pt>
                <c:pt idx="48">
                  <c:v>9434.2921229000021</c:v>
                </c:pt>
                <c:pt idx="49">
                  <c:v>9274.1661727999999</c:v>
                </c:pt>
                <c:pt idx="50">
                  <c:v>9091.2705375000005</c:v>
                </c:pt>
                <c:pt idx="51">
                  <c:v>8884.9206032000002</c:v>
                </c:pt>
                <c:pt idx="52">
                  <c:v>8654.4317560999989</c:v>
                </c:pt>
                <c:pt idx="53">
                  <c:v>8399.1193824000002</c:v>
                </c:pt>
                <c:pt idx="54">
                  <c:v>8118.2988683000003</c:v>
                </c:pt>
                <c:pt idx="55">
                  <c:v>7811.2856000000029</c:v>
                </c:pt>
                <c:pt idx="56">
                  <c:v>7477.3949636999969</c:v>
                </c:pt>
                <c:pt idx="57">
                  <c:v>7115.942345600004</c:v>
                </c:pt>
                <c:pt idx="58">
                  <c:v>6726.2431318999988</c:v>
                </c:pt>
                <c:pt idx="59">
                  <c:v>6307.612708800003</c:v>
                </c:pt>
                <c:pt idx="60">
                  <c:v>5859.3664624999983</c:v>
                </c:pt>
                <c:pt idx="61">
                  <c:v>5380.8197791999992</c:v>
                </c:pt>
                <c:pt idx="62">
                  <c:v>4871.2880450999946</c:v>
                </c:pt>
                <c:pt idx="63">
                  <c:v>4330.0866463999992</c:v>
                </c:pt>
                <c:pt idx="64">
                  <c:v>3756.5309693000017</c:v>
                </c:pt>
                <c:pt idx="65">
                  <c:v>3149.9363999999987</c:v>
                </c:pt>
                <c:pt idx="66">
                  <c:v>2509.6183247000008</c:v>
                </c:pt>
                <c:pt idx="67">
                  <c:v>1834.8921295999971</c:v>
                </c:pt>
                <c:pt idx="68">
                  <c:v>1125.0732008999985</c:v>
                </c:pt>
                <c:pt idx="69">
                  <c:v>379.47692480000114</c:v>
                </c:pt>
                <c:pt idx="70">
                  <c:v>-402.58131250000588</c:v>
                </c:pt>
                <c:pt idx="71">
                  <c:v>-1221.7861247999972</c:v>
                </c:pt>
                <c:pt idx="72">
                  <c:v>-2078.8221259000056</c:v>
                </c:pt>
                <c:pt idx="73">
                  <c:v>-2974.3739296000058</c:v>
                </c:pt>
                <c:pt idx="74">
                  <c:v>-3909.1261497000014</c:v>
                </c:pt>
                <c:pt idx="75">
                  <c:v>-4883.7634000000035</c:v>
                </c:pt>
                <c:pt idx="76">
                  <c:v>-5898.9702943000084</c:v>
                </c:pt>
                <c:pt idx="77">
                  <c:v>-6955.4314463999981</c:v>
                </c:pt>
                <c:pt idx="78">
                  <c:v>-8053.8314701000054</c:v>
                </c:pt>
                <c:pt idx="79">
                  <c:v>-9194.8549791999903</c:v>
                </c:pt>
                <c:pt idx="80">
                  <c:v>-10379.1865875</c:v>
                </c:pt>
                <c:pt idx="81">
                  <c:v>-11607.510908800003</c:v>
                </c:pt>
                <c:pt idx="82">
                  <c:v>-12880.512556899994</c:v>
                </c:pt>
                <c:pt idx="83">
                  <c:v>-14198.876145600007</c:v>
                </c:pt>
                <c:pt idx="84">
                  <c:v>-15563.286288700008</c:v>
                </c:pt>
                <c:pt idx="85">
                  <c:v>-16974.427599999995</c:v>
                </c:pt>
                <c:pt idx="86">
                  <c:v>-18432.984693300008</c:v>
                </c:pt>
                <c:pt idx="87">
                  <c:v>-19939.642182400014</c:v>
                </c:pt>
                <c:pt idx="88">
                  <c:v>-21495.084681100008</c:v>
                </c:pt>
                <c:pt idx="89">
                  <c:v>-23099.996803200003</c:v>
                </c:pt>
                <c:pt idx="90">
                  <c:v>-24755.06316250001</c:v>
                </c:pt>
                <c:pt idx="91">
                  <c:v>-26460.968372800009</c:v>
                </c:pt>
                <c:pt idx="92">
                  <c:v>-28218.397047900013</c:v>
                </c:pt>
                <c:pt idx="93">
                  <c:v>-30028.033801600002</c:v>
                </c:pt>
                <c:pt idx="94">
                  <c:v>-31890.563247700004</c:v>
                </c:pt>
                <c:pt idx="95">
                  <c:v>-33806.67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'Quintile Functions'!$BH$10</c:f>
              <c:strCache>
                <c:ptCount val="1"/>
                <c:pt idx="0">
                  <c:v>4th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Functions'!$BH$11:$BH$106</c:f>
              <c:numCache>
                <c:formatCode>General</c:formatCode>
                <c:ptCount val="96"/>
                <c:pt idx="0">
                  <c:v>3973.0993999999996</c:v>
                </c:pt>
                <c:pt idx="1">
                  <c:v>4028.7547015999999</c:v>
                </c:pt>
                <c:pt idx="2">
                  <c:v>4104.9950961999994</c:v>
                </c:pt>
                <c:pt idx="3">
                  <c:v>4200.3456704</c:v>
                </c:pt>
                <c:pt idx="4">
                  <c:v>4313.3571499999998</c:v>
                </c:pt>
                <c:pt idx="5">
                  <c:v>4442.6059000000005</c:v>
                </c:pt>
                <c:pt idx="6">
                  <c:v>4586.6939245999993</c:v>
                </c:pt>
                <c:pt idx="7">
                  <c:v>4744.248867199999</c:v>
                </c:pt>
                <c:pt idx="8">
                  <c:v>4913.924010400001</c:v>
                </c:pt>
                <c:pt idx="9">
                  <c:v>5094.3982759999999</c:v>
                </c:pt>
                <c:pt idx="10">
                  <c:v>5284.3762249999991</c:v>
                </c:pt>
                <c:pt idx="11">
                  <c:v>5482.588057599999</c:v>
                </c:pt>
                <c:pt idx="12">
                  <c:v>5687.7896131999996</c:v>
                </c:pt>
                <c:pt idx="13">
                  <c:v>5898.7623703999989</c:v>
                </c:pt>
                <c:pt idx="14">
                  <c:v>6114.3134469999995</c:v>
                </c:pt>
                <c:pt idx="15">
                  <c:v>6333.275599999999</c:v>
                </c:pt>
                <c:pt idx="16">
                  <c:v>6554.5072255999994</c:v>
                </c:pt>
                <c:pt idx="17">
                  <c:v>6776.892359200001</c:v>
                </c:pt>
                <c:pt idx="18">
                  <c:v>6999.3406753999989</c:v>
                </c:pt>
                <c:pt idx="19">
                  <c:v>7220.7874879999981</c:v>
                </c:pt>
                <c:pt idx="20">
                  <c:v>7440.1937499999995</c:v>
                </c:pt>
                <c:pt idx="21">
                  <c:v>7656.5460535999973</c:v>
                </c:pt>
                <c:pt idx="22">
                  <c:v>7868.8566301999999</c:v>
                </c:pt>
                <c:pt idx="23">
                  <c:v>8076.1633503999983</c:v>
                </c:pt>
                <c:pt idx="24">
                  <c:v>8277.529724</c:v>
                </c:pt>
                <c:pt idx="25">
                  <c:v>8472.0448999999971</c:v>
                </c:pt>
                <c:pt idx="26">
                  <c:v>8658.8236665999993</c:v>
                </c:pt>
                <c:pt idx="27">
                  <c:v>8837.006451199999</c:v>
                </c:pt>
                <c:pt idx="28">
                  <c:v>9005.7593203999968</c:v>
                </c:pt>
                <c:pt idx="29">
                  <c:v>9164.2739799999963</c:v>
                </c:pt>
                <c:pt idx="30">
                  <c:v>9311.7677749999966</c:v>
                </c:pt>
                <c:pt idx="31">
                  <c:v>9447.4836895999979</c:v>
                </c:pt>
                <c:pt idx="32">
                  <c:v>9570.6903471999958</c:v>
                </c:pt>
                <c:pt idx="33">
                  <c:v>9680.6820103999962</c:v>
                </c:pt>
                <c:pt idx="34">
                  <c:v>9776.7785809999987</c:v>
                </c:pt>
                <c:pt idx="35">
                  <c:v>9858.3255999999947</c:v>
                </c:pt>
                <c:pt idx="36">
                  <c:v>9924.6942475999949</c:v>
                </c:pt>
                <c:pt idx="37">
                  <c:v>9975.2813432000003</c:v>
                </c:pt>
                <c:pt idx="38">
                  <c:v>10009.509345399998</c:v>
                </c:pt>
                <c:pt idx="39">
                  <c:v>10026.826351999996</c:v>
                </c:pt>
                <c:pt idx="40">
                  <c:v>10026.706099999996</c:v>
                </c:pt>
                <c:pt idx="41">
                  <c:v>10008.647965599996</c:v>
                </c:pt>
                <c:pt idx="42">
                  <c:v>9972.1769641999908</c:v>
                </c:pt>
                <c:pt idx="43">
                  <c:v>9916.8437503999958</c:v>
                </c:pt>
                <c:pt idx="44">
                  <c:v>9842.2246179999966</c:v>
                </c:pt>
                <c:pt idx="45">
                  <c:v>9747.9214999999967</c:v>
                </c:pt>
                <c:pt idx="46">
                  <c:v>9633.5619685999882</c:v>
                </c:pt>
                <c:pt idx="47">
                  <c:v>9498.7992351999874</c:v>
                </c:pt>
                <c:pt idx="48">
                  <c:v>9343.3121503999919</c:v>
                </c:pt>
                <c:pt idx="49">
                  <c:v>9166.805203999993</c:v>
                </c:pt>
                <c:pt idx="50">
                  <c:v>8969.008524999992</c:v>
                </c:pt>
                <c:pt idx="51">
                  <c:v>8749.6778815999933</c:v>
                </c:pt>
                <c:pt idx="52">
                  <c:v>8508.5946811999911</c:v>
                </c:pt>
                <c:pt idx="53">
                  <c:v>8245.5659703999918</c:v>
                </c:pt>
                <c:pt idx="54">
                  <c:v>7960.4244349999935</c:v>
                </c:pt>
                <c:pt idx="55">
                  <c:v>7653.0283999999883</c:v>
                </c:pt>
                <c:pt idx="56">
                  <c:v>7323.2618295999928</c:v>
                </c:pt>
                <c:pt idx="57">
                  <c:v>6971.0343271999882</c:v>
                </c:pt>
                <c:pt idx="58">
                  <c:v>6596.2811353999896</c:v>
                </c:pt>
                <c:pt idx="59">
                  <c:v>6198.9631359999912</c:v>
                </c:pt>
                <c:pt idx="60">
                  <c:v>5779.0668499999883</c:v>
                </c:pt>
                <c:pt idx="61">
                  <c:v>5336.6044375999845</c:v>
                </c:pt>
                <c:pt idx="62">
                  <c:v>4871.613698199988</c:v>
                </c:pt>
                <c:pt idx="63">
                  <c:v>4384.1580703999753</c:v>
                </c:pt>
                <c:pt idx="64">
                  <c:v>3874.3266319999821</c:v>
                </c:pt>
                <c:pt idx="65">
                  <c:v>3342.2340999999833</c:v>
                </c:pt>
                <c:pt idx="66">
                  <c:v>2788.020830599984</c:v>
                </c:pt>
                <c:pt idx="67">
                  <c:v>2211.8528191999831</c:v>
                </c:pt>
                <c:pt idx="68">
                  <c:v>1613.9217003999911</c:v>
                </c:pt>
                <c:pt idx="69">
                  <c:v>994.44474799998352</c:v>
                </c:pt>
                <c:pt idx="70">
                  <c:v>353.66487499998766</c:v>
                </c:pt>
                <c:pt idx="71">
                  <c:v>-308.1493664000227</c:v>
                </c:pt>
                <c:pt idx="72">
                  <c:v>-990.70378480001818</c:v>
                </c:pt>
                <c:pt idx="73">
                  <c:v>-1693.678549600023</c:v>
                </c:pt>
                <c:pt idx="74">
                  <c:v>-2416.7281910000311</c:v>
                </c:pt>
                <c:pt idx="75">
                  <c:v>-3159.4816000000355</c:v>
                </c:pt>
                <c:pt idx="76">
                  <c:v>-3921.5420284000138</c:v>
                </c:pt>
                <c:pt idx="77">
                  <c:v>-4702.4870888000369</c:v>
                </c:pt>
                <c:pt idx="78">
                  <c:v>-5501.8687546000147</c:v>
                </c:pt>
                <c:pt idx="79">
                  <c:v>-6319.2133600000161</c:v>
                </c:pt>
                <c:pt idx="80">
                  <c:v>-7154.0216000000219</c:v>
                </c:pt>
                <c:pt idx="81">
                  <c:v>-8005.7685304000115</c:v>
                </c:pt>
                <c:pt idx="82">
                  <c:v>-8873.9035678000364</c:v>
                </c:pt>
                <c:pt idx="83">
                  <c:v>-9757.8504896000231</c:v>
                </c:pt>
                <c:pt idx="84">
                  <c:v>-10657.007434000043</c:v>
                </c:pt>
                <c:pt idx="85">
                  <c:v>-11570.746900000027</c:v>
                </c:pt>
                <c:pt idx="86">
                  <c:v>-12498.415747400039</c:v>
                </c:pt>
                <c:pt idx="87">
                  <c:v>-13439.335196800035</c:v>
                </c:pt>
                <c:pt idx="88">
                  <c:v>-14392.800829600033</c:v>
                </c:pt>
                <c:pt idx="89">
                  <c:v>-15358.082588000063</c:v>
                </c:pt>
                <c:pt idx="90">
                  <c:v>-16334.42477500005</c:v>
                </c:pt>
                <c:pt idx="91">
                  <c:v>-17321.046054400053</c:v>
                </c:pt>
                <c:pt idx="92">
                  <c:v>-18317.139450800038</c:v>
                </c:pt>
                <c:pt idx="93">
                  <c:v>-19321.872349600031</c:v>
                </c:pt>
                <c:pt idx="94">
                  <c:v>-20334.386497000087</c:v>
                </c:pt>
                <c:pt idx="95">
                  <c:v>-21353.798000000024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'Quintile Functions'!$BI$10</c:f>
              <c:strCache>
                <c:ptCount val="1"/>
                <c:pt idx="0">
                  <c:v>5th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'Quintile Functions'!$BI$11:$BI$106</c:f>
              <c:numCache>
                <c:formatCode>General</c:formatCode>
                <c:ptCount val="96"/>
                <c:pt idx="0">
                  <c:v>4915.2461875000008</c:v>
                </c:pt>
                <c:pt idx="1">
                  <c:v>4488.8977376000012</c:v>
                </c:pt>
                <c:pt idx="2">
                  <c:v>4198.4918878999997</c:v>
                </c:pt>
                <c:pt idx="3">
                  <c:v>4027.1766112000009</c:v>
                </c:pt>
                <c:pt idx="4">
                  <c:v>3959.271159500001</c:v>
                </c:pt>
                <c:pt idx="5">
                  <c:v>3980.2280000000023</c:v>
                </c:pt>
                <c:pt idx="6">
                  <c:v>4076.5947511000004</c:v>
                </c:pt>
                <c:pt idx="7">
                  <c:v>4235.9761184000008</c:v>
                </c:pt>
                <c:pt idx="8">
                  <c:v>4446.9958306999997</c:v>
                </c:pt>
                <c:pt idx="9">
                  <c:v>4699.258576000002</c:v>
                </c:pt>
                <c:pt idx="10">
                  <c:v>4983.3119375000051</c:v>
                </c:pt>
                <c:pt idx="11">
                  <c:v>5290.6083296000033</c:v>
                </c:pt>
                <c:pt idx="12">
                  <c:v>5613.4669339000029</c:v>
                </c:pt>
                <c:pt idx="13">
                  <c:v>5945.0356352000063</c:v>
                </c:pt>
                <c:pt idx="14">
                  <c:v>6279.2529575000081</c:v>
                </c:pt>
                <c:pt idx="15">
                  <c:v>6610.8100000000113</c:v>
                </c:pt>
                <c:pt idx="16">
                  <c:v>6935.1123731000025</c:v>
                </c:pt>
                <c:pt idx="17">
                  <c:v>7248.2421344000059</c:v>
                </c:pt>
                <c:pt idx="18">
                  <c:v>7546.9197247000202</c:v>
                </c:pt>
                <c:pt idx="19">
                  <c:v>7828.4659040000015</c:v>
                </c:pt>
                <c:pt idx="20">
                  <c:v>8090.7636875000171</c:v>
                </c:pt>
                <c:pt idx="21">
                  <c:v>8332.2202815999954</c:v>
                </c:pt>
                <c:pt idx="22">
                  <c:v>8551.7290199000126</c:v>
                </c:pt>
                <c:pt idx="23">
                  <c:v>8748.6312992000094</c:v>
                </c:pt>
                <c:pt idx="24">
                  <c:v>8922.678515500018</c:v>
                </c:pt>
                <c:pt idx="25">
                  <c:v>9073.9940000000206</c:v>
                </c:pt>
                <c:pt idx="26">
                  <c:v>9203.0349551000272</c:v>
                </c:pt>
                <c:pt idx="27">
                  <c:v>9310.5543904000187</c:v>
                </c:pt>
                <c:pt idx="28">
                  <c:v>9397.5630587000051</c:v>
                </c:pt>
                <c:pt idx="29">
                  <c:v>9465.2913920000065</c:v>
                </c:pt>
                <c:pt idx="30">
                  <c:v>9515.1514375000406</c:v>
                </c:pt>
                <c:pt idx="31">
                  <c:v>9548.6987936000405</c:v>
                </c:pt>
                <c:pt idx="32">
                  <c:v>9567.5945459000395</c:v>
                </c:pt>
                <c:pt idx="33">
                  <c:v>9573.5672032000257</c:v>
                </c:pt>
                <c:pt idx="34">
                  <c:v>9568.374633500036</c:v>
                </c:pt>
                <c:pt idx="35">
                  <c:v>9553.7660000000578</c:v>
                </c:pt>
                <c:pt idx="36">
                  <c:v>9531.4436971000614</c:v>
                </c:pt>
                <c:pt idx="37">
                  <c:v>9503.025286400014</c:v>
                </c:pt>
                <c:pt idx="38">
                  <c:v>9470.0054327000253</c:v>
                </c:pt>
                <c:pt idx="39">
                  <c:v>9433.7178400000048</c:v>
                </c:pt>
                <c:pt idx="40">
                  <c:v>9395.2971875000294</c:v>
                </c:pt>
                <c:pt idx="41">
                  <c:v>9355.6410656000589</c:v>
                </c:pt>
                <c:pt idx="42">
                  <c:v>9315.3719119000452</c:v>
                </c:pt>
                <c:pt idx="43">
                  <c:v>9274.7989472000336</c:v>
                </c:pt>
                <c:pt idx="44">
                  <c:v>9233.8801115000824</c:v>
                </c:pt>
                <c:pt idx="45">
                  <c:v>9192.1840000000666</c:v>
                </c:pt>
                <c:pt idx="46">
                  <c:v>9148.8517991000554</c:v>
                </c:pt>
                <c:pt idx="47">
                  <c:v>9102.5592223999702</c:v>
                </c:pt>
                <c:pt idx="48">
                  <c:v>9051.4784467001155</c:v>
                </c:pt>
                <c:pt idx="49">
                  <c:v>8993.240048000036</c:v>
                </c:pt>
                <c:pt idx="50">
                  <c:v>8924.8949375002121</c:v>
                </c:pt>
                <c:pt idx="51">
                  <c:v>8842.8762976001308</c:v>
                </c:pt>
                <c:pt idx="52">
                  <c:v>8742.9615179001121</c:v>
                </c:pt>
                <c:pt idx="53">
                  <c:v>8620.2341312000935</c:v>
                </c:pt>
                <c:pt idx="54">
                  <c:v>8469.0457495000737</c:v>
                </c:pt>
                <c:pt idx="55">
                  <c:v>8282.9780000000901</c:v>
                </c:pt>
                <c:pt idx="56">
                  <c:v>8054.8044611001387</c:v>
                </c:pt>
                <c:pt idx="57">
                  <c:v>7776.452598400123</c:v>
                </c:pt>
                <c:pt idx="58">
                  <c:v>7438.9657007001806</c:v>
                </c:pt>
                <c:pt idx="59">
                  <c:v>7032.4648160000797</c:v>
                </c:pt>
                <c:pt idx="60">
                  <c:v>6546.1106874998659</c:v>
                </c:pt>
                <c:pt idx="61">
                  <c:v>5968.0656895999564</c:v>
                </c:pt>
                <c:pt idx="62">
                  <c:v>5285.4557639003033</c:v>
                </c:pt>
                <c:pt idx="63">
                  <c:v>4484.3323551999638</c:v>
                </c:pt>
                <c:pt idx="64">
                  <c:v>3549.6343475002795</c:v>
                </c:pt>
                <c:pt idx="65">
                  <c:v>2465.1500000002561</c:v>
                </c:pt>
                <c:pt idx="66">
                  <c:v>1213.4788831000915</c:v>
                </c:pt>
                <c:pt idx="67">
                  <c:v>-224.00618559960276</c:v>
                </c:pt>
                <c:pt idx="68">
                  <c:v>-1867.1972052997444</c:v>
                </c:pt>
                <c:pt idx="69">
                  <c:v>-3737.2890559999505</c:v>
                </c:pt>
                <c:pt idx="70">
                  <c:v>-5856.8175624995492</c:v>
                </c:pt>
                <c:pt idx="71">
                  <c:v>-8249.6975583998719</c:v>
                </c:pt>
                <c:pt idx="72">
                  <c:v>-10941.26095009991</c:v>
                </c:pt>
                <c:pt idx="73">
                  <c:v>-13958.294780799537</c:v>
                </c:pt>
                <c:pt idx="74">
                  <c:v>-17329.079294499941</c:v>
                </c:pt>
                <c:pt idx="75">
                  <c:v>-21083.425999999628</c:v>
                </c:pt>
                <c:pt idx="76">
                  <c:v>-25252.71573489951</c:v>
                </c:pt>
                <c:pt idx="77">
                  <c:v>-29869.936729599489</c:v>
                </c:pt>
                <c:pt idx="78">
                  <c:v>-34969.722671299707</c:v>
                </c:pt>
                <c:pt idx="79">
                  <c:v>-40588.390767999692</c:v>
                </c:pt>
                <c:pt idx="80">
                  <c:v>-46763.979812499601</c:v>
                </c:pt>
                <c:pt idx="81">
                  <c:v>-53536.288246399723</c:v>
                </c:pt>
                <c:pt idx="82">
                  <c:v>-60946.912224100204</c:v>
                </c:pt>
                <c:pt idx="83">
                  <c:v>-69039.283676800085</c:v>
                </c:pt>
                <c:pt idx="84">
                  <c:v>-77858.708376499359</c:v>
                </c:pt>
                <c:pt idx="85">
                  <c:v>-87452.403999999864</c:v>
                </c:pt>
                <c:pt idx="86">
                  <c:v>-97869.538192899665</c:v>
                </c:pt>
                <c:pt idx="87">
                  <c:v>-109161.26663359976</c:v>
                </c:pt>
                <c:pt idx="88">
                  <c:v>-121380.77109729964</c:v>
                </c:pt>
                <c:pt idx="89">
                  <c:v>-134583.29752000002</c:v>
                </c:pt>
                <c:pt idx="90">
                  <c:v>-148826.1940624998</c:v>
                </c:pt>
                <c:pt idx="91">
                  <c:v>-164168.94917439949</c:v>
                </c:pt>
                <c:pt idx="92">
                  <c:v>-180673.22965809936</c:v>
                </c:pt>
                <c:pt idx="93">
                  <c:v>-198402.91873280006</c:v>
                </c:pt>
                <c:pt idx="94">
                  <c:v>-217424.1540984991</c:v>
                </c:pt>
                <c:pt idx="95">
                  <c:v>-237805.36599999946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399408"/>
        <c:axId val="438399968"/>
      </c:lineChart>
      <c:catAx>
        <c:axId val="438399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99968"/>
        <c:crosses val="autoZero"/>
        <c:auto val="1"/>
        <c:lblAlgn val="ctr"/>
        <c:lblOffset val="100"/>
        <c:noMultiLvlLbl val="0"/>
      </c:catAx>
      <c:valAx>
        <c:axId val="4383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Males Inactive</a:t>
            </a:r>
            <a:r>
              <a:rPr lang="en-GB" baseline="0"/>
              <a:t> Post-65 Degradation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'Quintile Functions'!$BL$10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Functions'!$BL$11:$BL$106</c:f>
              <c:numCache>
                <c:formatCode>General</c:formatCode>
                <c:ptCount val="96"/>
                <c:pt idx="0">
                  <c:v>376.15379999999999</c:v>
                </c:pt>
                <c:pt idx="1">
                  <c:v>237.11539999999999</c:v>
                </c:pt>
                <c:pt idx="2">
                  <c:v>383.31819999999999</c:v>
                </c:pt>
                <c:pt idx="3">
                  <c:v>319.30770000000001</c:v>
                </c:pt>
                <c:pt idx="4">
                  <c:v>111.5909</c:v>
                </c:pt>
                <c:pt idx="5">
                  <c:v>261.81819999999999</c:v>
                </c:pt>
                <c:pt idx="6">
                  <c:v>793.46410000000003</c:v>
                </c:pt>
                <c:pt idx="7">
                  <c:v>124.1923</c:v>
                </c:pt>
                <c:pt idx="8">
                  <c:v>252.22219999999999</c:v>
                </c:pt>
                <c:pt idx="9">
                  <c:v>106.82</c:v>
                </c:pt>
                <c:pt idx="10">
                  <c:v>149.5455</c:v>
                </c:pt>
                <c:pt idx="11">
                  <c:v>77.477270000000004</c:v>
                </c:pt>
                <c:pt idx="12">
                  <c:v>21.5625</c:v>
                </c:pt>
                <c:pt idx="13">
                  <c:v>306.77499999999998</c:v>
                </c:pt>
                <c:pt idx="14">
                  <c:v>539.6875</c:v>
                </c:pt>
                <c:pt idx="15">
                  <c:v>241.42859999999999</c:v>
                </c:pt>
                <c:pt idx="16">
                  <c:v>318.96429999999998</c:v>
                </c:pt>
                <c:pt idx="17">
                  <c:v>386.27780000000001</c:v>
                </c:pt>
                <c:pt idx="18">
                  <c:v>723.58330000000001</c:v>
                </c:pt>
                <c:pt idx="19">
                  <c:v>1008.891</c:v>
                </c:pt>
                <c:pt idx="20">
                  <c:v>233.05</c:v>
                </c:pt>
                <c:pt idx="21">
                  <c:v>696.875</c:v>
                </c:pt>
                <c:pt idx="22">
                  <c:v>1185.2249999999999</c:v>
                </c:pt>
                <c:pt idx="23">
                  <c:v>932.35709999999995</c:v>
                </c:pt>
                <c:pt idx="24">
                  <c:v>978.02750000000003</c:v>
                </c:pt>
                <c:pt idx="25">
                  <c:v>1397.2339999999999</c:v>
                </c:pt>
                <c:pt idx="26">
                  <c:v>1996.4860000000001</c:v>
                </c:pt>
                <c:pt idx="27">
                  <c:v>2033.123</c:v>
                </c:pt>
                <c:pt idx="28">
                  <c:v>1027.7339999999999</c:v>
                </c:pt>
                <c:pt idx="29">
                  <c:v>681.35</c:v>
                </c:pt>
                <c:pt idx="30">
                  <c:v>859.95</c:v>
                </c:pt>
                <c:pt idx="31">
                  <c:v>1471.6590000000001</c:v>
                </c:pt>
                <c:pt idx="32">
                  <c:v>1323.114</c:v>
                </c:pt>
                <c:pt idx="33">
                  <c:v>483.41669999999999</c:v>
                </c:pt>
                <c:pt idx="34">
                  <c:v>1453.4549999999999</c:v>
                </c:pt>
                <c:pt idx="35">
                  <c:v>1165.325</c:v>
                </c:pt>
                <c:pt idx="36">
                  <c:v>856.35230000000001</c:v>
                </c:pt>
                <c:pt idx="37">
                  <c:v>216.70830000000001</c:v>
                </c:pt>
                <c:pt idx="38">
                  <c:v>461.2885</c:v>
                </c:pt>
                <c:pt idx="39">
                  <c:v>527.56730000000005</c:v>
                </c:pt>
                <c:pt idx="40">
                  <c:v>1312.2750000000001</c:v>
                </c:pt>
                <c:pt idx="41">
                  <c:v>1018.909</c:v>
                </c:pt>
                <c:pt idx="42">
                  <c:v>1061.4770000000001</c:v>
                </c:pt>
                <c:pt idx="43">
                  <c:v>871.05</c:v>
                </c:pt>
                <c:pt idx="44">
                  <c:v>796.65</c:v>
                </c:pt>
                <c:pt idx="45">
                  <c:v>1118.4090000000001</c:v>
                </c:pt>
                <c:pt idx="46">
                  <c:v>492.75</c:v>
                </c:pt>
                <c:pt idx="47">
                  <c:v>2.3333330000000001</c:v>
                </c:pt>
                <c:pt idx="48">
                  <c:v>30.482140000000001</c:v>
                </c:pt>
                <c:pt idx="49">
                  <c:v>273.66669999999999</c:v>
                </c:pt>
                <c:pt idx="50">
                  <c:v>86.160709999999995</c:v>
                </c:pt>
                <c:pt idx="51">
                  <c:v>250.2396</c:v>
                </c:pt>
                <c:pt idx="52">
                  <c:v>33.153849999999998</c:v>
                </c:pt>
                <c:pt idx="53">
                  <c:v>0</c:v>
                </c:pt>
                <c:pt idx="54">
                  <c:v>273.52080000000001</c:v>
                </c:pt>
                <c:pt idx="55">
                  <c:v>1.3333330000000001</c:v>
                </c:pt>
                <c:pt idx="56">
                  <c:v>76.722219999999993</c:v>
                </c:pt>
                <c:pt idx="57">
                  <c:v>6.2272730000000003</c:v>
                </c:pt>
                <c:pt idx="60">
                  <c:v>3.5555560000000002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'Quintile Functions'!$BM$10</c:f>
              <c:strCache>
                <c:ptCount val="1"/>
                <c:pt idx="0">
                  <c:v>1st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Functions'!$BM$11:$BM$106</c:f>
              <c:numCache>
                <c:formatCode>General</c:formatCode>
                <c:ptCount val="96"/>
                <c:pt idx="0">
                  <c:v>300.64426000000003</c:v>
                </c:pt>
                <c:pt idx="1">
                  <c:v>295.54283200000003</c:v>
                </c:pt>
                <c:pt idx="2">
                  <c:v>290.44140400000003</c:v>
                </c:pt>
                <c:pt idx="3">
                  <c:v>285.33997600000004</c:v>
                </c:pt>
                <c:pt idx="4">
                  <c:v>280.23854800000004</c:v>
                </c:pt>
                <c:pt idx="5">
                  <c:v>275.13712000000004</c:v>
                </c:pt>
                <c:pt idx="6">
                  <c:v>270.03569200000004</c:v>
                </c:pt>
                <c:pt idx="7">
                  <c:v>264.93426400000004</c:v>
                </c:pt>
                <c:pt idx="8">
                  <c:v>259.83283600000004</c:v>
                </c:pt>
                <c:pt idx="9">
                  <c:v>254.73140800000002</c:v>
                </c:pt>
                <c:pt idx="10">
                  <c:v>249.62998000000002</c:v>
                </c:pt>
                <c:pt idx="11">
                  <c:v>244.52855200000002</c:v>
                </c:pt>
                <c:pt idx="12">
                  <c:v>239.42712400000002</c:v>
                </c:pt>
                <c:pt idx="13">
                  <c:v>234.32569600000002</c:v>
                </c:pt>
                <c:pt idx="14">
                  <c:v>229.22426800000002</c:v>
                </c:pt>
                <c:pt idx="15">
                  <c:v>224.12284000000002</c:v>
                </c:pt>
                <c:pt idx="16">
                  <c:v>219.021412</c:v>
                </c:pt>
                <c:pt idx="17">
                  <c:v>213.919984</c:v>
                </c:pt>
                <c:pt idx="18">
                  <c:v>208.818556</c:v>
                </c:pt>
                <c:pt idx="19">
                  <c:v>203.717128</c:v>
                </c:pt>
                <c:pt idx="20">
                  <c:v>198.6157</c:v>
                </c:pt>
                <c:pt idx="21">
                  <c:v>193.51427200000001</c:v>
                </c:pt>
                <c:pt idx="22">
                  <c:v>188.41284400000001</c:v>
                </c:pt>
                <c:pt idx="23">
                  <c:v>183.31141600000001</c:v>
                </c:pt>
                <c:pt idx="24">
                  <c:v>178.20998800000001</c:v>
                </c:pt>
                <c:pt idx="25">
                  <c:v>173.10856000000001</c:v>
                </c:pt>
                <c:pt idx="26">
                  <c:v>168.00713200000001</c:v>
                </c:pt>
                <c:pt idx="27">
                  <c:v>162.90570400000001</c:v>
                </c:pt>
                <c:pt idx="28">
                  <c:v>157.80427600000002</c:v>
                </c:pt>
                <c:pt idx="29">
                  <c:v>152.70284800000002</c:v>
                </c:pt>
                <c:pt idx="30">
                  <c:v>147.60142000000002</c:v>
                </c:pt>
                <c:pt idx="31">
                  <c:v>142.49999200000002</c:v>
                </c:pt>
                <c:pt idx="32">
                  <c:v>137.39856400000002</c:v>
                </c:pt>
                <c:pt idx="33">
                  <c:v>132.29713600000002</c:v>
                </c:pt>
                <c:pt idx="34">
                  <c:v>127.19570800000002</c:v>
                </c:pt>
                <c:pt idx="35">
                  <c:v>122.09428000000003</c:v>
                </c:pt>
                <c:pt idx="36">
                  <c:v>116.992852</c:v>
                </c:pt>
                <c:pt idx="37">
                  <c:v>111.891424</c:v>
                </c:pt>
                <c:pt idx="38">
                  <c:v>106.789996</c:v>
                </c:pt>
                <c:pt idx="39">
                  <c:v>101.688568</c:v>
                </c:pt>
                <c:pt idx="40">
                  <c:v>96.587140000000005</c:v>
                </c:pt>
                <c:pt idx="41">
                  <c:v>91.485712000000007</c:v>
                </c:pt>
                <c:pt idx="42">
                  <c:v>86.384284000000008</c:v>
                </c:pt>
                <c:pt idx="43">
                  <c:v>81.28285600000001</c:v>
                </c:pt>
                <c:pt idx="44">
                  <c:v>76.181428000000011</c:v>
                </c:pt>
                <c:pt idx="45">
                  <c:v>71.080000000000013</c:v>
                </c:pt>
                <c:pt idx="46">
                  <c:v>65.978571999999986</c:v>
                </c:pt>
                <c:pt idx="47">
                  <c:v>60.877143999999987</c:v>
                </c:pt>
                <c:pt idx="48">
                  <c:v>55.775715999999989</c:v>
                </c:pt>
                <c:pt idx="49">
                  <c:v>50.67428799999999</c:v>
                </c:pt>
                <c:pt idx="50">
                  <c:v>45.572859999999991</c:v>
                </c:pt>
                <c:pt idx="51">
                  <c:v>40.471431999999993</c:v>
                </c:pt>
                <c:pt idx="52">
                  <c:v>35.370003999999994</c:v>
                </c:pt>
                <c:pt idx="53">
                  <c:v>30.268575999999996</c:v>
                </c:pt>
                <c:pt idx="54">
                  <c:v>25.167147999999997</c:v>
                </c:pt>
                <c:pt idx="55">
                  <c:v>20.065719999999999</c:v>
                </c:pt>
                <c:pt idx="56">
                  <c:v>14.964292</c:v>
                </c:pt>
                <c:pt idx="57">
                  <c:v>9.8628640000000019</c:v>
                </c:pt>
                <c:pt idx="58">
                  <c:v>4.7614360000000033</c:v>
                </c:pt>
                <c:pt idx="59">
                  <c:v>-0.33999199999999519</c:v>
                </c:pt>
                <c:pt idx="60">
                  <c:v>-5.4414199999999937</c:v>
                </c:pt>
                <c:pt idx="61">
                  <c:v>-10.542847999999992</c:v>
                </c:pt>
                <c:pt idx="62">
                  <c:v>-15.644275999999991</c:v>
                </c:pt>
                <c:pt idx="63">
                  <c:v>-20.745703999999989</c:v>
                </c:pt>
                <c:pt idx="64">
                  <c:v>-25.847131999999988</c:v>
                </c:pt>
                <c:pt idx="65">
                  <c:v>-30.948559999999986</c:v>
                </c:pt>
                <c:pt idx="66">
                  <c:v>-36.049987999999985</c:v>
                </c:pt>
                <c:pt idx="67">
                  <c:v>-41.151415999999983</c:v>
                </c:pt>
                <c:pt idx="68">
                  <c:v>-46.252843999999982</c:v>
                </c:pt>
                <c:pt idx="69">
                  <c:v>-51.35427199999998</c:v>
                </c:pt>
                <c:pt idx="70">
                  <c:v>-56.455699999999979</c:v>
                </c:pt>
                <c:pt idx="71">
                  <c:v>-61.557127999999977</c:v>
                </c:pt>
                <c:pt idx="72">
                  <c:v>-66.658555999999976</c:v>
                </c:pt>
                <c:pt idx="73">
                  <c:v>-71.759983999999974</c:v>
                </c:pt>
                <c:pt idx="74">
                  <c:v>-76.861411999999973</c:v>
                </c:pt>
                <c:pt idx="75">
                  <c:v>-81.962839999999971</c:v>
                </c:pt>
                <c:pt idx="76">
                  <c:v>-87.064268000000027</c:v>
                </c:pt>
                <c:pt idx="77">
                  <c:v>-92.165696000000025</c:v>
                </c:pt>
                <c:pt idx="78">
                  <c:v>-97.267124000000024</c:v>
                </c:pt>
                <c:pt idx="79">
                  <c:v>-102.36855200000002</c:v>
                </c:pt>
                <c:pt idx="80">
                  <c:v>-107.46998000000002</c:v>
                </c:pt>
                <c:pt idx="81">
                  <c:v>-112.57140800000002</c:v>
                </c:pt>
                <c:pt idx="82">
                  <c:v>-117.67283600000002</c:v>
                </c:pt>
                <c:pt idx="83">
                  <c:v>-122.77426400000002</c:v>
                </c:pt>
                <c:pt idx="84">
                  <c:v>-127.87569200000002</c:v>
                </c:pt>
                <c:pt idx="85">
                  <c:v>-132.97712000000001</c:v>
                </c:pt>
                <c:pt idx="86">
                  <c:v>-138.07854800000001</c:v>
                </c:pt>
                <c:pt idx="87">
                  <c:v>-143.17997600000001</c:v>
                </c:pt>
                <c:pt idx="88">
                  <c:v>-148.28140400000001</c:v>
                </c:pt>
                <c:pt idx="89">
                  <c:v>-153.38283200000001</c:v>
                </c:pt>
                <c:pt idx="90">
                  <c:v>-158.48426000000001</c:v>
                </c:pt>
                <c:pt idx="91">
                  <c:v>-163.585688</c:v>
                </c:pt>
                <c:pt idx="92">
                  <c:v>-168.687116</c:v>
                </c:pt>
                <c:pt idx="93">
                  <c:v>-173.788544</c:v>
                </c:pt>
                <c:pt idx="94">
                  <c:v>-178.889972</c:v>
                </c:pt>
                <c:pt idx="95">
                  <c:v>-183.9914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'Quintile Functions'!$BN$10</c:f>
              <c:strCache>
                <c:ptCount val="1"/>
                <c:pt idx="0">
                  <c:v>1st 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Functions'!$BN$11:$BN$106</c:f>
              <c:numCache>
                <c:formatCode>General</c:formatCode>
                <c:ptCount val="96"/>
                <c:pt idx="0">
                  <c:v>300.64426000000003</c:v>
                </c:pt>
                <c:pt idx="1">
                  <c:v>295.54283200000003</c:v>
                </c:pt>
                <c:pt idx="2">
                  <c:v>290.44140400000003</c:v>
                </c:pt>
                <c:pt idx="3">
                  <c:v>285.33997600000004</c:v>
                </c:pt>
                <c:pt idx="4">
                  <c:v>280.23854800000004</c:v>
                </c:pt>
                <c:pt idx="5">
                  <c:v>275.13712000000004</c:v>
                </c:pt>
                <c:pt idx="6">
                  <c:v>270.03569200000004</c:v>
                </c:pt>
                <c:pt idx="7">
                  <c:v>264.93426400000004</c:v>
                </c:pt>
                <c:pt idx="8">
                  <c:v>259.83283600000004</c:v>
                </c:pt>
                <c:pt idx="9">
                  <c:v>254.73140800000002</c:v>
                </c:pt>
                <c:pt idx="10">
                  <c:v>249.62998000000002</c:v>
                </c:pt>
                <c:pt idx="11">
                  <c:v>244.52855200000002</c:v>
                </c:pt>
                <c:pt idx="12">
                  <c:v>239.42712400000002</c:v>
                </c:pt>
                <c:pt idx="13">
                  <c:v>234.32569600000002</c:v>
                </c:pt>
                <c:pt idx="14">
                  <c:v>229.22426800000002</c:v>
                </c:pt>
                <c:pt idx="15">
                  <c:v>224.12284000000002</c:v>
                </c:pt>
                <c:pt idx="16">
                  <c:v>219.021412</c:v>
                </c:pt>
                <c:pt idx="17">
                  <c:v>213.919984</c:v>
                </c:pt>
                <c:pt idx="18">
                  <c:v>208.818556</c:v>
                </c:pt>
                <c:pt idx="19">
                  <c:v>203.717128</c:v>
                </c:pt>
                <c:pt idx="20">
                  <c:v>198.6157</c:v>
                </c:pt>
                <c:pt idx="21">
                  <c:v>193.51427200000001</c:v>
                </c:pt>
                <c:pt idx="22">
                  <c:v>188.41284400000001</c:v>
                </c:pt>
                <c:pt idx="23">
                  <c:v>183.31141600000001</c:v>
                </c:pt>
                <c:pt idx="24">
                  <c:v>178.20998800000001</c:v>
                </c:pt>
                <c:pt idx="25">
                  <c:v>173.10856000000001</c:v>
                </c:pt>
                <c:pt idx="26">
                  <c:v>168.00713200000001</c:v>
                </c:pt>
                <c:pt idx="27">
                  <c:v>162.90570400000001</c:v>
                </c:pt>
                <c:pt idx="28">
                  <c:v>157.80427600000002</c:v>
                </c:pt>
                <c:pt idx="29">
                  <c:v>152.70284800000002</c:v>
                </c:pt>
                <c:pt idx="30">
                  <c:v>147.60142000000002</c:v>
                </c:pt>
                <c:pt idx="31">
                  <c:v>142.49999200000002</c:v>
                </c:pt>
                <c:pt idx="32">
                  <c:v>137.39856400000002</c:v>
                </c:pt>
                <c:pt idx="33">
                  <c:v>132.29713600000002</c:v>
                </c:pt>
                <c:pt idx="34">
                  <c:v>127.19570800000002</c:v>
                </c:pt>
                <c:pt idx="35">
                  <c:v>122.09428000000003</c:v>
                </c:pt>
                <c:pt idx="36">
                  <c:v>116.992852</c:v>
                </c:pt>
                <c:pt idx="37">
                  <c:v>111.891424</c:v>
                </c:pt>
                <c:pt idx="38">
                  <c:v>106.789996</c:v>
                </c:pt>
                <c:pt idx="39">
                  <c:v>101.688568</c:v>
                </c:pt>
                <c:pt idx="40">
                  <c:v>96.587140000000005</c:v>
                </c:pt>
                <c:pt idx="41">
                  <c:v>91.485712000000007</c:v>
                </c:pt>
                <c:pt idx="42">
                  <c:v>86.384284000000008</c:v>
                </c:pt>
                <c:pt idx="43">
                  <c:v>81.28285600000001</c:v>
                </c:pt>
                <c:pt idx="44">
                  <c:v>76.181428000000011</c:v>
                </c:pt>
                <c:pt idx="45">
                  <c:v>71.080000000000013</c:v>
                </c:pt>
                <c:pt idx="46">
                  <c:v>65.978571999999986</c:v>
                </c:pt>
                <c:pt idx="47">
                  <c:v>60.877143999999987</c:v>
                </c:pt>
                <c:pt idx="48">
                  <c:v>55.775715999999989</c:v>
                </c:pt>
                <c:pt idx="49">
                  <c:v>50.67428799999999</c:v>
                </c:pt>
                <c:pt idx="50">
                  <c:v>45.572859999999991</c:v>
                </c:pt>
                <c:pt idx="51">
                  <c:v>40.471431999999993</c:v>
                </c:pt>
                <c:pt idx="52">
                  <c:v>35.370003999999994</c:v>
                </c:pt>
                <c:pt idx="53">
                  <c:v>30.268575999999996</c:v>
                </c:pt>
                <c:pt idx="54">
                  <c:v>25.167147999999997</c:v>
                </c:pt>
                <c:pt idx="55">
                  <c:v>20.065719999999999</c:v>
                </c:pt>
                <c:pt idx="56">
                  <c:v>14.964292</c:v>
                </c:pt>
                <c:pt idx="57">
                  <c:v>9.8628640000000019</c:v>
                </c:pt>
                <c:pt idx="58">
                  <c:v>4.7614360000000033</c:v>
                </c:pt>
                <c:pt idx="59">
                  <c:v>-0.33999199999999519</c:v>
                </c:pt>
                <c:pt idx="60">
                  <c:v>-5.4414199999999937</c:v>
                </c:pt>
                <c:pt idx="61">
                  <c:v>-5.2264243246913775</c:v>
                </c:pt>
                <c:pt idx="62">
                  <c:v>-5.0199233328296202</c:v>
                </c:pt>
                <c:pt idx="63">
                  <c:v>-4.8215813913990404</c:v>
                </c:pt>
                <c:pt idx="64">
                  <c:v>-4.6310761285633664</c:v>
                </c:pt>
                <c:pt idx="65">
                  <c:v>-4.4480979097039341</c:v>
                </c:pt>
                <c:pt idx="66">
                  <c:v>-4.2723493341601158</c:v>
                </c:pt>
                <c:pt idx="67">
                  <c:v>-4.1035447518540131</c:v>
                </c:pt>
                <c:pt idx="68">
                  <c:v>-3.9414097990137651</c:v>
                </c:pt>
                <c:pt idx="69">
                  <c:v>-3.7856809522408708</c:v>
                </c:pt>
                <c:pt idx="70">
                  <c:v>-3.6361051001967368</c:v>
                </c:pt>
                <c:pt idx="71">
                  <c:v>-3.492439132212295</c:v>
                </c:pt>
                <c:pt idx="72">
                  <c:v>-3.3544495431520458</c:v>
                </c:pt>
                <c:pt idx="73">
                  <c:v>-3.221912053890299</c:v>
                </c:pt>
                <c:pt idx="74">
                  <c:v>-3.0946112467827578</c:v>
                </c:pt>
                <c:pt idx="75">
                  <c:v>-2.9723402155409682</c:v>
                </c:pt>
                <c:pt idx="76">
                  <c:v>-2.8549002289405605</c:v>
                </c:pt>
                <c:pt idx="77">
                  <c:v>-2.7421004078166997</c:v>
                </c:pt>
                <c:pt idx="78">
                  <c:v>-2.6337574148217491</c:v>
                </c:pt>
                <c:pt idx="79">
                  <c:v>-2.5296951564409076</c:v>
                </c:pt>
                <c:pt idx="80">
                  <c:v>-2.4297444967814896</c:v>
                </c:pt>
                <c:pt idx="81">
                  <c:v>-2.3337429826706635</c:v>
                </c:pt>
                <c:pt idx="82">
                  <c:v>-2.2415345796148389</c:v>
                </c:pt>
                <c:pt idx="83">
                  <c:v>-2.1529694181915509</c:v>
                </c:pt>
                <c:pt idx="84">
                  <c:v>-2.0679035504616401</c:v>
                </c:pt>
                <c:pt idx="85">
                  <c:v>-1.9861987160058205</c:v>
                </c:pt>
                <c:pt idx="86">
                  <c:v>-1.9077221172053644</c:v>
                </c:pt>
                <c:pt idx="87">
                  <c:v>-1.8323462034016604</c:v>
                </c:pt>
                <c:pt idx="88">
                  <c:v>-1.7599484635838336</c:v>
                </c:pt>
                <c:pt idx="89">
                  <c:v>-1.6904112272674734</c:v>
                </c:pt>
                <c:pt idx="90">
                  <c:v>-1.6236214732408338</c:v>
                </c:pt>
                <c:pt idx="91">
                  <c:v>-1.5594706458676511</c:v>
                </c:pt>
                <c:pt idx="92">
                  <c:v>-1.4978544786480135</c:v>
                </c:pt>
                <c:pt idx="93">
                  <c:v>-1.4386728247505078</c:v>
                </c:pt>
                <c:pt idx="94">
                  <c:v>-1.3818294942402016</c:v>
                </c:pt>
                <c:pt idx="95">
                  <c:v>-1.3272320977379033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'Quintile Functions'!$BO$10</c:f>
              <c:strCache>
                <c:ptCount val="1"/>
                <c:pt idx="0">
                  <c:v>2nd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Functions'!$BO$11:$BO$106</c:f>
              <c:numCache>
                <c:formatCode>General</c:formatCode>
                <c:ptCount val="96"/>
                <c:pt idx="0">
                  <c:v>200.39825999999999</c:v>
                </c:pt>
                <c:pt idx="1">
                  <c:v>205.7758876</c:v>
                </c:pt>
                <c:pt idx="2">
                  <c:v>210.82982039999999</c:v>
                </c:pt>
                <c:pt idx="3">
                  <c:v>215.5600584</c:v>
                </c:pt>
                <c:pt idx="4">
                  <c:v>219.96660159999999</c:v>
                </c:pt>
                <c:pt idx="5">
                  <c:v>224.04945000000001</c:v>
                </c:pt>
                <c:pt idx="6">
                  <c:v>227.8086036</c:v>
                </c:pt>
                <c:pt idx="7">
                  <c:v>231.24406239999999</c:v>
                </c:pt>
                <c:pt idx="8">
                  <c:v>234.35582639999998</c:v>
                </c:pt>
                <c:pt idx="9">
                  <c:v>237.14389560000001</c:v>
                </c:pt>
                <c:pt idx="10">
                  <c:v>239.60827</c:v>
                </c:pt>
                <c:pt idx="11">
                  <c:v>241.74894959999997</c:v>
                </c:pt>
                <c:pt idx="12">
                  <c:v>243.5659344</c:v>
                </c:pt>
                <c:pt idx="13">
                  <c:v>245.05922440000003</c:v>
                </c:pt>
                <c:pt idx="14">
                  <c:v>246.22881960000001</c:v>
                </c:pt>
                <c:pt idx="15">
                  <c:v>247.07471999999996</c:v>
                </c:pt>
                <c:pt idx="16">
                  <c:v>247.59692560000002</c:v>
                </c:pt>
                <c:pt idx="17">
                  <c:v>247.79543640000003</c:v>
                </c:pt>
                <c:pt idx="18">
                  <c:v>247.67025240000001</c:v>
                </c:pt>
                <c:pt idx="19">
                  <c:v>247.22137359999999</c:v>
                </c:pt>
                <c:pt idx="20">
                  <c:v>246.44880000000001</c:v>
                </c:pt>
                <c:pt idx="21">
                  <c:v>245.35253159999999</c:v>
                </c:pt>
                <c:pt idx="22">
                  <c:v>243.93256839999998</c:v>
                </c:pt>
                <c:pt idx="23">
                  <c:v>242.1889104</c:v>
                </c:pt>
                <c:pt idx="24">
                  <c:v>240.12155760000002</c:v>
                </c:pt>
                <c:pt idx="25">
                  <c:v>237.73051000000001</c:v>
                </c:pt>
                <c:pt idx="26">
                  <c:v>235.01576759999998</c:v>
                </c:pt>
                <c:pt idx="27">
                  <c:v>231.9773304</c:v>
                </c:pt>
                <c:pt idx="28">
                  <c:v>228.61519840000003</c:v>
                </c:pt>
                <c:pt idx="29">
                  <c:v>224.9293716</c:v>
                </c:pt>
                <c:pt idx="30">
                  <c:v>220.91984999999997</c:v>
                </c:pt>
                <c:pt idx="31">
                  <c:v>216.5866336</c:v>
                </c:pt>
                <c:pt idx="32">
                  <c:v>211.92972239999997</c:v>
                </c:pt>
                <c:pt idx="33">
                  <c:v>206.94911640000001</c:v>
                </c:pt>
                <c:pt idx="34">
                  <c:v>201.64481559999999</c:v>
                </c:pt>
                <c:pt idx="35">
                  <c:v>196.01682</c:v>
                </c:pt>
                <c:pt idx="36">
                  <c:v>190.06512959999998</c:v>
                </c:pt>
                <c:pt idx="37">
                  <c:v>183.78974440000002</c:v>
                </c:pt>
                <c:pt idx="38">
                  <c:v>177.1906644</c:v>
                </c:pt>
                <c:pt idx="39">
                  <c:v>170.26788960000005</c:v>
                </c:pt>
                <c:pt idx="40">
                  <c:v>163.02141999999998</c:v>
                </c:pt>
                <c:pt idx="41">
                  <c:v>155.45125560000002</c:v>
                </c:pt>
                <c:pt idx="42">
                  <c:v>147.55739640000002</c:v>
                </c:pt>
                <c:pt idx="43">
                  <c:v>139.3398423999999</c:v>
                </c:pt>
                <c:pt idx="44">
                  <c:v>130.79859360000006</c:v>
                </c:pt>
                <c:pt idx="45">
                  <c:v>121.93365</c:v>
                </c:pt>
                <c:pt idx="46">
                  <c:v>112.7450116</c:v>
                </c:pt>
                <c:pt idx="47">
                  <c:v>103.23267840000005</c:v>
                </c:pt>
                <c:pt idx="48">
                  <c:v>93.396650399999942</c:v>
                </c:pt>
                <c:pt idx="49">
                  <c:v>83.236927600000001</c:v>
                </c:pt>
                <c:pt idx="50">
                  <c:v>72.753510000000006</c:v>
                </c:pt>
                <c:pt idx="51">
                  <c:v>61.946397599999955</c:v>
                </c:pt>
                <c:pt idx="52">
                  <c:v>50.815590400000019</c:v>
                </c:pt>
                <c:pt idx="53">
                  <c:v>39.361088399999971</c:v>
                </c:pt>
                <c:pt idx="54">
                  <c:v>27.582891600000039</c:v>
                </c:pt>
                <c:pt idx="55">
                  <c:v>15.481000000000108</c:v>
                </c:pt>
                <c:pt idx="56">
                  <c:v>3.0554135999999517</c:v>
                </c:pt>
                <c:pt idx="57">
                  <c:v>-9.6938675999999759</c:v>
                </c:pt>
                <c:pt idx="58">
                  <c:v>-22.766843600000016</c:v>
                </c:pt>
                <c:pt idx="59">
                  <c:v>-36.163514400000054</c:v>
                </c:pt>
                <c:pt idx="60">
                  <c:v>-49.883879999999976</c:v>
                </c:pt>
                <c:pt idx="61">
                  <c:v>-63.927940400000011</c:v>
                </c:pt>
                <c:pt idx="62">
                  <c:v>-78.295695600000045</c:v>
                </c:pt>
                <c:pt idx="63">
                  <c:v>-92.987145599999963</c:v>
                </c:pt>
                <c:pt idx="64">
                  <c:v>-108.00229039999999</c:v>
                </c:pt>
                <c:pt idx="65">
                  <c:v>-123.34113000000002</c:v>
                </c:pt>
                <c:pt idx="66">
                  <c:v>-139.00366439999993</c:v>
                </c:pt>
                <c:pt idx="67">
                  <c:v>-154.98989360000007</c:v>
                </c:pt>
                <c:pt idx="68">
                  <c:v>-171.29981759999987</c:v>
                </c:pt>
                <c:pt idx="69">
                  <c:v>-187.93343640000001</c:v>
                </c:pt>
                <c:pt idx="70">
                  <c:v>-204.89075000000003</c:v>
                </c:pt>
                <c:pt idx="71">
                  <c:v>-222.17175839999993</c:v>
                </c:pt>
                <c:pt idx="72">
                  <c:v>-239.77646159999995</c:v>
                </c:pt>
                <c:pt idx="73">
                  <c:v>-257.70485960000008</c:v>
                </c:pt>
                <c:pt idx="74">
                  <c:v>-275.95695239999998</c:v>
                </c:pt>
                <c:pt idx="75">
                  <c:v>-294.5327400000001</c:v>
                </c:pt>
                <c:pt idx="76">
                  <c:v>-313.4322224</c:v>
                </c:pt>
                <c:pt idx="77">
                  <c:v>-332.65539960000001</c:v>
                </c:pt>
                <c:pt idx="78">
                  <c:v>-352.20227160000013</c:v>
                </c:pt>
                <c:pt idx="79">
                  <c:v>-372.07283839999991</c:v>
                </c:pt>
                <c:pt idx="80">
                  <c:v>-392.26710000000003</c:v>
                </c:pt>
                <c:pt idx="81">
                  <c:v>-412.78505640000003</c:v>
                </c:pt>
                <c:pt idx="82">
                  <c:v>-433.62670759999992</c:v>
                </c:pt>
                <c:pt idx="83">
                  <c:v>-454.79205359999992</c:v>
                </c:pt>
                <c:pt idx="84">
                  <c:v>-476.28109440000003</c:v>
                </c:pt>
                <c:pt idx="85">
                  <c:v>-498.09383000000003</c:v>
                </c:pt>
                <c:pt idx="86">
                  <c:v>-520.23026040000013</c:v>
                </c:pt>
                <c:pt idx="87">
                  <c:v>-542.6903855999999</c:v>
                </c:pt>
                <c:pt idx="88">
                  <c:v>-565.4742056</c:v>
                </c:pt>
                <c:pt idx="89">
                  <c:v>-588.58172039999999</c:v>
                </c:pt>
                <c:pt idx="90">
                  <c:v>-612.01292999999987</c:v>
                </c:pt>
                <c:pt idx="91">
                  <c:v>-635.76783440000008</c:v>
                </c:pt>
                <c:pt idx="92">
                  <c:v>-659.84643360000018</c:v>
                </c:pt>
                <c:pt idx="93">
                  <c:v>-684.24872759999994</c:v>
                </c:pt>
                <c:pt idx="94">
                  <c:v>-708.97471640000003</c:v>
                </c:pt>
                <c:pt idx="95">
                  <c:v>-734.02440000000001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'Quintile Functions'!$BP$10</c:f>
              <c:strCache>
                <c:ptCount val="1"/>
                <c:pt idx="0">
                  <c:v>2nd 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Functions'!$BP$11:$BP$106</c:f>
              <c:numCache>
                <c:formatCode>General</c:formatCode>
                <c:ptCount val="96"/>
                <c:pt idx="0">
                  <c:v>200.39825999999999</c:v>
                </c:pt>
                <c:pt idx="1">
                  <c:v>205.7758876</c:v>
                </c:pt>
                <c:pt idx="2">
                  <c:v>210.82982039999999</c:v>
                </c:pt>
                <c:pt idx="3">
                  <c:v>215.5600584</c:v>
                </c:pt>
                <c:pt idx="4">
                  <c:v>219.96660159999999</c:v>
                </c:pt>
                <c:pt idx="5">
                  <c:v>224.04945000000001</c:v>
                </c:pt>
                <c:pt idx="6">
                  <c:v>227.8086036</c:v>
                </c:pt>
                <c:pt idx="7">
                  <c:v>231.24406239999999</c:v>
                </c:pt>
                <c:pt idx="8">
                  <c:v>234.35582639999998</c:v>
                </c:pt>
                <c:pt idx="9">
                  <c:v>237.14389560000001</c:v>
                </c:pt>
                <c:pt idx="10">
                  <c:v>239.60827</c:v>
                </c:pt>
                <c:pt idx="11">
                  <c:v>241.74894959999997</c:v>
                </c:pt>
                <c:pt idx="12">
                  <c:v>243.5659344</c:v>
                </c:pt>
                <c:pt idx="13">
                  <c:v>245.05922440000003</c:v>
                </c:pt>
                <c:pt idx="14">
                  <c:v>246.22881960000001</c:v>
                </c:pt>
                <c:pt idx="15">
                  <c:v>247.07471999999996</c:v>
                </c:pt>
                <c:pt idx="16">
                  <c:v>247.59692560000002</c:v>
                </c:pt>
                <c:pt idx="17">
                  <c:v>247.79543640000003</c:v>
                </c:pt>
                <c:pt idx="18">
                  <c:v>247.67025240000001</c:v>
                </c:pt>
                <c:pt idx="19">
                  <c:v>247.22137359999999</c:v>
                </c:pt>
                <c:pt idx="20">
                  <c:v>246.44880000000001</c:v>
                </c:pt>
                <c:pt idx="21">
                  <c:v>245.35253159999999</c:v>
                </c:pt>
                <c:pt idx="22">
                  <c:v>243.93256839999998</c:v>
                </c:pt>
                <c:pt idx="23">
                  <c:v>242.1889104</c:v>
                </c:pt>
                <c:pt idx="24">
                  <c:v>240.12155760000002</c:v>
                </c:pt>
                <c:pt idx="25">
                  <c:v>237.73051000000001</c:v>
                </c:pt>
                <c:pt idx="26">
                  <c:v>235.01576759999998</c:v>
                </c:pt>
                <c:pt idx="27">
                  <c:v>231.9773304</c:v>
                </c:pt>
                <c:pt idx="28">
                  <c:v>228.61519840000003</c:v>
                </c:pt>
                <c:pt idx="29">
                  <c:v>224.9293716</c:v>
                </c:pt>
                <c:pt idx="30">
                  <c:v>220.91984999999997</c:v>
                </c:pt>
                <c:pt idx="31">
                  <c:v>216.5866336</c:v>
                </c:pt>
                <c:pt idx="32">
                  <c:v>211.92972239999997</c:v>
                </c:pt>
                <c:pt idx="33">
                  <c:v>206.94911640000001</c:v>
                </c:pt>
                <c:pt idx="34">
                  <c:v>201.64481559999999</c:v>
                </c:pt>
                <c:pt idx="35">
                  <c:v>196.01682</c:v>
                </c:pt>
                <c:pt idx="36">
                  <c:v>190.06512959999998</c:v>
                </c:pt>
                <c:pt idx="37">
                  <c:v>183.78974440000002</c:v>
                </c:pt>
                <c:pt idx="38">
                  <c:v>177.1906644</c:v>
                </c:pt>
                <c:pt idx="39">
                  <c:v>170.26788960000005</c:v>
                </c:pt>
                <c:pt idx="40">
                  <c:v>163.02141999999998</c:v>
                </c:pt>
                <c:pt idx="41">
                  <c:v>155.45125560000002</c:v>
                </c:pt>
                <c:pt idx="42">
                  <c:v>147.55739640000002</c:v>
                </c:pt>
                <c:pt idx="43">
                  <c:v>139.3398423999999</c:v>
                </c:pt>
                <c:pt idx="44">
                  <c:v>130.79859360000006</c:v>
                </c:pt>
                <c:pt idx="45">
                  <c:v>121.93365</c:v>
                </c:pt>
                <c:pt idx="46">
                  <c:v>112.7450116</c:v>
                </c:pt>
                <c:pt idx="47">
                  <c:v>103.23267840000005</c:v>
                </c:pt>
                <c:pt idx="48">
                  <c:v>93.396650399999942</c:v>
                </c:pt>
                <c:pt idx="49">
                  <c:v>83.236927600000001</c:v>
                </c:pt>
                <c:pt idx="50">
                  <c:v>72.753510000000006</c:v>
                </c:pt>
                <c:pt idx="51">
                  <c:v>61.946397599999955</c:v>
                </c:pt>
                <c:pt idx="52">
                  <c:v>50.815590400000019</c:v>
                </c:pt>
                <c:pt idx="53">
                  <c:v>39.361088399999971</c:v>
                </c:pt>
                <c:pt idx="54">
                  <c:v>27.582891600000039</c:v>
                </c:pt>
                <c:pt idx="55">
                  <c:v>15.481000000000108</c:v>
                </c:pt>
                <c:pt idx="56">
                  <c:v>3.0554135999999517</c:v>
                </c:pt>
                <c:pt idx="57">
                  <c:v>-9.6938675999999759</c:v>
                </c:pt>
                <c:pt idx="58">
                  <c:v>-22.766843600000016</c:v>
                </c:pt>
                <c:pt idx="59">
                  <c:v>-36.163514400000054</c:v>
                </c:pt>
                <c:pt idx="60">
                  <c:v>-49.883879999999976</c:v>
                </c:pt>
                <c:pt idx="61">
                  <c:v>-47.912920495382799</c:v>
                </c:pt>
                <c:pt idx="62">
                  <c:v>-46.019835473841937</c:v>
                </c:pt>
                <c:pt idx="63">
                  <c:v>-44.201548040545099</c:v>
                </c:pt>
                <c:pt idx="64">
                  <c:v>-42.45510287169887</c:v>
                </c:pt>
                <c:pt idx="65">
                  <c:v>-40.777661411161425</c:v>
                </c:pt>
                <c:pt idx="66">
                  <c:v>-39.166497256841637</c:v>
                </c:pt>
                <c:pt idx="67">
                  <c:v>-37.618991729385982</c:v>
                </c:pt>
                <c:pt idx="68">
                  <c:v>-36.132629615950776</c:v>
                </c:pt>
                <c:pt idx="69">
                  <c:v>-34.704995082142055</c:v>
                </c:pt>
                <c:pt idx="70">
                  <c:v>-33.333767745478582</c:v>
                </c:pt>
                <c:pt idx="71">
                  <c:v>-32.016718903996072</c:v>
                </c:pt>
                <c:pt idx="72">
                  <c:v>-30.751707913862838</c:v>
                </c:pt>
                <c:pt idx="73">
                  <c:v>-29.536678710119279</c:v>
                </c:pt>
                <c:pt idx="74">
                  <c:v>-28.369656464886283</c:v>
                </c:pt>
                <c:pt idx="75">
                  <c:v>-27.248744377610961</c:v>
                </c:pt>
                <c:pt idx="76">
                  <c:v>-26.172120592132845</c:v>
                </c:pt>
                <c:pt idx="77">
                  <c:v>-25.13803523555972</c:v>
                </c:pt>
                <c:pt idx="78">
                  <c:v>-24.14480757414028</c:v>
                </c:pt>
                <c:pt idx="79">
                  <c:v>-23.190823281510987</c:v>
                </c:pt>
                <c:pt idx="80">
                  <c:v>-22.274531814877051</c:v>
                </c:pt>
                <c:pt idx="81">
                  <c:v>-21.39444389486302</c:v>
                </c:pt>
                <c:pt idx="82">
                  <c:v>-20.549129084936865</c:v>
                </c:pt>
                <c:pt idx="83">
                  <c:v>-19.737213466473314</c:v>
                </c:pt>
                <c:pt idx="84">
                  <c:v>-18.957377405677647</c:v>
                </c:pt>
                <c:pt idx="85">
                  <c:v>-18.208353408740457</c:v>
                </c:pt>
                <c:pt idx="86">
                  <c:v>-17.488924061737265</c:v>
                </c:pt>
                <c:pt idx="87">
                  <c:v>-16.797920051924695</c:v>
                </c:pt>
                <c:pt idx="88">
                  <c:v>-16.134218267217083</c:v>
                </c:pt>
                <c:pt idx="89">
                  <c:v>-15.496739970754588</c:v>
                </c:pt>
                <c:pt idx="90">
                  <c:v>-14.884449047595851</c:v>
                </c:pt>
                <c:pt idx="91">
                  <c:v>-14.296350320685493</c:v>
                </c:pt>
                <c:pt idx="92">
                  <c:v>-13.731487933359329</c:v>
                </c:pt>
                <c:pt idx="93">
                  <c:v>-13.188943795758352</c:v>
                </c:pt>
                <c:pt idx="94">
                  <c:v>-12.667836092626365</c:v>
                </c:pt>
                <c:pt idx="95">
                  <c:v>-12.167317850065954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'Quintile Functions'!$BQ$10</c:f>
              <c:strCache>
                <c:ptCount val="1"/>
                <c:pt idx="0">
                  <c:v>3rd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Functions'!$BQ$11:$BQ$106</c:f>
              <c:numCache>
                <c:formatCode>General</c:formatCode>
                <c:ptCount val="96"/>
                <c:pt idx="0">
                  <c:v>-8.9536875000000027</c:v>
                </c:pt>
                <c:pt idx="1">
                  <c:v>35.781134400000013</c:v>
                </c:pt>
                <c:pt idx="2">
                  <c:v>77.46041470000003</c:v>
                </c:pt>
                <c:pt idx="3">
                  <c:v>116.16371280000003</c:v>
                </c:pt>
                <c:pt idx="4">
                  <c:v>151.97058809999999</c:v>
                </c:pt>
                <c:pt idx="5">
                  <c:v>184.96059999999997</c:v>
                </c:pt>
                <c:pt idx="6">
                  <c:v>215.21330789999999</c:v>
                </c:pt>
                <c:pt idx="7">
                  <c:v>242.80827120000004</c:v>
                </c:pt>
                <c:pt idx="8">
                  <c:v>267.82504930000005</c:v>
                </c:pt>
                <c:pt idx="9">
                  <c:v>290.34320160000004</c:v>
                </c:pt>
                <c:pt idx="10">
                  <c:v>310.44228750000008</c:v>
                </c:pt>
                <c:pt idx="11">
                  <c:v>328.20186640000009</c:v>
                </c:pt>
                <c:pt idx="12">
                  <c:v>343.70149769999995</c:v>
                </c:pt>
                <c:pt idx="13">
                  <c:v>357.02074079999994</c:v>
                </c:pt>
                <c:pt idx="14">
                  <c:v>368.23915509999995</c:v>
                </c:pt>
                <c:pt idx="15">
                  <c:v>377.43629999999996</c:v>
                </c:pt>
                <c:pt idx="16">
                  <c:v>384.69173489999997</c:v>
                </c:pt>
                <c:pt idx="17">
                  <c:v>390.08501919999998</c:v>
                </c:pt>
                <c:pt idx="18">
                  <c:v>393.69571230000008</c:v>
                </c:pt>
                <c:pt idx="19">
                  <c:v>395.60337360000005</c:v>
                </c:pt>
                <c:pt idx="20">
                  <c:v>395.88756250000017</c:v>
                </c:pt>
                <c:pt idx="21">
                  <c:v>394.62783840000009</c:v>
                </c:pt>
                <c:pt idx="22">
                  <c:v>391.90376070000008</c:v>
                </c:pt>
                <c:pt idx="23">
                  <c:v>387.79488880000014</c:v>
                </c:pt>
                <c:pt idx="24">
                  <c:v>382.38078210000003</c:v>
                </c:pt>
                <c:pt idx="25">
                  <c:v>375.74100000000021</c:v>
                </c:pt>
                <c:pt idx="26">
                  <c:v>367.95510190000005</c:v>
                </c:pt>
                <c:pt idx="27">
                  <c:v>359.10264720000015</c:v>
                </c:pt>
                <c:pt idx="28">
                  <c:v>349.26319530000012</c:v>
                </c:pt>
                <c:pt idx="29">
                  <c:v>338.5163055999999</c:v>
                </c:pt>
                <c:pt idx="30">
                  <c:v>326.94153750000021</c:v>
                </c:pt>
                <c:pt idx="31">
                  <c:v>314.61845039999992</c:v>
                </c:pt>
                <c:pt idx="32">
                  <c:v>301.62660370000015</c:v>
                </c:pt>
                <c:pt idx="33">
                  <c:v>288.04555679999999</c:v>
                </c:pt>
                <c:pt idx="34">
                  <c:v>273.95486910000034</c:v>
                </c:pt>
                <c:pt idx="35">
                  <c:v>259.43409999999983</c:v>
                </c:pt>
                <c:pt idx="36">
                  <c:v>244.56280890000028</c:v>
                </c:pt>
                <c:pt idx="37">
                  <c:v>229.42055519999997</c:v>
                </c:pt>
                <c:pt idx="38">
                  <c:v>214.08689830000003</c:v>
                </c:pt>
                <c:pt idx="39">
                  <c:v>198.64139759999989</c:v>
                </c:pt>
                <c:pt idx="40">
                  <c:v>183.16361250000023</c:v>
                </c:pt>
                <c:pt idx="41">
                  <c:v>167.73310240000023</c:v>
                </c:pt>
                <c:pt idx="42">
                  <c:v>152.42942670000025</c:v>
                </c:pt>
                <c:pt idx="43">
                  <c:v>137.33214480000015</c:v>
                </c:pt>
                <c:pt idx="44">
                  <c:v>122.52081610000027</c:v>
                </c:pt>
                <c:pt idx="45">
                  <c:v>108.0750000000005</c:v>
                </c:pt>
                <c:pt idx="46">
                  <c:v>94.074255900000708</c:v>
                </c:pt>
                <c:pt idx="47">
                  <c:v>80.598143200000095</c:v>
                </c:pt>
                <c:pt idx="48">
                  <c:v>67.726221300000589</c:v>
                </c:pt>
                <c:pt idx="49">
                  <c:v>55.538049600000249</c:v>
                </c:pt>
                <c:pt idx="50">
                  <c:v>44.113187500000549</c:v>
                </c:pt>
                <c:pt idx="51">
                  <c:v>33.531194400000459</c:v>
                </c:pt>
                <c:pt idx="52">
                  <c:v>23.871629700000085</c:v>
                </c:pt>
                <c:pt idx="53">
                  <c:v>15.21405279999999</c:v>
                </c:pt>
                <c:pt idx="54">
                  <c:v>7.638023100000737</c:v>
                </c:pt>
                <c:pt idx="55">
                  <c:v>1.2231000000006134</c:v>
                </c:pt>
                <c:pt idx="56">
                  <c:v>-3.9511570999993637</c:v>
                </c:pt>
                <c:pt idx="57">
                  <c:v>-7.8051887999999963</c:v>
                </c:pt>
                <c:pt idx="58">
                  <c:v>-10.259435699999813</c:v>
                </c:pt>
                <c:pt idx="59">
                  <c:v>-11.234338399999615</c:v>
                </c:pt>
                <c:pt idx="60">
                  <c:v>-10.65033749999975</c:v>
                </c:pt>
                <c:pt idx="61">
                  <c:v>-8.427873599999657</c:v>
                </c:pt>
                <c:pt idx="62">
                  <c:v>-4.487387299999682</c:v>
                </c:pt>
                <c:pt idx="63">
                  <c:v>1.2506807999998273</c:v>
                </c:pt>
                <c:pt idx="64">
                  <c:v>8.8658900999998878</c:v>
                </c:pt>
                <c:pt idx="65">
                  <c:v>18.437800000000607</c:v>
                </c:pt>
                <c:pt idx="66">
                  <c:v>30.045969900000273</c:v>
                </c:pt>
                <c:pt idx="67">
                  <c:v>43.769959199999903</c:v>
                </c:pt>
                <c:pt idx="68">
                  <c:v>59.689327300001423</c:v>
                </c:pt>
                <c:pt idx="69">
                  <c:v>77.883633600000394</c:v>
                </c:pt>
                <c:pt idx="70">
                  <c:v>98.432437499999651</c:v>
                </c:pt>
                <c:pt idx="71">
                  <c:v>121.41529840000021</c:v>
                </c:pt>
                <c:pt idx="72">
                  <c:v>146.91177570000127</c:v>
                </c:pt>
                <c:pt idx="73">
                  <c:v>175.00142880000112</c:v>
                </c:pt>
                <c:pt idx="74">
                  <c:v>205.76381710000078</c:v>
                </c:pt>
                <c:pt idx="75">
                  <c:v>239.27849999999944</c:v>
                </c:pt>
                <c:pt idx="76">
                  <c:v>275.62503690000085</c:v>
                </c:pt>
                <c:pt idx="77">
                  <c:v>314.88298720000057</c:v>
                </c:pt>
                <c:pt idx="78">
                  <c:v>357.13191030000144</c:v>
                </c:pt>
                <c:pt idx="79">
                  <c:v>402.45136559999992</c:v>
                </c:pt>
                <c:pt idx="80">
                  <c:v>450.92091249999976</c:v>
                </c:pt>
                <c:pt idx="81">
                  <c:v>502.62011039999925</c:v>
                </c:pt>
                <c:pt idx="82">
                  <c:v>557.62851870000122</c:v>
                </c:pt>
                <c:pt idx="83">
                  <c:v>616.02569679999942</c:v>
                </c:pt>
                <c:pt idx="84">
                  <c:v>677.8912040999985</c:v>
                </c:pt>
                <c:pt idx="85">
                  <c:v>743.3046000000013</c:v>
                </c:pt>
                <c:pt idx="86">
                  <c:v>812.34544390000156</c:v>
                </c:pt>
                <c:pt idx="87">
                  <c:v>885.0932952000021</c:v>
                </c:pt>
                <c:pt idx="88">
                  <c:v>961.62771330000214</c:v>
                </c:pt>
                <c:pt idx="89">
                  <c:v>1042.0282576000009</c:v>
                </c:pt>
                <c:pt idx="90">
                  <c:v>1126.3744875000011</c:v>
                </c:pt>
                <c:pt idx="91">
                  <c:v>1214.7459624000003</c:v>
                </c:pt>
                <c:pt idx="92">
                  <c:v>1307.2222417000012</c:v>
                </c:pt>
                <c:pt idx="93">
                  <c:v>1403.8828847999994</c:v>
                </c:pt>
                <c:pt idx="94">
                  <c:v>1504.8074511000013</c:v>
                </c:pt>
                <c:pt idx="95">
                  <c:v>1610.0755000000008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'Quintile Functions'!$BR$10</c:f>
              <c:strCache>
                <c:ptCount val="1"/>
                <c:pt idx="0">
                  <c:v>3rd 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Functions'!$BR$11:$BR$106</c:f>
              <c:numCache>
                <c:formatCode>General</c:formatCode>
                <c:ptCount val="96"/>
                <c:pt idx="0">
                  <c:v>-8.9536875000000027</c:v>
                </c:pt>
                <c:pt idx="1">
                  <c:v>35.781134400000013</c:v>
                </c:pt>
                <c:pt idx="2">
                  <c:v>77.46041470000003</c:v>
                </c:pt>
                <c:pt idx="3">
                  <c:v>116.16371280000003</c:v>
                </c:pt>
                <c:pt idx="4">
                  <c:v>151.97058809999999</c:v>
                </c:pt>
                <c:pt idx="5">
                  <c:v>184.96059999999997</c:v>
                </c:pt>
                <c:pt idx="6">
                  <c:v>215.21330789999999</c:v>
                </c:pt>
                <c:pt idx="7">
                  <c:v>242.80827120000004</c:v>
                </c:pt>
                <c:pt idx="8">
                  <c:v>267.82504930000005</c:v>
                </c:pt>
                <c:pt idx="9">
                  <c:v>290.34320160000004</c:v>
                </c:pt>
                <c:pt idx="10">
                  <c:v>310.44228750000008</c:v>
                </c:pt>
                <c:pt idx="11">
                  <c:v>328.20186640000009</c:v>
                </c:pt>
                <c:pt idx="12">
                  <c:v>343.70149769999995</c:v>
                </c:pt>
                <c:pt idx="13">
                  <c:v>357.02074079999994</c:v>
                </c:pt>
                <c:pt idx="14">
                  <c:v>368.23915509999995</c:v>
                </c:pt>
                <c:pt idx="15">
                  <c:v>377.43629999999996</c:v>
                </c:pt>
                <c:pt idx="16">
                  <c:v>384.69173489999997</c:v>
                </c:pt>
                <c:pt idx="17">
                  <c:v>390.08501919999998</c:v>
                </c:pt>
                <c:pt idx="18">
                  <c:v>393.69571230000008</c:v>
                </c:pt>
                <c:pt idx="19">
                  <c:v>395.60337360000005</c:v>
                </c:pt>
                <c:pt idx="20">
                  <c:v>395.88756250000017</c:v>
                </c:pt>
                <c:pt idx="21">
                  <c:v>394.62783840000009</c:v>
                </c:pt>
                <c:pt idx="22">
                  <c:v>391.90376070000008</c:v>
                </c:pt>
                <c:pt idx="23">
                  <c:v>387.79488880000014</c:v>
                </c:pt>
                <c:pt idx="24">
                  <c:v>382.38078210000003</c:v>
                </c:pt>
                <c:pt idx="25">
                  <c:v>375.74100000000021</c:v>
                </c:pt>
                <c:pt idx="26">
                  <c:v>367.95510190000005</c:v>
                </c:pt>
                <c:pt idx="27">
                  <c:v>359.10264720000015</c:v>
                </c:pt>
                <c:pt idx="28">
                  <c:v>349.26319530000012</c:v>
                </c:pt>
                <c:pt idx="29">
                  <c:v>338.5163055999999</c:v>
                </c:pt>
                <c:pt idx="30">
                  <c:v>326.94153750000021</c:v>
                </c:pt>
                <c:pt idx="31">
                  <c:v>314.61845039999992</c:v>
                </c:pt>
                <c:pt idx="32">
                  <c:v>301.62660370000015</c:v>
                </c:pt>
                <c:pt idx="33">
                  <c:v>288.04555679999999</c:v>
                </c:pt>
                <c:pt idx="34">
                  <c:v>273.95486910000034</c:v>
                </c:pt>
                <c:pt idx="35">
                  <c:v>259.43409999999983</c:v>
                </c:pt>
                <c:pt idx="36">
                  <c:v>244.56280890000028</c:v>
                </c:pt>
                <c:pt idx="37">
                  <c:v>229.42055519999997</c:v>
                </c:pt>
                <c:pt idx="38">
                  <c:v>214.08689830000003</c:v>
                </c:pt>
                <c:pt idx="39">
                  <c:v>198.64139759999989</c:v>
                </c:pt>
                <c:pt idx="40">
                  <c:v>183.16361250000023</c:v>
                </c:pt>
                <c:pt idx="41">
                  <c:v>167.73310240000023</c:v>
                </c:pt>
                <c:pt idx="42">
                  <c:v>152.42942670000025</c:v>
                </c:pt>
                <c:pt idx="43">
                  <c:v>137.33214480000015</c:v>
                </c:pt>
                <c:pt idx="44">
                  <c:v>122.52081610000027</c:v>
                </c:pt>
                <c:pt idx="45">
                  <c:v>108.0750000000005</c:v>
                </c:pt>
                <c:pt idx="46">
                  <c:v>94.074255900000708</c:v>
                </c:pt>
                <c:pt idx="47">
                  <c:v>80.598143200000095</c:v>
                </c:pt>
                <c:pt idx="48">
                  <c:v>67.726221300000589</c:v>
                </c:pt>
                <c:pt idx="49">
                  <c:v>55.538049600000249</c:v>
                </c:pt>
                <c:pt idx="50">
                  <c:v>44.113187500000549</c:v>
                </c:pt>
                <c:pt idx="51">
                  <c:v>33.531194400000459</c:v>
                </c:pt>
                <c:pt idx="52">
                  <c:v>23.871629700000085</c:v>
                </c:pt>
                <c:pt idx="53">
                  <c:v>15.21405279999999</c:v>
                </c:pt>
                <c:pt idx="54">
                  <c:v>7.638023100000737</c:v>
                </c:pt>
                <c:pt idx="55">
                  <c:v>1.2231000000006134</c:v>
                </c:pt>
                <c:pt idx="56">
                  <c:v>-3.9511570999993637</c:v>
                </c:pt>
                <c:pt idx="57">
                  <c:v>-7.8051887999999963</c:v>
                </c:pt>
                <c:pt idx="58">
                  <c:v>-10.259435699999813</c:v>
                </c:pt>
                <c:pt idx="59">
                  <c:v>-11.234338399999615</c:v>
                </c:pt>
                <c:pt idx="60">
                  <c:v>-10.65033749999975</c:v>
                </c:pt>
                <c:pt idx="61">
                  <c:v>-10.229532544110087</c:v>
                </c:pt>
                <c:pt idx="62">
                  <c:v>-9.8253539919284112</c:v>
                </c:pt>
                <c:pt idx="63">
                  <c:v>-9.4371449184437584</c:v>
                </c:pt>
                <c:pt idx="64">
                  <c:v>-9.0642743543766411</c:v>
                </c:pt>
                <c:pt idx="65">
                  <c:v>-8.7061362606434276</c:v>
                </c:pt>
                <c:pt idx="66">
                  <c:v>-8.3621485433406164</c:v>
                </c:pt>
                <c:pt idx="67">
                  <c:v>-8.031752107648007</c:v>
                </c:pt>
                <c:pt idx="68">
                  <c:v>-7.714409949113068</c:v>
                </c:pt>
                <c:pt idx="69">
                  <c:v>-7.4096062808395153</c:v>
                </c:pt>
                <c:pt idx="70">
                  <c:v>-7.1168456951615013</c:v>
                </c:pt>
                <c:pt idx="71">
                  <c:v>-6.8356523584408535</c:v>
                </c:pt>
                <c:pt idx="72">
                  <c:v>-6.5655692376786394</c:v>
                </c:pt>
                <c:pt idx="73">
                  <c:v>-6.3061573576840431</c:v>
                </c:pt>
                <c:pt idx="74">
                  <c:v>-6.0569950875932062</c:v>
                </c:pt>
                <c:pt idx="75">
                  <c:v>-5.8176774555783872</c:v>
                </c:pt>
                <c:pt idx="76">
                  <c:v>-5.5878154906336137</c:v>
                </c:pt>
                <c:pt idx="77">
                  <c:v>-5.3670355903670064</c:v>
                </c:pt>
                <c:pt idx="78">
                  <c:v>-5.1549789137722328</c:v>
                </c:pt>
                <c:pt idx="79">
                  <c:v>-4.9513007979921353</c:v>
                </c:pt>
                <c:pt idx="80">
                  <c:v>-4.7556701981265839</c:v>
                </c:pt>
                <c:pt idx="81">
                  <c:v>-4.567769149174052</c:v>
                </c:pt>
                <c:pt idx="82">
                  <c:v>-4.3872922492323934</c:v>
                </c:pt>
                <c:pt idx="83">
                  <c:v>-4.2139461631188464</c:v>
                </c:pt>
                <c:pt idx="84">
                  <c:v>-4.0474491456024833</c:v>
                </c:pt>
                <c:pt idx="85">
                  <c:v>-3.8875305834741991</c:v>
                </c:pt>
                <c:pt idx="86">
                  <c:v>-3.7339305557099509</c:v>
                </c:pt>
                <c:pt idx="87">
                  <c:v>-3.5863994110123647</c:v>
                </c:pt>
                <c:pt idx="88">
                  <c:v>-3.4446973620440757</c:v>
                </c:pt>
                <c:pt idx="89">
                  <c:v>-3.3085940956932931</c:v>
                </c:pt>
                <c:pt idx="90">
                  <c:v>-3.1778683987381453</c:v>
                </c:pt>
                <c:pt idx="91">
                  <c:v>-3.0523077983013809</c:v>
                </c:pt>
                <c:pt idx="92">
                  <c:v>-2.9317082165110464</c:v>
                </c:pt>
                <c:pt idx="93">
                  <c:v>-2.8158736388058494</c:v>
                </c:pt>
                <c:pt idx="94">
                  <c:v>-2.7046157953460916</c:v>
                </c:pt>
                <c:pt idx="95">
                  <c:v>-2.5977538550123582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'Quintile Functions'!$BS$10</c:f>
              <c:strCache>
                <c:ptCount val="1"/>
                <c:pt idx="0">
                  <c:v>4th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Functions'!$BS$11:$BS$106</c:f>
              <c:numCache>
                <c:formatCode>General</c:formatCode>
                <c:ptCount val="96"/>
                <c:pt idx="0">
                  <c:v>307.03732500000001</c:v>
                </c:pt>
                <c:pt idx="1">
                  <c:v>250.47168479999991</c:v>
                </c:pt>
                <c:pt idx="2">
                  <c:v>206.56968540000003</c:v>
                </c:pt>
                <c:pt idx="3">
                  <c:v>174.20079359999997</c:v>
                </c:pt>
                <c:pt idx="4">
                  <c:v>152.27431619999982</c:v>
                </c:pt>
                <c:pt idx="5">
                  <c:v>139.73939999999996</c:v>
                </c:pt>
                <c:pt idx="6">
                  <c:v>135.58503179999991</c:v>
                </c:pt>
                <c:pt idx="7">
                  <c:v>138.8400383999998</c:v>
                </c:pt>
                <c:pt idx="8">
                  <c:v>148.57308659999987</c:v>
                </c:pt>
                <c:pt idx="9">
                  <c:v>163.89268320000002</c:v>
                </c:pt>
                <c:pt idx="10">
                  <c:v>183.9471750000001</c:v>
                </c:pt>
                <c:pt idx="11">
                  <c:v>207.92474879999986</c:v>
                </c:pt>
                <c:pt idx="12">
                  <c:v>235.05343139999979</c:v>
                </c:pt>
                <c:pt idx="13">
                  <c:v>264.60108959999957</c:v>
                </c:pt>
                <c:pt idx="14">
                  <c:v>295.87543019999998</c:v>
                </c:pt>
                <c:pt idx="15">
                  <c:v>328.22399999999982</c:v>
                </c:pt>
                <c:pt idx="16">
                  <c:v>361.03418579999976</c:v>
                </c:pt>
                <c:pt idx="17">
                  <c:v>393.73321439999984</c:v>
                </c:pt>
                <c:pt idx="18">
                  <c:v>425.78815259999976</c:v>
                </c:pt>
                <c:pt idx="19">
                  <c:v>456.70590719999961</c:v>
                </c:pt>
                <c:pt idx="20">
                  <c:v>486.03322499999967</c:v>
                </c:pt>
                <c:pt idx="21">
                  <c:v>513.35669279999956</c:v>
                </c:pt>
                <c:pt idx="22">
                  <c:v>538.30273739999996</c:v>
                </c:pt>
                <c:pt idx="23">
                  <c:v>560.53762560000018</c:v>
                </c:pt>
                <c:pt idx="24">
                  <c:v>579.76746419999881</c:v>
                </c:pt>
                <c:pt idx="25">
                  <c:v>595.73820000000023</c:v>
                </c:pt>
                <c:pt idx="26">
                  <c:v>608.23561979999977</c:v>
                </c:pt>
                <c:pt idx="27">
                  <c:v>617.0853503999997</c:v>
                </c:pt>
                <c:pt idx="28">
                  <c:v>622.15285859999972</c:v>
                </c:pt>
                <c:pt idx="29">
                  <c:v>623.34345119999944</c:v>
                </c:pt>
                <c:pt idx="30">
                  <c:v>620.60227499999974</c:v>
                </c:pt>
                <c:pt idx="31">
                  <c:v>613.91431679999869</c:v>
                </c:pt>
                <c:pt idx="32">
                  <c:v>603.30440340000087</c:v>
                </c:pt>
                <c:pt idx="33">
                  <c:v>588.83720159999984</c:v>
                </c:pt>
                <c:pt idx="34">
                  <c:v>570.61721820000093</c:v>
                </c:pt>
                <c:pt idx="35">
                  <c:v>548.78880000000026</c:v>
                </c:pt>
                <c:pt idx="36">
                  <c:v>523.53613379999661</c:v>
                </c:pt>
                <c:pt idx="37">
                  <c:v>495.08324639999864</c:v>
                </c:pt>
                <c:pt idx="38">
                  <c:v>463.69400460000361</c:v>
                </c:pt>
                <c:pt idx="39">
                  <c:v>429.67211520000092</c:v>
                </c:pt>
                <c:pt idx="40">
                  <c:v>393.36112500000127</c:v>
                </c:pt>
                <c:pt idx="41">
                  <c:v>355.14442079999935</c:v>
                </c:pt>
                <c:pt idx="42">
                  <c:v>315.44522940000024</c:v>
                </c:pt>
                <c:pt idx="43">
                  <c:v>274.72661759999937</c:v>
                </c:pt>
                <c:pt idx="44">
                  <c:v>233.49149220000072</c:v>
                </c:pt>
                <c:pt idx="45">
                  <c:v>192.28259999999864</c:v>
                </c:pt>
                <c:pt idx="46">
                  <c:v>151.68252780000148</c:v>
                </c:pt>
                <c:pt idx="47">
                  <c:v>112.31370239999887</c:v>
                </c:pt>
                <c:pt idx="48">
                  <c:v>74.838390599994455</c:v>
                </c:pt>
                <c:pt idx="49">
                  <c:v>39.958699200002229</c:v>
                </c:pt>
                <c:pt idx="50">
                  <c:v>8.4165749999974651</c:v>
                </c:pt>
                <c:pt idx="51">
                  <c:v>-19.006195199996</c:v>
                </c:pt>
                <c:pt idx="52">
                  <c:v>-41.487984600000345</c:v>
                </c:pt>
                <c:pt idx="53">
                  <c:v>-58.16732640000555</c:v>
                </c:pt>
                <c:pt idx="54">
                  <c:v>-68.142913799998496</c:v>
                </c:pt>
                <c:pt idx="55">
                  <c:v>-70.47360000000117</c:v>
                </c:pt>
                <c:pt idx="56">
                  <c:v>-64.178398199997901</c:v>
                </c:pt>
                <c:pt idx="57">
                  <c:v>-48.236481599997205</c:v>
                </c:pt>
                <c:pt idx="58">
                  <c:v>-21.587183399995411</c:v>
                </c:pt>
                <c:pt idx="59">
                  <c:v>16.870003199997882</c:v>
                </c:pt>
                <c:pt idx="60">
                  <c:v>68.275424999999814</c:v>
                </c:pt>
                <c:pt idx="61">
                  <c:v>133.8092687999997</c:v>
                </c:pt>
                <c:pt idx="62">
                  <c:v>214.69156140000268</c:v>
                </c:pt>
                <c:pt idx="63">
                  <c:v>312.182169599997</c:v>
                </c:pt>
                <c:pt idx="64">
                  <c:v>427.58080020000489</c:v>
                </c:pt>
                <c:pt idx="65">
                  <c:v>562.22699999999168</c:v>
                </c:pt>
                <c:pt idx="66">
                  <c:v>717.50015580000036</c:v>
                </c:pt>
                <c:pt idx="67">
                  <c:v>894.8194943999988</c:v>
                </c:pt>
                <c:pt idx="68">
                  <c:v>1095.6440825999962</c:v>
                </c:pt>
                <c:pt idx="69">
                  <c:v>1321.4728272000139</c:v>
                </c:pt>
                <c:pt idx="70">
                  <c:v>1573.8444750000053</c:v>
                </c:pt>
                <c:pt idx="71">
                  <c:v>1854.3376128000018</c:v>
                </c:pt>
                <c:pt idx="72">
                  <c:v>2164.5706673999957</c:v>
                </c:pt>
                <c:pt idx="73">
                  <c:v>2506.2019056000063</c:v>
                </c:pt>
                <c:pt idx="74">
                  <c:v>2880.9294341999994</c:v>
                </c:pt>
                <c:pt idx="75">
                  <c:v>3290.491200000004</c:v>
                </c:pt>
                <c:pt idx="76">
                  <c:v>3736.6649897999887</c:v>
                </c:pt>
                <c:pt idx="77">
                  <c:v>4221.2684303999849</c:v>
                </c:pt>
                <c:pt idx="78">
                  <c:v>4746.1589886000002</c:v>
                </c:pt>
                <c:pt idx="79">
                  <c:v>5313.2339711999957</c:v>
                </c:pt>
                <c:pt idx="80">
                  <c:v>5924.4305250000034</c:v>
                </c:pt>
                <c:pt idx="81">
                  <c:v>6581.7256368000235</c:v>
                </c:pt>
                <c:pt idx="82">
                  <c:v>7287.1361333999957</c:v>
                </c:pt>
                <c:pt idx="83">
                  <c:v>8042.718681600003</c:v>
                </c:pt>
                <c:pt idx="84">
                  <c:v>8850.569788200024</c:v>
                </c:pt>
                <c:pt idx="85">
                  <c:v>9712.8258000000205</c:v>
                </c:pt>
                <c:pt idx="86">
                  <c:v>10631.66290380001</c:v>
                </c:pt>
                <c:pt idx="87">
                  <c:v>11609.297126399993</c:v>
                </c:pt>
                <c:pt idx="88">
                  <c:v>12647.984334599998</c:v>
                </c:pt>
                <c:pt idx="89">
                  <c:v>13750.020235200005</c:v>
                </c:pt>
                <c:pt idx="90">
                  <c:v>14917.740375000008</c:v>
                </c:pt>
                <c:pt idx="91">
                  <c:v>16153.520140800014</c:v>
                </c:pt>
                <c:pt idx="92">
                  <c:v>17459.774759400025</c:v>
                </c:pt>
                <c:pt idx="93">
                  <c:v>18838.959297599999</c:v>
                </c:pt>
                <c:pt idx="94">
                  <c:v>20293.568662200007</c:v>
                </c:pt>
                <c:pt idx="95">
                  <c:v>21826.137600000016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'Quintile Functions'!$BT$10</c:f>
              <c:strCache>
                <c:ptCount val="1"/>
                <c:pt idx="0">
                  <c:v>4th 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Functions'!$BT$11:$BT$106</c:f>
              <c:numCache>
                <c:formatCode>General</c:formatCode>
                <c:ptCount val="96"/>
                <c:pt idx="0">
                  <c:v>307.03732500000001</c:v>
                </c:pt>
                <c:pt idx="1">
                  <c:v>250.47168479999991</c:v>
                </c:pt>
                <c:pt idx="2">
                  <c:v>206.56968540000003</c:v>
                </c:pt>
                <c:pt idx="3">
                  <c:v>174.20079359999997</c:v>
                </c:pt>
                <c:pt idx="4">
                  <c:v>152.27431619999982</c:v>
                </c:pt>
                <c:pt idx="5">
                  <c:v>139.73939999999996</c:v>
                </c:pt>
                <c:pt idx="6">
                  <c:v>135.58503179999991</c:v>
                </c:pt>
                <c:pt idx="7">
                  <c:v>138.8400383999998</c:v>
                </c:pt>
                <c:pt idx="8">
                  <c:v>148.57308659999987</c:v>
                </c:pt>
                <c:pt idx="9">
                  <c:v>163.89268320000002</c:v>
                </c:pt>
                <c:pt idx="10">
                  <c:v>183.9471750000001</c:v>
                </c:pt>
                <c:pt idx="11">
                  <c:v>207.92474879999986</c:v>
                </c:pt>
                <c:pt idx="12">
                  <c:v>235.05343139999979</c:v>
                </c:pt>
                <c:pt idx="13">
                  <c:v>264.60108959999957</c:v>
                </c:pt>
                <c:pt idx="14">
                  <c:v>295.87543019999998</c:v>
                </c:pt>
                <c:pt idx="15">
                  <c:v>328.22399999999982</c:v>
                </c:pt>
                <c:pt idx="16">
                  <c:v>361.03418579999976</c:v>
                </c:pt>
                <c:pt idx="17">
                  <c:v>393.73321439999984</c:v>
                </c:pt>
                <c:pt idx="18">
                  <c:v>425.78815259999976</c:v>
                </c:pt>
                <c:pt idx="19">
                  <c:v>456.70590719999961</c:v>
                </c:pt>
                <c:pt idx="20">
                  <c:v>486.03322499999967</c:v>
                </c:pt>
                <c:pt idx="21">
                  <c:v>513.35669279999956</c:v>
                </c:pt>
                <c:pt idx="22">
                  <c:v>538.30273739999996</c:v>
                </c:pt>
                <c:pt idx="23">
                  <c:v>560.53762560000018</c:v>
                </c:pt>
                <c:pt idx="24">
                  <c:v>579.76746419999881</c:v>
                </c:pt>
                <c:pt idx="25">
                  <c:v>595.73820000000023</c:v>
                </c:pt>
                <c:pt idx="26">
                  <c:v>608.23561979999977</c:v>
                </c:pt>
                <c:pt idx="27">
                  <c:v>617.0853503999997</c:v>
                </c:pt>
                <c:pt idx="28">
                  <c:v>622.15285859999972</c:v>
                </c:pt>
                <c:pt idx="29">
                  <c:v>623.34345119999944</c:v>
                </c:pt>
                <c:pt idx="30">
                  <c:v>620.60227499999974</c:v>
                </c:pt>
                <c:pt idx="31">
                  <c:v>613.91431679999869</c:v>
                </c:pt>
                <c:pt idx="32">
                  <c:v>603.30440340000087</c:v>
                </c:pt>
                <c:pt idx="33">
                  <c:v>588.83720159999984</c:v>
                </c:pt>
                <c:pt idx="34">
                  <c:v>570.61721820000093</c:v>
                </c:pt>
                <c:pt idx="35">
                  <c:v>548.78880000000026</c:v>
                </c:pt>
                <c:pt idx="36">
                  <c:v>523.53613379999661</c:v>
                </c:pt>
                <c:pt idx="37">
                  <c:v>495.08324639999864</c:v>
                </c:pt>
                <c:pt idx="38">
                  <c:v>463.69400460000361</c:v>
                </c:pt>
                <c:pt idx="39">
                  <c:v>429.67211520000092</c:v>
                </c:pt>
                <c:pt idx="40">
                  <c:v>393.36112500000127</c:v>
                </c:pt>
                <c:pt idx="41">
                  <c:v>355.14442079999935</c:v>
                </c:pt>
                <c:pt idx="42">
                  <c:v>315.44522940000024</c:v>
                </c:pt>
                <c:pt idx="43">
                  <c:v>274.72661759999937</c:v>
                </c:pt>
                <c:pt idx="44">
                  <c:v>233.49149220000072</c:v>
                </c:pt>
                <c:pt idx="45">
                  <c:v>192.28259999999864</c:v>
                </c:pt>
                <c:pt idx="46">
                  <c:v>151.68252780000148</c:v>
                </c:pt>
                <c:pt idx="47">
                  <c:v>112.31370239999887</c:v>
                </c:pt>
                <c:pt idx="48">
                  <c:v>74.838390599994455</c:v>
                </c:pt>
                <c:pt idx="49">
                  <c:v>39.958699200002229</c:v>
                </c:pt>
                <c:pt idx="50">
                  <c:v>8.4165749999974651</c:v>
                </c:pt>
                <c:pt idx="51">
                  <c:v>-19.006195199996</c:v>
                </c:pt>
                <c:pt idx="52">
                  <c:v>-41.487984600000345</c:v>
                </c:pt>
                <c:pt idx="53">
                  <c:v>-58.16732640000555</c:v>
                </c:pt>
                <c:pt idx="54">
                  <c:v>-68.142913799998496</c:v>
                </c:pt>
                <c:pt idx="55">
                  <c:v>-70.47360000000117</c:v>
                </c:pt>
                <c:pt idx="56">
                  <c:v>-64.178398199997901</c:v>
                </c:pt>
                <c:pt idx="57">
                  <c:v>-48.236481599997205</c:v>
                </c:pt>
                <c:pt idx="58">
                  <c:v>-21.587183399995411</c:v>
                </c:pt>
                <c:pt idx="59">
                  <c:v>16.870003199997882</c:v>
                </c:pt>
                <c:pt idx="60">
                  <c:v>68.275424999999814</c:v>
                </c:pt>
                <c:pt idx="61">
                  <c:v>65.577798074517546</c:v>
                </c:pt>
                <c:pt idx="62">
                  <c:v>62.986756952478999</c:v>
                </c:pt>
                <c:pt idx="63">
                  <c:v>60.498090327499135</c:v>
                </c:pt>
                <c:pt idx="64">
                  <c:v>58.107753285910292</c:v>
                </c:pt>
                <c:pt idx="65">
                  <c:v>55.811860732427789</c:v>
                </c:pt>
                <c:pt idx="66">
                  <c:v>53.606681075573739</c:v>
                </c:pt>
                <c:pt idx="67">
                  <c:v>51.488630162595769</c:v>
                </c:pt>
                <c:pt idx="68">
                  <c:v>49.454265454022845</c:v>
                </c:pt>
                <c:pt idx="69">
                  <c:v>47.500280428389971</c:v>
                </c:pt>
                <c:pt idx="70">
                  <c:v>45.623499208037494</c:v>
                </c:pt>
                <c:pt idx="71">
                  <c:v>43.820871397250208</c:v>
                </c:pt>
                <c:pt idx="72">
                  <c:v>42.08946712434647</c:v>
                </c:pt>
                <c:pt idx="73">
                  <c:v>40.426472279659116</c:v>
                </c:pt>
                <c:pt idx="74">
                  <c:v>38.829183941668227</c:v>
                </c:pt>
                <c:pt idx="75">
                  <c:v>37.295005983851802</c:v>
                </c:pt>
                <c:pt idx="76">
                  <c:v>35.821444855113882</c:v>
                </c:pt>
                <c:pt idx="77">
                  <c:v>34.406105526931981</c:v>
                </c:pt>
                <c:pt idx="78">
                  <c:v>33.046687600636588</c:v>
                </c:pt>
                <c:pt idx="79">
                  <c:v>31.740981568495759</c:v>
                </c:pt>
                <c:pt idx="80">
                  <c:v>30.486865222527776</c:v>
                </c:pt>
                <c:pt idx="81">
                  <c:v>29.282300205205068</c:v>
                </c:pt>
                <c:pt idx="82">
                  <c:v>28.125328696443074</c:v>
                </c:pt>
                <c:pt idx="83">
                  <c:v>27.014070231489331</c:v>
                </c:pt>
                <c:pt idx="84">
                  <c:v>25.946718644540805</c:v>
                </c:pt>
                <c:pt idx="85">
                  <c:v>24.921539133121779</c:v>
                </c:pt>
                <c:pt idx="86">
                  <c:v>23.936865438450972</c:v>
                </c:pt>
                <c:pt idx="87">
                  <c:v>22.991097137215036</c:v>
                </c:pt>
                <c:pt idx="88">
                  <c:v>22.082697040346655</c:v>
                </c:pt>
                <c:pt idx="89">
                  <c:v>21.21018869457939</c:v>
                </c:pt>
                <c:pt idx="90">
                  <c:v>20.372153982718466</c:v>
                </c:pt>
                <c:pt idx="91">
                  <c:v>19.56723081872714</c:v>
                </c:pt>
                <c:pt idx="92">
                  <c:v>18.794110933882408</c:v>
                </c:pt>
                <c:pt idx="93">
                  <c:v>18.051537750401792</c:v>
                </c:pt>
                <c:pt idx="94">
                  <c:v>17.338304339085148</c:v>
                </c:pt>
                <c:pt idx="95">
                  <c:v>16.653251457652008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'Quintile Functions'!$BU$10</c:f>
              <c:strCache>
                <c:ptCount val="1"/>
                <c:pt idx="0">
                  <c:v>5th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Functions'!$BU$11:$BU$106</c:f>
              <c:numCache>
                <c:formatCode>General</c:formatCode>
                <c:ptCount val="96"/>
                <c:pt idx="0">
                  <c:v>640.81887500000016</c:v>
                </c:pt>
                <c:pt idx="1">
                  <c:v>424.4391648000003</c:v>
                </c:pt>
                <c:pt idx="2">
                  <c:v>258.26473440000052</c:v>
                </c:pt>
                <c:pt idx="3">
                  <c:v>136.3667120000004</c:v>
                </c:pt>
                <c:pt idx="4">
                  <c:v>53.20159860000075</c:v>
                </c:pt>
                <c:pt idx="5">
                  <c:v>3.6000000000003212</c:v>
                </c:pt>
                <c:pt idx="6">
                  <c:v>-17.244641199999236</c:v>
                </c:pt>
                <c:pt idx="7">
                  <c:v>-13.78731359999961</c:v>
                </c:pt>
                <c:pt idx="8">
                  <c:v>9.857295000000704</c:v>
                </c:pt>
                <c:pt idx="9">
                  <c:v>49.903529600001093</c:v>
                </c:pt>
                <c:pt idx="10">
                  <c:v>102.88350000000152</c:v>
                </c:pt>
                <c:pt idx="11">
                  <c:v>165.63581280000068</c:v>
                </c:pt>
                <c:pt idx="12">
                  <c:v>235.29430340000113</c:v>
                </c:pt>
                <c:pt idx="13">
                  <c:v>309.27676800000233</c:v>
                </c:pt>
                <c:pt idx="14">
                  <c:v>385.27369560000079</c:v>
                </c:pt>
                <c:pt idx="15">
                  <c:v>461.23700000000008</c:v>
                </c:pt>
                <c:pt idx="16">
                  <c:v>535.36875179999993</c:v>
                </c:pt>
                <c:pt idx="17">
                  <c:v>606.10991040000181</c:v>
                </c:pt>
                <c:pt idx="18">
                  <c:v>672.1290560000017</c:v>
                </c:pt>
                <c:pt idx="19">
                  <c:v>732.31112160000237</c:v>
                </c:pt>
                <c:pt idx="20">
                  <c:v>785.74612500000421</c:v>
                </c:pt>
                <c:pt idx="21">
                  <c:v>831.71790080000574</c:v>
                </c:pt>
                <c:pt idx="22">
                  <c:v>869.69283240000368</c:v>
                </c:pt>
                <c:pt idx="23">
                  <c:v>899.30858400000579</c:v>
                </c:pt>
                <c:pt idx="24">
                  <c:v>920.36283260000118</c:v>
                </c:pt>
                <c:pt idx="25">
                  <c:v>932.80200000000923</c:v>
                </c:pt>
                <c:pt idx="26">
                  <c:v>936.70998480000799</c:v>
                </c:pt>
                <c:pt idx="27">
                  <c:v>932.29689440000402</c:v>
                </c:pt>
                <c:pt idx="28">
                  <c:v>919.88777700000128</c:v>
                </c:pt>
                <c:pt idx="29">
                  <c:v>899.91135360000408</c:v>
                </c:pt>
                <c:pt idx="30">
                  <c:v>872.88875000000462</c:v>
                </c:pt>
                <c:pt idx="31">
                  <c:v>839.42222880001373</c:v>
                </c:pt>
                <c:pt idx="32">
                  <c:v>800.18392140000651</c:v>
                </c:pt>
                <c:pt idx="33">
                  <c:v>755.90456000000268</c:v>
                </c:pt>
                <c:pt idx="34">
                  <c:v>707.36220959999446</c:v>
                </c:pt>
                <c:pt idx="35">
                  <c:v>655.37099999999919</c:v>
                </c:pt>
                <c:pt idx="36">
                  <c:v>600.76985780001451</c:v>
                </c:pt>
                <c:pt idx="37">
                  <c:v>544.41123839999636</c:v>
                </c:pt>
                <c:pt idx="38">
                  <c:v>487.14985799999886</c:v>
                </c:pt>
                <c:pt idx="39">
                  <c:v>429.83142559999942</c:v>
                </c:pt>
                <c:pt idx="40">
                  <c:v>373.28137500001685</c:v>
                </c:pt>
                <c:pt idx="41">
                  <c:v>318.29359679999834</c:v>
                </c:pt>
                <c:pt idx="42">
                  <c:v>265.61917039999753</c:v>
                </c:pt>
                <c:pt idx="43">
                  <c:v>215.9550960000015</c:v>
                </c:pt>
                <c:pt idx="44">
                  <c:v>169.933026600007</c:v>
                </c:pt>
                <c:pt idx="45">
                  <c:v>128.1079999999929</c:v>
                </c:pt>
                <c:pt idx="46">
                  <c:v>90.947170800001913</c:v>
                </c:pt>
                <c:pt idx="47">
                  <c:v>58.818542400025763</c:v>
                </c:pt>
                <c:pt idx="48">
                  <c:v>31.979699000024993</c:v>
                </c:pt>
                <c:pt idx="49">
                  <c:v>10.56653759998153</c:v>
                </c:pt>
                <c:pt idx="50">
                  <c:v>-5.4180000000196742</c:v>
                </c:pt>
                <c:pt idx="51">
                  <c:v>-16.115195199992741</c:v>
                </c:pt>
                <c:pt idx="52">
                  <c:v>-21.821820600001956</c:v>
                </c:pt>
                <c:pt idx="53">
                  <c:v>-23.001408000025549</c:v>
                </c:pt>
                <c:pt idx="54">
                  <c:v>-20.295516399986809</c:v>
                </c:pt>
                <c:pt idx="55">
                  <c:v>-14.534999999959837</c:v>
                </c:pt>
                <c:pt idx="56">
                  <c:v>-6.7512761999532813</c:v>
                </c:pt>
                <c:pt idx="57">
                  <c:v>1.8124064000148792</c:v>
                </c:pt>
                <c:pt idx="58">
                  <c:v>9.6897000000171829</c:v>
                </c:pt>
                <c:pt idx="59">
                  <c:v>15.179889599996386</c:v>
                </c:pt>
                <c:pt idx="60">
                  <c:v>16.336624999981723</c:v>
                </c:pt>
                <c:pt idx="61">
                  <c:v>10.956652799955918</c:v>
                </c:pt>
                <c:pt idx="62">
                  <c:v>-3.4314516000449657</c:v>
                </c:pt>
                <c:pt idx="63">
                  <c:v>-29.578552000049967</c:v>
                </c:pt>
                <c:pt idx="64">
                  <c:v>-70.526219400024274</c:v>
                </c:pt>
                <c:pt idx="65">
                  <c:v>-129.61800000004587</c:v>
                </c:pt>
                <c:pt idx="66">
                  <c:v>-210.51068320000195</c:v>
                </c:pt>
                <c:pt idx="67">
                  <c:v>-317.18556959994021</c:v>
                </c:pt>
                <c:pt idx="68">
                  <c:v>-453.95973900004174</c:v>
                </c:pt>
                <c:pt idx="69">
                  <c:v>-625.49731840001186</c:v>
                </c:pt>
                <c:pt idx="70">
                  <c:v>-836.8207499999553</c:v>
                </c:pt>
                <c:pt idx="71">
                  <c:v>-1093.3220592000289</c:v>
                </c:pt>
                <c:pt idx="72">
                  <c:v>-1400.7741226000653</c:v>
                </c:pt>
                <c:pt idx="73">
                  <c:v>-1765.3419360000989</c:v>
                </c:pt>
                <c:pt idx="74">
                  <c:v>-2193.5938824000186</c:v>
                </c:pt>
                <c:pt idx="75">
                  <c:v>-2692.5130000000354</c:v>
                </c:pt>
                <c:pt idx="76">
                  <c:v>-3269.5082502001314</c:v>
                </c:pt>
                <c:pt idx="77">
                  <c:v>-3932.4257855999167</c:v>
                </c:pt>
                <c:pt idx="78">
                  <c:v>-4689.560218000086</c:v>
                </c:pt>
                <c:pt idx="79">
                  <c:v>-5549.6658864001511</c:v>
                </c:pt>
                <c:pt idx="80">
                  <c:v>-6521.968125000014</c:v>
                </c:pt>
                <c:pt idx="81">
                  <c:v>-7616.174531200144</c:v>
                </c:pt>
                <c:pt idx="82">
                  <c:v>-8842.4862336000078</c:v>
                </c:pt>
                <c:pt idx="83">
                  <c:v>-10211.609160000051</c:v>
                </c:pt>
                <c:pt idx="84">
                  <c:v>-11734.765305400128</c:v>
                </c:pt>
                <c:pt idx="85">
                  <c:v>-13423.704000000027</c:v>
                </c:pt>
                <c:pt idx="86">
                  <c:v>-15290.713177200058</c:v>
                </c:pt>
                <c:pt idx="87">
                  <c:v>-17348.630641600001</c:v>
                </c:pt>
                <c:pt idx="88">
                  <c:v>-19610.855337000336</c:v>
                </c:pt>
                <c:pt idx="89">
                  <c:v>-22091.358614400146</c:v>
                </c:pt>
                <c:pt idx="90">
                  <c:v>-24804.695500000147</c:v>
                </c:pt>
                <c:pt idx="91">
                  <c:v>-27766.01596320013</c:v>
                </c:pt>
                <c:pt idx="92">
                  <c:v>-30991.076184600242</c:v>
                </c:pt>
                <c:pt idx="93">
                  <c:v>-34496.249824000057</c:v>
                </c:pt>
                <c:pt idx="94">
                  <c:v>-38298.539288400323</c:v>
                </c:pt>
                <c:pt idx="95">
                  <c:v>-42415.587000000174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'Quintile Functions'!$BV$10</c:f>
              <c:strCache>
                <c:ptCount val="1"/>
                <c:pt idx="0">
                  <c:v>5th 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'Quintile Functions'!$BK$10:$BK$106</c:f>
              <c:strCache>
                <c:ptCount val="97"/>
                <c:pt idx="0">
                  <c:v>Age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  <c:pt idx="34">
                  <c:v>38</c:v>
                </c:pt>
                <c:pt idx="35">
                  <c:v>39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51</c:v>
                </c:pt>
                <c:pt idx="48">
                  <c:v>52</c:v>
                </c:pt>
                <c:pt idx="49">
                  <c:v>53</c:v>
                </c:pt>
                <c:pt idx="50">
                  <c:v>54</c:v>
                </c:pt>
                <c:pt idx="51">
                  <c:v>55</c:v>
                </c:pt>
                <c:pt idx="52">
                  <c:v>56</c:v>
                </c:pt>
                <c:pt idx="53">
                  <c:v>57</c:v>
                </c:pt>
                <c:pt idx="54">
                  <c:v>58</c:v>
                </c:pt>
                <c:pt idx="55">
                  <c:v>59</c:v>
                </c:pt>
                <c:pt idx="56">
                  <c:v>60</c:v>
                </c:pt>
                <c:pt idx="57">
                  <c:v>61</c:v>
                </c:pt>
                <c:pt idx="58">
                  <c:v>62</c:v>
                </c:pt>
                <c:pt idx="59">
                  <c:v>63</c:v>
                </c:pt>
                <c:pt idx="60">
                  <c:v>64</c:v>
                </c:pt>
                <c:pt idx="61">
                  <c:v>65</c:v>
                </c:pt>
                <c:pt idx="62">
                  <c:v>66</c:v>
                </c:pt>
                <c:pt idx="63">
                  <c:v>67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71</c:v>
                </c:pt>
                <c:pt idx="68">
                  <c:v>72</c:v>
                </c:pt>
                <c:pt idx="69">
                  <c:v>73</c:v>
                </c:pt>
                <c:pt idx="70">
                  <c:v>74</c:v>
                </c:pt>
                <c:pt idx="71">
                  <c:v>75</c:v>
                </c:pt>
                <c:pt idx="72">
                  <c:v>76</c:v>
                </c:pt>
                <c:pt idx="73">
                  <c:v>77</c:v>
                </c:pt>
                <c:pt idx="74">
                  <c:v>78</c:v>
                </c:pt>
                <c:pt idx="75">
                  <c:v>79</c:v>
                </c:pt>
                <c:pt idx="76">
                  <c:v>80</c:v>
                </c:pt>
                <c:pt idx="77">
                  <c:v>81</c:v>
                </c:pt>
                <c:pt idx="78">
                  <c:v>82</c:v>
                </c:pt>
                <c:pt idx="79">
                  <c:v>83</c:v>
                </c:pt>
                <c:pt idx="80">
                  <c:v>84</c:v>
                </c:pt>
                <c:pt idx="81">
                  <c:v>85</c:v>
                </c:pt>
                <c:pt idx="82">
                  <c:v>86</c:v>
                </c:pt>
                <c:pt idx="83">
                  <c:v>87</c:v>
                </c:pt>
                <c:pt idx="84">
                  <c:v>88</c:v>
                </c:pt>
                <c:pt idx="85">
                  <c:v>89</c:v>
                </c:pt>
                <c:pt idx="86">
                  <c:v>90</c:v>
                </c:pt>
                <c:pt idx="87">
                  <c:v>91</c:v>
                </c:pt>
                <c:pt idx="88">
                  <c:v>92</c:v>
                </c:pt>
                <c:pt idx="89">
                  <c:v>93</c:v>
                </c:pt>
                <c:pt idx="90">
                  <c:v>94</c:v>
                </c:pt>
                <c:pt idx="91">
                  <c:v>95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99</c:v>
                </c:pt>
                <c:pt idx="96">
                  <c:v>100</c:v>
                </c:pt>
              </c:strCache>
            </c:strRef>
          </c:cat>
          <c:val>
            <c:numRef>
              <c:f>'Quintile Functions'!$BV$11:$BV$106</c:f>
              <c:numCache>
                <c:formatCode>General</c:formatCode>
                <c:ptCount val="96"/>
                <c:pt idx="0">
                  <c:v>640.81887500000016</c:v>
                </c:pt>
                <c:pt idx="1">
                  <c:v>424.4391648000003</c:v>
                </c:pt>
                <c:pt idx="2">
                  <c:v>258.26473440000052</c:v>
                </c:pt>
                <c:pt idx="3">
                  <c:v>136.3667120000004</c:v>
                </c:pt>
                <c:pt idx="4">
                  <c:v>53.20159860000075</c:v>
                </c:pt>
                <c:pt idx="5">
                  <c:v>3.6000000000003212</c:v>
                </c:pt>
                <c:pt idx="6">
                  <c:v>-17.244641199999236</c:v>
                </c:pt>
                <c:pt idx="7">
                  <c:v>-13.78731359999961</c:v>
                </c:pt>
                <c:pt idx="8">
                  <c:v>9.857295000000704</c:v>
                </c:pt>
                <c:pt idx="9">
                  <c:v>49.903529600001093</c:v>
                </c:pt>
                <c:pt idx="10">
                  <c:v>102.88350000000152</c:v>
                </c:pt>
                <c:pt idx="11">
                  <c:v>165.63581280000068</c:v>
                </c:pt>
                <c:pt idx="12">
                  <c:v>235.29430340000113</c:v>
                </c:pt>
                <c:pt idx="13">
                  <c:v>309.27676800000233</c:v>
                </c:pt>
                <c:pt idx="14">
                  <c:v>385.27369560000079</c:v>
                </c:pt>
                <c:pt idx="15">
                  <c:v>461.23700000000008</c:v>
                </c:pt>
                <c:pt idx="16">
                  <c:v>535.36875179999993</c:v>
                </c:pt>
                <c:pt idx="17">
                  <c:v>606.10991040000181</c:v>
                </c:pt>
                <c:pt idx="18">
                  <c:v>672.1290560000017</c:v>
                </c:pt>
                <c:pt idx="19">
                  <c:v>732.31112160000237</c:v>
                </c:pt>
                <c:pt idx="20">
                  <c:v>785.74612500000421</c:v>
                </c:pt>
                <c:pt idx="21">
                  <c:v>831.71790080000574</c:v>
                </c:pt>
                <c:pt idx="22">
                  <c:v>869.69283240000368</c:v>
                </c:pt>
                <c:pt idx="23">
                  <c:v>899.30858400000579</c:v>
                </c:pt>
                <c:pt idx="24">
                  <c:v>920.36283260000118</c:v>
                </c:pt>
                <c:pt idx="25">
                  <c:v>932.80200000000923</c:v>
                </c:pt>
                <c:pt idx="26">
                  <c:v>936.70998480000799</c:v>
                </c:pt>
                <c:pt idx="27">
                  <c:v>932.29689440000402</c:v>
                </c:pt>
                <c:pt idx="28">
                  <c:v>919.88777700000128</c:v>
                </c:pt>
                <c:pt idx="29">
                  <c:v>899.91135360000408</c:v>
                </c:pt>
                <c:pt idx="30">
                  <c:v>872.88875000000462</c:v>
                </c:pt>
                <c:pt idx="31">
                  <c:v>839.42222880001373</c:v>
                </c:pt>
                <c:pt idx="32">
                  <c:v>800.18392140000651</c:v>
                </c:pt>
                <c:pt idx="33">
                  <c:v>755.90456000000268</c:v>
                </c:pt>
                <c:pt idx="34">
                  <c:v>707.36220959999446</c:v>
                </c:pt>
                <c:pt idx="35">
                  <c:v>655.37099999999919</c:v>
                </c:pt>
                <c:pt idx="36">
                  <c:v>600.76985780001451</c:v>
                </c:pt>
                <c:pt idx="37">
                  <c:v>544.41123839999636</c:v>
                </c:pt>
                <c:pt idx="38">
                  <c:v>487.14985799999886</c:v>
                </c:pt>
                <c:pt idx="39">
                  <c:v>429.83142559999942</c:v>
                </c:pt>
                <c:pt idx="40">
                  <c:v>373.28137500001685</c:v>
                </c:pt>
                <c:pt idx="41">
                  <c:v>318.29359679999834</c:v>
                </c:pt>
                <c:pt idx="42">
                  <c:v>265.61917039999753</c:v>
                </c:pt>
                <c:pt idx="43">
                  <c:v>215.9550960000015</c:v>
                </c:pt>
                <c:pt idx="44">
                  <c:v>169.933026600007</c:v>
                </c:pt>
                <c:pt idx="45">
                  <c:v>128.1079999999929</c:v>
                </c:pt>
                <c:pt idx="46">
                  <c:v>90.947170800001913</c:v>
                </c:pt>
                <c:pt idx="47">
                  <c:v>58.818542400025763</c:v>
                </c:pt>
                <c:pt idx="48">
                  <c:v>31.979699000024993</c:v>
                </c:pt>
                <c:pt idx="49">
                  <c:v>10.56653759998153</c:v>
                </c:pt>
                <c:pt idx="50">
                  <c:v>-5.4180000000196742</c:v>
                </c:pt>
                <c:pt idx="51">
                  <c:v>-16.115195199992741</c:v>
                </c:pt>
                <c:pt idx="52">
                  <c:v>-21.821820600001956</c:v>
                </c:pt>
                <c:pt idx="53">
                  <c:v>-23.001408000025549</c:v>
                </c:pt>
                <c:pt idx="54">
                  <c:v>-20.295516399986809</c:v>
                </c:pt>
                <c:pt idx="55">
                  <c:v>-14.534999999959837</c:v>
                </c:pt>
                <c:pt idx="56">
                  <c:v>-6.7512761999532813</c:v>
                </c:pt>
                <c:pt idx="57">
                  <c:v>1.8124064000148792</c:v>
                </c:pt>
                <c:pt idx="58">
                  <c:v>9.6897000000171829</c:v>
                </c:pt>
                <c:pt idx="59">
                  <c:v>15.179889599996386</c:v>
                </c:pt>
                <c:pt idx="60">
                  <c:v>16.336624999981723</c:v>
                </c:pt>
                <c:pt idx="61">
                  <c:v>15.691149421155847</c:v>
                </c:pt>
                <c:pt idx="62">
                  <c:v>15.071177195859912</c:v>
                </c:pt>
                <c:pt idx="63">
                  <c:v>14.475700662359516</c:v>
                </c:pt>
                <c:pt idx="64">
                  <c:v>13.903751972592991</c:v>
                </c:pt>
                <c:pt idx="65">
                  <c:v>13.354401519095349</c:v>
                </c:pt>
                <c:pt idx="66">
                  <c:v>12.826756424075976</c:v>
                </c:pt>
                <c:pt idx="67">
                  <c:v>12.319959088194285</c:v>
                </c:pt>
                <c:pt idx="68">
                  <c:v>11.833185796674634</c:v>
                </c:pt>
                <c:pt idx="69">
                  <c:v>11.365645380494962</c:v>
                </c:pt>
                <c:pt idx="70">
                  <c:v>10.916577930473135</c:v>
                </c:pt>
                <c:pt idx="71">
                  <c:v>10.485253562160965</c:v>
                </c:pt>
                <c:pt idx="72">
                  <c:v>10.070971229538438</c:v>
                </c:pt>
                <c:pt idx="73">
                  <c:v>9.6730575855800112</c:v>
                </c:pt>
                <c:pt idx="74">
                  <c:v>9.2908658878410186</c:v>
                </c:pt>
                <c:pt idx="75">
                  <c:v>8.9237749472853967</c:v>
                </c:pt>
                <c:pt idx="76">
                  <c:v>8.57118811864623</c:v>
                </c:pt>
                <c:pt idx="77">
                  <c:v>8.2325323306781009</c:v>
                </c:pt>
                <c:pt idx="78">
                  <c:v>7.9072571547251043</c:v>
                </c:pt>
                <c:pt idx="79">
                  <c:v>7.594833910090613</c:v>
                </c:pt>
                <c:pt idx="80">
                  <c:v>7.294754804754743</c:v>
                </c:pt>
                <c:pt idx="81">
                  <c:v>7.0065321100428806</c:v>
                </c:pt>
                <c:pt idx="82">
                  <c:v>6.7296973679038476</c:v>
                </c:pt>
                <c:pt idx="83">
                  <c:v>6.4638006295092545</c:v>
                </c:pt>
                <c:pt idx="84">
                  <c:v>6.2084097239365175</c:v>
                </c:pt>
                <c:pt idx="85">
                  <c:v>5.9631095557469065</c:v>
                </c:pt>
                <c:pt idx="86">
                  <c:v>5.7275014303169502</c:v>
                </c:pt>
                <c:pt idx="87">
                  <c:v>5.5012024058266409</c:v>
                </c:pt>
                <c:pt idx="88">
                  <c:v>5.2838446708511961</c:v>
                </c:pt>
                <c:pt idx="89">
                  <c:v>5.0750749465447678</c:v>
                </c:pt>
                <c:pt idx="90">
                  <c:v>4.8745539124444353</c:v>
                </c:pt>
                <c:pt idx="91">
                  <c:v>4.6819556549612322</c:v>
                </c:pt>
                <c:pt idx="92">
                  <c:v>4.4969671376618168</c:v>
                </c:pt>
                <c:pt idx="93">
                  <c:v>4.3192876924798131</c:v>
                </c:pt>
                <c:pt idx="94">
                  <c:v>4.1486285310298801</c:v>
                </c:pt>
                <c:pt idx="95">
                  <c:v>3.9847122752302244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408368"/>
        <c:axId val="438408928"/>
      </c:lineChart>
      <c:catAx>
        <c:axId val="43840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08928"/>
        <c:crosses val="autoZero"/>
        <c:auto val="1"/>
        <c:lblAlgn val="ctr"/>
        <c:lblOffset val="100"/>
        <c:noMultiLvlLbl val="0"/>
      </c:catAx>
      <c:valAx>
        <c:axId val="4384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0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'Female Summary'!$B$2</c:f>
              <c:strCache>
                <c:ptCount val="1"/>
                <c:pt idx="0">
                  <c:v>Alive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'Female Summary'!$A$2:$A$98</c15:sqref>
                  </c15:fullRef>
                </c:ext>
              </c:extLst>
              <c:f>'Female Summary'!$A$3:$A$98</c:f>
              <c:strCach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'Female Summary'!$B$3:$B$98</c15:sqref>
                  </c15:fullRef>
                </c:ext>
              </c:extLst>
              <c:f>'Female Summary'!$B$4:$B$98</c:f>
              <c:numCache>
                <c:formatCode>General</c:formatCode>
                <c:ptCount val="95"/>
                <c:pt idx="0">
                  <c:v>50000.000004009431</c:v>
                </c:pt>
                <c:pt idx="1">
                  <c:v>50000.000008262039</c:v>
                </c:pt>
                <c:pt idx="2">
                  <c:v>50000.000012763732</c:v>
                </c:pt>
                <c:pt idx="3">
                  <c:v>50000.000017519109</c:v>
                </c:pt>
                <c:pt idx="4">
                  <c:v>50000.000022531269</c:v>
                </c:pt>
                <c:pt idx="5">
                  <c:v>50000.000027801507</c:v>
                </c:pt>
                <c:pt idx="6">
                  <c:v>50000.000033329095</c:v>
                </c:pt>
                <c:pt idx="7">
                  <c:v>50000.000039110972</c:v>
                </c:pt>
                <c:pt idx="8">
                  <c:v>50000.000045141496</c:v>
                </c:pt>
                <c:pt idx="9">
                  <c:v>50000.000051412419</c:v>
                </c:pt>
                <c:pt idx="10">
                  <c:v>49995.000301398941</c:v>
                </c:pt>
                <c:pt idx="11">
                  <c:v>49990.001051335479</c:v>
                </c:pt>
                <c:pt idx="12">
                  <c:v>49985.002301172019</c:v>
                </c:pt>
                <c:pt idx="13">
                  <c:v>49980.004050858573</c:v>
                </c:pt>
                <c:pt idx="14">
                  <c:v>49975.00630034518</c:v>
                </c:pt>
                <c:pt idx="15">
                  <c:v>49965.012298518603</c:v>
                </c:pt>
                <c:pt idx="16">
                  <c:v>49955.020295292532</c:v>
                </c:pt>
                <c:pt idx="17">
                  <c:v>49945.030290267277</c:v>
                </c:pt>
                <c:pt idx="18">
                  <c:v>49935.042283043236</c:v>
                </c:pt>
                <c:pt idx="19">
                  <c:v>49925.056273220893</c:v>
                </c:pt>
                <c:pt idx="20">
                  <c:v>49910.081002741819</c:v>
                </c:pt>
                <c:pt idx="21">
                  <c:v>49895.110224170065</c:v>
                </c:pt>
                <c:pt idx="22">
                  <c:v>49880.14393615826</c:v>
                </c:pt>
                <c:pt idx="23">
                  <c:v>49865.18213735945</c:v>
                </c:pt>
                <c:pt idx="24">
                  <c:v>49850.22482642706</c:v>
                </c:pt>
                <c:pt idx="25">
                  <c:v>49830.288723982791</c:v>
                </c:pt>
                <c:pt idx="26">
                  <c:v>49810.360594384838</c:v>
                </c:pt>
                <c:pt idx="27">
                  <c:v>49790.440434444667</c:v>
                </c:pt>
                <c:pt idx="28">
                  <c:v>49770.52824097508</c:v>
                </c:pt>
                <c:pt idx="29">
                  <c:v>49750.62401079011</c:v>
                </c:pt>
                <c:pt idx="30">
                  <c:v>49720.782597856436</c:v>
                </c:pt>
                <c:pt idx="31">
                  <c:v>49690.95908437363</c:v>
                </c:pt>
                <c:pt idx="32">
                  <c:v>49661.153459596731</c:v>
                </c:pt>
                <c:pt idx="33">
                  <c:v>49631.365712787003</c:v>
                </c:pt>
                <c:pt idx="34">
                  <c:v>49601.595833212043</c:v>
                </c:pt>
                <c:pt idx="35">
                  <c:v>49561.930436433089</c:v>
                </c:pt>
                <c:pt idx="36">
                  <c:v>49522.296759187899</c:v>
                </c:pt>
                <c:pt idx="37">
                  <c:v>49482.694776098288</c:v>
                </c:pt>
                <c:pt idx="38">
                  <c:v>49443.124461806205</c:v>
                </c:pt>
                <c:pt idx="39">
                  <c:v>49403.585790973681</c:v>
                </c:pt>
                <c:pt idx="40">
                  <c:v>49344.337066373213</c:v>
                </c:pt>
                <c:pt idx="41">
                  <c:v>49285.159397326097</c:v>
                </c:pt>
                <c:pt idx="42">
                  <c:v>49226.052698593747</c:v>
                </c:pt>
                <c:pt idx="43">
                  <c:v>49167.016885039768</c:v>
                </c:pt>
                <c:pt idx="44">
                  <c:v>49108.051871629956</c:v>
                </c:pt>
                <c:pt idx="45">
                  <c:v>49024.639187713365</c:v>
                </c:pt>
                <c:pt idx="46">
                  <c:v>48941.368183278915</c:v>
                </c:pt>
                <c:pt idx="47">
                  <c:v>48858.238617594994</c:v>
                </c:pt>
                <c:pt idx="48">
                  <c:v>48775.250250350509</c:v>
                </c:pt>
                <c:pt idx="49">
                  <c:v>48692.402841663512</c:v>
                </c:pt>
                <c:pt idx="50">
                  <c:v>48556.254931887568</c:v>
                </c:pt>
                <c:pt idx="51">
                  <c:v>48420.487700282443</c:v>
                </c:pt>
                <c:pt idx="52">
                  <c:v>48285.100082759338</c:v>
                </c:pt>
                <c:pt idx="53">
                  <c:v>48150.091017683073</c:v>
                </c:pt>
                <c:pt idx="54">
                  <c:v>48015.459446639834</c:v>
                </c:pt>
                <c:pt idx="55">
                  <c:v>47809.436544174489</c:v>
                </c:pt>
                <c:pt idx="56">
                  <c:v>47604.297630442888</c:v>
                </c:pt>
                <c:pt idx="57">
                  <c:v>47400.038912731587</c:v>
                </c:pt>
                <c:pt idx="58">
                  <c:v>47196.656614760024</c:v>
                </c:pt>
                <c:pt idx="59">
                  <c:v>46994.146976773067</c:v>
                </c:pt>
                <c:pt idx="60">
                  <c:v>46680.339389574365</c:v>
                </c:pt>
                <c:pt idx="61">
                  <c:v>46368.62726189899</c:v>
                </c:pt>
                <c:pt idx="62">
                  <c:v>46058.996602005966</c:v>
                </c:pt>
                <c:pt idx="63">
                  <c:v>45751.433511412797</c:v>
                </c:pt>
                <c:pt idx="64">
                  <c:v>45445.924184419709</c:v>
                </c:pt>
                <c:pt idx="65">
                  <c:v>44935.279979551691</c:v>
                </c:pt>
                <c:pt idx="66">
                  <c:v>44430.37344877651</c:v>
                </c:pt>
                <c:pt idx="67">
                  <c:v>43931.140125467602</c:v>
                </c:pt>
                <c:pt idx="68">
                  <c:v>43437.516267221741</c:v>
                </c:pt>
                <c:pt idx="69">
                  <c:v>42949.438847727208</c:v>
                </c:pt>
                <c:pt idx="70">
                  <c:v>42107.413516999986</c:v>
                </c:pt>
                <c:pt idx="71">
                  <c:v>41281.895906281257</c:v>
                </c:pt>
                <c:pt idx="72">
                  <c:v>40472.562395130306</c:v>
                </c:pt>
                <c:pt idx="73">
                  <c:v>39679.095706963773</c:v>
                </c:pt>
                <c:pt idx="74">
                  <c:v>38901.184784721248</c:v>
                </c:pt>
                <c:pt idx="75">
                  <c:v>37435.726730607646</c:v>
                </c:pt>
                <c:pt idx="76">
                  <c:v>36025.473713470783</c:v>
                </c:pt>
                <c:pt idx="77">
                  <c:v>34668.346155035273</c:v>
                </c:pt>
                <c:pt idx="78">
                  <c:v>33362.342812220711</c:v>
                </c:pt>
                <c:pt idx="79">
                  <c:v>32105.537826527074</c:v>
                </c:pt>
                <c:pt idx="80">
                  <c:v>29604.600170980048</c:v>
                </c:pt>
                <c:pt idx="81">
                  <c:v>27298.478279076629</c:v>
                </c:pt>
                <c:pt idx="82">
                  <c:v>25171.99664656676</c:v>
                </c:pt>
                <c:pt idx="83">
                  <c:v>23211.161883006684</c:v>
                </c:pt>
                <c:pt idx="84">
                  <c:v>21403.070630415921</c:v>
                </c:pt>
                <c:pt idx="85">
                  <c:v>17711.88161086967</c:v>
                </c:pt>
                <c:pt idx="86">
                  <c:v>14657.277295426655</c:v>
                </c:pt>
                <c:pt idx="87">
                  <c:v>12129.471979838807</c:v>
                </c:pt>
                <c:pt idx="88">
                  <c:v>10037.603349849665</c:v>
                </c:pt>
                <c:pt idx="89">
                  <c:v>8306.5017929340574</c:v>
                </c:pt>
                <c:pt idx="90">
                  <c:v>6876.6991911702335</c:v>
                </c:pt>
                <c:pt idx="91">
                  <c:v>5693.0092601336446</c:v>
                </c:pt>
                <c:pt idx="92">
                  <c:v>4713.0685000259036</c:v>
                </c:pt>
                <c:pt idx="93">
                  <c:v>3901.8054613396316</c:v>
                </c:pt>
                <c:pt idx="94">
                  <c:v>3230.1855607232474</c:v>
                </c:pt>
              </c:numCache>
            </c:numRef>
          </c:val>
        </c:ser>
        <c:ser>
          <c:idx val="1"/>
          <c:order val="1"/>
          <c:tx>
            <c:strRef>
              <c:f>'Female Summary'!$I$2</c:f>
              <c:strCache>
                <c:ptCount val="1"/>
                <c:pt idx="0">
                  <c:v>Annual Ill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'Female Summary'!$A$2:$A$98</c15:sqref>
                  </c15:fullRef>
                </c:ext>
              </c:extLst>
              <c:f>'Female Summary'!$A$3:$A$98</c:f>
              <c:strCach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'Female Summary'!$I$3:$I$98</c15:sqref>
                  </c15:fullRef>
                </c:ext>
              </c:extLst>
              <c:f>'Female Summary'!$I$4:$I$98</c:f>
              <c:numCache>
                <c:formatCode>General</c:formatCode>
                <c:ptCount val="95"/>
                <c:pt idx="0">
                  <c:v>-5.0859246652468215E-4</c:v>
                </c:pt>
                <c:pt idx="1">
                  <c:v>-2.038463393217782E-3</c:v>
                </c:pt>
                <c:pt idx="2">
                  <c:v>-4.5916033358750497E-3</c:v>
                </c:pt>
                <c:pt idx="3">
                  <c:v>-8.1701389299517757E-3</c:v>
                </c:pt>
                <c:pt idx="4">
                  <c:v>-1.277631686095404E-2</c:v>
                </c:pt>
                <c:pt idx="5">
                  <c:v>-1.841248598446299E-2</c:v>
                </c:pt>
                <c:pt idx="6">
                  <c:v>-2.5081077687595155E-2</c:v>
                </c:pt>
                <c:pt idx="7">
                  <c:v>-3.278458466343892E-2</c:v>
                </c:pt>
                <c:pt idx="8">
                  <c:v>-4.152553847907825E-2</c:v>
                </c:pt>
                <c:pt idx="9">
                  <c:v>-5.1306486335128909E-2</c:v>
                </c:pt>
                <c:pt idx="10">
                  <c:v>24.913420596436282</c:v>
                </c:pt>
                <c:pt idx="11">
                  <c:v>49.859891798399943</c:v>
                </c:pt>
                <c:pt idx="12">
                  <c:v>74.78805540272495</c:v>
                </c:pt>
                <c:pt idx="13">
                  <c:v>99.697859177029287</c:v>
                </c:pt>
                <c:pt idx="14">
                  <c:v>124.58925109035393</c:v>
                </c:pt>
                <c:pt idx="15">
                  <c:v>184.26084834800091</c:v>
                </c:pt>
                <c:pt idx="16">
                  <c:v>243.83112392387997</c:v>
                </c:pt>
                <c:pt idx="17">
                  <c:v>303.29988144965029</c:v>
                </c:pt>
                <c:pt idx="18">
                  <c:v>362.66694389580482</c:v>
                </c:pt>
                <c:pt idx="19">
                  <c:v>421.93215794744424</c:v>
                </c:pt>
                <c:pt idx="20">
                  <c:v>505.76805798346868</c:v>
                </c:pt>
                <c:pt idx="21">
                  <c:v>589.41417564664334</c:v>
                </c:pt>
                <c:pt idx="22">
                  <c:v>672.87048169822322</c:v>
                </c:pt>
                <c:pt idx="23">
                  <c:v>756.13699802828467</c:v>
                </c:pt>
                <c:pt idx="24">
                  <c:v>839.21379483641101</c:v>
                </c:pt>
                <c:pt idx="25">
                  <c:v>946.71484227005237</c:v>
                </c:pt>
                <c:pt idx="26">
                  <c:v>1053.9489073501554</c:v>
                </c:pt>
                <c:pt idx="27">
                  <c:v>1160.9163440353584</c:v>
                </c:pt>
                <c:pt idx="28">
                  <c:v>1267.6175524247815</c:v>
                </c:pt>
                <c:pt idx="29">
                  <c:v>1374.0529767039843</c:v>
                </c:pt>
                <c:pt idx="30">
                  <c:v>1519.0475310584397</c:v>
                </c:pt>
                <c:pt idx="31">
                  <c:v>1663.5831337039792</c:v>
                </c:pt>
                <c:pt idx="32">
                  <c:v>1807.6610022266855</c:v>
                </c:pt>
                <c:pt idx="33">
                  <c:v>1951.2824192127011</c:v>
                </c:pt>
                <c:pt idx="34">
                  <c:v>2094.4487341275017</c:v>
                </c:pt>
                <c:pt idx="35">
                  <c:v>2309.3961365471982</c:v>
                </c:pt>
                <c:pt idx="36">
                  <c:v>2523.4812233162265</c:v>
                </c:pt>
                <c:pt idx="37">
                  <c:v>2736.7075393352725</c:v>
                </c:pt>
                <c:pt idx="38">
                  <c:v>2949.0787563996064</c:v>
                </c:pt>
                <c:pt idx="39">
                  <c:v>3160.5986775515798</c:v>
                </c:pt>
                <c:pt idx="40">
                  <c:v>3455.6574322292226</c:v>
                </c:pt>
                <c:pt idx="41">
                  <c:v>3749.0819401516865</c:v>
                </c:pt>
                <c:pt idx="42">
                  <c:v>4040.8820106757694</c:v>
                </c:pt>
                <c:pt idx="43">
                  <c:v>4331.0676691227018</c:v>
                </c:pt>
                <c:pt idx="44">
                  <c:v>4619.6491605544443</c:v>
                </c:pt>
                <c:pt idx="45">
                  <c:v>4997.465698154645</c:v>
                </c:pt>
                <c:pt idx="46">
                  <c:v>5372.5344596050909</c:v>
                </c:pt>
                <c:pt idx="47">
                  <c:v>5744.8779085911601</c:v>
                </c:pt>
                <c:pt idx="48">
                  <c:v>6114.5187875609499</c:v>
                </c:pt>
                <c:pt idx="49">
                  <c:v>6481.4801161736168</c:v>
                </c:pt>
                <c:pt idx="50">
                  <c:v>6920.2474999722526</c:v>
                </c:pt>
                <c:pt idx="51">
                  <c:v>7354.5814603707458</c:v>
                </c:pt>
                <c:pt idx="52">
                  <c:v>7784.5301732992521</c:v>
                </c:pt>
                <c:pt idx="53">
                  <c:v>8210.1416428209559</c:v>
                </c:pt>
                <c:pt idx="54">
                  <c:v>8631.4639126813963</c:v>
                </c:pt>
                <c:pt idx="55">
                  <c:v>9109.6432265433759</c:v>
                </c:pt>
                <c:pt idx="56">
                  <c:v>9581.1479634354437</c:v>
                </c:pt>
                <c:pt idx="57">
                  <c:v>10046.06776310731</c:v>
                </c:pt>
                <c:pt idx="58">
                  <c:v>10504.490109381666</c:v>
                </c:pt>
                <c:pt idx="59">
                  <c:v>10956.498591104299</c:v>
                </c:pt>
                <c:pt idx="60">
                  <c:v>11533.452167894435</c:v>
                </c:pt>
                <c:pt idx="61">
                  <c:v>12098.623506924816</c:v>
                </c:pt>
                <c:pt idx="62">
                  <c:v>12652.20270604588</c:v>
                </c:pt>
                <c:pt idx="63">
                  <c:v>13194.377927658988</c:v>
                </c:pt>
                <c:pt idx="64">
                  <c:v>13725.333885681062</c:v>
                </c:pt>
                <c:pt idx="65">
                  <c:v>14239.85604322669</c:v>
                </c:pt>
                <c:pt idx="66">
                  <c:v>14736.894198283178</c:v>
                </c:pt>
                <c:pt idx="67">
                  <c:v>15216.865687135953</c:v>
                </c:pt>
                <c:pt idx="68">
                  <c:v>15680.178302927845</c:v>
                </c:pt>
                <c:pt idx="69">
                  <c:v>16127.230548808962</c:v>
                </c:pt>
                <c:pt idx="70">
                  <c:v>16430.962885088225</c:v>
                </c:pt>
                <c:pt idx="71">
                  <c:v>16712.456521374977</c:v>
                </c:pt>
                <c:pt idx="72">
                  <c:v>16972.582446788911</c:v>
                </c:pt>
                <c:pt idx="73">
                  <c:v>17212.182539394955</c:v>
                </c:pt>
                <c:pt idx="74">
                  <c:v>17432.070498126104</c:v>
                </c:pt>
                <c:pt idx="75">
                  <c:v>17264.887842164764</c:v>
                </c:pt>
                <c:pt idx="76">
                  <c:v>17082.176002123975</c:v>
                </c:pt>
                <c:pt idx="77">
                  <c:v>16885.491085195663</c:v>
                </c:pt>
                <c:pt idx="78">
                  <c:v>16676.287392268794</c:v>
                </c:pt>
                <c:pt idx="79">
                  <c:v>16455.923178697012</c:v>
                </c:pt>
                <c:pt idx="80">
                  <c:v>15513.618503452884</c:v>
                </c:pt>
                <c:pt idx="81">
                  <c:v>14616.161243268429</c:v>
                </c:pt>
                <c:pt idx="82">
                  <c:v>13762.455848673691</c:v>
                </c:pt>
                <c:pt idx="83">
                  <c:v>12951.291018038186</c:v>
                </c:pt>
                <c:pt idx="84">
                  <c:v>12181.365555717499</c:v>
                </c:pt>
                <c:pt idx="85">
                  <c:v>10239.60702767062</c:v>
                </c:pt>
                <c:pt idx="86">
                  <c:v>8604.7121697252351</c:v>
                </c:pt>
                <c:pt idx="87">
                  <c:v>7228.6925282282227</c:v>
                </c:pt>
                <c:pt idx="88">
                  <c:v>6069.8981249007338</c:v>
                </c:pt>
                <c:pt idx="89">
                  <c:v>5095.4762500734669</c:v>
                </c:pt>
                <c:pt idx="90">
                  <c:v>4272.428542810082</c:v>
                </c:pt>
                <c:pt idx="91">
                  <c:v>3581.586820059299</c:v>
                </c:pt>
                <c:pt idx="92">
                  <c:v>3001.8524126230582</c:v>
                </c:pt>
                <c:pt idx="93">
                  <c:v>2515.4679571125457</c:v>
                </c:pt>
                <c:pt idx="94">
                  <c:v>2107.4931250955278</c:v>
                </c:pt>
              </c:numCache>
            </c:numRef>
          </c:val>
        </c:ser>
        <c:ser>
          <c:idx val="2"/>
          <c:order val="2"/>
          <c:tx>
            <c:strRef>
              <c:f>'Female Summary'!$K$2</c:f>
              <c:strCache>
                <c:ptCount val="1"/>
                <c:pt idx="0">
                  <c:v>Cumulative Dead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'Female Summary'!$A$2:$A$98</c15:sqref>
                  </c15:fullRef>
                </c:ext>
              </c:extLst>
              <c:f>'Female Summary'!$A$3:$A$98</c:f>
              <c:strCach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'Female Summary'!$K$3:$K$98</c15:sqref>
                  </c15:fullRef>
                </c:ext>
              </c:extLst>
              <c:f>'Female Summary'!$K$4:$K$98</c:f>
              <c:numCache>
                <c:formatCode>General</c:formatCode>
                <c:ptCount val="95"/>
                <c:pt idx="0">
                  <c:v>-4.0094327857786993E-6</c:v>
                </c:pt>
                <c:pt idx="1">
                  <c:v>-8.2620415651213364E-6</c:v>
                </c:pt>
                <c:pt idx="2">
                  <c:v>-1.2763734606069388E-5</c:v>
                </c:pt>
                <c:pt idx="3">
                  <c:v>-1.7519114292346982E-5</c:v>
                </c:pt>
                <c:pt idx="4">
                  <c:v>-2.2531268418307659E-5</c:v>
                </c:pt>
                <c:pt idx="5">
                  <c:v>-2.7801507049313168E-5</c:v>
                </c:pt>
                <c:pt idx="6">
                  <c:v>-3.3329099550061247E-5</c:v>
                </c:pt>
                <c:pt idx="7">
                  <c:v>-3.911097204153946E-5</c:v>
                </c:pt>
                <c:pt idx="8">
                  <c:v>-4.5141507769103084E-5</c:v>
                </c:pt>
                <c:pt idx="9">
                  <c:v>-5.1412425042890453E-5</c:v>
                </c:pt>
                <c:pt idx="10">
                  <c:v>4.9996986010491353</c:v>
                </c:pt>
                <c:pt idx="11">
                  <c:v>9.9989486645198831</c:v>
                </c:pt>
                <c:pt idx="12">
                  <c:v>14.997698827979701</c:v>
                </c:pt>
                <c:pt idx="13">
                  <c:v>19.995949141416091</c:v>
                </c:pt>
                <c:pt idx="14">
                  <c:v>24.993699654811554</c:v>
                </c:pt>
                <c:pt idx="15">
                  <c:v>34.987701481384029</c:v>
                </c:pt>
                <c:pt idx="16">
                  <c:v>44.979704707457898</c:v>
                </c:pt>
                <c:pt idx="17">
                  <c:v>54.969709732713298</c:v>
                </c:pt>
                <c:pt idx="18">
                  <c:v>64.957716956750431</c:v>
                </c:pt>
                <c:pt idx="19">
                  <c:v>74.943726779089573</c:v>
                </c:pt>
                <c:pt idx="20">
                  <c:v>89.918997258168389</c:v>
                </c:pt>
                <c:pt idx="21">
                  <c:v>104.88977582992327</c:v>
                </c:pt>
                <c:pt idx="22">
                  <c:v>119.85606384172429</c:v>
                </c:pt>
                <c:pt idx="23">
                  <c:v>134.81786264053741</c:v>
                </c:pt>
                <c:pt idx="24">
                  <c:v>149.7751735729245</c:v>
                </c:pt>
                <c:pt idx="25">
                  <c:v>169.71127601719064</c:v>
                </c:pt>
                <c:pt idx="26">
                  <c:v>189.63940561515466</c:v>
                </c:pt>
                <c:pt idx="27">
                  <c:v>209.55956555531731</c:v>
                </c:pt>
                <c:pt idx="28">
                  <c:v>229.47175902490423</c:v>
                </c:pt>
                <c:pt idx="29">
                  <c:v>249.37598920986642</c:v>
                </c:pt>
                <c:pt idx="30">
                  <c:v>279.21740214355054</c:v>
                </c:pt>
                <c:pt idx="31">
                  <c:v>309.04091562635244</c:v>
                </c:pt>
                <c:pt idx="32">
                  <c:v>338.84654040326092</c:v>
                </c:pt>
                <c:pt idx="33">
                  <c:v>368.63428721297953</c:v>
                </c:pt>
                <c:pt idx="34">
                  <c:v>398.40416678794509</c:v>
                </c:pt>
                <c:pt idx="35">
                  <c:v>438.06956356689113</c:v>
                </c:pt>
                <c:pt idx="36">
                  <c:v>477.70324081208747</c:v>
                </c:pt>
                <c:pt idx="37">
                  <c:v>517.3052239016954</c:v>
                </c:pt>
                <c:pt idx="38">
                  <c:v>556.87553819377524</c:v>
                </c:pt>
                <c:pt idx="39">
                  <c:v>596.41420902629989</c:v>
                </c:pt>
                <c:pt idx="40">
                  <c:v>655.66293362676663</c:v>
                </c:pt>
                <c:pt idx="41">
                  <c:v>714.84060267389088</c:v>
                </c:pt>
                <c:pt idx="42">
                  <c:v>773.94730140623699</c:v>
                </c:pt>
                <c:pt idx="43">
                  <c:v>832.98311496021313</c:v>
                </c:pt>
                <c:pt idx="44">
                  <c:v>891.94812837002655</c:v>
                </c:pt>
                <c:pt idx="45">
                  <c:v>975.36081228661931</c:v>
                </c:pt>
                <c:pt idx="46">
                  <c:v>1058.6318167210679</c:v>
                </c:pt>
                <c:pt idx="47">
                  <c:v>1141.7613824049868</c:v>
                </c:pt>
                <c:pt idx="48">
                  <c:v>1224.7497496494773</c:v>
                </c:pt>
                <c:pt idx="49">
                  <c:v>1307.5971583364653</c:v>
                </c:pt>
                <c:pt idx="50">
                  <c:v>1443.7450681124139</c:v>
                </c:pt>
                <c:pt idx="51">
                  <c:v>1579.512299717544</c:v>
                </c:pt>
                <c:pt idx="52">
                  <c:v>1714.8999172406409</c:v>
                </c:pt>
                <c:pt idx="53">
                  <c:v>1849.9089823169118</c:v>
                </c:pt>
                <c:pt idx="54">
                  <c:v>1984.5405533601515</c:v>
                </c:pt>
                <c:pt idx="55">
                  <c:v>2190.5634558254919</c:v>
                </c:pt>
                <c:pt idx="56">
                  <c:v>2395.7023695570924</c:v>
                </c:pt>
                <c:pt idx="57">
                  <c:v>2599.9610872684057</c:v>
                </c:pt>
                <c:pt idx="58">
                  <c:v>2803.3433852399653</c:v>
                </c:pt>
                <c:pt idx="59">
                  <c:v>3005.8530232269227</c:v>
                </c:pt>
                <c:pt idx="60">
                  <c:v>3319.6606104256252</c:v>
                </c:pt>
                <c:pt idx="61">
                  <c:v>3631.3727381009999</c:v>
                </c:pt>
                <c:pt idx="62">
                  <c:v>3941.0033979940299</c:v>
                </c:pt>
                <c:pt idx="63">
                  <c:v>4248.566488587192</c:v>
                </c:pt>
                <c:pt idx="64">
                  <c:v>4554.075815580286</c:v>
                </c:pt>
                <c:pt idx="65">
                  <c:v>5064.7200204483033</c:v>
                </c:pt>
                <c:pt idx="66">
                  <c:v>5569.6265512234859</c:v>
                </c:pt>
                <c:pt idx="67">
                  <c:v>6068.8598745323879</c:v>
                </c:pt>
                <c:pt idx="68">
                  <c:v>6562.4837327782561</c:v>
                </c:pt>
                <c:pt idx="69">
                  <c:v>7050.5611522727868</c:v>
                </c:pt>
                <c:pt idx="70">
                  <c:v>7892.5864830000137</c:v>
                </c:pt>
                <c:pt idx="71">
                  <c:v>8718.1040937187408</c:v>
                </c:pt>
                <c:pt idx="72">
                  <c:v>9527.4376048696904</c:v>
                </c:pt>
                <c:pt idx="73">
                  <c:v>10320.904293036227</c:v>
                </c:pt>
                <c:pt idx="74">
                  <c:v>11098.815215278755</c:v>
                </c:pt>
                <c:pt idx="75">
                  <c:v>12564.273269392346</c:v>
                </c:pt>
                <c:pt idx="76">
                  <c:v>13974.526286529221</c:v>
                </c:pt>
                <c:pt idx="77">
                  <c:v>15331.653844964721</c:v>
                </c:pt>
                <c:pt idx="78">
                  <c:v>16637.657187779281</c:v>
                </c:pt>
                <c:pt idx="79">
                  <c:v>17894.462173472923</c:v>
                </c:pt>
                <c:pt idx="80">
                  <c:v>20395.399829019949</c:v>
                </c:pt>
                <c:pt idx="81">
                  <c:v>22701.521720923367</c:v>
                </c:pt>
                <c:pt idx="82">
                  <c:v>24828.003353433236</c:v>
                </c:pt>
                <c:pt idx="83">
                  <c:v>26788.838116993313</c:v>
                </c:pt>
                <c:pt idx="84">
                  <c:v>28596.929369584075</c:v>
                </c:pt>
                <c:pt idx="85">
                  <c:v>32288.118389130326</c:v>
                </c:pt>
                <c:pt idx="86">
                  <c:v>35342.722704573345</c:v>
                </c:pt>
                <c:pt idx="87">
                  <c:v>37870.528020161189</c:v>
                </c:pt>
                <c:pt idx="88">
                  <c:v>39962.396650150331</c:v>
                </c:pt>
                <c:pt idx="89">
                  <c:v>41693.498207065939</c:v>
                </c:pt>
                <c:pt idx="90">
                  <c:v>43123.300808829765</c:v>
                </c:pt>
                <c:pt idx="91">
                  <c:v>44306.990739866356</c:v>
                </c:pt>
                <c:pt idx="92">
                  <c:v>45286.931499974096</c:v>
                </c:pt>
                <c:pt idx="93">
                  <c:v>46098.194538660369</c:v>
                </c:pt>
                <c:pt idx="94">
                  <c:v>46769.81443927675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70800"/>
        <c:axId val="439243424"/>
      </c:areaChart>
      <c:catAx>
        <c:axId val="46537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43424"/>
        <c:crosses val="autoZero"/>
        <c:auto val="1"/>
        <c:lblAlgn val="ctr"/>
        <c:lblOffset val="100"/>
        <c:noMultiLvlLbl val="0"/>
      </c:catAx>
      <c:valAx>
        <c:axId val="43924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7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Baseline'!$C$3:$C$98</c:f>
              <c:numCache>
                <c:formatCode>0.00</c:formatCode>
                <c:ptCount val="96"/>
                <c:pt idx="0">
                  <c:v>2087.2806196676656</c:v>
                </c:pt>
                <c:pt idx="1">
                  <c:v>2076.3264283481926</c:v>
                </c:pt>
                <c:pt idx="2">
                  <c:v>2067.0397407083374</c:v>
                </c:pt>
                <c:pt idx="3">
                  <c:v>2058.5014579646572</c:v>
                </c:pt>
                <c:pt idx="4">
                  <c:v>2049.7842981610424</c:v>
                </c:pt>
                <c:pt idx="5">
                  <c:v>2040.0329001182458</c:v>
                </c:pt>
                <c:pt idx="6">
                  <c:v>2028.5495225258232</c:v>
                </c:pt>
                <c:pt idx="7">
                  <c:v>2014.8696060431296</c:v>
                </c:pt>
                <c:pt idx="8">
                  <c:v>1998.8102632117727</c:v>
                </c:pt>
                <c:pt idx="9">
                  <c:v>1980.4797065435664</c:v>
                </c:pt>
                <c:pt idx="10">
                  <c:v>1960.2454982764934</c:v>
                </c:pt>
                <c:pt idx="11">
                  <c:v>1938.2826328538945</c:v>
                </c:pt>
                <c:pt idx="12">
                  <c:v>1915.6654987622057</c:v>
                </c:pt>
                <c:pt idx="13">
                  <c:v>1893.1076808312039</c:v>
                </c:pt>
                <c:pt idx="14">
                  <c:v>1871.2942642288219</c:v>
                </c:pt>
                <c:pt idx="15">
                  <c:v>1850.8396959873098</c:v>
                </c:pt>
                <c:pt idx="16">
                  <c:v>1831.9010669073996</c:v>
                </c:pt>
                <c:pt idx="17">
                  <c:v>1815.2821058762381</c:v>
                </c:pt>
                <c:pt idx="18">
                  <c:v>1801.3284979140683</c:v>
                </c:pt>
                <c:pt idx="19">
                  <c:v>1790.3185868139199</c:v>
                </c:pt>
                <c:pt idx="20">
                  <c:v>1782.4816873383961</c:v>
                </c:pt>
                <c:pt idx="21">
                  <c:v>1777.8377546065781</c:v>
                </c:pt>
                <c:pt idx="22">
                  <c:v>1776.7466031690615</c:v>
                </c:pt>
                <c:pt idx="23">
                  <c:v>1779.3853619425449</c:v>
                </c:pt>
                <c:pt idx="24">
                  <c:v>1785.9376715646176</c:v>
                </c:pt>
                <c:pt idx="25">
                  <c:v>1796.6015666527451</c:v>
                </c:pt>
                <c:pt idx="26">
                  <c:v>1811.2331672915807</c:v>
                </c:pt>
                <c:pt idx="27">
                  <c:v>1830.4316127298725</c:v>
                </c:pt>
                <c:pt idx="28">
                  <c:v>1854.4684358589295</c:v>
                </c:pt>
                <c:pt idx="29">
                  <c:v>1883.6490185145901</c:v>
                </c:pt>
                <c:pt idx="30">
                  <c:v>1918.3164662609595</c:v>
                </c:pt>
                <c:pt idx="31">
                  <c:v>1958.0713841242455</c:v>
                </c:pt>
                <c:pt idx="32">
                  <c:v>2004.0913285083714</c:v>
                </c:pt>
                <c:pt idx="33">
                  <c:v>2056.8488966753825</c:v>
                </c:pt>
                <c:pt idx="34">
                  <c:v>2116.8705698398021</c:v>
                </c:pt>
                <c:pt idx="35">
                  <c:v>2184.7413604160574</c:v>
                </c:pt>
                <c:pt idx="36">
                  <c:v>2259.9776144048524</c:v>
                </c:pt>
                <c:pt idx="37">
                  <c:v>2344.3422805505797</c:v>
                </c:pt>
                <c:pt idx="38">
                  <c:v>2438.6087290309497</c:v>
                </c:pt>
                <c:pt idx="39">
                  <c:v>2543.6245041018055</c:v>
                </c:pt>
                <c:pt idx="40">
                  <c:v>2660.3138245068603</c:v>
                </c:pt>
                <c:pt idx="41">
                  <c:v>2787.4430327142345</c:v>
                </c:pt>
                <c:pt idx="42">
                  <c:v>2928.0986063716587</c:v>
                </c:pt>
                <c:pt idx="43">
                  <c:v>3083.3960324274185</c:v>
                </c:pt>
                <c:pt idx="44">
                  <c:v>3254.5119255790878</c:v>
                </c:pt>
                <c:pt idx="45">
                  <c:v>3442.6716416593099</c:v>
                </c:pt>
                <c:pt idx="46">
                  <c:v>3644.7415782867556</c:v>
                </c:pt>
                <c:pt idx="47">
                  <c:v>3865.8368480820386</c:v>
                </c:pt>
                <c:pt idx="48">
                  <c:v>4107.1233002326289</c:v>
                </c:pt>
                <c:pt idx="49">
                  <c:v>4369.7004845093716</c:v>
                </c:pt>
                <c:pt idx="50">
                  <c:v>4654.5589488689702</c:v>
                </c:pt>
                <c:pt idx="51">
                  <c:v>4951.5753368580263</c:v>
                </c:pt>
                <c:pt idx="52">
                  <c:v>5270.8995294586539</c:v>
                </c:pt>
                <c:pt idx="53">
                  <c:v>5612.7587563956668</c:v>
                </c:pt>
                <c:pt idx="54">
                  <c:v>5977.0939500631166</c:v>
                </c:pt>
                <c:pt idx="55">
                  <c:v>6363.5400426420865</c:v>
                </c:pt>
                <c:pt idx="56">
                  <c:v>6746.2232743128825</c:v>
                </c:pt>
                <c:pt idx="57">
                  <c:v>7146.3058539630483</c:v>
                </c:pt>
                <c:pt idx="58">
                  <c:v>7562.4093205067211</c:v>
                </c:pt>
                <c:pt idx="59">
                  <c:v>7993.0245530971943</c:v>
                </c:pt>
                <c:pt idx="60">
                  <c:v>8436.6114870214824</c:v>
                </c:pt>
                <c:pt idx="61">
                  <c:v>8849.5140285737289</c:v>
                </c:pt>
                <c:pt idx="62">
                  <c:v>9268.4551278019699</c:v>
                </c:pt>
                <c:pt idx="63">
                  <c:v>9692.3636853083535</c:v>
                </c:pt>
                <c:pt idx="64">
                  <c:v>10120.566409343763</c:v>
                </c:pt>
                <c:pt idx="65">
                  <c:v>10552.845093773667</c:v>
                </c:pt>
                <c:pt idx="66">
                  <c:v>10875.752741629938</c:v>
                </c:pt>
                <c:pt idx="67">
                  <c:v>11195.867307344502</c:v>
                </c:pt>
                <c:pt idx="68">
                  <c:v>11514.405784925191</c:v>
                </c:pt>
                <c:pt idx="69">
                  <c:v>11833.015596546627</c:v>
                </c:pt>
                <c:pt idx="70">
                  <c:v>12153.740776980148</c:v>
                </c:pt>
                <c:pt idx="71">
                  <c:v>12297.783265343991</c:v>
                </c:pt>
                <c:pt idx="72">
                  <c:v>12468.463738546723</c:v>
                </c:pt>
                <c:pt idx="73">
                  <c:v>12642.874166494556</c:v>
                </c:pt>
                <c:pt idx="74">
                  <c:v>12823.865648031426</c:v>
                </c:pt>
                <c:pt idx="75">
                  <c:v>13014.301101361307</c:v>
                </c:pt>
                <c:pt idx="76">
                  <c:v>12815.660144714937</c:v>
                </c:pt>
                <c:pt idx="77">
                  <c:v>12630.96404266295</c:v>
                </c:pt>
                <c:pt idx="78">
                  <c:v>12461.040381209081</c:v>
                </c:pt>
                <c:pt idx="79">
                  <c:v>12305.869196217431</c:v>
                </c:pt>
                <c:pt idx="80">
                  <c:v>12068.963668616507</c:v>
                </c:pt>
                <c:pt idx="81">
                  <c:v>11127.415224735067</c:v>
                </c:pt>
                <c:pt idx="82">
                  <c:v>10263.412880443662</c:v>
                </c:pt>
                <c:pt idx="83">
                  <c:v>9464.6272517866328</c:v>
                </c:pt>
                <c:pt idx="84">
                  <c:v>8783.6581828212893</c:v>
                </c:pt>
                <c:pt idx="85">
                  <c:v>8194.244778970171</c:v>
                </c:pt>
                <c:pt idx="86">
                  <c:v>6773.3213534457427</c:v>
                </c:pt>
                <c:pt idx="87">
                  <c:v>5572.6738470728178</c:v>
                </c:pt>
                <c:pt idx="88">
                  <c:v>4558.5091264965049</c:v>
                </c:pt>
                <c:pt idx="89">
                  <c:v>3704.8910647265698</c:v>
                </c:pt>
                <c:pt idx="90">
                  <c:v>2991.1675412076434</c:v>
                </c:pt>
                <c:pt idx="91">
                  <c:v>2399.7417213423355</c:v>
                </c:pt>
                <c:pt idx="92">
                  <c:v>1914.5735904677497</c:v>
                </c:pt>
                <c:pt idx="93">
                  <c:v>1474.3919090653726</c:v>
                </c:pt>
                <c:pt idx="94">
                  <c:v>1131.4060254606379</c:v>
                </c:pt>
                <c:pt idx="95">
                  <c:v>865.97410631039929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'Mortal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Baseline'!$D$3:$D$98</c:f>
              <c:numCache>
                <c:formatCode>0.00</c:formatCode>
                <c:ptCount val="96"/>
                <c:pt idx="0">
                  <c:v>17447.888770684989</c:v>
                </c:pt>
                <c:pt idx="1">
                  <c:v>17296.065971473505</c:v>
                </c:pt>
                <c:pt idx="2">
                  <c:v>17054.027927090436</c:v>
                </c:pt>
                <c:pt idx="3">
                  <c:v>16721.761664726695</c:v>
                </c:pt>
                <c:pt idx="4">
                  <c:v>16300.447510716815</c:v>
                </c:pt>
                <c:pt idx="5">
                  <c:v>15793.470654311937</c:v>
                </c:pt>
                <c:pt idx="6">
                  <c:v>15207.201536844817</c:v>
                </c:pt>
                <c:pt idx="7">
                  <c:v>14551.35314466924</c:v>
                </c:pt>
                <c:pt idx="8">
                  <c:v>13838.791346130396</c:v>
                </c:pt>
                <c:pt idx="9">
                  <c:v>13084.801149024894</c:v>
                </c:pt>
                <c:pt idx="10">
                  <c:v>12305.953189399241</c:v>
                </c:pt>
                <c:pt idx="11">
                  <c:v>11516.508853901611</c:v>
                </c:pt>
                <c:pt idx="12">
                  <c:v>10734.454906311803</c:v>
                </c:pt>
                <c:pt idx="13">
                  <c:v>9973.0600313632294</c:v>
                </c:pt>
                <c:pt idx="14">
                  <c:v>9242.984683991468</c:v>
                </c:pt>
                <c:pt idx="15">
                  <c:v>8552.1428705672024</c:v>
                </c:pt>
                <c:pt idx="16">
                  <c:v>7904.2699145792558</c:v>
                </c:pt>
                <c:pt idx="17">
                  <c:v>7304.2378824313118</c:v>
                </c:pt>
                <c:pt idx="18">
                  <c:v>6753.215467215543</c:v>
                </c:pt>
                <c:pt idx="19">
                  <c:v>6250.9429522938635</c:v>
                </c:pt>
                <c:pt idx="20">
                  <c:v>5796.1220716607468</c:v>
                </c:pt>
                <c:pt idx="21">
                  <c:v>5386.2095095953619</c:v>
                </c:pt>
                <c:pt idx="22">
                  <c:v>5019.3763409153407</c:v>
                </c:pt>
                <c:pt idx="23">
                  <c:v>4692.9419759926323</c:v>
                </c:pt>
                <c:pt idx="24">
                  <c:v>4404.1576391497019</c:v>
                </c:pt>
                <c:pt idx="25">
                  <c:v>4150.3219264067566</c:v>
                </c:pt>
                <c:pt idx="26">
                  <c:v>3928.0766036399941</c:v>
                </c:pt>
                <c:pt idx="27">
                  <c:v>3735.8984699950888</c:v>
                </c:pt>
                <c:pt idx="28">
                  <c:v>3571.6074829637514</c:v>
                </c:pt>
                <c:pt idx="29">
                  <c:v>3433.2712390797328</c:v>
                </c:pt>
                <c:pt idx="30">
                  <c:v>3319.2180668520928</c:v>
                </c:pt>
                <c:pt idx="31">
                  <c:v>3226.7512403076985</c:v>
                </c:pt>
                <c:pt idx="32">
                  <c:v>3156.0841350775363</c:v>
                </c:pt>
                <c:pt idx="33">
                  <c:v>3106.3261964577609</c:v>
                </c:pt>
                <c:pt idx="34">
                  <c:v>3076.8564327851682</c:v>
                </c:pt>
                <c:pt idx="35">
                  <c:v>3067.3219609244879</c:v>
                </c:pt>
                <c:pt idx="36">
                  <c:v>3076.0964731369004</c:v>
                </c:pt>
                <c:pt idx="37">
                  <c:v>3104.8726003149804</c:v>
                </c:pt>
                <c:pt idx="38">
                  <c:v>3154.0691058670473</c:v>
                </c:pt>
                <c:pt idx="39">
                  <c:v>3224.3722793922107</c:v>
                </c:pt>
                <c:pt idx="40">
                  <c:v>3316.7357718646158</c:v>
                </c:pt>
                <c:pt idx="41">
                  <c:v>3429.6280886592217</c:v>
                </c:pt>
                <c:pt idx="42">
                  <c:v>3567.0561506037857</c:v>
                </c:pt>
                <c:pt idx="43">
                  <c:v>3730.6843765129433</c:v>
                </c:pt>
                <c:pt idx="44">
                  <c:v>3922.3996545227146</c:v>
                </c:pt>
                <c:pt idx="45">
                  <c:v>4144.2781368612932</c:v>
                </c:pt>
                <c:pt idx="46">
                  <c:v>4393.2442983449273</c:v>
                </c:pt>
                <c:pt idx="47">
                  <c:v>4676.1868620311943</c:v>
                </c:pt>
                <c:pt idx="48">
                  <c:v>4995.2341537377342</c:v>
                </c:pt>
                <c:pt idx="49">
                  <c:v>5352.355482873143</c:v>
                </c:pt>
                <c:pt idx="50">
                  <c:v>5749.208502101852</c:v>
                </c:pt>
                <c:pt idx="51">
                  <c:v>6173.2959481756834</c:v>
                </c:pt>
                <c:pt idx="52">
                  <c:v>6636.6625383662586</c:v>
                </c:pt>
                <c:pt idx="53">
                  <c:v>7138.5937668253164</c:v>
                </c:pt>
                <c:pt idx="54">
                  <c:v>7677.2563579591424</c:v>
                </c:pt>
                <c:pt idx="55">
                  <c:v>8249.5205070756492</c:v>
                </c:pt>
                <c:pt idx="56">
                  <c:v>8817.892141499744</c:v>
                </c:pt>
                <c:pt idx="57">
                  <c:v>9404.7775690360268</c:v>
                </c:pt>
                <c:pt idx="58">
                  <c:v>10002.595882123842</c:v>
                </c:pt>
                <c:pt idx="59">
                  <c:v>10602.653300943968</c:v>
                </c:pt>
                <c:pt idx="60">
                  <c:v>11195.445358929186</c:v>
                </c:pt>
                <c:pt idx="61">
                  <c:v>11715.188636089726</c:v>
                </c:pt>
                <c:pt idx="62">
                  <c:v>12202.919644980915</c:v>
                </c:pt>
                <c:pt idx="63">
                  <c:v>12649.780461352579</c:v>
                </c:pt>
                <c:pt idx="64">
                  <c:v>13047.9682737576</c:v>
                </c:pt>
                <c:pt idx="65">
                  <c:v>13391.033521576324</c:v>
                </c:pt>
                <c:pt idx="66">
                  <c:v>13532.552378152197</c:v>
                </c:pt>
                <c:pt idx="67">
                  <c:v>13607.595606557667</c:v>
                </c:pt>
                <c:pt idx="68">
                  <c:v>13616.299082372645</c:v>
                </c:pt>
                <c:pt idx="69">
                  <c:v>13559.996542422552</c:v>
                </c:pt>
                <c:pt idx="70">
                  <c:v>13440.844402396659</c:v>
                </c:pt>
                <c:pt idx="71">
                  <c:v>13068.840875716134</c:v>
                </c:pt>
                <c:pt idx="72">
                  <c:v>12675.512738076653</c:v>
                </c:pt>
                <c:pt idx="73">
                  <c:v>12236.520902320119</c:v>
                </c:pt>
                <c:pt idx="74">
                  <c:v>11755.068682190928</c:v>
                </c:pt>
                <c:pt idx="75">
                  <c:v>11233.334132076232</c:v>
                </c:pt>
                <c:pt idx="76">
                  <c:v>10348.390136580438</c:v>
                </c:pt>
                <c:pt idx="77">
                  <c:v>9470.1527373249119</c:v>
                </c:pt>
                <c:pt idx="78">
                  <c:v>8599.7133761174664</c:v>
                </c:pt>
                <c:pt idx="79">
                  <c:v>7737.9976816434291</c:v>
                </c:pt>
                <c:pt idx="80">
                  <c:v>6832.49738205018</c:v>
                </c:pt>
                <c:pt idx="81">
                  <c:v>5592.4512123597451</c:v>
                </c:pt>
                <c:pt idx="82">
                  <c:v>4504.8294996114873</c:v>
                </c:pt>
                <c:pt idx="83">
                  <c:v>3559.7531433235267</c:v>
                </c:pt>
                <c:pt idx="84">
                  <c:v>2769.9631402253917</c:v>
                </c:pt>
                <c:pt idx="85">
                  <c:v>2114.0834981350749</c:v>
                </c:pt>
                <c:pt idx="86">
                  <c:v>1391.1654829446497</c:v>
                </c:pt>
                <c:pt idx="87">
                  <c:v>884.4345689243346</c:v>
                </c:pt>
                <c:pt idx="88">
                  <c:v>541.45752391210476</c:v>
                </c:pt>
                <c:pt idx="89">
                  <c:v>318.4128348112788</c:v>
                </c:pt>
                <c:pt idx="90">
                  <c:v>179.57500395194251</c:v>
                </c:pt>
                <c:pt idx="91">
                  <c:v>97.04929285745493</c:v>
                </c:pt>
                <c:pt idx="92">
                  <c:v>50.252727969062079</c:v>
                </c:pt>
                <c:pt idx="93">
                  <c:v>24.179024692363654</c:v>
                </c:pt>
                <c:pt idx="94">
                  <c:v>11.150521327935007</c:v>
                </c:pt>
                <c:pt idx="95">
                  <c:v>4.928777456092547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'Mortal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Baseline'!$E$3:$E$98</c:f>
              <c:numCache>
                <c:formatCode>0.00</c:formatCode>
                <c:ptCount val="96"/>
                <c:pt idx="0">
                  <c:v>19216.533488322977</c:v>
                </c:pt>
                <c:pt idx="1">
                  <c:v>19328.523182770485</c:v>
                </c:pt>
                <c:pt idx="2">
                  <c:v>19349.423267969567</c:v>
                </c:pt>
                <c:pt idx="3">
                  <c:v>19275.17798294107</c:v>
                </c:pt>
                <c:pt idx="4">
                  <c:v>19102.082039681802</c:v>
                </c:pt>
                <c:pt idx="5">
                  <c:v>18828.053342640622</c:v>
                </c:pt>
                <c:pt idx="6">
                  <c:v>18453.827692382456</c:v>
                </c:pt>
                <c:pt idx="7">
                  <c:v>17983.828747803214</c:v>
                </c:pt>
                <c:pt idx="8">
                  <c:v>17426.500380161517</c:v>
                </c:pt>
                <c:pt idx="9">
                  <c:v>16794.003367370486</c:v>
                </c:pt>
                <c:pt idx="10">
                  <c:v>16101.33933686331</c:v>
                </c:pt>
                <c:pt idx="11">
                  <c:v>15362.034895509985</c:v>
                </c:pt>
                <c:pt idx="12">
                  <c:v>14596.333333222725</c:v>
                </c:pt>
                <c:pt idx="13">
                  <c:v>13820.194615929155</c:v>
                </c:pt>
                <c:pt idx="14">
                  <c:v>13047.800984595169</c:v>
                </c:pt>
                <c:pt idx="15">
                  <c:v>12291.072061022744</c:v>
                </c:pt>
                <c:pt idx="16">
                  <c:v>11557.198053551914</c:v>
                </c:pt>
                <c:pt idx="17">
                  <c:v>10855.948640349427</c:v>
                </c:pt>
                <c:pt idx="18">
                  <c:v>10192.393353842444</c:v>
                </c:pt>
                <c:pt idx="19">
                  <c:v>9569.8253747338422</c:v>
                </c:pt>
                <c:pt idx="20">
                  <c:v>8990.0875033006105</c:v>
                </c:pt>
                <c:pt idx="21">
                  <c:v>8453.0318055895787</c:v>
                </c:pt>
                <c:pt idx="22">
                  <c:v>7959.424686762437</c:v>
                </c:pt>
                <c:pt idx="23">
                  <c:v>7508.427023682415</c:v>
                </c:pt>
                <c:pt idx="24">
                  <c:v>7098.7400592931444</c:v>
                </c:pt>
                <c:pt idx="25">
                  <c:v>6728.7583043452805</c:v>
                </c:pt>
                <c:pt idx="26">
                  <c:v>6395.4120086471321</c:v>
                </c:pt>
                <c:pt idx="27">
                  <c:v>6098.2233618257815</c:v>
                </c:pt>
                <c:pt idx="28">
                  <c:v>5835.284234506511</c:v>
                </c:pt>
                <c:pt idx="29">
                  <c:v>5604.7356292531813</c:v>
                </c:pt>
                <c:pt idx="30">
                  <c:v>5404.8118115493726</c:v>
                </c:pt>
                <c:pt idx="31">
                  <c:v>5231.7773536170525</c:v>
                </c:pt>
                <c:pt idx="32">
                  <c:v>5086.3510193548536</c:v>
                </c:pt>
                <c:pt idx="33">
                  <c:v>4967.1718578546033</c:v>
                </c:pt>
                <c:pt idx="34">
                  <c:v>4873.0514740377439</c:v>
                </c:pt>
                <c:pt idx="35">
                  <c:v>4802.9762438000662</c:v>
                </c:pt>
                <c:pt idx="36">
                  <c:v>4753.7239526387975</c:v>
                </c:pt>
                <c:pt idx="37">
                  <c:v>4727.0254661552653</c:v>
                </c:pt>
                <c:pt idx="38">
                  <c:v>4722.3272649091323</c:v>
                </c:pt>
                <c:pt idx="39">
                  <c:v>4739.2171784020602</c:v>
                </c:pt>
                <c:pt idx="40">
                  <c:v>4777.405158763584</c:v>
                </c:pt>
                <c:pt idx="41">
                  <c:v>4832.8232716138591</c:v>
                </c:pt>
                <c:pt idx="42">
                  <c:v>4909.0983958178322</c:v>
                </c:pt>
                <c:pt idx="43">
                  <c:v>5006.0892462749161</c:v>
                </c:pt>
                <c:pt idx="44">
                  <c:v>5123.6437619306553</c:v>
                </c:pt>
                <c:pt idx="45">
                  <c:v>5261.5476416926313</c:v>
                </c:pt>
                <c:pt idx="46">
                  <c:v>5412.9447605296673</c:v>
                </c:pt>
                <c:pt idx="47">
                  <c:v>5583.4090774105334</c:v>
                </c:pt>
                <c:pt idx="48">
                  <c:v>5772.0807088625879</c:v>
                </c:pt>
                <c:pt idx="49">
                  <c:v>5977.7579673114724</c:v>
                </c:pt>
                <c:pt idx="50">
                  <c:v>6198.8171183953555</c:v>
                </c:pt>
                <c:pt idx="51">
                  <c:v>6418.9310478997668</c:v>
                </c:pt>
                <c:pt idx="52">
                  <c:v>6648.5723745195974</c:v>
                </c:pt>
                <c:pt idx="53">
                  <c:v>6884.4063467660535</c:v>
                </c:pt>
                <c:pt idx="54">
                  <c:v>7122.5122060167068</c:v>
                </c:pt>
                <c:pt idx="55">
                  <c:v>7358.4135838977791</c:v>
                </c:pt>
                <c:pt idx="56">
                  <c:v>7558.9138395395121</c:v>
                </c:pt>
                <c:pt idx="57">
                  <c:v>7745.4316948870037</c:v>
                </c:pt>
                <c:pt idx="58">
                  <c:v>7912.6580738182383</c:v>
                </c:pt>
                <c:pt idx="59">
                  <c:v>8055.3582106065869</c:v>
                </c:pt>
                <c:pt idx="60">
                  <c:v>8168.5759097883056</c:v>
                </c:pt>
                <c:pt idx="61">
                  <c:v>8208.6886362836594</c:v>
                </c:pt>
                <c:pt idx="62">
                  <c:v>8210.790114292844</c:v>
                </c:pt>
                <c:pt idx="63">
                  <c:v>8172.3873694545364</c:v>
                </c:pt>
                <c:pt idx="64">
                  <c:v>8091.8617086440736</c:v>
                </c:pt>
                <c:pt idx="65">
                  <c:v>7968.4665533541838</c:v>
                </c:pt>
                <c:pt idx="66">
                  <c:v>7721.5425422009594</c:v>
                </c:pt>
                <c:pt idx="67">
                  <c:v>7437.7744981285732</c:v>
                </c:pt>
                <c:pt idx="68">
                  <c:v>7119.8138842293074</c:v>
                </c:pt>
                <c:pt idx="69">
                  <c:v>6770.774047539293</c:v>
                </c:pt>
                <c:pt idx="70">
                  <c:v>6394.1395691227544</c:v>
                </c:pt>
                <c:pt idx="71">
                  <c:v>5906.674874473807</c:v>
                </c:pt>
                <c:pt idx="72">
                  <c:v>5424.3356243855751</c:v>
                </c:pt>
                <c:pt idx="73">
                  <c:v>4938.3504389537011</c:v>
                </c:pt>
                <c:pt idx="74">
                  <c:v>4453.5417230354406</c:v>
                </c:pt>
                <c:pt idx="75">
                  <c:v>3974.8385354206871</c:v>
                </c:pt>
                <c:pt idx="76">
                  <c:v>3400.7893318049391</c:v>
                </c:pt>
                <c:pt idx="77">
                  <c:v>2873.2109946923815</c:v>
                </c:pt>
                <c:pt idx="78">
                  <c:v>2393.9733918827374</c:v>
                </c:pt>
                <c:pt idx="79">
                  <c:v>1964.3471339681466</c:v>
                </c:pt>
                <c:pt idx="80">
                  <c:v>1572.4492290051505</c:v>
                </c:pt>
                <c:pt idx="81">
                  <c:v>1160.6851823979125</c:v>
                </c:pt>
                <c:pt idx="82">
                  <c:v>839.46564168425459</c:v>
                </c:pt>
                <c:pt idx="83">
                  <c:v>593.70202938036573</c:v>
                </c:pt>
                <c:pt idx="84">
                  <c:v>412.73251808084552</c:v>
                </c:pt>
                <c:pt idx="85">
                  <c:v>281.34753655726303</c:v>
                </c:pt>
                <c:pt idx="86">
                  <c:v>165.55844696260939</c:v>
                </c:pt>
                <c:pt idx="87">
                  <c:v>94.358711224009014</c:v>
                </c:pt>
                <c:pt idx="88">
                  <c:v>51.969662415419421</c:v>
                </c:pt>
                <c:pt idx="89">
                  <c:v>27.608119855285917</c:v>
                </c:pt>
                <c:pt idx="90">
                  <c:v>14.126624531709728</c:v>
                </c:pt>
                <c:pt idx="91">
                  <c:v>6.9560240076931246</c:v>
                </c:pt>
                <c:pt idx="92">
                  <c:v>3.2943614721608356</c:v>
                </c:pt>
                <c:pt idx="93">
                  <c:v>1.4545822137822486</c:v>
                </c:pt>
                <c:pt idx="94">
                  <c:v>0.61729441005502794</c:v>
                </c:pt>
                <c:pt idx="95">
                  <c:v>0.25166866644347041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'Mortal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Baseline'!$F$3:$F$98</c:f>
              <c:numCache>
                <c:formatCode>0.00</c:formatCode>
                <c:ptCount val="96"/>
                <c:pt idx="0">
                  <c:v>10466.857811275591</c:v>
                </c:pt>
                <c:pt idx="1">
                  <c:v>10187.014618736768</c:v>
                </c:pt>
                <c:pt idx="2">
                  <c:v>9984.9484876473034</c:v>
                </c:pt>
                <c:pt idx="3">
                  <c:v>9848.5026379698338</c:v>
                </c:pt>
                <c:pt idx="4">
                  <c:v>9766.8832137823611</c:v>
                </c:pt>
                <c:pt idx="5">
                  <c:v>9730.5914107976241</c:v>
                </c:pt>
                <c:pt idx="6">
                  <c:v>9731.4501655486492</c:v>
                </c:pt>
                <c:pt idx="7">
                  <c:v>9762.6791180745004</c:v>
                </c:pt>
                <c:pt idx="8">
                  <c:v>9818.9543844526925</c:v>
                </c:pt>
                <c:pt idx="9">
                  <c:v>9896.3934085574565</c:v>
                </c:pt>
                <c:pt idx="10">
                  <c:v>9992.4302431447904</c:v>
                </c:pt>
                <c:pt idx="11">
                  <c:v>10103.562076460539</c:v>
                </c:pt>
                <c:pt idx="12">
                  <c:v>10231.057459643069</c:v>
                </c:pt>
                <c:pt idx="13">
                  <c:v>10374.661382191718</c:v>
                </c:pt>
                <c:pt idx="14">
                  <c:v>10534.280895449983</c:v>
                </c:pt>
                <c:pt idx="15">
                  <c:v>10709.754922835933</c:v>
                </c:pt>
                <c:pt idx="16">
                  <c:v>10898.520246668404</c:v>
                </c:pt>
                <c:pt idx="17">
                  <c:v>11101.991450954009</c:v>
                </c:pt>
                <c:pt idx="18">
                  <c:v>11319.151612109161</c:v>
                </c:pt>
                <c:pt idx="19">
                  <c:v>11548.678349362368</c:v>
                </c:pt>
                <c:pt idx="20">
                  <c:v>11788.985624492607</c:v>
                </c:pt>
                <c:pt idx="21">
                  <c:v>12037.07178139057</c:v>
                </c:pt>
                <c:pt idx="22">
                  <c:v>12292.135874506788</c:v>
                </c:pt>
                <c:pt idx="23">
                  <c:v>12552.115747908645</c:v>
                </c:pt>
                <c:pt idx="24">
                  <c:v>12814.887648752047</c:v>
                </c:pt>
                <c:pt idx="25">
                  <c:v>13078.302658954193</c:v>
                </c:pt>
                <c:pt idx="26">
                  <c:v>13337.545784649128</c:v>
                </c:pt>
                <c:pt idx="27">
                  <c:v>13593.063540406101</c:v>
                </c:pt>
                <c:pt idx="28">
                  <c:v>13842.779032846767</c:v>
                </c:pt>
                <c:pt idx="29">
                  <c:v>14084.665972836985</c:v>
                </c:pt>
                <c:pt idx="30">
                  <c:v>14316.752486590874</c:v>
                </c:pt>
                <c:pt idx="31">
                  <c:v>14531.30092094883</c:v>
                </c:pt>
                <c:pt idx="32">
                  <c:v>14732.098608207702</c:v>
                </c:pt>
                <c:pt idx="33">
                  <c:v>14917.336565677133</c:v>
                </c:pt>
                <c:pt idx="34">
                  <c:v>15085.239702703995</c:v>
                </c:pt>
                <c:pt idx="35">
                  <c:v>15234.054536008902</c:v>
                </c:pt>
                <c:pt idx="36">
                  <c:v>15354.345564333675</c:v>
                </c:pt>
                <c:pt idx="37">
                  <c:v>15451.950735541192</c:v>
                </c:pt>
                <c:pt idx="38">
                  <c:v>15525.137730193812</c:v>
                </c:pt>
                <c:pt idx="39">
                  <c:v>15572.148407879846</c:v>
                </c:pt>
                <c:pt idx="40">
                  <c:v>15591.190918105694</c:v>
                </c:pt>
                <c:pt idx="41">
                  <c:v>15567.950833236901</c:v>
                </c:pt>
                <c:pt idx="42">
                  <c:v>15513.128822968543</c:v>
                </c:pt>
                <c:pt idx="43">
                  <c:v>15424.919707527451</c:v>
                </c:pt>
                <c:pt idx="44">
                  <c:v>15301.522935909396</c:v>
                </c:pt>
                <c:pt idx="45">
                  <c:v>15141.176552047136</c:v>
                </c:pt>
                <c:pt idx="46">
                  <c:v>14924.230160356074</c:v>
                </c:pt>
                <c:pt idx="47">
                  <c:v>14667.733296081236</c:v>
                </c:pt>
                <c:pt idx="48">
                  <c:v>14370.546464169569</c:v>
                </c:pt>
                <c:pt idx="49">
                  <c:v>14031.86970690481</c:v>
                </c:pt>
                <c:pt idx="50">
                  <c:v>13651.35640342736</c:v>
                </c:pt>
                <c:pt idx="51">
                  <c:v>13200.025669784172</c:v>
                </c:pt>
                <c:pt idx="52">
                  <c:v>12710.134254331351</c:v>
                </c:pt>
                <c:pt idx="53">
                  <c:v>12183.69928212525</c:v>
                </c:pt>
                <c:pt idx="54">
                  <c:v>11623.643213157147</c:v>
                </c:pt>
                <c:pt idx="55">
                  <c:v>11033.848506064458</c:v>
                </c:pt>
                <c:pt idx="56">
                  <c:v>10380.380282259071</c:v>
                </c:pt>
                <c:pt idx="57">
                  <c:v>9712.6164485263762</c:v>
                </c:pt>
                <c:pt idx="58">
                  <c:v>9037.1797530517742</c:v>
                </c:pt>
                <c:pt idx="59">
                  <c:v>8361.1455987407116</c:v>
                </c:pt>
                <c:pt idx="60">
                  <c:v>7691.7711117623285</c:v>
                </c:pt>
                <c:pt idx="61">
                  <c:v>7002.8009665713316</c:v>
                </c:pt>
                <c:pt idx="62">
                  <c:v>6340.5032512284315</c:v>
                </c:pt>
                <c:pt idx="63">
                  <c:v>5710.4531936355961</c:v>
                </c:pt>
                <c:pt idx="64">
                  <c:v>5117.1943955776296</c:v>
                </c:pt>
                <c:pt idx="65">
                  <c:v>4564.1097162305778</c:v>
                </c:pt>
                <c:pt idx="66">
                  <c:v>4011.4314300224164</c:v>
                </c:pt>
                <c:pt idx="67">
                  <c:v>3512.1642389164158</c:v>
                </c:pt>
                <c:pt idx="68">
                  <c:v>3064.7547498515605</c:v>
                </c:pt>
                <c:pt idx="69">
                  <c:v>2666.7930040625474</c:v>
                </c:pt>
                <c:pt idx="70">
                  <c:v>2315.2233164084241</c:v>
                </c:pt>
                <c:pt idx="71">
                  <c:v>1977.4150528375878</c:v>
                </c:pt>
                <c:pt idx="72">
                  <c:v>1690.5267891520868</c:v>
                </c:pt>
                <c:pt idx="73">
                  <c:v>1444.4215803772306</c:v>
                </c:pt>
                <c:pt idx="74">
                  <c:v>1234.1178485452069</c:v>
                </c:pt>
                <c:pt idx="75">
                  <c:v>1054.9834225431678</c:v>
                </c:pt>
                <c:pt idx="76">
                  <c:v>875.37533074828252</c:v>
                </c:pt>
                <c:pt idx="77">
                  <c:v>727.4443295600156</c:v>
                </c:pt>
                <c:pt idx="78">
                  <c:v>605.68209168398505</c:v>
                </c:pt>
                <c:pt idx="79">
                  <c:v>505.45060937876724</c:v>
                </c:pt>
                <c:pt idx="80">
                  <c:v>419.55496169897384</c:v>
                </c:pt>
                <c:pt idx="81">
                  <c:v>327.99417515030888</c:v>
                </c:pt>
                <c:pt idx="82">
                  <c:v>257.06219064833363</c:v>
                </c:pt>
                <c:pt idx="83">
                  <c:v>201.91334625127635</c:v>
                </c:pt>
                <c:pt idx="84">
                  <c:v>160.0332427102166</c:v>
                </c:pt>
                <c:pt idx="85">
                  <c:v>127.87698221571932</c:v>
                </c:pt>
                <c:pt idx="86">
                  <c:v>90.829518840478087</c:v>
                </c:pt>
                <c:pt idx="87">
                  <c:v>64.438201863137394</c:v>
                </c:pt>
                <c:pt idx="88">
                  <c:v>45.623797096982884</c:v>
                </c:pt>
                <c:pt idx="89">
                  <c:v>32.224953714144483</c:v>
                </c:pt>
                <c:pt idx="90">
                  <c:v>22.70881643106075</c:v>
                </c:pt>
                <c:pt idx="91">
                  <c:v>15.976359113285483</c:v>
                </c:pt>
                <c:pt idx="92">
                  <c:v>11.233292248370816</c:v>
                </c:pt>
                <c:pt idx="93">
                  <c:v>7.6643843295628997</c:v>
                </c:pt>
                <c:pt idx="94">
                  <c:v>5.2404903143744264</c:v>
                </c:pt>
                <c:pt idx="95">
                  <c:v>3.5955583446407831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'Mortal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Baseline'!$G$3:$G$98</c:f>
              <c:numCache>
                <c:formatCode>0.00</c:formatCode>
                <c:ptCount val="96"/>
                <c:pt idx="0">
                  <c:v>781.43931004877822</c:v>
                </c:pt>
                <c:pt idx="1">
                  <c:v>1107.0697986710504</c:v>
                </c:pt>
                <c:pt idx="2">
                  <c:v>1534.5610765843462</c:v>
                </c:pt>
                <c:pt idx="3">
                  <c:v>2081.0577563477382</c:v>
                </c:pt>
                <c:pt idx="4">
                  <c:v>2760.8059374579757</c:v>
                </c:pt>
                <c:pt idx="5">
                  <c:v>3582.8566916315822</c:v>
                </c:pt>
                <c:pt idx="6">
                  <c:v>4548.9785816983122</c:v>
                </c:pt>
                <c:pt idx="7">
                  <c:v>5652.2798816600798</c:v>
                </c:pt>
                <c:pt idx="8">
                  <c:v>6876.9576232439495</c:v>
                </c:pt>
                <c:pt idx="9">
                  <c:v>8199.3403643042166</c:v>
                </c:pt>
                <c:pt idx="10">
                  <c:v>9590.0542263172047</c:v>
                </c:pt>
                <c:pt idx="11">
                  <c:v>11014.649028526806</c:v>
                </c:pt>
                <c:pt idx="12">
                  <c:v>12442.545778066855</c:v>
                </c:pt>
                <c:pt idx="13">
                  <c:v>13844.057248598552</c:v>
                </c:pt>
                <c:pt idx="14">
                  <c:v>15193.748606360736</c:v>
                </c:pt>
                <c:pt idx="15">
                  <c:v>16471.332851382605</c:v>
                </c:pt>
                <c:pt idx="16">
                  <c:v>17658.315548887924</c:v>
                </c:pt>
                <c:pt idx="17">
                  <c:v>18747.819648568617</c:v>
                </c:pt>
                <c:pt idx="18">
                  <c:v>19734.278157234301</c:v>
                </c:pt>
                <c:pt idx="19">
                  <c:v>20615.701641567368</c:v>
                </c:pt>
                <c:pt idx="20">
                  <c:v>21392.902284526608</c:v>
                </c:pt>
                <c:pt idx="21">
                  <c:v>22066.577972634084</c:v>
                </c:pt>
                <c:pt idx="22">
                  <c:v>22643.212881168249</c:v>
                </c:pt>
                <c:pt idx="23">
                  <c:v>23128.211739163729</c:v>
                </c:pt>
                <c:pt idx="24">
                  <c:v>23527.562180821249</c:v>
                </c:pt>
                <c:pt idx="25">
                  <c:v>23847.521972102029</c:v>
                </c:pt>
                <c:pt idx="26">
                  <c:v>24089.557659090391</c:v>
                </c:pt>
                <c:pt idx="27">
                  <c:v>24264.558778182727</c:v>
                </c:pt>
                <c:pt idx="28">
                  <c:v>24378.418836353103</c:v>
                </c:pt>
                <c:pt idx="29">
                  <c:v>24436.65011642655</c:v>
                </c:pt>
                <c:pt idx="30">
                  <c:v>24444.318767276851</c:v>
                </c:pt>
                <c:pt idx="31">
                  <c:v>24396.232598414092</c:v>
                </c:pt>
                <c:pt idx="32">
                  <c:v>24306.295446066561</c:v>
                </c:pt>
                <c:pt idx="33">
                  <c:v>24178.095115905475</c:v>
                </c:pt>
                <c:pt idx="34">
                  <c:v>24014.689518844567</c:v>
                </c:pt>
                <c:pt idx="35">
                  <c:v>23818.613547823912</c:v>
                </c:pt>
                <c:pt idx="36">
                  <c:v>23580.080941455948</c:v>
                </c:pt>
                <c:pt idx="37">
                  <c:v>23312.692281680003</c:v>
                </c:pt>
                <c:pt idx="38">
                  <c:v>23017.541032521869</c:v>
                </c:pt>
                <c:pt idx="39">
                  <c:v>22695.263430180596</c:v>
                </c:pt>
                <c:pt idx="40">
                  <c:v>22346.063262855827</c:v>
                </c:pt>
                <c:pt idx="41">
                  <c:v>21952.134437532124</c:v>
                </c:pt>
                <c:pt idx="42">
                  <c:v>21531.172738835132</c:v>
                </c:pt>
                <c:pt idx="43">
                  <c:v>21082.343965067728</c:v>
                </c:pt>
                <c:pt idx="44">
                  <c:v>20604.536466549078</c:v>
                </c:pt>
                <c:pt idx="45">
                  <c:v>20096.42423536933</c:v>
                </c:pt>
                <c:pt idx="46">
                  <c:v>19533.018846744042</c:v>
                </c:pt>
                <c:pt idx="47">
                  <c:v>18937.753295972696</c:v>
                </c:pt>
                <c:pt idx="48">
                  <c:v>18309.330350870736</c:v>
                </c:pt>
                <c:pt idx="49">
                  <c:v>17646.680370856324</c:v>
                </c:pt>
                <c:pt idx="50">
                  <c:v>16949.123092815498</c:v>
                </c:pt>
                <c:pt idx="51">
                  <c:v>16180.737984904297</c:v>
                </c:pt>
                <c:pt idx="52">
                  <c:v>15381.442351619113</c:v>
                </c:pt>
                <c:pt idx="53">
                  <c:v>14553.031400997756</c:v>
                </c:pt>
                <c:pt idx="54">
                  <c:v>13698.386137550573</c:v>
                </c:pt>
                <c:pt idx="55">
                  <c:v>12821.585763064704</c:v>
                </c:pt>
                <c:pt idx="56">
                  <c:v>11883.560544467127</c:v>
                </c:pt>
                <c:pt idx="57">
                  <c:v>10942.123602877917</c:v>
                </c:pt>
                <c:pt idx="58">
                  <c:v>10004.88009016461</c:v>
                </c:pt>
                <c:pt idx="59">
                  <c:v>9080.1521143279351</c:v>
                </c:pt>
                <c:pt idx="60">
                  <c:v>8176.6435059490123</c:v>
                </c:pt>
                <c:pt idx="61">
                  <c:v>7268.3877284915234</c:v>
                </c:pt>
                <c:pt idx="62">
                  <c:v>6406.3743637628613</c:v>
                </c:pt>
                <c:pt idx="63">
                  <c:v>5597.3224845363975</c:v>
                </c:pt>
                <c:pt idx="64">
                  <c:v>4846.6574140860857</c:v>
                </c:pt>
                <c:pt idx="65">
                  <c:v>4158.2865671942445</c:v>
                </c:pt>
                <c:pt idx="66">
                  <c:v>3497.9111945463164</c:v>
                </c:pt>
                <c:pt idx="67">
                  <c:v>2914.6284735841436</c:v>
                </c:pt>
                <c:pt idx="68">
                  <c:v>2405.3898851015902</c:v>
                </c:pt>
                <c:pt idx="69">
                  <c:v>1965.9279429405076</c:v>
                </c:pt>
                <c:pt idx="70">
                  <c:v>1591.0446438325057</c:v>
                </c:pt>
                <c:pt idx="71">
                  <c:v>1256.3987472855144</c:v>
                </c:pt>
                <c:pt idx="72">
                  <c:v>984.2783830584774</c:v>
                </c:pt>
                <c:pt idx="73">
                  <c:v>763.25479935587953</c:v>
                </c:pt>
                <c:pt idx="74">
                  <c:v>585.73678195931518</c:v>
                </c:pt>
                <c:pt idx="75">
                  <c:v>444.75261941471115</c:v>
                </c:pt>
                <c:pt idx="76">
                  <c:v>323.89568463093821</c:v>
                </c:pt>
                <c:pt idx="77">
                  <c:v>233.23891603504333</c:v>
                </c:pt>
                <c:pt idx="78">
                  <c:v>166.00325336629439</c:v>
                </c:pt>
                <c:pt idx="79">
                  <c:v>116.71181792997287</c:v>
                </c:pt>
                <c:pt idx="80">
                  <c:v>80.367642422050537</c:v>
                </c:pt>
                <c:pt idx="81">
                  <c:v>51.273113987029312</c:v>
                </c:pt>
                <c:pt idx="82">
                  <c:v>32.228129465595572</c:v>
                </c:pt>
                <c:pt idx="83">
                  <c:v>19.930985675711401</c:v>
                </c:pt>
                <c:pt idx="84">
                  <c:v>12.197476413366951</c:v>
                </c:pt>
                <c:pt idx="85">
                  <c:v>7.3722064860388707</c:v>
                </c:pt>
                <c:pt idx="86">
                  <c:v>3.8755349137201023</c:v>
                </c:pt>
                <c:pt idx="87">
                  <c:v>1.9888032235195932</c:v>
                </c:pt>
                <c:pt idx="88">
                  <c:v>0.99426783074837899</c:v>
                </c:pt>
                <c:pt idx="89">
                  <c:v>0.48344724806199857</c:v>
                </c:pt>
                <c:pt idx="90">
                  <c:v>0.2283626793746254</c:v>
                </c:pt>
                <c:pt idx="91">
                  <c:v>0.1047238534546208</c:v>
                </c:pt>
                <c:pt idx="92">
                  <c:v>4.6611868644441987E-2</c:v>
                </c:pt>
                <c:pt idx="93">
                  <c:v>1.9524551513943653E-2</c:v>
                </c:pt>
                <c:pt idx="94">
                  <c:v>7.9373972190390045E-3</c:v>
                </c:pt>
                <c:pt idx="95">
                  <c:v>3.131451339614772E-3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14928"/>
        <c:axId val="444215488"/>
      </c:lineChart>
      <c:catAx>
        <c:axId val="44421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15488"/>
        <c:crosses val="autoZero"/>
        <c:auto val="1"/>
        <c:lblAlgn val="ctr"/>
        <c:lblOffset val="100"/>
        <c:noMultiLvlLbl val="0"/>
      </c:catAx>
      <c:valAx>
        <c:axId val="44421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1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 Baseline'!$X$2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Baseline'!$X$3:$X$98</c:f>
              <c:numCache>
                <c:formatCode>0.00</c:formatCode>
                <c:ptCount val="96"/>
                <c:pt idx="0">
                  <c:v>1037.5867044205663</c:v>
                </c:pt>
                <c:pt idx="1">
                  <c:v>1221.7970339226122</c:v>
                </c:pt>
                <c:pt idx="2">
                  <c:v>1415.2723717440356</c:v>
                </c:pt>
                <c:pt idx="3">
                  <c:v>1615.1506952824368</c:v>
                </c:pt>
                <c:pt idx="4">
                  <c:v>1818.4032576825707</c:v>
                </c:pt>
                <c:pt idx="5">
                  <c:v>2021.9465694839557</c:v>
                </c:pt>
                <c:pt idx="6">
                  <c:v>2222.7655497148839</c:v>
                </c:pt>
                <c:pt idx="7">
                  <c:v>2418.03041530579</c:v>
                </c:pt>
                <c:pt idx="8">
                  <c:v>2605.1920551768389</c:v>
                </c:pt>
                <c:pt idx="9">
                  <c:v>2782.0467570946812</c:v>
                </c:pt>
                <c:pt idx="10">
                  <c:v>2946.7682663266423</c:v>
                </c:pt>
                <c:pt idx="11">
                  <c:v>3097.9111543174081</c:v>
                </c:pt>
                <c:pt idx="12">
                  <c:v>3234.3932797703719</c:v>
                </c:pt>
                <c:pt idx="13">
                  <c:v>3355.4665113812853</c:v>
                </c:pt>
                <c:pt idx="14">
                  <c:v>3460.6842042433104</c:v>
                </c:pt>
                <c:pt idx="15">
                  <c:v>3549.8718219425</c:v>
                </c:pt>
                <c:pt idx="16">
                  <c:v>3622.7419387886421</c:v>
                </c:pt>
                <c:pt idx="17">
                  <c:v>3679.9545842566204</c:v>
                </c:pt>
                <c:pt idx="18">
                  <c:v>3722.0482284494988</c:v>
                </c:pt>
                <c:pt idx="19">
                  <c:v>3749.7788002006241</c:v>
                </c:pt>
                <c:pt idx="20">
                  <c:v>3764.1111789893525</c:v>
                </c:pt>
                <c:pt idx="21">
                  <c:v>3765.8291516686577</c:v>
                </c:pt>
                <c:pt idx="22">
                  <c:v>3756.6468440661092</c:v>
                </c:pt>
                <c:pt idx="23">
                  <c:v>3738.0496441546688</c:v>
                </c:pt>
                <c:pt idx="24">
                  <c:v>3711.6342616117108</c:v>
                </c:pt>
                <c:pt idx="25">
                  <c:v>3679.0693144788088</c:v>
                </c:pt>
                <c:pt idx="26">
                  <c:v>3641.6903678275353</c:v>
                </c:pt>
                <c:pt idx="27">
                  <c:v>3601.5623131222792</c:v>
                </c:pt>
                <c:pt idx="28">
                  <c:v>3560.337243203247</c:v>
                </c:pt>
                <c:pt idx="29">
                  <c:v>3519.5994858977851</c:v>
                </c:pt>
                <c:pt idx="30">
                  <c:v>3480.8478076761639</c:v>
                </c:pt>
                <c:pt idx="31">
                  <c:v>3444.4523780936806</c:v>
                </c:pt>
                <c:pt idx="32">
                  <c:v>3412.7750906538763</c:v>
                </c:pt>
                <c:pt idx="33">
                  <c:v>3387.0315200901273</c:v>
                </c:pt>
                <c:pt idx="34">
                  <c:v>3368.3607998426078</c:v>
                </c:pt>
                <c:pt idx="35">
                  <c:v>3357.8437900486033</c:v>
                </c:pt>
                <c:pt idx="36">
                  <c:v>3355.5172598286558</c:v>
                </c:pt>
                <c:pt idx="37">
                  <c:v>3363.4162925487021</c:v>
                </c:pt>
                <c:pt idx="38">
                  <c:v>3382.5774810011767</c:v>
                </c:pt>
                <c:pt idx="39">
                  <c:v>3414.0777771274693</c:v>
                </c:pt>
                <c:pt idx="40">
                  <c:v>3459.0624551623637</c:v>
                </c:pt>
                <c:pt idx="41">
                  <c:v>3516.6599814596079</c:v>
                </c:pt>
                <c:pt idx="42">
                  <c:v>3590.2606026736935</c:v>
                </c:pt>
                <c:pt idx="43">
                  <c:v>3681.3519029244999</c:v>
                </c:pt>
                <c:pt idx="44">
                  <c:v>3791.5968621355996</c:v>
                </c:pt>
                <c:pt idx="45">
                  <c:v>3922.8582919957466</c:v>
                </c:pt>
                <c:pt idx="46">
                  <c:v>4073.5447323670296</c:v>
                </c:pt>
                <c:pt idx="47">
                  <c:v>4249.3321815388726</c:v>
                </c:pt>
                <c:pt idx="48">
                  <c:v>4452.7127766711574</c:v>
                </c:pt>
                <c:pt idx="49">
                  <c:v>4686.4123153259125</c:v>
                </c:pt>
                <c:pt idx="50">
                  <c:v>4953.3714250761941</c:v>
                </c:pt>
                <c:pt idx="51">
                  <c:v>5248.8014179217862</c:v>
                </c:pt>
                <c:pt idx="52">
                  <c:v>5582.8145749331534</c:v>
                </c:pt>
                <c:pt idx="53">
                  <c:v>5958.459445082196</c:v>
                </c:pt>
                <c:pt idx="54">
                  <c:v>6378.6468717436583</c:v>
                </c:pt>
                <c:pt idx="55">
                  <c:v>6845.983293395042</c:v>
                </c:pt>
                <c:pt idx="56">
                  <c:v>7347.0508229542538</c:v>
                </c:pt>
                <c:pt idx="57">
                  <c:v>7896.4079432485305</c:v>
                </c:pt>
                <c:pt idx="58">
                  <c:v>8494.2100494378228</c:v>
                </c:pt>
                <c:pt idx="59">
                  <c:v>9139.5282652801452</c:v>
                </c:pt>
                <c:pt idx="60">
                  <c:v>9830.2668605888612</c:v>
                </c:pt>
                <c:pt idx="61">
                  <c:v>10528.117829584491</c:v>
                </c:pt>
                <c:pt idx="62">
                  <c:v>11258.941906143355</c:v>
                </c:pt>
                <c:pt idx="63">
                  <c:v>12017.5238551642</c:v>
                </c:pt>
                <c:pt idx="64">
                  <c:v>12798.414588325088</c:v>
                </c:pt>
                <c:pt idx="65">
                  <c:v>13596.37011570765</c:v>
                </c:pt>
                <c:pt idx="66">
                  <c:v>14310.787168464707</c:v>
                </c:pt>
                <c:pt idx="67">
                  <c:v>15023.778788000465</c:v>
                </c:pt>
                <c:pt idx="68">
                  <c:v>15732.92938302573</c:v>
                </c:pt>
                <c:pt idx="69">
                  <c:v>16437.250373199193</c:v>
                </c:pt>
                <c:pt idx="70">
                  <c:v>17137.207907642583</c:v>
                </c:pt>
                <c:pt idx="71">
                  <c:v>17640.84797205311</c:v>
                </c:pt>
                <c:pt idx="72">
                  <c:v>18158.43636642351</c:v>
                </c:pt>
                <c:pt idx="73">
                  <c:v>18669.741314159663</c:v>
                </c:pt>
                <c:pt idx="74">
                  <c:v>19180.018903435379</c:v>
                </c:pt>
                <c:pt idx="75">
                  <c:v>19694.887532776385</c:v>
                </c:pt>
                <c:pt idx="76">
                  <c:v>19749.182503806765</c:v>
                </c:pt>
                <c:pt idx="77">
                  <c:v>19803.563295265219</c:v>
                </c:pt>
                <c:pt idx="78">
                  <c:v>19858.894026841161</c:v>
                </c:pt>
                <c:pt idx="79">
                  <c:v>19911.865904560866</c:v>
                </c:pt>
                <c:pt idx="80">
                  <c:v>19842.087735043751</c:v>
                </c:pt>
                <c:pt idx="81">
                  <c:v>18764.613475072412</c:v>
                </c:pt>
                <c:pt idx="82">
                  <c:v>17705.098714554264</c:v>
                </c:pt>
                <c:pt idx="83">
                  <c:v>16647.931170719152</c:v>
                </c:pt>
                <c:pt idx="84">
                  <c:v>15669.244265524458</c:v>
                </c:pt>
                <c:pt idx="85">
                  <c:v>14748.841263130696</c:v>
                </c:pt>
                <c:pt idx="86">
                  <c:v>12302.180888523189</c:v>
                </c:pt>
                <c:pt idx="87">
                  <c:v>10200.660635108656</c:v>
                </c:pt>
                <c:pt idx="88">
                  <c:v>8412.1212690765879</c:v>
                </c:pt>
                <c:pt idx="89">
                  <c:v>6904.9206653023739</c:v>
                </c:pt>
                <c:pt idx="90">
                  <c:v>5646.6432723336011</c:v>
                </c:pt>
                <c:pt idx="91">
                  <c:v>4604.6038092006002</c:v>
                </c:pt>
                <c:pt idx="92">
                  <c:v>3747.1472431875723</c:v>
                </c:pt>
                <c:pt idx="93">
                  <c:v>2966.0374606222622</c:v>
                </c:pt>
                <c:pt idx="94">
                  <c:v>2345.3419176172747</c:v>
                </c:pt>
                <c:pt idx="95">
                  <c:v>1853.1443155487898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'Mortal Baseline'!$Y$2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Baseline'!$Y$3:$Y$98</c:f>
              <c:numCache>
                <c:formatCode>0.00</c:formatCode>
                <c:ptCount val="96"/>
                <c:pt idx="0">
                  <c:v>12931.930229231644</c:v>
                </c:pt>
                <c:pt idx="1">
                  <c:v>14229.9815297736</c:v>
                </c:pt>
                <c:pt idx="2">
                  <c:v>15346.975007702486</c:v>
                </c:pt>
                <c:pt idx="3">
                  <c:v>16272.605412380934</c:v>
                </c:pt>
                <c:pt idx="4">
                  <c:v>17006.668570953148</c:v>
                </c:pt>
                <c:pt idx="5">
                  <c:v>17555.707107015558</c:v>
                </c:pt>
                <c:pt idx="6">
                  <c:v>17930.408275750706</c:v>
                </c:pt>
                <c:pt idx="7">
                  <c:v>18143.755338755564</c:v>
                </c:pt>
                <c:pt idx="8">
                  <c:v>18209.796337910611</c:v>
                </c:pt>
                <c:pt idx="9">
                  <c:v>18142.872117740117</c:v>
                </c:pt>
                <c:pt idx="10">
                  <c:v>17957.169093508513</c:v>
                </c:pt>
                <c:pt idx="11">
                  <c:v>17666.494179848618</c:v>
                </c:pt>
                <c:pt idx="12">
                  <c:v>17284.195215782103</c:v>
                </c:pt>
                <c:pt idx="13">
                  <c:v>16823.167980794937</c:v>
                </c:pt>
                <c:pt idx="14">
                  <c:v>16295.902963322043</c:v>
                </c:pt>
                <c:pt idx="15">
                  <c:v>15714.53462032927</c:v>
                </c:pt>
                <c:pt idx="16">
                  <c:v>15089.356047273259</c:v>
                </c:pt>
                <c:pt idx="17">
                  <c:v>14433.458764130164</c:v>
                </c:pt>
                <c:pt idx="18">
                  <c:v>13757.880426309182</c:v>
                </c:pt>
                <c:pt idx="19">
                  <c:v>13073.121531312281</c:v>
                </c:pt>
                <c:pt idx="20">
                  <c:v>12389.000667805083</c:v>
                </c:pt>
                <c:pt idx="21">
                  <c:v>11713.326161867903</c:v>
                </c:pt>
                <c:pt idx="22">
                  <c:v>11055.3959363423</c:v>
                </c:pt>
                <c:pt idx="23">
                  <c:v>10422.095461015249</c:v>
                </c:pt>
                <c:pt idx="24">
                  <c:v>9819.134686703137</c:v>
                </c:pt>
                <c:pt idx="25">
                  <c:v>9251.0306681555448</c:v>
                </c:pt>
                <c:pt idx="26">
                  <c:v>8720.2718667618756</c:v>
                </c:pt>
                <c:pt idx="27">
                  <c:v>8230.118198676455</c:v>
                </c:pt>
                <c:pt idx="28">
                  <c:v>7781.8981867437706</c:v>
                </c:pt>
                <c:pt idx="29">
                  <c:v>7376.1397676939941</c:v>
                </c:pt>
                <c:pt idx="30">
                  <c:v>7012.7311653925262</c:v>
                </c:pt>
                <c:pt idx="31">
                  <c:v>6689.0746835569134</c:v>
                </c:pt>
                <c:pt idx="32">
                  <c:v>6406.4343075987308</c:v>
                </c:pt>
                <c:pt idx="33">
                  <c:v>6163.6773997589125</c:v>
                </c:pt>
                <c:pt idx="34">
                  <c:v>5959.6120847331322</c:v>
                </c:pt>
                <c:pt idx="35">
                  <c:v>5793.0915430397354</c:v>
                </c:pt>
                <c:pt idx="36">
                  <c:v>5661.3999744473886</c:v>
                </c:pt>
                <c:pt idx="37">
                  <c:v>5565.4794648237239</c:v>
                </c:pt>
                <c:pt idx="38">
                  <c:v>5504.7384590012116</c:v>
                </c:pt>
                <c:pt idx="39">
                  <c:v>5478.8831011036682</c:v>
                </c:pt>
                <c:pt idx="40">
                  <c:v>5487.9479410113772</c:v>
                </c:pt>
                <c:pt idx="41">
                  <c:v>5528.994110022004</c:v>
                </c:pt>
                <c:pt idx="42">
                  <c:v>5605.9942750658856</c:v>
                </c:pt>
                <c:pt idx="43">
                  <c:v>5719.988025243606</c:v>
                </c:pt>
                <c:pt idx="44">
                  <c:v>5872.3625623941753</c:v>
                </c:pt>
                <c:pt idx="45">
                  <c:v>6064.8256549601101</c:v>
                </c:pt>
                <c:pt idx="46">
                  <c:v>6293.6804286484557</c:v>
                </c:pt>
                <c:pt idx="47">
                  <c:v>6566.2913243142966</c:v>
                </c:pt>
                <c:pt idx="48">
                  <c:v>6884.8129533266037</c:v>
                </c:pt>
                <c:pt idx="49">
                  <c:v>7251.342512850345</c:v>
                </c:pt>
                <c:pt idx="50">
                  <c:v>7667.7256673174015</c:v>
                </c:pt>
                <c:pt idx="51">
                  <c:v>8123.0741582067149</c:v>
                </c:pt>
                <c:pt idx="52">
                  <c:v>8628.6175289209241</c:v>
                </c:pt>
                <c:pt idx="53">
                  <c:v>9183.4994262067812</c:v>
                </c:pt>
                <c:pt idx="54">
                  <c:v>9785.3079615627357</c:v>
                </c:pt>
                <c:pt idx="55">
                  <c:v>10429.676414653119</c:v>
                </c:pt>
                <c:pt idx="56">
                  <c:v>11086.495412574428</c:v>
                </c:pt>
                <c:pt idx="57">
                  <c:v>11766.992982783728</c:v>
                </c:pt>
                <c:pt idx="58">
                  <c:v>12459.140567161565</c:v>
                </c:pt>
                <c:pt idx="59">
                  <c:v>13148.507166383366</c:v>
                </c:pt>
                <c:pt idx="60">
                  <c:v>13818.734071888159</c:v>
                </c:pt>
                <c:pt idx="61">
                  <c:v>14404.328179503776</c:v>
                </c:pt>
                <c:pt idx="62">
                  <c:v>14931.965550095534</c:v>
                </c:pt>
                <c:pt idx="63">
                  <c:v>15385.777062914889</c:v>
                </c:pt>
                <c:pt idx="64">
                  <c:v>15752.229173007445</c:v>
                </c:pt>
                <c:pt idx="65">
                  <c:v>16020.953133046569</c:v>
                </c:pt>
                <c:pt idx="66">
                  <c:v>16077.34460855677</c:v>
                </c:pt>
                <c:pt idx="67">
                  <c:v>16026.014871519254</c:v>
                </c:pt>
                <c:pt idx="68">
                  <c:v>15869.034905329458</c:v>
                </c:pt>
                <c:pt idx="69">
                  <c:v>15610.72859842409</c:v>
                </c:pt>
                <c:pt idx="70">
                  <c:v>15256.677117311945</c:v>
                </c:pt>
                <c:pt idx="71">
                  <c:v>14651.751156983113</c:v>
                </c:pt>
                <c:pt idx="72">
                  <c:v>13995.643371548682</c:v>
                </c:pt>
                <c:pt idx="73">
                  <c:v>13272.715566316183</c:v>
                </c:pt>
                <c:pt idx="74">
                  <c:v>12487.85637786187</c:v>
                </c:pt>
                <c:pt idx="75">
                  <c:v>11644.692440588689</c:v>
                </c:pt>
                <c:pt idx="76">
                  <c:v>10496.152020366517</c:v>
                </c:pt>
                <c:pt idx="77">
                  <c:v>9345.1943906785036</c:v>
                </c:pt>
                <c:pt idx="78">
                  <c:v>8198.6245614366871</c:v>
                </c:pt>
                <c:pt idx="79">
                  <c:v>7066.0932195477972</c:v>
                </c:pt>
                <c:pt idx="80">
                  <c:v>5928.0644946853208</c:v>
                </c:pt>
                <c:pt idx="81">
                  <c:v>4607.399850506692</c:v>
                </c:pt>
                <c:pt idx="82">
                  <c:v>3475.9797965009893</c:v>
                </c:pt>
                <c:pt idx="83">
                  <c:v>2534.3624426383635</c:v>
                </c:pt>
                <c:pt idx="84">
                  <c:v>1788.4284047657088</c:v>
                </c:pt>
                <c:pt idx="85">
                  <c:v>1217.2276553848992</c:v>
                </c:pt>
                <c:pt idx="86">
                  <c:v>706.54404563608148</c:v>
                </c:pt>
                <c:pt idx="87">
                  <c:v>391.67736318982259</c:v>
                </c:pt>
                <c:pt idx="88">
                  <c:v>207.16663122019995</c:v>
                </c:pt>
                <c:pt idx="89">
                  <c:v>104.49496972941918</c:v>
                </c:pt>
                <c:pt idx="90">
                  <c:v>50.246402954222873</c:v>
                </c:pt>
                <c:pt idx="91">
                  <c:v>23.022625299149187</c:v>
                </c:pt>
                <c:pt idx="92">
                  <c:v>10.044734155258009</c:v>
                </c:pt>
                <c:pt idx="93">
                  <c:v>4.0607743406290178</c:v>
                </c:pt>
                <c:pt idx="94">
                  <c:v>1.5594988706062003</c:v>
                </c:pt>
                <c:pt idx="95">
                  <c:v>0.56803240088368956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'Mortal Baseline'!$Z$2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Baseline'!$Z$3:$Z$98</c:f>
              <c:numCache>
                <c:formatCode>0.00</c:formatCode>
                <c:ptCount val="96"/>
                <c:pt idx="0">
                  <c:v>25157.317152721411</c:v>
                </c:pt>
                <c:pt idx="1">
                  <c:v>23991.962270901051</c:v>
                </c:pt>
                <c:pt idx="2">
                  <c:v>22851.294079948915</c:v>
                </c:pt>
                <c:pt idx="3">
                  <c:v>21757.514527568914</c:v>
                </c:pt>
                <c:pt idx="4">
                  <c:v>20724.112451902623</c:v>
                </c:pt>
                <c:pt idx="5">
                  <c:v>19758.342007818595</c:v>
                </c:pt>
                <c:pt idx="6">
                  <c:v>18863.238668766673</c:v>
                </c:pt>
                <c:pt idx="7">
                  <c:v>18039.081860331706</c:v>
                </c:pt>
                <c:pt idx="8">
                  <c:v>17284.379743846148</c:v>
                </c:pt>
                <c:pt idx="9">
                  <c:v>16596.501684788003</c:v>
                </c:pt>
                <c:pt idx="10">
                  <c:v>15972.076551661568</c:v>
                </c:pt>
                <c:pt idx="11">
                  <c:v>15407.24751557236</c:v>
                </c:pt>
                <c:pt idx="12">
                  <c:v>14897.845077348818</c:v>
                </c:pt>
                <c:pt idx="13">
                  <c:v>14439.516696743027</c:v>
                </c:pt>
                <c:pt idx="14">
                  <c:v>14027.83486796656</c:v>
                </c:pt>
                <c:pt idx="15">
                  <c:v>13658.394667373368</c:v>
                </c:pt>
                <c:pt idx="16">
                  <c:v>13325.572218564183</c:v>
                </c:pt>
                <c:pt idx="17">
                  <c:v>13026.66802285723</c:v>
                </c:pt>
                <c:pt idx="18">
                  <c:v>12757.85702871009</c:v>
                </c:pt>
                <c:pt idx="19">
                  <c:v>12515.65672088869</c:v>
                </c:pt>
                <c:pt idx="20">
                  <c:v>12296.976830027013</c:v>
                </c:pt>
                <c:pt idx="21">
                  <c:v>12097.940633299802</c:v>
                </c:pt>
                <c:pt idx="22">
                  <c:v>11917.562964828341</c:v>
                </c:pt>
                <c:pt idx="23">
                  <c:v>11754.034515837811</c:v>
                </c:pt>
                <c:pt idx="24">
                  <c:v>11605.947364411048</c:v>
                </c:pt>
                <c:pt idx="25">
                  <c:v>11472.253991462387</c:v>
                </c:pt>
                <c:pt idx="26">
                  <c:v>11351.080545519771</c:v>
                </c:pt>
                <c:pt idx="27">
                  <c:v>11243.098407959907</c:v>
                </c:pt>
                <c:pt idx="28">
                  <c:v>11148.013090810089</c:v>
                </c:pt>
                <c:pt idx="29">
                  <c:v>11065.670463329223</c:v>
                </c:pt>
                <c:pt idx="30">
                  <c:v>10996.0074826278</c:v>
                </c:pt>
                <c:pt idx="31">
                  <c:v>10935.727081501351</c:v>
                </c:pt>
                <c:pt idx="32">
                  <c:v>10888.140461086665</c:v>
                </c:pt>
                <c:pt idx="33">
                  <c:v>10853.224586993923</c:v>
                </c:pt>
                <c:pt idx="34">
                  <c:v>10830.923969344452</c:v>
                </c:pt>
                <c:pt idx="35">
                  <c:v>10821.135740869595</c:v>
                </c:pt>
                <c:pt idx="36">
                  <c:v>10820.449180392528</c:v>
                </c:pt>
                <c:pt idx="37">
                  <c:v>10831.87721330392</c:v>
                </c:pt>
                <c:pt idx="38">
                  <c:v>10855.105264044652</c:v>
                </c:pt>
                <c:pt idx="39">
                  <c:v>10889.73522580234</c:v>
                </c:pt>
                <c:pt idx="40">
                  <c:v>10935.274970443903</c:v>
                </c:pt>
                <c:pt idx="41">
                  <c:v>10984.523471339324</c:v>
                </c:pt>
                <c:pt idx="42">
                  <c:v>11043.282247483572</c:v>
                </c:pt>
                <c:pt idx="43">
                  <c:v>11110.66226693114</c:v>
                </c:pt>
                <c:pt idx="44">
                  <c:v>11185.600028386843</c:v>
                </c:pt>
                <c:pt idx="45">
                  <c:v>11266.823047852728</c:v>
                </c:pt>
                <c:pt idx="46">
                  <c:v>11342.5749969765</c:v>
                </c:pt>
                <c:pt idx="47">
                  <c:v>11421.1193350581</c:v>
                </c:pt>
                <c:pt idx="48">
                  <c:v>11500.285796785785</c:v>
                </c:pt>
                <c:pt idx="49">
                  <c:v>11577.509759712304</c:v>
                </c:pt>
                <c:pt idx="50">
                  <c:v>11649.780783471735</c:v>
                </c:pt>
                <c:pt idx="51">
                  <c:v>11695.984000823048</c:v>
                </c:pt>
                <c:pt idx="52">
                  <c:v>11729.58703866108</c:v>
                </c:pt>
                <c:pt idx="53">
                  <c:v>11746.127459306781</c:v>
                </c:pt>
                <c:pt idx="54">
                  <c:v>11740.691043265022</c:v>
                </c:pt>
                <c:pt idx="55">
                  <c:v>11708.009399789998</c:v>
                </c:pt>
                <c:pt idx="56">
                  <c:v>11618.079736620906</c:v>
                </c:pt>
                <c:pt idx="57">
                  <c:v>11490.543318158996</c:v>
                </c:pt>
                <c:pt idx="58">
                  <c:v>11320.666496593336</c:v>
                </c:pt>
                <c:pt idx="59">
                  <c:v>11104.535749805049</c:v>
                </c:pt>
                <c:pt idx="60">
                  <c:v>10839.473757254767</c:v>
                </c:pt>
                <c:pt idx="61">
                  <c:v>10489.485606129087</c:v>
                </c:pt>
                <c:pt idx="62">
                  <c:v>10092.917507637647</c:v>
                </c:pt>
                <c:pt idx="63">
                  <c:v>9653.1501795076529</c:v>
                </c:pt>
                <c:pt idx="64">
                  <c:v>9175.4938755779949</c:v>
                </c:pt>
                <c:pt idx="65">
                  <c:v>8666.8827787529481</c:v>
                </c:pt>
                <c:pt idx="66">
                  <c:v>8081.1965885301315</c:v>
                </c:pt>
                <c:pt idx="67">
                  <c:v>7488.9064634531505</c:v>
                </c:pt>
                <c:pt idx="68">
                  <c:v>6898.7037857782225</c:v>
                </c:pt>
                <c:pt idx="69">
                  <c:v>6318.5515263941206</c:v>
                </c:pt>
                <c:pt idx="70">
                  <c:v>5755.3335998863568</c:v>
                </c:pt>
                <c:pt idx="71">
                  <c:v>5157.9809846290727</c:v>
                </c:pt>
                <c:pt idx="72">
                  <c:v>4605.8113241140154</c:v>
                </c:pt>
                <c:pt idx="73">
                  <c:v>4092.5382048779124</c:v>
                </c:pt>
                <c:pt idx="74">
                  <c:v>3618.951034955654</c:v>
                </c:pt>
                <c:pt idx="75">
                  <c:v>3184.8144168486133</c:v>
                </c:pt>
                <c:pt idx="76">
                  <c:v>2724.1662449183636</c:v>
                </c:pt>
                <c:pt idx="77">
                  <c:v>2318.2204537105022</c:v>
                </c:pt>
                <c:pt idx="78">
                  <c:v>1961.8388115176037</c:v>
                </c:pt>
                <c:pt idx="79">
                  <c:v>1649.9436542586727</c:v>
                </c:pt>
                <c:pt idx="80">
                  <c:v>1369.989403388772</c:v>
                </c:pt>
                <c:pt idx="81">
                  <c:v>1071.8448151280081</c:v>
                </c:pt>
                <c:pt idx="82">
                  <c:v>830.24651161677002</c:v>
                </c:pt>
                <c:pt idx="83">
                  <c:v>635.63136283363008</c:v>
                </c:pt>
                <c:pt idx="84">
                  <c:v>482.85842743486126</c:v>
                </c:pt>
                <c:pt idx="85">
                  <c:v>363.43252060263336</c:v>
                </c:pt>
                <c:pt idx="86">
                  <c:v>240.04599898198899</c:v>
                </c:pt>
                <c:pt idx="87">
                  <c:v>156.00309154816728</c:v>
                </c:pt>
                <c:pt idx="88">
                  <c:v>99.758954503182935</c:v>
                </c:pt>
                <c:pt idx="89">
                  <c:v>62.792473600796463</c:v>
                </c:pt>
                <c:pt idx="90">
                  <c:v>38.92462478609167</c:v>
                </c:pt>
                <c:pt idx="91">
                  <c:v>23.775267172754507</c:v>
                </c:pt>
                <c:pt idx="92">
                  <c:v>14.31489698554955</c:v>
                </c:pt>
                <c:pt idx="93">
                  <c:v>8.2780171537535594</c:v>
                </c:pt>
                <c:pt idx="94">
                  <c:v>4.7205380045303</c:v>
                </c:pt>
                <c:pt idx="95">
                  <c:v>2.6545119366866725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'Mortal Baseline'!$AA$2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Baseline'!$AA$3:$AA$98</c:f>
              <c:numCache>
                <c:formatCode>0.00</c:formatCode>
                <c:ptCount val="96"/>
                <c:pt idx="0">
                  <c:v>9972.3872632960847</c:v>
                </c:pt>
                <c:pt idx="1">
                  <c:v>9400.024710776268</c:v>
                </c:pt>
                <c:pt idx="2">
                  <c:v>8933.9589714012491</c:v>
                </c:pt>
                <c:pt idx="3">
                  <c:v>8564.7713201199786</c:v>
                </c:pt>
                <c:pt idx="4">
                  <c:v>8282.9715188393675</c:v>
                </c:pt>
                <c:pt idx="5">
                  <c:v>8079.7653571279561</c:v>
                </c:pt>
                <c:pt idx="6">
                  <c:v>7947.4298633356811</c:v>
                </c:pt>
                <c:pt idx="7">
                  <c:v>7879.4182020526541</c:v>
                </c:pt>
                <c:pt idx="8">
                  <c:v>7870.2983008132751</c:v>
                </c:pt>
                <c:pt idx="9">
                  <c:v>7915.5998604497609</c:v>
                </c:pt>
                <c:pt idx="10">
                  <c:v>8011.6178230528112</c:v>
                </c:pt>
                <c:pt idx="11">
                  <c:v>8155.2010829133151</c:v>
                </c:pt>
                <c:pt idx="12">
                  <c:v>8343.5431038169718</c:v>
                </c:pt>
                <c:pt idx="13">
                  <c:v>8573.9844728489097</c:v>
                </c:pt>
                <c:pt idx="14">
                  <c:v>8843.8344120583897</c:v>
                </c:pt>
                <c:pt idx="15">
                  <c:v>9150.2172840168023</c:v>
                </c:pt>
                <c:pt idx="16">
                  <c:v>9489.000818495153</c:v>
                </c:pt>
                <c:pt idx="17">
                  <c:v>9857.4831398803399</c:v>
                </c:pt>
                <c:pt idx="18">
                  <c:v>10251.639531228177</c:v>
                </c:pt>
                <c:pt idx="19">
                  <c:v>10667.004094290996</c:v>
                </c:pt>
                <c:pt idx="20">
                  <c:v>11098.708756187236</c:v>
                </c:pt>
                <c:pt idx="21">
                  <c:v>11540.405466418055</c:v>
                </c:pt>
                <c:pt idx="22">
                  <c:v>11987.746236247594</c:v>
                </c:pt>
                <c:pt idx="23">
                  <c:v>12435.225320443285</c:v>
                </c:pt>
                <c:pt idx="24">
                  <c:v>12877.380512863863</c:v>
                </c:pt>
                <c:pt idx="25">
                  <c:v>13308.924029241638</c:v>
                </c:pt>
                <c:pt idx="26">
                  <c:v>13723.487154122227</c:v>
                </c:pt>
                <c:pt idx="27">
                  <c:v>14117.756636321034</c:v>
                </c:pt>
                <c:pt idx="28">
                  <c:v>14487.592760657806</c:v>
                </c:pt>
                <c:pt idx="29">
                  <c:v>14829.361829021274</c:v>
                </c:pt>
                <c:pt idx="30">
                  <c:v>15139.954428004647</c:v>
                </c:pt>
                <c:pt idx="31">
                  <c:v>15412.153738963658</c:v>
                </c:pt>
                <c:pt idx="32">
                  <c:v>15648.349161747512</c:v>
                </c:pt>
                <c:pt idx="33">
                  <c:v>15846.937724176718</c:v>
                </c:pt>
                <c:pt idx="34">
                  <c:v>16006.72736634896</c:v>
                </c:pt>
                <c:pt idx="35">
                  <c:v>16126.88281950398</c:v>
                </c:pt>
                <c:pt idx="36">
                  <c:v>16202.004200713964</c:v>
                </c:pt>
                <c:pt idx="37">
                  <c:v>16236.64639646148</c:v>
                </c:pt>
                <c:pt idx="38">
                  <c:v>16230.752547078177</c:v>
                </c:pt>
                <c:pt idx="39">
                  <c:v>16184.41485276317</c:v>
                </c:pt>
                <c:pt idx="40">
                  <c:v>16097.835399734307</c:v>
                </c:pt>
                <c:pt idx="41">
                  <c:v>15961.702487101402</c:v>
                </c:pt>
                <c:pt idx="42">
                  <c:v>15786.150383684539</c:v>
                </c:pt>
                <c:pt idx="43">
                  <c:v>15571.62873279528</c:v>
                </c:pt>
                <c:pt idx="44">
                  <c:v>15318.625048351796</c:v>
                </c:pt>
                <c:pt idx="45">
                  <c:v>15027.671175144998</c:v>
                </c:pt>
                <c:pt idx="46">
                  <c:v>14686.109571372894</c:v>
                </c:pt>
                <c:pt idx="47">
                  <c:v>14308.542361638103</c:v>
                </c:pt>
                <c:pt idx="48">
                  <c:v>13895.874183032543</c:v>
                </c:pt>
                <c:pt idx="49">
                  <c:v>13449.181123448496</c:v>
                </c:pt>
                <c:pt idx="50">
                  <c:v>12969.767733791939</c:v>
                </c:pt>
                <c:pt idx="51">
                  <c:v>12440.496628801948</c:v>
                </c:pt>
                <c:pt idx="52">
                  <c:v>11883.717461033382</c:v>
                </c:pt>
                <c:pt idx="53">
                  <c:v>11301.952170498804</c:v>
                </c:pt>
                <c:pt idx="54">
                  <c:v>10698.221622991001</c:v>
                </c:pt>
                <c:pt idx="55">
                  <c:v>10076.110802197711</c:v>
                </c:pt>
                <c:pt idx="56">
                  <c:v>9419.915798155349</c:v>
                </c:pt>
                <c:pt idx="57">
                  <c:v>8757.1392122890647</c:v>
                </c:pt>
                <c:pt idx="58">
                  <c:v>8093.2570035383887</c:v>
                </c:pt>
                <c:pt idx="59">
                  <c:v>7434.2458512618141</c:v>
                </c:pt>
                <c:pt idx="60">
                  <c:v>6786.4398095748775</c:v>
                </c:pt>
                <c:pt idx="61">
                  <c:v>6135.8746823095116</c:v>
                </c:pt>
                <c:pt idx="62">
                  <c:v>5513.4157762297245</c:v>
                </c:pt>
                <c:pt idx="63">
                  <c:v>4924.625270627469</c:v>
                </c:pt>
                <c:pt idx="64">
                  <c:v>4374.2141703642628</c:v>
                </c:pt>
                <c:pt idx="65">
                  <c:v>3865.7757502299532</c:v>
                </c:pt>
                <c:pt idx="66">
                  <c:v>3378.9444685985577</c:v>
                </c:pt>
                <c:pt idx="67">
                  <c:v>2943.0405693275698</c:v>
                </c:pt>
                <c:pt idx="68">
                  <c:v>2556.7610391699586</c:v>
                </c:pt>
                <c:pt idx="69">
                  <c:v>2217.7196017337383</c:v>
                </c:pt>
                <c:pt idx="70">
                  <c:v>1922.7077373213422</c:v>
                </c:pt>
                <c:pt idx="71">
                  <c:v>1649.8461764854119</c:v>
                </c:pt>
                <c:pt idx="72">
                  <c:v>1420.2045235404314</c:v>
                </c:pt>
                <c:pt idx="73">
                  <c:v>1225.9769220063235</c:v>
                </c:pt>
                <c:pt idx="74">
                  <c:v>1062.4133749648483</c:v>
                </c:pt>
                <c:pt idx="75">
                  <c:v>925.15079078492863</c:v>
                </c:pt>
                <c:pt idx="76">
                  <c:v>791.40916702137542</c:v>
                </c:pt>
                <c:pt idx="77">
                  <c:v>681.41503996573522</c:v>
                </c:pt>
                <c:pt idx="78">
                  <c:v>590.86939415563643</c:v>
                </c:pt>
                <c:pt idx="79">
                  <c:v>516.15787935558114</c:v>
                </c:pt>
                <c:pt idx="80">
                  <c:v>451.71319012656096</c:v>
                </c:pt>
                <c:pt idx="81">
                  <c:v>378.34596199632182</c:v>
                </c:pt>
                <c:pt idx="82">
                  <c:v>318.99797362294612</c:v>
                </c:pt>
                <c:pt idx="83">
                  <c:v>270.55441703862169</c:v>
                </c:pt>
                <c:pt idx="84">
                  <c:v>231.96151613258573</c:v>
                </c:pt>
                <c:pt idx="85">
                  <c:v>200.94652465290562</c:v>
                </c:pt>
                <c:pt idx="86">
                  <c:v>155.94230185567045</c:v>
                </c:pt>
                <c:pt idx="87">
                  <c:v>121.67748476113279</c:v>
                </c:pt>
                <c:pt idx="88">
                  <c:v>95.560718584845574</c:v>
                </c:pt>
                <c:pt idx="89">
                  <c:v>75.645560968679632</c:v>
                </c:pt>
                <c:pt idx="90">
                  <c:v>60.451787440135384</c:v>
                </c:pt>
                <c:pt idx="91">
                  <c:v>48.8484495087339</c:v>
                </c:pt>
                <c:pt idx="92">
                  <c:v>39.97298031275519</c:v>
                </c:pt>
                <c:pt idx="93">
                  <c:v>32.311686108301096</c:v>
                </c:pt>
                <c:pt idx="94">
                  <c:v>26.520448136773325</c:v>
                </c:pt>
                <c:pt idx="95">
                  <c:v>22.127823996075747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'Mortal Baseline'!$AB$2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Baseline'!$AB$3:$AB$98</c:f>
              <c:numCache>
                <c:formatCode>0.00</c:formatCode>
                <c:ptCount val="96"/>
                <c:pt idx="0">
                  <c:v>900.77865033028854</c:v>
                </c:pt>
                <c:pt idx="1">
                  <c:v>1151.234454626454</c:v>
                </c:pt>
                <c:pt idx="2">
                  <c:v>1442.5000692033068</c:v>
                </c:pt>
                <c:pt idx="3">
                  <c:v>1774.9595445977259</c:v>
                </c:pt>
                <c:pt idx="4">
                  <c:v>2147.8472004222904</c:v>
                </c:pt>
                <c:pt idx="5">
                  <c:v>2559.243958053954</c:v>
                </c:pt>
                <c:pt idx="6">
                  <c:v>3006.165141432135</c:v>
                </c:pt>
                <c:pt idx="7">
                  <c:v>3484.72468180447</c:v>
                </c:pt>
                <c:pt idx="8">
                  <c:v>3990.347559453488</c:v>
                </c:pt>
                <c:pt idx="9">
                  <c:v>4517.9975757280854</c:v>
                </c:pt>
                <c:pt idx="10">
                  <c:v>5062.3907594515267</c:v>
                </c:pt>
                <c:pt idx="11">
                  <c:v>5618.1735590999533</c:v>
                </c:pt>
                <c:pt idx="12">
                  <c:v>6180.056312284215</c:v>
                </c:pt>
                <c:pt idx="13">
                  <c:v>6742.9033239354212</c:v>
                </c:pt>
                <c:pt idx="14">
                  <c:v>7301.7890342146993</c:v>
                </c:pt>
                <c:pt idx="15">
                  <c:v>7852.0340835948828</c:v>
                </c:pt>
                <c:pt idx="16">
                  <c:v>8388.3964436401293</c:v>
                </c:pt>
                <c:pt idx="17">
                  <c:v>8907.5199421436573</c:v>
                </c:pt>
                <c:pt idx="18">
                  <c:v>9405.6782216804058</c:v>
                </c:pt>
                <c:pt idx="19">
                  <c:v>9879.5632689974791</c:v>
                </c:pt>
                <c:pt idx="20">
                  <c:v>10326.349957798247</c:v>
                </c:pt>
                <c:pt idx="21">
                  <c:v>10742.683433335278</c:v>
                </c:pt>
                <c:pt idx="22">
                  <c:v>11127.874809651368</c:v>
                </c:pt>
                <c:pt idx="23">
                  <c:v>11480.868281647357</c:v>
                </c:pt>
                <c:pt idx="24">
                  <c:v>11801.227315541688</c:v>
                </c:pt>
                <c:pt idx="25">
                  <c:v>12089.101540550735</c:v>
                </c:pt>
                <c:pt idx="26">
                  <c:v>12343.92945784015</c:v>
                </c:pt>
                <c:pt idx="27">
                  <c:v>12568.011652235045</c:v>
                </c:pt>
                <c:pt idx="28">
                  <c:v>12762.801708016483</c:v>
                </c:pt>
                <c:pt idx="29">
                  <c:v>12929.975186293339</c:v>
                </c:pt>
                <c:pt idx="30">
                  <c:v>13071.317549841593</c:v>
                </c:pt>
                <c:pt idx="31">
                  <c:v>13184.659950523645</c:v>
                </c:pt>
                <c:pt idx="32">
                  <c:v>13275.602564069617</c:v>
                </c:pt>
                <c:pt idx="33">
                  <c:v>13345.688443027102</c:v>
                </c:pt>
                <c:pt idx="34">
                  <c:v>13396.217862005804</c:v>
                </c:pt>
                <c:pt idx="35">
                  <c:v>13428.194899355449</c:v>
                </c:pt>
                <c:pt idx="36">
                  <c:v>13438.251028642</c:v>
                </c:pt>
                <c:pt idx="37">
                  <c:v>13430.724655242691</c:v>
                </c:pt>
                <c:pt idx="38">
                  <c:v>13405.542127232911</c:v>
                </c:pt>
                <c:pt idx="39">
                  <c:v>13362.226205683124</c:v>
                </c:pt>
                <c:pt idx="40">
                  <c:v>13299.887058965345</c:v>
                </c:pt>
                <c:pt idx="41">
                  <c:v>13209.279762874443</c:v>
                </c:pt>
                <c:pt idx="42">
                  <c:v>13096.750448188615</c:v>
                </c:pt>
                <c:pt idx="43">
                  <c:v>12960.211128470413</c:v>
                </c:pt>
                <c:pt idx="44">
                  <c:v>12797.187407806345</c:v>
                </c:pt>
                <c:pt idx="45">
                  <c:v>12604.849144066658</c:v>
                </c:pt>
                <c:pt idx="46">
                  <c:v>12368.900016370297</c:v>
                </c:pt>
                <c:pt idx="47">
                  <c:v>12097.612518821466</c:v>
                </c:pt>
                <c:pt idx="48">
                  <c:v>11787.604767251321</c:v>
                </c:pt>
                <c:pt idx="49">
                  <c:v>11435.541539537688</c:v>
                </c:pt>
                <c:pt idx="50">
                  <c:v>11038.341673090292</c:v>
                </c:pt>
                <c:pt idx="51">
                  <c:v>10577.515127863078</c:v>
                </c:pt>
                <c:pt idx="52">
                  <c:v>10068.791244733568</c:v>
                </c:pt>
                <c:pt idx="53">
                  <c:v>9511.9152357944204</c:v>
                </c:pt>
                <c:pt idx="54">
                  <c:v>8908.2784223790095</c:v>
                </c:pt>
                <c:pt idx="55">
                  <c:v>8261.3214282177942</c:v>
                </c:pt>
                <c:pt idx="56">
                  <c:v>7560.9008497853802</c:v>
                </c:pt>
                <c:pt idx="57">
                  <c:v>6834.4612636274487</c:v>
                </c:pt>
                <c:pt idx="58">
                  <c:v>6093.1227805840053</c:v>
                </c:pt>
                <c:pt idx="59">
                  <c:v>5350.1714435111244</c:v>
                </c:pt>
                <c:pt idx="60">
                  <c:v>4620.3943472297597</c:v>
                </c:pt>
                <c:pt idx="61">
                  <c:v>3906.0866458521118</c:v>
                </c:pt>
                <c:pt idx="62">
                  <c:v>3239.2916096049635</c:v>
                </c:pt>
                <c:pt idx="63">
                  <c:v>2632.1125774097259</c:v>
                </c:pt>
                <c:pt idx="64">
                  <c:v>2093.4731622602899</c:v>
                </c:pt>
                <c:pt idx="65">
                  <c:v>1628.4212370843356</c:v>
                </c:pt>
                <c:pt idx="66">
                  <c:v>1229.675732434159</c:v>
                </c:pt>
                <c:pt idx="67">
                  <c:v>906.96069721853735</c:v>
                </c:pt>
                <c:pt idx="68">
                  <c:v>653.05305398329779</c:v>
                </c:pt>
                <c:pt idx="69">
                  <c:v>458.86435285893424</c:v>
                </c:pt>
                <c:pt idx="70">
                  <c:v>314.49825920609254</c:v>
                </c:pt>
                <c:pt idx="71">
                  <c:v>207.8827259501802</c:v>
                </c:pt>
                <c:pt idx="72">
                  <c:v>134.106295457058</c:v>
                </c:pt>
                <c:pt idx="73">
                  <c:v>84.263708151004636</c:v>
                </c:pt>
                <c:pt idx="74">
                  <c:v>51.53501304806074</c:v>
                </c:pt>
                <c:pt idx="75">
                  <c:v>30.653930996306176</c:v>
                </c:pt>
                <c:pt idx="76">
                  <c:v>17.304024479498697</c:v>
                </c:pt>
                <c:pt idx="77">
                  <c:v>9.4798572829358765</c:v>
                </c:pt>
                <c:pt idx="78">
                  <c:v>5.0330733715738001</c:v>
                </c:pt>
                <c:pt idx="79">
                  <c:v>2.5851937642698397</c:v>
                </c:pt>
                <c:pt idx="80">
                  <c:v>1.2748043585151239</c:v>
                </c:pt>
                <c:pt idx="81">
                  <c:v>0.57531028815073626</c:v>
                </c:pt>
                <c:pt idx="82">
                  <c:v>0.2493636322593383</c:v>
                </c:pt>
                <c:pt idx="83">
                  <c:v>0.10350176076629998</c:v>
                </c:pt>
                <c:pt idx="84">
                  <c:v>4.1244608718498138E-2</c:v>
                </c:pt>
                <c:pt idx="85">
                  <c:v>1.5735244176883767E-2</c:v>
                </c:pt>
                <c:pt idx="86">
                  <c:v>5.0831715753026242E-3</c:v>
                </c:pt>
                <c:pt idx="87">
                  <c:v>1.5567782419447234E-3</c:v>
                </c:pt>
                <c:pt idx="88">
                  <c:v>4.5135742119481226E-4</c:v>
                </c:pt>
                <c:pt idx="89">
                  <c:v>1.2374245699944914E-4</c:v>
                </c:pt>
                <c:pt idx="90">
                  <c:v>3.204630956816783E-5</c:v>
                </c:pt>
                <c:pt idx="91">
                  <c:v>7.8314548795264613E-6</c:v>
                </c:pt>
                <c:pt idx="92">
                  <c:v>1.8038476045385373E-6</c:v>
                </c:pt>
                <c:pt idx="93">
                  <c:v>3.8094600411245415E-7</c:v>
                </c:pt>
                <c:pt idx="94">
                  <c:v>7.5609236838046161E-8</c:v>
                </c:pt>
                <c:pt idx="95">
                  <c:v>1.4080406464545739E-8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20528"/>
        <c:axId val="444221088"/>
      </c:lineChart>
      <c:catAx>
        <c:axId val="44422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1088"/>
        <c:crosses val="autoZero"/>
        <c:auto val="1"/>
        <c:lblAlgn val="ctr"/>
        <c:lblOffset val="100"/>
        <c:noMultiLvlLbl val="0"/>
      </c:catAx>
      <c:valAx>
        <c:axId val="4442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Cohort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'Mortal Baseline'!$AP$2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Baseline'!$AP$3:$AP$98</c:f>
              <c:numCache>
                <c:formatCode>0.00</c:formatCode>
                <c:ptCount val="96"/>
                <c:pt idx="0">
                  <c:v>3124.8673240882317</c:v>
                </c:pt>
                <c:pt idx="1">
                  <c:v>3298.1234622708048</c:v>
                </c:pt>
                <c:pt idx="2">
                  <c:v>3482.3121124523732</c:v>
                </c:pt>
                <c:pt idx="3">
                  <c:v>3673.6521532470942</c:v>
                </c:pt>
                <c:pt idx="4">
                  <c:v>3868.1875558436132</c:v>
                </c:pt>
                <c:pt idx="5">
                  <c:v>4061.9794696022018</c:v>
                </c:pt>
                <c:pt idx="6">
                  <c:v>4251.3150722407072</c:v>
                </c:pt>
                <c:pt idx="7">
                  <c:v>4432.9000213489198</c:v>
                </c:pt>
                <c:pt idx="8">
                  <c:v>4604.0023183886115</c:v>
                </c:pt>
                <c:pt idx="9">
                  <c:v>4762.5264636382472</c:v>
                </c:pt>
                <c:pt idx="10">
                  <c:v>4907.0137646031362</c:v>
                </c:pt>
                <c:pt idx="11">
                  <c:v>5036.1937871713026</c:v>
                </c:pt>
                <c:pt idx="12">
                  <c:v>5150.0587785325779</c:v>
                </c:pt>
                <c:pt idx="13">
                  <c:v>5248.5741922124889</c:v>
                </c:pt>
                <c:pt idx="14">
                  <c:v>5331.9784684721326</c:v>
                </c:pt>
                <c:pt idx="15">
                  <c:v>5400.7115179298098</c:v>
                </c:pt>
                <c:pt idx="16">
                  <c:v>5454.6430056960417</c:v>
                </c:pt>
                <c:pt idx="17">
                  <c:v>5495.2366901328587</c:v>
                </c:pt>
                <c:pt idx="18">
                  <c:v>5523.3767263635673</c:v>
                </c:pt>
                <c:pt idx="19">
                  <c:v>5540.0973870145444</c:v>
                </c:pt>
                <c:pt idx="20">
                  <c:v>5546.5928663277482</c:v>
                </c:pt>
                <c:pt idx="21">
                  <c:v>5543.6669062752353</c:v>
                </c:pt>
                <c:pt idx="22">
                  <c:v>5533.3934472351702</c:v>
                </c:pt>
                <c:pt idx="23">
                  <c:v>5517.4350060972138</c:v>
                </c:pt>
                <c:pt idx="24">
                  <c:v>5497.5719331763285</c:v>
                </c:pt>
                <c:pt idx="25">
                  <c:v>5475.6708811315539</c:v>
                </c:pt>
                <c:pt idx="26">
                  <c:v>5452.9235351191164</c:v>
                </c:pt>
                <c:pt idx="27">
                  <c:v>5431.9939258521517</c:v>
                </c:pt>
                <c:pt idx="28">
                  <c:v>5414.8056790621768</c:v>
                </c:pt>
                <c:pt idx="29">
                  <c:v>5403.248504412375</c:v>
                </c:pt>
                <c:pt idx="30">
                  <c:v>5399.1642739371237</c:v>
                </c:pt>
                <c:pt idx="31">
                  <c:v>5402.5237622179266</c:v>
                </c:pt>
                <c:pt idx="32">
                  <c:v>5416.8664191622474</c:v>
                </c:pt>
                <c:pt idx="33">
                  <c:v>5443.8804167655098</c:v>
                </c:pt>
                <c:pt idx="34">
                  <c:v>5485.2313696824094</c:v>
                </c:pt>
                <c:pt idx="35">
                  <c:v>5542.5851504646607</c:v>
                </c:pt>
                <c:pt idx="36">
                  <c:v>5615.4948742335082</c:v>
                </c:pt>
                <c:pt idx="37">
                  <c:v>5707.7585730992814</c:v>
                </c:pt>
                <c:pt idx="38">
                  <c:v>5821.1862100321268</c:v>
                </c:pt>
                <c:pt idx="39">
                  <c:v>5957.7022812292744</c:v>
                </c:pt>
                <c:pt idx="40">
                  <c:v>6119.3762796692245</c:v>
                </c:pt>
                <c:pt idx="41">
                  <c:v>6304.1030141738429</c:v>
                </c:pt>
                <c:pt idx="42">
                  <c:v>6518.3592090453521</c:v>
                </c:pt>
                <c:pt idx="43">
                  <c:v>6764.7479353519184</c:v>
                </c:pt>
                <c:pt idx="44">
                  <c:v>7046.1087877146874</c:v>
                </c:pt>
                <c:pt idx="45">
                  <c:v>7365.5299336550561</c:v>
                </c:pt>
                <c:pt idx="46">
                  <c:v>7718.2863106537852</c:v>
                </c:pt>
                <c:pt idx="47">
                  <c:v>8115.1690296209108</c:v>
                </c:pt>
                <c:pt idx="48">
                  <c:v>8559.8360769037863</c:v>
                </c:pt>
                <c:pt idx="49">
                  <c:v>9056.112799835284</c:v>
                </c:pt>
                <c:pt idx="50">
                  <c:v>9607.9303739451643</c:v>
                </c:pt>
                <c:pt idx="51">
                  <c:v>10200.376754779812</c:v>
                </c:pt>
                <c:pt idx="52">
                  <c:v>10853.714104391807</c:v>
                </c:pt>
                <c:pt idx="53">
                  <c:v>11571.218201477863</c:v>
                </c:pt>
                <c:pt idx="54">
                  <c:v>12355.740821806776</c:v>
                </c:pt>
                <c:pt idx="55">
                  <c:v>13209.523336037128</c:v>
                </c:pt>
                <c:pt idx="56">
                  <c:v>14093.274097267136</c:v>
                </c:pt>
                <c:pt idx="57">
                  <c:v>15042.713797211578</c:v>
                </c:pt>
                <c:pt idx="58">
                  <c:v>16056.619369944543</c:v>
                </c:pt>
                <c:pt idx="59">
                  <c:v>17132.552818377339</c:v>
                </c:pt>
                <c:pt idx="60">
                  <c:v>18266.878347610342</c:v>
                </c:pt>
                <c:pt idx="61">
                  <c:v>19377.63185815822</c:v>
                </c:pt>
                <c:pt idx="62">
                  <c:v>20527.397033945323</c:v>
                </c:pt>
                <c:pt idx="63">
                  <c:v>21709.887540472555</c:v>
                </c:pt>
                <c:pt idx="64">
                  <c:v>22918.980997668848</c:v>
                </c:pt>
                <c:pt idx="65">
                  <c:v>24149.215209481317</c:v>
                </c:pt>
                <c:pt idx="66">
                  <c:v>25186.539910094645</c:v>
                </c:pt>
                <c:pt idx="67">
                  <c:v>26219.646095344968</c:v>
                </c:pt>
                <c:pt idx="68">
                  <c:v>27247.335167950921</c:v>
                </c:pt>
                <c:pt idx="69">
                  <c:v>28270.265969745822</c:v>
                </c:pt>
                <c:pt idx="70">
                  <c:v>29290.94868462273</c:v>
                </c:pt>
                <c:pt idx="71">
                  <c:v>29938.631237397101</c:v>
                </c:pt>
                <c:pt idx="72">
                  <c:v>30626.900104970235</c:v>
                </c:pt>
                <c:pt idx="73">
                  <c:v>31312.615480654218</c:v>
                </c:pt>
                <c:pt idx="74">
                  <c:v>32003.884551466806</c:v>
                </c:pt>
                <c:pt idx="75">
                  <c:v>32709.188634137692</c:v>
                </c:pt>
                <c:pt idx="76">
                  <c:v>32564.842648521702</c:v>
                </c:pt>
                <c:pt idx="77">
                  <c:v>32434.527337928172</c:v>
                </c:pt>
                <c:pt idx="78">
                  <c:v>32319.934408050241</c:v>
                </c:pt>
                <c:pt idx="79">
                  <c:v>32217.735100778296</c:v>
                </c:pt>
                <c:pt idx="80">
                  <c:v>31911.051403660258</c:v>
                </c:pt>
                <c:pt idx="81">
                  <c:v>29892.028699807481</c:v>
                </c:pt>
                <c:pt idx="82">
                  <c:v>27968.511594997926</c:v>
                </c:pt>
                <c:pt idx="83">
                  <c:v>26112.558422505783</c:v>
                </c:pt>
                <c:pt idx="84">
                  <c:v>24452.902448345747</c:v>
                </c:pt>
                <c:pt idx="85">
                  <c:v>22943.086042100869</c:v>
                </c:pt>
                <c:pt idx="86">
                  <c:v>19075.502241968934</c:v>
                </c:pt>
                <c:pt idx="87">
                  <c:v>15773.334482181474</c:v>
                </c:pt>
                <c:pt idx="88">
                  <c:v>12970.630395573093</c:v>
                </c:pt>
                <c:pt idx="89">
                  <c:v>10609.811730028943</c:v>
                </c:pt>
                <c:pt idx="90">
                  <c:v>8637.810813541244</c:v>
                </c:pt>
                <c:pt idx="91">
                  <c:v>7004.3455305429361</c:v>
                </c:pt>
                <c:pt idx="92">
                  <c:v>5661.7208336553222</c:v>
                </c:pt>
                <c:pt idx="93">
                  <c:v>4440.4293696876348</c:v>
                </c:pt>
                <c:pt idx="94">
                  <c:v>3476.7479430779126</c:v>
                </c:pt>
                <c:pt idx="95">
                  <c:v>2719.1184218591889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'Mortal Baseline'!$AQ$2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Baseline'!$AQ$3:$AQ$98</c:f>
              <c:numCache>
                <c:formatCode>0.00</c:formatCode>
                <c:ptCount val="96"/>
                <c:pt idx="0">
                  <c:v>30379.818999916635</c:v>
                </c:pt>
                <c:pt idx="1">
                  <c:v>31526.047501247107</c:v>
                </c:pt>
                <c:pt idx="2">
                  <c:v>32401.002934792923</c:v>
                </c:pt>
                <c:pt idx="3">
                  <c:v>32994.367077107629</c:v>
                </c:pt>
                <c:pt idx="4">
                  <c:v>33307.116081669963</c:v>
                </c:pt>
                <c:pt idx="5">
                  <c:v>33349.177761327497</c:v>
                </c:pt>
                <c:pt idx="6">
                  <c:v>33137.609812595525</c:v>
                </c:pt>
                <c:pt idx="7">
                  <c:v>32695.108483424803</c:v>
                </c:pt>
                <c:pt idx="8">
                  <c:v>32048.587684041006</c:v>
                </c:pt>
                <c:pt idx="9">
                  <c:v>31227.67326676501</c:v>
                </c:pt>
                <c:pt idx="10">
                  <c:v>30263.122282907752</c:v>
                </c:pt>
                <c:pt idx="11">
                  <c:v>29183.003033750228</c:v>
                </c:pt>
                <c:pt idx="12">
                  <c:v>28018.650122093906</c:v>
                </c:pt>
                <c:pt idx="13">
                  <c:v>26796.228012158164</c:v>
                </c:pt>
                <c:pt idx="14">
                  <c:v>25538.88764731351</c:v>
                </c:pt>
                <c:pt idx="15">
                  <c:v>24266.677490896473</c:v>
                </c:pt>
                <c:pt idx="16">
                  <c:v>22993.625961852515</c:v>
                </c:pt>
                <c:pt idx="17">
                  <c:v>21737.696646561475</c:v>
                </c:pt>
                <c:pt idx="18">
                  <c:v>20511.095893524725</c:v>
                </c:pt>
                <c:pt idx="19">
                  <c:v>19324.064483606144</c:v>
                </c:pt>
                <c:pt idx="20">
                  <c:v>18185.122739465831</c:v>
                </c:pt>
                <c:pt idx="21">
                  <c:v>17099.535671463265</c:v>
                </c:pt>
                <c:pt idx="22">
                  <c:v>16074.772277257642</c:v>
                </c:pt>
                <c:pt idx="23">
                  <c:v>15115.037437007883</c:v>
                </c:pt>
                <c:pt idx="24">
                  <c:v>14223.292325852839</c:v>
                </c:pt>
                <c:pt idx="25">
                  <c:v>13401.352594562301</c:v>
                </c:pt>
                <c:pt idx="26">
                  <c:v>12648.34847040187</c:v>
                </c:pt>
                <c:pt idx="27">
                  <c:v>11966.016668671544</c:v>
                </c:pt>
                <c:pt idx="28">
                  <c:v>11353.505669707522</c:v>
                </c:pt>
                <c:pt idx="29">
                  <c:v>10809.411006773727</c:v>
                </c:pt>
                <c:pt idx="30">
                  <c:v>10331.949232244619</c:v>
                </c:pt>
                <c:pt idx="31">
                  <c:v>9915.8259238646115</c:v>
                </c:pt>
                <c:pt idx="32">
                  <c:v>9562.518442676268</c:v>
                </c:pt>
                <c:pt idx="33">
                  <c:v>9270.003596216673</c:v>
                </c:pt>
                <c:pt idx="34">
                  <c:v>9036.4685175183004</c:v>
                </c:pt>
                <c:pt idx="35">
                  <c:v>8860.4135039642242</c:v>
                </c:pt>
                <c:pt idx="36">
                  <c:v>8737.4964475842899</c:v>
                </c:pt>
                <c:pt idx="37">
                  <c:v>8670.3520651387043</c:v>
                </c:pt>
                <c:pt idx="38">
                  <c:v>8658.8075648682589</c:v>
                </c:pt>
                <c:pt idx="39">
                  <c:v>8703.2553804958789</c:v>
                </c:pt>
                <c:pt idx="40">
                  <c:v>8804.6837128759926</c:v>
                </c:pt>
                <c:pt idx="41">
                  <c:v>8958.6221986812252</c:v>
                </c:pt>
                <c:pt idx="42">
                  <c:v>9173.0504256696713</c:v>
                </c:pt>
                <c:pt idx="43">
                  <c:v>9450.6724017565502</c:v>
                </c:pt>
                <c:pt idx="44">
                  <c:v>9794.7622169168899</c:v>
                </c:pt>
                <c:pt idx="45">
                  <c:v>10209.103791821402</c:v>
                </c:pt>
                <c:pt idx="46">
                  <c:v>10686.924726993384</c:v>
                </c:pt>
                <c:pt idx="47">
                  <c:v>11242.478186345492</c:v>
                </c:pt>
                <c:pt idx="48">
                  <c:v>11880.047107064338</c:v>
                </c:pt>
                <c:pt idx="49">
                  <c:v>12603.697995723487</c:v>
                </c:pt>
                <c:pt idx="50">
                  <c:v>13416.934169419254</c:v>
                </c:pt>
                <c:pt idx="51">
                  <c:v>14296.370106382397</c:v>
                </c:pt>
                <c:pt idx="52">
                  <c:v>15265.280067287182</c:v>
                </c:pt>
                <c:pt idx="53">
                  <c:v>16322.093193032098</c:v>
                </c:pt>
                <c:pt idx="54">
                  <c:v>17462.56431952188</c:v>
                </c:pt>
                <c:pt idx="55">
                  <c:v>18679.19692172877</c:v>
                </c:pt>
                <c:pt idx="56">
                  <c:v>19904.387554074172</c:v>
                </c:pt>
                <c:pt idx="57">
                  <c:v>21171.770551819754</c:v>
                </c:pt>
                <c:pt idx="58">
                  <c:v>22461.736449285407</c:v>
                </c:pt>
                <c:pt idx="59">
                  <c:v>23751.160467327332</c:v>
                </c:pt>
                <c:pt idx="60">
                  <c:v>25014.179430817345</c:v>
                </c:pt>
                <c:pt idx="61">
                  <c:v>26119.516815593503</c:v>
                </c:pt>
                <c:pt idx="62">
                  <c:v>27134.885195076451</c:v>
                </c:pt>
                <c:pt idx="63">
                  <c:v>28035.557524267468</c:v>
                </c:pt>
                <c:pt idx="64">
                  <c:v>28800.197446765043</c:v>
                </c:pt>
                <c:pt idx="65">
                  <c:v>29411.986654622895</c:v>
                </c:pt>
                <c:pt idx="66">
                  <c:v>29609.896986708969</c:v>
                </c:pt>
                <c:pt idx="67">
                  <c:v>29633.61047807692</c:v>
                </c:pt>
                <c:pt idx="68">
                  <c:v>29485.333987702103</c:v>
                </c:pt>
                <c:pt idx="69">
                  <c:v>29170.72514084664</c:v>
                </c:pt>
                <c:pt idx="70">
                  <c:v>28697.521519708604</c:v>
                </c:pt>
                <c:pt idx="71">
                  <c:v>27720.592032699249</c:v>
                </c:pt>
                <c:pt idx="72">
                  <c:v>26671.156109625335</c:v>
                </c:pt>
                <c:pt idx="73">
                  <c:v>25509.2364686363</c:v>
                </c:pt>
                <c:pt idx="74">
                  <c:v>24242.925060052796</c:v>
                </c:pt>
                <c:pt idx="75">
                  <c:v>22878.026572664923</c:v>
                </c:pt>
                <c:pt idx="76">
                  <c:v>20844.542156946954</c:v>
                </c:pt>
                <c:pt idx="77">
                  <c:v>18815.347128003414</c:v>
                </c:pt>
                <c:pt idx="78">
                  <c:v>16798.337937554155</c:v>
                </c:pt>
                <c:pt idx="79">
                  <c:v>14804.090901191226</c:v>
                </c:pt>
                <c:pt idx="80">
                  <c:v>12760.561876735501</c:v>
                </c:pt>
                <c:pt idx="81">
                  <c:v>10199.851062866437</c:v>
                </c:pt>
                <c:pt idx="82">
                  <c:v>7980.8092961124767</c:v>
                </c:pt>
                <c:pt idx="83">
                  <c:v>6094.1155859618902</c:v>
                </c:pt>
                <c:pt idx="84">
                  <c:v>4558.3915449911001</c:v>
                </c:pt>
                <c:pt idx="85">
                  <c:v>3331.3111535199741</c:v>
                </c:pt>
                <c:pt idx="86">
                  <c:v>2097.7095285807313</c:v>
                </c:pt>
                <c:pt idx="87">
                  <c:v>1276.1119321141573</c:v>
                </c:pt>
                <c:pt idx="88">
                  <c:v>748.62415513230474</c:v>
                </c:pt>
                <c:pt idx="89">
                  <c:v>422.90780454069795</c:v>
                </c:pt>
                <c:pt idx="90">
                  <c:v>229.82140690616538</c:v>
                </c:pt>
                <c:pt idx="91">
                  <c:v>120.07191815660411</c:v>
                </c:pt>
                <c:pt idx="92">
                  <c:v>60.297462124320091</c:v>
                </c:pt>
                <c:pt idx="93">
                  <c:v>28.239799032992671</c:v>
                </c:pt>
                <c:pt idx="94">
                  <c:v>12.710020198541207</c:v>
                </c:pt>
                <c:pt idx="95">
                  <c:v>5.4968098569762365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'Mortal Baseline'!$AR$2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Baseline'!$AR$3:$AR$98</c:f>
              <c:numCache>
                <c:formatCode>0.00</c:formatCode>
                <c:ptCount val="96"/>
                <c:pt idx="0">
                  <c:v>44373.850641044388</c:v>
                </c:pt>
                <c:pt idx="1">
                  <c:v>43320.485453671536</c:v>
                </c:pt>
                <c:pt idx="2">
                  <c:v>42200.717347918486</c:v>
                </c:pt>
                <c:pt idx="3">
                  <c:v>41032.69251050998</c:v>
                </c:pt>
                <c:pt idx="4">
                  <c:v>39826.194491584421</c:v>
                </c:pt>
                <c:pt idx="5">
                  <c:v>38586.395350459221</c:v>
                </c:pt>
                <c:pt idx="6">
                  <c:v>37317.066361149133</c:v>
                </c:pt>
                <c:pt idx="7">
                  <c:v>36022.910608134916</c:v>
                </c:pt>
                <c:pt idx="8">
                  <c:v>34710.880124007665</c:v>
                </c:pt>
                <c:pt idx="9">
                  <c:v>33390.505052158493</c:v>
                </c:pt>
                <c:pt idx="10">
                  <c:v>32073.415888524876</c:v>
                </c:pt>
                <c:pt idx="11">
                  <c:v>30769.282411082346</c:v>
                </c:pt>
                <c:pt idx="12">
                  <c:v>29494.178410571541</c:v>
                </c:pt>
                <c:pt idx="13">
                  <c:v>28259.711312672182</c:v>
                </c:pt>
                <c:pt idx="14">
                  <c:v>27075.635852561729</c:v>
                </c:pt>
                <c:pt idx="15">
                  <c:v>25949.46672839611</c:v>
                </c:pt>
                <c:pt idx="16">
                  <c:v>24882.770272116097</c:v>
                </c:pt>
                <c:pt idx="17">
                  <c:v>23882.616663206656</c:v>
                </c:pt>
                <c:pt idx="18">
                  <c:v>22950.250382552535</c:v>
                </c:pt>
                <c:pt idx="19">
                  <c:v>22085.48209562253</c:v>
                </c:pt>
                <c:pt idx="20">
                  <c:v>21287.064333327624</c:v>
                </c:pt>
                <c:pt idx="21">
                  <c:v>20550.972438889381</c:v>
                </c:pt>
                <c:pt idx="22">
                  <c:v>19876.987651590778</c:v>
                </c:pt>
                <c:pt idx="23">
                  <c:v>19262.461539520227</c:v>
                </c:pt>
                <c:pt idx="24">
                  <c:v>18704.687423704192</c:v>
                </c:pt>
                <c:pt idx="25">
                  <c:v>18201.012295807668</c:v>
                </c:pt>
                <c:pt idx="26">
                  <c:v>17746.492554166904</c:v>
                </c:pt>
                <c:pt idx="27">
                  <c:v>17341.321769785689</c:v>
                </c:pt>
                <c:pt idx="28">
                  <c:v>16983.297325316598</c:v>
                </c:pt>
                <c:pt idx="29">
                  <c:v>16670.406092582405</c:v>
                </c:pt>
                <c:pt idx="30">
                  <c:v>16400.81929417717</c:v>
                </c:pt>
                <c:pt idx="31">
                  <c:v>16167.504435118404</c:v>
                </c:pt>
                <c:pt idx="32">
                  <c:v>15974.491480441518</c:v>
                </c:pt>
                <c:pt idx="33">
                  <c:v>15820.396444848528</c:v>
                </c:pt>
                <c:pt idx="34">
                  <c:v>15703.975443382196</c:v>
                </c:pt>
                <c:pt idx="35">
                  <c:v>15624.11198466966</c:v>
                </c:pt>
                <c:pt idx="36">
                  <c:v>15574.173133031327</c:v>
                </c:pt>
                <c:pt idx="37">
                  <c:v>15558.902679459185</c:v>
                </c:pt>
                <c:pt idx="38">
                  <c:v>15577.432528953785</c:v>
                </c:pt>
                <c:pt idx="39">
                  <c:v>15628.952404204399</c:v>
                </c:pt>
                <c:pt idx="40">
                  <c:v>15712.680129207487</c:v>
                </c:pt>
                <c:pt idx="41">
                  <c:v>15817.346742953183</c:v>
                </c:pt>
                <c:pt idx="42">
                  <c:v>15952.380643301403</c:v>
                </c:pt>
                <c:pt idx="43">
                  <c:v>16116.751513206056</c:v>
                </c:pt>
                <c:pt idx="44">
                  <c:v>16309.243790317498</c:v>
                </c:pt>
                <c:pt idx="45">
                  <c:v>16528.370689545358</c:v>
                </c:pt>
                <c:pt idx="46">
                  <c:v>16755.519757506168</c:v>
                </c:pt>
                <c:pt idx="47">
                  <c:v>17004.528412468633</c:v>
                </c:pt>
                <c:pt idx="48">
                  <c:v>17272.366505648373</c:v>
                </c:pt>
                <c:pt idx="49">
                  <c:v>17555.267727023776</c:v>
                </c:pt>
                <c:pt idx="50">
                  <c:v>17848.597901867091</c:v>
                </c:pt>
                <c:pt idx="51">
                  <c:v>18114.915048722814</c:v>
                </c:pt>
                <c:pt idx="52">
                  <c:v>18378.159413180678</c:v>
                </c:pt>
                <c:pt idx="53">
                  <c:v>18630.533806072835</c:v>
                </c:pt>
                <c:pt idx="54">
                  <c:v>18863.203249281731</c:v>
                </c:pt>
                <c:pt idx="55">
                  <c:v>19066.422983687778</c:v>
                </c:pt>
                <c:pt idx="56">
                  <c:v>19176.993576160417</c:v>
                </c:pt>
                <c:pt idx="57">
                  <c:v>19235.975013046002</c:v>
                </c:pt>
                <c:pt idx="58">
                  <c:v>19233.324570411576</c:v>
                </c:pt>
                <c:pt idx="59">
                  <c:v>19159.893960411635</c:v>
                </c:pt>
                <c:pt idx="60">
                  <c:v>19008.049667043073</c:v>
                </c:pt>
                <c:pt idx="61">
                  <c:v>18698.174242412744</c:v>
                </c:pt>
                <c:pt idx="62">
                  <c:v>18303.707621930491</c:v>
                </c:pt>
                <c:pt idx="63">
                  <c:v>17825.537548962187</c:v>
                </c:pt>
                <c:pt idx="64">
                  <c:v>17267.355584222067</c:v>
                </c:pt>
                <c:pt idx="65">
                  <c:v>16635.349332107133</c:v>
                </c:pt>
                <c:pt idx="66">
                  <c:v>15802.73913073109</c:v>
                </c:pt>
                <c:pt idx="67">
                  <c:v>14926.680961581724</c:v>
                </c:pt>
                <c:pt idx="68">
                  <c:v>14018.51767000753</c:v>
                </c:pt>
                <c:pt idx="69">
                  <c:v>13089.325573933413</c:v>
                </c:pt>
                <c:pt idx="70">
                  <c:v>12149.47316900911</c:v>
                </c:pt>
                <c:pt idx="71">
                  <c:v>11064.655859102881</c:v>
                </c:pt>
                <c:pt idx="72">
                  <c:v>10030.146948499591</c:v>
                </c:pt>
                <c:pt idx="73">
                  <c:v>9030.8886438316131</c:v>
                </c:pt>
                <c:pt idx="74">
                  <c:v>8072.4927579910945</c:v>
                </c:pt>
                <c:pt idx="75">
                  <c:v>7159.6529522692999</c:v>
                </c:pt>
                <c:pt idx="76">
                  <c:v>6124.9555767233032</c:v>
                </c:pt>
                <c:pt idx="77">
                  <c:v>5191.4314484028837</c:v>
                </c:pt>
                <c:pt idx="78">
                  <c:v>4355.8122034003409</c:v>
                </c:pt>
                <c:pt idx="79">
                  <c:v>3614.2907882268191</c:v>
                </c:pt>
                <c:pt idx="80">
                  <c:v>2942.4386323939225</c:v>
                </c:pt>
                <c:pt idx="81">
                  <c:v>2232.5299975259204</c:v>
                </c:pt>
                <c:pt idx="82">
                  <c:v>1669.7121533010245</c:v>
                </c:pt>
                <c:pt idx="83">
                  <c:v>1229.3333922139959</c:v>
                </c:pt>
                <c:pt idx="84">
                  <c:v>895.59094551570684</c:v>
                </c:pt>
                <c:pt idx="85">
                  <c:v>644.78005715989639</c:v>
                </c:pt>
                <c:pt idx="86">
                  <c:v>405.60444594459841</c:v>
                </c:pt>
                <c:pt idx="87">
                  <c:v>250.3618027721763</c:v>
                </c:pt>
                <c:pt idx="88">
                  <c:v>151.72861691860237</c:v>
                </c:pt>
                <c:pt idx="89">
                  <c:v>90.400593456082376</c:v>
                </c:pt>
                <c:pt idx="90">
                  <c:v>53.0512493178014</c:v>
                </c:pt>
                <c:pt idx="91">
                  <c:v>30.731291180447631</c:v>
                </c:pt>
                <c:pt idx="92">
                  <c:v>17.609258457710386</c:v>
                </c:pt>
                <c:pt idx="93">
                  <c:v>9.7325993675358085</c:v>
                </c:pt>
                <c:pt idx="94">
                  <c:v>5.3378324145853284</c:v>
                </c:pt>
                <c:pt idx="95">
                  <c:v>2.9061806031301431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'Mortal Baseline'!$AS$2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Baseline'!$AS$3:$AS$98</c:f>
              <c:numCache>
                <c:formatCode>0.00</c:formatCode>
                <c:ptCount val="96"/>
                <c:pt idx="0">
                  <c:v>20439.245074571678</c:v>
                </c:pt>
                <c:pt idx="1">
                  <c:v>19587.039329513034</c:v>
                </c:pt>
                <c:pt idx="2">
                  <c:v>18918.907459048554</c:v>
                </c:pt>
                <c:pt idx="3">
                  <c:v>18413.273958089812</c:v>
                </c:pt>
                <c:pt idx="4">
                  <c:v>18049.85473262173</c:v>
                </c:pt>
                <c:pt idx="5">
                  <c:v>17810.356767925579</c:v>
                </c:pt>
                <c:pt idx="6">
                  <c:v>17678.88002888433</c:v>
                </c:pt>
                <c:pt idx="7">
                  <c:v>17642.097320127155</c:v>
                </c:pt>
                <c:pt idx="8">
                  <c:v>17689.252685265968</c:v>
                </c:pt>
                <c:pt idx="9">
                  <c:v>17811.993269007216</c:v>
                </c:pt>
                <c:pt idx="10">
                  <c:v>18004.048066197603</c:v>
                </c:pt>
                <c:pt idx="11">
                  <c:v>18258.763159373855</c:v>
                </c:pt>
                <c:pt idx="12">
                  <c:v>18574.600563460041</c:v>
                </c:pt>
                <c:pt idx="13">
                  <c:v>18948.645855040628</c:v>
                </c:pt>
                <c:pt idx="14">
                  <c:v>19378.115307508371</c:v>
                </c:pt>
                <c:pt idx="15">
                  <c:v>19859.972206852734</c:v>
                </c:pt>
                <c:pt idx="16">
                  <c:v>20387.521065163557</c:v>
                </c:pt>
                <c:pt idx="17">
                  <c:v>20959.474590834347</c:v>
                </c:pt>
                <c:pt idx="18">
                  <c:v>21570.791143337337</c:v>
                </c:pt>
                <c:pt idx="19">
                  <c:v>22215.682443653364</c:v>
                </c:pt>
                <c:pt idx="20">
                  <c:v>22887.694380679844</c:v>
                </c:pt>
                <c:pt idx="21">
                  <c:v>23577.477247808623</c:v>
                </c:pt>
                <c:pt idx="22">
                  <c:v>24279.882110754384</c:v>
                </c:pt>
                <c:pt idx="23">
                  <c:v>24987.341068351932</c:v>
                </c:pt>
                <c:pt idx="24">
                  <c:v>25692.26816161591</c:v>
                </c:pt>
                <c:pt idx="25">
                  <c:v>26387.226688195831</c:v>
                </c:pt>
                <c:pt idx="26">
                  <c:v>27061.032938771357</c:v>
                </c:pt>
                <c:pt idx="27">
                  <c:v>27710.820176727135</c:v>
                </c:pt>
                <c:pt idx="28">
                  <c:v>28330.371793504572</c:v>
                </c:pt>
                <c:pt idx="29">
                  <c:v>28914.027801858261</c:v>
                </c:pt>
                <c:pt idx="30">
                  <c:v>29456.706914595521</c:v>
                </c:pt>
                <c:pt idx="31">
                  <c:v>29943.454659912488</c:v>
                </c:pt>
                <c:pt idx="32">
                  <c:v>30380.447769955215</c:v>
                </c:pt>
                <c:pt idx="33">
                  <c:v>30764.274289853849</c:v>
                </c:pt>
                <c:pt idx="34">
                  <c:v>31091.967069052953</c:v>
                </c:pt>
                <c:pt idx="35">
                  <c:v>31360.937355512884</c:v>
                </c:pt>
                <c:pt idx="36">
                  <c:v>31556.349765047638</c:v>
                </c:pt>
                <c:pt idx="37">
                  <c:v>31688.597132002673</c:v>
                </c:pt>
                <c:pt idx="38">
                  <c:v>31755.890277271988</c:v>
                </c:pt>
                <c:pt idx="39">
                  <c:v>31756.563260643015</c:v>
                </c:pt>
                <c:pt idx="40">
                  <c:v>31689.026317840002</c:v>
                </c:pt>
                <c:pt idx="41">
                  <c:v>31529.653320338301</c:v>
                </c:pt>
                <c:pt idx="42">
                  <c:v>31299.279206653082</c:v>
                </c:pt>
                <c:pt idx="43">
                  <c:v>30996.548440322731</c:v>
                </c:pt>
                <c:pt idx="44">
                  <c:v>30620.147984261192</c:v>
                </c:pt>
                <c:pt idx="45">
                  <c:v>30168.847727192137</c:v>
                </c:pt>
                <c:pt idx="46">
                  <c:v>29610.339731728967</c:v>
                </c:pt>
                <c:pt idx="47">
                  <c:v>28976.27565771934</c:v>
                </c:pt>
                <c:pt idx="48">
                  <c:v>28266.420647202111</c:v>
                </c:pt>
                <c:pt idx="49">
                  <c:v>27481.050830353306</c:v>
                </c:pt>
                <c:pt idx="50">
                  <c:v>26621.1241372193</c:v>
                </c:pt>
                <c:pt idx="51">
                  <c:v>25640.522298586118</c:v>
                </c:pt>
                <c:pt idx="52">
                  <c:v>24593.851715364734</c:v>
                </c:pt>
                <c:pt idx="53">
                  <c:v>23485.651452624053</c:v>
                </c:pt>
                <c:pt idx="54">
                  <c:v>22321.864836148146</c:v>
                </c:pt>
                <c:pt idx="55">
                  <c:v>21109.959308262169</c:v>
                </c:pt>
                <c:pt idx="56">
                  <c:v>19800.29608041442</c:v>
                </c:pt>
                <c:pt idx="57">
                  <c:v>18469.755660815441</c:v>
                </c:pt>
                <c:pt idx="58">
                  <c:v>17130.436756590163</c:v>
                </c:pt>
                <c:pt idx="59">
                  <c:v>15795.391450002526</c:v>
                </c:pt>
                <c:pt idx="60">
                  <c:v>14478.210921337206</c:v>
                </c:pt>
                <c:pt idx="61">
                  <c:v>13138.675648880842</c:v>
                </c:pt>
                <c:pt idx="62">
                  <c:v>11853.919027458156</c:v>
                </c:pt>
                <c:pt idx="63">
                  <c:v>10635.078464263064</c:v>
                </c:pt>
                <c:pt idx="64">
                  <c:v>9491.4085659418924</c:v>
                </c:pt>
                <c:pt idx="65">
                  <c:v>8429.8854664605315</c:v>
                </c:pt>
                <c:pt idx="66">
                  <c:v>7390.3758986209741</c:v>
                </c:pt>
                <c:pt idx="67">
                  <c:v>6455.2048082439851</c:v>
                </c:pt>
                <c:pt idx="68">
                  <c:v>5621.5157890215196</c:v>
                </c:pt>
                <c:pt idx="69">
                  <c:v>4884.5126057962862</c:v>
                </c:pt>
                <c:pt idx="70">
                  <c:v>4237.9310537297661</c:v>
                </c:pt>
                <c:pt idx="71">
                  <c:v>3627.2612293229995</c:v>
                </c:pt>
                <c:pt idx="72">
                  <c:v>3110.7313126925183</c:v>
                </c:pt>
                <c:pt idx="73">
                  <c:v>2670.3985023835539</c:v>
                </c:pt>
                <c:pt idx="74">
                  <c:v>2296.5312235100555</c:v>
                </c:pt>
                <c:pt idx="75">
                  <c:v>1980.1342133280964</c:v>
                </c:pt>
                <c:pt idx="76">
                  <c:v>1666.7844977696579</c:v>
                </c:pt>
                <c:pt idx="77">
                  <c:v>1408.8593695257509</c:v>
                </c:pt>
                <c:pt idx="78">
                  <c:v>1196.5514858396214</c:v>
                </c:pt>
                <c:pt idx="79">
                  <c:v>1021.6084887343484</c:v>
                </c:pt>
                <c:pt idx="80">
                  <c:v>871.2681518255348</c:v>
                </c:pt>
                <c:pt idx="81">
                  <c:v>706.3401371466307</c:v>
                </c:pt>
                <c:pt idx="82">
                  <c:v>576.06016427127975</c:v>
                </c:pt>
                <c:pt idx="83">
                  <c:v>472.46776328989802</c:v>
                </c:pt>
                <c:pt idx="84">
                  <c:v>391.9947588428023</c:v>
                </c:pt>
                <c:pt idx="85">
                  <c:v>328.82350686862492</c:v>
                </c:pt>
                <c:pt idx="86">
                  <c:v>246.77182069614855</c:v>
                </c:pt>
                <c:pt idx="87">
                  <c:v>186.11568662427018</c:v>
                </c:pt>
                <c:pt idx="88">
                  <c:v>141.18451568182846</c:v>
                </c:pt>
                <c:pt idx="89">
                  <c:v>107.87051468282411</c:v>
                </c:pt>
                <c:pt idx="90">
                  <c:v>83.16060387119613</c:v>
                </c:pt>
                <c:pt idx="91">
                  <c:v>64.82480862201939</c:v>
                </c:pt>
                <c:pt idx="92">
                  <c:v>51.206272561126006</c:v>
                </c:pt>
                <c:pt idx="93">
                  <c:v>39.976070437863996</c:v>
                </c:pt>
                <c:pt idx="94">
                  <c:v>31.760938451147751</c:v>
                </c:pt>
                <c:pt idx="95">
                  <c:v>25.72338234071653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'Mortal Baseline'!$AT$2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'Mortal Baseline'!$AT$3:$AT$98</c:f>
              <c:numCache>
                <c:formatCode>0.00</c:formatCode>
                <c:ptCount val="96"/>
                <c:pt idx="0">
                  <c:v>1682.2179603790669</c:v>
                </c:pt>
                <c:pt idx="1">
                  <c:v>2258.3042532975041</c:v>
                </c:pt>
                <c:pt idx="2">
                  <c:v>2977.061145787653</c:v>
                </c:pt>
                <c:pt idx="3">
                  <c:v>3856.0173009454638</c:v>
                </c:pt>
                <c:pt idx="4">
                  <c:v>4908.6531378802665</c:v>
                </c:pt>
                <c:pt idx="5">
                  <c:v>6142.1006496855362</c:v>
                </c:pt>
                <c:pt idx="6">
                  <c:v>7555.1437231304471</c:v>
                </c:pt>
                <c:pt idx="7">
                  <c:v>9137.0045634645503</c:v>
                </c:pt>
                <c:pt idx="8">
                  <c:v>10867.305182697437</c:v>
                </c:pt>
                <c:pt idx="9">
                  <c:v>12717.337940032303</c:v>
                </c:pt>
                <c:pt idx="10">
                  <c:v>14652.444985768732</c:v>
                </c:pt>
                <c:pt idx="11">
                  <c:v>16632.822587626761</c:v>
                </c:pt>
                <c:pt idx="12">
                  <c:v>18622.602090351069</c:v>
                </c:pt>
                <c:pt idx="13">
                  <c:v>20586.960572533972</c:v>
                </c:pt>
                <c:pt idx="14">
                  <c:v>22495.537640575436</c:v>
                </c:pt>
                <c:pt idx="15">
                  <c:v>24323.366934977486</c:v>
                </c:pt>
                <c:pt idx="16">
                  <c:v>26046.711992528053</c:v>
                </c:pt>
                <c:pt idx="17">
                  <c:v>27655.339590712276</c:v>
                </c:pt>
                <c:pt idx="18">
                  <c:v>29139.956378914707</c:v>
                </c:pt>
                <c:pt idx="19">
                  <c:v>30495.264910564845</c:v>
                </c:pt>
                <c:pt idx="20">
                  <c:v>31719.252242324856</c:v>
                </c:pt>
                <c:pt idx="21">
                  <c:v>32809.261405969359</c:v>
                </c:pt>
                <c:pt idx="22">
                  <c:v>33771.087690819615</c:v>
                </c:pt>
                <c:pt idx="23">
                  <c:v>34609.080020811089</c:v>
                </c:pt>
                <c:pt idx="24">
                  <c:v>35328.789496362937</c:v>
                </c:pt>
                <c:pt idx="25">
                  <c:v>35936.623512652761</c:v>
                </c:pt>
                <c:pt idx="26">
                  <c:v>36433.487116930541</c:v>
                </c:pt>
                <c:pt idx="27">
                  <c:v>36832.570430417771</c:v>
                </c:pt>
                <c:pt idx="28">
                  <c:v>37141.220544369586</c:v>
                </c:pt>
                <c:pt idx="29">
                  <c:v>37366.625302719891</c:v>
                </c:pt>
                <c:pt idx="30">
                  <c:v>37515.636317118442</c:v>
                </c:pt>
                <c:pt idx="31">
                  <c:v>37580.892548937736</c:v>
                </c:pt>
                <c:pt idx="32">
                  <c:v>37581.898010136181</c:v>
                </c:pt>
                <c:pt idx="33">
                  <c:v>37523.783558932577</c:v>
                </c:pt>
                <c:pt idx="34">
                  <c:v>37410.907380850374</c:v>
                </c:pt>
                <c:pt idx="35">
                  <c:v>37246.808447179363</c:v>
                </c:pt>
                <c:pt idx="36">
                  <c:v>37018.331970097948</c:v>
                </c:pt>
                <c:pt idx="37">
                  <c:v>36743.416936922695</c:v>
                </c:pt>
                <c:pt idx="38">
                  <c:v>36423.08315975478</c:v>
                </c:pt>
                <c:pt idx="39">
                  <c:v>36057.48963586372</c:v>
                </c:pt>
                <c:pt idx="40">
                  <c:v>35645.950321821176</c:v>
                </c:pt>
                <c:pt idx="41">
                  <c:v>35161.414200406565</c:v>
                </c:pt>
                <c:pt idx="42">
                  <c:v>34627.923187023749</c:v>
                </c:pt>
                <c:pt idx="43">
                  <c:v>34042.55509353814</c:v>
                </c:pt>
                <c:pt idx="44">
                  <c:v>33401.723874355419</c:v>
                </c:pt>
                <c:pt idx="45">
                  <c:v>32701.273379435988</c:v>
                </c:pt>
                <c:pt idx="46">
                  <c:v>31901.918863114341</c:v>
                </c:pt>
                <c:pt idx="47">
                  <c:v>31035.365814794161</c:v>
                </c:pt>
                <c:pt idx="48">
                  <c:v>30096.935118122055</c:v>
                </c:pt>
                <c:pt idx="49">
                  <c:v>29082.221910394012</c:v>
                </c:pt>
                <c:pt idx="50">
                  <c:v>27987.464765905788</c:v>
                </c:pt>
                <c:pt idx="51">
                  <c:v>26758.253112767376</c:v>
                </c:pt>
                <c:pt idx="52">
                  <c:v>25450.233596352678</c:v>
                </c:pt>
                <c:pt idx="53">
                  <c:v>24064.946636792178</c:v>
                </c:pt>
                <c:pt idx="54">
                  <c:v>22606.664559929581</c:v>
                </c:pt>
                <c:pt idx="55">
                  <c:v>21082.907191282498</c:v>
                </c:pt>
                <c:pt idx="56">
                  <c:v>19444.461394252507</c:v>
                </c:pt>
                <c:pt idx="57">
                  <c:v>17776.584866505364</c:v>
                </c:pt>
                <c:pt idx="58">
                  <c:v>16098.002870748616</c:v>
                </c:pt>
                <c:pt idx="59">
                  <c:v>14430.32355783906</c:v>
                </c:pt>
                <c:pt idx="60">
                  <c:v>12797.037853178772</c:v>
                </c:pt>
                <c:pt idx="61">
                  <c:v>11174.474374343636</c:v>
                </c:pt>
                <c:pt idx="62">
                  <c:v>9645.6659733678243</c:v>
                </c:pt>
                <c:pt idx="63">
                  <c:v>8229.4350619461238</c:v>
                </c:pt>
                <c:pt idx="64">
                  <c:v>6940.1305763463752</c:v>
                </c:pt>
                <c:pt idx="65">
                  <c:v>5786.7078042785797</c:v>
                </c:pt>
                <c:pt idx="66">
                  <c:v>4727.5869269804753</c:v>
                </c:pt>
                <c:pt idx="67">
                  <c:v>3821.5891708026811</c:v>
                </c:pt>
                <c:pt idx="68">
                  <c:v>3058.4429390848882</c:v>
                </c:pt>
                <c:pt idx="69">
                  <c:v>2424.7922957994419</c:v>
                </c:pt>
                <c:pt idx="70">
                  <c:v>1905.5429030385983</c:v>
                </c:pt>
                <c:pt idx="71">
                  <c:v>1464.2814732356946</c:v>
                </c:pt>
                <c:pt idx="72">
                  <c:v>1118.3846785155354</c:v>
                </c:pt>
                <c:pt idx="73">
                  <c:v>847.51850750688413</c:v>
                </c:pt>
                <c:pt idx="74">
                  <c:v>637.27179500737589</c:v>
                </c:pt>
                <c:pt idx="75">
                  <c:v>475.40655041101735</c:v>
                </c:pt>
                <c:pt idx="76">
                  <c:v>341.19970911043691</c:v>
                </c:pt>
                <c:pt idx="77">
                  <c:v>242.71877331797921</c:v>
                </c:pt>
                <c:pt idx="78">
                  <c:v>171.03632673786819</c:v>
                </c:pt>
                <c:pt idx="79">
                  <c:v>119.29701169424271</c:v>
                </c:pt>
                <c:pt idx="80">
                  <c:v>81.642446780565663</c:v>
                </c:pt>
                <c:pt idx="81">
                  <c:v>51.848424275180051</c:v>
                </c:pt>
                <c:pt idx="82">
                  <c:v>32.477493097854911</c:v>
                </c:pt>
                <c:pt idx="83">
                  <c:v>20.034487436477701</c:v>
                </c:pt>
                <c:pt idx="84">
                  <c:v>12.23872102208545</c:v>
                </c:pt>
                <c:pt idx="85">
                  <c:v>7.3879417302157542</c:v>
                </c:pt>
                <c:pt idx="86">
                  <c:v>3.8806180852954051</c:v>
                </c:pt>
                <c:pt idx="87">
                  <c:v>1.9903600017615379</c:v>
                </c:pt>
                <c:pt idx="88">
                  <c:v>0.99471918816957383</c:v>
                </c:pt>
                <c:pt idx="89">
                  <c:v>0.48357099051899805</c:v>
                </c:pt>
                <c:pt idx="90">
                  <c:v>0.22839472568419356</c:v>
                </c:pt>
                <c:pt idx="91">
                  <c:v>0.10473168490950033</c:v>
                </c:pt>
                <c:pt idx="92">
                  <c:v>4.6613672492046523E-2</c:v>
                </c:pt>
                <c:pt idx="93">
                  <c:v>1.9524932459947766E-2</c:v>
                </c:pt>
                <c:pt idx="94">
                  <c:v>7.937472828275843E-3</c:v>
                </c:pt>
                <c:pt idx="95">
                  <c:v>3.1314654200212365E-3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26128"/>
        <c:axId val="444226688"/>
      </c:lineChart>
      <c:catAx>
        <c:axId val="44422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6688"/>
        <c:crosses val="autoZero"/>
        <c:auto val="1"/>
        <c:lblAlgn val="ctr"/>
        <c:lblOffset val="100"/>
        <c:noMultiLvlLbl val="0"/>
      </c:catAx>
      <c:valAx>
        <c:axId val="44422668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'Mortal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Baseline'!$C$3:$C$98</c15:sqref>
                  </c15:fullRef>
                </c:ext>
              </c:extLst>
              <c:f>('Mortal Baseline'!$C$3,'Mortal Baseline'!$C$8:$C$98)</c:f>
              <c:numCache>
                <c:formatCode>0.00</c:formatCode>
                <c:ptCount val="92"/>
                <c:pt idx="0">
                  <c:v>2087.2806196676656</c:v>
                </c:pt>
                <c:pt idx="1">
                  <c:v>2040.0329001182458</c:v>
                </c:pt>
                <c:pt idx="2">
                  <c:v>2028.5495225258232</c:v>
                </c:pt>
                <c:pt idx="3">
                  <c:v>2014.8696060431296</c:v>
                </c:pt>
                <c:pt idx="4">
                  <c:v>1998.8102632117727</c:v>
                </c:pt>
                <c:pt idx="5">
                  <c:v>1980.4797065435664</c:v>
                </c:pt>
                <c:pt idx="6">
                  <c:v>1960.2454982764934</c:v>
                </c:pt>
                <c:pt idx="7">
                  <c:v>1938.2826328538945</c:v>
                </c:pt>
                <c:pt idx="8">
                  <c:v>1915.6654987622057</c:v>
                </c:pt>
                <c:pt idx="9">
                  <c:v>1893.1076808312039</c:v>
                </c:pt>
                <c:pt idx="10">
                  <c:v>1871.2942642288219</c:v>
                </c:pt>
                <c:pt idx="11">
                  <c:v>1850.8396959873098</c:v>
                </c:pt>
                <c:pt idx="12">
                  <c:v>1831.9010669073996</c:v>
                </c:pt>
                <c:pt idx="13">
                  <c:v>1815.2821058762381</c:v>
                </c:pt>
                <c:pt idx="14">
                  <c:v>1801.3284979140683</c:v>
                </c:pt>
                <c:pt idx="15">
                  <c:v>1790.3185868139199</c:v>
                </c:pt>
                <c:pt idx="16">
                  <c:v>1782.4816873383961</c:v>
                </c:pt>
                <c:pt idx="17">
                  <c:v>1777.8377546065781</c:v>
                </c:pt>
                <c:pt idx="18">
                  <c:v>1776.7466031690615</c:v>
                </c:pt>
                <c:pt idx="19">
                  <c:v>1779.3853619425449</c:v>
                </c:pt>
                <c:pt idx="20">
                  <c:v>1785.9376715646176</c:v>
                </c:pt>
                <c:pt idx="21">
                  <c:v>1796.6015666527451</c:v>
                </c:pt>
                <c:pt idx="22">
                  <c:v>1811.2331672915807</c:v>
                </c:pt>
                <c:pt idx="23">
                  <c:v>1830.4316127298725</c:v>
                </c:pt>
                <c:pt idx="24">
                  <c:v>1854.4684358589295</c:v>
                </c:pt>
                <c:pt idx="25">
                  <c:v>1883.6490185145901</c:v>
                </c:pt>
                <c:pt idx="26">
                  <c:v>1918.3164662609595</c:v>
                </c:pt>
                <c:pt idx="27">
                  <c:v>1958.0713841242455</c:v>
                </c:pt>
                <c:pt idx="28">
                  <c:v>2004.0913285083714</c:v>
                </c:pt>
                <c:pt idx="29">
                  <c:v>2056.8488966753825</c:v>
                </c:pt>
                <c:pt idx="30">
                  <c:v>2116.8705698398021</c:v>
                </c:pt>
                <c:pt idx="31">
                  <c:v>2184.7413604160574</c:v>
                </c:pt>
                <c:pt idx="32">
                  <c:v>2259.9776144048524</c:v>
                </c:pt>
                <c:pt idx="33">
                  <c:v>2344.3422805505797</c:v>
                </c:pt>
                <c:pt idx="34">
                  <c:v>2438.6087290309497</c:v>
                </c:pt>
                <c:pt idx="35">
                  <c:v>2543.6245041018055</c:v>
                </c:pt>
                <c:pt idx="36">
                  <c:v>2660.3138245068603</c:v>
                </c:pt>
                <c:pt idx="37">
                  <c:v>2787.4430327142345</c:v>
                </c:pt>
                <c:pt idx="38">
                  <c:v>2928.0986063716587</c:v>
                </c:pt>
                <c:pt idx="39">
                  <c:v>3083.3960324274185</c:v>
                </c:pt>
                <c:pt idx="40">
                  <c:v>3254.5119255790878</c:v>
                </c:pt>
                <c:pt idx="41">
                  <c:v>3442.6716416593099</c:v>
                </c:pt>
                <c:pt idx="42">
                  <c:v>3644.7415782867556</c:v>
                </c:pt>
                <c:pt idx="43">
                  <c:v>3865.8368480820386</c:v>
                </c:pt>
                <c:pt idx="44">
                  <c:v>4107.1233002326289</c:v>
                </c:pt>
                <c:pt idx="45">
                  <c:v>4369.7004845093716</c:v>
                </c:pt>
                <c:pt idx="46">
                  <c:v>4654.5589488689702</c:v>
                </c:pt>
                <c:pt idx="47">
                  <c:v>4951.5753368580263</c:v>
                </c:pt>
                <c:pt idx="48">
                  <c:v>5270.8995294586539</c:v>
                </c:pt>
                <c:pt idx="49">
                  <c:v>5612.7587563956668</c:v>
                </c:pt>
                <c:pt idx="50">
                  <c:v>5977.0939500631166</c:v>
                </c:pt>
                <c:pt idx="51">
                  <c:v>6363.5400426420865</c:v>
                </c:pt>
                <c:pt idx="52">
                  <c:v>6746.2232743128825</c:v>
                </c:pt>
                <c:pt idx="53">
                  <c:v>7146.3058539630483</c:v>
                </c:pt>
                <c:pt idx="54">
                  <c:v>7562.4093205067211</c:v>
                </c:pt>
                <c:pt idx="55">
                  <c:v>7993.0245530971943</c:v>
                </c:pt>
                <c:pt idx="56">
                  <c:v>8436.6114870214824</c:v>
                </c:pt>
                <c:pt idx="57">
                  <c:v>8849.5140285737289</c:v>
                </c:pt>
                <c:pt idx="58">
                  <c:v>9268.4551278019699</c:v>
                </c:pt>
                <c:pt idx="59">
                  <c:v>9692.3636853083535</c:v>
                </c:pt>
                <c:pt idx="60">
                  <c:v>10120.566409343763</c:v>
                </c:pt>
                <c:pt idx="61">
                  <c:v>10552.845093773667</c:v>
                </c:pt>
                <c:pt idx="62">
                  <c:v>10875.752741629938</c:v>
                </c:pt>
                <c:pt idx="63">
                  <c:v>11195.867307344502</c:v>
                </c:pt>
                <c:pt idx="64">
                  <c:v>11514.405784925191</c:v>
                </c:pt>
                <c:pt idx="65">
                  <c:v>11833.015596546627</c:v>
                </c:pt>
                <c:pt idx="66">
                  <c:v>12153.740776980148</c:v>
                </c:pt>
                <c:pt idx="67">
                  <c:v>12297.783265343991</c:v>
                </c:pt>
                <c:pt idx="68">
                  <c:v>12468.463738546723</c:v>
                </c:pt>
                <c:pt idx="69">
                  <c:v>12642.874166494556</c:v>
                </c:pt>
                <c:pt idx="70">
                  <c:v>12823.865648031426</c:v>
                </c:pt>
                <c:pt idx="71">
                  <c:v>13014.301101361307</c:v>
                </c:pt>
                <c:pt idx="72">
                  <c:v>12815.660144714937</c:v>
                </c:pt>
                <c:pt idx="73">
                  <c:v>12630.96404266295</c:v>
                </c:pt>
                <c:pt idx="74">
                  <c:v>12461.040381209081</c:v>
                </c:pt>
                <c:pt idx="75">
                  <c:v>12305.869196217431</c:v>
                </c:pt>
                <c:pt idx="76">
                  <c:v>12068.963668616507</c:v>
                </c:pt>
                <c:pt idx="77">
                  <c:v>11127.415224735067</c:v>
                </c:pt>
                <c:pt idx="78">
                  <c:v>10263.412880443662</c:v>
                </c:pt>
                <c:pt idx="79">
                  <c:v>9464.6272517866328</c:v>
                </c:pt>
                <c:pt idx="80">
                  <c:v>8783.6581828212893</c:v>
                </c:pt>
                <c:pt idx="81">
                  <c:v>8194.244778970171</c:v>
                </c:pt>
                <c:pt idx="82">
                  <c:v>6773.3213534457427</c:v>
                </c:pt>
                <c:pt idx="83">
                  <c:v>5572.6738470728178</c:v>
                </c:pt>
                <c:pt idx="84">
                  <c:v>4558.5091264965049</c:v>
                </c:pt>
                <c:pt idx="85">
                  <c:v>3704.8910647265698</c:v>
                </c:pt>
                <c:pt idx="86">
                  <c:v>2991.1675412076434</c:v>
                </c:pt>
                <c:pt idx="87">
                  <c:v>2399.7417213423355</c:v>
                </c:pt>
                <c:pt idx="88">
                  <c:v>1914.5735904677497</c:v>
                </c:pt>
                <c:pt idx="89">
                  <c:v>1474.3919090653726</c:v>
                </c:pt>
                <c:pt idx="90">
                  <c:v>1131.4060254606379</c:v>
                </c:pt>
                <c:pt idx="91">
                  <c:v>865.97410631039929</c:v>
                </c:pt>
              </c:numCache>
            </c:numRef>
          </c:val>
        </c:ser>
        <c:ser>
          <c:idx val="2"/>
          <c:order val="1"/>
          <c:tx>
            <c:strRef>
              <c:f>'Mortal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Baseline'!$D$3:$D$98</c15:sqref>
                  </c15:fullRef>
                </c:ext>
              </c:extLst>
              <c:f>('Mortal Baseline'!$D$3,'Mortal Baseline'!$D$8:$D$98)</c:f>
              <c:numCache>
                <c:formatCode>0.00</c:formatCode>
                <c:ptCount val="92"/>
                <c:pt idx="0">
                  <c:v>17447.888770684989</c:v>
                </c:pt>
                <c:pt idx="1">
                  <c:v>15793.470654311937</c:v>
                </c:pt>
                <c:pt idx="2">
                  <c:v>15207.201536844817</c:v>
                </c:pt>
                <c:pt idx="3">
                  <c:v>14551.35314466924</c:v>
                </c:pt>
                <c:pt idx="4">
                  <c:v>13838.791346130396</c:v>
                </c:pt>
                <c:pt idx="5">
                  <c:v>13084.801149024894</c:v>
                </c:pt>
                <c:pt idx="6">
                  <c:v>12305.953189399241</c:v>
                </c:pt>
                <c:pt idx="7">
                  <c:v>11516.508853901611</c:v>
                </c:pt>
                <c:pt idx="8">
                  <c:v>10734.454906311803</c:v>
                </c:pt>
                <c:pt idx="9">
                  <c:v>9973.0600313632294</c:v>
                </c:pt>
                <c:pt idx="10">
                  <c:v>9242.984683991468</c:v>
                </c:pt>
                <c:pt idx="11">
                  <c:v>8552.1428705672024</c:v>
                </c:pt>
                <c:pt idx="12">
                  <c:v>7904.2699145792558</c:v>
                </c:pt>
                <c:pt idx="13">
                  <c:v>7304.2378824313118</c:v>
                </c:pt>
                <c:pt idx="14">
                  <c:v>6753.215467215543</c:v>
                </c:pt>
                <c:pt idx="15">
                  <c:v>6250.9429522938635</c:v>
                </c:pt>
                <c:pt idx="16">
                  <c:v>5796.1220716607468</c:v>
                </c:pt>
                <c:pt idx="17">
                  <c:v>5386.2095095953619</c:v>
                </c:pt>
                <c:pt idx="18">
                  <c:v>5019.3763409153407</c:v>
                </c:pt>
                <c:pt idx="19">
                  <c:v>4692.9419759926323</c:v>
                </c:pt>
                <c:pt idx="20">
                  <c:v>4404.1576391497019</c:v>
                </c:pt>
                <c:pt idx="21">
                  <c:v>4150.3219264067566</c:v>
                </c:pt>
                <c:pt idx="22">
                  <c:v>3928.0766036399941</c:v>
                </c:pt>
                <c:pt idx="23">
                  <c:v>3735.8984699950888</c:v>
                </c:pt>
                <c:pt idx="24">
                  <c:v>3571.6074829637514</c:v>
                </c:pt>
                <c:pt idx="25">
                  <c:v>3433.2712390797328</c:v>
                </c:pt>
                <c:pt idx="26">
                  <c:v>3319.2180668520928</c:v>
                </c:pt>
                <c:pt idx="27">
                  <c:v>3226.7512403076985</c:v>
                </c:pt>
                <c:pt idx="28">
                  <c:v>3156.0841350775363</c:v>
                </c:pt>
                <c:pt idx="29">
                  <c:v>3106.3261964577609</c:v>
                </c:pt>
                <c:pt idx="30">
                  <c:v>3076.8564327851682</c:v>
                </c:pt>
                <c:pt idx="31">
                  <c:v>3067.3219609244879</c:v>
                </c:pt>
                <c:pt idx="32">
                  <c:v>3076.0964731369004</c:v>
                </c:pt>
                <c:pt idx="33">
                  <c:v>3104.8726003149804</c:v>
                </c:pt>
                <c:pt idx="34">
                  <c:v>3154.0691058670473</c:v>
                </c:pt>
                <c:pt idx="35">
                  <c:v>3224.3722793922107</c:v>
                </c:pt>
                <c:pt idx="36">
                  <c:v>3316.7357718646158</c:v>
                </c:pt>
                <c:pt idx="37">
                  <c:v>3429.6280886592217</c:v>
                </c:pt>
                <c:pt idx="38">
                  <c:v>3567.0561506037857</c:v>
                </c:pt>
                <c:pt idx="39">
                  <c:v>3730.6843765129433</c:v>
                </c:pt>
                <c:pt idx="40">
                  <c:v>3922.3996545227146</c:v>
                </c:pt>
                <c:pt idx="41">
                  <c:v>4144.2781368612932</c:v>
                </c:pt>
                <c:pt idx="42">
                  <c:v>4393.2442983449273</c:v>
                </c:pt>
                <c:pt idx="43">
                  <c:v>4676.1868620311943</c:v>
                </c:pt>
                <c:pt idx="44">
                  <c:v>4995.2341537377342</c:v>
                </c:pt>
                <c:pt idx="45">
                  <c:v>5352.355482873143</c:v>
                </c:pt>
                <c:pt idx="46">
                  <c:v>5749.208502101852</c:v>
                </c:pt>
                <c:pt idx="47">
                  <c:v>6173.2959481756834</c:v>
                </c:pt>
                <c:pt idx="48">
                  <c:v>6636.6625383662586</c:v>
                </c:pt>
                <c:pt idx="49">
                  <c:v>7138.5937668253164</c:v>
                </c:pt>
                <c:pt idx="50">
                  <c:v>7677.2563579591424</c:v>
                </c:pt>
                <c:pt idx="51">
                  <c:v>8249.5205070756492</c:v>
                </c:pt>
                <c:pt idx="52">
                  <c:v>8817.892141499744</c:v>
                </c:pt>
                <c:pt idx="53">
                  <c:v>9404.7775690360268</c:v>
                </c:pt>
                <c:pt idx="54">
                  <c:v>10002.595882123842</c:v>
                </c:pt>
                <c:pt idx="55">
                  <c:v>10602.653300943968</c:v>
                </c:pt>
                <c:pt idx="56">
                  <c:v>11195.445358929186</c:v>
                </c:pt>
                <c:pt idx="57">
                  <c:v>11715.188636089726</c:v>
                </c:pt>
                <c:pt idx="58">
                  <c:v>12202.919644980915</c:v>
                </c:pt>
                <c:pt idx="59">
                  <c:v>12649.780461352579</c:v>
                </c:pt>
                <c:pt idx="60">
                  <c:v>13047.9682737576</c:v>
                </c:pt>
                <c:pt idx="61">
                  <c:v>13391.033521576324</c:v>
                </c:pt>
                <c:pt idx="62">
                  <c:v>13532.552378152197</c:v>
                </c:pt>
                <c:pt idx="63">
                  <c:v>13607.595606557667</c:v>
                </c:pt>
                <c:pt idx="64">
                  <c:v>13616.299082372645</c:v>
                </c:pt>
                <c:pt idx="65">
                  <c:v>13559.996542422552</c:v>
                </c:pt>
                <c:pt idx="66">
                  <c:v>13440.844402396659</c:v>
                </c:pt>
                <c:pt idx="67">
                  <c:v>13068.840875716134</c:v>
                </c:pt>
                <c:pt idx="68">
                  <c:v>12675.512738076653</c:v>
                </c:pt>
                <c:pt idx="69">
                  <c:v>12236.520902320119</c:v>
                </c:pt>
                <c:pt idx="70">
                  <c:v>11755.068682190928</c:v>
                </c:pt>
                <c:pt idx="71">
                  <c:v>11233.334132076232</c:v>
                </c:pt>
                <c:pt idx="72">
                  <c:v>10348.390136580438</c:v>
                </c:pt>
                <c:pt idx="73">
                  <c:v>9470.1527373249119</c:v>
                </c:pt>
                <c:pt idx="74">
                  <c:v>8599.7133761174664</c:v>
                </c:pt>
                <c:pt idx="75">
                  <c:v>7737.9976816434291</c:v>
                </c:pt>
                <c:pt idx="76">
                  <c:v>6832.49738205018</c:v>
                </c:pt>
                <c:pt idx="77">
                  <c:v>5592.4512123597451</c:v>
                </c:pt>
                <c:pt idx="78">
                  <c:v>4504.8294996114873</c:v>
                </c:pt>
                <c:pt idx="79">
                  <c:v>3559.7531433235267</c:v>
                </c:pt>
                <c:pt idx="80">
                  <c:v>2769.9631402253917</c:v>
                </c:pt>
                <c:pt idx="81">
                  <c:v>2114.0834981350749</c:v>
                </c:pt>
                <c:pt idx="82">
                  <c:v>1391.1654829446497</c:v>
                </c:pt>
                <c:pt idx="83">
                  <c:v>884.4345689243346</c:v>
                </c:pt>
                <c:pt idx="84">
                  <c:v>541.45752391210476</c:v>
                </c:pt>
                <c:pt idx="85">
                  <c:v>318.4128348112788</c:v>
                </c:pt>
                <c:pt idx="86">
                  <c:v>179.57500395194251</c:v>
                </c:pt>
                <c:pt idx="87">
                  <c:v>97.04929285745493</c:v>
                </c:pt>
                <c:pt idx="88">
                  <c:v>50.252727969062079</c:v>
                </c:pt>
                <c:pt idx="89">
                  <c:v>24.179024692363654</c:v>
                </c:pt>
                <c:pt idx="90">
                  <c:v>11.150521327935007</c:v>
                </c:pt>
                <c:pt idx="91">
                  <c:v>4.928777456092547</c:v>
                </c:pt>
              </c:numCache>
            </c:numRef>
          </c:val>
        </c:ser>
        <c:ser>
          <c:idx val="3"/>
          <c:order val="2"/>
          <c:tx>
            <c:strRef>
              <c:f>'Mortal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Baseline'!$E$3:$E$98</c15:sqref>
                  </c15:fullRef>
                </c:ext>
              </c:extLst>
              <c:f>('Mortal Baseline'!$E$3,'Mortal Baseline'!$E$8:$E$98)</c:f>
              <c:numCache>
                <c:formatCode>0.00</c:formatCode>
                <c:ptCount val="92"/>
                <c:pt idx="0">
                  <c:v>19216.533488322977</c:v>
                </c:pt>
                <c:pt idx="1">
                  <c:v>18828.053342640622</c:v>
                </c:pt>
                <c:pt idx="2">
                  <c:v>18453.827692382456</c:v>
                </c:pt>
                <c:pt idx="3">
                  <c:v>17983.828747803214</c:v>
                </c:pt>
                <c:pt idx="4">
                  <c:v>17426.500380161517</c:v>
                </c:pt>
                <c:pt idx="5">
                  <c:v>16794.003367370486</c:v>
                </c:pt>
                <c:pt idx="6">
                  <c:v>16101.33933686331</c:v>
                </c:pt>
                <c:pt idx="7">
                  <c:v>15362.034895509985</c:v>
                </c:pt>
                <c:pt idx="8">
                  <c:v>14596.333333222725</c:v>
                </c:pt>
                <c:pt idx="9">
                  <c:v>13820.194615929155</c:v>
                </c:pt>
                <c:pt idx="10">
                  <c:v>13047.800984595169</c:v>
                </c:pt>
                <c:pt idx="11">
                  <c:v>12291.072061022744</c:v>
                </c:pt>
                <c:pt idx="12">
                  <c:v>11557.198053551914</c:v>
                </c:pt>
                <c:pt idx="13">
                  <c:v>10855.948640349427</c:v>
                </c:pt>
                <c:pt idx="14">
                  <c:v>10192.393353842444</c:v>
                </c:pt>
                <c:pt idx="15">
                  <c:v>9569.8253747338422</c:v>
                </c:pt>
                <c:pt idx="16">
                  <c:v>8990.0875033006105</c:v>
                </c:pt>
                <c:pt idx="17">
                  <c:v>8453.0318055895787</c:v>
                </c:pt>
                <c:pt idx="18">
                  <c:v>7959.424686762437</c:v>
                </c:pt>
                <c:pt idx="19">
                  <c:v>7508.427023682415</c:v>
                </c:pt>
                <c:pt idx="20">
                  <c:v>7098.7400592931444</c:v>
                </c:pt>
                <c:pt idx="21">
                  <c:v>6728.7583043452805</c:v>
                </c:pt>
                <c:pt idx="22">
                  <c:v>6395.4120086471321</c:v>
                </c:pt>
                <c:pt idx="23">
                  <c:v>6098.2233618257815</c:v>
                </c:pt>
                <c:pt idx="24">
                  <c:v>5835.284234506511</c:v>
                </c:pt>
                <c:pt idx="25">
                  <c:v>5604.7356292531813</c:v>
                </c:pt>
                <c:pt idx="26">
                  <c:v>5404.8118115493726</c:v>
                </c:pt>
                <c:pt idx="27">
                  <c:v>5231.7773536170525</c:v>
                </c:pt>
                <c:pt idx="28">
                  <c:v>5086.3510193548536</c:v>
                </c:pt>
                <c:pt idx="29">
                  <c:v>4967.1718578546033</c:v>
                </c:pt>
                <c:pt idx="30">
                  <c:v>4873.0514740377439</c:v>
                </c:pt>
                <c:pt idx="31">
                  <c:v>4802.9762438000662</c:v>
                </c:pt>
                <c:pt idx="32">
                  <c:v>4753.7239526387975</c:v>
                </c:pt>
                <c:pt idx="33">
                  <c:v>4727.0254661552653</c:v>
                </c:pt>
                <c:pt idx="34">
                  <c:v>4722.3272649091323</c:v>
                </c:pt>
                <c:pt idx="35">
                  <c:v>4739.2171784020602</c:v>
                </c:pt>
                <c:pt idx="36">
                  <c:v>4777.405158763584</c:v>
                </c:pt>
                <c:pt idx="37">
                  <c:v>4832.8232716138591</c:v>
                </c:pt>
                <c:pt idx="38">
                  <c:v>4909.0983958178322</c:v>
                </c:pt>
                <c:pt idx="39">
                  <c:v>5006.0892462749161</c:v>
                </c:pt>
                <c:pt idx="40">
                  <c:v>5123.6437619306553</c:v>
                </c:pt>
                <c:pt idx="41">
                  <c:v>5261.5476416926313</c:v>
                </c:pt>
                <c:pt idx="42">
                  <c:v>5412.9447605296673</c:v>
                </c:pt>
                <c:pt idx="43">
                  <c:v>5583.4090774105334</c:v>
                </c:pt>
                <c:pt idx="44">
                  <c:v>5772.0807088625879</c:v>
                </c:pt>
                <c:pt idx="45">
                  <c:v>5977.7579673114724</c:v>
                </c:pt>
                <c:pt idx="46">
                  <c:v>6198.8171183953555</c:v>
                </c:pt>
                <c:pt idx="47">
                  <c:v>6418.9310478997668</c:v>
                </c:pt>
                <c:pt idx="48">
                  <c:v>6648.5723745195974</c:v>
                </c:pt>
                <c:pt idx="49">
                  <c:v>6884.4063467660535</c:v>
                </c:pt>
                <c:pt idx="50">
                  <c:v>7122.5122060167068</c:v>
                </c:pt>
                <c:pt idx="51">
                  <c:v>7358.4135838977791</c:v>
                </c:pt>
                <c:pt idx="52">
                  <c:v>7558.9138395395121</c:v>
                </c:pt>
                <c:pt idx="53">
                  <c:v>7745.4316948870037</c:v>
                </c:pt>
                <c:pt idx="54">
                  <c:v>7912.6580738182383</c:v>
                </c:pt>
                <c:pt idx="55">
                  <c:v>8055.3582106065869</c:v>
                </c:pt>
                <c:pt idx="56">
                  <c:v>8168.5759097883056</c:v>
                </c:pt>
                <c:pt idx="57">
                  <c:v>8208.6886362836594</c:v>
                </c:pt>
                <c:pt idx="58">
                  <c:v>8210.790114292844</c:v>
                </c:pt>
                <c:pt idx="59">
                  <c:v>8172.3873694545364</c:v>
                </c:pt>
                <c:pt idx="60">
                  <c:v>8091.8617086440736</c:v>
                </c:pt>
                <c:pt idx="61">
                  <c:v>7968.4665533541838</c:v>
                </c:pt>
                <c:pt idx="62">
                  <c:v>7721.5425422009594</c:v>
                </c:pt>
                <c:pt idx="63">
                  <c:v>7437.7744981285732</c:v>
                </c:pt>
                <c:pt idx="64">
                  <c:v>7119.8138842293074</c:v>
                </c:pt>
                <c:pt idx="65">
                  <c:v>6770.774047539293</c:v>
                </c:pt>
                <c:pt idx="66">
                  <c:v>6394.1395691227544</c:v>
                </c:pt>
                <c:pt idx="67">
                  <c:v>5906.674874473807</c:v>
                </c:pt>
                <c:pt idx="68">
                  <c:v>5424.3356243855751</c:v>
                </c:pt>
                <c:pt idx="69">
                  <c:v>4938.3504389537011</c:v>
                </c:pt>
                <c:pt idx="70">
                  <c:v>4453.5417230354406</c:v>
                </c:pt>
                <c:pt idx="71">
                  <c:v>3974.8385354206871</c:v>
                </c:pt>
                <c:pt idx="72">
                  <c:v>3400.7893318049391</c:v>
                </c:pt>
                <c:pt idx="73">
                  <c:v>2873.2109946923815</c:v>
                </c:pt>
                <c:pt idx="74">
                  <c:v>2393.9733918827374</c:v>
                </c:pt>
                <c:pt idx="75">
                  <c:v>1964.3471339681466</c:v>
                </c:pt>
                <c:pt idx="76">
                  <c:v>1572.4492290051505</c:v>
                </c:pt>
                <c:pt idx="77">
                  <c:v>1160.6851823979125</c:v>
                </c:pt>
                <c:pt idx="78">
                  <c:v>839.46564168425459</c:v>
                </c:pt>
                <c:pt idx="79">
                  <c:v>593.70202938036573</c:v>
                </c:pt>
                <c:pt idx="80">
                  <c:v>412.73251808084552</c:v>
                </c:pt>
                <c:pt idx="81">
                  <c:v>281.34753655726303</c:v>
                </c:pt>
                <c:pt idx="82">
                  <c:v>165.55844696260939</c:v>
                </c:pt>
                <c:pt idx="83">
                  <c:v>94.358711224009014</c:v>
                </c:pt>
                <c:pt idx="84">
                  <c:v>51.969662415419421</c:v>
                </c:pt>
                <c:pt idx="85">
                  <c:v>27.608119855285917</c:v>
                </c:pt>
                <c:pt idx="86">
                  <c:v>14.126624531709728</c:v>
                </c:pt>
                <c:pt idx="87">
                  <c:v>6.9560240076931246</c:v>
                </c:pt>
                <c:pt idx="88">
                  <c:v>3.2943614721608356</c:v>
                </c:pt>
                <c:pt idx="89">
                  <c:v>1.4545822137822486</c:v>
                </c:pt>
                <c:pt idx="90">
                  <c:v>0.61729441005502794</c:v>
                </c:pt>
                <c:pt idx="91">
                  <c:v>0.25166866644347041</c:v>
                </c:pt>
              </c:numCache>
            </c:numRef>
          </c:val>
        </c:ser>
        <c:ser>
          <c:idx val="4"/>
          <c:order val="3"/>
          <c:tx>
            <c:strRef>
              <c:f>'Mortal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Baseline'!$F$3:$F$98</c15:sqref>
                  </c15:fullRef>
                </c:ext>
              </c:extLst>
              <c:f>('Mortal Baseline'!$F$3,'Mortal Baseline'!$F$8:$F$98)</c:f>
              <c:numCache>
                <c:formatCode>0.00</c:formatCode>
                <c:ptCount val="92"/>
                <c:pt idx="0">
                  <c:v>10466.857811275591</c:v>
                </c:pt>
                <c:pt idx="1">
                  <c:v>9730.5914107976241</c:v>
                </c:pt>
                <c:pt idx="2">
                  <c:v>9731.4501655486492</c:v>
                </c:pt>
                <c:pt idx="3">
                  <c:v>9762.6791180745004</c:v>
                </c:pt>
                <c:pt idx="4">
                  <c:v>9818.9543844526925</c:v>
                </c:pt>
                <c:pt idx="5">
                  <c:v>9896.3934085574565</c:v>
                </c:pt>
                <c:pt idx="6">
                  <c:v>9992.4302431447904</c:v>
                </c:pt>
                <c:pt idx="7">
                  <c:v>10103.562076460539</c:v>
                </c:pt>
                <c:pt idx="8">
                  <c:v>10231.057459643069</c:v>
                </c:pt>
                <c:pt idx="9">
                  <c:v>10374.661382191718</c:v>
                </c:pt>
                <c:pt idx="10">
                  <c:v>10534.280895449983</c:v>
                </c:pt>
                <c:pt idx="11">
                  <c:v>10709.754922835933</c:v>
                </c:pt>
                <c:pt idx="12">
                  <c:v>10898.520246668404</c:v>
                </c:pt>
                <c:pt idx="13">
                  <c:v>11101.991450954009</c:v>
                </c:pt>
                <c:pt idx="14">
                  <c:v>11319.151612109161</c:v>
                </c:pt>
                <c:pt idx="15">
                  <c:v>11548.678349362368</c:v>
                </c:pt>
                <c:pt idx="16">
                  <c:v>11788.985624492607</c:v>
                </c:pt>
                <c:pt idx="17">
                  <c:v>12037.07178139057</c:v>
                </c:pt>
                <c:pt idx="18">
                  <c:v>12292.135874506788</c:v>
                </c:pt>
                <c:pt idx="19">
                  <c:v>12552.115747908645</c:v>
                </c:pt>
                <c:pt idx="20">
                  <c:v>12814.887648752047</c:v>
                </c:pt>
                <c:pt idx="21">
                  <c:v>13078.302658954193</c:v>
                </c:pt>
                <c:pt idx="22">
                  <c:v>13337.545784649128</c:v>
                </c:pt>
                <c:pt idx="23">
                  <c:v>13593.063540406101</c:v>
                </c:pt>
                <c:pt idx="24">
                  <c:v>13842.779032846767</c:v>
                </c:pt>
                <c:pt idx="25">
                  <c:v>14084.665972836985</c:v>
                </c:pt>
                <c:pt idx="26">
                  <c:v>14316.752486590874</c:v>
                </c:pt>
                <c:pt idx="27">
                  <c:v>14531.30092094883</c:v>
                </c:pt>
                <c:pt idx="28">
                  <c:v>14732.098608207702</c:v>
                </c:pt>
                <c:pt idx="29">
                  <c:v>14917.336565677133</c:v>
                </c:pt>
                <c:pt idx="30">
                  <c:v>15085.239702703995</c:v>
                </c:pt>
                <c:pt idx="31">
                  <c:v>15234.054536008902</c:v>
                </c:pt>
                <c:pt idx="32">
                  <c:v>15354.345564333675</c:v>
                </c:pt>
                <c:pt idx="33">
                  <c:v>15451.950735541192</c:v>
                </c:pt>
                <c:pt idx="34">
                  <c:v>15525.137730193812</c:v>
                </c:pt>
                <c:pt idx="35">
                  <c:v>15572.148407879846</c:v>
                </c:pt>
                <c:pt idx="36">
                  <c:v>15591.190918105694</c:v>
                </c:pt>
                <c:pt idx="37">
                  <c:v>15567.950833236901</c:v>
                </c:pt>
                <c:pt idx="38">
                  <c:v>15513.128822968543</c:v>
                </c:pt>
                <c:pt idx="39">
                  <c:v>15424.919707527451</c:v>
                </c:pt>
                <c:pt idx="40">
                  <c:v>15301.522935909396</c:v>
                </c:pt>
                <c:pt idx="41">
                  <c:v>15141.176552047136</c:v>
                </c:pt>
                <c:pt idx="42">
                  <c:v>14924.230160356074</c:v>
                </c:pt>
                <c:pt idx="43">
                  <c:v>14667.733296081236</c:v>
                </c:pt>
                <c:pt idx="44">
                  <c:v>14370.546464169569</c:v>
                </c:pt>
                <c:pt idx="45">
                  <c:v>14031.86970690481</c:v>
                </c:pt>
                <c:pt idx="46">
                  <c:v>13651.35640342736</c:v>
                </c:pt>
                <c:pt idx="47">
                  <c:v>13200.025669784172</c:v>
                </c:pt>
                <c:pt idx="48">
                  <c:v>12710.134254331351</c:v>
                </c:pt>
                <c:pt idx="49">
                  <c:v>12183.69928212525</c:v>
                </c:pt>
                <c:pt idx="50">
                  <c:v>11623.643213157147</c:v>
                </c:pt>
                <c:pt idx="51">
                  <c:v>11033.848506064458</c:v>
                </c:pt>
                <c:pt idx="52">
                  <c:v>10380.380282259071</c:v>
                </c:pt>
                <c:pt idx="53">
                  <c:v>9712.6164485263762</c:v>
                </c:pt>
                <c:pt idx="54">
                  <c:v>9037.1797530517742</c:v>
                </c:pt>
                <c:pt idx="55">
                  <c:v>8361.1455987407116</c:v>
                </c:pt>
                <c:pt idx="56">
                  <c:v>7691.7711117623285</c:v>
                </c:pt>
                <c:pt idx="57">
                  <c:v>7002.8009665713316</c:v>
                </c:pt>
                <c:pt idx="58">
                  <c:v>6340.5032512284315</c:v>
                </c:pt>
                <c:pt idx="59">
                  <c:v>5710.4531936355961</c:v>
                </c:pt>
                <c:pt idx="60">
                  <c:v>5117.1943955776296</c:v>
                </c:pt>
                <c:pt idx="61">
                  <c:v>4564.1097162305778</c:v>
                </c:pt>
                <c:pt idx="62">
                  <c:v>4011.4314300224164</c:v>
                </c:pt>
                <c:pt idx="63">
                  <c:v>3512.1642389164158</c:v>
                </c:pt>
                <c:pt idx="64">
                  <c:v>3064.7547498515605</c:v>
                </c:pt>
                <c:pt idx="65">
                  <c:v>2666.7930040625474</c:v>
                </c:pt>
                <c:pt idx="66">
                  <c:v>2315.2233164084241</c:v>
                </c:pt>
                <c:pt idx="67">
                  <c:v>1977.4150528375878</c:v>
                </c:pt>
                <c:pt idx="68">
                  <c:v>1690.5267891520868</c:v>
                </c:pt>
                <c:pt idx="69">
                  <c:v>1444.4215803772306</c:v>
                </c:pt>
                <c:pt idx="70">
                  <c:v>1234.1178485452069</c:v>
                </c:pt>
                <c:pt idx="71">
                  <c:v>1054.9834225431678</c:v>
                </c:pt>
                <c:pt idx="72">
                  <c:v>875.37533074828252</c:v>
                </c:pt>
                <c:pt idx="73">
                  <c:v>727.4443295600156</c:v>
                </c:pt>
                <c:pt idx="74">
                  <c:v>605.68209168398505</c:v>
                </c:pt>
                <c:pt idx="75">
                  <c:v>505.45060937876724</c:v>
                </c:pt>
                <c:pt idx="76">
                  <c:v>419.55496169897384</c:v>
                </c:pt>
                <c:pt idx="77">
                  <c:v>327.99417515030888</c:v>
                </c:pt>
                <c:pt idx="78">
                  <c:v>257.06219064833363</c:v>
                </c:pt>
                <c:pt idx="79">
                  <c:v>201.91334625127635</c:v>
                </c:pt>
                <c:pt idx="80">
                  <c:v>160.0332427102166</c:v>
                </c:pt>
                <c:pt idx="81">
                  <c:v>127.87698221571932</c:v>
                </c:pt>
                <c:pt idx="82">
                  <c:v>90.829518840478087</c:v>
                </c:pt>
                <c:pt idx="83">
                  <c:v>64.438201863137394</c:v>
                </c:pt>
                <c:pt idx="84">
                  <c:v>45.623797096982884</c:v>
                </c:pt>
                <c:pt idx="85">
                  <c:v>32.224953714144483</c:v>
                </c:pt>
                <c:pt idx="86">
                  <c:v>22.70881643106075</c:v>
                </c:pt>
                <c:pt idx="87">
                  <c:v>15.976359113285483</c:v>
                </c:pt>
                <c:pt idx="88">
                  <c:v>11.233292248370816</c:v>
                </c:pt>
                <c:pt idx="89">
                  <c:v>7.6643843295628997</c:v>
                </c:pt>
                <c:pt idx="90">
                  <c:v>5.2404903143744264</c:v>
                </c:pt>
                <c:pt idx="91">
                  <c:v>3.5955583446407831</c:v>
                </c:pt>
              </c:numCache>
            </c:numRef>
          </c:val>
        </c:ser>
        <c:ser>
          <c:idx val="5"/>
          <c:order val="4"/>
          <c:tx>
            <c:strRef>
              <c:f>'Mortal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'Mortal Baseline'!$B$2:$B$98</c15:sqref>
                  </c15:fullRef>
                </c:ext>
              </c:extLst>
              <c:f>('Mortal Baseline'!$B$2,'Mortal Baseline'!$B$7:$B$98)</c:f>
              <c:strCache>
                <c:ptCount val="93"/>
                <c:pt idx="0">
                  <c:v>Age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'Mortal Baseline'!$G$3:$G$98</c15:sqref>
                  </c15:fullRef>
                </c:ext>
              </c:extLst>
              <c:f>('Mortal Baseline'!$G$3,'Mortal Baseline'!$G$8:$G$98)</c:f>
              <c:numCache>
                <c:formatCode>0.00</c:formatCode>
                <c:ptCount val="92"/>
                <c:pt idx="0">
                  <c:v>781.43931004877822</c:v>
                </c:pt>
                <c:pt idx="1">
                  <c:v>3582.8566916315822</c:v>
                </c:pt>
                <c:pt idx="2">
                  <c:v>4548.9785816983122</c:v>
                </c:pt>
                <c:pt idx="3">
                  <c:v>5652.2798816600798</c:v>
                </c:pt>
                <c:pt idx="4">
                  <c:v>6876.9576232439495</c:v>
                </c:pt>
                <c:pt idx="5">
                  <c:v>8199.3403643042166</c:v>
                </c:pt>
                <c:pt idx="6">
                  <c:v>9590.0542263172047</c:v>
                </c:pt>
                <c:pt idx="7">
                  <c:v>11014.649028526806</c:v>
                </c:pt>
                <c:pt idx="8">
                  <c:v>12442.545778066855</c:v>
                </c:pt>
                <c:pt idx="9">
                  <c:v>13844.057248598552</c:v>
                </c:pt>
                <c:pt idx="10">
                  <c:v>15193.748606360736</c:v>
                </c:pt>
                <c:pt idx="11">
                  <c:v>16471.332851382605</c:v>
                </c:pt>
                <c:pt idx="12">
                  <c:v>17658.315548887924</c:v>
                </c:pt>
                <c:pt idx="13">
                  <c:v>18747.819648568617</c:v>
                </c:pt>
                <c:pt idx="14">
                  <c:v>19734.278157234301</c:v>
                </c:pt>
                <c:pt idx="15">
                  <c:v>20615.701641567368</c:v>
                </c:pt>
                <c:pt idx="16">
                  <c:v>21392.902284526608</c:v>
                </c:pt>
                <c:pt idx="17">
                  <c:v>22066.577972634084</c:v>
                </c:pt>
                <c:pt idx="18">
                  <c:v>22643.212881168249</c:v>
                </c:pt>
                <c:pt idx="19">
                  <c:v>23128.211739163729</c:v>
                </c:pt>
                <c:pt idx="20">
                  <c:v>23527.562180821249</c:v>
                </c:pt>
                <c:pt idx="21">
                  <c:v>23847.521972102029</c:v>
                </c:pt>
                <c:pt idx="22">
                  <c:v>24089.557659090391</c:v>
                </c:pt>
                <c:pt idx="23">
                  <c:v>24264.558778182727</c:v>
                </c:pt>
                <c:pt idx="24">
                  <c:v>24378.418836353103</c:v>
                </c:pt>
                <c:pt idx="25">
                  <c:v>24436.65011642655</c:v>
                </c:pt>
                <c:pt idx="26">
                  <c:v>24444.318767276851</c:v>
                </c:pt>
                <c:pt idx="27">
                  <c:v>24396.232598414092</c:v>
                </c:pt>
                <c:pt idx="28">
                  <c:v>24306.295446066561</c:v>
                </c:pt>
                <c:pt idx="29">
                  <c:v>24178.095115905475</c:v>
                </c:pt>
                <c:pt idx="30">
                  <c:v>24014.689518844567</c:v>
                </c:pt>
                <c:pt idx="31">
                  <c:v>23818.613547823912</c:v>
                </c:pt>
                <c:pt idx="32">
                  <c:v>23580.080941455948</c:v>
                </c:pt>
                <c:pt idx="33">
                  <c:v>23312.692281680003</c:v>
                </c:pt>
                <c:pt idx="34">
                  <c:v>23017.541032521869</c:v>
                </c:pt>
                <c:pt idx="35">
                  <c:v>22695.263430180596</c:v>
                </c:pt>
                <c:pt idx="36">
                  <c:v>22346.063262855827</c:v>
                </c:pt>
                <c:pt idx="37">
                  <c:v>21952.134437532124</c:v>
                </c:pt>
                <c:pt idx="38">
                  <c:v>21531.172738835132</c:v>
                </c:pt>
                <c:pt idx="39">
                  <c:v>21082.343965067728</c:v>
                </c:pt>
                <c:pt idx="40">
                  <c:v>20604.536466549078</c:v>
                </c:pt>
                <c:pt idx="41">
                  <c:v>20096.42423536933</c:v>
                </c:pt>
                <c:pt idx="42">
                  <c:v>19533.018846744042</c:v>
                </c:pt>
                <c:pt idx="43">
                  <c:v>18937.753295972696</c:v>
                </c:pt>
                <c:pt idx="44">
                  <c:v>18309.330350870736</c:v>
                </c:pt>
                <c:pt idx="45">
                  <c:v>17646.680370856324</c:v>
                </c:pt>
                <c:pt idx="46">
                  <c:v>16949.123092815498</c:v>
                </c:pt>
                <c:pt idx="47">
                  <c:v>16180.737984904297</c:v>
                </c:pt>
                <c:pt idx="48">
                  <c:v>15381.442351619113</c:v>
                </c:pt>
                <c:pt idx="49">
                  <c:v>14553.031400997756</c:v>
                </c:pt>
                <c:pt idx="50">
                  <c:v>13698.386137550573</c:v>
                </c:pt>
                <c:pt idx="51">
                  <c:v>12821.585763064704</c:v>
                </c:pt>
                <c:pt idx="52">
                  <c:v>11883.560544467127</c:v>
                </c:pt>
                <c:pt idx="53">
                  <c:v>10942.123602877917</c:v>
                </c:pt>
                <c:pt idx="54">
                  <c:v>10004.88009016461</c:v>
                </c:pt>
                <c:pt idx="55">
                  <c:v>9080.1521143279351</c:v>
                </c:pt>
                <c:pt idx="56">
                  <c:v>8176.6435059490123</c:v>
                </c:pt>
                <c:pt idx="57">
                  <c:v>7268.3877284915234</c:v>
                </c:pt>
                <c:pt idx="58">
                  <c:v>6406.3743637628613</c:v>
                </c:pt>
                <c:pt idx="59">
                  <c:v>5597.3224845363975</c:v>
                </c:pt>
                <c:pt idx="60">
                  <c:v>4846.6574140860857</c:v>
                </c:pt>
                <c:pt idx="61">
                  <c:v>4158.2865671942445</c:v>
                </c:pt>
                <c:pt idx="62">
                  <c:v>3497.9111945463164</c:v>
                </c:pt>
                <c:pt idx="63">
                  <c:v>2914.6284735841436</c:v>
                </c:pt>
                <c:pt idx="64">
                  <c:v>2405.3898851015902</c:v>
                </c:pt>
                <c:pt idx="65">
                  <c:v>1965.9279429405076</c:v>
                </c:pt>
                <c:pt idx="66">
                  <c:v>1591.0446438325057</c:v>
                </c:pt>
                <c:pt idx="67">
                  <c:v>1256.3987472855144</c:v>
                </c:pt>
                <c:pt idx="68">
                  <c:v>984.2783830584774</c:v>
                </c:pt>
                <c:pt idx="69">
                  <c:v>763.25479935587953</c:v>
                </c:pt>
                <c:pt idx="70">
                  <c:v>585.73678195931518</c:v>
                </c:pt>
                <c:pt idx="71">
                  <c:v>444.75261941471115</c:v>
                </c:pt>
                <c:pt idx="72">
                  <c:v>323.89568463093821</c:v>
                </c:pt>
                <c:pt idx="73">
                  <c:v>233.23891603504333</c:v>
                </c:pt>
                <c:pt idx="74">
                  <c:v>166.00325336629439</c:v>
                </c:pt>
                <c:pt idx="75">
                  <c:v>116.71181792997287</c:v>
                </c:pt>
                <c:pt idx="76">
                  <c:v>80.367642422050537</c:v>
                </c:pt>
                <c:pt idx="77">
                  <c:v>51.273113987029312</c:v>
                </c:pt>
                <c:pt idx="78">
                  <c:v>32.228129465595572</c:v>
                </c:pt>
                <c:pt idx="79">
                  <c:v>19.930985675711401</c:v>
                </c:pt>
                <c:pt idx="80">
                  <c:v>12.197476413366951</c:v>
                </c:pt>
                <c:pt idx="81">
                  <c:v>7.3722064860388707</c:v>
                </c:pt>
                <c:pt idx="82">
                  <c:v>3.8755349137201023</c:v>
                </c:pt>
                <c:pt idx="83">
                  <c:v>1.9888032235195932</c:v>
                </c:pt>
                <c:pt idx="84">
                  <c:v>0.99426783074837899</c:v>
                </c:pt>
                <c:pt idx="85">
                  <c:v>0.48344724806199857</c:v>
                </c:pt>
                <c:pt idx="86">
                  <c:v>0.2283626793746254</c:v>
                </c:pt>
                <c:pt idx="87">
                  <c:v>0.1047238534546208</c:v>
                </c:pt>
                <c:pt idx="88">
                  <c:v>4.6611868644441987E-2</c:v>
                </c:pt>
                <c:pt idx="89">
                  <c:v>1.9524551513943653E-2</c:v>
                </c:pt>
                <c:pt idx="90">
                  <c:v>7.9373972190390045E-3</c:v>
                </c:pt>
                <c:pt idx="91">
                  <c:v>3.131451339614772E-3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45124816"/>
        <c:axId val="445125376"/>
      </c:barChart>
      <c:catAx>
        <c:axId val="4451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25376"/>
        <c:crosses val="autoZero"/>
        <c:auto val="1"/>
        <c:lblAlgn val="ctr"/>
        <c:lblOffset val="100"/>
        <c:noMultiLvlLbl val="0"/>
      </c:catAx>
      <c:valAx>
        <c:axId val="445125376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24816"/>
        <c:crosses val="autoZero"/>
        <c:crossBetween val="between"/>
      </c:valAx>
      <c:spPr>
        <a:noFill/>
        <a:ln w="0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'Iterative Baseline'!$B$2</c:f>
              <c:strCache>
                <c:ptCount val="1"/>
                <c:pt idx="0">
                  <c:v>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'Iterative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val>
        </c:ser>
        <c:ser>
          <c:idx val="1"/>
          <c:order val="1"/>
          <c:tx>
            <c:strRef>
              <c:f>'Iterative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'Iterative Baseline'!$C$3:$C$98</c:f>
              <c:numCache>
                <c:formatCode>General</c:formatCode>
                <c:ptCount val="96"/>
                <c:pt idx="0" formatCode="0.00">
                  <c:v>2087.2806196676656</c:v>
                </c:pt>
                <c:pt idx="1">
                  <c:v>2077.3220253947643</c:v>
                </c:pt>
                <c:pt idx="2">
                  <c:v>2067.3673331830732</c:v>
                </c:pt>
                <c:pt idx="3">
                  <c:v>2057.4165435461168</c:v>
                </c:pt>
                <c:pt idx="4">
                  <c:v>2052.4326387049073</c:v>
                </c:pt>
                <c:pt idx="5">
                  <c:v>2047.4496884798214</c:v>
                </c:pt>
                <c:pt idx="6">
                  <c:v>2042.4676928413669</c:v>
                </c:pt>
                <c:pt idx="7">
                  <c:v>2037.4866517607959</c:v>
                </c:pt>
                <c:pt idx="8">
                  <c:v>2032.5065652101118</c:v>
                </c:pt>
                <c:pt idx="9">
                  <c:v>2027.5274331620756</c:v>
                </c:pt>
                <c:pt idx="10">
                  <c:v>2022.5492555902129</c:v>
                </c:pt>
                <c:pt idx="11">
                  <c:v>2017.5720324688214</c:v>
                </c:pt>
                <c:pt idx="12">
                  <c:v>2012.5957637729782</c:v>
                </c:pt>
                <c:pt idx="13">
                  <c:v>2007.6204494785463</c:v>
                </c:pt>
                <c:pt idx="14">
                  <c:v>1992.7613707084431</c:v>
                </c:pt>
                <c:pt idx="15">
                  <c:v>1977.911281680608</c:v>
                </c:pt>
                <c:pt idx="16">
                  <c:v>1963.0701876995086</c:v>
                </c:pt>
                <c:pt idx="17">
                  <c:v>1948.2380942636391</c:v>
                </c:pt>
                <c:pt idx="18">
                  <c:v>1933.4150070711069</c:v>
                </c:pt>
                <c:pt idx="19">
                  <c:v>1908.8341736028854</c:v>
                </c:pt>
                <c:pt idx="20">
                  <c:v>1884.2795667413554</c:v>
                </c:pt>
                <c:pt idx="21">
                  <c:v>1859.751245568503</c:v>
                </c:pt>
                <c:pt idx="22">
                  <c:v>1835.2492720163918</c:v>
                </c:pt>
                <c:pt idx="23">
                  <c:v>1810.7737110102855</c:v>
                </c:pt>
                <c:pt idx="24">
                  <c:v>1781.5037776758923</c:v>
                </c:pt>
                <c:pt idx="25">
                  <c:v>1752.2730266312212</c:v>
                </c:pt>
                <c:pt idx="26">
                  <c:v>1723.0816177316033</c:v>
                </c:pt>
                <c:pt idx="27">
                  <c:v>1693.9297199024973</c:v>
                </c:pt>
                <c:pt idx="28">
                  <c:v>1664.8175117245626</c:v>
                </c:pt>
                <c:pt idx="29">
                  <c:v>1626.2508373262294</c:v>
                </c:pt>
                <c:pt idx="30">
                  <c:v>1587.7593107513862</c:v>
                </c:pt>
                <c:pt idx="31">
                  <c:v>1549.3436137626632</c:v>
                </c:pt>
                <c:pt idx="32">
                  <c:v>1511.0044803271401</c:v>
                </c:pt>
                <c:pt idx="33">
                  <c:v>1472.7427015269081</c:v>
                </c:pt>
                <c:pt idx="34">
                  <c:v>1416.1121477467555</c:v>
                </c:pt>
                <c:pt idx="35">
                  <c:v>1359.681002340021</c:v>
                </c:pt>
                <c:pt idx="36">
                  <c:v>1303.4542815680834</c:v>
                </c:pt>
                <c:pt idx="37">
                  <c:v>1247.4376204294347</c:v>
                </c:pt>
                <c:pt idx="38">
                  <c:v>1191.6373725115825</c:v>
                </c:pt>
                <c:pt idx="39">
                  <c:v>1114.2324311907214</c:v>
                </c:pt>
                <c:pt idx="40">
                  <c:v>1037.3668548564481</c:v>
                </c:pt>
                <c:pt idx="41">
                  <c:v>961.07684908942076</c:v>
                </c:pt>
                <c:pt idx="42">
                  <c:v>885.40619821760788</c:v>
                </c:pt>
                <c:pt idx="43">
                  <c:v>810.40843790938959</c:v>
                </c:pt>
                <c:pt idx="44">
                  <c:v>705.24146243163955</c:v>
                </c:pt>
                <c:pt idx="45">
                  <c:v>602.28366701613174</c:v>
                </c:pt>
                <c:pt idx="46">
                  <c:v>501.97787302746133</c:v>
                </c:pt>
                <c:pt idx="47">
                  <c:v>404.95697208126728</c:v>
                </c:pt>
                <c:pt idx="48">
                  <c:v>312.15859505954597</c:v>
                </c:pt>
                <c:pt idx="49">
                  <c:v>197.07558739760236</c:v>
                </c:pt>
                <c:pt idx="50">
                  <c:v>101.08060187273151</c:v>
                </c:pt>
                <c:pt idx="51">
                  <c:v>33.571209534090031</c:v>
                </c:pt>
                <c:pt idx="52">
                  <c:v>3.1360833131896086</c:v>
                </c:pt>
                <c:pt idx="53">
                  <c:v>-0.25762087624311691</c:v>
                </c:pt>
                <c:pt idx="54">
                  <c:v>2.7166989004102082E-2</c:v>
                </c:pt>
                <c:pt idx="55">
                  <c:v>-2.8301193353754903E-3</c:v>
                </c:pt>
                <c:pt idx="56">
                  <c:v>2.9524622950295775E-4</c:v>
                </c:pt>
                <c:pt idx="57">
                  <c:v>-3.0800113927278896E-5</c:v>
                </c:pt>
                <c:pt idx="58">
                  <c:v>3.213471077773169E-6</c:v>
                </c:pt>
                <c:pt idx="59">
                  <c:v>-3.353078379947656E-7</c:v>
                </c:pt>
                <c:pt idx="60">
                  <c:v>3.4993808067662918E-8</c:v>
                </c:pt>
                <c:pt idx="61">
                  <c:v>-3.6527239293175666E-9</c:v>
                </c:pt>
                <c:pt idx="62">
                  <c:v>3.8134727158304892E-10</c:v>
                </c:pt>
                <c:pt idx="63">
                  <c:v>-3.9820122041885457E-11</c:v>
                </c:pt>
                <c:pt idx="64">
                  <c:v>4.1587487174697895E-12</c:v>
                </c:pt>
                <c:pt idx="65">
                  <c:v>-4.3444988077363945E-13</c:v>
                </c:pt>
                <c:pt idx="66">
                  <c:v>4.5397673278635892E-14</c:v>
                </c:pt>
                <c:pt idx="67">
                  <c:v>-4.7450896124973357E-15</c:v>
                </c:pt>
                <c:pt idx="68">
                  <c:v>4.961033437702192E-16</c:v>
                </c:pt>
                <c:pt idx="69">
                  <c:v>-5.1882011136253554E-17</c:v>
                </c:pt>
                <c:pt idx="70">
                  <c:v>5.4282973952672959E-18</c:v>
                </c:pt>
                <c:pt idx="71">
                  <c:v>-5.6821493873009503E-19</c:v>
                </c:pt>
                <c:pt idx="72">
                  <c:v>5.9506423383994587E-20</c:v>
                </c:pt>
                <c:pt idx="73">
                  <c:v>-6.2347240480334016E-21</c:v>
                </c:pt>
                <c:pt idx="74">
                  <c:v>6.5354096295026597E-22</c:v>
                </c:pt>
                <c:pt idx="75">
                  <c:v>-6.8559768829846116E-23</c:v>
                </c:pt>
                <c:pt idx="76">
                  <c:v>7.1979169480897797E-24</c:v>
                </c:pt>
                <c:pt idx="77">
                  <c:v>-7.5628463222126648E-25</c:v>
                </c:pt>
                <c:pt idx="78">
                  <c:v>7.9525183169915055E-26</c:v>
                </c:pt>
                <c:pt idx="79">
                  <c:v>-8.3688356414765568E-27</c:v>
                </c:pt>
                <c:pt idx="80">
                  <c:v>8.8197801270439008E-28</c:v>
                </c:pt>
                <c:pt idx="81">
                  <c:v>-9.3085669186587448E-29</c:v>
                </c:pt>
                <c:pt idx="82">
                  <c:v>9.8387566892121991E-30</c:v>
                </c:pt>
                <c:pt idx="83">
                  <c:v>-1.041429609177211E-30</c:v>
                </c:pt>
                <c:pt idx="84">
                  <c:v>1.1039563370735205E-31</c:v>
                </c:pt>
                <c:pt idx="85">
                  <c:v>-1.1734247219166986E-32</c:v>
                </c:pt>
                <c:pt idx="86">
                  <c:v>1.2506614159989152E-33</c:v>
                </c:pt>
                <c:pt idx="87">
                  <c:v>-1.3366116219699666E-34</c:v>
                </c:pt>
                <c:pt idx="88">
                  <c:v>1.4323574889541207E-35</c:v>
                </c:pt>
                <c:pt idx="89">
                  <c:v>-1.539139663001785E-36</c:v>
                </c:pt>
                <c:pt idx="90">
                  <c:v>1.6632107666950896E-37</c:v>
                </c:pt>
                <c:pt idx="91">
                  <c:v>-1.8074124190598178E-38</c:v>
                </c:pt>
                <c:pt idx="92">
                  <c:v>1.9751755088165683E-39</c:v>
                </c:pt>
                <c:pt idx="93">
                  <c:v>-2.1706509461868108E-40</c:v>
                </c:pt>
                <c:pt idx="94">
                  <c:v>2.3988729916409651E-41</c:v>
                </c:pt>
                <c:pt idx="95">
                  <c:v>-2.6659638414827589E-42</c:v>
                </c:pt>
              </c:numCache>
            </c:numRef>
          </c:val>
        </c:ser>
        <c:ser>
          <c:idx val="2"/>
          <c:order val="2"/>
          <c:tx>
            <c:strRef>
              <c:f>'Iterative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'Iterative Baseline'!$D$3:$D$98</c:f>
              <c:numCache>
                <c:formatCode>General</c:formatCode>
                <c:ptCount val="96"/>
                <c:pt idx="0" formatCode="0.00">
                  <c:v>17447.888770684989</c:v>
                </c:pt>
                <c:pt idx="1">
                  <c:v>17444.573671818558</c:v>
                </c:pt>
                <c:pt idx="2">
                  <c:v>17441.259202820911</c:v>
                </c:pt>
                <c:pt idx="3">
                  <c:v>17437.945363572377</c:v>
                </c:pt>
                <c:pt idx="4">
                  <c:v>17436.288758762836</c:v>
                </c:pt>
                <c:pt idx="5">
                  <c:v>17434.632311330752</c:v>
                </c:pt>
                <c:pt idx="6">
                  <c:v>17432.976021261176</c:v>
                </c:pt>
                <c:pt idx="7">
                  <c:v>17431.319888539158</c:v>
                </c:pt>
                <c:pt idx="8">
                  <c:v>17429.663913149747</c:v>
                </c:pt>
                <c:pt idx="9">
                  <c:v>17428.008095077999</c:v>
                </c:pt>
                <c:pt idx="10">
                  <c:v>17426.352434308967</c:v>
                </c:pt>
                <c:pt idx="11">
                  <c:v>17424.696930827708</c:v>
                </c:pt>
                <c:pt idx="12">
                  <c:v>17423.041584619277</c:v>
                </c:pt>
                <c:pt idx="13">
                  <c:v>17421.386395668738</c:v>
                </c:pt>
                <c:pt idx="14">
                  <c:v>17416.421300545971</c:v>
                </c:pt>
                <c:pt idx="15">
                  <c:v>17411.457620475318</c:v>
                </c:pt>
                <c:pt idx="16">
                  <c:v>17406.495355053481</c:v>
                </c:pt>
                <c:pt idx="17">
                  <c:v>17401.53450387729</c:v>
                </c:pt>
                <c:pt idx="18">
                  <c:v>17396.575066543686</c:v>
                </c:pt>
                <c:pt idx="19">
                  <c:v>17388.311693387077</c:v>
                </c:pt>
                <c:pt idx="20">
                  <c:v>17380.052245332718</c:v>
                </c:pt>
                <c:pt idx="21">
                  <c:v>17371.796720516184</c:v>
                </c:pt>
                <c:pt idx="22">
                  <c:v>17363.54511707394</c:v>
                </c:pt>
                <c:pt idx="23">
                  <c:v>17355.297433143329</c:v>
                </c:pt>
                <c:pt idx="24">
                  <c:v>17345.404913606439</c:v>
                </c:pt>
                <c:pt idx="25">
                  <c:v>17335.518032805681</c:v>
                </c:pt>
                <c:pt idx="26">
                  <c:v>17325.636787526983</c:v>
                </c:pt>
                <c:pt idx="27">
                  <c:v>17315.761174558091</c:v>
                </c:pt>
                <c:pt idx="28">
                  <c:v>17305.891190688591</c:v>
                </c:pt>
                <c:pt idx="29">
                  <c:v>17292.738713383667</c:v>
                </c:pt>
                <c:pt idx="30">
                  <c:v>17279.596231961496</c:v>
                </c:pt>
                <c:pt idx="31">
                  <c:v>17266.463738825205</c:v>
                </c:pt>
                <c:pt idx="32">
                  <c:v>17253.341226383698</c:v>
                </c:pt>
                <c:pt idx="33">
                  <c:v>17240.228687051647</c:v>
                </c:pt>
                <c:pt idx="34">
                  <c:v>17220.574826348409</c:v>
                </c:pt>
                <c:pt idx="35">
                  <c:v>17200.943371046371</c:v>
                </c:pt>
                <c:pt idx="36">
                  <c:v>17181.334295603378</c:v>
                </c:pt>
                <c:pt idx="37">
                  <c:v>17161.747574506389</c:v>
                </c:pt>
                <c:pt idx="38">
                  <c:v>17142.183182271452</c:v>
                </c:pt>
                <c:pt idx="39">
                  <c:v>17114.498556432085</c:v>
                </c:pt>
                <c:pt idx="40">
                  <c:v>17086.858641263447</c:v>
                </c:pt>
                <c:pt idx="41">
                  <c:v>17059.263364557806</c:v>
                </c:pt>
                <c:pt idx="42">
                  <c:v>17031.712654224044</c:v>
                </c:pt>
                <c:pt idx="43">
                  <c:v>17004.206438287471</c:v>
                </c:pt>
                <c:pt idx="44">
                  <c:v>16963.821447996539</c:v>
                </c:pt>
                <c:pt idx="45">
                  <c:v>16923.532372057547</c:v>
                </c:pt>
                <c:pt idx="46">
                  <c:v>16883.338982673911</c:v>
                </c:pt>
                <c:pt idx="47">
                  <c:v>16843.24105259006</c:v>
                </c:pt>
                <c:pt idx="48">
                  <c:v>16803.238355090158</c:v>
                </c:pt>
                <c:pt idx="49">
                  <c:v>16744.174972272016</c:v>
                </c:pt>
                <c:pt idx="50">
                  <c:v>16685.31919724448</c:v>
                </c:pt>
                <c:pt idx="51">
                  <c:v>16626.670300266167</c:v>
                </c:pt>
                <c:pt idx="52">
                  <c:v>16568.227554160731</c:v>
                </c:pt>
                <c:pt idx="53">
                  <c:v>16509.990234307854</c:v>
                </c:pt>
                <c:pt idx="54">
                  <c:v>16417.451739044558</c:v>
                </c:pt>
                <c:pt idx="55">
                  <c:v>16325.431922047213</c:v>
                </c:pt>
                <c:pt idx="56">
                  <c:v>16233.927876124138</c:v>
                </c:pt>
                <c:pt idx="57">
                  <c:v>16142.936710378463</c:v>
                </c:pt>
                <c:pt idx="58">
                  <c:v>16052.455550116791</c:v>
                </c:pt>
                <c:pt idx="59">
                  <c:v>15906.057155499726</c:v>
                </c:pt>
                <c:pt idx="60">
                  <c:v>15760.993914241568</c:v>
                </c:pt>
                <c:pt idx="61">
                  <c:v>15617.253649743685</c:v>
                </c:pt>
                <c:pt idx="62">
                  <c:v>15474.824296458022</c:v>
                </c:pt>
                <c:pt idx="63">
                  <c:v>15333.693898874326</c:v>
                </c:pt>
                <c:pt idx="64">
                  <c:v>15125.385667258119</c:v>
                </c:pt>
                <c:pt idx="65">
                  <c:v>14919.907302968417</c:v>
                </c:pt>
                <c:pt idx="66">
                  <c:v>14717.220362257591</c:v>
                </c:pt>
                <c:pt idx="67">
                  <c:v>14517.286923636322</c:v>
                </c:pt>
                <c:pt idx="68">
                  <c:v>14320.069580778723</c:v>
                </c:pt>
                <c:pt idx="69">
                  <c:v>13986.769961286098</c:v>
                </c:pt>
                <c:pt idx="70">
                  <c:v>13661.227890437163</c:v>
                </c:pt>
                <c:pt idx="71">
                  <c:v>13343.262811287239</c:v>
                </c:pt>
                <c:pt idx="72">
                  <c:v>13032.698369354528</c:v>
                </c:pt>
                <c:pt idx="73">
                  <c:v>12729.362314807802</c:v>
                </c:pt>
                <c:pt idx="74">
                  <c:v>12237.181520905759</c:v>
                </c:pt>
                <c:pt idx="75">
                  <c:v>11764.030897399938</c:v>
                </c:pt>
                <c:pt idx="76">
                  <c:v>11309.17464275197</c:v>
                </c:pt>
                <c:pt idx="77">
                  <c:v>10871.905405189966</c:v>
                </c:pt>
                <c:pt idx="78">
                  <c:v>10451.543182698295</c:v>
                </c:pt>
                <c:pt idx="79">
                  <c:v>9724.7428697734558</c:v>
                </c:pt>
                <c:pt idx="80">
                  <c:v>9048.4842506094101</c:v>
                </c:pt>
                <c:pt idx="81">
                  <c:v>8419.2526558220325</c:v>
                </c:pt>
                <c:pt idx="82">
                  <c:v>7833.7778261361682</c:v>
                </c:pt>
                <c:pt idx="83">
                  <c:v>7289.0169161066588</c:v>
                </c:pt>
                <c:pt idx="84">
                  <c:v>6392.9780666096667</c:v>
                </c:pt>
                <c:pt idx="85">
                  <c:v>5607.0892728813405</c:v>
                </c:pt>
                <c:pt idx="86">
                  <c:v>4917.8097885660372</c:v>
                </c:pt>
                <c:pt idx="87">
                  <c:v>4313.2634312576147</c:v>
                </c:pt>
                <c:pt idx="88">
                  <c:v>3783.033957653116</c:v>
                </c:pt>
                <c:pt idx="89">
                  <c:v>2926.6118151498154</c:v>
                </c:pt>
                <c:pt idx="90">
                  <c:v>2264.0707993771243</c:v>
                </c:pt>
                <c:pt idx="91">
                  <c:v>1751.5191314601341</c:v>
                </c:pt>
                <c:pt idx="92">
                  <c:v>1355.0014728845317</c:v>
                </c:pt>
                <c:pt idx="93">
                  <c:v>1048.2494644455669</c:v>
                </c:pt>
                <c:pt idx="94">
                  <c:v>810.94150943705722</c:v>
                </c:pt>
                <c:pt idx="95">
                  <c:v>627.35651582314904</c:v>
                </c:pt>
              </c:numCache>
            </c:numRef>
          </c:val>
        </c:ser>
        <c:ser>
          <c:idx val="3"/>
          <c:order val="3"/>
          <c:tx>
            <c:strRef>
              <c:f>'Iterative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'Iterative Baseline'!$E$3:$E$98</c:f>
              <c:numCache>
                <c:formatCode>General</c:formatCode>
                <c:ptCount val="96"/>
                <c:pt idx="0" formatCode="0.00">
                  <c:v>19216.533488322977</c:v>
                </c:pt>
                <c:pt idx="1">
                  <c:v>19213.074512295079</c:v>
                </c:pt>
                <c:pt idx="2">
                  <c:v>19209.616158882865</c:v>
                </c:pt>
                <c:pt idx="3">
                  <c:v>19206.158427974267</c:v>
                </c:pt>
                <c:pt idx="4">
                  <c:v>19204.429873715751</c:v>
                </c:pt>
                <c:pt idx="5">
                  <c:v>19202.701475027116</c:v>
                </c:pt>
                <c:pt idx="6">
                  <c:v>19200.973231894364</c:v>
                </c:pt>
                <c:pt idx="7">
                  <c:v>19199.245144303495</c:v>
                </c:pt>
                <c:pt idx="8">
                  <c:v>19197.517212240509</c:v>
                </c:pt>
                <c:pt idx="9">
                  <c:v>19195.789435691408</c:v>
                </c:pt>
                <c:pt idx="10">
                  <c:v>19194.061814642195</c:v>
                </c:pt>
                <c:pt idx="11">
                  <c:v>19192.334349078876</c:v>
                </c:pt>
                <c:pt idx="12">
                  <c:v>19190.607038987459</c:v>
                </c:pt>
                <c:pt idx="13">
                  <c:v>19188.879884353948</c:v>
                </c:pt>
                <c:pt idx="14">
                  <c:v>19183.698886785172</c:v>
                </c:pt>
                <c:pt idx="15">
                  <c:v>19178.519288085739</c:v>
                </c:pt>
                <c:pt idx="16">
                  <c:v>19173.341087877958</c:v>
                </c:pt>
                <c:pt idx="17">
                  <c:v>19168.164285784231</c:v>
                </c:pt>
                <c:pt idx="18">
                  <c:v>19162.988881427071</c:v>
                </c:pt>
                <c:pt idx="19">
                  <c:v>19154.365536430429</c:v>
                </c:pt>
                <c:pt idx="20">
                  <c:v>19145.746071939036</c:v>
                </c:pt>
                <c:pt idx="21">
                  <c:v>19137.130486206665</c:v>
                </c:pt>
                <c:pt idx="22">
                  <c:v>19128.518777487872</c:v>
                </c:pt>
                <c:pt idx="23">
                  <c:v>19119.910944038002</c:v>
                </c:pt>
                <c:pt idx="24">
                  <c:v>19109.586192128219</c:v>
                </c:pt>
                <c:pt idx="25">
                  <c:v>19099.267015584472</c:v>
                </c:pt>
                <c:pt idx="26">
                  <c:v>19088.953411396054</c:v>
                </c:pt>
                <c:pt idx="27">
                  <c:v>19078.645376553901</c:v>
                </c:pt>
                <c:pt idx="28">
                  <c:v>19068.342908050563</c:v>
                </c:pt>
                <c:pt idx="29">
                  <c:v>19054.613701156766</c:v>
                </c:pt>
                <c:pt idx="30">
                  <c:v>19040.894379291934</c:v>
                </c:pt>
                <c:pt idx="31">
                  <c:v>19027.184935338842</c:v>
                </c:pt>
                <c:pt idx="32">
                  <c:v>19013.485362185398</c:v>
                </c:pt>
                <c:pt idx="33">
                  <c:v>18999.795652724624</c:v>
                </c:pt>
                <c:pt idx="34">
                  <c:v>18979.275873419683</c:v>
                </c:pt>
                <c:pt idx="35">
                  <c:v>18958.778255476391</c:v>
                </c:pt>
                <c:pt idx="36">
                  <c:v>18938.302774960477</c:v>
                </c:pt>
                <c:pt idx="37">
                  <c:v>18917.84940796352</c:v>
                </c:pt>
                <c:pt idx="38">
                  <c:v>18897.41813060292</c:v>
                </c:pt>
                <c:pt idx="39">
                  <c:v>18868.505080863099</c:v>
                </c:pt>
                <c:pt idx="40">
                  <c:v>18839.636268089376</c:v>
                </c:pt>
                <c:pt idx="41">
                  <c:v>18810.811624599199</c:v>
                </c:pt>
                <c:pt idx="42">
                  <c:v>18782.031082813563</c:v>
                </c:pt>
                <c:pt idx="43">
                  <c:v>18753.294575256859</c:v>
                </c:pt>
                <c:pt idx="44">
                  <c:v>18711.099662462533</c:v>
                </c:pt>
                <c:pt idx="45">
                  <c:v>18668.999688221993</c:v>
                </c:pt>
                <c:pt idx="46">
                  <c:v>18626.994438923495</c:v>
                </c:pt>
                <c:pt idx="47">
                  <c:v>18585.083701435917</c:v>
                </c:pt>
                <c:pt idx="48">
                  <c:v>18543.267263107686</c:v>
                </c:pt>
                <c:pt idx="49">
                  <c:v>18481.518183121538</c:v>
                </c:pt>
                <c:pt idx="50">
                  <c:v>18419.974727571742</c:v>
                </c:pt>
                <c:pt idx="51">
                  <c:v>18358.636211728928</c:v>
                </c:pt>
                <c:pt idx="52">
                  <c:v>18297.50195314387</c:v>
                </c:pt>
                <c:pt idx="53">
                  <c:v>18236.571271639899</c:v>
                </c:pt>
                <c:pt idx="54">
                  <c:v>18139.735078187492</c:v>
                </c:pt>
                <c:pt idx="55">
                  <c:v>18043.413084922315</c:v>
                </c:pt>
                <c:pt idx="56">
                  <c:v>17947.602561441377</c:v>
                </c:pt>
                <c:pt idx="57">
                  <c:v>17852.300791840124</c:v>
                </c:pt>
                <c:pt idx="58">
                  <c:v>17757.505074635454</c:v>
                </c:pt>
                <c:pt idx="59">
                  <c:v>17604.080230790605</c:v>
                </c:pt>
                <c:pt idx="60">
                  <c:v>17451.980977596573</c:v>
                </c:pt>
                <c:pt idx="61">
                  <c:v>17301.195861950138</c:v>
                </c:pt>
                <c:pt idx="62">
                  <c:v>17151.713529702891</c:v>
                </c:pt>
                <c:pt idx="63">
                  <c:v>17003.522724806258</c:v>
                </c:pt>
                <c:pt idx="64">
                  <c:v>16784.687387338003</c:v>
                </c:pt>
                <c:pt idx="65">
                  <c:v>16568.668460662964</c:v>
                </c:pt>
                <c:pt idx="66">
                  <c:v>16355.429697574233</c:v>
                </c:pt>
                <c:pt idx="67">
                  <c:v>16144.935317366453</c:v>
                </c:pt>
                <c:pt idx="68">
                  <c:v>15937.149999831947</c:v>
                </c:pt>
                <c:pt idx="69">
                  <c:v>15585.735842335653</c:v>
                </c:pt>
                <c:pt idx="70">
                  <c:v>15242.070367012151</c:v>
                </c:pt>
                <c:pt idx="71">
                  <c:v>14905.982715419534</c:v>
                </c:pt>
                <c:pt idx="72">
                  <c:v>14577.305796544533</c:v>
                </c:pt>
                <c:pt idx="73">
                  <c:v>14255.876203730726</c:v>
                </c:pt>
                <c:pt idx="74">
                  <c:v>13733.68345838807</c:v>
                </c:pt>
                <c:pt idx="75">
                  <c:v>13230.618633307315</c:v>
                </c:pt>
                <c:pt idx="76">
                  <c:v>12745.981072769267</c:v>
                </c:pt>
                <c:pt idx="77">
                  <c:v>12279.095786073729</c:v>
                </c:pt>
                <c:pt idx="78">
                  <c:v>11829.312507429848</c:v>
                </c:pt>
                <c:pt idx="79">
                  <c:v>11049.99739944037</c:v>
                </c:pt>
                <c:pt idx="80">
                  <c:v>10322.023570765239</c:v>
                </c:pt>
                <c:pt idx="81">
                  <c:v>9642.0086579232247</c:v>
                </c:pt>
                <c:pt idx="82">
                  <c:v>9006.7931275392421</c:v>
                </c:pt>
                <c:pt idx="83">
                  <c:v>8413.4255962969564</c:v>
                </c:pt>
                <c:pt idx="84">
                  <c:v>7433.5980513522127</c:v>
                </c:pt>
                <c:pt idx="85">
                  <c:v>6567.881222291734</c:v>
                </c:pt>
                <c:pt idx="86">
                  <c:v>5802.9857751436384</c:v>
                </c:pt>
                <c:pt idx="87">
                  <c:v>5127.1700517704103</c:v>
                </c:pt>
                <c:pt idx="88">
                  <c:v>4530.0598275412285</c:v>
                </c:pt>
                <c:pt idx="89">
                  <c:v>3558.4978963284611</c:v>
                </c:pt>
                <c:pt idx="90">
                  <c:v>2795.3068525028962</c:v>
                </c:pt>
                <c:pt idx="91">
                  <c:v>2195.7973918466</c:v>
                </c:pt>
                <c:pt idx="92">
                  <c:v>1724.8647252172595</c:v>
                </c:pt>
                <c:pt idx="93">
                  <c:v>1354.9329875999138</c:v>
                </c:pt>
                <c:pt idx="94">
                  <c:v>1064.3405097493603</c:v>
                </c:pt>
                <c:pt idx="95">
                  <c:v>836.071400623415</c:v>
                </c:pt>
              </c:numCache>
            </c:numRef>
          </c:val>
        </c:ser>
        <c:ser>
          <c:idx val="4"/>
          <c:order val="4"/>
          <c:tx>
            <c:strRef>
              <c:f>'Iterative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'Iterative Baseline'!$F$3:$F$98</c:f>
              <c:numCache>
                <c:formatCode>General</c:formatCode>
                <c:ptCount val="96"/>
                <c:pt idx="0" formatCode="0.00">
                  <c:v>10466.857811275591</c:v>
                </c:pt>
                <c:pt idx="1">
                  <c:v>10465.078445447674</c:v>
                </c:pt>
                <c:pt idx="2">
                  <c:v>10463.299382111949</c:v>
                </c:pt>
                <c:pt idx="3">
                  <c:v>10461.520621216991</c:v>
                </c:pt>
                <c:pt idx="4">
                  <c:v>10460.631391964187</c:v>
                </c:pt>
                <c:pt idx="5">
                  <c:v>10459.74223829587</c:v>
                </c:pt>
                <c:pt idx="6">
                  <c:v>10458.853160205615</c:v>
                </c:pt>
                <c:pt idx="7">
                  <c:v>10457.964157686998</c:v>
                </c:pt>
                <c:pt idx="8">
                  <c:v>10457.075230733595</c:v>
                </c:pt>
                <c:pt idx="9">
                  <c:v>10456.186379338982</c:v>
                </c:pt>
                <c:pt idx="10">
                  <c:v>10455.297603496738</c:v>
                </c:pt>
                <c:pt idx="11">
                  <c:v>10454.408903200441</c:v>
                </c:pt>
                <c:pt idx="12">
                  <c:v>10453.52027844367</c:v>
                </c:pt>
                <c:pt idx="13">
                  <c:v>10452.631729220002</c:v>
                </c:pt>
                <c:pt idx="14">
                  <c:v>10449.966308129051</c:v>
                </c:pt>
                <c:pt idx="15">
                  <c:v>10447.301566720478</c:v>
                </c:pt>
                <c:pt idx="16">
                  <c:v>10444.637504820965</c:v>
                </c:pt>
                <c:pt idx="17">
                  <c:v>10441.974122257236</c:v>
                </c:pt>
                <c:pt idx="18">
                  <c:v>10439.311418856059</c:v>
                </c:pt>
                <c:pt idx="19">
                  <c:v>10434.874711503046</c:v>
                </c:pt>
                <c:pt idx="20">
                  <c:v>10430.439889750656</c:v>
                </c:pt>
                <c:pt idx="21">
                  <c:v>10426.006952797512</c:v>
                </c:pt>
                <c:pt idx="22">
                  <c:v>10421.575899842574</c:v>
                </c:pt>
                <c:pt idx="23">
                  <c:v>10417.14673008514</c:v>
                </c:pt>
                <c:pt idx="24">
                  <c:v>10411.833985252797</c:v>
                </c:pt>
                <c:pt idx="25">
                  <c:v>10406.523949920318</c:v>
                </c:pt>
                <c:pt idx="26">
                  <c:v>10401.216622705859</c:v>
                </c:pt>
                <c:pt idx="27">
                  <c:v>10395.912002228279</c:v>
                </c:pt>
                <c:pt idx="28">
                  <c:v>10390.610087107143</c:v>
                </c:pt>
                <c:pt idx="29">
                  <c:v>10383.54447224791</c:v>
                </c:pt>
                <c:pt idx="30">
                  <c:v>10376.483662006782</c:v>
                </c:pt>
                <c:pt idx="31">
                  <c:v>10369.427653116618</c:v>
                </c:pt>
                <c:pt idx="32">
                  <c:v>10362.376442312499</c:v>
                </c:pt>
                <c:pt idx="33">
                  <c:v>10355.330026331727</c:v>
                </c:pt>
                <c:pt idx="34">
                  <c:v>10344.767589704868</c:v>
                </c:pt>
                <c:pt idx="35">
                  <c:v>10334.215926763369</c:v>
                </c:pt>
                <c:pt idx="36">
                  <c:v>10323.675026518071</c:v>
                </c:pt>
                <c:pt idx="37">
                  <c:v>10313.144877991022</c:v>
                </c:pt>
                <c:pt idx="38">
                  <c:v>10302.625470215471</c:v>
                </c:pt>
                <c:pt idx="39">
                  <c:v>10287.73817641101</c:v>
                </c:pt>
                <c:pt idx="40">
                  <c:v>10272.872394746097</c:v>
                </c:pt>
                <c:pt idx="41">
                  <c:v>10258.028094135689</c:v>
                </c:pt>
                <c:pt idx="42">
                  <c:v>10243.205243539662</c:v>
                </c:pt>
                <c:pt idx="43">
                  <c:v>10228.403811962748</c:v>
                </c:pt>
                <c:pt idx="44">
                  <c:v>10206.668453862327</c:v>
                </c:pt>
                <c:pt idx="45">
                  <c:v>10184.97928339787</c:v>
                </c:pt>
                <c:pt idx="46">
                  <c:v>10163.336202420649</c:v>
                </c:pt>
                <c:pt idx="47">
                  <c:v>10141.739112990505</c:v>
                </c:pt>
                <c:pt idx="48">
                  <c:v>10120.187917375401</c:v>
                </c:pt>
                <c:pt idx="49">
                  <c:v>10088.359926375255</c:v>
                </c:pt>
                <c:pt idx="50">
                  <c:v>10056.632034406804</c:v>
                </c:pt>
                <c:pt idx="51">
                  <c:v>10025.003926658595</c:v>
                </c:pt>
                <c:pt idx="52">
                  <c:v>9993.4752893092536</c:v>
                </c:pt>
                <c:pt idx="53">
                  <c:v>9962.0458095243757</c:v>
                </c:pt>
                <c:pt idx="54">
                  <c:v>9912.0861497896112</c:v>
                </c:pt>
                <c:pt idx="55">
                  <c:v>9862.3770377484161</c:v>
                </c:pt>
                <c:pt idx="56">
                  <c:v>9812.9172169041085</c:v>
                </c:pt>
                <c:pt idx="57">
                  <c:v>9763.705437061335</c:v>
                </c:pt>
                <c:pt idx="58">
                  <c:v>9714.7404542944732</c:v>
                </c:pt>
                <c:pt idx="59">
                  <c:v>9635.4681721874294</c:v>
                </c:pt>
                <c:pt idx="60">
                  <c:v>9556.8427519023808</c:v>
                </c:pt>
                <c:pt idx="61">
                  <c:v>9478.8589150468579</c:v>
                </c:pt>
                <c:pt idx="62">
                  <c:v>9401.511426300076</c:v>
                </c:pt>
                <c:pt idx="63">
                  <c:v>9324.7950930614679</c:v>
                </c:pt>
                <c:pt idx="64">
                  <c:v>9211.4522087053065</c:v>
                </c:pt>
                <c:pt idx="65">
                  <c:v>9099.4870071084933</c:v>
                </c:pt>
                <c:pt idx="66">
                  <c:v>8988.8827425370891</c:v>
                </c:pt>
                <c:pt idx="67">
                  <c:v>8879.6228728015503</c:v>
                </c:pt>
                <c:pt idx="68">
                  <c:v>8771.6910567826471</c:v>
                </c:pt>
                <c:pt idx="69">
                  <c:v>8589.0205905251478</c:v>
                </c:pt>
                <c:pt idx="70">
                  <c:v>8410.1542367274615</c:v>
                </c:pt>
                <c:pt idx="71">
                  <c:v>8235.0127747476126</c:v>
                </c:pt>
                <c:pt idx="72">
                  <c:v>8063.5186337134937</c:v>
                </c:pt>
                <c:pt idx="73">
                  <c:v>7895.5958581664099</c:v>
                </c:pt>
                <c:pt idx="74">
                  <c:v>7622.4477194531428</c:v>
                </c:pt>
                <c:pt idx="75">
                  <c:v>7358.7491405986611</c:v>
                </c:pt>
                <c:pt idx="76">
                  <c:v>7104.1732140796503</c:v>
                </c:pt>
                <c:pt idx="77">
                  <c:v>6858.4043417385647</c:v>
                </c:pt>
                <c:pt idx="78">
                  <c:v>6621.1378435361194</c:v>
                </c:pt>
                <c:pt idx="79">
                  <c:v>6209.1706469113024</c:v>
                </c:pt>
                <c:pt idx="80">
                  <c:v>5822.8360492604816</c:v>
                </c:pt>
                <c:pt idx="81">
                  <c:v>5460.5391902754945</c:v>
                </c:pt>
                <c:pt idx="82">
                  <c:v>5120.7844418565537</c:v>
                </c:pt>
                <c:pt idx="83">
                  <c:v>4802.1692338842386</c:v>
                </c:pt>
                <c:pt idx="84">
                  <c:v>4273.9786398493115</c:v>
                </c:pt>
                <c:pt idx="85">
                  <c:v>3803.8837292522858</c:v>
                </c:pt>
                <c:pt idx="86">
                  <c:v>3385.4945578718271</c:v>
                </c:pt>
                <c:pt idx="87">
                  <c:v>3013.1240114515049</c:v>
                </c:pt>
                <c:pt idx="88">
                  <c:v>2681.7105014319541</c:v>
                </c:pt>
                <c:pt idx="89">
                  <c:v>2138.5166308144044</c:v>
                </c:pt>
                <c:pt idx="90">
                  <c:v>1705.3493946597928</c:v>
                </c:pt>
                <c:pt idx="91">
                  <c:v>1359.9223480244784</c:v>
                </c:pt>
                <c:pt idx="92">
                  <c:v>1084.4632768203801</c:v>
                </c:pt>
                <c:pt idx="93">
                  <c:v>864.79981778402794</c:v>
                </c:pt>
                <c:pt idx="94">
                  <c:v>689.63029069278411</c:v>
                </c:pt>
                <c:pt idx="95">
                  <c:v>549.94222716150716</c:v>
                </c:pt>
              </c:numCache>
            </c:numRef>
          </c:val>
        </c:ser>
        <c:ser>
          <c:idx val="5"/>
          <c:order val="5"/>
          <c:tx>
            <c:strRef>
              <c:f>'Iterative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'Iterative Baseline'!$G$3:$G$98</c:f>
              <c:numCache>
                <c:formatCode>General</c:formatCode>
                <c:ptCount val="96"/>
                <c:pt idx="0" formatCode="0.00">
                  <c:v>781.43931004877822</c:v>
                </c:pt>
                <c:pt idx="1">
                  <c:v>781.3142797591704</c:v>
                </c:pt>
                <c:pt idx="2">
                  <c:v>781.18926947440889</c:v>
                </c:pt>
                <c:pt idx="3">
                  <c:v>781.06427919129294</c:v>
                </c:pt>
                <c:pt idx="4">
                  <c:v>781.00179404895766</c:v>
                </c:pt>
                <c:pt idx="5">
                  <c:v>780.93931390543378</c:v>
                </c:pt>
                <c:pt idx="6">
                  <c:v>780.87683876032133</c:v>
                </c:pt>
                <c:pt idx="7">
                  <c:v>780.81436861322049</c:v>
                </c:pt>
                <c:pt idx="8">
                  <c:v>780.75190346373142</c:v>
                </c:pt>
                <c:pt idx="9">
                  <c:v>780.68944331145428</c:v>
                </c:pt>
                <c:pt idx="10">
                  <c:v>780.62698815598935</c:v>
                </c:pt>
                <c:pt idx="11">
                  <c:v>780.56453799693691</c:v>
                </c:pt>
                <c:pt idx="12">
                  <c:v>780.50209283389711</c:v>
                </c:pt>
                <c:pt idx="13">
                  <c:v>780.43965266647035</c:v>
                </c:pt>
                <c:pt idx="14">
                  <c:v>780.25234714983037</c:v>
                </c:pt>
                <c:pt idx="15">
                  <c:v>780.06508658651444</c:v>
                </c:pt>
                <c:pt idx="16">
                  <c:v>779.87787096573368</c:v>
                </c:pt>
                <c:pt idx="17">
                  <c:v>779.69070027670193</c:v>
                </c:pt>
                <c:pt idx="18">
                  <c:v>779.50357450863555</c:v>
                </c:pt>
                <c:pt idx="19">
                  <c:v>779.19177307883206</c:v>
                </c:pt>
                <c:pt idx="20">
                  <c:v>778.88009636960055</c:v>
                </c:pt>
                <c:pt idx="21">
                  <c:v>778.56854433105275</c:v>
                </c:pt>
                <c:pt idx="22">
                  <c:v>778.25711691332037</c:v>
                </c:pt>
                <c:pt idx="23">
                  <c:v>777.94581406655504</c:v>
                </c:pt>
                <c:pt idx="24">
                  <c:v>777.5724000758031</c:v>
                </c:pt>
                <c:pt idx="25">
                  <c:v>777.19916532376669</c:v>
                </c:pt>
                <c:pt idx="26">
                  <c:v>776.82610972441125</c:v>
                </c:pt>
                <c:pt idx="27">
                  <c:v>776.45323319174349</c:v>
                </c:pt>
                <c:pt idx="28">
                  <c:v>776.0805356398115</c:v>
                </c:pt>
                <c:pt idx="29">
                  <c:v>775.58384409700204</c:v>
                </c:pt>
                <c:pt idx="30">
                  <c:v>775.08747043677999</c:v>
                </c:pt>
                <c:pt idx="31">
                  <c:v>774.59141445570049</c:v>
                </c:pt>
                <c:pt idx="32">
                  <c:v>774.09567595044882</c:v>
                </c:pt>
                <c:pt idx="33">
                  <c:v>773.60025471784058</c:v>
                </c:pt>
                <c:pt idx="34">
                  <c:v>772.85759847331144</c:v>
                </c:pt>
                <c:pt idx="35">
                  <c:v>772.11565517877705</c:v>
                </c:pt>
                <c:pt idx="36">
                  <c:v>771.37442414980546</c:v>
                </c:pt>
                <c:pt idx="37">
                  <c:v>770.63390470262163</c:v>
                </c:pt>
                <c:pt idx="38">
                  <c:v>769.89409615410716</c:v>
                </c:pt>
                <c:pt idx="39">
                  <c:v>768.84704018333753</c:v>
                </c:pt>
                <c:pt idx="40">
                  <c:v>767.80140820868814</c:v>
                </c:pt>
                <c:pt idx="41">
                  <c:v>766.75719829352431</c:v>
                </c:pt>
                <c:pt idx="42">
                  <c:v>765.71440850384511</c:v>
                </c:pt>
                <c:pt idx="43">
                  <c:v>764.67303690827987</c:v>
                </c:pt>
                <c:pt idx="44">
                  <c:v>763.14369083446331</c:v>
                </c:pt>
                <c:pt idx="45">
                  <c:v>761.61740345279441</c:v>
                </c:pt>
                <c:pt idx="46">
                  <c:v>760.09416864588877</c:v>
                </c:pt>
                <c:pt idx="47">
                  <c:v>758.57398030859702</c:v>
                </c:pt>
                <c:pt idx="48">
                  <c:v>757.05683234797982</c:v>
                </c:pt>
                <c:pt idx="49">
                  <c:v>754.81594412422976</c:v>
                </c:pt>
                <c:pt idx="50">
                  <c:v>752.58168892962203</c:v>
                </c:pt>
                <c:pt idx="51">
                  <c:v>750.35404713039031</c:v>
                </c:pt>
                <c:pt idx="52">
                  <c:v>748.1329991508843</c:v>
                </c:pt>
                <c:pt idx="53">
                  <c:v>745.91852547339772</c:v>
                </c:pt>
                <c:pt idx="54">
                  <c:v>742.39779003316323</c:v>
                </c:pt>
                <c:pt idx="55">
                  <c:v>738.8936724642067</c:v>
                </c:pt>
                <c:pt idx="56">
                  <c:v>735.40609433017562</c:v>
                </c:pt>
                <c:pt idx="57">
                  <c:v>731.93497756493718</c:v>
                </c:pt>
                <c:pt idx="58">
                  <c:v>728.48024447083071</c:v>
                </c:pt>
                <c:pt idx="59">
                  <c:v>722.88551619329473</c:v>
                </c:pt>
                <c:pt idx="60">
                  <c:v>717.3337554289302</c:v>
                </c:pt>
                <c:pt idx="61">
                  <c:v>711.82463218723603</c:v>
                </c:pt>
                <c:pt idx="62">
                  <c:v>706.35781901203802</c:v>
                </c:pt>
                <c:pt idx="63">
                  <c:v>700.93299096202554</c:v>
                </c:pt>
                <c:pt idx="64">
                  <c:v>692.91431754541998</c:v>
                </c:pt>
                <c:pt idx="65">
                  <c:v>684.98737775270035</c:v>
                </c:pt>
                <c:pt idx="66">
                  <c:v>677.15112215120951</c:v>
                </c:pt>
                <c:pt idx="67">
                  <c:v>669.40451331379973</c:v>
                </c:pt>
                <c:pt idx="68">
                  <c:v>661.74652568148986</c:v>
                </c:pt>
                <c:pt idx="69">
                  <c:v>648.77629377813264</c:v>
                </c:pt>
                <c:pt idx="70">
                  <c:v>636.0602784200812</c:v>
                </c:pt>
                <c:pt idx="71">
                  <c:v>623.59349696304764</c:v>
                </c:pt>
                <c:pt idx="72">
                  <c:v>611.37106442257186</c:v>
                </c:pt>
                <c:pt idx="73">
                  <c:v>599.38819155988949</c:v>
                </c:pt>
                <c:pt idx="74">
                  <c:v>579.87211204269954</c:v>
                </c:pt>
                <c:pt idx="75">
                  <c:v>560.99147607458929</c:v>
                </c:pt>
                <c:pt idx="76">
                  <c:v>542.72559361360061</c:v>
                </c:pt>
                <c:pt idx="77">
                  <c:v>525.05444828554175</c:v>
                </c:pt>
                <c:pt idx="78">
                  <c:v>507.95867544936453</c:v>
                </c:pt>
                <c:pt idx="79">
                  <c:v>478.21261541504975</c:v>
                </c:pt>
                <c:pt idx="80">
                  <c:v>450.20848465634447</c:v>
                </c:pt>
                <c:pt idx="81">
                  <c:v>423.84427579486896</c:v>
                </c:pt>
                <c:pt idx="82">
                  <c:v>399.02395500432146</c:v>
                </c:pt>
                <c:pt idx="83">
                  <c:v>375.6571121992684</c:v>
                </c:pt>
                <c:pt idx="84">
                  <c:v>336.7690879444001</c:v>
                </c:pt>
                <c:pt idx="85">
                  <c:v>301.90675196039581</c:v>
                </c:pt>
                <c:pt idx="86">
                  <c:v>270.65336499745564</c:v>
                </c:pt>
                <c:pt idx="87">
                  <c:v>242.63532865291904</c:v>
                </c:pt>
                <c:pt idx="88">
                  <c:v>217.51771943076886</c:v>
                </c:pt>
                <c:pt idx="89">
                  <c:v>176.05014139848709</c:v>
                </c:pt>
                <c:pt idx="90">
                  <c:v>142.48794244227952</c:v>
                </c:pt>
                <c:pt idx="91">
                  <c:v>115.32404109508334</c:v>
                </c:pt>
                <c:pt idx="92">
                  <c:v>93.338665900716649</c:v>
                </c:pt>
                <c:pt idx="93">
                  <c:v>75.544582633404019</c:v>
                </c:pt>
                <c:pt idx="94">
                  <c:v>61.142763400171873</c:v>
                </c:pt>
                <c:pt idx="95">
                  <c:v>49.486506985563111</c:v>
                </c:pt>
              </c:numCache>
            </c:numRef>
          </c:val>
        </c:ser>
        <c:ser>
          <c:idx val="6"/>
          <c:order val="6"/>
          <c:tx>
            <c:strRef>
              <c:f>'Iterative Baseline'!$H$2</c:f>
              <c:strCache>
                <c:ptCount val="1"/>
                <c:pt idx="0">
                  <c:v>Dead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'Iterative Baseline'!$H$3:$H$98</c:f>
              <c:numCache>
                <c:formatCode>0.00</c:formatCode>
                <c:ptCount val="96"/>
                <c:pt idx="0">
                  <c:v>0</c:v>
                </c:pt>
                <c:pt idx="1">
                  <c:v>18.637065284747223</c:v>
                </c:pt>
                <c:pt idx="2">
                  <c:v>37.268653526793059</c:v>
                </c:pt>
                <c:pt idx="3">
                  <c:v>55.894764498960285</c:v>
                </c:pt>
                <c:pt idx="4">
                  <c:v>65.215542803365679</c:v>
                </c:pt>
                <c:pt idx="5">
                  <c:v>74.534972961002495</c:v>
                </c:pt>
                <c:pt idx="6">
                  <c:v>83.853055037150625</c:v>
                </c:pt>
                <c:pt idx="7">
                  <c:v>93.169789096340537</c:v>
                </c:pt>
                <c:pt idx="8">
                  <c:v>102.48517520230962</c:v>
                </c:pt>
                <c:pt idx="9">
                  <c:v>111.79921341807494</c:v>
                </c:pt>
                <c:pt idx="10">
                  <c:v>121.11190380589687</c:v>
                </c:pt>
                <c:pt idx="11">
                  <c:v>130.42324642722087</c:v>
                </c:pt>
                <c:pt idx="12">
                  <c:v>139.73324134271388</c:v>
                </c:pt>
                <c:pt idx="13">
                  <c:v>149.04188861229341</c:v>
                </c:pt>
                <c:pt idx="14">
                  <c:v>176.89978668153344</c:v>
                </c:pt>
                <c:pt idx="15">
                  <c:v>204.7451564513467</c:v>
                </c:pt>
                <c:pt idx="16">
                  <c:v>232.57799358235206</c:v>
                </c:pt>
                <c:pt idx="17">
                  <c:v>260.39829354090034</c:v>
                </c:pt>
                <c:pt idx="18">
                  <c:v>288.20605159344268</c:v>
                </c:pt>
                <c:pt idx="19">
                  <c:v>334.42211199773737</c:v>
                </c:pt>
                <c:pt idx="20">
                  <c:v>380.60212986663828</c:v>
                </c:pt>
                <c:pt idx="21">
                  <c:v>426.74605058008456</c:v>
                </c:pt>
                <c:pt idx="22">
                  <c:v>472.85381666589819</c:v>
                </c:pt>
                <c:pt idx="23">
                  <c:v>518.92536765668774</c:v>
                </c:pt>
                <c:pt idx="24">
                  <c:v>574.09873126084858</c:v>
                </c:pt>
                <c:pt idx="25">
                  <c:v>629.21880973454972</c:v>
                </c:pt>
                <c:pt idx="26">
                  <c:v>684.28545091509295</c:v>
                </c:pt>
                <c:pt idx="27">
                  <c:v>739.29849356548948</c:v>
                </c:pt>
                <c:pt idx="28">
                  <c:v>794.25776678932743</c:v>
                </c:pt>
                <c:pt idx="29">
                  <c:v>867.26843178842682</c:v>
                </c:pt>
                <c:pt idx="30">
                  <c:v>940.17894555161911</c:v>
                </c:pt>
                <c:pt idx="31">
                  <c:v>1012.9886445009688</c:v>
                </c:pt>
                <c:pt idx="32">
                  <c:v>1085.6968128408189</c:v>
                </c:pt>
                <c:pt idx="33">
                  <c:v>1158.302677647247</c:v>
                </c:pt>
                <c:pt idx="34">
                  <c:v>1266.4119643069716</c:v>
                </c:pt>
                <c:pt idx="35">
                  <c:v>1374.265789195073</c:v>
                </c:pt>
                <c:pt idx="36">
                  <c:v>1481.8591972001886</c:v>
                </c:pt>
                <c:pt idx="37">
                  <c:v>1589.1866144070154</c:v>
                </c:pt>
                <c:pt idx="38">
                  <c:v>1696.2417482444725</c:v>
                </c:pt>
                <c:pt idx="39">
                  <c:v>1846.178714919748</c:v>
                </c:pt>
                <c:pt idx="40">
                  <c:v>1995.4644328359427</c:v>
                </c:pt>
                <c:pt idx="41">
                  <c:v>2144.0628693243561</c:v>
                </c:pt>
                <c:pt idx="42">
                  <c:v>2291.9304127012801</c:v>
                </c:pt>
                <c:pt idx="43">
                  <c:v>2439.0136996752553</c:v>
                </c:pt>
                <c:pt idx="44">
                  <c:v>2650.0252824125055</c:v>
                </c:pt>
                <c:pt idx="45">
                  <c:v>2858.5875858536601</c:v>
                </c:pt>
                <c:pt idx="46">
                  <c:v>3064.2583343085862</c:v>
                </c:pt>
                <c:pt idx="47">
                  <c:v>3266.4051805936542</c:v>
                </c:pt>
                <c:pt idx="48">
                  <c:v>3464.0910370192287</c:v>
                </c:pt>
                <c:pt idx="49">
                  <c:v>3734.0553867093549</c:v>
                </c:pt>
                <c:pt idx="50">
                  <c:v>3984.4117499746208</c:v>
                </c:pt>
                <c:pt idx="51">
                  <c:v>4205.7643046818266</c:v>
                </c:pt>
                <c:pt idx="52">
                  <c:v>4389.5261209220771</c:v>
                </c:pt>
                <c:pt idx="53">
                  <c:v>4545.7317799307202</c:v>
                </c:pt>
                <c:pt idx="54">
                  <c:v>4788.3020759561696</c:v>
                </c:pt>
                <c:pt idx="55">
                  <c:v>5029.8871129371837</c:v>
                </c:pt>
                <c:pt idx="56">
                  <c:v>5270.1459559539653</c:v>
                </c:pt>
                <c:pt idx="57">
                  <c:v>5509.1221139552581</c:v>
                </c:pt>
                <c:pt idx="58">
                  <c:v>5746.8186732689792</c:v>
                </c:pt>
                <c:pt idx="59">
                  <c:v>6131.5089256642532</c:v>
                </c:pt>
                <c:pt idx="60">
                  <c:v>6512.8486007955507</c:v>
                </c:pt>
                <c:pt idx="61">
                  <c:v>6890.8669410757357</c:v>
                </c:pt>
                <c:pt idx="62">
                  <c:v>7265.5929285265956</c:v>
                </c:pt>
                <c:pt idx="63">
                  <c:v>7637.0552922959614</c:v>
                </c:pt>
                <c:pt idx="64">
                  <c:v>8185.5604191531456</c:v>
                </c:pt>
                <c:pt idx="65">
                  <c:v>8726.9498515074229</c:v>
                </c:pt>
                <c:pt idx="66">
                  <c:v>9261.3160754798737</c:v>
                </c:pt>
                <c:pt idx="67">
                  <c:v>9788.7503728818774</c:v>
                </c:pt>
                <c:pt idx="68">
                  <c:v>10309.342836925192</c:v>
                </c:pt>
                <c:pt idx="69">
                  <c:v>11189.697312074968</c:v>
                </c:pt>
                <c:pt idx="70">
                  <c:v>12050.487227403144</c:v>
                </c:pt>
                <c:pt idx="71">
                  <c:v>12892.148201582568</c:v>
                </c:pt>
                <c:pt idx="72">
                  <c:v>13715.106135964874</c:v>
                </c:pt>
                <c:pt idx="73">
                  <c:v>14519.777431735172</c:v>
                </c:pt>
                <c:pt idx="74">
                  <c:v>15826.815189210327</c:v>
                </c:pt>
                <c:pt idx="75">
                  <c:v>17085.609852619491</c:v>
                </c:pt>
                <c:pt idx="76">
                  <c:v>18297.945476785513</c:v>
                </c:pt>
                <c:pt idx="77">
                  <c:v>19465.5400187122</c:v>
                </c:pt>
                <c:pt idx="78">
                  <c:v>20590.047790886376</c:v>
                </c:pt>
                <c:pt idx="79">
                  <c:v>22537.876468459821</c:v>
                </c:pt>
                <c:pt idx="80">
                  <c:v>24356.447644708525</c:v>
                </c:pt>
                <c:pt idx="81">
                  <c:v>26054.355220184381</c:v>
                </c:pt>
                <c:pt idx="82">
                  <c:v>27639.620649463712</c:v>
                </c:pt>
                <c:pt idx="83">
                  <c:v>29119.731141512879</c:v>
                </c:pt>
                <c:pt idx="84">
                  <c:v>31562.676154244407</c:v>
                </c:pt>
                <c:pt idx="85">
                  <c:v>33719.239023614246</c:v>
                </c:pt>
                <c:pt idx="86">
                  <c:v>35623.056513421041</c:v>
                </c:pt>
                <c:pt idx="87">
                  <c:v>37303.807176867551</c:v>
                </c:pt>
                <c:pt idx="88">
                  <c:v>38787.677993942933</c:v>
                </c:pt>
                <c:pt idx="89">
                  <c:v>41200.323516308832</c:v>
                </c:pt>
                <c:pt idx="90">
                  <c:v>43092.785011017906</c:v>
                </c:pt>
                <c:pt idx="91">
                  <c:v>44577.437087573708</c:v>
                </c:pt>
                <c:pt idx="92">
                  <c:v>45742.331859177109</c:v>
                </c:pt>
                <c:pt idx="93">
                  <c:v>46656.473147537086</c:v>
                </c:pt>
                <c:pt idx="94">
                  <c:v>47373.944926720629</c:v>
                </c:pt>
                <c:pt idx="95">
                  <c:v>47937.143349406368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132656"/>
        <c:axId val="445133216"/>
      </c:areaChart>
      <c:catAx>
        <c:axId val="4451326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33216"/>
        <c:crosses val="autoZero"/>
        <c:auto val="1"/>
        <c:lblAlgn val="ctr"/>
        <c:lblOffset val="100"/>
        <c:noMultiLvlLbl val="0"/>
      </c:catAx>
      <c:valAx>
        <c:axId val="4451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3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'Immortal Baseline'!$C$2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Baseline'!$C$3:$C$98</c:f>
              <c:numCache>
                <c:formatCode>0.00</c:formatCode>
                <c:ptCount val="96"/>
                <c:pt idx="0">
                  <c:v>2087.2806196676656</c:v>
                </c:pt>
                <c:pt idx="1">
                  <c:v>2076.5340817563683</c:v>
                </c:pt>
                <c:pt idx="2">
                  <c:v>2067.4532106759407</c:v>
                </c:pt>
                <c:pt idx="3">
                  <c:v>2059.1191319327231</c:v>
                </c:pt>
                <c:pt idx="4">
                  <c:v>2050.6044168997405</c:v>
                </c:pt>
                <c:pt idx="5">
                  <c:v>2041.0532226446558</c:v>
                </c:pt>
                <c:pt idx="6">
                  <c:v>2029.7670783483636</c:v>
                </c:pt>
                <c:pt idx="7">
                  <c:v>2016.2805791001413</c:v>
                </c:pt>
                <c:pt idx="8">
                  <c:v>2000.410031233961</c:v>
                </c:pt>
                <c:pt idx="9">
                  <c:v>1982.2630298222014</c:v>
                </c:pt>
                <c:pt idx="10">
                  <c:v>1962.2068223411886</c:v>
                </c:pt>
                <c:pt idx="11">
                  <c:v>1940.8042232357286</c:v>
                </c:pt>
                <c:pt idx="12">
                  <c:v>1918.7332855839306</c:v>
                </c:pt>
                <c:pt idx="13">
                  <c:v>1896.7083555978725</c:v>
                </c:pt>
                <c:pt idx="14">
                  <c:v>1875.4160748844261</c:v>
                </c:pt>
                <c:pt idx="15">
                  <c:v>1855.4730942689689</c:v>
                </c:pt>
                <c:pt idx="16">
                  <c:v>1837.4057570402347</c:v>
                </c:pt>
                <c:pt idx="17">
                  <c:v>1821.6476814374732</c:v>
                </c:pt>
                <c:pt idx="18">
                  <c:v>1808.549417637433</c:v>
                </c:pt>
                <c:pt idx="19">
                  <c:v>1798.3945687933908</c:v>
                </c:pt>
                <c:pt idx="20">
                  <c:v>1791.4180267131346</c:v>
                </c:pt>
                <c:pt idx="21">
                  <c:v>1787.8235060735833</c:v>
                </c:pt>
                <c:pt idx="22">
                  <c:v>1787.79890520448</c:v>
                </c:pt>
                <c:pt idx="23">
                  <c:v>1791.52899584837</c:v>
                </c:pt>
                <c:pt idx="24">
                  <c:v>1799.2055458395664</c:v>
                </c:pt>
                <c:pt idx="25">
                  <c:v>1811.035285031048</c:v>
                </c:pt>
                <c:pt idx="26">
                  <c:v>1827.2462314800077</c:v>
                </c:pt>
                <c:pt idx="27">
                  <c:v>1848.0928841703906</c:v>
                </c:pt>
                <c:pt idx="28">
                  <c:v>1873.8607197859528</c:v>
                </c:pt>
                <c:pt idx="29">
                  <c:v>1904.8703417592874</c:v>
                </c:pt>
                <c:pt idx="30">
                  <c:v>1941.4815406596824</c:v>
                </c:pt>
                <c:pt idx="31">
                  <c:v>1984.097445167363</c:v>
                </c:pt>
                <c:pt idx="32">
                  <c:v>2033.1688746409591</c:v>
                </c:pt>
                <c:pt idx="33">
                  <c:v>2089.1989459710276</c:v>
                </c:pt>
                <c:pt idx="34">
                  <c:v>2152.7479354864508</c:v>
                </c:pt>
                <c:pt idx="35">
                  <c:v>2224.438346860738</c:v>
                </c:pt>
                <c:pt idx="36">
                  <c:v>2304.9600838516726</c:v>
                </c:pt>
                <c:pt idx="37">
                  <c:v>2395.0755681122841</c:v>
                </c:pt>
                <c:pt idx="38">
                  <c:v>2495.6245734987956</c:v>
                </c:pt>
                <c:pt idx="39">
                  <c:v>2607.5284662707481</c:v>
                </c:pt>
                <c:pt idx="40">
                  <c:v>2731.7934435185662</c:v>
                </c:pt>
                <c:pt idx="41">
                  <c:v>2869.5122501711353</c:v>
                </c:pt>
                <c:pt idx="42">
                  <c:v>3021.8637311480611</c:v>
                </c:pt>
                <c:pt idx="43">
                  <c:v>3190.109447270243</c:v>
                </c:pt>
                <c:pt idx="44">
                  <c:v>3375.5864654974703</c:v>
                </c:pt>
                <c:pt idx="45">
                  <c:v>3579.6953485332588</c:v>
                </c:pt>
                <c:pt idx="46">
                  <c:v>3803.8823488499311</c:v>
                </c:pt>
                <c:pt idx="47">
                  <c:v>4049.6149019665522</c:v>
                </c:pt>
                <c:pt idx="48">
                  <c:v>4318.3497671490477</c:v>
                </c:pt>
                <c:pt idx="49">
                  <c:v>4611.4936380671961</c:v>
                </c:pt>
                <c:pt idx="50">
                  <c:v>4930.3567903976009</c:v>
                </c:pt>
                <c:pt idx="51">
                  <c:v>5276.1013689121637</c:v>
                </c:pt>
                <c:pt idx="52">
                  <c:v>5649.6872097342821</c:v>
                </c:pt>
                <c:pt idx="53">
                  <c:v>6051.8195275750923</c:v>
                </c:pt>
                <c:pt idx="54">
                  <c:v>6482.9041526635838</c:v>
                </c:pt>
                <c:pt idx="55">
                  <c:v>6943.0169571082815</c:v>
                </c:pt>
                <c:pt idx="56">
                  <c:v>7431.8942882868496</c:v>
                </c:pt>
                <c:pt idx="57">
                  <c:v>7948.950287427384</c:v>
                </c:pt>
                <c:pt idx="58">
                  <c:v>8493.3247452815631</c:v>
                </c:pt>
                <c:pt idx="59">
                  <c:v>9063.9617687199279</c:v>
                </c:pt>
                <c:pt idx="60">
                  <c:v>9659.7155129959738</c:v>
                </c:pt>
                <c:pt idx="61">
                  <c:v>10279.475405955915</c:v>
                </c:pt>
                <c:pt idx="62">
                  <c:v>10922.300600290988</c:v>
                </c:pt>
                <c:pt idx="63">
                  <c:v>11587.552595176097</c:v>
                </c:pt>
                <c:pt idx="64">
                  <c:v>12275.016344625315</c:v>
                </c:pt>
                <c:pt idx="65">
                  <c:v>12985.003369845197</c:v>
                </c:pt>
                <c:pt idx="66">
                  <c:v>13718.434537901869</c:v>
                </c:pt>
                <c:pt idx="67">
                  <c:v>14476.904139269505</c:v>
                </c:pt>
                <c:pt idx="68">
                  <c:v>15262.729696652346</c:v>
                </c:pt>
                <c:pt idx="69">
                  <c:v>16078.992978344397</c:v>
                </c:pt>
                <c:pt idx="70">
                  <c:v>16929.576884996401</c:v>
                </c:pt>
                <c:pt idx="71">
                  <c:v>17819.200538510529</c:v>
                </c:pt>
                <c:pt idx="72">
                  <c:v>18753.451483010067</c:v>
                </c:pt>
                <c:pt idx="73">
                  <c:v>19738.809703906933</c:v>
                </c:pt>
                <c:pt idx="74">
                  <c:v>20782.652985728357</c:v>
                </c:pt>
                <c:pt idx="75">
                  <c:v>21893.225948202071</c:v>
                </c:pt>
                <c:pt idx="76">
                  <c:v>23079.543797036022</c:v>
                </c:pt>
                <c:pt idx="77">
                  <c:v>24351.183103003888</c:v>
                </c:pt>
                <c:pt idx="78">
                  <c:v>25717.882051586712</c:v>
                </c:pt>
                <c:pt idx="79">
                  <c:v>27188.830087101956</c:v>
                </c:pt>
                <c:pt idx="80">
                  <c:v>28771.478574005836</c:v>
                </c:pt>
                <c:pt idx="81">
                  <c:v>30469.675741077484</c:v>
                </c:pt>
                <c:pt idx="82">
                  <c:v>32280.97738873864</c:v>
                </c:pt>
                <c:pt idx="83">
                  <c:v>34193.198484225817</c:v>
                </c:pt>
                <c:pt idx="84">
                  <c:v>36180.734826299973</c:v>
                </c:pt>
                <c:pt idx="85">
                  <c:v>38201.874498720426</c:v>
                </c:pt>
                <c:pt idx="86">
                  <c:v>40198.94407797663</c:v>
                </c:pt>
                <c:pt idx="87">
                  <c:v>42103.074903145156</c:v>
                </c:pt>
                <c:pt idx="88">
                  <c:v>43844.007345633858</c:v>
                </c:pt>
                <c:pt idx="89">
                  <c:v>45362.823712251207</c:v>
                </c:pt>
                <c:pt idx="90">
                  <c:v>46623.256143953135</c:v>
                </c:pt>
                <c:pt idx="91">
                  <c:v>47617.170813699609</c:v>
                </c:pt>
                <c:pt idx="92">
                  <c:v>48362.458966583108</c:v>
                </c:pt>
                <c:pt idx="93">
                  <c:v>48895.094928836173</c:v>
                </c:pt>
                <c:pt idx="94">
                  <c:v>49259.146922249645</c:v>
                </c:pt>
                <c:pt idx="95">
                  <c:v>49498.193576502403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'Immortal Baseline'!$D$2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Baseline'!$D$3:$D$98</c:f>
              <c:numCache>
                <c:formatCode>0.00</c:formatCode>
                <c:ptCount val="96"/>
                <c:pt idx="0">
                  <c:v>17447.888770684989</c:v>
                </c:pt>
                <c:pt idx="1">
                  <c:v>17297.795751048612</c:v>
                </c:pt>
                <c:pt idx="2">
                  <c:v>17057.439244364916</c:v>
                </c:pt>
                <c:pt idx="3">
                  <c:v>16726.779196699059</c:v>
                </c:pt>
                <c:pt idx="4">
                  <c:v>16306.969320091925</c:v>
                </c:pt>
                <c:pt idx="5">
                  <c:v>15801.369759212577</c:v>
                </c:pt>
                <c:pt idx="6">
                  <c:v>15216.329052131048</c:v>
                </c:pt>
                <c:pt idx="7">
                  <c:v>14561.543167472009</c:v>
                </c:pt>
                <c:pt idx="8">
                  <c:v>13849.867362833302</c:v>
                </c:pt>
                <c:pt idx="9">
                  <c:v>13096.583360379176</c:v>
                </c:pt>
                <c:pt idx="10">
                  <c:v>12318.265913571087</c:v>
                </c:pt>
                <c:pt idx="11">
                  <c:v>11531.491146713855</c:v>
                </c:pt>
                <c:pt idx="12">
                  <c:v>10751.64528705482</c:v>
                </c:pt>
                <c:pt idx="13">
                  <c:v>9992.0287070307604</c:v>
                </c:pt>
                <c:pt idx="14">
                  <c:v>9263.3437656646875</c:v>
                </c:pt>
                <c:pt idx="15">
                  <c:v>8573.5523336162714</c:v>
                </c:pt>
                <c:pt idx="16">
                  <c:v>7928.0215010552129</c:v>
                </c:pt>
                <c:pt idx="17">
                  <c:v>7329.8513548537749</c:v>
                </c:pt>
                <c:pt idx="18">
                  <c:v>6780.2868352751821</c:v>
                </c:pt>
                <c:pt idx="19">
                  <c:v>6279.1404491021076</c:v>
                </c:pt>
                <c:pt idx="20">
                  <c:v>5825.1804986043162</c:v>
                </c:pt>
                <c:pt idx="21">
                  <c:v>5416.4627480434001</c:v>
                </c:pt>
                <c:pt idx="22">
                  <c:v>5050.5995121037822</c:v>
                </c:pt>
                <c:pt idx="23">
                  <c:v>4724.9695347871584</c:v>
                </c:pt>
                <c:pt idx="24">
                  <c:v>4436.8764796633805</c:v>
                </c:pt>
                <c:pt idx="25">
                  <c:v>4183.6652001614711</c:v>
                </c:pt>
                <c:pt idx="26">
                  <c:v>3962.8046242654141</c:v>
                </c:pt>
                <c:pt idx="27">
                  <c:v>3771.9450048636581</c:v>
                </c:pt>
                <c:pt idx="28">
                  <c:v>3608.9559894393733</c:v>
                </c:pt>
                <c:pt idx="29">
                  <c:v>3471.9507160072808</c:v>
                </c:pt>
                <c:pt idx="30">
                  <c:v>3359.3000527061172</c:v>
                </c:pt>
                <c:pt idx="31">
                  <c:v>3269.6401898281797</c:v>
                </c:pt>
                <c:pt idx="32">
                  <c:v>3201.8760512095969</c:v>
                </c:pt>
                <c:pt idx="33">
                  <c:v>3155.1823889307184</c:v>
                </c:pt>
                <c:pt idx="34">
                  <c:v>3129.0039305368286</c:v>
                </c:pt>
                <c:pt idx="35">
                  <c:v>3123.0555321885495</c:v>
                </c:pt>
                <c:pt idx="36">
                  <c:v>3137.3229272116637</c:v>
                </c:pt>
                <c:pt idx="37">
                  <c:v>3172.0643221813125</c:v>
                </c:pt>
                <c:pt idx="38">
                  <c:v>3227.8127579093389</c:v>
                </c:pt>
                <c:pt idx="39">
                  <c:v>3305.3787973859603</c:v>
                </c:pt>
                <c:pt idx="40">
                  <c:v>3405.8527050442285</c:v>
                </c:pt>
                <c:pt idx="41">
                  <c:v>3530.6048225695085</c:v>
                </c:pt>
                <c:pt idx="42">
                  <c:v>3681.2823123587168</c:v>
                </c:pt>
                <c:pt idx="43">
                  <c:v>3859.7998275713185</c:v>
                </c:pt>
                <c:pt idx="44">
                  <c:v>4068.3209921631837</c:v>
                </c:pt>
                <c:pt idx="45">
                  <c:v>4309.226877762907</c:v>
                </c:pt>
                <c:pt idx="46">
                  <c:v>4585.0670292282311</c:v>
                </c:pt>
                <c:pt idx="47">
                  <c:v>4898.4881527674515</c:v>
                </c:pt>
                <c:pt idx="48">
                  <c:v>5252.1355381335925</c:v>
                </c:pt>
                <c:pt idx="49">
                  <c:v>5648.5229011559813</c:v>
                </c:pt>
                <c:pt idx="50">
                  <c:v>6089.8679099632645</c:v>
                </c:pt>
                <c:pt idx="51">
                  <c:v>6577.8934959186563</c:v>
                </c:pt>
                <c:pt idx="52">
                  <c:v>7113.5993484173714</c:v>
                </c:pt>
                <c:pt idx="53">
                  <c:v>7697.0137204403727</c:v>
                </c:pt>
                <c:pt idx="54">
                  <c:v>8326.9424138047325</c:v>
                </c:pt>
                <c:pt idx="55">
                  <c:v>9000.7386430867828</c:v>
                </c:pt>
                <c:pt idx="56">
                  <c:v>9714.1229361129008</c:v>
                </c:pt>
                <c:pt idx="57">
                  <c:v>10461.08449432258</c:v>
                </c:pt>
                <c:pt idx="58">
                  <c:v>11233.892734729869</c:v>
                </c:pt>
                <c:pt idx="59">
                  <c:v>12023.238953958919</c:v>
                </c:pt>
                <c:pt idx="60">
                  <c:v>12818.513377664995</c:v>
                </c:pt>
                <c:pt idx="61">
                  <c:v>13608.204142281875</c:v>
                </c:pt>
                <c:pt idx="62">
                  <c:v>14380.385374459514</c:v>
                </c:pt>
                <c:pt idx="63">
                  <c:v>15123.245595451534</c:v>
                </c:pt>
                <c:pt idx="64">
                  <c:v>15825.598819909572</c:v>
                </c:pt>
                <c:pt idx="65">
                  <c:v>16477.320936509514</c:v>
                </c:pt>
                <c:pt idx="66">
                  <c:v>17069.662977882916</c:v>
                </c:pt>
                <c:pt idx="67">
                  <c:v>17595.408355085692</c:v>
                </c:pt>
                <c:pt idx="68">
                  <c:v>18048.859510849634</c:v>
                </c:pt>
                <c:pt idx="69">
                  <c:v>18425.657214177692</c:v>
                </c:pt>
                <c:pt idx="70">
                  <c:v>18722.450386685534</c:v>
                </c:pt>
                <c:pt idx="71">
                  <c:v>18936.444995459544</c:v>
                </c:pt>
                <c:pt idx="72">
                  <c:v>19064.867824967758</c:v>
                </c:pt>
                <c:pt idx="73">
                  <c:v>19104.386735800737</c:v>
                </c:pt>
                <c:pt idx="74">
                  <c:v>19050.535926573713</c:v>
                </c:pt>
                <c:pt idx="75">
                  <c:v>18897.205496457314</c:v>
                </c:pt>
                <c:pt idx="76">
                  <c:v>18636.271615279817</c:v>
                </c:pt>
                <c:pt idx="77">
                  <c:v>18257.468118909605</c:v>
                </c:pt>
                <c:pt idx="78">
                  <c:v>17748.631536252353</c:v>
                </c:pt>
                <c:pt idx="79">
                  <c:v>17096.484679461788</c:v>
                </c:pt>
                <c:pt idx="80">
                  <c:v>16288.146806323286</c:v>
                </c:pt>
                <c:pt idx="81">
                  <c:v>15313.545113299584</c:v>
                </c:pt>
                <c:pt idx="82">
                  <c:v>14168.805339028229</c:v>
                </c:pt>
                <c:pt idx="83">
                  <c:v>12860.4479126773</c:v>
                </c:pt>
                <c:pt idx="84">
                  <c:v>11409.745207426762</c:v>
                </c:pt>
                <c:pt idx="85">
                  <c:v>9855.9360446298397</c:v>
                </c:pt>
                <c:pt idx="86">
                  <c:v>8256.4196402188754</c:v>
                </c:pt>
                <c:pt idx="87">
                  <c:v>6682.1450392098604</c:v>
                </c:pt>
                <c:pt idx="88">
                  <c:v>5207.7701276856806</c:v>
                </c:pt>
                <c:pt idx="89">
                  <c:v>3898.6585680699945</c:v>
                </c:pt>
                <c:pt idx="90">
                  <c:v>2799.0312448103723</c:v>
                </c:pt>
                <c:pt idx="91">
                  <c:v>1925.7125524146975</c:v>
                </c:pt>
                <c:pt idx="92">
                  <c:v>1269.3925720394327</c:v>
                </c:pt>
                <c:pt idx="93">
                  <c:v>801.84630717976631</c:v>
                </c:pt>
                <c:pt idx="94">
                  <c:v>485.47131267822465</c:v>
                </c:pt>
                <c:pt idx="95">
                  <c:v>281.72387469715295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'Immortal Baseline'!$E$2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Baseline'!$E$3:$E$98</c:f>
              <c:numCache>
                <c:formatCode>0.00</c:formatCode>
                <c:ptCount val="96"/>
                <c:pt idx="0">
                  <c:v>19216.533488322977</c:v>
                </c:pt>
                <c:pt idx="1">
                  <c:v>19330.456228393323</c:v>
                </c:pt>
                <c:pt idx="2">
                  <c:v>19353.293733183269</c:v>
                </c:pt>
                <c:pt idx="3">
                  <c:v>19280.961693039415</c:v>
                </c:pt>
                <c:pt idx="4">
                  <c:v>19109.724783087993</c:v>
                </c:pt>
                <c:pt idx="5">
                  <c:v>18837.470194179063</c:v>
                </c:pt>
                <c:pt idx="6">
                  <c:v>18464.903865335353</c:v>
                </c:pt>
                <c:pt idx="7">
                  <c:v>17996.422464909749</c:v>
                </c:pt>
                <c:pt idx="8">
                  <c:v>17440.447856097544</c:v>
                </c:pt>
                <c:pt idx="9">
                  <c:v>16809.125530474481</c:v>
                </c:pt>
                <c:pt idx="10">
                  <c:v>16117.449535480258</c:v>
                </c:pt>
                <c:pt idx="11">
                  <c:v>15382.01998890211</c:v>
                </c:pt>
                <c:pt idx="12">
                  <c:v>14619.708206901923</c:v>
                </c:pt>
                <c:pt idx="13">
                  <c:v>13846.480508975754</c:v>
                </c:pt>
                <c:pt idx="14">
                  <c:v>13076.540753726384</c:v>
                </c:pt>
                <c:pt idx="15">
                  <c:v>12321.841571905161</c:v>
                </c:pt>
                <c:pt idx="16">
                  <c:v>11591.926344963418</c:v>
                </c:pt>
                <c:pt idx="17">
                  <c:v>10894.016751710926</c:v>
                </c:pt>
                <c:pt idx="18">
                  <c:v>10233.251228617801</c:v>
                </c:pt>
                <c:pt idx="19">
                  <c:v>9612.9940810424632</c:v>
                </c:pt>
                <c:pt idx="20">
                  <c:v>9035.1586383976846</c:v>
                </c:pt>
                <c:pt idx="21">
                  <c:v>8500.5107583424906</c:v>
                </c:pt>
                <c:pt idx="22">
                  <c:v>8008.9365110762465</c:v>
                </c:pt>
                <c:pt idx="23">
                  <c:v>7559.6692059181178</c:v>
                </c:pt>
                <c:pt idx="24">
                  <c:v>7151.4771688333285</c:v>
                </c:pt>
                <c:pt idx="25">
                  <c:v>6782.8164796264773</c:v>
                </c:pt>
                <c:pt idx="26">
                  <c:v>6451.9536758688309</c:v>
                </c:pt>
                <c:pt idx="27">
                  <c:v>6157.0632427309674</c:v>
                </c:pt>
                <c:pt idx="28">
                  <c:v>5896.3041399857975</c:v>
                </c:pt>
                <c:pt idx="29">
                  <c:v>5667.8789777859392</c:v>
                </c:pt>
                <c:pt idx="30">
                  <c:v>5470.0788672868821</c:v>
                </c:pt>
                <c:pt idx="31">
                  <c:v>5301.316471482327</c:v>
                </c:pt>
                <c:pt idx="32">
                  <c:v>5160.1493559415931</c:v>
                </c:pt>
                <c:pt idx="33">
                  <c:v>5045.2953674236669</c:v>
                </c:pt>
                <c:pt idx="34">
                  <c:v>4955.6414311375884</c:v>
                </c:pt>
                <c:pt idx="35">
                  <c:v>4890.2468408138684</c:v>
                </c:pt>
                <c:pt idx="36">
                  <c:v>4848.3418112827221</c:v>
                </c:pt>
                <c:pt idx="37">
                  <c:v>4829.3217666040337</c:v>
                </c:pt>
                <c:pt idx="38">
                  <c:v>4832.7375466640569</c:v>
                </c:pt>
                <c:pt idx="39">
                  <c:v>4858.2814328903423</c:v>
                </c:pt>
                <c:pt idx="40">
                  <c:v>4905.7686238056376</c:v>
                </c:pt>
                <c:pt idx="41">
                  <c:v>4975.1135424297754</c:v>
                </c:pt>
                <c:pt idx="42">
                  <c:v>5066.3001453155639</c:v>
                </c:pt>
                <c:pt idx="43">
                  <c:v>5179.3452512965523</c:v>
                </c:pt>
                <c:pt idx="44">
                  <c:v>5314.2538519739001</c:v>
                </c:pt>
                <c:pt idx="45">
                  <c:v>5470.9654534393003</c:v>
                </c:pt>
                <c:pt idx="46">
                  <c:v>5649.2907899267675</c:v>
                </c:pt>
                <c:pt idx="47">
                  <c:v>5848.8388134835177</c:v>
                </c:pt>
                <c:pt idx="48">
                  <c:v>6068.934766012615</c:v>
                </c:pt>
                <c:pt idx="49">
                  <c:v>6308.5314276997842</c:v>
                </c:pt>
                <c:pt idx="50">
                  <c:v>6566.1173073207947</c:v>
                </c:pt>
                <c:pt idx="51">
                  <c:v>6839.627509387079</c:v>
                </c:pt>
                <c:pt idx="52">
                  <c:v>7126.3650724858126</c:v>
                </c:pt>
                <c:pt idx="53">
                  <c:v>7422.9423663801763</c:v>
                </c:pt>
                <c:pt idx="54">
                  <c:v>7725.2531654275199</c:v>
                </c:pt>
                <c:pt idx="55">
                  <c:v>8028.485708908378</c:v>
                </c:pt>
                <c:pt idx="56">
                  <c:v>8327.1849011620325</c:v>
                </c:pt>
                <c:pt idx="57">
                  <c:v>8615.3675417038157</c:v>
                </c:pt>
                <c:pt idx="58">
                  <c:v>8886.6883252504686</c:v>
                </c:pt>
                <c:pt idx="59">
                  <c:v>9134.6471375457604</c:v>
                </c:pt>
                <c:pt idx="60">
                  <c:v>9352.8212785729265</c:v>
                </c:pt>
                <c:pt idx="61">
                  <c:v>9535.1013263976165</c:v>
                </c:pt>
                <c:pt idx="62">
                  <c:v>9675.9078570920356</c:v>
                </c:pt>
                <c:pt idx="63">
                  <c:v>9770.3688745450272</c:v>
                </c:pt>
                <c:pt idx="64">
                  <c:v>9814.4442429971023</c:v>
                </c:pt>
                <c:pt idx="65">
                  <c:v>9804.9923151863532</c:v>
                </c:pt>
                <c:pt idx="66">
                  <c:v>9739.783389092845</c:v>
                </c:pt>
                <c:pt idx="67">
                  <c:v>9617.4727212312664</c:v>
                </c:pt>
                <c:pt idx="68">
                  <c:v>9437.5512584187036</c:v>
                </c:pt>
                <c:pt idx="69">
                  <c:v>9200.2945048186029</c:v>
                </c:pt>
                <c:pt idx="70">
                  <c:v>8906.7291655498375</c:v>
                </c:pt>
                <c:pt idx="71">
                  <c:v>8558.6338475031007</c:v>
                </c:pt>
                <c:pt idx="72">
                  <c:v>8158.5844970612779</c:v>
                </c:pt>
                <c:pt idx="73">
                  <c:v>7710.0474371595783</c:v>
                </c:pt>
                <c:pt idx="74">
                  <c:v>7217.5126227649243</c:v>
                </c:pt>
                <c:pt idx="75">
                  <c:v>6686.647057403884</c:v>
                </c:pt>
                <c:pt idx="76">
                  <c:v>6124.434125248943</c:v>
                </c:pt>
                <c:pt idx="77">
                  <c:v>5539.2515400247594</c:v>
                </c:pt>
                <c:pt idx="78">
                  <c:v>4940.8334652313633</c:v>
                </c:pt>
                <c:pt idx="79">
                  <c:v>4340.0672968279441</c:v>
                </c:pt>
                <c:pt idx="80">
                  <c:v>3748.597687693582</c:v>
                </c:pt>
                <c:pt idx="81">
                  <c:v>3178.2494344709594</c:v>
                </c:pt>
                <c:pt idx="82">
                  <c:v>2640.3275122515565</c:v>
                </c:pt>
                <c:pt idx="83">
                  <c:v>2144.8886248804342</c:v>
                </c:pt>
                <c:pt idx="84">
                  <c:v>1700.0850306401267</c:v>
                </c:pt>
                <c:pt idx="85">
                  <c:v>1311.6526991808385</c:v>
                </c:pt>
                <c:pt idx="86">
                  <c:v>982.57182906299067</c:v>
                </c:pt>
                <c:pt idx="87">
                  <c:v>712.9058680718415</c:v>
                </c:pt>
                <c:pt idx="88">
                  <c:v>499.84725213064854</c:v>
                </c:pt>
                <c:pt idx="89">
                  <c:v>338.0348442483737</c:v>
                </c:pt>
                <c:pt idx="90">
                  <c:v>220.19135502033498</c:v>
                </c:pt>
                <c:pt idx="91">
                  <c:v>138.02576352810252</c:v>
                </c:pt>
                <c:pt idx="92">
                  <c:v>83.216138732774652</c:v>
                </c:pt>
                <c:pt idx="93">
                  <c:v>48.238148206988207</c:v>
                </c:pt>
                <c:pt idx="94">
                  <c:v>26.875759325043408</c:v>
                </c:pt>
                <c:pt idx="95">
                  <c:v>14.385123386465301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'Immortal Baseline'!$F$2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Baseline'!$F$3:$F$98</c:f>
              <c:numCache>
                <c:formatCode>0.00</c:formatCode>
                <c:ptCount val="96"/>
                <c:pt idx="0">
                  <c:v>10466.857811275591</c:v>
                </c:pt>
                <c:pt idx="1">
                  <c:v>10188.033422078977</c:v>
                </c:pt>
                <c:pt idx="2">
                  <c:v>9986.9457769332348</c:v>
                </c:pt>
                <c:pt idx="3">
                  <c:v>9851.4577797698857</c:v>
                </c:pt>
                <c:pt idx="4">
                  <c:v>9770.7909439515697</c:v>
                </c:pt>
                <c:pt idx="5">
                  <c:v>9735.4581664323759</c:v>
                </c:pt>
                <c:pt idx="6">
                  <c:v>9737.2910797976001</c:v>
                </c:pt>
                <c:pt idx="7">
                  <c:v>9769.5157278275765</c:v>
                </c:pt>
                <c:pt idx="8">
                  <c:v>9826.8130839624355</c:v>
                </c:pt>
                <c:pt idx="9">
                  <c:v>9905.3046176355911</c:v>
                </c:pt>
                <c:pt idx="10">
                  <c:v>10002.42817142362</c:v>
                </c:pt>
                <c:pt idx="11">
                  <c:v>10116.706209582526</c:v>
                </c:pt>
                <c:pt idx="12">
                  <c:v>10247.441689179637</c:v>
                </c:pt>
                <c:pt idx="13">
                  <c:v>10394.393900225339</c:v>
                </c:pt>
                <c:pt idx="14">
                  <c:v>10557.484253721315</c:v>
                </c:pt>
                <c:pt idx="15">
                  <c:v>10736.565759108809</c:v>
                </c:pt>
                <c:pt idx="16">
                  <c:v>10931.2692733206</c:v>
                </c:pt>
                <c:pt idx="17">
                  <c:v>11140.922350582483</c:v>
                </c:pt>
                <c:pt idx="18">
                  <c:v>11364.526281539129</c:v>
                </c:pt>
                <c:pt idx="19">
                  <c:v>11600.773500986827</c:v>
                </c:pt>
                <c:pt idx="20">
                  <c:v>11848.08882716376</c:v>
                </c:pt>
                <c:pt idx="21">
                  <c:v>12104.681554491641</c:v>
                </c:pt>
                <c:pt idx="22">
                  <c:v>12368.599450181076</c:v>
                </c:pt>
                <c:pt idx="23">
                  <c:v>12637.779203192857</c:v>
                </c:pt>
                <c:pt idx="24">
                  <c:v>12910.09047742763</c:v>
                </c:pt>
                <c:pt idx="25">
                  <c:v>13183.372442343758</c:v>
                </c:pt>
                <c:pt idx="26">
                  <c:v>13455.462671675354</c:v>
                </c:pt>
                <c:pt idx="27">
                  <c:v>13724.218828167595</c:v>
                </c:pt>
                <c:pt idx="28">
                  <c:v>13987.533775582344</c:v>
                </c:pt>
                <c:pt idx="29">
                  <c:v>14243.344817178628</c:v>
                </c:pt>
                <c:pt idx="30">
                  <c:v>14489.637744228476</c:v>
                </c:pt>
                <c:pt idx="31">
                  <c:v>14724.446343465523</c:v>
                </c:pt>
                <c:pt idx="32">
                  <c:v>14945.84798719874</c:v>
                </c:pt>
                <c:pt idx="33">
                  <c:v>15151.955926408689</c:v>
                </c:pt>
                <c:pt idx="34">
                  <c:v>15340.908928962932</c:v>
                </c:pt>
                <c:pt idx="35">
                  <c:v>15510.85895202376</c:v>
                </c:pt>
                <c:pt idx="36">
                  <c:v>15659.957609258927</c:v>
                </c:pt>
                <c:pt idx="37">
                  <c:v>15786.342290289498</c:v>
                </c:pt>
                <c:pt idx="38">
                  <c:v>15888.122914175487</c:v>
                </c:pt>
                <c:pt idx="39">
                  <c:v>15963.37045387822</c:v>
                </c:pt>
                <c:pt idx="40">
                  <c:v>16010.108557257363</c:v>
                </c:pt>
                <c:pt idx="41">
                  <c:v>16026.309812163609</c:v>
                </c:pt>
                <c:pt idx="42">
                  <c:v>16009.898452445093</c:v>
                </c:pt>
                <c:pt idx="43">
                  <c:v>15958.761561883986</c:v>
                </c:pt>
                <c:pt idx="44">
                  <c:v>15870.771072613077</c:v>
                </c:pt>
                <c:pt idx="45">
                  <c:v>15743.819020904388</c:v>
                </c:pt>
                <c:pt idx="46">
                  <c:v>15575.868537663928</c:v>
                </c:pt>
                <c:pt idx="47">
                  <c:v>15365.022805696279</c:v>
                </c:pt>
                <c:pt idx="48">
                  <c:v>15109.613576450529</c:v>
                </c:pt>
                <c:pt idx="49">
                  <c:v>14808.309657142259</c:v>
                </c:pt>
                <c:pt idx="50">
                  <c:v>14460.243920238849</c:v>
                </c:pt>
                <c:pt idx="51">
                  <c:v>14065.154777634125</c:v>
                </c:pt>
                <c:pt idx="52">
                  <c:v>13623.534755191296</c:v>
                </c:pt>
                <c:pt idx="53">
                  <c:v>13136.775057301331</c:v>
                </c:pt>
                <c:pt idx="54">
                  <c:v>12607.291350148616</c:v>
                </c:pt>
                <c:pt idx="55">
                  <c:v>12038.613219437266</c:v>
                </c:pt>
                <c:pt idx="56">
                  <c:v>11435.418869652534</c:v>
                </c:pt>
                <c:pt idx="57">
                  <c:v>10803.498603039903</c:v>
                </c:pt>
                <c:pt idx="58">
                  <c:v>10149.636071141562</c:v>
                </c:pt>
                <c:pt idx="59">
                  <c:v>9481.4051359720834</c:v>
                </c:pt>
                <c:pt idx="60">
                  <c:v>8806.8913502779214</c:v>
                </c:pt>
                <c:pt idx="61">
                  <c:v>8134.3585733911896</c:v>
                </c:pt>
                <c:pt idx="62">
                  <c:v>7471.8905699080296</c:v>
                </c:pt>
                <c:pt idx="63">
                  <c:v>6827.0422852419661</c:v>
                </c:pt>
                <c:pt idx="64">
                  <c:v>6206.5345262047867</c:v>
                </c:pt>
                <c:pt idx="65">
                  <c:v>5616.019141659197</c:v>
                </c:pt>
                <c:pt idx="66">
                  <c:v>5059.9310947370095</c:v>
                </c:pt>
                <c:pt idx="67">
                  <c:v>4541.4315490153085</c:v>
                </c:pt>
                <c:pt idx="68">
                  <c:v>4062.4348496347225</c:v>
                </c:pt>
                <c:pt idx="69">
                  <c:v>3623.7040031903334</c:v>
                </c:pt>
                <c:pt idx="70">
                  <c:v>3224.9948275440984</c:v>
                </c:pt>
                <c:pt idx="71">
                  <c:v>2865.2281971564539</c:v>
                </c:pt>
                <c:pt idx="72">
                  <c:v>2542.6718789004281</c:v>
                </c:pt>
                <c:pt idx="73">
                  <c:v>2255.1171776146734</c:v>
                </c:pt>
                <c:pt idx="74">
                  <c:v>2000.0399016770677</c:v>
                </c:pt>
                <c:pt idx="75">
                  <c:v>1774.7392089252605</c:v>
                </c:pt>
                <c:pt idx="76">
                  <c:v>1576.4512367458124</c:v>
                </c:pt>
                <c:pt idx="77">
                  <c:v>1402.4369008197432</c:v>
                </c:pt>
                <c:pt idx="78">
                  <c:v>1250.0449495514474</c:v>
                </c:pt>
                <c:pt idx="79">
                  <c:v>1116.7525443912275</c:v>
                </c:pt>
                <c:pt idx="80">
                  <c:v>1000.1866707519567</c:v>
                </c:pt>
                <c:pt idx="81">
                  <c:v>898.13096392563443</c:v>
                </c:pt>
                <c:pt idx="82">
                  <c:v>808.52430477879875</c:v>
                </c:pt>
                <c:pt idx="83">
                  <c:v>729.45959109808882</c:v>
                </c:pt>
                <c:pt idx="84">
                  <c:v>659.19235441280318</c:v>
                </c:pt>
                <c:pt idx="85">
                  <c:v>596.16725612314008</c:v>
                </c:pt>
                <c:pt idx="86">
                  <c:v>539.06356393978399</c:v>
                </c:pt>
                <c:pt idx="87">
                  <c:v>486.84823733094572</c:v>
                </c:pt>
                <c:pt idx="88">
                  <c:v>438.81234841207902</c:v>
                </c:pt>
                <c:pt idx="89">
                  <c:v>394.56352938087718</c:v>
                </c:pt>
                <c:pt idx="90">
                  <c:v>353.96177265413132</c:v>
                </c:pt>
                <c:pt idx="91">
                  <c:v>317.01287439082557</c:v>
                </c:pt>
                <c:pt idx="92">
                  <c:v>283.75489880686359</c:v>
                </c:pt>
                <c:pt idx="93">
                  <c:v>254.17312524633942</c:v>
                </c:pt>
                <c:pt idx="94">
                  <c:v>228.1604274073905</c:v>
                </c:pt>
                <c:pt idx="95">
                  <c:v>205.51843486050521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'Immortal Baseline'!$G$2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Baseline'!$G$3:$G$98</c:f>
              <c:numCache>
                <c:formatCode>0.00</c:formatCode>
                <c:ptCount val="96"/>
                <c:pt idx="0">
                  <c:v>781.43931004877822</c:v>
                </c:pt>
                <c:pt idx="1">
                  <c:v>1107.1805167227228</c:v>
                </c:pt>
                <c:pt idx="2">
                  <c:v>1534.8680348426344</c:v>
                </c:pt>
                <c:pt idx="3">
                  <c:v>2081.6821985589222</c:v>
                </c:pt>
                <c:pt idx="4">
                  <c:v>2761.9105359687792</c:v>
                </c:pt>
                <c:pt idx="5">
                  <c:v>3584.6486575313274</c:v>
                </c:pt>
                <c:pt idx="6">
                  <c:v>4551.7089243876353</c:v>
                </c:pt>
                <c:pt idx="7">
                  <c:v>5656.2380606905199</c:v>
                </c:pt>
                <c:pt idx="8">
                  <c:v>6882.4616658727537</c:v>
                </c:pt>
                <c:pt idx="9">
                  <c:v>8206.7234616885544</c:v>
                </c:pt>
                <c:pt idx="10">
                  <c:v>9599.6495571838459</c:v>
                </c:pt>
                <c:pt idx="11">
                  <c:v>11028.978431565783</c:v>
                </c:pt>
                <c:pt idx="12">
                  <c:v>12462.471531279683</c:v>
                </c:pt>
                <c:pt idx="13">
                  <c:v>13870.388528170275</c:v>
                </c:pt>
                <c:pt idx="14">
                  <c:v>15227.215152003184</c:v>
                </c:pt>
                <c:pt idx="15">
                  <c:v>16512.567241100791</c:v>
                </c:pt>
                <c:pt idx="16">
                  <c:v>17711.377123620532</c:v>
                </c:pt>
                <c:pt idx="17">
                  <c:v>18813.561861415343</c:v>
                </c:pt>
                <c:pt idx="18">
                  <c:v>19813.386236930452</c:v>
                </c:pt>
                <c:pt idx="19">
                  <c:v>20708.697400075209</c:v>
                </c:pt>
                <c:pt idx="20">
                  <c:v>21500.154009121106</c:v>
                </c:pt>
                <c:pt idx="21">
                  <c:v>22190.521433048882</c:v>
                </c:pt>
                <c:pt idx="22">
                  <c:v>22784.065621434409</c:v>
                </c:pt>
                <c:pt idx="23">
                  <c:v>23286.053060253496</c:v>
                </c:pt>
                <c:pt idx="24">
                  <c:v>23702.350328236105</c:v>
                </c:pt>
                <c:pt idx="25">
                  <c:v>24039.110592837238</c:v>
                </c:pt>
                <c:pt idx="26">
                  <c:v>24302.532796710391</c:v>
                </c:pt>
                <c:pt idx="27">
                  <c:v>24498.680040067386</c:v>
                </c:pt>
                <c:pt idx="28">
                  <c:v>24633.345375206532</c:v>
                </c:pt>
                <c:pt idx="29">
                  <c:v>24711.955147268865</c:v>
                </c:pt>
                <c:pt idx="30">
                  <c:v>24739.501795118846</c:v>
                </c:pt>
                <c:pt idx="31">
                  <c:v>24720.499550056611</c:v>
                </c:pt>
                <c:pt idx="32">
                  <c:v>24658.957731009108</c:v>
                </c:pt>
                <c:pt idx="33">
                  <c:v>24558.367371265897</c:v>
                </c:pt>
                <c:pt idx="34">
                  <c:v>24421.697773876207</c:v>
                </c:pt>
                <c:pt idx="35">
                  <c:v>24251.400328113086</c:v>
                </c:pt>
                <c:pt idx="36">
                  <c:v>24049.41756839502</c:v>
                </c:pt>
                <c:pt idx="37">
                  <c:v>23817.196052812869</c:v>
                </c:pt>
                <c:pt idx="38">
                  <c:v>23555.702207752318</c:v>
                </c:pt>
                <c:pt idx="39">
                  <c:v>23265.440849574727</c:v>
                </c:pt>
                <c:pt idx="40">
                  <c:v>22946.476670374203</c:v>
                </c:pt>
                <c:pt idx="41">
                  <c:v>22598.459572665975</c:v>
                </c:pt>
                <c:pt idx="42">
                  <c:v>22220.655358732562</c:v>
                </c:pt>
                <c:pt idx="43">
                  <c:v>21811.983911977906</c:v>
                </c:pt>
                <c:pt idx="44">
                  <c:v>21371.067617752364</c:v>
                </c:pt>
                <c:pt idx="45">
                  <c:v>20896.293299360146</c:v>
                </c:pt>
                <c:pt idx="46">
                  <c:v>20385.891294331137</c:v>
                </c:pt>
                <c:pt idx="47">
                  <c:v>19838.035326086199</c:v>
                </c:pt>
                <c:pt idx="48">
                  <c:v>19250.966352254218</c:v>
                </c:pt>
                <c:pt idx="49">
                  <c:v>18623.142375934774</c:v>
                </c:pt>
                <c:pt idx="50">
                  <c:v>17953.414072079489</c:v>
                </c:pt>
                <c:pt idx="51">
                  <c:v>17241.222848147976</c:v>
                </c:pt>
                <c:pt idx="52">
                  <c:v>16486.813614171238</c:v>
                </c:pt>
                <c:pt idx="53">
                  <c:v>15691.449328303028</c:v>
                </c:pt>
                <c:pt idx="54">
                  <c:v>14857.608917955542</c:v>
                </c:pt>
                <c:pt idx="55">
                  <c:v>13989.145471459286</c:v>
                </c:pt>
                <c:pt idx="56">
                  <c:v>13091.379004785686</c:v>
                </c:pt>
                <c:pt idx="57">
                  <c:v>12171.099073506308</c:v>
                </c:pt>
                <c:pt idx="58">
                  <c:v>11236.45812359654</c:v>
                </c:pt>
                <c:pt idx="59">
                  <c:v>10296.74700380331</c:v>
                </c:pt>
                <c:pt idx="60">
                  <c:v>9362.0584804881801</c:v>
                </c:pt>
                <c:pt idx="61">
                  <c:v>8442.8605519734065</c:v>
                </c:pt>
                <c:pt idx="62">
                  <c:v>7549.5155982494316</c:v>
                </c:pt>
                <c:pt idx="63">
                  <c:v>6691.7906495853722</c:v>
                </c:pt>
                <c:pt idx="64">
                  <c:v>5878.4060662632228</c:v>
                </c:pt>
                <c:pt idx="65">
                  <c:v>5116.6642367997356</c:v>
                </c:pt>
                <c:pt idx="66">
                  <c:v>4412.1880003853576</c:v>
                </c:pt>
                <c:pt idx="67">
                  <c:v>3768.7832353982271</c:v>
                </c:pt>
                <c:pt idx="68">
                  <c:v>3188.4246844446034</c:v>
                </c:pt>
                <c:pt idx="69">
                  <c:v>2671.3512994689736</c:v>
                </c:pt>
                <c:pt idx="70">
                  <c:v>2216.2487352241246</c:v>
                </c:pt>
                <c:pt idx="71">
                  <c:v>1820.4924213703614</c:v>
                </c:pt>
                <c:pt idx="72">
                  <c:v>1480.424316060466</c:v>
                </c:pt>
                <c:pt idx="73">
                  <c:v>1191.6389455180822</c:v>
                </c:pt>
                <c:pt idx="74">
                  <c:v>949.25856325595305</c:v>
                </c:pt>
                <c:pt idx="75">
                  <c:v>748.18228901146983</c:v>
                </c:pt>
                <c:pt idx="76">
                  <c:v>583.29922568939844</c:v>
                </c:pt>
                <c:pt idx="77">
                  <c:v>449.66033724200724</c:v>
                </c:pt>
                <c:pt idx="78">
                  <c:v>342.60799737812766</c:v>
                </c:pt>
                <c:pt idx="79">
                  <c:v>257.86539221708983</c:v>
                </c:pt>
                <c:pt idx="80">
                  <c:v>191.59026122534127</c:v>
                </c:pt>
                <c:pt idx="81">
                  <c:v>140.39874722633834</c:v>
                </c:pt>
                <c:pt idx="82">
                  <c:v>101.36545520277853</c:v>
                </c:pt>
                <c:pt idx="83">
                  <c:v>72.005387118358442</c:v>
                </c:pt>
                <c:pt idx="84">
                  <c:v>50.242581220337208</c:v>
                </c:pt>
                <c:pt idx="85">
                  <c:v>34.369501345760916</c:v>
                </c:pt>
                <c:pt idx="86">
                  <c:v>23.00088880171398</c:v>
                </c:pt>
                <c:pt idx="87">
                  <c:v>15.025952242198002</c:v>
                </c:pt>
                <c:pt idx="88">
                  <c:v>9.5629261377311394</c:v>
                </c:pt>
                <c:pt idx="89">
                  <c:v>5.919346049551919</c:v>
                </c:pt>
                <c:pt idx="90">
                  <c:v>3.5594835620287646</c:v>
                </c:pt>
                <c:pt idx="91">
                  <c:v>2.0779959667610219</c:v>
                </c:pt>
                <c:pt idx="92">
                  <c:v>1.1774238378175099</c:v>
                </c:pt>
                <c:pt idx="93">
                  <c:v>0.64749053073845841</c:v>
                </c:pt>
                <c:pt idx="94">
                  <c:v>0.34557833968907098</c:v>
                </c:pt>
                <c:pt idx="95">
                  <c:v>0.17899055347515347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138256"/>
        <c:axId val="445138816"/>
      </c:lineChart>
      <c:catAx>
        <c:axId val="44513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38816"/>
        <c:crosses val="autoZero"/>
        <c:auto val="1"/>
        <c:lblAlgn val="ctr"/>
        <c:lblOffset val="100"/>
        <c:noMultiLvlLbl val="0"/>
      </c:catAx>
      <c:valAx>
        <c:axId val="445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13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'Immortal Baseline'!$H$2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Baseline'!$H$3:$H$98</c:f>
              <c:numCache>
                <c:formatCode>0.00</c:formatCode>
                <c:ptCount val="96"/>
                <c:pt idx="0">
                  <c:v>1037.5867044205663</c:v>
                </c:pt>
                <c:pt idx="1">
                  <c:v>1221.9192258451969</c:v>
                </c:pt>
                <c:pt idx="2">
                  <c:v>1415.5554686822177</c:v>
                </c:pt>
                <c:pt idx="3">
                  <c:v>1615.6353374162175</c:v>
                </c:pt>
                <c:pt idx="4">
                  <c:v>1819.1308008623441</c:v>
                </c:pt>
                <c:pt idx="5">
                  <c:v>2022.9578461314654</c:v>
                </c:pt>
                <c:pt idx="6">
                  <c:v>2224.0996759499808</c:v>
                </c:pt>
                <c:pt idx="7">
                  <c:v>2419.7237138481851</c:v>
                </c:pt>
                <c:pt idx="8">
                  <c:v>2607.2771470028283</c:v>
                </c:pt>
                <c:pt idx="9">
                  <c:v>2784.5518515562821</c:v>
                </c:pt>
                <c:pt idx="10">
                  <c:v>2949.716655964015</c:v>
                </c:pt>
                <c:pt idx="11">
                  <c:v>3101.3209020948311</c:v>
                </c:pt>
                <c:pt idx="12">
                  <c:v>3238.2770757106155</c:v>
                </c:pt>
                <c:pt idx="13">
                  <c:v>3359.8316728479545</c:v>
                </c:pt>
                <c:pt idx="14">
                  <c:v>3465.5327977864727</c:v>
                </c:pt>
                <c:pt idx="15">
                  <c:v>3555.2008919365994</c:v>
                </c:pt>
                <c:pt idx="16">
                  <c:v>3628.906182688263</c:v>
                </c:pt>
                <c:pt idx="17">
                  <c:v>3686.9535685312726</c:v>
                </c:pt>
                <c:pt idx="18">
                  <c:v>3729.8732461749346</c:v>
                </c:pt>
                <c:pt idx="19">
                  <c:v>3758.4137998272977</c:v>
                </c:pt>
                <c:pt idx="20">
                  <c:v>3773.5338900303277</c:v>
                </c:pt>
                <c:pt idx="21">
                  <c:v>3776.3890800399136</c:v>
                </c:pt>
                <c:pt idx="22">
                  <c:v>3768.3115173770029</c:v>
                </c:pt>
                <c:pt idx="23">
                  <c:v>3750.7818062915312</c:v>
                </c:pt>
                <c:pt idx="24">
                  <c:v>3725.3940685965485</c:v>
                </c:pt>
                <c:pt idx="25">
                  <c:v>3693.8165413342308</c:v>
                </c:pt>
                <c:pt idx="26">
                  <c:v>3657.7508647977047</c:v>
                </c:pt>
                <c:pt idx="27">
                  <c:v>3618.8933956502765</c:v>
                </c:pt>
                <c:pt idx="28">
                  <c:v>3578.9015071233875</c:v>
                </c:pt>
                <c:pt idx="29">
                  <c:v>3539.3670823691709</c:v>
                </c:pt>
                <c:pt idx="30">
                  <c:v>3501.7984773145959</c:v>
                </c:pt>
                <c:pt idx="31">
                  <c:v>3467.6113173490212</c:v>
                </c:pt>
                <c:pt idx="32">
                  <c:v>3438.1277355766147</c:v>
                </c:pt>
                <c:pt idx="33">
                  <c:v>3414.5831307151284</c:v>
                </c:pt>
                <c:pt idx="34">
                  <c:v>3398.139232043648</c:v>
                </c:pt>
                <c:pt idx="35">
                  <c:v>3389.9021767790236</c:v>
                </c:pt>
                <c:pt idx="36">
                  <c:v>3390.9443788249519</c:v>
                </c:pt>
                <c:pt idx="37">
                  <c:v>3402.329137652614</c:v>
                </c:pt>
                <c:pt idx="38">
                  <c:v>3425.1371474847365</c:v>
                </c:pt>
                <c:pt idx="39">
                  <c:v>3460.4942753257187</c:v>
                </c:pt>
                <c:pt idx="40">
                  <c:v>3509.6001480191449</c:v>
                </c:pt>
                <c:pt idx="41">
                  <c:v>3573.7571988546456</c:v>
                </c:pt>
                <c:pt idx="42">
                  <c:v>3654.3998547155156</c:v>
                </c:pt>
                <c:pt idx="43">
                  <c:v>3753.1234794916845</c:v>
                </c:pt>
                <c:pt idx="44">
                  <c:v>3871.7125126470269</c:v>
                </c:pt>
                <c:pt idx="45">
                  <c:v>4012.1669362280036</c:v>
                </c:pt>
                <c:pt idx="46">
                  <c:v>4176.7257512199039</c:v>
                </c:pt>
                <c:pt idx="47">
                  <c:v>4367.8855296401944</c:v>
                </c:pt>
                <c:pt idx="48">
                  <c:v>4588.4113271633205</c:v>
                </c:pt>
                <c:pt idx="49">
                  <c:v>4841.3363117582367</c:v>
                </c:pt>
                <c:pt idx="50">
                  <c:v>5129.9454523213208</c:v>
                </c:pt>
                <c:pt idx="51">
                  <c:v>5457.7376600976522</c:v>
                </c:pt>
                <c:pt idx="52">
                  <c:v>5828.3601414981204</c:v>
                </c:pt>
                <c:pt idx="53">
                  <c:v>6245.5088086616324</c:v>
                </c:pt>
                <c:pt idx="54">
                  <c:v>6712.789965351998</c:v>
                </c:pt>
                <c:pt idx="55">
                  <c:v>7233.5418024821547</c:v>
                </c:pt>
                <c:pt idx="56">
                  <c:v>7810.6200886703436</c:v>
                </c:pt>
                <c:pt idx="57">
                  <c:v>8446.1610090638878</c:v>
                </c:pt>
                <c:pt idx="58">
                  <c:v>9141.3446899855171</c:v>
                </c:pt>
                <c:pt idx="59">
                  <c:v>9896.1935012095055</c:v>
                </c:pt>
                <c:pt idx="60">
                  <c:v>10709.446245866935</c:v>
                </c:pt>
                <c:pt idx="61">
                  <c:v>11578.548544771866</c:v>
                </c:pt>
                <c:pt idx="62">
                  <c:v>12499.787748662613</c:v>
                </c:pt>
                <c:pt idx="63">
                  <c:v>13468.577498250084</c:v>
                </c:pt>
                <c:pt idx="64">
                  <c:v>14479.867489573089</c:v>
                </c:pt>
                <c:pt idx="65">
                  <c:v>15528.627336068557</c:v>
                </c:pt>
                <c:pt idx="66">
                  <c:v>16610.339680341262</c:v>
                </c:pt>
                <c:pt idx="67">
                  <c:v>17721.442619748719</c:v>
                </c:pt>
                <c:pt idx="68">
                  <c:v>18859.682944836575</c:v>
                </c:pt>
                <c:pt idx="69">
                  <c:v>20024.370217053412</c:v>
                </c:pt>
                <c:pt idx="70">
                  <c:v>21216.545000340717</c:v>
                </c:pt>
                <c:pt idx="71">
                  <c:v>22439.082745619162</c:v>
                </c:pt>
                <c:pt idx="72">
                  <c:v>23696.743602779581</c:v>
                </c:pt>
                <c:pt idx="73">
                  <c:v>24996.148714098643</c:v>
                </c:pt>
                <c:pt idx="74">
                  <c:v>26345.61909638103</c:v>
                </c:pt>
                <c:pt idx="75">
                  <c:v>27754.759028562021</c:v>
                </c:pt>
                <c:pt idx="76">
                  <c:v>29233.60975634653</c:v>
                </c:pt>
                <c:pt idx="77">
                  <c:v>30791.158470803653</c:v>
                </c:pt>
                <c:pt idx="78">
                  <c:v>32432.999283533176</c:v>
                </c:pt>
                <c:pt idx="79">
                  <c:v>34158.074321860389</c:v>
                </c:pt>
                <c:pt idx="80">
                  <c:v>35954.761208374533</c:v>
                </c:pt>
                <c:pt idx="81">
                  <c:v>37797.164376466862</c:v>
                </c:pt>
                <c:pt idx="82">
                  <c:v>39643.181619308845</c:v>
                </c:pt>
                <c:pt idx="83">
                  <c:v>41436.300553760382</c:v>
                </c:pt>
                <c:pt idx="84">
                  <c:v>43112.436569279998</c:v>
                </c:pt>
                <c:pt idx="85">
                  <c:v>44611.093589616779</c:v>
                </c:pt>
                <c:pt idx="86">
                  <c:v>45887.502432069166</c:v>
                </c:pt>
                <c:pt idx="87">
                  <c:v>46921.075176555278</c:v>
                </c:pt>
                <c:pt idx="88">
                  <c:v>47716.933330807871</c:v>
                </c:pt>
                <c:pt idx="89">
                  <c:v>48300.65684704142</c:v>
                </c:pt>
                <c:pt idx="90">
                  <c:v>48709.316962502497</c:v>
                </c:pt>
                <c:pt idx="91">
                  <c:v>48982.539794943783</c:v>
                </c:pt>
                <c:pt idx="92">
                  <c:v>49156.067778390221</c:v>
                </c:pt>
                <c:pt idx="93">
                  <c:v>49258.467186002919</c:v>
                </c:pt>
                <c:pt idx="94">
                  <c:v>49310.375925129345</c:v>
                </c:pt>
                <c:pt idx="95">
                  <c:v>49325.247801736041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'Immortal Baseline'!$I$2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Baseline'!$I$3:$I$98</c:f>
              <c:numCache>
                <c:formatCode>0.00</c:formatCode>
                <c:ptCount val="96"/>
                <c:pt idx="0">
                  <c:v>12931.930229231644</c:v>
                </c:pt>
                <c:pt idx="1">
                  <c:v>14231.404670240627</c:v>
                </c:pt>
                <c:pt idx="2">
                  <c:v>15350.044863174675</c:v>
                </c:pt>
                <c:pt idx="3">
                  <c:v>16277.488170523728</c:v>
                </c:pt>
                <c:pt idx="4">
                  <c:v>17013.472939388583</c:v>
                </c:pt>
                <c:pt idx="5">
                  <c:v>17564.487594539703</c:v>
                </c:pt>
                <c:pt idx="6">
                  <c:v>17941.170287106219</c:v>
                </c:pt>
                <c:pt idx="7">
                  <c:v>18156.461049268641</c:v>
                </c:pt>
                <c:pt idx="8">
                  <c:v>18224.370732693395</c:v>
                </c:pt>
                <c:pt idx="9">
                  <c:v>18159.208869933002</c:v>
                </c:pt>
                <c:pt idx="10">
                  <c:v>17975.136142996882</c:v>
                </c:pt>
                <c:pt idx="11">
                  <c:v>17685.938988386992</c:v>
                </c:pt>
                <c:pt idx="12">
                  <c:v>17304.949738007115</c:v>
                </c:pt>
                <c:pt idx="13">
                  <c:v>16845.053415910435</c:v>
                </c:pt>
                <c:pt idx="14">
                  <c:v>16318.734347298392</c:v>
                </c:pt>
                <c:pt idx="15">
                  <c:v>15738.125290392001</c:v>
                </c:pt>
                <c:pt idx="16">
                  <c:v>15115.031205077823</c:v>
                </c:pt>
                <c:pt idx="17">
                  <c:v>14460.910067836779</c:v>
                </c:pt>
                <c:pt idx="18">
                  <c:v>13786.804193974907</c:v>
                </c:pt>
                <c:pt idx="19">
                  <c:v>13103.226346971353</c:v>
                </c:pt>
                <c:pt idx="20">
                  <c:v>12420.01409111489</c:v>
                </c:pt>
                <c:pt idx="21">
                  <c:v>11746.172018723537</c:v>
                </c:pt>
                <c:pt idx="22">
                  <c:v>11089.723779036301</c:v>
                </c:pt>
                <c:pt idx="23">
                  <c:v>10457.594135952058</c:v>
                </c:pt>
                <c:pt idx="24">
                  <c:v>9855.536279242724</c:v>
                </c:pt>
                <c:pt idx="25">
                  <c:v>9288.1126136825969</c:v>
                </c:pt>
                <c:pt idx="26">
                  <c:v>8758.7298040792466</c:v>
                </c:pt>
                <c:pt idx="27">
                  <c:v>8269.7223607915294</c:v>
                </c:pt>
                <c:pt idx="28">
                  <c:v>7822.4744585601993</c:v>
                </c:pt>
                <c:pt idx="29">
                  <c:v>7417.567366211535</c:v>
                </c:pt>
                <c:pt idx="30">
                  <c:v>7054.9396795324656</c:v>
                </c:pt>
                <c:pt idx="31">
                  <c:v>6734.0489950777082</c:v>
                </c:pt>
                <c:pt idx="32">
                  <c:v>6454.0260913837801</c:v>
                </c:pt>
                <c:pt idx="33">
                  <c:v>6213.8154745683723</c:v>
                </c:pt>
                <c:pt idx="34">
                  <c:v>6012.2988112910534</c:v>
                </c:pt>
                <c:pt idx="35">
                  <c:v>5848.4000030705129</c:v>
                </c:pt>
                <c:pt idx="36">
                  <c:v>5721.1723061178318</c:v>
                </c:pt>
                <c:pt idx="37">
                  <c:v>5629.868949058392</c:v>
                </c:pt>
                <c:pt idx="38">
                  <c:v>5573.9992029783089</c:v>
                </c:pt>
                <c:pt idx="39">
                  <c:v>5553.3719042863449</c:v>
                </c:pt>
                <c:pt idx="40">
                  <c:v>5568.1281144115192</c:v>
                </c:pt>
                <c:pt idx="41">
                  <c:v>5618.763999729902</c:v>
                </c:pt>
                <c:pt idx="42">
                  <c:v>5706.1441860460782</c:v>
                </c:pt>
                <c:pt idx="43">
                  <c:v>5831.5048183518711</c:v>
                </c:pt>
                <c:pt idx="44">
                  <c:v>5996.4443579625404</c:v>
                </c:pt>
                <c:pt idx="45">
                  <c:v>6202.8987935832083</c:v>
                </c:pt>
                <c:pt idx="46">
                  <c:v>6453.0964659396441</c:v>
                </c:pt>
                <c:pt idx="47">
                  <c:v>6749.4861859652883</c:v>
                </c:pt>
                <c:pt idx="48">
                  <c:v>7094.6309193698889</c:v>
                </c:pt>
                <c:pt idx="49">
                  <c:v>7491.0582881602822</c:v>
                </c:pt>
                <c:pt idx="50">
                  <c:v>7941.0589356515502</c:v>
                </c:pt>
                <c:pt idx="51">
                  <c:v>8446.4250443226538</c:v>
                </c:pt>
                <c:pt idx="52">
                  <c:v>9008.1248099480144</c:v>
                </c:pt>
                <c:pt idx="53">
                  <c:v>9625.9154047027805</c:v>
                </c:pt>
                <c:pt idx="54">
                  <c:v>10297.907755834322</c:v>
                </c:pt>
                <c:pt idx="55">
                  <c:v>11020.111662344094</c:v>
                </c:pt>
                <c:pt idx="56">
                  <c:v>11786.008545342629</c:v>
                </c:pt>
                <c:pt idx="57">
                  <c:v>12586.218700883073</c:v>
                </c:pt>
                <c:pt idx="58">
                  <c:v>13408.344955272609</c:v>
                </c:pt>
                <c:pt idx="59">
                  <c:v>14237.07738449466</c:v>
                </c:pt>
                <c:pt idx="60">
                  <c:v>15054.625863936217</c:v>
                </c:pt>
                <c:pt idx="61">
                  <c:v>15841.503275404744</c:v>
                </c:pt>
                <c:pt idx="62">
                  <c:v>16577.614628661879</c:v>
                </c:pt>
                <c:pt idx="63">
                  <c:v>17243.52980199151</c:v>
                </c:pt>
                <c:pt idx="64">
                  <c:v>17821.753586463958</c:v>
                </c:pt>
                <c:pt idx="65">
                  <c:v>18297.781588358277</c:v>
                </c:pt>
                <c:pt idx="66">
                  <c:v>18660.759325280418</c:v>
                </c:pt>
                <c:pt idx="67">
                  <c:v>18903.639821674089</c:v>
                </c:pt>
                <c:pt idx="68">
                  <c:v>19022.838002308526</c:v>
                </c:pt>
                <c:pt idx="69">
                  <c:v>19017.475655324382</c:v>
                </c:pt>
                <c:pt idx="70">
                  <c:v>18888.373086187592</c:v>
                </c:pt>
                <c:pt idx="71">
                  <c:v>18636.964453217359</c:v>
                </c:pt>
                <c:pt idx="72">
                  <c:v>18264.302379294171</c:v>
                </c:pt>
                <c:pt idx="73">
                  <c:v>17770.292932979737</c:v>
                </c:pt>
                <c:pt idx="74">
                  <c:v>17153.283795905605</c:v>
                </c:pt>
                <c:pt idx="75">
                  <c:v>16410.128370237817</c:v>
                </c:pt>
                <c:pt idx="76">
                  <c:v>15536.866503083749</c:v>
                </c:pt>
                <c:pt idx="77">
                  <c:v>14530.18111607442</c:v>
                </c:pt>
                <c:pt idx="78">
                  <c:v>13389.768038826163</c:v>
                </c:pt>
                <c:pt idx="79">
                  <c:v>12121.62328309083</c:v>
                </c:pt>
                <c:pt idx="80">
                  <c:v>10741.921222221839</c:v>
                </c:pt>
                <c:pt idx="81">
                  <c:v>9280.5881522181608</c:v>
                </c:pt>
                <c:pt idx="82">
                  <c:v>7783.0064999559136</c:v>
                </c:pt>
                <c:pt idx="83">
                  <c:v>6307.9672067618931</c:v>
                </c:pt>
                <c:pt idx="84">
                  <c:v>4920.6908037552084</c:v>
                </c:pt>
                <c:pt idx="85">
                  <c:v>3681.7710547871898</c:v>
                </c:pt>
                <c:pt idx="86">
                  <c:v>2635.4304091509507</c:v>
                </c:pt>
                <c:pt idx="87">
                  <c:v>1801.6404682586376</c:v>
                </c:pt>
                <c:pt idx="88">
                  <c:v>1175.1324088302727</c:v>
                </c:pt>
                <c:pt idx="89">
                  <c:v>730.95346344890061</c:v>
                </c:pt>
                <c:pt idx="90">
                  <c:v>433.43768141233988</c:v>
                </c:pt>
                <c:pt idx="91">
                  <c:v>244.90851040133987</c:v>
                </c:pt>
                <c:pt idx="92">
                  <c:v>131.7694771267513</c:v>
                </c:pt>
                <c:pt idx="93">
                  <c:v>67.439309942387638</c:v>
                </c:pt>
                <c:pt idx="94">
                  <c:v>32.788172584461201</c:v>
                </c:pt>
                <c:pt idx="95">
                  <c:v>15.119350769346697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'Immortal Baseline'!$J$2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Baseline'!$J$3:$J$98</c:f>
              <c:numCache>
                <c:formatCode>0.00</c:formatCode>
                <c:ptCount val="96"/>
                <c:pt idx="0">
                  <c:v>25157.317152721411</c:v>
                </c:pt>
                <c:pt idx="1">
                  <c:v>23994.361707071763</c:v>
                </c:pt>
                <c:pt idx="2">
                  <c:v>22855.865024395149</c:v>
                </c:pt>
                <c:pt idx="3">
                  <c:v>21764.04308759567</c:v>
                </c:pt>
                <c:pt idx="4">
                  <c:v>20732.404169709189</c:v>
                </c:pt>
                <c:pt idx="5">
                  <c:v>19768.224143265488</c:v>
                </c:pt>
                <c:pt idx="6">
                  <c:v>18874.560574304629</c:v>
                </c:pt>
                <c:pt idx="7">
                  <c:v>18051.714270092518</c:v>
                </c:pt>
                <c:pt idx="8">
                  <c:v>17298.213472092626</c:v>
                </c:pt>
                <c:pt idx="9">
                  <c:v>16611.446007469309</c:v>
                </c:pt>
                <c:pt idx="10">
                  <c:v>15988.05741637033</c:v>
                </c:pt>
                <c:pt idx="11">
                  <c:v>15424.205661030863</c:v>
                </c:pt>
                <c:pt idx="12">
                  <c:v>14915.734117185648</c:v>
                </c:pt>
                <c:pt idx="13">
                  <c:v>14458.301214981595</c:v>
                </c:pt>
                <c:pt idx="14">
                  <c:v>14047.488573867251</c:v>
                </c:pt>
                <c:pt idx="15">
                  <c:v>13678.898658739919</c:v>
                </c:pt>
                <c:pt idx="16">
                  <c:v>13348.246225889337</c:v>
                </c:pt>
                <c:pt idx="17">
                  <c:v>13051.443721185993</c:v>
                </c:pt>
                <c:pt idx="18">
                  <c:v>12784.678405344917</c:v>
                </c:pt>
                <c:pt idx="19">
                  <c:v>12544.477805243496</c:v>
                </c:pt>
                <c:pt idx="20">
                  <c:v>12327.759889781912</c:v>
                </c:pt>
                <c:pt idx="21">
                  <c:v>12131.865004635327</c:v>
                </c:pt>
                <c:pt idx="22">
                  <c:v>11954.567901522434</c:v>
                </c:pt>
                <c:pt idx="23">
                  <c:v>11794.069905269287</c:v>
                </c:pt>
                <c:pt idx="24">
                  <c:v>11648.973046456869</c:v>
                </c:pt>
                <c:pt idx="25">
                  <c:v>11518.239515977866</c:v>
                </c:pt>
                <c:pt idx="26">
                  <c:v>11401.14081322403</c:v>
                </c:pt>
                <c:pt idx="27">
                  <c:v>11297.201335922251</c:v>
                </c:pt>
                <c:pt idx="28">
                  <c:v>11206.140914964404</c:v>
                </c:pt>
                <c:pt idx="29">
                  <c:v>11127.820065657803</c:v>
                </c:pt>
                <c:pt idx="30">
                  <c:v>11062.190703739112</c:v>
                </c:pt>
                <c:pt idx="31">
                  <c:v>11009.253962234025</c:v>
                </c:pt>
                <c:pt idx="32">
                  <c:v>10969.025708911755</c:v>
                </c:pt>
                <c:pt idx="33">
                  <c:v>10941.509510258702</c:v>
                </c:pt>
                <c:pt idx="34">
                  <c:v>10926.676162847838</c:v>
                </c:pt>
                <c:pt idx="35">
                  <c:v>10924.44851422471</c:v>
                </c:pt>
                <c:pt idx="36">
                  <c:v>10934.690089028689</c:v>
                </c:pt>
                <c:pt idx="37">
                  <c:v>10957.195973613098</c:v>
                </c:pt>
                <c:pt idx="38">
                  <c:v>10991.68444435213</c:v>
                </c:pt>
                <c:pt idx="39">
                  <c:v>11037.787908982029</c:v>
                </c:pt>
                <c:pt idx="40">
                  <c:v>11095.041836444245</c:v>
                </c:pt>
                <c:pt idx="41">
                  <c:v>11162.870461929992</c:v>
                </c:pt>
                <c:pt idx="42">
                  <c:v>11240.568166759975</c:v>
                </c:pt>
                <c:pt idx="43">
                  <c:v>11327.275557002564</c:v>
                </c:pt>
                <c:pt idx="44">
                  <c:v>11421.949422908208</c:v>
                </c:pt>
                <c:pt idx="45">
                  <c:v>11523.325989409803</c:v>
                </c:pt>
                <c:pt idx="46">
                  <c:v>11629.877216908948</c:v>
                </c:pt>
                <c:pt idx="47">
                  <c:v>11739.760448153082</c:v>
                </c:pt>
                <c:pt idx="48">
                  <c:v>11850.762504164188</c:v>
                </c:pt>
                <c:pt idx="49">
                  <c:v>11960.240505541726</c:v>
                </c:pt>
                <c:pt idx="50">
                  <c:v>12065.063332050018</c:v>
                </c:pt>
                <c:pt idx="51">
                  <c:v>12161.559805870094</c:v>
                </c:pt>
                <c:pt idx="52">
                  <c:v>12245.482391502099</c:v>
                </c:pt>
                <c:pt idx="53">
                  <c:v>12311.998292664519</c:v>
                </c:pt>
                <c:pt idx="54">
                  <c:v>12355.722868223831</c:v>
                </c:pt>
                <c:pt idx="55">
                  <c:v>12370.812458590668</c:v>
                </c:pt>
                <c:pt idx="56">
                  <c:v>12351.133695593073</c:v>
                </c:pt>
                <c:pt idx="57">
                  <c:v>12290.522430489826</c:v>
                </c:pt>
                <c:pt idx="58">
                  <c:v>12183.135802319784</c:v>
                </c:pt>
                <c:pt idx="59">
                  <c:v>12023.884748913888</c:v>
                </c:pt>
                <c:pt idx="60">
                  <c:v>11808.912533413302</c:v>
                </c:pt>
                <c:pt idx="61">
                  <c:v>11536.061836139679</c:v>
                </c:pt>
                <c:pt idx="62">
                  <c:v>11205.256023338534</c:v>
                </c:pt>
                <c:pt idx="63">
                  <c:v>10818.717970680418</c:v>
                </c:pt>
                <c:pt idx="64">
                  <c:v>10380.968248282541</c:v>
                </c:pt>
                <c:pt idx="65">
                  <c:v>9898.5826136904998</c:v>
                </c:pt>
                <c:pt idx="66">
                  <c:v>9379.7370318589619</c:v>
                </c:pt>
                <c:pt idx="67">
                  <c:v>8833.6115733246515</c:v>
                </c:pt>
                <c:pt idx="68">
                  <c:v>8269.7483070440776</c:v>
                </c:pt>
                <c:pt idx="69">
                  <c:v>7697.4562124053209</c:v>
                </c:pt>
                <c:pt idx="70">
                  <c:v>7125.3319077436108</c:v>
                </c:pt>
                <c:pt idx="71">
                  <c:v>6560.9296275201468</c:v>
                </c:pt>
                <c:pt idx="72">
                  <c:v>6010.5797563122078</c:v>
                </c:pt>
                <c:pt idx="73">
                  <c:v>5479.3310665570452</c:v>
                </c:pt>
                <c:pt idx="74">
                  <c:v>4970.9807886747376</c:v>
                </c:pt>
                <c:pt idx="75">
                  <c:v>4488.1574745333255</c:v>
                </c:pt>
                <c:pt idx="76">
                  <c:v>4032.4308563154373</c:v>
                </c:pt>
                <c:pt idx="77">
                  <c:v>3604.4368529134667</c:v>
                </c:pt>
                <c:pt idx="78">
                  <c:v>3204.0211646408093</c:v>
                </c:pt>
                <c:pt idx="79">
                  <c:v>2830.4177136980675</c:v>
                </c:pt>
                <c:pt idx="80">
                  <c:v>2482.4828170601868</c:v>
                </c:pt>
                <c:pt idx="81">
                  <c:v>2158.9943601703058</c:v>
                </c:pt>
                <c:pt idx="82">
                  <c:v>1858.9906658789189</c:v>
                </c:pt>
                <c:pt idx="83">
                  <c:v>1582.0711848025296</c:v>
                </c:pt>
                <c:pt idx="84">
                  <c:v>1328.5390776969282</c:v>
                </c:pt>
                <c:pt idx="85">
                  <c:v>1099.2810825514905</c:v>
                </c:pt>
                <c:pt idx="86">
                  <c:v>895.37875128877226</c:v>
                </c:pt>
                <c:pt idx="87">
                  <c:v>717.58418872530433</c:v>
                </c:pt>
                <c:pt idx="88">
                  <c:v>565.87289090543618</c:v>
                </c:pt>
                <c:pt idx="89">
                  <c:v>439.24005314203896</c:v>
                </c:pt>
                <c:pt idx="90">
                  <c:v>335.77327182006655</c:v>
                </c:pt>
                <c:pt idx="91">
                  <c:v>252.91491270061044</c:v>
                </c:pt>
                <c:pt idx="92">
                  <c:v>187.78660159181902</c:v>
                </c:pt>
                <c:pt idx="93">
                  <c:v>137.47717004484232</c:v>
                </c:pt>
                <c:pt idx="94">
                  <c:v>99.248430185706454</c:v>
                </c:pt>
                <c:pt idx="95">
                  <c:v>70.655295419321661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'Immortal Baseline'!$K$2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Baseline'!$K$3:$K$98</c:f>
              <c:numCache>
                <c:formatCode>0.00</c:formatCode>
                <c:ptCount val="96"/>
                <c:pt idx="0">
                  <c:v>9972.3872632960847</c:v>
                </c:pt>
                <c:pt idx="1">
                  <c:v>9400.9648072569944</c:v>
                </c:pt>
                <c:pt idx="2">
                  <c:v>8935.7460312500407</c:v>
                </c:pt>
                <c:pt idx="3">
                  <c:v>8567.3412654879558</c:v>
                </c:pt>
                <c:pt idx="4">
                  <c:v>8286.2855359097448</c:v>
                </c:pt>
                <c:pt idx="5">
                  <c:v>8083.806452054172</c:v>
                </c:pt>
                <c:pt idx="6">
                  <c:v>7952.1999906591091</c:v>
                </c:pt>
                <c:pt idx="7">
                  <c:v>7884.9360016932224</c:v>
                </c:pt>
                <c:pt idx="8">
                  <c:v>7876.5973737060067</c:v>
                </c:pt>
                <c:pt idx="9">
                  <c:v>7922.7274636505672</c:v>
                </c:pt>
                <c:pt idx="10">
                  <c:v>8019.6338490287944</c:v>
                </c:pt>
                <c:pt idx="11">
                  <c:v>8164.1771888704379</c:v>
                </c:pt>
                <c:pt idx="12">
                  <c:v>8353.5618665433631</c:v>
                </c:pt>
                <c:pt idx="13">
                  <c:v>8585.1384588922065</c:v>
                </c:pt>
                <c:pt idx="14">
                  <c:v>8856.2250712160567</c:v>
                </c:pt>
                <c:pt idx="15">
                  <c:v>9163.9535964285169</c:v>
                </c:pt>
                <c:pt idx="16">
                  <c:v>9505.14674232777</c:v>
                </c:pt>
                <c:pt idx="17">
                  <c:v>9876.2312977458823</c:v>
                </c:pt>
                <c:pt idx="18">
                  <c:v>10273.191981955033</c:v>
                </c:pt>
                <c:pt idx="19">
                  <c:v>10691.568096937499</c:v>
                </c:pt>
                <c:pt idx="20">
                  <c:v>11126.492187803507</c:v>
                </c:pt>
                <c:pt idx="21">
                  <c:v>11572.766428690235</c:v>
                </c:pt>
                <c:pt idx="22">
                  <c:v>12024.969097321322</c:v>
                </c:pt>
                <c:pt idx="23">
                  <c:v>12477.58091227869</c:v>
                </c:pt>
                <c:pt idx="24">
                  <c:v>12925.119664363769</c:v>
                </c:pt>
                <c:pt idx="25">
                  <c:v>13362.271684608822</c:v>
                </c:pt>
                <c:pt idx="26">
                  <c:v>13784.010153498044</c:v>
                </c:pt>
                <c:pt idx="27">
                  <c:v>14185.692710752617</c:v>
                </c:pt>
                <c:pt idx="28">
                  <c:v>14563.133777478557</c:v>
                </c:pt>
                <c:pt idx="29">
                  <c:v>14912.649953632843</c:v>
                </c:pt>
                <c:pt idx="30">
                  <c:v>15231.079407057896</c:v>
                </c:pt>
                <c:pt idx="31">
                  <c:v>15515.778087061677</c:v>
                </c:pt>
                <c:pt idx="32">
                  <c:v>15764.596798754499</c:v>
                </c:pt>
                <c:pt idx="33">
                  <c:v>15975.843716100744</c:v>
                </c:pt>
                <c:pt idx="34">
                  <c:v>16148.236923656965</c:v>
                </c:pt>
                <c:pt idx="35">
                  <c:v>16280.851222595284</c:v>
                </c:pt>
                <c:pt idx="36">
                  <c:v>16373.062874042465</c:v>
                </c:pt>
                <c:pt idx="37">
                  <c:v>16424.495312943276</c:v>
                </c:pt>
                <c:pt idx="38">
                  <c:v>16434.968243262727</c:v>
                </c:pt>
                <c:pt idx="39">
                  <c:v>16404.451979007277</c:v>
                </c:pt>
                <c:pt idx="40">
                  <c:v>16333.028453238341</c:v>
                </c:pt>
                <c:pt idx="41">
                  <c:v>16220.859983619637</c:v>
                </c:pt>
                <c:pt idx="42">
                  <c:v>16068.16664664752</c:v>
                </c:pt>
                <c:pt idx="43">
                  <c:v>15875.212952218517</c:v>
                </c:pt>
                <c:pt idx="44">
                  <c:v>15642.30439911434</c:v>
                </c:pt>
                <c:pt idx="45">
                  <c:v>15369.794402323207</c:v>
                </c:pt>
                <c:pt idx="46">
                  <c:v>15058.10198783488</c:v>
                </c:pt>
                <c:pt idx="47">
                  <c:v>14707.740525244006</c:v>
                </c:pt>
                <c:pt idx="48">
                  <c:v>14319.35759169487</c:v>
                </c:pt>
                <c:pt idx="49">
                  <c:v>13893.785812108272</c:v>
                </c:pt>
                <c:pt idx="50">
                  <c:v>13432.104175916165</c:v>
                </c:pt>
                <c:pt idx="51">
                  <c:v>12935.70885145307</c:v>
                </c:pt>
                <c:pt idx="52">
                  <c:v>12406.391839288613</c:v>
                </c:pt>
                <c:pt idx="53">
                  <c:v>11846.4248160959</c:v>
                </c:pt>
                <c:pt idx="54">
                  <c:v>11258.644066981331</c:v>
                </c:pt>
                <c:pt idx="55">
                  <c:v>10646.53031865547</c:v>
                </c:pt>
                <c:pt idx="56">
                  <c:v>10014.274480963859</c:v>
                </c:pt>
                <c:pt idx="57">
                  <c:v>9366.8169498537791</c:v>
                </c:pt>
                <c:pt idx="58">
                  <c:v>8709.8448829718109</c:v>
                </c:pt>
                <c:pt idx="59">
                  <c:v>8049.7300674845919</c:v>
                </c:pt>
                <c:pt idx="60">
                  <c:v>7393.3915907039682</c:v>
                </c:pt>
                <c:pt idx="61">
                  <c:v>6748.0744444290867</c:v>
                </c:pt>
                <c:pt idx="62">
                  <c:v>6121.0482785594368</c:v>
                </c:pt>
                <c:pt idx="63">
                  <c:v>5519.2482167434491</c:v>
                </c:pt>
                <c:pt idx="64">
                  <c:v>4948.8974685712528</c:v>
                </c:pt>
                <c:pt idx="65">
                  <c:v>4415.1630530254506</c:v>
                </c:pt>
                <c:pt idx="66">
                  <c:v>3921.8957506481802</c:v>
                </c:pt>
                <c:pt idx="67">
                  <c:v>3471.4917806555709</c:v>
                </c:pt>
                <c:pt idx="68">
                  <c:v>3064.8902941419533</c:v>
                </c:pt>
                <c:pt idx="69">
                  <c:v>2701.695072744054</c:v>
                </c:pt>
                <c:pt idx="70">
                  <c:v>2380.3886520621145</c:v>
                </c:pt>
                <c:pt idx="71">
                  <c:v>2098.5972403565193</c:v>
                </c:pt>
                <c:pt idx="72">
                  <c:v>1853.3656631401839</c:v>
                </c:pt>
                <c:pt idx="73">
                  <c:v>1641.4100734904753</c:v>
                </c:pt>
                <c:pt idx="74">
                  <c:v>1459.3279725449688</c:v>
                </c:pt>
                <c:pt idx="75">
                  <c:v>1303.7564809947185</c:v>
                </c:pt>
                <c:pt idx="76">
                  <c:v>1171.4787050977234</c:v>
                </c:pt>
                <c:pt idx="77">
                  <c:v>1059.4840012953821</c:v>
                </c:pt>
                <c:pt idx="78">
                  <c:v>964.99163606039406</c:v>
                </c:pt>
                <c:pt idx="79">
                  <c:v>885.44987643791683</c:v>
                </c:pt>
                <c:pt idx="80">
                  <c:v>818.52474913662479</c:v>
                </c:pt>
                <c:pt idx="81">
                  <c:v>762.09427578908742</c:v>
                </c:pt>
                <c:pt idx="82">
                  <c:v>714.26286904180745</c:v>
                </c:pt>
                <c:pt idx="83">
                  <c:v>673.40344128029437</c:v>
                </c:pt>
                <c:pt idx="84">
                  <c:v>638.22006864639309</c:v>
                </c:pt>
                <c:pt idx="85">
                  <c:v>607.80667835977158</c:v>
                </c:pt>
                <c:pt idx="86">
                  <c:v>581.6694471091912</c:v>
                </c:pt>
                <c:pt idx="87">
                  <c:v>559.69300558056034</c:v>
                </c:pt>
                <c:pt idx="88">
                  <c:v>542.05880917569232</c:v>
                </c:pt>
                <c:pt idx="89">
                  <c:v>529.14877077594133</c:v>
                </c:pt>
                <c:pt idx="90">
                  <c:v>521.47180782583337</c:v>
                </c:pt>
                <c:pt idx="91">
                  <c:v>519.63669864536234</c:v>
                </c:pt>
                <c:pt idx="92">
                  <c:v>524.37611922785436</c:v>
                </c:pt>
                <c:pt idx="93">
                  <c:v>536.61632768328559</c:v>
                </c:pt>
                <c:pt idx="94">
                  <c:v>557.58747051081002</c:v>
                </c:pt>
                <c:pt idx="95">
                  <c:v>588.97755170050664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'Immortal Baseline'!$L$2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Baseline'!$L$3:$L$98</c:f>
              <c:numCache>
                <c:formatCode>0.00</c:formatCode>
                <c:ptCount val="96"/>
                <c:pt idx="0">
                  <c:v>900.77865033028854</c:v>
                </c:pt>
                <c:pt idx="1">
                  <c:v>1151.3495895854126</c:v>
                </c:pt>
                <c:pt idx="2">
                  <c:v>1442.7886124979207</c:v>
                </c:pt>
                <c:pt idx="3">
                  <c:v>1775.4921389764304</c:v>
                </c:pt>
                <c:pt idx="4">
                  <c:v>2148.706554130144</c:v>
                </c:pt>
                <c:pt idx="5">
                  <c:v>2560.5239640091663</c:v>
                </c:pt>
                <c:pt idx="6">
                  <c:v>3007.9694719800568</c:v>
                </c:pt>
                <c:pt idx="7">
                  <c:v>3487.1649650974337</c:v>
                </c:pt>
                <c:pt idx="8">
                  <c:v>3993.541274505144</c:v>
                </c:pt>
                <c:pt idx="9">
                  <c:v>4522.0658073908426</c:v>
                </c:pt>
                <c:pt idx="10">
                  <c:v>5067.4559356399832</c:v>
                </c:pt>
                <c:pt idx="11">
                  <c:v>5624.3572596168715</c:v>
                </c:pt>
                <c:pt idx="12">
                  <c:v>6187.4772025532639</c:v>
                </c:pt>
                <c:pt idx="13">
                  <c:v>6751.67523736781</c:v>
                </c:pt>
                <c:pt idx="14">
                  <c:v>7312.0192098318257</c:v>
                </c:pt>
                <c:pt idx="15">
                  <c:v>7863.8215625029625</c:v>
                </c:pt>
                <c:pt idx="16">
                  <c:v>8402.6696440168016</c:v>
                </c:pt>
                <c:pt idx="17">
                  <c:v>8924.461344700072</c:v>
                </c:pt>
                <c:pt idx="18">
                  <c:v>9425.4521725502091</c:v>
                </c:pt>
                <c:pt idx="19">
                  <c:v>9902.3139510203564</c:v>
                </c:pt>
                <c:pt idx="20">
                  <c:v>10352.199941269364</c:v>
                </c:pt>
                <c:pt idx="21">
                  <c:v>10772.807467910992</c:v>
                </c:pt>
                <c:pt idx="22">
                  <c:v>11162.427704742942</c:v>
                </c:pt>
                <c:pt idx="23">
                  <c:v>11519.973240208428</c:v>
                </c:pt>
                <c:pt idx="24">
                  <c:v>11844.976941340092</c:v>
                </c:pt>
                <c:pt idx="25">
                  <c:v>12137.559644396486</c:v>
                </c:pt>
                <c:pt idx="26">
                  <c:v>12398.368364400978</c:v>
                </c:pt>
                <c:pt idx="27">
                  <c:v>12628.490196883322</c:v>
                </c:pt>
                <c:pt idx="28">
                  <c:v>12829.349341873456</c:v>
                </c:pt>
                <c:pt idx="29">
                  <c:v>13002.595532128649</c:v>
                </c:pt>
                <c:pt idx="30">
                  <c:v>13149.991732355937</c:v>
                </c:pt>
                <c:pt idx="31">
                  <c:v>13273.307638277565</c:v>
                </c:pt>
                <c:pt idx="32">
                  <c:v>13374.223665373356</c:v>
                </c:pt>
                <c:pt idx="33">
                  <c:v>13454.24816835705</c:v>
                </c:pt>
                <c:pt idx="34">
                  <c:v>13514.648870160498</c:v>
                </c:pt>
                <c:pt idx="35">
                  <c:v>13556.398083330474</c:v>
                </c:pt>
                <c:pt idx="36">
                  <c:v>13580.130351986058</c:v>
                </c:pt>
                <c:pt idx="37">
                  <c:v>13586.110626732625</c:v>
                </c:pt>
                <c:pt idx="38">
                  <c:v>13574.210961922096</c:v>
                </c:pt>
                <c:pt idx="39">
                  <c:v>13543.893932398634</c:v>
                </c:pt>
                <c:pt idx="40">
                  <c:v>13494.201447886755</c:v>
                </c:pt>
                <c:pt idx="41">
                  <c:v>13423.748355865817</c:v>
                </c:pt>
                <c:pt idx="42">
                  <c:v>13330.721145830912</c:v>
                </c:pt>
                <c:pt idx="43">
                  <c:v>13212.88319293536</c:v>
                </c:pt>
                <c:pt idx="44">
                  <c:v>13067.589307367889</c:v>
                </c:pt>
                <c:pt idx="45">
                  <c:v>12891.81387845578</c:v>
                </c:pt>
                <c:pt idx="46">
                  <c:v>12682.198578096617</c:v>
                </c:pt>
                <c:pt idx="47">
                  <c:v>12435.127310997434</c:v>
                </c:pt>
                <c:pt idx="48">
                  <c:v>12146.837657607737</c:v>
                </c:pt>
                <c:pt idx="49">
                  <c:v>11813.579082431484</c:v>
                </c:pt>
                <c:pt idx="50">
                  <c:v>11431.828104060947</c:v>
                </c:pt>
                <c:pt idx="51">
                  <c:v>10998.568638256529</c:v>
                </c:pt>
                <c:pt idx="52">
                  <c:v>10511.640817763149</c:v>
                </c:pt>
                <c:pt idx="53">
                  <c:v>9970.1526778751668</c:v>
                </c:pt>
                <c:pt idx="54">
                  <c:v>9374.9353436085203</c:v>
                </c:pt>
                <c:pt idx="55">
                  <c:v>8729.0037579276141</c:v>
                </c:pt>
                <c:pt idx="56">
                  <c:v>8037.9631894300928</c:v>
                </c:pt>
                <c:pt idx="57">
                  <c:v>7310.2809097094341</c:v>
                </c:pt>
                <c:pt idx="58">
                  <c:v>6557.3296694502833</c:v>
                </c:pt>
                <c:pt idx="59">
                  <c:v>5793.1142978973594</c:v>
                </c:pt>
                <c:pt idx="60">
                  <c:v>5033.6237660795769</c:v>
                </c:pt>
                <c:pt idx="61">
                  <c:v>4295.8118992546206</c:v>
                </c:pt>
                <c:pt idx="62">
                  <c:v>3596.2933207775422</c:v>
                </c:pt>
                <c:pt idx="63">
                  <c:v>2949.9265123345403</c:v>
                </c:pt>
                <c:pt idx="64">
                  <c:v>2368.5132071091625</c:v>
                </c:pt>
                <c:pt idx="65">
                  <c:v>1859.8454088572205</c:v>
                </c:pt>
                <c:pt idx="66">
                  <c:v>1427.2682118711916</c:v>
                </c:pt>
                <c:pt idx="67">
                  <c:v>1069.8142045969735</c:v>
                </c:pt>
                <c:pt idx="68">
                  <c:v>782.84045166886631</c:v>
                </c:pt>
                <c:pt idx="69">
                  <c:v>559.00284247282968</c:v>
                </c:pt>
                <c:pt idx="70">
                  <c:v>389.36135366597006</c:v>
                </c:pt>
                <c:pt idx="71">
                  <c:v>264.42593328681522</c:v>
                </c:pt>
                <c:pt idx="72">
                  <c:v>175.00859847385772</c:v>
                </c:pt>
                <c:pt idx="73">
                  <c:v>112.81721287409933</c:v>
                </c:pt>
                <c:pt idx="74">
                  <c:v>70.788346493654899</c:v>
                </c:pt>
                <c:pt idx="75">
                  <c:v>43.198645672119255</c:v>
                </c:pt>
                <c:pt idx="76">
                  <c:v>25.61417915655117</c:v>
                </c:pt>
                <c:pt idx="77">
                  <c:v>14.73955891308052</c:v>
                </c:pt>
                <c:pt idx="78">
                  <c:v>8.2198769394505025</c:v>
                </c:pt>
                <c:pt idx="79">
                  <c:v>4.4348049127888443</c:v>
                </c:pt>
                <c:pt idx="80">
                  <c:v>2.310003206812516</c:v>
                </c:pt>
                <c:pt idx="81">
                  <c:v>1.1588353555799518</c:v>
                </c:pt>
                <c:pt idx="82">
                  <c:v>0.55834581451845722</c:v>
                </c:pt>
                <c:pt idx="83">
                  <c:v>0.25761339490031948</c:v>
                </c:pt>
                <c:pt idx="84">
                  <c:v>0.11348062146898366</c:v>
                </c:pt>
                <c:pt idx="85">
                  <c:v>4.7594684769251466E-2</c:v>
                </c:pt>
                <c:pt idx="86">
                  <c:v>1.8960381914228618E-2</c:v>
                </c:pt>
                <c:pt idx="87">
                  <c:v>7.160880215160286E-3</c:v>
                </c:pt>
                <c:pt idx="88">
                  <c:v>2.5602807290345227E-3</c:v>
                </c:pt>
                <c:pt idx="89">
                  <c:v>8.6559169071618008E-4</c:v>
                </c:pt>
                <c:pt idx="90">
                  <c:v>2.7643925336711848E-4</c:v>
                </c:pt>
                <c:pt idx="91">
                  <c:v>8.3308915638348626E-5</c:v>
                </c:pt>
                <c:pt idx="92">
                  <c:v>2.3663349571273997E-5</c:v>
                </c:pt>
                <c:pt idx="93">
                  <c:v>6.326560770839177E-6</c:v>
                </c:pt>
                <c:pt idx="94">
                  <c:v>1.5896700877132411E-6</c:v>
                </c:pt>
                <c:pt idx="95">
                  <c:v>3.7477898088428681E-7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827456"/>
        <c:axId val="451828016"/>
      </c:lineChart>
      <c:catAx>
        <c:axId val="45182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28016"/>
        <c:crosses val="autoZero"/>
        <c:auto val="1"/>
        <c:lblAlgn val="ctr"/>
        <c:lblOffset val="100"/>
        <c:noMultiLvlLbl val="0"/>
      </c:catAx>
      <c:valAx>
        <c:axId val="45182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2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 sz="1200"/>
              <a:t>Cohort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'Immortal Baseline'!$M$2</c:f>
              <c:strCache>
                <c:ptCount val="1"/>
                <c:pt idx="0">
                  <c:v>Sedentary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Baseline'!$M$3:$M$98</c:f>
              <c:numCache>
                <c:formatCode>0.00</c:formatCode>
                <c:ptCount val="96"/>
                <c:pt idx="0">
                  <c:v>3124.8673240882317</c:v>
                </c:pt>
                <c:pt idx="1">
                  <c:v>3298.453307601565</c:v>
                </c:pt>
                <c:pt idx="2">
                  <c:v>3483.0086793581586</c:v>
                </c:pt>
                <c:pt idx="3">
                  <c:v>3674.7544693489408</c:v>
                </c:pt>
                <c:pt idx="4">
                  <c:v>3869.7352177620846</c:v>
                </c:pt>
                <c:pt idx="5">
                  <c:v>4064.0110687761212</c:v>
                </c:pt>
                <c:pt idx="6">
                  <c:v>4253.8667542983439</c:v>
                </c:pt>
                <c:pt idx="7">
                  <c:v>4436.0042929483261</c:v>
                </c:pt>
                <c:pt idx="8">
                  <c:v>4607.6871782367889</c:v>
                </c:pt>
                <c:pt idx="9">
                  <c:v>4766.8148813784837</c:v>
                </c:pt>
                <c:pt idx="10">
                  <c:v>4911.9234783052034</c:v>
                </c:pt>
                <c:pt idx="11">
                  <c:v>5042.12512533056</c:v>
                </c:pt>
                <c:pt idx="12">
                  <c:v>5157.0103612945459</c:v>
                </c:pt>
                <c:pt idx="13">
                  <c:v>5256.5400284458265</c:v>
                </c:pt>
                <c:pt idx="14">
                  <c:v>5340.9488726708987</c:v>
                </c:pt>
                <c:pt idx="15">
                  <c:v>5410.6739862055683</c:v>
                </c:pt>
                <c:pt idx="16">
                  <c:v>5466.3119397284972</c:v>
                </c:pt>
                <c:pt idx="17">
                  <c:v>5508.6012499687458</c:v>
                </c:pt>
                <c:pt idx="18">
                  <c:v>5538.4226638123673</c:v>
                </c:pt>
                <c:pt idx="19">
                  <c:v>5556.8083686206883</c:v>
                </c:pt>
                <c:pt idx="20">
                  <c:v>5564.9519167434628</c:v>
                </c:pt>
                <c:pt idx="21">
                  <c:v>5564.2125861134973</c:v>
                </c:pt>
                <c:pt idx="22">
                  <c:v>5556.1104225814834</c:v>
                </c:pt>
                <c:pt idx="23">
                  <c:v>5542.3108021399012</c:v>
                </c:pt>
                <c:pt idx="24">
                  <c:v>5524.5996144361152</c:v>
                </c:pt>
                <c:pt idx="25">
                  <c:v>5504.8518263652786</c:v>
                </c:pt>
                <c:pt idx="26">
                  <c:v>5484.9970962777124</c:v>
                </c:pt>
                <c:pt idx="27">
                  <c:v>5466.9862798206668</c:v>
                </c:pt>
                <c:pt idx="28">
                  <c:v>5452.7622269093408</c:v>
                </c:pt>
                <c:pt idx="29">
                  <c:v>5444.2374241284579</c:v>
                </c:pt>
                <c:pt idx="30">
                  <c:v>5443.2800179742781</c:v>
                </c:pt>
                <c:pt idx="31">
                  <c:v>5451.708762516384</c:v>
                </c:pt>
                <c:pt idx="32">
                  <c:v>5471.2966102175742</c:v>
                </c:pt>
                <c:pt idx="33">
                  <c:v>5503.782076686156</c:v>
                </c:pt>
                <c:pt idx="34">
                  <c:v>5550.8871675300988</c:v>
                </c:pt>
                <c:pt idx="35">
                  <c:v>5614.3405236397612</c:v>
                </c:pt>
                <c:pt idx="36">
                  <c:v>5695.9044626766245</c:v>
                </c:pt>
                <c:pt idx="37">
                  <c:v>5797.4047057648986</c:v>
                </c:pt>
                <c:pt idx="38">
                  <c:v>5920.7617209835316</c:v>
                </c:pt>
                <c:pt idx="39">
                  <c:v>6068.0227415964673</c:v>
                </c:pt>
                <c:pt idx="40">
                  <c:v>6241.3935915377115</c:v>
                </c:pt>
                <c:pt idx="41">
                  <c:v>6443.2694490257809</c:v>
                </c:pt>
                <c:pt idx="42">
                  <c:v>6676.2635858635767</c:v>
                </c:pt>
                <c:pt idx="43">
                  <c:v>6943.232926761928</c:v>
                </c:pt>
                <c:pt idx="44">
                  <c:v>7247.2989781444976</c:v>
                </c:pt>
                <c:pt idx="45">
                  <c:v>7591.8622847612623</c:v>
                </c:pt>
                <c:pt idx="46">
                  <c:v>7980.608100069835</c:v>
                </c:pt>
                <c:pt idx="47">
                  <c:v>8417.5004316067461</c:v>
                </c:pt>
                <c:pt idx="48">
                  <c:v>8906.7610943123691</c:v>
                </c:pt>
                <c:pt idx="49">
                  <c:v>9452.8299498254328</c:v>
                </c:pt>
                <c:pt idx="50">
                  <c:v>10060.302242718921</c:v>
                </c:pt>
                <c:pt idx="51">
                  <c:v>10733.839029009816</c:v>
                </c:pt>
                <c:pt idx="52">
                  <c:v>11478.047351232402</c:v>
                </c:pt>
                <c:pt idx="53">
                  <c:v>12297.328336236726</c:v>
                </c:pt>
                <c:pt idx="54">
                  <c:v>13195.694118015581</c:v>
                </c:pt>
                <c:pt idx="55">
                  <c:v>14176.558759590436</c:v>
                </c:pt>
                <c:pt idx="56">
                  <c:v>15242.514376957193</c:v>
                </c:pt>
                <c:pt idx="57">
                  <c:v>16395.111296491272</c:v>
                </c:pt>
                <c:pt idx="58">
                  <c:v>17634.669435267082</c:v>
                </c:pt>
                <c:pt idx="59">
                  <c:v>18960.155269929433</c:v>
                </c:pt>
                <c:pt idx="60">
                  <c:v>20369.161758862909</c:v>
                </c:pt>
                <c:pt idx="61">
                  <c:v>21858.02395072778</c:v>
                </c:pt>
                <c:pt idx="62">
                  <c:v>23422.088348953599</c:v>
                </c:pt>
                <c:pt idx="63">
                  <c:v>25056.130093426182</c:v>
                </c:pt>
                <c:pt idx="64">
                  <c:v>26754.883834198405</c:v>
                </c:pt>
                <c:pt idx="65">
                  <c:v>28513.630705913754</c:v>
                </c:pt>
                <c:pt idx="66">
                  <c:v>30328.774218243132</c:v>
                </c:pt>
                <c:pt idx="67">
                  <c:v>32198.346759018226</c:v>
                </c:pt>
                <c:pt idx="68">
                  <c:v>34122.412641488918</c:v>
                </c:pt>
                <c:pt idx="69">
                  <c:v>36103.363195397811</c:v>
                </c:pt>
                <c:pt idx="70">
                  <c:v>38146.121885337117</c:v>
                </c:pt>
                <c:pt idx="71">
                  <c:v>40258.283284129691</c:v>
                </c:pt>
                <c:pt idx="72">
                  <c:v>42450.195085789645</c:v>
                </c:pt>
                <c:pt idx="73">
                  <c:v>44734.958418005575</c:v>
                </c:pt>
                <c:pt idx="74">
                  <c:v>47128.272082109383</c:v>
                </c:pt>
                <c:pt idx="75">
                  <c:v>49647.984976764092</c:v>
                </c:pt>
                <c:pt idx="76">
                  <c:v>52313.153553382552</c:v>
                </c:pt>
                <c:pt idx="77">
                  <c:v>55142.341573807542</c:v>
                </c:pt>
                <c:pt idx="78">
                  <c:v>58150.881335119891</c:v>
                </c:pt>
                <c:pt idx="79">
                  <c:v>61346.904408962349</c:v>
                </c:pt>
                <c:pt idx="80">
                  <c:v>64726.239782380369</c:v>
                </c:pt>
                <c:pt idx="81">
                  <c:v>68266.840117544343</c:v>
                </c:pt>
                <c:pt idx="82">
                  <c:v>71924.159008047485</c:v>
                </c:pt>
                <c:pt idx="83">
                  <c:v>75629.499037986199</c:v>
                </c:pt>
                <c:pt idx="84">
                  <c:v>79293.171395579964</c:v>
                </c:pt>
                <c:pt idx="85">
                  <c:v>82812.968088337206</c:v>
                </c:pt>
                <c:pt idx="86">
                  <c:v>86086.446510045789</c:v>
                </c:pt>
                <c:pt idx="87">
                  <c:v>89024.150079700426</c:v>
                </c:pt>
                <c:pt idx="88">
                  <c:v>91560.940676441736</c:v>
                </c:pt>
                <c:pt idx="89">
                  <c:v>93663.480559292628</c:v>
                </c:pt>
                <c:pt idx="90">
                  <c:v>95332.573106455631</c:v>
                </c:pt>
                <c:pt idx="91">
                  <c:v>96599.710608643392</c:v>
                </c:pt>
                <c:pt idx="92">
                  <c:v>97518.526744973322</c:v>
                </c:pt>
                <c:pt idx="93">
                  <c:v>98153.562114839093</c:v>
                </c:pt>
                <c:pt idx="94">
                  <c:v>98569.52284737899</c:v>
                </c:pt>
                <c:pt idx="95">
                  <c:v>98823.441378238436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'Immortal Baseline'!$N$2</c:f>
              <c:strCache>
                <c:ptCount val="1"/>
                <c:pt idx="0">
                  <c:v>Barely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Baseline'!$N$3:$N$98</c:f>
              <c:numCache>
                <c:formatCode>0.00</c:formatCode>
                <c:ptCount val="96"/>
                <c:pt idx="0">
                  <c:v>30379.818999916635</c:v>
                </c:pt>
                <c:pt idx="1">
                  <c:v>31529.200421289239</c:v>
                </c:pt>
                <c:pt idx="2">
                  <c:v>32407.484107539589</c:v>
                </c:pt>
                <c:pt idx="3">
                  <c:v>33004.267367222783</c:v>
                </c:pt>
                <c:pt idx="4">
                  <c:v>33320.442259480507</c:v>
                </c:pt>
                <c:pt idx="5">
                  <c:v>33365.857353752283</c:v>
                </c:pt>
                <c:pt idx="6">
                  <c:v>33157.499339237271</c:v>
                </c:pt>
                <c:pt idx="7">
                  <c:v>32718.00421674065</c:v>
                </c:pt>
                <c:pt idx="8">
                  <c:v>32074.238095526696</c:v>
                </c:pt>
                <c:pt idx="9">
                  <c:v>31255.792230312178</c:v>
                </c:pt>
                <c:pt idx="10">
                  <c:v>30293.402056567968</c:v>
                </c:pt>
                <c:pt idx="11">
                  <c:v>29217.430135100847</c:v>
                </c:pt>
                <c:pt idx="12">
                  <c:v>28056.595025061935</c:v>
                </c:pt>
                <c:pt idx="13">
                  <c:v>26837.082122941196</c:v>
                </c:pt>
                <c:pt idx="14">
                  <c:v>25582.078112963078</c:v>
                </c:pt>
                <c:pt idx="15">
                  <c:v>24311.677624008273</c:v>
                </c:pt>
                <c:pt idx="16">
                  <c:v>23043.052706133036</c:v>
                </c:pt>
                <c:pt idx="17">
                  <c:v>21790.761422690553</c:v>
                </c:pt>
                <c:pt idx="18">
                  <c:v>20567.091029250088</c:v>
                </c:pt>
                <c:pt idx="19">
                  <c:v>19382.36679607346</c:v>
                </c:pt>
                <c:pt idx="20">
                  <c:v>18245.194589719205</c:v>
                </c:pt>
                <c:pt idx="21">
                  <c:v>17162.634766766936</c:v>
                </c:pt>
                <c:pt idx="22">
                  <c:v>16140.323291140085</c:v>
                </c:pt>
                <c:pt idx="23">
                  <c:v>15182.563670739217</c:v>
                </c:pt>
                <c:pt idx="24">
                  <c:v>14292.412758906105</c:v>
                </c:pt>
                <c:pt idx="25">
                  <c:v>13471.777813844068</c:v>
                </c:pt>
                <c:pt idx="26">
                  <c:v>12721.534428344661</c:v>
                </c:pt>
                <c:pt idx="27">
                  <c:v>12041.667365655187</c:v>
                </c:pt>
                <c:pt idx="28">
                  <c:v>11431.430447999574</c:v>
                </c:pt>
                <c:pt idx="29">
                  <c:v>10889.518082218816</c:v>
                </c:pt>
                <c:pt idx="30">
                  <c:v>10414.239732238582</c:v>
                </c:pt>
                <c:pt idx="31">
                  <c:v>10003.689184905888</c:v>
                </c:pt>
                <c:pt idx="32">
                  <c:v>9655.902142593377</c:v>
                </c:pt>
                <c:pt idx="33">
                  <c:v>9368.9978634990912</c:v>
                </c:pt>
                <c:pt idx="34">
                  <c:v>9141.3027418278816</c:v>
                </c:pt>
                <c:pt idx="35">
                  <c:v>8971.4555352590614</c:v>
                </c:pt>
                <c:pt idx="36">
                  <c:v>8858.495233329495</c:v>
                </c:pt>
                <c:pt idx="37">
                  <c:v>8801.9332712397045</c:v>
                </c:pt>
                <c:pt idx="38">
                  <c:v>8801.8119608876477</c:v>
                </c:pt>
                <c:pt idx="39">
                  <c:v>8858.7507016723048</c:v>
                </c:pt>
                <c:pt idx="40">
                  <c:v>8973.9808194557481</c:v>
                </c:pt>
                <c:pt idx="41">
                  <c:v>9149.3688222994097</c:v>
                </c:pt>
                <c:pt idx="42">
                  <c:v>9387.426498404795</c:v>
                </c:pt>
                <c:pt idx="43">
                  <c:v>9691.30464592319</c:v>
                </c:pt>
                <c:pt idx="44">
                  <c:v>10064.765350125725</c:v>
                </c:pt>
                <c:pt idx="45">
                  <c:v>10512.125671346115</c:v>
                </c:pt>
                <c:pt idx="46">
                  <c:v>11038.163495167875</c:v>
                </c:pt>
                <c:pt idx="47">
                  <c:v>11647.97433873274</c:v>
                </c:pt>
                <c:pt idx="48">
                  <c:v>12346.766457503481</c:v>
                </c:pt>
                <c:pt idx="49">
                  <c:v>13139.581189316264</c:v>
                </c:pt>
                <c:pt idx="50">
                  <c:v>14030.926845614815</c:v>
                </c:pt>
                <c:pt idx="51">
                  <c:v>15024.318540241311</c:v>
                </c:pt>
                <c:pt idx="52">
                  <c:v>16121.724158365385</c:v>
                </c:pt>
                <c:pt idx="53">
                  <c:v>17322.929125143153</c:v>
                </c:pt>
                <c:pt idx="54">
                  <c:v>18624.850169639052</c:v>
                </c:pt>
                <c:pt idx="55">
                  <c:v>20020.850305430875</c:v>
                </c:pt>
                <c:pt idx="56">
                  <c:v>21500.13148145553</c:v>
                </c:pt>
                <c:pt idx="57">
                  <c:v>23047.303195205655</c:v>
                </c:pt>
                <c:pt idx="58">
                  <c:v>24642.237690002476</c:v>
                </c:pt>
                <c:pt idx="59">
                  <c:v>26260.31633845358</c:v>
                </c:pt>
                <c:pt idx="60">
                  <c:v>27873.13924160121</c:v>
                </c:pt>
                <c:pt idx="61">
                  <c:v>29449.707417686619</c:v>
                </c:pt>
                <c:pt idx="62">
                  <c:v>30958.000003121393</c:v>
                </c:pt>
                <c:pt idx="63">
                  <c:v>32366.775397443045</c:v>
                </c:pt>
                <c:pt idx="64">
                  <c:v>33647.352406373531</c:v>
                </c:pt>
                <c:pt idx="65">
                  <c:v>34775.102524867791</c:v>
                </c:pt>
                <c:pt idx="66">
                  <c:v>35730.42230316333</c:v>
                </c:pt>
                <c:pt idx="67">
                  <c:v>36499.048176759781</c:v>
                </c:pt>
                <c:pt idx="68">
                  <c:v>37071.697513158157</c:v>
                </c:pt>
                <c:pt idx="69">
                  <c:v>37443.132869502078</c:v>
                </c:pt>
                <c:pt idx="70">
                  <c:v>37610.823472873126</c:v>
                </c:pt>
                <c:pt idx="71">
                  <c:v>37573.409448676903</c:v>
                </c:pt>
                <c:pt idx="72">
                  <c:v>37329.170204261929</c:v>
                </c:pt>
                <c:pt idx="73">
                  <c:v>36874.679668780474</c:v>
                </c:pt>
                <c:pt idx="74">
                  <c:v>36203.819722479318</c:v>
                </c:pt>
                <c:pt idx="75">
                  <c:v>35307.333866695131</c:v>
                </c:pt>
                <c:pt idx="76">
                  <c:v>34173.138118363568</c:v>
                </c:pt>
                <c:pt idx="77">
                  <c:v>32787.649234984026</c:v>
                </c:pt>
                <c:pt idx="78">
                  <c:v>31138.399575078518</c:v>
                </c:pt>
                <c:pt idx="79">
                  <c:v>29218.107962552618</c:v>
                </c:pt>
                <c:pt idx="80">
                  <c:v>27030.068028545124</c:v>
                </c:pt>
                <c:pt idx="81">
                  <c:v>24594.133265517747</c:v>
                </c:pt>
                <c:pt idx="82">
                  <c:v>21951.811838984144</c:v>
                </c:pt>
                <c:pt idx="83">
                  <c:v>19168.415119439192</c:v>
                </c:pt>
                <c:pt idx="84">
                  <c:v>16330.43601118197</c:v>
                </c:pt>
                <c:pt idx="85">
                  <c:v>13537.70709941703</c:v>
                </c:pt>
                <c:pt idx="86">
                  <c:v>10891.850049369827</c:v>
                </c:pt>
                <c:pt idx="87">
                  <c:v>8483.7855074684976</c:v>
                </c:pt>
                <c:pt idx="88">
                  <c:v>6382.9025365159532</c:v>
                </c:pt>
                <c:pt idx="89">
                  <c:v>4629.6120315188955</c:v>
                </c:pt>
                <c:pt idx="90">
                  <c:v>3232.4689262227121</c:v>
                </c:pt>
                <c:pt idx="91">
                  <c:v>2170.6210628160375</c:v>
                </c:pt>
                <c:pt idx="92">
                  <c:v>1401.162049166184</c:v>
                </c:pt>
                <c:pt idx="93">
                  <c:v>869.28561712215401</c:v>
                </c:pt>
                <c:pt idx="94">
                  <c:v>518.25948526268587</c:v>
                </c:pt>
                <c:pt idx="95">
                  <c:v>296.84322546649963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'Immortal Baseline'!$O$2</c:f>
              <c:strCache>
                <c:ptCount val="1"/>
                <c:pt idx="0">
                  <c:v>Somewhat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Baseline'!$O$3:$O$98</c:f>
              <c:numCache>
                <c:formatCode>0.00</c:formatCode>
                <c:ptCount val="96"/>
                <c:pt idx="0">
                  <c:v>44373.850641044388</c:v>
                </c:pt>
                <c:pt idx="1">
                  <c:v>43324.817935465086</c:v>
                </c:pt>
                <c:pt idx="2">
                  <c:v>42209.158757578422</c:v>
                </c:pt>
                <c:pt idx="3">
                  <c:v>41045.004780635085</c:v>
                </c:pt>
                <c:pt idx="4">
                  <c:v>39842.128952797182</c:v>
                </c:pt>
                <c:pt idx="5">
                  <c:v>38605.694337444555</c:v>
                </c:pt>
                <c:pt idx="6">
                  <c:v>37339.464439639982</c:v>
                </c:pt>
                <c:pt idx="7">
                  <c:v>36048.136735002263</c:v>
                </c:pt>
                <c:pt idx="8">
                  <c:v>34738.661328190166</c:v>
                </c:pt>
                <c:pt idx="9">
                  <c:v>33420.57153794379</c:v>
                </c:pt>
                <c:pt idx="10">
                  <c:v>32105.506951850588</c:v>
                </c:pt>
                <c:pt idx="11">
                  <c:v>30806.225649932974</c:v>
                </c:pt>
                <c:pt idx="12">
                  <c:v>29535.442324087569</c:v>
                </c:pt>
                <c:pt idx="13">
                  <c:v>28304.781723957349</c:v>
                </c:pt>
                <c:pt idx="14">
                  <c:v>27124.029327593635</c:v>
                </c:pt>
                <c:pt idx="15">
                  <c:v>26000.740230645082</c:v>
                </c:pt>
                <c:pt idx="16">
                  <c:v>24940.172570852756</c:v>
                </c:pt>
                <c:pt idx="17">
                  <c:v>23945.460472896921</c:v>
                </c:pt>
                <c:pt idx="18">
                  <c:v>23017.929633962718</c:v>
                </c:pt>
                <c:pt idx="19">
                  <c:v>22157.471886285959</c:v>
                </c:pt>
                <c:pt idx="20">
                  <c:v>21362.918528179594</c:v>
                </c:pt>
                <c:pt idx="21">
                  <c:v>20632.375762977819</c:v>
                </c:pt>
                <c:pt idx="22">
                  <c:v>19963.504412598682</c:v>
                </c:pt>
                <c:pt idx="23">
                  <c:v>19353.739111187406</c:v>
                </c:pt>
                <c:pt idx="24">
                  <c:v>18800.450215290199</c:v>
                </c:pt>
                <c:pt idx="25">
                  <c:v>18301.055995604343</c:v>
                </c:pt>
                <c:pt idx="26">
                  <c:v>17853.094489092862</c:v>
                </c:pt>
                <c:pt idx="27">
                  <c:v>17454.264578653219</c:v>
                </c:pt>
                <c:pt idx="28">
                  <c:v>17102.4450549502</c:v>
                </c:pt>
                <c:pt idx="29">
                  <c:v>16795.699043443743</c:v>
                </c:pt>
                <c:pt idx="30">
                  <c:v>16532.269571025994</c:v>
                </c:pt>
                <c:pt idx="31">
                  <c:v>16310.570433716352</c:v>
                </c:pt>
                <c:pt idx="32">
                  <c:v>16129.175064853349</c:v>
                </c:pt>
                <c:pt idx="33">
                  <c:v>15986.804877682369</c:v>
                </c:pt>
                <c:pt idx="34">
                  <c:v>15882.317593985426</c:v>
                </c:pt>
                <c:pt idx="35">
                  <c:v>15814.695355038579</c:v>
                </c:pt>
                <c:pt idx="36">
                  <c:v>15783.031900311411</c:v>
                </c:pt>
                <c:pt idx="37">
                  <c:v>15786.517740217132</c:v>
                </c:pt>
                <c:pt idx="38">
                  <c:v>15824.421991016186</c:v>
                </c:pt>
                <c:pt idx="39">
                  <c:v>15896.069341872371</c:v>
                </c:pt>
                <c:pt idx="40">
                  <c:v>16000.810460249882</c:v>
                </c:pt>
                <c:pt idx="41">
                  <c:v>16137.984004359767</c:v>
                </c:pt>
                <c:pt idx="42">
                  <c:v>16306.868312075538</c:v>
                </c:pt>
                <c:pt idx="43">
                  <c:v>16506.620808299114</c:v>
                </c:pt>
                <c:pt idx="44">
                  <c:v>16736.203274882108</c:v>
                </c:pt>
                <c:pt idx="45">
                  <c:v>16994.291442849102</c:v>
                </c:pt>
                <c:pt idx="46">
                  <c:v>17279.168006835716</c:v>
                </c:pt>
                <c:pt idx="47">
                  <c:v>17588.599261636598</c:v>
                </c:pt>
                <c:pt idx="48">
                  <c:v>17919.697270176803</c:v>
                </c:pt>
                <c:pt idx="49">
                  <c:v>18268.771933241511</c:v>
                </c:pt>
                <c:pt idx="50">
                  <c:v>18631.180639370814</c:v>
                </c:pt>
                <c:pt idx="51">
                  <c:v>19001.187315257172</c:v>
                </c:pt>
                <c:pt idx="52">
                  <c:v>19371.847463987913</c:v>
                </c:pt>
                <c:pt idx="53">
                  <c:v>19734.940659044696</c:v>
                </c:pt>
                <c:pt idx="54">
                  <c:v>20080.97603365135</c:v>
                </c:pt>
                <c:pt idx="55">
                  <c:v>20399.298167499044</c:v>
                </c:pt>
                <c:pt idx="56">
                  <c:v>20678.318596755103</c:v>
                </c:pt>
                <c:pt idx="57">
                  <c:v>20905.88997219364</c:v>
                </c:pt>
                <c:pt idx="58">
                  <c:v>21069.824127570253</c:v>
                </c:pt>
                <c:pt idx="59">
                  <c:v>21158.531886459648</c:v>
                </c:pt>
                <c:pt idx="60">
                  <c:v>21161.733811986229</c:v>
                </c:pt>
                <c:pt idx="61">
                  <c:v>21071.163162537297</c:v>
                </c:pt>
                <c:pt idx="62">
                  <c:v>20881.163880430569</c:v>
                </c:pt>
                <c:pt idx="63">
                  <c:v>20589.086845225444</c:v>
                </c:pt>
                <c:pt idx="64">
                  <c:v>20195.412491279643</c:v>
                </c:pt>
                <c:pt idx="65">
                  <c:v>19703.574928876853</c:v>
                </c:pt>
                <c:pt idx="66">
                  <c:v>19119.520420951805</c:v>
                </c:pt>
                <c:pt idx="67">
                  <c:v>18451.08429455592</c:v>
                </c:pt>
                <c:pt idx="68">
                  <c:v>17707.299565462781</c:v>
                </c:pt>
                <c:pt idx="69">
                  <c:v>16897.750717223924</c:v>
                </c:pt>
                <c:pt idx="70">
                  <c:v>16032.061073293447</c:v>
                </c:pt>
                <c:pt idx="71">
                  <c:v>15119.563475023248</c:v>
                </c:pt>
                <c:pt idx="72">
                  <c:v>14169.164253373485</c:v>
                </c:pt>
                <c:pt idx="73">
                  <c:v>13189.378503716624</c:v>
                </c:pt>
                <c:pt idx="74">
                  <c:v>12188.493411439662</c:v>
                </c:pt>
                <c:pt idx="75">
                  <c:v>11174.80453193721</c:v>
                </c:pt>
                <c:pt idx="76">
                  <c:v>10156.86498156438</c:v>
                </c:pt>
                <c:pt idx="77">
                  <c:v>9143.6883929382257</c:v>
                </c:pt>
                <c:pt idx="78">
                  <c:v>8144.8546298721722</c:v>
                </c:pt>
                <c:pt idx="79">
                  <c:v>7170.485010526012</c:v>
                </c:pt>
                <c:pt idx="80">
                  <c:v>6231.0805047537688</c:v>
                </c:pt>
                <c:pt idx="81">
                  <c:v>5337.2437946412647</c:v>
                </c:pt>
                <c:pt idx="82">
                  <c:v>4499.3181781304756</c:v>
                </c:pt>
                <c:pt idx="83">
                  <c:v>3726.9598096829641</c:v>
                </c:pt>
                <c:pt idx="84">
                  <c:v>3028.6241083370551</c:v>
                </c:pt>
                <c:pt idx="85">
                  <c:v>2410.933781732329</c:v>
                </c:pt>
                <c:pt idx="86">
                  <c:v>1877.9505803517629</c:v>
                </c:pt>
                <c:pt idx="87">
                  <c:v>1430.4900567971458</c:v>
                </c:pt>
                <c:pt idx="88">
                  <c:v>1065.7201430360847</c:v>
                </c:pt>
                <c:pt idx="89">
                  <c:v>777.27489739041266</c:v>
                </c:pt>
                <c:pt idx="90">
                  <c:v>555.96462684040148</c:v>
                </c:pt>
                <c:pt idx="91">
                  <c:v>390.94067622871296</c:v>
                </c:pt>
                <c:pt idx="92">
                  <c:v>271.00274032459367</c:v>
                </c:pt>
                <c:pt idx="93">
                  <c:v>185.71531825183052</c:v>
                </c:pt>
                <c:pt idx="94">
                  <c:v>126.12418951074986</c:v>
                </c:pt>
                <c:pt idx="95">
                  <c:v>85.040418805786956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'Immortal Baseline'!$P$2</c:f>
              <c:strCache>
                <c:ptCount val="1"/>
                <c:pt idx="0">
                  <c:v>Active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Baseline'!$P$3:$P$98</c:f>
              <c:numCache>
                <c:formatCode>0.00</c:formatCode>
                <c:ptCount val="96"/>
                <c:pt idx="0">
                  <c:v>20439.245074571678</c:v>
                </c:pt>
                <c:pt idx="1">
                  <c:v>19588.998229335972</c:v>
                </c:pt>
                <c:pt idx="2">
                  <c:v>18922.691808183277</c:v>
                </c:pt>
                <c:pt idx="3">
                  <c:v>18418.799045257841</c:v>
                </c:pt>
                <c:pt idx="4">
                  <c:v>18057.076479861316</c:v>
                </c:pt>
                <c:pt idx="5">
                  <c:v>17819.264618486548</c:v>
                </c:pt>
                <c:pt idx="6">
                  <c:v>17689.491070456708</c:v>
                </c:pt>
                <c:pt idx="7">
                  <c:v>17654.451729520799</c:v>
                </c:pt>
                <c:pt idx="8">
                  <c:v>17703.41045766844</c:v>
                </c:pt>
                <c:pt idx="9">
                  <c:v>17828.032081286157</c:v>
                </c:pt>
                <c:pt idx="10">
                  <c:v>18022.062020452417</c:v>
                </c:pt>
                <c:pt idx="11">
                  <c:v>18280.883398452963</c:v>
                </c:pt>
                <c:pt idx="12">
                  <c:v>18601.003555723</c:v>
                </c:pt>
                <c:pt idx="13">
                  <c:v>18979.532359117547</c:v>
                </c:pt>
                <c:pt idx="14">
                  <c:v>19413.709324937372</c:v>
                </c:pt>
                <c:pt idx="15">
                  <c:v>19900.519355537326</c:v>
                </c:pt>
                <c:pt idx="16">
                  <c:v>20436.41601564837</c:v>
                </c:pt>
                <c:pt idx="17">
                  <c:v>21017.153648328363</c:v>
                </c:pt>
                <c:pt idx="18">
                  <c:v>21637.718263494164</c:v>
                </c:pt>
                <c:pt idx="19">
                  <c:v>22292.341597924325</c:v>
                </c:pt>
                <c:pt idx="20">
                  <c:v>22974.581014967269</c:v>
                </c:pt>
                <c:pt idx="21">
                  <c:v>23677.447983181875</c:v>
                </c:pt>
                <c:pt idx="22">
                  <c:v>24393.5685475024</c:v>
                </c:pt>
                <c:pt idx="23">
                  <c:v>25115.360115471547</c:v>
                </c:pt>
                <c:pt idx="24">
                  <c:v>25835.210141791398</c:v>
                </c:pt>
                <c:pt idx="25">
                  <c:v>26545.644126952582</c:v>
                </c:pt>
                <c:pt idx="26">
                  <c:v>27239.472825173398</c:v>
                </c:pt>
                <c:pt idx="27">
                  <c:v>27909.911538920212</c:v>
                </c:pt>
                <c:pt idx="28">
                  <c:v>28550.667553060899</c:v>
                </c:pt>
                <c:pt idx="29">
                  <c:v>29155.994770811471</c:v>
                </c:pt>
                <c:pt idx="30">
                  <c:v>29720.717151286372</c:v>
                </c:pt>
                <c:pt idx="31">
                  <c:v>30240.2244305272</c:v>
                </c:pt>
                <c:pt idx="32">
                  <c:v>30710.444785953237</c:v>
                </c:pt>
                <c:pt idx="33">
                  <c:v>31127.799642509432</c:v>
                </c:pt>
                <c:pt idx="34">
                  <c:v>31489.145852619899</c:v>
                </c:pt>
                <c:pt idx="35">
                  <c:v>31791.710174619046</c:v>
                </c:pt>
                <c:pt idx="36">
                  <c:v>32033.020483301392</c:v>
                </c:pt>
                <c:pt idx="37">
                  <c:v>32210.837603232772</c:v>
                </c:pt>
                <c:pt idx="38">
                  <c:v>32323.091157438212</c:v>
                </c:pt>
                <c:pt idx="39">
                  <c:v>32367.822432885499</c:v>
                </c:pt>
                <c:pt idx="40">
                  <c:v>32343.137010495702</c:v>
                </c:pt>
                <c:pt idx="41">
                  <c:v>32247.169795783244</c:v>
                </c:pt>
                <c:pt idx="42">
                  <c:v>32078.065099092615</c:v>
                </c:pt>
                <c:pt idx="43">
                  <c:v>31833.974514102505</c:v>
                </c:pt>
                <c:pt idx="44">
                  <c:v>31513.075471727418</c:v>
                </c:pt>
                <c:pt idx="45">
                  <c:v>31113.613423227594</c:v>
                </c:pt>
                <c:pt idx="46">
                  <c:v>30633.970525498808</c:v>
                </c:pt>
                <c:pt idx="47">
                  <c:v>30072.763330940285</c:v>
                </c:pt>
                <c:pt idx="48">
                  <c:v>29428.971168145399</c:v>
                </c:pt>
                <c:pt idx="49">
                  <c:v>28702.095469250533</c:v>
                </c:pt>
                <c:pt idx="50">
                  <c:v>27892.348096155016</c:v>
                </c:pt>
                <c:pt idx="51">
                  <c:v>27000.863629087195</c:v>
                </c:pt>
                <c:pt idx="52">
                  <c:v>26029.926594479912</c:v>
                </c:pt>
                <c:pt idx="53">
                  <c:v>24983.199873397229</c:v>
                </c:pt>
                <c:pt idx="54">
                  <c:v>23865.935417129949</c:v>
                </c:pt>
                <c:pt idx="55">
                  <c:v>22685.143538092736</c:v>
                </c:pt>
                <c:pt idx="56">
                  <c:v>21449.693350616391</c:v>
                </c:pt>
                <c:pt idx="57">
                  <c:v>20170.315552893684</c:v>
                </c:pt>
                <c:pt idx="58">
                  <c:v>18859.480954113373</c:v>
                </c:pt>
                <c:pt idx="59">
                  <c:v>17531.135203456673</c:v>
                </c:pt>
                <c:pt idx="60">
                  <c:v>16200.28294098189</c:v>
                </c:pt>
                <c:pt idx="61">
                  <c:v>14882.433017820276</c:v>
                </c:pt>
                <c:pt idx="62">
                  <c:v>13592.938848467467</c:v>
                </c:pt>
                <c:pt idx="63">
                  <c:v>12346.290501985415</c:v>
                </c:pt>
                <c:pt idx="64">
                  <c:v>11155.43199477604</c:v>
                </c:pt>
                <c:pt idx="65">
                  <c:v>10031.182194684647</c:v>
                </c:pt>
                <c:pt idx="66">
                  <c:v>8981.8268453851888</c:v>
                </c:pt>
                <c:pt idx="67">
                  <c:v>8012.923329670879</c:v>
                </c:pt>
                <c:pt idx="68">
                  <c:v>7127.3251437766758</c:v>
                </c:pt>
                <c:pt idx="69">
                  <c:v>6325.3990759343869</c:v>
                </c:pt>
                <c:pt idx="70">
                  <c:v>5605.3834796062129</c:v>
                </c:pt>
                <c:pt idx="71">
                  <c:v>4963.8254375129727</c:v>
                </c:pt>
                <c:pt idx="72">
                  <c:v>4396.0375420406117</c:v>
                </c:pt>
                <c:pt idx="73">
                  <c:v>3896.5272511051489</c:v>
                </c:pt>
                <c:pt idx="74">
                  <c:v>3459.3678742220363</c:v>
                </c:pt>
                <c:pt idx="75">
                  <c:v>3078.4956899199788</c:v>
                </c:pt>
                <c:pt idx="76">
                  <c:v>2747.9299418435357</c:v>
                </c:pt>
                <c:pt idx="77">
                  <c:v>2461.9209021151255</c:v>
                </c:pt>
                <c:pt idx="78">
                  <c:v>2215.0365856118415</c:v>
                </c:pt>
                <c:pt idx="79">
                  <c:v>2002.2024208291443</c:v>
                </c:pt>
                <c:pt idx="80">
                  <c:v>1818.7114198885815</c:v>
                </c:pt>
                <c:pt idx="81">
                  <c:v>1660.2252397147217</c:v>
                </c:pt>
                <c:pt idx="82">
                  <c:v>1522.7871738206063</c:v>
                </c:pt>
                <c:pt idx="83">
                  <c:v>1402.8630323783832</c:v>
                </c:pt>
                <c:pt idx="84">
                  <c:v>1297.4124230591963</c:v>
                </c:pt>
                <c:pt idx="85">
                  <c:v>1203.9739344829118</c:v>
                </c:pt>
                <c:pt idx="86">
                  <c:v>1120.7330110489752</c:v>
                </c:pt>
                <c:pt idx="87">
                  <c:v>1046.5412429115061</c:v>
                </c:pt>
                <c:pt idx="88">
                  <c:v>980.87115758777134</c:v>
                </c:pt>
                <c:pt idx="89">
                  <c:v>923.71230015681851</c:v>
                </c:pt>
                <c:pt idx="90">
                  <c:v>875.43358047996469</c:v>
                </c:pt>
                <c:pt idx="91">
                  <c:v>836.64957303618792</c:v>
                </c:pt>
                <c:pt idx="92">
                  <c:v>808.13101803471795</c:v>
                </c:pt>
                <c:pt idx="93">
                  <c:v>790.78945292962499</c:v>
                </c:pt>
                <c:pt idx="94">
                  <c:v>785.74789791820058</c:v>
                </c:pt>
                <c:pt idx="95">
                  <c:v>794.49598656101182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'Immortal Baseline'!$Q$2</c:f>
              <c:strCache>
                <c:ptCount val="1"/>
                <c:pt idx="0">
                  <c:v>Highly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'Immortal Baseline'!$B$3:$B$98</c:f>
              <c:numCache>
                <c:formatCode>General</c:formatCode>
                <c:ptCount val="9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</c:numCache>
            </c:numRef>
          </c:cat>
          <c:val>
            <c:numRef>
              <c:f>'Immortal Baseline'!$Q$3:$Q$98</c:f>
              <c:numCache>
                <c:formatCode>0.00</c:formatCode>
                <c:ptCount val="96"/>
                <c:pt idx="0">
                  <c:v>1682.2179603790669</c:v>
                </c:pt>
                <c:pt idx="1">
                  <c:v>2258.5301063081351</c:v>
                </c:pt>
                <c:pt idx="2">
                  <c:v>2977.6566473405551</c:v>
                </c:pt>
                <c:pt idx="3">
                  <c:v>3857.1743375353526</c:v>
                </c:pt>
                <c:pt idx="4">
                  <c:v>4910.6170900989237</c:v>
                </c:pt>
                <c:pt idx="5">
                  <c:v>6145.1726215404942</c:v>
                </c:pt>
                <c:pt idx="6">
                  <c:v>7559.6783963676917</c:v>
                </c:pt>
                <c:pt idx="7">
                  <c:v>9143.4030257879531</c:v>
                </c:pt>
                <c:pt idx="8">
                  <c:v>10876.002940377897</c:v>
                </c:pt>
                <c:pt idx="9">
                  <c:v>12728.789269079396</c:v>
                </c:pt>
                <c:pt idx="10">
                  <c:v>14667.10549282383</c:v>
                </c:pt>
                <c:pt idx="11">
                  <c:v>16653.335691182656</c:v>
                </c:pt>
                <c:pt idx="12">
                  <c:v>18649.948733832949</c:v>
                </c:pt>
                <c:pt idx="13">
                  <c:v>20622.063765538085</c:v>
                </c:pt>
                <c:pt idx="14">
                  <c:v>22539.23436183501</c:v>
                </c:pt>
                <c:pt idx="15">
                  <c:v>24376.388803603753</c:v>
                </c:pt>
                <c:pt idx="16">
                  <c:v>26114.046767637334</c:v>
                </c:pt>
                <c:pt idx="17">
                  <c:v>27738.023206115417</c:v>
                </c:pt>
                <c:pt idx="18">
                  <c:v>29238.838409480661</c:v>
                </c:pt>
                <c:pt idx="19">
                  <c:v>30611.011351095563</c:v>
                </c:pt>
                <c:pt idx="20">
                  <c:v>31852.353950390469</c:v>
                </c:pt>
                <c:pt idx="21">
                  <c:v>32963.328900959874</c:v>
                </c:pt>
                <c:pt idx="22">
                  <c:v>33946.493326177355</c:v>
                </c:pt>
                <c:pt idx="23">
                  <c:v>34806.026300461926</c:v>
                </c:pt>
                <c:pt idx="24">
                  <c:v>35547.327269576199</c:v>
                </c:pt>
                <c:pt idx="25">
                  <c:v>36176.670237233724</c:v>
                </c:pt>
                <c:pt idx="26">
                  <c:v>36700.901161111367</c:v>
                </c:pt>
                <c:pt idx="27">
                  <c:v>37127.170236950711</c:v>
                </c:pt>
                <c:pt idx="28">
                  <c:v>37462.69471707999</c:v>
                </c:pt>
                <c:pt idx="29">
                  <c:v>37714.550679397515</c:v>
                </c:pt>
                <c:pt idx="30">
                  <c:v>37889.493527474784</c:v>
                </c:pt>
                <c:pt idx="31">
                  <c:v>37993.807188334176</c:v>
                </c:pt>
                <c:pt idx="32">
                  <c:v>38033.181396382468</c:v>
                </c:pt>
                <c:pt idx="33">
                  <c:v>38012.615539622944</c:v>
                </c:pt>
                <c:pt idx="34">
                  <c:v>37936.346644036705</c:v>
                </c:pt>
                <c:pt idx="35">
                  <c:v>37807.79841144356</c:v>
                </c:pt>
                <c:pt idx="36">
                  <c:v>37629.547920381076</c:v>
                </c:pt>
                <c:pt idx="37">
                  <c:v>37403.306679545494</c:v>
                </c:pt>
                <c:pt idx="38">
                  <c:v>37129.913169674415</c:v>
                </c:pt>
                <c:pt idx="39">
                  <c:v>36809.334781973361</c:v>
                </c:pt>
                <c:pt idx="40">
                  <c:v>36440.678118260956</c:v>
                </c:pt>
                <c:pt idx="41">
                  <c:v>36022.207928531789</c:v>
                </c:pt>
                <c:pt idx="42">
                  <c:v>35551.376504563472</c:v>
                </c:pt>
                <c:pt idx="43">
                  <c:v>35024.867104913268</c:v>
                </c:pt>
                <c:pt idx="44">
                  <c:v>34438.656925120253</c:v>
                </c:pt>
                <c:pt idx="45">
                  <c:v>33788.107177815924</c:v>
                </c:pt>
                <c:pt idx="46">
                  <c:v>33068.08987242775</c:v>
                </c:pt>
                <c:pt idx="47">
                  <c:v>32273.162637083631</c:v>
                </c:pt>
                <c:pt idx="48">
                  <c:v>31397.804009861953</c:v>
                </c:pt>
                <c:pt idx="49">
                  <c:v>30436.721458366257</c:v>
                </c:pt>
                <c:pt idx="50">
                  <c:v>29385.242176140437</c:v>
                </c:pt>
                <c:pt idx="51">
                  <c:v>28239.791486404505</c:v>
                </c:pt>
                <c:pt idx="52">
                  <c:v>26998.454431934388</c:v>
                </c:pt>
                <c:pt idx="53">
                  <c:v>25661.602006178196</c:v>
                </c:pt>
                <c:pt idx="54">
                  <c:v>24232.544261564064</c:v>
                </c:pt>
                <c:pt idx="55">
                  <c:v>22718.149229386901</c:v>
                </c:pt>
                <c:pt idx="56">
                  <c:v>21129.34219421578</c:v>
                </c:pt>
                <c:pt idx="57">
                  <c:v>19481.379983215742</c:v>
                </c:pt>
                <c:pt idx="58">
                  <c:v>17793.787793046824</c:v>
                </c:pt>
                <c:pt idx="59">
                  <c:v>16089.861301700668</c:v>
                </c:pt>
                <c:pt idx="60">
                  <c:v>14395.682246567758</c:v>
                </c:pt>
                <c:pt idx="61">
                  <c:v>12738.672451228027</c:v>
                </c:pt>
                <c:pt idx="62">
                  <c:v>11145.808919026975</c:v>
                </c:pt>
                <c:pt idx="63">
                  <c:v>9641.7171619199125</c:v>
                </c:pt>
                <c:pt idx="64">
                  <c:v>8246.9192733723849</c:v>
                </c:pt>
                <c:pt idx="65">
                  <c:v>6976.5096456569563</c:v>
                </c:pt>
                <c:pt idx="66">
                  <c:v>5839.4562122565494</c:v>
                </c:pt>
                <c:pt idx="67">
                  <c:v>4838.5974399952011</c:v>
                </c:pt>
                <c:pt idx="68">
                  <c:v>3971.2651361134695</c:v>
                </c:pt>
                <c:pt idx="69">
                  <c:v>3230.3541419418034</c:v>
                </c:pt>
                <c:pt idx="70">
                  <c:v>2605.6100888900946</c:v>
                </c:pt>
                <c:pt idx="71">
                  <c:v>2084.9183546571767</c:v>
                </c:pt>
                <c:pt idx="72">
                  <c:v>1655.4329145343238</c:v>
                </c:pt>
                <c:pt idx="73">
                  <c:v>1304.4561583921816</c:v>
                </c:pt>
                <c:pt idx="74">
                  <c:v>1020.0469097496079</c:v>
                </c:pt>
                <c:pt idx="75">
                  <c:v>791.38093468358909</c:v>
                </c:pt>
                <c:pt idx="76">
                  <c:v>608.91340484594957</c:v>
                </c:pt>
                <c:pt idx="77">
                  <c:v>464.39989615508779</c:v>
                </c:pt>
                <c:pt idx="78">
                  <c:v>350.82787431757816</c:v>
                </c:pt>
                <c:pt idx="79">
                  <c:v>262.30019712987865</c:v>
                </c:pt>
                <c:pt idx="80">
                  <c:v>193.90026443215379</c:v>
                </c:pt>
                <c:pt idx="81">
                  <c:v>141.5575825819183</c:v>
                </c:pt>
                <c:pt idx="82">
                  <c:v>101.923801017297</c:v>
                </c:pt>
                <c:pt idx="83">
                  <c:v>72.26300051325876</c:v>
                </c:pt>
                <c:pt idx="84">
                  <c:v>50.356061841806188</c:v>
                </c:pt>
                <c:pt idx="85">
                  <c:v>34.417096030530168</c:v>
                </c:pt>
                <c:pt idx="86">
                  <c:v>23.01984918362821</c:v>
                </c:pt>
                <c:pt idx="87">
                  <c:v>15.033113122413162</c:v>
                </c:pt>
                <c:pt idx="88">
                  <c:v>9.5654864184601731</c:v>
                </c:pt>
                <c:pt idx="89">
                  <c:v>5.9202116412426351</c:v>
                </c:pt>
                <c:pt idx="90">
                  <c:v>3.5597600012821315</c:v>
                </c:pt>
                <c:pt idx="91">
                  <c:v>2.0780792756766604</c:v>
                </c:pt>
                <c:pt idx="92">
                  <c:v>1.1774475011670813</c:v>
                </c:pt>
                <c:pt idx="93">
                  <c:v>0.64749685729922923</c:v>
                </c:pt>
                <c:pt idx="94">
                  <c:v>0.34557992935915871</c:v>
                </c:pt>
                <c:pt idx="95">
                  <c:v>0.17899092825413435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833056"/>
        <c:axId val="451833616"/>
      </c:lineChart>
      <c:catAx>
        <c:axId val="45183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3616"/>
        <c:crosses val="autoZero"/>
        <c:auto val="1"/>
        <c:lblAlgn val="ctr"/>
        <c:lblOffset val="100"/>
        <c:noMultiLvlLbl val="0"/>
      </c:catAx>
      <c:valAx>
        <c:axId val="45183361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</xdr:colOff>
      <xdr:row>106</xdr:row>
      <xdr:rowOff>0</xdr:rowOff>
    </xdr:from>
    <xdr:to>
      <xdr:col>13</xdr:col>
      <xdr:colOff>0</xdr:colOff>
      <xdr:row>126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4762</xdr:colOff>
      <xdr:row>106</xdr:row>
      <xdr:rowOff>4762</xdr:rowOff>
    </xdr:from>
    <xdr:to>
      <xdr:col>19</xdr:col>
      <xdr:colOff>0</xdr:colOff>
      <xdr:row>126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4762</xdr:colOff>
      <xdr:row>106</xdr:row>
      <xdr:rowOff>4762</xdr:rowOff>
    </xdr:from>
    <xdr:to>
      <xdr:col>25</xdr:col>
      <xdr:colOff>0</xdr:colOff>
      <xdr:row>126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4761</xdr:colOff>
      <xdr:row>106</xdr:row>
      <xdr:rowOff>4762</xdr:rowOff>
    </xdr:from>
    <xdr:to>
      <xdr:col>31</xdr:col>
      <xdr:colOff>0</xdr:colOff>
      <xdr:row>126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106</xdr:row>
      <xdr:rowOff>0</xdr:rowOff>
    </xdr:from>
    <xdr:to>
      <xdr:col>37</xdr:col>
      <xdr:colOff>0</xdr:colOff>
      <xdr:row>126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4762</xdr:colOff>
      <xdr:row>106</xdr:row>
      <xdr:rowOff>4762</xdr:rowOff>
    </xdr:from>
    <xdr:to>
      <xdr:col>43</xdr:col>
      <xdr:colOff>0</xdr:colOff>
      <xdr:row>126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609598</xdr:colOff>
      <xdr:row>106</xdr:row>
      <xdr:rowOff>4762</xdr:rowOff>
    </xdr:from>
    <xdr:to>
      <xdr:col>48</xdr:col>
      <xdr:colOff>609599</xdr:colOff>
      <xdr:row>126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4762</xdr:colOff>
      <xdr:row>106</xdr:row>
      <xdr:rowOff>0</xdr:rowOff>
    </xdr:from>
    <xdr:to>
      <xdr:col>55</xdr:col>
      <xdr:colOff>0</xdr:colOff>
      <xdr:row>126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0</xdr:colOff>
      <xdr:row>106</xdr:row>
      <xdr:rowOff>4762</xdr:rowOff>
    </xdr:from>
    <xdr:to>
      <xdr:col>61</xdr:col>
      <xdr:colOff>0</xdr:colOff>
      <xdr:row>126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0</xdr:colOff>
      <xdr:row>106</xdr:row>
      <xdr:rowOff>4762</xdr:rowOff>
    </xdr:from>
    <xdr:to>
      <xdr:col>67</xdr:col>
      <xdr:colOff>0</xdr:colOff>
      <xdr:row>126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609598</xdr:colOff>
      <xdr:row>14</xdr:row>
      <xdr:rowOff>57150</xdr:rowOff>
    </xdr:from>
    <xdr:to>
      <xdr:col>9</xdr:col>
      <xdr:colOff>600075</xdr:colOff>
      <xdr:row>33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304798</xdr:colOff>
      <xdr:row>29</xdr:row>
      <xdr:rowOff>71437</xdr:rowOff>
    </xdr:from>
    <xdr:to>
      <xdr:col>13</xdr:col>
      <xdr:colOff>283123</xdr:colOff>
      <xdr:row>48</xdr:row>
      <xdr:rowOff>51937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295275</xdr:colOff>
      <xdr:row>12</xdr:row>
      <xdr:rowOff>42862</xdr:rowOff>
    </xdr:from>
    <xdr:to>
      <xdr:col>19</xdr:col>
      <xdr:colOff>568875</xdr:colOff>
      <xdr:row>31</xdr:row>
      <xdr:rowOff>23362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581025</xdr:colOff>
      <xdr:row>32</xdr:row>
      <xdr:rowOff>176212</xdr:rowOff>
    </xdr:from>
    <xdr:to>
      <xdr:col>27</xdr:col>
      <xdr:colOff>245025</xdr:colOff>
      <xdr:row>51</xdr:row>
      <xdr:rowOff>156712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504825</xdr:colOff>
      <xdr:row>13</xdr:row>
      <xdr:rowOff>100012</xdr:rowOff>
    </xdr:from>
    <xdr:to>
      <xdr:col>28</xdr:col>
      <xdr:colOff>168825</xdr:colOff>
      <xdr:row>32</xdr:row>
      <xdr:rowOff>80512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142875</xdr:colOff>
      <xdr:row>11</xdr:row>
      <xdr:rowOff>71437</xdr:rowOff>
    </xdr:from>
    <xdr:to>
      <xdr:col>35</xdr:col>
      <xdr:colOff>416475</xdr:colOff>
      <xdr:row>30</xdr:row>
      <xdr:rowOff>51937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495300</xdr:colOff>
      <xdr:row>26</xdr:row>
      <xdr:rowOff>176212</xdr:rowOff>
    </xdr:from>
    <xdr:to>
      <xdr:col>44</xdr:col>
      <xdr:colOff>159300</xdr:colOff>
      <xdr:row>45</xdr:row>
      <xdr:rowOff>156712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238125</xdr:colOff>
      <xdr:row>8</xdr:row>
      <xdr:rowOff>185737</xdr:rowOff>
    </xdr:from>
    <xdr:to>
      <xdr:col>41</xdr:col>
      <xdr:colOff>511725</xdr:colOff>
      <xdr:row>27</xdr:row>
      <xdr:rowOff>166237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542925</xdr:colOff>
      <xdr:row>25</xdr:row>
      <xdr:rowOff>166687</xdr:rowOff>
    </xdr:from>
    <xdr:to>
      <xdr:col>56</xdr:col>
      <xdr:colOff>206925</xdr:colOff>
      <xdr:row>44</xdr:row>
      <xdr:rowOff>147187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319087</xdr:colOff>
      <xdr:row>12</xdr:row>
      <xdr:rowOff>4762</xdr:rowOff>
    </xdr:from>
    <xdr:to>
      <xdr:col>56</xdr:col>
      <xdr:colOff>592687</xdr:colOff>
      <xdr:row>30</xdr:row>
      <xdr:rowOff>175762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62</xdr:col>
      <xdr:colOff>428624</xdr:colOff>
      <xdr:row>69</xdr:row>
      <xdr:rowOff>152399</xdr:rowOff>
    </xdr:from>
    <xdr:to>
      <xdr:col>75</xdr:col>
      <xdr:colOff>619125</xdr:colOff>
      <xdr:row>93</xdr:row>
      <xdr:rowOff>85724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4762</xdr:rowOff>
    </xdr:from>
    <xdr:to>
      <xdr:col>21</xdr:col>
      <xdr:colOff>304800</xdr:colOff>
      <xdr:row>16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438150</xdr:colOff>
      <xdr:row>2</xdr:row>
      <xdr:rowOff>9525</xdr:rowOff>
    </xdr:from>
    <xdr:to>
      <xdr:col>68</xdr:col>
      <xdr:colOff>438150</xdr:colOff>
      <xdr:row>22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4762</xdr:colOff>
      <xdr:row>23</xdr:row>
      <xdr:rowOff>4762</xdr:rowOff>
    </xdr:from>
    <xdr:to>
      <xdr:col>63</xdr:col>
      <xdr:colOff>0</xdr:colOff>
      <xdr:row>43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4762</xdr:colOff>
      <xdr:row>44</xdr:row>
      <xdr:rowOff>4762</xdr:rowOff>
    </xdr:from>
    <xdr:to>
      <xdr:col>63</xdr:col>
      <xdr:colOff>0</xdr:colOff>
      <xdr:row>64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247649</xdr:colOff>
      <xdr:row>3</xdr:row>
      <xdr:rowOff>161930</xdr:rowOff>
    </xdr:from>
    <xdr:to>
      <xdr:col>80</xdr:col>
      <xdr:colOff>47624</xdr:colOff>
      <xdr:row>23</xdr:row>
      <xdr:rowOff>133349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24</xdr:row>
      <xdr:rowOff>161931</xdr:rowOff>
    </xdr:from>
    <xdr:to>
      <xdr:col>16</xdr:col>
      <xdr:colOff>295275</xdr:colOff>
      <xdr:row>44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0</xdr:rowOff>
    </xdr:from>
    <xdr:to>
      <xdr:col>33</xdr:col>
      <xdr:colOff>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4762</xdr:colOff>
      <xdr:row>23</xdr:row>
      <xdr:rowOff>4762</xdr:rowOff>
    </xdr:from>
    <xdr:to>
      <xdr:col>33</xdr:col>
      <xdr:colOff>0</xdr:colOff>
      <xdr:row>43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</xdr:colOff>
      <xdr:row>44</xdr:row>
      <xdr:rowOff>4762</xdr:rowOff>
    </xdr:from>
    <xdr:to>
      <xdr:col>33</xdr:col>
      <xdr:colOff>0</xdr:colOff>
      <xdr:row>64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opLeftCell="A2" workbookViewId="0">
      <selection activeCell="I8" sqref="I8"/>
    </sheetView>
  </sheetViews>
  <sheetFormatPr defaultRowHeight="15"/>
  <sheetData>
    <row r="1" spans="1:13">
      <c r="A1" t="s">
        <v>1</v>
      </c>
      <c r="B1" t="s">
        <v>2</v>
      </c>
    </row>
    <row r="2" spans="1:13">
      <c r="A2" t="s">
        <v>0</v>
      </c>
      <c r="B2" t="s">
        <v>3</v>
      </c>
    </row>
    <row r="3" spans="1:13">
      <c r="B3" t="s">
        <v>5</v>
      </c>
    </row>
    <row r="4" spans="1:13">
      <c r="B4" t="s">
        <v>4</v>
      </c>
    </row>
    <row r="5" spans="1:13">
      <c r="B5" t="s">
        <v>6</v>
      </c>
      <c r="M5" t="s">
        <v>53</v>
      </c>
    </row>
    <row r="6" spans="1:13">
      <c r="B6" t="s">
        <v>7</v>
      </c>
    </row>
    <row r="7" spans="1:13">
      <c r="B7" t="s">
        <v>8</v>
      </c>
      <c r="M7" t="s">
        <v>50</v>
      </c>
    </row>
    <row r="8" spans="1:13">
      <c r="B8" t="s">
        <v>9</v>
      </c>
      <c r="M8" t="s">
        <v>51</v>
      </c>
    </row>
    <row r="9" spans="1:13">
      <c r="B9" t="s">
        <v>10</v>
      </c>
      <c r="M9" t="s">
        <v>52</v>
      </c>
    </row>
    <row r="10" spans="1:13">
      <c r="B10" t="s">
        <v>11</v>
      </c>
      <c r="M10" t="s">
        <v>101</v>
      </c>
    </row>
    <row r="11" spans="1:13">
      <c r="B11" t="s">
        <v>12</v>
      </c>
    </row>
    <row r="12" spans="1:13">
      <c r="A12" t="s">
        <v>13</v>
      </c>
      <c r="B12" t="s">
        <v>14</v>
      </c>
    </row>
    <row r="13" spans="1:13">
      <c r="B13" t="s">
        <v>15</v>
      </c>
    </row>
    <row r="14" spans="1:13">
      <c r="B14" t="s">
        <v>16</v>
      </c>
    </row>
    <row r="15" spans="1:13">
      <c r="B15" t="s">
        <v>17</v>
      </c>
    </row>
    <row r="16" spans="1:13">
      <c r="B16" t="s">
        <v>18</v>
      </c>
    </row>
    <row r="17" spans="1:2">
      <c r="A17" t="s">
        <v>19</v>
      </c>
      <c r="B17" t="s">
        <v>20</v>
      </c>
    </row>
    <row r="18" spans="1:2">
      <c r="A18" t="s">
        <v>21</v>
      </c>
      <c r="B18" t="s">
        <v>22</v>
      </c>
    </row>
    <row r="19" spans="1:2">
      <c r="A19" t="s">
        <v>23</v>
      </c>
      <c r="B19">
        <v>100000</v>
      </c>
    </row>
    <row r="21" spans="1:2">
      <c r="A21" t="s">
        <v>351</v>
      </c>
      <c r="B21" t="s">
        <v>352</v>
      </c>
    </row>
    <row r="22" spans="1:2">
      <c r="B22" t="s">
        <v>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"/>
  <sheetViews>
    <sheetView topLeftCell="C1" workbookViewId="0">
      <selection activeCell="E4" sqref="E4"/>
    </sheetView>
  </sheetViews>
  <sheetFormatPr defaultRowHeight="15"/>
  <cols>
    <col min="1" max="1" width="33.140625" bestFit="1" customWidth="1"/>
    <col min="2" max="2" width="43.85546875" bestFit="1" customWidth="1"/>
    <col min="3" max="3" width="43.85546875" customWidth="1"/>
    <col min="4" max="4" width="38.28515625" bestFit="1" customWidth="1"/>
    <col min="5" max="5" width="10" bestFit="1" customWidth="1"/>
  </cols>
  <sheetData>
    <row r="1" spans="1:29">
      <c r="E1" t="s">
        <v>24</v>
      </c>
      <c r="R1" t="s">
        <v>56</v>
      </c>
    </row>
    <row r="2" spans="1:29">
      <c r="F2" t="s">
        <v>44</v>
      </c>
      <c r="L2" t="s">
        <v>59</v>
      </c>
      <c r="R2" t="s">
        <v>44</v>
      </c>
      <c r="X2" t="s">
        <v>59</v>
      </c>
    </row>
    <row r="3" spans="1:29">
      <c r="A3" t="s">
        <v>25</v>
      </c>
      <c r="B3" t="s">
        <v>27</v>
      </c>
      <c r="C3" t="s">
        <v>42</v>
      </c>
      <c r="D3" t="s">
        <v>41</v>
      </c>
      <c r="E3" t="s">
        <v>60</v>
      </c>
      <c r="F3" t="s">
        <v>55</v>
      </c>
      <c r="G3" t="s">
        <v>258</v>
      </c>
      <c r="H3" t="s">
        <v>259</v>
      </c>
      <c r="I3" t="s">
        <v>47</v>
      </c>
      <c r="J3" t="s">
        <v>48</v>
      </c>
      <c r="K3" t="s">
        <v>261</v>
      </c>
      <c r="L3" t="s">
        <v>55</v>
      </c>
      <c r="M3" t="str">
        <f>G3</f>
        <v>Sedentary</v>
      </c>
      <c r="N3" t="str">
        <f>H3</f>
        <v>Barely</v>
      </c>
      <c r="O3" t="str">
        <f>I3</f>
        <v>Somewhat Active</v>
      </c>
      <c r="P3" t="str">
        <f>J3</f>
        <v>Active</v>
      </c>
      <c r="Q3" t="str">
        <f>K3</f>
        <v>Highly</v>
      </c>
      <c r="R3" t="s">
        <v>55</v>
      </c>
      <c r="S3" t="s">
        <v>45</v>
      </c>
      <c r="T3" t="s">
        <v>46</v>
      </c>
      <c r="U3" t="s">
        <v>47</v>
      </c>
      <c r="V3" t="s">
        <v>48</v>
      </c>
      <c r="W3" t="s">
        <v>49</v>
      </c>
      <c r="X3" t="s">
        <v>55</v>
      </c>
      <c r="Y3" t="str">
        <f>S3</f>
        <v>Inactive</v>
      </c>
      <c r="Z3" t="str">
        <f>T3</f>
        <v>Slightly Active</v>
      </c>
      <c r="AA3" t="str">
        <f>U3</f>
        <v>Somewhat Active</v>
      </c>
      <c r="AB3" t="str">
        <f>V3</f>
        <v>Active</v>
      </c>
      <c r="AC3" t="str">
        <f>W3</f>
        <v>Highly Active</v>
      </c>
    </row>
    <row r="4" spans="1:29">
      <c r="B4" t="s">
        <v>102</v>
      </c>
      <c r="C4" t="s">
        <v>103</v>
      </c>
      <c r="E4">
        <v>100000</v>
      </c>
    </row>
    <row r="5" spans="1:29">
      <c r="A5" t="s">
        <v>26</v>
      </c>
      <c r="B5" t="s">
        <v>28</v>
      </c>
      <c r="C5" t="s">
        <v>63</v>
      </c>
      <c r="E5">
        <v>0.01</v>
      </c>
    </row>
    <row r="6" spans="1:29">
      <c r="A6" t="s">
        <v>29</v>
      </c>
      <c r="C6" t="s">
        <v>63</v>
      </c>
      <c r="E6">
        <v>0.01</v>
      </c>
    </row>
    <row r="7" spans="1:29" ht="75">
      <c r="A7" t="s">
        <v>30</v>
      </c>
      <c r="C7" s="27" t="s">
        <v>104</v>
      </c>
      <c r="E7">
        <v>9.0000000000000002E-6</v>
      </c>
    </row>
    <row r="8" spans="1:29">
      <c r="A8" t="s">
        <v>31</v>
      </c>
      <c r="C8" t="s">
        <v>63</v>
      </c>
      <c r="E8">
        <v>0.01</v>
      </c>
    </row>
    <row r="9" spans="1:29">
      <c r="A9" t="s">
        <v>32</v>
      </c>
      <c r="C9" t="s">
        <v>66</v>
      </c>
      <c r="D9" t="s">
        <v>43</v>
      </c>
      <c r="E9">
        <v>0.05</v>
      </c>
    </row>
    <row r="10" spans="1:29">
      <c r="A10" t="s">
        <v>33</v>
      </c>
      <c r="C10" t="s">
        <v>67</v>
      </c>
      <c r="D10" t="s">
        <v>64</v>
      </c>
      <c r="E10">
        <v>0.5</v>
      </c>
    </row>
    <row r="11" spans="1:29">
      <c r="A11" t="s">
        <v>34</v>
      </c>
      <c r="C11" t="s">
        <v>67</v>
      </c>
      <c r="D11" t="s">
        <v>64</v>
      </c>
      <c r="E11">
        <v>0.5</v>
      </c>
    </row>
    <row r="12" spans="1:29">
      <c r="A12" t="s">
        <v>35</v>
      </c>
      <c r="C12" t="s">
        <v>67</v>
      </c>
      <c r="D12" t="s">
        <v>54</v>
      </c>
      <c r="E12">
        <v>0.25</v>
      </c>
    </row>
    <row r="13" spans="1:29">
      <c r="A13" t="s">
        <v>36</v>
      </c>
      <c r="C13" t="s">
        <v>67</v>
      </c>
      <c r="D13" t="s">
        <v>65</v>
      </c>
      <c r="E13">
        <v>2.5000000000000001E-2</v>
      </c>
    </row>
    <row r="14" spans="1:29">
      <c r="A14" t="s">
        <v>37</v>
      </c>
      <c r="C14" t="s">
        <v>68</v>
      </c>
      <c r="E14">
        <v>0.1</v>
      </c>
    </row>
    <row r="15" spans="1:29">
      <c r="A15" t="s">
        <v>38</v>
      </c>
      <c r="C15" t="s">
        <v>68</v>
      </c>
      <c r="E15">
        <v>0.1</v>
      </c>
    </row>
    <row r="16" spans="1:29">
      <c r="A16" t="s">
        <v>39</v>
      </c>
      <c r="C16" t="s">
        <v>68</v>
      </c>
      <c r="E16">
        <v>0.2</v>
      </c>
    </row>
    <row r="17" spans="1:5">
      <c r="A17" t="s">
        <v>40</v>
      </c>
      <c r="C17" t="s">
        <v>68</v>
      </c>
      <c r="E17">
        <v>0.05</v>
      </c>
    </row>
    <row r="19" spans="1:5">
      <c r="B19" t="s">
        <v>61</v>
      </c>
      <c r="E19">
        <f>SUM(E5:E9)</f>
        <v>8.0008999999999997E-2</v>
      </c>
    </row>
    <row r="20" spans="1:5">
      <c r="B20" t="s">
        <v>62</v>
      </c>
      <c r="E20">
        <f>1-E19</f>
        <v>0.919991</v>
      </c>
    </row>
  </sheetData>
  <pageMargins left="0.7" right="0.7" top="0.75" bottom="0.75" header="0.3" footer="0.3"/>
  <pageSetup paperSize="9" orientation="portrait" horizontalDpi="4294967293" verticalDpi="4294967293" r:id="rId1"/>
  <ignoredErrors>
    <ignoredError sqref="E19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J20" sqref="J20"/>
    </sheetView>
  </sheetViews>
  <sheetFormatPr defaultRowHeight="15"/>
  <cols>
    <col min="1" max="1" width="9.140625" style="33"/>
  </cols>
  <sheetData>
    <row r="1" spans="1:7">
      <c r="B1" t="s">
        <v>125</v>
      </c>
      <c r="D1" t="s">
        <v>126</v>
      </c>
      <c r="F1" t="s">
        <v>69</v>
      </c>
    </row>
    <row r="2" spans="1:7">
      <c r="B2" t="s">
        <v>44</v>
      </c>
      <c r="C2" t="s">
        <v>59</v>
      </c>
      <c r="D2" t="s">
        <v>44</v>
      </c>
      <c r="E2" t="s">
        <v>59</v>
      </c>
      <c r="F2" t="s">
        <v>44</v>
      </c>
      <c r="G2" t="s">
        <v>59</v>
      </c>
    </row>
    <row r="3" spans="1:7">
      <c r="A3" s="34" t="s">
        <v>127</v>
      </c>
      <c r="B3" s="32">
        <v>1665310</v>
      </c>
      <c r="C3" s="32">
        <v>1748820</v>
      </c>
      <c r="D3" s="32">
        <v>87086</v>
      </c>
      <c r="E3" s="32">
        <v>91691</v>
      </c>
      <c r="F3" s="32">
        <f>B3+D3</f>
        <v>1752396</v>
      </c>
      <c r="G3" s="32">
        <f>C3+E3</f>
        <v>1840511</v>
      </c>
    </row>
    <row r="4" spans="1:7">
      <c r="A4" s="34" t="s">
        <v>128</v>
      </c>
      <c r="B4" s="32">
        <v>1555935</v>
      </c>
      <c r="C4" s="32">
        <v>1631984</v>
      </c>
      <c r="D4" s="32">
        <v>84327</v>
      </c>
      <c r="E4" s="32">
        <v>88261</v>
      </c>
      <c r="F4" s="32">
        <f t="shared" ref="F4:F21" si="0">B4+D4</f>
        <v>1640262</v>
      </c>
      <c r="G4" s="32">
        <f t="shared" ref="G4:G21" si="1">C4+E4</f>
        <v>1720245</v>
      </c>
    </row>
    <row r="5" spans="1:7">
      <c r="A5" s="34" t="s">
        <v>129</v>
      </c>
      <c r="B5" s="32">
        <v>1452668</v>
      </c>
      <c r="C5" s="32">
        <v>1523725</v>
      </c>
      <c r="D5" s="32">
        <v>81224</v>
      </c>
      <c r="E5" s="32">
        <v>86156</v>
      </c>
      <c r="F5" s="32">
        <f t="shared" si="0"/>
        <v>1533892</v>
      </c>
      <c r="G5" s="32">
        <f t="shared" si="1"/>
        <v>1609881</v>
      </c>
    </row>
    <row r="6" spans="1:7">
      <c r="A6" s="34" t="s">
        <v>130</v>
      </c>
      <c r="B6" s="32">
        <v>1584088</v>
      </c>
      <c r="C6" s="32">
        <v>1670664</v>
      </c>
      <c r="D6" s="32">
        <v>93125</v>
      </c>
      <c r="E6" s="32">
        <v>98816</v>
      </c>
      <c r="F6" s="32">
        <f t="shared" si="0"/>
        <v>1677213</v>
      </c>
      <c r="G6" s="32">
        <f t="shared" si="1"/>
        <v>1769480</v>
      </c>
    </row>
    <row r="7" spans="1:7">
      <c r="A7" s="34" t="s">
        <v>131</v>
      </c>
      <c r="B7" s="32">
        <v>1774376</v>
      </c>
      <c r="C7" s="32">
        <v>1829362</v>
      </c>
      <c r="D7" s="32">
        <v>106358</v>
      </c>
      <c r="E7" s="32">
        <v>111622</v>
      </c>
      <c r="F7" s="32">
        <f t="shared" si="0"/>
        <v>1880734</v>
      </c>
      <c r="G7" s="32">
        <f t="shared" si="1"/>
        <v>1940984</v>
      </c>
    </row>
    <row r="8" spans="1:7">
      <c r="A8" s="34" t="s">
        <v>132</v>
      </c>
      <c r="B8" s="32">
        <v>1844708</v>
      </c>
      <c r="C8" s="32">
        <v>1840624</v>
      </c>
      <c r="D8" s="32">
        <v>93100</v>
      </c>
      <c r="E8" s="32">
        <v>95719</v>
      </c>
      <c r="F8" s="32">
        <f t="shared" si="0"/>
        <v>1937808</v>
      </c>
      <c r="G8" s="32">
        <f t="shared" si="1"/>
        <v>1936343</v>
      </c>
    </row>
    <row r="9" spans="1:7">
      <c r="A9" s="34" t="s">
        <v>133</v>
      </c>
      <c r="B9" s="32">
        <v>1850268</v>
      </c>
      <c r="C9" s="32">
        <v>1831757</v>
      </c>
      <c r="D9" s="32">
        <v>90934</v>
      </c>
      <c r="E9" s="32">
        <v>90583</v>
      </c>
      <c r="F9" s="32">
        <f t="shared" si="0"/>
        <v>1941202</v>
      </c>
      <c r="G9" s="32">
        <f t="shared" si="1"/>
        <v>1922340</v>
      </c>
    </row>
    <row r="10" spans="1:7">
      <c r="A10" s="34" t="s">
        <v>134</v>
      </c>
      <c r="B10" s="32">
        <v>1687739</v>
      </c>
      <c r="C10" s="32">
        <v>1681435</v>
      </c>
      <c r="D10" s="32">
        <v>84741</v>
      </c>
      <c r="E10" s="32">
        <v>83028</v>
      </c>
      <c r="F10" s="32">
        <f t="shared" si="0"/>
        <v>1772480</v>
      </c>
      <c r="G10" s="32">
        <f t="shared" si="1"/>
        <v>1764463</v>
      </c>
    </row>
    <row r="11" spans="1:7">
      <c r="A11" s="34" t="s">
        <v>135</v>
      </c>
      <c r="B11" s="32">
        <v>1912301</v>
      </c>
      <c r="C11" s="32">
        <v>1877592</v>
      </c>
      <c r="D11" s="32">
        <v>104243</v>
      </c>
      <c r="E11" s="32">
        <v>100017</v>
      </c>
      <c r="F11" s="32">
        <f t="shared" si="0"/>
        <v>2016544</v>
      </c>
      <c r="G11" s="32">
        <f t="shared" si="1"/>
        <v>1977609</v>
      </c>
    </row>
    <row r="12" spans="1:7">
      <c r="A12" s="34" t="s">
        <v>136</v>
      </c>
      <c r="B12" s="32">
        <v>1986075</v>
      </c>
      <c r="C12" s="32">
        <v>1939699</v>
      </c>
      <c r="D12" s="32">
        <v>112174</v>
      </c>
      <c r="E12" s="32">
        <v>107466</v>
      </c>
      <c r="F12" s="32">
        <f t="shared" si="0"/>
        <v>2098249</v>
      </c>
      <c r="G12" s="32">
        <f t="shared" si="1"/>
        <v>2047165</v>
      </c>
    </row>
    <row r="13" spans="1:7">
      <c r="A13" s="34" t="s">
        <v>137</v>
      </c>
      <c r="B13" s="32">
        <v>1824684</v>
      </c>
      <c r="C13" s="32">
        <v>1792829</v>
      </c>
      <c r="D13" s="32">
        <v>107226</v>
      </c>
      <c r="E13" s="32">
        <v>103667</v>
      </c>
      <c r="F13" s="32">
        <f t="shared" si="0"/>
        <v>1931910</v>
      </c>
      <c r="G13" s="32">
        <f t="shared" si="1"/>
        <v>1896496</v>
      </c>
    </row>
    <row r="14" spans="1:7">
      <c r="A14" s="34" t="s">
        <v>138</v>
      </c>
      <c r="B14" s="32">
        <v>1574641</v>
      </c>
      <c r="C14" s="32">
        <v>1539583</v>
      </c>
      <c r="D14" s="32">
        <v>97009</v>
      </c>
      <c r="E14" s="32">
        <v>93138</v>
      </c>
      <c r="F14" s="32">
        <f t="shared" si="0"/>
        <v>1671650</v>
      </c>
      <c r="G14" s="32">
        <f t="shared" si="1"/>
        <v>1632721</v>
      </c>
    </row>
    <row r="15" spans="1:7">
      <c r="A15" s="34" t="s">
        <v>139</v>
      </c>
      <c r="B15" s="32">
        <v>1499767</v>
      </c>
      <c r="C15" s="32">
        <v>1440004</v>
      </c>
      <c r="D15" s="32">
        <v>96845</v>
      </c>
      <c r="E15" s="32">
        <v>93226</v>
      </c>
      <c r="F15" s="32">
        <f t="shared" si="0"/>
        <v>1596612</v>
      </c>
      <c r="G15" s="32">
        <f t="shared" si="1"/>
        <v>1533230</v>
      </c>
    </row>
    <row r="16" spans="1:7">
      <c r="A16" s="34" t="s">
        <v>140</v>
      </c>
      <c r="B16" s="32">
        <v>1498119</v>
      </c>
      <c r="C16" s="32">
        <v>1419680</v>
      </c>
      <c r="D16" s="32">
        <v>96492</v>
      </c>
      <c r="E16" s="32">
        <v>92505</v>
      </c>
      <c r="F16" s="32">
        <f t="shared" si="0"/>
        <v>1594611</v>
      </c>
      <c r="G16" s="32">
        <f t="shared" si="1"/>
        <v>1512185</v>
      </c>
    </row>
    <row r="17" spans="1:7">
      <c r="A17" s="34" t="s">
        <v>141</v>
      </c>
      <c r="B17" s="32">
        <v>1106851</v>
      </c>
      <c r="C17" s="32">
        <v>998923</v>
      </c>
      <c r="D17" s="32">
        <v>73028</v>
      </c>
      <c r="E17" s="32">
        <v>67468</v>
      </c>
      <c r="F17" s="32">
        <f t="shared" si="0"/>
        <v>1179879</v>
      </c>
      <c r="G17" s="32">
        <f t="shared" si="1"/>
        <v>1066391</v>
      </c>
    </row>
    <row r="18" spans="1:7">
      <c r="A18" s="34" t="s">
        <v>142</v>
      </c>
      <c r="B18" s="32">
        <v>944545</v>
      </c>
      <c r="C18" s="32">
        <v>798929</v>
      </c>
      <c r="D18" s="32">
        <v>60668</v>
      </c>
      <c r="E18" s="32">
        <v>51734</v>
      </c>
      <c r="F18" s="32">
        <f t="shared" si="0"/>
        <v>1005213</v>
      </c>
      <c r="G18" s="32">
        <f t="shared" si="1"/>
        <v>850663</v>
      </c>
    </row>
    <row r="19" spans="1:7">
      <c r="A19" s="34" t="s">
        <v>143</v>
      </c>
      <c r="B19" s="32">
        <v>751132</v>
      </c>
      <c r="C19" s="32">
        <v>549133</v>
      </c>
      <c r="D19" s="32">
        <v>47015</v>
      </c>
      <c r="E19" s="32">
        <v>34422</v>
      </c>
      <c r="F19" s="32">
        <f t="shared" si="0"/>
        <v>798147</v>
      </c>
      <c r="G19" s="32">
        <f t="shared" si="1"/>
        <v>583555</v>
      </c>
    </row>
    <row r="20" spans="1:7">
      <c r="A20" s="34" t="s">
        <v>95</v>
      </c>
      <c r="B20" s="32">
        <v>495544</v>
      </c>
      <c r="C20" s="32">
        <v>291910</v>
      </c>
      <c r="D20" s="32">
        <v>31267</v>
      </c>
      <c r="E20" s="32">
        <v>18227</v>
      </c>
      <c r="F20" s="32">
        <f t="shared" si="0"/>
        <v>526811</v>
      </c>
      <c r="G20" s="32">
        <f t="shared" si="1"/>
        <v>310137</v>
      </c>
    </row>
    <row r="21" spans="1:7">
      <c r="A21" s="34" t="s">
        <v>144</v>
      </c>
      <c r="B21" s="32">
        <v>323097</v>
      </c>
      <c r="C21" s="32">
        <v>127316</v>
      </c>
      <c r="D21" s="32">
        <v>20323</v>
      </c>
      <c r="E21" s="32">
        <v>7481</v>
      </c>
      <c r="F21" s="32">
        <f t="shared" si="0"/>
        <v>343420</v>
      </c>
      <c r="G21" s="32">
        <f t="shared" si="1"/>
        <v>134797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"/>
  <sheetViews>
    <sheetView workbookViewId="0">
      <selection activeCell="J11" sqref="J11"/>
    </sheetView>
  </sheetViews>
  <sheetFormatPr defaultRowHeight="15"/>
  <sheetData>
    <row r="1" spans="1:14">
      <c r="A1" s="91" t="s">
        <v>262</v>
      </c>
      <c r="B1" s="91"/>
      <c r="C1" s="91"/>
      <c r="D1" s="91"/>
      <c r="E1" s="91"/>
      <c r="F1" s="91"/>
      <c r="G1" s="91" t="s">
        <v>263</v>
      </c>
      <c r="H1" s="91"/>
      <c r="I1" s="91"/>
      <c r="J1" s="91"/>
      <c r="K1" s="91"/>
      <c r="L1" s="91"/>
      <c r="M1" s="91"/>
      <c r="N1" s="91"/>
    </row>
    <row r="2" spans="1:14">
      <c r="A2" s="91" t="s">
        <v>58</v>
      </c>
      <c r="B2" s="91" t="s">
        <v>105</v>
      </c>
      <c r="C2" s="91" t="s">
        <v>106</v>
      </c>
      <c r="D2" s="91"/>
      <c r="E2" s="91"/>
      <c r="F2" s="91"/>
      <c r="G2" s="91" t="s">
        <v>105</v>
      </c>
      <c r="H2" s="91"/>
      <c r="I2" s="91"/>
      <c r="J2" s="91"/>
      <c r="K2" s="91" t="s">
        <v>106</v>
      </c>
      <c r="L2" s="91"/>
      <c r="M2" s="91"/>
      <c r="N2" s="91"/>
    </row>
    <row r="3" spans="1:14" s="58" customFormat="1">
      <c r="A3" s="91"/>
      <c r="B3" s="91"/>
      <c r="C3" s="91"/>
      <c r="D3" s="91"/>
      <c r="E3" s="91"/>
      <c r="F3" s="91" t="s">
        <v>58</v>
      </c>
      <c r="G3" s="91">
        <v>1</v>
      </c>
      <c r="H3" s="91">
        <v>2</v>
      </c>
      <c r="I3" s="91">
        <v>3</v>
      </c>
      <c r="J3" s="91">
        <v>4</v>
      </c>
      <c r="K3" s="91">
        <v>1</v>
      </c>
      <c r="L3" s="91">
        <v>2</v>
      </c>
      <c r="M3" s="91">
        <v>3</v>
      </c>
      <c r="N3" s="91">
        <v>4</v>
      </c>
    </row>
    <row r="4" spans="1:14">
      <c r="A4">
        <v>5</v>
      </c>
      <c r="B4">
        <v>2</v>
      </c>
      <c r="C4">
        <v>3</v>
      </c>
      <c r="F4">
        <v>5</v>
      </c>
      <c r="G4">
        <v>24</v>
      </c>
      <c r="H4">
        <v>27</v>
      </c>
      <c r="I4">
        <v>12</v>
      </c>
      <c r="J4">
        <v>4</v>
      </c>
      <c r="K4">
        <v>19</v>
      </c>
      <c r="L4">
        <v>24</v>
      </c>
      <c r="M4">
        <v>16</v>
      </c>
      <c r="N4">
        <v>4</v>
      </c>
    </row>
    <row r="5" spans="1:14">
      <c r="A5">
        <v>6</v>
      </c>
      <c r="B5">
        <v>2</v>
      </c>
      <c r="C5">
        <v>1</v>
      </c>
      <c r="F5">
        <v>6</v>
      </c>
      <c r="G5">
        <v>19</v>
      </c>
      <c r="H5">
        <v>26</v>
      </c>
      <c r="I5">
        <v>18</v>
      </c>
      <c r="J5">
        <v>1</v>
      </c>
      <c r="K5">
        <v>13</v>
      </c>
      <c r="L5">
        <v>30</v>
      </c>
      <c r="M5">
        <v>12</v>
      </c>
      <c r="N5">
        <v>1</v>
      </c>
    </row>
    <row r="6" spans="1:14" s="58" customFormat="1">
      <c r="A6" s="58">
        <v>7</v>
      </c>
      <c r="B6" s="58">
        <v>0</v>
      </c>
      <c r="C6" s="58">
        <v>0</v>
      </c>
      <c r="F6" s="58">
        <v>7</v>
      </c>
      <c r="G6" s="58">
        <v>21</v>
      </c>
      <c r="H6" s="58">
        <v>16</v>
      </c>
      <c r="I6" s="58">
        <v>16</v>
      </c>
      <c r="J6" s="58">
        <v>4</v>
      </c>
      <c r="K6" s="58">
        <v>17</v>
      </c>
      <c r="L6" s="58">
        <v>29</v>
      </c>
      <c r="M6" s="58">
        <v>13</v>
      </c>
      <c r="N6" s="58">
        <v>2</v>
      </c>
    </row>
    <row r="7" spans="1:14">
      <c r="A7">
        <v>8</v>
      </c>
      <c r="B7">
        <v>1</v>
      </c>
      <c r="C7">
        <v>0</v>
      </c>
      <c r="F7">
        <v>8</v>
      </c>
      <c r="G7">
        <v>24</v>
      </c>
      <c r="H7">
        <v>25</v>
      </c>
      <c r="I7">
        <v>12</v>
      </c>
      <c r="J7">
        <v>3</v>
      </c>
      <c r="K7">
        <v>28</v>
      </c>
      <c r="L7">
        <v>29</v>
      </c>
      <c r="M7">
        <v>10</v>
      </c>
      <c r="N7">
        <v>2</v>
      </c>
    </row>
    <row r="8" spans="1:14">
      <c r="A8">
        <v>9</v>
      </c>
      <c r="B8">
        <v>3</v>
      </c>
      <c r="C8">
        <v>3</v>
      </c>
      <c r="F8">
        <v>9</v>
      </c>
      <c r="G8">
        <v>15</v>
      </c>
      <c r="H8">
        <v>19</v>
      </c>
      <c r="I8">
        <v>14</v>
      </c>
      <c r="J8">
        <v>4</v>
      </c>
      <c r="K8">
        <v>14</v>
      </c>
      <c r="L8">
        <v>26</v>
      </c>
      <c r="M8">
        <v>14</v>
      </c>
      <c r="N8">
        <v>5</v>
      </c>
    </row>
    <row r="9" spans="1:14">
      <c r="A9">
        <v>10</v>
      </c>
      <c r="B9">
        <v>3</v>
      </c>
      <c r="C9">
        <v>1</v>
      </c>
      <c r="F9">
        <v>10</v>
      </c>
      <c r="G9">
        <v>17</v>
      </c>
      <c r="H9">
        <v>24</v>
      </c>
      <c r="I9">
        <v>12</v>
      </c>
      <c r="J9">
        <v>1</v>
      </c>
      <c r="K9">
        <v>19</v>
      </c>
      <c r="L9">
        <v>31</v>
      </c>
      <c r="M9">
        <v>6</v>
      </c>
      <c r="N9">
        <v>3</v>
      </c>
    </row>
    <row r="10" spans="1:14">
      <c r="A10">
        <v>11</v>
      </c>
      <c r="B10">
        <v>3</v>
      </c>
      <c r="C10">
        <v>2</v>
      </c>
      <c r="F10">
        <v>11</v>
      </c>
      <c r="G10">
        <v>18</v>
      </c>
      <c r="H10">
        <v>18</v>
      </c>
      <c r="I10">
        <v>12</v>
      </c>
      <c r="J10">
        <v>6</v>
      </c>
      <c r="K10">
        <v>24</v>
      </c>
      <c r="L10">
        <v>34</v>
      </c>
      <c r="M10">
        <v>7</v>
      </c>
      <c r="N10">
        <v>6</v>
      </c>
    </row>
    <row r="11" spans="1:14">
      <c r="A11">
        <v>12</v>
      </c>
      <c r="B11">
        <v>5</v>
      </c>
      <c r="C11">
        <v>2</v>
      </c>
      <c r="F11">
        <v>12</v>
      </c>
      <c r="G11">
        <v>18</v>
      </c>
      <c r="H11">
        <v>31</v>
      </c>
      <c r="I11">
        <v>8</v>
      </c>
      <c r="J11">
        <v>5</v>
      </c>
      <c r="K11">
        <v>18</v>
      </c>
      <c r="L11">
        <v>29</v>
      </c>
      <c r="M11">
        <v>13</v>
      </c>
      <c r="N11">
        <v>1</v>
      </c>
    </row>
    <row r="12" spans="1:14">
      <c r="A12">
        <v>13</v>
      </c>
      <c r="B12">
        <v>2</v>
      </c>
      <c r="C12">
        <v>0</v>
      </c>
      <c r="F12">
        <v>13</v>
      </c>
      <c r="G12">
        <v>11</v>
      </c>
      <c r="H12">
        <v>24</v>
      </c>
      <c r="I12">
        <v>6</v>
      </c>
      <c r="J12">
        <v>2</v>
      </c>
      <c r="K12">
        <v>34</v>
      </c>
      <c r="L12">
        <v>24</v>
      </c>
      <c r="M12">
        <v>4</v>
      </c>
    </row>
    <row r="13" spans="1:14">
      <c r="A13">
        <v>14</v>
      </c>
      <c r="B13">
        <v>3</v>
      </c>
      <c r="C13">
        <v>5</v>
      </c>
      <c r="F13">
        <v>14</v>
      </c>
      <c r="G13">
        <v>18</v>
      </c>
      <c r="H13">
        <v>17</v>
      </c>
      <c r="I13">
        <v>7</v>
      </c>
      <c r="J13">
        <v>6</v>
      </c>
      <c r="K13">
        <v>20</v>
      </c>
      <c r="L13">
        <v>13</v>
      </c>
      <c r="M13">
        <v>6</v>
      </c>
      <c r="N13">
        <v>1</v>
      </c>
    </row>
    <row r="14" spans="1:14">
      <c r="A14">
        <v>15</v>
      </c>
      <c r="B14">
        <v>4</v>
      </c>
      <c r="C14">
        <v>2</v>
      </c>
      <c r="F14">
        <v>15</v>
      </c>
      <c r="G14">
        <v>21</v>
      </c>
      <c r="H14">
        <v>23</v>
      </c>
      <c r="I14">
        <v>7</v>
      </c>
      <c r="J14">
        <v>2</v>
      </c>
      <c r="K14">
        <v>21</v>
      </c>
      <c r="L14">
        <v>13</v>
      </c>
      <c r="M14">
        <v>4</v>
      </c>
    </row>
    <row r="15" spans="1:14">
      <c r="A15">
        <v>16</v>
      </c>
      <c r="B15">
        <v>4</v>
      </c>
      <c r="C15">
        <v>6</v>
      </c>
      <c r="F15">
        <v>16</v>
      </c>
      <c r="G15">
        <v>17</v>
      </c>
      <c r="H15">
        <v>21</v>
      </c>
      <c r="I15">
        <v>5</v>
      </c>
      <c r="J15">
        <v>8</v>
      </c>
      <c r="K15">
        <v>27</v>
      </c>
      <c r="L15">
        <v>9</v>
      </c>
      <c r="M15">
        <v>3</v>
      </c>
      <c r="N15">
        <v>1</v>
      </c>
    </row>
    <row r="16" spans="1:14">
      <c r="A16">
        <v>17</v>
      </c>
      <c r="B16">
        <v>4</v>
      </c>
      <c r="C16">
        <v>8</v>
      </c>
      <c r="F16">
        <v>17</v>
      </c>
      <c r="G16">
        <v>7</v>
      </c>
      <c r="H16">
        <v>12</v>
      </c>
      <c r="I16">
        <v>8</v>
      </c>
      <c r="J16">
        <v>10</v>
      </c>
      <c r="K16">
        <v>11</v>
      </c>
      <c r="L16">
        <v>9</v>
      </c>
      <c r="M16">
        <v>2</v>
      </c>
      <c r="N16">
        <v>4</v>
      </c>
    </row>
    <row r="17" spans="1:14">
      <c r="A17">
        <v>18</v>
      </c>
      <c r="B17">
        <v>0</v>
      </c>
      <c r="C17">
        <v>7</v>
      </c>
      <c r="F17">
        <v>18</v>
      </c>
      <c r="G17">
        <v>14</v>
      </c>
      <c r="H17">
        <v>7</v>
      </c>
      <c r="I17">
        <v>11</v>
      </c>
      <c r="J17">
        <v>18</v>
      </c>
      <c r="K17">
        <v>9</v>
      </c>
      <c r="L17">
        <v>13</v>
      </c>
      <c r="M17">
        <v>11</v>
      </c>
      <c r="N17">
        <v>5</v>
      </c>
    </row>
    <row r="18" spans="1:14">
      <c r="A18">
        <v>19</v>
      </c>
      <c r="B18">
        <v>1</v>
      </c>
      <c r="C18">
        <v>1</v>
      </c>
      <c r="F18">
        <v>19</v>
      </c>
      <c r="G18">
        <v>5</v>
      </c>
      <c r="H18">
        <v>8</v>
      </c>
      <c r="I18">
        <v>14</v>
      </c>
      <c r="J18">
        <v>15</v>
      </c>
      <c r="K18">
        <v>20</v>
      </c>
      <c r="L18">
        <v>14</v>
      </c>
      <c r="M18">
        <v>12</v>
      </c>
      <c r="N18">
        <v>9</v>
      </c>
    </row>
    <row r="19" spans="1:14">
      <c r="A19">
        <v>20</v>
      </c>
      <c r="B19">
        <v>3</v>
      </c>
      <c r="C19">
        <v>8</v>
      </c>
      <c r="F19">
        <v>20</v>
      </c>
      <c r="G19">
        <v>6</v>
      </c>
      <c r="H19">
        <v>7</v>
      </c>
      <c r="I19">
        <v>6</v>
      </c>
      <c r="J19">
        <v>14</v>
      </c>
      <c r="K19">
        <v>15</v>
      </c>
      <c r="L19">
        <v>11</v>
      </c>
      <c r="M19">
        <v>7</v>
      </c>
      <c r="N19">
        <v>9</v>
      </c>
    </row>
    <row r="20" spans="1:14">
      <c r="A20">
        <v>21</v>
      </c>
      <c r="B20">
        <v>0</v>
      </c>
      <c r="C20">
        <v>2</v>
      </c>
      <c r="F20">
        <v>21</v>
      </c>
      <c r="G20">
        <v>8</v>
      </c>
      <c r="H20">
        <v>10</v>
      </c>
      <c r="I20">
        <v>6</v>
      </c>
      <c r="J20">
        <v>14</v>
      </c>
      <c r="K20">
        <v>16</v>
      </c>
      <c r="L20">
        <v>10</v>
      </c>
      <c r="M20">
        <v>8</v>
      </c>
      <c r="N20">
        <v>12</v>
      </c>
    </row>
    <row r="21" spans="1:14">
      <c r="A21">
        <v>22</v>
      </c>
      <c r="B21">
        <v>3</v>
      </c>
      <c r="C21">
        <v>5</v>
      </c>
      <c r="F21">
        <v>22</v>
      </c>
      <c r="G21">
        <v>5</v>
      </c>
      <c r="H21">
        <v>6</v>
      </c>
      <c r="I21">
        <v>12</v>
      </c>
      <c r="J21">
        <v>19</v>
      </c>
      <c r="K21">
        <v>14</v>
      </c>
      <c r="L21">
        <v>11</v>
      </c>
      <c r="M21">
        <v>12</v>
      </c>
      <c r="N21">
        <v>13</v>
      </c>
    </row>
    <row r="22" spans="1:14">
      <c r="A22">
        <v>23</v>
      </c>
      <c r="B22">
        <v>1</v>
      </c>
      <c r="C22">
        <v>4</v>
      </c>
      <c r="F22">
        <v>23</v>
      </c>
      <c r="G22">
        <v>2</v>
      </c>
      <c r="H22">
        <v>4</v>
      </c>
      <c r="I22">
        <v>7</v>
      </c>
      <c r="J22">
        <v>16</v>
      </c>
      <c r="K22">
        <v>15</v>
      </c>
      <c r="L22">
        <v>13</v>
      </c>
      <c r="M22">
        <v>17</v>
      </c>
      <c r="N22">
        <v>18</v>
      </c>
    </row>
    <row r="23" spans="1:14">
      <c r="A23">
        <v>24</v>
      </c>
      <c r="B23">
        <v>0</v>
      </c>
      <c r="C23">
        <v>5</v>
      </c>
      <c r="F23">
        <v>24</v>
      </c>
      <c r="G23">
        <v>4</v>
      </c>
      <c r="H23">
        <v>7</v>
      </c>
      <c r="I23">
        <v>6</v>
      </c>
      <c r="J23">
        <v>23</v>
      </c>
      <c r="K23">
        <v>7</v>
      </c>
      <c r="L23">
        <v>20</v>
      </c>
      <c r="M23">
        <v>18</v>
      </c>
      <c r="N23">
        <v>16</v>
      </c>
    </row>
    <row r="24" spans="1:14">
      <c r="A24">
        <v>25</v>
      </c>
      <c r="B24">
        <v>2</v>
      </c>
      <c r="C24">
        <v>6</v>
      </c>
      <c r="F24">
        <v>25</v>
      </c>
      <c r="G24">
        <v>9</v>
      </c>
      <c r="H24">
        <v>7</v>
      </c>
      <c r="I24">
        <v>13</v>
      </c>
      <c r="J24">
        <v>22</v>
      </c>
      <c r="K24">
        <v>17</v>
      </c>
      <c r="L24">
        <v>11</v>
      </c>
      <c r="M24">
        <v>13</v>
      </c>
      <c r="N24">
        <v>14</v>
      </c>
    </row>
    <row r="25" spans="1:14">
      <c r="A25">
        <v>26</v>
      </c>
      <c r="B25">
        <v>2</v>
      </c>
      <c r="C25">
        <v>9</v>
      </c>
      <c r="F25">
        <v>26</v>
      </c>
      <c r="G25">
        <v>3</v>
      </c>
      <c r="H25">
        <v>4</v>
      </c>
      <c r="I25">
        <v>15</v>
      </c>
      <c r="J25">
        <v>20</v>
      </c>
      <c r="K25">
        <v>5</v>
      </c>
      <c r="L25">
        <v>8</v>
      </c>
      <c r="M25">
        <v>23</v>
      </c>
      <c r="N25">
        <v>24</v>
      </c>
    </row>
    <row r="26" spans="1:14">
      <c r="A26">
        <v>27</v>
      </c>
      <c r="B26">
        <v>2</v>
      </c>
      <c r="C26">
        <v>3</v>
      </c>
      <c r="F26">
        <v>27</v>
      </c>
      <c r="G26">
        <v>3</v>
      </c>
      <c r="H26">
        <v>6</v>
      </c>
      <c r="I26">
        <v>11</v>
      </c>
      <c r="J26">
        <v>29</v>
      </c>
      <c r="K26">
        <v>11</v>
      </c>
      <c r="L26">
        <v>13</v>
      </c>
      <c r="M26">
        <v>19</v>
      </c>
      <c r="N26">
        <v>21</v>
      </c>
    </row>
    <row r="27" spans="1:14">
      <c r="A27">
        <v>28</v>
      </c>
      <c r="B27">
        <v>1</v>
      </c>
      <c r="C27">
        <v>3</v>
      </c>
      <c r="F27">
        <v>28</v>
      </c>
      <c r="G27">
        <v>3</v>
      </c>
      <c r="H27">
        <v>3</v>
      </c>
      <c r="I27">
        <v>12</v>
      </c>
      <c r="J27">
        <v>20</v>
      </c>
      <c r="K27">
        <v>12</v>
      </c>
      <c r="L27">
        <v>17</v>
      </c>
      <c r="M27">
        <v>18</v>
      </c>
      <c r="N27">
        <v>14</v>
      </c>
    </row>
    <row r="28" spans="1:14">
      <c r="A28">
        <v>29</v>
      </c>
      <c r="B28">
        <v>2</v>
      </c>
      <c r="C28">
        <v>4</v>
      </c>
      <c r="F28">
        <v>29</v>
      </c>
      <c r="G28">
        <v>3</v>
      </c>
      <c r="H28">
        <v>11</v>
      </c>
      <c r="I28">
        <v>10</v>
      </c>
      <c r="J28">
        <v>24</v>
      </c>
      <c r="K28">
        <v>17</v>
      </c>
      <c r="L28">
        <v>15</v>
      </c>
      <c r="M28">
        <v>13</v>
      </c>
      <c r="N28">
        <v>15</v>
      </c>
    </row>
    <row r="29" spans="1:14">
      <c r="A29">
        <v>30</v>
      </c>
      <c r="B29">
        <v>1</v>
      </c>
      <c r="C29">
        <v>6</v>
      </c>
      <c r="F29">
        <v>30</v>
      </c>
      <c r="G29">
        <v>1</v>
      </c>
      <c r="H29">
        <v>7</v>
      </c>
      <c r="I29">
        <v>13</v>
      </c>
      <c r="J29">
        <v>21</v>
      </c>
      <c r="K29">
        <v>13</v>
      </c>
      <c r="L29">
        <v>14</v>
      </c>
      <c r="M29">
        <v>16</v>
      </c>
      <c r="N29">
        <v>16</v>
      </c>
    </row>
    <row r="30" spans="1:14">
      <c r="A30">
        <v>31</v>
      </c>
      <c r="B30">
        <v>1</v>
      </c>
      <c r="C30">
        <v>5</v>
      </c>
      <c r="F30">
        <v>31</v>
      </c>
      <c r="H30">
        <v>6</v>
      </c>
      <c r="I30">
        <v>16</v>
      </c>
      <c r="J30">
        <v>26</v>
      </c>
      <c r="K30">
        <v>20</v>
      </c>
      <c r="L30">
        <v>26</v>
      </c>
      <c r="M30">
        <v>28</v>
      </c>
      <c r="N30">
        <v>13</v>
      </c>
    </row>
    <row r="31" spans="1:14">
      <c r="A31">
        <v>32</v>
      </c>
      <c r="B31">
        <v>0</v>
      </c>
      <c r="C31">
        <v>3</v>
      </c>
      <c r="F31">
        <v>32</v>
      </c>
      <c r="G31">
        <v>2</v>
      </c>
      <c r="H31">
        <v>7</v>
      </c>
      <c r="I31">
        <v>27</v>
      </c>
      <c r="J31">
        <v>27</v>
      </c>
      <c r="K31">
        <v>11</v>
      </c>
      <c r="L31">
        <v>17</v>
      </c>
      <c r="M31">
        <v>23</v>
      </c>
      <c r="N31">
        <v>17</v>
      </c>
    </row>
    <row r="32" spans="1:14">
      <c r="A32">
        <v>33</v>
      </c>
      <c r="B32">
        <v>2</v>
      </c>
      <c r="C32">
        <v>1</v>
      </c>
      <c r="F32">
        <v>33</v>
      </c>
      <c r="G32">
        <v>2</v>
      </c>
      <c r="H32">
        <v>6</v>
      </c>
      <c r="I32">
        <v>10</v>
      </c>
      <c r="J32">
        <v>22</v>
      </c>
      <c r="K32">
        <v>10</v>
      </c>
      <c r="L32">
        <v>19</v>
      </c>
      <c r="M32">
        <v>27</v>
      </c>
      <c r="N32">
        <v>17</v>
      </c>
    </row>
    <row r="33" spans="1:14">
      <c r="A33">
        <v>34</v>
      </c>
      <c r="B33">
        <v>1</v>
      </c>
      <c r="C33">
        <v>3</v>
      </c>
      <c r="F33">
        <v>34</v>
      </c>
      <c r="G33">
        <v>5</v>
      </c>
      <c r="H33">
        <v>8</v>
      </c>
      <c r="I33">
        <v>14</v>
      </c>
      <c r="J33">
        <v>23</v>
      </c>
      <c r="K33">
        <v>17</v>
      </c>
      <c r="L33">
        <v>15</v>
      </c>
      <c r="M33">
        <v>18</v>
      </c>
      <c r="N33">
        <v>15</v>
      </c>
    </row>
    <row r="34" spans="1:14">
      <c r="A34">
        <v>35</v>
      </c>
      <c r="B34">
        <v>2</v>
      </c>
      <c r="C34">
        <v>3</v>
      </c>
      <c r="F34">
        <v>35</v>
      </c>
      <c r="G34">
        <v>5</v>
      </c>
      <c r="H34">
        <v>2</v>
      </c>
      <c r="I34">
        <v>15</v>
      </c>
      <c r="J34">
        <v>28</v>
      </c>
      <c r="K34">
        <v>8</v>
      </c>
      <c r="L34">
        <v>17</v>
      </c>
      <c r="M34">
        <v>11</v>
      </c>
      <c r="N34">
        <v>18</v>
      </c>
    </row>
    <row r="35" spans="1:14">
      <c r="A35">
        <v>36</v>
      </c>
      <c r="B35">
        <v>1</v>
      </c>
      <c r="C35">
        <v>4</v>
      </c>
      <c r="F35">
        <v>36</v>
      </c>
      <c r="G35">
        <v>2</v>
      </c>
      <c r="H35">
        <v>12</v>
      </c>
      <c r="I35">
        <v>23</v>
      </c>
      <c r="J35">
        <v>18</v>
      </c>
      <c r="K35">
        <v>8</v>
      </c>
      <c r="L35">
        <v>21</v>
      </c>
      <c r="M35">
        <v>19</v>
      </c>
      <c r="N35">
        <v>16</v>
      </c>
    </row>
    <row r="36" spans="1:14">
      <c r="A36">
        <v>37</v>
      </c>
      <c r="B36">
        <v>1</v>
      </c>
      <c r="C36">
        <v>6</v>
      </c>
      <c r="F36">
        <v>37</v>
      </c>
      <c r="G36">
        <v>2</v>
      </c>
      <c r="H36">
        <v>7</v>
      </c>
      <c r="I36">
        <v>20</v>
      </c>
      <c r="J36">
        <v>25</v>
      </c>
      <c r="K36">
        <v>15</v>
      </c>
      <c r="L36">
        <v>19</v>
      </c>
      <c r="M36">
        <v>29</v>
      </c>
      <c r="N36">
        <v>18</v>
      </c>
    </row>
    <row r="37" spans="1:14">
      <c r="A37">
        <v>38</v>
      </c>
      <c r="B37">
        <v>2</v>
      </c>
      <c r="C37">
        <v>2</v>
      </c>
      <c r="F37">
        <v>38</v>
      </c>
      <c r="G37">
        <v>7</v>
      </c>
      <c r="H37">
        <v>7</v>
      </c>
      <c r="I37">
        <v>17</v>
      </c>
      <c r="J37">
        <v>30</v>
      </c>
      <c r="K37">
        <v>11</v>
      </c>
      <c r="L37">
        <v>22</v>
      </c>
      <c r="M37">
        <v>22</v>
      </c>
      <c r="N37">
        <v>23</v>
      </c>
    </row>
    <row r="38" spans="1:14">
      <c r="A38">
        <v>39</v>
      </c>
      <c r="B38">
        <v>3</v>
      </c>
      <c r="C38">
        <v>5</v>
      </c>
      <c r="F38">
        <v>39</v>
      </c>
      <c r="G38">
        <v>2</v>
      </c>
      <c r="H38">
        <v>2</v>
      </c>
      <c r="I38">
        <v>18</v>
      </c>
      <c r="J38">
        <v>32</v>
      </c>
      <c r="K38">
        <v>13</v>
      </c>
      <c r="L38">
        <v>21</v>
      </c>
      <c r="M38">
        <v>25</v>
      </c>
      <c r="N38">
        <v>18</v>
      </c>
    </row>
    <row r="39" spans="1:14">
      <c r="A39">
        <v>40</v>
      </c>
      <c r="B39">
        <v>1</v>
      </c>
      <c r="C39">
        <v>6</v>
      </c>
      <c r="F39">
        <v>40</v>
      </c>
      <c r="G39">
        <v>5</v>
      </c>
      <c r="H39">
        <v>6</v>
      </c>
      <c r="I39">
        <v>18</v>
      </c>
      <c r="J39">
        <v>23</v>
      </c>
      <c r="K39">
        <v>10</v>
      </c>
      <c r="L39">
        <v>23</v>
      </c>
      <c r="M39">
        <v>27</v>
      </c>
      <c r="N39">
        <v>13</v>
      </c>
    </row>
    <row r="40" spans="1:14">
      <c r="A40">
        <v>41</v>
      </c>
      <c r="B40">
        <v>2</v>
      </c>
      <c r="C40">
        <v>4</v>
      </c>
      <c r="F40">
        <v>41</v>
      </c>
      <c r="G40">
        <v>6</v>
      </c>
      <c r="H40">
        <v>2</v>
      </c>
      <c r="I40">
        <v>18</v>
      </c>
      <c r="J40">
        <v>31</v>
      </c>
      <c r="K40">
        <v>14</v>
      </c>
      <c r="L40">
        <v>22</v>
      </c>
      <c r="M40">
        <v>22</v>
      </c>
      <c r="N40">
        <v>17</v>
      </c>
    </row>
    <row r="41" spans="1:14">
      <c r="A41">
        <v>42</v>
      </c>
      <c r="B41">
        <v>6</v>
      </c>
      <c r="C41">
        <v>4</v>
      </c>
      <c r="F41">
        <v>42</v>
      </c>
      <c r="G41">
        <v>5</v>
      </c>
      <c r="H41">
        <v>6</v>
      </c>
      <c r="I41">
        <v>17</v>
      </c>
      <c r="J41">
        <v>28</v>
      </c>
      <c r="K41">
        <v>12</v>
      </c>
      <c r="L41">
        <v>20</v>
      </c>
      <c r="M41">
        <v>28</v>
      </c>
      <c r="N41">
        <v>22</v>
      </c>
    </row>
    <row r="42" spans="1:14">
      <c r="A42">
        <v>43</v>
      </c>
      <c r="B42">
        <v>4</v>
      </c>
      <c r="C42">
        <v>7</v>
      </c>
      <c r="F42">
        <v>43</v>
      </c>
      <c r="G42">
        <v>7</v>
      </c>
      <c r="H42">
        <v>11</v>
      </c>
      <c r="I42">
        <v>19</v>
      </c>
      <c r="J42">
        <v>26</v>
      </c>
      <c r="K42">
        <v>9</v>
      </c>
      <c r="L42">
        <v>14</v>
      </c>
      <c r="M42">
        <v>20</v>
      </c>
      <c r="N42">
        <v>24</v>
      </c>
    </row>
    <row r="43" spans="1:14">
      <c r="A43">
        <v>44</v>
      </c>
      <c r="B43">
        <v>3</v>
      </c>
      <c r="C43">
        <v>6</v>
      </c>
      <c r="F43">
        <v>44</v>
      </c>
      <c r="G43">
        <v>8</v>
      </c>
      <c r="H43">
        <v>3</v>
      </c>
      <c r="I43">
        <v>24</v>
      </c>
      <c r="J43">
        <v>31</v>
      </c>
      <c r="K43">
        <v>6</v>
      </c>
      <c r="L43">
        <v>16</v>
      </c>
      <c r="M43">
        <v>26</v>
      </c>
      <c r="N43">
        <v>22</v>
      </c>
    </row>
    <row r="44" spans="1:14">
      <c r="A44">
        <v>45</v>
      </c>
      <c r="B44">
        <v>2</v>
      </c>
      <c r="C44">
        <v>6</v>
      </c>
      <c r="F44">
        <v>45</v>
      </c>
      <c r="G44">
        <v>2</v>
      </c>
      <c r="H44">
        <v>7</v>
      </c>
      <c r="I44">
        <v>15</v>
      </c>
      <c r="J44">
        <v>28</v>
      </c>
      <c r="K44">
        <v>11</v>
      </c>
      <c r="L44">
        <v>19</v>
      </c>
      <c r="M44">
        <v>25</v>
      </c>
      <c r="N44">
        <v>19</v>
      </c>
    </row>
    <row r="45" spans="1:14">
      <c r="A45">
        <v>46</v>
      </c>
      <c r="B45">
        <v>2</v>
      </c>
      <c r="C45">
        <v>4</v>
      </c>
      <c r="F45">
        <v>46</v>
      </c>
      <c r="G45">
        <v>3</v>
      </c>
      <c r="H45">
        <v>7</v>
      </c>
      <c r="I45">
        <v>20</v>
      </c>
      <c r="J45">
        <v>27</v>
      </c>
      <c r="K45">
        <v>8</v>
      </c>
      <c r="L45">
        <v>20</v>
      </c>
      <c r="M45">
        <v>30</v>
      </c>
      <c r="N45">
        <v>20</v>
      </c>
    </row>
    <row r="46" spans="1:14">
      <c r="A46">
        <v>47</v>
      </c>
      <c r="B46">
        <v>4</v>
      </c>
      <c r="C46">
        <v>8</v>
      </c>
      <c r="F46">
        <v>47</v>
      </c>
      <c r="G46">
        <v>1</v>
      </c>
      <c r="H46">
        <v>7</v>
      </c>
      <c r="I46">
        <v>18</v>
      </c>
      <c r="J46">
        <v>26</v>
      </c>
      <c r="K46">
        <v>8</v>
      </c>
      <c r="L46">
        <v>14</v>
      </c>
      <c r="M46">
        <v>29</v>
      </c>
      <c r="N46">
        <v>21</v>
      </c>
    </row>
    <row r="47" spans="1:14">
      <c r="A47">
        <v>48</v>
      </c>
      <c r="B47">
        <v>2</v>
      </c>
      <c r="C47">
        <v>8</v>
      </c>
      <c r="F47">
        <v>48</v>
      </c>
      <c r="G47">
        <v>6</v>
      </c>
      <c r="H47">
        <v>11</v>
      </c>
      <c r="I47">
        <v>17</v>
      </c>
      <c r="J47">
        <v>39</v>
      </c>
      <c r="K47">
        <v>12</v>
      </c>
      <c r="L47">
        <v>21</v>
      </c>
      <c r="M47">
        <v>33</v>
      </c>
      <c r="N47">
        <v>28</v>
      </c>
    </row>
    <row r="48" spans="1:14">
      <c r="A48">
        <v>49</v>
      </c>
      <c r="B48">
        <v>5</v>
      </c>
      <c r="C48">
        <v>9</v>
      </c>
      <c r="F48">
        <v>49</v>
      </c>
      <c r="G48">
        <v>3</v>
      </c>
      <c r="H48">
        <v>4</v>
      </c>
      <c r="I48">
        <v>20</v>
      </c>
      <c r="J48">
        <v>28</v>
      </c>
      <c r="K48">
        <v>7</v>
      </c>
      <c r="L48">
        <v>18</v>
      </c>
      <c r="M48">
        <v>24</v>
      </c>
      <c r="N48">
        <v>22</v>
      </c>
    </row>
    <row r="49" spans="1:14">
      <c r="A49">
        <v>50</v>
      </c>
      <c r="B49">
        <v>2</v>
      </c>
      <c r="C49">
        <v>4</v>
      </c>
      <c r="F49">
        <v>50</v>
      </c>
      <c r="G49">
        <v>3</v>
      </c>
      <c r="H49">
        <v>8</v>
      </c>
      <c r="I49">
        <v>24</v>
      </c>
      <c r="J49">
        <v>21</v>
      </c>
      <c r="K49">
        <v>7</v>
      </c>
      <c r="L49">
        <v>14</v>
      </c>
      <c r="M49">
        <v>27</v>
      </c>
      <c r="N49">
        <v>35</v>
      </c>
    </row>
    <row r="50" spans="1:14">
      <c r="A50">
        <v>51</v>
      </c>
      <c r="B50">
        <v>4</v>
      </c>
      <c r="C50">
        <v>8</v>
      </c>
      <c r="F50">
        <v>51</v>
      </c>
      <c r="G50">
        <v>3</v>
      </c>
      <c r="H50">
        <v>7</v>
      </c>
      <c r="I50">
        <v>19</v>
      </c>
      <c r="J50">
        <v>21</v>
      </c>
      <c r="K50">
        <v>9</v>
      </c>
      <c r="L50">
        <v>19</v>
      </c>
      <c r="M50">
        <v>22</v>
      </c>
      <c r="N50">
        <v>23</v>
      </c>
    </row>
    <row r="51" spans="1:14">
      <c r="A51">
        <v>52</v>
      </c>
      <c r="B51">
        <v>9</v>
      </c>
      <c r="C51">
        <v>12</v>
      </c>
      <c r="F51">
        <v>52</v>
      </c>
      <c r="G51">
        <v>9</v>
      </c>
      <c r="H51">
        <v>5</v>
      </c>
      <c r="I51">
        <v>15</v>
      </c>
      <c r="J51">
        <v>26</v>
      </c>
      <c r="K51">
        <v>8</v>
      </c>
      <c r="L51">
        <v>11</v>
      </c>
      <c r="M51">
        <v>21</v>
      </c>
      <c r="N51">
        <v>30</v>
      </c>
    </row>
    <row r="52" spans="1:14">
      <c r="A52">
        <v>53</v>
      </c>
      <c r="B52">
        <v>8</v>
      </c>
      <c r="C52">
        <v>7</v>
      </c>
      <c r="F52">
        <v>53</v>
      </c>
      <c r="G52">
        <v>9</v>
      </c>
      <c r="H52">
        <v>9</v>
      </c>
      <c r="I52">
        <v>16</v>
      </c>
      <c r="J52">
        <v>32</v>
      </c>
      <c r="K52">
        <v>9</v>
      </c>
      <c r="L52">
        <v>19</v>
      </c>
      <c r="M52">
        <v>20</v>
      </c>
      <c r="N52">
        <v>22</v>
      </c>
    </row>
    <row r="53" spans="1:14">
      <c r="A53">
        <v>54</v>
      </c>
      <c r="B53">
        <v>5</v>
      </c>
      <c r="C53">
        <v>9</v>
      </c>
      <c r="F53">
        <v>54</v>
      </c>
      <c r="G53">
        <v>7</v>
      </c>
      <c r="H53">
        <v>7</v>
      </c>
      <c r="I53">
        <v>17</v>
      </c>
      <c r="J53">
        <v>25</v>
      </c>
      <c r="K53">
        <v>9</v>
      </c>
      <c r="L53">
        <v>11</v>
      </c>
      <c r="M53">
        <v>21</v>
      </c>
      <c r="N53">
        <v>18</v>
      </c>
    </row>
    <row r="54" spans="1:14">
      <c r="A54">
        <v>55</v>
      </c>
      <c r="B54">
        <v>8</v>
      </c>
      <c r="C54">
        <v>2</v>
      </c>
      <c r="F54">
        <v>55</v>
      </c>
      <c r="G54">
        <v>7</v>
      </c>
      <c r="H54">
        <v>14</v>
      </c>
      <c r="I54">
        <v>20</v>
      </c>
      <c r="J54">
        <v>21</v>
      </c>
      <c r="K54">
        <v>11</v>
      </c>
      <c r="L54">
        <v>19</v>
      </c>
      <c r="M54">
        <v>14</v>
      </c>
      <c r="N54">
        <v>24</v>
      </c>
    </row>
    <row r="55" spans="1:14">
      <c r="A55">
        <v>56</v>
      </c>
      <c r="B55">
        <v>3</v>
      </c>
      <c r="C55">
        <v>8</v>
      </c>
      <c r="F55">
        <v>56</v>
      </c>
      <c r="G55">
        <v>12</v>
      </c>
      <c r="H55">
        <v>7</v>
      </c>
      <c r="I55">
        <v>24</v>
      </c>
      <c r="J55">
        <v>16</v>
      </c>
      <c r="K55">
        <v>7</v>
      </c>
      <c r="L55">
        <v>17</v>
      </c>
      <c r="M55">
        <v>21</v>
      </c>
      <c r="N55">
        <v>14</v>
      </c>
    </row>
    <row r="56" spans="1:14">
      <c r="A56">
        <v>57</v>
      </c>
      <c r="B56">
        <v>10</v>
      </c>
      <c r="C56">
        <v>11</v>
      </c>
      <c r="F56">
        <v>57</v>
      </c>
      <c r="G56">
        <v>5</v>
      </c>
      <c r="H56">
        <v>13</v>
      </c>
      <c r="I56">
        <v>14</v>
      </c>
      <c r="J56">
        <v>23</v>
      </c>
      <c r="K56">
        <v>8</v>
      </c>
      <c r="L56">
        <v>10</v>
      </c>
      <c r="M56">
        <v>19</v>
      </c>
      <c r="N56">
        <v>18</v>
      </c>
    </row>
    <row r="57" spans="1:14">
      <c r="A57">
        <v>58</v>
      </c>
      <c r="B57">
        <v>12</v>
      </c>
      <c r="C57">
        <v>14</v>
      </c>
      <c r="F57">
        <v>58</v>
      </c>
      <c r="G57">
        <v>4</v>
      </c>
      <c r="H57">
        <v>6</v>
      </c>
      <c r="I57">
        <v>14</v>
      </c>
      <c r="J57">
        <v>28</v>
      </c>
      <c r="K57">
        <v>11</v>
      </c>
      <c r="L57">
        <v>16</v>
      </c>
      <c r="M57">
        <v>17</v>
      </c>
      <c r="N57">
        <v>11</v>
      </c>
    </row>
    <row r="58" spans="1:14">
      <c r="A58">
        <v>59</v>
      </c>
      <c r="B58">
        <v>5</v>
      </c>
      <c r="C58">
        <v>9</v>
      </c>
      <c r="F58">
        <v>59</v>
      </c>
      <c r="G58">
        <v>6</v>
      </c>
      <c r="H58">
        <v>6</v>
      </c>
      <c r="I58">
        <v>20</v>
      </c>
      <c r="J58">
        <v>23</v>
      </c>
      <c r="K58">
        <v>17</v>
      </c>
      <c r="L58">
        <v>16</v>
      </c>
      <c r="M58">
        <v>16</v>
      </c>
      <c r="N58">
        <v>7</v>
      </c>
    </row>
    <row r="59" spans="1:14">
      <c r="A59">
        <v>60</v>
      </c>
      <c r="B59">
        <v>10</v>
      </c>
      <c r="C59">
        <v>13</v>
      </c>
      <c r="F59">
        <v>60</v>
      </c>
      <c r="G59">
        <v>15</v>
      </c>
      <c r="H59">
        <v>10</v>
      </c>
      <c r="I59">
        <v>14</v>
      </c>
      <c r="J59">
        <v>14</v>
      </c>
      <c r="K59">
        <v>13</v>
      </c>
      <c r="L59">
        <v>13</v>
      </c>
      <c r="M59">
        <v>21</v>
      </c>
      <c r="N59">
        <v>5</v>
      </c>
    </row>
    <row r="60" spans="1:14">
      <c r="A60">
        <v>61</v>
      </c>
      <c r="B60">
        <v>3</v>
      </c>
      <c r="C60">
        <v>7</v>
      </c>
      <c r="F60">
        <v>61</v>
      </c>
      <c r="G60">
        <v>12</v>
      </c>
      <c r="H60">
        <v>8</v>
      </c>
      <c r="I60">
        <v>10</v>
      </c>
      <c r="J60">
        <v>12</v>
      </c>
      <c r="K60">
        <v>18</v>
      </c>
      <c r="L60">
        <v>27</v>
      </c>
      <c r="M60">
        <v>12</v>
      </c>
      <c r="N60">
        <v>10</v>
      </c>
    </row>
    <row r="61" spans="1:14">
      <c r="A61">
        <v>62</v>
      </c>
      <c r="B61">
        <v>9</v>
      </c>
      <c r="C61">
        <v>11</v>
      </c>
      <c r="F61">
        <v>62</v>
      </c>
      <c r="G61">
        <v>11</v>
      </c>
      <c r="H61">
        <v>15</v>
      </c>
      <c r="I61">
        <v>15</v>
      </c>
      <c r="J61">
        <v>14</v>
      </c>
      <c r="K61">
        <v>18</v>
      </c>
      <c r="L61">
        <v>17</v>
      </c>
      <c r="M61">
        <v>13</v>
      </c>
      <c r="N61">
        <v>9</v>
      </c>
    </row>
    <row r="62" spans="1:14">
      <c r="A62">
        <v>63</v>
      </c>
      <c r="B62">
        <v>15</v>
      </c>
      <c r="C62">
        <v>15</v>
      </c>
      <c r="F62">
        <v>63</v>
      </c>
      <c r="G62">
        <v>19</v>
      </c>
      <c r="H62">
        <v>10</v>
      </c>
      <c r="I62">
        <v>11</v>
      </c>
      <c r="J62">
        <v>10</v>
      </c>
      <c r="K62">
        <v>28</v>
      </c>
      <c r="L62">
        <v>22</v>
      </c>
      <c r="M62">
        <v>12</v>
      </c>
      <c r="N62">
        <v>3</v>
      </c>
    </row>
    <row r="63" spans="1:14">
      <c r="A63">
        <v>64</v>
      </c>
      <c r="B63">
        <v>14</v>
      </c>
      <c r="C63">
        <v>12</v>
      </c>
      <c r="F63">
        <v>64</v>
      </c>
      <c r="G63">
        <v>16</v>
      </c>
      <c r="H63">
        <v>10</v>
      </c>
      <c r="I63">
        <v>11</v>
      </c>
      <c r="J63">
        <v>15</v>
      </c>
      <c r="K63">
        <v>23</v>
      </c>
      <c r="L63">
        <v>17</v>
      </c>
      <c r="M63">
        <v>9</v>
      </c>
      <c r="N63">
        <v>3</v>
      </c>
    </row>
    <row r="64" spans="1:14">
      <c r="A64">
        <v>65</v>
      </c>
      <c r="B64">
        <v>14</v>
      </c>
      <c r="C64">
        <v>17</v>
      </c>
      <c r="F64">
        <v>65</v>
      </c>
      <c r="G64">
        <v>23</v>
      </c>
      <c r="H64">
        <v>20</v>
      </c>
      <c r="I64">
        <v>18</v>
      </c>
      <c r="J64">
        <v>18</v>
      </c>
      <c r="K64">
        <v>27</v>
      </c>
      <c r="L64">
        <v>20</v>
      </c>
      <c r="M64">
        <v>13</v>
      </c>
      <c r="N64">
        <v>9</v>
      </c>
    </row>
    <row r="65" spans="1:14">
      <c r="A65">
        <v>66</v>
      </c>
      <c r="B65">
        <v>14</v>
      </c>
      <c r="C65">
        <v>17</v>
      </c>
      <c r="F65">
        <v>66</v>
      </c>
      <c r="G65">
        <v>18</v>
      </c>
      <c r="H65">
        <v>17</v>
      </c>
      <c r="I65">
        <v>9</v>
      </c>
      <c r="J65">
        <v>9</v>
      </c>
      <c r="K65">
        <v>21</v>
      </c>
      <c r="L65">
        <v>13</v>
      </c>
      <c r="M65">
        <v>8</v>
      </c>
      <c r="N65">
        <v>4</v>
      </c>
    </row>
    <row r="66" spans="1:14">
      <c r="A66">
        <v>67</v>
      </c>
      <c r="B66">
        <v>16</v>
      </c>
      <c r="C66">
        <v>12</v>
      </c>
      <c r="F66">
        <v>67</v>
      </c>
      <c r="G66">
        <v>22</v>
      </c>
      <c r="H66">
        <v>16</v>
      </c>
      <c r="I66">
        <v>10</v>
      </c>
      <c r="J66">
        <v>4</v>
      </c>
      <c r="K66">
        <v>21</v>
      </c>
      <c r="L66">
        <v>17</v>
      </c>
      <c r="M66">
        <v>5</v>
      </c>
      <c r="N66">
        <v>7</v>
      </c>
    </row>
    <row r="67" spans="1:14">
      <c r="A67">
        <v>68</v>
      </c>
      <c r="B67">
        <v>12</v>
      </c>
      <c r="C67">
        <v>17</v>
      </c>
      <c r="F67">
        <v>68</v>
      </c>
      <c r="G67">
        <v>18</v>
      </c>
      <c r="H67">
        <v>11</v>
      </c>
      <c r="I67">
        <v>6</v>
      </c>
      <c r="J67">
        <v>5</v>
      </c>
      <c r="K67">
        <v>19</v>
      </c>
      <c r="L67">
        <v>17</v>
      </c>
      <c r="M67">
        <v>3</v>
      </c>
      <c r="N67">
        <v>7</v>
      </c>
    </row>
    <row r="68" spans="1:14">
      <c r="A68">
        <v>69</v>
      </c>
      <c r="B68">
        <v>13</v>
      </c>
      <c r="C68">
        <v>10</v>
      </c>
      <c r="F68">
        <v>69</v>
      </c>
      <c r="G68">
        <v>21</v>
      </c>
      <c r="H68">
        <v>10</v>
      </c>
      <c r="I68">
        <v>9</v>
      </c>
      <c r="J68">
        <v>8</v>
      </c>
      <c r="K68">
        <v>24</v>
      </c>
      <c r="L68">
        <v>13</v>
      </c>
      <c r="M68">
        <v>10</v>
      </c>
      <c r="N68">
        <v>2</v>
      </c>
    </row>
    <row r="69" spans="1:14">
      <c r="A69">
        <v>70</v>
      </c>
      <c r="B69">
        <v>15</v>
      </c>
      <c r="C69">
        <v>21</v>
      </c>
      <c r="F69">
        <v>70</v>
      </c>
      <c r="G69">
        <v>15</v>
      </c>
      <c r="H69">
        <v>6</v>
      </c>
      <c r="I69">
        <v>7</v>
      </c>
      <c r="J69">
        <v>6</v>
      </c>
      <c r="K69">
        <v>39</v>
      </c>
      <c r="L69">
        <v>11</v>
      </c>
      <c r="M69">
        <v>1</v>
      </c>
      <c r="N69">
        <v>1</v>
      </c>
    </row>
    <row r="70" spans="1:14">
      <c r="A70">
        <v>71</v>
      </c>
      <c r="B70">
        <v>21</v>
      </c>
      <c r="C70">
        <v>16</v>
      </c>
      <c r="F70">
        <v>71</v>
      </c>
      <c r="G70">
        <v>16</v>
      </c>
      <c r="H70">
        <v>9</v>
      </c>
      <c r="I70">
        <v>6</v>
      </c>
      <c r="J70">
        <v>5</v>
      </c>
      <c r="K70">
        <v>23</v>
      </c>
      <c r="L70">
        <v>9</v>
      </c>
      <c r="M70">
        <v>3</v>
      </c>
      <c r="N70">
        <v>2</v>
      </c>
    </row>
    <row r="71" spans="1:14">
      <c r="A71">
        <v>72</v>
      </c>
      <c r="B71">
        <v>18</v>
      </c>
      <c r="C71">
        <v>29</v>
      </c>
      <c r="F71">
        <v>72</v>
      </c>
      <c r="G71">
        <v>19</v>
      </c>
      <c r="H71">
        <v>8</v>
      </c>
      <c r="I71">
        <v>4</v>
      </c>
      <c r="J71">
        <v>4</v>
      </c>
      <c r="K71">
        <v>20</v>
      </c>
      <c r="L71">
        <v>9</v>
      </c>
      <c r="M71">
        <v>4</v>
      </c>
      <c r="N71">
        <v>3</v>
      </c>
    </row>
    <row r="72" spans="1:14">
      <c r="A72">
        <v>73</v>
      </c>
      <c r="B72">
        <v>21</v>
      </c>
      <c r="C72">
        <v>25</v>
      </c>
      <c r="F72">
        <v>73</v>
      </c>
      <c r="G72">
        <v>16</v>
      </c>
      <c r="H72">
        <v>9</v>
      </c>
      <c r="I72">
        <v>5</v>
      </c>
      <c r="J72">
        <v>4</v>
      </c>
      <c r="K72">
        <v>20</v>
      </c>
      <c r="L72">
        <v>12</v>
      </c>
      <c r="M72">
        <v>2</v>
      </c>
      <c r="N72">
        <v>1</v>
      </c>
    </row>
    <row r="73" spans="1:14">
      <c r="A73">
        <v>74</v>
      </c>
      <c r="B73">
        <v>11</v>
      </c>
      <c r="C73">
        <v>18</v>
      </c>
      <c r="F73">
        <v>74</v>
      </c>
      <c r="G73">
        <v>18</v>
      </c>
      <c r="H73">
        <v>7</v>
      </c>
      <c r="I73">
        <v>2</v>
      </c>
      <c r="J73">
        <v>3</v>
      </c>
      <c r="K73">
        <v>24</v>
      </c>
      <c r="L73">
        <v>8</v>
      </c>
      <c r="M73">
        <v>4</v>
      </c>
    </row>
    <row r="74" spans="1:14">
      <c r="A74">
        <v>75</v>
      </c>
      <c r="B74">
        <v>13</v>
      </c>
      <c r="C74">
        <v>15</v>
      </c>
      <c r="F74">
        <v>75</v>
      </c>
      <c r="G74">
        <v>16</v>
      </c>
      <c r="H74">
        <v>9</v>
      </c>
      <c r="I74">
        <v>3</v>
      </c>
      <c r="J74">
        <v>1</v>
      </c>
      <c r="K74">
        <v>18</v>
      </c>
      <c r="L74">
        <v>9</v>
      </c>
      <c r="M74">
        <v>4</v>
      </c>
    </row>
    <row r="75" spans="1:14">
      <c r="A75">
        <v>76</v>
      </c>
      <c r="B75">
        <v>18</v>
      </c>
      <c r="C75">
        <v>18</v>
      </c>
      <c r="F75">
        <v>76</v>
      </c>
      <c r="G75">
        <v>16</v>
      </c>
      <c r="H75">
        <v>7</v>
      </c>
      <c r="I75">
        <v>6</v>
      </c>
      <c r="J75">
        <v>1</v>
      </c>
      <c r="K75">
        <v>15</v>
      </c>
      <c r="L75">
        <v>7</v>
      </c>
      <c r="M75">
        <v>3</v>
      </c>
      <c r="N75">
        <v>1</v>
      </c>
    </row>
    <row r="76" spans="1:14">
      <c r="A76">
        <v>77</v>
      </c>
      <c r="B76">
        <v>15</v>
      </c>
      <c r="C76">
        <v>28</v>
      </c>
      <c r="F76">
        <v>77</v>
      </c>
      <c r="G76">
        <v>20</v>
      </c>
      <c r="H76">
        <v>8</v>
      </c>
      <c r="I76">
        <v>3</v>
      </c>
      <c r="J76">
        <v>1</v>
      </c>
      <c r="K76">
        <v>10</v>
      </c>
      <c r="L76">
        <v>4</v>
      </c>
      <c r="M76">
        <v>2</v>
      </c>
      <c r="N76">
        <v>1</v>
      </c>
    </row>
    <row r="77" spans="1:14">
      <c r="A77">
        <v>78</v>
      </c>
      <c r="B77">
        <v>7</v>
      </c>
      <c r="C77">
        <v>23</v>
      </c>
      <c r="F77">
        <v>78</v>
      </c>
      <c r="G77">
        <v>9</v>
      </c>
      <c r="H77">
        <v>7</v>
      </c>
      <c r="J77">
        <v>1</v>
      </c>
      <c r="K77">
        <v>14</v>
      </c>
      <c r="L77">
        <v>2</v>
      </c>
      <c r="M77">
        <v>1</v>
      </c>
    </row>
    <row r="78" spans="1:14">
      <c r="A78">
        <v>79</v>
      </c>
      <c r="B78">
        <v>12</v>
      </c>
      <c r="C78">
        <v>17</v>
      </c>
      <c r="F78">
        <v>79</v>
      </c>
      <c r="G78">
        <v>12</v>
      </c>
      <c r="H78">
        <v>7</v>
      </c>
      <c r="I78">
        <v>1</v>
      </c>
      <c r="J78">
        <v>1</v>
      </c>
      <c r="K78">
        <v>13</v>
      </c>
      <c r="L78">
        <v>8</v>
      </c>
    </row>
    <row r="79" spans="1:14">
      <c r="A79">
        <v>80</v>
      </c>
      <c r="B79">
        <v>15</v>
      </c>
      <c r="C79">
        <v>24</v>
      </c>
      <c r="F79">
        <v>80</v>
      </c>
      <c r="G79">
        <v>8</v>
      </c>
      <c r="H79">
        <v>2</v>
      </c>
      <c r="I79">
        <v>1</v>
      </c>
      <c r="J79">
        <v>1</v>
      </c>
      <c r="K79">
        <v>14</v>
      </c>
      <c r="L79">
        <v>2</v>
      </c>
    </row>
    <row r="80" spans="1:14">
      <c r="A80">
        <v>81</v>
      </c>
      <c r="B80">
        <v>11</v>
      </c>
      <c r="C80">
        <v>24</v>
      </c>
      <c r="F80">
        <v>81</v>
      </c>
      <c r="G80">
        <v>9</v>
      </c>
      <c r="H80">
        <v>10</v>
      </c>
      <c r="I80">
        <v>1</v>
      </c>
      <c r="J80">
        <v>1</v>
      </c>
      <c r="K80">
        <v>14</v>
      </c>
      <c r="L80">
        <v>4</v>
      </c>
      <c r="M80">
        <v>1</v>
      </c>
    </row>
    <row r="81" spans="1:13">
      <c r="A81">
        <v>82</v>
      </c>
      <c r="B81">
        <v>8</v>
      </c>
      <c r="C81">
        <v>24</v>
      </c>
      <c r="F81">
        <v>82</v>
      </c>
      <c r="G81">
        <v>8</v>
      </c>
      <c r="H81">
        <v>1</v>
      </c>
      <c r="I81">
        <v>1</v>
      </c>
      <c r="J81">
        <v>1</v>
      </c>
      <c r="K81">
        <v>14</v>
      </c>
      <c r="L81">
        <v>1</v>
      </c>
      <c r="M81">
        <v>1</v>
      </c>
    </row>
    <row r="82" spans="1:13">
      <c r="A82">
        <v>83</v>
      </c>
      <c r="B82">
        <v>11</v>
      </c>
      <c r="C82">
        <v>21</v>
      </c>
      <c r="F82">
        <v>83</v>
      </c>
      <c r="G82">
        <v>3</v>
      </c>
      <c r="H82">
        <v>2</v>
      </c>
      <c r="K82">
        <v>10</v>
      </c>
      <c r="M82">
        <v>1</v>
      </c>
    </row>
    <row r="83" spans="1:13">
      <c r="A83">
        <v>84</v>
      </c>
      <c r="B83">
        <v>10</v>
      </c>
      <c r="C83">
        <v>20</v>
      </c>
      <c r="F83">
        <v>84</v>
      </c>
      <c r="G83">
        <v>5</v>
      </c>
      <c r="H83">
        <v>2</v>
      </c>
      <c r="K83">
        <v>7</v>
      </c>
      <c r="M83">
        <v>1</v>
      </c>
    </row>
    <row r="84" spans="1:13">
      <c r="A84">
        <v>85</v>
      </c>
      <c r="B84">
        <v>14</v>
      </c>
      <c r="C84">
        <v>20</v>
      </c>
      <c r="F84">
        <v>85</v>
      </c>
      <c r="G84">
        <v>5</v>
      </c>
      <c r="H84">
        <v>5</v>
      </c>
      <c r="I84">
        <v>1</v>
      </c>
      <c r="K84">
        <v>6</v>
      </c>
      <c r="L84">
        <v>1</v>
      </c>
    </row>
    <row r="85" spans="1:13">
      <c r="A85">
        <v>86</v>
      </c>
      <c r="B85">
        <v>8</v>
      </c>
      <c r="C85">
        <v>18</v>
      </c>
      <c r="F85">
        <v>86</v>
      </c>
      <c r="G85">
        <v>6</v>
      </c>
      <c r="K85">
        <v>6</v>
      </c>
      <c r="L85">
        <v>1</v>
      </c>
    </row>
    <row r="86" spans="1:13">
      <c r="A86">
        <v>87</v>
      </c>
      <c r="B86">
        <v>4</v>
      </c>
      <c r="C86">
        <v>11</v>
      </c>
      <c r="F86">
        <v>87</v>
      </c>
      <c r="G86">
        <v>1</v>
      </c>
      <c r="K86">
        <v>2</v>
      </c>
    </row>
    <row r="87" spans="1:13">
      <c r="A87">
        <v>88</v>
      </c>
      <c r="B87">
        <v>11</v>
      </c>
      <c r="C87">
        <v>10</v>
      </c>
      <c r="F87">
        <v>88</v>
      </c>
      <c r="G87">
        <v>5</v>
      </c>
      <c r="K87">
        <v>2</v>
      </c>
    </row>
    <row r="88" spans="1:13">
      <c r="A88">
        <v>89</v>
      </c>
      <c r="B88">
        <v>3</v>
      </c>
      <c r="C88">
        <v>13</v>
      </c>
      <c r="F88">
        <v>89</v>
      </c>
      <c r="G88">
        <v>1</v>
      </c>
      <c r="K88">
        <v>1</v>
      </c>
      <c r="L88">
        <v>1</v>
      </c>
    </row>
    <row r="89" spans="1:13">
      <c r="A89">
        <v>90</v>
      </c>
      <c r="B89">
        <v>1</v>
      </c>
      <c r="C89">
        <v>7</v>
      </c>
      <c r="F89">
        <v>90</v>
      </c>
      <c r="G89">
        <v>1</v>
      </c>
      <c r="K89">
        <v>2</v>
      </c>
    </row>
    <row r="90" spans="1:13">
      <c r="A90">
        <v>91</v>
      </c>
      <c r="B90">
        <v>5</v>
      </c>
      <c r="C90">
        <v>13</v>
      </c>
      <c r="F90">
        <v>91</v>
      </c>
      <c r="G90">
        <v>1</v>
      </c>
      <c r="K90">
        <v>1</v>
      </c>
    </row>
    <row r="91" spans="1:13">
      <c r="A91">
        <v>92</v>
      </c>
      <c r="B91">
        <v>5</v>
      </c>
      <c r="C91">
        <v>8</v>
      </c>
      <c r="F91">
        <v>92</v>
      </c>
      <c r="K91">
        <v>2</v>
      </c>
      <c r="L91">
        <v>1</v>
      </c>
    </row>
    <row r="92" spans="1:13">
      <c r="A92">
        <v>93</v>
      </c>
      <c r="B92">
        <v>0</v>
      </c>
      <c r="C92">
        <v>5</v>
      </c>
      <c r="F92">
        <v>93</v>
      </c>
      <c r="M92">
        <v>1</v>
      </c>
    </row>
    <row r="93" spans="1:13">
      <c r="A93">
        <v>94</v>
      </c>
      <c r="B93">
        <v>1</v>
      </c>
      <c r="C93">
        <v>4</v>
      </c>
      <c r="F93">
        <v>94</v>
      </c>
      <c r="G93">
        <v>1</v>
      </c>
    </row>
    <row r="94" spans="1:13">
      <c r="A94">
        <v>95</v>
      </c>
      <c r="B94">
        <v>2</v>
      </c>
      <c r="C94">
        <v>0</v>
      </c>
      <c r="F94" s="58">
        <v>95</v>
      </c>
    </row>
    <row r="95" spans="1:13">
      <c r="A95">
        <v>96</v>
      </c>
      <c r="B95">
        <v>2</v>
      </c>
      <c r="C95">
        <v>0</v>
      </c>
      <c r="F95">
        <v>96</v>
      </c>
      <c r="G95">
        <v>1</v>
      </c>
    </row>
    <row r="96" spans="1:13">
      <c r="A96">
        <v>97</v>
      </c>
      <c r="B96">
        <v>0</v>
      </c>
      <c r="C96">
        <v>1</v>
      </c>
      <c r="F96">
        <v>97</v>
      </c>
      <c r="L96">
        <v>1</v>
      </c>
    </row>
    <row r="97" spans="1:6">
      <c r="A97">
        <v>98</v>
      </c>
      <c r="B97">
        <v>0</v>
      </c>
      <c r="C97">
        <v>1</v>
      </c>
      <c r="F97" s="58">
        <v>98</v>
      </c>
    </row>
    <row r="98" spans="1:6">
      <c r="A98" s="58">
        <v>99</v>
      </c>
      <c r="B98">
        <v>0</v>
      </c>
      <c r="C98">
        <v>0</v>
      </c>
      <c r="F98" s="58">
        <v>99</v>
      </c>
    </row>
    <row r="99" spans="1:6">
      <c r="A99" s="58">
        <v>100</v>
      </c>
      <c r="B99">
        <v>0</v>
      </c>
      <c r="C99">
        <v>0</v>
      </c>
      <c r="F99" s="58">
        <v>100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"/>
  <sheetViews>
    <sheetView workbookViewId="0">
      <selection activeCell="R13" sqref="R13"/>
    </sheetView>
  </sheetViews>
  <sheetFormatPr defaultRowHeight="15"/>
  <cols>
    <col min="3" max="3" width="10" bestFit="1" customWidth="1"/>
    <col min="4" max="4" width="6.5703125" bestFit="1" customWidth="1"/>
    <col min="5" max="5" width="10.42578125" bestFit="1" customWidth="1"/>
    <col min="6" max="7" width="6.5703125" bestFit="1" customWidth="1"/>
  </cols>
  <sheetData>
    <row r="1" spans="1:23" s="58" customFormat="1">
      <c r="C1" s="58" t="s">
        <v>354</v>
      </c>
      <c r="N1" s="58" t="s">
        <v>355</v>
      </c>
    </row>
    <row r="2" spans="1:23" s="58" customFormat="1">
      <c r="C2" s="58" t="s">
        <v>105</v>
      </c>
      <c r="H2" s="58" t="s">
        <v>106</v>
      </c>
      <c r="N2" s="58" t="str">
        <f>C2</f>
        <v>Male</v>
      </c>
      <c r="S2" s="58" t="str">
        <f t="shared" ref="O2:W3" si="0">H2</f>
        <v>Female</v>
      </c>
    </row>
    <row r="3" spans="1:23">
      <c r="A3" s="1" t="s">
        <v>57</v>
      </c>
      <c r="B3" s="1" t="s">
        <v>58</v>
      </c>
      <c r="C3" t="s">
        <v>258</v>
      </c>
      <c r="D3" t="s">
        <v>259</v>
      </c>
      <c r="E3" t="s">
        <v>260</v>
      </c>
      <c r="F3" t="s">
        <v>48</v>
      </c>
      <c r="G3" t="s">
        <v>261</v>
      </c>
      <c r="H3" t="s">
        <v>258</v>
      </c>
      <c r="I3" t="s">
        <v>259</v>
      </c>
      <c r="J3" t="s">
        <v>260</v>
      </c>
      <c r="K3" t="s">
        <v>48</v>
      </c>
      <c r="L3" t="s">
        <v>261</v>
      </c>
      <c r="N3" s="58" t="str">
        <f>C3</f>
        <v>Sedentary</v>
      </c>
      <c r="O3" s="58" t="str">
        <f t="shared" si="0"/>
        <v>Barely</v>
      </c>
      <c r="P3" s="58" t="str">
        <f t="shared" si="0"/>
        <v>Somewhat</v>
      </c>
      <c r="Q3" s="58" t="str">
        <f t="shared" si="0"/>
        <v>Active</v>
      </c>
      <c r="R3" s="58" t="str">
        <f t="shared" si="0"/>
        <v>Highly</v>
      </c>
      <c r="S3" s="58" t="str">
        <f t="shared" si="0"/>
        <v>Sedentary</v>
      </c>
      <c r="T3" s="58" t="str">
        <f t="shared" si="0"/>
        <v>Barely</v>
      </c>
      <c r="U3" s="58" t="str">
        <f t="shared" si="0"/>
        <v>Somewhat</v>
      </c>
      <c r="V3" s="58" t="str">
        <f t="shared" si="0"/>
        <v>Active</v>
      </c>
      <c r="W3" s="58" t="str">
        <f t="shared" si="0"/>
        <v>Highly</v>
      </c>
    </row>
    <row r="4" spans="1:23">
      <c r="A4" s="1">
        <v>1</v>
      </c>
      <c r="B4" s="1">
        <v>5</v>
      </c>
      <c r="C4">
        <f>'Stata Clipboard'!B4</f>
        <v>2</v>
      </c>
      <c r="D4">
        <f>'Stata Clipboard'!G4</f>
        <v>24</v>
      </c>
      <c r="E4" s="58">
        <f>'Stata Clipboard'!H4</f>
        <v>27</v>
      </c>
      <c r="F4" s="58">
        <f>'Stata Clipboard'!I4</f>
        <v>12</v>
      </c>
      <c r="G4" s="58">
        <f>'Stata Clipboard'!J4</f>
        <v>4</v>
      </c>
      <c r="H4">
        <f>'Stata Clipboard'!C4</f>
        <v>3</v>
      </c>
      <c r="I4">
        <f>'Stata Clipboard'!K4</f>
        <v>19</v>
      </c>
      <c r="J4" s="58">
        <f>'Stata Clipboard'!L4</f>
        <v>24</v>
      </c>
      <c r="K4" s="58">
        <f>'Stata Clipboard'!M4</f>
        <v>16</v>
      </c>
      <c r="L4" s="58">
        <f>'Stata Clipboard'!N4</f>
        <v>4</v>
      </c>
      <c r="N4">
        <v>2</v>
      </c>
      <c r="O4">
        <v>1</v>
      </c>
      <c r="P4">
        <v>19</v>
      </c>
      <c r="Q4">
        <v>41</v>
      </c>
      <c r="R4">
        <v>6</v>
      </c>
      <c r="S4">
        <v>3</v>
      </c>
      <c r="T4">
        <v>3</v>
      </c>
      <c r="U4">
        <v>13</v>
      </c>
      <c r="V4">
        <v>41</v>
      </c>
      <c r="W4">
        <v>6</v>
      </c>
    </row>
    <row r="5" spans="1:23">
      <c r="A5" s="1">
        <v>2</v>
      </c>
      <c r="B5" s="1">
        <v>6</v>
      </c>
      <c r="C5" s="58">
        <f>'Stata Clipboard'!B5</f>
        <v>2</v>
      </c>
      <c r="D5" s="58">
        <f>'Stata Clipboard'!G5</f>
        <v>19</v>
      </c>
      <c r="E5" s="58">
        <f>'Stata Clipboard'!H5</f>
        <v>26</v>
      </c>
      <c r="F5" s="58">
        <f>'Stata Clipboard'!I5</f>
        <v>18</v>
      </c>
      <c r="G5" s="58">
        <f>'Stata Clipboard'!J5</f>
        <v>1</v>
      </c>
      <c r="H5" s="58">
        <f>'Stata Clipboard'!C5</f>
        <v>1</v>
      </c>
      <c r="I5" s="58">
        <f>'Stata Clipboard'!K5</f>
        <v>13</v>
      </c>
      <c r="J5" s="58">
        <f>'Stata Clipboard'!L5</f>
        <v>30</v>
      </c>
      <c r="K5" s="58">
        <f>'Stata Clipboard'!M5</f>
        <v>12</v>
      </c>
      <c r="L5" s="58">
        <f>'Stata Clipboard'!N5</f>
        <v>1</v>
      </c>
      <c r="N5">
        <v>2</v>
      </c>
      <c r="O5">
        <v>4</v>
      </c>
      <c r="P5">
        <v>12</v>
      </c>
      <c r="Q5">
        <v>47</v>
      </c>
      <c r="R5">
        <v>1</v>
      </c>
      <c r="S5">
        <v>1</v>
      </c>
      <c r="T5">
        <v>2</v>
      </c>
      <c r="U5">
        <v>8</v>
      </c>
      <c r="V5">
        <v>43</v>
      </c>
      <c r="W5">
        <v>3</v>
      </c>
    </row>
    <row r="6" spans="1:23">
      <c r="A6" s="1">
        <v>3</v>
      </c>
      <c r="B6" s="1">
        <v>7</v>
      </c>
      <c r="C6" s="58">
        <f>'Stata Clipboard'!B6</f>
        <v>0</v>
      </c>
      <c r="D6" s="58">
        <f>'Stata Clipboard'!G6</f>
        <v>21</v>
      </c>
      <c r="E6" s="58">
        <f>'Stata Clipboard'!H6</f>
        <v>16</v>
      </c>
      <c r="F6" s="58">
        <f>'Stata Clipboard'!I6</f>
        <v>16</v>
      </c>
      <c r="G6" s="58">
        <f>'Stata Clipboard'!J6</f>
        <v>4</v>
      </c>
      <c r="H6" s="58">
        <f>'Stata Clipboard'!C6</f>
        <v>0</v>
      </c>
      <c r="I6" s="58">
        <f>'Stata Clipboard'!K6</f>
        <v>17</v>
      </c>
      <c r="J6" s="58">
        <f>'Stata Clipboard'!L6</f>
        <v>29</v>
      </c>
      <c r="K6" s="58">
        <f>'Stata Clipboard'!M6</f>
        <v>13</v>
      </c>
      <c r="L6" s="58">
        <f>'Stata Clipboard'!N6</f>
        <v>2</v>
      </c>
      <c r="N6">
        <v>0</v>
      </c>
      <c r="O6">
        <v>2</v>
      </c>
      <c r="P6">
        <v>12</v>
      </c>
      <c r="Q6">
        <v>36</v>
      </c>
      <c r="R6">
        <v>7</v>
      </c>
      <c r="S6">
        <v>0</v>
      </c>
      <c r="T6">
        <v>1</v>
      </c>
      <c r="U6">
        <v>12</v>
      </c>
      <c r="V6">
        <v>45</v>
      </c>
      <c r="W6">
        <v>3</v>
      </c>
    </row>
    <row r="7" spans="1:23">
      <c r="A7" s="1">
        <v>4</v>
      </c>
      <c r="B7" s="1">
        <v>8</v>
      </c>
      <c r="C7" s="58">
        <f>'Stata Clipboard'!B7</f>
        <v>1</v>
      </c>
      <c r="D7" s="58">
        <f>'Stata Clipboard'!G7</f>
        <v>24</v>
      </c>
      <c r="E7" s="58">
        <f>'Stata Clipboard'!H7</f>
        <v>25</v>
      </c>
      <c r="F7" s="58">
        <f>'Stata Clipboard'!I7</f>
        <v>12</v>
      </c>
      <c r="G7" s="58">
        <f>'Stata Clipboard'!J7</f>
        <v>3</v>
      </c>
      <c r="H7" s="58">
        <f>'Stata Clipboard'!C7</f>
        <v>0</v>
      </c>
      <c r="I7" s="58">
        <f>'Stata Clipboard'!K7</f>
        <v>28</v>
      </c>
      <c r="J7" s="58">
        <f>'Stata Clipboard'!L7</f>
        <v>29</v>
      </c>
      <c r="K7" s="58">
        <f>'Stata Clipboard'!M7</f>
        <v>10</v>
      </c>
      <c r="L7" s="58">
        <f>'Stata Clipboard'!N7</f>
        <v>2</v>
      </c>
      <c r="N7">
        <v>1</v>
      </c>
      <c r="O7">
        <v>3</v>
      </c>
      <c r="P7">
        <v>14</v>
      </c>
      <c r="Q7">
        <v>44</v>
      </c>
      <c r="R7">
        <v>3</v>
      </c>
      <c r="S7">
        <v>0</v>
      </c>
      <c r="T7">
        <v>1</v>
      </c>
      <c r="U7">
        <v>19</v>
      </c>
      <c r="V7">
        <v>44</v>
      </c>
      <c r="W7">
        <v>5</v>
      </c>
    </row>
    <row r="8" spans="1:23">
      <c r="A8" s="1">
        <v>5</v>
      </c>
      <c r="B8" s="1">
        <v>9</v>
      </c>
      <c r="C8" s="58">
        <f>'Stata Clipboard'!B8</f>
        <v>3</v>
      </c>
      <c r="D8" s="58">
        <f>'Stata Clipboard'!G8</f>
        <v>15</v>
      </c>
      <c r="E8" s="58">
        <f>'Stata Clipboard'!H8</f>
        <v>19</v>
      </c>
      <c r="F8" s="58">
        <f>'Stata Clipboard'!I8</f>
        <v>14</v>
      </c>
      <c r="G8" s="58">
        <f>'Stata Clipboard'!J8</f>
        <v>4</v>
      </c>
      <c r="H8" s="58">
        <f>'Stata Clipboard'!C8</f>
        <v>3</v>
      </c>
      <c r="I8" s="58">
        <f>'Stata Clipboard'!K8</f>
        <v>14</v>
      </c>
      <c r="J8" s="58">
        <f>'Stata Clipboard'!L8</f>
        <v>26</v>
      </c>
      <c r="K8" s="58">
        <f>'Stata Clipboard'!M8</f>
        <v>14</v>
      </c>
      <c r="L8" s="58">
        <f>'Stata Clipboard'!N8</f>
        <v>5</v>
      </c>
      <c r="N8">
        <v>3</v>
      </c>
      <c r="O8">
        <v>7</v>
      </c>
      <c r="P8">
        <v>6</v>
      </c>
      <c r="Q8">
        <v>35</v>
      </c>
      <c r="R8">
        <v>4</v>
      </c>
      <c r="S8">
        <v>3</v>
      </c>
      <c r="T8">
        <v>1</v>
      </c>
      <c r="U8">
        <v>11</v>
      </c>
      <c r="V8">
        <v>40</v>
      </c>
      <c r="W8">
        <v>7</v>
      </c>
    </row>
    <row r="9" spans="1:23">
      <c r="A9" s="1">
        <v>6</v>
      </c>
      <c r="B9" s="1">
        <v>10</v>
      </c>
      <c r="C9" s="58">
        <f>'Stata Clipboard'!B9</f>
        <v>3</v>
      </c>
      <c r="D9" s="58">
        <f>'Stata Clipboard'!G9</f>
        <v>17</v>
      </c>
      <c r="E9" s="58">
        <f>'Stata Clipboard'!H9</f>
        <v>24</v>
      </c>
      <c r="F9" s="58">
        <f>'Stata Clipboard'!I9</f>
        <v>12</v>
      </c>
      <c r="G9" s="58">
        <f>'Stata Clipboard'!J9</f>
        <v>1</v>
      </c>
      <c r="H9" s="58">
        <f>'Stata Clipboard'!C9</f>
        <v>1</v>
      </c>
      <c r="I9" s="58">
        <f>'Stata Clipboard'!K9</f>
        <v>19</v>
      </c>
      <c r="J9" s="58">
        <f>'Stata Clipboard'!L9</f>
        <v>31</v>
      </c>
      <c r="K9" s="58">
        <f>'Stata Clipboard'!M9</f>
        <v>6</v>
      </c>
      <c r="L9" s="58">
        <f>'Stata Clipboard'!N9</f>
        <v>3</v>
      </c>
      <c r="N9">
        <v>3</v>
      </c>
      <c r="O9">
        <v>3</v>
      </c>
      <c r="P9">
        <v>9</v>
      </c>
      <c r="Q9">
        <v>40</v>
      </c>
      <c r="R9">
        <v>2</v>
      </c>
      <c r="S9">
        <v>1</v>
      </c>
      <c r="T9">
        <v>4</v>
      </c>
      <c r="U9">
        <v>13</v>
      </c>
      <c r="V9">
        <v>39</v>
      </c>
      <c r="W9">
        <v>3</v>
      </c>
    </row>
    <row r="10" spans="1:23">
      <c r="A10" s="1">
        <v>7</v>
      </c>
      <c r="B10" s="1">
        <v>11</v>
      </c>
      <c r="C10" s="58">
        <f>'Stata Clipboard'!B10</f>
        <v>3</v>
      </c>
      <c r="D10" s="58">
        <f>'Stata Clipboard'!G10</f>
        <v>18</v>
      </c>
      <c r="E10" s="58">
        <f>'Stata Clipboard'!H10</f>
        <v>18</v>
      </c>
      <c r="F10" s="58">
        <f>'Stata Clipboard'!I10</f>
        <v>12</v>
      </c>
      <c r="G10" s="58">
        <f>'Stata Clipboard'!J10</f>
        <v>6</v>
      </c>
      <c r="H10" s="58">
        <f>'Stata Clipboard'!C10</f>
        <v>2</v>
      </c>
      <c r="I10" s="58">
        <f>'Stata Clipboard'!K10</f>
        <v>24</v>
      </c>
      <c r="J10" s="58">
        <f>'Stata Clipboard'!L10</f>
        <v>34</v>
      </c>
      <c r="K10" s="58">
        <f>'Stata Clipboard'!M10</f>
        <v>7</v>
      </c>
      <c r="L10" s="58">
        <f>'Stata Clipboard'!N10</f>
        <v>6</v>
      </c>
      <c r="N10">
        <v>3</v>
      </c>
      <c r="O10">
        <v>7</v>
      </c>
      <c r="P10">
        <v>8</v>
      </c>
      <c r="Q10">
        <v>30</v>
      </c>
      <c r="R10">
        <v>9</v>
      </c>
      <c r="S10">
        <v>2</v>
      </c>
      <c r="T10">
        <v>3</v>
      </c>
      <c r="U10">
        <v>11</v>
      </c>
      <c r="V10">
        <v>51</v>
      </c>
      <c r="W10">
        <v>6</v>
      </c>
    </row>
    <row r="11" spans="1:23">
      <c r="A11" s="1">
        <v>8</v>
      </c>
      <c r="B11" s="1">
        <v>12</v>
      </c>
      <c r="C11" s="58">
        <f>'Stata Clipboard'!B11</f>
        <v>5</v>
      </c>
      <c r="D11" s="58">
        <f>'Stata Clipboard'!G11</f>
        <v>18</v>
      </c>
      <c r="E11" s="58">
        <f>'Stata Clipboard'!H11</f>
        <v>31</v>
      </c>
      <c r="F11" s="58">
        <f>'Stata Clipboard'!I11</f>
        <v>8</v>
      </c>
      <c r="G11" s="58">
        <f>'Stata Clipboard'!J11</f>
        <v>5</v>
      </c>
      <c r="H11" s="58">
        <f>'Stata Clipboard'!C11</f>
        <v>2</v>
      </c>
      <c r="I11" s="58">
        <f>'Stata Clipboard'!K11</f>
        <v>18</v>
      </c>
      <c r="J11" s="58">
        <f>'Stata Clipboard'!L11</f>
        <v>29</v>
      </c>
      <c r="K11" s="58">
        <f>'Stata Clipboard'!M11</f>
        <v>13</v>
      </c>
      <c r="L11" s="58">
        <f>'Stata Clipboard'!N11</f>
        <v>1</v>
      </c>
      <c r="N11">
        <v>5</v>
      </c>
      <c r="O11">
        <v>6</v>
      </c>
      <c r="P11">
        <v>9</v>
      </c>
      <c r="Q11">
        <v>41</v>
      </c>
      <c r="R11">
        <v>6</v>
      </c>
      <c r="S11">
        <v>2</v>
      </c>
      <c r="T11">
        <v>4</v>
      </c>
      <c r="U11">
        <v>7</v>
      </c>
      <c r="V11">
        <v>48</v>
      </c>
      <c r="W11">
        <v>2</v>
      </c>
    </row>
    <row r="12" spans="1:23">
      <c r="A12" s="1">
        <v>9</v>
      </c>
      <c r="B12" s="1">
        <v>13</v>
      </c>
      <c r="C12" s="58">
        <f>'Stata Clipboard'!B12</f>
        <v>2</v>
      </c>
      <c r="D12" s="58">
        <f>'Stata Clipboard'!G12</f>
        <v>11</v>
      </c>
      <c r="E12" s="58">
        <f>'Stata Clipboard'!H12</f>
        <v>24</v>
      </c>
      <c r="F12" s="58">
        <f>'Stata Clipboard'!I12</f>
        <v>6</v>
      </c>
      <c r="G12" s="58">
        <f>'Stata Clipboard'!J12</f>
        <v>2</v>
      </c>
      <c r="H12" s="58">
        <f>'Stata Clipboard'!C12</f>
        <v>0</v>
      </c>
      <c r="I12" s="58">
        <f>'Stata Clipboard'!K12</f>
        <v>34</v>
      </c>
      <c r="J12" s="58">
        <f>'Stata Clipboard'!L12</f>
        <v>24</v>
      </c>
      <c r="K12" s="58">
        <f>'Stata Clipboard'!M12</f>
        <v>4</v>
      </c>
      <c r="L12" s="58">
        <f>'Stata Clipboard'!N12</f>
        <v>0</v>
      </c>
      <c r="N12">
        <v>2</v>
      </c>
      <c r="O12">
        <v>4</v>
      </c>
      <c r="P12">
        <v>2</v>
      </c>
      <c r="Q12">
        <v>33</v>
      </c>
      <c r="R12">
        <v>4</v>
      </c>
      <c r="S12">
        <v>0</v>
      </c>
      <c r="T12">
        <v>7</v>
      </c>
      <c r="U12">
        <v>20</v>
      </c>
      <c r="V12">
        <v>34</v>
      </c>
      <c r="W12">
        <v>1</v>
      </c>
    </row>
    <row r="13" spans="1:23">
      <c r="A13" s="1">
        <v>10</v>
      </c>
      <c r="B13" s="1">
        <v>14</v>
      </c>
      <c r="C13" s="58">
        <f>'Stata Clipboard'!B13</f>
        <v>3</v>
      </c>
      <c r="D13" s="58">
        <f>'Stata Clipboard'!G13</f>
        <v>18</v>
      </c>
      <c r="E13" s="58">
        <f>'Stata Clipboard'!H13</f>
        <v>17</v>
      </c>
      <c r="F13" s="58">
        <f>'Stata Clipboard'!I13</f>
        <v>7</v>
      </c>
      <c r="G13" s="58">
        <f>'Stata Clipboard'!J13</f>
        <v>6</v>
      </c>
      <c r="H13" s="58">
        <f>'Stata Clipboard'!C13</f>
        <v>5</v>
      </c>
      <c r="I13" s="58">
        <f>'Stata Clipboard'!K13</f>
        <v>20</v>
      </c>
      <c r="J13" s="58">
        <f>'Stata Clipboard'!L13</f>
        <v>13</v>
      </c>
      <c r="K13" s="58">
        <f>'Stata Clipboard'!M13</f>
        <v>6</v>
      </c>
      <c r="L13" s="58">
        <f>'Stata Clipboard'!N13</f>
        <v>1</v>
      </c>
      <c r="N13">
        <v>3</v>
      </c>
      <c r="O13">
        <v>7</v>
      </c>
      <c r="P13">
        <v>10</v>
      </c>
      <c r="Q13">
        <v>25</v>
      </c>
      <c r="R13">
        <v>6</v>
      </c>
      <c r="S13">
        <v>5</v>
      </c>
      <c r="T13">
        <v>9</v>
      </c>
      <c r="U13">
        <v>9</v>
      </c>
      <c r="V13">
        <v>21</v>
      </c>
      <c r="W13">
        <v>1</v>
      </c>
    </row>
    <row r="14" spans="1:23">
      <c r="A14" s="1">
        <v>11</v>
      </c>
      <c r="B14" s="1">
        <v>15</v>
      </c>
      <c r="C14" s="58">
        <f>'Stata Clipboard'!B14</f>
        <v>4</v>
      </c>
      <c r="D14" s="58">
        <f>'Stata Clipboard'!G14</f>
        <v>21</v>
      </c>
      <c r="E14" s="58">
        <f>'Stata Clipboard'!H14</f>
        <v>23</v>
      </c>
      <c r="F14" s="58">
        <f>'Stata Clipboard'!I14</f>
        <v>7</v>
      </c>
      <c r="G14" s="58">
        <f>'Stata Clipboard'!J14</f>
        <v>2</v>
      </c>
      <c r="H14" s="58">
        <f>'Stata Clipboard'!C14</f>
        <v>2</v>
      </c>
      <c r="I14" s="58">
        <f>'Stata Clipboard'!K14</f>
        <v>21</v>
      </c>
      <c r="J14" s="58">
        <f>'Stata Clipboard'!L14</f>
        <v>13</v>
      </c>
      <c r="K14" s="58">
        <f>'Stata Clipboard'!M14</f>
        <v>4</v>
      </c>
      <c r="L14" s="58">
        <f>'Stata Clipboard'!N14</f>
        <v>0</v>
      </c>
      <c r="N14">
        <v>4</v>
      </c>
      <c r="O14">
        <v>3</v>
      </c>
      <c r="P14">
        <v>14</v>
      </c>
      <c r="Q14">
        <v>34</v>
      </c>
      <c r="R14">
        <v>2</v>
      </c>
      <c r="S14">
        <v>2</v>
      </c>
      <c r="T14">
        <v>7</v>
      </c>
      <c r="U14">
        <v>9</v>
      </c>
      <c r="V14">
        <v>21</v>
      </c>
      <c r="W14">
        <v>1</v>
      </c>
    </row>
    <row r="15" spans="1:23">
      <c r="A15" s="1">
        <v>12</v>
      </c>
      <c r="B15" s="1">
        <v>16</v>
      </c>
      <c r="C15" s="58">
        <f>'Stata Clipboard'!B15</f>
        <v>4</v>
      </c>
      <c r="D15" s="58">
        <f>'Stata Clipboard'!G15</f>
        <v>17</v>
      </c>
      <c r="E15" s="58">
        <f>'Stata Clipboard'!H15</f>
        <v>21</v>
      </c>
      <c r="F15" s="58">
        <f>'Stata Clipboard'!I15</f>
        <v>5</v>
      </c>
      <c r="G15" s="58">
        <f>'Stata Clipboard'!J15</f>
        <v>8</v>
      </c>
      <c r="H15" s="58">
        <f>'Stata Clipboard'!C15</f>
        <v>6</v>
      </c>
      <c r="I15" s="58">
        <f>'Stata Clipboard'!K15</f>
        <v>27</v>
      </c>
      <c r="J15" s="58">
        <f>'Stata Clipboard'!L15</f>
        <v>9</v>
      </c>
      <c r="K15" s="58">
        <f>'Stata Clipboard'!M15</f>
        <v>3</v>
      </c>
      <c r="L15" s="58">
        <f>'Stata Clipboard'!N15</f>
        <v>1</v>
      </c>
      <c r="N15">
        <v>4</v>
      </c>
      <c r="O15">
        <v>6</v>
      </c>
      <c r="P15">
        <v>10</v>
      </c>
      <c r="Q15">
        <v>27</v>
      </c>
      <c r="R15">
        <v>8</v>
      </c>
      <c r="S15">
        <v>6</v>
      </c>
      <c r="T15">
        <v>15</v>
      </c>
      <c r="U15">
        <v>7</v>
      </c>
      <c r="V15">
        <v>17</v>
      </c>
      <c r="W15">
        <v>1</v>
      </c>
    </row>
    <row r="16" spans="1:23">
      <c r="A16" s="1">
        <v>13</v>
      </c>
      <c r="B16" s="1">
        <v>17</v>
      </c>
      <c r="C16" s="58">
        <f>'Stata Clipboard'!B16</f>
        <v>4</v>
      </c>
      <c r="D16" s="58">
        <f>'Stata Clipboard'!G16</f>
        <v>7</v>
      </c>
      <c r="E16" s="58">
        <f>'Stata Clipboard'!H16</f>
        <v>12</v>
      </c>
      <c r="F16" s="58">
        <f>'Stata Clipboard'!I16</f>
        <v>8</v>
      </c>
      <c r="G16" s="58">
        <f>'Stata Clipboard'!J16</f>
        <v>10</v>
      </c>
      <c r="H16" s="58">
        <f>'Stata Clipboard'!C16</f>
        <v>8</v>
      </c>
      <c r="I16" s="58">
        <f>'Stata Clipboard'!K16</f>
        <v>11</v>
      </c>
      <c r="J16" s="58">
        <f>'Stata Clipboard'!L16</f>
        <v>9</v>
      </c>
      <c r="K16" s="58">
        <f>'Stata Clipboard'!M16</f>
        <v>2</v>
      </c>
      <c r="L16" s="58">
        <f>'Stata Clipboard'!N16</f>
        <v>4</v>
      </c>
      <c r="N16">
        <v>4</v>
      </c>
      <c r="O16">
        <v>4</v>
      </c>
      <c r="P16">
        <v>2</v>
      </c>
      <c r="Q16">
        <v>19</v>
      </c>
      <c r="R16">
        <v>12</v>
      </c>
      <c r="S16">
        <v>8</v>
      </c>
      <c r="T16">
        <v>1</v>
      </c>
      <c r="U16">
        <v>8</v>
      </c>
      <c r="V16">
        <v>13</v>
      </c>
      <c r="W16">
        <v>4</v>
      </c>
    </row>
    <row r="17" spans="1:23">
      <c r="A17" s="1">
        <v>14</v>
      </c>
      <c r="B17" s="1">
        <v>18</v>
      </c>
      <c r="C17" s="58">
        <f>'Stata Clipboard'!B17</f>
        <v>0</v>
      </c>
      <c r="D17" s="58">
        <f>'Stata Clipboard'!G17</f>
        <v>14</v>
      </c>
      <c r="E17" s="58">
        <f>'Stata Clipboard'!H17</f>
        <v>7</v>
      </c>
      <c r="F17" s="58">
        <f>'Stata Clipboard'!I17</f>
        <v>11</v>
      </c>
      <c r="G17" s="58">
        <f>'Stata Clipboard'!J17</f>
        <v>18</v>
      </c>
      <c r="H17" s="58">
        <f>'Stata Clipboard'!C17</f>
        <v>7</v>
      </c>
      <c r="I17" s="58">
        <f>'Stata Clipboard'!K17</f>
        <v>9</v>
      </c>
      <c r="J17" s="58">
        <f>'Stata Clipboard'!L17</f>
        <v>13</v>
      </c>
      <c r="K17" s="58">
        <f>'Stata Clipboard'!M17</f>
        <v>11</v>
      </c>
      <c r="L17" s="58">
        <f>'Stata Clipboard'!N17</f>
        <v>5</v>
      </c>
      <c r="N17">
        <v>0</v>
      </c>
      <c r="O17">
        <v>5</v>
      </c>
      <c r="P17">
        <v>5</v>
      </c>
      <c r="Q17">
        <v>20</v>
      </c>
      <c r="R17">
        <v>20</v>
      </c>
      <c r="S17">
        <v>7</v>
      </c>
      <c r="T17">
        <v>5</v>
      </c>
      <c r="U17">
        <v>4</v>
      </c>
      <c r="V17">
        <v>23</v>
      </c>
      <c r="W17">
        <v>6</v>
      </c>
    </row>
    <row r="18" spans="1:23">
      <c r="A18" s="1">
        <v>15</v>
      </c>
      <c r="B18" s="1">
        <v>19</v>
      </c>
      <c r="C18" s="58">
        <f>'Stata Clipboard'!B18</f>
        <v>1</v>
      </c>
      <c r="D18" s="58">
        <f>'Stata Clipboard'!G18</f>
        <v>5</v>
      </c>
      <c r="E18" s="58">
        <f>'Stata Clipboard'!H18</f>
        <v>8</v>
      </c>
      <c r="F18" s="58">
        <f>'Stata Clipboard'!I18</f>
        <v>14</v>
      </c>
      <c r="G18" s="58">
        <f>'Stata Clipboard'!J18</f>
        <v>15</v>
      </c>
      <c r="H18" s="58">
        <f>'Stata Clipboard'!C18</f>
        <v>1</v>
      </c>
      <c r="I18" s="58">
        <f>'Stata Clipboard'!K18</f>
        <v>20</v>
      </c>
      <c r="J18" s="58">
        <f>'Stata Clipboard'!L18</f>
        <v>14</v>
      </c>
      <c r="K18" s="58">
        <f>'Stata Clipboard'!M18</f>
        <v>12</v>
      </c>
      <c r="L18" s="58">
        <f>'Stata Clipboard'!N18</f>
        <v>9</v>
      </c>
      <c r="N18">
        <v>1</v>
      </c>
      <c r="O18">
        <v>2</v>
      </c>
      <c r="P18">
        <v>1</v>
      </c>
      <c r="Q18">
        <v>18</v>
      </c>
      <c r="R18">
        <v>21</v>
      </c>
      <c r="S18">
        <v>1</v>
      </c>
      <c r="T18">
        <v>9</v>
      </c>
      <c r="U18">
        <v>6</v>
      </c>
      <c r="V18">
        <v>30</v>
      </c>
      <c r="W18">
        <v>10</v>
      </c>
    </row>
    <row r="19" spans="1:23">
      <c r="A19" s="1">
        <v>16</v>
      </c>
      <c r="B19" s="1">
        <v>20</v>
      </c>
      <c r="C19" s="58">
        <f>'Stata Clipboard'!B19</f>
        <v>3</v>
      </c>
      <c r="D19" s="58">
        <f>'Stata Clipboard'!G19</f>
        <v>6</v>
      </c>
      <c r="E19" s="58">
        <f>'Stata Clipboard'!H19</f>
        <v>7</v>
      </c>
      <c r="F19" s="58">
        <f>'Stata Clipboard'!I19</f>
        <v>6</v>
      </c>
      <c r="G19" s="58">
        <f>'Stata Clipboard'!J19</f>
        <v>14</v>
      </c>
      <c r="H19" s="58">
        <f>'Stata Clipboard'!C19</f>
        <v>8</v>
      </c>
      <c r="I19" s="58">
        <f>'Stata Clipboard'!K19</f>
        <v>15</v>
      </c>
      <c r="J19" s="58">
        <f>'Stata Clipboard'!L19</f>
        <v>11</v>
      </c>
      <c r="K19" s="58">
        <f>'Stata Clipboard'!M19</f>
        <v>7</v>
      </c>
      <c r="L19" s="58">
        <f>'Stata Clipboard'!N19</f>
        <v>9</v>
      </c>
      <c r="N19">
        <v>3</v>
      </c>
      <c r="O19">
        <v>1</v>
      </c>
      <c r="P19">
        <v>4</v>
      </c>
      <c r="Q19">
        <v>13</v>
      </c>
      <c r="R19">
        <v>15</v>
      </c>
      <c r="S19">
        <v>8</v>
      </c>
      <c r="T19">
        <v>9</v>
      </c>
      <c r="U19">
        <v>5</v>
      </c>
      <c r="V19">
        <v>18</v>
      </c>
      <c r="W19">
        <v>10</v>
      </c>
    </row>
    <row r="20" spans="1:23">
      <c r="A20" s="1">
        <v>17</v>
      </c>
      <c r="B20" s="1">
        <v>21</v>
      </c>
      <c r="C20" s="58">
        <f>'Stata Clipboard'!B20</f>
        <v>0</v>
      </c>
      <c r="D20" s="58">
        <f>'Stata Clipboard'!G20</f>
        <v>8</v>
      </c>
      <c r="E20" s="58">
        <f>'Stata Clipboard'!H20</f>
        <v>10</v>
      </c>
      <c r="F20" s="58">
        <f>'Stata Clipboard'!I20</f>
        <v>6</v>
      </c>
      <c r="G20" s="58">
        <f>'Stata Clipboard'!J20</f>
        <v>14</v>
      </c>
      <c r="H20" s="58">
        <f>'Stata Clipboard'!C20</f>
        <v>2</v>
      </c>
      <c r="I20" s="58">
        <f>'Stata Clipboard'!K20</f>
        <v>16</v>
      </c>
      <c r="J20" s="58">
        <f>'Stata Clipboard'!L20</f>
        <v>10</v>
      </c>
      <c r="K20" s="58">
        <f>'Stata Clipboard'!M20</f>
        <v>8</v>
      </c>
      <c r="L20" s="58">
        <f>'Stata Clipboard'!N20</f>
        <v>12</v>
      </c>
      <c r="N20">
        <v>0</v>
      </c>
      <c r="O20">
        <v>4</v>
      </c>
      <c r="P20">
        <v>2</v>
      </c>
      <c r="Q20">
        <v>18</v>
      </c>
      <c r="R20">
        <v>14</v>
      </c>
      <c r="S20">
        <v>2</v>
      </c>
      <c r="T20">
        <v>10</v>
      </c>
      <c r="U20">
        <v>5</v>
      </c>
      <c r="V20">
        <v>18</v>
      </c>
      <c r="W20">
        <v>13</v>
      </c>
    </row>
    <row r="21" spans="1:23">
      <c r="A21" s="1">
        <v>18</v>
      </c>
      <c r="B21" s="1">
        <v>22</v>
      </c>
      <c r="C21" s="58">
        <f>'Stata Clipboard'!B21</f>
        <v>3</v>
      </c>
      <c r="D21" s="58">
        <f>'Stata Clipboard'!G21</f>
        <v>5</v>
      </c>
      <c r="E21" s="58">
        <f>'Stata Clipboard'!H21</f>
        <v>6</v>
      </c>
      <c r="F21" s="58">
        <f>'Stata Clipboard'!I21</f>
        <v>12</v>
      </c>
      <c r="G21" s="58">
        <f>'Stata Clipboard'!J21</f>
        <v>19</v>
      </c>
      <c r="H21" s="58">
        <f>'Stata Clipboard'!C21</f>
        <v>5</v>
      </c>
      <c r="I21" s="58">
        <f>'Stata Clipboard'!K21</f>
        <v>14</v>
      </c>
      <c r="J21" s="58">
        <f>'Stata Clipboard'!L21</f>
        <v>11</v>
      </c>
      <c r="K21" s="58">
        <f>'Stata Clipboard'!M21</f>
        <v>12</v>
      </c>
      <c r="L21" s="58">
        <f>'Stata Clipboard'!N21</f>
        <v>13</v>
      </c>
      <c r="N21">
        <v>3</v>
      </c>
      <c r="O21">
        <v>1</v>
      </c>
      <c r="P21">
        <v>3</v>
      </c>
      <c r="Q21">
        <v>17</v>
      </c>
      <c r="R21">
        <v>21</v>
      </c>
      <c r="S21">
        <v>5</v>
      </c>
      <c r="T21">
        <v>4</v>
      </c>
      <c r="U21">
        <v>9</v>
      </c>
      <c r="V21">
        <v>23</v>
      </c>
      <c r="W21">
        <v>14</v>
      </c>
    </row>
    <row r="22" spans="1:23">
      <c r="A22" s="1">
        <v>19</v>
      </c>
      <c r="B22" s="1">
        <v>23</v>
      </c>
      <c r="C22" s="58">
        <f>'Stata Clipboard'!B22</f>
        <v>1</v>
      </c>
      <c r="D22" s="58">
        <f>'Stata Clipboard'!G22</f>
        <v>2</v>
      </c>
      <c r="E22" s="58">
        <f>'Stata Clipboard'!H22</f>
        <v>4</v>
      </c>
      <c r="F22" s="58">
        <f>'Stata Clipboard'!I22</f>
        <v>7</v>
      </c>
      <c r="G22" s="58">
        <f>'Stata Clipboard'!J22</f>
        <v>16</v>
      </c>
      <c r="H22" s="58">
        <f>'Stata Clipboard'!C22</f>
        <v>4</v>
      </c>
      <c r="I22" s="58">
        <f>'Stata Clipboard'!K22</f>
        <v>15</v>
      </c>
      <c r="J22" s="58">
        <f>'Stata Clipboard'!L22</f>
        <v>13</v>
      </c>
      <c r="K22" s="58">
        <f>'Stata Clipboard'!M22</f>
        <v>17</v>
      </c>
      <c r="L22" s="58">
        <f>'Stata Clipboard'!N22</f>
        <v>18</v>
      </c>
      <c r="N22">
        <v>1</v>
      </c>
      <c r="O22">
        <v>2</v>
      </c>
      <c r="P22">
        <v>0</v>
      </c>
      <c r="Q22">
        <v>11</v>
      </c>
      <c r="R22">
        <v>16</v>
      </c>
      <c r="S22">
        <v>4</v>
      </c>
      <c r="T22">
        <v>6</v>
      </c>
      <c r="U22">
        <v>8</v>
      </c>
      <c r="V22">
        <v>29</v>
      </c>
      <c r="W22">
        <v>20</v>
      </c>
    </row>
    <row r="23" spans="1:23">
      <c r="A23" s="1">
        <v>20</v>
      </c>
      <c r="B23" s="1">
        <v>24</v>
      </c>
      <c r="C23" s="58">
        <f>'Stata Clipboard'!B23</f>
        <v>0</v>
      </c>
      <c r="D23" s="58">
        <f>'Stata Clipboard'!G23</f>
        <v>4</v>
      </c>
      <c r="E23" s="58">
        <f>'Stata Clipboard'!H23</f>
        <v>7</v>
      </c>
      <c r="F23" s="58">
        <f>'Stata Clipboard'!I23</f>
        <v>6</v>
      </c>
      <c r="G23" s="58">
        <f>'Stata Clipboard'!J23</f>
        <v>23</v>
      </c>
      <c r="H23" s="58">
        <f>'Stata Clipboard'!C23</f>
        <v>5</v>
      </c>
      <c r="I23" s="58">
        <f>'Stata Clipboard'!K23</f>
        <v>7</v>
      </c>
      <c r="J23" s="58">
        <f>'Stata Clipboard'!L23</f>
        <v>20</v>
      </c>
      <c r="K23" s="58">
        <f>'Stata Clipboard'!M23</f>
        <v>18</v>
      </c>
      <c r="L23" s="58">
        <f>'Stata Clipboard'!N23</f>
        <v>16</v>
      </c>
      <c r="N23">
        <v>0</v>
      </c>
      <c r="O23">
        <v>0</v>
      </c>
      <c r="P23">
        <v>2</v>
      </c>
      <c r="Q23">
        <v>14</v>
      </c>
      <c r="R23">
        <v>24</v>
      </c>
      <c r="S23">
        <v>5</v>
      </c>
      <c r="T23">
        <v>4</v>
      </c>
      <c r="U23">
        <v>3</v>
      </c>
      <c r="V23">
        <v>36</v>
      </c>
      <c r="W23">
        <v>18</v>
      </c>
    </row>
    <row r="24" spans="1:23">
      <c r="A24" s="1">
        <v>21</v>
      </c>
      <c r="B24" s="1">
        <v>25</v>
      </c>
      <c r="C24" s="58">
        <f>'Stata Clipboard'!B24</f>
        <v>2</v>
      </c>
      <c r="D24" s="58">
        <f>'Stata Clipboard'!G24</f>
        <v>9</v>
      </c>
      <c r="E24" s="58">
        <f>'Stata Clipboard'!H24</f>
        <v>7</v>
      </c>
      <c r="F24" s="58">
        <f>'Stata Clipboard'!I24</f>
        <v>13</v>
      </c>
      <c r="G24" s="58">
        <f>'Stata Clipboard'!J24</f>
        <v>22</v>
      </c>
      <c r="H24" s="58">
        <f>'Stata Clipboard'!C24</f>
        <v>6</v>
      </c>
      <c r="I24" s="58">
        <f>'Stata Clipboard'!K24</f>
        <v>17</v>
      </c>
      <c r="J24" s="58">
        <f>'Stata Clipboard'!L24</f>
        <v>11</v>
      </c>
      <c r="K24" s="58">
        <f>'Stata Clipboard'!M24</f>
        <v>13</v>
      </c>
      <c r="L24" s="58">
        <f>'Stata Clipboard'!N24</f>
        <v>14</v>
      </c>
      <c r="N24">
        <v>2</v>
      </c>
      <c r="O24">
        <v>4</v>
      </c>
      <c r="P24">
        <v>3</v>
      </c>
      <c r="Q24">
        <v>17</v>
      </c>
      <c r="R24">
        <v>27</v>
      </c>
      <c r="S24">
        <v>6</v>
      </c>
      <c r="T24">
        <v>7</v>
      </c>
      <c r="U24">
        <v>8</v>
      </c>
      <c r="V24">
        <v>25</v>
      </c>
      <c r="W24">
        <v>15</v>
      </c>
    </row>
    <row r="25" spans="1:23">
      <c r="A25" s="1">
        <v>22</v>
      </c>
      <c r="B25" s="1">
        <v>26</v>
      </c>
      <c r="C25" s="58">
        <f>'Stata Clipboard'!B25</f>
        <v>2</v>
      </c>
      <c r="D25" s="58">
        <f>'Stata Clipboard'!G25</f>
        <v>3</v>
      </c>
      <c r="E25" s="58">
        <f>'Stata Clipboard'!H25</f>
        <v>4</v>
      </c>
      <c r="F25" s="58">
        <f>'Stata Clipboard'!I25</f>
        <v>15</v>
      </c>
      <c r="G25" s="58">
        <f>'Stata Clipboard'!J25</f>
        <v>20</v>
      </c>
      <c r="H25" s="58">
        <f>'Stata Clipboard'!C25</f>
        <v>9</v>
      </c>
      <c r="I25" s="58">
        <f>'Stata Clipboard'!K25</f>
        <v>5</v>
      </c>
      <c r="J25" s="58">
        <f>'Stata Clipboard'!L25</f>
        <v>8</v>
      </c>
      <c r="K25" s="58">
        <f>'Stata Clipboard'!M25</f>
        <v>23</v>
      </c>
      <c r="L25" s="58">
        <f>'Stata Clipboard'!N25</f>
        <v>24</v>
      </c>
      <c r="N25">
        <v>2</v>
      </c>
      <c r="O25">
        <v>1</v>
      </c>
      <c r="P25">
        <v>2</v>
      </c>
      <c r="Q25">
        <v>13</v>
      </c>
      <c r="R25">
        <v>26</v>
      </c>
      <c r="S25">
        <v>9</v>
      </c>
      <c r="T25">
        <v>0</v>
      </c>
      <c r="U25">
        <v>4</v>
      </c>
      <c r="V25">
        <v>27</v>
      </c>
      <c r="W25">
        <v>29</v>
      </c>
    </row>
    <row r="26" spans="1:23">
      <c r="A26" s="1">
        <v>23</v>
      </c>
      <c r="B26" s="1">
        <v>27</v>
      </c>
      <c r="C26" s="58">
        <f>'Stata Clipboard'!B26</f>
        <v>2</v>
      </c>
      <c r="D26" s="58">
        <f>'Stata Clipboard'!G26</f>
        <v>3</v>
      </c>
      <c r="E26" s="58">
        <f>'Stata Clipboard'!H26</f>
        <v>6</v>
      </c>
      <c r="F26" s="58">
        <f>'Stata Clipboard'!I26</f>
        <v>11</v>
      </c>
      <c r="G26" s="58">
        <f>'Stata Clipboard'!J26</f>
        <v>29</v>
      </c>
      <c r="H26" s="58">
        <f>'Stata Clipboard'!C26</f>
        <v>3</v>
      </c>
      <c r="I26" s="58">
        <f>'Stata Clipboard'!K26</f>
        <v>11</v>
      </c>
      <c r="J26" s="58">
        <f>'Stata Clipboard'!L26</f>
        <v>13</v>
      </c>
      <c r="K26" s="58">
        <f>'Stata Clipboard'!M26</f>
        <v>19</v>
      </c>
      <c r="L26" s="58">
        <f>'Stata Clipboard'!N26</f>
        <v>21</v>
      </c>
      <c r="N26">
        <v>2</v>
      </c>
      <c r="O26">
        <v>1</v>
      </c>
      <c r="P26">
        <v>2</v>
      </c>
      <c r="Q26">
        <v>14</v>
      </c>
      <c r="R26">
        <v>32</v>
      </c>
      <c r="S26">
        <v>3</v>
      </c>
      <c r="T26">
        <v>3</v>
      </c>
      <c r="U26">
        <v>5</v>
      </c>
      <c r="V26">
        <v>35</v>
      </c>
      <c r="W26">
        <v>21</v>
      </c>
    </row>
    <row r="27" spans="1:23">
      <c r="A27" s="1">
        <v>24</v>
      </c>
      <c r="B27" s="1">
        <v>28</v>
      </c>
      <c r="C27" s="58">
        <f>'Stata Clipboard'!B27</f>
        <v>1</v>
      </c>
      <c r="D27" s="58">
        <f>'Stata Clipboard'!G27</f>
        <v>3</v>
      </c>
      <c r="E27" s="58">
        <f>'Stata Clipboard'!H27</f>
        <v>3</v>
      </c>
      <c r="F27" s="58">
        <f>'Stata Clipboard'!I27</f>
        <v>12</v>
      </c>
      <c r="G27" s="58">
        <f>'Stata Clipboard'!J27</f>
        <v>20</v>
      </c>
      <c r="H27" s="58">
        <f>'Stata Clipboard'!C27</f>
        <v>3</v>
      </c>
      <c r="I27" s="58">
        <f>'Stata Clipboard'!K27</f>
        <v>12</v>
      </c>
      <c r="J27" s="58">
        <f>'Stata Clipboard'!L27</f>
        <v>17</v>
      </c>
      <c r="K27" s="58">
        <f>'Stata Clipboard'!M27</f>
        <v>18</v>
      </c>
      <c r="L27" s="58">
        <f>'Stata Clipboard'!N27</f>
        <v>14</v>
      </c>
      <c r="N27">
        <v>1</v>
      </c>
      <c r="O27">
        <v>1</v>
      </c>
      <c r="P27">
        <v>2</v>
      </c>
      <c r="Q27">
        <v>14</v>
      </c>
      <c r="R27">
        <v>21</v>
      </c>
      <c r="S27">
        <v>3</v>
      </c>
      <c r="T27">
        <v>6</v>
      </c>
      <c r="U27">
        <v>6</v>
      </c>
      <c r="V27">
        <v>34</v>
      </c>
      <c r="W27">
        <v>15</v>
      </c>
    </row>
    <row r="28" spans="1:23">
      <c r="A28" s="1">
        <v>25</v>
      </c>
      <c r="B28" s="1">
        <v>29</v>
      </c>
      <c r="C28" s="58">
        <f>'Stata Clipboard'!B28</f>
        <v>2</v>
      </c>
      <c r="D28" s="58">
        <f>'Stata Clipboard'!G28</f>
        <v>3</v>
      </c>
      <c r="E28" s="58">
        <f>'Stata Clipboard'!H28</f>
        <v>11</v>
      </c>
      <c r="F28" s="58">
        <f>'Stata Clipboard'!I28</f>
        <v>10</v>
      </c>
      <c r="G28" s="58">
        <f>'Stata Clipboard'!J28</f>
        <v>24</v>
      </c>
      <c r="H28" s="58">
        <f>'Stata Clipboard'!C28</f>
        <v>4</v>
      </c>
      <c r="I28" s="58">
        <f>'Stata Clipboard'!K28</f>
        <v>17</v>
      </c>
      <c r="J28" s="58">
        <f>'Stata Clipboard'!L28</f>
        <v>15</v>
      </c>
      <c r="K28" s="58">
        <f>'Stata Clipboard'!M28</f>
        <v>13</v>
      </c>
      <c r="L28" s="58">
        <f>'Stata Clipboard'!N28</f>
        <v>15</v>
      </c>
      <c r="N28">
        <v>2</v>
      </c>
      <c r="O28">
        <v>1</v>
      </c>
      <c r="P28">
        <v>2</v>
      </c>
      <c r="Q28">
        <v>18</v>
      </c>
      <c r="R28">
        <v>27</v>
      </c>
      <c r="S28">
        <v>4</v>
      </c>
      <c r="T28">
        <v>6</v>
      </c>
      <c r="U28">
        <v>8</v>
      </c>
      <c r="V28">
        <v>29</v>
      </c>
      <c r="W28">
        <v>17</v>
      </c>
    </row>
    <row r="29" spans="1:23">
      <c r="A29" s="1">
        <v>26</v>
      </c>
      <c r="B29" s="1">
        <v>30</v>
      </c>
      <c r="C29" s="58">
        <f>'Stata Clipboard'!B29</f>
        <v>1</v>
      </c>
      <c r="D29" s="58">
        <f>'Stata Clipboard'!G29</f>
        <v>1</v>
      </c>
      <c r="E29" s="58">
        <f>'Stata Clipboard'!H29</f>
        <v>7</v>
      </c>
      <c r="F29" s="58">
        <f>'Stata Clipboard'!I29</f>
        <v>13</v>
      </c>
      <c r="G29" s="58">
        <f>'Stata Clipboard'!J29</f>
        <v>21</v>
      </c>
      <c r="H29" s="58">
        <f>'Stata Clipboard'!C29</f>
        <v>6</v>
      </c>
      <c r="I29" s="58">
        <f>'Stata Clipboard'!K29</f>
        <v>13</v>
      </c>
      <c r="J29" s="58">
        <f>'Stata Clipboard'!L29</f>
        <v>14</v>
      </c>
      <c r="K29" s="58">
        <f>'Stata Clipboard'!M29</f>
        <v>16</v>
      </c>
      <c r="L29" s="58">
        <f>'Stata Clipboard'!N29</f>
        <v>16</v>
      </c>
      <c r="N29">
        <v>1</v>
      </c>
      <c r="O29">
        <v>0</v>
      </c>
      <c r="P29">
        <v>1</v>
      </c>
      <c r="Q29">
        <v>18</v>
      </c>
      <c r="R29">
        <v>23</v>
      </c>
      <c r="S29">
        <v>6</v>
      </c>
      <c r="T29">
        <v>9</v>
      </c>
      <c r="U29">
        <v>4</v>
      </c>
      <c r="V29">
        <v>27</v>
      </c>
      <c r="W29">
        <v>19</v>
      </c>
    </row>
    <row r="30" spans="1:23">
      <c r="A30" s="1">
        <v>27</v>
      </c>
      <c r="B30" s="1">
        <v>31</v>
      </c>
      <c r="C30" s="58">
        <f>'Stata Clipboard'!B30</f>
        <v>1</v>
      </c>
      <c r="D30" s="58">
        <f>'Stata Clipboard'!G30</f>
        <v>0</v>
      </c>
      <c r="E30" s="58">
        <f>'Stata Clipboard'!H30</f>
        <v>6</v>
      </c>
      <c r="F30" s="58">
        <f>'Stata Clipboard'!I30</f>
        <v>16</v>
      </c>
      <c r="G30" s="58">
        <f>'Stata Clipboard'!J30</f>
        <v>26</v>
      </c>
      <c r="H30" s="58">
        <f>'Stata Clipboard'!C30</f>
        <v>5</v>
      </c>
      <c r="I30" s="58">
        <f>'Stata Clipboard'!K30</f>
        <v>20</v>
      </c>
      <c r="J30" s="58">
        <f>'Stata Clipboard'!L30</f>
        <v>26</v>
      </c>
      <c r="K30" s="58">
        <f>'Stata Clipboard'!M30</f>
        <v>28</v>
      </c>
      <c r="L30" s="58">
        <f>'Stata Clipboard'!N30</f>
        <v>13</v>
      </c>
      <c r="N30">
        <v>1</v>
      </c>
      <c r="O30">
        <v>0</v>
      </c>
      <c r="P30">
        <v>0</v>
      </c>
      <c r="Q30">
        <v>19</v>
      </c>
      <c r="R30">
        <v>29</v>
      </c>
      <c r="S30">
        <v>5</v>
      </c>
      <c r="T30">
        <v>12</v>
      </c>
      <c r="U30">
        <v>7</v>
      </c>
      <c r="V30">
        <v>49</v>
      </c>
      <c r="W30">
        <v>19</v>
      </c>
    </row>
    <row r="31" spans="1:23">
      <c r="A31" s="1">
        <v>28</v>
      </c>
      <c r="B31" s="1">
        <v>32</v>
      </c>
      <c r="C31" s="58">
        <f>'Stata Clipboard'!B31</f>
        <v>0</v>
      </c>
      <c r="D31" s="58">
        <f>'Stata Clipboard'!G31</f>
        <v>2</v>
      </c>
      <c r="E31" s="58">
        <f>'Stata Clipboard'!H31</f>
        <v>7</v>
      </c>
      <c r="F31" s="58">
        <f>'Stata Clipboard'!I31</f>
        <v>27</v>
      </c>
      <c r="G31" s="58">
        <f>'Stata Clipboard'!J31</f>
        <v>27</v>
      </c>
      <c r="H31" s="58">
        <f>'Stata Clipboard'!C31</f>
        <v>3</v>
      </c>
      <c r="I31" s="58">
        <f>'Stata Clipboard'!K31</f>
        <v>11</v>
      </c>
      <c r="J31" s="58">
        <f>'Stata Clipboard'!L31</f>
        <v>17</v>
      </c>
      <c r="K31" s="58">
        <f>'Stata Clipboard'!M31</f>
        <v>23</v>
      </c>
      <c r="L31" s="58">
        <f>'Stata Clipboard'!N31</f>
        <v>17</v>
      </c>
      <c r="N31">
        <v>0</v>
      </c>
      <c r="O31">
        <v>1</v>
      </c>
      <c r="P31">
        <v>1</v>
      </c>
      <c r="Q31">
        <v>26</v>
      </c>
      <c r="R31">
        <v>35</v>
      </c>
      <c r="S31">
        <v>3</v>
      </c>
      <c r="T31">
        <v>7</v>
      </c>
      <c r="U31">
        <v>2</v>
      </c>
      <c r="V31">
        <v>41</v>
      </c>
      <c r="W31">
        <v>18</v>
      </c>
    </row>
    <row r="32" spans="1:23">
      <c r="A32" s="1">
        <v>29</v>
      </c>
      <c r="B32" s="1">
        <v>33</v>
      </c>
      <c r="C32" s="58">
        <f>'Stata Clipboard'!B32</f>
        <v>2</v>
      </c>
      <c r="D32" s="58">
        <f>'Stata Clipboard'!G32</f>
        <v>2</v>
      </c>
      <c r="E32" s="58">
        <f>'Stata Clipboard'!H32</f>
        <v>6</v>
      </c>
      <c r="F32" s="58">
        <f>'Stata Clipboard'!I32</f>
        <v>10</v>
      </c>
      <c r="G32" s="58">
        <f>'Stata Clipboard'!J32</f>
        <v>22</v>
      </c>
      <c r="H32" s="58">
        <f>'Stata Clipboard'!C32</f>
        <v>1</v>
      </c>
      <c r="I32" s="58">
        <f>'Stata Clipboard'!K32</f>
        <v>10</v>
      </c>
      <c r="J32" s="58">
        <f>'Stata Clipboard'!L32</f>
        <v>19</v>
      </c>
      <c r="K32" s="58">
        <f>'Stata Clipboard'!M32</f>
        <v>27</v>
      </c>
      <c r="L32" s="58">
        <f>'Stata Clipboard'!N32</f>
        <v>17</v>
      </c>
      <c r="N32">
        <v>2</v>
      </c>
      <c r="O32">
        <v>1</v>
      </c>
      <c r="P32">
        <v>1</v>
      </c>
      <c r="Q32">
        <v>15</v>
      </c>
      <c r="R32">
        <v>23</v>
      </c>
      <c r="S32">
        <v>1</v>
      </c>
      <c r="T32">
        <v>5</v>
      </c>
      <c r="U32">
        <v>5</v>
      </c>
      <c r="V32">
        <v>38</v>
      </c>
      <c r="W32">
        <v>25</v>
      </c>
    </row>
    <row r="33" spans="1:23">
      <c r="A33" s="1">
        <v>30</v>
      </c>
      <c r="B33" s="1">
        <v>34</v>
      </c>
      <c r="C33" s="58">
        <f>'Stata Clipboard'!B33</f>
        <v>1</v>
      </c>
      <c r="D33" s="58">
        <f>'Stata Clipboard'!G33</f>
        <v>5</v>
      </c>
      <c r="E33" s="58">
        <f>'Stata Clipboard'!H33</f>
        <v>8</v>
      </c>
      <c r="F33" s="58">
        <f>'Stata Clipboard'!I33</f>
        <v>14</v>
      </c>
      <c r="G33" s="58">
        <f>'Stata Clipboard'!J33</f>
        <v>23</v>
      </c>
      <c r="H33" s="58">
        <f>'Stata Clipboard'!C33</f>
        <v>3</v>
      </c>
      <c r="I33" s="58">
        <f>'Stata Clipboard'!K33</f>
        <v>17</v>
      </c>
      <c r="J33" s="58">
        <f>'Stata Clipboard'!L33</f>
        <v>15</v>
      </c>
      <c r="K33" s="58">
        <f>'Stata Clipboard'!M33</f>
        <v>18</v>
      </c>
      <c r="L33" s="58">
        <f>'Stata Clipboard'!N33</f>
        <v>15</v>
      </c>
      <c r="N33">
        <v>1</v>
      </c>
      <c r="O33">
        <v>5</v>
      </c>
      <c r="P33">
        <v>0</v>
      </c>
      <c r="Q33">
        <v>20</v>
      </c>
      <c r="R33">
        <v>25</v>
      </c>
      <c r="S33">
        <v>3</v>
      </c>
      <c r="T33">
        <v>9</v>
      </c>
      <c r="U33">
        <v>6</v>
      </c>
      <c r="V33">
        <v>31</v>
      </c>
      <c r="W33">
        <v>19</v>
      </c>
    </row>
    <row r="34" spans="1:23">
      <c r="A34" s="1">
        <v>31</v>
      </c>
      <c r="B34" s="1">
        <v>35</v>
      </c>
      <c r="C34" s="58">
        <f>'Stata Clipboard'!B34</f>
        <v>2</v>
      </c>
      <c r="D34" s="58">
        <f>'Stata Clipboard'!G34</f>
        <v>5</v>
      </c>
      <c r="E34" s="58">
        <f>'Stata Clipboard'!H34</f>
        <v>2</v>
      </c>
      <c r="F34" s="58">
        <f>'Stata Clipboard'!I34</f>
        <v>15</v>
      </c>
      <c r="G34" s="58">
        <f>'Stata Clipboard'!J34</f>
        <v>28</v>
      </c>
      <c r="H34" s="58">
        <f>'Stata Clipboard'!C34</f>
        <v>3</v>
      </c>
      <c r="I34" s="58">
        <f>'Stata Clipboard'!K34</f>
        <v>8</v>
      </c>
      <c r="J34" s="58">
        <f>'Stata Clipboard'!L34</f>
        <v>17</v>
      </c>
      <c r="K34" s="58">
        <f>'Stata Clipboard'!M34</f>
        <v>11</v>
      </c>
      <c r="L34" s="58">
        <f>'Stata Clipboard'!N34</f>
        <v>18</v>
      </c>
      <c r="N34">
        <v>2</v>
      </c>
      <c r="O34">
        <v>3</v>
      </c>
      <c r="P34">
        <v>2</v>
      </c>
      <c r="Q34">
        <v>15</v>
      </c>
      <c r="R34">
        <v>30</v>
      </c>
      <c r="S34">
        <v>3</v>
      </c>
      <c r="T34">
        <v>2</v>
      </c>
      <c r="U34">
        <v>6</v>
      </c>
      <c r="V34">
        <v>27</v>
      </c>
      <c r="W34">
        <v>19</v>
      </c>
    </row>
    <row r="35" spans="1:23">
      <c r="A35" s="1">
        <v>32</v>
      </c>
      <c r="B35" s="1">
        <v>36</v>
      </c>
      <c r="C35" s="58">
        <f>'Stata Clipboard'!B35</f>
        <v>1</v>
      </c>
      <c r="D35" s="58">
        <f>'Stata Clipboard'!G35</f>
        <v>2</v>
      </c>
      <c r="E35" s="58">
        <f>'Stata Clipboard'!H35</f>
        <v>12</v>
      </c>
      <c r="F35" s="58">
        <f>'Stata Clipboard'!I35</f>
        <v>23</v>
      </c>
      <c r="G35" s="58">
        <f>'Stata Clipboard'!J35</f>
        <v>18</v>
      </c>
      <c r="H35" s="58">
        <f>'Stata Clipboard'!C35</f>
        <v>4</v>
      </c>
      <c r="I35" s="58">
        <f>'Stata Clipboard'!K35</f>
        <v>8</v>
      </c>
      <c r="J35" s="58">
        <f>'Stata Clipboard'!L35</f>
        <v>21</v>
      </c>
      <c r="K35" s="58">
        <f>'Stata Clipboard'!M35</f>
        <v>19</v>
      </c>
      <c r="L35" s="58">
        <f>'Stata Clipboard'!N35</f>
        <v>16</v>
      </c>
      <c r="N35">
        <v>1</v>
      </c>
      <c r="O35">
        <v>0</v>
      </c>
      <c r="P35">
        <v>2</v>
      </c>
      <c r="Q35">
        <v>29</v>
      </c>
      <c r="R35">
        <v>24</v>
      </c>
      <c r="S35">
        <v>4</v>
      </c>
      <c r="T35">
        <v>3</v>
      </c>
      <c r="U35">
        <v>3</v>
      </c>
      <c r="V35">
        <v>41</v>
      </c>
      <c r="W35">
        <v>17</v>
      </c>
    </row>
    <row r="36" spans="1:23">
      <c r="A36" s="1">
        <v>33</v>
      </c>
      <c r="B36" s="1">
        <v>37</v>
      </c>
      <c r="C36" s="58">
        <f>'Stata Clipboard'!B36</f>
        <v>1</v>
      </c>
      <c r="D36" s="58">
        <f>'Stata Clipboard'!G36</f>
        <v>2</v>
      </c>
      <c r="E36" s="58">
        <f>'Stata Clipboard'!H36</f>
        <v>7</v>
      </c>
      <c r="F36" s="58">
        <f>'Stata Clipboard'!I36</f>
        <v>20</v>
      </c>
      <c r="G36" s="58">
        <f>'Stata Clipboard'!J36</f>
        <v>25</v>
      </c>
      <c r="H36" s="58">
        <f>'Stata Clipboard'!C36</f>
        <v>6</v>
      </c>
      <c r="I36" s="58">
        <f>'Stata Clipboard'!K36</f>
        <v>15</v>
      </c>
      <c r="J36" s="58">
        <f>'Stata Clipboard'!L36</f>
        <v>19</v>
      </c>
      <c r="K36" s="58">
        <f>'Stata Clipboard'!M36</f>
        <v>29</v>
      </c>
      <c r="L36" s="58">
        <f>'Stata Clipboard'!N36</f>
        <v>18</v>
      </c>
      <c r="N36">
        <v>1</v>
      </c>
      <c r="O36">
        <v>1</v>
      </c>
      <c r="P36">
        <v>0</v>
      </c>
      <c r="Q36">
        <v>24</v>
      </c>
      <c r="R36">
        <v>29</v>
      </c>
      <c r="S36">
        <v>6</v>
      </c>
      <c r="T36">
        <v>6</v>
      </c>
      <c r="U36">
        <v>6</v>
      </c>
      <c r="V36">
        <v>47</v>
      </c>
      <c r="W36">
        <v>22</v>
      </c>
    </row>
    <row r="37" spans="1:23">
      <c r="A37" s="1">
        <v>34</v>
      </c>
      <c r="B37" s="1">
        <v>38</v>
      </c>
      <c r="C37" s="58">
        <f>'Stata Clipboard'!B37</f>
        <v>2</v>
      </c>
      <c r="D37" s="58">
        <f>'Stata Clipboard'!G37</f>
        <v>7</v>
      </c>
      <c r="E37" s="58">
        <f>'Stata Clipboard'!H37</f>
        <v>7</v>
      </c>
      <c r="F37" s="58">
        <f>'Stata Clipboard'!I37</f>
        <v>17</v>
      </c>
      <c r="G37" s="58">
        <f>'Stata Clipboard'!J37</f>
        <v>30</v>
      </c>
      <c r="H37" s="58">
        <f>'Stata Clipboard'!C37</f>
        <v>2</v>
      </c>
      <c r="I37" s="58">
        <f>'Stata Clipboard'!K37</f>
        <v>11</v>
      </c>
      <c r="J37" s="58">
        <f>'Stata Clipboard'!L37</f>
        <v>22</v>
      </c>
      <c r="K37" s="58">
        <f>'Stata Clipboard'!M37</f>
        <v>22</v>
      </c>
      <c r="L37" s="58">
        <f>'Stata Clipboard'!N37</f>
        <v>23</v>
      </c>
      <c r="N37">
        <v>2</v>
      </c>
      <c r="O37">
        <v>4</v>
      </c>
      <c r="P37">
        <v>3</v>
      </c>
      <c r="Q37">
        <v>20</v>
      </c>
      <c r="R37">
        <v>34</v>
      </c>
      <c r="S37">
        <v>2</v>
      </c>
      <c r="T37">
        <v>1</v>
      </c>
      <c r="U37">
        <v>9</v>
      </c>
      <c r="V37">
        <v>41</v>
      </c>
      <c r="W37">
        <v>27</v>
      </c>
    </row>
    <row r="38" spans="1:23">
      <c r="A38" s="1">
        <v>35</v>
      </c>
      <c r="B38" s="1">
        <v>39</v>
      </c>
      <c r="C38" s="58">
        <f>'Stata Clipboard'!B38</f>
        <v>3</v>
      </c>
      <c r="D38" s="58">
        <f>'Stata Clipboard'!G38</f>
        <v>2</v>
      </c>
      <c r="E38" s="58">
        <f>'Stata Clipboard'!H38</f>
        <v>2</v>
      </c>
      <c r="F38" s="58">
        <f>'Stata Clipboard'!I38</f>
        <v>18</v>
      </c>
      <c r="G38" s="58">
        <f>'Stata Clipboard'!J38</f>
        <v>32</v>
      </c>
      <c r="H38" s="58">
        <f>'Stata Clipboard'!C38</f>
        <v>5</v>
      </c>
      <c r="I38" s="58">
        <f>'Stata Clipboard'!K38</f>
        <v>13</v>
      </c>
      <c r="J38" s="58">
        <f>'Stata Clipboard'!L38</f>
        <v>21</v>
      </c>
      <c r="K38" s="58">
        <f>'Stata Clipboard'!M38</f>
        <v>25</v>
      </c>
      <c r="L38" s="58">
        <f>'Stata Clipboard'!N38</f>
        <v>18</v>
      </c>
      <c r="N38">
        <v>3</v>
      </c>
      <c r="O38">
        <v>2</v>
      </c>
      <c r="P38">
        <v>0</v>
      </c>
      <c r="Q38">
        <v>17</v>
      </c>
      <c r="R38">
        <v>35</v>
      </c>
      <c r="S38">
        <v>5</v>
      </c>
      <c r="T38">
        <v>4</v>
      </c>
      <c r="U38">
        <v>6</v>
      </c>
      <c r="V38">
        <v>44</v>
      </c>
      <c r="W38">
        <v>23</v>
      </c>
    </row>
    <row r="39" spans="1:23">
      <c r="A39" s="1">
        <v>36</v>
      </c>
      <c r="B39" s="1">
        <v>40</v>
      </c>
      <c r="C39" s="58">
        <f>'Stata Clipboard'!B39</f>
        <v>1</v>
      </c>
      <c r="D39" s="58">
        <f>'Stata Clipboard'!G39</f>
        <v>5</v>
      </c>
      <c r="E39" s="58">
        <f>'Stata Clipboard'!H39</f>
        <v>6</v>
      </c>
      <c r="F39" s="58">
        <f>'Stata Clipboard'!I39</f>
        <v>18</v>
      </c>
      <c r="G39" s="58">
        <f>'Stata Clipboard'!J39</f>
        <v>23</v>
      </c>
      <c r="H39" s="58">
        <f>'Stata Clipboard'!C39</f>
        <v>6</v>
      </c>
      <c r="I39" s="58">
        <f>'Stata Clipboard'!K39</f>
        <v>10</v>
      </c>
      <c r="J39" s="58">
        <f>'Stata Clipboard'!L39</f>
        <v>23</v>
      </c>
      <c r="K39" s="58">
        <f>'Stata Clipboard'!M39</f>
        <v>27</v>
      </c>
      <c r="L39" s="58">
        <f>'Stata Clipboard'!N39</f>
        <v>13</v>
      </c>
      <c r="N39">
        <v>1</v>
      </c>
      <c r="O39">
        <v>2</v>
      </c>
      <c r="P39">
        <v>3</v>
      </c>
      <c r="Q39">
        <v>22</v>
      </c>
      <c r="R39">
        <v>25</v>
      </c>
      <c r="S39">
        <v>6</v>
      </c>
      <c r="T39">
        <v>3</v>
      </c>
      <c r="U39">
        <v>5</v>
      </c>
      <c r="V39">
        <v>47</v>
      </c>
      <c r="W39">
        <v>18</v>
      </c>
    </row>
    <row r="40" spans="1:23">
      <c r="A40" s="1">
        <v>37</v>
      </c>
      <c r="B40" s="1">
        <v>41</v>
      </c>
      <c r="C40" s="58">
        <f>'Stata Clipboard'!B40</f>
        <v>2</v>
      </c>
      <c r="D40" s="58">
        <f>'Stata Clipboard'!G40</f>
        <v>6</v>
      </c>
      <c r="E40" s="58">
        <f>'Stata Clipboard'!H40</f>
        <v>2</v>
      </c>
      <c r="F40" s="58">
        <f>'Stata Clipboard'!I40</f>
        <v>18</v>
      </c>
      <c r="G40" s="58">
        <f>'Stata Clipboard'!J40</f>
        <v>31</v>
      </c>
      <c r="H40" s="58">
        <f>'Stata Clipboard'!C40</f>
        <v>4</v>
      </c>
      <c r="I40" s="58">
        <f>'Stata Clipboard'!K40</f>
        <v>14</v>
      </c>
      <c r="J40" s="58">
        <f>'Stata Clipboard'!L40</f>
        <v>22</v>
      </c>
      <c r="K40" s="58">
        <f>'Stata Clipboard'!M40</f>
        <v>22</v>
      </c>
      <c r="L40" s="58">
        <f>'Stata Clipboard'!N40</f>
        <v>17</v>
      </c>
      <c r="N40">
        <v>2</v>
      </c>
      <c r="O40">
        <v>3</v>
      </c>
      <c r="P40">
        <v>3</v>
      </c>
      <c r="Q40">
        <v>16</v>
      </c>
      <c r="R40">
        <v>35</v>
      </c>
      <c r="S40">
        <v>4</v>
      </c>
      <c r="T40">
        <v>4</v>
      </c>
      <c r="U40">
        <v>7</v>
      </c>
      <c r="V40">
        <v>44</v>
      </c>
      <c r="W40">
        <v>20</v>
      </c>
    </row>
    <row r="41" spans="1:23">
      <c r="A41" s="1">
        <v>38</v>
      </c>
      <c r="B41" s="1">
        <v>42</v>
      </c>
      <c r="C41" s="58">
        <f>'Stata Clipboard'!B41</f>
        <v>6</v>
      </c>
      <c r="D41" s="58">
        <f>'Stata Clipboard'!G41</f>
        <v>5</v>
      </c>
      <c r="E41" s="58">
        <f>'Stata Clipboard'!H41</f>
        <v>6</v>
      </c>
      <c r="F41" s="58">
        <f>'Stata Clipboard'!I41</f>
        <v>17</v>
      </c>
      <c r="G41" s="58">
        <f>'Stata Clipboard'!J41</f>
        <v>28</v>
      </c>
      <c r="H41" s="58">
        <f>'Stata Clipboard'!C41</f>
        <v>4</v>
      </c>
      <c r="I41" s="58">
        <f>'Stata Clipboard'!K41</f>
        <v>12</v>
      </c>
      <c r="J41" s="58">
        <f>'Stata Clipboard'!L41</f>
        <v>20</v>
      </c>
      <c r="K41" s="58">
        <f>'Stata Clipboard'!M41</f>
        <v>28</v>
      </c>
      <c r="L41" s="58">
        <f>'Stata Clipboard'!N41</f>
        <v>22</v>
      </c>
      <c r="N41">
        <v>6</v>
      </c>
      <c r="O41">
        <v>3</v>
      </c>
      <c r="P41">
        <v>1</v>
      </c>
      <c r="Q41">
        <v>22</v>
      </c>
      <c r="R41">
        <v>30</v>
      </c>
      <c r="S41">
        <v>4</v>
      </c>
      <c r="T41">
        <v>4</v>
      </c>
      <c r="U41">
        <v>4</v>
      </c>
      <c r="V41">
        <v>49</v>
      </c>
      <c r="W41">
        <v>25</v>
      </c>
    </row>
    <row r="42" spans="1:23">
      <c r="A42" s="1">
        <v>39</v>
      </c>
      <c r="B42" s="1">
        <v>43</v>
      </c>
      <c r="C42" s="58">
        <f>'Stata Clipboard'!B42</f>
        <v>4</v>
      </c>
      <c r="D42" s="58">
        <f>'Stata Clipboard'!G42</f>
        <v>7</v>
      </c>
      <c r="E42" s="58">
        <f>'Stata Clipboard'!H42</f>
        <v>11</v>
      </c>
      <c r="F42" s="58">
        <f>'Stata Clipboard'!I42</f>
        <v>19</v>
      </c>
      <c r="G42" s="58">
        <f>'Stata Clipboard'!J42</f>
        <v>26</v>
      </c>
      <c r="H42" s="58">
        <f>'Stata Clipboard'!C42</f>
        <v>7</v>
      </c>
      <c r="I42" s="58">
        <f>'Stata Clipboard'!K42</f>
        <v>9</v>
      </c>
      <c r="J42" s="58">
        <f>'Stata Clipboard'!L42</f>
        <v>14</v>
      </c>
      <c r="K42" s="58">
        <f>'Stata Clipboard'!M42</f>
        <v>20</v>
      </c>
      <c r="L42" s="58">
        <f>'Stata Clipboard'!N42</f>
        <v>24</v>
      </c>
      <c r="N42">
        <v>4</v>
      </c>
      <c r="O42">
        <v>3</v>
      </c>
      <c r="P42">
        <v>2</v>
      </c>
      <c r="Q42">
        <v>28</v>
      </c>
      <c r="R42">
        <v>30</v>
      </c>
      <c r="S42">
        <v>7</v>
      </c>
      <c r="T42">
        <v>4</v>
      </c>
      <c r="U42">
        <v>3</v>
      </c>
      <c r="V42">
        <v>32</v>
      </c>
      <c r="W42">
        <v>28</v>
      </c>
    </row>
    <row r="43" spans="1:23">
      <c r="A43" s="1">
        <v>40</v>
      </c>
      <c r="B43" s="1">
        <v>44</v>
      </c>
      <c r="C43" s="58">
        <f>'Stata Clipboard'!B43</f>
        <v>3</v>
      </c>
      <c r="D43" s="58">
        <f>'Stata Clipboard'!G43</f>
        <v>8</v>
      </c>
      <c r="E43" s="58">
        <f>'Stata Clipboard'!H43</f>
        <v>3</v>
      </c>
      <c r="F43" s="58">
        <f>'Stata Clipboard'!I43</f>
        <v>24</v>
      </c>
      <c r="G43" s="58">
        <f>'Stata Clipboard'!J43</f>
        <v>31</v>
      </c>
      <c r="H43" s="58">
        <f>'Stata Clipboard'!C43</f>
        <v>6</v>
      </c>
      <c r="I43" s="58">
        <f>'Stata Clipboard'!K43</f>
        <v>6</v>
      </c>
      <c r="J43" s="58">
        <f>'Stata Clipboard'!L43</f>
        <v>16</v>
      </c>
      <c r="K43" s="58">
        <f>'Stata Clipboard'!M43</f>
        <v>26</v>
      </c>
      <c r="L43" s="58">
        <f>'Stata Clipboard'!N43</f>
        <v>22</v>
      </c>
      <c r="N43">
        <v>3</v>
      </c>
      <c r="O43">
        <v>3</v>
      </c>
      <c r="P43">
        <v>5</v>
      </c>
      <c r="Q43">
        <v>25</v>
      </c>
      <c r="R43">
        <v>33</v>
      </c>
      <c r="S43">
        <v>6</v>
      </c>
      <c r="T43">
        <v>1</v>
      </c>
      <c r="U43">
        <v>3</v>
      </c>
      <c r="V43">
        <v>39</v>
      </c>
      <c r="W43">
        <v>27</v>
      </c>
    </row>
    <row r="44" spans="1:23">
      <c r="A44" s="1">
        <v>41</v>
      </c>
      <c r="B44" s="1">
        <v>45</v>
      </c>
      <c r="C44" s="58">
        <f>'Stata Clipboard'!B44</f>
        <v>2</v>
      </c>
      <c r="D44" s="58">
        <f>'Stata Clipboard'!G44</f>
        <v>2</v>
      </c>
      <c r="E44" s="58">
        <f>'Stata Clipboard'!H44</f>
        <v>7</v>
      </c>
      <c r="F44" s="58">
        <f>'Stata Clipboard'!I44</f>
        <v>15</v>
      </c>
      <c r="G44" s="58">
        <f>'Stata Clipboard'!J44</f>
        <v>28</v>
      </c>
      <c r="H44" s="58">
        <f>'Stata Clipboard'!C44</f>
        <v>6</v>
      </c>
      <c r="I44" s="58">
        <f>'Stata Clipboard'!K44</f>
        <v>11</v>
      </c>
      <c r="J44" s="58">
        <f>'Stata Clipboard'!L44</f>
        <v>19</v>
      </c>
      <c r="K44" s="58">
        <f>'Stata Clipboard'!M44</f>
        <v>25</v>
      </c>
      <c r="L44" s="58">
        <f>'Stata Clipboard'!N44</f>
        <v>19</v>
      </c>
      <c r="N44">
        <v>2</v>
      </c>
      <c r="O44">
        <v>1</v>
      </c>
      <c r="P44">
        <v>1</v>
      </c>
      <c r="Q44">
        <v>21</v>
      </c>
      <c r="R44">
        <v>29</v>
      </c>
      <c r="S44">
        <v>6</v>
      </c>
      <c r="T44">
        <v>5</v>
      </c>
      <c r="U44">
        <v>5</v>
      </c>
      <c r="V44">
        <v>39</v>
      </c>
      <c r="W44">
        <v>25</v>
      </c>
    </row>
    <row r="45" spans="1:23">
      <c r="A45" s="1">
        <v>42</v>
      </c>
      <c r="B45" s="1">
        <v>46</v>
      </c>
      <c r="C45" s="58">
        <f>'Stata Clipboard'!B45</f>
        <v>2</v>
      </c>
      <c r="D45" s="58">
        <f>'Stata Clipboard'!G45</f>
        <v>3</v>
      </c>
      <c r="E45" s="58">
        <f>'Stata Clipboard'!H45</f>
        <v>7</v>
      </c>
      <c r="F45" s="58">
        <f>'Stata Clipboard'!I45</f>
        <v>20</v>
      </c>
      <c r="G45" s="58">
        <f>'Stata Clipboard'!J45</f>
        <v>27</v>
      </c>
      <c r="H45" s="58">
        <f>'Stata Clipboard'!C45</f>
        <v>4</v>
      </c>
      <c r="I45" s="58">
        <f>'Stata Clipboard'!K45</f>
        <v>8</v>
      </c>
      <c r="J45" s="58">
        <f>'Stata Clipboard'!L45</f>
        <v>20</v>
      </c>
      <c r="K45" s="58">
        <f>'Stata Clipboard'!M45</f>
        <v>30</v>
      </c>
      <c r="L45" s="58">
        <f>'Stata Clipboard'!N45</f>
        <v>20</v>
      </c>
      <c r="N45">
        <v>2</v>
      </c>
      <c r="O45">
        <v>1</v>
      </c>
      <c r="P45">
        <v>1</v>
      </c>
      <c r="Q45">
        <v>26</v>
      </c>
      <c r="R45">
        <v>29</v>
      </c>
      <c r="S45">
        <v>4</v>
      </c>
      <c r="T45">
        <v>3</v>
      </c>
      <c r="U45">
        <v>3</v>
      </c>
      <c r="V45">
        <v>47</v>
      </c>
      <c r="W45">
        <v>25</v>
      </c>
    </row>
    <row r="46" spans="1:23">
      <c r="A46" s="1">
        <v>43</v>
      </c>
      <c r="B46" s="1">
        <v>47</v>
      </c>
      <c r="C46" s="58">
        <f>'Stata Clipboard'!B46</f>
        <v>4</v>
      </c>
      <c r="D46" s="58">
        <f>'Stata Clipboard'!G46</f>
        <v>1</v>
      </c>
      <c r="E46" s="58">
        <f>'Stata Clipboard'!H46</f>
        <v>7</v>
      </c>
      <c r="F46" s="58">
        <f>'Stata Clipboard'!I46</f>
        <v>18</v>
      </c>
      <c r="G46" s="58">
        <f>'Stata Clipboard'!J46</f>
        <v>26</v>
      </c>
      <c r="H46" s="58">
        <f>'Stata Clipboard'!C46</f>
        <v>8</v>
      </c>
      <c r="I46" s="58">
        <f>'Stata Clipboard'!K46</f>
        <v>8</v>
      </c>
      <c r="J46" s="58">
        <f>'Stata Clipboard'!L46</f>
        <v>14</v>
      </c>
      <c r="K46" s="58">
        <f>'Stata Clipboard'!M46</f>
        <v>29</v>
      </c>
      <c r="L46" s="58">
        <f>'Stata Clipboard'!N46</f>
        <v>21</v>
      </c>
      <c r="N46">
        <v>4</v>
      </c>
      <c r="O46">
        <v>0</v>
      </c>
      <c r="P46">
        <v>1</v>
      </c>
      <c r="Q46">
        <v>22</v>
      </c>
      <c r="R46">
        <v>29</v>
      </c>
      <c r="S46">
        <v>8</v>
      </c>
      <c r="T46">
        <v>2</v>
      </c>
      <c r="U46">
        <v>5</v>
      </c>
      <c r="V46">
        <v>39</v>
      </c>
      <c r="W46">
        <v>26</v>
      </c>
    </row>
    <row r="47" spans="1:23">
      <c r="A47" s="1">
        <v>44</v>
      </c>
      <c r="B47" s="1">
        <v>48</v>
      </c>
      <c r="C47" s="58">
        <f>'Stata Clipboard'!B47</f>
        <v>2</v>
      </c>
      <c r="D47" s="58">
        <f>'Stata Clipboard'!G47</f>
        <v>6</v>
      </c>
      <c r="E47" s="58">
        <f>'Stata Clipboard'!H47</f>
        <v>11</v>
      </c>
      <c r="F47" s="58">
        <f>'Stata Clipboard'!I47</f>
        <v>17</v>
      </c>
      <c r="G47" s="58">
        <f>'Stata Clipboard'!J47</f>
        <v>39</v>
      </c>
      <c r="H47" s="58">
        <f>'Stata Clipboard'!C47</f>
        <v>8</v>
      </c>
      <c r="I47" s="58">
        <f>'Stata Clipboard'!K47</f>
        <v>12</v>
      </c>
      <c r="J47" s="58">
        <f>'Stata Clipboard'!L47</f>
        <v>21</v>
      </c>
      <c r="K47" s="58">
        <f>'Stata Clipboard'!M47</f>
        <v>33</v>
      </c>
      <c r="L47" s="58">
        <f>'Stata Clipboard'!N47</f>
        <v>28</v>
      </c>
      <c r="N47">
        <v>2</v>
      </c>
      <c r="O47">
        <v>1</v>
      </c>
      <c r="P47">
        <v>3</v>
      </c>
      <c r="Q47">
        <v>29</v>
      </c>
      <c r="R47">
        <v>40</v>
      </c>
      <c r="S47">
        <v>8</v>
      </c>
      <c r="T47">
        <v>7</v>
      </c>
      <c r="U47">
        <v>2</v>
      </c>
      <c r="V47">
        <v>51</v>
      </c>
      <c r="W47">
        <v>34</v>
      </c>
    </row>
    <row r="48" spans="1:23">
      <c r="A48" s="1">
        <v>45</v>
      </c>
      <c r="B48" s="1">
        <v>49</v>
      </c>
      <c r="C48" s="58">
        <f>'Stata Clipboard'!B48</f>
        <v>5</v>
      </c>
      <c r="D48" s="58">
        <f>'Stata Clipboard'!G48</f>
        <v>3</v>
      </c>
      <c r="E48" s="58">
        <f>'Stata Clipboard'!H48</f>
        <v>4</v>
      </c>
      <c r="F48" s="58">
        <f>'Stata Clipboard'!I48</f>
        <v>20</v>
      </c>
      <c r="G48" s="58">
        <f>'Stata Clipboard'!J48</f>
        <v>28</v>
      </c>
      <c r="H48" s="58">
        <f>'Stata Clipboard'!C48</f>
        <v>9</v>
      </c>
      <c r="I48" s="58">
        <f>'Stata Clipboard'!K48</f>
        <v>7</v>
      </c>
      <c r="J48" s="58">
        <f>'Stata Clipboard'!L48</f>
        <v>18</v>
      </c>
      <c r="K48" s="58">
        <f>'Stata Clipboard'!M48</f>
        <v>24</v>
      </c>
      <c r="L48" s="58">
        <f>'Stata Clipboard'!N48</f>
        <v>22</v>
      </c>
      <c r="N48">
        <v>5</v>
      </c>
      <c r="O48">
        <v>2</v>
      </c>
      <c r="P48">
        <v>1</v>
      </c>
      <c r="Q48">
        <v>22</v>
      </c>
      <c r="R48">
        <v>30</v>
      </c>
      <c r="S48">
        <v>9</v>
      </c>
      <c r="T48">
        <v>1</v>
      </c>
      <c r="U48">
        <v>4</v>
      </c>
      <c r="V48">
        <v>42</v>
      </c>
      <c r="W48">
        <v>24</v>
      </c>
    </row>
    <row r="49" spans="1:23">
      <c r="A49" s="1">
        <v>46</v>
      </c>
      <c r="B49" s="1">
        <v>50</v>
      </c>
      <c r="C49" s="58">
        <f>'Stata Clipboard'!B49</f>
        <v>2</v>
      </c>
      <c r="D49" s="58">
        <f>'Stata Clipboard'!G49</f>
        <v>3</v>
      </c>
      <c r="E49" s="58">
        <f>'Stata Clipboard'!H49</f>
        <v>8</v>
      </c>
      <c r="F49" s="58">
        <f>'Stata Clipboard'!I49</f>
        <v>24</v>
      </c>
      <c r="G49" s="58">
        <f>'Stata Clipboard'!J49</f>
        <v>21</v>
      </c>
      <c r="H49" s="58">
        <f>'Stata Clipboard'!C49</f>
        <v>4</v>
      </c>
      <c r="I49" s="58">
        <f>'Stata Clipboard'!K49</f>
        <v>7</v>
      </c>
      <c r="J49" s="58">
        <f>'Stata Clipboard'!L49</f>
        <v>14</v>
      </c>
      <c r="K49" s="58">
        <f>'Stata Clipboard'!M49</f>
        <v>27</v>
      </c>
      <c r="L49" s="58">
        <f>'Stata Clipboard'!N49</f>
        <v>35</v>
      </c>
      <c r="N49">
        <v>2</v>
      </c>
      <c r="O49">
        <v>0</v>
      </c>
      <c r="P49">
        <v>3</v>
      </c>
      <c r="Q49">
        <v>28</v>
      </c>
      <c r="R49">
        <v>25</v>
      </c>
      <c r="S49">
        <v>4</v>
      </c>
      <c r="T49">
        <v>3</v>
      </c>
      <c r="U49">
        <v>4</v>
      </c>
      <c r="V49">
        <v>35</v>
      </c>
      <c r="W49">
        <v>41</v>
      </c>
    </row>
    <row r="50" spans="1:23">
      <c r="A50" s="1">
        <v>47</v>
      </c>
      <c r="B50" s="1">
        <v>51</v>
      </c>
      <c r="C50" s="58">
        <f>'Stata Clipboard'!B50</f>
        <v>4</v>
      </c>
      <c r="D50" s="58">
        <f>'Stata Clipboard'!G50</f>
        <v>3</v>
      </c>
      <c r="E50" s="58">
        <f>'Stata Clipboard'!H50</f>
        <v>7</v>
      </c>
      <c r="F50" s="58">
        <f>'Stata Clipboard'!I50</f>
        <v>19</v>
      </c>
      <c r="G50" s="58">
        <f>'Stata Clipboard'!J50</f>
        <v>21</v>
      </c>
      <c r="H50" s="58">
        <f>'Stata Clipboard'!C50</f>
        <v>8</v>
      </c>
      <c r="I50" s="58">
        <f>'Stata Clipboard'!K50</f>
        <v>9</v>
      </c>
      <c r="J50" s="58">
        <f>'Stata Clipboard'!L50</f>
        <v>19</v>
      </c>
      <c r="K50" s="58">
        <f>'Stata Clipboard'!M50</f>
        <v>22</v>
      </c>
      <c r="L50" s="58">
        <f>'Stata Clipboard'!N50</f>
        <v>23</v>
      </c>
      <c r="N50">
        <v>4</v>
      </c>
      <c r="O50">
        <v>2</v>
      </c>
      <c r="P50">
        <v>0</v>
      </c>
      <c r="Q50">
        <v>26</v>
      </c>
      <c r="R50">
        <v>22</v>
      </c>
      <c r="S50">
        <v>8</v>
      </c>
      <c r="T50">
        <v>1</v>
      </c>
      <c r="U50">
        <v>4</v>
      </c>
      <c r="V50">
        <v>42</v>
      </c>
      <c r="W50">
        <v>26</v>
      </c>
    </row>
    <row r="51" spans="1:23">
      <c r="A51" s="1">
        <v>48</v>
      </c>
      <c r="B51" s="1">
        <v>52</v>
      </c>
      <c r="C51" s="58">
        <f>'Stata Clipboard'!B51</f>
        <v>9</v>
      </c>
      <c r="D51" s="58">
        <f>'Stata Clipboard'!G51</f>
        <v>9</v>
      </c>
      <c r="E51" s="58">
        <f>'Stata Clipboard'!H51</f>
        <v>5</v>
      </c>
      <c r="F51" s="58">
        <f>'Stata Clipboard'!I51</f>
        <v>15</v>
      </c>
      <c r="G51" s="58">
        <f>'Stata Clipboard'!J51</f>
        <v>26</v>
      </c>
      <c r="H51" s="58">
        <f>'Stata Clipboard'!C51</f>
        <v>12</v>
      </c>
      <c r="I51" s="58">
        <f>'Stata Clipboard'!K51</f>
        <v>8</v>
      </c>
      <c r="J51" s="58">
        <f>'Stata Clipboard'!L51</f>
        <v>11</v>
      </c>
      <c r="K51" s="58">
        <f>'Stata Clipboard'!M51</f>
        <v>21</v>
      </c>
      <c r="L51" s="58">
        <f>'Stata Clipboard'!N51</f>
        <v>30</v>
      </c>
      <c r="N51">
        <v>9</v>
      </c>
      <c r="O51">
        <v>4</v>
      </c>
      <c r="P51">
        <v>4</v>
      </c>
      <c r="Q51">
        <v>19</v>
      </c>
      <c r="R51">
        <v>28</v>
      </c>
      <c r="S51">
        <v>12</v>
      </c>
      <c r="T51">
        <v>3</v>
      </c>
      <c r="U51">
        <v>3</v>
      </c>
      <c r="V51">
        <v>27</v>
      </c>
      <c r="W51">
        <v>37</v>
      </c>
    </row>
    <row r="52" spans="1:23">
      <c r="A52" s="1">
        <v>49</v>
      </c>
      <c r="B52" s="1">
        <v>53</v>
      </c>
      <c r="C52" s="58">
        <f>'Stata Clipboard'!B52</f>
        <v>8</v>
      </c>
      <c r="D52" s="58">
        <f>'Stata Clipboard'!G52</f>
        <v>9</v>
      </c>
      <c r="E52" s="58">
        <f>'Stata Clipboard'!H52</f>
        <v>9</v>
      </c>
      <c r="F52" s="58">
        <f>'Stata Clipboard'!I52</f>
        <v>16</v>
      </c>
      <c r="G52" s="58">
        <f>'Stata Clipboard'!J52</f>
        <v>32</v>
      </c>
      <c r="H52" s="58">
        <f>'Stata Clipboard'!C52</f>
        <v>7</v>
      </c>
      <c r="I52" s="58">
        <f>'Stata Clipboard'!K52</f>
        <v>9</v>
      </c>
      <c r="J52" s="58">
        <f>'Stata Clipboard'!L52</f>
        <v>19</v>
      </c>
      <c r="K52" s="58">
        <f>'Stata Clipboard'!M52</f>
        <v>20</v>
      </c>
      <c r="L52" s="58">
        <f>'Stata Clipboard'!N52</f>
        <v>22</v>
      </c>
      <c r="N52">
        <v>8</v>
      </c>
      <c r="O52">
        <v>7</v>
      </c>
      <c r="P52">
        <v>1</v>
      </c>
      <c r="Q52">
        <v>23</v>
      </c>
      <c r="R52">
        <v>35</v>
      </c>
      <c r="S52">
        <v>7</v>
      </c>
      <c r="T52">
        <v>4</v>
      </c>
      <c r="U52">
        <v>3</v>
      </c>
      <c r="V52">
        <v>37</v>
      </c>
      <c r="W52">
        <v>26</v>
      </c>
    </row>
    <row r="53" spans="1:23">
      <c r="A53" s="1">
        <v>50</v>
      </c>
      <c r="B53" s="1">
        <v>54</v>
      </c>
      <c r="C53" s="58">
        <f>'Stata Clipboard'!B53</f>
        <v>5</v>
      </c>
      <c r="D53" s="58">
        <f>'Stata Clipboard'!G53</f>
        <v>7</v>
      </c>
      <c r="E53" s="58">
        <f>'Stata Clipboard'!H53</f>
        <v>7</v>
      </c>
      <c r="F53" s="58">
        <f>'Stata Clipboard'!I53</f>
        <v>17</v>
      </c>
      <c r="G53" s="58">
        <f>'Stata Clipboard'!J53</f>
        <v>25</v>
      </c>
      <c r="H53" s="58">
        <f>'Stata Clipboard'!C53</f>
        <v>9</v>
      </c>
      <c r="I53" s="58">
        <f>'Stata Clipboard'!K53</f>
        <v>9</v>
      </c>
      <c r="J53" s="58">
        <f>'Stata Clipboard'!L53</f>
        <v>11</v>
      </c>
      <c r="K53" s="58">
        <f>'Stata Clipboard'!M53</f>
        <v>21</v>
      </c>
      <c r="L53" s="58">
        <f>'Stata Clipboard'!N53</f>
        <v>18</v>
      </c>
      <c r="N53">
        <v>5</v>
      </c>
      <c r="O53">
        <v>2</v>
      </c>
      <c r="P53">
        <v>3</v>
      </c>
      <c r="Q53">
        <v>25</v>
      </c>
      <c r="R53">
        <v>26</v>
      </c>
      <c r="S53">
        <v>9</v>
      </c>
      <c r="T53">
        <v>3</v>
      </c>
      <c r="U53">
        <v>5</v>
      </c>
      <c r="V53">
        <v>29</v>
      </c>
      <c r="W53">
        <v>22</v>
      </c>
    </row>
    <row r="54" spans="1:23">
      <c r="A54" s="1">
        <v>51</v>
      </c>
      <c r="B54" s="1">
        <v>55</v>
      </c>
      <c r="C54" s="58">
        <f>'Stata Clipboard'!B54</f>
        <v>8</v>
      </c>
      <c r="D54" s="58">
        <f>'Stata Clipboard'!G54</f>
        <v>7</v>
      </c>
      <c r="E54" s="58">
        <f>'Stata Clipboard'!H54</f>
        <v>14</v>
      </c>
      <c r="F54" s="58">
        <f>'Stata Clipboard'!I54</f>
        <v>20</v>
      </c>
      <c r="G54" s="58">
        <f>'Stata Clipboard'!J54</f>
        <v>21</v>
      </c>
      <c r="H54" s="58">
        <f>'Stata Clipboard'!C54</f>
        <v>2</v>
      </c>
      <c r="I54" s="58">
        <f>'Stata Clipboard'!K54</f>
        <v>11</v>
      </c>
      <c r="J54" s="58">
        <f>'Stata Clipboard'!L54</f>
        <v>19</v>
      </c>
      <c r="K54" s="58">
        <f>'Stata Clipboard'!M54</f>
        <v>14</v>
      </c>
      <c r="L54" s="58">
        <f>'Stata Clipboard'!N54</f>
        <v>24</v>
      </c>
      <c r="N54">
        <v>8</v>
      </c>
      <c r="O54">
        <v>4</v>
      </c>
      <c r="P54">
        <v>2</v>
      </c>
      <c r="Q54">
        <v>35</v>
      </c>
      <c r="R54">
        <v>21</v>
      </c>
      <c r="S54">
        <v>2</v>
      </c>
      <c r="T54">
        <v>3</v>
      </c>
      <c r="U54">
        <v>7</v>
      </c>
      <c r="V54">
        <v>31</v>
      </c>
      <c r="W54">
        <v>27</v>
      </c>
    </row>
    <row r="55" spans="1:23">
      <c r="A55" s="1">
        <v>52</v>
      </c>
      <c r="B55" s="1">
        <v>56</v>
      </c>
      <c r="C55" s="58">
        <f>'Stata Clipboard'!B55</f>
        <v>3</v>
      </c>
      <c r="D55" s="58">
        <f>'Stata Clipboard'!G55</f>
        <v>12</v>
      </c>
      <c r="E55" s="58">
        <f>'Stata Clipboard'!H55</f>
        <v>7</v>
      </c>
      <c r="F55" s="58">
        <f>'Stata Clipboard'!I55</f>
        <v>24</v>
      </c>
      <c r="G55" s="58">
        <f>'Stata Clipboard'!J55</f>
        <v>16</v>
      </c>
      <c r="H55" s="58">
        <f>'Stata Clipboard'!C55</f>
        <v>8</v>
      </c>
      <c r="I55" s="58">
        <f>'Stata Clipboard'!K55</f>
        <v>7</v>
      </c>
      <c r="J55" s="58">
        <f>'Stata Clipboard'!L55</f>
        <v>17</v>
      </c>
      <c r="K55" s="58">
        <f>'Stata Clipboard'!M55</f>
        <v>21</v>
      </c>
      <c r="L55" s="58">
        <f>'Stata Clipboard'!N55</f>
        <v>14</v>
      </c>
      <c r="N55">
        <v>3</v>
      </c>
      <c r="O55">
        <v>4</v>
      </c>
      <c r="P55">
        <v>5</v>
      </c>
      <c r="Q55">
        <v>31</v>
      </c>
      <c r="R55">
        <v>19</v>
      </c>
      <c r="S55">
        <v>8</v>
      </c>
      <c r="T55">
        <v>3</v>
      </c>
      <c r="U55">
        <v>3</v>
      </c>
      <c r="V55">
        <v>35</v>
      </c>
      <c r="W55">
        <v>18</v>
      </c>
    </row>
    <row r="56" spans="1:23">
      <c r="A56" s="1">
        <v>53</v>
      </c>
      <c r="B56" s="1">
        <v>57</v>
      </c>
      <c r="C56" s="58">
        <f>'Stata Clipboard'!B56</f>
        <v>10</v>
      </c>
      <c r="D56" s="58">
        <f>'Stata Clipboard'!G56</f>
        <v>5</v>
      </c>
      <c r="E56" s="58">
        <f>'Stata Clipboard'!H56</f>
        <v>13</v>
      </c>
      <c r="F56" s="58">
        <f>'Stata Clipboard'!I56</f>
        <v>14</v>
      </c>
      <c r="G56" s="58">
        <f>'Stata Clipboard'!J56</f>
        <v>23</v>
      </c>
      <c r="H56" s="58">
        <f>'Stata Clipboard'!C56</f>
        <v>11</v>
      </c>
      <c r="I56" s="58">
        <f>'Stata Clipboard'!K56</f>
        <v>8</v>
      </c>
      <c r="J56" s="58">
        <f>'Stata Clipboard'!L56</f>
        <v>10</v>
      </c>
      <c r="K56" s="58">
        <f>'Stata Clipboard'!M56</f>
        <v>19</v>
      </c>
      <c r="L56" s="58">
        <f>'Stata Clipboard'!N56</f>
        <v>18</v>
      </c>
      <c r="N56">
        <v>10</v>
      </c>
      <c r="O56">
        <v>2</v>
      </c>
      <c r="P56">
        <v>3</v>
      </c>
      <c r="Q56">
        <v>24</v>
      </c>
      <c r="R56">
        <v>26</v>
      </c>
      <c r="S56">
        <v>11</v>
      </c>
      <c r="T56">
        <v>3</v>
      </c>
      <c r="U56">
        <v>3</v>
      </c>
      <c r="V56">
        <v>28</v>
      </c>
      <c r="W56">
        <v>21</v>
      </c>
    </row>
    <row r="57" spans="1:23">
      <c r="A57" s="1">
        <v>54</v>
      </c>
      <c r="B57" s="1">
        <v>58</v>
      </c>
      <c r="C57" s="58">
        <f>'Stata Clipboard'!B57</f>
        <v>12</v>
      </c>
      <c r="D57" s="58">
        <f>'Stata Clipboard'!G57</f>
        <v>4</v>
      </c>
      <c r="E57" s="58">
        <f>'Stata Clipboard'!H57</f>
        <v>6</v>
      </c>
      <c r="F57" s="58">
        <f>'Stata Clipboard'!I57</f>
        <v>14</v>
      </c>
      <c r="G57" s="58">
        <f>'Stata Clipboard'!J57</f>
        <v>28</v>
      </c>
      <c r="H57" s="58">
        <f>'Stata Clipboard'!C57</f>
        <v>14</v>
      </c>
      <c r="I57" s="58">
        <f>'Stata Clipboard'!K57</f>
        <v>11</v>
      </c>
      <c r="J57" s="58">
        <f>'Stata Clipboard'!L57</f>
        <v>16</v>
      </c>
      <c r="K57" s="58">
        <f>'Stata Clipboard'!M57</f>
        <v>17</v>
      </c>
      <c r="L57" s="58">
        <f>'Stata Clipboard'!N57</f>
        <v>11</v>
      </c>
      <c r="N57">
        <v>12</v>
      </c>
      <c r="O57">
        <v>1</v>
      </c>
      <c r="P57">
        <v>3</v>
      </c>
      <c r="Q57">
        <v>17</v>
      </c>
      <c r="R57">
        <v>31</v>
      </c>
      <c r="S57">
        <v>14</v>
      </c>
      <c r="T57">
        <v>4</v>
      </c>
      <c r="U57">
        <v>6</v>
      </c>
      <c r="V57">
        <v>31</v>
      </c>
      <c r="W57">
        <v>14</v>
      </c>
    </row>
    <row r="58" spans="1:23">
      <c r="A58" s="1">
        <v>55</v>
      </c>
      <c r="B58" s="1">
        <v>59</v>
      </c>
      <c r="C58" s="58">
        <f>'Stata Clipboard'!B58</f>
        <v>5</v>
      </c>
      <c r="D58" s="58">
        <f>'Stata Clipboard'!G58</f>
        <v>6</v>
      </c>
      <c r="E58" s="58">
        <f>'Stata Clipboard'!H58</f>
        <v>6</v>
      </c>
      <c r="F58" s="58">
        <f>'Stata Clipboard'!I58</f>
        <v>20</v>
      </c>
      <c r="G58" s="58">
        <f>'Stata Clipboard'!J58</f>
        <v>23</v>
      </c>
      <c r="H58" s="58">
        <f>'Stata Clipboard'!C58</f>
        <v>9</v>
      </c>
      <c r="I58" s="58">
        <f>'Stata Clipboard'!K58</f>
        <v>17</v>
      </c>
      <c r="J58" s="58">
        <f>'Stata Clipboard'!L58</f>
        <v>16</v>
      </c>
      <c r="K58" s="58">
        <f>'Stata Clipboard'!M58</f>
        <v>16</v>
      </c>
      <c r="L58" s="58">
        <f>'Stata Clipboard'!N58</f>
        <v>7</v>
      </c>
      <c r="N58">
        <v>5</v>
      </c>
      <c r="O58">
        <v>2</v>
      </c>
      <c r="P58">
        <v>4</v>
      </c>
      <c r="Q58">
        <v>18</v>
      </c>
      <c r="R58">
        <v>31</v>
      </c>
      <c r="S58">
        <v>9</v>
      </c>
      <c r="T58">
        <v>9</v>
      </c>
      <c r="U58">
        <v>6</v>
      </c>
      <c r="V58">
        <v>30</v>
      </c>
      <c r="W58">
        <v>11</v>
      </c>
    </row>
    <row r="59" spans="1:23">
      <c r="A59" s="1">
        <v>56</v>
      </c>
      <c r="B59" s="1">
        <v>60</v>
      </c>
      <c r="C59" s="58">
        <f>'Stata Clipboard'!B59</f>
        <v>10</v>
      </c>
      <c r="D59" s="58">
        <f>'Stata Clipboard'!G59</f>
        <v>15</v>
      </c>
      <c r="E59" s="58">
        <f>'Stata Clipboard'!H59</f>
        <v>10</v>
      </c>
      <c r="F59" s="58">
        <f>'Stata Clipboard'!I59</f>
        <v>14</v>
      </c>
      <c r="G59" s="58">
        <f>'Stata Clipboard'!J59</f>
        <v>14</v>
      </c>
      <c r="H59" s="58">
        <f>'Stata Clipboard'!C59</f>
        <v>13</v>
      </c>
      <c r="I59" s="58">
        <f>'Stata Clipboard'!K59</f>
        <v>13</v>
      </c>
      <c r="J59" s="58">
        <f>'Stata Clipboard'!L59</f>
        <v>13</v>
      </c>
      <c r="K59" s="58">
        <f>'Stata Clipboard'!M59</f>
        <v>21</v>
      </c>
      <c r="L59" s="58">
        <f>'Stata Clipboard'!N59</f>
        <v>5</v>
      </c>
      <c r="N59">
        <v>10</v>
      </c>
      <c r="O59">
        <v>8</v>
      </c>
      <c r="P59">
        <v>7</v>
      </c>
      <c r="Q59">
        <v>22</v>
      </c>
      <c r="R59">
        <v>16</v>
      </c>
      <c r="S59">
        <v>13</v>
      </c>
      <c r="T59">
        <v>4</v>
      </c>
      <c r="U59">
        <v>6</v>
      </c>
      <c r="V59">
        <v>34</v>
      </c>
      <c r="W59">
        <v>8</v>
      </c>
    </row>
    <row r="60" spans="1:23">
      <c r="A60" s="1">
        <v>57</v>
      </c>
      <c r="B60" s="1">
        <v>61</v>
      </c>
      <c r="C60" s="58">
        <f>'Stata Clipboard'!B60</f>
        <v>3</v>
      </c>
      <c r="D60" s="58">
        <f>'Stata Clipboard'!G60</f>
        <v>12</v>
      </c>
      <c r="E60" s="58">
        <f>'Stata Clipboard'!H60</f>
        <v>8</v>
      </c>
      <c r="F60" s="58">
        <f>'Stata Clipboard'!I60</f>
        <v>10</v>
      </c>
      <c r="G60" s="58">
        <f>'Stata Clipboard'!J60</f>
        <v>12</v>
      </c>
      <c r="H60" s="58">
        <f>'Stata Clipboard'!C60</f>
        <v>7</v>
      </c>
      <c r="I60" s="58">
        <f>'Stata Clipboard'!K60</f>
        <v>18</v>
      </c>
      <c r="J60" s="58">
        <f>'Stata Clipboard'!L60</f>
        <v>27</v>
      </c>
      <c r="K60" s="58">
        <f>'Stata Clipboard'!M60</f>
        <v>12</v>
      </c>
      <c r="L60" s="58">
        <f>'Stata Clipboard'!N60</f>
        <v>10</v>
      </c>
      <c r="N60">
        <v>3</v>
      </c>
      <c r="O60">
        <v>6</v>
      </c>
      <c r="P60">
        <v>5</v>
      </c>
      <c r="Q60">
        <v>14</v>
      </c>
      <c r="R60">
        <v>17</v>
      </c>
      <c r="S60">
        <v>7</v>
      </c>
      <c r="T60">
        <v>4</v>
      </c>
      <c r="U60">
        <v>12</v>
      </c>
      <c r="V60">
        <v>40</v>
      </c>
      <c r="W60">
        <v>11</v>
      </c>
    </row>
    <row r="61" spans="1:23">
      <c r="A61" s="1">
        <v>58</v>
      </c>
      <c r="B61" s="1">
        <v>62</v>
      </c>
      <c r="C61" s="58">
        <f>'Stata Clipboard'!B61</f>
        <v>9</v>
      </c>
      <c r="D61" s="58">
        <f>'Stata Clipboard'!G61</f>
        <v>11</v>
      </c>
      <c r="E61" s="58">
        <f>'Stata Clipboard'!H61</f>
        <v>15</v>
      </c>
      <c r="F61" s="58">
        <f>'Stata Clipboard'!I61</f>
        <v>15</v>
      </c>
      <c r="G61" s="58">
        <f>'Stata Clipboard'!J61</f>
        <v>14</v>
      </c>
      <c r="H61" s="58">
        <f>'Stata Clipboard'!C61</f>
        <v>11</v>
      </c>
      <c r="I61" s="58">
        <f>'Stata Clipboard'!K61</f>
        <v>18</v>
      </c>
      <c r="J61" s="58">
        <f>'Stata Clipboard'!L61</f>
        <v>17</v>
      </c>
      <c r="K61" s="58">
        <f>'Stata Clipboard'!M61</f>
        <v>13</v>
      </c>
      <c r="L61" s="58">
        <f>'Stata Clipboard'!N61</f>
        <v>9</v>
      </c>
      <c r="N61">
        <v>9</v>
      </c>
      <c r="O61">
        <v>5</v>
      </c>
      <c r="P61">
        <v>4</v>
      </c>
      <c r="Q61">
        <v>29</v>
      </c>
      <c r="R61">
        <v>17</v>
      </c>
      <c r="S61">
        <v>11</v>
      </c>
      <c r="T61">
        <v>9</v>
      </c>
      <c r="U61">
        <v>7</v>
      </c>
      <c r="V61">
        <v>28</v>
      </c>
      <c r="W61">
        <v>13</v>
      </c>
    </row>
    <row r="62" spans="1:23">
      <c r="A62" s="1">
        <v>59</v>
      </c>
      <c r="B62" s="1">
        <v>63</v>
      </c>
      <c r="C62" s="58">
        <f>'Stata Clipboard'!B62</f>
        <v>15</v>
      </c>
      <c r="D62" s="58">
        <f>'Stata Clipboard'!G62</f>
        <v>19</v>
      </c>
      <c r="E62" s="58">
        <f>'Stata Clipboard'!H62</f>
        <v>10</v>
      </c>
      <c r="F62" s="58">
        <f>'Stata Clipboard'!I62</f>
        <v>11</v>
      </c>
      <c r="G62" s="58">
        <f>'Stata Clipboard'!J62</f>
        <v>10</v>
      </c>
      <c r="H62" s="58">
        <f>'Stata Clipboard'!C62</f>
        <v>15</v>
      </c>
      <c r="I62" s="58">
        <f>'Stata Clipboard'!K62</f>
        <v>28</v>
      </c>
      <c r="J62" s="58">
        <f>'Stata Clipboard'!L62</f>
        <v>22</v>
      </c>
      <c r="K62" s="58">
        <f>'Stata Clipboard'!M62</f>
        <v>12</v>
      </c>
      <c r="L62" s="58">
        <f>'Stata Clipboard'!N62</f>
        <v>3</v>
      </c>
      <c r="N62">
        <v>15</v>
      </c>
      <c r="O62">
        <v>4</v>
      </c>
      <c r="P62">
        <v>8</v>
      </c>
      <c r="Q62">
        <v>28</v>
      </c>
      <c r="R62">
        <v>10</v>
      </c>
      <c r="S62">
        <v>15</v>
      </c>
      <c r="T62">
        <v>10</v>
      </c>
      <c r="U62">
        <v>14</v>
      </c>
      <c r="V62">
        <v>35</v>
      </c>
      <c r="W62">
        <v>6</v>
      </c>
    </row>
    <row r="63" spans="1:23">
      <c r="A63" s="1">
        <v>60</v>
      </c>
      <c r="B63" s="1">
        <v>64</v>
      </c>
      <c r="C63" s="58">
        <f>'Stata Clipboard'!B63</f>
        <v>14</v>
      </c>
      <c r="D63" s="58">
        <f>'Stata Clipboard'!G63</f>
        <v>16</v>
      </c>
      <c r="E63" s="58">
        <f>'Stata Clipboard'!H63</f>
        <v>10</v>
      </c>
      <c r="F63" s="58">
        <f>'Stata Clipboard'!I63</f>
        <v>11</v>
      </c>
      <c r="G63" s="58">
        <f>'Stata Clipboard'!J63</f>
        <v>15</v>
      </c>
      <c r="H63" s="58">
        <f>'Stata Clipboard'!C63</f>
        <v>12</v>
      </c>
      <c r="I63" s="58">
        <f>'Stata Clipboard'!K63</f>
        <v>23</v>
      </c>
      <c r="J63" s="58">
        <f>'Stata Clipboard'!L63</f>
        <v>17</v>
      </c>
      <c r="K63" s="58">
        <f>'Stata Clipboard'!M63</f>
        <v>9</v>
      </c>
      <c r="L63" s="58">
        <f>'Stata Clipboard'!N63</f>
        <v>3</v>
      </c>
      <c r="N63">
        <v>14</v>
      </c>
      <c r="O63">
        <v>5</v>
      </c>
      <c r="P63">
        <v>8</v>
      </c>
      <c r="Q63">
        <v>22</v>
      </c>
      <c r="R63">
        <v>17</v>
      </c>
      <c r="S63">
        <v>12</v>
      </c>
      <c r="T63">
        <v>9</v>
      </c>
      <c r="U63">
        <v>9</v>
      </c>
      <c r="V63">
        <v>30</v>
      </c>
      <c r="W63">
        <v>4</v>
      </c>
    </row>
    <row r="64" spans="1:23">
      <c r="A64" s="1">
        <v>61</v>
      </c>
      <c r="B64" s="1">
        <v>65</v>
      </c>
      <c r="C64" s="58">
        <f>'Stata Clipboard'!B64</f>
        <v>14</v>
      </c>
      <c r="D64" s="58">
        <f>'Stata Clipboard'!G64</f>
        <v>23</v>
      </c>
      <c r="E64" s="58">
        <f>'Stata Clipboard'!H64</f>
        <v>20</v>
      </c>
      <c r="F64" s="58">
        <f>'Stata Clipboard'!I64</f>
        <v>18</v>
      </c>
      <c r="G64" s="58">
        <f>'Stata Clipboard'!J64</f>
        <v>18</v>
      </c>
      <c r="H64" s="58">
        <f>'Stata Clipboard'!C64</f>
        <v>17</v>
      </c>
      <c r="I64" s="58">
        <f>'Stata Clipboard'!K64</f>
        <v>27</v>
      </c>
      <c r="J64" s="58">
        <f>'Stata Clipboard'!L64</f>
        <v>20</v>
      </c>
      <c r="K64" s="58">
        <f>'Stata Clipboard'!M64</f>
        <v>13</v>
      </c>
      <c r="L64" s="58">
        <f>'Stata Clipboard'!N64</f>
        <v>9</v>
      </c>
      <c r="N64">
        <v>14</v>
      </c>
      <c r="O64">
        <v>8</v>
      </c>
      <c r="P64">
        <v>12</v>
      </c>
      <c r="Q64">
        <v>37</v>
      </c>
      <c r="R64">
        <v>22</v>
      </c>
      <c r="S64">
        <v>17</v>
      </c>
      <c r="T64">
        <v>9</v>
      </c>
      <c r="U64">
        <v>15</v>
      </c>
      <c r="V64">
        <v>35</v>
      </c>
      <c r="W64">
        <v>10</v>
      </c>
    </row>
    <row r="65" spans="1:23">
      <c r="A65" s="1">
        <v>62</v>
      </c>
      <c r="B65" s="1">
        <v>66</v>
      </c>
      <c r="C65" s="58">
        <f>'Stata Clipboard'!B65</f>
        <v>14</v>
      </c>
      <c r="D65" s="58">
        <f>'Stata Clipboard'!G65</f>
        <v>18</v>
      </c>
      <c r="E65" s="58">
        <f>'Stata Clipboard'!H65</f>
        <v>17</v>
      </c>
      <c r="F65" s="58">
        <f>'Stata Clipboard'!I65</f>
        <v>9</v>
      </c>
      <c r="G65" s="58">
        <f>'Stata Clipboard'!J65</f>
        <v>9</v>
      </c>
      <c r="H65" s="58">
        <f>'Stata Clipboard'!C65</f>
        <v>17</v>
      </c>
      <c r="I65" s="58">
        <f>'Stata Clipboard'!K65</f>
        <v>21</v>
      </c>
      <c r="J65" s="58">
        <f>'Stata Clipboard'!L65</f>
        <v>13</v>
      </c>
      <c r="K65" s="58">
        <f>'Stata Clipboard'!M65</f>
        <v>8</v>
      </c>
      <c r="L65" s="58">
        <f>'Stata Clipboard'!N65</f>
        <v>4</v>
      </c>
      <c r="N65">
        <v>14</v>
      </c>
      <c r="O65">
        <v>10</v>
      </c>
      <c r="P65">
        <v>7</v>
      </c>
      <c r="Q65">
        <v>25</v>
      </c>
      <c r="R65">
        <v>11</v>
      </c>
      <c r="S65">
        <v>17</v>
      </c>
      <c r="T65">
        <v>8</v>
      </c>
      <c r="U65">
        <v>12</v>
      </c>
      <c r="V65">
        <v>21</v>
      </c>
      <c r="W65">
        <v>5</v>
      </c>
    </row>
    <row r="66" spans="1:23">
      <c r="A66" s="1">
        <v>63</v>
      </c>
      <c r="B66" s="1">
        <v>67</v>
      </c>
      <c r="C66" s="58">
        <f>'Stata Clipboard'!B66</f>
        <v>16</v>
      </c>
      <c r="D66" s="58">
        <f>'Stata Clipboard'!G66</f>
        <v>22</v>
      </c>
      <c r="E66" s="58">
        <f>'Stata Clipboard'!H66</f>
        <v>16</v>
      </c>
      <c r="F66" s="58">
        <f>'Stata Clipboard'!I66</f>
        <v>10</v>
      </c>
      <c r="G66" s="58">
        <f>'Stata Clipboard'!J66</f>
        <v>4</v>
      </c>
      <c r="H66" s="58">
        <f>'Stata Clipboard'!C66</f>
        <v>12</v>
      </c>
      <c r="I66" s="58">
        <f>'Stata Clipboard'!K66</f>
        <v>21</v>
      </c>
      <c r="J66" s="58">
        <f>'Stata Clipboard'!L66</f>
        <v>17</v>
      </c>
      <c r="K66" s="58">
        <f>'Stata Clipboard'!M66</f>
        <v>5</v>
      </c>
      <c r="L66" s="58">
        <f>'Stata Clipboard'!N66</f>
        <v>7</v>
      </c>
      <c r="N66">
        <v>16</v>
      </c>
      <c r="O66">
        <v>8</v>
      </c>
      <c r="P66">
        <v>13</v>
      </c>
      <c r="Q66">
        <v>26</v>
      </c>
      <c r="R66">
        <v>5</v>
      </c>
      <c r="S66">
        <v>12</v>
      </c>
      <c r="T66">
        <v>10</v>
      </c>
      <c r="U66">
        <v>8</v>
      </c>
      <c r="V66">
        <v>22</v>
      </c>
      <c r="W66">
        <v>10</v>
      </c>
    </row>
    <row r="67" spans="1:23">
      <c r="A67" s="1">
        <v>64</v>
      </c>
      <c r="B67" s="1">
        <v>68</v>
      </c>
      <c r="C67" s="58">
        <f>'Stata Clipboard'!B67</f>
        <v>12</v>
      </c>
      <c r="D67" s="58">
        <f>'Stata Clipboard'!G67</f>
        <v>18</v>
      </c>
      <c r="E67" s="58">
        <f>'Stata Clipboard'!H67</f>
        <v>11</v>
      </c>
      <c r="F67" s="58">
        <f>'Stata Clipboard'!I67</f>
        <v>6</v>
      </c>
      <c r="G67" s="58">
        <f>'Stata Clipboard'!J67</f>
        <v>5</v>
      </c>
      <c r="H67" s="58">
        <f>'Stata Clipboard'!C67</f>
        <v>17</v>
      </c>
      <c r="I67" s="58">
        <f>'Stata Clipboard'!K67</f>
        <v>19</v>
      </c>
      <c r="J67" s="58">
        <f>'Stata Clipboard'!L67</f>
        <v>17</v>
      </c>
      <c r="K67" s="58">
        <f>'Stata Clipboard'!M67</f>
        <v>3</v>
      </c>
      <c r="L67" s="58">
        <f>'Stata Clipboard'!N67</f>
        <v>7</v>
      </c>
      <c r="N67">
        <v>12</v>
      </c>
      <c r="O67">
        <v>7</v>
      </c>
      <c r="P67">
        <v>10</v>
      </c>
      <c r="Q67">
        <v>18</v>
      </c>
      <c r="R67">
        <v>5</v>
      </c>
      <c r="S67">
        <v>17</v>
      </c>
      <c r="T67">
        <v>9</v>
      </c>
      <c r="U67">
        <v>9</v>
      </c>
      <c r="V67">
        <v>21</v>
      </c>
      <c r="W67">
        <v>7</v>
      </c>
    </row>
    <row r="68" spans="1:23">
      <c r="A68" s="1">
        <v>65</v>
      </c>
      <c r="B68" s="1">
        <v>69</v>
      </c>
      <c r="C68" s="58">
        <f>'Stata Clipboard'!B68</f>
        <v>13</v>
      </c>
      <c r="D68" s="58">
        <f>'Stata Clipboard'!G68</f>
        <v>21</v>
      </c>
      <c r="E68" s="58">
        <f>'Stata Clipboard'!H68</f>
        <v>10</v>
      </c>
      <c r="F68" s="58">
        <f>'Stata Clipboard'!I68</f>
        <v>9</v>
      </c>
      <c r="G68" s="58">
        <f>'Stata Clipboard'!J68</f>
        <v>8</v>
      </c>
      <c r="H68" s="58">
        <f>'Stata Clipboard'!C68</f>
        <v>10</v>
      </c>
      <c r="I68" s="58">
        <f>'Stata Clipboard'!K68</f>
        <v>24</v>
      </c>
      <c r="J68" s="58">
        <f>'Stata Clipboard'!L68</f>
        <v>13</v>
      </c>
      <c r="K68" s="58">
        <f>'Stata Clipboard'!M68</f>
        <v>10</v>
      </c>
      <c r="L68" s="58">
        <f>'Stata Clipboard'!N68</f>
        <v>2</v>
      </c>
      <c r="N68">
        <v>13</v>
      </c>
      <c r="O68">
        <v>10</v>
      </c>
      <c r="P68">
        <v>7</v>
      </c>
      <c r="Q68">
        <v>21</v>
      </c>
      <c r="R68">
        <v>10</v>
      </c>
      <c r="S68">
        <v>10</v>
      </c>
      <c r="T68">
        <v>8</v>
      </c>
      <c r="U68">
        <v>10</v>
      </c>
      <c r="V68">
        <v>28</v>
      </c>
      <c r="W68">
        <v>3</v>
      </c>
    </row>
    <row r="69" spans="1:23">
      <c r="A69" s="1">
        <v>66</v>
      </c>
      <c r="B69" s="1">
        <v>70</v>
      </c>
      <c r="C69" s="58">
        <f>'Stata Clipboard'!B69</f>
        <v>15</v>
      </c>
      <c r="D69" s="58">
        <f>'Stata Clipboard'!G69</f>
        <v>15</v>
      </c>
      <c r="E69" s="58">
        <f>'Stata Clipboard'!H69</f>
        <v>6</v>
      </c>
      <c r="F69" s="58">
        <f>'Stata Clipboard'!I69</f>
        <v>7</v>
      </c>
      <c r="G69" s="58">
        <f>'Stata Clipboard'!J69</f>
        <v>6</v>
      </c>
      <c r="H69" s="58">
        <f>'Stata Clipboard'!C69</f>
        <v>21</v>
      </c>
      <c r="I69" s="58">
        <f>'Stata Clipboard'!K69</f>
        <v>39</v>
      </c>
      <c r="J69" s="58">
        <f>'Stata Clipboard'!L69</f>
        <v>11</v>
      </c>
      <c r="K69" s="58">
        <f>'Stata Clipboard'!M69</f>
        <v>1</v>
      </c>
      <c r="L69" s="58">
        <f>'Stata Clipboard'!N69</f>
        <v>1</v>
      </c>
      <c r="N69">
        <v>15</v>
      </c>
      <c r="O69">
        <v>9</v>
      </c>
      <c r="P69">
        <v>5</v>
      </c>
      <c r="Q69">
        <v>14</v>
      </c>
      <c r="R69">
        <v>6</v>
      </c>
      <c r="S69">
        <v>21</v>
      </c>
      <c r="T69">
        <v>14</v>
      </c>
      <c r="U69">
        <v>18</v>
      </c>
      <c r="V69">
        <v>19</v>
      </c>
      <c r="W69">
        <v>1</v>
      </c>
    </row>
    <row r="70" spans="1:23">
      <c r="A70" s="1">
        <v>67</v>
      </c>
      <c r="B70" s="1">
        <v>71</v>
      </c>
      <c r="C70" s="58">
        <f>'Stata Clipboard'!B70</f>
        <v>21</v>
      </c>
      <c r="D70" s="58">
        <f>'Stata Clipboard'!G70</f>
        <v>16</v>
      </c>
      <c r="E70" s="58">
        <f>'Stata Clipboard'!H70</f>
        <v>9</v>
      </c>
      <c r="F70" s="58">
        <f>'Stata Clipboard'!I70</f>
        <v>6</v>
      </c>
      <c r="G70" s="58">
        <f>'Stata Clipboard'!J70</f>
        <v>5</v>
      </c>
      <c r="H70" s="58">
        <f>'Stata Clipboard'!C70</f>
        <v>16</v>
      </c>
      <c r="I70" s="58">
        <f>'Stata Clipboard'!K70</f>
        <v>23</v>
      </c>
      <c r="J70" s="58">
        <f>'Stata Clipboard'!L70</f>
        <v>9</v>
      </c>
      <c r="K70" s="58">
        <f>'Stata Clipboard'!M70</f>
        <v>3</v>
      </c>
      <c r="L70" s="58">
        <f>'Stata Clipboard'!N70</f>
        <v>2</v>
      </c>
      <c r="N70">
        <v>21</v>
      </c>
      <c r="O70">
        <v>13</v>
      </c>
      <c r="P70">
        <v>3</v>
      </c>
      <c r="Q70">
        <v>15</v>
      </c>
      <c r="R70">
        <v>5</v>
      </c>
      <c r="S70">
        <v>16</v>
      </c>
      <c r="T70">
        <v>6</v>
      </c>
      <c r="U70">
        <v>16</v>
      </c>
      <c r="V70">
        <v>13</v>
      </c>
      <c r="W70">
        <v>2</v>
      </c>
    </row>
    <row r="71" spans="1:23">
      <c r="A71" s="1">
        <v>68</v>
      </c>
      <c r="B71" s="1">
        <v>72</v>
      </c>
      <c r="C71" s="58">
        <f>'Stata Clipboard'!B71</f>
        <v>18</v>
      </c>
      <c r="D71" s="58">
        <f>'Stata Clipboard'!G71</f>
        <v>19</v>
      </c>
      <c r="E71" s="58">
        <f>'Stata Clipboard'!H71</f>
        <v>8</v>
      </c>
      <c r="F71" s="58">
        <f>'Stata Clipboard'!I71</f>
        <v>4</v>
      </c>
      <c r="G71" s="58">
        <f>'Stata Clipboard'!J71</f>
        <v>4</v>
      </c>
      <c r="H71" s="58">
        <f>'Stata Clipboard'!C71</f>
        <v>29</v>
      </c>
      <c r="I71" s="58">
        <f>'Stata Clipboard'!K71</f>
        <v>20</v>
      </c>
      <c r="J71" s="58">
        <f>'Stata Clipboard'!L71</f>
        <v>9</v>
      </c>
      <c r="K71" s="58">
        <f>'Stata Clipboard'!M71</f>
        <v>4</v>
      </c>
      <c r="L71" s="58">
        <f>'Stata Clipboard'!N71</f>
        <v>3</v>
      </c>
      <c r="N71">
        <v>18</v>
      </c>
      <c r="O71">
        <v>7</v>
      </c>
      <c r="P71">
        <v>10</v>
      </c>
      <c r="Q71">
        <v>13</v>
      </c>
      <c r="R71">
        <v>5</v>
      </c>
      <c r="S71">
        <v>29</v>
      </c>
      <c r="T71">
        <v>10</v>
      </c>
      <c r="U71">
        <v>8</v>
      </c>
      <c r="V71">
        <v>15</v>
      </c>
      <c r="W71">
        <v>3</v>
      </c>
    </row>
    <row r="72" spans="1:23">
      <c r="A72" s="1">
        <v>69</v>
      </c>
      <c r="B72" s="1">
        <v>73</v>
      </c>
      <c r="C72" s="58">
        <f>'Stata Clipboard'!B72</f>
        <v>21</v>
      </c>
      <c r="D72" s="58">
        <f>'Stata Clipboard'!G72</f>
        <v>16</v>
      </c>
      <c r="E72" s="58">
        <f>'Stata Clipboard'!H72</f>
        <v>9</v>
      </c>
      <c r="F72" s="58">
        <f>'Stata Clipboard'!I72</f>
        <v>5</v>
      </c>
      <c r="G72" s="58">
        <f>'Stata Clipboard'!J72</f>
        <v>4</v>
      </c>
      <c r="H72" s="58">
        <f>'Stata Clipboard'!C72</f>
        <v>25</v>
      </c>
      <c r="I72" s="58">
        <f>'Stata Clipboard'!K72</f>
        <v>20</v>
      </c>
      <c r="J72" s="58">
        <f>'Stata Clipboard'!L72</f>
        <v>12</v>
      </c>
      <c r="K72" s="58">
        <f>'Stata Clipboard'!M72</f>
        <v>2</v>
      </c>
      <c r="L72" s="58">
        <f>'Stata Clipboard'!N72</f>
        <v>1</v>
      </c>
      <c r="N72">
        <v>21</v>
      </c>
      <c r="O72">
        <v>5</v>
      </c>
      <c r="P72">
        <v>5</v>
      </c>
      <c r="Q72">
        <v>18</v>
      </c>
      <c r="R72">
        <v>6</v>
      </c>
      <c r="S72">
        <v>25</v>
      </c>
      <c r="T72">
        <v>11</v>
      </c>
      <c r="U72">
        <v>7</v>
      </c>
      <c r="V72">
        <v>16</v>
      </c>
      <c r="W72">
        <v>1</v>
      </c>
    </row>
    <row r="73" spans="1:23">
      <c r="A73" s="1">
        <v>70</v>
      </c>
      <c r="B73" s="1">
        <v>74</v>
      </c>
      <c r="C73" s="58">
        <f>'Stata Clipboard'!B73</f>
        <v>11</v>
      </c>
      <c r="D73" s="58">
        <f>'Stata Clipboard'!G73</f>
        <v>18</v>
      </c>
      <c r="E73" s="58">
        <f>'Stata Clipboard'!H73</f>
        <v>7</v>
      </c>
      <c r="F73" s="58">
        <f>'Stata Clipboard'!I73</f>
        <v>2</v>
      </c>
      <c r="G73" s="58">
        <f>'Stata Clipboard'!J73</f>
        <v>3</v>
      </c>
      <c r="H73" s="58">
        <f>'Stata Clipboard'!C73</f>
        <v>18</v>
      </c>
      <c r="I73" s="58">
        <f>'Stata Clipboard'!K73</f>
        <v>24</v>
      </c>
      <c r="J73" s="58">
        <f>'Stata Clipboard'!L73</f>
        <v>8</v>
      </c>
      <c r="K73" s="58">
        <f>'Stata Clipboard'!M73</f>
        <v>4</v>
      </c>
      <c r="L73" s="58">
        <f>'Stata Clipboard'!N73</f>
        <v>0</v>
      </c>
      <c r="N73">
        <v>11</v>
      </c>
      <c r="O73">
        <v>12</v>
      </c>
      <c r="P73">
        <v>3</v>
      </c>
      <c r="Q73">
        <v>12</v>
      </c>
      <c r="R73">
        <v>3</v>
      </c>
      <c r="S73">
        <v>18</v>
      </c>
      <c r="T73">
        <v>10</v>
      </c>
      <c r="U73">
        <v>13</v>
      </c>
      <c r="V73">
        <v>12</v>
      </c>
      <c r="W73">
        <v>1</v>
      </c>
    </row>
    <row r="74" spans="1:23">
      <c r="A74" s="1">
        <v>71</v>
      </c>
      <c r="B74" s="1">
        <v>75</v>
      </c>
      <c r="C74" s="58">
        <f>'Stata Clipboard'!B74</f>
        <v>13</v>
      </c>
      <c r="D74" s="58">
        <f>'Stata Clipboard'!G74</f>
        <v>16</v>
      </c>
      <c r="E74" s="58">
        <f>'Stata Clipboard'!H74</f>
        <v>9</v>
      </c>
      <c r="F74" s="58">
        <f>'Stata Clipboard'!I74</f>
        <v>3</v>
      </c>
      <c r="G74" s="58">
        <f>'Stata Clipboard'!J74</f>
        <v>1</v>
      </c>
      <c r="H74" s="58">
        <f>'Stata Clipboard'!C74</f>
        <v>15</v>
      </c>
      <c r="I74" s="58">
        <f>'Stata Clipboard'!K74</f>
        <v>18</v>
      </c>
      <c r="J74" s="58">
        <f>'Stata Clipboard'!L74</f>
        <v>9</v>
      </c>
      <c r="K74" s="58">
        <f>'Stata Clipboard'!M74</f>
        <v>4</v>
      </c>
      <c r="L74" s="58">
        <f>'Stata Clipboard'!N74</f>
        <v>0</v>
      </c>
      <c r="N74">
        <v>13</v>
      </c>
      <c r="O74">
        <v>8</v>
      </c>
      <c r="P74">
        <v>7</v>
      </c>
      <c r="Q74">
        <v>13</v>
      </c>
      <c r="R74">
        <v>1</v>
      </c>
      <c r="S74">
        <v>15</v>
      </c>
      <c r="T74">
        <v>9</v>
      </c>
      <c r="U74">
        <v>7</v>
      </c>
      <c r="V74">
        <v>14</v>
      </c>
      <c r="W74">
        <v>1</v>
      </c>
    </row>
    <row r="75" spans="1:23">
      <c r="A75" s="1">
        <v>72</v>
      </c>
      <c r="B75" s="1">
        <v>76</v>
      </c>
      <c r="C75" s="58">
        <f>'Stata Clipboard'!B75</f>
        <v>18</v>
      </c>
      <c r="D75" s="58">
        <f>'Stata Clipboard'!G75</f>
        <v>16</v>
      </c>
      <c r="E75" s="58">
        <f>'Stata Clipboard'!H75</f>
        <v>7</v>
      </c>
      <c r="F75" s="58">
        <f>'Stata Clipboard'!I75</f>
        <v>6</v>
      </c>
      <c r="G75" s="58">
        <f>'Stata Clipboard'!J75</f>
        <v>1</v>
      </c>
      <c r="H75" s="58">
        <f>'Stata Clipboard'!C75</f>
        <v>18</v>
      </c>
      <c r="I75" s="58">
        <f>'Stata Clipboard'!K75</f>
        <v>15</v>
      </c>
      <c r="J75" s="58">
        <f>'Stata Clipboard'!L75</f>
        <v>7</v>
      </c>
      <c r="K75" s="58">
        <f>'Stata Clipboard'!M75</f>
        <v>3</v>
      </c>
      <c r="L75" s="58">
        <f>'Stata Clipboard'!N75</f>
        <v>1</v>
      </c>
      <c r="N75">
        <v>18</v>
      </c>
      <c r="O75">
        <v>4</v>
      </c>
      <c r="P75">
        <v>10</v>
      </c>
      <c r="Q75">
        <v>14</v>
      </c>
      <c r="R75">
        <v>2</v>
      </c>
      <c r="S75">
        <v>18</v>
      </c>
      <c r="T75">
        <v>8</v>
      </c>
      <c r="U75">
        <v>7</v>
      </c>
      <c r="V75">
        <v>10</v>
      </c>
      <c r="W75">
        <v>1</v>
      </c>
    </row>
    <row r="76" spans="1:23">
      <c r="A76" s="1">
        <v>73</v>
      </c>
      <c r="B76" s="1">
        <v>77</v>
      </c>
      <c r="C76" s="58">
        <f>'Stata Clipboard'!B76</f>
        <v>15</v>
      </c>
      <c r="D76" s="58">
        <f>'Stata Clipboard'!G76</f>
        <v>20</v>
      </c>
      <c r="E76" s="58">
        <f>'Stata Clipboard'!H76</f>
        <v>8</v>
      </c>
      <c r="F76" s="58">
        <f>'Stata Clipboard'!I76</f>
        <v>3</v>
      </c>
      <c r="G76" s="58">
        <f>'Stata Clipboard'!J76</f>
        <v>1</v>
      </c>
      <c r="H76" s="58">
        <f>'Stata Clipboard'!C76</f>
        <v>28</v>
      </c>
      <c r="I76" s="58">
        <f>'Stata Clipboard'!K76</f>
        <v>10</v>
      </c>
      <c r="J76" s="58">
        <f>'Stata Clipboard'!L76</f>
        <v>4</v>
      </c>
      <c r="K76" s="58">
        <f>'Stata Clipboard'!M76</f>
        <v>2</v>
      </c>
      <c r="L76" s="58">
        <f>'Stata Clipboard'!N76</f>
        <v>1</v>
      </c>
      <c r="N76">
        <v>15</v>
      </c>
      <c r="O76">
        <v>10</v>
      </c>
      <c r="P76">
        <v>5</v>
      </c>
      <c r="Q76">
        <v>15</v>
      </c>
      <c r="R76">
        <v>2</v>
      </c>
      <c r="S76">
        <v>28</v>
      </c>
      <c r="T76">
        <v>4</v>
      </c>
      <c r="U76">
        <v>5</v>
      </c>
      <c r="V76">
        <v>7</v>
      </c>
      <c r="W76">
        <v>1</v>
      </c>
    </row>
    <row r="77" spans="1:23">
      <c r="A77" s="1">
        <v>74</v>
      </c>
      <c r="B77" s="1">
        <v>78</v>
      </c>
      <c r="C77" s="58">
        <f>'Stata Clipboard'!B77</f>
        <v>7</v>
      </c>
      <c r="D77" s="58">
        <f>'Stata Clipboard'!G77</f>
        <v>9</v>
      </c>
      <c r="E77" s="58">
        <f>'Stata Clipboard'!H77</f>
        <v>7</v>
      </c>
      <c r="F77" s="58">
        <f>'Stata Clipboard'!I77</f>
        <v>0</v>
      </c>
      <c r="G77" s="58">
        <f>'Stata Clipboard'!J77</f>
        <v>1</v>
      </c>
      <c r="H77" s="58">
        <f>'Stata Clipboard'!C77</f>
        <v>23</v>
      </c>
      <c r="I77" s="58">
        <f>'Stata Clipboard'!K77</f>
        <v>14</v>
      </c>
      <c r="J77" s="58">
        <f>'Stata Clipboard'!L77</f>
        <v>2</v>
      </c>
      <c r="K77" s="58">
        <f>'Stata Clipboard'!M77</f>
        <v>1</v>
      </c>
      <c r="L77" s="58">
        <f>'Stata Clipboard'!N77</f>
        <v>0</v>
      </c>
      <c r="N77">
        <v>7</v>
      </c>
      <c r="O77">
        <v>6</v>
      </c>
      <c r="P77">
        <v>3</v>
      </c>
      <c r="Q77">
        <v>7</v>
      </c>
      <c r="R77">
        <v>1</v>
      </c>
      <c r="S77">
        <v>23</v>
      </c>
      <c r="T77">
        <v>8</v>
      </c>
      <c r="U77">
        <v>4</v>
      </c>
      <c r="V77">
        <v>5</v>
      </c>
      <c r="W77">
        <v>0</v>
      </c>
    </row>
    <row r="78" spans="1:23">
      <c r="A78" s="1">
        <v>75</v>
      </c>
      <c r="B78" s="1">
        <v>79</v>
      </c>
      <c r="C78" s="58">
        <f>'Stata Clipboard'!B78</f>
        <v>12</v>
      </c>
      <c r="D78" s="58">
        <f>'Stata Clipboard'!G78</f>
        <v>12</v>
      </c>
      <c r="E78" s="58">
        <f>'Stata Clipboard'!H78</f>
        <v>7</v>
      </c>
      <c r="F78" s="58">
        <f>'Stata Clipboard'!I78</f>
        <v>1</v>
      </c>
      <c r="G78" s="58">
        <f>'Stata Clipboard'!J78</f>
        <v>1</v>
      </c>
      <c r="H78" s="58">
        <f>'Stata Clipboard'!C78</f>
        <v>17</v>
      </c>
      <c r="I78" s="58">
        <f>'Stata Clipboard'!K78</f>
        <v>13</v>
      </c>
      <c r="J78" s="58">
        <f>'Stata Clipboard'!L78</f>
        <v>8</v>
      </c>
      <c r="K78" s="58">
        <f>'Stata Clipboard'!M78</f>
        <v>0</v>
      </c>
      <c r="L78" s="58">
        <f>'Stata Clipboard'!N78</f>
        <v>0</v>
      </c>
      <c r="N78">
        <v>12</v>
      </c>
      <c r="O78">
        <v>5</v>
      </c>
      <c r="P78">
        <v>5</v>
      </c>
      <c r="Q78">
        <v>10</v>
      </c>
      <c r="R78">
        <v>1</v>
      </c>
      <c r="S78">
        <v>17</v>
      </c>
      <c r="T78">
        <v>7</v>
      </c>
      <c r="U78">
        <v>6</v>
      </c>
      <c r="V78">
        <v>8</v>
      </c>
      <c r="W78">
        <v>0</v>
      </c>
    </row>
    <row r="79" spans="1:23">
      <c r="A79" s="1">
        <v>76</v>
      </c>
      <c r="B79" s="1">
        <v>80</v>
      </c>
      <c r="C79" s="58">
        <f>'Stata Clipboard'!B79</f>
        <v>15</v>
      </c>
      <c r="D79" s="58">
        <f>'Stata Clipboard'!G79</f>
        <v>8</v>
      </c>
      <c r="E79" s="58">
        <f>'Stata Clipboard'!H79</f>
        <v>2</v>
      </c>
      <c r="F79" s="58">
        <f>'Stata Clipboard'!I79</f>
        <v>1</v>
      </c>
      <c r="G79" s="58">
        <f>'Stata Clipboard'!J79</f>
        <v>1</v>
      </c>
      <c r="H79" s="58">
        <f>'Stata Clipboard'!C79</f>
        <v>24</v>
      </c>
      <c r="I79" s="58">
        <f>'Stata Clipboard'!K79</f>
        <v>14</v>
      </c>
      <c r="J79" s="58">
        <f>'Stata Clipboard'!L79</f>
        <v>2</v>
      </c>
      <c r="K79" s="58">
        <f>'Stata Clipboard'!M79</f>
        <v>0</v>
      </c>
      <c r="L79" s="58">
        <f>'Stata Clipboard'!N79</f>
        <v>0</v>
      </c>
      <c r="N79">
        <v>15</v>
      </c>
      <c r="O79">
        <v>4</v>
      </c>
      <c r="P79">
        <v>3</v>
      </c>
      <c r="Q79">
        <v>3</v>
      </c>
      <c r="R79">
        <v>2</v>
      </c>
      <c r="S79">
        <v>24</v>
      </c>
      <c r="T79">
        <v>9</v>
      </c>
      <c r="U79">
        <v>4</v>
      </c>
      <c r="V79">
        <v>3</v>
      </c>
      <c r="W79">
        <v>0</v>
      </c>
    </row>
    <row r="80" spans="1:23">
      <c r="A80" s="1">
        <v>77</v>
      </c>
      <c r="B80" s="1">
        <v>81</v>
      </c>
      <c r="C80" s="58">
        <f>'Stata Clipboard'!B80</f>
        <v>11</v>
      </c>
      <c r="D80" s="58">
        <f>'Stata Clipboard'!G80</f>
        <v>9</v>
      </c>
      <c r="E80" s="58">
        <f>'Stata Clipboard'!H80</f>
        <v>10</v>
      </c>
      <c r="F80" s="58">
        <f>'Stata Clipboard'!I80</f>
        <v>1</v>
      </c>
      <c r="G80" s="58">
        <f>'Stata Clipboard'!J80</f>
        <v>1</v>
      </c>
      <c r="H80" s="58">
        <f>'Stata Clipboard'!C80</f>
        <v>24</v>
      </c>
      <c r="I80" s="58">
        <f>'Stata Clipboard'!K80</f>
        <v>14</v>
      </c>
      <c r="J80" s="58">
        <f>'Stata Clipboard'!L80</f>
        <v>4</v>
      </c>
      <c r="K80" s="58">
        <f>'Stata Clipboard'!M80</f>
        <v>1</v>
      </c>
      <c r="L80" s="58">
        <f>'Stata Clipboard'!N80</f>
        <v>0</v>
      </c>
      <c r="N80">
        <v>11</v>
      </c>
      <c r="O80">
        <v>2</v>
      </c>
      <c r="P80">
        <v>6</v>
      </c>
      <c r="Q80">
        <v>12</v>
      </c>
      <c r="R80">
        <v>1</v>
      </c>
      <c r="S80">
        <v>24</v>
      </c>
      <c r="T80">
        <v>7</v>
      </c>
      <c r="U80">
        <v>6</v>
      </c>
      <c r="V80">
        <v>5</v>
      </c>
      <c r="W80">
        <v>1</v>
      </c>
    </row>
    <row r="81" spans="1:23">
      <c r="A81" s="1">
        <v>78</v>
      </c>
      <c r="B81" s="1">
        <v>82</v>
      </c>
      <c r="C81" s="58">
        <f>'Stata Clipboard'!B81</f>
        <v>8</v>
      </c>
      <c r="D81" s="58">
        <f>'Stata Clipboard'!G81</f>
        <v>8</v>
      </c>
      <c r="E81" s="58">
        <f>'Stata Clipboard'!H81</f>
        <v>1</v>
      </c>
      <c r="F81" s="58">
        <f>'Stata Clipboard'!I81</f>
        <v>1</v>
      </c>
      <c r="G81" s="58">
        <f>'Stata Clipboard'!J81</f>
        <v>1</v>
      </c>
      <c r="H81" s="58">
        <f>'Stata Clipboard'!C81</f>
        <v>24</v>
      </c>
      <c r="I81" s="58">
        <f>'Stata Clipboard'!K81</f>
        <v>14</v>
      </c>
      <c r="J81" s="58">
        <f>'Stata Clipboard'!L81</f>
        <v>1</v>
      </c>
      <c r="K81" s="58">
        <f>'Stata Clipboard'!M81</f>
        <v>1</v>
      </c>
      <c r="L81" s="58">
        <f>'Stata Clipboard'!N81</f>
        <v>0</v>
      </c>
      <c r="N81">
        <v>8</v>
      </c>
      <c r="O81">
        <v>3</v>
      </c>
      <c r="P81">
        <v>2</v>
      </c>
      <c r="Q81">
        <v>5</v>
      </c>
      <c r="R81">
        <v>1</v>
      </c>
      <c r="S81">
        <v>24</v>
      </c>
      <c r="T81">
        <v>8</v>
      </c>
      <c r="U81">
        <v>5</v>
      </c>
      <c r="V81">
        <v>3</v>
      </c>
      <c r="W81">
        <v>0</v>
      </c>
    </row>
    <row r="82" spans="1:23">
      <c r="A82" s="1">
        <v>79</v>
      </c>
      <c r="B82" s="1">
        <v>83</v>
      </c>
      <c r="C82" s="58">
        <f>'Stata Clipboard'!B82</f>
        <v>11</v>
      </c>
      <c r="D82" s="58">
        <f>'Stata Clipboard'!G82</f>
        <v>3</v>
      </c>
      <c r="E82" s="58">
        <f>'Stata Clipboard'!H82</f>
        <v>2</v>
      </c>
      <c r="F82" s="58">
        <f>'Stata Clipboard'!I82</f>
        <v>0</v>
      </c>
      <c r="G82" s="58">
        <f>'Stata Clipboard'!J82</f>
        <v>0</v>
      </c>
      <c r="H82" s="58">
        <f>'Stata Clipboard'!C82</f>
        <v>21</v>
      </c>
      <c r="I82" s="58">
        <f>'Stata Clipboard'!K82</f>
        <v>10</v>
      </c>
      <c r="J82" s="58">
        <f>'Stata Clipboard'!L82</f>
        <v>0</v>
      </c>
      <c r="K82" s="58">
        <f>'Stata Clipboard'!M82</f>
        <v>1</v>
      </c>
      <c r="L82" s="58">
        <f>'Stata Clipboard'!N82</f>
        <v>0</v>
      </c>
      <c r="N82">
        <v>11</v>
      </c>
      <c r="O82">
        <v>2</v>
      </c>
      <c r="P82">
        <v>1</v>
      </c>
      <c r="Q82">
        <v>2</v>
      </c>
      <c r="R82">
        <v>0</v>
      </c>
      <c r="S82">
        <v>21</v>
      </c>
      <c r="T82">
        <v>6</v>
      </c>
      <c r="U82">
        <v>3</v>
      </c>
      <c r="V82">
        <v>2</v>
      </c>
      <c r="W82">
        <v>0</v>
      </c>
    </row>
    <row r="83" spans="1:23">
      <c r="A83" s="1">
        <v>80</v>
      </c>
      <c r="B83" s="1">
        <v>84</v>
      </c>
      <c r="C83" s="58">
        <f>'Stata Clipboard'!B83</f>
        <v>10</v>
      </c>
      <c r="D83" s="58">
        <f>'Stata Clipboard'!G83</f>
        <v>5</v>
      </c>
      <c r="E83" s="58">
        <f>'Stata Clipboard'!H83</f>
        <v>2</v>
      </c>
      <c r="F83" s="58">
        <f>'Stata Clipboard'!I83</f>
        <v>0</v>
      </c>
      <c r="G83" s="58">
        <f>'Stata Clipboard'!J83</f>
        <v>0</v>
      </c>
      <c r="H83" s="58">
        <f>'Stata Clipboard'!C83</f>
        <v>20</v>
      </c>
      <c r="I83" s="58">
        <f>'Stata Clipboard'!K83</f>
        <v>7</v>
      </c>
      <c r="J83" s="58">
        <f>'Stata Clipboard'!L83</f>
        <v>0</v>
      </c>
      <c r="K83" s="58">
        <f>'Stata Clipboard'!M83</f>
        <v>1</v>
      </c>
      <c r="L83" s="58">
        <f>'Stata Clipboard'!N83</f>
        <v>0</v>
      </c>
      <c r="N83">
        <v>10</v>
      </c>
      <c r="O83">
        <v>3</v>
      </c>
      <c r="P83">
        <v>2</v>
      </c>
      <c r="Q83">
        <v>2</v>
      </c>
      <c r="R83">
        <v>0</v>
      </c>
      <c r="S83">
        <v>20</v>
      </c>
      <c r="T83">
        <v>4</v>
      </c>
      <c r="U83">
        <v>3</v>
      </c>
      <c r="V83">
        <v>0</v>
      </c>
      <c r="W83">
        <v>1</v>
      </c>
    </row>
    <row r="84" spans="1:23">
      <c r="A84" s="1">
        <v>81</v>
      </c>
      <c r="B84" s="1">
        <v>85</v>
      </c>
      <c r="C84" s="58">
        <f>'Stata Clipboard'!B84</f>
        <v>14</v>
      </c>
      <c r="D84" s="58">
        <f>'Stata Clipboard'!G84</f>
        <v>5</v>
      </c>
      <c r="E84" s="58">
        <f>'Stata Clipboard'!H84</f>
        <v>5</v>
      </c>
      <c r="F84" s="58">
        <f>'Stata Clipboard'!I84</f>
        <v>1</v>
      </c>
      <c r="G84" s="58">
        <f>'Stata Clipboard'!J84</f>
        <v>0</v>
      </c>
      <c r="H84" s="58">
        <f>'Stata Clipboard'!C84</f>
        <v>20</v>
      </c>
      <c r="I84" s="58">
        <f>'Stata Clipboard'!K84</f>
        <v>6</v>
      </c>
      <c r="J84" s="58">
        <f>'Stata Clipboard'!L84</f>
        <v>1</v>
      </c>
      <c r="K84" s="58">
        <f>'Stata Clipboard'!M84</f>
        <v>0</v>
      </c>
      <c r="L84" s="58">
        <f>'Stata Clipboard'!N84</f>
        <v>0</v>
      </c>
      <c r="N84">
        <v>14</v>
      </c>
      <c r="O84">
        <v>3</v>
      </c>
      <c r="P84">
        <v>1</v>
      </c>
      <c r="Q84">
        <v>7</v>
      </c>
      <c r="R84">
        <v>0</v>
      </c>
      <c r="S84">
        <v>20</v>
      </c>
      <c r="T84">
        <v>1</v>
      </c>
      <c r="U84">
        <v>5</v>
      </c>
      <c r="V84">
        <v>1</v>
      </c>
      <c r="W84">
        <v>0</v>
      </c>
    </row>
    <row r="85" spans="1:23">
      <c r="A85" s="1">
        <v>82</v>
      </c>
      <c r="B85" s="1">
        <v>86</v>
      </c>
      <c r="C85" s="58">
        <f>'Stata Clipboard'!B85</f>
        <v>8</v>
      </c>
      <c r="D85" s="58">
        <f>'Stata Clipboard'!G85</f>
        <v>6</v>
      </c>
      <c r="E85" s="58">
        <f>'Stata Clipboard'!H85</f>
        <v>0</v>
      </c>
      <c r="F85" s="58">
        <f>'Stata Clipboard'!I85</f>
        <v>0</v>
      </c>
      <c r="G85" s="58">
        <f>'Stata Clipboard'!J85</f>
        <v>0</v>
      </c>
      <c r="H85" s="58">
        <f>'Stata Clipboard'!C85</f>
        <v>18</v>
      </c>
      <c r="I85" s="58">
        <f>'Stata Clipboard'!K85</f>
        <v>6</v>
      </c>
      <c r="J85" s="58">
        <f>'Stata Clipboard'!L85</f>
        <v>1</v>
      </c>
      <c r="K85" s="58">
        <f>'Stata Clipboard'!M85</f>
        <v>0</v>
      </c>
      <c r="L85" s="58">
        <f>'Stata Clipboard'!N85</f>
        <v>0</v>
      </c>
      <c r="N85">
        <v>8</v>
      </c>
      <c r="O85">
        <v>3</v>
      </c>
      <c r="P85">
        <v>2</v>
      </c>
      <c r="Q85">
        <v>1</v>
      </c>
      <c r="R85">
        <v>0</v>
      </c>
      <c r="S85">
        <v>18</v>
      </c>
      <c r="T85">
        <v>6</v>
      </c>
      <c r="U85">
        <v>0</v>
      </c>
      <c r="V85">
        <v>1</v>
      </c>
      <c r="W85">
        <v>0</v>
      </c>
    </row>
    <row r="86" spans="1:23">
      <c r="A86" s="1">
        <v>83</v>
      </c>
      <c r="B86" s="1">
        <v>87</v>
      </c>
      <c r="C86" s="58">
        <f>'Stata Clipboard'!B86</f>
        <v>4</v>
      </c>
      <c r="D86" s="58">
        <f>'Stata Clipboard'!G86</f>
        <v>1</v>
      </c>
      <c r="E86" s="58">
        <f>'Stata Clipboard'!H86</f>
        <v>0</v>
      </c>
      <c r="F86" s="58">
        <f>'Stata Clipboard'!I86</f>
        <v>0</v>
      </c>
      <c r="G86" s="58">
        <f>'Stata Clipboard'!J86</f>
        <v>0</v>
      </c>
      <c r="H86" s="58">
        <f>'Stata Clipboard'!C86</f>
        <v>11</v>
      </c>
      <c r="I86" s="58">
        <f>'Stata Clipboard'!K86</f>
        <v>2</v>
      </c>
      <c r="J86" s="58">
        <f>'Stata Clipboard'!L86</f>
        <v>0</v>
      </c>
      <c r="K86" s="58">
        <f>'Stata Clipboard'!M86</f>
        <v>0</v>
      </c>
      <c r="L86" s="58">
        <f>'Stata Clipboard'!N86</f>
        <v>0</v>
      </c>
      <c r="N86">
        <v>4</v>
      </c>
      <c r="O86">
        <v>1</v>
      </c>
      <c r="P86">
        <v>0</v>
      </c>
      <c r="Q86">
        <v>0</v>
      </c>
      <c r="R86">
        <v>0</v>
      </c>
      <c r="S86">
        <v>11</v>
      </c>
      <c r="T86">
        <v>1</v>
      </c>
      <c r="U86">
        <v>1</v>
      </c>
      <c r="V86">
        <v>0</v>
      </c>
      <c r="W86">
        <v>0</v>
      </c>
    </row>
    <row r="87" spans="1:23">
      <c r="A87" s="1">
        <v>84</v>
      </c>
      <c r="B87" s="1">
        <v>88</v>
      </c>
      <c r="C87" s="58">
        <f>'Stata Clipboard'!B87</f>
        <v>11</v>
      </c>
      <c r="D87" s="58">
        <f>'Stata Clipboard'!G87</f>
        <v>5</v>
      </c>
      <c r="E87" s="58">
        <f>'Stata Clipboard'!H87</f>
        <v>0</v>
      </c>
      <c r="F87" s="58">
        <f>'Stata Clipboard'!I87</f>
        <v>0</v>
      </c>
      <c r="G87" s="58">
        <f>'Stata Clipboard'!J87</f>
        <v>0</v>
      </c>
      <c r="H87" s="58">
        <f>'Stata Clipboard'!C87</f>
        <v>10</v>
      </c>
      <c r="I87" s="58">
        <f>'Stata Clipboard'!K87</f>
        <v>2</v>
      </c>
      <c r="J87" s="58">
        <f>'Stata Clipboard'!L87</f>
        <v>0</v>
      </c>
      <c r="K87" s="58">
        <f>'Stata Clipboard'!M87</f>
        <v>0</v>
      </c>
      <c r="L87" s="58">
        <f>'Stata Clipboard'!N87</f>
        <v>0</v>
      </c>
      <c r="N87">
        <v>11</v>
      </c>
      <c r="O87">
        <v>4</v>
      </c>
      <c r="P87">
        <v>1</v>
      </c>
      <c r="Q87">
        <v>0</v>
      </c>
      <c r="R87">
        <v>0</v>
      </c>
      <c r="S87">
        <v>10</v>
      </c>
      <c r="T87">
        <v>1</v>
      </c>
      <c r="U87">
        <v>1</v>
      </c>
      <c r="V87">
        <v>0</v>
      </c>
      <c r="W87">
        <v>0</v>
      </c>
    </row>
    <row r="88" spans="1:23">
      <c r="A88" s="1">
        <v>85</v>
      </c>
      <c r="B88" s="1">
        <v>89</v>
      </c>
      <c r="C88" s="58">
        <f>'Stata Clipboard'!B88</f>
        <v>3</v>
      </c>
      <c r="D88" s="58">
        <f>'Stata Clipboard'!G88</f>
        <v>1</v>
      </c>
      <c r="E88" s="58">
        <f>'Stata Clipboard'!H88</f>
        <v>0</v>
      </c>
      <c r="F88" s="58">
        <f>'Stata Clipboard'!I88</f>
        <v>0</v>
      </c>
      <c r="G88" s="58">
        <f>'Stata Clipboard'!J88</f>
        <v>0</v>
      </c>
      <c r="H88" s="58">
        <f>'Stata Clipboard'!C88</f>
        <v>13</v>
      </c>
      <c r="I88" s="58">
        <f>'Stata Clipboard'!K88</f>
        <v>1</v>
      </c>
      <c r="J88" s="58">
        <f>'Stata Clipboard'!L88</f>
        <v>1</v>
      </c>
      <c r="K88" s="58">
        <f>'Stata Clipboard'!M88</f>
        <v>0</v>
      </c>
      <c r="L88" s="58">
        <f>'Stata Clipboard'!N88</f>
        <v>0</v>
      </c>
      <c r="N88">
        <v>3</v>
      </c>
      <c r="O88">
        <v>1</v>
      </c>
      <c r="P88">
        <v>0</v>
      </c>
      <c r="Q88">
        <v>0</v>
      </c>
      <c r="R88">
        <v>0</v>
      </c>
      <c r="S88">
        <v>13</v>
      </c>
      <c r="T88">
        <v>1</v>
      </c>
      <c r="U88">
        <v>0</v>
      </c>
      <c r="V88">
        <v>1</v>
      </c>
      <c r="W88">
        <v>0</v>
      </c>
    </row>
    <row r="89" spans="1:23">
      <c r="A89" s="1">
        <v>86</v>
      </c>
      <c r="B89" s="1">
        <v>90</v>
      </c>
      <c r="C89" s="58">
        <f>'Stata Clipboard'!B89</f>
        <v>1</v>
      </c>
      <c r="D89" s="58">
        <f>'Stata Clipboard'!G89</f>
        <v>1</v>
      </c>
      <c r="E89" s="58">
        <f>'Stata Clipboard'!H89</f>
        <v>0</v>
      </c>
      <c r="F89" s="58">
        <f>'Stata Clipboard'!I89</f>
        <v>0</v>
      </c>
      <c r="G89" s="58">
        <f>'Stata Clipboard'!J89</f>
        <v>0</v>
      </c>
      <c r="H89" s="58">
        <f>'Stata Clipboard'!C89</f>
        <v>7</v>
      </c>
      <c r="I89" s="58">
        <f>'Stata Clipboard'!K89</f>
        <v>2</v>
      </c>
      <c r="J89" s="58">
        <f>'Stata Clipboard'!L89</f>
        <v>0</v>
      </c>
      <c r="K89" s="58">
        <f>'Stata Clipboard'!M89</f>
        <v>0</v>
      </c>
      <c r="L89" s="58">
        <f>'Stata Clipboard'!N89</f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7</v>
      </c>
      <c r="T89">
        <v>0</v>
      </c>
      <c r="U89">
        <v>2</v>
      </c>
      <c r="V89">
        <v>0</v>
      </c>
      <c r="W89">
        <v>0</v>
      </c>
    </row>
    <row r="90" spans="1:23">
      <c r="A90" s="1">
        <v>87</v>
      </c>
      <c r="B90" s="1">
        <v>91</v>
      </c>
      <c r="C90" s="58">
        <f>'Stata Clipboard'!B90</f>
        <v>5</v>
      </c>
      <c r="D90" s="58">
        <f>'Stata Clipboard'!G90</f>
        <v>1</v>
      </c>
      <c r="E90" s="58">
        <f>'Stata Clipboard'!H90</f>
        <v>0</v>
      </c>
      <c r="F90" s="58">
        <f>'Stata Clipboard'!I90</f>
        <v>0</v>
      </c>
      <c r="G90" s="58">
        <f>'Stata Clipboard'!J90</f>
        <v>0</v>
      </c>
      <c r="H90" s="58">
        <f>'Stata Clipboard'!C90</f>
        <v>13</v>
      </c>
      <c r="I90" s="58">
        <f>'Stata Clipboard'!K90</f>
        <v>1</v>
      </c>
      <c r="J90" s="58">
        <f>'Stata Clipboard'!L90</f>
        <v>0</v>
      </c>
      <c r="K90" s="58">
        <f>'Stata Clipboard'!M90</f>
        <v>0</v>
      </c>
      <c r="L90" s="58">
        <f>'Stata Clipboard'!N90</f>
        <v>0</v>
      </c>
      <c r="N90">
        <v>5</v>
      </c>
      <c r="O90">
        <v>1</v>
      </c>
      <c r="P90">
        <v>0</v>
      </c>
      <c r="Q90">
        <v>0</v>
      </c>
      <c r="R90">
        <v>0</v>
      </c>
      <c r="S90">
        <v>13</v>
      </c>
      <c r="T90">
        <v>0</v>
      </c>
      <c r="U90">
        <v>1</v>
      </c>
      <c r="V90">
        <v>0</v>
      </c>
      <c r="W90">
        <v>0</v>
      </c>
    </row>
    <row r="91" spans="1:23">
      <c r="A91" s="1">
        <v>88</v>
      </c>
      <c r="B91" s="1">
        <v>92</v>
      </c>
      <c r="C91" s="58">
        <f>'Stata Clipboard'!B91</f>
        <v>5</v>
      </c>
      <c r="D91" s="58">
        <f>'Stata Clipboard'!G91</f>
        <v>0</v>
      </c>
      <c r="E91" s="58">
        <f>'Stata Clipboard'!H91</f>
        <v>0</v>
      </c>
      <c r="F91" s="58">
        <f>'Stata Clipboard'!I91</f>
        <v>0</v>
      </c>
      <c r="G91" s="58">
        <f>'Stata Clipboard'!J91</f>
        <v>0</v>
      </c>
      <c r="H91" s="58">
        <f>'Stata Clipboard'!C91</f>
        <v>8</v>
      </c>
      <c r="I91" s="58">
        <f>'Stata Clipboard'!K91</f>
        <v>2</v>
      </c>
      <c r="J91" s="58">
        <f>'Stata Clipboard'!L91</f>
        <v>1</v>
      </c>
      <c r="K91" s="58">
        <f>'Stata Clipboard'!M91</f>
        <v>0</v>
      </c>
      <c r="L91" s="58">
        <f>'Stata Clipboard'!N91</f>
        <v>0</v>
      </c>
      <c r="N91">
        <v>5</v>
      </c>
      <c r="O91">
        <v>0</v>
      </c>
      <c r="P91">
        <v>0</v>
      </c>
      <c r="Q91">
        <v>0</v>
      </c>
      <c r="R91">
        <v>0</v>
      </c>
      <c r="S91">
        <v>8</v>
      </c>
      <c r="T91">
        <v>2</v>
      </c>
      <c r="U91">
        <v>0</v>
      </c>
      <c r="V91">
        <v>1</v>
      </c>
      <c r="W91">
        <v>0</v>
      </c>
    </row>
    <row r="92" spans="1:23">
      <c r="A92" s="1">
        <v>89</v>
      </c>
      <c r="B92" s="1">
        <v>93</v>
      </c>
      <c r="C92" s="58">
        <f>'Stata Clipboard'!B92</f>
        <v>0</v>
      </c>
      <c r="D92" s="58">
        <f>'Stata Clipboard'!G92</f>
        <v>0</v>
      </c>
      <c r="E92" s="58">
        <f>'Stata Clipboard'!H92</f>
        <v>0</v>
      </c>
      <c r="F92" s="58">
        <f>'Stata Clipboard'!I92</f>
        <v>0</v>
      </c>
      <c r="G92" s="58">
        <f>'Stata Clipboard'!J92</f>
        <v>0</v>
      </c>
      <c r="H92" s="58">
        <f>'Stata Clipboard'!C92</f>
        <v>5</v>
      </c>
      <c r="I92" s="58">
        <f>'Stata Clipboard'!K92</f>
        <v>0</v>
      </c>
      <c r="J92" s="58">
        <f>'Stata Clipboard'!L92</f>
        <v>0</v>
      </c>
      <c r="K92" s="58">
        <f>'Stata Clipboard'!M92</f>
        <v>1</v>
      </c>
      <c r="L92" s="58">
        <f>'Stata Clipboard'!N92</f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5</v>
      </c>
      <c r="T92">
        <v>0</v>
      </c>
      <c r="U92">
        <v>0</v>
      </c>
      <c r="V92">
        <v>0</v>
      </c>
      <c r="W92">
        <v>1</v>
      </c>
    </row>
    <row r="93" spans="1:23">
      <c r="A93" s="1">
        <v>90</v>
      </c>
      <c r="B93" s="1">
        <v>94</v>
      </c>
      <c r="C93" s="58">
        <f>'Stata Clipboard'!B93</f>
        <v>1</v>
      </c>
      <c r="D93" s="58">
        <f>'Stata Clipboard'!G93</f>
        <v>1</v>
      </c>
      <c r="E93" s="58">
        <f>'Stata Clipboard'!H93</f>
        <v>0</v>
      </c>
      <c r="F93" s="58">
        <f>'Stata Clipboard'!I93</f>
        <v>0</v>
      </c>
      <c r="G93" s="58">
        <f>'Stata Clipboard'!J93</f>
        <v>0</v>
      </c>
      <c r="H93" s="58">
        <f>'Stata Clipboard'!C93</f>
        <v>4</v>
      </c>
      <c r="I93" s="58">
        <f>'Stata Clipboard'!K93</f>
        <v>0</v>
      </c>
      <c r="J93" s="58">
        <f>'Stata Clipboard'!L93</f>
        <v>0</v>
      </c>
      <c r="K93" s="58">
        <f>'Stata Clipboard'!M93</f>
        <v>0</v>
      </c>
      <c r="L93" s="58">
        <f>'Stata Clipboard'!N93</f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4</v>
      </c>
      <c r="T93">
        <v>0</v>
      </c>
      <c r="U93">
        <v>0</v>
      </c>
      <c r="V93">
        <v>0</v>
      </c>
      <c r="W93">
        <v>0</v>
      </c>
    </row>
    <row r="94" spans="1:23">
      <c r="A94" s="1">
        <v>91</v>
      </c>
      <c r="B94" s="1">
        <v>95</v>
      </c>
      <c r="C94" s="58">
        <f>'Stata Clipboard'!B94</f>
        <v>2</v>
      </c>
      <c r="D94" s="58">
        <f>'Stata Clipboard'!G94</f>
        <v>0</v>
      </c>
      <c r="E94" s="58">
        <f>'Stata Clipboard'!H94</f>
        <v>0</v>
      </c>
      <c r="F94" s="58">
        <f>'Stata Clipboard'!I94</f>
        <v>0</v>
      </c>
      <c r="G94" s="58">
        <f>'Stata Clipboard'!J94</f>
        <v>0</v>
      </c>
      <c r="H94" s="58">
        <f>'Stata Clipboard'!C94</f>
        <v>0</v>
      </c>
      <c r="I94" s="58">
        <f>'Stata Clipboard'!K94</f>
        <v>0</v>
      </c>
      <c r="J94" s="58">
        <f>'Stata Clipboard'!L94</f>
        <v>0</v>
      </c>
      <c r="K94" s="58">
        <f>'Stata Clipboard'!M94</f>
        <v>0</v>
      </c>
      <c r="L94" s="58">
        <f>'Stata Clipboard'!N94</f>
        <v>0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 s="1">
        <v>92</v>
      </c>
      <c r="B95" s="1">
        <v>96</v>
      </c>
      <c r="C95" s="58">
        <f>'Stata Clipboard'!B95</f>
        <v>2</v>
      </c>
      <c r="D95" s="58">
        <f>'Stata Clipboard'!G95</f>
        <v>1</v>
      </c>
      <c r="E95" s="58">
        <f>'Stata Clipboard'!H95</f>
        <v>0</v>
      </c>
      <c r="F95" s="58">
        <f>'Stata Clipboard'!I95</f>
        <v>0</v>
      </c>
      <c r="G95" s="58">
        <f>'Stata Clipboard'!J95</f>
        <v>0</v>
      </c>
      <c r="H95" s="58">
        <f>'Stata Clipboard'!C95</f>
        <v>0</v>
      </c>
      <c r="I95" s="58">
        <f>'Stata Clipboard'!K95</f>
        <v>0</v>
      </c>
      <c r="J95" s="58">
        <f>'Stata Clipboard'!L95</f>
        <v>0</v>
      </c>
      <c r="K95" s="58">
        <f>'Stata Clipboard'!M95</f>
        <v>0</v>
      </c>
      <c r="L95" s="58">
        <f>'Stata Clipboard'!N95</f>
        <v>0</v>
      </c>
      <c r="N95">
        <v>2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 s="1">
        <v>93</v>
      </c>
      <c r="B96" s="1">
        <v>97</v>
      </c>
      <c r="C96" s="58">
        <f>'Stata Clipboard'!B96</f>
        <v>0</v>
      </c>
      <c r="D96" s="58">
        <f>'Stata Clipboard'!G96</f>
        <v>0</v>
      </c>
      <c r="E96" s="58">
        <f>'Stata Clipboard'!H96</f>
        <v>0</v>
      </c>
      <c r="F96" s="58">
        <f>'Stata Clipboard'!I96</f>
        <v>0</v>
      </c>
      <c r="G96" s="58">
        <f>'Stata Clipboard'!J96</f>
        <v>0</v>
      </c>
      <c r="H96" s="58">
        <f>'Stata Clipboard'!C96</f>
        <v>1</v>
      </c>
      <c r="I96" s="58">
        <f>'Stata Clipboard'!K96</f>
        <v>0</v>
      </c>
      <c r="J96" s="58">
        <f>'Stata Clipboard'!L96</f>
        <v>1</v>
      </c>
      <c r="K96" s="58">
        <f>'Stata Clipboard'!M96</f>
        <v>0</v>
      </c>
      <c r="L96" s="58">
        <f>'Stata Clipboard'!N96</f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</row>
    <row r="97" spans="1:23">
      <c r="A97" s="1">
        <v>94</v>
      </c>
      <c r="B97" s="1">
        <v>98</v>
      </c>
      <c r="C97" s="58">
        <f>'Stata Clipboard'!B97</f>
        <v>0</v>
      </c>
      <c r="D97" s="58">
        <f>'Stata Clipboard'!G97</f>
        <v>0</v>
      </c>
      <c r="E97" s="58">
        <f>'Stata Clipboard'!H97</f>
        <v>0</v>
      </c>
      <c r="F97" s="58">
        <f>'Stata Clipboard'!I97</f>
        <v>0</v>
      </c>
      <c r="G97" s="58">
        <f>'Stata Clipboard'!J97</f>
        <v>0</v>
      </c>
      <c r="H97" s="58">
        <f>'Stata Clipboard'!C97</f>
        <v>1</v>
      </c>
      <c r="I97" s="58">
        <f>'Stata Clipboard'!K97</f>
        <v>0</v>
      </c>
      <c r="J97" s="58">
        <f>'Stata Clipboard'!L97</f>
        <v>0</v>
      </c>
      <c r="K97" s="58">
        <f>'Stata Clipboard'!M97</f>
        <v>0</v>
      </c>
      <c r="L97" s="58">
        <f>'Stata Clipboard'!N97</f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</row>
    <row r="98" spans="1:23">
      <c r="A98" s="1">
        <v>95</v>
      </c>
      <c r="B98" s="1">
        <v>99</v>
      </c>
      <c r="C98" s="58">
        <f>'Stata Clipboard'!B98</f>
        <v>0</v>
      </c>
      <c r="D98" s="58">
        <f>'Stata Clipboard'!G98</f>
        <v>0</v>
      </c>
      <c r="E98" s="58">
        <f>'Stata Clipboard'!H98</f>
        <v>0</v>
      </c>
      <c r="F98" s="58">
        <f>'Stata Clipboard'!I98</f>
        <v>0</v>
      </c>
      <c r="G98" s="58">
        <f>'Stata Clipboard'!J98</f>
        <v>0</v>
      </c>
      <c r="H98" s="58">
        <f>'Stata Clipboard'!C98</f>
        <v>0</v>
      </c>
      <c r="I98" s="58">
        <f>'Stata Clipboard'!K98</f>
        <v>0</v>
      </c>
      <c r="J98" s="58">
        <f>'Stata Clipboard'!L98</f>
        <v>0</v>
      </c>
      <c r="K98" s="58">
        <f>'Stata Clipboard'!M98</f>
        <v>0</v>
      </c>
      <c r="L98" s="58">
        <f>'Stata Clipboard'!N98</f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 s="1">
        <v>96</v>
      </c>
      <c r="B99" s="1">
        <v>100</v>
      </c>
      <c r="C99" s="58">
        <f>'Stata Clipboard'!B99</f>
        <v>0</v>
      </c>
      <c r="D99" s="58">
        <f>'Stata Clipboard'!G99</f>
        <v>0</v>
      </c>
      <c r="E99" s="58">
        <f>'Stata Clipboard'!H99</f>
        <v>0</v>
      </c>
      <c r="F99" s="58">
        <f>'Stata Clipboard'!I99</f>
        <v>0</v>
      </c>
      <c r="G99" s="58">
        <f>'Stata Clipboard'!J99</f>
        <v>0</v>
      </c>
      <c r="H99" s="58">
        <f>'Stata Clipboard'!C99</f>
        <v>0</v>
      </c>
      <c r="I99" s="58">
        <f>'Stata Clipboard'!K99</f>
        <v>0</v>
      </c>
      <c r="J99" s="58">
        <f>'Stata Clipboard'!L99</f>
        <v>0</v>
      </c>
      <c r="K99" s="58">
        <f>'Stata Clipboard'!M99</f>
        <v>0</v>
      </c>
      <c r="L99" s="58">
        <f>'Stata Clipboard'!N99</f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B100" t="s">
        <v>264</v>
      </c>
      <c r="C100" s="58">
        <f>SUM(C90:C99)</f>
        <v>15</v>
      </c>
      <c r="D100" s="58">
        <f t="shared" ref="D100:L100" si="1">SUM(D90:D99)</f>
        <v>3</v>
      </c>
      <c r="E100" s="58">
        <f t="shared" si="1"/>
        <v>0</v>
      </c>
      <c r="F100" s="58">
        <f t="shared" si="1"/>
        <v>0</v>
      </c>
      <c r="G100" s="58">
        <f t="shared" si="1"/>
        <v>0</v>
      </c>
      <c r="H100" s="58">
        <f t="shared" si="1"/>
        <v>32</v>
      </c>
      <c r="I100" s="58">
        <f t="shared" si="1"/>
        <v>3</v>
      </c>
      <c r="J100" s="58">
        <f t="shared" si="1"/>
        <v>2</v>
      </c>
      <c r="K100" s="58">
        <f t="shared" si="1"/>
        <v>1</v>
      </c>
      <c r="L100" s="58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"/>
  <sheetViews>
    <sheetView workbookViewId="0">
      <selection activeCell="C4" sqref="C4"/>
    </sheetView>
  </sheetViews>
  <sheetFormatPr defaultRowHeight="15"/>
  <cols>
    <col min="1" max="2" width="9.140625" style="58"/>
    <col min="3" max="3" width="10.140625" style="58" bestFit="1" customWidth="1"/>
    <col min="4" max="4" width="7.7109375" style="58" bestFit="1" customWidth="1"/>
    <col min="5" max="5" width="10.5703125" style="58" bestFit="1" customWidth="1"/>
    <col min="6" max="7" width="7.7109375" style="58" bestFit="1" customWidth="1"/>
    <col min="8" max="12" width="9.28515625" style="58" bestFit="1" customWidth="1"/>
    <col min="13" max="16384" width="9.140625" style="58"/>
  </cols>
  <sheetData>
    <row r="1" spans="1:23">
      <c r="C1" s="58" t="s">
        <v>356</v>
      </c>
      <c r="N1" s="58" t="s">
        <v>357</v>
      </c>
    </row>
    <row r="2" spans="1:23">
      <c r="B2" s="94"/>
      <c r="C2" s="145" t="s">
        <v>105</v>
      </c>
      <c r="D2" s="145"/>
      <c r="E2" s="145"/>
      <c r="F2" s="145"/>
      <c r="G2" s="145"/>
      <c r="H2" s="145" t="s">
        <v>106</v>
      </c>
      <c r="I2" s="145"/>
      <c r="J2" s="145"/>
      <c r="K2" s="145"/>
      <c r="L2" s="145"/>
      <c r="N2" s="145" t="s">
        <v>105</v>
      </c>
      <c r="O2" s="145"/>
      <c r="P2" s="145"/>
      <c r="Q2" s="145"/>
      <c r="R2" s="145"/>
      <c r="S2" s="145" t="s">
        <v>106</v>
      </c>
      <c r="T2" s="145"/>
      <c r="U2" s="145"/>
      <c r="V2" s="145"/>
      <c r="W2" s="145"/>
    </row>
    <row r="3" spans="1:23">
      <c r="A3" s="1" t="s">
        <v>57</v>
      </c>
      <c r="B3" s="95" t="s">
        <v>58</v>
      </c>
      <c r="C3" s="96" t="s">
        <v>258</v>
      </c>
      <c r="D3" s="96" t="s">
        <v>259</v>
      </c>
      <c r="E3" s="96" t="s">
        <v>260</v>
      </c>
      <c r="F3" s="96" t="s">
        <v>48</v>
      </c>
      <c r="G3" s="96" t="s">
        <v>261</v>
      </c>
      <c r="H3" s="96" t="s">
        <v>258</v>
      </c>
      <c r="I3" s="96" t="s">
        <v>259</v>
      </c>
      <c r="J3" s="96" t="s">
        <v>260</v>
      </c>
      <c r="K3" s="96" t="s">
        <v>48</v>
      </c>
      <c r="L3" s="96" t="s">
        <v>261</v>
      </c>
      <c r="N3" s="98" t="s">
        <v>258</v>
      </c>
      <c r="O3" s="98" t="s">
        <v>259</v>
      </c>
      <c r="P3" s="98" t="s">
        <v>260</v>
      </c>
      <c r="Q3" s="98" t="s">
        <v>48</v>
      </c>
      <c r="R3" s="98" t="s">
        <v>261</v>
      </c>
      <c r="S3" s="98" t="s">
        <v>258</v>
      </c>
      <c r="T3" s="98" t="s">
        <v>259</v>
      </c>
      <c r="U3" s="98" t="s">
        <v>260</v>
      </c>
      <c r="V3" s="98" t="s">
        <v>48</v>
      </c>
      <c r="W3" s="98" t="s">
        <v>261</v>
      </c>
    </row>
    <row r="4" spans="1:23">
      <c r="A4" s="1">
        <v>1</v>
      </c>
      <c r="B4" s="1">
        <v>5</v>
      </c>
      <c r="C4" s="2">
        <f>'Absolute HSE Data'!C4/(SUM('Absolute HSE Data'!$C4:$G4))</f>
        <v>2.8985507246376812E-2</v>
      </c>
      <c r="D4" s="2">
        <f>'Absolute HSE Data'!D4/(SUM('Absolute HSE Data'!$C4:$G4))</f>
        <v>0.34782608695652173</v>
      </c>
      <c r="E4" s="2">
        <f>'Absolute HSE Data'!E4/(SUM('Absolute HSE Data'!$C4:$G4))</f>
        <v>0.39130434782608697</v>
      </c>
      <c r="F4" s="2">
        <f>'Absolute HSE Data'!F4/(SUM('Absolute HSE Data'!$C4:$G4))</f>
        <v>0.17391304347826086</v>
      </c>
      <c r="G4" s="2">
        <f>'Absolute HSE Data'!G4/(SUM('Absolute HSE Data'!$C4:$G4))</f>
        <v>5.7971014492753624E-2</v>
      </c>
      <c r="H4" s="2">
        <f>'Absolute HSE Data'!H4/(SUM('Absolute HSE Data'!$H4:$L4))</f>
        <v>4.5454545454545456E-2</v>
      </c>
      <c r="I4" s="2">
        <f>'Absolute HSE Data'!I4/(SUM('Absolute HSE Data'!$H4:$L4))</f>
        <v>0.2878787878787879</v>
      </c>
      <c r="J4" s="2">
        <f>'Absolute HSE Data'!J4/(SUM('Absolute HSE Data'!$H4:$L4))</f>
        <v>0.36363636363636365</v>
      </c>
      <c r="K4" s="2">
        <f>'Absolute HSE Data'!K4/(SUM('Absolute HSE Data'!$H4:$L4))</f>
        <v>0.24242424242424243</v>
      </c>
      <c r="L4" s="2">
        <f>'Absolute HSE Data'!L4/(SUM('Absolute HSE Data'!$H4:$L4))</f>
        <v>6.0606060606060608E-2</v>
      </c>
      <c r="N4" s="2">
        <f>'Absolute HSE Data'!N4/(SUM('Absolute HSE Data'!$N4:$R4))</f>
        <v>2.8985507246376812E-2</v>
      </c>
      <c r="O4" s="2">
        <f>'Absolute HSE Data'!O4/(SUM('Absolute HSE Data'!$N4:$R4))</f>
        <v>1.4492753623188406E-2</v>
      </c>
      <c r="P4" s="2">
        <f>'Absolute HSE Data'!P4/(SUM('Absolute HSE Data'!$N4:$R4))</f>
        <v>0.27536231884057971</v>
      </c>
      <c r="Q4" s="2">
        <f>'Absolute HSE Data'!Q4/(SUM('Absolute HSE Data'!$N4:$R4))</f>
        <v>0.59420289855072461</v>
      </c>
      <c r="R4" s="2">
        <f>'Absolute HSE Data'!R4/(SUM('Absolute HSE Data'!$N4:$R4))</f>
        <v>8.6956521739130432E-2</v>
      </c>
      <c r="S4" s="2">
        <f>'Absolute HSE Data'!S4/(SUM('Absolute HSE Data'!$S4:$W4))</f>
        <v>4.5454545454545456E-2</v>
      </c>
      <c r="T4" s="2">
        <f>'Absolute HSE Data'!T4/(SUM('Absolute HSE Data'!$S4:$W4))</f>
        <v>4.5454545454545456E-2</v>
      </c>
      <c r="U4" s="2">
        <f>'Absolute HSE Data'!U4/(SUM('Absolute HSE Data'!$S4:$W4))</f>
        <v>0.19696969696969696</v>
      </c>
      <c r="V4" s="2">
        <f>'Absolute HSE Data'!V4/(SUM('Absolute HSE Data'!$S4:$W4))</f>
        <v>0.62121212121212122</v>
      </c>
      <c r="W4" s="2">
        <f>'Absolute HSE Data'!W4/(SUM('Absolute HSE Data'!$S4:$W4))</f>
        <v>9.0909090909090912E-2</v>
      </c>
    </row>
    <row r="5" spans="1:23">
      <c r="A5" s="1">
        <v>2</v>
      </c>
      <c r="B5" s="1">
        <v>6</v>
      </c>
      <c r="C5" s="2">
        <f>'Absolute HSE Data'!C5/(SUM('Absolute HSE Data'!$C5:$G5))</f>
        <v>3.0303030303030304E-2</v>
      </c>
      <c r="D5" s="2">
        <f>'Absolute HSE Data'!D5/(SUM('Absolute HSE Data'!$C5:$G5))</f>
        <v>0.2878787878787879</v>
      </c>
      <c r="E5" s="2">
        <f>'Absolute HSE Data'!E5/(SUM('Absolute HSE Data'!$C5:$G5))</f>
        <v>0.39393939393939392</v>
      </c>
      <c r="F5" s="2">
        <f>'Absolute HSE Data'!F5/(SUM('Absolute HSE Data'!$C5:$G5))</f>
        <v>0.27272727272727271</v>
      </c>
      <c r="G5" s="2">
        <f>'Absolute HSE Data'!G5/(SUM('Absolute HSE Data'!$C5:$G5))</f>
        <v>1.5151515151515152E-2</v>
      </c>
      <c r="H5" s="2">
        <f>'Absolute HSE Data'!H5/(SUM('Absolute HSE Data'!$H5:$L5))</f>
        <v>1.7543859649122806E-2</v>
      </c>
      <c r="I5" s="2">
        <f>'Absolute HSE Data'!I5/(SUM('Absolute HSE Data'!$H5:$L5))</f>
        <v>0.22807017543859648</v>
      </c>
      <c r="J5" s="2">
        <f>'Absolute HSE Data'!J5/(SUM('Absolute HSE Data'!$H5:$L5))</f>
        <v>0.52631578947368418</v>
      </c>
      <c r="K5" s="2">
        <f>'Absolute HSE Data'!K5/(SUM('Absolute HSE Data'!$H5:$L5))</f>
        <v>0.21052631578947367</v>
      </c>
      <c r="L5" s="2">
        <f>'Absolute HSE Data'!L5/(SUM('Absolute HSE Data'!$H5:$L5))</f>
        <v>1.7543859649122806E-2</v>
      </c>
      <c r="N5" s="2">
        <f>'Absolute HSE Data'!N5/(SUM('Absolute HSE Data'!$N5:$R5))</f>
        <v>3.0303030303030304E-2</v>
      </c>
      <c r="O5" s="2">
        <f>'Absolute HSE Data'!O5/(SUM('Absolute HSE Data'!$N5:$R5))</f>
        <v>6.0606060606060608E-2</v>
      </c>
      <c r="P5" s="2">
        <f>'Absolute HSE Data'!P5/(SUM('Absolute HSE Data'!$N5:$R5))</f>
        <v>0.18181818181818182</v>
      </c>
      <c r="Q5" s="2">
        <f>'Absolute HSE Data'!Q5/(SUM('Absolute HSE Data'!$N5:$R5))</f>
        <v>0.71212121212121215</v>
      </c>
      <c r="R5" s="2">
        <f>'Absolute HSE Data'!R5/(SUM('Absolute HSE Data'!$N5:$R5))</f>
        <v>1.5151515151515152E-2</v>
      </c>
      <c r="S5" s="2">
        <f>'Absolute HSE Data'!S5/(SUM('Absolute HSE Data'!$S5:$W5))</f>
        <v>1.7543859649122806E-2</v>
      </c>
      <c r="T5" s="2">
        <f>'Absolute HSE Data'!T5/(SUM('Absolute HSE Data'!$S5:$W5))</f>
        <v>3.5087719298245612E-2</v>
      </c>
      <c r="U5" s="2">
        <f>'Absolute HSE Data'!U5/(SUM('Absolute HSE Data'!$S5:$W5))</f>
        <v>0.14035087719298245</v>
      </c>
      <c r="V5" s="2">
        <f>'Absolute HSE Data'!V5/(SUM('Absolute HSE Data'!$S5:$W5))</f>
        <v>0.75438596491228072</v>
      </c>
      <c r="W5" s="2">
        <f>'Absolute HSE Data'!W5/(SUM('Absolute HSE Data'!$S5:$W5))</f>
        <v>5.2631578947368418E-2</v>
      </c>
    </row>
    <row r="6" spans="1:23">
      <c r="A6" s="1">
        <v>3</v>
      </c>
      <c r="B6" s="1">
        <v>7</v>
      </c>
      <c r="C6" s="2">
        <f>'Absolute HSE Data'!C6/(SUM('Absolute HSE Data'!$C6:$G6))</f>
        <v>0</v>
      </c>
      <c r="D6" s="2">
        <f>'Absolute HSE Data'!D6/(SUM('Absolute HSE Data'!$C6:$G6))</f>
        <v>0.36842105263157893</v>
      </c>
      <c r="E6" s="2">
        <f>'Absolute HSE Data'!E6/(SUM('Absolute HSE Data'!$C6:$G6))</f>
        <v>0.2807017543859649</v>
      </c>
      <c r="F6" s="2">
        <f>'Absolute HSE Data'!F6/(SUM('Absolute HSE Data'!$C6:$G6))</f>
        <v>0.2807017543859649</v>
      </c>
      <c r="G6" s="2">
        <f>'Absolute HSE Data'!G6/(SUM('Absolute HSE Data'!$C6:$G6))</f>
        <v>7.0175438596491224E-2</v>
      </c>
      <c r="H6" s="2">
        <f>'Absolute HSE Data'!H6/(SUM('Absolute HSE Data'!$H6:$L6))</f>
        <v>0</v>
      </c>
      <c r="I6" s="2">
        <f>'Absolute HSE Data'!I6/(SUM('Absolute HSE Data'!$H6:$L6))</f>
        <v>0.27868852459016391</v>
      </c>
      <c r="J6" s="2">
        <f>'Absolute HSE Data'!J6/(SUM('Absolute HSE Data'!$H6:$L6))</f>
        <v>0.47540983606557374</v>
      </c>
      <c r="K6" s="2">
        <f>'Absolute HSE Data'!K6/(SUM('Absolute HSE Data'!$H6:$L6))</f>
        <v>0.21311475409836064</v>
      </c>
      <c r="L6" s="2">
        <f>'Absolute HSE Data'!L6/(SUM('Absolute HSE Data'!$H6:$L6))</f>
        <v>3.2786885245901641E-2</v>
      </c>
      <c r="N6" s="2">
        <f>'Absolute HSE Data'!N6/(SUM('Absolute HSE Data'!$N6:$R6))</f>
        <v>0</v>
      </c>
      <c r="O6" s="2">
        <f>'Absolute HSE Data'!O6/(SUM('Absolute HSE Data'!$N6:$R6))</f>
        <v>3.5087719298245612E-2</v>
      </c>
      <c r="P6" s="2">
        <f>'Absolute HSE Data'!P6/(SUM('Absolute HSE Data'!$N6:$R6))</f>
        <v>0.21052631578947367</v>
      </c>
      <c r="Q6" s="2">
        <f>'Absolute HSE Data'!Q6/(SUM('Absolute HSE Data'!$N6:$R6))</f>
        <v>0.63157894736842102</v>
      </c>
      <c r="R6" s="2">
        <f>'Absolute HSE Data'!R6/(SUM('Absolute HSE Data'!$N6:$R6))</f>
        <v>0.12280701754385964</v>
      </c>
      <c r="S6" s="2">
        <f>'Absolute HSE Data'!S6/(SUM('Absolute HSE Data'!$S6:$W6))</f>
        <v>0</v>
      </c>
      <c r="T6" s="2">
        <f>'Absolute HSE Data'!T6/(SUM('Absolute HSE Data'!$S6:$W6))</f>
        <v>1.6393442622950821E-2</v>
      </c>
      <c r="U6" s="2">
        <f>'Absolute HSE Data'!U6/(SUM('Absolute HSE Data'!$S6:$W6))</f>
        <v>0.19672131147540983</v>
      </c>
      <c r="V6" s="2">
        <f>'Absolute HSE Data'!V6/(SUM('Absolute HSE Data'!$S6:$W6))</f>
        <v>0.73770491803278693</v>
      </c>
      <c r="W6" s="2">
        <f>'Absolute HSE Data'!W6/(SUM('Absolute HSE Data'!$S6:$W6))</f>
        <v>4.9180327868852458E-2</v>
      </c>
    </row>
    <row r="7" spans="1:23">
      <c r="A7" s="1">
        <v>4</v>
      </c>
      <c r="B7" s="1">
        <v>8</v>
      </c>
      <c r="C7" s="2">
        <f>'Absolute HSE Data'!C7/(SUM('Absolute HSE Data'!$C7:$G7))</f>
        <v>1.5384615384615385E-2</v>
      </c>
      <c r="D7" s="2">
        <f>'Absolute HSE Data'!D7/(SUM('Absolute HSE Data'!$C7:$G7))</f>
        <v>0.36923076923076925</v>
      </c>
      <c r="E7" s="2">
        <f>'Absolute HSE Data'!E7/(SUM('Absolute HSE Data'!$C7:$G7))</f>
        <v>0.38461538461538464</v>
      </c>
      <c r="F7" s="2">
        <f>'Absolute HSE Data'!F7/(SUM('Absolute HSE Data'!$C7:$G7))</f>
        <v>0.18461538461538463</v>
      </c>
      <c r="G7" s="2">
        <f>'Absolute HSE Data'!G7/(SUM('Absolute HSE Data'!$C7:$G7))</f>
        <v>4.6153846153846156E-2</v>
      </c>
      <c r="H7" s="2">
        <f>'Absolute HSE Data'!H7/(SUM('Absolute HSE Data'!$H7:$L7))</f>
        <v>0</v>
      </c>
      <c r="I7" s="2">
        <f>'Absolute HSE Data'!I7/(SUM('Absolute HSE Data'!$H7:$L7))</f>
        <v>0.40579710144927539</v>
      </c>
      <c r="J7" s="2">
        <f>'Absolute HSE Data'!J7/(SUM('Absolute HSE Data'!$H7:$L7))</f>
        <v>0.42028985507246375</v>
      </c>
      <c r="K7" s="2">
        <f>'Absolute HSE Data'!K7/(SUM('Absolute HSE Data'!$H7:$L7))</f>
        <v>0.14492753623188406</v>
      </c>
      <c r="L7" s="2">
        <f>'Absolute HSE Data'!L7/(SUM('Absolute HSE Data'!$H7:$L7))</f>
        <v>2.8985507246376812E-2</v>
      </c>
      <c r="N7" s="2">
        <f>'Absolute HSE Data'!N7/(SUM('Absolute HSE Data'!$N7:$R7))</f>
        <v>1.5384615384615385E-2</v>
      </c>
      <c r="O7" s="2">
        <f>'Absolute HSE Data'!O7/(SUM('Absolute HSE Data'!$N7:$R7))</f>
        <v>4.6153846153846156E-2</v>
      </c>
      <c r="P7" s="2">
        <f>'Absolute HSE Data'!P7/(SUM('Absolute HSE Data'!$N7:$R7))</f>
        <v>0.2153846153846154</v>
      </c>
      <c r="Q7" s="2">
        <f>'Absolute HSE Data'!Q7/(SUM('Absolute HSE Data'!$N7:$R7))</f>
        <v>0.67692307692307696</v>
      </c>
      <c r="R7" s="2">
        <f>'Absolute HSE Data'!R7/(SUM('Absolute HSE Data'!$N7:$R7))</f>
        <v>4.6153846153846156E-2</v>
      </c>
      <c r="S7" s="2">
        <f>'Absolute HSE Data'!S7/(SUM('Absolute HSE Data'!$S7:$W7))</f>
        <v>0</v>
      </c>
      <c r="T7" s="2">
        <f>'Absolute HSE Data'!T7/(SUM('Absolute HSE Data'!$S7:$W7))</f>
        <v>1.4492753623188406E-2</v>
      </c>
      <c r="U7" s="2">
        <f>'Absolute HSE Data'!U7/(SUM('Absolute HSE Data'!$S7:$W7))</f>
        <v>0.27536231884057971</v>
      </c>
      <c r="V7" s="2">
        <f>'Absolute HSE Data'!V7/(SUM('Absolute HSE Data'!$S7:$W7))</f>
        <v>0.6376811594202898</v>
      </c>
      <c r="W7" s="2">
        <f>'Absolute HSE Data'!W7/(SUM('Absolute HSE Data'!$S7:$W7))</f>
        <v>7.2463768115942032E-2</v>
      </c>
    </row>
    <row r="8" spans="1:23">
      <c r="A8" s="1">
        <v>5</v>
      </c>
      <c r="B8" s="1">
        <v>9</v>
      </c>
      <c r="C8" s="2">
        <f>'Absolute HSE Data'!C8/(SUM('Absolute HSE Data'!$C8:$G8))</f>
        <v>5.4545454545454543E-2</v>
      </c>
      <c r="D8" s="2">
        <f>'Absolute HSE Data'!D8/(SUM('Absolute HSE Data'!$C8:$G8))</f>
        <v>0.27272727272727271</v>
      </c>
      <c r="E8" s="2">
        <f>'Absolute HSE Data'!E8/(SUM('Absolute HSE Data'!$C8:$G8))</f>
        <v>0.34545454545454546</v>
      </c>
      <c r="F8" s="2">
        <f>'Absolute HSE Data'!F8/(SUM('Absolute HSE Data'!$C8:$G8))</f>
        <v>0.25454545454545452</v>
      </c>
      <c r="G8" s="2">
        <f>'Absolute HSE Data'!G8/(SUM('Absolute HSE Data'!$C8:$G8))</f>
        <v>7.2727272727272724E-2</v>
      </c>
      <c r="H8" s="2">
        <f>'Absolute HSE Data'!H8/(SUM('Absolute HSE Data'!$H8:$L8))</f>
        <v>4.8387096774193547E-2</v>
      </c>
      <c r="I8" s="2">
        <f>'Absolute HSE Data'!I8/(SUM('Absolute HSE Data'!$H8:$L8))</f>
        <v>0.22580645161290322</v>
      </c>
      <c r="J8" s="2">
        <f>'Absolute HSE Data'!J8/(SUM('Absolute HSE Data'!$H8:$L8))</f>
        <v>0.41935483870967744</v>
      </c>
      <c r="K8" s="2">
        <f>'Absolute HSE Data'!K8/(SUM('Absolute HSE Data'!$H8:$L8))</f>
        <v>0.22580645161290322</v>
      </c>
      <c r="L8" s="2">
        <f>'Absolute HSE Data'!L8/(SUM('Absolute HSE Data'!$H8:$L8))</f>
        <v>8.0645161290322578E-2</v>
      </c>
      <c r="N8" s="2">
        <f>'Absolute HSE Data'!N8/(SUM('Absolute HSE Data'!$N8:$R8))</f>
        <v>5.4545454545454543E-2</v>
      </c>
      <c r="O8" s="2">
        <f>'Absolute HSE Data'!O8/(SUM('Absolute HSE Data'!$N8:$R8))</f>
        <v>0.12727272727272726</v>
      </c>
      <c r="P8" s="2">
        <f>'Absolute HSE Data'!P8/(SUM('Absolute HSE Data'!$N8:$R8))</f>
        <v>0.10909090909090909</v>
      </c>
      <c r="Q8" s="2">
        <f>'Absolute HSE Data'!Q8/(SUM('Absolute HSE Data'!$N8:$R8))</f>
        <v>0.63636363636363635</v>
      </c>
      <c r="R8" s="2">
        <f>'Absolute HSE Data'!R8/(SUM('Absolute HSE Data'!$N8:$R8))</f>
        <v>7.2727272727272724E-2</v>
      </c>
      <c r="S8" s="2">
        <f>'Absolute HSE Data'!S8/(SUM('Absolute HSE Data'!$S8:$W8))</f>
        <v>4.8387096774193547E-2</v>
      </c>
      <c r="T8" s="2">
        <f>'Absolute HSE Data'!T8/(SUM('Absolute HSE Data'!$S8:$W8))</f>
        <v>1.6129032258064516E-2</v>
      </c>
      <c r="U8" s="2">
        <f>'Absolute HSE Data'!U8/(SUM('Absolute HSE Data'!$S8:$W8))</f>
        <v>0.17741935483870969</v>
      </c>
      <c r="V8" s="2">
        <f>'Absolute HSE Data'!V8/(SUM('Absolute HSE Data'!$S8:$W8))</f>
        <v>0.64516129032258063</v>
      </c>
      <c r="W8" s="2">
        <f>'Absolute HSE Data'!W8/(SUM('Absolute HSE Data'!$S8:$W8))</f>
        <v>0.11290322580645161</v>
      </c>
    </row>
    <row r="9" spans="1:23">
      <c r="A9" s="1">
        <v>6</v>
      </c>
      <c r="B9" s="1">
        <v>10</v>
      </c>
      <c r="C9" s="2">
        <f>'Absolute HSE Data'!C9/(SUM('Absolute HSE Data'!$C9:$G9))</f>
        <v>5.2631578947368418E-2</v>
      </c>
      <c r="D9" s="2">
        <f>'Absolute HSE Data'!D9/(SUM('Absolute HSE Data'!$C9:$G9))</f>
        <v>0.2982456140350877</v>
      </c>
      <c r="E9" s="2">
        <f>'Absolute HSE Data'!E9/(SUM('Absolute HSE Data'!$C9:$G9))</f>
        <v>0.42105263157894735</v>
      </c>
      <c r="F9" s="2">
        <f>'Absolute HSE Data'!F9/(SUM('Absolute HSE Data'!$C9:$G9))</f>
        <v>0.21052631578947367</v>
      </c>
      <c r="G9" s="2">
        <f>'Absolute HSE Data'!G9/(SUM('Absolute HSE Data'!$C9:$G9))</f>
        <v>1.7543859649122806E-2</v>
      </c>
      <c r="H9" s="2">
        <f>'Absolute HSE Data'!H9/(SUM('Absolute HSE Data'!$H9:$L9))</f>
        <v>1.6666666666666666E-2</v>
      </c>
      <c r="I9" s="2">
        <f>'Absolute HSE Data'!I9/(SUM('Absolute HSE Data'!$H9:$L9))</f>
        <v>0.31666666666666665</v>
      </c>
      <c r="J9" s="2">
        <f>'Absolute HSE Data'!J9/(SUM('Absolute HSE Data'!$H9:$L9))</f>
        <v>0.51666666666666672</v>
      </c>
      <c r="K9" s="2">
        <f>'Absolute HSE Data'!K9/(SUM('Absolute HSE Data'!$H9:$L9))</f>
        <v>0.1</v>
      </c>
      <c r="L9" s="2">
        <f>'Absolute HSE Data'!L9/(SUM('Absolute HSE Data'!$H9:$L9))</f>
        <v>0.05</v>
      </c>
      <c r="N9" s="2">
        <f>'Absolute HSE Data'!N9/(SUM('Absolute HSE Data'!$N9:$R9))</f>
        <v>5.2631578947368418E-2</v>
      </c>
      <c r="O9" s="2">
        <f>'Absolute HSE Data'!O9/(SUM('Absolute HSE Data'!$N9:$R9))</f>
        <v>5.2631578947368418E-2</v>
      </c>
      <c r="P9" s="2">
        <f>'Absolute HSE Data'!P9/(SUM('Absolute HSE Data'!$N9:$R9))</f>
        <v>0.15789473684210525</v>
      </c>
      <c r="Q9" s="2">
        <f>'Absolute HSE Data'!Q9/(SUM('Absolute HSE Data'!$N9:$R9))</f>
        <v>0.70175438596491224</v>
      </c>
      <c r="R9" s="2">
        <f>'Absolute HSE Data'!R9/(SUM('Absolute HSE Data'!$N9:$R9))</f>
        <v>3.5087719298245612E-2</v>
      </c>
      <c r="S9" s="2">
        <f>'Absolute HSE Data'!S9/(SUM('Absolute HSE Data'!$S9:$W9))</f>
        <v>1.6666666666666666E-2</v>
      </c>
      <c r="T9" s="2">
        <f>'Absolute HSE Data'!T9/(SUM('Absolute HSE Data'!$S9:$W9))</f>
        <v>6.6666666666666666E-2</v>
      </c>
      <c r="U9" s="2">
        <f>'Absolute HSE Data'!U9/(SUM('Absolute HSE Data'!$S9:$W9))</f>
        <v>0.21666666666666667</v>
      </c>
      <c r="V9" s="2">
        <f>'Absolute HSE Data'!V9/(SUM('Absolute HSE Data'!$S9:$W9))</f>
        <v>0.65</v>
      </c>
      <c r="W9" s="2">
        <f>'Absolute HSE Data'!W9/(SUM('Absolute HSE Data'!$S9:$W9))</f>
        <v>0.05</v>
      </c>
    </row>
    <row r="10" spans="1:23">
      <c r="A10" s="1">
        <v>7</v>
      </c>
      <c r="B10" s="1">
        <v>11</v>
      </c>
      <c r="C10" s="2">
        <f>'Absolute HSE Data'!C10/(SUM('Absolute HSE Data'!$C10:$G10))</f>
        <v>5.2631578947368418E-2</v>
      </c>
      <c r="D10" s="2">
        <f>'Absolute HSE Data'!D10/(SUM('Absolute HSE Data'!$C10:$G10))</f>
        <v>0.31578947368421051</v>
      </c>
      <c r="E10" s="2">
        <f>'Absolute HSE Data'!E10/(SUM('Absolute HSE Data'!$C10:$G10))</f>
        <v>0.31578947368421051</v>
      </c>
      <c r="F10" s="2">
        <f>'Absolute HSE Data'!F10/(SUM('Absolute HSE Data'!$C10:$G10))</f>
        <v>0.21052631578947367</v>
      </c>
      <c r="G10" s="2">
        <f>'Absolute HSE Data'!G10/(SUM('Absolute HSE Data'!$C10:$G10))</f>
        <v>0.10526315789473684</v>
      </c>
      <c r="H10" s="2">
        <f>'Absolute HSE Data'!H10/(SUM('Absolute HSE Data'!$H10:$L10))</f>
        <v>2.7397260273972601E-2</v>
      </c>
      <c r="I10" s="2">
        <f>'Absolute HSE Data'!I10/(SUM('Absolute HSE Data'!$H10:$L10))</f>
        <v>0.32876712328767121</v>
      </c>
      <c r="J10" s="2">
        <f>'Absolute HSE Data'!J10/(SUM('Absolute HSE Data'!$H10:$L10))</f>
        <v>0.46575342465753422</v>
      </c>
      <c r="K10" s="2">
        <f>'Absolute HSE Data'!K10/(SUM('Absolute HSE Data'!$H10:$L10))</f>
        <v>9.5890410958904104E-2</v>
      </c>
      <c r="L10" s="2">
        <f>'Absolute HSE Data'!L10/(SUM('Absolute HSE Data'!$H10:$L10))</f>
        <v>8.2191780821917804E-2</v>
      </c>
      <c r="N10" s="2">
        <f>'Absolute HSE Data'!N10/(SUM('Absolute HSE Data'!$N10:$R10))</f>
        <v>5.2631578947368418E-2</v>
      </c>
      <c r="O10" s="2">
        <f>'Absolute HSE Data'!O10/(SUM('Absolute HSE Data'!$N10:$R10))</f>
        <v>0.12280701754385964</v>
      </c>
      <c r="P10" s="2">
        <f>'Absolute HSE Data'!P10/(SUM('Absolute HSE Data'!$N10:$R10))</f>
        <v>0.14035087719298245</v>
      </c>
      <c r="Q10" s="2">
        <f>'Absolute HSE Data'!Q10/(SUM('Absolute HSE Data'!$N10:$R10))</f>
        <v>0.52631578947368418</v>
      </c>
      <c r="R10" s="2">
        <f>'Absolute HSE Data'!R10/(SUM('Absolute HSE Data'!$N10:$R10))</f>
        <v>0.15789473684210525</v>
      </c>
      <c r="S10" s="2">
        <f>'Absolute HSE Data'!S10/(SUM('Absolute HSE Data'!$S10:$W10))</f>
        <v>2.7397260273972601E-2</v>
      </c>
      <c r="T10" s="2">
        <f>'Absolute HSE Data'!T10/(SUM('Absolute HSE Data'!$S10:$W10))</f>
        <v>4.1095890410958902E-2</v>
      </c>
      <c r="U10" s="2">
        <f>'Absolute HSE Data'!U10/(SUM('Absolute HSE Data'!$S10:$W10))</f>
        <v>0.15068493150684931</v>
      </c>
      <c r="V10" s="2">
        <f>'Absolute HSE Data'!V10/(SUM('Absolute HSE Data'!$S10:$W10))</f>
        <v>0.69863013698630139</v>
      </c>
      <c r="W10" s="2">
        <f>'Absolute HSE Data'!W10/(SUM('Absolute HSE Data'!$S10:$W10))</f>
        <v>8.2191780821917804E-2</v>
      </c>
    </row>
    <row r="11" spans="1:23">
      <c r="A11" s="1">
        <v>8</v>
      </c>
      <c r="B11" s="1">
        <v>12</v>
      </c>
      <c r="C11" s="2">
        <f>'Absolute HSE Data'!C11/(SUM('Absolute HSE Data'!$C11:$G11))</f>
        <v>7.4626865671641784E-2</v>
      </c>
      <c r="D11" s="2">
        <f>'Absolute HSE Data'!D11/(SUM('Absolute HSE Data'!$C11:$G11))</f>
        <v>0.26865671641791045</v>
      </c>
      <c r="E11" s="2">
        <f>'Absolute HSE Data'!E11/(SUM('Absolute HSE Data'!$C11:$G11))</f>
        <v>0.46268656716417911</v>
      </c>
      <c r="F11" s="2">
        <f>'Absolute HSE Data'!F11/(SUM('Absolute HSE Data'!$C11:$G11))</f>
        <v>0.11940298507462686</v>
      </c>
      <c r="G11" s="2">
        <f>'Absolute HSE Data'!G11/(SUM('Absolute HSE Data'!$C11:$G11))</f>
        <v>7.4626865671641784E-2</v>
      </c>
      <c r="H11" s="2">
        <f>'Absolute HSE Data'!H11/(SUM('Absolute HSE Data'!$H11:$L11))</f>
        <v>3.1746031746031744E-2</v>
      </c>
      <c r="I11" s="2">
        <f>'Absolute HSE Data'!I11/(SUM('Absolute HSE Data'!$H11:$L11))</f>
        <v>0.2857142857142857</v>
      </c>
      <c r="J11" s="2">
        <f>'Absolute HSE Data'!J11/(SUM('Absolute HSE Data'!$H11:$L11))</f>
        <v>0.46031746031746029</v>
      </c>
      <c r="K11" s="2">
        <f>'Absolute HSE Data'!K11/(SUM('Absolute HSE Data'!$H11:$L11))</f>
        <v>0.20634920634920634</v>
      </c>
      <c r="L11" s="2">
        <f>'Absolute HSE Data'!L11/(SUM('Absolute HSE Data'!$H11:$L11))</f>
        <v>1.5873015873015872E-2</v>
      </c>
      <c r="N11" s="2">
        <f>'Absolute HSE Data'!N11/(SUM('Absolute HSE Data'!$N11:$R11))</f>
        <v>7.4626865671641784E-2</v>
      </c>
      <c r="O11" s="2">
        <f>'Absolute HSE Data'!O11/(SUM('Absolute HSE Data'!$N11:$R11))</f>
        <v>8.9552238805970144E-2</v>
      </c>
      <c r="P11" s="2">
        <f>'Absolute HSE Data'!P11/(SUM('Absolute HSE Data'!$N11:$R11))</f>
        <v>0.13432835820895522</v>
      </c>
      <c r="Q11" s="2">
        <f>'Absolute HSE Data'!Q11/(SUM('Absolute HSE Data'!$N11:$R11))</f>
        <v>0.61194029850746268</v>
      </c>
      <c r="R11" s="2">
        <f>'Absolute HSE Data'!R11/(SUM('Absolute HSE Data'!$N11:$R11))</f>
        <v>8.9552238805970144E-2</v>
      </c>
      <c r="S11" s="2">
        <f>'Absolute HSE Data'!S11/(SUM('Absolute HSE Data'!$S11:$W11))</f>
        <v>3.1746031746031744E-2</v>
      </c>
      <c r="T11" s="2">
        <f>'Absolute HSE Data'!T11/(SUM('Absolute HSE Data'!$S11:$W11))</f>
        <v>6.3492063492063489E-2</v>
      </c>
      <c r="U11" s="2">
        <f>'Absolute HSE Data'!U11/(SUM('Absolute HSE Data'!$S11:$W11))</f>
        <v>0.1111111111111111</v>
      </c>
      <c r="V11" s="2">
        <f>'Absolute HSE Data'!V11/(SUM('Absolute HSE Data'!$S11:$W11))</f>
        <v>0.76190476190476186</v>
      </c>
      <c r="W11" s="2">
        <f>'Absolute HSE Data'!W11/(SUM('Absolute HSE Data'!$S11:$W11))</f>
        <v>3.1746031746031744E-2</v>
      </c>
    </row>
    <row r="12" spans="1:23">
      <c r="A12" s="1">
        <v>9</v>
      </c>
      <c r="B12" s="1">
        <v>13</v>
      </c>
      <c r="C12" s="2">
        <f>'Absolute HSE Data'!C12/(SUM('Absolute HSE Data'!$C12:$G12))</f>
        <v>4.4444444444444446E-2</v>
      </c>
      <c r="D12" s="2">
        <f>'Absolute HSE Data'!D12/(SUM('Absolute HSE Data'!$C12:$G12))</f>
        <v>0.24444444444444444</v>
      </c>
      <c r="E12" s="2">
        <f>'Absolute HSE Data'!E12/(SUM('Absolute HSE Data'!$C12:$G12))</f>
        <v>0.53333333333333333</v>
      </c>
      <c r="F12" s="2">
        <f>'Absolute HSE Data'!F12/(SUM('Absolute HSE Data'!$C12:$G12))</f>
        <v>0.13333333333333333</v>
      </c>
      <c r="G12" s="2">
        <f>'Absolute HSE Data'!G12/(SUM('Absolute HSE Data'!$C12:$G12))</f>
        <v>4.4444444444444446E-2</v>
      </c>
      <c r="H12" s="2">
        <f>'Absolute HSE Data'!H12/(SUM('Absolute HSE Data'!$H12:$L12))</f>
        <v>0</v>
      </c>
      <c r="I12" s="2">
        <f>'Absolute HSE Data'!I12/(SUM('Absolute HSE Data'!$H12:$L12))</f>
        <v>0.54838709677419351</v>
      </c>
      <c r="J12" s="2">
        <f>'Absolute HSE Data'!J12/(SUM('Absolute HSE Data'!$H12:$L12))</f>
        <v>0.38709677419354838</v>
      </c>
      <c r="K12" s="2">
        <f>'Absolute HSE Data'!K12/(SUM('Absolute HSE Data'!$H12:$L12))</f>
        <v>6.4516129032258063E-2</v>
      </c>
      <c r="L12" s="2">
        <f>'Absolute HSE Data'!L12/(SUM('Absolute HSE Data'!$H12:$L12))</f>
        <v>0</v>
      </c>
      <c r="N12" s="2">
        <f>'Absolute HSE Data'!N12/(SUM('Absolute HSE Data'!$N12:$R12))</f>
        <v>4.4444444444444446E-2</v>
      </c>
      <c r="O12" s="2">
        <f>'Absolute HSE Data'!O12/(SUM('Absolute HSE Data'!$N12:$R12))</f>
        <v>8.8888888888888892E-2</v>
      </c>
      <c r="P12" s="2">
        <f>'Absolute HSE Data'!P12/(SUM('Absolute HSE Data'!$N12:$R12))</f>
        <v>4.4444444444444446E-2</v>
      </c>
      <c r="Q12" s="2">
        <f>'Absolute HSE Data'!Q12/(SUM('Absolute HSE Data'!$N12:$R12))</f>
        <v>0.73333333333333328</v>
      </c>
      <c r="R12" s="2">
        <f>'Absolute HSE Data'!R12/(SUM('Absolute HSE Data'!$N12:$R12))</f>
        <v>8.8888888888888892E-2</v>
      </c>
      <c r="S12" s="2">
        <f>'Absolute HSE Data'!S12/(SUM('Absolute HSE Data'!$S12:$W12))</f>
        <v>0</v>
      </c>
      <c r="T12" s="2">
        <f>'Absolute HSE Data'!T12/(SUM('Absolute HSE Data'!$S12:$W12))</f>
        <v>0.11290322580645161</v>
      </c>
      <c r="U12" s="2">
        <f>'Absolute HSE Data'!U12/(SUM('Absolute HSE Data'!$S12:$W12))</f>
        <v>0.32258064516129031</v>
      </c>
      <c r="V12" s="2">
        <f>'Absolute HSE Data'!V12/(SUM('Absolute HSE Data'!$S12:$W12))</f>
        <v>0.54838709677419351</v>
      </c>
      <c r="W12" s="2">
        <f>'Absolute HSE Data'!W12/(SUM('Absolute HSE Data'!$S12:$W12))</f>
        <v>1.6129032258064516E-2</v>
      </c>
    </row>
    <row r="13" spans="1:23">
      <c r="A13" s="1">
        <v>10</v>
      </c>
      <c r="B13" s="1">
        <v>14</v>
      </c>
      <c r="C13" s="2">
        <f>'Absolute HSE Data'!C13/(SUM('Absolute HSE Data'!$C13:$G13))</f>
        <v>5.8823529411764705E-2</v>
      </c>
      <c r="D13" s="2">
        <f>'Absolute HSE Data'!D13/(SUM('Absolute HSE Data'!$C13:$G13))</f>
        <v>0.35294117647058826</v>
      </c>
      <c r="E13" s="2">
        <f>'Absolute HSE Data'!E13/(SUM('Absolute HSE Data'!$C13:$G13))</f>
        <v>0.33333333333333331</v>
      </c>
      <c r="F13" s="2">
        <f>'Absolute HSE Data'!F13/(SUM('Absolute HSE Data'!$C13:$G13))</f>
        <v>0.13725490196078433</v>
      </c>
      <c r="G13" s="2">
        <f>'Absolute HSE Data'!G13/(SUM('Absolute HSE Data'!$C13:$G13))</f>
        <v>0.11764705882352941</v>
      </c>
      <c r="H13" s="2">
        <f>'Absolute HSE Data'!H13/(SUM('Absolute HSE Data'!$H13:$L13))</f>
        <v>0.1111111111111111</v>
      </c>
      <c r="I13" s="2">
        <f>'Absolute HSE Data'!I13/(SUM('Absolute HSE Data'!$H13:$L13))</f>
        <v>0.44444444444444442</v>
      </c>
      <c r="J13" s="2">
        <f>'Absolute HSE Data'!J13/(SUM('Absolute HSE Data'!$H13:$L13))</f>
        <v>0.28888888888888886</v>
      </c>
      <c r="K13" s="2">
        <f>'Absolute HSE Data'!K13/(SUM('Absolute HSE Data'!$H13:$L13))</f>
        <v>0.13333333333333333</v>
      </c>
      <c r="L13" s="2">
        <f>'Absolute HSE Data'!L13/(SUM('Absolute HSE Data'!$H13:$L13))</f>
        <v>2.2222222222222223E-2</v>
      </c>
      <c r="N13" s="2">
        <f>'Absolute HSE Data'!N13/(SUM('Absolute HSE Data'!$N13:$R13))</f>
        <v>5.8823529411764705E-2</v>
      </c>
      <c r="O13" s="2">
        <f>'Absolute HSE Data'!O13/(SUM('Absolute HSE Data'!$N13:$R13))</f>
        <v>0.13725490196078433</v>
      </c>
      <c r="P13" s="2">
        <f>'Absolute HSE Data'!P13/(SUM('Absolute HSE Data'!$N13:$R13))</f>
        <v>0.19607843137254902</v>
      </c>
      <c r="Q13" s="2">
        <f>'Absolute HSE Data'!Q13/(SUM('Absolute HSE Data'!$N13:$R13))</f>
        <v>0.49019607843137253</v>
      </c>
      <c r="R13" s="2">
        <f>'Absolute HSE Data'!R13/(SUM('Absolute HSE Data'!$N13:$R13))</f>
        <v>0.11764705882352941</v>
      </c>
      <c r="S13" s="2">
        <f>'Absolute HSE Data'!S13/(SUM('Absolute HSE Data'!$S13:$W13))</f>
        <v>0.1111111111111111</v>
      </c>
      <c r="T13" s="2">
        <f>'Absolute HSE Data'!T13/(SUM('Absolute HSE Data'!$S13:$W13))</f>
        <v>0.2</v>
      </c>
      <c r="U13" s="2">
        <f>'Absolute HSE Data'!U13/(SUM('Absolute HSE Data'!$S13:$W13))</f>
        <v>0.2</v>
      </c>
      <c r="V13" s="2">
        <f>'Absolute HSE Data'!V13/(SUM('Absolute HSE Data'!$S13:$W13))</f>
        <v>0.46666666666666667</v>
      </c>
      <c r="W13" s="2">
        <f>'Absolute HSE Data'!W13/(SUM('Absolute HSE Data'!$S13:$W13))</f>
        <v>2.2222222222222223E-2</v>
      </c>
    </row>
    <row r="14" spans="1:23">
      <c r="A14" s="1">
        <v>11</v>
      </c>
      <c r="B14" s="1">
        <v>15</v>
      </c>
      <c r="C14" s="2">
        <f>'Absolute HSE Data'!C14/(SUM('Absolute HSE Data'!$C14:$G14))</f>
        <v>7.0175438596491224E-2</v>
      </c>
      <c r="D14" s="2">
        <f>'Absolute HSE Data'!D14/(SUM('Absolute HSE Data'!$C14:$G14))</f>
        <v>0.36842105263157893</v>
      </c>
      <c r="E14" s="2">
        <f>'Absolute HSE Data'!E14/(SUM('Absolute HSE Data'!$C14:$G14))</f>
        <v>0.40350877192982454</v>
      </c>
      <c r="F14" s="2">
        <f>'Absolute HSE Data'!F14/(SUM('Absolute HSE Data'!$C14:$G14))</f>
        <v>0.12280701754385964</v>
      </c>
      <c r="G14" s="2">
        <f>'Absolute HSE Data'!G14/(SUM('Absolute HSE Data'!$C14:$G14))</f>
        <v>3.5087719298245612E-2</v>
      </c>
      <c r="H14" s="2">
        <f>'Absolute HSE Data'!H14/(SUM('Absolute HSE Data'!$H14:$L14))</f>
        <v>0.05</v>
      </c>
      <c r="I14" s="2">
        <f>'Absolute HSE Data'!I14/(SUM('Absolute HSE Data'!$H14:$L14))</f>
        <v>0.52500000000000002</v>
      </c>
      <c r="J14" s="2">
        <f>'Absolute HSE Data'!J14/(SUM('Absolute HSE Data'!$H14:$L14))</f>
        <v>0.32500000000000001</v>
      </c>
      <c r="K14" s="2">
        <f>'Absolute HSE Data'!K14/(SUM('Absolute HSE Data'!$H14:$L14))</f>
        <v>0.1</v>
      </c>
      <c r="L14" s="2">
        <f>'Absolute HSE Data'!L14/(SUM('Absolute HSE Data'!$H14:$L14))</f>
        <v>0</v>
      </c>
      <c r="N14" s="2">
        <f>'Absolute HSE Data'!N14/(SUM('Absolute HSE Data'!$N14:$R14))</f>
        <v>7.0175438596491224E-2</v>
      </c>
      <c r="O14" s="2">
        <f>'Absolute HSE Data'!O14/(SUM('Absolute HSE Data'!$N14:$R14))</f>
        <v>5.2631578947368418E-2</v>
      </c>
      <c r="P14" s="2">
        <f>'Absolute HSE Data'!P14/(SUM('Absolute HSE Data'!$N14:$R14))</f>
        <v>0.24561403508771928</v>
      </c>
      <c r="Q14" s="2">
        <f>'Absolute HSE Data'!Q14/(SUM('Absolute HSE Data'!$N14:$R14))</f>
        <v>0.59649122807017541</v>
      </c>
      <c r="R14" s="2">
        <f>'Absolute HSE Data'!R14/(SUM('Absolute HSE Data'!$N14:$R14))</f>
        <v>3.5087719298245612E-2</v>
      </c>
      <c r="S14" s="2">
        <f>'Absolute HSE Data'!S14/(SUM('Absolute HSE Data'!$S14:$W14))</f>
        <v>0.05</v>
      </c>
      <c r="T14" s="2">
        <f>'Absolute HSE Data'!T14/(SUM('Absolute HSE Data'!$S14:$W14))</f>
        <v>0.17499999999999999</v>
      </c>
      <c r="U14" s="2">
        <f>'Absolute HSE Data'!U14/(SUM('Absolute HSE Data'!$S14:$W14))</f>
        <v>0.22500000000000001</v>
      </c>
      <c r="V14" s="2">
        <f>'Absolute HSE Data'!V14/(SUM('Absolute HSE Data'!$S14:$W14))</f>
        <v>0.52500000000000002</v>
      </c>
      <c r="W14" s="2">
        <f>'Absolute HSE Data'!W14/(SUM('Absolute HSE Data'!$S14:$W14))</f>
        <v>2.5000000000000001E-2</v>
      </c>
    </row>
    <row r="15" spans="1:23">
      <c r="A15" s="1">
        <v>12</v>
      </c>
      <c r="B15" s="1">
        <v>16</v>
      </c>
      <c r="C15" s="2">
        <f>'Absolute HSE Data'!C15/(SUM('Absolute HSE Data'!$C15:$G15))</f>
        <v>7.2727272727272724E-2</v>
      </c>
      <c r="D15" s="2">
        <f>'Absolute HSE Data'!D15/(SUM('Absolute HSE Data'!$C15:$G15))</f>
        <v>0.30909090909090908</v>
      </c>
      <c r="E15" s="2">
        <f>'Absolute HSE Data'!E15/(SUM('Absolute HSE Data'!$C15:$G15))</f>
        <v>0.38181818181818183</v>
      </c>
      <c r="F15" s="2">
        <f>'Absolute HSE Data'!F15/(SUM('Absolute HSE Data'!$C15:$G15))</f>
        <v>9.0909090909090912E-2</v>
      </c>
      <c r="G15" s="2">
        <f>'Absolute HSE Data'!G15/(SUM('Absolute HSE Data'!$C15:$G15))</f>
        <v>0.14545454545454545</v>
      </c>
      <c r="H15" s="2">
        <f>'Absolute HSE Data'!H15/(SUM('Absolute HSE Data'!$H15:$L15))</f>
        <v>0.13043478260869565</v>
      </c>
      <c r="I15" s="2">
        <f>'Absolute HSE Data'!I15/(SUM('Absolute HSE Data'!$H15:$L15))</f>
        <v>0.58695652173913049</v>
      </c>
      <c r="J15" s="2">
        <f>'Absolute HSE Data'!J15/(SUM('Absolute HSE Data'!$H15:$L15))</f>
        <v>0.19565217391304349</v>
      </c>
      <c r="K15" s="2">
        <f>'Absolute HSE Data'!K15/(SUM('Absolute HSE Data'!$H15:$L15))</f>
        <v>6.5217391304347824E-2</v>
      </c>
      <c r="L15" s="2">
        <f>'Absolute HSE Data'!L15/(SUM('Absolute HSE Data'!$H15:$L15))</f>
        <v>2.1739130434782608E-2</v>
      </c>
      <c r="N15" s="2">
        <f>'Absolute HSE Data'!N15/(SUM('Absolute HSE Data'!$N15:$R15))</f>
        <v>7.2727272727272724E-2</v>
      </c>
      <c r="O15" s="2">
        <f>'Absolute HSE Data'!O15/(SUM('Absolute HSE Data'!$N15:$R15))</f>
        <v>0.10909090909090909</v>
      </c>
      <c r="P15" s="2">
        <f>'Absolute HSE Data'!P15/(SUM('Absolute HSE Data'!$N15:$R15))</f>
        <v>0.18181818181818182</v>
      </c>
      <c r="Q15" s="2">
        <f>'Absolute HSE Data'!Q15/(SUM('Absolute HSE Data'!$N15:$R15))</f>
        <v>0.49090909090909091</v>
      </c>
      <c r="R15" s="2">
        <f>'Absolute HSE Data'!R15/(SUM('Absolute HSE Data'!$N15:$R15))</f>
        <v>0.14545454545454545</v>
      </c>
      <c r="S15" s="2">
        <f>'Absolute HSE Data'!S15/(SUM('Absolute HSE Data'!$S15:$W15))</f>
        <v>0.13043478260869565</v>
      </c>
      <c r="T15" s="2">
        <f>'Absolute HSE Data'!T15/(SUM('Absolute HSE Data'!$S15:$W15))</f>
        <v>0.32608695652173914</v>
      </c>
      <c r="U15" s="2">
        <f>'Absolute HSE Data'!U15/(SUM('Absolute HSE Data'!$S15:$W15))</f>
        <v>0.15217391304347827</v>
      </c>
      <c r="V15" s="2">
        <f>'Absolute HSE Data'!V15/(SUM('Absolute HSE Data'!$S15:$W15))</f>
        <v>0.36956521739130432</v>
      </c>
      <c r="W15" s="2">
        <f>'Absolute HSE Data'!W15/(SUM('Absolute HSE Data'!$S15:$W15))</f>
        <v>2.1739130434782608E-2</v>
      </c>
    </row>
    <row r="16" spans="1:23">
      <c r="A16" s="1">
        <v>13</v>
      </c>
      <c r="B16" s="1">
        <v>17</v>
      </c>
      <c r="C16" s="2">
        <f>'Absolute HSE Data'!C16/(SUM('Absolute HSE Data'!$C16:$G16))</f>
        <v>9.7560975609756101E-2</v>
      </c>
      <c r="D16" s="2">
        <f>'Absolute HSE Data'!D16/(SUM('Absolute HSE Data'!$C16:$G16))</f>
        <v>0.17073170731707318</v>
      </c>
      <c r="E16" s="2">
        <f>'Absolute HSE Data'!E16/(SUM('Absolute HSE Data'!$C16:$G16))</f>
        <v>0.29268292682926828</v>
      </c>
      <c r="F16" s="2">
        <f>'Absolute HSE Data'!F16/(SUM('Absolute HSE Data'!$C16:$G16))</f>
        <v>0.1951219512195122</v>
      </c>
      <c r="G16" s="2">
        <f>'Absolute HSE Data'!G16/(SUM('Absolute HSE Data'!$C16:$G16))</f>
        <v>0.24390243902439024</v>
      </c>
      <c r="H16" s="2">
        <f>'Absolute HSE Data'!H16/(SUM('Absolute HSE Data'!$H16:$L16))</f>
        <v>0.23529411764705882</v>
      </c>
      <c r="I16" s="2">
        <f>'Absolute HSE Data'!I16/(SUM('Absolute HSE Data'!$H16:$L16))</f>
        <v>0.3235294117647059</v>
      </c>
      <c r="J16" s="2">
        <f>'Absolute HSE Data'!J16/(SUM('Absolute HSE Data'!$H16:$L16))</f>
        <v>0.26470588235294118</v>
      </c>
      <c r="K16" s="2">
        <f>'Absolute HSE Data'!K16/(SUM('Absolute HSE Data'!$H16:$L16))</f>
        <v>5.8823529411764705E-2</v>
      </c>
      <c r="L16" s="2">
        <f>'Absolute HSE Data'!L16/(SUM('Absolute HSE Data'!$H16:$L16))</f>
        <v>0.11764705882352941</v>
      </c>
      <c r="N16" s="2">
        <f>'Absolute HSE Data'!N16/(SUM('Absolute HSE Data'!$N16:$R16))</f>
        <v>9.7560975609756101E-2</v>
      </c>
      <c r="O16" s="2">
        <f>'Absolute HSE Data'!O16/(SUM('Absolute HSE Data'!$N16:$R16))</f>
        <v>9.7560975609756101E-2</v>
      </c>
      <c r="P16" s="2">
        <f>'Absolute HSE Data'!P16/(SUM('Absolute HSE Data'!$N16:$R16))</f>
        <v>4.878048780487805E-2</v>
      </c>
      <c r="Q16" s="2">
        <f>'Absolute HSE Data'!Q16/(SUM('Absolute HSE Data'!$N16:$R16))</f>
        <v>0.46341463414634149</v>
      </c>
      <c r="R16" s="2">
        <f>'Absolute HSE Data'!R16/(SUM('Absolute HSE Data'!$N16:$R16))</f>
        <v>0.29268292682926828</v>
      </c>
      <c r="S16" s="2">
        <f>'Absolute HSE Data'!S16/(SUM('Absolute HSE Data'!$S16:$W16))</f>
        <v>0.23529411764705882</v>
      </c>
      <c r="T16" s="2">
        <f>'Absolute HSE Data'!T16/(SUM('Absolute HSE Data'!$S16:$W16))</f>
        <v>2.9411764705882353E-2</v>
      </c>
      <c r="U16" s="2">
        <f>'Absolute HSE Data'!U16/(SUM('Absolute HSE Data'!$S16:$W16))</f>
        <v>0.23529411764705882</v>
      </c>
      <c r="V16" s="2">
        <f>'Absolute HSE Data'!V16/(SUM('Absolute HSE Data'!$S16:$W16))</f>
        <v>0.38235294117647056</v>
      </c>
      <c r="W16" s="2">
        <f>'Absolute HSE Data'!W16/(SUM('Absolute HSE Data'!$S16:$W16))</f>
        <v>0.11764705882352941</v>
      </c>
    </row>
    <row r="17" spans="1:23">
      <c r="A17" s="1">
        <v>14</v>
      </c>
      <c r="B17" s="1">
        <v>18</v>
      </c>
      <c r="C17" s="2">
        <f>'Absolute HSE Data'!C17/(SUM('Absolute HSE Data'!$C17:$G17))</f>
        <v>0</v>
      </c>
      <c r="D17" s="2">
        <f>'Absolute HSE Data'!D17/(SUM('Absolute HSE Data'!$C17:$G17))</f>
        <v>0.28000000000000003</v>
      </c>
      <c r="E17" s="2">
        <f>'Absolute HSE Data'!E17/(SUM('Absolute HSE Data'!$C17:$G17))</f>
        <v>0.14000000000000001</v>
      </c>
      <c r="F17" s="2">
        <f>'Absolute HSE Data'!F17/(SUM('Absolute HSE Data'!$C17:$G17))</f>
        <v>0.22</v>
      </c>
      <c r="G17" s="2">
        <f>'Absolute HSE Data'!G17/(SUM('Absolute HSE Data'!$C17:$G17))</f>
        <v>0.36</v>
      </c>
      <c r="H17" s="2">
        <f>'Absolute HSE Data'!H17/(SUM('Absolute HSE Data'!$H17:$L17))</f>
        <v>0.15555555555555556</v>
      </c>
      <c r="I17" s="2">
        <f>'Absolute HSE Data'!I17/(SUM('Absolute HSE Data'!$H17:$L17))</f>
        <v>0.2</v>
      </c>
      <c r="J17" s="2">
        <f>'Absolute HSE Data'!J17/(SUM('Absolute HSE Data'!$H17:$L17))</f>
        <v>0.28888888888888886</v>
      </c>
      <c r="K17" s="2">
        <f>'Absolute HSE Data'!K17/(SUM('Absolute HSE Data'!$H17:$L17))</f>
        <v>0.24444444444444444</v>
      </c>
      <c r="L17" s="2">
        <f>'Absolute HSE Data'!L17/(SUM('Absolute HSE Data'!$H17:$L17))</f>
        <v>0.1111111111111111</v>
      </c>
      <c r="N17" s="2">
        <f>'Absolute HSE Data'!N17/(SUM('Absolute HSE Data'!$N17:$R17))</f>
        <v>0</v>
      </c>
      <c r="O17" s="2">
        <f>'Absolute HSE Data'!O17/(SUM('Absolute HSE Data'!$N17:$R17))</f>
        <v>0.1</v>
      </c>
      <c r="P17" s="2">
        <f>'Absolute HSE Data'!P17/(SUM('Absolute HSE Data'!$N17:$R17))</f>
        <v>0.1</v>
      </c>
      <c r="Q17" s="2">
        <f>'Absolute HSE Data'!Q17/(SUM('Absolute HSE Data'!$N17:$R17))</f>
        <v>0.4</v>
      </c>
      <c r="R17" s="2">
        <f>'Absolute HSE Data'!R17/(SUM('Absolute HSE Data'!$N17:$R17))</f>
        <v>0.4</v>
      </c>
      <c r="S17" s="2">
        <f>'Absolute HSE Data'!S17/(SUM('Absolute HSE Data'!$S17:$W17))</f>
        <v>0.15555555555555556</v>
      </c>
      <c r="T17" s="2">
        <f>'Absolute HSE Data'!T17/(SUM('Absolute HSE Data'!$S17:$W17))</f>
        <v>0.1111111111111111</v>
      </c>
      <c r="U17" s="2">
        <f>'Absolute HSE Data'!U17/(SUM('Absolute HSE Data'!$S17:$W17))</f>
        <v>8.8888888888888892E-2</v>
      </c>
      <c r="V17" s="2">
        <f>'Absolute HSE Data'!V17/(SUM('Absolute HSE Data'!$S17:$W17))</f>
        <v>0.51111111111111107</v>
      </c>
      <c r="W17" s="2">
        <f>'Absolute HSE Data'!W17/(SUM('Absolute HSE Data'!$S17:$W17))</f>
        <v>0.13333333333333333</v>
      </c>
    </row>
    <row r="18" spans="1:23">
      <c r="A18" s="1">
        <v>15</v>
      </c>
      <c r="B18" s="1">
        <v>19</v>
      </c>
      <c r="C18" s="2">
        <f>'Absolute HSE Data'!C18/(SUM('Absolute HSE Data'!$C18:$G18))</f>
        <v>2.3255813953488372E-2</v>
      </c>
      <c r="D18" s="2">
        <f>'Absolute HSE Data'!D18/(SUM('Absolute HSE Data'!$C18:$G18))</f>
        <v>0.11627906976744186</v>
      </c>
      <c r="E18" s="2">
        <f>'Absolute HSE Data'!E18/(SUM('Absolute HSE Data'!$C18:$G18))</f>
        <v>0.18604651162790697</v>
      </c>
      <c r="F18" s="2">
        <f>'Absolute HSE Data'!F18/(SUM('Absolute HSE Data'!$C18:$G18))</f>
        <v>0.32558139534883723</v>
      </c>
      <c r="G18" s="2">
        <f>'Absolute HSE Data'!G18/(SUM('Absolute HSE Data'!$C18:$G18))</f>
        <v>0.34883720930232559</v>
      </c>
      <c r="H18" s="2">
        <f>'Absolute HSE Data'!H18/(SUM('Absolute HSE Data'!$H18:$L18))</f>
        <v>1.7857142857142856E-2</v>
      </c>
      <c r="I18" s="2">
        <f>'Absolute HSE Data'!I18/(SUM('Absolute HSE Data'!$H18:$L18))</f>
        <v>0.35714285714285715</v>
      </c>
      <c r="J18" s="2">
        <f>'Absolute HSE Data'!J18/(SUM('Absolute HSE Data'!$H18:$L18))</f>
        <v>0.25</v>
      </c>
      <c r="K18" s="2">
        <f>'Absolute HSE Data'!K18/(SUM('Absolute HSE Data'!$H18:$L18))</f>
        <v>0.21428571428571427</v>
      </c>
      <c r="L18" s="2">
        <f>'Absolute HSE Data'!L18/(SUM('Absolute HSE Data'!$H18:$L18))</f>
        <v>0.16071428571428573</v>
      </c>
      <c r="N18" s="2">
        <f>'Absolute HSE Data'!N18/(SUM('Absolute HSE Data'!$N18:$R18))</f>
        <v>2.3255813953488372E-2</v>
      </c>
      <c r="O18" s="2">
        <f>'Absolute HSE Data'!O18/(SUM('Absolute HSE Data'!$N18:$R18))</f>
        <v>4.6511627906976744E-2</v>
      </c>
      <c r="P18" s="2">
        <f>'Absolute HSE Data'!P18/(SUM('Absolute HSE Data'!$N18:$R18))</f>
        <v>2.3255813953488372E-2</v>
      </c>
      <c r="Q18" s="2">
        <f>'Absolute HSE Data'!Q18/(SUM('Absolute HSE Data'!$N18:$R18))</f>
        <v>0.41860465116279072</v>
      </c>
      <c r="R18" s="2">
        <f>'Absolute HSE Data'!R18/(SUM('Absolute HSE Data'!$N18:$R18))</f>
        <v>0.48837209302325579</v>
      </c>
      <c r="S18" s="2">
        <f>'Absolute HSE Data'!S18/(SUM('Absolute HSE Data'!$S18:$W18))</f>
        <v>1.7857142857142856E-2</v>
      </c>
      <c r="T18" s="2">
        <f>'Absolute HSE Data'!T18/(SUM('Absolute HSE Data'!$S18:$W18))</f>
        <v>0.16071428571428573</v>
      </c>
      <c r="U18" s="2">
        <f>'Absolute HSE Data'!U18/(SUM('Absolute HSE Data'!$S18:$W18))</f>
        <v>0.10714285714285714</v>
      </c>
      <c r="V18" s="2">
        <f>'Absolute HSE Data'!V18/(SUM('Absolute HSE Data'!$S18:$W18))</f>
        <v>0.5357142857142857</v>
      </c>
      <c r="W18" s="2">
        <f>'Absolute HSE Data'!W18/(SUM('Absolute HSE Data'!$S18:$W18))</f>
        <v>0.17857142857142858</v>
      </c>
    </row>
    <row r="19" spans="1:23">
      <c r="A19" s="1">
        <v>16</v>
      </c>
      <c r="B19" s="1">
        <v>20</v>
      </c>
      <c r="C19" s="2">
        <f>'Absolute HSE Data'!C19/(SUM('Absolute HSE Data'!$C19:$G19))</f>
        <v>8.3333333333333329E-2</v>
      </c>
      <c r="D19" s="2">
        <f>'Absolute HSE Data'!D19/(SUM('Absolute HSE Data'!$C19:$G19))</f>
        <v>0.16666666666666666</v>
      </c>
      <c r="E19" s="2">
        <f>'Absolute HSE Data'!E19/(SUM('Absolute HSE Data'!$C19:$G19))</f>
        <v>0.19444444444444445</v>
      </c>
      <c r="F19" s="2">
        <f>'Absolute HSE Data'!F19/(SUM('Absolute HSE Data'!$C19:$G19))</f>
        <v>0.16666666666666666</v>
      </c>
      <c r="G19" s="2">
        <f>'Absolute HSE Data'!G19/(SUM('Absolute HSE Data'!$C19:$G19))</f>
        <v>0.3888888888888889</v>
      </c>
      <c r="H19" s="2">
        <f>'Absolute HSE Data'!H19/(SUM('Absolute HSE Data'!$H19:$L19))</f>
        <v>0.16</v>
      </c>
      <c r="I19" s="2">
        <f>'Absolute HSE Data'!I19/(SUM('Absolute HSE Data'!$H19:$L19))</f>
        <v>0.3</v>
      </c>
      <c r="J19" s="2">
        <f>'Absolute HSE Data'!J19/(SUM('Absolute HSE Data'!$H19:$L19))</f>
        <v>0.22</v>
      </c>
      <c r="K19" s="2">
        <f>'Absolute HSE Data'!K19/(SUM('Absolute HSE Data'!$H19:$L19))</f>
        <v>0.14000000000000001</v>
      </c>
      <c r="L19" s="2">
        <f>'Absolute HSE Data'!L19/(SUM('Absolute HSE Data'!$H19:$L19))</f>
        <v>0.18</v>
      </c>
      <c r="N19" s="2">
        <f>'Absolute HSE Data'!N19/(SUM('Absolute HSE Data'!$N19:$R19))</f>
        <v>8.3333333333333329E-2</v>
      </c>
      <c r="O19" s="2">
        <f>'Absolute HSE Data'!O19/(SUM('Absolute HSE Data'!$N19:$R19))</f>
        <v>2.7777777777777776E-2</v>
      </c>
      <c r="P19" s="2">
        <f>'Absolute HSE Data'!P19/(SUM('Absolute HSE Data'!$N19:$R19))</f>
        <v>0.1111111111111111</v>
      </c>
      <c r="Q19" s="2">
        <f>'Absolute HSE Data'!Q19/(SUM('Absolute HSE Data'!$N19:$R19))</f>
        <v>0.3611111111111111</v>
      </c>
      <c r="R19" s="2">
        <f>'Absolute HSE Data'!R19/(SUM('Absolute HSE Data'!$N19:$R19))</f>
        <v>0.41666666666666669</v>
      </c>
      <c r="S19" s="2">
        <f>'Absolute HSE Data'!S19/(SUM('Absolute HSE Data'!$S19:$W19))</f>
        <v>0.16</v>
      </c>
      <c r="T19" s="2">
        <f>'Absolute HSE Data'!T19/(SUM('Absolute HSE Data'!$S19:$W19))</f>
        <v>0.18</v>
      </c>
      <c r="U19" s="2">
        <f>'Absolute HSE Data'!U19/(SUM('Absolute HSE Data'!$S19:$W19))</f>
        <v>0.1</v>
      </c>
      <c r="V19" s="2">
        <f>'Absolute HSE Data'!V19/(SUM('Absolute HSE Data'!$S19:$W19))</f>
        <v>0.36</v>
      </c>
      <c r="W19" s="2">
        <f>'Absolute HSE Data'!W19/(SUM('Absolute HSE Data'!$S19:$W19))</f>
        <v>0.2</v>
      </c>
    </row>
    <row r="20" spans="1:23">
      <c r="A20" s="1">
        <v>17</v>
      </c>
      <c r="B20" s="1">
        <v>21</v>
      </c>
      <c r="C20" s="2">
        <f>'Absolute HSE Data'!C20/(SUM('Absolute HSE Data'!$C20:$G20))</f>
        <v>0</v>
      </c>
      <c r="D20" s="2">
        <f>'Absolute HSE Data'!D20/(SUM('Absolute HSE Data'!$C20:$G20))</f>
        <v>0.21052631578947367</v>
      </c>
      <c r="E20" s="2">
        <f>'Absolute HSE Data'!E20/(SUM('Absolute HSE Data'!$C20:$G20))</f>
        <v>0.26315789473684209</v>
      </c>
      <c r="F20" s="2">
        <f>'Absolute HSE Data'!F20/(SUM('Absolute HSE Data'!$C20:$G20))</f>
        <v>0.15789473684210525</v>
      </c>
      <c r="G20" s="2">
        <f>'Absolute HSE Data'!G20/(SUM('Absolute HSE Data'!$C20:$G20))</f>
        <v>0.36842105263157893</v>
      </c>
      <c r="H20" s="2">
        <f>'Absolute HSE Data'!H20/(SUM('Absolute HSE Data'!$H20:$L20))</f>
        <v>4.1666666666666664E-2</v>
      </c>
      <c r="I20" s="2">
        <f>'Absolute HSE Data'!I20/(SUM('Absolute HSE Data'!$H20:$L20))</f>
        <v>0.33333333333333331</v>
      </c>
      <c r="J20" s="2">
        <f>'Absolute HSE Data'!J20/(SUM('Absolute HSE Data'!$H20:$L20))</f>
        <v>0.20833333333333334</v>
      </c>
      <c r="K20" s="2">
        <f>'Absolute HSE Data'!K20/(SUM('Absolute HSE Data'!$H20:$L20))</f>
        <v>0.16666666666666666</v>
      </c>
      <c r="L20" s="2">
        <f>'Absolute HSE Data'!L20/(SUM('Absolute HSE Data'!$H20:$L20))</f>
        <v>0.25</v>
      </c>
      <c r="N20" s="2">
        <f>'Absolute HSE Data'!N20/(SUM('Absolute HSE Data'!$N20:$R20))</f>
        <v>0</v>
      </c>
      <c r="O20" s="2">
        <f>'Absolute HSE Data'!O20/(SUM('Absolute HSE Data'!$N20:$R20))</f>
        <v>0.10526315789473684</v>
      </c>
      <c r="P20" s="2">
        <f>'Absolute HSE Data'!P20/(SUM('Absolute HSE Data'!$N20:$R20))</f>
        <v>5.2631578947368418E-2</v>
      </c>
      <c r="Q20" s="2">
        <f>'Absolute HSE Data'!Q20/(SUM('Absolute HSE Data'!$N20:$R20))</f>
        <v>0.47368421052631576</v>
      </c>
      <c r="R20" s="2">
        <f>'Absolute HSE Data'!R20/(SUM('Absolute HSE Data'!$N20:$R20))</f>
        <v>0.36842105263157893</v>
      </c>
      <c r="S20" s="2">
        <f>'Absolute HSE Data'!S20/(SUM('Absolute HSE Data'!$S20:$W20))</f>
        <v>4.1666666666666664E-2</v>
      </c>
      <c r="T20" s="2">
        <f>'Absolute HSE Data'!T20/(SUM('Absolute HSE Data'!$S20:$W20))</f>
        <v>0.20833333333333334</v>
      </c>
      <c r="U20" s="2">
        <f>'Absolute HSE Data'!U20/(SUM('Absolute HSE Data'!$S20:$W20))</f>
        <v>0.10416666666666667</v>
      </c>
      <c r="V20" s="2">
        <f>'Absolute HSE Data'!V20/(SUM('Absolute HSE Data'!$S20:$W20))</f>
        <v>0.375</v>
      </c>
      <c r="W20" s="2">
        <f>'Absolute HSE Data'!W20/(SUM('Absolute HSE Data'!$S20:$W20))</f>
        <v>0.27083333333333331</v>
      </c>
    </row>
    <row r="21" spans="1:23">
      <c r="A21" s="1">
        <v>18</v>
      </c>
      <c r="B21" s="1">
        <v>22</v>
      </c>
      <c r="C21" s="2">
        <f>'Absolute HSE Data'!C21/(SUM('Absolute HSE Data'!$C21:$G21))</f>
        <v>6.6666666666666666E-2</v>
      </c>
      <c r="D21" s="2">
        <f>'Absolute HSE Data'!D21/(SUM('Absolute HSE Data'!$C21:$G21))</f>
        <v>0.1111111111111111</v>
      </c>
      <c r="E21" s="2">
        <f>'Absolute HSE Data'!E21/(SUM('Absolute HSE Data'!$C21:$G21))</f>
        <v>0.13333333333333333</v>
      </c>
      <c r="F21" s="2">
        <f>'Absolute HSE Data'!F21/(SUM('Absolute HSE Data'!$C21:$G21))</f>
        <v>0.26666666666666666</v>
      </c>
      <c r="G21" s="2">
        <f>'Absolute HSE Data'!G21/(SUM('Absolute HSE Data'!$C21:$G21))</f>
        <v>0.42222222222222222</v>
      </c>
      <c r="H21" s="2">
        <f>'Absolute HSE Data'!H21/(SUM('Absolute HSE Data'!$H21:$L21))</f>
        <v>9.0909090909090912E-2</v>
      </c>
      <c r="I21" s="2">
        <f>'Absolute HSE Data'!I21/(SUM('Absolute HSE Data'!$H21:$L21))</f>
        <v>0.25454545454545452</v>
      </c>
      <c r="J21" s="2">
        <f>'Absolute HSE Data'!J21/(SUM('Absolute HSE Data'!$H21:$L21))</f>
        <v>0.2</v>
      </c>
      <c r="K21" s="2">
        <f>'Absolute HSE Data'!K21/(SUM('Absolute HSE Data'!$H21:$L21))</f>
        <v>0.21818181818181817</v>
      </c>
      <c r="L21" s="2">
        <f>'Absolute HSE Data'!L21/(SUM('Absolute HSE Data'!$H21:$L21))</f>
        <v>0.23636363636363636</v>
      </c>
      <c r="N21" s="2">
        <f>'Absolute HSE Data'!N21/(SUM('Absolute HSE Data'!$N21:$R21))</f>
        <v>6.6666666666666666E-2</v>
      </c>
      <c r="O21" s="2">
        <f>'Absolute HSE Data'!O21/(SUM('Absolute HSE Data'!$N21:$R21))</f>
        <v>2.2222222222222223E-2</v>
      </c>
      <c r="P21" s="2">
        <f>'Absolute HSE Data'!P21/(SUM('Absolute HSE Data'!$N21:$R21))</f>
        <v>6.6666666666666666E-2</v>
      </c>
      <c r="Q21" s="2">
        <f>'Absolute HSE Data'!Q21/(SUM('Absolute HSE Data'!$N21:$R21))</f>
        <v>0.37777777777777777</v>
      </c>
      <c r="R21" s="2">
        <f>'Absolute HSE Data'!R21/(SUM('Absolute HSE Data'!$N21:$R21))</f>
        <v>0.46666666666666667</v>
      </c>
      <c r="S21" s="2">
        <f>'Absolute HSE Data'!S21/(SUM('Absolute HSE Data'!$S21:$W21))</f>
        <v>9.0909090909090912E-2</v>
      </c>
      <c r="T21" s="2">
        <f>'Absolute HSE Data'!T21/(SUM('Absolute HSE Data'!$S21:$W21))</f>
        <v>7.2727272727272724E-2</v>
      </c>
      <c r="U21" s="2">
        <f>'Absolute HSE Data'!U21/(SUM('Absolute HSE Data'!$S21:$W21))</f>
        <v>0.16363636363636364</v>
      </c>
      <c r="V21" s="2">
        <f>'Absolute HSE Data'!V21/(SUM('Absolute HSE Data'!$S21:$W21))</f>
        <v>0.41818181818181815</v>
      </c>
      <c r="W21" s="2">
        <f>'Absolute HSE Data'!W21/(SUM('Absolute HSE Data'!$S21:$W21))</f>
        <v>0.25454545454545452</v>
      </c>
    </row>
    <row r="22" spans="1:23">
      <c r="A22" s="1">
        <v>19</v>
      </c>
      <c r="B22" s="1">
        <v>23</v>
      </c>
      <c r="C22" s="2">
        <f>'Absolute HSE Data'!C22/(SUM('Absolute HSE Data'!$C22:$G22))</f>
        <v>3.3333333333333333E-2</v>
      </c>
      <c r="D22" s="2">
        <f>'Absolute HSE Data'!D22/(SUM('Absolute HSE Data'!$C22:$G22))</f>
        <v>6.6666666666666666E-2</v>
      </c>
      <c r="E22" s="2">
        <f>'Absolute HSE Data'!E22/(SUM('Absolute HSE Data'!$C22:$G22))</f>
        <v>0.13333333333333333</v>
      </c>
      <c r="F22" s="2">
        <f>'Absolute HSE Data'!F22/(SUM('Absolute HSE Data'!$C22:$G22))</f>
        <v>0.23333333333333334</v>
      </c>
      <c r="G22" s="2">
        <f>'Absolute HSE Data'!G22/(SUM('Absolute HSE Data'!$C22:$G22))</f>
        <v>0.53333333333333333</v>
      </c>
      <c r="H22" s="2">
        <f>'Absolute HSE Data'!H22/(SUM('Absolute HSE Data'!$H22:$L22))</f>
        <v>5.9701492537313432E-2</v>
      </c>
      <c r="I22" s="2">
        <f>'Absolute HSE Data'!I22/(SUM('Absolute HSE Data'!$H22:$L22))</f>
        <v>0.22388059701492538</v>
      </c>
      <c r="J22" s="2">
        <f>'Absolute HSE Data'!J22/(SUM('Absolute HSE Data'!$H22:$L22))</f>
        <v>0.19402985074626866</v>
      </c>
      <c r="K22" s="2">
        <f>'Absolute HSE Data'!K22/(SUM('Absolute HSE Data'!$H22:$L22))</f>
        <v>0.2537313432835821</v>
      </c>
      <c r="L22" s="2">
        <f>'Absolute HSE Data'!L22/(SUM('Absolute HSE Data'!$H22:$L22))</f>
        <v>0.26865671641791045</v>
      </c>
      <c r="N22" s="2">
        <f>'Absolute HSE Data'!N22/(SUM('Absolute HSE Data'!$N22:$R22))</f>
        <v>3.3333333333333333E-2</v>
      </c>
      <c r="O22" s="2">
        <f>'Absolute HSE Data'!O22/(SUM('Absolute HSE Data'!$N22:$R22))</f>
        <v>6.6666666666666666E-2</v>
      </c>
      <c r="P22" s="2">
        <f>'Absolute HSE Data'!P22/(SUM('Absolute HSE Data'!$N22:$R22))</f>
        <v>0</v>
      </c>
      <c r="Q22" s="2">
        <f>'Absolute HSE Data'!Q22/(SUM('Absolute HSE Data'!$N22:$R22))</f>
        <v>0.36666666666666664</v>
      </c>
      <c r="R22" s="2">
        <f>'Absolute HSE Data'!R22/(SUM('Absolute HSE Data'!$N22:$R22))</f>
        <v>0.53333333333333333</v>
      </c>
      <c r="S22" s="2">
        <f>'Absolute HSE Data'!S22/(SUM('Absolute HSE Data'!$S22:$W22))</f>
        <v>5.9701492537313432E-2</v>
      </c>
      <c r="T22" s="2">
        <f>'Absolute HSE Data'!T22/(SUM('Absolute HSE Data'!$S22:$W22))</f>
        <v>8.9552238805970144E-2</v>
      </c>
      <c r="U22" s="2">
        <f>'Absolute HSE Data'!U22/(SUM('Absolute HSE Data'!$S22:$W22))</f>
        <v>0.11940298507462686</v>
      </c>
      <c r="V22" s="2">
        <f>'Absolute HSE Data'!V22/(SUM('Absolute HSE Data'!$S22:$W22))</f>
        <v>0.43283582089552236</v>
      </c>
      <c r="W22" s="2">
        <f>'Absolute HSE Data'!W22/(SUM('Absolute HSE Data'!$S22:$W22))</f>
        <v>0.29850746268656714</v>
      </c>
    </row>
    <row r="23" spans="1:23">
      <c r="A23" s="1">
        <v>20</v>
      </c>
      <c r="B23" s="1">
        <v>24</v>
      </c>
      <c r="C23" s="2">
        <f>'Absolute HSE Data'!C23/(SUM('Absolute HSE Data'!$C23:$G23))</f>
        <v>0</v>
      </c>
      <c r="D23" s="2">
        <f>'Absolute HSE Data'!D23/(SUM('Absolute HSE Data'!$C23:$G23))</f>
        <v>0.1</v>
      </c>
      <c r="E23" s="2">
        <f>'Absolute HSE Data'!E23/(SUM('Absolute HSE Data'!$C23:$G23))</f>
        <v>0.17499999999999999</v>
      </c>
      <c r="F23" s="2">
        <f>'Absolute HSE Data'!F23/(SUM('Absolute HSE Data'!$C23:$G23))</f>
        <v>0.15</v>
      </c>
      <c r="G23" s="2">
        <f>'Absolute HSE Data'!G23/(SUM('Absolute HSE Data'!$C23:$G23))</f>
        <v>0.57499999999999996</v>
      </c>
      <c r="H23" s="2">
        <f>'Absolute HSE Data'!H23/(SUM('Absolute HSE Data'!$H23:$L23))</f>
        <v>7.575757575757576E-2</v>
      </c>
      <c r="I23" s="2">
        <f>'Absolute HSE Data'!I23/(SUM('Absolute HSE Data'!$H23:$L23))</f>
        <v>0.10606060606060606</v>
      </c>
      <c r="J23" s="2">
        <f>'Absolute HSE Data'!J23/(SUM('Absolute HSE Data'!$H23:$L23))</f>
        <v>0.30303030303030304</v>
      </c>
      <c r="K23" s="2">
        <f>'Absolute HSE Data'!K23/(SUM('Absolute HSE Data'!$H23:$L23))</f>
        <v>0.27272727272727271</v>
      </c>
      <c r="L23" s="2">
        <f>'Absolute HSE Data'!L23/(SUM('Absolute HSE Data'!$H23:$L23))</f>
        <v>0.24242424242424243</v>
      </c>
      <c r="N23" s="2">
        <f>'Absolute HSE Data'!N23/(SUM('Absolute HSE Data'!$N23:$R23))</f>
        <v>0</v>
      </c>
      <c r="O23" s="2">
        <f>'Absolute HSE Data'!O23/(SUM('Absolute HSE Data'!$N23:$R23))</f>
        <v>0</v>
      </c>
      <c r="P23" s="2">
        <f>'Absolute HSE Data'!P23/(SUM('Absolute HSE Data'!$N23:$R23))</f>
        <v>0.05</v>
      </c>
      <c r="Q23" s="2">
        <f>'Absolute HSE Data'!Q23/(SUM('Absolute HSE Data'!$N23:$R23))</f>
        <v>0.35</v>
      </c>
      <c r="R23" s="2">
        <f>'Absolute HSE Data'!R23/(SUM('Absolute HSE Data'!$N23:$R23))</f>
        <v>0.6</v>
      </c>
      <c r="S23" s="2">
        <f>'Absolute HSE Data'!S23/(SUM('Absolute HSE Data'!$S23:$W23))</f>
        <v>7.575757575757576E-2</v>
      </c>
      <c r="T23" s="2">
        <f>'Absolute HSE Data'!T23/(SUM('Absolute HSE Data'!$S23:$W23))</f>
        <v>6.0606060606060608E-2</v>
      </c>
      <c r="U23" s="2">
        <f>'Absolute HSE Data'!U23/(SUM('Absolute HSE Data'!$S23:$W23))</f>
        <v>4.5454545454545456E-2</v>
      </c>
      <c r="V23" s="2">
        <f>'Absolute HSE Data'!V23/(SUM('Absolute HSE Data'!$S23:$W23))</f>
        <v>0.54545454545454541</v>
      </c>
      <c r="W23" s="2">
        <f>'Absolute HSE Data'!W23/(SUM('Absolute HSE Data'!$S23:$W23))</f>
        <v>0.27272727272727271</v>
      </c>
    </row>
    <row r="24" spans="1:23">
      <c r="A24" s="1">
        <v>21</v>
      </c>
      <c r="B24" s="1">
        <v>25</v>
      </c>
      <c r="C24" s="2">
        <f>'Absolute HSE Data'!C24/(SUM('Absolute HSE Data'!$C24:$G24))</f>
        <v>3.7735849056603772E-2</v>
      </c>
      <c r="D24" s="2">
        <f>'Absolute HSE Data'!D24/(SUM('Absolute HSE Data'!$C24:$G24))</f>
        <v>0.16981132075471697</v>
      </c>
      <c r="E24" s="2">
        <f>'Absolute HSE Data'!E24/(SUM('Absolute HSE Data'!$C24:$G24))</f>
        <v>0.13207547169811321</v>
      </c>
      <c r="F24" s="2">
        <f>'Absolute HSE Data'!F24/(SUM('Absolute HSE Data'!$C24:$G24))</f>
        <v>0.24528301886792453</v>
      </c>
      <c r="G24" s="2">
        <f>'Absolute HSE Data'!G24/(SUM('Absolute HSE Data'!$C24:$G24))</f>
        <v>0.41509433962264153</v>
      </c>
      <c r="H24" s="2">
        <f>'Absolute HSE Data'!H24/(SUM('Absolute HSE Data'!$H24:$L24))</f>
        <v>9.8360655737704916E-2</v>
      </c>
      <c r="I24" s="2">
        <f>'Absolute HSE Data'!I24/(SUM('Absolute HSE Data'!$H24:$L24))</f>
        <v>0.27868852459016391</v>
      </c>
      <c r="J24" s="2">
        <f>'Absolute HSE Data'!J24/(SUM('Absolute HSE Data'!$H24:$L24))</f>
        <v>0.18032786885245902</v>
      </c>
      <c r="K24" s="2">
        <f>'Absolute HSE Data'!K24/(SUM('Absolute HSE Data'!$H24:$L24))</f>
        <v>0.21311475409836064</v>
      </c>
      <c r="L24" s="2">
        <f>'Absolute HSE Data'!L24/(SUM('Absolute HSE Data'!$H24:$L24))</f>
        <v>0.22950819672131148</v>
      </c>
      <c r="N24" s="2">
        <f>'Absolute HSE Data'!N24/(SUM('Absolute HSE Data'!$N24:$R24))</f>
        <v>3.7735849056603772E-2</v>
      </c>
      <c r="O24" s="2">
        <f>'Absolute HSE Data'!O24/(SUM('Absolute HSE Data'!$N24:$R24))</f>
        <v>7.5471698113207544E-2</v>
      </c>
      <c r="P24" s="2">
        <f>'Absolute HSE Data'!P24/(SUM('Absolute HSE Data'!$N24:$R24))</f>
        <v>5.6603773584905662E-2</v>
      </c>
      <c r="Q24" s="2">
        <f>'Absolute HSE Data'!Q24/(SUM('Absolute HSE Data'!$N24:$R24))</f>
        <v>0.32075471698113206</v>
      </c>
      <c r="R24" s="2">
        <f>'Absolute HSE Data'!R24/(SUM('Absolute HSE Data'!$N24:$R24))</f>
        <v>0.50943396226415094</v>
      </c>
      <c r="S24" s="2">
        <f>'Absolute HSE Data'!S24/(SUM('Absolute HSE Data'!$S24:$W24))</f>
        <v>9.8360655737704916E-2</v>
      </c>
      <c r="T24" s="2">
        <f>'Absolute HSE Data'!T24/(SUM('Absolute HSE Data'!$S24:$W24))</f>
        <v>0.11475409836065574</v>
      </c>
      <c r="U24" s="2">
        <f>'Absolute HSE Data'!U24/(SUM('Absolute HSE Data'!$S24:$W24))</f>
        <v>0.13114754098360656</v>
      </c>
      <c r="V24" s="2">
        <f>'Absolute HSE Data'!V24/(SUM('Absolute HSE Data'!$S24:$W24))</f>
        <v>0.4098360655737705</v>
      </c>
      <c r="W24" s="2">
        <f>'Absolute HSE Data'!W24/(SUM('Absolute HSE Data'!$S24:$W24))</f>
        <v>0.24590163934426229</v>
      </c>
    </row>
    <row r="25" spans="1:23">
      <c r="A25" s="1">
        <v>22</v>
      </c>
      <c r="B25" s="1">
        <v>26</v>
      </c>
      <c r="C25" s="2">
        <f>'Absolute HSE Data'!C25/(SUM('Absolute HSE Data'!$C25:$G25))</f>
        <v>4.5454545454545456E-2</v>
      </c>
      <c r="D25" s="2">
        <f>'Absolute HSE Data'!D25/(SUM('Absolute HSE Data'!$C25:$G25))</f>
        <v>6.8181818181818177E-2</v>
      </c>
      <c r="E25" s="2">
        <f>'Absolute HSE Data'!E25/(SUM('Absolute HSE Data'!$C25:$G25))</f>
        <v>9.0909090909090912E-2</v>
      </c>
      <c r="F25" s="2">
        <f>'Absolute HSE Data'!F25/(SUM('Absolute HSE Data'!$C25:$G25))</f>
        <v>0.34090909090909088</v>
      </c>
      <c r="G25" s="2">
        <f>'Absolute HSE Data'!G25/(SUM('Absolute HSE Data'!$C25:$G25))</f>
        <v>0.45454545454545453</v>
      </c>
      <c r="H25" s="2">
        <f>'Absolute HSE Data'!H25/(SUM('Absolute HSE Data'!$H25:$L25))</f>
        <v>0.13043478260869565</v>
      </c>
      <c r="I25" s="2">
        <f>'Absolute HSE Data'!I25/(SUM('Absolute HSE Data'!$H25:$L25))</f>
        <v>7.2463768115942032E-2</v>
      </c>
      <c r="J25" s="2">
        <f>'Absolute HSE Data'!J25/(SUM('Absolute HSE Data'!$H25:$L25))</f>
        <v>0.11594202898550725</v>
      </c>
      <c r="K25" s="2">
        <f>'Absolute HSE Data'!K25/(SUM('Absolute HSE Data'!$H25:$L25))</f>
        <v>0.33333333333333331</v>
      </c>
      <c r="L25" s="2">
        <f>'Absolute HSE Data'!L25/(SUM('Absolute HSE Data'!$H25:$L25))</f>
        <v>0.34782608695652173</v>
      </c>
      <c r="N25" s="2">
        <f>'Absolute HSE Data'!N25/(SUM('Absolute HSE Data'!$N25:$R25))</f>
        <v>4.5454545454545456E-2</v>
      </c>
      <c r="O25" s="2">
        <f>'Absolute HSE Data'!O25/(SUM('Absolute HSE Data'!$N25:$R25))</f>
        <v>2.2727272727272728E-2</v>
      </c>
      <c r="P25" s="2">
        <f>'Absolute HSE Data'!P25/(SUM('Absolute HSE Data'!$N25:$R25))</f>
        <v>4.5454545454545456E-2</v>
      </c>
      <c r="Q25" s="2">
        <f>'Absolute HSE Data'!Q25/(SUM('Absolute HSE Data'!$N25:$R25))</f>
        <v>0.29545454545454547</v>
      </c>
      <c r="R25" s="2">
        <f>'Absolute HSE Data'!R25/(SUM('Absolute HSE Data'!$N25:$R25))</f>
        <v>0.59090909090909094</v>
      </c>
      <c r="S25" s="2">
        <f>'Absolute HSE Data'!S25/(SUM('Absolute HSE Data'!$S25:$W25))</f>
        <v>0.13043478260869565</v>
      </c>
      <c r="T25" s="2">
        <f>'Absolute HSE Data'!T25/(SUM('Absolute HSE Data'!$S25:$W25))</f>
        <v>0</v>
      </c>
      <c r="U25" s="2">
        <f>'Absolute HSE Data'!U25/(SUM('Absolute HSE Data'!$S25:$W25))</f>
        <v>5.7971014492753624E-2</v>
      </c>
      <c r="V25" s="2">
        <f>'Absolute HSE Data'!V25/(SUM('Absolute HSE Data'!$S25:$W25))</f>
        <v>0.39130434782608697</v>
      </c>
      <c r="W25" s="2">
        <f>'Absolute HSE Data'!W25/(SUM('Absolute HSE Data'!$S25:$W25))</f>
        <v>0.42028985507246375</v>
      </c>
    </row>
    <row r="26" spans="1:23">
      <c r="A26" s="1">
        <v>23</v>
      </c>
      <c r="B26" s="1">
        <v>27</v>
      </c>
      <c r="C26" s="2">
        <f>'Absolute HSE Data'!C26/(SUM('Absolute HSE Data'!$C26:$G26))</f>
        <v>3.9215686274509803E-2</v>
      </c>
      <c r="D26" s="2">
        <f>'Absolute HSE Data'!D26/(SUM('Absolute HSE Data'!$C26:$G26))</f>
        <v>5.8823529411764705E-2</v>
      </c>
      <c r="E26" s="2">
        <f>'Absolute HSE Data'!E26/(SUM('Absolute HSE Data'!$C26:$G26))</f>
        <v>0.11764705882352941</v>
      </c>
      <c r="F26" s="2">
        <f>'Absolute HSE Data'!F26/(SUM('Absolute HSE Data'!$C26:$G26))</f>
        <v>0.21568627450980393</v>
      </c>
      <c r="G26" s="2">
        <f>'Absolute HSE Data'!G26/(SUM('Absolute HSE Data'!$C26:$G26))</f>
        <v>0.56862745098039214</v>
      </c>
      <c r="H26" s="2">
        <f>'Absolute HSE Data'!H26/(SUM('Absolute HSE Data'!$H26:$L26))</f>
        <v>4.4776119402985072E-2</v>
      </c>
      <c r="I26" s="2">
        <f>'Absolute HSE Data'!I26/(SUM('Absolute HSE Data'!$H26:$L26))</f>
        <v>0.16417910447761194</v>
      </c>
      <c r="J26" s="2">
        <f>'Absolute HSE Data'!J26/(SUM('Absolute HSE Data'!$H26:$L26))</f>
        <v>0.19402985074626866</v>
      </c>
      <c r="K26" s="2">
        <f>'Absolute HSE Data'!K26/(SUM('Absolute HSE Data'!$H26:$L26))</f>
        <v>0.28358208955223879</v>
      </c>
      <c r="L26" s="2">
        <f>'Absolute HSE Data'!L26/(SUM('Absolute HSE Data'!$H26:$L26))</f>
        <v>0.31343283582089554</v>
      </c>
      <c r="N26" s="2">
        <f>'Absolute HSE Data'!N26/(SUM('Absolute HSE Data'!$N26:$R26))</f>
        <v>3.9215686274509803E-2</v>
      </c>
      <c r="O26" s="2">
        <f>'Absolute HSE Data'!O26/(SUM('Absolute HSE Data'!$N26:$R26))</f>
        <v>1.9607843137254902E-2</v>
      </c>
      <c r="P26" s="2">
        <f>'Absolute HSE Data'!P26/(SUM('Absolute HSE Data'!$N26:$R26))</f>
        <v>3.9215686274509803E-2</v>
      </c>
      <c r="Q26" s="2">
        <f>'Absolute HSE Data'!Q26/(SUM('Absolute HSE Data'!$N26:$R26))</f>
        <v>0.27450980392156865</v>
      </c>
      <c r="R26" s="2">
        <f>'Absolute HSE Data'!R26/(SUM('Absolute HSE Data'!$N26:$R26))</f>
        <v>0.62745098039215685</v>
      </c>
      <c r="S26" s="2">
        <f>'Absolute HSE Data'!S26/(SUM('Absolute HSE Data'!$S26:$W26))</f>
        <v>4.4776119402985072E-2</v>
      </c>
      <c r="T26" s="2">
        <f>'Absolute HSE Data'!T26/(SUM('Absolute HSE Data'!$S26:$W26))</f>
        <v>4.4776119402985072E-2</v>
      </c>
      <c r="U26" s="2">
        <f>'Absolute HSE Data'!U26/(SUM('Absolute HSE Data'!$S26:$W26))</f>
        <v>7.4626865671641784E-2</v>
      </c>
      <c r="V26" s="2">
        <f>'Absolute HSE Data'!V26/(SUM('Absolute HSE Data'!$S26:$W26))</f>
        <v>0.52238805970149249</v>
      </c>
      <c r="W26" s="2">
        <f>'Absolute HSE Data'!W26/(SUM('Absolute HSE Data'!$S26:$W26))</f>
        <v>0.31343283582089554</v>
      </c>
    </row>
    <row r="27" spans="1:23">
      <c r="A27" s="1">
        <v>24</v>
      </c>
      <c r="B27" s="1">
        <v>28</v>
      </c>
      <c r="C27" s="2">
        <f>'Absolute HSE Data'!C27/(SUM('Absolute HSE Data'!$C27:$G27))</f>
        <v>2.564102564102564E-2</v>
      </c>
      <c r="D27" s="2">
        <f>'Absolute HSE Data'!D27/(SUM('Absolute HSE Data'!$C27:$G27))</f>
        <v>7.6923076923076927E-2</v>
      </c>
      <c r="E27" s="2">
        <f>'Absolute HSE Data'!E27/(SUM('Absolute HSE Data'!$C27:$G27))</f>
        <v>7.6923076923076927E-2</v>
      </c>
      <c r="F27" s="2">
        <f>'Absolute HSE Data'!F27/(SUM('Absolute HSE Data'!$C27:$G27))</f>
        <v>0.30769230769230771</v>
      </c>
      <c r="G27" s="2">
        <f>'Absolute HSE Data'!G27/(SUM('Absolute HSE Data'!$C27:$G27))</f>
        <v>0.51282051282051277</v>
      </c>
      <c r="H27" s="2">
        <f>'Absolute HSE Data'!H27/(SUM('Absolute HSE Data'!$H27:$L27))</f>
        <v>4.6875E-2</v>
      </c>
      <c r="I27" s="2">
        <f>'Absolute HSE Data'!I27/(SUM('Absolute HSE Data'!$H27:$L27))</f>
        <v>0.1875</v>
      </c>
      <c r="J27" s="2">
        <f>'Absolute HSE Data'!J27/(SUM('Absolute HSE Data'!$H27:$L27))</f>
        <v>0.265625</v>
      </c>
      <c r="K27" s="2">
        <f>'Absolute HSE Data'!K27/(SUM('Absolute HSE Data'!$H27:$L27))</f>
        <v>0.28125</v>
      </c>
      <c r="L27" s="2">
        <f>'Absolute HSE Data'!L27/(SUM('Absolute HSE Data'!$H27:$L27))</f>
        <v>0.21875</v>
      </c>
      <c r="N27" s="2">
        <f>'Absolute HSE Data'!N27/(SUM('Absolute HSE Data'!$N27:$R27))</f>
        <v>2.564102564102564E-2</v>
      </c>
      <c r="O27" s="2">
        <f>'Absolute HSE Data'!O27/(SUM('Absolute HSE Data'!$N27:$R27))</f>
        <v>2.564102564102564E-2</v>
      </c>
      <c r="P27" s="2">
        <f>'Absolute HSE Data'!P27/(SUM('Absolute HSE Data'!$N27:$R27))</f>
        <v>5.128205128205128E-2</v>
      </c>
      <c r="Q27" s="2">
        <f>'Absolute HSE Data'!Q27/(SUM('Absolute HSE Data'!$N27:$R27))</f>
        <v>0.35897435897435898</v>
      </c>
      <c r="R27" s="2">
        <f>'Absolute HSE Data'!R27/(SUM('Absolute HSE Data'!$N27:$R27))</f>
        <v>0.53846153846153844</v>
      </c>
      <c r="S27" s="2">
        <f>'Absolute HSE Data'!S27/(SUM('Absolute HSE Data'!$S27:$W27))</f>
        <v>4.6875E-2</v>
      </c>
      <c r="T27" s="2">
        <f>'Absolute HSE Data'!T27/(SUM('Absolute HSE Data'!$S27:$W27))</f>
        <v>9.375E-2</v>
      </c>
      <c r="U27" s="2">
        <f>'Absolute HSE Data'!U27/(SUM('Absolute HSE Data'!$S27:$W27))</f>
        <v>9.375E-2</v>
      </c>
      <c r="V27" s="2">
        <f>'Absolute HSE Data'!V27/(SUM('Absolute HSE Data'!$S27:$W27))</f>
        <v>0.53125</v>
      </c>
      <c r="W27" s="2">
        <f>'Absolute HSE Data'!W27/(SUM('Absolute HSE Data'!$S27:$W27))</f>
        <v>0.234375</v>
      </c>
    </row>
    <row r="28" spans="1:23">
      <c r="A28" s="1">
        <v>25</v>
      </c>
      <c r="B28" s="1">
        <v>29</v>
      </c>
      <c r="C28" s="2">
        <f>'Absolute HSE Data'!C28/(SUM('Absolute HSE Data'!$C28:$G28))</f>
        <v>0.04</v>
      </c>
      <c r="D28" s="2">
        <f>'Absolute HSE Data'!D28/(SUM('Absolute HSE Data'!$C28:$G28))</f>
        <v>0.06</v>
      </c>
      <c r="E28" s="2">
        <f>'Absolute HSE Data'!E28/(SUM('Absolute HSE Data'!$C28:$G28))</f>
        <v>0.22</v>
      </c>
      <c r="F28" s="2">
        <f>'Absolute HSE Data'!F28/(SUM('Absolute HSE Data'!$C28:$G28))</f>
        <v>0.2</v>
      </c>
      <c r="G28" s="2">
        <f>'Absolute HSE Data'!G28/(SUM('Absolute HSE Data'!$C28:$G28))</f>
        <v>0.48</v>
      </c>
      <c r="H28" s="2">
        <f>'Absolute HSE Data'!H28/(SUM('Absolute HSE Data'!$H28:$L28))</f>
        <v>6.25E-2</v>
      </c>
      <c r="I28" s="2">
        <f>'Absolute HSE Data'!I28/(SUM('Absolute HSE Data'!$H28:$L28))</f>
        <v>0.265625</v>
      </c>
      <c r="J28" s="2">
        <f>'Absolute HSE Data'!J28/(SUM('Absolute HSE Data'!$H28:$L28))</f>
        <v>0.234375</v>
      </c>
      <c r="K28" s="2">
        <f>'Absolute HSE Data'!K28/(SUM('Absolute HSE Data'!$H28:$L28))</f>
        <v>0.203125</v>
      </c>
      <c r="L28" s="2">
        <f>'Absolute HSE Data'!L28/(SUM('Absolute HSE Data'!$H28:$L28))</f>
        <v>0.234375</v>
      </c>
      <c r="N28" s="2">
        <f>'Absolute HSE Data'!N28/(SUM('Absolute HSE Data'!$N28:$R28))</f>
        <v>0.04</v>
      </c>
      <c r="O28" s="2">
        <f>'Absolute HSE Data'!O28/(SUM('Absolute HSE Data'!$N28:$R28))</f>
        <v>0.02</v>
      </c>
      <c r="P28" s="2">
        <f>'Absolute HSE Data'!P28/(SUM('Absolute HSE Data'!$N28:$R28))</f>
        <v>0.04</v>
      </c>
      <c r="Q28" s="2">
        <f>'Absolute HSE Data'!Q28/(SUM('Absolute HSE Data'!$N28:$R28))</f>
        <v>0.36</v>
      </c>
      <c r="R28" s="2">
        <f>'Absolute HSE Data'!R28/(SUM('Absolute HSE Data'!$N28:$R28))</f>
        <v>0.54</v>
      </c>
      <c r="S28" s="2">
        <f>'Absolute HSE Data'!S28/(SUM('Absolute HSE Data'!$S28:$W28))</f>
        <v>6.25E-2</v>
      </c>
      <c r="T28" s="2">
        <f>'Absolute HSE Data'!T28/(SUM('Absolute HSE Data'!$S28:$W28))</f>
        <v>9.375E-2</v>
      </c>
      <c r="U28" s="2">
        <f>'Absolute HSE Data'!U28/(SUM('Absolute HSE Data'!$S28:$W28))</f>
        <v>0.125</v>
      </c>
      <c r="V28" s="2">
        <f>'Absolute HSE Data'!V28/(SUM('Absolute HSE Data'!$S28:$W28))</f>
        <v>0.453125</v>
      </c>
      <c r="W28" s="2">
        <f>'Absolute HSE Data'!W28/(SUM('Absolute HSE Data'!$S28:$W28))</f>
        <v>0.265625</v>
      </c>
    </row>
    <row r="29" spans="1:23">
      <c r="A29" s="1">
        <v>26</v>
      </c>
      <c r="B29" s="1">
        <v>30</v>
      </c>
      <c r="C29" s="2">
        <f>'Absolute HSE Data'!C29/(SUM('Absolute HSE Data'!$C29:$G29))</f>
        <v>2.3255813953488372E-2</v>
      </c>
      <c r="D29" s="2">
        <f>'Absolute HSE Data'!D29/(SUM('Absolute HSE Data'!$C29:$G29))</f>
        <v>2.3255813953488372E-2</v>
      </c>
      <c r="E29" s="2">
        <f>'Absolute HSE Data'!E29/(SUM('Absolute HSE Data'!$C29:$G29))</f>
        <v>0.16279069767441862</v>
      </c>
      <c r="F29" s="2">
        <f>'Absolute HSE Data'!F29/(SUM('Absolute HSE Data'!$C29:$G29))</f>
        <v>0.30232558139534882</v>
      </c>
      <c r="G29" s="2">
        <f>'Absolute HSE Data'!G29/(SUM('Absolute HSE Data'!$C29:$G29))</f>
        <v>0.48837209302325579</v>
      </c>
      <c r="H29" s="2">
        <f>'Absolute HSE Data'!H29/(SUM('Absolute HSE Data'!$H29:$L29))</f>
        <v>9.2307692307692313E-2</v>
      </c>
      <c r="I29" s="2">
        <f>'Absolute HSE Data'!I29/(SUM('Absolute HSE Data'!$H29:$L29))</f>
        <v>0.2</v>
      </c>
      <c r="J29" s="2">
        <f>'Absolute HSE Data'!J29/(SUM('Absolute HSE Data'!$H29:$L29))</f>
        <v>0.2153846153846154</v>
      </c>
      <c r="K29" s="2">
        <f>'Absolute HSE Data'!K29/(SUM('Absolute HSE Data'!$H29:$L29))</f>
        <v>0.24615384615384617</v>
      </c>
      <c r="L29" s="2">
        <f>'Absolute HSE Data'!L29/(SUM('Absolute HSE Data'!$H29:$L29))</f>
        <v>0.24615384615384617</v>
      </c>
      <c r="N29" s="2">
        <f>'Absolute HSE Data'!N29/(SUM('Absolute HSE Data'!$N29:$R29))</f>
        <v>2.3255813953488372E-2</v>
      </c>
      <c r="O29" s="2">
        <f>'Absolute HSE Data'!O29/(SUM('Absolute HSE Data'!$N29:$R29))</f>
        <v>0</v>
      </c>
      <c r="P29" s="2">
        <f>'Absolute HSE Data'!P29/(SUM('Absolute HSE Data'!$N29:$R29))</f>
        <v>2.3255813953488372E-2</v>
      </c>
      <c r="Q29" s="2">
        <f>'Absolute HSE Data'!Q29/(SUM('Absolute HSE Data'!$N29:$R29))</f>
        <v>0.41860465116279072</v>
      </c>
      <c r="R29" s="2">
        <f>'Absolute HSE Data'!R29/(SUM('Absolute HSE Data'!$N29:$R29))</f>
        <v>0.53488372093023251</v>
      </c>
      <c r="S29" s="2">
        <f>'Absolute HSE Data'!S29/(SUM('Absolute HSE Data'!$S29:$W29))</f>
        <v>9.2307692307692313E-2</v>
      </c>
      <c r="T29" s="2">
        <f>'Absolute HSE Data'!T29/(SUM('Absolute HSE Data'!$S29:$W29))</f>
        <v>0.13846153846153847</v>
      </c>
      <c r="U29" s="2">
        <f>'Absolute HSE Data'!U29/(SUM('Absolute HSE Data'!$S29:$W29))</f>
        <v>6.1538461538461542E-2</v>
      </c>
      <c r="V29" s="2">
        <f>'Absolute HSE Data'!V29/(SUM('Absolute HSE Data'!$S29:$W29))</f>
        <v>0.41538461538461541</v>
      </c>
      <c r="W29" s="2">
        <f>'Absolute HSE Data'!W29/(SUM('Absolute HSE Data'!$S29:$W29))</f>
        <v>0.29230769230769232</v>
      </c>
    </row>
    <row r="30" spans="1:23">
      <c r="A30" s="1">
        <v>27</v>
      </c>
      <c r="B30" s="1">
        <v>31</v>
      </c>
      <c r="C30" s="2">
        <f>'Absolute HSE Data'!C30/(SUM('Absolute HSE Data'!$C30:$G30))</f>
        <v>2.0408163265306121E-2</v>
      </c>
      <c r="D30" s="2">
        <f>'Absolute HSE Data'!D30/(SUM('Absolute HSE Data'!$C30:$G30))</f>
        <v>0</v>
      </c>
      <c r="E30" s="2">
        <f>'Absolute HSE Data'!E30/(SUM('Absolute HSE Data'!$C30:$G30))</f>
        <v>0.12244897959183673</v>
      </c>
      <c r="F30" s="2">
        <f>'Absolute HSE Data'!F30/(SUM('Absolute HSE Data'!$C30:$G30))</f>
        <v>0.32653061224489793</v>
      </c>
      <c r="G30" s="2">
        <f>'Absolute HSE Data'!G30/(SUM('Absolute HSE Data'!$C30:$G30))</f>
        <v>0.53061224489795922</v>
      </c>
      <c r="H30" s="2">
        <f>'Absolute HSE Data'!H30/(SUM('Absolute HSE Data'!$H30:$L30))</f>
        <v>5.434782608695652E-2</v>
      </c>
      <c r="I30" s="2">
        <f>'Absolute HSE Data'!I30/(SUM('Absolute HSE Data'!$H30:$L30))</f>
        <v>0.21739130434782608</v>
      </c>
      <c r="J30" s="2">
        <f>'Absolute HSE Data'!J30/(SUM('Absolute HSE Data'!$H30:$L30))</f>
        <v>0.28260869565217389</v>
      </c>
      <c r="K30" s="2">
        <f>'Absolute HSE Data'!K30/(SUM('Absolute HSE Data'!$H30:$L30))</f>
        <v>0.30434782608695654</v>
      </c>
      <c r="L30" s="2">
        <f>'Absolute HSE Data'!L30/(SUM('Absolute HSE Data'!$H30:$L30))</f>
        <v>0.14130434782608695</v>
      </c>
      <c r="N30" s="2">
        <f>'Absolute HSE Data'!N30/(SUM('Absolute HSE Data'!$N30:$R30))</f>
        <v>2.0408163265306121E-2</v>
      </c>
      <c r="O30" s="2">
        <f>'Absolute HSE Data'!O30/(SUM('Absolute HSE Data'!$N30:$R30))</f>
        <v>0</v>
      </c>
      <c r="P30" s="2">
        <f>'Absolute HSE Data'!P30/(SUM('Absolute HSE Data'!$N30:$R30))</f>
        <v>0</v>
      </c>
      <c r="Q30" s="2">
        <f>'Absolute HSE Data'!Q30/(SUM('Absolute HSE Data'!$N30:$R30))</f>
        <v>0.38775510204081631</v>
      </c>
      <c r="R30" s="2">
        <f>'Absolute HSE Data'!R30/(SUM('Absolute HSE Data'!$N30:$R30))</f>
        <v>0.59183673469387754</v>
      </c>
      <c r="S30" s="2">
        <f>'Absolute HSE Data'!S30/(SUM('Absolute HSE Data'!$S30:$W30))</f>
        <v>5.434782608695652E-2</v>
      </c>
      <c r="T30" s="2">
        <f>'Absolute HSE Data'!T30/(SUM('Absolute HSE Data'!$S30:$W30))</f>
        <v>0.13043478260869565</v>
      </c>
      <c r="U30" s="2">
        <f>'Absolute HSE Data'!U30/(SUM('Absolute HSE Data'!$S30:$W30))</f>
        <v>7.6086956521739135E-2</v>
      </c>
      <c r="V30" s="2">
        <f>'Absolute HSE Data'!V30/(SUM('Absolute HSE Data'!$S30:$W30))</f>
        <v>0.53260869565217395</v>
      </c>
      <c r="W30" s="2">
        <f>'Absolute HSE Data'!W30/(SUM('Absolute HSE Data'!$S30:$W30))</f>
        <v>0.20652173913043478</v>
      </c>
    </row>
    <row r="31" spans="1:23">
      <c r="A31" s="1">
        <v>28</v>
      </c>
      <c r="B31" s="1">
        <v>32</v>
      </c>
      <c r="C31" s="2">
        <f>'Absolute HSE Data'!C31/(SUM('Absolute HSE Data'!$C31:$G31))</f>
        <v>0</v>
      </c>
      <c r="D31" s="2">
        <f>'Absolute HSE Data'!D31/(SUM('Absolute HSE Data'!$C31:$G31))</f>
        <v>3.1746031746031744E-2</v>
      </c>
      <c r="E31" s="2">
        <f>'Absolute HSE Data'!E31/(SUM('Absolute HSE Data'!$C31:$G31))</f>
        <v>0.1111111111111111</v>
      </c>
      <c r="F31" s="2">
        <f>'Absolute HSE Data'!F31/(SUM('Absolute HSE Data'!$C31:$G31))</f>
        <v>0.42857142857142855</v>
      </c>
      <c r="G31" s="2">
        <f>'Absolute HSE Data'!G31/(SUM('Absolute HSE Data'!$C31:$G31))</f>
        <v>0.42857142857142855</v>
      </c>
      <c r="H31" s="2">
        <f>'Absolute HSE Data'!H31/(SUM('Absolute HSE Data'!$H31:$L31))</f>
        <v>4.2253521126760563E-2</v>
      </c>
      <c r="I31" s="2">
        <f>'Absolute HSE Data'!I31/(SUM('Absolute HSE Data'!$H31:$L31))</f>
        <v>0.15492957746478872</v>
      </c>
      <c r="J31" s="2">
        <f>'Absolute HSE Data'!J31/(SUM('Absolute HSE Data'!$H31:$L31))</f>
        <v>0.23943661971830985</v>
      </c>
      <c r="K31" s="2">
        <f>'Absolute HSE Data'!K31/(SUM('Absolute HSE Data'!$H31:$L31))</f>
        <v>0.323943661971831</v>
      </c>
      <c r="L31" s="2">
        <f>'Absolute HSE Data'!L31/(SUM('Absolute HSE Data'!$H31:$L31))</f>
        <v>0.23943661971830985</v>
      </c>
      <c r="N31" s="2">
        <f>'Absolute HSE Data'!N31/(SUM('Absolute HSE Data'!$N31:$R31))</f>
        <v>0</v>
      </c>
      <c r="O31" s="2">
        <f>'Absolute HSE Data'!O31/(SUM('Absolute HSE Data'!$N31:$R31))</f>
        <v>1.5873015873015872E-2</v>
      </c>
      <c r="P31" s="2">
        <f>'Absolute HSE Data'!P31/(SUM('Absolute HSE Data'!$N31:$R31))</f>
        <v>1.5873015873015872E-2</v>
      </c>
      <c r="Q31" s="2">
        <f>'Absolute HSE Data'!Q31/(SUM('Absolute HSE Data'!$N31:$R31))</f>
        <v>0.41269841269841268</v>
      </c>
      <c r="R31" s="2">
        <f>'Absolute HSE Data'!R31/(SUM('Absolute HSE Data'!$N31:$R31))</f>
        <v>0.55555555555555558</v>
      </c>
      <c r="S31" s="2">
        <f>'Absolute HSE Data'!S31/(SUM('Absolute HSE Data'!$S31:$W31))</f>
        <v>4.2253521126760563E-2</v>
      </c>
      <c r="T31" s="2">
        <f>'Absolute HSE Data'!T31/(SUM('Absolute HSE Data'!$S31:$W31))</f>
        <v>9.8591549295774641E-2</v>
      </c>
      <c r="U31" s="2">
        <f>'Absolute HSE Data'!U31/(SUM('Absolute HSE Data'!$S31:$W31))</f>
        <v>2.8169014084507043E-2</v>
      </c>
      <c r="V31" s="2">
        <f>'Absolute HSE Data'!V31/(SUM('Absolute HSE Data'!$S31:$W31))</f>
        <v>0.57746478873239437</v>
      </c>
      <c r="W31" s="2">
        <f>'Absolute HSE Data'!W31/(SUM('Absolute HSE Data'!$S31:$W31))</f>
        <v>0.25352112676056338</v>
      </c>
    </row>
    <row r="32" spans="1:23">
      <c r="A32" s="1">
        <v>29</v>
      </c>
      <c r="B32" s="1">
        <v>33</v>
      </c>
      <c r="C32" s="2">
        <f>'Absolute HSE Data'!C32/(SUM('Absolute HSE Data'!$C32:$G32))</f>
        <v>4.7619047619047616E-2</v>
      </c>
      <c r="D32" s="2">
        <f>'Absolute HSE Data'!D32/(SUM('Absolute HSE Data'!$C32:$G32))</f>
        <v>4.7619047619047616E-2</v>
      </c>
      <c r="E32" s="2">
        <f>'Absolute HSE Data'!E32/(SUM('Absolute HSE Data'!$C32:$G32))</f>
        <v>0.14285714285714285</v>
      </c>
      <c r="F32" s="2">
        <f>'Absolute HSE Data'!F32/(SUM('Absolute HSE Data'!$C32:$G32))</f>
        <v>0.23809523809523808</v>
      </c>
      <c r="G32" s="2">
        <f>'Absolute HSE Data'!G32/(SUM('Absolute HSE Data'!$C32:$G32))</f>
        <v>0.52380952380952384</v>
      </c>
      <c r="H32" s="2">
        <f>'Absolute HSE Data'!H32/(SUM('Absolute HSE Data'!$H32:$L32))</f>
        <v>1.3513513513513514E-2</v>
      </c>
      <c r="I32" s="2">
        <f>'Absolute HSE Data'!I32/(SUM('Absolute HSE Data'!$H32:$L32))</f>
        <v>0.13513513513513514</v>
      </c>
      <c r="J32" s="2">
        <f>'Absolute HSE Data'!J32/(SUM('Absolute HSE Data'!$H32:$L32))</f>
        <v>0.25675675675675674</v>
      </c>
      <c r="K32" s="2">
        <f>'Absolute HSE Data'!K32/(SUM('Absolute HSE Data'!$H32:$L32))</f>
        <v>0.36486486486486486</v>
      </c>
      <c r="L32" s="2">
        <f>'Absolute HSE Data'!L32/(SUM('Absolute HSE Data'!$H32:$L32))</f>
        <v>0.22972972972972974</v>
      </c>
      <c r="N32" s="2">
        <f>'Absolute HSE Data'!N32/(SUM('Absolute HSE Data'!$N32:$R32))</f>
        <v>4.7619047619047616E-2</v>
      </c>
      <c r="O32" s="2">
        <f>'Absolute HSE Data'!O32/(SUM('Absolute HSE Data'!$N32:$R32))</f>
        <v>2.3809523809523808E-2</v>
      </c>
      <c r="P32" s="2">
        <f>'Absolute HSE Data'!P32/(SUM('Absolute HSE Data'!$N32:$R32))</f>
        <v>2.3809523809523808E-2</v>
      </c>
      <c r="Q32" s="2">
        <f>'Absolute HSE Data'!Q32/(SUM('Absolute HSE Data'!$N32:$R32))</f>
        <v>0.35714285714285715</v>
      </c>
      <c r="R32" s="2">
        <f>'Absolute HSE Data'!R32/(SUM('Absolute HSE Data'!$N32:$R32))</f>
        <v>0.54761904761904767</v>
      </c>
      <c r="S32" s="2">
        <f>'Absolute HSE Data'!S32/(SUM('Absolute HSE Data'!$S32:$W32))</f>
        <v>1.3513513513513514E-2</v>
      </c>
      <c r="T32" s="2">
        <f>'Absolute HSE Data'!T32/(SUM('Absolute HSE Data'!$S32:$W32))</f>
        <v>6.7567567567567571E-2</v>
      </c>
      <c r="U32" s="2">
        <f>'Absolute HSE Data'!U32/(SUM('Absolute HSE Data'!$S32:$W32))</f>
        <v>6.7567567567567571E-2</v>
      </c>
      <c r="V32" s="2">
        <f>'Absolute HSE Data'!V32/(SUM('Absolute HSE Data'!$S32:$W32))</f>
        <v>0.51351351351351349</v>
      </c>
      <c r="W32" s="2">
        <f>'Absolute HSE Data'!W32/(SUM('Absolute HSE Data'!$S32:$W32))</f>
        <v>0.33783783783783783</v>
      </c>
    </row>
    <row r="33" spans="1:23">
      <c r="A33" s="1">
        <v>30</v>
      </c>
      <c r="B33" s="1">
        <v>34</v>
      </c>
      <c r="C33" s="2">
        <f>'Absolute HSE Data'!C33/(SUM('Absolute HSE Data'!$C33:$G33))</f>
        <v>1.9607843137254902E-2</v>
      </c>
      <c r="D33" s="2">
        <f>'Absolute HSE Data'!D33/(SUM('Absolute HSE Data'!$C33:$G33))</f>
        <v>9.8039215686274508E-2</v>
      </c>
      <c r="E33" s="2">
        <f>'Absolute HSE Data'!E33/(SUM('Absolute HSE Data'!$C33:$G33))</f>
        <v>0.15686274509803921</v>
      </c>
      <c r="F33" s="2">
        <f>'Absolute HSE Data'!F33/(SUM('Absolute HSE Data'!$C33:$G33))</f>
        <v>0.27450980392156865</v>
      </c>
      <c r="G33" s="2">
        <f>'Absolute HSE Data'!G33/(SUM('Absolute HSE Data'!$C33:$G33))</f>
        <v>0.45098039215686275</v>
      </c>
      <c r="H33" s="2">
        <f>'Absolute HSE Data'!H33/(SUM('Absolute HSE Data'!$H33:$L33))</f>
        <v>4.4117647058823532E-2</v>
      </c>
      <c r="I33" s="2">
        <f>'Absolute HSE Data'!I33/(SUM('Absolute HSE Data'!$H33:$L33))</f>
        <v>0.25</v>
      </c>
      <c r="J33" s="2">
        <f>'Absolute HSE Data'!J33/(SUM('Absolute HSE Data'!$H33:$L33))</f>
        <v>0.22058823529411764</v>
      </c>
      <c r="K33" s="2">
        <f>'Absolute HSE Data'!K33/(SUM('Absolute HSE Data'!$H33:$L33))</f>
        <v>0.26470588235294118</v>
      </c>
      <c r="L33" s="2">
        <f>'Absolute HSE Data'!L33/(SUM('Absolute HSE Data'!$H33:$L33))</f>
        <v>0.22058823529411764</v>
      </c>
      <c r="N33" s="2">
        <f>'Absolute HSE Data'!N33/(SUM('Absolute HSE Data'!$N33:$R33))</f>
        <v>1.9607843137254902E-2</v>
      </c>
      <c r="O33" s="2">
        <f>'Absolute HSE Data'!O33/(SUM('Absolute HSE Data'!$N33:$R33))</f>
        <v>9.8039215686274508E-2</v>
      </c>
      <c r="P33" s="2">
        <f>'Absolute HSE Data'!P33/(SUM('Absolute HSE Data'!$N33:$R33))</f>
        <v>0</v>
      </c>
      <c r="Q33" s="2">
        <f>'Absolute HSE Data'!Q33/(SUM('Absolute HSE Data'!$N33:$R33))</f>
        <v>0.39215686274509803</v>
      </c>
      <c r="R33" s="2">
        <f>'Absolute HSE Data'!R33/(SUM('Absolute HSE Data'!$N33:$R33))</f>
        <v>0.49019607843137253</v>
      </c>
      <c r="S33" s="2">
        <f>'Absolute HSE Data'!S33/(SUM('Absolute HSE Data'!$S33:$W33))</f>
        <v>4.4117647058823532E-2</v>
      </c>
      <c r="T33" s="2">
        <f>'Absolute HSE Data'!T33/(SUM('Absolute HSE Data'!$S33:$W33))</f>
        <v>0.13235294117647059</v>
      </c>
      <c r="U33" s="2">
        <f>'Absolute HSE Data'!U33/(SUM('Absolute HSE Data'!$S33:$W33))</f>
        <v>8.8235294117647065E-2</v>
      </c>
      <c r="V33" s="2">
        <f>'Absolute HSE Data'!V33/(SUM('Absolute HSE Data'!$S33:$W33))</f>
        <v>0.45588235294117646</v>
      </c>
      <c r="W33" s="2">
        <f>'Absolute HSE Data'!W33/(SUM('Absolute HSE Data'!$S33:$W33))</f>
        <v>0.27941176470588236</v>
      </c>
    </row>
    <row r="34" spans="1:23">
      <c r="A34" s="1">
        <v>31</v>
      </c>
      <c r="B34" s="1">
        <v>35</v>
      </c>
      <c r="C34" s="2">
        <f>'Absolute HSE Data'!C34/(SUM('Absolute HSE Data'!$C34:$G34))</f>
        <v>3.8461538461538464E-2</v>
      </c>
      <c r="D34" s="2">
        <f>'Absolute HSE Data'!D34/(SUM('Absolute HSE Data'!$C34:$G34))</f>
        <v>9.6153846153846159E-2</v>
      </c>
      <c r="E34" s="2">
        <f>'Absolute HSE Data'!E34/(SUM('Absolute HSE Data'!$C34:$G34))</f>
        <v>3.8461538461538464E-2</v>
      </c>
      <c r="F34" s="2">
        <f>'Absolute HSE Data'!F34/(SUM('Absolute HSE Data'!$C34:$G34))</f>
        <v>0.28846153846153844</v>
      </c>
      <c r="G34" s="2">
        <f>'Absolute HSE Data'!G34/(SUM('Absolute HSE Data'!$C34:$G34))</f>
        <v>0.53846153846153844</v>
      </c>
      <c r="H34" s="2">
        <f>'Absolute HSE Data'!H34/(SUM('Absolute HSE Data'!$H34:$L34))</f>
        <v>5.2631578947368418E-2</v>
      </c>
      <c r="I34" s="2">
        <f>'Absolute HSE Data'!I34/(SUM('Absolute HSE Data'!$H34:$L34))</f>
        <v>0.14035087719298245</v>
      </c>
      <c r="J34" s="2">
        <f>'Absolute HSE Data'!J34/(SUM('Absolute HSE Data'!$H34:$L34))</f>
        <v>0.2982456140350877</v>
      </c>
      <c r="K34" s="2">
        <f>'Absolute HSE Data'!K34/(SUM('Absolute HSE Data'!$H34:$L34))</f>
        <v>0.19298245614035087</v>
      </c>
      <c r="L34" s="2">
        <f>'Absolute HSE Data'!L34/(SUM('Absolute HSE Data'!$H34:$L34))</f>
        <v>0.31578947368421051</v>
      </c>
      <c r="N34" s="2">
        <f>'Absolute HSE Data'!N34/(SUM('Absolute HSE Data'!$N34:$R34))</f>
        <v>3.8461538461538464E-2</v>
      </c>
      <c r="O34" s="2">
        <f>'Absolute HSE Data'!O34/(SUM('Absolute HSE Data'!$N34:$R34))</f>
        <v>5.7692307692307696E-2</v>
      </c>
      <c r="P34" s="2">
        <f>'Absolute HSE Data'!P34/(SUM('Absolute HSE Data'!$N34:$R34))</f>
        <v>3.8461538461538464E-2</v>
      </c>
      <c r="Q34" s="2">
        <f>'Absolute HSE Data'!Q34/(SUM('Absolute HSE Data'!$N34:$R34))</f>
        <v>0.28846153846153844</v>
      </c>
      <c r="R34" s="2">
        <f>'Absolute HSE Data'!R34/(SUM('Absolute HSE Data'!$N34:$R34))</f>
        <v>0.57692307692307687</v>
      </c>
      <c r="S34" s="2">
        <f>'Absolute HSE Data'!S34/(SUM('Absolute HSE Data'!$S34:$W34))</f>
        <v>5.2631578947368418E-2</v>
      </c>
      <c r="T34" s="2">
        <f>'Absolute HSE Data'!T34/(SUM('Absolute HSE Data'!$S34:$W34))</f>
        <v>3.5087719298245612E-2</v>
      </c>
      <c r="U34" s="2">
        <f>'Absolute HSE Data'!U34/(SUM('Absolute HSE Data'!$S34:$W34))</f>
        <v>0.10526315789473684</v>
      </c>
      <c r="V34" s="2">
        <f>'Absolute HSE Data'!V34/(SUM('Absolute HSE Data'!$S34:$W34))</f>
        <v>0.47368421052631576</v>
      </c>
      <c r="W34" s="2">
        <f>'Absolute HSE Data'!W34/(SUM('Absolute HSE Data'!$S34:$W34))</f>
        <v>0.33333333333333331</v>
      </c>
    </row>
    <row r="35" spans="1:23">
      <c r="A35" s="1">
        <v>32</v>
      </c>
      <c r="B35" s="1">
        <v>36</v>
      </c>
      <c r="C35" s="2">
        <f>'Absolute HSE Data'!C35/(SUM('Absolute HSE Data'!$C35:$G35))</f>
        <v>1.7857142857142856E-2</v>
      </c>
      <c r="D35" s="2">
        <f>'Absolute HSE Data'!D35/(SUM('Absolute HSE Data'!$C35:$G35))</f>
        <v>3.5714285714285712E-2</v>
      </c>
      <c r="E35" s="2">
        <f>'Absolute HSE Data'!E35/(SUM('Absolute HSE Data'!$C35:$G35))</f>
        <v>0.21428571428571427</v>
      </c>
      <c r="F35" s="2">
        <f>'Absolute HSE Data'!F35/(SUM('Absolute HSE Data'!$C35:$G35))</f>
        <v>0.4107142857142857</v>
      </c>
      <c r="G35" s="2">
        <f>'Absolute HSE Data'!G35/(SUM('Absolute HSE Data'!$C35:$G35))</f>
        <v>0.32142857142857145</v>
      </c>
      <c r="H35" s="2">
        <f>'Absolute HSE Data'!H35/(SUM('Absolute HSE Data'!$H35:$L35))</f>
        <v>5.8823529411764705E-2</v>
      </c>
      <c r="I35" s="2">
        <f>'Absolute HSE Data'!I35/(SUM('Absolute HSE Data'!$H35:$L35))</f>
        <v>0.11764705882352941</v>
      </c>
      <c r="J35" s="2">
        <f>'Absolute HSE Data'!J35/(SUM('Absolute HSE Data'!$H35:$L35))</f>
        <v>0.30882352941176472</v>
      </c>
      <c r="K35" s="2">
        <f>'Absolute HSE Data'!K35/(SUM('Absolute HSE Data'!$H35:$L35))</f>
        <v>0.27941176470588236</v>
      </c>
      <c r="L35" s="2">
        <f>'Absolute HSE Data'!L35/(SUM('Absolute HSE Data'!$H35:$L35))</f>
        <v>0.23529411764705882</v>
      </c>
      <c r="N35" s="2">
        <f>'Absolute HSE Data'!N35/(SUM('Absolute HSE Data'!$N35:$R35))</f>
        <v>1.7857142857142856E-2</v>
      </c>
      <c r="O35" s="2">
        <f>'Absolute HSE Data'!O35/(SUM('Absolute HSE Data'!$N35:$R35))</f>
        <v>0</v>
      </c>
      <c r="P35" s="2">
        <f>'Absolute HSE Data'!P35/(SUM('Absolute HSE Data'!$N35:$R35))</f>
        <v>3.5714285714285712E-2</v>
      </c>
      <c r="Q35" s="2">
        <f>'Absolute HSE Data'!Q35/(SUM('Absolute HSE Data'!$N35:$R35))</f>
        <v>0.5178571428571429</v>
      </c>
      <c r="R35" s="2">
        <f>'Absolute HSE Data'!R35/(SUM('Absolute HSE Data'!$N35:$R35))</f>
        <v>0.42857142857142855</v>
      </c>
      <c r="S35" s="2">
        <f>'Absolute HSE Data'!S35/(SUM('Absolute HSE Data'!$S35:$W35))</f>
        <v>5.8823529411764705E-2</v>
      </c>
      <c r="T35" s="2">
        <f>'Absolute HSE Data'!T35/(SUM('Absolute HSE Data'!$S35:$W35))</f>
        <v>4.4117647058823532E-2</v>
      </c>
      <c r="U35" s="2">
        <f>'Absolute HSE Data'!U35/(SUM('Absolute HSE Data'!$S35:$W35))</f>
        <v>4.4117647058823532E-2</v>
      </c>
      <c r="V35" s="2">
        <f>'Absolute HSE Data'!V35/(SUM('Absolute HSE Data'!$S35:$W35))</f>
        <v>0.6029411764705882</v>
      </c>
      <c r="W35" s="2">
        <f>'Absolute HSE Data'!W35/(SUM('Absolute HSE Data'!$S35:$W35))</f>
        <v>0.25</v>
      </c>
    </row>
    <row r="36" spans="1:23">
      <c r="A36" s="1">
        <v>33</v>
      </c>
      <c r="B36" s="1">
        <v>37</v>
      </c>
      <c r="C36" s="2">
        <f>'Absolute HSE Data'!C36/(SUM('Absolute HSE Data'!$C36:$G36))</f>
        <v>1.8181818181818181E-2</v>
      </c>
      <c r="D36" s="2">
        <f>'Absolute HSE Data'!D36/(SUM('Absolute HSE Data'!$C36:$G36))</f>
        <v>3.6363636363636362E-2</v>
      </c>
      <c r="E36" s="2">
        <f>'Absolute HSE Data'!E36/(SUM('Absolute HSE Data'!$C36:$G36))</f>
        <v>0.12727272727272726</v>
      </c>
      <c r="F36" s="2">
        <f>'Absolute HSE Data'!F36/(SUM('Absolute HSE Data'!$C36:$G36))</f>
        <v>0.36363636363636365</v>
      </c>
      <c r="G36" s="2">
        <f>'Absolute HSE Data'!G36/(SUM('Absolute HSE Data'!$C36:$G36))</f>
        <v>0.45454545454545453</v>
      </c>
      <c r="H36" s="2">
        <f>'Absolute HSE Data'!H36/(SUM('Absolute HSE Data'!$H36:$L36))</f>
        <v>6.8965517241379309E-2</v>
      </c>
      <c r="I36" s="2">
        <f>'Absolute HSE Data'!I36/(SUM('Absolute HSE Data'!$H36:$L36))</f>
        <v>0.17241379310344829</v>
      </c>
      <c r="J36" s="2">
        <f>'Absolute HSE Data'!J36/(SUM('Absolute HSE Data'!$H36:$L36))</f>
        <v>0.21839080459770116</v>
      </c>
      <c r="K36" s="2">
        <f>'Absolute HSE Data'!K36/(SUM('Absolute HSE Data'!$H36:$L36))</f>
        <v>0.33333333333333331</v>
      </c>
      <c r="L36" s="2">
        <f>'Absolute HSE Data'!L36/(SUM('Absolute HSE Data'!$H36:$L36))</f>
        <v>0.20689655172413793</v>
      </c>
      <c r="N36" s="2">
        <f>'Absolute HSE Data'!N36/(SUM('Absolute HSE Data'!$N36:$R36))</f>
        <v>1.8181818181818181E-2</v>
      </c>
      <c r="O36" s="2">
        <f>'Absolute HSE Data'!O36/(SUM('Absolute HSE Data'!$N36:$R36))</f>
        <v>1.8181818181818181E-2</v>
      </c>
      <c r="P36" s="2">
        <f>'Absolute HSE Data'!P36/(SUM('Absolute HSE Data'!$N36:$R36))</f>
        <v>0</v>
      </c>
      <c r="Q36" s="2">
        <f>'Absolute HSE Data'!Q36/(SUM('Absolute HSE Data'!$N36:$R36))</f>
        <v>0.43636363636363634</v>
      </c>
      <c r="R36" s="2">
        <f>'Absolute HSE Data'!R36/(SUM('Absolute HSE Data'!$N36:$R36))</f>
        <v>0.52727272727272723</v>
      </c>
      <c r="S36" s="2">
        <f>'Absolute HSE Data'!S36/(SUM('Absolute HSE Data'!$S36:$W36))</f>
        <v>6.8965517241379309E-2</v>
      </c>
      <c r="T36" s="2">
        <f>'Absolute HSE Data'!T36/(SUM('Absolute HSE Data'!$S36:$W36))</f>
        <v>6.8965517241379309E-2</v>
      </c>
      <c r="U36" s="2">
        <f>'Absolute HSE Data'!U36/(SUM('Absolute HSE Data'!$S36:$W36))</f>
        <v>6.8965517241379309E-2</v>
      </c>
      <c r="V36" s="2">
        <f>'Absolute HSE Data'!V36/(SUM('Absolute HSE Data'!$S36:$W36))</f>
        <v>0.54022988505747127</v>
      </c>
      <c r="W36" s="2">
        <f>'Absolute HSE Data'!W36/(SUM('Absolute HSE Data'!$S36:$W36))</f>
        <v>0.25287356321839083</v>
      </c>
    </row>
    <row r="37" spans="1:23">
      <c r="A37" s="1">
        <v>34</v>
      </c>
      <c r="B37" s="1">
        <v>38</v>
      </c>
      <c r="C37" s="2">
        <f>'Absolute HSE Data'!C37/(SUM('Absolute HSE Data'!$C37:$G37))</f>
        <v>3.1746031746031744E-2</v>
      </c>
      <c r="D37" s="2">
        <f>'Absolute HSE Data'!D37/(SUM('Absolute HSE Data'!$C37:$G37))</f>
        <v>0.1111111111111111</v>
      </c>
      <c r="E37" s="2">
        <f>'Absolute HSE Data'!E37/(SUM('Absolute HSE Data'!$C37:$G37))</f>
        <v>0.1111111111111111</v>
      </c>
      <c r="F37" s="2">
        <f>'Absolute HSE Data'!F37/(SUM('Absolute HSE Data'!$C37:$G37))</f>
        <v>0.26984126984126983</v>
      </c>
      <c r="G37" s="2">
        <f>'Absolute HSE Data'!G37/(SUM('Absolute HSE Data'!$C37:$G37))</f>
        <v>0.47619047619047616</v>
      </c>
      <c r="H37" s="2">
        <f>'Absolute HSE Data'!H37/(SUM('Absolute HSE Data'!$H37:$L37))</f>
        <v>2.5000000000000001E-2</v>
      </c>
      <c r="I37" s="2">
        <f>'Absolute HSE Data'!I37/(SUM('Absolute HSE Data'!$H37:$L37))</f>
        <v>0.13750000000000001</v>
      </c>
      <c r="J37" s="2">
        <f>'Absolute HSE Data'!J37/(SUM('Absolute HSE Data'!$H37:$L37))</f>
        <v>0.27500000000000002</v>
      </c>
      <c r="K37" s="2">
        <f>'Absolute HSE Data'!K37/(SUM('Absolute HSE Data'!$H37:$L37))</f>
        <v>0.27500000000000002</v>
      </c>
      <c r="L37" s="2">
        <f>'Absolute HSE Data'!L37/(SUM('Absolute HSE Data'!$H37:$L37))</f>
        <v>0.28749999999999998</v>
      </c>
      <c r="N37" s="2">
        <f>'Absolute HSE Data'!N37/(SUM('Absolute HSE Data'!$N37:$R37))</f>
        <v>3.1746031746031744E-2</v>
      </c>
      <c r="O37" s="2">
        <f>'Absolute HSE Data'!O37/(SUM('Absolute HSE Data'!$N37:$R37))</f>
        <v>6.3492063492063489E-2</v>
      </c>
      <c r="P37" s="2">
        <f>'Absolute HSE Data'!P37/(SUM('Absolute HSE Data'!$N37:$R37))</f>
        <v>4.7619047619047616E-2</v>
      </c>
      <c r="Q37" s="2">
        <f>'Absolute HSE Data'!Q37/(SUM('Absolute HSE Data'!$N37:$R37))</f>
        <v>0.31746031746031744</v>
      </c>
      <c r="R37" s="2">
        <f>'Absolute HSE Data'!R37/(SUM('Absolute HSE Data'!$N37:$R37))</f>
        <v>0.53968253968253965</v>
      </c>
      <c r="S37" s="2">
        <f>'Absolute HSE Data'!S37/(SUM('Absolute HSE Data'!$S37:$W37))</f>
        <v>2.5000000000000001E-2</v>
      </c>
      <c r="T37" s="2">
        <f>'Absolute HSE Data'!T37/(SUM('Absolute HSE Data'!$S37:$W37))</f>
        <v>1.2500000000000001E-2</v>
      </c>
      <c r="U37" s="2">
        <f>'Absolute HSE Data'!U37/(SUM('Absolute HSE Data'!$S37:$W37))</f>
        <v>0.1125</v>
      </c>
      <c r="V37" s="2">
        <f>'Absolute HSE Data'!V37/(SUM('Absolute HSE Data'!$S37:$W37))</f>
        <v>0.51249999999999996</v>
      </c>
      <c r="W37" s="2">
        <f>'Absolute HSE Data'!W37/(SUM('Absolute HSE Data'!$S37:$W37))</f>
        <v>0.33750000000000002</v>
      </c>
    </row>
    <row r="38" spans="1:23">
      <c r="A38" s="1">
        <v>35</v>
      </c>
      <c r="B38" s="1">
        <v>39</v>
      </c>
      <c r="C38" s="2">
        <f>'Absolute HSE Data'!C38/(SUM('Absolute HSE Data'!$C38:$G38))</f>
        <v>5.2631578947368418E-2</v>
      </c>
      <c r="D38" s="2">
        <f>'Absolute HSE Data'!D38/(SUM('Absolute HSE Data'!$C38:$G38))</f>
        <v>3.5087719298245612E-2</v>
      </c>
      <c r="E38" s="2">
        <f>'Absolute HSE Data'!E38/(SUM('Absolute HSE Data'!$C38:$G38))</f>
        <v>3.5087719298245612E-2</v>
      </c>
      <c r="F38" s="2">
        <f>'Absolute HSE Data'!F38/(SUM('Absolute HSE Data'!$C38:$G38))</f>
        <v>0.31578947368421051</v>
      </c>
      <c r="G38" s="2">
        <f>'Absolute HSE Data'!G38/(SUM('Absolute HSE Data'!$C38:$G38))</f>
        <v>0.56140350877192979</v>
      </c>
      <c r="H38" s="2">
        <f>'Absolute HSE Data'!H38/(SUM('Absolute HSE Data'!$H38:$L38))</f>
        <v>6.097560975609756E-2</v>
      </c>
      <c r="I38" s="2">
        <f>'Absolute HSE Data'!I38/(SUM('Absolute HSE Data'!$H38:$L38))</f>
        <v>0.15853658536585366</v>
      </c>
      <c r="J38" s="2">
        <f>'Absolute HSE Data'!J38/(SUM('Absolute HSE Data'!$H38:$L38))</f>
        <v>0.25609756097560976</v>
      </c>
      <c r="K38" s="2">
        <f>'Absolute HSE Data'!K38/(SUM('Absolute HSE Data'!$H38:$L38))</f>
        <v>0.3048780487804878</v>
      </c>
      <c r="L38" s="2">
        <f>'Absolute HSE Data'!L38/(SUM('Absolute HSE Data'!$H38:$L38))</f>
        <v>0.21951219512195122</v>
      </c>
      <c r="N38" s="2">
        <f>'Absolute HSE Data'!N38/(SUM('Absolute HSE Data'!$N38:$R38))</f>
        <v>5.2631578947368418E-2</v>
      </c>
      <c r="O38" s="2">
        <f>'Absolute HSE Data'!O38/(SUM('Absolute HSE Data'!$N38:$R38))</f>
        <v>3.5087719298245612E-2</v>
      </c>
      <c r="P38" s="2">
        <f>'Absolute HSE Data'!P38/(SUM('Absolute HSE Data'!$N38:$R38))</f>
        <v>0</v>
      </c>
      <c r="Q38" s="2">
        <f>'Absolute HSE Data'!Q38/(SUM('Absolute HSE Data'!$N38:$R38))</f>
        <v>0.2982456140350877</v>
      </c>
      <c r="R38" s="2">
        <f>'Absolute HSE Data'!R38/(SUM('Absolute HSE Data'!$N38:$R38))</f>
        <v>0.61403508771929827</v>
      </c>
      <c r="S38" s="2">
        <f>'Absolute HSE Data'!S38/(SUM('Absolute HSE Data'!$S38:$W38))</f>
        <v>6.097560975609756E-2</v>
      </c>
      <c r="T38" s="2">
        <f>'Absolute HSE Data'!T38/(SUM('Absolute HSE Data'!$S38:$W38))</f>
        <v>4.878048780487805E-2</v>
      </c>
      <c r="U38" s="2">
        <f>'Absolute HSE Data'!U38/(SUM('Absolute HSE Data'!$S38:$W38))</f>
        <v>7.3170731707317069E-2</v>
      </c>
      <c r="V38" s="2">
        <f>'Absolute HSE Data'!V38/(SUM('Absolute HSE Data'!$S38:$W38))</f>
        <v>0.53658536585365857</v>
      </c>
      <c r="W38" s="2">
        <f>'Absolute HSE Data'!W38/(SUM('Absolute HSE Data'!$S38:$W38))</f>
        <v>0.28048780487804881</v>
      </c>
    </row>
    <row r="39" spans="1:23">
      <c r="A39" s="1">
        <v>36</v>
      </c>
      <c r="B39" s="1">
        <v>40</v>
      </c>
      <c r="C39" s="2">
        <f>'Absolute HSE Data'!C39/(SUM('Absolute HSE Data'!$C39:$G39))</f>
        <v>1.8867924528301886E-2</v>
      </c>
      <c r="D39" s="2">
        <f>'Absolute HSE Data'!D39/(SUM('Absolute HSE Data'!$C39:$G39))</f>
        <v>9.4339622641509441E-2</v>
      </c>
      <c r="E39" s="2">
        <f>'Absolute HSE Data'!E39/(SUM('Absolute HSE Data'!$C39:$G39))</f>
        <v>0.11320754716981132</v>
      </c>
      <c r="F39" s="2">
        <f>'Absolute HSE Data'!F39/(SUM('Absolute HSE Data'!$C39:$G39))</f>
        <v>0.33962264150943394</v>
      </c>
      <c r="G39" s="2">
        <f>'Absolute HSE Data'!G39/(SUM('Absolute HSE Data'!$C39:$G39))</f>
        <v>0.43396226415094341</v>
      </c>
      <c r="H39" s="2">
        <f>'Absolute HSE Data'!H39/(SUM('Absolute HSE Data'!$H39:$L39))</f>
        <v>7.5949367088607597E-2</v>
      </c>
      <c r="I39" s="2">
        <f>'Absolute HSE Data'!I39/(SUM('Absolute HSE Data'!$H39:$L39))</f>
        <v>0.12658227848101267</v>
      </c>
      <c r="J39" s="2">
        <f>'Absolute HSE Data'!J39/(SUM('Absolute HSE Data'!$H39:$L39))</f>
        <v>0.29113924050632911</v>
      </c>
      <c r="K39" s="2">
        <f>'Absolute HSE Data'!K39/(SUM('Absolute HSE Data'!$H39:$L39))</f>
        <v>0.34177215189873417</v>
      </c>
      <c r="L39" s="2">
        <f>'Absolute HSE Data'!L39/(SUM('Absolute HSE Data'!$H39:$L39))</f>
        <v>0.16455696202531644</v>
      </c>
      <c r="N39" s="2">
        <f>'Absolute HSE Data'!N39/(SUM('Absolute HSE Data'!$N39:$R39))</f>
        <v>1.8867924528301886E-2</v>
      </c>
      <c r="O39" s="2">
        <f>'Absolute HSE Data'!O39/(SUM('Absolute HSE Data'!$N39:$R39))</f>
        <v>3.7735849056603772E-2</v>
      </c>
      <c r="P39" s="2">
        <f>'Absolute HSE Data'!P39/(SUM('Absolute HSE Data'!$N39:$R39))</f>
        <v>5.6603773584905662E-2</v>
      </c>
      <c r="Q39" s="2">
        <f>'Absolute HSE Data'!Q39/(SUM('Absolute HSE Data'!$N39:$R39))</f>
        <v>0.41509433962264153</v>
      </c>
      <c r="R39" s="2">
        <f>'Absolute HSE Data'!R39/(SUM('Absolute HSE Data'!$N39:$R39))</f>
        <v>0.47169811320754718</v>
      </c>
      <c r="S39" s="2">
        <f>'Absolute HSE Data'!S39/(SUM('Absolute HSE Data'!$S39:$W39))</f>
        <v>7.5949367088607597E-2</v>
      </c>
      <c r="T39" s="2">
        <f>'Absolute HSE Data'!T39/(SUM('Absolute HSE Data'!$S39:$W39))</f>
        <v>3.7974683544303799E-2</v>
      </c>
      <c r="U39" s="2">
        <f>'Absolute HSE Data'!U39/(SUM('Absolute HSE Data'!$S39:$W39))</f>
        <v>6.3291139240506333E-2</v>
      </c>
      <c r="V39" s="2">
        <f>'Absolute HSE Data'!V39/(SUM('Absolute HSE Data'!$S39:$W39))</f>
        <v>0.59493670886075944</v>
      </c>
      <c r="W39" s="2">
        <f>'Absolute HSE Data'!W39/(SUM('Absolute HSE Data'!$S39:$W39))</f>
        <v>0.22784810126582278</v>
      </c>
    </row>
    <row r="40" spans="1:23">
      <c r="A40" s="1">
        <v>37</v>
      </c>
      <c r="B40" s="1">
        <v>41</v>
      </c>
      <c r="C40" s="2">
        <f>'Absolute HSE Data'!C40/(SUM('Absolute HSE Data'!$C40:$G40))</f>
        <v>3.3898305084745763E-2</v>
      </c>
      <c r="D40" s="2">
        <f>'Absolute HSE Data'!D40/(SUM('Absolute HSE Data'!$C40:$G40))</f>
        <v>0.10169491525423729</v>
      </c>
      <c r="E40" s="2">
        <f>'Absolute HSE Data'!E40/(SUM('Absolute HSE Data'!$C40:$G40))</f>
        <v>3.3898305084745763E-2</v>
      </c>
      <c r="F40" s="2">
        <f>'Absolute HSE Data'!F40/(SUM('Absolute HSE Data'!$C40:$G40))</f>
        <v>0.30508474576271188</v>
      </c>
      <c r="G40" s="2">
        <f>'Absolute HSE Data'!G40/(SUM('Absolute HSE Data'!$C40:$G40))</f>
        <v>0.52542372881355937</v>
      </c>
      <c r="H40" s="2">
        <f>'Absolute HSE Data'!H40/(SUM('Absolute HSE Data'!$H40:$L40))</f>
        <v>5.0632911392405063E-2</v>
      </c>
      <c r="I40" s="2">
        <f>'Absolute HSE Data'!I40/(SUM('Absolute HSE Data'!$H40:$L40))</f>
        <v>0.17721518987341772</v>
      </c>
      <c r="J40" s="2">
        <f>'Absolute HSE Data'!J40/(SUM('Absolute HSE Data'!$H40:$L40))</f>
        <v>0.27848101265822783</v>
      </c>
      <c r="K40" s="2">
        <f>'Absolute HSE Data'!K40/(SUM('Absolute HSE Data'!$H40:$L40))</f>
        <v>0.27848101265822783</v>
      </c>
      <c r="L40" s="2">
        <f>'Absolute HSE Data'!L40/(SUM('Absolute HSE Data'!$H40:$L40))</f>
        <v>0.21518987341772153</v>
      </c>
      <c r="N40" s="2">
        <f>'Absolute HSE Data'!N40/(SUM('Absolute HSE Data'!$N40:$R40))</f>
        <v>3.3898305084745763E-2</v>
      </c>
      <c r="O40" s="2">
        <f>'Absolute HSE Data'!O40/(SUM('Absolute HSE Data'!$N40:$R40))</f>
        <v>5.0847457627118647E-2</v>
      </c>
      <c r="P40" s="2">
        <f>'Absolute HSE Data'!P40/(SUM('Absolute HSE Data'!$N40:$R40))</f>
        <v>5.0847457627118647E-2</v>
      </c>
      <c r="Q40" s="2">
        <f>'Absolute HSE Data'!Q40/(SUM('Absolute HSE Data'!$N40:$R40))</f>
        <v>0.2711864406779661</v>
      </c>
      <c r="R40" s="2">
        <f>'Absolute HSE Data'!R40/(SUM('Absolute HSE Data'!$N40:$R40))</f>
        <v>0.59322033898305082</v>
      </c>
      <c r="S40" s="2">
        <f>'Absolute HSE Data'!S40/(SUM('Absolute HSE Data'!$S40:$W40))</f>
        <v>5.0632911392405063E-2</v>
      </c>
      <c r="T40" s="2">
        <f>'Absolute HSE Data'!T40/(SUM('Absolute HSE Data'!$S40:$W40))</f>
        <v>5.0632911392405063E-2</v>
      </c>
      <c r="U40" s="2">
        <f>'Absolute HSE Data'!U40/(SUM('Absolute HSE Data'!$S40:$W40))</f>
        <v>8.8607594936708861E-2</v>
      </c>
      <c r="V40" s="2">
        <f>'Absolute HSE Data'!V40/(SUM('Absolute HSE Data'!$S40:$W40))</f>
        <v>0.55696202531645567</v>
      </c>
      <c r="W40" s="2">
        <f>'Absolute HSE Data'!W40/(SUM('Absolute HSE Data'!$S40:$W40))</f>
        <v>0.25316455696202533</v>
      </c>
    </row>
    <row r="41" spans="1:23">
      <c r="A41" s="1">
        <v>38</v>
      </c>
      <c r="B41" s="1">
        <v>42</v>
      </c>
      <c r="C41" s="2">
        <f>'Absolute HSE Data'!C41/(SUM('Absolute HSE Data'!$C41:$G41))</f>
        <v>9.6774193548387094E-2</v>
      </c>
      <c r="D41" s="2">
        <f>'Absolute HSE Data'!D41/(SUM('Absolute HSE Data'!$C41:$G41))</f>
        <v>8.0645161290322578E-2</v>
      </c>
      <c r="E41" s="2">
        <f>'Absolute HSE Data'!E41/(SUM('Absolute HSE Data'!$C41:$G41))</f>
        <v>9.6774193548387094E-2</v>
      </c>
      <c r="F41" s="2">
        <f>'Absolute HSE Data'!F41/(SUM('Absolute HSE Data'!$C41:$G41))</f>
        <v>0.27419354838709675</v>
      </c>
      <c r="G41" s="2">
        <f>'Absolute HSE Data'!G41/(SUM('Absolute HSE Data'!$C41:$G41))</f>
        <v>0.45161290322580644</v>
      </c>
      <c r="H41" s="2">
        <f>'Absolute HSE Data'!H41/(SUM('Absolute HSE Data'!$H41:$L41))</f>
        <v>4.6511627906976744E-2</v>
      </c>
      <c r="I41" s="2">
        <f>'Absolute HSE Data'!I41/(SUM('Absolute HSE Data'!$H41:$L41))</f>
        <v>0.13953488372093023</v>
      </c>
      <c r="J41" s="2">
        <f>'Absolute HSE Data'!J41/(SUM('Absolute HSE Data'!$H41:$L41))</f>
        <v>0.23255813953488372</v>
      </c>
      <c r="K41" s="2">
        <f>'Absolute HSE Data'!K41/(SUM('Absolute HSE Data'!$H41:$L41))</f>
        <v>0.32558139534883723</v>
      </c>
      <c r="L41" s="2">
        <f>'Absolute HSE Data'!L41/(SUM('Absolute HSE Data'!$H41:$L41))</f>
        <v>0.2558139534883721</v>
      </c>
      <c r="N41" s="2">
        <f>'Absolute HSE Data'!N41/(SUM('Absolute HSE Data'!$N41:$R41))</f>
        <v>9.6774193548387094E-2</v>
      </c>
      <c r="O41" s="2">
        <f>'Absolute HSE Data'!O41/(SUM('Absolute HSE Data'!$N41:$R41))</f>
        <v>4.8387096774193547E-2</v>
      </c>
      <c r="P41" s="2">
        <f>'Absolute HSE Data'!P41/(SUM('Absolute HSE Data'!$N41:$R41))</f>
        <v>1.6129032258064516E-2</v>
      </c>
      <c r="Q41" s="2">
        <f>'Absolute HSE Data'!Q41/(SUM('Absolute HSE Data'!$N41:$R41))</f>
        <v>0.35483870967741937</v>
      </c>
      <c r="R41" s="2">
        <f>'Absolute HSE Data'!R41/(SUM('Absolute HSE Data'!$N41:$R41))</f>
        <v>0.4838709677419355</v>
      </c>
      <c r="S41" s="2">
        <f>'Absolute HSE Data'!S41/(SUM('Absolute HSE Data'!$S41:$W41))</f>
        <v>4.6511627906976744E-2</v>
      </c>
      <c r="T41" s="2">
        <f>'Absolute HSE Data'!T41/(SUM('Absolute HSE Data'!$S41:$W41))</f>
        <v>4.6511627906976744E-2</v>
      </c>
      <c r="U41" s="2">
        <f>'Absolute HSE Data'!U41/(SUM('Absolute HSE Data'!$S41:$W41))</f>
        <v>4.6511627906976744E-2</v>
      </c>
      <c r="V41" s="2">
        <f>'Absolute HSE Data'!V41/(SUM('Absolute HSE Data'!$S41:$W41))</f>
        <v>0.56976744186046513</v>
      </c>
      <c r="W41" s="2">
        <f>'Absolute HSE Data'!W41/(SUM('Absolute HSE Data'!$S41:$W41))</f>
        <v>0.29069767441860467</v>
      </c>
    </row>
    <row r="42" spans="1:23">
      <c r="A42" s="1">
        <v>39</v>
      </c>
      <c r="B42" s="1">
        <v>43</v>
      </c>
      <c r="C42" s="2">
        <f>'Absolute HSE Data'!C42/(SUM('Absolute HSE Data'!$C42:$G42))</f>
        <v>5.9701492537313432E-2</v>
      </c>
      <c r="D42" s="2">
        <f>'Absolute HSE Data'!D42/(SUM('Absolute HSE Data'!$C42:$G42))</f>
        <v>0.1044776119402985</v>
      </c>
      <c r="E42" s="2">
        <f>'Absolute HSE Data'!E42/(SUM('Absolute HSE Data'!$C42:$G42))</f>
        <v>0.16417910447761194</v>
      </c>
      <c r="F42" s="2">
        <f>'Absolute HSE Data'!F42/(SUM('Absolute HSE Data'!$C42:$G42))</f>
        <v>0.28358208955223879</v>
      </c>
      <c r="G42" s="2">
        <f>'Absolute HSE Data'!G42/(SUM('Absolute HSE Data'!$C42:$G42))</f>
        <v>0.38805970149253732</v>
      </c>
      <c r="H42" s="2">
        <f>'Absolute HSE Data'!H42/(SUM('Absolute HSE Data'!$H42:$L42))</f>
        <v>9.45945945945946E-2</v>
      </c>
      <c r="I42" s="2">
        <f>'Absolute HSE Data'!I42/(SUM('Absolute HSE Data'!$H42:$L42))</f>
        <v>0.12162162162162163</v>
      </c>
      <c r="J42" s="2">
        <f>'Absolute HSE Data'!J42/(SUM('Absolute HSE Data'!$H42:$L42))</f>
        <v>0.1891891891891892</v>
      </c>
      <c r="K42" s="2">
        <f>'Absolute HSE Data'!K42/(SUM('Absolute HSE Data'!$H42:$L42))</f>
        <v>0.27027027027027029</v>
      </c>
      <c r="L42" s="2">
        <f>'Absolute HSE Data'!L42/(SUM('Absolute HSE Data'!$H42:$L42))</f>
        <v>0.32432432432432434</v>
      </c>
      <c r="N42" s="2">
        <f>'Absolute HSE Data'!N42/(SUM('Absolute HSE Data'!$N42:$R42))</f>
        <v>5.9701492537313432E-2</v>
      </c>
      <c r="O42" s="2">
        <f>'Absolute HSE Data'!O42/(SUM('Absolute HSE Data'!$N42:$R42))</f>
        <v>4.4776119402985072E-2</v>
      </c>
      <c r="P42" s="2">
        <f>'Absolute HSE Data'!P42/(SUM('Absolute HSE Data'!$N42:$R42))</f>
        <v>2.9850746268656716E-2</v>
      </c>
      <c r="Q42" s="2">
        <f>'Absolute HSE Data'!Q42/(SUM('Absolute HSE Data'!$N42:$R42))</f>
        <v>0.41791044776119401</v>
      </c>
      <c r="R42" s="2">
        <f>'Absolute HSE Data'!R42/(SUM('Absolute HSE Data'!$N42:$R42))</f>
        <v>0.44776119402985076</v>
      </c>
      <c r="S42" s="2">
        <f>'Absolute HSE Data'!S42/(SUM('Absolute HSE Data'!$S42:$W42))</f>
        <v>9.45945945945946E-2</v>
      </c>
      <c r="T42" s="2">
        <f>'Absolute HSE Data'!T42/(SUM('Absolute HSE Data'!$S42:$W42))</f>
        <v>5.4054054054054057E-2</v>
      </c>
      <c r="U42" s="2">
        <f>'Absolute HSE Data'!U42/(SUM('Absolute HSE Data'!$S42:$W42))</f>
        <v>4.0540540540540543E-2</v>
      </c>
      <c r="V42" s="2">
        <f>'Absolute HSE Data'!V42/(SUM('Absolute HSE Data'!$S42:$W42))</f>
        <v>0.43243243243243246</v>
      </c>
      <c r="W42" s="2">
        <f>'Absolute HSE Data'!W42/(SUM('Absolute HSE Data'!$S42:$W42))</f>
        <v>0.3783783783783784</v>
      </c>
    </row>
    <row r="43" spans="1:23">
      <c r="A43" s="1">
        <v>40</v>
      </c>
      <c r="B43" s="1">
        <v>44</v>
      </c>
      <c r="C43" s="2">
        <f>'Absolute HSE Data'!C43/(SUM('Absolute HSE Data'!$C43:$G43))</f>
        <v>4.3478260869565216E-2</v>
      </c>
      <c r="D43" s="2">
        <f>'Absolute HSE Data'!D43/(SUM('Absolute HSE Data'!$C43:$G43))</f>
        <v>0.11594202898550725</v>
      </c>
      <c r="E43" s="2">
        <f>'Absolute HSE Data'!E43/(SUM('Absolute HSE Data'!$C43:$G43))</f>
        <v>4.3478260869565216E-2</v>
      </c>
      <c r="F43" s="2">
        <f>'Absolute HSE Data'!F43/(SUM('Absolute HSE Data'!$C43:$G43))</f>
        <v>0.34782608695652173</v>
      </c>
      <c r="G43" s="2">
        <f>'Absolute HSE Data'!G43/(SUM('Absolute HSE Data'!$C43:$G43))</f>
        <v>0.44927536231884058</v>
      </c>
      <c r="H43" s="2">
        <f>'Absolute HSE Data'!H43/(SUM('Absolute HSE Data'!$H43:$L43))</f>
        <v>7.8947368421052627E-2</v>
      </c>
      <c r="I43" s="2">
        <f>'Absolute HSE Data'!I43/(SUM('Absolute HSE Data'!$H43:$L43))</f>
        <v>7.8947368421052627E-2</v>
      </c>
      <c r="J43" s="2">
        <f>'Absolute HSE Data'!J43/(SUM('Absolute HSE Data'!$H43:$L43))</f>
        <v>0.21052631578947367</v>
      </c>
      <c r="K43" s="2">
        <f>'Absolute HSE Data'!K43/(SUM('Absolute HSE Data'!$H43:$L43))</f>
        <v>0.34210526315789475</v>
      </c>
      <c r="L43" s="2">
        <f>'Absolute HSE Data'!L43/(SUM('Absolute HSE Data'!$H43:$L43))</f>
        <v>0.28947368421052633</v>
      </c>
      <c r="N43" s="2">
        <f>'Absolute HSE Data'!N43/(SUM('Absolute HSE Data'!$N43:$R43))</f>
        <v>4.3478260869565216E-2</v>
      </c>
      <c r="O43" s="2">
        <f>'Absolute HSE Data'!O43/(SUM('Absolute HSE Data'!$N43:$R43))</f>
        <v>4.3478260869565216E-2</v>
      </c>
      <c r="P43" s="2">
        <f>'Absolute HSE Data'!P43/(SUM('Absolute HSE Data'!$N43:$R43))</f>
        <v>7.2463768115942032E-2</v>
      </c>
      <c r="Q43" s="2">
        <f>'Absolute HSE Data'!Q43/(SUM('Absolute HSE Data'!$N43:$R43))</f>
        <v>0.36231884057971014</v>
      </c>
      <c r="R43" s="2">
        <f>'Absolute HSE Data'!R43/(SUM('Absolute HSE Data'!$N43:$R43))</f>
        <v>0.47826086956521741</v>
      </c>
      <c r="S43" s="2">
        <f>'Absolute HSE Data'!S43/(SUM('Absolute HSE Data'!$S43:$W43))</f>
        <v>7.8947368421052627E-2</v>
      </c>
      <c r="T43" s="2">
        <f>'Absolute HSE Data'!T43/(SUM('Absolute HSE Data'!$S43:$W43))</f>
        <v>1.3157894736842105E-2</v>
      </c>
      <c r="U43" s="2">
        <f>'Absolute HSE Data'!U43/(SUM('Absolute HSE Data'!$S43:$W43))</f>
        <v>3.9473684210526314E-2</v>
      </c>
      <c r="V43" s="2">
        <f>'Absolute HSE Data'!V43/(SUM('Absolute HSE Data'!$S43:$W43))</f>
        <v>0.51315789473684215</v>
      </c>
      <c r="W43" s="2">
        <f>'Absolute HSE Data'!W43/(SUM('Absolute HSE Data'!$S43:$W43))</f>
        <v>0.35526315789473684</v>
      </c>
    </row>
    <row r="44" spans="1:23">
      <c r="A44" s="1">
        <v>41</v>
      </c>
      <c r="B44" s="1">
        <v>45</v>
      </c>
      <c r="C44" s="2">
        <f>'Absolute HSE Data'!C44/(SUM('Absolute HSE Data'!$C44:$G44))</f>
        <v>3.7037037037037035E-2</v>
      </c>
      <c r="D44" s="2">
        <f>'Absolute HSE Data'!D44/(SUM('Absolute HSE Data'!$C44:$G44))</f>
        <v>3.7037037037037035E-2</v>
      </c>
      <c r="E44" s="2">
        <f>'Absolute HSE Data'!E44/(SUM('Absolute HSE Data'!$C44:$G44))</f>
        <v>0.12962962962962962</v>
      </c>
      <c r="F44" s="2">
        <f>'Absolute HSE Data'!F44/(SUM('Absolute HSE Data'!$C44:$G44))</f>
        <v>0.27777777777777779</v>
      </c>
      <c r="G44" s="2">
        <f>'Absolute HSE Data'!G44/(SUM('Absolute HSE Data'!$C44:$G44))</f>
        <v>0.51851851851851849</v>
      </c>
      <c r="H44" s="2">
        <f>'Absolute HSE Data'!H44/(SUM('Absolute HSE Data'!$H44:$L44))</f>
        <v>7.4999999999999997E-2</v>
      </c>
      <c r="I44" s="2">
        <f>'Absolute HSE Data'!I44/(SUM('Absolute HSE Data'!$H44:$L44))</f>
        <v>0.13750000000000001</v>
      </c>
      <c r="J44" s="2">
        <f>'Absolute HSE Data'!J44/(SUM('Absolute HSE Data'!$H44:$L44))</f>
        <v>0.23749999999999999</v>
      </c>
      <c r="K44" s="2">
        <f>'Absolute HSE Data'!K44/(SUM('Absolute HSE Data'!$H44:$L44))</f>
        <v>0.3125</v>
      </c>
      <c r="L44" s="2">
        <f>'Absolute HSE Data'!L44/(SUM('Absolute HSE Data'!$H44:$L44))</f>
        <v>0.23749999999999999</v>
      </c>
      <c r="N44" s="2">
        <f>'Absolute HSE Data'!N44/(SUM('Absolute HSE Data'!$N44:$R44))</f>
        <v>3.7037037037037035E-2</v>
      </c>
      <c r="O44" s="2">
        <f>'Absolute HSE Data'!O44/(SUM('Absolute HSE Data'!$N44:$R44))</f>
        <v>1.8518518518518517E-2</v>
      </c>
      <c r="P44" s="2">
        <f>'Absolute HSE Data'!P44/(SUM('Absolute HSE Data'!$N44:$R44))</f>
        <v>1.8518518518518517E-2</v>
      </c>
      <c r="Q44" s="2">
        <f>'Absolute HSE Data'!Q44/(SUM('Absolute HSE Data'!$N44:$R44))</f>
        <v>0.3888888888888889</v>
      </c>
      <c r="R44" s="2">
        <f>'Absolute HSE Data'!R44/(SUM('Absolute HSE Data'!$N44:$R44))</f>
        <v>0.53703703703703709</v>
      </c>
      <c r="S44" s="2">
        <f>'Absolute HSE Data'!S44/(SUM('Absolute HSE Data'!$S44:$W44))</f>
        <v>7.4999999999999997E-2</v>
      </c>
      <c r="T44" s="2">
        <f>'Absolute HSE Data'!T44/(SUM('Absolute HSE Data'!$S44:$W44))</f>
        <v>6.25E-2</v>
      </c>
      <c r="U44" s="2">
        <f>'Absolute HSE Data'!U44/(SUM('Absolute HSE Data'!$S44:$W44))</f>
        <v>6.25E-2</v>
      </c>
      <c r="V44" s="2">
        <f>'Absolute HSE Data'!V44/(SUM('Absolute HSE Data'!$S44:$W44))</f>
        <v>0.48749999999999999</v>
      </c>
      <c r="W44" s="2">
        <f>'Absolute HSE Data'!W44/(SUM('Absolute HSE Data'!$S44:$W44))</f>
        <v>0.3125</v>
      </c>
    </row>
    <row r="45" spans="1:23">
      <c r="A45" s="1">
        <v>42</v>
      </c>
      <c r="B45" s="1">
        <v>46</v>
      </c>
      <c r="C45" s="2">
        <f>'Absolute HSE Data'!C45/(SUM('Absolute HSE Data'!$C45:$G45))</f>
        <v>3.3898305084745763E-2</v>
      </c>
      <c r="D45" s="2">
        <f>'Absolute HSE Data'!D45/(SUM('Absolute HSE Data'!$C45:$G45))</f>
        <v>5.0847457627118647E-2</v>
      </c>
      <c r="E45" s="2">
        <f>'Absolute HSE Data'!E45/(SUM('Absolute HSE Data'!$C45:$G45))</f>
        <v>0.11864406779661017</v>
      </c>
      <c r="F45" s="2">
        <f>'Absolute HSE Data'!F45/(SUM('Absolute HSE Data'!$C45:$G45))</f>
        <v>0.33898305084745761</v>
      </c>
      <c r="G45" s="2">
        <f>'Absolute HSE Data'!G45/(SUM('Absolute HSE Data'!$C45:$G45))</f>
        <v>0.4576271186440678</v>
      </c>
      <c r="H45" s="2">
        <f>'Absolute HSE Data'!H45/(SUM('Absolute HSE Data'!$H45:$L45))</f>
        <v>4.878048780487805E-2</v>
      </c>
      <c r="I45" s="2">
        <f>'Absolute HSE Data'!I45/(SUM('Absolute HSE Data'!$H45:$L45))</f>
        <v>9.7560975609756101E-2</v>
      </c>
      <c r="J45" s="2">
        <f>'Absolute HSE Data'!J45/(SUM('Absolute HSE Data'!$H45:$L45))</f>
        <v>0.24390243902439024</v>
      </c>
      <c r="K45" s="2">
        <f>'Absolute HSE Data'!K45/(SUM('Absolute HSE Data'!$H45:$L45))</f>
        <v>0.36585365853658536</v>
      </c>
      <c r="L45" s="2">
        <f>'Absolute HSE Data'!L45/(SUM('Absolute HSE Data'!$H45:$L45))</f>
        <v>0.24390243902439024</v>
      </c>
      <c r="N45" s="2">
        <f>'Absolute HSE Data'!N45/(SUM('Absolute HSE Data'!$N45:$R45))</f>
        <v>3.3898305084745763E-2</v>
      </c>
      <c r="O45" s="2">
        <f>'Absolute HSE Data'!O45/(SUM('Absolute HSE Data'!$N45:$R45))</f>
        <v>1.6949152542372881E-2</v>
      </c>
      <c r="P45" s="2">
        <f>'Absolute HSE Data'!P45/(SUM('Absolute HSE Data'!$N45:$R45))</f>
        <v>1.6949152542372881E-2</v>
      </c>
      <c r="Q45" s="2">
        <f>'Absolute HSE Data'!Q45/(SUM('Absolute HSE Data'!$N45:$R45))</f>
        <v>0.44067796610169491</v>
      </c>
      <c r="R45" s="2">
        <f>'Absolute HSE Data'!R45/(SUM('Absolute HSE Data'!$N45:$R45))</f>
        <v>0.49152542372881358</v>
      </c>
      <c r="S45" s="2">
        <f>'Absolute HSE Data'!S45/(SUM('Absolute HSE Data'!$S45:$W45))</f>
        <v>4.878048780487805E-2</v>
      </c>
      <c r="T45" s="2">
        <f>'Absolute HSE Data'!T45/(SUM('Absolute HSE Data'!$S45:$W45))</f>
        <v>3.6585365853658534E-2</v>
      </c>
      <c r="U45" s="2">
        <f>'Absolute HSE Data'!U45/(SUM('Absolute HSE Data'!$S45:$W45))</f>
        <v>3.6585365853658534E-2</v>
      </c>
      <c r="V45" s="2">
        <f>'Absolute HSE Data'!V45/(SUM('Absolute HSE Data'!$S45:$W45))</f>
        <v>0.57317073170731703</v>
      </c>
      <c r="W45" s="2">
        <f>'Absolute HSE Data'!W45/(SUM('Absolute HSE Data'!$S45:$W45))</f>
        <v>0.3048780487804878</v>
      </c>
    </row>
    <row r="46" spans="1:23">
      <c r="A46" s="1">
        <v>43</v>
      </c>
      <c r="B46" s="1">
        <v>47</v>
      </c>
      <c r="C46" s="2">
        <f>'Absolute HSE Data'!C46/(SUM('Absolute HSE Data'!$C46:$G46))</f>
        <v>7.1428571428571425E-2</v>
      </c>
      <c r="D46" s="2">
        <f>'Absolute HSE Data'!D46/(SUM('Absolute HSE Data'!$C46:$G46))</f>
        <v>1.7857142857142856E-2</v>
      </c>
      <c r="E46" s="2">
        <f>'Absolute HSE Data'!E46/(SUM('Absolute HSE Data'!$C46:$G46))</f>
        <v>0.125</v>
      </c>
      <c r="F46" s="2">
        <f>'Absolute HSE Data'!F46/(SUM('Absolute HSE Data'!$C46:$G46))</f>
        <v>0.32142857142857145</v>
      </c>
      <c r="G46" s="2">
        <f>'Absolute HSE Data'!G46/(SUM('Absolute HSE Data'!$C46:$G46))</f>
        <v>0.4642857142857143</v>
      </c>
      <c r="H46" s="2">
        <f>'Absolute HSE Data'!H46/(SUM('Absolute HSE Data'!$H46:$L46))</f>
        <v>0.1</v>
      </c>
      <c r="I46" s="2">
        <f>'Absolute HSE Data'!I46/(SUM('Absolute HSE Data'!$H46:$L46))</f>
        <v>0.1</v>
      </c>
      <c r="J46" s="2">
        <f>'Absolute HSE Data'!J46/(SUM('Absolute HSE Data'!$H46:$L46))</f>
        <v>0.17499999999999999</v>
      </c>
      <c r="K46" s="2">
        <f>'Absolute HSE Data'!K46/(SUM('Absolute HSE Data'!$H46:$L46))</f>
        <v>0.36249999999999999</v>
      </c>
      <c r="L46" s="2">
        <f>'Absolute HSE Data'!L46/(SUM('Absolute HSE Data'!$H46:$L46))</f>
        <v>0.26250000000000001</v>
      </c>
      <c r="N46" s="2">
        <f>'Absolute HSE Data'!N46/(SUM('Absolute HSE Data'!$N46:$R46))</f>
        <v>7.1428571428571425E-2</v>
      </c>
      <c r="O46" s="2">
        <f>'Absolute HSE Data'!O46/(SUM('Absolute HSE Data'!$N46:$R46))</f>
        <v>0</v>
      </c>
      <c r="P46" s="2">
        <f>'Absolute HSE Data'!P46/(SUM('Absolute HSE Data'!$N46:$R46))</f>
        <v>1.7857142857142856E-2</v>
      </c>
      <c r="Q46" s="2">
        <f>'Absolute HSE Data'!Q46/(SUM('Absolute HSE Data'!$N46:$R46))</f>
        <v>0.39285714285714285</v>
      </c>
      <c r="R46" s="2">
        <f>'Absolute HSE Data'!R46/(SUM('Absolute HSE Data'!$N46:$R46))</f>
        <v>0.5178571428571429</v>
      </c>
      <c r="S46" s="2">
        <f>'Absolute HSE Data'!S46/(SUM('Absolute HSE Data'!$S46:$W46))</f>
        <v>0.1</v>
      </c>
      <c r="T46" s="2">
        <f>'Absolute HSE Data'!T46/(SUM('Absolute HSE Data'!$S46:$W46))</f>
        <v>2.5000000000000001E-2</v>
      </c>
      <c r="U46" s="2">
        <f>'Absolute HSE Data'!U46/(SUM('Absolute HSE Data'!$S46:$W46))</f>
        <v>6.25E-2</v>
      </c>
      <c r="V46" s="2">
        <f>'Absolute HSE Data'!V46/(SUM('Absolute HSE Data'!$S46:$W46))</f>
        <v>0.48749999999999999</v>
      </c>
      <c r="W46" s="2">
        <f>'Absolute HSE Data'!W46/(SUM('Absolute HSE Data'!$S46:$W46))</f>
        <v>0.32500000000000001</v>
      </c>
    </row>
    <row r="47" spans="1:23">
      <c r="A47" s="1">
        <v>44</v>
      </c>
      <c r="B47" s="1">
        <v>48</v>
      </c>
      <c r="C47" s="2">
        <f>'Absolute HSE Data'!C47/(SUM('Absolute HSE Data'!$C47:$G47))</f>
        <v>2.6666666666666668E-2</v>
      </c>
      <c r="D47" s="2">
        <f>'Absolute HSE Data'!D47/(SUM('Absolute HSE Data'!$C47:$G47))</f>
        <v>0.08</v>
      </c>
      <c r="E47" s="2">
        <f>'Absolute HSE Data'!E47/(SUM('Absolute HSE Data'!$C47:$G47))</f>
        <v>0.14666666666666667</v>
      </c>
      <c r="F47" s="2">
        <f>'Absolute HSE Data'!F47/(SUM('Absolute HSE Data'!$C47:$G47))</f>
        <v>0.22666666666666666</v>
      </c>
      <c r="G47" s="2">
        <f>'Absolute HSE Data'!G47/(SUM('Absolute HSE Data'!$C47:$G47))</f>
        <v>0.52</v>
      </c>
      <c r="H47" s="2">
        <f>'Absolute HSE Data'!H47/(SUM('Absolute HSE Data'!$H47:$L47))</f>
        <v>7.8431372549019607E-2</v>
      </c>
      <c r="I47" s="2">
        <f>'Absolute HSE Data'!I47/(SUM('Absolute HSE Data'!$H47:$L47))</f>
        <v>0.11764705882352941</v>
      </c>
      <c r="J47" s="2">
        <f>'Absolute HSE Data'!J47/(SUM('Absolute HSE Data'!$H47:$L47))</f>
        <v>0.20588235294117646</v>
      </c>
      <c r="K47" s="2">
        <f>'Absolute HSE Data'!K47/(SUM('Absolute HSE Data'!$H47:$L47))</f>
        <v>0.3235294117647059</v>
      </c>
      <c r="L47" s="2">
        <f>'Absolute HSE Data'!L47/(SUM('Absolute HSE Data'!$H47:$L47))</f>
        <v>0.27450980392156865</v>
      </c>
      <c r="N47" s="2">
        <f>'Absolute HSE Data'!N47/(SUM('Absolute HSE Data'!$N47:$R47))</f>
        <v>2.6666666666666668E-2</v>
      </c>
      <c r="O47" s="2">
        <f>'Absolute HSE Data'!O47/(SUM('Absolute HSE Data'!$N47:$R47))</f>
        <v>1.3333333333333334E-2</v>
      </c>
      <c r="P47" s="2">
        <f>'Absolute HSE Data'!P47/(SUM('Absolute HSE Data'!$N47:$R47))</f>
        <v>0.04</v>
      </c>
      <c r="Q47" s="2">
        <f>'Absolute HSE Data'!Q47/(SUM('Absolute HSE Data'!$N47:$R47))</f>
        <v>0.38666666666666666</v>
      </c>
      <c r="R47" s="2">
        <f>'Absolute HSE Data'!R47/(SUM('Absolute HSE Data'!$N47:$R47))</f>
        <v>0.53333333333333333</v>
      </c>
      <c r="S47" s="2">
        <f>'Absolute HSE Data'!S47/(SUM('Absolute HSE Data'!$S47:$W47))</f>
        <v>7.8431372549019607E-2</v>
      </c>
      <c r="T47" s="2">
        <f>'Absolute HSE Data'!T47/(SUM('Absolute HSE Data'!$S47:$W47))</f>
        <v>6.8627450980392163E-2</v>
      </c>
      <c r="U47" s="2">
        <f>'Absolute HSE Data'!U47/(SUM('Absolute HSE Data'!$S47:$W47))</f>
        <v>1.9607843137254902E-2</v>
      </c>
      <c r="V47" s="2">
        <f>'Absolute HSE Data'!V47/(SUM('Absolute HSE Data'!$S47:$W47))</f>
        <v>0.5</v>
      </c>
      <c r="W47" s="2">
        <f>'Absolute HSE Data'!W47/(SUM('Absolute HSE Data'!$S47:$W47))</f>
        <v>0.33333333333333331</v>
      </c>
    </row>
    <row r="48" spans="1:23">
      <c r="A48" s="1">
        <v>45</v>
      </c>
      <c r="B48" s="1">
        <v>49</v>
      </c>
      <c r="C48" s="2">
        <f>'Absolute HSE Data'!C48/(SUM('Absolute HSE Data'!$C48:$G48))</f>
        <v>8.3333333333333329E-2</v>
      </c>
      <c r="D48" s="2">
        <f>'Absolute HSE Data'!D48/(SUM('Absolute HSE Data'!$C48:$G48))</f>
        <v>0.05</v>
      </c>
      <c r="E48" s="2">
        <f>'Absolute HSE Data'!E48/(SUM('Absolute HSE Data'!$C48:$G48))</f>
        <v>6.6666666666666666E-2</v>
      </c>
      <c r="F48" s="2">
        <f>'Absolute HSE Data'!F48/(SUM('Absolute HSE Data'!$C48:$G48))</f>
        <v>0.33333333333333331</v>
      </c>
      <c r="G48" s="2">
        <f>'Absolute HSE Data'!G48/(SUM('Absolute HSE Data'!$C48:$G48))</f>
        <v>0.46666666666666667</v>
      </c>
      <c r="H48" s="2">
        <f>'Absolute HSE Data'!H48/(SUM('Absolute HSE Data'!$H48:$L48))</f>
        <v>0.1125</v>
      </c>
      <c r="I48" s="2">
        <f>'Absolute HSE Data'!I48/(SUM('Absolute HSE Data'!$H48:$L48))</f>
        <v>8.7499999999999994E-2</v>
      </c>
      <c r="J48" s="2">
        <f>'Absolute HSE Data'!J48/(SUM('Absolute HSE Data'!$H48:$L48))</f>
        <v>0.22500000000000001</v>
      </c>
      <c r="K48" s="2">
        <f>'Absolute HSE Data'!K48/(SUM('Absolute HSE Data'!$H48:$L48))</f>
        <v>0.3</v>
      </c>
      <c r="L48" s="2">
        <f>'Absolute HSE Data'!L48/(SUM('Absolute HSE Data'!$H48:$L48))</f>
        <v>0.27500000000000002</v>
      </c>
      <c r="N48" s="2">
        <f>'Absolute HSE Data'!N48/(SUM('Absolute HSE Data'!$N48:$R48))</f>
        <v>8.3333333333333329E-2</v>
      </c>
      <c r="O48" s="2">
        <f>'Absolute HSE Data'!O48/(SUM('Absolute HSE Data'!$N48:$R48))</f>
        <v>3.3333333333333333E-2</v>
      </c>
      <c r="P48" s="2">
        <f>'Absolute HSE Data'!P48/(SUM('Absolute HSE Data'!$N48:$R48))</f>
        <v>1.6666666666666666E-2</v>
      </c>
      <c r="Q48" s="2">
        <f>'Absolute HSE Data'!Q48/(SUM('Absolute HSE Data'!$N48:$R48))</f>
        <v>0.36666666666666664</v>
      </c>
      <c r="R48" s="2">
        <f>'Absolute HSE Data'!R48/(SUM('Absolute HSE Data'!$N48:$R48))</f>
        <v>0.5</v>
      </c>
      <c r="S48" s="2">
        <f>'Absolute HSE Data'!S48/(SUM('Absolute HSE Data'!$S48:$W48))</f>
        <v>0.1125</v>
      </c>
      <c r="T48" s="2">
        <f>'Absolute HSE Data'!T48/(SUM('Absolute HSE Data'!$S48:$W48))</f>
        <v>1.2500000000000001E-2</v>
      </c>
      <c r="U48" s="2">
        <f>'Absolute HSE Data'!U48/(SUM('Absolute HSE Data'!$S48:$W48))</f>
        <v>0.05</v>
      </c>
      <c r="V48" s="2">
        <f>'Absolute HSE Data'!V48/(SUM('Absolute HSE Data'!$S48:$W48))</f>
        <v>0.52500000000000002</v>
      </c>
      <c r="W48" s="2">
        <f>'Absolute HSE Data'!W48/(SUM('Absolute HSE Data'!$S48:$W48))</f>
        <v>0.3</v>
      </c>
    </row>
    <row r="49" spans="1:23">
      <c r="A49" s="1">
        <v>46</v>
      </c>
      <c r="B49" s="1">
        <v>50</v>
      </c>
      <c r="C49" s="2">
        <f>'Absolute HSE Data'!C49/(SUM('Absolute HSE Data'!$C49:$G49))</f>
        <v>3.4482758620689655E-2</v>
      </c>
      <c r="D49" s="2">
        <f>'Absolute HSE Data'!D49/(SUM('Absolute HSE Data'!$C49:$G49))</f>
        <v>5.1724137931034482E-2</v>
      </c>
      <c r="E49" s="2">
        <f>'Absolute HSE Data'!E49/(SUM('Absolute HSE Data'!$C49:$G49))</f>
        <v>0.13793103448275862</v>
      </c>
      <c r="F49" s="2">
        <f>'Absolute HSE Data'!F49/(SUM('Absolute HSE Data'!$C49:$G49))</f>
        <v>0.41379310344827586</v>
      </c>
      <c r="G49" s="2">
        <f>'Absolute HSE Data'!G49/(SUM('Absolute HSE Data'!$C49:$G49))</f>
        <v>0.36206896551724138</v>
      </c>
      <c r="H49" s="2">
        <f>'Absolute HSE Data'!H49/(SUM('Absolute HSE Data'!$H49:$L49))</f>
        <v>4.5977011494252873E-2</v>
      </c>
      <c r="I49" s="2">
        <f>'Absolute HSE Data'!I49/(SUM('Absolute HSE Data'!$H49:$L49))</f>
        <v>8.0459770114942528E-2</v>
      </c>
      <c r="J49" s="2">
        <f>'Absolute HSE Data'!J49/(SUM('Absolute HSE Data'!$H49:$L49))</f>
        <v>0.16091954022988506</v>
      </c>
      <c r="K49" s="2">
        <f>'Absolute HSE Data'!K49/(SUM('Absolute HSE Data'!$H49:$L49))</f>
        <v>0.31034482758620691</v>
      </c>
      <c r="L49" s="2">
        <f>'Absolute HSE Data'!L49/(SUM('Absolute HSE Data'!$H49:$L49))</f>
        <v>0.40229885057471265</v>
      </c>
      <c r="N49" s="2">
        <f>'Absolute HSE Data'!N49/(SUM('Absolute HSE Data'!$N49:$R49))</f>
        <v>3.4482758620689655E-2</v>
      </c>
      <c r="O49" s="2">
        <f>'Absolute HSE Data'!O49/(SUM('Absolute HSE Data'!$N49:$R49))</f>
        <v>0</v>
      </c>
      <c r="P49" s="2">
        <f>'Absolute HSE Data'!P49/(SUM('Absolute HSE Data'!$N49:$R49))</f>
        <v>5.1724137931034482E-2</v>
      </c>
      <c r="Q49" s="2">
        <f>'Absolute HSE Data'!Q49/(SUM('Absolute HSE Data'!$N49:$R49))</f>
        <v>0.48275862068965519</v>
      </c>
      <c r="R49" s="2">
        <f>'Absolute HSE Data'!R49/(SUM('Absolute HSE Data'!$N49:$R49))</f>
        <v>0.43103448275862066</v>
      </c>
      <c r="S49" s="2">
        <f>'Absolute HSE Data'!S49/(SUM('Absolute HSE Data'!$S49:$W49))</f>
        <v>4.5977011494252873E-2</v>
      </c>
      <c r="T49" s="2">
        <f>'Absolute HSE Data'!T49/(SUM('Absolute HSE Data'!$S49:$W49))</f>
        <v>3.4482758620689655E-2</v>
      </c>
      <c r="U49" s="2">
        <f>'Absolute HSE Data'!U49/(SUM('Absolute HSE Data'!$S49:$W49))</f>
        <v>4.5977011494252873E-2</v>
      </c>
      <c r="V49" s="2">
        <f>'Absolute HSE Data'!V49/(SUM('Absolute HSE Data'!$S49:$W49))</f>
        <v>0.40229885057471265</v>
      </c>
      <c r="W49" s="2">
        <f>'Absolute HSE Data'!W49/(SUM('Absolute HSE Data'!$S49:$W49))</f>
        <v>0.47126436781609193</v>
      </c>
    </row>
    <row r="50" spans="1:23">
      <c r="A50" s="1">
        <v>47</v>
      </c>
      <c r="B50" s="1">
        <v>51</v>
      </c>
      <c r="C50" s="2">
        <f>'Absolute HSE Data'!C50/(SUM('Absolute HSE Data'!$C50:$G50))</f>
        <v>7.407407407407407E-2</v>
      </c>
      <c r="D50" s="2">
        <f>'Absolute HSE Data'!D50/(SUM('Absolute HSE Data'!$C50:$G50))</f>
        <v>5.5555555555555552E-2</v>
      </c>
      <c r="E50" s="2">
        <f>'Absolute HSE Data'!E50/(SUM('Absolute HSE Data'!$C50:$G50))</f>
        <v>0.12962962962962962</v>
      </c>
      <c r="F50" s="2">
        <f>'Absolute HSE Data'!F50/(SUM('Absolute HSE Data'!$C50:$G50))</f>
        <v>0.35185185185185186</v>
      </c>
      <c r="G50" s="2">
        <f>'Absolute HSE Data'!G50/(SUM('Absolute HSE Data'!$C50:$G50))</f>
        <v>0.3888888888888889</v>
      </c>
      <c r="H50" s="2">
        <f>'Absolute HSE Data'!H50/(SUM('Absolute HSE Data'!$H50:$L50))</f>
        <v>9.8765432098765427E-2</v>
      </c>
      <c r="I50" s="2">
        <f>'Absolute HSE Data'!I50/(SUM('Absolute HSE Data'!$H50:$L50))</f>
        <v>0.1111111111111111</v>
      </c>
      <c r="J50" s="2">
        <f>'Absolute HSE Data'!J50/(SUM('Absolute HSE Data'!$H50:$L50))</f>
        <v>0.23456790123456789</v>
      </c>
      <c r="K50" s="2">
        <f>'Absolute HSE Data'!K50/(SUM('Absolute HSE Data'!$H50:$L50))</f>
        <v>0.27160493827160492</v>
      </c>
      <c r="L50" s="2">
        <f>'Absolute HSE Data'!L50/(SUM('Absolute HSE Data'!$H50:$L50))</f>
        <v>0.2839506172839506</v>
      </c>
      <c r="N50" s="2">
        <f>'Absolute HSE Data'!N50/(SUM('Absolute HSE Data'!$N50:$R50))</f>
        <v>7.407407407407407E-2</v>
      </c>
      <c r="O50" s="2">
        <f>'Absolute HSE Data'!O50/(SUM('Absolute HSE Data'!$N50:$R50))</f>
        <v>3.7037037037037035E-2</v>
      </c>
      <c r="P50" s="2">
        <f>'Absolute HSE Data'!P50/(SUM('Absolute HSE Data'!$N50:$R50))</f>
        <v>0</v>
      </c>
      <c r="Q50" s="2">
        <f>'Absolute HSE Data'!Q50/(SUM('Absolute HSE Data'!$N50:$R50))</f>
        <v>0.48148148148148145</v>
      </c>
      <c r="R50" s="2">
        <f>'Absolute HSE Data'!R50/(SUM('Absolute HSE Data'!$N50:$R50))</f>
        <v>0.40740740740740738</v>
      </c>
      <c r="S50" s="2">
        <f>'Absolute HSE Data'!S50/(SUM('Absolute HSE Data'!$S50:$W50))</f>
        <v>9.8765432098765427E-2</v>
      </c>
      <c r="T50" s="2">
        <f>'Absolute HSE Data'!T50/(SUM('Absolute HSE Data'!$S50:$W50))</f>
        <v>1.2345679012345678E-2</v>
      </c>
      <c r="U50" s="2">
        <f>'Absolute HSE Data'!U50/(SUM('Absolute HSE Data'!$S50:$W50))</f>
        <v>4.9382716049382713E-2</v>
      </c>
      <c r="V50" s="2">
        <f>'Absolute HSE Data'!V50/(SUM('Absolute HSE Data'!$S50:$W50))</f>
        <v>0.51851851851851849</v>
      </c>
      <c r="W50" s="2">
        <f>'Absolute HSE Data'!W50/(SUM('Absolute HSE Data'!$S50:$W50))</f>
        <v>0.32098765432098764</v>
      </c>
    </row>
    <row r="51" spans="1:23">
      <c r="A51" s="1">
        <v>48</v>
      </c>
      <c r="B51" s="1">
        <v>52</v>
      </c>
      <c r="C51" s="2">
        <f>'Absolute HSE Data'!C51/(SUM('Absolute HSE Data'!$C51:$G51))</f>
        <v>0.140625</v>
      </c>
      <c r="D51" s="2">
        <f>'Absolute HSE Data'!D51/(SUM('Absolute HSE Data'!$C51:$G51))</f>
        <v>0.140625</v>
      </c>
      <c r="E51" s="2">
        <f>'Absolute HSE Data'!E51/(SUM('Absolute HSE Data'!$C51:$G51))</f>
        <v>7.8125E-2</v>
      </c>
      <c r="F51" s="2">
        <f>'Absolute HSE Data'!F51/(SUM('Absolute HSE Data'!$C51:$G51))</f>
        <v>0.234375</v>
      </c>
      <c r="G51" s="2">
        <f>'Absolute HSE Data'!G51/(SUM('Absolute HSE Data'!$C51:$G51))</f>
        <v>0.40625</v>
      </c>
      <c r="H51" s="2">
        <f>'Absolute HSE Data'!H51/(SUM('Absolute HSE Data'!$H51:$L51))</f>
        <v>0.14634146341463414</v>
      </c>
      <c r="I51" s="2">
        <f>'Absolute HSE Data'!I51/(SUM('Absolute HSE Data'!$H51:$L51))</f>
        <v>9.7560975609756101E-2</v>
      </c>
      <c r="J51" s="2">
        <f>'Absolute HSE Data'!J51/(SUM('Absolute HSE Data'!$H51:$L51))</f>
        <v>0.13414634146341464</v>
      </c>
      <c r="K51" s="2">
        <f>'Absolute HSE Data'!K51/(SUM('Absolute HSE Data'!$H51:$L51))</f>
        <v>0.25609756097560976</v>
      </c>
      <c r="L51" s="2">
        <f>'Absolute HSE Data'!L51/(SUM('Absolute HSE Data'!$H51:$L51))</f>
        <v>0.36585365853658536</v>
      </c>
      <c r="N51" s="2">
        <f>'Absolute HSE Data'!N51/(SUM('Absolute HSE Data'!$N51:$R51))</f>
        <v>0.140625</v>
      </c>
      <c r="O51" s="2">
        <f>'Absolute HSE Data'!O51/(SUM('Absolute HSE Data'!$N51:$R51))</f>
        <v>6.25E-2</v>
      </c>
      <c r="P51" s="2">
        <f>'Absolute HSE Data'!P51/(SUM('Absolute HSE Data'!$N51:$R51))</f>
        <v>6.25E-2</v>
      </c>
      <c r="Q51" s="2">
        <f>'Absolute HSE Data'!Q51/(SUM('Absolute HSE Data'!$N51:$R51))</f>
        <v>0.296875</v>
      </c>
      <c r="R51" s="2">
        <f>'Absolute HSE Data'!R51/(SUM('Absolute HSE Data'!$N51:$R51))</f>
        <v>0.4375</v>
      </c>
      <c r="S51" s="2">
        <f>'Absolute HSE Data'!S51/(SUM('Absolute HSE Data'!$S51:$W51))</f>
        <v>0.14634146341463414</v>
      </c>
      <c r="T51" s="2">
        <f>'Absolute HSE Data'!T51/(SUM('Absolute HSE Data'!$S51:$W51))</f>
        <v>3.6585365853658534E-2</v>
      </c>
      <c r="U51" s="2">
        <f>'Absolute HSE Data'!U51/(SUM('Absolute HSE Data'!$S51:$W51))</f>
        <v>3.6585365853658534E-2</v>
      </c>
      <c r="V51" s="2">
        <f>'Absolute HSE Data'!V51/(SUM('Absolute HSE Data'!$S51:$W51))</f>
        <v>0.32926829268292684</v>
      </c>
      <c r="W51" s="2">
        <f>'Absolute HSE Data'!W51/(SUM('Absolute HSE Data'!$S51:$W51))</f>
        <v>0.45121951219512196</v>
      </c>
    </row>
    <row r="52" spans="1:23">
      <c r="A52" s="1">
        <v>49</v>
      </c>
      <c r="B52" s="1">
        <v>53</v>
      </c>
      <c r="C52" s="2">
        <f>'Absolute HSE Data'!C52/(SUM('Absolute HSE Data'!$C52:$G52))</f>
        <v>0.10810810810810811</v>
      </c>
      <c r="D52" s="2">
        <f>'Absolute HSE Data'!D52/(SUM('Absolute HSE Data'!$C52:$G52))</f>
        <v>0.12162162162162163</v>
      </c>
      <c r="E52" s="2">
        <f>'Absolute HSE Data'!E52/(SUM('Absolute HSE Data'!$C52:$G52))</f>
        <v>0.12162162162162163</v>
      </c>
      <c r="F52" s="2">
        <f>'Absolute HSE Data'!F52/(SUM('Absolute HSE Data'!$C52:$G52))</f>
        <v>0.21621621621621623</v>
      </c>
      <c r="G52" s="2">
        <f>'Absolute HSE Data'!G52/(SUM('Absolute HSE Data'!$C52:$G52))</f>
        <v>0.43243243243243246</v>
      </c>
      <c r="H52" s="2">
        <f>'Absolute HSE Data'!H52/(SUM('Absolute HSE Data'!$H52:$L52))</f>
        <v>9.0909090909090912E-2</v>
      </c>
      <c r="I52" s="2">
        <f>'Absolute HSE Data'!I52/(SUM('Absolute HSE Data'!$H52:$L52))</f>
        <v>0.11688311688311688</v>
      </c>
      <c r="J52" s="2">
        <f>'Absolute HSE Data'!J52/(SUM('Absolute HSE Data'!$H52:$L52))</f>
        <v>0.24675324675324675</v>
      </c>
      <c r="K52" s="2">
        <f>'Absolute HSE Data'!K52/(SUM('Absolute HSE Data'!$H52:$L52))</f>
        <v>0.25974025974025972</v>
      </c>
      <c r="L52" s="2">
        <f>'Absolute HSE Data'!L52/(SUM('Absolute HSE Data'!$H52:$L52))</f>
        <v>0.2857142857142857</v>
      </c>
      <c r="N52" s="2">
        <f>'Absolute HSE Data'!N52/(SUM('Absolute HSE Data'!$N52:$R52))</f>
        <v>0.10810810810810811</v>
      </c>
      <c r="O52" s="2">
        <f>'Absolute HSE Data'!O52/(SUM('Absolute HSE Data'!$N52:$R52))</f>
        <v>9.45945945945946E-2</v>
      </c>
      <c r="P52" s="2">
        <f>'Absolute HSE Data'!P52/(SUM('Absolute HSE Data'!$N52:$R52))</f>
        <v>1.3513513513513514E-2</v>
      </c>
      <c r="Q52" s="2">
        <f>'Absolute HSE Data'!Q52/(SUM('Absolute HSE Data'!$N52:$R52))</f>
        <v>0.3108108108108108</v>
      </c>
      <c r="R52" s="2">
        <f>'Absolute HSE Data'!R52/(SUM('Absolute HSE Data'!$N52:$R52))</f>
        <v>0.47297297297297297</v>
      </c>
      <c r="S52" s="2">
        <f>'Absolute HSE Data'!S52/(SUM('Absolute HSE Data'!$S52:$W52))</f>
        <v>9.0909090909090912E-2</v>
      </c>
      <c r="T52" s="2">
        <f>'Absolute HSE Data'!T52/(SUM('Absolute HSE Data'!$S52:$W52))</f>
        <v>5.1948051948051951E-2</v>
      </c>
      <c r="U52" s="2">
        <f>'Absolute HSE Data'!U52/(SUM('Absolute HSE Data'!$S52:$W52))</f>
        <v>3.896103896103896E-2</v>
      </c>
      <c r="V52" s="2">
        <f>'Absolute HSE Data'!V52/(SUM('Absolute HSE Data'!$S52:$W52))</f>
        <v>0.48051948051948051</v>
      </c>
      <c r="W52" s="2">
        <f>'Absolute HSE Data'!W52/(SUM('Absolute HSE Data'!$S52:$W52))</f>
        <v>0.33766233766233766</v>
      </c>
    </row>
    <row r="53" spans="1:23">
      <c r="A53" s="1">
        <v>50</v>
      </c>
      <c r="B53" s="1">
        <v>54</v>
      </c>
      <c r="C53" s="2">
        <f>'Absolute HSE Data'!C53/(SUM('Absolute HSE Data'!$C53:$G53))</f>
        <v>8.1967213114754092E-2</v>
      </c>
      <c r="D53" s="2">
        <f>'Absolute HSE Data'!D53/(SUM('Absolute HSE Data'!$C53:$G53))</f>
        <v>0.11475409836065574</v>
      </c>
      <c r="E53" s="2">
        <f>'Absolute HSE Data'!E53/(SUM('Absolute HSE Data'!$C53:$G53))</f>
        <v>0.11475409836065574</v>
      </c>
      <c r="F53" s="2">
        <f>'Absolute HSE Data'!F53/(SUM('Absolute HSE Data'!$C53:$G53))</f>
        <v>0.27868852459016391</v>
      </c>
      <c r="G53" s="2">
        <f>'Absolute HSE Data'!G53/(SUM('Absolute HSE Data'!$C53:$G53))</f>
        <v>0.4098360655737705</v>
      </c>
      <c r="H53" s="2">
        <f>'Absolute HSE Data'!H53/(SUM('Absolute HSE Data'!$H53:$L53))</f>
        <v>0.13235294117647059</v>
      </c>
      <c r="I53" s="2">
        <f>'Absolute HSE Data'!I53/(SUM('Absolute HSE Data'!$H53:$L53))</f>
        <v>0.13235294117647059</v>
      </c>
      <c r="J53" s="2">
        <f>'Absolute HSE Data'!J53/(SUM('Absolute HSE Data'!$H53:$L53))</f>
        <v>0.16176470588235295</v>
      </c>
      <c r="K53" s="2">
        <f>'Absolute HSE Data'!K53/(SUM('Absolute HSE Data'!$H53:$L53))</f>
        <v>0.30882352941176472</v>
      </c>
      <c r="L53" s="2">
        <f>'Absolute HSE Data'!L53/(SUM('Absolute HSE Data'!$H53:$L53))</f>
        <v>0.26470588235294118</v>
      </c>
      <c r="N53" s="2">
        <f>'Absolute HSE Data'!N53/(SUM('Absolute HSE Data'!$N53:$R53))</f>
        <v>8.1967213114754092E-2</v>
      </c>
      <c r="O53" s="2">
        <f>'Absolute HSE Data'!O53/(SUM('Absolute HSE Data'!$N53:$R53))</f>
        <v>3.2786885245901641E-2</v>
      </c>
      <c r="P53" s="2">
        <f>'Absolute HSE Data'!P53/(SUM('Absolute HSE Data'!$N53:$R53))</f>
        <v>4.9180327868852458E-2</v>
      </c>
      <c r="Q53" s="2">
        <f>'Absolute HSE Data'!Q53/(SUM('Absolute HSE Data'!$N53:$R53))</f>
        <v>0.4098360655737705</v>
      </c>
      <c r="R53" s="2">
        <f>'Absolute HSE Data'!R53/(SUM('Absolute HSE Data'!$N53:$R53))</f>
        <v>0.42622950819672129</v>
      </c>
      <c r="S53" s="2">
        <f>'Absolute HSE Data'!S53/(SUM('Absolute HSE Data'!$S53:$W53))</f>
        <v>0.13235294117647059</v>
      </c>
      <c r="T53" s="2">
        <f>'Absolute HSE Data'!T53/(SUM('Absolute HSE Data'!$S53:$W53))</f>
        <v>4.4117647058823532E-2</v>
      </c>
      <c r="U53" s="2">
        <f>'Absolute HSE Data'!U53/(SUM('Absolute HSE Data'!$S53:$W53))</f>
        <v>7.3529411764705885E-2</v>
      </c>
      <c r="V53" s="2">
        <f>'Absolute HSE Data'!V53/(SUM('Absolute HSE Data'!$S53:$W53))</f>
        <v>0.4264705882352941</v>
      </c>
      <c r="W53" s="2">
        <f>'Absolute HSE Data'!W53/(SUM('Absolute HSE Data'!$S53:$W53))</f>
        <v>0.3235294117647059</v>
      </c>
    </row>
    <row r="54" spans="1:23">
      <c r="A54" s="1">
        <v>51</v>
      </c>
      <c r="B54" s="1">
        <v>55</v>
      </c>
      <c r="C54" s="2">
        <f>'Absolute HSE Data'!C54/(SUM('Absolute HSE Data'!$C54:$G54))</f>
        <v>0.11428571428571428</v>
      </c>
      <c r="D54" s="2">
        <f>'Absolute HSE Data'!D54/(SUM('Absolute HSE Data'!$C54:$G54))</f>
        <v>0.1</v>
      </c>
      <c r="E54" s="2">
        <f>'Absolute HSE Data'!E54/(SUM('Absolute HSE Data'!$C54:$G54))</f>
        <v>0.2</v>
      </c>
      <c r="F54" s="2">
        <f>'Absolute HSE Data'!F54/(SUM('Absolute HSE Data'!$C54:$G54))</f>
        <v>0.2857142857142857</v>
      </c>
      <c r="G54" s="2">
        <f>'Absolute HSE Data'!G54/(SUM('Absolute HSE Data'!$C54:$G54))</f>
        <v>0.3</v>
      </c>
      <c r="H54" s="2">
        <f>'Absolute HSE Data'!H54/(SUM('Absolute HSE Data'!$H54:$L54))</f>
        <v>2.8571428571428571E-2</v>
      </c>
      <c r="I54" s="2">
        <f>'Absolute HSE Data'!I54/(SUM('Absolute HSE Data'!$H54:$L54))</f>
        <v>0.15714285714285714</v>
      </c>
      <c r="J54" s="2">
        <f>'Absolute HSE Data'!J54/(SUM('Absolute HSE Data'!$H54:$L54))</f>
        <v>0.27142857142857141</v>
      </c>
      <c r="K54" s="2">
        <f>'Absolute HSE Data'!K54/(SUM('Absolute HSE Data'!$H54:$L54))</f>
        <v>0.2</v>
      </c>
      <c r="L54" s="2">
        <f>'Absolute HSE Data'!L54/(SUM('Absolute HSE Data'!$H54:$L54))</f>
        <v>0.34285714285714286</v>
      </c>
      <c r="N54" s="2">
        <f>'Absolute HSE Data'!N54/(SUM('Absolute HSE Data'!$N54:$R54))</f>
        <v>0.11428571428571428</v>
      </c>
      <c r="O54" s="2">
        <f>'Absolute HSE Data'!O54/(SUM('Absolute HSE Data'!$N54:$R54))</f>
        <v>5.7142857142857141E-2</v>
      </c>
      <c r="P54" s="2">
        <f>'Absolute HSE Data'!P54/(SUM('Absolute HSE Data'!$N54:$R54))</f>
        <v>2.8571428571428571E-2</v>
      </c>
      <c r="Q54" s="2">
        <f>'Absolute HSE Data'!Q54/(SUM('Absolute HSE Data'!$N54:$R54))</f>
        <v>0.5</v>
      </c>
      <c r="R54" s="2">
        <f>'Absolute HSE Data'!R54/(SUM('Absolute HSE Data'!$N54:$R54))</f>
        <v>0.3</v>
      </c>
      <c r="S54" s="2">
        <f>'Absolute HSE Data'!S54/(SUM('Absolute HSE Data'!$S54:$W54))</f>
        <v>2.8571428571428571E-2</v>
      </c>
      <c r="T54" s="2">
        <f>'Absolute HSE Data'!T54/(SUM('Absolute HSE Data'!$S54:$W54))</f>
        <v>4.2857142857142858E-2</v>
      </c>
      <c r="U54" s="2">
        <f>'Absolute HSE Data'!U54/(SUM('Absolute HSE Data'!$S54:$W54))</f>
        <v>0.1</v>
      </c>
      <c r="V54" s="2">
        <f>'Absolute HSE Data'!V54/(SUM('Absolute HSE Data'!$S54:$W54))</f>
        <v>0.44285714285714284</v>
      </c>
      <c r="W54" s="2">
        <f>'Absolute HSE Data'!W54/(SUM('Absolute HSE Data'!$S54:$W54))</f>
        <v>0.38571428571428573</v>
      </c>
    </row>
    <row r="55" spans="1:23">
      <c r="A55" s="1">
        <v>52</v>
      </c>
      <c r="B55" s="1">
        <v>56</v>
      </c>
      <c r="C55" s="2">
        <f>'Absolute HSE Data'!C55/(SUM('Absolute HSE Data'!$C55:$G55))</f>
        <v>4.8387096774193547E-2</v>
      </c>
      <c r="D55" s="2">
        <f>'Absolute HSE Data'!D55/(SUM('Absolute HSE Data'!$C55:$G55))</f>
        <v>0.19354838709677419</v>
      </c>
      <c r="E55" s="2">
        <f>'Absolute HSE Data'!E55/(SUM('Absolute HSE Data'!$C55:$G55))</f>
        <v>0.11290322580645161</v>
      </c>
      <c r="F55" s="2">
        <f>'Absolute HSE Data'!F55/(SUM('Absolute HSE Data'!$C55:$G55))</f>
        <v>0.38709677419354838</v>
      </c>
      <c r="G55" s="2">
        <f>'Absolute HSE Data'!G55/(SUM('Absolute HSE Data'!$C55:$G55))</f>
        <v>0.25806451612903225</v>
      </c>
      <c r="H55" s="2">
        <f>'Absolute HSE Data'!H55/(SUM('Absolute HSE Data'!$H55:$L55))</f>
        <v>0.11940298507462686</v>
      </c>
      <c r="I55" s="2">
        <f>'Absolute HSE Data'!I55/(SUM('Absolute HSE Data'!$H55:$L55))</f>
        <v>0.1044776119402985</v>
      </c>
      <c r="J55" s="2">
        <f>'Absolute HSE Data'!J55/(SUM('Absolute HSE Data'!$H55:$L55))</f>
        <v>0.2537313432835821</v>
      </c>
      <c r="K55" s="2">
        <f>'Absolute HSE Data'!K55/(SUM('Absolute HSE Data'!$H55:$L55))</f>
        <v>0.31343283582089554</v>
      </c>
      <c r="L55" s="2">
        <f>'Absolute HSE Data'!L55/(SUM('Absolute HSE Data'!$H55:$L55))</f>
        <v>0.20895522388059701</v>
      </c>
      <c r="N55" s="2">
        <f>'Absolute HSE Data'!N55/(SUM('Absolute HSE Data'!$N55:$R55))</f>
        <v>4.8387096774193547E-2</v>
      </c>
      <c r="O55" s="2">
        <f>'Absolute HSE Data'!O55/(SUM('Absolute HSE Data'!$N55:$R55))</f>
        <v>6.4516129032258063E-2</v>
      </c>
      <c r="P55" s="2">
        <f>'Absolute HSE Data'!P55/(SUM('Absolute HSE Data'!$N55:$R55))</f>
        <v>8.0645161290322578E-2</v>
      </c>
      <c r="Q55" s="2">
        <f>'Absolute HSE Data'!Q55/(SUM('Absolute HSE Data'!$N55:$R55))</f>
        <v>0.5</v>
      </c>
      <c r="R55" s="2">
        <f>'Absolute HSE Data'!R55/(SUM('Absolute HSE Data'!$N55:$R55))</f>
        <v>0.30645161290322581</v>
      </c>
      <c r="S55" s="2">
        <f>'Absolute HSE Data'!S55/(SUM('Absolute HSE Data'!$S55:$W55))</f>
        <v>0.11940298507462686</v>
      </c>
      <c r="T55" s="2">
        <f>'Absolute HSE Data'!T55/(SUM('Absolute HSE Data'!$S55:$W55))</f>
        <v>4.4776119402985072E-2</v>
      </c>
      <c r="U55" s="2">
        <f>'Absolute HSE Data'!U55/(SUM('Absolute HSE Data'!$S55:$W55))</f>
        <v>4.4776119402985072E-2</v>
      </c>
      <c r="V55" s="2">
        <f>'Absolute HSE Data'!V55/(SUM('Absolute HSE Data'!$S55:$W55))</f>
        <v>0.52238805970149249</v>
      </c>
      <c r="W55" s="2">
        <f>'Absolute HSE Data'!W55/(SUM('Absolute HSE Data'!$S55:$W55))</f>
        <v>0.26865671641791045</v>
      </c>
    </row>
    <row r="56" spans="1:23">
      <c r="A56" s="1">
        <v>53</v>
      </c>
      <c r="B56" s="1">
        <v>57</v>
      </c>
      <c r="C56" s="2">
        <f>'Absolute HSE Data'!C56/(SUM('Absolute HSE Data'!$C56:$G56))</f>
        <v>0.15384615384615385</v>
      </c>
      <c r="D56" s="2">
        <f>'Absolute HSE Data'!D56/(SUM('Absolute HSE Data'!$C56:$G56))</f>
        <v>7.6923076923076927E-2</v>
      </c>
      <c r="E56" s="2">
        <f>'Absolute HSE Data'!E56/(SUM('Absolute HSE Data'!$C56:$G56))</f>
        <v>0.2</v>
      </c>
      <c r="F56" s="2">
        <f>'Absolute HSE Data'!F56/(SUM('Absolute HSE Data'!$C56:$G56))</f>
        <v>0.2153846153846154</v>
      </c>
      <c r="G56" s="2">
        <f>'Absolute HSE Data'!G56/(SUM('Absolute HSE Data'!$C56:$G56))</f>
        <v>0.35384615384615387</v>
      </c>
      <c r="H56" s="2">
        <f>'Absolute HSE Data'!H56/(SUM('Absolute HSE Data'!$H56:$L56))</f>
        <v>0.16666666666666666</v>
      </c>
      <c r="I56" s="2">
        <f>'Absolute HSE Data'!I56/(SUM('Absolute HSE Data'!$H56:$L56))</f>
        <v>0.12121212121212122</v>
      </c>
      <c r="J56" s="2">
        <f>'Absolute HSE Data'!J56/(SUM('Absolute HSE Data'!$H56:$L56))</f>
        <v>0.15151515151515152</v>
      </c>
      <c r="K56" s="2">
        <f>'Absolute HSE Data'!K56/(SUM('Absolute HSE Data'!$H56:$L56))</f>
        <v>0.2878787878787879</v>
      </c>
      <c r="L56" s="2">
        <f>'Absolute HSE Data'!L56/(SUM('Absolute HSE Data'!$H56:$L56))</f>
        <v>0.27272727272727271</v>
      </c>
      <c r="N56" s="2">
        <f>'Absolute HSE Data'!N56/(SUM('Absolute HSE Data'!$N56:$R56))</f>
        <v>0.15384615384615385</v>
      </c>
      <c r="O56" s="2">
        <f>'Absolute HSE Data'!O56/(SUM('Absolute HSE Data'!$N56:$R56))</f>
        <v>3.0769230769230771E-2</v>
      </c>
      <c r="P56" s="2">
        <f>'Absolute HSE Data'!P56/(SUM('Absolute HSE Data'!$N56:$R56))</f>
        <v>4.6153846153846156E-2</v>
      </c>
      <c r="Q56" s="2">
        <f>'Absolute HSE Data'!Q56/(SUM('Absolute HSE Data'!$N56:$R56))</f>
        <v>0.36923076923076925</v>
      </c>
      <c r="R56" s="2">
        <f>'Absolute HSE Data'!R56/(SUM('Absolute HSE Data'!$N56:$R56))</f>
        <v>0.4</v>
      </c>
      <c r="S56" s="2">
        <f>'Absolute HSE Data'!S56/(SUM('Absolute HSE Data'!$S56:$W56))</f>
        <v>0.16666666666666666</v>
      </c>
      <c r="T56" s="2">
        <f>'Absolute HSE Data'!T56/(SUM('Absolute HSE Data'!$S56:$W56))</f>
        <v>4.5454545454545456E-2</v>
      </c>
      <c r="U56" s="2">
        <f>'Absolute HSE Data'!U56/(SUM('Absolute HSE Data'!$S56:$W56))</f>
        <v>4.5454545454545456E-2</v>
      </c>
      <c r="V56" s="2">
        <f>'Absolute HSE Data'!V56/(SUM('Absolute HSE Data'!$S56:$W56))</f>
        <v>0.42424242424242425</v>
      </c>
      <c r="W56" s="2">
        <f>'Absolute HSE Data'!W56/(SUM('Absolute HSE Data'!$S56:$W56))</f>
        <v>0.31818181818181818</v>
      </c>
    </row>
    <row r="57" spans="1:23">
      <c r="A57" s="1">
        <v>54</v>
      </c>
      <c r="B57" s="1">
        <v>58</v>
      </c>
      <c r="C57" s="2">
        <f>'Absolute HSE Data'!C57/(SUM('Absolute HSE Data'!$C57:$G57))</f>
        <v>0.1875</v>
      </c>
      <c r="D57" s="2">
        <f>'Absolute HSE Data'!D57/(SUM('Absolute HSE Data'!$C57:$G57))</f>
        <v>6.25E-2</v>
      </c>
      <c r="E57" s="2">
        <f>'Absolute HSE Data'!E57/(SUM('Absolute HSE Data'!$C57:$G57))</f>
        <v>9.375E-2</v>
      </c>
      <c r="F57" s="2">
        <f>'Absolute HSE Data'!F57/(SUM('Absolute HSE Data'!$C57:$G57))</f>
        <v>0.21875</v>
      </c>
      <c r="G57" s="2">
        <f>'Absolute HSE Data'!G57/(SUM('Absolute HSE Data'!$C57:$G57))</f>
        <v>0.4375</v>
      </c>
      <c r="H57" s="2">
        <f>'Absolute HSE Data'!H57/(SUM('Absolute HSE Data'!$H57:$L57))</f>
        <v>0.20289855072463769</v>
      </c>
      <c r="I57" s="2">
        <f>'Absolute HSE Data'!I57/(SUM('Absolute HSE Data'!$H57:$L57))</f>
        <v>0.15942028985507245</v>
      </c>
      <c r="J57" s="2">
        <f>'Absolute HSE Data'!J57/(SUM('Absolute HSE Data'!$H57:$L57))</f>
        <v>0.2318840579710145</v>
      </c>
      <c r="K57" s="2">
        <f>'Absolute HSE Data'!K57/(SUM('Absolute HSE Data'!$H57:$L57))</f>
        <v>0.24637681159420291</v>
      </c>
      <c r="L57" s="2">
        <f>'Absolute HSE Data'!L57/(SUM('Absolute HSE Data'!$H57:$L57))</f>
        <v>0.15942028985507245</v>
      </c>
      <c r="N57" s="2">
        <f>'Absolute HSE Data'!N57/(SUM('Absolute HSE Data'!$N57:$R57))</f>
        <v>0.1875</v>
      </c>
      <c r="O57" s="2">
        <f>'Absolute HSE Data'!O57/(SUM('Absolute HSE Data'!$N57:$R57))</f>
        <v>1.5625E-2</v>
      </c>
      <c r="P57" s="2">
        <f>'Absolute HSE Data'!P57/(SUM('Absolute HSE Data'!$N57:$R57))</f>
        <v>4.6875E-2</v>
      </c>
      <c r="Q57" s="2">
        <f>'Absolute HSE Data'!Q57/(SUM('Absolute HSE Data'!$N57:$R57))</f>
        <v>0.265625</v>
      </c>
      <c r="R57" s="2">
        <f>'Absolute HSE Data'!R57/(SUM('Absolute HSE Data'!$N57:$R57))</f>
        <v>0.484375</v>
      </c>
      <c r="S57" s="2">
        <f>'Absolute HSE Data'!S57/(SUM('Absolute HSE Data'!$S57:$W57))</f>
        <v>0.20289855072463769</v>
      </c>
      <c r="T57" s="2">
        <f>'Absolute HSE Data'!T57/(SUM('Absolute HSE Data'!$S57:$W57))</f>
        <v>5.7971014492753624E-2</v>
      </c>
      <c r="U57" s="2">
        <f>'Absolute HSE Data'!U57/(SUM('Absolute HSE Data'!$S57:$W57))</f>
        <v>8.6956521739130432E-2</v>
      </c>
      <c r="V57" s="2">
        <f>'Absolute HSE Data'!V57/(SUM('Absolute HSE Data'!$S57:$W57))</f>
        <v>0.44927536231884058</v>
      </c>
      <c r="W57" s="2">
        <f>'Absolute HSE Data'!W57/(SUM('Absolute HSE Data'!$S57:$W57))</f>
        <v>0.20289855072463769</v>
      </c>
    </row>
    <row r="58" spans="1:23">
      <c r="A58" s="1">
        <v>55</v>
      </c>
      <c r="B58" s="1">
        <v>59</v>
      </c>
      <c r="C58" s="2">
        <f>'Absolute HSE Data'!C58/(SUM('Absolute HSE Data'!$C58:$G58))</f>
        <v>8.3333333333333329E-2</v>
      </c>
      <c r="D58" s="2">
        <f>'Absolute HSE Data'!D58/(SUM('Absolute HSE Data'!$C58:$G58))</f>
        <v>0.1</v>
      </c>
      <c r="E58" s="2">
        <f>'Absolute HSE Data'!E58/(SUM('Absolute HSE Data'!$C58:$G58))</f>
        <v>0.1</v>
      </c>
      <c r="F58" s="2">
        <f>'Absolute HSE Data'!F58/(SUM('Absolute HSE Data'!$C58:$G58))</f>
        <v>0.33333333333333331</v>
      </c>
      <c r="G58" s="2">
        <f>'Absolute HSE Data'!G58/(SUM('Absolute HSE Data'!$C58:$G58))</f>
        <v>0.38333333333333336</v>
      </c>
      <c r="H58" s="2">
        <f>'Absolute HSE Data'!H58/(SUM('Absolute HSE Data'!$H58:$L58))</f>
        <v>0.13846153846153847</v>
      </c>
      <c r="I58" s="2">
        <f>'Absolute HSE Data'!I58/(SUM('Absolute HSE Data'!$H58:$L58))</f>
        <v>0.26153846153846155</v>
      </c>
      <c r="J58" s="2">
        <f>'Absolute HSE Data'!J58/(SUM('Absolute HSE Data'!$H58:$L58))</f>
        <v>0.24615384615384617</v>
      </c>
      <c r="K58" s="2">
        <f>'Absolute HSE Data'!K58/(SUM('Absolute HSE Data'!$H58:$L58))</f>
        <v>0.24615384615384617</v>
      </c>
      <c r="L58" s="2">
        <f>'Absolute HSE Data'!L58/(SUM('Absolute HSE Data'!$H58:$L58))</f>
        <v>0.1076923076923077</v>
      </c>
      <c r="N58" s="2">
        <f>'Absolute HSE Data'!N58/(SUM('Absolute HSE Data'!$N58:$R58))</f>
        <v>8.3333333333333329E-2</v>
      </c>
      <c r="O58" s="2">
        <f>'Absolute HSE Data'!O58/(SUM('Absolute HSE Data'!$N58:$R58))</f>
        <v>3.3333333333333333E-2</v>
      </c>
      <c r="P58" s="2">
        <f>'Absolute HSE Data'!P58/(SUM('Absolute HSE Data'!$N58:$R58))</f>
        <v>6.6666666666666666E-2</v>
      </c>
      <c r="Q58" s="2">
        <f>'Absolute HSE Data'!Q58/(SUM('Absolute HSE Data'!$N58:$R58))</f>
        <v>0.3</v>
      </c>
      <c r="R58" s="2">
        <f>'Absolute HSE Data'!R58/(SUM('Absolute HSE Data'!$N58:$R58))</f>
        <v>0.51666666666666672</v>
      </c>
      <c r="S58" s="2">
        <f>'Absolute HSE Data'!S58/(SUM('Absolute HSE Data'!$S58:$W58))</f>
        <v>0.13846153846153847</v>
      </c>
      <c r="T58" s="2">
        <f>'Absolute HSE Data'!T58/(SUM('Absolute HSE Data'!$S58:$W58))</f>
        <v>0.13846153846153847</v>
      </c>
      <c r="U58" s="2">
        <f>'Absolute HSE Data'!U58/(SUM('Absolute HSE Data'!$S58:$W58))</f>
        <v>9.2307692307692313E-2</v>
      </c>
      <c r="V58" s="2">
        <f>'Absolute HSE Data'!V58/(SUM('Absolute HSE Data'!$S58:$W58))</f>
        <v>0.46153846153846156</v>
      </c>
      <c r="W58" s="2">
        <f>'Absolute HSE Data'!W58/(SUM('Absolute HSE Data'!$S58:$W58))</f>
        <v>0.16923076923076924</v>
      </c>
    </row>
    <row r="59" spans="1:23">
      <c r="A59" s="1">
        <v>56</v>
      </c>
      <c r="B59" s="1">
        <v>60</v>
      </c>
      <c r="C59" s="2">
        <f>'Absolute HSE Data'!C59/(SUM('Absolute HSE Data'!$C59:$G59))</f>
        <v>0.15873015873015872</v>
      </c>
      <c r="D59" s="2">
        <f>'Absolute HSE Data'!D59/(SUM('Absolute HSE Data'!$C59:$G59))</f>
        <v>0.23809523809523808</v>
      </c>
      <c r="E59" s="2">
        <f>'Absolute HSE Data'!E59/(SUM('Absolute HSE Data'!$C59:$G59))</f>
        <v>0.15873015873015872</v>
      </c>
      <c r="F59" s="2">
        <f>'Absolute HSE Data'!F59/(SUM('Absolute HSE Data'!$C59:$G59))</f>
        <v>0.22222222222222221</v>
      </c>
      <c r="G59" s="2">
        <f>'Absolute HSE Data'!G59/(SUM('Absolute HSE Data'!$C59:$G59))</f>
        <v>0.22222222222222221</v>
      </c>
      <c r="H59" s="2">
        <f>'Absolute HSE Data'!H59/(SUM('Absolute HSE Data'!$H59:$L59))</f>
        <v>0.2</v>
      </c>
      <c r="I59" s="2">
        <f>'Absolute HSE Data'!I59/(SUM('Absolute HSE Data'!$H59:$L59))</f>
        <v>0.2</v>
      </c>
      <c r="J59" s="2">
        <f>'Absolute HSE Data'!J59/(SUM('Absolute HSE Data'!$H59:$L59))</f>
        <v>0.2</v>
      </c>
      <c r="K59" s="2">
        <f>'Absolute HSE Data'!K59/(SUM('Absolute HSE Data'!$H59:$L59))</f>
        <v>0.32307692307692309</v>
      </c>
      <c r="L59" s="2">
        <f>'Absolute HSE Data'!L59/(SUM('Absolute HSE Data'!$H59:$L59))</f>
        <v>7.6923076923076927E-2</v>
      </c>
      <c r="N59" s="2">
        <f>'Absolute HSE Data'!N59/(SUM('Absolute HSE Data'!$N59:$R59))</f>
        <v>0.15873015873015872</v>
      </c>
      <c r="O59" s="2">
        <f>'Absolute HSE Data'!O59/(SUM('Absolute HSE Data'!$N59:$R59))</f>
        <v>0.12698412698412698</v>
      </c>
      <c r="P59" s="2">
        <f>'Absolute HSE Data'!P59/(SUM('Absolute HSE Data'!$N59:$R59))</f>
        <v>0.1111111111111111</v>
      </c>
      <c r="Q59" s="2">
        <f>'Absolute HSE Data'!Q59/(SUM('Absolute HSE Data'!$N59:$R59))</f>
        <v>0.34920634920634919</v>
      </c>
      <c r="R59" s="2">
        <f>'Absolute HSE Data'!R59/(SUM('Absolute HSE Data'!$N59:$R59))</f>
        <v>0.25396825396825395</v>
      </c>
      <c r="S59" s="2">
        <f>'Absolute HSE Data'!S59/(SUM('Absolute HSE Data'!$S59:$W59))</f>
        <v>0.2</v>
      </c>
      <c r="T59" s="2">
        <f>'Absolute HSE Data'!T59/(SUM('Absolute HSE Data'!$S59:$W59))</f>
        <v>6.1538461538461542E-2</v>
      </c>
      <c r="U59" s="2">
        <f>'Absolute HSE Data'!U59/(SUM('Absolute HSE Data'!$S59:$W59))</f>
        <v>9.2307692307692313E-2</v>
      </c>
      <c r="V59" s="2">
        <f>'Absolute HSE Data'!V59/(SUM('Absolute HSE Data'!$S59:$W59))</f>
        <v>0.52307692307692311</v>
      </c>
      <c r="W59" s="2">
        <f>'Absolute HSE Data'!W59/(SUM('Absolute HSE Data'!$S59:$W59))</f>
        <v>0.12307692307692308</v>
      </c>
    </row>
    <row r="60" spans="1:23">
      <c r="A60" s="1">
        <v>57</v>
      </c>
      <c r="B60" s="1">
        <v>61</v>
      </c>
      <c r="C60" s="2">
        <f>'Absolute HSE Data'!C60/(SUM('Absolute HSE Data'!$C60:$G60))</f>
        <v>6.6666666666666666E-2</v>
      </c>
      <c r="D60" s="2">
        <f>'Absolute HSE Data'!D60/(SUM('Absolute HSE Data'!$C60:$G60))</f>
        <v>0.26666666666666666</v>
      </c>
      <c r="E60" s="2">
        <f>'Absolute HSE Data'!E60/(SUM('Absolute HSE Data'!$C60:$G60))</f>
        <v>0.17777777777777778</v>
      </c>
      <c r="F60" s="2">
        <f>'Absolute HSE Data'!F60/(SUM('Absolute HSE Data'!$C60:$G60))</f>
        <v>0.22222222222222221</v>
      </c>
      <c r="G60" s="2">
        <f>'Absolute HSE Data'!G60/(SUM('Absolute HSE Data'!$C60:$G60))</f>
        <v>0.26666666666666666</v>
      </c>
      <c r="H60" s="2">
        <f>'Absolute HSE Data'!H60/(SUM('Absolute HSE Data'!$H60:$L60))</f>
        <v>9.45945945945946E-2</v>
      </c>
      <c r="I60" s="2">
        <f>'Absolute HSE Data'!I60/(SUM('Absolute HSE Data'!$H60:$L60))</f>
        <v>0.24324324324324326</v>
      </c>
      <c r="J60" s="2">
        <f>'Absolute HSE Data'!J60/(SUM('Absolute HSE Data'!$H60:$L60))</f>
        <v>0.36486486486486486</v>
      </c>
      <c r="K60" s="2">
        <f>'Absolute HSE Data'!K60/(SUM('Absolute HSE Data'!$H60:$L60))</f>
        <v>0.16216216216216217</v>
      </c>
      <c r="L60" s="2">
        <f>'Absolute HSE Data'!L60/(SUM('Absolute HSE Data'!$H60:$L60))</f>
        <v>0.13513513513513514</v>
      </c>
      <c r="N60" s="2">
        <f>'Absolute HSE Data'!N60/(SUM('Absolute HSE Data'!$N60:$R60))</f>
        <v>6.6666666666666666E-2</v>
      </c>
      <c r="O60" s="2">
        <f>'Absolute HSE Data'!O60/(SUM('Absolute HSE Data'!$N60:$R60))</f>
        <v>0.13333333333333333</v>
      </c>
      <c r="P60" s="2">
        <f>'Absolute HSE Data'!P60/(SUM('Absolute HSE Data'!$N60:$R60))</f>
        <v>0.1111111111111111</v>
      </c>
      <c r="Q60" s="2">
        <f>'Absolute HSE Data'!Q60/(SUM('Absolute HSE Data'!$N60:$R60))</f>
        <v>0.31111111111111112</v>
      </c>
      <c r="R60" s="2">
        <f>'Absolute HSE Data'!R60/(SUM('Absolute HSE Data'!$N60:$R60))</f>
        <v>0.37777777777777777</v>
      </c>
      <c r="S60" s="2">
        <f>'Absolute HSE Data'!S60/(SUM('Absolute HSE Data'!$S60:$W60))</f>
        <v>9.45945945945946E-2</v>
      </c>
      <c r="T60" s="2">
        <f>'Absolute HSE Data'!T60/(SUM('Absolute HSE Data'!$S60:$W60))</f>
        <v>5.4054054054054057E-2</v>
      </c>
      <c r="U60" s="2">
        <f>'Absolute HSE Data'!U60/(SUM('Absolute HSE Data'!$S60:$W60))</f>
        <v>0.16216216216216217</v>
      </c>
      <c r="V60" s="2">
        <f>'Absolute HSE Data'!V60/(SUM('Absolute HSE Data'!$S60:$W60))</f>
        <v>0.54054054054054057</v>
      </c>
      <c r="W60" s="2">
        <f>'Absolute HSE Data'!W60/(SUM('Absolute HSE Data'!$S60:$W60))</f>
        <v>0.14864864864864866</v>
      </c>
    </row>
    <row r="61" spans="1:23">
      <c r="A61" s="1">
        <v>58</v>
      </c>
      <c r="B61" s="1">
        <v>62</v>
      </c>
      <c r="C61" s="2">
        <f>'Absolute HSE Data'!C61/(SUM('Absolute HSE Data'!$C61:$G61))</f>
        <v>0.140625</v>
      </c>
      <c r="D61" s="2">
        <f>'Absolute HSE Data'!D61/(SUM('Absolute HSE Data'!$C61:$G61))</f>
        <v>0.171875</v>
      </c>
      <c r="E61" s="2">
        <f>'Absolute HSE Data'!E61/(SUM('Absolute HSE Data'!$C61:$G61))</f>
        <v>0.234375</v>
      </c>
      <c r="F61" s="2">
        <f>'Absolute HSE Data'!F61/(SUM('Absolute HSE Data'!$C61:$G61))</f>
        <v>0.234375</v>
      </c>
      <c r="G61" s="2">
        <f>'Absolute HSE Data'!G61/(SUM('Absolute HSE Data'!$C61:$G61))</f>
        <v>0.21875</v>
      </c>
      <c r="H61" s="2">
        <f>'Absolute HSE Data'!H61/(SUM('Absolute HSE Data'!$H61:$L61))</f>
        <v>0.16176470588235295</v>
      </c>
      <c r="I61" s="2">
        <f>'Absolute HSE Data'!I61/(SUM('Absolute HSE Data'!$H61:$L61))</f>
        <v>0.26470588235294118</v>
      </c>
      <c r="J61" s="2">
        <f>'Absolute HSE Data'!J61/(SUM('Absolute HSE Data'!$H61:$L61))</f>
        <v>0.25</v>
      </c>
      <c r="K61" s="2">
        <f>'Absolute HSE Data'!K61/(SUM('Absolute HSE Data'!$H61:$L61))</f>
        <v>0.19117647058823528</v>
      </c>
      <c r="L61" s="2">
        <f>'Absolute HSE Data'!L61/(SUM('Absolute HSE Data'!$H61:$L61))</f>
        <v>0.13235294117647059</v>
      </c>
      <c r="N61" s="2">
        <f>'Absolute HSE Data'!N61/(SUM('Absolute HSE Data'!$N61:$R61))</f>
        <v>0.140625</v>
      </c>
      <c r="O61" s="2">
        <f>'Absolute HSE Data'!O61/(SUM('Absolute HSE Data'!$N61:$R61))</f>
        <v>7.8125E-2</v>
      </c>
      <c r="P61" s="2">
        <f>'Absolute HSE Data'!P61/(SUM('Absolute HSE Data'!$N61:$R61))</f>
        <v>6.25E-2</v>
      </c>
      <c r="Q61" s="2">
        <f>'Absolute HSE Data'!Q61/(SUM('Absolute HSE Data'!$N61:$R61))</f>
        <v>0.453125</v>
      </c>
      <c r="R61" s="2">
        <f>'Absolute HSE Data'!R61/(SUM('Absolute HSE Data'!$N61:$R61))</f>
        <v>0.265625</v>
      </c>
      <c r="S61" s="2">
        <f>'Absolute HSE Data'!S61/(SUM('Absolute HSE Data'!$S61:$W61))</f>
        <v>0.16176470588235295</v>
      </c>
      <c r="T61" s="2">
        <f>'Absolute HSE Data'!T61/(SUM('Absolute HSE Data'!$S61:$W61))</f>
        <v>0.13235294117647059</v>
      </c>
      <c r="U61" s="2">
        <f>'Absolute HSE Data'!U61/(SUM('Absolute HSE Data'!$S61:$W61))</f>
        <v>0.10294117647058823</v>
      </c>
      <c r="V61" s="2">
        <f>'Absolute HSE Data'!V61/(SUM('Absolute HSE Data'!$S61:$W61))</f>
        <v>0.41176470588235292</v>
      </c>
      <c r="W61" s="2">
        <f>'Absolute HSE Data'!W61/(SUM('Absolute HSE Data'!$S61:$W61))</f>
        <v>0.19117647058823528</v>
      </c>
    </row>
    <row r="62" spans="1:23">
      <c r="A62" s="1">
        <v>59</v>
      </c>
      <c r="B62" s="1">
        <v>63</v>
      </c>
      <c r="C62" s="2">
        <f>'Absolute HSE Data'!C62/(SUM('Absolute HSE Data'!$C62:$G62))</f>
        <v>0.23076923076923078</v>
      </c>
      <c r="D62" s="2">
        <f>'Absolute HSE Data'!D62/(SUM('Absolute HSE Data'!$C62:$G62))</f>
        <v>0.29230769230769232</v>
      </c>
      <c r="E62" s="2">
        <f>'Absolute HSE Data'!E62/(SUM('Absolute HSE Data'!$C62:$G62))</f>
        <v>0.15384615384615385</v>
      </c>
      <c r="F62" s="2">
        <f>'Absolute HSE Data'!F62/(SUM('Absolute HSE Data'!$C62:$G62))</f>
        <v>0.16923076923076924</v>
      </c>
      <c r="G62" s="2">
        <f>'Absolute HSE Data'!G62/(SUM('Absolute HSE Data'!$C62:$G62))</f>
        <v>0.15384615384615385</v>
      </c>
      <c r="H62" s="2">
        <f>'Absolute HSE Data'!H62/(SUM('Absolute HSE Data'!$H62:$L62))</f>
        <v>0.1875</v>
      </c>
      <c r="I62" s="2">
        <f>'Absolute HSE Data'!I62/(SUM('Absolute HSE Data'!$H62:$L62))</f>
        <v>0.35</v>
      </c>
      <c r="J62" s="2">
        <f>'Absolute HSE Data'!J62/(SUM('Absolute HSE Data'!$H62:$L62))</f>
        <v>0.27500000000000002</v>
      </c>
      <c r="K62" s="2">
        <f>'Absolute HSE Data'!K62/(SUM('Absolute HSE Data'!$H62:$L62))</f>
        <v>0.15</v>
      </c>
      <c r="L62" s="2">
        <f>'Absolute HSE Data'!L62/(SUM('Absolute HSE Data'!$H62:$L62))</f>
        <v>3.7499999999999999E-2</v>
      </c>
      <c r="N62" s="2">
        <f>'Absolute HSE Data'!N62/(SUM('Absolute HSE Data'!$N62:$R62))</f>
        <v>0.23076923076923078</v>
      </c>
      <c r="O62" s="2">
        <f>'Absolute HSE Data'!O62/(SUM('Absolute HSE Data'!$N62:$R62))</f>
        <v>6.1538461538461542E-2</v>
      </c>
      <c r="P62" s="2">
        <f>'Absolute HSE Data'!P62/(SUM('Absolute HSE Data'!$N62:$R62))</f>
        <v>0.12307692307692308</v>
      </c>
      <c r="Q62" s="2">
        <f>'Absolute HSE Data'!Q62/(SUM('Absolute HSE Data'!$N62:$R62))</f>
        <v>0.43076923076923079</v>
      </c>
      <c r="R62" s="2">
        <f>'Absolute HSE Data'!R62/(SUM('Absolute HSE Data'!$N62:$R62))</f>
        <v>0.15384615384615385</v>
      </c>
      <c r="S62" s="2">
        <f>'Absolute HSE Data'!S62/(SUM('Absolute HSE Data'!$S62:$W62))</f>
        <v>0.1875</v>
      </c>
      <c r="T62" s="2">
        <f>'Absolute HSE Data'!T62/(SUM('Absolute HSE Data'!$S62:$W62))</f>
        <v>0.125</v>
      </c>
      <c r="U62" s="2">
        <f>'Absolute HSE Data'!U62/(SUM('Absolute HSE Data'!$S62:$W62))</f>
        <v>0.17499999999999999</v>
      </c>
      <c r="V62" s="2">
        <f>'Absolute HSE Data'!V62/(SUM('Absolute HSE Data'!$S62:$W62))</f>
        <v>0.4375</v>
      </c>
      <c r="W62" s="2">
        <f>'Absolute HSE Data'!W62/(SUM('Absolute HSE Data'!$S62:$W62))</f>
        <v>7.4999999999999997E-2</v>
      </c>
    </row>
    <row r="63" spans="1:23">
      <c r="A63" s="1">
        <v>60</v>
      </c>
      <c r="B63" s="1">
        <v>64</v>
      </c>
      <c r="C63" s="2">
        <f>'Absolute HSE Data'!C63/(SUM('Absolute HSE Data'!$C63:$G63))</f>
        <v>0.21212121212121213</v>
      </c>
      <c r="D63" s="2">
        <f>'Absolute HSE Data'!D63/(SUM('Absolute HSE Data'!$C63:$G63))</f>
        <v>0.24242424242424243</v>
      </c>
      <c r="E63" s="2">
        <f>'Absolute HSE Data'!E63/(SUM('Absolute HSE Data'!$C63:$G63))</f>
        <v>0.15151515151515152</v>
      </c>
      <c r="F63" s="2">
        <f>'Absolute HSE Data'!F63/(SUM('Absolute HSE Data'!$C63:$G63))</f>
        <v>0.16666666666666666</v>
      </c>
      <c r="G63" s="2">
        <f>'Absolute HSE Data'!G63/(SUM('Absolute HSE Data'!$C63:$G63))</f>
        <v>0.22727272727272727</v>
      </c>
      <c r="H63" s="2">
        <f>'Absolute HSE Data'!H63/(SUM('Absolute HSE Data'!$H63:$L63))</f>
        <v>0.1875</v>
      </c>
      <c r="I63" s="2">
        <f>'Absolute HSE Data'!I63/(SUM('Absolute HSE Data'!$H63:$L63))</f>
        <v>0.359375</v>
      </c>
      <c r="J63" s="2">
        <f>'Absolute HSE Data'!J63/(SUM('Absolute HSE Data'!$H63:$L63))</f>
        <v>0.265625</v>
      </c>
      <c r="K63" s="2">
        <f>'Absolute HSE Data'!K63/(SUM('Absolute HSE Data'!$H63:$L63))</f>
        <v>0.140625</v>
      </c>
      <c r="L63" s="2">
        <f>'Absolute HSE Data'!L63/(SUM('Absolute HSE Data'!$H63:$L63))</f>
        <v>4.6875E-2</v>
      </c>
      <c r="N63" s="2">
        <f>'Absolute HSE Data'!N63/(SUM('Absolute HSE Data'!$N63:$R63))</f>
        <v>0.21212121212121213</v>
      </c>
      <c r="O63" s="2">
        <f>'Absolute HSE Data'!O63/(SUM('Absolute HSE Data'!$N63:$R63))</f>
        <v>7.575757575757576E-2</v>
      </c>
      <c r="P63" s="2">
        <f>'Absolute HSE Data'!P63/(SUM('Absolute HSE Data'!$N63:$R63))</f>
        <v>0.12121212121212122</v>
      </c>
      <c r="Q63" s="2">
        <f>'Absolute HSE Data'!Q63/(SUM('Absolute HSE Data'!$N63:$R63))</f>
        <v>0.33333333333333331</v>
      </c>
      <c r="R63" s="2">
        <f>'Absolute HSE Data'!R63/(SUM('Absolute HSE Data'!$N63:$R63))</f>
        <v>0.25757575757575757</v>
      </c>
      <c r="S63" s="2">
        <f>'Absolute HSE Data'!S63/(SUM('Absolute HSE Data'!$S63:$W63))</f>
        <v>0.1875</v>
      </c>
      <c r="T63" s="2">
        <f>'Absolute HSE Data'!T63/(SUM('Absolute HSE Data'!$S63:$W63))</f>
        <v>0.140625</v>
      </c>
      <c r="U63" s="2">
        <f>'Absolute HSE Data'!U63/(SUM('Absolute HSE Data'!$S63:$W63))</f>
        <v>0.140625</v>
      </c>
      <c r="V63" s="2">
        <f>'Absolute HSE Data'!V63/(SUM('Absolute HSE Data'!$S63:$W63))</f>
        <v>0.46875</v>
      </c>
      <c r="W63" s="2">
        <f>'Absolute HSE Data'!W63/(SUM('Absolute HSE Data'!$S63:$W63))</f>
        <v>6.25E-2</v>
      </c>
    </row>
    <row r="64" spans="1:23">
      <c r="A64" s="1">
        <v>61</v>
      </c>
      <c r="B64" s="1">
        <v>65</v>
      </c>
      <c r="C64" s="2">
        <f>'Absolute HSE Data'!C64/(SUM('Absolute HSE Data'!$C64:$G64))</f>
        <v>0.15053763440860216</v>
      </c>
      <c r="D64" s="2">
        <f>'Absolute HSE Data'!D64/(SUM('Absolute HSE Data'!$C64:$G64))</f>
        <v>0.24731182795698925</v>
      </c>
      <c r="E64" s="2">
        <f>'Absolute HSE Data'!E64/(SUM('Absolute HSE Data'!$C64:$G64))</f>
        <v>0.21505376344086022</v>
      </c>
      <c r="F64" s="2">
        <f>'Absolute HSE Data'!F64/(SUM('Absolute HSE Data'!$C64:$G64))</f>
        <v>0.19354838709677419</v>
      </c>
      <c r="G64" s="2">
        <f>'Absolute HSE Data'!G64/(SUM('Absolute HSE Data'!$C64:$G64))</f>
        <v>0.19354838709677419</v>
      </c>
      <c r="H64" s="2">
        <f>'Absolute HSE Data'!H64/(SUM('Absolute HSE Data'!$H64:$L64))</f>
        <v>0.19767441860465115</v>
      </c>
      <c r="I64" s="2">
        <f>'Absolute HSE Data'!I64/(SUM('Absolute HSE Data'!$H64:$L64))</f>
        <v>0.31395348837209303</v>
      </c>
      <c r="J64" s="2">
        <f>'Absolute HSE Data'!J64/(SUM('Absolute HSE Data'!$H64:$L64))</f>
        <v>0.23255813953488372</v>
      </c>
      <c r="K64" s="2">
        <f>'Absolute HSE Data'!K64/(SUM('Absolute HSE Data'!$H64:$L64))</f>
        <v>0.15116279069767441</v>
      </c>
      <c r="L64" s="2">
        <f>'Absolute HSE Data'!L64/(SUM('Absolute HSE Data'!$H64:$L64))</f>
        <v>0.10465116279069768</v>
      </c>
      <c r="N64" s="2">
        <f>'Absolute HSE Data'!N64/(SUM('Absolute HSE Data'!$N64:$R64))</f>
        <v>0.15053763440860216</v>
      </c>
      <c r="O64" s="2">
        <f>'Absolute HSE Data'!O64/(SUM('Absolute HSE Data'!$N64:$R64))</f>
        <v>8.6021505376344093E-2</v>
      </c>
      <c r="P64" s="2">
        <f>'Absolute HSE Data'!P64/(SUM('Absolute HSE Data'!$N64:$R64))</f>
        <v>0.12903225806451613</v>
      </c>
      <c r="Q64" s="2">
        <f>'Absolute HSE Data'!Q64/(SUM('Absolute HSE Data'!$N64:$R64))</f>
        <v>0.39784946236559138</v>
      </c>
      <c r="R64" s="2">
        <f>'Absolute HSE Data'!R64/(SUM('Absolute HSE Data'!$N64:$R64))</f>
        <v>0.23655913978494625</v>
      </c>
      <c r="S64" s="2">
        <f>'Absolute HSE Data'!S64/(SUM('Absolute HSE Data'!$S64:$W64))</f>
        <v>0.19767441860465115</v>
      </c>
      <c r="T64" s="2">
        <f>'Absolute HSE Data'!T64/(SUM('Absolute HSE Data'!$S64:$W64))</f>
        <v>0.10465116279069768</v>
      </c>
      <c r="U64" s="2">
        <f>'Absolute HSE Data'!U64/(SUM('Absolute HSE Data'!$S64:$W64))</f>
        <v>0.1744186046511628</v>
      </c>
      <c r="V64" s="2">
        <f>'Absolute HSE Data'!V64/(SUM('Absolute HSE Data'!$S64:$W64))</f>
        <v>0.40697674418604651</v>
      </c>
      <c r="W64" s="2">
        <f>'Absolute HSE Data'!W64/(SUM('Absolute HSE Data'!$S64:$W64))</f>
        <v>0.11627906976744186</v>
      </c>
    </row>
    <row r="65" spans="1:23">
      <c r="A65" s="1">
        <v>62</v>
      </c>
      <c r="B65" s="1">
        <v>66</v>
      </c>
      <c r="C65" s="2">
        <f>'Absolute HSE Data'!C65/(SUM('Absolute HSE Data'!$C65:$G65))</f>
        <v>0.20895522388059701</v>
      </c>
      <c r="D65" s="2">
        <f>'Absolute HSE Data'!D65/(SUM('Absolute HSE Data'!$C65:$G65))</f>
        <v>0.26865671641791045</v>
      </c>
      <c r="E65" s="2">
        <f>'Absolute HSE Data'!E65/(SUM('Absolute HSE Data'!$C65:$G65))</f>
        <v>0.2537313432835821</v>
      </c>
      <c r="F65" s="2">
        <f>'Absolute HSE Data'!F65/(SUM('Absolute HSE Data'!$C65:$G65))</f>
        <v>0.13432835820895522</v>
      </c>
      <c r="G65" s="2">
        <f>'Absolute HSE Data'!G65/(SUM('Absolute HSE Data'!$C65:$G65))</f>
        <v>0.13432835820895522</v>
      </c>
      <c r="H65" s="2">
        <f>'Absolute HSE Data'!H65/(SUM('Absolute HSE Data'!$H65:$L65))</f>
        <v>0.26984126984126983</v>
      </c>
      <c r="I65" s="2">
        <f>'Absolute HSE Data'!I65/(SUM('Absolute HSE Data'!$H65:$L65))</f>
        <v>0.33333333333333331</v>
      </c>
      <c r="J65" s="2">
        <f>'Absolute HSE Data'!J65/(SUM('Absolute HSE Data'!$H65:$L65))</f>
        <v>0.20634920634920634</v>
      </c>
      <c r="K65" s="2">
        <f>'Absolute HSE Data'!K65/(SUM('Absolute HSE Data'!$H65:$L65))</f>
        <v>0.12698412698412698</v>
      </c>
      <c r="L65" s="2">
        <f>'Absolute HSE Data'!L65/(SUM('Absolute HSE Data'!$H65:$L65))</f>
        <v>6.3492063492063489E-2</v>
      </c>
      <c r="N65" s="2">
        <f>'Absolute HSE Data'!N65/(SUM('Absolute HSE Data'!$N65:$R65))</f>
        <v>0.20895522388059701</v>
      </c>
      <c r="O65" s="2">
        <f>'Absolute HSE Data'!O65/(SUM('Absolute HSE Data'!$N65:$R65))</f>
        <v>0.14925373134328357</v>
      </c>
      <c r="P65" s="2">
        <f>'Absolute HSE Data'!P65/(SUM('Absolute HSE Data'!$N65:$R65))</f>
        <v>0.1044776119402985</v>
      </c>
      <c r="Q65" s="2">
        <f>'Absolute HSE Data'!Q65/(SUM('Absolute HSE Data'!$N65:$R65))</f>
        <v>0.37313432835820898</v>
      </c>
      <c r="R65" s="2">
        <f>'Absolute HSE Data'!R65/(SUM('Absolute HSE Data'!$N65:$R65))</f>
        <v>0.16417910447761194</v>
      </c>
      <c r="S65" s="2">
        <f>'Absolute HSE Data'!S65/(SUM('Absolute HSE Data'!$S65:$W65))</f>
        <v>0.26984126984126983</v>
      </c>
      <c r="T65" s="2">
        <f>'Absolute HSE Data'!T65/(SUM('Absolute HSE Data'!$S65:$W65))</f>
        <v>0.12698412698412698</v>
      </c>
      <c r="U65" s="2">
        <f>'Absolute HSE Data'!U65/(SUM('Absolute HSE Data'!$S65:$W65))</f>
        <v>0.19047619047619047</v>
      </c>
      <c r="V65" s="2">
        <f>'Absolute HSE Data'!V65/(SUM('Absolute HSE Data'!$S65:$W65))</f>
        <v>0.33333333333333331</v>
      </c>
      <c r="W65" s="2">
        <f>'Absolute HSE Data'!W65/(SUM('Absolute HSE Data'!$S65:$W65))</f>
        <v>7.9365079365079361E-2</v>
      </c>
    </row>
    <row r="66" spans="1:23">
      <c r="A66" s="1">
        <v>63</v>
      </c>
      <c r="B66" s="1">
        <v>67</v>
      </c>
      <c r="C66" s="2">
        <f>'Absolute HSE Data'!C66/(SUM('Absolute HSE Data'!$C66:$G66))</f>
        <v>0.23529411764705882</v>
      </c>
      <c r="D66" s="2">
        <f>'Absolute HSE Data'!D66/(SUM('Absolute HSE Data'!$C66:$G66))</f>
        <v>0.3235294117647059</v>
      </c>
      <c r="E66" s="2">
        <f>'Absolute HSE Data'!E66/(SUM('Absolute HSE Data'!$C66:$G66))</f>
        <v>0.23529411764705882</v>
      </c>
      <c r="F66" s="2">
        <f>'Absolute HSE Data'!F66/(SUM('Absolute HSE Data'!$C66:$G66))</f>
        <v>0.14705882352941177</v>
      </c>
      <c r="G66" s="2">
        <f>'Absolute HSE Data'!G66/(SUM('Absolute HSE Data'!$C66:$G66))</f>
        <v>5.8823529411764705E-2</v>
      </c>
      <c r="H66" s="2">
        <f>'Absolute HSE Data'!H66/(SUM('Absolute HSE Data'!$H66:$L66))</f>
        <v>0.19354838709677419</v>
      </c>
      <c r="I66" s="2">
        <f>'Absolute HSE Data'!I66/(SUM('Absolute HSE Data'!$H66:$L66))</f>
        <v>0.33870967741935482</v>
      </c>
      <c r="J66" s="2">
        <f>'Absolute HSE Data'!J66/(SUM('Absolute HSE Data'!$H66:$L66))</f>
        <v>0.27419354838709675</v>
      </c>
      <c r="K66" s="2">
        <f>'Absolute HSE Data'!K66/(SUM('Absolute HSE Data'!$H66:$L66))</f>
        <v>8.0645161290322578E-2</v>
      </c>
      <c r="L66" s="2">
        <f>'Absolute HSE Data'!L66/(SUM('Absolute HSE Data'!$H66:$L66))</f>
        <v>0.11290322580645161</v>
      </c>
      <c r="N66" s="2">
        <f>'Absolute HSE Data'!N66/(SUM('Absolute HSE Data'!$N66:$R66))</f>
        <v>0.23529411764705882</v>
      </c>
      <c r="O66" s="2">
        <f>'Absolute HSE Data'!O66/(SUM('Absolute HSE Data'!$N66:$R66))</f>
        <v>0.11764705882352941</v>
      </c>
      <c r="P66" s="2">
        <f>'Absolute HSE Data'!P66/(SUM('Absolute HSE Data'!$N66:$R66))</f>
        <v>0.19117647058823528</v>
      </c>
      <c r="Q66" s="2">
        <f>'Absolute HSE Data'!Q66/(SUM('Absolute HSE Data'!$N66:$R66))</f>
        <v>0.38235294117647056</v>
      </c>
      <c r="R66" s="2">
        <f>'Absolute HSE Data'!R66/(SUM('Absolute HSE Data'!$N66:$R66))</f>
        <v>7.3529411764705885E-2</v>
      </c>
      <c r="S66" s="2">
        <f>'Absolute HSE Data'!S66/(SUM('Absolute HSE Data'!$S66:$W66))</f>
        <v>0.19354838709677419</v>
      </c>
      <c r="T66" s="2">
        <f>'Absolute HSE Data'!T66/(SUM('Absolute HSE Data'!$S66:$W66))</f>
        <v>0.16129032258064516</v>
      </c>
      <c r="U66" s="2">
        <f>'Absolute HSE Data'!U66/(SUM('Absolute HSE Data'!$S66:$W66))</f>
        <v>0.12903225806451613</v>
      </c>
      <c r="V66" s="2">
        <f>'Absolute HSE Data'!V66/(SUM('Absolute HSE Data'!$S66:$W66))</f>
        <v>0.35483870967741937</v>
      </c>
      <c r="W66" s="2">
        <f>'Absolute HSE Data'!W66/(SUM('Absolute HSE Data'!$S66:$W66))</f>
        <v>0.16129032258064516</v>
      </c>
    </row>
    <row r="67" spans="1:23">
      <c r="A67" s="1">
        <v>64</v>
      </c>
      <c r="B67" s="1">
        <v>68</v>
      </c>
      <c r="C67" s="2">
        <f>'Absolute HSE Data'!C67/(SUM('Absolute HSE Data'!$C67:$G67))</f>
        <v>0.23076923076923078</v>
      </c>
      <c r="D67" s="2">
        <f>'Absolute HSE Data'!D67/(SUM('Absolute HSE Data'!$C67:$G67))</f>
        <v>0.34615384615384615</v>
      </c>
      <c r="E67" s="2">
        <f>'Absolute HSE Data'!E67/(SUM('Absolute HSE Data'!$C67:$G67))</f>
        <v>0.21153846153846154</v>
      </c>
      <c r="F67" s="2">
        <f>'Absolute HSE Data'!F67/(SUM('Absolute HSE Data'!$C67:$G67))</f>
        <v>0.11538461538461539</v>
      </c>
      <c r="G67" s="2">
        <f>'Absolute HSE Data'!G67/(SUM('Absolute HSE Data'!$C67:$G67))</f>
        <v>9.6153846153846159E-2</v>
      </c>
      <c r="H67" s="2">
        <f>'Absolute HSE Data'!H67/(SUM('Absolute HSE Data'!$H67:$L67))</f>
        <v>0.26984126984126983</v>
      </c>
      <c r="I67" s="2">
        <f>'Absolute HSE Data'!I67/(SUM('Absolute HSE Data'!$H67:$L67))</f>
        <v>0.30158730158730157</v>
      </c>
      <c r="J67" s="2">
        <f>'Absolute HSE Data'!J67/(SUM('Absolute HSE Data'!$H67:$L67))</f>
        <v>0.26984126984126983</v>
      </c>
      <c r="K67" s="2">
        <f>'Absolute HSE Data'!K67/(SUM('Absolute HSE Data'!$H67:$L67))</f>
        <v>4.7619047619047616E-2</v>
      </c>
      <c r="L67" s="2">
        <f>'Absolute HSE Data'!L67/(SUM('Absolute HSE Data'!$H67:$L67))</f>
        <v>0.1111111111111111</v>
      </c>
      <c r="N67" s="2">
        <f>'Absolute HSE Data'!N67/(SUM('Absolute HSE Data'!$N67:$R67))</f>
        <v>0.23076923076923078</v>
      </c>
      <c r="O67" s="2">
        <f>'Absolute HSE Data'!O67/(SUM('Absolute HSE Data'!$N67:$R67))</f>
        <v>0.13461538461538461</v>
      </c>
      <c r="P67" s="2">
        <f>'Absolute HSE Data'!P67/(SUM('Absolute HSE Data'!$N67:$R67))</f>
        <v>0.19230769230769232</v>
      </c>
      <c r="Q67" s="2">
        <f>'Absolute HSE Data'!Q67/(SUM('Absolute HSE Data'!$N67:$R67))</f>
        <v>0.34615384615384615</v>
      </c>
      <c r="R67" s="2">
        <f>'Absolute HSE Data'!R67/(SUM('Absolute HSE Data'!$N67:$R67))</f>
        <v>9.6153846153846159E-2</v>
      </c>
      <c r="S67" s="2">
        <f>'Absolute HSE Data'!S67/(SUM('Absolute HSE Data'!$S67:$W67))</f>
        <v>0.26984126984126983</v>
      </c>
      <c r="T67" s="2">
        <f>'Absolute HSE Data'!T67/(SUM('Absolute HSE Data'!$S67:$W67))</f>
        <v>0.14285714285714285</v>
      </c>
      <c r="U67" s="2">
        <f>'Absolute HSE Data'!U67/(SUM('Absolute HSE Data'!$S67:$W67))</f>
        <v>0.14285714285714285</v>
      </c>
      <c r="V67" s="2">
        <f>'Absolute HSE Data'!V67/(SUM('Absolute HSE Data'!$S67:$W67))</f>
        <v>0.33333333333333331</v>
      </c>
      <c r="W67" s="2">
        <f>'Absolute HSE Data'!W67/(SUM('Absolute HSE Data'!$S67:$W67))</f>
        <v>0.1111111111111111</v>
      </c>
    </row>
    <row r="68" spans="1:23">
      <c r="A68" s="1">
        <v>65</v>
      </c>
      <c r="B68" s="1">
        <v>69</v>
      </c>
      <c r="C68" s="2">
        <f>'Absolute HSE Data'!C68/(SUM('Absolute HSE Data'!$C68:$G68))</f>
        <v>0.21311475409836064</v>
      </c>
      <c r="D68" s="2">
        <f>'Absolute HSE Data'!D68/(SUM('Absolute HSE Data'!$C68:$G68))</f>
        <v>0.34426229508196721</v>
      </c>
      <c r="E68" s="2">
        <f>'Absolute HSE Data'!E68/(SUM('Absolute HSE Data'!$C68:$G68))</f>
        <v>0.16393442622950818</v>
      </c>
      <c r="F68" s="2">
        <f>'Absolute HSE Data'!F68/(SUM('Absolute HSE Data'!$C68:$G68))</f>
        <v>0.14754098360655737</v>
      </c>
      <c r="G68" s="2">
        <f>'Absolute HSE Data'!G68/(SUM('Absolute HSE Data'!$C68:$G68))</f>
        <v>0.13114754098360656</v>
      </c>
      <c r="H68" s="2">
        <f>'Absolute HSE Data'!H68/(SUM('Absolute HSE Data'!$H68:$L68))</f>
        <v>0.16949152542372881</v>
      </c>
      <c r="I68" s="2">
        <f>'Absolute HSE Data'!I68/(SUM('Absolute HSE Data'!$H68:$L68))</f>
        <v>0.40677966101694918</v>
      </c>
      <c r="J68" s="2">
        <f>'Absolute HSE Data'!J68/(SUM('Absolute HSE Data'!$H68:$L68))</f>
        <v>0.22033898305084745</v>
      </c>
      <c r="K68" s="2">
        <f>'Absolute HSE Data'!K68/(SUM('Absolute HSE Data'!$H68:$L68))</f>
        <v>0.16949152542372881</v>
      </c>
      <c r="L68" s="2">
        <f>'Absolute HSE Data'!L68/(SUM('Absolute HSE Data'!$H68:$L68))</f>
        <v>3.3898305084745763E-2</v>
      </c>
      <c r="N68" s="2">
        <f>'Absolute HSE Data'!N68/(SUM('Absolute HSE Data'!$N68:$R68))</f>
        <v>0.21311475409836064</v>
      </c>
      <c r="O68" s="2">
        <f>'Absolute HSE Data'!O68/(SUM('Absolute HSE Data'!$N68:$R68))</f>
        <v>0.16393442622950818</v>
      </c>
      <c r="P68" s="2">
        <f>'Absolute HSE Data'!P68/(SUM('Absolute HSE Data'!$N68:$R68))</f>
        <v>0.11475409836065574</v>
      </c>
      <c r="Q68" s="2">
        <f>'Absolute HSE Data'!Q68/(SUM('Absolute HSE Data'!$N68:$R68))</f>
        <v>0.34426229508196721</v>
      </c>
      <c r="R68" s="2">
        <f>'Absolute HSE Data'!R68/(SUM('Absolute HSE Data'!$N68:$R68))</f>
        <v>0.16393442622950818</v>
      </c>
      <c r="S68" s="2">
        <f>'Absolute HSE Data'!S68/(SUM('Absolute HSE Data'!$S68:$W68))</f>
        <v>0.16949152542372881</v>
      </c>
      <c r="T68" s="2">
        <f>'Absolute HSE Data'!T68/(SUM('Absolute HSE Data'!$S68:$W68))</f>
        <v>0.13559322033898305</v>
      </c>
      <c r="U68" s="2">
        <f>'Absolute HSE Data'!U68/(SUM('Absolute HSE Data'!$S68:$W68))</f>
        <v>0.16949152542372881</v>
      </c>
      <c r="V68" s="2">
        <f>'Absolute HSE Data'!V68/(SUM('Absolute HSE Data'!$S68:$W68))</f>
        <v>0.47457627118644069</v>
      </c>
      <c r="W68" s="2">
        <f>'Absolute HSE Data'!W68/(SUM('Absolute HSE Data'!$S68:$W68))</f>
        <v>5.0847457627118647E-2</v>
      </c>
    </row>
    <row r="69" spans="1:23">
      <c r="A69" s="1">
        <v>66</v>
      </c>
      <c r="B69" s="1">
        <v>70</v>
      </c>
      <c r="C69" s="2">
        <f>'Absolute HSE Data'!C69/(SUM('Absolute HSE Data'!$C69:$G69))</f>
        <v>0.30612244897959184</v>
      </c>
      <c r="D69" s="2">
        <f>'Absolute HSE Data'!D69/(SUM('Absolute HSE Data'!$C69:$G69))</f>
        <v>0.30612244897959184</v>
      </c>
      <c r="E69" s="2">
        <f>'Absolute HSE Data'!E69/(SUM('Absolute HSE Data'!$C69:$G69))</f>
        <v>0.12244897959183673</v>
      </c>
      <c r="F69" s="2">
        <f>'Absolute HSE Data'!F69/(SUM('Absolute HSE Data'!$C69:$G69))</f>
        <v>0.14285714285714285</v>
      </c>
      <c r="G69" s="2">
        <f>'Absolute HSE Data'!G69/(SUM('Absolute HSE Data'!$C69:$G69))</f>
        <v>0.12244897959183673</v>
      </c>
      <c r="H69" s="2">
        <f>'Absolute HSE Data'!H69/(SUM('Absolute HSE Data'!$H69:$L69))</f>
        <v>0.28767123287671231</v>
      </c>
      <c r="I69" s="2">
        <f>'Absolute HSE Data'!I69/(SUM('Absolute HSE Data'!$H69:$L69))</f>
        <v>0.53424657534246578</v>
      </c>
      <c r="J69" s="2">
        <f>'Absolute HSE Data'!J69/(SUM('Absolute HSE Data'!$H69:$L69))</f>
        <v>0.15068493150684931</v>
      </c>
      <c r="K69" s="2">
        <f>'Absolute HSE Data'!K69/(SUM('Absolute HSE Data'!$H69:$L69))</f>
        <v>1.3698630136986301E-2</v>
      </c>
      <c r="L69" s="2">
        <f>'Absolute HSE Data'!L69/(SUM('Absolute HSE Data'!$H69:$L69))</f>
        <v>1.3698630136986301E-2</v>
      </c>
      <c r="N69" s="2">
        <f>'Absolute HSE Data'!N69/(SUM('Absolute HSE Data'!$N69:$R69))</f>
        <v>0.30612244897959184</v>
      </c>
      <c r="O69" s="2">
        <f>'Absolute HSE Data'!O69/(SUM('Absolute HSE Data'!$N69:$R69))</f>
        <v>0.18367346938775511</v>
      </c>
      <c r="P69" s="2">
        <f>'Absolute HSE Data'!P69/(SUM('Absolute HSE Data'!$N69:$R69))</f>
        <v>0.10204081632653061</v>
      </c>
      <c r="Q69" s="2">
        <f>'Absolute HSE Data'!Q69/(SUM('Absolute HSE Data'!$N69:$R69))</f>
        <v>0.2857142857142857</v>
      </c>
      <c r="R69" s="2">
        <f>'Absolute HSE Data'!R69/(SUM('Absolute HSE Data'!$N69:$R69))</f>
        <v>0.12244897959183673</v>
      </c>
      <c r="S69" s="2">
        <f>'Absolute HSE Data'!S69/(SUM('Absolute HSE Data'!$S69:$W69))</f>
        <v>0.28767123287671231</v>
      </c>
      <c r="T69" s="2">
        <f>'Absolute HSE Data'!T69/(SUM('Absolute HSE Data'!$S69:$W69))</f>
        <v>0.19178082191780821</v>
      </c>
      <c r="U69" s="2">
        <f>'Absolute HSE Data'!U69/(SUM('Absolute HSE Data'!$S69:$W69))</f>
        <v>0.24657534246575341</v>
      </c>
      <c r="V69" s="2">
        <f>'Absolute HSE Data'!V69/(SUM('Absolute HSE Data'!$S69:$W69))</f>
        <v>0.26027397260273971</v>
      </c>
      <c r="W69" s="2">
        <f>'Absolute HSE Data'!W69/(SUM('Absolute HSE Data'!$S69:$W69))</f>
        <v>1.3698630136986301E-2</v>
      </c>
    </row>
    <row r="70" spans="1:23">
      <c r="A70" s="1">
        <v>67</v>
      </c>
      <c r="B70" s="1">
        <v>71</v>
      </c>
      <c r="C70" s="2">
        <f>'Absolute HSE Data'!C70/(SUM('Absolute HSE Data'!$C70:$G70))</f>
        <v>0.36842105263157893</v>
      </c>
      <c r="D70" s="2">
        <f>'Absolute HSE Data'!D70/(SUM('Absolute HSE Data'!$C70:$G70))</f>
        <v>0.2807017543859649</v>
      </c>
      <c r="E70" s="2">
        <f>'Absolute HSE Data'!E70/(SUM('Absolute HSE Data'!$C70:$G70))</f>
        <v>0.15789473684210525</v>
      </c>
      <c r="F70" s="2">
        <f>'Absolute HSE Data'!F70/(SUM('Absolute HSE Data'!$C70:$G70))</f>
        <v>0.10526315789473684</v>
      </c>
      <c r="G70" s="2">
        <f>'Absolute HSE Data'!G70/(SUM('Absolute HSE Data'!$C70:$G70))</f>
        <v>8.771929824561403E-2</v>
      </c>
      <c r="H70" s="2">
        <f>'Absolute HSE Data'!H70/(SUM('Absolute HSE Data'!$H70:$L70))</f>
        <v>0.30188679245283018</v>
      </c>
      <c r="I70" s="2">
        <f>'Absolute HSE Data'!I70/(SUM('Absolute HSE Data'!$H70:$L70))</f>
        <v>0.43396226415094341</v>
      </c>
      <c r="J70" s="2">
        <f>'Absolute HSE Data'!J70/(SUM('Absolute HSE Data'!$H70:$L70))</f>
        <v>0.16981132075471697</v>
      </c>
      <c r="K70" s="2">
        <f>'Absolute HSE Data'!K70/(SUM('Absolute HSE Data'!$H70:$L70))</f>
        <v>5.6603773584905662E-2</v>
      </c>
      <c r="L70" s="2">
        <f>'Absolute HSE Data'!L70/(SUM('Absolute HSE Data'!$H70:$L70))</f>
        <v>3.7735849056603772E-2</v>
      </c>
      <c r="N70" s="2">
        <f>'Absolute HSE Data'!N70/(SUM('Absolute HSE Data'!$N70:$R70))</f>
        <v>0.36842105263157893</v>
      </c>
      <c r="O70" s="2">
        <f>'Absolute HSE Data'!O70/(SUM('Absolute HSE Data'!$N70:$R70))</f>
        <v>0.22807017543859648</v>
      </c>
      <c r="P70" s="2">
        <f>'Absolute HSE Data'!P70/(SUM('Absolute HSE Data'!$N70:$R70))</f>
        <v>5.2631578947368418E-2</v>
      </c>
      <c r="Q70" s="2">
        <f>'Absolute HSE Data'!Q70/(SUM('Absolute HSE Data'!$N70:$R70))</f>
        <v>0.26315789473684209</v>
      </c>
      <c r="R70" s="2">
        <f>'Absolute HSE Data'!R70/(SUM('Absolute HSE Data'!$N70:$R70))</f>
        <v>8.771929824561403E-2</v>
      </c>
      <c r="S70" s="2">
        <f>'Absolute HSE Data'!S70/(SUM('Absolute HSE Data'!$S70:$W70))</f>
        <v>0.30188679245283018</v>
      </c>
      <c r="T70" s="2">
        <f>'Absolute HSE Data'!T70/(SUM('Absolute HSE Data'!$S70:$W70))</f>
        <v>0.11320754716981132</v>
      </c>
      <c r="U70" s="2">
        <f>'Absolute HSE Data'!U70/(SUM('Absolute HSE Data'!$S70:$W70))</f>
        <v>0.30188679245283018</v>
      </c>
      <c r="V70" s="2">
        <f>'Absolute HSE Data'!V70/(SUM('Absolute HSE Data'!$S70:$W70))</f>
        <v>0.24528301886792453</v>
      </c>
      <c r="W70" s="2">
        <f>'Absolute HSE Data'!W70/(SUM('Absolute HSE Data'!$S70:$W70))</f>
        <v>3.7735849056603772E-2</v>
      </c>
    </row>
    <row r="71" spans="1:23">
      <c r="A71" s="1">
        <v>68</v>
      </c>
      <c r="B71" s="1">
        <v>72</v>
      </c>
      <c r="C71" s="2">
        <f>'Absolute HSE Data'!C71/(SUM('Absolute HSE Data'!$C71:$G71))</f>
        <v>0.33962264150943394</v>
      </c>
      <c r="D71" s="2">
        <f>'Absolute HSE Data'!D71/(SUM('Absolute HSE Data'!$C71:$G71))</f>
        <v>0.35849056603773582</v>
      </c>
      <c r="E71" s="2">
        <f>'Absolute HSE Data'!E71/(SUM('Absolute HSE Data'!$C71:$G71))</f>
        <v>0.15094339622641509</v>
      </c>
      <c r="F71" s="2">
        <f>'Absolute HSE Data'!F71/(SUM('Absolute HSE Data'!$C71:$G71))</f>
        <v>7.5471698113207544E-2</v>
      </c>
      <c r="G71" s="2">
        <f>'Absolute HSE Data'!G71/(SUM('Absolute HSE Data'!$C71:$G71))</f>
        <v>7.5471698113207544E-2</v>
      </c>
      <c r="H71" s="2">
        <f>'Absolute HSE Data'!H71/(SUM('Absolute HSE Data'!$H71:$L71))</f>
        <v>0.44615384615384618</v>
      </c>
      <c r="I71" s="2">
        <f>'Absolute HSE Data'!I71/(SUM('Absolute HSE Data'!$H71:$L71))</f>
        <v>0.30769230769230771</v>
      </c>
      <c r="J71" s="2">
        <f>'Absolute HSE Data'!J71/(SUM('Absolute HSE Data'!$H71:$L71))</f>
        <v>0.13846153846153847</v>
      </c>
      <c r="K71" s="2">
        <f>'Absolute HSE Data'!K71/(SUM('Absolute HSE Data'!$H71:$L71))</f>
        <v>6.1538461538461542E-2</v>
      </c>
      <c r="L71" s="2">
        <f>'Absolute HSE Data'!L71/(SUM('Absolute HSE Data'!$H71:$L71))</f>
        <v>4.6153846153846156E-2</v>
      </c>
      <c r="N71" s="2">
        <f>'Absolute HSE Data'!N71/(SUM('Absolute HSE Data'!$N71:$R71))</f>
        <v>0.33962264150943394</v>
      </c>
      <c r="O71" s="2">
        <f>'Absolute HSE Data'!O71/(SUM('Absolute HSE Data'!$N71:$R71))</f>
        <v>0.13207547169811321</v>
      </c>
      <c r="P71" s="2">
        <f>'Absolute HSE Data'!P71/(SUM('Absolute HSE Data'!$N71:$R71))</f>
        <v>0.18867924528301888</v>
      </c>
      <c r="Q71" s="2">
        <f>'Absolute HSE Data'!Q71/(SUM('Absolute HSE Data'!$N71:$R71))</f>
        <v>0.24528301886792453</v>
      </c>
      <c r="R71" s="2">
        <f>'Absolute HSE Data'!R71/(SUM('Absolute HSE Data'!$N71:$R71))</f>
        <v>9.4339622641509441E-2</v>
      </c>
      <c r="S71" s="2">
        <f>'Absolute HSE Data'!S71/(SUM('Absolute HSE Data'!$S71:$W71))</f>
        <v>0.44615384615384618</v>
      </c>
      <c r="T71" s="2">
        <f>'Absolute HSE Data'!T71/(SUM('Absolute HSE Data'!$S71:$W71))</f>
        <v>0.15384615384615385</v>
      </c>
      <c r="U71" s="2">
        <f>'Absolute HSE Data'!U71/(SUM('Absolute HSE Data'!$S71:$W71))</f>
        <v>0.12307692307692308</v>
      </c>
      <c r="V71" s="2">
        <f>'Absolute HSE Data'!V71/(SUM('Absolute HSE Data'!$S71:$W71))</f>
        <v>0.23076923076923078</v>
      </c>
      <c r="W71" s="2">
        <f>'Absolute HSE Data'!W71/(SUM('Absolute HSE Data'!$S71:$W71))</f>
        <v>4.6153846153846156E-2</v>
      </c>
    </row>
    <row r="72" spans="1:23">
      <c r="A72" s="1">
        <v>69</v>
      </c>
      <c r="B72" s="1">
        <v>73</v>
      </c>
      <c r="C72" s="2">
        <f>'Absolute HSE Data'!C72/(SUM('Absolute HSE Data'!$C72:$G72))</f>
        <v>0.38181818181818183</v>
      </c>
      <c r="D72" s="2">
        <f>'Absolute HSE Data'!D72/(SUM('Absolute HSE Data'!$C72:$G72))</f>
        <v>0.29090909090909089</v>
      </c>
      <c r="E72" s="2">
        <f>'Absolute HSE Data'!E72/(SUM('Absolute HSE Data'!$C72:$G72))</f>
        <v>0.16363636363636364</v>
      </c>
      <c r="F72" s="2">
        <f>'Absolute HSE Data'!F72/(SUM('Absolute HSE Data'!$C72:$G72))</f>
        <v>9.0909090909090912E-2</v>
      </c>
      <c r="G72" s="2">
        <f>'Absolute HSE Data'!G72/(SUM('Absolute HSE Data'!$C72:$G72))</f>
        <v>7.2727272727272724E-2</v>
      </c>
      <c r="H72" s="2">
        <f>'Absolute HSE Data'!H72/(SUM('Absolute HSE Data'!$H72:$L72))</f>
        <v>0.41666666666666669</v>
      </c>
      <c r="I72" s="2">
        <f>'Absolute HSE Data'!I72/(SUM('Absolute HSE Data'!$H72:$L72))</f>
        <v>0.33333333333333331</v>
      </c>
      <c r="J72" s="2">
        <f>'Absolute HSE Data'!J72/(SUM('Absolute HSE Data'!$H72:$L72))</f>
        <v>0.2</v>
      </c>
      <c r="K72" s="2">
        <f>'Absolute HSE Data'!K72/(SUM('Absolute HSE Data'!$H72:$L72))</f>
        <v>3.3333333333333333E-2</v>
      </c>
      <c r="L72" s="2">
        <f>'Absolute HSE Data'!L72/(SUM('Absolute HSE Data'!$H72:$L72))</f>
        <v>1.6666666666666666E-2</v>
      </c>
      <c r="N72" s="2">
        <f>'Absolute HSE Data'!N72/(SUM('Absolute HSE Data'!$N72:$R72))</f>
        <v>0.38181818181818183</v>
      </c>
      <c r="O72" s="2">
        <f>'Absolute HSE Data'!O72/(SUM('Absolute HSE Data'!$N72:$R72))</f>
        <v>9.0909090909090912E-2</v>
      </c>
      <c r="P72" s="2">
        <f>'Absolute HSE Data'!P72/(SUM('Absolute HSE Data'!$N72:$R72))</f>
        <v>9.0909090909090912E-2</v>
      </c>
      <c r="Q72" s="2">
        <f>'Absolute HSE Data'!Q72/(SUM('Absolute HSE Data'!$N72:$R72))</f>
        <v>0.32727272727272727</v>
      </c>
      <c r="R72" s="2">
        <f>'Absolute HSE Data'!R72/(SUM('Absolute HSE Data'!$N72:$R72))</f>
        <v>0.10909090909090909</v>
      </c>
      <c r="S72" s="2">
        <f>'Absolute HSE Data'!S72/(SUM('Absolute HSE Data'!$S72:$W72))</f>
        <v>0.41666666666666669</v>
      </c>
      <c r="T72" s="2">
        <f>'Absolute HSE Data'!T72/(SUM('Absolute HSE Data'!$S72:$W72))</f>
        <v>0.18333333333333332</v>
      </c>
      <c r="U72" s="2">
        <f>'Absolute HSE Data'!U72/(SUM('Absolute HSE Data'!$S72:$W72))</f>
        <v>0.11666666666666667</v>
      </c>
      <c r="V72" s="2">
        <f>'Absolute HSE Data'!V72/(SUM('Absolute HSE Data'!$S72:$W72))</f>
        <v>0.26666666666666666</v>
      </c>
      <c r="W72" s="2">
        <f>'Absolute HSE Data'!W72/(SUM('Absolute HSE Data'!$S72:$W72))</f>
        <v>1.6666666666666666E-2</v>
      </c>
    </row>
    <row r="73" spans="1:23">
      <c r="A73" s="1">
        <v>70</v>
      </c>
      <c r="B73" s="1">
        <v>74</v>
      </c>
      <c r="C73" s="2">
        <f>'Absolute HSE Data'!C73/(SUM('Absolute HSE Data'!$C73:$G73))</f>
        <v>0.26829268292682928</v>
      </c>
      <c r="D73" s="2">
        <f>'Absolute HSE Data'!D73/(SUM('Absolute HSE Data'!$C73:$G73))</f>
        <v>0.43902439024390244</v>
      </c>
      <c r="E73" s="2">
        <f>'Absolute HSE Data'!E73/(SUM('Absolute HSE Data'!$C73:$G73))</f>
        <v>0.17073170731707318</v>
      </c>
      <c r="F73" s="2">
        <f>'Absolute HSE Data'!F73/(SUM('Absolute HSE Data'!$C73:$G73))</f>
        <v>4.878048780487805E-2</v>
      </c>
      <c r="G73" s="2">
        <f>'Absolute HSE Data'!G73/(SUM('Absolute HSE Data'!$C73:$G73))</f>
        <v>7.3170731707317069E-2</v>
      </c>
      <c r="H73" s="2">
        <f>'Absolute HSE Data'!H73/(SUM('Absolute HSE Data'!$H73:$L73))</f>
        <v>0.33333333333333331</v>
      </c>
      <c r="I73" s="2">
        <f>'Absolute HSE Data'!I73/(SUM('Absolute HSE Data'!$H73:$L73))</f>
        <v>0.44444444444444442</v>
      </c>
      <c r="J73" s="2">
        <f>'Absolute HSE Data'!J73/(SUM('Absolute HSE Data'!$H73:$L73))</f>
        <v>0.14814814814814814</v>
      </c>
      <c r="K73" s="2">
        <f>'Absolute HSE Data'!K73/(SUM('Absolute HSE Data'!$H73:$L73))</f>
        <v>7.407407407407407E-2</v>
      </c>
      <c r="L73" s="2">
        <f>'Absolute HSE Data'!L73/(SUM('Absolute HSE Data'!$H73:$L73))</f>
        <v>0</v>
      </c>
      <c r="N73" s="2">
        <f>'Absolute HSE Data'!N73/(SUM('Absolute HSE Data'!$N73:$R73))</f>
        <v>0.26829268292682928</v>
      </c>
      <c r="O73" s="2">
        <f>'Absolute HSE Data'!O73/(SUM('Absolute HSE Data'!$N73:$R73))</f>
        <v>0.29268292682926828</v>
      </c>
      <c r="P73" s="2">
        <f>'Absolute HSE Data'!P73/(SUM('Absolute HSE Data'!$N73:$R73))</f>
        <v>7.3170731707317069E-2</v>
      </c>
      <c r="Q73" s="2">
        <f>'Absolute HSE Data'!Q73/(SUM('Absolute HSE Data'!$N73:$R73))</f>
        <v>0.29268292682926828</v>
      </c>
      <c r="R73" s="2">
        <f>'Absolute HSE Data'!R73/(SUM('Absolute HSE Data'!$N73:$R73))</f>
        <v>7.3170731707317069E-2</v>
      </c>
      <c r="S73" s="2">
        <f>'Absolute HSE Data'!S73/(SUM('Absolute HSE Data'!$S73:$W73))</f>
        <v>0.33333333333333331</v>
      </c>
      <c r="T73" s="2">
        <f>'Absolute HSE Data'!T73/(SUM('Absolute HSE Data'!$S73:$W73))</f>
        <v>0.18518518518518517</v>
      </c>
      <c r="U73" s="2">
        <f>'Absolute HSE Data'!U73/(SUM('Absolute HSE Data'!$S73:$W73))</f>
        <v>0.24074074074074073</v>
      </c>
      <c r="V73" s="2">
        <f>'Absolute HSE Data'!V73/(SUM('Absolute HSE Data'!$S73:$W73))</f>
        <v>0.22222222222222221</v>
      </c>
      <c r="W73" s="2">
        <f>'Absolute HSE Data'!W73/(SUM('Absolute HSE Data'!$S73:$W73))</f>
        <v>1.8518518518518517E-2</v>
      </c>
    </row>
    <row r="74" spans="1:23">
      <c r="A74" s="1">
        <v>71</v>
      </c>
      <c r="B74" s="1">
        <v>75</v>
      </c>
      <c r="C74" s="2">
        <f>'Absolute HSE Data'!C74/(SUM('Absolute HSE Data'!$C74:$G74))</f>
        <v>0.30952380952380953</v>
      </c>
      <c r="D74" s="2">
        <f>'Absolute HSE Data'!D74/(SUM('Absolute HSE Data'!$C74:$G74))</f>
        <v>0.38095238095238093</v>
      </c>
      <c r="E74" s="2">
        <f>'Absolute HSE Data'!E74/(SUM('Absolute HSE Data'!$C74:$G74))</f>
        <v>0.21428571428571427</v>
      </c>
      <c r="F74" s="2">
        <f>'Absolute HSE Data'!F74/(SUM('Absolute HSE Data'!$C74:$G74))</f>
        <v>7.1428571428571425E-2</v>
      </c>
      <c r="G74" s="2">
        <f>'Absolute HSE Data'!G74/(SUM('Absolute HSE Data'!$C74:$G74))</f>
        <v>2.3809523809523808E-2</v>
      </c>
      <c r="H74" s="2">
        <f>'Absolute HSE Data'!H74/(SUM('Absolute HSE Data'!$H74:$L74))</f>
        <v>0.32608695652173914</v>
      </c>
      <c r="I74" s="2">
        <f>'Absolute HSE Data'!I74/(SUM('Absolute HSE Data'!$H74:$L74))</f>
        <v>0.39130434782608697</v>
      </c>
      <c r="J74" s="2">
        <f>'Absolute HSE Data'!J74/(SUM('Absolute HSE Data'!$H74:$L74))</f>
        <v>0.19565217391304349</v>
      </c>
      <c r="K74" s="2">
        <f>'Absolute HSE Data'!K74/(SUM('Absolute HSE Data'!$H74:$L74))</f>
        <v>8.6956521739130432E-2</v>
      </c>
      <c r="L74" s="2">
        <f>'Absolute HSE Data'!L74/(SUM('Absolute HSE Data'!$H74:$L74))</f>
        <v>0</v>
      </c>
      <c r="N74" s="2">
        <f>'Absolute HSE Data'!N74/(SUM('Absolute HSE Data'!$N74:$R74))</f>
        <v>0.30952380952380953</v>
      </c>
      <c r="O74" s="2">
        <f>'Absolute HSE Data'!O74/(SUM('Absolute HSE Data'!$N74:$R74))</f>
        <v>0.19047619047619047</v>
      </c>
      <c r="P74" s="2">
        <f>'Absolute HSE Data'!P74/(SUM('Absolute HSE Data'!$N74:$R74))</f>
        <v>0.16666666666666666</v>
      </c>
      <c r="Q74" s="2">
        <f>'Absolute HSE Data'!Q74/(SUM('Absolute HSE Data'!$N74:$R74))</f>
        <v>0.30952380952380953</v>
      </c>
      <c r="R74" s="2">
        <f>'Absolute HSE Data'!R74/(SUM('Absolute HSE Data'!$N74:$R74))</f>
        <v>2.3809523809523808E-2</v>
      </c>
      <c r="S74" s="2">
        <f>'Absolute HSE Data'!S74/(SUM('Absolute HSE Data'!$S74:$W74))</f>
        <v>0.32608695652173914</v>
      </c>
      <c r="T74" s="2">
        <f>'Absolute HSE Data'!T74/(SUM('Absolute HSE Data'!$S74:$W74))</f>
        <v>0.19565217391304349</v>
      </c>
      <c r="U74" s="2">
        <f>'Absolute HSE Data'!U74/(SUM('Absolute HSE Data'!$S74:$W74))</f>
        <v>0.15217391304347827</v>
      </c>
      <c r="V74" s="2">
        <f>'Absolute HSE Data'!V74/(SUM('Absolute HSE Data'!$S74:$W74))</f>
        <v>0.30434782608695654</v>
      </c>
      <c r="W74" s="2">
        <f>'Absolute HSE Data'!W74/(SUM('Absolute HSE Data'!$S74:$W74))</f>
        <v>2.1739130434782608E-2</v>
      </c>
    </row>
    <row r="75" spans="1:23">
      <c r="A75" s="1">
        <v>72</v>
      </c>
      <c r="B75" s="1">
        <v>76</v>
      </c>
      <c r="C75" s="2">
        <f>'Absolute HSE Data'!C75/(SUM('Absolute HSE Data'!$C75:$G75))</f>
        <v>0.375</v>
      </c>
      <c r="D75" s="2">
        <f>'Absolute HSE Data'!D75/(SUM('Absolute HSE Data'!$C75:$G75))</f>
        <v>0.33333333333333331</v>
      </c>
      <c r="E75" s="2">
        <f>'Absolute HSE Data'!E75/(SUM('Absolute HSE Data'!$C75:$G75))</f>
        <v>0.14583333333333334</v>
      </c>
      <c r="F75" s="2">
        <f>'Absolute HSE Data'!F75/(SUM('Absolute HSE Data'!$C75:$G75))</f>
        <v>0.125</v>
      </c>
      <c r="G75" s="2">
        <f>'Absolute HSE Data'!G75/(SUM('Absolute HSE Data'!$C75:$G75))</f>
        <v>2.0833333333333332E-2</v>
      </c>
      <c r="H75" s="2">
        <f>'Absolute HSE Data'!H75/(SUM('Absolute HSE Data'!$H75:$L75))</f>
        <v>0.40909090909090912</v>
      </c>
      <c r="I75" s="2">
        <f>'Absolute HSE Data'!I75/(SUM('Absolute HSE Data'!$H75:$L75))</f>
        <v>0.34090909090909088</v>
      </c>
      <c r="J75" s="2">
        <f>'Absolute HSE Data'!J75/(SUM('Absolute HSE Data'!$H75:$L75))</f>
        <v>0.15909090909090909</v>
      </c>
      <c r="K75" s="2">
        <f>'Absolute HSE Data'!K75/(SUM('Absolute HSE Data'!$H75:$L75))</f>
        <v>6.8181818181818177E-2</v>
      </c>
      <c r="L75" s="2">
        <f>'Absolute HSE Data'!L75/(SUM('Absolute HSE Data'!$H75:$L75))</f>
        <v>2.2727272727272728E-2</v>
      </c>
      <c r="N75" s="2">
        <f>'Absolute HSE Data'!N75/(SUM('Absolute HSE Data'!$N75:$R75))</f>
        <v>0.375</v>
      </c>
      <c r="O75" s="2">
        <f>'Absolute HSE Data'!O75/(SUM('Absolute HSE Data'!$N75:$R75))</f>
        <v>8.3333333333333329E-2</v>
      </c>
      <c r="P75" s="2">
        <f>'Absolute HSE Data'!P75/(SUM('Absolute HSE Data'!$N75:$R75))</f>
        <v>0.20833333333333334</v>
      </c>
      <c r="Q75" s="2">
        <f>'Absolute HSE Data'!Q75/(SUM('Absolute HSE Data'!$N75:$R75))</f>
        <v>0.29166666666666669</v>
      </c>
      <c r="R75" s="2">
        <f>'Absolute HSE Data'!R75/(SUM('Absolute HSE Data'!$N75:$R75))</f>
        <v>4.1666666666666664E-2</v>
      </c>
      <c r="S75" s="2">
        <f>'Absolute HSE Data'!S75/(SUM('Absolute HSE Data'!$S75:$W75))</f>
        <v>0.40909090909090912</v>
      </c>
      <c r="T75" s="2">
        <f>'Absolute HSE Data'!T75/(SUM('Absolute HSE Data'!$S75:$W75))</f>
        <v>0.18181818181818182</v>
      </c>
      <c r="U75" s="2">
        <f>'Absolute HSE Data'!U75/(SUM('Absolute HSE Data'!$S75:$W75))</f>
        <v>0.15909090909090909</v>
      </c>
      <c r="V75" s="2">
        <f>'Absolute HSE Data'!V75/(SUM('Absolute HSE Data'!$S75:$W75))</f>
        <v>0.22727272727272727</v>
      </c>
      <c r="W75" s="2">
        <f>'Absolute HSE Data'!W75/(SUM('Absolute HSE Data'!$S75:$W75))</f>
        <v>2.2727272727272728E-2</v>
      </c>
    </row>
    <row r="76" spans="1:23">
      <c r="A76" s="1">
        <v>73</v>
      </c>
      <c r="B76" s="1">
        <v>77</v>
      </c>
      <c r="C76" s="2">
        <f>'Absolute HSE Data'!C76/(SUM('Absolute HSE Data'!$C76:$G76))</f>
        <v>0.31914893617021278</v>
      </c>
      <c r="D76" s="2">
        <f>'Absolute HSE Data'!D76/(SUM('Absolute HSE Data'!$C76:$G76))</f>
        <v>0.42553191489361702</v>
      </c>
      <c r="E76" s="2">
        <f>'Absolute HSE Data'!E76/(SUM('Absolute HSE Data'!$C76:$G76))</f>
        <v>0.1702127659574468</v>
      </c>
      <c r="F76" s="2">
        <f>'Absolute HSE Data'!F76/(SUM('Absolute HSE Data'!$C76:$G76))</f>
        <v>6.3829787234042548E-2</v>
      </c>
      <c r="G76" s="2">
        <f>'Absolute HSE Data'!G76/(SUM('Absolute HSE Data'!$C76:$G76))</f>
        <v>2.1276595744680851E-2</v>
      </c>
      <c r="H76" s="2">
        <f>'Absolute HSE Data'!H76/(SUM('Absolute HSE Data'!$H76:$L76))</f>
        <v>0.62222222222222223</v>
      </c>
      <c r="I76" s="2">
        <f>'Absolute HSE Data'!I76/(SUM('Absolute HSE Data'!$H76:$L76))</f>
        <v>0.22222222222222221</v>
      </c>
      <c r="J76" s="2">
        <f>'Absolute HSE Data'!J76/(SUM('Absolute HSE Data'!$H76:$L76))</f>
        <v>8.8888888888888892E-2</v>
      </c>
      <c r="K76" s="2">
        <f>'Absolute HSE Data'!K76/(SUM('Absolute HSE Data'!$H76:$L76))</f>
        <v>4.4444444444444446E-2</v>
      </c>
      <c r="L76" s="2">
        <f>'Absolute HSE Data'!L76/(SUM('Absolute HSE Data'!$H76:$L76))</f>
        <v>2.2222222222222223E-2</v>
      </c>
      <c r="N76" s="2">
        <f>'Absolute HSE Data'!N76/(SUM('Absolute HSE Data'!$N76:$R76))</f>
        <v>0.31914893617021278</v>
      </c>
      <c r="O76" s="2">
        <f>'Absolute HSE Data'!O76/(SUM('Absolute HSE Data'!$N76:$R76))</f>
        <v>0.21276595744680851</v>
      </c>
      <c r="P76" s="2">
        <f>'Absolute HSE Data'!P76/(SUM('Absolute HSE Data'!$N76:$R76))</f>
        <v>0.10638297872340426</v>
      </c>
      <c r="Q76" s="2">
        <f>'Absolute HSE Data'!Q76/(SUM('Absolute HSE Data'!$N76:$R76))</f>
        <v>0.31914893617021278</v>
      </c>
      <c r="R76" s="2">
        <f>'Absolute HSE Data'!R76/(SUM('Absolute HSE Data'!$N76:$R76))</f>
        <v>4.2553191489361701E-2</v>
      </c>
      <c r="S76" s="2">
        <f>'Absolute HSE Data'!S76/(SUM('Absolute HSE Data'!$S76:$W76))</f>
        <v>0.62222222222222223</v>
      </c>
      <c r="T76" s="2">
        <f>'Absolute HSE Data'!T76/(SUM('Absolute HSE Data'!$S76:$W76))</f>
        <v>8.8888888888888892E-2</v>
      </c>
      <c r="U76" s="2">
        <f>'Absolute HSE Data'!U76/(SUM('Absolute HSE Data'!$S76:$W76))</f>
        <v>0.1111111111111111</v>
      </c>
      <c r="V76" s="2">
        <f>'Absolute HSE Data'!V76/(SUM('Absolute HSE Data'!$S76:$W76))</f>
        <v>0.15555555555555556</v>
      </c>
      <c r="W76" s="2">
        <f>'Absolute HSE Data'!W76/(SUM('Absolute HSE Data'!$S76:$W76))</f>
        <v>2.2222222222222223E-2</v>
      </c>
    </row>
    <row r="77" spans="1:23">
      <c r="A77" s="1">
        <v>74</v>
      </c>
      <c r="B77" s="1">
        <v>78</v>
      </c>
      <c r="C77" s="2">
        <f>'Absolute HSE Data'!C77/(SUM('Absolute HSE Data'!$C77:$G77))</f>
        <v>0.29166666666666669</v>
      </c>
      <c r="D77" s="2">
        <f>'Absolute HSE Data'!D77/(SUM('Absolute HSE Data'!$C77:$G77))</f>
        <v>0.375</v>
      </c>
      <c r="E77" s="2">
        <f>'Absolute HSE Data'!E77/(SUM('Absolute HSE Data'!$C77:$G77))</f>
        <v>0.29166666666666669</v>
      </c>
      <c r="F77" s="2">
        <f>'Absolute HSE Data'!F77/(SUM('Absolute HSE Data'!$C77:$G77))</f>
        <v>0</v>
      </c>
      <c r="G77" s="2">
        <f>'Absolute HSE Data'!G77/(SUM('Absolute HSE Data'!$C77:$G77))</f>
        <v>4.1666666666666664E-2</v>
      </c>
      <c r="H77" s="2">
        <f>'Absolute HSE Data'!H77/(SUM('Absolute HSE Data'!$H77:$L77))</f>
        <v>0.57499999999999996</v>
      </c>
      <c r="I77" s="2">
        <f>'Absolute HSE Data'!I77/(SUM('Absolute HSE Data'!$H77:$L77))</f>
        <v>0.35</v>
      </c>
      <c r="J77" s="2">
        <f>'Absolute HSE Data'!J77/(SUM('Absolute HSE Data'!$H77:$L77))</f>
        <v>0.05</v>
      </c>
      <c r="K77" s="2">
        <f>'Absolute HSE Data'!K77/(SUM('Absolute HSE Data'!$H77:$L77))</f>
        <v>2.5000000000000001E-2</v>
      </c>
      <c r="L77" s="2">
        <f>'Absolute HSE Data'!L77/(SUM('Absolute HSE Data'!$H77:$L77))</f>
        <v>0</v>
      </c>
      <c r="N77" s="2">
        <f>'Absolute HSE Data'!N77/(SUM('Absolute HSE Data'!$N77:$R77))</f>
        <v>0.29166666666666669</v>
      </c>
      <c r="O77" s="2">
        <f>'Absolute HSE Data'!O77/(SUM('Absolute HSE Data'!$N77:$R77))</f>
        <v>0.25</v>
      </c>
      <c r="P77" s="2">
        <f>'Absolute HSE Data'!P77/(SUM('Absolute HSE Data'!$N77:$R77))</f>
        <v>0.125</v>
      </c>
      <c r="Q77" s="2">
        <f>'Absolute HSE Data'!Q77/(SUM('Absolute HSE Data'!$N77:$R77))</f>
        <v>0.29166666666666669</v>
      </c>
      <c r="R77" s="2">
        <f>'Absolute HSE Data'!R77/(SUM('Absolute HSE Data'!$N77:$R77))</f>
        <v>4.1666666666666664E-2</v>
      </c>
      <c r="S77" s="2">
        <f>'Absolute HSE Data'!S77/(SUM('Absolute HSE Data'!$S77:$W77))</f>
        <v>0.57499999999999996</v>
      </c>
      <c r="T77" s="2">
        <f>'Absolute HSE Data'!T77/(SUM('Absolute HSE Data'!$S77:$W77))</f>
        <v>0.2</v>
      </c>
      <c r="U77" s="2">
        <f>'Absolute HSE Data'!U77/(SUM('Absolute HSE Data'!$S77:$W77))</f>
        <v>0.1</v>
      </c>
      <c r="V77" s="2">
        <f>'Absolute HSE Data'!V77/(SUM('Absolute HSE Data'!$S77:$W77))</f>
        <v>0.125</v>
      </c>
      <c r="W77" s="2">
        <f>'Absolute HSE Data'!W77/(SUM('Absolute HSE Data'!$S77:$W77))</f>
        <v>0</v>
      </c>
    </row>
    <row r="78" spans="1:23">
      <c r="A78" s="1">
        <v>75</v>
      </c>
      <c r="B78" s="1">
        <v>79</v>
      </c>
      <c r="C78" s="2">
        <f>'Absolute HSE Data'!C78/(SUM('Absolute HSE Data'!$C78:$G78))</f>
        <v>0.36363636363636365</v>
      </c>
      <c r="D78" s="2">
        <f>'Absolute HSE Data'!D78/(SUM('Absolute HSE Data'!$C78:$G78))</f>
        <v>0.36363636363636365</v>
      </c>
      <c r="E78" s="2">
        <f>'Absolute HSE Data'!E78/(SUM('Absolute HSE Data'!$C78:$G78))</f>
        <v>0.21212121212121213</v>
      </c>
      <c r="F78" s="2">
        <f>'Absolute HSE Data'!F78/(SUM('Absolute HSE Data'!$C78:$G78))</f>
        <v>3.0303030303030304E-2</v>
      </c>
      <c r="G78" s="2">
        <f>'Absolute HSE Data'!G78/(SUM('Absolute HSE Data'!$C78:$G78))</f>
        <v>3.0303030303030304E-2</v>
      </c>
      <c r="H78" s="2">
        <f>'Absolute HSE Data'!H78/(SUM('Absolute HSE Data'!$H78:$L78))</f>
        <v>0.44736842105263158</v>
      </c>
      <c r="I78" s="2">
        <f>'Absolute HSE Data'!I78/(SUM('Absolute HSE Data'!$H78:$L78))</f>
        <v>0.34210526315789475</v>
      </c>
      <c r="J78" s="2">
        <f>'Absolute HSE Data'!J78/(SUM('Absolute HSE Data'!$H78:$L78))</f>
        <v>0.21052631578947367</v>
      </c>
      <c r="K78" s="2">
        <f>'Absolute HSE Data'!K78/(SUM('Absolute HSE Data'!$H78:$L78))</f>
        <v>0</v>
      </c>
      <c r="L78" s="2">
        <f>'Absolute HSE Data'!L78/(SUM('Absolute HSE Data'!$H78:$L78))</f>
        <v>0</v>
      </c>
      <c r="N78" s="2">
        <f>'Absolute HSE Data'!N78/(SUM('Absolute HSE Data'!$N78:$R78))</f>
        <v>0.36363636363636365</v>
      </c>
      <c r="O78" s="2">
        <f>'Absolute HSE Data'!O78/(SUM('Absolute HSE Data'!$N78:$R78))</f>
        <v>0.15151515151515152</v>
      </c>
      <c r="P78" s="2">
        <f>'Absolute HSE Data'!P78/(SUM('Absolute HSE Data'!$N78:$R78))</f>
        <v>0.15151515151515152</v>
      </c>
      <c r="Q78" s="2">
        <f>'Absolute HSE Data'!Q78/(SUM('Absolute HSE Data'!$N78:$R78))</f>
        <v>0.30303030303030304</v>
      </c>
      <c r="R78" s="2">
        <f>'Absolute HSE Data'!R78/(SUM('Absolute HSE Data'!$N78:$R78))</f>
        <v>3.0303030303030304E-2</v>
      </c>
      <c r="S78" s="2">
        <f>'Absolute HSE Data'!S78/(SUM('Absolute HSE Data'!$S78:$W78))</f>
        <v>0.44736842105263158</v>
      </c>
      <c r="T78" s="2">
        <f>'Absolute HSE Data'!T78/(SUM('Absolute HSE Data'!$S78:$W78))</f>
        <v>0.18421052631578946</v>
      </c>
      <c r="U78" s="2">
        <f>'Absolute HSE Data'!U78/(SUM('Absolute HSE Data'!$S78:$W78))</f>
        <v>0.15789473684210525</v>
      </c>
      <c r="V78" s="2">
        <f>'Absolute HSE Data'!V78/(SUM('Absolute HSE Data'!$S78:$W78))</f>
        <v>0.21052631578947367</v>
      </c>
      <c r="W78" s="2">
        <f>'Absolute HSE Data'!W78/(SUM('Absolute HSE Data'!$S78:$W78))</f>
        <v>0</v>
      </c>
    </row>
    <row r="79" spans="1:23">
      <c r="A79" s="1">
        <v>76</v>
      </c>
      <c r="B79" s="1">
        <v>80</v>
      </c>
      <c r="C79" s="2">
        <f>'Absolute HSE Data'!C79/(SUM('Absolute HSE Data'!$C79:$G79))</f>
        <v>0.55555555555555558</v>
      </c>
      <c r="D79" s="2">
        <f>'Absolute HSE Data'!D79/(SUM('Absolute HSE Data'!$C79:$G79))</f>
        <v>0.29629629629629628</v>
      </c>
      <c r="E79" s="2">
        <f>'Absolute HSE Data'!E79/(SUM('Absolute HSE Data'!$C79:$G79))</f>
        <v>7.407407407407407E-2</v>
      </c>
      <c r="F79" s="2">
        <f>'Absolute HSE Data'!F79/(SUM('Absolute HSE Data'!$C79:$G79))</f>
        <v>3.7037037037037035E-2</v>
      </c>
      <c r="G79" s="2">
        <f>'Absolute HSE Data'!G79/(SUM('Absolute HSE Data'!$C79:$G79))</f>
        <v>3.7037037037037035E-2</v>
      </c>
      <c r="H79" s="2">
        <f>'Absolute HSE Data'!H79/(SUM('Absolute HSE Data'!$H79:$L79))</f>
        <v>0.6</v>
      </c>
      <c r="I79" s="2">
        <f>'Absolute HSE Data'!I79/(SUM('Absolute HSE Data'!$H79:$L79))</f>
        <v>0.35</v>
      </c>
      <c r="J79" s="2">
        <f>'Absolute HSE Data'!J79/(SUM('Absolute HSE Data'!$H79:$L79))</f>
        <v>0.05</v>
      </c>
      <c r="K79" s="2">
        <f>'Absolute HSE Data'!K79/(SUM('Absolute HSE Data'!$H79:$L79))</f>
        <v>0</v>
      </c>
      <c r="L79" s="2">
        <f>'Absolute HSE Data'!L79/(SUM('Absolute HSE Data'!$H79:$L79))</f>
        <v>0</v>
      </c>
      <c r="N79" s="2">
        <f>'Absolute HSE Data'!N79/(SUM('Absolute HSE Data'!$N79:$R79))</f>
        <v>0.55555555555555558</v>
      </c>
      <c r="O79" s="2">
        <f>'Absolute HSE Data'!O79/(SUM('Absolute HSE Data'!$N79:$R79))</f>
        <v>0.14814814814814814</v>
      </c>
      <c r="P79" s="2">
        <f>'Absolute HSE Data'!P79/(SUM('Absolute HSE Data'!$N79:$R79))</f>
        <v>0.1111111111111111</v>
      </c>
      <c r="Q79" s="2">
        <f>'Absolute HSE Data'!Q79/(SUM('Absolute HSE Data'!$N79:$R79))</f>
        <v>0.1111111111111111</v>
      </c>
      <c r="R79" s="2">
        <f>'Absolute HSE Data'!R79/(SUM('Absolute HSE Data'!$N79:$R79))</f>
        <v>7.407407407407407E-2</v>
      </c>
      <c r="S79" s="2">
        <f>'Absolute HSE Data'!S79/(SUM('Absolute HSE Data'!$S79:$W79))</f>
        <v>0.6</v>
      </c>
      <c r="T79" s="2">
        <f>'Absolute HSE Data'!T79/(SUM('Absolute HSE Data'!$S79:$W79))</f>
        <v>0.22500000000000001</v>
      </c>
      <c r="U79" s="2">
        <f>'Absolute HSE Data'!U79/(SUM('Absolute HSE Data'!$S79:$W79))</f>
        <v>0.1</v>
      </c>
      <c r="V79" s="2">
        <f>'Absolute HSE Data'!V79/(SUM('Absolute HSE Data'!$S79:$W79))</f>
        <v>7.4999999999999997E-2</v>
      </c>
      <c r="W79" s="2">
        <f>'Absolute HSE Data'!W79/(SUM('Absolute HSE Data'!$S79:$W79))</f>
        <v>0</v>
      </c>
    </row>
    <row r="80" spans="1:23">
      <c r="A80" s="1">
        <v>77</v>
      </c>
      <c r="B80" s="1">
        <v>81</v>
      </c>
      <c r="C80" s="2">
        <f>'Absolute HSE Data'!C80/(SUM('Absolute HSE Data'!$C80:$G80))</f>
        <v>0.34375</v>
      </c>
      <c r="D80" s="2">
        <f>'Absolute HSE Data'!D80/(SUM('Absolute HSE Data'!$C80:$G80))</f>
        <v>0.28125</v>
      </c>
      <c r="E80" s="2">
        <f>'Absolute HSE Data'!E80/(SUM('Absolute HSE Data'!$C80:$G80))</f>
        <v>0.3125</v>
      </c>
      <c r="F80" s="2">
        <f>'Absolute HSE Data'!F80/(SUM('Absolute HSE Data'!$C80:$G80))</f>
        <v>3.125E-2</v>
      </c>
      <c r="G80" s="2">
        <f>'Absolute HSE Data'!G80/(SUM('Absolute HSE Data'!$C80:$G80))</f>
        <v>3.125E-2</v>
      </c>
      <c r="H80" s="2">
        <f>'Absolute HSE Data'!H80/(SUM('Absolute HSE Data'!$H80:$L80))</f>
        <v>0.55813953488372092</v>
      </c>
      <c r="I80" s="2">
        <f>'Absolute HSE Data'!I80/(SUM('Absolute HSE Data'!$H80:$L80))</f>
        <v>0.32558139534883723</v>
      </c>
      <c r="J80" s="2">
        <f>'Absolute HSE Data'!J80/(SUM('Absolute HSE Data'!$H80:$L80))</f>
        <v>9.3023255813953487E-2</v>
      </c>
      <c r="K80" s="2">
        <f>'Absolute HSE Data'!K80/(SUM('Absolute HSE Data'!$H80:$L80))</f>
        <v>2.3255813953488372E-2</v>
      </c>
      <c r="L80" s="2">
        <f>'Absolute HSE Data'!L80/(SUM('Absolute HSE Data'!$H80:$L80))</f>
        <v>0</v>
      </c>
      <c r="N80" s="2">
        <f>'Absolute HSE Data'!N80/(SUM('Absolute HSE Data'!$N80:$R80))</f>
        <v>0.34375</v>
      </c>
      <c r="O80" s="2">
        <f>'Absolute HSE Data'!O80/(SUM('Absolute HSE Data'!$N80:$R80))</f>
        <v>6.25E-2</v>
      </c>
      <c r="P80" s="2">
        <f>'Absolute HSE Data'!P80/(SUM('Absolute HSE Data'!$N80:$R80))</f>
        <v>0.1875</v>
      </c>
      <c r="Q80" s="2">
        <f>'Absolute HSE Data'!Q80/(SUM('Absolute HSE Data'!$N80:$R80))</f>
        <v>0.375</v>
      </c>
      <c r="R80" s="2">
        <f>'Absolute HSE Data'!R80/(SUM('Absolute HSE Data'!$N80:$R80))</f>
        <v>3.125E-2</v>
      </c>
      <c r="S80" s="2">
        <f>'Absolute HSE Data'!S80/(SUM('Absolute HSE Data'!$S80:$W80))</f>
        <v>0.55813953488372092</v>
      </c>
      <c r="T80" s="2">
        <f>'Absolute HSE Data'!T80/(SUM('Absolute HSE Data'!$S80:$W80))</f>
        <v>0.16279069767441862</v>
      </c>
      <c r="U80" s="2">
        <f>'Absolute HSE Data'!U80/(SUM('Absolute HSE Data'!$S80:$W80))</f>
        <v>0.13953488372093023</v>
      </c>
      <c r="V80" s="2">
        <f>'Absolute HSE Data'!V80/(SUM('Absolute HSE Data'!$S80:$W80))</f>
        <v>0.11627906976744186</v>
      </c>
      <c r="W80" s="2">
        <f>'Absolute HSE Data'!W80/(SUM('Absolute HSE Data'!$S80:$W80))</f>
        <v>2.3255813953488372E-2</v>
      </c>
    </row>
    <row r="81" spans="1:23">
      <c r="A81" s="1">
        <v>78</v>
      </c>
      <c r="B81" s="1">
        <v>82</v>
      </c>
      <c r="C81" s="2">
        <f>'Absolute HSE Data'!C81/(SUM('Absolute HSE Data'!$C81:$G81))</f>
        <v>0.42105263157894735</v>
      </c>
      <c r="D81" s="2">
        <f>'Absolute HSE Data'!D81/(SUM('Absolute HSE Data'!$C81:$G81))</f>
        <v>0.42105263157894735</v>
      </c>
      <c r="E81" s="2">
        <f>'Absolute HSE Data'!E81/(SUM('Absolute HSE Data'!$C81:$G81))</f>
        <v>5.2631578947368418E-2</v>
      </c>
      <c r="F81" s="2">
        <f>'Absolute HSE Data'!F81/(SUM('Absolute HSE Data'!$C81:$G81))</f>
        <v>5.2631578947368418E-2</v>
      </c>
      <c r="G81" s="2">
        <f>'Absolute HSE Data'!G81/(SUM('Absolute HSE Data'!$C81:$G81))</f>
        <v>5.2631578947368418E-2</v>
      </c>
      <c r="H81" s="2">
        <f>'Absolute HSE Data'!H81/(SUM('Absolute HSE Data'!$H81:$L81))</f>
        <v>0.6</v>
      </c>
      <c r="I81" s="2">
        <f>'Absolute HSE Data'!I81/(SUM('Absolute HSE Data'!$H81:$L81))</f>
        <v>0.35</v>
      </c>
      <c r="J81" s="2">
        <f>'Absolute HSE Data'!J81/(SUM('Absolute HSE Data'!$H81:$L81))</f>
        <v>2.5000000000000001E-2</v>
      </c>
      <c r="K81" s="2">
        <f>'Absolute HSE Data'!K81/(SUM('Absolute HSE Data'!$H81:$L81))</f>
        <v>2.5000000000000001E-2</v>
      </c>
      <c r="L81" s="2">
        <f>'Absolute HSE Data'!L81/(SUM('Absolute HSE Data'!$H81:$L81))</f>
        <v>0</v>
      </c>
      <c r="N81" s="2">
        <f>'Absolute HSE Data'!N81/(SUM('Absolute HSE Data'!$N81:$R81))</f>
        <v>0.42105263157894735</v>
      </c>
      <c r="O81" s="2">
        <f>'Absolute HSE Data'!O81/(SUM('Absolute HSE Data'!$N81:$R81))</f>
        <v>0.15789473684210525</v>
      </c>
      <c r="P81" s="2">
        <f>'Absolute HSE Data'!P81/(SUM('Absolute HSE Data'!$N81:$R81))</f>
        <v>0.10526315789473684</v>
      </c>
      <c r="Q81" s="2">
        <f>'Absolute HSE Data'!Q81/(SUM('Absolute HSE Data'!$N81:$R81))</f>
        <v>0.26315789473684209</v>
      </c>
      <c r="R81" s="2">
        <f>'Absolute HSE Data'!R81/(SUM('Absolute HSE Data'!$N81:$R81))</f>
        <v>5.2631578947368418E-2</v>
      </c>
      <c r="S81" s="2">
        <f>'Absolute HSE Data'!S81/(SUM('Absolute HSE Data'!$S81:$W81))</f>
        <v>0.6</v>
      </c>
      <c r="T81" s="2">
        <f>'Absolute HSE Data'!T81/(SUM('Absolute HSE Data'!$S81:$W81))</f>
        <v>0.2</v>
      </c>
      <c r="U81" s="2">
        <f>'Absolute HSE Data'!U81/(SUM('Absolute HSE Data'!$S81:$W81))</f>
        <v>0.125</v>
      </c>
      <c r="V81" s="2">
        <f>'Absolute HSE Data'!V81/(SUM('Absolute HSE Data'!$S81:$W81))</f>
        <v>7.4999999999999997E-2</v>
      </c>
      <c r="W81" s="2">
        <f>'Absolute HSE Data'!W81/(SUM('Absolute HSE Data'!$S81:$W81))</f>
        <v>0</v>
      </c>
    </row>
    <row r="82" spans="1:23">
      <c r="A82" s="1">
        <v>79</v>
      </c>
      <c r="B82" s="1">
        <v>83</v>
      </c>
      <c r="C82" s="2">
        <f>'Absolute HSE Data'!C82/(SUM('Absolute HSE Data'!$C82:$G82))</f>
        <v>0.6875</v>
      </c>
      <c r="D82" s="2">
        <f>'Absolute HSE Data'!D82/(SUM('Absolute HSE Data'!$C82:$G82))</f>
        <v>0.1875</v>
      </c>
      <c r="E82" s="2">
        <f>'Absolute HSE Data'!E82/(SUM('Absolute HSE Data'!$C82:$G82))</f>
        <v>0.125</v>
      </c>
      <c r="F82" s="2">
        <f>'Absolute HSE Data'!F82/(SUM('Absolute HSE Data'!$C82:$G82))</f>
        <v>0</v>
      </c>
      <c r="G82" s="2">
        <f>'Absolute HSE Data'!G82/(SUM('Absolute HSE Data'!$C82:$G82))</f>
        <v>0</v>
      </c>
      <c r="H82" s="2">
        <f>'Absolute HSE Data'!H82/(SUM('Absolute HSE Data'!$H82:$L82))</f>
        <v>0.65625</v>
      </c>
      <c r="I82" s="2">
        <f>'Absolute HSE Data'!I82/(SUM('Absolute HSE Data'!$H82:$L82))</f>
        <v>0.3125</v>
      </c>
      <c r="J82" s="2">
        <f>'Absolute HSE Data'!J82/(SUM('Absolute HSE Data'!$H82:$L82))</f>
        <v>0</v>
      </c>
      <c r="K82" s="2">
        <f>'Absolute HSE Data'!K82/(SUM('Absolute HSE Data'!$H82:$L82))</f>
        <v>3.125E-2</v>
      </c>
      <c r="L82" s="2">
        <f>'Absolute HSE Data'!L82/(SUM('Absolute HSE Data'!$H82:$L82))</f>
        <v>0</v>
      </c>
      <c r="N82" s="2">
        <f>'Absolute HSE Data'!N82/(SUM('Absolute HSE Data'!$N82:$R82))</f>
        <v>0.6875</v>
      </c>
      <c r="O82" s="2">
        <f>'Absolute HSE Data'!O82/(SUM('Absolute HSE Data'!$N82:$R82))</f>
        <v>0.125</v>
      </c>
      <c r="P82" s="2">
        <f>'Absolute HSE Data'!P82/(SUM('Absolute HSE Data'!$N82:$R82))</f>
        <v>6.25E-2</v>
      </c>
      <c r="Q82" s="2">
        <f>'Absolute HSE Data'!Q82/(SUM('Absolute HSE Data'!$N82:$R82))</f>
        <v>0.125</v>
      </c>
      <c r="R82" s="2">
        <f>'Absolute HSE Data'!R82/(SUM('Absolute HSE Data'!$N82:$R82))</f>
        <v>0</v>
      </c>
      <c r="S82" s="2">
        <f>'Absolute HSE Data'!S82/(SUM('Absolute HSE Data'!$S82:$W82))</f>
        <v>0.65625</v>
      </c>
      <c r="T82" s="2">
        <f>'Absolute HSE Data'!T82/(SUM('Absolute HSE Data'!$S82:$W82))</f>
        <v>0.1875</v>
      </c>
      <c r="U82" s="2">
        <f>'Absolute HSE Data'!U82/(SUM('Absolute HSE Data'!$S82:$W82))</f>
        <v>9.375E-2</v>
      </c>
      <c r="V82" s="2">
        <f>'Absolute HSE Data'!V82/(SUM('Absolute HSE Data'!$S82:$W82))</f>
        <v>6.25E-2</v>
      </c>
      <c r="W82" s="2">
        <f>'Absolute HSE Data'!W82/(SUM('Absolute HSE Data'!$S82:$W82))</f>
        <v>0</v>
      </c>
    </row>
    <row r="83" spans="1:23">
      <c r="A83" s="1">
        <v>80</v>
      </c>
      <c r="B83" s="1">
        <v>84</v>
      </c>
      <c r="C83" s="2">
        <f>'Absolute HSE Data'!C83/(SUM('Absolute HSE Data'!$C83:$G83))</f>
        <v>0.58823529411764708</v>
      </c>
      <c r="D83" s="2">
        <f>'Absolute HSE Data'!D83/(SUM('Absolute HSE Data'!$C83:$G83))</f>
        <v>0.29411764705882354</v>
      </c>
      <c r="E83" s="2">
        <f>'Absolute HSE Data'!E83/(SUM('Absolute HSE Data'!$C83:$G83))</f>
        <v>0.11764705882352941</v>
      </c>
      <c r="F83" s="2">
        <f>'Absolute HSE Data'!F83/(SUM('Absolute HSE Data'!$C83:$G83))</f>
        <v>0</v>
      </c>
      <c r="G83" s="2">
        <f>'Absolute HSE Data'!G83/(SUM('Absolute HSE Data'!$C83:$G83))</f>
        <v>0</v>
      </c>
      <c r="H83" s="2">
        <f>'Absolute HSE Data'!H83/(SUM('Absolute HSE Data'!$H83:$L83))</f>
        <v>0.7142857142857143</v>
      </c>
      <c r="I83" s="2">
        <f>'Absolute HSE Data'!I83/(SUM('Absolute HSE Data'!$H83:$L83))</f>
        <v>0.25</v>
      </c>
      <c r="J83" s="2">
        <f>'Absolute HSE Data'!J83/(SUM('Absolute HSE Data'!$H83:$L83))</f>
        <v>0</v>
      </c>
      <c r="K83" s="2">
        <f>'Absolute HSE Data'!K83/(SUM('Absolute HSE Data'!$H83:$L83))</f>
        <v>3.5714285714285712E-2</v>
      </c>
      <c r="L83" s="2">
        <f>'Absolute HSE Data'!L83/(SUM('Absolute HSE Data'!$H83:$L83))</f>
        <v>0</v>
      </c>
      <c r="N83" s="2">
        <f>'Absolute HSE Data'!N83/(SUM('Absolute HSE Data'!$N83:$R83))</f>
        <v>0.58823529411764708</v>
      </c>
      <c r="O83" s="2">
        <f>'Absolute HSE Data'!O83/(SUM('Absolute HSE Data'!$N83:$R83))</f>
        <v>0.17647058823529413</v>
      </c>
      <c r="P83" s="2">
        <f>'Absolute HSE Data'!P83/(SUM('Absolute HSE Data'!$N83:$R83))</f>
        <v>0.11764705882352941</v>
      </c>
      <c r="Q83" s="2">
        <f>'Absolute HSE Data'!Q83/(SUM('Absolute HSE Data'!$N83:$R83))</f>
        <v>0.11764705882352941</v>
      </c>
      <c r="R83" s="2">
        <f>'Absolute HSE Data'!R83/(SUM('Absolute HSE Data'!$N83:$R83))</f>
        <v>0</v>
      </c>
      <c r="S83" s="2">
        <f>'Absolute HSE Data'!S83/(SUM('Absolute HSE Data'!$S83:$W83))</f>
        <v>0.7142857142857143</v>
      </c>
      <c r="T83" s="2">
        <f>'Absolute HSE Data'!T83/(SUM('Absolute HSE Data'!$S83:$W83))</f>
        <v>0.14285714285714285</v>
      </c>
      <c r="U83" s="2">
        <f>'Absolute HSE Data'!U83/(SUM('Absolute HSE Data'!$S83:$W83))</f>
        <v>0.10714285714285714</v>
      </c>
      <c r="V83" s="2">
        <f>'Absolute HSE Data'!V83/(SUM('Absolute HSE Data'!$S83:$W83))</f>
        <v>0</v>
      </c>
      <c r="W83" s="2">
        <f>'Absolute HSE Data'!W83/(SUM('Absolute HSE Data'!$S83:$W83))</f>
        <v>3.5714285714285712E-2</v>
      </c>
    </row>
    <row r="84" spans="1:23">
      <c r="A84" s="1">
        <v>81</v>
      </c>
      <c r="B84" s="1">
        <v>85</v>
      </c>
      <c r="C84" s="2">
        <f>'Absolute HSE Data'!C84/(SUM('Absolute HSE Data'!$C84:$G84))</f>
        <v>0.56000000000000005</v>
      </c>
      <c r="D84" s="2">
        <f>'Absolute HSE Data'!D84/(SUM('Absolute HSE Data'!$C84:$G84))</f>
        <v>0.2</v>
      </c>
      <c r="E84" s="2">
        <f>'Absolute HSE Data'!E84/(SUM('Absolute HSE Data'!$C84:$G84))</f>
        <v>0.2</v>
      </c>
      <c r="F84" s="2">
        <f>'Absolute HSE Data'!F84/(SUM('Absolute HSE Data'!$C84:$G84))</f>
        <v>0.04</v>
      </c>
      <c r="G84" s="2">
        <f>'Absolute HSE Data'!G84/(SUM('Absolute HSE Data'!$C84:$G84))</f>
        <v>0</v>
      </c>
      <c r="H84" s="2">
        <f>'Absolute HSE Data'!H84/(SUM('Absolute HSE Data'!$H84:$L84))</f>
        <v>0.7407407407407407</v>
      </c>
      <c r="I84" s="2">
        <f>'Absolute HSE Data'!I84/(SUM('Absolute HSE Data'!$H84:$L84))</f>
        <v>0.22222222222222221</v>
      </c>
      <c r="J84" s="2">
        <f>'Absolute HSE Data'!J84/(SUM('Absolute HSE Data'!$H84:$L84))</f>
        <v>3.7037037037037035E-2</v>
      </c>
      <c r="K84" s="2">
        <f>'Absolute HSE Data'!K84/(SUM('Absolute HSE Data'!$H84:$L84))</f>
        <v>0</v>
      </c>
      <c r="L84" s="2">
        <f>'Absolute HSE Data'!L84/(SUM('Absolute HSE Data'!$H84:$L84))</f>
        <v>0</v>
      </c>
      <c r="N84" s="2">
        <f>'Absolute HSE Data'!N84/(SUM('Absolute HSE Data'!$N84:$R84))</f>
        <v>0.56000000000000005</v>
      </c>
      <c r="O84" s="2">
        <f>'Absolute HSE Data'!O84/(SUM('Absolute HSE Data'!$N84:$R84))</f>
        <v>0.12</v>
      </c>
      <c r="P84" s="2">
        <f>'Absolute HSE Data'!P84/(SUM('Absolute HSE Data'!$N84:$R84))</f>
        <v>0.04</v>
      </c>
      <c r="Q84" s="2">
        <f>'Absolute HSE Data'!Q84/(SUM('Absolute HSE Data'!$N84:$R84))</f>
        <v>0.28000000000000003</v>
      </c>
      <c r="R84" s="2">
        <f>'Absolute HSE Data'!R84/(SUM('Absolute HSE Data'!$N84:$R84))</f>
        <v>0</v>
      </c>
      <c r="S84" s="2">
        <f>'Absolute HSE Data'!S84/(SUM('Absolute HSE Data'!$S84:$W84))</f>
        <v>0.7407407407407407</v>
      </c>
      <c r="T84" s="2">
        <f>'Absolute HSE Data'!T84/(SUM('Absolute HSE Data'!$S84:$W84))</f>
        <v>3.7037037037037035E-2</v>
      </c>
      <c r="U84" s="2">
        <f>'Absolute HSE Data'!U84/(SUM('Absolute HSE Data'!$S84:$W84))</f>
        <v>0.18518518518518517</v>
      </c>
      <c r="V84" s="2">
        <f>'Absolute HSE Data'!V84/(SUM('Absolute HSE Data'!$S84:$W84))</f>
        <v>3.7037037037037035E-2</v>
      </c>
      <c r="W84" s="2">
        <f>'Absolute HSE Data'!W84/(SUM('Absolute HSE Data'!$S84:$W84))</f>
        <v>0</v>
      </c>
    </row>
    <row r="85" spans="1:23">
      <c r="A85" s="1">
        <v>82</v>
      </c>
      <c r="B85" s="1">
        <v>86</v>
      </c>
      <c r="C85" s="2">
        <f>'Absolute HSE Data'!C85/(SUM('Absolute HSE Data'!$C85:$G85))</f>
        <v>0.5714285714285714</v>
      </c>
      <c r="D85" s="2">
        <f>'Absolute HSE Data'!D85/(SUM('Absolute HSE Data'!$C85:$G85))</f>
        <v>0.42857142857142855</v>
      </c>
      <c r="E85" s="2">
        <f>'Absolute HSE Data'!E85/(SUM('Absolute HSE Data'!$C85:$G85))</f>
        <v>0</v>
      </c>
      <c r="F85" s="2">
        <f>'Absolute HSE Data'!F85/(SUM('Absolute HSE Data'!$C85:$G85))</f>
        <v>0</v>
      </c>
      <c r="G85" s="2">
        <f>'Absolute HSE Data'!G85/(SUM('Absolute HSE Data'!$C85:$G85))</f>
        <v>0</v>
      </c>
      <c r="H85" s="2">
        <f>'Absolute HSE Data'!H85/(SUM('Absolute HSE Data'!$H85:$L85))</f>
        <v>0.72</v>
      </c>
      <c r="I85" s="2">
        <f>'Absolute HSE Data'!I85/(SUM('Absolute HSE Data'!$H85:$L85))</f>
        <v>0.24</v>
      </c>
      <c r="J85" s="2">
        <f>'Absolute HSE Data'!J85/(SUM('Absolute HSE Data'!$H85:$L85))</f>
        <v>0.04</v>
      </c>
      <c r="K85" s="2">
        <f>'Absolute HSE Data'!K85/(SUM('Absolute HSE Data'!$H85:$L85))</f>
        <v>0</v>
      </c>
      <c r="L85" s="2">
        <f>'Absolute HSE Data'!L85/(SUM('Absolute HSE Data'!$H85:$L85))</f>
        <v>0</v>
      </c>
      <c r="N85" s="2">
        <f>'Absolute HSE Data'!N85/(SUM('Absolute HSE Data'!$N85:$R85))</f>
        <v>0.5714285714285714</v>
      </c>
      <c r="O85" s="2">
        <f>'Absolute HSE Data'!O85/(SUM('Absolute HSE Data'!$N85:$R85))</f>
        <v>0.21428571428571427</v>
      </c>
      <c r="P85" s="2">
        <f>'Absolute HSE Data'!P85/(SUM('Absolute HSE Data'!$N85:$R85))</f>
        <v>0.14285714285714285</v>
      </c>
      <c r="Q85" s="2">
        <f>'Absolute HSE Data'!Q85/(SUM('Absolute HSE Data'!$N85:$R85))</f>
        <v>7.1428571428571425E-2</v>
      </c>
      <c r="R85" s="2">
        <f>'Absolute HSE Data'!R85/(SUM('Absolute HSE Data'!$N85:$R85))</f>
        <v>0</v>
      </c>
      <c r="S85" s="2">
        <f>'Absolute HSE Data'!S85/(SUM('Absolute HSE Data'!$S85:$W85))</f>
        <v>0.72</v>
      </c>
      <c r="T85" s="2">
        <f>'Absolute HSE Data'!T85/(SUM('Absolute HSE Data'!$S85:$W85))</f>
        <v>0.24</v>
      </c>
      <c r="U85" s="2">
        <f>'Absolute HSE Data'!U85/(SUM('Absolute HSE Data'!$S85:$W85))</f>
        <v>0</v>
      </c>
      <c r="V85" s="2">
        <f>'Absolute HSE Data'!V85/(SUM('Absolute HSE Data'!$S85:$W85))</f>
        <v>0.04</v>
      </c>
      <c r="W85" s="2">
        <f>'Absolute HSE Data'!W85/(SUM('Absolute HSE Data'!$S85:$W85))</f>
        <v>0</v>
      </c>
    </row>
    <row r="86" spans="1:23">
      <c r="A86" s="1">
        <v>83</v>
      </c>
      <c r="B86" s="1">
        <v>87</v>
      </c>
      <c r="C86" s="2">
        <f>'Absolute HSE Data'!C86/(SUM('Absolute HSE Data'!$C86:$G86))</f>
        <v>0.8</v>
      </c>
      <c r="D86" s="2">
        <f>'Absolute HSE Data'!D86/(SUM('Absolute HSE Data'!$C86:$G86))</f>
        <v>0.2</v>
      </c>
      <c r="E86" s="2">
        <f>'Absolute HSE Data'!E86/(SUM('Absolute HSE Data'!$C86:$G86))</f>
        <v>0</v>
      </c>
      <c r="F86" s="2">
        <f>'Absolute HSE Data'!F86/(SUM('Absolute HSE Data'!$C86:$G86))</f>
        <v>0</v>
      </c>
      <c r="G86" s="2">
        <f>'Absolute HSE Data'!G86/(SUM('Absolute HSE Data'!$C86:$G86))</f>
        <v>0</v>
      </c>
      <c r="H86" s="2">
        <f>'Absolute HSE Data'!H86/(SUM('Absolute HSE Data'!$H86:$L86))</f>
        <v>0.84615384615384615</v>
      </c>
      <c r="I86" s="2">
        <f>'Absolute HSE Data'!I86/(SUM('Absolute HSE Data'!$H86:$L86))</f>
        <v>0.15384615384615385</v>
      </c>
      <c r="J86" s="2">
        <f>'Absolute HSE Data'!J86/(SUM('Absolute HSE Data'!$H86:$L86))</f>
        <v>0</v>
      </c>
      <c r="K86" s="2">
        <f>'Absolute HSE Data'!K86/(SUM('Absolute HSE Data'!$H86:$L86))</f>
        <v>0</v>
      </c>
      <c r="L86" s="2">
        <f>'Absolute HSE Data'!L86/(SUM('Absolute HSE Data'!$H86:$L86))</f>
        <v>0</v>
      </c>
      <c r="N86" s="2">
        <f>'Absolute HSE Data'!N86/(SUM('Absolute HSE Data'!$N86:$R86))</f>
        <v>0.8</v>
      </c>
      <c r="O86" s="2">
        <f>'Absolute HSE Data'!O86/(SUM('Absolute HSE Data'!$N86:$R86))</f>
        <v>0.2</v>
      </c>
      <c r="P86" s="2">
        <f>'Absolute HSE Data'!P86/(SUM('Absolute HSE Data'!$N86:$R86))</f>
        <v>0</v>
      </c>
      <c r="Q86" s="2">
        <f>'Absolute HSE Data'!Q86/(SUM('Absolute HSE Data'!$N86:$R86))</f>
        <v>0</v>
      </c>
      <c r="R86" s="2">
        <f>'Absolute HSE Data'!R86/(SUM('Absolute HSE Data'!$N86:$R86))</f>
        <v>0</v>
      </c>
      <c r="S86" s="2">
        <f>'Absolute HSE Data'!S86/(SUM('Absolute HSE Data'!$S86:$W86))</f>
        <v>0.84615384615384615</v>
      </c>
      <c r="T86" s="2">
        <f>'Absolute HSE Data'!T86/(SUM('Absolute HSE Data'!$S86:$W86))</f>
        <v>7.6923076923076927E-2</v>
      </c>
      <c r="U86" s="2">
        <f>'Absolute HSE Data'!U86/(SUM('Absolute HSE Data'!$S86:$W86))</f>
        <v>7.6923076923076927E-2</v>
      </c>
      <c r="V86" s="2">
        <f>'Absolute HSE Data'!V86/(SUM('Absolute HSE Data'!$S86:$W86))</f>
        <v>0</v>
      </c>
      <c r="W86" s="2">
        <f>'Absolute HSE Data'!W86/(SUM('Absolute HSE Data'!$S86:$W86))</f>
        <v>0</v>
      </c>
    </row>
    <row r="87" spans="1:23">
      <c r="A87" s="1">
        <v>84</v>
      </c>
      <c r="B87" s="1">
        <v>88</v>
      </c>
      <c r="C87" s="2">
        <f>'Absolute HSE Data'!C87/(SUM('Absolute HSE Data'!$C87:$G87))</f>
        <v>0.6875</v>
      </c>
      <c r="D87" s="2">
        <f>'Absolute HSE Data'!D87/(SUM('Absolute HSE Data'!$C87:$G87))</f>
        <v>0.3125</v>
      </c>
      <c r="E87" s="2">
        <f>'Absolute HSE Data'!E87/(SUM('Absolute HSE Data'!$C87:$G87))</f>
        <v>0</v>
      </c>
      <c r="F87" s="2">
        <f>'Absolute HSE Data'!F87/(SUM('Absolute HSE Data'!$C87:$G87))</f>
        <v>0</v>
      </c>
      <c r="G87" s="2">
        <f>'Absolute HSE Data'!G87/(SUM('Absolute HSE Data'!$C87:$G87))</f>
        <v>0</v>
      </c>
      <c r="H87" s="2">
        <f>'Absolute HSE Data'!H87/(SUM('Absolute HSE Data'!$H87:$L87))</f>
        <v>0.83333333333333337</v>
      </c>
      <c r="I87" s="2">
        <f>'Absolute HSE Data'!I87/(SUM('Absolute HSE Data'!$H87:$L87))</f>
        <v>0.16666666666666666</v>
      </c>
      <c r="J87" s="2">
        <f>'Absolute HSE Data'!J87/(SUM('Absolute HSE Data'!$H87:$L87))</f>
        <v>0</v>
      </c>
      <c r="K87" s="2">
        <f>'Absolute HSE Data'!K87/(SUM('Absolute HSE Data'!$H87:$L87))</f>
        <v>0</v>
      </c>
      <c r="L87" s="2">
        <f>'Absolute HSE Data'!L87/(SUM('Absolute HSE Data'!$H87:$L87))</f>
        <v>0</v>
      </c>
      <c r="N87" s="2">
        <f>'Absolute HSE Data'!N87/(SUM('Absolute HSE Data'!$N87:$R87))</f>
        <v>0.6875</v>
      </c>
      <c r="O87" s="2">
        <f>'Absolute HSE Data'!O87/(SUM('Absolute HSE Data'!$N87:$R87))</f>
        <v>0.25</v>
      </c>
      <c r="P87" s="2">
        <f>'Absolute HSE Data'!P87/(SUM('Absolute HSE Data'!$N87:$R87))</f>
        <v>6.25E-2</v>
      </c>
      <c r="Q87" s="2">
        <f>'Absolute HSE Data'!Q87/(SUM('Absolute HSE Data'!$N87:$R87))</f>
        <v>0</v>
      </c>
      <c r="R87" s="2">
        <f>'Absolute HSE Data'!R87/(SUM('Absolute HSE Data'!$N87:$R87))</f>
        <v>0</v>
      </c>
      <c r="S87" s="2">
        <f>'Absolute HSE Data'!S87/(SUM('Absolute HSE Data'!$S87:$W87))</f>
        <v>0.83333333333333337</v>
      </c>
      <c r="T87" s="2">
        <f>'Absolute HSE Data'!T87/(SUM('Absolute HSE Data'!$S87:$W87))</f>
        <v>8.3333333333333329E-2</v>
      </c>
      <c r="U87" s="2">
        <f>'Absolute HSE Data'!U87/(SUM('Absolute HSE Data'!$S87:$W87))</f>
        <v>8.3333333333333329E-2</v>
      </c>
      <c r="V87" s="2">
        <f>'Absolute HSE Data'!V87/(SUM('Absolute HSE Data'!$S87:$W87))</f>
        <v>0</v>
      </c>
      <c r="W87" s="2">
        <f>'Absolute HSE Data'!W87/(SUM('Absolute HSE Data'!$S87:$W87))</f>
        <v>0</v>
      </c>
    </row>
    <row r="88" spans="1:23">
      <c r="A88" s="1">
        <v>85</v>
      </c>
      <c r="B88" s="1">
        <v>89</v>
      </c>
      <c r="C88" s="2">
        <f>'Absolute HSE Data'!C88/(SUM('Absolute HSE Data'!$C88:$G88))</f>
        <v>0.75</v>
      </c>
      <c r="D88" s="2">
        <f>'Absolute HSE Data'!D88/(SUM('Absolute HSE Data'!$C88:$G88))</f>
        <v>0.25</v>
      </c>
      <c r="E88" s="2">
        <f>'Absolute HSE Data'!E88/(SUM('Absolute HSE Data'!$C88:$G88))</f>
        <v>0</v>
      </c>
      <c r="F88" s="2">
        <f>'Absolute HSE Data'!F88/(SUM('Absolute HSE Data'!$C88:$G88))</f>
        <v>0</v>
      </c>
      <c r="G88" s="2">
        <f>'Absolute HSE Data'!G88/(SUM('Absolute HSE Data'!$C88:$G88))</f>
        <v>0</v>
      </c>
      <c r="H88" s="2">
        <f>'Absolute HSE Data'!H88/(SUM('Absolute HSE Data'!$H88:$L88))</f>
        <v>0.8666666666666667</v>
      </c>
      <c r="I88" s="2">
        <f>'Absolute HSE Data'!I88/(SUM('Absolute HSE Data'!$H88:$L88))</f>
        <v>6.6666666666666666E-2</v>
      </c>
      <c r="J88" s="2">
        <f>'Absolute HSE Data'!J88/(SUM('Absolute HSE Data'!$H88:$L88))</f>
        <v>6.6666666666666666E-2</v>
      </c>
      <c r="K88" s="2">
        <f>'Absolute HSE Data'!K88/(SUM('Absolute HSE Data'!$H88:$L88))</f>
        <v>0</v>
      </c>
      <c r="L88" s="2">
        <f>'Absolute HSE Data'!L88/(SUM('Absolute HSE Data'!$H88:$L88))</f>
        <v>0</v>
      </c>
      <c r="N88" s="2">
        <f>'Absolute HSE Data'!N88/(SUM('Absolute HSE Data'!$N88:$R88))</f>
        <v>0.75</v>
      </c>
      <c r="O88" s="2">
        <f>'Absolute HSE Data'!O88/(SUM('Absolute HSE Data'!$N88:$R88))</f>
        <v>0.25</v>
      </c>
      <c r="P88" s="2">
        <f>'Absolute HSE Data'!P88/(SUM('Absolute HSE Data'!$N88:$R88))</f>
        <v>0</v>
      </c>
      <c r="Q88" s="2">
        <f>'Absolute HSE Data'!Q88/(SUM('Absolute HSE Data'!$N88:$R88))</f>
        <v>0</v>
      </c>
      <c r="R88" s="2">
        <f>'Absolute HSE Data'!R88/(SUM('Absolute HSE Data'!$N88:$R88))</f>
        <v>0</v>
      </c>
      <c r="S88" s="2">
        <f>'Absolute HSE Data'!S88/(SUM('Absolute HSE Data'!$S88:$W88))</f>
        <v>0.8666666666666667</v>
      </c>
      <c r="T88" s="2">
        <f>'Absolute HSE Data'!T88/(SUM('Absolute HSE Data'!$S88:$W88))</f>
        <v>6.6666666666666666E-2</v>
      </c>
      <c r="U88" s="2">
        <f>'Absolute HSE Data'!U88/(SUM('Absolute HSE Data'!$S88:$W88))</f>
        <v>0</v>
      </c>
      <c r="V88" s="2">
        <f>'Absolute HSE Data'!V88/(SUM('Absolute HSE Data'!$S88:$W88))</f>
        <v>6.6666666666666666E-2</v>
      </c>
      <c r="W88" s="2">
        <f>'Absolute HSE Data'!W88/(SUM('Absolute HSE Data'!$S88:$W88))</f>
        <v>0</v>
      </c>
    </row>
    <row r="89" spans="1:23">
      <c r="A89" s="1">
        <v>86</v>
      </c>
      <c r="B89" s="1">
        <v>90</v>
      </c>
      <c r="C89" s="2">
        <f>'Absolute HSE Data'!C89/(SUM('Absolute HSE Data'!$C89:$G89))</f>
        <v>0.5</v>
      </c>
      <c r="D89" s="2">
        <f>'Absolute HSE Data'!D89/(SUM('Absolute HSE Data'!$C89:$G89))</f>
        <v>0.5</v>
      </c>
      <c r="E89" s="2">
        <f>'Absolute HSE Data'!E89/(SUM('Absolute HSE Data'!$C89:$G89))</f>
        <v>0</v>
      </c>
      <c r="F89" s="2">
        <f>'Absolute HSE Data'!F89/(SUM('Absolute HSE Data'!$C89:$G89))</f>
        <v>0</v>
      </c>
      <c r="G89" s="2">
        <f>'Absolute HSE Data'!G89/(SUM('Absolute HSE Data'!$C89:$G89))</f>
        <v>0</v>
      </c>
      <c r="H89" s="2">
        <f>'Absolute HSE Data'!H89/(SUM('Absolute HSE Data'!$H89:$L89))</f>
        <v>0.77777777777777779</v>
      </c>
      <c r="I89" s="2">
        <f>'Absolute HSE Data'!I89/(SUM('Absolute HSE Data'!$H89:$L89))</f>
        <v>0.22222222222222221</v>
      </c>
      <c r="J89" s="2">
        <f>'Absolute HSE Data'!J89/(SUM('Absolute HSE Data'!$H89:$L89))</f>
        <v>0</v>
      </c>
      <c r="K89" s="2">
        <f>'Absolute HSE Data'!K89/(SUM('Absolute HSE Data'!$H89:$L89))</f>
        <v>0</v>
      </c>
      <c r="L89" s="2">
        <f>'Absolute HSE Data'!L89/(SUM('Absolute HSE Data'!$H89:$L89))</f>
        <v>0</v>
      </c>
      <c r="N89" s="2">
        <f>'Absolute HSE Data'!N89/(SUM('Absolute HSE Data'!$N89:$R89))</f>
        <v>0.5</v>
      </c>
      <c r="O89" s="2">
        <f>'Absolute HSE Data'!O89/(SUM('Absolute HSE Data'!$N89:$R89))</f>
        <v>0</v>
      </c>
      <c r="P89" s="2">
        <f>'Absolute HSE Data'!P89/(SUM('Absolute HSE Data'!$N89:$R89))</f>
        <v>0.5</v>
      </c>
      <c r="Q89" s="2">
        <f>'Absolute HSE Data'!Q89/(SUM('Absolute HSE Data'!$N89:$R89))</f>
        <v>0</v>
      </c>
      <c r="R89" s="2">
        <f>'Absolute HSE Data'!R89/(SUM('Absolute HSE Data'!$N89:$R89))</f>
        <v>0</v>
      </c>
      <c r="S89" s="2">
        <f>'Absolute HSE Data'!S89/(SUM('Absolute HSE Data'!$S89:$W89))</f>
        <v>0.77777777777777779</v>
      </c>
      <c r="T89" s="2">
        <f>'Absolute HSE Data'!T89/(SUM('Absolute HSE Data'!$S89:$W89))</f>
        <v>0</v>
      </c>
      <c r="U89" s="2">
        <f>'Absolute HSE Data'!U89/(SUM('Absolute HSE Data'!$S89:$W89))</f>
        <v>0.22222222222222221</v>
      </c>
      <c r="V89" s="2">
        <f>'Absolute HSE Data'!V89/(SUM('Absolute HSE Data'!$S89:$W89))</f>
        <v>0</v>
      </c>
      <c r="W89" s="2">
        <f>'Absolute HSE Data'!W89/(SUM('Absolute HSE Data'!$S89:$W89))</f>
        <v>0</v>
      </c>
    </row>
    <row r="90" spans="1:23">
      <c r="A90" s="1">
        <v>87</v>
      </c>
      <c r="B90" s="1">
        <v>91</v>
      </c>
      <c r="C90" s="2">
        <f>'Absolute HSE Data'!C90/(SUM('Absolute HSE Data'!$C90:$G90))</f>
        <v>0.83333333333333337</v>
      </c>
      <c r="D90" s="2">
        <f>'Absolute HSE Data'!D90/(SUM('Absolute HSE Data'!$C90:$G90))</f>
        <v>0.16666666666666666</v>
      </c>
      <c r="E90" s="2">
        <f>'Absolute HSE Data'!E90/(SUM('Absolute HSE Data'!$C90:$G90))</f>
        <v>0</v>
      </c>
      <c r="F90" s="2">
        <f>'Absolute HSE Data'!F90/(SUM('Absolute HSE Data'!$C90:$G90))</f>
        <v>0</v>
      </c>
      <c r="G90" s="2">
        <f>'Absolute HSE Data'!G90/(SUM('Absolute HSE Data'!$C90:$G90))</f>
        <v>0</v>
      </c>
      <c r="H90" s="2">
        <f>'Absolute HSE Data'!H90/(SUM('Absolute HSE Data'!$H90:$L90))</f>
        <v>0.9285714285714286</v>
      </c>
      <c r="I90" s="2">
        <f>'Absolute HSE Data'!I90/(SUM('Absolute HSE Data'!$H90:$L90))</f>
        <v>7.1428571428571425E-2</v>
      </c>
      <c r="J90" s="2">
        <f>'Absolute HSE Data'!J90/(SUM('Absolute HSE Data'!$H90:$L90))</f>
        <v>0</v>
      </c>
      <c r="K90" s="2">
        <f>'Absolute HSE Data'!K90/(SUM('Absolute HSE Data'!$H90:$L90))</f>
        <v>0</v>
      </c>
      <c r="L90" s="2">
        <f>'Absolute HSE Data'!L90/(SUM('Absolute HSE Data'!$H90:$L90))</f>
        <v>0</v>
      </c>
      <c r="N90" s="2">
        <f>'Absolute HSE Data'!N90/(SUM('Absolute HSE Data'!$N90:$R90))</f>
        <v>0.83333333333333337</v>
      </c>
      <c r="O90" s="2">
        <f>'Absolute HSE Data'!O90/(SUM('Absolute HSE Data'!$N90:$R90))</f>
        <v>0.16666666666666666</v>
      </c>
      <c r="P90" s="2">
        <f>'Absolute HSE Data'!P90/(SUM('Absolute HSE Data'!$N90:$R90))</f>
        <v>0</v>
      </c>
      <c r="Q90" s="2">
        <f>'Absolute HSE Data'!Q90/(SUM('Absolute HSE Data'!$N90:$R90))</f>
        <v>0</v>
      </c>
      <c r="R90" s="2">
        <f>'Absolute HSE Data'!R90/(SUM('Absolute HSE Data'!$N90:$R90))</f>
        <v>0</v>
      </c>
      <c r="S90" s="2">
        <f>'Absolute HSE Data'!S90/(SUM('Absolute HSE Data'!$S90:$W90))</f>
        <v>0.9285714285714286</v>
      </c>
      <c r="T90" s="2">
        <f>'Absolute HSE Data'!T90/(SUM('Absolute HSE Data'!$S90:$W90))</f>
        <v>0</v>
      </c>
      <c r="U90" s="2">
        <f>'Absolute HSE Data'!U90/(SUM('Absolute HSE Data'!$S90:$W90))</f>
        <v>7.1428571428571425E-2</v>
      </c>
      <c r="V90" s="2">
        <f>'Absolute HSE Data'!V90/(SUM('Absolute HSE Data'!$S90:$W90))</f>
        <v>0</v>
      </c>
      <c r="W90" s="2">
        <f>'Absolute HSE Data'!W90/(SUM('Absolute HSE Data'!$S90:$W90))</f>
        <v>0</v>
      </c>
    </row>
    <row r="91" spans="1:23">
      <c r="A91" s="1">
        <v>88</v>
      </c>
      <c r="B91" s="1">
        <v>92</v>
      </c>
      <c r="C91" s="2">
        <f>'Absolute HSE Data'!C91/(SUM('Absolute HSE Data'!$C91:$G91))</f>
        <v>1</v>
      </c>
      <c r="D91" s="2">
        <f>'Absolute HSE Data'!D91/(SUM('Absolute HSE Data'!$C91:$G91))</f>
        <v>0</v>
      </c>
      <c r="E91" s="2">
        <f>'Absolute HSE Data'!E91/(SUM('Absolute HSE Data'!$C91:$G91))</f>
        <v>0</v>
      </c>
      <c r="F91" s="2">
        <f>'Absolute HSE Data'!F91/(SUM('Absolute HSE Data'!$C91:$G91))</f>
        <v>0</v>
      </c>
      <c r="G91" s="2">
        <f>'Absolute HSE Data'!G91/(SUM('Absolute HSE Data'!$C91:$G91))</f>
        <v>0</v>
      </c>
      <c r="H91" s="2">
        <f>'Absolute HSE Data'!H91/(SUM('Absolute HSE Data'!$H91:$L91))</f>
        <v>0.72727272727272729</v>
      </c>
      <c r="I91" s="2">
        <f>'Absolute HSE Data'!I91/(SUM('Absolute HSE Data'!$H91:$L91))</f>
        <v>0.18181818181818182</v>
      </c>
      <c r="J91" s="2">
        <f>'Absolute HSE Data'!J91/(SUM('Absolute HSE Data'!$H91:$L91))</f>
        <v>9.0909090909090912E-2</v>
      </c>
      <c r="K91" s="2">
        <f>'Absolute HSE Data'!K91/(SUM('Absolute HSE Data'!$H91:$L91))</f>
        <v>0</v>
      </c>
      <c r="L91" s="2">
        <f>'Absolute HSE Data'!L91/(SUM('Absolute HSE Data'!$H91:$L91))</f>
        <v>0</v>
      </c>
      <c r="N91" s="2">
        <f>'Absolute HSE Data'!N91/(SUM('Absolute HSE Data'!$N91:$R91))</f>
        <v>1</v>
      </c>
      <c r="O91" s="2">
        <f>'Absolute HSE Data'!O91/(SUM('Absolute HSE Data'!$N91:$R91))</f>
        <v>0</v>
      </c>
      <c r="P91" s="2">
        <f>'Absolute HSE Data'!P91/(SUM('Absolute HSE Data'!$N91:$R91))</f>
        <v>0</v>
      </c>
      <c r="Q91" s="2">
        <f>'Absolute HSE Data'!Q91/(SUM('Absolute HSE Data'!$N91:$R91))</f>
        <v>0</v>
      </c>
      <c r="R91" s="2">
        <f>'Absolute HSE Data'!R91/(SUM('Absolute HSE Data'!$N91:$R91))</f>
        <v>0</v>
      </c>
      <c r="S91" s="2">
        <f>'Absolute HSE Data'!S91/(SUM('Absolute HSE Data'!$S91:$W91))</f>
        <v>0.72727272727272729</v>
      </c>
      <c r="T91" s="2">
        <f>'Absolute HSE Data'!T91/(SUM('Absolute HSE Data'!$S91:$W91))</f>
        <v>0.18181818181818182</v>
      </c>
      <c r="U91" s="2">
        <f>'Absolute HSE Data'!U91/(SUM('Absolute HSE Data'!$S91:$W91))</f>
        <v>0</v>
      </c>
      <c r="V91" s="2">
        <f>'Absolute HSE Data'!V91/(SUM('Absolute HSE Data'!$S91:$W91))</f>
        <v>9.0909090909090912E-2</v>
      </c>
      <c r="W91" s="2">
        <f>'Absolute HSE Data'!W91/(SUM('Absolute HSE Data'!$S91:$W91))</f>
        <v>0</v>
      </c>
    </row>
    <row r="92" spans="1:23">
      <c r="A92" s="1">
        <v>89</v>
      </c>
      <c r="B92" s="1">
        <v>93</v>
      </c>
      <c r="C92" s="2" t="e">
        <f>'Absolute HSE Data'!C92/(SUM('Absolute HSE Data'!$C92:$G92))</f>
        <v>#DIV/0!</v>
      </c>
      <c r="D92" s="2" t="e">
        <f>'Absolute HSE Data'!D92/(SUM('Absolute HSE Data'!$C92:$G92))</f>
        <v>#DIV/0!</v>
      </c>
      <c r="E92" s="2" t="e">
        <f>'Absolute HSE Data'!E92/(SUM('Absolute HSE Data'!$C92:$G92))</f>
        <v>#DIV/0!</v>
      </c>
      <c r="F92" s="2" t="e">
        <f>'Absolute HSE Data'!F92/(SUM('Absolute HSE Data'!$C92:$G92))</f>
        <v>#DIV/0!</v>
      </c>
      <c r="G92" s="2" t="e">
        <f>'Absolute HSE Data'!G92/(SUM('Absolute HSE Data'!$C92:$G92))</f>
        <v>#DIV/0!</v>
      </c>
      <c r="H92" s="2">
        <f>'Absolute HSE Data'!H92/(SUM('Absolute HSE Data'!$H92:$L92))</f>
        <v>0.83333333333333337</v>
      </c>
      <c r="I92" s="2">
        <f>'Absolute HSE Data'!I92/(SUM('Absolute HSE Data'!$H92:$L92))</f>
        <v>0</v>
      </c>
      <c r="J92" s="2">
        <f>'Absolute HSE Data'!J92/(SUM('Absolute HSE Data'!$H92:$L92))</f>
        <v>0</v>
      </c>
      <c r="K92" s="2">
        <f>'Absolute HSE Data'!K92/(SUM('Absolute HSE Data'!$H92:$L92))</f>
        <v>0.16666666666666666</v>
      </c>
      <c r="L92" s="2">
        <f>'Absolute HSE Data'!L92/(SUM('Absolute HSE Data'!$H92:$L92))</f>
        <v>0</v>
      </c>
      <c r="N92" s="2" t="e">
        <f>'Absolute HSE Data'!N92/(SUM('Absolute HSE Data'!$N92:$R92))</f>
        <v>#DIV/0!</v>
      </c>
      <c r="O92" s="2" t="e">
        <f>'Absolute HSE Data'!O92/(SUM('Absolute HSE Data'!$N92:$R92))</f>
        <v>#DIV/0!</v>
      </c>
      <c r="P92" s="2" t="e">
        <f>'Absolute HSE Data'!P92/(SUM('Absolute HSE Data'!$N92:$R92))</f>
        <v>#DIV/0!</v>
      </c>
      <c r="Q92" s="2" t="e">
        <f>'Absolute HSE Data'!Q92/(SUM('Absolute HSE Data'!$N92:$R92))</f>
        <v>#DIV/0!</v>
      </c>
      <c r="R92" s="2" t="e">
        <f>'Absolute HSE Data'!R92/(SUM('Absolute HSE Data'!$N92:$R92))</f>
        <v>#DIV/0!</v>
      </c>
      <c r="S92" s="2">
        <f>'Absolute HSE Data'!S92/(SUM('Absolute HSE Data'!$S92:$W92))</f>
        <v>0.83333333333333337</v>
      </c>
      <c r="T92" s="2">
        <f>'Absolute HSE Data'!T92/(SUM('Absolute HSE Data'!$S92:$W92))</f>
        <v>0</v>
      </c>
      <c r="U92" s="2">
        <f>'Absolute HSE Data'!U92/(SUM('Absolute HSE Data'!$S92:$W92))</f>
        <v>0</v>
      </c>
      <c r="V92" s="2">
        <f>'Absolute HSE Data'!V92/(SUM('Absolute HSE Data'!$S92:$W92))</f>
        <v>0</v>
      </c>
      <c r="W92" s="2">
        <f>'Absolute HSE Data'!W92/(SUM('Absolute HSE Data'!$S92:$W92))</f>
        <v>0.16666666666666666</v>
      </c>
    </row>
    <row r="93" spans="1:23">
      <c r="A93" s="1">
        <v>90</v>
      </c>
      <c r="B93" s="1">
        <v>94</v>
      </c>
      <c r="C93" s="2">
        <f>'Absolute HSE Data'!C93/(SUM('Absolute HSE Data'!$C93:$G93))</f>
        <v>0.5</v>
      </c>
      <c r="D93" s="2">
        <f>'Absolute HSE Data'!D93/(SUM('Absolute HSE Data'!$C93:$G93))</f>
        <v>0.5</v>
      </c>
      <c r="E93" s="2">
        <f>'Absolute HSE Data'!E93/(SUM('Absolute HSE Data'!$C93:$G93))</f>
        <v>0</v>
      </c>
      <c r="F93" s="2">
        <f>'Absolute HSE Data'!F93/(SUM('Absolute HSE Data'!$C93:$G93))</f>
        <v>0</v>
      </c>
      <c r="G93" s="2">
        <f>'Absolute HSE Data'!G93/(SUM('Absolute HSE Data'!$C93:$G93))</f>
        <v>0</v>
      </c>
      <c r="H93" s="2">
        <f>'Absolute HSE Data'!H93/(SUM('Absolute HSE Data'!$H93:$L93))</f>
        <v>1</v>
      </c>
      <c r="I93" s="2">
        <f>'Absolute HSE Data'!I93/(SUM('Absolute HSE Data'!$H93:$L93))</f>
        <v>0</v>
      </c>
      <c r="J93" s="2">
        <f>'Absolute HSE Data'!J93/(SUM('Absolute HSE Data'!$H93:$L93))</f>
        <v>0</v>
      </c>
      <c r="K93" s="2">
        <f>'Absolute HSE Data'!K93/(SUM('Absolute HSE Data'!$H93:$L93))</f>
        <v>0</v>
      </c>
      <c r="L93" s="2">
        <f>'Absolute HSE Data'!L93/(SUM('Absolute HSE Data'!$H93:$L93))</f>
        <v>0</v>
      </c>
      <c r="N93" s="2">
        <f>'Absolute HSE Data'!N93/(SUM('Absolute HSE Data'!$N93:$R93))</f>
        <v>0.5</v>
      </c>
      <c r="O93" s="2">
        <f>'Absolute HSE Data'!O93/(SUM('Absolute HSE Data'!$N93:$R93))</f>
        <v>0.5</v>
      </c>
      <c r="P93" s="2">
        <f>'Absolute HSE Data'!P93/(SUM('Absolute HSE Data'!$N93:$R93))</f>
        <v>0</v>
      </c>
      <c r="Q93" s="2">
        <f>'Absolute HSE Data'!Q93/(SUM('Absolute HSE Data'!$N93:$R93))</f>
        <v>0</v>
      </c>
      <c r="R93" s="2">
        <f>'Absolute HSE Data'!R93/(SUM('Absolute HSE Data'!$N93:$R93))</f>
        <v>0</v>
      </c>
      <c r="S93" s="2">
        <f>'Absolute HSE Data'!S93/(SUM('Absolute HSE Data'!$S93:$W93))</f>
        <v>1</v>
      </c>
      <c r="T93" s="2">
        <f>'Absolute HSE Data'!T93/(SUM('Absolute HSE Data'!$S93:$W93))</f>
        <v>0</v>
      </c>
      <c r="U93" s="2">
        <f>'Absolute HSE Data'!U93/(SUM('Absolute HSE Data'!$S93:$W93))</f>
        <v>0</v>
      </c>
      <c r="V93" s="2">
        <f>'Absolute HSE Data'!V93/(SUM('Absolute HSE Data'!$S93:$W93))</f>
        <v>0</v>
      </c>
      <c r="W93" s="2">
        <f>'Absolute HSE Data'!W93/(SUM('Absolute HSE Data'!$S93:$W93))</f>
        <v>0</v>
      </c>
    </row>
    <row r="94" spans="1:23">
      <c r="A94" s="1">
        <v>91</v>
      </c>
      <c r="B94" s="1">
        <v>95</v>
      </c>
      <c r="C94" s="2">
        <f>'Absolute HSE Data'!C94/(SUM('Absolute HSE Data'!$C94:$G94))</f>
        <v>1</v>
      </c>
      <c r="D94" s="2">
        <f>'Absolute HSE Data'!D94/(SUM('Absolute HSE Data'!$C94:$G94))</f>
        <v>0</v>
      </c>
      <c r="E94" s="2">
        <f>'Absolute HSE Data'!E94/(SUM('Absolute HSE Data'!$C94:$G94))</f>
        <v>0</v>
      </c>
      <c r="F94" s="2">
        <f>'Absolute HSE Data'!F94/(SUM('Absolute HSE Data'!$C94:$G94))</f>
        <v>0</v>
      </c>
      <c r="G94" s="2">
        <f>'Absolute HSE Data'!G94/(SUM('Absolute HSE Data'!$C94:$G94))</f>
        <v>0</v>
      </c>
      <c r="H94" s="2" t="e">
        <f>'Absolute HSE Data'!H94/(SUM('Absolute HSE Data'!$H94:$L94))</f>
        <v>#DIV/0!</v>
      </c>
      <c r="I94" s="2" t="e">
        <f>'Absolute HSE Data'!I94/(SUM('Absolute HSE Data'!$H94:$L94))</f>
        <v>#DIV/0!</v>
      </c>
      <c r="J94" s="2" t="e">
        <f>'Absolute HSE Data'!J94/(SUM('Absolute HSE Data'!$H94:$L94))</f>
        <v>#DIV/0!</v>
      </c>
      <c r="K94" s="2" t="e">
        <f>'Absolute HSE Data'!K94/(SUM('Absolute HSE Data'!$H94:$L94))</f>
        <v>#DIV/0!</v>
      </c>
      <c r="L94" s="2" t="e">
        <f>'Absolute HSE Data'!L94/(SUM('Absolute HSE Data'!$H94:$L94))</f>
        <v>#DIV/0!</v>
      </c>
      <c r="N94" s="2">
        <f>'Absolute HSE Data'!N94/(SUM('Absolute HSE Data'!$N94:$R94))</f>
        <v>1</v>
      </c>
      <c r="O94" s="2">
        <f>'Absolute HSE Data'!O94/(SUM('Absolute HSE Data'!$N94:$R94))</f>
        <v>0</v>
      </c>
      <c r="P94" s="2">
        <f>'Absolute HSE Data'!P94/(SUM('Absolute HSE Data'!$N94:$R94))</f>
        <v>0</v>
      </c>
      <c r="Q94" s="2">
        <f>'Absolute HSE Data'!Q94/(SUM('Absolute HSE Data'!$N94:$R94))</f>
        <v>0</v>
      </c>
      <c r="R94" s="2">
        <f>'Absolute HSE Data'!R94/(SUM('Absolute HSE Data'!$N94:$R94))</f>
        <v>0</v>
      </c>
      <c r="S94" s="2" t="e">
        <f>'Absolute HSE Data'!S94/(SUM('Absolute HSE Data'!$S94:$W94))</f>
        <v>#DIV/0!</v>
      </c>
      <c r="T94" s="2" t="e">
        <f>'Absolute HSE Data'!T94/(SUM('Absolute HSE Data'!$S94:$W94))</f>
        <v>#DIV/0!</v>
      </c>
      <c r="U94" s="2" t="e">
        <f>'Absolute HSE Data'!U94/(SUM('Absolute HSE Data'!$S94:$W94))</f>
        <v>#DIV/0!</v>
      </c>
      <c r="V94" s="2" t="e">
        <f>'Absolute HSE Data'!V94/(SUM('Absolute HSE Data'!$S94:$W94))</f>
        <v>#DIV/0!</v>
      </c>
      <c r="W94" s="2" t="e">
        <f>'Absolute HSE Data'!W94/(SUM('Absolute HSE Data'!$S94:$W94))</f>
        <v>#DIV/0!</v>
      </c>
    </row>
    <row r="95" spans="1:23">
      <c r="A95" s="1">
        <v>92</v>
      </c>
      <c r="B95" s="1">
        <v>96</v>
      </c>
      <c r="C95" s="2">
        <f>'Absolute HSE Data'!C95/(SUM('Absolute HSE Data'!$C95:$G95))</f>
        <v>0.66666666666666663</v>
      </c>
      <c r="D95" s="2">
        <f>'Absolute HSE Data'!D95/(SUM('Absolute HSE Data'!$C95:$G95))</f>
        <v>0.33333333333333331</v>
      </c>
      <c r="E95" s="2">
        <f>'Absolute HSE Data'!E95/(SUM('Absolute HSE Data'!$C95:$G95))</f>
        <v>0</v>
      </c>
      <c r="F95" s="2">
        <f>'Absolute HSE Data'!F95/(SUM('Absolute HSE Data'!$C95:$G95))</f>
        <v>0</v>
      </c>
      <c r="G95" s="2">
        <f>'Absolute HSE Data'!G95/(SUM('Absolute HSE Data'!$C95:$G95))</f>
        <v>0</v>
      </c>
      <c r="H95" s="2" t="e">
        <f>'Absolute HSE Data'!H95/(SUM('Absolute HSE Data'!$H95:$L95))</f>
        <v>#DIV/0!</v>
      </c>
      <c r="I95" s="2" t="e">
        <f>'Absolute HSE Data'!I95/(SUM('Absolute HSE Data'!$H95:$L95))</f>
        <v>#DIV/0!</v>
      </c>
      <c r="J95" s="2" t="e">
        <f>'Absolute HSE Data'!J95/(SUM('Absolute HSE Data'!$H95:$L95))</f>
        <v>#DIV/0!</v>
      </c>
      <c r="K95" s="2" t="e">
        <f>'Absolute HSE Data'!K95/(SUM('Absolute HSE Data'!$H95:$L95))</f>
        <v>#DIV/0!</v>
      </c>
      <c r="L95" s="2" t="e">
        <f>'Absolute HSE Data'!L95/(SUM('Absolute HSE Data'!$H95:$L95))</f>
        <v>#DIV/0!</v>
      </c>
      <c r="N95" s="2">
        <f>'Absolute HSE Data'!N95/(SUM('Absolute HSE Data'!$N95:$R95))</f>
        <v>0.66666666666666663</v>
      </c>
      <c r="O95" s="2">
        <f>'Absolute HSE Data'!O95/(SUM('Absolute HSE Data'!$N95:$R95))</f>
        <v>0</v>
      </c>
      <c r="P95" s="2">
        <f>'Absolute HSE Data'!P95/(SUM('Absolute HSE Data'!$N95:$R95))</f>
        <v>0.33333333333333331</v>
      </c>
      <c r="Q95" s="2">
        <f>'Absolute HSE Data'!Q95/(SUM('Absolute HSE Data'!$N95:$R95))</f>
        <v>0</v>
      </c>
      <c r="R95" s="2">
        <f>'Absolute HSE Data'!R95/(SUM('Absolute HSE Data'!$N95:$R95))</f>
        <v>0</v>
      </c>
      <c r="S95" s="2" t="e">
        <f>'Absolute HSE Data'!S95/(SUM('Absolute HSE Data'!$S95:$W95))</f>
        <v>#DIV/0!</v>
      </c>
      <c r="T95" s="2" t="e">
        <f>'Absolute HSE Data'!T95/(SUM('Absolute HSE Data'!$S95:$W95))</f>
        <v>#DIV/0!</v>
      </c>
      <c r="U95" s="2" t="e">
        <f>'Absolute HSE Data'!U95/(SUM('Absolute HSE Data'!$S95:$W95))</f>
        <v>#DIV/0!</v>
      </c>
      <c r="V95" s="2" t="e">
        <f>'Absolute HSE Data'!V95/(SUM('Absolute HSE Data'!$S95:$W95))</f>
        <v>#DIV/0!</v>
      </c>
      <c r="W95" s="2" t="e">
        <f>'Absolute HSE Data'!W95/(SUM('Absolute HSE Data'!$S95:$W95))</f>
        <v>#DIV/0!</v>
      </c>
    </row>
    <row r="96" spans="1:23">
      <c r="A96" s="1">
        <v>93</v>
      </c>
      <c r="B96" s="1">
        <v>97</v>
      </c>
      <c r="C96" s="2" t="e">
        <f>'Absolute HSE Data'!C96/(SUM('Absolute HSE Data'!$C96:$G96))</f>
        <v>#DIV/0!</v>
      </c>
      <c r="D96" s="2" t="e">
        <f>'Absolute HSE Data'!D96/(SUM('Absolute HSE Data'!$C96:$G96))</f>
        <v>#DIV/0!</v>
      </c>
      <c r="E96" s="2" t="e">
        <f>'Absolute HSE Data'!E96/(SUM('Absolute HSE Data'!$C96:$G96))</f>
        <v>#DIV/0!</v>
      </c>
      <c r="F96" s="2" t="e">
        <f>'Absolute HSE Data'!F96/(SUM('Absolute HSE Data'!$C96:$G96))</f>
        <v>#DIV/0!</v>
      </c>
      <c r="G96" s="2" t="e">
        <f>'Absolute HSE Data'!G96/(SUM('Absolute HSE Data'!$C96:$G96))</f>
        <v>#DIV/0!</v>
      </c>
      <c r="H96" s="2">
        <f>'Absolute HSE Data'!H96/(SUM('Absolute HSE Data'!$H96:$L96))</f>
        <v>0.5</v>
      </c>
      <c r="I96" s="2">
        <f>'Absolute HSE Data'!I96/(SUM('Absolute HSE Data'!$H96:$L96))</f>
        <v>0</v>
      </c>
      <c r="J96" s="2">
        <f>'Absolute HSE Data'!J96/(SUM('Absolute HSE Data'!$H96:$L96))</f>
        <v>0.5</v>
      </c>
      <c r="K96" s="2">
        <f>'Absolute HSE Data'!K96/(SUM('Absolute HSE Data'!$H96:$L96))</f>
        <v>0</v>
      </c>
      <c r="L96" s="2">
        <f>'Absolute HSE Data'!L96/(SUM('Absolute HSE Data'!$H96:$L96))</f>
        <v>0</v>
      </c>
      <c r="N96" s="2" t="e">
        <f>'Absolute HSE Data'!N96/(SUM('Absolute HSE Data'!$N96:$R96))</f>
        <v>#DIV/0!</v>
      </c>
      <c r="O96" s="2" t="e">
        <f>'Absolute HSE Data'!O96/(SUM('Absolute HSE Data'!$N96:$R96))</f>
        <v>#DIV/0!</v>
      </c>
      <c r="P96" s="2" t="e">
        <f>'Absolute HSE Data'!P96/(SUM('Absolute HSE Data'!$N96:$R96))</f>
        <v>#DIV/0!</v>
      </c>
      <c r="Q96" s="2" t="e">
        <f>'Absolute HSE Data'!Q96/(SUM('Absolute HSE Data'!$N96:$R96))</f>
        <v>#DIV/0!</v>
      </c>
      <c r="R96" s="2" t="e">
        <f>'Absolute HSE Data'!R96/(SUM('Absolute HSE Data'!$N96:$R96))</f>
        <v>#DIV/0!</v>
      </c>
      <c r="S96" s="2">
        <f>'Absolute HSE Data'!S96/(SUM('Absolute HSE Data'!$S96:$W96))</f>
        <v>0.5</v>
      </c>
      <c r="T96" s="2">
        <f>'Absolute HSE Data'!T96/(SUM('Absolute HSE Data'!$S96:$W96))</f>
        <v>0</v>
      </c>
      <c r="U96" s="2">
        <f>'Absolute HSE Data'!U96/(SUM('Absolute HSE Data'!$S96:$W96))</f>
        <v>0</v>
      </c>
      <c r="V96" s="2">
        <f>'Absolute HSE Data'!V96/(SUM('Absolute HSE Data'!$S96:$W96))</f>
        <v>0.5</v>
      </c>
      <c r="W96" s="2">
        <f>'Absolute HSE Data'!W96/(SUM('Absolute HSE Data'!$S96:$W96))</f>
        <v>0</v>
      </c>
    </row>
    <row r="97" spans="1:23">
      <c r="A97" s="1">
        <v>94</v>
      </c>
      <c r="B97" s="1">
        <v>98</v>
      </c>
      <c r="C97" s="2" t="e">
        <f>'Absolute HSE Data'!C97/(SUM('Absolute HSE Data'!$C97:$G97))</f>
        <v>#DIV/0!</v>
      </c>
      <c r="D97" s="2" t="e">
        <f>'Absolute HSE Data'!D97/(SUM('Absolute HSE Data'!$C97:$G97))</f>
        <v>#DIV/0!</v>
      </c>
      <c r="E97" s="2" t="e">
        <f>'Absolute HSE Data'!E97/(SUM('Absolute HSE Data'!$C97:$G97))</f>
        <v>#DIV/0!</v>
      </c>
      <c r="F97" s="2" t="e">
        <f>'Absolute HSE Data'!F97/(SUM('Absolute HSE Data'!$C97:$G97))</f>
        <v>#DIV/0!</v>
      </c>
      <c r="G97" s="2" t="e">
        <f>'Absolute HSE Data'!G97/(SUM('Absolute HSE Data'!$C97:$G97))</f>
        <v>#DIV/0!</v>
      </c>
      <c r="H97" s="2">
        <f>'Absolute HSE Data'!H97/(SUM('Absolute HSE Data'!$H97:$L97))</f>
        <v>1</v>
      </c>
      <c r="I97" s="2">
        <f>'Absolute HSE Data'!I97/(SUM('Absolute HSE Data'!$H97:$L97))</f>
        <v>0</v>
      </c>
      <c r="J97" s="2">
        <f>'Absolute HSE Data'!J97/(SUM('Absolute HSE Data'!$H97:$L97))</f>
        <v>0</v>
      </c>
      <c r="K97" s="2">
        <f>'Absolute HSE Data'!K97/(SUM('Absolute HSE Data'!$H97:$L97))</f>
        <v>0</v>
      </c>
      <c r="L97" s="2">
        <f>'Absolute HSE Data'!L97/(SUM('Absolute HSE Data'!$H97:$L97))</f>
        <v>0</v>
      </c>
      <c r="N97" s="2" t="e">
        <f>'Absolute HSE Data'!N97/(SUM('Absolute HSE Data'!$N97:$R97))</f>
        <v>#DIV/0!</v>
      </c>
      <c r="O97" s="2" t="e">
        <f>'Absolute HSE Data'!O97/(SUM('Absolute HSE Data'!$N97:$R97))</f>
        <v>#DIV/0!</v>
      </c>
      <c r="P97" s="2" t="e">
        <f>'Absolute HSE Data'!P97/(SUM('Absolute HSE Data'!$N97:$R97))</f>
        <v>#DIV/0!</v>
      </c>
      <c r="Q97" s="2" t="e">
        <f>'Absolute HSE Data'!Q97/(SUM('Absolute HSE Data'!$N97:$R97))</f>
        <v>#DIV/0!</v>
      </c>
      <c r="R97" s="2" t="e">
        <f>'Absolute HSE Data'!R97/(SUM('Absolute HSE Data'!$N97:$R97))</f>
        <v>#DIV/0!</v>
      </c>
      <c r="S97" s="2">
        <f>'Absolute HSE Data'!S97/(SUM('Absolute HSE Data'!$S97:$W97))</f>
        <v>1</v>
      </c>
      <c r="T97" s="2">
        <f>'Absolute HSE Data'!T97/(SUM('Absolute HSE Data'!$S97:$W97))</f>
        <v>0</v>
      </c>
      <c r="U97" s="2">
        <f>'Absolute HSE Data'!U97/(SUM('Absolute HSE Data'!$S97:$W97))</f>
        <v>0</v>
      </c>
      <c r="V97" s="2">
        <f>'Absolute HSE Data'!V97/(SUM('Absolute HSE Data'!$S97:$W97))</f>
        <v>0</v>
      </c>
      <c r="W97" s="2">
        <f>'Absolute HSE Data'!W97/(SUM('Absolute HSE Data'!$S97:$W97))</f>
        <v>0</v>
      </c>
    </row>
    <row r="98" spans="1:23">
      <c r="A98" s="1">
        <v>95</v>
      </c>
      <c r="B98" s="1">
        <v>99</v>
      </c>
      <c r="C98" s="2" t="e">
        <f>'Absolute HSE Data'!C98/(SUM('Absolute HSE Data'!$C98:$G98))</f>
        <v>#DIV/0!</v>
      </c>
      <c r="D98" s="2" t="e">
        <f>'Absolute HSE Data'!D98/(SUM('Absolute HSE Data'!$C98:$G98))</f>
        <v>#DIV/0!</v>
      </c>
      <c r="E98" s="2" t="e">
        <f>'Absolute HSE Data'!E98/(SUM('Absolute HSE Data'!$C98:$G98))</f>
        <v>#DIV/0!</v>
      </c>
      <c r="F98" s="2" t="e">
        <f>'Absolute HSE Data'!F98/(SUM('Absolute HSE Data'!$C98:$G98))</f>
        <v>#DIV/0!</v>
      </c>
      <c r="G98" s="2" t="e">
        <f>'Absolute HSE Data'!G98/(SUM('Absolute HSE Data'!$C98:$G98))</f>
        <v>#DIV/0!</v>
      </c>
      <c r="H98" s="2" t="e">
        <f>'Absolute HSE Data'!H98/(SUM('Absolute HSE Data'!$H98:$L98))</f>
        <v>#DIV/0!</v>
      </c>
      <c r="I98" s="2" t="e">
        <f>'Absolute HSE Data'!I98/(SUM('Absolute HSE Data'!$H98:$L98))</f>
        <v>#DIV/0!</v>
      </c>
      <c r="J98" s="2" t="e">
        <f>'Absolute HSE Data'!J98/(SUM('Absolute HSE Data'!$H98:$L98))</f>
        <v>#DIV/0!</v>
      </c>
      <c r="K98" s="2" t="e">
        <f>'Absolute HSE Data'!K98/(SUM('Absolute HSE Data'!$H98:$L98))</f>
        <v>#DIV/0!</v>
      </c>
      <c r="L98" s="2" t="e">
        <f>'Absolute HSE Data'!L98/(SUM('Absolute HSE Data'!$H98:$L98))</f>
        <v>#DIV/0!</v>
      </c>
      <c r="N98" s="2" t="e">
        <f>'Absolute HSE Data'!N98/(SUM('Absolute HSE Data'!$N98:$R98))</f>
        <v>#DIV/0!</v>
      </c>
      <c r="O98" s="2" t="e">
        <f>'Absolute HSE Data'!O98/(SUM('Absolute HSE Data'!$N98:$R98))</f>
        <v>#DIV/0!</v>
      </c>
      <c r="P98" s="2" t="e">
        <f>'Absolute HSE Data'!P98/(SUM('Absolute HSE Data'!$N98:$R98))</f>
        <v>#DIV/0!</v>
      </c>
      <c r="Q98" s="2" t="e">
        <f>'Absolute HSE Data'!Q98/(SUM('Absolute HSE Data'!$N98:$R98))</f>
        <v>#DIV/0!</v>
      </c>
      <c r="R98" s="2" t="e">
        <f>'Absolute HSE Data'!R98/(SUM('Absolute HSE Data'!$N98:$R98))</f>
        <v>#DIV/0!</v>
      </c>
      <c r="S98" s="2" t="e">
        <f>'Absolute HSE Data'!S98/(SUM('Absolute HSE Data'!$S98:$W98))</f>
        <v>#DIV/0!</v>
      </c>
      <c r="T98" s="2" t="e">
        <f>'Absolute HSE Data'!T98/(SUM('Absolute HSE Data'!$S98:$W98))</f>
        <v>#DIV/0!</v>
      </c>
      <c r="U98" s="2" t="e">
        <f>'Absolute HSE Data'!U98/(SUM('Absolute HSE Data'!$S98:$W98))</f>
        <v>#DIV/0!</v>
      </c>
      <c r="V98" s="2" t="e">
        <f>'Absolute HSE Data'!V98/(SUM('Absolute HSE Data'!$S98:$W98))</f>
        <v>#DIV/0!</v>
      </c>
      <c r="W98" s="2" t="e">
        <f>'Absolute HSE Data'!W98/(SUM('Absolute HSE Data'!$S98:$W98))</f>
        <v>#DIV/0!</v>
      </c>
    </row>
    <row r="99" spans="1:23">
      <c r="A99" s="1">
        <v>96</v>
      </c>
      <c r="B99" s="1">
        <v>100</v>
      </c>
      <c r="C99" s="2" t="e">
        <f>'Absolute HSE Data'!C99/(SUM('Absolute HSE Data'!$C99:$G99))</f>
        <v>#DIV/0!</v>
      </c>
      <c r="D99" s="2" t="e">
        <f>'Absolute HSE Data'!D99/(SUM('Absolute HSE Data'!$C99:$G99))</f>
        <v>#DIV/0!</v>
      </c>
      <c r="E99" s="2" t="e">
        <f>'Absolute HSE Data'!E99/(SUM('Absolute HSE Data'!$C99:$G99))</f>
        <v>#DIV/0!</v>
      </c>
      <c r="F99" s="2" t="e">
        <f>'Absolute HSE Data'!F99/(SUM('Absolute HSE Data'!$C99:$G99))</f>
        <v>#DIV/0!</v>
      </c>
      <c r="G99" s="2" t="e">
        <f>'Absolute HSE Data'!G99/(SUM('Absolute HSE Data'!$C99:$G99))</f>
        <v>#DIV/0!</v>
      </c>
      <c r="H99" s="2" t="e">
        <f>'Absolute HSE Data'!H99/(SUM('Absolute HSE Data'!$H99:$L99))</f>
        <v>#DIV/0!</v>
      </c>
      <c r="I99" s="2" t="e">
        <f>'Absolute HSE Data'!I99/(SUM('Absolute HSE Data'!$H99:$L99))</f>
        <v>#DIV/0!</v>
      </c>
      <c r="J99" s="2" t="e">
        <f>'Absolute HSE Data'!J99/(SUM('Absolute HSE Data'!$H99:$L99))</f>
        <v>#DIV/0!</v>
      </c>
      <c r="K99" s="2" t="e">
        <f>'Absolute HSE Data'!K99/(SUM('Absolute HSE Data'!$H99:$L99))</f>
        <v>#DIV/0!</v>
      </c>
      <c r="L99" s="2" t="e">
        <f>'Absolute HSE Data'!L99/(SUM('Absolute HSE Data'!$H99:$L99))</f>
        <v>#DIV/0!</v>
      </c>
      <c r="N99" s="2" t="e">
        <f>'Absolute HSE Data'!N99/(SUM('Absolute HSE Data'!$N99:$R99))</f>
        <v>#DIV/0!</v>
      </c>
      <c r="O99" s="2" t="e">
        <f>'Absolute HSE Data'!O99/(SUM('Absolute HSE Data'!$N99:$R99))</f>
        <v>#DIV/0!</v>
      </c>
      <c r="P99" s="2" t="e">
        <f>'Absolute HSE Data'!P99/(SUM('Absolute HSE Data'!$N99:$R99))</f>
        <v>#DIV/0!</v>
      </c>
      <c r="Q99" s="2" t="e">
        <f>'Absolute HSE Data'!Q99/(SUM('Absolute HSE Data'!$N99:$R99))</f>
        <v>#DIV/0!</v>
      </c>
      <c r="R99" s="2" t="e">
        <f>'Absolute HSE Data'!R99/(SUM('Absolute HSE Data'!$N99:$R99))</f>
        <v>#DIV/0!</v>
      </c>
      <c r="S99" s="2" t="e">
        <f>'Absolute HSE Data'!S99/(SUM('Absolute HSE Data'!$S99:$W99))</f>
        <v>#DIV/0!</v>
      </c>
      <c r="T99" s="2" t="e">
        <f>'Absolute HSE Data'!T99/(SUM('Absolute HSE Data'!$S99:$W99))</f>
        <v>#DIV/0!</v>
      </c>
      <c r="U99" s="2" t="e">
        <f>'Absolute HSE Data'!U99/(SUM('Absolute HSE Data'!$S99:$W99))</f>
        <v>#DIV/0!</v>
      </c>
      <c r="V99" s="2" t="e">
        <f>'Absolute HSE Data'!V99/(SUM('Absolute HSE Data'!$S99:$W99))</f>
        <v>#DIV/0!</v>
      </c>
      <c r="W99" s="2" t="e">
        <f>'Absolute HSE Data'!W99/(SUM('Absolute HSE Data'!$S99:$W99))</f>
        <v>#DIV/0!</v>
      </c>
    </row>
    <row r="100" spans="1:23">
      <c r="B100" s="58" t="s">
        <v>264</v>
      </c>
      <c r="C100" s="2">
        <f>'Absolute HSE Data'!C100/(SUM('Absolute HSE Data'!$C100:$G100))</f>
        <v>0.83333333333333337</v>
      </c>
      <c r="D100" s="2">
        <f>'Absolute HSE Data'!D100/(SUM('Absolute HSE Data'!$C100:$G100))</f>
        <v>0.16666666666666666</v>
      </c>
      <c r="E100" s="2">
        <f>'Absolute HSE Data'!E100/(SUM('Absolute HSE Data'!$C100:$G100))</f>
        <v>0</v>
      </c>
      <c r="F100" s="2">
        <f>'Absolute HSE Data'!F100/(SUM('Absolute HSE Data'!$C100:$G100))</f>
        <v>0</v>
      </c>
      <c r="G100" s="2">
        <f>'Absolute HSE Data'!G100/(SUM('Absolute HSE Data'!$C100:$G100))</f>
        <v>0</v>
      </c>
      <c r="H100" s="2">
        <f>'Absolute HSE Data'!H100/(SUM('Absolute HSE Data'!$H100:$L100))</f>
        <v>0.84210526315789469</v>
      </c>
      <c r="I100" s="2">
        <f>'Absolute HSE Data'!I100/(SUM('Absolute HSE Data'!$C100:$G100))</f>
        <v>0.16666666666666666</v>
      </c>
      <c r="J100" s="2">
        <f>'Absolute HSE Data'!J100/(SUM('Absolute HSE Data'!$C100:$G100))</f>
        <v>0.1111111111111111</v>
      </c>
      <c r="K100" s="2">
        <f>'Absolute HSE Data'!K100/(SUM('Absolute HSE Data'!$C100:$G100))</f>
        <v>5.5555555555555552E-2</v>
      </c>
      <c r="L100" s="2">
        <f>'Absolute HSE Data'!L100/(SUM('Absolute HSE Data'!$C100:$G100))</f>
        <v>0</v>
      </c>
      <c r="M100" s="2"/>
      <c r="N100" s="2" t="e">
        <f>'Absolute HSE Data'!N100/(SUM('Absolute HSE Data'!$N100:$R100))</f>
        <v>#DIV/0!</v>
      </c>
      <c r="O100" s="2" t="e">
        <f>'Absolute HSE Data'!O100/(SUM('Absolute HSE Data'!$N100:$R100))</f>
        <v>#DIV/0!</v>
      </c>
      <c r="P100" s="2" t="e">
        <f>'Absolute HSE Data'!P100/(SUM('Absolute HSE Data'!$N100:$R100))</f>
        <v>#DIV/0!</v>
      </c>
      <c r="Q100" s="2" t="e">
        <f>'Absolute HSE Data'!Q100/(SUM('Absolute HSE Data'!$N100:$R100))</f>
        <v>#DIV/0!</v>
      </c>
      <c r="R100" s="2" t="e">
        <f>'Absolute HSE Data'!R100/(SUM('Absolute HSE Data'!$N100:$R100))</f>
        <v>#DIV/0!</v>
      </c>
      <c r="S100" s="2" t="e">
        <f>'Absolute HSE Data'!S100/(SUM('Absolute HSE Data'!$S100:$W100))</f>
        <v>#DIV/0!</v>
      </c>
      <c r="T100" s="2" t="e">
        <f>'Absolute HSE Data'!T100/(SUM('Absolute HSE Data'!$S100:$W100))</f>
        <v>#DIV/0!</v>
      </c>
      <c r="U100" s="2" t="e">
        <f>'Absolute HSE Data'!U100/(SUM('Absolute HSE Data'!$S100:$W100))</f>
        <v>#DIV/0!</v>
      </c>
      <c r="V100" s="2" t="e">
        <f>'Absolute HSE Data'!V100/(SUM('Absolute HSE Data'!$S100:$W100))</f>
        <v>#DIV/0!</v>
      </c>
      <c r="W100" s="2" t="e">
        <f>'Absolute HSE Data'!W100/(SUM('Absolute HSE Data'!$S100:$W100))</f>
        <v>#DIV/0!</v>
      </c>
    </row>
  </sheetData>
  <mergeCells count="4">
    <mergeCell ref="C2:G2"/>
    <mergeCell ref="H2:L2"/>
    <mergeCell ref="N2:R2"/>
    <mergeCell ref="S2:W2"/>
  </mergeCells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25"/>
  <sheetViews>
    <sheetView workbookViewId="0">
      <selection activeCell="L10" sqref="L10"/>
    </sheetView>
  </sheetViews>
  <sheetFormatPr defaultRowHeight="15"/>
  <cols>
    <col min="2" max="2" width="14.42578125" bestFit="1" customWidth="1"/>
    <col min="3" max="3" width="12.42578125" bestFit="1" customWidth="1"/>
    <col min="9" max="12" width="12.42578125" bestFit="1" customWidth="1"/>
    <col min="14" max="14" width="9.140625" style="58"/>
    <col min="19" max="19" width="11.7109375" customWidth="1"/>
  </cols>
  <sheetData>
    <row r="1" spans="1:67" s="58" customFormat="1">
      <c r="B1" s="58" t="s">
        <v>291</v>
      </c>
    </row>
    <row r="2" spans="1:67">
      <c r="B2" t="s">
        <v>289</v>
      </c>
      <c r="C2" t="s">
        <v>290</v>
      </c>
      <c r="I2" t="s">
        <v>298</v>
      </c>
      <c r="J2" t="s">
        <v>299</v>
      </c>
      <c r="K2" s="58" t="s">
        <v>300</v>
      </c>
      <c r="L2" s="58" t="s">
        <v>301</v>
      </c>
      <c r="M2" s="58" t="s">
        <v>302</v>
      </c>
      <c r="O2" t="s">
        <v>303</v>
      </c>
      <c r="P2" s="58" t="s">
        <v>304</v>
      </c>
      <c r="Q2" s="58" t="s">
        <v>305</v>
      </c>
      <c r="R2" s="58" t="s">
        <v>306</v>
      </c>
      <c r="S2" s="58" t="s">
        <v>307</v>
      </c>
      <c r="U2" t="s">
        <v>308</v>
      </c>
      <c r="V2" s="58" t="s">
        <v>309</v>
      </c>
      <c r="W2" s="58" t="s">
        <v>310</v>
      </c>
      <c r="X2" s="58" t="s">
        <v>311</v>
      </c>
      <c r="Y2" s="58" t="s">
        <v>312</v>
      </c>
      <c r="AA2" t="s">
        <v>313</v>
      </c>
      <c r="AB2" s="58" t="s">
        <v>314</v>
      </c>
      <c r="AC2" s="58" t="s">
        <v>315</v>
      </c>
      <c r="AD2" s="58" t="s">
        <v>316</v>
      </c>
      <c r="AE2" s="58" t="s">
        <v>317</v>
      </c>
      <c r="AG2" t="s">
        <v>318</v>
      </c>
      <c r="AH2" s="58" t="s">
        <v>319</v>
      </c>
      <c r="AI2" s="58" t="s">
        <v>320</v>
      </c>
      <c r="AJ2" s="58" t="s">
        <v>321</v>
      </c>
      <c r="AK2" s="58" t="s">
        <v>322</v>
      </c>
      <c r="AM2" t="s">
        <v>323</v>
      </c>
      <c r="AN2" s="58" t="s">
        <v>324</v>
      </c>
      <c r="AO2" s="58" t="s">
        <v>325</v>
      </c>
      <c r="AP2" s="58" t="s">
        <v>326</v>
      </c>
      <c r="AQ2" s="58" t="s">
        <v>327</v>
      </c>
      <c r="AS2" t="s">
        <v>328</v>
      </c>
      <c r="AT2" s="58" t="s">
        <v>329</v>
      </c>
      <c r="AU2" s="58" t="s">
        <v>330</v>
      </c>
      <c r="AV2" s="58" t="s">
        <v>331</v>
      </c>
      <c r="AW2" s="58" t="s">
        <v>332</v>
      </c>
      <c r="AY2" t="s">
        <v>333</v>
      </c>
      <c r="AZ2" s="58" t="s">
        <v>334</v>
      </c>
      <c r="BA2" s="58" t="s">
        <v>335</v>
      </c>
      <c r="BB2" s="58" t="s">
        <v>336</v>
      </c>
      <c r="BC2" s="58" t="s">
        <v>337</v>
      </c>
      <c r="BE2" t="s">
        <v>338</v>
      </c>
      <c r="BF2" s="58" t="s">
        <v>339</v>
      </c>
      <c r="BG2" s="58" t="s">
        <v>340</v>
      </c>
      <c r="BH2" s="58" t="s">
        <v>341</v>
      </c>
      <c r="BI2" s="58" t="s">
        <v>342</v>
      </c>
      <c r="BK2" t="s">
        <v>343</v>
      </c>
      <c r="BL2" s="58" t="s">
        <v>344</v>
      </c>
      <c r="BM2" s="58" t="s">
        <v>345</v>
      </c>
      <c r="BN2" s="58" t="s">
        <v>346</v>
      </c>
      <c r="BO2" s="58" t="s">
        <v>347</v>
      </c>
    </row>
    <row r="3" spans="1:67">
      <c r="A3" t="s">
        <v>279</v>
      </c>
      <c r="B3">
        <v>-2.9879310000000001</v>
      </c>
      <c r="C3">
        <v>-0.55964720000000001</v>
      </c>
      <c r="I3">
        <v>-4.9235930000000003</v>
      </c>
      <c r="J3">
        <v>-2.9879310000000001</v>
      </c>
      <c r="K3">
        <v>-2.6488770000000001</v>
      </c>
      <c r="L3">
        <v>-3.0006889999999999</v>
      </c>
      <c r="M3">
        <v>-5.275595</v>
      </c>
      <c r="O3">
        <v>-1.6808080000000001</v>
      </c>
      <c r="P3">
        <v>-0.1394629</v>
      </c>
      <c r="Q3">
        <v>1.057728</v>
      </c>
      <c r="R3">
        <v>-0.55964720000000001</v>
      </c>
      <c r="S3">
        <v>-1.693972</v>
      </c>
      <c r="U3">
        <v>-0.80898490000000001</v>
      </c>
      <c r="V3">
        <v>8.1110000000000004E-4</v>
      </c>
      <c r="W3">
        <v>0.80101579999999994</v>
      </c>
      <c r="X3">
        <v>-0.51145459999999998</v>
      </c>
      <c r="Y3">
        <v>-1.076646</v>
      </c>
      <c r="AA3">
        <v>-0.85248389999999996</v>
      </c>
      <c r="AB3">
        <v>-2.2428970000000001</v>
      </c>
      <c r="AC3">
        <v>-1.364762</v>
      </c>
      <c r="AD3">
        <v>-0.87763349999999996</v>
      </c>
      <c r="AE3">
        <v>-7.8360799999999994E-2</v>
      </c>
      <c r="AG3">
        <v>-0.61177289999999995</v>
      </c>
      <c r="AH3">
        <v>-4.0474160000000001</v>
      </c>
      <c r="AI3">
        <v>-4.8323020000000003</v>
      </c>
      <c r="AJ3">
        <v>-6.1504469999999998</v>
      </c>
      <c r="AK3">
        <v>-6.3635770000000003</v>
      </c>
      <c r="AM3">
        <v>-4.6926329999999998</v>
      </c>
      <c r="AN3">
        <v>-2.4383159999999999</v>
      </c>
      <c r="AO3">
        <v>-3.309342</v>
      </c>
      <c r="AP3">
        <v>-4.9442219999999999</v>
      </c>
      <c r="AQ3">
        <v>-6.5396679999999998</v>
      </c>
      <c r="AS3">
        <v>-1.2133480000000001</v>
      </c>
      <c r="AT3">
        <v>-0.24349319999999999</v>
      </c>
      <c r="AU3">
        <v>0.5455044</v>
      </c>
      <c r="AV3">
        <v>-2.0988959999999999</v>
      </c>
      <c r="AW3">
        <v>-2.5537749999999999</v>
      </c>
      <c r="AY3">
        <v>-0.39957569999999998</v>
      </c>
      <c r="AZ3">
        <v>-0.39484920000000001</v>
      </c>
      <c r="BA3">
        <v>0.74938729999999998</v>
      </c>
      <c r="BB3">
        <v>0.53483899999999995</v>
      </c>
      <c r="BC3">
        <v>0.27738059999999998</v>
      </c>
      <c r="BE3">
        <v>-0.82250500000000004</v>
      </c>
      <c r="BF3">
        <v>-2.7097389999999999</v>
      </c>
      <c r="BG3">
        <v>-1.7216819999999999</v>
      </c>
      <c r="BH3">
        <v>-0.80792200000000003</v>
      </c>
      <c r="BI3">
        <v>-0.55277540000000003</v>
      </c>
      <c r="BK3">
        <v>-1.2616419999999999</v>
      </c>
      <c r="BL3">
        <v>-4.6700249999999999</v>
      </c>
      <c r="BM3">
        <v>-3.870009</v>
      </c>
      <c r="BN3">
        <v>-5.553274</v>
      </c>
      <c r="BO3">
        <v>-5.9717070000000003</v>
      </c>
    </row>
    <row r="4" spans="1:67">
      <c r="A4" t="s">
        <v>280</v>
      </c>
      <c r="B4">
        <v>-3.3202299999999997E-2</v>
      </c>
      <c r="C4">
        <v>3.6244199999999997E-2</v>
      </c>
      <c r="I4">
        <v>5.5737299999999997E-2</v>
      </c>
      <c r="J4">
        <v>-3.3202299999999997E-2</v>
      </c>
      <c r="K4">
        <v>-6.8110199999999996E-2</v>
      </c>
      <c r="L4">
        <v>-1.4380199999999999E-2</v>
      </c>
      <c r="M4">
        <v>0.42857800000000001</v>
      </c>
      <c r="O4">
        <v>5.0518999999999998E-3</v>
      </c>
      <c r="P4">
        <v>-9.5027600000000004E-2</v>
      </c>
      <c r="Q4">
        <v>-0.24092469999999999</v>
      </c>
      <c r="R4">
        <v>3.6244199999999997E-2</v>
      </c>
      <c r="S4">
        <v>0.28658719999999999</v>
      </c>
      <c r="U4">
        <v>-1.61893E-2</v>
      </c>
      <c r="V4">
        <v>-7.2586200000000003E-2</v>
      </c>
      <c r="W4">
        <v>-0.16978099999999999</v>
      </c>
      <c r="X4">
        <v>5.7162400000000002E-2</v>
      </c>
      <c r="Y4">
        <v>0.184031</v>
      </c>
      <c r="AA4">
        <v>-9.4801E-3</v>
      </c>
      <c r="AB4">
        <v>8.0561099999999997E-2</v>
      </c>
      <c r="AC4">
        <v>-2.10183E-2</v>
      </c>
      <c r="AD4">
        <v>-0.104002</v>
      </c>
      <c r="AE4">
        <v>-0.28256619999999999</v>
      </c>
      <c r="AG4">
        <v>-7.8248999999999992E-3</v>
      </c>
      <c r="AH4">
        <v>0.20686579999999999</v>
      </c>
      <c r="AI4">
        <v>0.28618559999999998</v>
      </c>
      <c r="AJ4">
        <v>0.47273389999999998</v>
      </c>
      <c r="AK4">
        <v>0.51241009999999998</v>
      </c>
      <c r="AM4">
        <v>5.6820900000000001E-2</v>
      </c>
      <c r="AN4">
        <v>-4.5913500000000003E-2</v>
      </c>
      <c r="AO4">
        <v>3.8771899999999998E-2</v>
      </c>
      <c r="AP4">
        <v>0.26425500000000002</v>
      </c>
      <c r="AQ4">
        <v>0.54481329999999994</v>
      </c>
      <c r="AS4">
        <v>5.4799999999999998E-4</v>
      </c>
      <c r="AT4">
        <v>-5.7500200000000001E-2</v>
      </c>
      <c r="AU4">
        <v>-0.14552780000000001</v>
      </c>
      <c r="AV4">
        <v>0.28178429999999999</v>
      </c>
      <c r="AW4">
        <v>0.37665759999999998</v>
      </c>
      <c r="AY4">
        <v>-1.8216599999999999E-2</v>
      </c>
      <c r="AZ4">
        <v>-1.8516999999999999E-2</v>
      </c>
      <c r="BA4">
        <v>-0.15054619999999999</v>
      </c>
      <c r="BB4">
        <v>-0.114465</v>
      </c>
      <c r="BC4">
        <v>-5.8712300000000002E-2</v>
      </c>
      <c r="BE4">
        <v>-1.16404E-2</v>
      </c>
      <c r="BF4">
        <v>0.1034828</v>
      </c>
      <c r="BG4">
        <v>-5.1514999999999998E-3</v>
      </c>
      <c r="BH4">
        <v>-0.15694089999999999</v>
      </c>
      <c r="BI4">
        <v>-0.21173149999999999</v>
      </c>
      <c r="BK4">
        <v>-8.9487000000000004E-3</v>
      </c>
      <c r="BL4">
        <v>0.1907546</v>
      </c>
      <c r="BM4">
        <v>0.1110826</v>
      </c>
      <c r="BN4">
        <v>0.36663639999999997</v>
      </c>
      <c r="BO4">
        <v>0.44948939999999998</v>
      </c>
    </row>
    <row r="5" spans="1:67">
      <c r="A5" t="s">
        <v>281</v>
      </c>
      <c r="B5">
        <v>8.61E-4</v>
      </c>
      <c r="C5">
        <v>-7.5469999999999999E-3</v>
      </c>
      <c r="J5">
        <v>8.61E-4</v>
      </c>
      <c r="K5">
        <v>1.6986E-3</v>
      </c>
      <c r="L5">
        <v>-4.7610000000000003E-4</v>
      </c>
      <c r="M5">
        <v>-2.6726E-2</v>
      </c>
      <c r="P5">
        <v>1.1345000000000001E-3</v>
      </c>
      <c r="Q5">
        <v>4.9747000000000003E-3</v>
      </c>
      <c r="R5">
        <v>-7.5469999999999999E-3</v>
      </c>
      <c r="S5">
        <v>-2.4243899999999999E-2</v>
      </c>
      <c r="V5">
        <v>6.7400000000000001E-4</v>
      </c>
      <c r="W5">
        <v>3.3303E-3</v>
      </c>
      <c r="X5">
        <v>-7.2988999999999997E-3</v>
      </c>
      <c r="Y5">
        <v>-1.6013099999999999E-2</v>
      </c>
      <c r="AB5">
        <v>-1.0873E-3</v>
      </c>
      <c r="AC5">
        <v>1.8121000000000001E-3</v>
      </c>
      <c r="AD5">
        <v>5.7555999999999996E-3</v>
      </c>
      <c r="AE5">
        <v>1.7991199999999999E-2</v>
      </c>
      <c r="AH5">
        <v>-2.6034000000000001E-3</v>
      </c>
      <c r="AI5">
        <v>-4.7778999999999999E-3</v>
      </c>
      <c r="AJ5">
        <v>-1.29794E-2</v>
      </c>
      <c r="AK5">
        <v>-1.54723E-2</v>
      </c>
      <c r="AN5">
        <v>9.8759999999999994E-4</v>
      </c>
      <c r="AO5">
        <v>-1.0411000000000001E-3</v>
      </c>
      <c r="AP5">
        <v>-9.9877999999999998E-3</v>
      </c>
      <c r="AQ5">
        <v>-2.5807900000000002E-2</v>
      </c>
      <c r="AT5">
        <v>6.4170000000000004E-4</v>
      </c>
      <c r="AU5">
        <v>2.9296000000000001E-3</v>
      </c>
      <c r="AV5">
        <v>-1.59522E-2</v>
      </c>
      <c r="AW5">
        <v>-2.2059800000000001E-2</v>
      </c>
      <c r="AZ5" s="97">
        <v>3.5300000000000001E-6</v>
      </c>
      <c r="BA5">
        <v>3.6465E-3</v>
      </c>
      <c r="BB5">
        <v>1.9745000000000001E-3</v>
      </c>
      <c r="BC5">
        <v>-1.7283999999999999E-3</v>
      </c>
      <c r="BF5">
        <v>-1.3692000000000001E-3</v>
      </c>
      <c r="BG5">
        <v>1.7057999999999999E-3</v>
      </c>
      <c r="BH5">
        <v>8.8331999999999994E-3</v>
      </c>
      <c r="BI5">
        <v>1.24373E-2</v>
      </c>
      <c r="BL5">
        <v>-2.3816000000000002E-3</v>
      </c>
      <c r="BM5">
        <v>-1.7440000000000001E-4</v>
      </c>
      <c r="BN5">
        <v>-1.21066E-2</v>
      </c>
      <c r="BO5">
        <v>-1.7591699999999998E-2</v>
      </c>
    </row>
    <row r="6" spans="1:67">
      <c r="A6" t="s">
        <v>282</v>
      </c>
      <c r="C6">
        <v>1.7699999999999999E-4</v>
      </c>
      <c r="K6" s="97">
        <v>-5.6999999999999996E-6</v>
      </c>
      <c r="L6">
        <v>2.6999999999999999E-5</v>
      </c>
      <c r="M6">
        <v>6.7880000000000002E-4</v>
      </c>
      <c r="Q6">
        <v>-2.7800000000000001E-5</v>
      </c>
      <c r="R6">
        <v>1.7699999999999999E-4</v>
      </c>
      <c r="S6">
        <v>6.3020000000000003E-4</v>
      </c>
      <c r="W6">
        <v>-1.9899999999999999E-5</v>
      </c>
      <c r="X6">
        <v>1.6139999999999999E-4</v>
      </c>
      <c r="Y6">
        <v>4.0789999999999999E-4</v>
      </c>
      <c r="AC6">
        <v>-2.34E-5</v>
      </c>
      <c r="AD6">
        <v>-9.3499999999999996E-5</v>
      </c>
      <c r="AE6">
        <v>-4.4569999999999999E-4</v>
      </c>
      <c r="AI6">
        <v>1.7399999999999999E-5</v>
      </c>
      <c r="AJ6">
        <v>1.5809999999999999E-4</v>
      </c>
      <c r="AK6">
        <v>2.2709999999999999E-4</v>
      </c>
      <c r="AO6">
        <v>1.3900000000000001E-5</v>
      </c>
      <c r="AP6">
        <v>1.484E-4</v>
      </c>
      <c r="AQ6">
        <v>5.3160000000000002E-4</v>
      </c>
      <c r="AU6">
        <v>-1.6500000000000001E-5</v>
      </c>
      <c r="AV6">
        <v>2.9020000000000001E-4</v>
      </c>
      <c r="AW6">
        <v>4.5439999999999999E-4</v>
      </c>
      <c r="BA6">
        <v>-2.7900000000000001E-5</v>
      </c>
      <c r="BB6" s="97">
        <v>7.6700000000000003E-7</v>
      </c>
      <c r="BC6">
        <v>1.037E-4</v>
      </c>
      <c r="BG6">
        <v>-2.4899999999999999E-5</v>
      </c>
      <c r="BH6">
        <v>-1.5090000000000001E-4</v>
      </c>
      <c r="BI6">
        <v>-2.5099999999999998E-4</v>
      </c>
      <c r="BM6">
        <v>-1.8099999999999999E-5</v>
      </c>
      <c r="BN6">
        <v>1.9919999999999999E-4</v>
      </c>
      <c r="BO6">
        <v>3.592E-4</v>
      </c>
    </row>
    <row r="7" spans="1:67">
      <c r="A7" t="s">
        <v>283</v>
      </c>
      <c r="C7">
        <v>-9.9999999999999995E-7</v>
      </c>
      <c r="L7" s="97">
        <v>-1.6500000000000001E-7</v>
      </c>
      <c r="M7" s="97">
        <v>-7.34E-6</v>
      </c>
      <c r="N7" s="97"/>
      <c r="O7" s="93"/>
      <c r="R7" s="97">
        <v>-1.1000000000000001E-6</v>
      </c>
      <c r="S7" s="97">
        <v>-6.4500000000000001E-6</v>
      </c>
      <c r="X7" s="97">
        <v>-1.02E-6</v>
      </c>
      <c r="Y7" s="97">
        <v>-4.0600000000000001E-6</v>
      </c>
      <c r="AD7" s="97">
        <v>4.15E-7</v>
      </c>
      <c r="AE7" s="97">
        <v>4.8999999999999997E-6</v>
      </c>
      <c r="AJ7" s="97">
        <v>-8.2200000000000003E-7</v>
      </c>
      <c r="AK7" s="97">
        <v>-1.6899999999999999E-6</v>
      </c>
      <c r="AP7" s="97">
        <v>-6.8199999999999999E-7</v>
      </c>
      <c r="AQ7" s="97">
        <v>-4.8400000000000002E-6</v>
      </c>
      <c r="AV7" s="97">
        <v>-1.6500000000000001E-6</v>
      </c>
      <c r="AW7" s="97">
        <v>-3.5899999999999999E-6</v>
      </c>
      <c r="BB7" s="97">
        <v>-1.6299999999999999E-7</v>
      </c>
      <c r="BC7" s="97">
        <v>-1.42E-6</v>
      </c>
      <c r="BH7" s="97">
        <v>7.4499999999999996E-7</v>
      </c>
      <c r="BI7" s="97">
        <v>1.9800000000000001E-6</v>
      </c>
      <c r="BN7" s="97">
        <v>-1.35E-6</v>
      </c>
      <c r="BO7" s="97">
        <v>-3.4699999999999998E-6</v>
      </c>
    </row>
    <row r="8" spans="1:67">
      <c r="M8" s="97">
        <v>2.9000000000000002E-8</v>
      </c>
      <c r="N8" s="97"/>
      <c r="S8" s="97">
        <v>2.2799999999999999E-8</v>
      </c>
      <c r="Y8" s="97">
        <v>1.3599999999999999E-8</v>
      </c>
      <c r="AE8" s="97">
        <v>-2.0800000000000001E-8</v>
      </c>
      <c r="AK8" s="97">
        <v>4.01E-9</v>
      </c>
      <c r="AQ8" s="97">
        <v>1.66E-8</v>
      </c>
      <c r="AW8" s="97">
        <v>8.3600000000000001E-9</v>
      </c>
      <c r="BC8" s="97">
        <v>5.6100000000000003E-9</v>
      </c>
      <c r="BI8" s="97">
        <v>-5.5500000000000001E-9</v>
      </c>
      <c r="BO8" s="97">
        <v>1.05E-8</v>
      </c>
    </row>
    <row r="9" spans="1:67">
      <c r="A9" t="s">
        <v>284</v>
      </c>
      <c r="B9" t="s">
        <v>285</v>
      </c>
      <c r="C9" t="s">
        <v>287</v>
      </c>
      <c r="D9" t="s">
        <v>286</v>
      </c>
      <c r="E9" t="s">
        <v>288</v>
      </c>
      <c r="H9" t="s">
        <v>297</v>
      </c>
      <c r="I9" t="s">
        <v>293</v>
      </c>
      <c r="J9" t="s">
        <v>292</v>
      </c>
      <c r="K9" t="s">
        <v>294</v>
      </c>
      <c r="L9" t="s">
        <v>295</v>
      </c>
      <c r="M9" t="s">
        <v>296</v>
      </c>
      <c r="N9" s="58" t="s">
        <v>297</v>
      </c>
      <c r="O9" t="s">
        <v>293</v>
      </c>
      <c r="P9" t="s">
        <v>292</v>
      </c>
      <c r="Q9" t="s">
        <v>294</v>
      </c>
      <c r="R9" t="s">
        <v>295</v>
      </c>
      <c r="S9" t="s">
        <v>296</v>
      </c>
      <c r="T9" t="s">
        <v>297</v>
      </c>
      <c r="U9" t="s">
        <v>293</v>
      </c>
      <c r="V9" s="58" t="s">
        <v>292</v>
      </c>
      <c r="W9" s="58" t="s">
        <v>294</v>
      </c>
      <c r="X9" s="58" t="s">
        <v>295</v>
      </c>
      <c r="Y9" s="58" t="s">
        <v>296</v>
      </c>
      <c r="Z9" s="58" t="s">
        <v>297</v>
      </c>
      <c r="AA9" s="58" t="s">
        <v>293</v>
      </c>
      <c r="AB9" s="58" t="s">
        <v>292</v>
      </c>
      <c r="AC9" s="58" t="s">
        <v>294</v>
      </c>
      <c r="AD9" s="58" t="s">
        <v>295</v>
      </c>
      <c r="AE9" s="58" t="s">
        <v>296</v>
      </c>
      <c r="AF9" s="58" t="s">
        <v>297</v>
      </c>
      <c r="AG9" s="58" t="s">
        <v>293</v>
      </c>
      <c r="AH9" s="58" t="s">
        <v>292</v>
      </c>
      <c r="AI9" s="58" t="s">
        <v>294</v>
      </c>
      <c r="AJ9" s="58" t="s">
        <v>295</v>
      </c>
      <c r="AK9" s="58" t="s">
        <v>296</v>
      </c>
      <c r="AL9" s="58" t="s">
        <v>297</v>
      </c>
      <c r="AM9" s="58" t="s">
        <v>293</v>
      </c>
      <c r="AN9" s="58" t="s">
        <v>292</v>
      </c>
      <c r="AO9" s="58" t="s">
        <v>294</v>
      </c>
      <c r="AP9" s="58" t="s">
        <v>295</v>
      </c>
      <c r="AQ9" s="58" t="s">
        <v>296</v>
      </c>
      <c r="AR9" s="58" t="s">
        <v>297</v>
      </c>
      <c r="AS9" s="58" t="s">
        <v>293</v>
      </c>
      <c r="AT9" s="58" t="s">
        <v>292</v>
      </c>
      <c r="AU9" s="58" t="s">
        <v>294</v>
      </c>
      <c r="AV9" s="58" t="s">
        <v>295</v>
      </c>
      <c r="AW9" s="58" t="s">
        <v>296</v>
      </c>
      <c r="AX9" s="58" t="s">
        <v>297</v>
      </c>
      <c r="AY9" s="58" t="s">
        <v>293</v>
      </c>
      <c r="AZ9" s="58" t="s">
        <v>292</v>
      </c>
      <c r="BA9" s="58" t="s">
        <v>294</v>
      </c>
      <c r="BB9" s="58" t="s">
        <v>295</v>
      </c>
      <c r="BC9" s="58" t="s">
        <v>296</v>
      </c>
      <c r="BD9" s="58" t="s">
        <v>297</v>
      </c>
      <c r="BE9" s="58" t="s">
        <v>293</v>
      </c>
      <c r="BF9" s="58" t="s">
        <v>292</v>
      </c>
      <c r="BG9" s="58" t="s">
        <v>294</v>
      </c>
      <c r="BH9" s="58" t="s">
        <v>295</v>
      </c>
      <c r="BI9" s="58" t="s">
        <v>296</v>
      </c>
      <c r="BJ9" s="58" t="s">
        <v>297</v>
      </c>
      <c r="BK9" s="58" t="s">
        <v>293</v>
      </c>
      <c r="BL9" s="58" t="s">
        <v>292</v>
      </c>
      <c r="BM9" s="58" t="s">
        <v>294</v>
      </c>
      <c r="BN9" s="58" t="s">
        <v>295</v>
      </c>
      <c r="BO9" s="58" t="s">
        <v>296</v>
      </c>
    </row>
    <row r="10" spans="1:67">
      <c r="A10">
        <v>5</v>
      </c>
      <c r="B10">
        <f>EXP($B$3+$B$4*A10+$B$5*A10^2)/(1+EXP($B$3+$B$4*A10+$B$5*A10^2))</f>
        <v>4.1789695035819106E-2</v>
      </c>
      <c r="C10" s="2">
        <f>'Proportional HSE Data'!C4</f>
        <v>2.8985507246376812E-2</v>
      </c>
      <c r="D10">
        <f>EXP($C$3+$C$4*A10+$C$5*A10^2+$C$6*A10^3+$C$7*A10^4)/(1+EXP($C$3+$C$4*A10+$C$5*A10^2+$C$6*A10^3+$C$7*A10^4))</f>
        <v>0.36688556508213421</v>
      </c>
      <c r="E10" s="2">
        <f>'Absolute HSE Data'!E10/(SUM('Absolute HSE Data'!$C10:$G10))</f>
        <v>0.31578947368421051</v>
      </c>
      <c r="H10" s="2">
        <f>C10</f>
        <v>2.8985507246376812E-2</v>
      </c>
      <c r="I10">
        <f>EXP($I$3+$I$4*A10)/(1+EXP($I$3+$I$4*A10))</f>
        <v>9.5189470357414929E-3</v>
      </c>
      <c r="J10" s="58">
        <f>EXP($J$3+$J$4*A10+$J$5*A10^2)/(1+EXP($J$3+$J$4*A10+$J$5*A10^2))</f>
        <v>4.1789695035819106E-2</v>
      </c>
      <c r="K10" s="97">
        <f>EXP($K$3+$K$4*$A10+$K$5*$A10^2+$K$6*$A10^3)/(1+EXP($K$3+$K$4*$A10+$K$5*$A10^2+$K$6*$A10^3))</f>
        <v>4.9846488973145545E-2</v>
      </c>
      <c r="L10" s="97">
        <f>EXP($L$3+$L$4*$A10+$L$5*$A10^2+$L$6*$A10^3+$L$7*$A10^4)/(1+EXP($L$3+$L$4*$A10+$L$5*$A10^2+$L$6*$A10^3+$L$7*$A10^4))</f>
        <v>4.3888566564149613E-2</v>
      </c>
      <c r="M10" s="97">
        <f>EXP($M$3+$M$4*$A10+$M$5*$A10^2+$M$6*$A10^3+$M$7*$A10^4+$M$8*$A10^5)/(1+EXP($M$3+$M$4*$A10+$M$5*$A10^2+$M$6*$A10^3+$M$7*$A10^4+$M$8*$A10^5))</f>
        <v>2.3648987235148505E-2</v>
      </c>
      <c r="N10" s="2">
        <f>'Proportional HSE Data'!D4</f>
        <v>0.34782608695652173</v>
      </c>
      <c r="O10" s="58">
        <f>EXP($O$3+$O$4*$A10)/(1+EXP($O$3+$O$4*$A10))</f>
        <v>0.16036046328208586</v>
      </c>
      <c r="P10" s="58">
        <f>EXP($P$3+$P$4*$A10+$P$5*$A10^2)/(1+EXP($P$3+$P$4*$A10+$P$5*$A10^2))</f>
        <v>0.35749840469471866</v>
      </c>
      <c r="Q10" s="97">
        <f>EXP($Q$3+$Q$4*$A10+$Q$5*$A10^2+$Q$6*$A10^3)/(1+EXP($Q$3+$Q$4*$A10+$Q$5*$A10^2+$Q$6*$A10^3))</f>
        <v>0.49349961626866584</v>
      </c>
      <c r="R10" s="97">
        <f>EXP($R$3+$R$4*$A10+$R$5*$A10^2+$R$6*$A10^3+$R$7*$A10^4)/(1+EXP($R$3+$R$4*$A10+$R$5*$A10^2+$R$6*$A10^3+$R$7*$A10^4))</f>
        <v>0.3668710476687177</v>
      </c>
      <c r="S10" s="97">
        <f>EXP($S$3+$S$4*$A10+$S$5*$A10^2+$S$6*$A10^3+$S$7*$A10^4+$S$8*$A10^5)/(1+EXP($S$3+$S$4*$A10+$S$5*$A10^2+$S$6*$A10^3+$S$7*$A10^4+$S$8*$A10^5))</f>
        <v>0.31167105943409801</v>
      </c>
      <c r="T10" s="2">
        <f>'Proportional HSE Data'!E4</f>
        <v>0.39130434782608697</v>
      </c>
      <c r="U10" s="58">
        <f>EXP($U$3+$U$4*$A10)/(1+EXP($U$3+$U$4*$A10))</f>
        <v>0.29112398426859226</v>
      </c>
      <c r="V10" s="58">
        <f>EXP($V$3+$V$4*$A10+$V$5*$A10^2)/(1+EXP($V$3+$V$4*$A10+$V$5*$A10^2))</f>
        <v>0.41452992601538646</v>
      </c>
      <c r="W10" s="97">
        <f>EXP($W$3+$W$4*$A10+$W$5*$A10^2+$W$6*$A10^3)/(1+EXP($W$3+$W$4*$A10+$W$5*$A10^2+$W$6*$A10^3))</f>
        <v>0.50821945947634128</v>
      </c>
      <c r="X10" s="97">
        <f>EXP($X$3+$X$4*$A10+$X$5*$A10^2+$X$6*$A10^3+$X$7*$A10^4)/(1+EXP($X$3+$X$4*$A10+$X$5*$A10^2+$X$6*$A10^3+$X$7*$A10^4))</f>
        <v>0.40405976138884292</v>
      </c>
      <c r="Y10" s="97">
        <f>EXP($Y$3+$Y$4*$A10+$Y$5*$A10^2+$Y$6*$A10^3+$Y$7*$A10^4+$Y$8*$A10^5)/(1+EXP($Y$3+$Y$4*$A10+$Y$5*$A10^2+$Y$6*$A10^3+$Y$7*$A10^4+$Y$8*$A10^5))</f>
        <v>0.37558603212249853</v>
      </c>
      <c r="Z10" s="2">
        <f>'Proportional HSE Data'!F4</f>
        <v>0.17391304347826086</v>
      </c>
      <c r="AA10" s="58">
        <f>EXP($AA$3+$AA$4*$A10)/(1+EXP($AA$3+$AA$4*$A10))</f>
        <v>0.28907425378981666</v>
      </c>
      <c r="AB10" s="58">
        <f>EXP($AB$3+$AB$4*$A10+$AB$5*$A10^2)/(1+EXP($AB$3+$AB$4*$A10+$AB$5*$A10^2))</f>
        <v>0.13385745865707951</v>
      </c>
      <c r="AC10" s="97">
        <f>EXP($AC$3+$AC$4*$A10+$AC$5*$A10^2+$AC$6*$A10^3)/(1+EXP($AC$3+$AC$4*$A10+$AC$5*$A10^2+$AC$6*$A10^3))</f>
        <v>0.19349225732737002</v>
      </c>
      <c r="AD10" s="97">
        <f>EXP($AD$3+$AD$4*$A10+$AD$5*$A10^2+$AD$6*$A10^3+$AD$7*$A10^4)/(1+EXP($AD$3+$AD$4*$A10+$AD$5*$A10^2+$AD$6*$A10^3+$AD$7*$A10^4))</f>
        <v>0.22008319410391469</v>
      </c>
      <c r="AE10" s="97">
        <f>EXP($AE$3+$AE$4*$A10+$AE$5*$A10^2+$AE$6*$A10^3+$AE$7*$A10^4+$AE$8*$A10^5)/(1+EXP($AE$3+$AE$4*$A10+$AE$5*$A10^2+$AE$6*$A10^3+$AE$7*$A10^4+$AE$8*$A10^5))</f>
        <v>0.25084197187742108</v>
      </c>
      <c r="AF10" s="2">
        <f>'Proportional HSE Data'!G4</f>
        <v>5.7971014492753624E-2</v>
      </c>
      <c r="AG10" s="58">
        <f>EXP($AG$3+$AG$4*$A10)/(1+EXP($AG$3+$AG$4*$A10))</f>
        <v>0.34278733879099305</v>
      </c>
      <c r="AH10" s="58">
        <f>EXP($AH$3+$AH$4*$A10+$AH$5*$A10^2)/(1+EXP($AH$3+$AH$4*$A10+$AH$5*$A10^2))</f>
        <v>4.4016672097941099E-2</v>
      </c>
      <c r="AI10" s="97">
        <f>EXP($AI$3+$AI$4*$A10+$AI$5*$A10^2+$AI$6*$A10^3)/(1+EXP($AI$3+$AI$4*$A10+$AI$5*$A10^2+$AI$6*$A10^3))</f>
        <v>2.8786312495592107E-2</v>
      </c>
      <c r="AJ10" s="97">
        <f>EXP($AJ$3+$AJ$4*$A10+$AJ$5*$A10^2+$AJ$6*$A10^3+$AJ$7*$A10^4)/(1+EXP($AJ$3+$AJ$4*$A10+$AJ$5*$A10^2+$AJ$6*$A10^3+$AJ$7*$A10^4))</f>
        <v>1.6431068660226224E-2</v>
      </c>
      <c r="AK10" s="97">
        <f>EXP($AK$3+$AK$4*$A10+$AK$5*$A10^2+$AK$6*$A10^3+$AK$7*$A10^4+$AK$8*$A10^5)/(1+EXP($AK$3+$AK$4*$A10+$AK$5*$A10^2+$AK$6*$A10^3+$AK$7*$A10^4+$AK$8*$A10^5))</f>
        <v>1.5352729219704261E-2</v>
      </c>
      <c r="AL10" s="2">
        <f>'Proportional HSE Data'!H4</f>
        <v>4.5454545454545456E-2</v>
      </c>
      <c r="AM10" s="58">
        <f>EXP($AM$3+$AM$4*$A10)/(1+EXP($AM$3+$AM$4*$A10))</f>
        <v>1.202667617590324E-2</v>
      </c>
      <c r="AN10" s="58">
        <f>EXP($AN$3+$AN$4*$A10+$AN$5*$A10^2)/(1+EXP($AN$3+$AN$4*$A10+$AN$5*$A10^2))</f>
        <v>6.6409765773965734E-2</v>
      </c>
      <c r="AO10" s="97">
        <f>EXP($AO$3+$AO$4*$A10+$AO$5*$A10^2+$AO$6*$A10^3)/(1+EXP($AO$3+$AO$4*$A10+$AO$5*$A10^2+$AO$6*$A10^3))</f>
        <v>4.1496166996385232E-2</v>
      </c>
      <c r="AP10" s="97">
        <f>EXP($AP$3+$AP$4*$A10+$AP$5*$A10^2+$AP$6*$A10^3+$AP$7*$A10^4)/(1+EXP($AP$3+$AP$4*$A10+$AP$5*$A10^2+$AP$6*$A10^3+$AP$7*$A10^4))</f>
        <v>2.0744361615730841E-2</v>
      </c>
      <c r="AQ10" s="97">
        <f>EXP($AQ$3+$AQ$4*$A10+$AQ$5*$A10^2+$AQ$6*$A10^3+$AQ$7*$A10^4+$AQ$8*$A10^5)/(1+EXP($AQ$3+$AQ$4*$A10+$AQ$5*$A10^2+$AQ$6*$A10^3+$AQ$7*$A10^4+$AQ$8*$A10^5))</f>
        <v>1.2160561457270395E-2</v>
      </c>
      <c r="AR10" s="2">
        <f>'Proportional HSE Data'!I4</f>
        <v>0.2878787878787879</v>
      </c>
      <c r="AS10" s="58">
        <f>EXP($AS$3+$AS$4*$A10)/(1+EXP($AS$3+$AS$4*$A10))</f>
        <v>0.2295934900387499</v>
      </c>
      <c r="AT10" s="58">
        <f>EXP($AT$3+$AT$4*$A10+$AT$5*$A10^2)/(1+EXP($AT$3+$AT$4*$A10+$AT$5*$A10^2))</f>
        <v>0.37403345076088607</v>
      </c>
      <c r="AU10" s="97">
        <f>EXP($AU$3+$AU$4*$A10+$AU$5*$A10^2+$AU$6*$A10^3)/(1+EXP($AU$3+$AU$4*$A10+$AU$5*$A10^2+$AU$6*$A10^3))</f>
        <v>0.47228914929558868</v>
      </c>
      <c r="AV10" s="97">
        <f>EXP($AV$3+$AV$4*$A10+$AV$5*$A10^2+$AV$6*$A10^3+$AV$7*$A10^4)/(1+EXP($AV$3+$AV$4*$A10+$AV$5*$A10^2+$AV$6*$A10^3+$AV$7*$A10^4))</f>
        <v>0.2585467179963461</v>
      </c>
      <c r="AW10" s="97">
        <f>EXP($AW$3+$AW$4*$A10+$AW$5*$A10^2+$AW$6*$A10^3+$AW$7*$A10^4+$AW$8*$A10^5)/(1+EXP($AW$3+$AW$4*$A10+$AW$5*$A10^2+$AW$6*$A10^3+$AW$7*$A10^4+$AW$8*$A10^5))</f>
        <v>0.23732533586310425</v>
      </c>
      <c r="AX10" s="2">
        <f>'Proportional HSE Data'!J4</f>
        <v>0.36363636363636365</v>
      </c>
      <c r="AY10" s="58">
        <f>EXP($AY$3+$AY$4*$A10)/(1+EXP($AY$3+$AY$4*$A10))</f>
        <v>0.37973840705105072</v>
      </c>
      <c r="AZ10" s="97">
        <f>EXP($AZ$3+$AZ$4*$A10+$AZ$5*$A10^2)/(1+EXP($AZ$3+$AZ$4*$A10+$AZ$5*$A10^2))</f>
        <v>0.38051899301118663</v>
      </c>
      <c r="BA10" s="97">
        <f>EXP($BA$3+$BA$4*$A10+$BA$5*$A10^2+$BA$6*$A10^3)/(1+EXP($BA$3+$BA$4*$A10+$BA$5*$A10^2+$BA$6*$A10^3))</f>
        <v>0.52107033919924095</v>
      </c>
      <c r="BB10" s="97">
        <f>EXP($BB$3+$BB$4*$A10+$BB$5*$A10^2+$BB$6*$A10^3+$BB$7*$A10^4)/(1+EXP($BB$3+$BB$4*$A10+$BB$5*$A10^2+$BB$6*$A10^3+$BB$7*$A10^4))</f>
        <v>0.5029675901534586</v>
      </c>
      <c r="BC10" s="97">
        <f>EXP($BC$3+$BC$4*$A10+$BC$5*$A10^2+$BC$6*$A10^3+$BC$7*$A10^4+$BC$8*$A10^5)/(1+EXP($BC$3+$BC$4*$A10+$BC$5*$A10^2+$BC$6*$A10^3+$BC$7*$A10^4+$BC$8*$A10^5))</f>
        <v>0.48817761175421298</v>
      </c>
      <c r="BD10" s="2">
        <f>'Proportional HSE Data'!K4</f>
        <v>0.24242424242424243</v>
      </c>
      <c r="BE10" s="58">
        <f>EXP($BE$3+$BE$4*$A10)/(1+EXP($BE$3+$BE$4*$A10))</f>
        <v>0.293031292562067</v>
      </c>
      <c r="BF10" s="97">
        <f>EXP($BF$3+$BF$4*$A10+$BF$5*$A10^2)/(1+EXP($BF$3+$BF$4*$A10+$BF$5*$A10^2))</f>
        <v>9.7391057545252943E-2</v>
      </c>
      <c r="BG10" s="97">
        <f>EXP($BG$3+$BG$4*$A10+$BG$5*$A10^2+$BG$6*$A10^3)/(1+EXP($BG$3+$BG$4*$A10+$BG$5*$A10^2+$BG$6*$A10^3))</f>
        <v>0.15343538458893796</v>
      </c>
      <c r="BH10" s="97">
        <f>EXP($BH$3+$BH$4*$A10+$BH$5*$A10^2+$BH$6*$A10^3+$BH$7*$A10^4)/(1+EXP($BH$3+$BH$4*$A10+$BH$5*$A10^2+$BH$6*$A10^3+$BH$7*$A10^4))</f>
        <v>0.19937688742595069</v>
      </c>
      <c r="BI10" s="97">
        <f>EXP($BI$3+$BI$4*$A10+$BI$5*$A10^2+$BI$6*$A10^3+$BI$7*$A10^4+$BI$8*$A10^5)/(1+EXP($BI$3+$BI$4*$A10+$BI$5*$A10^2+$BI$6*$A10^3+$BI$7*$A10^4+$BI$8*$A10^5))</f>
        <v>0.20905100086901127</v>
      </c>
      <c r="BJ10" s="2">
        <f>'Proportional HSE Data'!L4</f>
        <v>6.0606060606060608E-2</v>
      </c>
      <c r="BK10" s="58">
        <f>EXP($BK$3+$BK$4*$A10)/(1+EXP($BK$3+$BK$4*$A10))</f>
        <v>0.21309230931405199</v>
      </c>
      <c r="BL10" s="97">
        <f>EXP($BL$3+$BL$4*$A10+$BL$5*$A10^2)/(1+EXP($BL$3+$BL$4*$A10+$BL$5*$A10^2))</f>
        <v>2.2405423292829362E-2</v>
      </c>
      <c r="BM10" s="97">
        <f>EXP($BM$3+$BM$4*$A10+$BM$5*$A10^2+$BM$6*$A10^3)/(1+EXP($BM$3+$BM$4*$A10+$BM$5*$A10^2+$BM$6*$A10^3))</f>
        <v>3.4850400011030784E-2</v>
      </c>
      <c r="BN10" s="97">
        <f>EXP($BN$3+$BN$4*$A10+$BN$5*$A10^2+$BN$6*$A10^3+$BN$7*$A10^4)/(1+EXP($BN$3+$BN$4*$A10+$BN$5*$A10^2+$BN$6*$A10^3+$BN$7*$A10^4))</f>
        <v>1.8009172610414851E-2</v>
      </c>
      <c r="BO10" s="97">
        <f>EXP($BO$3+$BO$4*$A10+$BO$5*$A10^2+$BO$6*$A10^3+$BO$7*$A10^4+$BO$8*$A10^5)/(1+EXP($BO$3+$BO$4*$A10+$BO$5*$A10^2+$BO$6*$A10^3+$BO$7*$A10^4+$BO$8*$A10^5))</f>
        <v>1.5964594713195869E-2</v>
      </c>
    </row>
    <row r="11" spans="1:67">
      <c r="A11">
        <v>6</v>
      </c>
      <c r="B11" s="58">
        <f t="shared" ref="B11:B74" si="0">EXP($B$3+$B$4*A11+$B$5*A11^2)/(1+EXP($B$3+$B$4*A11+$B$5*A11^2))</f>
        <v>4.0849680841334335E-2</v>
      </c>
      <c r="C11" s="2">
        <f>'Proportional HSE Data'!C5</f>
        <v>3.0303030303030304E-2</v>
      </c>
      <c r="D11" s="58">
        <f t="shared" ref="D11:D74" si="1">EXP($C$3+$C$4*A11+$C$5*A11^2+$C$6*A11^3+$C$7*A11^4)/(1+EXP($C$3+$C$4*A11+$C$5*A11^2+$C$6*A11^3+$C$7*A11^4))</f>
        <v>0.35963746374175004</v>
      </c>
      <c r="E11" s="2">
        <f>'Absolute HSE Data'!E11/(SUM('Absolute HSE Data'!$C11:$G11))</f>
        <v>0.46268656716417911</v>
      </c>
      <c r="H11" s="2">
        <f t="shared" ref="H11:H74" si="2">C11</f>
        <v>3.0303030303030304E-2</v>
      </c>
      <c r="I11" s="58">
        <f>EXP($I$3+$I$4*A11)/(1+EXP($I$3+$I$4*A11))</f>
        <v>1.0059083538865261E-2</v>
      </c>
      <c r="J11" s="58">
        <f t="shared" ref="J11:J74" si="3">EXP($J$3+$J$4*A11+$J$5*A11^2)/(1+EXP($J$3+$J$4*A11+$J$5*A11^2))</f>
        <v>4.0849680841334335E-2</v>
      </c>
      <c r="K11" s="97">
        <f t="shared" ref="K11:K74" si="4">EXP($K$3+$K$4*$A11+$K$5*$A11^2+$K$6*$A11^3)/(1+EXP($K$3+$K$4*$A11+$K$5*$A11^2+$K$6*$A11^3))</f>
        <v>4.7533518569677073E-2</v>
      </c>
      <c r="L11" s="97">
        <f t="shared" ref="L11:L74" si="5">EXP($L$3+$L$4*$A11+$L$5*$A11^2+$L$6*$A11^3+$L$7*$A11^4)/(1+EXP($L$3+$L$4*$A11+$L$5*$A11^2+$L$6*$A11^3+$L$7*$A11^4))</f>
        <v>4.316951620825004E-2</v>
      </c>
      <c r="M11" s="97">
        <f t="shared" ref="M11:M74" si="6">EXP($M$3+$M$4*$A11+$M$5*$A11^2+$M$6*$A11^3+$M$7*$A11^4+$M$8*$A11^5)/(1+EXP($M$3+$M$4*$A11+$M$5*$A11^2+$M$6*$A11^3+$M$7*$A11^4+$M$8*$A11^5))</f>
        <v>2.8500217226233707E-2</v>
      </c>
      <c r="N11" s="2">
        <f>'Proportional HSE Data'!D5</f>
        <v>0.2878787878787879</v>
      </c>
      <c r="O11" s="58">
        <f>EXP($O$3+$O$4*A11)/(1+EXP($O$3+$O$4*A11))</f>
        <v>0.16104184396312793</v>
      </c>
      <c r="P11" s="58">
        <f t="shared" ref="P11:P74" si="7">EXP($P$3+$P$4*A11+$P$5*A11^2)/(1+EXP($P$3+$P$4*A11+$P$5*A11^2))</f>
        <v>0.33876861697883259</v>
      </c>
      <c r="Q11" s="97">
        <f t="shared" ref="Q11:Q74" si="8">EXP($Q$3+$Q$4*$A11+$Q$5*$A11^2+$Q$6*$A11^3)/(1+EXP($Q$3+$Q$4*$A11+$Q$5*$A11^2+$Q$6*$A11^3))</f>
        <v>0.44652139032408794</v>
      </c>
      <c r="R11" s="97">
        <f t="shared" ref="R11:R74" si="9">EXP($R$3+$R$4*$A11+$R$5*$A11^2+$R$6*$A11^3+$R$7*$A11^4)/(1+EXP($R$3+$R$4*$A11+$R$5*$A11^2+$R$6*$A11^3+$R$7*$A11^4))</f>
        <v>0.35960761761747162</v>
      </c>
      <c r="S11" s="97">
        <f t="shared" ref="S11:S74" si="10">EXP($S$3+$S$4*$A11+$S$5*$A11^2+$S$6*$A11^3+$S$7*$A11^4+$S$8*$A11^5)/(1+EXP($S$3+$S$4*$A11+$S$5*$A11^2+$S$6*$A11^3+$S$7*$A11^4+$S$8*$A11^5))</f>
        <v>0.32754980989092719</v>
      </c>
      <c r="T11" s="2">
        <f>'Proportional HSE Data'!E5</f>
        <v>0.39393939393939392</v>
      </c>
      <c r="U11" s="58">
        <f t="shared" ref="U11:U74" si="11">EXP($U$3+$U$4*$A11)/(1+EXP($U$3+$U$4*$A11))</f>
        <v>0.28779431749301321</v>
      </c>
      <c r="V11" s="58">
        <f t="shared" ref="V11:V74" si="12">EXP($V$3+$V$4*$A11+$V$5*$A11^2)/(1+EXP($V$3+$V$4*$A11+$V$5*$A11^2))</f>
        <v>0.39880611860417586</v>
      </c>
      <c r="W11" s="97">
        <f t="shared" ref="W11:W74" si="13">EXP($W$3+$W$4*$A11+$W$5*$A11^2+$W$6*$A11^3)/(1+EXP($W$3+$W$4*$A11+$W$5*$A11^2+$W$6*$A11^3))</f>
        <v>0.47450268606282697</v>
      </c>
      <c r="X11" s="97">
        <f t="shared" ref="X11:X74" si="14">EXP($X$3+$X$4*$A11+$X$5*$A11^2+$X$6*$A11^3+$X$7*$A11^4)/(1+EXP($X$3+$X$4*$A11+$X$5*$A11^2+$X$6*$A11^3+$X$7*$A11^4))</f>
        <v>0.40186503597314926</v>
      </c>
      <c r="Y11" s="97">
        <f t="shared" ref="Y11:Y74" si="15">EXP($Y$3+$Y$4*$A11+$Y$5*$A11^2+$Y$6*$A11^3+$Y$7*$A11^4+$Y$8*$A11^5)/(1+EXP($Y$3+$Y$4*$A11+$Y$5*$A11^2+$Y$6*$A11^3+$Y$7*$A11^4+$Y$8*$A11^5))</f>
        <v>0.38556787815241</v>
      </c>
      <c r="Z11" s="2">
        <f>'Proportional HSE Data'!F5</f>
        <v>0.27272727272727271</v>
      </c>
      <c r="AA11" s="58">
        <f t="shared" ref="AA11:AA74" si="16">EXP($AA$3+$AA$4*$A11)/(1+EXP($AA$3+$AA$4*$A11))</f>
        <v>0.28712989780498593</v>
      </c>
      <c r="AB11" s="58">
        <f t="shared" ref="AB11:AB74" si="17">EXP($AB$3+$AB$4*$A11+$AB$5*$A11^2)/(1+EXP($AB$3+$AB$4*$A11+$AB$5*$A11^2))</f>
        <v>0.14201265215044548</v>
      </c>
      <c r="AC11" s="97">
        <f t="shared" ref="AC11:AC74" si="18">EXP($AC$3+$AC$4*$A11+$AC$5*$A11^2+$AC$6*$A11^3)/(1+EXP($AC$3+$AC$4*$A11+$AC$5*$A11^2+$AC$6*$A11^3))</f>
        <v>0.19299110355999868</v>
      </c>
      <c r="AD11" s="97">
        <f t="shared" ref="AD11:AD74" si="19">EXP($AD$3+$AD$4*$A11+$AD$5*$A11^2+$AD$6*$A11^3+$AD$7*$A11^4)/(1+EXP($AD$3+$AD$4*$A11+$AD$5*$A11^2+$AD$6*$A11^3+$AD$7*$A11^4))</f>
        <v>0.21180123062205197</v>
      </c>
      <c r="AE11" s="97">
        <f t="shared" ref="AE11:AE74" si="20">EXP($AE$3+$AE$4*$A11+$AE$5*$A11^2+$AE$6*$A11^3+$AE$7*$A11^4+$AE$8*$A11^5)/(1+EXP($AE$3+$AE$4*$A11+$AE$5*$A11^2+$AE$6*$A11^3+$AE$7*$A11^4+$AE$8*$A11^5))</f>
        <v>0.22861339409123216</v>
      </c>
      <c r="AF11" s="2">
        <f>'Proportional HSE Data'!G5</f>
        <v>1.5151515151515152E-2</v>
      </c>
      <c r="AG11" s="58">
        <f t="shared" ref="AG11:AG74" si="21">EXP($AG$3+$AG$4*$A11)/(1+EXP($AG$3+$AG$4*$A11))</f>
        <v>0.34102668750738713</v>
      </c>
      <c r="AH11" s="58">
        <f t="shared" ref="AH11:AH74" si="22">EXP($AH$3+$AH$4*$A11+$AH$5*$A11^2)/(1+EXP($AH$3+$AH$4*$A11+$AH$5*$A11^2))</f>
        <v>5.2156351202128942E-2</v>
      </c>
      <c r="AI11" s="97">
        <f t="shared" ref="AI11:AI74" si="23">EXP($AI$3+$AI$4*$A11+$AI$5*$A11^2+$AI$6*$A11^3)/(1+EXP($AI$3+$AI$4*$A11+$AI$5*$A11^2+$AI$6*$A11^3))</f>
        <v>3.6143879675737518E-2</v>
      </c>
      <c r="AJ11" s="97">
        <f t="shared" ref="AJ11:AJ74" si="24">EXP($AJ$3+$AJ$4*$A11+$AJ$5*$A11^2+$AJ$6*$A11^3+$AJ$7*$A11^4)/(1+EXP($AJ$3+$AJ$4*$A11+$AJ$5*$A11^2+$AJ$6*$A11^3+$AJ$7*$A11^4))</f>
        <v>2.3017415260380977E-2</v>
      </c>
      <c r="AK11" s="97">
        <f t="shared" ref="AK11:AK74" si="25">EXP($AK$3+$AK$4*$A11+$AK$5*$A11^2+$AK$6*$A11^3+$AK$7*$A11^4+$AK$8*$A11^5)/(1+EXP($AK$3+$AK$4*$A11+$AK$5*$A11^2+$AK$6*$A11^3+$AK$7*$A11^4+$AK$8*$A11^5))</f>
        <v>2.1897871326377036E-2</v>
      </c>
      <c r="AL11" s="2">
        <f>'Proportional HSE Data'!H5</f>
        <v>1.7543859649122806E-2</v>
      </c>
      <c r="AM11" s="58">
        <f t="shared" ref="AM11:AM74" si="26">EXP($AM$3+$AM$4*$A11)/(1+EXP($AM$3+$AM$4*$A11))</f>
        <v>1.2720885750766764E-2</v>
      </c>
      <c r="AN11" s="58">
        <f t="shared" ref="AN11:AN74" si="27">EXP($AN$3+$AN$4*$A11+$AN$5*$A11^2)/(1+EXP($AN$3+$AN$4*$A11+$AN$5*$A11^2))</f>
        <v>6.4269435530775215E-2</v>
      </c>
      <c r="AO11" s="97">
        <f t="shared" ref="AO11:AO74" si="28">EXP($AO$3+$AO$4*$A11+$AO$5*$A11^2+$AO$6*$A11^3)/(1+EXP($AO$3+$AO$4*$A11+$AO$5*$A11^2+$AO$6*$A11^3))</f>
        <v>4.2648120870638614E-2</v>
      </c>
      <c r="AP11" s="97">
        <f t="shared" ref="AP11:AP74" si="29">EXP($AP$3+$AP$4*$A11+$AP$5*$A11^2+$AP$6*$A11^3+$AP$7*$A11^4)/(1+EXP($AP$3+$AP$4*$A11+$AP$5*$A11^2+$AP$6*$A11^3+$AP$7*$A11^4))</f>
        <v>2.4433045070747547E-2</v>
      </c>
      <c r="AQ11" s="97">
        <f t="shared" ref="AQ11:AQ74" si="30">EXP($AQ$3+$AQ$4*$A11+$AQ$5*$A11^2+$AQ$6*$A11^3+$AQ$7*$A11^4+$AQ$8*$A11^5)/(1+EXP($AQ$3+$AQ$4*$A11+$AQ$5*$A11^2+$AQ$6*$A11^3+$AQ$7*$A11^4+$AQ$8*$A11^5))</f>
        <v>1.6444377629792301E-2</v>
      </c>
      <c r="AR11" s="2">
        <f>'Proportional HSE Data'!I5</f>
        <v>0.22807017543859648</v>
      </c>
      <c r="AS11" s="58">
        <f t="shared" ref="AS11:AS74" si="31">EXP($AS$3+$AS$4*$A11)/(1+EXP($AS$3+$AS$4*$A11))</f>
        <v>0.22969043481688445</v>
      </c>
      <c r="AT11" s="58">
        <f t="shared" ref="AT11:AT74" si="32">EXP($AT$3+$AT$4*$A11+$AT$5*$A11^2)/(1+EXP($AT$3+$AT$4*$A11+$AT$5*$A11^2))</f>
        <v>0.36230049798564901</v>
      </c>
      <c r="AU11" s="97">
        <f t="shared" ref="AU11:AU74" si="33">EXP($AU$3+$AU$4*$A11+$AU$5*$A11^2+$AU$6*$A11^3)/(1+EXP($AU$3+$AU$4*$A11+$AU$5*$A11^2+$AU$6*$A11^3))</f>
        <v>0.44379830452036967</v>
      </c>
      <c r="AV11" s="97">
        <f t="shared" ref="AV11:AV74" si="34">EXP($AV$3+$AV$4*$A11+$AV$5*$A11^2+$AV$6*$A11^3+$AV$7*$A11^4)/(1+EXP($AV$3+$AV$4*$A11+$AV$5*$A11^2+$AV$6*$A11^3+$AV$7*$A11^4))</f>
        <v>0.28456590613632593</v>
      </c>
      <c r="AW11" s="97">
        <f t="shared" ref="AW11:AW74" si="35">EXP($AW$3+$AW$4*$A11+$AW$5*$A11^2+$AW$6*$A11^3+$AW$7*$A11^4+$AW$8*$A11^5)/(1+EXP($AW$3+$AW$4*$A11+$AW$5*$A11^2+$AW$6*$A11^3+$AW$7*$A11^4+$AW$8*$A11^5))</f>
        <v>0.27004004125825165</v>
      </c>
      <c r="AX11" s="2">
        <f>'Proportional HSE Data'!J5</f>
        <v>0.52631578947368418</v>
      </c>
      <c r="AY11" s="58">
        <f t="shared" ref="AY11:AY74" si="36">EXP($AY$3+$AY$4*$A11)/(1+EXP($AY$3+$AY$4*$A11))</f>
        <v>0.37545721845322688</v>
      </c>
      <c r="AZ11" s="97">
        <f t="shared" ref="AZ11:AZ74" si="37">EXP($AZ$3+$AZ$4*$A11+$AZ$5*$A11^2)/(1+EXP($AZ$3+$AZ$4*$A11+$AZ$5*$A11^2))</f>
        <v>0.37617295831945324</v>
      </c>
      <c r="BA11" s="97">
        <f t="shared" ref="BA11:BA74" si="38">EXP($BA$3+$BA$4*$A11+$BA$5*$A11^2+$BA$6*$A11^3)/(1+EXP($BA$3+$BA$4*$A11+$BA$5*$A11^2+$BA$6*$A11^3))</f>
        <v>0.49283991449335796</v>
      </c>
      <c r="BB11" s="97">
        <f t="shared" ref="BB11:BB74" si="39">EXP($BB$3+$BB$4*$A11+$BB$5*$A11^2+$BB$6*$A11^3+$BB$7*$A11^4)/(1+EXP($BB$3+$BB$4*$A11+$BB$5*$A11^2+$BB$6*$A11^3+$BB$7*$A11^4))</f>
        <v>0.479782385474124</v>
      </c>
      <c r="BC11" s="97">
        <f t="shared" ref="BC11:BC74" si="40">EXP($BC$3+$BC$4*$A11+$BC$5*$A11^2+$BC$6*$A11^3+$BC$7*$A11^4+$BC$8*$A11^5)/(1+EXP($BC$3+$BC$4*$A11+$BC$5*$A11^2+$BC$6*$A11^3+$BC$7*$A11^4+$BC$8*$A11^5))</f>
        <v>0.4709046332603552</v>
      </c>
      <c r="BD11" s="2">
        <f>'Proportional HSE Data'!K5</f>
        <v>0.21052631578947367</v>
      </c>
      <c r="BE11" s="58">
        <f t="shared" ref="BE11:BE74" si="41">EXP($BE$3+$BE$4*$A11)/(1+EXP($BE$3+$BE$4*$A11))</f>
        <v>0.2906256441185025</v>
      </c>
      <c r="BF11" s="97">
        <f t="shared" ref="BF11:BF74" si="42">EXP($BF$3+$BF$4*$A11+$BF$5*$A11^2)/(1+EXP($BF$3+$BF$4*$A11+$BF$5*$A11^2))</f>
        <v>0.10544532995016501</v>
      </c>
      <c r="BG11" s="97">
        <f t="shared" ref="BG11:BG74" si="43">EXP($BG$3+$BG$4*$A11+$BG$5*$A11^2+$BG$6*$A11^3)/(1+EXP($BG$3+$BG$4*$A11+$BG$5*$A11^2+$BG$6*$A11^3))</f>
        <v>0.15491500453112841</v>
      </c>
      <c r="BH11" s="97">
        <f t="shared" ref="BH11:BH74" si="44">EXP($BH$3+$BH$4*$A11+$BH$5*$A11^2+$BH$6*$A11^3+$BH$7*$A11^4)/(1+EXP($BH$3+$BH$4*$A11+$BH$5*$A11^2+$BH$6*$A11^3+$BH$7*$A11^4))</f>
        <v>0.18797821655137889</v>
      </c>
      <c r="BI11" s="97">
        <f t="shared" ref="BI11:BI74" si="45">EXP($BI$3+$BI$4*$A11+$BI$5*$A11^2+$BI$6*$A11^3+$BI$7*$A11^4+$BI$8*$A11^5)/(1+EXP($BI$3+$BI$4*$A11+$BI$5*$A11^2+$BI$6*$A11^3+$BI$7*$A11^4+$BI$8*$A11^5))</f>
        <v>0.19354864914271735</v>
      </c>
      <c r="BJ11" s="2">
        <f>'Proportional HSE Data'!L5</f>
        <v>1.7543859649122806E-2</v>
      </c>
      <c r="BK11" s="58">
        <f t="shared" ref="BK11:BK74" si="46">EXP($BK$3+$BK$4*$A11)/(1+EXP($BK$3+$BK$4*$A11))</f>
        <v>0.21159560840275035</v>
      </c>
      <c r="BL11" s="97">
        <f t="shared" ref="BL11:BL74" si="47">EXP($BL$3+$BL$4*$A11+$BL$5*$A11^2)/(1+EXP($BL$3+$BL$4*$A11+$BL$5*$A11^2))</f>
        <v>2.6307665879392449E-2</v>
      </c>
      <c r="BM11" s="97">
        <f t="shared" ref="BM11:BM74" si="48">EXP($BM$3+$BM$4*$A11+$BM$5*$A11^2+$BM$6*$A11^3)/(1+EXP($BM$3+$BM$4*$A11+$BM$5*$A11^2+$BM$6*$A11^3))</f>
        <v>3.8653358002652717E-2</v>
      </c>
      <c r="BN11" s="97">
        <f t="shared" ref="BN11:BN74" si="49">EXP($BN$3+$BN$4*$A11+$BN$5*$A11^2+$BN$6*$A11^3+$BN$7*$A11^4)/(1+EXP($BN$3+$BN$4*$A11+$BN$5*$A11^2+$BN$6*$A11^3+$BN$7*$A11^4))</f>
        <v>2.3021960715176558E-2</v>
      </c>
      <c r="BO11" s="97">
        <f t="shared" ref="BO11:BO74" si="50">EXP($BO$3+$BO$4*$A11+$BO$5*$A11^2+$BO$6*$A11^3+$BO$7*$A11^4+$BO$8*$A11^5)/(1+EXP($BO$3+$BO$4*$A11+$BO$5*$A11^2+$BO$6*$A11^3+$BO$7*$A11^4+$BO$8*$A11^5))</f>
        <v>2.1146655445787022E-2</v>
      </c>
    </row>
    <row r="12" spans="1:67">
      <c r="A12" s="58">
        <v>7</v>
      </c>
      <c r="B12" s="58">
        <f t="shared" si="0"/>
        <v>3.9995996237401368E-2</v>
      </c>
      <c r="C12" s="2">
        <f>'Proportional HSE Data'!C6</f>
        <v>0</v>
      </c>
      <c r="D12" s="58">
        <f t="shared" si="1"/>
        <v>0.35036600113540817</v>
      </c>
      <c r="E12" s="2">
        <f>'Absolute HSE Data'!E12/(SUM('Absolute HSE Data'!$C12:$G12))</f>
        <v>0.53333333333333333</v>
      </c>
      <c r="H12" s="2">
        <f t="shared" si="2"/>
        <v>0</v>
      </c>
      <c r="I12" s="58">
        <f t="shared" ref="I12:I74" si="51">EXP($I$3+$I$4*A12)/(1+EXP($I$3+$I$4*A12))</f>
        <v>1.062954025455556E-2</v>
      </c>
      <c r="J12" s="58">
        <f t="shared" si="3"/>
        <v>3.9995996237401368E-2</v>
      </c>
      <c r="K12" s="97">
        <f t="shared" si="4"/>
        <v>4.5461068818061168E-2</v>
      </c>
      <c r="L12" s="97">
        <f t="shared" si="5"/>
        <v>4.2459616782172672E-2</v>
      </c>
      <c r="M12" s="97">
        <f t="shared" si="6"/>
        <v>3.3264616810825633E-2</v>
      </c>
      <c r="N12" s="2">
        <f>'Proportional HSE Data'!D6</f>
        <v>0.36842105263157893</v>
      </c>
      <c r="O12" s="58">
        <f t="shared" ref="O12:O75" si="52">EXP($O$3+$O$4*A12)/(1+EXP($O$3+$O$4*A12))</f>
        <v>0.16172556221099962</v>
      </c>
      <c r="P12" s="58">
        <f t="shared" si="7"/>
        <v>0.32102493598549242</v>
      </c>
      <c r="Q12" s="97">
        <f t="shared" si="8"/>
        <v>0.40262967790496662</v>
      </c>
      <c r="R12" s="97">
        <f t="shared" si="9"/>
        <v>0.35031135401808572</v>
      </c>
      <c r="S12" s="97">
        <f t="shared" si="10"/>
        <v>0.33743241029244514</v>
      </c>
      <c r="T12" s="2">
        <f>'Proportional HSE Data'!E6</f>
        <v>0.2807017543859649</v>
      </c>
      <c r="U12" s="58">
        <f t="shared" si="11"/>
        <v>0.28448744977792212</v>
      </c>
      <c r="V12" s="58">
        <f t="shared" si="12"/>
        <v>0.38360696597477845</v>
      </c>
      <c r="W12" s="97">
        <f t="shared" si="13"/>
        <v>0.44248269176158772</v>
      </c>
      <c r="X12" s="97">
        <f t="shared" si="14"/>
        <v>0.39746168432761048</v>
      </c>
      <c r="Y12" s="97">
        <f t="shared" si="15"/>
        <v>0.39110240142699926</v>
      </c>
      <c r="Z12" s="2">
        <f>'Proportional HSE Data'!F6</f>
        <v>0.2807017543859649</v>
      </c>
      <c r="AA12" s="58">
        <f t="shared" si="16"/>
        <v>0.2851933734938053</v>
      </c>
      <c r="AB12" s="58">
        <f t="shared" si="17"/>
        <v>0.15030038941993071</v>
      </c>
      <c r="AC12" s="97">
        <f t="shared" si="18"/>
        <v>0.1929237058477844</v>
      </c>
      <c r="AD12" s="97">
        <f t="shared" si="19"/>
        <v>0.2051035004435651</v>
      </c>
      <c r="AE12" s="97">
        <f t="shared" si="20"/>
        <v>0.21144867716582375</v>
      </c>
      <c r="AF12" s="2">
        <f>'Proportional HSE Data'!G6</f>
        <v>7.0175438596491224E-2</v>
      </c>
      <c r="AG12" s="58">
        <f t="shared" si="21"/>
        <v>0.33927041108463896</v>
      </c>
      <c r="AH12" s="58">
        <f t="shared" si="22"/>
        <v>6.1403317741854944E-2</v>
      </c>
      <c r="AI12" s="97">
        <f t="shared" si="23"/>
        <v>4.4909716468009953E-2</v>
      </c>
      <c r="AJ12" s="97">
        <f t="shared" si="24"/>
        <v>3.1521829966501554E-2</v>
      </c>
      <c r="AK12" s="97">
        <f t="shared" si="25"/>
        <v>3.0444156748694658E-2</v>
      </c>
      <c r="AL12" s="2">
        <f>'Proportional HSE Data'!H6</f>
        <v>0</v>
      </c>
      <c r="AM12" s="58">
        <f t="shared" si="26"/>
        <v>1.3454621114018265E-2</v>
      </c>
      <c r="AN12" s="58">
        <f t="shared" si="27"/>
        <v>6.2308795085885195E-2</v>
      </c>
      <c r="AO12" s="97">
        <f t="shared" si="28"/>
        <v>4.3764346629848044E-2</v>
      </c>
      <c r="AP12" s="97">
        <f t="shared" si="29"/>
        <v>2.8344302474428797E-2</v>
      </c>
      <c r="AQ12" s="97">
        <f t="shared" si="30"/>
        <v>2.1466424339502833E-2</v>
      </c>
      <c r="AR12" s="2">
        <f>'Proportional HSE Data'!I6</f>
        <v>0.27868852459016391</v>
      </c>
      <c r="AS12" s="58">
        <f t="shared" si="31"/>
        <v>0.22978740832006375</v>
      </c>
      <c r="AT12" s="58">
        <f t="shared" si="32"/>
        <v>0.3510216852320367</v>
      </c>
      <c r="AU12" s="97">
        <f t="shared" si="33"/>
        <v>0.41695178326472043</v>
      </c>
      <c r="AV12" s="97">
        <f t="shared" si="34"/>
        <v>0.30736083765259281</v>
      </c>
      <c r="AW12" s="97">
        <f t="shared" si="35"/>
        <v>0.29928144792031686</v>
      </c>
      <c r="AX12" s="2">
        <f>'Proportional HSE Data'!J6</f>
        <v>0.47540983606557374</v>
      </c>
      <c r="AY12" s="58">
        <f t="shared" si="36"/>
        <v>0.3711954112073812</v>
      </c>
      <c r="AZ12" s="97">
        <f t="shared" si="37"/>
        <v>0.37184841501427168</v>
      </c>
      <c r="BA12" s="97">
        <f t="shared" si="38"/>
        <v>0.46621971215186336</v>
      </c>
      <c r="BB12" s="97">
        <f t="shared" si="39"/>
        <v>0.45765324347852043</v>
      </c>
      <c r="BC12" s="97">
        <f t="shared" si="40"/>
        <v>0.45362290689321239</v>
      </c>
      <c r="BD12" s="2">
        <f>'Proportional HSE Data'!K6</f>
        <v>0.21311475409836064</v>
      </c>
      <c r="BE12" s="58">
        <f t="shared" si="41"/>
        <v>0.28823169313259511</v>
      </c>
      <c r="BF12" s="97">
        <f t="shared" si="42"/>
        <v>0.11380503622898186</v>
      </c>
      <c r="BG12" s="97">
        <f t="shared" si="43"/>
        <v>0.15673840747592352</v>
      </c>
      <c r="BH12" s="97">
        <f t="shared" si="44"/>
        <v>0.17892445329621123</v>
      </c>
      <c r="BI12" s="97">
        <f t="shared" si="45"/>
        <v>0.18139859339850004</v>
      </c>
      <c r="BJ12" s="2">
        <f>'Proportional HSE Data'!L6</f>
        <v>3.2786885245901641E-2</v>
      </c>
      <c r="BK12" s="58">
        <f t="shared" si="46"/>
        <v>0.21010661305742903</v>
      </c>
      <c r="BL12" s="97">
        <f t="shared" si="47"/>
        <v>3.0725908746845294E-2</v>
      </c>
      <c r="BM12" s="97">
        <f t="shared" si="48"/>
        <v>4.2811864042447974E-2</v>
      </c>
      <c r="BN12" s="97">
        <f t="shared" si="49"/>
        <v>2.8889603935741717E-2</v>
      </c>
      <c r="BO12" s="97">
        <f t="shared" si="50"/>
        <v>2.7325639942779929E-2</v>
      </c>
    </row>
    <row r="13" spans="1:67">
      <c r="A13" s="58">
        <v>8</v>
      </c>
      <c r="B13" s="58">
        <f t="shared" si="0"/>
        <v>3.9224267074870402E-2</v>
      </c>
      <c r="C13" s="2">
        <f>'Proportional HSE Data'!C7</f>
        <v>1.5384615384615385E-2</v>
      </c>
      <c r="D13" s="58">
        <f t="shared" si="1"/>
        <v>0.33935416453025852</v>
      </c>
      <c r="E13" s="2">
        <f>'Absolute HSE Data'!E13/(SUM('Absolute HSE Data'!$C13:$G13))</f>
        <v>0.33333333333333331</v>
      </c>
      <c r="H13" s="2">
        <f t="shared" si="2"/>
        <v>1.5384615384615385E-2</v>
      </c>
      <c r="I13" s="58">
        <f t="shared" si="51"/>
        <v>1.1231980858394667E-2</v>
      </c>
      <c r="J13" s="58">
        <f t="shared" si="3"/>
        <v>3.9224267074870402E-2</v>
      </c>
      <c r="K13" s="97">
        <f t="shared" si="4"/>
        <v>4.3606358930203738E-2</v>
      </c>
      <c r="L13" s="97">
        <f t="shared" si="5"/>
        <v>4.1764261320263799E-2</v>
      </c>
      <c r="M13" s="97">
        <f t="shared" si="6"/>
        <v>3.7724038011503008E-2</v>
      </c>
      <c r="N13" s="2">
        <f>'Proportional HSE Data'!D7</f>
        <v>0.36923076923076925</v>
      </c>
      <c r="O13" s="58">
        <f t="shared" si="52"/>
        <v>0.16241162130561324</v>
      </c>
      <c r="P13" s="58">
        <f t="shared" si="7"/>
        <v>0.30426375284097557</v>
      </c>
      <c r="Q13" s="97">
        <f t="shared" si="8"/>
        <v>0.36227064829768851</v>
      </c>
      <c r="R13" s="97">
        <f t="shared" si="9"/>
        <v>0.33926234115536169</v>
      </c>
      <c r="S13" s="97">
        <f t="shared" si="10"/>
        <v>0.34166263955801529</v>
      </c>
      <c r="T13" s="2">
        <f>'Proportional HSE Data'!E7</f>
        <v>0.38461538461538464</v>
      </c>
      <c r="U13" s="58">
        <f t="shared" si="11"/>
        <v>0.28120357663784779</v>
      </c>
      <c r="V13" s="58">
        <f t="shared" si="12"/>
        <v>0.36894568462909855</v>
      </c>
      <c r="W13" s="97">
        <f t="shared" si="13"/>
        <v>0.41234448227230647</v>
      </c>
      <c r="X13" s="97">
        <f t="shared" si="14"/>
        <v>0.39106776784608305</v>
      </c>
      <c r="Y13" s="97">
        <f t="shared" si="15"/>
        <v>0.39255720956554985</v>
      </c>
      <c r="Z13" s="2">
        <f>'Proportional HSE Data'!F7</f>
        <v>0.18461538461538463</v>
      </c>
      <c r="AA13" s="58">
        <f t="shared" si="16"/>
        <v>0.28326472012627857</v>
      </c>
      <c r="AB13" s="58">
        <f t="shared" si="17"/>
        <v>0.15869162709955109</v>
      </c>
      <c r="AC13" s="97">
        <f t="shared" si="18"/>
        <v>0.19326782727879077</v>
      </c>
      <c r="AD13" s="97">
        <f t="shared" si="19"/>
        <v>0.1998130417610525</v>
      </c>
      <c r="AE13" s="97">
        <f t="shared" si="20"/>
        <v>0.19840975888965134</v>
      </c>
      <c r="AF13" s="2">
        <f>'Proportional HSE Data'!G7</f>
        <v>4.6153846153846156E-2</v>
      </c>
      <c r="AG13" s="58">
        <f t="shared" si="21"/>
        <v>0.33751854680324561</v>
      </c>
      <c r="AH13" s="58">
        <f t="shared" si="22"/>
        <v>7.1817032982367232E-2</v>
      </c>
      <c r="AI13" s="97">
        <f t="shared" si="23"/>
        <v>5.521649890741049E-2</v>
      </c>
      <c r="AJ13" s="97">
        <f t="shared" si="24"/>
        <v>4.2221898664383181E-2</v>
      </c>
      <c r="AK13" s="97">
        <f t="shared" si="25"/>
        <v>4.1287199466363313E-2</v>
      </c>
      <c r="AL13" s="2">
        <f>'Proportional HSE Data'!H7</f>
        <v>0</v>
      </c>
      <c r="AM13" s="58">
        <f t="shared" si="26"/>
        <v>1.4230068027539454E-2</v>
      </c>
      <c r="AN13" s="58">
        <f t="shared" si="27"/>
        <v>6.0516306754946653E-2</v>
      </c>
      <c r="AO13" s="97">
        <f t="shared" si="28"/>
        <v>4.4844191790976817E-2</v>
      </c>
      <c r="AP13" s="97">
        <f t="shared" si="29"/>
        <v>3.241400030129233E-2</v>
      </c>
      <c r="AQ13" s="97">
        <f t="shared" si="30"/>
        <v>2.7120543272828302E-2</v>
      </c>
      <c r="AR13" s="2">
        <f>'Proportional HSE Data'!I7</f>
        <v>0.40579710144927539</v>
      </c>
      <c r="AS13" s="58">
        <f t="shared" si="31"/>
        <v>0.22988441054648959</v>
      </c>
      <c r="AT13" s="58">
        <f t="shared" si="32"/>
        <v>0.34019485504286967</v>
      </c>
      <c r="AU13" s="97">
        <f t="shared" si="33"/>
        <v>0.39181922318106149</v>
      </c>
      <c r="AV13" s="97">
        <f t="shared" si="34"/>
        <v>0.3265702935833435</v>
      </c>
      <c r="AW13" s="97">
        <f t="shared" si="35"/>
        <v>0.32429142721394627</v>
      </c>
      <c r="AX13" s="2">
        <f>'Proportional HSE Data'!J7</f>
        <v>0.42028985507246375</v>
      </c>
      <c r="AY13" s="58">
        <f t="shared" si="36"/>
        <v>0.36695355624693132</v>
      </c>
      <c r="AZ13" s="97">
        <f t="shared" si="37"/>
        <v>0.36754593718956929</v>
      </c>
      <c r="BA13" s="97">
        <f t="shared" si="38"/>
        <v>0.44129917162442883</v>
      </c>
      <c r="BB13" s="97">
        <f t="shared" si="39"/>
        <v>0.43664537588467323</v>
      </c>
      <c r="BC13" s="97">
        <f t="shared" si="40"/>
        <v>0.4364767479916184</v>
      </c>
      <c r="BD13" s="2">
        <f>'Proportional HSE Data'!K7</f>
        <v>0.14492753623188406</v>
      </c>
      <c r="BE13" s="58">
        <f t="shared" si="41"/>
        <v>0.28584951549462423</v>
      </c>
      <c r="BF13" s="97">
        <f t="shared" si="42"/>
        <v>0.1224420216561979</v>
      </c>
      <c r="BG13" s="97">
        <f t="shared" si="43"/>
        <v>0.15889517331807604</v>
      </c>
      <c r="BH13" s="97">
        <f t="shared" si="44"/>
        <v>0.17188396164007624</v>
      </c>
      <c r="BI13" s="97">
        <f t="shared" si="45"/>
        <v>0.17204197336443033</v>
      </c>
      <c r="BJ13" s="2">
        <f>'Proportional HSE Data'!L7</f>
        <v>2.8985507246376812E-2</v>
      </c>
      <c r="BK13" s="58">
        <f t="shared" si="46"/>
        <v>0.20862532308264303</v>
      </c>
      <c r="BL13" s="97">
        <f t="shared" si="47"/>
        <v>3.5694532280398636E-2</v>
      </c>
      <c r="BM13" s="97">
        <f t="shared" si="48"/>
        <v>4.73456587846907E-2</v>
      </c>
      <c r="BN13" s="97">
        <f t="shared" si="49"/>
        <v>3.5621158682850734E-2</v>
      </c>
      <c r="BO13" s="97">
        <f t="shared" si="50"/>
        <v>3.4502249206013504E-2</v>
      </c>
    </row>
    <row r="14" spans="1:67">
      <c r="A14" s="58">
        <v>9</v>
      </c>
      <c r="B14" s="58">
        <f t="shared" si="0"/>
        <v>3.8530574380897381E-2</v>
      </c>
      <c r="C14" s="2">
        <f>'Proportional HSE Data'!C8</f>
        <v>5.4545454545454543E-2</v>
      </c>
      <c r="D14" s="58">
        <f t="shared" si="1"/>
        <v>0.32689014096898295</v>
      </c>
      <c r="E14" s="2">
        <f>'Absolute HSE Data'!E14/(SUM('Absolute HSE Data'!$C14:$G14))</f>
        <v>0.40350877192982454</v>
      </c>
      <c r="H14" s="2">
        <f t="shared" si="2"/>
        <v>5.4545454545454543E-2</v>
      </c>
      <c r="I14" s="58">
        <f t="shared" si="51"/>
        <v>1.1868155850550505E-2</v>
      </c>
      <c r="J14" s="58">
        <f t="shared" si="3"/>
        <v>3.8530574380897381E-2</v>
      </c>
      <c r="K14" s="97">
        <f t="shared" si="4"/>
        <v>4.1949358398833313E-2</v>
      </c>
      <c r="L14" s="97">
        <f t="shared" si="5"/>
        <v>4.1088344172340648E-2</v>
      </c>
      <c r="M14" s="97">
        <f t="shared" si="6"/>
        <v>4.1694431117462565E-2</v>
      </c>
      <c r="N14" s="2">
        <f>'Proportional HSE Data'!D8</f>
        <v>0.27272727272727271</v>
      </c>
      <c r="O14" s="58">
        <f t="shared" si="52"/>
        <v>0.16310002448943153</v>
      </c>
      <c r="P14" s="58">
        <f t="shared" si="7"/>
        <v>0.2884719882433891</v>
      </c>
      <c r="Q14" s="97">
        <f t="shared" si="8"/>
        <v>0.32565357490587815</v>
      </c>
      <c r="R14" s="97">
        <f t="shared" si="9"/>
        <v>0.32674579373272467</v>
      </c>
      <c r="S14" s="97">
        <f t="shared" si="10"/>
        <v>0.3407397389622383</v>
      </c>
      <c r="T14" s="2">
        <f>'Proportional HSE Data'!E8</f>
        <v>0.34545454545454546</v>
      </c>
      <c r="U14" s="58">
        <f t="shared" si="11"/>
        <v>0.27794288489354946</v>
      </c>
      <c r="V14" s="58">
        <f t="shared" si="12"/>
        <v>0.35483099500780868</v>
      </c>
      <c r="W14" s="97">
        <f t="shared" si="13"/>
        <v>0.38419834035686756</v>
      </c>
      <c r="X14" s="97">
        <f t="shared" si="14"/>
        <v>0.38290512907083873</v>
      </c>
      <c r="Y14" s="97">
        <f t="shared" si="15"/>
        <v>0.39033516363289339</v>
      </c>
      <c r="Z14" s="2">
        <f>'Proportional HSE Data'!F8</f>
        <v>0.25454545454545452</v>
      </c>
      <c r="AA14" s="58">
        <f t="shared" si="16"/>
        <v>0.2813439759493564</v>
      </c>
      <c r="AB14" s="58">
        <f t="shared" si="17"/>
        <v>0.16715606147659934</v>
      </c>
      <c r="AC14" s="97">
        <f t="shared" si="18"/>
        <v>0.19400318725660806</v>
      </c>
      <c r="AD14" s="97">
        <f t="shared" si="19"/>
        <v>0.19577916531948053</v>
      </c>
      <c r="AE14" s="97">
        <f t="shared" si="20"/>
        <v>0.18874829431634751</v>
      </c>
      <c r="AF14" s="2">
        <f>'Proportional HSE Data'!G8</f>
        <v>7.2727272727272724E-2</v>
      </c>
      <c r="AG14" s="58">
        <f t="shared" si="21"/>
        <v>0.33577113148716209</v>
      </c>
      <c r="AH14" s="58">
        <f t="shared" si="22"/>
        <v>8.3440039836730609E-2</v>
      </c>
      <c r="AI14" s="97">
        <f t="shared" si="23"/>
        <v>6.7172466082647153E-2</v>
      </c>
      <c r="AJ14" s="97">
        <f t="shared" si="24"/>
        <v>5.5340917897109689E-2</v>
      </c>
      <c r="AK14" s="97">
        <f t="shared" si="25"/>
        <v>5.4658691007778225E-2</v>
      </c>
      <c r="AL14" s="2">
        <f>'Proportional HSE Data'!H8</f>
        <v>4.8387096774193547E-2</v>
      </c>
      <c r="AM14" s="58">
        <f t="shared" si="26"/>
        <v>1.5049525466706496E-2</v>
      </c>
      <c r="AN14" s="58">
        <f t="shared" si="27"/>
        <v>5.8881511741170386E-2</v>
      </c>
      <c r="AO14" s="97">
        <f t="shared" si="28"/>
        <v>4.5887409818303304E-2</v>
      </c>
      <c r="AP14" s="97">
        <f t="shared" si="29"/>
        <v>3.6571472726726867E-2</v>
      </c>
      <c r="AQ14" s="97">
        <f t="shared" si="30"/>
        <v>3.3245446616740081E-2</v>
      </c>
      <c r="AR14" s="2">
        <f>'Proportional HSE Data'!I8</f>
        <v>0.22580645161290322</v>
      </c>
      <c r="AS14" s="58">
        <f t="shared" si="31"/>
        <v>0.22998144149435376</v>
      </c>
      <c r="AT14" s="58">
        <f t="shared" si="32"/>
        <v>0.32981601731780508</v>
      </c>
      <c r="AU14" s="97">
        <f t="shared" si="33"/>
        <v>0.36842566001628546</v>
      </c>
      <c r="AV14" s="97">
        <f t="shared" si="34"/>
        <v>0.34203574657457431</v>
      </c>
      <c r="AW14" s="97">
        <f t="shared" si="35"/>
        <v>0.34468092049385518</v>
      </c>
      <c r="AX14" s="2">
        <f>'Proportional HSE Data'!J8</f>
        <v>0.41935483870967744</v>
      </c>
      <c r="AY14" s="58">
        <f t="shared" si="36"/>
        <v>0.36273221258317689</v>
      </c>
      <c r="AZ14" s="97">
        <f t="shared" si="37"/>
        <v>0.36326608504178376</v>
      </c>
      <c r="BA14" s="97">
        <f t="shared" si="38"/>
        <v>0.41811870280665198</v>
      </c>
      <c r="BB14" s="97">
        <f t="shared" si="39"/>
        <v>0.41680045947909433</v>
      </c>
      <c r="BC14" s="97">
        <f t="shared" si="40"/>
        <v>0.41959929115936556</v>
      </c>
      <c r="BD14" s="2">
        <f>'Proportional HSE Data'!K8</f>
        <v>0.22580645161290322</v>
      </c>
      <c r="BE14" s="58">
        <f t="shared" si="41"/>
        <v>0.28347918476291478</v>
      </c>
      <c r="BF14" s="97">
        <f t="shared" si="42"/>
        <v>0.13132441767211303</v>
      </c>
      <c r="BG14" s="97">
        <f t="shared" si="43"/>
        <v>0.16137567622229035</v>
      </c>
      <c r="BH14" s="97">
        <f t="shared" si="44"/>
        <v>0.16658596805613984</v>
      </c>
      <c r="BI14" s="97">
        <f t="shared" si="45"/>
        <v>0.16503206398199657</v>
      </c>
      <c r="BJ14" s="2">
        <f>'Proportional HSE Data'!L8</f>
        <v>8.0645161290322578E-2</v>
      </c>
      <c r="BK14" s="58">
        <f t="shared" si="46"/>
        <v>0.20715173767112988</v>
      </c>
      <c r="BL14" s="97">
        <f t="shared" si="47"/>
        <v>4.1243516121973751E-2</v>
      </c>
      <c r="BM14" s="97">
        <f t="shared" si="48"/>
        <v>5.2272980219565002E-2</v>
      </c>
      <c r="BN14" s="97">
        <f t="shared" si="49"/>
        <v>4.3197203359351059E-2</v>
      </c>
      <c r="BO14" s="97">
        <f t="shared" si="50"/>
        <v>4.2634561267805057E-2</v>
      </c>
    </row>
    <row r="15" spans="1:67">
      <c r="A15" s="58">
        <v>10</v>
      </c>
      <c r="B15" s="58">
        <f t="shared" si="0"/>
        <v>3.7911425086929275E-2</v>
      </c>
      <c r="C15" s="2">
        <f>'Proportional HSE Data'!C9</f>
        <v>5.2631578947368418E-2</v>
      </c>
      <c r="D15" s="58">
        <f t="shared" si="1"/>
        <v>0.31326366727564292</v>
      </c>
      <c r="E15" s="2">
        <f>'Absolute HSE Data'!E15/(SUM('Absolute HSE Data'!$C15:$G15))</f>
        <v>0.38181818181818183</v>
      </c>
      <c r="H15" s="2">
        <f t="shared" si="2"/>
        <v>5.2631578947368418E-2</v>
      </c>
      <c r="I15" s="58">
        <f t="shared" si="51"/>
        <v>1.253990656533719E-2</v>
      </c>
      <c r="J15" s="58">
        <f t="shared" si="3"/>
        <v>3.7911425086929275E-2</v>
      </c>
      <c r="K15" s="97">
        <f t="shared" si="4"/>
        <v>4.0472470666944732E-2</v>
      </c>
      <c r="L15" s="97">
        <f t="shared" si="5"/>
        <v>4.0436292456755306E-2</v>
      </c>
      <c r="M15" s="97">
        <f t="shared" si="6"/>
        <v>4.5040149290879031E-2</v>
      </c>
      <c r="N15" s="2">
        <f>'Proportional HSE Data'!D9</f>
        <v>0.2982456140350877</v>
      </c>
      <c r="O15" s="58">
        <f t="shared" si="52"/>
        <v>0.16379077496708316</v>
      </c>
      <c r="P15" s="58">
        <f t="shared" si="7"/>
        <v>0.27362876731605307</v>
      </c>
      <c r="Q15" s="97">
        <f t="shared" si="8"/>
        <v>0.29279476725685366</v>
      </c>
      <c r="R15" s="97">
        <f t="shared" si="9"/>
        <v>0.31304857791652452</v>
      </c>
      <c r="S15" s="97">
        <f t="shared" si="10"/>
        <v>0.33525546180351568</v>
      </c>
      <c r="T15" s="2">
        <f>'Proportional HSE Data'!E9</f>
        <v>0.42105263157894735</v>
      </c>
      <c r="U15" s="58">
        <f t="shared" si="11"/>
        <v>0.27470555270534042</v>
      </c>
      <c r="V15" s="58">
        <f t="shared" si="12"/>
        <v>0.34126750152916985</v>
      </c>
      <c r="W15" s="97">
        <f t="shared" si="13"/>
        <v>0.35808989782495287</v>
      </c>
      <c r="X15" s="97">
        <f t="shared" si="14"/>
        <v>0.37319823190610135</v>
      </c>
      <c r="Y15" s="97">
        <f t="shared" si="15"/>
        <v>0.38485627187235305</v>
      </c>
      <c r="Z15" s="2">
        <f>'Proportional HSE Data'!F9</f>
        <v>0.21052631578947367</v>
      </c>
      <c r="AA15" s="58">
        <f t="shared" si="16"/>
        <v>0.27943117818906399</v>
      </c>
      <c r="AB15" s="58">
        <f t="shared" si="17"/>
        <v>0.1756624265842513</v>
      </c>
      <c r="AC15" s="97">
        <f t="shared" si="18"/>
        <v>0.19511111814792145</v>
      </c>
      <c r="AD15" s="97">
        <f t="shared" si="19"/>
        <v>0.19287386984856833</v>
      </c>
      <c r="AE15" s="97">
        <f t="shared" si="20"/>
        <v>0.18187688953526426</v>
      </c>
      <c r="AF15" s="2">
        <f>'Proportional HSE Data'!G9</f>
        <v>1.7543859649122806E-2</v>
      </c>
      <c r="AG15" s="58">
        <f t="shared" si="21"/>
        <v>0.3340282015018422</v>
      </c>
      <c r="AH15" s="58">
        <f t="shared" si="22"/>
        <v>9.629400649965679E-2</v>
      </c>
      <c r="AI15" s="97">
        <f t="shared" si="23"/>
        <v>8.085131861759999E-2</v>
      </c>
      <c r="AJ15" s="97">
        <f t="shared" si="24"/>
        <v>7.1017208107310395E-2</v>
      </c>
      <c r="AK15" s="97">
        <f t="shared" si="25"/>
        <v>7.0692184656614782E-2</v>
      </c>
      <c r="AL15" s="2">
        <f>'Proportional HSE Data'!H9</f>
        <v>1.6666666666666666E-2</v>
      </c>
      <c r="AM15" s="58">
        <f t="shared" si="26"/>
        <v>1.5915410572332426E-2</v>
      </c>
      <c r="AN15" s="58">
        <f t="shared" si="27"/>
        <v>5.7394952793545839E-2</v>
      </c>
      <c r="AO15" s="97">
        <f t="shared" si="28"/>
        <v>4.6894151501476453E-2</v>
      </c>
      <c r="AP15" s="97">
        <f t="shared" si="29"/>
        <v>4.0743116494026552E-2</v>
      </c>
      <c r="AQ15" s="97">
        <f t="shared" si="30"/>
        <v>3.9640171488491902E-2</v>
      </c>
      <c r="AR15" s="2">
        <f>'Proportional HSE Data'!I9</f>
        <v>0.31666666666666665</v>
      </c>
      <c r="AS15" s="58">
        <f t="shared" si="31"/>
        <v>0.23007850116183856</v>
      </c>
      <c r="AT15" s="58">
        <f t="shared" si="32"/>
        <v>0.31987959267413624</v>
      </c>
      <c r="AU15" s="97">
        <f t="shared" si="33"/>
        <v>0.34675956921097489</v>
      </c>
      <c r="AV15" s="97">
        <f t="shared" si="34"/>
        <v>0.35375525278034331</v>
      </c>
      <c r="AW15" s="97">
        <f t="shared" si="35"/>
        <v>0.36035054637064245</v>
      </c>
      <c r="AX15" s="2">
        <f>'Proportional HSE Data'!J9</f>
        <v>0.51666666666666672</v>
      </c>
      <c r="AY15" s="58">
        <f t="shared" si="36"/>
        <v>0.35853192706196046</v>
      </c>
      <c r="AZ15" s="97">
        <f t="shared" si="37"/>
        <v>0.35900940465698594</v>
      </c>
      <c r="BA15" s="97">
        <f t="shared" si="38"/>
        <v>0.39667835478126517</v>
      </c>
      <c r="BB15" s="97">
        <f t="shared" si="39"/>
        <v>0.39813931896273053</v>
      </c>
      <c r="BC15" s="97">
        <f t="shared" si="40"/>
        <v>0.40311047262377975</v>
      </c>
      <c r="BD15" s="2">
        <f>'Proportional HSE Data'!K9</f>
        <v>0.1</v>
      </c>
      <c r="BE15" s="58">
        <f t="shared" si="41"/>
        <v>0.28112077216880949</v>
      </c>
      <c r="BF15" s="97">
        <f t="shared" si="42"/>
        <v>0.14041697840067785</v>
      </c>
      <c r="BG15" s="97">
        <f t="shared" si="43"/>
        <v>0.16417079131394235</v>
      </c>
      <c r="BH15" s="97">
        <f t="shared" si="44"/>
        <v>0.16281084087888731</v>
      </c>
      <c r="BI15" s="97">
        <f t="shared" si="45"/>
        <v>0.16001514431567809</v>
      </c>
      <c r="BJ15" s="2">
        <f>'Proportional HSE Data'!L9</f>
        <v>0.05</v>
      </c>
      <c r="BK15" s="58">
        <f t="shared" si="46"/>
        <v>0.2056858554102485</v>
      </c>
      <c r="BL15" s="97">
        <f t="shared" si="47"/>
        <v>4.739701363901113E-2</v>
      </c>
      <c r="BM15" s="97">
        <f t="shared" si="48"/>
        <v>5.7610002057159819E-2</v>
      </c>
      <c r="BN15" s="97">
        <f t="shared" si="49"/>
        <v>5.156989620464511E-2</v>
      </c>
      <c r="BO15" s="97">
        <f t="shared" si="50"/>
        <v>5.1640225817696048E-2</v>
      </c>
    </row>
    <row r="16" spans="1:67">
      <c r="A16" s="58">
        <v>11</v>
      </c>
      <c r="B16" s="58">
        <f t="shared" si="0"/>
        <v>3.7363725956652903E-2</v>
      </c>
      <c r="C16" s="2">
        <f>'Proportional HSE Data'!C10</f>
        <v>5.2631578947368418E-2</v>
      </c>
      <c r="D16" s="58">
        <f t="shared" si="1"/>
        <v>0.29876159662004576</v>
      </c>
      <c r="E16" s="2">
        <f>'Absolute HSE Data'!E16/(SUM('Absolute HSE Data'!$C16:$G16))</f>
        <v>0.29268292682926828</v>
      </c>
      <c r="H16" s="2">
        <f t="shared" si="2"/>
        <v>5.2631578947368418E-2</v>
      </c>
      <c r="I16" s="58">
        <f t="shared" si="51"/>
        <v>1.3249169303529073E-2</v>
      </c>
      <c r="J16" s="58">
        <f t="shared" si="3"/>
        <v>3.7363725956652903E-2</v>
      </c>
      <c r="K16" s="97">
        <f t="shared" si="4"/>
        <v>3.9160255266846397E-2</v>
      </c>
      <c r="L16" s="97">
        <f t="shared" si="5"/>
        <v>3.9812101654848997E-2</v>
      </c>
      <c r="M16" s="97">
        <f t="shared" si="6"/>
        <v>4.7679747040712393E-2</v>
      </c>
      <c r="N16" s="2">
        <f>'Proportional HSE Data'!D10</f>
        <v>0.31578947368421051</v>
      </c>
      <c r="O16" s="58">
        <f t="shared" si="52"/>
        <v>0.16448387590497723</v>
      </c>
      <c r="P16" s="58">
        <f t="shared" si="7"/>
        <v>0.25970699640377248</v>
      </c>
      <c r="Q16" s="97">
        <f t="shared" si="8"/>
        <v>0.26356774841833075</v>
      </c>
      <c r="R16" s="97">
        <f t="shared" si="9"/>
        <v>0.29845495352600376</v>
      </c>
      <c r="S16" s="97">
        <f t="shared" si="10"/>
        <v>0.32585538156450383</v>
      </c>
      <c r="T16" s="2">
        <f>'Proportional HSE Data'!E10</f>
        <v>0.31578947368421051</v>
      </c>
      <c r="U16" s="58">
        <f t="shared" si="11"/>
        <v>0.27149174961211286</v>
      </c>
      <c r="V16" s="58">
        <f t="shared" si="12"/>
        <v>0.328256093448411</v>
      </c>
      <c r="W16" s="97">
        <f t="shared" si="13"/>
        <v>0.33401176240002101</v>
      </c>
      <c r="X16" s="97">
        <f t="shared" si="14"/>
        <v>0.36217290031717486</v>
      </c>
      <c r="Y16" s="97">
        <f t="shared" si="15"/>
        <v>0.37654773750113346</v>
      </c>
      <c r="Z16" s="2">
        <f>'Proportional HSE Data'!F10</f>
        <v>0.21052631578947367</v>
      </c>
      <c r="AA16" s="58">
        <f t="shared" si="16"/>
        <v>0.27752636305286171</v>
      </c>
      <c r="AB16" s="58">
        <f t="shared" si="17"/>
        <v>0.1841787982571208</v>
      </c>
      <c r="AC16" s="97">
        <f t="shared" si="18"/>
        <v>0.19657424212877991</v>
      </c>
      <c r="AD16" s="97">
        <f t="shared" si="19"/>
        <v>0.19098842741463706</v>
      </c>
      <c r="AE16" s="97">
        <f t="shared" si="20"/>
        <v>0.17733777340713308</v>
      </c>
      <c r="AF16" s="2">
        <f>'Proportional HSE Data'!G10</f>
        <v>0.10526315789473684</v>
      </c>
      <c r="AG16" s="58">
        <f t="shared" si="21"/>
        <v>0.33228979275237164</v>
      </c>
      <c r="AH16" s="58">
        <f t="shared" si="22"/>
        <v>0.11037625359816965</v>
      </c>
      <c r="AI16" s="97">
        <f t="shared" si="23"/>
        <v>9.6282790015764702E-2</v>
      </c>
      <c r="AJ16" s="97">
        <f t="shared" si="24"/>
        <v>8.9277779866475296E-2</v>
      </c>
      <c r="AK16" s="97">
        <f t="shared" si="25"/>
        <v>8.9395234937141729E-2</v>
      </c>
      <c r="AL16" s="2">
        <f>'Proportional HSE Data'!H10</f>
        <v>2.7397260273972601E-2</v>
      </c>
      <c r="AM16" s="58">
        <f t="shared" si="26"/>
        <v>1.6830263707134818E-2</v>
      </c>
      <c r="AN16" s="58">
        <f t="shared" si="27"/>
        <v>5.6048103217732174E-2</v>
      </c>
      <c r="AO16" s="97">
        <f t="shared" si="28"/>
        <v>4.7864953654153351E-2</v>
      </c>
      <c r="AP16" s="97">
        <f t="shared" si="29"/>
        <v>4.4855965452061337E-2</v>
      </c>
      <c r="AQ16" s="97">
        <f t="shared" si="30"/>
        <v>4.6084123338652902E-2</v>
      </c>
      <c r="AR16" s="2">
        <f>'Proportional HSE Data'!I10</f>
        <v>0.32876712328767121</v>
      </c>
      <c r="AS16" s="58">
        <f t="shared" si="31"/>
        <v>0.23017558954711659</v>
      </c>
      <c r="AT16" s="58">
        <f t="shared" si="32"/>
        <v>0.31037864467460619</v>
      </c>
      <c r="AU16" s="97">
        <f t="shared" si="33"/>
        <v>0.32678081598905478</v>
      </c>
      <c r="AV16" s="97">
        <f t="shared" si="34"/>
        <v>0.361840129410677</v>
      </c>
      <c r="AW16" s="97">
        <f t="shared" si="35"/>
        <v>0.37140697395929134</v>
      </c>
      <c r="AX16" s="2">
        <f>'Proportional HSE Data'!J10</f>
        <v>0.46575342465753422</v>
      </c>
      <c r="AY16" s="58">
        <f t="shared" si="36"/>
        <v>0.35435323413497716</v>
      </c>
      <c r="AZ16" s="97">
        <f t="shared" si="37"/>
        <v>0.35477642781522406</v>
      </c>
      <c r="BA16" s="97">
        <f t="shared" si="38"/>
        <v>0.37694645827427586</v>
      </c>
      <c r="BB16" s="97">
        <f t="shared" si="39"/>
        <v>0.38066488035533885</v>
      </c>
      <c r="BC16" s="97">
        <f t="shared" si="40"/>
        <v>0.38711556609037318</v>
      </c>
      <c r="BD16" s="2">
        <f>'Proportional HSE Data'!K10</f>
        <v>9.5890410958904104E-2</v>
      </c>
      <c r="BE16" s="58">
        <f t="shared" si="41"/>
        <v>0.27877434662245726</v>
      </c>
      <c r="BF16" s="97">
        <f t="shared" si="42"/>
        <v>0.14968148496699385</v>
      </c>
      <c r="BG16" s="97">
        <f t="shared" si="43"/>
        <v>0.1672716139193145</v>
      </c>
      <c r="BH16" s="97">
        <f t="shared" si="44"/>
        <v>0.16038112495858733</v>
      </c>
      <c r="BI16" s="97">
        <f t="shared" si="45"/>
        <v>0.15671260232112424</v>
      </c>
      <c r="BJ16" s="2">
        <f>'Proportional HSE Data'!L10</f>
        <v>8.2191780821917804E-2</v>
      </c>
      <c r="BK16" s="58">
        <f t="shared" si="46"/>
        <v>0.20422767428846236</v>
      </c>
      <c r="BL16" s="97">
        <f t="shared" si="47"/>
        <v>5.4171926451124612E-2</v>
      </c>
      <c r="BM16" s="97">
        <f t="shared" si="48"/>
        <v>6.3370229324441557E-2</v>
      </c>
      <c r="BN16" s="97">
        <f t="shared" si="49"/>
        <v>6.0665165403777081E-2</v>
      </c>
      <c r="BO16" s="97">
        <f t="shared" si="50"/>
        <v>6.1402433975322294E-2</v>
      </c>
    </row>
    <row r="17" spans="1:67">
      <c r="A17" s="58">
        <v>12</v>
      </c>
      <c r="B17" s="58">
        <f t="shared" si="0"/>
        <v>3.68847605235764E-2</v>
      </c>
      <c r="C17" s="2">
        <f>'Proportional HSE Data'!C11</f>
        <v>7.4626865671641784E-2</v>
      </c>
      <c r="D17" s="58">
        <f t="shared" si="1"/>
        <v>0.28366279939635242</v>
      </c>
      <c r="E17" s="2">
        <f>'Absolute HSE Data'!E17/(SUM('Absolute HSE Data'!$C17:$G17))</f>
        <v>0.14000000000000001</v>
      </c>
      <c r="H17" s="2">
        <f t="shared" si="2"/>
        <v>7.4626865671641784E-2</v>
      </c>
      <c r="I17" s="58">
        <f t="shared" si="51"/>
        <v>1.3997979583058295E-2</v>
      </c>
      <c r="J17" s="58">
        <f t="shared" si="3"/>
        <v>3.68847605235764E-2</v>
      </c>
      <c r="K17" s="97">
        <f t="shared" si="4"/>
        <v>3.7999184478383262E-2</v>
      </c>
      <c r="L17" s="97">
        <f t="shared" si="5"/>
        <v>3.9219374253203411E-2</v>
      </c>
      <c r="M17" s="97">
        <f t="shared" si="6"/>
        <v>4.958441802485359E-2</v>
      </c>
      <c r="N17" s="2">
        <f>'Proportional HSE Data'!D11</f>
        <v>0.26865671641791045</v>
      </c>
      <c r="O17" s="58">
        <f t="shared" si="52"/>
        <v>0.16517933043091679</v>
      </c>
      <c r="P17" s="58">
        <f t="shared" si="7"/>
        <v>0.24667480689792598</v>
      </c>
      <c r="Q17" s="97">
        <f t="shared" si="8"/>
        <v>0.23775088518398671</v>
      </c>
      <c r="R17" s="97">
        <f t="shared" si="9"/>
        <v>0.28324163665958596</v>
      </c>
      <c r="S17" s="97">
        <f t="shared" si="10"/>
        <v>0.31321414004463943</v>
      </c>
      <c r="T17" s="2">
        <f>'Proportional HSE Data'!E11</f>
        <v>0.46268656716417911</v>
      </c>
      <c r="U17" s="58">
        <f t="shared" si="11"/>
        <v>0.26830163657591011</v>
      </c>
      <c r="V17" s="58">
        <f t="shared" si="12"/>
        <v>0.31579435426466124</v>
      </c>
      <c r="W17" s="97">
        <f t="shared" si="13"/>
        <v>0.31191531378451814</v>
      </c>
      <c r="X17" s="97">
        <f t="shared" si="14"/>
        <v>0.35005466758255072</v>
      </c>
      <c r="Y17" s="97">
        <f t="shared" si="15"/>
        <v>0.36583813572916696</v>
      </c>
      <c r="Z17" s="2">
        <f>'Proportional HSE Data'!F11</f>
        <v>0.11940298507462686</v>
      </c>
      <c r="AA17" s="58">
        <f t="shared" si="16"/>
        <v>0.27562956573223668</v>
      </c>
      <c r="AB17" s="58">
        <f t="shared" si="17"/>
        <v>0.19267289721584033</v>
      </c>
      <c r="AC17" s="97">
        <f t="shared" si="18"/>
        <v>0.19837616700764038</v>
      </c>
      <c r="AD17" s="97">
        <f t="shared" si="19"/>
        <v>0.19003024557883061</v>
      </c>
      <c r="AE17" s="97">
        <f t="shared" si="20"/>
        <v>0.17477432766826959</v>
      </c>
      <c r="AF17" s="2">
        <f>'Proportional HSE Data'!G11</f>
        <v>7.4626865671641784E-2</v>
      </c>
      <c r="AG17" s="58">
        <f t="shared" si="21"/>
        <v>0.33055594068169497</v>
      </c>
      <c r="AH17" s="58">
        <f t="shared" si="22"/>
        <v>0.12565708508524212</v>
      </c>
      <c r="AI17" s="97">
        <f t="shared" si="23"/>
        <v>0.11344498263576969</v>
      </c>
      <c r="AJ17" s="97">
        <f t="shared" si="24"/>
        <v>0.11002145220604105</v>
      </c>
      <c r="AK17" s="97">
        <f t="shared" si="25"/>
        <v>0.11063372151503259</v>
      </c>
      <c r="AL17" s="2">
        <f>'Proportional HSE Data'!H11</f>
        <v>3.1746031746031744E-2</v>
      </c>
      <c r="AM17" s="58">
        <f t="shared" si="26"/>
        <v>1.7796753603336737E-2</v>
      </c>
      <c r="AN17" s="58">
        <f t="shared" si="27"/>
        <v>5.4833302094765467E-2</v>
      </c>
      <c r="AO17" s="97">
        <f t="shared" si="28"/>
        <v>4.8800725644068399E-2</v>
      </c>
      <c r="AP17" s="97">
        <f t="shared" si="29"/>
        <v>4.8840961207113703E-2</v>
      </c>
      <c r="AQ17" s="97">
        <f t="shared" si="30"/>
        <v>5.2357961387660149E-2</v>
      </c>
      <c r="AR17" s="2">
        <f>'Proportional HSE Data'!I11</f>
        <v>0.2857142857142857</v>
      </c>
      <c r="AS17" s="58">
        <f t="shared" si="31"/>
        <v>0.23027270664835056</v>
      </c>
      <c r="AT17" s="58">
        <f t="shared" si="32"/>
        <v>0.30130509865635657</v>
      </c>
      <c r="AU17" s="97">
        <f t="shared" si="33"/>
        <v>0.3084280081931608</v>
      </c>
      <c r="AV17" s="97">
        <f t="shared" si="34"/>
        <v>0.36647944750498801</v>
      </c>
      <c r="AW17" s="97">
        <f t="shared" si="35"/>
        <v>0.37809219166188518</v>
      </c>
      <c r="AX17" s="2">
        <f>'Proportional HSE Data'!J11</f>
        <v>0.46031746031746029</v>
      </c>
      <c r="AY17" s="58">
        <f t="shared" si="36"/>
        <v>0.35019665564584268</v>
      </c>
      <c r="AZ17" s="97">
        <f t="shared" si="37"/>
        <v>0.35056767181208237</v>
      </c>
      <c r="BA17" s="97">
        <f t="shared" si="38"/>
        <v>0.35886763902603086</v>
      </c>
      <c r="BB17" s="97">
        <f t="shared" si="39"/>
        <v>0.36436518406696305</v>
      </c>
      <c r="BC17" s="97">
        <f t="shared" si="40"/>
        <v>0.37170432273177662</v>
      </c>
      <c r="BD17" s="2">
        <f>'Proportional HSE Data'!K11</f>
        <v>0.20634920634920634</v>
      </c>
      <c r="BE17" s="58">
        <f t="shared" si="41"/>
        <v>0.27643997471940396</v>
      </c>
      <c r="BF17" s="97">
        <f t="shared" si="42"/>
        <v>0.15907720552480492</v>
      </c>
      <c r="BG17" s="97">
        <f t="shared" si="43"/>
        <v>0.17066919016468057</v>
      </c>
      <c r="BH17" s="97">
        <f t="shared" si="44"/>
        <v>0.15915364682971189</v>
      </c>
      <c r="BI17" s="97">
        <f t="shared" si="45"/>
        <v>0.15490540368349889</v>
      </c>
      <c r="BJ17" s="2">
        <f>'Proportional HSE Data'!L11</f>
        <v>1.5873015873015872E-2</v>
      </c>
      <c r="BK17" s="58">
        <f t="shared" si="46"/>
        <v>0.2027771917018652</v>
      </c>
      <c r="BL17" s="97">
        <f t="shared" si="47"/>
        <v>6.1576548273793878E-2</v>
      </c>
      <c r="BM17" s="97">
        <f t="shared" si="48"/>
        <v>6.9563864165028799E-2</v>
      </c>
      <c r="BN17" s="97">
        <f t="shared" si="49"/>
        <v>7.0386750275827359E-2</v>
      </c>
      <c r="BO17" s="97">
        <f t="shared" si="50"/>
        <v>7.1778687708962063E-2</v>
      </c>
    </row>
    <row r="18" spans="1:67">
      <c r="A18" s="58">
        <v>13</v>
      </c>
      <c r="B18" s="58">
        <f t="shared" si="0"/>
        <v>3.6472168865026945E-2</v>
      </c>
      <c r="C18" s="2">
        <f>'Proportional HSE Data'!C12</f>
        <v>4.4444444444444446E-2</v>
      </c>
      <c r="D18" s="58">
        <f t="shared" si="1"/>
        <v>0.26823271568189372</v>
      </c>
      <c r="E18" s="2">
        <f>'Absolute HSE Data'!E18/(SUM('Absolute HSE Data'!$C18:$G18))</f>
        <v>0.18604651162790697</v>
      </c>
      <c r="H18" s="2">
        <f t="shared" si="2"/>
        <v>4.4444444444444446E-2</v>
      </c>
      <c r="I18" s="58">
        <f t="shared" si="51"/>
        <v>1.4788476502339718E-2</v>
      </c>
      <c r="J18" s="58">
        <f t="shared" si="3"/>
        <v>3.6472168865026945E-2</v>
      </c>
      <c r="K18" s="97">
        <f t="shared" si="4"/>
        <v>3.697743078984779E-2</v>
      </c>
      <c r="L18" s="97">
        <f t="shared" si="5"/>
        <v>3.8661360490301326E-2</v>
      </c>
      <c r="M18" s="97">
        <f t="shared" si="6"/>
        <v>5.0771149770648033E-2</v>
      </c>
      <c r="N18" s="2">
        <f>'Proportional HSE Data'!D12</f>
        <v>0.24444444444444444</v>
      </c>
      <c r="O18" s="58">
        <f t="shared" si="52"/>
        <v>0.1658771416337122</v>
      </c>
      <c r="P18" s="58">
        <f t="shared" si="7"/>
        <v>0.23449684552782993</v>
      </c>
      <c r="Q18" s="97">
        <f t="shared" si="8"/>
        <v>0.21506756659374696</v>
      </c>
      <c r="R18" s="97">
        <f t="shared" si="9"/>
        <v>0.26767248038996277</v>
      </c>
      <c r="S18" s="97">
        <f t="shared" si="10"/>
        <v>0.29801649493226812</v>
      </c>
      <c r="T18" s="2">
        <f>'Proportional HSE Data'!E12</f>
        <v>0.53333333333333333</v>
      </c>
      <c r="U18" s="58">
        <f t="shared" si="11"/>
        <v>0.26513536603189142</v>
      </c>
      <c r="V18" s="58">
        <f t="shared" si="12"/>
        <v>0.30387696924062935</v>
      </c>
      <c r="W18" s="97">
        <f t="shared" si="13"/>
        <v>0.29172170618817772</v>
      </c>
      <c r="X18" s="97">
        <f t="shared" si="14"/>
        <v>0.33706661691801404</v>
      </c>
      <c r="Y18" s="97">
        <f t="shared" si="15"/>
        <v>0.35315293706591866</v>
      </c>
      <c r="Z18" s="2">
        <f>'Proportional HSE Data'!F12</f>
        <v>0.13333333333333333</v>
      </c>
      <c r="AA18" s="58">
        <f t="shared" si="16"/>
        <v>0.27374082040552028</v>
      </c>
      <c r="AB18" s="58">
        <f t="shared" si="17"/>
        <v>0.20111238462148126</v>
      </c>
      <c r="AC18" s="97">
        <f t="shared" si="18"/>
        <v>0.20050119993085858</v>
      </c>
      <c r="AD18" s="97">
        <f t="shared" si="19"/>
        <v>0.18992004497974221</v>
      </c>
      <c r="AE18" s="97">
        <f t="shared" si="20"/>
        <v>0.17390717096133523</v>
      </c>
      <c r="AF18" s="2">
        <f>'Proportional HSE Data'!G12</f>
        <v>4.4444444444444446E-2</v>
      </c>
      <c r="AG18" s="58">
        <f t="shared" si="21"/>
        <v>0.32882668026893441</v>
      </c>
      <c r="AH18" s="58">
        <f t="shared" si="22"/>
        <v>0.142078217418174</v>
      </c>
      <c r="AI18" s="97">
        <f t="shared" si="23"/>
        <v>0.1322595350063758</v>
      </c>
      <c r="AJ18" s="97">
        <f t="shared" si="24"/>
        <v>0.13301539552911085</v>
      </c>
      <c r="AK18" s="97">
        <f t="shared" si="25"/>
        <v>0.13413236900493647</v>
      </c>
      <c r="AL18" s="2">
        <f>'Proportional HSE Data'!H12</f>
        <v>0</v>
      </c>
      <c r="AM18" s="58">
        <f t="shared" si="26"/>
        <v>1.8817682585356293E-2</v>
      </c>
      <c r="AN18" s="58">
        <f t="shared" si="27"/>
        <v>5.3743695512200172E-2</v>
      </c>
      <c r="AO18" s="97">
        <f t="shared" si="28"/>
        <v>4.970273426341347E-2</v>
      </c>
      <c r="AP18" s="97">
        <f t="shared" si="29"/>
        <v>5.2635705432911122E-2</v>
      </c>
      <c r="AQ18" s="97">
        <f t="shared" si="30"/>
        <v>5.8262013620490605E-2</v>
      </c>
      <c r="AR18" s="2">
        <f>'Proportional HSE Data'!I12</f>
        <v>0.54838709677419351</v>
      </c>
      <c r="AS18" s="58">
        <f t="shared" si="31"/>
        <v>0.23036985246369376</v>
      </c>
      <c r="AT18" s="58">
        <f t="shared" si="32"/>
        <v>0.29264994559214863</v>
      </c>
      <c r="AU18" s="97">
        <f t="shared" si="33"/>
        <v>0.29162495540936523</v>
      </c>
      <c r="AV18" s="97">
        <f t="shared" si="34"/>
        <v>0.36791355713331664</v>
      </c>
      <c r="AW18" s="97">
        <f t="shared" si="35"/>
        <v>0.38073125478682557</v>
      </c>
      <c r="AX18" s="2">
        <f>'Proportional HSE Data'!J12</f>
        <v>0.38709677419354838</v>
      </c>
      <c r="AY18" s="58">
        <f t="shared" si="36"/>
        <v>0.34606270063099875</v>
      </c>
      <c r="AZ18" s="97">
        <f t="shared" si="37"/>
        <v>0.34638363929741306</v>
      </c>
      <c r="BA18" s="97">
        <f t="shared" si="38"/>
        <v>0.34236985129397979</v>
      </c>
      <c r="BB18" s="97">
        <f t="shared" si="39"/>
        <v>0.3492162963493709</v>
      </c>
      <c r="BC18" s="97">
        <f t="shared" si="40"/>
        <v>0.35695071144784629</v>
      </c>
      <c r="BD18" s="2">
        <f>'Proportional HSE Data'!K12</f>
        <v>6.4516129032258063E-2</v>
      </c>
      <c r="BE18" s="58">
        <f t="shared" si="41"/>
        <v>0.27411772074796986</v>
      </c>
      <c r="BF18" s="97">
        <f t="shared" si="42"/>
        <v>0.16856139696491909</v>
      </c>
      <c r="BG18" s="97">
        <f t="shared" si="43"/>
        <v>0.17435425840076554</v>
      </c>
      <c r="BH18" s="97">
        <f t="shared" si="44"/>
        <v>0.15901273083017628</v>
      </c>
      <c r="BI18" s="97">
        <f t="shared" si="45"/>
        <v>0.1544211129417663</v>
      </c>
      <c r="BJ18" s="2">
        <f>'Proportional HSE Data'!L12</f>
        <v>0</v>
      </c>
      <c r="BK18" s="58">
        <f t="shared" si="46"/>
        <v>0.20133440446074649</v>
      </c>
      <c r="BL18" s="97">
        <f t="shared" si="47"/>
        <v>6.960935351763195E-2</v>
      </c>
      <c r="BM18" s="97">
        <f t="shared" si="48"/>
        <v>7.6197158633949894E-2</v>
      </c>
      <c r="BN18" s="97">
        <f t="shared" si="49"/>
        <v>8.0621602655729166E-2</v>
      </c>
      <c r="BO18" s="97">
        <f t="shared" si="50"/>
        <v>8.261107234653145E-2</v>
      </c>
    </row>
    <row r="19" spans="1:67">
      <c r="A19" s="58">
        <v>14</v>
      </c>
      <c r="B19" s="58">
        <f t="shared" si="0"/>
        <v>3.6123930057040073E-2</v>
      </c>
      <c r="C19" s="2">
        <f>'Proportional HSE Data'!C13</f>
        <v>5.8823529411764705E-2</v>
      </c>
      <c r="D19" s="58">
        <f t="shared" si="1"/>
        <v>0.25271799648136944</v>
      </c>
      <c r="E19" s="2">
        <f>'Absolute HSE Data'!E19/(SUM('Absolute HSE Data'!$C19:$G19))</f>
        <v>0.19444444444444445</v>
      </c>
      <c r="H19" s="2">
        <f t="shared" si="2"/>
        <v>5.8823529411764705E-2</v>
      </c>
      <c r="I19" s="58">
        <f t="shared" si="51"/>
        <v>1.5622907208903962E-2</v>
      </c>
      <c r="J19" s="58">
        <f t="shared" si="3"/>
        <v>3.6123930057040073E-2</v>
      </c>
      <c r="K19" s="97">
        <f t="shared" si="4"/>
        <v>3.608468173545188E-2</v>
      </c>
      <c r="L19" s="97">
        <f t="shared" si="5"/>
        <v>3.8141000412931496E-2</v>
      </c>
      <c r="M19" s="97">
        <f t="shared" si="6"/>
        <v>5.129287203191378E-2</v>
      </c>
      <c r="N19" s="2">
        <f>'Proportional HSE Data'!D13</f>
        <v>0.35294117647058826</v>
      </c>
      <c r="O19" s="58">
        <f t="shared" si="52"/>
        <v>0.16657731256279326</v>
      </c>
      <c r="P19" s="58">
        <f t="shared" si="7"/>
        <v>0.22313540227368148</v>
      </c>
      <c r="Q19" s="97">
        <f t="shared" si="8"/>
        <v>0.19521717525502844</v>
      </c>
      <c r="R19" s="97">
        <f t="shared" si="9"/>
        <v>0.25199319355767735</v>
      </c>
      <c r="S19" s="97">
        <f t="shared" si="10"/>
        <v>0.28093920553954504</v>
      </c>
      <c r="T19" s="2">
        <f>'Proportional HSE Data'!E13</f>
        <v>0.33333333333333331</v>
      </c>
      <c r="U19" s="58">
        <f t="shared" si="11"/>
        <v>0.26199308194352938</v>
      </c>
      <c r="V19" s="58">
        <f t="shared" si="12"/>
        <v>0.2924961224780554</v>
      </c>
      <c r="W19" s="97">
        <f t="shared" si="13"/>
        <v>0.27333150909626402</v>
      </c>
      <c r="X19" s="97">
        <f t="shared" si="14"/>
        <v>0.32342673709469794</v>
      </c>
      <c r="Y19" s="97">
        <f t="shared" si="15"/>
        <v>0.33890974209911234</v>
      </c>
      <c r="Z19" s="2">
        <f>'Proportional HSE Data'!F13</f>
        <v>0.13725490196078433</v>
      </c>
      <c r="AA19" s="58">
        <f t="shared" si="16"/>
        <v>0.27186016024092891</v>
      </c>
      <c r="AB19" s="58">
        <f t="shared" si="17"/>
        <v>0.20946514414197417</v>
      </c>
      <c r="AC19" s="97">
        <f t="shared" si="18"/>
        <v>0.20293407810607703</v>
      </c>
      <c r="AD19" s="97">
        <f t="shared" si="19"/>
        <v>0.19058935258724866</v>
      </c>
      <c r="AE19" s="97">
        <f t="shared" si="20"/>
        <v>0.17451483510320071</v>
      </c>
      <c r="AF19" s="2">
        <f>'Proportional HSE Data'!G13</f>
        <v>0.11764705882352941</v>
      </c>
      <c r="AG19" s="58">
        <f t="shared" si="21"/>
        <v>0.32710204602780157</v>
      </c>
      <c r="AH19" s="58">
        <f t="shared" si="22"/>
        <v>0.15955253572402131</v>
      </c>
      <c r="AI19" s="97">
        <f t="shared" si="23"/>
        <v>0.15259047235928194</v>
      </c>
      <c r="AJ19" s="97">
        <f t="shared" si="24"/>
        <v>0.15790671481632454</v>
      </c>
      <c r="AK19" s="97">
        <f t="shared" si="25"/>
        <v>0.15949231381602744</v>
      </c>
      <c r="AL19" s="2">
        <f>'Proportional HSE Data'!H13</f>
        <v>0.1111111111111111</v>
      </c>
      <c r="AM19" s="58">
        <f t="shared" si="26"/>
        <v>1.9895991848586429E-2</v>
      </c>
      <c r="AN19" s="58">
        <f t="shared" si="27"/>
        <v>5.2773183581578356E-2</v>
      </c>
      <c r="AO19" s="97">
        <f t="shared" si="28"/>
        <v>5.0572587438391617E-2</v>
      </c>
      <c r="AP19" s="97">
        <f t="shared" si="29"/>
        <v>5.6186561331246047E-2</v>
      </c>
      <c r="AQ19" s="97">
        <f t="shared" si="30"/>
        <v>6.3630016603386255E-2</v>
      </c>
      <c r="AR19" s="2">
        <f>'Proportional HSE Data'!I13</f>
        <v>0.44444444444444442</v>
      </c>
      <c r="AS19" s="58">
        <f t="shared" si="31"/>
        <v>0.23046702699128946</v>
      </c>
      <c r="AT19" s="58">
        <f t="shared" si="32"/>
        <v>0.28440343002197394</v>
      </c>
      <c r="AU19" s="97">
        <f t="shared" si="33"/>
        <v>0.27628610510158341</v>
      </c>
      <c r="AV19" s="97">
        <f t="shared" si="34"/>
        <v>0.36641569533968338</v>
      </c>
      <c r="AW19" s="97">
        <f t="shared" si="35"/>
        <v>0.37969734640044489</v>
      </c>
      <c r="AX19" s="2">
        <f>'Proportional HSE Data'!J13</f>
        <v>0.28888888888888886</v>
      </c>
      <c r="AY19" s="58">
        <f t="shared" si="36"/>
        <v>0.34195186513550641</v>
      </c>
      <c r="AZ19" s="97">
        <f t="shared" si="37"/>
        <v>0.34222481813116806</v>
      </c>
      <c r="BA19" s="97">
        <f t="shared" si="38"/>
        <v>0.32737028001337526</v>
      </c>
      <c r="BB19" s="97">
        <f t="shared" si="39"/>
        <v>0.33518500629740983</v>
      </c>
      <c r="BC19" s="97">
        <f t="shared" si="40"/>
        <v>0.34291320995015406</v>
      </c>
      <c r="BD19" s="2">
        <f>'Proportional HSE Data'!K13</f>
        <v>0.13333333333333333</v>
      </c>
      <c r="BE19" s="58">
        <f t="shared" si="41"/>
        <v>0.27180764669739987</v>
      </c>
      <c r="BF19" s="97">
        <f t="shared" si="42"/>
        <v>0.17808983306390749</v>
      </c>
      <c r="BG19" s="97">
        <f t="shared" si="43"/>
        <v>0.17831700156174468</v>
      </c>
      <c r="BH19" s="97">
        <f t="shared" si="44"/>
        <v>0.15986443646160003</v>
      </c>
      <c r="BI19" s="97">
        <f t="shared" si="45"/>
        <v>0.15512324387876003</v>
      </c>
      <c r="BJ19" s="2">
        <f>'Proportional HSE Data'!L13</f>
        <v>2.2222222222222223E-2</v>
      </c>
      <c r="BK19" s="58">
        <f t="shared" si="46"/>
        <v>0.1998993087961945</v>
      </c>
      <c r="BL19" s="97">
        <f t="shared" si="47"/>
        <v>7.8258007019866932E-2</v>
      </c>
      <c r="BM19" s="97">
        <f t="shared" si="48"/>
        <v>8.3271774852083924E-2</v>
      </c>
      <c r="BN19" s="97">
        <f t="shared" si="49"/>
        <v>9.1246039354193273E-2</v>
      </c>
      <c r="BO19" s="97">
        <f t="shared" si="50"/>
        <v>9.3736693696992474E-2</v>
      </c>
    </row>
    <row r="20" spans="1:67">
      <c r="A20" s="58">
        <v>15</v>
      </c>
      <c r="B20" s="58">
        <f t="shared" si="0"/>
        <v>3.5838347172593377E-2</v>
      </c>
      <c r="C20" s="2">
        <f>'Proportional HSE Data'!C14</f>
        <v>7.0175438596491224E-2</v>
      </c>
      <c r="D20" s="58">
        <f t="shared" si="1"/>
        <v>0.23734170335959248</v>
      </c>
      <c r="E20" s="2">
        <f>'Absolute HSE Data'!E20/(SUM('Absolute HSE Data'!$C20:$G20))</f>
        <v>0.26315789473684209</v>
      </c>
      <c r="H20" s="2">
        <f t="shared" si="2"/>
        <v>7.0175438596491224E-2</v>
      </c>
      <c r="I20" s="58">
        <f t="shared" si="51"/>
        <v>1.6503631464260531E-2</v>
      </c>
      <c r="J20" s="58">
        <f t="shared" si="3"/>
        <v>3.5838347172593377E-2</v>
      </c>
      <c r="K20" s="97">
        <f t="shared" si="4"/>
        <v>3.5311978998367632E-2</v>
      </c>
      <c r="L20" s="97">
        <f t="shared" si="5"/>
        <v>3.7660966591332772E-2</v>
      </c>
      <c r="M20" s="97">
        <f t="shared" si="6"/>
        <v>5.1227593396792254E-2</v>
      </c>
      <c r="N20" s="2">
        <f>'Proportional HSE Data'!D14</f>
        <v>0.36842105263157893</v>
      </c>
      <c r="O20" s="58">
        <f t="shared" si="52"/>
        <v>0.16727984622782097</v>
      </c>
      <c r="P20" s="58">
        <f t="shared" si="7"/>
        <v>0.21255137610909505</v>
      </c>
      <c r="Q20" s="97">
        <f t="shared" si="8"/>
        <v>0.17789714043179189</v>
      </c>
      <c r="R20" s="97">
        <f t="shared" si="9"/>
        <v>0.23642655593289336</v>
      </c>
      <c r="S20" s="97">
        <f t="shared" si="10"/>
        <v>0.26263185986238619</v>
      </c>
      <c r="T20" s="2">
        <f>'Proportional HSE Data'!E14</f>
        <v>0.40350877192982454</v>
      </c>
      <c r="U20" s="58">
        <f t="shared" si="11"/>
        <v>0.25887491986287547</v>
      </c>
      <c r="V20" s="58">
        <f t="shared" si="12"/>
        <v>0.28164187681509373</v>
      </c>
      <c r="W20" s="97">
        <f t="shared" si="13"/>
        <v>0.25663273625618338</v>
      </c>
      <c r="X20" s="97">
        <f t="shared" si="14"/>
        <v>0.30934492816051828</v>
      </c>
      <c r="Y20" s="97">
        <f t="shared" si="15"/>
        <v>0.32351254747162356</v>
      </c>
      <c r="Z20" s="2">
        <f>'Proportional HSE Data'!F14</f>
        <v>0.12280701754385964</v>
      </c>
      <c r="AA20" s="58">
        <f t="shared" si="16"/>
        <v>0.2699876173998238</v>
      </c>
      <c r="AB20" s="58">
        <f t="shared" si="17"/>
        <v>0.21769954535815569</v>
      </c>
      <c r="AC20" s="97">
        <f t="shared" si="18"/>
        <v>0.20565971597173022</v>
      </c>
      <c r="AD20" s="97">
        <f t="shared" si="19"/>
        <v>0.19197829143552428</v>
      </c>
      <c r="AE20" s="97">
        <f t="shared" si="20"/>
        <v>0.17641845629292136</v>
      </c>
      <c r="AF20" s="2">
        <f>'Proportional HSE Data'!G14</f>
        <v>3.5087719298245612E-2</v>
      </c>
      <c r="AG20" s="58">
        <f t="shared" si="21"/>
        <v>0.32538207200510105</v>
      </c>
      <c r="AH20" s="58">
        <f t="shared" si="22"/>
        <v>0.17796530304426372</v>
      </c>
      <c r="AI20" s="97">
        <f t="shared" si="23"/>
        <v>0.17424719632761884</v>
      </c>
      <c r="AJ20" s="97">
        <f t="shared" si="24"/>
        <v>0.18424769353836243</v>
      </c>
      <c r="AK20" s="97">
        <f t="shared" si="25"/>
        <v>0.18622297516766595</v>
      </c>
      <c r="AL20" s="2">
        <f>'Proportional HSE Data'!H14</f>
        <v>0.05</v>
      </c>
      <c r="AM20" s="58">
        <f t="shared" si="26"/>
        <v>2.1034766771990687E-2</v>
      </c>
      <c r="AN20" s="58">
        <f t="shared" si="27"/>
        <v>5.1916373000824585E-2</v>
      </c>
      <c r="AO20" s="97">
        <f t="shared" si="28"/>
        <v>5.1412217260306411E-2</v>
      </c>
      <c r="AP20" s="97">
        <f t="shared" si="29"/>
        <v>5.9450052415521704E-2</v>
      </c>
      <c r="AQ20" s="97">
        <f t="shared" si="30"/>
        <v>6.833728260247203E-2</v>
      </c>
      <c r="AR20" s="2">
        <f>'Proportional HSE Data'!I14</f>
        <v>0.52500000000000002</v>
      </c>
      <c r="AS20" s="58">
        <f t="shared" si="31"/>
        <v>0.23056423022927133</v>
      </c>
      <c r="AT20" s="58">
        <f t="shared" si="32"/>
        <v>0.27655522160838819</v>
      </c>
      <c r="AU20" s="97">
        <f t="shared" si="33"/>
        <v>0.26232094697120023</v>
      </c>
      <c r="AV20" s="97">
        <f t="shared" si="34"/>
        <v>0.3622798087120202</v>
      </c>
      <c r="AW20" s="97">
        <f t="shared" si="35"/>
        <v>0.37539013937560256</v>
      </c>
      <c r="AX20" s="2">
        <f>'Proportional HSE Data'!J14</f>
        <v>0.32500000000000001</v>
      </c>
      <c r="AY20" s="58">
        <f t="shared" si="36"/>
        <v>0.337864632043753</v>
      </c>
      <c r="AZ20" s="97">
        <f t="shared" si="37"/>
        <v>0.33809168125622896</v>
      </c>
      <c r="BA20" s="97">
        <f t="shared" si="38"/>
        <v>0.3137801017647639</v>
      </c>
      <c r="BB20" s="97">
        <f t="shared" si="39"/>
        <v>0.32223123855092822</v>
      </c>
      <c r="BC20" s="97">
        <f t="shared" si="40"/>
        <v>0.32963556397454363</v>
      </c>
      <c r="BD20" s="2">
        <f>'Proportional HSE Data'!K14</f>
        <v>0.1</v>
      </c>
      <c r="BE20" s="58">
        <f t="shared" si="41"/>
        <v>0.26950981226677012</v>
      </c>
      <c r="BF20" s="97">
        <f t="shared" si="42"/>
        <v>0.18761734340022818</v>
      </c>
      <c r="BG20" s="97">
        <f t="shared" si="43"/>
        <v>0.18254681118015934</v>
      </c>
      <c r="BH20" s="97">
        <f t="shared" si="44"/>
        <v>0.16163167798306327</v>
      </c>
      <c r="BI20" s="97">
        <f t="shared" si="45"/>
        <v>0.15690257739933225</v>
      </c>
      <c r="BJ20" s="2">
        <f>'Proportional HSE Data'!L14</f>
        <v>0</v>
      </c>
      <c r="BK20" s="58">
        <f t="shared" si="46"/>
        <v>0.19847190036673418</v>
      </c>
      <c r="BL20" s="97">
        <f t="shared" si="47"/>
        <v>8.7498665987250743E-2</v>
      </c>
      <c r="BM20" s="97">
        <f t="shared" si="48"/>
        <v>9.0784175904766631E-2</v>
      </c>
      <c r="BN20" s="97">
        <f t="shared" si="49"/>
        <v>0.10213202016472554</v>
      </c>
      <c r="BO20" s="97">
        <f t="shared" si="50"/>
        <v>0.10499713902354375</v>
      </c>
    </row>
    <row r="21" spans="1:67">
      <c r="A21" s="58">
        <v>16</v>
      </c>
      <c r="B21" s="58">
        <f t="shared" si="0"/>
        <v>3.5614034703695951E-2</v>
      </c>
      <c r="C21" s="2">
        <f>'Proportional HSE Data'!C15</f>
        <v>7.2727272727272724E-2</v>
      </c>
      <c r="D21" s="58">
        <f t="shared" si="1"/>
        <v>0.22229948562781343</v>
      </c>
      <c r="E21" s="2">
        <f>'Absolute HSE Data'!E21/(SUM('Absolute HSE Data'!$C21:$G21))</f>
        <v>0.13333333333333333</v>
      </c>
      <c r="H21" s="2">
        <f t="shared" si="2"/>
        <v>7.2727272727272724E-2</v>
      </c>
      <c r="I21" s="58">
        <f t="shared" si="51"/>
        <v>1.7433126293944518E-2</v>
      </c>
      <c r="J21" s="58">
        <f t="shared" si="3"/>
        <v>3.5614034703695951E-2</v>
      </c>
      <c r="K21" s="97">
        <f t="shared" si="4"/>
        <v>3.4651578987325696E-2</v>
      </c>
      <c r="L21" s="97">
        <f t="shared" si="5"/>
        <v>3.7223706977980719E-2</v>
      </c>
      <c r="M21" s="97">
        <f t="shared" si="6"/>
        <v>5.0668014225655637E-2</v>
      </c>
      <c r="N21" s="2">
        <f>'Proportional HSE Data'!D15</f>
        <v>0.30909090909090908</v>
      </c>
      <c r="O21" s="58">
        <f t="shared" si="52"/>
        <v>0.16798474559829857</v>
      </c>
      <c r="P21" s="58">
        <f t="shared" si="7"/>
        <v>0.20270508536126597</v>
      </c>
      <c r="Q21" s="97">
        <f t="shared" si="8"/>
        <v>0.16281741081296483</v>
      </c>
      <c r="R21" s="97">
        <f t="shared" si="9"/>
        <v>0.22116854566032118</v>
      </c>
      <c r="S21" s="97">
        <f t="shared" si="10"/>
        <v>0.2436971422856809</v>
      </c>
      <c r="T21" s="2">
        <f>'Proportional HSE Data'!E15</f>
        <v>0.38181818181818183</v>
      </c>
      <c r="U21" s="58">
        <f t="shared" si="11"/>
        <v>0.25578100699572992</v>
      </c>
      <c r="V21" s="58">
        <f t="shared" si="12"/>
        <v>0.271302531510907</v>
      </c>
      <c r="W21" s="97">
        <f t="shared" si="13"/>
        <v>0.24150724030202914</v>
      </c>
      <c r="X21" s="97">
        <f t="shared" si="14"/>
        <v>0.29501986750715642</v>
      </c>
      <c r="Y21" s="97">
        <f t="shared" si="15"/>
        <v>0.30734508902990565</v>
      </c>
      <c r="Z21" s="2">
        <f>'Proportional HSE Data'!F15</f>
        <v>9.0909090909090912E-2</v>
      </c>
      <c r="AA21" s="58">
        <f t="shared" si="16"/>
        <v>0.2681232230401866</v>
      </c>
      <c r="AB21" s="58">
        <f t="shared" si="17"/>
        <v>0.22578468425743073</v>
      </c>
      <c r="AC21" s="97">
        <f t="shared" si="18"/>
        <v>0.20866296856526281</v>
      </c>
      <c r="AD21" s="97">
        <f t="shared" si="19"/>
        <v>0.19403363977639007</v>
      </c>
      <c r="AE21" s="97">
        <f t="shared" si="20"/>
        <v>0.17946976866736625</v>
      </c>
      <c r="AF21" s="2">
        <f>'Proportional HSE Data'!G15</f>
        <v>0.14545454545454545</v>
      </c>
      <c r="AG21" s="58">
        <f t="shared" si="21"/>
        <v>0.32366679177932584</v>
      </c>
      <c r="AH21" s="58">
        <f t="shared" si="22"/>
        <v>0.1971768201307518</v>
      </c>
      <c r="AI21" s="97">
        <f t="shared" si="23"/>
        <v>0.19699155039751709</v>
      </c>
      <c r="AJ21" s="97">
        <f t="shared" si="24"/>
        <v>0.21153058947832384</v>
      </c>
      <c r="AK21" s="97">
        <f t="shared" si="25"/>
        <v>0.21378261402932902</v>
      </c>
      <c r="AL21" s="2">
        <f>'Proportional HSE Data'!H15</f>
        <v>0.13043478260869565</v>
      </c>
      <c r="AM21" s="58">
        <f t="shared" si="26"/>
        <v>2.2237242238619927E-2</v>
      </c>
      <c r="AN21" s="58">
        <f t="shared" si="27"/>
        <v>5.1168534916773527E-2</v>
      </c>
      <c r="AO21" s="97">
        <f t="shared" si="28"/>
        <v>5.2223862799078757E-2</v>
      </c>
      <c r="AP21" s="97">
        <f t="shared" si="29"/>
        <v>6.2393575823168027E-2</v>
      </c>
      <c r="AQ21" s="97">
        <f t="shared" si="30"/>
        <v>7.230351449388446E-2</v>
      </c>
      <c r="AR21" s="2">
        <f>'Proportional HSE Data'!I15</f>
        <v>0.58695652173913049</v>
      </c>
      <c r="AS21" s="58">
        <f t="shared" si="31"/>
        <v>0.2306614621757635</v>
      </c>
      <c r="AT21" s="58">
        <f t="shared" si="32"/>
        <v>0.26909457029477002</v>
      </c>
      <c r="AU21" s="97">
        <f t="shared" si="33"/>
        <v>0.24963745457539238</v>
      </c>
      <c r="AV21" s="97">
        <f t="shared" si="34"/>
        <v>0.35581257474209788</v>
      </c>
      <c r="AW21" s="97">
        <f t="shared" si="35"/>
        <v>0.36822295492489632</v>
      </c>
      <c r="AX21" s="2">
        <f>'Proportional HSE Data'!J15</f>
        <v>0.19565217391304349</v>
      </c>
      <c r="AY21" s="58">
        <f t="shared" si="36"/>
        <v>0.33380147092506918</v>
      </c>
      <c r="AZ21" s="97">
        <f t="shared" si="37"/>
        <v>0.33398468658810249</v>
      </c>
      <c r="BA21" s="97">
        <f t="shared" si="38"/>
        <v>0.30150818442446559</v>
      </c>
      <c r="BB21" s="97">
        <f t="shared" si="39"/>
        <v>0.31031014712912142</v>
      </c>
      <c r="BC21" s="97">
        <f t="shared" si="40"/>
        <v>0.31714791217966226</v>
      </c>
      <c r="BD21" s="2">
        <f>'Proportional HSE Data'!K15</f>
        <v>6.5217391304347824E-2</v>
      </c>
      <c r="BE21" s="58">
        <f t="shared" si="41"/>
        <v>0.26722427487463568</v>
      </c>
      <c r="BF21" s="97">
        <f t="shared" si="42"/>
        <v>0.19709834770543264</v>
      </c>
      <c r="BG21" s="97">
        <f t="shared" si="43"/>
        <v>0.18703206434347319</v>
      </c>
      <c r="BH21" s="97">
        <f t="shared" si="44"/>
        <v>0.16425008070705946</v>
      </c>
      <c r="BI21" s="97">
        <f t="shared" si="45"/>
        <v>0.15967007643716816</v>
      </c>
      <c r="BJ21" s="2">
        <f>'Proportional HSE Data'!L15</f>
        <v>2.1739130434782608E-2</v>
      </c>
      <c r="BK21" s="58">
        <f t="shared" si="46"/>
        <v>0.19705217426499735</v>
      </c>
      <c r="BL21" s="97">
        <f t="shared" si="47"/>
        <v>9.7295633318433522E-2</v>
      </c>
      <c r="BM21" s="97">
        <f t="shared" si="48"/>
        <v>9.8725072988340337E-2</v>
      </c>
      <c r="BN21" s="97">
        <f t="shared" si="49"/>
        <v>0.11315299906483538</v>
      </c>
      <c r="BO21" s="97">
        <f t="shared" si="50"/>
        <v>0.11624616808074555</v>
      </c>
    </row>
    <row r="22" spans="1:67">
      <c r="A22" s="58">
        <v>17</v>
      </c>
      <c r="B22" s="58">
        <f t="shared" si="0"/>
        <v>3.5449908305855003E-2</v>
      </c>
      <c r="C22" s="2">
        <f>'Proportional HSE Data'!C16</f>
        <v>9.7560975609756101E-2</v>
      </c>
      <c r="D22" s="58">
        <f t="shared" si="1"/>
        <v>0.20775703874956697</v>
      </c>
      <c r="E22" s="2">
        <f>'Absolute HSE Data'!E22/(SUM('Absolute HSE Data'!$C22:$G22))</f>
        <v>0.13333333333333333</v>
      </c>
      <c r="H22" s="2">
        <f t="shared" si="2"/>
        <v>9.7560975609756101E-2</v>
      </c>
      <c r="I22" s="58">
        <f t="shared" si="51"/>
        <v>1.8413990709502798E-2</v>
      </c>
      <c r="J22" s="58">
        <f t="shared" si="3"/>
        <v>3.5449908305855003E-2</v>
      </c>
      <c r="K22" s="97">
        <f t="shared" si="4"/>
        <v>3.4096832404255012E-2</v>
      </c>
      <c r="L22" s="97">
        <f t="shared" si="5"/>
        <v>3.6831487521199517E-2</v>
      </c>
      <c r="M22" s="97">
        <f t="shared" si="6"/>
        <v>4.9712560131238967E-2</v>
      </c>
      <c r="N22" s="2">
        <f>'Proportional HSE Data'!D16</f>
        <v>0.17073170731707318</v>
      </c>
      <c r="O22" s="58">
        <f t="shared" si="52"/>
        <v>0.16869201360318217</v>
      </c>
      <c r="P22" s="58">
        <f t="shared" si="7"/>
        <v>0.19355693390618281</v>
      </c>
      <c r="Q22" s="97">
        <f t="shared" si="8"/>
        <v>0.14970902978441802</v>
      </c>
      <c r="R22" s="97">
        <f t="shared" si="9"/>
        <v>0.20638568799415408</v>
      </c>
      <c r="S22" s="97">
        <f t="shared" si="10"/>
        <v>0.22467248676775359</v>
      </c>
      <c r="T22" s="2">
        <f>'Proportional HSE Data'!E16</f>
        <v>0.29268292682926828</v>
      </c>
      <c r="U22" s="58">
        <f t="shared" si="11"/>
        <v>0.25271146227154512</v>
      </c>
      <c r="V22" s="58">
        <f t="shared" si="12"/>
        <v>0.26146495421157073</v>
      </c>
      <c r="W22" s="97">
        <f t="shared" si="13"/>
        <v>0.22783559375142703</v>
      </c>
      <c r="X22" s="97">
        <f t="shared" si="14"/>
        <v>0.28063598230757458</v>
      </c>
      <c r="Y22" s="97">
        <f t="shared" si="15"/>
        <v>0.2907637912970123</v>
      </c>
      <c r="Z22" s="2">
        <f>'Proportional HSE Data'!F16</f>
        <v>0.1951219512195122</v>
      </c>
      <c r="AA22" s="58">
        <f t="shared" si="16"/>
        <v>0.26626700732030639</v>
      </c>
      <c r="AB22" s="58">
        <f t="shared" si="17"/>
        <v>0.23369059756613506</v>
      </c>
      <c r="AC22" s="97">
        <f t="shared" si="18"/>
        <v>0.21192841117276864</v>
      </c>
      <c r="AD22" s="97">
        <f t="shared" si="19"/>
        <v>0.19670713148877084</v>
      </c>
      <c r="AE22" s="97">
        <f t="shared" si="20"/>
        <v>0.18354174858645331</v>
      </c>
      <c r="AF22" s="2">
        <f>'Proportional HSE Data'!G16</f>
        <v>0.24390243902439024</v>
      </c>
      <c r="AG22" s="58">
        <f t="shared" si="21"/>
        <v>0.32195623845934429</v>
      </c>
      <c r="AH22" s="58">
        <f t="shared" si="22"/>
        <v>0.21702639555142617</v>
      </c>
      <c r="AI22" s="97">
        <f t="shared" si="23"/>
        <v>0.22054835247675172</v>
      </c>
      <c r="AJ22" s="97">
        <f t="shared" si="24"/>
        <v>0.23922624792947206</v>
      </c>
      <c r="AK22" s="97">
        <f t="shared" si="25"/>
        <v>0.24162069113779802</v>
      </c>
      <c r="AL22" s="2">
        <f>'Proportional HSE Data'!H16</f>
        <v>0.23529411764705882</v>
      </c>
      <c r="AM22" s="58">
        <f t="shared" si="26"/>
        <v>2.3506807934167668E-2</v>
      </c>
      <c r="AN22" s="58">
        <f t="shared" si="27"/>
        <v>5.0525567848746386E-2</v>
      </c>
      <c r="AO22" s="97">
        <f t="shared" si="28"/>
        <v>5.301005313508117E-2</v>
      </c>
      <c r="AP22" s="97">
        <f t="shared" si="29"/>
        <v>6.499549899007484E-2</v>
      </c>
      <c r="AQ22" s="97">
        <f t="shared" si="30"/>
        <v>7.5491218318397807E-2</v>
      </c>
      <c r="AR22" s="2">
        <f>'Proportional HSE Data'!I16</f>
        <v>0.3235294117647059</v>
      </c>
      <c r="AS22" s="58">
        <f t="shared" si="31"/>
        <v>0.23075872282887999</v>
      </c>
      <c r="AT22" s="58">
        <f t="shared" si="32"/>
        <v>0.26201044538771168</v>
      </c>
      <c r="AU22" s="97">
        <f t="shared" si="33"/>
        <v>0.23814467650881585</v>
      </c>
      <c r="AV22" s="97">
        <f t="shared" si="34"/>
        <v>0.34732785889642287</v>
      </c>
      <c r="AW22" s="97">
        <f t="shared" si="35"/>
        <v>0.35861484486513989</v>
      </c>
      <c r="AX22" s="2">
        <f>'Proportional HSE Data'!J16</f>
        <v>0.26470588235294118</v>
      </c>
      <c r="AY22" s="58">
        <f t="shared" si="36"/>
        <v>0.329762837894224</v>
      </c>
      <c r="AZ22" s="97">
        <f t="shared" si="37"/>
        <v>0.32990427692132063</v>
      </c>
      <c r="BA22" s="97">
        <f t="shared" si="38"/>
        <v>0.29046385386372953</v>
      </c>
      <c r="BB22" s="97">
        <f t="shared" si="39"/>
        <v>0.29937388280372051</v>
      </c>
      <c r="BC22" s="97">
        <f t="shared" si="40"/>
        <v>0.30546816726674125</v>
      </c>
      <c r="BD22" s="2">
        <f>'Proportional HSE Data'!K16</f>
        <v>5.8823529411764705E-2</v>
      </c>
      <c r="BE22" s="58">
        <f t="shared" si="41"/>
        <v>0.26495108966940384</v>
      </c>
      <c r="BF22" s="97">
        <f t="shared" si="42"/>
        <v>0.20648737136995102</v>
      </c>
      <c r="BG22" s="97">
        <f t="shared" si="43"/>
        <v>0.19175991537547935</v>
      </c>
      <c r="BH22" s="97">
        <f t="shared" si="44"/>
        <v>0.1676644429017248</v>
      </c>
      <c r="BI22" s="97">
        <f t="shared" si="45"/>
        <v>0.16335107400465784</v>
      </c>
      <c r="BJ22" s="2">
        <f>'Proportional HSE Data'!L16</f>
        <v>0.11764705882352941</v>
      </c>
      <c r="BK22" s="58">
        <f t="shared" si="46"/>
        <v>0.19564012502442374</v>
      </c>
      <c r="BL22" s="97">
        <f t="shared" si="47"/>
        <v>0.1076014033568284</v>
      </c>
      <c r="BM22" s="97">
        <f t="shared" si="48"/>
        <v>0.10707895518818666</v>
      </c>
      <c r="BN22" s="97">
        <f t="shared" si="49"/>
        <v>0.12418893098621316</v>
      </c>
      <c r="BO22" s="97">
        <f t="shared" si="50"/>
        <v>0.12735523286826722</v>
      </c>
    </row>
    <row r="23" spans="1:67">
      <c r="A23" s="58">
        <v>18</v>
      </c>
      <c r="B23" s="58">
        <f t="shared" si="0"/>
        <v>3.5345176781325753E-2</v>
      </c>
      <c r="C23" s="2">
        <f>'Proportional HSE Data'!C17</f>
        <v>0</v>
      </c>
      <c r="D23" s="58">
        <f t="shared" si="1"/>
        <v>0.19384899443627684</v>
      </c>
      <c r="E23" s="2">
        <f>'Absolute HSE Data'!E23/(SUM('Absolute HSE Data'!$C23:$G23))</f>
        <v>0.17499999999999999</v>
      </c>
      <c r="H23" s="2">
        <f t="shared" si="2"/>
        <v>0</v>
      </c>
      <c r="I23" s="58">
        <f t="shared" si="51"/>
        <v>1.9448950486731099E-2</v>
      </c>
      <c r="J23" s="58">
        <f t="shared" si="3"/>
        <v>3.5345176781325753E-2</v>
      </c>
      <c r="K23" s="97">
        <f t="shared" si="4"/>
        <v>3.364208061247756E-2</v>
      </c>
      <c r="L23" s="97">
        <f t="shared" si="5"/>
        <v>3.6486434260273863E-2</v>
      </c>
      <c r="M23" s="97">
        <f t="shared" si="6"/>
        <v>4.8458305026932609E-2</v>
      </c>
      <c r="N23" s="2">
        <f>'Proportional HSE Data'!D17</f>
        <v>0.28000000000000003</v>
      </c>
      <c r="O23" s="58">
        <f t="shared" si="52"/>
        <v>0.16940165313049033</v>
      </c>
      <c r="P23" s="58">
        <f t="shared" si="7"/>
        <v>0.18506794707314328</v>
      </c>
      <c r="Q23" s="97">
        <f t="shared" si="8"/>
        <v>0.13832843043258169</v>
      </c>
      <c r="R23" s="97">
        <f t="shared" si="9"/>
        <v>0.19221378841394296</v>
      </c>
      <c r="S23" s="97">
        <f t="shared" si="10"/>
        <v>0.2060154805950892</v>
      </c>
      <c r="T23" s="2">
        <f>'Proportional HSE Data'!E17</f>
        <v>0.14000000000000001</v>
      </c>
      <c r="U23" s="58">
        <f t="shared" si="11"/>
        <v>0.24966639641789332</v>
      </c>
      <c r="V23" s="58">
        <f t="shared" si="12"/>
        <v>0.25211488502360829</v>
      </c>
      <c r="W23" s="97">
        <f t="shared" si="13"/>
        <v>0.21550065301585891</v>
      </c>
      <c r="X23" s="97">
        <f t="shared" si="14"/>
        <v>0.2663607714574851</v>
      </c>
      <c r="Y23" s="97">
        <f t="shared" si="15"/>
        <v>0.27409109140023014</v>
      </c>
      <c r="Z23" s="2">
        <f>'Proportional HSE Data'!F17</f>
        <v>0.22</v>
      </c>
      <c r="AA23" s="58">
        <f t="shared" si="16"/>
        <v>0.26441899940267488</v>
      </c>
      <c r="AB23" s="58">
        <f t="shared" si="17"/>
        <v>0.24138844870612391</v>
      </c>
      <c r="AC23" s="97">
        <f t="shared" si="18"/>
        <v>0.21544013565672407</v>
      </c>
      <c r="AD23" s="97">
        <f t="shared" si="19"/>
        <v>0.19995397215214805</v>
      </c>
      <c r="AE23" s="97">
        <f t="shared" si="20"/>
        <v>0.18852138057035536</v>
      </c>
      <c r="AF23" s="2">
        <f>'Proportional HSE Data'!G17</f>
        <v>0.36</v>
      </c>
      <c r="AG23" s="58">
        <f t="shared" si="21"/>
        <v>0.32025044468317809</v>
      </c>
      <c r="AH23" s="58">
        <f t="shared" si="22"/>
        <v>0.23733735913211679</v>
      </c>
      <c r="AI23" s="97">
        <f t="shared" si="23"/>
        <v>0.24461832733423858</v>
      </c>
      <c r="AJ23" s="97">
        <f t="shared" si="24"/>
        <v>0.26682068316086305</v>
      </c>
      <c r="AK23" s="97">
        <f t="shared" si="25"/>
        <v>0.26921569048300192</v>
      </c>
      <c r="AL23" s="2">
        <f>'Proportional HSE Data'!H17</f>
        <v>0.15555555555555556</v>
      </c>
      <c r="AM23" s="58">
        <f t="shared" si="26"/>
        <v>2.4847013589307E-2</v>
      </c>
      <c r="AN23" s="58">
        <f t="shared" si="27"/>
        <v>4.9983965446677894E-2</v>
      </c>
      <c r="AO23" s="97">
        <f t="shared" si="28"/>
        <v>5.3773591017980689E-2</v>
      </c>
      <c r="AP23" s="97">
        <f t="shared" si="29"/>
        <v>6.7244741224012777E-2</v>
      </c>
      <c r="AQ23" s="97">
        <f t="shared" si="30"/>
        <v>7.7900985065940856E-2</v>
      </c>
      <c r="AR23" s="2">
        <f>'Proportional HSE Data'!I17</f>
        <v>0.2</v>
      </c>
      <c r="AS23" s="58">
        <f t="shared" si="31"/>
        <v>0.23085601218672536</v>
      </c>
      <c r="AT23" s="58">
        <f t="shared" si="32"/>
        <v>0.25529165915030583</v>
      </c>
      <c r="AU23" s="97">
        <f t="shared" si="33"/>
        <v>0.22775460732365954</v>
      </c>
      <c r="AV23" s="97">
        <f t="shared" si="34"/>
        <v>0.33714226430201005</v>
      </c>
      <c r="AW23" s="97">
        <f t="shared" si="35"/>
        <v>0.34698475008640645</v>
      </c>
      <c r="AX23" s="2">
        <f>'Proportional HSE Data'!J17</f>
        <v>0.28888888888888886</v>
      </c>
      <c r="AY23" s="58">
        <f t="shared" si="36"/>
        <v>0.3257491754867452</v>
      </c>
      <c r="AZ23" s="97">
        <f t="shared" si="37"/>
        <v>0.32585087985235628</v>
      </c>
      <c r="BA23" s="97">
        <f t="shared" si="38"/>
        <v>0.2805588748657416</v>
      </c>
      <c r="BB23" s="97">
        <f t="shared" si="39"/>
        <v>0.28937304555979304</v>
      </c>
      <c r="BC23" s="97">
        <f t="shared" si="40"/>
        <v>0.29460354739614047</v>
      </c>
      <c r="BD23" s="2">
        <f>'Proportional HSE Data'!K17</f>
        <v>0.24444444444444444</v>
      </c>
      <c r="BE23" s="58">
        <f t="shared" si="41"/>
        <v>0.26269030954041633</v>
      </c>
      <c r="BF23" s="97">
        <f t="shared" si="42"/>
        <v>0.21573952947883066</v>
      </c>
      <c r="BG23" s="97">
        <f t="shared" si="43"/>
        <v>0.19671610443626308</v>
      </c>
      <c r="BH23" s="97">
        <f t="shared" si="44"/>
        <v>0.1718256955269353</v>
      </c>
      <c r="BI23" s="97">
        <f t="shared" si="45"/>
        <v>0.16788047501334777</v>
      </c>
      <c r="BJ23" s="2">
        <f>'Proportional HSE Data'!L17</f>
        <v>0.1111111111111111</v>
      </c>
      <c r="BK23" s="58">
        <f t="shared" si="46"/>
        <v>0.19423574662598939</v>
      </c>
      <c r="BL23" s="97">
        <f t="shared" si="47"/>
        <v>0.11835711805526418</v>
      </c>
      <c r="BM23" s="97">
        <f t="shared" si="48"/>
        <v>0.1158237276228425</v>
      </c>
      <c r="BN23" s="97">
        <f t="shared" si="49"/>
        <v>0.13513017864389881</v>
      </c>
      <c r="BO23" s="97">
        <f t="shared" si="50"/>
        <v>0.13821677713174335</v>
      </c>
    </row>
    <row r="24" spans="1:67">
      <c r="A24" s="58">
        <v>19</v>
      </c>
      <c r="B24" s="58">
        <f t="shared" si="0"/>
        <v>3.5299336235278096E-2</v>
      </c>
      <c r="C24" s="2">
        <f>'Proportional HSE Data'!C18</f>
        <v>2.3255813953488372E-2</v>
      </c>
      <c r="D24" s="58">
        <f t="shared" si="1"/>
        <v>0.18067923275884554</v>
      </c>
      <c r="E24" s="2">
        <f>'Absolute HSE Data'!E24/(SUM('Absolute HSE Data'!$C24:$G24))</f>
        <v>0.13207547169811321</v>
      </c>
      <c r="H24" s="2">
        <f t="shared" si="2"/>
        <v>2.3255813953488372E-2</v>
      </c>
      <c r="I24" s="58">
        <f t="shared" si="51"/>
        <v>2.0540862981765044E-2</v>
      </c>
      <c r="J24" s="58">
        <f t="shared" si="3"/>
        <v>3.5299336235278096E-2</v>
      </c>
      <c r="K24" s="97">
        <f t="shared" si="4"/>
        <v>3.3282566885206685E-2</v>
      </c>
      <c r="L24" s="97">
        <f t="shared" si="5"/>
        <v>3.6190574732876665E-2</v>
      </c>
      <c r="M24" s="97">
        <f t="shared" si="6"/>
        <v>4.6995889832665658E-2</v>
      </c>
      <c r="N24" s="2">
        <f>'Proportional HSE Data'!D18</f>
        <v>0.11627906976744186</v>
      </c>
      <c r="O24" s="58">
        <f t="shared" si="52"/>
        <v>0.17011366702691372</v>
      </c>
      <c r="P24" s="58">
        <f t="shared" si="7"/>
        <v>0.17720019239911344</v>
      </c>
      <c r="Q24" s="97">
        <f t="shared" si="8"/>
        <v>0.12845881212489357</v>
      </c>
      <c r="R24" s="97">
        <f t="shared" si="9"/>
        <v>0.17875805764770084</v>
      </c>
      <c r="S24" s="97">
        <f t="shared" si="10"/>
        <v>0.18809492228247346</v>
      </c>
      <c r="T24" s="2">
        <f>'Proportional HSE Data'!E18</f>
        <v>0.18604651162790697</v>
      </c>
      <c r="U24" s="58">
        <f t="shared" si="11"/>
        <v>0.24664591203932554</v>
      </c>
      <c r="V24" s="58">
        <f t="shared" si="12"/>
        <v>0.24323721164711079</v>
      </c>
      <c r="W24" s="97">
        <f t="shared" si="13"/>
        <v>0.20439002968976872</v>
      </c>
      <c r="X24" s="97">
        <f t="shared" si="14"/>
        <v>0.25234268370255192</v>
      </c>
      <c r="Y24" s="97">
        <f t="shared" si="15"/>
        <v>0.25760992055619397</v>
      </c>
      <c r="Z24" s="2">
        <f>'Proportional HSE Data'!F18</f>
        <v>0.32558139534883723</v>
      </c>
      <c r="AA24" s="58">
        <f t="shared" si="16"/>
        <v>0.26257922745808521</v>
      </c>
      <c r="AB24" s="58">
        <f t="shared" si="17"/>
        <v>0.24885068417939663</v>
      </c>
      <c r="AC24" s="97">
        <f t="shared" si="18"/>
        <v>0.21918156413744497</v>
      </c>
      <c r="AD24" s="97">
        <f t="shared" si="19"/>
        <v>0.20373154949043293</v>
      </c>
      <c r="AE24" s="97">
        <f t="shared" si="20"/>
        <v>0.19430414058984197</v>
      </c>
      <c r="AF24" s="2">
        <f>'Proportional HSE Data'!G18</f>
        <v>0.34883720930232559</v>
      </c>
      <c r="AG24" s="58">
        <f t="shared" si="21"/>
        <v>0.3185494426168709</v>
      </c>
      <c r="AH24" s="58">
        <f t="shared" si="22"/>
        <v>0.25792275512529483</v>
      </c>
      <c r="AI24" s="97">
        <f t="shared" si="23"/>
        <v>0.26889209429582206</v>
      </c>
      <c r="AJ24" s="97">
        <f t="shared" si="24"/>
        <v>0.29384501674708319</v>
      </c>
      <c r="AK24" s="97">
        <f t="shared" si="25"/>
        <v>0.29610400854477176</v>
      </c>
      <c r="AL24" s="2">
        <f>'Proportional HSE Data'!H18</f>
        <v>1.7857142857142856E-2</v>
      </c>
      <c r="AM24" s="58">
        <f t="shared" si="26"/>
        <v>2.6261574126770434E-2</v>
      </c>
      <c r="AN24" s="58">
        <f t="shared" si="27"/>
        <v>4.9540788875018317E-2</v>
      </c>
      <c r="AO24" s="97">
        <f t="shared" si="28"/>
        <v>5.45175375331097E-2</v>
      </c>
      <c r="AP24" s="97">
        <f t="shared" si="29"/>
        <v>6.9139957106624877E-2</v>
      </c>
      <c r="AQ24" s="97">
        <f t="shared" si="30"/>
        <v>7.9564918718693339E-2</v>
      </c>
      <c r="AR24" s="2">
        <f>'Proportional HSE Data'!I18</f>
        <v>0.35714285714285715</v>
      </c>
      <c r="AS24" s="58">
        <f t="shared" si="31"/>
        <v>0.23095333024739434</v>
      </c>
      <c r="AT24" s="58">
        <f t="shared" si="32"/>
        <v>0.24892697569079925</v>
      </c>
      <c r="AU24" s="97">
        <f t="shared" si="33"/>
        <v>0.21838346918700144</v>
      </c>
      <c r="AV24" s="97">
        <f t="shared" si="34"/>
        <v>0.32557088870354278</v>
      </c>
      <c r="AW24" s="97">
        <f t="shared" si="35"/>
        <v>0.33374594490606568</v>
      </c>
      <c r="AX24" s="2">
        <f>'Proportional HSE Data'!J18</f>
        <v>0.25</v>
      </c>
      <c r="AY24" s="58">
        <f t="shared" si="36"/>
        <v>0.32176091254898115</v>
      </c>
      <c r="AZ24" s="97">
        <f t="shared" si="37"/>
        <v>0.32182490771884098</v>
      </c>
      <c r="BA24" s="97">
        <f t="shared" si="38"/>
        <v>0.27170879280620525</v>
      </c>
      <c r="BB24" s="97">
        <f t="shared" si="39"/>
        <v>0.28025784608743082</v>
      </c>
      <c r="BC24" s="97">
        <f t="shared" si="40"/>
        <v>0.28455216319744436</v>
      </c>
      <c r="BD24" s="2">
        <f>'Proportional HSE Data'!K18</f>
        <v>0.21428571428571427</v>
      </c>
      <c r="BE24" s="58">
        <f t="shared" si="41"/>
        <v>0.26044198512972389</v>
      </c>
      <c r="BF24" s="97">
        <f t="shared" si="42"/>
        <v>0.22481096887217838</v>
      </c>
      <c r="BG24" s="97">
        <f t="shared" si="43"/>
        <v>0.20188478553765221</v>
      </c>
      <c r="BH24" s="97">
        <f t="shared" si="44"/>
        <v>0.17668827775677046</v>
      </c>
      <c r="BI24" s="97">
        <f t="shared" si="45"/>
        <v>0.17319877737961753</v>
      </c>
      <c r="BJ24" s="2">
        <f>'Proportional HSE Data'!L18</f>
        <v>0.16071428571428573</v>
      </c>
      <c r="BK24" s="58">
        <f t="shared" si="46"/>
        <v>0.19283903250496062</v>
      </c>
      <c r="BL24" s="97">
        <f t="shared" si="47"/>
        <v>0.12949342552532447</v>
      </c>
      <c r="BM24" s="97">
        <f t="shared" si="48"/>
        <v>0.12493048131647964</v>
      </c>
      <c r="BN24" s="97">
        <f t="shared" si="49"/>
        <v>0.14588022218502719</v>
      </c>
      <c r="BO24" s="97">
        <f t="shared" si="50"/>
        <v>0.14874552803703192</v>
      </c>
    </row>
    <row r="25" spans="1:67">
      <c r="A25" s="58">
        <v>20</v>
      </c>
      <c r="B25" s="58">
        <f t="shared" si="0"/>
        <v>3.5312166356583748E-2</v>
      </c>
      <c r="C25" s="2">
        <f>'Proportional HSE Data'!C19</f>
        <v>8.3333333333333329E-2</v>
      </c>
      <c r="D25" s="58">
        <f t="shared" si="1"/>
        <v>0.16832246687613886</v>
      </c>
      <c r="E25" s="2">
        <f>'Absolute HSE Data'!E25/(SUM('Absolute HSE Data'!$C25:$G25))</f>
        <v>9.0909090909090912E-2</v>
      </c>
      <c r="H25" s="2">
        <f t="shared" si="2"/>
        <v>8.3333333333333329E-2</v>
      </c>
      <c r="I25" s="58">
        <f t="shared" si="51"/>
        <v>2.1692721963635822E-2</v>
      </c>
      <c r="J25" s="58">
        <f t="shared" si="3"/>
        <v>3.5312166356583748E-2</v>
      </c>
      <c r="K25" s="97">
        <f t="shared" si="4"/>
        <v>3.3014360860703126E-2</v>
      </c>
      <c r="L25" s="97">
        <f t="shared" si="5"/>
        <v>3.5945878618357748E-2</v>
      </c>
      <c r="M25" s="97">
        <f t="shared" si="6"/>
        <v>4.540629752880472E-2</v>
      </c>
      <c r="N25" s="2">
        <f>'Proportional HSE Data'!D19</f>
        <v>0.16666666666666666</v>
      </c>
      <c r="O25" s="58">
        <f t="shared" si="52"/>
        <v>0.17082805809742371</v>
      </c>
      <c r="P25" s="58">
        <f t="shared" si="7"/>
        <v>0.16991710060200182</v>
      </c>
      <c r="Q25" s="97">
        <f t="shared" si="8"/>
        <v>0.11990965317916019</v>
      </c>
      <c r="R25" s="97">
        <f t="shared" si="9"/>
        <v>0.16609449765895343</v>
      </c>
      <c r="S25" s="97">
        <f t="shared" si="10"/>
        <v>0.1711884231472913</v>
      </c>
      <c r="T25" s="2">
        <f>'Proportional HSE Data'!E19</f>
        <v>0.19444444444444445</v>
      </c>
      <c r="U25" s="58">
        <f t="shared" si="11"/>
        <v>0.24365010370044785</v>
      </c>
      <c r="V25" s="58">
        <f t="shared" si="12"/>
        <v>0.23481621544204914</v>
      </c>
      <c r="W25" s="97">
        <f t="shared" si="13"/>
        <v>0.19439768993556497</v>
      </c>
      <c r="X25" s="97">
        <f t="shared" si="14"/>
        <v>0.23870969774037148</v>
      </c>
      <c r="Y25" s="97">
        <f t="shared" si="15"/>
        <v>0.24155996385773121</v>
      </c>
      <c r="Z25" s="2">
        <f>'Proportional HSE Data'!F19</f>
        <v>0.16666666666666666</v>
      </c>
      <c r="AA25" s="58">
        <f t="shared" si="16"/>
        <v>0.26074771866993163</v>
      </c>
      <c r="AB25" s="58">
        <f t="shared" si="17"/>
        <v>0.25605116014562074</v>
      </c>
      <c r="AC25" s="97">
        <f t="shared" si="18"/>
        <v>0.22313528093150883</v>
      </c>
      <c r="AD25" s="97">
        <f t="shared" si="19"/>
        <v>0.20799832169325772</v>
      </c>
      <c r="AE25" s="97">
        <f t="shared" si="20"/>
        <v>0.20078989633227987</v>
      </c>
      <c r="AF25" s="2">
        <f>'Proportional HSE Data'!G19</f>
        <v>0.3888888888888889</v>
      </c>
      <c r="AG25" s="58">
        <f t="shared" si="21"/>
        <v>0.31685326395344726</v>
      </c>
      <c r="AH25" s="58">
        <f t="shared" si="22"/>
        <v>0.27859129899281132</v>
      </c>
      <c r="AI25" s="97">
        <f t="shared" si="23"/>
        <v>0.29306381835969642</v>
      </c>
      <c r="AJ25" s="97">
        <f t="shared" si="24"/>
        <v>0.31989617071754611</v>
      </c>
      <c r="AK25" s="97">
        <f t="shared" si="25"/>
        <v>0.32189799867441732</v>
      </c>
      <c r="AL25" s="2">
        <f>'Proportional HSE Data'!H19</f>
        <v>0.16</v>
      </c>
      <c r="AM25" s="58">
        <f t="shared" si="26"/>
        <v>2.7754374668928709E-2</v>
      </c>
      <c r="AN25" s="58">
        <f t="shared" si="27"/>
        <v>4.9193643635146486E-2</v>
      </c>
      <c r="AO25" s="97">
        <f t="shared" si="28"/>
        <v>5.5245198127839609E-2</v>
      </c>
      <c r="AP25" s="97">
        <f t="shared" si="29"/>
        <v>7.0688440144664022E-2</v>
      </c>
      <c r="AQ25" s="97">
        <f t="shared" si="30"/>
        <v>8.053930284799557E-2</v>
      </c>
      <c r="AR25" s="2">
        <f>'Proportional HSE Data'!I19</f>
        <v>0.3</v>
      </c>
      <c r="AS25" s="58">
        <f t="shared" si="31"/>
        <v>0.23105067700897197</v>
      </c>
      <c r="AT25" s="58">
        <f t="shared" si="32"/>
        <v>0.24290520606998267</v>
      </c>
      <c r="AU25" s="97">
        <f t="shared" si="33"/>
        <v>0.2099525258063471</v>
      </c>
      <c r="AV25" s="97">
        <f t="shared" si="34"/>
        <v>0.31292283091577755</v>
      </c>
      <c r="AW25" s="97">
        <f t="shared" si="35"/>
        <v>0.31929990887340487</v>
      </c>
      <c r="AX25" s="2">
        <f>'Proportional HSE Data'!J19</f>
        <v>0.22</v>
      </c>
      <c r="AY25" s="58">
        <f t="shared" si="36"/>
        <v>0.31779846414279894</v>
      </c>
      <c r="AZ25" s="97">
        <f t="shared" si="37"/>
        <v>0.31782675755484296</v>
      </c>
      <c r="BA25" s="97">
        <f t="shared" si="38"/>
        <v>0.26383377067369973</v>
      </c>
      <c r="BB25" s="97">
        <f t="shared" si="39"/>
        <v>0.2719790072275064</v>
      </c>
      <c r="BC25" s="97">
        <f t="shared" si="40"/>
        <v>0.27530458156256504</v>
      </c>
      <c r="BD25" s="2">
        <f>'Proportional HSE Data'!K19</f>
        <v>0.14000000000000001</v>
      </c>
      <c r="BE25" s="58">
        <f t="shared" si="41"/>
        <v>0.25820616484453784</v>
      </c>
      <c r="BF25" s="97">
        <f t="shared" si="42"/>
        <v>0.23365926014878799</v>
      </c>
      <c r="BG25" s="97">
        <f t="shared" si="43"/>
        <v>0.20724837664793613</v>
      </c>
      <c r="BH25" s="97">
        <f t="shared" si="44"/>
        <v>0.182207870941648</v>
      </c>
      <c r="BI25" s="97">
        <f t="shared" si="45"/>
        <v>0.17924877551376883</v>
      </c>
      <c r="BJ25" s="2">
        <f>'Proportional HSE Data'!L19</f>
        <v>0.18</v>
      </c>
      <c r="BK25" s="58">
        <f t="shared" si="46"/>
        <v>0.1914499755576716</v>
      </c>
      <c r="BL25" s="97">
        <f t="shared" si="47"/>
        <v>0.1409317065409193</v>
      </c>
      <c r="BM25" s="97">
        <f t="shared" si="48"/>
        <v>0.13436341400762614</v>
      </c>
      <c r="BN25" s="97">
        <f t="shared" si="49"/>
        <v>0.15635720644931195</v>
      </c>
      <c r="BO25" s="97">
        <f t="shared" si="50"/>
        <v>0.15887814736684647</v>
      </c>
    </row>
    <row r="26" spans="1:67">
      <c r="A26" s="58">
        <v>21</v>
      </c>
      <c r="B26" s="58">
        <f t="shared" si="0"/>
        <v>3.5383728792363997E-2</v>
      </c>
      <c r="C26" s="2">
        <f>'Proportional HSE Data'!C20</f>
        <v>0</v>
      </c>
      <c r="D26" s="58">
        <f t="shared" si="1"/>
        <v>0.15682685050237527</v>
      </c>
      <c r="E26" s="2">
        <f>'Absolute HSE Data'!E26/(SUM('Absolute HSE Data'!$C26:$G26))</f>
        <v>0.11764705882352941</v>
      </c>
      <c r="H26" s="2">
        <f t="shared" si="2"/>
        <v>0</v>
      </c>
      <c r="I26" s="58">
        <f t="shared" si="51"/>
        <v>2.2907662438607514E-2</v>
      </c>
      <c r="J26" s="58">
        <f t="shared" si="3"/>
        <v>3.5383728792363997E-2</v>
      </c>
      <c r="K26" s="97">
        <f t="shared" si="4"/>
        <v>3.2834294753180032E-2</v>
      </c>
      <c r="L26" s="97">
        <f t="shared" si="5"/>
        <v>3.5754297622081398E-2</v>
      </c>
      <c r="M26" s="97">
        <f t="shared" si="6"/>
        <v>4.375920321232523E-2</v>
      </c>
      <c r="N26" s="2">
        <f>'Proportional HSE Data'!D20</f>
        <v>0.21052631578947367</v>
      </c>
      <c r="O26" s="58">
        <f t="shared" si="52"/>
        <v>0.17154482910488095</v>
      </c>
      <c r="P26" s="58">
        <f t="shared" si="7"/>
        <v>0.16318370163831591</v>
      </c>
      <c r="Q26" s="97">
        <f t="shared" si="8"/>
        <v>0.11251512718671047</v>
      </c>
      <c r="R26" s="97">
        <f t="shared" si="9"/>
        <v>0.15427231531025484</v>
      </c>
      <c r="S26" s="97">
        <f t="shared" si="10"/>
        <v>0.15548628512111018</v>
      </c>
      <c r="T26" s="2">
        <f>'Proportional HSE Data'!E20</f>
        <v>0.26315789473684209</v>
      </c>
      <c r="U26" s="58">
        <f t="shared" si="11"/>
        <v>0.24067905801303882</v>
      </c>
      <c r="V26" s="58">
        <f t="shared" si="12"/>
        <v>0.22683578903068377</v>
      </c>
      <c r="W26" s="97">
        <f t="shared" si="13"/>
        <v>0.18542488176565616</v>
      </c>
      <c r="X26" s="97">
        <f t="shared" si="14"/>
        <v>0.2255686763595966</v>
      </c>
      <c r="Y26" s="97">
        <f t="shared" si="15"/>
        <v>0.22613604776822913</v>
      </c>
      <c r="Z26" s="2">
        <f>'Proportional HSE Data'!F20</f>
        <v>0.15789473684210525</v>
      </c>
      <c r="AA26" s="58">
        <f t="shared" si="16"/>
        <v>0.25892449923870425</v>
      </c>
      <c r="AB26" s="58">
        <f t="shared" si="17"/>
        <v>0.26296523982822778</v>
      </c>
      <c r="AC26" s="97">
        <f t="shared" si="18"/>
        <v>0.22728288381283307</v>
      </c>
      <c r="AD26" s="97">
        <f t="shared" si="19"/>
        <v>0.21271287166042102</v>
      </c>
      <c r="AE26" s="97">
        <f t="shared" si="20"/>
        <v>0.20788000074897287</v>
      </c>
      <c r="AF26" s="2">
        <f>'Proportional HSE Data'!G20</f>
        <v>0.36842105263157893</v>
      </c>
      <c r="AG26" s="58">
        <f t="shared" si="21"/>
        <v>0.31516193991196118</v>
      </c>
      <c r="AH26" s="58">
        <f t="shared" si="22"/>
        <v>0.29915317934020969</v>
      </c>
      <c r="AI26" s="97">
        <f t="shared" si="23"/>
        <v>0.31684330700277219</v>
      </c>
      <c r="AJ26" s="97">
        <f t="shared" si="24"/>
        <v>0.34464779842364762</v>
      </c>
      <c r="AK26" s="97">
        <f t="shared" si="25"/>
        <v>0.34629351077516124</v>
      </c>
      <c r="AL26" s="2">
        <f>'Proportional HSE Data'!H20</f>
        <v>4.1666666666666664E-2</v>
      </c>
      <c r="AM26" s="58">
        <f t="shared" si="26"/>
        <v>2.9329475355981439E-2</v>
      </c>
      <c r="AN26" s="58">
        <f t="shared" si="27"/>
        <v>4.8940660663291329E-2</v>
      </c>
      <c r="AO26" s="97">
        <f t="shared" si="28"/>
        <v>5.5960110323497431E-2</v>
      </c>
      <c r="AP26" s="97">
        <f t="shared" si="29"/>
        <v>7.1904856713985638E-2</v>
      </c>
      <c r="AQ26" s="97">
        <f t="shared" si="30"/>
        <v>8.0897333878554037E-2</v>
      </c>
      <c r="AR26" s="2">
        <f>'Proportional HSE Data'!I20</f>
        <v>0.33333333333333331</v>
      </c>
      <c r="AS26" s="58">
        <f t="shared" si="31"/>
        <v>0.2311480524695334</v>
      </c>
      <c r="AT26" s="58">
        <f t="shared" si="32"/>
        <v>0.2372152906397566</v>
      </c>
      <c r="AU26" s="97">
        <f t="shared" si="33"/>
        <v>0.20238853538184803</v>
      </c>
      <c r="AV26" s="97">
        <f t="shared" si="34"/>
        <v>0.29949634912397144</v>
      </c>
      <c r="AW26" s="97">
        <f t="shared" si="35"/>
        <v>0.30402950689098956</v>
      </c>
      <c r="AX26" s="2">
        <f>'Proportional HSE Data'!J20</f>
        <v>0.20833333333333334</v>
      </c>
      <c r="AY26" s="58">
        <f t="shared" si="36"/>
        <v>0.31386223146479003</v>
      </c>
      <c r="AZ26" s="97">
        <f t="shared" si="37"/>
        <v>0.31385681106194296</v>
      </c>
      <c r="BA26" s="97">
        <f t="shared" si="38"/>
        <v>0.25685903850201913</v>
      </c>
      <c r="BB26" s="97">
        <f t="shared" si="39"/>
        <v>0.26448843919810511</v>
      </c>
      <c r="BC26" s="97">
        <f t="shared" si="40"/>
        <v>0.26684530527685318</v>
      </c>
      <c r="BD26" s="2">
        <f>'Proportional HSE Data'!K20</f>
        <v>0.16666666666666666</v>
      </c>
      <c r="BE26" s="58">
        <f t="shared" si="41"/>
        <v>0.25598289487034032</v>
      </c>
      <c r="BF26" s="97">
        <f t="shared" si="42"/>
        <v>0.24224373409665018</v>
      </c>
      <c r="BG26" s="97">
        <f t="shared" si="43"/>
        <v>0.2127874345938354</v>
      </c>
      <c r="BH26" s="97">
        <f t="shared" si="44"/>
        <v>0.18833945551223361</v>
      </c>
      <c r="BI26" s="97">
        <f t="shared" si="45"/>
        <v>0.18597285656833629</v>
      </c>
      <c r="BJ26" s="2">
        <f>'Proportional HSE Data'!L20</f>
        <v>0.25</v>
      </c>
      <c r="BK26" s="58">
        <f t="shared" si="46"/>
        <v>0.19006856814832271</v>
      </c>
      <c r="BL26" s="97">
        <f t="shared" si="47"/>
        <v>0.15258561049387523</v>
      </c>
      <c r="BM26" s="97">
        <f t="shared" si="48"/>
        <v>0.14407991527391961</v>
      </c>
      <c r="BN26" s="97">
        <f t="shared" si="49"/>
        <v>0.16649445489946615</v>
      </c>
      <c r="BO26" s="97">
        <f t="shared" si="50"/>
        <v>0.16857166876458177</v>
      </c>
    </row>
    <row r="27" spans="1:67">
      <c r="A27" s="58">
        <v>22</v>
      </c>
      <c r="B27" s="58">
        <f t="shared" si="0"/>
        <v>3.551436760278092E-2</v>
      </c>
      <c r="C27" s="2">
        <f>'Proportional HSE Data'!C21</f>
        <v>6.6666666666666666E-2</v>
      </c>
      <c r="D27" s="58">
        <f t="shared" si="1"/>
        <v>0.1462173050426471</v>
      </c>
      <c r="E27" s="2">
        <f>'Absolute HSE Data'!E27/(SUM('Absolute HSE Data'!$C27:$G27))</f>
        <v>7.6923076923076927E-2</v>
      </c>
      <c r="H27" s="2">
        <f t="shared" si="2"/>
        <v>6.6666666666666666E-2</v>
      </c>
      <c r="I27" s="58">
        <f t="shared" si="51"/>
        <v>2.4188965438001392E-2</v>
      </c>
      <c r="J27" s="58">
        <f t="shared" si="3"/>
        <v>3.551436760278092E-2</v>
      </c>
      <c r="K27" s="97">
        <f t="shared" si="4"/>
        <v>3.273991006821466E-2</v>
      </c>
      <c r="L27" s="97">
        <f t="shared" si="5"/>
        <v>3.5617804677165375E-2</v>
      </c>
      <c r="M27" s="97">
        <f t="shared" si="6"/>
        <v>4.211255720854451E-2</v>
      </c>
      <c r="N27" s="2">
        <f>'Proportional HSE Data'!D21</f>
        <v>0.1111111111111111</v>
      </c>
      <c r="O27" s="58">
        <f t="shared" si="52"/>
        <v>0.17226398276964303</v>
      </c>
      <c r="P27" s="58">
        <f t="shared" si="7"/>
        <v>0.15696678972649625</v>
      </c>
      <c r="Q27" s="97">
        <f t="shared" si="8"/>
        <v>0.10613195359591421</v>
      </c>
      <c r="R27" s="97">
        <f t="shared" si="9"/>
        <v>0.14331707307080549</v>
      </c>
      <c r="S27" s="97">
        <f t="shared" si="10"/>
        <v>0.14110044253037479</v>
      </c>
      <c r="T27" s="2">
        <f>'Proportional HSE Data'!E21</f>
        <v>0.13333333333333333</v>
      </c>
      <c r="U27" s="58">
        <f t="shared" si="11"/>
        <v>0.23773285372703365</v>
      </c>
      <c r="V27" s="58">
        <f t="shared" si="12"/>
        <v>0.21927962659352027</v>
      </c>
      <c r="W27" s="97">
        <f t="shared" si="13"/>
        <v>0.17738056100608846</v>
      </c>
      <c r="X27" s="97">
        <f t="shared" si="14"/>
        <v>0.21300549209714228</v>
      </c>
      <c r="Y27" s="97">
        <f t="shared" si="15"/>
        <v>0.21148870055791938</v>
      </c>
      <c r="Z27" s="2">
        <f>'Proportional HSE Data'!F21</f>
        <v>0.26666666666666666</v>
      </c>
      <c r="AA27" s="58">
        <f t="shared" si="16"/>
        <v>0.25710959438667724</v>
      </c>
      <c r="AB27" s="58">
        <f t="shared" si="17"/>
        <v>0.26956986314122583</v>
      </c>
      <c r="AC27" s="97">
        <f t="shared" si="18"/>
        <v>0.23160485574825282</v>
      </c>
      <c r="AD27" s="97">
        <f t="shared" si="19"/>
        <v>0.21783311902188665</v>
      </c>
      <c r="AE27" s="97">
        <f t="shared" si="20"/>
        <v>0.21547540570334062</v>
      </c>
      <c r="AF27" s="2">
        <f>'Proportional HSE Data'!G21</f>
        <v>0.42222222222222222</v>
      </c>
      <c r="AG27" s="58">
        <f t="shared" si="21"/>
        <v>0.3134755012366342</v>
      </c>
      <c r="AH27" s="58">
        <f t="shared" si="22"/>
        <v>0.31942533144124563</v>
      </c>
      <c r="AI27" s="97">
        <f t="shared" si="23"/>
        <v>0.33996567154719509</v>
      </c>
      <c r="AJ27" s="97">
        <f t="shared" si="24"/>
        <v>0.36785256473572386</v>
      </c>
      <c r="AK27" s="97">
        <f t="shared" si="25"/>
        <v>0.36906879327293196</v>
      </c>
      <c r="AL27" s="2">
        <f>'Proportional HSE Data'!H21</f>
        <v>9.0909090909090912E-2</v>
      </c>
      <c r="AM27" s="58">
        <f t="shared" si="26"/>
        <v>3.09911159187817E-2</v>
      </c>
      <c r="AN27" s="58">
        <f t="shared" si="27"/>
        <v>4.8780481567184619E-2</v>
      </c>
      <c r="AO27" s="97">
        <f t="shared" si="28"/>
        <v>5.6666033413405384E-2</v>
      </c>
      <c r="AP27" s="97">
        <f t="shared" si="29"/>
        <v>7.2809905920003401E-2</v>
      </c>
      <c r="AQ27" s="97">
        <f t="shared" si="30"/>
        <v>8.0722480691623563E-2</v>
      </c>
      <c r="AR27" s="2">
        <f>'Proportional HSE Data'!I21</f>
        <v>0.25454545454545452</v>
      </c>
      <c r="AS27" s="58">
        <f t="shared" si="31"/>
        <v>0.23124545662714421</v>
      </c>
      <c r="AT27" s="58">
        <f t="shared" si="32"/>
        <v>0.23184636967314434</v>
      </c>
      <c r="AU27" s="97">
        <f t="shared" si="33"/>
        <v>0.19562393266621717</v>
      </c>
      <c r="AV27" s="97">
        <f t="shared" si="34"/>
        <v>0.285573843550261</v>
      </c>
      <c r="AW27" s="97">
        <f t="shared" si="35"/>
        <v>0.28829187341781365</v>
      </c>
      <c r="AX27" s="2">
        <f>'Proportional HSE Data'!J21</f>
        <v>0.2</v>
      </c>
      <c r="AY27" s="58">
        <f t="shared" si="36"/>
        <v>0.30995260177982864</v>
      </c>
      <c r="AZ27" s="97">
        <f t="shared" si="37"/>
        <v>0.30991543459582005</v>
      </c>
      <c r="BA27" s="97">
        <f t="shared" si="38"/>
        <v>0.25071505309634268</v>
      </c>
      <c r="BB27" s="97">
        <f t="shared" si="39"/>
        <v>0.25773972245555582</v>
      </c>
      <c r="BC27" s="97">
        <f t="shared" si="40"/>
        <v>0.25915412524942522</v>
      </c>
      <c r="BD27" s="2">
        <f>'Proportional HSE Data'!K21</f>
        <v>0.21818181818181817</v>
      </c>
      <c r="BE27" s="58">
        <f t="shared" si="41"/>
        <v>0.2537722191846376</v>
      </c>
      <c r="BF27" s="97">
        <f t="shared" si="42"/>
        <v>0.25052575958750728</v>
      </c>
      <c r="BG27" s="97">
        <f t="shared" si="43"/>
        <v>0.21848055734765842</v>
      </c>
      <c r="BH27" s="97">
        <f t="shared" si="44"/>
        <v>0.19503567329152049</v>
      </c>
      <c r="BI27" s="97">
        <f t="shared" si="45"/>
        <v>0.19331083586991366</v>
      </c>
      <c r="BJ27" s="2">
        <f>'Proportional HSE Data'!L21</f>
        <v>0.23636363636363636</v>
      </c>
      <c r="BK27" s="58">
        <f t="shared" si="46"/>
        <v>0.18869480211579762</v>
      </c>
      <c r="BL27" s="97">
        <f t="shared" si="47"/>
        <v>0.16436282306820346</v>
      </c>
      <c r="BM27" s="97">
        <f t="shared" si="48"/>
        <v>0.15403082213989103</v>
      </c>
      <c r="BN27" s="97">
        <f t="shared" si="49"/>
        <v>0.17624013397954671</v>
      </c>
      <c r="BO27" s="97">
        <f t="shared" si="50"/>
        <v>0.17780113549464532</v>
      </c>
    </row>
    <row r="28" spans="1:67">
      <c r="A28" s="58">
        <v>23</v>
      </c>
      <c r="B28" s="58">
        <f t="shared" si="0"/>
        <v>3.5704711799856188E-2</v>
      </c>
      <c r="C28" s="2">
        <f>'Proportional HSE Data'!C22</f>
        <v>3.3333333333333333E-2</v>
      </c>
      <c r="D28" s="58">
        <f t="shared" si="1"/>
        <v>0.13649925542662086</v>
      </c>
      <c r="E28" s="2">
        <f>'Absolute HSE Data'!E28/(SUM('Absolute HSE Data'!$C28:$G28))</f>
        <v>0.22</v>
      </c>
      <c r="H28" s="2">
        <f t="shared" si="2"/>
        <v>3.3333333333333333E-2</v>
      </c>
      <c r="I28" s="58">
        <f t="shared" si="51"/>
        <v>2.5540062737263555E-2</v>
      </c>
      <c r="J28" s="58">
        <f t="shared" si="3"/>
        <v>3.5704711799856188E-2</v>
      </c>
      <c r="K28" s="97">
        <f t="shared" si="4"/>
        <v>3.2729413749385795E-2</v>
      </c>
      <c r="L28" s="97">
        <f t="shared" si="5"/>
        <v>3.5538432601474053E-2</v>
      </c>
      <c r="M28" s="97">
        <f t="shared" si="6"/>
        <v>4.0513056883766815E-2</v>
      </c>
      <c r="N28" s="2">
        <f>'Proportional HSE Data'!D22</f>
        <v>6.6666666666666666E-2</v>
      </c>
      <c r="O28" s="58">
        <f t="shared" si="52"/>
        <v>0.17298552176917206</v>
      </c>
      <c r="P28" s="58">
        <f t="shared" si="7"/>
        <v>0.15123502995043869</v>
      </c>
      <c r="Q28" s="97">
        <f t="shared" si="8"/>
        <v>0.10063703182907875</v>
      </c>
      <c r="R28" s="97">
        <f t="shared" si="9"/>
        <v>0.13323427292844658</v>
      </c>
      <c r="S28" s="97">
        <f t="shared" si="10"/>
        <v>0.12807672551897567</v>
      </c>
      <c r="T28" s="2">
        <f>'Proportional HSE Data'!E22</f>
        <v>0.13333333333333333</v>
      </c>
      <c r="U28" s="58">
        <f t="shared" si="11"/>
        <v>0.23481156182519705</v>
      </c>
      <c r="V28" s="58">
        <f t="shared" si="12"/>
        <v>0.2121313884169802</v>
      </c>
      <c r="W28" s="97">
        <f t="shared" si="13"/>
        <v>0.17018145588291733</v>
      </c>
      <c r="X28" s="97">
        <f t="shared" si="14"/>
        <v>0.20108585672890492</v>
      </c>
      <c r="Y28" s="97">
        <f t="shared" si="15"/>
        <v>0.19772666089994043</v>
      </c>
      <c r="Z28" s="2">
        <f>'Proportional HSE Data'!F22</f>
        <v>0.23333333333333334</v>
      </c>
      <c r="AA28" s="58">
        <f t="shared" si="16"/>
        <v>0.25530302836278396</v>
      </c>
      <c r="AB28" s="58">
        <f t="shared" si="17"/>
        <v>0.27584359055593533</v>
      </c>
      <c r="AC28" s="97">
        <f t="shared" si="18"/>
        <v>0.23608045826139679</v>
      </c>
      <c r="AD28" s="97">
        <f t="shared" si="19"/>
        <v>0.22331568458425494</v>
      </c>
      <c r="AE28" s="97">
        <f t="shared" si="20"/>
        <v>0.22347565117748008</v>
      </c>
      <c r="AF28" s="2">
        <f>'Proportional HSE Data'!G22</f>
        <v>0.53333333333333333</v>
      </c>
      <c r="AG28" s="58">
        <f t="shared" si="21"/>
        <v>0.31179397819608218</v>
      </c>
      <c r="AH28" s="58">
        <f t="shared" si="22"/>
        <v>0.33923589037529189</v>
      </c>
      <c r="AI28" s="97">
        <f t="shared" si="23"/>
        <v>0.3621980847179167</v>
      </c>
      <c r="AJ28" s="97">
        <f t="shared" si="24"/>
        <v>0.38933782208061712</v>
      </c>
      <c r="AK28" s="97">
        <f t="shared" si="25"/>
        <v>0.39007731157328268</v>
      </c>
      <c r="AL28" s="2">
        <f>'Proportional HSE Data'!H22</f>
        <v>5.9701492537313432E-2</v>
      </c>
      <c r="AM28" s="58">
        <f t="shared" si="26"/>
        <v>3.2743719943773793E-2</v>
      </c>
      <c r="AN28" s="58">
        <f t="shared" si="27"/>
        <v>4.8712247892265755E-2</v>
      </c>
      <c r="AO28" s="97">
        <f t="shared" si="28"/>
        <v>5.7366940425395488E-2</v>
      </c>
      <c r="AP28" s="97">
        <f t="shared" si="29"/>
        <v>7.3428983692745003E-2</v>
      </c>
      <c r="AQ28" s="97">
        <f t="shared" si="30"/>
        <v>8.010279769372014E-2</v>
      </c>
      <c r="AR28" s="2">
        <f>'Proportional HSE Data'!I22</f>
        <v>0.22388059701492538</v>
      </c>
      <c r="AS28" s="58">
        <f t="shared" si="31"/>
        <v>0.23134288947986012</v>
      </c>
      <c r="AT28" s="58">
        <f t="shared" si="32"/>
        <v>0.22678784336050817</v>
      </c>
      <c r="AU28" s="97">
        <f t="shared" si="33"/>
        <v>0.18959681375975049</v>
      </c>
      <c r="AV28" s="97">
        <f t="shared" si="34"/>
        <v>0.27141700361336402</v>
      </c>
      <c r="AW28" s="97">
        <f t="shared" si="35"/>
        <v>0.27241167598485988</v>
      </c>
      <c r="AX28" s="2">
        <f>'Proportional HSE Data'!J22</f>
        <v>0.19402985074626866</v>
      </c>
      <c r="AY28" s="58">
        <f t="shared" si="36"/>
        <v>0.30606994836880952</v>
      </c>
      <c r="AZ28" s="97">
        <f t="shared" si="37"/>
        <v>0.30600297916803954</v>
      </c>
      <c r="BA28" s="97">
        <f t="shared" si="38"/>
        <v>0.2453374473860577</v>
      </c>
      <c r="BB28" s="97">
        <f t="shared" si="39"/>
        <v>0.25168843019150472</v>
      </c>
      <c r="BC28" s="97">
        <f t="shared" si="40"/>
        <v>0.25220731817403674</v>
      </c>
      <c r="BD28" s="2">
        <f>'Proportional HSE Data'!K22</f>
        <v>0.2537313432835821</v>
      </c>
      <c r="BE28" s="58">
        <f t="shared" si="41"/>
        <v>0.25157417957133882</v>
      </c>
      <c r="BF28" s="97">
        <f t="shared" si="42"/>
        <v>0.25846896238141664</v>
      </c>
      <c r="BG28" s="97">
        <f t="shared" si="43"/>
        <v>0.22430431600819772</v>
      </c>
      <c r="BH28" s="97">
        <f t="shared" si="44"/>
        <v>0.20224549112735055</v>
      </c>
      <c r="BI28" s="97">
        <f t="shared" si="45"/>
        <v>0.20119830276369421</v>
      </c>
      <c r="BJ28" s="2">
        <f>'Proportional HSE Data'!L22</f>
        <v>0.26865671641791045</v>
      </c>
      <c r="BK28" s="58">
        <f t="shared" si="46"/>
        <v>0.18732866878049745</v>
      </c>
      <c r="BL28" s="97">
        <f t="shared" si="47"/>
        <v>0.17616697542596654</v>
      </c>
      <c r="BM28" s="97">
        <f t="shared" si="48"/>
        <v>0.16416084319732169</v>
      </c>
      <c r="BN28" s="97">
        <f t="shared" si="49"/>
        <v>0.18555627180754791</v>
      </c>
      <c r="BO28" s="97">
        <f t="shared" si="50"/>
        <v>0.18655679751234466</v>
      </c>
    </row>
    <row r="29" spans="1:67">
      <c r="A29" s="58">
        <v>24</v>
      </c>
      <c r="B29" s="58">
        <f t="shared" si="0"/>
        <v>3.5955679991413615E-2</v>
      </c>
      <c r="C29" s="2">
        <f>'Proportional HSE Data'!C23</f>
        <v>0</v>
      </c>
      <c r="D29" s="58">
        <f t="shared" si="1"/>
        <v>0.12766249191580861</v>
      </c>
      <c r="E29" s="2">
        <f>'Absolute HSE Data'!E29/(SUM('Absolute HSE Data'!$C29:$G29))</f>
        <v>0.16279069767441862</v>
      </c>
      <c r="H29" s="2">
        <f t="shared" si="2"/>
        <v>0</v>
      </c>
      <c r="I29" s="58">
        <f t="shared" si="51"/>
        <v>2.696454146973495E-2</v>
      </c>
      <c r="J29" s="58">
        <f t="shared" si="3"/>
        <v>3.5955679991413615E-2</v>
      </c>
      <c r="K29" s="97">
        <f t="shared" si="4"/>
        <v>3.2801642840807256E-2</v>
      </c>
      <c r="L29" s="97">
        <f t="shared" si="5"/>
        <v>3.5518312400469106E-2</v>
      </c>
      <c r="M29" s="97">
        <f t="shared" si="6"/>
        <v>3.8997197373547968E-2</v>
      </c>
      <c r="N29" s="2">
        <f>'Proportional HSE Data'!D23</f>
        <v>0.1</v>
      </c>
      <c r="O29" s="58">
        <f t="shared" si="52"/>
        <v>0.17370944873764171</v>
      </c>
      <c r="P29" s="58">
        <f t="shared" si="7"/>
        <v>0.14595901765752312</v>
      </c>
      <c r="Q29" s="97">
        <f t="shared" si="8"/>
        <v>9.5925076786617033E-2</v>
      </c>
      <c r="R29" s="97">
        <f t="shared" si="9"/>
        <v>0.12401309253689856</v>
      </c>
      <c r="S29" s="97">
        <f t="shared" si="10"/>
        <v>0.11640861543462823</v>
      </c>
      <c r="T29" s="2">
        <f>'Proportional HSE Data'!E23</f>
        <v>0.17499999999999999</v>
      </c>
      <c r="U29" s="58">
        <f t="shared" si="11"/>
        <v>0.23191524562130894</v>
      </c>
      <c r="V29" s="58">
        <f t="shared" si="12"/>
        <v>0.20537484152016328</v>
      </c>
      <c r="W29" s="97">
        <f t="shared" si="13"/>
        <v>0.16375188108767647</v>
      </c>
      <c r="X29" s="97">
        <f t="shared" si="14"/>
        <v>0.18985673822592194</v>
      </c>
      <c r="Y29" s="97">
        <f t="shared" si="15"/>
        <v>0.18492091870022312</v>
      </c>
      <c r="Z29" s="2">
        <f>'Proportional HSE Data'!F23</f>
        <v>0.15</v>
      </c>
      <c r="AA29" s="58">
        <f t="shared" si="16"/>
        <v>0.2535048244476773</v>
      </c>
      <c r="AB29" s="58">
        <f t="shared" si="17"/>
        <v>0.28176662371786326</v>
      </c>
      <c r="AC29" s="97">
        <f t="shared" si="18"/>
        <v>0.24068764749223173</v>
      </c>
      <c r="AD29" s="97">
        <f t="shared" si="19"/>
        <v>0.22911540350768883</v>
      </c>
      <c r="AE29" s="97">
        <f t="shared" si="20"/>
        <v>0.23177859785888924</v>
      </c>
      <c r="AF29" s="2">
        <f>'Proportional HSE Data'!G23</f>
        <v>0.57499999999999996</v>
      </c>
      <c r="AG29" s="58">
        <f t="shared" si="21"/>
        <v>0.31011740058263049</v>
      </c>
      <c r="AH29" s="58">
        <f t="shared" si="22"/>
        <v>0.35842763474800371</v>
      </c>
      <c r="AI29" s="97">
        <f t="shared" si="23"/>
        <v>0.38334356824740001</v>
      </c>
      <c r="AJ29" s="97">
        <f t="shared" si="24"/>
        <v>0.40899700011669471</v>
      </c>
      <c r="AK29" s="97">
        <f t="shared" si="25"/>
        <v>0.40923703715095205</v>
      </c>
      <c r="AL29" s="2">
        <f>'Proportional HSE Data'!H23</f>
        <v>7.575757575757576E-2</v>
      </c>
      <c r="AM29" s="58">
        <f t="shared" si="26"/>
        <v>3.4591898760530933E-2</v>
      </c>
      <c r="AN29" s="58">
        <f t="shared" si="27"/>
        <v>4.8735594336785967E-2</v>
      </c>
      <c r="AO29" s="97">
        <f t="shared" si="28"/>
        <v>5.8067012608317099E-2</v>
      </c>
      <c r="AP29" s="97">
        <f t="shared" si="29"/>
        <v>7.3790911572287149E-2</v>
      </c>
      <c r="AQ29" s="97">
        <f t="shared" si="30"/>
        <v>7.9126336554498217E-2</v>
      </c>
      <c r="AR29" s="2">
        <f>'Proportional HSE Data'!I23</f>
        <v>0.10606060606060606</v>
      </c>
      <c r="AS29" s="58">
        <f t="shared" si="31"/>
        <v>0.23144035102572705</v>
      </c>
      <c r="AT29" s="58">
        <f t="shared" si="32"/>
        <v>0.22202942223496597</v>
      </c>
      <c r="AU29" s="97">
        <f t="shared" si="33"/>
        <v>0.1842507822332877</v>
      </c>
      <c r="AV29" s="97">
        <f t="shared" si="34"/>
        <v>0.25726252301581487</v>
      </c>
      <c r="AW29" s="97">
        <f t="shared" si="35"/>
        <v>0.25667549003592932</v>
      </c>
      <c r="AX29" s="2">
        <f>'Proportional HSE Data'!J23</f>
        <v>0.30303030303030304</v>
      </c>
      <c r="AY29" s="58">
        <f t="shared" si="36"/>
        <v>0.30221463049036817</v>
      </c>
      <c r="AZ29" s="97">
        <f t="shared" si="37"/>
        <v>0.3021197804627142</v>
      </c>
      <c r="BA29" s="97">
        <f t="shared" si="38"/>
        <v>0.24066683207292469</v>
      </c>
      <c r="BB29" s="97">
        <f t="shared" si="39"/>
        <v>0.24629231951249669</v>
      </c>
      <c r="BC29" s="97">
        <f t="shared" si="40"/>
        <v>0.24597867603093865</v>
      </c>
      <c r="BD29" s="2">
        <f>'Proportional HSE Data'!K23</f>
        <v>0.27272727272727271</v>
      </c>
      <c r="BE29" s="58">
        <f t="shared" si="41"/>
        <v>0.24938881563574289</v>
      </c>
      <c r="BF29" s="97">
        <f t="shared" si="42"/>
        <v>0.2660393864460413</v>
      </c>
      <c r="BG29" s="97">
        <f t="shared" si="43"/>
        <v>0.23023321834825999</v>
      </c>
      <c r="BH29" s="97">
        <f t="shared" si="44"/>
        <v>0.20991317029712214</v>
      </c>
      <c r="BI29" s="97">
        <f t="shared" si="45"/>
        <v>0.2095654621336106</v>
      </c>
      <c r="BJ29" s="2">
        <f>'Proportional HSE Data'!L23</f>
        <v>0.24242424242424243</v>
      </c>
      <c r="BK29" s="58">
        <f t="shared" si="46"/>
        <v>0.18597015895118857</v>
      </c>
      <c r="BL29" s="97">
        <f t="shared" si="47"/>
        <v>0.18789960003252973</v>
      </c>
      <c r="BM29" s="97">
        <f t="shared" si="48"/>
        <v>0.1744091408021842</v>
      </c>
      <c r="BN29" s="97">
        <f t="shared" si="49"/>
        <v>0.19441732923456828</v>
      </c>
      <c r="BO29" s="97">
        <f t="shared" si="50"/>
        <v>0.19484115124632564</v>
      </c>
    </row>
    <row r="30" spans="1:67">
      <c r="A30" s="58">
        <v>25</v>
      </c>
      <c r="B30" s="58">
        <f t="shared" si="0"/>
        <v>3.6268487168619731E-2</v>
      </c>
      <c r="C30" s="2">
        <f>'Proportional HSE Data'!C24</f>
        <v>3.7735849056603772E-2</v>
      </c>
      <c r="D30" s="58">
        <f t="shared" si="1"/>
        <v>0.1196849269366114</v>
      </c>
      <c r="E30" s="2">
        <f>'Absolute HSE Data'!E30/(SUM('Absolute HSE Data'!$C30:$G30))</f>
        <v>0.12244897959183673</v>
      </c>
      <c r="H30" s="2">
        <f t="shared" si="2"/>
        <v>3.7735849056603772E-2</v>
      </c>
      <c r="I30" s="58">
        <f t="shared" si="51"/>
        <v>2.8466148593920718E-2</v>
      </c>
      <c r="J30" s="58">
        <f t="shared" si="3"/>
        <v>3.6268487168619731E-2</v>
      </c>
      <c r="K30" s="97">
        <f t="shared" si="4"/>
        <v>3.2956036889940733E-2</v>
      </c>
      <c r="L30" s="97">
        <f t="shared" si="5"/>
        <v>3.5559711451488792E-2</v>
      </c>
      <c r="M30" s="97">
        <f t="shared" si="6"/>
        <v>3.7592645449510124E-2</v>
      </c>
      <c r="N30" s="2">
        <f>'Proportional HSE Data'!D24</f>
        <v>0.16981132075471697</v>
      </c>
      <c r="O30" s="58">
        <f t="shared" si="52"/>
        <v>0.17443576626554386</v>
      </c>
      <c r="P30" s="58">
        <f t="shared" si="7"/>
        <v>0.14111130043930295</v>
      </c>
      <c r="Q30" s="97">
        <f t="shared" si="8"/>
        <v>9.1906382401549816E-2</v>
      </c>
      <c r="R30" s="97">
        <f t="shared" si="9"/>
        <v>0.11563003977540043</v>
      </c>
      <c r="S30" s="97">
        <f t="shared" si="10"/>
        <v>0.10605091620126302</v>
      </c>
      <c r="T30" s="2">
        <f>'Proportional HSE Data'!E24</f>
        <v>0.13207547169811321</v>
      </c>
      <c r="U30" s="58">
        <f t="shared" si="11"/>
        <v>0.22904396086168552</v>
      </c>
      <c r="V30" s="58">
        <f t="shared" si="12"/>
        <v>0.19899397834786339</v>
      </c>
      <c r="W30" s="97">
        <f t="shared" si="13"/>
        <v>0.15802338663564494</v>
      </c>
      <c r="X30" s="97">
        <f t="shared" si="14"/>
        <v>0.17934821985091973</v>
      </c>
      <c r="Y30" s="97">
        <f t="shared" si="15"/>
        <v>0.1731097773707207</v>
      </c>
      <c r="Z30" s="2">
        <f>'Proportional HSE Data'!F24</f>
        <v>0.24528301886792453</v>
      </c>
      <c r="AA30" s="58">
        <f t="shared" si="16"/>
        <v>0.25171500495896937</v>
      </c>
      <c r="AB30" s="58">
        <f t="shared" si="17"/>
        <v>0.28732080567964591</v>
      </c>
      <c r="AC30" s="97">
        <f t="shared" si="18"/>
        <v>0.24540301384503346</v>
      </c>
      <c r="AD30" s="97">
        <f t="shared" si="19"/>
        <v>0.23518498399760604</v>
      </c>
      <c r="AE30" s="97">
        <f t="shared" si="20"/>
        <v>0.24028077296468356</v>
      </c>
      <c r="AF30" s="2">
        <f>'Proportional HSE Data'!G24</f>
        <v>0.41509433962264153</v>
      </c>
      <c r="AG30" s="58">
        <f t="shared" si="21"/>
        <v>0.3084457977117166</v>
      </c>
      <c r="AH30" s="58">
        <f t="shared" si="22"/>
        <v>0.37686033979648192</v>
      </c>
      <c r="AI30" s="97">
        <f t="shared" si="23"/>
        <v>0.40324207052594163</v>
      </c>
      <c r="AJ30" s="97">
        <f t="shared" si="24"/>
        <v>0.42677882064728406</v>
      </c>
      <c r="AK30" s="97">
        <f t="shared" si="25"/>
        <v>0.42651833903448633</v>
      </c>
      <c r="AL30" s="2">
        <f>'Proportional HSE Data'!H24</f>
        <v>9.8360655737704916E-2</v>
      </c>
      <c r="AM30" s="58">
        <f t="shared" si="26"/>
        <v>3.6540454874947371E-2</v>
      </c>
      <c r="AN30" s="58">
        <f t="shared" si="27"/>
        <v>4.8850645864284892E-2</v>
      </c>
      <c r="AO30" s="97">
        <f t="shared" si="28"/>
        <v>5.8770636687182042E-2</v>
      </c>
      <c r="AP30" s="97">
        <f t="shared" si="29"/>
        <v>7.3926773762322762E-2</v>
      </c>
      <c r="AQ30" s="97">
        <f t="shared" si="30"/>
        <v>7.7877670465356638E-2</v>
      </c>
      <c r="AR30" s="2">
        <f>'Proportional HSE Data'!I24</f>
        <v>0.27868852459016391</v>
      </c>
      <c r="AS30" s="58">
        <f t="shared" si="31"/>
        <v>0.23153784126278124</v>
      </c>
      <c r="AT30" s="58">
        <f t="shared" si="32"/>
        <v>0.21756116905823056</v>
      </c>
      <c r="AU30" s="97">
        <f t="shared" si="33"/>
        <v>0.17953470211251216</v>
      </c>
      <c r="AV30" s="97">
        <f t="shared" si="34"/>
        <v>0.24331875599806313</v>
      </c>
      <c r="AW30" s="97">
        <f t="shared" si="35"/>
        <v>0.2413278915024164</v>
      </c>
      <c r="AX30" s="2">
        <f>'Proportional HSE Data'!J24</f>
        <v>0.18032786885245902</v>
      </c>
      <c r="AY30" s="58">
        <f t="shared" si="36"/>
        <v>0.29838699335636737</v>
      </c>
      <c r="AZ30" s="97">
        <f t="shared" si="37"/>
        <v>0.29826615886769198</v>
      </c>
      <c r="BA30" s="97">
        <f t="shared" si="38"/>
        <v>0.23664849798868584</v>
      </c>
      <c r="BB30" s="97">
        <f t="shared" si="39"/>
        <v>0.24151141686468858</v>
      </c>
      <c r="BC30" s="97">
        <f t="shared" si="40"/>
        <v>0.24044036458829698</v>
      </c>
      <c r="BD30" s="2">
        <f>'Proportional HSE Data'!K24</f>
        <v>0.21311475409836064</v>
      </c>
      <c r="BE30" s="58">
        <f t="shared" si="41"/>
        <v>0.24721616482011652</v>
      </c>
      <c r="BF30" s="97">
        <f t="shared" si="42"/>
        <v>0.27320560122985027</v>
      </c>
      <c r="BG30" s="97">
        <f t="shared" si="43"/>
        <v>0.23623970522227397</v>
      </c>
      <c r="BH30" s="97">
        <f t="shared" si="44"/>
        <v>0.21797754961447843</v>
      </c>
      <c r="BI30" s="97">
        <f t="shared" si="45"/>
        <v>0.21833646102040666</v>
      </c>
      <c r="BJ30" s="2">
        <f>'Proportional HSE Data'!L24</f>
        <v>0.22950819672131148</v>
      </c>
      <c r="BK30" s="58">
        <f t="shared" si="46"/>
        <v>0.18461926293186362</v>
      </c>
      <c r="BL30" s="97">
        <f t="shared" si="47"/>
        <v>0.19946204145924815</v>
      </c>
      <c r="BM30" s="97">
        <f t="shared" si="48"/>
        <v>0.18471005279442088</v>
      </c>
      <c r="BN30" s="97">
        <f t="shared" si="49"/>
        <v>0.20280849869203124</v>
      </c>
      <c r="BO30" s="97">
        <f t="shared" si="50"/>
        <v>0.20266602766520217</v>
      </c>
    </row>
    <row r="31" spans="1:67">
      <c r="A31" s="58">
        <v>26</v>
      </c>
      <c r="B31" s="58">
        <f t="shared" si="0"/>
        <v>3.6644653693088017E-2</v>
      </c>
      <c r="C31" s="2">
        <f>'Proportional HSE Data'!C25</f>
        <v>4.5454545454545456E-2</v>
      </c>
      <c r="D31" s="58">
        <f t="shared" si="1"/>
        <v>0.11253607856816895</v>
      </c>
      <c r="E31" s="2">
        <f>'Absolute HSE Data'!E31/(SUM('Absolute HSE Data'!$C31:$G31))</f>
        <v>0.1111111111111111</v>
      </c>
      <c r="H31" s="2">
        <f t="shared" si="2"/>
        <v>4.5454545454545456E-2</v>
      </c>
      <c r="I31" s="58">
        <f t="shared" si="51"/>
        <v>3.0048795168021128E-2</v>
      </c>
      <c r="J31" s="58">
        <f t="shared" si="3"/>
        <v>3.6644653693088017E-2</v>
      </c>
      <c r="K31" s="97">
        <f t="shared" si="4"/>
        <v>3.3192617438318979E-2</v>
      </c>
      <c r="L31" s="97">
        <f t="shared" si="5"/>
        <v>3.5665071843150507E-2</v>
      </c>
      <c r="M31" s="97">
        <f t="shared" si="6"/>
        <v>3.6319740979223414E-2</v>
      </c>
      <c r="N31" s="2">
        <f>'Proportional HSE Data'!D25</f>
        <v>6.8181818181818177E-2</v>
      </c>
      <c r="O31" s="58">
        <f t="shared" si="52"/>
        <v>0.1751644768992951</v>
      </c>
      <c r="P31" s="58">
        <f t="shared" si="7"/>
        <v>0.13666637110420624</v>
      </c>
      <c r="Q31" s="97">
        <f t="shared" si="8"/>
        <v>8.8504779043805035E-2</v>
      </c>
      <c r="R31" s="97">
        <f t="shared" si="9"/>
        <v>0.10805235102259891</v>
      </c>
      <c r="S31" s="97">
        <f t="shared" si="10"/>
        <v>9.6932203625442595E-2</v>
      </c>
      <c r="T31" s="2">
        <f>'Proportional HSE Data'!E25</f>
        <v>9.0909090909090912E-2</v>
      </c>
      <c r="U31" s="58">
        <f t="shared" si="11"/>
        <v>0.22619775582986018</v>
      </c>
      <c r="V31" s="58">
        <f t="shared" si="12"/>
        <v>0.19297311558828162</v>
      </c>
      <c r="W31" s="97">
        <f t="shared" si="13"/>
        <v>0.15293430545727946</v>
      </c>
      <c r="X31" s="97">
        <f t="shared" si="14"/>
        <v>0.1695756465164637</v>
      </c>
      <c r="Y31" s="97">
        <f t="shared" si="15"/>
        <v>0.16230442145832946</v>
      </c>
      <c r="Z31" s="2">
        <f>'Proportional HSE Data'!F25</f>
        <v>0.34090909090909088</v>
      </c>
      <c r="AA31" s="58">
        <f t="shared" si="16"/>
        <v>0.24993359125664727</v>
      </c>
      <c r="AB31" s="58">
        <f t="shared" si="17"/>
        <v>0.29248960384322847</v>
      </c>
      <c r="AC31" s="97">
        <f t="shared" si="18"/>
        <v>0.25020174585975091</v>
      </c>
      <c r="AD31" s="97">
        <f t="shared" si="19"/>
        <v>0.24147480767133098</v>
      </c>
      <c r="AE31" s="97">
        <f t="shared" si="20"/>
        <v>0.24887819652420753</v>
      </c>
      <c r="AF31" s="2">
        <f>'Proportional HSE Data'!G25</f>
        <v>0.45454545454545453</v>
      </c>
      <c r="AG31" s="58">
        <f t="shared" si="21"/>
        <v>0.30677919842138018</v>
      </c>
      <c r="AH31" s="58">
        <f t="shared" si="22"/>
        <v>0.39441205699905485</v>
      </c>
      <c r="AI31" s="97">
        <f t="shared" si="23"/>
        <v>0.42176931021883701</v>
      </c>
      <c r="AJ31" s="97">
        <f t="shared" si="24"/>
        <v>0.44267599036371885</v>
      </c>
      <c r="AK31" s="97">
        <f t="shared" si="25"/>
        <v>0.44193201786265368</v>
      </c>
      <c r="AL31" s="2">
        <f>'Proportional HSE Data'!H25</f>
        <v>0.13043478260869565</v>
      </c>
      <c r="AM31" s="58">
        <f t="shared" si="26"/>
        <v>3.8594384863288582E-2</v>
      </c>
      <c r="AN31" s="58">
        <f t="shared" si="27"/>
        <v>4.9058018691383633E-2</v>
      </c>
      <c r="AO31" s="97">
        <f t="shared" si="28"/>
        <v>5.9482405121191066E-2</v>
      </c>
      <c r="AP31" s="97">
        <f t="shared" si="29"/>
        <v>7.3868891030740291E-2</v>
      </c>
      <c r="AQ31" s="97">
        <f t="shared" si="30"/>
        <v>7.6435457210104724E-2</v>
      </c>
      <c r="AR31" s="2">
        <f>'Proportional HSE Data'!I25</f>
        <v>7.2463768115942032E-2</v>
      </c>
      <c r="AS31" s="58">
        <f t="shared" si="31"/>
        <v>0.23163536018904901</v>
      </c>
      <c r="AT31" s="58">
        <f t="shared" si="32"/>
        <v>0.21337353315162447</v>
      </c>
      <c r="AU31" s="97">
        <f t="shared" si="33"/>
        <v>0.17540239232150956</v>
      </c>
      <c r="AV31" s="97">
        <f t="shared" si="34"/>
        <v>0.22976358698459351</v>
      </c>
      <c r="AW31" s="97">
        <f t="shared" si="35"/>
        <v>0.22656962912909873</v>
      </c>
      <c r="AX31" s="2">
        <f>'Proportional HSE Data'!J25</f>
        <v>0.11594202898550725</v>
      </c>
      <c r="AY31" s="58">
        <f t="shared" si="36"/>
        <v>0.29458736812091341</v>
      </c>
      <c r="AZ31" s="97">
        <f t="shared" si="37"/>
        <v>0.29444241951990413</v>
      </c>
      <c r="BA31" s="97">
        <f t="shared" si="38"/>
        <v>0.23323205581369758</v>
      </c>
      <c r="BB31" s="97">
        <f t="shared" si="39"/>
        <v>0.23730801965394591</v>
      </c>
      <c r="BC31" s="97">
        <f t="shared" si="40"/>
        <v>0.23556361601750705</v>
      </c>
      <c r="BD31" s="2">
        <f>'Proportional HSE Data'!K25</f>
        <v>0.33333333333333331</v>
      </c>
      <c r="BE31" s="58">
        <f t="shared" si="41"/>
        <v>0.24505626241984652</v>
      </c>
      <c r="BF31" s="97">
        <f t="shared" si="42"/>
        <v>0.27993875979571781</v>
      </c>
      <c r="BG31" s="97">
        <f t="shared" si="43"/>
        <v>0.24229418042670814</v>
      </c>
      <c r="BH31" s="97">
        <f t="shared" si="44"/>
        <v>0.22637164871689894</v>
      </c>
      <c r="BI31" s="97">
        <f t="shared" si="45"/>
        <v>0.22742918543288249</v>
      </c>
      <c r="BJ31" s="2">
        <f>'Proportional HSE Data'!L25</f>
        <v>0.34782608695652173</v>
      </c>
      <c r="BK31" s="58">
        <f t="shared" si="46"/>
        <v>0.18327597052861225</v>
      </c>
      <c r="BL31" s="97">
        <f t="shared" si="47"/>
        <v>0.21075724072173729</v>
      </c>
      <c r="BM31" s="97">
        <f t="shared" si="48"/>
        <v>0.19499392809887031</v>
      </c>
      <c r="BN31" s="97">
        <f t="shared" si="49"/>
        <v>0.21072387512937402</v>
      </c>
      <c r="BO31" s="97">
        <f t="shared" si="50"/>
        <v>0.21004986438683773</v>
      </c>
    </row>
    <row r="32" spans="1:67">
      <c r="A32" s="58">
        <v>27</v>
      </c>
      <c r="B32" s="58">
        <f t="shared" si="0"/>
        <v>3.7086016557148771E-2</v>
      </c>
      <c r="C32" s="2">
        <f>'Proportional HSE Data'!C26</f>
        <v>3.9215686274509803E-2</v>
      </c>
      <c r="D32" s="58">
        <f t="shared" si="1"/>
        <v>0.10618017514538156</v>
      </c>
      <c r="E32" s="2">
        <f>'Absolute HSE Data'!E32/(SUM('Absolute HSE Data'!$C32:$G32))</f>
        <v>0.14285714285714285</v>
      </c>
      <c r="H32" s="2">
        <f t="shared" si="2"/>
        <v>3.9215686274509803E-2</v>
      </c>
      <c r="I32" s="58">
        <f t="shared" si="51"/>
        <v>3.1716560380073353E-2</v>
      </c>
      <c r="J32" s="58">
        <f t="shared" si="3"/>
        <v>3.7086016557148771E-2</v>
      </c>
      <c r="K32" s="97">
        <f t="shared" si="4"/>
        <v>3.351197405623061E-2</v>
      </c>
      <c r="L32" s="97">
        <f t="shared" si="5"/>
        <v>3.5837049175716638E-2</v>
      </c>
      <c r="M32" s="97">
        <f t="shared" si="6"/>
        <v>3.5192987951081993E-2</v>
      </c>
      <c r="N32" s="2">
        <f>'Proportional HSE Data'!D26</f>
        <v>5.8823529411764705E-2</v>
      </c>
      <c r="O32" s="58">
        <f t="shared" si="52"/>
        <v>0.17589558314084253</v>
      </c>
      <c r="P32" s="58">
        <f t="shared" si="7"/>
        <v>0.13260063876674116</v>
      </c>
      <c r="Q32" s="97">
        <f t="shared" si="8"/>
        <v>8.5655811517918373E-2</v>
      </c>
      <c r="R32" s="97">
        <f t="shared" si="9"/>
        <v>0.1012410190850922</v>
      </c>
      <c r="S32" s="97">
        <f t="shared" si="10"/>
        <v>8.8965389972535502E-2</v>
      </c>
      <c r="T32" s="2">
        <f>'Proportional HSE Data'!E26</f>
        <v>0.11764705882352941</v>
      </c>
      <c r="U32" s="58">
        <f t="shared" si="11"/>
        <v>0.2233766714542483</v>
      </c>
      <c r="V32" s="58">
        <f t="shared" si="12"/>
        <v>0.18729697517564414</v>
      </c>
      <c r="W32" s="97">
        <f t="shared" si="13"/>
        <v>0.14842924640790828</v>
      </c>
      <c r="X32" s="97">
        <f t="shared" si="14"/>
        <v>0.16054191036648177</v>
      </c>
      <c r="Y32" s="97">
        <f t="shared" si="15"/>
        <v>0.15249453544867334</v>
      </c>
      <c r="Z32" s="2">
        <f>'Proportional HSE Data'!F26</f>
        <v>0.21568627450980393</v>
      </c>
      <c r="AA32" s="58">
        <f t="shared" si="16"/>
        <v>0.24816060374866122</v>
      </c>
      <c r="AB32" s="58">
        <f t="shared" si="17"/>
        <v>0.29725807881454297</v>
      </c>
      <c r="AC32" s="97">
        <f t="shared" si="18"/>
        <v>0.25505761861091775</v>
      </c>
      <c r="AD32" s="97">
        <f t="shared" si="19"/>
        <v>0.2479328661856316</v>
      </c>
      <c r="AE32" s="97">
        <f t="shared" si="20"/>
        <v>0.25746755288303641</v>
      </c>
      <c r="AF32" s="2">
        <f>'Proportional HSE Data'!G26</f>
        <v>0.56862745098039214</v>
      </c>
      <c r="AG32" s="58">
        <f t="shared" si="21"/>
        <v>0.30511763107183965</v>
      </c>
      <c r="AH32" s="58">
        <f t="shared" si="22"/>
        <v>0.41097941597394555</v>
      </c>
      <c r="AI32" s="97">
        <f t="shared" si="23"/>
        <v>0.43883396367299299</v>
      </c>
      <c r="AJ32" s="97">
        <f t="shared" si="24"/>
        <v>0.4567144983259237</v>
      </c>
      <c r="AK32" s="97">
        <f t="shared" si="25"/>
        <v>0.45551844100973848</v>
      </c>
      <c r="AL32" s="2">
        <f>'Proportional HSE Data'!H26</f>
        <v>4.4776119402985072E-2</v>
      </c>
      <c r="AM32" s="58">
        <f t="shared" si="26"/>
        <v>4.0758881634065616E-2</v>
      </c>
      <c r="AN32" s="58">
        <f t="shared" si="27"/>
        <v>4.9358825158447896E-2</v>
      </c>
      <c r="AO32" s="97">
        <f t="shared" si="28"/>
        <v>6.0207119593377892E-2</v>
      </c>
      <c r="AP32" s="97">
        <f t="shared" si="29"/>
        <v>7.3649947335756069E-2</v>
      </c>
      <c r="AQ32" s="97">
        <f t="shared" si="30"/>
        <v>7.4870914859813328E-2</v>
      </c>
      <c r="AR32" s="2">
        <f>'Proportional HSE Data'!I26</f>
        <v>0.16417910447761194</v>
      </c>
      <c r="AS32" s="58">
        <f t="shared" si="31"/>
        <v>0.2317329078025471</v>
      </c>
      <c r="AT32" s="58">
        <f t="shared" si="32"/>
        <v>0.20945737810036208</v>
      </c>
      <c r="AU32" s="97">
        <f t="shared" si="33"/>
        <v>0.17181228828231423</v>
      </c>
      <c r="AV32" s="97">
        <f t="shared" si="34"/>
        <v>0.21674364460787024</v>
      </c>
      <c r="AW32" s="97">
        <f t="shared" si="35"/>
        <v>0.212557949354123</v>
      </c>
      <c r="AX32" s="2">
        <f>'Proportional HSE Data'!J26</f>
        <v>0.19402985074626866</v>
      </c>
      <c r="AY32" s="58">
        <f t="shared" si="36"/>
        <v>0.29081607188264935</v>
      </c>
      <c r="AZ32" s="97">
        <f t="shared" si="37"/>
        <v>0.29064885236449461</v>
      </c>
      <c r="BA32" s="97">
        <f t="shared" si="38"/>
        <v>0.23037104037304945</v>
      </c>
      <c r="BB32" s="97">
        <f t="shared" si="39"/>
        <v>0.23364663253257301</v>
      </c>
      <c r="BC32" s="97">
        <f t="shared" si="40"/>
        <v>0.23131926618243984</v>
      </c>
      <c r="BD32" s="2">
        <f>'Proportional HSE Data'!K26</f>
        <v>0.28358208955223879</v>
      </c>
      <c r="BE32" s="58">
        <f t="shared" si="41"/>
        <v>0.24290914160014751</v>
      </c>
      <c r="BF32" s="97">
        <f t="shared" si="42"/>
        <v>0.28621261380755914</v>
      </c>
      <c r="BG32" s="97">
        <f t="shared" si="43"/>
        <v>0.2483650738165207</v>
      </c>
      <c r="BH32" s="97">
        <f t="shared" si="44"/>
        <v>0.23502259212058804</v>
      </c>
      <c r="BI32" s="97">
        <f t="shared" si="45"/>
        <v>0.23675550156474112</v>
      </c>
      <c r="BJ32" s="2">
        <f>'Proportional HSE Data'!L26</f>
        <v>0.31343283582089554</v>
      </c>
      <c r="BK32" s="58">
        <f t="shared" si="46"/>
        <v>0.18194027105649985</v>
      </c>
      <c r="BL32" s="97">
        <f t="shared" si="47"/>
        <v>0.2216913273445974</v>
      </c>
      <c r="BM32" s="97">
        <f t="shared" si="48"/>
        <v>0.20518804511724498</v>
      </c>
      <c r="BN32" s="97">
        <f t="shared" si="49"/>
        <v>0.21816461001232385</v>
      </c>
      <c r="BO32" s="97">
        <f t="shared" si="50"/>
        <v>0.21701524071547856</v>
      </c>
    </row>
    <row r="33" spans="1:67">
      <c r="A33" s="58">
        <v>28</v>
      </c>
      <c r="B33" s="58">
        <f t="shared" si="0"/>
        <v>3.7594743008685545E-2</v>
      </c>
      <c r="C33" s="2">
        <f>'Proportional HSE Data'!C27</f>
        <v>2.564102564102564E-2</v>
      </c>
      <c r="D33" s="58">
        <f t="shared" si="1"/>
        <v>0.10057883125100164</v>
      </c>
      <c r="E33" s="2">
        <f>'Absolute HSE Data'!E33/(SUM('Absolute HSE Data'!$C33:$G33))</f>
        <v>0.15686274509803921</v>
      </c>
      <c r="H33" s="2">
        <f t="shared" si="2"/>
        <v>2.564102564102564E-2</v>
      </c>
      <c r="I33" s="58">
        <f t="shared" si="51"/>
        <v>3.3473695276259277E-2</v>
      </c>
      <c r="J33" s="58">
        <f t="shared" si="3"/>
        <v>3.7594743008685545E-2</v>
      </c>
      <c r="K33" s="97">
        <f t="shared" si="4"/>
        <v>3.3915256472497823E-2</v>
      </c>
      <c r="L33" s="97">
        <f t="shared" si="5"/>
        <v>3.6078552155169905E-2</v>
      </c>
      <c r="M33" s="97">
        <f t="shared" si="6"/>
        <v>3.4222446652952446E-2</v>
      </c>
      <c r="N33" s="2">
        <f>'Proportional HSE Data'!D27</f>
        <v>7.6923076923076927E-2</v>
      </c>
      <c r="O33" s="58">
        <f t="shared" si="52"/>
        <v>0.17662908744726988</v>
      </c>
      <c r="P33" s="58">
        <f t="shared" si="7"/>
        <v>0.12889238401317962</v>
      </c>
      <c r="Q33" s="97">
        <f t="shared" si="8"/>
        <v>8.3305140453011906E-2</v>
      </c>
      <c r="R33" s="97">
        <f t="shared" si="9"/>
        <v>9.5153391425675526E-2</v>
      </c>
      <c r="S33" s="97">
        <f t="shared" si="10"/>
        <v>8.2056153355571357E-2</v>
      </c>
      <c r="T33" s="2">
        <f>'Proportional HSE Data'!E27</f>
        <v>7.6923076923076927E-2</v>
      </c>
      <c r="U33" s="58">
        <f t="shared" si="11"/>
        <v>0.22058074141862108</v>
      </c>
      <c r="V33" s="58">
        <f t="shared" si="12"/>
        <v>0.18195074948694354</v>
      </c>
      <c r="W33" s="97">
        <f t="shared" si="13"/>
        <v>0.1444585658399388</v>
      </c>
      <c r="X33" s="97">
        <f t="shared" si="14"/>
        <v>0.15223974624669309</v>
      </c>
      <c r="Y33" s="97">
        <f t="shared" si="15"/>
        <v>0.1436536204156634</v>
      </c>
      <c r="Z33" s="2">
        <f>'Proportional HSE Data'!F27</f>
        <v>0.30769230769230771</v>
      </c>
      <c r="AA33" s="58">
        <f t="shared" si="16"/>
        <v>0.24639606189667967</v>
      </c>
      <c r="AB33" s="58">
        <f t="shared" si="17"/>
        <v>0.30161284238126485</v>
      </c>
      <c r="AC33" s="97">
        <f t="shared" si="18"/>
        <v>0.25994300654972935</v>
      </c>
      <c r="AD33" s="97">
        <f t="shared" si="19"/>
        <v>0.25450482641616456</v>
      </c>
      <c r="AE33" s="97">
        <f t="shared" si="20"/>
        <v>0.26594757353160658</v>
      </c>
      <c r="AF33" s="2">
        <f>'Proportional HSE Data'!G27</f>
        <v>0.51282051282051277</v>
      </c>
      <c r="AG33" s="58">
        <f t="shared" si="21"/>
        <v>0.30346112354515448</v>
      </c>
      <c r="AH33" s="58">
        <f t="shared" si="22"/>
        <v>0.42647709838166925</v>
      </c>
      <c r="AI33" s="97">
        <f t="shared" si="23"/>
        <v>0.45437377982199245</v>
      </c>
      <c r="AJ33" s="97">
        <f t="shared" si="24"/>
        <v>0.46894417102335062</v>
      </c>
      <c r="AK33" s="97">
        <f t="shared" si="25"/>
        <v>0.46733826081660401</v>
      </c>
      <c r="AL33" s="2">
        <f>'Proportional HSE Data'!H27</f>
        <v>4.6875E-2</v>
      </c>
      <c r="AM33" s="58">
        <f t="shared" si="26"/>
        <v>4.3039335956122658E-2</v>
      </c>
      <c r="AN33" s="58">
        <f t="shared" si="27"/>
        <v>4.9754682520237757E-2</v>
      </c>
      <c r="AO33" s="97">
        <f t="shared" si="28"/>
        <v>6.0949797960399836E-2</v>
      </c>
      <c r="AP33" s="97">
        <f t="shared" si="29"/>
        <v>7.3302274755188523E-2</v>
      </c>
      <c r="AQ33" s="97">
        <f t="shared" si="30"/>
        <v>7.3247058142036026E-2</v>
      </c>
      <c r="AR33" s="2">
        <f>'Proportional HSE Data'!I27</f>
        <v>0.1875</v>
      </c>
      <c r="AS33" s="58">
        <f t="shared" si="31"/>
        <v>0.23183048410128237</v>
      </c>
      <c r="AT33" s="58">
        <f t="shared" si="32"/>
        <v>0.20580400369601726</v>
      </c>
      <c r="AU33" s="97">
        <f t="shared" si="33"/>
        <v>0.16872708928741417</v>
      </c>
      <c r="AV33" s="97">
        <f t="shared" si="34"/>
        <v>0.20437484189188915</v>
      </c>
      <c r="AW33" s="97">
        <f t="shared" si="35"/>
        <v>0.19940888018499184</v>
      </c>
      <c r="AX33" s="2">
        <f>'Proportional HSE Data'!J27</f>
        <v>0.265625</v>
      </c>
      <c r="AY33" s="58">
        <f t="shared" si="36"/>
        <v>0.2870734077000523</v>
      </c>
      <c r="AZ33" s="97">
        <f t="shared" si="37"/>
        <v>0.28688573222733205</v>
      </c>
      <c r="BA33" s="97">
        <f t="shared" si="38"/>
        <v>0.22802249933572738</v>
      </c>
      <c r="BB33" s="97">
        <f t="shared" si="39"/>
        <v>0.23049385363547148</v>
      </c>
      <c r="BC33" s="97">
        <f t="shared" si="40"/>
        <v>0.22767815050996454</v>
      </c>
      <c r="BD33" s="2">
        <f>'Proportional HSE Data'!K27</f>
        <v>0.28125</v>
      </c>
      <c r="BE33" s="58">
        <f t="shared" si="41"/>
        <v>0.24077483341330905</v>
      </c>
      <c r="BF33" s="97">
        <f t="shared" si="42"/>
        <v>0.29200349207799842</v>
      </c>
      <c r="BG33" s="97">
        <f t="shared" si="43"/>
        <v>0.25441893664399789</v>
      </c>
      <c r="BH33" s="97">
        <f t="shared" si="44"/>
        <v>0.24385184517471717</v>
      </c>
      <c r="BI33" s="97">
        <f t="shared" si="45"/>
        <v>0.24622190062100757</v>
      </c>
      <c r="BJ33" s="2">
        <f>'Proportional HSE Data'!L27</f>
        <v>0.21875</v>
      </c>
      <c r="BK33" s="58">
        <f t="shared" si="46"/>
        <v>0.18061215334645322</v>
      </c>
      <c r="BL33" s="97">
        <f t="shared" si="47"/>
        <v>0.23217497235698945</v>
      </c>
      <c r="BM33" s="97">
        <f t="shared" si="48"/>
        <v>0.21521757847784131</v>
      </c>
      <c r="BN33" s="97">
        <f t="shared" si="49"/>
        <v>0.22513712800081315</v>
      </c>
      <c r="BO33" s="97">
        <f t="shared" si="50"/>
        <v>0.22358671166526708</v>
      </c>
    </row>
    <row r="34" spans="1:67">
      <c r="A34" s="58">
        <v>29</v>
      </c>
      <c r="B34" s="58">
        <f t="shared" si="0"/>
        <v>3.8173346649883887E-2</v>
      </c>
      <c r="C34" s="2">
        <f>'Proportional HSE Data'!C28</f>
        <v>0.04</v>
      </c>
      <c r="D34" s="58">
        <f t="shared" si="1"/>
        <v>9.5693290239241224E-2</v>
      </c>
      <c r="E34" s="2">
        <f>'Absolute HSE Data'!E34/(SUM('Absolute HSE Data'!$C34:$G34))</f>
        <v>3.8461538461538464E-2</v>
      </c>
      <c r="H34" s="2">
        <f t="shared" si="2"/>
        <v>0.04</v>
      </c>
      <c r="I34" s="58">
        <f t="shared" si="51"/>
        <v>3.5324626123765489E-2</v>
      </c>
      <c r="J34" s="58">
        <f t="shared" si="3"/>
        <v>3.8173346649883887E-2</v>
      </c>
      <c r="K34" s="97">
        <f t="shared" si="4"/>
        <v>3.440417243349194E-2</v>
      </c>
      <c r="L34" s="97">
        <f t="shared" si="5"/>
        <v>3.6392783335987597E-2</v>
      </c>
      <c r="M34" s="97">
        <f t="shared" si="6"/>
        <v>3.3414978069882313E-2</v>
      </c>
      <c r="N34" s="2">
        <f>'Proportional HSE Data'!D28</f>
        <v>0.06</v>
      </c>
      <c r="O34" s="58">
        <f t="shared" si="52"/>
        <v>0.17736499223040267</v>
      </c>
      <c r="P34" s="58">
        <f t="shared" si="7"/>
        <v>0.12552170307123142</v>
      </c>
      <c r="Q34" s="97">
        <f t="shared" si="8"/>
        <v>8.140715607878414E-2</v>
      </c>
      <c r="R34" s="97">
        <f t="shared" si="9"/>
        <v>8.9745323866029778E-2</v>
      </c>
      <c r="S34" s="97">
        <f t="shared" si="10"/>
        <v>7.6109282897518685E-2</v>
      </c>
      <c r="T34" s="2">
        <f>'Proportional HSE Data'!E28</f>
        <v>0.22</v>
      </c>
      <c r="U34" s="58">
        <f t="shared" si="11"/>
        <v>0.21780999227521469</v>
      </c>
      <c r="V34" s="58">
        <f t="shared" si="12"/>
        <v>0.17692015265264768</v>
      </c>
      <c r="W34" s="97">
        <f t="shared" si="13"/>
        <v>0.14097784050672038</v>
      </c>
      <c r="X34" s="97">
        <f t="shared" si="14"/>
        <v>0.14465393336488783</v>
      </c>
      <c r="Y34" s="97">
        <f t="shared" si="15"/>
        <v>0.13574376872865149</v>
      </c>
      <c r="Z34" s="2">
        <f>'Proportional HSE Data'!F28</f>
        <v>0.2</v>
      </c>
      <c r="AA34" s="58">
        <f t="shared" si="16"/>
        <v>0.24463998422200881</v>
      </c>
      <c r="AB34" s="58">
        <f t="shared" si="17"/>
        <v>0.30554200774474466</v>
      </c>
      <c r="AC34" s="97">
        <f t="shared" si="18"/>
        <v>0.26482892027877442</v>
      </c>
      <c r="AD34" s="97">
        <f t="shared" si="19"/>
        <v>0.26113421375309337</v>
      </c>
      <c r="AE34" s="97">
        <f t="shared" si="20"/>
        <v>0.27422050461818626</v>
      </c>
      <c r="AF34" s="2">
        <f>'Proportional HSE Data'!G28</f>
        <v>0.48</v>
      </c>
      <c r="AG34" s="58">
        <f t="shared" si="21"/>
        <v>0.30180970324497314</v>
      </c>
      <c r="AH34" s="58">
        <f t="shared" si="22"/>
        <v>0.44083666233706337</v>
      </c>
      <c r="AI34" s="97">
        <f t="shared" si="23"/>
        <v>0.46835114500429237</v>
      </c>
      <c r="AJ34" s="97">
        <f t="shared" si="24"/>
        <v>0.47943076989942079</v>
      </c>
      <c r="AK34" s="97">
        <f t="shared" si="25"/>
        <v>0.47746485677314515</v>
      </c>
      <c r="AL34" s="2">
        <f>'Proportional HSE Data'!H28</f>
        <v>6.25E-2</v>
      </c>
      <c r="AM34" s="58">
        <f t="shared" si="26"/>
        <v>4.544133714247206E-2</v>
      </c>
      <c r="AN34" s="58">
        <f t="shared" si="27"/>
        <v>5.0247725722982979E-2</v>
      </c>
      <c r="AO34" s="97">
        <f t="shared" si="28"/>
        <v>6.1715684896428584E-2</v>
      </c>
      <c r="AP34" s="97">
        <f t="shared" si="29"/>
        <v>7.285729430073333E-2</v>
      </c>
      <c r="AQ34" s="97">
        <f t="shared" si="30"/>
        <v>7.1618537258313325E-2</v>
      </c>
      <c r="AR34" s="2">
        <f>'Proportional HSE Data'!I28</f>
        <v>0.265625</v>
      </c>
      <c r="AS34" s="58">
        <f t="shared" si="31"/>
        <v>0.2319280890832518</v>
      </c>
      <c r="AT34" s="58">
        <f t="shared" si="32"/>
        <v>0.20240516291539459</v>
      </c>
      <c r="AU34" s="97">
        <f t="shared" si="33"/>
        <v>0.16611340474193959</v>
      </c>
      <c r="AV34" s="97">
        <f t="shared" si="34"/>
        <v>0.19274409470965001</v>
      </c>
      <c r="AW34" s="97">
        <f t="shared" si="35"/>
        <v>0.18720108463554269</v>
      </c>
      <c r="AX34" s="2">
        <f>'Proportional HSE Data'!J28</f>
        <v>0.234375</v>
      </c>
      <c r="AY34" s="58">
        <f t="shared" si="36"/>
        <v>0.28335966461944878</v>
      </c>
      <c r="AZ34" s="97">
        <f t="shared" si="37"/>
        <v>0.28315331890049789</v>
      </c>
      <c r="BA34" s="97">
        <f t="shared" si="38"/>
        <v>0.22614658047370242</v>
      </c>
      <c r="BB34" s="97">
        <f t="shared" si="39"/>
        <v>0.22781822323208617</v>
      </c>
      <c r="BC34" s="97">
        <f t="shared" si="40"/>
        <v>0.22461137405210088</v>
      </c>
      <c r="BD34" s="2">
        <f>'Proportional HSE Data'!K28</f>
        <v>0.203125</v>
      </c>
      <c r="BE34" s="58">
        <f t="shared" si="41"/>
        <v>0.23865336681646404</v>
      </c>
      <c r="BF34" s="97">
        <f t="shared" si="42"/>
        <v>0.29729024975879154</v>
      </c>
      <c r="BG34" s="97">
        <f t="shared" si="43"/>
        <v>0.26042056725061841</v>
      </c>
      <c r="BH34" s="97">
        <f t="shared" si="44"/>
        <v>0.25277574128245317</v>
      </c>
      <c r="BI34" s="97">
        <f t="shared" si="45"/>
        <v>0.25573049008091914</v>
      </c>
      <c r="BJ34" s="2">
        <f>'Proportional HSE Data'!L28</f>
        <v>0.234375</v>
      </c>
      <c r="BK34" s="58">
        <f t="shared" si="46"/>
        <v>0.17929160575214939</v>
      </c>
      <c r="BL34" s="97">
        <f t="shared" si="47"/>
        <v>0.24212447567798112</v>
      </c>
      <c r="BM34" s="97">
        <f t="shared" si="48"/>
        <v>0.22500657873984753</v>
      </c>
      <c r="BN34" s="97">
        <f t="shared" si="49"/>
        <v>0.23165145890880931</v>
      </c>
      <c r="BO34" s="97">
        <f t="shared" si="50"/>
        <v>0.22978894712111195</v>
      </c>
    </row>
    <row r="35" spans="1:67">
      <c r="A35" s="58">
        <v>30</v>
      </c>
      <c r="B35" s="58">
        <f t="shared" si="0"/>
        <v>3.8824706137282304E-2</v>
      </c>
      <c r="C35" s="2">
        <f>'Proportional HSE Data'!C29</f>
        <v>2.3255813953488372E-2</v>
      </c>
      <c r="D35" s="58">
        <f t="shared" si="1"/>
        <v>9.1486261203613292E-2</v>
      </c>
      <c r="E35" s="2">
        <f>'Absolute HSE Data'!E35/(SUM('Absolute HSE Data'!$C35:$G35))</f>
        <v>0.21428571428571427</v>
      </c>
      <c r="H35" s="2">
        <f t="shared" si="2"/>
        <v>2.3255813953488372E-2</v>
      </c>
      <c r="I35" s="58">
        <f t="shared" si="51"/>
        <v>3.727395733805066E-2</v>
      </c>
      <c r="J35" s="58">
        <f t="shared" si="3"/>
        <v>3.8824706137282304E-2</v>
      </c>
      <c r="K35" s="97">
        <f t="shared" si="4"/>
        <v>3.4980990997530895E-2</v>
      </c>
      <c r="L35" s="97">
        <f t="shared" si="5"/>
        <v>3.6783281385547914E-2</v>
      </c>
      <c r="M35" s="97">
        <f t="shared" si="6"/>
        <v>3.2775320722462059E-2</v>
      </c>
      <c r="N35" s="2">
        <f>'Proportional HSE Data'!D29</f>
        <v>2.3255813953488372E-2</v>
      </c>
      <c r="O35" s="58">
        <f t="shared" si="52"/>
        <v>0.17810329985641388</v>
      </c>
      <c r="P35" s="58">
        <f t="shared" si="7"/>
        <v>0.12247044501236025</v>
      </c>
      <c r="Q35" s="97">
        <f t="shared" si="8"/>
        <v>7.9923786171018793E-2</v>
      </c>
      <c r="R35" s="97">
        <f t="shared" si="9"/>
        <v>8.4972907790598767E-2</v>
      </c>
      <c r="S35" s="97">
        <f t="shared" si="10"/>
        <v>7.103317541581107E-2</v>
      </c>
      <c r="T35" s="2">
        <f>'Proportional HSE Data'!E29</f>
        <v>0.16279069767441862</v>
      </c>
      <c r="U35" s="58">
        <f t="shared" si="11"/>
        <v>0.21506444356030402</v>
      </c>
      <c r="V35" s="58">
        <f t="shared" si="12"/>
        <v>0.17219145978548778</v>
      </c>
      <c r="W35" s="97">
        <f t="shared" si="13"/>
        <v>0.13794735678600439</v>
      </c>
      <c r="X35" s="97">
        <f t="shared" si="14"/>
        <v>0.13776332753911799</v>
      </c>
      <c r="Y35" s="97">
        <f t="shared" si="15"/>
        <v>0.12871976359487899</v>
      </c>
      <c r="Z35" s="2">
        <f>'Proportional HSE Data'!F29</f>
        <v>0.30232558139534882</v>
      </c>
      <c r="AA35" s="58">
        <f t="shared" si="16"/>
        <v>0.24289238831167048</v>
      </c>
      <c r="AB35" s="58">
        <f t="shared" si="17"/>
        <v>0.30903513498727836</v>
      </c>
      <c r="AC35" s="97">
        <f t="shared" si="18"/>
        <v>0.26968506630945122</v>
      </c>
      <c r="AD35" s="97">
        <f t="shared" si="19"/>
        <v>0.26776270024407334</v>
      </c>
      <c r="AE35" s="97">
        <f t="shared" si="20"/>
        <v>0.28219354623965853</v>
      </c>
      <c r="AF35" s="2">
        <f>'Proportional HSE Data'!G29</f>
        <v>0.48837209302325579</v>
      </c>
      <c r="AG35" s="58">
        <f t="shared" si="21"/>
        <v>0.30016339709636547</v>
      </c>
      <c r="AH35" s="58">
        <f t="shared" si="22"/>
        <v>0.45400490258072845</v>
      </c>
      <c r="AI35" s="97">
        <f t="shared" si="23"/>
        <v>0.48074852176636629</v>
      </c>
      <c r="AJ35" s="97">
        <f t="shared" si="24"/>
        <v>0.48824966388188196</v>
      </c>
      <c r="AK35" s="97">
        <f t="shared" si="25"/>
        <v>0.48597842734101804</v>
      </c>
      <c r="AL35" s="2">
        <f>'Proportional HSE Data'!H29</f>
        <v>9.2307692307692313E-2</v>
      </c>
      <c r="AM35" s="58">
        <f t="shared" si="26"/>
        <v>4.7970672770362703E-2</v>
      </c>
      <c r="AN35" s="58">
        <f t="shared" si="27"/>
        <v>5.0840624263180041E-2</v>
      </c>
      <c r="AO35" s="97">
        <f t="shared" si="28"/>
        <v>6.2510266476486734E-2</v>
      </c>
      <c r="AP35" s="97">
        <f t="shared" si="29"/>
        <v>7.234510430652627E-2</v>
      </c>
      <c r="AQ35" s="97">
        <f t="shared" si="30"/>
        <v>7.0031928132117782E-2</v>
      </c>
      <c r="AR35" s="2">
        <f>'Proportional HSE Data'!I29</f>
        <v>0.2</v>
      </c>
      <c r="AS35" s="58">
        <f t="shared" si="31"/>
        <v>0.2320257227464427</v>
      </c>
      <c r="AT35" s="58">
        <f t="shared" si="32"/>
        <v>0.19925307466614225</v>
      </c>
      <c r="AU35" s="97">
        <f t="shared" si="33"/>
        <v>0.16394140814490349</v>
      </c>
      <c r="AV35" s="97">
        <f t="shared" si="34"/>
        <v>0.18191197866175488</v>
      </c>
      <c r="AW35" s="97">
        <f t="shared" si="35"/>
        <v>0.17598079020166546</v>
      </c>
      <c r="AX35" s="2">
        <f>'Proportional HSE Data'!J29</f>
        <v>0.2153846153846154</v>
      </c>
      <c r="AY35" s="58">
        <f t="shared" si="36"/>
        <v>0.27967511771544429</v>
      </c>
      <c r="AZ35" s="97">
        <f t="shared" si="37"/>
        <v>0.2794518572403269</v>
      </c>
      <c r="BA35" s="97">
        <f t="shared" si="38"/>
        <v>0.22470612737614312</v>
      </c>
      <c r="BB35" s="97">
        <f t="shared" si="39"/>
        <v>0.22559004484559003</v>
      </c>
      <c r="BC35" s="97">
        <f t="shared" si="40"/>
        <v>0.22209047184680791</v>
      </c>
      <c r="BD35" s="2">
        <f>'Proportional HSE Data'!K29</f>
        <v>0.24615384615384617</v>
      </c>
      <c r="BE35" s="58">
        <f t="shared" si="41"/>
        <v>0.23654476868986019</v>
      </c>
      <c r="BF35" s="97">
        <f t="shared" si="42"/>
        <v>0.30205419532974531</v>
      </c>
      <c r="BG35" s="97">
        <f t="shared" si="43"/>
        <v>0.26633316446100408</v>
      </c>
      <c r="BH35" s="97">
        <f t="shared" si="44"/>
        <v>0.26170626721109197</v>
      </c>
      <c r="BI35" s="97">
        <f t="shared" si="45"/>
        <v>0.2651802592752876</v>
      </c>
      <c r="BJ35" s="2">
        <f>'Proportional HSE Data'!L29</f>
        <v>0.24615384615384617</v>
      </c>
      <c r="BK35" s="58">
        <f t="shared" si="46"/>
        <v>0.17797861615690749</v>
      </c>
      <c r="BL35" s="97">
        <f t="shared" si="47"/>
        <v>0.25146258089154827</v>
      </c>
      <c r="BM35" s="97">
        <f t="shared" si="48"/>
        <v>0.23447893109664578</v>
      </c>
      <c r="BN35" s="97">
        <f t="shared" si="49"/>
        <v>0.23771971582090934</v>
      </c>
      <c r="BO35" s="97">
        <f t="shared" si="50"/>
        <v>0.23564516313055311</v>
      </c>
    </row>
    <row r="36" spans="1:67">
      <c r="A36" s="58">
        <v>31</v>
      </c>
      <c r="B36" s="58">
        <f t="shared" si="0"/>
        <v>3.9552086628558497E-2</v>
      </c>
      <c r="C36" s="2">
        <f>'Proportional HSE Data'!C30</f>
        <v>2.0408163265306121E-2</v>
      </c>
      <c r="D36" s="58">
        <f t="shared" si="1"/>
        <v>8.7923399752054085E-2</v>
      </c>
      <c r="E36" s="2">
        <f>'Absolute HSE Data'!E36/(SUM('Absolute HSE Data'!$C36:$G36))</f>
        <v>0.12727272727272726</v>
      </c>
      <c r="H36" s="2">
        <f t="shared" si="2"/>
        <v>2.0408163265306121E-2</v>
      </c>
      <c r="I36" s="58">
        <f t="shared" si="51"/>
        <v>3.9326473897500276E-2</v>
      </c>
      <c r="J36" s="58">
        <f t="shared" si="3"/>
        <v>3.9552086628558497E-2</v>
      </c>
      <c r="K36" s="97">
        <f t="shared" si="4"/>
        <v>3.5648551032596801E-2</v>
      </c>
      <c r="L36" s="97">
        <f t="shared" si="5"/>
        <v>3.7253965256865744E-2</v>
      </c>
      <c r="M36" s="97">
        <f t="shared" si="6"/>
        <v>3.2307000068750799E-2</v>
      </c>
      <c r="N36" s="2">
        <f>'Proportional HSE Data'!D30</f>
        <v>0</v>
      </c>
      <c r="O36" s="58">
        <f t="shared" si="52"/>
        <v>0.17884401264542896</v>
      </c>
      <c r="P36" s="58">
        <f t="shared" si="7"/>
        <v>0.11972214524490368</v>
      </c>
      <c r="Q36" s="97">
        <f t="shared" si="8"/>
        <v>7.8823476885419574E-2</v>
      </c>
      <c r="R36" s="97">
        <f t="shared" si="9"/>
        <v>8.079381051592327E-2</v>
      </c>
      <c r="S36" s="97">
        <f t="shared" si="10"/>
        <v>6.6742806181825723E-2</v>
      </c>
      <c r="T36" s="2">
        <f>'Proportional HSE Data'!E30</f>
        <v>0.12244897959183673</v>
      </c>
      <c r="U36" s="58">
        <f t="shared" si="11"/>
        <v>0.21234410791206842</v>
      </c>
      <c r="V36" s="58">
        <f t="shared" si="12"/>
        <v>0.16775153579915841</v>
      </c>
      <c r="W36" s="97">
        <f t="shared" si="13"/>
        <v>0.13533162549360941</v>
      </c>
      <c r="X36" s="97">
        <f t="shared" si="14"/>
        <v>0.13154267549647125</v>
      </c>
      <c r="Y36" s="97">
        <f t="shared" si="15"/>
        <v>0.12253245809984072</v>
      </c>
      <c r="Z36" s="2">
        <f>'Proportional HSE Data'!F30</f>
        <v>0.32653061224489793</v>
      </c>
      <c r="AA36" s="58">
        <f t="shared" si="16"/>
        <v>0.24115329082463666</v>
      </c>
      <c r="AB36" s="58">
        <f t="shared" si="17"/>
        <v>0.31208317455123313</v>
      </c>
      <c r="AC36" s="97">
        <f t="shared" si="18"/>
        <v>0.27447992842666058</v>
      </c>
      <c r="AD36" s="97">
        <f t="shared" si="19"/>
        <v>0.27433048171052254</v>
      </c>
      <c r="AE36" s="97">
        <f t="shared" si="20"/>
        <v>0.28978016999733086</v>
      </c>
      <c r="AF36" s="2">
        <f>'Proportional HSE Data'!G30</f>
        <v>0.53061224489795922</v>
      </c>
      <c r="AG36" s="58">
        <f t="shared" si="21"/>
        <v>0.29852223154573893</v>
      </c>
      <c r="AH36" s="58">
        <f t="shared" si="22"/>
        <v>0.46594192147459035</v>
      </c>
      <c r="AI36" s="97">
        <f t="shared" si="23"/>
        <v>0.49156407559147175</v>
      </c>
      <c r="AJ36" s="97">
        <f t="shared" si="24"/>
        <v>0.49548095755500526</v>
      </c>
      <c r="AK36" s="97">
        <f t="shared" si="25"/>
        <v>0.49296154134550335</v>
      </c>
      <c r="AL36" s="2">
        <f>'Proportional HSE Data'!H30</f>
        <v>5.434782608695652E-2</v>
      </c>
      <c r="AM36" s="58">
        <f t="shared" si="26"/>
        <v>5.0633327308927834E-2</v>
      </c>
      <c r="AN36" s="58">
        <f t="shared" si="27"/>
        <v>5.1536603251505789E-2</v>
      </c>
      <c r="AO36" s="97">
        <f t="shared" si="28"/>
        <v>6.3339288962219298E-2</v>
      </c>
      <c r="AP36" s="97">
        <f t="shared" si="29"/>
        <v>7.1794204037961565E-2</v>
      </c>
      <c r="AQ36" s="97">
        <f t="shared" si="30"/>
        <v>6.8526338874323273E-2</v>
      </c>
      <c r="AR36" s="2">
        <f>'Proportional HSE Data'!I30</f>
        <v>0.21739130434782608</v>
      </c>
      <c r="AS36" s="58">
        <f t="shared" si="31"/>
        <v>0.23212338508883254</v>
      </c>
      <c r="AT36" s="58">
        <f t="shared" si="32"/>
        <v>0.19634043296217873</v>
      </c>
      <c r="AU36" s="97">
        <f t="shared" si="33"/>
        <v>0.16218450449738042</v>
      </c>
      <c r="AV36" s="97">
        <f t="shared" si="34"/>
        <v>0.17191603745331036</v>
      </c>
      <c r="AW36" s="97">
        <f t="shared" si="35"/>
        <v>0.16576728546735539</v>
      </c>
      <c r="AX36" s="2">
        <f>'Proportional HSE Data'!J30</f>
        <v>0.28260869565217389</v>
      </c>
      <c r="AY36" s="58">
        <f t="shared" si="36"/>
        <v>0.27602002814345017</v>
      </c>
      <c r="AZ36" s="97">
        <f t="shared" si="37"/>
        <v>0.27578157727756819</v>
      </c>
      <c r="BA36" s="97">
        <f t="shared" si="38"/>
        <v>0.22366629037408697</v>
      </c>
      <c r="BB36" s="97">
        <f t="shared" si="39"/>
        <v>0.22378118687299031</v>
      </c>
      <c r="BC36" s="97">
        <f t="shared" si="40"/>
        <v>0.22008747536172882</v>
      </c>
      <c r="BD36" s="2">
        <f>'Proportional HSE Data'!K30</f>
        <v>0.30434782608695654</v>
      </c>
      <c r="BE36" s="58">
        <f t="shared" si="41"/>
        <v>0.23444906385561867</v>
      </c>
      <c r="BF36" s="97">
        <f t="shared" si="42"/>
        <v>0.30627900236520139</v>
      </c>
      <c r="BG36" s="97">
        <f t="shared" si="43"/>
        <v>0.27211850535472354</v>
      </c>
      <c r="BH36" s="97">
        <f t="shared" si="44"/>
        <v>0.27055206163591566</v>
      </c>
      <c r="BI36" s="97">
        <f t="shared" si="45"/>
        <v>0.27446853612267313</v>
      </c>
      <c r="BJ36" s="2">
        <f>'Proportional HSE Data'!L30</f>
        <v>0.14130434782608695</v>
      </c>
      <c r="BK36" s="58">
        <f t="shared" si="46"/>
        <v>0.17667317198058013</v>
      </c>
      <c r="BL36" s="97">
        <f t="shared" si="47"/>
        <v>0.26011902768339973</v>
      </c>
      <c r="BM36" s="97">
        <f t="shared" si="48"/>
        <v>0.24355926281058579</v>
      </c>
      <c r="BN36" s="97">
        <f t="shared" si="49"/>
        <v>0.24335473382243081</v>
      </c>
      <c r="BO36" s="97">
        <f t="shared" si="50"/>
        <v>0.24117582147981065</v>
      </c>
    </row>
    <row r="37" spans="1:67">
      <c r="A37" s="58">
        <v>32</v>
      </c>
      <c r="B37" s="58">
        <f t="shared" si="0"/>
        <v>4.0359164139365487E-2</v>
      </c>
      <c r="C37" s="2">
        <f>'Proportional HSE Data'!C31</f>
        <v>0</v>
      </c>
      <c r="D37" s="58">
        <f t="shared" si="1"/>
        <v>8.497449395528775E-2</v>
      </c>
      <c r="E37" s="2">
        <f>'Absolute HSE Data'!E37/(SUM('Absolute HSE Data'!$C37:$G37))</f>
        <v>0.1111111111111111</v>
      </c>
      <c r="H37" s="2">
        <f t="shared" si="2"/>
        <v>0</v>
      </c>
      <c r="I37" s="58">
        <f t="shared" si="51"/>
        <v>4.1487143161265325E-2</v>
      </c>
      <c r="J37" s="58">
        <f t="shared" si="3"/>
        <v>4.0359164139365487E-2</v>
      </c>
      <c r="K37" s="97">
        <f t="shared" si="4"/>
        <v>3.641027473745246E-2</v>
      </c>
      <c r="L37" s="97">
        <f t="shared" si="5"/>
        <v>3.780918066576288E-2</v>
      </c>
      <c r="M37" s="97">
        <f t="shared" si="6"/>
        <v>3.2013082897536842E-2</v>
      </c>
      <c r="N37" s="2">
        <f>'Proportional HSE Data'!D31</f>
        <v>3.1746031746031744E-2</v>
      </c>
      <c r="O37" s="58">
        <f t="shared" si="52"/>
        <v>0.17958713287113079</v>
      </c>
      <c r="P37" s="58">
        <f t="shared" si="7"/>
        <v>0.11726195790473938</v>
      </c>
      <c r="Q37" s="97">
        <f t="shared" si="8"/>
        <v>7.8080324631243037E-2</v>
      </c>
      <c r="R37" s="97">
        <f t="shared" si="9"/>
        <v>7.7168280540310316E-2</v>
      </c>
      <c r="S37" s="97">
        <f t="shared" si="10"/>
        <v>6.3161513022480173E-2</v>
      </c>
      <c r="T37" s="2">
        <f>'Proportional HSE Data'!E31</f>
        <v>0.1111111111111111</v>
      </c>
      <c r="U37" s="58">
        <f t="shared" si="11"/>
        <v>0.20964899119058306</v>
      </c>
      <c r="V37" s="58">
        <f t="shared" si="12"/>
        <v>0.16358785534776968</v>
      </c>
      <c r="W37" s="97">
        <f t="shared" si="13"/>
        <v>0.13309892744500645</v>
      </c>
      <c r="X37" s="97">
        <f t="shared" si="14"/>
        <v>0.12596418638311249</v>
      </c>
      <c r="Y37" s="97">
        <f t="shared" si="15"/>
        <v>0.11713145297952525</v>
      </c>
      <c r="Z37" s="2">
        <f>'Proportional HSE Data'!F31</f>
        <v>0.42857142857142855</v>
      </c>
      <c r="AA37" s="58">
        <f t="shared" si="16"/>
        <v>0.23942270749821398</v>
      </c>
      <c r="AB37" s="58">
        <f t="shared" si="17"/>
        <v>0.3146784112615556</v>
      </c>
      <c r="AC37" s="97">
        <f t="shared" si="18"/>
        <v>0.27918086890299126</v>
      </c>
      <c r="AD37" s="97">
        <f t="shared" si="19"/>
        <v>0.2807767258968632</v>
      </c>
      <c r="AE37" s="97">
        <f t="shared" si="20"/>
        <v>0.29690124453697181</v>
      </c>
      <c r="AF37" s="2">
        <f>'Proportional HSE Data'!G31</f>
        <v>0.42857142857142855</v>
      </c>
      <c r="AG37" s="58">
        <f t="shared" si="21"/>
        <v>0.29688623256083796</v>
      </c>
      <c r="AH37" s="58">
        <f t="shared" si="22"/>
        <v>0.47661906454442649</v>
      </c>
      <c r="AI37" s="97">
        <f t="shared" si="23"/>
        <v>0.50080769929743152</v>
      </c>
      <c r="AJ37" s="97">
        <f t="shared" si="24"/>
        <v>0.50120587966195862</v>
      </c>
      <c r="AK37" s="97">
        <f t="shared" si="25"/>
        <v>0.49849591261691145</v>
      </c>
      <c r="AL37" s="2">
        <f>'Proportional HSE Data'!H31</f>
        <v>4.2253521126760563E-2</v>
      </c>
      <c r="AM37" s="58">
        <f t="shared" si="26"/>
        <v>5.3435479516656788E-2</v>
      </c>
      <c r="AN37" s="58">
        <f t="shared" si="27"/>
        <v>5.233946883220586E-2</v>
      </c>
      <c r="AO37" s="97">
        <f t="shared" si="28"/>
        <v>6.4208782077277621E-2</v>
      </c>
      <c r="AP37" s="97">
        <f t="shared" si="29"/>
        <v>7.1231337700334282E-2</v>
      </c>
      <c r="AQ37" s="97">
        <f t="shared" si="30"/>
        <v>6.713421775177747E-2</v>
      </c>
      <c r="AR37" s="2">
        <f>'Proportional HSE Data'!I31</f>
        <v>0.15492957746478872</v>
      </c>
      <c r="AS37" s="58">
        <f t="shared" si="31"/>
        <v>0.23222107610838896</v>
      </c>
      <c r="AT37" s="58">
        <f t="shared" si="32"/>
        <v>0.19366041312669974</v>
      </c>
      <c r="AU37" s="97">
        <f t="shared" si="33"/>
        <v>0.16081901447366445</v>
      </c>
      <c r="AV37" s="97">
        <f t="shared" si="34"/>
        <v>0.16277445112850544</v>
      </c>
      <c r="AW37" s="97">
        <f t="shared" si="35"/>
        <v>0.15655852841245121</v>
      </c>
      <c r="AX37" s="2">
        <f>'Proportional HSE Data'!J31</f>
        <v>0.23943661971830985</v>
      </c>
      <c r="AY37" s="58">
        <f t="shared" si="36"/>
        <v>0.27239464320397971</v>
      </c>
      <c r="AZ37" s="97">
        <f t="shared" si="37"/>
        <v>0.27214269433922544</v>
      </c>
      <c r="BA37" s="97">
        <f t="shared" si="38"/>
        <v>0.22299415716716334</v>
      </c>
      <c r="BB37" s="97">
        <f t="shared" si="39"/>
        <v>0.22236487109428843</v>
      </c>
      <c r="BC37" s="97">
        <f t="shared" si="40"/>
        <v>0.21857489998286839</v>
      </c>
      <c r="BD37" s="2">
        <f>'Proportional HSE Data'!K31</f>
        <v>0.323943661971831</v>
      </c>
      <c r="BE37" s="58">
        <f t="shared" si="41"/>
        <v>0.23236627509696026</v>
      </c>
      <c r="BF37" s="97">
        <f t="shared" si="42"/>
        <v>0.30995061268087043</v>
      </c>
      <c r="BG37" s="97">
        <f t="shared" si="43"/>
        <v>0.27773714357850565</v>
      </c>
      <c r="BH37" s="97">
        <f t="shared" si="44"/>
        <v>0.27921957281397625</v>
      </c>
      <c r="BI37" s="97">
        <f t="shared" si="45"/>
        <v>0.28349254659120271</v>
      </c>
      <c r="BJ37" s="2">
        <f>'Proportional HSE Data'!L31</f>
        <v>0.23943661971830985</v>
      </c>
      <c r="BK37" s="58">
        <f t="shared" si="46"/>
        <v>0.17537526018644378</v>
      </c>
      <c r="BL37" s="97">
        <f t="shared" si="47"/>
        <v>0.26803086617357008</v>
      </c>
      <c r="BM37" s="97">
        <f t="shared" si="48"/>
        <v>0.25217377467450391</v>
      </c>
      <c r="BN37" s="97">
        <f t="shared" si="49"/>
        <v>0.24856887216980822</v>
      </c>
      <c r="BO37" s="97">
        <f t="shared" si="50"/>
        <v>0.24639756891958733</v>
      </c>
    </row>
    <row r="38" spans="1:67">
      <c r="A38" s="58">
        <v>33</v>
      </c>
      <c r="B38" s="58">
        <f t="shared" si="0"/>
        <v>4.1250052991014696E-2</v>
      </c>
      <c r="C38" s="2">
        <f>'Proportional HSE Data'!C32</f>
        <v>4.7619047619047616E-2</v>
      </c>
      <c r="D38" s="58">
        <f t="shared" si="1"/>
        <v>8.2614421678251906E-2</v>
      </c>
      <c r="E38" s="2">
        <f>'Absolute HSE Data'!E38/(SUM('Absolute HSE Data'!$C38:$G38))</f>
        <v>3.5087719298245612E-2</v>
      </c>
      <c r="H38" s="2">
        <f t="shared" si="2"/>
        <v>4.7619047619047616E-2</v>
      </c>
      <c r="I38" s="58">
        <f t="shared" si="51"/>
        <v>4.3761115998629516E-2</v>
      </c>
      <c r="J38" s="58">
        <f t="shared" si="3"/>
        <v>4.1250052991014696E-2</v>
      </c>
      <c r="K38" s="97">
        <f t="shared" si="4"/>
        <v>3.7270186049008967E-2</v>
      </c>
      <c r="L38" s="97">
        <f t="shared" si="5"/>
        <v>3.845374927311801E-2</v>
      </c>
      <c r="M38" s="97">
        <f t="shared" si="6"/>
        <v>3.1896795642447726E-2</v>
      </c>
      <c r="N38" s="2">
        <f>'Proportional HSE Data'!D32</f>
        <v>4.7619047619047616E-2</v>
      </c>
      <c r="O38" s="58">
        <f t="shared" si="52"/>
        <v>0.18033266276036475</v>
      </c>
      <c r="P38" s="58">
        <f t="shared" si="7"/>
        <v>0.11507658920634384</v>
      </c>
      <c r="Q38" s="97">
        <f t="shared" si="8"/>
        <v>7.7673337984514909E-2</v>
      </c>
      <c r="R38" s="97">
        <f t="shared" si="9"/>
        <v>7.4059873975837159E-2</v>
      </c>
      <c r="S38" s="97">
        <f t="shared" si="10"/>
        <v>6.0221906815831241E-2</v>
      </c>
      <c r="T38" s="2">
        <f>'Proportional HSE Data'!E32</f>
        <v>0.14285714285714285</v>
      </c>
      <c r="U38" s="58">
        <f t="shared" si="11"/>
        <v>0.20697909259976843</v>
      </c>
      <c r="V38" s="58">
        <f t="shared" si="12"/>
        <v>0.15968851527324396</v>
      </c>
      <c r="W38" s="97">
        <f t="shared" si="13"/>
        <v>0.13122089203321324</v>
      </c>
      <c r="X38" s="97">
        <f t="shared" si="14"/>
        <v>0.1209988547403678</v>
      </c>
      <c r="Y38" s="97">
        <f t="shared" si="15"/>
        <v>0.11246713408346561</v>
      </c>
      <c r="Z38" s="2">
        <f>'Proportional HSE Data'!F32</f>
        <v>0.23809523809523808</v>
      </c>
      <c r="AA38" s="58">
        <f t="shared" si="16"/>
        <v>0.23770065315457567</v>
      </c>
      <c r="AB38" s="58">
        <f t="shared" si="17"/>
        <v>0.31681441115031411</v>
      </c>
      <c r="AC38" s="97">
        <f t="shared" si="18"/>
        <v>0.28375424749447647</v>
      </c>
      <c r="AD38" s="97">
        <f t="shared" si="19"/>
        <v>0.28704007244303265</v>
      </c>
      <c r="AE38" s="97">
        <f t="shared" si="20"/>
        <v>0.30348592351886078</v>
      </c>
      <c r="AF38" s="2">
        <f>'Proportional HSE Data'!G32</f>
        <v>0.52380952380952384</v>
      </c>
      <c r="AG38" s="58">
        <f t="shared" si="21"/>
        <v>0.29525542563082668</v>
      </c>
      <c r="AH38" s="58">
        <f t="shared" si="22"/>
        <v>0.4860168471860235</v>
      </c>
      <c r="AI38" s="97">
        <f t="shared" si="23"/>
        <v>0.50849755673075725</v>
      </c>
      <c r="AJ38" s="97">
        <f t="shared" si="24"/>
        <v>0.5055042121404385</v>
      </c>
      <c r="AK38" s="97">
        <f t="shared" si="25"/>
        <v>0.5026601588827817</v>
      </c>
      <c r="AL38" s="2">
        <f>'Proportional HSE Data'!H32</f>
        <v>1.3513513513513514E-2</v>
      </c>
      <c r="AM38" s="58">
        <f t="shared" si="26"/>
        <v>5.6383498462026956E-2</v>
      </c>
      <c r="AN38" s="58">
        <f t="shared" si="27"/>
        <v>5.3253638133623334E-2</v>
      </c>
      <c r="AO38" s="97">
        <f t="shared" si="28"/>
        <v>6.5125087090479691E-2</v>
      </c>
      <c r="AP38" s="97">
        <f t="shared" si="29"/>
        <v>7.0681442865692071E-2</v>
      </c>
      <c r="AQ38" s="97">
        <f t="shared" si="30"/>
        <v>6.5882270125069989E-2</v>
      </c>
      <c r="AR38" s="2">
        <f>'Proportional HSE Data'!I32</f>
        <v>0.13513513513513514</v>
      </c>
      <c r="AS38" s="58">
        <f t="shared" si="31"/>
        <v>0.23231879580306988</v>
      </c>
      <c r="AT38" s="58">
        <f t="shared" si="32"/>
        <v>0.19120667555812879</v>
      </c>
      <c r="AU38" s="97">
        <f t="shared" si="33"/>
        <v>0.15982387698721384</v>
      </c>
      <c r="AV38" s="97">
        <f t="shared" si="34"/>
        <v>0.15448980096562243</v>
      </c>
      <c r="AW38" s="97">
        <f t="shared" si="35"/>
        <v>0.1483365062734725</v>
      </c>
      <c r="AX38" s="2">
        <f>'Proportional HSE Data'!J32</f>
        <v>0.25675675675675674</v>
      </c>
      <c r="AY38" s="58">
        <f t="shared" si="36"/>
        <v>0.26879919641836947</v>
      </c>
      <c r="AZ38" s="97">
        <f t="shared" si="37"/>
        <v>0.26853540918162572</v>
      </c>
      <c r="BA38" s="97">
        <f t="shared" si="38"/>
        <v>0.2226584060514952</v>
      </c>
      <c r="BB38" s="97">
        <f t="shared" si="39"/>
        <v>0.22131545314936305</v>
      </c>
      <c r="BC38" s="97">
        <f t="shared" si="40"/>
        <v>0.21752566743688639</v>
      </c>
      <c r="BD38" s="2">
        <f>'Proportional HSE Data'!K32</f>
        <v>0.36486486486486486</v>
      </c>
      <c r="BE38" s="58">
        <f t="shared" si="41"/>
        <v>0.23029642317788343</v>
      </c>
      <c r="BF38" s="97">
        <f t="shared" si="42"/>
        <v>0.31305713693700632</v>
      </c>
      <c r="BG38" s="97">
        <f t="shared" si="43"/>
        <v>0.28314862405408003</v>
      </c>
      <c r="BH38" s="97">
        <f t="shared" si="44"/>
        <v>0.28761431573053708</v>
      </c>
      <c r="BI38" s="97">
        <f t="shared" si="45"/>
        <v>0.29215098988072291</v>
      </c>
      <c r="BJ38" s="2">
        <f>'Proportional HSE Data'!L32</f>
        <v>0.22972972972972974</v>
      </c>
      <c r="BK38" s="58">
        <f t="shared" si="46"/>
        <v>0.17408486728808514</v>
      </c>
      <c r="BL38" s="97">
        <f t="shared" si="47"/>
        <v>0.27514256751748123</v>
      </c>
      <c r="BM38" s="97">
        <f t="shared" si="48"/>
        <v>0.26025097873120973</v>
      </c>
      <c r="BN38" s="97">
        <f t="shared" si="49"/>
        <v>0.25337297511729756</v>
      </c>
      <c r="BO38" s="97">
        <f t="shared" si="50"/>
        <v>0.2513223867716855</v>
      </c>
    </row>
    <row r="39" spans="1:67">
      <c r="A39" s="58">
        <v>34</v>
      </c>
      <c r="B39" s="58">
        <f t="shared" si="0"/>
        <v>4.2229336546542109E-2</v>
      </c>
      <c r="C39" s="2">
        <f>'Proportional HSE Data'!C33</f>
        <v>1.9607843137254902E-2</v>
      </c>
      <c r="D39" s="58">
        <f t="shared" si="1"/>
        <v>8.0823945426065164E-2</v>
      </c>
      <c r="E39" s="2">
        <f>'Absolute HSE Data'!E39/(SUM('Absolute HSE Data'!$C39:$G39))</f>
        <v>0.11320754716981132</v>
      </c>
      <c r="H39" s="2">
        <f t="shared" si="2"/>
        <v>1.9607843137254902E-2</v>
      </c>
      <c r="I39" s="58">
        <f t="shared" si="51"/>
        <v>4.6153727130588303E-2</v>
      </c>
      <c r="J39" s="58">
        <f t="shared" si="3"/>
        <v>4.2229336546542109E-2</v>
      </c>
      <c r="K39" s="97">
        <f t="shared" si="4"/>
        <v>3.8232933832200014E-2</v>
      </c>
      <c r="L39" s="97">
        <f t="shared" si="5"/>
        <v>3.9193020971608615E-2</v>
      </c>
      <c r="M39" s="97">
        <f t="shared" si="6"/>
        <v>3.1962027894094081E-2</v>
      </c>
      <c r="N39" s="2">
        <f>'Proportional HSE Data'!D33</f>
        <v>9.8039215686274508E-2</v>
      </c>
      <c r="O39" s="58">
        <f t="shared" si="52"/>
        <v>0.18108060449274341</v>
      </c>
      <c r="P39" s="58">
        <f t="shared" si="7"/>
        <v>0.11315423336830223</v>
      </c>
      <c r="Q39" s="97">
        <f t="shared" si="8"/>
        <v>7.7585810212881592E-2</v>
      </c>
      <c r="R39" s="97">
        <f t="shared" si="9"/>
        <v>7.1435957735154043E-2</v>
      </c>
      <c r="S39" s="97">
        <f t="shared" si="10"/>
        <v>5.7866173880408392E-2</v>
      </c>
      <c r="T39" s="2">
        <f>'Proportional HSE Data'!E33</f>
        <v>0.15686274509803921</v>
      </c>
      <c r="U39" s="58">
        <f t="shared" si="11"/>
        <v>0.20433440481113385</v>
      </c>
      <c r="V39" s="58">
        <f t="shared" si="12"/>
        <v>0.15604224080612558</v>
      </c>
      <c r="W39" s="97">
        <f t="shared" si="13"/>
        <v>0.12967210911961136</v>
      </c>
      <c r="X39" s="97">
        <f t="shared" si="14"/>
        <v>0.11661754334194742</v>
      </c>
      <c r="Y39" s="97">
        <f t="shared" si="15"/>
        <v>0.10849215279679418</v>
      </c>
      <c r="Z39" s="2">
        <f>'Proportional HSE Data'!F33</f>
        <v>0.27450980392156865</v>
      </c>
      <c r="AA39" s="58">
        <f t="shared" si="16"/>
        <v>0.23598714170743623</v>
      </c>
      <c r="AB39" s="58">
        <f t="shared" si="17"/>
        <v>0.31848597305148946</v>
      </c>
      <c r="AC39" s="97">
        <f t="shared" si="18"/>
        <v>0.28816555593963727</v>
      </c>
      <c r="AD39" s="97">
        <f t="shared" si="19"/>
        <v>0.29305916517654396</v>
      </c>
      <c r="AE39" s="97">
        <f t="shared" si="20"/>
        <v>0.3094722743081621</v>
      </c>
      <c r="AF39" s="2">
        <f>'Proportional HSE Data'!G33</f>
        <v>0.45098039215686275</v>
      </c>
      <c r="AG39" s="58">
        <f t="shared" si="21"/>
        <v>0.29362983576645224</v>
      </c>
      <c r="AH39" s="58">
        <f t="shared" si="22"/>
        <v>0.49412297067510408</v>
      </c>
      <c r="AI39" s="97">
        <f t="shared" si="23"/>
        <v>0.51465719935748644</v>
      </c>
      <c r="AJ39" s="97">
        <f t="shared" si="24"/>
        <v>0.50845254666616624</v>
      </c>
      <c r="AK39" s="97">
        <f t="shared" si="25"/>
        <v>0.5055283272648583</v>
      </c>
      <c r="AL39" s="2">
        <f>'Proportional HSE Data'!H33</f>
        <v>4.4117647058823532E-2</v>
      </c>
      <c r="AM39" s="58">
        <f t="shared" si="26"/>
        <v>5.9483938012104956E-2</v>
      </c>
      <c r="AN39" s="58">
        <f t="shared" si="27"/>
        <v>5.4284173948506202E-2</v>
      </c>
      <c r="AO39" s="97">
        <f t="shared" si="28"/>
        <v>6.6094890062945999E-2</v>
      </c>
      <c r="AP39" s="97">
        <f t="shared" si="29"/>
        <v>7.0167687219958211E-2</v>
      </c>
      <c r="AQ39" s="97">
        <f t="shared" si="30"/>
        <v>6.4792413488269751E-2</v>
      </c>
      <c r="AR39" s="2">
        <f>'Proportional HSE Data'!I33</f>
        <v>0.25</v>
      </c>
      <c r="AS39" s="58">
        <f t="shared" si="31"/>
        <v>0.2324165441708233</v>
      </c>
      <c r="AT39" s="58">
        <f t="shared" si="32"/>
        <v>0.18897336753550559</v>
      </c>
      <c r="AU39" s="97">
        <f t="shared" si="33"/>
        <v>0.15918037057754836</v>
      </c>
      <c r="AV39" s="97">
        <f t="shared" si="34"/>
        <v>0.14705271727195565</v>
      </c>
      <c r="AW39" s="97">
        <f t="shared" si="35"/>
        <v>0.14107209770881907</v>
      </c>
      <c r="AX39" s="2">
        <f>'Proportional HSE Data'!J33</f>
        <v>0.22058823529411764</v>
      </c>
      <c r="AY39" s="58">
        <f t="shared" si="36"/>
        <v>0.26523390761557497</v>
      </c>
      <c r="AZ39" s="97">
        <f t="shared" si="37"/>
        <v>0.26495990813425901</v>
      </c>
      <c r="BA39" s="97">
        <f t="shared" si="38"/>
        <v>0.2226289835599343</v>
      </c>
      <c r="BB39" s="97">
        <f t="shared" si="39"/>
        <v>0.22060819904681747</v>
      </c>
      <c r="BC39" s="97">
        <f t="shared" si="40"/>
        <v>0.2169129758929895</v>
      </c>
      <c r="BD39" s="2">
        <f>'Proportional HSE Data'!K33</f>
        <v>0.26470588235294118</v>
      </c>
      <c r="BE39" s="58">
        <f t="shared" si="41"/>
        <v>0.22823952686327506</v>
      </c>
      <c r="BF39" s="97">
        <f t="shared" si="42"/>
        <v>0.31558875814077858</v>
      </c>
      <c r="BG39" s="97">
        <f t="shared" si="43"/>
        <v>0.28831170987197507</v>
      </c>
      <c r="BH39" s="97">
        <f t="shared" si="44"/>
        <v>0.29564216799654669</v>
      </c>
      <c r="BI39" s="97">
        <f t="shared" si="45"/>
        <v>0.30034555041314198</v>
      </c>
      <c r="BJ39" s="2">
        <f>'Proportional HSE Data'!L33</f>
        <v>0.22058823529411764</v>
      </c>
      <c r="BK39" s="58">
        <f t="shared" si="46"/>
        <v>0.17280197935628266</v>
      </c>
      <c r="BL39" s="97">
        <f t="shared" si="47"/>
        <v>0.28140597141897178</v>
      </c>
      <c r="BM39" s="97">
        <f t="shared" si="48"/>
        <v>0.26772233221876407</v>
      </c>
      <c r="BN39" s="97">
        <f t="shared" si="49"/>
        <v>0.25777548220155649</v>
      </c>
      <c r="BO39" s="97">
        <f t="shared" si="50"/>
        <v>0.25595692367819428</v>
      </c>
    </row>
    <row r="40" spans="1:67">
      <c r="A40" s="58">
        <v>35</v>
      </c>
      <c r="B40" s="58">
        <f t="shared" si="0"/>
        <v>4.3302101448229477E-2</v>
      </c>
      <c r="C40" s="2">
        <f>'Proportional HSE Data'!C34</f>
        <v>3.8461538461538464E-2</v>
      </c>
      <c r="D40" s="58">
        <f t="shared" si="1"/>
        <v>7.9590407749903905E-2</v>
      </c>
      <c r="E40" s="2">
        <f>'Absolute HSE Data'!E40/(SUM('Absolute HSE Data'!$C40:$G40))</f>
        <v>3.3898305084745763E-2</v>
      </c>
      <c r="H40" s="2">
        <f t="shared" si="2"/>
        <v>3.8461538461538464E-2</v>
      </c>
      <c r="I40" s="58">
        <f t="shared" si="51"/>
        <v>4.8670494576528202E-2</v>
      </c>
      <c r="J40" s="58">
        <f t="shared" si="3"/>
        <v>4.3302101448229477E-2</v>
      </c>
      <c r="K40" s="97">
        <f t="shared" si="4"/>
        <v>3.9303819772357182E-2</v>
      </c>
      <c r="L40" s="97">
        <f t="shared" si="5"/>
        <v>4.0032929667988985E-2</v>
      </c>
      <c r="M40" s="97">
        <f t="shared" si="6"/>
        <v>3.2213741948481374E-2</v>
      </c>
      <c r="N40" s="2">
        <f>'Proportional HSE Data'!D34</f>
        <v>9.6153846153846159E-2</v>
      </c>
      <c r="O40" s="58">
        <f t="shared" si="52"/>
        <v>0.18183096020025141</v>
      </c>
      <c r="P40" s="58">
        <f t="shared" si="7"/>
        <v>0.11148451236124078</v>
      </c>
      <c r="Q40" s="97">
        <f t="shared" si="8"/>
        <v>7.7804784851532097E-2</v>
      </c>
      <c r="R40" s="97">
        <f t="shared" si="9"/>
        <v>6.926804088900107E-2</v>
      </c>
      <c r="S40" s="97">
        <f t="shared" si="10"/>
        <v>5.6045981696295766E-2</v>
      </c>
      <c r="T40" s="2">
        <f>'Proportional HSE Data'!E34</f>
        <v>3.8461538461538464E-2</v>
      </c>
      <c r="U40" s="58">
        <f t="shared" si="11"/>
        <v>0.20171491408915412</v>
      </c>
      <c r="V40" s="58">
        <f t="shared" si="12"/>
        <v>0.15263838662877882</v>
      </c>
      <c r="W40" s="97">
        <f t="shared" si="13"/>
        <v>0.12842977324016194</v>
      </c>
      <c r="X40" s="97">
        <f t="shared" si="14"/>
        <v>0.11279184374734863</v>
      </c>
      <c r="Y40" s="97">
        <f t="shared" si="15"/>
        <v>0.10516244021308353</v>
      </c>
      <c r="Z40" s="2">
        <f>'Proportional HSE Data'!F34</f>
        <v>0.28846153846153844</v>
      </c>
      <c r="AA40" s="58">
        <f t="shared" si="16"/>
        <v>0.23428218616886456</v>
      </c>
      <c r="AB40" s="58">
        <f t="shared" si="17"/>
        <v>0.31968908663421886</v>
      </c>
      <c r="AC40" s="97">
        <f t="shared" si="18"/>
        <v>0.2923795655971938</v>
      </c>
      <c r="AD40" s="97">
        <f t="shared" si="19"/>
        <v>0.29877319798376328</v>
      </c>
      <c r="AE40" s="97">
        <f t="shared" si="20"/>
        <v>0.31480764662911237</v>
      </c>
      <c r="AF40" s="2">
        <f>'Proportional HSE Data'!G34</f>
        <v>0.53846153846153844</v>
      </c>
      <c r="AG40" s="58">
        <f t="shared" si="21"/>
        <v>0.29200948750028982</v>
      </c>
      <c r="AH40" s="58">
        <f t="shared" si="22"/>
        <v>0.50093049892579466</v>
      </c>
      <c r="AI40" s="97">
        <f t="shared" si="23"/>
        <v>0.51931326121063337</v>
      </c>
      <c r="AJ40" s="97">
        <f t="shared" si="24"/>
        <v>0.51012317894537418</v>
      </c>
      <c r="AK40" s="97">
        <f t="shared" si="25"/>
        <v>0.50716900086324124</v>
      </c>
      <c r="AL40" s="2">
        <f>'Proportional HSE Data'!H34</f>
        <v>5.2631578947368418E-2</v>
      </c>
      <c r="AM40" s="58">
        <f t="shared" si="26"/>
        <v>6.2743529625997899E-2</v>
      </c>
      <c r="AN40" s="58">
        <f t="shared" si="27"/>
        <v>5.5436824362457636E-2</v>
      </c>
      <c r="AO40" s="97">
        <f t="shared" si="28"/>
        <v>6.7125260660705052E-2</v>
      </c>
      <c r="AP40" s="97">
        <f t="shared" si="29"/>
        <v>6.971157821853545E-2</v>
      </c>
      <c r="AQ40" s="97">
        <f t="shared" si="30"/>
        <v>6.3882719431650262E-2</v>
      </c>
      <c r="AR40" s="2">
        <f>'Proportional HSE Data'!I34</f>
        <v>0.14035087719298245</v>
      </c>
      <c r="AS40" s="58">
        <f t="shared" si="31"/>
        <v>0.23251432120958748</v>
      </c>
      <c r="AT40" s="58">
        <f t="shared" si="32"/>
        <v>0.18695512348485432</v>
      </c>
      <c r="AU40" s="97">
        <f t="shared" si="33"/>
        <v>0.15887185321794864</v>
      </c>
      <c r="AV40" s="97">
        <f t="shared" si="34"/>
        <v>0.14044525476918054</v>
      </c>
      <c r="AW40" s="97">
        <f t="shared" si="35"/>
        <v>0.13472929426122823</v>
      </c>
      <c r="AX40" s="2">
        <f>'Proportional HSE Data'!J34</f>
        <v>0.2982456140350877</v>
      </c>
      <c r="AY40" s="58">
        <f t="shared" si="36"/>
        <v>0.26169898302967809</v>
      </c>
      <c r="AZ40" s="97">
        <f t="shared" si="37"/>
        <v>0.26141636325392797</v>
      </c>
      <c r="BA40" s="97">
        <f t="shared" si="38"/>
        <v>0.22287680760888207</v>
      </c>
      <c r="BB40" s="97">
        <f t="shared" si="39"/>
        <v>0.22021906100760033</v>
      </c>
      <c r="BC40" s="97">
        <f t="shared" si="40"/>
        <v>0.21671012940083986</v>
      </c>
      <c r="BD40" s="2">
        <f>'Proportional HSE Data'!K34</f>
        <v>0.19298245614035087</v>
      </c>
      <c r="BE40" s="58">
        <f t="shared" si="41"/>
        <v>0.2261956029394383</v>
      </c>
      <c r="BF40" s="97">
        <f t="shared" si="42"/>
        <v>0.3175376427885756</v>
      </c>
      <c r="BG40" s="97">
        <f t="shared" si="43"/>
        <v>0.29318461736387758</v>
      </c>
      <c r="BH40" s="97">
        <f t="shared" si="44"/>
        <v>0.30321064741911824</v>
      </c>
      <c r="BI40" s="97">
        <f t="shared" si="45"/>
        <v>0.30798228151859891</v>
      </c>
      <c r="BJ40" s="2">
        <f>'Proportional HSE Data'!L34</f>
        <v>0.31578947368421051</v>
      </c>
      <c r="BK40" s="58">
        <f t="shared" si="46"/>
        <v>0.17152658202588039</v>
      </c>
      <c r="BL40" s="97">
        <f t="shared" si="47"/>
        <v>0.28678011391368963</v>
      </c>
      <c r="BM40" s="97">
        <f t="shared" si="48"/>
        <v>0.27452276566849593</v>
      </c>
      <c r="BN40" s="97">
        <f t="shared" si="49"/>
        <v>0.2617816768046044</v>
      </c>
      <c r="BO40" s="97">
        <f t="shared" si="50"/>
        <v>0.26030198784621122</v>
      </c>
    </row>
    <row r="41" spans="1:67">
      <c r="A41" s="58">
        <v>36</v>
      </c>
      <c r="B41" s="58">
        <f t="shared" si="0"/>
        <v>4.4473975583350617E-2</v>
      </c>
      <c r="C41" s="2">
        <f>'Proportional HSE Data'!C35</f>
        <v>1.7857142857142856E-2</v>
      </c>
      <c r="D41" s="58">
        <f t="shared" si="1"/>
        <v>7.8908385635036118E-2</v>
      </c>
      <c r="E41" s="2">
        <f>'Absolute HSE Data'!E41/(SUM('Absolute HSE Data'!$C41:$G41))</f>
        <v>9.6774193548387094E-2</v>
      </c>
      <c r="H41" s="2">
        <f t="shared" si="2"/>
        <v>1.7857142857142856E-2</v>
      </c>
      <c r="I41" s="58">
        <f t="shared" si="51"/>
        <v>5.1317118091054215E-2</v>
      </c>
      <c r="J41" s="58">
        <f t="shared" si="3"/>
        <v>4.4473975583350617E-2</v>
      </c>
      <c r="K41" s="97">
        <f t="shared" si="4"/>
        <v>4.0488830903525133E-2</v>
      </c>
      <c r="L41" s="97">
        <f t="shared" si="5"/>
        <v>4.0980052934558274E-2</v>
      </c>
      <c r="M41" s="97">
        <f t="shared" si="6"/>
        <v>3.2658307051198363E-2</v>
      </c>
      <c r="N41" s="2">
        <f>'Proportional HSE Data'!D35</f>
        <v>3.5714285714285712E-2</v>
      </c>
      <c r="O41" s="58">
        <f t="shared" si="52"/>
        <v>0.18258373196685024</v>
      </c>
      <c r="P41" s="58">
        <f t="shared" si="7"/>
        <v>0.11005842043092871</v>
      </c>
      <c r="Q41" s="97">
        <f t="shared" si="8"/>
        <v>7.8320598677043565E-2</v>
      </c>
      <c r="R41" s="97">
        <f t="shared" si="9"/>
        <v>6.7531979531789382E-2</v>
      </c>
      <c r="S41" s="97">
        <f t="shared" si="10"/>
        <v>5.4722147660044372E-2</v>
      </c>
      <c r="T41" s="2">
        <f>'Proportional HSE Data'!E35</f>
        <v>0.21428571428571427</v>
      </c>
      <c r="U41" s="58">
        <f t="shared" si="11"/>
        <v>0.1991206004181198</v>
      </c>
      <c r="V41" s="58">
        <f t="shared" si="12"/>
        <v>0.14946693378097789</v>
      </c>
      <c r="W41" s="97">
        <f t="shared" si="13"/>
        <v>0.1274733583284148</v>
      </c>
      <c r="X41" s="97">
        <f t="shared" si="14"/>
        <v>0.10949473784835506</v>
      </c>
      <c r="Y41" s="97">
        <f t="shared" si="15"/>
        <v>0.10243784322002945</v>
      </c>
      <c r="Z41" s="2">
        <f>'Proportional HSE Data'!F35</f>
        <v>0.4107142857142857</v>
      </c>
      <c r="AA41" s="58">
        <f t="shared" si="16"/>
        <v>0.23258579865623166</v>
      </c>
      <c r="AB41" s="58">
        <f t="shared" si="17"/>
        <v>0.32042089823893205</v>
      </c>
      <c r="AC41" s="97">
        <f t="shared" si="18"/>
        <v>0.2963604859148834</v>
      </c>
      <c r="AD41" s="97">
        <f t="shared" si="19"/>
        <v>0.30412245732032644</v>
      </c>
      <c r="AE41" s="97">
        <f t="shared" si="20"/>
        <v>0.31944879710233232</v>
      </c>
      <c r="AF41" s="2">
        <f>'Proportional HSE Data'!G35</f>
        <v>0.32142857142857145</v>
      </c>
      <c r="AG41" s="58">
        <f t="shared" si="21"/>
        <v>0.29039440488706791</v>
      </c>
      <c r="AH41" s="58">
        <f t="shared" si="22"/>
        <v>0.50643624446733193</v>
      </c>
      <c r="AI41" s="97">
        <f t="shared" si="23"/>
        <v>0.52249370678649198</v>
      </c>
      <c r="AJ41" s="97">
        <f t="shared" si="24"/>
        <v>0.51058348096637518</v>
      </c>
      <c r="AK41" s="97">
        <f t="shared" si="25"/>
        <v>0.5076448356350387</v>
      </c>
      <c r="AL41" s="2">
        <f>'Proportional HSE Data'!H35</f>
        <v>5.8823529411764705E-2</v>
      </c>
      <c r="AM41" s="58">
        <f t="shared" si="26"/>
        <v>6.6169173282962346E-2</v>
      </c>
      <c r="AN41" s="58">
        <f t="shared" si="27"/>
        <v>5.6718067564187652E-2</v>
      </c>
      <c r="AO41" s="97">
        <f t="shared" si="28"/>
        <v>6.8223696986977403E-2</v>
      </c>
      <c r="AP41" s="97">
        <f t="shared" si="29"/>
        <v>6.9333131507257867E-2</v>
      </c>
      <c r="AQ41" s="97">
        <f t="shared" si="30"/>
        <v>6.3168308218094882E-2</v>
      </c>
      <c r="AR41" s="2">
        <f>'Proportional HSE Data'!I35</f>
        <v>0.11764705882352941</v>
      </c>
      <c r="AS41" s="58">
        <f t="shared" si="31"/>
        <v>0.23261212691729083</v>
      </c>
      <c r="AT41" s="58">
        <f t="shared" si="32"/>
        <v>0.18514706407719317</v>
      </c>
      <c r="AU41" s="97">
        <f t="shared" si="33"/>
        <v>0.1588835196029583</v>
      </c>
      <c r="AV41" s="97">
        <f t="shared" si="34"/>
        <v>0.13464389801016644</v>
      </c>
      <c r="AW41" s="97">
        <f t="shared" si="35"/>
        <v>0.12926872711100454</v>
      </c>
      <c r="AX41" s="2">
        <f>'Proportional HSE Data'!J35</f>
        <v>0.30882352941176472</v>
      </c>
      <c r="AY41" s="58">
        <f t="shared" si="36"/>
        <v>0.25819461540773481</v>
      </c>
      <c r="AZ41" s="97">
        <f t="shared" si="37"/>
        <v>0.25790493248873814</v>
      </c>
      <c r="BA41" s="97">
        <f t="shared" si="38"/>
        <v>0.22337349679484506</v>
      </c>
      <c r="BB41" s="97">
        <f t="shared" si="39"/>
        <v>0.22012445539712813</v>
      </c>
      <c r="BC41" s="97">
        <f t="shared" si="40"/>
        <v>0.21689033735747804</v>
      </c>
      <c r="BD41" s="2">
        <f>'Proportional HSE Data'!K35</f>
        <v>0.27941176470588236</v>
      </c>
      <c r="BE41" s="58">
        <f t="shared" si="41"/>
        <v>0.22416466623501793</v>
      </c>
      <c r="BF41" s="97">
        <f t="shared" si="42"/>
        <v>0.31889786364739348</v>
      </c>
      <c r="BG41" s="97">
        <f t="shared" si="43"/>
        <v>0.29772525582668546</v>
      </c>
      <c r="BH41" s="97">
        <f t="shared" si="44"/>
        <v>0.3102301221493563</v>
      </c>
      <c r="BI41" s="97">
        <f t="shared" si="45"/>
        <v>0.31497281355265005</v>
      </c>
      <c r="BJ41" s="2">
        <f>'Proportional HSE Data'!L35</f>
        <v>0.23529411764705882</v>
      </c>
      <c r="BK41" s="58">
        <f t="shared" si="46"/>
        <v>0.17025866050265354</v>
      </c>
      <c r="BL41" s="97">
        <f t="shared" si="47"/>
        <v>0.29123097847960228</v>
      </c>
      <c r="BM41" s="97">
        <f t="shared" si="48"/>
        <v>0.28059111073650927</v>
      </c>
      <c r="BN41" s="97">
        <f t="shared" si="49"/>
        <v>0.26539306162045295</v>
      </c>
      <c r="BO41" s="97">
        <f t="shared" si="50"/>
        <v>0.26435217951064921</v>
      </c>
    </row>
    <row r="42" spans="1:67">
      <c r="A42" s="58">
        <v>37</v>
      </c>
      <c r="B42" s="58">
        <f t="shared" si="0"/>
        <v>4.5751170015969123E-2</v>
      </c>
      <c r="C42" s="2">
        <f>'Proportional HSE Data'!C36</f>
        <v>1.8181818181818181E-2</v>
      </c>
      <c r="D42" s="58">
        <f t="shared" si="1"/>
        <v>7.8780357134529383E-2</v>
      </c>
      <c r="E42" s="2">
        <f>'Absolute HSE Data'!E42/(SUM('Absolute HSE Data'!$C42:$G42))</f>
        <v>0.16417910447761194</v>
      </c>
      <c r="H42" s="2">
        <f t="shared" si="2"/>
        <v>1.8181818181818181E-2</v>
      </c>
      <c r="I42" s="58">
        <f t="shared" si="51"/>
        <v>5.4099476468245998E-2</v>
      </c>
      <c r="J42" s="58">
        <f t="shared" si="3"/>
        <v>4.5751170015969123E-2</v>
      </c>
      <c r="K42" s="97">
        <f t="shared" si="4"/>
        <v>4.1794676708337995E-2</v>
      </c>
      <c r="L42" s="97">
        <f t="shared" si="5"/>
        <v>4.2041675874563172E-2</v>
      </c>
      <c r="M42" s="97">
        <f t="shared" si="6"/>
        <v>3.3303773824913861E-2</v>
      </c>
      <c r="N42" s="2">
        <f>'Proportional HSE Data'!D36</f>
        <v>3.6363636363636362E-2</v>
      </c>
      <c r="O42" s="58">
        <f t="shared" si="52"/>
        <v>0.18333892182808301</v>
      </c>
      <c r="P42" s="58">
        <f t="shared" si="7"/>
        <v>0.10886827411400384</v>
      </c>
      <c r="Q42" s="97">
        <f t="shared" si="8"/>
        <v>7.9126488231163389E-2</v>
      </c>
      <c r="R42" s="97">
        <f t="shared" si="9"/>
        <v>6.62080935894966E-2</v>
      </c>
      <c r="S42" s="97">
        <f t="shared" si="10"/>
        <v>5.3864185519171395E-2</v>
      </c>
      <c r="T42" s="2">
        <f>'Proportional HSE Data'!E36</f>
        <v>0.12727272727272726</v>
      </c>
      <c r="U42" s="58">
        <f t="shared" si="11"/>
        <v>0.19655143763030525</v>
      </c>
      <c r="V42" s="58">
        <f t="shared" si="12"/>
        <v>0.14651848326789893</v>
      </c>
      <c r="W42" s="97">
        <f t="shared" si="13"/>
        <v>0.12678432070897236</v>
      </c>
      <c r="X42" s="97">
        <f t="shared" si="14"/>
        <v>0.10670108587273273</v>
      </c>
      <c r="Y42" s="97">
        <f t="shared" si="15"/>
        <v>0.1002824618513326</v>
      </c>
      <c r="Z42" s="2">
        <f>'Proportional HSE Data'!F36</f>
        <v>0.36363636363636365</v>
      </c>
      <c r="AA42" s="58">
        <f t="shared" si="16"/>
        <v>0.23089799039928843</v>
      </c>
      <c r="AB42" s="58">
        <f t="shared" si="17"/>
        <v>0.32067968557703114</v>
      </c>
      <c r="AC42" s="97">
        <f t="shared" si="18"/>
        <v>0.30007213163547564</v>
      </c>
      <c r="AD42" s="97">
        <f t="shared" si="19"/>
        <v>0.30904884713979452</v>
      </c>
      <c r="AE42" s="97">
        <f t="shared" si="20"/>
        <v>0.32336179731451636</v>
      </c>
      <c r="AF42" s="2">
        <f>'Proportional HSE Data'!G36</f>
        <v>0.45454545454545453</v>
      </c>
      <c r="AG42" s="58">
        <f t="shared" si="21"/>
        <v>0.28878461150407253</v>
      </c>
      <c r="AH42" s="58">
        <f t="shared" si="22"/>
        <v>0.51063939377125911</v>
      </c>
      <c r="AI42" s="97">
        <f t="shared" si="23"/>
        <v>0.52422658924295351</v>
      </c>
      <c r="AJ42" s="97">
        <f t="shared" si="24"/>
        <v>0.50989562217979167</v>
      </c>
      <c r="AK42" s="97">
        <f t="shared" si="25"/>
        <v>0.50701240956830873</v>
      </c>
      <c r="AL42" s="2">
        <f>'Proportional HSE Data'!H36</f>
        <v>6.8965517241379309E-2</v>
      </c>
      <c r="AM42" s="58">
        <f t="shared" si="26"/>
        <v>6.97679263690517E-2</v>
      </c>
      <c r="AN42" s="58">
        <f t="shared" si="27"/>
        <v>5.8135162080548565E-2</v>
      </c>
      <c r="AO42" s="97">
        <f t="shared" si="28"/>
        <v>6.9398176948568271E-2</v>
      </c>
      <c r="AP42" s="97">
        <f t="shared" si="29"/>
        <v>6.9051085622397326E-2</v>
      </c>
      <c r="AQ42" s="97">
        <f t="shared" si="30"/>
        <v>6.2662175373139534E-2</v>
      </c>
      <c r="AR42" s="2">
        <f>'Proportional HSE Data'!I36</f>
        <v>0.17241379310344829</v>
      </c>
      <c r="AS42" s="58">
        <f t="shared" si="31"/>
        <v>0.23270996129185187</v>
      </c>
      <c r="AT42" s="58">
        <f t="shared" si="32"/>
        <v>0.18354479448206659</v>
      </c>
      <c r="AU42" s="97">
        <f t="shared" si="33"/>
        <v>0.15920217464662617</v>
      </c>
      <c r="AV42" s="97">
        <f t="shared" si="34"/>
        <v>0.12962214976302669</v>
      </c>
      <c r="AW42" s="97">
        <f t="shared" si="35"/>
        <v>0.12465051140290634</v>
      </c>
      <c r="AX42" s="2">
        <f>'Proportional HSE Data'!J36</f>
        <v>0.21839080459770116</v>
      </c>
      <c r="AY42" s="58">
        <f t="shared" si="36"/>
        <v>0.25472098412758565</v>
      </c>
      <c r="AZ42" s="97">
        <f t="shared" si="37"/>
        <v>0.2544257598514596</v>
      </c>
      <c r="BA42" s="97">
        <f t="shared" si="38"/>
        <v>0.22409112621666261</v>
      </c>
      <c r="BB42" s="97">
        <f t="shared" si="39"/>
        <v>0.22030104512487356</v>
      </c>
      <c r="BC42" s="97">
        <f t="shared" si="40"/>
        <v>0.2174264938920378</v>
      </c>
      <c r="BD42" s="2">
        <f>'Proportional HSE Data'!K36</f>
        <v>0.33333333333333331</v>
      </c>
      <c r="BE42" s="58">
        <f t="shared" si="41"/>
        <v>0.22214672964230836</v>
      </c>
      <c r="BF42" s="97">
        <f t="shared" si="42"/>
        <v>0.31966533741504577</v>
      </c>
      <c r="BG42" s="97">
        <f t="shared" si="43"/>
        <v>0.30189146912680026</v>
      </c>
      <c r="BH42" s="97">
        <f t="shared" si="44"/>
        <v>0.31661491575466522</v>
      </c>
      <c r="BI42" s="97">
        <f t="shared" si="45"/>
        <v>0.32123535902747352</v>
      </c>
      <c r="BJ42" s="2">
        <f>'Proportional HSE Data'!L36</f>
        <v>0.20689655172413793</v>
      </c>
      <c r="BK42" s="58">
        <f t="shared" si="46"/>
        <v>0.16899819957016285</v>
      </c>
      <c r="BL42" s="97">
        <f t="shared" si="47"/>
        <v>0.29473121085555454</v>
      </c>
      <c r="BM42" s="97">
        <f t="shared" si="48"/>
        <v>0.28587044025983688</v>
      </c>
      <c r="BN42" s="97">
        <f t="shared" si="49"/>
        <v>0.26860685072711693</v>
      </c>
      <c r="BO42" s="97">
        <f t="shared" si="50"/>
        <v>0.26809564896066079</v>
      </c>
    </row>
    <row r="43" spans="1:67">
      <c r="A43" s="58">
        <v>38</v>
      </c>
      <c r="B43" s="58">
        <f t="shared" si="0"/>
        <v>4.7140525129949554E-2</v>
      </c>
      <c r="C43" s="2">
        <f>'Proportional HSE Data'!C37</f>
        <v>3.1746031746031744E-2</v>
      </c>
      <c r="D43" s="58">
        <f t="shared" si="1"/>
        <v>7.9217428371326143E-2</v>
      </c>
      <c r="E43" s="2">
        <f>'Absolute HSE Data'!E43/(SUM('Absolute HSE Data'!$C43:$G43))</f>
        <v>4.3478260869565216E-2</v>
      </c>
      <c r="H43" s="2">
        <f t="shared" si="2"/>
        <v>3.1746031746031744E-2</v>
      </c>
      <c r="I43" s="58">
        <f t="shared" si="51"/>
        <v>5.702362358306047E-2</v>
      </c>
      <c r="J43" s="58">
        <f t="shared" si="3"/>
        <v>4.7140525129949554E-2</v>
      </c>
      <c r="K43" s="97">
        <f t="shared" si="4"/>
        <v>4.3228830714647122E-2</v>
      </c>
      <c r="L43" s="97">
        <f t="shared" si="5"/>
        <v>4.3225859502641378E-2</v>
      </c>
      <c r="M43" s="97">
        <f t="shared" si="6"/>
        <v>3.4160100698490826E-2</v>
      </c>
      <c r="N43" s="2">
        <f>'Proportional HSE Data'!D37</f>
        <v>0.1111111111111111</v>
      </c>
      <c r="O43" s="58">
        <f t="shared" si="52"/>
        <v>0.18409653177067944</v>
      </c>
      <c r="P43" s="58">
        <f t="shared" si="7"/>
        <v>0.10790766827850536</v>
      </c>
      <c r="Q43" s="97">
        <f t="shared" si="8"/>
        <v>8.0218247679066615E-2</v>
      </c>
      <c r="R43" s="97">
        <f t="shared" si="9"/>
        <v>6.5281227004323303E-2</v>
      </c>
      <c r="S43" s="97">
        <f t="shared" si="10"/>
        <v>5.3449807158912344E-2</v>
      </c>
      <c r="T43" s="2">
        <f>'Proportional HSE Data'!E37</f>
        <v>0.1111111111111111</v>
      </c>
      <c r="U43" s="58">
        <f t="shared" si="11"/>
        <v>0.19400739353530194</v>
      </c>
      <c r="V43" s="58">
        <f t="shared" si="12"/>
        <v>0.14378424712032631</v>
      </c>
      <c r="W43" s="97">
        <f t="shared" si="13"/>
        <v>0.12634582791642796</v>
      </c>
      <c r="X43" s="97">
        <f t="shared" si="14"/>
        <v>0.10438796607769646</v>
      </c>
      <c r="Y43" s="97">
        <f t="shared" si="15"/>
        <v>9.8664755334038914E-2</v>
      </c>
      <c r="Z43" s="2">
        <f>'Proportional HSE Data'!F37</f>
        <v>0.26984126984126983</v>
      </c>
      <c r="AA43" s="58">
        <f t="shared" si="16"/>
        <v>0.22921877174736968</v>
      </c>
      <c r="AB43" s="58">
        <f t="shared" si="17"/>
        <v>0.32046484205293091</v>
      </c>
      <c r="AC43" s="97">
        <f t="shared" si="18"/>
        <v>0.30347809702236639</v>
      </c>
      <c r="AD43" s="97">
        <f t="shared" si="19"/>
        <v>0.31349638545827557</v>
      </c>
      <c r="AE43" s="97">
        <f t="shared" si="20"/>
        <v>0.32652175985711041</v>
      </c>
      <c r="AF43" s="2">
        <f>'Proportional HSE Data'!G37</f>
        <v>0.47619047619047616</v>
      </c>
      <c r="AG43" s="58">
        <f t="shared" si="21"/>
        <v>0.28718013045163088</v>
      </c>
      <c r="AH43" s="58">
        <f t="shared" si="22"/>
        <v>0.51354038851135364</v>
      </c>
      <c r="AI43" s="97">
        <f t="shared" si="23"/>
        <v>0.52453926887385405</v>
      </c>
      <c r="AJ43" s="97">
        <f t="shared" si="24"/>
        <v>0.50811653894990683</v>
      </c>
      <c r="AK43" s="97">
        <f t="shared" si="25"/>
        <v>0.50532229488806002</v>
      </c>
      <c r="AL43" s="2">
        <f>'Proportional HSE Data'!H37</f>
        <v>2.5000000000000001E-2</v>
      </c>
      <c r="AM43" s="58">
        <f t="shared" si="26"/>
        <v>7.3546990341734911E-2</v>
      </c>
      <c r="AN43" s="58">
        <f t="shared" si="27"/>
        <v>5.9696202680715821E-2</v>
      </c>
      <c r="AO43" s="97">
        <f t="shared" si="28"/>
        <v>7.0657216738477538E-2</v>
      </c>
      <c r="AP43" s="97">
        <f t="shared" si="29"/>
        <v>6.8883152361844877E-2</v>
      </c>
      <c r="AQ43" s="97">
        <f t="shared" si="30"/>
        <v>6.2375940260720616E-2</v>
      </c>
      <c r="AR43" s="2">
        <f>'Proportional HSE Data'!I37</f>
        <v>0.13750000000000001</v>
      </c>
      <c r="AS43" s="58">
        <f t="shared" si="31"/>
        <v>0.23280782433117939</v>
      </c>
      <c r="AT43" s="58">
        <f t="shared" si="32"/>
        <v>0.18214440205767646</v>
      </c>
      <c r="AU43" s="97">
        <f t="shared" si="33"/>
        <v>0.15981602175152579</v>
      </c>
      <c r="AV43" s="97">
        <f t="shared" si="34"/>
        <v>0.12535269510144839</v>
      </c>
      <c r="AW43" s="97">
        <f t="shared" si="35"/>
        <v>0.12083646382848343</v>
      </c>
      <c r="AX43" s="2">
        <f>'Proportional HSE Data'!J37</f>
        <v>0.27500000000000002</v>
      </c>
      <c r="AY43" s="58">
        <f t="shared" si="36"/>
        <v>0.25127825532524284</v>
      </c>
      <c r="AZ43" s="97">
        <f t="shared" si="37"/>
        <v>0.25097897560178728</v>
      </c>
      <c r="BA43" s="97">
        <f t="shared" si="38"/>
        <v>0.22500201005296583</v>
      </c>
      <c r="BB43" s="97">
        <f t="shared" si="39"/>
        <v>0.22072552865505365</v>
      </c>
      <c r="BC43" s="97">
        <f t="shared" si="40"/>
        <v>0.21829094641402216</v>
      </c>
      <c r="BD43" s="2">
        <f>'Proportional HSE Data'!K37</f>
        <v>0.27500000000000002</v>
      </c>
      <c r="BE43" s="58">
        <f t="shared" si="41"/>
        <v>0.22014180413892451</v>
      </c>
      <c r="BF43" s="97">
        <f t="shared" si="42"/>
        <v>0.31983777973580324</v>
      </c>
      <c r="BG43" s="97">
        <f t="shared" si="43"/>
        <v>0.30564127742579428</v>
      </c>
      <c r="BH43" s="97">
        <f t="shared" si="44"/>
        <v>0.32228428322807146</v>
      </c>
      <c r="BI43" s="97">
        <f t="shared" si="45"/>
        <v>0.32669550708742384</v>
      </c>
      <c r="BJ43" s="2">
        <f>'Proportional HSE Data'!L37</f>
        <v>0.28749999999999998</v>
      </c>
      <c r="BK43" s="58">
        <f t="shared" si="46"/>
        <v>0.16774518359659707</v>
      </c>
      <c r="BL43" s="97">
        <f t="shared" si="47"/>
        <v>0.29725983354152374</v>
      </c>
      <c r="BM43" s="97">
        <f t="shared" si="48"/>
        <v>0.29030833886654211</v>
      </c>
      <c r="BN43" s="97">
        <f t="shared" si="49"/>
        <v>0.27141556992959021</v>
      </c>
      <c r="BO43" s="97">
        <f t="shared" si="50"/>
        <v>0.27151397002591521</v>
      </c>
    </row>
    <row r="44" spans="1:67">
      <c r="A44" s="58">
        <v>39</v>
      </c>
      <c r="B44" s="58">
        <f t="shared" si="0"/>
        <v>4.8649561230615694E-2</v>
      </c>
      <c r="C44" s="2">
        <f>'Proportional HSE Data'!C38</f>
        <v>5.2631578947368418E-2</v>
      </c>
      <c r="D44" s="58">
        <f t="shared" si="1"/>
        <v>8.0240164045616652E-2</v>
      </c>
      <c r="E44" s="2">
        <f>'Absolute HSE Data'!E44/(SUM('Absolute HSE Data'!$C44:$G44))</f>
        <v>0.12962962962962962</v>
      </c>
      <c r="H44" s="2">
        <f t="shared" si="2"/>
        <v>5.2631578947368418E-2</v>
      </c>
      <c r="I44" s="58">
        <f t="shared" si="51"/>
        <v>6.0095783032403427E-2</v>
      </c>
      <c r="J44" s="58">
        <f t="shared" si="3"/>
        <v>4.8649561230615694E-2</v>
      </c>
      <c r="K44" s="97">
        <f t="shared" si="4"/>
        <v>4.4799576489285918E-2</v>
      </c>
      <c r="L44" s="97">
        <f t="shared" si="5"/>
        <v>4.4541513879044668E-2</v>
      </c>
      <c r="M44" s="97">
        <f t="shared" si="6"/>
        <v>3.5239340294967579E-2</v>
      </c>
      <c r="N44" s="2">
        <f>'Proportional HSE Data'!D38</f>
        <v>3.5087719298245612E-2</v>
      </c>
      <c r="O44" s="58">
        <f t="shared" si="52"/>
        <v>0.18485656373216075</v>
      </c>
      <c r="P44" s="58">
        <f t="shared" si="7"/>
        <v>0.10717143857734616</v>
      </c>
      <c r="Q44" s="97">
        <f t="shared" si="8"/>
        <v>8.15939272210396E-2</v>
      </c>
      <c r="R44" s="97">
        <f t="shared" si="9"/>
        <v>6.474077605750822E-2</v>
      </c>
      <c r="S44" s="97">
        <f t="shared" si="10"/>
        <v>5.3464428215209296E-2</v>
      </c>
      <c r="T44" s="2">
        <f>'Proportional HSE Data'!E38</f>
        <v>3.5087719298245612E-2</v>
      </c>
      <c r="U44" s="58">
        <f t="shared" si="11"/>
        <v>0.19148843005036559</v>
      </c>
      <c r="V44" s="58">
        <f t="shared" si="12"/>
        <v>0.1412560375567998</v>
      </c>
      <c r="W44" s="97">
        <f t="shared" si="13"/>
        <v>0.12614251086836878</v>
      </c>
      <c r="X44" s="97">
        <f t="shared" si="14"/>
        <v>0.10253488945267784</v>
      </c>
      <c r="Y44" s="97">
        <f t="shared" si="15"/>
        <v>9.7557471378440092E-2</v>
      </c>
      <c r="Z44" s="2">
        <f>'Proportional HSE Data'!F38</f>
        <v>0.31578947368421051</v>
      </c>
      <c r="AA44" s="58">
        <f t="shared" si="16"/>
        <v>0.22754815217671992</v>
      </c>
      <c r="AB44" s="58">
        <f t="shared" si="17"/>
        <v>0.31977687116793041</v>
      </c>
      <c r="AC44" s="97">
        <f t="shared" si="18"/>
        <v>0.30654193592437773</v>
      </c>
      <c r="AD44" s="97">
        <f t="shared" si="19"/>
        <v>0.317411665672859</v>
      </c>
      <c r="AE44" s="97">
        <f t="shared" si="20"/>
        <v>0.32891241914891628</v>
      </c>
      <c r="AF44" s="2">
        <f>'Proportional HSE Data'!G38</f>
        <v>0.56140350877192979</v>
      </c>
      <c r="AG44" s="58">
        <f t="shared" si="21"/>
        <v>0.28558098435367157</v>
      </c>
      <c r="AH44" s="58">
        <f t="shared" si="22"/>
        <v>0.51514007020870389</v>
      </c>
      <c r="AI44" s="97">
        <f t="shared" si="23"/>
        <v>0.52345804092259185</v>
      </c>
      <c r="AJ44" s="97">
        <f t="shared" si="24"/>
        <v>0.50529807620005396</v>
      </c>
      <c r="AK44" s="97">
        <f t="shared" si="25"/>
        <v>0.50261928803701139</v>
      </c>
      <c r="AL44" s="2">
        <f>'Proportional HSE Data'!H38</f>
        <v>6.097560975609756E-2</v>
      </c>
      <c r="AM44" s="58">
        <f t="shared" si="26"/>
        <v>7.7513694989318982E-2</v>
      </c>
      <c r="AN44" s="58">
        <f t="shared" si="27"/>
        <v>6.1410182184805963E-2</v>
      </c>
      <c r="AO44" s="97">
        <f t="shared" si="28"/>
        <v>7.2009937091738571E-2</v>
      </c>
      <c r="AP44" s="97">
        <f t="shared" si="29"/>
        <v>6.8846294181348272E-2</v>
      </c>
      <c r="AQ44" s="97">
        <f t="shared" si="30"/>
        <v>6.2320514313883378E-2</v>
      </c>
      <c r="AR44" s="2">
        <f>'Proportional HSE Data'!I38</f>
        <v>0.15853658536585366</v>
      </c>
      <c r="AS44" s="58">
        <f t="shared" si="31"/>
        <v>0.23290571603317234</v>
      </c>
      <c r="AT44" s="58">
        <f t="shared" si="32"/>
        <v>0.18094245371966325</v>
      </c>
      <c r="AU44" s="97">
        <f t="shared" si="33"/>
        <v>0.16071446435280143</v>
      </c>
      <c r="AV44" s="97">
        <f t="shared" si="34"/>
        <v>0.12180916213353013</v>
      </c>
      <c r="AW44" s="97">
        <f t="shared" si="35"/>
        <v>0.11779177266207752</v>
      </c>
      <c r="AX44" s="2">
        <f>'Proportional HSE Data'!J38</f>
        <v>0.25609756097560976</v>
      </c>
      <c r="AY44" s="58">
        <f t="shared" si="36"/>
        <v>0.24786658203146417</v>
      </c>
      <c r="AZ44" s="97">
        <f t="shared" si="37"/>
        <v>0.24756469643702611</v>
      </c>
      <c r="BA44" s="97">
        <f t="shared" si="38"/>
        <v>0.22607851105143234</v>
      </c>
      <c r="BB44" s="97">
        <f t="shared" si="39"/>
        <v>0.22137443764460954</v>
      </c>
      <c r="BC44" s="97">
        <f t="shared" si="40"/>
        <v>0.2194552620677897</v>
      </c>
      <c r="BD44" s="2">
        <f>'Proportional HSE Data'!K38</f>
        <v>0.3048780487804878</v>
      </c>
      <c r="BE44" s="58">
        <f t="shared" si="41"/>
        <v>0.21814989880982052</v>
      </c>
      <c r="BF44" s="97">
        <f t="shared" si="42"/>
        <v>0.31941467928883521</v>
      </c>
      <c r="BG44" s="97">
        <f t="shared" si="43"/>
        <v>0.30893311850707617</v>
      </c>
      <c r="BH44" s="97">
        <f t="shared" si="44"/>
        <v>0.3271632484251068</v>
      </c>
      <c r="BI44" s="97">
        <f t="shared" si="45"/>
        <v>0.33128681744355659</v>
      </c>
      <c r="BJ44" s="2">
        <f>'Proportional HSE Data'!L38</f>
        <v>0.21951219512195122</v>
      </c>
      <c r="BK44" s="58">
        <f t="shared" si="46"/>
        <v>0.16649959654160165</v>
      </c>
      <c r="BL44" s="97">
        <f t="shared" si="47"/>
        <v>0.29880199038579375</v>
      </c>
      <c r="BM44" s="97">
        <f t="shared" si="48"/>
        <v>0.29385712701495742</v>
      </c>
      <c r="BN44" s="97">
        <f t="shared" si="49"/>
        <v>0.27380675962271589</v>
      </c>
      <c r="BO44" s="97">
        <f t="shared" si="50"/>
        <v>0.27458212322531034</v>
      </c>
    </row>
    <row r="45" spans="1:67">
      <c r="A45" s="58">
        <v>40</v>
      </c>
      <c r="B45" s="58">
        <f t="shared" si="0"/>
        <v>5.0286533847967198E-2</v>
      </c>
      <c r="C45" s="2">
        <f>'Proportional HSE Data'!C39</f>
        <v>1.8867924528301886E-2</v>
      </c>
      <c r="D45" s="58">
        <f t="shared" si="1"/>
        <v>8.1879559489621112E-2</v>
      </c>
      <c r="E45" s="2">
        <f>'Absolute HSE Data'!E45/(SUM('Absolute HSE Data'!$C45:$G45))</f>
        <v>0.11864406779661017</v>
      </c>
      <c r="H45" s="2">
        <f t="shared" si="2"/>
        <v>1.8867924528301886E-2</v>
      </c>
      <c r="I45" s="58">
        <f t="shared" si="51"/>
        <v>6.3322341231755466E-2</v>
      </c>
      <c r="J45" s="58">
        <f t="shared" si="3"/>
        <v>5.0286533847967198E-2</v>
      </c>
      <c r="K45" s="97">
        <f t="shared" si="4"/>
        <v>4.651605788797291E-2</v>
      </c>
      <c r="L45" s="97">
        <f t="shared" si="5"/>
        <v>4.5998476150333034E-2</v>
      </c>
      <c r="M45" s="97">
        <f t="shared" si="6"/>
        <v>3.6555789856255211E-2</v>
      </c>
      <c r="N45" s="2">
        <f>'Proportional HSE Data'!D39</f>
        <v>9.4339622641509441E-2</v>
      </c>
      <c r="O45" s="58">
        <f t="shared" si="52"/>
        <v>0.1856190196004448</v>
      </c>
      <c r="P45" s="58">
        <f t="shared" si="7"/>
        <v>0.10665563059223193</v>
      </c>
      <c r="Q45" s="97">
        <f t="shared" si="8"/>
        <v>8.3253562514941148E-2</v>
      </c>
      <c r="R45" s="97">
        <f t="shared" si="9"/>
        <v>6.4580704435470815E-2</v>
      </c>
      <c r="S45" s="97">
        <f t="shared" si="10"/>
        <v>5.3900703416030558E-2</v>
      </c>
      <c r="T45" s="2">
        <f>'Proportional HSE Data'!E39</f>
        <v>0.11320754716981132</v>
      </c>
      <c r="U45" s="58">
        <f t="shared" si="11"/>
        <v>0.18899450333163303</v>
      </c>
      <c r="V45" s="58">
        <f t="shared" si="12"/>
        <v>0.13892625480740442</v>
      </c>
      <c r="W45" s="97">
        <f t="shared" si="13"/>
        <v>0.12616023701087392</v>
      </c>
      <c r="X45" s="97">
        <f t="shared" si="14"/>
        <v>0.10112390976979542</v>
      </c>
      <c r="Y45" s="97">
        <f t="shared" si="15"/>
        <v>9.6937440806542666E-2</v>
      </c>
      <c r="Z45" s="2">
        <f>'Proportional HSE Data'!F39</f>
        <v>0.33962264150943394</v>
      </c>
      <c r="AA45" s="58">
        <f t="shared" si="16"/>
        <v>0.22588614029793733</v>
      </c>
      <c r="AB45" s="58">
        <f t="shared" si="17"/>
        <v>0.31861739116799331</v>
      </c>
      <c r="AC45" s="97">
        <f t="shared" si="18"/>
        <v>0.30922734718780098</v>
      </c>
      <c r="AD45" s="97">
        <f t="shared" si="19"/>
        <v>0.32074427982359899</v>
      </c>
      <c r="AE45" s="97">
        <f t="shared" si="20"/>
        <v>0.33052560270427117</v>
      </c>
      <c r="AF45" s="2">
        <f>'Proportional HSE Data'!G39</f>
        <v>0.43396226415094341</v>
      </c>
      <c r="AG45" s="58">
        <f t="shared" si="21"/>
        <v>0.28398719535836336</v>
      </c>
      <c r="AH45" s="58">
        <f t="shared" si="22"/>
        <v>0.51543909032879209</v>
      </c>
      <c r="AI45" s="97">
        <f t="shared" si="23"/>
        <v>0.5210081245517868</v>
      </c>
      <c r="AJ45" s="97">
        <f t="shared" si="24"/>
        <v>0.5014872456137921</v>
      </c>
      <c r="AK45" s="97">
        <f t="shared" si="25"/>
        <v>0.49894275157569118</v>
      </c>
      <c r="AL45" s="2">
        <f>'Proportional HSE Data'!H39</f>
        <v>7.5949367088607597E-2</v>
      </c>
      <c r="AM45" s="58">
        <f t="shared" si="26"/>
        <v>8.1675480101666323E-2</v>
      </c>
      <c r="AN45" s="58">
        <f t="shared" si="27"/>
        <v>6.3287059389549816E-2</v>
      </c>
      <c r="AO45" s="97">
        <f t="shared" si="28"/>
        <v>7.3466138053100302E-2</v>
      </c>
      <c r="AP45" s="97">
        <f t="shared" si="29"/>
        <v>6.8957021904254151E-2</v>
      </c>
      <c r="AQ45" s="97">
        <f t="shared" si="30"/>
        <v>6.2506691805167672E-2</v>
      </c>
      <c r="AR45" s="2">
        <f>'Proportional HSE Data'!I39</f>
        <v>0.12658227848101267</v>
      </c>
      <c r="AS45" s="58">
        <f t="shared" si="31"/>
        <v>0.23300363639571969</v>
      </c>
      <c r="AT45" s="58">
        <f t="shared" si="32"/>
        <v>0.17993599319507136</v>
      </c>
      <c r="AU45" s="97">
        <f t="shared" si="33"/>
        <v>0.16188791926934279</v>
      </c>
      <c r="AV45" s="97">
        <f t="shared" si="34"/>
        <v>0.11896751767030782</v>
      </c>
      <c r="AW45" s="97">
        <f t="shared" si="35"/>
        <v>0.11548620747825376</v>
      </c>
      <c r="AX45" s="2">
        <f>'Proportional HSE Data'!J39</f>
        <v>0.29113924050632911</v>
      </c>
      <c r="AY45" s="58">
        <f t="shared" si="36"/>
        <v>0.24448610431711815</v>
      </c>
      <c r="AZ45" s="97">
        <f t="shared" si="37"/>
        <v>0.24418302569072761</v>
      </c>
      <c r="BA45" s="97">
        <f t="shared" si="38"/>
        <v>0.22729287705171267</v>
      </c>
      <c r="BB45" s="97">
        <f t="shared" si="39"/>
        <v>0.22222394517680985</v>
      </c>
      <c r="BC45" s="97">
        <f t="shared" si="40"/>
        <v>0.22089000043515111</v>
      </c>
      <c r="BD45" s="2">
        <f>'Proportional HSE Data'!K39</f>
        <v>0.34177215189873417</v>
      </c>
      <c r="BE45" s="58">
        <f t="shared" si="41"/>
        <v>0.21617102086963863</v>
      </c>
      <c r="BF45" s="97">
        <f t="shared" si="42"/>
        <v>0.31839729191383725</v>
      </c>
      <c r="BG45" s="97">
        <f t="shared" si="43"/>
        <v>0.31172608960400644</v>
      </c>
      <c r="BH45" s="97">
        <f t="shared" si="44"/>
        <v>0.3311833073139413</v>
      </c>
      <c r="BI45" s="97">
        <f t="shared" si="45"/>
        <v>0.33495123828110263</v>
      </c>
      <c r="BJ45" s="2">
        <f>'Proportional HSE Data'!L39</f>
        <v>0.16455696202531644</v>
      </c>
      <c r="BK45" s="58">
        <f t="shared" si="46"/>
        <v>0.1652614219630911</v>
      </c>
      <c r="BL45" s="97">
        <f t="shared" si="47"/>
        <v>0.29934874539071121</v>
      </c>
      <c r="BM45" s="97">
        <f t="shared" si="48"/>
        <v>0.29647406446261942</v>
      </c>
      <c r="BN45" s="97">
        <f t="shared" si="49"/>
        <v>0.27576277745667394</v>
      </c>
      <c r="BO45" s="97">
        <f t="shared" si="50"/>
        <v>0.27726858679006861</v>
      </c>
    </row>
    <row r="46" spans="1:67">
      <c r="A46" s="58">
        <v>41</v>
      </c>
      <c r="B46" s="58">
        <f t="shared" si="0"/>
        <v>5.206049397089095E-2</v>
      </c>
      <c r="C46" s="2">
        <f>'Proportional HSE Data'!C40</f>
        <v>3.3898305084745763E-2</v>
      </c>
      <c r="D46" s="58">
        <f t="shared" si="1"/>
        <v>8.4178186424151799E-2</v>
      </c>
      <c r="E46" s="2">
        <f>'Absolute HSE Data'!E46/(SUM('Absolute HSE Data'!$C46:$G46))</f>
        <v>0.125</v>
      </c>
      <c r="H46" s="2">
        <f t="shared" si="2"/>
        <v>3.3898305084745763E-2</v>
      </c>
      <c r="I46" s="58">
        <f t="shared" si="51"/>
        <v>6.6709838817371886E-2</v>
      </c>
      <c r="J46" s="58">
        <f t="shared" si="3"/>
        <v>5.206049397089095E-2</v>
      </c>
      <c r="K46" s="97">
        <f t="shared" si="4"/>
        <v>4.8388333359705243E-2</v>
      </c>
      <c r="L46" s="97">
        <f t="shared" si="5"/>
        <v>4.7607593533562059E-2</v>
      </c>
      <c r="M46" s="97">
        <f t="shared" si="6"/>
        <v>3.8126105978439087E-2</v>
      </c>
      <c r="N46" s="2">
        <f>'Proportional HSE Data'!D40</f>
        <v>0.10169491525423729</v>
      </c>
      <c r="O46" s="58">
        <f t="shared" si="52"/>
        <v>0.1863839012134515</v>
      </c>
      <c r="P46" s="58">
        <f t="shared" si="7"/>
        <v>0.10635747586149247</v>
      </c>
      <c r="Q46" s="97">
        <f t="shared" si="8"/>
        <v>8.5198926627653965E-2</v>
      </c>
      <c r="R46" s="97">
        <f t="shared" si="9"/>
        <v>6.4799558026458884E-2</v>
      </c>
      <c r="S46" s="97">
        <f t="shared" si="10"/>
        <v>5.4758100176679064E-2</v>
      </c>
      <c r="T46" s="2">
        <f>'Proportional HSE Data'!E40</f>
        <v>3.3898305084745763E-2</v>
      </c>
      <c r="U46" s="58">
        <f t="shared" si="11"/>
        <v>0.18652556390606256</v>
      </c>
      <c r="V46" s="58">
        <f t="shared" si="12"/>
        <v>0.13678787407862164</v>
      </c>
      <c r="W46" s="97">
        <f t="shared" si="13"/>
        <v>0.12638590222069021</v>
      </c>
      <c r="X46" s="97">
        <f t="shared" si="14"/>
        <v>0.10013964574936011</v>
      </c>
      <c r="Y46" s="97">
        <f t="shared" si="15"/>
        <v>9.6785268400306337E-2</v>
      </c>
      <c r="Z46" s="2">
        <f>'Proportional HSE Data'!F40</f>
        <v>0.30508474576271188</v>
      </c>
      <c r="AA46" s="58">
        <f t="shared" si="16"/>
        <v>0.22423274386353073</v>
      </c>
      <c r="AB46" s="58">
        <f t="shared" si="17"/>
        <v>0.31698914980089593</v>
      </c>
      <c r="AC46" s="97">
        <f t="shared" si="18"/>
        <v>0.31149836574548206</v>
      </c>
      <c r="AD46" s="97">
        <f t="shared" si="19"/>
        <v>0.32344720493753559</v>
      </c>
      <c r="AE46" s="97">
        <f t="shared" si="20"/>
        <v>0.33136062485695561</v>
      </c>
      <c r="AF46" s="2">
        <f>'Proportional HSE Data'!G40</f>
        <v>0.52542372881355937</v>
      </c>
      <c r="AG46" s="58">
        <f t="shared" si="21"/>
        <v>0.28239878513882849</v>
      </c>
      <c r="AH46" s="58">
        <f t="shared" si="22"/>
        <v>0.51443758542316131</v>
      </c>
      <c r="AI46" s="97">
        <f t="shared" si="23"/>
        <v>0.51721396901799599</v>
      </c>
      <c r="AJ46" s="97">
        <f t="shared" si="24"/>
        <v>0.49672656126948128</v>
      </c>
      <c r="AK46" s="97">
        <f t="shared" si="25"/>
        <v>0.4943270374481577</v>
      </c>
      <c r="AL46" s="2">
        <f>'Proportional HSE Data'!H40</f>
        <v>5.0632911392405063E-2</v>
      </c>
      <c r="AM46" s="58">
        <f t="shared" si="26"/>
        <v>8.6039874371059505E-2</v>
      </c>
      <c r="AN46" s="58">
        <f t="shared" si="27"/>
        <v>6.5337833283419411E-2</v>
      </c>
      <c r="AO46" s="97">
        <f t="shared" si="28"/>
        <v>7.5036383082531494E-2</v>
      </c>
      <c r="AP46" s="97">
        <f t="shared" si="29"/>
        <v>6.9231707855458041E-2</v>
      </c>
      <c r="AQ46" s="97">
        <f t="shared" si="30"/>
        <v>6.2945669215927771E-2</v>
      </c>
      <c r="AR46" s="2">
        <f>'Proportional HSE Data'!I40</f>
        <v>0.17721518987341772</v>
      </c>
      <c r="AS46" s="58">
        <f t="shared" si="31"/>
        <v>0.23310158541670076</v>
      </c>
      <c r="AT46" s="58">
        <f t="shared" si="32"/>
        <v>0.1791225383357081</v>
      </c>
      <c r="AU46" s="97">
        <f t="shared" si="33"/>
        <v>0.16332764048227968</v>
      </c>
      <c r="AV46" s="97">
        <f t="shared" si="34"/>
        <v>0.11680714439354528</v>
      </c>
      <c r="AW46" s="97">
        <f t="shared" si="35"/>
        <v>0.11389495284558729</v>
      </c>
      <c r="AX46" s="2">
        <f>'Proportional HSE Data'!J40</f>
        <v>0.27848101265822783</v>
      </c>
      <c r="AY46" s="58">
        <f t="shared" si="36"/>
        <v>0.241136949446942</v>
      </c>
      <c r="AZ46" s="97">
        <f t="shared" si="37"/>
        <v>0.2408340535388058</v>
      </c>
      <c r="BA46" s="97">
        <f t="shared" si="38"/>
        <v>0.22861710464298476</v>
      </c>
      <c r="BB46" s="97">
        <f t="shared" si="39"/>
        <v>0.22324968656546815</v>
      </c>
      <c r="BC46" s="97">
        <f t="shared" si="40"/>
        <v>0.22256450048195137</v>
      </c>
      <c r="BD46" s="2">
        <f>'Proportional HSE Data'!K40</f>
        <v>0.27848101265822783</v>
      </c>
      <c r="BE46" s="58">
        <f t="shared" si="41"/>
        <v>0.21420517568537034</v>
      </c>
      <c r="BF46" s="97">
        <f t="shared" si="42"/>
        <v>0.31678865499004089</v>
      </c>
      <c r="BG46" s="97">
        <f t="shared" si="43"/>
        <v>0.31398019217849649</v>
      </c>
      <c r="BH46" s="97">
        <f t="shared" si="44"/>
        <v>0.33428301350892481</v>
      </c>
      <c r="BI46" s="97">
        <f t="shared" si="45"/>
        <v>0.33763938278032557</v>
      </c>
      <c r="BJ46" s="2">
        <f>'Proportional HSE Data'!L40</f>
        <v>0.21518987341772153</v>
      </c>
      <c r="BK46" s="58">
        <f t="shared" si="46"/>
        <v>0.16403064302404524</v>
      </c>
      <c r="BL46" s="97">
        <f t="shared" si="47"/>
        <v>0.29889695321753051</v>
      </c>
      <c r="BM46" s="97">
        <f t="shared" si="48"/>
        <v>0.29812156080482866</v>
      </c>
      <c r="BN46" s="97">
        <f t="shared" si="49"/>
        <v>0.27726070148444371</v>
      </c>
      <c r="BO46" s="97">
        <f t="shared" si="50"/>
        <v>0.27953553752686394</v>
      </c>
    </row>
    <row r="47" spans="1:67">
      <c r="A47" s="58">
        <v>42</v>
      </c>
      <c r="B47" s="58">
        <f t="shared" si="0"/>
        <v>5.3981353416685814E-2</v>
      </c>
      <c r="C47" s="2">
        <f>'Proportional HSE Data'!C41</f>
        <v>9.6774193548387094E-2</v>
      </c>
      <c r="D47" s="58">
        <f t="shared" si="1"/>
        <v>8.7191536723392679E-2</v>
      </c>
      <c r="E47" s="2">
        <f>'Absolute HSE Data'!E47/(SUM('Absolute HSE Data'!$C47:$G47))</f>
        <v>0.14666666666666667</v>
      </c>
      <c r="H47" s="2">
        <f t="shared" si="2"/>
        <v>9.6774193548387094E-2</v>
      </c>
      <c r="I47" s="58">
        <f t="shared" si="51"/>
        <v>7.0264960199235338E-2</v>
      </c>
      <c r="J47" s="58">
        <f t="shared" si="3"/>
        <v>5.3981353416685814E-2</v>
      </c>
      <c r="K47" s="97">
        <f t="shared" si="4"/>
        <v>5.0427434020894092E-2</v>
      </c>
      <c r="L47" s="97">
        <f t="shared" si="5"/>
        <v>4.9380811128570075E-2</v>
      </c>
      <c r="M47" s="97">
        <f t="shared" si="6"/>
        <v>3.9969380261594467E-2</v>
      </c>
      <c r="N47" s="2">
        <f>'Proportional HSE Data'!D41</f>
        <v>8.0645161290322578E-2</v>
      </c>
      <c r="O47" s="58">
        <f t="shared" si="52"/>
        <v>0.18715121035870813</v>
      </c>
      <c r="P47" s="58">
        <f t="shared" si="7"/>
        <v>0.10627537492179628</v>
      </c>
      <c r="Q47" s="97">
        <f t="shared" si="8"/>
        <v>8.7433296945200467E-2</v>
      </c>
      <c r="R47" s="97">
        <f t="shared" si="9"/>
        <v>6.5400487260937903E-2</v>
      </c>
      <c r="S47" s="97">
        <f t="shared" si="10"/>
        <v>5.6042505400192164E-2</v>
      </c>
      <c r="T47" s="2">
        <f>'Proportional HSE Data'!E41</f>
        <v>9.6774193548387094E-2</v>
      </c>
      <c r="U47" s="58">
        <f t="shared" si="11"/>
        <v>0.18408155680396063</v>
      </c>
      <c r="V47" s="58">
        <f t="shared" si="12"/>
        <v>0.13483443206761975</v>
      </c>
      <c r="W47" s="97">
        <f t="shared" si="13"/>
        <v>0.12680723946123709</v>
      </c>
      <c r="X47" s="97">
        <f t="shared" si="14"/>
        <v>9.9569228299432988E-2</v>
      </c>
      <c r="Y47" s="97">
        <f t="shared" si="15"/>
        <v>9.7084941273800546E-2</v>
      </c>
      <c r="Z47" s="2">
        <f>'Proportional HSE Data'!F41</f>
        <v>0.27419354838709675</v>
      </c>
      <c r="AA47" s="58">
        <f t="shared" si="16"/>
        <v>0.22258796977558701</v>
      </c>
      <c r="AB47" s="58">
        <f t="shared" si="17"/>
        <v>0.31489604875093896</v>
      </c>
      <c r="AC47" s="97">
        <f t="shared" si="18"/>
        <v>0.31331956064196703</v>
      </c>
      <c r="AD47" s="97">
        <f t="shared" si="19"/>
        <v>0.32547715714128905</v>
      </c>
      <c r="AE47" s="97">
        <f t="shared" si="20"/>
        <v>0.33142362983238871</v>
      </c>
      <c r="AF47" s="2">
        <f>'Proportional HSE Data'!G41</f>
        <v>0.45161290322580644</v>
      </c>
      <c r="AG47" s="58">
        <f t="shared" si="21"/>
        <v>0.28081577489393178</v>
      </c>
      <c r="AH47" s="58">
        <f t="shared" si="22"/>
        <v>0.51213511645085896</v>
      </c>
      <c r="AI47" s="97">
        <f t="shared" si="23"/>
        <v>0.51209983718372776</v>
      </c>
      <c r="AJ47" s="97">
        <f t="shared" si="24"/>
        <v>0.49105442665554322</v>
      </c>
      <c r="AK47" s="97">
        <f t="shared" si="25"/>
        <v>0.488801972891244</v>
      </c>
      <c r="AL47" s="2">
        <f>'Proportional HSE Data'!H41</f>
        <v>4.6511627906976744E-2</v>
      </c>
      <c r="AM47" s="58">
        <f t="shared" si="26"/>
        <v>9.0614471347611109E-2</v>
      </c>
      <c r="AN47" s="58">
        <f t="shared" si="27"/>
        <v>6.757462366097651E-2</v>
      </c>
      <c r="AO47" s="97">
        <f t="shared" si="28"/>
        <v>7.6732093416132963E-2</v>
      </c>
      <c r="AP47" s="97">
        <f t="shared" si="29"/>
        <v>6.9686911176968611E-2</v>
      </c>
      <c r="AQ47" s="97">
        <f t="shared" si="30"/>
        <v>6.3649500827325498E-2</v>
      </c>
      <c r="AR47" s="2">
        <f>'Proportional HSE Data'!I41</f>
        <v>0.13953488372093023</v>
      </c>
      <c r="AS47" s="58">
        <f t="shared" si="31"/>
        <v>0.23319956309398487</v>
      </c>
      <c r="AT47" s="58">
        <f t="shared" si="32"/>
        <v>0.1785000786356257</v>
      </c>
      <c r="AU47" s="97">
        <f t="shared" si="33"/>
        <v>0.16502555209205183</v>
      </c>
      <c r="AV47" s="97">
        <f t="shared" si="34"/>
        <v>0.1153116472622301</v>
      </c>
      <c r="AW47" s="97">
        <f t="shared" si="35"/>
        <v>0.11299914033331736</v>
      </c>
      <c r="AX47" s="2">
        <f>'Proportional HSE Data'!J41</f>
        <v>0.23255813953488372</v>
      </c>
      <c r="AY47" s="58">
        <f t="shared" si="36"/>
        <v>0.2378192320412911</v>
      </c>
      <c r="AZ47" s="97">
        <f t="shared" si="37"/>
        <v>0.23751785721266133</v>
      </c>
      <c r="BA47" s="97">
        <f t="shared" si="38"/>
        <v>0.2300228300337937</v>
      </c>
      <c r="BB47" s="97">
        <f t="shared" si="39"/>
        <v>0.22442659474404344</v>
      </c>
      <c r="BC47" s="97">
        <f t="shared" si="40"/>
        <v>0.22444668940138202</v>
      </c>
      <c r="BD47" s="2">
        <f>'Proportional HSE Data'!K41</f>
        <v>0.32558139534883723</v>
      </c>
      <c r="BE47" s="58">
        <f t="shared" si="41"/>
        <v>0.21225236679931481</v>
      </c>
      <c r="BF47" s="97">
        <f t="shared" si="42"/>
        <v>0.31459362153782411</v>
      </c>
      <c r="BG47" s="97">
        <f t="shared" si="43"/>
        <v>0.31565658371074673</v>
      </c>
      <c r="BH47" s="97">
        <f t="shared" si="44"/>
        <v>0.33640847187091838</v>
      </c>
      <c r="BI47" s="97">
        <f t="shared" si="45"/>
        <v>0.33931070438330457</v>
      </c>
      <c r="BJ47" s="2">
        <f>'Proportional HSE Data'!L41</f>
        <v>0.2558139534883721</v>
      </c>
      <c r="BK47" s="58">
        <f t="shared" si="46"/>
        <v>0.16280724249928591</v>
      </c>
      <c r="BL47" s="97">
        <f t="shared" si="47"/>
        <v>0.29744921204898439</v>
      </c>
      <c r="BM47" s="97">
        <f t="shared" si="48"/>
        <v>0.29876742083894781</v>
      </c>
      <c r="BN47" s="97">
        <f t="shared" si="49"/>
        <v>0.27827233820734887</v>
      </c>
      <c r="BO47" s="97">
        <f t="shared" si="50"/>
        <v>0.28133916709827156</v>
      </c>
    </row>
    <row r="48" spans="1:67">
      <c r="A48" s="58">
        <v>43</v>
      </c>
      <c r="B48" s="58">
        <f t="shared" si="0"/>
        <v>5.6059955500124423E-2</v>
      </c>
      <c r="C48" s="2">
        <f>'Proportional HSE Data'!C42</f>
        <v>5.9701492537313432E-2</v>
      </c>
      <c r="D48" s="58">
        <f t="shared" si="1"/>
        <v>9.0989576922508766E-2</v>
      </c>
      <c r="E48" s="2">
        <f>'Absolute HSE Data'!E48/(SUM('Absolute HSE Data'!$C48:$G48))</f>
        <v>6.6666666666666666E-2</v>
      </c>
      <c r="H48" s="2">
        <f t="shared" si="2"/>
        <v>5.9701492537313432E-2</v>
      </c>
      <c r="I48" s="58">
        <f t="shared" si="51"/>
        <v>7.3994521106399119E-2</v>
      </c>
      <c r="J48" s="58">
        <f t="shared" si="3"/>
        <v>5.6059955500124423E-2</v>
      </c>
      <c r="K48" s="97">
        <f t="shared" si="4"/>
        <v>5.2645425105221078E-2</v>
      </c>
      <c r="L48" s="97">
        <f t="shared" si="5"/>
        <v>5.1331264245514263E-2</v>
      </c>
      <c r="M48" s="97">
        <f t="shared" si="6"/>
        <v>4.2107169002176939E-2</v>
      </c>
      <c r="N48" s="2">
        <f>'Proportional HSE Data'!D42</f>
        <v>0.1044776119402985</v>
      </c>
      <c r="O48" s="58">
        <f t="shared" si="52"/>
        <v>0.18792094877295523</v>
      </c>
      <c r="P48" s="58">
        <f t="shared" si="7"/>
        <v>0.10640888744540702</v>
      </c>
      <c r="Q48" s="97">
        <f t="shared" si="8"/>
        <v>8.9961230266716305E-2</v>
      </c>
      <c r="R48" s="97">
        <f t="shared" si="9"/>
        <v>6.6391279910742701E-2</v>
      </c>
      <c r="S48" s="97">
        <f t="shared" si="10"/>
        <v>5.7765849474668361E-2</v>
      </c>
      <c r="T48" s="2">
        <f>'Proportional HSE Data'!E42</f>
        <v>0.16417910447761194</v>
      </c>
      <c r="U48" s="58">
        <f t="shared" si="11"/>
        <v>0.18166242169195698</v>
      </c>
      <c r="V48" s="58">
        <f t="shared" si="12"/>
        <v>0.13306001337193715</v>
      </c>
      <c r="W48" s="97">
        <f t="shared" si="13"/>
        <v>0.12741264242942976</v>
      </c>
      <c r="X48" s="97">
        <f t="shared" si="14"/>
        <v>9.9402181991357419E-2</v>
      </c>
      <c r="Y48" s="97">
        <f t="shared" si="15"/>
        <v>9.7823368282677514E-2</v>
      </c>
      <c r="Z48" s="2">
        <f>'Proportional HSE Data'!F42</f>
        <v>0.28358208955223879</v>
      </c>
      <c r="AA48" s="58">
        <f t="shared" si="16"/>
        <v>0.22095182409354328</v>
      </c>
      <c r="AB48" s="58">
        <f t="shared" si="17"/>
        <v>0.31234317702028691</v>
      </c>
      <c r="AC48" s="97">
        <f t="shared" si="18"/>
        <v>0.31465624225649896</v>
      </c>
      <c r="AD48" s="97">
        <f t="shared" si="19"/>
        <v>0.32679492113245356</v>
      </c>
      <c r="AE48" s="97">
        <f t="shared" si="20"/>
        <v>0.33072690539379956</v>
      </c>
      <c r="AF48" s="2">
        <f>'Proportional HSE Data'!G42</f>
        <v>0.38805970149253732</v>
      </c>
      <c r="AG48" s="58">
        <f t="shared" si="21"/>
        <v>0.27923818534914441</v>
      </c>
      <c r="AH48" s="58">
        <f t="shared" si="22"/>
        <v>0.50853087206758174</v>
      </c>
      <c r="AI48" s="97">
        <f t="shared" si="23"/>
        <v>0.50569062927272046</v>
      </c>
      <c r="AJ48" s="97">
        <f t="shared" si="24"/>
        <v>0.48450555718787142</v>
      </c>
      <c r="AK48" s="97">
        <f t="shared" si="25"/>
        <v>0.48239339924275232</v>
      </c>
      <c r="AL48" s="2">
        <f>'Proportional HSE Data'!H42</f>
        <v>9.45945945945946E-2</v>
      </c>
      <c r="AM48" s="58">
        <f t="shared" si="26"/>
        <v>9.540690228284851E-2</v>
      </c>
      <c r="AN48" s="58">
        <f t="shared" si="27"/>
        <v>7.0010758155171882E-2</v>
      </c>
      <c r="AO48" s="97">
        <f t="shared" si="28"/>
        <v>7.8565653693539697E-2</v>
      </c>
      <c r="AP48" s="97">
        <f t="shared" si="29"/>
        <v>7.0339713507707208E-2</v>
      </c>
      <c r="AQ48" s="97">
        <f t="shared" si="30"/>
        <v>6.4631498491680955E-2</v>
      </c>
      <c r="AR48" s="2">
        <f>'Proportional HSE Data'!I42</f>
        <v>0.12162162162162163</v>
      </c>
      <c r="AS48" s="58">
        <f t="shared" si="31"/>
        <v>0.23329756942543156</v>
      </c>
      <c r="AT48" s="58">
        <f t="shared" si="32"/>
        <v>0.17806707307044323</v>
      </c>
      <c r="AU48" s="97">
        <f t="shared" si="33"/>
        <v>0.16697408936652386</v>
      </c>
      <c r="AV48" s="97">
        <f t="shared" si="34"/>
        <v>0.11446943294448904</v>
      </c>
      <c r="AW48" s="97">
        <f t="shared" si="35"/>
        <v>0.11278613923971909</v>
      </c>
      <c r="AX48" s="2">
        <f>'Proportional HSE Data'!J42</f>
        <v>0.1891891891891892</v>
      </c>
      <c r="AY48" s="58">
        <f t="shared" si="36"/>
        <v>0.23453305424547641</v>
      </c>
      <c r="AZ48" s="97">
        <f t="shared" si="37"/>
        <v>0.2342345012188479</v>
      </c>
      <c r="BA48" s="97">
        <f t="shared" si="38"/>
        <v>0.23148124717741711</v>
      </c>
      <c r="BB48" s="97">
        <f t="shared" si="39"/>
        <v>0.22572875230722306</v>
      </c>
      <c r="BC48" s="97">
        <f t="shared" si="40"/>
        <v>0.22650292061587754</v>
      </c>
      <c r="BD48" s="2">
        <f>'Proportional HSE Data'!K42</f>
        <v>0.27027027027027029</v>
      </c>
      <c r="BE48" s="58">
        <f t="shared" si="41"/>
        <v>0.21031259595231666</v>
      </c>
      <c r="BF48" s="97">
        <f t="shared" si="42"/>
        <v>0.31181891276228962</v>
      </c>
      <c r="BG48" s="97">
        <f t="shared" si="43"/>
        <v>0.3167178421607505</v>
      </c>
      <c r="BH48" s="97">
        <f t="shared" si="44"/>
        <v>0.33751377184656745</v>
      </c>
      <c r="BI48" s="97">
        <f t="shared" si="45"/>
        <v>0.33993361188095594</v>
      </c>
      <c r="BJ48" s="2">
        <f>'Proportional HSE Data'!L42</f>
        <v>0.32432432432432434</v>
      </c>
      <c r="BK48" s="58">
        <f t="shared" si="46"/>
        <v>0.16159120278223388</v>
      </c>
      <c r="BL48" s="97">
        <f t="shared" si="47"/>
        <v>0.29501390258561666</v>
      </c>
      <c r="BM48" s="97">
        <f t="shared" si="48"/>
        <v>0.2983851510603151</v>
      </c>
      <c r="BN48" s="97">
        <f t="shared" si="49"/>
        <v>0.27876434403683498</v>
      </c>
      <c r="BO48" s="97">
        <f t="shared" si="50"/>
        <v>0.28263012293160328</v>
      </c>
    </row>
    <row r="49" spans="1:67">
      <c r="A49" s="58">
        <v>44</v>
      </c>
      <c r="B49" s="58">
        <f t="shared" si="0"/>
        <v>5.8308151107139182E-2</v>
      </c>
      <c r="C49" s="2">
        <f>'Proportional HSE Data'!C43</f>
        <v>4.3478260869565216E-2</v>
      </c>
      <c r="D49" s="58">
        <f t="shared" si="1"/>
        <v>9.5658508386903374E-2</v>
      </c>
      <c r="E49" s="2">
        <f>'Absolute HSE Data'!E49/(SUM('Absolute HSE Data'!$C49:$G49))</f>
        <v>0.13793103448275862</v>
      </c>
      <c r="H49" s="2">
        <f t="shared" si="2"/>
        <v>4.3478260869565216E-2</v>
      </c>
      <c r="I49" s="58">
        <f t="shared" si="51"/>
        <v>7.7905453964435822E-2</v>
      </c>
      <c r="J49" s="58">
        <f t="shared" si="3"/>
        <v>5.8308151107139182E-2</v>
      </c>
      <c r="K49" s="97">
        <f t="shared" si="4"/>
        <v>5.5055470255516735E-2</v>
      </c>
      <c r="L49" s="97">
        <f t="shared" si="5"/>
        <v>5.3473374682713189E-2</v>
      </c>
      <c r="M49" s="97">
        <f t="shared" si="6"/>
        <v>4.456346686631233E-2</v>
      </c>
      <c r="N49" s="2">
        <f>'Proportional HSE Data'!D43</f>
        <v>0.11594202898550725</v>
      </c>
      <c r="O49" s="58">
        <f t="shared" si="52"/>
        <v>0.18869311814175269</v>
      </c>
      <c r="P49" s="58">
        <f t="shared" si="7"/>
        <v>0.10675872951666927</v>
      </c>
      <c r="Q49" s="97">
        <f t="shared" si="8"/>
        <v>9.2788340023429963E-2</v>
      </c>
      <c r="R49" s="97">
        <f t="shared" si="9"/>
        <v>6.7784402428288926E-2</v>
      </c>
      <c r="S49" s="97">
        <f t="shared" si="10"/>
        <v>5.9945722219160003E-2</v>
      </c>
      <c r="T49" s="2">
        <f>'Proportional HSE Data'!E43</f>
        <v>4.3478260869565216E-2</v>
      </c>
      <c r="U49" s="58">
        <f t="shared" si="11"/>
        <v>0.17926809300629662</v>
      </c>
      <c r="V49" s="58">
        <f t="shared" si="12"/>
        <v>0.1314592370860134</v>
      </c>
      <c r="W49" s="97">
        <f t="shared" si="13"/>
        <v>0.12819100268281583</v>
      </c>
      <c r="X49" s="97">
        <f t="shared" si="14"/>
        <v>9.9630246317717192E-2</v>
      </c>
      <c r="Y49" s="97">
        <f t="shared" si="15"/>
        <v>9.8989857989691829E-2</v>
      </c>
      <c r="Z49" s="2">
        <f>'Proportional HSE Data'!F43</f>
        <v>0.34782608695652173</v>
      </c>
      <c r="AA49" s="58">
        <f t="shared" si="16"/>
        <v>0.21932431204206096</v>
      </c>
      <c r="AB49" s="58">
        <f t="shared" si="17"/>
        <v>0.30933685222439317</v>
      </c>
      <c r="AC49" s="97">
        <f t="shared" si="18"/>
        <v>0.31547468201986623</v>
      </c>
      <c r="AD49" s="97">
        <f t="shared" si="19"/>
        <v>0.3273656646594591</v>
      </c>
      <c r="AE49" s="97">
        <f t="shared" si="20"/>
        <v>0.32928818280757172</v>
      </c>
      <c r="AF49" s="2">
        <f>'Proportional HSE Data'!G43</f>
        <v>0.44927536231884058</v>
      </c>
      <c r="AG49" s="58">
        <f t="shared" si="21"/>
        <v>0.27766603675748064</v>
      </c>
      <c r="AH49" s="58">
        <f t="shared" si="22"/>
        <v>0.50362413653035354</v>
      </c>
      <c r="AI49" s="97">
        <f t="shared" si="23"/>
        <v>0.49801291046152901</v>
      </c>
      <c r="AJ49" s="97">
        <f t="shared" si="24"/>
        <v>0.47711143015327423</v>
      </c>
      <c r="AK49" s="97">
        <f t="shared" si="25"/>
        <v>0.47512376055919525</v>
      </c>
      <c r="AL49" s="2">
        <f>'Proportional HSE Data'!H43</f>
        <v>7.8947368421052627E-2</v>
      </c>
      <c r="AM49" s="58">
        <f t="shared" si="26"/>
        <v>0.10042480570855027</v>
      </c>
      <c r="AN49" s="58">
        <f t="shared" si="27"/>
        <v>7.2660865579616762E-2</v>
      </c>
      <c r="AO49" s="97">
        <f t="shared" si="28"/>
        <v>8.0550529954798042E-2</v>
      </c>
      <c r="AP49" s="97">
        <f t="shared" si="29"/>
        <v>7.1208064379880795E-2</v>
      </c>
      <c r="AQ49" s="97">
        <f t="shared" si="30"/>
        <v>6.5906582971113625E-2</v>
      </c>
      <c r="AR49" s="2">
        <f>'Proportional HSE Data'!I43</f>
        <v>7.8947368421052627E-2</v>
      </c>
      <c r="AS49" s="58">
        <f t="shared" si="31"/>
        <v>0.23339560440889057</v>
      </c>
      <c r="AT49" s="58">
        <f t="shared" si="32"/>
        <v>0.17782244835130856</v>
      </c>
      <c r="AU49" s="97">
        <f t="shared" si="33"/>
        <v>0.16916604697444551</v>
      </c>
      <c r="AV49" s="97">
        <f t="shared" si="34"/>
        <v>0.11427409861807156</v>
      </c>
      <c r="AW49" s="97">
        <f t="shared" si="35"/>
        <v>0.11324965071730518</v>
      </c>
      <c r="AX49" s="2">
        <f>'Proportional HSE Data'!J43</f>
        <v>0.21052631578947367</v>
      </c>
      <c r="AY49" s="58">
        <f t="shared" si="36"/>
        <v>0.23127850590628751</v>
      </c>
      <c r="AZ49" s="97">
        <f t="shared" si="37"/>
        <v>0.23098403756481675</v>
      </c>
      <c r="BA49" s="97">
        <f t="shared" si="38"/>
        <v>0.23296305314756663</v>
      </c>
      <c r="BB49" s="97">
        <f t="shared" si="39"/>
        <v>0.22712926232489775</v>
      </c>
      <c r="BC49" s="97">
        <f t="shared" si="40"/>
        <v>0.22869784771658283</v>
      </c>
      <c r="BD49" s="2">
        <f>'Proportional HSE Data'!K43</f>
        <v>0.34210526315789475</v>
      </c>
      <c r="BE49" s="58">
        <f t="shared" si="41"/>
        <v>0.20838586310726759</v>
      </c>
      <c r="BF49" s="97">
        <f t="shared" si="42"/>
        <v>0.30847318700253978</v>
      </c>
      <c r="BG49" s="97">
        <f t="shared" si="43"/>
        <v>0.31712825026486419</v>
      </c>
      <c r="BH49" s="97">
        <f t="shared" si="44"/>
        <v>0.33756139432649779</v>
      </c>
      <c r="BI49" s="97">
        <f t="shared" si="45"/>
        <v>0.3394855621956589</v>
      </c>
      <c r="BJ49" s="2">
        <f>'Proportional HSE Data'!L43</f>
        <v>0.28947368421052633</v>
      </c>
      <c r="BK49" s="58">
        <f t="shared" si="46"/>
        <v>0.16038250589164407</v>
      </c>
      <c r="BL49" s="97">
        <f t="shared" si="47"/>
        <v>0.29160531005582219</v>
      </c>
      <c r="BM49" s="97">
        <f t="shared" si="48"/>
        <v>0.29695435050223645</v>
      </c>
      <c r="BN49" s="97">
        <f t="shared" si="49"/>
        <v>0.27869847321210828</v>
      </c>
      <c r="BO49" s="97">
        <f t="shared" si="50"/>
        <v>0.28335408680924323</v>
      </c>
    </row>
    <row r="50" spans="1:67">
      <c r="A50" s="58">
        <v>45</v>
      </c>
      <c r="B50" s="58">
        <f t="shared" si="0"/>
        <v>6.0738880195057798E-2</v>
      </c>
      <c r="C50" s="2">
        <f>'Proportional HSE Data'!C44</f>
        <v>3.7037037037037035E-2</v>
      </c>
      <c r="D50" s="58">
        <f t="shared" si="1"/>
        <v>0.10130270053862554</v>
      </c>
      <c r="E50" s="2">
        <f>'Absolute HSE Data'!E50/(SUM('Absolute HSE Data'!$C50:$G50))</f>
        <v>0.12962962962962962</v>
      </c>
      <c r="H50" s="2">
        <f t="shared" si="2"/>
        <v>3.7037037037037035E-2</v>
      </c>
      <c r="I50" s="58">
        <f t="shared" si="51"/>
        <v>8.2004790944735576E-2</v>
      </c>
      <c r="J50" s="58">
        <f t="shared" si="3"/>
        <v>6.0738880195057798E-2</v>
      </c>
      <c r="K50" s="97">
        <f t="shared" si="4"/>
        <v>5.7671897949128186E-2</v>
      </c>
      <c r="L50" s="97">
        <f t="shared" si="5"/>
        <v>5.5822950072344141E-2</v>
      </c>
      <c r="M50" s="97">
        <f t="shared" si="6"/>
        <v>4.7364611726624768E-2</v>
      </c>
      <c r="N50" s="2">
        <f>'Proportional HSE Data'!D44</f>
        <v>3.7037037037037035E-2</v>
      </c>
      <c r="O50" s="58">
        <f t="shared" si="52"/>
        <v>0.18946772009908591</v>
      </c>
      <c r="P50" s="58">
        <f t="shared" si="7"/>
        <v>0.10732677805930388</v>
      </c>
      <c r="Q50" s="97">
        <f t="shared" si="8"/>
        <v>9.5921070237726128E-2</v>
      </c>
      <c r="R50" s="97">
        <f t="shared" si="9"/>
        <v>6.9597042909130213E-2</v>
      </c>
      <c r="S50" s="97">
        <f t="shared" si="10"/>
        <v>6.2604947444189138E-2</v>
      </c>
      <c r="T50" s="2">
        <f>'Proportional HSE Data'!E44</f>
        <v>0.12962962962962962</v>
      </c>
      <c r="U50" s="58">
        <f t="shared" si="11"/>
        <v>0.17689850008631988</v>
      </c>
      <c r="V50" s="58">
        <f t="shared" si="12"/>
        <v>0.1300272438287349</v>
      </c>
      <c r="W50" s="97">
        <f t="shared" si="13"/>
        <v>0.12913155899167233</v>
      </c>
      <c r="X50" s="97">
        <f t="shared" si="14"/>
        <v>0.10024713896393585</v>
      </c>
      <c r="Y50" s="97">
        <f t="shared" si="15"/>
        <v>0.1005755384555056</v>
      </c>
      <c r="Z50" s="2">
        <f>'Proportional HSE Data'!F44</f>
        <v>0.27777777777777779</v>
      </c>
      <c r="AA50" s="58">
        <f t="shared" si="16"/>
        <v>0.21770543801899681</v>
      </c>
      <c r="AB50" s="58">
        <f t="shared" si="17"/>
        <v>0.30588466846530604</v>
      </c>
      <c r="AC50" s="97">
        <f t="shared" si="18"/>
        <v>0.31574234893572511</v>
      </c>
      <c r="AD50" s="97">
        <f t="shared" si="19"/>
        <v>0.32715924872176866</v>
      </c>
      <c r="AE50" s="97">
        <f t="shared" si="20"/>
        <v>0.32712993410657848</v>
      </c>
      <c r="AF50" s="2">
        <f>'Proportional HSE Data'!G44</f>
        <v>0.51851851851851849</v>
      </c>
      <c r="AG50" s="58">
        <f t="shared" si="21"/>
        <v>0.27609934890050686</v>
      </c>
      <c r="AH50" s="58">
        <f t="shared" si="22"/>
        <v>0.49741502303115587</v>
      </c>
      <c r="AI50" s="97">
        <f t="shared" si="23"/>
        <v>0.4890961040509138</v>
      </c>
      <c r="AJ50" s="97">
        <f t="shared" si="24"/>
        <v>0.46890075988199548</v>
      </c>
      <c r="AK50" s="97">
        <f t="shared" si="25"/>
        <v>0.46701274370391865</v>
      </c>
      <c r="AL50" s="2">
        <f>'Proportional HSE Data'!H44</f>
        <v>7.4999999999999997E-2</v>
      </c>
      <c r="AM50" s="58">
        <f t="shared" si="26"/>
        <v>0.1056757936161009</v>
      </c>
      <c r="AN50" s="58">
        <f t="shared" si="27"/>
        <v>7.5540975301693139E-2</v>
      </c>
      <c r="AO50" s="97">
        <f t="shared" si="28"/>
        <v>8.270140119497929E-2</v>
      </c>
      <c r="AP50" s="97">
        <f t="shared" si="29"/>
        <v>7.2311136570618148E-2</v>
      </c>
      <c r="AQ50" s="97">
        <f t="shared" si="30"/>
        <v>6.7491593003357622E-2</v>
      </c>
      <c r="AR50" s="2">
        <f>'Proportional HSE Data'!I44</f>
        <v>0.13750000000000001</v>
      </c>
      <c r="AS50" s="58">
        <f t="shared" si="31"/>
        <v>0.23349366804220148</v>
      </c>
      <c r="AT50" s="58">
        <f t="shared" si="32"/>
        <v>0.17776559766307801</v>
      </c>
      <c r="AU50" s="97">
        <f t="shared" si="33"/>
        <v>0.17159443369364247</v>
      </c>
      <c r="AV50" s="97">
        <f t="shared" si="34"/>
        <v>0.11472465681059502</v>
      </c>
      <c r="AW50" s="97">
        <f t="shared" si="35"/>
        <v>0.11438963384121073</v>
      </c>
      <c r="AX50" s="2">
        <f>'Proportional HSE Data'!J44</f>
        <v>0.23749999999999999</v>
      </c>
      <c r="AY50" s="58">
        <f t="shared" si="36"/>
        <v>0.22805566475529654</v>
      </c>
      <c r="AZ50" s="97">
        <f t="shared" si="37"/>
        <v>0.2277665059902807</v>
      </c>
      <c r="BA50" s="97">
        <f t="shared" si="38"/>
        <v>0.23443842069909304</v>
      </c>
      <c r="BB50" s="97">
        <f t="shared" si="39"/>
        <v>0.22860014008851282</v>
      </c>
      <c r="BC50" s="97">
        <f t="shared" si="40"/>
        <v>0.23099434051150486</v>
      </c>
      <c r="BD50" s="2">
        <f>'Proportional HSE Data'!K44</f>
        <v>0.3125</v>
      </c>
      <c r="BE50" s="58">
        <f t="shared" si="41"/>
        <v>0.20647216647285421</v>
      </c>
      <c r="BF50" s="97">
        <f t="shared" si="42"/>
        <v>0.30456712228896049</v>
      </c>
      <c r="BG50" s="97">
        <f t="shared" si="43"/>
        <v>0.31685410813741516</v>
      </c>
      <c r="BH50" s="97">
        <f t="shared" si="44"/>
        <v>0.33652262402613364</v>
      </c>
      <c r="BI50" s="97">
        <f t="shared" si="45"/>
        <v>0.33795316200755954</v>
      </c>
      <c r="BJ50" s="2">
        <f>'Proportional HSE Data'!L44</f>
        <v>0.23749999999999999</v>
      </c>
      <c r="BK50" s="58">
        <f t="shared" si="46"/>
        <v>0.15918113347831767</v>
      </c>
      <c r="BL50" s="97">
        <f t="shared" si="47"/>
        <v>0.28724381923428294</v>
      </c>
      <c r="BM50" s="97">
        <f t="shared" si="48"/>
        <v>0.29446120426968819</v>
      </c>
      <c r="BN50" s="97">
        <f t="shared" si="49"/>
        <v>0.27803197021185261</v>
      </c>
      <c r="BO50" s="97">
        <f t="shared" si="50"/>
        <v>0.28345250841449421</v>
      </c>
    </row>
    <row r="51" spans="1:67">
      <c r="A51" s="58">
        <v>46</v>
      </c>
      <c r="B51" s="58">
        <f t="shared" si="0"/>
        <v>6.3366258628168401E-2</v>
      </c>
      <c r="C51" s="2">
        <f>'Proportional HSE Data'!C45</f>
        <v>3.3898305084745763E-2</v>
      </c>
      <c r="D51" s="58">
        <f t="shared" si="1"/>
        <v>0.10804672273226759</v>
      </c>
      <c r="E51" s="2">
        <f>'Absolute HSE Data'!E51/(SUM('Absolute HSE Data'!$C51:$G51))</f>
        <v>7.8125E-2</v>
      </c>
      <c r="H51" s="2">
        <f t="shared" si="2"/>
        <v>3.3898305084745763E-2</v>
      </c>
      <c r="I51" s="58">
        <f t="shared" si="51"/>
        <v>8.6299644527762162E-2</v>
      </c>
      <c r="J51" s="58">
        <f t="shared" si="3"/>
        <v>6.3366258628168401E-2</v>
      </c>
      <c r="K51" s="97">
        <f t="shared" si="4"/>
        <v>6.0510269133093222E-2</v>
      </c>
      <c r="L51" s="97">
        <f t="shared" si="5"/>
        <v>5.8397285016738659E-2</v>
      </c>
      <c r="M51" s="97">
        <f t="shared" si="6"/>
        <v>5.0539105744361178E-2</v>
      </c>
      <c r="N51" s="2">
        <f>'Proportional HSE Data'!D45</f>
        <v>5.0847457627118647E-2</v>
      </c>
      <c r="O51" s="58">
        <f t="shared" si="52"/>
        <v>0.19024475622697265</v>
      </c>
      <c r="P51" s="58">
        <f t="shared" si="7"/>
        <v>0.10811608239558272</v>
      </c>
      <c r="Q51" s="97">
        <f t="shared" si="8"/>
        <v>9.9366461506880457E-2</v>
      </c>
      <c r="R51" s="97">
        <f t="shared" si="9"/>
        <v>7.1851143375591911E-2</v>
      </c>
      <c r="S51" s="97">
        <f t="shared" si="10"/>
        <v>6.5771075656950159E-2</v>
      </c>
      <c r="T51" s="2">
        <f>'Proportional HSE Data'!E45</f>
        <v>0.11864406779661017</v>
      </c>
      <c r="U51" s="58">
        <f t="shared" si="11"/>
        <v>0.17455356730800473</v>
      </c>
      <c r="V51" s="58">
        <f t="shared" si="12"/>
        <v>0.1287596834053438</v>
      </c>
      <c r="W51" s="97">
        <f t="shared" si="13"/>
        <v>0.13022375791151808</v>
      </c>
      <c r="X51" s="97">
        <f t="shared" si="14"/>
        <v>0.10124826040055442</v>
      </c>
      <c r="Y51" s="97">
        <f t="shared" si="15"/>
        <v>0.10257271955513257</v>
      </c>
      <c r="Z51" s="2">
        <f>'Proportional HSE Data'!F45</f>
        <v>0.33898305084745761</v>
      </c>
      <c r="AA51" s="58">
        <f t="shared" si="16"/>
        <v>0.21609520560346765</v>
      </c>
      <c r="AB51" s="58">
        <f t="shared" si="17"/>
        <v>0.30199554914275184</v>
      </c>
      <c r="AC51" s="97">
        <f t="shared" si="18"/>
        <v>0.31542816815114832</v>
      </c>
      <c r="AD51" s="97">
        <f t="shared" si="19"/>
        <v>0.32615054416012956</v>
      </c>
      <c r="AE51" s="97">
        <f t="shared" si="20"/>
        <v>0.32427867390173742</v>
      </c>
      <c r="AF51" s="2">
        <f>'Proportional HSE Data'!G45</f>
        <v>0.4576271186440678</v>
      </c>
      <c r="AG51" s="58">
        <f t="shared" si="21"/>
        <v>0.27453814108942259</v>
      </c>
      <c r="AH51" s="58">
        <f t="shared" si="22"/>
        <v>0.48990547183865757</v>
      </c>
      <c r="AI51" s="97">
        <f t="shared" si="23"/>
        <v>0.47897380742881185</v>
      </c>
      <c r="AJ51" s="97">
        <f t="shared" si="24"/>
        <v>0.45990000026154831</v>
      </c>
      <c r="AK51" s="97">
        <f t="shared" si="25"/>
        <v>0.45807797470746409</v>
      </c>
      <c r="AL51" s="2">
        <f>'Proportional HSE Data'!H45</f>
        <v>4.878048780487805E-2</v>
      </c>
      <c r="AM51" s="58">
        <f t="shared" si="26"/>
        <v>0.11116741412509161</v>
      </c>
      <c r="AN51" s="58">
        <f t="shared" si="27"/>
        <v>7.8668622141325403E-2</v>
      </c>
      <c r="AO51" s="97">
        <f t="shared" si="28"/>
        <v>8.5034305736302676E-2</v>
      </c>
      <c r="AP51" s="97">
        <f t="shared" si="29"/>
        <v>7.3669692222906064E-2</v>
      </c>
      <c r="AQ51" s="97">
        <f t="shared" si="30"/>
        <v>6.9405556562293746E-2</v>
      </c>
      <c r="AR51" s="2">
        <f>'Proportional HSE Data'!I45</f>
        <v>9.7560975609756101E-2</v>
      </c>
      <c r="AS51" s="58">
        <f t="shared" si="31"/>
        <v>0.23359176032319451</v>
      </c>
      <c r="AT51" s="58">
        <f t="shared" si="32"/>
        <v>0.17789637993437679</v>
      </c>
      <c r="AU51" s="97">
        <f t="shared" si="33"/>
        <v>0.17425233308581464</v>
      </c>
      <c r="AV51" s="97">
        <f t="shared" si="34"/>
        <v>0.11582561195425024</v>
      </c>
      <c r="AW51" s="97">
        <f t="shared" si="35"/>
        <v>0.11621207650859418</v>
      </c>
      <c r="AX51" s="2">
        <f>'Proportional HSE Data'!J45</f>
        <v>0.24390243902439024</v>
      </c>
      <c r="AY51" s="58">
        <f t="shared" si="36"/>
        <v>0.22486459659854077</v>
      </c>
      <c r="AZ51" s="97">
        <f t="shared" si="37"/>
        <v>0.22458193420374636</v>
      </c>
      <c r="BA51" s="97">
        <f t="shared" si="38"/>
        <v>0.23587699788265681</v>
      </c>
      <c r="BB51" s="97">
        <f t="shared" si="39"/>
        <v>0.23011222797063877</v>
      </c>
      <c r="BC51" s="97">
        <f t="shared" si="40"/>
        <v>0.23335344860273569</v>
      </c>
      <c r="BD51" s="2">
        <f>'Proportional HSE Data'!K45</f>
        <v>0.36585365853658536</v>
      </c>
      <c r="BE51" s="58">
        <f t="shared" si="41"/>
        <v>0.20457150252753806</v>
      </c>
      <c r="BF51" s="97">
        <f t="shared" si="42"/>
        <v>0.30011350894796779</v>
      </c>
      <c r="BG51" s="97">
        <f t="shared" si="43"/>
        <v>0.31586408364297247</v>
      </c>
      <c r="BH51" s="97">
        <f t="shared" si="44"/>
        <v>0.33437799382876177</v>
      </c>
      <c r="BI51" s="97">
        <f t="shared" si="45"/>
        <v>0.3353322998307347</v>
      </c>
      <c r="BJ51" s="2">
        <f>'Proportional HSE Data'!L45</f>
        <v>0.24390243902439024</v>
      </c>
      <c r="BK51" s="58">
        <f t="shared" si="46"/>
        <v>0.15798706683178945</v>
      </c>
      <c r="BL51" s="97">
        <f t="shared" si="47"/>
        <v>0.28195616563238252</v>
      </c>
      <c r="BM51" s="97">
        <f t="shared" si="48"/>
        <v>0.290899091310374</v>
      </c>
      <c r="BN51" s="97">
        <f t="shared" si="49"/>
        <v>0.27671813019958835</v>
      </c>
      <c r="BO51" s="97">
        <f t="shared" si="50"/>
        <v>0.28286351580644153</v>
      </c>
    </row>
    <row r="52" spans="1:67">
      <c r="A52" s="58">
        <v>47</v>
      </c>
      <c r="B52" s="58">
        <f t="shared" si="0"/>
        <v>6.6205670107095549E-2</v>
      </c>
      <c r="C52" s="2">
        <f>'Proportional HSE Data'!C46</f>
        <v>7.1428571428571425E-2</v>
      </c>
      <c r="D52" s="58">
        <f t="shared" si="1"/>
        <v>0.11603733857075245</v>
      </c>
      <c r="E52" s="2">
        <f>'Absolute HSE Data'!E52/(SUM('Absolute HSE Data'!$C52:$G52))</f>
        <v>0.12162162162162163</v>
      </c>
      <c r="H52" s="2">
        <f t="shared" si="2"/>
        <v>7.1428571428571425E-2</v>
      </c>
      <c r="I52" s="58">
        <f t="shared" si="51"/>
        <v>9.0797185427462443E-2</v>
      </c>
      <c r="J52" s="58">
        <f t="shared" si="3"/>
        <v>6.6205670107095549E-2</v>
      </c>
      <c r="K52" s="97">
        <f t="shared" si="4"/>
        <v>6.3587444884482966E-2</v>
      </c>
      <c r="L52" s="97">
        <f t="shared" si="5"/>
        <v>6.1215262253292199E-2</v>
      </c>
      <c r="M52" s="97">
        <f t="shared" si="6"/>
        <v>5.4117336634132152E-2</v>
      </c>
      <c r="N52" s="2">
        <f>'Proportional HSE Data'!D46</f>
        <v>1.7857142857142856E-2</v>
      </c>
      <c r="O52" s="58">
        <f t="shared" si="52"/>
        <v>0.1910242280550703</v>
      </c>
      <c r="P52" s="58">
        <f t="shared" si="7"/>
        <v>0.10913088288534045</v>
      </c>
      <c r="Q52" s="97">
        <f t="shared" si="8"/>
        <v>0.10313190499765071</v>
      </c>
      <c r="R52" s="97">
        <f t="shared" si="9"/>
        <v>7.4573403114319106E-2</v>
      </c>
      <c r="S52" s="97">
        <f t="shared" si="10"/>
        <v>6.9475748434186496E-2</v>
      </c>
      <c r="T52" s="2">
        <f>'Proportional HSE Data'!E46</f>
        <v>0.125</v>
      </c>
      <c r="U52" s="58">
        <f t="shared" si="11"/>
        <v>0.17223321421745208</v>
      </c>
      <c r="V52" s="58">
        <f t="shared" si="12"/>
        <v>0.12765270327201378</v>
      </c>
      <c r="W52" s="97">
        <f t="shared" si="13"/>
        <v>0.13145712481285277</v>
      </c>
      <c r="X52" s="97">
        <f t="shared" si="14"/>
        <v>0.10263033665371757</v>
      </c>
      <c r="Y52" s="97">
        <f t="shared" si="15"/>
        <v>0.10497419757558678</v>
      </c>
      <c r="Z52" s="2">
        <f>'Proportional HSE Data'!F46</f>
        <v>0.32142857142857145</v>
      </c>
      <c r="AA52" s="58">
        <f t="shared" si="16"/>
        <v>0.21449361756400459</v>
      </c>
      <c r="AB52" s="58">
        <f t="shared" si="17"/>
        <v>0.29767980276232264</v>
      </c>
      <c r="AC52" s="97">
        <f t="shared" si="18"/>
        <v>0.31450280760231814</v>
      </c>
      <c r="AD52" s="97">
        <f t="shared" si="19"/>
        <v>0.32431976409560476</v>
      </c>
      <c r="AE52" s="97">
        <f t="shared" si="20"/>
        <v>0.32076427044373407</v>
      </c>
      <c r="AF52" s="2">
        <f>'Proportional HSE Data'!G46</f>
        <v>0.4642857142857143</v>
      </c>
      <c r="AG52" s="58">
        <f t="shared" si="21"/>
        <v>0.27298243216621187</v>
      </c>
      <c r="AH52" s="58">
        <f t="shared" si="22"/>
        <v>0.48110050868921556</v>
      </c>
      <c r="AI52" s="97">
        <f t="shared" si="23"/>
        <v>0.46768518099158435</v>
      </c>
      <c r="AJ52" s="97">
        <f t="shared" si="24"/>
        <v>0.45013387969948443</v>
      </c>
      <c r="AK52" s="97">
        <f t="shared" si="25"/>
        <v>0.44833577791151263</v>
      </c>
      <c r="AL52" s="2">
        <f>'Proportional HSE Data'!H46</f>
        <v>0.1</v>
      </c>
      <c r="AM52" s="58">
        <f t="shared" si="26"/>
        <v>0.11690711055912768</v>
      </c>
      <c r="AN52" s="58">
        <f t="shared" si="27"/>
        <v>8.2062955997005291E-2</v>
      </c>
      <c r="AO52" s="97">
        <f t="shared" si="28"/>
        <v>8.756680372535669E-2</v>
      </c>
      <c r="AP52" s="97">
        <f t="shared" si="29"/>
        <v>7.5306460780678139E-2</v>
      </c>
      <c r="AQ52" s="97">
        <f t="shared" si="30"/>
        <v>7.1669926761168207E-2</v>
      </c>
      <c r="AR52" s="2">
        <f>'Proportional HSE Data'!I46</f>
        <v>0.1</v>
      </c>
      <c r="AS52" s="58">
        <f t="shared" si="31"/>
        <v>0.2336898812496894</v>
      </c>
      <c r="AT52" s="58">
        <f t="shared" si="32"/>
        <v>0.17821511966619882</v>
      </c>
      <c r="AU52" s="97">
        <f t="shared" si="33"/>
        <v>0.17713276983471252</v>
      </c>
      <c r="AV52" s="97">
        <f t="shared" si="34"/>
        <v>0.11758689263324339</v>
      </c>
      <c r="AW52" s="97">
        <f t="shared" si="35"/>
        <v>0.1187286094054865</v>
      </c>
      <c r="AX52" s="2">
        <f>'Proportional HSE Data'!J46</f>
        <v>0.17499999999999999</v>
      </c>
      <c r="AY52" s="58">
        <f t="shared" si="36"/>
        <v>0.22170535551218348</v>
      </c>
      <c r="AZ52" s="97">
        <f t="shared" si="37"/>
        <v>0.22143033812376622</v>
      </c>
      <c r="BA52" s="97">
        <f t="shared" si="38"/>
        <v>0.23724793452024939</v>
      </c>
      <c r="BB52" s="97">
        <f t="shared" si="39"/>
        <v>0.23163513557783505</v>
      </c>
      <c r="BC52" s="97">
        <f t="shared" si="40"/>
        <v>0.23573441701996498</v>
      </c>
      <c r="BD52" s="2">
        <f>'Proportional HSE Data'!K46</f>
        <v>0.36249999999999999</v>
      </c>
      <c r="BE52" s="58">
        <f t="shared" si="41"/>
        <v>0.20268386604374997</v>
      </c>
      <c r="BF52" s="97">
        <f t="shared" si="42"/>
        <v>0.29512734793963652</v>
      </c>
      <c r="BG52" s="97">
        <f t="shared" si="43"/>
        <v>0.31412961055429367</v>
      </c>
      <c r="BH52" s="97">
        <f t="shared" si="44"/>
        <v>0.331117778431326</v>
      </c>
      <c r="BI52" s="97">
        <f t="shared" si="45"/>
        <v>0.33162831854141533</v>
      </c>
      <c r="BJ52" s="2">
        <f>'Proportional HSE Data'!L46</f>
        <v>0.26250000000000001</v>
      </c>
      <c r="BK52" s="58">
        <f t="shared" si="46"/>
        <v>0.15680028688698958</v>
      </c>
      <c r="BL52" s="97">
        <f t="shared" si="47"/>
        <v>0.27577571934961115</v>
      </c>
      <c r="BM52" s="97">
        <f t="shared" si="48"/>
        <v>0.28626930902029313</v>
      </c>
      <c r="BN52" s="97">
        <f t="shared" si="49"/>
        <v>0.27470705698810899</v>
      </c>
      <c r="BO52" s="97">
        <f t="shared" si="50"/>
        <v>0.28152302993146411</v>
      </c>
    </row>
    <row r="53" spans="1:67">
      <c r="A53" s="58">
        <v>48</v>
      </c>
      <c r="B53" s="58">
        <f t="shared" si="0"/>
        <v>6.9273862754578988E-2</v>
      </c>
      <c r="C53" s="2">
        <f>'Proportional HSE Data'!C47</f>
        <v>2.6666666666666668E-2</v>
      </c>
      <c r="D53" s="58">
        <f t="shared" si="1"/>
        <v>0.12544523807445773</v>
      </c>
      <c r="E53" s="2">
        <f>'Absolute HSE Data'!E53/(SUM('Absolute HSE Data'!$C53:$G53))</f>
        <v>0.11475409836065574</v>
      </c>
      <c r="H53" s="2">
        <f t="shared" si="2"/>
        <v>2.6666666666666668E-2</v>
      </c>
      <c r="I53" s="58">
        <f t="shared" si="51"/>
        <v>9.550461773226375E-2</v>
      </c>
      <c r="J53" s="58">
        <f t="shared" si="3"/>
        <v>6.9273862754578988E-2</v>
      </c>
      <c r="K53" s="97">
        <f t="shared" si="4"/>
        <v>6.6921652598944448E-2</v>
      </c>
      <c r="L53" s="97">
        <f t="shared" si="5"/>
        <v>6.4297451498500843E-2</v>
      </c>
      <c r="M53" s="97">
        <f t="shared" si="6"/>
        <v>5.81311832381778E-2</v>
      </c>
      <c r="N53" s="2">
        <f>'Proportional HSE Data'!D47</f>
        <v>0.08</v>
      </c>
      <c r="O53" s="58">
        <f t="shared" si="52"/>
        <v>0.19180613706028313</v>
      </c>
      <c r="P53" s="58">
        <f t="shared" si="7"/>
        <v>0.11037663655276293</v>
      </c>
      <c r="Q53" s="97">
        <f t="shared" si="8"/>
        <v>0.10722488120568127</v>
      </c>
      <c r="R53" s="97">
        <f t="shared" si="9"/>
        <v>7.7795228129100974E-2</v>
      </c>
      <c r="S53" s="97">
        <f t="shared" si="10"/>
        <v>7.3753883693211522E-2</v>
      </c>
      <c r="T53" s="2">
        <f>'Proportional HSE Data'!E47</f>
        <v>0.14666666666666667</v>
      </c>
      <c r="U53" s="58">
        <f t="shared" si="11"/>
        <v>0.16993735566419482</v>
      </c>
      <c r="V53" s="58">
        <f t="shared" si="12"/>
        <v>0.12670293794143031</v>
      </c>
      <c r="W53" s="97">
        <f t="shared" si="13"/>
        <v>0.132821144833115</v>
      </c>
      <c r="X53" s="97">
        <f t="shared" si="14"/>
        <v>0.10439099522876646</v>
      </c>
      <c r="Y53" s="97">
        <f t="shared" si="15"/>
        <v>0.10777250248227291</v>
      </c>
      <c r="Z53" s="2">
        <f>'Proportional HSE Data'!F47</f>
        <v>0.22666666666666666</v>
      </c>
      <c r="AA53" s="58">
        <f t="shared" si="16"/>
        <v>0.21290067586679198</v>
      </c>
      <c r="AB53" s="58">
        <f t="shared" si="17"/>
        <v>0.2929491795084721</v>
      </c>
      <c r="AC53" s="97">
        <f t="shared" si="18"/>
        <v>0.31293899930361713</v>
      </c>
      <c r="AD53" s="97">
        <f t="shared" si="19"/>
        <v>0.32165281927220685</v>
      </c>
      <c r="AE53" s="97">
        <f t="shared" si="20"/>
        <v>0.3166192692631557</v>
      </c>
      <c r="AF53" s="2">
        <f>'Proportional HSE Data'!G47</f>
        <v>0.52</v>
      </c>
      <c r="AG53" s="58">
        <f t="shared" si="21"/>
        <v>0.27143224050486403</v>
      </c>
      <c r="AH53" s="58">
        <f t="shared" si="22"/>
        <v>0.47100975155661207</v>
      </c>
      <c r="AI53" s="97">
        <f t="shared" si="23"/>
        <v>0.45527635114681225</v>
      </c>
      <c r="AJ53" s="97">
        <f t="shared" si="24"/>
        <v>0.43962597548700166</v>
      </c>
      <c r="AK53" s="97">
        <f t="shared" si="25"/>
        <v>0.43780200475498426</v>
      </c>
      <c r="AL53" s="2">
        <f>'Proportional HSE Data'!H47</f>
        <v>7.8431372549019607E-2</v>
      </c>
      <c r="AM53" s="58">
        <f t="shared" si="26"/>
        <v>0.12290217688226068</v>
      </c>
      <c r="AN53" s="58">
        <f t="shared" si="27"/>
        <v>8.5744855025967973E-2</v>
      </c>
      <c r="AO53" s="97">
        <f t="shared" si="28"/>
        <v>9.0318157073469935E-2</v>
      </c>
      <c r="AP53" s="97">
        <f t="shared" si="29"/>
        <v>7.7246529624103152E-2</v>
      </c>
      <c r="AQ53" s="97">
        <f t="shared" si="30"/>
        <v>7.4308782599384504E-2</v>
      </c>
      <c r="AR53" s="2">
        <f>'Proportional HSE Data'!I47</f>
        <v>0.11764705882352941</v>
      </c>
      <c r="AS53" s="58">
        <f t="shared" si="31"/>
        <v>0.23378803081949664</v>
      </c>
      <c r="AT53" s="58">
        <f t="shared" si="32"/>
        <v>0.1787226073252112</v>
      </c>
      <c r="AU53" s="97">
        <f t="shared" si="33"/>
        <v>0.18022858164720287</v>
      </c>
      <c r="AV53" s="97">
        <f t="shared" si="34"/>
        <v>0.12002363156059229</v>
      </c>
      <c r="AW53" s="97">
        <f t="shared" si="35"/>
        <v>0.12195594804464957</v>
      </c>
      <c r="AX53" s="2">
        <f>'Proportional HSE Data'!J47</f>
        <v>0.20588235294117646</v>
      </c>
      <c r="AY53" s="58">
        <f t="shared" si="36"/>
        <v>0.21857798404375461</v>
      </c>
      <c r="AZ53" s="97">
        <f t="shared" si="37"/>
        <v>0.21831172212447292</v>
      </c>
      <c r="BA53" s="97">
        <f t="shared" si="38"/>
        <v>0.23851993530089255</v>
      </c>
      <c r="BB53" s="97">
        <f t="shared" si="39"/>
        <v>0.23313720735692006</v>
      </c>
      <c r="BC53" s="97">
        <f t="shared" si="40"/>
        <v>0.23809475742177238</v>
      </c>
      <c r="BD53" s="2">
        <f>'Proportional HSE Data'!K47</f>
        <v>0.3235294117647059</v>
      </c>
      <c r="BE53" s="58">
        <f t="shared" si="41"/>
        <v>0.2008092501122844</v>
      </c>
      <c r="BF53" s="97">
        <f t="shared" si="42"/>
        <v>0.28962594988556817</v>
      </c>
      <c r="BG53" s="97">
        <f t="shared" si="43"/>
        <v>0.3116253444549637</v>
      </c>
      <c r="BH53" s="97">
        <f t="shared" si="44"/>
        <v>0.32674254239260525</v>
      </c>
      <c r="BI53" s="97">
        <f t="shared" si="45"/>
        <v>0.32685622546292908</v>
      </c>
      <c r="BJ53" s="2">
        <f>'Proportional HSE Data'!L47</f>
        <v>0.27450980392156865</v>
      </c>
      <c r="BK53" s="58">
        <f t="shared" si="46"/>
        <v>0.15562077423087783</v>
      </c>
      <c r="BL53" s="97">
        <f t="shared" si="47"/>
        <v>0.26874277175340294</v>
      </c>
      <c r="BM53" s="97">
        <f t="shared" si="48"/>
        <v>0.28058190602449162</v>
      </c>
      <c r="BN53" s="97">
        <f t="shared" si="49"/>
        <v>0.27194665418285963</v>
      </c>
      <c r="BO53" s="97">
        <f t="shared" si="50"/>
        <v>0.27936611556213381</v>
      </c>
    </row>
    <row r="54" spans="1:67">
      <c r="A54" s="58">
        <v>49</v>
      </c>
      <c r="B54" s="58">
        <f t="shared" si="0"/>
        <v>7.2589049668892E-2</v>
      </c>
      <c r="C54" s="2">
        <f>'Proportional HSE Data'!C48</f>
        <v>8.3333333333333329E-2</v>
      </c>
      <c r="D54" s="58">
        <f t="shared" si="1"/>
        <v>0.13646616169254788</v>
      </c>
      <c r="E54" s="2">
        <f>'Absolute HSE Data'!E54/(SUM('Absolute HSE Data'!$C54:$G54))</f>
        <v>0.2</v>
      </c>
      <c r="H54" s="2">
        <f t="shared" si="2"/>
        <v>8.3333333333333329E-2</v>
      </c>
      <c r="I54" s="58">
        <f t="shared" si="51"/>
        <v>0.10042915112991006</v>
      </c>
      <c r="J54" s="58">
        <f t="shared" si="3"/>
        <v>7.2589049668892E-2</v>
      </c>
      <c r="K54" s="97">
        <f t="shared" si="4"/>
        <v>7.0532548841382131E-2</v>
      </c>
      <c r="L54" s="97">
        <f t="shared" si="5"/>
        <v>6.7666202919174176E-2</v>
      </c>
      <c r="M54" s="97">
        <f t="shared" si="6"/>
        <v>6.2613491491902512E-2</v>
      </c>
      <c r="N54" s="2">
        <f>'Proportional HSE Data'!D48</f>
        <v>0.05</v>
      </c>
      <c r="O54" s="58">
        <f t="shared" si="52"/>
        <v>0.19259048466637049</v>
      </c>
      <c r="P54" s="58">
        <f t="shared" si="7"/>
        <v>0.11186004955741595</v>
      </c>
      <c r="Q54" s="97">
        <f t="shared" si="8"/>
        <v>0.11165268109776497</v>
      </c>
      <c r="R54" s="97">
        <f t="shared" si="9"/>
        <v>8.1552594374287496E-2</v>
      </c>
      <c r="S54" s="97">
        <f t="shared" si="10"/>
        <v>7.8642629511685547E-2</v>
      </c>
      <c r="T54" s="2">
        <f>'Proportional HSE Data'!E48</f>
        <v>6.6666666666666666E-2</v>
      </c>
      <c r="U54" s="58">
        <f t="shared" si="11"/>
        <v>0.16766590193421943</v>
      </c>
      <c r="V54" s="58">
        <f t="shared" si="12"/>
        <v>0.1259074994421846</v>
      </c>
      <c r="W54" s="97">
        <f t="shared" si="13"/>
        <v>0.13430515342786778</v>
      </c>
      <c r="X54" s="97">
        <f t="shared" si="14"/>
        <v>0.1065282679579278</v>
      </c>
      <c r="Y54" s="97">
        <f t="shared" si="15"/>
        <v>0.11095909039789179</v>
      </c>
      <c r="Z54" s="2">
        <f>'Proportional HSE Data'!F48</f>
        <v>0.33333333333333331</v>
      </c>
      <c r="AA54" s="58">
        <f t="shared" si="16"/>
        <v>0.2113163816839887</v>
      </c>
      <c r="AB54" s="58">
        <f t="shared" si="17"/>
        <v>0.287816926075112</v>
      </c>
      <c r="AC54" s="97">
        <f t="shared" si="18"/>
        <v>0.3107119020505934</v>
      </c>
      <c r="AD54" s="97">
        <f t="shared" si="19"/>
        <v>0.31814169977865758</v>
      </c>
      <c r="AE54" s="97">
        <f t="shared" si="20"/>
        <v>0.31187823240056978</v>
      </c>
      <c r="AF54" s="2">
        <f>'Proportional HSE Data'!G48</f>
        <v>0.46666666666666667</v>
      </c>
      <c r="AG54" s="58">
        <f t="shared" si="21"/>
        <v>0.26988758401266372</v>
      </c>
      <c r="AH54" s="58">
        <f t="shared" si="22"/>
        <v>0.45964914248116334</v>
      </c>
      <c r="AI54" s="97">
        <f t="shared" si="23"/>
        <v>0.44180175837836622</v>
      </c>
      <c r="AJ54" s="97">
        <f t="shared" si="24"/>
        <v>0.42839933528679669</v>
      </c>
      <c r="AK54" s="97">
        <f t="shared" si="25"/>
        <v>0.42649293801998245</v>
      </c>
      <c r="AL54" s="2">
        <f>'Proportional HSE Data'!H48</f>
        <v>0.1125</v>
      </c>
      <c r="AM54" s="58">
        <f t="shared" si="26"/>
        <v>0.12915970949153621</v>
      </c>
      <c r="AN54" s="58">
        <f t="shared" si="27"/>
        <v>8.9737040733001691E-2</v>
      </c>
      <c r="AO54" s="97">
        <f t="shared" si="28"/>
        <v>9.3309528112854187E-2</v>
      </c>
      <c r="AP54" s="97">
        <f t="shared" si="29"/>
        <v>7.9517747680419748E-2</v>
      </c>
      <c r="AQ54" s="97">
        <f t="shared" si="30"/>
        <v>7.734899235449065E-2</v>
      </c>
      <c r="AR54" s="2">
        <f>'Proportional HSE Data'!I48</f>
        <v>8.7499999999999994E-2</v>
      </c>
      <c r="AS54" s="58">
        <f t="shared" si="31"/>
        <v>0.23388620903041626</v>
      </c>
      <c r="AT54" s="58">
        <f t="shared" si="32"/>
        <v>0.17942010028756158</v>
      </c>
      <c r="AU54" s="97">
        <f t="shared" si="33"/>
        <v>0.18353229681293476</v>
      </c>
      <c r="AV54" s="97">
        <f t="shared" si="34"/>
        <v>0.12315577354428756</v>
      </c>
      <c r="AW54" s="97">
        <f t="shared" si="35"/>
        <v>0.12591513652356487</v>
      </c>
      <c r="AX54" s="2">
        <f>'Proportional HSE Data'!J48</f>
        <v>0.22500000000000001</v>
      </c>
      <c r="AY54" s="58">
        <f t="shared" si="36"/>
        <v>0.21548251341857577</v>
      </c>
      <c r="AZ54" s="97">
        <f t="shared" si="37"/>
        <v>0.2152260792849629</v>
      </c>
      <c r="BA54" s="97">
        <f t="shared" si="38"/>
        <v>0.23966133923429142</v>
      </c>
      <c r="BB54" s="97">
        <f t="shared" si="39"/>
        <v>0.23458551978291811</v>
      </c>
      <c r="BC54" s="97">
        <f t="shared" si="40"/>
        <v>0.24039037727680757</v>
      </c>
      <c r="BD54" s="2">
        <f>'Proportional HSE Data'!K48</f>
        <v>0.3</v>
      </c>
      <c r="BE54" s="58">
        <f t="shared" si="41"/>
        <v>0.19894764616687718</v>
      </c>
      <c r="BF54" s="97">
        <f t="shared" si="42"/>
        <v>0.28362902906721205</v>
      </c>
      <c r="BG54" s="97">
        <f t="shared" si="43"/>
        <v>0.30832968549896883</v>
      </c>
      <c r="BH54" s="97">
        <f t="shared" si="44"/>
        <v>0.32126373285363075</v>
      </c>
      <c r="BI54" s="97">
        <f t="shared" si="45"/>
        <v>0.32104092371773324</v>
      </c>
      <c r="BJ54" s="2">
        <f>'Proportional HSE Data'!L48</f>
        <v>0.27500000000000002</v>
      </c>
      <c r="BK54" s="58">
        <f t="shared" si="46"/>
        <v>0.15444850910904959</v>
      </c>
      <c r="BL54" s="97">
        <f t="shared" si="47"/>
        <v>0.26090478950169416</v>
      </c>
      <c r="BM54" s="97">
        <f t="shared" si="48"/>
        <v>0.27385660084652425</v>
      </c>
      <c r="BN54" s="97">
        <f t="shared" si="49"/>
        <v>0.26838389109221628</v>
      </c>
      <c r="BO54" s="97">
        <f t="shared" si="50"/>
        <v>0.27632860583997781</v>
      </c>
    </row>
    <row r="55" spans="1:67">
      <c r="A55" s="58">
        <v>50</v>
      </c>
      <c r="B55" s="58">
        <f t="shared" si="0"/>
        <v>7.6171012437941749E-2</v>
      </c>
      <c r="C55" s="2">
        <f>'Proportional HSE Data'!C49</f>
        <v>3.4482758620689655E-2</v>
      </c>
      <c r="D55" s="58">
        <f t="shared" si="1"/>
        <v>0.1493209114734752</v>
      </c>
      <c r="E55" s="2">
        <f>'Absolute HSE Data'!E55/(SUM('Absolute HSE Data'!$C55:$G55))</f>
        <v>0.11290322580645161</v>
      </c>
      <c r="H55" s="2">
        <f t="shared" si="2"/>
        <v>3.4482758620689655E-2</v>
      </c>
      <c r="I55" s="58">
        <f t="shared" si="51"/>
        <v>0.10557797009922697</v>
      </c>
      <c r="J55" s="58">
        <f t="shared" si="3"/>
        <v>7.6171012437941749E-2</v>
      </c>
      <c r="K55" s="97">
        <f t="shared" si="4"/>
        <v>7.4441276562161249E-2</v>
      </c>
      <c r="L55" s="97">
        <f t="shared" si="5"/>
        <v>7.1345731351191946E-2</v>
      </c>
      <c r="M55" s="97">
        <f t="shared" si="6"/>
        <v>6.7597411022948861E-2</v>
      </c>
      <c r="N55" s="2">
        <f>'Proportional HSE Data'!D49</f>
        <v>5.1724137931034482E-2</v>
      </c>
      <c r="O55" s="58">
        <f t="shared" si="52"/>
        <v>0.19337727224355553</v>
      </c>
      <c r="P55" s="58">
        <f t="shared" si="7"/>
        <v>0.11358911629809915</v>
      </c>
      <c r="Q55" s="97">
        <f t="shared" si="8"/>
        <v>0.11642210823943407</v>
      </c>
      <c r="R55" s="97">
        <f t="shared" si="9"/>
        <v>8.5885784464362375E-2</v>
      </c>
      <c r="S55" s="97">
        <f t="shared" si="10"/>
        <v>8.4180036655881557E-2</v>
      </c>
      <c r="T55" s="2">
        <f>'Proportional HSE Data'!E49</f>
        <v>0.13793103448275862</v>
      </c>
      <c r="U55" s="58">
        <f t="shared" si="11"/>
        <v>0.16541875888258969</v>
      </c>
      <c r="V55" s="58">
        <f t="shared" si="12"/>
        <v>0.12526396892308542</v>
      </c>
      <c r="W55" s="97">
        <f t="shared" si="13"/>
        <v>0.13589823639165874</v>
      </c>
      <c r="X55" s="97">
        <f t="shared" si="14"/>
        <v>0.10904001415446313</v>
      </c>
      <c r="Y55" s="97">
        <f t="shared" si="15"/>
        <v>0.11452348743373363</v>
      </c>
      <c r="Z55" s="2">
        <f>'Proportional HSE Data'!F49</f>
        <v>0.41379310344827586</v>
      </c>
      <c r="AA55" s="58">
        <f t="shared" si="16"/>
        <v>0.2097407354021262</v>
      </c>
      <c r="AB55" s="58">
        <f t="shared" si="17"/>
        <v>0.28229783599853903</v>
      </c>
      <c r="AC55" s="97">
        <f t="shared" si="18"/>
        <v>0.30779951205137351</v>
      </c>
      <c r="AD55" s="97">
        <f t="shared" si="19"/>
        <v>0.31378488193624393</v>
      </c>
      <c r="AE55" s="97">
        <f t="shared" si="20"/>
        <v>0.30657709678524164</v>
      </c>
      <c r="AF55" s="2">
        <f>'Proportional HSE Data'!G49</f>
        <v>0.36206896551724138</v>
      </c>
      <c r="AG55" s="58">
        <f t="shared" si="21"/>
        <v>0.26834848013154794</v>
      </c>
      <c r="AH55" s="58">
        <f t="shared" si="22"/>
        <v>0.44704286502103086</v>
      </c>
      <c r="AI55" s="97">
        <f t="shared" si="23"/>
        <v>0.42732537141697813</v>
      </c>
      <c r="AJ55" s="97">
        <f t="shared" si="24"/>
        <v>0.41647715316967565</v>
      </c>
      <c r="AK55" s="97">
        <f t="shared" si="25"/>
        <v>0.41442627482321132</v>
      </c>
      <c r="AL55" s="2">
        <f>'Proportional HSE Data'!H49</f>
        <v>4.5977011494252873E-2</v>
      </c>
      <c r="AM55" s="58">
        <f t="shared" si="26"/>
        <v>0.13568655541011782</v>
      </c>
      <c r="AN55" s="58">
        <f t="shared" si="27"/>
        <v>9.4064192734089294E-2</v>
      </c>
      <c r="AO55" s="97">
        <f t="shared" si="28"/>
        <v>9.6564198114925295E-2</v>
      </c>
      <c r="AP55" s="97">
        <f t="shared" si="29"/>
        <v>8.2151141138704545E-2</v>
      </c>
      <c r="AQ55" s="97">
        <f t="shared" si="30"/>
        <v>8.0820334935864574E-2</v>
      </c>
      <c r="AR55" s="2">
        <f>'Proportional HSE Data'!I49</f>
        <v>8.0459770114942528E-2</v>
      </c>
      <c r="AS55" s="58">
        <f t="shared" si="31"/>
        <v>0.2339844158802388</v>
      </c>
      <c r="AT55" s="58">
        <f t="shared" si="32"/>
        <v>0.18030932429833918</v>
      </c>
      <c r="AU55" s="97">
        <f t="shared" si="33"/>
        <v>0.18703601770349454</v>
      </c>
      <c r="AV55" s="97">
        <f t="shared" si="34"/>
        <v>0.12700748058599626</v>
      </c>
      <c r="AW55" s="97">
        <f t="shared" si="35"/>
        <v>0.13063055782540317</v>
      </c>
      <c r="AX55" s="2">
        <f>'Proportional HSE Data'!J49</f>
        <v>0.16091954022988506</v>
      </c>
      <c r="AY55" s="58">
        <f t="shared" si="36"/>
        <v>0.21241896375097963</v>
      </c>
      <c r="AZ55" s="97">
        <f t="shared" si="37"/>
        <v>0.21217339164210808</v>
      </c>
      <c r="BA55" s="97">
        <f t="shared" si="38"/>
        <v>0.24064022521517117</v>
      </c>
      <c r="BB55" s="97">
        <f t="shared" si="39"/>
        <v>0.23594591022508501</v>
      </c>
      <c r="BC55" s="97">
        <f t="shared" si="40"/>
        <v>0.24257576830884789</v>
      </c>
      <c r="BD55" s="2">
        <f>'Proportional HSE Data'!K49</f>
        <v>0.31034482758620691</v>
      </c>
      <c r="BE55" s="58">
        <f t="shared" si="41"/>
        <v>0.1970990440089524</v>
      </c>
      <c r="BF55" s="97">
        <f t="shared" si="42"/>
        <v>0.27715878608151318</v>
      </c>
      <c r="BG55" s="97">
        <f t="shared" si="43"/>
        <v>0.30422537529158739</v>
      </c>
      <c r="BH55" s="97">
        <f t="shared" si="44"/>
        <v>0.31470429054609278</v>
      </c>
      <c r="BI55" s="97">
        <f t="shared" si="45"/>
        <v>0.31421743552280396</v>
      </c>
      <c r="BJ55" s="2">
        <f>'Proportional HSE Data'!L49</f>
        <v>0.40229885057471265</v>
      </c>
      <c r="BK55" s="58">
        <f t="shared" si="46"/>
        <v>0.15328347143231175</v>
      </c>
      <c r="BL55" s="97">
        <f t="shared" si="47"/>
        <v>0.2523165958817507</v>
      </c>
      <c r="BM55" s="97">
        <f t="shared" si="48"/>
        <v>0.26612374834159308</v>
      </c>
      <c r="BN55" s="97">
        <f t="shared" si="49"/>
        <v>0.26396638980795023</v>
      </c>
      <c r="BO55" s="97">
        <f t="shared" si="50"/>
        <v>0.27234904073853583</v>
      </c>
    </row>
    <row r="56" spans="1:67">
      <c r="A56" s="58">
        <v>51</v>
      </c>
      <c r="B56" s="58">
        <f t="shared" si="0"/>
        <v>8.0041206209218146E-2</v>
      </c>
      <c r="C56" s="2">
        <f>'Proportional HSE Data'!C50</f>
        <v>7.407407407407407E-2</v>
      </c>
      <c r="D56" s="58">
        <f t="shared" si="1"/>
        <v>0.164253550972464</v>
      </c>
      <c r="E56" s="2">
        <f>'Absolute HSE Data'!E56/(SUM('Absolute HSE Data'!$C56:$G56))</f>
        <v>0.2</v>
      </c>
      <c r="H56" s="2">
        <f t="shared" si="2"/>
        <v>7.407407407407407E-2</v>
      </c>
      <c r="I56" s="58">
        <f t="shared" si="51"/>
        <v>0.11095819997219715</v>
      </c>
      <c r="J56" s="58">
        <f t="shared" si="3"/>
        <v>8.0041206209218146E-2</v>
      </c>
      <c r="K56" s="97">
        <f t="shared" si="4"/>
        <v>7.8670513886736224E-2</v>
      </c>
      <c r="L56" s="97">
        <f t="shared" si="5"/>
        <v>7.5362186426801481E-2</v>
      </c>
      <c r="M56" s="97">
        <f t="shared" si="6"/>
        <v>7.3115589371341161E-2</v>
      </c>
      <c r="N56" s="2">
        <f>'Proportional HSE Data'!D50</f>
        <v>5.5555555555555552E-2</v>
      </c>
      <c r="O56" s="58">
        <f t="shared" si="52"/>
        <v>0.19416650110813385</v>
      </c>
      <c r="P56" s="58">
        <f t="shared" si="7"/>
        <v>0.11557316484830457</v>
      </c>
      <c r="Q56" s="97">
        <f t="shared" si="8"/>
        <v>0.12153916163070352</v>
      </c>
      <c r="R56" s="97">
        <f t="shared" si="9"/>
        <v>9.08389494066634E-2</v>
      </c>
      <c r="S56" s="97">
        <f t="shared" si="10"/>
        <v>9.0403408224068962E-2</v>
      </c>
      <c r="T56" s="2">
        <f>'Proportional HSE Data'!E50</f>
        <v>0.12962962962962962</v>
      </c>
      <c r="U56" s="58">
        <f t="shared" si="11"/>
        <v>0.16319582806556754</v>
      </c>
      <c r="V56" s="58">
        <f t="shared" si="12"/>
        <v>0.12477038947505167</v>
      </c>
      <c r="W56" s="97">
        <f t="shared" si="13"/>
        <v>0.13758913939174311</v>
      </c>
      <c r="X56" s="97">
        <f t="shared" si="14"/>
        <v>0.11192325804145682</v>
      </c>
      <c r="Y56" s="97">
        <f t="shared" si="15"/>
        <v>0.11845239589960774</v>
      </c>
      <c r="Z56" s="2">
        <f>'Proportional HSE Data'!F50</f>
        <v>0.35185185185185186</v>
      </c>
      <c r="AA56" s="58">
        <f t="shared" si="16"/>
        <v>0.20817373663058067</v>
      </c>
      <c r="AB56" s="58">
        <f t="shared" si="17"/>
        <v>0.27640829252844562</v>
      </c>
      <c r="AC56" s="97">
        <f t="shared" si="18"/>
        <v>0.30418312715229634</v>
      </c>
      <c r="AD56" s="97">
        <f t="shared" si="19"/>
        <v>0.30858775346973549</v>
      </c>
      <c r="AE56" s="97">
        <f t="shared" si="20"/>
        <v>0.30075255649600929</v>
      </c>
      <c r="AF56" s="2">
        <f>'Proportional HSE Data'!G50</f>
        <v>0.3888888888888889</v>
      </c>
      <c r="AG56" s="58">
        <f t="shared" si="21"/>
        <v>0.26681494583953019</v>
      </c>
      <c r="AH56" s="58">
        <f t="shared" si="22"/>
        <v>0.43322538698474244</v>
      </c>
      <c r="AI56" s="97">
        <f t="shared" si="23"/>
        <v>0.4119216805126234</v>
      </c>
      <c r="AJ56" s="97">
        <f t="shared" si="24"/>
        <v>0.4038835061931888</v>
      </c>
      <c r="AK56" s="97">
        <f t="shared" si="25"/>
        <v>0.40162218745939293</v>
      </c>
      <c r="AL56" s="2">
        <f>'Proportional HSE Data'!H50</f>
        <v>9.8765432098765427E-2</v>
      </c>
      <c r="AM56" s="58">
        <f t="shared" si="26"/>
        <v>0.14248925698147766</v>
      </c>
      <c r="AN56" s="58">
        <f t="shared" si="27"/>
        <v>9.8753060237290732E-2</v>
      </c>
      <c r="AO56" s="97">
        <f t="shared" si="28"/>
        <v>0.1001078065771302</v>
      </c>
      <c r="AP56" s="97">
        <f t="shared" si="29"/>
        <v>8.5181338603426887E-2</v>
      </c>
      <c r="AQ56" s="97">
        <f t="shared" si="30"/>
        <v>8.4755572016729064E-2</v>
      </c>
      <c r="AR56" s="2">
        <f>'Proportional HSE Data'!I50</f>
        <v>0.1111111111111111</v>
      </c>
      <c r="AS56" s="58">
        <f t="shared" si="31"/>
        <v>0.23408265136674472</v>
      </c>
      <c r="AT56" s="58">
        <f t="shared" si="32"/>
        <v>0.18139247539052233</v>
      </c>
      <c r="AU56" s="97">
        <f t="shared" si="33"/>
        <v>0.19073131066151641</v>
      </c>
      <c r="AV56" s="97">
        <f t="shared" si="34"/>
        <v>0.13160629350520203</v>
      </c>
      <c r="AW56" s="97">
        <f t="shared" si="35"/>
        <v>0.13612867012451091</v>
      </c>
      <c r="AX56" s="2">
        <f>'Proportional HSE Data'!J50</f>
        <v>0.23456790123456789</v>
      </c>
      <c r="AY56" s="58">
        <f t="shared" si="36"/>
        <v>0.20938734425993677</v>
      </c>
      <c r="AZ56" s="97">
        <f t="shared" si="37"/>
        <v>0.20915363044637886</v>
      </c>
      <c r="BA56" s="97">
        <f t="shared" si="38"/>
        <v>0.24142454351076112</v>
      </c>
      <c r="BB56" s="97">
        <f t="shared" si="39"/>
        <v>0.2371830395712384</v>
      </c>
      <c r="BC56" s="97">
        <f t="shared" si="40"/>
        <v>0.24460425439860581</v>
      </c>
      <c r="BD56" s="2">
        <f>'Proportional HSE Data'!K50</f>
        <v>0.27160493827160492</v>
      </c>
      <c r="BE56" s="58">
        <f t="shared" si="41"/>
        <v>0.19526343183252304</v>
      </c>
      <c r="BF56" s="97">
        <f t="shared" si="42"/>
        <v>0.27023997237160097</v>
      </c>
      <c r="BG56" s="97">
        <f t="shared" si="43"/>
        <v>0.29930017207862675</v>
      </c>
      <c r="BH56" s="97">
        <f t="shared" si="44"/>
        <v>0.30709923527444116</v>
      </c>
      <c r="BI56" s="97">
        <f t="shared" si="45"/>
        <v>0.30643107638065742</v>
      </c>
      <c r="BJ56" s="2">
        <f>'Proportional HSE Data'!L50</f>
        <v>0.2839506172839506</v>
      </c>
      <c r="BK56" s="58">
        <f t="shared" si="46"/>
        <v>0.15212564078322777</v>
      </c>
      <c r="BL56" s="97">
        <f t="shared" si="47"/>
        <v>0.24304043657128216</v>
      </c>
      <c r="BM56" s="97">
        <f t="shared" si="48"/>
        <v>0.25742529823120003</v>
      </c>
      <c r="BN56" s="97">
        <f t="shared" si="49"/>
        <v>0.25864438214580543</v>
      </c>
      <c r="BO56" s="97">
        <f t="shared" si="50"/>
        <v>0.26737095946616507</v>
      </c>
    </row>
    <row r="57" spans="1:67">
      <c r="A57" s="58">
        <v>52</v>
      </c>
      <c r="B57" s="58">
        <f t="shared" si="0"/>
        <v>8.4222864418938267E-2</v>
      </c>
      <c r="C57" s="2">
        <f>'Proportional HSE Data'!C51</f>
        <v>0.140625</v>
      </c>
      <c r="D57" s="58">
        <f t="shared" si="1"/>
        <v>0.18152688204989706</v>
      </c>
      <c r="E57" s="2">
        <f>'Absolute HSE Data'!E57/(SUM('Absolute HSE Data'!$C57:$G57))</f>
        <v>9.375E-2</v>
      </c>
      <c r="H57" s="2">
        <f t="shared" si="2"/>
        <v>0.140625</v>
      </c>
      <c r="I57" s="58">
        <f t="shared" si="51"/>
        <v>0.11657686979488277</v>
      </c>
      <c r="J57" s="58">
        <f t="shared" si="3"/>
        <v>8.4222864418938267E-2</v>
      </c>
      <c r="K57" s="97">
        <f t="shared" si="4"/>
        <v>8.3244511124875187E-2</v>
      </c>
      <c r="L57" s="97">
        <f t="shared" si="5"/>
        <v>7.9743702680163744E-2</v>
      </c>
      <c r="M57" s="97">
        <f t="shared" si="6"/>
        <v>7.919923037089098E-2</v>
      </c>
      <c r="N57" s="2">
        <f>'Proportional HSE Data'!D51</f>
        <v>0.140625</v>
      </c>
      <c r="O57" s="58">
        <f t="shared" si="52"/>
        <v>0.19495817252208378</v>
      </c>
      <c r="P57" s="58">
        <f t="shared" si="7"/>
        <v>0.11782290830412387</v>
      </c>
      <c r="Q57" s="97">
        <f t="shared" si="8"/>
        <v>0.12700870023338556</v>
      </c>
      <c r="R57" s="97">
        <f t="shared" si="9"/>
        <v>9.6459439302956834E-2</v>
      </c>
      <c r="S57" s="97">
        <f t="shared" si="10"/>
        <v>9.7347300502101539E-2</v>
      </c>
      <c r="T57" s="2">
        <f>'Proportional HSE Data'!E51</f>
        <v>7.8125E-2</v>
      </c>
      <c r="U57" s="58">
        <f t="shared" si="11"/>
        <v>0.16099700687213117</v>
      </c>
      <c r="V57" s="58">
        <f t="shared" si="12"/>
        <v>0.12442526022753105</v>
      </c>
      <c r="W57" s="97">
        <f t="shared" si="13"/>
        <v>0.13936618720806979</v>
      </c>
      <c r="X57" s="97">
        <f t="shared" si="14"/>
        <v>0.1151734361556544</v>
      </c>
      <c r="Y57" s="97">
        <f t="shared" si="15"/>
        <v>0.12272877984477717</v>
      </c>
      <c r="Z57" s="2">
        <f>'Proportional HSE Data'!F51</f>
        <v>0.234375</v>
      </c>
      <c r="AA57" s="58">
        <f t="shared" si="16"/>
        <v>0.20661538421011522</v>
      </c>
      <c r="AB57" s="58">
        <f t="shared" si="17"/>
        <v>0.27016630091711624</v>
      </c>
      <c r="AC57" s="97">
        <f t="shared" si="18"/>
        <v>0.29984786873299379</v>
      </c>
      <c r="AD57" s="97">
        <f t="shared" si="19"/>
        <v>0.30256304363567343</v>
      </c>
      <c r="AE57" s="97">
        <f t="shared" si="20"/>
        <v>0.29444147519019848</v>
      </c>
      <c r="AF57" s="2">
        <f>'Proportional HSE Data'!G51</f>
        <v>0.40625</v>
      </c>
      <c r="AG57" s="58">
        <f t="shared" si="21"/>
        <v>0.26528699765219005</v>
      </c>
      <c r="AH57" s="58">
        <f t="shared" si="22"/>
        <v>0.41824354294587995</v>
      </c>
      <c r="AI57" s="97">
        <f t="shared" si="23"/>
        <v>0.39567637861932453</v>
      </c>
      <c r="AJ57" s="97">
        <f t="shared" si="24"/>
        <v>0.39064415483896531</v>
      </c>
      <c r="AK57" s="97">
        <f t="shared" si="25"/>
        <v>0.38810445520217801</v>
      </c>
      <c r="AL57" s="2">
        <f>'Proportional HSE Data'!H51</f>
        <v>0.14634146341463414</v>
      </c>
      <c r="AM57" s="58">
        <f t="shared" si="26"/>
        <v>0.14957399322822462</v>
      </c>
      <c r="AN57" s="58">
        <f t="shared" si="27"/>
        <v>0.1038325664035505</v>
      </c>
      <c r="AO57" s="97">
        <f t="shared" si="28"/>
        <v>0.10396861178716796</v>
      </c>
      <c r="AP57" s="97">
        <f t="shared" si="29"/>
        <v>8.8647000443150298E-2</v>
      </c>
      <c r="AQ57" s="97">
        <f t="shared" si="30"/>
        <v>8.9190461336270135E-2</v>
      </c>
      <c r="AR57" s="2">
        <f>'Proportional HSE Data'!I51</f>
        <v>9.7560975609756101E-2</v>
      </c>
      <c r="AS57" s="58">
        <f t="shared" si="31"/>
        <v>0.2341809154877047</v>
      </c>
      <c r="AT57" s="58">
        <f t="shared" si="32"/>
        <v>0.18267222218486512</v>
      </c>
      <c r="AU57" s="97">
        <f t="shared" si="33"/>
        <v>0.19460910287947902</v>
      </c>
      <c r="AV57" s="97">
        <f t="shared" si="34"/>
        <v>0.1369820021285193</v>
      </c>
      <c r="AW57" s="97">
        <f t="shared" si="35"/>
        <v>0.14243642792495606</v>
      </c>
      <c r="AX57" s="2">
        <f>'Proportional HSE Data'!J51</f>
        <v>0.13414634146341464</v>
      </c>
      <c r="AY57" s="58">
        <f t="shared" si="36"/>
        <v>0.20638765348870872</v>
      </c>
      <c r="AZ57" s="97">
        <f t="shared" si="37"/>
        <v>0.20616675642027701</v>
      </c>
      <c r="BA57" s="97">
        <f t="shared" si="38"/>
        <v>0.24198227309261972</v>
      </c>
      <c r="BB57" s="97">
        <f t="shared" si="39"/>
        <v>0.23826049070833413</v>
      </c>
      <c r="BC57" s="97">
        <f t="shared" si="40"/>
        <v>0.2464282981500793</v>
      </c>
      <c r="BD57" s="2">
        <f>'Proportional HSE Data'!K51</f>
        <v>0.25609756097560976</v>
      </c>
      <c r="BE57" s="58">
        <f t="shared" si="41"/>
        <v>0.19344079624922983</v>
      </c>
      <c r="BF57" s="97">
        <f t="shared" si="42"/>
        <v>0.26289992955180491</v>
      </c>
      <c r="BG57" s="97">
        <f t="shared" si="43"/>
        <v>0.29354760389383372</v>
      </c>
      <c r="BH57" s="97">
        <f t="shared" si="44"/>
        <v>0.29849616525239975</v>
      </c>
      <c r="BI57" s="97">
        <f t="shared" si="45"/>
        <v>0.29773752975949341</v>
      </c>
      <c r="BJ57" s="2">
        <f>'Proportional HSE Data'!L51</f>
        <v>0.36585365853658536</v>
      </c>
      <c r="BK57" s="58">
        <f t="shared" si="46"/>
        <v>0.15097499642263038</v>
      </c>
      <c r="BL57" s="97">
        <f t="shared" si="47"/>
        <v>0.23314588637197861</v>
      </c>
      <c r="BM57" s="97">
        <f t="shared" si="48"/>
        <v>0.24781567184856601</v>
      </c>
      <c r="BN57" s="97">
        <f t="shared" si="49"/>
        <v>0.2523730827578316</v>
      </c>
      <c r="BO57" s="97">
        <f t="shared" si="50"/>
        <v>0.26134558054246337</v>
      </c>
    </row>
    <row r="58" spans="1:67">
      <c r="A58" s="58">
        <v>53</v>
      </c>
      <c r="B58" s="58">
        <f t="shared" si="0"/>
        <v>8.8741100682685842E-2</v>
      </c>
      <c r="C58" s="2">
        <f>'Proportional HSE Data'!C52</f>
        <v>0.10810810810810811</v>
      </c>
      <c r="D58" s="58">
        <f t="shared" si="1"/>
        <v>0.20141409208813416</v>
      </c>
      <c r="E58" s="2">
        <f>'Absolute HSE Data'!E58/(SUM('Absolute HSE Data'!$C58:$G58))</f>
        <v>0.1</v>
      </c>
      <c r="H58" s="2">
        <f t="shared" si="2"/>
        <v>0.10810810810810811</v>
      </c>
      <c r="I58" s="58">
        <f t="shared" si="51"/>
        <v>0.12244087194613157</v>
      </c>
      <c r="J58" s="58">
        <f t="shared" si="3"/>
        <v>8.8741100682685842E-2</v>
      </c>
      <c r="K58" s="97">
        <f t="shared" si="4"/>
        <v>8.8189112019513488E-2</v>
      </c>
      <c r="L58" s="97">
        <f t="shared" si="5"/>
        <v>8.4520422486945704E-2</v>
      </c>
      <c r="M58" s="97">
        <f t="shared" si="6"/>
        <v>8.5877035543233393E-2</v>
      </c>
      <c r="N58" s="2">
        <f>'Proportional HSE Data'!D52</f>
        <v>0.12162162162162163</v>
      </c>
      <c r="O58" s="58">
        <f t="shared" si="52"/>
        <v>0.19575228769267622</v>
      </c>
      <c r="P58" s="58">
        <f t="shared" si="7"/>
        <v>0.12035050147231621</v>
      </c>
      <c r="Q58" s="97">
        <f t="shared" si="8"/>
        <v>0.13283409156439158</v>
      </c>
      <c r="R58" s="97">
        <f t="shared" si="9"/>
        <v>0.10279684105690727</v>
      </c>
      <c r="S58" s="97">
        <f t="shared" si="10"/>
        <v>0.10504117367291586</v>
      </c>
      <c r="T58" s="2">
        <f>'Proportional HSE Data'!E52</f>
        <v>0.12162162162162163</v>
      </c>
      <c r="U58" s="58">
        <f t="shared" si="11"/>
        <v>0.15882218865479097</v>
      </c>
      <c r="V58" s="58">
        <f t="shared" si="12"/>
        <v>0.12422753176291318</v>
      </c>
      <c r="W58" s="97">
        <f t="shared" si="13"/>
        <v>0.14121721299902007</v>
      </c>
      <c r="X58" s="97">
        <f t="shared" si="14"/>
        <v>0.11878355347018252</v>
      </c>
      <c r="Y58" s="97">
        <f t="shared" si="15"/>
        <v>0.12733095346738924</v>
      </c>
      <c r="Z58" s="2">
        <f>'Proportional HSE Data'!F52</f>
        <v>0.21621621621621623</v>
      </c>
      <c r="AA58" s="58">
        <f t="shared" si="16"/>
        <v>0.20506567622148736</v>
      </c>
      <c r="AB58" s="58">
        <f t="shared" si="17"/>
        <v>0.26359150692020222</v>
      </c>
      <c r="AC58" s="97">
        <f t="shared" si="18"/>
        <v>0.29478326285765988</v>
      </c>
      <c r="AD58" s="97">
        <f t="shared" si="19"/>
        <v>0.29573123807875457</v>
      </c>
      <c r="AE58" s="97">
        <f t="shared" si="20"/>
        <v>0.28768033667662962</v>
      </c>
      <c r="AF58" s="2">
        <f>'Proportional HSE Data'!G52</f>
        <v>0.43243243243243246</v>
      </c>
      <c r="AG58" s="58">
        <f t="shared" si="21"/>
        <v>0.26376465162422774</v>
      </c>
      <c r="AH58" s="58">
        <f t="shared" si="22"/>
        <v>0.40215854306837007</v>
      </c>
      <c r="AI58" s="97">
        <f t="shared" si="23"/>
        <v>0.37868664104399241</v>
      </c>
      <c r="AJ58" s="97">
        <f t="shared" si="24"/>
        <v>0.37678740655801612</v>
      </c>
      <c r="AK58" s="97">
        <f t="shared" si="25"/>
        <v>0.37390165220007793</v>
      </c>
      <c r="AL58" s="2">
        <f>'Proportional HSE Data'!H52</f>
        <v>9.0909090909090912E-2</v>
      </c>
      <c r="AM58" s="58">
        <f t="shared" si="26"/>
        <v>0.1569465181090732</v>
      </c>
      <c r="AN58" s="58">
        <f t="shared" si="27"/>
        <v>0.10933390069444082</v>
      </c>
      <c r="AO58" s="97">
        <f t="shared" si="28"/>
        <v>0.10817777256213591</v>
      </c>
      <c r="AP58" s="97">
        <f t="shared" si="29"/>
        <v>9.2591243561893521E-2</v>
      </c>
      <c r="AQ58" s="97">
        <f t="shared" si="30"/>
        <v>9.4163699334133683E-2</v>
      </c>
      <c r="AR58" s="2">
        <f>'Proportional HSE Data'!I52</f>
        <v>0.11688311688311688</v>
      </c>
      <c r="AS58" s="58">
        <f t="shared" si="31"/>
        <v>0.23427920824087936</v>
      </c>
      <c r="AT58" s="58">
        <f t="shared" si="32"/>
        <v>0.18415170846833034</v>
      </c>
      <c r="AU58" s="97">
        <f t="shared" si="33"/>
        <v>0.19865958699208885</v>
      </c>
      <c r="AV58" s="97">
        <f t="shared" si="34"/>
        <v>0.14316517256163946</v>
      </c>
      <c r="AW58" s="97">
        <f t="shared" si="35"/>
        <v>0.14957935249959436</v>
      </c>
      <c r="AX58" s="2">
        <f>'Proportional HSE Data'!J52</f>
        <v>0.24675324675324675</v>
      </c>
      <c r="AY58" s="58">
        <f t="shared" si="36"/>
        <v>0.20341987952815302</v>
      </c>
      <c r="AZ58" s="97">
        <f t="shared" si="37"/>
        <v>0.20321272001897986</v>
      </c>
      <c r="BA58" s="97">
        <f t="shared" si="38"/>
        <v>0.2422816048905338</v>
      </c>
      <c r="BB58" s="97">
        <f t="shared" si="39"/>
        <v>0.2391409050277076</v>
      </c>
      <c r="BC58" s="97">
        <f t="shared" si="40"/>
        <v>0.2479998645134518</v>
      </c>
      <c r="BD58" s="2">
        <f>'Proportional HSE Data'!K52</f>
        <v>0.25974025974025972</v>
      </c>
      <c r="BE58" s="58">
        <f t="shared" si="41"/>
        <v>0.19163112231350482</v>
      </c>
      <c r="BF58" s="97">
        <f t="shared" si="42"/>
        <v>0.25516859636892963</v>
      </c>
      <c r="BG58" s="97">
        <f t="shared" si="43"/>
        <v>0.28696779311289994</v>
      </c>
      <c r="BH58" s="97">
        <f t="shared" si="44"/>
        <v>0.28895559527836467</v>
      </c>
      <c r="BI58" s="97">
        <f t="shared" si="45"/>
        <v>0.28820276599475575</v>
      </c>
      <c r="BJ58" s="2">
        <f>'Proportional HSE Data'!L52</f>
        <v>0.2857142857142857</v>
      </c>
      <c r="BK58" s="58">
        <f t="shared" si="46"/>
        <v>0.14983151729610092</v>
      </c>
      <c r="BL58" s="97">
        <f t="shared" si="47"/>
        <v>0.22270955586777605</v>
      </c>
      <c r="BM58" s="97">
        <f t="shared" si="48"/>
        <v>0.23736246590310386</v>
      </c>
      <c r="BN58" s="97">
        <f t="shared" si="49"/>
        <v>0.24511551468897019</v>
      </c>
      <c r="BO58" s="97">
        <f t="shared" si="50"/>
        <v>0.25423488766865826</v>
      </c>
    </row>
    <row r="59" spans="1:67">
      <c r="A59" s="58">
        <v>54</v>
      </c>
      <c r="B59" s="58">
        <f t="shared" si="0"/>
        <v>9.362300462373295E-2</v>
      </c>
      <c r="C59" s="2">
        <f>'Proportional HSE Data'!C53</f>
        <v>8.1967213114754092E-2</v>
      </c>
      <c r="D59" s="58">
        <f t="shared" si="1"/>
        <v>0.22418536278371437</v>
      </c>
      <c r="E59" s="2">
        <f>'Absolute HSE Data'!E59/(SUM('Absolute HSE Data'!$C59:$G59))</f>
        <v>0.15873015873015872</v>
      </c>
      <c r="H59" s="2">
        <f t="shared" si="2"/>
        <v>8.1967213114754092E-2</v>
      </c>
      <c r="I59" s="58">
        <f t="shared" si="51"/>
        <v>0.12855691850895645</v>
      </c>
      <c r="J59" s="58">
        <f t="shared" si="3"/>
        <v>9.362300462373295E-2</v>
      </c>
      <c r="K59" s="97">
        <f t="shared" si="4"/>
        <v>9.3531754571124184E-2</v>
      </c>
      <c r="L59" s="97">
        <f t="shared" si="5"/>
        <v>8.9724483380130796E-2</v>
      </c>
      <c r="M59" s="97">
        <f t="shared" si="6"/>
        <v>9.3174061988974363E-2</v>
      </c>
      <c r="N59" s="2">
        <f>'Proportional HSE Data'!D53</f>
        <v>0.11475409836065574</v>
      </c>
      <c r="O59" s="58">
        <f t="shared" si="52"/>
        <v>0.196548847772086</v>
      </c>
      <c r="P59" s="58">
        <f t="shared" si="7"/>
        <v>0.12316960212989707</v>
      </c>
      <c r="Q59" s="97">
        <f t="shared" si="8"/>
        <v>0.13901684822423135</v>
      </c>
      <c r="R59" s="97">
        <f t="shared" si="9"/>
        <v>0.10990165853930928</v>
      </c>
      <c r="S59" s="97">
        <f t="shared" si="10"/>
        <v>0.11350672504081109</v>
      </c>
      <c r="T59" s="2">
        <f>'Proportional HSE Data'!E53</f>
        <v>0.11475409836065574</v>
      </c>
      <c r="U59" s="58">
        <f t="shared" si="11"/>
        <v>0.1566712628596125</v>
      </c>
      <c r="V59" s="58">
        <f t="shared" si="12"/>
        <v>0.12417660288070122</v>
      </c>
      <c r="W59" s="97">
        <f t="shared" si="13"/>
        <v>0.14312949801309918</v>
      </c>
      <c r="X59" s="97">
        <f t="shared" si="14"/>
        <v>0.12274325146308145</v>
      </c>
      <c r="Y59" s="97">
        <f t="shared" si="15"/>
        <v>0.13223170264722092</v>
      </c>
      <c r="Z59" s="2">
        <f>'Proportional HSE Data'!F53</f>
        <v>0.27868852459016391</v>
      </c>
      <c r="AA59" s="58">
        <f t="shared" si="16"/>
        <v>0.20352460999411959</v>
      </c>
      <c r="AB59" s="58">
        <f t="shared" si="17"/>
        <v>0.25670519830104471</v>
      </c>
      <c r="AC59" s="97">
        <f t="shared" si="18"/>
        <v>0.2889838787319769</v>
      </c>
      <c r="AD59" s="97">
        <f t="shared" si="19"/>
        <v>0.28812095125799031</v>
      </c>
      <c r="AE59" s="97">
        <f t="shared" si="20"/>
        <v>0.28050474322546537</v>
      </c>
      <c r="AF59" s="2">
        <f>'Proportional HSE Data'!G53</f>
        <v>0.4098360655737705</v>
      </c>
      <c r="AG59" s="58">
        <f t="shared" si="21"/>
        <v>0.26224792335108188</v>
      </c>
      <c r="AH59" s="58">
        <f t="shared" si="22"/>
        <v>0.38504776656188949</v>
      </c>
      <c r="AI59" s="97">
        <f t="shared" si="23"/>
        <v>0.36106092364759806</v>
      </c>
      <c r="AJ59" s="97">
        <f t="shared" si="24"/>
        <v>0.36234503606421786</v>
      </c>
      <c r="AK59" s="97">
        <f t="shared" si="25"/>
        <v>0.35904836661858569</v>
      </c>
      <c r="AL59" s="2">
        <f>'Proportional HSE Data'!H53</f>
        <v>0.13235294117647059</v>
      </c>
      <c r="AM59" s="58">
        <f t="shared" si="26"/>
        <v>0.16461209598379786</v>
      </c>
      <c r="AN59" s="58">
        <f t="shared" si="27"/>
        <v>0.11529059306457153</v>
      </c>
      <c r="AO59" s="97">
        <f t="shared" si="28"/>
        <v>0.11276965016214648</v>
      </c>
      <c r="AP59" s="97">
        <f t="shared" si="29"/>
        <v>9.7062048155394126E-2</v>
      </c>
      <c r="AQ59" s="97">
        <f t="shared" si="30"/>
        <v>9.97167794064341E-2</v>
      </c>
      <c r="AR59" s="2">
        <f>'Proportional HSE Data'!I53</f>
        <v>0.13235294117647059</v>
      </c>
      <c r="AS59" s="58">
        <f t="shared" si="31"/>
        <v>0.23437752962401961</v>
      </c>
      <c r="AT59" s="58">
        <f t="shared" si="32"/>
        <v>0.18583455592298259</v>
      </c>
      <c r="AU59" s="97">
        <f t="shared" si="33"/>
        <v>0.20287213420060651</v>
      </c>
      <c r="AV59" s="97">
        <f t="shared" si="34"/>
        <v>0.15018528221936647</v>
      </c>
      <c r="AW59" s="97">
        <f t="shared" si="35"/>
        <v>0.15757922966847518</v>
      </c>
      <c r="AX59" s="2">
        <f>'Proportional HSE Data'!J53</f>
        <v>0.16176470588235295</v>
      </c>
      <c r="AY59" s="58">
        <f t="shared" si="36"/>
        <v>0.20048400024331042</v>
      </c>
      <c r="AZ59" s="97">
        <f t="shared" si="37"/>
        <v>0.20029146169281556</v>
      </c>
      <c r="BA59" s="97">
        <f t="shared" si="38"/>
        <v>0.24229115124236453</v>
      </c>
      <c r="BB59" s="97">
        <f t="shared" si="39"/>
        <v>0.23978615926340915</v>
      </c>
      <c r="BC59" s="97">
        <f t="shared" si="40"/>
        <v>0.24927083925728866</v>
      </c>
      <c r="BD59" s="2">
        <f>'Proportional HSE Data'!K53</f>
        <v>0.30882352941176472</v>
      </c>
      <c r="BE59" s="58">
        <f t="shared" si="41"/>
        <v>0.18983439354784454</v>
      </c>
      <c r="BF59" s="97">
        <f t="shared" si="42"/>
        <v>0.24707847633623559</v>
      </c>
      <c r="BG59" s="97">
        <f t="shared" si="43"/>
        <v>0.2795683378620093</v>
      </c>
      <c r="BH59" s="97">
        <f t="shared" si="44"/>
        <v>0.27855104886647014</v>
      </c>
      <c r="BI59" s="97">
        <f t="shared" si="45"/>
        <v>0.27790274790651665</v>
      </c>
      <c r="BJ59" s="2">
        <f>'Proportional HSE Data'!L53</f>
        <v>0.26470588235294118</v>
      </c>
      <c r="BK59" s="58">
        <f t="shared" si="46"/>
        <v>0.14869518204041413</v>
      </c>
      <c r="BL59" s="97">
        <f t="shared" si="47"/>
        <v>0.21181456287463449</v>
      </c>
      <c r="BM59" s="97">
        <f t="shared" si="48"/>
        <v>0.22614687798115876</v>
      </c>
      <c r="BN59" s="97">
        <f t="shared" si="49"/>
        <v>0.23684580205709579</v>
      </c>
      <c r="BO59" s="97">
        <f t="shared" si="50"/>
        <v>0.24601511059525699</v>
      </c>
    </row>
    <row r="60" spans="1:67">
      <c r="A60" s="58">
        <v>55</v>
      </c>
      <c r="B60" s="58">
        <f t="shared" si="0"/>
        <v>9.8897727548667047E-2</v>
      </c>
      <c r="C60" s="2">
        <f>'Proportional HSE Data'!C54</f>
        <v>0.11428571428571428</v>
      </c>
      <c r="D60" s="58">
        <f t="shared" si="1"/>
        <v>0.2500883395275747</v>
      </c>
      <c r="E60" s="2">
        <f>'Absolute HSE Data'!E60/(SUM('Absolute HSE Data'!$C60:$G60))</f>
        <v>0.17777777777777778</v>
      </c>
      <c r="H60" s="2">
        <f t="shared" si="2"/>
        <v>0.11428571428571428</v>
      </c>
      <c r="I60" s="58">
        <f t="shared" si="51"/>
        <v>0.13493149443123534</v>
      </c>
      <c r="J60" s="58">
        <f t="shared" si="3"/>
        <v>9.8897727548667047E-2</v>
      </c>
      <c r="K60" s="97">
        <f t="shared" si="4"/>
        <v>9.9301446043983541E-2</v>
      </c>
      <c r="L60" s="97">
        <f t="shared" si="5"/>
        <v>9.5389959912371813E-2</v>
      </c>
      <c r="M60" s="97">
        <f t="shared" si="6"/>
        <v>0.10111054629496841</v>
      </c>
      <c r="N60" s="2">
        <f>'Proportional HSE Data'!D54</f>
        <v>0.1</v>
      </c>
      <c r="O60" s="58">
        <f t="shared" si="52"/>
        <v>0.19734785385700332</v>
      </c>
      <c r="P60" s="58">
        <f t="shared" si="7"/>
        <v>0.12629543583796882</v>
      </c>
      <c r="Q60" s="97">
        <f t="shared" si="8"/>
        <v>0.14555625778297135</v>
      </c>
      <c r="R60" s="97">
        <f t="shared" si="9"/>
        <v>0.11782357352604264</v>
      </c>
      <c r="S60" s="97">
        <f t="shared" si="10"/>
        <v>0.12275498016150359</v>
      </c>
      <c r="T60" s="2">
        <f>'Proportional HSE Data'!E54</f>
        <v>0.2</v>
      </c>
      <c r="U60" s="58">
        <f t="shared" si="11"/>
        <v>0.15454411515535635</v>
      </c>
      <c r="V60" s="58">
        <f t="shared" si="12"/>
        <v>0.12427231873284014</v>
      </c>
      <c r="W60" s="97">
        <f t="shared" si="13"/>
        <v>0.14508972224125954</v>
      </c>
      <c r="X60" s="97">
        <f t="shared" si="14"/>
        <v>0.12703779733449089</v>
      </c>
      <c r="Y60" s="97">
        <f t="shared" si="15"/>
        <v>0.137397476041593</v>
      </c>
      <c r="Z60" s="2">
        <f>'Proportional HSE Data'!F54</f>
        <v>0.2857142857142857</v>
      </c>
      <c r="AA60" s="58">
        <f t="shared" si="16"/>
        <v>0.20199218211482808</v>
      </c>
      <c r="AB60" s="58">
        <f t="shared" si="17"/>
        <v>0.24953028623043549</v>
      </c>
      <c r="AC60" s="97">
        <f t="shared" si="18"/>
        <v>0.28245001780385776</v>
      </c>
      <c r="AD60" s="97">
        <f t="shared" si="19"/>
        <v>0.27976922290110079</v>
      </c>
      <c r="AE60" s="97">
        <f t="shared" si="20"/>
        <v>0.27294897258113343</v>
      </c>
      <c r="AF60" s="2">
        <f>'Proportional HSE Data'!G54</f>
        <v>0.3</v>
      </c>
      <c r="AG60" s="58">
        <f t="shared" si="21"/>
        <v>0.26073682797061015</v>
      </c>
      <c r="AH60" s="58">
        <f t="shared" si="22"/>
        <v>0.36700617347514919</v>
      </c>
      <c r="AI60" s="97">
        <f t="shared" si="23"/>
        <v>0.34291821831953512</v>
      </c>
      <c r="AJ60" s="97">
        <f t="shared" si="24"/>
        <v>0.34735324874688561</v>
      </c>
      <c r="AK60" s="97">
        <f t="shared" si="25"/>
        <v>0.34358641430032921</v>
      </c>
      <c r="AL60" s="2">
        <f>'Proportional HSE Data'!H54</f>
        <v>2.8571428571428571E-2</v>
      </c>
      <c r="AM60" s="58">
        <f t="shared" si="26"/>
        <v>0.17257543467806924</v>
      </c>
      <c r="AN60" s="58">
        <f t="shared" si="27"/>
        <v>0.12173856240095746</v>
      </c>
      <c r="AO60" s="97">
        <f t="shared" si="28"/>
        <v>0.11778212810116605</v>
      </c>
      <c r="AP60" s="97">
        <f t="shared" si="29"/>
        <v>0.10211262702027661</v>
      </c>
      <c r="AQ60" s="97">
        <f t="shared" si="30"/>
        <v>0.10589375076332139</v>
      </c>
      <c r="AR60" s="2">
        <f>'Proportional HSE Data'!I54</f>
        <v>0.15714285714285714</v>
      </c>
      <c r="AS60" s="58">
        <f t="shared" si="31"/>
        <v>0.23447587963486624</v>
      </c>
      <c r="AT60" s="58">
        <f t="shared" si="32"/>
        <v>0.18772486684931322</v>
      </c>
      <c r="AU60" s="97">
        <f t="shared" si="33"/>
        <v>0.20723521680792287</v>
      </c>
      <c r="AV60" s="97">
        <f t="shared" si="34"/>
        <v>0.15806842329586449</v>
      </c>
      <c r="AW60" s="97">
        <f t="shared" si="35"/>
        <v>0.16645143592247771</v>
      </c>
      <c r="AX60" s="2">
        <f>'Proportional HSE Data'!J54</f>
        <v>0.27142857142857141</v>
      </c>
      <c r="AY60" s="58">
        <f t="shared" si="36"/>
        <v>0.19757998350291309</v>
      </c>
      <c r="AZ60" s="97">
        <f t="shared" si="37"/>
        <v>0.19740291215119243</v>
      </c>
      <c r="BA60" s="97">
        <f t="shared" si="38"/>
        <v>0.24198018203265068</v>
      </c>
      <c r="BB60" s="97">
        <f t="shared" si="39"/>
        <v>0.24015758519306604</v>
      </c>
      <c r="BC60" s="97">
        <f t="shared" si="40"/>
        <v>0.25019349972121474</v>
      </c>
      <c r="BD60" s="2">
        <f>'Proportional HSE Data'!K54</f>
        <v>0.2</v>
      </c>
      <c r="BE60" s="58">
        <f t="shared" si="41"/>
        <v>0.18805059196817922</v>
      </c>
      <c r="BF60" s="97">
        <f t="shared" si="42"/>
        <v>0.23866455958959146</v>
      </c>
      <c r="BG60" s="97">
        <f t="shared" si="43"/>
        <v>0.27136522592405177</v>
      </c>
      <c r="BH60" s="97">
        <f t="shared" si="44"/>
        <v>0.26736881640567517</v>
      </c>
      <c r="BI60" s="97">
        <f t="shared" si="45"/>
        <v>0.26692286998831305</v>
      </c>
      <c r="BJ60" s="2">
        <f>'Proportional HSE Data'!L54</f>
        <v>0.34285714285714286</v>
      </c>
      <c r="BK60" s="58">
        <f t="shared" si="46"/>
        <v>0.1475659689899472</v>
      </c>
      <c r="BL60" s="97">
        <f t="shared" si="47"/>
        <v>0.20054974331474104</v>
      </c>
      <c r="BM60" s="97">
        <f t="shared" si="48"/>
        <v>0.21426374049443225</v>
      </c>
      <c r="BN60" s="97">
        <f t="shared" si="49"/>
        <v>0.22755290679000653</v>
      </c>
      <c r="BO60" s="97">
        <f t="shared" si="50"/>
        <v>0.23668054382554138</v>
      </c>
    </row>
    <row r="61" spans="1:67">
      <c r="A61" s="58">
        <v>56</v>
      </c>
      <c r="B61" s="58">
        <f t="shared" si="0"/>
        <v>0.10459655285938962</v>
      </c>
      <c r="C61" s="2">
        <f>'Proportional HSE Data'!C55</f>
        <v>4.8387096774193547E-2</v>
      </c>
      <c r="D61" s="58">
        <f t="shared" si="1"/>
        <v>0.27932183843332131</v>
      </c>
      <c r="E61" s="2">
        <f>'Absolute HSE Data'!E61/(SUM('Absolute HSE Data'!$C61:$G61))</f>
        <v>0.234375</v>
      </c>
      <c r="H61" s="2">
        <f t="shared" si="2"/>
        <v>4.8387096774193547E-2</v>
      </c>
      <c r="I61" s="58">
        <f t="shared" si="51"/>
        <v>0.14157080756006332</v>
      </c>
      <c r="J61" s="58">
        <f t="shared" si="3"/>
        <v>0.10459655285938962</v>
      </c>
      <c r="K61" s="97">
        <f t="shared" si="4"/>
        <v>0.10552870600667572</v>
      </c>
      <c r="L61" s="97">
        <f t="shared" si="5"/>
        <v>0.10155274887091104</v>
      </c>
      <c r="M61" s="97">
        <f t="shared" si="6"/>
        <v>0.10970075996990158</v>
      </c>
      <c r="N61" s="2">
        <f>'Proportional HSE Data'!D55</f>
        <v>0.19354838709677419</v>
      </c>
      <c r="O61" s="58">
        <f t="shared" si="52"/>
        <v>0.19814930698824668</v>
      </c>
      <c r="P61" s="58">
        <f t="shared" si="7"/>
        <v>0.12974486298142796</v>
      </c>
      <c r="Q61" s="97">
        <f t="shared" si="8"/>
        <v>0.15244901299191568</v>
      </c>
      <c r="R61" s="97">
        <f t="shared" si="9"/>
        <v>0.12660923655232131</v>
      </c>
      <c r="S61" s="97">
        <f t="shared" si="10"/>
        <v>0.13278326597921869</v>
      </c>
      <c r="T61" s="2">
        <f>'Proportional HSE Data'!E55</f>
        <v>0.11290322580645161</v>
      </c>
      <c r="U61" s="58">
        <f t="shared" si="11"/>
        <v>0.15244062756164897</v>
      </c>
      <c r="V61" s="58">
        <f t="shared" si="12"/>
        <v>0.1245149703421618</v>
      </c>
      <c r="W61" s="97">
        <f t="shared" si="13"/>
        <v>0.14708392655242905</v>
      </c>
      <c r="X61" s="97">
        <f t="shared" si="14"/>
        <v>0.13164701097745801</v>
      </c>
      <c r="Y61" s="97">
        <f t="shared" si="15"/>
        <v>0.14278768707437739</v>
      </c>
      <c r="Z61" s="2">
        <f>'Proportional HSE Data'!F55</f>
        <v>0.38709677419354838</v>
      </c>
      <c r="AA61" s="58">
        <f t="shared" si="16"/>
        <v>0.20046838843660614</v>
      </c>
      <c r="AB61" s="58">
        <f t="shared" si="17"/>
        <v>0.24209126368953099</v>
      </c>
      <c r="AC61" s="97">
        <f t="shared" si="18"/>
        <v>0.27518844089078509</v>
      </c>
      <c r="AD61" s="97">
        <f t="shared" si="19"/>
        <v>0.27072169981034194</v>
      </c>
      <c r="AE61" s="97">
        <f t="shared" si="20"/>
        <v>0.2650456056524601</v>
      </c>
      <c r="AF61" s="2">
        <f>'Proportional HSE Data'!G55</f>
        <v>0.25806451612903225</v>
      </c>
      <c r="AG61" s="58">
        <f t="shared" si="21"/>
        <v>0.25923138016483194</v>
      </c>
      <c r="AH61" s="58">
        <f t="shared" si="22"/>
        <v>0.34814715250596107</v>
      </c>
      <c r="AI61" s="97">
        <f t="shared" si="23"/>
        <v>0.32438673250381234</v>
      </c>
      <c r="AJ61" s="97">
        <f t="shared" si="24"/>
        <v>0.33185366460962967</v>
      </c>
      <c r="AK61" s="97">
        <f t="shared" si="25"/>
        <v>0.32756599684287718</v>
      </c>
      <c r="AL61" s="2">
        <f>'Proportional HSE Data'!H55</f>
        <v>0.11940298507462686</v>
      </c>
      <c r="AM61" s="58">
        <f t="shared" si="26"/>
        <v>0.18084061662682055</v>
      </c>
      <c r="AN61" s="58">
        <f t="shared" si="27"/>
        <v>0.12871612994664186</v>
      </c>
      <c r="AO61" s="97">
        <f t="shared" si="28"/>
        <v>0.12325694580713661</v>
      </c>
      <c r="AP61" s="97">
        <f t="shared" si="29"/>
        <v>0.1078017304887471</v>
      </c>
      <c r="AQ61" s="97">
        <f t="shared" si="30"/>
        <v>0.11274086237787725</v>
      </c>
      <c r="AR61" s="2">
        <f>'Proportional HSE Data'!I55</f>
        <v>0.1044776119402985</v>
      </c>
      <c r="AS61" s="58">
        <f t="shared" si="31"/>
        <v>0.2345742582711503</v>
      </c>
      <c r="AT61" s="58">
        <f t="shared" si="32"/>
        <v>0.18982722669741309</v>
      </c>
      <c r="AU61" s="97">
        <f t="shared" si="33"/>
        <v>0.2117363410659438</v>
      </c>
      <c r="AV61" s="97">
        <f t="shared" si="34"/>
        <v>0.16683455543833936</v>
      </c>
      <c r="AW61" s="97">
        <f t="shared" si="35"/>
        <v>0.17620192704660964</v>
      </c>
      <c r="AX61" s="2">
        <f>'Proportional HSE Data'!J55</f>
        <v>0.2537313432835821</v>
      </c>
      <c r="AY61" s="58">
        <f t="shared" si="36"/>
        <v>0.19470778741145933</v>
      </c>
      <c r="AZ61" s="97">
        <f t="shared" si="37"/>
        <v>0.19454699262762198</v>
      </c>
      <c r="BA61" s="97">
        <f t="shared" si="38"/>
        <v>0.24131888822813841</v>
      </c>
      <c r="BB61" s="97">
        <f t="shared" si="39"/>
        <v>0.24021623503459669</v>
      </c>
      <c r="BC61" s="97">
        <f t="shared" si="40"/>
        <v>0.25072103514239336</v>
      </c>
      <c r="BD61" s="2">
        <f>'Proportional HSE Data'!K55</f>
        <v>0.31343283582089554</v>
      </c>
      <c r="BE61" s="58">
        <f t="shared" si="41"/>
        <v>0.18627969810932352</v>
      </c>
      <c r="BF61" s="97">
        <f t="shared" si="42"/>
        <v>0.22996419338412608</v>
      </c>
      <c r="BG61" s="97">
        <f t="shared" si="43"/>
        <v>0.26238374537677789</v>
      </c>
      <c r="BH61" s="97">
        <f t="shared" si="44"/>
        <v>0.25550729736985806</v>
      </c>
      <c r="BI61" s="97">
        <f t="shared" si="45"/>
        <v>0.25535708861478551</v>
      </c>
      <c r="BJ61" s="2">
        <f>'Proportional HSE Data'!L55</f>
        <v>0.20895522388059701</v>
      </c>
      <c r="BK61" s="58">
        <f t="shared" si="46"/>
        <v>0.14644385618305242</v>
      </c>
      <c r="BL61" s="97">
        <f t="shared" si="47"/>
        <v>0.18900858976013071</v>
      </c>
      <c r="BM61" s="97">
        <f t="shared" si="48"/>
        <v>0.20182105108760695</v>
      </c>
      <c r="BN61" s="97">
        <f t="shared" si="49"/>
        <v>0.21724472775082085</v>
      </c>
      <c r="BO61" s="97">
        <f t="shared" si="50"/>
        <v>0.22624757881465185</v>
      </c>
    </row>
    <row r="62" spans="1:67">
      <c r="A62" s="58">
        <v>57</v>
      </c>
      <c r="B62" s="58">
        <f t="shared" si="0"/>
        <v>0.11075294490640508</v>
      </c>
      <c r="C62" s="2">
        <f>'Proportional HSE Data'!C56</f>
        <v>0.15384615384615385</v>
      </c>
      <c r="D62" s="58">
        <f t="shared" si="1"/>
        <v>0.31200318767708796</v>
      </c>
      <c r="E62" s="2">
        <f>'Absolute HSE Data'!E62/(SUM('Absolute HSE Data'!$C62:$G62))</f>
        <v>0.15384615384615385</v>
      </c>
      <c r="H62" s="2">
        <f t="shared" si="2"/>
        <v>0.15384615384615385</v>
      </c>
      <c r="I62" s="58">
        <f t="shared" si="51"/>
        <v>0.14848073568771736</v>
      </c>
      <c r="J62" s="58">
        <f t="shared" si="3"/>
        <v>0.11075294490640508</v>
      </c>
      <c r="K62" s="97">
        <f t="shared" si="4"/>
        <v>0.11224547051193749</v>
      </c>
      <c r="L62" s="97">
        <f t="shared" si="5"/>
        <v>0.10825038539050139</v>
      </c>
      <c r="M62" s="97">
        <f t="shared" si="6"/>
        <v>0.11895197595817082</v>
      </c>
      <c r="N62" s="2">
        <f>'Proportional HSE Data'!D56</f>
        <v>7.6923076923076927E-2</v>
      </c>
      <c r="O62" s="58">
        <f t="shared" si="52"/>
        <v>0.19895320815037557</v>
      </c>
      <c r="P62" s="58">
        <f t="shared" si="7"/>
        <v>0.13353644632149358</v>
      </c>
      <c r="Q62" s="97">
        <f t="shared" si="8"/>
        <v>0.15968885074376279</v>
      </c>
      <c r="R62" s="97">
        <f t="shared" si="9"/>
        <v>0.1362995582574946</v>
      </c>
      <c r="S62" s="97">
        <f t="shared" si="10"/>
        <v>0.14357223967864116</v>
      </c>
      <c r="T62" s="2">
        <f>'Proportional HSE Data'!E56</f>
        <v>0.2</v>
      </c>
      <c r="U62" s="58">
        <f t="shared" si="11"/>
        <v>0.15036067857610597</v>
      </c>
      <c r="V62" s="58">
        <f t="shared" si="12"/>
        <v>0.12490529550699044</v>
      </c>
      <c r="W62" s="97">
        <f t="shared" si="13"/>
        <v>0.14909748687644492</v>
      </c>
      <c r="X62" s="97">
        <f t="shared" si="14"/>
        <v>0.13654415490486591</v>
      </c>
      <c r="Y62" s="97">
        <f t="shared" si="15"/>
        <v>0.14835417095693662</v>
      </c>
      <c r="Z62" s="2">
        <f>'Proportional HSE Data'!F56</f>
        <v>0.2153846153846154</v>
      </c>
      <c r="AA62" s="58">
        <f t="shared" si="16"/>
        <v>0.198953224087459</v>
      </c>
      <c r="AB62" s="58">
        <f t="shared" si="17"/>
        <v>0.23441413832706698</v>
      </c>
      <c r="AC62" s="97">
        <f t="shared" si="18"/>
        <v>0.26721311354140742</v>
      </c>
      <c r="AD62" s="97">
        <f t="shared" si="19"/>
        <v>0.26103266125766789</v>
      </c>
      <c r="AE62" s="97">
        <f t="shared" si="20"/>
        <v>0.2568252374202401</v>
      </c>
      <c r="AF62" s="2">
        <f>'Proportional HSE Data'!G56</f>
        <v>0.35384615384615387</v>
      </c>
      <c r="AG62" s="58">
        <f t="shared" si="21"/>
        <v>0.25773159416173047</v>
      </c>
      <c r="AH62" s="58">
        <f t="shared" si="22"/>
        <v>0.32860262076192204</v>
      </c>
      <c r="AI62" s="97">
        <f t="shared" si="23"/>
        <v>0.30560199604952865</v>
      </c>
      <c r="AJ62" s="97">
        <f t="shared" si="24"/>
        <v>0.31589428960251059</v>
      </c>
      <c r="AK62" s="97">
        <f t="shared" si="25"/>
        <v>0.31104673990593207</v>
      </c>
      <c r="AL62" s="2">
        <f>'Proportional HSE Data'!H56</f>
        <v>0.16666666666666666</v>
      </c>
      <c r="AM62" s="58">
        <f t="shared" si="26"/>
        <v>0.18941102866491966</v>
      </c>
      <c r="AN62" s="58">
        <f t="shared" si="27"/>
        <v>0.13626398658247943</v>
      </c>
      <c r="AO62" s="97">
        <f t="shared" si="28"/>
        <v>0.12924003967790765</v>
      </c>
      <c r="AP62" s="97">
        <f t="shared" si="29"/>
        <v>0.11419385095684931</v>
      </c>
      <c r="AQ62" s="97">
        <f t="shared" si="30"/>
        <v>0.12030607713916153</v>
      </c>
      <c r="AR62" s="2">
        <f>'Proportional HSE Data'!I56</f>
        <v>0.12121212121212122</v>
      </c>
      <c r="AS62" s="58">
        <f t="shared" si="31"/>
        <v>0.23467266553059291</v>
      </c>
      <c r="AT62" s="58">
        <f t="shared" si="32"/>
        <v>0.19214670618586646</v>
      </c>
      <c r="AU62" s="97">
        <f t="shared" si="33"/>
        <v>0.21636199121918509</v>
      </c>
      <c r="AV62" s="97">
        <f t="shared" si="34"/>
        <v>0.1764943203532873</v>
      </c>
      <c r="AW62" s="97">
        <f t="shared" si="35"/>
        <v>0.18682396621348843</v>
      </c>
      <c r="AX62" s="2">
        <f>'Proportional HSE Data'!J56</f>
        <v>0.15151515151515152</v>
      </c>
      <c r="AY62" s="58">
        <f t="shared" si="36"/>
        <v>0.19186736054350786</v>
      </c>
      <c r="AZ62" s="97">
        <f t="shared" si="37"/>
        <v>0.19172361514548281</v>
      </c>
      <c r="BA62" s="97">
        <f t="shared" si="38"/>
        <v>0.2402786736928382</v>
      </c>
      <c r="BB62" s="97">
        <f t="shared" si="39"/>
        <v>0.23992319574652771</v>
      </c>
      <c r="BC62" s="97">
        <f t="shared" si="40"/>
        <v>0.25080811387877672</v>
      </c>
      <c r="BD62" s="2">
        <f>'Proportional HSE Data'!K56</f>
        <v>0.2878787878787879</v>
      </c>
      <c r="BE62" s="58">
        <f t="shared" si="41"/>
        <v>0.18452169105049587</v>
      </c>
      <c r="BF62" s="97">
        <f t="shared" si="42"/>
        <v>0.22101689689632925</v>
      </c>
      <c r="BG62" s="97">
        <f t="shared" si="43"/>
        <v>0.25265934367642151</v>
      </c>
      <c r="BH62" s="97">
        <f t="shared" si="44"/>
        <v>0.24307586117076127</v>
      </c>
      <c r="BI62" s="97">
        <f t="shared" si="45"/>
        <v>0.24330671760935127</v>
      </c>
      <c r="BJ62" s="2">
        <f>'Proportional HSE Data'!L56</f>
        <v>0.27272727272727271</v>
      </c>
      <c r="BK62" s="58">
        <f t="shared" si="46"/>
        <v>0.14532882136839162</v>
      </c>
      <c r="BL62" s="97">
        <f t="shared" si="47"/>
        <v>0.17728792288439105</v>
      </c>
      <c r="BM62" s="97">
        <f t="shared" si="48"/>
        <v>0.18893890122518198</v>
      </c>
      <c r="BN62" s="97">
        <f t="shared" si="49"/>
        <v>0.20595239753784969</v>
      </c>
      <c r="BO62" s="97">
        <f t="shared" si="50"/>
        <v>0.21475873631033088</v>
      </c>
    </row>
    <row r="63" spans="1:67">
      <c r="A63" s="58">
        <v>58</v>
      </c>
      <c r="B63" s="58">
        <f t="shared" si="0"/>
        <v>0.11740256863786622</v>
      </c>
      <c r="C63" s="2">
        <f>'Proportional HSE Data'!C57</f>
        <v>0.1875</v>
      </c>
      <c r="D63" s="58">
        <f t="shared" si="1"/>
        <v>0.34813126682493906</v>
      </c>
      <c r="E63" s="2">
        <f>'Absolute HSE Data'!E63/(SUM('Absolute HSE Data'!$C63:$G63))</f>
        <v>0.15151515151515152</v>
      </c>
      <c r="H63" s="2">
        <f t="shared" si="2"/>
        <v>0.1875</v>
      </c>
      <c r="I63" s="58">
        <f t="shared" si="51"/>
        <v>0.15566677080660149</v>
      </c>
      <c r="J63" s="58">
        <f t="shared" si="3"/>
        <v>0.11740256863786622</v>
      </c>
      <c r="K63" s="97">
        <f t="shared" si="4"/>
        <v>0.11948494982467511</v>
      </c>
      <c r="L63" s="97">
        <f t="shared" si="5"/>
        <v>0.11552177648535297</v>
      </c>
      <c r="M63" s="97">
        <f t="shared" si="6"/>
        <v>0.12886363565111492</v>
      </c>
      <c r="N63" s="2">
        <f>'Proportional HSE Data'!D57</f>
        <v>6.25E-2</v>
      </c>
      <c r="O63" s="58">
        <f t="shared" si="52"/>
        <v>0.19975955827130526</v>
      </c>
      <c r="P63" s="58">
        <f t="shared" si="7"/>
        <v>0.13769051687767758</v>
      </c>
      <c r="Q63" s="97">
        <f t="shared" si="8"/>
        <v>0.16726620946642748</v>
      </c>
      <c r="R63" s="97">
        <f t="shared" si="9"/>
        <v>0.14692650608067473</v>
      </c>
      <c r="S63" s="97">
        <f t="shared" si="10"/>
        <v>0.15508319007691576</v>
      </c>
      <c r="T63" s="2">
        <f>'Proportional HSE Data'!E57</f>
        <v>9.375E-2</v>
      </c>
      <c r="U63" s="58">
        <f t="shared" si="11"/>
        <v>0.14830414330032715</v>
      </c>
      <c r="V63" s="58">
        <f t="shared" si="12"/>
        <v>0.12544448108617512</v>
      </c>
      <c r="W63" s="97">
        <f t="shared" si="13"/>
        <v>0.15111510099495018</v>
      </c>
      <c r="X63" s="97">
        <f t="shared" si="14"/>
        <v>0.14169482169872713</v>
      </c>
      <c r="Y63" s="97">
        <f t="shared" si="15"/>
        <v>0.15404084090546252</v>
      </c>
      <c r="Z63" s="2">
        <f>'Proportional HSE Data'!F57</f>
        <v>0.21875</v>
      </c>
      <c r="AA63" s="58">
        <f t="shared" si="16"/>
        <v>0.19744668347928646</v>
      </c>
      <c r="AB63" s="58">
        <f t="shared" si="17"/>
        <v>0.22652633770033839</v>
      </c>
      <c r="AC63" s="97">
        <f t="shared" si="18"/>
        <v>0.25854594161083932</v>
      </c>
      <c r="AD63" s="97">
        <f t="shared" si="19"/>
        <v>0.25076484600921434</v>
      </c>
      <c r="AE63" s="97">
        <f t="shared" si="20"/>
        <v>0.24831628368834405</v>
      </c>
      <c r="AF63" s="2">
        <f>'Proportional HSE Data'!G57</f>
        <v>0.4375</v>
      </c>
      <c r="AG63" s="58">
        <f t="shared" si="21"/>
        <v>0.25623748373711547</v>
      </c>
      <c r="AH63" s="58">
        <f t="shared" si="22"/>
        <v>0.30852220951682668</v>
      </c>
      <c r="AI63" s="97">
        <f t="shared" si="23"/>
        <v>0.28670444109081844</v>
      </c>
      <c r="AJ63" s="97">
        <f t="shared" si="24"/>
        <v>0.29953042944785202</v>
      </c>
      <c r="AK63" s="97">
        <f t="shared" si="25"/>
        <v>0.29409853400254105</v>
      </c>
      <c r="AL63" s="2">
        <f>'Proportional HSE Data'!H57</f>
        <v>0.20289855072463769</v>
      </c>
      <c r="AM63" s="58">
        <f t="shared" si="26"/>
        <v>0.19828929112575211</v>
      </c>
      <c r="AN63" s="58">
        <f t="shared" si="27"/>
        <v>0.14442510081202525</v>
      </c>
      <c r="AO63" s="97">
        <f t="shared" si="28"/>
        <v>0.13578188187069337</v>
      </c>
      <c r="AP63" s="97">
        <f t="shared" si="29"/>
        <v>0.12135928028442269</v>
      </c>
      <c r="AQ63" s="97">
        <f t="shared" si="30"/>
        <v>0.1286384433736075</v>
      </c>
      <c r="AR63" s="2">
        <f>'Proportional HSE Data'!I57</f>
        <v>0.15942028985507245</v>
      </c>
      <c r="AS63" s="58">
        <f t="shared" si="31"/>
        <v>0.23477110141090504</v>
      </c>
      <c r="AT63" s="58">
        <f t="shared" si="32"/>
        <v>0.19468886275137534</v>
      </c>
      <c r="AU63" s="97">
        <f t="shared" si="33"/>
        <v>0.22109758556884893</v>
      </c>
      <c r="AV63" s="97">
        <f t="shared" si="34"/>
        <v>0.18704547561815105</v>
      </c>
      <c r="AW63" s="97">
        <f t="shared" si="35"/>
        <v>0.1982947185158894</v>
      </c>
      <c r="AX63" s="2">
        <f>'Proportional HSE Data'!J57</f>
        <v>0.2318840579710145</v>
      </c>
      <c r="AY63" s="58">
        <f t="shared" si="36"/>
        <v>0.18905864217985371</v>
      </c>
      <c r="AZ63" s="97">
        <f t="shared" si="37"/>
        <v>0.18893268278418823</v>
      </c>
      <c r="BA63" s="97">
        <f t="shared" si="38"/>
        <v>0.23883247625010806</v>
      </c>
      <c r="BB63" s="97">
        <f t="shared" si="39"/>
        <v>0.23923995585253174</v>
      </c>
      <c r="BC63" s="97">
        <f t="shared" si="40"/>
        <v>0.25041149494736609</v>
      </c>
      <c r="BD63" s="2">
        <f>'Proportional HSE Data'!K57</f>
        <v>0.24637681159420291</v>
      </c>
      <c r="BE63" s="58">
        <f t="shared" si="41"/>
        <v>0.18277654844089242</v>
      </c>
      <c r="BF63" s="97">
        <f t="shared" si="42"/>
        <v>0.21186411762171517</v>
      </c>
      <c r="BG63" s="97">
        <f t="shared" si="43"/>
        <v>0.2422383741351366</v>
      </c>
      <c r="BH63" s="97">
        <f t="shared" si="44"/>
        <v>0.2301931890050454</v>
      </c>
      <c r="BI63" s="97">
        <f t="shared" si="45"/>
        <v>0.23087888602780537</v>
      </c>
      <c r="BJ63" s="2">
        <f>'Proportional HSE Data'!L57</f>
        <v>0.15942028985507245</v>
      </c>
      <c r="BK63" s="58">
        <f t="shared" si="46"/>
        <v>0.1442208420112322</v>
      </c>
      <c r="BL63" s="97">
        <f t="shared" si="47"/>
        <v>0.16548632044562581</v>
      </c>
      <c r="BM63" s="97">
        <f t="shared" si="48"/>
        <v>0.17574773310486116</v>
      </c>
      <c r="BN63" s="97">
        <f t="shared" si="49"/>
        <v>0.19373450432648223</v>
      </c>
      <c r="BO63" s="97">
        <f t="shared" si="50"/>
        <v>0.20228637817751627</v>
      </c>
    </row>
    <row r="64" spans="1:67">
      <c r="A64" s="58">
        <v>59</v>
      </c>
      <c r="B64" s="58">
        <f t="shared" si="0"/>
        <v>0.12458327089018226</v>
      </c>
      <c r="C64" s="2">
        <f>'Proportional HSE Data'!C58</f>
        <v>8.3333333333333329E-2</v>
      </c>
      <c r="D64" s="58">
        <f t="shared" si="1"/>
        <v>0.38754953329043701</v>
      </c>
      <c r="E64" s="2">
        <f>'Absolute HSE Data'!E64/(SUM('Absolute HSE Data'!$C64:$G64))</f>
        <v>0.21505376344086022</v>
      </c>
      <c r="H64" s="2">
        <f t="shared" si="2"/>
        <v>8.3333333333333329E-2</v>
      </c>
      <c r="I64" s="58">
        <f t="shared" si="51"/>
        <v>0.16313396083539494</v>
      </c>
      <c r="J64" s="58">
        <f t="shared" si="3"/>
        <v>0.12458327089018226</v>
      </c>
      <c r="K64" s="97">
        <f t="shared" si="4"/>
        <v>0.12728143152115667</v>
      </c>
      <c r="L64" s="97">
        <f t="shared" si="5"/>
        <v>0.12340683790642007</v>
      </c>
      <c r="M64" s="97">
        <f t="shared" si="6"/>
        <v>0.13942680929853485</v>
      </c>
      <c r="N64" s="2">
        <f>'Proportional HSE Data'!D58</f>
        <v>0.1</v>
      </c>
      <c r="O64" s="58">
        <f t="shared" si="52"/>
        <v>0.20056835822192126</v>
      </c>
      <c r="P64" s="58">
        <f t="shared" si="7"/>
        <v>0.14222923538740928</v>
      </c>
      <c r="Q64" s="97">
        <f t="shared" si="8"/>
        <v>0.1751679155946938</v>
      </c>
      <c r="R64" s="97">
        <f t="shared" si="9"/>
        <v>0.15850945942094358</v>
      </c>
      <c r="S64" s="97">
        <f t="shared" si="10"/>
        <v>0.16725585603876225</v>
      </c>
      <c r="T64" s="2">
        <f>'Proportional HSE Data'!E58</f>
        <v>0.1</v>
      </c>
      <c r="U64" s="58">
        <f t="shared" si="11"/>
        <v>0.14627089356469311</v>
      </c>
      <c r="V64" s="58">
        <f t="shared" si="12"/>
        <v>0.1261341666497815</v>
      </c>
      <c r="W64" s="97">
        <f t="shared" si="13"/>
        <v>0.15312078847372049</v>
      </c>
      <c r="X64" s="97">
        <f t="shared" si="14"/>
        <v>0.14705586303944923</v>
      </c>
      <c r="Y64" s="97">
        <f t="shared" si="15"/>
        <v>0.15978358447053809</v>
      </c>
      <c r="Z64" s="2">
        <f>'Proportional HSE Data'!F58</f>
        <v>0.33333333333333331</v>
      </c>
      <c r="AA64" s="58">
        <f t="shared" si="16"/>
        <v>0.19594876031680908</v>
      </c>
      <c r="AB64" s="58">
        <f t="shared" si="17"/>
        <v>0.21845658544399649</v>
      </c>
      <c r="AC64" s="97">
        <f t="shared" si="18"/>
        <v>0.2492174601091055</v>
      </c>
      <c r="AD64" s="97">
        <f t="shared" si="19"/>
        <v>0.23998904247991565</v>
      </c>
      <c r="AE64" s="97">
        <f t="shared" si="20"/>
        <v>0.23954489589537498</v>
      </c>
      <c r="AF64" s="2">
        <f>'Proportional HSE Data'!G58</f>
        <v>0.38333333333333336</v>
      </c>
      <c r="AG64" s="58">
        <f t="shared" si="21"/>
        <v>0.25474906221654348</v>
      </c>
      <c r="AH64" s="58">
        <f t="shared" si="22"/>
        <v>0.28807141218382248</v>
      </c>
      <c r="AI64" s="97">
        <f t="shared" si="23"/>
        <v>0.26783654509577726</v>
      </c>
      <c r="AJ64" s="97">
        <f t="shared" si="24"/>
        <v>0.28282548873744978</v>
      </c>
      <c r="AK64" s="97">
        <f t="shared" si="25"/>
        <v>0.27680208876629742</v>
      </c>
      <c r="AL64" s="2">
        <f>'Proportional HSE Data'!H58</f>
        <v>0.13846153846153847</v>
      </c>
      <c r="AM64" s="58">
        <f t="shared" si="26"/>
        <v>0.20747718699983589</v>
      </c>
      <c r="AN64" s="58">
        <f t="shared" si="27"/>
        <v>0.15324455216355959</v>
      </c>
      <c r="AO64" s="97">
        <f t="shared" si="28"/>
        <v>0.14293780295571451</v>
      </c>
      <c r="AP64" s="97">
        <f t="shared" si="29"/>
        <v>0.12937396132207185</v>
      </c>
      <c r="AQ64" s="97">
        <f t="shared" si="30"/>
        <v>0.13778731468246333</v>
      </c>
      <c r="AR64" s="2">
        <f>'Proportional HSE Data'!I58</f>
        <v>0.26153846153846155</v>
      </c>
      <c r="AS64" s="58">
        <f t="shared" si="31"/>
        <v>0.23486956590978811</v>
      </c>
      <c r="AT64" s="58">
        <f t="shared" si="32"/>
        <v>0.19745974103163949</v>
      </c>
      <c r="AU64" s="97">
        <f t="shared" si="33"/>
        <v>0.22592744528007608</v>
      </c>
      <c r="AV64" s="97">
        <f t="shared" si="34"/>
        <v>0.19846906078964627</v>
      </c>
      <c r="AW64" s="97">
        <f t="shared" si="35"/>
        <v>0.2105718910889102</v>
      </c>
      <c r="AX64" s="2">
        <f>'Proportional HSE Data'!J58</f>
        <v>0.24615384615384617</v>
      </c>
      <c r="AY64" s="58">
        <f t="shared" si="36"/>
        <v>0.18628156254525577</v>
      </c>
      <c r="AZ64" s="97">
        <f t="shared" si="37"/>
        <v>0.18617408994542739</v>
      </c>
      <c r="BA64" s="97">
        <f t="shared" si="38"/>
        <v>0.23695511889452558</v>
      </c>
      <c r="BB64" s="97">
        <f t="shared" si="39"/>
        <v>0.23812882880449363</v>
      </c>
      <c r="BC64" s="97">
        <f t="shared" si="40"/>
        <v>0.24949068130878743</v>
      </c>
      <c r="BD64" s="2">
        <f>'Proportional HSE Data'!K58</f>
        <v>0.24615384615384617</v>
      </c>
      <c r="BE64" s="58">
        <f t="shared" si="41"/>
        <v>0.18104424652530327</v>
      </c>
      <c r="BF64" s="97">
        <f t="shared" si="42"/>
        <v>0.2025489286361479</v>
      </c>
      <c r="BG64" s="97">
        <f t="shared" si="43"/>
        <v>0.23117865703447535</v>
      </c>
      <c r="BH64" s="97">
        <f t="shared" si="44"/>
        <v>0.21698509704291608</v>
      </c>
      <c r="BI64" s="97">
        <f t="shared" si="45"/>
        <v>0.21818468160398413</v>
      </c>
      <c r="BJ64" s="2">
        <f>'Proportional HSE Data'!L58</f>
        <v>0.1076923076923077</v>
      </c>
      <c r="BK64" s="58">
        <f t="shared" si="46"/>
        <v>0.14311989529970351</v>
      </c>
      <c r="BL64" s="97">
        <f t="shared" si="47"/>
        <v>0.15370234868964552</v>
      </c>
      <c r="BM64" s="97">
        <f t="shared" si="48"/>
        <v>0.16238589890198535</v>
      </c>
      <c r="BN64" s="97">
        <f t="shared" si="49"/>
        <v>0.18068083893599579</v>
      </c>
      <c r="BO64" s="97">
        <f t="shared" si="50"/>
        <v>0.18893566318766711</v>
      </c>
    </row>
    <row r="65" spans="1:67">
      <c r="A65" s="58">
        <v>60</v>
      </c>
      <c r="B65" s="58">
        <f t="shared" si="0"/>
        <v>0.13233501252320903</v>
      </c>
      <c r="C65" s="2">
        <f>'Proportional HSE Data'!C59</f>
        <v>0.15873015873015872</v>
      </c>
      <c r="D65" s="58">
        <f t="shared" si="1"/>
        <v>0.42991567590139501</v>
      </c>
      <c r="E65" s="2">
        <f>'Absolute HSE Data'!E65/(SUM('Absolute HSE Data'!$C65:$G65))</f>
        <v>0.2537313432835821</v>
      </c>
      <c r="H65" s="2">
        <f t="shared" si="2"/>
        <v>0.15873015873015872</v>
      </c>
      <c r="I65" s="58">
        <f t="shared" si="51"/>
        <v>0.17088684914836669</v>
      </c>
      <c r="J65" s="58">
        <f t="shared" si="3"/>
        <v>0.13233501252320903</v>
      </c>
      <c r="K65" s="97">
        <f t="shared" si="4"/>
        <v>0.13567002038383291</v>
      </c>
      <c r="L65" s="97">
        <f t="shared" si="5"/>
        <v>0.13194602024200089</v>
      </c>
      <c r="M65" s="97">
        <f t="shared" si="6"/>
        <v>0.15062403799996638</v>
      </c>
      <c r="N65" s="2">
        <f>'Proportional HSE Data'!D59</f>
        <v>0.23809523809523808</v>
      </c>
      <c r="O65" s="58">
        <f t="shared" si="52"/>
        <v>0.20137960881569561</v>
      </c>
      <c r="P65" s="58">
        <f t="shared" si="7"/>
        <v>0.14717664591271523</v>
      </c>
      <c r="Q65" s="97">
        <f t="shared" si="8"/>
        <v>0.18337691030546732</v>
      </c>
      <c r="R65" s="97">
        <f t="shared" si="9"/>
        <v>0.17105123760036448</v>
      </c>
      <c r="S65" s="97">
        <f t="shared" si="10"/>
        <v>0.18000700953725107</v>
      </c>
      <c r="T65" s="2">
        <f>'Proportional HSE Data'!E59</f>
        <v>0.15873015873015872</v>
      </c>
      <c r="U65" s="58">
        <f t="shared" si="11"/>
        <v>0.14426079805189207</v>
      </c>
      <c r="V65" s="58">
        <f t="shared" si="12"/>
        <v>0.1269764494709949</v>
      </c>
      <c r="W65" s="97">
        <f t="shared" si="13"/>
        <v>0.15509790422192332</v>
      </c>
      <c r="X65" s="97">
        <f t="shared" si="14"/>
        <v>0.15257441317001216</v>
      </c>
      <c r="Y65" s="97">
        <f t="shared" si="15"/>
        <v>0.16551043421839914</v>
      </c>
      <c r="Z65" s="2">
        <f>'Proportional HSE Data'!F59</f>
        <v>0.22222222222222221</v>
      </c>
      <c r="AA65" s="58">
        <f t="shared" si="16"/>
        <v>0.19445944760653502</v>
      </c>
      <c r="AB65" s="58">
        <f t="shared" si="17"/>
        <v>0.21023474765568531</v>
      </c>
      <c r="AC65" s="97">
        <f t="shared" si="18"/>
        <v>0.23926742937571238</v>
      </c>
      <c r="AD65" s="97">
        <f t="shared" si="19"/>
        <v>0.22878341121019904</v>
      </c>
      <c r="AE65" s="97">
        <f t="shared" si="20"/>
        <v>0.23053499528794705</v>
      </c>
      <c r="AF65" s="2">
        <f>'Proportional HSE Data'!G59</f>
        <v>0.22222222222222221</v>
      </c>
      <c r="AG65" s="58">
        <f t="shared" si="21"/>
        <v>0.25326634247729668</v>
      </c>
      <c r="AH65" s="58">
        <f t="shared" si="22"/>
        <v>0.26742863834435898</v>
      </c>
      <c r="AI65" s="97">
        <f t="shared" si="23"/>
        <v>0.24913966866662468</v>
      </c>
      <c r="AJ65" s="97">
        <f t="shared" si="24"/>
        <v>0.26585158626981514</v>
      </c>
      <c r="AK65" s="97">
        <f t="shared" si="25"/>
        <v>0.25924910497125392</v>
      </c>
      <c r="AL65" s="2">
        <f>'Proportional HSE Data'!H59</f>
        <v>0.2</v>
      </c>
      <c r="AM65" s="58">
        <f t="shared" si="26"/>
        <v>0.21697559199443195</v>
      </c>
      <c r="AN65" s="58">
        <f t="shared" si="27"/>
        <v>0.16276927259555762</v>
      </c>
      <c r="AO65" s="97">
        <f t="shared" si="28"/>
        <v>0.15076827914387242</v>
      </c>
      <c r="AP65" s="97">
        <f t="shared" si="29"/>
        <v>0.13831906207598957</v>
      </c>
      <c r="AQ65" s="97">
        <f t="shared" si="30"/>
        <v>0.14780141480344375</v>
      </c>
      <c r="AR65" s="2">
        <f>'Proportional HSE Data'!I59</f>
        <v>0.2</v>
      </c>
      <c r="AS65" s="58">
        <f t="shared" si="31"/>
        <v>0.23496805902493323</v>
      </c>
      <c r="AT65" s="58">
        <f t="shared" si="32"/>
        <v>0.20046587203966518</v>
      </c>
      <c r="AU65" s="97">
        <f t="shared" si="33"/>
        <v>0.23083477651326542</v>
      </c>
      <c r="AV65" s="97">
        <f t="shared" si="34"/>
        <v>0.21072547179931359</v>
      </c>
      <c r="AW65" s="97">
        <f t="shared" si="35"/>
        <v>0.22359064467393758</v>
      </c>
      <c r="AX65" s="2">
        <f>'Proportional HSE Data'!J59</f>
        <v>0.2</v>
      </c>
      <c r="AY65" s="58">
        <f t="shared" si="36"/>
        <v>0.18353604304739476</v>
      </c>
      <c r="AZ65" s="97">
        <f t="shared" si="37"/>
        <v>0.18344772261916584</v>
      </c>
      <c r="BA65" s="97">
        <f t="shared" si="38"/>
        <v>0.23462369177107878</v>
      </c>
      <c r="BB65" s="97">
        <f t="shared" si="39"/>
        <v>0.23655343718385172</v>
      </c>
      <c r="BC65" s="97">
        <f t="shared" si="40"/>
        <v>0.24800861207238051</v>
      </c>
      <c r="BD65" s="2">
        <f>'Proportional HSE Data'!K59</f>
        <v>0.32307692307692309</v>
      </c>
      <c r="BE65" s="58">
        <f t="shared" si="41"/>
        <v>0.17932476016975754</v>
      </c>
      <c r="BF65" s="97">
        <f t="shared" si="42"/>
        <v>0.19311566826383295</v>
      </c>
      <c r="BG65" s="97">
        <f t="shared" si="43"/>
        <v>0.21954977371761628</v>
      </c>
      <c r="BH65" s="97">
        <f t="shared" si="44"/>
        <v>0.20358188675078773</v>
      </c>
      <c r="BI65" s="97">
        <f t="shared" si="45"/>
        <v>0.2053370315845103</v>
      </c>
      <c r="BJ65" s="2">
        <f>'Proportional HSE Data'!L59</f>
        <v>7.6923076923076927E-2</v>
      </c>
      <c r="BK65" s="58">
        <f t="shared" si="46"/>
        <v>0.14202595815101213</v>
      </c>
      <c r="BL65" s="97">
        <f t="shared" si="47"/>
        <v>0.14203266028516076</v>
      </c>
      <c r="BM65" s="97">
        <f t="shared" si="48"/>
        <v>0.14899655396926983</v>
      </c>
      <c r="BN65" s="97">
        <f t="shared" si="49"/>
        <v>0.1669151358522635</v>
      </c>
      <c r="BO65" s="97">
        <f t="shared" si="50"/>
        <v>0.17484620906667042</v>
      </c>
    </row>
    <row r="66" spans="1:67">
      <c r="A66" s="58">
        <v>61</v>
      </c>
      <c r="B66" s="58">
        <f t="shared" si="0"/>
        <v>0.14069973887266085</v>
      </c>
      <c r="C66" s="2">
        <f>'Proportional HSE Data'!C60</f>
        <v>6.6666666666666666E-2</v>
      </c>
      <c r="D66" s="58">
        <f t="shared" si="1"/>
        <v>0.47468616114355278</v>
      </c>
      <c r="E66" s="2">
        <f>'Absolute HSE Data'!E66/(SUM('Absolute HSE Data'!$C66:$G66))</f>
        <v>0.23529411764705882</v>
      </c>
      <c r="H66" s="2">
        <f t="shared" si="2"/>
        <v>6.6666666666666666E-2</v>
      </c>
      <c r="I66" s="58">
        <f t="shared" si="51"/>
        <v>0.17892941231365769</v>
      </c>
      <c r="J66" s="58">
        <f t="shared" si="3"/>
        <v>0.14069973887266085</v>
      </c>
      <c r="K66" s="97">
        <f t="shared" si="4"/>
        <v>0.14468630640050412</v>
      </c>
      <c r="L66" s="97">
        <f t="shared" si="5"/>
        <v>0.14117971107491034</v>
      </c>
      <c r="M66" s="97">
        <f t="shared" si="6"/>
        <v>0.16242963152720796</v>
      </c>
      <c r="N66" s="2">
        <f>'Proportional HSE Data'!D60</f>
        <v>0.26666666666666666</v>
      </c>
      <c r="O66" s="58">
        <f t="shared" si="52"/>
        <v>0.20219331080830369</v>
      </c>
      <c r="P66" s="58">
        <f t="shared" si="7"/>
        <v>0.15255871736300025</v>
      </c>
      <c r="Q66" s="97">
        <f t="shared" si="8"/>
        <v>0.19187202772051729</v>
      </c>
      <c r="R66" s="97">
        <f t="shared" si="9"/>
        <v>0.18453398504713034</v>
      </c>
      <c r="S66" s="97">
        <f t="shared" si="10"/>
        <v>0.19323002260830624</v>
      </c>
      <c r="T66" s="2">
        <f>'Proportional HSE Data'!E60</f>
        <v>0.17777777777777778</v>
      </c>
      <c r="U66" s="58">
        <f t="shared" si="11"/>
        <v>0.1422737224191119</v>
      </c>
      <c r="V66" s="58">
        <f t="shared" si="12"/>
        <v>0.1279738908240606</v>
      </c>
      <c r="W66" s="97">
        <f t="shared" si="13"/>
        <v>0.15702916609833348</v>
      </c>
      <c r="X66" s="97">
        <f t="shared" si="14"/>
        <v>0.15818706682444075</v>
      </c>
      <c r="Y66" s="97">
        <f t="shared" si="15"/>
        <v>0.17114203717829712</v>
      </c>
      <c r="Z66" s="2">
        <f>'Proportional HSE Data'!F60</f>
        <v>0.22222222222222221</v>
      </c>
      <c r="AA66" s="58">
        <f t="shared" si="16"/>
        <v>0.19297873766576445</v>
      </c>
      <c r="AB66" s="58">
        <f t="shared" si="17"/>
        <v>0.20189164964860862</v>
      </c>
      <c r="AC66" s="97">
        <f t="shared" si="18"/>
        <v>0.22874528442341358</v>
      </c>
      <c r="AD66" s="97">
        <f t="shared" si="19"/>
        <v>0.21723252099839466</v>
      </c>
      <c r="AE66" s="97">
        <f t="shared" si="20"/>
        <v>0.22130843630237662</v>
      </c>
      <c r="AF66" s="2">
        <f>'Proportional HSE Data'!G60</f>
        <v>0.26666666666666666</v>
      </c>
      <c r="AG66" s="58">
        <f t="shared" si="21"/>
        <v>0.25178933695041661</v>
      </c>
      <c r="AH66" s="58">
        <f t="shared" si="22"/>
        <v>0.24678120790961128</v>
      </c>
      <c r="AI66" s="97">
        <f t="shared" si="23"/>
        <v>0.23075075276508428</v>
      </c>
      <c r="AJ66" s="97">
        <f t="shared" si="24"/>
        <v>0.24868990781808248</v>
      </c>
      <c r="AK66" s="97">
        <f t="shared" si="25"/>
        <v>0.2415419690035451</v>
      </c>
      <c r="AL66" s="2">
        <f>'Proportional HSE Data'!H60</f>
        <v>9.45945945945946E-2</v>
      </c>
      <c r="AM66" s="58">
        <f t="shared" si="26"/>
        <v>0.2267844064186107</v>
      </c>
      <c r="AN66" s="58">
        <f t="shared" si="27"/>
        <v>0.17304767652667247</v>
      </c>
      <c r="AO66" s="97">
        <f t="shared" si="28"/>
        <v>0.15933915794161763</v>
      </c>
      <c r="AP66" s="97">
        <f t="shared" si="29"/>
        <v>0.14828018868640816</v>
      </c>
      <c r="AQ66" s="97">
        <f t="shared" si="30"/>
        <v>0.15872775206665019</v>
      </c>
      <c r="AR66" s="2">
        <f>'Proportional HSE Data'!I60</f>
        <v>0.24324324324324326</v>
      </c>
      <c r="AS66" s="58">
        <f t="shared" si="31"/>
        <v>0.23506658075402179</v>
      </c>
      <c r="AT66" s="58">
        <f t="shared" si="32"/>
        <v>0.20371427063928621</v>
      </c>
      <c r="AU66" s="97">
        <f t="shared" si="33"/>
        <v>0.235801666282003</v>
      </c>
      <c r="AV66" s="97">
        <f t="shared" si="34"/>
        <v>0.22375068190783501</v>
      </c>
      <c r="AW66" s="97">
        <f t="shared" si="35"/>
        <v>0.23726103390296616</v>
      </c>
      <c r="AX66" s="2">
        <f>'Proportional HSE Data'!J60</f>
        <v>0.36486486486486486</v>
      </c>
      <c r="AY66" s="58">
        <f t="shared" si="36"/>
        <v>0.18082199651675065</v>
      </c>
      <c r="AZ66" s="97">
        <f t="shared" si="37"/>
        <v>0.18075345864910208</v>
      </c>
      <c r="BA66" s="97">
        <f t="shared" si="38"/>
        <v>0.23181796495401769</v>
      </c>
      <c r="BB66" s="97">
        <f t="shared" si="39"/>
        <v>0.23447926209215633</v>
      </c>
      <c r="BC66" s="97">
        <f t="shared" si="40"/>
        <v>0.24593239005076228</v>
      </c>
      <c r="BD66" s="2">
        <f>'Proportional HSE Data'!K60</f>
        <v>0.16216216216216217</v>
      </c>
      <c r="BE66" s="58">
        <f t="shared" si="41"/>
        <v>0.17761806288718501</v>
      </c>
      <c r="BF66" s="97">
        <f t="shared" si="42"/>
        <v>0.18360952617923729</v>
      </c>
      <c r="BG66" s="97">
        <f t="shared" si="43"/>
        <v>0.20743300802308715</v>
      </c>
      <c r="BH66" s="97">
        <f t="shared" si="44"/>
        <v>0.19011531642010657</v>
      </c>
      <c r="BI66" s="97">
        <f t="shared" si="45"/>
        <v>0.19244839962492732</v>
      </c>
      <c r="BJ66" s="2">
        <f>'Proportional HSE Data'!L60</f>
        <v>0.13513513513513514</v>
      </c>
      <c r="BK66" s="58">
        <f t="shared" si="46"/>
        <v>0.14093900721761615</v>
      </c>
      <c r="BL66" s="97">
        <f t="shared" si="47"/>
        <v>0.13057003894872948</v>
      </c>
      <c r="BM66" s="97">
        <f t="shared" si="48"/>
        <v>0.13572398244114967</v>
      </c>
      <c r="BN66" s="97">
        <f t="shared" si="49"/>
        <v>0.15259616840306439</v>
      </c>
      <c r="BO66" s="97">
        <f t="shared" si="50"/>
        <v>0.16019186398606383</v>
      </c>
    </row>
    <row r="67" spans="1:67">
      <c r="A67" s="58">
        <v>62</v>
      </c>
      <c r="B67" s="58">
        <f t="shared" si="0"/>
        <v>0.14972117425118164</v>
      </c>
      <c r="C67" s="2">
        <f>'Proportional HSE Data'!C61</f>
        <v>0.140625</v>
      </c>
      <c r="D67" s="58">
        <f t="shared" si="1"/>
        <v>0.52112371899558574</v>
      </c>
      <c r="E67" s="2">
        <f>'Absolute HSE Data'!E67/(SUM('Absolute HSE Data'!$C67:$G67))</f>
        <v>0.21153846153846154</v>
      </c>
      <c r="H67" s="2">
        <f t="shared" si="2"/>
        <v>0.140625</v>
      </c>
      <c r="I67" s="58">
        <f t="shared" si="51"/>
        <v>0.18726499652320652</v>
      </c>
      <c r="J67" s="58">
        <f t="shared" si="3"/>
        <v>0.14972117425118164</v>
      </c>
      <c r="K67" s="97">
        <f t="shared" si="4"/>
        <v>0.15436595245790052</v>
      </c>
      <c r="L67" s="97">
        <f t="shared" si="5"/>
        <v>0.15114750207666799</v>
      </c>
      <c r="M67" s="97">
        <f t="shared" si="6"/>
        <v>0.17481047329334362</v>
      </c>
      <c r="N67" s="2">
        <f>'Proportional HSE Data'!D61</f>
        <v>0.171875</v>
      </c>
      <c r="O67" s="58">
        <f t="shared" si="52"/>
        <v>0.20300946489724234</v>
      </c>
      <c r="P67" s="58">
        <f t="shared" si="7"/>
        <v>0.15840336777253761</v>
      </c>
      <c r="Q67" s="97">
        <f t="shared" si="8"/>
        <v>0.20062783518933014</v>
      </c>
      <c r="R67" s="97">
        <f t="shared" si="9"/>
        <v>0.19891516906712897</v>
      </c>
      <c r="S67" s="97">
        <f t="shared" si="10"/>
        <v>0.20679557499654333</v>
      </c>
      <c r="T67" s="2">
        <f>'Proportional HSE Data'!E61</f>
        <v>0.234375</v>
      </c>
      <c r="U67" s="58">
        <f t="shared" si="11"/>
        <v>0.14030952941883579</v>
      </c>
      <c r="V67" s="58">
        <f t="shared" si="12"/>
        <v>0.12912952354088539</v>
      </c>
      <c r="W67" s="97">
        <f t="shared" si="13"/>
        <v>0.15889669690546906</v>
      </c>
      <c r="X67" s="97">
        <f t="shared" si="14"/>
        <v>0.1638192762962139</v>
      </c>
      <c r="Y67" s="97">
        <f t="shared" si="15"/>
        <v>0.17659243524370788</v>
      </c>
      <c r="Z67" s="2">
        <f>'Proportional HSE Data'!F61</f>
        <v>0.234375</v>
      </c>
      <c r="AA67" s="58">
        <f t="shared" si="16"/>
        <v>0.19150662213162645</v>
      </c>
      <c r="AB67" s="58">
        <f t="shared" si="17"/>
        <v>0.19345886417505503</v>
      </c>
      <c r="AC67" s="97">
        <f t="shared" si="18"/>
        <v>0.21771037704305807</v>
      </c>
      <c r="AD67" s="97">
        <f t="shared" si="19"/>
        <v>0.20542609633890868</v>
      </c>
      <c r="AE67" s="97">
        <f t="shared" si="20"/>
        <v>0.21188530693316848</v>
      </c>
      <c r="AF67" s="2">
        <f>'Proportional HSE Data'!G61</f>
        <v>0.21875</v>
      </c>
      <c r="AG67" s="58">
        <f t="shared" si="21"/>
        <v>0.25031805762279397</v>
      </c>
      <c r="AH67" s="58">
        <f t="shared" si="22"/>
        <v>0.22632042451361739</v>
      </c>
      <c r="AI67" s="97">
        <f t="shared" si="23"/>
        <v>0.21279905994614776</v>
      </c>
      <c r="AJ67" s="97">
        <f t="shared" si="24"/>
        <v>0.23143071172527224</v>
      </c>
      <c r="AK67" s="97">
        <f t="shared" si="25"/>
        <v>0.22379288466485436</v>
      </c>
      <c r="AL67" s="2">
        <f>'Proportional HSE Data'!H61</f>
        <v>0.16176470588235295</v>
      </c>
      <c r="AM67" s="58">
        <f t="shared" si="26"/>
        <v>0.23690248989344256</v>
      </c>
      <c r="AN67" s="58">
        <f t="shared" si="27"/>
        <v>0.18412915853494241</v>
      </c>
      <c r="AO67" s="97">
        <f t="shared" si="28"/>
        <v>0.16872178759162723</v>
      </c>
      <c r="AP67" s="97">
        <f t="shared" si="29"/>
        <v>0.15934614330025379</v>
      </c>
      <c r="AQ67" s="97">
        <f t="shared" si="30"/>
        <v>0.17061039791088187</v>
      </c>
      <c r="AR67" s="2">
        <f>'Proportional HSE Data'!I61</f>
        <v>0.26470588235294118</v>
      </c>
      <c r="AS67" s="58">
        <f t="shared" si="31"/>
        <v>0.2351651310947252</v>
      </c>
      <c r="AT67" s="58">
        <f t="shared" si="32"/>
        <v>0.20721243087919075</v>
      </c>
      <c r="AU67" s="97">
        <f t="shared" si="33"/>
        <v>0.24080909223091865</v>
      </c>
      <c r="AV67" s="97">
        <f t="shared" si="34"/>
        <v>0.23745289801686253</v>
      </c>
      <c r="AW67" s="97">
        <f t="shared" si="35"/>
        <v>0.25146623924065181</v>
      </c>
      <c r="AX67" s="2">
        <f>'Proportional HSE Data'!J61</f>
        <v>0.25</v>
      </c>
      <c r="AY67" s="58">
        <f t="shared" si="36"/>
        <v>0.17813932744709665</v>
      </c>
      <c r="AZ67" s="97">
        <f t="shared" si="37"/>
        <v>0.17809116799728775</v>
      </c>
      <c r="BA67" s="97">
        <f t="shared" si="38"/>
        <v>0.22852083108775373</v>
      </c>
      <c r="BB67" s="97">
        <f t="shared" si="39"/>
        <v>0.23187426173170661</v>
      </c>
      <c r="BC67" s="97">
        <f t="shared" si="40"/>
        <v>0.24323403962908641</v>
      </c>
      <c r="BD67" s="2">
        <f>'Proportional HSE Data'!K61</f>
        <v>0.19117647058823528</v>
      </c>
      <c r="BE67" s="58">
        <f t="shared" si="41"/>
        <v>0.17592412686308195</v>
      </c>
      <c r="BF67" s="97">
        <f t="shared" si="42"/>
        <v>0.17407608254618692</v>
      </c>
      <c r="BG67" s="97">
        <f t="shared" si="43"/>
        <v>0.1949208526422308</v>
      </c>
      <c r="BH67" s="97">
        <f t="shared" si="44"/>
        <v>0.17671533307936213</v>
      </c>
      <c r="BI67" s="97">
        <f t="shared" si="45"/>
        <v>0.1796283997341912</v>
      </c>
      <c r="BJ67" s="2">
        <f>'Proportional HSE Data'!L61</f>
        <v>0.13235294117647059</v>
      </c>
      <c r="BK67" s="58">
        <f t="shared" si="46"/>
        <v>0.13985901889335683</v>
      </c>
      <c r="BL67" s="97">
        <f t="shared" si="47"/>
        <v>0.11940148173030528</v>
      </c>
      <c r="BM67" s="97">
        <f t="shared" si="48"/>
        <v>0.12270952229085125</v>
      </c>
      <c r="BN67" s="97">
        <f t="shared" si="49"/>
        <v>0.13791651238398242</v>
      </c>
      <c r="BO67" s="97">
        <f t="shared" si="50"/>
        <v>0.14517801245589329</v>
      </c>
    </row>
    <row r="68" spans="1:67">
      <c r="A68" s="58">
        <v>63</v>
      </c>
      <c r="B68" s="58">
        <f t="shared" si="0"/>
        <v>0.15944452459341621</v>
      </c>
      <c r="C68" s="2">
        <f>'Proportional HSE Data'!C62</f>
        <v>0.23076923076923078</v>
      </c>
      <c r="D68" s="58">
        <f t="shared" si="1"/>
        <v>0.56833283884892882</v>
      </c>
      <c r="E68" s="2">
        <f>'Absolute HSE Data'!E68/(SUM('Absolute HSE Data'!$C68:$G68))</f>
        <v>0.16393442622950818</v>
      </c>
      <c r="H68" s="2">
        <f t="shared" si="2"/>
        <v>0.23076923076923078</v>
      </c>
      <c r="I68" s="58">
        <f t="shared" si="51"/>
        <v>0.1958962532755856</v>
      </c>
      <c r="J68" s="58">
        <f t="shared" si="3"/>
        <v>0.15944452459341621</v>
      </c>
      <c r="K68" s="97">
        <f t="shared" si="4"/>
        <v>0.16474419412906505</v>
      </c>
      <c r="L68" s="97">
        <f t="shared" si="5"/>
        <v>0.16188731345807122</v>
      </c>
      <c r="M68" s="97">
        <f t="shared" si="6"/>
        <v>0.18772735342249847</v>
      </c>
      <c r="N68" s="2">
        <f>'Proportional HSE Data'!D62</f>
        <v>0.29230769230769232</v>
      </c>
      <c r="O68" s="58">
        <f t="shared" si="52"/>
        <v>0.20382807172144823</v>
      </c>
      <c r="P68" s="58">
        <f t="shared" si="7"/>
        <v>0.16474046510688556</v>
      </c>
      <c r="Q68" s="97">
        <f t="shared" si="8"/>
        <v>0.20961454501097471</v>
      </c>
      <c r="R68" s="97">
        <f t="shared" si="9"/>
        <v>0.21412400550348601</v>
      </c>
      <c r="S68" s="97">
        <f t="shared" si="10"/>
        <v>0.22055356652224628</v>
      </c>
      <c r="T68" s="2">
        <f>'Proportional HSE Data'!E62</f>
        <v>0.15384615384615385</v>
      </c>
      <c r="U68" s="58">
        <f t="shared" si="11"/>
        <v>0.13836807901818235</v>
      </c>
      <c r="V68" s="58">
        <f t="shared" si="12"/>
        <v>0.13044686076481549</v>
      </c>
      <c r="W68" s="97">
        <f t="shared" si="13"/>
        <v>0.16068208102437828</v>
      </c>
      <c r="X68" s="97">
        <f t="shared" si="14"/>
        <v>0.16938503373643368</v>
      </c>
      <c r="Y68" s="97">
        <f t="shared" si="15"/>
        <v>0.18177015525151335</v>
      </c>
      <c r="Z68" s="2">
        <f>'Proportional HSE Data'!F62</f>
        <v>0.16923076923076924</v>
      </c>
      <c r="AA68" s="58">
        <f t="shared" si="16"/>
        <v>0.19004309197014749</v>
      </c>
      <c r="AB68" s="58">
        <f t="shared" si="17"/>
        <v>0.18496847323949642</v>
      </c>
      <c r="AC68" s="97">
        <f t="shared" si="18"/>
        <v>0.20623194735987824</v>
      </c>
      <c r="AD68" s="97">
        <f t="shared" si="19"/>
        <v>0.19345749343295243</v>
      </c>
      <c r="AE68" s="97">
        <f t="shared" si="20"/>
        <v>0.20228437104263874</v>
      </c>
      <c r="AF68" s="2">
        <f>'Proportional HSE Data'!G62</f>
        <v>0.15384615384615385</v>
      </c>
      <c r="AG68" s="58">
        <f t="shared" si="21"/>
        <v>0.24885251603931272</v>
      </c>
      <c r="AH68" s="58">
        <f t="shared" si="22"/>
        <v>0.20623597441712918</v>
      </c>
      <c r="AI68" s="97">
        <f t="shared" si="23"/>
        <v>0.19540314752574986</v>
      </c>
      <c r="AJ68" s="97">
        <f t="shared" si="24"/>
        <v>0.21417290318773283</v>
      </c>
      <c r="AK68" s="97">
        <f t="shared" si="25"/>
        <v>0.20612237930457444</v>
      </c>
      <c r="AL68" s="2">
        <f>'Proportional HSE Data'!H62</f>
        <v>0.1875</v>
      </c>
      <c r="AM68" s="58">
        <f t="shared" si="26"/>
        <v>0.24732759995073869</v>
      </c>
      <c r="AN68" s="58">
        <f t="shared" si="27"/>
        <v>0.19606343688918954</v>
      </c>
      <c r="AO68" s="97">
        <f t="shared" si="28"/>
        <v>0.17899300538923602</v>
      </c>
      <c r="AP68" s="97">
        <f t="shared" si="29"/>
        <v>0.17160712775731404</v>
      </c>
      <c r="AQ68" s="97">
        <f t="shared" si="30"/>
        <v>0.18348915552349476</v>
      </c>
      <c r="AR68" s="2">
        <f>'Proportional HSE Data'!I62</f>
        <v>0.35</v>
      </c>
      <c r="AS68" s="58">
        <f t="shared" si="31"/>
        <v>0.23526371004470487</v>
      </c>
      <c r="AT68" s="58">
        <f t="shared" si="32"/>
        <v>0.21096831868621715</v>
      </c>
      <c r="AU68" s="97">
        <f t="shared" si="33"/>
        <v>0.24583694629425895</v>
      </c>
      <c r="AV68" s="97">
        <f t="shared" si="34"/>
        <v>0.25170996650791966</v>
      </c>
      <c r="AW68" s="97">
        <f t="shared" si="35"/>
        <v>0.26606182455369176</v>
      </c>
      <c r="AX68" s="2">
        <f>'Proportional HSE Data'!J62</f>
        <v>0.27500000000000002</v>
      </c>
      <c r="AY68" s="58">
        <f t="shared" si="36"/>
        <v>0.17548793223631745</v>
      </c>
      <c r="AZ68" s="97">
        <f t="shared" si="37"/>
        <v>0.17546071300763405</v>
      </c>
      <c r="BA68" s="97">
        <f t="shared" si="38"/>
        <v>0.2247187755133242</v>
      </c>
      <c r="BB68" s="97">
        <f t="shared" si="39"/>
        <v>0.2287095622161372</v>
      </c>
      <c r="BC68" s="97">
        <f t="shared" si="40"/>
        <v>0.23989128751335489</v>
      </c>
      <c r="BD68" s="2">
        <f>'Proportional HSE Data'!K62</f>
        <v>0.15</v>
      </c>
      <c r="BE68" s="58">
        <f t="shared" si="41"/>
        <v>0.17424292298116947</v>
      </c>
      <c r="BF68" s="97">
        <f t="shared" si="42"/>
        <v>0.16456080932255557</v>
      </c>
      <c r="BG68" s="97">
        <f t="shared" si="43"/>
        <v>0.18211601051154114</v>
      </c>
      <c r="BH68" s="97">
        <f t="shared" si="44"/>
        <v>0.16350673935487489</v>
      </c>
      <c r="BI68" s="97">
        <f t="shared" si="45"/>
        <v>0.16698144287448008</v>
      </c>
      <c r="BJ68" s="2">
        <f>'Proportional HSE Data'!L62</f>
        <v>3.7499999999999999E-2</v>
      </c>
      <c r="BK68" s="58">
        <f t="shared" si="46"/>
        <v>0.13878596931954684</v>
      </c>
      <c r="BL68" s="97">
        <f t="shared" si="47"/>
        <v>0.10860641385810792</v>
      </c>
      <c r="BM68" s="97">
        <f t="shared" si="48"/>
        <v>0.11008731769638598</v>
      </c>
      <c r="BN68" s="97">
        <f t="shared" si="49"/>
        <v>0.12309835680574947</v>
      </c>
      <c r="BO68" s="97">
        <f t="shared" si="50"/>
        <v>0.13003598051798243</v>
      </c>
    </row>
    <row r="69" spans="1:67">
      <c r="A69" s="58">
        <v>64</v>
      </c>
      <c r="B69" s="58">
        <f t="shared" si="0"/>
        <v>0.16991607097394232</v>
      </c>
      <c r="C69" s="2">
        <f>'Proportional HSE Data'!C63</f>
        <v>0.21212121212121213</v>
      </c>
      <c r="D69" s="58">
        <f t="shared" si="1"/>
        <v>0.6153225947534422</v>
      </c>
      <c r="E69" s="2">
        <f>'Absolute HSE Data'!E69/(SUM('Absolute HSE Data'!$C69:$G69))</f>
        <v>0.12244897959183673</v>
      </c>
      <c r="H69" s="2">
        <f t="shared" si="2"/>
        <v>0.21212121212121213</v>
      </c>
      <c r="I69" s="58">
        <f t="shared" si="51"/>
        <v>0.20482507495170085</v>
      </c>
      <c r="J69" s="58">
        <f t="shared" si="3"/>
        <v>0.16991607097394232</v>
      </c>
      <c r="K69" s="97">
        <f t="shared" si="4"/>
        <v>0.17585524543369754</v>
      </c>
      <c r="L69" s="97">
        <f t="shared" si="5"/>
        <v>0.1734343734858137</v>
      </c>
      <c r="M69" s="97">
        <f t="shared" si="6"/>
        <v>0.20113681599048311</v>
      </c>
      <c r="N69" s="2">
        <f>'Proportional HSE Data'!D63</f>
        <v>0.24242424242424243</v>
      </c>
      <c r="O69" s="58">
        <f t="shared" si="52"/>
        <v>0.20464913186091899</v>
      </c>
      <c r="P69" s="58">
        <f t="shared" si="7"/>
        <v>0.17160179717771629</v>
      </c>
      <c r="Q69" s="97">
        <f t="shared" si="8"/>
        <v>0.21879800502945959</v>
      </c>
      <c r="R69" s="97">
        <f t="shared" si="9"/>
        <v>0.23005866181456619</v>
      </c>
      <c r="S69" s="97">
        <f t="shared" si="10"/>
        <v>0.23433618579804641</v>
      </c>
      <c r="T69" s="2">
        <f>'Proportional HSE Data'!E63</f>
        <v>0.15151515151515152</v>
      </c>
      <c r="U69" s="58">
        <f t="shared" si="11"/>
        <v>0.13644922851673691</v>
      </c>
      <c r="V69" s="58">
        <f t="shared" si="12"/>
        <v>0.13192990582361036</v>
      </c>
      <c r="W69" s="97">
        <f t="shared" si="13"/>
        <v>0.16236643584987717</v>
      </c>
      <c r="X69" s="97">
        <f t="shared" si="14"/>
        <v>0.17478690265238953</v>
      </c>
      <c r="Y69" s="97">
        <f t="shared" si="15"/>
        <v>0.18657959420127646</v>
      </c>
      <c r="Z69" s="2">
        <f>'Proportional HSE Data'!F63</f>
        <v>0.16666666666666666</v>
      </c>
      <c r="AA69" s="58">
        <f t="shared" si="16"/>
        <v>0.1885881374853455</v>
      </c>
      <c r="AB69" s="58">
        <f t="shared" si="17"/>
        <v>0.17645280665473387</v>
      </c>
      <c r="AC69" s="97">
        <f t="shared" si="18"/>
        <v>0.19438876347905956</v>
      </c>
      <c r="AD69" s="97">
        <f t="shared" si="19"/>
        <v>0.18142194345935858</v>
      </c>
      <c r="AE69" s="97">
        <f t="shared" si="20"/>
        <v>0.19252365376486305</v>
      </c>
      <c r="AF69" s="2">
        <f>'Proportional HSE Data'!G63</f>
        <v>0.22727272727272727</v>
      </c>
      <c r="AG69" s="58">
        <f t="shared" si="21"/>
        <v>0.24739272330504669</v>
      </c>
      <c r="AH69" s="58">
        <f t="shared" si="22"/>
        <v>0.18670999066642766</v>
      </c>
      <c r="AI69" s="97">
        <f t="shared" si="23"/>
        <v>0.17866824617286348</v>
      </c>
      <c r="AJ69" s="97">
        <f t="shared" si="24"/>
        <v>0.19702310216151322</v>
      </c>
      <c r="AK69" s="97">
        <f t="shared" si="25"/>
        <v>0.18865715645124825</v>
      </c>
      <c r="AL69" s="2">
        <f>'Proportional HSE Data'!H63</f>
        <v>0.1875</v>
      </c>
      <c r="AM69" s="58">
        <f t="shared" si="26"/>
        <v>0.25805633563281777</v>
      </c>
      <c r="AN69" s="58">
        <f t="shared" si="27"/>
        <v>0.20889972128200232</v>
      </c>
      <c r="AO69" s="97">
        <f t="shared" si="28"/>
        <v>0.19023492792345134</v>
      </c>
      <c r="AP69" s="97">
        <f t="shared" si="29"/>
        <v>0.1851522974306555</v>
      </c>
      <c r="AQ69" s="97">
        <f t="shared" si="30"/>
        <v>0.1973981573064523</v>
      </c>
      <c r="AR69" s="2">
        <f>'Proportional HSE Data'!I63</f>
        <v>0.359375</v>
      </c>
      <c r="AS69" s="58">
        <f t="shared" si="31"/>
        <v>0.23536231760161233</v>
      </c>
      <c r="AT69" s="58">
        <f t="shared" si="32"/>
        <v>0.21499036135836516</v>
      </c>
      <c r="AU69" s="97">
        <f t="shared" si="33"/>
        <v>0.2508640719495272</v>
      </c>
      <c r="AV69" s="97">
        <f t="shared" si="34"/>
        <v>0.26636782982416835</v>
      </c>
      <c r="AW69" s="97">
        <f t="shared" si="35"/>
        <v>0.28087618631915651</v>
      </c>
      <c r="AX69" s="2">
        <f>'Proportional HSE Data'!J63</f>
        <v>0.265625</v>
      </c>
      <c r="AY69" s="58">
        <f t="shared" si="36"/>
        <v>0.17286769942726909</v>
      </c>
      <c r="AZ69" s="97">
        <f t="shared" si="37"/>
        <v>0.1728619486680365</v>
      </c>
      <c r="BA69" s="97">
        <f t="shared" si="38"/>
        <v>0.22040236952082676</v>
      </c>
      <c r="BB69" s="97">
        <f t="shared" si="39"/>
        <v>0.22496022182981126</v>
      </c>
      <c r="BC69" s="97">
        <f t="shared" si="40"/>
        <v>0.23588835540940309</v>
      </c>
      <c r="BD69" s="2">
        <f>'Proportional HSE Data'!K63</f>
        <v>0.140625</v>
      </c>
      <c r="BE69" s="58">
        <f t="shared" si="41"/>
        <v>0.17257442084903249</v>
      </c>
      <c r="BF69" s="97">
        <f t="shared" si="42"/>
        <v>0.15510854517452788</v>
      </c>
      <c r="BG69" s="97">
        <f t="shared" si="43"/>
        <v>0.16912984466442171</v>
      </c>
      <c r="BH69" s="97">
        <f t="shared" si="44"/>
        <v>0.15060598961704208</v>
      </c>
      <c r="BI69" s="97">
        <f t="shared" si="45"/>
        <v>0.15460453645158681</v>
      </c>
      <c r="BJ69" s="2">
        <f>'Proportional HSE Data'!L63</f>
        <v>4.6875E-2</v>
      </c>
      <c r="BK69" s="58">
        <f t="shared" si="46"/>
        <v>0.1377198343910144</v>
      </c>
      <c r="BL69" s="97">
        <f t="shared" si="47"/>
        <v>9.8255127138411821E-2</v>
      </c>
      <c r="BM69" s="97">
        <f t="shared" si="48"/>
        <v>9.7980169385140994E-2</v>
      </c>
      <c r="BN69" s="97">
        <f t="shared" si="49"/>
        <v>0.10838595884397184</v>
      </c>
      <c r="BO69" s="97">
        <f t="shared" si="50"/>
        <v>0.11501438654119389</v>
      </c>
    </row>
    <row r="70" spans="1:67">
      <c r="A70" s="58">
        <v>65</v>
      </c>
      <c r="B70" s="58">
        <f t="shared" si="0"/>
        <v>0.18118263585218081</v>
      </c>
      <c r="C70" s="2">
        <f>'Proportional HSE Data'!C64</f>
        <v>0.15053763440860216</v>
      </c>
      <c r="D70" s="58">
        <f t="shared" si="1"/>
        <v>0.66108896880602164</v>
      </c>
      <c r="E70" s="2">
        <f>'Absolute HSE Data'!E70/(SUM('Absolute HSE Data'!$C70:$G70))</f>
        <v>0.15789473684210525</v>
      </c>
      <c r="H70" s="2">
        <f t="shared" si="2"/>
        <v>0.15053763440860216</v>
      </c>
      <c r="I70" s="58">
        <f t="shared" si="51"/>
        <v>0.21405253100021374</v>
      </c>
      <c r="J70" s="58">
        <f t="shared" si="3"/>
        <v>0.18118263585218081</v>
      </c>
      <c r="K70" s="97">
        <f t="shared" si="4"/>
        <v>0.18773160674580189</v>
      </c>
      <c r="L70" s="97">
        <f t="shared" si="5"/>
        <v>0.18582005802988444</v>
      </c>
      <c r="M70" s="97">
        <f t="shared" si="6"/>
        <v>0.21499347095284124</v>
      </c>
      <c r="N70" s="2">
        <f>'Proportional HSE Data'!D64</f>
        <v>0.24731182795698925</v>
      </c>
      <c r="O70" s="58">
        <f t="shared" si="52"/>
        <v>0.2054726458363334</v>
      </c>
      <c r="P70" s="58">
        <f t="shared" si="7"/>
        <v>0.17902100193523418</v>
      </c>
      <c r="Q70" s="97">
        <f t="shared" si="8"/>
        <v>0.22813977298726668</v>
      </c>
      <c r="R70" s="97">
        <f t="shared" si="9"/>
        <v>0.24658458072496567</v>
      </c>
      <c r="S70" s="97">
        <f t="shared" si="10"/>
        <v>0.24796197127693442</v>
      </c>
      <c r="T70" s="2">
        <f>'Proportional HSE Data'!E64</f>
        <v>0.21505376344086022</v>
      </c>
      <c r="U70" s="58">
        <f t="shared" si="11"/>
        <v>0.13455283266282178</v>
      </c>
      <c r="V70" s="58">
        <f t="shared" si="12"/>
        <v>0.13358316312425161</v>
      </c>
      <c r="W70" s="97">
        <f t="shared" si="13"/>
        <v>0.16393049809277796</v>
      </c>
      <c r="X70" s="97">
        <f t="shared" si="14"/>
        <v>0.17991645720718891</v>
      </c>
      <c r="Y70" s="97">
        <f t="shared" si="15"/>
        <v>0.19092267350339093</v>
      </c>
      <c r="Z70" s="2">
        <f>'Proportional HSE Data'!F64</f>
        <v>0.19354838709677419</v>
      </c>
      <c r="AA70" s="58">
        <f t="shared" si="16"/>
        <v>0.1871417483283489</v>
      </c>
      <c r="AB70" s="58">
        <f t="shared" si="17"/>
        <v>0.1679441615026965</v>
      </c>
      <c r="AC70" s="97">
        <f t="shared" si="18"/>
        <v>0.1822683760614654</v>
      </c>
      <c r="AD70" s="97">
        <f t="shared" si="19"/>
        <v>0.16941462298447843</v>
      </c>
      <c r="AE70" s="97">
        <f t="shared" si="20"/>
        <v>0.18262116607243181</v>
      </c>
      <c r="AF70" s="2">
        <f>'Proportional HSE Data'!G64</f>
        <v>0.19354838709677419</v>
      </c>
      <c r="AG70" s="58">
        <f t="shared" si="21"/>
        <v>0.24593869008750865</v>
      </c>
      <c r="AH70" s="58">
        <f t="shared" si="22"/>
        <v>0.16791118570185554</v>
      </c>
      <c r="AI70" s="97">
        <f t="shared" si="23"/>
        <v>0.16268418650741226</v>
      </c>
      <c r="AJ70" s="97">
        <f t="shared" si="24"/>
        <v>0.18009414954125577</v>
      </c>
      <c r="AK70" s="97">
        <f t="shared" si="25"/>
        <v>0.17152731475712857</v>
      </c>
      <c r="AL70" s="2">
        <f>'Proportional HSE Data'!H64</f>
        <v>0.19767441860465115</v>
      </c>
      <c r="AM70" s="58">
        <f t="shared" si="26"/>
        <v>0.26908408723681126</v>
      </c>
      <c r="AN70" s="58">
        <f t="shared" si="27"/>
        <v>0.22268568491027702</v>
      </c>
      <c r="AO70" s="97">
        <f t="shared" si="28"/>
        <v>0.20253447272501812</v>
      </c>
      <c r="AP70" s="97">
        <f t="shared" si="29"/>
        <v>0.20006658609038536</v>
      </c>
      <c r="AQ70" s="97">
        <f t="shared" si="30"/>
        <v>0.21236444253889858</v>
      </c>
      <c r="AR70" s="2">
        <f>'Proportional HSE Data'!I64</f>
        <v>0.31395348837209303</v>
      </c>
      <c r="AS70" s="58">
        <f t="shared" si="31"/>
        <v>0.23546095376308915</v>
      </c>
      <c r="AT70" s="58">
        <f t="shared" si="32"/>
        <v>0.21928743323433172</v>
      </c>
      <c r="AU70" s="97">
        <f t="shared" si="33"/>
        <v>0.25586831453101455</v>
      </c>
      <c r="AV70" s="97">
        <f t="shared" si="34"/>
        <v>0.28124027445659211</v>
      </c>
      <c r="AW70" s="97">
        <f t="shared" si="35"/>
        <v>0.29571225631492004</v>
      </c>
      <c r="AX70" s="2">
        <f>'Proportional HSE Data'!J64</f>
        <v>0.23255813953488372</v>
      </c>
      <c r="AY70" s="58">
        <f t="shared" si="36"/>
        <v>0.17027850994840732</v>
      </c>
      <c r="AZ70" s="97">
        <f t="shared" si="37"/>
        <v>0.17029472287086422</v>
      </c>
      <c r="BA70" s="97">
        <f t="shared" si="38"/>
        <v>0.21556677978633354</v>
      </c>
      <c r="BB70" s="97">
        <f t="shared" si="39"/>
        <v>0.22060606699545668</v>
      </c>
      <c r="BC70" s="97">
        <f t="shared" si="40"/>
        <v>0.2312167489684907</v>
      </c>
      <c r="BD70" s="2">
        <f>'Proportional HSE Data'!K64</f>
        <v>0.15116279069767441</v>
      </c>
      <c r="BE70" s="58">
        <f t="shared" si="41"/>
        <v>0.1709185888237274</v>
      </c>
      <c r="BF70" s="97">
        <f t="shared" si="42"/>
        <v>0.14576295738733996</v>
      </c>
      <c r="BG70" s="97">
        <f t="shared" si="43"/>
        <v>0.15608026436801456</v>
      </c>
      <c r="BH70" s="97">
        <f t="shared" si="44"/>
        <v>0.13811830987548573</v>
      </c>
      <c r="BI70" s="97">
        <f t="shared" si="45"/>
        <v>0.14258535049255003</v>
      </c>
      <c r="BJ70" s="2">
        <f>'Proportional HSE Data'!L64</f>
        <v>0.10465116279069768</v>
      </c>
      <c r="BK70" s="58">
        <f t="shared" si="46"/>
        <v>0.13666058976210305</v>
      </c>
      <c r="BL70" s="97">
        <f t="shared" si="47"/>
        <v>8.840752114492903E-2</v>
      </c>
      <c r="BM70" s="97">
        <f t="shared" si="48"/>
        <v>8.649576963188936E-2</v>
      </c>
      <c r="BN70" s="97">
        <f t="shared" si="49"/>
        <v>9.4034733395447129E-2</v>
      </c>
      <c r="BO70" s="97">
        <f t="shared" si="50"/>
        <v>0.10036769949776385</v>
      </c>
    </row>
    <row r="71" spans="1:67">
      <c r="A71" s="58">
        <v>66</v>
      </c>
      <c r="B71" s="58">
        <f t="shared" si="0"/>
        <v>0.19329090380172315</v>
      </c>
      <c r="C71" s="2">
        <f>'Proportional HSE Data'!C65</f>
        <v>0.20895522388059701</v>
      </c>
      <c r="D71" s="58">
        <f t="shared" si="1"/>
        <v>0.70470283187522642</v>
      </c>
      <c r="E71" s="2">
        <f>'Absolute HSE Data'!E71/(SUM('Absolute HSE Data'!$C71:$G71))</f>
        <v>0.15094339622641509</v>
      </c>
      <c r="H71" s="2">
        <f t="shared" si="2"/>
        <v>0.20895522388059701</v>
      </c>
      <c r="I71" s="58">
        <f t="shared" si="51"/>
        <v>0.22357880552250955</v>
      </c>
      <c r="J71" s="58">
        <f t="shared" si="3"/>
        <v>0.19329090380172315</v>
      </c>
      <c r="K71" s="97">
        <f t="shared" si="4"/>
        <v>0.20040327426728041</v>
      </c>
      <c r="L71" s="97">
        <f t="shared" si="5"/>
        <v>0.19907060441367974</v>
      </c>
      <c r="M71" s="97">
        <f t="shared" si="6"/>
        <v>0.22925268923499412</v>
      </c>
      <c r="N71" s="2">
        <f>'Proportional HSE Data'!D65</f>
        <v>0.26865671641791045</v>
      </c>
      <c r="O71" s="58">
        <f t="shared" si="52"/>
        <v>0.20629861410867453</v>
      </c>
      <c r="P71" s="58">
        <f t="shared" si="7"/>
        <v>0.18703344801216235</v>
      </c>
      <c r="Q71" s="97">
        <f t="shared" si="8"/>
        <v>0.23759727645012696</v>
      </c>
      <c r="R71" s="97">
        <f t="shared" si="9"/>
        <v>0.26353420934488597</v>
      </c>
      <c r="S71" s="97">
        <f t="shared" si="10"/>
        <v>0.26124060074596139</v>
      </c>
      <c r="T71" s="2">
        <f>'Proportional HSE Data'!E65</f>
        <v>0.2537313432835821</v>
      </c>
      <c r="U71" s="58">
        <f t="shared" si="11"/>
        <v>0.13267874376815891</v>
      </c>
      <c r="V71" s="58">
        <f t="shared" si="12"/>
        <v>0.13541164994941615</v>
      </c>
      <c r="W71" s="97">
        <f t="shared" si="13"/>
        <v>0.1653547249257363</v>
      </c>
      <c r="X71" s="97">
        <f t="shared" si="14"/>
        <v>0.18465518027231842</v>
      </c>
      <c r="Y71" s="97">
        <f t="shared" si="15"/>
        <v>0.19470072751915402</v>
      </c>
      <c r="Z71" s="2">
        <f>'Proportional HSE Data'!F65</f>
        <v>0.13432835820895522</v>
      </c>
      <c r="AA71" s="58">
        <f t="shared" si="16"/>
        <v>0.18570391350653442</v>
      </c>
      <c r="AB71" s="58">
        <f t="shared" si="17"/>
        <v>0.15947450759174348</v>
      </c>
      <c r="AC71" s="97">
        <f t="shared" si="18"/>
        <v>0.16996595016569491</v>
      </c>
      <c r="AD71" s="97">
        <f t="shared" si="19"/>
        <v>0.15752862999062722</v>
      </c>
      <c r="AE71" s="97">
        <f t="shared" si="20"/>
        <v>0.17259575783251677</v>
      </c>
      <c r="AF71" s="2">
        <f>'Proportional HSE Data'!G65</f>
        <v>0.13432835820895522</v>
      </c>
      <c r="AG71" s="58">
        <f t="shared" si="21"/>
        <v>0.24449042661895032</v>
      </c>
      <c r="AH71" s="58">
        <f t="shared" si="22"/>
        <v>0.1499894758660382</v>
      </c>
      <c r="AI71" s="97">
        <f t="shared" si="23"/>
        <v>0.1475239725666416</v>
      </c>
      <c r="AJ71" s="97">
        <f t="shared" si="24"/>
        <v>0.16350302779925419</v>
      </c>
      <c r="AK71" s="97">
        <f t="shared" si="25"/>
        <v>0.1548630103455452</v>
      </c>
      <c r="AL71" s="2">
        <f>'Proportional HSE Data'!H65</f>
        <v>0.26984126984126983</v>
      </c>
      <c r="AM71" s="58">
        <f t="shared" si="26"/>
        <v>0.28040499335688762</v>
      </c>
      <c r="AN71" s="58">
        <f t="shared" si="27"/>
        <v>0.23746622495419334</v>
      </c>
      <c r="AO71" s="97">
        <f t="shared" si="28"/>
        <v>0.21598252635623627</v>
      </c>
      <c r="AP71" s="97">
        <f t="shared" si="29"/>
        <v>0.21642675731960834</v>
      </c>
      <c r="AQ71" s="97">
        <f t="shared" si="30"/>
        <v>0.2284065779533454</v>
      </c>
      <c r="AR71" s="2">
        <f>'Proportional HSE Data'!I65</f>
        <v>0.33333333333333331</v>
      </c>
      <c r="AS71" s="58">
        <f t="shared" si="31"/>
        <v>0.2355596185267668</v>
      </c>
      <c r="AT71" s="58">
        <f t="shared" si="32"/>
        <v>0.22386883685016684</v>
      </c>
      <c r="AU71" s="97">
        <f t="shared" si="33"/>
        <v>0.26082658382730306</v>
      </c>
      <c r="AV71" s="97">
        <f t="shared" si="34"/>
        <v>0.29611010151284523</v>
      </c>
      <c r="AW71" s="97">
        <f t="shared" si="35"/>
        <v>0.31035039061481834</v>
      </c>
      <c r="AX71" s="2">
        <f>'Proportional HSE Data'!J65</f>
        <v>0.20634920634920634</v>
      </c>
      <c r="AY71" s="58">
        <f t="shared" si="36"/>
        <v>0.16772023735392233</v>
      </c>
      <c r="AZ71" s="97">
        <f t="shared" si="37"/>
        <v>0.16775887667157258</v>
      </c>
      <c r="BA71" s="97">
        <f t="shared" si="38"/>
        <v>0.21021228385228707</v>
      </c>
      <c r="BB71" s="97">
        <f t="shared" si="39"/>
        <v>0.21563259382468575</v>
      </c>
      <c r="BC71" s="97">
        <f t="shared" si="40"/>
        <v>0.22587602145593916</v>
      </c>
      <c r="BD71" s="2">
        <f>'Proportional HSE Data'!K65</f>
        <v>0.12698412698412698</v>
      </c>
      <c r="BE71" s="58">
        <f t="shared" si="41"/>
        <v>0.16927539403734854</v>
      </c>
      <c r="BF71" s="97">
        <f t="shared" si="42"/>
        <v>0.13656600557652399</v>
      </c>
      <c r="BG71" s="97">
        <f t="shared" si="43"/>
        <v>0.14308907948826449</v>
      </c>
      <c r="BH71" s="97">
        <f t="shared" si="44"/>
        <v>0.12613531519186463</v>
      </c>
      <c r="BI71" s="97">
        <f t="shared" si="45"/>
        <v>0.13100064720615401</v>
      </c>
      <c r="BJ71" s="2">
        <f>'Proportional HSE Data'!L65</f>
        <v>6.3492063492063489E-2</v>
      </c>
      <c r="BK71" s="58">
        <f t="shared" si="46"/>
        <v>0.13560821085262528</v>
      </c>
      <c r="BL71" s="97">
        <f t="shared" si="47"/>
        <v>7.9112207773751275E-2</v>
      </c>
      <c r="BM71" s="97">
        <f t="shared" si="48"/>
        <v>7.5723592463283931E-2</v>
      </c>
      <c r="BN71" s="97">
        <f t="shared" si="49"/>
        <v>8.0297511887228015E-2</v>
      </c>
      <c r="BO71" s="97">
        <f t="shared" si="50"/>
        <v>8.6342764884657516E-2</v>
      </c>
    </row>
    <row r="72" spans="1:67">
      <c r="A72" s="58">
        <v>67</v>
      </c>
      <c r="B72" s="58">
        <f t="shared" si="0"/>
        <v>0.20628657951552068</v>
      </c>
      <c r="C72" s="2">
        <f>'Proportional HSE Data'!C66</f>
        <v>0.23529411764705882</v>
      </c>
      <c r="D72" s="58">
        <f t="shared" si="1"/>
        <v>0.74538745524024108</v>
      </c>
      <c r="E72" s="2">
        <f>'Absolute HSE Data'!E72/(SUM('Absolute HSE Data'!$C72:$G72))</f>
        <v>0.16363636363636364</v>
      </c>
      <c r="H72" s="2">
        <f t="shared" si="2"/>
        <v>0.23529411764705882</v>
      </c>
      <c r="I72" s="58">
        <f t="shared" si="51"/>
        <v>0.23340313711368893</v>
      </c>
      <c r="J72" s="58">
        <f t="shared" si="3"/>
        <v>0.20628657951552068</v>
      </c>
      <c r="K72" s="97">
        <f t="shared" si="4"/>
        <v>0.2138968547825896</v>
      </c>
      <c r="L72" s="97">
        <f t="shared" si="5"/>
        <v>0.2132057250885242</v>
      </c>
      <c r="M72" s="97">
        <f t="shared" si="6"/>
        <v>0.24387357468015883</v>
      </c>
      <c r="N72" s="2">
        <f>'Proportional HSE Data'!D66</f>
        <v>0.3235294117647059</v>
      </c>
      <c r="O72" s="58">
        <f t="shared" si="52"/>
        <v>0.20712703707885291</v>
      </c>
      <c r="P72" s="58">
        <f t="shared" si="7"/>
        <v>0.19567605396548624</v>
      </c>
      <c r="Q72" s="97">
        <f t="shared" si="8"/>
        <v>0.24712405668263254</v>
      </c>
      <c r="R72" s="97">
        <f t="shared" si="9"/>
        <v>0.28070830523858376</v>
      </c>
      <c r="S72" s="97">
        <f t="shared" si="10"/>
        <v>0.27397807873064633</v>
      </c>
      <c r="T72" s="2">
        <f>'Proportional HSE Data'!E66</f>
        <v>0.23529411764705882</v>
      </c>
      <c r="U72" s="58">
        <f t="shared" si="11"/>
        <v>0.13082681182088021</v>
      </c>
      <c r="V72" s="58">
        <f t="shared" si="12"/>
        <v>0.13742090900862575</v>
      </c>
      <c r="W72" s="97">
        <f t="shared" si="13"/>
        <v>0.16661940986549303</v>
      </c>
      <c r="X72" s="97">
        <f t="shared" si="14"/>
        <v>0.18887586288424393</v>
      </c>
      <c r="Y72" s="97">
        <f t="shared" si="15"/>
        <v>0.19781658673485353</v>
      </c>
      <c r="Z72" s="2">
        <f>'Proportional HSE Data'!F66</f>
        <v>0.14705882352941177</v>
      </c>
      <c r="AA72" s="58">
        <f t="shared" si="16"/>
        <v>0.18427462139268377</v>
      </c>
      <c r="AB72" s="58">
        <f t="shared" si="17"/>
        <v>0.15107518480245313</v>
      </c>
      <c r="AC72" s="97">
        <f t="shared" si="18"/>
        <v>0.15758265982260156</v>
      </c>
      <c r="AD72" s="97">
        <f t="shared" si="19"/>
        <v>0.14585295763576644</v>
      </c>
      <c r="AE72" s="97">
        <f t="shared" si="20"/>
        <v>0.16246807987756645</v>
      </c>
      <c r="AF72" s="2">
        <f>'Proportional HSE Data'!G66</f>
        <v>5.8823529411764705E-2</v>
      </c>
      <c r="AG72" s="58">
        <f t="shared" si="21"/>
        <v>0.24304794269871191</v>
      </c>
      <c r="AH72" s="58">
        <f t="shared" si="22"/>
        <v>0.13307149161810261</v>
      </c>
      <c r="AI72" s="97">
        <f t="shared" si="23"/>
        <v>0.13324304987360244</v>
      </c>
      <c r="AJ72" s="97">
        <f t="shared" si="24"/>
        <v>0.14736821536929787</v>
      </c>
      <c r="AK72" s="97">
        <f t="shared" si="25"/>
        <v>0.13879070124800286</v>
      </c>
      <c r="AL72" s="2">
        <f>'Proportional HSE Data'!H66</f>
        <v>0.19354838709677419</v>
      </c>
      <c r="AM72" s="58">
        <f t="shared" si="26"/>
        <v>0.29201190636355262</v>
      </c>
      <c r="AN72" s="58">
        <f t="shared" si="27"/>
        <v>0.25328200214039354</v>
      </c>
      <c r="AO72" s="97">
        <f t="shared" si="28"/>
        <v>0.2306726598871216</v>
      </c>
      <c r="AP72" s="97">
        <f t="shared" si="29"/>
        <v>0.23429669551211638</v>
      </c>
      <c r="AQ72" s="97">
        <f t="shared" si="30"/>
        <v>0.24553339237532792</v>
      </c>
      <c r="AR72" s="2">
        <f>'Proportional HSE Data'!I66</f>
        <v>0.33870967741935482</v>
      </c>
      <c r="AS72" s="58">
        <f t="shared" si="31"/>
        <v>0.23565831189026698</v>
      </c>
      <c r="AT72" s="58">
        <f t="shared" si="32"/>
        <v>0.22874427882595658</v>
      </c>
      <c r="AU72" s="97">
        <f t="shared" si="33"/>
        <v>0.26571492796722751</v>
      </c>
      <c r="AV72" s="97">
        <f t="shared" si="34"/>
        <v>0.31073170241505638</v>
      </c>
      <c r="AW72" s="97">
        <f t="shared" si="35"/>
        <v>0.32455224313542247</v>
      </c>
      <c r="AX72" s="2">
        <f>'Proportional HSE Data'!J66</f>
        <v>0.27419354838709675</v>
      </c>
      <c r="AY72" s="58">
        <f t="shared" si="36"/>
        <v>0.16519274806312753</v>
      </c>
      <c r="AZ72" s="97">
        <f t="shared" si="37"/>
        <v>0.16525424454520793</v>
      </c>
      <c r="BA72" s="97">
        <f t="shared" si="38"/>
        <v>0.20434477772920076</v>
      </c>
      <c r="BB72" s="97">
        <f t="shared" si="39"/>
        <v>0.2100319230553615</v>
      </c>
      <c r="BC72" s="97">
        <f t="shared" si="40"/>
        <v>0.21987448377519889</v>
      </c>
      <c r="BD72" s="2">
        <f>'Proportional HSE Data'!K66</f>
        <v>8.0645161290322578E-2</v>
      </c>
      <c r="BE72" s="58">
        <f t="shared" si="41"/>
        <v>0.16764480242254109</v>
      </c>
      <c r="BF72" s="97">
        <f t="shared" si="42"/>
        <v>0.12755742276674892</v>
      </c>
      <c r="BG72" s="97">
        <f t="shared" si="43"/>
        <v>0.13027890549777163</v>
      </c>
      <c r="BH72" s="97">
        <f t="shared" si="44"/>
        <v>0.11473325896194095</v>
      </c>
      <c r="BI72" s="97">
        <f t="shared" si="45"/>
        <v>0.11991514473179965</v>
      </c>
      <c r="BJ72" s="2">
        <f>'Proportional HSE Data'!L66</f>
        <v>0.11290322580645161</v>
      </c>
      <c r="BK72" s="58">
        <f t="shared" si="46"/>
        <v>0.13456267285377016</v>
      </c>
      <c r="BL72" s="97">
        <f t="shared" si="47"/>
        <v>7.0406016027331264E-2</v>
      </c>
      <c r="BM72" s="97">
        <f t="shared" si="48"/>
        <v>6.5732661135850717E-2</v>
      </c>
      <c r="BN72" s="97">
        <f t="shared" si="49"/>
        <v>6.7409115906038153E-2</v>
      </c>
      <c r="BO72" s="97">
        <f t="shared" si="50"/>
        <v>7.3164541942308134E-2</v>
      </c>
    </row>
    <row r="73" spans="1:67">
      <c r="A73" s="58">
        <v>68</v>
      </c>
      <c r="B73" s="58">
        <f t="shared" si="0"/>
        <v>0.22021336845534004</v>
      </c>
      <c r="C73" s="2">
        <f>'Proportional HSE Data'!C67</f>
        <v>0.23076923076923078</v>
      </c>
      <c r="D73" s="58">
        <f t="shared" si="1"/>
        <v>0.78257203918301876</v>
      </c>
      <c r="E73" s="2">
        <f>'Absolute HSE Data'!E73/(SUM('Absolute HSE Data'!$C73:$G73))</f>
        <v>0.17073170731707318</v>
      </c>
      <c r="H73" s="2">
        <f t="shared" si="2"/>
        <v>0.23076923076923078</v>
      </c>
      <c r="I73" s="58">
        <f t="shared" si="51"/>
        <v>0.24352376187383515</v>
      </c>
      <c r="J73" s="58">
        <f t="shared" si="3"/>
        <v>0.22021336845534004</v>
      </c>
      <c r="K73" s="97">
        <f t="shared" si="4"/>
        <v>0.22823459480593819</v>
      </c>
      <c r="L73" s="97">
        <f t="shared" si="5"/>
        <v>0.22823715946638573</v>
      </c>
      <c r="M73" s="97">
        <f t="shared" si="6"/>
        <v>0.25882209162558317</v>
      </c>
      <c r="N73" s="2">
        <f>'Proportional HSE Data'!D67</f>
        <v>0.34615384615384615</v>
      </c>
      <c r="O73" s="58">
        <f t="shared" si="52"/>
        <v>0.207957915087332</v>
      </c>
      <c r="P73" s="58">
        <f t="shared" si="7"/>
        <v>0.20498703328256307</v>
      </c>
      <c r="Q73" s="97">
        <f t="shared" si="8"/>
        <v>0.25667009126709228</v>
      </c>
      <c r="R73" s="97">
        <f t="shared" si="9"/>
        <v>0.29787883060443032</v>
      </c>
      <c r="S73" s="97">
        <f t="shared" si="10"/>
        <v>0.28598196951953375</v>
      </c>
      <c r="T73" s="2">
        <f>'Proportional HSE Data'!E67</f>
        <v>0.21153846153846154</v>
      </c>
      <c r="U73" s="58">
        <f t="shared" si="11"/>
        <v>0.12899688459684527</v>
      </c>
      <c r="V73" s="58">
        <f t="shared" si="12"/>
        <v>0.13961702156563832</v>
      </c>
      <c r="W73" s="97">
        <f t="shared" si="13"/>
        <v>0.16770481320765873</v>
      </c>
      <c r="X73" s="97">
        <f t="shared" si="14"/>
        <v>0.19244454085958401</v>
      </c>
      <c r="Y73" s="97">
        <f t="shared" si="15"/>
        <v>0.20017681472874604</v>
      </c>
      <c r="Z73" s="2">
        <f>'Proportional HSE Data'!F67</f>
        <v>0.11538461538461539</v>
      </c>
      <c r="AA73" s="58">
        <f t="shared" si="16"/>
        <v>0.18285385973415305</v>
      </c>
      <c r="AB73" s="58">
        <f t="shared" si="17"/>
        <v>0.14277659883423549</v>
      </c>
      <c r="AC73" s="97">
        <f t="shared" si="18"/>
        <v>0.14522366090594238</v>
      </c>
      <c r="AD73" s="97">
        <f t="shared" si="19"/>
        <v>0.13447056450809139</v>
      </c>
      <c r="AE73" s="97">
        <f t="shared" si="20"/>
        <v>0.15226162440465432</v>
      </c>
      <c r="AF73" s="2">
        <f>'Proportional HSE Data'!G67</f>
        <v>9.6153846153846159E-2</v>
      </c>
      <c r="AG73" s="58">
        <f t="shared" si="21"/>
        <v>0.24161124769562051</v>
      </c>
      <c r="AH73" s="58">
        <f t="shared" si="22"/>
        <v>0.11725728961256165</v>
      </c>
      <c r="AI73" s="97">
        <f t="shared" si="23"/>
        <v>0.11987926348347201</v>
      </c>
      <c r="AJ73" s="97">
        <f t="shared" si="24"/>
        <v>0.13180654646960632</v>
      </c>
      <c r="AK73" s="97">
        <f t="shared" si="25"/>
        <v>0.12342917103241756</v>
      </c>
      <c r="AL73" s="2">
        <f>'Proportional HSE Data'!H67</f>
        <v>0.26984126984126983</v>
      </c>
      <c r="AM73" s="58">
        <f t="shared" si="26"/>
        <v>0.303896367418381</v>
      </c>
      <c r="AN73" s="58">
        <f t="shared" si="27"/>
        <v>0.27016776002548137</v>
      </c>
      <c r="AO73" s="97">
        <f t="shared" si="28"/>
        <v>0.24669928104425912</v>
      </c>
      <c r="AP73" s="97">
        <f t="shared" si="29"/>
        <v>0.25372203285191502</v>
      </c>
      <c r="AQ73" s="97">
        <f t="shared" si="30"/>
        <v>0.26374290042450915</v>
      </c>
      <c r="AR73" s="2">
        <f>'Proportional HSE Data'!I67</f>
        <v>0.30158730158730157</v>
      </c>
      <c r="AS73" s="58">
        <f t="shared" si="31"/>
        <v>0.23575703385120134</v>
      </c>
      <c r="AT73" s="58">
        <f t="shared" si="32"/>
        <v>0.23392383965777785</v>
      </c>
      <c r="AU73" s="97">
        <f t="shared" si="33"/>
        <v>0.27050861741267151</v>
      </c>
      <c r="AV73" s="97">
        <f t="shared" si="34"/>
        <v>0.32483485620306218</v>
      </c>
      <c r="AW73" s="97">
        <f t="shared" si="35"/>
        <v>0.33806530603724599</v>
      </c>
      <c r="AX73" s="2">
        <f>'Proportional HSE Data'!J67</f>
        <v>0.26984126984126983</v>
      </c>
      <c r="AY73" s="58">
        <f t="shared" si="36"/>
        <v>0.16269590159885947</v>
      </c>
      <c r="AZ73" s="97">
        <f t="shared" si="37"/>
        <v>0.16278065464058808</v>
      </c>
      <c r="BA73" s="97">
        <f t="shared" si="38"/>
        <v>0.19797625744516215</v>
      </c>
      <c r="BB73" s="97">
        <f t="shared" si="39"/>
        <v>0.20380378824187037</v>
      </c>
      <c r="BC73" s="97">
        <f t="shared" si="40"/>
        <v>0.21322982515734992</v>
      </c>
      <c r="BD73" s="2">
        <f>'Proportional HSE Data'!K67</f>
        <v>4.7619047619047616E-2</v>
      </c>
      <c r="BE73" s="58">
        <f t="shared" si="41"/>
        <v>0.16602677873795146</v>
      </c>
      <c r="BF73" s="97">
        <f t="shared" si="42"/>
        <v>0.11877422942504032</v>
      </c>
      <c r="BG73" s="97">
        <f t="shared" si="43"/>
        <v>0.11776975304326041</v>
      </c>
      <c r="BH73" s="97">
        <f t="shared" si="44"/>
        <v>0.10397199537578464</v>
      </c>
      <c r="BI73" s="97">
        <f t="shared" si="45"/>
        <v>0.10938085425249743</v>
      </c>
      <c r="BJ73" s="2">
        <f>'Proportional HSE Data'!L67</f>
        <v>0.1111111111111111</v>
      </c>
      <c r="BK73" s="58">
        <f t="shared" si="46"/>
        <v>0.13352395073396373</v>
      </c>
      <c r="BL73" s="97">
        <f t="shared" si="47"/>
        <v>6.2313907592480379E-2</v>
      </c>
      <c r="BM73" s="97">
        <f t="shared" si="48"/>
        <v>5.6570339479129171E-2</v>
      </c>
      <c r="BN73" s="97">
        <f t="shared" si="49"/>
        <v>5.5570928078375298E-2</v>
      </c>
      <c r="BO73" s="97">
        <f t="shared" si="50"/>
        <v>6.1022638241233607E-2</v>
      </c>
    </row>
    <row r="74" spans="1:67">
      <c r="A74" s="58">
        <v>69</v>
      </c>
      <c r="B74" s="58">
        <f t="shared" si="0"/>
        <v>0.23511177008659881</v>
      </c>
      <c r="C74" s="2">
        <f>'Proportional HSE Data'!C68</f>
        <v>0.21311475409836064</v>
      </c>
      <c r="D74" s="58">
        <f t="shared" si="1"/>
        <v>0.81591425270361506</v>
      </c>
      <c r="E74" s="2">
        <f>'Absolute HSE Data'!E74/(SUM('Absolute HSE Data'!$C74:$G74))</f>
        <v>0.21428571428571427</v>
      </c>
      <c r="H74" s="2">
        <f t="shared" si="2"/>
        <v>0.21311475409836064</v>
      </c>
      <c r="I74" s="58">
        <f t="shared" si="51"/>
        <v>0.2539378605500266</v>
      </c>
      <c r="J74" s="58">
        <f t="shared" si="3"/>
        <v>0.23511177008659881</v>
      </c>
      <c r="K74" s="97">
        <f t="shared" si="4"/>
        <v>0.24343333969199138</v>
      </c>
      <c r="L74" s="97">
        <f t="shared" si="5"/>
        <v>0.24416721590391671</v>
      </c>
      <c r="M74" s="97">
        <f t="shared" si="6"/>
        <v>0.27407422270058068</v>
      </c>
      <c r="N74" s="2">
        <f>'Proportional HSE Data'!D68</f>
        <v>0.34426229508196721</v>
      </c>
      <c r="O74" s="58">
        <f t="shared" si="52"/>
        <v>0.20879124841375385</v>
      </c>
      <c r="P74" s="58">
        <f t="shared" si="7"/>
        <v>0.21500555100351176</v>
      </c>
      <c r="Q74" s="97">
        <f t="shared" si="8"/>
        <v>0.26618218675858502</v>
      </c>
      <c r="R74" s="97">
        <f t="shared" si="9"/>
        <v>0.31479325936389035</v>
      </c>
      <c r="S74" s="97">
        <f t="shared" si="10"/>
        <v>0.29706634975094182</v>
      </c>
      <c r="T74" s="2">
        <f>'Proportional HSE Data'!E68</f>
        <v>0.16393442622950818</v>
      </c>
      <c r="U74" s="58">
        <f t="shared" si="11"/>
        <v>0.12718880776922897</v>
      </c>
      <c r="V74" s="58">
        <f t="shared" si="12"/>
        <v>0.14200662092691271</v>
      </c>
      <c r="W74" s="97">
        <f t="shared" si="13"/>
        <v>0.16859130676004155</v>
      </c>
      <c r="X74" s="97">
        <f t="shared" si="14"/>
        <v>0.19522300086436037</v>
      </c>
      <c r="Y74" s="97">
        <f t="shared" si="15"/>
        <v>0.20169405983689395</v>
      </c>
      <c r="Z74" s="2">
        <f>'Proportional HSE Data'!F68</f>
        <v>0.14754098360655737</v>
      </c>
      <c r="AA74" s="58">
        <f t="shared" si="16"/>
        <v>0.18144161566205402</v>
      </c>
      <c r="AB74" s="58">
        <f t="shared" si="17"/>
        <v>0.13460792226240034</v>
      </c>
      <c r="AC74" s="97">
        <f t="shared" si="18"/>
        <v>0.13299569302700287</v>
      </c>
      <c r="AD74" s="97">
        <f t="shared" si="19"/>
        <v>0.12345663851914121</v>
      </c>
      <c r="AE74" s="97">
        <f t="shared" si="20"/>
        <v>0.14200379921622663</v>
      </c>
      <c r="AF74" s="2">
        <f>'Proportional HSE Data'!G68</f>
        <v>0.13114754098360656</v>
      </c>
      <c r="AG74" s="58">
        <f t="shared" si="21"/>
        <v>0.24018035055043666</v>
      </c>
      <c r="AH74" s="58">
        <f t="shared" si="22"/>
        <v>0.10261846775502396</v>
      </c>
      <c r="AI74" s="97">
        <f t="shared" si="23"/>
        <v>0.10745345370452694</v>
      </c>
      <c r="AJ74" s="97">
        <f t="shared" si="24"/>
        <v>0.11692970525295034</v>
      </c>
      <c r="AK74" s="97">
        <f t="shared" si="25"/>
        <v>0.1088855751594705</v>
      </c>
      <c r="AL74" s="2">
        <f>'Proportional HSE Data'!H68</f>
        <v>0.16949152542372881</v>
      </c>
      <c r="AM74" s="58">
        <f t="shared" si="26"/>
        <v>0.31604859205323338</v>
      </c>
      <c r="AN74" s="58">
        <f t="shared" si="27"/>
        <v>0.28815043837705806</v>
      </c>
      <c r="AO74" s="97">
        <f t="shared" si="28"/>
        <v>0.26415510625700228</v>
      </c>
      <c r="AP74" s="97">
        <f t="shared" si="29"/>
        <v>0.27472431735535124</v>
      </c>
      <c r="AQ74" s="97">
        <f t="shared" si="30"/>
        <v>0.28302148802932992</v>
      </c>
      <c r="AR74" s="2">
        <f>'Proportional HSE Data'!I68</f>
        <v>0.40677966101694918</v>
      </c>
      <c r="AS74" s="58">
        <f t="shared" si="31"/>
        <v>0.23585578440717148</v>
      </c>
      <c r="AT74" s="58">
        <f t="shared" si="32"/>
        <v>0.23941793652455104</v>
      </c>
      <c r="AU74" s="97">
        <f t="shared" si="33"/>
        <v>0.2751822377355298</v>
      </c>
      <c r="AV74" s="97">
        <f t="shared" si="34"/>
        <v>0.33812941255451673</v>
      </c>
      <c r="AW74" s="97">
        <f t="shared" si="35"/>
        <v>0.35062772615193694</v>
      </c>
      <c r="AX74" s="2">
        <f>'Proportional HSE Data'!J68</f>
        <v>0.22033898305084745</v>
      </c>
      <c r="AY74" s="58">
        <f t="shared" si="36"/>
        <v>0.16022955082465817</v>
      </c>
      <c r="AZ74" s="97">
        <f t="shared" si="37"/>
        <v>0.16033792903195265</v>
      </c>
      <c r="BA74" s="97">
        <f t="shared" si="38"/>
        <v>0.19112525185721221</v>
      </c>
      <c r="BB74" s="97">
        <f t="shared" si="39"/>
        <v>0.19695652723000714</v>
      </c>
      <c r="BC74" s="97">
        <f t="shared" si="40"/>
        <v>0.20596960171294054</v>
      </c>
      <c r="BD74" s="2">
        <f>'Proportional HSE Data'!K68</f>
        <v>0.16949152542372881</v>
      </c>
      <c r="BE74" s="58">
        <f t="shared" si="41"/>
        <v>0.16442128659360319</v>
      </c>
      <c r="BF74" s="97">
        <f t="shared" si="42"/>
        <v>0.11025029527232222</v>
      </c>
      <c r="BG74" s="97">
        <f t="shared" si="43"/>
        <v>0.10567548173871988</v>
      </c>
      <c r="BH74" s="97">
        <f t="shared" si="44"/>
        <v>9.3894676846586797E-2</v>
      </c>
      <c r="BI74" s="97">
        <f t="shared" si="45"/>
        <v>9.9436895993060229E-2</v>
      </c>
      <c r="BJ74" s="2">
        <f>'Proportional HSE Data'!L68</f>
        <v>3.3898305084745763E-2</v>
      </c>
      <c r="BK74" s="58">
        <f t="shared" si="46"/>
        <v>0.13249201924468204</v>
      </c>
      <c r="BL74" s="97">
        <f t="shared" si="47"/>
        <v>5.4849287616137332E-2</v>
      </c>
      <c r="BM74" s="97">
        <f t="shared" si="48"/>
        <v>4.8262201429588952E-2</v>
      </c>
      <c r="BN74" s="97">
        <f t="shared" si="49"/>
        <v>4.4937439823862821E-2</v>
      </c>
      <c r="BO74" s="97">
        <f t="shared" si="50"/>
        <v>5.0060310680762624E-2</v>
      </c>
    </row>
    <row r="75" spans="1:67">
      <c r="A75" s="58">
        <v>70</v>
      </c>
      <c r="B75" s="58">
        <f t="shared" ref="B75:B95" si="53">EXP($B$3+$B$4*A75+$B$5*A75^2)/(1+EXP($B$3+$B$4*A75+$B$5*A75^2))</f>
        <v>0.25101768066443347</v>
      </c>
      <c r="C75" s="2">
        <f>'Proportional HSE Data'!C69</f>
        <v>0.30612244897959184</v>
      </c>
      <c r="D75" s="58">
        <f t="shared" ref="D75:D105" si="54">EXP($C$3+$C$4*A75+$C$5*A75^2+$C$6*A75^3+$C$7*A75^4)/(1+EXP($C$3+$C$4*A75+$C$5*A75^2+$C$6*A75^3+$C$7*A75^4))</f>
        <v>0.84529254132805653</v>
      </c>
      <c r="E75" s="2">
        <f>'Absolute HSE Data'!E75/(SUM('Absolute HSE Data'!$C75:$G75))</f>
        <v>0.14583333333333334</v>
      </c>
      <c r="H75" s="2">
        <f t="shared" ref="H75:H105" si="55">C75</f>
        <v>0.30612244897959184</v>
      </c>
      <c r="I75" s="58">
        <f t="shared" ref="I75:I105" si="56">EXP($I$3+$I$4*A75)/(1+EXP($I$3+$I$4*A75))</f>
        <v>0.26464151080150483</v>
      </c>
      <c r="J75" s="58">
        <f t="shared" ref="J75:J105" si="57">EXP($J$3+$J$4*A75+$J$5*A75^2)/(1+EXP($J$3+$J$4*A75+$J$5*A75^2))</f>
        <v>0.25101768066443347</v>
      </c>
      <c r="K75" s="97">
        <f t="shared" ref="K75:K105" si="58">EXP($K$3+$K$4*$A75+$K$5*$A75^2+$K$6*$A75^3)/(1+EXP($K$3+$K$4*$A75+$K$5*$A75^2+$K$6*$A75^3))</f>
        <v>0.25950344565091937</v>
      </c>
      <c r="L75" s="97">
        <f t="shared" ref="L75:L105" si="59">EXP($L$3+$L$4*$A75+$L$5*$A75^2+$L$6*$A75^3+$L$7*$A75^4)/(1+EXP($L$3+$L$4*$A75+$L$5*$A75^2+$L$6*$A75^3+$L$7*$A75^4))</f>
        <v>0.2609873692512657</v>
      </c>
      <c r="M75" s="97">
        <f t="shared" ref="M75:M105" si="60">EXP($M$3+$M$4*$A75+$M$5*$A75^2+$M$6*$A75^3+$M$7*$A75^4+$M$8*$A75^5)/(1+EXP($M$3+$M$4*$A75+$M$5*$A75^2+$M$6*$A75^3+$M$7*$A75^4+$M$8*$A75^5))</f>
        <v>0.2896190369777335</v>
      </c>
      <c r="N75" s="2">
        <f>'Proportional HSE Data'!D69</f>
        <v>0.30612244897959184</v>
      </c>
      <c r="O75" s="58">
        <f t="shared" si="52"/>
        <v>0.20962703727656737</v>
      </c>
      <c r="P75" s="58">
        <f t="shared" ref="P75:P105" si="61">EXP($P$3+$P$4*A75+$P$5*A75^2)/(1+EXP($P$3+$P$4*A75+$P$5*A75^2))</f>
        <v>0.22577127692224569</v>
      </c>
      <c r="Q75" s="97">
        <f t="shared" ref="Q75:Q105" si="62">EXP($Q$3+$Q$4*$A75+$Q$5*$A75^2+$Q$6*$A75^3)/(1+EXP($Q$3+$Q$4*$A75+$Q$5*$A75^2+$Q$6*$A75^3))</f>
        <v>0.27560442951167796</v>
      </c>
      <c r="R75" s="97">
        <f t="shared" ref="R75:R105" si="63">EXP($R$3+$R$4*$A75+$R$5*$A75^2+$R$6*$A75^3+$R$7*$A75^4)/(1+EXP($R$3+$R$4*$A75+$R$5*$A75^2+$R$6*$A75^3+$R$7*$A75^4))</f>
        <v>0.33117994050853206</v>
      </c>
      <c r="S75" s="97">
        <f t="shared" ref="S75:S105" si="64">EXP($S$3+$S$4*$A75+$S$5*$A75^2+$S$6*$A75^3+$S$7*$A75^4+$S$8*$A75^5)/(1+EXP($S$3+$S$4*$A75+$S$5*$A75^2+$S$6*$A75^3+$S$7*$A75^4+$S$8*$A75^5))</f>
        <v>0.30705622265979154</v>
      </c>
      <c r="T75" s="2">
        <f>'Proportional HSE Data'!E69</f>
        <v>0.12244897959183673</v>
      </c>
      <c r="U75" s="58">
        <f t="shared" ref="U75:U105" si="65">EXP($U$3+$U$4*$A75)/(1+EXP($U$3+$U$4*$A75))</f>
        <v>0.12540242501634435</v>
      </c>
      <c r="V75" s="58">
        <f t="shared" ref="V75:V105" si="66">EXP($V$3+$V$4*$A75+$V$5*$A75^2)/(1+EXP($V$3+$V$4*$A75+$V$5*$A75^2))</f>
        <v>0.14459690603326242</v>
      </c>
      <c r="W75" s="97">
        <f t="shared" ref="W75:W105" si="67">EXP($W$3+$W$4*$A75+$W$5*$A75^2+$W$6*$A75^3)/(1+EXP($W$3+$W$4*$A75+$W$5*$A75^2+$W$6*$A75^3))</f>
        <v>0.16925953255378073</v>
      </c>
      <c r="X75" s="97">
        <f t="shared" ref="X75:X105" si="68">EXP($X$3+$X$4*$A75+$X$5*$A75^2+$X$6*$A75^3+$X$7*$A75^4)/(1+EXP($X$3+$X$4*$A75+$X$5*$A75^2+$X$6*$A75^3+$X$7*$A75^4))</f>
        <v>0.19707188954698521</v>
      </c>
      <c r="Y75" s="97">
        <f t="shared" ref="Y75:Y105" si="69">EXP($Y$3+$Y$4*$A75+$Y$5*$A75^2+$Y$6*$A75^3+$Y$7*$A75^4+$Y$8*$A75^5)/(1+EXP($Y$3+$Y$4*$A75+$Y$5*$A75^2+$Y$6*$A75^3+$Y$7*$A75^4+$Y$8*$A75^5))</f>
        <v>0.20228948547056758</v>
      </c>
      <c r="Z75" s="2">
        <f>'Proportional HSE Data'!F69</f>
        <v>0.14285714285714285</v>
      </c>
      <c r="AA75" s="58">
        <f t="shared" ref="AA75:AA105" si="70">EXP($AA$3+$AA$4*$A75)/(1+EXP($AA$3+$AA$4*$A75))</f>
        <v>0.18003787570044269</v>
      </c>
      <c r="AB75" s="58">
        <f t="shared" ref="AB75:AB105" si="71">EXP($AB$3+$AB$4*$A75+$AB$5*$A75^2)/(1+EXP($AB$3+$AB$4*$A75+$AB$5*$A75^2))</f>
        <v>0.12659680795638639</v>
      </c>
      <c r="AC75" s="97">
        <f t="shared" ref="AC75:AC105" si="72">EXP($AC$3+$AC$4*$A75+$AC$5*$A75^2+$AC$6*$A75^3)/(1+EXP($AC$3+$AC$4*$A75+$AC$5*$A75^2+$AC$6*$A75^3))</f>
        <v>0.12100439823570459</v>
      </c>
      <c r="AD75" s="97">
        <f t="shared" ref="AD75:AD105" si="73">EXP($AD$3+$AD$4*$A75+$AD$5*$A75^2+$AD$6*$A75^3+$AD$7*$A75^4)/(1+EXP($AD$3+$AD$4*$A75+$AD$5*$A75^2+$AD$6*$A75^3+$AD$7*$A75^4))</f>
        <v>0.11287714139914458</v>
      </c>
      <c r="AE75" s="97">
        <f t="shared" ref="AE75:AE105" si="74">EXP($AE$3+$AE$4*$A75+$AE$5*$A75^2+$AE$6*$A75^3+$AE$7*$A75^4+$AE$8*$A75^5)/(1+EXP($AE$3+$AE$4*$A75+$AE$5*$A75^2+$AE$6*$A75^3+$AE$7*$A75^4+$AE$8*$A75^5))</f>
        <v>0.13172697509058526</v>
      </c>
      <c r="AF75" s="2">
        <f>'Proportional HSE Data'!G69</f>
        <v>0.12244897959183673</v>
      </c>
      <c r="AG75" s="58">
        <f t="shared" ref="AG75:AG105" si="75">EXP($AG$3+$AG$4*$A75)/(1+EXP($AG$3+$AG$4*$A75))</f>
        <v>0.23875525977834672</v>
      </c>
      <c r="AH75" s="58">
        <f t="shared" ref="AH75:AH105" si="76">EXP($AH$3+$AH$4*$A75+$AH$5*$A75^2)/(1+EXP($AH$3+$AH$4*$A75+$AH$5*$A75^2))</f>
        <v>8.9197749146125965E-2</v>
      </c>
      <c r="AI75" s="97">
        <f t="shared" ref="AI75:AI105" si="77">EXP($AI$3+$AI$4*$A75+$AI$5*$A75^2+$AI$6*$A75^3)/(1+EXP($AI$3+$AI$4*$A75+$AI$5*$A75^2+$AI$6*$A75^3))</f>
        <v>9.597059890886056E-2</v>
      </c>
      <c r="AJ75" s="97">
        <f t="shared" ref="AJ75:AJ105" si="78">EXP($AJ$3+$AJ$4*$A75+$AJ$5*$A75^2+$AJ$6*$A75^3+$AJ$7*$A75^4)/(1+EXP($AJ$3+$AJ$4*$A75+$AJ$5*$A75^2+$AJ$6*$A75^3+$AJ$7*$A75^4))</f>
        <v>0.10284053846343502</v>
      </c>
      <c r="AK75" s="97">
        <f t="shared" ref="AK75:AK105" si="79">EXP($AK$3+$AK$4*$A75+$AK$5*$A75^2+$AK$6*$A75^3+$AK$7*$A75^4+$AK$8*$A75^5)/(1+EXP($AK$3+$AK$4*$A75+$AK$5*$A75^2+$AK$6*$A75^3+$AK$7*$A75^4+$AK$8*$A75^5))</f>
        <v>9.525177944426462E-2</v>
      </c>
      <c r="AL75" s="2">
        <f>'Proportional HSE Data'!H69</f>
        <v>0.28767123287671231</v>
      </c>
      <c r="AM75" s="58">
        <f t="shared" ref="AM75:AM105" si="80">EXP($AM$3+$AM$4*$A75)/(1+EXP($AM$3+$AM$4*$A75))</f>
        <v>0.32845746724403629</v>
      </c>
      <c r="AN75" s="58">
        <f t="shared" ref="AN75:AN105" si="81">EXP($AN$3+$AN$4*$A75+$AN$5*$A75^2)/(1+EXP($AN$3+$AN$4*$A75+$AN$5*$A75^2))</f>
        <v>0.30724711279526273</v>
      </c>
      <c r="AO75" s="97">
        <f t="shared" ref="AO75:AO105" si="82">EXP($AO$3+$AO$4*$A75+$AO$5*$A75^2+$AO$6*$A75^3)/(1+EXP($AO$3+$AO$4*$A75+$AO$5*$A75^2+$AO$6*$A75^3))</f>
        <v>0.28312783982639522</v>
      </c>
      <c r="AP75" s="97">
        <f t="shared" ref="AP75:AP105" si="83">EXP($AP$3+$AP$4*$A75+$AP$5*$A75^2+$AP$6*$A75^3+$AP$7*$A75^4)/(1+EXP($AP$3+$AP$4*$A75+$AP$5*$A75^2+$AP$6*$A75^3+$AP$7*$A75^4))</f>
        <v>0.29729505468261014</v>
      </c>
      <c r="AQ75" s="97">
        <f t="shared" ref="AQ75:AQ105" si="84">EXP($AQ$3+$AQ$4*$A75+$AQ$5*$A75^2+$AQ$6*$A75^3+$AQ$7*$A75^4+$AQ$8*$A75^5)/(1+EXP($AQ$3+$AQ$4*$A75+$AQ$5*$A75^2+$AQ$6*$A75^3+$AQ$7*$A75^4+$AQ$8*$A75^5))</f>
        <v>0.30334342310223678</v>
      </c>
      <c r="AR75" s="2">
        <f>'Proportional HSE Data'!I69</f>
        <v>0.53424657534246578</v>
      </c>
      <c r="AS75" s="58">
        <f t="shared" ref="AS75:AS105" si="85">EXP($AS$3+$AS$4*$A75)/(1+EXP($AS$3+$AS$4*$A75))</f>
        <v>0.23595456355576916</v>
      </c>
      <c r="AT75" s="58">
        <f t="shared" ref="AT75:AT105" si="86">EXP($AT$3+$AT$4*$A75+$AT$5*$A75^2)/(1+EXP($AT$3+$AT$4*$A75+$AT$5*$A75^2))</f>
        <v>0.24523727815840898</v>
      </c>
      <c r="AU75" s="97">
        <f t="shared" ref="AU75:AU105" si="87">EXP($AU$3+$AU$4*$A75+$AU$5*$A75^2+$AU$6*$A75^3)/(1+EXP($AU$3+$AU$4*$A75+$AU$5*$A75^2+$AU$6*$A75^3))</f>
        <v>0.2797097897704996</v>
      </c>
      <c r="AV75" s="97">
        <f t="shared" ref="AV75:AV105" si="88">EXP($AV$3+$AV$4*$A75+$AV$5*$A75^2+$AV$6*$A75^3+$AV$7*$A75^4)/(1+EXP($AV$3+$AV$4*$A75+$AV$5*$A75^2+$AV$6*$A75^3+$AV$7*$A75^4))</f>
        <v>0.35031042088609082</v>
      </c>
      <c r="AW75" s="97">
        <f t="shared" ref="AW75:AW105" si="89">EXP($AW$3+$AW$4*$A75+$AW$5*$A75^2+$AW$6*$A75^3+$AW$7*$A75^4+$AW$8*$A75^5)/(1+EXP($AW$3+$AW$4*$A75+$AW$5*$A75^2+$AW$6*$A75^3+$AW$7*$A75^4+$AW$8*$A75^5))</f>
        <v>0.36197299510152825</v>
      </c>
      <c r="AX75" s="2">
        <f>'Proportional HSE Data'!J69</f>
        <v>0.15068493150684931</v>
      </c>
      <c r="AY75" s="58">
        <f t="shared" ref="AY75:AY105" si="90">EXP($AY$3+$AY$4*$A75)/(1+EXP($AY$3+$AY$4*$A75))</f>
        <v>0.15779354218050595</v>
      </c>
      <c r="AZ75" s="97">
        <f t="shared" ref="AZ75:AZ105" si="91">EXP($AZ$3+$AZ$4*$A75+$AZ$5*$A75^2)/(1+EXP($AZ$3+$AZ$4*$A75+$AZ$5*$A75^2))</f>
        <v>0.15792588396788942</v>
      </c>
      <c r="BA75" s="97">
        <f t="shared" ref="BA75:BA105" si="92">EXP($BA$3+$BA$4*$A75+$BA$5*$A75^2+$BA$6*$A75^3)/(1+EXP($BA$3+$BA$4*$A75+$BA$5*$A75^2+$BA$6*$A75^3))</f>
        <v>0.18381717959040456</v>
      </c>
      <c r="BB75" s="97">
        <f t="shared" ref="BB75:BB105" si="93">EXP($BB$3+$BB$4*$A75+$BB$5*$A75^2+$BB$6*$A75^3+$BB$7*$A75^4)/(1+EXP($BB$3+$BB$4*$A75+$BB$5*$A75^2+$BB$6*$A75^3+$BB$7*$A75^4))</f>
        <v>0.189508035432222</v>
      </c>
      <c r="BC75" s="97">
        <f t="shared" ref="BC75:BC105" si="94">EXP($BC$3+$BC$4*$A75+$BC$5*$A75^2+$BC$6*$A75^3+$BC$7*$A75^4+$BC$8*$A75^5)/(1+EXP($BC$3+$BC$4*$A75+$BC$5*$A75^2+$BC$6*$A75^3+$BC$7*$A75^4+$BC$8*$A75^5))</f>
        <v>0.19813154411511638</v>
      </c>
      <c r="BD75" s="2">
        <f>'Proportional HSE Data'!K69</f>
        <v>1.3698630136986301E-2</v>
      </c>
      <c r="BE75" s="58">
        <f t="shared" ref="BE75:BE105" si="95">EXP($BE$3+$BE$4*$A75)/(1+EXP($BE$3+$BE$4*$A75))</f>
        <v>0.1628282884761898</v>
      </c>
      <c r="BF75" s="97">
        <f t="shared" ref="BF75:BF105" si="96">EXP($BF$3+$BF$4*$A75+$BF$5*$A75^2)/(1+EXP($BF$3+$BF$4*$A75+$BF$5*$A75^2))</f>
        <v>0.10201596216961405</v>
      </c>
      <c r="BG75" s="97">
        <f t="shared" ref="BG75:BG105" si="97">EXP($BG$3+$BG$4*$A75+$BG$5*$A75^2+$BG$6*$A75^3)/(1+EXP($BG$3+$BG$4*$A75+$BG$5*$A75^2+$BG$6*$A75^3))</f>
        <v>9.4100330588519937E-2</v>
      </c>
      <c r="BH75" s="97">
        <f t="shared" ref="BH75:BH105" si="98">EXP($BH$3+$BH$4*$A75+$BH$5*$A75^2+$BH$6*$A75^3+$BH$7*$A75^4)/(1+EXP($BH$3+$BH$4*$A75+$BH$5*$A75^2+$BH$6*$A75^3+$BH$7*$A75^4))</f>
        <v>8.4528150033778768E-2</v>
      </c>
      <c r="BI75" s="97">
        <f t="shared" ref="BI75:BI105" si="99">EXP($BI$3+$BI$4*$A75+$BI$5*$A75^2+$BI$6*$A75^3+$BI$7*$A75^4+$BI$8*$A75^5)/(1+EXP($BI$3+$BI$4*$A75+$BI$5*$A75^2+$BI$6*$A75^3+$BI$7*$A75^4+$BI$8*$A75^5))</f>
        <v>9.0109767708671337E-2</v>
      </c>
      <c r="BJ75" s="2">
        <f>'Proportional HSE Data'!L69</f>
        <v>1.3698630136986301E-2</v>
      </c>
      <c r="BK75" s="58">
        <f t="shared" ref="BK75:BK105" si="100">EXP($BK$3+$BK$4*$A75)/(1+EXP($BK$3+$BK$4*$A75))</f>
        <v>0.13146685292621557</v>
      </c>
      <c r="BL75" s="97">
        <f t="shared" ref="BL75:BL105" si="101">EXP($BL$3+$BL$4*$A75+$BL$5*$A75^2)/(1+EXP($BL$3+$BL$4*$A75+$BL$5*$A75^2))</f>
        <v>4.8014671636148677E-2</v>
      </c>
      <c r="BM75" s="97">
        <f t="shared" ref="BM75:BM105" si="102">EXP($BM$3+$BM$4*$A75+$BM$5*$A75^2+$BM$6*$A75^3)/(1+EXP($BM$3+$BM$4*$A75+$BM$5*$A75^2+$BM$6*$A75^3))</f>
        <v>4.0812937072740661E-2</v>
      </c>
      <c r="BN75" s="97">
        <f t="shared" ref="BN75:BN105" si="103">EXP($BN$3+$BN$4*$A75+$BN$5*$A75^2+$BN$6*$A75^3+$BN$7*$A75^4)/(1+EXP($BN$3+$BN$4*$A75+$BN$5*$A75^2+$BN$6*$A75^3+$BN$7*$A75^4))</f>
        <v>3.5606678591811353E-2</v>
      </c>
      <c r="BO75" s="97">
        <f t="shared" ref="BO75:BO105" si="104">EXP($BO$3+$BO$4*$A75+$BO$5*$A75^2+$BO$6*$A75^3+$BO$7*$A75^4+$BO$8*$A75^5)/(1+EXP($BO$3+$BO$4*$A75+$BO$5*$A75^2+$BO$6*$A75^3+$BO$7*$A75^4+$BO$8*$A75^5))</f>
        <v>4.0367360268396053E-2</v>
      </c>
    </row>
    <row r="76" spans="1:67">
      <c r="A76" s="58">
        <v>71</v>
      </c>
      <c r="B76" s="58">
        <f t="shared" si="53"/>
        <v>0.26796081241368841</v>
      </c>
      <c r="C76" s="2">
        <f>'Proportional HSE Data'!C70</f>
        <v>0.36842105263157893</v>
      </c>
      <c r="D76" s="58">
        <f t="shared" si="54"/>
        <v>0.87077516331625737</v>
      </c>
      <c r="E76" s="2">
        <f>'Absolute HSE Data'!E76/(SUM('Absolute HSE Data'!$C76:$G76))</f>
        <v>0.1702127659574468</v>
      </c>
      <c r="H76" s="2">
        <f t="shared" si="55"/>
        <v>0.36842105263157893</v>
      </c>
      <c r="I76" s="58">
        <f t="shared" si="56"/>
        <v>0.27562964559540704</v>
      </c>
      <c r="J76" s="58">
        <f t="shared" si="57"/>
        <v>0.26796081241368841</v>
      </c>
      <c r="K76" s="97">
        <f t="shared" si="58"/>
        <v>0.27644767559091621</v>
      </c>
      <c r="L76" s="97">
        <f t="shared" si="59"/>
        <v>0.27867699111576427</v>
      </c>
      <c r="M76" s="97">
        <f t="shared" si="60"/>
        <v>0.30546156098733929</v>
      </c>
      <c r="N76" s="2">
        <f>'Proportional HSE Data'!D70</f>
        <v>0.2807017543859649</v>
      </c>
      <c r="O76" s="58">
        <f t="shared" ref="O76:O105" si="105">EXP($O$3+$O$4*A76)/(1+EXP($O$3+$O$4*A76))</f>
        <v>0.21046528183265653</v>
      </c>
      <c r="P76" s="58">
        <f t="shared" si="61"/>
        <v>0.23732381997451474</v>
      </c>
      <c r="Q76" s="97">
        <f t="shared" si="62"/>
        <v>0.2848786802430559</v>
      </c>
      <c r="R76" s="97">
        <f t="shared" si="63"/>
        <v>0.34675401955623597</v>
      </c>
      <c r="S76" s="97">
        <f t="shared" si="64"/>
        <v>0.31579123269131437</v>
      </c>
      <c r="T76" s="2">
        <f>'Proportional HSE Data'!E70</f>
        <v>0.15789473684210525</v>
      </c>
      <c r="U76" s="58">
        <f t="shared" si="65"/>
        <v>0.12363757812767025</v>
      </c>
      <c r="V76" s="58">
        <f t="shared" si="66"/>
        <v>0.14739565484739905</v>
      </c>
      <c r="W76" s="97">
        <f t="shared" si="67"/>
        <v>0.16969057514249333</v>
      </c>
      <c r="X76" s="97">
        <f t="shared" si="68"/>
        <v>0.19785446520830358</v>
      </c>
      <c r="Y76" s="97">
        <f t="shared" si="69"/>
        <v>0.20189524509438758</v>
      </c>
      <c r="Z76" s="2">
        <f>'Proportional HSE Data'!F70</f>
        <v>0.10526315789473684</v>
      </c>
      <c r="AA76" s="58">
        <f t="shared" si="70"/>
        <v>0.17864262577551357</v>
      </c>
      <c r="AB76" s="58">
        <f t="shared" si="71"/>
        <v>0.11876912177476476</v>
      </c>
      <c r="AC76" s="97">
        <f t="shared" si="72"/>
        <v>0.10935147902372616</v>
      </c>
      <c r="AD76" s="97">
        <f t="shared" si="73"/>
        <v>0.10278770284164414</v>
      </c>
      <c r="AE76" s="97">
        <f t="shared" si="74"/>
        <v>0.12146942765102367</v>
      </c>
      <c r="AF76" s="2">
        <f>'Proportional HSE Data'!G70</f>
        <v>8.771929824561403E-2</v>
      </c>
      <c r="AG76" s="58">
        <f t="shared" si="75"/>
        <v>0.23733598347150117</v>
      </c>
      <c r="AH76" s="58">
        <f t="shared" si="76"/>
        <v>7.7009965644234527E-2</v>
      </c>
      <c r="AI76" s="97">
        <f t="shared" si="77"/>
        <v>8.542138889537422E-2</v>
      </c>
      <c r="AJ76" s="97">
        <f t="shared" si="78"/>
        <v>8.9629416008608687E-2</v>
      </c>
      <c r="AK76" s="97">
        <f t="shared" si="79"/>
        <v>8.2601258603978725E-2</v>
      </c>
      <c r="AL76" s="2">
        <f>'Proportional HSE Data'!H70</f>
        <v>0.30188679245283018</v>
      </c>
      <c r="AM76" s="58">
        <f t="shared" si="80"/>
        <v>0.3411105607802612</v>
      </c>
      <c r="AN76" s="58">
        <f t="shared" si="81"/>
        <v>0.32746281433566399</v>
      </c>
      <c r="AO76" s="97">
        <f t="shared" si="82"/>
        <v>0.30369596733074078</v>
      </c>
      <c r="AP76" s="97">
        <f t="shared" si="83"/>
        <v>0.32139008887962817</v>
      </c>
      <c r="AQ76" s="97">
        <f t="shared" si="84"/>
        <v>0.32467073781530309</v>
      </c>
      <c r="AR76" s="2">
        <f>'Proportional HSE Data'!I70</f>
        <v>0.43396226415094341</v>
      </c>
      <c r="AS76" s="58">
        <f t="shared" si="85"/>
        <v>0.23605337129457604</v>
      </c>
      <c r="AT76" s="58">
        <f t="shared" si="86"/>
        <v>0.25139281077407705</v>
      </c>
      <c r="AU76" s="97">
        <f t="shared" si="87"/>
        <v>0.28406479571353377</v>
      </c>
      <c r="AV76" s="97">
        <f t="shared" si="88"/>
        <v>0.36106324214496782</v>
      </c>
      <c r="AW76" s="97">
        <f t="shared" si="89"/>
        <v>0.37183417027232157</v>
      </c>
      <c r="AX76" s="2">
        <f>'Proportional HSE Data'!J70</f>
        <v>0.16981132075471697</v>
      </c>
      <c r="AY76" s="58">
        <f t="shared" si="90"/>
        <v>0.15538771591691355</v>
      </c>
      <c r="AZ76" s="97">
        <f t="shared" si="91"/>
        <v>0.15554433011735497</v>
      </c>
      <c r="BA76" s="97">
        <f t="shared" si="92"/>
        <v>0.1760845990380995</v>
      </c>
      <c r="BB76" s="97">
        <f t="shared" si="93"/>
        <v>0.18148662678491095</v>
      </c>
      <c r="BC76" s="97">
        <f t="shared" si="94"/>
        <v>0.18976363214771957</v>
      </c>
      <c r="BD76" s="2">
        <f>'Proportional HSE Data'!K70</f>
        <v>5.6603773584905662E-2</v>
      </c>
      <c r="BE76" s="58">
        <f t="shared" si="95"/>
        <v>0.1612477457742742</v>
      </c>
      <c r="BF76" s="97">
        <f t="shared" si="96"/>
        <v>9.4097739158562191E-2</v>
      </c>
      <c r="BG76" s="97">
        <f t="shared" si="97"/>
        <v>8.3135750784935389E-2</v>
      </c>
      <c r="BH76" s="97">
        <f t="shared" si="98"/>
        <v>7.5883964333928564E-2</v>
      </c>
      <c r="BI76" s="97">
        <f t="shared" si="99"/>
        <v>8.1414012320969981E-2</v>
      </c>
      <c r="BJ76" s="2">
        <f>'Proportional HSE Data'!L70</f>
        <v>3.7735849056603772E-2</v>
      </c>
      <c r="BK76" s="58">
        <f t="shared" si="100"/>
        <v>0.130448426113385</v>
      </c>
      <c r="BL76" s="97">
        <f t="shared" si="101"/>
        <v>4.1802650969040782E-2</v>
      </c>
      <c r="BM76" s="97">
        <f t="shared" si="102"/>
        <v>3.4208167015590138E-2</v>
      </c>
      <c r="BN76" s="97">
        <f t="shared" si="103"/>
        <v>2.7615922750288152E-2</v>
      </c>
      <c r="BO76" s="97">
        <f t="shared" si="104"/>
        <v>3.1977803849407391E-2</v>
      </c>
    </row>
    <row r="77" spans="1:67">
      <c r="A77" s="58">
        <v>72</v>
      </c>
      <c r="B77" s="58">
        <f t="shared" si="53"/>
        <v>0.28596294893332891</v>
      </c>
      <c r="C77" s="2">
        <f>'Proportional HSE Data'!C71</f>
        <v>0.33962264150943394</v>
      </c>
      <c r="D77" s="58">
        <f t="shared" si="54"/>
        <v>0.89257591914165324</v>
      </c>
      <c r="E77" s="2">
        <f>'Absolute HSE Data'!E77/(SUM('Absolute HSE Data'!$C77:$G77))</f>
        <v>0.29166666666666669</v>
      </c>
      <c r="H77" s="2">
        <f t="shared" si="55"/>
        <v>0.33962264150943394</v>
      </c>
      <c r="I77" s="58">
        <f t="shared" si="56"/>
        <v>0.28689601873604381</v>
      </c>
      <c r="J77" s="58">
        <f t="shared" si="57"/>
        <v>0.28596294893332891</v>
      </c>
      <c r="K77" s="97">
        <f t="shared" si="58"/>
        <v>0.2942601178408753</v>
      </c>
      <c r="L77" s="97">
        <f t="shared" si="59"/>
        <v>0.29720229832353678</v>
      </c>
      <c r="M77" s="97">
        <f t="shared" si="60"/>
        <v>0.32162535995336716</v>
      </c>
      <c r="N77" s="2">
        <f>'Proportional HSE Data'!D71</f>
        <v>0.35849056603773582</v>
      </c>
      <c r="O77" s="58">
        <f t="shared" si="105"/>
        <v>0.21130598217697194</v>
      </c>
      <c r="P77" s="58">
        <f t="shared" si="61"/>
        <v>0.24970202886750154</v>
      </c>
      <c r="Q77" s="97">
        <f t="shared" si="62"/>
        <v>0.2939450961193677</v>
      </c>
      <c r="R77" s="97">
        <f t="shared" si="63"/>
        <v>0.36122334946513651</v>
      </c>
      <c r="S77" s="97">
        <f t="shared" si="64"/>
        <v>0.32312862676690429</v>
      </c>
      <c r="T77" s="2">
        <f>'Proportional HSE Data'!E71</f>
        <v>0.15094339622641509</v>
      </c>
      <c r="U77" s="58">
        <f t="shared" si="65"/>
        <v>0.12189410710805523</v>
      </c>
      <c r="V77" s="58">
        <f t="shared" si="66"/>
        <v>0.15041123717322596</v>
      </c>
      <c r="W77" s="97">
        <f t="shared" si="67"/>
        <v>0.16986614701973468</v>
      </c>
      <c r="X77" s="97">
        <f t="shared" si="68"/>
        <v>0.19744103914181763</v>
      </c>
      <c r="Y77" s="97">
        <f t="shared" si="69"/>
        <v>0.2004569663002983</v>
      </c>
      <c r="Z77" s="2">
        <f>'Proportional HSE Data'!F71</f>
        <v>7.5471698113207544E-2</v>
      </c>
      <c r="AA77" s="58">
        <f t="shared" si="70"/>
        <v>0.1772558512247952</v>
      </c>
      <c r="AB77" s="58">
        <f t="shared" si="71"/>
        <v>0.11114870103697209</v>
      </c>
      <c r="AC77" s="97">
        <f t="shared" si="72"/>
        <v>9.8131845719022087E-2</v>
      </c>
      <c r="AD77" s="97">
        <f t="shared" si="73"/>
        <v>9.3232909540732475E-2</v>
      </c>
      <c r="AE77" s="97">
        <f t="shared" si="74"/>
        <v>0.11127607702951511</v>
      </c>
      <c r="AF77" s="2">
        <f>'Proportional HSE Data'!G71</f>
        <v>7.5471698113207544E-2</v>
      </c>
      <c r="AG77" s="58">
        <f t="shared" si="75"/>
        <v>0.23592252930159718</v>
      </c>
      <c r="AH77" s="58">
        <f t="shared" si="76"/>
        <v>6.604425544749562E-2</v>
      </c>
      <c r="AI77" s="97">
        <f t="shared" si="77"/>
        <v>7.5784099596876611E-2</v>
      </c>
      <c r="AJ77" s="97">
        <f t="shared" si="78"/>
        <v>7.7370895646483639E-2</v>
      </c>
      <c r="AK77" s="97">
        <f t="shared" si="79"/>
        <v>7.0986791268242977E-2</v>
      </c>
      <c r="AL77" s="2">
        <f>'Proportional HSE Data'!H71</f>
        <v>0.44615384615384618</v>
      </c>
      <c r="AM77" s="58">
        <f t="shared" si="80"/>
        <v>0.35399414357303377</v>
      </c>
      <c r="AN77" s="58">
        <f t="shared" si="81"/>
        <v>0.34878830760065377</v>
      </c>
      <c r="AO77" s="97">
        <f t="shared" si="82"/>
        <v>0.32592361307884743</v>
      </c>
      <c r="AP77" s="97">
        <f t="shared" si="83"/>
        <v>0.34692490188283387</v>
      </c>
      <c r="AQ77" s="97">
        <f t="shared" si="84"/>
        <v>0.3469535051066831</v>
      </c>
      <c r="AR77" s="2">
        <f>'Proportional HSE Data'!I71</f>
        <v>0.30769230769230771</v>
      </c>
      <c r="AS77" s="58">
        <f t="shared" si="85"/>
        <v>0.23615220762116382</v>
      </c>
      <c r="AT77" s="58">
        <f t="shared" si="86"/>
        <v>0.25789565401149206</v>
      </c>
      <c r="AU77" s="97">
        <f t="shared" si="87"/>
        <v>0.28822040978388647</v>
      </c>
      <c r="AV77" s="97">
        <f t="shared" si="88"/>
        <v>0.37006825748228545</v>
      </c>
      <c r="AW77" s="97">
        <f t="shared" si="89"/>
        <v>0.37994741285918143</v>
      </c>
      <c r="AX77" s="2">
        <f>'Proportional HSE Data'!J71</f>
        <v>0.13846153846153847</v>
      </c>
      <c r="AY77" s="58">
        <f t="shared" si="90"/>
        <v>0.15301190632715289</v>
      </c>
      <c r="AZ77" s="97">
        <f t="shared" si="91"/>
        <v>0.15319307281261876</v>
      </c>
      <c r="BA77" s="97">
        <f t="shared" si="92"/>
        <v>0.16796731751578967</v>
      </c>
      <c r="BB77" s="97">
        <f t="shared" si="93"/>
        <v>0.17293173553103067</v>
      </c>
      <c r="BC77" s="97">
        <f t="shared" si="94"/>
        <v>0.18092388405219065</v>
      </c>
      <c r="BD77" s="2">
        <f>'Proportional HSE Data'!K71</f>
        <v>6.1538461538461542E-2</v>
      </c>
      <c r="BE77" s="58">
        <f t="shared" si="95"/>
        <v>0.15967961880338519</v>
      </c>
      <c r="BF77" s="97">
        <f t="shared" si="96"/>
        <v>8.6518077959031534E-2</v>
      </c>
      <c r="BG77" s="97">
        <f t="shared" si="97"/>
        <v>7.2857756473087523E-2</v>
      </c>
      <c r="BH77" s="97">
        <f t="shared" si="98"/>
        <v>6.7959870493211311E-2</v>
      </c>
      <c r="BI77" s="97">
        <f t="shared" si="99"/>
        <v>7.3353211640424576E-2</v>
      </c>
      <c r="BJ77" s="2">
        <f>'Proportional HSE Data'!L71</f>
        <v>4.6153846153846156E-2</v>
      </c>
      <c r="BK77" s="58">
        <f t="shared" si="100"/>
        <v>0.12943671294120745</v>
      </c>
      <c r="BL77" s="97">
        <f t="shared" si="101"/>
        <v>3.6197086324323231E-2</v>
      </c>
      <c r="BM77" s="97">
        <f t="shared" si="102"/>
        <v>2.8416970801080695E-2</v>
      </c>
      <c r="BN77" s="97">
        <f t="shared" si="103"/>
        <v>2.0943283000508326E-2</v>
      </c>
      <c r="BO77" s="97">
        <f t="shared" si="104"/>
        <v>2.4872472646456728E-2</v>
      </c>
    </row>
    <row r="78" spans="1:67">
      <c r="A78" s="58">
        <v>73</v>
      </c>
      <c r="B78" s="58">
        <f t="shared" si="53"/>
        <v>0.30503607276165445</v>
      </c>
      <c r="C78" s="2">
        <f>'Proportional HSE Data'!C72</f>
        <v>0.38181818181818183</v>
      </c>
      <c r="D78" s="58">
        <f t="shared" si="54"/>
        <v>0.91100631362009798</v>
      </c>
      <c r="E78" s="2">
        <f>'Absolute HSE Data'!E78/(SUM('Absolute HSE Data'!$C78:$G78))</f>
        <v>0.21212121212121213</v>
      </c>
      <c r="H78" s="2">
        <f t="shared" si="55"/>
        <v>0.38181818181818183</v>
      </c>
      <c r="I78" s="58">
        <f t="shared" si="56"/>
        <v>0.29843317850464152</v>
      </c>
      <c r="J78" s="58">
        <f t="shared" si="57"/>
        <v>0.30503607276165445</v>
      </c>
      <c r="K78" s="97">
        <f t="shared" si="58"/>
        <v>0.31292517444380413</v>
      </c>
      <c r="L78" s="97">
        <f t="shared" si="59"/>
        <v>0.31651560816289237</v>
      </c>
      <c r="M78" s="97">
        <f t="shared" si="60"/>
        <v>0.33815474850909572</v>
      </c>
      <c r="N78" s="2">
        <f>'Proportional HSE Data'!D72</f>
        <v>0.29090909090909089</v>
      </c>
      <c r="O78" s="58">
        <f t="shared" si="105"/>
        <v>0.21214913834216173</v>
      </c>
      <c r="P78" s="58">
        <f t="shared" si="61"/>
        <v>0.26294314556972048</v>
      </c>
      <c r="Q78" s="97">
        <f t="shared" si="62"/>
        <v>0.30274266333724553</v>
      </c>
      <c r="R78" s="97">
        <f t="shared" si="63"/>
        <v>0.37429384246883318</v>
      </c>
      <c r="S78" s="97">
        <f t="shared" si="64"/>
        <v>0.32894550939959755</v>
      </c>
      <c r="T78" s="2">
        <f>'Proportional HSE Data'!E72</f>
        <v>0.16363636363636364</v>
      </c>
      <c r="U78" s="58">
        <f t="shared" si="65"/>
        <v>0.12017185028007266</v>
      </c>
      <c r="V78" s="58">
        <f t="shared" si="66"/>
        <v>0.15365262647775527</v>
      </c>
      <c r="W78" s="97">
        <f t="shared" si="67"/>
        <v>0.16976878658287908</v>
      </c>
      <c r="X78" s="97">
        <f t="shared" si="68"/>
        <v>0.19571415700181399</v>
      </c>
      <c r="Y78" s="97">
        <f t="shared" si="69"/>
        <v>0.19793620064727202</v>
      </c>
      <c r="Z78" s="2">
        <f>'Proportional HSE Data'!F72</f>
        <v>9.0909090909090912E-2</v>
      </c>
      <c r="AA78" s="58">
        <f t="shared" si="70"/>
        <v>0.17587753680634546</v>
      </c>
      <c r="AB78" s="58">
        <f t="shared" si="71"/>
        <v>0.10375714458773316</v>
      </c>
      <c r="AC78" s="97">
        <f t="shared" si="72"/>
        <v>8.7430919270709909E-2</v>
      </c>
      <c r="AD78" s="97">
        <f t="shared" si="73"/>
        <v>8.424600727458921E-2</v>
      </c>
      <c r="AE78" s="97">
        <f t="shared" si="74"/>
        <v>0.10119891296468671</v>
      </c>
      <c r="AF78" s="2">
        <f>'Proportional HSE Data'!G72</f>
        <v>7.2727272727272724E-2</v>
      </c>
      <c r="AG78" s="58">
        <f t="shared" si="75"/>
        <v>0.23451490452250504</v>
      </c>
      <c r="AH78" s="58">
        <f t="shared" si="76"/>
        <v>5.6267205475253483E-2</v>
      </c>
      <c r="AI78" s="97">
        <f t="shared" si="77"/>
        <v>6.7026639692360376E-2</v>
      </c>
      <c r="AJ78" s="97">
        <f t="shared" si="78"/>
        <v>6.6120949406573828E-2</v>
      </c>
      <c r="AK78" s="97">
        <f t="shared" si="79"/>
        <v>6.0439127819770407E-2</v>
      </c>
      <c r="AL78" s="2">
        <f>'Proportional HSE Data'!H72</f>
        <v>0.41666666666666669</v>
      </c>
      <c r="AM78" s="58">
        <f t="shared" si="80"/>
        <v>0.36709322535916605</v>
      </c>
      <c r="AN78" s="58">
        <f t="shared" si="81"/>
        <v>0.371197932032169</v>
      </c>
      <c r="AO78" s="97">
        <f t="shared" si="82"/>
        <v>0.34985448413016967</v>
      </c>
      <c r="AP78" s="97">
        <f t="shared" si="83"/>
        <v>0.37377147901323926</v>
      </c>
      <c r="AQ78" s="97">
        <f t="shared" si="84"/>
        <v>0.37013050296438504</v>
      </c>
      <c r="AR78" s="2">
        <f>'Proportional HSE Data'!I72</f>
        <v>0.33333333333333331</v>
      </c>
      <c r="AS78" s="58">
        <f t="shared" si="85"/>
        <v>0.2362510725330943</v>
      </c>
      <c r="AT78" s="58">
        <f t="shared" si="86"/>
        <v>0.26475702582131744</v>
      </c>
      <c r="AU78" s="97">
        <f t="shared" si="87"/>
        <v>0.29214953218921458</v>
      </c>
      <c r="AV78" s="97">
        <f t="shared" si="88"/>
        <v>0.37700497489533608</v>
      </c>
      <c r="AW78" s="97">
        <f t="shared" si="89"/>
        <v>0.38605481719071177</v>
      </c>
      <c r="AX78" s="2">
        <f>'Proportional HSE Data'!J72</f>
        <v>0.2</v>
      </c>
      <c r="AY78" s="58">
        <f t="shared" si="90"/>
        <v>0.15066594197744596</v>
      </c>
      <c r="AZ78" s="97">
        <f t="shared" si="91"/>
        <v>0.15087191228897315</v>
      </c>
      <c r="BA78" s="97">
        <f t="shared" si="92"/>
        <v>0.15951232458221998</v>
      </c>
      <c r="BB78" s="97">
        <f t="shared" si="93"/>
        <v>0.16389438066546885</v>
      </c>
      <c r="BC78" s="97">
        <f t="shared" si="94"/>
        <v>0.17167981385262679</v>
      </c>
      <c r="BD78" s="2">
        <f>'Proportional HSE Data'!K72</f>
        <v>3.3333333333333333E-2</v>
      </c>
      <c r="BE78" s="58">
        <f t="shared" si="95"/>
        <v>0.15812386683100238</v>
      </c>
      <c r="BF78" s="97">
        <f t="shared" si="96"/>
        <v>7.929523406020185E-2</v>
      </c>
      <c r="BG78" s="97">
        <f t="shared" si="97"/>
        <v>6.3324974763246819E-2</v>
      </c>
      <c r="BH78" s="97">
        <f t="shared" si="98"/>
        <v>6.07416668459103E-2</v>
      </c>
      <c r="BI78" s="97">
        <f t="shared" si="99"/>
        <v>6.5921221705977279E-2</v>
      </c>
      <c r="BJ78" s="2">
        <f>'Proportional HSE Data'!L72</f>
        <v>1.6666666666666666E-2</v>
      </c>
      <c r="BK78" s="58">
        <f t="shared" si="100"/>
        <v>0.12843168735051244</v>
      </c>
      <c r="BL78" s="97">
        <f t="shared" si="101"/>
        <v>3.1174453493071453E-2</v>
      </c>
      <c r="BM78" s="97">
        <f t="shared" si="102"/>
        <v>2.3394895977043431E-2</v>
      </c>
      <c r="BN78" s="97">
        <f t="shared" si="103"/>
        <v>1.5514758880491876E-2</v>
      </c>
      <c r="BO78" s="97">
        <f t="shared" si="104"/>
        <v>1.8985937076645441E-2</v>
      </c>
    </row>
    <row r="79" spans="1:67">
      <c r="A79" s="58">
        <v>74</v>
      </c>
      <c r="B79" s="58">
        <f t="shared" si="53"/>
        <v>0.32518041988955132</v>
      </c>
      <c r="C79" s="2">
        <f>'Proportional HSE Data'!C73</f>
        <v>0.26829268292682928</v>
      </c>
      <c r="D79" s="58">
        <f t="shared" si="54"/>
        <v>0.92643152972696352</v>
      </c>
      <c r="E79" s="2">
        <f>'Absolute HSE Data'!E79/(SUM('Absolute HSE Data'!$C79:$G79))</f>
        <v>7.407407407407407E-2</v>
      </c>
      <c r="H79" s="2">
        <f t="shared" si="55"/>
        <v>0.26829268292682928</v>
      </c>
      <c r="I79" s="58">
        <f t="shared" si="56"/>
        <v>0.31023245033700414</v>
      </c>
      <c r="J79" s="58">
        <f t="shared" si="57"/>
        <v>0.32518041988955132</v>
      </c>
      <c r="K79" s="97">
        <f t="shared" si="58"/>
        <v>0.33241667206137587</v>
      </c>
      <c r="L79" s="97">
        <f t="shared" si="59"/>
        <v>0.33655498517633842</v>
      </c>
      <c r="M79" s="97">
        <f t="shared" si="60"/>
        <v>0.35511655305518286</v>
      </c>
      <c r="N79" s="2">
        <f>'Proportional HSE Data'!D73</f>
        <v>0.43902439024390244</v>
      </c>
      <c r="O79" s="58">
        <f t="shared" si="105"/>
        <v>0.21299475029820616</v>
      </c>
      <c r="P79" s="58">
        <f t="shared" si="61"/>
        <v>0.27708180132407634</v>
      </c>
      <c r="Q79" s="97">
        <f t="shared" si="62"/>
        <v>0.31120972337958669</v>
      </c>
      <c r="R79" s="97">
        <f t="shared" si="63"/>
        <v>0.38567382913431614</v>
      </c>
      <c r="S79" s="97">
        <f t="shared" si="64"/>
        <v>0.33314051851262422</v>
      </c>
      <c r="T79" s="2">
        <f>'Proportional HSE Data'!E73</f>
        <v>0.17073170731707318</v>
      </c>
      <c r="U79" s="58">
        <f t="shared" si="65"/>
        <v>0.11847064438450496</v>
      </c>
      <c r="V79" s="58">
        <f t="shared" si="66"/>
        <v>0.15712941021272428</v>
      </c>
      <c r="W79" s="97">
        <f t="shared" si="67"/>
        <v>0.16938206793297858</v>
      </c>
      <c r="X79" s="97">
        <f t="shared" si="68"/>
        <v>0.19257455892029374</v>
      </c>
      <c r="Y79" s="97">
        <f t="shared" si="69"/>
        <v>0.19431278004356048</v>
      </c>
      <c r="Z79" s="2">
        <f>'Proportional HSE Data'!F73</f>
        <v>4.878048780487805E-2</v>
      </c>
      <c r="AA79" s="58">
        <f t="shared" si="70"/>
        <v>0.1745076667079431</v>
      </c>
      <c r="AB79" s="58">
        <f t="shared" si="71"/>
        <v>9.6613639346370697E-2</v>
      </c>
      <c r="AC79" s="97">
        <f t="shared" si="72"/>
        <v>7.7322256172570367E-2</v>
      </c>
      <c r="AD79" s="97">
        <f t="shared" si="73"/>
        <v>7.5849006758054852E-2</v>
      </c>
      <c r="AE79" s="97">
        <f t="shared" si="74"/>
        <v>9.1296983454249789E-2</v>
      </c>
      <c r="AF79" s="2">
        <f>'Proportional HSE Data'!G73</f>
        <v>7.3170731707317069E-2</v>
      </c>
      <c r="AG79" s="58">
        <f t="shared" si="75"/>
        <v>0.23311311597293566</v>
      </c>
      <c r="AH79" s="58">
        <f t="shared" si="76"/>
        <v>4.7626625223679081E-2</v>
      </c>
      <c r="AI79" s="97">
        <f t="shared" si="77"/>
        <v>5.910864971328432E-2</v>
      </c>
      <c r="AJ79" s="97">
        <f t="shared" si="78"/>
        <v>5.5914981628790147E-2</v>
      </c>
      <c r="AK79" s="97">
        <f t="shared" si="79"/>
        <v>5.0966725708825475E-2</v>
      </c>
      <c r="AL79" s="2">
        <f>'Proportional HSE Data'!H73</f>
        <v>0.33333333333333331</v>
      </c>
      <c r="AM79" s="58">
        <f t="shared" si="80"/>
        <v>0.38039160404826661</v>
      </c>
      <c r="AN79" s="58">
        <f t="shared" si="81"/>
        <v>0.3946476365509774</v>
      </c>
      <c r="AO79" s="97">
        <f t="shared" si="82"/>
        <v>0.37550503199383689</v>
      </c>
      <c r="AP79" s="97">
        <f t="shared" si="83"/>
        <v>0.40175737631082031</v>
      </c>
      <c r="AQ79" s="97">
        <f t="shared" si="84"/>
        <v>0.39413022825820965</v>
      </c>
      <c r="AR79" s="2">
        <f>'Proportional HSE Data'!I73</f>
        <v>0.44444444444444442</v>
      </c>
      <c r="AS79" s="58">
        <f t="shared" si="85"/>
        <v>0.23634996602791908</v>
      </c>
      <c r="AT79" s="58">
        <f t="shared" si="86"/>
        <v>0.27198815522079584</v>
      </c>
      <c r="AU79" s="97">
        <f t="shared" si="87"/>
        <v>0.29582492532871868</v>
      </c>
      <c r="AV79" s="97">
        <f t="shared" si="88"/>
        <v>0.38155562649511932</v>
      </c>
      <c r="AW79" s="97">
        <f t="shared" si="89"/>
        <v>0.38990673644241897</v>
      </c>
      <c r="AX79" s="2">
        <f>'Proportional HSE Data'!J73</f>
        <v>0.14814814814814814</v>
      </c>
      <c r="AY79" s="58">
        <f t="shared" si="90"/>
        <v>0.14834964593492928</v>
      </c>
      <c r="AZ79" s="97">
        <f t="shared" si="91"/>
        <v>0.14858064392105905</v>
      </c>
      <c r="BA79" s="97">
        <f t="shared" si="92"/>
        <v>0.1507735159403624</v>
      </c>
      <c r="BB79" s="97">
        <f t="shared" si="93"/>
        <v>0.15443730707344311</v>
      </c>
      <c r="BC79" s="97">
        <f t="shared" si="94"/>
        <v>0.1621075211706777</v>
      </c>
      <c r="BD79" s="2">
        <f>'Proportional HSE Data'!K73</f>
        <v>7.407407407407407E-2</v>
      </c>
      <c r="BE79" s="58">
        <f t="shared" si="95"/>
        <v>0.15658044810142013</v>
      </c>
      <c r="BF79" s="97">
        <f t="shared" si="96"/>
        <v>7.2443215184090609E-2</v>
      </c>
      <c r="BG79" s="97">
        <f t="shared" si="97"/>
        <v>5.457752103263757E-2</v>
      </c>
      <c r="BH79" s="97">
        <f t="shared" si="98"/>
        <v>5.4205246519720141E-2</v>
      </c>
      <c r="BI79" s="97">
        <f t="shared" si="99"/>
        <v>5.9103562097044322E-2</v>
      </c>
      <c r="BJ79" s="2">
        <f>'Proportional HSE Data'!L73</f>
        <v>0</v>
      </c>
      <c r="BK79" s="58">
        <f t="shared" si="100"/>
        <v>0.12743332309350794</v>
      </c>
      <c r="BL79" s="97">
        <f t="shared" si="101"/>
        <v>2.6705265338108748E-2</v>
      </c>
      <c r="BM79" s="97">
        <f t="shared" si="102"/>
        <v>1.9087203995401422E-2</v>
      </c>
      <c r="BN79" s="97">
        <f t="shared" si="103"/>
        <v>1.1215509547007485E-2</v>
      </c>
      <c r="BO79" s="97">
        <f t="shared" si="104"/>
        <v>1.4216563437469161E-2</v>
      </c>
    </row>
    <row r="80" spans="1:67">
      <c r="A80" s="58">
        <v>75</v>
      </c>
      <c r="B80" s="58">
        <f t="shared" si="53"/>
        <v>0.34638253672043118</v>
      </c>
      <c r="C80" s="2">
        <f>'Proportional HSE Data'!C74</f>
        <v>0.30952380952380953</v>
      </c>
      <c r="D80" s="58">
        <f t="shared" si="54"/>
        <v>0.93923448926573194</v>
      </c>
      <c r="E80" s="2">
        <f>'Absolute HSE Data'!E80/(SUM('Absolute HSE Data'!$C80:$G80))</f>
        <v>0.3125</v>
      </c>
      <c r="H80" s="2">
        <f t="shared" si="55"/>
        <v>0.30952380952380953</v>
      </c>
      <c r="I80" s="58">
        <f t="shared" si="56"/>
        <v>0.32228392939243261</v>
      </c>
      <c r="J80" s="58">
        <f t="shared" si="57"/>
        <v>0.34638253672043118</v>
      </c>
      <c r="K80" s="97">
        <f t="shared" si="58"/>
        <v>0.35269715268448182</v>
      </c>
      <c r="L80" s="97">
        <f t="shared" si="59"/>
        <v>0.35724435230351498</v>
      </c>
      <c r="M80" s="97">
        <f t="shared" si="60"/>
        <v>0.37260133542858492</v>
      </c>
      <c r="N80" s="2">
        <f>'Proportional HSE Data'!D74</f>
        <v>0.38095238095238093</v>
      </c>
      <c r="O80" s="58">
        <f t="shared" si="105"/>
        <v>0.21384281795205179</v>
      </c>
      <c r="P80" s="58">
        <f t="shared" si="61"/>
        <v>0.29214884975567879</v>
      </c>
      <c r="Q80" s="97">
        <f t="shared" si="62"/>
        <v>0.3192844774005214</v>
      </c>
      <c r="R80" s="97">
        <f t="shared" si="63"/>
        <v>0.3950771899003423</v>
      </c>
      <c r="S80" s="97">
        <f t="shared" si="64"/>
        <v>0.33563509750318316</v>
      </c>
      <c r="T80" s="2">
        <f>'Proportional HSE Data'!E74</f>
        <v>0.21428571428571427</v>
      </c>
      <c r="U80" s="58">
        <f t="shared" si="65"/>
        <v>0.116790324678937</v>
      </c>
      <c r="V80" s="58">
        <f t="shared" si="66"/>
        <v>0.1608517980497709</v>
      </c>
      <c r="W80" s="97">
        <f t="shared" si="67"/>
        <v>0.16869082160888485</v>
      </c>
      <c r="X80" s="97">
        <f t="shared" si="68"/>
        <v>0.18794791585781292</v>
      </c>
      <c r="Y80" s="97">
        <f t="shared" si="69"/>
        <v>0.1895869957283117</v>
      </c>
      <c r="Z80" s="2">
        <f>'Proportional HSE Data'!F74</f>
        <v>7.1428571428571425E-2</v>
      </c>
      <c r="AA80" s="58">
        <f t="shared" si="70"/>
        <v>0.17314622455627271</v>
      </c>
      <c r="AB80" s="58">
        <f t="shared" si="71"/>
        <v>8.973482711296786E-2</v>
      </c>
      <c r="AC80" s="97">
        <f t="shared" si="72"/>
        <v>6.7865646274924002E-2</v>
      </c>
      <c r="AD80" s="97">
        <f t="shared" si="73"/>
        <v>6.8053159046710721E-2</v>
      </c>
      <c r="AE80" s="97">
        <f t="shared" si="74"/>
        <v>8.1635826443983955E-2</v>
      </c>
      <c r="AF80" s="2">
        <f>'Proportional HSE Data'!G74</f>
        <v>2.3809523809523808E-2</v>
      </c>
      <c r="AG80" s="58">
        <f t="shared" si="75"/>
        <v>0.23171717007915016</v>
      </c>
      <c r="AH80" s="58">
        <f t="shared" si="76"/>
        <v>4.0055633727814483E-2</v>
      </c>
      <c r="AI80" s="97">
        <f t="shared" si="77"/>
        <v>5.1983551579245814E-2</v>
      </c>
      <c r="AJ80" s="97">
        <f t="shared" si="78"/>
        <v>4.6766812268078425E-2</v>
      </c>
      <c r="AK80" s="97">
        <f t="shared" si="79"/>
        <v>4.2556554004909035E-2</v>
      </c>
      <c r="AL80" s="2">
        <f>'Proportional HSE Data'!H74</f>
        <v>0.32608695652173914</v>
      </c>
      <c r="AM80" s="58">
        <f t="shared" si="80"/>
        <v>0.39387192872955584</v>
      </c>
      <c r="AN80" s="58">
        <f t="shared" si="81"/>
        <v>0.41907335895085868</v>
      </c>
      <c r="AO80" s="97">
        <f t="shared" si="82"/>
        <v>0.40285710955997395</v>
      </c>
      <c r="AP80" s="97">
        <f t="shared" si="83"/>
        <v>0.43066751013186999</v>
      </c>
      <c r="AQ80" s="97">
        <f t="shared" si="84"/>
        <v>0.41887219069563969</v>
      </c>
      <c r="AR80" s="2">
        <f>'Proportional HSE Data'!I74</f>
        <v>0.39130434782608697</v>
      </c>
      <c r="AS80" s="58">
        <f t="shared" si="85"/>
        <v>0.23644888810318002</v>
      </c>
      <c r="AT80" s="58">
        <f t="shared" si="86"/>
        <v>0.27960018187411051</v>
      </c>
      <c r="AU80" s="97">
        <f t="shared" si="87"/>
        <v>0.29921933143651802</v>
      </c>
      <c r="AV80" s="97">
        <f t="shared" si="88"/>
        <v>0.38340873159789224</v>
      </c>
      <c r="AW80" s="97">
        <f t="shared" si="89"/>
        <v>0.39126406602822267</v>
      </c>
      <c r="AX80" s="2">
        <f>'Proportional HSE Data'!J74</f>
        <v>0.19565217391304349</v>
      </c>
      <c r="AY80" s="58">
        <f t="shared" si="90"/>
        <v>0.14606283599322353</v>
      </c>
      <c r="AZ80" s="97">
        <f t="shared" si="91"/>
        <v>0.14631905845567295</v>
      </c>
      <c r="BA80" s="97">
        <f t="shared" si="92"/>
        <v>0.1418111788772719</v>
      </c>
      <c r="BB80" s="97">
        <f t="shared" si="93"/>
        <v>0.14463471557323912</v>
      </c>
      <c r="BC80" s="97">
        <f t="shared" si="94"/>
        <v>0.15229039595064317</v>
      </c>
      <c r="BD80" s="2">
        <f>'Proportional HSE Data'!K74</f>
        <v>8.6956521739130432E-2</v>
      </c>
      <c r="BE80" s="58">
        <f t="shared" si="95"/>
        <v>0.15504931986048248</v>
      </c>
      <c r="BF80" s="97">
        <f t="shared" si="96"/>
        <v>6.5971815558954705E-2</v>
      </c>
      <c r="BG80" s="97">
        <f t="shared" si="97"/>
        <v>4.6636756172796917E-2</v>
      </c>
      <c r="BH80" s="97">
        <f t="shared" si="98"/>
        <v>4.8318708532104827E-2</v>
      </c>
      <c r="BI80" s="97">
        <f t="shared" si="99"/>
        <v>5.2878875597536457E-2</v>
      </c>
      <c r="BJ80" s="2">
        <f>'Proportional HSE Data'!L74</f>
        <v>0</v>
      </c>
      <c r="BK80" s="58">
        <f t="shared" si="100"/>
        <v>0.1264415937392947</v>
      </c>
      <c r="BL80" s="97">
        <f t="shared" si="101"/>
        <v>2.2755500048910901E-2</v>
      </c>
      <c r="BM80" s="97">
        <f t="shared" si="102"/>
        <v>1.5432124448556319E-2</v>
      </c>
      <c r="BN80" s="97">
        <f t="shared" si="103"/>
        <v>7.9035151445348388E-3</v>
      </c>
      <c r="BO80" s="97">
        <f t="shared" si="104"/>
        <v>1.0438189697427701E-2</v>
      </c>
    </row>
    <row r="81" spans="1:67">
      <c r="A81" s="58">
        <v>76</v>
      </c>
      <c r="B81" s="58">
        <f t="shared" si="53"/>
        <v>0.36861343604475627</v>
      </c>
      <c r="C81" s="2">
        <f>'Proportional HSE Data'!C75</f>
        <v>0.375</v>
      </c>
      <c r="D81" s="58">
        <f t="shared" si="54"/>
        <v>0.94978948984586231</v>
      </c>
      <c r="E81" s="2">
        <f>'Absolute HSE Data'!E81/(SUM('Absolute HSE Data'!$C81:$G81))</f>
        <v>5.2631578947368418E-2</v>
      </c>
      <c r="H81" s="2">
        <f t="shared" si="55"/>
        <v>0.375</v>
      </c>
      <c r="I81" s="58">
        <f t="shared" si="56"/>
        <v>0.33457648376793125</v>
      </c>
      <c r="J81" s="58">
        <f t="shared" si="57"/>
        <v>0.36861343604475627</v>
      </c>
      <c r="K81" s="97">
        <f t="shared" si="58"/>
        <v>0.37371740236675288</v>
      </c>
      <c r="L81" s="97">
        <f t="shared" si="59"/>
        <v>0.37849411862087473</v>
      </c>
      <c r="M81" s="97">
        <f t="shared" si="60"/>
        <v>0.39072395301557861</v>
      </c>
      <c r="N81" s="2">
        <f>'Proportional HSE Data'!D75</f>
        <v>0.33333333333333331</v>
      </c>
      <c r="O81" s="58">
        <f t="shared" si="105"/>
        <v>0.21469334114724922</v>
      </c>
      <c r="P81" s="58">
        <f t="shared" si="61"/>
        <v>0.30817003878963173</v>
      </c>
      <c r="Q81" s="97">
        <f t="shared" si="62"/>
        <v>0.32690545544867206</v>
      </c>
      <c r="R81" s="97">
        <f t="shared" si="63"/>
        <v>0.40222528742965913</v>
      </c>
      <c r="S81" s="97">
        <f t="shared" si="64"/>
        <v>0.33637455235368779</v>
      </c>
      <c r="T81" s="2">
        <f>'Proportional HSE Data'!E75</f>
        <v>0.14583333333333334</v>
      </c>
      <c r="U81" s="58">
        <f t="shared" si="65"/>
        <v>0.11513072503444272</v>
      </c>
      <c r="V81" s="58">
        <f t="shared" si="66"/>
        <v>0.16483062734995804</v>
      </c>
      <c r="W81" s="97">
        <f t="shared" si="67"/>
        <v>0.16768136509203466</v>
      </c>
      <c r="X81" s="97">
        <f t="shared" si="68"/>
        <v>0.18179225087615775</v>
      </c>
      <c r="Y81" s="97">
        <f t="shared" si="69"/>
        <v>0.18378148355274598</v>
      </c>
      <c r="Z81" s="2">
        <f>'Proportional HSE Data'!F75</f>
        <v>0.125</v>
      </c>
      <c r="AA81" s="58">
        <f t="shared" si="70"/>
        <v>0.17179319342610092</v>
      </c>
      <c r="AB81" s="58">
        <f t="shared" si="71"/>
        <v>8.3134714141723298E-2</v>
      </c>
      <c r="AC81" s="97">
        <f t="shared" si="72"/>
        <v>5.9105802298918701E-2</v>
      </c>
      <c r="AD81" s="97">
        <f t="shared" si="73"/>
        <v>6.0859746136571545E-2</v>
      </c>
      <c r="AE81" s="97">
        <f t="shared" si="74"/>
        <v>7.2286241555640701E-2</v>
      </c>
      <c r="AF81" s="2">
        <f>'Proportional HSE Data'!G75</f>
        <v>2.0833333333333332E-2</v>
      </c>
      <c r="AG81" s="58">
        <f t="shared" si="75"/>
        <v>0.23032707285770951</v>
      </c>
      <c r="AH81" s="58">
        <f t="shared" si="76"/>
        <v>3.3476768967147991E-2</v>
      </c>
      <c r="AI81" s="97">
        <f t="shared" si="77"/>
        <v>4.5600468034711523E-2</v>
      </c>
      <c r="AJ81" s="97">
        <f t="shared" si="78"/>
        <v>3.8668719900952019E-2</v>
      </c>
      <c r="AK81" s="97">
        <f t="shared" si="79"/>
        <v>3.5175877385531802E-2</v>
      </c>
      <c r="AL81" s="2">
        <f>'Proportional HSE Data'!H75</f>
        <v>0.40909090909090912</v>
      </c>
      <c r="AM81" s="58">
        <f t="shared" si="80"/>
        <v>0.40751577610925249</v>
      </c>
      <c r="AN81" s="58">
        <f t="shared" si="81"/>
        <v>0.44438991457401195</v>
      </c>
      <c r="AO81" s="97">
        <f t="shared" si="82"/>
        <v>0.43185057968643659</v>
      </c>
      <c r="AP81" s="97">
        <f t="shared" si="83"/>
        <v>0.4602489609295613</v>
      </c>
      <c r="AQ81" s="97">
        <f t="shared" si="84"/>
        <v>0.44426839041722349</v>
      </c>
      <c r="AR81" s="2">
        <f>'Proportional HSE Data'!I75</f>
        <v>0.34090909090909088</v>
      </c>
      <c r="AS81" s="58">
        <f t="shared" si="85"/>
        <v>0.23654783875640872</v>
      </c>
      <c r="AT81" s="58">
        <f t="shared" si="86"/>
        <v>0.28760404151451813</v>
      </c>
      <c r="AU81" s="97">
        <f t="shared" si="87"/>
        <v>0.30230559120104966</v>
      </c>
      <c r="AV81" s="97">
        <f t="shared" si="88"/>
        <v>0.38226355425107977</v>
      </c>
      <c r="AW81" s="97">
        <f t="shared" si="89"/>
        <v>0.38990120973614983</v>
      </c>
      <c r="AX81" s="2">
        <f>'Proportional HSE Data'!J75</f>
        <v>0.15909090909090909</v>
      </c>
      <c r="AY81" s="58">
        <f t="shared" si="90"/>
        <v>0.14380532489544773</v>
      </c>
      <c r="AZ81" s="97">
        <f t="shared" si="91"/>
        <v>0.1440869422409265</v>
      </c>
      <c r="BA81" s="97">
        <f t="shared" si="92"/>
        <v>0.13269121840512471</v>
      </c>
      <c r="BB81" s="97">
        <f t="shared" si="93"/>
        <v>0.13457150089558173</v>
      </c>
      <c r="BC81" s="97">
        <f t="shared" si="94"/>
        <v>0.14231744465517696</v>
      </c>
      <c r="BD81" s="2">
        <f>'Proportional HSE Data'!K75</f>
        <v>6.8181818181818177E-2</v>
      </c>
      <c r="BE81" s="58">
        <f t="shared" si="95"/>
        <v>0.15353043838018032</v>
      </c>
      <c r="BF81" s="97">
        <f t="shared" si="96"/>
        <v>5.9886731312864684E-2</v>
      </c>
      <c r="BG81" s="97">
        <f t="shared" si="97"/>
        <v>3.9505908033533835E-2</v>
      </c>
      <c r="BH81" s="97">
        <f t="shared" si="98"/>
        <v>4.3044415417216791E-2</v>
      </c>
      <c r="BI81" s="97">
        <f t="shared" si="99"/>
        <v>4.722038415538956E-2</v>
      </c>
      <c r="BJ81" s="2">
        <f>'Proportional HSE Data'!L75</f>
        <v>2.2727272727272728E-2</v>
      </c>
      <c r="BK81" s="58">
        <f t="shared" si="100"/>
        <v>0.12545647267932949</v>
      </c>
      <c r="BL81" s="97">
        <f t="shared" si="101"/>
        <v>1.9287975363897304E-2</v>
      </c>
      <c r="BM81" s="97">
        <f t="shared" si="102"/>
        <v>1.236392410245086E-2</v>
      </c>
      <c r="BN81" s="97">
        <f t="shared" si="103"/>
        <v>5.4236513327108413E-3</v>
      </c>
      <c r="BO81" s="97">
        <f t="shared" si="104"/>
        <v>7.5118979182967642E-3</v>
      </c>
    </row>
    <row r="82" spans="1:67">
      <c r="A82" s="58">
        <v>77</v>
      </c>
      <c r="B82" s="58">
        <f t="shared" si="53"/>
        <v>0.39182696785817483</v>
      </c>
      <c r="C82" s="2">
        <f>'Proportional HSE Data'!C76</f>
        <v>0.31914893617021278</v>
      </c>
      <c r="D82" s="58">
        <f t="shared" si="54"/>
        <v>0.95844495505350091</v>
      </c>
      <c r="E82" s="2">
        <f>'Absolute HSE Data'!E82/(SUM('Absolute HSE Data'!$C82:$G82))</f>
        <v>0.125</v>
      </c>
      <c r="H82" s="2">
        <f t="shared" si="55"/>
        <v>0.31914893617021278</v>
      </c>
      <c r="I82" s="58">
        <f t="shared" si="56"/>
        <v>0.3470977689874219</v>
      </c>
      <c r="J82" s="58">
        <f t="shared" si="57"/>
        <v>0.39182696785817483</v>
      </c>
      <c r="K82" s="97">
        <f t="shared" si="58"/>
        <v>0.39541627323571066</v>
      </c>
      <c r="L82" s="97">
        <f t="shared" si="59"/>
        <v>0.40020234739273219</v>
      </c>
      <c r="M82" s="97">
        <f t="shared" si="60"/>
        <v>0.40962326707814778</v>
      </c>
      <c r="N82" s="2">
        <f>'Proportional HSE Data'!D76</f>
        <v>0.42553191489361702</v>
      </c>
      <c r="O82" s="58">
        <f t="shared" si="105"/>
        <v>0.21554631966359075</v>
      </c>
      <c r="P82" s="58">
        <f t="shared" si="61"/>
        <v>0.32516453277115737</v>
      </c>
      <c r="Q82" s="97">
        <f t="shared" si="62"/>
        <v>0.33401194035836912</v>
      </c>
      <c r="R82" s="97">
        <f t="shared" si="63"/>
        <v>0.40684803345115378</v>
      </c>
      <c r="S82" s="97">
        <f t="shared" si="64"/>
        <v>0.33532906052360534</v>
      </c>
      <c r="T82" s="2">
        <f>'Proportional HSE Data'!E76</f>
        <v>0.1702127659574468</v>
      </c>
      <c r="U82" s="58">
        <f t="shared" si="65"/>
        <v>0.11349167803034986</v>
      </c>
      <c r="V82" s="58">
        <f t="shared" si="66"/>
        <v>0.16907736508525312</v>
      </c>
      <c r="W82" s="97">
        <f t="shared" si="67"/>
        <v>0.16634174156752787</v>
      </c>
      <c r="X82" s="97">
        <f t="shared" si="68"/>
        <v>0.17410579967553827</v>
      </c>
      <c r="Y82" s="97">
        <f t="shared" si="69"/>
        <v>0.17694266292654029</v>
      </c>
      <c r="Z82" s="2">
        <f>'Proportional HSE Data'!F76</f>
        <v>6.3829787234042548E-2</v>
      </c>
      <c r="AA82" s="58">
        <f t="shared" si="70"/>
        <v>0.17044855584944049</v>
      </c>
      <c r="AB82" s="58">
        <f t="shared" si="71"/>
        <v>7.6824624651780749E-2</v>
      </c>
      <c r="AC82" s="97">
        <f t="shared" si="72"/>
        <v>5.1071715255876747E-2</v>
      </c>
      <c r="AD82" s="97">
        <f t="shared" si="73"/>
        <v>5.4261118573684042E-2</v>
      </c>
      <c r="AE82" s="97">
        <f t="shared" si="74"/>
        <v>6.3322337340847884E-2</v>
      </c>
      <c r="AF82" s="2">
        <f>'Proportional HSE Data'!G76</f>
        <v>2.1276595744680851E-2</v>
      </c>
      <c r="AG82" s="58">
        <f t="shared" si="75"/>
        <v>0.22894282991826245</v>
      </c>
      <c r="AH82" s="58">
        <f t="shared" si="76"/>
        <v>2.780587965755275E-2</v>
      </c>
      <c r="AI82" s="97">
        <f t="shared" si="77"/>
        <v>3.9905954322836348E-2</v>
      </c>
      <c r="AJ82" s="97">
        <f t="shared" si="78"/>
        <v>3.1592546415332337E-2</v>
      </c>
      <c r="AK82" s="97">
        <f t="shared" si="79"/>
        <v>2.8774851498035135E-2</v>
      </c>
      <c r="AL82" s="2">
        <f>'Proportional HSE Data'!H76</f>
        <v>0.62222222222222223</v>
      </c>
      <c r="AM82" s="58">
        <f t="shared" si="80"/>
        <v>0.4213037398945253</v>
      </c>
      <c r="AN82" s="58">
        <f t="shared" si="81"/>
        <v>0.47049055949180063</v>
      </c>
      <c r="AO82" s="97">
        <f t="shared" si="82"/>
        <v>0.46237652654479305</v>
      </c>
      <c r="AP82" s="97">
        <f t="shared" si="83"/>
        <v>0.49021875751714028</v>
      </c>
      <c r="AQ82" s="97">
        <f t="shared" si="84"/>
        <v>0.47022486317437151</v>
      </c>
      <c r="AR82" s="2">
        <f>'Proportional HSE Data'!I76</f>
        <v>0.22222222222222221</v>
      </c>
      <c r="AS82" s="58">
        <f t="shared" si="85"/>
        <v>0.23664681798512699</v>
      </c>
      <c r="AT82" s="58">
        <f t="shared" si="86"/>
        <v>0.29601033633316159</v>
      </c>
      <c r="AU82" s="97">
        <f t="shared" si="87"/>
        <v>0.30505676328829368</v>
      </c>
      <c r="AV82" s="97">
        <f t="shared" si="88"/>
        <v>0.37783687790100873</v>
      </c>
      <c r="AW82" s="97">
        <f t="shared" si="89"/>
        <v>0.38561070415150417</v>
      </c>
      <c r="AX82" s="2">
        <f>'Proportional HSE Data'!J76</f>
        <v>8.8888888888888892E-2</v>
      </c>
      <c r="AY82" s="58">
        <f t="shared" si="90"/>
        <v>0.14157692055452778</v>
      </c>
      <c r="AZ82" s="97">
        <f t="shared" si="91"/>
        <v>0.14188407745164525</v>
      </c>
      <c r="BA82" s="97">
        <f t="shared" si="92"/>
        <v>0.12348411533562491</v>
      </c>
      <c r="BB82" s="97">
        <f t="shared" si="93"/>
        <v>0.1243419344652667</v>
      </c>
      <c r="BC82" s="97">
        <f t="shared" si="94"/>
        <v>0.13228127346918009</v>
      </c>
      <c r="BD82" s="2">
        <f>'Proportional HSE Data'!K76</f>
        <v>4.4444444444444446E-2</v>
      </c>
      <c r="BE82" s="58">
        <f t="shared" si="95"/>
        <v>0.15202375898310344</v>
      </c>
      <c r="BF82" s="97">
        <f t="shared" si="96"/>
        <v>5.4189749557547115E-2</v>
      </c>
      <c r="BG82" s="97">
        <f t="shared" si="97"/>
        <v>3.3171469646758461E-2</v>
      </c>
      <c r="BH82" s="97">
        <f t="shared" si="98"/>
        <v>3.8340905731154562E-2</v>
      </c>
      <c r="BI82" s="97">
        <f t="shared" si="99"/>
        <v>4.2097280244149764E-2</v>
      </c>
      <c r="BJ82" s="2">
        <f>'Proportional HSE Data'!L76</f>
        <v>2.2222222222222223E-2</v>
      </c>
      <c r="BK82" s="58">
        <f t="shared" si="100"/>
        <v>0.12447793313283634</v>
      </c>
      <c r="BL82" s="97">
        <f t="shared" si="101"/>
        <v>1.6263620689365335E-2</v>
      </c>
      <c r="BM82" s="97">
        <f t="shared" si="102"/>
        <v>9.8156440441424155E-3</v>
      </c>
      <c r="BN82" s="97">
        <f t="shared" si="103"/>
        <v>3.6204340620289844E-3</v>
      </c>
      <c r="BO82" s="97">
        <f t="shared" si="104"/>
        <v>5.2966104080211162E-3</v>
      </c>
    </row>
    <row r="83" spans="1:67">
      <c r="A83" s="58">
        <v>78</v>
      </c>
      <c r="B83" s="58">
        <f t="shared" si="53"/>
        <v>0.41595853553628126</v>
      </c>
      <c r="C83" s="2">
        <f>'Proportional HSE Data'!C77</f>
        <v>0.29166666666666669</v>
      </c>
      <c r="D83" s="58">
        <f t="shared" si="54"/>
        <v>0.96551377499858537</v>
      </c>
      <c r="E83" s="2">
        <f>'Absolute HSE Data'!E83/(SUM('Absolute HSE Data'!$C83:$G83))</f>
        <v>0.11764705882352941</v>
      </c>
      <c r="H83" s="2">
        <f t="shared" si="55"/>
        <v>0.29166666666666669</v>
      </c>
      <c r="I83" s="58">
        <f t="shared" si="56"/>
        <v>0.35983425424745763</v>
      </c>
      <c r="J83" s="58">
        <f t="shared" si="57"/>
        <v>0.41595853553628126</v>
      </c>
      <c r="K83" s="97">
        <f t="shared" si="58"/>
        <v>0.41772084646134955</v>
      </c>
      <c r="L83" s="97">
        <f t="shared" si="59"/>
        <v>0.42225645346705887</v>
      </c>
      <c r="M83" s="97">
        <f t="shared" si="60"/>
        <v>0.42946071234414934</v>
      </c>
      <c r="N83" s="2">
        <f>'Proportional HSE Data'!D77</f>
        <v>0.375</v>
      </c>
      <c r="O83" s="58">
        <f t="shared" si="105"/>
        <v>0.21640175321675126</v>
      </c>
      <c r="P83" s="58">
        <f t="shared" si="61"/>
        <v>0.34314330853945424</v>
      </c>
      <c r="Q83" s="97">
        <f t="shared" si="62"/>
        <v>0.34054433994814648</v>
      </c>
      <c r="R83" s="97">
        <f t="shared" si="63"/>
        <v>0.40868475403183185</v>
      </c>
      <c r="S83" s="97">
        <f t="shared" si="64"/>
        <v>0.33249474452123828</v>
      </c>
      <c r="T83" s="2">
        <f>'Proportional HSE Data'!E77</f>
        <v>0.29166666666666669</v>
      </c>
      <c r="U83" s="58">
        <f t="shared" si="65"/>
        <v>0.11187301504707155</v>
      </c>
      <c r="V83" s="58">
        <f t="shared" si="66"/>
        <v>0.17360410531632431</v>
      </c>
      <c r="W83" s="97">
        <f t="shared" si="67"/>
        <v>0.16466196497016378</v>
      </c>
      <c r="X83" s="97">
        <f t="shared" si="68"/>
        <v>0.16493483324039548</v>
      </c>
      <c r="Y83" s="97">
        <f t="shared" si="69"/>
        <v>0.16914154295717379</v>
      </c>
      <c r="Z83" s="2">
        <f>'Proportional HSE Data'!F77</f>
        <v>0</v>
      </c>
      <c r="AA83" s="58">
        <f t="shared" si="70"/>
        <v>0.16911229382470039</v>
      </c>
      <c r="AB83" s="58">
        <f t="shared" si="71"/>
        <v>7.0813198093628418E-2</v>
      </c>
      <c r="AC83" s="97">
        <f t="shared" si="72"/>
        <v>4.377669794101708E-2</v>
      </c>
      <c r="AD83" s="97">
        <f t="shared" si="73"/>
        <v>4.824190495051673E-2</v>
      </c>
      <c r="AE83" s="97">
        <f t="shared" si="74"/>
        <v>5.4818851810133989E-2</v>
      </c>
      <c r="AF83" s="2">
        <f>'Proportional HSE Data'!G77</f>
        <v>4.1666666666666664E-2</v>
      </c>
      <c r="AG83" s="58">
        <f t="shared" si="75"/>
        <v>0.22756444646637178</v>
      </c>
      <c r="AH83" s="58">
        <f t="shared" si="76"/>
        <v>2.2955621997905157E-2</v>
      </c>
      <c r="AI83" s="97">
        <f t="shared" si="77"/>
        <v>3.4845506326119276E-2</v>
      </c>
      <c r="AJ83" s="97">
        <f t="shared" si="78"/>
        <v>2.5491771920172903E-2</v>
      </c>
      <c r="AK83" s="97">
        <f t="shared" si="79"/>
        <v>2.3289705938056526E-2</v>
      </c>
      <c r="AL83" s="2">
        <f>'Proportional HSE Data'!H77</f>
        <v>0.57499999999999996</v>
      </c>
      <c r="AM83" s="58">
        <f t="shared" si="80"/>
        <v>0.43521553238290733</v>
      </c>
      <c r="AN83" s="58">
        <f t="shared" si="81"/>
        <v>0.49724737780906891</v>
      </c>
      <c r="AO83" s="97">
        <f t="shared" si="82"/>
        <v>0.49427190061356319</v>
      </c>
      <c r="AP83" s="97">
        <f t="shared" si="83"/>
        <v>0.52027422954797731</v>
      </c>
      <c r="AQ83" s="97">
        <f t="shared" si="84"/>
        <v>0.4966431676358628</v>
      </c>
      <c r="AR83" s="2">
        <f>'Proportional HSE Data'!I77</f>
        <v>0.35</v>
      </c>
      <c r="AS83" s="58">
        <f t="shared" si="85"/>
        <v>0.23674582578684647</v>
      </c>
      <c r="AT83" s="58">
        <f t="shared" si="86"/>
        <v>0.30482918962045674</v>
      </c>
      <c r="AU83" s="97">
        <f t="shared" si="87"/>
        <v>0.30744624513642654</v>
      </c>
      <c r="AV83" s="97">
        <f t="shared" si="88"/>
        <v>0.36987399820249817</v>
      </c>
      <c r="AW83" s="97">
        <f t="shared" si="89"/>
        <v>0.37821068074400371</v>
      </c>
      <c r="AX83" s="2">
        <f>'Proportional HSE Data'!J77</f>
        <v>0.05</v>
      </c>
      <c r="AY83" s="58">
        <f t="shared" si="90"/>
        <v>0.13937742627065788</v>
      </c>
      <c r="AZ83" s="97">
        <f t="shared" si="91"/>
        <v>0.13971024231089885</v>
      </c>
      <c r="BA83" s="97">
        <f t="shared" si="92"/>
        <v>0.11426362322903458</v>
      </c>
      <c r="BB83" s="97">
        <f t="shared" si="93"/>
        <v>0.11404775918473171</v>
      </c>
      <c r="BC83" s="97">
        <f t="shared" si="94"/>
        <v>0.12227579535585534</v>
      </c>
      <c r="BD83" s="2">
        <f>'Proportional HSE Data'!K77</f>
        <v>2.5000000000000001E-2</v>
      </c>
      <c r="BE83" s="58">
        <f t="shared" si="95"/>
        <v>0.15052923606673876</v>
      </c>
      <c r="BF83" s="97">
        <f t="shared" si="96"/>
        <v>4.8879001513377034E-2</v>
      </c>
      <c r="BG83" s="97">
        <f t="shared" si="97"/>
        <v>2.7605230441763013E-2</v>
      </c>
      <c r="BH83" s="97">
        <f t="shared" si="98"/>
        <v>3.4164597559618107E-2</v>
      </c>
      <c r="BI83" s="97">
        <f t="shared" si="99"/>
        <v>3.7476007590431182E-2</v>
      </c>
      <c r="BJ83" s="2">
        <f>'Proportional HSE Data'!L77</f>
        <v>0</v>
      </c>
      <c r="BK83" s="58">
        <f t="shared" si="100"/>
        <v>0.12350594815216551</v>
      </c>
      <c r="BL83" s="97">
        <f t="shared" si="101"/>
        <v>1.3642612292276063E-2</v>
      </c>
      <c r="BM83" s="97">
        <f t="shared" si="102"/>
        <v>7.7214093464842591E-3</v>
      </c>
      <c r="BN83" s="97">
        <f t="shared" si="103"/>
        <v>2.3481972834765454E-3</v>
      </c>
      <c r="BO83" s="97">
        <f t="shared" si="104"/>
        <v>3.657644179130616E-3</v>
      </c>
    </row>
    <row r="84" spans="1:67">
      <c r="A84" s="58">
        <v>79</v>
      </c>
      <c r="B84" s="58">
        <f t="shared" si="53"/>
        <v>0.44092429482244061</v>
      </c>
      <c r="C84" s="2">
        <f>'Proportional HSE Data'!C78</f>
        <v>0.36363636363636365</v>
      </c>
      <c r="D84" s="58">
        <f t="shared" si="54"/>
        <v>0.97126935761550448</v>
      </c>
      <c r="E84" s="2">
        <f>'Absolute HSE Data'!E84/(SUM('Absolute HSE Data'!$C84:$G84))</f>
        <v>0.2</v>
      </c>
      <c r="H84" s="2">
        <f t="shared" si="55"/>
        <v>0.36363636363636365</v>
      </c>
      <c r="I84" s="58">
        <f t="shared" si="56"/>
        <v>0.37277126073077155</v>
      </c>
      <c r="J84" s="58">
        <f t="shared" si="57"/>
        <v>0.44092429482244061</v>
      </c>
      <c r="K84" s="97">
        <f t="shared" si="58"/>
        <v>0.4405469714171778</v>
      </c>
      <c r="L84" s="97">
        <f t="shared" si="59"/>
        <v>0.44453538119641145</v>
      </c>
      <c r="M84" s="97">
        <f t="shared" si="60"/>
        <v>0.45041730187756579</v>
      </c>
      <c r="N84" s="2">
        <f>'Proportional HSE Data'!D78</f>
        <v>0.36363636363636365</v>
      </c>
      <c r="O84" s="58">
        <f t="shared" si="105"/>
        <v>0.21725964145792978</v>
      </c>
      <c r="P84" s="58">
        <f t="shared" si="61"/>
        <v>0.36210746414700901</v>
      </c>
      <c r="Q84" s="97">
        <f t="shared" si="62"/>
        <v>0.34644450546396799</v>
      </c>
      <c r="R84" s="97">
        <f t="shared" si="63"/>
        <v>0.40748586120986913</v>
      </c>
      <c r="S84" s="97">
        <f t="shared" si="64"/>
        <v>0.3278948436040281</v>
      </c>
      <c r="T84" s="2">
        <f>'Proportional HSE Data'!E78</f>
        <v>0.21212121212121213</v>
      </c>
      <c r="U84" s="58">
        <f t="shared" si="65"/>
        <v>0.11027456635699562</v>
      </c>
      <c r="V84" s="58">
        <f t="shared" si="66"/>
        <v>0.17842356120816982</v>
      </c>
      <c r="W84" s="97">
        <f t="shared" si="67"/>
        <v>0.16263426876673315</v>
      </c>
      <c r="X84" s="97">
        <f t="shared" si="68"/>
        <v>0.15438066195177211</v>
      </c>
      <c r="Y84" s="97">
        <f t="shared" si="69"/>
        <v>0.16047368711839138</v>
      </c>
      <c r="Z84" s="2">
        <f>'Proportional HSE Data'!F78</f>
        <v>3.0303030303030304E-2</v>
      </c>
      <c r="AA84" s="58">
        <f t="shared" si="70"/>
        <v>0.16778438882581884</v>
      </c>
      <c r="AB84" s="58">
        <f t="shared" si="71"/>
        <v>6.5106428689785958E-2</v>
      </c>
      <c r="AC84" s="97">
        <f t="shared" si="72"/>
        <v>3.7219085572077489E-2</v>
      </c>
      <c r="AD84" s="97">
        <f t="shared" si="73"/>
        <v>4.2780317830961909E-2</v>
      </c>
      <c r="AE84" s="97">
        <f t="shared" si="74"/>
        <v>4.684782896599228E-2</v>
      </c>
      <c r="AF84" s="2">
        <f>'Proportional HSE Data'!G78</f>
        <v>3.0303030303030304E-2</v>
      </c>
      <c r="AG84" s="58">
        <f t="shared" si="75"/>
        <v>0.22619192730637772</v>
      </c>
      <c r="AH84" s="58">
        <f t="shared" si="76"/>
        <v>1.8838448722875673E-2</v>
      </c>
      <c r="AI84" s="97">
        <f t="shared" si="77"/>
        <v>3.0364828721124573E-2</v>
      </c>
      <c r="AJ84" s="97">
        <f t="shared" si="78"/>
        <v>2.0304386430390762E-2</v>
      </c>
      <c r="AK84" s="97">
        <f t="shared" si="79"/>
        <v>1.8646263037649793E-2</v>
      </c>
      <c r="AL84" s="2">
        <f>'Proportional HSE Data'!H78</f>
        <v>0.44736842105263158</v>
      </c>
      <c r="AM84" s="58">
        <f t="shared" si="80"/>
        <v>0.44923009726415541</v>
      </c>
      <c r="AN84" s="58">
        <f t="shared" si="81"/>
        <v>0.52451260817652634</v>
      </c>
      <c r="AO84" s="97">
        <f t="shared" si="82"/>
        <v>0.52731654830494767</v>
      </c>
      <c r="AP84" s="97">
        <f t="shared" si="83"/>
        <v>0.55010515124279435</v>
      </c>
      <c r="AQ84" s="97">
        <f t="shared" si="84"/>
        <v>0.52342169183328269</v>
      </c>
      <c r="AR84" s="2">
        <f>'Proportional HSE Data'!I78</f>
        <v>0.34210526315789475</v>
      </c>
      <c r="AS84" s="58">
        <f t="shared" si="85"/>
        <v>0.23684486215906875</v>
      </c>
      <c r="AT84" s="58">
        <f t="shared" si="86"/>
        <v>0.31407008416931087</v>
      </c>
      <c r="AU84" s="97">
        <f t="shared" si="87"/>
        <v>0.30944789586399868</v>
      </c>
      <c r="AV84" s="97">
        <f t="shared" si="88"/>
        <v>0.35816618096302089</v>
      </c>
      <c r="AW84" s="97">
        <f t="shared" si="89"/>
        <v>0.3675564409220039</v>
      </c>
      <c r="AX84" s="2">
        <f>'Proportional HSE Data'!J78</f>
        <v>0.21052631578947367</v>
      </c>
      <c r="AY84" s="58">
        <f t="shared" si="90"/>
        <v>0.13720664094578344</v>
      </c>
      <c r="AZ84" s="97">
        <f t="shared" si="91"/>
        <v>0.13756521130756816</v>
      </c>
      <c r="BA84" s="97">
        <f t="shared" si="92"/>
        <v>0.10510522973355366</v>
      </c>
      <c r="BB84" s="97">
        <f t="shared" si="93"/>
        <v>0.10379570616940162</v>
      </c>
      <c r="BC84" s="97">
        <f t="shared" si="94"/>
        <v>0.11239375797616298</v>
      </c>
      <c r="BD84" s="2">
        <f>'Proportional HSE Data'!K78</f>
        <v>0</v>
      </c>
      <c r="BE84" s="58">
        <f t="shared" si="95"/>
        <v>0.14904682312760861</v>
      </c>
      <c r="BF84" s="97">
        <f t="shared" si="96"/>
        <v>4.3949268415413502E-2</v>
      </c>
      <c r="BG84" s="97">
        <f t="shared" si="97"/>
        <v>2.2766759486032778E-2</v>
      </c>
      <c r="BH84" s="97">
        <f t="shared" si="98"/>
        <v>3.0471245792814378E-2</v>
      </c>
      <c r="BI84" s="97">
        <f t="shared" si="99"/>
        <v>3.3321400141251206E-2</v>
      </c>
      <c r="BJ84" s="2">
        <f>'Proportional HSE Data'!L78</f>
        <v>0</v>
      </c>
      <c r="BK84" s="58">
        <f t="shared" si="100"/>
        <v>0.12254049062809955</v>
      </c>
      <c r="BL84" s="97">
        <f t="shared" si="101"/>
        <v>1.1385349757451537E-2</v>
      </c>
      <c r="BM84" s="97">
        <f t="shared" si="102"/>
        <v>6.018264518055939E-3</v>
      </c>
      <c r="BN84" s="97">
        <f t="shared" si="103"/>
        <v>1.4780838480834371E-3</v>
      </c>
      <c r="BO84" s="97">
        <f t="shared" si="104"/>
        <v>2.4728101731906027E-3</v>
      </c>
    </row>
    <row r="85" spans="1:67">
      <c r="A85" s="58">
        <v>80</v>
      </c>
      <c r="B85" s="58">
        <f t="shared" si="53"/>
        <v>0.46662096911080109</v>
      </c>
      <c r="C85" s="2">
        <f>'Proportional HSE Data'!C79</f>
        <v>0.55555555555555558</v>
      </c>
      <c r="D85" s="58">
        <f t="shared" si="54"/>
        <v>0.97594559729667463</v>
      </c>
      <c r="E85" s="2">
        <f>'Absolute HSE Data'!E85/(SUM('Absolute HSE Data'!$C85:$G85))</f>
        <v>0</v>
      </c>
      <c r="H85" s="2">
        <f t="shared" si="55"/>
        <v>0.55555555555555558</v>
      </c>
      <c r="I85" s="58">
        <f t="shared" si="56"/>
        <v>0.38589301210981752</v>
      </c>
      <c r="J85" s="58">
        <f t="shared" si="57"/>
        <v>0.46662096911080109</v>
      </c>
      <c r="K85" s="97">
        <f t="shared" si="58"/>
        <v>0.46380019919547627</v>
      </c>
      <c r="L85" s="97">
        <f t="shared" si="59"/>
        <v>0.46691217688340181</v>
      </c>
      <c r="M85" s="97">
        <f t="shared" si="60"/>
        <v>0.47268846169931233</v>
      </c>
      <c r="N85" s="2">
        <f>'Proportional HSE Data'!D79</f>
        <v>0.29629629629629628</v>
      </c>
      <c r="O85" s="58">
        <f t="shared" si="105"/>
        <v>0.21811998397349375</v>
      </c>
      <c r="P85" s="58">
        <f t="shared" si="61"/>
        <v>0.38204649597739071</v>
      </c>
      <c r="Q85" s="97">
        <f t="shared" si="62"/>
        <v>0.3516559987831443</v>
      </c>
      <c r="R85" s="97">
        <f t="shared" si="63"/>
        <v>0.40301668544595942</v>
      </c>
      <c r="S85" s="97">
        <f t="shared" si="64"/>
        <v>0.32158092041355085</v>
      </c>
      <c r="T85" s="2">
        <f>'Proportional HSE Data'!E79</f>
        <v>7.407407407407407E-2</v>
      </c>
      <c r="U85" s="58">
        <f t="shared" si="65"/>
        <v>0.10869616121342492</v>
      </c>
      <c r="V85" s="58">
        <f t="shared" si="66"/>
        <v>0.18354905043363826</v>
      </c>
      <c r="W85" s="97">
        <f t="shared" si="67"/>
        <v>0.16025335521917516</v>
      </c>
      <c r="X85" s="97">
        <f t="shared" si="68"/>
        <v>0.14260470069646514</v>
      </c>
      <c r="Y85" s="97">
        <f t="shared" si="69"/>
        <v>0.15105812814807137</v>
      </c>
      <c r="Z85" s="2">
        <f>'Proportional HSE Data'!F79</f>
        <v>3.7037037037037035E-2</v>
      </c>
      <c r="AA85" s="58">
        <f t="shared" si="70"/>
        <v>0.1664648218113769</v>
      </c>
      <c r="AB85" s="58">
        <f t="shared" si="71"/>
        <v>5.9707744581105719E-2</v>
      </c>
      <c r="AC85" s="97">
        <f t="shared" si="72"/>
        <v>3.1383514823089459E-2</v>
      </c>
      <c r="AD85" s="97">
        <f t="shared" si="73"/>
        <v>3.7849485927754313E-2</v>
      </c>
      <c r="AE85" s="97">
        <f t="shared" si="74"/>
        <v>3.9474835056456346E-2</v>
      </c>
      <c r="AF85" s="2">
        <f>'Proportional HSE Data'!G79</f>
        <v>3.7037037037037035E-2</v>
      </c>
      <c r="AG85" s="58">
        <f t="shared" si="75"/>
        <v>0.22482527684429646</v>
      </c>
      <c r="AH85" s="58">
        <f t="shared" si="76"/>
        <v>1.5369037197514465E-2</v>
      </c>
      <c r="AI85" s="97">
        <f t="shared" si="77"/>
        <v>2.641086251813364E-2</v>
      </c>
      <c r="AJ85" s="97">
        <f t="shared" si="78"/>
        <v>1.5956324668390871E-2</v>
      </c>
      <c r="AK85" s="97">
        <f t="shared" si="79"/>
        <v>1.4763540661263671E-2</v>
      </c>
      <c r="AL85" s="2">
        <f>'Proportional HSE Data'!H79</f>
        <v>0.6</v>
      </c>
      <c r="AM85" s="58">
        <f t="shared" si="80"/>
        <v>0.46332573240247038</v>
      </c>
      <c r="AN85" s="58">
        <f t="shared" si="81"/>
        <v>0.55212097069552923</v>
      </c>
      <c r="AO85" s="97">
        <f t="shared" si="82"/>
        <v>0.56123358395907863</v>
      </c>
      <c r="AP85" s="97">
        <f t="shared" si="83"/>
        <v>0.57940662312957047</v>
      </c>
      <c r="AQ85" s="97">
        <f t="shared" si="84"/>
        <v>0.55045667060870795</v>
      </c>
      <c r="AR85" s="2">
        <f>'Proportional HSE Data'!I79</f>
        <v>0.35</v>
      </c>
      <c r="AS85" s="58">
        <f t="shared" si="85"/>
        <v>0.23694392709928569</v>
      </c>
      <c r="AT85" s="58">
        <f t="shared" si="86"/>
        <v>0.32374168424412797</v>
      </c>
      <c r="AU85" s="97">
        <f t="shared" si="87"/>
        <v>0.31103616262761785</v>
      </c>
      <c r="AV85" s="97">
        <f t="shared" si="88"/>
        <v>0.34257681914433369</v>
      </c>
      <c r="AW85" s="97">
        <f t="shared" si="89"/>
        <v>0.35355729946068265</v>
      </c>
      <c r="AX85" s="2">
        <f>'Proportional HSE Data'!J79</f>
        <v>0.05</v>
      </c>
      <c r="AY85" s="58">
        <f t="shared" si="90"/>
        <v>0.13506435929498309</v>
      </c>
      <c r="AZ85" s="97">
        <f t="shared" si="91"/>
        <v>0.13544875540986195</v>
      </c>
      <c r="BA85" s="97">
        <f t="shared" si="92"/>
        <v>9.6084427906296441E-2</v>
      </c>
      <c r="BB85" s="97">
        <f t="shared" si="93"/>
        <v>9.3694496274206202E-2</v>
      </c>
      <c r="BC85" s="97">
        <f t="shared" si="94"/>
        <v>0.10272421448812154</v>
      </c>
      <c r="BD85" s="2">
        <f>'Proportional HSE Data'!K79</f>
        <v>0</v>
      </c>
      <c r="BE85" s="58">
        <f t="shared" si="95"/>
        <v>0.14757647278524044</v>
      </c>
      <c r="BF85" s="97">
        <f t="shared" si="96"/>
        <v>3.9392327975126581E-2</v>
      </c>
      <c r="BG85" s="97">
        <f t="shared" si="97"/>
        <v>1.8606144263612311E-2</v>
      </c>
      <c r="BH85" s="97">
        <f t="shared" si="98"/>
        <v>2.7217139203372844E-2</v>
      </c>
      <c r="BI85" s="97">
        <f t="shared" si="99"/>
        <v>2.9597661862674915E-2</v>
      </c>
      <c r="BJ85" s="2">
        <f>'Proportional HSE Data'!L79</f>
        <v>0</v>
      </c>
      <c r="BK85" s="58">
        <f t="shared" si="100"/>
        <v>0.12158153329510642</v>
      </c>
      <c r="BL85" s="97">
        <f t="shared" si="101"/>
        <v>9.4532637245191876E-3</v>
      </c>
      <c r="BM85" s="97">
        <f t="shared" si="102"/>
        <v>4.6475300923336498E-3</v>
      </c>
      <c r="BN85" s="97">
        <f t="shared" si="103"/>
        <v>9.0181224008811854E-4</v>
      </c>
      <c r="BO85" s="97">
        <f t="shared" si="104"/>
        <v>1.6360468788390713E-3</v>
      </c>
    </row>
    <row r="86" spans="1:67">
      <c r="A86" s="58">
        <v>81</v>
      </c>
      <c r="B86" s="58">
        <f t="shared" si="53"/>
        <v>0.49292639696842466</v>
      </c>
      <c r="C86" s="2">
        <f>'Proportional HSE Data'!C80</f>
        <v>0.34375</v>
      </c>
      <c r="D86" s="58">
        <f t="shared" si="54"/>
        <v>0.97973927088362112</v>
      </c>
      <c r="E86" s="2">
        <f>'Absolute HSE Data'!E86/(SUM('Absolute HSE Data'!$C86:$G86))</f>
        <v>0</v>
      </c>
      <c r="H86" s="2">
        <f t="shared" si="55"/>
        <v>0.34375</v>
      </c>
      <c r="I86" s="58">
        <f t="shared" si="56"/>
        <v>0.39918269715807358</v>
      </c>
      <c r="J86" s="58">
        <f t="shared" si="57"/>
        <v>0.49292639696842466</v>
      </c>
      <c r="K86" s="97">
        <f t="shared" si="58"/>
        <v>0.48737710775790544</v>
      </c>
      <c r="L86" s="97">
        <f t="shared" si="59"/>
        <v>0.48925683744532689</v>
      </c>
      <c r="M86" s="97">
        <f t="shared" si="60"/>
        <v>0.49647588060841041</v>
      </c>
      <c r="N86" s="2">
        <f>'Proportional HSE Data'!D80</f>
        <v>0.28125</v>
      </c>
      <c r="O86" s="58">
        <f t="shared" si="105"/>
        <v>0.21898278028462434</v>
      </c>
      <c r="P86" s="58">
        <f t="shared" si="61"/>
        <v>0.40293661826898097</v>
      </c>
      <c r="Q86" s="97">
        <f t="shared" si="62"/>
        <v>0.35612431555535978</v>
      </c>
      <c r="R86" s="97">
        <f t="shared" si="63"/>
        <v>0.39506514480736321</v>
      </c>
      <c r="S86" s="97">
        <f t="shared" si="64"/>
        <v>0.31363393649186366</v>
      </c>
      <c r="T86" s="2">
        <f>'Proportional HSE Data'!E80</f>
        <v>0.3125</v>
      </c>
      <c r="U86" s="58">
        <f t="shared" si="65"/>
        <v>0.10713762793756264</v>
      </c>
      <c r="V86" s="58">
        <f t="shared" si="66"/>
        <v>0.18899447267651867</v>
      </c>
      <c r="W86" s="97">
        <f t="shared" si="67"/>
        <v>0.15751664103655222</v>
      </c>
      <c r="X86" s="97">
        <f t="shared" si="68"/>
        <v>0.12983017765049362</v>
      </c>
      <c r="Y86" s="97">
        <f t="shared" si="69"/>
        <v>0.1410350585339982</v>
      </c>
      <c r="Z86" s="2">
        <f>'Proportional HSE Data'!F80</f>
        <v>3.125E-2</v>
      </c>
      <c r="AA86" s="58">
        <f t="shared" si="70"/>
        <v>0.1651535732336907</v>
      </c>
      <c r="AB86" s="58">
        <f t="shared" si="71"/>
        <v>5.4618122884247576E-2</v>
      </c>
      <c r="AC86" s="97">
        <f t="shared" si="72"/>
        <v>2.6242665216495809E-2</v>
      </c>
      <c r="AD86" s="97">
        <f t="shared" si="73"/>
        <v>3.3418751828885061E-2</v>
      </c>
      <c r="AE86" s="97">
        <f t="shared" si="74"/>
        <v>3.2755001941764589E-2</v>
      </c>
      <c r="AF86" s="2">
        <f>'Proportional HSE Data'!G80</f>
        <v>3.125E-2</v>
      </c>
      <c r="AG86" s="58">
        <f t="shared" si="75"/>
        <v>0.22346449909075322</v>
      </c>
      <c r="AH86" s="58">
        <f t="shared" si="76"/>
        <v>1.2466152506781947E-2</v>
      </c>
      <c r="AI86" s="97">
        <f t="shared" si="77"/>
        <v>2.2932583359483567E-2</v>
      </c>
      <c r="AJ86" s="97">
        <f t="shared" si="78"/>
        <v>1.2365198244592391E-2</v>
      </c>
      <c r="AK86" s="97">
        <f t="shared" si="79"/>
        <v>1.1557211584950171E-2</v>
      </c>
      <c r="AL86" s="2">
        <f>'Proportional HSE Data'!H80</f>
        <v>0.55813953488372092</v>
      </c>
      <c r="AM86" s="58">
        <f t="shared" si="80"/>
        <v>0.47748022114835181</v>
      </c>
      <c r="AN86" s="58">
        <f t="shared" si="81"/>
        <v>0.57989298464556016</v>
      </c>
      <c r="AO86" s="97">
        <f t="shared" si="82"/>
        <v>0.59569390477121287</v>
      </c>
      <c r="AP86" s="97">
        <f t="shared" si="83"/>
        <v>0.60789151265990193</v>
      </c>
      <c r="AQ86" s="97">
        <f t="shared" si="84"/>
        <v>0.57764283258101023</v>
      </c>
      <c r="AR86" s="2">
        <f>'Proportional HSE Data'!I80</f>
        <v>0.32558139534883723</v>
      </c>
      <c r="AS86" s="58">
        <f t="shared" si="85"/>
        <v>0.23704302060497873</v>
      </c>
      <c r="AT86" s="58">
        <f t="shared" si="86"/>
        <v>0.33385164129380324</v>
      </c>
      <c r="AU86" s="97">
        <f t="shared" si="87"/>
        <v>0.31218621226062437</v>
      </c>
      <c r="AV86" s="97">
        <f t="shared" si="88"/>
        <v>0.32307776423348195</v>
      </c>
      <c r="AW86" s="97">
        <f t="shared" si="89"/>
        <v>0.33619934849502325</v>
      </c>
      <c r="AX86" s="2">
        <f>'Proportional HSE Data'!J80</f>
        <v>9.3023255813953487E-2</v>
      </c>
      <c r="AY86" s="58">
        <f t="shared" si="90"/>
        <v>0.13295037205463708</v>
      </c>
      <c r="AZ86" s="97">
        <f t="shared" si="91"/>
        <v>0.13336064227470809</v>
      </c>
      <c r="BA86" s="97">
        <f t="shared" si="92"/>
        <v>8.7274862782158819E-2</v>
      </c>
      <c r="BB86" s="97">
        <f t="shared" si="93"/>
        <v>8.3851447473396234E-2</v>
      </c>
      <c r="BC86" s="97">
        <f t="shared" si="94"/>
        <v>9.3350075133094707E-2</v>
      </c>
      <c r="BD86" s="2">
        <f>'Proportional HSE Data'!K80</f>
        <v>2.3255813953488372E-2</v>
      </c>
      <c r="BE86" s="58">
        <f t="shared" si="95"/>
        <v>0.14611813680596275</v>
      </c>
      <c r="BF86" s="97">
        <f t="shared" si="96"/>
        <v>3.5197328842954262E-2</v>
      </c>
      <c r="BG86" s="97">
        <f t="shared" si="97"/>
        <v>1.5066793677138172E-2</v>
      </c>
      <c r="BH86" s="97">
        <f t="shared" si="98"/>
        <v>2.4360042021020566E-2</v>
      </c>
      <c r="BI86" s="97">
        <f t="shared" si="99"/>
        <v>2.6269181675332931E-2</v>
      </c>
      <c r="BJ86" s="2">
        <f>'Proportional HSE Data'!L80</f>
        <v>0</v>
      </c>
      <c r="BK86" s="58">
        <f t="shared" si="100"/>
        <v>0.12062904873653911</v>
      </c>
      <c r="BL86" s="97">
        <f t="shared" si="101"/>
        <v>7.8094549334129923E-3</v>
      </c>
      <c r="BM86" s="97">
        <f t="shared" si="102"/>
        <v>3.5557084778991251E-3</v>
      </c>
      <c r="BN86" s="97">
        <f t="shared" si="103"/>
        <v>5.3262810315914827E-4</v>
      </c>
      <c r="BO86" s="97">
        <f t="shared" si="104"/>
        <v>1.0588761209111219E-3</v>
      </c>
    </row>
    <row r="87" spans="1:67">
      <c r="A87" s="58">
        <v>82</v>
      </c>
      <c r="B87" s="58">
        <f t="shared" si="53"/>
        <v>0.51970089527208707</v>
      </c>
      <c r="C87" s="2">
        <f>'Proportional HSE Data'!C81</f>
        <v>0.42105263157894735</v>
      </c>
      <c r="D87" s="58">
        <f t="shared" si="54"/>
        <v>0.98281373672918571</v>
      </c>
      <c r="E87" s="2">
        <f>'Absolute HSE Data'!E87/(SUM('Absolute HSE Data'!$C87:$G87))</f>
        <v>0</v>
      </c>
      <c r="H87" s="2">
        <f t="shared" si="55"/>
        <v>0.42105263157894735</v>
      </c>
      <c r="I87" s="58">
        <f t="shared" si="56"/>
        <v>0.41262254417195421</v>
      </c>
      <c r="J87" s="58">
        <f t="shared" si="57"/>
        <v>0.51970089527208707</v>
      </c>
      <c r="K87" s="97">
        <f t="shared" si="58"/>
        <v>0.51116699271975241</v>
      </c>
      <c r="L87" s="97">
        <f t="shared" si="59"/>
        <v>0.51143929348412964</v>
      </c>
      <c r="M87" s="97">
        <f t="shared" si="60"/>
        <v>0.52197535590210908</v>
      </c>
      <c r="N87" s="2">
        <f>'Proportional HSE Data'!D81</f>
        <v>0.42105263157894735</v>
      </c>
      <c r="O87" s="58">
        <f t="shared" si="105"/>
        <v>0.21984802984696442</v>
      </c>
      <c r="P87" s="58">
        <f t="shared" si="61"/>
        <v>0.42473921702481976</v>
      </c>
      <c r="Q87" s="97">
        <f t="shared" si="62"/>
        <v>0.35979707602342936</v>
      </c>
      <c r="R87" s="97">
        <f t="shared" si="63"/>
        <v>0.38345515107199424</v>
      </c>
      <c r="S87" s="97">
        <f t="shared" si="64"/>
        <v>0.30416493556190632</v>
      </c>
      <c r="T87" s="2">
        <f>'Proportional HSE Data'!E81</f>
        <v>5.2631578947368418E-2</v>
      </c>
      <c r="U87" s="58">
        <f t="shared" si="65"/>
        <v>0.10559879400354236</v>
      </c>
      <c r="V87" s="58">
        <f t="shared" si="66"/>
        <v>0.19477427780317022</v>
      </c>
      <c r="W87" s="97">
        <f t="shared" si="67"/>
        <v>0.15442449436784236</v>
      </c>
      <c r="X87" s="97">
        <f t="shared" si="68"/>
        <v>0.11633894263279845</v>
      </c>
      <c r="Y87" s="97">
        <f t="shared" si="69"/>
        <v>0.13056219653849618</v>
      </c>
      <c r="Z87" s="2">
        <f>'Proportional HSE Data'!F81</f>
        <v>5.2631578947368418E-2</v>
      </c>
      <c r="AA87" s="58">
        <f t="shared" si="70"/>
        <v>0.16385062304787895</v>
      </c>
      <c r="AB87" s="58">
        <f t="shared" si="71"/>
        <v>4.9836236139134231E-2</v>
      </c>
      <c r="AC87" s="97">
        <f t="shared" si="72"/>
        <v>2.1759323455305332E-2</v>
      </c>
      <c r="AD87" s="97">
        <f t="shared" si="73"/>
        <v>2.9454886634351772E-2</v>
      </c>
      <c r="AE87" s="97">
        <f t="shared" si="74"/>
        <v>2.6729272101816446E-2</v>
      </c>
      <c r="AF87" s="2">
        <f>'Proportional HSE Data'!G81</f>
        <v>5.2631578947368418E-2</v>
      </c>
      <c r="AG87" s="58">
        <f t="shared" si="75"/>
        <v>0.22210959766394991</v>
      </c>
      <c r="AH87" s="58">
        <f t="shared" si="76"/>
        <v>1.0053978411310215E-2</v>
      </c>
      <c r="AI87" s="97">
        <f t="shared" si="77"/>
        <v>1.988159025306498E-2</v>
      </c>
      <c r="AJ87" s="97">
        <f t="shared" si="78"/>
        <v>9.444057161991393E-3</v>
      </c>
      <c r="AK87" s="97">
        <f t="shared" si="79"/>
        <v>8.9427342842041506E-3</v>
      </c>
      <c r="AL87" s="2">
        <f>'Proportional HSE Data'!H81</f>
        <v>0.6</v>
      </c>
      <c r="AM87" s="58">
        <f t="shared" si="80"/>
        <v>0.4916709705383302</v>
      </c>
      <c r="AN87" s="58">
        <f t="shared" si="81"/>
        <v>0.60763918566376995</v>
      </c>
      <c r="AO87" s="97">
        <f t="shared" si="82"/>
        <v>0.63032529869652154</v>
      </c>
      <c r="AP87" s="97">
        <f t="shared" si="83"/>
        <v>0.63530132935254047</v>
      </c>
      <c r="AQ87" s="97">
        <f t="shared" si="84"/>
        <v>0.6048736321048378</v>
      </c>
      <c r="AR87" s="2">
        <f>'Proportional HSE Data'!I81</f>
        <v>0.35</v>
      </c>
      <c r="AS87" s="58">
        <f t="shared" si="85"/>
        <v>0.23714214267361944</v>
      </c>
      <c r="AT87" s="58">
        <f t="shared" si="86"/>
        <v>0.34440638404746515</v>
      </c>
      <c r="AU87" s="97">
        <f t="shared" si="87"/>
        <v>0.31287407050112581</v>
      </c>
      <c r="AV87" s="97">
        <f t="shared" si="88"/>
        <v>0.29979526062743583</v>
      </c>
      <c r="AW87" s="97">
        <f t="shared" si="89"/>
        <v>0.31557369318641454</v>
      </c>
      <c r="AX87" s="2">
        <f>'Proportional HSE Data'!J81</f>
        <v>2.5000000000000001E-2</v>
      </c>
      <c r="AY87" s="58">
        <f t="shared" si="90"/>
        <v>0.13086446618727715</v>
      </c>
      <c r="AZ87" s="97">
        <f t="shared" si="91"/>
        <v>0.13130063645294879</v>
      </c>
      <c r="BA87" s="97">
        <f t="shared" si="92"/>
        <v>7.874643546418153E-2</v>
      </c>
      <c r="BB87" s="97">
        <f t="shared" si="93"/>
        <v>7.4368865542831453E-2</v>
      </c>
      <c r="BC87" s="97">
        <f t="shared" si="94"/>
        <v>8.4345881153499988E-2</v>
      </c>
      <c r="BD87" s="2">
        <f>'Proportional HSE Data'!K81</f>
        <v>2.5000000000000001E-2</v>
      </c>
      <c r="BE87" s="58">
        <f t="shared" si="95"/>
        <v>0.144671766126519</v>
      </c>
      <c r="BF87" s="97">
        <f t="shared" si="96"/>
        <v>3.1351180771899217E-2</v>
      </c>
      <c r="BG87" s="97">
        <f t="shared" si="97"/>
        <v>1.2088136138008897E-2</v>
      </c>
      <c r="BH87" s="97">
        <f t="shared" si="98"/>
        <v>2.1859898356501727E-2</v>
      </c>
      <c r="BI87" s="97">
        <f t="shared" si="99"/>
        <v>2.3301187137819111E-2</v>
      </c>
      <c r="BJ87" s="2">
        <f>'Proportional HSE Data'!L81</f>
        <v>0</v>
      </c>
      <c r="BK87" s="58">
        <f t="shared" si="100"/>
        <v>0.11968300938978159</v>
      </c>
      <c r="BL87" s="97">
        <f t="shared" si="101"/>
        <v>6.4191724979932429E-3</v>
      </c>
      <c r="BM87" s="97">
        <f t="shared" si="102"/>
        <v>2.6949898849112342E-3</v>
      </c>
      <c r="BN87" s="97">
        <f t="shared" si="103"/>
        <v>3.0411526673896326E-4</v>
      </c>
      <c r="BO87" s="97">
        <f t="shared" si="104"/>
        <v>6.70143324045422E-4</v>
      </c>
    </row>
    <row r="88" spans="1:67">
      <c r="A88" s="58">
        <v>83</v>
      </c>
      <c r="B88" s="58">
        <f t="shared" si="53"/>
        <v>0.54678947408705991</v>
      </c>
      <c r="C88" s="2">
        <f>'Proportional HSE Data'!C82</f>
        <v>0.6875</v>
      </c>
      <c r="D88" s="58">
        <f t="shared" si="54"/>
        <v>0.98530315325513296</v>
      </c>
      <c r="E88" s="2">
        <f>'Absolute HSE Data'!E88/(SUM('Absolute HSE Data'!$C88:$G88))</f>
        <v>0</v>
      </c>
      <c r="H88" s="2">
        <f t="shared" si="55"/>
        <v>0.6875</v>
      </c>
      <c r="I88" s="58">
        <f t="shared" si="56"/>
        <v>0.42619390668602919</v>
      </c>
      <c r="J88" s="58">
        <f t="shared" si="57"/>
        <v>0.54678947408705991</v>
      </c>
      <c r="K88" s="97">
        <f t="shared" si="58"/>
        <v>0.53505387397988924</v>
      </c>
      <c r="L88" s="97">
        <f t="shared" si="59"/>
        <v>0.53333237321332827</v>
      </c>
      <c r="M88" s="97">
        <f t="shared" si="60"/>
        <v>0.54935948934410328</v>
      </c>
      <c r="N88" s="2">
        <f>'Proportional HSE Data'!D82</f>
        <v>0.1875</v>
      </c>
      <c r="O88" s="58">
        <f t="shared" si="105"/>
        <v>0.22071573205026812</v>
      </c>
      <c r="P88" s="58">
        <f t="shared" si="61"/>
        <v>0.44739954593970493</v>
      </c>
      <c r="Q88" s="97">
        <f t="shared" si="62"/>
        <v>0.36262419958842701</v>
      </c>
      <c r="R88" s="97">
        <f t="shared" si="63"/>
        <v>0.36806762545729821</v>
      </c>
      <c r="S88" s="97">
        <f t="shared" si="64"/>
        <v>0.29331500323499898</v>
      </c>
      <c r="T88" s="2">
        <f>'Proportional HSE Data'!E82</f>
        <v>0.125</v>
      </c>
      <c r="U88" s="58">
        <f t="shared" si="65"/>
        <v>0.10407948612150039</v>
      </c>
      <c r="V88" s="58">
        <f t="shared" si="66"/>
        <v>0.20090342312826659</v>
      </c>
      <c r="W88" s="97">
        <f t="shared" si="67"/>
        <v>0.15098045703771784</v>
      </c>
      <c r="X88" s="97">
        <f t="shared" si="68"/>
        <v>0.10246203137482303</v>
      </c>
      <c r="Y88" s="97">
        <f t="shared" si="69"/>
        <v>0.11980984428507122</v>
      </c>
      <c r="Z88" s="2">
        <f>'Proportional HSE Data'!F82</f>
        <v>0</v>
      </c>
      <c r="AA88" s="58">
        <f t="shared" si="70"/>
        <v>0.16255595072090423</v>
      </c>
      <c r="AB88" s="58">
        <f t="shared" si="71"/>
        <v>4.5358625021000715E-2</v>
      </c>
      <c r="AC88" s="97">
        <f t="shared" si="72"/>
        <v>1.7888622934520527E-2</v>
      </c>
      <c r="AD88" s="97">
        <f t="shared" si="73"/>
        <v>2.5923185985156819E-2</v>
      </c>
      <c r="AE88" s="97">
        <f t="shared" si="74"/>
        <v>2.1421268227464169E-2</v>
      </c>
      <c r="AF88" s="2">
        <f>'Proportional HSE Data'!G82</f>
        <v>0</v>
      </c>
      <c r="AG88" s="58">
        <f t="shared" si="75"/>
        <v>0.22076057579266462</v>
      </c>
      <c r="AH88" s="58">
        <f t="shared" si="76"/>
        <v>8.0629736186852638E-3</v>
      </c>
      <c r="AI88" s="97">
        <f t="shared" si="77"/>
        <v>1.7212509435006889E-2</v>
      </c>
      <c r="AJ88" s="97">
        <f t="shared" si="78"/>
        <v>7.1049371778368941E-3</v>
      </c>
      <c r="AK88" s="97">
        <f t="shared" si="79"/>
        <v>6.8380223428536448E-3</v>
      </c>
      <c r="AL88" s="2">
        <f>'Proportional HSE Data'!H82</f>
        <v>0.65625</v>
      </c>
      <c r="AM88" s="58">
        <f t="shared" si="80"/>
        <v>0.50587515458385945</v>
      </c>
      <c r="AN88" s="58">
        <f t="shared" si="81"/>
        <v>0.63516506695183894</v>
      </c>
      <c r="AO88" s="97">
        <f t="shared" si="82"/>
        <v>0.6647260629134133</v>
      </c>
      <c r="AP88" s="97">
        <f t="shared" si="83"/>
        <v>0.6614146343428059</v>
      </c>
      <c r="AQ88" s="97">
        <f t="shared" si="84"/>
        <v>0.63204106680623773</v>
      </c>
      <c r="AR88" s="2">
        <f>'Proportional HSE Data'!I82</f>
        <v>0.3125</v>
      </c>
      <c r="AS88" s="58">
        <f t="shared" si="85"/>
        <v>0.23724129330266946</v>
      </c>
      <c r="AT88" s="58">
        <f t="shared" si="86"/>
        <v>0.35541089418300392</v>
      </c>
      <c r="AU88" s="97">
        <f t="shared" si="87"/>
        <v>0.31307677155312497</v>
      </c>
      <c r="AV88" s="97">
        <f t="shared" si="88"/>
        <v>0.27306104051350083</v>
      </c>
      <c r="AW88" s="97">
        <f t="shared" si="89"/>
        <v>0.29190782019450578</v>
      </c>
      <c r="AX88" s="2">
        <f>'Proportional HSE Data'!J82</f>
        <v>0</v>
      </c>
      <c r="AY88" s="58">
        <f t="shared" si="90"/>
        <v>0.12880642508302331</v>
      </c>
      <c r="AZ88" s="97">
        <f t="shared" si="91"/>
        <v>0.12926849959028291</v>
      </c>
      <c r="BA88" s="97">
        <f t="shared" si="92"/>
        <v>7.0563459002339068E-2</v>
      </c>
      <c r="BB88" s="97">
        <f t="shared" si="93"/>
        <v>6.5340441336039543E-2</v>
      </c>
      <c r="BC88" s="97">
        <f t="shared" si="94"/>
        <v>7.5775932341065694E-2</v>
      </c>
      <c r="BD88" s="2">
        <f>'Proportional HSE Data'!K82</f>
        <v>3.125E-2</v>
      </c>
      <c r="BE88" s="58">
        <f t="shared" si="95"/>
        <v>0.143237310877494</v>
      </c>
      <c r="BF88" s="97">
        <f t="shared" si="96"/>
        <v>2.7838948939043758E-2</v>
      </c>
      <c r="BG88" s="97">
        <f t="shared" si="97"/>
        <v>9.6080774539574754E-3</v>
      </c>
      <c r="BH88" s="97">
        <f t="shared" si="98"/>
        <v>1.9679326741539056E-2</v>
      </c>
      <c r="BI88" s="97">
        <f t="shared" si="99"/>
        <v>2.0660247312490148E-2</v>
      </c>
      <c r="BJ88" s="2">
        <f>'Proportional HSE Data'!L82</f>
        <v>0</v>
      </c>
      <c r="BK88" s="58">
        <f t="shared" si="100"/>
        <v>0.11874338755134067</v>
      </c>
      <c r="BL88" s="97">
        <f t="shared" si="101"/>
        <v>5.2501450432012112E-3</v>
      </c>
      <c r="BM88" s="97">
        <f t="shared" si="102"/>
        <v>2.0234223424361532E-3</v>
      </c>
      <c r="BN88" s="97">
        <f t="shared" si="103"/>
        <v>1.6763009960074372E-4</v>
      </c>
      <c r="BO88" s="97">
        <f t="shared" si="104"/>
        <v>4.1456554318152465E-4</v>
      </c>
    </row>
    <row r="89" spans="1:67">
      <c r="A89" s="58">
        <v>84</v>
      </c>
      <c r="B89" s="58">
        <f t="shared" si="53"/>
        <v>0.57402488011736974</v>
      </c>
      <c r="C89" s="2">
        <f>'Proportional HSE Data'!C83</f>
        <v>0.58823529411764708</v>
      </c>
      <c r="D89" s="58">
        <f t="shared" si="54"/>
        <v>0.98731671137315369</v>
      </c>
      <c r="E89" s="2">
        <f>'Absolute HSE Data'!E89/(SUM('Absolute HSE Data'!$C89:$G89))</f>
        <v>0</v>
      </c>
      <c r="H89" s="2">
        <f t="shared" si="55"/>
        <v>0.58823529411764708</v>
      </c>
      <c r="I89" s="58">
        <f t="shared" si="56"/>
        <v>0.43987735974481412</v>
      </c>
      <c r="J89" s="58">
        <f t="shared" si="57"/>
        <v>0.57402488011736974</v>
      </c>
      <c r="K89" s="97">
        <f t="shared" si="58"/>
        <v>0.55891874632321448</v>
      </c>
      <c r="L89" s="97">
        <f t="shared" si="59"/>
        <v>0.55481459524039278</v>
      </c>
      <c r="M89" s="97">
        <f t="shared" si="60"/>
        <v>0.5787541768140898</v>
      </c>
      <c r="N89" s="2">
        <f>'Proportional HSE Data'!D83</f>
        <v>0.29411764705882354</v>
      </c>
      <c r="O89" s="58">
        <f t="shared" si="105"/>
        <v>0.22158588621805245</v>
      </c>
      <c r="P89" s="58">
        <f t="shared" si="61"/>
        <v>0.47084578278075295</v>
      </c>
      <c r="Q89" s="97">
        <f t="shared" si="62"/>
        <v>0.36455808313423499</v>
      </c>
      <c r="R89" s="97">
        <f t="shared" si="63"/>
        <v>0.3488704441155383</v>
      </c>
      <c r="S89" s="97">
        <f t="shared" si="64"/>
        <v>0.28125414523260106</v>
      </c>
      <c r="T89" s="2">
        <f>'Proportional HSE Data'!E83</f>
        <v>0.11764705882352941</v>
      </c>
      <c r="U89" s="58">
        <f t="shared" si="65"/>
        <v>0.10257953031869323</v>
      </c>
      <c r="V89" s="58">
        <f t="shared" si="66"/>
        <v>0.20739731806118614</v>
      </c>
      <c r="W89" s="97">
        <f t="shared" si="67"/>
        <v>0.1471914448270695</v>
      </c>
      <c r="X89" s="97">
        <f t="shared" si="68"/>
        <v>8.8563306066926167E-2</v>
      </c>
      <c r="Y89" s="97">
        <f t="shared" si="69"/>
        <v>0.10895480434687257</v>
      </c>
      <c r="Z89" s="2">
        <f>'Proportional HSE Data'!F83</f>
        <v>0</v>
      </c>
      <c r="AA89" s="58">
        <f t="shared" si="70"/>
        <v>0.16126953524058577</v>
      </c>
      <c r="AB89" s="58">
        <f t="shared" si="71"/>
        <v>4.1179891819354414E-2</v>
      </c>
      <c r="AC89" s="97">
        <f t="shared" si="72"/>
        <v>1.4580316369017051E-2</v>
      </c>
      <c r="AD89" s="97">
        <f t="shared" si="73"/>
        <v>2.2788424838993855E-2</v>
      </c>
      <c r="AE89" s="97">
        <f t="shared" si="74"/>
        <v>1.6835200072695022E-2</v>
      </c>
      <c r="AF89" s="2">
        <f>'Proportional HSE Data'!G83</f>
        <v>0</v>
      </c>
      <c r="AG89" s="58">
        <f t="shared" si="75"/>
        <v>0.21941743631928193</v>
      </c>
      <c r="AH89" s="58">
        <f t="shared" si="76"/>
        <v>6.4303244191632383E-3</v>
      </c>
      <c r="AI89" s="97">
        <f t="shared" si="77"/>
        <v>1.4883240360384933E-2</v>
      </c>
      <c r="AJ89" s="97">
        <f t="shared" si="78"/>
        <v>5.2619948247533931E-3</v>
      </c>
      <c r="AK89" s="97">
        <f t="shared" si="79"/>
        <v>5.1655747117423821E-3</v>
      </c>
      <c r="AL89" s="2">
        <f>'Proportional HSE Data'!H83</f>
        <v>0.7142857142857143</v>
      </c>
      <c r="AM89" s="58">
        <f t="shared" si="80"/>
        <v>0.52006986073315964</v>
      </c>
      <c r="AN89" s="58">
        <f t="shared" si="81"/>
        <v>0.66227649349372331</v>
      </c>
      <c r="AO89" s="97">
        <f t="shared" si="82"/>
        <v>0.69848240162734787</v>
      </c>
      <c r="AP89" s="97">
        <f t="shared" si="83"/>
        <v>0.6860524282914342</v>
      </c>
      <c r="AQ89" s="97">
        <f t="shared" si="84"/>
        <v>0.65903513196045915</v>
      </c>
      <c r="AR89" s="2">
        <f>'Proportional HSE Data'!I83</f>
        <v>0.25</v>
      </c>
      <c r="AS89" s="58">
        <f t="shared" si="85"/>
        <v>0.23734047248958029</v>
      </c>
      <c r="AT89" s="58">
        <f t="shared" si="86"/>
        <v>0.36686846940135714</v>
      </c>
      <c r="AU89" s="97">
        <f t="shared" si="87"/>
        <v>0.31277252109182185</v>
      </c>
      <c r="AV89" s="97">
        <f t="shared" si="88"/>
        <v>0.24345836974997023</v>
      </c>
      <c r="AW89" s="97">
        <f t="shared" si="89"/>
        <v>0.26559507803695981</v>
      </c>
      <c r="AX89" s="2">
        <f>'Proportional HSE Data'!J83</f>
        <v>0</v>
      </c>
      <c r="AY89" s="58">
        <f t="shared" si="90"/>
        <v>0.12677602875751909</v>
      </c>
      <c r="AZ89" s="97">
        <f t="shared" si="91"/>
        <v>0.12726399062390328</v>
      </c>
      <c r="BA89" s="97">
        <f t="shared" si="92"/>
        <v>6.2782965249270475E-2</v>
      </c>
      <c r="BB89" s="97">
        <f t="shared" si="93"/>
        <v>5.6847904459266636E-2</v>
      </c>
      <c r="BC89" s="97">
        <f t="shared" si="94"/>
        <v>6.7692875734974373E-2</v>
      </c>
      <c r="BD89" s="2">
        <f>'Proportional HSE Data'!K83</f>
        <v>3.5714285714285712E-2</v>
      </c>
      <c r="BE89" s="58">
        <f t="shared" si="95"/>
        <v>0.14181472040654719</v>
      </c>
      <c r="BF89" s="97">
        <f t="shared" si="96"/>
        <v>2.4644242036218195E-2</v>
      </c>
      <c r="BG89" s="97">
        <f t="shared" si="97"/>
        <v>7.5651229181578437E-3</v>
      </c>
      <c r="BH89" s="97">
        <f t="shared" si="98"/>
        <v>1.7783936885218947E-2</v>
      </c>
      <c r="BI89" s="97">
        <f t="shared" si="99"/>
        <v>1.8314639756618335E-2</v>
      </c>
      <c r="BJ89" s="2">
        <f>'Proportional HSE Data'!L83</f>
        <v>0</v>
      </c>
      <c r="BK89" s="58">
        <f t="shared" si="100"/>
        <v>0.11781015538188377</v>
      </c>
      <c r="BL89" s="97">
        <f t="shared" si="101"/>
        <v>4.2727820222212397E-3</v>
      </c>
      <c r="BM89" s="97">
        <f t="shared" si="102"/>
        <v>1.5048149452377721E-3</v>
      </c>
      <c r="BN89" s="97">
        <f t="shared" si="103"/>
        <v>8.9071434494491752E-5</v>
      </c>
      <c r="BO89" s="97">
        <f t="shared" si="104"/>
        <v>2.5058449625969343E-4</v>
      </c>
    </row>
    <row r="90" spans="1:67">
      <c r="A90" s="58">
        <v>85</v>
      </c>
      <c r="B90" s="58">
        <f t="shared" si="53"/>
        <v>0.60123137923474457</v>
      </c>
      <c r="C90" s="2">
        <f>'Proportional HSE Data'!C84</f>
        <v>0.56000000000000005</v>
      </c>
      <c r="D90" s="58">
        <f t="shared" si="54"/>
        <v>0.98894258245530908</v>
      </c>
      <c r="E90" s="2">
        <f>'Absolute HSE Data'!E90/(SUM('Absolute HSE Data'!$C90:$G90))</f>
        <v>0</v>
      </c>
      <c r="H90" s="2">
        <f t="shared" si="55"/>
        <v>0.56000000000000005</v>
      </c>
      <c r="I90" s="58">
        <f t="shared" si="56"/>
        <v>0.45365280578187883</v>
      </c>
      <c r="J90" s="58">
        <f t="shared" si="57"/>
        <v>0.60123137923474457</v>
      </c>
      <c r="K90" s="97">
        <f t="shared" si="58"/>
        <v>0.58264198398029066</v>
      </c>
      <c r="L90" s="97">
        <f t="shared" si="59"/>
        <v>0.57577265279394152</v>
      </c>
      <c r="M90" s="97">
        <f t="shared" si="60"/>
        <v>0.61020835817635011</v>
      </c>
      <c r="N90" s="2">
        <f>'Proportional HSE Data'!D84</f>
        <v>0.2</v>
      </c>
      <c r="O90" s="58">
        <f t="shared" si="105"/>
        <v>0.22245849160725117</v>
      </c>
      <c r="P90" s="58">
        <f t="shared" si="61"/>
        <v>0.49498856782261591</v>
      </c>
      <c r="Q90" s="97">
        <f t="shared" si="62"/>
        <v>0.36555380658786873</v>
      </c>
      <c r="R90" s="97">
        <f t="shared" si="63"/>
        <v>0.32595716176529443</v>
      </c>
      <c r="S90" s="97">
        <f t="shared" si="64"/>
        <v>0.26817876066863228</v>
      </c>
      <c r="T90" s="2">
        <f>'Proportional HSE Data'!E84</f>
        <v>0.2</v>
      </c>
      <c r="U90" s="58">
        <f t="shared" si="65"/>
        <v>0.10109875201866264</v>
      </c>
      <c r="V90" s="58">
        <f t="shared" si="66"/>
        <v>0.2142717542914308</v>
      </c>
      <c r="W90" s="97">
        <f t="shared" si="67"/>
        <v>0.14306791751288905</v>
      </c>
      <c r="X90" s="97">
        <f t="shared" si="68"/>
        <v>7.5016653362075164E-2</v>
      </c>
      <c r="Y90" s="97">
        <f t="shared" si="69"/>
        <v>9.8173484924162904E-2</v>
      </c>
      <c r="Z90" s="2">
        <f>'Proportional HSE Data'!F84</f>
        <v>0.04</v>
      </c>
      <c r="AA90" s="58">
        <f t="shared" si="70"/>
        <v>0.15999135512458074</v>
      </c>
      <c r="AB90" s="58">
        <f t="shared" si="71"/>
        <v>3.7292909041663908E-2</v>
      </c>
      <c r="AC90" s="97">
        <f t="shared" si="72"/>
        <v>1.1780956561138008E-2</v>
      </c>
      <c r="AD90" s="97">
        <f t="shared" si="73"/>
        <v>2.0015659995600121E-2</v>
      </c>
      <c r="AE90" s="97">
        <f t="shared" si="74"/>
        <v>1.295514087807517E-2</v>
      </c>
      <c r="AF90" s="2">
        <f>'Proportional HSE Data'!G84</f>
        <v>0</v>
      </c>
      <c r="AG90" s="58">
        <f t="shared" si="75"/>
        <v>0.21808018170285526</v>
      </c>
      <c r="AH90" s="58">
        <f t="shared" si="76"/>
        <v>5.1000694627089055E-3</v>
      </c>
      <c r="AI90" s="97">
        <f t="shared" si="77"/>
        <v>1.2855071034276586E-2</v>
      </c>
      <c r="AJ90" s="97">
        <f t="shared" si="78"/>
        <v>3.8340898147258555E-3</v>
      </c>
      <c r="AK90" s="97">
        <f t="shared" si="79"/>
        <v>3.8540404818831055E-3</v>
      </c>
      <c r="AL90" s="2">
        <f>'Proportional HSE Data'!H84</f>
        <v>0.7407407407407407</v>
      </c>
      <c r="AM90" s="58">
        <f t="shared" si="80"/>
        <v>0.53423223751592519</v>
      </c>
      <c r="AN90" s="58">
        <f t="shared" si="81"/>
        <v>0.68878528205165113</v>
      </c>
      <c r="AO90" s="97">
        <f t="shared" si="82"/>
        <v>0.73118822443944398</v>
      </c>
      <c r="AP90" s="97">
        <f t="shared" si="83"/>
        <v>0.70908035277720738</v>
      </c>
      <c r="AQ90" s="97">
        <f t="shared" si="84"/>
        <v>0.68574301627385392</v>
      </c>
      <c r="AR90" s="2">
        <f>'Proportional HSE Data'!I84</f>
        <v>0.22222222222222221</v>
      </c>
      <c r="AS90" s="58">
        <f t="shared" si="85"/>
        <v>0.23743968023179332</v>
      </c>
      <c r="AT90" s="58">
        <f t="shared" si="86"/>
        <v>0.3787804764703776</v>
      </c>
      <c r="AU90" s="97">
        <f t="shared" si="87"/>
        <v>0.31194087609346782</v>
      </c>
      <c r="AV90" s="97">
        <f t="shared" si="88"/>
        <v>0.21184636008607163</v>
      </c>
      <c r="AW90" s="97">
        <f t="shared" si="89"/>
        <v>0.23721421854706262</v>
      </c>
      <c r="AX90" s="2">
        <f>'Proportional HSE Data'!J84</f>
        <v>3.7037037037037035E-2</v>
      </c>
      <c r="AY90" s="58">
        <f t="shared" si="90"/>
        <v>0.1247730540462883</v>
      </c>
      <c r="AZ90" s="97">
        <f t="shared" si="91"/>
        <v>0.12528686597478661</v>
      </c>
      <c r="BA90" s="97">
        <f t="shared" si="92"/>
        <v>5.5453258347231839E-2</v>
      </c>
      <c r="BB90" s="97">
        <f t="shared" si="93"/>
        <v>4.8958183353874994E-2</v>
      </c>
      <c r="BC90" s="97">
        <f t="shared" si="94"/>
        <v>6.0136828093013718E-2</v>
      </c>
      <c r="BD90" s="2">
        <f>'Proportional HSE Data'!K84</f>
        <v>0</v>
      </c>
      <c r="BE90" s="58">
        <f t="shared" si="95"/>
        <v>0.14040394330144576</v>
      </c>
      <c r="BF90" s="97">
        <f t="shared" si="96"/>
        <v>2.1749585179243729E-2</v>
      </c>
      <c r="BG90" s="97">
        <f t="shared" si="97"/>
        <v>5.9001082390004499E-3</v>
      </c>
      <c r="BH90" s="97">
        <f t="shared" si="98"/>
        <v>1.6142502365986706E-2</v>
      </c>
      <c r="BI90" s="97">
        <f t="shared" si="99"/>
        <v>1.6234599091552532E-2</v>
      </c>
      <c r="BJ90" s="2">
        <f>'Proportional HSE Data'!L84</f>
        <v>0</v>
      </c>
      <c r="BK90" s="58">
        <f t="shared" si="100"/>
        <v>0.11688328491122152</v>
      </c>
      <c r="BL90" s="97">
        <f t="shared" si="101"/>
        <v>3.4602644402963413E-3</v>
      </c>
      <c r="BM90" s="97">
        <f t="shared" si="102"/>
        <v>1.1084423282440613E-3</v>
      </c>
      <c r="BN90" s="97">
        <f t="shared" si="103"/>
        <v>4.5556633774043346E-5</v>
      </c>
      <c r="BO90" s="97">
        <f t="shared" si="104"/>
        <v>1.479406483798191E-4</v>
      </c>
    </row>
    <row r="91" spans="1:67">
      <c r="A91" s="58">
        <v>86</v>
      </c>
      <c r="B91" s="58">
        <f t="shared" si="53"/>
        <v>0.62822912229993155</v>
      </c>
      <c r="C91" s="2">
        <f>'Proportional HSE Data'!C85</f>
        <v>0.5714285714285714</v>
      </c>
      <c r="D91" s="58">
        <f t="shared" si="54"/>
        <v>0.99025142736463967</v>
      </c>
      <c r="E91" s="2">
        <f>'Absolute HSE Data'!E91/(SUM('Absolute HSE Data'!$C91:$G91))</f>
        <v>0</v>
      </c>
      <c r="H91" s="2">
        <f t="shared" si="55"/>
        <v>0.5714285714285714</v>
      </c>
      <c r="I91" s="58">
        <f t="shared" si="56"/>
        <v>0.46749958895775368</v>
      </c>
      <c r="J91" s="58">
        <f t="shared" si="57"/>
        <v>0.62822912229993155</v>
      </c>
      <c r="K91" s="97">
        <f t="shared" si="58"/>
        <v>0.60610579690343369</v>
      </c>
      <c r="L91" s="97">
        <f t="shared" si="59"/>
        <v>0.59610347768449834</v>
      </c>
      <c r="M91" s="97">
        <f t="shared" si="60"/>
        <v>0.64365774281906396</v>
      </c>
      <c r="N91" s="2">
        <f>'Proportional HSE Data'!D85</f>
        <v>0.42857142857142855</v>
      </c>
      <c r="O91" s="58">
        <f t="shared" si="105"/>
        <v>0.22333354740787065</v>
      </c>
      <c r="P91" s="58">
        <f t="shared" si="61"/>
        <v>0.51972113876277215</v>
      </c>
      <c r="Q91" s="97">
        <f t="shared" si="62"/>
        <v>0.36556939203633038</v>
      </c>
      <c r="R91" s="97">
        <f t="shared" si="63"/>
        <v>0.2995915537561783</v>
      </c>
      <c r="S91" s="97">
        <f t="shared" si="64"/>
        <v>0.25430749334702435</v>
      </c>
      <c r="T91" s="2">
        <f>'Proportional HSE Data'!E85</f>
        <v>0</v>
      </c>
      <c r="U91" s="58">
        <f t="shared" si="65"/>
        <v>9.9636976118454998E-2</v>
      </c>
      <c r="V91" s="58">
        <f t="shared" si="66"/>
        <v>0.22154281956263289</v>
      </c>
      <c r="W91" s="97">
        <f t="shared" si="67"/>
        <v>0.13862400939411143</v>
      </c>
      <c r="X91" s="97">
        <f t="shared" si="68"/>
        <v>6.217872342772534E-2</v>
      </c>
      <c r="Y91" s="97">
        <f t="shared" si="69"/>
        <v>8.7634672295038532E-2</v>
      </c>
      <c r="Z91" s="2">
        <f>'Proportional HSE Data'!F85</f>
        <v>0</v>
      </c>
      <c r="AA91" s="58">
        <f t="shared" si="70"/>
        <v>0.1587213884293332</v>
      </c>
      <c r="AB91" s="58">
        <f t="shared" si="71"/>
        <v>3.3689037567042161E-2</v>
      </c>
      <c r="AC91" s="97">
        <f t="shared" si="72"/>
        <v>9.4358851857635432E-3</v>
      </c>
      <c r="AD91" s="97">
        <f t="shared" si="73"/>
        <v>1.7570879177110307E-2</v>
      </c>
      <c r="AE91" s="97">
        <f t="shared" si="74"/>
        <v>9.7458578479044881E-3</v>
      </c>
      <c r="AF91" s="2">
        <f>'Proportional HSE Data'!G85</f>
        <v>0</v>
      </c>
      <c r="AG91" s="58">
        <f t="shared" si="75"/>
        <v>0.21674881402219728</v>
      </c>
      <c r="AH91" s="58">
        <f t="shared" si="76"/>
        <v>4.0229706380861497E-3</v>
      </c>
      <c r="AI91" s="97">
        <f t="shared" si="77"/>
        <v>1.109268861218247E-2</v>
      </c>
      <c r="AJ91" s="97">
        <f t="shared" si="78"/>
        <v>2.7467368604562493E-3</v>
      </c>
      <c r="AK91" s="97">
        <f t="shared" si="79"/>
        <v>2.8392353447762486E-3</v>
      </c>
      <c r="AL91" s="2">
        <f>'Proportional HSE Data'!H85</f>
        <v>0.72</v>
      </c>
      <c r="AM91" s="58">
        <f t="shared" si="80"/>
        <v>0.54833964135313273</v>
      </c>
      <c r="AN91" s="58">
        <f t="shared" si="81"/>
        <v>0.7145146119133895</v>
      </c>
      <c r="AO91" s="97">
        <f t="shared" si="82"/>
        <v>0.76246546640856894</v>
      </c>
      <c r="AP91" s="97">
        <f t="shared" si="83"/>
        <v>0.73040790368712061</v>
      </c>
      <c r="AQ91" s="97">
        <f t="shared" si="84"/>
        <v>0.71204819607735381</v>
      </c>
      <c r="AR91" s="2">
        <f>'Proportional HSE Data'!I85</f>
        <v>0.24</v>
      </c>
      <c r="AS91" s="58">
        <f t="shared" si="85"/>
        <v>0.23753891652674</v>
      </c>
      <c r="AT91" s="58">
        <f t="shared" si="86"/>
        <v>0.39114609761116453</v>
      </c>
      <c r="AU91" s="97">
        <f t="shared" si="87"/>
        <v>0.31056294500648296</v>
      </c>
      <c r="AV91" s="97">
        <f t="shared" si="88"/>
        <v>0.17934189109344065</v>
      </c>
      <c r="AW91" s="97">
        <f t="shared" si="89"/>
        <v>0.20752871292416752</v>
      </c>
      <c r="AX91" s="2">
        <f>'Proportional HSE Data'!J85</f>
        <v>0.04</v>
      </c>
      <c r="AY91" s="58">
        <f t="shared" si="90"/>
        <v>0.12279727479544054</v>
      </c>
      <c r="AZ91" s="97">
        <f t="shared" si="91"/>
        <v>0.12333687973560124</v>
      </c>
      <c r="BA91" s="97">
        <f t="shared" si="92"/>
        <v>4.8612798119266359E-2</v>
      </c>
      <c r="BB91" s="97">
        <f t="shared" si="93"/>
        <v>4.1721292342928831E-2</v>
      </c>
      <c r="BC91" s="97">
        <f t="shared" si="94"/>
        <v>5.3135062895722868E-2</v>
      </c>
      <c r="BD91" s="2">
        <f>'Proportional HSE Data'!K85</f>
        <v>0</v>
      </c>
      <c r="BE91" s="58">
        <f t="shared" si="95"/>
        <v>0.13900492741289294</v>
      </c>
      <c r="BF91" s="97">
        <f t="shared" si="96"/>
        <v>1.9136770293428706E-2</v>
      </c>
      <c r="BG91" s="97">
        <f t="shared" si="97"/>
        <v>4.557520571145007E-3</v>
      </c>
      <c r="BH91" s="97">
        <f t="shared" si="98"/>
        <v>1.4727022293175906E-2</v>
      </c>
      <c r="BI91" s="97">
        <f t="shared" si="99"/>
        <v>1.439246550069366E-2</v>
      </c>
      <c r="BJ91" s="2">
        <f>'Proportional HSE Data'!L85</f>
        <v>0</v>
      </c>
      <c r="BK91" s="58">
        <f t="shared" si="100"/>
        <v>0.11596274804323665</v>
      </c>
      <c r="BL91" s="97">
        <f t="shared" si="101"/>
        <v>2.7885446783256032E-3</v>
      </c>
      <c r="BM91" s="97">
        <f t="shared" si="102"/>
        <v>8.0861282516782773E-4</v>
      </c>
      <c r="BN91" s="97">
        <f t="shared" si="103"/>
        <v>2.2393809608497197E-5</v>
      </c>
      <c r="BO91" s="97">
        <f t="shared" si="104"/>
        <v>8.5277786511610631E-5</v>
      </c>
    </row>
    <row r="92" spans="1:67">
      <c r="A92" s="58">
        <v>87</v>
      </c>
      <c r="B92" s="58">
        <f t="shared" si="53"/>
        <v>0.6548388804212123</v>
      </c>
      <c r="C92" s="2">
        <f>'Proportional HSE Data'!C86</f>
        <v>0.8</v>
      </c>
      <c r="D92" s="58"/>
      <c r="E92" s="2"/>
      <c r="H92" s="2">
        <f t="shared" si="55"/>
        <v>0.8</v>
      </c>
      <c r="I92" s="58">
        <f t="shared" si="56"/>
        <v>0.48139661662828526</v>
      </c>
      <c r="J92" s="58">
        <f t="shared" si="57"/>
        <v>0.6548388804212123</v>
      </c>
      <c r="K92" s="97">
        <f t="shared" si="58"/>
        <v>0.62919663162047501</v>
      </c>
      <c r="L92" s="97">
        <f t="shared" si="59"/>
        <v>0.61571580581495999</v>
      </c>
      <c r="M92" s="97">
        <f t="shared" si="60"/>
        <v>0.67888548634175327</v>
      </c>
      <c r="N92" s="2">
        <f>'Proportional HSE Data'!D86</f>
        <v>0.2</v>
      </c>
      <c r="O92" s="58">
        <f t="shared" si="105"/>
        <v>0.22421105274264766</v>
      </c>
      <c r="P92" s="58">
        <f t="shared" si="61"/>
        <v>0.5449201569165949</v>
      </c>
      <c r="Q92" s="97">
        <f t="shared" si="62"/>
        <v>0.36456614478318439</v>
      </c>
      <c r="R92" s="97">
        <f t="shared" si="63"/>
        <v>0.27025072046915355</v>
      </c>
      <c r="S92" s="97">
        <f t="shared" si="64"/>
        <v>0.23987542095929201</v>
      </c>
      <c r="T92" s="2">
        <f>'Proportional HSE Data'!E86</f>
        <v>0</v>
      </c>
      <c r="U92" s="58">
        <f t="shared" si="65"/>
        <v>9.8194027063900194E-2</v>
      </c>
      <c r="V92" s="58">
        <f t="shared" si="66"/>
        <v>0.22922679300567694</v>
      </c>
      <c r="W92" s="97">
        <f t="shared" si="67"/>
        <v>0.13387761024871797</v>
      </c>
      <c r="X92" s="97">
        <f t="shared" si="68"/>
        <v>5.0360661706250115E-2</v>
      </c>
      <c r="Y92" s="97">
        <f t="shared" si="69"/>
        <v>7.7492550304284397E-2</v>
      </c>
      <c r="Z92" s="2">
        <f>'Proportional HSE Data'!F86</f>
        <v>0</v>
      </c>
      <c r="AA92" s="58">
        <f t="shared" si="70"/>
        <v>0.1574596127589869</v>
      </c>
      <c r="AB92" s="58">
        <f t="shared" si="71"/>
        <v>3.0358349029356902E-2</v>
      </c>
      <c r="AC92" s="97">
        <f t="shared" si="72"/>
        <v>7.4909582202598449E-3</v>
      </c>
      <c r="AD92" s="97">
        <f t="shared" si="73"/>
        <v>1.5421503129936998E-2</v>
      </c>
      <c r="AE92" s="97">
        <f t="shared" si="74"/>
        <v>7.1551849897756514E-3</v>
      </c>
      <c r="AF92" s="2">
        <f>'Proportional HSE Data'!G86</f>
        <v>0</v>
      </c>
      <c r="AG92" s="58">
        <f t="shared" si="75"/>
        <v>0.21542333497899899</v>
      </c>
      <c r="AH92" s="58">
        <f t="shared" si="76"/>
        <v>3.1561978459156577E-3</v>
      </c>
      <c r="AI92" s="97">
        <f t="shared" si="77"/>
        <v>9.5641089406150737E-3</v>
      </c>
      <c r="AJ92" s="97">
        <f t="shared" si="78"/>
        <v>1.9334084027378868E-3</v>
      </c>
      <c r="AK92" s="97">
        <f t="shared" si="79"/>
        <v>2.0646601045793563E-3</v>
      </c>
      <c r="AL92" s="2">
        <f>'Proportional HSE Data'!H86</f>
        <v>0.84615384615384615</v>
      </c>
      <c r="AM92" s="58">
        <f t="shared" si="80"/>
        <v>0.56236978053373399</v>
      </c>
      <c r="AN92" s="58">
        <f t="shared" si="81"/>
        <v>0.73930393725429666</v>
      </c>
      <c r="AO92" s="97">
        <f t="shared" si="82"/>
        <v>0.791982831990929</v>
      </c>
      <c r="AP92" s="97">
        <f t="shared" si="83"/>
        <v>0.74998513270502976</v>
      </c>
      <c r="AQ92" s="97">
        <f t="shared" si="84"/>
        <v>0.73782963222712938</v>
      </c>
      <c r="AR92" s="2">
        <f>'Proportional HSE Data'!I86</f>
        <v>0.15384615384615385</v>
      </c>
      <c r="AS92" s="58">
        <f t="shared" si="85"/>
        <v>0.2376381813718417</v>
      </c>
      <c r="AT92" s="58">
        <f t="shared" si="86"/>
        <v>0.40396207447001775</v>
      </c>
      <c r="AU92" s="97">
        <f t="shared" si="87"/>
        <v>0.30862161174420694</v>
      </c>
      <c r="AV92" s="97">
        <f t="shared" si="88"/>
        <v>0.14724194487635356</v>
      </c>
      <c r="AW92" s="97">
        <f t="shared" si="89"/>
        <v>0.17745592209932629</v>
      </c>
      <c r="AX92" s="2">
        <f>'Proportional HSE Data'!J86</f>
        <v>0</v>
      </c>
      <c r="AY92" s="58">
        <f t="shared" si="90"/>
        <v>0.12084846204866397</v>
      </c>
      <c r="AZ92" s="97">
        <f t="shared" si="91"/>
        <v>0.12141378385420463</v>
      </c>
      <c r="BA92" s="97">
        <f t="shared" si="92"/>
        <v>4.2289476183188318E-2</v>
      </c>
      <c r="BB92" s="97">
        <f t="shared" si="93"/>
        <v>3.516910864105665E-2</v>
      </c>
      <c r="BC92" s="97">
        <f t="shared" si="94"/>
        <v>4.6702248983075033E-2</v>
      </c>
      <c r="BD92" s="2">
        <f>'Proportional HSE Data'!K86</f>
        <v>0</v>
      </c>
      <c r="BE92" s="58">
        <f t="shared" si="95"/>
        <v>0.13761761987714635</v>
      </c>
      <c r="BF92" s="97">
        <f t="shared" si="96"/>
        <v>1.6787178305842927E-2</v>
      </c>
      <c r="BG92" s="97">
        <f t="shared" si="97"/>
        <v>3.4864212003196554E-3</v>
      </c>
      <c r="BH92" s="97">
        <f t="shared" si="98"/>
        <v>1.3512702834216529E-2</v>
      </c>
      <c r="BI92" s="97">
        <f t="shared" si="99"/>
        <v>1.2762751192374461E-2</v>
      </c>
      <c r="BJ92" s="2">
        <f>'Proportional HSE Data'!L86</f>
        <v>0</v>
      </c>
      <c r="BK92" s="58">
        <f t="shared" si="100"/>
        <v>0.11504851656075699</v>
      </c>
      <c r="BL92" s="97">
        <f t="shared" si="101"/>
        <v>2.236274474706756E-3</v>
      </c>
      <c r="BM92" s="97">
        <f t="shared" si="102"/>
        <v>5.8415451759920387E-4</v>
      </c>
      <c r="BN92" s="97">
        <f t="shared" si="103"/>
        <v>1.0563003338585813E-5</v>
      </c>
      <c r="BO92" s="97">
        <f t="shared" si="104"/>
        <v>4.7978820861889611E-5</v>
      </c>
    </row>
    <row r="93" spans="1:67">
      <c r="A93" s="58">
        <v>88</v>
      </c>
      <c r="B93" s="58">
        <f t="shared" si="53"/>
        <v>0.68088689399032754</v>
      </c>
      <c r="C93" s="2">
        <f>'Proportional HSE Data'!C87</f>
        <v>0.6875</v>
      </c>
      <c r="D93" s="58"/>
      <c r="E93" s="2"/>
      <c r="H93" s="2">
        <f t="shared" si="55"/>
        <v>0.6875</v>
      </c>
      <c r="I93" s="58">
        <f t="shared" si="56"/>
        <v>0.49532248646041949</v>
      </c>
      <c r="J93" s="58">
        <f t="shared" si="57"/>
        <v>0.68088689399032754</v>
      </c>
      <c r="K93" s="97">
        <f t="shared" si="58"/>
        <v>0.65180741258224228</v>
      </c>
      <c r="L93" s="97">
        <f t="shared" si="59"/>
        <v>0.63453120336414659</v>
      </c>
      <c r="M93" s="97">
        <f t="shared" si="60"/>
        <v>0.7154861346436916</v>
      </c>
      <c r="N93" s="2">
        <f>'Proportional HSE Data'!D87</f>
        <v>0.3125</v>
      </c>
      <c r="O93" s="58">
        <f t="shared" si="105"/>
        <v>0.22509100666671009</v>
      </c>
      <c r="P93" s="58">
        <f t="shared" si="61"/>
        <v>0.57044728647060283</v>
      </c>
      <c r="Q93" s="97">
        <f t="shared" si="62"/>
        <v>0.36250910577578394</v>
      </c>
      <c r="R93" s="97">
        <f t="shared" si="63"/>
        <v>0.23865434798670945</v>
      </c>
      <c r="S93" s="97">
        <f t="shared" si="64"/>
        <v>0.2251267711192563</v>
      </c>
      <c r="T93" s="2">
        <f>'Proportional HSE Data'!E87</f>
        <v>0</v>
      </c>
      <c r="U93" s="58">
        <f t="shared" si="65"/>
        <v>9.6769728922960277E-2</v>
      </c>
      <c r="V93" s="58">
        <f t="shared" si="66"/>
        <v>0.23734001996494586</v>
      </c>
      <c r="W93" s="97">
        <f t="shared" si="67"/>
        <v>0.12885038621899553</v>
      </c>
      <c r="X93" s="97">
        <f t="shared" si="68"/>
        <v>3.9803201237676389E-2</v>
      </c>
      <c r="Y93" s="97">
        <f t="shared" si="69"/>
        <v>6.788057237592135E-2</v>
      </c>
      <c r="Z93" s="2">
        <f>'Proportional HSE Data'!F87</f>
        <v>0</v>
      </c>
      <c r="AA93" s="58">
        <f t="shared" si="70"/>
        <v>0.15620600527426187</v>
      </c>
      <c r="AB93" s="58">
        <f t="shared" si="71"/>
        <v>2.7289847518209478E-2</v>
      </c>
      <c r="AC93" s="97">
        <f t="shared" si="72"/>
        <v>5.8939657614762546E-3</v>
      </c>
      <c r="AD93" s="97">
        <f t="shared" si="73"/>
        <v>1.3536752707077691E-2</v>
      </c>
      <c r="AE93" s="97">
        <f t="shared" si="74"/>
        <v>5.1177154014911876E-3</v>
      </c>
      <c r="AF93" s="2">
        <f>'Proportional HSE Data'!G87</f>
        <v>0</v>
      </c>
      <c r="AG93" s="58">
        <f t="shared" si="75"/>
        <v>0.21410374590097636</v>
      </c>
      <c r="AH93" s="58">
        <f t="shared" si="76"/>
        <v>2.4628867911956087E-3</v>
      </c>
      <c r="AI93" s="97">
        <f t="shared" si="77"/>
        <v>8.2405459030010595E-3</v>
      </c>
      <c r="AJ93" s="97">
        <f t="shared" si="78"/>
        <v>1.3362208556766341E-3</v>
      </c>
      <c r="AK93" s="97">
        <f t="shared" si="79"/>
        <v>1.4815938147658078E-3</v>
      </c>
      <c r="AL93" s="2">
        <f>'Proportional HSE Data'!H87</f>
        <v>0.83333333333333337</v>
      </c>
      <c r="AM93" s="58">
        <f t="shared" si="80"/>
        <v>0.57630085442604639</v>
      </c>
      <c r="AN93" s="58">
        <f t="shared" si="81"/>
        <v>0.76301311177875852</v>
      </c>
      <c r="AO93" s="97">
        <f t="shared" si="82"/>
        <v>0.81947100289386454</v>
      </c>
      <c r="AP93" s="97">
        <f t="shared" si="83"/>
        <v>0.76779747455545688</v>
      </c>
      <c r="AQ93" s="97">
        <f t="shared" si="84"/>
        <v>0.7629613105950932</v>
      </c>
      <c r="AR93" s="2">
        <f>'Proportional HSE Data'!I87</f>
        <v>0.16666666666666666</v>
      </c>
      <c r="AS93" s="58">
        <f t="shared" si="85"/>
        <v>0.23773747476450965</v>
      </c>
      <c r="AT93" s="58">
        <f t="shared" si="86"/>
        <v>0.41722245482528414</v>
      </c>
      <c r="AU93" s="97">
        <f t="shared" si="87"/>
        <v>0.30610178672544214</v>
      </c>
      <c r="AV93" s="97">
        <f t="shared" si="88"/>
        <v>0.11688401778645009</v>
      </c>
      <c r="AW93" s="97">
        <f t="shared" si="89"/>
        <v>0.14800096558841794</v>
      </c>
      <c r="AX93" s="2">
        <f>'Proportional HSE Data'!J87</f>
        <v>0</v>
      </c>
      <c r="AY93" s="58">
        <f t="shared" si="90"/>
        <v>0.1189263842304492</v>
      </c>
      <c r="AZ93" s="97">
        <f t="shared" si="91"/>
        <v>0.11951732831271121</v>
      </c>
      <c r="BA93" s="97">
        <f t="shared" si="92"/>
        <v>3.6500320986766067E-2</v>
      </c>
      <c r="BB93" s="97">
        <f t="shared" si="93"/>
        <v>2.931512331035319E-2</v>
      </c>
      <c r="BC93" s="97">
        <f t="shared" si="94"/>
        <v>4.084118773831219E-2</v>
      </c>
      <c r="BD93" s="2">
        <f>'Proportional HSE Data'!K87</f>
        <v>0</v>
      </c>
      <c r="BE93" s="58">
        <f t="shared" si="95"/>
        <v>0.13624196713842029</v>
      </c>
      <c r="BF93" s="97">
        <f t="shared" si="96"/>
        <v>1.4682069121103534E-2</v>
      </c>
      <c r="BG93" s="97">
        <f t="shared" si="97"/>
        <v>2.6410040882056821E-3</v>
      </c>
      <c r="BH93" s="97">
        <f t="shared" si="98"/>
        <v>1.2477886651612344E-2</v>
      </c>
      <c r="BI93" s="97">
        <f t="shared" si="99"/>
        <v>1.1322141705583101E-2</v>
      </c>
      <c r="BJ93" s="2">
        <f>'Proportional HSE Data'!L87</f>
        <v>0</v>
      </c>
      <c r="BK93" s="58">
        <f t="shared" si="100"/>
        <v>0.11414056213037357</v>
      </c>
      <c r="BL93" s="97">
        <f t="shared" si="101"/>
        <v>1.7846787121428859E-3</v>
      </c>
      <c r="BM93" s="97">
        <f t="shared" si="102"/>
        <v>4.1786382703585308E-4</v>
      </c>
      <c r="BN93" s="97">
        <f t="shared" si="103"/>
        <v>4.7734694307349988E-6</v>
      </c>
      <c r="BO93" s="97">
        <f t="shared" si="104"/>
        <v>2.6338279185601698E-5</v>
      </c>
    </row>
    <row r="94" spans="1:67">
      <c r="A94" s="58">
        <v>89</v>
      </c>
      <c r="B94" s="58">
        <f t="shared" si="53"/>
        <v>0.70620956071037466</v>
      </c>
      <c r="C94" s="2">
        <f>'Proportional HSE Data'!C88</f>
        <v>0.75</v>
      </c>
      <c r="D94" s="58"/>
      <c r="E94" s="2"/>
      <c r="H94" s="2">
        <f t="shared" si="55"/>
        <v>0.75</v>
      </c>
      <c r="I94" s="58">
        <f t="shared" si="56"/>
        <v>0.50925561758796722</v>
      </c>
      <c r="J94" s="58">
        <f t="shared" si="57"/>
        <v>0.70620956071037466</v>
      </c>
      <c r="K94" s="97">
        <f t="shared" si="58"/>
        <v>0.67383953066122904</v>
      </c>
      <c r="L94" s="97">
        <f t="shared" si="59"/>
        <v>0.65248454970354164</v>
      </c>
      <c r="M94" s="97">
        <f t="shared" si="60"/>
        <v>0.75284306261414391</v>
      </c>
      <c r="N94" s="2">
        <f>'Proportional HSE Data'!D88</f>
        <v>0.25</v>
      </c>
      <c r="O94" s="58">
        <f t="shared" si="105"/>
        <v>0.22597340816723907</v>
      </c>
      <c r="P94" s="58">
        <f t="shared" si="61"/>
        <v>0.59615154291138672</v>
      </c>
      <c r="Q94" s="97">
        <f t="shared" si="62"/>
        <v>0.35936764453523867</v>
      </c>
      <c r="R94" s="97">
        <f t="shared" si="63"/>
        <v>0.20576371650938424</v>
      </c>
      <c r="S94" s="97">
        <f t="shared" si="64"/>
        <v>0.2103065983576278</v>
      </c>
      <c r="T94" s="2">
        <f>'Proportional HSE Data'!E88</f>
        <v>0</v>
      </c>
      <c r="U94" s="58">
        <f t="shared" si="65"/>
        <v>9.5363905457157186E-2</v>
      </c>
      <c r="V94" s="58">
        <f t="shared" si="66"/>
        <v>0.24589876427280241</v>
      </c>
      <c r="W94" s="97">
        <f t="shared" si="67"/>
        <v>0.12356773014478432</v>
      </c>
      <c r="X94" s="97">
        <f t="shared" si="68"/>
        <v>3.0659388787997021E-2</v>
      </c>
      <c r="Y94" s="97">
        <f t="shared" si="69"/>
        <v>5.8906727419023842E-2</v>
      </c>
      <c r="Z94" s="2">
        <f>'Proportional HSE Data'!F88</f>
        <v>0</v>
      </c>
      <c r="AA94" s="58">
        <f t="shared" si="70"/>
        <v>0.15496054270129092</v>
      </c>
      <c r="AB94" s="58">
        <f t="shared" si="71"/>
        <v>2.4471686214413896E-2</v>
      </c>
      <c r="AC94" s="97">
        <f t="shared" si="72"/>
        <v>4.5957306615958893E-3</v>
      </c>
      <c r="AD94" s="97">
        <f t="shared" si="73"/>
        <v>1.1887896379163753E-2</v>
      </c>
      <c r="AE94" s="97">
        <f t="shared" si="74"/>
        <v>3.5594042515118582E-3</v>
      </c>
      <c r="AF94" s="2">
        <f>'Proportional HSE Data'!G88</f>
        <v>0</v>
      </c>
      <c r="AG94" s="58">
        <f t="shared" si="75"/>
        <v>0.21279004774504304</v>
      </c>
      <c r="AH94" s="58">
        <f t="shared" si="76"/>
        <v>1.9116191975055202E-3</v>
      </c>
      <c r="AI94" s="97">
        <f t="shared" si="77"/>
        <v>7.096238411945904E-3</v>
      </c>
      <c r="AJ94" s="97">
        <f t="shared" si="78"/>
        <v>9.060763453501104E-4</v>
      </c>
      <c r="AK94" s="97">
        <f t="shared" si="79"/>
        <v>1.0488459695038685E-3</v>
      </c>
      <c r="AL94" s="2">
        <f>'Proportional HSE Data'!H88</f>
        <v>0.8666666666666667</v>
      </c>
      <c r="AM94" s="58">
        <f t="shared" si="80"/>
        <v>0.59011168610187259</v>
      </c>
      <c r="AN94" s="58">
        <f t="shared" si="81"/>
        <v>0.7855255049892933</v>
      </c>
      <c r="AO94" s="97">
        <f t="shared" si="82"/>
        <v>0.84473283139865551</v>
      </c>
      <c r="AP94" s="97">
        <f t="shared" si="83"/>
        <v>0.78385938175588665</v>
      </c>
      <c r="AQ94" s="97">
        <f t="shared" si="84"/>
        <v>0.78731238588990204</v>
      </c>
      <c r="AR94" s="2">
        <f>'Proportional HSE Data'!I88</f>
        <v>6.6666666666666666E-2</v>
      </c>
      <c r="AS94" s="58">
        <f t="shared" si="85"/>
        <v>0.23783679670214514</v>
      </c>
      <c r="AT94" s="58">
        <f t="shared" si="86"/>
        <v>0.43091834808567686</v>
      </c>
      <c r="AU94" s="97">
        <f t="shared" si="87"/>
        <v>0.30299068766679116</v>
      </c>
      <c r="AV94" s="97">
        <f t="shared" si="88"/>
        <v>8.9466751549641094E-2</v>
      </c>
      <c r="AW94" s="97">
        <f t="shared" si="89"/>
        <v>0.12015967103541086</v>
      </c>
      <c r="AX94" s="2">
        <f>'Proportional HSE Data'!J88</f>
        <v>6.6666666666666666E-2</v>
      </c>
      <c r="AY94" s="58">
        <f t="shared" si="90"/>
        <v>0.11703080732549616</v>
      </c>
      <c r="AZ94" s="97">
        <f t="shared" si="91"/>
        <v>0.1176472613021162</v>
      </c>
      <c r="BA94" s="97">
        <f t="shared" si="92"/>
        <v>3.1251637970290576E-2</v>
      </c>
      <c r="BB94" s="97">
        <f t="shared" si="93"/>
        <v>2.4155160388779708E-2</v>
      </c>
      <c r="BC94" s="97">
        <f t="shared" si="94"/>
        <v>3.5543963493539783E-2</v>
      </c>
      <c r="BD94" s="2">
        <f>'Proportional HSE Data'!K88</f>
        <v>0</v>
      </c>
      <c r="BE94" s="58">
        <f t="shared" si="95"/>
        <v>0.13487791497106852</v>
      </c>
      <c r="BF94" s="97">
        <f t="shared" si="96"/>
        <v>1.2802836903573041E-2</v>
      </c>
      <c r="BG94" s="97">
        <f t="shared" si="97"/>
        <v>1.9808393621651823E-3</v>
      </c>
      <c r="BH94" s="97">
        <f t="shared" si="98"/>
        <v>1.1603955337329153E-2</v>
      </c>
      <c r="BI94" s="97">
        <f t="shared" si="99"/>
        <v>1.0049447252204359E-2</v>
      </c>
      <c r="BJ94" s="2">
        <f>'Proportional HSE Data'!L88</f>
        <v>0</v>
      </c>
      <c r="BK94" s="58">
        <f t="shared" si="100"/>
        <v>0.1132388563072039</v>
      </c>
      <c r="BL94" s="97">
        <f t="shared" si="101"/>
        <v>1.4173907520445717E-3</v>
      </c>
      <c r="BM94" s="97">
        <f t="shared" si="102"/>
        <v>2.959515216319067E-4</v>
      </c>
      <c r="BN94" s="97">
        <f t="shared" si="103"/>
        <v>2.0632758634044629E-6</v>
      </c>
      <c r="BO94" s="97">
        <f t="shared" si="104"/>
        <v>1.4103219422320388E-5</v>
      </c>
    </row>
    <row r="95" spans="1:67">
      <c r="A95" s="58">
        <v>90</v>
      </c>
      <c r="B95" s="58">
        <f t="shared" si="53"/>
        <v>0.73065769487370091</v>
      </c>
      <c r="C95" s="2">
        <f>'Proportional HSE Data'!C89</f>
        <v>0.5</v>
      </c>
      <c r="D95" s="58"/>
      <c r="E95" s="2"/>
      <c r="H95" s="2">
        <f t="shared" si="55"/>
        <v>0.5</v>
      </c>
      <c r="I95" s="58">
        <f t="shared" si="56"/>
        <v>0.52317438410988293</v>
      </c>
      <c r="J95" s="58">
        <f t="shared" si="57"/>
        <v>0.73065769487370091</v>
      </c>
      <c r="K95" s="97">
        <f t="shared" si="58"/>
        <v>0.69520450276233403</v>
      </c>
      <c r="L95" s="97">
        <f t="shared" si="59"/>
        <v>0.66952400603428419</v>
      </c>
      <c r="M95" s="97">
        <f t="shared" si="60"/>
        <v>0.79013262043498222</v>
      </c>
      <c r="N95" s="2">
        <f>'Proportional HSE Data'!D89</f>
        <v>0.5</v>
      </c>
      <c r="O95" s="58">
        <f t="shared" si="105"/>
        <v>0.22685825616313418</v>
      </c>
      <c r="P95" s="58">
        <f t="shared" si="61"/>
        <v>0.62187237126382966</v>
      </c>
      <c r="Q95" s="97">
        <f t="shared" si="62"/>
        <v>0.35511621961845646</v>
      </c>
      <c r="R95" s="97">
        <f t="shared" si="63"/>
        <v>0.17273460714707325</v>
      </c>
      <c r="S95" s="97">
        <f t="shared" si="64"/>
        <v>0.19565206930889084</v>
      </c>
      <c r="T95" s="2">
        <f>'Proportional HSE Data'!E89</f>
        <v>0</v>
      </c>
      <c r="U95" s="58">
        <f t="shared" si="65"/>
        <v>9.3976380191091946E-2</v>
      </c>
      <c r="V95" s="58">
        <f t="shared" si="66"/>
        <v>0.25491903602361921</v>
      </c>
      <c r="W95" s="97">
        <f t="shared" si="67"/>
        <v>0.11805863149915227</v>
      </c>
      <c r="X95" s="97">
        <f t="shared" si="68"/>
        <v>2.298795494212337E-2</v>
      </c>
      <c r="Y95" s="97">
        <f t="shared" si="69"/>
        <v>5.0650591885702693E-2</v>
      </c>
      <c r="Z95" s="2">
        <f>'Proportional HSE Data'!F89</f>
        <v>0</v>
      </c>
      <c r="AA95" s="58">
        <f t="shared" si="70"/>
        <v>0.15372320134041573</v>
      </c>
      <c r="AB95" s="58">
        <f t="shared" si="71"/>
        <v>2.1891375187183263E-2</v>
      </c>
      <c r="AC95" s="97">
        <f t="shared" si="72"/>
        <v>3.5508928069782424E-3</v>
      </c>
      <c r="AD95" s="97">
        <f t="shared" si="73"/>
        <v>1.0448395394822873E-2</v>
      </c>
      <c r="AE95" s="97">
        <f t="shared" si="74"/>
        <v>2.4025508746503203E-3</v>
      </c>
      <c r="AF95" s="2">
        <f>'Proportional HSE Data'!G89</f>
        <v>0</v>
      </c>
      <c r="AG95" s="58">
        <f t="shared" si="75"/>
        <v>0.21148224110050823</v>
      </c>
      <c r="AH95" s="58">
        <f t="shared" si="76"/>
        <v>1.4758650961433624E-3</v>
      </c>
      <c r="AI95" s="97">
        <f t="shared" si="77"/>
        <v>6.1082498837955641E-3</v>
      </c>
      <c r="AJ95" s="97">
        <f t="shared" si="78"/>
        <v>6.0235803945131883E-4</v>
      </c>
      <c r="AK95" s="97">
        <f t="shared" si="79"/>
        <v>7.3225516154967166E-4</v>
      </c>
      <c r="AL95" s="2">
        <f>'Proportional HSE Data'!H89</f>
        <v>0.77777777777777779</v>
      </c>
      <c r="AM95" s="58">
        <f t="shared" si="80"/>
        <v>0.60378184670186941</v>
      </c>
      <c r="AN95" s="58">
        <f t="shared" si="81"/>
        <v>0.80674997763324041</v>
      </c>
      <c r="AO95" s="97">
        <f t="shared" si="82"/>
        <v>0.86764776315835868</v>
      </c>
      <c r="AP95" s="97">
        <f t="shared" si="83"/>
        <v>0.79820739578728017</v>
      </c>
      <c r="AQ95" s="97">
        <f t="shared" si="84"/>
        <v>0.81074818135487459</v>
      </c>
      <c r="AR95" s="2">
        <f>'Proportional HSE Data'!I89</f>
        <v>0.22222222222222221</v>
      </c>
      <c r="AS95" s="58">
        <f t="shared" si="85"/>
        <v>0.23793614718213926</v>
      </c>
      <c r="AT95" s="58">
        <f t="shared" si="86"/>
        <v>0.44503769650089769</v>
      </c>
      <c r="AU95" s="97">
        <f t="shared" si="87"/>
        <v>0.29927815198688457</v>
      </c>
      <c r="AV95" s="97">
        <f t="shared" si="88"/>
        <v>6.5876369509369731E-2</v>
      </c>
      <c r="AW95" s="97">
        <f t="shared" si="89"/>
        <v>9.4806822736130891E-2</v>
      </c>
      <c r="AX95" s="2">
        <f>'Proportional HSE Data'!J89</f>
        <v>0</v>
      </c>
      <c r="AY95" s="58">
        <f t="shared" si="90"/>
        <v>0.11516149505426296</v>
      </c>
      <c r="AZ95" s="97">
        <f t="shared" si="91"/>
        <v>0.11580332939246887</v>
      </c>
      <c r="BA95" s="97">
        <f t="shared" si="92"/>
        <v>2.6539560958272868E-2</v>
      </c>
      <c r="BB95" s="97">
        <f t="shared" si="93"/>
        <v>1.9668970642447436E-2</v>
      </c>
      <c r="BC95" s="97">
        <f t="shared" si="94"/>
        <v>3.0793400518004464E-2</v>
      </c>
      <c r="BD95" s="2">
        <f>'Proportional HSE Data'!K89</f>
        <v>0</v>
      </c>
      <c r="BE95" s="58">
        <f t="shared" si="95"/>
        <v>0.13352540850154204</v>
      </c>
      <c r="BF95" s="97">
        <f t="shared" si="96"/>
        <v>1.1131229580867581E-2</v>
      </c>
      <c r="BG95" s="97">
        <f t="shared" si="97"/>
        <v>1.4708586377362785E-3</v>
      </c>
      <c r="BH95" s="97">
        <f t="shared" si="98"/>
        <v>1.0875227366956775E-2</v>
      </c>
      <c r="BI95" s="97">
        <f t="shared" si="99"/>
        <v>8.9255173342116557E-3</v>
      </c>
      <c r="BJ95" s="2">
        <f>'Proportional HSE Data'!L89</f>
        <v>0</v>
      </c>
      <c r="BK95" s="58">
        <f t="shared" si="100"/>
        <v>0.1123433705395991</v>
      </c>
      <c r="BL95" s="97">
        <f t="shared" si="101"/>
        <v>1.1202628980014951E-3</v>
      </c>
      <c r="BM95" s="97">
        <f t="shared" si="102"/>
        <v>2.0751176247035718E-4</v>
      </c>
      <c r="BN95" s="97">
        <f t="shared" si="103"/>
        <v>8.5159152861078942E-7</v>
      </c>
      <c r="BO95" s="97">
        <f t="shared" si="104"/>
        <v>7.3641394049836811E-6</v>
      </c>
    </row>
    <row r="96" spans="1:67">
      <c r="A96" s="58">
        <v>91</v>
      </c>
      <c r="B96" s="58">
        <f t="shared" ref="B96:B105" si="106">EXP($B$3+$B$4*A96+$B$5*A96^2)/(1+EXP($B$3+$B$4*A96+$B$5*A96^2))</f>
        <v>0.75410012313012909</v>
      </c>
      <c r="C96" s="2">
        <f>'Proportional HSE Data'!C90</f>
        <v>0.83333333333333337</v>
      </c>
      <c r="D96" s="58">
        <f t="shared" si="54"/>
        <v>0.99362498871945393</v>
      </c>
      <c r="H96" s="2">
        <f t="shared" si="55"/>
        <v>0.83333333333333337</v>
      </c>
      <c r="I96" s="58">
        <f t="shared" si="56"/>
        <v>0.53705724918098752</v>
      </c>
      <c r="J96" s="58">
        <f t="shared" si="57"/>
        <v>0.75410012313012909</v>
      </c>
      <c r="K96" s="97">
        <f t="shared" si="58"/>
        <v>0.71582524855703977</v>
      </c>
      <c r="L96" s="97">
        <f t="shared" si="59"/>
        <v>0.68561052496743879</v>
      </c>
      <c r="M96" s="97">
        <f t="shared" si="60"/>
        <v>0.82636772180589646</v>
      </c>
      <c r="N96" s="2">
        <f>'Proportional HSE Data'!D90</f>
        <v>0.16666666666666666</v>
      </c>
      <c r="O96" s="58">
        <f t="shared" si="105"/>
        <v>0.22774554950468034</v>
      </c>
      <c r="P96" s="58">
        <f t="shared" si="61"/>
        <v>0.64744335437373091</v>
      </c>
      <c r="Q96" s="97">
        <f t="shared" si="62"/>
        <v>0.34973532913759747</v>
      </c>
      <c r="R96" s="97">
        <f t="shared" si="63"/>
        <v>0.14081683819608576</v>
      </c>
      <c r="S96" s="97">
        <f t="shared" si="64"/>
        <v>0.18138413531463632</v>
      </c>
      <c r="T96" s="2">
        <f>'Proportional HSE Data'!E90</f>
        <v>0</v>
      </c>
      <c r="U96" s="58">
        <f t="shared" si="65"/>
        <v>9.2606976480067674E-2</v>
      </c>
      <c r="V96" s="58">
        <f t="shared" si="66"/>
        <v>0.2644163930895676</v>
      </c>
      <c r="W96" s="97">
        <f t="shared" si="67"/>
        <v>0.11235545745479708</v>
      </c>
      <c r="X96" s="97">
        <f t="shared" si="68"/>
        <v>1.6758191116546403E-2</v>
      </c>
      <c r="Y96" s="97">
        <f t="shared" si="69"/>
        <v>4.3162350762693452E-2</v>
      </c>
      <c r="Z96" s="2">
        <f>'Proportional HSE Data'!F90</f>
        <v>0</v>
      </c>
      <c r="AA96" s="58">
        <f t="shared" si="70"/>
        <v>0.1524939570749391</v>
      </c>
      <c r="AB96" s="58">
        <f t="shared" si="71"/>
        <v>1.9535977237617245E-2</v>
      </c>
      <c r="AC96" s="97">
        <f t="shared" si="72"/>
        <v>2.7184029969899008E-3</v>
      </c>
      <c r="AD96" s="97">
        <f t="shared" si="73"/>
        <v>9.1939642082801837E-3</v>
      </c>
      <c r="AE96" s="97">
        <f t="shared" si="74"/>
        <v>1.5705936514855499E-3</v>
      </c>
      <c r="AF96" s="2">
        <f>'Proportional HSE Data'!G90</f>
        <v>0</v>
      </c>
      <c r="AG96" s="58">
        <f t="shared" si="75"/>
        <v>0.21018032619229871</v>
      </c>
      <c r="AH96" s="58">
        <f t="shared" si="76"/>
        <v>1.1334177420232747E-3</v>
      </c>
      <c r="AI96" s="97">
        <f t="shared" si="77"/>
        <v>5.2562522041913612E-3</v>
      </c>
      <c r="AJ96" s="97">
        <f t="shared" si="78"/>
        <v>3.922901908933563E-4</v>
      </c>
      <c r="AK96" s="97">
        <f t="shared" si="79"/>
        <v>5.0401762706123361E-4</v>
      </c>
      <c r="AL96" s="2">
        <f>'Proportional HSE Data'!H90</f>
        <v>0.9285714285714286</v>
      </c>
      <c r="AM96" s="58">
        <f t="shared" si="80"/>
        <v>0.6172917700562699</v>
      </c>
      <c r="AN96" s="58">
        <f t="shared" si="81"/>
        <v>0.82662167971899991</v>
      </c>
      <c r="AO96" s="97">
        <f t="shared" si="82"/>
        <v>0.88817053584508721</v>
      </c>
      <c r="AP96" s="97">
        <f t="shared" si="83"/>
        <v>0.81089316575127846</v>
      </c>
      <c r="AQ96" s="97">
        <f t="shared" si="84"/>
        <v>0.83313225501138477</v>
      </c>
      <c r="AR96" s="2">
        <f>'Proportional HSE Data'!I90</f>
        <v>7.1428571428571425E-2</v>
      </c>
      <c r="AS96" s="58">
        <f t="shared" si="85"/>
        <v>0.23803552620187318</v>
      </c>
      <c r="AT96" s="58">
        <f t="shared" si="86"/>
        <v>0.45956506977318728</v>
      </c>
      <c r="AU96" s="97">
        <f t="shared" si="87"/>
        <v>0.29495698146196103</v>
      </c>
      <c r="AV96" s="97">
        <f t="shared" si="88"/>
        <v>4.6571558579751565E-2</v>
      </c>
      <c r="AW96" s="97">
        <f t="shared" si="89"/>
        <v>7.2594788248726283E-2</v>
      </c>
      <c r="AX96" s="2">
        <f>'Proportional HSE Data'!J90</f>
        <v>0</v>
      </c>
      <c r="AY96" s="58">
        <f t="shared" si="90"/>
        <v>0.11331820904462199</v>
      </c>
      <c r="AZ96" s="97">
        <f t="shared" si="91"/>
        <v>0.11398527769859447</v>
      </c>
      <c r="BA96" s="97">
        <f t="shared" si="92"/>
        <v>2.2350963882294777E-2</v>
      </c>
      <c r="BB96" s="97">
        <f t="shared" si="93"/>
        <v>1.5822532752873552E-2</v>
      </c>
      <c r="BC96" s="97">
        <f t="shared" si="94"/>
        <v>2.6564710723913573E-2</v>
      </c>
      <c r="BD96" s="2">
        <f>'Proportional HSE Data'!K90</f>
        <v>0</v>
      </c>
      <c r="BE96" s="58">
        <f t="shared" si="95"/>
        <v>0.13218439223011802</v>
      </c>
      <c r="BF96" s="97">
        <f t="shared" si="96"/>
        <v>9.6495326861301932E-3</v>
      </c>
      <c r="BG96" s="97">
        <f t="shared" si="97"/>
        <v>1.0811409872496613E-3</v>
      </c>
      <c r="BH96" s="97">
        <f t="shared" si="98"/>
        <v>1.0278872337526328E-2</v>
      </c>
      <c r="BI96" s="97">
        <f t="shared" si="99"/>
        <v>7.9331298410884529E-3</v>
      </c>
      <c r="BJ96" s="2">
        <f>'Proportional HSE Data'!L90</f>
        <v>0</v>
      </c>
      <c r="BK96" s="58">
        <f t="shared" si="100"/>
        <v>0.11145407617379612</v>
      </c>
      <c r="BL96" s="97">
        <f t="shared" si="101"/>
        <v>8.8116333513082632E-4</v>
      </c>
      <c r="BM96" s="97">
        <f t="shared" si="102"/>
        <v>1.4403158502930804E-4</v>
      </c>
      <c r="BN96" s="97">
        <f t="shared" si="103"/>
        <v>3.3505515226161425E-7</v>
      </c>
      <c r="BO96" s="97">
        <f t="shared" si="104"/>
        <v>3.7487830775905792E-6</v>
      </c>
    </row>
    <row r="97" spans="1:67">
      <c r="A97" s="58">
        <v>92</v>
      </c>
      <c r="B97" s="58">
        <f t="shared" si="106"/>
        <v>0.77642643689168866</v>
      </c>
      <c r="C97" s="2">
        <f>'Proportional HSE Data'!C91</f>
        <v>1</v>
      </c>
      <c r="D97" s="58">
        <f t="shared" si="54"/>
        <v>0.99385218161371613</v>
      </c>
      <c r="H97" s="2">
        <f t="shared" si="55"/>
        <v>1</v>
      </c>
      <c r="I97" s="58">
        <f t="shared" si="56"/>
        <v>0.55088289793173728</v>
      </c>
      <c r="J97" s="58">
        <f t="shared" si="57"/>
        <v>0.77642643689168866</v>
      </c>
      <c r="K97" s="97">
        <f t="shared" si="58"/>
        <v>0.73563695491260683</v>
      </c>
      <c r="L97" s="97">
        <f t="shared" si="59"/>
        <v>0.70071697431278945</v>
      </c>
      <c r="M97" s="97">
        <f t="shared" si="60"/>
        <v>0.86048697200957003</v>
      </c>
      <c r="N97" s="2">
        <f>'Proportional HSE Data'!D91</f>
        <v>0</v>
      </c>
      <c r="O97" s="58">
        <f t="shared" si="105"/>
        <v>0.22863528697321794</v>
      </c>
      <c r="P97" s="58">
        <f t="shared" si="61"/>
        <v>0.67269639275205473</v>
      </c>
      <c r="Q97" s="97">
        <f t="shared" si="62"/>
        <v>0.34321266622897928</v>
      </c>
      <c r="R97" s="97">
        <f t="shared" si="63"/>
        <v>0.1112102254898389</v>
      </c>
      <c r="S97" s="97">
        <f t="shared" si="64"/>
        <v>0.16770038711955848</v>
      </c>
      <c r="T97" s="2">
        <f>'Proportional HSE Data'!E91</f>
        <v>0</v>
      </c>
      <c r="U97" s="58">
        <f t="shared" si="65"/>
        <v>9.1255517575831724E-2</v>
      </c>
      <c r="V97" s="58">
        <f t="shared" si="66"/>
        <v>0.27440571492737276</v>
      </c>
      <c r="W97" s="97">
        <f t="shared" si="67"/>
        <v>0.1064936388194138</v>
      </c>
      <c r="X97" s="97">
        <f t="shared" si="68"/>
        <v>1.1864816144528596E-2</v>
      </c>
      <c r="Y97" s="97">
        <f t="shared" si="69"/>
        <v>3.6463739080052376E-2</v>
      </c>
      <c r="Z97" s="2">
        <f>'Proportional HSE Data'!F91</f>
        <v>0</v>
      </c>
      <c r="AA97" s="58">
        <f t="shared" si="70"/>
        <v>0.15127278537983352</v>
      </c>
      <c r="AB97" s="58">
        <f t="shared" si="71"/>
        <v>1.7392289344785924E-2</v>
      </c>
      <c r="AC97" s="97">
        <f t="shared" si="72"/>
        <v>2.0617620650425347E-3</v>
      </c>
      <c r="AD97" s="97">
        <f t="shared" si="73"/>
        <v>8.1025631642540983E-3</v>
      </c>
      <c r="AE97" s="97">
        <f t="shared" si="74"/>
        <v>9.9221064565349973E-4</v>
      </c>
      <c r="AF97" s="2">
        <f>'Proportional HSE Data'!G91</f>
        <v>0</v>
      </c>
      <c r="AG97" s="58">
        <f t="shared" si="75"/>
        <v>0.2088843028842047</v>
      </c>
      <c r="AH97" s="58">
        <f t="shared" si="76"/>
        <v>8.6584364110483191E-4</v>
      </c>
      <c r="AI97" s="97">
        <f t="shared" si="77"/>
        <v>4.5223036396026244E-3</v>
      </c>
      <c r="AJ97" s="97">
        <f t="shared" si="78"/>
        <v>2.5007531672074939E-4</v>
      </c>
      <c r="AK97" s="97">
        <f t="shared" si="79"/>
        <v>3.4192014637565563E-4</v>
      </c>
      <c r="AL97" s="2">
        <f>'Proportional HSE Data'!H91</f>
        <v>0.72727272727272729</v>
      </c>
      <c r="AM97" s="58">
        <f t="shared" si="80"/>
        <v>0.63062285628943215</v>
      </c>
      <c r="AN97" s="58">
        <f t="shared" si="81"/>
        <v>0.84510172584001453</v>
      </c>
      <c r="AO97" s="97">
        <f t="shared" si="82"/>
        <v>0.90632491368336965</v>
      </c>
      <c r="AP97" s="97">
        <f t="shared" si="83"/>
        <v>0.8219767760110902</v>
      </c>
      <c r="AQ97" s="97">
        <f t="shared" si="84"/>
        <v>0.85432965958470164</v>
      </c>
      <c r="AR97" s="2">
        <f>'Proportional HSE Data'!I91</f>
        <v>0.18181818181818182</v>
      </c>
      <c r="AS97" s="58">
        <f t="shared" si="85"/>
        <v>0.2381349337587178</v>
      </c>
      <c r="AT97" s="58">
        <f t="shared" si="86"/>
        <v>0.47448149136838108</v>
      </c>
      <c r="AU97" s="97">
        <f t="shared" si="87"/>
        <v>0.29002331812311566</v>
      </c>
      <c r="AV97" s="97">
        <f t="shared" si="88"/>
        <v>3.1561651519236712E-2</v>
      </c>
      <c r="AW97" s="97">
        <f t="shared" si="89"/>
        <v>5.3888001844539846E-2</v>
      </c>
      <c r="AX97" s="2">
        <f>'Proportional HSE Data'!J91</f>
        <v>9.0909090909090912E-2</v>
      </c>
      <c r="AY97" s="58">
        <f t="shared" si="90"/>
        <v>0.11150070899959606</v>
      </c>
      <c r="AZ97" s="97">
        <f t="shared" si="91"/>
        <v>0.11219285004137014</v>
      </c>
      <c r="BA97" s="97">
        <f t="shared" si="92"/>
        <v>1.866466072765173E-2</v>
      </c>
      <c r="BB97" s="97">
        <f t="shared" si="93"/>
        <v>1.2570844460522493E-2</v>
      </c>
      <c r="BC97" s="97">
        <f t="shared" si="94"/>
        <v>2.2827218480810513E-2</v>
      </c>
      <c r="BD97" s="2">
        <f>'Proportional HSE Data'!K91</f>
        <v>0</v>
      </c>
      <c r="BE97" s="58">
        <f t="shared" si="95"/>
        <v>0.13085481005239566</v>
      </c>
      <c r="BF97" s="97">
        <f t="shared" si="96"/>
        <v>8.3407186515109238E-3</v>
      </c>
      <c r="BG97" s="97">
        <f t="shared" si="97"/>
        <v>7.8655582000263522E-4</v>
      </c>
      <c r="BH97" s="97">
        <f t="shared" si="98"/>
        <v>9.8048616863949944E-3</v>
      </c>
      <c r="BI97" s="97">
        <f t="shared" si="99"/>
        <v>7.0568638582030364E-3</v>
      </c>
      <c r="BJ97" s="2">
        <f>'Proportional HSE Data'!L91</f>
        <v>0</v>
      </c>
      <c r="BK97" s="58">
        <f t="shared" si="100"/>
        <v>0.11057094445851393</v>
      </c>
      <c r="BL97" s="97">
        <f t="shared" si="101"/>
        <v>6.8976871879171148E-4</v>
      </c>
      <c r="BM97" s="97">
        <f t="shared" si="102"/>
        <v>9.8951259617777765E-5</v>
      </c>
      <c r="BN97" s="97">
        <f t="shared" si="103"/>
        <v>1.2544634176669737E-7</v>
      </c>
      <c r="BO97" s="97">
        <f t="shared" si="104"/>
        <v>1.8600625457369519E-6</v>
      </c>
    </row>
    <row r="98" spans="1:67">
      <c r="A98" s="58">
        <v>93</v>
      </c>
      <c r="B98" s="58">
        <f t="shared" si="106"/>
        <v>0.79754879125517086</v>
      </c>
      <c r="C98" s="2" t="e">
        <f>'Proportional HSE Data'!C92</f>
        <v>#DIV/0!</v>
      </c>
      <c r="D98" s="58">
        <f t="shared" si="54"/>
        <v>0.99395853164748948</v>
      </c>
      <c r="H98" s="2" t="e">
        <f t="shared" si="55"/>
        <v>#DIV/0!</v>
      </c>
      <c r="I98" s="58">
        <f t="shared" si="56"/>
        <v>0.56463036747999107</v>
      </c>
      <c r="J98" s="58">
        <f t="shared" si="57"/>
        <v>0.79754879125517086</v>
      </c>
      <c r="K98" s="97">
        <f t="shared" si="58"/>
        <v>0.75458752331471379</v>
      </c>
      <c r="L98" s="97">
        <f t="shared" si="59"/>
        <v>0.71482695785952455</v>
      </c>
      <c r="M98" s="97">
        <f t="shared" si="60"/>
        <v>0.89148191955225087</v>
      </c>
      <c r="N98" s="2" t="e">
        <f>'Proportional HSE Data'!D92</f>
        <v>#DIV/0!</v>
      </c>
      <c r="O98" s="58">
        <f t="shared" si="105"/>
        <v>0.22952746728081438</v>
      </c>
      <c r="P98" s="58">
        <f t="shared" si="61"/>
        <v>0.69746614788676009</v>
      </c>
      <c r="Q98" s="97">
        <f t="shared" si="62"/>
        <v>0.33554448278702032</v>
      </c>
      <c r="R98" s="97">
        <f t="shared" si="63"/>
        <v>8.4906802616343827E-2</v>
      </c>
      <c r="S98" s="97">
        <f t="shared" si="64"/>
        <v>0.15476977580004042</v>
      </c>
      <c r="T98" s="2" t="e">
        <f>'Proportional HSE Data'!E92</f>
        <v>#DIV/0!</v>
      </c>
      <c r="U98" s="58">
        <f t="shared" si="65"/>
        <v>8.9921826690452331E-2</v>
      </c>
      <c r="V98" s="58">
        <f t="shared" si="66"/>
        <v>0.28490094767058555</v>
      </c>
      <c r="W98" s="97">
        <f t="shared" si="67"/>
        <v>0.10051125766948941</v>
      </c>
      <c r="X98" s="97">
        <f t="shared" si="68"/>
        <v>8.1494441832898716E-3</v>
      </c>
      <c r="Y98" s="97">
        <f t="shared" si="69"/>
        <v>3.0550645045218611E-2</v>
      </c>
      <c r="Z98" s="2" t="e">
        <f>'Proportional HSE Data'!F92</f>
        <v>#DIV/0!</v>
      </c>
      <c r="AA98" s="58">
        <f t="shared" si="70"/>
        <v>0.15005966133040152</v>
      </c>
      <c r="AB98" s="58">
        <f t="shared" si="71"/>
        <v>1.5447007928618924E-2</v>
      </c>
      <c r="AC98" s="97">
        <f t="shared" si="72"/>
        <v>1.5490475070494907E-3</v>
      </c>
      <c r="AD98" s="97">
        <f t="shared" si="73"/>
        <v>7.1543391007536875E-3</v>
      </c>
      <c r="AE98" s="97">
        <f t="shared" si="74"/>
        <v>6.0435791863375221E-4</v>
      </c>
      <c r="AF98" s="2" t="e">
        <f>'Proportional HSE Data'!G92</f>
        <v>#DIV/0!</v>
      </c>
      <c r="AG98" s="58">
        <f t="shared" si="75"/>
        <v>0.20759417068214708</v>
      </c>
      <c r="AH98" s="58">
        <f t="shared" si="76"/>
        <v>6.5796331539777334E-4</v>
      </c>
      <c r="AI98" s="97">
        <f t="shared" si="77"/>
        <v>3.8906279171097885E-3</v>
      </c>
      <c r="AJ98" s="97">
        <f t="shared" si="78"/>
        <v>1.5591269624103875E-4</v>
      </c>
      <c r="AK98" s="97">
        <f t="shared" si="79"/>
        <v>2.2853976261423152E-4</v>
      </c>
      <c r="AL98" s="2">
        <f>'Proportional HSE Data'!H92</f>
        <v>0.83333333333333337</v>
      </c>
      <c r="AM98" s="58">
        <f t="shared" si="80"/>
        <v>0.64375756337275425</v>
      </c>
      <c r="AN98" s="58">
        <f t="shared" si="81"/>
        <v>0.86217587911746507</v>
      </c>
      <c r="AO98" s="97">
        <f t="shared" si="82"/>
        <v>0.92219371553514906</v>
      </c>
      <c r="AP98" s="97">
        <f t="shared" si="83"/>
        <v>0.83152059051503657</v>
      </c>
      <c r="AQ98" s="97">
        <f t="shared" si="84"/>
        <v>0.87421139572122042</v>
      </c>
      <c r="AR98" s="2">
        <f>'Proportional HSE Data'!I92</f>
        <v>0</v>
      </c>
      <c r="AS98" s="58">
        <f t="shared" si="85"/>
        <v>0.23823436985003418</v>
      </c>
      <c r="AT98" s="58">
        <f t="shared" si="86"/>
        <v>0.48976430521042741</v>
      </c>
      <c r="AU98" s="97">
        <f t="shared" si="87"/>
        <v>0.28447704826566345</v>
      </c>
      <c r="AV98" s="97">
        <f t="shared" si="88"/>
        <v>2.0477988133680472E-2</v>
      </c>
      <c r="AW98" s="97">
        <f t="shared" si="89"/>
        <v>3.8748966313237765E-2</v>
      </c>
      <c r="AX98" s="2">
        <f>'Proportional HSE Data'!J92</f>
        <v>0</v>
      </c>
      <c r="AY98" s="58">
        <f t="shared" si="90"/>
        <v>0.10970875286115249</v>
      </c>
      <c r="AZ98" s="97">
        <f t="shared" si="91"/>
        <v>0.11042578910456553</v>
      </c>
      <c r="BA98" s="97">
        <f t="shared" si="92"/>
        <v>1.5452807962272858E-2</v>
      </c>
      <c r="BB98" s="97">
        <f t="shared" si="93"/>
        <v>9.8609639714282282E-3</v>
      </c>
      <c r="BC98" s="97">
        <f t="shared" si="94"/>
        <v>1.9546060663777034E-2</v>
      </c>
      <c r="BD98" s="2">
        <f>'Proportional HSE Data'!K92</f>
        <v>0.16666666666666666</v>
      </c>
      <c r="BE98" s="58">
        <f t="shared" si="95"/>
        <v>0.12953660528055519</v>
      </c>
      <c r="BF98" s="97">
        <f t="shared" si="96"/>
        <v>7.1885634491063513E-3</v>
      </c>
      <c r="BG98" s="97">
        <f t="shared" si="97"/>
        <v>5.6631331450041208E-4</v>
      </c>
      <c r="BH98" s="97">
        <f t="shared" si="98"/>
        <v>9.4459771329990054E-3</v>
      </c>
      <c r="BI98" s="97">
        <f t="shared" si="99"/>
        <v>6.2829635897414795E-3</v>
      </c>
      <c r="BJ98" s="2">
        <f>'Proportional HSE Data'!L92</f>
        <v>0</v>
      </c>
      <c r="BK98" s="58">
        <f t="shared" si="100"/>
        <v>0.10969394654949409</v>
      </c>
      <c r="BL98" s="97">
        <f t="shared" si="101"/>
        <v>5.3735956635598105E-4</v>
      </c>
      <c r="BM98" s="97">
        <f t="shared" si="102"/>
        <v>6.728038751027683E-5</v>
      </c>
      <c r="BN98" s="97">
        <f t="shared" si="103"/>
        <v>4.4615736911083907E-8</v>
      </c>
      <c r="BO98" s="97">
        <f t="shared" si="104"/>
        <v>8.9939700474434529E-7</v>
      </c>
    </row>
    <row r="99" spans="1:67">
      <c r="A99" s="58">
        <v>94</v>
      </c>
      <c r="B99" s="58">
        <f t="shared" si="106"/>
        <v>0.81740271602289016</v>
      </c>
      <c r="C99" s="2">
        <f>'Proportional HSE Data'!C93</f>
        <v>0.5</v>
      </c>
      <c r="D99" s="58">
        <f t="shared" si="54"/>
        <v>0.99394313465515371</v>
      </c>
      <c r="H99" s="2">
        <f t="shared" si="55"/>
        <v>0.5</v>
      </c>
      <c r="I99" s="58">
        <f t="shared" si="56"/>
        <v>0.57827917236287341</v>
      </c>
      <c r="J99" s="58">
        <f t="shared" si="57"/>
        <v>0.81740271602289016</v>
      </c>
      <c r="K99" s="97">
        <f t="shared" si="58"/>
        <v>0.77263761833144695</v>
      </c>
      <c r="L99" s="97">
        <f t="shared" si="59"/>
        <v>0.72793341758062524</v>
      </c>
      <c r="M99" s="97">
        <f t="shared" si="60"/>
        <v>0.91853825697024727</v>
      </c>
      <c r="N99" s="2">
        <f>'Proportional HSE Data'!D93</f>
        <v>0.5</v>
      </c>
      <c r="O99" s="58">
        <f t="shared" si="105"/>
        <v>0.23042208906993922</v>
      </c>
      <c r="P99" s="58">
        <f t="shared" si="61"/>
        <v>0.72159450748218634</v>
      </c>
      <c r="Q99" s="97">
        <f t="shared" si="62"/>
        <v>0.32673714846047669</v>
      </c>
      <c r="R99" s="97">
        <f t="shared" si="63"/>
        <v>6.2561446206196469E-2</v>
      </c>
      <c r="S99" s="97">
        <f t="shared" si="64"/>
        <v>0.14272966902719048</v>
      </c>
      <c r="T99" s="2">
        <f>'Proportional HSE Data'!E93</f>
        <v>0</v>
      </c>
      <c r="U99" s="58">
        <f t="shared" si="65"/>
        <v>8.8605727058346587E-2</v>
      </c>
      <c r="V99" s="58">
        <f t="shared" si="66"/>
        <v>0.29591482010772108</v>
      </c>
      <c r="W99" s="97">
        <f t="shared" si="67"/>
        <v>9.4448537457703235E-2</v>
      </c>
      <c r="X99" s="97">
        <f t="shared" si="68"/>
        <v>5.4244167205269754E-3</v>
      </c>
      <c r="Y99" s="97">
        <f t="shared" si="69"/>
        <v>2.5396961341819693E-2</v>
      </c>
      <c r="Z99" s="2">
        <f>'Proportional HSE Data'!F93</f>
        <v>0</v>
      </c>
      <c r="AA99" s="58">
        <f t="shared" si="70"/>
        <v>0.14885455961088948</v>
      </c>
      <c r="AB99" s="58">
        <f t="shared" si="71"/>
        <v>1.3686876765036353E-2</v>
      </c>
      <c r="AC99" s="97">
        <f t="shared" si="72"/>
        <v>1.1527721903446539E-3</v>
      </c>
      <c r="AD99" s="97">
        <f t="shared" si="73"/>
        <v>6.3315277773884808E-3</v>
      </c>
      <c r="AE99" s="97">
        <f t="shared" si="74"/>
        <v>3.5406516244797476E-4</v>
      </c>
      <c r="AF99" s="2">
        <f>'Proportional HSE Data'!G93</f>
        <v>0</v>
      </c>
      <c r="AG99" s="58">
        <f t="shared" si="75"/>
        <v>0.20630992873746626</v>
      </c>
      <c r="AH99" s="58">
        <f t="shared" si="76"/>
        <v>4.9737280791324211E-4</v>
      </c>
      <c r="AI99" s="97">
        <f t="shared" si="77"/>
        <v>3.3473997958490482E-3</v>
      </c>
      <c r="AJ99" s="97">
        <f t="shared" si="78"/>
        <v>9.4987248303261867E-5</v>
      </c>
      <c r="AK99" s="97">
        <f t="shared" si="79"/>
        <v>1.504593797107224E-4</v>
      </c>
      <c r="AL99" s="2">
        <f>'Proportional HSE Data'!H93</f>
        <v>1</v>
      </c>
      <c r="AM99" s="58">
        <f t="shared" si="80"/>
        <v>0.65667948584074809</v>
      </c>
      <c r="AN99" s="58">
        <f t="shared" si="81"/>
        <v>0.87785242995650159</v>
      </c>
      <c r="AO99" s="97">
        <f t="shared" si="82"/>
        <v>0.93590661855547663</v>
      </c>
      <c r="AP99" s="97">
        <f t="shared" si="83"/>
        <v>0.83958368188051935</v>
      </c>
      <c r="AQ99" s="97">
        <f t="shared" si="84"/>
        <v>0.89265989228633946</v>
      </c>
      <c r="AR99" s="2">
        <f>'Proportional HSE Data'!I93</f>
        <v>0</v>
      </c>
      <c r="AS99" s="58">
        <f t="shared" si="85"/>
        <v>0.23833383447317305</v>
      </c>
      <c r="AT99" s="58">
        <f t="shared" si="86"/>
        <v>0.5053870915355273</v>
      </c>
      <c r="AU99" s="97">
        <f t="shared" si="87"/>
        <v>0.27832222882697416</v>
      </c>
      <c r="AV99" s="97">
        <f t="shared" si="88"/>
        <v>1.2705760960336434E-2</v>
      </c>
      <c r="AW99" s="97">
        <f t="shared" si="89"/>
        <v>2.6975396261226494E-2</v>
      </c>
      <c r="AX99" s="2">
        <f>'Proportional HSE Data'!J93</f>
        <v>0</v>
      </c>
      <c r="AY99" s="58">
        <f t="shared" si="90"/>
        <v>0.10794209697003938</v>
      </c>
      <c r="AZ99" s="97">
        <f t="shared" si="91"/>
        <v>0.10868383658726448</v>
      </c>
      <c r="BA99" s="97">
        <f t="shared" si="92"/>
        <v>1.2682418347936032E-2</v>
      </c>
      <c r="BB99" s="97">
        <f t="shared" si="93"/>
        <v>7.6350676185261233E-3</v>
      </c>
      <c r="BC99" s="97">
        <f t="shared" si="94"/>
        <v>1.6683778421846821E-2</v>
      </c>
      <c r="BD99" s="2">
        <f>'Proportional HSE Data'!K93</f>
        <v>0</v>
      </c>
      <c r="BE99" s="58">
        <f t="shared" si="95"/>
        <v>0.12822972066437655</v>
      </c>
      <c r="BF99" s="97">
        <f t="shared" si="96"/>
        <v>6.1777330561235367E-3</v>
      </c>
      <c r="BG99" s="97">
        <f t="shared" si="97"/>
        <v>4.0346559229760971E-4</v>
      </c>
      <c r="BH99" s="97">
        <f t="shared" si="98"/>
        <v>9.1979012757013555E-3</v>
      </c>
      <c r="BI99" s="97">
        <f t="shared" si="99"/>
        <v>5.5991991709932118E-3</v>
      </c>
      <c r="BJ99" s="2">
        <f>'Proportional HSE Data'!L93</f>
        <v>0</v>
      </c>
      <c r="BK99" s="58">
        <f t="shared" si="100"/>
        <v>0.10882305351398566</v>
      </c>
      <c r="BL99" s="97">
        <f t="shared" si="101"/>
        <v>4.1662379625891901E-4</v>
      </c>
      <c r="BM99" s="97">
        <f t="shared" si="102"/>
        <v>4.5270331611210576E-5</v>
      </c>
      <c r="BN99" s="97">
        <f t="shared" si="103"/>
        <v>1.5046103016737531E-8</v>
      </c>
      <c r="BO99" s="97">
        <f t="shared" si="104"/>
        <v>4.2373440057385156E-7</v>
      </c>
    </row>
    <row r="100" spans="1:67">
      <c r="A100" s="58">
        <v>95</v>
      </c>
      <c r="B100" s="58">
        <f t="shared" si="106"/>
        <v>0.83594697701562726</v>
      </c>
      <c r="C100" s="2">
        <f>'Proportional HSE Data'!C94</f>
        <v>1</v>
      </c>
      <c r="D100" s="58">
        <f t="shared" si="54"/>
        <v>0.99379778213981718</v>
      </c>
      <c r="H100" s="2">
        <f t="shared" si="55"/>
        <v>1</v>
      </c>
      <c r="I100" s="58">
        <f t="shared" si="56"/>
        <v>0.5918094238185746</v>
      </c>
      <c r="J100" s="58">
        <f t="shared" si="57"/>
        <v>0.83594697701562726</v>
      </c>
      <c r="K100" s="97">
        <f t="shared" si="58"/>
        <v>0.78976035423753876</v>
      </c>
      <c r="L100" s="97">
        <f t="shared" si="59"/>
        <v>0.74003709681601504</v>
      </c>
      <c r="M100" s="97">
        <f t="shared" si="60"/>
        <v>0.94115491132873019</v>
      </c>
      <c r="N100" s="2">
        <f>'Proportional HSE Data'!D94</f>
        <v>0</v>
      </c>
      <c r="O100" s="58">
        <f t="shared" si="105"/>
        <v>0.2313191509131412</v>
      </c>
      <c r="P100" s="58">
        <f t="shared" si="61"/>
        <v>0.7449348191868157</v>
      </c>
      <c r="Q100" s="97">
        <f t="shared" si="62"/>
        <v>0.31680887023447396</v>
      </c>
      <c r="R100" s="97">
        <f t="shared" si="63"/>
        <v>4.4428191585572811E-2</v>
      </c>
      <c r="S100" s="97">
        <f t="shared" si="64"/>
        <v>0.13168543965427243</v>
      </c>
      <c r="T100" s="2">
        <f>'Proportional HSE Data'!E94</f>
        <v>0</v>
      </c>
      <c r="U100" s="58">
        <f t="shared" si="65"/>
        <v>8.730704199647793E-2</v>
      </c>
      <c r="V100" s="58">
        <f t="shared" si="66"/>
        <v>0.30745853093299391</v>
      </c>
      <c r="W100" s="97">
        <f t="shared" si="67"/>
        <v>8.834724105263024E-2</v>
      </c>
      <c r="X100" s="97">
        <f t="shared" si="68"/>
        <v>3.4950319773915479E-3</v>
      </c>
      <c r="Y100" s="97">
        <f t="shared" si="69"/>
        <v>2.09591923266895E-2</v>
      </c>
      <c r="Z100" s="2">
        <f>'Proportional HSE Data'!F94</f>
        <v>0</v>
      </c>
      <c r="AA100" s="58">
        <f t="shared" si="70"/>
        <v>0.14765745452305004</v>
      </c>
      <c r="AB100" s="58">
        <f t="shared" si="71"/>
        <v>1.2098816955911546E-2</v>
      </c>
      <c r="AC100" s="97">
        <f t="shared" si="72"/>
        <v>8.4961862999188571E-4</v>
      </c>
      <c r="AD100" s="97">
        <f t="shared" si="73"/>
        <v>5.6183300842403087E-3</v>
      </c>
      <c r="AE100" s="97">
        <f t="shared" si="74"/>
        <v>1.9900535478011892E-4</v>
      </c>
      <c r="AF100" s="2">
        <f>'Proportional HSE Data'!G94</f>
        <v>0</v>
      </c>
      <c r="AG100" s="58">
        <f t="shared" si="75"/>
        <v>0.20503157585023118</v>
      </c>
      <c r="AH100" s="58">
        <f t="shared" si="76"/>
        <v>3.7401147416533145E-4</v>
      </c>
      <c r="AI100" s="97">
        <f t="shared" si="77"/>
        <v>2.8805408779599387E-3</v>
      </c>
      <c r="AJ100" s="97">
        <f t="shared" si="78"/>
        <v>5.6498625348580129E-5</v>
      </c>
      <c r="AK100" s="97">
        <f t="shared" si="79"/>
        <v>9.7534860929780596E-5</v>
      </c>
      <c r="AL100" s="2" t="e">
        <f>'Proportional HSE Data'!H94</f>
        <v>#DIV/0!</v>
      </c>
      <c r="AM100" s="58">
        <f t="shared" si="80"/>
        <v>0.66937342014180079</v>
      </c>
      <c r="AN100" s="58">
        <f t="shared" si="81"/>
        <v>0.89215948608765483</v>
      </c>
      <c r="AO100" s="97">
        <f t="shared" si="82"/>
        <v>0.94762718494326093</v>
      </c>
      <c r="AP100" s="97">
        <f t="shared" si="83"/>
        <v>0.8462167969788047</v>
      </c>
      <c r="AQ100" s="97">
        <f t="shared" si="84"/>
        <v>0.90957516000477834</v>
      </c>
      <c r="AR100" s="2" t="e">
        <f>'Proportional HSE Data'!I94</f>
        <v>#DIV/0!</v>
      </c>
      <c r="AS100" s="58">
        <f t="shared" si="85"/>
        <v>0.23843332762547512</v>
      </c>
      <c r="AT100" s="58">
        <f t="shared" si="86"/>
        <v>0.52131964041566436</v>
      </c>
      <c r="AU100" s="97">
        <f t="shared" si="87"/>
        <v>0.27156752728742656</v>
      </c>
      <c r="AV100" s="97">
        <f t="shared" si="88"/>
        <v>7.5300223720448983E-3</v>
      </c>
      <c r="AW100" s="97">
        <f t="shared" si="89"/>
        <v>1.8173406295398972E-2</v>
      </c>
      <c r="AX100" s="2" t="e">
        <f>'Proportional HSE Data'!J94</f>
        <v>#DIV/0!</v>
      </c>
      <c r="AY100" s="58">
        <f t="shared" si="90"/>
        <v>0.10620049622165513</v>
      </c>
      <c r="AZ100" s="97">
        <f t="shared" si="91"/>
        <v>0.10696673335188839</v>
      </c>
      <c r="BA100" s="97">
        <f t="shared" si="92"/>
        <v>1.0316897585676854E-2</v>
      </c>
      <c r="BB100" s="97">
        <f t="shared" si="93"/>
        <v>5.8333189687181436E-3</v>
      </c>
      <c r="BC100" s="97">
        <f t="shared" si="94"/>
        <v>1.4201739029014643E-2</v>
      </c>
      <c r="BD100" s="2" t="e">
        <f>'Proportional HSE Data'!K94</f>
        <v>#DIV/0!</v>
      </c>
      <c r="BE100" s="58">
        <f t="shared" si="95"/>
        <v>0.12693409841201414</v>
      </c>
      <c r="BF100" s="97">
        <f t="shared" si="96"/>
        <v>5.2938426145137324E-3</v>
      </c>
      <c r="BG100" s="97">
        <f t="shared" si="97"/>
        <v>2.8439358002903443E-4</v>
      </c>
      <c r="BH100" s="97">
        <f t="shared" si="98"/>
        <v>9.0594208757398317E-3</v>
      </c>
      <c r="BI100" s="97">
        <f t="shared" si="99"/>
        <v>4.9947287366392734E-3</v>
      </c>
      <c r="BJ100" s="2" t="e">
        <f>'Proportional HSE Data'!L94</f>
        <v>#DIV/0!</v>
      </c>
      <c r="BK100" s="58">
        <f t="shared" si="100"/>
        <v>0.10795823633517415</v>
      </c>
      <c r="BL100" s="97">
        <f t="shared" si="101"/>
        <v>3.2147218837141591E-4</v>
      </c>
      <c r="BM100" s="97">
        <f t="shared" si="102"/>
        <v>3.0140534199387602E-5</v>
      </c>
      <c r="BN100" s="97">
        <f t="shared" si="103"/>
        <v>4.8025214503339846E-9</v>
      </c>
      <c r="BO100" s="97">
        <f t="shared" si="104"/>
        <v>1.9449157189395561E-7</v>
      </c>
    </row>
    <row r="101" spans="1:67">
      <c r="A101" s="58">
        <v>96</v>
      </c>
      <c r="B101" s="58">
        <f t="shared" si="106"/>
        <v>0.85316258765561448</v>
      </c>
      <c r="C101" s="2">
        <f>'Proportional HSE Data'!C95</f>
        <v>0.66666666666666663</v>
      </c>
      <c r="D101" s="58">
        <f t="shared" si="54"/>
        <v>0.99350534557415182</v>
      </c>
      <c r="H101" s="2">
        <f t="shared" si="55"/>
        <v>0.66666666666666663</v>
      </c>
      <c r="I101" s="58">
        <f t="shared" si="56"/>
        <v>0.60520194148278206</v>
      </c>
      <c r="J101" s="58">
        <f t="shared" si="57"/>
        <v>0.85316258765561448</v>
      </c>
      <c r="K101" s="97">
        <f t="shared" si="58"/>
        <v>0.8059406712004239</v>
      </c>
      <c r="L101" s="97">
        <f t="shared" si="59"/>
        <v>0.75114493429575313</v>
      </c>
      <c r="M101" s="97">
        <f t="shared" si="60"/>
        <v>0.95920639978255451</v>
      </c>
      <c r="N101" s="2">
        <f>'Proportional HSE Data'!D95</f>
        <v>0.33333333333333331</v>
      </c>
      <c r="O101" s="58">
        <f t="shared" si="105"/>
        <v>0.2322186513127279</v>
      </c>
      <c r="P101" s="58">
        <f t="shared" si="61"/>
        <v>0.76735565160525332</v>
      </c>
      <c r="Q101" s="97">
        <f t="shared" si="62"/>
        <v>0.30579151072011168</v>
      </c>
      <c r="R101" s="97">
        <f t="shared" si="63"/>
        <v>3.0377471066380227E-2</v>
      </c>
      <c r="S101" s="97">
        <f t="shared" si="64"/>
        <v>0.12171251446099374</v>
      </c>
      <c r="T101" s="2">
        <f>'Proportional HSE Data'!E95</f>
        <v>0</v>
      </c>
      <c r="U101" s="58">
        <f t="shared" si="65"/>
        <v>8.6025594962742452E-2</v>
      </c>
      <c r="V101" s="58">
        <f t="shared" si="66"/>
        <v>0.31954140863944053</v>
      </c>
      <c r="W101" s="97">
        <f t="shared" si="67"/>
        <v>8.224998737374592E-2</v>
      </c>
      <c r="X101" s="97">
        <f t="shared" si="68"/>
        <v>2.1773102287423051E-3</v>
      </c>
      <c r="Y101" s="97">
        <f t="shared" si="69"/>
        <v>1.7181323611156443E-2</v>
      </c>
      <c r="Z101" s="2">
        <f>'Proportional HSE Data'!F95</f>
        <v>0</v>
      </c>
      <c r="AA101" s="58">
        <f t="shared" si="70"/>
        <v>0.14646831999465362</v>
      </c>
      <c r="AB101" s="58">
        <f t="shared" si="71"/>
        <v>1.0670038857553393E-2</v>
      </c>
      <c r="AC101" s="97">
        <f t="shared" si="72"/>
        <v>6.2008878961372573E-4</v>
      </c>
      <c r="AD101" s="97">
        <f t="shared" si="73"/>
        <v>5.0007720037977535E-3</v>
      </c>
      <c r="AE101" s="97">
        <f t="shared" si="74"/>
        <v>1.0702311383927318E-4</v>
      </c>
      <c r="AF101" s="2">
        <f>'Proportional HSE Data'!G95</f>
        <v>0</v>
      </c>
      <c r="AG101" s="58">
        <f t="shared" si="75"/>
        <v>0.20375911047256798</v>
      </c>
      <c r="AH101" s="58">
        <f t="shared" si="76"/>
        <v>2.7977819838274247E-4</v>
      </c>
      <c r="AI101" s="97">
        <f t="shared" si="77"/>
        <v>2.4795281295533719E-3</v>
      </c>
      <c r="AJ101" s="97">
        <f t="shared" si="78"/>
        <v>3.277969096539601E-5</v>
      </c>
      <c r="AK101" s="97">
        <f t="shared" si="79"/>
        <v>6.2236786826586556E-5</v>
      </c>
      <c r="AL101" s="2" t="e">
        <f>'Proportional HSE Data'!H95</f>
        <v>#DIV/0!</v>
      </c>
      <c r="AM101" s="58">
        <f t="shared" si="80"/>
        <v>0.6818254163509192</v>
      </c>
      <c r="AN101" s="58">
        <f t="shared" si="81"/>
        <v>0.90514189688695224</v>
      </c>
      <c r="AO101" s="97">
        <f t="shared" si="82"/>
        <v>0.95754033178694842</v>
      </c>
      <c r="AP101" s="97">
        <f t="shared" si="83"/>
        <v>0.85145771926729041</v>
      </c>
      <c r="AQ101" s="97">
        <f t="shared" si="84"/>
        <v>0.9248810836345982</v>
      </c>
      <c r="AR101" s="2" t="e">
        <f>'Proportional HSE Data'!I95</f>
        <v>#DIV/0!</v>
      </c>
      <c r="AS101" s="58">
        <f t="shared" si="85"/>
        <v>0.23853284930427118</v>
      </c>
      <c r="AT101" s="58">
        <f t="shared" si="86"/>
        <v>0.53752799077998648</v>
      </c>
      <c r="AU101" s="97">
        <f t="shared" si="87"/>
        <v>0.26422666271053402</v>
      </c>
      <c r="AV101" s="97">
        <f t="shared" si="88"/>
        <v>4.2572157868588055E-3</v>
      </c>
      <c r="AW101" s="97">
        <f t="shared" si="89"/>
        <v>1.1844442983924196E-2</v>
      </c>
      <c r="AX101" s="2" t="e">
        <f>'Proportional HSE Data'!J95</f>
        <v>#DIV/0!</v>
      </c>
      <c r="AY101" s="58">
        <f t="shared" si="90"/>
        <v>0.10448370421794605</v>
      </c>
      <c r="AZ101" s="97">
        <f t="shared" si="91"/>
        <v>0.10527421956784887</v>
      </c>
      <c r="BA101" s="97">
        <f t="shared" si="92"/>
        <v>8.3175244699960991E-3</v>
      </c>
      <c r="BB101" s="97">
        <f t="shared" si="93"/>
        <v>4.3963901348981656E-3</v>
      </c>
      <c r="BC101" s="97">
        <f t="shared" si="94"/>
        <v>1.2061348697660604E-2</v>
      </c>
      <c r="BD101" s="2" t="e">
        <f>'Proportional HSE Data'!K95</f>
        <v>#DIV/0!</v>
      </c>
      <c r="BE101" s="58">
        <f t="shared" si="95"/>
        <v>0.12564968021052481</v>
      </c>
      <c r="BF101" s="97">
        <f t="shared" si="96"/>
        <v>4.5234913835077968E-3</v>
      </c>
      <c r="BG101" s="97">
        <f t="shared" si="97"/>
        <v>1.9830626568643429E-4</v>
      </c>
      <c r="BH101" s="97">
        <f t="shared" si="98"/>
        <v>9.0327835209932563E-3</v>
      </c>
      <c r="BI101" s="97">
        <f t="shared" si="99"/>
        <v>4.4599649262946454E-3</v>
      </c>
      <c r="BJ101" s="2" t="e">
        <f>'Proportional HSE Data'!L95</f>
        <v>#DIV/0!</v>
      </c>
      <c r="BK101" s="58">
        <f t="shared" si="100"/>
        <v>0.10709946591655496</v>
      </c>
      <c r="BL101" s="97">
        <f t="shared" si="101"/>
        <v>2.4686821686065413E-4</v>
      </c>
      <c r="BM101" s="97">
        <f t="shared" si="102"/>
        <v>1.9854274092825463E-5</v>
      </c>
      <c r="BN101" s="97">
        <f t="shared" si="103"/>
        <v>1.448149067014724E-9</v>
      </c>
      <c r="BO101" s="97">
        <f t="shared" si="104"/>
        <v>8.6962942356208427E-8</v>
      </c>
    </row>
    <row r="102" spans="1:67">
      <c r="A102" s="58">
        <v>97</v>
      </c>
      <c r="B102" s="58">
        <f t="shared" si="106"/>
        <v>0.86905111638818822</v>
      </c>
      <c r="C102" s="2" t="e">
        <f>'Proportional HSE Data'!C96</f>
        <v>#DIV/0!</v>
      </c>
      <c r="D102" s="58">
        <f t="shared" si="54"/>
        <v>0.99303699786883237</v>
      </c>
      <c r="H102" s="2" t="e">
        <f t="shared" si="55"/>
        <v>#DIV/0!</v>
      </c>
      <c r="I102" s="58">
        <f t="shared" si="56"/>
        <v>0.61843835622798138</v>
      </c>
      <c r="J102" s="58">
        <f t="shared" si="57"/>
        <v>0.86905111638818822</v>
      </c>
      <c r="K102" s="97">
        <f t="shared" si="58"/>
        <v>0.82117446144920581</v>
      </c>
      <c r="L102" s="97">
        <f t="shared" si="59"/>
        <v>0.76126844612973721</v>
      </c>
      <c r="M102" s="97">
        <f t="shared" si="60"/>
        <v>0.97293074479263764</v>
      </c>
      <c r="N102" s="2" t="e">
        <f>'Proportional HSE Data'!D96</f>
        <v>#DIV/0!</v>
      </c>
      <c r="O102" s="58">
        <f t="shared" si="105"/>
        <v>0.23312058870044874</v>
      </c>
      <c r="P102" s="58">
        <f t="shared" si="61"/>
        <v>0.78874387692057502</v>
      </c>
      <c r="Q102" s="97">
        <f t="shared" si="62"/>
        <v>0.29373241114738818</v>
      </c>
      <c r="R102" s="97">
        <f t="shared" si="63"/>
        <v>1.9981376701974665E-2</v>
      </c>
      <c r="S102" s="97">
        <f t="shared" si="64"/>
        <v>0.11286060096881574</v>
      </c>
      <c r="T102" s="2" t="e">
        <f>'Proportional HSE Data'!E96</f>
        <v>#DIV/0!</v>
      </c>
      <c r="U102" s="58">
        <f t="shared" si="65"/>
        <v>8.4761209612563837E-2</v>
      </c>
      <c r="V102" s="58">
        <f t="shared" si="66"/>
        <v>0.33217054661316259</v>
      </c>
      <c r="W102" s="97">
        <f t="shared" si="67"/>
        <v>7.6199502692380655E-2</v>
      </c>
      <c r="X102" s="97">
        <f t="shared" si="68"/>
        <v>1.3098966012002962E-3</v>
      </c>
      <c r="Y102" s="97">
        <f t="shared" si="69"/>
        <v>1.3999523220429952E-2</v>
      </c>
      <c r="Z102" s="2" t="e">
        <f>'Proportional HSE Data'!F96</f>
        <v>#DIV/0!</v>
      </c>
      <c r="AA102" s="58">
        <f t="shared" si="70"/>
        <v>0.14528712958794673</v>
      </c>
      <c r="AB102" s="58">
        <f t="shared" si="71"/>
        <v>9.3881362994581996E-3</v>
      </c>
      <c r="AC102" s="97">
        <f t="shared" si="72"/>
        <v>4.4810427107312923E-4</v>
      </c>
      <c r="AD102" s="97">
        <f t="shared" si="73"/>
        <v>4.466556405778711E-3</v>
      </c>
      <c r="AE102" s="97">
        <f t="shared" si="74"/>
        <v>5.4916711117915788E-5</v>
      </c>
      <c r="AF102" s="2" t="e">
        <f>'Proportional HSE Data'!G96</f>
        <v>#DIV/0!</v>
      </c>
      <c r="AG102" s="58">
        <f t="shared" si="75"/>
        <v>0.2024925307120061</v>
      </c>
      <c r="AH102" s="58">
        <f t="shared" si="76"/>
        <v>2.0819566624581125E-4</v>
      </c>
      <c r="AI102" s="97">
        <f t="shared" si="77"/>
        <v>2.135216570238397E-3</v>
      </c>
      <c r="AJ102" s="97">
        <f t="shared" si="78"/>
        <v>1.8533706403778734E-5</v>
      </c>
      <c r="AK102" s="97">
        <f t="shared" si="79"/>
        <v>3.9079237609724854E-5</v>
      </c>
      <c r="AL102" s="2">
        <f>'Proportional HSE Data'!H96</f>
        <v>0.5</v>
      </c>
      <c r="AM102" s="58">
        <f t="shared" si="80"/>
        <v>0.69402281621955331</v>
      </c>
      <c r="AN102" s="58">
        <f t="shared" si="81"/>
        <v>0.91685802148601092</v>
      </c>
      <c r="AO102" s="97">
        <f t="shared" si="82"/>
        <v>0.96584113098179192</v>
      </c>
      <c r="AP102" s="97">
        <f t="shared" si="83"/>
        <v>0.8553268180135204</v>
      </c>
      <c r="AQ102" s="97">
        <f t="shared" si="84"/>
        <v>0.9385311801081947</v>
      </c>
      <c r="AR102" s="2">
        <f>'Proportional HSE Data'!I96</f>
        <v>0</v>
      </c>
      <c r="AS102" s="58">
        <f t="shared" si="85"/>
        <v>0.23863239950688164</v>
      </c>
      <c r="AT102" s="58">
        <f t="shared" si="86"/>
        <v>0.55397454162583515</v>
      </c>
      <c r="AU102" s="97">
        <f t="shared" si="87"/>
        <v>0.25631883167300595</v>
      </c>
      <c r="AV102" s="97">
        <f t="shared" si="88"/>
        <v>2.2928190287766844E-3</v>
      </c>
      <c r="AW102" s="97">
        <f t="shared" si="89"/>
        <v>7.4653542009079981E-3</v>
      </c>
      <c r="AX102" s="2">
        <f>'Proportional HSE Data'!J96</f>
        <v>0.5</v>
      </c>
      <c r="AY102" s="58">
        <f t="shared" si="90"/>
        <v>0.10279147341533314</v>
      </c>
      <c r="AZ102" s="97">
        <f t="shared" si="91"/>
        <v>0.10360603485085806</v>
      </c>
      <c r="BA102" s="97">
        <f t="shared" si="92"/>
        <v>6.6448093076939222E-3</v>
      </c>
      <c r="BB102" s="97">
        <f t="shared" si="93"/>
        <v>3.2675298017982193E-3</v>
      </c>
      <c r="BC102" s="97">
        <f t="shared" si="94"/>
        <v>1.0225038097612767E-2</v>
      </c>
      <c r="BD102" s="2">
        <f>'Proportional HSE Data'!K96</f>
        <v>0</v>
      </c>
      <c r="BE102" s="58">
        <f t="shared" si="95"/>
        <v>0.12437640724614571</v>
      </c>
      <c r="BF102" s="97">
        <f t="shared" si="96"/>
        <v>3.8542766710683582E-3</v>
      </c>
      <c r="BG102" s="97">
        <f t="shared" si="97"/>
        <v>1.3677138060932305E-4</v>
      </c>
      <c r="BH102" s="97">
        <f t="shared" si="98"/>
        <v>9.1242643639329584E-3</v>
      </c>
      <c r="BI102" s="97">
        <f t="shared" si="99"/>
        <v>3.9864480346073934E-3</v>
      </c>
      <c r="BJ102" s="2">
        <f>'Proportional HSE Data'!L96</f>
        <v>0</v>
      </c>
      <c r="BK102" s="58">
        <f t="shared" si="100"/>
        <v>0.10624671308625036</v>
      </c>
      <c r="BL102" s="97">
        <f t="shared" si="101"/>
        <v>1.8867362425634327E-4</v>
      </c>
      <c r="BM102" s="97">
        <f t="shared" si="102"/>
        <v>1.2938274314183043E-5</v>
      </c>
      <c r="BN102" s="97">
        <f t="shared" si="103"/>
        <v>4.1174769274846609E-10</v>
      </c>
      <c r="BO102" s="97">
        <f t="shared" si="104"/>
        <v>3.7876638649609353E-8</v>
      </c>
    </row>
    <row r="103" spans="1:67">
      <c r="A103" s="58">
        <v>98</v>
      </c>
      <c r="B103" s="58">
        <f t="shared" si="106"/>
        <v>0.88363246241402083</v>
      </c>
      <c r="C103" s="2" t="e">
        <f>'Proportional HSE Data'!C97</f>
        <v>#DIV/0!</v>
      </c>
      <c r="D103" s="58">
        <f t="shared" si="54"/>
        <v>0.99234767802626833</v>
      </c>
      <c r="H103" s="2" t="e">
        <f t="shared" si="55"/>
        <v>#DIV/0!</v>
      </c>
      <c r="I103" s="58">
        <f t="shared" si="56"/>
        <v>0.63150120306074764</v>
      </c>
      <c r="J103" s="58">
        <f t="shared" si="57"/>
        <v>0.88363246241402083</v>
      </c>
      <c r="K103" s="97">
        <f t="shared" si="58"/>
        <v>0.83546750971365347</v>
      </c>
      <c r="L103" s="97">
        <f t="shared" si="59"/>
        <v>0.77042213873283905</v>
      </c>
      <c r="M103" s="97">
        <f t="shared" si="60"/>
        <v>0.98285030156940734</v>
      </c>
      <c r="N103" s="2" t="e">
        <f>'Proportional HSE Data'!D97</f>
        <v>#DIV/0!</v>
      </c>
      <c r="O103" s="58">
        <f t="shared" si="105"/>
        <v>0.23402496143717957</v>
      </c>
      <c r="P103" s="58">
        <f t="shared" si="61"/>
        <v>0.80900692405320052</v>
      </c>
      <c r="Q103" s="97">
        <f t="shared" si="62"/>
        <v>0.28069608977591975</v>
      </c>
      <c r="R103" s="97">
        <f t="shared" si="63"/>
        <v>1.2634399172587286E-2</v>
      </c>
      <c r="S103" s="97">
        <f t="shared" si="64"/>
        <v>0.1051596990530845</v>
      </c>
      <c r="T103" s="2" t="e">
        <f>'Proportional HSE Data'!E97</f>
        <v>#DIV/0!</v>
      </c>
      <c r="U103" s="58">
        <f t="shared" si="65"/>
        <v>8.351370985371788E-2</v>
      </c>
      <c r="V103" s="58">
        <f t="shared" si="66"/>
        <v>0.34535041738140981</v>
      </c>
      <c r="W103" s="97">
        <f t="shared" si="67"/>
        <v>7.0237827876790199E-2</v>
      </c>
      <c r="X103" s="97">
        <f t="shared" si="68"/>
        <v>7.6007086936284859E-4</v>
      </c>
      <c r="Y103" s="97">
        <f t="shared" si="69"/>
        <v>1.1346347381345911E-2</v>
      </c>
      <c r="Z103" s="2" t="e">
        <f>'Proportional HSE Data'!F97</f>
        <v>#DIV/0!</v>
      </c>
      <c r="AA103" s="58">
        <f t="shared" si="70"/>
        <v>0.14411385650805542</v>
      </c>
      <c r="AB103" s="58">
        <f t="shared" si="71"/>
        <v>8.2411637775030213E-3</v>
      </c>
      <c r="AC103" s="97">
        <f t="shared" si="72"/>
        <v>3.2058585561141052E-4</v>
      </c>
      <c r="AD103" s="97">
        <f t="shared" si="73"/>
        <v>4.0049130295318888E-3</v>
      </c>
      <c r="AE103" s="97">
        <f t="shared" si="74"/>
        <v>2.6808484271743123E-5</v>
      </c>
      <c r="AF103" s="2" t="e">
        <f>'Proportional HSE Data'!G97</f>
        <v>#DIV/0!</v>
      </c>
      <c r="AG103" s="58">
        <f t="shared" si="75"/>
        <v>0.20123183433484243</v>
      </c>
      <c r="AH103" s="58">
        <f t="shared" si="76"/>
        <v>1.5412057113238617E-4</v>
      </c>
      <c r="AI103" s="97">
        <f t="shared" si="77"/>
        <v>1.8396768071251228E-3</v>
      </c>
      <c r="AJ103" s="97">
        <f t="shared" si="78"/>
        <v>1.0202271623090554E-5</v>
      </c>
      <c r="AK103" s="97">
        <f t="shared" si="79"/>
        <v>2.4139225467444249E-5</v>
      </c>
      <c r="AL103" s="2">
        <f>'Proportional HSE Data'!H97</f>
        <v>1</v>
      </c>
      <c r="AM103" s="58">
        <f t="shared" si="80"/>
        <v>0.70595427777114772</v>
      </c>
      <c r="AN103" s="58">
        <f t="shared" si="81"/>
        <v>0.92737652215368138</v>
      </c>
      <c r="AO103" s="97">
        <f t="shared" si="82"/>
        <v>0.97272547014046484</v>
      </c>
      <c r="AP103" s="97">
        <f t="shared" si="83"/>
        <v>0.85782251992540814</v>
      </c>
      <c r="AQ103" s="97">
        <f t="shared" si="84"/>
        <v>0.9505130940182539</v>
      </c>
      <c r="AR103" s="2">
        <f>'Proportional HSE Data'!I97</f>
        <v>0</v>
      </c>
      <c r="AS103" s="58">
        <f t="shared" si="85"/>
        <v>0.23873197823061698</v>
      </c>
      <c r="AT103" s="58">
        <f t="shared" si="86"/>
        <v>0.57061824050146082</v>
      </c>
      <c r="AU103" s="97">
        <f t="shared" si="87"/>
        <v>0.247869098828014</v>
      </c>
      <c r="AV103" s="97">
        <f t="shared" si="88"/>
        <v>1.174436845108495E-3</v>
      </c>
      <c r="AW103" s="97">
        <f t="shared" si="89"/>
        <v>4.5485156992201041E-3</v>
      </c>
      <c r="AX103" s="2">
        <f>'Proportional HSE Data'!J97</f>
        <v>0</v>
      </c>
      <c r="AY103" s="58">
        <f t="shared" si="90"/>
        <v>0.10112355526867481</v>
      </c>
      <c r="AZ103" s="97">
        <f t="shared" si="91"/>
        <v>0.10196191839793298</v>
      </c>
      <c r="BA103" s="97">
        <f t="shared" si="92"/>
        <v>5.2596822485867943E-3</v>
      </c>
      <c r="BB103" s="97">
        <f t="shared" si="93"/>
        <v>2.3941267192656625E-3</v>
      </c>
      <c r="BC103" s="97">
        <f t="shared" si="94"/>
        <v>8.6570199767131099E-3</v>
      </c>
      <c r="BD103" s="2">
        <f>'Proportional HSE Data'!K97</f>
        <v>0</v>
      </c>
      <c r="BE103" s="58">
        <f t="shared" si="95"/>
        <v>0.12311422022432006</v>
      </c>
      <c r="BF103" s="97">
        <f t="shared" si="96"/>
        <v>3.2747899028225083E-3</v>
      </c>
      <c r="BG103" s="97">
        <f t="shared" si="97"/>
        <v>9.3289789430733722E-5</v>
      </c>
      <c r="BH103" s="97">
        <f t="shared" si="98"/>
        <v>9.3450242515300524E-3</v>
      </c>
      <c r="BI103" s="97">
        <f t="shared" si="99"/>
        <v>3.5667272313713071E-3</v>
      </c>
      <c r="BJ103" s="2">
        <f>'Proportional HSE Data'!L97</f>
        <v>0</v>
      </c>
      <c r="BK103" s="58">
        <f t="shared" si="100"/>
        <v>0.10539994860127137</v>
      </c>
      <c r="BL103" s="97">
        <f t="shared" si="101"/>
        <v>1.4351024658429851E-4</v>
      </c>
      <c r="BM103" s="97">
        <f t="shared" si="102"/>
        <v>8.3401000927665859E-6</v>
      </c>
      <c r="BN103" s="97">
        <f t="shared" si="103"/>
        <v>1.1017529803372825E-10</v>
      </c>
      <c r="BO103" s="97">
        <f t="shared" si="104"/>
        <v>1.6069639797033974E-8</v>
      </c>
    </row>
    <row r="104" spans="1:67">
      <c r="A104" s="58">
        <v>99</v>
      </c>
      <c r="B104" s="58">
        <f t="shared" si="106"/>
        <v>0.89694228068938786</v>
      </c>
      <c r="C104" s="2" t="e">
        <f>'Proportional HSE Data'!C98</f>
        <v>#DIV/0!</v>
      </c>
      <c r="D104" s="58">
        <f t="shared" si="54"/>
        <v>0.99136880454199305</v>
      </c>
      <c r="H104" s="2" t="e">
        <f t="shared" si="55"/>
        <v>#DIV/0!</v>
      </c>
      <c r="I104" s="58">
        <f t="shared" si="56"/>
        <v>0.64437400319644855</v>
      </c>
      <c r="J104" s="58">
        <f t="shared" si="57"/>
        <v>0.89694228068938786</v>
      </c>
      <c r="K104" s="97">
        <f t="shared" si="58"/>
        <v>0.84883431150788691</v>
      </c>
      <c r="L104" s="97">
        <f t="shared" si="59"/>
        <v>0.77862198139369998</v>
      </c>
      <c r="M104" s="97">
        <f t="shared" si="60"/>
        <v>0.98965348717411261</v>
      </c>
      <c r="N104" s="2" t="e">
        <f>'Proportional HSE Data'!D98</f>
        <v>#DIV/0!</v>
      </c>
      <c r="O104" s="58">
        <f t="shared" si="105"/>
        <v>0.23493176781261133</v>
      </c>
      <c r="P104" s="58">
        <f t="shared" si="61"/>
        <v>0.82807411806618225</v>
      </c>
      <c r="Q104" s="97">
        <f t="shared" si="62"/>
        <v>0.26676565130437929</v>
      </c>
      <c r="R104" s="97">
        <f t="shared" si="63"/>
        <v>7.6736740078741225E-3</v>
      </c>
      <c r="S104" s="97">
        <f t="shared" si="64"/>
        <v>9.8627509023841292E-2</v>
      </c>
      <c r="T104" s="2" t="e">
        <f>'Proportional HSE Data'!E98</f>
        <v>#DIV/0!</v>
      </c>
      <c r="U104" s="58">
        <f t="shared" si="65"/>
        <v>8.2282919899408502E-2</v>
      </c>
      <c r="V104" s="58">
        <f t="shared" si="66"/>
        <v>0.35908247155169398</v>
      </c>
      <c r="W104" s="97">
        <f t="shared" si="67"/>
        <v>6.4405507406954013E-2</v>
      </c>
      <c r="X104" s="97">
        <f t="shared" si="68"/>
        <v>4.2481565931612811E-4</v>
      </c>
      <c r="Y104" s="97">
        <f t="shared" si="69"/>
        <v>9.1542440627894617E-3</v>
      </c>
      <c r="Z104" s="2" t="e">
        <f>'Proportional HSE Data'!F98</f>
        <v>#DIV/0!</v>
      </c>
      <c r="AA104" s="58">
        <f t="shared" si="70"/>
        <v>0.14294847361133259</v>
      </c>
      <c r="AB104" s="58">
        <f t="shared" si="71"/>
        <v>7.2176975835447328E-3</v>
      </c>
      <c r="AC104" s="97">
        <f t="shared" si="72"/>
        <v>2.2703525117317213E-4</v>
      </c>
      <c r="AD104" s="97">
        <f t="shared" si="73"/>
        <v>3.606451495069103E-3</v>
      </c>
      <c r="AE104" s="97">
        <f t="shared" si="74"/>
        <v>1.241226338341923E-5</v>
      </c>
      <c r="AF104" s="2" t="e">
        <f>'Proportional HSE Data'!G98</f>
        <v>#DIV/0!</v>
      </c>
      <c r="AG104" s="58">
        <f t="shared" si="75"/>
        <v>0.19997701876952151</v>
      </c>
      <c r="AH104" s="58">
        <f t="shared" si="76"/>
        <v>1.134964836108642E-4</v>
      </c>
      <c r="AI104" s="97">
        <f t="shared" si="77"/>
        <v>1.5860475000862677E-3</v>
      </c>
      <c r="AJ104" s="97">
        <f t="shared" si="78"/>
        <v>5.4624350681540585E-6</v>
      </c>
      <c r="AK104" s="97">
        <f t="shared" si="79"/>
        <v>1.4663841548531966E-5</v>
      </c>
      <c r="AL104" s="2" t="e">
        <f>'Proportional HSE Data'!H98</f>
        <v>#DIV/0!</v>
      </c>
      <c r="AM104" s="58">
        <f t="shared" si="80"/>
        <v>0.71760978686505661</v>
      </c>
      <c r="AN104" s="58">
        <f t="shared" si="81"/>
        <v>0.93677332781967193</v>
      </c>
      <c r="AO104" s="97">
        <f t="shared" si="82"/>
        <v>0.97838278709040138</v>
      </c>
      <c r="AP104" s="97">
        <f t="shared" si="83"/>
        <v>0.8589163934198687</v>
      </c>
      <c r="AQ104" s="97">
        <f t="shared" si="84"/>
        <v>0.9608511569578283</v>
      </c>
      <c r="AR104" s="2" t="e">
        <f>'Proportional HSE Data'!I98</f>
        <v>#DIV/0!</v>
      </c>
      <c r="AS104" s="58">
        <f t="shared" si="85"/>
        <v>0.23883158547277764</v>
      </c>
      <c r="AT104" s="58">
        <f t="shared" si="86"/>
        <v>0.58741485227108658</v>
      </c>
      <c r="AU104" s="97">
        <f t="shared" si="87"/>
        <v>0.23890872796651036</v>
      </c>
      <c r="AV104" s="97">
        <f t="shared" si="88"/>
        <v>5.7112318482085782E-4</v>
      </c>
      <c r="AW104" s="97">
        <f t="shared" si="89"/>
        <v>2.6777255092244458E-3</v>
      </c>
      <c r="AX104" s="2" t="e">
        <f>'Proportional HSE Data'!J98</f>
        <v>#DIV/0!</v>
      </c>
      <c r="AY104" s="58">
        <f t="shared" si="90"/>
        <v>9.9479700371274932E-2</v>
      </c>
      <c r="AZ104" s="97">
        <f t="shared" si="91"/>
        <v>0.10034160911813206</v>
      </c>
      <c r="BA104" s="97">
        <f t="shared" si="92"/>
        <v>4.1244808979749312E-3</v>
      </c>
      <c r="BB104" s="97">
        <f t="shared" si="93"/>
        <v>1.728766047882589E-3</v>
      </c>
      <c r="BC104" s="97">
        <f t="shared" si="94"/>
        <v>7.3238319067996643E-3</v>
      </c>
      <c r="BD104" s="2" t="e">
        <f>'Proportional HSE Data'!K98</f>
        <v>#DIV/0!</v>
      </c>
      <c r="BE104" s="58">
        <f t="shared" si="95"/>
        <v>0.12186305938946734</v>
      </c>
      <c r="BF104" s="97">
        <f t="shared" si="96"/>
        <v>2.7745978694318604E-3</v>
      </c>
      <c r="BG104" s="97">
        <f t="shared" si="97"/>
        <v>6.2920236426006825E-5</v>
      </c>
      <c r="BH104" s="97">
        <f t="shared" si="98"/>
        <v>9.7123781800898135E-3</v>
      </c>
      <c r="BI104" s="97">
        <f t="shared" si="99"/>
        <v>3.1942506639896077E-3</v>
      </c>
      <c r="BJ104" s="2" t="e">
        <f>'Proportional HSE Data'!L98</f>
        <v>#DIV/0!</v>
      </c>
      <c r="BK104" s="58">
        <f t="shared" si="100"/>
        <v>0.10455914315172342</v>
      </c>
      <c r="BL104" s="97">
        <f t="shared" si="101"/>
        <v>1.086379413252966E-4</v>
      </c>
      <c r="BM104" s="97">
        <f t="shared" si="102"/>
        <v>5.3173089592107231E-6</v>
      </c>
      <c r="BN104" s="97">
        <f t="shared" si="103"/>
        <v>2.7689784814037024E-11</v>
      </c>
      <c r="BO104" s="97">
        <f t="shared" si="104"/>
        <v>6.6412373884258565E-9</v>
      </c>
    </row>
    <row r="105" spans="1:67">
      <c r="A105" s="58">
        <v>100</v>
      </c>
      <c r="B105" s="58">
        <f t="shared" si="106"/>
        <v>0.90902922968997169</v>
      </c>
      <c r="C105" s="2" t="e">
        <f>'Proportional HSE Data'!C99</f>
        <v>#DIV/0!</v>
      </c>
      <c r="D105" s="58">
        <f t="shared" si="54"/>
        <v>0.98999656361932986</v>
      </c>
      <c r="H105" s="2" t="e">
        <f t="shared" si="55"/>
        <v>#DIV/0!</v>
      </c>
      <c r="I105" s="58">
        <f t="shared" si="56"/>
        <v>0.65704133464628245</v>
      </c>
      <c r="J105" s="58">
        <f t="shared" si="57"/>
        <v>0.90902922968997169</v>
      </c>
      <c r="K105" s="97">
        <f t="shared" si="58"/>
        <v>0.86129682842750688</v>
      </c>
      <c r="L105" s="97">
        <f t="shared" si="59"/>
        <v>0.78588395379240372</v>
      </c>
      <c r="M105" s="97">
        <f t="shared" si="60"/>
        <v>0.99407248466412867</v>
      </c>
      <c r="N105" s="2" t="e">
        <f>'Proportional HSE Data'!D99</f>
        <v>#DIV/0!</v>
      </c>
      <c r="O105" s="58">
        <f t="shared" si="105"/>
        <v>0.23584100604494029</v>
      </c>
      <c r="P105" s="58">
        <f t="shared" si="61"/>
        <v>0.84589709219105313</v>
      </c>
      <c r="Q105" s="97">
        <f t="shared" si="62"/>
        <v>0.25204371293840833</v>
      </c>
      <c r="R105" s="97">
        <f t="shared" si="63"/>
        <v>4.4729364149930827E-3</v>
      </c>
      <c r="S105" s="97">
        <f t="shared" si="64"/>
        <v>9.3277967575008072E-2</v>
      </c>
      <c r="T105" s="2" t="e">
        <f>'Proportional HSE Data'!E99</f>
        <v>#DIV/0!</v>
      </c>
      <c r="U105" s="58">
        <f t="shared" si="65"/>
        <v>8.1068664319618289E-2</v>
      </c>
      <c r="V105" s="58">
        <f t="shared" si="66"/>
        <v>0.37336472872201998</v>
      </c>
      <c r="W105" s="97">
        <f t="shared" si="67"/>
        <v>5.8740789400046747E-2</v>
      </c>
      <c r="X105" s="97">
        <f t="shared" si="68"/>
        <v>2.2839293367896981E-4</v>
      </c>
      <c r="Y105" s="97">
        <f t="shared" si="69"/>
        <v>7.3582623497385844E-3</v>
      </c>
      <c r="Z105" s="2" t="e">
        <f>'Proportional HSE Data'!F99</f>
        <v>#DIV/0!</v>
      </c>
      <c r="AA105" s="58">
        <f t="shared" si="70"/>
        <v>0.14179095341364839</v>
      </c>
      <c r="AB105" s="58">
        <f t="shared" si="71"/>
        <v>6.3068820403971654E-3</v>
      </c>
      <c r="AC105" s="97">
        <f t="shared" si="72"/>
        <v>1.5913603608128901E-4</v>
      </c>
      <c r="AD105" s="97">
        <f t="shared" si="73"/>
        <v>3.2630209002631879E-3</v>
      </c>
      <c r="AE105" s="97">
        <f t="shared" si="74"/>
        <v>5.4331785161088398E-6</v>
      </c>
      <c r="AF105" s="2" t="e">
        <f>'Proportional HSE Data'!G99</f>
        <v>#DIV/0!</v>
      </c>
      <c r="AG105" s="58">
        <f t="shared" si="75"/>
        <v>0.19872808111003121</v>
      </c>
      <c r="AH105" s="58">
        <f t="shared" si="76"/>
        <v>8.314544378960331E-5</v>
      </c>
      <c r="AI105" s="97">
        <f t="shared" si="77"/>
        <v>1.3684024156763667E-3</v>
      </c>
      <c r="AJ105" s="97">
        <f t="shared" si="78"/>
        <v>2.8418371195534015E-6</v>
      </c>
      <c r="AK105" s="97">
        <f t="shared" si="79"/>
        <v>8.7577130211014997E-6</v>
      </c>
      <c r="AL105" s="2" t="e">
        <f>'Proportional HSE Data'!H99</f>
        <v>#DIV/0!</v>
      </c>
      <c r="AM105" s="58">
        <f t="shared" si="80"/>
        <v>0.72898065634157305</v>
      </c>
      <c r="AN105" s="58">
        <f t="shared" si="81"/>
        <v>0.94512887292615921</v>
      </c>
      <c r="AO105" s="97">
        <f t="shared" si="82"/>
        <v>0.98299084369143497</v>
      </c>
      <c r="AP105" s="97">
        <f t="shared" si="83"/>
        <v>0.85854749560518717</v>
      </c>
      <c r="AQ105" s="97">
        <f t="shared" si="84"/>
        <v>0.9696065132812085</v>
      </c>
      <c r="AR105" s="2" t="e">
        <f>'Proportional HSE Data'!I99</f>
        <v>#DIV/0!</v>
      </c>
      <c r="AS105" s="58">
        <f t="shared" si="85"/>
        <v>0.23893122123065372</v>
      </c>
      <c r="AT105" s="58">
        <f t="shared" si="86"/>
        <v>0.60431730868552447</v>
      </c>
      <c r="AU105" s="97">
        <f t="shared" si="87"/>
        <v>0.2294754260552328</v>
      </c>
      <c r="AV105" s="97">
        <f t="shared" si="88"/>
        <v>2.6316503852905331E-4</v>
      </c>
      <c r="AW105" s="97">
        <f t="shared" si="89"/>
        <v>1.5222915945545107E-3</v>
      </c>
      <c r="AX105" s="2" t="e">
        <f>'Proportional HSE Data'!J99</f>
        <v>#DIV/0!</v>
      </c>
      <c r="AY105" s="58">
        <f t="shared" si="90"/>
        <v>9.7859658590952525E-2</v>
      </c>
      <c r="AZ105" s="97">
        <f t="shared" si="91"/>
        <v>9.8744845759066127E-2</v>
      </c>
      <c r="BA105" s="97">
        <f t="shared" si="92"/>
        <v>3.2037234535913658E-3</v>
      </c>
      <c r="BB105" s="97">
        <f t="shared" si="93"/>
        <v>1.2298149454277704E-3</v>
      </c>
      <c r="BC105" s="97">
        <f t="shared" si="94"/>
        <v>6.1946866066853084E-3</v>
      </c>
      <c r="BD105" s="2" t="e">
        <f>'Proportional HSE Data'!K99</f>
        <v>#DIV/0!</v>
      </c>
      <c r="BE105" s="58">
        <f t="shared" si="95"/>
        <v>0.12062286454449668</v>
      </c>
      <c r="BF105" s="97">
        <f t="shared" si="96"/>
        <v>2.344212008663919E-3</v>
      </c>
      <c r="BG105" s="97">
        <f t="shared" si="97"/>
        <v>4.1956635652860375E-5</v>
      </c>
      <c r="BH105" s="97">
        <f t="shared" si="98"/>
        <v>1.025165051400608E-2</v>
      </c>
      <c r="BI105" s="97">
        <f t="shared" si="99"/>
        <v>2.8632647856228731E-3</v>
      </c>
      <c r="BJ105" s="2" t="e">
        <f>'Proportional HSE Data'!L99</f>
        <v>#DIV/0!</v>
      </c>
      <c r="BK105" s="58">
        <f t="shared" si="100"/>
        <v>0.10372426736495644</v>
      </c>
      <c r="BL105" s="97">
        <f t="shared" si="101"/>
        <v>8.1847986744812369E-5</v>
      </c>
      <c r="BM105" s="97">
        <f t="shared" si="102"/>
        <v>3.352673895704711E-6</v>
      </c>
      <c r="BN105" s="97">
        <f t="shared" si="103"/>
        <v>6.5233439219000528E-12</v>
      </c>
      <c r="BO105" s="97">
        <f t="shared" si="104"/>
        <v>2.6737950607092204E-9</v>
      </c>
    </row>
    <row r="106" spans="1:67">
      <c r="BD106" s="2"/>
    </row>
    <row r="107" spans="1:67">
      <c r="BD107" s="2"/>
    </row>
    <row r="128" spans="8:13">
      <c r="H128" t="s">
        <v>44</v>
      </c>
      <c r="M128" t="s">
        <v>59</v>
      </c>
    </row>
    <row r="129" spans="6:20">
      <c r="F129" t="s">
        <v>57</v>
      </c>
      <c r="G129" t="s">
        <v>58</v>
      </c>
      <c r="H129" t="s">
        <v>258</v>
      </c>
      <c r="I129" t="s">
        <v>259</v>
      </c>
      <c r="J129" t="s">
        <v>260</v>
      </c>
      <c r="K129" t="s">
        <v>48</v>
      </c>
      <c r="L129" t="s">
        <v>261</v>
      </c>
      <c r="M129" s="58" t="s">
        <v>258</v>
      </c>
      <c r="N129" s="58" t="s">
        <v>259</v>
      </c>
      <c r="O129" s="58" t="s">
        <v>260</v>
      </c>
      <c r="P129" s="58" t="s">
        <v>48</v>
      </c>
      <c r="Q129" s="58" t="s">
        <v>261</v>
      </c>
      <c r="S129" t="s">
        <v>348</v>
      </c>
      <c r="T129" t="s">
        <v>349</v>
      </c>
    </row>
    <row r="130" spans="6:20">
      <c r="F130">
        <v>1</v>
      </c>
      <c r="G130">
        <v>5</v>
      </c>
      <c r="H130" s="2">
        <f>L10/($L10+$R10+$X10+$AD10+$AJ10)</f>
        <v>4.174561239335331E-2</v>
      </c>
      <c r="I130" s="2">
        <f>R10/($L10+$R10+$X10+$AD10+$AJ10)</f>
        <v>0.34895777541369977</v>
      </c>
      <c r="J130" s="2">
        <f>X10/($L10+$R10+$X10+$AD10+$AJ10)</f>
        <v>0.38433066976645952</v>
      </c>
      <c r="K130" s="2">
        <f>AD10/($L10+$R10+$X10+$AD10+$AJ10)</f>
        <v>0.20933715622551183</v>
      </c>
      <c r="L130" s="2">
        <f>AJ10/($L10+$R10+$X10+$AD10+$AJ10)</f>
        <v>1.5628786200975565E-2</v>
      </c>
      <c r="M130" s="2">
        <f>AP10/($AP10+$AV10+$BB10+$BH10+$BN10)</f>
        <v>2.0751734088411324E-2</v>
      </c>
      <c r="N130" s="2">
        <f>AV10/($AP10+$AV10+$BB10+$BH10+$BN10)</f>
        <v>0.25863860458463289</v>
      </c>
      <c r="O130" s="2">
        <f>BB10/($AP10+$AV10+$BB10+$BH10+$BN10)</f>
        <v>0.50314634305442818</v>
      </c>
      <c r="P130" s="2">
        <f>BH10/($AP10+$AV10+$BB10+$BH10+$BN10)</f>
        <v>0.19944774526592168</v>
      </c>
      <c r="Q130" s="2">
        <f>BN10/($AP10+$AV10+$BB10+$BH10+$BN10)</f>
        <v>1.8015573006605771E-2</v>
      </c>
      <c r="S130" s="2">
        <f>SUM(H130:L130)</f>
        <v>1</v>
      </c>
      <c r="T130" s="2">
        <f>SUM(M130:Q130)</f>
        <v>0.99999999999999978</v>
      </c>
    </row>
    <row r="131" spans="6:20">
      <c r="F131">
        <v>2</v>
      </c>
      <c r="G131">
        <v>6</v>
      </c>
      <c r="H131" s="2">
        <f t="shared" ref="H131:H136" si="107">L11/($L11+$R11+$X11+$AD11+$AJ11)</f>
        <v>4.1530681635127367E-2</v>
      </c>
      <c r="I131" s="2">
        <f t="shared" ref="I131:I136" si="108">R11/($L11+$R11+$X11+$AD11+$AJ11)</f>
        <v>0.34595591502097223</v>
      </c>
      <c r="J131" s="2">
        <f t="shared" ref="J131:J136" si="109">X11/($L11+$R11+$X11+$AD11+$AJ11)</f>
        <v>0.38660912456786645</v>
      </c>
      <c r="K131" s="2">
        <f t="shared" ref="K131:K136" si="110">AD11/($L11+$R11+$X11+$AD11+$AJ11)</f>
        <v>0.20376066844157953</v>
      </c>
      <c r="L131" s="2">
        <f t="shared" ref="L131:L136" si="111">AJ11/($L11+$R11+$X11+$AD11+$AJ11)</f>
        <v>2.2143610334454455E-2</v>
      </c>
      <c r="M131" s="2">
        <f t="shared" ref="M131:M194" si="112">AP11/($AP11+$AV11+$BB11+$BH11+$BN11)</f>
        <v>2.4438384516903937E-2</v>
      </c>
      <c r="N131" s="2">
        <f t="shared" ref="N131:N194" si="113">AV11/($AP11+$AV11+$BB11+$BH11+$BN11)</f>
        <v>0.28462809340481254</v>
      </c>
      <c r="O131" s="2">
        <f t="shared" ref="O131:O194" si="114">BB11/($AP11+$AV11+$BB11+$BH11+$BN11)</f>
        <v>0.47988723414143525</v>
      </c>
      <c r="P131" s="2">
        <f t="shared" ref="P131:P194" si="115">BH11/($AP11+$AV11+$BB11+$BH11+$BN11)</f>
        <v>0.1880192961451399</v>
      </c>
      <c r="Q131" s="2">
        <f t="shared" ref="Q131:Q194" si="116">BN11/($AP11+$AV11+$BB11+$BH11+$BN11)</f>
        <v>2.3026991791708251E-2</v>
      </c>
      <c r="S131" s="2">
        <f t="shared" ref="S131:S194" si="117">SUM(H131:L131)</f>
        <v>1.0000000000000002</v>
      </c>
      <c r="T131" s="2">
        <f t="shared" ref="T131:T194" si="118">SUM(M131:Q131)</f>
        <v>1</v>
      </c>
    </row>
    <row r="132" spans="6:20">
      <c r="F132">
        <v>3</v>
      </c>
      <c r="G132">
        <v>7</v>
      </c>
      <c r="H132" s="2">
        <f t="shared" si="107"/>
        <v>4.1349064213518812E-2</v>
      </c>
      <c r="I132" s="2">
        <f t="shared" si="108"/>
        <v>0.34114878488729833</v>
      </c>
      <c r="J132" s="2">
        <f t="shared" si="109"/>
        <v>0.38706587466366538</v>
      </c>
      <c r="K132" s="2">
        <f t="shared" si="110"/>
        <v>0.19973891553866469</v>
      </c>
      <c r="L132" s="2">
        <f t="shared" si="111"/>
        <v>3.069736069685269E-2</v>
      </c>
      <c r="M132" s="2">
        <f t="shared" si="112"/>
        <v>2.8311109373644353E-2</v>
      </c>
      <c r="N132" s="2">
        <f t="shared" si="113"/>
        <v>0.3070008972634935</v>
      </c>
      <c r="O132" s="2">
        <f t="shared" si="114"/>
        <v>0.457117300487903</v>
      </c>
      <c r="P132" s="2">
        <f t="shared" si="115"/>
        <v>0.17871492062500083</v>
      </c>
      <c r="Q132" s="2">
        <f t="shared" si="116"/>
        <v>2.8855772249958413E-2</v>
      </c>
      <c r="S132" s="2">
        <f t="shared" si="117"/>
        <v>0.99999999999999989</v>
      </c>
      <c r="T132" s="2">
        <f t="shared" si="118"/>
        <v>1</v>
      </c>
    </row>
    <row r="133" spans="6:20">
      <c r="F133" s="58">
        <v>4</v>
      </c>
      <c r="G133" s="58">
        <v>8</v>
      </c>
      <c r="H133" s="2">
        <f t="shared" si="107"/>
        <v>4.1182382638654459E-2</v>
      </c>
      <c r="I133" s="2">
        <f t="shared" si="108"/>
        <v>0.3345355839339812</v>
      </c>
      <c r="J133" s="2">
        <f t="shared" si="109"/>
        <v>0.38561923386078834</v>
      </c>
      <c r="K133" s="2">
        <f t="shared" si="110"/>
        <v>0.19702915559539771</v>
      </c>
      <c r="L133" s="2">
        <f t="shared" si="111"/>
        <v>4.1633643971178441E-2</v>
      </c>
      <c r="M133" s="2">
        <f t="shared" si="112"/>
        <v>3.231270674832435E-2</v>
      </c>
      <c r="N133" s="2">
        <f t="shared" si="113"/>
        <v>0.32554976341047454</v>
      </c>
      <c r="O133" s="2">
        <f t="shared" si="114"/>
        <v>0.43528086175191338</v>
      </c>
      <c r="P133" s="2">
        <f t="shared" si="115"/>
        <v>0.17134682530975912</v>
      </c>
      <c r="Q133" s="2">
        <f t="shared" si="116"/>
        <v>3.5509842779528608E-2</v>
      </c>
      <c r="S133" s="2">
        <f t="shared" si="117"/>
        <v>1.0000000000000002</v>
      </c>
      <c r="T133" s="2">
        <f t="shared" si="118"/>
        <v>1</v>
      </c>
    </row>
    <row r="134" spans="6:20">
      <c r="F134" s="58">
        <v>5</v>
      </c>
      <c r="G134" s="58">
        <v>9</v>
      </c>
      <c r="H134" s="2">
        <f t="shared" si="107"/>
        <v>4.1012088337994808E-2</v>
      </c>
      <c r="I134" s="2">
        <f t="shared" si="108"/>
        <v>0.32613938640183848</v>
      </c>
      <c r="J134" s="2">
        <f t="shared" si="109"/>
        <v>0.38219449566175984</v>
      </c>
      <c r="K134" s="2">
        <f t="shared" si="110"/>
        <v>0.19541581887903139</v>
      </c>
      <c r="L134" s="2">
        <f t="shared" si="111"/>
        <v>5.5238210719375583E-2</v>
      </c>
      <c r="M134" s="2">
        <f t="shared" si="112"/>
        <v>3.6382616017246884E-2</v>
      </c>
      <c r="N134" s="2">
        <f t="shared" si="113"/>
        <v>0.34026945878777165</v>
      </c>
      <c r="O134" s="2">
        <f t="shared" si="114"/>
        <v>0.41464808339418374</v>
      </c>
      <c r="P134" s="2">
        <f t="shared" si="115"/>
        <v>0.16572571071819489</v>
      </c>
      <c r="Q134" s="2">
        <f t="shared" si="116"/>
        <v>4.2974131082602882E-2</v>
      </c>
      <c r="S134" s="2">
        <f t="shared" si="117"/>
        <v>1</v>
      </c>
      <c r="T134" s="2">
        <f t="shared" si="118"/>
        <v>1</v>
      </c>
    </row>
    <row r="135" spans="6:20">
      <c r="F135" s="58">
        <v>6</v>
      </c>
      <c r="G135" s="58">
        <v>10</v>
      </c>
      <c r="H135" s="2">
        <f t="shared" si="107"/>
        <v>4.0821064452893116E-2</v>
      </c>
      <c r="I135" s="2">
        <f t="shared" si="108"/>
        <v>0.31602739518425155</v>
      </c>
      <c r="J135" s="2">
        <f t="shared" si="109"/>
        <v>0.37674940388358125</v>
      </c>
      <c r="K135" s="2">
        <f t="shared" si="110"/>
        <v>0.19470916332864752</v>
      </c>
      <c r="L135" s="2">
        <f t="shared" si="111"/>
        <v>7.1692973150626546E-2</v>
      </c>
      <c r="M135" s="2">
        <f t="shared" si="112"/>
        <v>4.0459156922629309E-2</v>
      </c>
      <c r="N135" s="2">
        <f t="shared" si="113"/>
        <v>0.35128975189079409</v>
      </c>
      <c r="O135" s="2">
        <f t="shared" si="114"/>
        <v>0.39536448286530973</v>
      </c>
      <c r="P135" s="2">
        <f t="shared" si="115"/>
        <v>0.16167612904108344</v>
      </c>
      <c r="Q135" s="2">
        <f t="shared" si="116"/>
        <v>5.1210479280183324E-2</v>
      </c>
      <c r="S135" s="2">
        <f t="shared" si="117"/>
        <v>0.99999999999999989</v>
      </c>
      <c r="T135" s="2">
        <f t="shared" si="118"/>
        <v>0.99999999999999989</v>
      </c>
    </row>
    <row r="136" spans="6:20">
      <c r="F136" s="58">
        <v>7</v>
      </c>
      <c r="G136" s="58">
        <v>11</v>
      </c>
      <c r="H136" s="2">
        <f t="shared" si="107"/>
        <v>4.0595341566967272E-2</v>
      </c>
      <c r="I136" s="2">
        <f t="shared" si="108"/>
        <v>0.30432658104262095</v>
      </c>
      <c r="J136" s="2">
        <f t="shared" si="109"/>
        <v>0.36929807730670705</v>
      </c>
      <c r="K136" s="2">
        <f t="shared" si="110"/>
        <v>0.194745821595952</v>
      </c>
      <c r="L136" s="2">
        <f t="shared" si="111"/>
        <v>9.1034178487752707E-2</v>
      </c>
      <c r="M136" s="2">
        <f t="shared" si="112"/>
        <v>4.4481993518999619E-2</v>
      </c>
      <c r="N136" s="2">
        <f t="shared" si="113"/>
        <v>0.3588234057421244</v>
      </c>
      <c r="O136" s="2">
        <f t="shared" si="114"/>
        <v>0.3774912114860926</v>
      </c>
      <c r="P136" s="2">
        <f t="shared" si="115"/>
        <v>0.15904399981318218</v>
      </c>
      <c r="Q136" s="2">
        <f t="shared" si="116"/>
        <v>6.0159389439601134E-2</v>
      </c>
      <c r="S136" s="2">
        <f t="shared" si="117"/>
        <v>1</v>
      </c>
      <c r="T136" s="2">
        <f t="shared" si="118"/>
        <v>0.99999999999999989</v>
      </c>
    </row>
    <row r="137" spans="6:20">
      <c r="F137" s="58">
        <v>8</v>
      </c>
      <c r="G137" s="58">
        <v>12</v>
      </c>
      <c r="H137" s="2">
        <f t="shared" ref="H137:H200" si="119">L17/($L17+$R17+$X17+$AD17+$AJ17)</f>
        <v>4.0325611582002825E-2</v>
      </c>
      <c r="I137" s="2">
        <f t="shared" ref="I137:I200" si="120">R17/($L17+$R17+$X17+$AD17+$AJ17)</f>
        <v>0.29123086334944021</v>
      </c>
      <c r="J137" s="2">
        <f t="shared" ref="J137:J200" si="121">X17/($L17+$R17+$X17+$AD17+$AJ17)</f>
        <v>0.35992844929819495</v>
      </c>
      <c r="K137" s="2">
        <f t="shared" ref="K137:K200" si="122">AD17/($L17+$R17+$X17+$AD17+$AJ17)</f>
        <v>0.19539031455655154</v>
      </c>
      <c r="L137" s="2">
        <f t="shared" ref="L137:L200" si="123">AJ17/($L17+$R17+$X17+$AD17+$AJ17)</f>
        <v>0.1131247612138104</v>
      </c>
      <c r="M137" s="2">
        <f t="shared" si="112"/>
        <v>4.8394474276963702E-2</v>
      </c>
      <c r="N137" s="2">
        <f t="shared" si="113"/>
        <v>0.36312922098537281</v>
      </c>
      <c r="O137" s="2">
        <f t="shared" si="114"/>
        <v>0.36103428540185034</v>
      </c>
      <c r="P137" s="2">
        <f t="shared" si="115"/>
        <v>0.15769872003386445</v>
      </c>
      <c r="Q137" s="2">
        <f t="shared" si="116"/>
        <v>6.9743299301948669E-2</v>
      </c>
      <c r="S137" s="2">
        <f t="shared" si="117"/>
        <v>0.99999999999999989</v>
      </c>
      <c r="T137" s="2">
        <f t="shared" si="118"/>
        <v>1</v>
      </c>
    </row>
    <row r="138" spans="6:20">
      <c r="F138" s="58">
        <v>9</v>
      </c>
      <c r="G138" s="58">
        <v>13</v>
      </c>
      <c r="H138" s="2">
        <f t="shared" si="119"/>
        <v>4.0008200624679219E-2</v>
      </c>
      <c r="I138" s="2">
        <f t="shared" si="120"/>
        <v>0.27699734725666603</v>
      </c>
      <c r="J138" s="2">
        <f t="shared" si="121"/>
        <v>0.34880895712195087</v>
      </c>
      <c r="K138" s="2">
        <f t="shared" si="122"/>
        <v>0.1965362616792487</v>
      </c>
      <c r="L138" s="2">
        <f t="shared" si="123"/>
        <v>0.13764923331745507</v>
      </c>
      <c r="M138" s="2">
        <f t="shared" si="112"/>
        <v>5.214554294005657E-2</v>
      </c>
      <c r="N138" s="2">
        <f t="shared" si="113"/>
        <v>0.36448741465386786</v>
      </c>
      <c r="O138" s="2">
        <f t="shared" si="114"/>
        <v>0.34596426944185249</v>
      </c>
      <c r="P138" s="2">
        <f t="shared" si="115"/>
        <v>0.15753194747412014</v>
      </c>
      <c r="Q138" s="2">
        <f t="shared" si="116"/>
        <v>7.9870825490102881E-2</v>
      </c>
      <c r="S138" s="2">
        <f t="shared" si="117"/>
        <v>1</v>
      </c>
      <c r="T138" s="2">
        <f t="shared" si="118"/>
        <v>1</v>
      </c>
    </row>
    <row r="139" spans="6:20">
      <c r="F139" s="58">
        <v>10</v>
      </c>
      <c r="G139" s="58">
        <v>14</v>
      </c>
      <c r="H139" s="2">
        <f t="shared" si="119"/>
        <v>3.9645260596444028E-2</v>
      </c>
      <c r="I139" s="2">
        <f t="shared" si="120"/>
        <v>0.26193166720758354</v>
      </c>
      <c r="J139" s="2">
        <f t="shared" si="121"/>
        <v>0.33618251060948962</v>
      </c>
      <c r="K139" s="2">
        <f t="shared" si="122"/>
        <v>0.19810609235271182</v>
      </c>
      <c r="L139" s="2">
        <f t="shared" si="123"/>
        <v>0.16413446923377109</v>
      </c>
      <c r="M139" s="2">
        <f t="shared" si="112"/>
        <v>5.5691037031125643E-2</v>
      </c>
      <c r="N139" s="2">
        <f t="shared" si="113"/>
        <v>0.36318417739866005</v>
      </c>
      <c r="O139" s="2">
        <f t="shared" si="114"/>
        <v>0.33222892014938621</v>
      </c>
      <c r="P139" s="2">
        <f t="shared" si="115"/>
        <v>0.15845454927301134</v>
      </c>
      <c r="Q139" s="2">
        <f t="shared" si="116"/>
        <v>9.044131614781685E-2</v>
      </c>
      <c r="S139" s="2">
        <f t="shared" si="117"/>
        <v>1.0000000000000002</v>
      </c>
      <c r="T139" s="2">
        <f t="shared" si="118"/>
        <v>1</v>
      </c>
    </row>
    <row r="140" spans="6:20">
      <c r="F140" s="58">
        <v>11</v>
      </c>
      <c r="G140" s="58">
        <v>15</v>
      </c>
      <c r="H140" s="2">
        <f t="shared" si="119"/>
        <v>3.9244136446823771E-2</v>
      </c>
      <c r="I140" s="2">
        <f t="shared" si="120"/>
        <v>0.24636531827142175</v>
      </c>
      <c r="J140" s="2">
        <f t="shared" si="121"/>
        <v>0.32234899070960515</v>
      </c>
      <c r="K140" s="2">
        <f t="shared" si="122"/>
        <v>0.20004856342847241</v>
      </c>
      <c r="L140" s="2">
        <f t="shared" si="123"/>
        <v>0.19199299114367693</v>
      </c>
      <c r="M140" s="2">
        <f t="shared" si="112"/>
        <v>5.8994333119280297E-2</v>
      </c>
      <c r="N140" s="2">
        <f t="shared" si="113"/>
        <v>0.35950272285993762</v>
      </c>
      <c r="O140" s="2">
        <f t="shared" si="114"/>
        <v>0.3197611483274066</v>
      </c>
      <c r="P140" s="2">
        <f t="shared" si="115"/>
        <v>0.16039267698057588</v>
      </c>
      <c r="Q140" s="2">
        <f t="shared" si="116"/>
        <v>0.10134911871279965</v>
      </c>
      <c r="S140" s="2">
        <f t="shared" si="117"/>
        <v>1</v>
      </c>
      <c r="T140" s="2">
        <f t="shared" si="118"/>
        <v>1.0000000000000002</v>
      </c>
    </row>
    <row r="141" spans="6:20">
      <c r="F141" s="58">
        <v>12</v>
      </c>
      <c r="G141" s="58">
        <v>16</v>
      </c>
      <c r="H141" s="2">
        <f t="shared" si="119"/>
        <v>3.8816084464714573E-2</v>
      </c>
      <c r="I141" s="2">
        <f t="shared" si="120"/>
        <v>0.23062982293427711</v>
      </c>
      <c r="J141" s="2">
        <f t="shared" si="121"/>
        <v>0.3076403997780422</v>
      </c>
      <c r="K141" s="2">
        <f t="shared" si="122"/>
        <v>0.20233412419165051</v>
      </c>
      <c r="L141" s="2">
        <f t="shared" si="123"/>
        <v>0.22057956863131567</v>
      </c>
      <c r="M141" s="2">
        <f t="shared" si="112"/>
        <v>6.2026418041896625E-2</v>
      </c>
      <c r="N141" s="2">
        <f t="shared" si="113"/>
        <v>0.35371877976773985</v>
      </c>
      <c r="O141" s="2">
        <f t="shared" si="114"/>
        <v>0.30848411322061725</v>
      </c>
      <c r="P141" s="2">
        <f t="shared" si="115"/>
        <v>0.16328354377740875</v>
      </c>
      <c r="Q141" s="2">
        <f t="shared" si="116"/>
        <v>0.11248714519233743</v>
      </c>
      <c r="S141" s="2">
        <f t="shared" si="117"/>
        <v>1</v>
      </c>
      <c r="T141" s="2">
        <f t="shared" si="118"/>
        <v>1</v>
      </c>
    </row>
    <row r="142" spans="6:20">
      <c r="F142" s="58">
        <v>13</v>
      </c>
      <c r="G142" s="58">
        <v>17</v>
      </c>
      <c r="H142" s="2">
        <f t="shared" si="119"/>
        <v>3.8374665711678614E-2</v>
      </c>
      <c r="I142" s="2">
        <f t="shared" si="120"/>
        <v>0.2150329057410964</v>
      </c>
      <c r="J142" s="2">
        <f t="shared" si="121"/>
        <v>0.29239416413803848</v>
      </c>
      <c r="K142" s="2">
        <f t="shared" si="122"/>
        <v>0.20494883378359274</v>
      </c>
      <c r="L142" s="2">
        <f t="shared" si="123"/>
        <v>0.24924943062559365</v>
      </c>
      <c r="M142" s="2">
        <f t="shared" si="112"/>
        <v>6.4765541514212308E-2</v>
      </c>
      <c r="N142" s="2">
        <f t="shared" si="113"/>
        <v>0.34609899476014233</v>
      </c>
      <c r="O142" s="2">
        <f t="shared" si="114"/>
        <v>0.29831468234371294</v>
      </c>
      <c r="P142" s="2">
        <f t="shared" si="115"/>
        <v>0.16707123733086726</v>
      </c>
      <c r="Q142" s="2">
        <f t="shared" si="116"/>
        <v>0.12374954405106528</v>
      </c>
      <c r="S142" s="2">
        <f t="shared" si="117"/>
        <v>1</v>
      </c>
      <c r="T142" s="2">
        <f t="shared" si="118"/>
        <v>1.0000000000000002</v>
      </c>
    </row>
    <row r="143" spans="6:20">
      <c r="F143" s="58">
        <v>14</v>
      </c>
      <c r="G143" s="58">
        <v>18</v>
      </c>
      <c r="H143" s="2">
        <f t="shared" si="119"/>
        <v>3.7934167111957448E-2</v>
      </c>
      <c r="I143" s="2">
        <f t="shared" si="120"/>
        <v>0.19984057414061521</v>
      </c>
      <c r="J143" s="2">
        <f t="shared" si="121"/>
        <v>0.27692961017951506</v>
      </c>
      <c r="K143" s="2">
        <f t="shared" si="122"/>
        <v>0.20788787800450678</v>
      </c>
      <c r="L143" s="2">
        <f t="shared" si="123"/>
        <v>0.27740777056340549</v>
      </c>
      <c r="M143" s="2">
        <f t="shared" si="112"/>
        <v>6.7196633456959087E-2</v>
      </c>
      <c r="N143" s="2">
        <f t="shared" si="113"/>
        <v>0.33690106831820871</v>
      </c>
      <c r="O143" s="2">
        <f t="shared" si="114"/>
        <v>0.2891660242996319</v>
      </c>
      <c r="P143" s="2">
        <f t="shared" si="115"/>
        <v>0.17170276917784413</v>
      </c>
      <c r="Q143" s="2">
        <f t="shared" si="116"/>
        <v>0.1350335047473562</v>
      </c>
      <c r="S143" s="2">
        <f t="shared" si="117"/>
        <v>1</v>
      </c>
      <c r="T143" s="2">
        <f t="shared" si="118"/>
        <v>1</v>
      </c>
    </row>
    <row r="144" spans="6:20">
      <c r="F144" s="58">
        <v>15</v>
      </c>
      <c r="G144" s="58">
        <v>19</v>
      </c>
      <c r="H144" s="2">
        <f t="shared" si="119"/>
        <v>3.750832149768852E-2</v>
      </c>
      <c r="I144" s="2">
        <f t="shared" si="120"/>
        <v>0.18526687531329375</v>
      </c>
      <c r="J144" s="2">
        <f t="shared" si="121"/>
        <v>0.26153081507452769</v>
      </c>
      <c r="K144" s="2">
        <f t="shared" si="122"/>
        <v>0.2111496850744263</v>
      </c>
      <c r="L144" s="2">
        <f t="shared" si="123"/>
        <v>0.30454430304006369</v>
      </c>
      <c r="M144" s="2">
        <f t="shared" si="112"/>
        <v>6.9310655955729453E-2</v>
      </c>
      <c r="N144" s="2">
        <f t="shared" si="113"/>
        <v>0.32637468694596783</v>
      </c>
      <c r="O144" s="2">
        <f t="shared" si="114"/>
        <v>0.28094977147734501</v>
      </c>
      <c r="P144" s="2">
        <f t="shared" si="115"/>
        <v>0.17712450142432115</v>
      </c>
      <c r="Q144" s="2">
        <f t="shared" si="116"/>
        <v>0.14624038419663651</v>
      </c>
      <c r="S144" s="2">
        <f t="shared" si="117"/>
        <v>1</v>
      </c>
      <c r="T144" s="2">
        <f t="shared" si="118"/>
        <v>1</v>
      </c>
    </row>
    <row r="145" spans="6:20">
      <c r="F145" s="58">
        <v>16</v>
      </c>
      <c r="G145" s="58">
        <v>20</v>
      </c>
      <c r="H145" s="2">
        <f t="shared" si="119"/>
        <v>3.7109461885379377E-2</v>
      </c>
      <c r="I145" s="2">
        <f t="shared" si="120"/>
        <v>0.17147104667232543</v>
      </c>
      <c r="J145" s="2">
        <f t="shared" si="121"/>
        <v>0.24643683143810322</v>
      </c>
      <c r="K145" s="2">
        <f t="shared" si="122"/>
        <v>0.2147313151821762</v>
      </c>
      <c r="L145" s="2">
        <f t="shared" si="123"/>
        <v>0.33025134482201585</v>
      </c>
      <c r="M145" s="2">
        <f t="shared" si="112"/>
        <v>7.1104017838731992E-2</v>
      </c>
      <c r="N145" s="2">
        <f t="shared" si="113"/>
        <v>0.31476250580784004</v>
      </c>
      <c r="O145" s="2">
        <f t="shared" si="114"/>
        <v>0.27357797317479837</v>
      </c>
      <c r="P145" s="2">
        <f t="shared" si="115"/>
        <v>0.18327907192857035</v>
      </c>
      <c r="Q145" s="2">
        <f t="shared" si="116"/>
        <v>0.15727643125005925</v>
      </c>
      <c r="S145" s="2">
        <f t="shared" si="117"/>
        <v>1.0000000000000002</v>
      </c>
      <c r="T145" s="2">
        <f t="shared" si="118"/>
        <v>1</v>
      </c>
    </row>
    <row r="146" spans="6:20">
      <c r="F146" s="58">
        <v>17</v>
      </c>
      <c r="G146" s="58">
        <v>21</v>
      </c>
      <c r="H146" s="2">
        <f t="shared" si="119"/>
        <v>3.6748115140804692E-2</v>
      </c>
      <c r="I146" s="2">
        <f t="shared" si="120"/>
        <v>0.15856043002110426</v>
      </c>
      <c r="J146" s="2">
        <f t="shared" si="121"/>
        <v>0.23183852689926837</v>
      </c>
      <c r="K146" s="2">
        <f t="shared" si="122"/>
        <v>0.218625385466412</v>
      </c>
      <c r="L146" s="2">
        <f t="shared" si="123"/>
        <v>0.35422754247241062</v>
      </c>
      <c r="M146" s="2">
        <f t="shared" si="112"/>
        <v>7.2578123653765259E-2</v>
      </c>
      <c r="N146" s="2">
        <f t="shared" si="113"/>
        <v>0.30230062410155645</v>
      </c>
      <c r="O146" s="2">
        <f t="shared" si="114"/>
        <v>0.26696492451778675</v>
      </c>
      <c r="P146" s="2">
        <f t="shared" si="115"/>
        <v>0.19010293484655538</v>
      </c>
      <c r="Q146" s="2">
        <f t="shared" si="116"/>
        <v>0.16805339288033605</v>
      </c>
      <c r="S146" s="2">
        <f t="shared" si="117"/>
        <v>0.99999999999999989</v>
      </c>
      <c r="T146" s="2">
        <f t="shared" si="118"/>
        <v>0.99999999999999989</v>
      </c>
    </row>
    <row r="147" spans="6:20">
      <c r="F147" s="58">
        <v>18</v>
      </c>
      <c r="G147" s="58">
        <v>22</v>
      </c>
      <c r="H147" s="2">
        <f t="shared" si="119"/>
        <v>3.6432953628749466E-2</v>
      </c>
      <c r="I147" s="2">
        <f t="shared" si="120"/>
        <v>0.14659702709707551</v>
      </c>
      <c r="J147" s="2">
        <f t="shared" si="121"/>
        <v>0.2178803350342185</v>
      </c>
      <c r="K147" s="2">
        <f t="shared" si="122"/>
        <v>0.22281844701164966</v>
      </c>
      <c r="L147" s="2">
        <f t="shared" si="123"/>
        <v>0.37627123722830685</v>
      </c>
      <c r="M147" s="2">
        <f t="shared" si="112"/>
        <v>7.373907137062545E-2</v>
      </c>
      <c r="N147" s="2">
        <f t="shared" si="113"/>
        <v>0.28921820135673559</v>
      </c>
      <c r="O147" s="2">
        <f t="shared" si="114"/>
        <v>0.26102887442371986</v>
      </c>
      <c r="P147" s="2">
        <f t="shared" si="115"/>
        <v>0.19752462595491765</v>
      </c>
      <c r="Q147" s="2">
        <f t="shared" si="116"/>
        <v>0.17848922689400143</v>
      </c>
      <c r="S147" s="2">
        <f t="shared" si="117"/>
        <v>1</v>
      </c>
      <c r="T147" s="2">
        <f t="shared" si="118"/>
        <v>1</v>
      </c>
    </row>
    <row r="148" spans="6:20">
      <c r="F148" s="58">
        <v>19</v>
      </c>
      <c r="G148" s="58">
        <v>23</v>
      </c>
      <c r="H148" s="2">
        <f t="shared" si="119"/>
        <v>3.6170988352748658E-2</v>
      </c>
      <c r="I148" s="2">
        <f t="shared" si="120"/>
        <v>0.13560573670550363</v>
      </c>
      <c r="J148" s="2">
        <f t="shared" si="121"/>
        <v>0.204665024572356</v>
      </c>
      <c r="K148" s="2">
        <f t="shared" si="122"/>
        <v>0.22729052563078259</v>
      </c>
      <c r="L148" s="2">
        <f t="shared" si="123"/>
        <v>0.39626772473860905</v>
      </c>
      <c r="M148" s="2">
        <f t="shared" si="112"/>
        <v>7.4597464923498696E-2</v>
      </c>
      <c r="N148" s="2">
        <f t="shared" si="113"/>
        <v>0.27573608387949816</v>
      </c>
      <c r="O148" s="2">
        <f t="shared" si="114"/>
        <v>0.25569356810689836</v>
      </c>
      <c r="P148" s="2">
        <f t="shared" si="115"/>
        <v>0.20546383963910067</v>
      </c>
      <c r="Q148" s="2">
        <f t="shared" si="116"/>
        <v>0.18850904345100417</v>
      </c>
      <c r="S148" s="2">
        <f t="shared" si="117"/>
        <v>0.99999999999999989</v>
      </c>
      <c r="T148" s="2">
        <f t="shared" si="118"/>
        <v>1</v>
      </c>
    </row>
    <row r="149" spans="6:20">
      <c r="F149" s="58">
        <v>20</v>
      </c>
      <c r="G149" s="58">
        <v>24</v>
      </c>
      <c r="H149" s="2">
        <f t="shared" si="119"/>
        <v>3.5967891375867818E-2</v>
      </c>
      <c r="I149" s="2">
        <f t="shared" si="120"/>
        <v>0.12558280898204216</v>
      </c>
      <c r="J149" s="2">
        <f t="shared" si="121"/>
        <v>0.19225988162084925</v>
      </c>
      <c r="K149" s="2">
        <f t="shared" si="122"/>
        <v>0.23201547001973655</v>
      </c>
      <c r="L149" s="2">
        <f t="shared" si="123"/>
        <v>0.4141739480015042</v>
      </c>
      <c r="M149" s="2">
        <f t="shared" si="112"/>
        <v>7.516827599654595E-2</v>
      </c>
      <c r="N149" s="2">
        <f t="shared" si="113"/>
        <v>0.26206452693942706</v>
      </c>
      <c r="O149" s="2">
        <f t="shared" si="114"/>
        <v>0.2508895561048699</v>
      </c>
      <c r="P149" s="2">
        <f t="shared" si="115"/>
        <v>0.21383136193874996</v>
      </c>
      <c r="Q149" s="2">
        <f t="shared" si="116"/>
        <v>0.19804627902040711</v>
      </c>
      <c r="S149" s="2">
        <f t="shared" si="117"/>
        <v>1</v>
      </c>
      <c r="T149" s="2">
        <f t="shared" si="118"/>
        <v>1</v>
      </c>
    </row>
    <row r="150" spans="6:20">
      <c r="F150" s="58">
        <v>21</v>
      </c>
      <c r="G150" s="58">
        <v>25</v>
      </c>
      <c r="H150" s="2">
        <f t="shared" si="119"/>
        <v>3.5828360534262693E-2</v>
      </c>
      <c r="I150" s="2">
        <f t="shared" si="120"/>
        <v>0.11650360997208632</v>
      </c>
      <c r="J150" s="2">
        <f t="shared" si="121"/>
        <v>0.1807031727679537</v>
      </c>
      <c r="K150" s="2">
        <f t="shared" si="122"/>
        <v>0.23696177654327519</v>
      </c>
      <c r="L150" s="2">
        <f t="shared" si="123"/>
        <v>0.43000308018242211</v>
      </c>
      <c r="M150" s="2">
        <f t="shared" si="112"/>
        <v>7.5470677800606553E-2</v>
      </c>
      <c r="N150" s="2">
        <f t="shared" si="113"/>
        <v>0.24840028182229781</v>
      </c>
      <c r="O150" s="2">
        <f t="shared" si="114"/>
        <v>0.24655519779563823</v>
      </c>
      <c r="P150" s="2">
        <f t="shared" si="115"/>
        <v>0.22252984375607016</v>
      </c>
      <c r="Q150" s="2">
        <f t="shared" si="116"/>
        <v>0.20704399882538727</v>
      </c>
      <c r="S150" s="2">
        <f t="shared" si="117"/>
        <v>1</v>
      </c>
      <c r="T150" s="2">
        <f t="shared" si="118"/>
        <v>0.99999999999999989</v>
      </c>
    </row>
    <row r="151" spans="6:20">
      <c r="F151" s="58">
        <v>22</v>
      </c>
      <c r="G151" s="58">
        <v>26</v>
      </c>
      <c r="H151" s="2">
        <f t="shared" si="119"/>
        <v>3.5756470121471665E-2</v>
      </c>
      <c r="I151" s="2">
        <f t="shared" si="120"/>
        <v>0.10832925496086801</v>
      </c>
      <c r="J151" s="2">
        <f t="shared" si="121"/>
        <v>0.1700102151668498</v>
      </c>
      <c r="K151" s="2">
        <f t="shared" si="122"/>
        <v>0.24209363108983281</v>
      </c>
      <c r="L151" s="2">
        <f t="shared" si="123"/>
        <v>0.44381042866097764</v>
      </c>
      <c r="M151" s="2">
        <f t="shared" si="112"/>
        <v>7.5527781600798274E-2</v>
      </c>
      <c r="N151" s="2">
        <f t="shared" si="113"/>
        <v>0.23492344037447074</v>
      </c>
      <c r="O151" s="2">
        <f t="shared" si="114"/>
        <v>0.24263730009270654</v>
      </c>
      <c r="P151" s="2">
        <f t="shared" si="115"/>
        <v>0.23145532857380469</v>
      </c>
      <c r="Q151" s="2">
        <f t="shared" si="116"/>
        <v>0.21545614935821986</v>
      </c>
      <c r="S151" s="2">
        <f t="shared" si="117"/>
        <v>1</v>
      </c>
      <c r="T151" s="2">
        <f t="shared" si="118"/>
        <v>1</v>
      </c>
    </row>
    <row r="152" spans="6:20">
      <c r="F152" s="58">
        <v>23</v>
      </c>
      <c r="G152" s="58">
        <v>27</v>
      </c>
      <c r="H152" s="2">
        <f t="shared" si="119"/>
        <v>3.5755978104089599E-2</v>
      </c>
      <c r="I152" s="2">
        <f t="shared" si="120"/>
        <v>0.10101199024207565</v>
      </c>
      <c r="J152" s="2">
        <f t="shared" si="121"/>
        <v>0.16017873022152493</v>
      </c>
      <c r="K152" s="2">
        <f t="shared" si="122"/>
        <v>0.24737198900362153</v>
      </c>
      <c r="L152" s="2">
        <f t="shared" si="123"/>
        <v>0.45568131242868815</v>
      </c>
      <c r="M152" s="2">
        <f t="shared" si="112"/>
        <v>7.5366230347540059E-2</v>
      </c>
      <c r="N152" s="2">
        <f t="shared" si="113"/>
        <v>0.22179447558072601</v>
      </c>
      <c r="O152" s="2">
        <f t="shared" si="114"/>
        <v>0.23909135803044868</v>
      </c>
      <c r="P152" s="2">
        <f t="shared" si="115"/>
        <v>0.24049938194642642</v>
      </c>
      <c r="Q152" s="2">
        <f t="shared" si="116"/>
        <v>0.22324855409485883</v>
      </c>
      <c r="S152" s="2">
        <f t="shared" si="117"/>
        <v>0.99999999999999989</v>
      </c>
      <c r="T152" s="2">
        <f t="shared" si="118"/>
        <v>1</v>
      </c>
    </row>
    <row r="153" spans="6:20">
      <c r="F153" s="58">
        <v>24</v>
      </c>
      <c r="G153" s="58">
        <v>28</v>
      </c>
      <c r="H153" s="2">
        <f t="shared" si="119"/>
        <v>3.5830579916967399E-2</v>
      </c>
      <c r="I153" s="2">
        <f t="shared" si="120"/>
        <v>9.449939069574316E-2</v>
      </c>
      <c r="J153" s="2">
        <f t="shared" si="121"/>
        <v>0.15119338411836236</v>
      </c>
      <c r="K153" s="2">
        <f t="shared" si="122"/>
        <v>0.25275558406385712</v>
      </c>
      <c r="L153" s="2">
        <f t="shared" si="123"/>
        <v>0.46572106120506995</v>
      </c>
      <c r="M153" s="2">
        <f t="shared" si="112"/>
        <v>7.501563612583062E-2</v>
      </c>
      <c r="N153" s="2">
        <f t="shared" si="113"/>
        <v>0.20915188271904117</v>
      </c>
      <c r="O153" s="2">
        <f t="shared" si="114"/>
        <v>0.23588139810538575</v>
      </c>
      <c r="P153" s="2">
        <f t="shared" si="115"/>
        <v>0.24955161824557381</v>
      </c>
      <c r="Q153" s="2">
        <f t="shared" si="116"/>
        <v>0.23039946480416856</v>
      </c>
      <c r="S153" s="2">
        <f t="shared" si="117"/>
        <v>1</v>
      </c>
      <c r="T153" s="2">
        <f t="shared" si="118"/>
        <v>1</v>
      </c>
    </row>
    <row r="154" spans="6:20">
      <c r="F154" s="58">
        <v>25</v>
      </c>
      <c r="G154" s="58">
        <v>29</v>
      </c>
      <c r="H154" s="2">
        <f t="shared" si="119"/>
        <v>3.598411091679133E-2</v>
      </c>
      <c r="I154" s="2">
        <f t="shared" si="120"/>
        <v>8.8737529593267611E-2</v>
      </c>
      <c r="J154" s="2">
        <f t="shared" si="121"/>
        <v>0.14302954337666657</v>
      </c>
      <c r="K154" s="2">
        <f t="shared" si="122"/>
        <v>0.2582018095485526</v>
      </c>
      <c r="L154" s="2">
        <f t="shared" si="123"/>
        <v>0.4740470065647221</v>
      </c>
      <c r="M154" s="2">
        <f t="shared" si="112"/>
        <v>7.450788137193097E-2</v>
      </c>
      <c r="N154" s="2">
        <f t="shared" si="113"/>
        <v>0.19711072558485448</v>
      </c>
      <c r="O154" s="2">
        <f t="shared" si="114"/>
        <v>0.23297946092913738</v>
      </c>
      <c r="P154" s="2">
        <f t="shared" si="115"/>
        <v>0.25850239328727537</v>
      </c>
      <c r="Q154" s="2">
        <f t="shared" si="116"/>
        <v>0.23689953882680184</v>
      </c>
      <c r="S154" s="2">
        <f t="shared" si="117"/>
        <v>1</v>
      </c>
      <c r="T154" s="2">
        <f t="shared" si="118"/>
        <v>1</v>
      </c>
    </row>
    <row r="155" spans="6:20">
      <c r="F155" s="58">
        <v>26</v>
      </c>
      <c r="G155" s="58">
        <v>30</v>
      </c>
      <c r="H155" s="2">
        <f t="shared" si="119"/>
        <v>3.6220705700620963E-2</v>
      </c>
      <c r="I155" s="2">
        <f t="shared" si="120"/>
        <v>8.3673304003229421E-2</v>
      </c>
      <c r="J155" s="2">
        <f t="shared" si="121"/>
        <v>0.13565632959252955</v>
      </c>
      <c r="K155" s="2">
        <f t="shared" si="122"/>
        <v>0.26366744884687515</v>
      </c>
      <c r="L155" s="2">
        <f t="shared" si="123"/>
        <v>0.48078221185674475</v>
      </c>
      <c r="M155" s="2">
        <f t="shared" si="112"/>
        <v>7.3876330826684614E-2</v>
      </c>
      <c r="N155" s="2">
        <f t="shared" si="113"/>
        <v>0.18576225227365195</v>
      </c>
      <c r="O155" s="2">
        <f t="shared" si="114"/>
        <v>0.23036479031955734</v>
      </c>
      <c r="P155" s="2">
        <f t="shared" si="115"/>
        <v>0.26724543369217646</v>
      </c>
      <c r="Q155" s="2">
        <f t="shared" si="116"/>
        <v>0.24275119288792971</v>
      </c>
      <c r="S155" s="2">
        <f t="shared" si="117"/>
        <v>0.99999999999999989</v>
      </c>
      <c r="T155" s="2">
        <f t="shared" si="118"/>
        <v>1</v>
      </c>
    </row>
    <row r="156" spans="6:20">
      <c r="F156" s="58">
        <v>27</v>
      </c>
      <c r="G156" s="58">
        <v>31</v>
      </c>
      <c r="H156" s="2">
        <f t="shared" si="119"/>
        <v>3.6544924629600156E-2</v>
      </c>
      <c r="I156" s="2">
        <f t="shared" si="120"/>
        <v>7.925609248530828E-2</v>
      </c>
      <c r="J156" s="2">
        <f t="shared" si="121"/>
        <v>0.12903907351737662</v>
      </c>
      <c r="K156" s="2">
        <f t="shared" si="122"/>
        <v>0.26910925343350706</v>
      </c>
      <c r="L156" s="2">
        <f t="shared" si="123"/>
        <v>0.48605065593420782</v>
      </c>
      <c r="M156" s="2">
        <f t="shared" si="112"/>
        <v>7.3155017295954097E-2</v>
      </c>
      <c r="N156" s="2">
        <f t="shared" si="113"/>
        <v>0.17517459608158492</v>
      </c>
      <c r="O156" s="2">
        <f t="shared" si="114"/>
        <v>0.22802281626448062</v>
      </c>
      <c r="P156" s="2">
        <f t="shared" si="115"/>
        <v>0.27568020306996088</v>
      </c>
      <c r="Q156" s="2">
        <f t="shared" si="116"/>
        <v>0.24796736728801955</v>
      </c>
      <c r="S156" s="2">
        <f t="shared" si="117"/>
        <v>0.99999999999999989</v>
      </c>
      <c r="T156" s="2">
        <f t="shared" si="118"/>
        <v>1</v>
      </c>
    </row>
    <row r="157" spans="6:20">
      <c r="F157" s="58">
        <v>28</v>
      </c>
      <c r="G157" s="58">
        <v>32</v>
      </c>
      <c r="H157" s="2">
        <f t="shared" si="119"/>
        <v>3.696185768340781E-2</v>
      </c>
      <c r="I157" s="2">
        <f t="shared" si="120"/>
        <v>7.5438900097273165E-2</v>
      </c>
      <c r="J157" s="2">
        <f t="shared" si="121"/>
        <v>0.12314126485461935</v>
      </c>
      <c r="K157" s="2">
        <f t="shared" si="122"/>
        <v>0.2744843765633519</v>
      </c>
      <c r="L157" s="2">
        <f t="shared" si="123"/>
        <v>0.48997360080134772</v>
      </c>
      <c r="M157" s="2">
        <f t="shared" si="112"/>
        <v>7.2377867913005531E-2</v>
      </c>
      <c r="N157" s="2">
        <f t="shared" si="113"/>
        <v>0.16539444721583058</v>
      </c>
      <c r="O157" s="2">
        <f t="shared" si="114"/>
        <v>0.22594402671844502</v>
      </c>
      <c r="P157" s="2">
        <f t="shared" si="115"/>
        <v>0.28371385421505235</v>
      </c>
      <c r="Q157" s="2">
        <f t="shared" si="116"/>
        <v>0.25256980393766643</v>
      </c>
      <c r="S157" s="2">
        <f t="shared" si="117"/>
        <v>1</v>
      </c>
      <c r="T157" s="2">
        <f t="shared" si="118"/>
        <v>1</v>
      </c>
    </row>
    <row r="158" spans="6:20">
      <c r="F158" s="58">
        <v>29</v>
      </c>
      <c r="G158" s="58">
        <v>33</v>
      </c>
      <c r="H158" s="2">
        <f t="shared" si="119"/>
        <v>3.7477214395719056E-2</v>
      </c>
      <c r="I158" s="2">
        <f t="shared" si="120"/>
        <v>7.2179119788787466E-2</v>
      </c>
      <c r="J158" s="2">
        <f t="shared" si="121"/>
        <v>0.11792608279971595</v>
      </c>
      <c r="K158" s="2">
        <f t="shared" si="122"/>
        <v>0.2797506755116469</v>
      </c>
      <c r="L158" s="2">
        <f t="shared" si="123"/>
        <v>0.49266690750413067</v>
      </c>
      <c r="M158" s="2">
        <f t="shared" si="112"/>
        <v>7.1578030142467747E-2</v>
      </c>
      <c r="N158" s="2">
        <f t="shared" si="113"/>
        <v>0.15644948917120399</v>
      </c>
      <c r="O158" s="2">
        <f t="shared" si="114"/>
        <v>0.2241228182992881</v>
      </c>
      <c r="P158" s="2">
        <f t="shared" si="115"/>
        <v>0.29126267554957114</v>
      </c>
      <c r="Q158" s="2">
        <f t="shared" si="116"/>
        <v>0.25658698683746911</v>
      </c>
      <c r="S158" s="2">
        <f t="shared" si="117"/>
        <v>1</v>
      </c>
      <c r="T158" s="2">
        <f t="shared" si="118"/>
        <v>1</v>
      </c>
    </row>
    <row r="159" spans="6:20">
      <c r="F159" s="58">
        <v>30</v>
      </c>
      <c r="G159" s="58">
        <v>34</v>
      </c>
      <c r="H159" s="2">
        <f t="shared" si="119"/>
        <v>3.8097406835185747E-2</v>
      </c>
      <c r="I159" s="2">
        <f t="shared" si="120"/>
        <v>6.9439014320145612E-2</v>
      </c>
      <c r="J159" s="2">
        <f t="shared" si="121"/>
        <v>0.11335757955571878</v>
      </c>
      <c r="K159" s="2">
        <f t="shared" si="122"/>
        <v>0.28486689634357254</v>
      </c>
      <c r="L159" s="2">
        <f t="shared" si="123"/>
        <v>0.49423910294537732</v>
      </c>
      <c r="M159" s="2">
        <f t="shared" si="112"/>
        <v>7.0787341647383414E-2</v>
      </c>
      <c r="N159" s="2">
        <f t="shared" si="113"/>
        <v>0.14835134732423069</v>
      </c>
      <c r="O159" s="2">
        <f t="shared" si="114"/>
        <v>0.22255640131315607</v>
      </c>
      <c r="P159" s="2">
        <f t="shared" si="115"/>
        <v>0.29825299907265684</v>
      </c>
      <c r="Q159" s="2">
        <f t="shared" si="116"/>
        <v>0.26005191064257299</v>
      </c>
      <c r="S159" s="2">
        <f t="shared" si="117"/>
        <v>1</v>
      </c>
      <c r="T159" s="2">
        <f t="shared" si="118"/>
        <v>1</v>
      </c>
    </row>
    <row r="160" spans="6:20">
      <c r="F160" s="58">
        <v>31</v>
      </c>
      <c r="G160" s="58">
        <v>35</v>
      </c>
      <c r="H160" s="2">
        <f t="shared" si="119"/>
        <v>3.8829630813193648E-2</v>
      </c>
      <c r="I160" s="2">
        <f t="shared" si="120"/>
        <v>6.7186001054122341E-2</v>
      </c>
      <c r="J160" s="2">
        <f t="shared" si="121"/>
        <v>0.10940157734573765</v>
      </c>
      <c r="K160" s="2">
        <f t="shared" si="122"/>
        <v>0.28979275488456951</v>
      </c>
      <c r="L160" s="2">
        <f t="shared" si="123"/>
        <v>0.49479003590237691</v>
      </c>
      <c r="M160" s="2">
        <f t="shared" si="112"/>
        <v>7.0035969546291918E-2</v>
      </c>
      <c r="N160" s="2">
        <f t="shared" si="113"/>
        <v>0.14109879359064931</v>
      </c>
      <c r="O160" s="2">
        <f t="shared" si="114"/>
        <v>0.22124381407478225</v>
      </c>
      <c r="P160" s="2">
        <f t="shared" si="115"/>
        <v>0.30462158814115792</v>
      </c>
      <c r="Q160" s="2">
        <f t="shared" si="116"/>
        <v>0.26299983464711874</v>
      </c>
      <c r="S160" s="2">
        <f t="shared" si="117"/>
        <v>1</v>
      </c>
      <c r="T160" s="2">
        <f t="shared" si="118"/>
        <v>1</v>
      </c>
    </row>
    <row r="161" spans="6:20">
      <c r="F161" s="58">
        <v>32</v>
      </c>
      <c r="G161" s="58">
        <v>36</v>
      </c>
      <c r="H161" s="2">
        <f t="shared" si="119"/>
        <v>3.968194890334726E-2</v>
      </c>
      <c r="I161" s="2">
        <f t="shared" si="120"/>
        <v>6.5392803796563592E-2</v>
      </c>
      <c r="J161" s="2">
        <f t="shared" si="121"/>
        <v>0.10602632942964654</v>
      </c>
      <c r="K161" s="2">
        <f t="shared" si="122"/>
        <v>0.29448892686931044</v>
      </c>
      <c r="L161" s="2">
        <f t="shared" si="123"/>
        <v>0.4944099910011322</v>
      </c>
      <c r="M161" s="2">
        <f t="shared" si="112"/>
        <v>6.935222634698042E-2</v>
      </c>
      <c r="N161" s="2">
        <f t="shared" si="113"/>
        <v>0.13468097990155417</v>
      </c>
      <c r="O161" s="2">
        <f t="shared" si="114"/>
        <v>0.2201850792446805</v>
      </c>
      <c r="P161" s="2">
        <f t="shared" si="115"/>
        <v>0.31031556174123354</v>
      </c>
      <c r="Q161" s="2">
        <f t="shared" si="116"/>
        <v>0.2654661527655513</v>
      </c>
      <c r="S161" s="2">
        <f t="shared" si="117"/>
        <v>1</v>
      </c>
      <c r="T161" s="2">
        <f t="shared" si="118"/>
        <v>1</v>
      </c>
    </row>
    <row r="162" spans="6:20">
      <c r="F162" s="58">
        <v>33</v>
      </c>
      <c r="G162" s="58">
        <v>37</v>
      </c>
      <c r="H162" s="2">
        <f t="shared" si="119"/>
        <v>4.0663377492819182E-2</v>
      </c>
      <c r="I162" s="2">
        <f t="shared" si="120"/>
        <v>6.403752102419194E-2</v>
      </c>
      <c r="J162" s="2">
        <f t="shared" si="121"/>
        <v>0.10320298711883186</v>
      </c>
      <c r="K162" s="2">
        <f t="shared" si="122"/>
        <v>0.29891695974397481</v>
      </c>
      <c r="L162" s="2">
        <f t="shared" si="123"/>
        <v>0.49317915462018219</v>
      </c>
      <c r="M162" s="2">
        <f t="shared" si="112"/>
        <v>6.8762554711532295E-2</v>
      </c>
      <c r="N162" s="2">
        <f t="shared" si="113"/>
        <v>0.1290805218276756</v>
      </c>
      <c r="O162" s="2">
        <f t="shared" si="114"/>
        <v>0.21938051417823509</v>
      </c>
      <c r="P162" s="2">
        <f t="shared" si="115"/>
        <v>0.31529193597508998</v>
      </c>
      <c r="Q162" s="2">
        <f t="shared" si="116"/>
        <v>0.26748447330746711</v>
      </c>
      <c r="S162" s="2">
        <f t="shared" si="117"/>
        <v>1</v>
      </c>
      <c r="T162" s="2">
        <f t="shared" si="118"/>
        <v>1</v>
      </c>
    </row>
    <row r="163" spans="6:20">
      <c r="F163" s="58">
        <v>34</v>
      </c>
      <c r="G163" s="58">
        <v>38</v>
      </c>
      <c r="H163" s="2">
        <f t="shared" si="119"/>
        <v>4.1783978919420553E-2</v>
      </c>
      <c r="I163" s="2">
        <f t="shared" si="120"/>
        <v>6.3103647778614366E-2</v>
      </c>
      <c r="J163" s="2">
        <f t="shared" si="121"/>
        <v>0.10090590734847334</v>
      </c>
      <c r="K163" s="2">
        <f t="shared" si="122"/>
        <v>0.30303911852817378</v>
      </c>
      <c r="L163" s="2">
        <f t="shared" si="123"/>
        <v>0.49116734742531792</v>
      </c>
      <c r="M163" s="2">
        <f t="shared" si="112"/>
        <v>6.829166261430257E-2</v>
      </c>
      <c r="N163" s="2">
        <f t="shared" si="113"/>
        <v>0.12427630949136745</v>
      </c>
      <c r="O163" s="2">
        <f t="shared" si="114"/>
        <v>0.21883019020517405</v>
      </c>
      <c r="P163" s="2">
        <f t="shared" si="115"/>
        <v>0.31951687432201487</v>
      </c>
      <c r="Q163" s="2">
        <f t="shared" si="116"/>
        <v>0.26908496336714099</v>
      </c>
      <c r="S163" s="2">
        <f t="shared" si="117"/>
        <v>1</v>
      </c>
      <c r="T163" s="2">
        <f t="shared" si="118"/>
        <v>1</v>
      </c>
    </row>
    <row r="164" spans="6:20">
      <c r="F164" s="58">
        <v>35</v>
      </c>
      <c r="G164" s="58">
        <v>39</v>
      </c>
      <c r="H164" s="2">
        <f t="shared" si="119"/>
        <v>4.3054958709729016E-2</v>
      </c>
      <c r="I164" s="2">
        <f t="shared" si="120"/>
        <v>6.258007861073657E-2</v>
      </c>
      <c r="J164" s="2">
        <f t="shared" si="121"/>
        <v>9.9112828622751767E-2</v>
      </c>
      <c r="K164" s="2">
        <f t="shared" si="122"/>
        <v>0.30681817857925864</v>
      </c>
      <c r="L164" s="2">
        <f t="shared" si="123"/>
        <v>0.48843395547752416</v>
      </c>
      <c r="M164" s="2">
        <f t="shared" si="112"/>
        <v>6.7962784640872964E-2</v>
      </c>
      <c r="N164" s="2">
        <f t="shared" si="113"/>
        <v>0.12024597622582106</v>
      </c>
      <c r="O164" s="2">
        <f t="shared" si="114"/>
        <v>0.21853352325695677</v>
      </c>
      <c r="P164" s="2">
        <f t="shared" si="115"/>
        <v>0.32296473847313928</v>
      </c>
      <c r="Q164" s="2">
        <f t="shared" si="116"/>
        <v>0.27029297740320996</v>
      </c>
      <c r="S164" s="2">
        <f t="shared" si="117"/>
        <v>1.0000000000000002</v>
      </c>
      <c r="T164" s="2">
        <f t="shared" si="118"/>
        <v>1</v>
      </c>
    </row>
    <row r="165" spans="6:20">
      <c r="F165" s="58">
        <v>36</v>
      </c>
      <c r="G165" s="58">
        <v>40</v>
      </c>
      <c r="H165" s="2">
        <f t="shared" si="119"/>
        <v>4.4488766937214763E-2</v>
      </c>
      <c r="I165" s="2">
        <f t="shared" si="120"/>
        <v>6.2461110643770988E-2</v>
      </c>
      <c r="J165" s="2">
        <f t="shared" si="121"/>
        <v>9.780493681627736E-2</v>
      </c>
      <c r="K165" s="2">
        <f t="shared" si="122"/>
        <v>0.31021717904047519</v>
      </c>
      <c r="L165" s="2">
        <f t="shared" si="123"/>
        <v>0.48502800656226175</v>
      </c>
      <c r="M165" s="2">
        <f t="shared" si="112"/>
        <v>6.7798043535580471E-2</v>
      </c>
      <c r="N165" s="2">
        <f t="shared" si="113"/>
        <v>0.11696800006141025</v>
      </c>
      <c r="O165" s="2">
        <f t="shared" si="114"/>
        <v>0.21848897028449421</v>
      </c>
      <c r="P165" s="2">
        <f t="shared" si="115"/>
        <v>0.32561702445190566</v>
      </c>
      <c r="Q165" s="2">
        <f t="shared" si="116"/>
        <v>0.27112796166660946</v>
      </c>
      <c r="S165" s="2">
        <f t="shared" si="117"/>
        <v>1</v>
      </c>
      <c r="T165" s="2">
        <f t="shared" si="118"/>
        <v>1</v>
      </c>
    </row>
    <row r="166" spans="6:20">
      <c r="F166" s="58">
        <v>37</v>
      </c>
      <c r="G166" s="58">
        <v>41</v>
      </c>
      <c r="H166" s="2">
        <f t="shared" si="119"/>
        <v>4.609920167703345E-2</v>
      </c>
      <c r="I166" s="2">
        <f t="shared" si="120"/>
        <v>6.2746458544233275E-2</v>
      </c>
      <c r="J166" s="2">
        <f t="shared" si="121"/>
        <v>9.696683622565444E-2</v>
      </c>
      <c r="K166" s="2">
        <f t="shared" si="122"/>
        <v>0.31319915218517852</v>
      </c>
      <c r="L166" s="2">
        <f t="shared" si="123"/>
        <v>0.48098835136790041</v>
      </c>
      <c r="M166" s="2">
        <f t="shared" si="112"/>
        <v>6.7818887576499037E-2</v>
      </c>
      <c r="N166" s="2">
        <f t="shared" si="113"/>
        <v>0.11442344612235664</v>
      </c>
      <c r="O166" s="2">
        <f t="shared" si="114"/>
        <v>0.21869380178057377</v>
      </c>
      <c r="P166" s="2">
        <f t="shared" si="115"/>
        <v>0.32746125748084931</v>
      </c>
      <c r="Q166" s="2">
        <f t="shared" si="116"/>
        <v>0.27160260703972117</v>
      </c>
      <c r="S166" s="2">
        <f t="shared" si="117"/>
        <v>1</v>
      </c>
      <c r="T166" s="2">
        <f t="shared" si="118"/>
        <v>0.99999999999999989</v>
      </c>
    </row>
    <row r="167" spans="6:20">
      <c r="F167" s="58">
        <v>38</v>
      </c>
      <c r="G167" s="58">
        <v>42</v>
      </c>
      <c r="H167" s="2">
        <f t="shared" si="119"/>
        <v>4.7901511362245679E-2</v>
      </c>
      <c r="I167" s="2">
        <f t="shared" si="120"/>
        <v>6.3441286443626246E-2</v>
      </c>
      <c r="J167" s="2">
        <f t="shared" si="121"/>
        <v>9.6586435332080681E-2</v>
      </c>
      <c r="K167" s="2">
        <f t="shared" si="122"/>
        <v>0.31572684580578997</v>
      </c>
      <c r="L167" s="2">
        <f t="shared" si="123"/>
        <v>0.47634392105625739</v>
      </c>
      <c r="M167" s="2">
        <f t="shared" si="112"/>
        <v>6.8046582753052282E-2</v>
      </c>
      <c r="N167" s="2">
        <f t="shared" si="113"/>
        <v>0.11259737898116784</v>
      </c>
      <c r="O167" s="2">
        <f t="shared" si="114"/>
        <v>0.21914391947226194</v>
      </c>
      <c r="P167" s="2">
        <f t="shared" si="115"/>
        <v>0.32848990625886554</v>
      </c>
      <c r="Q167" s="2">
        <f t="shared" si="116"/>
        <v>0.27172221253465251</v>
      </c>
      <c r="S167" s="2">
        <f t="shared" si="117"/>
        <v>1</v>
      </c>
      <c r="T167" s="2">
        <f t="shared" si="118"/>
        <v>1.0000000000000002</v>
      </c>
    </row>
    <row r="168" spans="6:20">
      <c r="F168" s="58">
        <v>39</v>
      </c>
      <c r="G168" s="58">
        <v>43</v>
      </c>
      <c r="H168" s="2">
        <f t="shared" si="119"/>
        <v>4.9912491469975916E-2</v>
      </c>
      <c r="I168" s="2">
        <f t="shared" si="120"/>
        <v>6.4556255158186776E-2</v>
      </c>
      <c r="J168" s="2">
        <f t="shared" si="121"/>
        <v>9.6654750933281144E-2</v>
      </c>
      <c r="K168" s="2">
        <f t="shared" si="122"/>
        <v>0.31776245828350974</v>
      </c>
      <c r="L168" s="2">
        <f t="shared" si="123"/>
        <v>0.47111404415504637</v>
      </c>
      <c r="M168" s="2">
        <f t="shared" si="112"/>
        <v>6.8502742949694731E-2</v>
      </c>
      <c r="N168" s="2">
        <f t="shared" si="113"/>
        <v>0.11147998405956618</v>
      </c>
      <c r="O168" s="2">
        <f t="shared" si="114"/>
        <v>0.21983368888704261</v>
      </c>
      <c r="P168" s="2">
        <f t="shared" si="115"/>
        <v>0.32869936486525453</v>
      </c>
      <c r="Q168" s="2">
        <f t="shared" si="116"/>
        <v>0.2714842192384419</v>
      </c>
      <c r="S168" s="2">
        <f t="shared" si="117"/>
        <v>1</v>
      </c>
      <c r="T168" s="2">
        <f t="shared" si="118"/>
        <v>1</v>
      </c>
    </row>
    <row r="169" spans="6:20">
      <c r="F169" s="58">
        <v>40</v>
      </c>
      <c r="G169" s="58">
        <v>44</v>
      </c>
      <c r="H169" s="2">
        <f t="shared" si="119"/>
        <v>5.215056932541496E-2</v>
      </c>
      <c r="I169" s="2">
        <f t="shared" si="120"/>
        <v>6.610757594771921E-2</v>
      </c>
      <c r="J169" s="2">
        <f t="shared" si="121"/>
        <v>9.7165628657806841E-2</v>
      </c>
      <c r="K169" s="2">
        <f t="shared" si="122"/>
        <v>0.3192674090775644</v>
      </c>
      <c r="L169" s="2">
        <f t="shared" si="123"/>
        <v>0.46530881699149451</v>
      </c>
      <c r="M169" s="2">
        <f t="shared" si="112"/>
        <v>6.9209885506514371E-2</v>
      </c>
      <c r="N169" s="2">
        <f t="shared" si="113"/>
        <v>0.1110674380857269</v>
      </c>
      <c r="O169" s="2">
        <f t="shared" si="114"/>
        <v>0.22075575817964058</v>
      </c>
      <c r="P169" s="2">
        <f t="shared" si="115"/>
        <v>0.32808903958014557</v>
      </c>
      <c r="Q169" s="2">
        <f t="shared" si="116"/>
        <v>0.27087787864797269</v>
      </c>
      <c r="S169" s="2">
        <f t="shared" si="117"/>
        <v>0.99999999999999989</v>
      </c>
      <c r="T169" s="2">
        <f t="shared" si="118"/>
        <v>1</v>
      </c>
    </row>
    <row r="170" spans="6:20">
      <c r="F170" s="58">
        <v>41</v>
      </c>
      <c r="G170" s="58">
        <v>45</v>
      </c>
      <c r="H170" s="2">
        <f t="shared" si="119"/>
        <v>5.4635868870371321E-2</v>
      </c>
      <c r="I170" s="2">
        <f t="shared" si="120"/>
        <v>6.8117054100884575E-2</v>
      </c>
      <c r="J170" s="2">
        <f t="shared" si="121"/>
        <v>9.8115372476112753E-2</v>
      </c>
      <c r="K170" s="2">
        <f t="shared" si="122"/>
        <v>0.32020217114514726</v>
      </c>
      <c r="L170" s="2">
        <f t="shared" si="123"/>
        <v>0.45892953340748405</v>
      </c>
      <c r="M170" s="2">
        <f t="shared" si="112"/>
        <v>7.0192002960382902E-2</v>
      </c>
      <c r="N170" s="2">
        <f t="shared" si="113"/>
        <v>0.11136256228823038</v>
      </c>
      <c r="O170" s="2">
        <f t="shared" si="114"/>
        <v>0.22190083672888491</v>
      </c>
      <c r="P170" s="2">
        <f t="shared" si="115"/>
        <v>0.32666056906476681</v>
      </c>
      <c r="Q170" s="2">
        <f t="shared" si="116"/>
        <v>0.26988402895773511</v>
      </c>
      <c r="S170" s="2">
        <f t="shared" si="117"/>
        <v>1</v>
      </c>
      <c r="T170" s="2">
        <f t="shared" si="118"/>
        <v>1</v>
      </c>
    </row>
    <row r="171" spans="6:20">
      <c r="F171" s="58">
        <v>42</v>
      </c>
      <c r="G171" s="58">
        <v>46</v>
      </c>
      <c r="H171" s="2">
        <f t="shared" si="119"/>
        <v>5.7390245003422706E-2</v>
      </c>
      <c r="I171" s="2">
        <f t="shared" si="120"/>
        <v>7.0612096451390174E-2</v>
      </c>
      <c r="J171" s="2">
        <f t="shared" si="121"/>
        <v>9.9502270848595517E-2</v>
      </c>
      <c r="K171" s="2">
        <f t="shared" si="122"/>
        <v>0.32052619624327217</v>
      </c>
      <c r="L171" s="2">
        <f t="shared" si="123"/>
        <v>0.45196919145331954</v>
      </c>
      <c r="M171" s="2">
        <f t="shared" si="112"/>
        <v>7.1475143977092911E-2</v>
      </c>
      <c r="N171" s="2">
        <f t="shared" si="113"/>
        <v>0.11237527999459804</v>
      </c>
      <c r="O171" s="2">
        <f t="shared" si="114"/>
        <v>0.22325740923859982</v>
      </c>
      <c r="P171" s="2">
        <f t="shared" si="115"/>
        <v>0.32441719967239274</v>
      </c>
      <c r="Q171" s="2">
        <f t="shared" si="116"/>
        <v>0.26847496711731633</v>
      </c>
      <c r="S171" s="2">
        <f t="shared" si="117"/>
        <v>1</v>
      </c>
      <c r="T171" s="2">
        <f t="shared" si="118"/>
        <v>0.99999999999999978</v>
      </c>
    </row>
    <row r="172" spans="6:20">
      <c r="F172" s="58">
        <v>43</v>
      </c>
      <c r="G172" s="58">
        <v>47</v>
      </c>
      <c r="H172" s="2">
        <f t="shared" si="119"/>
        <v>6.0437274622961223E-2</v>
      </c>
      <c r="I172" s="2">
        <f t="shared" si="120"/>
        <v>7.3625646247174339E-2</v>
      </c>
      <c r="J172" s="2">
        <f t="shared" si="121"/>
        <v>0.10132600290631127</v>
      </c>
      <c r="K172" s="2">
        <f t="shared" si="122"/>
        <v>0.32019796904890185</v>
      </c>
      <c r="L172" s="2">
        <f t="shared" si="123"/>
        <v>0.44441310717465127</v>
      </c>
      <c r="M172" s="2">
        <f t="shared" si="112"/>
        <v>7.3087997094310311E-2</v>
      </c>
      <c r="N172" s="2">
        <f t="shared" si="113"/>
        <v>0.11412288372092157</v>
      </c>
      <c r="O172" s="2">
        <f t="shared" si="114"/>
        <v>0.22481136333519949</v>
      </c>
      <c r="P172" s="2">
        <f t="shared" si="115"/>
        <v>0.32136333293295039</v>
      </c>
      <c r="Q172" s="2">
        <f t="shared" si="116"/>
        <v>0.26661442291661824</v>
      </c>
      <c r="S172" s="2">
        <f t="shared" si="117"/>
        <v>1</v>
      </c>
      <c r="T172" s="2">
        <f t="shared" si="118"/>
        <v>1</v>
      </c>
    </row>
    <row r="173" spans="6:20">
      <c r="F173" s="58">
        <v>44</v>
      </c>
      <c r="G173" s="58">
        <v>48</v>
      </c>
      <c r="H173" s="2">
        <f t="shared" si="119"/>
        <v>6.3802188945404861E-2</v>
      </c>
      <c r="I173" s="2">
        <f t="shared" si="120"/>
        <v>7.7195996551426366E-2</v>
      </c>
      <c r="J173" s="2">
        <f t="shared" si="121"/>
        <v>0.10358690502593104</v>
      </c>
      <c r="K173" s="2">
        <f t="shared" si="122"/>
        <v>0.31917523123767971</v>
      </c>
      <c r="L173" s="2">
        <f t="shared" si="123"/>
        <v>0.43623967823955812</v>
      </c>
      <c r="M173" s="2">
        <f t="shared" si="112"/>
        <v>7.5062469589833689E-2</v>
      </c>
      <c r="N173" s="2">
        <f t="shared" si="113"/>
        <v>0.11663009636703742</v>
      </c>
      <c r="O173" s="2">
        <f t="shared" si="114"/>
        <v>0.22654551114005128</v>
      </c>
      <c r="P173" s="2">
        <f t="shared" si="115"/>
        <v>0.31750425904437035</v>
      </c>
      <c r="Q173" s="2">
        <f t="shared" si="116"/>
        <v>0.26425766385870719</v>
      </c>
      <c r="S173" s="2">
        <f t="shared" si="117"/>
        <v>1</v>
      </c>
      <c r="T173" s="2">
        <f t="shared" si="118"/>
        <v>0.99999999999999989</v>
      </c>
    </row>
    <row r="174" spans="6:20">
      <c r="F174" s="58">
        <v>45</v>
      </c>
      <c r="G174" s="58">
        <v>49</v>
      </c>
      <c r="H174" s="2">
        <f t="shared" si="119"/>
        <v>6.7511729309949406E-2</v>
      </c>
      <c r="I174" s="2">
        <f t="shared" si="120"/>
        <v>8.1366419843263676E-2</v>
      </c>
      <c r="J174" s="2">
        <f t="shared" si="121"/>
        <v>0.10628507703947801</v>
      </c>
      <c r="K174" s="2">
        <f t="shared" si="122"/>
        <v>0.31741542145226154</v>
      </c>
      <c r="L174" s="2">
        <f t="shared" si="123"/>
        <v>0.4274213523550473</v>
      </c>
      <c r="M174" s="2">
        <f t="shared" si="112"/>
        <v>7.743425025294054E-2</v>
      </c>
      <c r="N174" s="2">
        <f t="shared" si="113"/>
        <v>0.1199288871592508</v>
      </c>
      <c r="O174" s="2">
        <f t="shared" si="114"/>
        <v>0.22843898845816415</v>
      </c>
      <c r="P174" s="2">
        <f t="shared" si="115"/>
        <v>0.3128460879822868</v>
      </c>
      <c r="Q174" s="2">
        <f t="shared" si="116"/>
        <v>0.26135178614735777</v>
      </c>
      <c r="S174" s="2">
        <f t="shared" si="117"/>
        <v>0.99999999999999989</v>
      </c>
      <c r="T174" s="2">
        <f t="shared" si="118"/>
        <v>1</v>
      </c>
    </row>
    <row r="175" spans="6:20">
      <c r="F175" s="58">
        <v>46</v>
      </c>
      <c r="G175" s="58">
        <v>50</v>
      </c>
      <c r="H175" s="2">
        <f t="shared" si="119"/>
        <v>7.1593906970665172E-2</v>
      </c>
      <c r="I175" s="2">
        <f t="shared" si="120"/>
        <v>8.6184537555258137E-2</v>
      </c>
      <c r="J175" s="2">
        <f t="shared" si="121"/>
        <v>0.10941930906878601</v>
      </c>
      <c r="K175" s="2">
        <f t="shared" si="122"/>
        <v>0.31487638041808774</v>
      </c>
      <c r="L175" s="2">
        <f t="shared" si="123"/>
        <v>0.41792586598720294</v>
      </c>
      <c r="M175" s="2">
        <f t="shared" si="112"/>
        <v>8.0243338724560076E-2</v>
      </c>
      <c r="N175" s="2">
        <f t="shared" si="113"/>
        <v>0.12405797587166417</v>
      </c>
      <c r="O175" s="2">
        <f t="shared" si="114"/>
        <v>0.23046651978819607</v>
      </c>
      <c r="P175" s="2">
        <f t="shared" si="115"/>
        <v>0.30739588804646412</v>
      </c>
      <c r="Q175" s="2">
        <f t="shared" si="116"/>
        <v>0.25783627756911559</v>
      </c>
      <c r="S175" s="2">
        <f t="shared" si="117"/>
        <v>1</v>
      </c>
      <c r="T175" s="2">
        <f t="shared" si="118"/>
        <v>1</v>
      </c>
    </row>
    <row r="176" spans="6:20">
      <c r="F176" s="58">
        <v>47</v>
      </c>
      <c r="G176" s="58">
        <v>51</v>
      </c>
      <c r="H176" s="2">
        <f t="shared" si="119"/>
        <v>7.607764697699862E-2</v>
      </c>
      <c r="I176" s="2">
        <f t="shared" si="120"/>
        <v>9.1701340584564625E-2</v>
      </c>
      <c r="J176" s="2">
        <f t="shared" si="121"/>
        <v>0.11298581579853535</v>
      </c>
      <c r="K176" s="2">
        <f t="shared" si="122"/>
        <v>0.31151737075327857</v>
      </c>
      <c r="L176" s="2">
        <f t="shared" si="123"/>
        <v>0.40771782588662275</v>
      </c>
      <c r="M176" s="2">
        <f t="shared" si="112"/>
        <v>8.3534515024398084E-2</v>
      </c>
      <c r="N176" s="2">
        <f t="shared" si="113"/>
        <v>0.12906192931879287</v>
      </c>
      <c r="O176" s="2">
        <f t="shared" si="114"/>
        <v>0.23259754433817895</v>
      </c>
      <c r="P176" s="2">
        <f t="shared" si="115"/>
        <v>0.30116203975669759</v>
      </c>
      <c r="Q176" s="2">
        <f t="shared" si="116"/>
        <v>0.25364397156193236</v>
      </c>
      <c r="S176" s="2">
        <f t="shared" si="117"/>
        <v>0.99999999999999989</v>
      </c>
      <c r="T176" s="2">
        <f t="shared" si="118"/>
        <v>0.99999999999999978</v>
      </c>
    </row>
    <row r="177" spans="6:20">
      <c r="F177" s="58">
        <v>48</v>
      </c>
      <c r="G177" s="58">
        <v>52</v>
      </c>
      <c r="H177" s="2">
        <f t="shared" si="119"/>
        <v>8.0992298039331043E-2</v>
      </c>
      <c r="I177" s="2">
        <f t="shared" si="120"/>
        <v>9.7969763055349032E-2</v>
      </c>
      <c r="J177" s="2">
        <f t="shared" si="121"/>
        <v>0.11697677626967036</v>
      </c>
      <c r="K177" s="2">
        <f t="shared" si="122"/>
        <v>0.30730045611392559</v>
      </c>
      <c r="L177" s="2">
        <f t="shared" si="123"/>
        <v>0.39676070652172402</v>
      </c>
      <c r="M177" s="2">
        <f t="shared" si="112"/>
        <v>8.7357710592803881E-2</v>
      </c>
      <c r="N177" s="2">
        <f t="shared" si="113"/>
        <v>0.13498972371930576</v>
      </c>
      <c r="O177" s="2">
        <f t="shared" si="114"/>
        <v>0.23479520896306164</v>
      </c>
      <c r="P177" s="2">
        <f t="shared" si="115"/>
        <v>0.29415481050488013</v>
      </c>
      <c r="Q177" s="2">
        <f t="shared" si="116"/>
        <v>0.24870254621994867</v>
      </c>
      <c r="S177" s="2">
        <f t="shared" si="117"/>
        <v>1</v>
      </c>
      <c r="T177" s="2">
        <f t="shared" si="118"/>
        <v>1</v>
      </c>
    </row>
    <row r="178" spans="6:20">
      <c r="F178" s="58">
        <v>49</v>
      </c>
      <c r="G178" s="58">
        <v>53</v>
      </c>
      <c r="H178" s="2">
        <f t="shared" si="119"/>
        <v>8.6366995342980951E-2</v>
      </c>
      <c r="I178" s="2">
        <f t="shared" si="120"/>
        <v>0.10504271076267185</v>
      </c>
      <c r="J178" s="2">
        <f t="shared" si="121"/>
        <v>0.12137869532025229</v>
      </c>
      <c r="K178" s="2">
        <f t="shared" si="122"/>
        <v>0.30219227152901057</v>
      </c>
      <c r="L178" s="2">
        <f t="shared" si="123"/>
        <v>0.38501932704508435</v>
      </c>
      <c r="M178" s="2">
        <f t="shared" si="112"/>
        <v>9.1768226543266412E-2</v>
      </c>
      <c r="N178" s="2">
        <f t="shared" si="113"/>
        <v>0.14189261838739778</v>
      </c>
      <c r="O178" s="2">
        <f t="shared" si="114"/>
        <v>0.23701525008328375</v>
      </c>
      <c r="P178" s="2">
        <f t="shared" si="115"/>
        <v>0.2863871518338974</v>
      </c>
      <c r="Q178" s="2">
        <f t="shared" si="116"/>
        <v>0.24293675315215474</v>
      </c>
      <c r="S178" s="2">
        <f t="shared" si="117"/>
        <v>1</v>
      </c>
      <c r="T178" s="2">
        <f t="shared" si="118"/>
        <v>1</v>
      </c>
    </row>
    <row r="179" spans="6:20">
      <c r="F179" s="58">
        <v>50</v>
      </c>
      <c r="G179" s="58">
        <v>54</v>
      </c>
      <c r="H179" s="2">
        <f t="shared" si="119"/>
        <v>9.2229872761343923E-2</v>
      </c>
      <c r="I179" s="2">
        <f t="shared" si="120"/>
        <v>0.11297045802311963</v>
      </c>
      <c r="J179" s="2">
        <f t="shared" si="121"/>
        <v>0.12617062855399569</v>
      </c>
      <c r="K179" s="2">
        <f t="shared" si="122"/>
        <v>0.2961661931428452</v>
      </c>
      <c r="L179" s="2">
        <f t="shared" si="123"/>
        <v>0.37246284751869552</v>
      </c>
      <c r="M179" s="2">
        <f t="shared" si="112"/>
        <v>9.6826726235164737E-2</v>
      </c>
      <c r="N179" s="2">
        <f t="shared" si="113"/>
        <v>0.14982116576320564</v>
      </c>
      <c r="O179" s="2">
        <f t="shared" si="114"/>
        <v>0.23920481011083453</v>
      </c>
      <c r="P179" s="2">
        <f t="shared" si="115"/>
        <v>0.27787571624216545</v>
      </c>
      <c r="Q179" s="2">
        <f t="shared" si="116"/>
        <v>0.23627158164862969</v>
      </c>
      <c r="S179" s="2">
        <f t="shared" si="117"/>
        <v>1</v>
      </c>
      <c r="T179" s="2">
        <f t="shared" si="118"/>
        <v>1</v>
      </c>
    </row>
    <row r="180" spans="6:20">
      <c r="F180" s="58">
        <v>51</v>
      </c>
      <c r="G180" s="58">
        <v>55</v>
      </c>
      <c r="H180" s="2">
        <f t="shared" si="119"/>
        <v>9.8607135807952009E-2</v>
      </c>
      <c r="I180" s="2">
        <f t="shared" si="120"/>
        <v>0.12179735819926529</v>
      </c>
      <c r="J180" s="2">
        <f t="shared" si="121"/>
        <v>0.13132234614641589</v>
      </c>
      <c r="K180" s="2">
        <f t="shared" si="122"/>
        <v>0.28920487840477699</v>
      </c>
      <c r="L180" s="2">
        <f t="shared" si="123"/>
        <v>0.35906828144158975</v>
      </c>
      <c r="M180" s="2">
        <f t="shared" si="112"/>
        <v>0.10259890904642641</v>
      </c>
      <c r="N180" s="2">
        <f t="shared" si="113"/>
        <v>0.158821178713031</v>
      </c>
      <c r="O180" s="2">
        <f t="shared" si="114"/>
        <v>0.24130126664100035</v>
      </c>
      <c r="P180" s="2">
        <f t="shared" si="115"/>
        <v>0.2686420835183233</v>
      </c>
      <c r="Q180" s="2">
        <f t="shared" si="116"/>
        <v>0.22863656208121894</v>
      </c>
      <c r="S180" s="2">
        <f t="shared" si="117"/>
        <v>1</v>
      </c>
      <c r="T180" s="2">
        <f t="shared" si="118"/>
        <v>1</v>
      </c>
    </row>
    <row r="181" spans="6:20">
      <c r="F181" s="58">
        <v>52</v>
      </c>
      <c r="G181" s="58">
        <v>56</v>
      </c>
      <c r="H181" s="2">
        <f t="shared" si="119"/>
        <v>0.10552202737824327</v>
      </c>
      <c r="I181" s="2">
        <f t="shared" si="120"/>
        <v>0.13155786991837312</v>
      </c>
      <c r="J181" s="2">
        <f t="shared" si="121"/>
        <v>0.13679255018774159</v>
      </c>
      <c r="K181" s="2">
        <f t="shared" si="122"/>
        <v>0.28130309555268251</v>
      </c>
      <c r="L181" s="2">
        <f t="shared" si="123"/>
        <v>0.34482445696295955</v>
      </c>
      <c r="M181" s="2">
        <f t="shared" si="112"/>
        <v>0.10915475320195304</v>
      </c>
      <c r="N181" s="2">
        <f t="shared" si="113"/>
        <v>0.16892850088645306</v>
      </c>
      <c r="O181" s="2">
        <f t="shared" si="114"/>
        <v>0.2432311961174019</v>
      </c>
      <c r="P181" s="2">
        <f t="shared" si="115"/>
        <v>0.25871417702906141</v>
      </c>
      <c r="Q181" s="2">
        <f t="shared" si="116"/>
        <v>0.2199713727651306</v>
      </c>
      <c r="S181" s="2">
        <f t="shared" si="117"/>
        <v>1</v>
      </c>
      <c r="T181" s="2">
        <f t="shared" si="118"/>
        <v>1</v>
      </c>
    </row>
    <row r="182" spans="6:20">
      <c r="F182" s="58">
        <v>53</v>
      </c>
      <c r="G182" s="58">
        <v>57</v>
      </c>
      <c r="H182" s="2">
        <f t="shared" si="119"/>
        <v>0.11299374419468565</v>
      </c>
      <c r="I182" s="2">
        <f t="shared" si="120"/>
        <v>0.14227198696834742</v>
      </c>
      <c r="J182" s="2">
        <f t="shared" si="121"/>
        <v>0.14252730144971626</v>
      </c>
      <c r="K182" s="2">
        <f t="shared" si="122"/>
        <v>0.27247069510382593</v>
      </c>
      <c r="L182" s="2">
        <f t="shared" si="123"/>
        <v>0.32973627228342478</v>
      </c>
      <c r="M182" s="2">
        <f t="shared" si="112"/>
        <v>0.1165672028299624</v>
      </c>
      <c r="N182" s="2">
        <f t="shared" si="113"/>
        <v>0.1801624961989603</v>
      </c>
      <c r="O182" s="2">
        <f t="shared" si="114"/>
        <v>0.24490964783004199</v>
      </c>
      <c r="P182" s="2">
        <f t="shared" si="115"/>
        <v>0.24812783678577227</v>
      </c>
      <c r="Q182" s="2">
        <f t="shared" si="116"/>
        <v>0.210232816355263</v>
      </c>
      <c r="S182" s="2">
        <f t="shared" si="117"/>
        <v>1</v>
      </c>
      <c r="T182" s="2">
        <f t="shared" si="118"/>
        <v>0.99999999999999989</v>
      </c>
    </row>
    <row r="183" spans="6:20">
      <c r="F183" s="58">
        <v>54</v>
      </c>
      <c r="G183" s="58">
        <v>58</v>
      </c>
      <c r="H183" s="2">
        <f t="shared" si="119"/>
        <v>0.12103639055150185</v>
      </c>
      <c r="I183" s="2">
        <f t="shared" si="120"/>
        <v>0.15394027440880745</v>
      </c>
      <c r="J183" s="2">
        <f t="shared" si="121"/>
        <v>0.14845884732760353</v>
      </c>
      <c r="K183" s="2">
        <f t="shared" si="122"/>
        <v>0.26273550114602662</v>
      </c>
      <c r="L183" s="2">
        <f t="shared" si="123"/>
        <v>0.31382898656606056</v>
      </c>
      <c r="M183" s="2">
        <f t="shared" si="112"/>
        <v>0.12491017617323265</v>
      </c>
      <c r="N183" s="2">
        <f t="shared" si="113"/>
        <v>0.19251830809405562</v>
      </c>
      <c r="O183" s="2">
        <f t="shared" si="114"/>
        <v>0.24623996585329039</v>
      </c>
      <c r="P183" s="2">
        <f t="shared" si="115"/>
        <v>0.23692849632191801</v>
      </c>
      <c r="Q183" s="2">
        <f t="shared" si="116"/>
        <v>0.19940305355750335</v>
      </c>
      <c r="S183" s="2">
        <f t="shared" si="117"/>
        <v>1</v>
      </c>
      <c r="T183" s="2">
        <f t="shared" si="118"/>
        <v>1</v>
      </c>
    </row>
    <row r="184" spans="6:20">
      <c r="F184" s="58">
        <v>55</v>
      </c>
      <c r="G184" s="58">
        <v>59</v>
      </c>
      <c r="H184" s="2">
        <f t="shared" si="119"/>
        <v>0.12965808305327167</v>
      </c>
      <c r="I184" s="2">
        <f t="shared" si="120"/>
        <v>0.16653884827609464</v>
      </c>
      <c r="J184" s="2">
        <f t="shared" si="121"/>
        <v>0.15450506330855041</v>
      </c>
      <c r="K184" s="2">
        <f t="shared" si="122"/>
        <v>0.25214582700297233</v>
      </c>
      <c r="L184" s="2">
        <f t="shared" si="123"/>
        <v>0.29715217835911084</v>
      </c>
      <c r="M184" s="2">
        <f t="shared" si="112"/>
        <v>0.13425579930703996</v>
      </c>
      <c r="N184" s="2">
        <f t="shared" si="113"/>
        <v>0.20595815511668641</v>
      </c>
      <c r="O184" s="2">
        <f t="shared" si="114"/>
        <v>0.24711445736447663</v>
      </c>
      <c r="P184" s="2">
        <f t="shared" si="115"/>
        <v>0.22517288133962662</v>
      </c>
      <c r="Q184" s="2">
        <f t="shared" si="116"/>
        <v>0.18749870687217041</v>
      </c>
      <c r="S184" s="2">
        <f t="shared" si="117"/>
        <v>1</v>
      </c>
      <c r="T184" s="2">
        <f t="shared" si="118"/>
        <v>1</v>
      </c>
    </row>
    <row r="185" spans="6:20">
      <c r="F185" s="58">
        <v>56</v>
      </c>
      <c r="G185" s="58">
        <v>60</v>
      </c>
      <c r="H185" s="2">
        <f t="shared" si="119"/>
        <v>0.13886033914216564</v>
      </c>
      <c r="I185" s="2">
        <f t="shared" si="120"/>
        <v>0.18001477286173567</v>
      </c>
      <c r="J185" s="2">
        <f t="shared" si="121"/>
        <v>0.16056971417816757</v>
      </c>
      <c r="K185" s="2">
        <f t="shared" si="122"/>
        <v>0.24077226438874533</v>
      </c>
      <c r="L185" s="2">
        <f t="shared" si="123"/>
        <v>0.27978290942918571</v>
      </c>
      <c r="M185" s="2">
        <f t="shared" si="112"/>
        <v>0.14467083604964309</v>
      </c>
      <c r="N185" s="2">
        <f t="shared" si="113"/>
        <v>0.22040223324688188</v>
      </c>
      <c r="O185" s="2">
        <f t="shared" si="114"/>
        <v>0.24741624917181337</v>
      </c>
      <c r="P185" s="2">
        <f t="shared" si="115"/>
        <v>0.2129306063731094</v>
      </c>
      <c r="Q185" s="2">
        <f t="shared" si="116"/>
        <v>0.17458007515855228</v>
      </c>
      <c r="S185" s="2">
        <f t="shared" si="117"/>
        <v>0.99999999999999989</v>
      </c>
      <c r="T185" s="2">
        <f t="shared" si="118"/>
        <v>1</v>
      </c>
    </row>
    <row r="186" spans="6:20">
      <c r="F186" s="58">
        <v>57</v>
      </c>
      <c r="G186" s="58">
        <v>61</v>
      </c>
      <c r="H186" s="2">
        <f t="shared" si="119"/>
        <v>0.148637885765737</v>
      </c>
      <c r="I186" s="2">
        <f t="shared" si="120"/>
        <v>0.19428245872225802</v>
      </c>
      <c r="J186" s="2">
        <f t="shared" si="121"/>
        <v>0.16654369802324065</v>
      </c>
      <c r="K186" s="2">
        <f t="shared" si="122"/>
        <v>0.22870837739305069</v>
      </c>
      <c r="L186" s="2">
        <f t="shared" si="123"/>
        <v>0.26182758009571372</v>
      </c>
      <c r="M186" s="2">
        <f t="shared" si="112"/>
        <v>0.15621240177340687</v>
      </c>
      <c r="N186" s="2">
        <f t="shared" si="113"/>
        <v>0.2357201709068526</v>
      </c>
      <c r="O186" s="2">
        <f t="shared" si="114"/>
        <v>0.24702267391186147</v>
      </c>
      <c r="P186" s="2">
        <f t="shared" si="115"/>
        <v>0.20028548961927717</v>
      </c>
      <c r="Q186" s="2">
        <f t="shared" si="116"/>
        <v>0.16075926378860186</v>
      </c>
      <c r="S186" s="2">
        <f t="shared" si="117"/>
        <v>1</v>
      </c>
      <c r="T186" s="2">
        <f t="shared" si="118"/>
        <v>1</v>
      </c>
    </row>
    <row r="187" spans="6:20">
      <c r="F187" s="58">
        <v>58</v>
      </c>
      <c r="G187" s="58">
        <v>62</v>
      </c>
      <c r="H187" s="2">
        <f t="shared" si="119"/>
        <v>0.15897900574854767</v>
      </c>
      <c r="I187" s="2">
        <f t="shared" si="120"/>
        <v>0.2092216898864516</v>
      </c>
      <c r="J187" s="2">
        <f t="shared" si="121"/>
        <v>0.17230735083407631</v>
      </c>
      <c r="K187" s="2">
        <f t="shared" si="122"/>
        <v>0.21606997206079806</v>
      </c>
      <c r="L187" s="2">
        <f t="shared" si="123"/>
        <v>0.24342198147012617</v>
      </c>
      <c r="M187" s="2">
        <f t="shared" si="112"/>
        <v>0.16892322018127776</v>
      </c>
      <c r="N187" s="2">
        <f t="shared" si="113"/>
        <v>0.25172437401766146</v>
      </c>
      <c r="O187" s="2">
        <f t="shared" si="114"/>
        <v>0.24581044860979651</v>
      </c>
      <c r="P187" s="2">
        <f t="shared" si="115"/>
        <v>0.18733633899707558</v>
      </c>
      <c r="Q187" s="2">
        <f t="shared" si="116"/>
        <v>0.14620561819418867</v>
      </c>
      <c r="S187" s="2">
        <f t="shared" si="117"/>
        <v>0.99999999999999978</v>
      </c>
      <c r="T187" s="2">
        <f t="shared" si="118"/>
        <v>0.99999999999999989</v>
      </c>
    </row>
    <row r="188" spans="6:20">
      <c r="F188" s="58">
        <v>59</v>
      </c>
      <c r="G188" s="58">
        <v>63</v>
      </c>
      <c r="H188" s="2">
        <f t="shared" si="119"/>
        <v>0.16986649490563127</v>
      </c>
      <c r="I188" s="2">
        <f t="shared" si="120"/>
        <v>0.22467785469459739</v>
      </c>
      <c r="J188" s="2">
        <f t="shared" si="121"/>
        <v>0.17773376650500936</v>
      </c>
      <c r="K188" s="2">
        <f t="shared" si="122"/>
        <v>0.20299272142283123</v>
      </c>
      <c r="L188" s="2">
        <f t="shared" si="123"/>
        <v>0.22472916247193078</v>
      </c>
      <c r="M188" s="2">
        <f t="shared" si="112"/>
        <v>0.18282689379971034</v>
      </c>
      <c r="N188" s="2">
        <f t="shared" si="113"/>
        <v>0.26816689910545216</v>
      </c>
      <c r="O188" s="2">
        <f t="shared" si="114"/>
        <v>0.24366271604639569</v>
      </c>
      <c r="P188" s="2">
        <f t="shared" si="115"/>
        <v>0.17419689765943622</v>
      </c>
      <c r="Q188" s="2">
        <f t="shared" si="116"/>
        <v>0.13114659338900567</v>
      </c>
      <c r="S188" s="2">
        <f t="shared" si="117"/>
        <v>1</v>
      </c>
      <c r="T188" s="2">
        <f t="shared" si="118"/>
        <v>1</v>
      </c>
    </row>
    <row r="189" spans="6:20">
      <c r="F189" s="58">
        <v>60</v>
      </c>
      <c r="G189" s="58">
        <v>64</v>
      </c>
      <c r="H189" s="2">
        <f t="shared" si="119"/>
        <v>0.18127923537439855</v>
      </c>
      <c r="I189" s="2">
        <f t="shared" si="120"/>
        <v>0.24046477907917838</v>
      </c>
      <c r="J189" s="2">
        <f t="shared" si="121"/>
        <v>0.18269294275091522</v>
      </c>
      <c r="K189" s="2">
        <f t="shared" si="122"/>
        <v>0.18962810271944167</v>
      </c>
      <c r="L189" s="2">
        <f t="shared" si="123"/>
        <v>0.20593494007606619</v>
      </c>
      <c r="M189" s="2">
        <f t="shared" si="112"/>
        <v>0.1979238700241901</v>
      </c>
      <c r="N189" s="2">
        <f t="shared" si="113"/>
        <v>0.28474154768989318</v>
      </c>
      <c r="O189" s="2">
        <f t="shared" si="114"/>
        <v>0.24047769497827776</v>
      </c>
      <c r="P189" s="2">
        <f t="shared" si="115"/>
        <v>0.16099460134969185</v>
      </c>
      <c r="Q189" s="2">
        <f t="shared" si="116"/>
        <v>0.11586228595794719</v>
      </c>
      <c r="S189" s="2">
        <f t="shared" si="117"/>
        <v>0.99999999999999989</v>
      </c>
      <c r="T189" s="2">
        <f t="shared" si="118"/>
        <v>1.0000000000000002</v>
      </c>
    </row>
    <row r="190" spans="6:20">
      <c r="F190" s="58">
        <v>61</v>
      </c>
      <c r="G190" s="58">
        <v>65</v>
      </c>
      <c r="H190" s="2">
        <f t="shared" si="119"/>
        <v>0.19319431025991948</v>
      </c>
      <c r="I190" s="2">
        <f t="shared" si="120"/>
        <v>0.25637026755329989</v>
      </c>
      <c r="J190" s="2">
        <f t="shared" si="121"/>
        <v>0.18705642557145852</v>
      </c>
      <c r="K190" s="2">
        <f t="shared" si="122"/>
        <v>0.17613782700555844</v>
      </c>
      <c r="L190" s="2">
        <f t="shared" si="123"/>
        <v>0.18724116960976359</v>
      </c>
      <c r="M190" s="2">
        <f t="shared" si="112"/>
        <v>0.21418892491733871</v>
      </c>
      <c r="N190" s="2">
        <f t="shared" si="113"/>
        <v>0.30109251727872433</v>
      </c>
      <c r="O190" s="2">
        <f t="shared" si="114"/>
        <v>0.23617825066826603</v>
      </c>
      <c r="P190" s="2">
        <f t="shared" si="115"/>
        <v>0.14786783181407936</v>
      </c>
      <c r="Q190" s="2">
        <f t="shared" si="116"/>
        <v>0.10067247532159153</v>
      </c>
      <c r="S190" s="2">
        <f t="shared" si="117"/>
        <v>0.99999999999999989</v>
      </c>
      <c r="T190" s="2">
        <f t="shared" si="118"/>
        <v>0.99999999999999989</v>
      </c>
    </row>
    <row r="191" spans="6:20">
      <c r="F191" s="58">
        <v>62</v>
      </c>
      <c r="G191" s="58">
        <v>66</v>
      </c>
      <c r="H191" s="2">
        <f t="shared" si="119"/>
        <v>0.2055895081191183</v>
      </c>
      <c r="I191" s="2">
        <f t="shared" si="120"/>
        <v>0.27216408284563748</v>
      </c>
      <c r="J191" s="2">
        <f t="shared" si="121"/>
        <v>0.19070202652795235</v>
      </c>
      <c r="K191" s="2">
        <f t="shared" si="122"/>
        <v>0.1626871714678238</v>
      </c>
      <c r="L191" s="2">
        <f t="shared" si="123"/>
        <v>0.16885721103946813</v>
      </c>
      <c r="M191" s="2">
        <f t="shared" si="112"/>
        <v>0.23157097089543729</v>
      </c>
      <c r="N191" s="2">
        <f t="shared" si="113"/>
        <v>0.31683006550809489</v>
      </c>
      <c r="O191" s="2">
        <f t="shared" si="114"/>
        <v>0.2307212367227936</v>
      </c>
      <c r="P191" s="2">
        <f t="shared" si="115"/>
        <v>0.13496148888858173</v>
      </c>
      <c r="Q191" s="2">
        <f t="shared" si="116"/>
        <v>8.5916237985092403E-2</v>
      </c>
      <c r="S191" s="2">
        <f t="shared" si="117"/>
        <v>1</v>
      </c>
      <c r="T191" s="2">
        <f t="shared" si="118"/>
        <v>1</v>
      </c>
    </row>
    <row r="192" spans="6:20">
      <c r="F192" s="58">
        <v>63</v>
      </c>
      <c r="G192" s="58">
        <v>67</v>
      </c>
      <c r="H192" s="2">
        <f t="shared" si="119"/>
        <v>0.21844601200581976</v>
      </c>
      <c r="I192" s="2">
        <f t="shared" si="120"/>
        <v>0.28760770748919029</v>
      </c>
      <c r="J192" s="2">
        <f t="shared" si="121"/>
        <v>0.1935181571418407</v>
      </c>
      <c r="K192" s="2">
        <f t="shared" si="122"/>
        <v>0.14943781139816059</v>
      </c>
      <c r="L192" s="2">
        <f t="shared" si="123"/>
        <v>0.15099031196498863</v>
      </c>
      <c r="M192" s="2">
        <f t="shared" si="112"/>
        <v>0.24999575497325224</v>
      </c>
      <c r="N192" s="2">
        <f t="shared" si="113"/>
        <v>0.33155229257323759</v>
      </c>
      <c r="O192" s="2">
        <f t="shared" si="114"/>
        <v>0.22410512046677067</v>
      </c>
      <c r="P192" s="2">
        <f t="shared" si="115"/>
        <v>0.12242096557118873</v>
      </c>
      <c r="Q192" s="2">
        <f t="shared" si="116"/>
        <v>7.1925866415550849E-2</v>
      </c>
      <c r="S192" s="2">
        <f t="shared" si="117"/>
        <v>1</v>
      </c>
      <c r="T192" s="2">
        <f t="shared" si="118"/>
        <v>1</v>
      </c>
    </row>
    <row r="193" spans="6:20">
      <c r="F193" s="58">
        <v>64</v>
      </c>
      <c r="G193" s="58">
        <v>68</v>
      </c>
      <c r="H193" s="2">
        <f t="shared" si="119"/>
        <v>0.23175105190352194</v>
      </c>
      <c r="I193" s="2">
        <f t="shared" si="120"/>
        <v>0.30246491190903069</v>
      </c>
      <c r="J193" s="2">
        <f t="shared" si="121"/>
        <v>0.19540737749090054</v>
      </c>
      <c r="K193" s="2">
        <f t="shared" si="122"/>
        <v>0.13654084570483932</v>
      </c>
      <c r="L193" s="2">
        <f t="shared" si="123"/>
        <v>0.13383581299170744</v>
      </c>
      <c r="M193" s="2">
        <f t="shared" si="112"/>
        <v>0.26937154996500168</v>
      </c>
      <c r="N193" s="2">
        <f t="shared" si="113"/>
        <v>0.34487059603983017</v>
      </c>
      <c r="O193" s="2">
        <f t="shared" si="114"/>
        <v>0.21637435941360836</v>
      </c>
      <c r="P193" s="2">
        <f t="shared" si="115"/>
        <v>0.11038496433486898</v>
      </c>
      <c r="Q193" s="2">
        <f t="shared" si="116"/>
        <v>5.8998530246690807E-2</v>
      </c>
      <c r="S193" s="2">
        <f t="shared" si="117"/>
        <v>1</v>
      </c>
      <c r="T193" s="2">
        <f t="shared" si="118"/>
        <v>1</v>
      </c>
    </row>
    <row r="194" spans="6:20">
      <c r="F194" s="58">
        <v>65</v>
      </c>
      <c r="G194" s="58">
        <v>69</v>
      </c>
      <c r="H194" s="2">
        <f t="shared" si="119"/>
        <v>0.24550032689250631</v>
      </c>
      <c r="I194" s="2">
        <f t="shared" si="120"/>
        <v>0.31651197639819145</v>
      </c>
      <c r="J194" s="2">
        <f t="shared" si="121"/>
        <v>0.19628888485994203</v>
      </c>
      <c r="K194" s="2">
        <f t="shared" si="122"/>
        <v>0.12413069052409574</v>
      </c>
      <c r="L194" s="2">
        <f t="shared" si="123"/>
        <v>0.11756812132526445</v>
      </c>
      <c r="M194" s="2">
        <f t="shared" si="112"/>
        <v>0.28959734979146179</v>
      </c>
      <c r="N194" s="2">
        <f t="shared" si="113"/>
        <v>0.35643507172927918</v>
      </c>
      <c r="O194" s="2">
        <f t="shared" si="114"/>
        <v>0.20761936496565081</v>
      </c>
      <c r="P194" s="2">
        <f t="shared" si="115"/>
        <v>9.8977949371425053E-2</v>
      </c>
      <c r="Q194" s="2">
        <f t="shared" si="116"/>
        <v>4.7370264142183247E-2</v>
      </c>
      <c r="S194" s="2">
        <f t="shared" si="117"/>
        <v>1</v>
      </c>
      <c r="T194" s="2">
        <f t="shared" si="118"/>
        <v>1</v>
      </c>
    </row>
    <row r="195" spans="6:20">
      <c r="F195" s="58">
        <v>66</v>
      </c>
      <c r="G195" s="58">
        <v>70</v>
      </c>
      <c r="H195" s="2">
        <f t="shared" si="119"/>
        <v>0.25970006739690393</v>
      </c>
      <c r="I195" s="2">
        <f t="shared" si="120"/>
        <v>0.3295464187301903</v>
      </c>
      <c r="J195" s="2">
        <f t="shared" si="121"/>
        <v>0.19609984630372707</v>
      </c>
      <c r="K195" s="2">
        <f t="shared" si="122"/>
        <v>0.11232038283318393</v>
      </c>
      <c r="L195" s="2">
        <f t="shared" si="123"/>
        <v>0.10233328473599472</v>
      </c>
      <c r="M195" s="2">
        <f t="shared" ref="M195:M225" si="124">AP75/($AP75+$AV75+$BB75+$BH75+$BN75)</f>
        <v>0.31057254672137113</v>
      </c>
      <c r="N195" s="2">
        <f t="shared" ref="N195:N225" si="125">AV75/($AP75+$AV75+$BB75+$BH75+$BN75)</f>
        <v>0.36595563176716556</v>
      </c>
      <c r="O195" s="2">
        <f t="shared" ref="O195:O225" si="126">BB75/($AP75+$AV75+$BB75+$BH75+$BN75)</f>
        <v>0.19797165227381</v>
      </c>
      <c r="P195" s="2">
        <f t="shared" ref="P195:P225" si="127">BH75/($AP75+$AV75+$BB75+$BH75+$BN75)</f>
        <v>8.8303261060509008E-2</v>
      </c>
      <c r="Q195" s="2">
        <f t="shared" ref="Q195:Q225" si="128">BN75/($AP75+$AV75+$BB75+$BH75+$BN75)</f>
        <v>3.7196908177144411E-2</v>
      </c>
      <c r="S195" s="2">
        <f t="shared" ref="S195:S225" si="129">SUM(H195:L195)</f>
        <v>1</v>
      </c>
      <c r="T195" s="2">
        <f t="shared" ref="T195:T225" si="130">SUM(M195:Q195)</f>
        <v>1</v>
      </c>
    </row>
    <row r="196" spans="6:20">
      <c r="F196" s="58">
        <v>67</v>
      </c>
      <c r="G196" s="58">
        <v>71</v>
      </c>
      <c r="H196" s="2">
        <f t="shared" si="119"/>
        <v>0.27436869075803738</v>
      </c>
      <c r="I196" s="2">
        <f t="shared" si="120"/>
        <v>0.34139325955765831</v>
      </c>
      <c r="J196" s="2">
        <f t="shared" si="121"/>
        <v>0.19479566778185692</v>
      </c>
      <c r="K196" s="2">
        <f t="shared" si="122"/>
        <v>0.10119862189474019</v>
      </c>
      <c r="L196" s="2">
        <f t="shared" si="123"/>
        <v>8.8243760007707159E-2</v>
      </c>
      <c r="M196" s="2">
        <f t="shared" si="124"/>
        <v>0.3322067936068252</v>
      </c>
      <c r="N196" s="2">
        <f t="shared" si="125"/>
        <v>0.37321518650560837</v>
      </c>
      <c r="O196" s="2">
        <f t="shared" si="126"/>
        <v>0.18759474063717924</v>
      </c>
      <c r="P196" s="2">
        <f t="shared" si="127"/>
        <v>7.8437915012963599E-2</v>
      </c>
      <c r="Q196" s="2">
        <f t="shared" si="128"/>
        <v>2.8545364237423831E-2</v>
      </c>
      <c r="S196" s="2">
        <f t="shared" si="129"/>
        <v>1</v>
      </c>
      <c r="T196" s="2">
        <f t="shared" si="130"/>
        <v>1.0000000000000002</v>
      </c>
    </row>
    <row r="197" spans="6:20">
      <c r="F197" s="58">
        <v>68</v>
      </c>
      <c r="G197" s="58">
        <v>72</v>
      </c>
      <c r="H197" s="2">
        <f t="shared" si="119"/>
        <v>0.28953808278539012</v>
      </c>
      <c r="I197" s="2">
        <f t="shared" si="120"/>
        <v>0.35190816710171385</v>
      </c>
      <c r="J197" s="2">
        <f t="shared" si="121"/>
        <v>0.19234945442462534</v>
      </c>
      <c r="K197" s="2">
        <f t="shared" si="122"/>
        <v>9.0828630980306163E-2</v>
      </c>
      <c r="L197" s="2">
        <f t="shared" si="123"/>
        <v>7.5375664707964543E-2</v>
      </c>
      <c r="M197" s="2">
        <f t="shared" si="124"/>
        <v>0.35442885239497435</v>
      </c>
      <c r="N197" s="2">
        <f t="shared" si="125"/>
        <v>0.37807279643348179</v>
      </c>
      <c r="O197" s="2">
        <f t="shared" si="126"/>
        <v>0.17667223146649302</v>
      </c>
      <c r="P197" s="2">
        <f t="shared" si="127"/>
        <v>6.9429835613111418E-2</v>
      </c>
      <c r="Q197" s="2">
        <f t="shared" si="128"/>
        <v>2.1396284091939471E-2</v>
      </c>
      <c r="S197" s="2">
        <f t="shared" si="129"/>
        <v>1</v>
      </c>
      <c r="T197" s="2">
        <f t="shared" si="130"/>
        <v>1</v>
      </c>
    </row>
    <row r="198" spans="6:20">
      <c r="F198" s="58">
        <v>69</v>
      </c>
      <c r="G198" s="58">
        <v>73</v>
      </c>
      <c r="H198" s="2">
        <f t="shared" si="119"/>
        <v>0.30525459393304694</v>
      </c>
      <c r="I198" s="2">
        <f t="shared" si="120"/>
        <v>0.36097719021699265</v>
      </c>
      <c r="J198" s="2">
        <f t="shared" si="121"/>
        <v>0.18875102516837408</v>
      </c>
      <c r="K198" s="2">
        <f t="shared" si="122"/>
        <v>8.124869699269445E-2</v>
      </c>
      <c r="L198" s="2">
        <f t="shared" si="123"/>
        <v>6.3768493688892064E-2</v>
      </c>
      <c r="M198" s="2">
        <f t="shared" si="124"/>
        <v>0.37719365889673151</v>
      </c>
      <c r="N198" s="2">
        <f t="shared" si="125"/>
        <v>0.38045676004617052</v>
      </c>
      <c r="O198" s="2">
        <f t="shared" si="126"/>
        <v>0.16539496614088156</v>
      </c>
      <c r="P198" s="2">
        <f t="shared" si="127"/>
        <v>6.1297805882839063E-2</v>
      </c>
      <c r="Q198" s="2">
        <f t="shared" si="128"/>
        <v>1.5656809033377326E-2</v>
      </c>
      <c r="S198" s="2">
        <f t="shared" si="129"/>
        <v>1.0000000000000002</v>
      </c>
      <c r="T198" s="2">
        <f t="shared" si="130"/>
        <v>1</v>
      </c>
    </row>
    <row r="199" spans="6:20">
      <c r="F199" s="58">
        <v>70</v>
      </c>
      <c r="G199" s="58">
        <v>74</v>
      </c>
      <c r="H199" s="2">
        <f t="shared" si="119"/>
        <v>0.32157985956688795</v>
      </c>
      <c r="I199" s="2">
        <f t="shared" si="120"/>
        <v>0.36851314428355386</v>
      </c>
      <c r="J199" s="2">
        <f t="shared" si="121"/>
        <v>0.18400589009637205</v>
      </c>
      <c r="K199" s="2">
        <f t="shared" si="122"/>
        <v>7.2474080063806665E-2</v>
      </c>
      <c r="L199" s="2">
        <f t="shared" si="123"/>
        <v>5.342702598937947E-2</v>
      </c>
      <c r="M199" s="2">
        <f t="shared" si="124"/>
        <v>0.40048740434106822</v>
      </c>
      <c r="N199" s="2">
        <f t="shared" si="125"/>
        <v>0.38034951310648768</v>
      </c>
      <c r="O199" s="2">
        <f t="shared" si="126"/>
        <v>0.15394912424810642</v>
      </c>
      <c r="P199" s="2">
        <f t="shared" si="127"/>
        <v>5.4033901454881079E-2</v>
      </c>
      <c r="Q199" s="2">
        <f t="shared" si="128"/>
        <v>1.1180056849456594E-2</v>
      </c>
      <c r="S199" s="2">
        <f t="shared" si="129"/>
        <v>0.99999999999999989</v>
      </c>
      <c r="T199" s="2">
        <f t="shared" si="130"/>
        <v>1</v>
      </c>
    </row>
    <row r="200" spans="6:20">
      <c r="F200" s="58">
        <v>71</v>
      </c>
      <c r="G200" s="58">
        <v>75</v>
      </c>
      <c r="H200" s="2">
        <f t="shared" si="119"/>
        <v>0.338591537699928</v>
      </c>
      <c r="I200" s="2">
        <f t="shared" si="120"/>
        <v>0.3744490077337107</v>
      </c>
      <c r="J200" s="2">
        <f t="shared" si="121"/>
        <v>0.17813458331099674</v>
      </c>
      <c r="K200" s="2">
        <f t="shared" si="122"/>
        <v>6.4499896550881966E-2</v>
      </c>
      <c r="L200" s="2">
        <f t="shared" si="123"/>
        <v>4.4324974704482489E-2</v>
      </c>
      <c r="M200" s="2">
        <f t="shared" si="124"/>
        <v>0.42433090000681434</v>
      </c>
      <c r="N200" s="2">
        <f t="shared" si="125"/>
        <v>0.37776746172375186</v>
      </c>
      <c r="O200" s="2">
        <f t="shared" si="126"/>
        <v>0.14250663815487222</v>
      </c>
      <c r="P200" s="2">
        <f t="shared" si="127"/>
        <v>4.7607773041242286E-2</v>
      </c>
      <c r="Q200" s="2">
        <f t="shared" si="128"/>
        <v>7.7872270733194008E-3</v>
      </c>
      <c r="S200" s="2">
        <f t="shared" si="129"/>
        <v>0.99999999999999989</v>
      </c>
      <c r="T200" s="2">
        <f t="shared" si="130"/>
        <v>1</v>
      </c>
    </row>
    <row r="201" spans="6:20">
      <c r="F201" s="58">
        <v>72</v>
      </c>
      <c r="G201" s="58">
        <v>76</v>
      </c>
      <c r="H201" s="2">
        <f t="shared" ref="H201:H225" si="131">L81/($L81+$R81+$X81+$AD81+$AJ81)</f>
        <v>0.35638401077021059</v>
      </c>
      <c r="I201" s="2">
        <f t="shared" ref="I201:I225" si="132">R81/($L81+$R81+$X81+$AD81+$AJ81)</f>
        <v>0.3787288999091909</v>
      </c>
      <c r="J201" s="2">
        <f t="shared" ref="J201:J225" si="133">X81/($L81+$R81+$X81+$AD81+$AJ81)</f>
        <v>0.171172676950062</v>
      </c>
      <c r="K201" s="2">
        <f t="shared" ref="K201:K225" si="134">AD81/($L81+$R81+$X81+$AD81+$AJ81)</f>
        <v>5.7304563943129078E-2</v>
      </c>
      <c r="L201" s="2">
        <f t="shared" ref="L201:L225" si="135">AJ81/($L81+$R81+$X81+$AD81+$AJ81)</f>
        <v>3.6409848427407229E-2</v>
      </c>
      <c r="M201" s="2">
        <f t="shared" si="124"/>
        <v>0.44878165491238325</v>
      </c>
      <c r="N201" s="2">
        <f t="shared" si="125"/>
        <v>0.37273928906434717</v>
      </c>
      <c r="O201" s="2">
        <f t="shared" si="126"/>
        <v>0.13121859255040294</v>
      </c>
      <c r="P201" s="2">
        <f t="shared" si="127"/>
        <v>4.1971944807130381E-2</v>
      </c>
      <c r="Q201" s="2">
        <f t="shared" si="128"/>
        <v>5.2885186657363045E-3</v>
      </c>
      <c r="S201" s="2">
        <f t="shared" si="129"/>
        <v>0.99999999999999978</v>
      </c>
      <c r="T201" s="2">
        <f t="shared" si="130"/>
        <v>1</v>
      </c>
    </row>
    <row r="202" spans="6:20">
      <c r="F202" s="58">
        <v>73</v>
      </c>
      <c r="G202" s="58">
        <v>77</v>
      </c>
      <c r="H202" s="2">
        <f t="shared" si="131"/>
        <v>0.37506902966020134</v>
      </c>
      <c r="I202" s="2">
        <f t="shared" si="132"/>
        <v>0.38129735649935514</v>
      </c>
      <c r="J202" s="2">
        <f t="shared" si="133"/>
        <v>0.16317168994122555</v>
      </c>
      <c r="K202" s="2">
        <f t="shared" si="134"/>
        <v>5.0853437578008559E-2</v>
      </c>
      <c r="L202" s="2">
        <f t="shared" si="135"/>
        <v>2.9608486321209319E-2</v>
      </c>
      <c r="M202" s="2">
        <f t="shared" si="124"/>
        <v>0.47393487205559159</v>
      </c>
      <c r="N202" s="2">
        <f t="shared" si="125"/>
        <v>0.3652860475858834</v>
      </c>
      <c r="O202" s="2">
        <f t="shared" si="126"/>
        <v>0.12021159512624416</v>
      </c>
      <c r="P202" s="2">
        <f t="shared" si="127"/>
        <v>3.7067313262803679E-2</v>
      </c>
      <c r="Q202" s="2">
        <f t="shared" si="128"/>
        <v>3.5001719694771542E-3</v>
      </c>
      <c r="S202" s="2">
        <f t="shared" si="129"/>
        <v>0.99999999999999978</v>
      </c>
      <c r="T202" s="2">
        <f t="shared" si="130"/>
        <v>1</v>
      </c>
    </row>
    <row r="203" spans="6:20">
      <c r="F203" s="58">
        <v>74</v>
      </c>
      <c r="G203" s="58">
        <v>78</v>
      </c>
      <c r="H203" s="2">
        <f t="shared" si="131"/>
        <v>0.39477619407813869</v>
      </c>
      <c r="I203" s="2">
        <f t="shared" si="132"/>
        <v>0.38208773471601476</v>
      </c>
      <c r="J203" s="2">
        <f t="shared" si="133"/>
        <v>0.15420094874319157</v>
      </c>
      <c r="K203" s="2">
        <f t="shared" si="134"/>
        <v>4.5102343552293471E-2</v>
      </c>
      <c r="L203" s="2">
        <f t="shared" si="135"/>
        <v>2.3832778910361646E-2</v>
      </c>
      <c r="M203" s="2">
        <f t="shared" si="124"/>
        <v>0.49992297428197285</v>
      </c>
      <c r="N203" s="2">
        <f t="shared" si="125"/>
        <v>0.35540585865959473</v>
      </c>
      <c r="O203" s="2">
        <f t="shared" si="126"/>
        <v>0.1095866213311409</v>
      </c>
      <c r="P203" s="2">
        <f t="shared" si="127"/>
        <v>3.2828201469809505E-2</v>
      </c>
      <c r="Q203" s="2">
        <f t="shared" si="128"/>
        <v>2.2563442574819867E-3</v>
      </c>
      <c r="S203" s="2">
        <f t="shared" si="129"/>
        <v>1.0000000000000002</v>
      </c>
      <c r="T203" s="2">
        <f t="shared" si="130"/>
        <v>1</v>
      </c>
    </row>
    <row r="204" spans="6:20">
      <c r="F204" s="58">
        <v>75</v>
      </c>
      <c r="G204" s="58">
        <v>79</v>
      </c>
      <c r="H204" s="2">
        <f t="shared" si="131"/>
        <v>0.41565305971456712</v>
      </c>
      <c r="I204" s="2">
        <f t="shared" si="132"/>
        <v>0.38101071853147428</v>
      </c>
      <c r="J204" s="2">
        <f t="shared" si="133"/>
        <v>0.14435025245529848</v>
      </c>
      <c r="K204" s="2">
        <f t="shared" si="134"/>
        <v>4.0000798033541354E-2</v>
      </c>
      <c r="L204" s="2">
        <f t="shared" si="135"/>
        <v>1.8985171265119061E-2</v>
      </c>
      <c r="M204" s="2">
        <f t="shared" si="124"/>
        <v>0.52691238192762058</v>
      </c>
      <c r="N204" s="2">
        <f t="shared" si="125"/>
        <v>0.3430656759181121</v>
      </c>
      <c r="O204" s="2">
        <f t="shared" si="126"/>
        <v>9.9419615773494743E-2</v>
      </c>
      <c r="P204" s="2">
        <f t="shared" si="127"/>
        <v>2.9186559450899378E-2</v>
      </c>
      <c r="Q204" s="2">
        <f t="shared" si="128"/>
        <v>1.415766929873098E-3</v>
      </c>
      <c r="S204" s="2">
        <f t="shared" si="129"/>
        <v>1.0000000000000004</v>
      </c>
      <c r="T204" s="2">
        <f t="shared" si="130"/>
        <v>1</v>
      </c>
    </row>
    <row r="205" spans="6:20">
      <c r="F205" s="58">
        <v>76</v>
      </c>
      <c r="G205" s="58">
        <v>80</v>
      </c>
      <c r="H205" s="2">
        <f t="shared" si="131"/>
        <v>0.43786451896404144</v>
      </c>
      <c r="I205" s="2">
        <f t="shared" si="132"/>
        <v>0.37794410992914629</v>
      </c>
      <c r="J205" s="2">
        <f t="shared" si="133"/>
        <v>0.13373294114807768</v>
      </c>
      <c r="K205" s="2">
        <f t="shared" si="134"/>
        <v>3.5494784178505212E-2</v>
      </c>
      <c r="L205" s="2">
        <f t="shared" si="135"/>
        <v>1.4963645780229396E-2</v>
      </c>
      <c r="M205" s="2">
        <f t="shared" si="124"/>
        <v>0.55509518057124041</v>
      </c>
      <c r="N205" s="2">
        <f t="shared" si="125"/>
        <v>0.32820256740475634</v>
      </c>
      <c r="O205" s="2">
        <f t="shared" si="126"/>
        <v>8.9763149490666508E-2</v>
      </c>
      <c r="P205" s="2">
        <f t="shared" si="127"/>
        <v>2.6075129619894367E-2</v>
      </c>
      <c r="Q205" s="2">
        <f t="shared" si="128"/>
        <v>8.6397291344238506E-4</v>
      </c>
      <c r="S205" s="2">
        <f t="shared" si="129"/>
        <v>1</v>
      </c>
      <c r="T205" s="2">
        <f t="shared" si="130"/>
        <v>1</v>
      </c>
    </row>
    <row r="206" spans="6:20">
      <c r="F206" s="58">
        <v>77</v>
      </c>
      <c r="G206" s="58">
        <v>81</v>
      </c>
      <c r="H206" s="2">
        <f t="shared" si="131"/>
        <v>0.46159087594072046</v>
      </c>
      <c r="I206" s="2">
        <f t="shared" si="132"/>
        <v>0.37272543230559635</v>
      </c>
      <c r="J206" s="2">
        <f t="shared" si="133"/>
        <v>0.12248868250497885</v>
      </c>
      <c r="K206" s="2">
        <f t="shared" si="134"/>
        <v>3.1529024734916249E-2</v>
      </c>
      <c r="L206" s="2">
        <f t="shared" si="135"/>
        <v>1.1665984513787968E-2</v>
      </c>
      <c r="M206" s="2">
        <f t="shared" si="124"/>
        <v>0.58467219512693058</v>
      </c>
      <c r="N206" s="2">
        <f t="shared" si="125"/>
        <v>0.31073733006167498</v>
      </c>
      <c r="O206" s="2">
        <f t="shared" si="126"/>
        <v>8.0648617126308747E-2</v>
      </c>
      <c r="P206" s="2">
        <f t="shared" si="127"/>
        <v>2.3429574101954467E-2</v>
      </c>
      <c r="Q206" s="2">
        <f t="shared" si="128"/>
        <v>5.1228358313102338E-4</v>
      </c>
      <c r="S206" s="2">
        <f t="shared" si="129"/>
        <v>0.99999999999999989</v>
      </c>
      <c r="T206" s="2">
        <f t="shared" si="130"/>
        <v>0.99999999999999989</v>
      </c>
    </row>
    <row r="207" spans="6:20">
      <c r="F207" s="58">
        <v>78</v>
      </c>
      <c r="G207" s="58">
        <v>82</v>
      </c>
      <c r="H207" s="2">
        <f t="shared" si="131"/>
        <v>0.48702366206007774</v>
      </c>
      <c r="I207" s="2">
        <f t="shared" si="132"/>
        <v>0.36514936237819207</v>
      </c>
      <c r="J207" s="2">
        <f t="shared" si="133"/>
        <v>0.11078503080049519</v>
      </c>
      <c r="K207" s="2">
        <f t="shared" si="134"/>
        <v>2.8048738016394865E-2</v>
      </c>
      <c r="L207" s="2">
        <f t="shared" si="135"/>
        <v>8.9932067448401445E-3</v>
      </c>
      <c r="M207" s="2">
        <f t="shared" si="124"/>
        <v>0.61582316941607307</v>
      </c>
      <c r="N207" s="2">
        <f t="shared" si="125"/>
        <v>0.2906036223214884</v>
      </c>
      <c r="O207" s="2">
        <f t="shared" si="126"/>
        <v>7.2088737058269334E-2</v>
      </c>
      <c r="P207" s="2">
        <f t="shared" si="127"/>
        <v>2.1189680025907643E-2</v>
      </c>
      <c r="Q207" s="2">
        <f t="shared" si="128"/>
        <v>2.9479117826161042E-4</v>
      </c>
      <c r="S207" s="2">
        <f t="shared" si="129"/>
        <v>1</v>
      </c>
      <c r="T207" s="2">
        <f t="shared" si="130"/>
        <v>1</v>
      </c>
    </row>
    <row r="208" spans="6:20">
      <c r="F208" s="58">
        <v>79</v>
      </c>
      <c r="G208" s="58">
        <v>83</v>
      </c>
      <c r="H208" s="2">
        <f t="shared" si="131"/>
        <v>0.5143576410317342</v>
      </c>
      <c r="I208" s="2">
        <f t="shared" si="132"/>
        <v>0.35497263072504709</v>
      </c>
      <c r="J208" s="2">
        <f t="shared" si="133"/>
        <v>9.8816669304627264E-2</v>
      </c>
      <c r="K208" s="2">
        <f t="shared" si="134"/>
        <v>2.500089899102895E-2</v>
      </c>
      <c r="L208" s="2">
        <f t="shared" si="135"/>
        <v>6.8521599475625536E-3</v>
      </c>
      <c r="M208" s="2">
        <f t="shared" si="124"/>
        <v>0.64865998567066352</v>
      </c>
      <c r="N208" s="2">
        <f t="shared" si="125"/>
        <v>0.26779536077652327</v>
      </c>
      <c r="O208" s="2">
        <f t="shared" si="126"/>
        <v>6.4080423292816185E-2</v>
      </c>
      <c r="P208" s="2">
        <f t="shared" si="127"/>
        <v>1.9299832721207881E-2</v>
      </c>
      <c r="Q208" s="2">
        <f t="shared" si="128"/>
        <v>1.6439753878901004E-4</v>
      </c>
      <c r="S208" s="2">
        <f t="shared" si="129"/>
        <v>1</v>
      </c>
      <c r="T208" s="2">
        <f t="shared" si="130"/>
        <v>0.99999999999999978</v>
      </c>
    </row>
    <row r="209" spans="6:20">
      <c r="F209" s="58">
        <v>80</v>
      </c>
      <c r="G209" s="58">
        <v>84</v>
      </c>
      <c r="H209" s="2">
        <f t="shared" si="131"/>
        <v>0.54377660174203912</v>
      </c>
      <c r="I209" s="2">
        <f t="shared" si="132"/>
        <v>0.34192969358923575</v>
      </c>
      <c r="J209" s="2">
        <f t="shared" si="133"/>
        <v>8.6801345936558874E-2</v>
      </c>
      <c r="K209" s="2">
        <f t="shared" si="134"/>
        <v>2.2335050887824549E-2</v>
      </c>
      <c r="L209" s="2">
        <f t="shared" si="135"/>
        <v>5.1573078443417969E-3</v>
      </c>
      <c r="M209" s="2">
        <f t="shared" si="124"/>
        <v>0.68316148643720775</v>
      </c>
      <c r="N209" s="2">
        <f t="shared" si="125"/>
        <v>0.24243246566181659</v>
      </c>
      <c r="O209" s="2">
        <f t="shared" si="126"/>
        <v>5.6608354273961346E-2</v>
      </c>
      <c r="P209" s="2">
        <f t="shared" si="127"/>
        <v>1.7708997528758336E-2</v>
      </c>
      <c r="Q209" s="2">
        <f t="shared" si="128"/>
        <v>8.869609825577688E-5</v>
      </c>
      <c r="S209" s="2">
        <f t="shared" si="129"/>
        <v>1</v>
      </c>
      <c r="T209" s="2">
        <f t="shared" si="130"/>
        <v>0.99999999999999989</v>
      </c>
    </row>
    <row r="210" spans="6:20">
      <c r="F210" s="58">
        <v>81</v>
      </c>
      <c r="G210" s="58">
        <v>85</v>
      </c>
      <c r="H210" s="2">
        <f t="shared" si="131"/>
        <v>0.57542957148011675</v>
      </c>
      <c r="I210" s="2">
        <f t="shared" si="132"/>
        <v>0.32576293612646573</v>
      </c>
      <c r="J210" s="2">
        <f t="shared" si="133"/>
        <v>7.497195375387164E-2</v>
      </c>
      <c r="K210" s="2">
        <f t="shared" si="134"/>
        <v>2.0003733415039134E-2</v>
      </c>
      <c r="L210" s="2">
        <f t="shared" si="135"/>
        <v>3.8318052245068252E-3</v>
      </c>
      <c r="M210" s="2">
        <f t="shared" si="124"/>
        <v>0.71909522416749072</v>
      </c>
      <c r="N210" s="2">
        <f t="shared" si="125"/>
        <v>0.21483842444443679</v>
      </c>
      <c r="O210" s="2">
        <f t="shared" si="126"/>
        <v>4.9649656341203732E-2</v>
      </c>
      <c r="P210" s="2">
        <f t="shared" si="127"/>
        <v>1.6370494982732495E-2</v>
      </c>
      <c r="Q210" s="2">
        <f t="shared" si="128"/>
        <v>4.6200064136250318E-5</v>
      </c>
      <c r="S210" s="2">
        <f t="shared" si="129"/>
        <v>1.0000000000000002</v>
      </c>
      <c r="T210" s="2">
        <f t="shared" si="130"/>
        <v>1</v>
      </c>
    </row>
    <row r="211" spans="6:20">
      <c r="F211" s="58">
        <v>82</v>
      </c>
      <c r="G211" s="58">
        <v>86</v>
      </c>
      <c r="H211" s="2">
        <f t="shared" si="131"/>
        <v>0.60939351482154969</v>
      </c>
      <c r="I211" s="2">
        <f t="shared" si="132"/>
        <v>0.30627090226599168</v>
      </c>
      <c r="J211" s="2">
        <f t="shared" si="133"/>
        <v>6.3564988689419191E-2</v>
      </c>
      <c r="K211" s="2">
        <f t="shared" si="134"/>
        <v>1.7962619278512688E-2</v>
      </c>
      <c r="L211" s="2">
        <f t="shared" si="135"/>
        <v>2.8079749445267671E-3</v>
      </c>
      <c r="M211" s="2">
        <f t="shared" si="124"/>
        <v>0.75594328752933726</v>
      </c>
      <c r="N211" s="2">
        <f t="shared" si="125"/>
        <v>0.18561176304436322</v>
      </c>
      <c r="O211" s="2">
        <f t="shared" si="126"/>
        <v>4.3179887203406118E-2</v>
      </c>
      <c r="P211" s="2">
        <f t="shared" si="127"/>
        <v>1.5241885515781749E-2</v>
      </c>
      <c r="Q211" s="2">
        <f t="shared" si="128"/>
        <v>2.3176707111599037E-5</v>
      </c>
      <c r="S211" s="2">
        <f t="shared" si="129"/>
        <v>1</v>
      </c>
      <c r="T211" s="2">
        <f t="shared" si="130"/>
        <v>1</v>
      </c>
    </row>
    <row r="212" spans="6:20">
      <c r="F212" s="58">
        <v>83</v>
      </c>
      <c r="G212" s="58">
        <v>87</v>
      </c>
      <c r="H212" s="2">
        <f t="shared" si="131"/>
        <v>0.64561954777477282</v>
      </c>
      <c r="I212" s="2">
        <f t="shared" si="132"/>
        <v>0.28337610678056457</v>
      </c>
      <c r="J212" s="2">
        <f t="shared" si="133"/>
        <v>5.2806550245031135E-2</v>
      </c>
      <c r="K212" s="2">
        <f t="shared" si="134"/>
        <v>1.6170486095575975E-2</v>
      </c>
      <c r="L212" s="2">
        <f t="shared" si="135"/>
        <v>2.0273091040555707E-3</v>
      </c>
      <c r="M212" s="2">
        <f t="shared" si="124"/>
        <v>0.79286363238617685</v>
      </c>
      <c r="N212" s="2">
        <f t="shared" si="125"/>
        <v>0.15566012999911827</v>
      </c>
      <c r="O212" s="2">
        <f t="shared" si="126"/>
        <v>3.7179813317578379E-2</v>
      </c>
      <c r="P212" s="2">
        <f t="shared" si="127"/>
        <v>1.4285257380836148E-2</v>
      </c>
      <c r="Q212" s="2">
        <f t="shared" si="128"/>
        <v>1.1166916290369144E-5</v>
      </c>
      <c r="S212" s="2">
        <f t="shared" si="129"/>
        <v>1</v>
      </c>
      <c r="T212" s="2">
        <f t="shared" si="130"/>
        <v>1</v>
      </c>
    </row>
    <row r="213" spans="6:20">
      <c r="F213" s="58">
        <v>84</v>
      </c>
      <c r="G213" s="58">
        <v>88</v>
      </c>
      <c r="H213" s="2">
        <f t="shared" si="131"/>
        <v>0.68386396968451635</v>
      </c>
      <c r="I213" s="2">
        <f t="shared" si="132"/>
        <v>0.25720895825354601</v>
      </c>
      <c r="J213" s="2">
        <f t="shared" si="133"/>
        <v>4.2897772497608684E-2</v>
      </c>
      <c r="K213" s="2">
        <f t="shared" si="134"/>
        <v>1.4589191821961776E-2</v>
      </c>
      <c r="L213" s="2">
        <f t="shared" si="135"/>
        <v>1.440107742367169E-3</v>
      </c>
      <c r="M213" s="2">
        <f t="shared" si="124"/>
        <v>0.82872601107520771</v>
      </c>
      <c r="N213" s="2">
        <f t="shared" si="125"/>
        <v>0.12615934413523786</v>
      </c>
      <c r="O213" s="2">
        <f t="shared" si="126"/>
        <v>3.1641423696050594E-2</v>
      </c>
      <c r="P213" s="2">
        <f t="shared" si="127"/>
        <v>1.3468068825605887E-2</v>
      </c>
      <c r="Q213" s="2">
        <f t="shared" si="128"/>
        <v>5.1522678980063892E-6</v>
      </c>
      <c r="S213" s="2">
        <f t="shared" si="129"/>
        <v>0.99999999999999989</v>
      </c>
      <c r="T213" s="2">
        <f t="shared" si="130"/>
        <v>1.0000000000000002</v>
      </c>
    </row>
    <row r="214" spans="6:20">
      <c r="F214" s="58">
        <v>85</v>
      </c>
      <c r="G214" s="58">
        <v>89</v>
      </c>
      <c r="H214" s="2">
        <f t="shared" si="131"/>
        <v>0.72361469652599952</v>
      </c>
      <c r="I214" s="2">
        <f t="shared" si="132"/>
        <v>0.22819490414853524</v>
      </c>
      <c r="J214" s="2">
        <f t="shared" si="133"/>
        <v>3.4001700612802534E-2</v>
      </c>
      <c r="K214" s="2">
        <f t="shared" si="134"/>
        <v>1.3183847088256064E-2</v>
      </c>
      <c r="L214" s="2">
        <f t="shared" si="135"/>
        <v>1.0048516244067442E-3</v>
      </c>
      <c r="M214" s="2">
        <f t="shared" si="124"/>
        <v>0.86224873138559999</v>
      </c>
      <c r="N214" s="2">
        <f t="shared" si="125"/>
        <v>9.8413816075104174E-2</v>
      </c>
      <c r="O214" s="2">
        <f t="shared" si="126"/>
        <v>2.6570781553938563E-2</v>
      </c>
      <c r="P214" s="2">
        <f t="shared" si="127"/>
        <v>1.2764401372927862E-2</v>
      </c>
      <c r="Q214" s="2">
        <f t="shared" si="128"/>
        <v>2.2696124293796731E-6</v>
      </c>
      <c r="S214" s="2">
        <f t="shared" si="129"/>
        <v>1</v>
      </c>
      <c r="T214" s="2">
        <f t="shared" si="130"/>
        <v>0.99999999999999989</v>
      </c>
    </row>
    <row r="215" spans="6:20">
      <c r="F215" s="58">
        <v>86</v>
      </c>
      <c r="G215" s="58">
        <v>90</v>
      </c>
      <c r="H215" s="2">
        <f t="shared" si="131"/>
        <v>0.76403748997440846</v>
      </c>
      <c r="I215" s="2">
        <f t="shared" si="132"/>
        <v>0.1971187208925968</v>
      </c>
      <c r="J215" s="2">
        <f t="shared" si="133"/>
        <v>2.6233053983616771E-2</v>
      </c>
      <c r="K215" s="2">
        <f t="shared" si="134"/>
        <v>1.19233451224628E-2</v>
      </c>
      <c r="L215" s="2">
        <f t="shared" si="135"/>
        <v>6.8739002691521828E-4</v>
      </c>
      <c r="M215" s="2">
        <f t="shared" si="124"/>
        <v>0.89222187179233559</v>
      </c>
      <c r="N215" s="2">
        <f t="shared" si="125"/>
        <v>7.3635421095743794E-2</v>
      </c>
      <c r="O215" s="2">
        <f t="shared" si="126"/>
        <v>2.198562165102981E-2</v>
      </c>
      <c r="P215" s="2">
        <f t="shared" si="127"/>
        <v>1.2156133567195433E-2</v>
      </c>
      <c r="Q215" s="2">
        <f t="shared" si="128"/>
        <v>9.5189369538502935E-7</v>
      </c>
      <c r="S215" s="2">
        <f t="shared" si="129"/>
        <v>1.0000000000000002</v>
      </c>
      <c r="T215" s="2">
        <f t="shared" si="130"/>
        <v>1</v>
      </c>
    </row>
    <row r="216" spans="6:20">
      <c r="F216" s="58">
        <v>87</v>
      </c>
      <c r="G216" s="58">
        <v>91</v>
      </c>
      <c r="H216" s="2">
        <f t="shared" si="131"/>
        <v>0.80397888155953257</v>
      </c>
      <c r="I216" s="2">
        <f t="shared" si="132"/>
        <v>0.16512839280437749</v>
      </c>
      <c r="J216" s="2">
        <f t="shared" si="133"/>
        <v>1.9651436581259812E-2</v>
      </c>
      <c r="K216" s="2">
        <f t="shared" si="134"/>
        <v>1.078127127879568E-2</v>
      </c>
      <c r="L216" s="2">
        <f t="shared" si="135"/>
        <v>4.600177760342796E-4</v>
      </c>
      <c r="M216" s="2">
        <f t="shared" si="124"/>
        <v>0.91775004864138332</v>
      </c>
      <c r="N216" s="2">
        <f t="shared" si="125"/>
        <v>5.2708608183019014E-2</v>
      </c>
      <c r="O216" s="2">
        <f t="shared" si="126"/>
        <v>1.7907575025775446E-2</v>
      </c>
      <c r="P216" s="2">
        <f t="shared" si="127"/>
        <v>1.1633388942183824E-2</v>
      </c>
      <c r="Q216" s="2">
        <f t="shared" si="128"/>
        <v>3.7920763828457234E-7</v>
      </c>
      <c r="S216" s="2">
        <f t="shared" si="129"/>
        <v>0.99999999999999989</v>
      </c>
      <c r="T216" s="2">
        <f t="shared" si="130"/>
        <v>0.99999999999999989</v>
      </c>
    </row>
    <row r="217" spans="6:20">
      <c r="F217" s="58">
        <v>88</v>
      </c>
      <c r="G217" s="58">
        <v>92</v>
      </c>
      <c r="H217" s="2">
        <f t="shared" si="131"/>
        <v>0.84206149806290309</v>
      </c>
      <c r="I217" s="2">
        <f t="shared" si="132"/>
        <v>0.13364290078419722</v>
      </c>
      <c r="J217" s="2">
        <f t="shared" si="133"/>
        <v>1.4258117361436829E-2</v>
      </c>
      <c r="K217" s="2">
        <f t="shared" si="134"/>
        <v>9.736964746618915E-3</v>
      </c>
      <c r="L217" s="2">
        <f t="shared" si="135"/>
        <v>3.0051904484396005E-4</v>
      </c>
      <c r="M217" s="2">
        <f t="shared" si="124"/>
        <v>0.93842150353110554</v>
      </c>
      <c r="N217" s="2">
        <f t="shared" si="125"/>
        <v>3.6032809365172752E-2</v>
      </c>
      <c r="O217" s="2">
        <f t="shared" si="126"/>
        <v>1.4351683774506086E-2</v>
      </c>
      <c r="P217" s="2">
        <f t="shared" si="127"/>
        <v>1.1193860111611206E-2</v>
      </c>
      <c r="Q217" s="2">
        <f t="shared" si="128"/>
        <v>1.4321760430320571E-7</v>
      </c>
      <c r="S217" s="2">
        <f t="shared" si="129"/>
        <v>1</v>
      </c>
      <c r="T217" s="2">
        <f t="shared" si="130"/>
        <v>0.99999999999999989</v>
      </c>
    </row>
    <row r="218" spans="6:20">
      <c r="F218" s="58">
        <v>89</v>
      </c>
      <c r="G218" s="58">
        <v>93</v>
      </c>
      <c r="H218" s="2">
        <f t="shared" si="131"/>
        <v>0.87688014691267713</v>
      </c>
      <c r="I218" s="2">
        <f t="shared" si="132"/>
        <v>0.10415540255371361</v>
      </c>
      <c r="J218" s="2">
        <f t="shared" si="133"/>
        <v>9.9969450426129706E-3</v>
      </c>
      <c r="K218" s="2">
        <f t="shared" si="134"/>
        <v>8.7762469682415804E-3</v>
      </c>
      <c r="L218" s="2">
        <f t="shared" si="135"/>
        <v>1.912585227546228E-4</v>
      </c>
      <c r="M218" s="2">
        <f t="shared" si="124"/>
        <v>0.95433866661615741</v>
      </c>
      <c r="N218" s="2">
        <f t="shared" si="125"/>
        <v>2.3502648176605453E-2</v>
      </c>
      <c r="O218" s="2">
        <f t="shared" si="126"/>
        <v>1.1317457818108724E-2</v>
      </c>
      <c r="P218" s="2">
        <f t="shared" si="127"/>
        <v>1.0841176183513846E-2</v>
      </c>
      <c r="Q218" s="2">
        <f t="shared" si="128"/>
        <v>5.1205614580690456E-8</v>
      </c>
      <c r="S218" s="2">
        <f t="shared" si="129"/>
        <v>0.99999999999999978</v>
      </c>
      <c r="T218" s="2">
        <f t="shared" si="130"/>
        <v>1</v>
      </c>
    </row>
    <row r="219" spans="6:20">
      <c r="F219" s="58">
        <v>90</v>
      </c>
      <c r="G219" s="58">
        <v>94</v>
      </c>
      <c r="H219" s="2">
        <f t="shared" si="131"/>
        <v>0.9072564742450242</v>
      </c>
      <c r="I219" s="2">
        <f t="shared" si="132"/>
        <v>7.797317136139989E-2</v>
      </c>
      <c r="J219" s="2">
        <f t="shared" si="133"/>
        <v>6.7606968849674744E-3</v>
      </c>
      <c r="K219" s="2">
        <f t="shared" si="134"/>
        <v>7.8912705876175437E-3</v>
      </c>
      <c r="L219" s="2">
        <f t="shared" si="135"/>
        <v>1.1838692099103837E-4</v>
      </c>
      <c r="M219" s="2">
        <f t="shared" si="124"/>
        <v>0.96601313694082847</v>
      </c>
      <c r="N219" s="2">
        <f t="shared" si="125"/>
        <v>1.4619069268978012E-2</v>
      </c>
      <c r="O219" s="2">
        <f t="shared" si="126"/>
        <v>8.7848010628407795E-3</v>
      </c>
      <c r="P219" s="2">
        <f t="shared" si="127"/>
        <v>1.0582975415518826E-2</v>
      </c>
      <c r="Q219" s="2">
        <f t="shared" si="128"/>
        <v>1.7311833814323601E-8</v>
      </c>
      <c r="S219" s="2">
        <f t="shared" si="129"/>
        <v>1.0000000000000002</v>
      </c>
      <c r="T219" s="2">
        <f t="shared" si="130"/>
        <v>0.99999999999999989</v>
      </c>
    </row>
    <row r="220" spans="6:20">
      <c r="F220" s="58">
        <v>91</v>
      </c>
      <c r="G220" s="58">
        <v>95</v>
      </c>
      <c r="H220" s="2">
        <f t="shared" si="131"/>
        <v>0.93246512287906269</v>
      </c>
      <c r="I220" s="2">
        <f t="shared" si="132"/>
        <v>5.5980624896207448E-2</v>
      </c>
      <c r="J220" s="2">
        <f t="shared" si="133"/>
        <v>4.4038271004066994E-3</v>
      </c>
      <c r="K220" s="2">
        <f t="shared" si="134"/>
        <v>7.0792354530826267E-3</v>
      </c>
      <c r="L220" s="2">
        <f t="shared" si="135"/>
        <v>7.1189671240575288E-5</v>
      </c>
      <c r="M220" s="2">
        <f t="shared" si="124"/>
        <v>0.97418633925004994</v>
      </c>
      <c r="N220" s="2">
        <f t="shared" si="125"/>
        <v>8.6687536282467979E-3</v>
      </c>
      <c r="O220" s="2">
        <f t="shared" si="126"/>
        <v>6.7154654364013312E-3</v>
      </c>
      <c r="P220" s="2">
        <f t="shared" si="127"/>
        <v>1.0429436156516666E-2</v>
      </c>
      <c r="Q220" s="2">
        <f t="shared" si="128"/>
        <v>5.5287850673423697E-9</v>
      </c>
      <c r="S220" s="2">
        <f t="shared" si="129"/>
        <v>1</v>
      </c>
      <c r="T220" s="2">
        <f t="shared" si="130"/>
        <v>0.99999999999999989</v>
      </c>
    </row>
    <row r="221" spans="6:20">
      <c r="F221" s="58">
        <v>92</v>
      </c>
      <c r="G221" s="58">
        <v>96</v>
      </c>
      <c r="H221" s="2">
        <f t="shared" si="131"/>
        <v>0.95234341627399222</v>
      </c>
      <c r="I221" s="2">
        <f t="shared" si="132"/>
        <v>3.8514251048293952E-2</v>
      </c>
      <c r="J221" s="2">
        <f t="shared" si="133"/>
        <v>2.76051527056205E-3</v>
      </c>
      <c r="K221" s="2">
        <f t="shared" si="134"/>
        <v>6.3402574878165113E-3</v>
      </c>
      <c r="L221" s="2">
        <f t="shared" si="135"/>
        <v>4.1559919335220438E-5</v>
      </c>
      <c r="M221" s="2">
        <f t="shared" si="124"/>
        <v>0.9796507958988756</v>
      </c>
      <c r="N221" s="2">
        <f t="shared" si="125"/>
        <v>4.8981702080267975E-3</v>
      </c>
      <c r="O221" s="2">
        <f t="shared" si="126"/>
        <v>5.058298254012209E-3</v>
      </c>
      <c r="P221" s="2">
        <f t="shared" si="127"/>
        <v>1.0392733972907247E-2</v>
      </c>
      <c r="Q221" s="2">
        <f t="shared" si="128"/>
        <v>1.6661783127669726E-9</v>
      </c>
      <c r="S221" s="2">
        <f t="shared" si="129"/>
        <v>1</v>
      </c>
      <c r="T221" s="2">
        <f t="shared" si="130"/>
        <v>1.0000000000000002</v>
      </c>
    </row>
    <row r="222" spans="6:20">
      <c r="F222" s="58">
        <v>93</v>
      </c>
      <c r="G222" s="58">
        <v>97</v>
      </c>
      <c r="H222" s="2">
        <f t="shared" si="131"/>
        <v>0.96724917933166221</v>
      </c>
      <c r="I222" s="2">
        <f t="shared" si="132"/>
        <v>2.5387851440788655E-2</v>
      </c>
      <c r="J222" s="2">
        <f t="shared" si="133"/>
        <v>1.6643227746554932E-3</v>
      </c>
      <c r="K222" s="2">
        <f t="shared" si="134"/>
        <v>5.6750979761372713E-3</v>
      </c>
      <c r="L222" s="2">
        <f t="shared" si="135"/>
        <v>2.3548476756350201E-5</v>
      </c>
      <c r="M222" s="2">
        <f t="shared" si="124"/>
        <v>0.98312135556780444</v>
      </c>
      <c r="N222" s="2">
        <f t="shared" si="125"/>
        <v>2.6353895425350257E-3</v>
      </c>
      <c r="O222" s="2">
        <f t="shared" si="126"/>
        <v>3.7557320318363802E-3</v>
      </c>
      <c r="P222" s="2">
        <f t="shared" si="127"/>
        <v>1.0487522384557087E-2</v>
      </c>
      <c r="Q222" s="2">
        <f t="shared" si="128"/>
        <v>4.7326699142547993E-10</v>
      </c>
      <c r="S222" s="2">
        <f t="shared" si="129"/>
        <v>1</v>
      </c>
      <c r="T222" s="2">
        <f t="shared" si="130"/>
        <v>1</v>
      </c>
    </row>
    <row r="223" spans="6:20">
      <c r="F223" s="58">
        <v>94</v>
      </c>
      <c r="G223" s="58">
        <v>98</v>
      </c>
      <c r="H223" s="2">
        <f t="shared" si="131"/>
        <v>0.97790189857672349</v>
      </c>
      <c r="I223" s="2">
        <f t="shared" si="132"/>
        <v>1.6036926143595327E-2</v>
      </c>
      <c r="J223" s="2">
        <f t="shared" si="133"/>
        <v>9.647629641397642E-4</v>
      </c>
      <c r="K223" s="2">
        <f t="shared" si="134"/>
        <v>5.0834625049267883E-3</v>
      </c>
      <c r="L223" s="2">
        <f t="shared" si="135"/>
        <v>1.2949810614769168E-5</v>
      </c>
      <c r="M223" s="2">
        <f t="shared" si="124"/>
        <v>0.98516934372005838</v>
      </c>
      <c r="N223" s="2">
        <f t="shared" si="125"/>
        <v>1.3487861988477528E-3</v>
      </c>
      <c r="O223" s="2">
        <f t="shared" si="126"/>
        <v>2.7495434008968462E-3</v>
      </c>
      <c r="P223" s="2">
        <f t="shared" si="127"/>
        <v>1.0732326553665711E-2</v>
      </c>
      <c r="Q223" s="2">
        <f t="shared" si="128"/>
        <v>1.2653121541678355E-10</v>
      </c>
      <c r="S223" s="2">
        <f t="shared" si="129"/>
        <v>1</v>
      </c>
      <c r="T223" s="2">
        <f t="shared" si="130"/>
        <v>0.99999999999999989</v>
      </c>
    </row>
    <row r="224" spans="6:20">
      <c r="F224" s="58">
        <v>95</v>
      </c>
      <c r="G224" s="58">
        <v>99</v>
      </c>
      <c r="H224" s="2">
        <f t="shared" si="131"/>
        <v>0.98518293844499294</v>
      </c>
      <c r="I224" s="2">
        <f t="shared" si="132"/>
        <v>9.7094262535644925E-3</v>
      </c>
      <c r="J224" s="2">
        <f t="shared" si="133"/>
        <v>5.3751518650086815E-4</v>
      </c>
      <c r="K224" s="2">
        <f t="shared" si="134"/>
        <v>4.5632085481478101E-3</v>
      </c>
      <c r="L224" s="2">
        <f t="shared" si="135"/>
        <v>6.9115667937814194E-6</v>
      </c>
      <c r="M224" s="2">
        <f t="shared" si="124"/>
        <v>0.98620751850258692</v>
      </c>
      <c r="N224" s="2">
        <f t="shared" si="125"/>
        <v>6.5576345168922396E-4</v>
      </c>
      <c r="O224" s="2">
        <f t="shared" si="126"/>
        <v>1.9849686037141292E-3</v>
      </c>
      <c r="P224" s="2">
        <f t="shared" si="127"/>
        <v>1.11517494102162E-2</v>
      </c>
      <c r="Q224" s="2">
        <f t="shared" si="128"/>
        <v>3.1793401754264822E-11</v>
      </c>
      <c r="S224" s="2">
        <f t="shared" si="129"/>
        <v>1</v>
      </c>
      <c r="T224" s="2">
        <f t="shared" si="130"/>
        <v>1</v>
      </c>
    </row>
    <row r="225" spans="6:20">
      <c r="F225" s="58">
        <v>96</v>
      </c>
      <c r="G225" s="58">
        <v>100</v>
      </c>
      <c r="H225" s="2">
        <f t="shared" si="131"/>
        <v>0.98996387153004806</v>
      </c>
      <c r="I225" s="2">
        <f t="shared" si="132"/>
        <v>5.6344774939430589E-3</v>
      </c>
      <c r="J225" s="2">
        <f t="shared" si="133"/>
        <v>2.87702467729306E-4</v>
      </c>
      <c r="K225" s="2">
        <f t="shared" si="134"/>
        <v>4.1103686972101044E-3</v>
      </c>
      <c r="L225" s="2">
        <f t="shared" si="135"/>
        <v>3.5798110695030692E-6</v>
      </c>
      <c r="M225" s="2">
        <f t="shared" si="124"/>
        <v>0.98650495603472088</v>
      </c>
      <c r="N225" s="2">
        <f t="shared" si="125"/>
        <v>3.0238701538693396E-4</v>
      </c>
      <c r="O225" s="2">
        <f t="shared" si="126"/>
        <v>1.4131059083864334E-3</v>
      </c>
      <c r="P225" s="2">
        <f t="shared" si="127"/>
        <v>1.1779551034010132E-2</v>
      </c>
      <c r="Q225" s="2">
        <f t="shared" si="128"/>
        <v>7.4955796176857363E-12</v>
      </c>
      <c r="S225" s="2">
        <f t="shared" si="129"/>
        <v>1.0000000000000002</v>
      </c>
      <c r="T225" s="2">
        <f t="shared" si="130"/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93"/>
  <sheetViews>
    <sheetView topLeftCell="A179" workbookViewId="0">
      <selection activeCell="H217" sqref="H217"/>
    </sheetView>
  </sheetViews>
  <sheetFormatPr defaultRowHeight="15"/>
  <cols>
    <col min="2" max="2" width="9.140625" style="58"/>
    <col min="4" max="7" width="9.140625" style="58"/>
  </cols>
  <sheetData>
    <row r="3" spans="1:12">
      <c r="C3" t="s">
        <v>469</v>
      </c>
      <c r="H3" t="s">
        <v>470</v>
      </c>
    </row>
    <row r="4" spans="1:12">
      <c r="A4" t="s">
        <v>471</v>
      </c>
      <c r="C4" t="s">
        <v>472</v>
      </c>
      <c r="H4" t="s">
        <v>473</v>
      </c>
    </row>
    <row r="5" spans="1:12">
      <c r="A5" t="s">
        <v>474</v>
      </c>
      <c r="C5">
        <v>1</v>
      </c>
      <c r="D5" s="58">
        <v>2</v>
      </c>
      <c r="E5" s="58">
        <v>3</v>
      </c>
      <c r="F5" s="58">
        <v>4</v>
      </c>
      <c r="G5" s="58">
        <v>5</v>
      </c>
      <c r="H5">
        <v>1</v>
      </c>
      <c r="I5">
        <v>2</v>
      </c>
      <c r="J5">
        <v>3</v>
      </c>
      <c r="K5">
        <v>4</v>
      </c>
      <c r="L5">
        <v>5</v>
      </c>
    </row>
    <row r="7" spans="1:12">
      <c r="A7">
        <v>5</v>
      </c>
      <c r="B7" s="58" t="s">
        <v>389</v>
      </c>
      <c r="C7">
        <v>376.15379999999999</v>
      </c>
      <c r="D7" s="58">
        <v>752.78570000000002</v>
      </c>
      <c r="E7" s="58">
        <v>1615</v>
      </c>
      <c r="F7" s="58">
        <v>2582.4639999999999</v>
      </c>
      <c r="G7" s="58">
        <v>5270.7860000000001</v>
      </c>
      <c r="H7">
        <v>196.88460000000001</v>
      </c>
      <c r="I7">
        <v>765.38459999999998</v>
      </c>
      <c r="J7">
        <v>1497.808</v>
      </c>
      <c r="K7">
        <v>2775.3850000000002</v>
      </c>
      <c r="L7">
        <v>5510.8209999999999</v>
      </c>
    </row>
    <row r="8" spans="1:12">
      <c r="B8" s="58" t="s">
        <v>390</v>
      </c>
      <c r="C8">
        <v>190.9205</v>
      </c>
      <c r="D8" s="58">
        <v>102.2195</v>
      </c>
      <c r="E8" s="58">
        <v>233.57380000000001</v>
      </c>
      <c r="F8" s="58">
        <v>395.60890000000001</v>
      </c>
      <c r="G8" s="58">
        <v>1717.569</v>
      </c>
      <c r="H8">
        <v>150.79759999999999</v>
      </c>
      <c r="I8">
        <v>269.80930000000001</v>
      </c>
      <c r="J8">
        <v>226.35669999999999</v>
      </c>
      <c r="K8">
        <v>522.92430000000002</v>
      </c>
      <c r="L8">
        <v>1942.6780000000001</v>
      </c>
    </row>
    <row r="10" spans="1:12">
      <c r="A10">
        <v>6</v>
      </c>
      <c r="B10" s="58" t="s">
        <v>389</v>
      </c>
      <c r="C10">
        <v>237.11539999999999</v>
      </c>
      <c r="D10" s="58">
        <v>870.69230000000005</v>
      </c>
      <c r="E10" s="58">
        <v>1425.846</v>
      </c>
      <c r="F10" s="58">
        <v>2597.308</v>
      </c>
      <c r="G10" s="58">
        <v>4329.4290000000001</v>
      </c>
      <c r="H10">
        <v>473.5</v>
      </c>
      <c r="I10">
        <v>176.727</v>
      </c>
      <c r="J10">
        <v>1871</v>
      </c>
      <c r="K10">
        <v>2581.7730000000001</v>
      </c>
      <c r="L10">
        <v>3962.9169999999999</v>
      </c>
    </row>
    <row r="11" spans="1:12">
      <c r="B11" s="58" t="s">
        <v>390</v>
      </c>
      <c r="C11">
        <v>162.8133</v>
      </c>
      <c r="D11" s="58">
        <v>200.26570000000001</v>
      </c>
      <c r="E11" s="58">
        <v>267.9973</v>
      </c>
      <c r="F11" s="58">
        <v>424.26510000000002</v>
      </c>
      <c r="G11" s="58">
        <v>1310.5440000000001</v>
      </c>
      <c r="H11">
        <v>256.90570000000002</v>
      </c>
      <c r="I11">
        <v>189.3965</v>
      </c>
      <c r="J11">
        <v>268.71390000000002</v>
      </c>
      <c r="K11">
        <v>147.9135</v>
      </c>
      <c r="L11">
        <v>1004.351</v>
      </c>
    </row>
    <row r="13" spans="1:12">
      <c r="A13">
        <v>7</v>
      </c>
      <c r="B13" s="58" t="s">
        <v>389</v>
      </c>
      <c r="C13">
        <v>383.31819999999999</v>
      </c>
      <c r="D13" s="58">
        <v>834.86360000000002</v>
      </c>
      <c r="E13" s="58">
        <v>1721.1669999999999</v>
      </c>
      <c r="F13" s="58">
        <v>2943.1819999999998</v>
      </c>
      <c r="G13" s="58">
        <v>6112.2920000000004</v>
      </c>
      <c r="H13">
        <v>537.08330000000001</v>
      </c>
      <c r="I13">
        <v>990.125</v>
      </c>
      <c r="J13">
        <v>1559.1669999999999</v>
      </c>
      <c r="K13">
        <v>2309.75</v>
      </c>
      <c r="L13">
        <v>4506.5770000000002</v>
      </c>
    </row>
    <row r="14" spans="1:12">
      <c r="B14" s="58" t="s">
        <v>390</v>
      </c>
      <c r="C14">
        <v>195.64879999999999</v>
      </c>
      <c r="D14" s="58">
        <v>127.38800000000001</v>
      </c>
      <c r="E14" s="58">
        <v>248.40219999999999</v>
      </c>
      <c r="F14" s="58">
        <v>491.90480000000002</v>
      </c>
      <c r="G14" s="58">
        <v>2266.5839999999998</v>
      </c>
      <c r="H14">
        <v>179.80090000000001</v>
      </c>
      <c r="I14">
        <v>154.51769999999999</v>
      </c>
      <c r="J14">
        <v>241.352</v>
      </c>
      <c r="K14">
        <v>409.75409999999999</v>
      </c>
      <c r="L14">
        <v>963.99630000000002</v>
      </c>
    </row>
    <row r="16" spans="1:12">
      <c r="A16">
        <v>8</v>
      </c>
      <c r="B16" s="58" t="s">
        <v>389</v>
      </c>
      <c r="C16">
        <v>319.30770000000001</v>
      </c>
      <c r="D16" s="58">
        <v>815.88459999999998</v>
      </c>
      <c r="E16" s="58">
        <v>1334.692</v>
      </c>
      <c r="F16" s="58">
        <v>2270.6309999999999</v>
      </c>
      <c r="G16" s="58">
        <v>4295.9610000000002</v>
      </c>
      <c r="H16">
        <v>463.11540000000002</v>
      </c>
      <c r="I16">
        <v>764.5</v>
      </c>
      <c r="J16">
        <v>1308.0360000000001</v>
      </c>
      <c r="K16">
        <v>1985.6790000000001</v>
      </c>
      <c r="L16">
        <v>4779.893</v>
      </c>
    </row>
    <row r="17" spans="1:12">
      <c r="B17" s="58" t="s">
        <v>390</v>
      </c>
      <c r="C17">
        <v>190.20490000000001</v>
      </c>
      <c r="D17" s="58">
        <v>116.1956</v>
      </c>
      <c r="E17" s="58">
        <v>196.73419999999999</v>
      </c>
      <c r="F17" s="58">
        <v>447.29599999999999</v>
      </c>
      <c r="G17" s="58">
        <v>1257.5730000000001</v>
      </c>
      <c r="H17">
        <v>145.76740000000001</v>
      </c>
      <c r="I17">
        <v>83.608750000000001</v>
      </c>
      <c r="J17">
        <v>226.59970000000001</v>
      </c>
      <c r="K17">
        <v>392.16489999999999</v>
      </c>
      <c r="L17">
        <v>2437.3910000000001</v>
      </c>
    </row>
    <row r="19" spans="1:12">
      <c r="A19">
        <v>9</v>
      </c>
      <c r="B19" s="58" t="s">
        <v>389</v>
      </c>
      <c r="C19">
        <v>111.5909</v>
      </c>
      <c r="D19" s="58">
        <v>873.45450000000005</v>
      </c>
      <c r="E19" s="58">
        <v>2126.636</v>
      </c>
      <c r="F19" s="58">
        <v>3006.2269999999999</v>
      </c>
      <c r="G19" s="58">
        <v>5911.0910000000003</v>
      </c>
      <c r="H19">
        <v>348.95830000000001</v>
      </c>
      <c r="I19">
        <v>989.29169999999999</v>
      </c>
      <c r="J19">
        <v>1535.923</v>
      </c>
      <c r="K19">
        <v>2680.625</v>
      </c>
      <c r="L19">
        <v>5022.2309999999998</v>
      </c>
    </row>
    <row r="20" spans="1:12">
      <c r="B20" s="58" t="s">
        <v>390</v>
      </c>
      <c r="C20">
        <v>101.4413</v>
      </c>
      <c r="D20" s="58">
        <v>344.20760000000001</v>
      </c>
      <c r="E20" s="58">
        <v>255.93350000000001</v>
      </c>
      <c r="F20" s="58">
        <v>369.23939999999999</v>
      </c>
      <c r="G20" s="58">
        <v>2751.7440000000001</v>
      </c>
      <c r="H20">
        <v>256.12380000000002</v>
      </c>
      <c r="I20">
        <v>221.42760000000001</v>
      </c>
      <c r="J20">
        <v>240.63200000000001</v>
      </c>
      <c r="K20">
        <v>434.92340000000002</v>
      </c>
      <c r="L20">
        <v>1700.46</v>
      </c>
    </row>
    <row r="22" spans="1:12">
      <c r="A22">
        <v>10</v>
      </c>
      <c r="B22" s="58" t="s">
        <v>389</v>
      </c>
      <c r="C22">
        <v>261.81819999999999</v>
      </c>
      <c r="D22" s="58">
        <v>866.54549999999995</v>
      </c>
      <c r="E22" s="58">
        <v>1706.5</v>
      </c>
      <c r="F22" s="58">
        <v>2303.636</v>
      </c>
      <c r="G22" s="58">
        <v>3949.625</v>
      </c>
      <c r="H22">
        <v>277.33330000000001</v>
      </c>
      <c r="I22">
        <v>818.45830000000001</v>
      </c>
      <c r="J22">
        <v>1227.375</v>
      </c>
      <c r="K22">
        <v>1937.625</v>
      </c>
      <c r="L22">
        <v>4027.1669999999999</v>
      </c>
    </row>
    <row r="23" spans="1:12">
      <c r="B23" s="58" t="s">
        <v>390</v>
      </c>
      <c r="C23">
        <v>225.26949999999999</v>
      </c>
      <c r="D23" s="58">
        <v>182.1</v>
      </c>
      <c r="E23" s="58">
        <v>214.52719999999999</v>
      </c>
      <c r="F23" s="58">
        <v>235.81379999999999</v>
      </c>
      <c r="G23" s="58">
        <v>966.71910000000003</v>
      </c>
      <c r="H23">
        <v>163.07310000000001</v>
      </c>
      <c r="I23">
        <v>168.2903</v>
      </c>
      <c r="J23">
        <v>135.9074</v>
      </c>
      <c r="K23">
        <v>293.29669999999999</v>
      </c>
      <c r="L23">
        <v>1684.9459999999999</v>
      </c>
    </row>
    <row r="25" spans="1:12">
      <c r="A25">
        <v>11</v>
      </c>
      <c r="B25" s="58" t="s">
        <v>389</v>
      </c>
      <c r="C25">
        <v>98.818179999999998</v>
      </c>
      <c r="D25" s="58">
        <v>669.5</v>
      </c>
      <c r="E25" s="58">
        <v>1711.2080000000001</v>
      </c>
      <c r="F25" s="58">
        <v>3225.0909999999999</v>
      </c>
      <c r="G25" s="58">
        <v>6206.75</v>
      </c>
      <c r="H25">
        <v>269.57139999999998</v>
      </c>
      <c r="I25">
        <v>878.4</v>
      </c>
      <c r="J25">
        <v>1269.4639999999999</v>
      </c>
      <c r="K25">
        <v>1866.3330000000001</v>
      </c>
      <c r="L25">
        <v>5027</v>
      </c>
    </row>
    <row r="26" spans="1:12">
      <c r="B26" s="58" t="s">
        <v>390</v>
      </c>
      <c r="C26">
        <v>114.495</v>
      </c>
      <c r="D26" s="58">
        <v>215.58369999999999</v>
      </c>
      <c r="E26" s="58">
        <v>414.21910000000003</v>
      </c>
      <c r="F26" s="58">
        <v>754.4529</v>
      </c>
      <c r="G26" s="58">
        <v>1810.0340000000001</v>
      </c>
      <c r="H26">
        <v>178.8407</v>
      </c>
      <c r="I26">
        <v>128.48490000000001</v>
      </c>
      <c r="J26">
        <v>111.9183</v>
      </c>
      <c r="K26">
        <v>238.7954</v>
      </c>
      <c r="L26">
        <v>2311.087</v>
      </c>
    </row>
    <row r="28" spans="1:12">
      <c r="A28">
        <v>12</v>
      </c>
      <c r="B28" s="58" t="s">
        <v>389</v>
      </c>
      <c r="C28">
        <v>124.1923</v>
      </c>
      <c r="D28" s="58">
        <v>707.30769999999995</v>
      </c>
      <c r="E28" s="58">
        <v>1373.25</v>
      </c>
      <c r="F28" s="58">
        <v>1994.192</v>
      </c>
      <c r="G28" s="58">
        <v>5689.643</v>
      </c>
      <c r="H28">
        <v>276.95830000000001</v>
      </c>
      <c r="I28">
        <v>915.80769999999995</v>
      </c>
      <c r="J28">
        <v>1590.4580000000001</v>
      </c>
      <c r="K28">
        <v>2423.5390000000002</v>
      </c>
      <c r="L28">
        <v>4118.3850000000002</v>
      </c>
    </row>
    <row r="29" spans="1:12">
      <c r="B29" s="58" t="s">
        <v>390</v>
      </c>
      <c r="C29">
        <v>111.85250000000001</v>
      </c>
      <c r="D29" s="58">
        <v>264.36529999999999</v>
      </c>
      <c r="E29" s="58">
        <v>159.87610000000001</v>
      </c>
      <c r="F29" s="58">
        <v>150.5514</v>
      </c>
      <c r="G29" s="58">
        <v>3042.5010000000002</v>
      </c>
      <c r="H29">
        <v>212.5744</v>
      </c>
      <c r="I29">
        <v>106.0977</v>
      </c>
      <c r="J29">
        <v>266.74509999999998</v>
      </c>
      <c r="K29">
        <v>243.5127</v>
      </c>
      <c r="L29">
        <v>1352.12</v>
      </c>
    </row>
    <row r="31" spans="1:12">
      <c r="A31">
        <v>13</v>
      </c>
      <c r="B31" s="58" t="s">
        <v>389</v>
      </c>
      <c r="C31">
        <v>252.22219999999999</v>
      </c>
      <c r="D31" s="58">
        <v>980.375</v>
      </c>
      <c r="E31" s="58">
        <v>1345.95</v>
      </c>
      <c r="F31" s="58">
        <v>1969.1110000000001</v>
      </c>
      <c r="G31" s="58">
        <v>4439.8329999999996</v>
      </c>
      <c r="H31">
        <v>225.29169999999999</v>
      </c>
      <c r="I31">
        <v>533.70830000000001</v>
      </c>
      <c r="J31">
        <v>856.08330000000001</v>
      </c>
      <c r="K31">
        <v>1416.1610000000001</v>
      </c>
      <c r="L31">
        <v>2891.346</v>
      </c>
    </row>
    <row r="32" spans="1:12">
      <c r="B32" s="58" t="s">
        <v>390</v>
      </c>
      <c r="C32">
        <v>280.85230000000001</v>
      </c>
      <c r="D32" s="58">
        <v>94.976219999999998</v>
      </c>
      <c r="E32" s="58">
        <v>132.41720000000001</v>
      </c>
      <c r="F32" s="58">
        <v>323.01519999999999</v>
      </c>
      <c r="G32" s="58">
        <v>1092.289</v>
      </c>
      <c r="H32">
        <v>114.4402</v>
      </c>
      <c r="I32">
        <v>66.11439</v>
      </c>
      <c r="J32">
        <v>158.458</v>
      </c>
      <c r="K32">
        <v>210.8887</v>
      </c>
      <c r="L32">
        <v>1098.9449999999999</v>
      </c>
    </row>
    <row r="34" spans="1:12">
      <c r="A34">
        <v>14</v>
      </c>
      <c r="B34" s="58" t="s">
        <v>389</v>
      </c>
      <c r="C34">
        <v>106.82</v>
      </c>
      <c r="D34" s="58">
        <v>408.85</v>
      </c>
      <c r="E34" s="58">
        <v>1348.6</v>
      </c>
      <c r="F34" s="58">
        <v>2596.15</v>
      </c>
      <c r="G34" s="58">
        <v>7232.6819999999998</v>
      </c>
      <c r="H34">
        <v>26.25</v>
      </c>
      <c r="I34">
        <v>297.95</v>
      </c>
      <c r="J34">
        <v>730.55550000000005</v>
      </c>
      <c r="K34">
        <v>1571.056</v>
      </c>
      <c r="L34">
        <v>3532.2220000000002</v>
      </c>
    </row>
    <row r="35" spans="1:12">
      <c r="B35" s="58" t="s">
        <v>390</v>
      </c>
      <c r="C35">
        <v>95.235960000000006</v>
      </c>
      <c r="D35" s="58">
        <v>120.6987</v>
      </c>
      <c r="E35" s="58">
        <v>227.07220000000001</v>
      </c>
      <c r="F35" s="58">
        <v>360.25130000000001</v>
      </c>
      <c r="G35" s="58">
        <v>4399.4690000000001</v>
      </c>
      <c r="H35">
        <v>40.773769999999999</v>
      </c>
      <c r="I35">
        <v>138.13329999999999</v>
      </c>
      <c r="J35">
        <v>185.90610000000001</v>
      </c>
      <c r="K35">
        <v>498.45260000000002</v>
      </c>
      <c r="L35">
        <v>1018.684</v>
      </c>
    </row>
    <row r="37" spans="1:12">
      <c r="A37">
        <v>15</v>
      </c>
      <c r="B37" s="58" t="s">
        <v>389</v>
      </c>
      <c r="C37">
        <v>149.5455</v>
      </c>
      <c r="D37" s="58">
        <v>539.6182</v>
      </c>
      <c r="E37" s="58">
        <v>1090.7919999999999</v>
      </c>
      <c r="F37" s="58">
        <v>1650.636</v>
      </c>
      <c r="G37" s="58">
        <v>4352.7</v>
      </c>
      <c r="H37">
        <v>91.3125</v>
      </c>
      <c r="I37">
        <v>417.8571</v>
      </c>
      <c r="J37">
        <v>809.88890000000004</v>
      </c>
      <c r="K37">
        <v>1565.8130000000001</v>
      </c>
      <c r="L37">
        <v>3237.25</v>
      </c>
    </row>
    <row r="38" spans="1:12">
      <c r="B38" s="58" t="s">
        <v>390</v>
      </c>
      <c r="C38">
        <v>147.9984</v>
      </c>
      <c r="D38" s="58">
        <v>144.21979999999999</v>
      </c>
      <c r="E38" s="58">
        <v>160.32830000000001</v>
      </c>
      <c r="F38" s="58">
        <v>315.65469999999999</v>
      </c>
      <c r="G38" s="58">
        <v>2285.4549999999999</v>
      </c>
      <c r="H38">
        <v>70.044340000000005</v>
      </c>
      <c r="I38">
        <v>172.23859999999999</v>
      </c>
      <c r="J38">
        <v>104.2565</v>
      </c>
      <c r="K38">
        <v>405.28030000000001</v>
      </c>
      <c r="L38">
        <v>909.4742</v>
      </c>
    </row>
    <row r="40" spans="1:12">
      <c r="A40">
        <v>16</v>
      </c>
      <c r="B40" s="58" t="s">
        <v>389</v>
      </c>
      <c r="C40">
        <v>77.477270000000004</v>
      </c>
      <c r="D40" s="58">
        <v>580.40909999999997</v>
      </c>
      <c r="E40" s="58">
        <v>1347.6590000000001</v>
      </c>
      <c r="F40" s="58">
        <v>2502.0230000000001</v>
      </c>
      <c r="G40" s="58">
        <v>8314.6820000000007</v>
      </c>
      <c r="H40">
        <v>1</v>
      </c>
      <c r="I40">
        <v>27.625</v>
      </c>
      <c r="J40">
        <v>383.83330000000001</v>
      </c>
      <c r="K40">
        <v>944.27779999999996</v>
      </c>
      <c r="L40">
        <v>3212.1750000000002</v>
      </c>
    </row>
    <row r="41" spans="1:12">
      <c r="B41" s="58" t="s">
        <v>390</v>
      </c>
      <c r="C41">
        <v>114.48309999999999</v>
      </c>
      <c r="D41" s="58">
        <v>187.4966</v>
      </c>
      <c r="E41" s="58">
        <v>279.21780000000001</v>
      </c>
      <c r="F41" s="58">
        <v>669.01490000000001</v>
      </c>
      <c r="G41" s="58">
        <v>4362.2079999999996</v>
      </c>
      <c r="H41">
        <v>1.85164</v>
      </c>
      <c r="I41">
        <v>27.282789999999999</v>
      </c>
      <c r="J41">
        <v>188.02529999999999</v>
      </c>
      <c r="K41">
        <v>174.6113</v>
      </c>
      <c r="L41">
        <v>2176.288</v>
      </c>
    </row>
    <row r="43" spans="1:12">
      <c r="A43">
        <v>17</v>
      </c>
      <c r="B43" s="58" t="s">
        <v>389</v>
      </c>
      <c r="C43">
        <v>21.5625</v>
      </c>
      <c r="D43" s="58">
        <v>1059.422</v>
      </c>
      <c r="E43" s="58">
        <v>2536.5940000000001</v>
      </c>
      <c r="F43" s="58">
        <v>4450.25</v>
      </c>
      <c r="G43" s="58">
        <v>9306.6110000000008</v>
      </c>
      <c r="I43">
        <v>108.9615</v>
      </c>
      <c r="J43">
        <v>687.58929999999998</v>
      </c>
      <c r="K43">
        <v>1653.643</v>
      </c>
      <c r="L43">
        <v>5996.4110000000001</v>
      </c>
    </row>
    <row r="44" spans="1:12">
      <c r="B44" s="58" t="s">
        <v>390</v>
      </c>
      <c r="C44">
        <v>40.96116</v>
      </c>
      <c r="D44" s="58">
        <v>271.98590000000002</v>
      </c>
      <c r="E44" s="58">
        <v>327.24329999999998</v>
      </c>
      <c r="F44" s="58">
        <v>1052.5989999999999</v>
      </c>
      <c r="G44" s="58">
        <v>2638.4490000000001</v>
      </c>
      <c r="I44">
        <v>169.8107</v>
      </c>
      <c r="J44">
        <v>238.5326</v>
      </c>
      <c r="K44">
        <v>316.33539999999999</v>
      </c>
      <c r="L44">
        <v>2580.9920000000002</v>
      </c>
    </row>
    <row r="46" spans="1:12">
      <c r="A46">
        <v>18</v>
      </c>
      <c r="B46" s="58" t="s">
        <v>389</v>
      </c>
      <c r="C46">
        <v>306.77499999999998</v>
      </c>
      <c r="D46" s="58">
        <v>1174.875</v>
      </c>
      <c r="E46" s="58">
        <v>3530.962</v>
      </c>
      <c r="F46" s="58">
        <v>6943.0749999999998</v>
      </c>
      <c r="G46" s="58">
        <v>12509.33</v>
      </c>
      <c r="H46">
        <v>9.8333329999999997</v>
      </c>
      <c r="I46">
        <v>476.26389999999998</v>
      </c>
      <c r="J46">
        <v>1584.181</v>
      </c>
      <c r="K46">
        <v>3341.7220000000002</v>
      </c>
      <c r="L46">
        <v>7875.4170000000004</v>
      </c>
    </row>
    <row r="47" spans="1:12">
      <c r="B47" s="58" t="s">
        <v>390</v>
      </c>
      <c r="C47">
        <v>262.55970000000002</v>
      </c>
      <c r="D47" s="58">
        <v>359.00310000000002</v>
      </c>
      <c r="E47" s="58">
        <v>882.41639999999995</v>
      </c>
      <c r="F47" s="58">
        <v>1279.75</v>
      </c>
      <c r="G47" s="58">
        <v>4649.0929999999998</v>
      </c>
      <c r="H47">
        <v>28.031230000000001</v>
      </c>
      <c r="I47">
        <v>422.15129999999999</v>
      </c>
      <c r="J47">
        <v>285.85120000000001</v>
      </c>
      <c r="K47">
        <v>629.99329999999998</v>
      </c>
      <c r="L47">
        <v>5036.991</v>
      </c>
    </row>
    <row r="49" spans="1:12">
      <c r="A49">
        <v>19</v>
      </c>
      <c r="B49" s="58" t="s">
        <v>389</v>
      </c>
      <c r="C49">
        <v>539.6875</v>
      </c>
      <c r="D49" s="58">
        <v>2528.6390000000001</v>
      </c>
      <c r="E49" s="58">
        <v>4565.2809999999999</v>
      </c>
      <c r="F49" s="58">
        <v>6863.8609999999999</v>
      </c>
      <c r="G49" s="58">
        <v>13055.25</v>
      </c>
      <c r="H49">
        <v>122.6591</v>
      </c>
      <c r="I49">
        <v>674.27269999999999</v>
      </c>
      <c r="J49">
        <v>1863.0450000000001</v>
      </c>
      <c r="K49">
        <v>3263.7730000000001</v>
      </c>
      <c r="L49">
        <v>7590.1149999999998</v>
      </c>
    </row>
    <row r="50" spans="1:12">
      <c r="B50" s="58" t="s">
        <v>390</v>
      </c>
      <c r="C50">
        <v>466.41739999999999</v>
      </c>
      <c r="D50" s="58">
        <v>727.29169999999999</v>
      </c>
      <c r="E50" s="58">
        <v>605.29219999999998</v>
      </c>
      <c r="F50" s="58">
        <v>1282.643</v>
      </c>
      <c r="G50" s="58">
        <v>4754.1130000000003</v>
      </c>
      <c r="H50">
        <v>95.666240000000002</v>
      </c>
      <c r="I50">
        <v>286.6268</v>
      </c>
      <c r="J50">
        <v>560.67570000000001</v>
      </c>
      <c r="K50">
        <v>381.76490000000001</v>
      </c>
      <c r="L50">
        <v>2724.7570000000001</v>
      </c>
    </row>
    <row r="52" spans="1:12">
      <c r="A52">
        <v>20</v>
      </c>
      <c r="B52" s="58" t="s">
        <v>389</v>
      </c>
      <c r="C52">
        <v>241.42859999999999</v>
      </c>
      <c r="D52" s="58">
        <v>1519.8209999999999</v>
      </c>
      <c r="E52" s="58">
        <v>3614.6320000000001</v>
      </c>
      <c r="F52" s="58">
        <v>6886.8209999999999</v>
      </c>
      <c r="G52" s="58">
        <v>13034.92</v>
      </c>
      <c r="H52">
        <v>2.0125000000000002</v>
      </c>
      <c r="I52">
        <v>161.77500000000001</v>
      </c>
      <c r="J52">
        <v>1542.0250000000001</v>
      </c>
      <c r="K52">
        <v>3406.2620000000002</v>
      </c>
      <c r="L52">
        <v>11496.58</v>
      </c>
    </row>
    <row r="53" spans="1:12">
      <c r="B53" s="58" t="s">
        <v>390</v>
      </c>
      <c r="C53">
        <v>302.41849999999999</v>
      </c>
      <c r="D53" s="58">
        <v>652.14589999999998</v>
      </c>
      <c r="E53" s="58">
        <v>888.32600000000002</v>
      </c>
      <c r="F53" s="58">
        <v>1350.9110000000001</v>
      </c>
      <c r="G53" s="58">
        <v>4372.5659999999998</v>
      </c>
      <c r="H53">
        <v>5.1154890000000002</v>
      </c>
      <c r="I53">
        <v>150.35059999999999</v>
      </c>
      <c r="J53">
        <v>620.02620000000002</v>
      </c>
      <c r="K53">
        <v>808.26639999999998</v>
      </c>
      <c r="L53">
        <v>6111.6350000000002</v>
      </c>
    </row>
    <row r="55" spans="1:12">
      <c r="A55">
        <v>21</v>
      </c>
      <c r="B55" s="58" t="s">
        <v>389</v>
      </c>
      <c r="C55">
        <v>318.96429999999998</v>
      </c>
      <c r="D55" s="58">
        <v>2054.1880000000001</v>
      </c>
      <c r="E55" s="58">
        <v>3206.107</v>
      </c>
      <c r="F55" s="58">
        <v>6527.6559999999999</v>
      </c>
      <c r="G55" s="58">
        <v>15155.97</v>
      </c>
      <c r="H55">
        <v>38.90625</v>
      </c>
      <c r="I55">
        <v>461.46589999999998</v>
      </c>
      <c r="J55">
        <v>2211.194</v>
      </c>
      <c r="K55">
        <v>4330.2</v>
      </c>
      <c r="L55">
        <v>11169.64</v>
      </c>
    </row>
    <row r="56" spans="1:12">
      <c r="B56" s="58" t="s">
        <v>390</v>
      </c>
      <c r="C56">
        <v>336.6046</v>
      </c>
      <c r="D56" s="58">
        <v>480.50420000000003</v>
      </c>
      <c r="E56" s="58">
        <v>584.01239999999996</v>
      </c>
      <c r="F56" s="58">
        <v>1776.9680000000001</v>
      </c>
      <c r="G56" s="58">
        <v>4458.652</v>
      </c>
      <c r="H56">
        <v>40.327440000000003</v>
      </c>
      <c r="I56">
        <v>404.12759999999997</v>
      </c>
      <c r="J56">
        <v>482.904</v>
      </c>
      <c r="K56">
        <v>1122</v>
      </c>
      <c r="L56">
        <v>4008.7359999999999</v>
      </c>
    </row>
    <row r="58" spans="1:12">
      <c r="A58">
        <v>22</v>
      </c>
      <c r="B58" s="58" t="s">
        <v>389</v>
      </c>
      <c r="C58">
        <v>386.27780000000001</v>
      </c>
      <c r="D58" s="58">
        <v>2610.944</v>
      </c>
      <c r="E58" s="58">
        <v>4660.4859999999999</v>
      </c>
      <c r="F58" s="58">
        <v>8639.8889999999992</v>
      </c>
      <c r="G58" s="58">
        <v>17827.04</v>
      </c>
      <c r="H58">
        <v>93.954539999999994</v>
      </c>
      <c r="I58">
        <v>742.60230000000001</v>
      </c>
      <c r="J58">
        <v>2671.8519999999999</v>
      </c>
      <c r="K58">
        <v>4794.2839999999997</v>
      </c>
      <c r="L58">
        <v>11180.48</v>
      </c>
    </row>
    <row r="59" spans="1:12">
      <c r="B59" s="58" t="s">
        <v>390</v>
      </c>
      <c r="C59">
        <v>553.13120000000004</v>
      </c>
      <c r="D59" s="58">
        <v>492.95030000000003</v>
      </c>
      <c r="E59" s="58">
        <v>667.99770000000001</v>
      </c>
      <c r="F59" s="58">
        <v>1339.528</v>
      </c>
      <c r="G59" s="58">
        <v>7378.7489999999998</v>
      </c>
      <c r="H59">
        <v>112.32729999999999</v>
      </c>
      <c r="I59">
        <v>401.47390000000001</v>
      </c>
      <c r="J59">
        <v>615.06259999999997</v>
      </c>
      <c r="K59">
        <v>787.56399999999996</v>
      </c>
      <c r="L59">
        <v>4024.3339999999998</v>
      </c>
    </row>
    <row r="61" spans="1:12">
      <c r="A61">
        <v>23</v>
      </c>
      <c r="B61" s="58" t="s">
        <v>389</v>
      </c>
      <c r="C61">
        <v>723.58330000000001</v>
      </c>
      <c r="D61" s="58">
        <v>3092.6460000000002</v>
      </c>
      <c r="E61" s="58">
        <v>5845.3329999999996</v>
      </c>
      <c r="F61" s="58">
        <v>9201.0210000000006</v>
      </c>
      <c r="G61" s="58">
        <v>17219.29</v>
      </c>
      <c r="H61">
        <v>104.5865</v>
      </c>
      <c r="I61">
        <v>1067.654</v>
      </c>
      <c r="J61">
        <v>2894.3220000000001</v>
      </c>
      <c r="K61">
        <v>4968.5290000000005</v>
      </c>
      <c r="L61">
        <v>11527.41</v>
      </c>
    </row>
    <row r="62" spans="1:12">
      <c r="B62" s="58" t="s">
        <v>390</v>
      </c>
      <c r="C62">
        <v>802.56759999999997</v>
      </c>
      <c r="D62" s="58">
        <v>626.29129999999998</v>
      </c>
      <c r="E62" s="58">
        <v>952.68719999999996</v>
      </c>
      <c r="F62" s="58">
        <v>1435.7570000000001</v>
      </c>
      <c r="G62" s="58">
        <v>4492.5439999999999</v>
      </c>
      <c r="H62">
        <v>119.89530000000001</v>
      </c>
      <c r="I62">
        <v>584.34670000000006</v>
      </c>
      <c r="J62">
        <v>492.55610000000001</v>
      </c>
      <c r="K62">
        <v>875.8655</v>
      </c>
      <c r="L62">
        <v>6547.7979999999998</v>
      </c>
    </row>
    <row r="64" spans="1:12">
      <c r="A64">
        <v>24</v>
      </c>
      <c r="B64" s="58" t="s">
        <v>389</v>
      </c>
      <c r="C64">
        <v>1008.891</v>
      </c>
      <c r="D64" s="58">
        <v>3498.0630000000001</v>
      </c>
      <c r="E64" s="58">
        <v>6303.2659999999996</v>
      </c>
      <c r="F64" s="58">
        <v>9782.3439999999991</v>
      </c>
      <c r="G64" s="58">
        <v>16256.41</v>
      </c>
      <c r="H64">
        <v>210.06729999999999</v>
      </c>
      <c r="I64">
        <v>1565.192</v>
      </c>
      <c r="J64">
        <v>2887.192</v>
      </c>
      <c r="K64">
        <v>4645.76</v>
      </c>
      <c r="L64">
        <v>11028.79</v>
      </c>
    </row>
    <row r="65" spans="1:12">
      <c r="B65" s="58" t="s">
        <v>390</v>
      </c>
      <c r="C65">
        <v>417.39589999999998</v>
      </c>
      <c r="D65" s="58">
        <v>992.3587</v>
      </c>
      <c r="E65" s="58">
        <v>747.69200000000001</v>
      </c>
      <c r="F65" s="58">
        <v>1476.4090000000001</v>
      </c>
      <c r="G65" s="58">
        <v>2744.5940000000001</v>
      </c>
      <c r="H65">
        <v>287.983</v>
      </c>
      <c r="I65">
        <v>300.49099999999999</v>
      </c>
      <c r="J65">
        <v>542.16869999999994</v>
      </c>
      <c r="K65">
        <v>763.68520000000001</v>
      </c>
      <c r="L65">
        <v>5986.8220000000001</v>
      </c>
    </row>
    <row r="67" spans="1:12">
      <c r="A67">
        <v>25</v>
      </c>
      <c r="B67" s="58" t="s">
        <v>389</v>
      </c>
      <c r="C67">
        <v>233.05</v>
      </c>
      <c r="D67" s="58">
        <v>2293.0340000000001</v>
      </c>
      <c r="E67" s="58">
        <v>4659.5870000000004</v>
      </c>
      <c r="F67" s="58">
        <v>7547.2839999999997</v>
      </c>
      <c r="G67" s="58">
        <v>15040.61</v>
      </c>
      <c r="H67">
        <v>27.97917</v>
      </c>
      <c r="I67">
        <v>487.20830000000001</v>
      </c>
      <c r="J67">
        <v>2197.9580000000001</v>
      </c>
      <c r="K67">
        <v>4163.75</v>
      </c>
      <c r="L67">
        <v>9986.27</v>
      </c>
    </row>
    <row r="68" spans="1:12">
      <c r="B68" s="58" t="s">
        <v>390</v>
      </c>
      <c r="C68">
        <v>301.99450000000002</v>
      </c>
      <c r="D68" s="58">
        <v>960.47379999999998</v>
      </c>
      <c r="E68" s="58">
        <v>763.27340000000004</v>
      </c>
      <c r="F68" s="58">
        <v>744.15179999999998</v>
      </c>
      <c r="G68" s="58">
        <v>5429.5339999999997</v>
      </c>
      <c r="H68">
        <v>40.393590000000003</v>
      </c>
      <c r="I68">
        <v>284.34989999999999</v>
      </c>
      <c r="J68">
        <v>664.35889999999995</v>
      </c>
      <c r="K68">
        <v>836.89279999999997</v>
      </c>
      <c r="L68">
        <v>4532.25</v>
      </c>
    </row>
    <row r="70" spans="1:12">
      <c r="A70">
        <v>26</v>
      </c>
      <c r="B70" s="58" t="s">
        <v>389</v>
      </c>
      <c r="C70">
        <v>696.875</v>
      </c>
      <c r="D70" s="58">
        <v>3784.1390000000001</v>
      </c>
      <c r="E70" s="58">
        <v>5417.875</v>
      </c>
      <c r="F70" s="58">
        <v>7732.9170000000004</v>
      </c>
      <c r="G70" s="58">
        <v>16043.97</v>
      </c>
      <c r="H70">
        <v>133.17310000000001</v>
      </c>
      <c r="I70">
        <v>2242.107</v>
      </c>
      <c r="J70">
        <v>4112.7139999999999</v>
      </c>
      <c r="K70">
        <v>6306.8209999999999</v>
      </c>
      <c r="L70">
        <v>12242.7</v>
      </c>
    </row>
    <row r="71" spans="1:12">
      <c r="B71" s="58" t="s">
        <v>390</v>
      </c>
      <c r="C71">
        <v>661.92700000000002</v>
      </c>
      <c r="D71" s="58">
        <v>798.44069999999999</v>
      </c>
      <c r="E71" s="58">
        <v>372.55270000000002</v>
      </c>
      <c r="F71" s="58">
        <v>1268.674</v>
      </c>
      <c r="G71" s="58">
        <v>7174.5749999999998</v>
      </c>
      <c r="H71">
        <v>226.63659999999999</v>
      </c>
      <c r="I71">
        <v>990.08249999999998</v>
      </c>
      <c r="J71">
        <v>455.98500000000001</v>
      </c>
      <c r="K71">
        <v>817.30340000000001</v>
      </c>
      <c r="L71">
        <v>5567.1469999999999</v>
      </c>
    </row>
    <row r="73" spans="1:12">
      <c r="A73">
        <v>27</v>
      </c>
      <c r="B73" s="58" t="s">
        <v>389</v>
      </c>
      <c r="C73">
        <v>1185.2249999999999</v>
      </c>
      <c r="D73" s="58">
        <v>3982.25</v>
      </c>
      <c r="E73" s="58">
        <v>6152.2250000000004</v>
      </c>
      <c r="F73" s="58">
        <v>8117.0870000000004</v>
      </c>
      <c r="G73" s="58">
        <v>22255.75</v>
      </c>
      <c r="H73">
        <v>330.63459999999998</v>
      </c>
      <c r="I73">
        <v>1890.394</v>
      </c>
      <c r="J73">
        <v>3434.518</v>
      </c>
      <c r="K73">
        <v>5407.75</v>
      </c>
      <c r="L73">
        <v>8630.7049999999999</v>
      </c>
    </row>
    <row r="74" spans="1:12">
      <c r="B74" s="58" t="s">
        <v>390</v>
      </c>
      <c r="C74">
        <v>1146.077</v>
      </c>
      <c r="D74" s="58">
        <v>688.2971</v>
      </c>
      <c r="E74" s="58">
        <v>594.37120000000004</v>
      </c>
      <c r="F74" s="58">
        <v>821.97260000000006</v>
      </c>
      <c r="G74" s="58">
        <v>25557.66</v>
      </c>
      <c r="H74">
        <v>300.37569999999999</v>
      </c>
      <c r="I74">
        <v>586.43589999999995</v>
      </c>
      <c r="J74">
        <v>361.52080000000001</v>
      </c>
      <c r="K74">
        <v>893.38530000000003</v>
      </c>
      <c r="L74">
        <v>1868.866</v>
      </c>
    </row>
    <row r="76" spans="1:12">
      <c r="A76">
        <v>28</v>
      </c>
      <c r="B76" s="58" t="s">
        <v>389</v>
      </c>
      <c r="C76">
        <v>932.35709999999995</v>
      </c>
      <c r="D76" s="58">
        <v>3707.4380000000001</v>
      </c>
      <c r="E76" s="58">
        <v>5528.8590000000004</v>
      </c>
      <c r="F76" s="58">
        <v>9322.3909999999996</v>
      </c>
      <c r="G76" s="58">
        <v>16109.13</v>
      </c>
      <c r="H76">
        <v>126.66670000000001</v>
      </c>
      <c r="I76">
        <v>1300.115</v>
      </c>
      <c r="J76">
        <v>2849.1350000000002</v>
      </c>
      <c r="K76">
        <v>4488.76</v>
      </c>
      <c r="L76">
        <v>9660.875</v>
      </c>
    </row>
    <row r="77" spans="1:12">
      <c r="B77" s="58" t="s">
        <v>390</v>
      </c>
      <c r="C77">
        <v>942.84079999999994</v>
      </c>
      <c r="D77" s="58">
        <v>345.20800000000003</v>
      </c>
      <c r="E77" s="58">
        <v>814.21389999999997</v>
      </c>
      <c r="F77" s="58">
        <v>1869.7139999999999</v>
      </c>
      <c r="G77" s="58">
        <v>3304.5520000000001</v>
      </c>
      <c r="H77">
        <v>145.96600000000001</v>
      </c>
      <c r="I77">
        <v>561.42859999999996</v>
      </c>
      <c r="J77">
        <v>403.89159999999998</v>
      </c>
      <c r="K77">
        <v>647.53750000000002</v>
      </c>
      <c r="L77">
        <v>4234.1580000000004</v>
      </c>
    </row>
    <row r="79" spans="1:12">
      <c r="A79">
        <v>29</v>
      </c>
      <c r="B79" s="58" t="s">
        <v>389</v>
      </c>
      <c r="C79">
        <v>978.02750000000003</v>
      </c>
      <c r="D79" s="58">
        <v>2756.875</v>
      </c>
      <c r="E79" s="58">
        <v>5457.45</v>
      </c>
      <c r="F79" s="58">
        <v>9283.0820000000003</v>
      </c>
      <c r="G79" s="58">
        <v>21024.7</v>
      </c>
      <c r="H79">
        <v>75.5625</v>
      </c>
      <c r="I79">
        <v>786.99040000000002</v>
      </c>
      <c r="J79">
        <v>2330.0100000000002</v>
      </c>
      <c r="K79">
        <v>4705.4309999999996</v>
      </c>
      <c r="L79">
        <v>7908.0290000000005</v>
      </c>
    </row>
    <row r="80" spans="1:12">
      <c r="B80" s="58" t="s">
        <v>390</v>
      </c>
      <c r="C80">
        <v>914.38390000000004</v>
      </c>
      <c r="D80" s="58">
        <v>517.9855</v>
      </c>
      <c r="E80" s="58">
        <v>1084.1600000000001</v>
      </c>
      <c r="F80" s="58">
        <v>1282.4649999999999</v>
      </c>
      <c r="G80" s="58">
        <v>8782.1689999999999</v>
      </c>
      <c r="H80">
        <v>109.8505</v>
      </c>
      <c r="I80">
        <v>345.78379999999999</v>
      </c>
      <c r="J80">
        <v>664.63729999999998</v>
      </c>
      <c r="K80">
        <v>635.18449999999996</v>
      </c>
      <c r="L80">
        <v>1910.32</v>
      </c>
    </row>
    <row r="82" spans="1:12">
      <c r="A82">
        <v>30</v>
      </c>
      <c r="B82" s="58" t="s">
        <v>389</v>
      </c>
      <c r="C82">
        <v>1397.2339999999999</v>
      </c>
      <c r="D82" s="58">
        <v>3614.5329999999999</v>
      </c>
      <c r="E82" s="58">
        <v>5457.3909999999996</v>
      </c>
      <c r="F82" s="58">
        <v>8322.1810000000005</v>
      </c>
      <c r="G82" s="58">
        <v>17024.509999999998</v>
      </c>
      <c r="H82">
        <v>18.149999999999999</v>
      </c>
      <c r="I82">
        <v>692.1875</v>
      </c>
      <c r="J82">
        <v>2732.6729999999998</v>
      </c>
      <c r="K82">
        <v>4753.192</v>
      </c>
      <c r="L82">
        <v>9768.6540000000005</v>
      </c>
    </row>
    <row r="83" spans="1:12">
      <c r="B83" s="58" t="s">
        <v>390</v>
      </c>
      <c r="C83">
        <v>859.11490000000003</v>
      </c>
      <c r="D83" s="58">
        <v>567.00360000000001</v>
      </c>
      <c r="E83" s="58">
        <v>722.92939999999999</v>
      </c>
      <c r="F83" s="58">
        <v>1190.374</v>
      </c>
      <c r="G83" s="58">
        <v>6236.402</v>
      </c>
      <c r="H83">
        <v>29.057700000000001</v>
      </c>
      <c r="I83">
        <v>572.99360000000001</v>
      </c>
      <c r="J83">
        <v>637.12130000000002</v>
      </c>
      <c r="K83">
        <v>777.31089999999995</v>
      </c>
      <c r="L83">
        <v>4590.9170000000004</v>
      </c>
    </row>
    <row r="85" spans="1:12">
      <c r="A85">
        <v>31</v>
      </c>
      <c r="B85" s="58" t="s">
        <v>389</v>
      </c>
      <c r="C85">
        <v>1996.4860000000001</v>
      </c>
      <c r="D85" s="58">
        <v>3855.375</v>
      </c>
      <c r="E85" s="58">
        <v>6139.4620000000004</v>
      </c>
      <c r="F85" s="58">
        <v>9301.6119999999992</v>
      </c>
      <c r="G85" s="58">
        <v>19099.52</v>
      </c>
      <c r="H85">
        <v>70.909719999999993</v>
      </c>
      <c r="I85">
        <v>950.13890000000004</v>
      </c>
      <c r="J85">
        <v>2475.0569999999998</v>
      </c>
      <c r="K85">
        <v>3958.181</v>
      </c>
      <c r="L85">
        <v>7993.3029999999999</v>
      </c>
    </row>
    <row r="86" spans="1:12">
      <c r="B86" s="58" t="s">
        <v>390</v>
      </c>
      <c r="C86">
        <v>932.65319999999997</v>
      </c>
      <c r="D86" s="58">
        <v>694.6807</v>
      </c>
      <c r="E86" s="58">
        <v>946.03809999999999</v>
      </c>
      <c r="F86" s="58">
        <v>1091.8910000000001</v>
      </c>
      <c r="G86" s="58">
        <v>4381.5060000000003</v>
      </c>
      <c r="H86">
        <v>74.399330000000006</v>
      </c>
      <c r="I86">
        <v>448.72750000000002</v>
      </c>
      <c r="J86">
        <v>368.24169999999998</v>
      </c>
      <c r="K86">
        <v>537.18029999999999</v>
      </c>
      <c r="L86">
        <v>3230.2809999999999</v>
      </c>
    </row>
    <row r="88" spans="1:12">
      <c r="A88">
        <v>32</v>
      </c>
      <c r="B88" s="58" t="s">
        <v>389</v>
      </c>
      <c r="C88">
        <v>2033.123</v>
      </c>
      <c r="D88" s="58">
        <v>3756.2979999999998</v>
      </c>
      <c r="E88" s="58">
        <v>5135.0420000000004</v>
      </c>
      <c r="F88" s="58">
        <v>6708.0290000000005</v>
      </c>
      <c r="G88" s="58">
        <v>11983.23</v>
      </c>
      <c r="H88">
        <v>211.8571</v>
      </c>
      <c r="I88">
        <v>1641.357</v>
      </c>
      <c r="J88">
        <v>3108.8609999999999</v>
      </c>
      <c r="K88">
        <v>4540.625</v>
      </c>
      <c r="L88">
        <v>9679.4169999999995</v>
      </c>
    </row>
    <row r="89" spans="1:12">
      <c r="B89" s="58" t="s">
        <v>390</v>
      </c>
      <c r="C89">
        <v>990.17060000000004</v>
      </c>
      <c r="D89" s="58">
        <v>322.0351</v>
      </c>
      <c r="E89" s="58">
        <v>355.80790000000002</v>
      </c>
      <c r="F89" s="58">
        <v>810.98770000000002</v>
      </c>
      <c r="G89" s="58">
        <v>4544.0640000000003</v>
      </c>
      <c r="H89">
        <v>305.14679999999998</v>
      </c>
      <c r="I89">
        <v>485.1069</v>
      </c>
      <c r="J89">
        <v>285.99279999999999</v>
      </c>
      <c r="K89">
        <v>618.1703</v>
      </c>
      <c r="L89">
        <v>3333.2620000000002</v>
      </c>
    </row>
    <row r="91" spans="1:12">
      <c r="A91">
        <v>33</v>
      </c>
      <c r="B91" s="58" t="s">
        <v>389</v>
      </c>
      <c r="C91">
        <v>1027.7339999999999</v>
      </c>
      <c r="D91" s="58">
        <v>3437.5810000000001</v>
      </c>
      <c r="E91" s="58">
        <v>5649.0559999999996</v>
      </c>
      <c r="F91" s="58">
        <v>8147.9840000000004</v>
      </c>
      <c r="G91" s="58">
        <v>14829.22</v>
      </c>
      <c r="H91">
        <v>434.5</v>
      </c>
      <c r="I91">
        <v>2040.55</v>
      </c>
      <c r="J91">
        <v>3552.433</v>
      </c>
      <c r="K91">
        <v>5083.6000000000004</v>
      </c>
      <c r="L91">
        <v>8026.0069999999996</v>
      </c>
    </row>
    <row r="92" spans="1:12">
      <c r="B92" s="58" t="s">
        <v>390</v>
      </c>
      <c r="C92">
        <v>1011.068</v>
      </c>
      <c r="D92" s="58">
        <v>548.45749999999998</v>
      </c>
      <c r="E92" s="58">
        <v>901.34760000000006</v>
      </c>
      <c r="F92" s="58">
        <v>813.12549999999999</v>
      </c>
      <c r="G92" s="58">
        <v>4387.8680000000004</v>
      </c>
      <c r="H92">
        <v>462.39830000000001</v>
      </c>
      <c r="I92">
        <v>338.49459999999999</v>
      </c>
      <c r="J92">
        <v>398.2491</v>
      </c>
      <c r="K92">
        <v>390.30509999999998</v>
      </c>
      <c r="L92">
        <v>1701.9739999999999</v>
      </c>
    </row>
    <row r="94" spans="1:12">
      <c r="A94">
        <v>34</v>
      </c>
      <c r="B94" s="58" t="s">
        <v>389</v>
      </c>
      <c r="C94">
        <v>681.35</v>
      </c>
      <c r="D94" s="58">
        <v>2957.7049999999999</v>
      </c>
      <c r="E94" s="58">
        <v>4703.7049999999999</v>
      </c>
      <c r="F94" s="58">
        <v>8239.2649999999994</v>
      </c>
      <c r="G94" s="58">
        <v>14489.09</v>
      </c>
      <c r="H94">
        <v>69.903850000000006</v>
      </c>
      <c r="I94">
        <v>1058.143</v>
      </c>
      <c r="J94">
        <v>2712.7979999999998</v>
      </c>
      <c r="K94">
        <v>4433.7820000000002</v>
      </c>
      <c r="L94">
        <v>7856.7139999999999</v>
      </c>
    </row>
    <row r="95" spans="1:12">
      <c r="B95" s="58" t="s">
        <v>390</v>
      </c>
      <c r="C95">
        <v>870.59280000000001</v>
      </c>
      <c r="D95" s="58">
        <v>389.49079999999998</v>
      </c>
      <c r="E95" s="58">
        <v>856.42909999999995</v>
      </c>
      <c r="F95" s="58">
        <v>1360.6479999999999</v>
      </c>
      <c r="G95" s="58">
        <v>4976.0720000000001</v>
      </c>
      <c r="H95">
        <v>77.021199999999993</v>
      </c>
      <c r="I95">
        <v>585.83249999999998</v>
      </c>
      <c r="J95">
        <v>396.93549999999999</v>
      </c>
      <c r="K95">
        <v>776.94169999999997</v>
      </c>
      <c r="L95">
        <v>1740.0239999999999</v>
      </c>
    </row>
    <row r="97" spans="1:12">
      <c r="A97">
        <v>35</v>
      </c>
      <c r="B97" s="58" t="s">
        <v>389</v>
      </c>
      <c r="C97">
        <v>859.95</v>
      </c>
      <c r="D97" s="58">
        <v>3808.6129999999998</v>
      </c>
      <c r="E97" s="58">
        <v>5608.9549999999999</v>
      </c>
      <c r="F97" s="58">
        <v>7845.4750000000004</v>
      </c>
      <c r="G97" s="58">
        <v>11938.94</v>
      </c>
      <c r="H97">
        <v>265.13639999999998</v>
      </c>
      <c r="I97">
        <v>1600.136</v>
      </c>
      <c r="J97">
        <v>2853.6559999999999</v>
      </c>
      <c r="K97">
        <v>5362.9250000000002</v>
      </c>
      <c r="L97">
        <v>14200.13</v>
      </c>
    </row>
    <row r="98" spans="1:12">
      <c r="B98" s="58" t="s">
        <v>390</v>
      </c>
      <c r="C98">
        <v>1185.6790000000001</v>
      </c>
      <c r="D98" s="58">
        <v>458.41800000000001</v>
      </c>
      <c r="E98" s="58">
        <v>647.82560000000001</v>
      </c>
      <c r="F98" s="58">
        <v>886.50260000000003</v>
      </c>
      <c r="G98" s="58">
        <v>2750.4749999999999</v>
      </c>
      <c r="H98">
        <v>211.85409999999999</v>
      </c>
      <c r="I98">
        <v>311.78210000000001</v>
      </c>
      <c r="J98">
        <v>572.91079999999999</v>
      </c>
      <c r="K98">
        <v>904.47540000000004</v>
      </c>
      <c r="L98">
        <v>13210.84</v>
      </c>
    </row>
    <row r="100" spans="1:12">
      <c r="A100">
        <v>36</v>
      </c>
      <c r="B100" s="58" t="s">
        <v>389</v>
      </c>
      <c r="C100">
        <v>1471.6590000000001</v>
      </c>
      <c r="D100" s="58">
        <v>3053.7979999999998</v>
      </c>
      <c r="E100" s="58">
        <v>4427.4889999999996</v>
      </c>
      <c r="F100" s="58">
        <v>6104.5339999999997</v>
      </c>
      <c r="G100" s="58">
        <v>14226.03</v>
      </c>
      <c r="H100">
        <v>329</v>
      </c>
      <c r="I100">
        <v>1870.0360000000001</v>
      </c>
      <c r="J100">
        <v>2939.625</v>
      </c>
      <c r="K100">
        <v>4478.634</v>
      </c>
      <c r="L100">
        <v>7503.0360000000001</v>
      </c>
    </row>
    <row r="101" spans="1:12">
      <c r="B101" s="58" t="s">
        <v>390</v>
      </c>
      <c r="C101">
        <v>854.45</v>
      </c>
      <c r="D101" s="58">
        <v>403.13909999999998</v>
      </c>
      <c r="E101" s="58">
        <v>413.95240000000001</v>
      </c>
      <c r="F101" s="58">
        <v>997.54100000000005</v>
      </c>
      <c r="G101" s="58">
        <v>5818.81</v>
      </c>
      <c r="H101">
        <v>372.90429999999998</v>
      </c>
      <c r="I101">
        <v>406.9203</v>
      </c>
      <c r="J101">
        <v>244.72130000000001</v>
      </c>
      <c r="K101">
        <v>737.95</v>
      </c>
      <c r="L101">
        <v>1401.309</v>
      </c>
    </row>
    <row r="103" spans="1:12">
      <c r="A103">
        <v>37</v>
      </c>
      <c r="B103" s="58" t="s">
        <v>389</v>
      </c>
      <c r="C103">
        <v>1323.114</v>
      </c>
      <c r="D103" s="58">
        <v>3608.5450000000001</v>
      </c>
      <c r="E103" s="58">
        <v>5287.2049999999999</v>
      </c>
      <c r="F103" s="58">
        <v>8088.3639999999996</v>
      </c>
      <c r="G103" s="58">
        <v>13072.22</v>
      </c>
      <c r="H103">
        <v>142.69120000000001</v>
      </c>
      <c r="I103">
        <v>1346.779</v>
      </c>
      <c r="J103">
        <v>3200.7710000000002</v>
      </c>
      <c r="K103">
        <v>4694.1689999999999</v>
      </c>
      <c r="L103">
        <v>9535.3960000000006</v>
      </c>
    </row>
    <row r="104" spans="1:12">
      <c r="B104" s="58" t="s">
        <v>390</v>
      </c>
      <c r="C104">
        <v>968.32780000000002</v>
      </c>
      <c r="D104" s="58">
        <v>360.4785</v>
      </c>
      <c r="E104" s="58">
        <v>614.0847</v>
      </c>
      <c r="F104" s="58">
        <v>827.38900000000001</v>
      </c>
      <c r="G104" s="58">
        <v>2705.57</v>
      </c>
      <c r="H104">
        <v>147.19399999999999</v>
      </c>
      <c r="I104">
        <v>414.96109999999999</v>
      </c>
      <c r="J104">
        <v>656.63599999999997</v>
      </c>
      <c r="K104">
        <v>550.08590000000004</v>
      </c>
      <c r="L104">
        <v>3933.4949999999999</v>
      </c>
    </row>
    <row r="106" spans="1:12">
      <c r="A106">
        <v>38</v>
      </c>
      <c r="B106" s="58" t="s">
        <v>389</v>
      </c>
      <c r="C106">
        <v>483.41669999999999</v>
      </c>
      <c r="D106" s="58">
        <v>3346.721</v>
      </c>
      <c r="E106" s="58">
        <v>5317.6670000000004</v>
      </c>
      <c r="F106" s="58">
        <v>8133.25</v>
      </c>
      <c r="G106" s="58">
        <v>15118.8</v>
      </c>
      <c r="H106">
        <v>532.03909999999996</v>
      </c>
      <c r="I106">
        <v>1805.9839999999999</v>
      </c>
      <c r="J106">
        <v>3319.0549999999998</v>
      </c>
      <c r="K106">
        <v>5409.6880000000001</v>
      </c>
      <c r="L106">
        <v>10023.44</v>
      </c>
    </row>
    <row r="107" spans="1:12">
      <c r="B107" s="58" t="s">
        <v>390</v>
      </c>
      <c r="C107">
        <v>672.71500000000003</v>
      </c>
      <c r="D107" s="58">
        <v>736.73620000000005</v>
      </c>
      <c r="E107" s="58">
        <v>689.02719999999999</v>
      </c>
      <c r="F107" s="58">
        <v>1214.174</v>
      </c>
      <c r="G107" s="58">
        <v>3264.6149999999998</v>
      </c>
      <c r="H107">
        <v>386.17489999999998</v>
      </c>
      <c r="I107">
        <v>435.56389999999999</v>
      </c>
      <c r="J107">
        <v>513.11569999999995</v>
      </c>
      <c r="K107">
        <v>668.06200000000001</v>
      </c>
      <c r="L107">
        <v>2730.279</v>
      </c>
    </row>
    <row r="109" spans="1:12">
      <c r="A109">
        <v>39</v>
      </c>
      <c r="B109" s="58" t="s">
        <v>389</v>
      </c>
      <c r="C109">
        <v>1453.4549999999999</v>
      </c>
      <c r="D109" s="58">
        <v>4379.3519999999999</v>
      </c>
      <c r="E109" s="58">
        <v>6292.24</v>
      </c>
      <c r="F109" s="58">
        <v>9947.2160000000003</v>
      </c>
      <c r="G109" s="58">
        <v>14306.16</v>
      </c>
      <c r="H109">
        <v>248.5625</v>
      </c>
      <c r="I109">
        <v>1482.43</v>
      </c>
      <c r="J109">
        <v>2891.3380000000002</v>
      </c>
      <c r="K109">
        <v>4610.3519999999999</v>
      </c>
      <c r="L109">
        <v>8538.6910000000007</v>
      </c>
    </row>
    <row r="110" spans="1:12">
      <c r="B110" s="58" t="s">
        <v>390</v>
      </c>
      <c r="C110">
        <v>1538.74</v>
      </c>
      <c r="D110" s="58">
        <v>364.85480000000001</v>
      </c>
      <c r="E110" s="58">
        <v>945.07429999999999</v>
      </c>
      <c r="F110" s="58">
        <v>1249.529</v>
      </c>
      <c r="G110" s="58">
        <v>2358.9580000000001</v>
      </c>
      <c r="H110">
        <v>272.53710000000001</v>
      </c>
      <c r="I110">
        <v>335.50009999999997</v>
      </c>
      <c r="J110">
        <v>551.55070000000001</v>
      </c>
      <c r="K110">
        <v>651.3596</v>
      </c>
      <c r="L110">
        <v>2430.7759999999998</v>
      </c>
    </row>
    <row r="112" spans="1:12">
      <c r="A112">
        <v>40</v>
      </c>
      <c r="B112" s="58" t="s">
        <v>389</v>
      </c>
      <c r="C112">
        <v>1165.325</v>
      </c>
      <c r="D112" s="58">
        <v>3159.2049999999999</v>
      </c>
      <c r="E112" s="58">
        <v>4622.4750000000004</v>
      </c>
      <c r="F112" s="58">
        <v>6567.6139999999996</v>
      </c>
      <c r="G112" s="58">
        <v>11923.68</v>
      </c>
      <c r="H112">
        <v>247.625</v>
      </c>
      <c r="I112">
        <v>1793.8440000000001</v>
      </c>
      <c r="J112">
        <v>2917.2109999999998</v>
      </c>
      <c r="K112">
        <v>4347.0780000000004</v>
      </c>
      <c r="L112">
        <v>8119.6260000000002</v>
      </c>
    </row>
    <row r="113" spans="1:12">
      <c r="B113" s="58" t="s">
        <v>390</v>
      </c>
      <c r="C113">
        <v>1132.8599999999999</v>
      </c>
      <c r="D113" s="58">
        <v>317.15539999999999</v>
      </c>
      <c r="E113" s="58">
        <v>593.54780000000005</v>
      </c>
      <c r="F113" s="58">
        <v>644.97109999999998</v>
      </c>
      <c r="G113" s="58">
        <v>2739.0390000000002</v>
      </c>
      <c r="H113">
        <v>296.45519999999999</v>
      </c>
      <c r="I113">
        <v>476.40339999999998</v>
      </c>
      <c r="J113">
        <v>397.00979999999998</v>
      </c>
      <c r="K113">
        <v>413.66289999999998</v>
      </c>
      <c r="L113">
        <v>3039.7689999999998</v>
      </c>
    </row>
    <row r="115" spans="1:12">
      <c r="A115">
        <v>41</v>
      </c>
      <c r="B115" s="58" t="s">
        <v>389</v>
      </c>
      <c r="C115">
        <v>856.35230000000001</v>
      </c>
      <c r="D115" s="58">
        <v>4295.2190000000001</v>
      </c>
      <c r="E115" s="58">
        <v>5742.6880000000001</v>
      </c>
      <c r="F115" s="58">
        <v>7936.5730000000003</v>
      </c>
      <c r="G115" s="58">
        <v>15232.17</v>
      </c>
      <c r="H115">
        <v>228.03829999999999</v>
      </c>
      <c r="I115">
        <v>1439.3910000000001</v>
      </c>
      <c r="J115">
        <v>2628.375</v>
      </c>
      <c r="K115">
        <v>4218.4219999999996</v>
      </c>
      <c r="L115">
        <v>9176.6090000000004</v>
      </c>
    </row>
    <row r="116" spans="1:12">
      <c r="B116" s="58" t="s">
        <v>390</v>
      </c>
      <c r="C116">
        <v>1163.125</v>
      </c>
      <c r="D116" s="58">
        <v>403.43509999999998</v>
      </c>
      <c r="E116" s="58">
        <v>539.3759</v>
      </c>
      <c r="F116" s="58">
        <v>752.45360000000005</v>
      </c>
      <c r="G116" s="58">
        <v>8109.6660000000002</v>
      </c>
      <c r="H116">
        <v>244.9958</v>
      </c>
      <c r="I116">
        <v>459.21620000000001</v>
      </c>
      <c r="J116">
        <v>372.59070000000003</v>
      </c>
      <c r="K116">
        <v>754.93730000000005</v>
      </c>
      <c r="L116">
        <v>2564.596</v>
      </c>
    </row>
    <row r="118" spans="1:12">
      <c r="A118">
        <v>42</v>
      </c>
      <c r="B118" s="58" t="s">
        <v>389</v>
      </c>
      <c r="C118">
        <v>216.70830000000001</v>
      </c>
      <c r="D118" s="58">
        <v>3123.75</v>
      </c>
      <c r="E118" s="58">
        <v>5111.2020000000002</v>
      </c>
      <c r="F118" s="58">
        <v>6948.01</v>
      </c>
      <c r="G118" s="58">
        <v>11859.47</v>
      </c>
      <c r="H118">
        <v>412.07350000000002</v>
      </c>
      <c r="I118">
        <v>2129.4270000000001</v>
      </c>
      <c r="J118">
        <v>3391.3229999999999</v>
      </c>
      <c r="K118">
        <v>4957.8599999999997</v>
      </c>
      <c r="L118">
        <v>10429.14</v>
      </c>
    </row>
    <row r="119" spans="1:12">
      <c r="B119" s="58" t="s">
        <v>390</v>
      </c>
      <c r="C119">
        <v>359.28019999999998</v>
      </c>
      <c r="D119" s="58">
        <v>904.92460000000005</v>
      </c>
      <c r="E119" s="58">
        <v>523.13760000000002</v>
      </c>
      <c r="F119" s="58">
        <v>593.92849999999999</v>
      </c>
      <c r="G119" s="58">
        <v>3277.9650000000001</v>
      </c>
      <c r="H119">
        <v>408.3261</v>
      </c>
      <c r="I119">
        <v>544.12980000000005</v>
      </c>
      <c r="J119">
        <v>350.88900000000001</v>
      </c>
      <c r="K119">
        <v>627.61800000000005</v>
      </c>
      <c r="L119">
        <v>4549.3130000000001</v>
      </c>
    </row>
    <row r="121" spans="1:12">
      <c r="A121">
        <v>43</v>
      </c>
      <c r="B121" s="58" t="s">
        <v>389</v>
      </c>
      <c r="C121">
        <v>461.2885</v>
      </c>
      <c r="D121" s="58">
        <v>2366.1439999999998</v>
      </c>
      <c r="E121" s="58">
        <v>4432.902</v>
      </c>
      <c r="F121" s="58">
        <v>6908.6639999999998</v>
      </c>
      <c r="G121" s="58">
        <v>12740.04</v>
      </c>
      <c r="H121">
        <v>158.09819999999999</v>
      </c>
      <c r="I121">
        <v>1536.2170000000001</v>
      </c>
      <c r="J121">
        <v>3817.2420000000002</v>
      </c>
      <c r="K121">
        <v>5558.35</v>
      </c>
      <c r="L121">
        <v>9628.8919999999998</v>
      </c>
    </row>
    <row r="122" spans="1:12">
      <c r="B122" s="58" t="s">
        <v>390</v>
      </c>
      <c r="C122">
        <v>524.43209999999999</v>
      </c>
      <c r="D122" s="58">
        <v>654.63189999999997</v>
      </c>
      <c r="E122" s="58">
        <v>563.21950000000004</v>
      </c>
      <c r="F122" s="58">
        <v>787.6268</v>
      </c>
      <c r="G122" s="58">
        <v>4230.6769999999997</v>
      </c>
      <c r="H122">
        <v>243.8486</v>
      </c>
      <c r="I122">
        <v>504.20659999999998</v>
      </c>
      <c r="J122">
        <v>683.47630000000004</v>
      </c>
      <c r="K122">
        <v>456.44909999999999</v>
      </c>
      <c r="L122">
        <v>3711.9059999999999</v>
      </c>
    </row>
    <row r="124" spans="1:12">
      <c r="A124">
        <v>44</v>
      </c>
      <c r="B124" s="58" t="s">
        <v>389</v>
      </c>
      <c r="C124">
        <v>527.56730000000005</v>
      </c>
      <c r="D124" s="58">
        <v>3435.643</v>
      </c>
      <c r="E124" s="58">
        <v>4896.973</v>
      </c>
      <c r="F124" s="58">
        <v>7431.7939999999999</v>
      </c>
      <c r="G124" s="58">
        <v>12884.11</v>
      </c>
      <c r="H124">
        <v>431.55</v>
      </c>
      <c r="I124">
        <v>2269.3330000000001</v>
      </c>
      <c r="J124">
        <v>3992.5830000000001</v>
      </c>
      <c r="K124">
        <v>5419.7579999999998</v>
      </c>
      <c r="L124">
        <v>10663.73</v>
      </c>
    </row>
    <row r="125" spans="1:12">
      <c r="B125" s="58" t="s">
        <v>390</v>
      </c>
      <c r="C125">
        <v>793.46410000000003</v>
      </c>
      <c r="D125" s="58">
        <v>409.47609999999997</v>
      </c>
      <c r="E125" s="58">
        <v>583.63649999999996</v>
      </c>
      <c r="F125" s="58">
        <v>1055.3140000000001</v>
      </c>
      <c r="G125" s="58">
        <v>3260.3870000000002</v>
      </c>
      <c r="H125">
        <v>461.37299999999999</v>
      </c>
      <c r="I125">
        <v>526.66179999999997</v>
      </c>
      <c r="J125">
        <v>526.65660000000003</v>
      </c>
      <c r="K125">
        <v>565.38289999999995</v>
      </c>
      <c r="L125">
        <v>3987.652</v>
      </c>
    </row>
    <row r="127" spans="1:12">
      <c r="A127">
        <v>45</v>
      </c>
      <c r="B127" s="58" t="s">
        <v>389</v>
      </c>
      <c r="C127">
        <v>1312.2750000000001</v>
      </c>
      <c r="D127" s="58">
        <v>3327.3409999999999</v>
      </c>
      <c r="E127" s="58">
        <v>5362.6019999999999</v>
      </c>
      <c r="F127" s="58">
        <v>8145.8069999999998</v>
      </c>
      <c r="G127" s="58">
        <v>13279.36</v>
      </c>
      <c r="H127">
        <v>149.71879999999999</v>
      </c>
      <c r="I127">
        <v>1929.4449999999999</v>
      </c>
      <c r="J127">
        <v>3485.203</v>
      </c>
      <c r="K127">
        <v>5027.5550000000003</v>
      </c>
      <c r="L127">
        <v>9918.0159999999996</v>
      </c>
    </row>
    <row r="128" spans="1:12">
      <c r="B128" s="58" t="s">
        <v>390</v>
      </c>
      <c r="C128">
        <v>1120.2429999999999</v>
      </c>
      <c r="D128" s="58">
        <v>375.20859999999999</v>
      </c>
      <c r="E128" s="58">
        <v>859.41200000000003</v>
      </c>
      <c r="F128" s="58">
        <v>888.51829999999995</v>
      </c>
      <c r="G128" s="58">
        <v>2988.125</v>
      </c>
      <c r="H128">
        <v>204.7012</v>
      </c>
      <c r="I128">
        <v>576.92930000000001</v>
      </c>
      <c r="J128">
        <v>543.51070000000004</v>
      </c>
      <c r="K128">
        <v>519.2029</v>
      </c>
      <c r="L128">
        <v>4195.2120000000004</v>
      </c>
    </row>
    <row r="130" spans="1:12">
      <c r="A130">
        <v>46</v>
      </c>
      <c r="B130" s="58" t="s">
        <v>389</v>
      </c>
      <c r="C130">
        <v>1018.909</v>
      </c>
      <c r="D130" s="58">
        <v>3547.1880000000001</v>
      </c>
      <c r="E130" s="58">
        <v>5026.5</v>
      </c>
      <c r="F130" s="58">
        <v>7002.6559999999999</v>
      </c>
      <c r="G130" s="58">
        <v>12087.15</v>
      </c>
      <c r="H130">
        <v>483.28910000000002</v>
      </c>
      <c r="I130">
        <v>2086.442</v>
      </c>
      <c r="J130">
        <v>3662.4119999999998</v>
      </c>
      <c r="K130">
        <v>5073.9440000000004</v>
      </c>
      <c r="L130">
        <v>8697.9480000000003</v>
      </c>
    </row>
    <row r="131" spans="1:12">
      <c r="B131" s="58" t="s">
        <v>390</v>
      </c>
      <c r="C131">
        <v>888.22329999999999</v>
      </c>
      <c r="D131" s="58">
        <v>481.56630000000001</v>
      </c>
      <c r="E131" s="58">
        <v>589.41719999999998</v>
      </c>
      <c r="F131" s="58">
        <v>916.90719999999999</v>
      </c>
      <c r="G131" s="58">
        <v>3383.2289999999998</v>
      </c>
      <c r="H131">
        <v>473.95839999999998</v>
      </c>
      <c r="I131">
        <v>515.48019999999997</v>
      </c>
      <c r="J131">
        <v>371.24650000000003</v>
      </c>
      <c r="K131">
        <v>587.54200000000003</v>
      </c>
      <c r="L131">
        <v>2166.047</v>
      </c>
    </row>
    <row r="133" spans="1:12">
      <c r="A133">
        <v>47</v>
      </c>
      <c r="B133" s="58" t="s">
        <v>389</v>
      </c>
      <c r="C133">
        <v>1061.4770000000001</v>
      </c>
      <c r="D133" s="58">
        <v>3780.2950000000001</v>
      </c>
      <c r="E133" s="58">
        <v>5284.3860000000004</v>
      </c>
      <c r="F133" s="58">
        <v>7259.107</v>
      </c>
      <c r="G133" s="58">
        <v>12194.49</v>
      </c>
      <c r="H133">
        <v>192.92189999999999</v>
      </c>
      <c r="I133">
        <v>2220.828</v>
      </c>
      <c r="J133">
        <v>3701.297</v>
      </c>
      <c r="K133">
        <v>5310.2269999999999</v>
      </c>
      <c r="L133">
        <v>9541.6090000000004</v>
      </c>
    </row>
    <row r="134" spans="1:12">
      <c r="B134" s="58" t="s">
        <v>390</v>
      </c>
      <c r="C134">
        <v>997.59140000000002</v>
      </c>
      <c r="D134" s="58">
        <v>586.47720000000004</v>
      </c>
      <c r="E134" s="58">
        <v>576.96310000000005</v>
      </c>
      <c r="F134" s="58">
        <v>708.19929999999999</v>
      </c>
      <c r="G134" s="58">
        <v>2904.9229999999998</v>
      </c>
      <c r="H134">
        <v>253.03389999999999</v>
      </c>
      <c r="I134">
        <v>574.48850000000004</v>
      </c>
      <c r="J134">
        <v>484.41019999999997</v>
      </c>
      <c r="K134">
        <v>685.83619999999996</v>
      </c>
      <c r="L134">
        <v>1979.5119999999999</v>
      </c>
    </row>
    <row r="136" spans="1:12">
      <c r="A136">
        <v>48</v>
      </c>
      <c r="B136" s="58" t="s">
        <v>389</v>
      </c>
      <c r="C136">
        <v>871.05</v>
      </c>
      <c r="D136" s="58">
        <v>3247.2330000000002</v>
      </c>
      <c r="E136" s="58">
        <v>5776.0770000000002</v>
      </c>
      <c r="F136" s="58">
        <v>9044.6749999999993</v>
      </c>
      <c r="G136" s="58">
        <v>14108.84</v>
      </c>
      <c r="H136">
        <v>202.4375</v>
      </c>
      <c r="I136">
        <v>1933.9079999999999</v>
      </c>
      <c r="J136">
        <v>3455.0340000000001</v>
      </c>
      <c r="K136">
        <v>5270.9560000000001</v>
      </c>
      <c r="L136">
        <v>10506.58</v>
      </c>
    </row>
    <row r="137" spans="1:12">
      <c r="B137" s="58" t="s">
        <v>390</v>
      </c>
      <c r="C137">
        <v>607.40959999999995</v>
      </c>
      <c r="D137" s="58">
        <v>639.53409999999997</v>
      </c>
      <c r="E137" s="58">
        <v>1073.654</v>
      </c>
      <c r="F137" s="58">
        <v>1206.1199999999999</v>
      </c>
      <c r="G137" s="58">
        <v>2784.5430000000001</v>
      </c>
      <c r="H137">
        <v>331.43619999999999</v>
      </c>
      <c r="I137">
        <v>448.51350000000002</v>
      </c>
      <c r="J137">
        <v>484.5514</v>
      </c>
      <c r="K137">
        <v>565.30920000000003</v>
      </c>
      <c r="L137">
        <v>6643.9380000000001</v>
      </c>
    </row>
    <row r="139" spans="1:12">
      <c r="A139">
        <v>49</v>
      </c>
      <c r="B139" s="58" t="s">
        <v>389</v>
      </c>
      <c r="C139">
        <v>796.65</v>
      </c>
      <c r="D139" s="58">
        <v>3698.8020000000001</v>
      </c>
      <c r="E139" s="58">
        <v>5074.1880000000001</v>
      </c>
      <c r="F139" s="58">
        <v>7776.9059999999999</v>
      </c>
      <c r="G139" s="58">
        <v>13368.56</v>
      </c>
      <c r="H139">
        <v>251.07810000000001</v>
      </c>
      <c r="I139">
        <v>1910.903</v>
      </c>
      <c r="J139">
        <v>3358.172</v>
      </c>
      <c r="K139">
        <v>5294.8050000000003</v>
      </c>
      <c r="L139">
        <v>10523.94</v>
      </c>
    </row>
    <row r="140" spans="1:12">
      <c r="B140" s="58" t="s">
        <v>390</v>
      </c>
      <c r="C140">
        <v>1094.5550000000001</v>
      </c>
      <c r="D140" s="58">
        <v>481.84019999999998</v>
      </c>
      <c r="E140" s="58">
        <v>579.79380000000003</v>
      </c>
      <c r="F140" s="58">
        <v>1199.9739999999999</v>
      </c>
      <c r="G140" s="58">
        <v>3807.8620000000001</v>
      </c>
      <c r="H140">
        <v>344.42270000000002</v>
      </c>
      <c r="I140">
        <v>499.3535</v>
      </c>
      <c r="J140">
        <v>406.59390000000002</v>
      </c>
      <c r="K140">
        <v>772.63559999999995</v>
      </c>
      <c r="L140">
        <v>3729.4690000000001</v>
      </c>
    </row>
    <row r="142" spans="1:12">
      <c r="A142">
        <v>50</v>
      </c>
      <c r="B142" s="58" t="s">
        <v>389</v>
      </c>
      <c r="C142">
        <v>1118.4090000000001</v>
      </c>
      <c r="D142" s="58">
        <v>3092.1880000000001</v>
      </c>
      <c r="E142" s="58">
        <v>4305.6139999999996</v>
      </c>
      <c r="F142" s="58">
        <v>6547.2920000000004</v>
      </c>
      <c r="G142" s="58">
        <v>14640.75</v>
      </c>
      <c r="H142">
        <v>533.97059999999999</v>
      </c>
      <c r="I142">
        <v>2626.4270000000001</v>
      </c>
      <c r="J142">
        <v>4554.6459999999997</v>
      </c>
      <c r="K142">
        <v>6869.4709999999995</v>
      </c>
      <c r="L142">
        <v>12714.93</v>
      </c>
    </row>
    <row r="143" spans="1:12">
      <c r="B143" s="58" t="s">
        <v>390</v>
      </c>
      <c r="C143">
        <v>877.43510000000003</v>
      </c>
      <c r="D143" s="58">
        <v>274.62009999999998</v>
      </c>
      <c r="E143" s="58">
        <v>421.77190000000002</v>
      </c>
      <c r="F143" s="58">
        <v>1022.414</v>
      </c>
      <c r="G143" s="58">
        <v>5026.1350000000002</v>
      </c>
      <c r="H143">
        <v>571.95039999999995</v>
      </c>
      <c r="I143">
        <v>601.70010000000002</v>
      </c>
      <c r="J143">
        <v>626.15219999999999</v>
      </c>
      <c r="K143">
        <v>873.68650000000002</v>
      </c>
      <c r="L143">
        <v>7606.3010000000004</v>
      </c>
    </row>
    <row r="145" spans="1:12">
      <c r="A145">
        <v>51</v>
      </c>
      <c r="B145" s="58" t="s">
        <v>389</v>
      </c>
      <c r="C145">
        <v>492.75</v>
      </c>
      <c r="D145" s="58">
        <v>2833.25</v>
      </c>
      <c r="E145" s="58">
        <v>4518.0450000000001</v>
      </c>
      <c r="F145" s="58">
        <v>6865.8519999999999</v>
      </c>
      <c r="G145" s="58">
        <v>13804.09</v>
      </c>
      <c r="H145">
        <v>285.125</v>
      </c>
      <c r="I145">
        <v>1692.0630000000001</v>
      </c>
      <c r="J145">
        <v>3176.6880000000001</v>
      </c>
      <c r="K145">
        <v>5261.7969999999996</v>
      </c>
      <c r="L145">
        <v>10500.41</v>
      </c>
    </row>
    <row r="146" spans="1:12">
      <c r="B146" s="58" t="s">
        <v>390</v>
      </c>
      <c r="C146">
        <v>619.3845</v>
      </c>
      <c r="D146" s="58">
        <v>600.34569999999997</v>
      </c>
      <c r="E146" s="58">
        <v>452.60109999999997</v>
      </c>
      <c r="F146" s="58">
        <v>987.03279999999995</v>
      </c>
      <c r="G146" s="58">
        <v>4604.1819999999998</v>
      </c>
      <c r="H146">
        <v>336.69470000000001</v>
      </c>
      <c r="I146">
        <v>505.41050000000001</v>
      </c>
      <c r="J146">
        <v>408.67399999999998</v>
      </c>
      <c r="K146">
        <v>703.16909999999996</v>
      </c>
      <c r="L146">
        <v>5778.27</v>
      </c>
    </row>
    <row r="148" spans="1:12">
      <c r="A148">
        <v>52</v>
      </c>
      <c r="B148" s="58" t="s">
        <v>389</v>
      </c>
      <c r="C148">
        <v>2.3333330000000001</v>
      </c>
      <c r="D148" s="58">
        <v>1505.904</v>
      </c>
      <c r="E148" s="58">
        <v>4570.4250000000002</v>
      </c>
      <c r="F148" s="58">
        <v>7509.4520000000002</v>
      </c>
      <c r="G148" s="58">
        <v>14873.85</v>
      </c>
      <c r="H148">
        <v>46.8125</v>
      </c>
      <c r="I148">
        <v>1754.93</v>
      </c>
      <c r="J148">
        <v>4249.375</v>
      </c>
      <c r="K148">
        <v>6092.183</v>
      </c>
      <c r="L148">
        <v>9968.6039999999994</v>
      </c>
    </row>
    <row r="149" spans="1:12">
      <c r="B149" s="58" t="s">
        <v>390</v>
      </c>
      <c r="C149">
        <v>4.3344990000000001</v>
      </c>
      <c r="D149" s="58">
        <v>1017.597</v>
      </c>
      <c r="E149" s="58">
        <v>640.27499999999998</v>
      </c>
      <c r="F149" s="58">
        <v>1374.425</v>
      </c>
      <c r="G149" s="58">
        <v>5617.107</v>
      </c>
      <c r="H149">
        <v>95.876630000000006</v>
      </c>
      <c r="I149">
        <v>865.21169999999995</v>
      </c>
      <c r="J149">
        <v>722.66449999999998</v>
      </c>
      <c r="K149">
        <v>574.17629999999997</v>
      </c>
      <c r="L149">
        <v>2602.0659999999998</v>
      </c>
    </row>
    <row r="151" spans="1:12">
      <c r="A151">
        <v>53</v>
      </c>
      <c r="B151" s="58" t="s">
        <v>389</v>
      </c>
      <c r="C151">
        <v>30.482140000000001</v>
      </c>
      <c r="D151" s="58">
        <v>1947.0830000000001</v>
      </c>
      <c r="E151" s="58">
        <v>4594.9920000000002</v>
      </c>
      <c r="F151" s="58">
        <v>7362.3829999999998</v>
      </c>
      <c r="G151" s="58">
        <v>12314.47</v>
      </c>
      <c r="H151">
        <v>127.95</v>
      </c>
      <c r="I151">
        <v>1712.0170000000001</v>
      </c>
      <c r="J151">
        <v>3246.93</v>
      </c>
      <c r="K151">
        <v>5597.8249999999998</v>
      </c>
      <c r="L151">
        <v>15232.16</v>
      </c>
    </row>
    <row r="152" spans="1:12">
      <c r="B152" s="58" t="s">
        <v>390</v>
      </c>
      <c r="C152">
        <v>50.395209999999999</v>
      </c>
      <c r="D152" s="58">
        <v>1066.556</v>
      </c>
      <c r="E152" s="58">
        <v>738.29250000000002</v>
      </c>
      <c r="F152" s="58">
        <v>773.03279999999995</v>
      </c>
      <c r="G152" s="58">
        <v>3608.0810000000001</v>
      </c>
      <c r="H152">
        <v>220.1549</v>
      </c>
      <c r="I152">
        <v>558.27149999999995</v>
      </c>
      <c r="J152">
        <v>598.85789999999997</v>
      </c>
      <c r="K152">
        <v>849.90359999999998</v>
      </c>
      <c r="L152">
        <v>15790.29</v>
      </c>
    </row>
    <row r="154" spans="1:12">
      <c r="A154">
        <v>54</v>
      </c>
      <c r="B154" s="58" t="s">
        <v>389</v>
      </c>
      <c r="C154">
        <v>273.66669999999999</v>
      </c>
      <c r="D154" s="58">
        <v>2475.5790000000002</v>
      </c>
      <c r="E154" s="58">
        <v>4343.9579999999996</v>
      </c>
      <c r="F154" s="58">
        <v>6787.1459999999997</v>
      </c>
      <c r="G154" s="58">
        <v>16270.52</v>
      </c>
      <c r="H154">
        <v>63.288460000000001</v>
      </c>
      <c r="I154">
        <v>1514.1959999999999</v>
      </c>
      <c r="J154">
        <v>3538.904</v>
      </c>
      <c r="K154">
        <v>5116.5</v>
      </c>
      <c r="L154">
        <v>10758.04</v>
      </c>
    </row>
    <row r="155" spans="1:12">
      <c r="B155" s="58" t="s">
        <v>390</v>
      </c>
      <c r="C155">
        <v>336.18099999999998</v>
      </c>
      <c r="D155" s="58">
        <v>685.15</v>
      </c>
      <c r="E155" s="58">
        <v>651.03089999999997</v>
      </c>
      <c r="F155" s="58">
        <v>888.58</v>
      </c>
      <c r="G155" s="58">
        <v>5912.2979999999998</v>
      </c>
      <c r="H155">
        <v>132.1602</v>
      </c>
      <c r="I155">
        <v>786.23140000000001</v>
      </c>
      <c r="J155">
        <v>415.75029999999998</v>
      </c>
      <c r="K155">
        <v>806.65229999999997</v>
      </c>
      <c r="L155">
        <v>4186.5730000000003</v>
      </c>
    </row>
    <row r="157" spans="1:12">
      <c r="A157">
        <v>55</v>
      </c>
      <c r="B157" s="58" t="s">
        <v>389</v>
      </c>
      <c r="C157">
        <v>86.160709999999995</v>
      </c>
      <c r="D157" s="58">
        <v>1913.875</v>
      </c>
      <c r="E157" s="58">
        <v>3472.384</v>
      </c>
      <c r="F157" s="58">
        <v>5532.759</v>
      </c>
      <c r="G157" s="58">
        <v>11246.16</v>
      </c>
      <c r="H157">
        <v>400.74110000000002</v>
      </c>
      <c r="I157">
        <v>1544.1610000000001</v>
      </c>
      <c r="J157">
        <v>3474.6970000000001</v>
      </c>
      <c r="K157">
        <v>5932.9290000000001</v>
      </c>
      <c r="L157">
        <v>8417.6119999999992</v>
      </c>
    </row>
    <row r="158" spans="1:12">
      <c r="B158" s="58" t="s">
        <v>390</v>
      </c>
      <c r="C158">
        <v>140.4751</v>
      </c>
      <c r="D158" s="58">
        <v>452.30610000000001</v>
      </c>
      <c r="E158" s="58">
        <v>496.97710000000001</v>
      </c>
      <c r="F158" s="58">
        <v>1059.5309999999999</v>
      </c>
      <c r="G158" s="58">
        <v>4042.4</v>
      </c>
      <c r="H158">
        <v>314.05329999999998</v>
      </c>
      <c r="I158">
        <v>339.98349999999999</v>
      </c>
      <c r="J158">
        <v>917.99739999999997</v>
      </c>
      <c r="K158">
        <v>503.53769999999997</v>
      </c>
      <c r="L158">
        <v>1616.028</v>
      </c>
    </row>
    <row r="160" spans="1:12">
      <c r="A160">
        <v>56</v>
      </c>
      <c r="B160" s="58" t="s">
        <v>389</v>
      </c>
      <c r="C160">
        <v>250.2396</v>
      </c>
      <c r="D160" s="58">
        <v>2042.875</v>
      </c>
      <c r="E160" s="58">
        <v>4003.8919999999998</v>
      </c>
      <c r="F160" s="58">
        <v>5298.0420000000004</v>
      </c>
      <c r="G160" s="58">
        <v>10738.2</v>
      </c>
      <c r="H160">
        <v>68.25</v>
      </c>
      <c r="I160">
        <v>1507.288</v>
      </c>
      <c r="J160">
        <v>3100.0929999999998</v>
      </c>
      <c r="K160">
        <v>4742.4229999999998</v>
      </c>
      <c r="L160">
        <v>9102.268</v>
      </c>
    </row>
    <row r="161" spans="1:12">
      <c r="B161" s="58" t="s">
        <v>390</v>
      </c>
      <c r="C161">
        <v>291.42779999999999</v>
      </c>
      <c r="D161" s="58">
        <v>814.33669999999995</v>
      </c>
      <c r="E161" s="58">
        <v>303.35149999999999</v>
      </c>
      <c r="F161" s="58">
        <v>573.11779999999999</v>
      </c>
      <c r="G161" s="58">
        <v>3180.24</v>
      </c>
      <c r="H161">
        <v>131.93960000000001</v>
      </c>
      <c r="I161">
        <v>536.02059999999994</v>
      </c>
      <c r="J161">
        <v>615.19309999999996</v>
      </c>
      <c r="K161">
        <v>515.98389999999995</v>
      </c>
      <c r="L161">
        <v>3325.5569999999998</v>
      </c>
    </row>
    <row r="163" spans="1:12">
      <c r="A163">
        <v>57</v>
      </c>
      <c r="B163" s="58" t="s">
        <v>389</v>
      </c>
      <c r="C163">
        <v>33.153849999999998</v>
      </c>
      <c r="D163" s="58">
        <v>1426.212</v>
      </c>
      <c r="E163" s="58">
        <v>3769.8270000000002</v>
      </c>
      <c r="F163" s="58">
        <v>6533.1149999999998</v>
      </c>
      <c r="G163" s="58">
        <v>14990.66</v>
      </c>
      <c r="H163">
        <v>14.461539999999999</v>
      </c>
      <c r="I163">
        <v>999.76919999999996</v>
      </c>
      <c r="J163">
        <v>3264.875</v>
      </c>
      <c r="K163">
        <v>5149.2690000000002</v>
      </c>
      <c r="L163">
        <v>9529.5640000000003</v>
      </c>
    </row>
    <row r="164" spans="1:12">
      <c r="B164" s="58" t="s">
        <v>390</v>
      </c>
      <c r="C164">
        <v>80.413349999999994</v>
      </c>
      <c r="D164" s="58">
        <v>624.71180000000004</v>
      </c>
      <c r="E164" s="58">
        <v>801.24339999999995</v>
      </c>
      <c r="F164" s="58">
        <v>986.93640000000005</v>
      </c>
      <c r="G164" s="58">
        <v>7968.8530000000001</v>
      </c>
      <c r="H164">
        <v>38.0824</v>
      </c>
      <c r="I164">
        <v>571.4402</v>
      </c>
      <c r="J164">
        <v>589.76170000000002</v>
      </c>
      <c r="K164">
        <v>663.23389999999995</v>
      </c>
      <c r="L164">
        <v>4268.2920000000004</v>
      </c>
    </row>
    <row r="166" spans="1:12">
      <c r="A166">
        <v>58</v>
      </c>
      <c r="B166" s="58" t="s">
        <v>389</v>
      </c>
      <c r="C166">
        <v>0</v>
      </c>
      <c r="D166" s="58">
        <v>1879.4849999999999</v>
      </c>
      <c r="E166" s="58">
        <v>4699.317</v>
      </c>
      <c r="F166" s="58">
        <v>7436.442</v>
      </c>
      <c r="G166" s="58">
        <v>15534.29</v>
      </c>
      <c r="H166" s="58"/>
      <c r="I166">
        <v>220.3981</v>
      </c>
      <c r="J166">
        <v>2194.9639999999999</v>
      </c>
      <c r="K166">
        <v>3910.893</v>
      </c>
      <c r="L166">
        <v>8521.0709999999999</v>
      </c>
    </row>
    <row r="167" spans="1:12">
      <c r="B167" s="58" t="s">
        <v>390</v>
      </c>
      <c r="C167">
        <v>0</v>
      </c>
      <c r="D167" s="58">
        <v>1135.778</v>
      </c>
      <c r="E167" s="58">
        <v>766.19039999999995</v>
      </c>
      <c r="F167" s="58">
        <v>1125.8520000000001</v>
      </c>
      <c r="G167" s="58">
        <v>5645.2979999999998</v>
      </c>
      <c r="H167" s="58"/>
      <c r="I167">
        <v>355.9237</v>
      </c>
      <c r="J167">
        <v>521.3578</v>
      </c>
      <c r="K167">
        <v>720.22619999999995</v>
      </c>
      <c r="L167">
        <v>3463.0219999999999</v>
      </c>
    </row>
    <row r="169" spans="1:12">
      <c r="A169">
        <v>59</v>
      </c>
      <c r="B169" s="58" t="s">
        <v>389</v>
      </c>
      <c r="C169">
        <v>273.52080000000001</v>
      </c>
      <c r="D169" s="58">
        <v>2784.0830000000001</v>
      </c>
      <c r="E169" s="58">
        <v>4899.5829999999996</v>
      </c>
      <c r="F169" s="58">
        <v>7670.5519999999997</v>
      </c>
      <c r="G169" s="58">
        <v>12098.61</v>
      </c>
      <c r="H169">
        <v>30.634609999999999</v>
      </c>
      <c r="I169">
        <v>442.54809999999998</v>
      </c>
      <c r="J169">
        <v>1701.788</v>
      </c>
      <c r="K169">
        <v>3551.8939999999998</v>
      </c>
      <c r="L169">
        <v>8209.7880000000005</v>
      </c>
    </row>
    <row r="170" spans="1:12">
      <c r="B170" s="58" t="s">
        <v>390</v>
      </c>
      <c r="C170">
        <v>399.73680000000002</v>
      </c>
      <c r="D170" s="58">
        <v>652.86540000000002</v>
      </c>
      <c r="E170" s="58">
        <v>444.18709999999999</v>
      </c>
      <c r="F170" s="58">
        <v>1390.3050000000001</v>
      </c>
      <c r="G170" s="58">
        <v>1944.3530000000001</v>
      </c>
      <c r="H170">
        <v>56.203000000000003</v>
      </c>
      <c r="I170">
        <v>246.4983</v>
      </c>
      <c r="J170">
        <v>443.21719999999999</v>
      </c>
      <c r="K170">
        <v>743.29300000000001</v>
      </c>
      <c r="L170">
        <v>5883.7960000000003</v>
      </c>
    </row>
    <row r="172" spans="1:12">
      <c r="A172">
        <v>60</v>
      </c>
      <c r="B172" s="58" t="s">
        <v>389</v>
      </c>
      <c r="C172">
        <v>1.3333330000000001</v>
      </c>
      <c r="D172" s="58">
        <v>293.13459999999998</v>
      </c>
      <c r="E172" s="58">
        <v>2230.4479999999999</v>
      </c>
      <c r="F172" s="58">
        <v>4288.442</v>
      </c>
      <c r="G172" s="58">
        <v>10104.94</v>
      </c>
      <c r="H172">
        <v>0</v>
      </c>
      <c r="I172">
        <v>385.19229999999999</v>
      </c>
      <c r="J172">
        <v>1521.96</v>
      </c>
      <c r="K172">
        <v>3584.192</v>
      </c>
      <c r="L172">
        <v>6909.01</v>
      </c>
    </row>
    <row r="173" spans="1:12">
      <c r="B173" s="58" t="s">
        <v>390</v>
      </c>
      <c r="C173">
        <v>3.5505010000000001</v>
      </c>
      <c r="D173" s="58">
        <v>196.31389999999999</v>
      </c>
      <c r="E173" s="58">
        <v>575.79769999999996</v>
      </c>
      <c r="F173" s="58">
        <v>725.65530000000001</v>
      </c>
      <c r="G173" s="58">
        <v>4807.3410000000003</v>
      </c>
      <c r="H173">
        <v>0</v>
      </c>
      <c r="I173">
        <v>291.92399999999998</v>
      </c>
      <c r="J173">
        <v>576.4375</v>
      </c>
      <c r="K173">
        <v>454.4402</v>
      </c>
      <c r="L173">
        <v>4745.5770000000002</v>
      </c>
    </row>
    <row r="175" spans="1:12">
      <c r="A175">
        <v>61</v>
      </c>
      <c r="B175" s="58" t="s">
        <v>389</v>
      </c>
      <c r="C175">
        <v>76.722219999999993</v>
      </c>
      <c r="D175" s="58">
        <v>779.20830000000001</v>
      </c>
      <c r="E175" s="58">
        <v>2825.3890000000001</v>
      </c>
      <c r="F175" s="58">
        <v>5269.6109999999999</v>
      </c>
      <c r="G175" s="58">
        <v>12724.78</v>
      </c>
      <c r="H175">
        <v>56.875</v>
      </c>
      <c r="I175">
        <v>701.53909999999996</v>
      </c>
      <c r="J175">
        <v>1738.4749999999999</v>
      </c>
      <c r="K175">
        <v>2955.4670000000001</v>
      </c>
      <c r="L175">
        <v>9039.25</v>
      </c>
    </row>
    <row r="176" spans="1:12">
      <c r="B176" s="58" t="s">
        <v>390</v>
      </c>
      <c r="C176">
        <v>98.232939999999999</v>
      </c>
      <c r="D176" s="58">
        <v>457.39100000000002</v>
      </c>
      <c r="E176" s="58">
        <v>435.05799999999999</v>
      </c>
      <c r="F176" s="58">
        <v>776.1481</v>
      </c>
      <c r="G176" s="58">
        <v>5395.0559999999996</v>
      </c>
      <c r="H176">
        <v>117.8982</v>
      </c>
      <c r="I176">
        <v>260.5668</v>
      </c>
      <c r="J176">
        <v>443.20609999999999</v>
      </c>
      <c r="K176">
        <v>367.35300000000001</v>
      </c>
      <c r="L176">
        <v>5119.6130000000003</v>
      </c>
    </row>
    <row r="178" spans="1:12">
      <c r="A178">
        <v>62</v>
      </c>
      <c r="B178" s="58" t="s">
        <v>389</v>
      </c>
      <c r="C178">
        <v>6.2272730000000003</v>
      </c>
      <c r="D178" s="58">
        <v>722.55359999999996</v>
      </c>
      <c r="E178" s="58">
        <v>2606.1149999999998</v>
      </c>
      <c r="F178" s="58">
        <v>4464.6149999999998</v>
      </c>
      <c r="G178" s="58">
        <v>12538.81</v>
      </c>
      <c r="H178">
        <v>5.8846150000000002</v>
      </c>
      <c r="I178">
        <v>343</v>
      </c>
      <c r="J178">
        <v>1461.76</v>
      </c>
      <c r="K178">
        <v>3371.018</v>
      </c>
      <c r="L178">
        <v>7318.8389999999999</v>
      </c>
    </row>
    <row r="179" spans="1:12">
      <c r="B179" s="58" t="s">
        <v>390</v>
      </c>
      <c r="C179">
        <v>19.364100000000001</v>
      </c>
      <c r="D179" s="58">
        <v>507.46600000000001</v>
      </c>
      <c r="E179" s="58">
        <v>307.08179999999999</v>
      </c>
      <c r="F179" s="58">
        <v>841.93079999999998</v>
      </c>
      <c r="G179" s="58">
        <v>7569.3879999999999</v>
      </c>
      <c r="H179">
        <v>17.921299999999999</v>
      </c>
      <c r="I179">
        <v>237.81389999999999</v>
      </c>
      <c r="J179">
        <v>345.82619999999997</v>
      </c>
      <c r="K179">
        <v>897.65329999999994</v>
      </c>
      <c r="L179">
        <v>2699.9009999999998</v>
      </c>
    </row>
    <row r="181" spans="1:12">
      <c r="A181">
        <v>63</v>
      </c>
      <c r="B181" s="58" t="s">
        <v>389</v>
      </c>
      <c r="D181">
        <v>137.875</v>
      </c>
      <c r="E181" s="58">
        <v>1154.3499999999999</v>
      </c>
      <c r="F181" s="58">
        <v>2889.375</v>
      </c>
      <c r="G181" s="58">
        <v>7529.192</v>
      </c>
      <c r="H181">
        <v>0.32500000000000001</v>
      </c>
      <c r="I181">
        <v>189.84379999999999</v>
      </c>
      <c r="J181">
        <v>836.94529999999997</v>
      </c>
      <c r="K181">
        <v>1852.3440000000001</v>
      </c>
      <c r="L181">
        <v>4854.18</v>
      </c>
    </row>
    <row r="182" spans="1:12">
      <c r="B182" s="58" t="s">
        <v>390</v>
      </c>
      <c r="D182">
        <v>203.98740000000001</v>
      </c>
      <c r="E182" s="58">
        <v>521.88800000000003</v>
      </c>
      <c r="F182" s="58">
        <v>590.86879999999996</v>
      </c>
      <c r="G182" s="58">
        <v>2757.18</v>
      </c>
      <c r="H182">
        <v>1.3</v>
      </c>
      <c r="I182">
        <v>138.66480000000001</v>
      </c>
      <c r="J182">
        <v>334.84050000000002</v>
      </c>
      <c r="K182">
        <v>394.49939999999998</v>
      </c>
      <c r="L182">
        <v>2496.6289999999999</v>
      </c>
    </row>
    <row r="183" spans="1:12">
      <c r="D183"/>
    </row>
    <row r="184" spans="1:12">
      <c r="A184">
        <v>64</v>
      </c>
      <c r="B184" s="58" t="s">
        <v>389</v>
      </c>
      <c r="D184">
        <v>171.726</v>
      </c>
      <c r="E184" s="58">
        <v>1407.519</v>
      </c>
      <c r="F184" s="58">
        <v>4040.625</v>
      </c>
      <c r="G184" s="58">
        <v>11325.13</v>
      </c>
      <c r="H184">
        <v>0</v>
      </c>
      <c r="I184">
        <v>169.86539999999999</v>
      </c>
      <c r="J184">
        <v>785.7885</v>
      </c>
      <c r="K184">
        <v>1875.35</v>
      </c>
      <c r="L184">
        <v>4797.7979999999998</v>
      </c>
    </row>
    <row r="185" spans="1:12">
      <c r="B185" s="58" t="s">
        <v>390</v>
      </c>
      <c r="D185">
        <v>273.08049999999997</v>
      </c>
      <c r="E185" s="58">
        <v>554.28769999999997</v>
      </c>
      <c r="F185" s="58">
        <v>1055.712</v>
      </c>
      <c r="G185" s="58">
        <v>3322.174</v>
      </c>
      <c r="H185">
        <v>0</v>
      </c>
      <c r="I185">
        <v>123.0549</v>
      </c>
      <c r="J185">
        <v>152.04759999999999</v>
      </c>
      <c r="K185">
        <v>587.6884</v>
      </c>
      <c r="L185">
        <v>2463.7689999999998</v>
      </c>
    </row>
    <row r="187" spans="1:12">
      <c r="A187">
        <v>65</v>
      </c>
      <c r="B187" s="58" t="s">
        <v>389</v>
      </c>
      <c r="C187">
        <v>3.5555560000000002</v>
      </c>
      <c r="D187" s="58">
        <v>478.63819999999998</v>
      </c>
      <c r="E187" s="58">
        <v>1726.068</v>
      </c>
      <c r="F187" s="58">
        <v>3895.0990000000002</v>
      </c>
      <c r="G187" s="58">
        <v>8453.7890000000007</v>
      </c>
      <c r="H187">
        <v>0</v>
      </c>
      <c r="I187">
        <v>184.86760000000001</v>
      </c>
      <c r="J187">
        <v>879.63969999999995</v>
      </c>
      <c r="K187">
        <v>2297.15</v>
      </c>
      <c r="L187">
        <v>6923.5829999999996</v>
      </c>
    </row>
    <row r="188" spans="1:12">
      <c r="B188" s="58" t="s">
        <v>390</v>
      </c>
      <c r="C188">
        <v>7.1272859999999998</v>
      </c>
      <c r="D188" s="58">
        <v>272.48860000000002</v>
      </c>
      <c r="E188" s="58">
        <v>538.8184</v>
      </c>
      <c r="F188" s="58">
        <v>879.29960000000005</v>
      </c>
      <c r="G188" s="58">
        <v>2953.4050000000002</v>
      </c>
      <c r="H188">
        <v>0</v>
      </c>
      <c r="I188">
        <v>133.22909999999999</v>
      </c>
      <c r="J188">
        <v>332.94400000000002</v>
      </c>
      <c r="K188">
        <v>594.94659999999999</v>
      </c>
      <c r="L188">
        <v>4052.8130000000001</v>
      </c>
    </row>
    <row r="190" spans="1:12">
      <c r="A190">
        <v>66</v>
      </c>
      <c r="B190" s="58" t="s">
        <v>389</v>
      </c>
      <c r="C190" s="58"/>
      <c r="D190">
        <v>63.653849999999998</v>
      </c>
      <c r="E190" s="58">
        <v>909.76790000000005</v>
      </c>
      <c r="F190" s="58">
        <v>2431.6149999999998</v>
      </c>
      <c r="G190" s="58">
        <v>7746.384</v>
      </c>
      <c r="H190" s="58"/>
      <c r="I190">
        <v>36.44</v>
      </c>
      <c r="J190">
        <v>516.04169999999999</v>
      </c>
      <c r="K190">
        <v>1950.317</v>
      </c>
      <c r="L190">
        <v>5074.7309999999998</v>
      </c>
    </row>
    <row r="191" spans="1:12">
      <c r="B191" s="58" t="s">
        <v>390</v>
      </c>
      <c r="C191" s="58"/>
      <c r="D191">
        <v>98.506420000000006</v>
      </c>
      <c r="E191" s="58">
        <v>319.33370000000002</v>
      </c>
      <c r="F191" s="58">
        <v>819.34659999999997</v>
      </c>
      <c r="G191" s="58">
        <v>6121.3969999999999</v>
      </c>
      <c r="H191" s="58"/>
      <c r="I191">
        <v>64.728170000000006</v>
      </c>
      <c r="J191">
        <v>181.09190000000001</v>
      </c>
      <c r="K191">
        <v>489.60669999999999</v>
      </c>
      <c r="L191">
        <v>2399.4450000000002</v>
      </c>
    </row>
    <row r="192" spans="1:12">
      <c r="C192" s="58"/>
      <c r="D192"/>
      <c r="H192" s="58"/>
    </row>
    <row r="193" spans="1:12">
      <c r="A193">
        <v>67</v>
      </c>
      <c r="B193" s="58" t="s">
        <v>389</v>
      </c>
      <c r="C193" s="58"/>
      <c r="D193">
        <v>51.333329999999997</v>
      </c>
      <c r="E193" s="58">
        <v>569.7115</v>
      </c>
      <c r="F193" s="58">
        <v>1743.4110000000001</v>
      </c>
      <c r="G193" s="58">
        <v>7030.97</v>
      </c>
      <c r="H193">
        <v>0</v>
      </c>
      <c r="I193">
        <v>156.83330000000001</v>
      </c>
      <c r="J193">
        <v>824.51919999999996</v>
      </c>
      <c r="K193">
        <v>1878.604</v>
      </c>
      <c r="L193">
        <v>7930.77</v>
      </c>
    </row>
    <row r="194" spans="1:12">
      <c r="B194" s="58" t="s">
        <v>390</v>
      </c>
      <c r="C194" s="58"/>
      <c r="D194">
        <v>86.346209999999999</v>
      </c>
      <c r="E194" s="58">
        <v>254.11410000000001</v>
      </c>
      <c r="F194" s="58">
        <v>530.35619999999994</v>
      </c>
      <c r="G194" s="58">
        <v>9005.9660000000003</v>
      </c>
      <c r="H194">
        <v>0</v>
      </c>
      <c r="I194">
        <v>130.5189</v>
      </c>
      <c r="J194">
        <v>306.41539999999998</v>
      </c>
      <c r="K194">
        <v>380.66239999999999</v>
      </c>
      <c r="L194">
        <v>5018.8770000000004</v>
      </c>
    </row>
    <row r="195" spans="1:12">
      <c r="C195" s="58"/>
      <c r="D195"/>
      <c r="H195" s="58"/>
    </row>
    <row r="196" spans="1:12">
      <c r="A196">
        <v>68</v>
      </c>
      <c r="B196" s="58" t="s">
        <v>389</v>
      </c>
      <c r="C196" s="58"/>
      <c r="D196">
        <v>44.118749999999999</v>
      </c>
      <c r="E196" s="58">
        <v>552.38639999999998</v>
      </c>
      <c r="F196" s="58">
        <v>1791.662</v>
      </c>
      <c r="G196" s="58">
        <v>6915.1819999999998</v>
      </c>
      <c r="H196" s="58"/>
      <c r="I196">
        <v>30.795000000000002</v>
      </c>
      <c r="J196">
        <v>461.0625</v>
      </c>
      <c r="K196">
        <v>1615.24</v>
      </c>
      <c r="L196">
        <v>6180.125</v>
      </c>
    </row>
    <row r="197" spans="1:12">
      <c r="B197" s="58" t="s">
        <v>390</v>
      </c>
      <c r="C197" s="58"/>
      <c r="D197">
        <v>77.039990000000003</v>
      </c>
      <c r="E197" s="58">
        <v>215.4325</v>
      </c>
      <c r="F197" s="58">
        <v>650.57920000000001</v>
      </c>
      <c r="G197" s="58">
        <v>3705.8319999999999</v>
      </c>
      <c r="H197" s="58"/>
      <c r="I197">
        <v>62.702350000000003</v>
      </c>
      <c r="J197">
        <v>256.22019999999998</v>
      </c>
      <c r="K197">
        <v>381.73919999999998</v>
      </c>
      <c r="L197">
        <v>3442.252</v>
      </c>
    </row>
    <row r="198" spans="1:12">
      <c r="C198" s="58"/>
      <c r="D198"/>
      <c r="H198" s="58"/>
    </row>
    <row r="199" spans="1:12">
      <c r="A199">
        <v>69</v>
      </c>
      <c r="B199" s="58" t="s">
        <v>389</v>
      </c>
      <c r="C199" s="58"/>
      <c r="D199">
        <v>54.78125</v>
      </c>
      <c r="E199" s="58">
        <v>602.52080000000001</v>
      </c>
      <c r="F199" s="58">
        <v>2186.8130000000001</v>
      </c>
      <c r="G199" s="58">
        <v>7546.3270000000002</v>
      </c>
      <c r="H199">
        <v>0.36363640000000003</v>
      </c>
      <c r="I199">
        <v>215.52500000000001</v>
      </c>
      <c r="J199">
        <v>751.4479</v>
      </c>
      <c r="K199">
        <v>1992.479</v>
      </c>
      <c r="L199">
        <v>4072.6559999999999</v>
      </c>
    </row>
    <row r="200" spans="1:12">
      <c r="B200" s="58" t="s">
        <v>390</v>
      </c>
      <c r="C200" s="58"/>
      <c r="D200">
        <v>80.789320000000004</v>
      </c>
      <c r="E200" s="58">
        <v>276.77249999999998</v>
      </c>
      <c r="F200" s="58">
        <v>887.12720000000002</v>
      </c>
      <c r="G200" s="58">
        <v>3458.8270000000002</v>
      </c>
      <c r="H200">
        <v>1.206045</v>
      </c>
      <c r="I200">
        <v>157.5908</v>
      </c>
      <c r="J200">
        <v>148.1377</v>
      </c>
      <c r="K200">
        <v>629.89779999999996</v>
      </c>
      <c r="L200">
        <v>970.54819999999995</v>
      </c>
    </row>
    <row r="201" spans="1:12">
      <c r="C201" s="58"/>
      <c r="D201"/>
      <c r="H201" s="58"/>
    </row>
    <row r="202" spans="1:12">
      <c r="A202">
        <v>70</v>
      </c>
      <c r="B202" s="58" t="s">
        <v>389</v>
      </c>
      <c r="C202" s="58"/>
      <c r="D202">
        <v>6.8815790000000003</v>
      </c>
      <c r="E202" s="58">
        <v>286.625</v>
      </c>
      <c r="F202" s="58">
        <v>2060.1</v>
      </c>
      <c r="G202" s="58">
        <v>7518.9750000000004</v>
      </c>
      <c r="H202" s="58"/>
      <c r="I202">
        <v>15.09483</v>
      </c>
      <c r="J202">
        <v>243.25</v>
      </c>
      <c r="K202">
        <v>621.48329999999999</v>
      </c>
      <c r="L202">
        <v>2019.45</v>
      </c>
    </row>
    <row r="203" spans="1:12">
      <c r="B203" s="58" t="s">
        <v>390</v>
      </c>
      <c r="C203" s="58"/>
      <c r="D203">
        <v>19.869779999999999</v>
      </c>
      <c r="E203" s="58">
        <v>198.4597</v>
      </c>
      <c r="F203" s="58">
        <v>740.90039999999999</v>
      </c>
      <c r="G203" s="58">
        <v>4453.7150000000001</v>
      </c>
      <c r="H203" s="58"/>
      <c r="I203">
        <v>29.210930000000001</v>
      </c>
      <c r="J203">
        <v>80.435299999999998</v>
      </c>
      <c r="K203">
        <v>178.74270000000001</v>
      </c>
      <c r="L203">
        <v>1563.1410000000001</v>
      </c>
    </row>
    <row r="204" spans="1:12">
      <c r="C204" s="58"/>
      <c r="D204"/>
      <c r="H204" s="58"/>
    </row>
    <row r="205" spans="1:12">
      <c r="A205">
        <v>71</v>
      </c>
      <c r="B205" s="58" t="s">
        <v>389</v>
      </c>
      <c r="C205" s="58"/>
      <c r="D205">
        <v>1.4659089999999999</v>
      </c>
      <c r="E205" s="58">
        <v>114.25</v>
      </c>
      <c r="F205" s="58">
        <v>1345.182</v>
      </c>
      <c r="G205" s="58">
        <v>4831.2079999999996</v>
      </c>
      <c r="H205" s="58"/>
      <c r="I205">
        <v>24.66667</v>
      </c>
      <c r="J205">
        <v>317.25</v>
      </c>
      <c r="K205">
        <v>779.625</v>
      </c>
      <c r="L205">
        <v>3878.4090000000001</v>
      </c>
    </row>
    <row r="206" spans="1:12">
      <c r="B206" s="58" t="s">
        <v>390</v>
      </c>
      <c r="C206" s="58"/>
      <c r="D206">
        <v>6.8757229999999998</v>
      </c>
      <c r="E206" s="58">
        <v>66.117490000000004</v>
      </c>
      <c r="F206" s="58">
        <v>769.2654</v>
      </c>
      <c r="G206" s="58">
        <v>1744.9559999999999</v>
      </c>
      <c r="H206" s="58"/>
      <c r="I206">
        <v>49.153480000000002</v>
      </c>
      <c r="J206">
        <v>77.026780000000002</v>
      </c>
      <c r="K206">
        <v>307.214</v>
      </c>
      <c r="L206">
        <v>3002.0990000000002</v>
      </c>
    </row>
    <row r="207" spans="1:12">
      <c r="C207" s="58"/>
      <c r="D207"/>
      <c r="H207" s="58"/>
    </row>
    <row r="208" spans="1:12">
      <c r="A208">
        <v>72</v>
      </c>
      <c r="B208" s="58" t="s">
        <v>389</v>
      </c>
      <c r="C208" s="58"/>
      <c r="D208">
        <v>4.023809</v>
      </c>
      <c r="E208" s="58">
        <v>222.02500000000001</v>
      </c>
      <c r="F208" s="58">
        <v>905.01139999999998</v>
      </c>
      <c r="G208" s="58">
        <v>4656.7610000000004</v>
      </c>
      <c r="H208" s="58"/>
      <c r="I208" s="58"/>
      <c r="J208">
        <v>16.58013</v>
      </c>
      <c r="K208">
        <v>698.35580000000004</v>
      </c>
      <c r="L208">
        <v>3795</v>
      </c>
    </row>
    <row r="209" spans="1:12">
      <c r="B209" s="58" t="s">
        <v>390</v>
      </c>
      <c r="C209" s="58"/>
      <c r="D209">
        <v>11.0998</v>
      </c>
      <c r="E209" s="58">
        <v>124.2213</v>
      </c>
      <c r="F209" s="58">
        <v>415.21449999999999</v>
      </c>
      <c r="G209" s="58">
        <v>1841.6120000000001</v>
      </c>
      <c r="H209" s="58"/>
      <c r="I209" s="58"/>
      <c r="J209">
        <v>44.804989999999997</v>
      </c>
      <c r="K209">
        <v>275.66320000000002</v>
      </c>
      <c r="L209">
        <v>3320.23</v>
      </c>
    </row>
    <row r="210" spans="1:12">
      <c r="C210" s="58"/>
      <c r="D210"/>
      <c r="H210" s="58"/>
      <c r="I210" s="58"/>
    </row>
    <row r="211" spans="1:12">
      <c r="A211">
        <v>73</v>
      </c>
      <c r="B211" s="58" t="s">
        <v>389</v>
      </c>
      <c r="C211" s="58"/>
      <c r="D211">
        <v>0.36363640000000003</v>
      </c>
      <c r="E211" s="58">
        <v>356.25</v>
      </c>
      <c r="F211" s="58">
        <v>1147.902</v>
      </c>
      <c r="G211" s="58">
        <v>5022.2269999999999</v>
      </c>
      <c r="H211" s="58"/>
      <c r="I211" s="58"/>
      <c r="J211">
        <v>35.760420000000003</v>
      </c>
      <c r="K211">
        <v>700.58330000000001</v>
      </c>
      <c r="L211">
        <v>2468.7919999999999</v>
      </c>
    </row>
    <row r="212" spans="1:12">
      <c r="B212" s="58" t="s">
        <v>390</v>
      </c>
      <c r="C212" s="58"/>
      <c r="D212">
        <v>1.705606</v>
      </c>
      <c r="E212" s="58">
        <v>246.63730000000001</v>
      </c>
      <c r="F212" s="58">
        <v>348.93220000000002</v>
      </c>
      <c r="G212" s="58">
        <v>2181.2379999999998</v>
      </c>
      <c r="H212" s="58"/>
      <c r="I212" s="58"/>
      <c r="J212">
        <v>69.499309999999994</v>
      </c>
      <c r="K212">
        <v>278.75599999999997</v>
      </c>
      <c r="L212">
        <v>1548.3330000000001</v>
      </c>
    </row>
    <row r="213" spans="1:12">
      <c r="C213" s="58"/>
      <c r="D213"/>
      <c r="H213" s="58"/>
    </row>
    <row r="214" spans="1:12">
      <c r="A214">
        <v>74</v>
      </c>
      <c r="B214" s="58" t="s">
        <v>389</v>
      </c>
      <c r="C214" s="58"/>
      <c r="D214">
        <v>19.984380000000002</v>
      </c>
      <c r="E214" s="58">
        <v>176.65629999999999</v>
      </c>
      <c r="F214" s="58">
        <v>1110.9780000000001</v>
      </c>
      <c r="G214" s="58">
        <v>4429.4719999999998</v>
      </c>
      <c r="H214" s="58"/>
      <c r="I214">
        <v>3.1964290000000002</v>
      </c>
      <c r="J214">
        <v>162.72730000000001</v>
      </c>
      <c r="K214">
        <v>562.29319999999996</v>
      </c>
      <c r="L214">
        <v>2493</v>
      </c>
    </row>
    <row r="215" spans="1:12">
      <c r="B215" s="58" t="s">
        <v>390</v>
      </c>
      <c r="C215" s="58"/>
      <c r="D215">
        <v>39.590449999999997</v>
      </c>
      <c r="E215" s="58">
        <v>64.724549999999994</v>
      </c>
      <c r="F215" s="58">
        <v>672.86410000000001</v>
      </c>
      <c r="G215" s="58">
        <v>2594.4920000000002</v>
      </c>
      <c r="H215" s="58"/>
      <c r="I215">
        <v>9.8955939999999991</v>
      </c>
      <c r="J215">
        <v>92.463399999999993</v>
      </c>
      <c r="K215">
        <v>242.19149999999999</v>
      </c>
      <c r="L215">
        <v>1293.2370000000001</v>
      </c>
    </row>
    <row r="216" spans="1:12">
      <c r="C216" s="58"/>
      <c r="D216"/>
      <c r="H216" s="58"/>
    </row>
    <row r="217" spans="1:12">
      <c r="A217">
        <v>75</v>
      </c>
      <c r="B217" s="58" t="s">
        <v>389</v>
      </c>
      <c r="C217" s="58"/>
      <c r="D217">
        <v>5.25</v>
      </c>
      <c r="E217" s="58">
        <v>218.58750000000001</v>
      </c>
      <c r="F217" s="58">
        <v>1075.9380000000001</v>
      </c>
      <c r="G217" s="58">
        <v>8737.0830000000005</v>
      </c>
      <c r="H217" s="58"/>
      <c r="I217">
        <v>2.2647059999999999</v>
      </c>
      <c r="J217">
        <v>180.95</v>
      </c>
      <c r="K217">
        <v>788.91669999999999</v>
      </c>
      <c r="L217">
        <v>3127.288</v>
      </c>
    </row>
    <row r="218" spans="1:12">
      <c r="B218" s="58" t="s">
        <v>390</v>
      </c>
      <c r="C218" s="58"/>
      <c r="D218">
        <v>13.87283</v>
      </c>
      <c r="E218" s="58">
        <v>110.6181</v>
      </c>
      <c r="F218" s="58">
        <v>418.74860000000001</v>
      </c>
      <c r="G218" s="58">
        <v>17929.36</v>
      </c>
      <c r="H218" s="58"/>
      <c r="I218">
        <v>6.8877550000000003</v>
      </c>
      <c r="J218">
        <v>130.41319999999999</v>
      </c>
      <c r="K218">
        <v>282.9624</v>
      </c>
      <c r="L218">
        <v>1284.298</v>
      </c>
    </row>
    <row r="219" spans="1:12">
      <c r="C219" s="58"/>
      <c r="D219"/>
      <c r="H219" s="58"/>
    </row>
    <row r="220" spans="1:12">
      <c r="A220">
        <v>76</v>
      </c>
      <c r="B220" s="58" t="s">
        <v>389</v>
      </c>
      <c r="C220" s="58"/>
      <c r="D220">
        <v>3.1052629999999999</v>
      </c>
      <c r="E220" s="58">
        <v>261.80549999999999</v>
      </c>
      <c r="F220" s="58">
        <v>933.95</v>
      </c>
      <c r="G220" s="58">
        <v>4284.1499999999996</v>
      </c>
      <c r="H220" s="58"/>
      <c r="I220" s="58"/>
      <c r="J220">
        <v>18.658650000000002</v>
      </c>
      <c r="K220">
        <v>577.38890000000004</v>
      </c>
      <c r="L220">
        <v>3328.0830000000001</v>
      </c>
    </row>
    <row r="221" spans="1:12">
      <c r="B221" s="58" t="s">
        <v>390</v>
      </c>
      <c r="C221" s="58"/>
      <c r="D221">
        <v>13.53553</v>
      </c>
      <c r="E221" s="58">
        <v>165.14940000000001</v>
      </c>
      <c r="F221" s="58">
        <v>379.37819999999999</v>
      </c>
      <c r="G221" s="58">
        <v>1683.4780000000001</v>
      </c>
      <c r="H221" s="58"/>
      <c r="I221" s="58"/>
      <c r="J221">
        <v>36.377659999999999</v>
      </c>
      <c r="K221">
        <v>326.77620000000002</v>
      </c>
      <c r="L221">
        <v>2632.136</v>
      </c>
    </row>
    <row r="222" spans="1:12">
      <c r="C222" s="58"/>
      <c r="D222"/>
      <c r="H222" s="58"/>
      <c r="I222" s="58"/>
    </row>
    <row r="223" spans="1:12">
      <c r="A223">
        <v>77</v>
      </c>
      <c r="B223" s="58" t="s">
        <v>389</v>
      </c>
      <c r="C223" s="58"/>
      <c r="D223">
        <v>4.993055</v>
      </c>
      <c r="E223" s="58">
        <v>196.91249999999999</v>
      </c>
      <c r="F223" s="58">
        <v>801.06949999999995</v>
      </c>
      <c r="G223" s="58">
        <v>3112.9879999999998</v>
      </c>
      <c r="H223" s="58"/>
      <c r="I223" s="58"/>
      <c r="J223" s="58"/>
      <c r="K223">
        <v>43.576390000000004</v>
      </c>
      <c r="L223">
        <v>2918.9720000000002</v>
      </c>
    </row>
    <row r="224" spans="1:12">
      <c r="B224" s="58" t="s">
        <v>390</v>
      </c>
      <c r="C224" s="58"/>
      <c r="D224">
        <v>13.29214</v>
      </c>
      <c r="E224" s="58">
        <v>115.5329</v>
      </c>
      <c r="F224" s="58">
        <v>144.42400000000001</v>
      </c>
      <c r="G224" s="58">
        <v>2828.76</v>
      </c>
      <c r="H224" s="58"/>
      <c r="I224" s="58"/>
      <c r="J224" s="58"/>
      <c r="K224">
        <v>107.34690000000001</v>
      </c>
      <c r="L224">
        <v>3099.9690000000001</v>
      </c>
    </row>
    <row r="225" spans="1:12">
      <c r="C225" s="58"/>
      <c r="D225"/>
      <c r="H225" s="58"/>
    </row>
    <row r="226" spans="1:12">
      <c r="A226">
        <v>78</v>
      </c>
      <c r="B226" s="58" t="s">
        <v>389</v>
      </c>
      <c r="C226" s="58"/>
      <c r="D226">
        <v>8.944445</v>
      </c>
      <c r="E226" s="58">
        <v>204.7</v>
      </c>
      <c r="F226" s="58">
        <v>789.75</v>
      </c>
      <c r="G226" s="58">
        <v>2833.55</v>
      </c>
      <c r="H226" s="58"/>
      <c r="I226" s="58"/>
      <c r="J226">
        <v>0.1666667</v>
      </c>
      <c r="K226">
        <v>130.04689999999999</v>
      </c>
      <c r="L226">
        <v>1588.625</v>
      </c>
    </row>
    <row r="227" spans="1:12">
      <c r="B227" s="58" t="s">
        <v>390</v>
      </c>
      <c r="C227" s="58"/>
      <c r="D227">
        <v>22.683199999999999</v>
      </c>
      <c r="E227" s="58">
        <v>75.93056</v>
      </c>
      <c r="F227" s="58">
        <v>312.52510000000001</v>
      </c>
      <c r="G227" s="58">
        <v>1753.64</v>
      </c>
      <c r="H227" s="58"/>
      <c r="I227" s="58"/>
      <c r="J227">
        <v>0.81649660000000002</v>
      </c>
      <c r="K227">
        <v>83.651169999999993</v>
      </c>
      <c r="L227">
        <v>1362.683</v>
      </c>
    </row>
    <row r="228" spans="1:12">
      <c r="C228" s="58"/>
      <c r="D228"/>
      <c r="H228" s="58"/>
      <c r="I228" s="58"/>
    </row>
    <row r="229" spans="1:12">
      <c r="A229">
        <v>79</v>
      </c>
      <c r="B229" s="58" t="s">
        <v>389</v>
      </c>
      <c r="C229" s="58"/>
      <c r="D229">
        <v>2.480769</v>
      </c>
      <c r="E229" s="58">
        <v>191.75</v>
      </c>
      <c r="F229" s="58">
        <v>782</v>
      </c>
      <c r="G229" s="58">
        <v>3149.4639999999999</v>
      </c>
      <c r="H229" s="58"/>
      <c r="I229" s="58"/>
      <c r="J229">
        <v>18.26191</v>
      </c>
      <c r="K229">
        <v>345.84719999999999</v>
      </c>
      <c r="L229">
        <v>1533.7809999999999</v>
      </c>
    </row>
    <row r="230" spans="1:12">
      <c r="B230" s="58" t="s">
        <v>390</v>
      </c>
      <c r="C230" s="58"/>
      <c r="D230">
        <v>8.9445409999999992</v>
      </c>
      <c r="E230" s="58">
        <v>128.01750000000001</v>
      </c>
      <c r="F230" s="58">
        <v>260.60550000000001</v>
      </c>
      <c r="G230" s="58">
        <v>2041.6189999999999</v>
      </c>
      <c r="H230" s="58"/>
      <c r="I230" s="58"/>
      <c r="J230">
        <v>40.100070000000002</v>
      </c>
      <c r="K230">
        <v>142.9333</v>
      </c>
      <c r="L230">
        <v>479.88940000000002</v>
      </c>
    </row>
    <row r="231" spans="1:12">
      <c r="C231" s="58"/>
      <c r="D231"/>
      <c r="H231" s="58"/>
    </row>
    <row r="232" spans="1:12">
      <c r="A232">
        <v>80</v>
      </c>
      <c r="B232" s="58" t="s">
        <v>389</v>
      </c>
      <c r="C232" s="58"/>
      <c r="D232"/>
      <c r="E232" s="58">
        <v>0.5</v>
      </c>
      <c r="F232" s="58">
        <v>188.3</v>
      </c>
      <c r="G232" s="58">
        <v>4856.9579999999996</v>
      </c>
      <c r="H232" s="58"/>
      <c r="I232" s="58"/>
      <c r="J232">
        <v>0</v>
      </c>
      <c r="K232">
        <v>63.171880000000002</v>
      </c>
      <c r="L232">
        <v>834.76559999999995</v>
      </c>
    </row>
    <row r="233" spans="1:12">
      <c r="B233" s="58" t="s">
        <v>390</v>
      </c>
      <c r="C233" s="58"/>
      <c r="D233"/>
      <c r="E233" s="58">
        <v>2</v>
      </c>
      <c r="F233" s="58">
        <v>170.94110000000001</v>
      </c>
      <c r="G233" s="58">
        <v>7244.9920000000002</v>
      </c>
      <c r="H233" s="58"/>
      <c r="I233" s="58"/>
      <c r="J233">
        <v>0</v>
      </c>
      <c r="K233">
        <v>51.326639999999998</v>
      </c>
      <c r="L233">
        <v>879.32010000000002</v>
      </c>
    </row>
    <row r="234" spans="1:12">
      <c r="C234" s="58"/>
      <c r="D234"/>
      <c r="H234" s="58"/>
      <c r="I234" s="58"/>
    </row>
    <row r="235" spans="1:12">
      <c r="A235">
        <v>81</v>
      </c>
      <c r="B235" s="58" t="s">
        <v>389</v>
      </c>
      <c r="C235" s="58"/>
      <c r="D235">
        <v>1</v>
      </c>
      <c r="E235" s="58">
        <v>426.125</v>
      </c>
      <c r="F235" s="58">
        <v>1207.942</v>
      </c>
      <c r="G235" s="58">
        <v>3762.8220000000001</v>
      </c>
      <c r="H235" s="58"/>
      <c r="I235" s="58"/>
      <c r="J235">
        <v>0.48</v>
      </c>
      <c r="K235">
        <v>179.41669999999999</v>
      </c>
      <c r="L235">
        <v>1541.8330000000001</v>
      </c>
    </row>
    <row r="236" spans="1:12">
      <c r="B236" s="58" t="s">
        <v>390</v>
      </c>
      <c r="C236" s="58"/>
      <c r="D236">
        <v>3.464102</v>
      </c>
      <c r="E236" s="58">
        <v>181.7149</v>
      </c>
      <c r="F236" s="58">
        <v>205.7184</v>
      </c>
      <c r="G236" s="58">
        <v>4286.4229999999998</v>
      </c>
      <c r="H236" s="58"/>
      <c r="I236" s="58"/>
      <c r="J236">
        <v>2.4</v>
      </c>
      <c r="K236">
        <v>98.077449999999999</v>
      </c>
      <c r="L236">
        <v>1458.98</v>
      </c>
    </row>
    <row r="237" spans="1:12">
      <c r="C237" s="58"/>
      <c r="D237"/>
      <c r="H237" s="58"/>
    </row>
    <row r="238" spans="1:12">
      <c r="A238">
        <v>82</v>
      </c>
      <c r="B238" s="58" t="s">
        <v>389</v>
      </c>
      <c r="C238" s="58"/>
      <c r="E238">
        <v>27.977270000000001</v>
      </c>
      <c r="F238" s="58">
        <v>610.875</v>
      </c>
      <c r="G238" s="58">
        <v>3229.8130000000001</v>
      </c>
      <c r="H238" s="58"/>
      <c r="I238" s="58"/>
      <c r="J238">
        <v>0</v>
      </c>
      <c r="K238">
        <v>128.65629999999999</v>
      </c>
      <c r="L238">
        <v>1235.1880000000001</v>
      </c>
    </row>
    <row r="239" spans="1:12">
      <c r="B239" s="58" t="s">
        <v>390</v>
      </c>
      <c r="C239" s="58"/>
      <c r="E239">
        <v>59.768349999999998</v>
      </c>
      <c r="F239" s="58">
        <v>258.6866</v>
      </c>
      <c r="G239" s="58">
        <v>2904.739</v>
      </c>
      <c r="H239" s="58"/>
      <c r="I239" s="58"/>
      <c r="J239">
        <v>0</v>
      </c>
      <c r="K239">
        <v>59.184930000000001</v>
      </c>
      <c r="L239">
        <v>1441.7909999999999</v>
      </c>
    </row>
    <row r="240" spans="1:12">
      <c r="C240" s="58"/>
      <c r="D240"/>
      <c r="H240" s="58"/>
    </row>
    <row r="241" spans="1:12">
      <c r="A241">
        <v>83</v>
      </c>
      <c r="B241" s="58" t="s">
        <v>389</v>
      </c>
      <c r="C241" s="58"/>
      <c r="F241">
        <v>5.375</v>
      </c>
      <c r="G241" s="58">
        <v>1172.125</v>
      </c>
      <c r="H241" s="58"/>
      <c r="I241" s="58"/>
      <c r="J241" s="58"/>
      <c r="K241">
        <v>9.6199999999999992</v>
      </c>
      <c r="L241">
        <v>771.75</v>
      </c>
    </row>
    <row r="242" spans="1:12">
      <c r="B242" s="58" t="s">
        <v>390</v>
      </c>
      <c r="C242" s="58"/>
      <c r="F242">
        <v>18.61955</v>
      </c>
      <c r="G242" s="58">
        <v>1199.31</v>
      </c>
      <c r="H242" s="58"/>
      <c r="I242" s="58"/>
      <c r="J242" s="58"/>
      <c r="K242">
        <v>26.3428</v>
      </c>
      <c r="L242">
        <v>1144.9749999999999</v>
      </c>
    </row>
    <row r="243" spans="1:12">
      <c r="C243" s="58"/>
      <c r="D243"/>
      <c r="H243" s="58"/>
    </row>
    <row r="244" spans="1:12">
      <c r="A244">
        <v>84</v>
      </c>
      <c r="B244" s="58" t="s">
        <v>389</v>
      </c>
      <c r="C244" s="58"/>
      <c r="E244">
        <v>0</v>
      </c>
      <c r="F244" s="58">
        <v>100.33329999999999</v>
      </c>
      <c r="G244" s="58">
        <v>745.25</v>
      </c>
      <c r="H244" s="58"/>
      <c r="I244" s="58"/>
      <c r="J244" s="58"/>
      <c r="K244">
        <v>0.85227269999999999</v>
      </c>
      <c r="L244">
        <v>1056.2080000000001</v>
      </c>
    </row>
    <row r="245" spans="1:12">
      <c r="B245" s="58" t="s">
        <v>390</v>
      </c>
      <c r="C245" s="58"/>
      <c r="E245">
        <v>0</v>
      </c>
      <c r="F245" s="58">
        <v>49.652119999999996</v>
      </c>
      <c r="G245" s="58">
        <v>442.38319999999999</v>
      </c>
      <c r="H245" s="58"/>
      <c r="I245" s="58"/>
      <c r="J245" s="58"/>
      <c r="K245">
        <v>2.7909920000000001</v>
      </c>
      <c r="L245">
        <v>2171.8870000000002</v>
      </c>
    </row>
    <row r="246" spans="1:12">
      <c r="C246" s="58"/>
      <c r="D246"/>
      <c r="H246" s="58"/>
    </row>
    <row r="247" spans="1:12">
      <c r="A247">
        <v>85</v>
      </c>
      <c r="B247" s="58" t="s">
        <v>389</v>
      </c>
      <c r="C247" s="58"/>
      <c r="D247"/>
      <c r="E247" s="58">
        <v>2.15</v>
      </c>
      <c r="F247" s="58">
        <v>521.9</v>
      </c>
      <c r="G247" s="58">
        <v>2116.4</v>
      </c>
      <c r="H247" s="58"/>
      <c r="I247" s="58"/>
      <c r="J247" s="58"/>
      <c r="K247">
        <v>10.357139999999999</v>
      </c>
      <c r="L247">
        <v>513</v>
      </c>
    </row>
    <row r="248" spans="1:12">
      <c r="B248" s="58" t="s">
        <v>390</v>
      </c>
      <c r="C248" s="58"/>
      <c r="E248">
        <v>8.3269140000000004</v>
      </c>
      <c r="F248" s="58">
        <v>407.34629999999999</v>
      </c>
      <c r="G248" s="58">
        <v>1616.36</v>
      </c>
      <c r="H248" s="58"/>
      <c r="I248" s="58"/>
      <c r="J248" s="58"/>
      <c r="K248">
        <v>47.462389999999999</v>
      </c>
      <c r="L248">
        <v>423.59320000000002</v>
      </c>
    </row>
    <row r="249" spans="1:12">
      <c r="C249" s="58"/>
      <c r="D249"/>
      <c r="H249" s="58"/>
      <c r="I249" s="58"/>
      <c r="J249" s="58"/>
    </row>
    <row r="250" spans="1:12">
      <c r="A250">
        <v>86</v>
      </c>
      <c r="B250" s="58" t="s">
        <v>389</v>
      </c>
      <c r="C250" s="58"/>
      <c r="D250"/>
      <c r="E250" s="58">
        <v>0</v>
      </c>
      <c r="F250" s="58">
        <v>56.25</v>
      </c>
      <c r="G250" s="58">
        <v>611.25</v>
      </c>
      <c r="H250" s="58"/>
      <c r="I250" s="58"/>
      <c r="J250" s="58"/>
      <c r="K250">
        <v>1.45</v>
      </c>
      <c r="L250">
        <v>645</v>
      </c>
    </row>
    <row r="251" spans="1:12">
      <c r="B251" s="58" t="s">
        <v>390</v>
      </c>
      <c r="C251" s="58"/>
      <c r="D251"/>
      <c r="E251" s="58">
        <v>0</v>
      </c>
      <c r="F251" s="58">
        <v>67.528239999999997</v>
      </c>
      <c r="G251" s="58">
        <v>295.57139999999998</v>
      </c>
      <c r="H251" s="58"/>
      <c r="I251" s="58"/>
      <c r="J251" s="58"/>
      <c r="K251">
        <v>4.6258710000000001</v>
      </c>
      <c r="L251">
        <v>1173.2529999999999</v>
      </c>
    </row>
    <row r="252" spans="1:12">
      <c r="C252" s="58"/>
      <c r="D252"/>
      <c r="H252" s="58"/>
    </row>
    <row r="253" spans="1:12">
      <c r="A253">
        <v>87</v>
      </c>
      <c r="B253" s="58" t="s">
        <v>389</v>
      </c>
      <c r="C253" s="58"/>
      <c r="D253"/>
      <c r="F253" s="58">
        <v>0</v>
      </c>
      <c r="G253" s="58">
        <v>41.25</v>
      </c>
      <c r="H253" s="58"/>
      <c r="L253">
        <v>20.153849999999998</v>
      </c>
    </row>
    <row r="254" spans="1:12">
      <c r="B254" s="58" t="s">
        <v>390</v>
      </c>
      <c r="C254" s="58"/>
      <c r="D254"/>
      <c r="F254" s="58">
        <v>0</v>
      </c>
      <c r="H254" s="58"/>
      <c r="L254">
        <v>71.472430000000003</v>
      </c>
    </row>
    <row r="255" spans="1:12">
      <c r="C255" s="58"/>
      <c r="D255"/>
      <c r="H255" s="58"/>
    </row>
    <row r="256" spans="1:12">
      <c r="A256">
        <v>88</v>
      </c>
      <c r="B256" s="58" t="s">
        <v>389</v>
      </c>
      <c r="C256" s="58"/>
      <c r="F256">
        <v>0.3333333</v>
      </c>
      <c r="G256" s="58">
        <v>153.1875</v>
      </c>
      <c r="H256" s="58"/>
      <c r="L256">
        <v>28.375</v>
      </c>
    </row>
    <row r="257" spans="1:12">
      <c r="B257" s="58" t="s">
        <v>390</v>
      </c>
      <c r="C257" s="58"/>
      <c r="F257">
        <v>1.154701</v>
      </c>
      <c r="G257" s="58">
        <v>160.98099999999999</v>
      </c>
      <c r="H257" s="58"/>
      <c r="L257">
        <v>76.103129999999993</v>
      </c>
    </row>
    <row r="258" spans="1:12">
      <c r="C258" s="58"/>
      <c r="D258"/>
      <c r="H258" s="58"/>
    </row>
    <row r="259" spans="1:12">
      <c r="A259">
        <v>89</v>
      </c>
      <c r="B259" s="58" t="s">
        <v>389</v>
      </c>
      <c r="C259" s="58"/>
      <c r="D259"/>
      <c r="F259" s="58">
        <v>0</v>
      </c>
      <c r="G259" s="58">
        <v>64.5</v>
      </c>
      <c r="H259" s="58"/>
      <c r="L259">
        <v>85.25</v>
      </c>
    </row>
    <row r="260" spans="1:12">
      <c r="B260" s="58" t="s">
        <v>390</v>
      </c>
      <c r="C260" s="58"/>
      <c r="D260"/>
      <c r="F260" s="58">
        <v>0</v>
      </c>
      <c r="H260" s="58"/>
      <c r="L260">
        <v>306.73020000000002</v>
      </c>
    </row>
    <row r="261" spans="1:12">
      <c r="C261" s="58"/>
      <c r="D261"/>
      <c r="H261" s="58"/>
    </row>
    <row r="262" spans="1:12">
      <c r="A262">
        <v>90</v>
      </c>
      <c r="B262" s="58" t="s">
        <v>389</v>
      </c>
      <c r="C262" s="58"/>
      <c r="D262"/>
      <c r="E262" s="58">
        <v>0</v>
      </c>
      <c r="G262" s="58">
        <v>700</v>
      </c>
      <c r="H262" s="58"/>
      <c r="K262">
        <v>0</v>
      </c>
      <c r="L262">
        <v>548.5</v>
      </c>
    </row>
    <row r="263" spans="1:12">
      <c r="B263" s="58" t="s">
        <v>390</v>
      </c>
      <c r="C263" s="58"/>
      <c r="D263"/>
      <c r="H263" s="58"/>
      <c r="K263">
        <v>0</v>
      </c>
      <c r="L263">
        <v>75.664199999999994</v>
      </c>
    </row>
    <row r="264" spans="1:12">
      <c r="C264" s="58"/>
      <c r="D264"/>
      <c r="H264" s="58"/>
    </row>
    <row r="265" spans="1:12">
      <c r="A265">
        <v>91</v>
      </c>
      <c r="B265" s="58" t="s">
        <v>389</v>
      </c>
      <c r="C265" s="58"/>
      <c r="G265">
        <v>10.75</v>
      </c>
      <c r="H265" s="58"/>
      <c r="L265">
        <v>27.642859999999999</v>
      </c>
    </row>
    <row r="266" spans="1:12">
      <c r="B266" s="58" t="s">
        <v>390</v>
      </c>
      <c r="C266" s="58"/>
      <c r="G266">
        <v>26.33201</v>
      </c>
      <c r="H266" s="58"/>
      <c r="L266">
        <v>103.4301</v>
      </c>
    </row>
    <row r="267" spans="1:12">
      <c r="C267" s="58"/>
      <c r="D267"/>
      <c r="H267" s="58"/>
    </row>
    <row r="268" spans="1:12">
      <c r="A268">
        <v>92</v>
      </c>
      <c r="B268" s="58" t="s">
        <v>389</v>
      </c>
      <c r="C268" s="58"/>
      <c r="G268">
        <v>0</v>
      </c>
      <c r="H268" s="58"/>
      <c r="K268">
        <v>0</v>
      </c>
      <c r="L268">
        <v>610.16669999999999</v>
      </c>
    </row>
    <row r="269" spans="1:12">
      <c r="B269" s="58" t="s">
        <v>390</v>
      </c>
      <c r="C269" s="58"/>
      <c r="G269">
        <v>0</v>
      </c>
      <c r="H269" s="58"/>
      <c r="K269">
        <v>0</v>
      </c>
      <c r="L269">
        <v>914.6825</v>
      </c>
    </row>
    <row r="270" spans="1:12">
      <c r="C270" s="58"/>
      <c r="D270"/>
      <c r="H270" s="58"/>
    </row>
    <row r="271" spans="1:12">
      <c r="A271">
        <v>93</v>
      </c>
      <c r="B271" s="58" t="s">
        <v>389</v>
      </c>
      <c r="C271" s="58"/>
      <c r="D271"/>
      <c r="H271" s="58"/>
      <c r="L271">
        <v>877</v>
      </c>
    </row>
    <row r="272" spans="1:12">
      <c r="B272" s="58" t="s">
        <v>390</v>
      </c>
      <c r="C272" s="58"/>
      <c r="D272"/>
      <c r="H272" s="58"/>
      <c r="L272">
        <v>2148.2020000000002</v>
      </c>
    </row>
    <row r="273" spans="1:12">
      <c r="C273" s="58"/>
      <c r="D273"/>
      <c r="H273" s="58"/>
    </row>
    <row r="274" spans="1:12">
      <c r="A274">
        <v>94</v>
      </c>
      <c r="B274" s="58" t="s">
        <v>389</v>
      </c>
      <c r="C274" s="58"/>
      <c r="D274"/>
      <c r="E274" s="58">
        <v>0</v>
      </c>
      <c r="G274" s="58">
        <v>48.75</v>
      </c>
      <c r="H274" s="58"/>
      <c r="L274">
        <v>0</v>
      </c>
    </row>
    <row r="275" spans="1:12">
      <c r="B275" s="58" t="s">
        <v>390</v>
      </c>
      <c r="C275" s="58"/>
      <c r="D275"/>
      <c r="H275" s="58"/>
      <c r="L275">
        <v>0</v>
      </c>
    </row>
    <row r="276" spans="1:12">
      <c r="C276" s="58"/>
      <c r="D276"/>
      <c r="H276" s="58"/>
    </row>
    <row r="277" spans="1:12">
      <c r="A277">
        <v>95</v>
      </c>
      <c r="B277" s="58" t="s">
        <v>389</v>
      </c>
      <c r="C277" s="58"/>
      <c r="G277">
        <v>0</v>
      </c>
      <c r="H277" s="58"/>
    </row>
    <row r="278" spans="1:12">
      <c r="B278" s="58" t="s">
        <v>390</v>
      </c>
      <c r="C278" s="58"/>
      <c r="G278">
        <v>0</v>
      </c>
      <c r="H278" s="58"/>
    </row>
    <row r="279" spans="1:12">
      <c r="C279" s="58"/>
      <c r="D279"/>
      <c r="H279" s="58"/>
    </row>
    <row r="280" spans="1:12">
      <c r="A280">
        <v>96</v>
      </c>
      <c r="B280" s="58" t="s">
        <v>389</v>
      </c>
      <c r="C280" s="58"/>
      <c r="D280"/>
      <c r="F280" s="58">
        <v>0</v>
      </c>
      <c r="G280" s="58">
        <v>403.5</v>
      </c>
      <c r="H280" s="58"/>
    </row>
    <row r="281" spans="1:12">
      <c r="B281" s="58" t="s">
        <v>390</v>
      </c>
      <c r="C281" s="58"/>
      <c r="D281"/>
      <c r="F281" s="58">
        <v>0</v>
      </c>
      <c r="H281" s="58"/>
    </row>
    <row r="282" spans="1:12">
      <c r="C282" s="58"/>
      <c r="D282"/>
      <c r="H282" s="58"/>
    </row>
    <row r="283" spans="1:12">
      <c r="A283">
        <v>97</v>
      </c>
      <c r="B283" s="58" t="s">
        <v>389</v>
      </c>
      <c r="C283" s="58"/>
      <c r="D283"/>
      <c r="H283" s="58"/>
      <c r="J283">
        <v>0</v>
      </c>
      <c r="L283">
        <v>132</v>
      </c>
    </row>
    <row r="284" spans="1:12">
      <c r="B284" s="58" t="s">
        <v>390</v>
      </c>
      <c r="C284" s="58"/>
      <c r="D284"/>
      <c r="H284" s="58"/>
    </row>
    <row r="285" spans="1:12">
      <c r="C285" s="58"/>
      <c r="D285"/>
      <c r="H285" s="58"/>
    </row>
    <row r="286" spans="1:12">
      <c r="A286">
        <v>98</v>
      </c>
      <c r="B286" s="58" t="s">
        <v>389</v>
      </c>
      <c r="C286" s="58"/>
      <c r="D286"/>
      <c r="H286" s="58"/>
      <c r="L286">
        <v>0</v>
      </c>
    </row>
    <row r="287" spans="1:12">
      <c r="A287" s="58"/>
      <c r="B287" s="58" t="s">
        <v>390</v>
      </c>
      <c r="C287" s="58"/>
      <c r="D287"/>
      <c r="H287" s="58"/>
    </row>
    <row r="288" spans="1:12">
      <c r="A288" s="58"/>
      <c r="C288" s="58"/>
      <c r="D288"/>
      <c r="H288" s="58"/>
    </row>
    <row r="289" spans="1:8">
      <c r="A289" s="58">
        <v>99</v>
      </c>
      <c r="B289" s="58" t="s">
        <v>389</v>
      </c>
      <c r="C289" s="58"/>
      <c r="D289"/>
      <c r="H289" s="58"/>
    </row>
    <row r="290" spans="1:8">
      <c r="A290" s="58"/>
      <c r="B290" s="58" t="s">
        <v>390</v>
      </c>
      <c r="C290" s="58"/>
      <c r="D290"/>
      <c r="H290" s="58"/>
    </row>
    <row r="291" spans="1:8">
      <c r="A291" s="58"/>
      <c r="C291" s="58"/>
      <c r="D291"/>
      <c r="H291" s="58"/>
    </row>
    <row r="292" spans="1:8">
      <c r="A292" s="58">
        <v>100</v>
      </c>
      <c r="B292" s="58" t="s">
        <v>389</v>
      </c>
      <c r="C292" s="58"/>
      <c r="D292"/>
      <c r="H292" s="58"/>
    </row>
    <row r="293" spans="1:8">
      <c r="B293" s="58" t="s">
        <v>390</v>
      </c>
      <c r="C293" s="58"/>
      <c r="D293"/>
      <c r="H293" s="5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06"/>
  <sheetViews>
    <sheetView topLeftCell="EX1" workbookViewId="0">
      <pane ySplit="2" topLeftCell="A3" activePane="bottomLeft" state="frozen"/>
      <selection pane="bottomLeft" activeCell="FQ11" sqref="FQ11:FQ106"/>
    </sheetView>
  </sheetViews>
  <sheetFormatPr defaultRowHeight="15"/>
  <cols>
    <col min="1" max="2" width="9.140625" style="58"/>
    <col min="3" max="3" width="16.140625" customWidth="1"/>
    <col min="8" max="8" width="9.140625" style="58"/>
    <col min="9" max="9" width="13.5703125" bestFit="1" customWidth="1"/>
    <col min="14" max="14" width="9.140625" style="58"/>
    <col min="20" max="20" width="9.140625" style="58"/>
    <col min="26" max="26" width="9.140625" style="58"/>
    <col min="32" max="32" width="9.140625" style="58"/>
    <col min="38" max="38" width="9.140625" style="58"/>
    <col min="44" max="44" width="9.140625" style="58"/>
    <col min="50" max="50" width="9.140625" style="58"/>
    <col min="56" max="56" width="9.140625" style="58"/>
    <col min="63" max="64" width="9.140625" style="58"/>
    <col min="65" max="66" width="16.140625" style="58" customWidth="1"/>
    <col min="67" max="75" width="9.140625" style="58"/>
    <col min="76" max="76" width="13.5703125" style="58" bestFit="1" customWidth="1"/>
    <col min="77" max="77" width="13.5703125" style="58" customWidth="1"/>
    <col min="78" max="172" width="9.140625" style="58"/>
  </cols>
  <sheetData>
    <row r="1" spans="1:173" s="58" customFormat="1">
      <c r="A1" s="58" t="s">
        <v>500</v>
      </c>
    </row>
    <row r="2" spans="1:173">
      <c r="A2"/>
      <c r="C2" s="58" t="s">
        <v>493</v>
      </c>
      <c r="D2" s="58" t="s">
        <v>494</v>
      </c>
      <c r="E2" s="58" t="s">
        <v>495</v>
      </c>
      <c r="F2" s="58" t="s">
        <v>496</v>
      </c>
      <c r="G2" s="58" t="s">
        <v>497</v>
      </c>
      <c r="I2" t="s">
        <v>303</v>
      </c>
      <c r="J2" s="58" t="s">
        <v>304</v>
      </c>
      <c r="K2" s="58" t="s">
        <v>305</v>
      </c>
      <c r="L2" s="58" t="s">
        <v>306</v>
      </c>
      <c r="M2" s="58" t="s">
        <v>307</v>
      </c>
      <c r="O2" t="s">
        <v>308</v>
      </c>
      <c r="P2" s="58" t="s">
        <v>309</v>
      </c>
      <c r="Q2" s="58" t="s">
        <v>310</v>
      </c>
      <c r="R2" s="58" t="s">
        <v>311</v>
      </c>
      <c r="S2" s="58" t="s">
        <v>312</v>
      </c>
      <c r="U2" t="s">
        <v>313</v>
      </c>
      <c r="V2" s="58" t="s">
        <v>314</v>
      </c>
      <c r="W2" s="58" t="s">
        <v>315</v>
      </c>
      <c r="X2" s="58" t="s">
        <v>316</v>
      </c>
      <c r="Y2" s="58" t="s">
        <v>317</v>
      </c>
      <c r="AA2" t="s">
        <v>318</v>
      </c>
      <c r="AB2" s="58" t="s">
        <v>319</v>
      </c>
      <c r="AC2" s="58" t="s">
        <v>320</v>
      </c>
      <c r="AD2" s="58" t="s">
        <v>321</v>
      </c>
      <c r="AE2" s="58" t="s">
        <v>322</v>
      </c>
      <c r="AG2" t="s">
        <v>481</v>
      </c>
      <c r="AH2" t="s">
        <v>482</v>
      </c>
      <c r="AI2" s="58" t="s">
        <v>483</v>
      </c>
      <c r="AJ2" s="58" t="s">
        <v>484</v>
      </c>
      <c r="AK2" s="58" t="s">
        <v>485</v>
      </c>
      <c r="AM2" s="58" t="s">
        <v>328</v>
      </c>
      <c r="AN2" s="58" t="s">
        <v>329</v>
      </c>
      <c r="AO2" s="58" t="s">
        <v>330</v>
      </c>
      <c r="AP2" s="58" t="s">
        <v>331</v>
      </c>
      <c r="AQ2" s="58" t="s">
        <v>332</v>
      </c>
      <c r="AS2" s="58" t="s">
        <v>333</v>
      </c>
      <c r="AT2" s="58" t="s">
        <v>334</v>
      </c>
      <c r="AU2" s="58" t="s">
        <v>335</v>
      </c>
      <c r="AV2" s="58" t="s">
        <v>336</v>
      </c>
      <c r="AW2" s="58" t="s">
        <v>337</v>
      </c>
      <c r="AY2" s="58" t="s">
        <v>338</v>
      </c>
      <c r="AZ2" s="58" t="s">
        <v>339</v>
      </c>
      <c r="BA2" s="58" t="s">
        <v>340</v>
      </c>
      <c r="BB2" s="58" t="s">
        <v>341</v>
      </c>
      <c r="BC2" s="58" t="s">
        <v>342</v>
      </c>
      <c r="BE2" s="58" t="s">
        <v>343</v>
      </c>
      <c r="BF2" s="58" t="s">
        <v>344</v>
      </c>
      <c r="BG2" s="58" t="s">
        <v>345</v>
      </c>
      <c r="BH2" s="58" t="s">
        <v>346</v>
      </c>
      <c r="BI2" s="58" t="s">
        <v>347</v>
      </c>
      <c r="BM2" s="58" t="s">
        <v>493</v>
      </c>
      <c r="BO2" s="58" t="s">
        <v>494</v>
      </c>
      <c r="BQ2" s="58" t="s">
        <v>495</v>
      </c>
      <c r="BS2" s="58" t="s">
        <v>496</v>
      </c>
      <c r="BU2" s="58" t="s">
        <v>497</v>
      </c>
      <c r="BX2" s="58" t="s">
        <v>303</v>
      </c>
      <c r="BZ2" s="58" t="s">
        <v>304</v>
      </c>
      <c r="CB2" s="58" t="s">
        <v>305</v>
      </c>
      <c r="CD2" s="58" t="s">
        <v>306</v>
      </c>
      <c r="CF2" s="58" t="s">
        <v>307</v>
      </c>
      <c r="CI2" s="58" t="s">
        <v>308</v>
      </c>
      <c r="CK2" s="58" t="s">
        <v>309</v>
      </c>
      <c r="CM2" s="58" t="s">
        <v>310</v>
      </c>
      <c r="CO2" s="58" t="s">
        <v>311</v>
      </c>
      <c r="CQ2" s="58" t="s">
        <v>312</v>
      </c>
      <c r="CT2" s="58" t="s">
        <v>313</v>
      </c>
      <c r="CV2" s="58" t="s">
        <v>314</v>
      </c>
      <c r="CX2" s="58" t="s">
        <v>315</v>
      </c>
      <c r="CZ2" s="58" t="s">
        <v>316</v>
      </c>
      <c r="DB2" s="58" t="s">
        <v>317</v>
      </c>
      <c r="DE2" s="58" t="s">
        <v>318</v>
      </c>
      <c r="DG2" s="58" t="s">
        <v>319</v>
      </c>
      <c r="DI2" s="58" t="s">
        <v>320</v>
      </c>
      <c r="DK2" s="58" t="s">
        <v>321</v>
      </c>
      <c r="DM2" s="58" t="s">
        <v>322</v>
      </c>
      <c r="DP2" s="58" t="s">
        <v>481</v>
      </c>
      <c r="DR2" s="58" t="s">
        <v>482</v>
      </c>
      <c r="DT2" s="58" t="s">
        <v>483</v>
      </c>
      <c r="DV2" s="58" t="s">
        <v>484</v>
      </c>
      <c r="DX2" s="58" t="s">
        <v>485</v>
      </c>
      <c r="EA2" s="58" t="s">
        <v>328</v>
      </c>
      <c r="EC2" s="58" t="s">
        <v>329</v>
      </c>
      <c r="EE2" s="58" t="s">
        <v>330</v>
      </c>
      <c r="EG2" s="58" t="s">
        <v>331</v>
      </c>
      <c r="EI2" s="58" t="s">
        <v>332</v>
      </c>
      <c r="EL2" s="58" t="s">
        <v>333</v>
      </c>
      <c r="EN2" s="58" t="s">
        <v>334</v>
      </c>
      <c r="EP2" s="58" t="s">
        <v>335</v>
      </c>
      <c r="ER2" s="58" t="s">
        <v>336</v>
      </c>
      <c r="ET2" s="58" t="s">
        <v>337</v>
      </c>
      <c r="EW2" s="58" t="s">
        <v>338</v>
      </c>
      <c r="EY2" s="58" t="s">
        <v>339</v>
      </c>
      <c r="FA2" s="58" t="s">
        <v>340</v>
      </c>
      <c r="FC2" s="58" t="s">
        <v>341</v>
      </c>
      <c r="FE2" s="58" t="s">
        <v>342</v>
      </c>
      <c r="FH2" s="58" t="s">
        <v>343</v>
      </c>
      <c r="FJ2" s="58" t="s">
        <v>344</v>
      </c>
      <c r="FL2" s="58" t="s">
        <v>345</v>
      </c>
      <c r="FN2" s="58" t="s">
        <v>346</v>
      </c>
      <c r="FP2" s="58" t="s">
        <v>347</v>
      </c>
    </row>
    <row r="3" spans="1:173">
      <c r="A3" t="s">
        <v>475</v>
      </c>
      <c r="C3">
        <v>326.15140000000002</v>
      </c>
      <c r="D3" s="58">
        <v>168.65469999999999</v>
      </c>
      <c r="E3" s="58">
        <v>-281.24549999999999</v>
      </c>
      <c r="F3" s="58">
        <v>822.17759999999998</v>
      </c>
      <c r="G3" s="58">
        <v>2711.703</v>
      </c>
      <c r="I3">
        <v>1863.3130000000001</v>
      </c>
      <c r="J3">
        <v>-1082.664</v>
      </c>
      <c r="K3" s="58">
        <v>-750.95690000000002</v>
      </c>
      <c r="L3" s="58">
        <v>2530.4839999999999</v>
      </c>
      <c r="M3" s="58">
        <v>2542.0500000000002</v>
      </c>
      <c r="O3">
        <v>2563.2150000000001</v>
      </c>
      <c r="P3">
        <v>-1564.2380000000001</v>
      </c>
      <c r="Q3" s="58">
        <v>-7.4360600000000003</v>
      </c>
      <c r="R3" s="58">
        <v>2292.855</v>
      </c>
      <c r="S3" s="58">
        <v>5254.3590000000004</v>
      </c>
      <c r="U3">
        <v>3499.6260000000002</v>
      </c>
      <c r="V3">
        <v>-1726.9739999999999</v>
      </c>
      <c r="W3" s="58">
        <v>-225.33690000000001</v>
      </c>
      <c r="X3" s="58">
        <v>2879.9879999999998</v>
      </c>
      <c r="Y3" s="58">
        <v>8554.2160000000003</v>
      </c>
      <c r="AA3">
        <v>6738.2529999999997</v>
      </c>
      <c r="AB3">
        <v>-555.31859999999995</v>
      </c>
      <c r="AC3">
        <v>-1669.971</v>
      </c>
      <c r="AD3">
        <v>293.55579999999998</v>
      </c>
      <c r="AE3">
        <v>13674.07</v>
      </c>
      <c r="AG3">
        <v>62.355960000000003</v>
      </c>
      <c r="AH3">
        <v>4.8603319999999997</v>
      </c>
      <c r="AI3">
        <v>220.3143</v>
      </c>
      <c r="AJ3">
        <v>1147.732</v>
      </c>
      <c r="AK3">
        <v>1017.414</v>
      </c>
      <c r="AM3">
        <v>910.05669999999998</v>
      </c>
      <c r="AN3">
        <v>-336.91660000000002</v>
      </c>
      <c r="AO3">
        <v>1061.3489999999999</v>
      </c>
      <c r="AP3">
        <v>3452.1280000000002</v>
      </c>
      <c r="AQ3">
        <v>1962.364</v>
      </c>
      <c r="AS3">
        <v>1957.9939999999999</v>
      </c>
      <c r="AT3">
        <v>-671.24639999999999</v>
      </c>
      <c r="AU3">
        <v>1287.6559999999999</v>
      </c>
      <c r="AV3">
        <v>3390.0970000000002</v>
      </c>
      <c r="AW3">
        <v>3175.0549999999998</v>
      </c>
      <c r="AY3">
        <v>2921.0610000000001</v>
      </c>
      <c r="AZ3">
        <v>-509.03129999999999</v>
      </c>
      <c r="BA3">
        <v>2228.3820000000001</v>
      </c>
      <c r="BB3">
        <v>3887.0189999999998</v>
      </c>
      <c r="BC3">
        <v>5744.884</v>
      </c>
      <c r="BE3">
        <v>5578.6019999999999</v>
      </c>
      <c r="BF3">
        <v>431.37099999999998</v>
      </c>
      <c r="BG3">
        <v>3298.3910000000001</v>
      </c>
      <c r="BH3">
        <v>4057.0160000000001</v>
      </c>
      <c r="BI3">
        <v>9762.7340000000004</v>
      </c>
      <c r="BK3" s="58" t="s">
        <v>475</v>
      </c>
      <c r="BM3" s="58">
        <v>326.15140000000002</v>
      </c>
      <c r="BO3" s="58">
        <v>168.65469999999999</v>
      </c>
      <c r="BQ3" s="58">
        <v>-281.24549999999999</v>
      </c>
      <c r="BS3" s="58">
        <v>822.17759999999998</v>
      </c>
      <c r="BU3" s="58">
        <v>2711.703</v>
      </c>
      <c r="BX3" s="58">
        <v>1863.3130000000001</v>
      </c>
      <c r="BZ3" s="58">
        <v>-1082.664</v>
      </c>
      <c r="CB3" s="58">
        <v>-750.95690000000002</v>
      </c>
      <c r="CD3" s="58">
        <v>2530.4839999999999</v>
      </c>
      <c r="CF3" s="58">
        <v>2542.0500000000002</v>
      </c>
      <c r="CI3" s="58">
        <v>2563.2150000000001</v>
      </c>
      <c r="CK3" s="58">
        <v>-1564.2380000000001</v>
      </c>
      <c r="CM3" s="58">
        <v>-7.4360600000000003</v>
      </c>
      <c r="CO3" s="58">
        <v>2292.855</v>
      </c>
      <c r="CQ3" s="58">
        <v>5254.3590000000004</v>
      </c>
      <c r="CT3" s="58">
        <v>3499.6260000000002</v>
      </c>
      <c r="CV3" s="58">
        <v>-1726.9739999999999</v>
      </c>
      <c r="CX3" s="58">
        <v>-225.33690000000001</v>
      </c>
      <c r="CZ3" s="58">
        <v>2879.9879999999998</v>
      </c>
      <c r="DB3" s="58">
        <v>8554.2160000000003</v>
      </c>
      <c r="DE3" s="58">
        <v>6738.2529999999997</v>
      </c>
      <c r="DG3" s="58">
        <v>-555.31859999999995</v>
      </c>
      <c r="DI3" s="58">
        <v>-1669.971</v>
      </c>
      <c r="DK3" s="58">
        <v>293.55579999999998</v>
      </c>
      <c r="DM3" s="58">
        <v>13674.07</v>
      </c>
      <c r="DP3" s="58">
        <v>62.355960000000003</v>
      </c>
      <c r="DR3" s="58">
        <v>4.8603319999999997</v>
      </c>
      <c r="DT3" s="58">
        <v>220.3143</v>
      </c>
      <c r="DV3" s="58">
        <v>1147.732</v>
      </c>
      <c r="DX3" s="58">
        <v>1017.414</v>
      </c>
      <c r="EA3" s="58">
        <v>910.05669999999998</v>
      </c>
      <c r="EC3" s="58">
        <v>-336.91660000000002</v>
      </c>
      <c r="EE3" s="58">
        <v>1061.3489999999999</v>
      </c>
      <c r="EG3" s="58">
        <v>3452.1280000000002</v>
      </c>
      <c r="EI3" s="58">
        <v>1962.364</v>
      </c>
      <c r="EL3" s="58">
        <v>1957.9939999999999</v>
      </c>
      <c r="EN3" s="58">
        <v>-671.24639999999999</v>
      </c>
      <c r="EP3" s="58">
        <v>1287.6559999999999</v>
      </c>
      <c r="ER3" s="58">
        <v>3390.0970000000002</v>
      </c>
      <c r="ET3" s="58">
        <v>3175.0549999999998</v>
      </c>
      <c r="EW3" s="58">
        <v>2921.0610000000001</v>
      </c>
      <c r="EY3" s="58">
        <v>-509.03129999999999</v>
      </c>
      <c r="FA3" s="58">
        <v>2228.3820000000001</v>
      </c>
      <c r="FC3" s="58">
        <v>3887.0189999999998</v>
      </c>
      <c r="FE3" s="58">
        <v>5744.884</v>
      </c>
      <c r="FH3" s="58">
        <v>5578.6019999999999</v>
      </c>
      <c r="FJ3" s="58">
        <v>431.37099999999998</v>
      </c>
      <c r="FL3" s="58">
        <v>3298.3910000000001</v>
      </c>
      <c r="FN3" s="58">
        <v>4057.0160000000001</v>
      </c>
      <c r="FP3" s="58">
        <v>9762.7340000000004</v>
      </c>
    </row>
    <row r="4" spans="1:173">
      <c r="A4" t="s">
        <v>476</v>
      </c>
      <c r="C4">
        <v>-5.1014280000000003</v>
      </c>
      <c r="D4" s="58">
        <v>7.1579490000000003</v>
      </c>
      <c r="E4" s="58">
        <v>62.959110000000003</v>
      </c>
      <c r="F4" s="58">
        <v>-148.1464</v>
      </c>
      <c r="G4" s="58">
        <v>-616.41589999999997</v>
      </c>
      <c r="I4">
        <v>-19.171579999999999</v>
      </c>
      <c r="J4">
        <v>227.96870000000001</v>
      </c>
      <c r="K4" s="58">
        <v>181.13030000000001</v>
      </c>
      <c r="L4" s="58">
        <v>-464.3569</v>
      </c>
      <c r="M4" s="58">
        <v>-467.387</v>
      </c>
      <c r="O4">
        <v>7.6754259999999999</v>
      </c>
      <c r="P4">
        <v>360.83620000000002</v>
      </c>
      <c r="Q4" s="58">
        <v>147.8485</v>
      </c>
      <c r="R4" s="58">
        <v>-293.2235</v>
      </c>
      <c r="S4" s="58">
        <v>-1050.423</v>
      </c>
      <c r="U4">
        <v>38.663789999999999</v>
      </c>
      <c r="V4">
        <v>495.99590000000001</v>
      </c>
      <c r="W4" s="58">
        <v>288.08690000000001</v>
      </c>
      <c r="X4" s="58">
        <v>-305.34120000000001</v>
      </c>
      <c r="Y4" s="58">
        <v>-1758.029</v>
      </c>
      <c r="AA4">
        <v>101.4601</v>
      </c>
      <c r="AB4">
        <v>750.39260000000002</v>
      </c>
      <c r="AC4">
        <v>911.24950000000001</v>
      </c>
      <c r="AD4">
        <v>522.64239999999995</v>
      </c>
      <c r="AE4">
        <v>-2928.451</v>
      </c>
      <c r="AG4">
        <v>-0.85013879999999997</v>
      </c>
      <c r="AH4">
        <v>3.1711999999999998</v>
      </c>
      <c r="AI4">
        <v>-18.203510000000001</v>
      </c>
      <c r="AJ4">
        <v>-155.54230000000001</v>
      </c>
      <c r="AK4">
        <v>-126.7103</v>
      </c>
      <c r="AM4">
        <v>-8.0914129999999993</v>
      </c>
      <c r="AN4">
        <v>91.152100000000004</v>
      </c>
      <c r="AO4">
        <v>-84.999979999999994</v>
      </c>
      <c r="AP4">
        <v>-511.9126</v>
      </c>
      <c r="AQ4">
        <v>-154.2319</v>
      </c>
      <c r="AS4">
        <v>-2.1258189999999999</v>
      </c>
      <c r="AT4">
        <v>205.14519999999999</v>
      </c>
      <c r="AU4">
        <v>-52.64235</v>
      </c>
      <c r="AV4">
        <v>-437.60340000000002</v>
      </c>
      <c r="AW4">
        <v>-385.11610000000002</v>
      </c>
      <c r="AY4">
        <v>12.87044</v>
      </c>
      <c r="AZ4">
        <v>288.589</v>
      </c>
      <c r="BA4">
        <v>-79.521299999999997</v>
      </c>
      <c r="BB4">
        <v>-391.70400000000001</v>
      </c>
      <c r="BC4">
        <v>-854.18910000000005</v>
      </c>
      <c r="BE4">
        <v>38.406059999999997</v>
      </c>
      <c r="BF4">
        <v>456.3623</v>
      </c>
      <c r="BG4">
        <v>59.999389999999998</v>
      </c>
      <c r="BH4">
        <v>-85.004140000000007</v>
      </c>
      <c r="BI4">
        <v>-1530.1610000000001</v>
      </c>
      <c r="BK4" s="58" t="s">
        <v>476</v>
      </c>
      <c r="BM4" s="58">
        <v>-5.1014280000000003</v>
      </c>
      <c r="BO4" s="58">
        <v>7.1579490000000003</v>
      </c>
      <c r="BQ4" s="58">
        <v>62.959110000000003</v>
      </c>
      <c r="BS4" s="58">
        <v>-148.1464</v>
      </c>
      <c r="BU4" s="58">
        <v>-616.41589999999997</v>
      </c>
      <c r="BX4" s="58">
        <v>-19.171579999999999</v>
      </c>
      <c r="BZ4" s="58">
        <v>227.96870000000001</v>
      </c>
      <c r="CB4" s="58">
        <v>181.13030000000001</v>
      </c>
      <c r="CD4" s="58">
        <v>-464.3569</v>
      </c>
      <c r="CF4" s="58">
        <v>-467.387</v>
      </c>
      <c r="CI4" s="58">
        <v>7.6754259999999999</v>
      </c>
      <c r="CK4" s="58">
        <v>360.83620000000002</v>
      </c>
      <c r="CM4" s="58">
        <v>147.8485</v>
      </c>
      <c r="CO4" s="58">
        <v>-293.2235</v>
      </c>
      <c r="CQ4" s="58">
        <v>-1050.423</v>
      </c>
      <c r="CT4" s="58">
        <v>38.663789999999999</v>
      </c>
      <c r="CV4" s="58">
        <v>495.99590000000001</v>
      </c>
      <c r="CX4" s="58">
        <v>288.08690000000001</v>
      </c>
      <c r="CZ4" s="58">
        <v>-305.34120000000001</v>
      </c>
      <c r="DB4" s="58">
        <v>-1758.029</v>
      </c>
      <c r="DE4" s="58">
        <v>101.4601</v>
      </c>
      <c r="DG4" s="58">
        <v>750.39260000000002</v>
      </c>
      <c r="DI4" s="58">
        <v>911.24950000000001</v>
      </c>
      <c r="DK4" s="58">
        <v>522.64239999999995</v>
      </c>
      <c r="DM4" s="58">
        <v>-2928.451</v>
      </c>
      <c r="DP4" s="58">
        <v>-0.85013879999999997</v>
      </c>
      <c r="DR4" s="58">
        <v>3.1711999999999998</v>
      </c>
      <c r="DT4" s="58">
        <v>-18.203510000000001</v>
      </c>
      <c r="DV4" s="58">
        <v>-155.54230000000001</v>
      </c>
      <c r="DX4" s="58">
        <v>-126.7103</v>
      </c>
      <c r="EA4" s="58">
        <v>-8.0914129999999993</v>
      </c>
      <c r="EC4" s="58">
        <v>91.152100000000004</v>
      </c>
      <c r="EE4" s="58">
        <v>-84.999979999999994</v>
      </c>
      <c r="EG4" s="58">
        <v>-511.9126</v>
      </c>
      <c r="EI4" s="58">
        <v>-154.2319</v>
      </c>
      <c r="EL4" s="58">
        <v>-2.1258189999999999</v>
      </c>
      <c r="EN4" s="58">
        <v>205.14519999999999</v>
      </c>
      <c r="EP4" s="58">
        <v>-52.64235</v>
      </c>
      <c r="ER4" s="58">
        <v>-437.60340000000002</v>
      </c>
      <c r="ET4" s="58">
        <v>-385.11610000000002</v>
      </c>
      <c r="EW4" s="58">
        <v>12.87044</v>
      </c>
      <c r="EY4" s="58">
        <v>288.589</v>
      </c>
      <c r="FA4" s="58">
        <v>-79.521299999999997</v>
      </c>
      <c r="FC4" s="58">
        <v>-391.70400000000001</v>
      </c>
      <c r="FE4" s="58">
        <v>-854.18910000000005</v>
      </c>
      <c r="FH4" s="58">
        <v>38.406059999999997</v>
      </c>
      <c r="FJ4" s="58">
        <v>456.3623</v>
      </c>
      <c r="FL4" s="58">
        <v>59.999389999999998</v>
      </c>
      <c r="FN4" s="58">
        <v>-85.004140000000007</v>
      </c>
      <c r="FP4" s="58">
        <v>-1530.1610000000001</v>
      </c>
    </row>
    <row r="5" spans="1:173">
      <c r="A5" t="s">
        <v>477</v>
      </c>
      <c r="D5">
        <v>-0.1618474</v>
      </c>
      <c r="E5" s="58">
        <v>-1.7664489999999999</v>
      </c>
      <c r="F5" s="58">
        <v>10.140079999999999</v>
      </c>
      <c r="G5" s="58">
        <v>47.231830000000002</v>
      </c>
      <c r="J5">
        <v>-3.0892599999999999</v>
      </c>
      <c r="K5">
        <v>-1.6102540000000001</v>
      </c>
      <c r="L5">
        <v>33.742519999999999</v>
      </c>
      <c r="M5">
        <v>33.990079999999999</v>
      </c>
      <c r="P5">
        <v>-4.7831109999999999</v>
      </c>
      <c r="Q5">
        <v>2.0247769999999998</v>
      </c>
      <c r="R5">
        <v>26.42916</v>
      </c>
      <c r="S5">
        <v>88.45223</v>
      </c>
      <c r="V5">
        <v>-6.4111710000000004</v>
      </c>
      <c r="W5">
        <v>0.31222729999999999</v>
      </c>
      <c r="X5">
        <v>33.219189999999998</v>
      </c>
      <c r="Y5">
        <v>153.18559999999999</v>
      </c>
      <c r="AB5">
        <v>-9.3053860000000004</v>
      </c>
      <c r="AC5">
        <v>-14.59014</v>
      </c>
      <c r="AD5">
        <v>7.1669219999999996</v>
      </c>
      <c r="AE5">
        <v>290.3528</v>
      </c>
      <c r="AH5">
        <v>-4.8078099999999999E-2</v>
      </c>
      <c r="AI5">
        <v>0.52558119999999997</v>
      </c>
      <c r="AJ5">
        <v>7.1044799999999997</v>
      </c>
      <c r="AK5">
        <v>4.9476719999999998</v>
      </c>
      <c r="AN5">
        <v>-1.2409250000000001</v>
      </c>
      <c r="AO5">
        <v>4.1987050000000004</v>
      </c>
      <c r="AP5">
        <v>26.935749999999999</v>
      </c>
      <c r="AQ5">
        <v>-1.0630379999999999</v>
      </c>
      <c r="AT5">
        <v>-2.7159599999999999</v>
      </c>
      <c r="AU5">
        <v>5.4006340000000002</v>
      </c>
      <c r="AV5">
        <v>25.94631</v>
      </c>
      <c r="AW5">
        <v>21.797640000000001</v>
      </c>
      <c r="AZ5">
        <v>-3.726756</v>
      </c>
      <c r="BA5">
        <v>7.9780319999999998</v>
      </c>
      <c r="BB5">
        <v>24.863060000000001</v>
      </c>
      <c r="BC5">
        <v>61.705089999999998</v>
      </c>
      <c r="BF5">
        <v>-5.7208399999999999</v>
      </c>
      <c r="BG5">
        <v>7.0997300000000001</v>
      </c>
      <c r="BH5">
        <v>14.985429999999999</v>
      </c>
      <c r="BI5">
        <v>131.83170000000001</v>
      </c>
      <c r="BK5" s="58" t="s">
        <v>477</v>
      </c>
      <c r="BO5" s="58">
        <v>-0.1618474</v>
      </c>
      <c r="BQ5" s="58">
        <v>-1.7664489999999999</v>
      </c>
      <c r="BS5" s="58">
        <v>10.140079999999999</v>
      </c>
      <c r="BU5" s="58">
        <v>47.231830000000002</v>
      </c>
      <c r="BZ5" s="58">
        <v>-3.0892599999999999</v>
      </c>
      <c r="CB5" s="58">
        <v>-1.6102540000000001</v>
      </c>
      <c r="CD5" s="58">
        <v>33.742519999999999</v>
      </c>
      <c r="CF5" s="58">
        <v>33.990079999999999</v>
      </c>
      <c r="CK5" s="58">
        <v>-4.7831109999999999</v>
      </c>
      <c r="CM5" s="58">
        <v>2.0247769999999998</v>
      </c>
      <c r="CO5" s="58">
        <v>26.42916</v>
      </c>
      <c r="CQ5" s="58">
        <v>88.45223</v>
      </c>
      <c r="CV5" s="58">
        <v>-6.4111710000000004</v>
      </c>
      <c r="CX5" s="58">
        <v>0.31222729999999999</v>
      </c>
      <c r="CZ5" s="58">
        <v>33.219189999999998</v>
      </c>
      <c r="DB5" s="58">
        <v>153.18559999999999</v>
      </c>
      <c r="DG5" s="58">
        <v>-9.3053860000000004</v>
      </c>
      <c r="DI5" s="58">
        <v>-14.59014</v>
      </c>
      <c r="DK5" s="58">
        <v>7.1669219999999996</v>
      </c>
      <c r="DM5" s="58">
        <v>290.3528</v>
      </c>
      <c r="DR5" s="58">
        <v>-4.8078099999999999E-2</v>
      </c>
      <c r="DT5" s="58">
        <v>0.52558119999999997</v>
      </c>
      <c r="DV5" s="58">
        <v>7.1044799999999997</v>
      </c>
      <c r="DX5" s="58">
        <v>4.9476719999999998</v>
      </c>
      <c r="EC5" s="58">
        <v>-1.2409250000000001</v>
      </c>
      <c r="EE5" s="58">
        <v>4.1987050000000004</v>
      </c>
      <c r="EG5" s="58">
        <v>26.935749999999999</v>
      </c>
      <c r="EI5" s="58">
        <v>-1.0630379999999999</v>
      </c>
      <c r="EN5" s="58">
        <v>-2.7159599999999999</v>
      </c>
      <c r="EP5" s="58">
        <v>5.4006340000000002</v>
      </c>
      <c r="ER5" s="58">
        <v>25.94631</v>
      </c>
      <c r="ET5" s="58">
        <v>21.797640000000001</v>
      </c>
      <c r="EY5" s="58">
        <v>-3.726756</v>
      </c>
      <c r="FA5" s="58">
        <v>7.9780319999999998</v>
      </c>
      <c r="FC5" s="58">
        <v>24.863060000000001</v>
      </c>
      <c r="FE5" s="58">
        <v>61.705089999999998</v>
      </c>
      <c r="FJ5" s="58">
        <v>-5.7208399999999999</v>
      </c>
      <c r="FL5" s="58">
        <v>7.0997300000000001</v>
      </c>
      <c r="FN5" s="58">
        <v>14.985429999999999</v>
      </c>
      <c r="FP5" s="58">
        <v>131.83170000000001</v>
      </c>
    </row>
    <row r="6" spans="1:173">
      <c r="A6" s="58" t="s">
        <v>478</v>
      </c>
      <c r="E6">
        <v>1.32599E-2</v>
      </c>
      <c r="F6" s="58">
        <v>-0.23158219999999999</v>
      </c>
      <c r="G6" s="58">
        <v>-1.451174</v>
      </c>
      <c r="K6">
        <v>-1.26815E-2</v>
      </c>
      <c r="L6">
        <v>-0.71835170000000004</v>
      </c>
      <c r="M6">
        <v>-0.7266338</v>
      </c>
      <c r="Q6">
        <v>-6.0063699999999998E-2</v>
      </c>
      <c r="R6">
        <v>-0.55761229999999995</v>
      </c>
      <c r="S6">
        <v>-2.6694450000000001</v>
      </c>
      <c r="W6">
        <v>-6.0195699999999998E-2</v>
      </c>
      <c r="X6">
        <v>-0.73712409999999995</v>
      </c>
      <c r="Y6">
        <v>-4.8598229999999996</v>
      </c>
      <c r="AC6">
        <v>4.7868399999999998E-2</v>
      </c>
      <c r="AD6">
        <v>-0.40241729999999998</v>
      </c>
      <c r="AE6">
        <v>-10.07779</v>
      </c>
      <c r="AI6">
        <v>-4.5250000000000004E-3</v>
      </c>
      <c r="AJ6">
        <v>-0.1242138</v>
      </c>
      <c r="AK6">
        <v>-5.50234E-2</v>
      </c>
      <c r="AO6">
        <v>-4.6547400000000003E-2</v>
      </c>
      <c r="AP6">
        <v>-0.49534260000000002</v>
      </c>
      <c r="AQ6">
        <v>0.42344880000000001</v>
      </c>
      <c r="AU6">
        <v>-7.0680099999999996E-2</v>
      </c>
      <c r="AV6">
        <v>-0.4801726</v>
      </c>
      <c r="AW6">
        <v>-0.34221570000000001</v>
      </c>
      <c r="BA6">
        <v>-0.10311430000000001</v>
      </c>
      <c r="BB6">
        <v>-0.44273859999999998</v>
      </c>
      <c r="BC6">
        <v>-1.673462</v>
      </c>
      <c r="BG6">
        <v>-0.1141023</v>
      </c>
      <c r="BH6">
        <v>-0.27359470000000002</v>
      </c>
      <c r="BI6">
        <v>-4.2313989999999997</v>
      </c>
      <c r="BK6" s="58" t="s">
        <v>478</v>
      </c>
      <c r="BQ6" s="58">
        <v>1.32599E-2</v>
      </c>
      <c r="BS6" s="58">
        <v>-0.23158219999999999</v>
      </c>
      <c r="BU6" s="58">
        <v>-1.451174</v>
      </c>
      <c r="CB6" s="58">
        <v>-1.26815E-2</v>
      </c>
      <c r="CD6" s="58">
        <v>-0.71835170000000004</v>
      </c>
      <c r="CF6" s="58">
        <v>-0.7266338</v>
      </c>
      <c r="CM6" s="58">
        <v>-6.0063699999999998E-2</v>
      </c>
      <c r="CO6" s="58">
        <v>-0.55761229999999995</v>
      </c>
      <c r="CQ6" s="58">
        <v>-2.6694450000000001</v>
      </c>
      <c r="CX6" s="58">
        <v>-6.0195699999999998E-2</v>
      </c>
      <c r="CZ6" s="58">
        <v>-0.73712409999999995</v>
      </c>
      <c r="DB6" s="58">
        <v>-4.8598229999999996</v>
      </c>
      <c r="DI6" s="58">
        <v>4.7868399999999998E-2</v>
      </c>
      <c r="DK6" s="58">
        <v>-0.40241729999999998</v>
      </c>
      <c r="DM6" s="58">
        <v>-10.07779</v>
      </c>
      <c r="DT6" s="58">
        <v>-4.5250000000000004E-3</v>
      </c>
      <c r="DV6" s="58">
        <v>-0.1242138</v>
      </c>
      <c r="DX6" s="58">
        <v>-5.50234E-2</v>
      </c>
      <c r="EE6" s="58">
        <v>-4.6547400000000003E-2</v>
      </c>
      <c r="EG6" s="58">
        <v>-0.49534260000000002</v>
      </c>
      <c r="EI6" s="58">
        <v>0.42344880000000001</v>
      </c>
      <c r="EP6" s="58">
        <v>-7.0680099999999996E-2</v>
      </c>
      <c r="ER6" s="58">
        <v>-0.4801726</v>
      </c>
      <c r="ET6" s="58">
        <v>-0.34221570000000001</v>
      </c>
      <c r="FA6" s="58">
        <v>-0.10311430000000001</v>
      </c>
      <c r="FC6" s="58">
        <v>-0.44273859999999998</v>
      </c>
      <c r="FE6" s="58">
        <v>-1.673462</v>
      </c>
      <c r="FL6" s="58">
        <v>-0.1141023</v>
      </c>
      <c r="FN6" s="58">
        <v>-0.27359470000000002</v>
      </c>
      <c r="FP6" s="58">
        <v>-4.2313989999999997</v>
      </c>
    </row>
    <row r="7" spans="1:173">
      <c r="A7" s="58" t="s">
        <v>479</v>
      </c>
      <c r="F7">
        <v>1.66E-3</v>
      </c>
      <c r="G7" s="58">
        <v>1.9343699999999998E-2</v>
      </c>
      <c r="L7">
        <v>4.6252000000000003E-3</v>
      </c>
      <c r="M7">
        <v>4.7454000000000003E-3</v>
      </c>
      <c r="R7">
        <v>3.3429000000000002E-3</v>
      </c>
      <c r="S7">
        <v>3.4763000000000002E-2</v>
      </c>
      <c r="X7">
        <v>4.6035E-3</v>
      </c>
      <c r="Y7">
        <v>6.6548399999999994E-2</v>
      </c>
      <c r="AD7">
        <v>3.0790000000000001E-3</v>
      </c>
      <c r="AE7">
        <v>0.1479347</v>
      </c>
      <c r="AJ7">
        <v>7.3079999999999998E-4</v>
      </c>
      <c r="AK7">
        <v>-2.4939999999999999E-4</v>
      </c>
      <c r="AP7">
        <v>2.9272999999999999E-3</v>
      </c>
      <c r="AQ7">
        <v>-1.0285300000000001E-2</v>
      </c>
      <c r="AV7">
        <v>2.7073000000000002E-3</v>
      </c>
      <c r="AW7">
        <v>6.9010000000000002E-4</v>
      </c>
      <c r="BB7">
        <v>2.2633000000000002E-3</v>
      </c>
      <c r="BC7">
        <v>2.0335599999999999E-2</v>
      </c>
      <c r="BH7">
        <v>1.0682999999999999E-3</v>
      </c>
      <c r="BI7">
        <v>5.9905300000000002E-2</v>
      </c>
      <c r="BK7" s="58" t="s">
        <v>479</v>
      </c>
      <c r="BS7" s="58">
        <v>1.66E-3</v>
      </c>
      <c r="BU7" s="58">
        <v>1.9343699999999998E-2</v>
      </c>
      <c r="CD7" s="58">
        <v>4.6252000000000003E-3</v>
      </c>
      <c r="CF7" s="58">
        <v>4.7454000000000003E-3</v>
      </c>
      <c r="CO7" s="58">
        <v>3.3429000000000002E-3</v>
      </c>
      <c r="CQ7" s="58">
        <v>3.4763000000000002E-2</v>
      </c>
      <c r="CZ7" s="58">
        <v>4.6035E-3</v>
      </c>
      <c r="DB7" s="58">
        <v>6.6548399999999994E-2</v>
      </c>
      <c r="DK7" s="58">
        <v>3.0790000000000001E-3</v>
      </c>
      <c r="DM7" s="58">
        <v>0.1479347</v>
      </c>
      <c r="DV7" s="58">
        <v>7.3079999999999998E-4</v>
      </c>
      <c r="DX7" s="58">
        <v>-2.4939999999999999E-4</v>
      </c>
      <c r="EG7" s="58">
        <v>2.9272999999999999E-3</v>
      </c>
      <c r="EI7" s="58">
        <v>-1.0285300000000001E-2</v>
      </c>
      <c r="ER7" s="58">
        <v>2.7073000000000002E-3</v>
      </c>
      <c r="ET7" s="58">
        <v>6.9010000000000002E-4</v>
      </c>
      <c r="FC7" s="58">
        <v>2.2633000000000002E-3</v>
      </c>
      <c r="FE7" s="58">
        <v>2.0335599999999999E-2</v>
      </c>
      <c r="FN7" s="58">
        <v>1.0682999999999999E-3</v>
      </c>
      <c r="FP7" s="58">
        <v>5.9905300000000002E-2</v>
      </c>
    </row>
    <row r="8" spans="1:173">
      <c r="A8" s="58" t="s">
        <v>480</v>
      </c>
      <c r="G8" s="97">
        <v>-9.3900000000000006E-5</v>
      </c>
      <c r="M8" s="97">
        <v>-6.3E-7</v>
      </c>
      <c r="S8">
        <v>-1.6919999999999999E-4</v>
      </c>
      <c r="Y8">
        <v>-3.3710000000000001E-4</v>
      </c>
      <c r="AE8">
        <v>-7.8680000000000004E-4</v>
      </c>
      <c r="AK8" s="97">
        <v>5.0499999999999999E-6</v>
      </c>
      <c r="AL8" s="97"/>
      <c r="AQ8">
        <v>6.8899999999999994E-5</v>
      </c>
      <c r="AW8">
        <v>1.0699999999999999E-5</v>
      </c>
      <c r="BC8">
        <v>-9.6399999999999999E-5</v>
      </c>
      <c r="BI8" s="97">
        <v>-3.1720000000000001E-4</v>
      </c>
      <c r="BK8" s="58" t="s">
        <v>480</v>
      </c>
      <c r="BU8" s="97">
        <v>-9.3900000000000006E-5</v>
      </c>
      <c r="BV8" s="97"/>
      <c r="CF8" s="97">
        <v>-6.3E-7</v>
      </c>
      <c r="CG8" s="97"/>
      <c r="CQ8" s="58">
        <v>-1.6919999999999999E-4</v>
      </c>
      <c r="DB8" s="58">
        <v>-3.3710000000000001E-4</v>
      </c>
      <c r="DM8" s="58">
        <v>-7.8680000000000004E-4</v>
      </c>
      <c r="DX8" s="97">
        <v>5.0499999999999999E-6</v>
      </c>
      <c r="DY8" s="97"/>
      <c r="DZ8" s="97"/>
      <c r="EI8" s="58">
        <v>6.8899999999999994E-5</v>
      </c>
      <c r="ET8" s="58">
        <v>1.0699999999999999E-5</v>
      </c>
      <c r="FE8" s="58">
        <v>-9.6399999999999999E-5</v>
      </c>
      <c r="FP8" s="97">
        <v>-3.1720000000000001E-4</v>
      </c>
    </row>
    <row r="9" spans="1:173">
      <c r="A9" s="58" t="s">
        <v>499</v>
      </c>
      <c r="B9" s="58">
        <v>-3.9510950323374497E-2</v>
      </c>
      <c r="AG9" t="s">
        <v>499</v>
      </c>
      <c r="AH9">
        <v>-3.8679378400371903E-2</v>
      </c>
      <c r="BK9" s="58" t="s">
        <v>499</v>
      </c>
      <c r="BL9" s="58">
        <v>-3.9510950323374497E-2</v>
      </c>
      <c r="DP9" s="58" t="s">
        <v>499</v>
      </c>
      <c r="DR9" s="58">
        <v>-3.8679378400371903E-2</v>
      </c>
    </row>
    <row r="10" spans="1:173">
      <c r="A10" s="58" t="s">
        <v>58</v>
      </c>
      <c r="B10" s="58" t="s">
        <v>297</v>
      </c>
      <c r="C10" t="s">
        <v>293</v>
      </c>
      <c r="D10" t="s">
        <v>292</v>
      </c>
      <c r="E10" s="58" t="s">
        <v>294</v>
      </c>
      <c r="F10" s="58" t="s">
        <v>295</v>
      </c>
      <c r="G10" s="58" t="s">
        <v>296</v>
      </c>
      <c r="H10" s="58" t="s">
        <v>297</v>
      </c>
      <c r="I10" t="str">
        <f>C10</f>
        <v>1st</v>
      </c>
      <c r="J10" s="58" t="str">
        <f>D10</f>
        <v>2nd</v>
      </c>
      <c r="K10" s="58" t="str">
        <f>E10</f>
        <v>3rd</v>
      </c>
      <c r="L10" s="58" t="str">
        <f>F10</f>
        <v>4th</v>
      </c>
      <c r="M10" s="58" t="str">
        <f>G10</f>
        <v>5th</v>
      </c>
      <c r="N10" s="58" t="s">
        <v>297</v>
      </c>
      <c r="O10" s="58" t="str">
        <f>I10</f>
        <v>1st</v>
      </c>
      <c r="P10" s="58" t="str">
        <f>J10</f>
        <v>2nd</v>
      </c>
      <c r="Q10" s="58" t="str">
        <f>K10</f>
        <v>3rd</v>
      </c>
      <c r="R10" s="58" t="str">
        <f>L10</f>
        <v>4th</v>
      </c>
      <c r="S10" s="58" t="str">
        <f>M10</f>
        <v>5th</v>
      </c>
      <c r="T10" s="58" t="s">
        <v>297</v>
      </c>
      <c r="U10" s="58" t="str">
        <f>O10</f>
        <v>1st</v>
      </c>
      <c r="V10" s="58" t="str">
        <f>P10</f>
        <v>2nd</v>
      </c>
      <c r="W10" s="58" t="str">
        <f>Q10</f>
        <v>3rd</v>
      </c>
      <c r="X10" s="58" t="str">
        <f>R10</f>
        <v>4th</v>
      </c>
      <c r="Y10" s="58" t="str">
        <f>S10</f>
        <v>5th</v>
      </c>
      <c r="Z10" s="58" t="s">
        <v>297</v>
      </c>
      <c r="AA10" s="58" t="str">
        <f>U10</f>
        <v>1st</v>
      </c>
      <c r="AB10" s="58" t="str">
        <f>V10</f>
        <v>2nd</v>
      </c>
      <c r="AC10" s="58" t="str">
        <f>W10</f>
        <v>3rd</v>
      </c>
      <c r="AD10" s="58" t="str">
        <f>X10</f>
        <v>4th</v>
      </c>
      <c r="AE10" s="58" t="str">
        <f>Y10</f>
        <v>5th</v>
      </c>
      <c r="AF10" s="58" t="s">
        <v>297</v>
      </c>
      <c r="AG10" s="58" t="str">
        <f>AA10</f>
        <v>1st</v>
      </c>
      <c r="AH10" s="58" t="str">
        <f>AB10</f>
        <v>2nd</v>
      </c>
      <c r="AI10" s="58" t="str">
        <f>AC10</f>
        <v>3rd</v>
      </c>
      <c r="AJ10" s="58" t="str">
        <f>AD10</f>
        <v>4th</v>
      </c>
      <c r="AK10" s="58" t="str">
        <f>AE10</f>
        <v>5th</v>
      </c>
      <c r="AL10" s="58" t="s">
        <v>297</v>
      </c>
      <c r="AM10" s="58" t="str">
        <f>AG10</f>
        <v>1st</v>
      </c>
      <c r="AN10" s="58" t="str">
        <f>AH10</f>
        <v>2nd</v>
      </c>
      <c r="AO10" s="58" t="str">
        <f>AI10</f>
        <v>3rd</v>
      </c>
      <c r="AP10" s="58" t="str">
        <f>AJ10</f>
        <v>4th</v>
      </c>
      <c r="AQ10" s="58" t="str">
        <f>AK10</f>
        <v>5th</v>
      </c>
      <c r="AR10" s="58" t="s">
        <v>297</v>
      </c>
      <c r="AS10" s="58" t="str">
        <f>AM10</f>
        <v>1st</v>
      </c>
      <c r="AT10" s="58" t="str">
        <f>AN10</f>
        <v>2nd</v>
      </c>
      <c r="AU10" s="58" t="str">
        <f>AO10</f>
        <v>3rd</v>
      </c>
      <c r="AV10" s="58" t="str">
        <f>AP10</f>
        <v>4th</v>
      </c>
      <c r="AW10" s="58" t="str">
        <f>AQ10</f>
        <v>5th</v>
      </c>
      <c r="AX10" s="58" t="s">
        <v>297</v>
      </c>
      <c r="AY10" s="58" t="str">
        <f>AS10</f>
        <v>1st</v>
      </c>
      <c r="AZ10" s="58" t="str">
        <f>AT10</f>
        <v>2nd</v>
      </c>
      <c r="BA10" s="58" t="str">
        <f>AU10</f>
        <v>3rd</v>
      </c>
      <c r="BB10" s="58" t="str">
        <f>AV10</f>
        <v>4th</v>
      </c>
      <c r="BC10" s="58" t="str">
        <f>AW10</f>
        <v>5th</v>
      </c>
      <c r="BD10" s="58" t="s">
        <v>297</v>
      </c>
      <c r="BE10" s="58" t="str">
        <f>AY10</f>
        <v>1st</v>
      </c>
      <c r="BF10" s="58" t="str">
        <f>AZ10</f>
        <v>2nd</v>
      </c>
      <c r="BG10" s="58" t="str">
        <f>BA10</f>
        <v>3rd</v>
      </c>
      <c r="BH10" s="58" t="str">
        <f>BB10</f>
        <v>4th</v>
      </c>
      <c r="BI10" s="58" t="str">
        <f>BC10</f>
        <v>5th</v>
      </c>
      <c r="BK10" s="58" t="s">
        <v>58</v>
      </c>
      <c r="BL10" s="58" t="s">
        <v>297</v>
      </c>
      <c r="BM10" s="58" t="s">
        <v>293</v>
      </c>
      <c r="BN10" s="58" t="s">
        <v>501</v>
      </c>
      <c r="BO10" s="58" t="s">
        <v>292</v>
      </c>
      <c r="BP10" s="58" t="s">
        <v>502</v>
      </c>
      <c r="BQ10" s="58" t="s">
        <v>294</v>
      </c>
      <c r="BR10" s="58" t="s">
        <v>503</v>
      </c>
      <c r="BS10" s="58" t="s">
        <v>295</v>
      </c>
      <c r="BT10" s="58" t="s">
        <v>504</v>
      </c>
      <c r="BU10" s="58" t="s">
        <v>296</v>
      </c>
      <c r="BV10" s="58" t="s">
        <v>505</v>
      </c>
      <c r="BW10" s="58" t="s">
        <v>297</v>
      </c>
      <c r="BX10" s="58" t="s">
        <v>293</v>
      </c>
      <c r="BY10" s="58" t="s">
        <v>501</v>
      </c>
      <c r="BZ10" s="58" t="s">
        <v>292</v>
      </c>
      <c r="CA10" s="58" t="s">
        <v>502</v>
      </c>
      <c r="CB10" s="58" t="s">
        <v>294</v>
      </c>
      <c r="CC10" s="58" t="s">
        <v>503</v>
      </c>
      <c r="CD10" s="58" t="s">
        <v>295</v>
      </c>
      <c r="CE10" s="58" t="s">
        <v>504</v>
      </c>
      <c r="CF10" s="58" t="s">
        <v>296</v>
      </c>
      <c r="CG10" s="58" t="s">
        <v>505</v>
      </c>
      <c r="CH10" s="58" t="s">
        <v>297</v>
      </c>
      <c r="CI10" s="58" t="s">
        <v>293</v>
      </c>
      <c r="CJ10" s="58" t="s">
        <v>501</v>
      </c>
      <c r="CK10" s="58" t="s">
        <v>292</v>
      </c>
      <c r="CL10" s="58" t="s">
        <v>502</v>
      </c>
      <c r="CM10" s="58" t="s">
        <v>294</v>
      </c>
      <c r="CN10" s="58" t="s">
        <v>503</v>
      </c>
      <c r="CO10" s="58" t="s">
        <v>295</v>
      </c>
      <c r="CP10" s="58" t="s">
        <v>504</v>
      </c>
      <c r="CQ10" s="58" t="s">
        <v>296</v>
      </c>
      <c r="CR10" s="58" t="s">
        <v>505</v>
      </c>
      <c r="CS10" s="58" t="s">
        <v>297</v>
      </c>
      <c r="CT10" s="58" t="s">
        <v>293</v>
      </c>
      <c r="CU10" s="58" t="s">
        <v>501</v>
      </c>
      <c r="CV10" s="58" t="s">
        <v>292</v>
      </c>
      <c r="CW10" s="58" t="s">
        <v>502</v>
      </c>
      <c r="CX10" s="58" t="s">
        <v>294</v>
      </c>
      <c r="CY10" s="58" t="s">
        <v>503</v>
      </c>
      <c r="CZ10" s="58" t="s">
        <v>295</v>
      </c>
      <c r="DA10" s="58" t="s">
        <v>504</v>
      </c>
      <c r="DB10" s="58" t="s">
        <v>296</v>
      </c>
      <c r="DC10" s="58" t="s">
        <v>505</v>
      </c>
      <c r="DD10" s="58" t="s">
        <v>297</v>
      </c>
      <c r="DE10" s="58" t="s">
        <v>293</v>
      </c>
      <c r="DF10" s="58" t="s">
        <v>501</v>
      </c>
      <c r="DG10" s="58" t="s">
        <v>292</v>
      </c>
      <c r="DH10" s="58" t="s">
        <v>502</v>
      </c>
      <c r="DI10" s="58" t="s">
        <v>294</v>
      </c>
      <c r="DJ10" s="58" t="s">
        <v>503</v>
      </c>
      <c r="DK10" s="58" t="s">
        <v>295</v>
      </c>
      <c r="DL10" s="58" t="s">
        <v>504</v>
      </c>
      <c r="DM10" s="58" t="s">
        <v>296</v>
      </c>
      <c r="DN10" s="58" t="s">
        <v>505</v>
      </c>
      <c r="DO10" s="58" t="s">
        <v>297</v>
      </c>
      <c r="DP10" s="58" t="s">
        <v>293</v>
      </c>
      <c r="DQ10" s="58" t="s">
        <v>501</v>
      </c>
      <c r="DR10" s="58" t="s">
        <v>292</v>
      </c>
      <c r="DS10" s="58" t="s">
        <v>502</v>
      </c>
      <c r="DT10" s="58" t="s">
        <v>294</v>
      </c>
      <c r="DU10" s="58" t="s">
        <v>503</v>
      </c>
      <c r="DV10" s="58" t="s">
        <v>295</v>
      </c>
      <c r="DW10" s="58" t="s">
        <v>504</v>
      </c>
      <c r="DX10" s="58" t="s">
        <v>296</v>
      </c>
      <c r="DY10" s="58" t="s">
        <v>505</v>
      </c>
      <c r="DZ10" s="58" t="s">
        <v>297</v>
      </c>
      <c r="EA10" s="58" t="s">
        <v>293</v>
      </c>
      <c r="EB10" s="58" t="s">
        <v>501</v>
      </c>
      <c r="EC10" s="58" t="s">
        <v>292</v>
      </c>
      <c r="ED10" s="58" t="s">
        <v>502</v>
      </c>
      <c r="EE10" s="58" t="s">
        <v>294</v>
      </c>
      <c r="EF10" s="58" t="s">
        <v>503</v>
      </c>
      <c r="EG10" s="58" t="s">
        <v>295</v>
      </c>
      <c r="EH10" s="58" t="s">
        <v>504</v>
      </c>
      <c r="EI10" s="58" t="s">
        <v>296</v>
      </c>
      <c r="EJ10" s="58" t="s">
        <v>505</v>
      </c>
      <c r="EK10" s="58" t="s">
        <v>297</v>
      </c>
      <c r="EL10" s="58" t="s">
        <v>293</v>
      </c>
      <c r="EM10" s="58" t="s">
        <v>501</v>
      </c>
      <c r="EN10" s="58" t="s">
        <v>292</v>
      </c>
      <c r="EO10" s="58" t="s">
        <v>502</v>
      </c>
      <c r="EP10" s="58" t="s">
        <v>294</v>
      </c>
      <c r="EQ10" s="58" t="s">
        <v>503</v>
      </c>
      <c r="ER10" s="58" t="s">
        <v>295</v>
      </c>
      <c r="ES10" s="58" t="s">
        <v>504</v>
      </c>
      <c r="ET10" s="58" t="s">
        <v>296</v>
      </c>
      <c r="EU10" s="58" t="s">
        <v>505</v>
      </c>
      <c r="EV10" s="58" t="s">
        <v>297</v>
      </c>
      <c r="EW10" s="58" t="s">
        <v>293</v>
      </c>
      <c r="EX10" s="58" t="s">
        <v>501</v>
      </c>
      <c r="EY10" s="58" t="s">
        <v>292</v>
      </c>
      <c r="EZ10" s="58" t="s">
        <v>502</v>
      </c>
      <c r="FA10" s="58" t="s">
        <v>294</v>
      </c>
      <c r="FB10" s="58" t="s">
        <v>503</v>
      </c>
      <c r="FC10" s="58" t="s">
        <v>295</v>
      </c>
      <c r="FD10" s="58" t="s">
        <v>504</v>
      </c>
      <c r="FE10" s="58" t="s">
        <v>296</v>
      </c>
      <c r="FF10" s="58" t="s">
        <v>505</v>
      </c>
      <c r="FG10" s="58" t="s">
        <v>297</v>
      </c>
      <c r="FH10" s="58" t="s">
        <v>293</v>
      </c>
      <c r="FI10" s="58" t="s">
        <v>501</v>
      </c>
      <c r="FJ10" s="58" t="s">
        <v>292</v>
      </c>
      <c r="FK10" s="58" t="s">
        <v>502</v>
      </c>
      <c r="FL10" s="58" t="s">
        <v>294</v>
      </c>
      <c r="FM10" s="58" t="s">
        <v>503</v>
      </c>
      <c r="FN10" s="58" t="s">
        <v>295</v>
      </c>
      <c r="FO10" s="58" t="s">
        <v>504</v>
      </c>
      <c r="FP10" s="58" t="s">
        <v>296</v>
      </c>
      <c r="FQ10" s="58" t="s">
        <v>505</v>
      </c>
    </row>
    <row r="11" spans="1:173">
      <c r="A11" s="58">
        <v>5</v>
      </c>
      <c r="B11" s="137">
        <f>'Stata Quintile'!$C7</f>
        <v>376.15379999999999</v>
      </c>
      <c r="C11" s="138">
        <f>C$3+(C$4*$A11)</f>
        <v>300.64426000000003</v>
      </c>
      <c r="D11" s="139">
        <f>D$3+(D$4*$A11)+(D$5*$A11^2)</f>
        <v>200.39825999999999</v>
      </c>
      <c r="E11" s="141">
        <f>E$3+(E$4*$A11)+(E$5*$A11^2)+(E$6*$A11^3)</f>
        <v>-8.9536875000000027</v>
      </c>
      <c r="F11" s="140">
        <f>F$3+(F$4*$A11)+(F$5*$A11^2)+(F$6*$A11^3)+(F$7*$A11^4)</f>
        <v>307.03732500000001</v>
      </c>
      <c r="G11" s="142">
        <f>G$3+(G$4*$A11)+(G$5*$A11^2)+(G$6*$A11^3)+(G$7*$A11^4)+(G$8*$A11^5)</f>
        <v>640.81887500000016</v>
      </c>
      <c r="H11" s="58">
        <f>'Stata Quintile'!$D7</f>
        <v>752.78570000000002</v>
      </c>
      <c r="I11" s="58">
        <f>I$3+(I$4*$A11)</f>
        <v>1767.4551000000001</v>
      </c>
      <c r="J11" s="58">
        <f>J$3+(J$4*$A11)+(J$5*$A11^2)</f>
        <v>-20.052000000000035</v>
      </c>
      <c r="K11" s="58">
        <f>K$3+(K$4*$A11)+(K$5*$A11^2)+(K$6*$A11^3)</f>
        <v>112.85306250000004</v>
      </c>
      <c r="L11" s="58">
        <f>L$3+(L$4*$A11)+(L$5*$A11^2)+(L$6*$A11^3)+(L$7*$A11^4)</f>
        <v>965.35928750000028</v>
      </c>
      <c r="M11" s="58">
        <f>M$3+(M$4*$A11)+(M$5*$A11^2)+(M$6*$A11^3)+(M$7*$A11^4)+(M$8*$A11^5)</f>
        <v>967.00168125000027</v>
      </c>
      <c r="N11" s="58">
        <f>'Stata Quintile'!$E7</f>
        <v>1615</v>
      </c>
      <c r="O11" s="58">
        <f>O$3+(O$4*$A11)</f>
        <v>2601.59213</v>
      </c>
      <c r="P11" s="58">
        <f>P$3+(P$4*$A11)+(P$5*$A11^2)</f>
        <v>120.36522499999998</v>
      </c>
      <c r="Q11" s="58">
        <f>Q$3+(Q$4*$A11)+(Q$5*$A11^2)+(Q$6*$A11^3)</f>
        <v>774.91790250000008</v>
      </c>
      <c r="R11" s="58">
        <f>R$3+(R$4*$A11)+(R$5*$A11^2)+(R$6*$A11^3)+(R$7*$A11^4)</f>
        <v>1419.8542749999999</v>
      </c>
      <c r="S11" s="58">
        <f>S$3+(S$4*$A11)+(S$5*$A11^2)+(S$6*$A11^3)+(S$7*$A11^4)+(S$8*$A11^5)</f>
        <v>1901.0672500000007</v>
      </c>
      <c r="T11" s="58">
        <f>'Stata Quintile'!$F7</f>
        <v>2582.4639999999999</v>
      </c>
      <c r="U11" s="58">
        <f>U$3+(U$4*$A11)</f>
        <v>3692.9449500000001</v>
      </c>
      <c r="V11" s="58">
        <f>V$3+(V$4*$A11)+(V$5*$A11^2)</f>
        <v>592.726225</v>
      </c>
      <c r="W11" s="58">
        <f>W$3+(W$4*$A11)+(W$5*$A11^2)+(W$6*$A11^3)</f>
        <v>1215.3788200000001</v>
      </c>
      <c r="X11" s="58">
        <f>X$3+(X$4*$A11)+(X$5*$A11^2)+(X$6*$A11^3)+(X$7*$A11^4)</f>
        <v>2094.4984249999998</v>
      </c>
      <c r="Y11" s="58">
        <f>Y$3+(Y$4*$A11)+(Y$5*$A11^2)+(Y$6*$A11^3)+(Y$7*$A11^4)+(Y$8*$A11^5)</f>
        <v>3026.7724374999993</v>
      </c>
      <c r="Z11" s="58">
        <f>'Stata Quintile'!$G7</f>
        <v>5270.7860000000001</v>
      </c>
      <c r="AA11" s="58">
        <f>AA$3+(AA$4*$A11)</f>
        <v>7245.5535</v>
      </c>
      <c r="AB11" s="58">
        <f>AB$3+(AB$4*$A11)+(AB$5*$A11^2)</f>
        <v>2964.0097500000002</v>
      </c>
      <c r="AC11" s="58">
        <f>AC$3+(AC$4*$A11)+(AC$5*$A11^2)+(AC$6*$A11^3)</f>
        <v>2527.5065500000005</v>
      </c>
      <c r="AD11" s="58">
        <f>AD$3+(AD$4*$A11)+(AD$5*$A11^2)+(AD$6*$A11^3)+(AD$7*$A11^4)</f>
        <v>3037.5630624999994</v>
      </c>
      <c r="AE11" s="58">
        <f>AE$3+(AE$4*$A11)+(AE$5*$A11^2)+(AE$6*$A11^3)+(AE$7*$A11^4)+(AE$8*$A11^5)</f>
        <v>5120.9116874999982</v>
      </c>
      <c r="AF11" s="58">
        <f>'Stata Quintile'!$H7</f>
        <v>196.88460000000001</v>
      </c>
      <c r="AG11" s="58">
        <f>AG$3+(AG$4*$A11)</f>
        <v>58.105266</v>
      </c>
      <c r="AH11" s="58">
        <f>AH$3+(AH$4*$A11)+(AH$5*$A11^2)</f>
        <v>19.514379499999997</v>
      </c>
      <c r="AI11" s="58">
        <f>AI$3+(AI$4*$A11)+(AI$5*$A11^2)+(AI$6*$A11^3)</f>
        <v>141.870655</v>
      </c>
      <c r="AJ11" s="58">
        <f>AJ$3+(AJ$4*$A11)+(AJ$5*$A11^2)+(AJ$6*$A11^3)+(AJ$7*$A11^4)</f>
        <v>532.56252499999982</v>
      </c>
      <c r="AK11" s="58">
        <f>AK$3+(AK$4*$A11)+(AK$5*$A11^2)+(AK$6*$A11^3)+(AK$7*$A11^4)+(AK$8*$A11^5)</f>
        <v>500.53628124999994</v>
      </c>
      <c r="AL11" s="58">
        <f>'Stata Quintile'!$I7</f>
        <v>765.38459999999998</v>
      </c>
      <c r="AM11" s="58">
        <f>AM$3+(AM$4*$A11)</f>
        <v>869.59963500000003</v>
      </c>
      <c r="AN11" s="58">
        <f>AN$3+(AN$4*$A11)+(AN$5*$A11^2)</f>
        <v>87.820775000000026</v>
      </c>
      <c r="AO11" s="58">
        <f>AO$3+(AO$4*$A11)+(AO$5*$A11^2)+(AO$6*$A11^3)</f>
        <v>735.49829999999986</v>
      </c>
      <c r="AP11" s="58">
        <f>AP$3+(AP$4*$A11)+(AP$5*$A11^2)+(AP$6*$A11^3)+(AP$7*$A11^4)</f>
        <v>1505.8704875000001</v>
      </c>
      <c r="AQ11" s="58">
        <f>AQ$3+(AQ$4*$A11)+(AQ$5*$A11^2)+(AQ$6*$A11^3)+(AQ$7*$A11^4)+(AQ$8*$A11^5)</f>
        <v>1211.3466500000002</v>
      </c>
      <c r="AR11" s="58">
        <f>'Stata Quintile'!$J7</f>
        <v>1497.808</v>
      </c>
      <c r="AS11" s="58">
        <f>AS$3+(AS$4*$A11)</f>
        <v>1947.3649049999999</v>
      </c>
      <c r="AT11" s="58">
        <f>AT$3+(AT$4*$A11)+(AT$5*$A11^2)</f>
        <v>286.58059999999989</v>
      </c>
      <c r="AU11" s="58">
        <f>AU$3+(AU$4*$A11)+(AU$5*$A11^2)+(AU$6*$A11^3)</f>
        <v>1150.6250875000001</v>
      </c>
      <c r="AV11" s="58">
        <f>AV$3+(AV$4*$A11)+(AV$5*$A11^2)+(AV$6*$A11^3)+(AV$7*$A11^4)</f>
        <v>1792.4082374999998</v>
      </c>
      <c r="AW11" s="58">
        <f>AW$3+(AW$4*$A11)+(AW$5*$A11^2)+(AW$6*$A11^3)+(AW$7*$A11^4)+(AW$8*$A11^5)</f>
        <v>1752.1032874999999</v>
      </c>
      <c r="AX11" s="58">
        <f>'Stata Quintile'!$K7</f>
        <v>2775.3850000000002</v>
      </c>
      <c r="AY11" s="58">
        <f>AY$3+(AY$4*$A11)</f>
        <v>2985.4132</v>
      </c>
      <c r="AZ11" s="58">
        <f>AZ$3+(AZ$4*$A11)+(AZ$5*$A11^2)</f>
        <v>840.74479999999994</v>
      </c>
      <c r="BA11" s="58">
        <f>BA$3+(BA$4*$A11)+(BA$5*$A11^2)+(BA$6*$A11^3)</f>
        <v>2017.3370125000004</v>
      </c>
      <c r="BB11" s="58">
        <f>BB$3+(BB$4*$A11)+(BB$5*$A11^2)+(BB$6*$A11^3)+(BB$7*$A11^4)</f>
        <v>2496.1477374999999</v>
      </c>
      <c r="BC11" s="58">
        <f>BC$3+(BC$4*$A11)+(BC$5*$A11^2)+(BC$6*$A11^3)+(BC$7*$A11^4)+(BC$8*$A11^5)</f>
        <v>2819.7915000000003</v>
      </c>
      <c r="BD11" s="58">
        <f>'Stata Quintile'!$L7</f>
        <v>5510.8209999999999</v>
      </c>
      <c r="BE11" s="58">
        <f>BE$3+(BE$4*$A11)</f>
        <v>5770.6323000000002</v>
      </c>
      <c r="BF11" s="58">
        <f>BF$3+(BF$4*$A11)+(BF$5*$A11^2)</f>
        <v>2570.1614999999997</v>
      </c>
      <c r="BG11" s="58">
        <f>BG$3+(BG$4*$A11)+(BG$5*$A11^2)+(BG$6*$A11^3)</f>
        <v>3761.6184125000004</v>
      </c>
      <c r="BH11" s="58">
        <f>BH$3+(BH$4*$A11)+(BH$5*$A11^2)+(BH$6*$A11^3)+(BH$7*$A11^4)</f>
        <v>3973.0993999999996</v>
      </c>
      <c r="BI11" s="58">
        <f>BI$3+(BI$4*$A11)+(BI$5*$A11^2)+(BI$6*$A11^3)+(BI$7*$A11^4)+(BI$8*$A11^5)</f>
        <v>4915.2461875000008</v>
      </c>
      <c r="BK11" s="58">
        <v>5</v>
      </c>
      <c r="BL11" s="58">
        <f>'Stata Quintile'!$C7</f>
        <v>376.15379999999999</v>
      </c>
      <c r="BM11" s="58">
        <f>BM$3+(BM$4*$A11)</f>
        <v>300.64426000000003</v>
      </c>
      <c r="BN11" s="58">
        <f>BM11</f>
        <v>300.64426000000003</v>
      </c>
      <c r="BO11" s="58">
        <f>BO$3+(BO$4*$A11)+(BO$5*$A11^2)</f>
        <v>200.39825999999999</v>
      </c>
      <c r="BP11" s="58">
        <f>BO11</f>
        <v>200.39825999999999</v>
      </c>
      <c r="BQ11" s="58">
        <f>BQ$3+(BQ$4*$A11)+(BQ$5*$A11^2)+(BQ$6*$A11^3)</f>
        <v>-8.9536875000000027</v>
      </c>
      <c r="BR11" s="58">
        <f t="shared" ref="BR11:BR42" si="0">BQ11</f>
        <v>-8.9536875000000027</v>
      </c>
      <c r="BS11" s="58">
        <f>BS$3+(BS$4*$A11)+(BS$5*$A11^2)+(BS$6*$A11^3)+(BS$7*$A11^4)</f>
        <v>307.03732500000001</v>
      </c>
      <c r="BT11" s="58">
        <f t="shared" ref="BT11:BT42" si="1">BS11</f>
        <v>307.03732500000001</v>
      </c>
      <c r="BU11" s="58">
        <f>BU$3+(BU$4*$A11)+(BU$5*$A11^2)+(BU$6*$A11^3)+(BU$7*$A11^4)+(BU$8*$A11^5)</f>
        <v>640.81887500000016</v>
      </c>
      <c r="BV11" s="58">
        <f t="shared" ref="BV11:BV42" si="2">BU11</f>
        <v>640.81887500000016</v>
      </c>
      <c r="BW11" s="58">
        <f>'Stata Quintile'!$D7</f>
        <v>752.78570000000002</v>
      </c>
      <c r="BX11" s="58">
        <f>BX$3+(BX$4*$A11)</f>
        <v>1767.4551000000001</v>
      </c>
      <c r="BY11" s="58">
        <f>BX11</f>
        <v>1767.4551000000001</v>
      </c>
      <c r="BZ11" s="58">
        <f>BZ$3+(BZ$4*$A11)+(BZ$5*$A11^2)</f>
        <v>-20.052000000000035</v>
      </c>
      <c r="CA11" s="58">
        <f>BZ11</f>
        <v>-20.052000000000035</v>
      </c>
      <c r="CB11" s="58">
        <f>CB$3+(CB$4*$A11)+(CB$5*$A11^2)+(CB$6*$A11^3)</f>
        <v>112.85306250000004</v>
      </c>
      <c r="CC11" s="58">
        <f>CB11</f>
        <v>112.85306250000004</v>
      </c>
      <c r="CD11" s="58">
        <f>CD$3+(CD$4*$A11)+(CD$5*$A11^2)+(CD$6*$A11^3)+(CD$7*$A11^4)</f>
        <v>965.35928750000028</v>
      </c>
      <c r="CE11" s="58">
        <f>CD11</f>
        <v>965.35928750000028</v>
      </c>
      <c r="CF11" s="58">
        <f>CF$3+(CF$4*$A11)+(CF$5*$A11^2)+(CF$6*$A11^3)+(CF$7*$A11^4)+(CF$8*$A11^5)</f>
        <v>967.00168125000027</v>
      </c>
      <c r="CG11" s="58">
        <f>CF11</f>
        <v>967.00168125000027</v>
      </c>
      <c r="CH11" s="58">
        <f>'Stata Quintile'!$E7</f>
        <v>1615</v>
      </c>
      <c r="CI11" s="58">
        <f>CI$3+(CI$4*$A11)</f>
        <v>2601.59213</v>
      </c>
      <c r="CJ11" s="58">
        <f>CI11</f>
        <v>2601.59213</v>
      </c>
      <c r="CK11" s="58">
        <f>CK$3+(CK$4*$A11)+(CK$5*$A11^2)</f>
        <v>120.36522499999998</v>
      </c>
      <c r="CL11" s="58">
        <f>CK11</f>
        <v>120.36522499999998</v>
      </c>
      <c r="CM11" s="58">
        <f>CM$3+(CM$4*$A11)+(CM$5*$A11^2)+(CM$6*$A11^3)</f>
        <v>774.91790250000008</v>
      </c>
      <c r="CN11" s="58">
        <f>CM11</f>
        <v>774.91790250000008</v>
      </c>
      <c r="CO11" s="58">
        <f>CO$3+(CO$4*$A11)+(CO$5*$A11^2)+(CO$6*$A11^3)+(CO$7*$A11^4)</f>
        <v>1419.8542749999999</v>
      </c>
      <c r="CP11" s="58">
        <f>CO11</f>
        <v>1419.8542749999999</v>
      </c>
      <c r="CQ11" s="58">
        <f>CQ$3+(CQ$4*$A11)+(CQ$5*$A11^2)+(CQ$6*$A11^3)+(CQ$7*$A11^4)+(CQ$8*$A11^5)</f>
        <v>1901.0672500000007</v>
      </c>
      <c r="CR11" s="58">
        <f>CQ11</f>
        <v>1901.0672500000007</v>
      </c>
      <c r="CS11" s="58">
        <f>'Stata Quintile'!$F7</f>
        <v>2582.4639999999999</v>
      </c>
      <c r="CT11" s="58">
        <f>CT$3+(CT$4*$A11)</f>
        <v>3692.9449500000001</v>
      </c>
      <c r="CU11" s="58">
        <f>CT11</f>
        <v>3692.9449500000001</v>
      </c>
      <c r="CV11" s="58">
        <f>CV$3+(CV$4*$A11)+(CV$5*$A11^2)</f>
        <v>592.726225</v>
      </c>
      <c r="CW11" s="58">
        <f>CV11</f>
        <v>592.726225</v>
      </c>
      <c r="CX11" s="58">
        <f>CX$3+(CX$4*$A11)+(CX$5*$A11^2)+(CX$6*$A11^3)</f>
        <v>1215.3788200000001</v>
      </c>
      <c r="CY11" s="58">
        <f>CX11</f>
        <v>1215.3788200000001</v>
      </c>
      <c r="CZ11" s="58">
        <f>CZ$3+(CZ$4*$A11)+(CZ$5*$A11^2)+(CZ$6*$A11^3)+(CZ$7*$A11^4)</f>
        <v>2094.4984249999998</v>
      </c>
      <c r="DA11" s="58">
        <f>CZ11</f>
        <v>2094.4984249999998</v>
      </c>
      <c r="DB11" s="58">
        <f>DB$3+(DB$4*$A11)+(DB$5*$A11^2)+(DB$6*$A11^3)+(DB$7*$A11^4)+(DB$8*$A11^5)</f>
        <v>3026.7724374999993</v>
      </c>
      <c r="DC11" s="58">
        <f>DB11</f>
        <v>3026.7724374999993</v>
      </c>
      <c r="DD11" s="58">
        <f>'Stata Quintile'!$G7</f>
        <v>5270.7860000000001</v>
      </c>
      <c r="DE11" s="58">
        <f>DE$3+(DE$4*$A11)</f>
        <v>7245.5535</v>
      </c>
      <c r="DF11" s="58">
        <f>DE11</f>
        <v>7245.5535</v>
      </c>
      <c r="DG11" s="58">
        <f>DG$3+(DG$4*$A11)+(DG$5*$A11^2)</f>
        <v>2964.0097500000002</v>
      </c>
      <c r="DH11" s="58">
        <f>DG11</f>
        <v>2964.0097500000002</v>
      </c>
      <c r="DI11" s="58">
        <f>DI$3+(DI$4*$A11)+(DI$5*$A11^2)+(DI$6*$A11^3)</f>
        <v>2527.5065500000005</v>
      </c>
      <c r="DJ11" s="58">
        <f>DI11</f>
        <v>2527.5065500000005</v>
      </c>
      <c r="DK11" s="58">
        <f>DK$3+(DK$4*$A11)+(DK$5*$A11^2)+(DK$6*$A11^3)+(DK$7*$A11^4)</f>
        <v>3037.5630624999994</v>
      </c>
      <c r="DL11" s="58">
        <f>DK11</f>
        <v>3037.5630624999994</v>
      </c>
      <c r="DM11" s="58">
        <f>DM$3+(DM$4*$A11)+(DM$5*$A11^2)+(DM$6*$A11^3)+(DM$7*$A11^4)+(DM$8*$A11^5)</f>
        <v>5120.9116874999982</v>
      </c>
      <c r="DN11" s="58">
        <f>DM11</f>
        <v>5120.9116874999982</v>
      </c>
      <c r="DO11" s="58">
        <f>'Stata Quintile'!$H7</f>
        <v>196.88460000000001</v>
      </c>
      <c r="DP11" s="58">
        <f>DP$3+(DP$4*$A11)</f>
        <v>58.105266</v>
      </c>
      <c r="DQ11" s="58">
        <f>DP11</f>
        <v>58.105266</v>
      </c>
      <c r="DR11" s="58">
        <f>DR$3+(DR$4*$A11)+(DR$5*$A11^2)</f>
        <v>19.514379499999997</v>
      </c>
      <c r="DS11" s="58">
        <f>DR11</f>
        <v>19.514379499999997</v>
      </c>
      <c r="DT11" s="58">
        <f>DT$3+(DT$4*$A11)+(DT$5*$A11^2)+(DT$6*$A11^3)</f>
        <v>141.870655</v>
      </c>
      <c r="DU11" s="58">
        <f t="shared" ref="DU11:DU42" si="3">DT11</f>
        <v>141.870655</v>
      </c>
      <c r="DV11" s="58">
        <f>DV$3+(DV$4*$A11)+(DV$5*$A11^2)+(DV$6*$A11^3)+(DV$7*$A11^4)</f>
        <v>532.56252499999982</v>
      </c>
      <c r="DW11" s="58">
        <f t="shared" ref="DW11:DW42" si="4">DV11</f>
        <v>532.56252499999982</v>
      </c>
      <c r="DX11" s="58">
        <f>DX$3+(DX$4*$A11)+(DX$5*$A11^2)+(DX$6*$A11^3)+(DX$7*$A11^4)+(DX$8*$A11^5)</f>
        <v>500.53628124999994</v>
      </c>
      <c r="DY11" s="58">
        <f t="shared" ref="DY11:DY42" si="5">DX11</f>
        <v>500.53628124999994</v>
      </c>
      <c r="DZ11" s="58">
        <f>'Stata Quintile'!$I7</f>
        <v>765.38459999999998</v>
      </c>
      <c r="EA11" s="58">
        <f>EA$3+(EA$4*$A11)</f>
        <v>869.59963500000003</v>
      </c>
      <c r="EB11" s="58">
        <f t="shared" ref="EB11:EB42" si="6">EA11</f>
        <v>869.59963500000003</v>
      </c>
      <c r="EC11" s="58">
        <f>EC$3+(EC$4*$A11)+(EC$5*$A11^2)</f>
        <v>87.820775000000026</v>
      </c>
      <c r="ED11" s="58">
        <f t="shared" ref="ED11:ED42" si="7">EC11</f>
        <v>87.820775000000026</v>
      </c>
      <c r="EE11" s="58">
        <f>EE$3+(EE$4*$A11)+(EE$5*$A11^2)+(EE$6*$A11^3)</f>
        <v>735.49829999999986</v>
      </c>
      <c r="EF11" s="58">
        <f t="shared" ref="EF11:EF42" si="8">EE11</f>
        <v>735.49829999999986</v>
      </c>
      <c r="EG11" s="58">
        <f>EG$3+(EG$4*$A11)+(EG$5*$A11^2)+(EG$6*$A11^3)+(EG$7*$A11^4)</f>
        <v>1505.8704875000001</v>
      </c>
      <c r="EH11" s="58">
        <f t="shared" ref="EH11:EH42" si="9">EG11</f>
        <v>1505.8704875000001</v>
      </c>
      <c r="EI11" s="58">
        <f>EI$3+(EI$4*$A11)+(EI$5*$A11^2)+(EI$6*$A11^3)+(EI$7*$A11^4)+(EI$8*$A11^5)</f>
        <v>1211.3466500000002</v>
      </c>
      <c r="EJ11" s="58">
        <f t="shared" ref="EJ11:EJ42" si="10">EI11</f>
        <v>1211.3466500000002</v>
      </c>
      <c r="EK11" s="58">
        <f>'Stata Quintile'!$J7</f>
        <v>1497.808</v>
      </c>
      <c r="EL11" s="58">
        <f>EL$3+(EL$4*$A11)</f>
        <v>1947.3649049999999</v>
      </c>
      <c r="EM11" s="58">
        <f t="shared" ref="EM11:EM42" si="11">EL11</f>
        <v>1947.3649049999999</v>
      </c>
      <c r="EN11" s="58">
        <f>EN$3+(EN$4*$A11)+(EN$5*$A11^2)</f>
        <v>286.58059999999989</v>
      </c>
      <c r="EO11" s="58">
        <f t="shared" ref="EO11:EO42" si="12">EN11</f>
        <v>286.58059999999989</v>
      </c>
      <c r="EP11" s="58">
        <f>EP$3+(EP$4*$A11)+(EP$5*$A11^2)+(EP$6*$A11^3)</f>
        <v>1150.6250875000001</v>
      </c>
      <c r="EQ11" s="58">
        <f t="shared" ref="EQ11:EQ42" si="13">EP11</f>
        <v>1150.6250875000001</v>
      </c>
      <c r="ER11" s="58">
        <f>ER$3+(ER$4*$A11)+(ER$5*$A11^2)+(ER$6*$A11^3)+(ER$7*$A11^4)</f>
        <v>1792.4082374999998</v>
      </c>
      <c r="ES11" s="58">
        <f t="shared" ref="ES11:ES42" si="14">ER11</f>
        <v>1792.4082374999998</v>
      </c>
      <c r="ET11" s="58">
        <f>ET$3+(ET$4*$A11)+(ET$5*$A11^2)+(ET$6*$A11^3)+(ET$7*$A11^4)+(ET$8*$A11^5)</f>
        <v>1752.1032874999999</v>
      </c>
      <c r="EU11" s="58">
        <f t="shared" ref="EU11:EU42" si="15">ET11</f>
        <v>1752.1032874999999</v>
      </c>
      <c r="EV11" s="58">
        <f>'Stata Quintile'!$K7</f>
        <v>2775.3850000000002</v>
      </c>
      <c r="EW11" s="58">
        <f>EW$3+(EW$4*$A11)</f>
        <v>2985.4132</v>
      </c>
      <c r="EX11" s="58">
        <f t="shared" ref="EX11:EX42" si="16">EW11</f>
        <v>2985.4132</v>
      </c>
      <c r="EY11" s="58">
        <f>EY$3+(EY$4*$A11)+(EY$5*$A11^2)</f>
        <v>840.74479999999994</v>
      </c>
      <c r="EZ11" s="58">
        <f t="shared" ref="EZ11:EZ42" si="17">EY11</f>
        <v>840.74479999999994</v>
      </c>
      <c r="FA11" s="58">
        <f>FA$3+(FA$4*$A11)+(FA$5*$A11^2)+(FA$6*$A11^3)</f>
        <v>2017.3370125000004</v>
      </c>
      <c r="FB11" s="58">
        <f t="shared" ref="FB11:FB42" si="18">FA11</f>
        <v>2017.3370125000004</v>
      </c>
      <c r="FC11" s="58">
        <f>FC$3+(FC$4*$A11)+(FC$5*$A11^2)+(FC$6*$A11^3)+(FC$7*$A11^4)</f>
        <v>2496.1477374999999</v>
      </c>
      <c r="FD11" s="58">
        <f t="shared" ref="FD11:FD42" si="19">FC11</f>
        <v>2496.1477374999999</v>
      </c>
      <c r="FE11" s="58">
        <f>FE$3+(FE$4*$A11)+(FE$5*$A11^2)+(FE$6*$A11^3)+(FE$7*$A11^4)+(FE$8*$A11^5)</f>
        <v>2819.7915000000003</v>
      </c>
      <c r="FF11" s="58">
        <f t="shared" ref="FF11:FF42" si="20">FE11</f>
        <v>2819.7915000000003</v>
      </c>
      <c r="FG11" s="58">
        <f>'Stata Quintile'!$L7</f>
        <v>5510.8209999999999</v>
      </c>
      <c r="FH11" s="58">
        <f>FH$3+(FH$4*$A11)</f>
        <v>5770.6323000000002</v>
      </c>
      <c r="FI11" s="58">
        <f t="shared" ref="FI11:FI42" si="21">FH11</f>
        <v>5770.6323000000002</v>
      </c>
      <c r="FJ11" s="58">
        <f>FJ$3+(FJ$4*$A11)+(FJ$5*$A11^2)</f>
        <v>2570.1614999999997</v>
      </c>
      <c r="FK11" s="58">
        <f t="shared" ref="FK11:FK42" si="22">FJ11</f>
        <v>2570.1614999999997</v>
      </c>
      <c r="FL11" s="58">
        <f>FL$3+(FL$4*$A11)+(FL$5*$A11^2)+(FL$6*$A11^3)</f>
        <v>3761.6184125000004</v>
      </c>
      <c r="FM11" s="58">
        <f t="shared" ref="FM11:FM42" si="23">FL11</f>
        <v>3761.6184125000004</v>
      </c>
      <c r="FN11" s="58">
        <f>FN$3+(FN$4*$A11)+(FN$5*$A11^2)+(FN$6*$A11^3)+(FN$7*$A11^4)</f>
        <v>3973.0993999999996</v>
      </c>
      <c r="FO11" s="58">
        <f t="shared" ref="FO11:FO42" si="24">FN11</f>
        <v>3973.0993999999996</v>
      </c>
      <c r="FP11" s="58">
        <f>FP$3+(FP$4*$A11)+(FP$5*$A11^2)+(FP$6*$A11^3)+(FP$7*$A11^4)+(FP$8*$A11^5)</f>
        <v>4915.2461875000008</v>
      </c>
      <c r="FQ11" s="58">
        <f t="shared" ref="FQ11:FQ42" si="25">FP11</f>
        <v>4915.2461875000008</v>
      </c>
    </row>
    <row r="12" spans="1:173">
      <c r="A12" s="58">
        <v>6</v>
      </c>
      <c r="B12" s="137">
        <f>'Stata Quintile'!$C10</f>
        <v>237.11539999999999</v>
      </c>
      <c r="C12" s="138">
        <f t="shared" ref="C12:C75" si="26">C$3+(C$4*A12)</f>
        <v>295.54283200000003</v>
      </c>
      <c r="D12" s="139">
        <f t="shared" ref="D12:D75" si="27">D$3+(D$4*$A12)+(D$5*$A12^2)</f>
        <v>205.7758876</v>
      </c>
      <c r="E12" s="141">
        <f t="shared" ref="E12:E75" si="28">E$3+(E$4*$A12)+(E$5*$A12^2)+(E$6*$A12^3)</f>
        <v>35.781134400000013</v>
      </c>
      <c r="F12" s="140">
        <f t="shared" ref="F12:F75" si="29">F$3+(F$4*$A12)+(F$5*$A12^2)+(F$6*$A12^3)+(F$7*$A12^4)</f>
        <v>250.47168479999991</v>
      </c>
      <c r="G12" s="142">
        <f t="shared" ref="G12:G75" si="30">G$3+(G$4*$A12)+(G$5*$A12^2)+(G$6*$A12^3)+(G$7*$A12^4)+(G$8*$A12^5)</f>
        <v>424.4391648000003</v>
      </c>
      <c r="H12" s="58">
        <f>'Stata Quintile'!$D10</f>
        <v>870.69230000000005</v>
      </c>
      <c r="I12" s="58">
        <f t="shared" ref="I12:I75" si="31">I$3+(I$4*$A12)</f>
        <v>1748.2835200000002</v>
      </c>
      <c r="J12" s="58">
        <f t="shared" ref="J12:J75" si="32">J$3+(J$4*$A12)+(J$5*$A12^2)</f>
        <v>173.93484000000009</v>
      </c>
      <c r="K12" s="58">
        <f t="shared" ref="K12:K75" si="33">K$3+(K$4*$A12)+(K$5*$A12^2)+(K$6*$A12^3)</f>
        <v>275.11655199999996</v>
      </c>
      <c r="L12" s="58">
        <f t="shared" ref="L12:L75" si="34">L$3+(L$4*$A12)+(L$5*$A12^2)+(L$6*$A12^3)+(L$7*$A12^4)</f>
        <v>809.90361199999995</v>
      </c>
      <c r="M12" s="58">
        <f t="shared" ref="M12:M75" si="35">M$3+(M$4*$A12)+(M$5*$A12^2)+(M$6*$A12^3)+(M$7*$A12^4)+(M$8*$A12^5)</f>
        <v>810.56311871999992</v>
      </c>
      <c r="N12" s="58">
        <f>'Stata Quintile'!$E10</f>
        <v>1425.846</v>
      </c>
      <c r="O12" s="58">
        <f t="shared" ref="O12:O75" si="36">O$3+(O$4*$A12)</f>
        <v>2609.2675560000002</v>
      </c>
      <c r="P12" s="58">
        <f t="shared" ref="P12:P75" si="37">P$3+(P$4*$A12)+(P$5*$A12^2)</f>
        <v>428.58720400000016</v>
      </c>
      <c r="Q12" s="58">
        <f t="shared" ref="Q12:Q75" si="38">Q$3+(Q$4*$A12)+(Q$5*$A12^2)+(Q$6*$A12^3)</f>
        <v>939.5731528</v>
      </c>
      <c r="R12" s="58">
        <f t="shared" ref="R12:R75" si="39">R$3+(R$4*$A12)+(R$5*$A12^2)+(R$6*$A12^3)+(R$7*$A12^4)</f>
        <v>1368.8519016000002</v>
      </c>
      <c r="S12" s="58">
        <f t="shared" ref="S12:S75" si="40">S$3+(S$4*$A12)+(S$5*$A12^2)+(S$6*$A12^3)+(S$7*$A12^4)+(S$8*$A12^5)</f>
        <v>1603.2383087999999</v>
      </c>
      <c r="T12" s="58">
        <f>'Stata Quintile'!$F10</f>
        <v>2597.308</v>
      </c>
      <c r="U12" s="58">
        <f t="shared" ref="U12:U75" si="41">U$3+(U$4*$A12)</f>
        <v>3731.6087400000001</v>
      </c>
      <c r="V12" s="58">
        <f t="shared" ref="V12:V75" si="42">V$3+(V$4*$A12)+(V$5*$A12^2)</f>
        <v>1018.1992440000004</v>
      </c>
      <c r="W12" s="58">
        <f t="shared" ref="W12:W75" si="43">W$3+(W$4*$A12)+(W$5*$A12^2)+(W$6*$A12^3)</f>
        <v>1501.4224116</v>
      </c>
      <c r="X12" s="58">
        <f t="shared" ref="X12:X75" si="44">X$3+(X$4*$A12)+(X$5*$A12^2)+(X$6*$A12^3)+(X$7*$A12^4)</f>
        <v>2090.5789703999999</v>
      </c>
      <c r="Y12" s="58">
        <f t="shared" ref="Y12:Y75" si="45">Y$3+(Y$4*$A12)+(Y$5*$A12^2)+(Y$6*$A12^3)+(Y$7*$A12^4)+(Y$8*$A12^5)</f>
        <v>2554.6272688000013</v>
      </c>
      <c r="Z12" s="58">
        <f>'Stata Quintile'!$G10</f>
        <v>4329.4290000000001</v>
      </c>
      <c r="AA12" s="58">
        <f t="shared" ref="AA12:AA75" si="46">AA$3+(AA$4*$A12)</f>
        <v>7347.0135999999993</v>
      </c>
      <c r="AB12" s="58">
        <f t="shared" ref="AB12:AB75" si="47">AB$3+(AB$4*$A12)+(AB$5*$A12^2)</f>
        <v>3612.0431039999999</v>
      </c>
      <c r="AC12" s="58">
        <f t="shared" ref="AC12:AC75" si="48">AC$3+(AC$4*$A12)+(AC$5*$A12^2)+(AC$6*$A12^3)</f>
        <v>3282.6205344</v>
      </c>
      <c r="AD12" s="58">
        <f t="shared" ref="AD12:AD75" si="49">AD$3+(AD$4*$A12)+(AD$5*$A12^2)+(AD$6*$A12^3)+(AD$7*$A12^4)</f>
        <v>3604.4876392000001</v>
      </c>
      <c r="AE12" s="58">
        <f t="shared" ref="AE12:AE75" si="50">AE$3+(AE$4*$A12)+(AE$5*$A12^2)+(AE$6*$A12^3)+(AE$7*$A12^4)+(AE$8*$A12^5)</f>
        <v>4564.8673744000016</v>
      </c>
      <c r="AF12" s="58">
        <f>'Stata Quintile'!$H10</f>
        <v>473.5</v>
      </c>
      <c r="AG12" s="58">
        <f t="shared" ref="AG12:AG75" si="51">AG$3+(AG$4*$A12)</f>
        <v>57.255127200000004</v>
      </c>
      <c r="AH12" s="58">
        <f t="shared" ref="AH12:AH75" si="52">AH$3+(AH$4*$A12)+(AH$5*$A12^2)</f>
        <v>22.156720400000001</v>
      </c>
      <c r="AI12" s="58">
        <f t="shared" ref="AI12:AI75" si="53">AI$3+(AI$4*$A12)+(AI$5*$A12^2)+(AI$6*$A12^3)</f>
        <v>129.0367632</v>
      </c>
      <c r="AJ12" s="58">
        <f t="shared" ref="AJ12:AJ75" si="54">AJ$3+(AJ$4*$A12)+(AJ$5*$A12^2)+(AJ$6*$A12^3)+(AJ$7*$A12^4)</f>
        <v>444.35641599999991</v>
      </c>
      <c r="AK12" s="58">
        <f t="shared" ref="AK12:AK75" si="55">AK$3+(AK$4*$A12)+(AK$5*$A12^2)+(AK$6*$A12^3)+(AK$7*$A12^4)+(AK$8*$A12^5)</f>
        <v>423.09938399999993</v>
      </c>
      <c r="AL12" s="58">
        <f>'Stata Quintile'!$I10</f>
        <v>176.727</v>
      </c>
      <c r="AM12" s="58">
        <f t="shared" ref="AM12:AM75" si="56">AM$3+(AM$4*$A12)</f>
        <v>861.50822199999993</v>
      </c>
      <c r="AN12" s="58">
        <f t="shared" ref="AN12:AN75" si="57">AN$3+(AN$4*$A12)+(AN$5*$A12^2)</f>
        <v>165.32269999999997</v>
      </c>
      <c r="AO12" s="58">
        <f t="shared" ref="AO12:AO75" si="58">AO$3+(AO$4*$A12)+(AO$5*$A12^2)+(AO$6*$A12^3)</f>
        <v>692.44826160000002</v>
      </c>
      <c r="AP12" s="58">
        <f t="shared" ref="AP12:AP75" si="59">AP$3+(AP$4*$A12)+(AP$5*$A12^2)+(AP$6*$A12^3)+(AP$7*$A12^4)</f>
        <v>1247.1391792000002</v>
      </c>
      <c r="AQ12" s="58">
        <f t="shared" ref="AQ12:AQ75" si="60">AQ$3+(AQ$4*$A12)+(AQ$5*$A12^2)+(AQ$6*$A12^3)+(AQ$7*$A12^4)+(AQ$8*$A12^5)</f>
        <v>1077.3741904000001</v>
      </c>
      <c r="AR12" s="58">
        <f>'Stata Quintile'!$J10</f>
        <v>1871</v>
      </c>
      <c r="AS12" s="58">
        <f t="shared" ref="AS12:AS75" si="61">AS$3+(AS$4*$A12)</f>
        <v>1945.2390859999998</v>
      </c>
      <c r="AT12" s="58">
        <f t="shared" ref="AT12:AT75" si="62">AT$3+(AT$4*$A12)+(AT$5*$A12^2)</f>
        <v>461.85024000000004</v>
      </c>
      <c r="AU12" s="58">
        <f t="shared" ref="AU12:AU75" si="63">AU$3+(AU$4*$A12)+(AU$5*$A12^2)+(AU$6*$A12^3)</f>
        <v>1150.9578223999999</v>
      </c>
      <c r="AV12" s="58">
        <f t="shared" ref="AV12:AV75" si="64">AV$3+(AV$4*$A12)+(AV$5*$A12^2)+(AV$6*$A12^3)+(AV$7*$A12^4)</f>
        <v>1598.3351392</v>
      </c>
      <c r="AW12" s="58">
        <f t="shared" ref="AW12:AW75" si="65">AW$3+(AW$4*$A12)+(AW$5*$A12^2)+(AW$6*$A12^3)+(AW$7*$A12^4)+(AW$8*$A12^5)</f>
        <v>1576.1324215999996</v>
      </c>
      <c r="AX12" s="58">
        <f>'Stata Quintile'!$K10</f>
        <v>2581.7730000000001</v>
      </c>
      <c r="AY12" s="58">
        <f t="shared" ref="AY12:AY75" si="66">AY$3+(AY$4*$A12)</f>
        <v>2998.2836400000001</v>
      </c>
      <c r="AZ12" s="58">
        <f t="shared" ref="AZ12:AZ75" si="67">AZ$3+(AZ$4*$A12)+(AZ$5*$A12^2)</f>
        <v>1088.3394840000001</v>
      </c>
      <c r="BA12" s="58">
        <f t="shared" ref="BA12:BA75" si="68">BA$3+(BA$4*$A12)+(BA$5*$A12^2)+(BA$6*$A12^3)</f>
        <v>2016.1906632000002</v>
      </c>
      <c r="BB12" s="58">
        <f t="shared" ref="BB12:BB75" si="69">BB$3+(BB$4*$A12)+(BB$5*$A12^2)+(BB$6*$A12^3)+(BB$7*$A12^4)</f>
        <v>2339.1668591999992</v>
      </c>
      <c r="BC12" s="58">
        <f t="shared" ref="BC12:BC75" si="70">BC$3+(BC$4*$A12)+(BC$5*$A12^2)+(BC$6*$A12^3)+(BC$7*$A12^4)+(BC$8*$A12^5)</f>
        <v>2505.2701791999998</v>
      </c>
      <c r="BD12" s="58">
        <f>'Stata Quintile'!$L10</f>
        <v>3962.9169999999999</v>
      </c>
      <c r="BE12" s="58">
        <f t="shared" ref="BE12:BE75" si="71">BE$3+(BE$4*$A12)</f>
        <v>5809.0383599999996</v>
      </c>
      <c r="BF12" s="58">
        <f t="shared" ref="BF12:BF75" si="72">BF$3+(BF$4*$A12)+(BF$5*$A12^2)</f>
        <v>2963.59456</v>
      </c>
      <c r="BG12" s="58">
        <f t="shared" ref="BG12:BG75" si="73">BG$3+(BG$4*$A12)+(BG$5*$A12^2)+(BG$6*$A12^3)</f>
        <v>3889.3315232</v>
      </c>
      <c r="BH12" s="58">
        <f t="shared" ref="BH12:BH75" si="74">BH$3+(BH$4*$A12)+(BH$5*$A12^2)+(BH$6*$A12^3)+(BH$7*$A12^4)</f>
        <v>4028.7547015999999</v>
      </c>
      <c r="BI12" s="58">
        <f t="shared" ref="BI12:BI75" si="75">BI$3+(BI$4*$A12)+(BI$5*$A12^2)+(BI$6*$A12^3)+(BI$7*$A12^4)+(BI$8*$A12^5)</f>
        <v>4488.8977376000012</v>
      </c>
      <c r="BK12" s="58">
        <v>6</v>
      </c>
      <c r="BL12" s="58">
        <f>'Stata Quintile'!$C10</f>
        <v>237.11539999999999</v>
      </c>
      <c r="BM12" s="58">
        <f t="shared" ref="BM12:BM75" si="76">BM$3+(BM$4*BK12)</f>
        <v>295.54283200000003</v>
      </c>
      <c r="BN12" s="58">
        <f t="shared" ref="BN12:BP71" si="77">BM12</f>
        <v>295.54283200000003</v>
      </c>
      <c r="BO12" s="58">
        <f t="shared" ref="BO12:BO75" si="78">BO$3+(BO$4*$A12)+(BO$5*$A12^2)</f>
        <v>205.7758876</v>
      </c>
      <c r="BP12" s="58">
        <f t="shared" si="77"/>
        <v>205.7758876</v>
      </c>
      <c r="BQ12" s="58">
        <f t="shared" ref="BQ12:BQ75" si="79">BQ$3+(BQ$4*$A12)+(BQ$5*$A12^2)+(BQ$6*$A12^3)</f>
        <v>35.781134400000013</v>
      </c>
      <c r="BR12" s="58">
        <f t="shared" si="0"/>
        <v>35.781134400000013</v>
      </c>
      <c r="BS12" s="58">
        <f t="shared" ref="BS12:BS75" si="80">BS$3+(BS$4*$A12)+(BS$5*$A12^2)+(BS$6*$A12^3)+(BS$7*$A12^4)</f>
        <v>250.47168479999991</v>
      </c>
      <c r="BT12" s="58">
        <f t="shared" si="1"/>
        <v>250.47168479999991</v>
      </c>
      <c r="BU12" s="58">
        <f t="shared" ref="BU12:BU75" si="81">BU$3+(BU$4*$A12)+(BU$5*$A12^2)+(BU$6*$A12^3)+(BU$7*$A12^4)+(BU$8*$A12^5)</f>
        <v>424.4391648000003</v>
      </c>
      <c r="BV12" s="58">
        <f t="shared" si="2"/>
        <v>424.4391648000003</v>
      </c>
      <c r="BW12" s="58">
        <f>'Stata Quintile'!$D10</f>
        <v>870.69230000000005</v>
      </c>
      <c r="BX12" s="58">
        <f t="shared" ref="BX12:BX75" si="82">BX$3+(BX$4*$A12)</f>
        <v>1748.2835200000002</v>
      </c>
      <c r="BY12" s="58">
        <f t="shared" ref="BY12:BY71" si="83">BX12</f>
        <v>1748.2835200000002</v>
      </c>
      <c r="BZ12" s="58">
        <f t="shared" ref="BZ12:BZ75" si="84">BZ$3+(BZ$4*$A12)+(BZ$5*$A12^2)</f>
        <v>173.93484000000009</v>
      </c>
      <c r="CA12" s="58">
        <f t="shared" ref="CA12:CA71" si="85">BZ12</f>
        <v>173.93484000000009</v>
      </c>
      <c r="CB12" s="58">
        <f t="shared" ref="CB12:CB75" si="86">CB$3+(CB$4*$A12)+(CB$5*$A12^2)+(CB$6*$A12^3)</f>
        <v>275.11655199999996</v>
      </c>
      <c r="CC12" s="58">
        <f t="shared" ref="CC12:CC71" si="87">CB12</f>
        <v>275.11655199999996</v>
      </c>
      <c r="CD12" s="58">
        <f t="shared" ref="CD12:CD75" si="88">CD$3+(CD$4*$A12)+(CD$5*$A12^2)+(CD$6*$A12^3)+(CD$7*$A12^4)</f>
        <v>809.90361199999995</v>
      </c>
      <c r="CE12" s="58">
        <f t="shared" ref="CE12:CE71" si="89">CD12</f>
        <v>809.90361199999995</v>
      </c>
      <c r="CF12" s="58">
        <f t="shared" ref="CF12:CF75" si="90">CF$3+(CF$4*$A12)+(CF$5*$A12^2)+(CF$6*$A12^3)+(CF$7*$A12^4)+(CF$8*$A12^5)</f>
        <v>810.56311871999992</v>
      </c>
      <c r="CG12" s="58">
        <f t="shared" ref="CG12:CG71" si="91">CF12</f>
        <v>810.56311871999992</v>
      </c>
      <c r="CH12" s="58">
        <f>'Stata Quintile'!$E10</f>
        <v>1425.846</v>
      </c>
      <c r="CI12" s="58">
        <f t="shared" ref="CI12:CI75" si="92">CI$3+(CI$4*$A12)</f>
        <v>2609.2675560000002</v>
      </c>
      <c r="CJ12" s="58">
        <f t="shared" ref="CJ12:CJ71" si="93">CI12</f>
        <v>2609.2675560000002</v>
      </c>
      <c r="CK12" s="58">
        <f t="shared" ref="CK12:CK75" si="94">CK$3+(CK$4*$A12)+(CK$5*$A12^2)</f>
        <v>428.58720400000016</v>
      </c>
      <c r="CL12" s="58">
        <f t="shared" ref="CL12:CL71" si="95">CK12</f>
        <v>428.58720400000016</v>
      </c>
      <c r="CM12" s="58">
        <f t="shared" ref="CM12:CM75" si="96">CM$3+(CM$4*$A12)+(CM$5*$A12^2)+(CM$6*$A12^3)</f>
        <v>939.5731528</v>
      </c>
      <c r="CN12" s="58">
        <f t="shared" ref="CN12:CN71" si="97">CM12</f>
        <v>939.5731528</v>
      </c>
      <c r="CO12" s="58">
        <f t="shared" ref="CO12:CO75" si="98">CO$3+(CO$4*$A12)+(CO$5*$A12^2)+(CO$6*$A12^3)+(CO$7*$A12^4)</f>
        <v>1368.8519016000002</v>
      </c>
      <c r="CP12" s="58">
        <f t="shared" ref="CP12:CP71" si="99">CO12</f>
        <v>1368.8519016000002</v>
      </c>
      <c r="CQ12" s="58">
        <f t="shared" ref="CQ12:CQ75" si="100">CQ$3+(CQ$4*$A12)+(CQ$5*$A12^2)+(CQ$6*$A12^3)+(CQ$7*$A12^4)+(CQ$8*$A12^5)</f>
        <v>1603.2383087999999</v>
      </c>
      <c r="CR12" s="58">
        <f t="shared" ref="CR12:CR71" si="101">CQ12</f>
        <v>1603.2383087999999</v>
      </c>
      <c r="CS12" s="58">
        <f>'Stata Quintile'!$F10</f>
        <v>2597.308</v>
      </c>
      <c r="CT12" s="58">
        <f t="shared" ref="CT12:CT75" si="102">CT$3+(CT$4*$A12)</f>
        <v>3731.6087400000001</v>
      </c>
      <c r="CU12" s="58">
        <f t="shared" ref="CU12:CU71" si="103">CT12</f>
        <v>3731.6087400000001</v>
      </c>
      <c r="CV12" s="58">
        <f t="shared" ref="CV12:CV75" si="104">CV$3+(CV$4*$A12)+(CV$5*$A12^2)</f>
        <v>1018.1992440000004</v>
      </c>
      <c r="CW12" s="58">
        <f t="shared" ref="CW12:CW71" si="105">CV12</f>
        <v>1018.1992440000004</v>
      </c>
      <c r="CX12" s="58">
        <f t="shared" ref="CX12:CX75" si="106">CX$3+(CX$4*$A12)+(CX$5*$A12^2)+(CX$6*$A12^3)</f>
        <v>1501.4224116</v>
      </c>
      <c r="CY12" s="58">
        <f t="shared" ref="CY12:CY71" si="107">CX12</f>
        <v>1501.4224116</v>
      </c>
      <c r="CZ12" s="58">
        <f t="shared" ref="CZ12:CZ75" si="108">CZ$3+(CZ$4*$A12)+(CZ$5*$A12^2)+(CZ$6*$A12^3)+(CZ$7*$A12^4)</f>
        <v>2090.5789703999999</v>
      </c>
      <c r="DA12" s="58">
        <f t="shared" ref="DA12:DA71" si="109">CZ12</f>
        <v>2090.5789703999999</v>
      </c>
      <c r="DB12" s="58">
        <f t="shared" ref="DB12:DB75" si="110">DB$3+(DB$4*$A12)+(DB$5*$A12^2)+(DB$6*$A12^3)+(DB$7*$A12^4)+(DB$8*$A12^5)</f>
        <v>2554.6272688000013</v>
      </c>
      <c r="DC12" s="58">
        <f t="shared" ref="DC12:DC71" si="111">DB12</f>
        <v>2554.6272688000013</v>
      </c>
      <c r="DD12" s="58">
        <f>'Stata Quintile'!$G10</f>
        <v>4329.4290000000001</v>
      </c>
      <c r="DE12" s="58">
        <f t="shared" ref="DE12:DE75" si="112">DE$3+(DE$4*$A12)</f>
        <v>7347.0135999999993</v>
      </c>
      <c r="DF12" s="58">
        <f t="shared" ref="DF12:DF71" si="113">DE12</f>
        <v>7347.0135999999993</v>
      </c>
      <c r="DG12" s="58">
        <f t="shared" ref="DG12:DG75" si="114">DG$3+(DG$4*$A12)+(DG$5*$A12^2)</f>
        <v>3612.0431039999999</v>
      </c>
      <c r="DH12" s="58">
        <f t="shared" ref="DH12:DH71" si="115">DG12</f>
        <v>3612.0431039999999</v>
      </c>
      <c r="DI12" s="58">
        <f t="shared" ref="DI12:DI75" si="116">DI$3+(DI$4*$A12)+(DI$5*$A12^2)+(DI$6*$A12^3)</f>
        <v>3282.6205344</v>
      </c>
      <c r="DJ12" s="58">
        <f t="shared" ref="DJ12:DJ71" si="117">DI12</f>
        <v>3282.6205344</v>
      </c>
      <c r="DK12" s="58">
        <f t="shared" ref="DK12:DK75" si="118">DK$3+(DK$4*$A12)+(DK$5*$A12^2)+(DK$6*$A12^3)+(DK$7*$A12^4)</f>
        <v>3604.4876392000001</v>
      </c>
      <c r="DL12" s="58">
        <f t="shared" ref="DL12:DL71" si="119">DK12</f>
        <v>3604.4876392000001</v>
      </c>
      <c r="DM12" s="58">
        <f t="shared" ref="DM12:DM75" si="120">DM$3+(DM$4*$A12)+(DM$5*$A12^2)+(DM$6*$A12^3)+(DM$7*$A12^4)+(DM$8*$A12^5)</f>
        <v>4564.8673744000016</v>
      </c>
      <c r="DN12" s="58">
        <f t="shared" ref="DN12:DN71" si="121">DM12</f>
        <v>4564.8673744000016</v>
      </c>
      <c r="DO12" s="58">
        <f>'Stata Quintile'!$H10</f>
        <v>473.5</v>
      </c>
      <c r="DP12" s="58">
        <f t="shared" ref="DP12:DP75" si="122">DP$3+(DP$4*$A12)</f>
        <v>57.255127200000004</v>
      </c>
      <c r="DQ12" s="58">
        <f t="shared" ref="DQ12:DS71" si="123">DP12</f>
        <v>57.255127200000004</v>
      </c>
      <c r="DR12" s="58">
        <f t="shared" ref="DR12:DR75" si="124">DR$3+(DR$4*$A12)+(DR$5*$A12^2)</f>
        <v>22.156720400000001</v>
      </c>
      <c r="DS12" s="58">
        <f t="shared" si="123"/>
        <v>22.156720400000001</v>
      </c>
      <c r="DT12" s="58">
        <f t="shared" ref="DT12:DT75" si="125">DT$3+(DT$4*$A12)+(DT$5*$A12^2)+(DT$6*$A12^3)</f>
        <v>129.0367632</v>
      </c>
      <c r="DU12" s="58">
        <f t="shared" si="3"/>
        <v>129.0367632</v>
      </c>
      <c r="DV12" s="58">
        <f t="shared" ref="DV12:DV75" si="126">DV$3+(DV$4*$A12)+(DV$5*$A12^2)+(DV$6*$A12^3)+(DV$7*$A12^4)</f>
        <v>444.35641599999991</v>
      </c>
      <c r="DW12" s="58">
        <f t="shared" si="4"/>
        <v>444.35641599999991</v>
      </c>
      <c r="DX12" s="58">
        <f t="shared" ref="DX12:DX75" si="127">DX$3+(DX$4*$A12)+(DX$5*$A12^2)+(DX$6*$A12^3)+(DX$7*$A12^4)+(DX$8*$A12^5)</f>
        <v>423.09938399999993</v>
      </c>
      <c r="DY12" s="58">
        <f t="shared" si="5"/>
        <v>423.09938399999993</v>
      </c>
      <c r="DZ12" s="58">
        <f>'Stata Quintile'!$I10</f>
        <v>176.727</v>
      </c>
      <c r="EA12" s="58">
        <f t="shared" ref="EA12:EA75" si="128">EA$3+(EA$4*$A12)</f>
        <v>861.50822199999993</v>
      </c>
      <c r="EB12" s="58">
        <f t="shared" si="6"/>
        <v>861.50822199999993</v>
      </c>
      <c r="EC12" s="58">
        <f t="shared" ref="EC12:EC75" si="129">EC$3+(EC$4*$A12)+(EC$5*$A12^2)</f>
        <v>165.32269999999997</v>
      </c>
      <c r="ED12" s="58">
        <f t="shared" si="7"/>
        <v>165.32269999999997</v>
      </c>
      <c r="EE12" s="58">
        <f t="shared" ref="EE12:EE75" si="130">EE$3+(EE$4*$A12)+(EE$5*$A12^2)+(EE$6*$A12^3)</f>
        <v>692.44826160000002</v>
      </c>
      <c r="EF12" s="58">
        <f t="shared" si="8"/>
        <v>692.44826160000002</v>
      </c>
      <c r="EG12" s="58">
        <f t="shared" ref="EG12:EG75" si="131">EG$3+(EG$4*$A12)+(EG$5*$A12^2)+(EG$6*$A12^3)+(EG$7*$A12^4)</f>
        <v>1247.1391792000002</v>
      </c>
      <c r="EH12" s="58">
        <f t="shared" si="9"/>
        <v>1247.1391792000002</v>
      </c>
      <c r="EI12" s="58">
        <f t="shared" ref="EI12:EI75" si="132">EI$3+(EI$4*$A12)+(EI$5*$A12^2)+(EI$6*$A12^3)+(EI$7*$A12^4)+(EI$8*$A12^5)</f>
        <v>1077.3741904000001</v>
      </c>
      <c r="EJ12" s="58">
        <f t="shared" si="10"/>
        <v>1077.3741904000001</v>
      </c>
      <c r="EK12" s="58">
        <f>'Stata Quintile'!$J10</f>
        <v>1871</v>
      </c>
      <c r="EL12" s="58">
        <f t="shared" ref="EL12:EL75" si="133">EL$3+(EL$4*$A12)</f>
        <v>1945.2390859999998</v>
      </c>
      <c r="EM12" s="58">
        <f t="shared" si="11"/>
        <v>1945.2390859999998</v>
      </c>
      <c r="EN12" s="58">
        <f t="shared" ref="EN12:EN75" si="134">EN$3+(EN$4*$A12)+(EN$5*$A12^2)</f>
        <v>461.85024000000004</v>
      </c>
      <c r="EO12" s="58">
        <f t="shared" si="12"/>
        <v>461.85024000000004</v>
      </c>
      <c r="EP12" s="58">
        <f t="shared" ref="EP12:EP75" si="135">EP$3+(EP$4*$A12)+(EP$5*$A12^2)+(EP$6*$A12^3)</f>
        <v>1150.9578223999999</v>
      </c>
      <c r="EQ12" s="58">
        <f t="shared" si="13"/>
        <v>1150.9578223999999</v>
      </c>
      <c r="ER12" s="58">
        <f t="shared" ref="ER12:ER75" si="136">ER$3+(ER$4*$A12)+(ER$5*$A12^2)+(ER$6*$A12^3)+(ER$7*$A12^4)</f>
        <v>1598.3351392</v>
      </c>
      <c r="ES12" s="58">
        <f t="shared" si="14"/>
        <v>1598.3351392</v>
      </c>
      <c r="ET12" s="58">
        <f t="shared" ref="ET12:ET75" si="137">ET$3+(ET$4*$A12)+(ET$5*$A12^2)+(ET$6*$A12^3)+(ET$7*$A12^4)+(ET$8*$A12^5)</f>
        <v>1576.1324215999996</v>
      </c>
      <c r="EU12" s="58">
        <f t="shared" si="15"/>
        <v>1576.1324215999996</v>
      </c>
      <c r="EV12" s="58">
        <f>'Stata Quintile'!$K10</f>
        <v>2581.7730000000001</v>
      </c>
      <c r="EW12" s="58">
        <f t="shared" ref="EW12:EW75" si="138">EW$3+(EW$4*$A12)</f>
        <v>2998.2836400000001</v>
      </c>
      <c r="EX12" s="58">
        <f t="shared" si="16"/>
        <v>2998.2836400000001</v>
      </c>
      <c r="EY12" s="58">
        <f t="shared" ref="EY12:EY75" si="139">EY$3+(EY$4*$A12)+(EY$5*$A12^2)</f>
        <v>1088.3394840000001</v>
      </c>
      <c r="EZ12" s="58">
        <f t="shared" si="17"/>
        <v>1088.3394840000001</v>
      </c>
      <c r="FA12" s="58">
        <f t="shared" ref="FA12:FA75" si="140">FA$3+(FA$4*$A12)+(FA$5*$A12^2)+(FA$6*$A12^3)</f>
        <v>2016.1906632000002</v>
      </c>
      <c r="FB12" s="58">
        <f t="shared" si="18"/>
        <v>2016.1906632000002</v>
      </c>
      <c r="FC12" s="58">
        <f t="shared" ref="FC12:FC75" si="141">FC$3+(FC$4*$A12)+(FC$5*$A12^2)+(FC$6*$A12^3)+(FC$7*$A12^4)</f>
        <v>2339.1668591999992</v>
      </c>
      <c r="FD12" s="58">
        <f t="shared" si="19"/>
        <v>2339.1668591999992</v>
      </c>
      <c r="FE12" s="58">
        <f t="shared" ref="FE12:FE75" si="142">FE$3+(FE$4*$A12)+(FE$5*$A12^2)+(FE$6*$A12^3)+(FE$7*$A12^4)+(FE$8*$A12^5)</f>
        <v>2505.2701791999998</v>
      </c>
      <c r="FF12" s="58">
        <f t="shared" si="20"/>
        <v>2505.2701791999998</v>
      </c>
      <c r="FG12" s="58">
        <f>'Stata Quintile'!$L10</f>
        <v>3962.9169999999999</v>
      </c>
      <c r="FH12" s="58">
        <f t="shared" ref="FH12:FH75" si="143">FH$3+(FH$4*$A12)</f>
        <v>5809.0383599999996</v>
      </c>
      <c r="FI12" s="58">
        <f t="shared" si="21"/>
        <v>5809.0383599999996</v>
      </c>
      <c r="FJ12" s="58">
        <f t="shared" ref="FJ12:FJ75" si="144">FJ$3+(FJ$4*$A12)+(FJ$5*$A12^2)</f>
        <v>2963.59456</v>
      </c>
      <c r="FK12" s="58">
        <f t="shared" si="22"/>
        <v>2963.59456</v>
      </c>
      <c r="FL12" s="58">
        <f t="shared" ref="FL12:FL75" si="145">FL$3+(FL$4*$A12)+(FL$5*$A12^2)+(FL$6*$A12^3)</f>
        <v>3889.3315232</v>
      </c>
      <c r="FM12" s="58">
        <f t="shared" si="23"/>
        <v>3889.3315232</v>
      </c>
      <c r="FN12" s="58">
        <f t="shared" ref="FN12:FN75" si="146">FN$3+(FN$4*$A12)+(FN$5*$A12^2)+(FN$6*$A12^3)+(FN$7*$A12^4)</f>
        <v>4028.7547015999999</v>
      </c>
      <c r="FO12" s="58">
        <f t="shared" si="24"/>
        <v>4028.7547015999999</v>
      </c>
      <c r="FP12" s="58">
        <f t="shared" ref="FP12:FP75" si="147">FP$3+(FP$4*$A12)+(FP$5*$A12^2)+(FP$6*$A12^3)+(FP$7*$A12^4)+(FP$8*$A12^5)</f>
        <v>4488.8977376000012</v>
      </c>
      <c r="FQ12" s="58">
        <f t="shared" si="25"/>
        <v>4488.8977376000012</v>
      </c>
    </row>
    <row r="13" spans="1:173">
      <c r="A13" s="58">
        <v>7</v>
      </c>
      <c r="B13" s="137">
        <f>'Stata Quintile'!$C13</f>
        <v>383.31819999999999</v>
      </c>
      <c r="C13" s="138">
        <f t="shared" si="26"/>
        <v>290.44140400000003</v>
      </c>
      <c r="D13" s="139">
        <f t="shared" si="27"/>
        <v>210.82982039999999</v>
      </c>
      <c r="E13" s="141">
        <f t="shared" si="28"/>
        <v>77.46041470000003</v>
      </c>
      <c r="F13" s="140">
        <f t="shared" si="29"/>
        <v>206.56968540000003</v>
      </c>
      <c r="G13" s="142">
        <f t="shared" si="30"/>
        <v>258.26473440000052</v>
      </c>
      <c r="H13" s="58">
        <f>'Stata Quintile'!$D13</f>
        <v>834.86360000000002</v>
      </c>
      <c r="I13" s="58">
        <f t="shared" si="31"/>
        <v>1729.1119400000002</v>
      </c>
      <c r="J13" s="58">
        <f t="shared" si="32"/>
        <v>361.74316000000022</v>
      </c>
      <c r="K13" s="58">
        <f t="shared" si="33"/>
        <v>433.70299949999998</v>
      </c>
      <c r="L13" s="58">
        <f>L$3+(L$4*$A13)+(L$5*$A13^2)+(L$6*$A13^3)+(L$7*$A13^4)</f>
        <v>698.07965209999975</v>
      </c>
      <c r="M13" s="58">
        <f t="shared" si="35"/>
        <v>698.00264359000028</v>
      </c>
      <c r="N13" s="58">
        <f>'Stata Quintile'!$E13</f>
        <v>1721.1669999999999</v>
      </c>
      <c r="O13" s="58">
        <f t="shared" si="36"/>
        <v>2616.942982</v>
      </c>
      <c r="P13" s="58">
        <f t="shared" si="37"/>
        <v>727.24296099999992</v>
      </c>
      <c r="Q13" s="58">
        <f t="shared" si="38"/>
        <v>1106.1156639000001</v>
      </c>
      <c r="R13" s="58">
        <f t="shared" si="39"/>
        <v>1352.0846240000001</v>
      </c>
      <c r="S13" s="58">
        <f t="shared" si="40"/>
        <v>1400.5598536000002</v>
      </c>
      <c r="T13" s="58">
        <f>'Stata Quintile'!$F13</f>
        <v>2943.1819999999998</v>
      </c>
      <c r="U13" s="58">
        <f t="shared" si="41"/>
        <v>3770.2725300000002</v>
      </c>
      <c r="V13" s="58">
        <f t="shared" si="42"/>
        <v>1430.8499210000002</v>
      </c>
      <c r="W13" s="58">
        <f t="shared" si="43"/>
        <v>1785.9234126000001</v>
      </c>
      <c r="X13" s="58">
        <f t="shared" si="44"/>
        <v>2128.5593472</v>
      </c>
      <c r="Y13" s="58">
        <f t="shared" si="45"/>
        <v>2241.3051797000007</v>
      </c>
      <c r="Z13" s="58">
        <f>'Stata Quintile'!$G13</f>
        <v>6112.2920000000004</v>
      </c>
      <c r="AA13" s="58">
        <f t="shared" si="46"/>
        <v>7448.4736999999996</v>
      </c>
      <c r="AB13" s="58">
        <f t="shared" si="47"/>
        <v>4241.4656860000005</v>
      </c>
      <c r="AC13" s="58">
        <f t="shared" si="48"/>
        <v>4010.2775011999993</v>
      </c>
      <c r="AD13" s="58">
        <f t="shared" si="49"/>
        <v>4172.5953231000003</v>
      </c>
      <c r="AE13" s="58">
        <f t="shared" si="50"/>
        <v>4287.4856971000008</v>
      </c>
      <c r="AF13" s="58">
        <f>'Stata Quintile'!$H13</f>
        <v>537.08330000000001</v>
      </c>
      <c r="AG13" s="58">
        <f t="shared" si="51"/>
        <v>56.404988400000001</v>
      </c>
      <c r="AH13" s="58">
        <f t="shared" si="52"/>
        <v>24.702905099999999</v>
      </c>
      <c r="AI13" s="58">
        <f t="shared" si="53"/>
        <v>117.09113379999998</v>
      </c>
      <c r="AJ13" s="58">
        <f t="shared" si="54"/>
        <v>366.20473739999989</v>
      </c>
      <c r="AK13" s="58">
        <f t="shared" si="55"/>
        <v>353.49086774999989</v>
      </c>
      <c r="AL13" s="58">
        <f>'Stata Quintile'!$I13</f>
        <v>990.125</v>
      </c>
      <c r="AM13" s="58">
        <f t="shared" si="56"/>
        <v>853.41680899999994</v>
      </c>
      <c r="AN13" s="58">
        <f t="shared" si="57"/>
        <v>240.34277499999999</v>
      </c>
      <c r="AO13" s="58">
        <f t="shared" si="58"/>
        <v>656.11992680000003</v>
      </c>
      <c r="AP13" s="58">
        <f t="shared" si="59"/>
        <v>1025.7174855000003</v>
      </c>
      <c r="AQ13" s="58">
        <f t="shared" si="60"/>
        <v>952.35777340000016</v>
      </c>
      <c r="AR13" s="58">
        <f>'Stata Quintile'!$J13</f>
        <v>1559.1669999999999</v>
      </c>
      <c r="AS13" s="58">
        <f t="shared" si="61"/>
        <v>1943.113267</v>
      </c>
      <c r="AT13" s="58">
        <f t="shared" si="62"/>
        <v>631.68795999999998</v>
      </c>
      <c r="AU13" s="58">
        <f t="shared" si="63"/>
        <v>1159.5473417000001</v>
      </c>
      <c r="AV13" s="58">
        <f t="shared" si="64"/>
        <v>1440.0434155</v>
      </c>
      <c r="AW13" s="58">
        <f t="shared" si="65"/>
        <v>1431.7834398999998</v>
      </c>
      <c r="AX13" s="58">
        <f>'Stata Quintile'!$K13</f>
        <v>2309.75</v>
      </c>
      <c r="AY13" s="58">
        <f t="shared" si="66"/>
        <v>3011.1540800000002</v>
      </c>
      <c r="AZ13" s="58">
        <f t="shared" si="67"/>
        <v>1328.480656</v>
      </c>
      <c r="BA13" s="58">
        <f t="shared" si="68"/>
        <v>2027.2882631000002</v>
      </c>
      <c r="BB13" s="58">
        <f t="shared" si="69"/>
        <v>2216.9557835000001</v>
      </c>
      <c r="BC13" s="58">
        <f t="shared" si="70"/>
        <v>2262.317824799999</v>
      </c>
      <c r="BD13" s="58">
        <f>'Stata Quintile'!$L13</f>
        <v>4506.5770000000002</v>
      </c>
      <c r="BE13" s="58">
        <f t="shared" si="71"/>
        <v>5847.4444199999998</v>
      </c>
      <c r="BF13" s="58">
        <f t="shared" si="72"/>
        <v>3345.5859400000004</v>
      </c>
      <c r="BG13" s="58">
        <f t="shared" si="73"/>
        <v>4027.1364111000003</v>
      </c>
      <c r="BH13" s="58">
        <f t="shared" si="74"/>
        <v>4104.9950961999994</v>
      </c>
      <c r="BI13" s="58">
        <f t="shared" si="75"/>
        <v>4198.4918878999997</v>
      </c>
      <c r="BK13" s="58">
        <v>7</v>
      </c>
      <c r="BL13" s="58">
        <f>'Stata Quintile'!$C13</f>
        <v>383.31819999999999</v>
      </c>
      <c r="BM13" s="58">
        <f t="shared" si="76"/>
        <v>290.44140400000003</v>
      </c>
      <c r="BN13" s="58">
        <f t="shared" si="77"/>
        <v>290.44140400000003</v>
      </c>
      <c r="BO13" s="58">
        <f t="shared" si="78"/>
        <v>210.82982039999999</v>
      </c>
      <c r="BP13" s="58">
        <f t="shared" si="77"/>
        <v>210.82982039999999</v>
      </c>
      <c r="BQ13" s="58">
        <f t="shared" si="79"/>
        <v>77.46041470000003</v>
      </c>
      <c r="BR13" s="58">
        <f t="shared" si="0"/>
        <v>77.46041470000003</v>
      </c>
      <c r="BS13" s="58">
        <f t="shared" si="80"/>
        <v>206.56968540000003</v>
      </c>
      <c r="BT13" s="58">
        <f t="shared" si="1"/>
        <v>206.56968540000003</v>
      </c>
      <c r="BU13" s="58">
        <f t="shared" si="81"/>
        <v>258.26473440000052</v>
      </c>
      <c r="BV13" s="58">
        <f t="shared" si="2"/>
        <v>258.26473440000052</v>
      </c>
      <c r="BW13" s="58">
        <f>'Stata Quintile'!$D13</f>
        <v>834.86360000000002</v>
      </c>
      <c r="BX13" s="58">
        <f t="shared" si="82"/>
        <v>1729.1119400000002</v>
      </c>
      <c r="BY13" s="58">
        <f t="shared" si="83"/>
        <v>1729.1119400000002</v>
      </c>
      <c r="BZ13" s="58">
        <f t="shared" si="84"/>
        <v>361.74316000000022</v>
      </c>
      <c r="CA13" s="58">
        <f t="shared" si="85"/>
        <v>361.74316000000022</v>
      </c>
      <c r="CB13" s="58">
        <f t="shared" si="86"/>
        <v>433.70299949999998</v>
      </c>
      <c r="CC13" s="58">
        <f t="shared" si="87"/>
        <v>433.70299949999998</v>
      </c>
      <c r="CD13" s="58">
        <f>CD$3+(CD$4*$A13)+(CD$5*$A13^2)+(CD$6*$A13^3)+(CD$7*$A13^4)</f>
        <v>698.07965209999975</v>
      </c>
      <c r="CE13" s="58">
        <f t="shared" si="89"/>
        <v>698.07965209999975</v>
      </c>
      <c r="CF13" s="58">
        <f t="shared" si="90"/>
        <v>698.00264359000028</v>
      </c>
      <c r="CG13" s="58">
        <f t="shared" si="91"/>
        <v>698.00264359000028</v>
      </c>
      <c r="CH13" s="58">
        <f>'Stata Quintile'!$E13</f>
        <v>1721.1669999999999</v>
      </c>
      <c r="CI13" s="58">
        <f t="shared" si="92"/>
        <v>2616.942982</v>
      </c>
      <c r="CJ13" s="58">
        <f t="shared" si="93"/>
        <v>2616.942982</v>
      </c>
      <c r="CK13" s="58">
        <f t="shared" si="94"/>
        <v>727.24296099999992</v>
      </c>
      <c r="CL13" s="58">
        <f t="shared" si="95"/>
        <v>727.24296099999992</v>
      </c>
      <c r="CM13" s="58">
        <f t="shared" si="96"/>
        <v>1106.1156639000001</v>
      </c>
      <c r="CN13" s="58">
        <f t="shared" si="97"/>
        <v>1106.1156639000001</v>
      </c>
      <c r="CO13" s="58">
        <f t="shared" si="98"/>
        <v>1352.0846240000001</v>
      </c>
      <c r="CP13" s="58">
        <f t="shared" si="99"/>
        <v>1352.0846240000001</v>
      </c>
      <c r="CQ13" s="58">
        <f t="shared" si="100"/>
        <v>1400.5598536000002</v>
      </c>
      <c r="CR13" s="58">
        <f t="shared" si="101"/>
        <v>1400.5598536000002</v>
      </c>
      <c r="CS13" s="58">
        <f>'Stata Quintile'!$F13</f>
        <v>2943.1819999999998</v>
      </c>
      <c r="CT13" s="58">
        <f t="shared" si="102"/>
        <v>3770.2725300000002</v>
      </c>
      <c r="CU13" s="58">
        <f t="shared" si="103"/>
        <v>3770.2725300000002</v>
      </c>
      <c r="CV13" s="58">
        <f t="shared" si="104"/>
        <v>1430.8499210000002</v>
      </c>
      <c r="CW13" s="58">
        <f t="shared" si="105"/>
        <v>1430.8499210000002</v>
      </c>
      <c r="CX13" s="58">
        <f t="shared" si="106"/>
        <v>1785.9234126000001</v>
      </c>
      <c r="CY13" s="58">
        <f t="shared" si="107"/>
        <v>1785.9234126000001</v>
      </c>
      <c r="CZ13" s="58">
        <f t="shared" si="108"/>
        <v>2128.5593472</v>
      </c>
      <c r="DA13" s="58">
        <f t="shared" si="109"/>
        <v>2128.5593472</v>
      </c>
      <c r="DB13" s="58">
        <f t="shared" si="110"/>
        <v>2241.3051797000007</v>
      </c>
      <c r="DC13" s="58">
        <f t="shared" si="111"/>
        <v>2241.3051797000007</v>
      </c>
      <c r="DD13" s="58">
        <f>'Stata Quintile'!$G13</f>
        <v>6112.2920000000004</v>
      </c>
      <c r="DE13" s="58">
        <f t="shared" si="112"/>
        <v>7448.4736999999996</v>
      </c>
      <c r="DF13" s="58">
        <f t="shared" si="113"/>
        <v>7448.4736999999996</v>
      </c>
      <c r="DG13" s="58">
        <f t="shared" si="114"/>
        <v>4241.4656860000005</v>
      </c>
      <c r="DH13" s="58">
        <f t="shared" si="115"/>
        <v>4241.4656860000005</v>
      </c>
      <c r="DI13" s="58">
        <f t="shared" si="116"/>
        <v>4010.2775011999993</v>
      </c>
      <c r="DJ13" s="58">
        <f t="shared" si="117"/>
        <v>4010.2775011999993</v>
      </c>
      <c r="DK13" s="58">
        <f t="shared" si="118"/>
        <v>4172.5953231000003</v>
      </c>
      <c r="DL13" s="58">
        <f t="shared" si="119"/>
        <v>4172.5953231000003</v>
      </c>
      <c r="DM13" s="58">
        <f t="shared" si="120"/>
        <v>4287.4856971000008</v>
      </c>
      <c r="DN13" s="58">
        <f t="shared" si="121"/>
        <v>4287.4856971000008</v>
      </c>
      <c r="DO13" s="58">
        <f>'Stata Quintile'!$H13</f>
        <v>537.08330000000001</v>
      </c>
      <c r="DP13" s="58">
        <f t="shared" si="122"/>
        <v>56.404988400000001</v>
      </c>
      <c r="DQ13" s="58">
        <f t="shared" si="123"/>
        <v>56.404988400000001</v>
      </c>
      <c r="DR13" s="58">
        <f t="shared" si="124"/>
        <v>24.702905099999999</v>
      </c>
      <c r="DS13" s="58">
        <f t="shared" si="123"/>
        <v>24.702905099999999</v>
      </c>
      <c r="DT13" s="58">
        <f t="shared" si="125"/>
        <v>117.09113379999998</v>
      </c>
      <c r="DU13" s="58">
        <f t="shared" si="3"/>
        <v>117.09113379999998</v>
      </c>
      <c r="DV13" s="58">
        <f t="shared" si="126"/>
        <v>366.20473739999989</v>
      </c>
      <c r="DW13" s="58">
        <f t="shared" si="4"/>
        <v>366.20473739999989</v>
      </c>
      <c r="DX13" s="58">
        <f t="shared" si="127"/>
        <v>353.49086774999989</v>
      </c>
      <c r="DY13" s="58">
        <f t="shared" si="5"/>
        <v>353.49086774999989</v>
      </c>
      <c r="DZ13" s="58">
        <f>'Stata Quintile'!$I13</f>
        <v>990.125</v>
      </c>
      <c r="EA13" s="58">
        <f t="shared" si="128"/>
        <v>853.41680899999994</v>
      </c>
      <c r="EB13" s="58">
        <f t="shared" si="6"/>
        <v>853.41680899999994</v>
      </c>
      <c r="EC13" s="58">
        <f t="shared" si="129"/>
        <v>240.34277499999999</v>
      </c>
      <c r="ED13" s="58">
        <f t="shared" si="7"/>
        <v>240.34277499999999</v>
      </c>
      <c r="EE13" s="58">
        <f t="shared" si="130"/>
        <v>656.11992680000003</v>
      </c>
      <c r="EF13" s="58">
        <f t="shared" si="8"/>
        <v>656.11992680000003</v>
      </c>
      <c r="EG13" s="58">
        <f t="shared" si="131"/>
        <v>1025.7174855000003</v>
      </c>
      <c r="EH13" s="58">
        <f t="shared" si="9"/>
        <v>1025.7174855000003</v>
      </c>
      <c r="EI13" s="58">
        <f t="shared" si="132"/>
        <v>952.35777340000016</v>
      </c>
      <c r="EJ13" s="58">
        <f t="shared" si="10"/>
        <v>952.35777340000016</v>
      </c>
      <c r="EK13" s="58">
        <f>'Stata Quintile'!$J13</f>
        <v>1559.1669999999999</v>
      </c>
      <c r="EL13" s="58">
        <f t="shared" si="133"/>
        <v>1943.113267</v>
      </c>
      <c r="EM13" s="58">
        <f t="shared" si="11"/>
        <v>1943.113267</v>
      </c>
      <c r="EN13" s="58">
        <f t="shared" si="134"/>
        <v>631.68795999999998</v>
      </c>
      <c r="EO13" s="58">
        <f t="shared" si="12"/>
        <v>631.68795999999998</v>
      </c>
      <c r="EP13" s="58">
        <f t="shared" si="135"/>
        <v>1159.5473417000001</v>
      </c>
      <c r="EQ13" s="58">
        <f t="shared" si="13"/>
        <v>1159.5473417000001</v>
      </c>
      <c r="ER13" s="58">
        <f t="shared" si="136"/>
        <v>1440.0434155</v>
      </c>
      <c r="ES13" s="58">
        <f t="shared" si="14"/>
        <v>1440.0434155</v>
      </c>
      <c r="ET13" s="58">
        <f t="shared" si="137"/>
        <v>1431.7834398999998</v>
      </c>
      <c r="EU13" s="58">
        <f t="shared" si="15"/>
        <v>1431.7834398999998</v>
      </c>
      <c r="EV13" s="58">
        <f>'Stata Quintile'!$K13</f>
        <v>2309.75</v>
      </c>
      <c r="EW13" s="58">
        <f t="shared" si="138"/>
        <v>3011.1540800000002</v>
      </c>
      <c r="EX13" s="58">
        <f t="shared" si="16"/>
        <v>3011.1540800000002</v>
      </c>
      <c r="EY13" s="58">
        <f t="shared" si="139"/>
        <v>1328.480656</v>
      </c>
      <c r="EZ13" s="58">
        <f t="shared" si="17"/>
        <v>1328.480656</v>
      </c>
      <c r="FA13" s="58">
        <f t="shared" si="140"/>
        <v>2027.2882631000002</v>
      </c>
      <c r="FB13" s="58">
        <f t="shared" si="18"/>
        <v>2027.2882631000002</v>
      </c>
      <c r="FC13" s="58">
        <f t="shared" si="141"/>
        <v>2216.9557835000001</v>
      </c>
      <c r="FD13" s="58">
        <f t="shared" si="19"/>
        <v>2216.9557835000001</v>
      </c>
      <c r="FE13" s="58">
        <f t="shared" si="142"/>
        <v>2262.317824799999</v>
      </c>
      <c r="FF13" s="58">
        <f t="shared" si="20"/>
        <v>2262.317824799999</v>
      </c>
      <c r="FG13" s="58">
        <f>'Stata Quintile'!$L13</f>
        <v>4506.5770000000002</v>
      </c>
      <c r="FH13" s="58">
        <f t="shared" si="143"/>
        <v>5847.4444199999998</v>
      </c>
      <c r="FI13" s="58">
        <f t="shared" si="21"/>
        <v>5847.4444199999998</v>
      </c>
      <c r="FJ13" s="58">
        <f t="shared" si="144"/>
        <v>3345.5859400000004</v>
      </c>
      <c r="FK13" s="58">
        <f t="shared" si="22"/>
        <v>3345.5859400000004</v>
      </c>
      <c r="FL13" s="58">
        <f t="shared" si="145"/>
        <v>4027.1364111000003</v>
      </c>
      <c r="FM13" s="58">
        <f t="shared" si="23"/>
        <v>4027.1364111000003</v>
      </c>
      <c r="FN13" s="58">
        <f t="shared" si="146"/>
        <v>4104.9950961999994</v>
      </c>
      <c r="FO13" s="58">
        <f t="shared" si="24"/>
        <v>4104.9950961999994</v>
      </c>
      <c r="FP13" s="58">
        <f t="shared" si="147"/>
        <v>4198.4918878999997</v>
      </c>
      <c r="FQ13" s="58">
        <f t="shared" si="25"/>
        <v>4198.4918878999997</v>
      </c>
    </row>
    <row r="14" spans="1:173">
      <c r="A14" s="58">
        <v>8</v>
      </c>
      <c r="B14" s="137">
        <f>'Stata Quintile'!$C16</f>
        <v>319.30770000000001</v>
      </c>
      <c r="C14" s="138">
        <f t="shared" si="26"/>
        <v>285.33997600000004</v>
      </c>
      <c r="D14" s="139">
        <f t="shared" si="27"/>
        <v>215.5600584</v>
      </c>
      <c r="E14" s="141">
        <f t="shared" si="28"/>
        <v>116.16371280000003</v>
      </c>
      <c r="F14" s="140">
        <f t="shared" si="29"/>
        <v>174.20079359999997</v>
      </c>
      <c r="G14" s="142">
        <f t="shared" si="30"/>
        <v>136.3667120000004</v>
      </c>
      <c r="H14" s="58">
        <f>'Stata Quintile'!$D16</f>
        <v>815.88459999999998</v>
      </c>
      <c r="I14" s="58">
        <f t="shared" si="31"/>
        <v>1709.9403600000001</v>
      </c>
      <c r="J14" s="58">
        <f t="shared" si="32"/>
        <v>543.37296000000015</v>
      </c>
      <c r="K14" s="58">
        <f t="shared" si="33"/>
        <v>588.53631600000006</v>
      </c>
      <c r="L14" s="58">
        <f t="shared" si="34"/>
        <v>626.29882879999991</v>
      </c>
      <c r="M14" s="58">
        <f t="shared" si="35"/>
        <v>625.69912896000005</v>
      </c>
      <c r="N14" s="58">
        <f>'Stata Quintile'!$E16</f>
        <v>1334.692</v>
      </c>
      <c r="O14" s="58">
        <f t="shared" si="36"/>
        <v>2624.6184080000003</v>
      </c>
      <c r="P14" s="58">
        <f t="shared" si="37"/>
        <v>1016.3324960000001</v>
      </c>
      <c r="Q14" s="58">
        <f t="shared" si="38"/>
        <v>1274.1850535999999</v>
      </c>
      <c r="R14" s="58">
        <f t="shared" si="39"/>
        <v>1366.7282607999998</v>
      </c>
      <c r="S14" s="58">
        <f t="shared" si="40"/>
        <v>1282.0067824000002</v>
      </c>
      <c r="T14" s="58">
        <f>'Stata Quintile'!$F16</f>
        <v>2270.6309999999999</v>
      </c>
      <c r="U14" s="58">
        <f t="shared" si="41"/>
        <v>3808.9363200000003</v>
      </c>
      <c r="V14" s="58">
        <f t="shared" si="42"/>
        <v>1830.6782559999999</v>
      </c>
      <c r="W14" s="58">
        <f t="shared" si="43"/>
        <v>2068.5206487999999</v>
      </c>
      <c r="X14" s="58">
        <f t="shared" si="44"/>
        <v>2204.7349567999995</v>
      </c>
      <c r="Y14" s="58">
        <f t="shared" si="45"/>
        <v>2067.1691775999998</v>
      </c>
      <c r="Z14" s="58">
        <f>'Stata Quintile'!$G16</f>
        <v>4295.9610000000002</v>
      </c>
      <c r="AA14" s="58">
        <f t="shared" si="46"/>
        <v>7549.9337999999998</v>
      </c>
      <c r="AB14" s="58">
        <f t="shared" si="47"/>
        <v>4852.2774960000006</v>
      </c>
      <c r="AC14" s="58">
        <f t="shared" si="48"/>
        <v>4710.7646607999995</v>
      </c>
      <c r="AD14" s="58">
        <f t="shared" si="49"/>
        <v>4739.9519344</v>
      </c>
      <c r="AE14" s="58">
        <f t="shared" si="50"/>
        <v>4249.3713887999993</v>
      </c>
      <c r="AF14" s="58">
        <f>'Stata Quintile'!$H16</f>
        <v>463.11540000000002</v>
      </c>
      <c r="AG14" s="58">
        <f t="shared" si="51"/>
        <v>55.554849600000004</v>
      </c>
      <c r="AH14" s="58">
        <f t="shared" si="52"/>
        <v>27.152933599999997</v>
      </c>
      <c r="AI14" s="58">
        <f t="shared" si="53"/>
        <v>106.00661679999999</v>
      </c>
      <c r="AJ14" s="58">
        <f t="shared" si="54"/>
        <v>297.47621119999985</v>
      </c>
      <c r="AK14" s="58">
        <f t="shared" si="55"/>
        <v>291.35456319999997</v>
      </c>
      <c r="AL14" s="58">
        <f>'Stata Quintile'!$I16</f>
        <v>764.5</v>
      </c>
      <c r="AM14" s="58">
        <f t="shared" si="56"/>
        <v>845.32539599999996</v>
      </c>
      <c r="AN14" s="58">
        <f t="shared" si="57"/>
        <v>312.88100000000003</v>
      </c>
      <c r="AO14" s="58">
        <f t="shared" si="58"/>
        <v>626.23401120000005</v>
      </c>
      <c r="AP14" s="58">
        <f t="shared" si="59"/>
        <v>839.09000960000003</v>
      </c>
      <c r="AQ14" s="58">
        <f t="shared" si="60"/>
        <v>837.40928000000008</v>
      </c>
      <c r="AR14" s="58">
        <f>'Stata Quintile'!$J16</f>
        <v>1308.0360000000001</v>
      </c>
      <c r="AS14" s="58">
        <f t="shared" si="61"/>
        <v>1940.9874479999999</v>
      </c>
      <c r="AT14" s="58">
        <f t="shared" si="62"/>
        <v>796.09375999999997</v>
      </c>
      <c r="AU14" s="58">
        <f t="shared" si="63"/>
        <v>1175.9695647999999</v>
      </c>
      <c r="AV14" s="58">
        <f t="shared" si="64"/>
        <v>1315.0743696000002</v>
      </c>
      <c r="AW14" s="58">
        <f t="shared" si="65"/>
        <v>1317.1379887999999</v>
      </c>
      <c r="AX14" s="58">
        <f>'Stata Quintile'!$K16</f>
        <v>1985.6790000000001</v>
      </c>
      <c r="AY14" s="58">
        <f t="shared" si="66"/>
        <v>3024.0245199999999</v>
      </c>
      <c r="AZ14" s="58">
        <f t="shared" si="67"/>
        <v>1561.1683159999998</v>
      </c>
      <c r="BA14" s="58">
        <f t="shared" si="68"/>
        <v>2050.0111264000002</v>
      </c>
      <c r="BB14" s="58">
        <f t="shared" si="69"/>
        <v>2127.2111535999998</v>
      </c>
      <c r="BC14" s="58">
        <f t="shared" si="70"/>
        <v>2083.8201983999998</v>
      </c>
      <c r="BD14" s="58">
        <f>'Stata Quintile'!$L16</f>
        <v>4779.893</v>
      </c>
      <c r="BE14" s="58">
        <f t="shared" si="71"/>
        <v>5885.8504800000001</v>
      </c>
      <c r="BF14" s="58">
        <f t="shared" si="72"/>
        <v>3716.13564</v>
      </c>
      <c r="BG14" s="58">
        <f t="shared" si="73"/>
        <v>4174.3484623999993</v>
      </c>
      <c r="BH14" s="58">
        <f t="shared" si="74"/>
        <v>4200.3456704</v>
      </c>
      <c r="BI14" s="58">
        <f t="shared" si="75"/>
        <v>4027.1766112000009</v>
      </c>
      <c r="BK14" s="58">
        <v>8</v>
      </c>
      <c r="BL14" s="58">
        <f>'Stata Quintile'!$C16</f>
        <v>319.30770000000001</v>
      </c>
      <c r="BM14" s="58">
        <f t="shared" si="76"/>
        <v>285.33997600000004</v>
      </c>
      <c r="BN14" s="58">
        <f t="shared" si="77"/>
        <v>285.33997600000004</v>
      </c>
      <c r="BO14" s="58">
        <f t="shared" si="78"/>
        <v>215.5600584</v>
      </c>
      <c r="BP14" s="58">
        <f t="shared" si="77"/>
        <v>215.5600584</v>
      </c>
      <c r="BQ14" s="58">
        <f t="shared" si="79"/>
        <v>116.16371280000003</v>
      </c>
      <c r="BR14" s="58">
        <f t="shared" si="0"/>
        <v>116.16371280000003</v>
      </c>
      <c r="BS14" s="58">
        <f t="shared" si="80"/>
        <v>174.20079359999997</v>
      </c>
      <c r="BT14" s="58">
        <f t="shared" si="1"/>
        <v>174.20079359999997</v>
      </c>
      <c r="BU14" s="58">
        <f t="shared" si="81"/>
        <v>136.3667120000004</v>
      </c>
      <c r="BV14" s="58">
        <f t="shared" si="2"/>
        <v>136.3667120000004</v>
      </c>
      <c r="BW14" s="58">
        <f>'Stata Quintile'!$D16</f>
        <v>815.88459999999998</v>
      </c>
      <c r="BX14" s="58">
        <f t="shared" si="82"/>
        <v>1709.9403600000001</v>
      </c>
      <c r="BY14" s="58">
        <f t="shared" si="83"/>
        <v>1709.9403600000001</v>
      </c>
      <c r="BZ14" s="58">
        <f t="shared" si="84"/>
        <v>543.37296000000015</v>
      </c>
      <c r="CA14" s="58">
        <f t="shared" si="85"/>
        <v>543.37296000000015</v>
      </c>
      <c r="CB14" s="58">
        <f t="shared" si="86"/>
        <v>588.53631600000006</v>
      </c>
      <c r="CC14" s="58">
        <f t="shared" si="87"/>
        <v>588.53631600000006</v>
      </c>
      <c r="CD14" s="58">
        <f t="shared" si="88"/>
        <v>626.29882879999991</v>
      </c>
      <c r="CE14" s="58">
        <f t="shared" si="89"/>
        <v>626.29882879999991</v>
      </c>
      <c r="CF14" s="58">
        <f t="shared" si="90"/>
        <v>625.69912896000005</v>
      </c>
      <c r="CG14" s="58">
        <f t="shared" si="91"/>
        <v>625.69912896000005</v>
      </c>
      <c r="CH14" s="58">
        <f>'Stata Quintile'!$E16</f>
        <v>1334.692</v>
      </c>
      <c r="CI14" s="58">
        <f t="shared" si="92"/>
        <v>2624.6184080000003</v>
      </c>
      <c r="CJ14" s="58">
        <f t="shared" si="93"/>
        <v>2624.6184080000003</v>
      </c>
      <c r="CK14" s="58">
        <f t="shared" si="94"/>
        <v>1016.3324960000001</v>
      </c>
      <c r="CL14" s="58">
        <f t="shared" si="95"/>
        <v>1016.3324960000001</v>
      </c>
      <c r="CM14" s="58">
        <f t="shared" si="96"/>
        <v>1274.1850535999999</v>
      </c>
      <c r="CN14" s="58">
        <f t="shared" si="97"/>
        <v>1274.1850535999999</v>
      </c>
      <c r="CO14" s="58">
        <f t="shared" si="98"/>
        <v>1366.7282607999998</v>
      </c>
      <c r="CP14" s="58">
        <f t="shared" si="99"/>
        <v>1366.7282607999998</v>
      </c>
      <c r="CQ14" s="58">
        <f t="shared" si="100"/>
        <v>1282.0067824000002</v>
      </c>
      <c r="CR14" s="58">
        <f t="shared" si="101"/>
        <v>1282.0067824000002</v>
      </c>
      <c r="CS14" s="58">
        <f>'Stata Quintile'!$F16</f>
        <v>2270.6309999999999</v>
      </c>
      <c r="CT14" s="58">
        <f t="shared" si="102"/>
        <v>3808.9363200000003</v>
      </c>
      <c r="CU14" s="58">
        <f t="shared" si="103"/>
        <v>3808.9363200000003</v>
      </c>
      <c r="CV14" s="58">
        <f t="shared" si="104"/>
        <v>1830.6782559999999</v>
      </c>
      <c r="CW14" s="58">
        <f t="shared" si="105"/>
        <v>1830.6782559999999</v>
      </c>
      <c r="CX14" s="58">
        <f t="shared" si="106"/>
        <v>2068.5206487999999</v>
      </c>
      <c r="CY14" s="58">
        <f t="shared" si="107"/>
        <v>2068.5206487999999</v>
      </c>
      <c r="CZ14" s="58">
        <f t="shared" si="108"/>
        <v>2204.7349567999995</v>
      </c>
      <c r="DA14" s="58">
        <f t="shared" si="109"/>
        <v>2204.7349567999995</v>
      </c>
      <c r="DB14" s="58">
        <f t="shared" si="110"/>
        <v>2067.1691775999998</v>
      </c>
      <c r="DC14" s="58">
        <f t="shared" si="111"/>
        <v>2067.1691775999998</v>
      </c>
      <c r="DD14" s="58">
        <f>'Stata Quintile'!$G16</f>
        <v>4295.9610000000002</v>
      </c>
      <c r="DE14" s="58">
        <f t="shared" si="112"/>
        <v>7549.9337999999998</v>
      </c>
      <c r="DF14" s="58">
        <f t="shared" si="113"/>
        <v>7549.9337999999998</v>
      </c>
      <c r="DG14" s="58">
        <f t="shared" si="114"/>
        <v>4852.2774960000006</v>
      </c>
      <c r="DH14" s="58">
        <f t="shared" si="115"/>
        <v>4852.2774960000006</v>
      </c>
      <c r="DI14" s="58">
        <f t="shared" si="116"/>
        <v>4710.7646607999995</v>
      </c>
      <c r="DJ14" s="58">
        <f t="shared" si="117"/>
        <v>4710.7646607999995</v>
      </c>
      <c r="DK14" s="58">
        <f t="shared" si="118"/>
        <v>4739.9519344</v>
      </c>
      <c r="DL14" s="58">
        <f t="shared" si="119"/>
        <v>4739.9519344</v>
      </c>
      <c r="DM14" s="58">
        <f t="shared" si="120"/>
        <v>4249.3713887999993</v>
      </c>
      <c r="DN14" s="58">
        <f t="shared" si="121"/>
        <v>4249.3713887999993</v>
      </c>
      <c r="DO14" s="58">
        <f>'Stata Quintile'!$H16</f>
        <v>463.11540000000002</v>
      </c>
      <c r="DP14" s="58">
        <f t="shared" si="122"/>
        <v>55.554849600000004</v>
      </c>
      <c r="DQ14" s="58">
        <f t="shared" si="123"/>
        <v>55.554849600000004</v>
      </c>
      <c r="DR14" s="58">
        <f t="shared" si="124"/>
        <v>27.152933599999997</v>
      </c>
      <c r="DS14" s="58">
        <f t="shared" si="123"/>
        <v>27.152933599999997</v>
      </c>
      <c r="DT14" s="58">
        <f t="shared" si="125"/>
        <v>106.00661679999999</v>
      </c>
      <c r="DU14" s="58">
        <f t="shared" si="3"/>
        <v>106.00661679999999</v>
      </c>
      <c r="DV14" s="58">
        <f t="shared" si="126"/>
        <v>297.47621119999985</v>
      </c>
      <c r="DW14" s="58">
        <f t="shared" si="4"/>
        <v>297.47621119999985</v>
      </c>
      <c r="DX14" s="58">
        <f t="shared" si="127"/>
        <v>291.35456319999997</v>
      </c>
      <c r="DY14" s="58">
        <f t="shared" si="5"/>
        <v>291.35456319999997</v>
      </c>
      <c r="DZ14" s="58">
        <f>'Stata Quintile'!$I16</f>
        <v>764.5</v>
      </c>
      <c r="EA14" s="58">
        <f t="shared" si="128"/>
        <v>845.32539599999996</v>
      </c>
      <c r="EB14" s="58">
        <f t="shared" si="6"/>
        <v>845.32539599999996</v>
      </c>
      <c r="EC14" s="58">
        <f t="shared" si="129"/>
        <v>312.88100000000003</v>
      </c>
      <c r="ED14" s="58">
        <f t="shared" si="7"/>
        <v>312.88100000000003</v>
      </c>
      <c r="EE14" s="58">
        <f t="shared" si="130"/>
        <v>626.23401120000005</v>
      </c>
      <c r="EF14" s="58">
        <f t="shared" si="8"/>
        <v>626.23401120000005</v>
      </c>
      <c r="EG14" s="58">
        <f t="shared" si="131"/>
        <v>839.09000960000003</v>
      </c>
      <c r="EH14" s="58">
        <f t="shared" si="9"/>
        <v>839.09000960000003</v>
      </c>
      <c r="EI14" s="58">
        <f t="shared" si="132"/>
        <v>837.40928000000008</v>
      </c>
      <c r="EJ14" s="58">
        <f t="shared" si="10"/>
        <v>837.40928000000008</v>
      </c>
      <c r="EK14" s="58">
        <f>'Stata Quintile'!$J16</f>
        <v>1308.0360000000001</v>
      </c>
      <c r="EL14" s="58">
        <f t="shared" si="133"/>
        <v>1940.9874479999999</v>
      </c>
      <c r="EM14" s="58">
        <f t="shared" si="11"/>
        <v>1940.9874479999999</v>
      </c>
      <c r="EN14" s="58">
        <f t="shared" si="134"/>
        <v>796.09375999999997</v>
      </c>
      <c r="EO14" s="58">
        <f t="shared" si="12"/>
        <v>796.09375999999997</v>
      </c>
      <c r="EP14" s="58">
        <f t="shared" si="135"/>
        <v>1175.9695647999999</v>
      </c>
      <c r="EQ14" s="58">
        <f t="shared" si="13"/>
        <v>1175.9695647999999</v>
      </c>
      <c r="ER14" s="58">
        <f t="shared" si="136"/>
        <v>1315.0743696000002</v>
      </c>
      <c r="ES14" s="58">
        <f t="shared" si="14"/>
        <v>1315.0743696000002</v>
      </c>
      <c r="ET14" s="58">
        <f t="shared" si="137"/>
        <v>1317.1379887999999</v>
      </c>
      <c r="EU14" s="58">
        <f t="shared" si="15"/>
        <v>1317.1379887999999</v>
      </c>
      <c r="EV14" s="58">
        <f>'Stata Quintile'!$K16</f>
        <v>1985.6790000000001</v>
      </c>
      <c r="EW14" s="58">
        <f t="shared" si="138"/>
        <v>3024.0245199999999</v>
      </c>
      <c r="EX14" s="58">
        <f t="shared" si="16"/>
        <v>3024.0245199999999</v>
      </c>
      <c r="EY14" s="58">
        <f t="shared" si="139"/>
        <v>1561.1683159999998</v>
      </c>
      <c r="EZ14" s="58">
        <f t="shared" si="17"/>
        <v>1561.1683159999998</v>
      </c>
      <c r="FA14" s="58">
        <f t="shared" si="140"/>
        <v>2050.0111264000002</v>
      </c>
      <c r="FB14" s="58">
        <f t="shared" si="18"/>
        <v>2050.0111264000002</v>
      </c>
      <c r="FC14" s="58">
        <f t="shared" si="141"/>
        <v>2127.2111535999998</v>
      </c>
      <c r="FD14" s="58">
        <f t="shared" si="19"/>
        <v>2127.2111535999998</v>
      </c>
      <c r="FE14" s="58">
        <f t="shared" si="142"/>
        <v>2083.8201983999998</v>
      </c>
      <c r="FF14" s="58">
        <f t="shared" si="20"/>
        <v>2083.8201983999998</v>
      </c>
      <c r="FG14" s="58">
        <f>'Stata Quintile'!$L16</f>
        <v>4779.893</v>
      </c>
      <c r="FH14" s="58">
        <f t="shared" si="143"/>
        <v>5885.8504800000001</v>
      </c>
      <c r="FI14" s="58">
        <f t="shared" si="21"/>
        <v>5885.8504800000001</v>
      </c>
      <c r="FJ14" s="58">
        <f t="shared" si="144"/>
        <v>3716.13564</v>
      </c>
      <c r="FK14" s="58">
        <f t="shared" si="22"/>
        <v>3716.13564</v>
      </c>
      <c r="FL14" s="58">
        <f t="shared" si="145"/>
        <v>4174.3484623999993</v>
      </c>
      <c r="FM14" s="58">
        <f t="shared" si="23"/>
        <v>4174.3484623999993</v>
      </c>
      <c r="FN14" s="58">
        <f t="shared" si="146"/>
        <v>4200.3456704</v>
      </c>
      <c r="FO14" s="58">
        <f t="shared" si="24"/>
        <v>4200.3456704</v>
      </c>
      <c r="FP14" s="58">
        <f t="shared" si="147"/>
        <v>4027.1766112000009</v>
      </c>
      <c r="FQ14" s="58">
        <f t="shared" si="25"/>
        <v>4027.1766112000009</v>
      </c>
    </row>
    <row r="15" spans="1:173">
      <c r="A15" s="58">
        <v>9</v>
      </c>
      <c r="B15" s="137">
        <f>'Stata Quintile'!$C19</f>
        <v>111.5909</v>
      </c>
      <c r="C15" s="138">
        <f t="shared" si="26"/>
        <v>280.23854800000004</v>
      </c>
      <c r="D15" s="139">
        <f t="shared" si="27"/>
        <v>219.96660159999999</v>
      </c>
      <c r="E15" s="141">
        <f t="shared" si="28"/>
        <v>151.97058809999999</v>
      </c>
      <c r="F15" s="140">
        <f t="shared" si="29"/>
        <v>152.27431619999982</v>
      </c>
      <c r="G15" s="142">
        <f t="shared" si="30"/>
        <v>53.20159860000075</v>
      </c>
      <c r="H15" s="58">
        <f>'Stata Quintile'!$D19</f>
        <v>873.45450000000005</v>
      </c>
      <c r="I15" s="58">
        <f t="shared" si="31"/>
        <v>1690.7687800000001</v>
      </c>
      <c r="J15" s="58">
        <f t="shared" si="32"/>
        <v>718.82424000000003</v>
      </c>
      <c r="K15" s="58">
        <f t="shared" si="33"/>
        <v>739.54041250000012</v>
      </c>
      <c r="L15" s="58">
        <f t="shared" si="34"/>
        <v>591.08356790000005</v>
      </c>
      <c r="M15" s="58">
        <f t="shared" si="35"/>
        <v>590.14480833000016</v>
      </c>
      <c r="N15" s="58">
        <f>'Stata Quintile'!$E19</f>
        <v>2126.636</v>
      </c>
      <c r="O15" s="58">
        <f t="shared" si="36"/>
        <v>2632.2938340000001</v>
      </c>
      <c r="P15" s="58">
        <f t="shared" si="37"/>
        <v>1295.8558090000004</v>
      </c>
      <c r="Q15" s="58">
        <f t="shared" si="38"/>
        <v>1443.4209397000002</v>
      </c>
      <c r="R15" s="58">
        <f t="shared" si="39"/>
        <v>1410.0388601999998</v>
      </c>
      <c r="S15" s="58">
        <f t="shared" si="40"/>
        <v>1237.2461771999992</v>
      </c>
      <c r="T15" s="58">
        <f>'Stata Quintile'!$F19</f>
        <v>3006.2269999999999</v>
      </c>
      <c r="U15" s="58">
        <f t="shared" si="41"/>
        <v>3847.6001100000003</v>
      </c>
      <c r="V15" s="58">
        <f t="shared" si="42"/>
        <v>2217.6842489999999</v>
      </c>
      <c r="W15" s="58">
        <f t="shared" si="43"/>
        <v>2348.852946</v>
      </c>
      <c r="X15" s="58">
        <f t="shared" si="44"/>
        <v>2315.5116845999996</v>
      </c>
      <c r="Y15" s="58">
        <f t="shared" si="45"/>
        <v>2013.8962674999989</v>
      </c>
      <c r="Z15" s="58">
        <f>'Stata Quintile'!$G19</f>
        <v>5911.0910000000003</v>
      </c>
      <c r="AA15" s="58">
        <f t="shared" si="46"/>
        <v>7651.3939</v>
      </c>
      <c r="AB15" s="58">
        <f t="shared" si="47"/>
        <v>5444.4785340000008</v>
      </c>
      <c r="AC15" s="58">
        <f t="shared" si="48"/>
        <v>5384.3692236000015</v>
      </c>
      <c r="AD15" s="58">
        <f t="shared" si="49"/>
        <v>5304.6971892999991</v>
      </c>
      <c r="AE15" s="58">
        <f t="shared" si="50"/>
        <v>4414.0187034999972</v>
      </c>
      <c r="AF15" s="58">
        <f>'Stata Quintile'!$H19</f>
        <v>348.95830000000001</v>
      </c>
      <c r="AG15" s="58">
        <f t="shared" si="51"/>
        <v>54.704710800000001</v>
      </c>
      <c r="AH15" s="58">
        <f t="shared" si="52"/>
        <v>29.506805899999996</v>
      </c>
      <c r="AI15" s="58">
        <f t="shared" si="53"/>
        <v>95.756062199999988</v>
      </c>
      <c r="AJ15" s="58">
        <f t="shared" si="54"/>
        <v>237.55709859999973</v>
      </c>
      <c r="AK15" s="58">
        <f t="shared" si="55"/>
        <v>236.33255744999988</v>
      </c>
      <c r="AL15" s="58">
        <f>'Stata Quintile'!$I19</f>
        <v>989.29169999999999</v>
      </c>
      <c r="AM15" s="58">
        <f t="shared" si="56"/>
        <v>837.23398299999997</v>
      </c>
      <c r="AN15" s="58">
        <f t="shared" si="57"/>
        <v>382.93737500000003</v>
      </c>
      <c r="AO15" s="58">
        <f t="shared" si="58"/>
        <v>602.51123040000004</v>
      </c>
      <c r="AP15" s="58">
        <f t="shared" si="59"/>
        <v>684.81160990000035</v>
      </c>
      <c r="AQ15" s="58">
        <f t="shared" si="60"/>
        <v>733.45162000000005</v>
      </c>
      <c r="AR15" s="58">
        <f>'Stata Quintile'!$J19</f>
        <v>1535.923</v>
      </c>
      <c r="AS15" s="58">
        <f t="shared" si="61"/>
        <v>1938.861629</v>
      </c>
      <c r="AT15" s="58">
        <f t="shared" si="62"/>
        <v>955.06763999999987</v>
      </c>
      <c r="AU15" s="58">
        <f t="shared" si="63"/>
        <v>1199.8004111</v>
      </c>
      <c r="AV15" s="58">
        <f t="shared" si="64"/>
        <v>1221.0342799000002</v>
      </c>
      <c r="AW15" s="58">
        <f t="shared" si="65"/>
        <v>1230.3032650999996</v>
      </c>
      <c r="AX15" s="58">
        <f>'Stata Quintile'!$K19</f>
        <v>2680.625</v>
      </c>
      <c r="AY15" s="58">
        <f t="shared" si="66"/>
        <v>3036.8949600000001</v>
      </c>
      <c r="AZ15" s="58">
        <f t="shared" si="67"/>
        <v>1786.4024639999998</v>
      </c>
      <c r="BA15" s="58">
        <f t="shared" si="68"/>
        <v>2083.7405673000003</v>
      </c>
      <c r="BB15" s="58">
        <f t="shared" si="69"/>
        <v>2067.6839318999992</v>
      </c>
      <c r="BC15" s="58">
        <f t="shared" si="70"/>
        <v>1963.07014</v>
      </c>
      <c r="BD15" s="58">
        <f>'Stata Quintile'!$L19</f>
        <v>5022.2309999999998</v>
      </c>
      <c r="BE15" s="58">
        <f t="shared" si="71"/>
        <v>5924.2565400000003</v>
      </c>
      <c r="BF15" s="58">
        <f t="shared" si="72"/>
        <v>4075.2436600000001</v>
      </c>
      <c r="BG15" s="58">
        <f t="shared" si="73"/>
        <v>4330.2830633000003</v>
      </c>
      <c r="BH15" s="58">
        <f t="shared" si="74"/>
        <v>4313.3571499999998</v>
      </c>
      <c r="BI15" s="58">
        <f t="shared" si="75"/>
        <v>3959.271159500001</v>
      </c>
      <c r="BK15" s="58">
        <v>9</v>
      </c>
      <c r="BL15" s="58">
        <f>'Stata Quintile'!$C19</f>
        <v>111.5909</v>
      </c>
      <c r="BM15" s="58">
        <f t="shared" si="76"/>
        <v>280.23854800000004</v>
      </c>
      <c r="BN15" s="58">
        <f t="shared" si="77"/>
        <v>280.23854800000004</v>
      </c>
      <c r="BO15" s="58">
        <f t="shared" si="78"/>
        <v>219.96660159999999</v>
      </c>
      <c r="BP15" s="58">
        <f t="shared" si="77"/>
        <v>219.96660159999999</v>
      </c>
      <c r="BQ15" s="58">
        <f t="shared" si="79"/>
        <v>151.97058809999999</v>
      </c>
      <c r="BR15" s="58">
        <f t="shared" si="0"/>
        <v>151.97058809999999</v>
      </c>
      <c r="BS15" s="58">
        <f t="shared" si="80"/>
        <v>152.27431619999982</v>
      </c>
      <c r="BT15" s="58">
        <f t="shared" si="1"/>
        <v>152.27431619999982</v>
      </c>
      <c r="BU15" s="58">
        <f t="shared" si="81"/>
        <v>53.20159860000075</v>
      </c>
      <c r="BV15" s="58">
        <f t="shared" si="2"/>
        <v>53.20159860000075</v>
      </c>
      <c r="BW15" s="58">
        <f>'Stata Quintile'!$D19</f>
        <v>873.45450000000005</v>
      </c>
      <c r="BX15" s="58">
        <f t="shared" si="82"/>
        <v>1690.7687800000001</v>
      </c>
      <c r="BY15" s="58">
        <f t="shared" si="83"/>
        <v>1690.7687800000001</v>
      </c>
      <c r="BZ15" s="58">
        <f t="shared" si="84"/>
        <v>718.82424000000003</v>
      </c>
      <c r="CA15" s="58">
        <f t="shared" si="85"/>
        <v>718.82424000000003</v>
      </c>
      <c r="CB15" s="58">
        <f t="shared" si="86"/>
        <v>739.54041250000012</v>
      </c>
      <c r="CC15" s="58">
        <f t="shared" si="87"/>
        <v>739.54041250000012</v>
      </c>
      <c r="CD15" s="58">
        <f t="shared" si="88"/>
        <v>591.08356790000005</v>
      </c>
      <c r="CE15" s="58">
        <f t="shared" si="89"/>
        <v>591.08356790000005</v>
      </c>
      <c r="CF15" s="58">
        <f t="shared" si="90"/>
        <v>590.14480833000016</v>
      </c>
      <c r="CG15" s="58">
        <f t="shared" si="91"/>
        <v>590.14480833000016</v>
      </c>
      <c r="CH15" s="58">
        <f>'Stata Quintile'!$E19</f>
        <v>2126.636</v>
      </c>
      <c r="CI15" s="58">
        <f t="shared" si="92"/>
        <v>2632.2938340000001</v>
      </c>
      <c r="CJ15" s="58">
        <f t="shared" si="93"/>
        <v>2632.2938340000001</v>
      </c>
      <c r="CK15" s="58">
        <f t="shared" si="94"/>
        <v>1295.8558090000004</v>
      </c>
      <c r="CL15" s="58">
        <f t="shared" si="95"/>
        <v>1295.8558090000004</v>
      </c>
      <c r="CM15" s="58">
        <f t="shared" si="96"/>
        <v>1443.4209397000002</v>
      </c>
      <c r="CN15" s="58">
        <f t="shared" si="97"/>
        <v>1443.4209397000002</v>
      </c>
      <c r="CO15" s="58">
        <f t="shared" si="98"/>
        <v>1410.0388601999998</v>
      </c>
      <c r="CP15" s="58">
        <f t="shared" si="99"/>
        <v>1410.0388601999998</v>
      </c>
      <c r="CQ15" s="58">
        <f t="shared" si="100"/>
        <v>1237.2461771999992</v>
      </c>
      <c r="CR15" s="58">
        <f t="shared" si="101"/>
        <v>1237.2461771999992</v>
      </c>
      <c r="CS15" s="58">
        <f>'Stata Quintile'!$F19</f>
        <v>3006.2269999999999</v>
      </c>
      <c r="CT15" s="58">
        <f t="shared" si="102"/>
        <v>3847.6001100000003</v>
      </c>
      <c r="CU15" s="58">
        <f t="shared" si="103"/>
        <v>3847.6001100000003</v>
      </c>
      <c r="CV15" s="58">
        <f t="shared" si="104"/>
        <v>2217.6842489999999</v>
      </c>
      <c r="CW15" s="58">
        <f t="shared" si="105"/>
        <v>2217.6842489999999</v>
      </c>
      <c r="CX15" s="58">
        <f t="shared" si="106"/>
        <v>2348.852946</v>
      </c>
      <c r="CY15" s="58">
        <f t="shared" si="107"/>
        <v>2348.852946</v>
      </c>
      <c r="CZ15" s="58">
        <f t="shared" si="108"/>
        <v>2315.5116845999996</v>
      </c>
      <c r="DA15" s="58">
        <f t="shared" si="109"/>
        <v>2315.5116845999996</v>
      </c>
      <c r="DB15" s="58">
        <f t="shared" si="110"/>
        <v>2013.8962674999989</v>
      </c>
      <c r="DC15" s="58">
        <f t="shared" si="111"/>
        <v>2013.8962674999989</v>
      </c>
      <c r="DD15" s="58">
        <f>'Stata Quintile'!$G19</f>
        <v>5911.0910000000003</v>
      </c>
      <c r="DE15" s="58">
        <f t="shared" si="112"/>
        <v>7651.3939</v>
      </c>
      <c r="DF15" s="58">
        <f t="shared" si="113"/>
        <v>7651.3939</v>
      </c>
      <c r="DG15" s="58">
        <f t="shared" si="114"/>
        <v>5444.4785340000008</v>
      </c>
      <c r="DH15" s="58">
        <f t="shared" si="115"/>
        <v>5444.4785340000008</v>
      </c>
      <c r="DI15" s="58">
        <f t="shared" si="116"/>
        <v>5384.3692236000015</v>
      </c>
      <c r="DJ15" s="58">
        <f t="shared" si="117"/>
        <v>5384.3692236000015</v>
      </c>
      <c r="DK15" s="58">
        <f t="shared" si="118"/>
        <v>5304.6971892999991</v>
      </c>
      <c r="DL15" s="58">
        <f t="shared" si="119"/>
        <v>5304.6971892999991</v>
      </c>
      <c r="DM15" s="58">
        <f t="shared" si="120"/>
        <v>4414.0187034999972</v>
      </c>
      <c r="DN15" s="58">
        <f t="shared" si="121"/>
        <v>4414.0187034999972</v>
      </c>
      <c r="DO15" s="58">
        <f>'Stata Quintile'!$H19</f>
        <v>348.95830000000001</v>
      </c>
      <c r="DP15" s="58">
        <f t="shared" si="122"/>
        <v>54.704710800000001</v>
      </c>
      <c r="DQ15" s="58">
        <f t="shared" si="123"/>
        <v>54.704710800000001</v>
      </c>
      <c r="DR15" s="58">
        <f t="shared" si="124"/>
        <v>29.506805899999996</v>
      </c>
      <c r="DS15" s="58">
        <f t="shared" si="123"/>
        <v>29.506805899999996</v>
      </c>
      <c r="DT15" s="58">
        <f t="shared" si="125"/>
        <v>95.756062199999988</v>
      </c>
      <c r="DU15" s="58">
        <f t="shared" si="3"/>
        <v>95.756062199999988</v>
      </c>
      <c r="DV15" s="58">
        <f t="shared" si="126"/>
        <v>237.55709859999973</v>
      </c>
      <c r="DW15" s="58">
        <f t="shared" si="4"/>
        <v>237.55709859999973</v>
      </c>
      <c r="DX15" s="58">
        <f t="shared" si="127"/>
        <v>236.33255744999988</v>
      </c>
      <c r="DY15" s="58">
        <f t="shared" si="5"/>
        <v>236.33255744999988</v>
      </c>
      <c r="DZ15" s="58">
        <f>'Stata Quintile'!$I19</f>
        <v>989.29169999999999</v>
      </c>
      <c r="EA15" s="58">
        <f t="shared" si="128"/>
        <v>837.23398299999997</v>
      </c>
      <c r="EB15" s="58">
        <f t="shared" si="6"/>
        <v>837.23398299999997</v>
      </c>
      <c r="EC15" s="58">
        <f t="shared" si="129"/>
        <v>382.93737500000003</v>
      </c>
      <c r="ED15" s="58">
        <f t="shared" si="7"/>
        <v>382.93737500000003</v>
      </c>
      <c r="EE15" s="58">
        <f t="shared" si="130"/>
        <v>602.51123040000004</v>
      </c>
      <c r="EF15" s="58">
        <f t="shared" si="8"/>
        <v>602.51123040000004</v>
      </c>
      <c r="EG15" s="58">
        <f t="shared" si="131"/>
        <v>684.81160990000035</v>
      </c>
      <c r="EH15" s="58">
        <f t="shared" si="9"/>
        <v>684.81160990000035</v>
      </c>
      <c r="EI15" s="58">
        <f t="shared" si="132"/>
        <v>733.45162000000005</v>
      </c>
      <c r="EJ15" s="58">
        <f t="shared" si="10"/>
        <v>733.45162000000005</v>
      </c>
      <c r="EK15" s="58">
        <f>'Stata Quintile'!$J19</f>
        <v>1535.923</v>
      </c>
      <c r="EL15" s="58">
        <f t="shared" si="133"/>
        <v>1938.861629</v>
      </c>
      <c r="EM15" s="58">
        <f t="shared" si="11"/>
        <v>1938.861629</v>
      </c>
      <c r="EN15" s="58">
        <f t="shared" si="134"/>
        <v>955.06763999999987</v>
      </c>
      <c r="EO15" s="58">
        <f t="shared" si="12"/>
        <v>955.06763999999987</v>
      </c>
      <c r="EP15" s="58">
        <f t="shared" si="135"/>
        <v>1199.8004111</v>
      </c>
      <c r="EQ15" s="58">
        <f t="shared" si="13"/>
        <v>1199.8004111</v>
      </c>
      <c r="ER15" s="58">
        <f t="shared" si="136"/>
        <v>1221.0342799000002</v>
      </c>
      <c r="ES15" s="58">
        <f t="shared" si="14"/>
        <v>1221.0342799000002</v>
      </c>
      <c r="ET15" s="58">
        <f t="shared" si="137"/>
        <v>1230.3032650999996</v>
      </c>
      <c r="EU15" s="58">
        <f t="shared" si="15"/>
        <v>1230.3032650999996</v>
      </c>
      <c r="EV15" s="58">
        <f>'Stata Quintile'!$K19</f>
        <v>2680.625</v>
      </c>
      <c r="EW15" s="58">
        <f t="shared" si="138"/>
        <v>3036.8949600000001</v>
      </c>
      <c r="EX15" s="58">
        <f t="shared" si="16"/>
        <v>3036.8949600000001</v>
      </c>
      <c r="EY15" s="58">
        <f t="shared" si="139"/>
        <v>1786.4024639999998</v>
      </c>
      <c r="EZ15" s="58">
        <f t="shared" si="17"/>
        <v>1786.4024639999998</v>
      </c>
      <c r="FA15" s="58">
        <f t="shared" si="140"/>
        <v>2083.7405673000003</v>
      </c>
      <c r="FB15" s="58">
        <f t="shared" si="18"/>
        <v>2083.7405673000003</v>
      </c>
      <c r="FC15" s="58">
        <f t="shared" si="141"/>
        <v>2067.6839318999992</v>
      </c>
      <c r="FD15" s="58">
        <f t="shared" si="19"/>
        <v>2067.6839318999992</v>
      </c>
      <c r="FE15" s="58">
        <f t="shared" si="142"/>
        <v>1963.07014</v>
      </c>
      <c r="FF15" s="58">
        <f t="shared" si="20"/>
        <v>1963.07014</v>
      </c>
      <c r="FG15" s="58">
        <f>'Stata Quintile'!$L19</f>
        <v>5022.2309999999998</v>
      </c>
      <c r="FH15" s="58">
        <f t="shared" si="143"/>
        <v>5924.2565400000003</v>
      </c>
      <c r="FI15" s="58">
        <f t="shared" si="21"/>
        <v>5924.2565400000003</v>
      </c>
      <c r="FJ15" s="58">
        <f t="shared" si="144"/>
        <v>4075.2436600000001</v>
      </c>
      <c r="FK15" s="58">
        <f t="shared" si="22"/>
        <v>4075.2436600000001</v>
      </c>
      <c r="FL15" s="58">
        <f t="shared" si="145"/>
        <v>4330.2830633000003</v>
      </c>
      <c r="FM15" s="58">
        <f t="shared" si="23"/>
        <v>4330.2830633000003</v>
      </c>
      <c r="FN15" s="58">
        <f t="shared" si="146"/>
        <v>4313.3571499999998</v>
      </c>
      <c r="FO15" s="58">
        <f t="shared" si="24"/>
        <v>4313.3571499999998</v>
      </c>
      <c r="FP15" s="58">
        <f t="shared" si="147"/>
        <v>3959.271159500001</v>
      </c>
      <c r="FQ15" s="58">
        <f t="shared" si="25"/>
        <v>3959.271159500001</v>
      </c>
    </row>
    <row r="16" spans="1:173">
      <c r="A16" s="58">
        <v>10</v>
      </c>
      <c r="B16" s="137">
        <f>'Stata Quintile'!$C22</f>
        <v>261.81819999999999</v>
      </c>
      <c r="C16" s="138">
        <f t="shared" si="26"/>
        <v>275.13712000000004</v>
      </c>
      <c r="D16" s="139">
        <f t="shared" si="27"/>
        <v>224.04945000000001</v>
      </c>
      <c r="E16" s="141">
        <f t="shared" si="28"/>
        <v>184.96059999999997</v>
      </c>
      <c r="F16" s="140">
        <f t="shared" si="29"/>
        <v>139.73939999999996</v>
      </c>
      <c r="G16" s="142">
        <f t="shared" si="30"/>
        <v>3.6000000000003212</v>
      </c>
      <c r="H16" s="58">
        <f>'Stata Quintile'!$D22</f>
        <v>866.54549999999995</v>
      </c>
      <c r="I16" s="58">
        <f t="shared" si="31"/>
        <v>1671.5972000000002</v>
      </c>
      <c r="J16" s="58">
        <f t="shared" si="32"/>
        <v>888.09699999999998</v>
      </c>
      <c r="K16" s="58">
        <f t="shared" si="33"/>
        <v>886.63920000000019</v>
      </c>
      <c r="L16" s="58">
        <f t="shared" si="34"/>
        <v>589.06730000000027</v>
      </c>
      <c r="M16" s="58">
        <f t="shared" si="35"/>
        <v>587.94520000000011</v>
      </c>
      <c r="N16" s="58">
        <f>'Stata Quintile'!$E22</f>
        <v>1706.5</v>
      </c>
      <c r="O16" s="58">
        <f t="shared" si="36"/>
        <v>2639.9692600000003</v>
      </c>
      <c r="P16" s="58">
        <f t="shared" si="37"/>
        <v>1565.8128999999999</v>
      </c>
      <c r="Q16" s="58">
        <f t="shared" si="38"/>
        <v>1613.4629400000001</v>
      </c>
      <c r="R16" s="58">
        <f t="shared" si="39"/>
        <v>1479.3527000000001</v>
      </c>
      <c r="S16" s="58">
        <f t="shared" si="40"/>
        <v>1256.6170000000006</v>
      </c>
      <c r="T16" s="58">
        <f>'Stata Quintile'!$F22</f>
        <v>2303.636</v>
      </c>
      <c r="U16" s="58">
        <f t="shared" si="41"/>
        <v>3886.2639000000004</v>
      </c>
      <c r="V16" s="58">
        <f t="shared" si="42"/>
        <v>2591.8678999999997</v>
      </c>
      <c r="W16" s="58">
        <f t="shared" si="43"/>
        <v>2626.5591300000001</v>
      </c>
      <c r="X16" s="58">
        <f t="shared" si="44"/>
        <v>2457.4058999999993</v>
      </c>
      <c r="Y16" s="58">
        <f t="shared" si="45"/>
        <v>2064.4369999999994</v>
      </c>
      <c r="Z16" s="58">
        <f>'Stata Quintile'!$G22</f>
        <v>3949.625</v>
      </c>
      <c r="AA16" s="58">
        <f t="shared" si="46"/>
        <v>7752.8539999999994</v>
      </c>
      <c r="AB16" s="58">
        <f t="shared" si="47"/>
        <v>6018.0688000000009</v>
      </c>
      <c r="AC16" s="58">
        <f t="shared" si="48"/>
        <v>6031.3784000000014</v>
      </c>
      <c r="AD16" s="58">
        <f t="shared" si="49"/>
        <v>5865.0446999999986</v>
      </c>
      <c r="AE16" s="58">
        <f t="shared" si="50"/>
        <v>4747.7169999999951</v>
      </c>
      <c r="AF16" s="58">
        <f>'Stata Quintile'!$H22</f>
        <v>277.33330000000001</v>
      </c>
      <c r="AG16" s="58">
        <f t="shared" si="51"/>
        <v>53.854572000000005</v>
      </c>
      <c r="AH16" s="58">
        <f t="shared" si="52"/>
        <v>31.764521999999996</v>
      </c>
      <c r="AI16" s="58">
        <f t="shared" si="53"/>
        <v>86.31232</v>
      </c>
      <c r="AJ16" s="58">
        <f t="shared" si="54"/>
        <v>185.85119999999972</v>
      </c>
      <c r="AK16" s="58">
        <f t="shared" si="55"/>
        <v>188.06579999999991</v>
      </c>
      <c r="AL16" s="58">
        <f>'Stata Quintile'!$I22</f>
        <v>818.45830000000001</v>
      </c>
      <c r="AM16" s="58">
        <f t="shared" si="56"/>
        <v>829.14256999999998</v>
      </c>
      <c r="AN16" s="58">
        <f t="shared" si="57"/>
        <v>450.51190000000008</v>
      </c>
      <c r="AO16" s="58">
        <f t="shared" si="58"/>
        <v>584.67230000000006</v>
      </c>
      <c r="AP16" s="58">
        <f t="shared" si="59"/>
        <v>560.50739999999985</v>
      </c>
      <c r="AQ16" s="58">
        <f t="shared" si="60"/>
        <v>641.22699999999998</v>
      </c>
      <c r="AR16" s="58">
        <f>'Stata Quintile'!$J22</f>
        <v>1227.375</v>
      </c>
      <c r="AS16" s="58">
        <f t="shared" si="61"/>
        <v>1936.7358099999999</v>
      </c>
      <c r="AT16" s="58">
        <f t="shared" si="62"/>
        <v>1108.6095999999998</v>
      </c>
      <c r="AU16" s="58">
        <f t="shared" si="63"/>
        <v>1230.6158</v>
      </c>
      <c r="AV16" s="58">
        <f t="shared" si="64"/>
        <v>1155.5943999999997</v>
      </c>
      <c r="AW16" s="58">
        <f t="shared" si="65"/>
        <v>1169.4132999999999</v>
      </c>
      <c r="AX16" s="58">
        <f>'Stata Quintile'!$K22</f>
        <v>1937.625</v>
      </c>
      <c r="AY16" s="58">
        <f t="shared" si="66"/>
        <v>3049.7654000000002</v>
      </c>
      <c r="AZ16" s="58">
        <f t="shared" si="67"/>
        <v>2004.1830999999997</v>
      </c>
      <c r="BA16" s="58">
        <f t="shared" si="68"/>
        <v>2127.8579</v>
      </c>
      <c r="BB16" s="58">
        <f t="shared" si="69"/>
        <v>2036.1794</v>
      </c>
      <c r="BC16" s="58">
        <f t="shared" si="70"/>
        <v>1893.7560000000003</v>
      </c>
      <c r="BD16" s="58">
        <f>'Stata Quintile'!$L22</f>
        <v>4027.1669999999999</v>
      </c>
      <c r="BE16" s="58">
        <f t="shared" si="71"/>
        <v>5962.6625999999997</v>
      </c>
      <c r="BF16" s="58">
        <f t="shared" si="72"/>
        <v>4422.91</v>
      </c>
      <c r="BG16" s="58">
        <f t="shared" si="73"/>
        <v>4494.2556000000004</v>
      </c>
      <c r="BH16" s="58">
        <f t="shared" si="74"/>
        <v>4442.6059000000005</v>
      </c>
      <c r="BI16" s="58">
        <f t="shared" si="75"/>
        <v>3980.2280000000023</v>
      </c>
      <c r="BK16" s="58">
        <v>10</v>
      </c>
      <c r="BL16" s="58">
        <f>'Stata Quintile'!$C22</f>
        <v>261.81819999999999</v>
      </c>
      <c r="BM16" s="58">
        <f t="shared" si="76"/>
        <v>275.13712000000004</v>
      </c>
      <c r="BN16" s="58">
        <f t="shared" si="77"/>
        <v>275.13712000000004</v>
      </c>
      <c r="BO16" s="58">
        <f t="shared" si="78"/>
        <v>224.04945000000001</v>
      </c>
      <c r="BP16" s="58">
        <f t="shared" si="77"/>
        <v>224.04945000000001</v>
      </c>
      <c r="BQ16" s="58">
        <f t="shared" si="79"/>
        <v>184.96059999999997</v>
      </c>
      <c r="BR16" s="58">
        <f t="shared" si="0"/>
        <v>184.96059999999997</v>
      </c>
      <c r="BS16" s="58">
        <f t="shared" si="80"/>
        <v>139.73939999999996</v>
      </c>
      <c r="BT16" s="58">
        <f t="shared" si="1"/>
        <v>139.73939999999996</v>
      </c>
      <c r="BU16" s="58">
        <f t="shared" si="81"/>
        <v>3.6000000000003212</v>
      </c>
      <c r="BV16" s="58">
        <f t="shared" si="2"/>
        <v>3.6000000000003212</v>
      </c>
      <c r="BW16" s="58">
        <f>'Stata Quintile'!$D22</f>
        <v>866.54549999999995</v>
      </c>
      <c r="BX16" s="58">
        <f t="shared" si="82"/>
        <v>1671.5972000000002</v>
      </c>
      <c r="BY16" s="58">
        <f t="shared" si="83"/>
        <v>1671.5972000000002</v>
      </c>
      <c r="BZ16" s="58">
        <f t="shared" si="84"/>
        <v>888.09699999999998</v>
      </c>
      <c r="CA16" s="58">
        <f t="shared" si="85"/>
        <v>888.09699999999998</v>
      </c>
      <c r="CB16" s="58">
        <f t="shared" si="86"/>
        <v>886.63920000000019</v>
      </c>
      <c r="CC16" s="58">
        <f t="shared" si="87"/>
        <v>886.63920000000019</v>
      </c>
      <c r="CD16" s="58">
        <f t="shared" si="88"/>
        <v>589.06730000000027</v>
      </c>
      <c r="CE16" s="58">
        <f t="shared" si="89"/>
        <v>589.06730000000027</v>
      </c>
      <c r="CF16" s="58">
        <f t="shared" si="90"/>
        <v>587.94520000000011</v>
      </c>
      <c r="CG16" s="58">
        <f t="shared" si="91"/>
        <v>587.94520000000011</v>
      </c>
      <c r="CH16" s="58">
        <f>'Stata Quintile'!$E22</f>
        <v>1706.5</v>
      </c>
      <c r="CI16" s="58">
        <f t="shared" si="92"/>
        <v>2639.9692600000003</v>
      </c>
      <c r="CJ16" s="58">
        <f t="shared" si="93"/>
        <v>2639.9692600000003</v>
      </c>
      <c r="CK16" s="58">
        <f t="shared" si="94"/>
        <v>1565.8128999999999</v>
      </c>
      <c r="CL16" s="58">
        <f t="shared" si="95"/>
        <v>1565.8128999999999</v>
      </c>
      <c r="CM16" s="58">
        <f t="shared" si="96"/>
        <v>1613.4629400000001</v>
      </c>
      <c r="CN16" s="58">
        <f t="shared" si="97"/>
        <v>1613.4629400000001</v>
      </c>
      <c r="CO16" s="58">
        <f t="shared" si="98"/>
        <v>1479.3527000000001</v>
      </c>
      <c r="CP16" s="58">
        <f t="shared" si="99"/>
        <v>1479.3527000000001</v>
      </c>
      <c r="CQ16" s="58">
        <f t="shared" si="100"/>
        <v>1256.6170000000006</v>
      </c>
      <c r="CR16" s="58">
        <f t="shared" si="101"/>
        <v>1256.6170000000006</v>
      </c>
      <c r="CS16" s="58">
        <f>'Stata Quintile'!$F22</f>
        <v>2303.636</v>
      </c>
      <c r="CT16" s="58">
        <f t="shared" si="102"/>
        <v>3886.2639000000004</v>
      </c>
      <c r="CU16" s="58">
        <f t="shared" si="103"/>
        <v>3886.2639000000004</v>
      </c>
      <c r="CV16" s="58">
        <f t="shared" si="104"/>
        <v>2591.8678999999997</v>
      </c>
      <c r="CW16" s="58">
        <f t="shared" si="105"/>
        <v>2591.8678999999997</v>
      </c>
      <c r="CX16" s="58">
        <f t="shared" si="106"/>
        <v>2626.5591300000001</v>
      </c>
      <c r="CY16" s="58">
        <f t="shared" si="107"/>
        <v>2626.5591300000001</v>
      </c>
      <c r="CZ16" s="58">
        <f t="shared" si="108"/>
        <v>2457.4058999999993</v>
      </c>
      <c r="DA16" s="58">
        <f t="shared" si="109"/>
        <v>2457.4058999999993</v>
      </c>
      <c r="DB16" s="58">
        <f t="shared" si="110"/>
        <v>2064.4369999999994</v>
      </c>
      <c r="DC16" s="58">
        <f t="shared" si="111"/>
        <v>2064.4369999999994</v>
      </c>
      <c r="DD16" s="58">
        <f>'Stata Quintile'!$G22</f>
        <v>3949.625</v>
      </c>
      <c r="DE16" s="58">
        <f t="shared" si="112"/>
        <v>7752.8539999999994</v>
      </c>
      <c r="DF16" s="58">
        <f t="shared" si="113"/>
        <v>7752.8539999999994</v>
      </c>
      <c r="DG16" s="58">
        <f t="shared" si="114"/>
        <v>6018.0688000000009</v>
      </c>
      <c r="DH16" s="58">
        <f t="shared" si="115"/>
        <v>6018.0688000000009</v>
      </c>
      <c r="DI16" s="58">
        <f t="shared" si="116"/>
        <v>6031.3784000000014</v>
      </c>
      <c r="DJ16" s="58">
        <f t="shared" si="117"/>
        <v>6031.3784000000014</v>
      </c>
      <c r="DK16" s="58">
        <f t="shared" si="118"/>
        <v>5865.0446999999986</v>
      </c>
      <c r="DL16" s="58">
        <f t="shared" si="119"/>
        <v>5865.0446999999986</v>
      </c>
      <c r="DM16" s="58">
        <f t="shared" si="120"/>
        <v>4747.7169999999951</v>
      </c>
      <c r="DN16" s="58">
        <f t="shared" si="121"/>
        <v>4747.7169999999951</v>
      </c>
      <c r="DO16" s="58">
        <f>'Stata Quintile'!$H22</f>
        <v>277.33330000000001</v>
      </c>
      <c r="DP16" s="58">
        <f t="shared" si="122"/>
        <v>53.854572000000005</v>
      </c>
      <c r="DQ16" s="58">
        <f t="shared" si="123"/>
        <v>53.854572000000005</v>
      </c>
      <c r="DR16" s="58">
        <f t="shared" si="124"/>
        <v>31.764521999999996</v>
      </c>
      <c r="DS16" s="58">
        <f t="shared" si="123"/>
        <v>31.764521999999996</v>
      </c>
      <c r="DT16" s="58">
        <f t="shared" si="125"/>
        <v>86.31232</v>
      </c>
      <c r="DU16" s="58">
        <f t="shared" si="3"/>
        <v>86.31232</v>
      </c>
      <c r="DV16" s="58">
        <f t="shared" si="126"/>
        <v>185.85119999999972</v>
      </c>
      <c r="DW16" s="58">
        <f t="shared" si="4"/>
        <v>185.85119999999972</v>
      </c>
      <c r="DX16" s="58">
        <f t="shared" si="127"/>
        <v>188.06579999999991</v>
      </c>
      <c r="DY16" s="58">
        <f t="shared" si="5"/>
        <v>188.06579999999991</v>
      </c>
      <c r="DZ16" s="58">
        <f>'Stata Quintile'!$I22</f>
        <v>818.45830000000001</v>
      </c>
      <c r="EA16" s="58">
        <f t="shared" si="128"/>
        <v>829.14256999999998</v>
      </c>
      <c r="EB16" s="58">
        <f t="shared" si="6"/>
        <v>829.14256999999998</v>
      </c>
      <c r="EC16" s="58">
        <f t="shared" si="129"/>
        <v>450.51190000000008</v>
      </c>
      <c r="ED16" s="58">
        <f t="shared" si="7"/>
        <v>450.51190000000008</v>
      </c>
      <c r="EE16" s="58">
        <f t="shared" si="130"/>
        <v>584.67230000000006</v>
      </c>
      <c r="EF16" s="58">
        <f t="shared" si="8"/>
        <v>584.67230000000006</v>
      </c>
      <c r="EG16" s="58">
        <f t="shared" si="131"/>
        <v>560.50739999999985</v>
      </c>
      <c r="EH16" s="58">
        <f t="shared" si="9"/>
        <v>560.50739999999985</v>
      </c>
      <c r="EI16" s="58">
        <f t="shared" si="132"/>
        <v>641.22699999999998</v>
      </c>
      <c r="EJ16" s="58">
        <f t="shared" si="10"/>
        <v>641.22699999999998</v>
      </c>
      <c r="EK16" s="58">
        <f>'Stata Quintile'!$J22</f>
        <v>1227.375</v>
      </c>
      <c r="EL16" s="58">
        <f t="shared" si="133"/>
        <v>1936.7358099999999</v>
      </c>
      <c r="EM16" s="58">
        <f t="shared" si="11"/>
        <v>1936.7358099999999</v>
      </c>
      <c r="EN16" s="58">
        <f t="shared" si="134"/>
        <v>1108.6095999999998</v>
      </c>
      <c r="EO16" s="58">
        <f t="shared" si="12"/>
        <v>1108.6095999999998</v>
      </c>
      <c r="EP16" s="58">
        <f t="shared" si="135"/>
        <v>1230.6158</v>
      </c>
      <c r="EQ16" s="58">
        <f t="shared" si="13"/>
        <v>1230.6158</v>
      </c>
      <c r="ER16" s="58">
        <f t="shared" si="136"/>
        <v>1155.5943999999997</v>
      </c>
      <c r="ES16" s="58">
        <f t="shared" si="14"/>
        <v>1155.5943999999997</v>
      </c>
      <c r="ET16" s="58">
        <f t="shared" si="137"/>
        <v>1169.4132999999999</v>
      </c>
      <c r="EU16" s="58">
        <f t="shared" si="15"/>
        <v>1169.4132999999999</v>
      </c>
      <c r="EV16" s="58">
        <f>'Stata Quintile'!$K22</f>
        <v>1937.625</v>
      </c>
      <c r="EW16" s="58">
        <f t="shared" si="138"/>
        <v>3049.7654000000002</v>
      </c>
      <c r="EX16" s="58">
        <f t="shared" si="16"/>
        <v>3049.7654000000002</v>
      </c>
      <c r="EY16" s="58">
        <f t="shared" si="139"/>
        <v>2004.1830999999997</v>
      </c>
      <c r="EZ16" s="58">
        <f t="shared" si="17"/>
        <v>2004.1830999999997</v>
      </c>
      <c r="FA16" s="58">
        <f t="shared" si="140"/>
        <v>2127.8579</v>
      </c>
      <c r="FB16" s="58">
        <f t="shared" si="18"/>
        <v>2127.8579</v>
      </c>
      <c r="FC16" s="58">
        <f t="shared" si="141"/>
        <v>2036.1794</v>
      </c>
      <c r="FD16" s="58">
        <f t="shared" si="19"/>
        <v>2036.1794</v>
      </c>
      <c r="FE16" s="58">
        <f t="shared" si="142"/>
        <v>1893.7560000000003</v>
      </c>
      <c r="FF16" s="58">
        <f t="shared" si="20"/>
        <v>1893.7560000000003</v>
      </c>
      <c r="FG16" s="58">
        <f>'Stata Quintile'!$L22</f>
        <v>4027.1669999999999</v>
      </c>
      <c r="FH16" s="58">
        <f t="shared" si="143"/>
        <v>5962.6625999999997</v>
      </c>
      <c r="FI16" s="58">
        <f t="shared" si="21"/>
        <v>5962.6625999999997</v>
      </c>
      <c r="FJ16" s="58">
        <f t="shared" si="144"/>
        <v>4422.91</v>
      </c>
      <c r="FK16" s="58">
        <f t="shared" si="22"/>
        <v>4422.91</v>
      </c>
      <c r="FL16" s="58">
        <f t="shared" si="145"/>
        <v>4494.2556000000004</v>
      </c>
      <c r="FM16" s="58">
        <f t="shared" si="23"/>
        <v>4494.2556000000004</v>
      </c>
      <c r="FN16" s="58">
        <f t="shared" si="146"/>
        <v>4442.6059000000005</v>
      </c>
      <c r="FO16" s="58">
        <f t="shared" si="24"/>
        <v>4442.6059000000005</v>
      </c>
      <c r="FP16" s="58">
        <f t="shared" si="147"/>
        <v>3980.2280000000023</v>
      </c>
      <c r="FQ16" s="58">
        <f t="shared" si="25"/>
        <v>3980.2280000000023</v>
      </c>
    </row>
    <row r="17" spans="1:173">
      <c r="A17" s="58">
        <v>11</v>
      </c>
      <c r="B17" s="137">
        <f>'Stata Quintile'!$C125</f>
        <v>793.46410000000003</v>
      </c>
      <c r="C17" s="138">
        <f t="shared" si="26"/>
        <v>270.03569200000004</v>
      </c>
      <c r="D17" s="139">
        <f t="shared" si="27"/>
        <v>227.8086036</v>
      </c>
      <c r="E17" s="141">
        <f t="shared" si="28"/>
        <v>215.21330789999999</v>
      </c>
      <c r="F17" s="140">
        <f t="shared" si="29"/>
        <v>135.58503179999991</v>
      </c>
      <c r="G17" s="142">
        <f t="shared" si="30"/>
        <v>-17.244641199999236</v>
      </c>
      <c r="H17" s="58">
        <f>'Stata Quintile'!$D125</f>
        <v>409.47609999999997</v>
      </c>
      <c r="I17" s="58">
        <f t="shared" si="31"/>
        <v>1652.4256200000002</v>
      </c>
      <c r="J17" s="58">
        <f t="shared" si="32"/>
        <v>1051.1912400000003</v>
      </c>
      <c r="K17" s="58">
        <f t="shared" si="33"/>
        <v>1029.7565895</v>
      </c>
      <c r="L17" s="58">
        <f t="shared" si="34"/>
        <v>616.99446049999972</v>
      </c>
      <c r="M17" s="58">
        <f t="shared" si="35"/>
        <v>615.81903147000071</v>
      </c>
      <c r="N17" s="58">
        <f>'Stata Quintile'!$E125</f>
        <v>583.63649999999996</v>
      </c>
      <c r="O17" s="58">
        <f t="shared" si="36"/>
        <v>2647.6446860000001</v>
      </c>
      <c r="P17" s="58">
        <f t="shared" si="37"/>
        <v>1826.2037690000004</v>
      </c>
      <c r="Q17" s="58">
        <f t="shared" si="38"/>
        <v>1783.9506723</v>
      </c>
      <c r="R17" s="58">
        <f t="shared" si="39"/>
        <v>1572.0862875999997</v>
      </c>
      <c r="S17" s="58">
        <f t="shared" si="40"/>
        <v>1331.1097887999999</v>
      </c>
      <c r="T17" s="58">
        <f>'Stata Quintile'!$F125</f>
        <v>1055.3140000000001</v>
      </c>
      <c r="U17" s="58">
        <f t="shared" si="41"/>
        <v>3924.9276900000004</v>
      </c>
      <c r="V17" s="58">
        <f t="shared" si="42"/>
        <v>2953.2292089999996</v>
      </c>
      <c r="W17" s="58">
        <f t="shared" si="43"/>
        <v>2901.2780266</v>
      </c>
      <c r="X17" s="58">
        <f t="shared" si="44"/>
        <v>2627.0444563999995</v>
      </c>
      <c r="Y17" s="58">
        <f t="shared" si="45"/>
        <v>2202.9750192999991</v>
      </c>
      <c r="Z17" s="58">
        <f>'Stata Quintile'!$G125</f>
        <v>3260.3870000000002</v>
      </c>
      <c r="AA17" s="58">
        <f t="shared" si="46"/>
        <v>7854.3140999999996</v>
      </c>
      <c r="AB17" s="58">
        <f t="shared" si="47"/>
        <v>6573.0482940000011</v>
      </c>
      <c r="AC17" s="58">
        <f t="shared" si="48"/>
        <v>6652.0794004000008</v>
      </c>
      <c r="AD17" s="58">
        <f t="shared" si="49"/>
        <v>6419.2819746999994</v>
      </c>
      <c r="AE17" s="58">
        <f t="shared" si="50"/>
        <v>5219.4563259000033</v>
      </c>
      <c r="AF17" s="58">
        <f>'Stata Quintile'!$H125</f>
        <v>461.37299999999999</v>
      </c>
      <c r="AG17" s="58">
        <f t="shared" si="51"/>
        <v>53.004433200000001</v>
      </c>
      <c r="AH17" s="58">
        <f t="shared" si="52"/>
        <v>33.926081899999993</v>
      </c>
      <c r="AI17" s="58">
        <f t="shared" si="53"/>
        <v>77.648240199999975</v>
      </c>
      <c r="AJ17" s="58">
        <f t="shared" si="54"/>
        <v>141.77985499999986</v>
      </c>
      <c r="AK17" s="58">
        <f t="shared" si="55"/>
        <v>146.19470874999996</v>
      </c>
      <c r="AL17" s="58">
        <f>'Stata Quintile'!$I125</f>
        <v>526.66179999999997</v>
      </c>
      <c r="AM17" s="58">
        <f t="shared" si="56"/>
        <v>821.05115699999999</v>
      </c>
      <c r="AN17" s="58">
        <f t="shared" si="57"/>
        <v>515.60457500000007</v>
      </c>
      <c r="AO17" s="58">
        <f t="shared" si="58"/>
        <v>572.43793560000006</v>
      </c>
      <c r="AP17" s="58">
        <f t="shared" si="59"/>
        <v>463.87274870000027</v>
      </c>
      <c r="AQ17" s="58">
        <f t="shared" si="60"/>
        <v>561.30519140000013</v>
      </c>
      <c r="AR17" s="58">
        <f>'Stata Quintile'!$J125</f>
        <v>526.65660000000003</v>
      </c>
      <c r="AS17" s="58">
        <f t="shared" si="61"/>
        <v>1934.6099909999998</v>
      </c>
      <c r="AT17" s="58">
        <f t="shared" si="62"/>
        <v>1256.7196399999998</v>
      </c>
      <c r="AU17" s="58">
        <f t="shared" si="63"/>
        <v>1267.9916509</v>
      </c>
      <c r="AV17" s="58">
        <f t="shared" si="64"/>
        <v>1116.4909586999995</v>
      </c>
      <c r="AW17" s="58">
        <f t="shared" si="65"/>
        <v>1132.6302430999995</v>
      </c>
      <c r="AX17" s="58">
        <f>'Stata Quintile'!$K125</f>
        <v>565.38289999999995</v>
      </c>
      <c r="AY17" s="58">
        <f t="shared" si="66"/>
        <v>3062.6358399999999</v>
      </c>
      <c r="AZ17" s="58">
        <f t="shared" si="67"/>
        <v>2214.5102239999997</v>
      </c>
      <c r="BA17" s="58">
        <f t="shared" si="68"/>
        <v>2181.7444387</v>
      </c>
      <c r="BB17" s="58">
        <f t="shared" si="69"/>
        <v>2030.5571586999999</v>
      </c>
      <c r="BC17" s="58">
        <f t="shared" si="70"/>
        <v>1869.9500711999985</v>
      </c>
      <c r="BD17" s="58">
        <f>'Stata Quintile'!$L125</f>
        <v>3987.652</v>
      </c>
      <c r="BE17" s="58">
        <f t="shared" si="71"/>
        <v>6001.0686599999999</v>
      </c>
      <c r="BF17" s="58">
        <f t="shared" si="72"/>
        <v>4759.1346600000006</v>
      </c>
      <c r="BG17" s="58">
        <f t="shared" si="73"/>
        <v>4665.5814586999995</v>
      </c>
      <c r="BH17" s="58">
        <f t="shared" si="74"/>
        <v>4586.6939245999993</v>
      </c>
      <c r="BI17" s="58">
        <f t="shared" si="75"/>
        <v>4076.5947511000004</v>
      </c>
      <c r="BK17" s="58">
        <v>11</v>
      </c>
      <c r="BL17" s="58">
        <f>'Stata Quintile'!$C125</f>
        <v>793.46410000000003</v>
      </c>
      <c r="BM17" s="58">
        <f t="shared" si="76"/>
        <v>270.03569200000004</v>
      </c>
      <c r="BN17" s="58">
        <f t="shared" si="77"/>
        <v>270.03569200000004</v>
      </c>
      <c r="BO17" s="58">
        <f t="shared" si="78"/>
        <v>227.8086036</v>
      </c>
      <c r="BP17" s="58">
        <f t="shared" si="77"/>
        <v>227.8086036</v>
      </c>
      <c r="BQ17" s="58">
        <f t="shared" si="79"/>
        <v>215.21330789999999</v>
      </c>
      <c r="BR17" s="58">
        <f t="shared" si="0"/>
        <v>215.21330789999999</v>
      </c>
      <c r="BS17" s="58">
        <f t="shared" si="80"/>
        <v>135.58503179999991</v>
      </c>
      <c r="BT17" s="58">
        <f t="shared" si="1"/>
        <v>135.58503179999991</v>
      </c>
      <c r="BU17" s="58">
        <f t="shared" si="81"/>
        <v>-17.244641199999236</v>
      </c>
      <c r="BV17" s="58">
        <f t="shared" si="2"/>
        <v>-17.244641199999236</v>
      </c>
      <c r="BW17" s="58">
        <f>'Stata Quintile'!$D125</f>
        <v>409.47609999999997</v>
      </c>
      <c r="BX17" s="58">
        <f t="shared" si="82"/>
        <v>1652.4256200000002</v>
      </c>
      <c r="BY17" s="58">
        <f t="shared" si="83"/>
        <v>1652.4256200000002</v>
      </c>
      <c r="BZ17" s="58">
        <f t="shared" si="84"/>
        <v>1051.1912400000003</v>
      </c>
      <c r="CA17" s="58">
        <f t="shared" si="85"/>
        <v>1051.1912400000003</v>
      </c>
      <c r="CB17" s="58">
        <f t="shared" si="86"/>
        <v>1029.7565895</v>
      </c>
      <c r="CC17" s="58">
        <f t="shared" si="87"/>
        <v>1029.7565895</v>
      </c>
      <c r="CD17" s="58">
        <f t="shared" si="88"/>
        <v>616.99446049999972</v>
      </c>
      <c r="CE17" s="58">
        <f t="shared" si="89"/>
        <v>616.99446049999972</v>
      </c>
      <c r="CF17" s="58">
        <f t="shared" si="90"/>
        <v>615.81903147000071</v>
      </c>
      <c r="CG17" s="58">
        <f t="shared" si="91"/>
        <v>615.81903147000071</v>
      </c>
      <c r="CH17" s="58">
        <f>'Stata Quintile'!$E125</f>
        <v>583.63649999999996</v>
      </c>
      <c r="CI17" s="58">
        <f t="shared" si="92"/>
        <v>2647.6446860000001</v>
      </c>
      <c r="CJ17" s="58">
        <f t="shared" si="93"/>
        <v>2647.6446860000001</v>
      </c>
      <c r="CK17" s="58">
        <f t="shared" si="94"/>
        <v>1826.2037690000004</v>
      </c>
      <c r="CL17" s="58">
        <f t="shared" si="95"/>
        <v>1826.2037690000004</v>
      </c>
      <c r="CM17" s="58">
        <f t="shared" si="96"/>
        <v>1783.9506723</v>
      </c>
      <c r="CN17" s="58">
        <f t="shared" si="97"/>
        <v>1783.9506723</v>
      </c>
      <c r="CO17" s="58">
        <f t="shared" si="98"/>
        <v>1572.0862875999997</v>
      </c>
      <c r="CP17" s="58">
        <f t="shared" si="99"/>
        <v>1572.0862875999997</v>
      </c>
      <c r="CQ17" s="58">
        <f t="shared" si="100"/>
        <v>1331.1097887999999</v>
      </c>
      <c r="CR17" s="58">
        <f t="shared" si="101"/>
        <v>1331.1097887999999</v>
      </c>
      <c r="CS17" s="58">
        <f>'Stata Quintile'!$F125</f>
        <v>1055.3140000000001</v>
      </c>
      <c r="CT17" s="58">
        <f t="shared" si="102"/>
        <v>3924.9276900000004</v>
      </c>
      <c r="CU17" s="58">
        <f t="shared" si="103"/>
        <v>3924.9276900000004</v>
      </c>
      <c r="CV17" s="58">
        <f t="shared" si="104"/>
        <v>2953.2292089999996</v>
      </c>
      <c r="CW17" s="58">
        <f t="shared" si="105"/>
        <v>2953.2292089999996</v>
      </c>
      <c r="CX17" s="58">
        <f t="shared" si="106"/>
        <v>2901.2780266</v>
      </c>
      <c r="CY17" s="58">
        <f t="shared" si="107"/>
        <v>2901.2780266</v>
      </c>
      <c r="CZ17" s="58">
        <f t="shared" si="108"/>
        <v>2627.0444563999995</v>
      </c>
      <c r="DA17" s="58">
        <f t="shared" si="109"/>
        <v>2627.0444563999995</v>
      </c>
      <c r="DB17" s="58">
        <f t="shared" si="110"/>
        <v>2202.9750192999991</v>
      </c>
      <c r="DC17" s="58">
        <f t="shared" si="111"/>
        <v>2202.9750192999991</v>
      </c>
      <c r="DD17" s="58">
        <f>'Stata Quintile'!$G125</f>
        <v>3260.3870000000002</v>
      </c>
      <c r="DE17" s="58">
        <f t="shared" si="112"/>
        <v>7854.3140999999996</v>
      </c>
      <c r="DF17" s="58">
        <f t="shared" si="113"/>
        <v>7854.3140999999996</v>
      </c>
      <c r="DG17" s="58">
        <f t="shared" si="114"/>
        <v>6573.0482940000011</v>
      </c>
      <c r="DH17" s="58">
        <f t="shared" si="115"/>
        <v>6573.0482940000011</v>
      </c>
      <c r="DI17" s="58">
        <f t="shared" si="116"/>
        <v>6652.0794004000008</v>
      </c>
      <c r="DJ17" s="58">
        <f t="shared" si="117"/>
        <v>6652.0794004000008</v>
      </c>
      <c r="DK17" s="58">
        <f t="shared" si="118"/>
        <v>6419.2819746999994</v>
      </c>
      <c r="DL17" s="58">
        <f t="shared" si="119"/>
        <v>6419.2819746999994</v>
      </c>
      <c r="DM17" s="58">
        <f t="shared" si="120"/>
        <v>5219.4563259000033</v>
      </c>
      <c r="DN17" s="58">
        <f t="shared" si="121"/>
        <v>5219.4563259000033</v>
      </c>
      <c r="DO17" s="58">
        <f>'Stata Quintile'!$H125</f>
        <v>461.37299999999999</v>
      </c>
      <c r="DP17" s="58">
        <f t="shared" si="122"/>
        <v>53.004433200000001</v>
      </c>
      <c r="DQ17" s="58">
        <f t="shared" si="123"/>
        <v>53.004433200000001</v>
      </c>
      <c r="DR17" s="58">
        <f t="shared" si="124"/>
        <v>33.926081899999993</v>
      </c>
      <c r="DS17" s="58">
        <f t="shared" si="123"/>
        <v>33.926081899999993</v>
      </c>
      <c r="DT17" s="58">
        <f t="shared" si="125"/>
        <v>77.648240199999975</v>
      </c>
      <c r="DU17" s="58">
        <f t="shared" si="3"/>
        <v>77.648240199999975</v>
      </c>
      <c r="DV17" s="58">
        <f t="shared" si="126"/>
        <v>141.77985499999986</v>
      </c>
      <c r="DW17" s="58">
        <f t="shared" si="4"/>
        <v>141.77985499999986</v>
      </c>
      <c r="DX17" s="58">
        <f t="shared" si="127"/>
        <v>146.19470874999996</v>
      </c>
      <c r="DY17" s="58">
        <f t="shared" si="5"/>
        <v>146.19470874999996</v>
      </c>
      <c r="DZ17" s="58">
        <f>'Stata Quintile'!$I125</f>
        <v>526.66179999999997</v>
      </c>
      <c r="EA17" s="58">
        <f t="shared" si="128"/>
        <v>821.05115699999999</v>
      </c>
      <c r="EB17" s="58">
        <f t="shared" si="6"/>
        <v>821.05115699999999</v>
      </c>
      <c r="EC17" s="58">
        <f t="shared" si="129"/>
        <v>515.60457500000007</v>
      </c>
      <c r="ED17" s="58">
        <f t="shared" si="7"/>
        <v>515.60457500000007</v>
      </c>
      <c r="EE17" s="58">
        <f t="shared" si="130"/>
        <v>572.43793560000006</v>
      </c>
      <c r="EF17" s="58">
        <f t="shared" si="8"/>
        <v>572.43793560000006</v>
      </c>
      <c r="EG17" s="58">
        <f t="shared" si="131"/>
        <v>463.87274870000027</v>
      </c>
      <c r="EH17" s="58">
        <f t="shared" si="9"/>
        <v>463.87274870000027</v>
      </c>
      <c r="EI17" s="58">
        <f t="shared" si="132"/>
        <v>561.30519140000013</v>
      </c>
      <c r="EJ17" s="58">
        <f t="shared" si="10"/>
        <v>561.30519140000013</v>
      </c>
      <c r="EK17" s="58">
        <f>'Stata Quintile'!$J125</f>
        <v>526.65660000000003</v>
      </c>
      <c r="EL17" s="58">
        <f t="shared" si="133"/>
        <v>1934.6099909999998</v>
      </c>
      <c r="EM17" s="58">
        <f t="shared" si="11"/>
        <v>1934.6099909999998</v>
      </c>
      <c r="EN17" s="58">
        <f t="shared" si="134"/>
        <v>1256.7196399999998</v>
      </c>
      <c r="EO17" s="58">
        <f t="shared" si="12"/>
        <v>1256.7196399999998</v>
      </c>
      <c r="EP17" s="58">
        <f t="shared" si="135"/>
        <v>1267.9916509</v>
      </c>
      <c r="EQ17" s="58">
        <f t="shared" si="13"/>
        <v>1267.9916509</v>
      </c>
      <c r="ER17" s="58">
        <f t="shared" si="136"/>
        <v>1116.4909586999995</v>
      </c>
      <c r="ES17" s="58">
        <f t="shared" si="14"/>
        <v>1116.4909586999995</v>
      </c>
      <c r="ET17" s="58">
        <f t="shared" si="137"/>
        <v>1132.6302430999995</v>
      </c>
      <c r="EU17" s="58">
        <f t="shared" si="15"/>
        <v>1132.6302430999995</v>
      </c>
      <c r="EV17" s="58">
        <f>'Stata Quintile'!$K125</f>
        <v>565.38289999999995</v>
      </c>
      <c r="EW17" s="58">
        <f t="shared" si="138"/>
        <v>3062.6358399999999</v>
      </c>
      <c r="EX17" s="58">
        <f t="shared" si="16"/>
        <v>3062.6358399999999</v>
      </c>
      <c r="EY17" s="58">
        <f t="shared" si="139"/>
        <v>2214.5102239999997</v>
      </c>
      <c r="EZ17" s="58">
        <f t="shared" si="17"/>
        <v>2214.5102239999997</v>
      </c>
      <c r="FA17" s="58">
        <f t="shared" si="140"/>
        <v>2181.7444387</v>
      </c>
      <c r="FB17" s="58">
        <f t="shared" si="18"/>
        <v>2181.7444387</v>
      </c>
      <c r="FC17" s="58">
        <f t="shared" si="141"/>
        <v>2030.5571586999999</v>
      </c>
      <c r="FD17" s="58">
        <f t="shared" si="19"/>
        <v>2030.5571586999999</v>
      </c>
      <c r="FE17" s="58">
        <f t="shared" si="142"/>
        <v>1869.9500711999985</v>
      </c>
      <c r="FF17" s="58">
        <f t="shared" si="20"/>
        <v>1869.9500711999985</v>
      </c>
      <c r="FG17" s="58">
        <f>'Stata Quintile'!$L125</f>
        <v>3987.652</v>
      </c>
      <c r="FH17" s="58">
        <f t="shared" si="143"/>
        <v>6001.0686599999999</v>
      </c>
      <c r="FI17" s="58">
        <f t="shared" si="21"/>
        <v>6001.0686599999999</v>
      </c>
      <c r="FJ17" s="58">
        <f t="shared" si="144"/>
        <v>4759.1346600000006</v>
      </c>
      <c r="FK17" s="58">
        <f t="shared" si="22"/>
        <v>4759.1346600000006</v>
      </c>
      <c r="FL17" s="58">
        <f t="shared" si="145"/>
        <v>4665.5814586999995</v>
      </c>
      <c r="FM17" s="58">
        <f t="shared" si="23"/>
        <v>4665.5814586999995</v>
      </c>
      <c r="FN17" s="58">
        <f t="shared" si="146"/>
        <v>4586.6939245999993</v>
      </c>
      <c r="FO17" s="58">
        <f t="shared" si="24"/>
        <v>4586.6939245999993</v>
      </c>
      <c r="FP17" s="58">
        <f t="shared" si="147"/>
        <v>4076.5947511000004</v>
      </c>
      <c r="FQ17" s="58">
        <f t="shared" si="25"/>
        <v>4076.5947511000004</v>
      </c>
    </row>
    <row r="18" spans="1:173">
      <c r="A18" s="58">
        <v>12</v>
      </c>
      <c r="B18" s="137">
        <f>'Stata Quintile'!$C28</f>
        <v>124.1923</v>
      </c>
      <c r="C18" s="138">
        <f t="shared" si="26"/>
        <v>264.93426400000004</v>
      </c>
      <c r="D18" s="139">
        <f t="shared" si="27"/>
        <v>231.24406239999999</v>
      </c>
      <c r="E18" s="141">
        <f t="shared" si="28"/>
        <v>242.80827120000004</v>
      </c>
      <c r="F18" s="140">
        <f t="shared" si="29"/>
        <v>138.8400383999998</v>
      </c>
      <c r="G18" s="142">
        <f t="shared" si="30"/>
        <v>-13.78731359999961</v>
      </c>
      <c r="H18" s="58">
        <f>'Stata Quintile'!$D28</f>
        <v>707.30769999999995</v>
      </c>
      <c r="I18" s="58">
        <f t="shared" si="31"/>
        <v>1633.25404</v>
      </c>
      <c r="J18" s="58">
        <f t="shared" si="32"/>
        <v>1208.1069600000001</v>
      </c>
      <c r="K18" s="58">
        <f t="shared" si="33"/>
        <v>1168.8164919999997</v>
      </c>
      <c r="L18" s="58">
        <f t="shared" si="34"/>
        <v>671.72048960000006</v>
      </c>
      <c r="M18" s="58">
        <f t="shared" si="35"/>
        <v>670.59816383999942</v>
      </c>
      <c r="N18" s="58">
        <f>'Stata Quintile'!$E28</f>
        <v>1373.25</v>
      </c>
      <c r="O18" s="58">
        <f t="shared" si="36"/>
        <v>2655.3201120000003</v>
      </c>
      <c r="P18" s="58">
        <f t="shared" si="37"/>
        <v>2077.0284160000001</v>
      </c>
      <c r="Q18" s="58">
        <f t="shared" si="38"/>
        <v>1954.5237543999999</v>
      </c>
      <c r="R18" s="58">
        <f t="shared" si="39"/>
        <v>1685.7363600000001</v>
      </c>
      <c r="S18" s="58">
        <f t="shared" si="40"/>
        <v>1452.346353599999</v>
      </c>
      <c r="T18" s="58">
        <f>'Stata Quintile'!$F28</f>
        <v>1994.192</v>
      </c>
      <c r="U18" s="58">
        <f t="shared" si="41"/>
        <v>3963.59148</v>
      </c>
      <c r="V18" s="58">
        <f t="shared" si="42"/>
        <v>3301.7681760000005</v>
      </c>
      <c r="W18" s="58">
        <f t="shared" si="43"/>
        <v>3172.6484615999998</v>
      </c>
      <c r="X18" s="58">
        <f t="shared" si="44"/>
        <v>2821.1646912000001</v>
      </c>
      <c r="Y18" s="58">
        <f t="shared" si="45"/>
        <v>2414.8866112000028</v>
      </c>
      <c r="Z18" s="58">
        <f>'Stata Quintile'!$G28</f>
        <v>5689.643</v>
      </c>
      <c r="AA18" s="58">
        <f t="shared" si="46"/>
        <v>7955.7741999999998</v>
      </c>
      <c r="AB18" s="58">
        <f t="shared" si="47"/>
        <v>7109.4170159999994</v>
      </c>
      <c r="AC18" s="58">
        <f t="shared" si="48"/>
        <v>7246.7594352000006</v>
      </c>
      <c r="AD18" s="58">
        <f t="shared" si="49"/>
        <v>6965.7704175999997</v>
      </c>
      <c r="AE18" s="58">
        <f t="shared" si="50"/>
        <v>5800.8330016000054</v>
      </c>
      <c r="AF18" s="58">
        <f>'Stata Quintile'!$H28</f>
        <v>276.95830000000001</v>
      </c>
      <c r="AG18" s="58">
        <f t="shared" si="51"/>
        <v>52.154294400000005</v>
      </c>
      <c r="AH18" s="58">
        <f t="shared" si="52"/>
        <v>35.991485600000004</v>
      </c>
      <c r="AI18" s="58">
        <f t="shared" si="53"/>
        <v>69.73667279999998</v>
      </c>
      <c r="AJ18" s="58">
        <f t="shared" si="54"/>
        <v>104.78194239999982</v>
      </c>
      <c r="AK18" s="58">
        <f t="shared" si="55"/>
        <v>110.35977599999994</v>
      </c>
      <c r="AL18" s="58">
        <f>'Stata Quintile'!$I28</f>
        <v>915.80769999999995</v>
      </c>
      <c r="AM18" s="58">
        <f t="shared" si="56"/>
        <v>812.959744</v>
      </c>
      <c r="AN18" s="58">
        <f t="shared" si="57"/>
        <v>578.21539999999993</v>
      </c>
      <c r="AO18" s="58">
        <f t="shared" si="58"/>
        <v>565.5288528000001</v>
      </c>
      <c r="AP18" s="58">
        <f t="shared" si="59"/>
        <v>392.6732800000002</v>
      </c>
      <c r="AQ18" s="58">
        <f t="shared" si="60"/>
        <v>494.09179840000007</v>
      </c>
      <c r="AR18" s="58">
        <f>'Stata Quintile'!$J28</f>
        <v>1590.4580000000001</v>
      </c>
      <c r="AS18" s="58">
        <f t="shared" si="61"/>
        <v>1932.4841719999999</v>
      </c>
      <c r="AT18" s="58">
        <f t="shared" si="62"/>
        <v>1399.3977600000001</v>
      </c>
      <c r="AU18" s="58">
        <f t="shared" si="63"/>
        <v>1311.5038831999998</v>
      </c>
      <c r="AV18" s="58">
        <f t="shared" si="64"/>
        <v>1101.5251599999999</v>
      </c>
      <c r="AW18" s="58">
        <f t="shared" si="65"/>
        <v>1118.1456463999996</v>
      </c>
      <c r="AX18" s="58">
        <f>'Stata Quintile'!$K28</f>
        <v>2423.5390000000002</v>
      </c>
      <c r="AY18" s="58">
        <f t="shared" si="66"/>
        <v>3075.5062800000001</v>
      </c>
      <c r="AZ18" s="58">
        <f t="shared" si="67"/>
        <v>2417.383836</v>
      </c>
      <c r="BA18" s="58">
        <f t="shared" si="68"/>
        <v>2244.7814976</v>
      </c>
      <c r="BB18" s="58">
        <f t="shared" si="69"/>
        <v>2048.7311279999994</v>
      </c>
      <c r="BC18" s="58">
        <f t="shared" si="70"/>
        <v>1886.0970208000001</v>
      </c>
      <c r="BD18" s="58">
        <f>'Stata Quintile'!$L28</f>
        <v>4118.3850000000002</v>
      </c>
      <c r="BE18" s="58">
        <f t="shared" si="71"/>
        <v>6039.4747200000002</v>
      </c>
      <c r="BF18" s="58">
        <f t="shared" si="72"/>
        <v>5083.9176399999997</v>
      </c>
      <c r="BG18" s="58">
        <f t="shared" si="73"/>
        <v>4843.5760256000003</v>
      </c>
      <c r="BH18" s="58">
        <f t="shared" si="74"/>
        <v>4744.248867199999</v>
      </c>
      <c r="BI18" s="58">
        <f t="shared" si="75"/>
        <v>4235.9761184000008</v>
      </c>
      <c r="BK18" s="58">
        <v>12</v>
      </c>
      <c r="BL18" s="58">
        <f>'Stata Quintile'!$C28</f>
        <v>124.1923</v>
      </c>
      <c r="BM18" s="58">
        <f t="shared" si="76"/>
        <v>264.93426400000004</v>
      </c>
      <c r="BN18" s="58">
        <f t="shared" si="77"/>
        <v>264.93426400000004</v>
      </c>
      <c r="BO18" s="58">
        <f t="shared" si="78"/>
        <v>231.24406239999999</v>
      </c>
      <c r="BP18" s="58">
        <f t="shared" si="77"/>
        <v>231.24406239999999</v>
      </c>
      <c r="BQ18" s="58">
        <f t="shared" si="79"/>
        <v>242.80827120000004</v>
      </c>
      <c r="BR18" s="58">
        <f t="shared" si="0"/>
        <v>242.80827120000004</v>
      </c>
      <c r="BS18" s="58">
        <f t="shared" si="80"/>
        <v>138.8400383999998</v>
      </c>
      <c r="BT18" s="58">
        <f t="shared" si="1"/>
        <v>138.8400383999998</v>
      </c>
      <c r="BU18" s="58">
        <f t="shared" si="81"/>
        <v>-13.78731359999961</v>
      </c>
      <c r="BV18" s="58">
        <f t="shared" si="2"/>
        <v>-13.78731359999961</v>
      </c>
      <c r="BW18" s="58">
        <f>'Stata Quintile'!$D28</f>
        <v>707.30769999999995</v>
      </c>
      <c r="BX18" s="58">
        <f t="shared" si="82"/>
        <v>1633.25404</v>
      </c>
      <c r="BY18" s="58">
        <f t="shared" si="83"/>
        <v>1633.25404</v>
      </c>
      <c r="BZ18" s="58">
        <f t="shared" si="84"/>
        <v>1208.1069600000001</v>
      </c>
      <c r="CA18" s="58">
        <f t="shared" si="85"/>
        <v>1208.1069600000001</v>
      </c>
      <c r="CB18" s="58">
        <f t="shared" si="86"/>
        <v>1168.8164919999997</v>
      </c>
      <c r="CC18" s="58">
        <f t="shared" si="87"/>
        <v>1168.8164919999997</v>
      </c>
      <c r="CD18" s="58">
        <f t="shared" si="88"/>
        <v>671.72048960000006</v>
      </c>
      <c r="CE18" s="58">
        <f t="shared" si="89"/>
        <v>671.72048960000006</v>
      </c>
      <c r="CF18" s="58">
        <f t="shared" si="90"/>
        <v>670.59816383999942</v>
      </c>
      <c r="CG18" s="58">
        <f t="shared" si="91"/>
        <v>670.59816383999942</v>
      </c>
      <c r="CH18" s="58">
        <f>'Stata Quintile'!$E28</f>
        <v>1373.25</v>
      </c>
      <c r="CI18" s="58">
        <f t="shared" si="92"/>
        <v>2655.3201120000003</v>
      </c>
      <c r="CJ18" s="58">
        <f t="shared" si="93"/>
        <v>2655.3201120000003</v>
      </c>
      <c r="CK18" s="58">
        <f t="shared" si="94"/>
        <v>2077.0284160000001</v>
      </c>
      <c r="CL18" s="58">
        <f t="shared" si="95"/>
        <v>2077.0284160000001</v>
      </c>
      <c r="CM18" s="58">
        <f t="shared" si="96"/>
        <v>1954.5237543999999</v>
      </c>
      <c r="CN18" s="58">
        <f t="shared" si="97"/>
        <v>1954.5237543999999</v>
      </c>
      <c r="CO18" s="58">
        <f t="shared" si="98"/>
        <v>1685.7363600000001</v>
      </c>
      <c r="CP18" s="58">
        <f t="shared" si="99"/>
        <v>1685.7363600000001</v>
      </c>
      <c r="CQ18" s="58">
        <f t="shared" si="100"/>
        <v>1452.346353599999</v>
      </c>
      <c r="CR18" s="58">
        <f t="shared" si="101"/>
        <v>1452.346353599999</v>
      </c>
      <c r="CS18" s="58">
        <f>'Stata Quintile'!$F28</f>
        <v>1994.192</v>
      </c>
      <c r="CT18" s="58">
        <f t="shared" si="102"/>
        <v>3963.59148</v>
      </c>
      <c r="CU18" s="58">
        <f t="shared" si="103"/>
        <v>3963.59148</v>
      </c>
      <c r="CV18" s="58">
        <f t="shared" si="104"/>
        <v>3301.7681760000005</v>
      </c>
      <c r="CW18" s="58">
        <f t="shared" si="105"/>
        <v>3301.7681760000005</v>
      </c>
      <c r="CX18" s="58">
        <f t="shared" si="106"/>
        <v>3172.6484615999998</v>
      </c>
      <c r="CY18" s="58">
        <f t="shared" si="107"/>
        <v>3172.6484615999998</v>
      </c>
      <c r="CZ18" s="58">
        <f t="shared" si="108"/>
        <v>2821.1646912000001</v>
      </c>
      <c r="DA18" s="58">
        <f t="shared" si="109"/>
        <v>2821.1646912000001</v>
      </c>
      <c r="DB18" s="58">
        <f t="shared" si="110"/>
        <v>2414.8866112000028</v>
      </c>
      <c r="DC18" s="58">
        <f t="shared" si="111"/>
        <v>2414.8866112000028</v>
      </c>
      <c r="DD18" s="58">
        <f>'Stata Quintile'!$G28</f>
        <v>5689.643</v>
      </c>
      <c r="DE18" s="58">
        <f t="shared" si="112"/>
        <v>7955.7741999999998</v>
      </c>
      <c r="DF18" s="58">
        <f t="shared" si="113"/>
        <v>7955.7741999999998</v>
      </c>
      <c r="DG18" s="58">
        <f t="shared" si="114"/>
        <v>7109.4170159999994</v>
      </c>
      <c r="DH18" s="58">
        <f t="shared" si="115"/>
        <v>7109.4170159999994</v>
      </c>
      <c r="DI18" s="58">
        <f t="shared" si="116"/>
        <v>7246.7594352000006</v>
      </c>
      <c r="DJ18" s="58">
        <f t="shared" si="117"/>
        <v>7246.7594352000006</v>
      </c>
      <c r="DK18" s="58">
        <f t="shared" si="118"/>
        <v>6965.7704175999997</v>
      </c>
      <c r="DL18" s="58">
        <f t="shared" si="119"/>
        <v>6965.7704175999997</v>
      </c>
      <c r="DM18" s="58">
        <f t="shared" si="120"/>
        <v>5800.8330016000054</v>
      </c>
      <c r="DN18" s="58">
        <f t="shared" si="121"/>
        <v>5800.8330016000054</v>
      </c>
      <c r="DO18" s="58">
        <f>'Stata Quintile'!$H28</f>
        <v>276.95830000000001</v>
      </c>
      <c r="DP18" s="58">
        <f t="shared" si="122"/>
        <v>52.154294400000005</v>
      </c>
      <c r="DQ18" s="58">
        <f t="shared" si="123"/>
        <v>52.154294400000005</v>
      </c>
      <c r="DR18" s="58">
        <f t="shared" si="124"/>
        <v>35.991485600000004</v>
      </c>
      <c r="DS18" s="58">
        <f t="shared" si="123"/>
        <v>35.991485600000004</v>
      </c>
      <c r="DT18" s="58">
        <f t="shared" si="125"/>
        <v>69.73667279999998</v>
      </c>
      <c r="DU18" s="58">
        <f t="shared" si="3"/>
        <v>69.73667279999998</v>
      </c>
      <c r="DV18" s="58">
        <f t="shared" si="126"/>
        <v>104.78194239999982</v>
      </c>
      <c r="DW18" s="58">
        <f t="shared" si="4"/>
        <v>104.78194239999982</v>
      </c>
      <c r="DX18" s="58">
        <f t="shared" si="127"/>
        <v>110.35977599999994</v>
      </c>
      <c r="DY18" s="58">
        <f t="shared" si="5"/>
        <v>110.35977599999994</v>
      </c>
      <c r="DZ18" s="58">
        <f>'Stata Quintile'!$I28</f>
        <v>915.80769999999995</v>
      </c>
      <c r="EA18" s="58">
        <f t="shared" si="128"/>
        <v>812.959744</v>
      </c>
      <c r="EB18" s="58">
        <f t="shared" si="6"/>
        <v>812.959744</v>
      </c>
      <c r="EC18" s="58">
        <f t="shared" si="129"/>
        <v>578.21539999999993</v>
      </c>
      <c r="ED18" s="58">
        <f t="shared" si="7"/>
        <v>578.21539999999993</v>
      </c>
      <c r="EE18" s="58">
        <f t="shared" si="130"/>
        <v>565.5288528000001</v>
      </c>
      <c r="EF18" s="58">
        <f t="shared" si="8"/>
        <v>565.5288528000001</v>
      </c>
      <c r="EG18" s="58">
        <f t="shared" si="131"/>
        <v>392.6732800000002</v>
      </c>
      <c r="EH18" s="58">
        <f t="shared" si="9"/>
        <v>392.6732800000002</v>
      </c>
      <c r="EI18" s="58">
        <f t="shared" si="132"/>
        <v>494.09179840000007</v>
      </c>
      <c r="EJ18" s="58">
        <f t="shared" si="10"/>
        <v>494.09179840000007</v>
      </c>
      <c r="EK18" s="58">
        <f>'Stata Quintile'!$J28</f>
        <v>1590.4580000000001</v>
      </c>
      <c r="EL18" s="58">
        <f t="shared" si="133"/>
        <v>1932.4841719999999</v>
      </c>
      <c r="EM18" s="58">
        <f t="shared" si="11"/>
        <v>1932.4841719999999</v>
      </c>
      <c r="EN18" s="58">
        <f t="shared" si="134"/>
        <v>1399.3977600000001</v>
      </c>
      <c r="EO18" s="58">
        <f t="shared" si="12"/>
        <v>1399.3977600000001</v>
      </c>
      <c r="EP18" s="58">
        <f t="shared" si="135"/>
        <v>1311.5038831999998</v>
      </c>
      <c r="EQ18" s="58">
        <f t="shared" si="13"/>
        <v>1311.5038831999998</v>
      </c>
      <c r="ER18" s="58">
        <f t="shared" si="136"/>
        <v>1101.5251599999999</v>
      </c>
      <c r="ES18" s="58">
        <f t="shared" si="14"/>
        <v>1101.5251599999999</v>
      </c>
      <c r="ET18" s="58">
        <f t="shared" si="137"/>
        <v>1118.1456463999996</v>
      </c>
      <c r="EU18" s="58">
        <f t="shared" si="15"/>
        <v>1118.1456463999996</v>
      </c>
      <c r="EV18" s="58">
        <f>'Stata Quintile'!$K28</f>
        <v>2423.5390000000002</v>
      </c>
      <c r="EW18" s="58">
        <f t="shared" si="138"/>
        <v>3075.5062800000001</v>
      </c>
      <c r="EX18" s="58">
        <f t="shared" si="16"/>
        <v>3075.5062800000001</v>
      </c>
      <c r="EY18" s="58">
        <f t="shared" si="139"/>
        <v>2417.383836</v>
      </c>
      <c r="EZ18" s="58">
        <f t="shared" si="17"/>
        <v>2417.383836</v>
      </c>
      <c r="FA18" s="58">
        <f t="shared" si="140"/>
        <v>2244.7814976</v>
      </c>
      <c r="FB18" s="58">
        <f t="shared" si="18"/>
        <v>2244.7814976</v>
      </c>
      <c r="FC18" s="58">
        <f t="shared" si="141"/>
        <v>2048.7311279999994</v>
      </c>
      <c r="FD18" s="58">
        <f t="shared" si="19"/>
        <v>2048.7311279999994</v>
      </c>
      <c r="FE18" s="58">
        <f t="shared" si="142"/>
        <v>1886.0970208000001</v>
      </c>
      <c r="FF18" s="58">
        <f t="shared" si="20"/>
        <v>1886.0970208000001</v>
      </c>
      <c r="FG18" s="58">
        <f>'Stata Quintile'!$L28</f>
        <v>4118.3850000000002</v>
      </c>
      <c r="FH18" s="58">
        <f t="shared" si="143"/>
        <v>6039.4747200000002</v>
      </c>
      <c r="FI18" s="58">
        <f t="shared" si="21"/>
        <v>6039.4747200000002</v>
      </c>
      <c r="FJ18" s="58">
        <f t="shared" si="144"/>
        <v>5083.9176399999997</v>
      </c>
      <c r="FK18" s="58">
        <f t="shared" si="22"/>
        <v>5083.9176399999997</v>
      </c>
      <c r="FL18" s="58">
        <f t="shared" si="145"/>
        <v>4843.5760256000003</v>
      </c>
      <c r="FM18" s="58">
        <f t="shared" si="23"/>
        <v>4843.5760256000003</v>
      </c>
      <c r="FN18" s="58">
        <f t="shared" si="146"/>
        <v>4744.248867199999</v>
      </c>
      <c r="FO18" s="58">
        <f t="shared" si="24"/>
        <v>4744.248867199999</v>
      </c>
      <c r="FP18" s="58">
        <f t="shared" si="147"/>
        <v>4235.9761184000008</v>
      </c>
      <c r="FQ18" s="58">
        <f t="shared" si="25"/>
        <v>4235.9761184000008</v>
      </c>
    </row>
    <row r="19" spans="1:173">
      <c r="A19" s="58">
        <v>13</v>
      </c>
      <c r="B19" s="137">
        <f>'Stata Quintile'!$C31</f>
        <v>252.22219999999999</v>
      </c>
      <c r="C19" s="138">
        <f t="shared" si="26"/>
        <v>259.83283600000004</v>
      </c>
      <c r="D19" s="139">
        <f t="shared" si="27"/>
        <v>234.35582639999998</v>
      </c>
      <c r="E19" s="141">
        <f t="shared" si="28"/>
        <v>267.82504930000005</v>
      </c>
      <c r="F19" s="140">
        <f t="shared" si="29"/>
        <v>148.57308659999987</v>
      </c>
      <c r="G19" s="142">
        <f t="shared" si="30"/>
        <v>9.857295000000704</v>
      </c>
      <c r="H19" s="58">
        <f>'Stata Quintile'!$D31</f>
        <v>980.375</v>
      </c>
      <c r="I19" s="58">
        <f t="shared" si="31"/>
        <v>1614.0824600000001</v>
      </c>
      <c r="J19" s="58">
        <f t="shared" si="32"/>
        <v>1358.8441600000001</v>
      </c>
      <c r="K19" s="58">
        <f t="shared" si="33"/>
        <v>1303.7428185000001</v>
      </c>
      <c r="L19" s="58">
        <f t="shared" si="34"/>
        <v>750.21183230000042</v>
      </c>
      <c r="M19" s="58">
        <f t="shared" si="35"/>
        <v>749.22751621000009</v>
      </c>
      <c r="N19" s="58">
        <f>'Stata Quintile'!$E31</f>
        <v>1345.95</v>
      </c>
      <c r="O19" s="58">
        <f t="shared" si="36"/>
        <v>2662.9955380000001</v>
      </c>
      <c r="P19" s="58">
        <f t="shared" si="37"/>
        <v>2318.2868410000001</v>
      </c>
      <c r="Q19" s="58">
        <f t="shared" si="38"/>
        <v>2124.8218041</v>
      </c>
      <c r="R19" s="58">
        <f t="shared" si="39"/>
        <v>1817.8798838000005</v>
      </c>
      <c r="S19" s="58">
        <f t="shared" si="40"/>
        <v>1612.5594723999998</v>
      </c>
      <c r="T19" s="58">
        <f>'Stata Quintile'!$F31</f>
        <v>1969.1110000000001</v>
      </c>
      <c r="U19" s="58">
        <f t="shared" si="41"/>
        <v>4002.2552700000001</v>
      </c>
      <c r="V19" s="58">
        <f t="shared" si="42"/>
        <v>3637.4848010000005</v>
      </c>
      <c r="W19" s="58">
        <f t="shared" si="43"/>
        <v>3440.3092608000002</v>
      </c>
      <c r="X19" s="58">
        <f t="shared" si="44"/>
        <v>3036.614425799999</v>
      </c>
      <c r="Y19" s="58">
        <f t="shared" si="45"/>
        <v>2686.7002510999987</v>
      </c>
      <c r="Z19" s="58">
        <f>'Stata Quintile'!$G31</f>
        <v>4439.8329999999996</v>
      </c>
      <c r="AA19" s="58">
        <f t="shared" si="46"/>
        <v>8057.2343000000001</v>
      </c>
      <c r="AB19" s="58">
        <f t="shared" si="47"/>
        <v>7627.1749660000005</v>
      </c>
      <c r="AC19" s="58">
        <f t="shared" si="48"/>
        <v>7815.7057148000013</v>
      </c>
      <c r="AD19" s="58">
        <f t="shared" si="49"/>
        <v>7502.9453288999985</v>
      </c>
      <c r="AE19" s="58">
        <f t="shared" si="50"/>
        <v>6465.9552043000031</v>
      </c>
      <c r="AF19" s="58">
        <f>'Stata Quintile'!$H31</f>
        <v>225.29169999999999</v>
      </c>
      <c r="AG19" s="58">
        <f t="shared" si="51"/>
        <v>51.304155600000001</v>
      </c>
      <c r="AH19" s="58">
        <f t="shared" si="52"/>
        <v>37.960733099999999</v>
      </c>
      <c r="AI19" s="58">
        <f t="shared" si="53"/>
        <v>62.550467799999986</v>
      </c>
      <c r="AJ19" s="58">
        <f t="shared" si="54"/>
        <v>74.313880199999602</v>
      </c>
      <c r="AK19" s="58">
        <f t="shared" si="55"/>
        <v>80.202174450000044</v>
      </c>
      <c r="AL19" s="58">
        <f>'Stata Quintile'!$I31</f>
        <v>533.70830000000001</v>
      </c>
      <c r="AM19" s="58">
        <f t="shared" si="56"/>
        <v>804.86833100000001</v>
      </c>
      <c r="AN19" s="58">
        <f t="shared" si="57"/>
        <v>638.34437500000001</v>
      </c>
      <c r="AO19" s="58">
        <f t="shared" si="58"/>
        <v>563.66576720000012</v>
      </c>
      <c r="AP19" s="58">
        <f t="shared" si="59"/>
        <v>344.74487309999978</v>
      </c>
      <c r="AQ19" s="58">
        <f t="shared" si="60"/>
        <v>439.83652600000005</v>
      </c>
      <c r="AR19" s="58">
        <f>'Stata Quintile'!$J31</f>
        <v>856.08330000000001</v>
      </c>
      <c r="AS19" s="58">
        <f t="shared" si="61"/>
        <v>1930.3583529999999</v>
      </c>
      <c r="AT19" s="58">
        <f t="shared" si="62"/>
        <v>1536.6439600000001</v>
      </c>
      <c r="AU19" s="58">
        <f t="shared" si="63"/>
        <v>1360.7284162999999</v>
      </c>
      <c r="AV19" s="58">
        <f t="shared" si="64"/>
        <v>1108.5631830999994</v>
      </c>
      <c r="AW19" s="58">
        <f t="shared" si="65"/>
        <v>1124.1817482999993</v>
      </c>
      <c r="AX19" s="58">
        <f>'Stata Quintile'!$K31</f>
        <v>1416.1610000000001</v>
      </c>
      <c r="AY19" s="58">
        <f t="shared" si="66"/>
        <v>3088.3767200000002</v>
      </c>
      <c r="AZ19" s="58">
        <f t="shared" si="67"/>
        <v>2612.8039360000002</v>
      </c>
      <c r="BA19" s="58">
        <f t="shared" si="68"/>
        <v>2316.3503909000001</v>
      </c>
      <c r="BB19" s="58">
        <f t="shared" si="69"/>
        <v>2088.6695470999998</v>
      </c>
      <c r="BC19" s="58">
        <f t="shared" si="70"/>
        <v>1937.0023223999997</v>
      </c>
      <c r="BD19" s="58">
        <f>'Stata Quintile'!$L31</f>
        <v>2891.346</v>
      </c>
      <c r="BE19" s="58">
        <f t="shared" si="71"/>
        <v>6077.8807799999995</v>
      </c>
      <c r="BF19" s="58">
        <f t="shared" si="72"/>
        <v>5397.2589399999997</v>
      </c>
      <c r="BG19" s="58">
        <f t="shared" si="73"/>
        <v>5027.5546869</v>
      </c>
      <c r="BH19" s="58">
        <f t="shared" si="74"/>
        <v>4913.924010400001</v>
      </c>
      <c r="BI19" s="58">
        <f t="shared" si="75"/>
        <v>4446.9958306999997</v>
      </c>
      <c r="BK19" s="58">
        <v>13</v>
      </c>
      <c r="BL19" s="58">
        <f>'Stata Quintile'!$C31</f>
        <v>252.22219999999999</v>
      </c>
      <c r="BM19" s="58">
        <f t="shared" si="76"/>
        <v>259.83283600000004</v>
      </c>
      <c r="BN19" s="58">
        <f t="shared" si="77"/>
        <v>259.83283600000004</v>
      </c>
      <c r="BO19" s="58">
        <f t="shared" si="78"/>
        <v>234.35582639999998</v>
      </c>
      <c r="BP19" s="58">
        <f t="shared" si="77"/>
        <v>234.35582639999998</v>
      </c>
      <c r="BQ19" s="58">
        <f t="shared" si="79"/>
        <v>267.82504930000005</v>
      </c>
      <c r="BR19" s="58">
        <f t="shared" si="0"/>
        <v>267.82504930000005</v>
      </c>
      <c r="BS19" s="58">
        <f t="shared" si="80"/>
        <v>148.57308659999987</v>
      </c>
      <c r="BT19" s="58">
        <f t="shared" si="1"/>
        <v>148.57308659999987</v>
      </c>
      <c r="BU19" s="58">
        <f t="shared" si="81"/>
        <v>9.857295000000704</v>
      </c>
      <c r="BV19" s="58">
        <f t="shared" si="2"/>
        <v>9.857295000000704</v>
      </c>
      <c r="BW19" s="58">
        <f>'Stata Quintile'!$D31</f>
        <v>980.375</v>
      </c>
      <c r="BX19" s="58">
        <f t="shared" si="82"/>
        <v>1614.0824600000001</v>
      </c>
      <c r="BY19" s="58">
        <f t="shared" si="83"/>
        <v>1614.0824600000001</v>
      </c>
      <c r="BZ19" s="58">
        <f t="shared" si="84"/>
        <v>1358.8441600000001</v>
      </c>
      <c r="CA19" s="58">
        <f t="shared" si="85"/>
        <v>1358.8441600000001</v>
      </c>
      <c r="CB19" s="58">
        <f t="shared" si="86"/>
        <v>1303.7428185000001</v>
      </c>
      <c r="CC19" s="58">
        <f t="shared" si="87"/>
        <v>1303.7428185000001</v>
      </c>
      <c r="CD19" s="58">
        <f t="shared" si="88"/>
        <v>750.21183230000042</v>
      </c>
      <c r="CE19" s="58">
        <f t="shared" si="89"/>
        <v>750.21183230000042</v>
      </c>
      <c r="CF19" s="58">
        <f t="shared" si="90"/>
        <v>749.22751621000009</v>
      </c>
      <c r="CG19" s="58">
        <f t="shared" si="91"/>
        <v>749.22751621000009</v>
      </c>
      <c r="CH19" s="58">
        <f>'Stata Quintile'!$E31</f>
        <v>1345.95</v>
      </c>
      <c r="CI19" s="58">
        <f t="shared" si="92"/>
        <v>2662.9955380000001</v>
      </c>
      <c r="CJ19" s="58">
        <f t="shared" si="93"/>
        <v>2662.9955380000001</v>
      </c>
      <c r="CK19" s="58">
        <f t="shared" si="94"/>
        <v>2318.2868410000001</v>
      </c>
      <c r="CL19" s="58">
        <f t="shared" si="95"/>
        <v>2318.2868410000001</v>
      </c>
      <c r="CM19" s="58">
        <f t="shared" si="96"/>
        <v>2124.8218041</v>
      </c>
      <c r="CN19" s="58">
        <f t="shared" si="97"/>
        <v>2124.8218041</v>
      </c>
      <c r="CO19" s="58">
        <f t="shared" si="98"/>
        <v>1817.8798838000005</v>
      </c>
      <c r="CP19" s="58">
        <f t="shared" si="99"/>
        <v>1817.8798838000005</v>
      </c>
      <c r="CQ19" s="58">
        <f t="shared" si="100"/>
        <v>1612.5594723999998</v>
      </c>
      <c r="CR19" s="58">
        <f t="shared" si="101"/>
        <v>1612.5594723999998</v>
      </c>
      <c r="CS19" s="58">
        <f>'Stata Quintile'!$F31</f>
        <v>1969.1110000000001</v>
      </c>
      <c r="CT19" s="58">
        <f t="shared" si="102"/>
        <v>4002.2552700000001</v>
      </c>
      <c r="CU19" s="58">
        <f t="shared" si="103"/>
        <v>4002.2552700000001</v>
      </c>
      <c r="CV19" s="58">
        <f t="shared" si="104"/>
        <v>3637.4848010000005</v>
      </c>
      <c r="CW19" s="58">
        <f t="shared" si="105"/>
        <v>3637.4848010000005</v>
      </c>
      <c r="CX19" s="58">
        <f t="shared" si="106"/>
        <v>3440.3092608000002</v>
      </c>
      <c r="CY19" s="58">
        <f t="shared" si="107"/>
        <v>3440.3092608000002</v>
      </c>
      <c r="CZ19" s="58">
        <f t="shared" si="108"/>
        <v>3036.614425799999</v>
      </c>
      <c r="DA19" s="58">
        <f t="shared" si="109"/>
        <v>3036.614425799999</v>
      </c>
      <c r="DB19" s="58">
        <f t="shared" si="110"/>
        <v>2686.7002510999987</v>
      </c>
      <c r="DC19" s="58">
        <f t="shared" si="111"/>
        <v>2686.7002510999987</v>
      </c>
      <c r="DD19" s="58">
        <f>'Stata Quintile'!$G31</f>
        <v>4439.8329999999996</v>
      </c>
      <c r="DE19" s="58">
        <f t="shared" si="112"/>
        <v>8057.2343000000001</v>
      </c>
      <c r="DF19" s="58">
        <f t="shared" si="113"/>
        <v>8057.2343000000001</v>
      </c>
      <c r="DG19" s="58">
        <f t="shared" si="114"/>
        <v>7627.1749660000005</v>
      </c>
      <c r="DH19" s="58">
        <f t="shared" si="115"/>
        <v>7627.1749660000005</v>
      </c>
      <c r="DI19" s="58">
        <f t="shared" si="116"/>
        <v>7815.7057148000013</v>
      </c>
      <c r="DJ19" s="58">
        <f t="shared" si="117"/>
        <v>7815.7057148000013</v>
      </c>
      <c r="DK19" s="58">
        <f t="shared" si="118"/>
        <v>7502.9453288999985</v>
      </c>
      <c r="DL19" s="58">
        <f t="shared" si="119"/>
        <v>7502.9453288999985</v>
      </c>
      <c r="DM19" s="58">
        <f t="shared" si="120"/>
        <v>6465.9552043000031</v>
      </c>
      <c r="DN19" s="58">
        <f t="shared" si="121"/>
        <v>6465.9552043000031</v>
      </c>
      <c r="DO19" s="58">
        <f>'Stata Quintile'!$H31</f>
        <v>225.29169999999999</v>
      </c>
      <c r="DP19" s="58">
        <f t="shared" si="122"/>
        <v>51.304155600000001</v>
      </c>
      <c r="DQ19" s="58">
        <f t="shared" si="123"/>
        <v>51.304155600000001</v>
      </c>
      <c r="DR19" s="58">
        <f t="shared" si="124"/>
        <v>37.960733099999999</v>
      </c>
      <c r="DS19" s="58">
        <f t="shared" si="123"/>
        <v>37.960733099999999</v>
      </c>
      <c r="DT19" s="58">
        <f t="shared" si="125"/>
        <v>62.550467799999986</v>
      </c>
      <c r="DU19" s="58">
        <f t="shared" si="3"/>
        <v>62.550467799999986</v>
      </c>
      <c r="DV19" s="58">
        <f t="shared" si="126"/>
        <v>74.313880199999602</v>
      </c>
      <c r="DW19" s="58">
        <f t="shared" si="4"/>
        <v>74.313880199999602</v>
      </c>
      <c r="DX19" s="58">
        <f t="shared" si="127"/>
        <v>80.202174450000044</v>
      </c>
      <c r="DY19" s="58">
        <f t="shared" si="5"/>
        <v>80.202174450000044</v>
      </c>
      <c r="DZ19" s="58">
        <f>'Stata Quintile'!$I31</f>
        <v>533.70830000000001</v>
      </c>
      <c r="EA19" s="58">
        <f t="shared" si="128"/>
        <v>804.86833100000001</v>
      </c>
      <c r="EB19" s="58">
        <f t="shared" si="6"/>
        <v>804.86833100000001</v>
      </c>
      <c r="EC19" s="58">
        <f t="shared" si="129"/>
        <v>638.34437500000001</v>
      </c>
      <c r="ED19" s="58">
        <f t="shared" si="7"/>
        <v>638.34437500000001</v>
      </c>
      <c r="EE19" s="58">
        <f t="shared" si="130"/>
        <v>563.66576720000012</v>
      </c>
      <c r="EF19" s="58">
        <f t="shared" si="8"/>
        <v>563.66576720000012</v>
      </c>
      <c r="EG19" s="58">
        <f t="shared" si="131"/>
        <v>344.74487309999978</v>
      </c>
      <c r="EH19" s="58">
        <f t="shared" si="9"/>
        <v>344.74487309999978</v>
      </c>
      <c r="EI19" s="58">
        <f t="shared" si="132"/>
        <v>439.83652600000005</v>
      </c>
      <c r="EJ19" s="58">
        <f t="shared" si="10"/>
        <v>439.83652600000005</v>
      </c>
      <c r="EK19" s="58">
        <f>'Stata Quintile'!$J31</f>
        <v>856.08330000000001</v>
      </c>
      <c r="EL19" s="58">
        <f t="shared" si="133"/>
        <v>1930.3583529999999</v>
      </c>
      <c r="EM19" s="58">
        <f t="shared" si="11"/>
        <v>1930.3583529999999</v>
      </c>
      <c r="EN19" s="58">
        <f t="shared" si="134"/>
        <v>1536.6439600000001</v>
      </c>
      <c r="EO19" s="58">
        <f t="shared" si="12"/>
        <v>1536.6439600000001</v>
      </c>
      <c r="EP19" s="58">
        <f t="shared" si="135"/>
        <v>1360.7284162999999</v>
      </c>
      <c r="EQ19" s="58">
        <f t="shared" si="13"/>
        <v>1360.7284162999999</v>
      </c>
      <c r="ER19" s="58">
        <f t="shared" si="136"/>
        <v>1108.5631830999994</v>
      </c>
      <c r="ES19" s="58">
        <f t="shared" si="14"/>
        <v>1108.5631830999994</v>
      </c>
      <c r="ET19" s="58">
        <f t="shared" si="137"/>
        <v>1124.1817482999993</v>
      </c>
      <c r="EU19" s="58">
        <f t="shared" si="15"/>
        <v>1124.1817482999993</v>
      </c>
      <c r="EV19" s="58">
        <f>'Stata Quintile'!$K31</f>
        <v>1416.1610000000001</v>
      </c>
      <c r="EW19" s="58">
        <f t="shared" si="138"/>
        <v>3088.3767200000002</v>
      </c>
      <c r="EX19" s="58">
        <f t="shared" si="16"/>
        <v>3088.3767200000002</v>
      </c>
      <c r="EY19" s="58">
        <f t="shared" si="139"/>
        <v>2612.8039360000002</v>
      </c>
      <c r="EZ19" s="58">
        <f t="shared" si="17"/>
        <v>2612.8039360000002</v>
      </c>
      <c r="FA19" s="58">
        <f t="shared" si="140"/>
        <v>2316.3503909000001</v>
      </c>
      <c r="FB19" s="58">
        <f t="shared" si="18"/>
        <v>2316.3503909000001</v>
      </c>
      <c r="FC19" s="58">
        <f t="shared" si="141"/>
        <v>2088.6695470999998</v>
      </c>
      <c r="FD19" s="58">
        <f t="shared" si="19"/>
        <v>2088.6695470999998</v>
      </c>
      <c r="FE19" s="58">
        <f t="shared" si="142"/>
        <v>1937.0023223999997</v>
      </c>
      <c r="FF19" s="58">
        <f t="shared" si="20"/>
        <v>1937.0023223999997</v>
      </c>
      <c r="FG19" s="58">
        <f>'Stata Quintile'!$L31</f>
        <v>2891.346</v>
      </c>
      <c r="FH19" s="58">
        <f t="shared" si="143"/>
        <v>6077.8807799999995</v>
      </c>
      <c r="FI19" s="58">
        <f t="shared" si="21"/>
        <v>6077.8807799999995</v>
      </c>
      <c r="FJ19" s="58">
        <f t="shared" si="144"/>
        <v>5397.2589399999997</v>
      </c>
      <c r="FK19" s="58">
        <f t="shared" si="22"/>
        <v>5397.2589399999997</v>
      </c>
      <c r="FL19" s="58">
        <f t="shared" si="145"/>
        <v>5027.5546869</v>
      </c>
      <c r="FM19" s="58">
        <f t="shared" si="23"/>
        <v>5027.5546869</v>
      </c>
      <c r="FN19" s="58">
        <f t="shared" si="146"/>
        <v>4913.924010400001</v>
      </c>
      <c r="FO19" s="58">
        <f t="shared" si="24"/>
        <v>4913.924010400001</v>
      </c>
      <c r="FP19" s="58">
        <f t="shared" si="147"/>
        <v>4446.9958306999997</v>
      </c>
      <c r="FQ19" s="58">
        <f t="shared" si="25"/>
        <v>4446.9958306999997</v>
      </c>
    </row>
    <row r="20" spans="1:173">
      <c r="A20" s="58">
        <v>14</v>
      </c>
      <c r="B20" s="137">
        <f>'Stata Quintile'!$C34</f>
        <v>106.82</v>
      </c>
      <c r="C20" s="138">
        <f t="shared" si="26"/>
        <v>254.73140800000002</v>
      </c>
      <c r="D20" s="139">
        <f t="shared" si="27"/>
        <v>237.14389560000001</v>
      </c>
      <c r="E20" s="141">
        <f t="shared" si="28"/>
        <v>290.34320160000004</v>
      </c>
      <c r="F20" s="140">
        <f t="shared" si="29"/>
        <v>163.89268320000002</v>
      </c>
      <c r="G20" s="142">
        <f t="shared" si="30"/>
        <v>49.903529600001093</v>
      </c>
      <c r="H20" s="58">
        <f>'Stata Quintile'!$D34</f>
        <v>408.85</v>
      </c>
      <c r="I20" s="58">
        <f t="shared" si="31"/>
        <v>1594.9108800000001</v>
      </c>
      <c r="J20" s="58">
        <f t="shared" si="32"/>
        <v>1503.4028400000007</v>
      </c>
      <c r="K20" s="58">
        <f t="shared" si="33"/>
        <v>1434.45948</v>
      </c>
      <c r="L20" s="58">
        <f t="shared" si="34"/>
        <v>849.54593839999916</v>
      </c>
      <c r="M20" s="58">
        <f t="shared" si="35"/>
        <v>848.76499008000008</v>
      </c>
      <c r="N20" s="58">
        <f>'Stata Quintile'!$E34</f>
        <v>1348.6</v>
      </c>
      <c r="O20" s="58">
        <f t="shared" si="36"/>
        <v>2670.6709639999999</v>
      </c>
      <c r="P20" s="58">
        <f t="shared" si="37"/>
        <v>2549.9790439999997</v>
      </c>
      <c r="Q20" s="58">
        <f t="shared" si="38"/>
        <v>2294.4844392</v>
      </c>
      <c r="R20" s="58">
        <f t="shared" si="39"/>
        <v>1966.1740552000001</v>
      </c>
      <c r="S20" s="58">
        <f t="shared" si="40"/>
        <v>1804.5725872000003</v>
      </c>
      <c r="T20" s="58">
        <f>'Stata Quintile'!$F34</f>
        <v>2596.15</v>
      </c>
      <c r="U20" s="58">
        <f t="shared" si="41"/>
        <v>4040.9190600000002</v>
      </c>
      <c r="V20" s="58">
        <f t="shared" si="42"/>
        <v>3960.3790840000001</v>
      </c>
      <c r="W20" s="58">
        <f t="shared" si="43"/>
        <v>3703.8992500000004</v>
      </c>
      <c r="X20" s="58">
        <f t="shared" si="44"/>
        <v>3270.3519655999985</v>
      </c>
      <c r="Y20" s="58">
        <f t="shared" si="45"/>
        <v>3006.0561520000015</v>
      </c>
      <c r="Z20" s="58">
        <f>'Stata Quintile'!$G34</f>
        <v>7232.6819999999998</v>
      </c>
      <c r="AA20" s="58">
        <f t="shared" si="46"/>
        <v>8158.6943999999994</v>
      </c>
      <c r="AB20" s="58">
        <f t="shared" si="47"/>
        <v>8126.3221439999998</v>
      </c>
      <c r="AC20" s="58">
        <f t="shared" si="48"/>
        <v>8359.2054496000001</v>
      </c>
      <c r="AD20" s="58">
        <f t="shared" si="49"/>
        <v>8029.3159047999989</v>
      </c>
      <c r="AE20" s="58">
        <f t="shared" si="50"/>
        <v>7191.3485520000031</v>
      </c>
      <c r="AF20" s="58">
        <f>'Stata Quintile'!$H34</f>
        <v>26.25</v>
      </c>
      <c r="AG20" s="58">
        <f t="shared" si="51"/>
        <v>50.454016800000005</v>
      </c>
      <c r="AH20" s="58">
        <f t="shared" si="52"/>
        <v>39.833824399999997</v>
      </c>
      <c r="AI20" s="58">
        <f t="shared" si="53"/>
        <v>56.062475199999966</v>
      </c>
      <c r="AJ20" s="58">
        <f t="shared" si="54"/>
        <v>49.849625599999797</v>
      </c>
      <c r="AK20" s="58">
        <f t="shared" si="55"/>
        <v>55.364363199999794</v>
      </c>
      <c r="AL20" s="58">
        <f>'Stata Quintile'!$I34</f>
        <v>297.95</v>
      </c>
      <c r="AM20" s="58">
        <f t="shared" si="56"/>
        <v>796.77691800000002</v>
      </c>
      <c r="AN20" s="58">
        <f t="shared" si="57"/>
        <v>695.99149999999997</v>
      </c>
      <c r="AO20" s="58">
        <f t="shared" si="58"/>
        <v>566.56939440000019</v>
      </c>
      <c r="AP20" s="58">
        <f t="shared" si="59"/>
        <v>317.99366240000046</v>
      </c>
      <c r="AQ20" s="58">
        <f t="shared" si="60"/>
        <v>398.64144800000014</v>
      </c>
      <c r="AR20" s="58">
        <f>'Stata Quintile'!$J34</f>
        <v>730.55550000000005</v>
      </c>
      <c r="AS20" s="58">
        <f t="shared" si="61"/>
        <v>1928.232534</v>
      </c>
      <c r="AT20" s="58">
        <f t="shared" si="62"/>
        <v>1668.4582399999999</v>
      </c>
      <c r="AU20" s="58">
        <f t="shared" si="63"/>
        <v>1415.2411696000001</v>
      </c>
      <c r="AV20" s="58">
        <f t="shared" si="64"/>
        <v>1135.5361824000004</v>
      </c>
      <c r="AW20" s="58">
        <f t="shared" si="65"/>
        <v>1148.9927576000002</v>
      </c>
      <c r="AX20" s="58">
        <f>'Stata Quintile'!$K34</f>
        <v>1571.056</v>
      </c>
      <c r="AY20" s="58">
        <f t="shared" si="66"/>
        <v>3101.2471600000003</v>
      </c>
      <c r="AZ20" s="58">
        <f t="shared" si="67"/>
        <v>2800.770524</v>
      </c>
      <c r="BA20" s="58">
        <f t="shared" si="68"/>
        <v>2395.8324327999999</v>
      </c>
      <c r="BB20" s="58">
        <f t="shared" si="69"/>
        <v>2148.3949744000006</v>
      </c>
      <c r="BC20" s="58">
        <f t="shared" si="70"/>
        <v>2017.8206879999982</v>
      </c>
      <c r="BD20" s="58">
        <f>'Stata Quintile'!$L34</f>
        <v>3532.2220000000002</v>
      </c>
      <c r="BE20" s="58">
        <f t="shared" si="71"/>
        <v>6116.2868399999998</v>
      </c>
      <c r="BF20" s="58">
        <f t="shared" si="72"/>
        <v>5699.1585600000008</v>
      </c>
      <c r="BG20" s="58">
        <f t="shared" si="73"/>
        <v>5216.8328288000002</v>
      </c>
      <c r="BH20" s="58">
        <f t="shared" si="74"/>
        <v>5094.3982759999999</v>
      </c>
      <c r="BI20" s="58">
        <f t="shared" si="75"/>
        <v>4699.258576000002</v>
      </c>
      <c r="BK20" s="58">
        <v>14</v>
      </c>
      <c r="BL20" s="58">
        <f>'Stata Quintile'!$C34</f>
        <v>106.82</v>
      </c>
      <c r="BM20" s="58">
        <f t="shared" si="76"/>
        <v>254.73140800000002</v>
      </c>
      <c r="BN20" s="58">
        <f t="shared" si="77"/>
        <v>254.73140800000002</v>
      </c>
      <c r="BO20" s="58">
        <f t="shared" si="78"/>
        <v>237.14389560000001</v>
      </c>
      <c r="BP20" s="58">
        <f t="shared" si="77"/>
        <v>237.14389560000001</v>
      </c>
      <c r="BQ20" s="58">
        <f t="shared" si="79"/>
        <v>290.34320160000004</v>
      </c>
      <c r="BR20" s="58">
        <f t="shared" si="0"/>
        <v>290.34320160000004</v>
      </c>
      <c r="BS20" s="58">
        <f t="shared" si="80"/>
        <v>163.89268320000002</v>
      </c>
      <c r="BT20" s="58">
        <f t="shared" si="1"/>
        <v>163.89268320000002</v>
      </c>
      <c r="BU20" s="58">
        <f t="shared" si="81"/>
        <v>49.903529600001093</v>
      </c>
      <c r="BV20" s="58">
        <f t="shared" si="2"/>
        <v>49.903529600001093</v>
      </c>
      <c r="BW20" s="58">
        <f>'Stata Quintile'!$D34</f>
        <v>408.85</v>
      </c>
      <c r="BX20" s="58">
        <f t="shared" si="82"/>
        <v>1594.9108800000001</v>
      </c>
      <c r="BY20" s="58">
        <f t="shared" si="83"/>
        <v>1594.9108800000001</v>
      </c>
      <c r="BZ20" s="58">
        <f t="shared" si="84"/>
        <v>1503.4028400000007</v>
      </c>
      <c r="CA20" s="58">
        <f t="shared" si="85"/>
        <v>1503.4028400000007</v>
      </c>
      <c r="CB20" s="58">
        <f t="shared" si="86"/>
        <v>1434.45948</v>
      </c>
      <c r="CC20" s="58">
        <f t="shared" si="87"/>
        <v>1434.45948</v>
      </c>
      <c r="CD20" s="58">
        <f t="shared" si="88"/>
        <v>849.54593839999916</v>
      </c>
      <c r="CE20" s="58">
        <f t="shared" si="89"/>
        <v>849.54593839999916</v>
      </c>
      <c r="CF20" s="58">
        <f t="shared" si="90"/>
        <v>848.76499008000008</v>
      </c>
      <c r="CG20" s="58">
        <f t="shared" si="91"/>
        <v>848.76499008000008</v>
      </c>
      <c r="CH20" s="58">
        <f>'Stata Quintile'!$E34</f>
        <v>1348.6</v>
      </c>
      <c r="CI20" s="58">
        <f t="shared" si="92"/>
        <v>2670.6709639999999</v>
      </c>
      <c r="CJ20" s="58">
        <f t="shared" si="93"/>
        <v>2670.6709639999999</v>
      </c>
      <c r="CK20" s="58">
        <f t="shared" si="94"/>
        <v>2549.9790439999997</v>
      </c>
      <c r="CL20" s="58">
        <f t="shared" si="95"/>
        <v>2549.9790439999997</v>
      </c>
      <c r="CM20" s="58">
        <f t="shared" si="96"/>
        <v>2294.4844392</v>
      </c>
      <c r="CN20" s="58">
        <f t="shared" si="97"/>
        <v>2294.4844392</v>
      </c>
      <c r="CO20" s="58">
        <f t="shared" si="98"/>
        <v>1966.1740552000001</v>
      </c>
      <c r="CP20" s="58">
        <f t="shared" si="99"/>
        <v>1966.1740552000001</v>
      </c>
      <c r="CQ20" s="58">
        <f t="shared" si="100"/>
        <v>1804.5725872000003</v>
      </c>
      <c r="CR20" s="58">
        <f t="shared" si="101"/>
        <v>1804.5725872000003</v>
      </c>
      <c r="CS20" s="58">
        <f>'Stata Quintile'!$F34</f>
        <v>2596.15</v>
      </c>
      <c r="CT20" s="58">
        <f t="shared" si="102"/>
        <v>4040.9190600000002</v>
      </c>
      <c r="CU20" s="58">
        <f t="shared" si="103"/>
        <v>4040.9190600000002</v>
      </c>
      <c r="CV20" s="58">
        <f t="shared" si="104"/>
        <v>3960.3790840000001</v>
      </c>
      <c r="CW20" s="58">
        <f t="shared" si="105"/>
        <v>3960.3790840000001</v>
      </c>
      <c r="CX20" s="58">
        <f t="shared" si="106"/>
        <v>3703.8992500000004</v>
      </c>
      <c r="CY20" s="58">
        <f t="shared" si="107"/>
        <v>3703.8992500000004</v>
      </c>
      <c r="CZ20" s="58">
        <f t="shared" si="108"/>
        <v>3270.3519655999985</v>
      </c>
      <c r="DA20" s="58">
        <f t="shared" si="109"/>
        <v>3270.3519655999985</v>
      </c>
      <c r="DB20" s="58">
        <f t="shared" si="110"/>
        <v>3006.0561520000015</v>
      </c>
      <c r="DC20" s="58">
        <f t="shared" si="111"/>
        <v>3006.0561520000015</v>
      </c>
      <c r="DD20" s="58">
        <f>'Stata Quintile'!$G34</f>
        <v>7232.6819999999998</v>
      </c>
      <c r="DE20" s="58">
        <f t="shared" si="112"/>
        <v>8158.6943999999994</v>
      </c>
      <c r="DF20" s="58">
        <f t="shared" si="113"/>
        <v>8158.6943999999994</v>
      </c>
      <c r="DG20" s="58">
        <f t="shared" si="114"/>
        <v>8126.3221439999998</v>
      </c>
      <c r="DH20" s="58">
        <f t="shared" si="115"/>
        <v>8126.3221439999998</v>
      </c>
      <c r="DI20" s="58">
        <f t="shared" si="116"/>
        <v>8359.2054496000001</v>
      </c>
      <c r="DJ20" s="58">
        <f t="shared" si="117"/>
        <v>8359.2054496000001</v>
      </c>
      <c r="DK20" s="58">
        <f t="shared" si="118"/>
        <v>8029.3159047999989</v>
      </c>
      <c r="DL20" s="58">
        <f t="shared" si="119"/>
        <v>8029.3159047999989</v>
      </c>
      <c r="DM20" s="58">
        <f t="shared" si="120"/>
        <v>7191.3485520000031</v>
      </c>
      <c r="DN20" s="58">
        <f t="shared" si="121"/>
        <v>7191.3485520000031</v>
      </c>
      <c r="DO20" s="58">
        <f>'Stata Quintile'!$H34</f>
        <v>26.25</v>
      </c>
      <c r="DP20" s="58">
        <f t="shared" si="122"/>
        <v>50.454016800000005</v>
      </c>
      <c r="DQ20" s="58">
        <f t="shared" si="123"/>
        <v>50.454016800000005</v>
      </c>
      <c r="DR20" s="58">
        <f t="shared" si="124"/>
        <v>39.833824399999997</v>
      </c>
      <c r="DS20" s="58">
        <f t="shared" si="123"/>
        <v>39.833824399999997</v>
      </c>
      <c r="DT20" s="58">
        <f t="shared" si="125"/>
        <v>56.062475199999966</v>
      </c>
      <c r="DU20" s="58">
        <f t="shared" si="3"/>
        <v>56.062475199999966</v>
      </c>
      <c r="DV20" s="58">
        <f t="shared" si="126"/>
        <v>49.849625599999797</v>
      </c>
      <c r="DW20" s="58">
        <f t="shared" si="4"/>
        <v>49.849625599999797</v>
      </c>
      <c r="DX20" s="58">
        <f t="shared" si="127"/>
        <v>55.364363199999794</v>
      </c>
      <c r="DY20" s="58">
        <f t="shared" si="5"/>
        <v>55.364363199999794</v>
      </c>
      <c r="DZ20" s="58">
        <f>'Stata Quintile'!$I34</f>
        <v>297.95</v>
      </c>
      <c r="EA20" s="58">
        <f t="shared" si="128"/>
        <v>796.77691800000002</v>
      </c>
      <c r="EB20" s="58">
        <f t="shared" si="6"/>
        <v>796.77691800000002</v>
      </c>
      <c r="EC20" s="58">
        <f t="shared" si="129"/>
        <v>695.99149999999997</v>
      </c>
      <c r="ED20" s="58">
        <f t="shared" si="7"/>
        <v>695.99149999999997</v>
      </c>
      <c r="EE20" s="58">
        <f t="shared" si="130"/>
        <v>566.56939440000019</v>
      </c>
      <c r="EF20" s="58">
        <f t="shared" si="8"/>
        <v>566.56939440000019</v>
      </c>
      <c r="EG20" s="58">
        <f t="shared" si="131"/>
        <v>317.99366240000046</v>
      </c>
      <c r="EH20" s="58">
        <f t="shared" si="9"/>
        <v>317.99366240000046</v>
      </c>
      <c r="EI20" s="58">
        <f t="shared" si="132"/>
        <v>398.64144800000014</v>
      </c>
      <c r="EJ20" s="58">
        <f t="shared" si="10"/>
        <v>398.64144800000014</v>
      </c>
      <c r="EK20" s="58">
        <f>'Stata Quintile'!$J34</f>
        <v>730.55550000000005</v>
      </c>
      <c r="EL20" s="58">
        <f t="shared" si="133"/>
        <v>1928.232534</v>
      </c>
      <c r="EM20" s="58">
        <f t="shared" si="11"/>
        <v>1928.232534</v>
      </c>
      <c r="EN20" s="58">
        <f t="shared" si="134"/>
        <v>1668.4582399999999</v>
      </c>
      <c r="EO20" s="58">
        <f t="shared" si="12"/>
        <v>1668.4582399999999</v>
      </c>
      <c r="EP20" s="58">
        <f t="shared" si="135"/>
        <v>1415.2411696000001</v>
      </c>
      <c r="EQ20" s="58">
        <f t="shared" si="13"/>
        <v>1415.2411696000001</v>
      </c>
      <c r="ER20" s="58">
        <f t="shared" si="136"/>
        <v>1135.5361824000004</v>
      </c>
      <c r="ES20" s="58">
        <f t="shared" si="14"/>
        <v>1135.5361824000004</v>
      </c>
      <c r="ET20" s="58">
        <f t="shared" si="137"/>
        <v>1148.9927576000002</v>
      </c>
      <c r="EU20" s="58">
        <f t="shared" si="15"/>
        <v>1148.9927576000002</v>
      </c>
      <c r="EV20" s="58">
        <f>'Stata Quintile'!$K34</f>
        <v>1571.056</v>
      </c>
      <c r="EW20" s="58">
        <f t="shared" si="138"/>
        <v>3101.2471600000003</v>
      </c>
      <c r="EX20" s="58">
        <f t="shared" si="16"/>
        <v>3101.2471600000003</v>
      </c>
      <c r="EY20" s="58">
        <f t="shared" si="139"/>
        <v>2800.770524</v>
      </c>
      <c r="EZ20" s="58">
        <f t="shared" si="17"/>
        <v>2800.770524</v>
      </c>
      <c r="FA20" s="58">
        <f t="shared" si="140"/>
        <v>2395.8324327999999</v>
      </c>
      <c r="FB20" s="58">
        <f t="shared" si="18"/>
        <v>2395.8324327999999</v>
      </c>
      <c r="FC20" s="58">
        <f t="shared" si="141"/>
        <v>2148.3949744000006</v>
      </c>
      <c r="FD20" s="58">
        <f t="shared" si="19"/>
        <v>2148.3949744000006</v>
      </c>
      <c r="FE20" s="58">
        <f t="shared" si="142"/>
        <v>2017.8206879999982</v>
      </c>
      <c r="FF20" s="58">
        <f t="shared" si="20"/>
        <v>2017.8206879999982</v>
      </c>
      <c r="FG20" s="58">
        <f>'Stata Quintile'!$L34</f>
        <v>3532.2220000000002</v>
      </c>
      <c r="FH20" s="58">
        <f t="shared" si="143"/>
        <v>6116.2868399999998</v>
      </c>
      <c r="FI20" s="58">
        <f t="shared" si="21"/>
        <v>6116.2868399999998</v>
      </c>
      <c r="FJ20" s="58">
        <f t="shared" si="144"/>
        <v>5699.1585600000008</v>
      </c>
      <c r="FK20" s="58">
        <f t="shared" si="22"/>
        <v>5699.1585600000008</v>
      </c>
      <c r="FL20" s="58">
        <f t="shared" si="145"/>
        <v>5216.8328288000002</v>
      </c>
      <c r="FM20" s="58">
        <f t="shared" si="23"/>
        <v>5216.8328288000002</v>
      </c>
      <c r="FN20" s="58">
        <f t="shared" si="146"/>
        <v>5094.3982759999999</v>
      </c>
      <c r="FO20" s="58">
        <f t="shared" si="24"/>
        <v>5094.3982759999999</v>
      </c>
      <c r="FP20" s="58">
        <f t="shared" si="147"/>
        <v>4699.258576000002</v>
      </c>
      <c r="FQ20" s="58">
        <f t="shared" si="25"/>
        <v>4699.258576000002</v>
      </c>
    </row>
    <row r="21" spans="1:173">
      <c r="A21" s="58">
        <v>15</v>
      </c>
      <c r="B21" s="137">
        <f>'Stata Quintile'!$C37</f>
        <v>149.5455</v>
      </c>
      <c r="C21" s="138">
        <f t="shared" si="26"/>
        <v>249.62998000000002</v>
      </c>
      <c r="D21" s="139">
        <f t="shared" si="27"/>
        <v>239.60827</v>
      </c>
      <c r="E21" s="141">
        <f t="shared" si="28"/>
        <v>310.44228750000008</v>
      </c>
      <c r="F21" s="140">
        <f t="shared" si="29"/>
        <v>183.9471750000001</v>
      </c>
      <c r="G21" s="142">
        <f t="shared" si="30"/>
        <v>102.88350000000152</v>
      </c>
      <c r="H21" s="58">
        <f>'Stata Quintile'!$D37</f>
        <v>539.6182</v>
      </c>
      <c r="I21" s="58">
        <f t="shared" si="31"/>
        <v>1575.7393000000002</v>
      </c>
      <c r="J21" s="58">
        <f t="shared" si="32"/>
        <v>1641.7830000000001</v>
      </c>
      <c r="K21" s="58">
        <f t="shared" si="33"/>
        <v>1560.8903875000001</v>
      </c>
      <c r="L21" s="58">
        <f t="shared" si="34"/>
        <v>966.91126249999911</v>
      </c>
      <c r="M21" s="58">
        <f t="shared" si="35"/>
        <v>966.38139374999992</v>
      </c>
      <c r="N21" s="58">
        <f>'Stata Quintile'!$E37</f>
        <v>1090.7919999999999</v>
      </c>
      <c r="O21" s="58">
        <f t="shared" si="36"/>
        <v>2678.3463900000002</v>
      </c>
      <c r="P21" s="58">
        <f t="shared" si="37"/>
        <v>2772.1050250000003</v>
      </c>
      <c r="Q21" s="58">
        <f t="shared" si="38"/>
        <v>2463.1512775000001</v>
      </c>
      <c r="R21" s="58">
        <f t="shared" si="39"/>
        <v>2128.3562999999999</v>
      </c>
      <c r="S21" s="58">
        <f t="shared" si="40"/>
        <v>2021.7795000000006</v>
      </c>
      <c r="T21" s="58">
        <f>'Stata Quintile'!$F37</f>
        <v>1650.636</v>
      </c>
      <c r="U21" s="58">
        <f t="shared" si="41"/>
        <v>4079.5828500000002</v>
      </c>
      <c r="V21" s="58">
        <f t="shared" si="42"/>
        <v>4270.4510250000003</v>
      </c>
      <c r="W21" s="58">
        <f t="shared" si="43"/>
        <v>3963.0572550000002</v>
      </c>
      <c r="X21" s="58">
        <f t="shared" si="44"/>
        <v>3519.4460999999992</v>
      </c>
      <c r="Y21" s="58">
        <f t="shared" si="45"/>
        <v>3361.6658125000022</v>
      </c>
      <c r="Z21" s="58">
        <f>'Stata Quintile'!$G37</f>
        <v>4352.7</v>
      </c>
      <c r="AA21" s="58">
        <f t="shared" si="46"/>
        <v>8260.1545000000006</v>
      </c>
      <c r="AB21" s="58">
        <f t="shared" si="47"/>
        <v>8606.8585500000008</v>
      </c>
      <c r="AC21" s="58">
        <f t="shared" si="48"/>
        <v>8877.5458500000022</v>
      </c>
      <c r="AD21" s="58">
        <f t="shared" si="49"/>
        <v>8543.4652374999987</v>
      </c>
      <c r="AE21" s="58">
        <f t="shared" si="50"/>
        <v>7955.8616874999971</v>
      </c>
      <c r="AF21" s="58">
        <f>'Stata Quintile'!$H37</f>
        <v>91.3125</v>
      </c>
      <c r="AG21" s="58">
        <f t="shared" si="51"/>
        <v>49.603878000000002</v>
      </c>
      <c r="AH21" s="58">
        <f t="shared" si="52"/>
        <v>41.6107595</v>
      </c>
      <c r="AI21" s="58">
        <f t="shared" si="53"/>
        <v>50.245544999999971</v>
      </c>
      <c r="AJ21" s="58">
        <f t="shared" si="54"/>
        <v>30.880674999999918</v>
      </c>
      <c r="AK21" s="58">
        <f t="shared" si="55"/>
        <v>35.490693749999934</v>
      </c>
      <c r="AL21" s="58">
        <f>'Stata Quintile'!$I37</f>
        <v>417.8571</v>
      </c>
      <c r="AM21" s="58">
        <f t="shared" si="56"/>
        <v>788.68550500000003</v>
      </c>
      <c r="AN21" s="58">
        <f t="shared" si="57"/>
        <v>751.15677500000004</v>
      </c>
      <c r="AO21" s="58">
        <f t="shared" si="58"/>
        <v>573.96045000000015</v>
      </c>
      <c r="AP21" s="58">
        <f t="shared" si="59"/>
        <v>310.39603750000003</v>
      </c>
      <c r="AQ21" s="58">
        <f t="shared" si="60"/>
        <v>370.46927499999981</v>
      </c>
      <c r="AR21" s="58">
        <f>'Stata Quintile'!$J37</f>
        <v>809.88890000000004</v>
      </c>
      <c r="AS21" s="58">
        <f t="shared" si="61"/>
        <v>1926.1067149999999</v>
      </c>
      <c r="AT21" s="58">
        <f t="shared" si="62"/>
        <v>1794.8406</v>
      </c>
      <c r="AU21" s="58">
        <f t="shared" si="63"/>
        <v>1474.6180625</v>
      </c>
      <c r="AV21" s="58">
        <f t="shared" si="64"/>
        <v>1180.4402874999998</v>
      </c>
      <c r="AW21" s="58">
        <f t="shared" si="65"/>
        <v>1190.8661374999999</v>
      </c>
      <c r="AX21" s="58">
        <f>'Stata Quintile'!$K37</f>
        <v>1565.8130000000001</v>
      </c>
      <c r="AY21" s="58">
        <f t="shared" si="66"/>
        <v>3114.1176</v>
      </c>
      <c r="AZ21" s="58">
        <f t="shared" si="67"/>
        <v>2981.2835999999998</v>
      </c>
      <c r="BA21" s="58">
        <f t="shared" si="68"/>
        <v>2482.6089375000001</v>
      </c>
      <c r="BB21" s="58">
        <f t="shared" si="69"/>
        <v>2225.9842874999995</v>
      </c>
      <c r="BC21" s="58">
        <f t="shared" si="70"/>
        <v>2124.0444999999977</v>
      </c>
      <c r="BD21" s="58">
        <f>'Stata Quintile'!$L37</f>
        <v>3237.25</v>
      </c>
      <c r="BE21" s="58">
        <f t="shared" si="71"/>
        <v>6154.6929</v>
      </c>
      <c r="BF21" s="58">
        <f t="shared" si="72"/>
        <v>5989.6165000000001</v>
      </c>
      <c r="BG21" s="58">
        <f t="shared" si="73"/>
        <v>5410.7258375000001</v>
      </c>
      <c r="BH21" s="58">
        <f t="shared" si="74"/>
        <v>5284.3762249999991</v>
      </c>
      <c r="BI21" s="58">
        <f t="shared" si="75"/>
        <v>4983.3119375000051</v>
      </c>
      <c r="BK21" s="58">
        <v>15</v>
      </c>
      <c r="BL21" s="58">
        <f>'Stata Quintile'!$C37</f>
        <v>149.5455</v>
      </c>
      <c r="BM21" s="58">
        <f t="shared" si="76"/>
        <v>249.62998000000002</v>
      </c>
      <c r="BN21" s="58">
        <f t="shared" si="77"/>
        <v>249.62998000000002</v>
      </c>
      <c r="BO21" s="58">
        <f t="shared" si="78"/>
        <v>239.60827</v>
      </c>
      <c r="BP21" s="58">
        <f t="shared" si="77"/>
        <v>239.60827</v>
      </c>
      <c r="BQ21" s="58">
        <f t="shared" si="79"/>
        <v>310.44228750000008</v>
      </c>
      <c r="BR21" s="58">
        <f t="shared" si="0"/>
        <v>310.44228750000008</v>
      </c>
      <c r="BS21" s="58">
        <f t="shared" si="80"/>
        <v>183.9471750000001</v>
      </c>
      <c r="BT21" s="58">
        <f t="shared" si="1"/>
        <v>183.9471750000001</v>
      </c>
      <c r="BU21" s="58">
        <f t="shared" si="81"/>
        <v>102.88350000000152</v>
      </c>
      <c r="BV21" s="58">
        <f t="shared" si="2"/>
        <v>102.88350000000152</v>
      </c>
      <c r="BW21" s="58">
        <f>'Stata Quintile'!$D37</f>
        <v>539.6182</v>
      </c>
      <c r="BX21" s="58">
        <f t="shared" si="82"/>
        <v>1575.7393000000002</v>
      </c>
      <c r="BY21" s="58">
        <f t="shared" si="83"/>
        <v>1575.7393000000002</v>
      </c>
      <c r="BZ21" s="58">
        <f t="shared" si="84"/>
        <v>1641.7830000000001</v>
      </c>
      <c r="CA21" s="58">
        <f t="shared" si="85"/>
        <v>1641.7830000000001</v>
      </c>
      <c r="CB21" s="58">
        <f t="shared" si="86"/>
        <v>1560.8903875000001</v>
      </c>
      <c r="CC21" s="58">
        <f t="shared" si="87"/>
        <v>1560.8903875000001</v>
      </c>
      <c r="CD21" s="58">
        <f t="shared" si="88"/>
        <v>966.91126249999911</v>
      </c>
      <c r="CE21" s="58">
        <f t="shared" si="89"/>
        <v>966.91126249999911</v>
      </c>
      <c r="CF21" s="58">
        <f t="shared" si="90"/>
        <v>966.38139374999992</v>
      </c>
      <c r="CG21" s="58">
        <f t="shared" si="91"/>
        <v>966.38139374999992</v>
      </c>
      <c r="CH21" s="58">
        <f>'Stata Quintile'!$E37</f>
        <v>1090.7919999999999</v>
      </c>
      <c r="CI21" s="58">
        <f t="shared" si="92"/>
        <v>2678.3463900000002</v>
      </c>
      <c r="CJ21" s="58">
        <f t="shared" si="93"/>
        <v>2678.3463900000002</v>
      </c>
      <c r="CK21" s="58">
        <f t="shared" si="94"/>
        <v>2772.1050250000003</v>
      </c>
      <c r="CL21" s="58">
        <f t="shared" si="95"/>
        <v>2772.1050250000003</v>
      </c>
      <c r="CM21" s="58">
        <f t="shared" si="96"/>
        <v>2463.1512775000001</v>
      </c>
      <c r="CN21" s="58">
        <f t="shared" si="97"/>
        <v>2463.1512775000001</v>
      </c>
      <c r="CO21" s="58">
        <f t="shared" si="98"/>
        <v>2128.3562999999999</v>
      </c>
      <c r="CP21" s="58">
        <f t="shared" si="99"/>
        <v>2128.3562999999999</v>
      </c>
      <c r="CQ21" s="58">
        <f t="shared" si="100"/>
        <v>2021.7795000000006</v>
      </c>
      <c r="CR21" s="58">
        <f t="shared" si="101"/>
        <v>2021.7795000000006</v>
      </c>
      <c r="CS21" s="58">
        <f>'Stata Quintile'!$F37</f>
        <v>1650.636</v>
      </c>
      <c r="CT21" s="58">
        <f t="shared" si="102"/>
        <v>4079.5828500000002</v>
      </c>
      <c r="CU21" s="58">
        <f t="shared" si="103"/>
        <v>4079.5828500000002</v>
      </c>
      <c r="CV21" s="58">
        <f t="shared" si="104"/>
        <v>4270.4510250000003</v>
      </c>
      <c r="CW21" s="58">
        <f t="shared" si="105"/>
        <v>4270.4510250000003</v>
      </c>
      <c r="CX21" s="58">
        <f t="shared" si="106"/>
        <v>3963.0572550000002</v>
      </c>
      <c r="CY21" s="58">
        <f t="shared" si="107"/>
        <v>3963.0572550000002</v>
      </c>
      <c r="CZ21" s="58">
        <f t="shared" si="108"/>
        <v>3519.4460999999992</v>
      </c>
      <c r="DA21" s="58">
        <f t="shared" si="109"/>
        <v>3519.4460999999992</v>
      </c>
      <c r="DB21" s="58">
        <f t="shared" si="110"/>
        <v>3361.6658125000022</v>
      </c>
      <c r="DC21" s="58">
        <f t="shared" si="111"/>
        <v>3361.6658125000022</v>
      </c>
      <c r="DD21" s="58">
        <f>'Stata Quintile'!$G37</f>
        <v>4352.7</v>
      </c>
      <c r="DE21" s="58">
        <f t="shared" si="112"/>
        <v>8260.1545000000006</v>
      </c>
      <c r="DF21" s="58">
        <f t="shared" si="113"/>
        <v>8260.1545000000006</v>
      </c>
      <c r="DG21" s="58">
        <f t="shared" si="114"/>
        <v>8606.8585500000008</v>
      </c>
      <c r="DH21" s="58">
        <f t="shared" si="115"/>
        <v>8606.8585500000008</v>
      </c>
      <c r="DI21" s="58">
        <f t="shared" si="116"/>
        <v>8877.5458500000022</v>
      </c>
      <c r="DJ21" s="58">
        <f t="shared" si="117"/>
        <v>8877.5458500000022</v>
      </c>
      <c r="DK21" s="58">
        <f t="shared" si="118"/>
        <v>8543.4652374999987</v>
      </c>
      <c r="DL21" s="58">
        <f t="shared" si="119"/>
        <v>8543.4652374999987</v>
      </c>
      <c r="DM21" s="58">
        <f t="shared" si="120"/>
        <v>7955.8616874999971</v>
      </c>
      <c r="DN21" s="58">
        <f t="shared" si="121"/>
        <v>7955.8616874999971</v>
      </c>
      <c r="DO21" s="58">
        <f>'Stata Quintile'!$H37</f>
        <v>91.3125</v>
      </c>
      <c r="DP21" s="58">
        <f t="shared" si="122"/>
        <v>49.603878000000002</v>
      </c>
      <c r="DQ21" s="58">
        <f t="shared" si="123"/>
        <v>49.603878000000002</v>
      </c>
      <c r="DR21" s="58">
        <f t="shared" si="124"/>
        <v>41.6107595</v>
      </c>
      <c r="DS21" s="58">
        <f t="shared" si="123"/>
        <v>41.6107595</v>
      </c>
      <c r="DT21" s="58">
        <f t="shared" si="125"/>
        <v>50.245544999999971</v>
      </c>
      <c r="DU21" s="58">
        <f t="shared" si="3"/>
        <v>50.245544999999971</v>
      </c>
      <c r="DV21" s="58">
        <f t="shared" si="126"/>
        <v>30.880674999999918</v>
      </c>
      <c r="DW21" s="58">
        <f t="shared" si="4"/>
        <v>30.880674999999918</v>
      </c>
      <c r="DX21" s="58">
        <f t="shared" si="127"/>
        <v>35.490693749999934</v>
      </c>
      <c r="DY21" s="58">
        <f t="shared" si="5"/>
        <v>35.490693749999934</v>
      </c>
      <c r="DZ21" s="58">
        <f>'Stata Quintile'!$I37</f>
        <v>417.8571</v>
      </c>
      <c r="EA21" s="58">
        <f t="shared" si="128"/>
        <v>788.68550500000003</v>
      </c>
      <c r="EB21" s="58">
        <f t="shared" si="6"/>
        <v>788.68550500000003</v>
      </c>
      <c r="EC21" s="58">
        <f t="shared" si="129"/>
        <v>751.15677500000004</v>
      </c>
      <c r="ED21" s="58">
        <f t="shared" si="7"/>
        <v>751.15677500000004</v>
      </c>
      <c r="EE21" s="58">
        <f t="shared" si="130"/>
        <v>573.96045000000015</v>
      </c>
      <c r="EF21" s="58">
        <f t="shared" si="8"/>
        <v>573.96045000000015</v>
      </c>
      <c r="EG21" s="58">
        <f t="shared" si="131"/>
        <v>310.39603750000003</v>
      </c>
      <c r="EH21" s="58">
        <f t="shared" si="9"/>
        <v>310.39603750000003</v>
      </c>
      <c r="EI21" s="58">
        <f t="shared" si="132"/>
        <v>370.46927499999981</v>
      </c>
      <c r="EJ21" s="58">
        <f t="shared" si="10"/>
        <v>370.46927499999981</v>
      </c>
      <c r="EK21" s="58">
        <f>'Stata Quintile'!$J37</f>
        <v>809.88890000000004</v>
      </c>
      <c r="EL21" s="58">
        <f t="shared" si="133"/>
        <v>1926.1067149999999</v>
      </c>
      <c r="EM21" s="58">
        <f t="shared" si="11"/>
        <v>1926.1067149999999</v>
      </c>
      <c r="EN21" s="58">
        <f t="shared" si="134"/>
        <v>1794.8406</v>
      </c>
      <c r="EO21" s="58">
        <f t="shared" si="12"/>
        <v>1794.8406</v>
      </c>
      <c r="EP21" s="58">
        <f t="shared" si="135"/>
        <v>1474.6180625</v>
      </c>
      <c r="EQ21" s="58">
        <f t="shared" si="13"/>
        <v>1474.6180625</v>
      </c>
      <c r="ER21" s="58">
        <f t="shared" si="136"/>
        <v>1180.4402874999998</v>
      </c>
      <c r="ES21" s="58">
        <f t="shared" si="14"/>
        <v>1180.4402874999998</v>
      </c>
      <c r="ET21" s="58">
        <f t="shared" si="137"/>
        <v>1190.8661374999999</v>
      </c>
      <c r="EU21" s="58">
        <f t="shared" si="15"/>
        <v>1190.8661374999999</v>
      </c>
      <c r="EV21" s="58">
        <f>'Stata Quintile'!$K37</f>
        <v>1565.8130000000001</v>
      </c>
      <c r="EW21" s="58">
        <f t="shared" si="138"/>
        <v>3114.1176</v>
      </c>
      <c r="EX21" s="58">
        <f t="shared" si="16"/>
        <v>3114.1176</v>
      </c>
      <c r="EY21" s="58">
        <f t="shared" si="139"/>
        <v>2981.2835999999998</v>
      </c>
      <c r="EZ21" s="58">
        <f t="shared" si="17"/>
        <v>2981.2835999999998</v>
      </c>
      <c r="FA21" s="58">
        <f t="shared" si="140"/>
        <v>2482.6089375000001</v>
      </c>
      <c r="FB21" s="58">
        <f t="shared" si="18"/>
        <v>2482.6089375000001</v>
      </c>
      <c r="FC21" s="58">
        <f t="shared" si="141"/>
        <v>2225.9842874999995</v>
      </c>
      <c r="FD21" s="58">
        <f t="shared" si="19"/>
        <v>2225.9842874999995</v>
      </c>
      <c r="FE21" s="58">
        <f t="shared" si="142"/>
        <v>2124.0444999999977</v>
      </c>
      <c r="FF21" s="58">
        <f t="shared" si="20"/>
        <v>2124.0444999999977</v>
      </c>
      <c r="FG21" s="58">
        <f>'Stata Quintile'!$L37</f>
        <v>3237.25</v>
      </c>
      <c r="FH21" s="58">
        <f t="shared" si="143"/>
        <v>6154.6929</v>
      </c>
      <c r="FI21" s="58">
        <f t="shared" si="21"/>
        <v>6154.6929</v>
      </c>
      <c r="FJ21" s="58">
        <f t="shared" si="144"/>
        <v>5989.6165000000001</v>
      </c>
      <c r="FK21" s="58">
        <f t="shared" si="22"/>
        <v>5989.6165000000001</v>
      </c>
      <c r="FL21" s="58">
        <f t="shared" si="145"/>
        <v>5410.7258375000001</v>
      </c>
      <c r="FM21" s="58">
        <f t="shared" si="23"/>
        <v>5410.7258375000001</v>
      </c>
      <c r="FN21" s="58">
        <f t="shared" si="146"/>
        <v>5284.3762249999991</v>
      </c>
      <c r="FO21" s="58">
        <f t="shared" si="24"/>
        <v>5284.3762249999991</v>
      </c>
      <c r="FP21" s="58">
        <f t="shared" si="147"/>
        <v>4983.3119375000051</v>
      </c>
      <c r="FQ21" s="58">
        <f t="shared" si="25"/>
        <v>4983.3119375000051</v>
      </c>
    </row>
    <row r="22" spans="1:173">
      <c r="A22" s="58">
        <v>16</v>
      </c>
      <c r="B22" s="137">
        <f>'Stata Quintile'!$C40</f>
        <v>77.477270000000004</v>
      </c>
      <c r="C22" s="138">
        <f t="shared" si="26"/>
        <v>244.52855200000002</v>
      </c>
      <c r="D22" s="139">
        <f t="shared" si="27"/>
        <v>241.74894959999997</v>
      </c>
      <c r="E22" s="141">
        <f t="shared" si="28"/>
        <v>328.20186640000009</v>
      </c>
      <c r="F22" s="140">
        <f t="shared" si="29"/>
        <v>207.92474879999986</v>
      </c>
      <c r="G22" s="142">
        <f t="shared" si="30"/>
        <v>165.63581280000068</v>
      </c>
      <c r="H22" s="58">
        <f>'Stata Quintile'!$D40</f>
        <v>580.40909999999997</v>
      </c>
      <c r="I22" s="58">
        <f t="shared" si="31"/>
        <v>1556.56772</v>
      </c>
      <c r="J22" s="58">
        <f t="shared" si="32"/>
        <v>1773.9846400000006</v>
      </c>
      <c r="K22" s="58">
        <f t="shared" si="33"/>
        <v>1682.9594519999998</v>
      </c>
      <c r="L22" s="58">
        <f t="shared" si="34"/>
        <v>1099.607264</v>
      </c>
      <c r="M22" s="58">
        <f t="shared" si="35"/>
        <v>1099.36036672</v>
      </c>
      <c r="N22" s="58">
        <f>'Stata Quintile'!$E40</f>
        <v>1347.6590000000001</v>
      </c>
      <c r="O22" s="58">
        <f t="shared" si="36"/>
        <v>2686.0218159999999</v>
      </c>
      <c r="P22" s="58">
        <f t="shared" si="37"/>
        <v>2984.6647840000001</v>
      </c>
      <c r="Q22" s="58">
        <f t="shared" si="38"/>
        <v>2630.4619368000003</v>
      </c>
      <c r="R22" s="58">
        <f t="shared" si="39"/>
        <v>2302.2442735999998</v>
      </c>
      <c r="S22" s="58">
        <f t="shared" si="40"/>
        <v>2258.1240688000003</v>
      </c>
      <c r="T22" s="58">
        <f>'Stata Quintile'!$F40</f>
        <v>2502.0230000000001</v>
      </c>
      <c r="U22" s="58">
        <f t="shared" si="41"/>
        <v>4118.2466400000003</v>
      </c>
      <c r="V22" s="58">
        <f t="shared" si="42"/>
        <v>4567.7006240000001</v>
      </c>
      <c r="W22" s="58">
        <f t="shared" si="43"/>
        <v>4217.4221016000001</v>
      </c>
      <c r="X22" s="58">
        <f t="shared" si="44"/>
        <v>3781.0761023999994</v>
      </c>
      <c r="Y22" s="58">
        <f t="shared" si="45"/>
        <v>3743.2715648000003</v>
      </c>
      <c r="Z22" s="58">
        <f>'Stata Quintile'!$G40</f>
        <v>8314.6820000000007</v>
      </c>
      <c r="AA22" s="58">
        <f t="shared" si="46"/>
        <v>8361.614599999999</v>
      </c>
      <c r="AB22" s="58">
        <f t="shared" si="47"/>
        <v>9068.7841840000001</v>
      </c>
      <c r="AC22" s="58">
        <f t="shared" si="48"/>
        <v>9371.0141264000013</v>
      </c>
      <c r="AD22" s="58">
        <f t="shared" si="49"/>
        <v>9044.0503151999983</v>
      </c>
      <c r="AE22" s="58">
        <f t="shared" si="50"/>
        <v>8740.5718623999983</v>
      </c>
      <c r="AF22" s="58">
        <f>'Stata Quintile'!$H40</f>
        <v>1</v>
      </c>
      <c r="AG22" s="58">
        <f t="shared" si="51"/>
        <v>48.753739200000005</v>
      </c>
      <c r="AH22" s="58">
        <f t="shared" si="52"/>
        <v>43.291538399999993</v>
      </c>
      <c r="AI22" s="58">
        <f t="shared" si="53"/>
        <v>45.072527199999968</v>
      </c>
      <c r="AJ22" s="58">
        <f t="shared" si="54"/>
        <v>16.916063999999707</v>
      </c>
      <c r="AK22" s="58">
        <f t="shared" si="55"/>
        <v>20.22801599999989</v>
      </c>
      <c r="AL22" s="58">
        <f>'Stata Quintile'!$I40</f>
        <v>27.625</v>
      </c>
      <c r="AM22" s="58">
        <f t="shared" si="56"/>
        <v>780.59409200000005</v>
      </c>
      <c r="AN22" s="58">
        <f t="shared" si="57"/>
        <v>803.8402000000001</v>
      </c>
      <c r="AO22" s="58">
        <f t="shared" si="58"/>
        <v>585.55964960000006</v>
      </c>
      <c r="AP22" s="58">
        <f t="shared" si="59"/>
        <v>319.99864320000023</v>
      </c>
      <c r="AQ22" s="58">
        <f t="shared" si="60"/>
        <v>355.15162240000018</v>
      </c>
      <c r="AR22" s="58">
        <f>'Stata Quintile'!$J40</f>
        <v>383.83330000000001</v>
      </c>
      <c r="AS22" s="58">
        <f t="shared" si="61"/>
        <v>1923.980896</v>
      </c>
      <c r="AT22" s="58">
        <f t="shared" si="62"/>
        <v>1915.7910399999998</v>
      </c>
      <c r="AU22" s="58">
        <f t="shared" si="63"/>
        <v>1538.4350144</v>
      </c>
      <c r="AV22" s="58">
        <f t="shared" si="64"/>
        <v>1241.3366031999999</v>
      </c>
      <c r="AW22" s="58">
        <f t="shared" si="65"/>
        <v>1248.1238895999998</v>
      </c>
      <c r="AX22" s="58">
        <f>'Stata Quintile'!$K40</f>
        <v>944.27779999999996</v>
      </c>
      <c r="AY22" s="58">
        <f t="shared" si="66"/>
        <v>3126.9880400000002</v>
      </c>
      <c r="AZ22" s="58">
        <f t="shared" si="67"/>
        <v>3154.3431640000003</v>
      </c>
      <c r="BA22" s="58">
        <f t="shared" si="68"/>
        <v>2576.0612192000003</v>
      </c>
      <c r="BB22" s="58">
        <f t="shared" si="69"/>
        <v>2319.5686832000001</v>
      </c>
      <c r="BC22" s="58">
        <f t="shared" si="70"/>
        <v>2251.4922431999985</v>
      </c>
      <c r="BD22" s="58">
        <f>'Stata Quintile'!$L40</f>
        <v>3212.1750000000002</v>
      </c>
      <c r="BE22" s="58">
        <f t="shared" si="71"/>
        <v>6193.0989599999994</v>
      </c>
      <c r="BF22" s="58">
        <f t="shared" si="72"/>
        <v>6268.6327600000004</v>
      </c>
      <c r="BG22" s="58">
        <f t="shared" si="73"/>
        <v>5608.5490991999995</v>
      </c>
      <c r="BH22" s="58">
        <f t="shared" si="74"/>
        <v>5482.588057599999</v>
      </c>
      <c r="BI22" s="58">
        <f t="shared" si="75"/>
        <v>5290.6083296000033</v>
      </c>
      <c r="BK22" s="58">
        <v>16</v>
      </c>
      <c r="BL22" s="58">
        <f>'Stata Quintile'!$C40</f>
        <v>77.477270000000004</v>
      </c>
      <c r="BM22" s="58">
        <f t="shared" si="76"/>
        <v>244.52855200000002</v>
      </c>
      <c r="BN22" s="58">
        <f t="shared" si="77"/>
        <v>244.52855200000002</v>
      </c>
      <c r="BO22" s="58">
        <f t="shared" si="78"/>
        <v>241.74894959999997</v>
      </c>
      <c r="BP22" s="58">
        <f t="shared" si="77"/>
        <v>241.74894959999997</v>
      </c>
      <c r="BQ22" s="58">
        <f t="shared" si="79"/>
        <v>328.20186640000009</v>
      </c>
      <c r="BR22" s="58">
        <f t="shared" si="0"/>
        <v>328.20186640000009</v>
      </c>
      <c r="BS22" s="58">
        <f t="shared" si="80"/>
        <v>207.92474879999986</v>
      </c>
      <c r="BT22" s="58">
        <f t="shared" si="1"/>
        <v>207.92474879999986</v>
      </c>
      <c r="BU22" s="58">
        <f t="shared" si="81"/>
        <v>165.63581280000068</v>
      </c>
      <c r="BV22" s="58">
        <f t="shared" si="2"/>
        <v>165.63581280000068</v>
      </c>
      <c r="BW22" s="58">
        <f>'Stata Quintile'!$D40</f>
        <v>580.40909999999997</v>
      </c>
      <c r="BX22" s="58">
        <f t="shared" si="82"/>
        <v>1556.56772</v>
      </c>
      <c r="BY22" s="58">
        <f t="shared" si="83"/>
        <v>1556.56772</v>
      </c>
      <c r="BZ22" s="58">
        <f t="shared" si="84"/>
        <v>1773.9846400000006</v>
      </c>
      <c r="CA22" s="58">
        <f t="shared" si="85"/>
        <v>1773.9846400000006</v>
      </c>
      <c r="CB22" s="58">
        <f t="shared" si="86"/>
        <v>1682.9594519999998</v>
      </c>
      <c r="CC22" s="58">
        <f t="shared" si="87"/>
        <v>1682.9594519999998</v>
      </c>
      <c r="CD22" s="58">
        <f t="shared" si="88"/>
        <v>1099.607264</v>
      </c>
      <c r="CE22" s="58">
        <f t="shared" si="89"/>
        <v>1099.607264</v>
      </c>
      <c r="CF22" s="58">
        <f t="shared" si="90"/>
        <v>1099.36036672</v>
      </c>
      <c r="CG22" s="58">
        <f t="shared" si="91"/>
        <v>1099.36036672</v>
      </c>
      <c r="CH22" s="58">
        <f>'Stata Quintile'!$E40</f>
        <v>1347.6590000000001</v>
      </c>
      <c r="CI22" s="58">
        <f t="shared" si="92"/>
        <v>2686.0218159999999</v>
      </c>
      <c r="CJ22" s="58">
        <f t="shared" si="93"/>
        <v>2686.0218159999999</v>
      </c>
      <c r="CK22" s="58">
        <f t="shared" si="94"/>
        <v>2984.6647840000001</v>
      </c>
      <c r="CL22" s="58">
        <f t="shared" si="95"/>
        <v>2984.6647840000001</v>
      </c>
      <c r="CM22" s="58">
        <f t="shared" si="96"/>
        <v>2630.4619368000003</v>
      </c>
      <c r="CN22" s="58">
        <f t="shared" si="97"/>
        <v>2630.4619368000003</v>
      </c>
      <c r="CO22" s="58">
        <f t="shared" si="98"/>
        <v>2302.2442735999998</v>
      </c>
      <c r="CP22" s="58">
        <f t="shared" si="99"/>
        <v>2302.2442735999998</v>
      </c>
      <c r="CQ22" s="58">
        <f t="shared" si="100"/>
        <v>2258.1240688000003</v>
      </c>
      <c r="CR22" s="58">
        <f t="shared" si="101"/>
        <v>2258.1240688000003</v>
      </c>
      <c r="CS22" s="58">
        <f>'Stata Quintile'!$F40</f>
        <v>2502.0230000000001</v>
      </c>
      <c r="CT22" s="58">
        <f t="shared" si="102"/>
        <v>4118.2466400000003</v>
      </c>
      <c r="CU22" s="58">
        <f t="shared" si="103"/>
        <v>4118.2466400000003</v>
      </c>
      <c r="CV22" s="58">
        <f t="shared" si="104"/>
        <v>4567.7006240000001</v>
      </c>
      <c r="CW22" s="58">
        <f t="shared" si="105"/>
        <v>4567.7006240000001</v>
      </c>
      <c r="CX22" s="58">
        <f t="shared" si="106"/>
        <v>4217.4221016000001</v>
      </c>
      <c r="CY22" s="58">
        <f t="shared" si="107"/>
        <v>4217.4221016000001</v>
      </c>
      <c r="CZ22" s="58">
        <f t="shared" si="108"/>
        <v>3781.0761023999994</v>
      </c>
      <c r="DA22" s="58">
        <f t="shared" si="109"/>
        <v>3781.0761023999994</v>
      </c>
      <c r="DB22" s="58">
        <f t="shared" si="110"/>
        <v>3743.2715648000003</v>
      </c>
      <c r="DC22" s="58">
        <f t="shared" si="111"/>
        <v>3743.2715648000003</v>
      </c>
      <c r="DD22" s="58">
        <f>'Stata Quintile'!$G40</f>
        <v>8314.6820000000007</v>
      </c>
      <c r="DE22" s="58">
        <f t="shared" si="112"/>
        <v>8361.614599999999</v>
      </c>
      <c r="DF22" s="58">
        <f t="shared" si="113"/>
        <v>8361.614599999999</v>
      </c>
      <c r="DG22" s="58">
        <f t="shared" si="114"/>
        <v>9068.7841840000001</v>
      </c>
      <c r="DH22" s="58">
        <f t="shared" si="115"/>
        <v>9068.7841840000001</v>
      </c>
      <c r="DI22" s="58">
        <f t="shared" si="116"/>
        <v>9371.0141264000013</v>
      </c>
      <c r="DJ22" s="58">
        <f t="shared" si="117"/>
        <v>9371.0141264000013</v>
      </c>
      <c r="DK22" s="58">
        <f t="shared" si="118"/>
        <v>9044.0503151999983</v>
      </c>
      <c r="DL22" s="58">
        <f t="shared" si="119"/>
        <v>9044.0503151999983</v>
      </c>
      <c r="DM22" s="58">
        <f t="shared" si="120"/>
        <v>8740.5718623999983</v>
      </c>
      <c r="DN22" s="58">
        <f t="shared" si="121"/>
        <v>8740.5718623999983</v>
      </c>
      <c r="DO22" s="58">
        <f>'Stata Quintile'!$H40</f>
        <v>1</v>
      </c>
      <c r="DP22" s="58">
        <f t="shared" si="122"/>
        <v>48.753739200000005</v>
      </c>
      <c r="DQ22" s="58">
        <f t="shared" si="123"/>
        <v>48.753739200000005</v>
      </c>
      <c r="DR22" s="58">
        <f t="shared" si="124"/>
        <v>43.291538399999993</v>
      </c>
      <c r="DS22" s="58">
        <f t="shared" si="123"/>
        <v>43.291538399999993</v>
      </c>
      <c r="DT22" s="58">
        <f t="shared" si="125"/>
        <v>45.072527199999968</v>
      </c>
      <c r="DU22" s="58">
        <f t="shared" si="3"/>
        <v>45.072527199999968</v>
      </c>
      <c r="DV22" s="58">
        <f t="shared" si="126"/>
        <v>16.916063999999707</v>
      </c>
      <c r="DW22" s="58">
        <f t="shared" si="4"/>
        <v>16.916063999999707</v>
      </c>
      <c r="DX22" s="58">
        <f t="shared" si="127"/>
        <v>20.22801599999989</v>
      </c>
      <c r="DY22" s="58">
        <f t="shared" si="5"/>
        <v>20.22801599999989</v>
      </c>
      <c r="DZ22" s="58">
        <f>'Stata Quintile'!$I40</f>
        <v>27.625</v>
      </c>
      <c r="EA22" s="58">
        <f t="shared" si="128"/>
        <v>780.59409200000005</v>
      </c>
      <c r="EB22" s="58">
        <f t="shared" si="6"/>
        <v>780.59409200000005</v>
      </c>
      <c r="EC22" s="58">
        <f t="shared" si="129"/>
        <v>803.8402000000001</v>
      </c>
      <c r="ED22" s="58">
        <f t="shared" si="7"/>
        <v>803.8402000000001</v>
      </c>
      <c r="EE22" s="58">
        <f t="shared" si="130"/>
        <v>585.55964960000006</v>
      </c>
      <c r="EF22" s="58">
        <f t="shared" si="8"/>
        <v>585.55964960000006</v>
      </c>
      <c r="EG22" s="58">
        <f t="shared" si="131"/>
        <v>319.99864320000023</v>
      </c>
      <c r="EH22" s="58">
        <f t="shared" si="9"/>
        <v>319.99864320000023</v>
      </c>
      <c r="EI22" s="58">
        <f t="shared" si="132"/>
        <v>355.15162240000018</v>
      </c>
      <c r="EJ22" s="58">
        <f t="shared" si="10"/>
        <v>355.15162240000018</v>
      </c>
      <c r="EK22" s="58">
        <f>'Stata Quintile'!$J40</f>
        <v>383.83330000000001</v>
      </c>
      <c r="EL22" s="58">
        <f t="shared" si="133"/>
        <v>1923.980896</v>
      </c>
      <c r="EM22" s="58">
        <f t="shared" si="11"/>
        <v>1923.980896</v>
      </c>
      <c r="EN22" s="58">
        <f t="shared" si="134"/>
        <v>1915.7910399999998</v>
      </c>
      <c r="EO22" s="58">
        <f t="shared" si="12"/>
        <v>1915.7910399999998</v>
      </c>
      <c r="EP22" s="58">
        <f t="shared" si="135"/>
        <v>1538.4350144</v>
      </c>
      <c r="EQ22" s="58">
        <f t="shared" si="13"/>
        <v>1538.4350144</v>
      </c>
      <c r="ER22" s="58">
        <f t="shared" si="136"/>
        <v>1241.3366031999999</v>
      </c>
      <c r="ES22" s="58">
        <f t="shared" si="14"/>
        <v>1241.3366031999999</v>
      </c>
      <c r="ET22" s="58">
        <f t="shared" si="137"/>
        <v>1248.1238895999998</v>
      </c>
      <c r="EU22" s="58">
        <f t="shared" si="15"/>
        <v>1248.1238895999998</v>
      </c>
      <c r="EV22" s="58">
        <f>'Stata Quintile'!$K40</f>
        <v>944.27779999999996</v>
      </c>
      <c r="EW22" s="58">
        <f t="shared" si="138"/>
        <v>3126.9880400000002</v>
      </c>
      <c r="EX22" s="58">
        <f t="shared" si="16"/>
        <v>3126.9880400000002</v>
      </c>
      <c r="EY22" s="58">
        <f t="shared" si="139"/>
        <v>3154.3431640000003</v>
      </c>
      <c r="EZ22" s="58">
        <f t="shared" si="17"/>
        <v>3154.3431640000003</v>
      </c>
      <c r="FA22" s="58">
        <f t="shared" si="140"/>
        <v>2576.0612192000003</v>
      </c>
      <c r="FB22" s="58">
        <f t="shared" si="18"/>
        <v>2576.0612192000003</v>
      </c>
      <c r="FC22" s="58">
        <f t="shared" si="141"/>
        <v>2319.5686832000001</v>
      </c>
      <c r="FD22" s="58">
        <f t="shared" si="19"/>
        <v>2319.5686832000001</v>
      </c>
      <c r="FE22" s="58">
        <f t="shared" si="142"/>
        <v>2251.4922431999985</v>
      </c>
      <c r="FF22" s="58">
        <f t="shared" si="20"/>
        <v>2251.4922431999985</v>
      </c>
      <c r="FG22" s="58">
        <f>'Stata Quintile'!$L40</f>
        <v>3212.1750000000002</v>
      </c>
      <c r="FH22" s="58">
        <f t="shared" si="143"/>
        <v>6193.0989599999994</v>
      </c>
      <c r="FI22" s="58">
        <f t="shared" si="21"/>
        <v>6193.0989599999994</v>
      </c>
      <c r="FJ22" s="58">
        <f t="shared" si="144"/>
        <v>6268.6327600000004</v>
      </c>
      <c r="FK22" s="58">
        <f t="shared" si="22"/>
        <v>6268.6327600000004</v>
      </c>
      <c r="FL22" s="58">
        <f t="shared" si="145"/>
        <v>5608.5490991999995</v>
      </c>
      <c r="FM22" s="58">
        <f t="shared" si="23"/>
        <v>5608.5490991999995</v>
      </c>
      <c r="FN22" s="58">
        <f t="shared" si="146"/>
        <v>5482.588057599999</v>
      </c>
      <c r="FO22" s="58">
        <f t="shared" si="24"/>
        <v>5482.588057599999</v>
      </c>
      <c r="FP22" s="58">
        <f t="shared" si="147"/>
        <v>5290.6083296000033</v>
      </c>
      <c r="FQ22" s="58">
        <f t="shared" si="25"/>
        <v>5290.6083296000033</v>
      </c>
    </row>
    <row r="23" spans="1:173">
      <c r="A23" s="58">
        <v>17</v>
      </c>
      <c r="B23" s="137">
        <f>'Stata Quintile'!$C43</f>
        <v>21.5625</v>
      </c>
      <c r="C23" s="138">
        <f t="shared" si="26"/>
        <v>239.42712400000002</v>
      </c>
      <c r="D23" s="139">
        <f t="shared" si="27"/>
        <v>243.5659344</v>
      </c>
      <c r="E23" s="141">
        <f t="shared" si="28"/>
        <v>343.70149769999995</v>
      </c>
      <c r="F23" s="140">
        <f t="shared" si="29"/>
        <v>235.05343139999979</v>
      </c>
      <c r="G23" s="142">
        <f t="shared" si="30"/>
        <v>235.29430340000113</v>
      </c>
      <c r="H23" s="58">
        <f>'Stata Quintile'!$D43</f>
        <v>1059.422</v>
      </c>
      <c r="I23" s="58">
        <f t="shared" si="31"/>
        <v>1537.3961400000001</v>
      </c>
      <c r="J23" s="58">
        <f t="shared" si="32"/>
        <v>1900.00776</v>
      </c>
      <c r="K23" s="58">
        <f t="shared" si="33"/>
        <v>1800.5905844999997</v>
      </c>
      <c r="L23" s="58">
        <f t="shared" si="34"/>
        <v>1245.0444070999997</v>
      </c>
      <c r="M23" s="58">
        <f t="shared" si="35"/>
        <v>1245.098304090001</v>
      </c>
      <c r="N23" s="58">
        <f>'Stata Quintile'!$E43</f>
        <v>2536.5940000000001</v>
      </c>
      <c r="O23" s="58">
        <f t="shared" si="36"/>
        <v>2693.6972420000002</v>
      </c>
      <c r="P23" s="58">
        <f t="shared" si="37"/>
        <v>3187.6583209999999</v>
      </c>
      <c r="Q23" s="58">
        <f t="shared" si="38"/>
        <v>2796.0560348999998</v>
      </c>
      <c r="R23" s="58">
        <f t="shared" si="39"/>
        <v>2485.7358610000001</v>
      </c>
      <c r="S23" s="58">
        <f t="shared" si="40"/>
        <v>2508.0799035999999</v>
      </c>
      <c r="T23" s="58">
        <f>'Stata Quintile'!$F43</f>
        <v>4450.25</v>
      </c>
      <c r="U23" s="58">
        <f t="shared" si="41"/>
        <v>4156.9104299999999</v>
      </c>
      <c r="V23" s="58">
        <f t="shared" si="42"/>
        <v>4852.1278809999994</v>
      </c>
      <c r="W23" s="58">
        <f t="shared" si="43"/>
        <v>4466.6326155999996</v>
      </c>
      <c r="X23" s="58">
        <f t="shared" si="44"/>
        <v>4052.5317301999994</v>
      </c>
      <c r="Y23" s="58">
        <f t="shared" si="45"/>
        <v>4141.6061226999991</v>
      </c>
      <c r="Z23" s="58">
        <f>'Stata Quintile'!$G43</f>
        <v>9306.6110000000008</v>
      </c>
      <c r="AA23" s="58">
        <f t="shared" si="46"/>
        <v>8463.0746999999992</v>
      </c>
      <c r="AB23" s="58">
        <f t="shared" si="47"/>
        <v>9512.0990459999994</v>
      </c>
      <c r="AC23" s="58">
        <f t="shared" si="48"/>
        <v>9839.8974892000006</v>
      </c>
      <c r="AD23" s="58">
        <f t="shared" si="49"/>
        <v>9529.8020221000006</v>
      </c>
      <c r="AE23" s="58">
        <f t="shared" si="50"/>
        <v>9528.6905210999903</v>
      </c>
      <c r="AF23" s="58">
        <f>'Stata Quintile'!$H43</f>
        <v>0</v>
      </c>
      <c r="AG23" s="58">
        <f t="shared" si="51"/>
        <v>47.903600400000002</v>
      </c>
      <c r="AH23" s="58">
        <f t="shared" si="52"/>
        <v>44.876161099999997</v>
      </c>
      <c r="AI23" s="58">
        <f t="shared" si="53"/>
        <v>40.51627179999997</v>
      </c>
      <c r="AJ23" s="58">
        <f t="shared" si="54"/>
        <v>7.4823673999996245</v>
      </c>
      <c r="AK23" s="58">
        <f t="shared" si="55"/>
        <v>9.2262842499998445</v>
      </c>
      <c r="AL23" s="58">
        <f>'Stata Quintile'!$I43</f>
        <v>108.9615</v>
      </c>
      <c r="AM23" s="58">
        <f t="shared" si="56"/>
        <v>772.50267899999994</v>
      </c>
      <c r="AN23" s="58">
        <f t="shared" si="57"/>
        <v>854.04177500000003</v>
      </c>
      <c r="AO23" s="58">
        <f t="shared" si="58"/>
        <v>601.08770879999997</v>
      </c>
      <c r="AP23" s="58">
        <f t="shared" si="59"/>
        <v>344.91837950000075</v>
      </c>
      <c r="AQ23" s="58">
        <f t="shared" si="60"/>
        <v>352.3972784000004</v>
      </c>
      <c r="AR23" s="58">
        <f>'Stata Quintile'!$J43</f>
        <v>687.58929999999998</v>
      </c>
      <c r="AS23" s="58">
        <f t="shared" si="61"/>
        <v>1921.8550769999999</v>
      </c>
      <c r="AT23" s="58">
        <f t="shared" si="62"/>
        <v>2031.3095599999997</v>
      </c>
      <c r="AU23" s="58">
        <f t="shared" si="63"/>
        <v>1606.2679447</v>
      </c>
      <c r="AV23" s="58">
        <f t="shared" si="64"/>
        <v>1316.3512094999996</v>
      </c>
      <c r="AW23" s="58">
        <f t="shared" si="65"/>
        <v>1319.1238378999994</v>
      </c>
      <c r="AX23" s="58">
        <f>'Stata Quintile'!$K43</f>
        <v>1653.643</v>
      </c>
      <c r="AY23" s="58">
        <f t="shared" si="66"/>
        <v>3139.8584800000003</v>
      </c>
      <c r="AZ23" s="58">
        <f t="shared" si="67"/>
        <v>3319.949216</v>
      </c>
      <c r="BA23" s="58">
        <f t="shared" si="68"/>
        <v>2675.5705921000003</v>
      </c>
      <c r="BB23" s="58">
        <f t="shared" si="69"/>
        <v>2427.3336775000007</v>
      </c>
      <c r="BC23" s="58">
        <f t="shared" si="70"/>
        <v>2396.296936799999</v>
      </c>
      <c r="BD23" s="58">
        <f>'Stata Quintile'!$L43</f>
        <v>5996.4110000000001</v>
      </c>
      <c r="BE23" s="58">
        <f t="shared" si="71"/>
        <v>6231.5050199999996</v>
      </c>
      <c r="BF23" s="58">
        <f t="shared" si="72"/>
        <v>6536.2073399999999</v>
      </c>
      <c r="BG23" s="58">
        <f t="shared" si="73"/>
        <v>5809.6180000999993</v>
      </c>
      <c r="BH23" s="58">
        <f t="shared" si="74"/>
        <v>5687.7896131999996</v>
      </c>
      <c r="BI23" s="58">
        <f t="shared" si="75"/>
        <v>5613.4669339000029</v>
      </c>
      <c r="BK23" s="58">
        <v>17</v>
      </c>
      <c r="BL23" s="58">
        <f>'Stata Quintile'!$C43</f>
        <v>21.5625</v>
      </c>
      <c r="BM23" s="58">
        <f t="shared" si="76"/>
        <v>239.42712400000002</v>
      </c>
      <c r="BN23" s="58">
        <f t="shared" si="77"/>
        <v>239.42712400000002</v>
      </c>
      <c r="BO23" s="58">
        <f t="shared" si="78"/>
        <v>243.5659344</v>
      </c>
      <c r="BP23" s="58">
        <f t="shared" si="77"/>
        <v>243.5659344</v>
      </c>
      <c r="BQ23" s="58">
        <f t="shared" si="79"/>
        <v>343.70149769999995</v>
      </c>
      <c r="BR23" s="58">
        <f t="shared" si="0"/>
        <v>343.70149769999995</v>
      </c>
      <c r="BS23" s="58">
        <f t="shared" si="80"/>
        <v>235.05343139999979</v>
      </c>
      <c r="BT23" s="58">
        <f t="shared" si="1"/>
        <v>235.05343139999979</v>
      </c>
      <c r="BU23" s="58">
        <f t="shared" si="81"/>
        <v>235.29430340000113</v>
      </c>
      <c r="BV23" s="58">
        <f t="shared" si="2"/>
        <v>235.29430340000113</v>
      </c>
      <c r="BW23" s="58">
        <f>'Stata Quintile'!$D43</f>
        <v>1059.422</v>
      </c>
      <c r="BX23" s="58">
        <f t="shared" si="82"/>
        <v>1537.3961400000001</v>
      </c>
      <c r="BY23" s="58">
        <f t="shared" si="83"/>
        <v>1537.3961400000001</v>
      </c>
      <c r="BZ23" s="58">
        <f t="shared" si="84"/>
        <v>1900.00776</v>
      </c>
      <c r="CA23" s="58">
        <f t="shared" si="85"/>
        <v>1900.00776</v>
      </c>
      <c r="CB23" s="58">
        <f t="shared" si="86"/>
        <v>1800.5905844999997</v>
      </c>
      <c r="CC23" s="58">
        <f t="shared" si="87"/>
        <v>1800.5905844999997</v>
      </c>
      <c r="CD23" s="58">
        <f t="shared" si="88"/>
        <v>1245.0444070999997</v>
      </c>
      <c r="CE23" s="58">
        <f t="shared" si="89"/>
        <v>1245.0444070999997</v>
      </c>
      <c r="CF23" s="58">
        <f t="shared" si="90"/>
        <v>1245.098304090001</v>
      </c>
      <c r="CG23" s="58">
        <f t="shared" si="91"/>
        <v>1245.098304090001</v>
      </c>
      <c r="CH23" s="58">
        <f>'Stata Quintile'!$E43</f>
        <v>2536.5940000000001</v>
      </c>
      <c r="CI23" s="58">
        <f t="shared" si="92"/>
        <v>2693.6972420000002</v>
      </c>
      <c r="CJ23" s="58">
        <f t="shared" si="93"/>
        <v>2693.6972420000002</v>
      </c>
      <c r="CK23" s="58">
        <f t="shared" si="94"/>
        <v>3187.6583209999999</v>
      </c>
      <c r="CL23" s="58">
        <f t="shared" si="95"/>
        <v>3187.6583209999999</v>
      </c>
      <c r="CM23" s="58">
        <f t="shared" si="96"/>
        <v>2796.0560348999998</v>
      </c>
      <c r="CN23" s="58">
        <f t="shared" si="97"/>
        <v>2796.0560348999998</v>
      </c>
      <c r="CO23" s="58">
        <f t="shared" si="98"/>
        <v>2485.7358610000001</v>
      </c>
      <c r="CP23" s="58">
        <f t="shared" si="99"/>
        <v>2485.7358610000001</v>
      </c>
      <c r="CQ23" s="58">
        <f t="shared" si="100"/>
        <v>2508.0799035999999</v>
      </c>
      <c r="CR23" s="58">
        <f t="shared" si="101"/>
        <v>2508.0799035999999</v>
      </c>
      <c r="CS23" s="58">
        <f>'Stata Quintile'!$F43</f>
        <v>4450.25</v>
      </c>
      <c r="CT23" s="58">
        <f t="shared" si="102"/>
        <v>4156.9104299999999</v>
      </c>
      <c r="CU23" s="58">
        <f t="shared" si="103"/>
        <v>4156.9104299999999</v>
      </c>
      <c r="CV23" s="58">
        <f t="shared" si="104"/>
        <v>4852.1278809999994</v>
      </c>
      <c r="CW23" s="58">
        <f t="shared" si="105"/>
        <v>4852.1278809999994</v>
      </c>
      <c r="CX23" s="58">
        <f t="shared" si="106"/>
        <v>4466.6326155999996</v>
      </c>
      <c r="CY23" s="58">
        <f t="shared" si="107"/>
        <v>4466.6326155999996</v>
      </c>
      <c r="CZ23" s="58">
        <f t="shared" si="108"/>
        <v>4052.5317301999994</v>
      </c>
      <c r="DA23" s="58">
        <f t="shared" si="109"/>
        <v>4052.5317301999994</v>
      </c>
      <c r="DB23" s="58">
        <f t="shared" si="110"/>
        <v>4141.6061226999991</v>
      </c>
      <c r="DC23" s="58">
        <f t="shared" si="111"/>
        <v>4141.6061226999991</v>
      </c>
      <c r="DD23" s="58">
        <f>'Stata Quintile'!$G43</f>
        <v>9306.6110000000008</v>
      </c>
      <c r="DE23" s="58">
        <f t="shared" si="112"/>
        <v>8463.0746999999992</v>
      </c>
      <c r="DF23" s="58">
        <f t="shared" si="113"/>
        <v>8463.0746999999992</v>
      </c>
      <c r="DG23" s="58">
        <f t="shared" si="114"/>
        <v>9512.0990459999994</v>
      </c>
      <c r="DH23" s="58">
        <f t="shared" si="115"/>
        <v>9512.0990459999994</v>
      </c>
      <c r="DI23" s="58">
        <f t="shared" si="116"/>
        <v>9839.8974892000006</v>
      </c>
      <c r="DJ23" s="58">
        <f t="shared" si="117"/>
        <v>9839.8974892000006</v>
      </c>
      <c r="DK23" s="58">
        <f t="shared" si="118"/>
        <v>9529.8020221000006</v>
      </c>
      <c r="DL23" s="58">
        <f t="shared" si="119"/>
        <v>9529.8020221000006</v>
      </c>
      <c r="DM23" s="58">
        <f t="shared" si="120"/>
        <v>9528.6905210999903</v>
      </c>
      <c r="DN23" s="58">
        <f t="shared" si="121"/>
        <v>9528.6905210999903</v>
      </c>
      <c r="DO23" s="58">
        <f>'Stata Quintile'!$H43</f>
        <v>0</v>
      </c>
      <c r="DP23" s="58">
        <f t="shared" si="122"/>
        <v>47.903600400000002</v>
      </c>
      <c r="DQ23" s="58">
        <f t="shared" si="123"/>
        <v>47.903600400000002</v>
      </c>
      <c r="DR23" s="58">
        <f t="shared" si="124"/>
        <v>44.876161099999997</v>
      </c>
      <c r="DS23" s="58">
        <f t="shared" si="123"/>
        <v>44.876161099999997</v>
      </c>
      <c r="DT23" s="58">
        <f t="shared" si="125"/>
        <v>40.51627179999997</v>
      </c>
      <c r="DU23" s="58">
        <f t="shared" si="3"/>
        <v>40.51627179999997</v>
      </c>
      <c r="DV23" s="58">
        <f t="shared" si="126"/>
        <v>7.4823673999996245</v>
      </c>
      <c r="DW23" s="58">
        <f t="shared" si="4"/>
        <v>7.4823673999996245</v>
      </c>
      <c r="DX23" s="58">
        <f t="shared" si="127"/>
        <v>9.2262842499998445</v>
      </c>
      <c r="DY23" s="58">
        <f t="shared" si="5"/>
        <v>9.2262842499998445</v>
      </c>
      <c r="DZ23" s="58">
        <f>'Stata Quintile'!$I43</f>
        <v>108.9615</v>
      </c>
      <c r="EA23" s="58">
        <f t="shared" si="128"/>
        <v>772.50267899999994</v>
      </c>
      <c r="EB23" s="58">
        <f t="shared" si="6"/>
        <v>772.50267899999994</v>
      </c>
      <c r="EC23" s="58">
        <f t="shared" si="129"/>
        <v>854.04177500000003</v>
      </c>
      <c r="ED23" s="58">
        <f t="shared" si="7"/>
        <v>854.04177500000003</v>
      </c>
      <c r="EE23" s="58">
        <f t="shared" si="130"/>
        <v>601.08770879999997</v>
      </c>
      <c r="EF23" s="58">
        <f t="shared" si="8"/>
        <v>601.08770879999997</v>
      </c>
      <c r="EG23" s="58">
        <f t="shared" si="131"/>
        <v>344.91837950000075</v>
      </c>
      <c r="EH23" s="58">
        <f t="shared" si="9"/>
        <v>344.91837950000075</v>
      </c>
      <c r="EI23" s="58">
        <f t="shared" si="132"/>
        <v>352.3972784000004</v>
      </c>
      <c r="EJ23" s="58">
        <f t="shared" si="10"/>
        <v>352.3972784000004</v>
      </c>
      <c r="EK23" s="58">
        <f>'Stata Quintile'!$J43</f>
        <v>687.58929999999998</v>
      </c>
      <c r="EL23" s="58">
        <f t="shared" si="133"/>
        <v>1921.8550769999999</v>
      </c>
      <c r="EM23" s="58">
        <f t="shared" si="11"/>
        <v>1921.8550769999999</v>
      </c>
      <c r="EN23" s="58">
        <f t="shared" si="134"/>
        <v>2031.3095599999997</v>
      </c>
      <c r="EO23" s="58">
        <f t="shared" si="12"/>
        <v>2031.3095599999997</v>
      </c>
      <c r="EP23" s="58">
        <f t="shared" si="135"/>
        <v>1606.2679447</v>
      </c>
      <c r="EQ23" s="58">
        <f t="shared" si="13"/>
        <v>1606.2679447</v>
      </c>
      <c r="ER23" s="58">
        <f t="shared" si="136"/>
        <v>1316.3512094999996</v>
      </c>
      <c r="ES23" s="58">
        <f t="shared" si="14"/>
        <v>1316.3512094999996</v>
      </c>
      <c r="ET23" s="58">
        <f t="shared" si="137"/>
        <v>1319.1238378999994</v>
      </c>
      <c r="EU23" s="58">
        <f t="shared" si="15"/>
        <v>1319.1238378999994</v>
      </c>
      <c r="EV23" s="58">
        <f>'Stata Quintile'!$K43</f>
        <v>1653.643</v>
      </c>
      <c r="EW23" s="58">
        <f t="shared" si="138"/>
        <v>3139.8584800000003</v>
      </c>
      <c r="EX23" s="58">
        <f t="shared" si="16"/>
        <v>3139.8584800000003</v>
      </c>
      <c r="EY23" s="58">
        <f t="shared" si="139"/>
        <v>3319.949216</v>
      </c>
      <c r="EZ23" s="58">
        <f t="shared" si="17"/>
        <v>3319.949216</v>
      </c>
      <c r="FA23" s="58">
        <f t="shared" si="140"/>
        <v>2675.5705921000003</v>
      </c>
      <c r="FB23" s="58">
        <f t="shared" si="18"/>
        <v>2675.5705921000003</v>
      </c>
      <c r="FC23" s="58">
        <f t="shared" si="141"/>
        <v>2427.3336775000007</v>
      </c>
      <c r="FD23" s="58">
        <f t="shared" si="19"/>
        <v>2427.3336775000007</v>
      </c>
      <c r="FE23" s="58">
        <f t="shared" si="142"/>
        <v>2396.296936799999</v>
      </c>
      <c r="FF23" s="58">
        <f t="shared" si="20"/>
        <v>2396.296936799999</v>
      </c>
      <c r="FG23" s="58">
        <f>'Stata Quintile'!$L43</f>
        <v>5996.4110000000001</v>
      </c>
      <c r="FH23" s="58">
        <f t="shared" si="143"/>
        <v>6231.5050199999996</v>
      </c>
      <c r="FI23" s="58">
        <f t="shared" si="21"/>
        <v>6231.5050199999996</v>
      </c>
      <c r="FJ23" s="58">
        <f t="shared" si="144"/>
        <v>6536.2073399999999</v>
      </c>
      <c r="FK23" s="58">
        <f t="shared" si="22"/>
        <v>6536.2073399999999</v>
      </c>
      <c r="FL23" s="58">
        <f t="shared" si="145"/>
        <v>5809.6180000999993</v>
      </c>
      <c r="FM23" s="58">
        <f t="shared" si="23"/>
        <v>5809.6180000999993</v>
      </c>
      <c r="FN23" s="58">
        <f t="shared" si="146"/>
        <v>5687.7896131999996</v>
      </c>
      <c r="FO23" s="58">
        <f t="shared" si="24"/>
        <v>5687.7896131999996</v>
      </c>
      <c r="FP23" s="58">
        <f t="shared" si="147"/>
        <v>5613.4669339000029</v>
      </c>
      <c r="FQ23" s="58">
        <f t="shared" si="25"/>
        <v>5613.4669339000029</v>
      </c>
    </row>
    <row r="24" spans="1:173">
      <c r="A24" s="58">
        <v>18</v>
      </c>
      <c r="B24" s="137">
        <f>'Stata Quintile'!$C46</f>
        <v>306.77499999999998</v>
      </c>
      <c r="C24" s="138">
        <f t="shared" si="26"/>
        <v>234.32569600000002</v>
      </c>
      <c r="D24" s="139">
        <f t="shared" si="27"/>
        <v>245.05922440000003</v>
      </c>
      <c r="E24" s="141">
        <f t="shared" si="28"/>
        <v>357.02074079999994</v>
      </c>
      <c r="F24" s="140">
        <f t="shared" si="29"/>
        <v>264.60108959999957</v>
      </c>
      <c r="G24" s="142">
        <f t="shared" si="30"/>
        <v>309.27676800000233</v>
      </c>
      <c r="H24" s="58">
        <f>'Stata Quintile'!$D46</f>
        <v>1174.875</v>
      </c>
      <c r="I24" s="58">
        <f t="shared" si="31"/>
        <v>1518.2245600000001</v>
      </c>
      <c r="J24" s="58">
        <f t="shared" si="32"/>
        <v>2019.8523600000003</v>
      </c>
      <c r="K24" s="58">
        <f t="shared" si="33"/>
        <v>1913.7076960000002</v>
      </c>
      <c r="L24" s="58">
        <f t="shared" si="34"/>
        <v>1400.7441608000004</v>
      </c>
      <c r="M24" s="58">
        <f t="shared" si="35"/>
        <v>1401.1042809600006</v>
      </c>
      <c r="N24" s="58">
        <f>'Stata Quintile'!$E46</f>
        <v>3530.962</v>
      </c>
      <c r="O24" s="58">
        <f t="shared" si="36"/>
        <v>2701.372668</v>
      </c>
      <c r="P24" s="58">
        <f t="shared" si="37"/>
        <v>3381.0856360000007</v>
      </c>
      <c r="Q24" s="58">
        <f t="shared" si="38"/>
        <v>2959.5731896000002</v>
      </c>
      <c r="R24" s="58">
        <f t="shared" si="39"/>
        <v>2676.8091767999999</v>
      </c>
      <c r="S24" s="58">
        <f t="shared" si="40"/>
        <v>2766.6300623999973</v>
      </c>
      <c r="T24" s="58">
        <f>'Stata Quintile'!$F46</f>
        <v>6943.0749999999998</v>
      </c>
      <c r="U24" s="58">
        <f t="shared" si="41"/>
        <v>4195.5742200000004</v>
      </c>
      <c r="V24" s="58">
        <f t="shared" si="42"/>
        <v>5123.7327960000002</v>
      </c>
      <c r="W24" s="58">
        <f t="shared" si="43"/>
        <v>4710.3276228000004</v>
      </c>
      <c r="X24" s="58">
        <f t="shared" si="44"/>
        <v>4331.2132247999998</v>
      </c>
      <c r="Y24" s="58">
        <f t="shared" si="45"/>
        <v>4548.3521295999954</v>
      </c>
      <c r="Z24" s="58">
        <f>'Stata Quintile'!$G46</f>
        <v>12509.33</v>
      </c>
      <c r="AA24" s="58">
        <f t="shared" si="46"/>
        <v>8564.5347999999994</v>
      </c>
      <c r="AB24" s="58">
        <f t="shared" si="47"/>
        <v>9936.8031360000004</v>
      </c>
      <c r="AC24" s="58">
        <f t="shared" si="48"/>
        <v>10284.483148800002</v>
      </c>
      <c r="AD24" s="58">
        <f t="shared" si="49"/>
        <v>9999.5251383999985</v>
      </c>
      <c r="AE24" s="58">
        <f t="shared" si="50"/>
        <v>10305.46888479999</v>
      </c>
      <c r="AF24" s="58">
        <f>'Stata Quintile'!$H46</f>
        <v>9.8333329999999997</v>
      </c>
      <c r="AG24" s="58">
        <f t="shared" si="51"/>
        <v>47.053461600000006</v>
      </c>
      <c r="AH24" s="58">
        <f t="shared" si="52"/>
        <v>46.364627599999992</v>
      </c>
      <c r="AI24" s="58">
        <f t="shared" si="53"/>
        <v>36.549628799999972</v>
      </c>
      <c r="AJ24" s="58">
        <f t="shared" si="54"/>
        <v>2.1236991999994075</v>
      </c>
      <c r="AK24" s="58">
        <f t="shared" si="55"/>
        <v>2.139163199999853</v>
      </c>
      <c r="AL24" s="58">
        <f>'Stata Quintile'!$I46</f>
        <v>476.26389999999998</v>
      </c>
      <c r="AM24" s="58">
        <f t="shared" si="56"/>
        <v>764.41126599999996</v>
      </c>
      <c r="AN24" s="58">
        <f t="shared" si="57"/>
        <v>901.76150000000007</v>
      </c>
      <c r="AO24" s="58">
        <f t="shared" si="58"/>
        <v>620.26534320000019</v>
      </c>
      <c r="AP24" s="58">
        <f t="shared" si="59"/>
        <v>383.34240160000053</v>
      </c>
      <c r="AQ24" s="58">
        <f t="shared" si="60"/>
        <v>361.80047199999996</v>
      </c>
      <c r="AR24" s="58">
        <f>'Stata Quintile'!$J46</f>
        <v>1584.181</v>
      </c>
      <c r="AS24" s="58">
        <f t="shared" si="61"/>
        <v>1919.7292579999998</v>
      </c>
      <c r="AT24" s="58">
        <f t="shared" si="62"/>
        <v>2141.3961599999998</v>
      </c>
      <c r="AU24" s="58">
        <f t="shared" si="63"/>
        <v>1677.6927728000001</v>
      </c>
      <c r="AV24" s="58">
        <f t="shared" si="64"/>
        <v>1403.6751616000013</v>
      </c>
      <c r="AW24" s="58">
        <f t="shared" si="65"/>
        <v>1402.2609127999995</v>
      </c>
      <c r="AX24" s="58">
        <f>'Stata Quintile'!$K46</f>
        <v>3341.7220000000002</v>
      </c>
      <c r="AY24" s="58">
        <f t="shared" si="66"/>
        <v>3152.72892</v>
      </c>
      <c r="AZ24" s="58">
        <f t="shared" si="67"/>
        <v>3478.101756</v>
      </c>
      <c r="BA24" s="58">
        <f t="shared" si="68"/>
        <v>2780.5183704000001</v>
      </c>
      <c r="BB24" s="58">
        <f t="shared" si="69"/>
        <v>2547.519105599999</v>
      </c>
      <c r="BC24" s="58">
        <f t="shared" si="70"/>
        <v>2554.8945664000003</v>
      </c>
      <c r="BD24" s="58">
        <f>'Stata Quintile'!$L46</f>
        <v>7875.4170000000004</v>
      </c>
      <c r="BE24" s="58">
        <f t="shared" si="71"/>
        <v>6269.9110799999999</v>
      </c>
      <c r="BF24" s="58">
        <f t="shared" si="72"/>
        <v>6792.3402399999986</v>
      </c>
      <c r="BG24" s="58">
        <f t="shared" si="73"/>
        <v>6013.2479264000003</v>
      </c>
      <c r="BH24" s="58">
        <f t="shared" si="74"/>
        <v>5898.7623703999989</v>
      </c>
      <c r="BI24" s="58">
        <f t="shared" si="75"/>
        <v>5945.0356352000063</v>
      </c>
      <c r="BK24" s="58">
        <v>18</v>
      </c>
      <c r="BL24" s="58">
        <f>'Stata Quintile'!$C46</f>
        <v>306.77499999999998</v>
      </c>
      <c r="BM24" s="58">
        <f t="shared" si="76"/>
        <v>234.32569600000002</v>
      </c>
      <c r="BN24" s="58">
        <f t="shared" si="77"/>
        <v>234.32569600000002</v>
      </c>
      <c r="BO24" s="58">
        <f t="shared" si="78"/>
        <v>245.05922440000003</v>
      </c>
      <c r="BP24" s="58">
        <f t="shared" si="77"/>
        <v>245.05922440000003</v>
      </c>
      <c r="BQ24" s="58">
        <f t="shared" si="79"/>
        <v>357.02074079999994</v>
      </c>
      <c r="BR24" s="58">
        <f t="shared" si="0"/>
        <v>357.02074079999994</v>
      </c>
      <c r="BS24" s="58">
        <f t="shared" si="80"/>
        <v>264.60108959999957</v>
      </c>
      <c r="BT24" s="58">
        <f t="shared" si="1"/>
        <v>264.60108959999957</v>
      </c>
      <c r="BU24" s="58">
        <f t="shared" si="81"/>
        <v>309.27676800000233</v>
      </c>
      <c r="BV24" s="58">
        <f t="shared" si="2"/>
        <v>309.27676800000233</v>
      </c>
      <c r="BW24" s="58">
        <f>'Stata Quintile'!$D46</f>
        <v>1174.875</v>
      </c>
      <c r="BX24" s="58">
        <f t="shared" si="82"/>
        <v>1518.2245600000001</v>
      </c>
      <c r="BY24" s="58">
        <f t="shared" si="83"/>
        <v>1518.2245600000001</v>
      </c>
      <c r="BZ24" s="58">
        <f t="shared" si="84"/>
        <v>2019.8523600000003</v>
      </c>
      <c r="CA24" s="58">
        <f t="shared" si="85"/>
        <v>2019.8523600000003</v>
      </c>
      <c r="CB24" s="58">
        <f t="shared" si="86"/>
        <v>1913.7076960000002</v>
      </c>
      <c r="CC24" s="58">
        <f t="shared" si="87"/>
        <v>1913.7076960000002</v>
      </c>
      <c r="CD24" s="58">
        <f t="shared" si="88"/>
        <v>1400.7441608000004</v>
      </c>
      <c r="CE24" s="58">
        <f t="shared" si="89"/>
        <v>1400.7441608000004</v>
      </c>
      <c r="CF24" s="58">
        <f t="shared" si="90"/>
        <v>1401.1042809600006</v>
      </c>
      <c r="CG24" s="58">
        <f t="shared" si="91"/>
        <v>1401.1042809600006</v>
      </c>
      <c r="CH24" s="58">
        <f>'Stata Quintile'!$E46</f>
        <v>3530.962</v>
      </c>
      <c r="CI24" s="58">
        <f t="shared" si="92"/>
        <v>2701.372668</v>
      </c>
      <c r="CJ24" s="58">
        <f t="shared" si="93"/>
        <v>2701.372668</v>
      </c>
      <c r="CK24" s="58">
        <f t="shared" si="94"/>
        <v>3381.0856360000007</v>
      </c>
      <c r="CL24" s="58">
        <f t="shared" si="95"/>
        <v>3381.0856360000007</v>
      </c>
      <c r="CM24" s="58">
        <f t="shared" si="96"/>
        <v>2959.5731896000002</v>
      </c>
      <c r="CN24" s="58">
        <f t="shared" si="97"/>
        <v>2959.5731896000002</v>
      </c>
      <c r="CO24" s="58">
        <f t="shared" si="98"/>
        <v>2676.8091767999999</v>
      </c>
      <c r="CP24" s="58">
        <f t="shared" si="99"/>
        <v>2676.8091767999999</v>
      </c>
      <c r="CQ24" s="58">
        <f t="shared" si="100"/>
        <v>2766.6300623999973</v>
      </c>
      <c r="CR24" s="58">
        <f t="shared" si="101"/>
        <v>2766.6300623999973</v>
      </c>
      <c r="CS24" s="58">
        <f>'Stata Quintile'!$F46</f>
        <v>6943.0749999999998</v>
      </c>
      <c r="CT24" s="58">
        <f t="shared" si="102"/>
        <v>4195.5742200000004</v>
      </c>
      <c r="CU24" s="58">
        <f t="shared" si="103"/>
        <v>4195.5742200000004</v>
      </c>
      <c r="CV24" s="58">
        <f t="shared" si="104"/>
        <v>5123.7327960000002</v>
      </c>
      <c r="CW24" s="58">
        <f t="shared" si="105"/>
        <v>5123.7327960000002</v>
      </c>
      <c r="CX24" s="58">
        <f t="shared" si="106"/>
        <v>4710.3276228000004</v>
      </c>
      <c r="CY24" s="58">
        <f t="shared" si="107"/>
        <v>4710.3276228000004</v>
      </c>
      <c r="CZ24" s="58">
        <f t="shared" si="108"/>
        <v>4331.2132247999998</v>
      </c>
      <c r="DA24" s="58">
        <f t="shared" si="109"/>
        <v>4331.2132247999998</v>
      </c>
      <c r="DB24" s="58">
        <f t="shared" si="110"/>
        <v>4548.3521295999954</v>
      </c>
      <c r="DC24" s="58">
        <f t="shared" si="111"/>
        <v>4548.3521295999954</v>
      </c>
      <c r="DD24" s="58">
        <f>'Stata Quintile'!$G46</f>
        <v>12509.33</v>
      </c>
      <c r="DE24" s="58">
        <f t="shared" si="112"/>
        <v>8564.5347999999994</v>
      </c>
      <c r="DF24" s="58">
        <f t="shared" si="113"/>
        <v>8564.5347999999994</v>
      </c>
      <c r="DG24" s="58">
        <f t="shared" si="114"/>
        <v>9936.8031360000004</v>
      </c>
      <c r="DH24" s="58">
        <f t="shared" si="115"/>
        <v>9936.8031360000004</v>
      </c>
      <c r="DI24" s="58">
        <f t="shared" si="116"/>
        <v>10284.483148800002</v>
      </c>
      <c r="DJ24" s="58">
        <f t="shared" si="117"/>
        <v>10284.483148800002</v>
      </c>
      <c r="DK24" s="58">
        <f t="shared" si="118"/>
        <v>9999.5251383999985</v>
      </c>
      <c r="DL24" s="58">
        <f t="shared" si="119"/>
        <v>9999.5251383999985</v>
      </c>
      <c r="DM24" s="58">
        <f t="shared" si="120"/>
        <v>10305.46888479999</v>
      </c>
      <c r="DN24" s="58">
        <f t="shared" si="121"/>
        <v>10305.46888479999</v>
      </c>
      <c r="DO24" s="58">
        <f>'Stata Quintile'!$H46</f>
        <v>9.8333329999999997</v>
      </c>
      <c r="DP24" s="58">
        <f t="shared" si="122"/>
        <v>47.053461600000006</v>
      </c>
      <c r="DQ24" s="58">
        <f t="shared" si="123"/>
        <v>47.053461600000006</v>
      </c>
      <c r="DR24" s="58">
        <f t="shared" si="124"/>
        <v>46.364627599999992</v>
      </c>
      <c r="DS24" s="58">
        <f t="shared" si="123"/>
        <v>46.364627599999992</v>
      </c>
      <c r="DT24" s="58">
        <f t="shared" si="125"/>
        <v>36.549628799999972</v>
      </c>
      <c r="DU24" s="58">
        <f t="shared" si="3"/>
        <v>36.549628799999972</v>
      </c>
      <c r="DV24" s="58">
        <f t="shared" si="126"/>
        <v>2.1236991999994075</v>
      </c>
      <c r="DW24" s="58">
        <f t="shared" si="4"/>
        <v>2.1236991999994075</v>
      </c>
      <c r="DX24" s="58">
        <f t="shared" si="127"/>
        <v>2.139163199999853</v>
      </c>
      <c r="DY24" s="58">
        <f t="shared" si="5"/>
        <v>2.139163199999853</v>
      </c>
      <c r="DZ24" s="58">
        <f>'Stata Quintile'!$I46</f>
        <v>476.26389999999998</v>
      </c>
      <c r="EA24" s="58">
        <f t="shared" si="128"/>
        <v>764.41126599999996</v>
      </c>
      <c r="EB24" s="58">
        <f t="shared" si="6"/>
        <v>764.41126599999996</v>
      </c>
      <c r="EC24" s="58">
        <f t="shared" si="129"/>
        <v>901.76150000000007</v>
      </c>
      <c r="ED24" s="58">
        <f t="shared" si="7"/>
        <v>901.76150000000007</v>
      </c>
      <c r="EE24" s="58">
        <f t="shared" si="130"/>
        <v>620.26534320000019</v>
      </c>
      <c r="EF24" s="58">
        <f t="shared" si="8"/>
        <v>620.26534320000019</v>
      </c>
      <c r="EG24" s="58">
        <f t="shared" si="131"/>
        <v>383.34240160000053</v>
      </c>
      <c r="EH24" s="58">
        <f t="shared" si="9"/>
        <v>383.34240160000053</v>
      </c>
      <c r="EI24" s="58">
        <f t="shared" si="132"/>
        <v>361.80047199999996</v>
      </c>
      <c r="EJ24" s="58">
        <f t="shared" si="10"/>
        <v>361.80047199999996</v>
      </c>
      <c r="EK24" s="58">
        <f>'Stata Quintile'!$J46</f>
        <v>1584.181</v>
      </c>
      <c r="EL24" s="58">
        <f t="shared" si="133"/>
        <v>1919.7292579999998</v>
      </c>
      <c r="EM24" s="58">
        <f t="shared" si="11"/>
        <v>1919.7292579999998</v>
      </c>
      <c r="EN24" s="58">
        <f t="shared" si="134"/>
        <v>2141.3961599999998</v>
      </c>
      <c r="EO24" s="58">
        <f t="shared" si="12"/>
        <v>2141.3961599999998</v>
      </c>
      <c r="EP24" s="58">
        <f t="shared" si="135"/>
        <v>1677.6927728000001</v>
      </c>
      <c r="EQ24" s="58">
        <f t="shared" si="13"/>
        <v>1677.6927728000001</v>
      </c>
      <c r="ER24" s="58">
        <f t="shared" si="136"/>
        <v>1403.6751616000013</v>
      </c>
      <c r="ES24" s="58">
        <f t="shared" si="14"/>
        <v>1403.6751616000013</v>
      </c>
      <c r="ET24" s="58">
        <f t="shared" si="137"/>
        <v>1402.2609127999995</v>
      </c>
      <c r="EU24" s="58">
        <f t="shared" si="15"/>
        <v>1402.2609127999995</v>
      </c>
      <c r="EV24" s="58">
        <f>'Stata Quintile'!$K46</f>
        <v>3341.7220000000002</v>
      </c>
      <c r="EW24" s="58">
        <f t="shared" si="138"/>
        <v>3152.72892</v>
      </c>
      <c r="EX24" s="58">
        <f t="shared" si="16"/>
        <v>3152.72892</v>
      </c>
      <c r="EY24" s="58">
        <f t="shared" si="139"/>
        <v>3478.101756</v>
      </c>
      <c r="EZ24" s="58">
        <f t="shared" si="17"/>
        <v>3478.101756</v>
      </c>
      <c r="FA24" s="58">
        <f t="shared" si="140"/>
        <v>2780.5183704000001</v>
      </c>
      <c r="FB24" s="58">
        <f t="shared" si="18"/>
        <v>2780.5183704000001</v>
      </c>
      <c r="FC24" s="58">
        <f t="shared" si="141"/>
        <v>2547.519105599999</v>
      </c>
      <c r="FD24" s="58">
        <f t="shared" si="19"/>
        <v>2547.519105599999</v>
      </c>
      <c r="FE24" s="58">
        <f t="shared" si="142"/>
        <v>2554.8945664000003</v>
      </c>
      <c r="FF24" s="58">
        <f t="shared" si="20"/>
        <v>2554.8945664000003</v>
      </c>
      <c r="FG24" s="58">
        <f>'Stata Quintile'!$L46</f>
        <v>7875.4170000000004</v>
      </c>
      <c r="FH24" s="58">
        <f t="shared" si="143"/>
        <v>6269.9110799999999</v>
      </c>
      <c r="FI24" s="58">
        <f t="shared" si="21"/>
        <v>6269.9110799999999</v>
      </c>
      <c r="FJ24" s="58">
        <f t="shared" si="144"/>
        <v>6792.3402399999986</v>
      </c>
      <c r="FK24" s="58">
        <f t="shared" si="22"/>
        <v>6792.3402399999986</v>
      </c>
      <c r="FL24" s="58">
        <f t="shared" si="145"/>
        <v>6013.2479264000003</v>
      </c>
      <c r="FM24" s="58">
        <f t="shared" si="23"/>
        <v>6013.2479264000003</v>
      </c>
      <c r="FN24" s="58">
        <f t="shared" si="146"/>
        <v>5898.7623703999989</v>
      </c>
      <c r="FO24" s="58">
        <f t="shared" si="24"/>
        <v>5898.7623703999989</v>
      </c>
      <c r="FP24" s="58">
        <f t="shared" si="147"/>
        <v>5945.0356352000063</v>
      </c>
      <c r="FQ24" s="58">
        <f t="shared" si="25"/>
        <v>5945.0356352000063</v>
      </c>
    </row>
    <row r="25" spans="1:173">
      <c r="A25" s="58">
        <v>19</v>
      </c>
      <c r="B25" s="137">
        <f>'Stata Quintile'!$C49</f>
        <v>539.6875</v>
      </c>
      <c r="C25" s="138">
        <f t="shared" si="26"/>
        <v>229.22426800000002</v>
      </c>
      <c r="D25" s="139">
        <f t="shared" si="27"/>
        <v>246.22881960000001</v>
      </c>
      <c r="E25" s="141">
        <f t="shared" si="28"/>
        <v>368.23915509999995</v>
      </c>
      <c r="F25" s="140">
        <f t="shared" si="29"/>
        <v>295.87543019999998</v>
      </c>
      <c r="G25" s="142">
        <f t="shared" si="30"/>
        <v>385.27369560000079</v>
      </c>
      <c r="H25" s="58">
        <f>'Stata Quintile'!$D49</f>
        <v>2528.6390000000001</v>
      </c>
      <c r="I25" s="58">
        <f t="shared" si="31"/>
        <v>1499.0529800000002</v>
      </c>
      <c r="J25" s="58">
        <f t="shared" si="32"/>
        <v>2133.5184400000007</v>
      </c>
      <c r="K25" s="58">
        <f t="shared" si="33"/>
        <v>2022.2346975</v>
      </c>
      <c r="L25" s="58">
        <f t="shared" si="34"/>
        <v>1564.3389988999993</v>
      </c>
      <c r="M25" s="58">
        <f t="shared" si="35"/>
        <v>1564.9999768300008</v>
      </c>
      <c r="N25" s="58">
        <f>'Stata Quintile'!$E49</f>
        <v>4565.2809999999999</v>
      </c>
      <c r="O25" s="58">
        <f t="shared" si="36"/>
        <v>2709.0480940000002</v>
      </c>
      <c r="P25" s="58">
        <f t="shared" si="37"/>
        <v>3564.9467290000002</v>
      </c>
      <c r="Q25" s="58">
        <f t="shared" si="38"/>
        <v>3120.6530187000003</v>
      </c>
      <c r="R25" s="58">
        <f t="shared" si="39"/>
        <v>2873.5225652000013</v>
      </c>
      <c r="S25" s="58">
        <f t="shared" si="40"/>
        <v>3029.2467471999998</v>
      </c>
      <c r="T25" s="58">
        <f>'Stata Quintile'!$F49</f>
        <v>6863.8609999999999</v>
      </c>
      <c r="U25" s="58">
        <f t="shared" si="41"/>
        <v>4234.23801</v>
      </c>
      <c r="V25" s="58">
        <f t="shared" si="42"/>
        <v>5382.5153689999988</v>
      </c>
      <c r="W25" s="58">
        <f t="shared" si="43"/>
        <v>4948.1459489999997</v>
      </c>
      <c r="X25" s="58">
        <f t="shared" si="44"/>
        <v>4614.6313115999983</v>
      </c>
      <c r="Y25" s="58">
        <f t="shared" si="45"/>
        <v>4956.1017064999978</v>
      </c>
      <c r="Z25" s="58">
        <f>'Stata Quintile'!$G49</f>
        <v>13055.25</v>
      </c>
      <c r="AA25" s="58">
        <f t="shared" si="46"/>
        <v>8665.9948999999997</v>
      </c>
      <c r="AB25" s="58">
        <f t="shared" si="47"/>
        <v>10342.896454</v>
      </c>
      <c r="AC25" s="58">
        <f t="shared" si="48"/>
        <v>10705.058315600001</v>
      </c>
      <c r="AD25" s="58">
        <f t="shared" si="49"/>
        <v>10452.098340299999</v>
      </c>
      <c r="AE25" s="58">
        <f t="shared" si="50"/>
        <v>11058.103535499988</v>
      </c>
      <c r="AF25" s="58">
        <f>'Stata Quintile'!$H49</f>
        <v>122.6591</v>
      </c>
      <c r="AG25" s="58">
        <f t="shared" si="51"/>
        <v>46.203322800000002</v>
      </c>
      <c r="AH25" s="58">
        <f t="shared" si="52"/>
        <v>47.756937899999997</v>
      </c>
      <c r="AI25" s="58">
        <f t="shared" si="53"/>
        <v>33.14544819999999</v>
      </c>
      <c r="AJ25" s="58">
        <f t="shared" si="54"/>
        <v>0.40171259999941356</v>
      </c>
      <c r="AK25" s="58">
        <f t="shared" si="55"/>
        <v>-1.375366049999915</v>
      </c>
      <c r="AL25" s="58">
        <f>'Stata Quintile'!$I49</f>
        <v>674.27269999999999</v>
      </c>
      <c r="AM25" s="58">
        <f t="shared" si="56"/>
        <v>756.31985299999997</v>
      </c>
      <c r="AN25" s="58">
        <f t="shared" si="57"/>
        <v>946.9993750000001</v>
      </c>
      <c r="AO25" s="58">
        <f t="shared" si="58"/>
        <v>642.8132684000002</v>
      </c>
      <c r="AP25" s="58">
        <f t="shared" si="59"/>
        <v>433.52811989999907</v>
      </c>
      <c r="AQ25" s="58">
        <f t="shared" si="60"/>
        <v>382.84914099999997</v>
      </c>
      <c r="AR25" s="58">
        <f>'Stata Quintile'!$J49</f>
        <v>1863.0450000000001</v>
      </c>
      <c r="AS25" s="58">
        <f t="shared" si="61"/>
        <v>1917.603439</v>
      </c>
      <c r="AT25" s="58">
        <f t="shared" si="62"/>
        <v>2246.0508399999999</v>
      </c>
      <c r="AU25" s="58">
        <f t="shared" si="63"/>
        <v>1752.2854180999998</v>
      </c>
      <c r="AV25" s="58">
        <f t="shared" si="64"/>
        <v>1501.5644898999992</v>
      </c>
      <c r="AW25" s="58">
        <f t="shared" si="65"/>
        <v>1495.9684350999999</v>
      </c>
      <c r="AX25" s="58">
        <f>'Stata Quintile'!$K49</f>
        <v>3263.7730000000001</v>
      </c>
      <c r="AY25" s="58">
        <f t="shared" si="66"/>
        <v>3165.5993600000002</v>
      </c>
      <c r="AZ25" s="58">
        <f t="shared" si="67"/>
        <v>3628.800784</v>
      </c>
      <c r="BA25" s="58">
        <f t="shared" si="68"/>
        <v>2890.2858682999999</v>
      </c>
      <c r="BB25" s="58">
        <f t="shared" si="69"/>
        <v>2678.4191219000004</v>
      </c>
      <c r="BC25" s="58">
        <f t="shared" si="70"/>
        <v>2724.0125159999961</v>
      </c>
      <c r="BD25" s="58">
        <f>'Stata Quintile'!$L49</f>
        <v>7590.1149999999998</v>
      </c>
      <c r="BE25" s="58">
        <f t="shared" si="71"/>
        <v>6308.3171400000001</v>
      </c>
      <c r="BF25" s="58">
        <f t="shared" si="72"/>
        <v>7037.0314600000002</v>
      </c>
      <c r="BG25" s="58">
        <f t="shared" si="73"/>
        <v>6218.7542642999997</v>
      </c>
      <c r="BH25" s="58">
        <f t="shared" si="74"/>
        <v>6114.3134469999995</v>
      </c>
      <c r="BI25" s="58">
        <f t="shared" si="75"/>
        <v>6279.2529575000081</v>
      </c>
      <c r="BK25" s="58">
        <v>19</v>
      </c>
      <c r="BL25" s="58">
        <f>'Stata Quintile'!$C49</f>
        <v>539.6875</v>
      </c>
      <c r="BM25" s="58">
        <f t="shared" si="76"/>
        <v>229.22426800000002</v>
      </c>
      <c r="BN25" s="58">
        <f t="shared" si="77"/>
        <v>229.22426800000002</v>
      </c>
      <c r="BO25" s="58">
        <f t="shared" si="78"/>
        <v>246.22881960000001</v>
      </c>
      <c r="BP25" s="58">
        <f t="shared" si="77"/>
        <v>246.22881960000001</v>
      </c>
      <c r="BQ25" s="58">
        <f t="shared" si="79"/>
        <v>368.23915509999995</v>
      </c>
      <c r="BR25" s="58">
        <f t="shared" si="0"/>
        <v>368.23915509999995</v>
      </c>
      <c r="BS25" s="58">
        <f t="shared" si="80"/>
        <v>295.87543019999998</v>
      </c>
      <c r="BT25" s="58">
        <f t="shared" si="1"/>
        <v>295.87543019999998</v>
      </c>
      <c r="BU25" s="58">
        <f t="shared" si="81"/>
        <v>385.27369560000079</v>
      </c>
      <c r="BV25" s="58">
        <f t="shared" si="2"/>
        <v>385.27369560000079</v>
      </c>
      <c r="BW25" s="58">
        <f>'Stata Quintile'!$D49</f>
        <v>2528.6390000000001</v>
      </c>
      <c r="BX25" s="58">
        <f t="shared" si="82"/>
        <v>1499.0529800000002</v>
      </c>
      <c r="BY25" s="58">
        <f t="shared" si="83"/>
        <v>1499.0529800000002</v>
      </c>
      <c r="BZ25" s="58">
        <f t="shared" si="84"/>
        <v>2133.5184400000007</v>
      </c>
      <c r="CA25" s="58">
        <f t="shared" si="85"/>
        <v>2133.5184400000007</v>
      </c>
      <c r="CB25" s="58">
        <f t="shared" si="86"/>
        <v>2022.2346975</v>
      </c>
      <c r="CC25" s="58">
        <f t="shared" si="87"/>
        <v>2022.2346975</v>
      </c>
      <c r="CD25" s="58">
        <f t="shared" si="88"/>
        <v>1564.3389988999993</v>
      </c>
      <c r="CE25" s="58">
        <f t="shared" si="89"/>
        <v>1564.3389988999993</v>
      </c>
      <c r="CF25" s="58">
        <f t="shared" si="90"/>
        <v>1564.9999768300008</v>
      </c>
      <c r="CG25" s="58">
        <f t="shared" si="91"/>
        <v>1564.9999768300008</v>
      </c>
      <c r="CH25" s="58">
        <f>'Stata Quintile'!$E49</f>
        <v>4565.2809999999999</v>
      </c>
      <c r="CI25" s="58">
        <f t="shared" si="92"/>
        <v>2709.0480940000002</v>
      </c>
      <c r="CJ25" s="58">
        <f t="shared" si="93"/>
        <v>2709.0480940000002</v>
      </c>
      <c r="CK25" s="58">
        <f t="shared" si="94"/>
        <v>3564.9467290000002</v>
      </c>
      <c r="CL25" s="58">
        <f t="shared" si="95"/>
        <v>3564.9467290000002</v>
      </c>
      <c r="CM25" s="58">
        <f t="shared" si="96"/>
        <v>3120.6530187000003</v>
      </c>
      <c r="CN25" s="58">
        <f t="shared" si="97"/>
        <v>3120.6530187000003</v>
      </c>
      <c r="CO25" s="58">
        <f t="shared" si="98"/>
        <v>2873.5225652000013</v>
      </c>
      <c r="CP25" s="58">
        <f t="shared" si="99"/>
        <v>2873.5225652000013</v>
      </c>
      <c r="CQ25" s="58">
        <f t="shared" si="100"/>
        <v>3029.2467471999998</v>
      </c>
      <c r="CR25" s="58">
        <f t="shared" si="101"/>
        <v>3029.2467471999998</v>
      </c>
      <c r="CS25" s="58">
        <f>'Stata Quintile'!$F49</f>
        <v>6863.8609999999999</v>
      </c>
      <c r="CT25" s="58">
        <f t="shared" si="102"/>
        <v>4234.23801</v>
      </c>
      <c r="CU25" s="58">
        <f t="shared" si="103"/>
        <v>4234.23801</v>
      </c>
      <c r="CV25" s="58">
        <f t="shared" si="104"/>
        <v>5382.5153689999988</v>
      </c>
      <c r="CW25" s="58">
        <f t="shared" si="105"/>
        <v>5382.5153689999988</v>
      </c>
      <c r="CX25" s="58">
        <f t="shared" si="106"/>
        <v>4948.1459489999997</v>
      </c>
      <c r="CY25" s="58">
        <f t="shared" si="107"/>
        <v>4948.1459489999997</v>
      </c>
      <c r="CZ25" s="58">
        <f t="shared" si="108"/>
        <v>4614.6313115999983</v>
      </c>
      <c r="DA25" s="58">
        <f t="shared" si="109"/>
        <v>4614.6313115999983</v>
      </c>
      <c r="DB25" s="58">
        <f t="shared" si="110"/>
        <v>4956.1017064999978</v>
      </c>
      <c r="DC25" s="58">
        <f t="shared" si="111"/>
        <v>4956.1017064999978</v>
      </c>
      <c r="DD25" s="58">
        <f>'Stata Quintile'!$G49</f>
        <v>13055.25</v>
      </c>
      <c r="DE25" s="58">
        <f t="shared" si="112"/>
        <v>8665.9948999999997</v>
      </c>
      <c r="DF25" s="58">
        <f t="shared" si="113"/>
        <v>8665.9948999999997</v>
      </c>
      <c r="DG25" s="58">
        <f t="shared" si="114"/>
        <v>10342.896454</v>
      </c>
      <c r="DH25" s="58">
        <f t="shared" si="115"/>
        <v>10342.896454</v>
      </c>
      <c r="DI25" s="58">
        <f t="shared" si="116"/>
        <v>10705.058315600001</v>
      </c>
      <c r="DJ25" s="58">
        <f t="shared" si="117"/>
        <v>10705.058315600001</v>
      </c>
      <c r="DK25" s="58">
        <f t="shared" si="118"/>
        <v>10452.098340299999</v>
      </c>
      <c r="DL25" s="58">
        <f t="shared" si="119"/>
        <v>10452.098340299999</v>
      </c>
      <c r="DM25" s="58">
        <f t="shared" si="120"/>
        <v>11058.103535499988</v>
      </c>
      <c r="DN25" s="58">
        <f t="shared" si="121"/>
        <v>11058.103535499988</v>
      </c>
      <c r="DO25" s="58">
        <f>'Stata Quintile'!$H49</f>
        <v>122.6591</v>
      </c>
      <c r="DP25" s="58">
        <f t="shared" si="122"/>
        <v>46.203322800000002</v>
      </c>
      <c r="DQ25" s="58">
        <f t="shared" si="123"/>
        <v>46.203322800000002</v>
      </c>
      <c r="DR25" s="58">
        <f t="shared" si="124"/>
        <v>47.756937899999997</v>
      </c>
      <c r="DS25" s="58">
        <f t="shared" si="123"/>
        <v>47.756937899999997</v>
      </c>
      <c r="DT25" s="58">
        <f t="shared" si="125"/>
        <v>33.14544819999999</v>
      </c>
      <c r="DU25" s="58">
        <f t="shared" si="3"/>
        <v>33.14544819999999</v>
      </c>
      <c r="DV25" s="58">
        <f t="shared" si="126"/>
        <v>0.40171259999941356</v>
      </c>
      <c r="DW25" s="58">
        <f t="shared" si="4"/>
        <v>0.40171259999941356</v>
      </c>
      <c r="DX25" s="58">
        <f t="shared" si="127"/>
        <v>-1.375366049999915</v>
      </c>
      <c r="DY25" s="58">
        <f t="shared" si="5"/>
        <v>-1.375366049999915</v>
      </c>
      <c r="DZ25" s="58">
        <f>'Stata Quintile'!$I49</f>
        <v>674.27269999999999</v>
      </c>
      <c r="EA25" s="58">
        <f t="shared" si="128"/>
        <v>756.31985299999997</v>
      </c>
      <c r="EB25" s="58">
        <f t="shared" si="6"/>
        <v>756.31985299999997</v>
      </c>
      <c r="EC25" s="58">
        <f t="shared" si="129"/>
        <v>946.9993750000001</v>
      </c>
      <c r="ED25" s="58">
        <f t="shared" si="7"/>
        <v>946.9993750000001</v>
      </c>
      <c r="EE25" s="58">
        <f t="shared" si="130"/>
        <v>642.8132684000002</v>
      </c>
      <c r="EF25" s="58">
        <f t="shared" si="8"/>
        <v>642.8132684000002</v>
      </c>
      <c r="EG25" s="58">
        <f t="shared" si="131"/>
        <v>433.52811989999907</v>
      </c>
      <c r="EH25" s="58">
        <f t="shared" si="9"/>
        <v>433.52811989999907</v>
      </c>
      <c r="EI25" s="58">
        <f t="shared" si="132"/>
        <v>382.84914099999997</v>
      </c>
      <c r="EJ25" s="58">
        <f t="shared" si="10"/>
        <v>382.84914099999997</v>
      </c>
      <c r="EK25" s="58">
        <f>'Stata Quintile'!$J49</f>
        <v>1863.0450000000001</v>
      </c>
      <c r="EL25" s="58">
        <f t="shared" si="133"/>
        <v>1917.603439</v>
      </c>
      <c r="EM25" s="58">
        <f t="shared" si="11"/>
        <v>1917.603439</v>
      </c>
      <c r="EN25" s="58">
        <f t="shared" si="134"/>
        <v>2246.0508399999999</v>
      </c>
      <c r="EO25" s="58">
        <f t="shared" si="12"/>
        <v>2246.0508399999999</v>
      </c>
      <c r="EP25" s="58">
        <f t="shared" si="135"/>
        <v>1752.2854180999998</v>
      </c>
      <c r="EQ25" s="58">
        <f t="shared" si="13"/>
        <v>1752.2854180999998</v>
      </c>
      <c r="ER25" s="58">
        <f t="shared" si="136"/>
        <v>1501.5644898999992</v>
      </c>
      <c r="ES25" s="58">
        <f t="shared" si="14"/>
        <v>1501.5644898999992</v>
      </c>
      <c r="ET25" s="58">
        <f t="shared" si="137"/>
        <v>1495.9684350999999</v>
      </c>
      <c r="EU25" s="58">
        <f t="shared" si="15"/>
        <v>1495.9684350999999</v>
      </c>
      <c r="EV25" s="58">
        <f>'Stata Quintile'!$K49</f>
        <v>3263.7730000000001</v>
      </c>
      <c r="EW25" s="58">
        <f t="shared" si="138"/>
        <v>3165.5993600000002</v>
      </c>
      <c r="EX25" s="58">
        <f t="shared" si="16"/>
        <v>3165.5993600000002</v>
      </c>
      <c r="EY25" s="58">
        <f t="shared" si="139"/>
        <v>3628.800784</v>
      </c>
      <c r="EZ25" s="58">
        <f t="shared" si="17"/>
        <v>3628.800784</v>
      </c>
      <c r="FA25" s="58">
        <f t="shared" si="140"/>
        <v>2890.2858682999999</v>
      </c>
      <c r="FB25" s="58">
        <f t="shared" si="18"/>
        <v>2890.2858682999999</v>
      </c>
      <c r="FC25" s="58">
        <f t="shared" si="141"/>
        <v>2678.4191219000004</v>
      </c>
      <c r="FD25" s="58">
        <f t="shared" si="19"/>
        <v>2678.4191219000004</v>
      </c>
      <c r="FE25" s="58">
        <f t="shared" si="142"/>
        <v>2724.0125159999961</v>
      </c>
      <c r="FF25" s="58">
        <f t="shared" si="20"/>
        <v>2724.0125159999961</v>
      </c>
      <c r="FG25" s="58">
        <f>'Stata Quintile'!$L49</f>
        <v>7590.1149999999998</v>
      </c>
      <c r="FH25" s="58">
        <f t="shared" si="143"/>
        <v>6308.3171400000001</v>
      </c>
      <c r="FI25" s="58">
        <f t="shared" si="21"/>
        <v>6308.3171400000001</v>
      </c>
      <c r="FJ25" s="58">
        <f t="shared" si="144"/>
        <v>7037.0314600000002</v>
      </c>
      <c r="FK25" s="58">
        <f t="shared" si="22"/>
        <v>7037.0314600000002</v>
      </c>
      <c r="FL25" s="58">
        <f t="shared" si="145"/>
        <v>6218.7542642999997</v>
      </c>
      <c r="FM25" s="58">
        <f t="shared" si="23"/>
        <v>6218.7542642999997</v>
      </c>
      <c r="FN25" s="58">
        <f t="shared" si="146"/>
        <v>6114.3134469999995</v>
      </c>
      <c r="FO25" s="58">
        <f t="shared" si="24"/>
        <v>6114.3134469999995</v>
      </c>
      <c r="FP25" s="58">
        <f t="shared" si="147"/>
        <v>6279.2529575000081</v>
      </c>
      <c r="FQ25" s="58">
        <f t="shared" si="25"/>
        <v>6279.2529575000081</v>
      </c>
    </row>
    <row r="26" spans="1:173">
      <c r="A26" s="58">
        <v>20</v>
      </c>
      <c r="B26" s="137">
        <f>'Stata Quintile'!$C52</f>
        <v>241.42859999999999</v>
      </c>
      <c r="C26" s="138">
        <f t="shared" si="26"/>
        <v>224.12284000000002</v>
      </c>
      <c r="D26" s="139">
        <f t="shared" si="27"/>
        <v>247.07471999999996</v>
      </c>
      <c r="E26" s="141">
        <f t="shared" si="28"/>
        <v>377.43629999999996</v>
      </c>
      <c r="F26" s="140">
        <f t="shared" si="29"/>
        <v>328.22399999999982</v>
      </c>
      <c r="G26" s="142">
        <f t="shared" si="30"/>
        <v>461.23700000000008</v>
      </c>
      <c r="H26" s="58">
        <f>'Stata Quintile'!$D52</f>
        <v>1519.8209999999999</v>
      </c>
      <c r="I26" s="58">
        <f t="shared" si="31"/>
        <v>1479.8814000000002</v>
      </c>
      <c r="J26" s="58">
        <f t="shared" si="32"/>
        <v>2241.0060000000003</v>
      </c>
      <c r="K26" s="58">
        <f t="shared" si="33"/>
        <v>2126.0955000000004</v>
      </c>
      <c r="L26" s="58">
        <f t="shared" si="34"/>
        <v>1733.5724000000009</v>
      </c>
      <c r="M26" s="58">
        <f t="shared" si="35"/>
        <v>1734.5196000000001</v>
      </c>
      <c r="N26" s="58">
        <f>'Stata Quintile'!$E52</f>
        <v>3614.6320000000001</v>
      </c>
      <c r="O26" s="58">
        <f t="shared" si="36"/>
        <v>2716.72352</v>
      </c>
      <c r="P26" s="58">
        <f t="shared" si="37"/>
        <v>3739.2415999999998</v>
      </c>
      <c r="Q26" s="58">
        <f t="shared" si="38"/>
        <v>3278.93514</v>
      </c>
      <c r="R26" s="58">
        <f t="shared" si="39"/>
        <v>3074.0146000000009</v>
      </c>
      <c r="S26" s="58">
        <f t="shared" si="40"/>
        <v>3291.8709999999996</v>
      </c>
      <c r="T26" s="58">
        <f>'Stata Quintile'!$F52</f>
        <v>6886.8209999999999</v>
      </c>
      <c r="U26" s="58">
        <f t="shared" si="41"/>
        <v>4272.9018000000005</v>
      </c>
      <c r="V26" s="58">
        <f t="shared" si="42"/>
        <v>5628.4755999999998</v>
      </c>
      <c r="W26" s="58">
        <f t="shared" si="43"/>
        <v>5179.72642</v>
      </c>
      <c r="X26" s="58">
        <f t="shared" si="44"/>
        <v>4900.4071999999978</v>
      </c>
      <c r="Y26" s="58">
        <f t="shared" si="45"/>
        <v>5358.3159999999998</v>
      </c>
      <c r="Z26" s="58">
        <f>'Stata Quintile'!$G52</f>
        <v>13034.92</v>
      </c>
      <c r="AA26" s="58">
        <f t="shared" si="46"/>
        <v>8767.4549999999999</v>
      </c>
      <c r="AB26" s="58">
        <f t="shared" si="47"/>
        <v>10730.379000000001</v>
      </c>
      <c r="AC26" s="58">
        <f t="shared" si="48"/>
        <v>11101.9102</v>
      </c>
      <c r="AD26" s="58">
        <f t="shared" si="49"/>
        <v>10886.474199999997</v>
      </c>
      <c r="AE26" s="58">
        <f t="shared" si="50"/>
        <v>11775.641999999976</v>
      </c>
      <c r="AF26" s="58">
        <f>'Stata Quintile'!$H52</f>
        <v>2.0125000000000002</v>
      </c>
      <c r="AG26" s="58">
        <f t="shared" si="51"/>
        <v>45.353183999999999</v>
      </c>
      <c r="AH26" s="58">
        <f t="shared" si="52"/>
        <v>49.053091999999992</v>
      </c>
      <c r="AI26" s="58">
        <f t="shared" si="53"/>
        <v>30.276579999999981</v>
      </c>
      <c r="AJ26" s="58">
        <f t="shared" si="54"/>
        <v>1.8955999999993765</v>
      </c>
      <c r="AK26" s="58">
        <f t="shared" si="55"/>
        <v>-1.6544000000001482</v>
      </c>
      <c r="AL26" s="58">
        <f>'Stata Quintile'!$I52</f>
        <v>161.77500000000001</v>
      </c>
      <c r="AM26" s="58">
        <f t="shared" si="56"/>
        <v>748.22843999999998</v>
      </c>
      <c r="AN26" s="58">
        <f t="shared" si="57"/>
        <v>989.75540000000012</v>
      </c>
      <c r="AO26" s="58">
        <f t="shared" si="58"/>
        <v>668.45220000000018</v>
      </c>
      <c r="AP26" s="58">
        <f t="shared" si="59"/>
        <v>493.80319999999944</v>
      </c>
      <c r="AQ26" s="58">
        <f t="shared" si="60"/>
        <v>414.93319999999994</v>
      </c>
      <c r="AR26" s="58">
        <f>'Stata Quintile'!$J52</f>
        <v>1542.0250000000001</v>
      </c>
      <c r="AS26" s="58">
        <f t="shared" si="61"/>
        <v>1915.4776199999999</v>
      </c>
      <c r="AT26" s="58">
        <f t="shared" si="62"/>
        <v>2345.2735999999995</v>
      </c>
      <c r="AU26" s="58">
        <f t="shared" si="63"/>
        <v>1829.6218000000003</v>
      </c>
      <c r="AV26" s="58">
        <f t="shared" si="64"/>
        <v>1608.3401999999983</v>
      </c>
      <c r="AW26" s="58">
        <f t="shared" si="65"/>
        <v>1598.7194000000004</v>
      </c>
      <c r="AX26" s="58">
        <f>'Stata Quintile'!$K52</f>
        <v>3406.2620000000002</v>
      </c>
      <c r="AY26" s="58">
        <f t="shared" si="66"/>
        <v>3178.4698000000003</v>
      </c>
      <c r="AZ26" s="58">
        <f t="shared" si="67"/>
        <v>3772.0463</v>
      </c>
      <c r="BA26" s="58">
        <f t="shared" si="68"/>
        <v>3004.2543999999998</v>
      </c>
      <c r="BB26" s="58">
        <f t="shared" si="69"/>
        <v>2818.3822000000009</v>
      </c>
      <c r="BC26" s="58">
        <f t="shared" si="70"/>
        <v>2900.6580000000008</v>
      </c>
      <c r="BD26" s="58">
        <f>'Stata Quintile'!$L52</f>
        <v>11496.58</v>
      </c>
      <c r="BE26" s="58">
        <f t="shared" si="71"/>
        <v>6346.7231999999995</v>
      </c>
      <c r="BF26" s="58">
        <f t="shared" si="72"/>
        <v>7270.280999999999</v>
      </c>
      <c r="BG26" s="58">
        <f t="shared" si="73"/>
        <v>6425.4524000000001</v>
      </c>
      <c r="BH26" s="58">
        <f t="shared" si="74"/>
        <v>6333.275599999999</v>
      </c>
      <c r="BI26" s="58">
        <f t="shared" si="75"/>
        <v>6610.8100000000113</v>
      </c>
      <c r="BK26" s="58">
        <v>20</v>
      </c>
      <c r="BL26" s="58">
        <f>'Stata Quintile'!$C52</f>
        <v>241.42859999999999</v>
      </c>
      <c r="BM26" s="58">
        <f t="shared" si="76"/>
        <v>224.12284000000002</v>
      </c>
      <c r="BN26" s="58">
        <f t="shared" si="77"/>
        <v>224.12284000000002</v>
      </c>
      <c r="BO26" s="58">
        <f t="shared" si="78"/>
        <v>247.07471999999996</v>
      </c>
      <c r="BP26" s="58">
        <f t="shared" si="77"/>
        <v>247.07471999999996</v>
      </c>
      <c r="BQ26" s="58">
        <f t="shared" si="79"/>
        <v>377.43629999999996</v>
      </c>
      <c r="BR26" s="58">
        <f t="shared" si="0"/>
        <v>377.43629999999996</v>
      </c>
      <c r="BS26" s="58">
        <f t="shared" si="80"/>
        <v>328.22399999999982</v>
      </c>
      <c r="BT26" s="58">
        <f t="shared" si="1"/>
        <v>328.22399999999982</v>
      </c>
      <c r="BU26" s="58">
        <f t="shared" si="81"/>
        <v>461.23700000000008</v>
      </c>
      <c r="BV26" s="58">
        <f t="shared" si="2"/>
        <v>461.23700000000008</v>
      </c>
      <c r="BW26" s="58">
        <f>'Stata Quintile'!$D52</f>
        <v>1519.8209999999999</v>
      </c>
      <c r="BX26" s="58">
        <f t="shared" si="82"/>
        <v>1479.8814000000002</v>
      </c>
      <c r="BY26" s="58">
        <f t="shared" si="83"/>
        <v>1479.8814000000002</v>
      </c>
      <c r="BZ26" s="58">
        <f t="shared" si="84"/>
        <v>2241.0060000000003</v>
      </c>
      <c r="CA26" s="58">
        <f t="shared" si="85"/>
        <v>2241.0060000000003</v>
      </c>
      <c r="CB26" s="58">
        <f t="shared" si="86"/>
        <v>2126.0955000000004</v>
      </c>
      <c r="CC26" s="58">
        <f t="shared" si="87"/>
        <v>2126.0955000000004</v>
      </c>
      <c r="CD26" s="58">
        <f t="shared" si="88"/>
        <v>1733.5724000000009</v>
      </c>
      <c r="CE26" s="58">
        <f t="shared" si="89"/>
        <v>1733.5724000000009</v>
      </c>
      <c r="CF26" s="58">
        <f t="shared" si="90"/>
        <v>1734.5196000000001</v>
      </c>
      <c r="CG26" s="58">
        <f t="shared" si="91"/>
        <v>1734.5196000000001</v>
      </c>
      <c r="CH26" s="58">
        <f>'Stata Quintile'!$E52</f>
        <v>3614.6320000000001</v>
      </c>
      <c r="CI26" s="58">
        <f t="shared" si="92"/>
        <v>2716.72352</v>
      </c>
      <c r="CJ26" s="58">
        <f t="shared" si="93"/>
        <v>2716.72352</v>
      </c>
      <c r="CK26" s="58">
        <f t="shared" si="94"/>
        <v>3739.2415999999998</v>
      </c>
      <c r="CL26" s="58">
        <f t="shared" si="95"/>
        <v>3739.2415999999998</v>
      </c>
      <c r="CM26" s="58">
        <f t="shared" si="96"/>
        <v>3278.93514</v>
      </c>
      <c r="CN26" s="58">
        <f t="shared" si="97"/>
        <v>3278.93514</v>
      </c>
      <c r="CO26" s="58">
        <f t="shared" si="98"/>
        <v>3074.0146000000009</v>
      </c>
      <c r="CP26" s="58">
        <f t="shared" si="99"/>
        <v>3074.0146000000009</v>
      </c>
      <c r="CQ26" s="58">
        <f t="shared" si="100"/>
        <v>3291.8709999999996</v>
      </c>
      <c r="CR26" s="58">
        <f t="shared" si="101"/>
        <v>3291.8709999999996</v>
      </c>
      <c r="CS26" s="58">
        <f>'Stata Quintile'!$F52</f>
        <v>6886.8209999999999</v>
      </c>
      <c r="CT26" s="58">
        <f t="shared" si="102"/>
        <v>4272.9018000000005</v>
      </c>
      <c r="CU26" s="58">
        <f t="shared" si="103"/>
        <v>4272.9018000000005</v>
      </c>
      <c r="CV26" s="58">
        <f t="shared" si="104"/>
        <v>5628.4755999999998</v>
      </c>
      <c r="CW26" s="58">
        <f t="shared" si="105"/>
        <v>5628.4755999999998</v>
      </c>
      <c r="CX26" s="58">
        <f t="shared" si="106"/>
        <v>5179.72642</v>
      </c>
      <c r="CY26" s="58">
        <f t="shared" si="107"/>
        <v>5179.72642</v>
      </c>
      <c r="CZ26" s="58">
        <f t="shared" si="108"/>
        <v>4900.4071999999978</v>
      </c>
      <c r="DA26" s="58">
        <f t="shared" si="109"/>
        <v>4900.4071999999978</v>
      </c>
      <c r="DB26" s="58">
        <f t="shared" si="110"/>
        <v>5358.3159999999998</v>
      </c>
      <c r="DC26" s="58">
        <f t="shared" si="111"/>
        <v>5358.3159999999998</v>
      </c>
      <c r="DD26" s="58">
        <f>'Stata Quintile'!$G52</f>
        <v>13034.92</v>
      </c>
      <c r="DE26" s="58">
        <f t="shared" si="112"/>
        <v>8767.4549999999999</v>
      </c>
      <c r="DF26" s="58">
        <f t="shared" si="113"/>
        <v>8767.4549999999999</v>
      </c>
      <c r="DG26" s="58">
        <f t="shared" si="114"/>
        <v>10730.379000000001</v>
      </c>
      <c r="DH26" s="58">
        <f t="shared" si="115"/>
        <v>10730.379000000001</v>
      </c>
      <c r="DI26" s="58">
        <f t="shared" si="116"/>
        <v>11101.9102</v>
      </c>
      <c r="DJ26" s="58">
        <f t="shared" si="117"/>
        <v>11101.9102</v>
      </c>
      <c r="DK26" s="58">
        <f t="shared" si="118"/>
        <v>10886.474199999997</v>
      </c>
      <c r="DL26" s="58">
        <f t="shared" si="119"/>
        <v>10886.474199999997</v>
      </c>
      <c r="DM26" s="58">
        <f t="shared" si="120"/>
        <v>11775.641999999976</v>
      </c>
      <c r="DN26" s="58">
        <f t="shared" si="121"/>
        <v>11775.641999999976</v>
      </c>
      <c r="DO26" s="58">
        <f>'Stata Quintile'!$H52</f>
        <v>2.0125000000000002</v>
      </c>
      <c r="DP26" s="58">
        <f t="shared" si="122"/>
        <v>45.353183999999999</v>
      </c>
      <c r="DQ26" s="58">
        <f t="shared" si="123"/>
        <v>45.353183999999999</v>
      </c>
      <c r="DR26" s="58">
        <f t="shared" si="124"/>
        <v>49.053091999999992</v>
      </c>
      <c r="DS26" s="58">
        <f t="shared" si="123"/>
        <v>49.053091999999992</v>
      </c>
      <c r="DT26" s="58">
        <f t="shared" si="125"/>
        <v>30.276579999999981</v>
      </c>
      <c r="DU26" s="58">
        <f t="shared" si="3"/>
        <v>30.276579999999981</v>
      </c>
      <c r="DV26" s="58">
        <f t="shared" si="126"/>
        <v>1.8955999999993765</v>
      </c>
      <c r="DW26" s="58">
        <f t="shared" si="4"/>
        <v>1.8955999999993765</v>
      </c>
      <c r="DX26" s="58">
        <f t="shared" si="127"/>
        <v>-1.6544000000001482</v>
      </c>
      <c r="DY26" s="58">
        <f t="shared" si="5"/>
        <v>-1.6544000000001482</v>
      </c>
      <c r="DZ26" s="58">
        <f>'Stata Quintile'!$I52</f>
        <v>161.77500000000001</v>
      </c>
      <c r="EA26" s="58">
        <f t="shared" si="128"/>
        <v>748.22843999999998</v>
      </c>
      <c r="EB26" s="58">
        <f t="shared" si="6"/>
        <v>748.22843999999998</v>
      </c>
      <c r="EC26" s="58">
        <f t="shared" si="129"/>
        <v>989.75540000000012</v>
      </c>
      <c r="ED26" s="58">
        <f t="shared" si="7"/>
        <v>989.75540000000012</v>
      </c>
      <c r="EE26" s="58">
        <f t="shared" si="130"/>
        <v>668.45220000000018</v>
      </c>
      <c r="EF26" s="58">
        <f t="shared" si="8"/>
        <v>668.45220000000018</v>
      </c>
      <c r="EG26" s="58">
        <f t="shared" si="131"/>
        <v>493.80319999999944</v>
      </c>
      <c r="EH26" s="58">
        <f t="shared" si="9"/>
        <v>493.80319999999944</v>
      </c>
      <c r="EI26" s="58">
        <f t="shared" si="132"/>
        <v>414.93319999999994</v>
      </c>
      <c r="EJ26" s="58">
        <f t="shared" si="10"/>
        <v>414.93319999999994</v>
      </c>
      <c r="EK26" s="58">
        <f>'Stata Quintile'!$J52</f>
        <v>1542.0250000000001</v>
      </c>
      <c r="EL26" s="58">
        <f t="shared" si="133"/>
        <v>1915.4776199999999</v>
      </c>
      <c r="EM26" s="58">
        <f t="shared" si="11"/>
        <v>1915.4776199999999</v>
      </c>
      <c r="EN26" s="58">
        <f t="shared" si="134"/>
        <v>2345.2735999999995</v>
      </c>
      <c r="EO26" s="58">
        <f t="shared" si="12"/>
        <v>2345.2735999999995</v>
      </c>
      <c r="EP26" s="58">
        <f t="shared" si="135"/>
        <v>1829.6218000000003</v>
      </c>
      <c r="EQ26" s="58">
        <f t="shared" si="13"/>
        <v>1829.6218000000003</v>
      </c>
      <c r="ER26" s="58">
        <f t="shared" si="136"/>
        <v>1608.3401999999983</v>
      </c>
      <c r="ES26" s="58">
        <f t="shared" si="14"/>
        <v>1608.3401999999983</v>
      </c>
      <c r="ET26" s="58">
        <f t="shared" si="137"/>
        <v>1598.7194000000004</v>
      </c>
      <c r="EU26" s="58">
        <f t="shared" si="15"/>
        <v>1598.7194000000004</v>
      </c>
      <c r="EV26" s="58">
        <f>'Stata Quintile'!$K52</f>
        <v>3406.2620000000002</v>
      </c>
      <c r="EW26" s="58">
        <f t="shared" si="138"/>
        <v>3178.4698000000003</v>
      </c>
      <c r="EX26" s="58">
        <f t="shared" si="16"/>
        <v>3178.4698000000003</v>
      </c>
      <c r="EY26" s="58">
        <f t="shared" si="139"/>
        <v>3772.0463</v>
      </c>
      <c r="EZ26" s="58">
        <f t="shared" si="17"/>
        <v>3772.0463</v>
      </c>
      <c r="FA26" s="58">
        <f t="shared" si="140"/>
        <v>3004.2543999999998</v>
      </c>
      <c r="FB26" s="58">
        <f t="shared" si="18"/>
        <v>3004.2543999999998</v>
      </c>
      <c r="FC26" s="58">
        <f t="shared" si="141"/>
        <v>2818.3822000000009</v>
      </c>
      <c r="FD26" s="58">
        <f t="shared" si="19"/>
        <v>2818.3822000000009</v>
      </c>
      <c r="FE26" s="58">
        <f t="shared" si="142"/>
        <v>2900.6580000000008</v>
      </c>
      <c r="FF26" s="58">
        <f t="shared" si="20"/>
        <v>2900.6580000000008</v>
      </c>
      <c r="FG26" s="58">
        <f>'Stata Quintile'!$L52</f>
        <v>11496.58</v>
      </c>
      <c r="FH26" s="58">
        <f t="shared" si="143"/>
        <v>6346.7231999999995</v>
      </c>
      <c r="FI26" s="58">
        <f t="shared" si="21"/>
        <v>6346.7231999999995</v>
      </c>
      <c r="FJ26" s="58">
        <f t="shared" si="144"/>
        <v>7270.280999999999</v>
      </c>
      <c r="FK26" s="58">
        <f t="shared" si="22"/>
        <v>7270.280999999999</v>
      </c>
      <c r="FL26" s="58">
        <f t="shared" si="145"/>
        <v>6425.4524000000001</v>
      </c>
      <c r="FM26" s="58">
        <f t="shared" si="23"/>
        <v>6425.4524000000001</v>
      </c>
      <c r="FN26" s="58">
        <f t="shared" si="146"/>
        <v>6333.275599999999</v>
      </c>
      <c r="FO26" s="58">
        <f t="shared" si="24"/>
        <v>6333.275599999999</v>
      </c>
      <c r="FP26" s="58">
        <f t="shared" si="147"/>
        <v>6610.8100000000113</v>
      </c>
      <c r="FQ26" s="58">
        <f t="shared" si="25"/>
        <v>6610.8100000000113</v>
      </c>
    </row>
    <row r="27" spans="1:173">
      <c r="A27" s="58">
        <v>21</v>
      </c>
      <c r="B27" s="137">
        <f>'Stata Quintile'!$C55</f>
        <v>318.96429999999998</v>
      </c>
      <c r="C27" s="138">
        <f t="shared" si="26"/>
        <v>219.021412</v>
      </c>
      <c r="D27" s="139">
        <f t="shared" si="27"/>
        <v>247.59692560000002</v>
      </c>
      <c r="E27" s="141">
        <f t="shared" si="28"/>
        <v>384.69173489999997</v>
      </c>
      <c r="F27" s="140">
        <f t="shared" si="29"/>
        <v>361.03418579999976</v>
      </c>
      <c r="G27" s="142">
        <f t="shared" si="30"/>
        <v>535.36875179999993</v>
      </c>
      <c r="H27" s="58">
        <f>'Stata Quintile'!$D55</f>
        <v>2054.1880000000001</v>
      </c>
      <c r="I27" s="58">
        <f t="shared" si="31"/>
        <v>1460.70982</v>
      </c>
      <c r="J27" s="58">
        <f t="shared" si="32"/>
        <v>2342.3150400000004</v>
      </c>
      <c r="K27" s="58">
        <f t="shared" si="33"/>
        <v>2225.2140144999998</v>
      </c>
      <c r="L27" s="58">
        <f t="shared" si="34"/>
        <v>1906.2988475000006</v>
      </c>
      <c r="M27" s="58">
        <f t="shared" si="35"/>
        <v>1907.5098119699999</v>
      </c>
      <c r="N27" s="58">
        <f>'Stata Quintile'!$E55</f>
        <v>3206.107</v>
      </c>
      <c r="O27" s="58">
        <f t="shared" si="36"/>
        <v>2724.3989460000003</v>
      </c>
      <c r="P27" s="58">
        <f t="shared" si="37"/>
        <v>3903.9702490000004</v>
      </c>
      <c r="Q27" s="58">
        <f t="shared" si="38"/>
        <v>3434.0591712999999</v>
      </c>
      <c r="R27" s="58">
        <f t="shared" si="39"/>
        <v>3276.5040846000006</v>
      </c>
      <c r="S27" s="58">
        <f t="shared" si="40"/>
        <v>3550.8923987999951</v>
      </c>
      <c r="T27" s="58">
        <f>'Stata Quintile'!$F55</f>
        <v>6527.6559999999999</v>
      </c>
      <c r="U27" s="58">
        <f t="shared" si="41"/>
        <v>4311.5655900000002</v>
      </c>
      <c r="V27" s="58">
        <f t="shared" si="42"/>
        <v>5861.6134889999994</v>
      </c>
      <c r="W27" s="58">
        <f t="shared" si="43"/>
        <v>5404.7078615999999</v>
      </c>
      <c r="X27" s="58">
        <f t="shared" si="44"/>
        <v>5186.2725833999993</v>
      </c>
      <c r="Y27" s="58">
        <f t="shared" si="45"/>
        <v>5749.2847303000081</v>
      </c>
      <c r="Z27" s="58">
        <f>'Stata Quintile'!$G55</f>
        <v>15155.97</v>
      </c>
      <c r="AA27" s="58">
        <f t="shared" si="46"/>
        <v>8868.9151000000002</v>
      </c>
      <c r="AB27" s="58">
        <f t="shared" si="47"/>
        <v>11099.250774</v>
      </c>
      <c r="AC27" s="58">
        <f t="shared" si="48"/>
        <v>11475.326012399999</v>
      </c>
      <c r="AD27" s="58">
        <f t="shared" si="49"/>
        <v>11301.679185699999</v>
      </c>
      <c r="AE27" s="58">
        <f t="shared" si="50"/>
        <v>12448.888333899993</v>
      </c>
      <c r="AF27" s="58">
        <f>'Stata Quintile'!$H55</f>
        <v>38.90625</v>
      </c>
      <c r="AG27" s="58">
        <f t="shared" si="51"/>
        <v>44.503045200000003</v>
      </c>
      <c r="AH27" s="58">
        <f t="shared" si="52"/>
        <v>50.253089899999992</v>
      </c>
      <c r="AI27" s="58">
        <f t="shared" si="53"/>
        <v>27.915874199999926</v>
      </c>
      <c r="AJ27" s="58">
        <f t="shared" si="54"/>
        <v>6.2020929999999339</v>
      </c>
      <c r="AK27" s="58">
        <f t="shared" si="55"/>
        <v>0.97049324999994369</v>
      </c>
      <c r="AL27" s="58">
        <f>'Stata Quintile'!$I55</f>
        <v>461.46589999999998</v>
      </c>
      <c r="AM27" s="58">
        <f t="shared" si="56"/>
        <v>740.13702699999999</v>
      </c>
      <c r="AN27" s="58">
        <f t="shared" si="57"/>
        <v>1030.029575</v>
      </c>
      <c r="AO27" s="58">
        <f t="shared" si="58"/>
        <v>696.9028536000003</v>
      </c>
      <c r="AP27" s="58">
        <f t="shared" si="59"/>
        <v>562.56556269999999</v>
      </c>
      <c r="AQ27" s="58">
        <f t="shared" si="60"/>
        <v>457.35280840000064</v>
      </c>
      <c r="AR27" s="58">
        <f>'Stata Quintile'!$J55</f>
        <v>2211.194</v>
      </c>
      <c r="AS27" s="58">
        <f t="shared" si="61"/>
        <v>1913.351801</v>
      </c>
      <c r="AT27" s="58">
        <f t="shared" si="62"/>
        <v>2439.0644399999992</v>
      </c>
      <c r="AU27" s="58">
        <f t="shared" si="63"/>
        <v>1909.2778379000003</v>
      </c>
      <c r="AV27" s="58">
        <f t="shared" si="64"/>
        <v>1722.3882726999987</v>
      </c>
      <c r="AW27" s="58">
        <f t="shared" si="65"/>
        <v>1709.0277611000001</v>
      </c>
      <c r="AX27" s="58">
        <f>'Stata Quintile'!$K55</f>
        <v>4330.2</v>
      </c>
      <c r="AY27" s="58">
        <f t="shared" si="66"/>
        <v>3191.34024</v>
      </c>
      <c r="AZ27" s="58">
        <f t="shared" si="67"/>
        <v>3907.8383039999999</v>
      </c>
      <c r="BA27" s="58">
        <f t="shared" si="68"/>
        <v>3121.8052797</v>
      </c>
      <c r="BB27" s="58">
        <f t="shared" si="69"/>
        <v>2965.8111327000001</v>
      </c>
      <c r="BC27" s="58">
        <f t="shared" si="70"/>
        <v>3082.1064951999983</v>
      </c>
      <c r="BD27" s="58">
        <f>'Stata Quintile'!$L55</f>
        <v>11169.64</v>
      </c>
      <c r="BE27" s="58">
        <f t="shared" si="71"/>
        <v>6385.1292599999997</v>
      </c>
      <c r="BF27" s="58">
        <f t="shared" si="72"/>
        <v>7492.0888599999989</v>
      </c>
      <c r="BG27" s="58">
        <f t="shared" si="73"/>
        <v>6632.6577197000006</v>
      </c>
      <c r="BH27" s="58">
        <f t="shared" si="74"/>
        <v>6554.5072255999994</v>
      </c>
      <c r="BI27" s="58">
        <f t="shared" si="75"/>
        <v>6935.1123731000025</v>
      </c>
      <c r="BK27" s="58">
        <v>21</v>
      </c>
      <c r="BL27" s="58">
        <f>'Stata Quintile'!$C55</f>
        <v>318.96429999999998</v>
      </c>
      <c r="BM27" s="58">
        <f t="shared" si="76"/>
        <v>219.021412</v>
      </c>
      <c r="BN27" s="58">
        <f t="shared" si="77"/>
        <v>219.021412</v>
      </c>
      <c r="BO27" s="58">
        <f t="shared" si="78"/>
        <v>247.59692560000002</v>
      </c>
      <c r="BP27" s="58">
        <f t="shared" si="77"/>
        <v>247.59692560000002</v>
      </c>
      <c r="BQ27" s="58">
        <f t="shared" si="79"/>
        <v>384.69173489999997</v>
      </c>
      <c r="BR27" s="58">
        <f t="shared" si="0"/>
        <v>384.69173489999997</v>
      </c>
      <c r="BS27" s="58">
        <f t="shared" si="80"/>
        <v>361.03418579999976</v>
      </c>
      <c r="BT27" s="58">
        <f t="shared" si="1"/>
        <v>361.03418579999976</v>
      </c>
      <c r="BU27" s="58">
        <f t="shared" si="81"/>
        <v>535.36875179999993</v>
      </c>
      <c r="BV27" s="58">
        <f t="shared" si="2"/>
        <v>535.36875179999993</v>
      </c>
      <c r="BW27" s="58">
        <f>'Stata Quintile'!$D55</f>
        <v>2054.1880000000001</v>
      </c>
      <c r="BX27" s="58">
        <f t="shared" si="82"/>
        <v>1460.70982</v>
      </c>
      <c r="BY27" s="58">
        <f t="shared" si="83"/>
        <v>1460.70982</v>
      </c>
      <c r="BZ27" s="58">
        <f t="shared" si="84"/>
        <v>2342.3150400000004</v>
      </c>
      <c r="CA27" s="58">
        <f t="shared" si="85"/>
        <v>2342.3150400000004</v>
      </c>
      <c r="CB27" s="58">
        <f t="shared" si="86"/>
        <v>2225.2140144999998</v>
      </c>
      <c r="CC27" s="58">
        <f t="shared" si="87"/>
        <v>2225.2140144999998</v>
      </c>
      <c r="CD27" s="58">
        <f t="shared" si="88"/>
        <v>1906.2988475000006</v>
      </c>
      <c r="CE27" s="58">
        <f t="shared" si="89"/>
        <v>1906.2988475000006</v>
      </c>
      <c r="CF27" s="58">
        <f t="shared" si="90"/>
        <v>1907.5098119699999</v>
      </c>
      <c r="CG27" s="58">
        <f t="shared" si="91"/>
        <v>1907.5098119699999</v>
      </c>
      <c r="CH27" s="58">
        <f>'Stata Quintile'!$E55</f>
        <v>3206.107</v>
      </c>
      <c r="CI27" s="58">
        <f t="shared" si="92"/>
        <v>2724.3989460000003</v>
      </c>
      <c r="CJ27" s="58">
        <f t="shared" si="93"/>
        <v>2724.3989460000003</v>
      </c>
      <c r="CK27" s="58">
        <f t="shared" si="94"/>
        <v>3903.9702490000004</v>
      </c>
      <c r="CL27" s="58">
        <f t="shared" si="95"/>
        <v>3903.9702490000004</v>
      </c>
      <c r="CM27" s="58">
        <f t="shared" si="96"/>
        <v>3434.0591712999999</v>
      </c>
      <c r="CN27" s="58">
        <f t="shared" si="97"/>
        <v>3434.0591712999999</v>
      </c>
      <c r="CO27" s="58">
        <f t="shared" si="98"/>
        <v>3276.5040846000006</v>
      </c>
      <c r="CP27" s="58">
        <f t="shared" si="99"/>
        <v>3276.5040846000006</v>
      </c>
      <c r="CQ27" s="58">
        <f t="shared" si="100"/>
        <v>3550.8923987999951</v>
      </c>
      <c r="CR27" s="58">
        <f t="shared" si="101"/>
        <v>3550.8923987999951</v>
      </c>
      <c r="CS27" s="58">
        <f>'Stata Quintile'!$F55</f>
        <v>6527.6559999999999</v>
      </c>
      <c r="CT27" s="58">
        <f t="shared" si="102"/>
        <v>4311.5655900000002</v>
      </c>
      <c r="CU27" s="58">
        <f t="shared" si="103"/>
        <v>4311.5655900000002</v>
      </c>
      <c r="CV27" s="58">
        <f t="shared" si="104"/>
        <v>5861.6134889999994</v>
      </c>
      <c r="CW27" s="58">
        <f t="shared" si="105"/>
        <v>5861.6134889999994</v>
      </c>
      <c r="CX27" s="58">
        <f t="shared" si="106"/>
        <v>5404.7078615999999</v>
      </c>
      <c r="CY27" s="58">
        <f t="shared" si="107"/>
        <v>5404.7078615999999</v>
      </c>
      <c r="CZ27" s="58">
        <f t="shared" si="108"/>
        <v>5186.2725833999993</v>
      </c>
      <c r="DA27" s="58">
        <f t="shared" si="109"/>
        <v>5186.2725833999993</v>
      </c>
      <c r="DB27" s="58">
        <f t="shared" si="110"/>
        <v>5749.2847303000081</v>
      </c>
      <c r="DC27" s="58">
        <f t="shared" si="111"/>
        <v>5749.2847303000081</v>
      </c>
      <c r="DD27" s="58">
        <f>'Stata Quintile'!$G55</f>
        <v>15155.97</v>
      </c>
      <c r="DE27" s="58">
        <f t="shared" si="112"/>
        <v>8868.9151000000002</v>
      </c>
      <c r="DF27" s="58">
        <f t="shared" si="113"/>
        <v>8868.9151000000002</v>
      </c>
      <c r="DG27" s="58">
        <f t="shared" si="114"/>
        <v>11099.250774</v>
      </c>
      <c r="DH27" s="58">
        <f t="shared" si="115"/>
        <v>11099.250774</v>
      </c>
      <c r="DI27" s="58">
        <f t="shared" si="116"/>
        <v>11475.326012399999</v>
      </c>
      <c r="DJ27" s="58">
        <f t="shared" si="117"/>
        <v>11475.326012399999</v>
      </c>
      <c r="DK27" s="58">
        <f t="shared" si="118"/>
        <v>11301.679185699999</v>
      </c>
      <c r="DL27" s="58">
        <f t="shared" si="119"/>
        <v>11301.679185699999</v>
      </c>
      <c r="DM27" s="58">
        <f t="shared" si="120"/>
        <v>12448.888333899993</v>
      </c>
      <c r="DN27" s="58">
        <f t="shared" si="121"/>
        <v>12448.888333899993</v>
      </c>
      <c r="DO27" s="58">
        <f>'Stata Quintile'!$H55</f>
        <v>38.90625</v>
      </c>
      <c r="DP27" s="58">
        <f t="shared" si="122"/>
        <v>44.503045200000003</v>
      </c>
      <c r="DQ27" s="58">
        <f t="shared" si="123"/>
        <v>44.503045200000003</v>
      </c>
      <c r="DR27" s="58">
        <f t="shared" si="124"/>
        <v>50.253089899999992</v>
      </c>
      <c r="DS27" s="58">
        <f t="shared" si="123"/>
        <v>50.253089899999992</v>
      </c>
      <c r="DT27" s="58">
        <f t="shared" si="125"/>
        <v>27.915874199999926</v>
      </c>
      <c r="DU27" s="58">
        <f t="shared" si="3"/>
        <v>27.915874199999926</v>
      </c>
      <c r="DV27" s="58">
        <f t="shared" si="126"/>
        <v>6.2020929999999339</v>
      </c>
      <c r="DW27" s="58">
        <f t="shared" si="4"/>
        <v>6.2020929999999339</v>
      </c>
      <c r="DX27" s="58">
        <f t="shared" si="127"/>
        <v>0.97049324999994369</v>
      </c>
      <c r="DY27" s="58">
        <f t="shared" si="5"/>
        <v>0.97049324999994369</v>
      </c>
      <c r="DZ27" s="58">
        <f>'Stata Quintile'!$I55</f>
        <v>461.46589999999998</v>
      </c>
      <c r="EA27" s="58">
        <f t="shared" si="128"/>
        <v>740.13702699999999</v>
      </c>
      <c r="EB27" s="58">
        <f t="shared" si="6"/>
        <v>740.13702699999999</v>
      </c>
      <c r="EC27" s="58">
        <f t="shared" si="129"/>
        <v>1030.029575</v>
      </c>
      <c r="ED27" s="58">
        <f t="shared" si="7"/>
        <v>1030.029575</v>
      </c>
      <c r="EE27" s="58">
        <f t="shared" si="130"/>
        <v>696.9028536000003</v>
      </c>
      <c r="EF27" s="58">
        <f t="shared" si="8"/>
        <v>696.9028536000003</v>
      </c>
      <c r="EG27" s="58">
        <f t="shared" si="131"/>
        <v>562.56556269999999</v>
      </c>
      <c r="EH27" s="58">
        <f t="shared" si="9"/>
        <v>562.56556269999999</v>
      </c>
      <c r="EI27" s="58">
        <f t="shared" si="132"/>
        <v>457.35280840000064</v>
      </c>
      <c r="EJ27" s="58">
        <f t="shared" si="10"/>
        <v>457.35280840000064</v>
      </c>
      <c r="EK27" s="58">
        <f>'Stata Quintile'!$J55</f>
        <v>2211.194</v>
      </c>
      <c r="EL27" s="58">
        <f t="shared" si="133"/>
        <v>1913.351801</v>
      </c>
      <c r="EM27" s="58">
        <f t="shared" si="11"/>
        <v>1913.351801</v>
      </c>
      <c r="EN27" s="58">
        <f t="shared" si="134"/>
        <v>2439.0644399999992</v>
      </c>
      <c r="EO27" s="58">
        <f t="shared" si="12"/>
        <v>2439.0644399999992</v>
      </c>
      <c r="EP27" s="58">
        <f t="shared" si="135"/>
        <v>1909.2778379000003</v>
      </c>
      <c r="EQ27" s="58">
        <f t="shared" si="13"/>
        <v>1909.2778379000003</v>
      </c>
      <c r="ER27" s="58">
        <f t="shared" si="136"/>
        <v>1722.3882726999987</v>
      </c>
      <c r="ES27" s="58">
        <f t="shared" si="14"/>
        <v>1722.3882726999987</v>
      </c>
      <c r="ET27" s="58">
        <f t="shared" si="137"/>
        <v>1709.0277611000001</v>
      </c>
      <c r="EU27" s="58">
        <f t="shared" si="15"/>
        <v>1709.0277611000001</v>
      </c>
      <c r="EV27" s="58">
        <f>'Stata Quintile'!$K55</f>
        <v>4330.2</v>
      </c>
      <c r="EW27" s="58">
        <f t="shared" si="138"/>
        <v>3191.34024</v>
      </c>
      <c r="EX27" s="58">
        <f t="shared" si="16"/>
        <v>3191.34024</v>
      </c>
      <c r="EY27" s="58">
        <f t="shared" si="139"/>
        <v>3907.8383039999999</v>
      </c>
      <c r="EZ27" s="58">
        <f t="shared" si="17"/>
        <v>3907.8383039999999</v>
      </c>
      <c r="FA27" s="58">
        <f t="shared" si="140"/>
        <v>3121.8052797</v>
      </c>
      <c r="FB27" s="58">
        <f t="shared" si="18"/>
        <v>3121.8052797</v>
      </c>
      <c r="FC27" s="58">
        <f t="shared" si="141"/>
        <v>2965.8111327000001</v>
      </c>
      <c r="FD27" s="58">
        <f t="shared" si="19"/>
        <v>2965.8111327000001</v>
      </c>
      <c r="FE27" s="58">
        <f t="shared" si="142"/>
        <v>3082.1064951999983</v>
      </c>
      <c r="FF27" s="58">
        <f t="shared" si="20"/>
        <v>3082.1064951999983</v>
      </c>
      <c r="FG27" s="58">
        <f>'Stata Quintile'!$L55</f>
        <v>11169.64</v>
      </c>
      <c r="FH27" s="58">
        <f t="shared" si="143"/>
        <v>6385.1292599999997</v>
      </c>
      <c r="FI27" s="58">
        <f t="shared" si="21"/>
        <v>6385.1292599999997</v>
      </c>
      <c r="FJ27" s="58">
        <f t="shared" si="144"/>
        <v>7492.0888599999989</v>
      </c>
      <c r="FK27" s="58">
        <f t="shared" si="22"/>
        <v>7492.0888599999989</v>
      </c>
      <c r="FL27" s="58">
        <f t="shared" si="145"/>
        <v>6632.6577197000006</v>
      </c>
      <c r="FM27" s="58">
        <f t="shared" si="23"/>
        <v>6632.6577197000006</v>
      </c>
      <c r="FN27" s="58">
        <f t="shared" si="146"/>
        <v>6554.5072255999994</v>
      </c>
      <c r="FO27" s="58">
        <f t="shared" si="24"/>
        <v>6554.5072255999994</v>
      </c>
      <c r="FP27" s="58">
        <f t="shared" si="147"/>
        <v>6935.1123731000025</v>
      </c>
      <c r="FQ27" s="58">
        <f t="shared" si="25"/>
        <v>6935.1123731000025</v>
      </c>
    </row>
    <row r="28" spans="1:173">
      <c r="A28" s="58">
        <v>22</v>
      </c>
      <c r="B28" s="137">
        <f>'Stata Quintile'!$C58</f>
        <v>386.27780000000001</v>
      </c>
      <c r="C28" s="138">
        <f t="shared" si="26"/>
        <v>213.919984</v>
      </c>
      <c r="D28" s="139">
        <f t="shared" si="27"/>
        <v>247.79543640000003</v>
      </c>
      <c r="E28" s="141">
        <f t="shared" si="28"/>
        <v>390.08501919999998</v>
      </c>
      <c r="F28" s="140">
        <f t="shared" si="29"/>
        <v>393.73321439999984</v>
      </c>
      <c r="G28" s="142">
        <f t="shared" si="30"/>
        <v>606.10991040000181</v>
      </c>
      <c r="H28" s="58">
        <f>'Stata Quintile'!$D58</f>
        <v>2610.944</v>
      </c>
      <c r="I28" s="58">
        <f t="shared" si="31"/>
        <v>1441.5382400000001</v>
      </c>
      <c r="J28" s="58">
        <f t="shared" si="32"/>
        <v>2437.445560000001</v>
      </c>
      <c r="K28" s="58">
        <f t="shared" si="33"/>
        <v>2319.5141520000002</v>
      </c>
      <c r="L28" s="58">
        <f t="shared" si="34"/>
        <v>2080.4838295999998</v>
      </c>
      <c r="M28" s="58">
        <f t="shared" si="35"/>
        <v>2081.929651840001</v>
      </c>
      <c r="N28" s="58">
        <f>'Stata Quintile'!$E58</f>
        <v>4660.4859999999999</v>
      </c>
      <c r="O28" s="58">
        <f t="shared" si="36"/>
        <v>2732.074372</v>
      </c>
      <c r="P28" s="58">
        <f t="shared" si="37"/>
        <v>4059.1326760000002</v>
      </c>
      <c r="Q28" s="58">
        <f t="shared" si="38"/>
        <v>3585.6647303999998</v>
      </c>
      <c r="R28" s="58">
        <f t="shared" si="39"/>
        <v>3479.2900519999998</v>
      </c>
      <c r="S28" s="58">
        <f t="shared" si="40"/>
        <v>3803.1287535999991</v>
      </c>
      <c r="T28" s="58">
        <f>'Stata Quintile'!$F58</f>
        <v>8639.8889999999992</v>
      </c>
      <c r="U28" s="58">
        <f t="shared" si="41"/>
        <v>4350.2293800000007</v>
      </c>
      <c r="V28" s="58">
        <f t="shared" si="42"/>
        <v>6081.9290359999995</v>
      </c>
      <c r="W28" s="58">
        <f t="shared" si="43"/>
        <v>5622.7290995999992</v>
      </c>
      <c r="X28" s="58">
        <f t="shared" si="44"/>
        <v>5470.0696391999991</v>
      </c>
      <c r="Y28" s="58">
        <f t="shared" si="45"/>
        <v>6124.0857391999944</v>
      </c>
      <c r="Z28" s="58">
        <f>'Stata Quintile'!$G58</f>
        <v>17827.04</v>
      </c>
      <c r="AA28" s="58">
        <f t="shared" si="46"/>
        <v>8970.3751999999986</v>
      </c>
      <c r="AB28" s="58">
        <f t="shared" si="47"/>
        <v>11449.511775999999</v>
      </c>
      <c r="AC28" s="58">
        <f t="shared" si="48"/>
        <v>11825.592963200001</v>
      </c>
      <c r="AD28" s="58">
        <f t="shared" si="49"/>
        <v>11696.813661600001</v>
      </c>
      <c r="AE28" s="58">
        <f t="shared" si="50"/>
        <v>13070.308705600009</v>
      </c>
      <c r="AF28" s="58">
        <f>'Stata Quintile'!$H58</f>
        <v>93.954539999999994</v>
      </c>
      <c r="AG28" s="58">
        <f t="shared" si="51"/>
        <v>43.652906400000006</v>
      </c>
      <c r="AH28" s="58">
        <f t="shared" si="52"/>
        <v>51.356931599999996</v>
      </c>
      <c r="AI28" s="58">
        <f t="shared" si="53"/>
        <v>26.036180799999947</v>
      </c>
      <c r="AJ28" s="58">
        <f t="shared" si="54"/>
        <v>12.935462399999665</v>
      </c>
      <c r="AK28" s="58">
        <f t="shared" si="55"/>
        <v>6.1738800000000111</v>
      </c>
      <c r="AL28" s="58">
        <f>'Stata Quintile'!$I58</f>
        <v>742.60230000000001</v>
      </c>
      <c r="AM28" s="58">
        <f t="shared" si="56"/>
        <v>732.045614</v>
      </c>
      <c r="AN28" s="58">
        <f t="shared" si="57"/>
        <v>1067.8219000000001</v>
      </c>
      <c r="AO28" s="58">
        <f t="shared" si="58"/>
        <v>727.88594480000029</v>
      </c>
      <c r="AP28" s="58">
        <f t="shared" si="59"/>
        <v>638.28338400000052</v>
      </c>
      <c r="AQ28" s="58">
        <f t="shared" si="60"/>
        <v>509.32663839999981</v>
      </c>
      <c r="AR28" s="58">
        <f>'Stata Quintile'!$J58</f>
        <v>2671.8519999999999</v>
      </c>
      <c r="AS28" s="58">
        <f t="shared" si="61"/>
        <v>1911.2259819999999</v>
      </c>
      <c r="AT28" s="58">
        <f t="shared" si="62"/>
        <v>2527.4233599999998</v>
      </c>
      <c r="AU28" s="58">
        <f t="shared" si="63"/>
        <v>1990.8294512000002</v>
      </c>
      <c r="AV28" s="58">
        <f t="shared" si="64"/>
        <v>1842.1596639999984</v>
      </c>
      <c r="AW28" s="58">
        <f t="shared" si="65"/>
        <v>1825.4497143999995</v>
      </c>
      <c r="AX28" s="58">
        <f>'Stata Quintile'!$K58</f>
        <v>4794.2839999999997</v>
      </c>
      <c r="AY28" s="58">
        <f t="shared" si="66"/>
        <v>3204.2106800000001</v>
      </c>
      <c r="AZ28" s="58">
        <f t="shared" si="67"/>
        <v>4036.1767959999997</v>
      </c>
      <c r="BA28" s="58">
        <f t="shared" si="68"/>
        <v>3242.3198216000001</v>
      </c>
      <c r="BB28" s="58">
        <f t="shared" si="69"/>
        <v>3119.1630320000013</v>
      </c>
      <c r="BC28" s="58">
        <f t="shared" si="70"/>
        <v>3265.8901727999978</v>
      </c>
      <c r="BD28" s="58">
        <f>'Stata Quintile'!$L58</f>
        <v>11180.48</v>
      </c>
      <c r="BE28" s="58">
        <f t="shared" si="71"/>
        <v>6423.53532</v>
      </c>
      <c r="BF28" s="58">
        <f t="shared" si="72"/>
        <v>7702.4550399999998</v>
      </c>
      <c r="BG28" s="58">
        <f t="shared" si="73"/>
        <v>6839.6856095999992</v>
      </c>
      <c r="BH28" s="58">
        <f t="shared" si="74"/>
        <v>6776.892359200001</v>
      </c>
      <c r="BI28" s="58">
        <f t="shared" si="75"/>
        <v>7248.2421344000059</v>
      </c>
      <c r="BK28" s="58">
        <v>22</v>
      </c>
      <c r="BL28" s="58">
        <f>'Stata Quintile'!$C58</f>
        <v>386.27780000000001</v>
      </c>
      <c r="BM28" s="58">
        <f t="shared" si="76"/>
        <v>213.919984</v>
      </c>
      <c r="BN28" s="58">
        <f t="shared" si="77"/>
        <v>213.919984</v>
      </c>
      <c r="BO28" s="58">
        <f t="shared" si="78"/>
        <v>247.79543640000003</v>
      </c>
      <c r="BP28" s="58">
        <f t="shared" si="77"/>
        <v>247.79543640000003</v>
      </c>
      <c r="BQ28" s="58">
        <f t="shared" si="79"/>
        <v>390.08501919999998</v>
      </c>
      <c r="BR28" s="58">
        <f t="shared" si="0"/>
        <v>390.08501919999998</v>
      </c>
      <c r="BS28" s="58">
        <f t="shared" si="80"/>
        <v>393.73321439999984</v>
      </c>
      <c r="BT28" s="58">
        <f t="shared" si="1"/>
        <v>393.73321439999984</v>
      </c>
      <c r="BU28" s="58">
        <f t="shared" si="81"/>
        <v>606.10991040000181</v>
      </c>
      <c r="BV28" s="58">
        <f t="shared" si="2"/>
        <v>606.10991040000181</v>
      </c>
      <c r="BW28" s="58">
        <f>'Stata Quintile'!$D58</f>
        <v>2610.944</v>
      </c>
      <c r="BX28" s="58">
        <f t="shared" si="82"/>
        <v>1441.5382400000001</v>
      </c>
      <c r="BY28" s="58">
        <f t="shared" si="83"/>
        <v>1441.5382400000001</v>
      </c>
      <c r="BZ28" s="58">
        <f t="shared" si="84"/>
        <v>2437.445560000001</v>
      </c>
      <c r="CA28" s="58">
        <f t="shared" si="85"/>
        <v>2437.445560000001</v>
      </c>
      <c r="CB28" s="58">
        <f t="shared" si="86"/>
        <v>2319.5141520000002</v>
      </c>
      <c r="CC28" s="58">
        <f t="shared" si="87"/>
        <v>2319.5141520000002</v>
      </c>
      <c r="CD28" s="58">
        <f t="shared" si="88"/>
        <v>2080.4838295999998</v>
      </c>
      <c r="CE28" s="58">
        <f t="shared" si="89"/>
        <v>2080.4838295999998</v>
      </c>
      <c r="CF28" s="58">
        <f t="shared" si="90"/>
        <v>2081.929651840001</v>
      </c>
      <c r="CG28" s="58">
        <f t="shared" si="91"/>
        <v>2081.929651840001</v>
      </c>
      <c r="CH28" s="58">
        <f>'Stata Quintile'!$E58</f>
        <v>4660.4859999999999</v>
      </c>
      <c r="CI28" s="58">
        <f t="shared" si="92"/>
        <v>2732.074372</v>
      </c>
      <c r="CJ28" s="58">
        <f t="shared" si="93"/>
        <v>2732.074372</v>
      </c>
      <c r="CK28" s="58">
        <f t="shared" si="94"/>
        <v>4059.1326760000002</v>
      </c>
      <c r="CL28" s="58">
        <f t="shared" si="95"/>
        <v>4059.1326760000002</v>
      </c>
      <c r="CM28" s="58">
        <f t="shared" si="96"/>
        <v>3585.6647303999998</v>
      </c>
      <c r="CN28" s="58">
        <f t="shared" si="97"/>
        <v>3585.6647303999998</v>
      </c>
      <c r="CO28" s="58">
        <f t="shared" si="98"/>
        <v>3479.2900519999998</v>
      </c>
      <c r="CP28" s="58">
        <f t="shared" si="99"/>
        <v>3479.2900519999998</v>
      </c>
      <c r="CQ28" s="58">
        <f t="shared" si="100"/>
        <v>3803.1287535999991</v>
      </c>
      <c r="CR28" s="58">
        <f t="shared" si="101"/>
        <v>3803.1287535999991</v>
      </c>
      <c r="CS28" s="58">
        <f>'Stata Quintile'!$F58</f>
        <v>8639.8889999999992</v>
      </c>
      <c r="CT28" s="58">
        <f t="shared" si="102"/>
        <v>4350.2293800000007</v>
      </c>
      <c r="CU28" s="58">
        <f t="shared" si="103"/>
        <v>4350.2293800000007</v>
      </c>
      <c r="CV28" s="58">
        <f t="shared" si="104"/>
        <v>6081.9290359999995</v>
      </c>
      <c r="CW28" s="58">
        <f t="shared" si="105"/>
        <v>6081.9290359999995</v>
      </c>
      <c r="CX28" s="58">
        <f t="shared" si="106"/>
        <v>5622.7290995999992</v>
      </c>
      <c r="CY28" s="58">
        <f t="shared" si="107"/>
        <v>5622.7290995999992</v>
      </c>
      <c r="CZ28" s="58">
        <f t="shared" si="108"/>
        <v>5470.0696391999991</v>
      </c>
      <c r="DA28" s="58">
        <f t="shared" si="109"/>
        <v>5470.0696391999991</v>
      </c>
      <c r="DB28" s="58">
        <f t="shared" si="110"/>
        <v>6124.0857391999944</v>
      </c>
      <c r="DC28" s="58">
        <f t="shared" si="111"/>
        <v>6124.0857391999944</v>
      </c>
      <c r="DD28" s="58">
        <f>'Stata Quintile'!$G58</f>
        <v>17827.04</v>
      </c>
      <c r="DE28" s="58">
        <f t="shared" si="112"/>
        <v>8970.3751999999986</v>
      </c>
      <c r="DF28" s="58">
        <f t="shared" si="113"/>
        <v>8970.3751999999986</v>
      </c>
      <c r="DG28" s="58">
        <f t="shared" si="114"/>
        <v>11449.511775999999</v>
      </c>
      <c r="DH28" s="58">
        <f t="shared" si="115"/>
        <v>11449.511775999999</v>
      </c>
      <c r="DI28" s="58">
        <f t="shared" si="116"/>
        <v>11825.592963200001</v>
      </c>
      <c r="DJ28" s="58">
        <f t="shared" si="117"/>
        <v>11825.592963200001</v>
      </c>
      <c r="DK28" s="58">
        <f t="shared" si="118"/>
        <v>11696.813661600001</v>
      </c>
      <c r="DL28" s="58">
        <f t="shared" si="119"/>
        <v>11696.813661600001</v>
      </c>
      <c r="DM28" s="58">
        <f t="shared" si="120"/>
        <v>13070.308705600009</v>
      </c>
      <c r="DN28" s="58">
        <f t="shared" si="121"/>
        <v>13070.308705600009</v>
      </c>
      <c r="DO28" s="58">
        <f>'Stata Quintile'!$H58</f>
        <v>93.954539999999994</v>
      </c>
      <c r="DP28" s="58">
        <f t="shared" si="122"/>
        <v>43.652906400000006</v>
      </c>
      <c r="DQ28" s="58">
        <f t="shared" si="123"/>
        <v>43.652906400000006</v>
      </c>
      <c r="DR28" s="58">
        <f t="shared" si="124"/>
        <v>51.356931599999996</v>
      </c>
      <c r="DS28" s="58">
        <f t="shared" si="123"/>
        <v>51.356931599999996</v>
      </c>
      <c r="DT28" s="58">
        <f t="shared" si="125"/>
        <v>26.036180799999947</v>
      </c>
      <c r="DU28" s="58">
        <f t="shared" si="3"/>
        <v>26.036180799999947</v>
      </c>
      <c r="DV28" s="58">
        <f t="shared" si="126"/>
        <v>12.935462399999665</v>
      </c>
      <c r="DW28" s="58">
        <f t="shared" si="4"/>
        <v>12.935462399999665</v>
      </c>
      <c r="DX28" s="58">
        <f t="shared" si="127"/>
        <v>6.1738800000000111</v>
      </c>
      <c r="DY28" s="58">
        <f t="shared" si="5"/>
        <v>6.1738800000000111</v>
      </c>
      <c r="DZ28" s="58">
        <f>'Stata Quintile'!$I58</f>
        <v>742.60230000000001</v>
      </c>
      <c r="EA28" s="58">
        <f t="shared" si="128"/>
        <v>732.045614</v>
      </c>
      <c r="EB28" s="58">
        <f t="shared" si="6"/>
        <v>732.045614</v>
      </c>
      <c r="EC28" s="58">
        <f t="shared" si="129"/>
        <v>1067.8219000000001</v>
      </c>
      <c r="ED28" s="58">
        <f t="shared" si="7"/>
        <v>1067.8219000000001</v>
      </c>
      <c r="EE28" s="58">
        <f t="shared" si="130"/>
        <v>727.88594480000029</v>
      </c>
      <c r="EF28" s="58">
        <f t="shared" si="8"/>
        <v>727.88594480000029</v>
      </c>
      <c r="EG28" s="58">
        <f t="shared" si="131"/>
        <v>638.28338400000052</v>
      </c>
      <c r="EH28" s="58">
        <f t="shared" si="9"/>
        <v>638.28338400000052</v>
      </c>
      <c r="EI28" s="58">
        <f t="shared" si="132"/>
        <v>509.32663839999981</v>
      </c>
      <c r="EJ28" s="58">
        <f t="shared" si="10"/>
        <v>509.32663839999981</v>
      </c>
      <c r="EK28" s="58">
        <f>'Stata Quintile'!$J58</f>
        <v>2671.8519999999999</v>
      </c>
      <c r="EL28" s="58">
        <f t="shared" si="133"/>
        <v>1911.2259819999999</v>
      </c>
      <c r="EM28" s="58">
        <f t="shared" si="11"/>
        <v>1911.2259819999999</v>
      </c>
      <c r="EN28" s="58">
        <f t="shared" si="134"/>
        <v>2527.4233599999998</v>
      </c>
      <c r="EO28" s="58">
        <f t="shared" si="12"/>
        <v>2527.4233599999998</v>
      </c>
      <c r="EP28" s="58">
        <f t="shared" si="135"/>
        <v>1990.8294512000002</v>
      </c>
      <c r="EQ28" s="58">
        <f t="shared" si="13"/>
        <v>1990.8294512000002</v>
      </c>
      <c r="ER28" s="58">
        <f t="shared" si="136"/>
        <v>1842.1596639999984</v>
      </c>
      <c r="ES28" s="58">
        <f t="shared" si="14"/>
        <v>1842.1596639999984</v>
      </c>
      <c r="ET28" s="58">
        <f t="shared" si="137"/>
        <v>1825.4497143999995</v>
      </c>
      <c r="EU28" s="58">
        <f t="shared" si="15"/>
        <v>1825.4497143999995</v>
      </c>
      <c r="EV28" s="58">
        <f>'Stata Quintile'!$K58</f>
        <v>4794.2839999999997</v>
      </c>
      <c r="EW28" s="58">
        <f t="shared" si="138"/>
        <v>3204.2106800000001</v>
      </c>
      <c r="EX28" s="58">
        <f t="shared" si="16"/>
        <v>3204.2106800000001</v>
      </c>
      <c r="EY28" s="58">
        <f t="shared" si="139"/>
        <v>4036.1767959999997</v>
      </c>
      <c r="EZ28" s="58">
        <f t="shared" si="17"/>
        <v>4036.1767959999997</v>
      </c>
      <c r="FA28" s="58">
        <f t="shared" si="140"/>
        <v>3242.3198216000001</v>
      </c>
      <c r="FB28" s="58">
        <f t="shared" si="18"/>
        <v>3242.3198216000001</v>
      </c>
      <c r="FC28" s="58">
        <f t="shared" si="141"/>
        <v>3119.1630320000013</v>
      </c>
      <c r="FD28" s="58">
        <f t="shared" si="19"/>
        <v>3119.1630320000013</v>
      </c>
      <c r="FE28" s="58">
        <f t="shared" si="142"/>
        <v>3265.8901727999978</v>
      </c>
      <c r="FF28" s="58">
        <f t="shared" si="20"/>
        <v>3265.8901727999978</v>
      </c>
      <c r="FG28" s="58">
        <f>'Stata Quintile'!$L58</f>
        <v>11180.48</v>
      </c>
      <c r="FH28" s="58">
        <f t="shared" si="143"/>
        <v>6423.53532</v>
      </c>
      <c r="FI28" s="58">
        <f t="shared" si="21"/>
        <v>6423.53532</v>
      </c>
      <c r="FJ28" s="58">
        <f t="shared" si="144"/>
        <v>7702.4550399999998</v>
      </c>
      <c r="FK28" s="58">
        <f t="shared" si="22"/>
        <v>7702.4550399999998</v>
      </c>
      <c r="FL28" s="58">
        <f t="shared" si="145"/>
        <v>6839.6856095999992</v>
      </c>
      <c r="FM28" s="58">
        <f t="shared" si="23"/>
        <v>6839.6856095999992</v>
      </c>
      <c r="FN28" s="58">
        <f t="shared" si="146"/>
        <v>6776.892359200001</v>
      </c>
      <c r="FO28" s="58">
        <f t="shared" si="24"/>
        <v>6776.892359200001</v>
      </c>
      <c r="FP28" s="58">
        <f t="shared" si="147"/>
        <v>7248.2421344000059</v>
      </c>
      <c r="FQ28" s="58">
        <f t="shared" si="25"/>
        <v>7248.2421344000059</v>
      </c>
    </row>
    <row r="29" spans="1:173">
      <c r="A29" s="58">
        <v>23</v>
      </c>
      <c r="B29" s="137">
        <f>'Stata Quintile'!$C61</f>
        <v>723.58330000000001</v>
      </c>
      <c r="C29" s="138">
        <f t="shared" si="26"/>
        <v>208.818556</v>
      </c>
      <c r="D29" s="139">
        <f t="shared" si="27"/>
        <v>247.67025240000001</v>
      </c>
      <c r="E29" s="141">
        <f t="shared" si="28"/>
        <v>393.69571230000008</v>
      </c>
      <c r="F29" s="140">
        <f t="shared" si="29"/>
        <v>425.78815259999976</v>
      </c>
      <c r="G29" s="142">
        <f t="shared" si="30"/>
        <v>672.1290560000017</v>
      </c>
      <c r="H29" s="58">
        <f>'Stata Quintile'!$D61</f>
        <v>3092.6460000000002</v>
      </c>
      <c r="I29" s="58">
        <f t="shared" si="31"/>
        <v>1422.3666600000001</v>
      </c>
      <c r="J29" s="58">
        <f t="shared" si="32"/>
        <v>2526.3975600000003</v>
      </c>
      <c r="K29" s="58">
        <f t="shared" si="33"/>
        <v>2408.9198235000003</v>
      </c>
      <c r="L29" s="58">
        <f t="shared" si="34"/>
        <v>2254.2038393000003</v>
      </c>
      <c r="M29" s="58">
        <f t="shared" si="35"/>
        <v>2255.8504607100008</v>
      </c>
      <c r="N29" s="58">
        <f>'Stata Quintile'!$E61</f>
        <v>5845.3329999999996</v>
      </c>
      <c r="O29" s="58">
        <f t="shared" si="36"/>
        <v>2739.7497980000003</v>
      </c>
      <c r="P29" s="58">
        <f t="shared" si="37"/>
        <v>4204.7288810000009</v>
      </c>
      <c r="Q29" s="58">
        <f t="shared" si="38"/>
        <v>3733.3914350999999</v>
      </c>
      <c r="R29" s="58">
        <f t="shared" si="39"/>
        <v>3680.7517648000003</v>
      </c>
      <c r="S29" s="58">
        <f t="shared" si="40"/>
        <v>4045.8058024000029</v>
      </c>
      <c r="T29" s="58">
        <f>'Stata Quintile'!$F61</f>
        <v>9201.0210000000006</v>
      </c>
      <c r="U29" s="58">
        <f t="shared" si="41"/>
        <v>4388.8931700000003</v>
      </c>
      <c r="V29" s="58">
        <f t="shared" si="42"/>
        <v>6289.4222409999984</v>
      </c>
      <c r="W29" s="58">
        <f t="shared" si="43"/>
        <v>5833.4289597999996</v>
      </c>
      <c r="X29" s="58">
        <f t="shared" si="44"/>
        <v>5749.7510287999994</v>
      </c>
      <c r="Y29" s="58">
        <f t="shared" si="45"/>
        <v>6478.5445380999927</v>
      </c>
      <c r="Z29" s="58">
        <f>'Stata Quintile'!$G61</f>
        <v>17219.29</v>
      </c>
      <c r="AA29" s="58">
        <f t="shared" si="46"/>
        <v>9071.8352999999988</v>
      </c>
      <c r="AB29" s="58">
        <f t="shared" si="47"/>
        <v>11781.162006000002</v>
      </c>
      <c r="AC29" s="58">
        <f t="shared" si="48"/>
        <v>12152.998262799998</v>
      </c>
      <c r="AD29" s="58">
        <f t="shared" si="49"/>
        <v>12071.051887899999</v>
      </c>
      <c r="AE29" s="58">
        <f t="shared" si="50"/>
        <v>13633.936980299994</v>
      </c>
      <c r="AF29" s="58">
        <f>'Stata Quintile'!$H61</f>
        <v>104.5865</v>
      </c>
      <c r="AG29" s="58">
        <f t="shared" si="51"/>
        <v>42.802767600000003</v>
      </c>
      <c r="AH29" s="58">
        <f t="shared" si="52"/>
        <v>52.36461709999999</v>
      </c>
      <c r="AI29" s="58">
        <f t="shared" si="53"/>
        <v>24.610349799999938</v>
      </c>
      <c r="AJ29" s="58">
        <f t="shared" si="54"/>
        <v>21.727518199999594</v>
      </c>
      <c r="AK29" s="58">
        <f t="shared" si="55"/>
        <v>13.637066949999593</v>
      </c>
      <c r="AL29" s="58">
        <f>'Stata Quintile'!$I61</f>
        <v>1067.654</v>
      </c>
      <c r="AM29" s="58">
        <f t="shared" si="56"/>
        <v>723.95420100000001</v>
      </c>
      <c r="AN29" s="58">
        <f t="shared" si="57"/>
        <v>1103.1323750000001</v>
      </c>
      <c r="AO29" s="58">
        <f t="shared" si="58"/>
        <v>761.12218920000032</v>
      </c>
      <c r="AP29" s="58">
        <f t="shared" si="59"/>
        <v>719.49509510000053</v>
      </c>
      <c r="AQ29" s="58">
        <f t="shared" si="60"/>
        <v>570.00014299999953</v>
      </c>
      <c r="AR29" s="58">
        <f>'Stata Quintile'!$J61</f>
        <v>2894.3220000000001</v>
      </c>
      <c r="AS29" s="58">
        <f t="shared" si="61"/>
        <v>1909.1001629999998</v>
      </c>
      <c r="AT29" s="58">
        <f t="shared" si="62"/>
        <v>2610.3503599999995</v>
      </c>
      <c r="AU29" s="58">
        <f t="shared" si="63"/>
        <v>2073.8525593000004</v>
      </c>
      <c r="AV29" s="58">
        <f t="shared" si="64"/>
        <v>1966.170305099999</v>
      </c>
      <c r="AW29" s="58">
        <f t="shared" si="65"/>
        <v>1946.5849823000015</v>
      </c>
      <c r="AX29" s="58">
        <f>'Stata Quintile'!$K61</f>
        <v>4968.5290000000005</v>
      </c>
      <c r="AY29" s="58">
        <f t="shared" si="66"/>
        <v>3217.0811200000003</v>
      </c>
      <c r="AZ29" s="58">
        <f t="shared" si="67"/>
        <v>4157.0617760000005</v>
      </c>
      <c r="BA29" s="58">
        <f t="shared" si="68"/>
        <v>3365.1793398999998</v>
      </c>
      <c r="BB29" s="58">
        <f t="shared" si="69"/>
        <v>3276.9493290999999</v>
      </c>
      <c r="BC29" s="58">
        <f t="shared" si="70"/>
        <v>3449.786330399997</v>
      </c>
      <c r="BD29" s="58">
        <f>'Stata Quintile'!$L61</f>
        <v>11527.41</v>
      </c>
      <c r="BE29" s="58">
        <f t="shared" si="71"/>
        <v>6461.9413800000002</v>
      </c>
      <c r="BF29" s="58">
        <f t="shared" si="72"/>
        <v>7901.3795399999981</v>
      </c>
      <c r="BG29" s="58">
        <f t="shared" si="73"/>
        <v>7045.8514558999996</v>
      </c>
      <c r="BH29" s="58">
        <f t="shared" si="74"/>
        <v>6999.3406753999989</v>
      </c>
      <c r="BI29" s="58">
        <f t="shared" si="75"/>
        <v>7546.9197247000202</v>
      </c>
      <c r="BK29" s="58">
        <v>23</v>
      </c>
      <c r="BL29" s="58">
        <f>'Stata Quintile'!$C61</f>
        <v>723.58330000000001</v>
      </c>
      <c r="BM29" s="58">
        <f t="shared" si="76"/>
        <v>208.818556</v>
      </c>
      <c r="BN29" s="58">
        <f t="shared" si="77"/>
        <v>208.818556</v>
      </c>
      <c r="BO29" s="58">
        <f t="shared" si="78"/>
        <v>247.67025240000001</v>
      </c>
      <c r="BP29" s="58">
        <f t="shared" si="77"/>
        <v>247.67025240000001</v>
      </c>
      <c r="BQ29" s="58">
        <f t="shared" si="79"/>
        <v>393.69571230000008</v>
      </c>
      <c r="BR29" s="58">
        <f t="shared" si="0"/>
        <v>393.69571230000008</v>
      </c>
      <c r="BS29" s="58">
        <f t="shared" si="80"/>
        <v>425.78815259999976</v>
      </c>
      <c r="BT29" s="58">
        <f t="shared" si="1"/>
        <v>425.78815259999976</v>
      </c>
      <c r="BU29" s="58">
        <f t="shared" si="81"/>
        <v>672.1290560000017</v>
      </c>
      <c r="BV29" s="58">
        <f t="shared" si="2"/>
        <v>672.1290560000017</v>
      </c>
      <c r="BW29" s="58">
        <f>'Stata Quintile'!$D61</f>
        <v>3092.6460000000002</v>
      </c>
      <c r="BX29" s="58">
        <f t="shared" si="82"/>
        <v>1422.3666600000001</v>
      </c>
      <c r="BY29" s="58">
        <f t="shared" si="83"/>
        <v>1422.3666600000001</v>
      </c>
      <c r="BZ29" s="58">
        <f t="shared" si="84"/>
        <v>2526.3975600000003</v>
      </c>
      <c r="CA29" s="58">
        <f t="shared" si="85"/>
        <v>2526.3975600000003</v>
      </c>
      <c r="CB29" s="58">
        <f t="shared" si="86"/>
        <v>2408.9198235000003</v>
      </c>
      <c r="CC29" s="58">
        <f t="shared" si="87"/>
        <v>2408.9198235000003</v>
      </c>
      <c r="CD29" s="58">
        <f t="shared" si="88"/>
        <v>2254.2038393000003</v>
      </c>
      <c r="CE29" s="58">
        <f t="shared" si="89"/>
        <v>2254.2038393000003</v>
      </c>
      <c r="CF29" s="58">
        <f t="shared" si="90"/>
        <v>2255.8504607100008</v>
      </c>
      <c r="CG29" s="58">
        <f t="shared" si="91"/>
        <v>2255.8504607100008</v>
      </c>
      <c r="CH29" s="58">
        <f>'Stata Quintile'!$E61</f>
        <v>5845.3329999999996</v>
      </c>
      <c r="CI29" s="58">
        <f t="shared" si="92"/>
        <v>2739.7497980000003</v>
      </c>
      <c r="CJ29" s="58">
        <f t="shared" si="93"/>
        <v>2739.7497980000003</v>
      </c>
      <c r="CK29" s="58">
        <f t="shared" si="94"/>
        <v>4204.7288810000009</v>
      </c>
      <c r="CL29" s="58">
        <f t="shared" si="95"/>
        <v>4204.7288810000009</v>
      </c>
      <c r="CM29" s="58">
        <f t="shared" si="96"/>
        <v>3733.3914350999999</v>
      </c>
      <c r="CN29" s="58">
        <f t="shared" si="97"/>
        <v>3733.3914350999999</v>
      </c>
      <c r="CO29" s="58">
        <f t="shared" si="98"/>
        <v>3680.7517648000003</v>
      </c>
      <c r="CP29" s="58">
        <f t="shared" si="99"/>
        <v>3680.7517648000003</v>
      </c>
      <c r="CQ29" s="58">
        <f t="shared" si="100"/>
        <v>4045.8058024000029</v>
      </c>
      <c r="CR29" s="58">
        <f t="shared" si="101"/>
        <v>4045.8058024000029</v>
      </c>
      <c r="CS29" s="58">
        <f>'Stata Quintile'!$F61</f>
        <v>9201.0210000000006</v>
      </c>
      <c r="CT29" s="58">
        <f t="shared" si="102"/>
        <v>4388.8931700000003</v>
      </c>
      <c r="CU29" s="58">
        <f t="shared" si="103"/>
        <v>4388.8931700000003</v>
      </c>
      <c r="CV29" s="58">
        <f t="shared" si="104"/>
        <v>6289.4222409999984</v>
      </c>
      <c r="CW29" s="58">
        <f t="shared" si="105"/>
        <v>6289.4222409999984</v>
      </c>
      <c r="CX29" s="58">
        <f t="shared" si="106"/>
        <v>5833.4289597999996</v>
      </c>
      <c r="CY29" s="58">
        <f t="shared" si="107"/>
        <v>5833.4289597999996</v>
      </c>
      <c r="CZ29" s="58">
        <f t="shared" si="108"/>
        <v>5749.7510287999994</v>
      </c>
      <c r="DA29" s="58">
        <f t="shared" si="109"/>
        <v>5749.7510287999994</v>
      </c>
      <c r="DB29" s="58">
        <f t="shared" si="110"/>
        <v>6478.5445380999927</v>
      </c>
      <c r="DC29" s="58">
        <f t="shared" si="111"/>
        <v>6478.5445380999927</v>
      </c>
      <c r="DD29" s="58">
        <f>'Stata Quintile'!$G61</f>
        <v>17219.29</v>
      </c>
      <c r="DE29" s="58">
        <f t="shared" si="112"/>
        <v>9071.8352999999988</v>
      </c>
      <c r="DF29" s="58">
        <f t="shared" si="113"/>
        <v>9071.8352999999988</v>
      </c>
      <c r="DG29" s="58">
        <f t="shared" si="114"/>
        <v>11781.162006000002</v>
      </c>
      <c r="DH29" s="58">
        <f t="shared" si="115"/>
        <v>11781.162006000002</v>
      </c>
      <c r="DI29" s="58">
        <f t="shared" si="116"/>
        <v>12152.998262799998</v>
      </c>
      <c r="DJ29" s="58">
        <f t="shared" si="117"/>
        <v>12152.998262799998</v>
      </c>
      <c r="DK29" s="58">
        <f t="shared" si="118"/>
        <v>12071.051887899999</v>
      </c>
      <c r="DL29" s="58">
        <f t="shared" si="119"/>
        <v>12071.051887899999</v>
      </c>
      <c r="DM29" s="58">
        <f t="shared" si="120"/>
        <v>13633.936980299994</v>
      </c>
      <c r="DN29" s="58">
        <f t="shared" si="121"/>
        <v>13633.936980299994</v>
      </c>
      <c r="DO29" s="58">
        <f>'Stata Quintile'!$H61</f>
        <v>104.5865</v>
      </c>
      <c r="DP29" s="58">
        <f t="shared" si="122"/>
        <v>42.802767600000003</v>
      </c>
      <c r="DQ29" s="58">
        <f t="shared" si="123"/>
        <v>42.802767600000003</v>
      </c>
      <c r="DR29" s="58">
        <f t="shared" si="124"/>
        <v>52.36461709999999</v>
      </c>
      <c r="DS29" s="58">
        <f t="shared" si="123"/>
        <v>52.36461709999999</v>
      </c>
      <c r="DT29" s="58">
        <f t="shared" si="125"/>
        <v>24.610349799999938</v>
      </c>
      <c r="DU29" s="58">
        <f t="shared" si="3"/>
        <v>24.610349799999938</v>
      </c>
      <c r="DV29" s="58">
        <f t="shared" si="126"/>
        <v>21.727518199999594</v>
      </c>
      <c r="DW29" s="58">
        <f t="shared" si="4"/>
        <v>21.727518199999594</v>
      </c>
      <c r="DX29" s="58">
        <f t="shared" si="127"/>
        <v>13.637066949999593</v>
      </c>
      <c r="DY29" s="58">
        <f t="shared" si="5"/>
        <v>13.637066949999593</v>
      </c>
      <c r="DZ29" s="58">
        <f>'Stata Quintile'!$I61</f>
        <v>1067.654</v>
      </c>
      <c r="EA29" s="58">
        <f t="shared" si="128"/>
        <v>723.95420100000001</v>
      </c>
      <c r="EB29" s="58">
        <f t="shared" si="6"/>
        <v>723.95420100000001</v>
      </c>
      <c r="EC29" s="58">
        <f t="shared" si="129"/>
        <v>1103.1323750000001</v>
      </c>
      <c r="ED29" s="58">
        <f t="shared" si="7"/>
        <v>1103.1323750000001</v>
      </c>
      <c r="EE29" s="58">
        <f t="shared" si="130"/>
        <v>761.12218920000032</v>
      </c>
      <c r="EF29" s="58">
        <f t="shared" si="8"/>
        <v>761.12218920000032</v>
      </c>
      <c r="EG29" s="58">
        <f t="shared" si="131"/>
        <v>719.49509510000053</v>
      </c>
      <c r="EH29" s="58">
        <f t="shared" si="9"/>
        <v>719.49509510000053</v>
      </c>
      <c r="EI29" s="58">
        <f t="shared" si="132"/>
        <v>570.00014299999953</v>
      </c>
      <c r="EJ29" s="58">
        <f t="shared" si="10"/>
        <v>570.00014299999953</v>
      </c>
      <c r="EK29" s="58">
        <f>'Stata Quintile'!$J61</f>
        <v>2894.3220000000001</v>
      </c>
      <c r="EL29" s="58">
        <f t="shared" si="133"/>
        <v>1909.1001629999998</v>
      </c>
      <c r="EM29" s="58">
        <f t="shared" si="11"/>
        <v>1909.1001629999998</v>
      </c>
      <c r="EN29" s="58">
        <f t="shared" si="134"/>
        <v>2610.3503599999995</v>
      </c>
      <c r="EO29" s="58">
        <f t="shared" si="12"/>
        <v>2610.3503599999995</v>
      </c>
      <c r="EP29" s="58">
        <f t="shared" si="135"/>
        <v>2073.8525593000004</v>
      </c>
      <c r="EQ29" s="58">
        <f t="shared" si="13"/>
        <v>2073.8525593000004</v>
      </c>
      <c r="ER29" s="58">
        <f t="shared" si="136"/>
        <v>1966.170305099999</v>
      </c>
      <c r="ES29" s="58">
        <f t="shared" si="14"/>
        <v>1966.170305099999</v>
      </c>
      <c r="ET29" s="58">
        <f t="shared" si="137"/>
        <v>1946.5849823000015</v>
      </c>
      <c r="EU29" s="58">
        <f t="shared" si="15"/>
        <v>1946.5849823000015</v>
      </c>
      <c r="EV29" s="58">
        <f>'Stata Quintile'!$K61</f>
        <v>4968.5290000000005</v>
      </c>
      <c r="EW29" s="58">
        <f t="shared" si="138"/>
        <v>3217.0811200000003</v>
      </c>
      <c r="EX29" s="58">
        <f t="shared" si="16"/>
        <v>3217.0811200000003</v>
      </c>
      <c r="EY29" s="58">
        <f t="shared" si="139"/>
        <v>4157.0617760000005</v>
      </c>
      <c r="EZ29" s="58">
        <f t="shared" si="17"/>
        <v>4157.0617760000005</v>
      </c>
      <c r="FA29" s="58">
        <f t="shared" si="140"/>
        <v>3365.1793398999998</v>
      </c>
      <c r="FB29" s="58">
        <f t="shared" si="18"/>
        <v>3365.1793398999998</v>
      </c>
      <c r="FC29" s="58">
        <f t="shared" si="141"/>
        <v>3276.9493290999999</v>
      </c>
      <c r="FD29" s="58">
        <f t="shared" si="19"/>
        <v>3276.9493290999999</v>
      </c>
      <c r="FE29" s="58">
        <f t="shared" si="142"/>
        <v>3449.786330399997</v>
      </c>
      <c r="FF29" s="58">
        <f t="shared" si="20"/>
        <v>3449.786330399997</v>
      </c>
      <c r="FG29" s="58">
        <f>'Stata Quintile'!$L61</f>
        <v>11527.41</v>
      </c>
      <c r="FH29" s="58">
        <f t="shared" si="143"/>
        <v>6461.9413800000002</v>
      </c>
      <c r="FI29" s="58">
        <f t="shared" si="21"/>
        <v>6461.9413800000002</v>
      </c>
      <c r="FJ29" s="58">
        <f t="shared" si="144"/>
        <v>7901.3795399999981</v>
      </c>
      <c r="FK29" s="58">
        <f t="shared" si="22"/>
        <v>7901.3795399999981</v>
      </c>
      <c r="FL29" s="58">
        <f t="shared" si="145"/>
        <v>7045.8514558999996</v>
      </c>
      <c r="FM29" s="58">
        <f t="shared" si="23"/>
        <v>7045.8514558999996</v>
      </c>
      <c r="FN29" s="58">
        <f t="shared" si="146"/>
        <v>6999.3406753999989</v>
      </c>
      <c r="FO29" s="58">
        <f t="shared" si="24"/>
        <v>6999.3406753999989</v>
      </c>
      <c r="FP29" s="58">
        <f t="shared" si="147"/>
        <v>7546.9197247000202</v>
      </c>
      <c r="FQ29" s="58">
        <f t="shared" si="25"/>
        <v>7546.9197247000202</v>
      </c>
    </row>
    <row r="30" spans="1:173">
      <c r="A30" s="58">
        <v>24</v>
      </c>
      <c r="B30" s="137">
        <f>'Stata Quintile'!$C64</f>
        <v>1008.891</v>
      </c>
      <c r="C30" s="138">
        <f t="shared" si="26"/>
        <v>203.717128</v>
      </c>
      <c r="D30" s="139">
        <f t="shared" si="27"/>
        <v>247.22137359999999</v>
      </c>
      <c r="E30" s="141">
        <f t="shared" si="28"/>
        <v>395.60337360000005</v>
      </c>
      <c r="F30" s="140">
        <f t="shared" si="29"/>
        <v>456.70590719999961</v>
      </c>
      <c r="G30" s="142">
        <f t="shared" si="30"/>
        <v>732.31112160000237</v>
      </c>
      <c r="H30" s="58">
        <f>'Stata Quintile'!$D64</f>
        <v>3498.0630000000001</v>
      </c>
      <c r="I30" s="58">
        <f t="shared" si="31"/>
        <v>1403.1950800000002</v>
      </c>
      <c r="J30" s="58">
        <f t="shared" si="32"/>
        <v>2609.1710400000006</v>
      </c>
      <c r="K30" s="58">
        <f t="shared" si="33"/>
        <v>2493.3549399999997</v>
      </c>
      <c r="L30" s="58">
        <f t="shared" si="34"/>
        <v>2425.6463744000007</v>
      </c>
      <c r="M30" s="58">
        <f t="shared" si="35"/>
        <v>2427.4558060799964</v>
      </c>
      <c r="N30" s="58">
        <f>'Stata Quintile'!$E64</f>
        <v>6303.2659999999996</v>
      </c>
      <c r="O30" s="58">
        <f t="shared" si="36"/>
        <v>2747.4252240000001</v>
      </c>
      <c r="P30" s="58">
        <f t="shared" si="37"/>
        <v>4340.7588640000013</v>
      </c>
      <c r="Q30" s="58">
        <f t="shared" si="38"/>
        <v>3876.8789031999995</v>
      </c>
      <c r="R30" s="58">
        <f t="shared" si="39"/>
        <v>3879.3487152000002</v>
      </c>
      <c r="S30" s="58">
        <f t="shared" si="40"/>
        <v>4276.5369071999949</v>
      </c>
      <c r="T30" s="58">
        <f>'Stata Quintile'!$F64</f>
        <v>9782.3439999999991</v>
      </c>
      <c r="U30" s="58">
        <f t="shared" si="41"/>
        <v>4427.5569599999999</v>
      </c>
      <c r="V30" s="58">
        <f t="shared" si="42"/>
        <v>6484.0931040000005</v>
      </c>
      <c r="W30" s="58">
        <f t="shared" si="43"/>
        <v>6036.4462680000006</v>
      </c>
      <c r="X30" s="58">
        <f t="shared" si="44"/>
        <v>6023.3798975999998</v>
      </c>
      <c r="Y30" s="58">
        <f t="shared" si="45"/>
        <v>6809.1938560000062</v>
      </c>
      <c r="Z30" s="58">
        <f>'Stata Quintile'!$G64</f>
        <v>16256.41</v>
      </c>
      <c r="AA30" s="58">
        <f t="shared" si="46"/>
        <v>9173.2953999999991</v>
      </c>
      <c r="AB30" s="58">
        <f t="shared" si="47"/>
        <v>12094.201464000002</v>
      </c>
      <c r="AC30" s="58">
        <f t="shared" si="48"/>
        <v>12457.8291216</v>
      </c>
      <c r="AD30" s="58">
        <f t="shared" si="49"/>
        <v>12423.6420208</v>
      </c>
      <c r="AE30" s="58">
        <f t="shared" si="50"/>
        <v>14135.280304000029</v>
      </c>
      <c r="AF30" s="58">
        <f>'Stata Quintile'!$H64</f>
        <v>210.06729999999999</v>
      </c>
      <c r="AG30" s="58">
        <f t="shared" si="51"/>
        <v>41.952628799999999</v>
      </c>
      <c r="AH30" s="58">
        <f t="shared" si="52"/>
        <v>53.276146400000002</v>
      </c>
      <c r="AI30" s="58">
        <f t="shared" si="53"/>
        <v>23.611231199999921</v>
      </c>
      <c r="AJ30" s="58">
        <f t="shared" si="54"/>
        <v>32.227609599999624</v>
      </c>
      <c r="AK30" s="58">
        <f t="shared" si="55"/>
        <v>23.048707199999789</v>
      </c>
      <c r="AL30" s="58">
        <f>'Stata Quintile'!$I64</f>
        <v>1565.192</v>
      </c>
      <c r="AM30" s="58">
        <f t="shared" si="56"/>
        <v>715.86278800000002</v>
      </c>
      <c r="AN30" s="58">
        <f t="shared" si="57"/>
        <v>1135.9609999999998</v>
      </c>
      <c r="AO30" s="58">
        <f t="shared" si="58"/>
        <v>796.33230240000046</v>
      </c>
      <c r="AP30" s="58">
        <f t="shared" si="59"/>
        <v>804.80938239999966</v>
      </c>
      <c r="AQ30" s="58">
        <f t="shared" si="60"/>
        <v>638.45382400000017</v>
      </c>
      <c r="AR30" s="58">
        <f>'Stata Quintile'!$J64</f>
        <v>2887.192</v>
      </c>
      <c r="AS30" s="58">
        <f t="shared" si="61"/>
        <v>1906.974344</v>
      </c>
      <c r="AT30" s="58">
        <f t="shared" si="62"/>
        <v>2687.8454400000001</v>
      </c>
      <c r="AU30" s="58">
        <f t="shared" si="63"/>
        <v>2157.9230815999999</v>
      </c>
      <c r="AV30" s="58">
        <f t="shared" si="64"/>
        <v>2093.0011023999996</v>
      </c>
      <c r="AW30" s="58">
        <f t="shared" si="65"/>
        <v>2071.0780975999996</v>
      </c>
      <c r="AX30" s="58">
        <f>'Stata Quintile'!$K64</f>
        <v>4645.76</v>
      </c>
      <c r="AY30" s="58">
        <f t="shared" si="66"/>
        <v>3229.95156</v>
      </c>
      <c r="AZ30" s="58">
        <f t="shared" si="67"/>
        <v>4270.4932440000011</v>
      </c>
      <c r="BA30" s="58">
        <f t="shared" si="68"/>
        <v>3489.765148800001</v>
      </c>
      <c r="BB30" s="58">
        <f t="shared" si="69"/>
        <v>3437.7357743999992</v>
      </c>
      <c r="BC30" s="58">
        <f t="shared" si="70"/>
        <v>3631.8058240000037</v>
      </c>
      <c r="BD30" s="58">
        <f>'Stata Quintile'!$L64</f>
        <v>11028.79</v>
      </c>
      <c r="BE30" s="58">
        <f t="shared" si="71"/>
        <v>6500.3474399999996</v>
      </c>
      <c r="BF30" s="58">
        <f t="shared" si="72"/>
        <v>8088.8623599999992</v>
      </c>
      <c r="BG30" s="58">
        <f t="shared" si="73"/>
        <v>7250.4706447999997</v>
      </c>
      <c r="BH30" s="58">
        <f t="shared" si="74"/>
        <v>7220.7874879999981</v>
      </c>
      <c r="BI30" s="58">
        <f t="shared" si="75"/>
        <v>7828.4659040000015</v>
      </c>
      <c r="BK30" s="58">
        <v>24</v>
      </c>
      <c r="BL30" s="58">
        <f>'Stata Quintile'!$C64</f>
        <v>1008.891</v>
      </c>
      <c r="BM30" s="58">
        <f t="shared" si="76"/>
        <v>203.717128</v>
      </c>
      <c r="BN30" s="58">
        <f t="shared" si="77"/>
        <v>203.717128</v>
      </c>
      <c r="BO30" s="58">
        <f t="shared" si="78"/>
        <v>247.22137359999999</v>
      </c>
      <c r="BP30" s="58">
        <f t="shared" si="77"/>
        <v>247.22137359999999</v>
      </c>
      <c r="BQ30" s="58">
        <f t="shared" si="79"/>
        <v>395.60337360000005</v>
      </c>
      <c r="BR30" s="58">
        <f t="shared" si="0"/>
        <v>395.60337360000005</v>
      </c>
      <c r="BS30" s="58">
        <f t="shared" si="80"/>
        <v>456.70590719999961</v>
      </c>
      <c r="BT30" s="58">
        <f t="shared" si="1"/>
        <v>456.70590719999961</v>
      </c>
      <c r="BU30" s="58">
        <f t="shared" si="81"/>
        <v>732.31112160000237</v>
      </c>
      <c r="BV30" s="58">
        <f t="shared" si="2"/>
        <v>732.31112160000237</v>
      </c>
      <c r="BW30" s="58">
        <f>'Stata Quintile'!$D64</f>
        <v>3498.0630000000001</v>
      </c>
      <c r="BX30" s="58">
        <f t="shared" si="82"/>
        <v>1403.1950800000002</v>
      </c>
      <c r="BY30" s="58">
        <f t="shared" si="83"/>
        <v>1403.1950800000002</v>
      </c>
      <c r="BZ30" s="58">
        <f t="shared" si="84"/>
        <v>2609.1710400000006</v>
      </c>
      <c r="CA30" s="58">
        <f t="shared" si="85"/>
        <v>2609.1710400000006</v>
      </c>
      <c r="CB30" s="58">
        <f t="shared" si="86"/>
        <v>2493.3549399999997</v>
      </c>
      <c r="CC30" s="58">
        <f t="shared" si="87"/>
        <v>2493.3549399999997</v>
      </c>
      <c r="CD30" s="58">
        <f t="shared" si="88"/>
        <v>2425.6463744000007</v>
      </c>
      <c r="CE30" s="58">
        <f t="shared" si="89"/>
        <v>2425.6463744000007</v>
      </c>
      <c r="CF30" s="58">
        <f t="shared" si="90"/>
        <v>2427.4558060799964</v>
      </c>
      <c r="CG30" s="58">
        <f t="shared" si="91"/>
        <v>2427.4558060799964</v>
      </c>
      <c r="CH30" s="58">
        <f>'Stata Quintile'!$E64</f>
        <v>6303.2659999999996</v>
      </c>
      <c r="CI30" s="58">
        <f t="shared" si="92"/>
        <v>2747.4252240000001</v>
      </c>
      <c r="CJ30" s="58">
        <f t="shared" si="93"/>
        <v>2747.4252240000001</v>
      </c>
      <c r="CK30" s="58">
        <f t="shared" si="94"/>
        <v>4340.7588640000013</v>
      </c>
      <c r="CL30" s="58">
        <f t="shared" si="95"/>
        <v>4340.7588640000013</v>
      </c>
      <c r="CM30" s="58">
        <f t="shared" si="96"/>
        <v>3876.8789031999995</v>
      </c>
      <c r="CN30" s="58">
        <f t="shared" si="97"/>
        <v>3876.8789031999995</v>
      </c>
      <c r="CO30" s="58">
        <f t="shared" si="98"/>
        <v>3879.3487152000002</v>
      </c>
      <c r="CP30" s="58">
        <f t="shared" si="99"/>
        <v>3879.3487152000002</v>
      </c>
      <c r="CQ30" s="58">
        <f t="shared" si="100"/>
        <v>4276.5369071999949</v>
      </c>
      <c r="CR30" s="58">
        <f t="shared" si="101"/>
        <v>4276.5369071999949</v>
      </c>
      <c r="CS30" s="58">
        <f>'Stata Quintile'!$F64</f>
        <v>9782.3439999999991</v>
      </c>
      <c r="CT30" s="58">
        <f t="shared" si="102"/>
        <v>4427.5569599999999</v>
      </c>
      <c r="CU30" s="58">
        <f t="shared" si="103"/>
        <v>4427.5569599999999</v>
      </c>
      <c r="CV30" s="58">
        <f t="shared" si="104"/>
        <v>6484.0931040000005</v>
      </c>
      <c r="CW30" s="58">
        <f t="shared" si="105"/>
        <v>6484.0931040000005</v>
      </c>
      <c r="CX30" s="58">
        <f t="shared" si="106"/>
        <v>6036.4462680000006</v>
      </c>
      <c r="CY30" s="58">
        <f t="shared" si="107"/>
        <v>6036.4462680000006</v>
      </c>
      <c r="CZ30" s="58">
        <f t="shared" si="108"/>
        <v>6023.3798975999998</v>
      </c>
      <c r="DA30" s="58">
        <f t="shared" si="109"/>
        <v>6023.3798975999998</v>
      </c>
      <c r="DB30" s="58">
        <f t="shared" si="110"/>
        <v>6809.1938560000062</v>
      </c>
      <c r="DC30" s="58">
        <f t="shared" si="111"/>
        <v>6809.1938560000062</v>
      </c>
      <c r="DD30" s="58">
        <f>'Stata Quintile'!$G64</f>
        <v>16256.41</v>
      </c>
      <c r="DE30" s="58">
        <f t="shared" si="112"/>
        <v>9173.2953999999991</v>
      </c>
      <c r="DF30" s="58">
        <f t="shared" si="113"/>
        <v>9173.2953999999991</v>
      </c>
      <c r="DG30" s="58">
        <f t="shared" si="114"/>
        <v>12094.201464000002</v>
      </c>
      <c r="DH30" s="58">
        <f t="shared" si="115"/>
        <v>12094.201464000002</v>
      </c>
      <c r="DI30" s="58">
        <f t="shared" si="116"/>
        <v>12457.8291216</v>
      </c>
      <c r="DJ30" s="58">
        <f t="shared" si="117"/>
        <v>12457.8291216</v>
      </c>
      <c r="DK30" s="58">
        <f t="shared" si="118"/>
        <v>12423.6420208</v>
      </c>
      <c r="DL30" s="58">
        <f t="shared" si="119"/>
        <v>12423.6420208</v>
      </c>
      <c r="DM30" s="58">
        <f t="shared" si="120"/>
        <v>14135.280304000029</v>
      </c>
      <c r="DN30" s="58">
        <f t="shared" si="121"/>
        <v>14135.280304000029</v>
      </c>
      <c r="DO30" s="58">
        <f>'Stata Quintile'!$H64</f>
        <v>210.06729999999999</v>
      </c>
      <c r="DP30" s="58">
        <f t="shared" si="122"/>
        <v>41.952628799999999</v>
      </c>
      <c r="DQ30" s="58">
        <f t="shared" si="123"/>
        <v>41.952628799999999</v>
      </c>
      <c r="DR30" s="58">
        <f t="shared" si="124"/>
        <v>53.276146400000002</v>
      </c>
      <c r="DS30" s="58">
        <f t="shared" si="123"/>
        <v>53.276146400000002</v>
      </c>
      <c r="DT30" s="58">
        <f t="shared" si="125"/>
        <v>23.611231199999921</v>
      </c>
      <c r="DU30" s="58">
        <f t="shared" si="3"/>
        <v>23.611231199999921</v>
      </c>
      <c r="DV30" s="58">
        <f t="shared" si="126"/>
        <v>32.227609599999624</v>
      </c>
      <c r="DW30" s="58">
        <f t="shared" si="4"/>
        <v>32.227609599999624</v>
      </c>
      <c r="DX30" s="58">
        <f t="shared" si="127"/>
        <v>23.048707199999789</v>
      </c>
      <c r="DY30" s="58">
        <f t="shared" si="5"/>
        <v>23.048707199999789</v>
      </c>
      <c r="DZ30" s="58">
        <f>'Stata Quintile'!$I64</f>
        <v>1565.192</v>
      </c>
      <c r="EA30" s="58">
        <f t="shared" si="128"/>
        <v>715.86278800000002</v>
      </c>
      <c r="EB30" s="58">
        <f t="shared" si="6"/>
        <v>715.86278800000002</v>
      </c>
      <c r="EC30" s="58">
        <f t="shared" si="129"/>
        <v>1135.9609999999998</v>
      </c>
      <c r="ED30" s="58">
        <f t="shared" si="7"/>
        <v>1135.9609999999998</v>
      </c>
      <c r="EE30" s="58">
        <f t="shared" si="130"/>
        <v>796.33230240000046</v>
      </c>
      <c r="EF30" s="58">
        <f t="shared" si="8"/>
        <v>796.33230240000046</v>
      </c>
      <c r="EG30" s="58">
        <f t="shared" si="131"/>
        <v>804.80938239999966</v>
      </c>
      <c r="EH30" s="58">
        <f t="shared" si="9"/>
        <v>804.80938239999966</v>
      </c>
      <c r="EI30" s="58">
        <f t="shared" si="132"/>
        <v>638.45382400000017</v>
      </c>
      <c r="EJ30" s="58">
        <f t="shared" si="10"/>
        <v>638.45382400000017</v>
      </c>
      <c r="EK30" s="58">
        <f>'Stata Quintile'!$J64</f>
        <v>2887.192</v>
      </c>
      <c r="EL30" s="58">
        <f t="shared" si="133"/>
        <v>1906.974344</v>
      </c>
      <c r="EM30" s="58">
        <f t="shared" si="11"/>
        <v>1906.974344</v>
      </c>
      <c r="EN30" s="58">
        <f t="shared" si="134"/>
        <v>2687.8454400000001</v>
      </c>
      <c r="EO30" s="58">
        <f t="shared" si="12"/>
        <v>2687.8454400000001</v>
      </c>
      <c r="EP30" s="58">
        <f t="shared" si="135"/>
        <v>2157.9230815999999</v>
      </c>
      <c r="EQ30" s="58">
        <f t="shared" si="13"/>
        <v>2157.9230815999999</v>
      </c>
      <c r="ER30" s="58">
        <f t="shared" si="136"/>
        <v>2093.0011023999996</v>
      </c>
      <c r="ES30" s="58">
        <f t="shared" si="14"/>
        <v>2093.0011023999996</v>
      </c>
      <c r="ET30" s="58">
        <f t="shared" si="137"/>
        <v>2071.0780975999996</v>
      </c>
      <c r="EU30" s="58">
        <f t="shared" si="15"/>
        <v>2071.0780975999996</v>
      </c>
      <c r="EV30" s="58">
        <f>'Stata Quintile'!$K64</f>
        <v>4645.76</v>
      </c>
      <c r="EW30" s="58">
        <f t="shared" si="138"/>
        <v>3229.95156</v>
      </c>
      <c r="EX30" s="58">
        <f t="shared" si="16"/>
        <v>3229.95156</v>
      </c>
      <c r="EY30" s="58">
        <f t="shared" si="139"/>
        <v>4270.4932440000011</v>
      </c>
      <c r="EZ30" s="58">
        <f t="shared" si="17"/>
        <v>4270.4932440000011</v>
      </c>
      <c r="FA30" s="58">
        <f t="shared" si="140"/>
        <v>3489.765148800001</v>
      </c>
      <c r="FB30" s="58">
        <f t="shared" si="18"/>
        <v>3489.765148800001</v>
      </c>
      <c r="FC30" s="58">
        <f t="shared" si="141"/>
        <v>3437.7357743999992</v>
      </c>
      <c r="FD30" s="58">
        <f t="shared" si="19"/>
        <v>3437.7357743999992</v>
      </c>
      <c r="FE30" s="58">
        <f t="shared" si="142"/>
        <v>3631.8058240000037</v>
      </c>
      <c r="FF30" s="58">
        <f t="shared" si="20"/>
        <v>3631.8058240000037</v>
      </c>
      <c r="FG30" s="58">
        <f>'Stata Quintile'!$L64</f>
        <v>11028.79</v>
      </c>
      <c r="FH30" s="58">
        <f t="shared" si="143"/>
        <v>6500.3474399999996</v>
      </c>
      <c r="FI30" s="58">
        <f t="shared" si="21"/>
        <v>6500.3474399999996</v>
      </c>
      <c r="FJ30" s="58">
        <f t="shared" si="144"/>
        <v>8088.8623599999992</v>
      </c>
      <c r="FK30" s="58">
        <f t="shared" si="22"/>
        <v>8088.8623599999992</v>
      </c>
      <c r="FL30" s="58">
        <f t="shared" si="145"/>
        <v>7250.4706447999997</v>
      </c>
      <c r="FM30" s="58">
        <f t="shared" si="23"/>
        <v>7250.4706447999997</v>
      </c>
      <c r="FN30" s="58">
        <f t="shared" si="146"/>
        <v>7220.7874879999981</v>
      </c>
      <c r="FO30" s="58">
        <f t="shared" si="24"/>
        <v>7220.7874879999981</v>
      </c>
      <c r="FP30" s="58">
        <f t="shared" si="147"/>
        <v>7828.4659040000015</v>
      </c>
      <c r="FQ30" s="58">
        <f t="shared" si="25"/>
        <v>7828.4659040000015</v>
      </c>
    </row>
    <row r="31" spans="1:173">
      <c r="A31" s="58">
        <v>25</v>
      </c>
      <c r="B31" s="137">
        <f>'Stata Quintile'!$C67</f>
        <v>233.05</v>
      </c>
      <c r="C31" s="138">
        <f t="shared" si="26"/>
        <v>198.6157</v>
      </c>
      <c r="D31" s="139">
        <f t="shared" si="27"/>
        <v>246.44880000000001</v>
      </c>
      <c r="E31" s="141">
        <f t="shared" si="28"/>
        <v>395.88756250000017</v>
      </c>
      <c r="F31" s="140">
        <f t="shared" si="29"/>
        <v>486.03322499999967</v>
      </c>
      <c r="G31" s="142">
        <f t="shared" si="30"/>
        <v>785.74612500000421</v>
      </c>
      <c r="H31" s="58">
        <f>'Stata Quintile'!$D67</f>
        <v>2293.0340000000001</v>
      </c>
      <c r="I31" s="58">
        <f t="shared" si="31"/>
        <v>1384.0235000000002</v>
      </c>
      <c r="J31" s="58">
        <f t="shared" si="32"/>
        <v>2685.766000000001</v>
      </c>
      <c r="K31" s="58">
        <f t="shared" si="33"/>
        <v>2572.7434124999995</v>
      </c>
      <c r="L31" s="58">
        <f t="shared" si="34"/>
        <v>2593.1099374999994</v>
      </c>
      <c r="M31" s="58">
        <f t="shared" si="35"/>
        <v>2595.0414062499985</v>
      </c>
      <c r="N31" s="58">
        <f>'Stata Quintile'!$E67</f>
        <v>4659.5870000000004</v>
      </c>
      <c r="O31" s="58">
        <f t="shared" si="36"/>
        <v>2755.1006500000003</v>
      </c>
      <c r="P31" s="58">
        <f t="shared" si="37"/>
        <v>4467.2226250000003</v>
      </c>
      <c r="Q31" s="58">
        <f t="shared" si="38"/>
        <v>4015.7667524999997</v>
      </c>
      <c r="R31" s="58">
        <f t="shared" si="39"/>
        <v>4073.6206249999996</v>
      </c>
      <c r="S31" s="58">
        <f t="shared" si="40"/>
        <v>4493.3027500000026</v>
      </c>
      <c r="T31" s="58">
        <f>'Stata Quintile'!$F67</f>
        <v>7547.2839999999997</v>
      </c>
      <c r="U31" s="58">
        <f t="shared" si="41"/>
        <v>4466.2207500000004</v>
      </c>
      <c r="V31" s="58">
        <f t="shared" si="42"/>
        <v>6665.9416250000004</v>
      </c>
      <c r="W31" s="58">
        <f t="shared" si="43"/>
        <v>6231.4198500000002</v>
      </c>
      <c r="X31" s="58">
        <f t="shared" si="44"/>
        <v>6289.1298749999969</v>
      </c>
      <c r="Y31" s="58">
        <f t="shared" si="45"/>
        <v>7113.2331874999982</v>
      </c>
      <c r="Z31" s="58">
        <f>'Stata Quintile'!$G67</f>
        <v>15040.61</v>
      </c>
      <c r="AA31" s="58">
        <f t="shared" si="46"/>
        <v>9274.7554999999993</v>
      </c>
      <c r="AB31" s="58">
        <f t="shared" si="47"/>
        <v>12388.630150000001</v>
      </c>
      <c r="AC31" s="58">
        <f t="shared" si="48"/>
        <v>12740.372749999999</v>
      </c>
      <c r="AD31" s="58">
        <f t="shared" si="49"/>
        <v>12753.906112499997</v>
      </c>
      <c r="AE31" s="58">
        <f t="shared" si="50"/>
        <v>14571.224687500013</v>
      </c>
      <c r="AF31" s="58">
        <f>'Stata Quintile'!$H67</f>
        <v>27.97917</v>
      </c>
      <c r="AG31" s="58">
        <f t="shared" si="51"/>
        <v>41.102490000000003</v>
      </c>
      <c r="AH31" s="58">
        <f t="shared" si="52"/>
        <v>54.091519500000004</v>
      </c>
      <c r="AI31" s="58">
        <f t="shared" si="53"/>
        <v>23.011674999999968</v>
      </c>
      <c r="AJ31" s="58">
        <f t="shared" si="54"/>
        <v>44.102624999999762</v>
      </c>
      <c r="AK31" s="58">
        <f t="shared" si="55"/>
        <v>34.105406250000101</v>
      </c>
      <c r="AL31" s="58">
        <f>'Stata Quintile'!$I67</f>
        <v>487.20830000000001</v>
      </c>
      <c r="AM31" s="58">
        <f t="shared" si="56"/>
        <v>707.77137500000003</v>
      </c>
      <c r="AN31" s="58">
        <f t="shared" si="57"/>
        <v>1166.3077750000002</v>
      </c>
      <c r="AO31" s="58">
        <f t="shared" si="58"/>
        <v>833.23700000000019</v>
      </c>
      <c r="AP31" s="58">
        <f t="shared" si="59"/>
        <v>892.90518749999956</v>
      </c>
      <c r="AQ31" s="58">
        <f t="shared" si="60"/>
        <v>713.71149999999989</v>
      </c>
      <c r="AR31" s="58">
        <f>'Stata Quintile'!$J67</f>
        <v>2197.9580000000001</v>
      </c>
      <c r="AS31" s="58">
        <f t="shared" si="61"/>
        <v>1904.8485249999999</v>
      </c>
      <c r="AT31" s="58">
        <f t="shared" si="62"/>
        <v>2759.9086000000002</v>
      </c>
      <c r="AU31" s="58">
        <f t="shared" si="63"/>
        <v>2242.6169375000009</v>
      </c>
      <c r="AV31" s="58">
        <f t="shared" si="64"/>
        <v>2221.2979374999995</v>
      </c>
      <c r="AW31" s="58">
        <f t="shared" si="65"/>
        <v>2197.6196875000014</v>
      </c>
      <c r="AX31" s="58">
        <f>'Stata Quintile'!$K67</f>
        <v>4163.75</v>
      </c>
      <c r="AY31" s="58">
        <f t="shared" si="66"/>
        <v>3242.8220000000001</v>
      </c>
      <c r="AZ31" s="58">
        <f t="shared" si="67"/>
        <v>4376.4712000000009</v>
      </c>
      <c r="BA31" s="58">
        <f t="shared" si="68"/>
        <v>3615.4585625</v>
      </c>
      <c r="BB31" s="58">
        <f t="shared" si="69"/>
        <v>3600.1424375000006</v>
      </c>
      <c r="BC31" s="58">
        <f t="shared" si="70"/>
        <v>3810.1814999999979</v>
      </c>
      <c r="BD31" s="58">
        <f>'Stata Quintile'!$L67</f>
        <v>9986.27</v>
      </c>
      <c r="BE31" s="58">
        <f t="shared" si="71"/>
        <v>6538.7534999999998</v>
      </c>
      <c r="BF31" s="58">
        <f t="shared" si="72"/>
        <v>8264.9035000000003</v>
      </c>
      <c r="BG31" s="58">
        <f t="shared" si="73"/>
        <v>7452.8585625000005</v>
      </c>
      <c r="BH31" s="58">
        <f t="shared" si="74"/>
        <v>7440.1937499999995</v>
      </c>
      <c r="BI31" s="58">
        <f t="shared" si="75"/>
        <v>8090.7636875000171</v>
      </c>
      <c r="BK31" s="58">
        <v>25</v>
      </c>
      <c r="BL31" s="58">
        <f>'Stata Quintile'!$C67</f>
        <v>233.05</v>
      </c>
      <c r="BM31" s="58">
        <f t="shared" si="76"/>
        <v>198.6157</v>
      </c>
      <c r="BN31" s="58">
        <f t="shared" si="77"/>
        <v>198.6157</v>
      </c>
      <c r="BO31" s="58">
        <f t="shared" si="78"/>
        <v>246.44880000000001</v>
      </c>
      <c r="BP31" s="58">
        <f t="shared" si="77"/>
        <v>246.44880000000001</v>
      </c>
      <c r="BQ31" s="58">
        <f t="shared" si="79"/>
        <v>395.88756250000017</v>
      </c>
      <c r="BR31" s="58">
        <f t="shared" si="0"/>
        <v>395.88756250000017</v>
      </c>
      <c r="BS31" s="58">
        <f t="shared" si="80"/>
        <v>486.03322499999967</v>
      </c>
      <c r="BT31" s="58">
        <f t="shared" si="1"/>
        <v>486.03322499999967</v>
      </c>
      <c r="BU31" s="58">
        <f t="shared" si="81"/>
        <v>785.74612500000421</v>
      </c>
      <c r="BV31" s="58">
        <f t="shared" si="2"/>
        <v>785.74612500000421</v>
      </c>
      <c r="BW31" s="58">
        <f>'Stata Quintile'!$D67</f>
        <v>2293.0340000000001</v>
      </c>
      <c r="BX31" s="58">
        <f t="shared" si="82"/>
        <v>1384.0235000000002</v>
      </c>
      <c r="BY31" s="58">
        <f t="shared" si="83"/>
        <v>1384.0235000000002</v>
      </c>
      <c r="BZ31" s="58">
        <f t="shared" si="84"/>
        <v>2685.766000000001</v>
      </c>
      <c r="CA31" s="58">
        <f t="shared" si="85"/>
        <v>2685.766000000001</v>
      </c>
      <c r="CB31" s="58">
        <f t="shared" si="86"/>
        <v>2572.7434124999995</v>
      </c>
      <c r="CC31" s="58">
        <f t="shared" si="87"/>
        <v>2572.7434124999995</v>
      </c>
      <c r="CD31" s="58">
        <f t="shared" si="88"/>
        <v>2593.1099374999994</v>
      </c>
      <c r="CE31" s="58">
        <f t="shared" si="89"/>
        <v>2593.1099374999994</v>
      </c>
      <c r="CF31" s="58">
        <f t="shared" si="90"/>
        <v>2595.0414062499985</v>
      </c>
      <c r="CG31" s="58">
        <f t="shared" si="91"/>
        <v>2595.0414062499985</v>
      </c>
      <c r="CH31" s="58">
        <f>'Stata Quintile'!$E67</f>
        <v>4659.5870000000004</v>
      </c>
      <c r="CI31" s="58">
        <f t="shared" si="92"/>
        <v>2755.1006500000003</v>
      </c>
      <c r="CJ31" s="58">
        <f t="shared" si="93"/>
        <v>2755.1006500000003</v>
      </c>
      <c r="CK31" s="58">
        <f t="shared" si="94"/>
        <v>4467.2226250000003</v>
      </c>
      <c r="CL31" s="58">
        <f t="shared" si="95"/>
        <v>4467.2226250000003</v>
      </c>
      <c r="CM31" s="58">
        <f t="shared" si="96"/>
        <v>4015.7667524999997</v>
      </c>
      <c r="CN31" s="58">
        <f t="shared" si="97"/>
        <v>4015.7667524999997</v>
      </c>
      <c r="CO31" s="58">
        <f t="shared" si="98"/>
        <v>4073.6206249999996</v>
      </c>
      <c r="CP31" s="58">
        <f t="shared" si="99"/>
        <v>4073.6206249999996</v>
      </c>
      <c r="CQ31" s="58">
        <f t="shared" si="100"/>
        <v>4493.3027500000026</v>
      </c>
      <c r="CR31" s="58">
        <f t="shared" si="101"/>
        <v>4493.3027500000026</v>
      </c>
      <c r="CS31" s="58">
        <f>'Stata Quintile'!$F67</f>
        <v>7547.2839999999997</v>
      </c>
      <c r="CT31" s="58">
        <f t="shared" si="102"/>
        <v>4466.2207500000004</v>
      </c>
      <c r="CU31" s="58">
        <f t="shared" si="103"/>
        <v>4466.2207500000004</v>
      </c>
      <c r="CV31" s="58">
        <f t="shared" si="104"/>
        <v>6665.9416250000004</v>
      </c>
      <c r="CW31" s="58">
        <f t="shared" si="105"/>
        <v>6665.9416250000004</v>
      </c>
      <c r="CX31" s="58">
        <f t="shared" si="106"/>
        <v>6231.4198500000002</v>
      </c>
      <c r="CY31" s="58">
        <f t="shared" si="107"/>
        <v>6231.4198500000002</v>
      </c>
      <c r="CZ31" s="58">
        <f t="shared" si="108"/>
        <v>6289.1298749999969</v>
      </c>
      <c r="DA31" s="58">
        <f t="shared" si="109"/>
        <v>6289.1298749999969</v>
      </c>
      <c r="DB31" s="58">
        <f t="shared" si="110"/>
        <v>7113.2331874999982</v>
      </c>
      <c r="DC31" s="58">
        <f t="shared" si="111"/>
        <v>7113.2331874999982</v>
      </c>
      <c r="DD31" s="58">
        <f>'Stata Quintile'!$G67</f>
        <v>15040.61</v>
      </c>
      <c r="DE31" s="58">
        <f t="shared" si="112"/>
        <v>9274.7554999999993</v>
      </c>
      <c r="DF31" s="58">
        <f t="shared" si="113"/>
        <v>9274.7554999999993</v>
      </c>
      <c r="DG31" s="58">
        <f t="shared" si="114"/>
        <v>12388.630150000001</v>
      </c>
      <c r="DH31" s="58">
        <f t="shared" si="115"/>
        <v>12388.630150000001</v>
      </c>
      <c r="DI31" s="58">
        <f t="shared" si="116"/>
        <v>12740.372749999999</v>
      </c>
      <c r="DJ31" s="58">
        <f t="shared" si="117"/>
        <v>12740.372749999999</v>
      </c>
      <c r="DK31" s="58">
        <f t="shared" si="118"/>
        <v>12753.906112499997</v>
      </c>
      <c r="DL31" s="58">
        <f t="shared" si="119"/>
        <v>12753.906112499997</v>
      </c>
      <c r="DM31" s="58">
        <f t="shared" si="120"/>
        <v>14571.224687500013</v>
      </c>
      <c r="DN31" s="58">
        <f t="shared" si="121"/>
        <v>14571.224687500013</v>
      </c>
      <c r="DO31" s="58">
        <f>'Stata Quintile'!$H67</f>
        <v>27.97917</v>
      </c>
      <c r="DP31" s="58">
        <f t="shared" si="122"/>
        <v>41.102490000000003</v>
      </c>
      <c r="DQ31" s="58">
        <f t="shared" si="123"/>
        <v>41.102490000000003</v>
      </c>
      <c r="DR31" s="58">
        <f t="shared" si="124"/>
        <v>54.091519500000004</v>
      </c>
      <c r="DS31" s="58">
        <f t="shared" si="123"/>
        <v>54.091519500000004</v>
      </c>
      <c r="DT31" s="58">
        <f t="shared" si="125"/>
        <v>23.011674999999968</v>
      </c>
      <c r="DU31" s="58">
        <f t="shared" si="3"/>
        <v>23.011674999999968</v>
      </c>
      <c r="DV31" s="58">
        <f t="shared" si="126"/>
        <v>44.102624999999762</v>
      </c>
      <c r="DW31" s="58">
        <f t="shared" si="4"/>
        <v>44.102624999999762</v>
      </c>
      <c r="DX31" s="58">
        <f t="shared" si="127"/>
        <v>34.105406250000101</v>
      </c>
      <c r="DY31" s="58">
        <f t="shared" si="5"/>
        <v>34.105406250000101</v>
      </c>
      <c r="DZ31" s="58">
        <f>'Stata Quintile'!$I67</f>
        <v>487.20830000000001</v>
      </c>
      <c r="EA31" s="58">
        <f t="shared" si="128"/>
        <v>707.77137500000003</v>
      </c>
      <c r="EB31" s="58">
        <f t="shared" si="6"/>
        <v>707.77137500000003</v>
      </c>
      <c r="EC31" s="58">
        <f t="shared" si="129"/>
        <v>1166.3077750000002</v>
      </c>
      <c r="ED31" s="58">
        <f t="shared" si="7"/>
        <v>1166.3077750000002</v>
      </c>
      <c r="EE31" s="58">
        <f t="shared" si="130"/>
        <v>833.23700000000019</v>
      </c>
      <c r="EF31" s="58">
        <f t="shared" si="8"/>
        <v>833.23700000000019</v>
      </c>
      <c r="EG31" s="58">
        <f t="shared" si="131"/>
        <v>892.90518749999956</v>
      </c>
      <c r="EH31" s="58">
        <f t="shared" si="9"/>
        <v>892.90518749999956</v>
      </c>
      <c r="EI31" s="58">
        <f t="shared" si="132"/>
        <v>713.71149999999989</v>
      </c>
      <c r="EJ31" s="58">
        <f t="shared" si="10"/>
        <v>713.71149999999989</v>
      </c>
      <c r="EK31" s="58">
        <f>'Stata Quintile'!$J67</f>
        <v>2197.9580000000001</v>
      </c>
      <c r="EL31" s="58">
        <f t="shared" si="133"/>
        <v>1904.8485249999999</v>
      </c>
      <c r="EM31" s="58">
        <f t="shared" si="11"/>
        <v>1904.8485249999999</v>
      </c>
      <c r="EN31" s="58">
        <f t="shared" si="134"/>
        <v>2759.9086000000002</v>
      </c>
      <c r="EO31" s="58">
        <f t="shared" si="12"/>
        <v>2759.9086000000002</v>
      </c>
      <c r="EP31" s="58">
        <f t="shared" si="135"/>
        <v>2242.6169375000009</v>
      </c>
      <c r="EQ31" s="58">
        <f t="shared" si="13"/>
        <v>2242.6169375000009</v>
      </c>
      <c r="ER31" s="58">
        <f t="shared" si="136"/>
        <v>2221.2979374999995</v>
      </c>
      <c r="ES31" s="58">
        <f t="shared" si="14"/>
        <v>2221.2979374999995</v>
      </c>
      <c r="ET31" s="58">
        <f t="shared" si="137"/>
        <v>2197.6196875000014</v>
      </c>
      <c r="EU31" s="58">
        <f t="shared" si="15"/>
        <v>2197.6196875000014</v>
      </c>
      <c r="EV31" s="58">
        <f>'Stata Quintile'!$K67</f>
        <v>4163.75</v>
      </c>
      <c r="EW31" s="58">
        <f t="shared" si="138"/>
        <v>3242.8220000000001</v>
      </c>
      <c r="EX31" s="58">
        <f t="shared" si="16"/>
        <v>3242.8220000000001</v>
      </c>
      <c r="EY31" s="58">
        <f t="shared" si="139"/>
        <v>4376.4712000000009</v>
      </c>
      <c r="EZ31" s="58">
        <f t="shared" si="17"/>
        <v>4376.4712000000009</v>
      </c>
      <c r="FA31" s="58">
        <f t="shared" si="140"/>
        <v>3615.4585625</v>
      </c>
      <c r="FB31" s="58">
        <f t="shared" si="18"/>
        <v>3615.4585625</v>
      </c>
      <c r="FC31" s="58">
        <f t="shared" si="141"/>
        <v>3600.1424375000006</v>
      </c>
      <c r="FD31" s="58">
        <f t="shared" si="19"/>
        <v>3600.1424375000006</v>
      </c>
      <c r="FE31" s="58">
        <f t="shared" si="142"/>
        <v>3810.1814999999979</v>
      </c>
      <c r="FF31" s="58">
        <f t="shared" si="20"/>
        <v>3810.1814999999979</v>
      </c>
      <c r="FG31" s="58">
        <f>'Stata Quintile'!$L67</f>
        <v>9986.27</v>
      </c>
      <c r="FH31" s="58">
        <f t="shared" si="143"/>
        <v>6538.7534999999998</v>
      </c>
      <c r="FI31" s="58">
        <f t="shared" si="21"/>
        <v>6538.7534999999998</v>
      </c>
      <c r="FJ31" s="58">
        <f t="shared" si="144"/>
        <v>8264.9035000000003</v>
      </c>
      <c r="FK31" s="58">
        <f t="shared" si="22"/>
        <v>8264.9035000000003</v>
      </c>
      <c r="FL31" s="58">
        <f t="shared" si="145"/>
        <v>7452.8585625000005</v>
      </c>
      <c r="FM31" s="58">
        <f t="shared" si="23"/>
        <v>7452.8585625000005</v>
      </c>
      <c r="FN31" s="58">
        <f t="shared" si="146"/>
        <v>7440.1937499999995</v>
      </c>
      <c r="FO31" s="58">
        <f t="shared" si="24"/>
        <v>7440.1937499999995</v>
      </c>
      <c r="FP31" s="58">
        <f t="shared" si="147"/>
        <v>8090.7636875000171</v>
      </c>
      <c r="FQ31" s="58">
        <f t="shared" si="25"/>
        <v>8090.7636875000171</v>
      </c>
    </row>
    <row r="32" spans="1:173">
      <c r="A32" s="58">
        <v>26</v>
      </c>
      <c r="B32" s="137">
        <f>'Stata Quintile'!$C70</f>
        <v>696.875</v>
      </c>
      <c r="C32" s="138">
        <f t="shared" si="26"/>
        <v>193.51427200000001</v>
      </c>
      <c r="D32" s="139">
        <f t="shared" si="27"/>
        <v>245.35253159999999</v>
      </c>
      <c r="E32" s="141">
        <f t="shared" si="28"/>
        <v>394.62783840000009</v>
      </c>
      <c r="F32" s="140">
        <f t="shared" si="29"/>
        <v>513.35669279999956</v>
      </c>
      <c r="G32" s="142">
        <f t="shared" si="30"/>
        <v>831.71790080000574</v>
      </c>
      <c r="H32" s="58">
        <f>'Stata Quintile'!$D70</f>
        <v>3784.1390000000001</v>
      </c>
      <c r="I32" s="58">
        <f t="shared" si="31"/>
        <v>1364.8519200000001</v>
      </c>
      <c r="J32" s="58">
        <f t="shared" si="32"/>
        <v>2756.1824400000005</v>
      </c>
      <c r="K32" s="58">
        <f t="shared" si="33"/>
        <v>2647.0091520000005</v>
      </c>
      <c r="L32" s="58">
        <f t="shared" si="34"/>
        <v>2755.0040360000021</v>
      </c>
      <c r="M32" s="58">
        <f t="shared" si="35"/>
        <v>2757.015054720001</v>
      </c>
      <c r="N32" s="58">
        <f>'Stata Quintile'!$E70</f>
        <v>5417.875</v>
      </c>
      <c r="O32" s="58">
        <f t="shared" si="36"/>
        <v>2762.7760760000001</v>
      </c>
      <c r="P32" s="58">
        <f t="shared" si="37"/>
        <v>4584.1201639999999</v>
      </c>
      <c r="Q32" s="58">
        <f t="shared" si="38"/>
        <v>4149.6946008000004</v>
      </c>
      <c r="R32" s="58">
        <f t="shared" si="39"/>
        <v>4262.1874456000014</v>
      </c>
      <c r="S32" s="58">
        <f t="shared" si="40"/>
        <v>4694.4310288000033</v>
      </c>
      <c r="T32" s="58">
        <f>'Stata Quintile'!$F70</f>
        <v>7732.9170000000004</v>
      </c>
      <c r="U32" s="58">
        <f t="shared" si="41"/>
        <v>4504.88454</v>
      </c>
      <c r="V32" s="58">
        <f t="shared" si="42"/>
        <v>6834.9678040000008</v>
      </c>
      <c r="W32" s="58">
        <f t="shared" si="43"/>
        <v>6417.9885316</v>
      </c>
      <c r="X32" s="58">
        <f t="shared" si="44"/>
        <v>6545.2850743999988</v>
      </c>
      <c r="Y32" s="58">
        <f t="shared" si="45"/>
        <v>7388.4883407999951</v>
      </c>
      <c r="Z32" s="58">
        <f>'Stata Quintile'!$G70</f>
        <v>16043.97</v>
      </c>
      <c r="AA32" s="58">
        <f t="shared" si="46"/>
        <v>9376.2155999999995</v>
      </c>
      <c r="AB32" s="58">
        <f t="shared" si="47"/>
        <v>12664.448064000004</v>
      </c>
      <c r="AC32" s="58">
        <f t="shared" si="48"/>
        <v>13000.9163584</v>
      </c>
      <c r="AD32" s="58">
        <f t="shared" si="49"/>
        <v>13061.240111199997</v>
      </c>
      <c r="AE32" s="58">
        <f t="shared" si="50"/>
        <v>14939.940590400007</v>
      </c>
      <c r="AF32" s="58">
        <f>'Stata Quintile'!$H70</f>
        <v>133.17310000000001</v>
      </c>
      <c r="AG32" s="58">
        <f t="shared" si="51"/>
        <v>40.252351200000007</v>
      </c>
      <c r="AH32" s="58">
        <f t="shared" si="52"/>
        <v>54.810736400000003</v>
      </c>
      <c r="AI32" s="58">
        <f t="shared" si="53"/>
        <v>22.784531199999961</v>
      </c>
      <c r="AJ32" s="58">
        <f t="shared" si="54"/>
        <v>57.036991999998804</v>
      </c>
      <c r="AK32" s="58">
        <f t="shared" si="55"/>
        <v>46.512328000000331</v>
      </c>
      <c r="AL32" s="58">
        <f>'Stata Quintile'!$I70</f>
        <v>2242.107</v>
      </c>
      <c r="AM32" s="58">
        <f t="shared" si="56"/>
        <v>699.67996199999993</v>
      </c>
      <c r="AN32" s="58">
        <f t="shared" si="57"/>
        <v>1194.1727000000001</v>
      </c>
      <c r="AO32" s="58">
        <f t="shared" si="58"/>
        <v>871.55699760000039</v>
      </c>
      <c r="AP32" s="58">
        <f t="shared" si="59"/>
        <v>982.53170719999912</v>
      </c>
      <c r="AQ32" s="58">
        <f t="shared" si="60"/>
        <v>794.74857439999903</v>
      </c>
      <c r="AR32" s="58">
        <f>'Stata Quintile'!$J70</f>
        <v>4112.7139999999999</v>
      </c>
      <c r="AS32" s="58">
        <f t="shared" si="61"/>
        <v>1902.722706</v>
      </c>
      <c r="AT32" s="58">
        <f t="shared" si="62"/>
        <v>2826.5398400000004</v>
      </c>
      <c r="AU32" s="58">
        <f t="shared" si="63"/>
        <v>2327.5100464000006</v>
      </c>
      <c r="AV32" s="58">
        <f t="shared" si="64"/>
        <v>2349.7716671999979</v>
      </c>
      <c r="AW32" s="58">
        <f t="shared" si="65"/>
        <v>2324.9477575999986</v>
      </c>
      <c r="AX32" s="58">
        <f>'Stata Quintile'!$K70</f>
        <v>6306.8209999999999</v>
      </c>
      <c r="AY32" s="58">
        <f t="shared" si="66"/>
        <v>3255.6924400000003</v>
      </c>
      <c r="AZ32" s="58">
        <f t="shared" si="67"/>
        <v>4474.9956440000005</v>
      </c>
      <c r="BA32" s="58">
        <f t="shared" si="68"/>
        <v>3741.6408952000002</v>
      </c>
      <c r="BB32" s="58">
        <f t="shared" si="69"/>
        <v>3762.8437072000006</v>
      </c>
      <c r="BC32" s="58">
        <f t="shared" si="70"/>
        <v>3983.3566271999998</v>
      </c>
      <c r="BD32" s="58">
        <f>'Stata Quintile'!$L70</f>
        <v>12242.7</v>
      </c>
      <c r="BE32" s="58">
        <f t="shared" si="71"/>
        <v>6577.1595600000001</v>
      </c>
      <c r="BF32" s="58">
        <f t="shared" si="72"/>
        <v>8429.502959999998</v>
      </c>
      <c r="BG32" s="58">
        <f t="shared" si="73"/>
        <v>7652.3305952000001</v>
      </c>
      <c r="BH32" s="58">
        <f t="shared" si="74"/>
        <v>7656.5460535999973</v>
      </c>
      <c r="BI32" s="58">
        <f t="shared" si="75"/>
        <v>8332.2202815999954</v>
      </c>
      <c r="BK32" s="58">
        <v>26</v>
      </c>
      <c r="BL32" s="58">
        <f>'Stata Quintile'!$C70</f>
        <v>696.875</v>
      </c>
      <c r="BM32" s="58">
        <f t="shared" si="76"/>
        <v>193.51427200000001</v>
      </c>
      <c r="BN32" s="58">
        <f t="shared" si="77"/>
        <v>193.51427200000001</v>
      </c>
      <c r="BO32" s="58">
        <f t="shared" si="78"/>
        <v>245.35253159999999</v>
      </c>
      <c r="BP32" s="58">
        <f t="shared" si="77"/>
        <v>245.35253159999999</v>
      </c>
      <c r="BQ32" s="58">
        <f t="shared" si="79"/>
        <v>394.62783840000009</v>
      </c>
      <c r="BR32" s="58">
        <f t="shared" si="0"/>
        <v>394.62783840000009</v>
      </c>
      <c r="BS32" s="58">
        <f t="shared" si="80"/>
        <v>513.35669279999956</v>
      </c>
      <c r="BT32" s="58">
        <f t="shared" si="1"/>
        <v>513.35669279999956</v>
      </c>
      <c r="BU32" s="58">
        <f t="shared" si="81"/>
        <v>831.71790080000574</v>
      </c>
      <c r="BV32" s="58">
        <f t="shared" si="2"/>
        <v>831.71790080000574</v>
      </c>
      <c r="BW32" s="58">
        <f>'Stata Quintile'!$D70</f>
        <v>3784.1390000000001</v>
      </c>
      <c r="BX32" s="58">
        <f t="shared" si="82"/>
        <v>1364.8519200000001</v>
      </c>
      <c r="BY32" s="58">
        <f t="shared" si="83"/>
        <v>1364.8519200000001</v>
      </c>
      <c r="BZ32" s="58">
        <f t="shared" si="84"/>
        <v>2756.1824400000005</v>
      </c>
      <c r="CA32" s="58">
        <f t="shared" si="85"/>
        <v>2756.1824400000005</v>
      </c>
      <c r="CB32" s="58">
        <f t="shared" si="86"/>
        <v>2647.0091520000005</v>
      </c>
      <c r="CC32" s="58">
        <f t="shared" si="87"/>
        <v>2647.0091520000005</v>
      </c>
      <c r="CD32" s="58">
        <f t="shared" si="88"/>
        <v>2755.0040360000021</v>
      </c>
      <c r="CE32" s="58">
        <f t="shared" si="89"/>
        <v>2755.0040360000021</v>
      </c>
      <c r="CF32" s="58">
        <f t="shared" si="90"/>
        <v>2757.015054720001</v>
      </c>
      <c r="CG32" s="58">
        <f t="shared" si="91"/>
        <v>2757.015054720001</v>
      </c>
      <c r="CH32" s="58">
        <f>'Stata Quintile'!$E70</f>
        <v>5417.875</v>
      </c>
      <c r="CI32" s="58">
        <f t="shared" si="92"/>
        <v>2762.7760760000001</v>
      </c>
      <c r="CJ32" s="58">
        <f t="shared" si="93"/>
        <v>2762.7760760000001</v>
      </c>
      <c r="CK32" s="58">
        <f t="shared" si="94"/>
        <v>4584.1201639999999</v>
      </c>
      <c r="CL32" s="58">
        <f t="shared" si="95"/>
        <v>4584.1201639999999</v>
      </c>
      <c r="CM32" s="58">
        <f t="shared" si="96"/>
        <v>4149.6946008000004</v>
      </c>
      <c r="CN32" s="58">
        <f t="shared" si="97"/>
        <v>4149.6946008000004</v>
      </c>
      <c r="CO32" s="58">
        <f t="shared" si="98"/>
        <v>4262.1874456000014</v>
      </c>
      <c r="CP32" s="58">
        <f t="shared" si="99"/>
        <v>4262.1874456000014</v>
      </c>
      <c r="CQ32" s="58">
        <f t="shared" si="100"/>
        <v>4694.4310288000033</v>
      </c>
      <c r="CR32" s="58">
        <f t="shared" si="101"/>
        <v>4694.4310288000033</v>
      </c>
      <c r="CS32" s="58">
        <f>'Stata Quintile'!$F70</f>
        <v>7732.9170000000004</v>
      </c>
      <c r="CT32" s="58">
        <f t="shared" si="102"/>
        <v>4504.88454</v>
      </c>
      <c r="CU32" s="58">
        <f t="shared" si="103"/>
        <v>4504.88454</v>
      </c>
      <c r="CV32" s="58">
        <f t="shared" si="104"/>
        <v>6834.9678040000008</v>
      </c>
      <c r="CW32" s="58">
        <f t="shared" si="105"/>
        <v>6834.9678040000008</v>
      </c>
      <c r="CX32" s="58">
        <f t="shared" si="106"/>
        <v>6417.9885316</v>
      </c>
      <c r="CY32" s="58">
        <f t="shared" si="107"/>
        <v>6417.9885316</v>
      </c>
      <c r="CZ32" s="58">
        <f t="shared" si="108"/>
        <v>6545.2850743999988</v>
      </c>
      <c r="DA32" s="58">
        <f t="shared" si="109"/>
        <v>6545.2850743999988</v>
      </c>
      <c r="DB32" s="58">
        <f t="shared" si="110"/>
        <v>7388.4883407999951</v>
      </c>
      <c r="DC32" s="58">
        <f t="shared" si="111"/>
        <v>7388.4883407999951</v>
      </c>
      <c r="DD32" s="58">
        <f>'Stata Quintile'!$G70</f>
        <v>16043.97</v>
      </c>
      <c r="DE32" s="58">
        <f t="shared" si="112"/>
        <v>9376.2155999999995</v>
      </c>
      <c r="DF32" s="58">
        <f t="shared" si="113"/>
        <v>9376.2155999999995</v>
      </c>
      <c r="DG32" s="58">
        <f t="shared" si="114"/>
        <v>12664.448064000004</v>
      </c>
      <c r="DH32" s="58">
        <f t="shared" si="115"/>
        <v>12664.448064000004</v>
      </c>
      <c r="DI32" s="58">
        <f t="shared" si="116"/>
        <v>13000.9163584</v>
      </c>
      <c r="DJ32" s="58">
        <f t="shared" si="117"/>
        <v>13000.9163584</v>
      </c>
      <c r="DK32" s="58">
        <f t="shared" si="118"/>
        <v>13061.240111199997</v>
      </c>
      <c r="DL32" s="58">
        <f t="shared" si="119"/>
        <v>13061.240111199997</v>
      </c>
      <c r="DM32" s="58">
        <f t="shared" si="120"/>
        <v>14939.940590400007</v>
      </c>
      <c r="DN32" s="58">
        <f t="shared" si="121"/>
        <v>14939.940590400007</v>
      </c>
      <c r="DO32" s="58">
        <f>'Stata Quintile'!$H70</f>
        <v>133.17310000000001</v>
      </c>
      <c r="DP32" s="58">
        <f t="shared" si="122"/>
        <v>40.252351200000007</v>
      </c>
      <c r="DQ32" s="58">
        <f t="shared" si="123"/>
        <v>40.252351200000007</v>
      </c>
      <c r="DR32" s="58">
        <f t="shared" si="124"/>
        <v>54.810736400000003</v>
      </c>
      <c r="DS32" s="58">
        <f t="shared" si="123"/>
        <v>54.810736400000003</v>
      </c>
      <c r="DT32" s="58">
        <f t="shared" si="125"/>
        <v>22.784531199999961</v>
      </c>
      <c r="DU32" s="58">
        <f t="shared" si="3"/>
        <v>22.784531199999961</v>
      </c>
      <c r="DV32" s="58">
        <f t="shared" si="126"/>
        <v>57.036991999998804</v>
      </c>
      <c r="DW32" s="58">
        <f t="shared" si="4"/>
        <v>57.036991999998804</v>
      </c>
      <c r="DX32" s="58">
        <f t="shared" si="127"/>
        <v>46.512328000000331</v>
      </c>
      <c r="DY32" s="58">
        <f t="shared" si="5"/>
        <v>46.512328000000331</v>
      </c>
      <c r="DZ32" s="58">
        <f>'Stata Quintile'!$I70</f>
        <v>2242.107</v>
      </c>
      <c r="EA32" s="58">
        <f t="shared" si="128"/>
        <v>699.67996199999993</v>
      </c>
      <c r="EB32" s="58">
        <f t="shared" si="6"/>
        <v>699.67996199999993</v>
      </c>
      <c r="EC32" s="58">
        <f t="shared" si="129"/>
        <v>1194.1727000000001</v>
      </c>
      <c r="ED32" s="58">
        <f t="shared" si="7"/>
        <v>1194.1727000000001</v>
      </c>
      <c r="EE32" s="58">
        <f t="shared" si="130"/>
        <v>871.55699760000039</v>
      </c>
      <c r="EF32" s="58">
        <f t="shared" si="8"/>
        <v>871.55699760000039</v>
      </c>
      <c r="EG32" s="58">
        <f t="shared" si="131"/>
        <v>982.53170719999912</v>
      </c>
      <c r="EH32" s="58">
        <f t="shared" si="9"/>
        <v>982.53170719999912</v>
      </c>
      <c r="EI32" s="58">
        <f t="shared" si="132"/>
        <v>794.74857439999903</v>
      </c>
      <c r="EJ32" s="58">
        <f t="shared" si="10"/>
        <v>794.74857439999903</v>
      </c>
      <c r="EK32" s="58">
        <f>'Stata Quintile'!$J70</f>
        <v>4112.7139999999999</v>
      </c>
      <c r="EL32" s="58">
        <f t="shared" si="133"/>
        <v>1902.722706</v>
      </c>
      <c r="EM32" s="58">
        <f t="shared" si="11"/>
        <v>1902.722706</v>
      </c>
      <c r="EN32" s="58">
        <f t="shared" si="134"/>
        <v>2826.5398400000004</v>
      </c>
      <c r="EO32" s="58">
        <f t="shared" si="12"/>
        <v>2826.5398400000004</v>
      </c>
      <c r="EP32" s="58">
        <f t="shared" si="135"/>
        <v>2327.5100464000006</v>
      </c>
      <c r="EQ32" s="58">
        <f t="shared" si="13"/>
        <v>2327.5100464000006</v>
      </c>
      <c r="ER32" s="58">
        <f t="shared" si="136"/>
        <v>2349.7716671999979</v>
      </c>
      <c r="ES32" s="58">
        <f t="shared" si="14"/>
        <v>2349.7716671999979</v>
      </c>
      <c r="ET32" s="58">
        <f t="shared" si="137"/>
        <v>2324.9477575999986</v>
      </c>
      <c r="EU32" s="58">
        <f t="shared" si="15"/>
        <v>2324.9477575999986</v>
      </c>
      <c r="EV32" s="58">
        <f>'Stata Quintile'!$K70</f>
        <v>6306.8209999999999</v>
      </c>
      <c r="EW32" s="58">
        <f t="shared" si="138"/>
        <v>3255.6924400000003</v>
      </c>
      <c r="EX32" s="58">
        <f t="shared" si="16"/>
        <v>3255.6924400000003</v>
      </c>
      <c r="EY32" s="58">
        <f t="shared" si="139"/>
        <v>4474.9956440000005</v>
      </c>
      <c r="EZ32" s="58">
        <f t="shared" si="17"/>
        <v>4474.9956440000005</v>
      </c>
      <c r="FA32" s="58">
        <f t="shared" si="140"/>
        <v>3741.6408952000002</v>
      </c>
      <c r="FB32" s="58">
        <f t="shared" si="18"/>
        <v>3741.6408952000002</v>
      </c>
      <c r="FC32" s="58">
        <f t="shared" si="141"/>
        <v>3762.8437072000006</v>
      </c>
      <c r="FD32" s="58">
        <f t="shared" si="19"/>
        <v>3762.8437072000006</v>
      </c>
      <c r="FE32" s="58">
        <f t="shared" si="142"/>
        <v>3983.3566271999998</v>
      </c>
      <c r="FF32" s="58">
        <f t="shared" si="20"/>
        <v>3983.3566271999998</v>
      </c>
      <c r="FG32" s="58">
        <f>'Stata Quintile'!$L70</f>
        <v>12242.7</v>
      </c>
      <c r="FH32" s="58">
        <f t="shared" si="143"/>
        <v>6577.1595600000001</v>
      </c>
      <c r="FI32" s="58">
        <f t="shared" si="21"/>
        <v>6577.1595600000001</v>
      </c>
      <c r="FJ32" s="58">
        <f t="shared" si="144"/>
        <v>8429.502959999998</v>
      </c>
      <c r="FK32" s="58">
        <f t="shared" si="22"/>
        <v>8429.502959999998</v>
      </c>
      <c r="FL32" s="58">
        <f t="shared" si="145"/>
        <v>7652.3305952000001</v>
      </c>
      <c r="FM32" s="58">
        <f t="shared" si="23"/>
        <v>7652.3305952000001</v>
      </c>
      <c r="FN32" s="58">
        <f t="shared" si="146"/>
        <v>7656.5460535999973</v>
      </c>
      <c r="FO32" s="58">
        <f t="shared" si="24"/>
        <v>7656.5460535999973</v>
      </c>
      <c r="FP32" s="58">
        <f t="shared" si="147"/>
        <v>8332.2202815999954</v>
      </c>
      <c r="FQ32" s="58">
        <f t="shared" si="25"/>
        <v>8332.2202815999954</v>
      </c>
    </row>
    <row r="33" spans="1:173">
      <c r="A33" s="58">
        <v>27</v>
      </c>
      <c r="B33" s="137">
        <f>'Stata Quintile'!$C73</f>
        <v>1185.2249999999999</v>
      </c>
      <c r="C33" s="138">
        <f t="shared" si="26"/>
        <v>188.41284400000001</v>
      </c>
      <c r="D33" s="139">
        <f t="shared" si="27"/>
        <v>243.93256839999998</v>
      </c>
      <c r="E33" s="141">
        <f t="shared" si="28"/>
        <v>391.90376070000008</v>
      </c>
      <c r="F33" s="140">
        <f t="shared" si="29"/>
        <v>538.30273739999996</v>
      </c>
      <c r="G33" s="142">
        <f t="shared" si="30"/>
        <v>869.69283240000368</v>
      </c>
      <c r="H33" s="58">
        <f>'Stata Quintile'!$D73</f>
        <v>3982.25</v>
      </c>
      <c r="I33" s="58">
        <f t="shared" si="31"/>
        <v>1345.6803400000001</v>
      </c>
      <c r="J33" s="58">
        <f t="shared" si="32"/>
        <v>2820.420360000001</v>
      </c>
      <c r="K33" s="58">
        <f t="shared" si="33"/>
        <v>2716.0760695000004</v>
      </c>
      <c r="L33" s="58">
        <f t="shared" si="34"/>
        <v>2909.8491821000007</v>
      </c>
      <c r="M33" s="58">
        <f t="shared" si="35"/>
        <v>2911.8965445899985</v>
      </c>
      <c r="N33" s="58">
        <f>'Stata Quintile'!$E73</f>
        <v>6152.2250000000004</v>
      </c>
      <c r="O33" s="58">
        <f t="shared" si="36"/>
        <v>2770.4515020000003</v>
      </c>
      <c r="P33" s="58">
        <f t="shared" si="37"/>
        <v>4691.4514810000001</v>
      </c>
      <c r="Q33" s="58">
        <f t="shared" si="38"/>
        <v>4278.3020658999994</v>
      </c>
      <c r="R33" s="58">
        <f t="shared" si="39"/>
        <v>4443.7493579999991</v>
      </c>
      <c r="S33" s="58">
        <f t="shared" si="40"/>
        <v>4878.5761535999973</v>
      </c>
      <c r="T33" s="58">
        <f>'Stata Quintile'!$F73</f>
        <v>8117.0870000000004</v>
      </c>
      <c r="U33" s="58">
        <f t="shared" si="41"/>
        <v>4543.5483299999996</v>
      </c>
      <c r="V33" s="58">
        <f t="shared" si="42"/>
        <v>6991.1716409999999</v>
      </c>
      <c r="W33" s="58">
        <f t="shared" si="43"/>
        <v>6595.7911385999996</v>
      </c>
      <c r="X33" s="58">
        <f t="shared" si="44"/>
        <v>6790.2400931999973</v>
      </c>
      <c r="Y33" s="58">
        <f t="shared" si="45"/>
        <v>7633.3709857000049</v>
      </c>
      <c r="Z33" s="58">
        <f>'Stata Quintile'!$G73</f>
        <v>22255.75</v>
      </c>
      <c r="AA33" s="58">
        <f t="shared" si="46"/>
        <v>9477.6756999999998</v>
      </c>
      <c r="AB33" s="58">
        <f t="shared" si="47"/>
        <v>12921.655206000003</v>
      </c>
      <c r="AC33" s="58">
        <f t="shared" si="48"/>
        <v>13239.747157199998</v>
      </c>
      <c r="AD33" s="58">
        <f t="shared" si="49"/>
        <v>13345.113861099999</v>
      </c>
      <c r="AE33" s="58">
        <f t="shared" si="50"/>
        <v>15240.788505099998</v>
      </c>
      <c r="AF33" s="58">
        <f>'Stata Quintile'!$H73</f>
        <v>330.63459999999998</v>
      </c>
      <c r="AG33" s="58">
        <f t="shared" si="51"/>
        <v>39.402212400000003</v>
      </c>
      <c r="AH33" s="58">
        <f t="shared" si="52"/>
        <v>55.4337971</v>
      </c>
      <c r="AI33" s="58">
        <f t="shared" si="53"/>
        <v>22.902649799999963</v>
      </c>
      <c r="AJ33" s="58">
        <f t="shared" si="54"/>
        <v>70.732677399999204</v>
      </c>
      <c r="AK33" s="58">
        <f t="shared" si="55"/>
        <v>59.983800749999659</v>
      </c>
      <c r="AL33" s="58">
        <f>'Stata Quintile'!$I73</f>
        <v>1890.394</v>
      </c>
      <c r="AM33" s="58">
        <f t="shared" si="56"/>
        <v>691.58854900000006</v>
      </c>
      <c r="AN33" s="58">
        <f t="shared" si="57"/>
        <v>1219.5557750000003</v>
      </c>
      <c r="AO33" s="58">
        <f t="shared" si="58"/>
        <v>911.01301080000007</v>
      </c>
      <c r="AP33" s="58">
        <f t="shared" si="59"/>
        <v>1072.5083934999989</v>
      </c>
      <c r="AQ33" s="58">
        <f t="shared" si="60"/>
        <v>880.50030340000069</v>
      </c>
      <c r="AR33" s="58">
        <f>'Stata Quintile'!$J73</f>
        <v>3434.518</v>
      </c>
      <c r="AS33" s="58">
        <f t="shared" si="61"/>
        <v>1900.5968869999999</v>
      </c>
      <c r="AT33" s="58">
        <f t="shared" si="62"/>
        <v>2887.7391600000001</v>
      </c>
      <c r="AU33" s="58">
        <f t="shared" si="63"/>
        <v>2412.1783277</v>
      </c>
      <c r="AV33" s="58">
        <f t="shared" si="64"/>
        <v>2477.1981234999998</v>
      </c>
      <c r="AW33" s="58">
        <f t="shared" si="65"/>
        <v>2451.8489759000017</v>
      </c>
      <c r="AX33" s="58">
        <f>'Stata Quintile'!$K73</f>
        <v>5407.75</v>
      </c>
      <c r="AY33" s="58">
        <f t="shared" si="66"/>
        <v>3268.5628800000004</v>
      </c>
      <c r="AZ33" s="58">
        <f t="shared" si="67"/>
        <v>4566.0665760000011</v>
      </c>
      <c r="BA33" s="58">
        <f t="shared" si="68"/>
        <v>3867.6934611000001</v>
      </c>
      <c r="BB33" s="58">
        <f t="shared" si="69"/>
        <v>3924.5682915000034</v>
      </c>
      <c r="BC33" s="58">
        <f t="shared" si="70"/>
        <v>4149.9733287999925</v>
      </c>
      <c r="BD33" s="58">
        <f>'Stata Quintile'!$L73</f>
        <v>8630.7049999999999</v>
      </c>
      <c r="BE33" s="58">
        <f t="shared" si="71"/>
        <v>6615.5656199999994</v>
      </c>
      <c r="BF33" s="58">
        <f t="shared" si="72"/>
        <v>8582.6607399999994</v>
      </c>
      <c r="BG33" s="58">
        <f t="shared" si="73"/>
        <v>7848.2021291000001</v>
      </c>
      <c r="BH33" s="58">
        <f t="shared" si="74"/>
        <v>7868.8566301999999</v>
      </c>
      <c r="BI33" s="58">
        <f t="shared" si="75"/>
        <v>8551.7290199000126</v>
      </c>
      <c r="BK33" s="58">
        <v>27</v>
      </c>
      <c r="BL33" s="58">
        <f>'Stata Quintile'!$C73</f>
        <v>1185.2249999999999</v>
      </c>
      <c r="BM33" s="58">
        <f t="shared" si="76"/>
        <v>188.41284400000001</v>
      </c>
      <c r="BN33" s="58">
        <f t="shared" si="77"/>
        <v>188.41284400000001</v>
      </c>
      <c r="BO33" s="58">
        <f t="shared" si="78"/>
        <v>243.93256839999998</v>
      </c>
      <c r="BP33" s="58">
        <f t="shared" si="77"/>
        <v>243.93256839999998</v>
      </c>
      <c r="BQ33" s="58">
        <f t="shared" si="79"/>
        <v>391.90376070000008</v>
      </c>
      <c r="BR33" s="58">
        <f t="shared" si="0"/>
        <v>391.90376070000008</v>
      </c>
      <c r="BS33" s="58">
        <f t="shared" si="80"/>
        <v>538.30273739999996</v>
      </c>
      <c r="BT33" s="58">
        <f t="shared" si="1"/>
        <v>538.30273739999996</v>
      </c>
      <c r="BU33" s="58">
        <f t="shared" si="81"/>
        <v>869.69283240000368</v>
      </c>
      <c r="BV33" s="58">
        <f t="shared" si="2"/>
        <v>869.69283240000368</v>
      </c>
      <c r="BW33" s="58">
        <f>'Stata Quintile'!$D73</f>
        <v>3982.25</v>
      </c>
      <c r="BX33" s="58">
        <f t="shared" si="82"/>
        <v>1345.6803400000001</v>
      </c>
      <c r="BY33" s="58">
        <f t="shared" si="83"/>
        <v>1345.6803400000001</v>
      </c>
      <c r="BZ33" s="58">
        <f t="shared" si="84"/>
        <v>2820.420360000001</v>
      </c>
      <c r="CA33" s="58">
        <f t="shared" si="85"/>
        <v>2820.420360000001</v>
      </c>
      <c r="CB33" s="58">
        <f t="shared" si="86"/>
        <v>2716.0760695000004</v>
      </c>
      <c r="CC33" s="58">
        <f t="shared" si="87"/>
        <v>2716.0760695000004</v>
      </c>
      <c r="CD33" s="58">
        <f t="shared" si="88"/>
        <v>2909.8491821000007</v>
      </c>
      <c r="CE33" s="58">
        <f t="shared" si="89"/>
        <v>2909.8491821000007</v>
      </c>
      <c r="CF33" s="58">
        <f t="shared" si="90"/>
        <v>2911.8965445899985</v>
      </c>
      <c r="CG33" s="58">
        <f t="shared" si="91"/>
        <v>2911.8965445899985</v>
      </c>
      <c r="CH33" s="58">
        <f>'Stata Quintile'!$E73</f>
        <v>6152.2250000000004</v>
      </c>
      <c r="CI33" s="58">
        <f t="shared" si="92"/>
        <v>2770.4515020000003</v>
      </c>
      <c r="CJ33" s="58">
        <f t="shared" si="93"/>
        <v>2770.4515020000003</v>
      </c>
      <c r="CK33" s="58">
        <f t="shared" si="94"/>
        <v>4691.4514810000001</v>
      </c>
      <c r="CL33" s="58">
        <f t="shared" si="95"/>
        <v>4691.4514810000001</v>
      </c>
      <c r="CM33" s="58">
        <f t="shared" si="96"/>
        <v>4278.3020658999994</v>
      </c>
      <c r="CN33" s="58">
        <f t="shared" si="97"/>
        <v>4278.3020658999994</v>
      </c>
      <c r="CO33" s="58">
        <f t="shared" si="98"/>
        <v>4443.7493579999991</v>
      </c>
      <c r="CP33" s="58">
        <f t="shared" si="99"/>
        <v>4443.7493579999991</v>
      </c>
      <c r="CQ33" s="58">
        <f t="shared" si="100"/>
        <v>4878.5761535999973</v>
      </c>
      <c r="CR33" s="58">
        <f t="shared" si="101"/>
        <v>4878.5761535999973</v>
      </c>
      <c r="CS33" s="58">
        <f>'Stata Quintile'!$F73</f>
        <v>8117.0870000000004</v>
      </c>
      <c r="CT33" s="58">
        <f t="shared" si="102"/>
        <v>4543.5483299999996</v>
      </c>
      <c r="CU33" s="58">
        <f t="shared" si="103"/>
        <v>4543.5483299999996</v>
      </c>
      <c r="CV33" s="58">
        <f t="shared" si="104"/>
        <v>6991.1716409999999</v>
      </c>
      <c r="CW33" s="58">
        <f t="shared" si="105"/>
        <v>6991.1716409999999</v>
      </c>
      <c r="CX33" s="58">
        <f t="shared" si="106"/>
        <v>6595.7911385999996</v>
      </c>
      <c r="CY33" s="58">
        <f t="shared" si="107"/>
        <v>6595.7911385999996</v>
      </c>
      <c r="CZ33" s="58">
        <f t="shared" si="108"/>
        <v>6790.2400931999973</v>
      </c>
      <c r="DA33" s="58">
        <f t="shared" si="109"/>
        <v>6790.2400931999973</v>
      </c>
      <c r="DB33" s="58">
        <f t="shared" si="110"/>
        <v>7633.3709857000049</v>
      </c>
      <c r="DC33" s="58">
        <f t="shared" si="111"/>
        <v>7633.3709857000049</v>
      </c>
      <c r="DD33" s="58">
        <f>'Stata Quintile'!$G73</f>
        <v>22255.75</v>
      </c>
      <c r="DE33" s="58">
        <f t="shared" si="112"/>
        <v>9477.6756999999998</v>
      </c>
      <c r="DF33" s="58">
        <f t="shared" si="113"/>
        <v>9477.6756999999998</v>
      </c>
      <c r="DG33" s="58">
        <f t="shared" si="114"/>
        <v>12921.655206000003</v>
      </c>
      <c r="DH33" s="58">
        <f t="shared" si="115"/>
        <v>12921.655206000003</v>
      </c>
      <c r="DI33" s="58">
        <f t="shared" si="116"/>
        <v>13239.747157199998</v>
      </c>
      <c r="DJ33" s="58">
        <f t="shared" si="117"/>
        <v>13239.747157199998</v>
      </c>
      <c r="DK33" s="58">
        <f t="shared" si="118"/>
        <v>13345.113861099999</v>
      </c>
      <c r="DL33" s="58">
        <f t="shared" si="119"/>
        <v>13345.113861099999</v>
      </c>
      <c r="DM33" s="58">
        <f t="shared" si="120"/>
        <v>15240.788505099998</v>
      </c>
      <c r="DN33" s="58">
        <f t="shared" si="121"/>
        <v>15240.788505099998</v>
      </c>
      <c r="DO33" s="58">
        <f>'Stata Quintile'!$H73</f>
        <v>330.63459999999998</v>
      </c>
      <c r="DP33" s="58">
        <f t="shared" si="122"/>
        <v>39.402212400000003</v>
      </c>
      <c r="DQ33" s="58">
        <f t="shared" si="123"/>
        <v>39.402212400000003</v>
      </c>
      <c r="DR33" s="58">
        <f t="shared" si="124"/>
        <v>55.4337971</v>
      </c>
      <c r="DS33" s="58">
        <f t="shared" si="123"/>
        <v>55.4337971</v>
      </c>
      <c r="DT33" s="58">
        <f t="shared" si="125"/>
        <v>22.902649799999963</v>
      </c>
      <c r="DU33" s="58">
        <f t="shared" si="3"/>
        <v>22.902649799999963</v>
      </c>
      <c r="DV33" s="58">
        <f t="shared" si="126"/>
        <v>70.732677399999204</v>
      </c>
      <c r="DW33" s="58">
        <f t="shared" si="4"/>
        <v>70.732677399999204</v>
      </c>
      <c r="DX33" s="58">
        <f t="shared" si="127"/>
        <v>59.983800749999659</v>
      </c>
      <c r="DY33" s="58">
        <f t="shared" si="5"/>
        <v>59.983800749999659</v>
      </c>
      <c r="DZ33" s="58">
        <f>'Stata Quintile'!$I73</f>
        <v>1890.394</v>
      </c>
      <c r="EA33" s="58">
        <f t="shared" si="128"/>
        <v>691.58854900000006</v>
      </c>
      <c r="EB33" s="58">
        <f t="shared" si="6"/>
        <v>691.58854900000006</v>
      </c>
      <c r="EC33" s="58">
        <f t="shared" si="129"/>
        <v>1219.5557750000003</v>
      </c>
      <c r="ED33" s="58">
        <f t="shared" si="7"/>
        <v>1219.5557750000003</v>
      </c>
      <c r="EE33" s="58">
        <f t="shared" si="130"/>
        <v>911.01301080000007</v>
      </c>
      <c r="EF33" s="58">
        <f t="shared" si="8"/>
        <v>911.01301080000007</v>
      </c>
      <c r="EG33" s="58">
        <f t="shared" si="131"/>
        <v>1072.5083934999989</v>
      </c>
      <c r="EH33" s="58">
        <f t="shared" si="9"/>
        <v>1072.5083934999989</v>
      </c>
      <c r="EI33" s="58">
        <f t="shared" si="132"/>
        <v>880.50030340000069</v>
      </c>
      <c r="EJ33" s="58">
        <f t="shared" si="10"/>
        <v>880.50030340000069</v>
      </c>
      <c r="EK33" s="58">
        <f>'Stata Quintile'!$J73</f>
        <v>3434.518</v>
      </c>
      <c r="EL33" s="58">
        <f t="shared" si="133"/>
        <v>1900.5968869999999</v>
      </c>
      <c r="EM33" s="58">
        <f t="shared" si="11"/>
        <v>1900.5968869999999</v>
      </c>
      <c r="EN33" s="58">
        <f t="shared" si="134"/>
        <v>2887.7391600000001</v>
      </c>
      <c r="EO33" s="58">
        <f t="shared" si="12"/>
        <v>2887.7391600000001</v>
      </c>
      <c r="EP33" s="58">
        <f t="shared" si="135"/>
        <v>2412.1783277</v>
      </c>
      <c r="EQ33" s="58">
        <f t="shared" si="13"/>
        <v>2412.1783277</v>
      </c>
      <c r="ER33" s="58">
        <f t="shared" si="136"/>
        <v>2477.1981234999998</v>
      </c>
      <c r="ES33" s="58">
        <f t="shared" si="14"/>
        <v>2477.1981234999998</v>
      </c>
      <c r="ET33" s="58">
        <f t="shared" si="137"/>
        <v>2451.8489759000017</v>
      </c>
      <c r="EU33" s="58">
        <f t="shared" si="15"/>
        <v>2451.8489759000017</v>
      </c>
      <c r="EV33" s="58">
        <f>'Stata Quintile'!$K73</f>
        <v>5407.75</v>
      </c>
      <c r="EW33" s="58">
        <f t="shared" si="138"/>
        <v>3268.5628800000004</v>
      </c>
      <c r="EX33" s="58">
        <f t="shared" si="16"/>
        <v>3268.5628800000004</v>
      </c>
      <c r="EY33" s="58">
        <f t="shared" si="139"/>
        <v>4566.0665760000011</v>
      </c>
      <c r="EZ33" s="58">
        <f t="shared" si="17"/>
        <v>4566.0665760000011</v>
      </c>
      <c r="FA33" s="58">
        <f t="shared" si="140"/>
        <v>3867.6934611000001</v>
      </c>
      <c r="FB33" s="58">
        <f t="shared" si="18"/>
        <v>3867.6934611000001</v>
      </c>
      <c r="FC33" s="58">
        <f t="shared" si="141"/>
        <v>3924.5682915000034</v>
      </c>
      <c r="FD33" s="58">
        <f t="shared" si="19"/>
        <v>3924.5682915000034</v>
      </c>
      <c r="FE33" s="58">
        <f t="shared" si="142"/>
        <v>4149.9733287999925</v>
      </c>
      <c r="FF33" s="58">
        <f t="shared" si="20"/>
        <v>4149.9733287999925</v>
      </c>
      <c r="FG33" s="58">
        <f>'Stata Quintile'!$L73</f>
        <v>8630.7049999999999</v>
      </c>
      <c r="FH33" s="58">
        <f t="shared" si="143"/>
        <v>6615.5656199999994</v>
      </c>
      <c r="FI33" s="58">
        <f t="shared" si="21"/>
        <v>6615.5656199999994</v>
      </c>
      <c r="FJ33" s="58">
        <f t="shared" si="144"/>
        <v>8582.6607399999994</v>
      </c>
      <c r="FK33" s="58">
        <f t="shared" si="22"/>
        <v>8582.6607399999994</v>
      </c>
      <c r="FL33" s="58">
        <f t="shared" si="145"/>
        <v>7848.2021291000001</v>
      </c>
      <c r="FM33" s="58">
        <f t="shared" si="23"/>
        <v>7848.2021291000001</v>
      </c>
      <c r="FN33" s="58">
        <f t="shared" si="146"/>
        <v>7868.8566301999999</v>
      </c>
      <c r="FO33" s="58">
        <f t="shared" si="24"/>
        <v>7868.8566301999999</v>
      </c>
      <c r="FP33" s="58">
        <f t="shared" si="147"/>
        <v>8551.7290199000126</v>
      </c>
      <c r="FQ33" s="58">
        <f t="shared" si="25"/>
        <v>8551.7290199000126</v>
      </c>
    </row>
    <row r="34" spans="1:173">
      <c r="A34" s="58">
        <v>28</v>
      </c>
      <c r="B34" s="137">
        <f>'Stata Quintile'!$C76</f>
        <v>932.35709999999995</v>
      </c>
      <c r="C34" s="138">
        <f t="shared" si="26"/>
        <v>183.31141600000001</v>
      </c>
      <c r="D34" s="139">
        <f t="shared" si="27"/>
        <v>242.1889104</v>
      </c>
      <c r="E34" s="141">
        <f t="shared" si="28"/>
        <v>387.79488880000014</v>
      </c>
      <c r="F34" s="140">
        <f t="shared" si="29"/>
        <v>560.53762560000018</v>
      </c>
      <c r="G34" s="142">
        <f t="shared" si="30"/>
        <v>899.30858400000579</v>
      </c>
      <c r="H34" s="58">
        <f>'Stata Quintile'!$D76</f>
        <v>3707.4380000000001</v>
      </c>
      <c r="I34" s="58">
        <f t="shared" si="31"/>
        <v>1326.5087600000002</v>
      </c>
      <c r="J34" s="58">
        <f t="shared" si="32"/>
        <v>2878.4797600000011</v>
      </c>
      <c r="K34" s="58">
        <f t="shared" si="33"/>
        <v>2779.8680759999997</v>
      </c>
      <c r="L34" s="58">
        <f t="shared" si="34"/>
        <v>3056.2768927999978</v>
      </c>
      <c r="M34" s="58">
        <f t="shared" si="35"/>
        <v>3058.3175929599984</v>
      </c>
      <c r="N34" s="58">
        <f>'Stata Quintile'!$E76</f>
        <v>5528.8590000000004</v>
      </c>
      <c r="O34" s="58">
        <f t="shared" si="36"/>
        <v>2778.1269280000001</v>
      </c>
      <c r="P34" s="58">
        <f t="shared" si="37"/>
        <v>4789.2165760000007</v>
      </c>
      <c r="Q34" s="58">
        <f t="shared" si="38"/>
        <v>4401.2287655999999</v>
      </c>
      <c r="R34" s="58">
        <f t="shared" si="39"/>
        <v>4617.0867728000003</v>
      </c>
      <c r="S34" s="58">
        <f t="shared" si="40"/>
        <v>5044.6989424000003</v>
      </c>
      <c r="T34" s="58">
        <f>'Stata Quintile'!$F76</f>
        <v>9322.3909999999996</v>
      </c>
      <c r="U34" s="58">
        <f t="shared" si="41"/>
        <v>4582.2121200000001</v>
      </c>
      <c r="V34" s="58">
        <f t="shared" si="42"/>
        <v>7134.5531360000004</v>
      </c>
      <c r="W34" s="58">
        <f t="shared" si="43"/>
        <v>6764.4664968000006</v>
      </c>
      <c r="X34" s="58">
        <f t="shared" si="44"/>
        <v>7022.5000127999983</v>
      </c>
      <c r="Y34" s="58">
        <f t="shared" si="45"/>
        <v>7846.8382016000105</v>
      </c>
      <c r="Z34" s="58">
        <f>'Stata Quintile'!$G76</f>
        <v>16109.13</v>
      </c>
      <c r="AA34" s="58">
        <f t="shared" si="46"/>
        <v>9579.1358</v>
      </c>
      <c r="AB34" s="58">
        <f t="shared" si="47"/>
        <v>13160.251576000001</v>
      </c>
      <c r="AC34" s="58">
        <f t="shared" si="48"/>
        <v>13457.152356799999</v>
      </c>
      <c r="AD34" s="58">
        <f t="shared" si="49"/>
        <v>13605.071102399999</v>
      </c>
      <c r="AE34" s="58">
        <f t="shared" si="50"/>
        <v>15474.224540800011</v>
      </c>
      <c r="AF34" s="58">
        <f>'Stata Quintile'!$H76</f>
        <v>126.66670000000001</v>
      </c>
      <c r="AG34" s="58">
        <f t="shared" si="51"/>
        <v>38.5520736</v>
      </c>
      <c r="AH34" s="58">
        <f t="shared" si="52"/>
        <v>55.9607016</v>
      </c>
      <c r="AI34" s="58">
        <f t="shared" si="53"/>
        <v>23.338880799999927</v>
      </c>
      <c r="AJ34" s="58">
        <f t="shared" si="54"/>
        <v>84.909187199999394</v>
      </c>
      <c r="AK34" s="58">
        <f t="shared" si="55"/>
        <v>74.243923199999685</v>
      </c>
      <c r="AL34" s="58">
        <f>'Stata Quintile'!$I76</f>
        <v>1300.115</v>
      </c>
      <c r="AM34" s="58">
        <f t="shared" si="56"/>
        <v>683.49713599999995</v>
      </c>
      <c r="AN34" s="58">
        <f t="shared" si="57"/>
        <v>1242.4569999999999</v>
      </c>
      <c r="AO34" s="58">
        <f t="shared" si="58"/>
        <v>951.32575520000034</v>
      </c>
      <c r="AP34" s="58">
        <f t="shared" si="59"/>
        <v>1161.7249536000008</v>
      </c>
      <c r="AQ34" s="58">
        <f t="shared" si="60"/>
        <v>969.87006399999996</v>
      </c>
      <c r="AR34" s="58">
        <f>'Stata Quintile'!$J76</f>
        <v>2849.1350000000002</v>
      </c>
      <c r="AS34" s="58">
        <f t="shared" si="61"/>
        <v>1898.4710679999998</v>
      </c>
      <c r="AT34" s="58">
        <f t="shared" si="62"/>
        <v>2943.5065599999998</v>
      </c>
      <c r="AU34" s="58">
        <f t="shared" si="63"/>
        <v>2496.1977008000003</v>
      </c>
      <c r="AV34" s="58">
        <f t="shared" si="64"/>
        <v>2602.4181136000011</v>
      </c>
      <c r="AW34" s="58">
        <f t="shared" si="65"/>
        <v>2577.1599568000015</v>
      </c>
      <c r="AX34" s="58">
        <f>'Stata Quintile'!$K76</f>
        <v>4488.76</v>
      </c>
      <c r="AY34" s="58">
        <f t="shared" si="66"/>
        <v>3281.4333200000001</v>
      </c>
      <c r="AZ34" s="58">
        <f t="shared" si="67"/>
        <v>4649.6839960000007</v>
      </c>
      <c r="BA34" s="58">
        <f t="shared" si="68"/>
        <v>3992.9975743999998</v>
      </c>
      <c r="BB34" s="58">
        <f t="shared" si="69"/>
        <v>4084.0992176000036</v>
      </c>
      <c r="BC34" s="58">
        <f t="shared" si="70"/>
        <v>4308.861014399994</v>
      </c>
      <c r="BD34" s="58">
        <f>'Stata Quintile'!$L76</f>
        <v>9660.875</v>
      </c>
      <c r="BE34" s="58">
        <f t="shared" si="71"/>
        <v>6653.9716799999997</v>
      </c>
      <c r="BF34" s="58">
        <f t="shared" si="72"/>
        <v>8724.3768400000008</v>
      </c>
      <c r="BG34" s="58">
        <f t="shared" si="73"/>
        <v>8039.7885503999987</v>
      </c>
      <c r="BH34" s="58">
        <f t="shared" si="74"/>
        <v>8076.1633503999983</v>
      </c>
      <c r="BI34" s="58">
        <f t="shared" si="75"/>
        <v>8748.6312992000094</v>
      </c>
      <c r="BK34" s="58">
        <v>28</v>
      </c>
      <c r="BL34" s="58">
        <f>'Stata Quintile'!$C76</f>
        <v>932.35709999999995</v>
      </c>
      <c r="BM34" s="58">
        <f t="shared" si="76"/>
        <v>183.31141600000001</v>
      </c>
      <c r="BN34" s="58">
        <f t="shared" si="77"/>
        <v>183.31141600000001</v>
      </c>
      <c r="BO34" s="58">
        <f t="shared" si="78"/>
        <v>242.1889104</v>
      </c>
      <c r="BP34" s="58">
        <f t="shared" si="77"/>
        <v>242.1889104</v>
      </c>
      <c r="BQ34" s="58">
        <f t="shared" si="79"/>
        <v>387.79488880000014</v>
      </c>
      <c r="BR34" s="58">
        <f t="shared" si="0"/>
        <v>387.79488880000014</v>
      </c>
      <c r="BS34" s="58">
        <f t="shared" si="80"/>
        <v>560.53762560000018</v>
      </c>
      <c r="BT34" s="58">
        <f t="shared" si="1"/>
        <v>560.53762560000018</v>
      </c>
      <c r="BU34" s="58">
        <f t="shared" si="81"/>
        <v>899.30858400000579</v>
      </c>
      <c r="BV34" s="58">
        <f t="shared" si="2"/>
        <v>899.30858400000579</v>
      </c>
      <c r="BW34" s="58">
        <f>'Stata Quintile'!$D76</f>
        <v>3707.4380000000001</v>
      </c>
      <c r="BX34" s="58">
        <f t="shared" si="82"/>
        <v>1326.5087600000002</v>
      </c>
      <c r="BY34" s="58">
        <f t="shared" si="83"/>
        <v>1326.5087600000002</v>
      </c>
      <c r="BZ34" s="58">
        <f t="shared" si="84"/>
        <v>2878.4797600000011</v>
      </c>
      <c r="CA34" s="58">
        <f t="shared" si="85"/>
        <v>2878.4797600000011</v>
      </c>
      <c r="CB34" s="58">
        <f t="shared" si="86"/>
        <v>2779.8680759999997</v>
      </c>
      <c r="CC34" s="58">
        <f t="shared" si="87"/>
        <v>2779.8680759999997</v>
      </c>
      <c r="CD34" s="58">
        <f t="shared" si="88"/>
        <v>3056.2768927999978</v>
      </c>
      <c r="CE34" s="58">
        <f t="shared" si="89"/>
        <v>3056.2768927999978</v>
      </c>
      <c r="CF34" s="58">
        <f t="shared" si="90"/>
        <v>3058.3175929599984</v>
      </c>
      <c r="CG34" s="58">
        <f t="shared" si="91"/>
        <v>3058.3175929599984</v>
      </c>
      <c r="CH34" s="58">
        <f>'Stata Quintile'!$E76</f>
        <v>5528.8590000000004</v>
      </c>
      <c r="CI34" s="58">
        <f t="shared" si="92"/>
        <v>2778.1269280000001</v>
      </c>
      <c r="CJ34" s="58">
        <f t="shared" si="93"/>
        <v>2778.1269280000001</v>
      </c>
      <c r="CK34" s="58">
        <f t="shared" si="94"/>
        <v>4789.2165760000007</v>
      </c>
      <c r="CL34" s="58">
        <f t="shared" si="95"/>
        <v>4789.2165760000007</v>
      </c>
      <c r="CM34" s="58">
        <f t="shared" si="96"/>
        <v>4401.2287655999999</v>
      </c>
      <c r="CN34" s="58">
        <f t="shared" si="97"/>
        <v>4401.2287655999999</v>
      </c>
      <c r="CO34" s="58">
        <f t="shared" si="98"/>
        <v>4617.0867728000003</v>
      </c>
      <c r="CP34" s="58">
        <f t="shared" si="99"/>
        <v>4617.0867728000003</v>
      </c>
      <c r="CQ34" s="58">
        <f t="shared" si="100"/>
        <v>5044.6989424000003</v>
      </c>
      <c r="CR34" s="58">
        <f t="shared" si="101"/>
        <v>5044.6989424000003</v>
      </c>
      <c r="CS34" s="58">
        <f>'Stata Quintile'!$F76</f>
        <v>9322.3909999999996</v>
      </c>
      <c r="CT34" s="58">
        <f t="shared" si="102"/>
        <v>4582.2121200000001</v>
      </c>
      <c r="CU34" s="58">
        <f t="shared" si="103"/>
        <v>4582.2121200000001</v>
      </c>
      <c r="CV34" s="58">
        <f t="shared" si="104"/>
        <v>7134.5531360000004</v>
      </c>
      <c r="CW34" s="58">
        <f t="shared" si="105"/>
        <v>7134.5531360000004</v>
      </c>
      <c r="CX34" s="58">
        <f t="shared" si="106"/>
        <v>6764.4664968000006</v>
      </c>
      <c r="CY34" s="58">
        <f t="shared" si="107"/>
        <v>6764.4664968000006</v>
      </c>
      <c r="CZ34" s="58">
        <f t="shared" si="108"/>
        <v>7022.5000127999983</v>
      </c>
      <c r="DA34" s="58">
        <f t="shared" si="109"/>
        <v>7022.5000127999983</v>
      </c>
      <c r="DB34" s="58">
        <f t="shared" si="110"/>
        <v>7846.8382016000105</v>
      </c>
      <c r="DC34" s="58">
        <f t="shared" si="111"/>
        <v>7846.8382016000105</v>
      </c>
      <c r="DD34" s="58">
        <f>'Stata Quintile'!$G76</f>
        <v>16109.13</v>
      </c>
      <c r="DE34" s="58">
        <f t="shared" si="112"/>
        <v>9579.1358</v>
      </c>
      <c r="DF34" s="58">
        <f t="shared" si="113"/>
        <v>9579.1358</v>
      </c>
      <c r="DG34" s="58">
        <f t="shared" si="114"/>
        <v>13160.251576000001</v>
      </c>
      <c r="DH34" s="58">
        <f t="shared" si="115"/>
        <v>13160.251576000001</v>
      </c>
      <c r="DI34" s="58">
        <f t="shared" si="116"/>
        <v>13457.152356799999</v>
      </c>
      <c r="DJ34" s="58">
        <f t="shared" si="117"/>
        <v>13457.152356799999</v>
      </c>
      <c r="DK34" s="58">
        <f t="shared" si="118"/>
        <v>13605.071102399999</v>
      </c>
      <c r="DL34" s="58">
        <f t="shared" si="119"/>
        <v>13605.071102399999</v>
      </c>
      <c r="DM34" s="58">
        <f t="shared" si="120"/>
        <v>15474.224540800011</v>
      </c>
      <c r="DN34" s="58">
        <f t="shared" si="121"/>
        <v>15474.224540800011</v>
      </c>
      <c r="DO34" s="58">
        <f>'Stata Quintile'!$H76</f>
        <v>126.66670000000001</v>
      </c>
      <c r="DP34" s="58">
        <f t="shared" si="122"/>
        <v>38.5520736</v>
      </c>
      <c r="DQ34" s="58">
        <f t="shared" si="123"/>
        <v>38.5520736</v>
      </c>
      <c r="DR34" s="58">
        <f t="shared" si="124"/>
        <v>55.9607016</v>
      </c>
      <c r="DS34" s="58">
        <f t="shared" si="123"/>
        <v>55.9607016</v>
      </c>
      <c r="DT34" s="58">
        <f t="shared" si="125"/>
        <v>23.338880799999927</v>
      </c>
      <c r="DU34" s="58">
        <f t="shared" si="3"/>
        <v>23.338880799999927</v>
      </c>
      <c r="DV34" s="58">
        <f t="shared" si="126"/>
        <v>84.909187199999394</v>
      </c>
      <c r="DW34" s="58">
        <f t="shared" si="4"/>
        <v>84.909187199999394</v>
      </c>
      <c r="DX34" s="58">
        <f t="shared" si="127"/>
        <v>74.243923199999685</v>
      </c>
      <c r="DY34" s="58">
        <f t="shared" si="5"/>
        <v>74.243923199999685</v>
      </c>
      <c r="DZ34" s="58">
        <f>'Stata Quintile'!$I76</f>
        <v>1300.115</v>
      </c>
      <c r="EA34" s="58">
        <f t="shared" si="128"/>
        <v>683.49713599999995</v>
      </c>
      <c r="EB34" s="58">
        <f t="shared" si="6"/>
        <v>683.49713599999995</v>
      </c>
      <c r="EC34" s="58">
        <f t="shared" si="129"/>
        <v>1242.4569999999999</v>
      </c>
      <c r="ED34" s="58">
        <f t="shared" si="7"/>
        <v>1242.4569999999999</v>
      </c>
      <c r="EE34" s="58">
        <f t="shared" si="130"/>
        <v>951.32575520000034</v>
      </c>
      <c r="EF34" s="58">
        <f t="shared" si="8"/>
        <v>951.32575520000034</v>
      </c>
      <c r="EG34" s="58">
        <f t="shared" si="131"/>
        <v>1161.7249536000008</v>
      </c>
      <c r="EH34" s="58">
        <f t="shared" si="9"/>
        <v>1161.7249536000008</v>
      </c>
      <c r="EI34" s="58">
        <f t="shared" si="132"/>
        <v>969.87006399999996</v>
      </c>
      <c r="EJ34" s="58">
        <f t="shared" si="10"/>
        <v>969.87006399999996</v>
      </c>
      <c r="EK34" s="58">
        <f>'Stata Quintile'!$J76</f>
        <v>2849.1350000000002</v>
      </c>
      <c r="EL34" s="58">
        <f t="shared" si="133"/>
        <v>1898.4710679999998</v>
      </c>
      <c r="EM34" s="58">
        <f t="shared" si="11"/>
        <v>1898.4710679999998</v>
      </c>
      <c r="EN34" s="58">
        <f t="shared" si="134"/>
        <v>2943.5065599999998</v>
      </c>
      <c r="EO34" s="58">
        <f t="shared" si="12"/>
        <v>2943.5065599999998</v>
      </c>
      <c r="EP34" s="58">
        <f t="shared" si="135"/>
        <v>2496.1977008000003</v>
      </c>
      <c r="EQ34" s="58">
        <f t="shared" si="13"/>
        <v>2496.1977008000003</v>
      </c>
      <c r="ER34" s="58">
        <f t="shared" si="136"/>
        <v>2602.4181136000011</v>
      </c>
      <c r="ES34" s="58">
        <f t="shared" si="14"/>
        <v>2602.4181136000011</v>
      </c>
      <c r="ET34" s="58">
        <f t="shared" si="137"/>
        <v>2577.1599568000015</v>
      </c>
      <c r="EU34" s="58">
        <f t="shared" si="15"/>
        <v>2577.1599568000015</v>
      </c>
      <c r="EV34" s="58">
        <f>'Stata Quintile'!$K76</f>
        <v>4488.76</v>
      </c>
      <c r="EW34" s="58">
        <f t="shared" si="138"/>
        <v>3281.4333200000001</v>
      </c>
      <c r="EX34" s="58">
        <f t="shared" si="16"/>
        <v>3281.4333200000001</v>
      </c>
      <c r="EY34" s="58">
        <f t="shared" si="139"/>
        <v>4649.6839960000007</v>
      </c>
      <c r="EZ34" s="58">
        <f t="shared" si="17"/>
        <v>4649.6839960000007</v>
      </c>
      <c r="FA34" s="58">
        <f t="shared" si="140"/>
        <v>3992.9975743999998</v>
      </c>
      <c r="FB34" s="58">
        <f t="shared" si="18"/>
        <v>3992.9975743999998</v>
      </c>
      <c r="FC34" s="58">
        <f t="shared" si="141"/>
        <v>4084.0992176000036</v>
      </c>
      <c r="FD34" s="58">
        <f t="shared" si="19"/>
        <v>4084.0992176000036</v>
      </c>
      <c r="FE34" s="58">
        <f t="shared" si="142"/>
        <v>4308.861014399994</v>
      </c>
      <c r="FF34" s="58">
        <f t="shared" si="20"/>
        <v>4308.861014399994</v>
      </c>
      <c r="FG34" s="58">
        <f>'Stata Quintile'!$L76</f>
        <v>9660.875</v>
      </c>
      <c r="FH34" s="58">
        <f t="shared" si="143"/>
        <v>6653.9716799999997</v>
      </c>
      <c r="FI34" s="58">
        <f t="shared" si="21"/>
        <v>6653.9716799999997</v>
      </c>
      <c r="FJ34" s="58">
        <f t="shared" si="144"/>
        <v>8724.3768400000008</v>
      </c>
      <c r="FK34" s="58">
        <f t="shared" si="22"/>
        <v>8724.3768400000008</v>
      </c>
      <c r="FL34" s="58">
        <f t="shared" si="145"/>
        <v>8039.7885503999987</v>
      </c>
      <c r="FM34" s="58">
        <f t="shared" si="23"/>
        <v>8039.7885503999987</v>
      </c>
      <c r="FN34" s="58">
        <f t="shared" si="146"/>
        <v>8076.1633503999983</v>
      </c>
      <c r="FO34" s="58">
        <f t="shared" si="24"/>
        <v>8076.1633503999983</v>
      </c>
      <c r="FP34" s="58">
        <f t="shared" si="147"/>
        <v>8748.6312992000094</v>
      </c>
      <c r="FQ34" s="58">
        <f t="shared" si="25"/>
        <v>8748.6312992000094</v>
      </c>
    </row>
    <row r="35" spans="1:173">
      <c r="A35" s="58">
        <v>29</v>
      </c>
      <c r="B35" s="137">
        <f>'Stata Quintile'!$C79</f>
        <v>978.02750000000003</v>
      </c>
      <c r="C35" s="138">
        <f t="shared" si="26"/>
        <v>178.20998800000001</v>
      </c>
      <c r="D35" s="139">
        <f t="shared" si="27"/>
        <v>240.12155760000002</v>
      </c>
      <c r="E35" s="141">
        <f t="shared" si="28"/>
        <v>382.38078210000003</v>
      </c>
      <c r="F35" s="140">
        <f t="shared" si="29"/>
        <v>579.76746419999881</v>
      </c>
      <c r="G35" s="142">
        <f t="shared" si="30"/>
        <v>920.36283260000118</v>
      </c>
      <c r="H35" s="58">
        <f>'Stata Quintile'!$D79</f>
        <v>2756.875</v>
      </c>
      <c r="I35" s="58">
        <f t="shared" si="31"/>
        <v>1307.33718</v>
      </c>
      <c r="J35" s="58">
        <f t="shared" si="32"/>
        <v>2930.3606400000008</v>
      </c>
      <c r="K35" s="58">
        <f t="shared" si="33"/>
        <v>2838.3090824999999</v>
      </c>
      <c r="L35" s="58">
        <f t="shared" si="34"/>
        <v>3193.0296898999964</v>
      </c>
      <c r="M35" s="58">
        <f t="shared" si="35"/>
        <v>3195.0217653300015</v>
      </c>
      <c r="N35" s="58">
        <f>'Stata Quintile'!$E79</f>
        <v>5457.45</v>
      </c>
      <c r="O35" s="58">
        <f t="shared" si="36"/>
        <v>2785.8023540000004</v>
      </c>
      <c r="P35" s="58">
        <f t="shared" si="37"/>
        <v>4877.4154490000019</v>
      </c>
      <c r="Q35" s="58">
        <f t="shared" si="38"/>
        <v>4518.1143176999994</v>
      </c>
      <c r="R35" s="58">
        <f t="shared" si="39"/>
        <v>4781.0603302</v>
      </c>
      <c r="S35" s="58">
        <f t="shared" si="40"/>
        <v>5192.0463171999982</v>
      </c>
      <c r="T35" s="58">
        <f>'Stata Quintile'!$F79</f>
        <v>9283.0820000000003</v>
      </c>
      <c r="U35" s="58">
        <f t="shared" si="41"/>
        <v>4620.8759100000007</v>
      </c>
      <c r="V35" s="58">
        <f t="shared" si="42"/>
        <v>7265.1122889999997</v>
      </c>
      <c r="W35" s="58">
        <f t="shared" si="43"/>
        <v>6923.6534320000001</v>
      </c>
      <c r="X35" s="58">
        <f t="shared" si="44"/>
        <v>7240.6803985999977</v>
      </c>
      <c r="Y35" s="58">
        <f t="shared" si="45"/>
        <v>8028.3520255000021</v>
      </c>
      <c r="Z35" s="58">
        <f>'Stata Quintile'!$G79</f>
        <v>21024.7</v>
      </c>
      <c r="AA35" s="58">
        <f t="shared" si="46"/>
        <v>9680.5959000000003</v>
      </c>
      <c r="AB35" s="58">
        <f t="shared" si="47"/>
        <v>13380.237174</v>
      </c>
      <c r="AC35" s="58">
        <f t="shared" si="48"/>
        <v>13653.419167599997</v>
      </c>
      <c r="AD35" s="58">
        <f t="shared" si="49"/>
        <v>13840.729471299997</v>
      </c>
      <c r="AE35" s="58">
        <f t="shared" si="50"/>
        <v>15641.706007500015</v>
      </c>
      <c r="AF35" s="58">
        <f>'Stata Quintile'!$H79</f>
        <v>75.5625</v>
      </c>
      <c r="AG35" s="58">
        <f t="shared" si="51"/>
        <v>37.701934800000004</v>
      </c>
      <c r="AH35" s="58">
        <f t="shared" si="52"/>
        <v>56.391449899999998</v>
      </c>
      <c r="AI35" s="58">
        <f t="shared" si="53"/>
        <v>24.066074199999946</v>
      </c>
      <c r="AJ35" s="58">
        <f t="shared" si="54"/>
        <v>99.303566599999272</v>
      </c>
      <c r="AK35" s="58">
        <f t="shared" si="55"/>
        <v>89.027170450000014</v>
      </c>
      <c r="AL35" s="58">
        <f>'Stata Quintile'!$I79</f>
        <v>786.99040000000002</v>
      </c>
      <c r="AM35" s="58">
        <f t="shared" si="56"/>
        <v>675.40572299999997</v>
      </c>
      <c r="AN35" s="58">
        <f t="shared" si="57"/>
        <v>1262.8763750000003</v>
      </c>
      <c r="AO35" s="58">
        <f t="shared" si="58"/>
        <v>992.21594640000035</v>
      </c>
      <c r="AP35" s="58">
        <f t="shared" si="59"/>
        <v>1249.1413499</v>
      </c>
      <c r="AQ35" s="58">
        <f t="shared" si="60"/>
        <v>1061.737622000001</v>
      </c>
      <c r="AR35" s="58">
        <f>'Stata Quintile'!$J79</f>
        <v>2330.0100000000002</v>
      </c>
      <c r="AS35" s="58">
        <f t="shared" si="61"/>
        <v>1896.345249</v>
      </c>
      <c r="AT35" s="58">
        <f t="shared" si="62"/>
        <v>2993.84204</v>
      </c>
      <c r="AU35" s="58">
        <f t="shared" si="63"/>
        <v>2579.1440850999998</v>
      </c>
      <c r="AV35" s="58">
        <f t="shared" si="64"/>
        <v>2724.3374199</v>
      </c>
      <c r="AW35" s="58">
        <f t="shared" si="65"/>
        <v>2699.7685450999988</v>
      </c>
      <c r="AX35" s="58">
        <f>'Stata Quintile'!$K79</f>
        <v>4705.4309999999996</v>
      </c>
      <c r="AY35" s="58">
        <f t="shared" si="66"/>
        <v>3294.3037600000002</v>
      </c>
      <c r="AZ35" s="58">
        <f t="shared" si="67"/>
        <v>4725.8479040000002</v>
      </c>
      <c r="BA35" s="58">
        <f t="shared" si="68"/>
        <v>4116.9345493000001</v>
      </c>
      <c r="BB35" s="58">
        <f t="shared" si="69"/>
        <v>4240.2738319</v>
      </c>
      <c r="BC35" s="58">
        <f t="shared" si="70"/>
        <v>4459.0248119999924</v>
      </c>
      <c r="BD35" s="58">
        <f>'Stata Quintile'!$L79</f>
        <v>7908.0290000000005</v>
      </c>
      <c r="BE35" s="58">
        <f t="shared" si="71"/>
        <v>6692.3777399999999</v>
      </c>
      <c r="BF35" s="58">
        <f t="shared" si="72"/>
        <v>8854.6512599999987</v>
      </c>
      <c r="BG35" s="58">
        <f t="shared" si="73"/>
        <v>8226.4052453000004</v>
      </c>
      <c r="BH35" s="58">
        <f t="shared" si="74"/>
        <v>8277.529724</v>
      </c>
      <c r="BI35" s="58">
        <f t="shared" si="75"/>
        <v>8922.678515500018</v>
      </c>
      <c r="BK35" s="58">
        <v>29</v>
      </c>
      <c r="BL35" s="58">
        <f>'Stata Quintile'!$C79</f>
        <v>978.02750000000003</v>
      </c>
      <c r="BM35" s="58">
        <f t="shared" si="76"/>
        <v>178.20998800000001</v>
      </c>
      <c r="BN35" s="58">
        <f t="shared" si="77"/>
        <v>178.20998800000001</v>
      </c>
      <c r="BO35" s="58">
        <f t="shared" si="78"/>
        <v>240.12155760000002</v>
      </c>
      <c r="BP35" s="58">
        <f t="shared" si="77"/>
        <v>240.12155760000002</v>
      </c>
      <c r="BQ35" s="58">
        <f t="shared" si="79"/>
        <v>382.38078210000003</v>
      </c>
      <c r="BR35" s="58">
        <f t="shared" si="0"/>
        <v>382.38078210000003</v>
      </c>
      <c r="BS35" s="58">
        <f t="shared" si="80"/>
        <v>579.76746419999881</v>
      </c>
      <c r="BT35" s="58">
        <f t="shared" si="1"/>
        <v>579.76746419999881</v>
      </c>
      <c r="BU35" s="58">
        <f t="shared" si="81"/>
        <v>920.36283260000118</v>
      </c>
      <c r="BV35" s="58">
        <f t="shared" si="2"/>
        <v>920.36283260000118</v>
      </c>
      <c r="BW35" s="58">
        <f>'Stata Quintile'!$D79</f>
        <v>2756.875</v>
      </c>
      <c r="BX35" s="58">
        <f t="shared" si="82"/>
        <v>1307.33718</v>
      </c>
      <c r="BY35" s="58">
        <f t="shared" si="83"/>
        <v>1307.33718</v>
      </c>
      <c r="BZ35" s="58">
        <f t="shared" si="84"/>
        <v>2930.3606400000008</v>
      </c>
      <c r="CA35" s="58">
        <f t="shared" si="85"/>
        <v>2930.3606400000008</v>
      </c>
      <c r="CB35" s="58">
        <f t="shared" si="86"/>
        <v>2838.3090824999999</v>
      </c>
      <c r="CC35" s="58">
        <f t="shared" si="87"/>
        <v>2838.3090824999999</v>
      </c>
      <c r="CD35" s="58">
        <f t="shared" si="88"/>
        <v>3193.0296898999964</v>
      </c>
      <c r="CE35" s="58">
        <f t="shared" si="89"/>
        <v>3193.0296898999964</v>
      </c>
      <c r="CF35" s="58">
        <f t="shared" si="90"/>
        <v>3195.0217653300015</v>
      </c>
      <c r="CG35" s="58">
        <f t="shared" si="91"/>
        <v>3195.0217653300015</v>
      </c>
      <c r="CH35" s="58">
        <f>'Stata Quintile'!$E79</f>
        <v>5457.45</v>
      </c>
      <c r="CI35" s="58">
        <f t="shared" si="92"/>
        <v>2785.8023540000004</v>
      </c>
      <c r="CJ35" s="58">
        <f t="shared" si="93"/>
        <v>2785.8023540000004</v>
      </c>
      <c r="CK35" s="58">
        <f t="shared" si="94"/>
        <v>4877.4154490000019</v>
      </c>
      <c r="CL35" s="58">
        <f t="shared" si="95"/>
        <v>4877.4154490000019</v>
      </c>
      <c r="CM35" s="58">
        <f t="shared" si="96"/>
        <v>4518.1143176999994</v>
      </c>
      <c r="CN35" s="58">
        <f t="shared" si="97"/>
        <v>4518.1143176999994</v>
      </c>
      <c r="CO35" s="58">
        <f t="shared" si="98"/>
        <v>4781.0603302</v>
      </c>
      <c r="CP35" s="58">
        <f t="shared" si="99"/>
        <v>4781.0603302</v>
      </c>
      <c r="CQ35" s="58">
        <f t="shared" si="100"/>
        <v>5192.0463171999982</v>
      </c>
      <c r="CR35" s="58">
        <f t="shared" si="101"/>
        <v>5192.0463171999982</v>
      </c>
      <c r="CS35" s="58">
        <f>'Stata Quintile'!$F79</f>
        <v>9283.0820000000003</v>
      </c>
      <c r="CT35" s="58">
        <f t="shared" si="102"/>
        <v>4620.8759100000007</v>
      </c>
      <c r="CU35" s="58">
        <f t="shared" si="103"/>
        <v>4620.8759100000007</v>
      </c>
      <c r="CV35" s="58">
        <f t="shared" si="104"/>
        <v>7265.1122889999997</v>
      </c>
      <c r="CW35" s="58">
        <f t="shared" si="105"/>
        <v>7265.1122889999997</v>
      </c>
      <c r="CX35" s="58">
        <f t="shared" si="106"/>
        <v>6923.6534320000001</v>
      </c>
      <c r="CY35" s="58">
        <f t="shared" si="107"/>
        <v>6923.6534320000001</v>
      </c>
      <c r="CZ35" s="58">
        <f t="shared" si="108"/>
        <v>7240.6803985999977</v>
      </c>
      <c r="DA35" s="58">
        <f t="shared" si="109"/>
        <v>7240.6803985999977</v>
      </c>
      <c r="DB35" s="58">
        <f t="shared" si="110"/>
        <v>8028.3520255000021</v>
      </c>
      <c r="DC35" s="58">
        <f t="shared" si="111"/>
        <v>8028.3520255000021</v>
      </c>
      <c r="DD35" s="58">
        <f>'Stata Quintile'!$G79</f>
        <v>21024.7</v>
      </c>
      <c r="DE35" s="58">
        <f t="shared" si="112"/>
        <v>9680.5959000000003</v>
      </c>
      <c r="DF35" s="58">
        <f t="shared" si="113"/>
        <v>9680.5959000000003</v>
      </c>
      <c r="DG35" s="58">
        <f t="shared" si="114"/>
        <v>13380.237174</v>
      </c>
      <c r="DH35" s="58">
        <f t="shared" si="115"/>
        <v>13380.237174</v>
      </c>
      <c r="DI35" s="58">
        <f t="shared" si="116"/>
        <v>13653.419167599997</v>
      </c>
      <c r="DJ35" s="58">
        <f t="shared" si="117"/>
        <v>13653.419167599997</v>
      </c>
      <c r="DK35" s="58">
        <f t="shared" si="118"/>
        <v>13840.729471299997</v>
      </c>
      <c r="DL35" s="58">
        <f t="shared" si="119"/>
        <v>13840.729471299997</v>
      </c>
      <c r="DM35" s="58">
        <f t="shared" si="120"/>
        <v>15641.706007500015</v>
      </c>
      <c r="DN35" s="58">
        <f t="shared" si="121"/>
        <v>15641.706007500015</v>
      </c>
      <c r="DO35" s="58">
        <f>'Stata Quintile'!$H79</f>
        <v>75.5625</v>
      </c>
      <c r="DP35" s="58">
        <f t="shared" si="122"/>
        <v>37.701934800000004</v>
      </c>
      <c r="DQ35" s="58">
        <f t="shared" si="123"/>
        <v>37.701934800000004</v>
      </c>
      <c r="DR35" s="58">
        <f t="shared" si="124"/>
        <v>56.391449899999998</v>
      </c>
      <c r="DS35" s="58">
        <f t="shared" si="123"/>
        <v>56.391449899999998</v>
      </c>
      <c r="DT35" s="58">
        <f t="shared" si="125"/>
        <v>24.066074199999946</v>
      </c>
      <c r="DU35" s="58">
        <f t="shared" si="3"/>
        <v>24.066074199999946</v>
      </c>
      <c r="DV35" s="58">
        <f t="shared" si="126"/>
        <v>99.303566599999272</v>
      </c>
      <c r="DW35" s="58">
        <f t="shared" si="4"/>
        <v>99.303566599999272</v>
      </c>
      <c r="DX35" s="58">
        <f t="shared" si="127"/>
        <v>89.027170450000014</v>
      </c>
      <c r="DY35" s="58">
        <f t="shared" si="5"/>
        <v>89.027170450000014</v>
      </c>
      <c r="DZ35" s="58">
        <f>'Stata Quintile'!$I79</f>
        <v>786.99040000000002</v>
      </c>
      <c r="EA35" s="58">
        <f t="shared" si="128"/>
        <v>675.40572299999997</v>
      </c>
      <c r="EB35" s="58">
        <f t="shared" si="6"/>
        <v>675.40572299999997</v>
      </c>
      <c r="EC35" s="58">
        <f t="shared" si="129"/>
        <v>1262.8763750000003</v>
      </c>
      <c r="ED35" s="58">
        <f t="shared" si="7"/>
        <v>1262.8763750000003</v>
      </c>
      <c r="EE35" s="58">
        <f t="shared" si="130"/>
        <v>992.21594640000035</v>
      </c>
      <c r="EF35" s="58">
        <f t="shared" si="8"/>
        <v>992.21594640000035</v>
      </c>
      <c r="EG35" s="58">
        <f t="shared" si="131"/>
        <v>1249.1413499</v>
      </c>
      <c r="EH35" s="58">
        <f t="shared" si="9"/>
        <v>1249.1413499</v>
      </c>
      <c r="EI35" s="58">
        <f t="shared" si="132"/>
        <v>1061.737622000001</v>
      </c>
      <c r="EJ35" s="58">
        <f t="shared" si="10"/>
        <v>1061.737622000001</v>
      </c>
      <c r="EK35" s="58">
        <f>'Stata Quintile'!$J79</f>
        <v>2330.0100000000002</v>
      </c>
      <c r="EL35" s="58">
        <f t="shared" si="133"/>
        <v>1896.345249</v>
      </c>
      <c r="EM35" s="58">
        <f t="shared" si="11"/>
        <v>1896.345249</v>
      </c>
      <c r="EN35" s="58">
        <f t="shared" si="134"/>
        <v>2993.84204</v>
      </c>
      <c r="EO35" s="58">
        <f t="shared" si="12"/>
        <v>2993.84204</v>
      </c>
      <c r="EP35" s="58">
        <f t="shared" si="135"/>
        <v>2579.1440850999998</v>
      </c>
      <c r="EQ35" s="58">
        <f t="shared" si="13"/>
        <v>2579.1440850999998</v>
      </c>
      <c r="ER35" s="58">
        <f t="shared" si="136"/>
        <v>2724.3374199</v>
      </c>
      <c r="ES35" s="58">
        <f t="shared" si="14"/>
        <v>2724.3374199</v>
      </c>
      <c r="ET35" s="58">
        <f t="shared" si="137"/>
        <v>2699.7685450999988</v>
      </c>
      <c r="EU35" s="58">
        <f t="shared" si="15"/>
        <v>2699.7685450999988</v>
      </c>
      <c r="EV35" s="58">
        <f>'Stata Quintile'!$K79</f>
        <v>4705.4309999999996</v>
      </c>
      <c r="EW35" s="58">
        <f t="shared" si="138"/>
        <v>3294.3037600000002</v>
      </c>
      <c r="EX35" s="58">
        <f t="shared" si="16"/>
        <v>3294.3037600000002</v>
      </c>
      <c r="EY35" s="58">
        <f t="shared" si="139"/>
        <v>4725.8479040000002</v>
      </c>
      <c r="EZ35" s="58">
        <f t="shared" si="17"/>
        <v>4725.8479040000002</v>
      </c>
      <c r="FA35" s="58">
        <f t="shared" si="140"/>
        <v>4116.9345493000001</v>
      </c>
      <c r="FB35" s="58">
        <f t="shared" si="18"/>
        <v>4116.9345493000001</v>
      </c>
      <c r="FC35" s="58">
        <f t="shared" si="141"/>
        <v>4240.2738319</v>
      </c>
      <c r="FD35" s="58">
        <f t="shared" si="19"/>
        <v>4240.2738319</v>
      </c>
      <c r="FE35" s="58">
        <f t="shared" si="142"/>
        <v>4459.0248119999924</v>
      </c>
      <c r="FF35" s="58">
        <f t="shared" si="20"/>
        <v>4459.0248119999924</v>
      </c>
      <c r="FG35" s="58">
        <f>'Stata Quintile'!$L79</f>
        <v>7908.0290000000005</v>
      </c>
      <c r="FH35" s="58">
        <f t="shared" si="143"/>
        <v>6692.3777399999999</v>
      </c>
      <c r="FI35" s="58">
        <f t="shared" si="21"/>
        <v>6692.3777399999999</v>
      </c>
      <c r="FJ35" s="58">
        <f t="shared" si="144"/>
        <v>8854.6512599999987</v>
      </c>
      <c r="FK35" s="58">
        <f t="shared" si="22"/>
        <v>8854.6512599999987</v>
      </c>
      <c r="FL35" s="58">
        <f t="shared" si="145"/>
        <v>8226.4052453000004</v>
      </c>
      <c r="FM35" s="58">
        <f t="shared" si="23"/>
        <v>8226.4052453000004</v>
      </c>
      <c r="FN35" s="58">
        <f t="shared" si="146"/>
        <v>8277.529724</v>
      </c>
      <c r="FO35" s="58">
        <f t="shared" si="24"/>
        <v>8277.529724</v>
      </c>
      <c r="FP35" s="58">
        <f t="shared" si="147"/>
        <v>8922.678515500018</v>
      </c>
      <c r="FQ35" s="58">
        <f t="shared" si="25"/>
        <v>8922.678515500018</v>
      </c>
    </row>
    <row r="36" spans="1:173">
      <c r="A36" s="58">
        <v>30</v>
      </c>
      <c r="B36" s="137">
        <f>'Stata Quintile'!$C82</f>
        <v>1397.2339999999999</v>
      </c>
      <c r="C36" s="138">
        <f t="shared" si="26"/>
        <v>173.10856000000001</v>
      </c>
      <c r="D36" s="139">
        <f t="shared" si="27"/>
        <v>237.73051000000001</v>
      </c>
      <c r="E36" s="141">
        <f t="shared" si="28"/>
        <v>375.74100000000021</v>
      </c>
      <c r="F36" s="140">
        <f t="shared" si="29"/>
        <v>595.73820000000023</v>
      </c>
      <c r="G36" s="142">
        <f t="shared" si="30"/>
        <v>932.80200000000923</v>
      </c>
      <c r="H36" s="58">
        <f>'Stata Quintile'!$D82</f>
        <v>3614.5329999999999</v>
      </c>
      <c r="I36" s="58">
        <f t="shared" si="31"/>
        <v>1288.1656000000003</v>
      </c>
      <c r="J36" s="58">
        <f t="shared" si="32"/>
        <v>2976.063000000001</v>
      </c>
      <c r="K36" s="58">
        <f t="shared" si="33"/>
        <v>2891.3229999999999</v>
      </c>
      <c r="L36" s="58">
        <f t="shared" si="34"/>
        <v>3318.9610999999968</v>
      </c>
      <c r="M36" s="58">
        <f t="shared" si="35"/>
        <v>3320.8643999999986</v>
      </c>
      <c r="N36" s="58">
        <f>'Stata Quintile'!$E82</f>
        <v>5457.3909999999996</v>
      </c>
      <c r="O36" s="58">
        <f t="shared" si="36"/>
        <v>2793.4777800000002</v>
      </c>
      <c r="P36" s="58">
        <f t="shared" si="37"/>
        <v>4956.0481000000018</v>
      </c>
      <c r="Q36" s="58">
        <f t="shared" si="38"/>
        <v>4628.5983399999996</v>
      </c>
      <c r="R36" s="58">
        <f t="shared" si="39"/>
        <v>4934.6109000000015</v>
      </c>
      <c r="S36" s="58">
        <f t="shared" si="40"/>
        <v>5320.131000000003</v>
      </c>
      <c r="T36" s="58">
        <f>'Stata Quintile'!$F82</f>
        <v>8322.1810000000005</v>
      </c>
      <c r="U36" s="58">
        <f t="shared" si="41"/>
        <v>4659.5397000000003</v>
      </c>
      <c r="V36" s="58">
        <f t="shared" si="42"/>
        <v>7382.8490999999995</v>
      </c>
      <c r="W36" s="58">
        <f t="shared" si="43"/>
        <v>7072.9907699999985</v>
      </c>
      <c r="X36" s="58">
        <f t="shared" si="44"/>
        <v>7443.5072999999948</v>
      </c>
      <c r="Y36" s="58">
        <f t="shared" si="45"/>
        <v>8177.8390000000063</v>
      </c>
      <c r="Z36" s="58">
        <f>'Stata Quintile'!$G82</f>
        <v>17024.509999999998</v>
      </c>
      <c r="AA36" s="58">
        <f t="shared" si="46"/>
        <v>9782.0560000000005</v>
      </c>
      <c r="AB36" s="58">
        <f t="shared" si="47"/>
        <v>13581.612000000003</v>
      </c>
      <c r="AC36" s="58">
        <f t="shared" si="48"/>
        <v>13828.834799999999</v>
      </c>
      <c r="AD36" s="58">
        <f t="shared" si="49"/>
        <v>14051.780500000001</v>
      </c>
      <c r="AE36" s="58">
        <f t="shared" si="50"/>
        <v>15745.596999999983</v>
      </c>
      <c r="AF36" s="58">
        <f>'Stata Quintile'!$H82</f>
        <v>18.149999999999999</v>
      </c>
      <c r="AG36" s="58">
        <f t="shared" si="51"/>
        <v>36.851796000000007</v>
      </c>
      <c r="AH36" s="58">
        <f t="shared" si="52"/>
        <v>56.726042</v>
      </c>
      <c r="AI36" s="58">
        <f t="shared" si="53"/>
        <v>25.057079999999928</v>
      </c>
      <c r="AJ36" s="58">
        <f t="shared" si="54"/>
        <v>113.67040000000009</v>
      </c>
      <c r="AK36" s="58">
        <f t="shared" si="55"/>
        <v>104.07899999999972</v>
      </c>
      <c r="AL36" s="58">
        <f>'Stata Quintile'!$I82</f>
        <v>692.1875</v>
      </c>
      <c r="AM36" s="58">
        <f t="shared" si="56"/>
        <v>667.31430999999998</v>
      </c>
      <c r="AN36" s="58">
        <f t="shared" si="57"/>
        <v>1280.8139000000001</v>
      </c>
      <c r="AO36" s="58">
        <f t="shared" si="58"/>
        <v>1033.4043000000004</v>
      </c>
      <c r="AP36" s="58">
        <f t="shared" si="59"/>
        <v>1333.7877999999987</v>
      </c>
      <c r="AQ36" s="58">
        <f t="shared" si="60"/>
        <v>1154.9673999999989</v>
      </c>
      <c r="AR36" s="58">
        <f>'Stata Quintile'!$J82</f>
        <v>2732.6729999999998</v>
      </c>
      <c r="AS36" s="58">
        <f t="shared" si="61"/>
        <v>1894.2194299999999</v>
      </c>
      <c r="AT36" s="58">
        <f t="shared" si="62"/>
        <v>3038.7455999999997</v>
      </c>
      <c r="AU36" s="58">
        <f t="shared" si="63"/>
        <v>2660.5933999999997</v>
      </c>
      <c r="AV36" s="58">
        <f t="shared" si="64"/>
        <v>2841.9267999999988</v>
      </c>
      <c r="AW36" s="58">
        <f t="shared" si="65"/>
        <v>2818.6151000000009</v>
      </c>
      <c r="AX36" s="58">
        <f>'Stata Quintile'!$K82</f>
        <v>4753.192</v>
      </c>
      <c r="AY36" s="58">
        <f t="shared" si="66"/>
        <v>3307.1742000000004</v>
      </c>
      <c r="AZ36" s="58">
        <f t="shared" si="67"/>
        <v>4794.5583000000006</v>
      </c>
      <c r="BA36" s="58">
        <f t="shared" si="68"/>
        <v>4238.8856999999989</v>
      </c>
      <c r="BB36" s="58">
        <f t="shared" si="69"/>
        <v>4391.9838000000009</v>
      </c>
      <c r="BC36" s="58">
        <f t="shared" si="70"/>
        <v>4599.6339999999909</v>
      </c>
      <c r="BD36" s="58">
        <f>'Stata Quintile'!$L82</f>
        <v>9768.6540000000005</v>
      </c>
      <c r="BE36" s="58">
        <f t="shared" si="71"/>
        <v>6730.7837999999992</v>
      </c>
      <c r="BF36" s="58">
        <f t="shared" si="72"/>
        <v>8973.4840000000004</v>
      </c>
      <c r="BG36" s="58">
        <f t="shared" si="73"/>
        <v>8407.3676000000014</v>
      </c>
      <c r="BH36" s="58">
        <f t="shared" si="74"/>
        <v>8472.0448999999971</v>
      </c>
      <c r="BI36" s="58">
        <f t="shared" si="75"/>
        <v>9073.9940000000206</v>
      </c>
      <c r="BK36" s="58">
        <v>30</v>
      </c>
      <c r="BL36" s="58">
        <f>'Stata Quintile'!$C82</f>
        <v>1397.2339999999999</v>
      </c>
      <c r="BM36" s="58">
        <f t="shared" si="76"/>
        <v>173.10856000000001</v>
      </c>
      <c r="BN36" s="58">
        <f t="shared" si="77"/>
        <v>173.10856000000001</v>
      </c>
      <c r="BO36" s="58">
        <f t="shared" si="78"/>
        <v>237.73051000000001</v>
      </c>
      <c r="BP36" s="58">
        <f t="shared" si="77"/>
        <v>237.73051000000001</v>
      </c>
      <c r="BQ36" s="58">
        <f t="shared" si="79"/>
        <v>375.74100000000021</v>
      </c>
      <c r="BR36" s="58">
        <f t="shared" si="0"/>
        <v>375.74100000000021</v>
      </c>
      <c r="BS36" s="58">
        <f t="shared" si="80"/>
        <v>595.73820000000023</v>
      </c>
      <c r="BT36" s="58">
        <f t="shared" si="1"/>
        <v>595.73820000000023</v>
      </c>
      <c r="BU36" s="58">
        <f t="shared" si="81"/>
        <v>932.80200000000923</v>
      </c>
      <c r="BV36" s="58">
        <f t="shared" si="2"/>
        <v>932.80200000000923</v>
      </c>
      <c r="BW36" s="58">
        <f>'Stata Quintile'!$D82</f>
        <v>3614.5329999999999</v>
      </c>
      <c r="BX36" s="58">
        <f t="shared" si="82"/>
        <v>1288.1656000000003</v>
      </c>
      <c r="BY36" s="58">
        <f t="shared" si="83"/>
        <v>1288.1656000000003</v>
      </c>
      <c r="BZ36" s="58">
        <f t="shared" si="84"/>
        <v>2976.063000000001</v>
      </c>
      <c r="CA36" s="58">
        <f t="shared" si="85"/>
        <v>2976.063000000001</v>
      </c>
      <c r="CB36" s="58">
        <f t="shared" si="86"/>
        <v>2891.3229999999999</v>
      </c>
      <c r="CC36" s="58">
        <f t="shared" si="87"/>
        <v>2891.3229999999999</v>
      </c>
      <c r="CD36" s="58">
        <f t="shared" si="88"/>
        <v>3318.9610999999968</v>
      </c>
      <c r="CE36" s="58">
        <f t="shared" si="89"/>
        <v>3318.9610999999968</v>
      </c>
      <c r="CF36" s="58">
        <f t="shared" si="90"/>
        <v>3320.8643999999986</v>
      </c>
      <c r="CG36" s="58">
        <f t="shared" si="91"/>
        <v>3320.8643999999986</v>
      </c>
      <c r="CH36" s="58">
        <f>'Stata Quintile'!$E82</f>
        <v>5457.3909999999996</v>
      </c>
      <c r="CI36" s="58">
        <f t="shared" si="92"/>
        <v>2793.4777800000002</v>
      </c>
      <c r="CJ36" s="58">
        <f t="shared" si="93"/>
        <v>2793.4777800000002</v>
      </c>
      <c r="CK36" s="58">
        <f t="shared" si="94"/>
        <v>4956.0481000000018</v>
      </c>
      <c r="CL36" s="58">
        <f t="shared" si="95"/>
        <v>4956.0481000000018</v>
      </c>
      <c r="CM36" s="58">
        <f t="shared" si="96"/>
        <v>4628.5983399999996</v>
      </c>
      <c r="CN36" s="58">
        <f t="shared" si="97"/>
        <v>4628.5983399999996</v>
      </c>
      <c r="CO36" s="58">
        <f t="shared" si="98"/>
        <v>4934.6109000000015</v>
      </c>
      <c r="CP36" s="58">
        <f t="shared" si="99"/>
        <v>4934.6109000000015</v>
      </c>
      <c r="CQ36" s="58">
        <f t="shared" si="100"/>
        <v>5320.131000000003</v>
      </c>
      <c r="CR36" s="58">
        <f t="shared" si="101"/>
        <v>5320.131000000003</v>
      </c>
      <c r="CS36" s="58">
        <f>'Stata Quintile'!$F82</f>
        <v>8322.1810000000005</v>
      </c>
      <c r="CT36" s="58">
        <f t="shared" si="102"/>
        <v>4659.5397000000003</v>
      </c>
      <c r="CU36" s="58">
        <f t="shared" si="103"/>
        <v>4659.5397000000003</v>
      </c>
      <c r="CV36" s="58">
        <f t="shared" si="104"/>
        <v>7382.8490999999995</v>
      </c>
      <c r="CW36" s="58">
        <f t="shared" si="105"/>
        <v>7382.8490999999995</v>
      </c>
      <c r="CX36" s="58">
        <f t="shared" si="106"/>
        <v>7072.9907699999985</v>
      </c>
      <c r="CY36" s="58">
        <f t="shared" si="107"/>
        <v>7072.9907699999985</v>
      </c>
      <c r="CZ36" s="58">
        <f t="shared" si="108"/>
        <v>7443.5072999999948</v>
      </c>
      <c r="DA36" s="58">
        <f t="shared" si="109"/>
        <v>7443.5072999999948</v>
      </c>
      <c r="DB36" s="58">
        <f t="shared" si="110"/>
        <v>8177.8390000000063</v>
      </c>
      <c r="DC36" s="58">
        <f t="shared" si="111"/>
        <v>8177.8390000000063</v>
      </c>
      <c r="DD36" s="58">
        <f>'Stata Quintile'!$G82</f>
        <v>17024.509999999998</v>
      </c>
      <c r="DE36" s="58">
        <f t="shared" si="112"/>
        <v>9782.0560000000005</v>
      </c>
      <c r="DF36" s="58">
        <f t="shared" si="113"/>
        <v>9782.0560000000005</v>
      </c>
      <c r="DG36" s="58">
        <f t="shared" si="114"/>
        <v>13581.612000000003</v>
      </c>
      <c r="DH36" s="58">
        <f t="shared" si="115"/>
        <v>13581.612000000003</v>
      </c>
      <c r="DI36" s="58">
        <f t="shared" si="116"/>
        <v>13828.834799999999</v>
      </c>
      <c r="DJ36" s="58">
        <f t="shared" si="117"/>
        <v>13828.834799999999</v>
      </c>
      <c r="DK36" s="58">
        <f t="shared" si="118"/>
        <v>14051.780500000001</v>
      </c>
      <c r="DL36" s="58">
        <f t="shared" si="119"/>
        <v>14051.780500000001</v>
      </c>
      <c r="DM36" s="58">
        <f t="shared" si="120"/>
        <v>15745.596999999983</v>
      </c>
      <c r="DN36" s="58">
        <f t="shared" si="121"/>
        <v>15745.596999999983</v>
      </c>
      <c r="DO36" s="58">
        <f>'Stata Quintile'!$H82</f>
        <v>18.149999999999999</v>
      </c>
      <c r="DP36" s="58">
        <f t="shared" si="122"/>
        <v>36.851796000000007</v>
      </c>
      <c r="DQ36" s="58">
        <f t="shared" si="123"/>
        <v>36.851796000000007</v>
      </c>
      <c r="DR36" s="58">
        <f t="shared" si="124"/>
        <v>56.726042</v>
      </c>
      <c r="DS36" s="58">
        <f t="shared" si="123"/>
        <v>56.726042</v>
      </c>
      <c r="DT36" s="58">
        <f t="shared" si="125"/>
        <v>25.057079999999928</v>
      </c>
      <c r="DU36" s="58">
        <f t="shared" si="3"/>
        <v>25.057079999999928</v>
      </c>
      <c r="DV36" s="58">
        <f t="shared" si="126"/>
        <v>113.67040000000009</v>
      </c>
      <c r="DW36" s="58">
        <f t="shared" si="4"/>
        <v>113.67040000000009</v>
      </c>
      <c r="DX36" s="58">
        <f t="shared" si="127"/>
        <v>104.07899999999972</v>
      </c>
      <c r="DY36" s="58">
        <f t="shared" si="5"/>
        <v>104.07899999999972</v>
      </c>
      <c r="DZ36" s="58">
        <f>'Stata Quintile'!$I82</f>
        <v>692.1875</v>
      </c>
      <c r="EA36" s="58">
        <f t="shared" si="128"/>
        <v>667.31430999999998</v>
      </c>
      <c r="EB36" s="58">
        <f t="shared" si="6"/>
        <v>667.31430999999998</v>
      </c>
      <c r="EC36" s="58">
        <f t="shared" si="129"/>
        <v>1280.8139000000001</v>
      </c>
      <c r="ED36" s="58">
        <f t="shared" si="7"/>
        <v>1280.8139000000001</v>
      </c>
      <c r="EE36" s="58">
        <f t="shared" si="130"/>
        <v>1033.4043000000004</v>
      </c>
      <c r="EF36" s="58">
        <f t="shared" si="8"/>
        <v>1033.4043000000004</v>
      </c>
      <c r="EG36" s="58">
        <f t="shared" si="131"/>
        <v>1333.7877999999987</v>
      </c>
      <c r="EH36" s="58">
        <f t="shared" si="9"/>
        <v>1333.7877999999987</v>
      </c>
      <c r="EI36" s="58">
        <f t="shared" si="132"/>
        <v>1154.9673999999989</v>
      </c>
      <c r="EJ36" s="58">
        <f t="shared" si="10"/>
        <v>1154.9673999999989</v>
      </c>
      <c r="EK36" s="58">
        <f>'Stata Quintile'!$J82</f>
        <v>2732.6729999999998</v>
      </c>
      <c r="EL36" s="58">
        <f t="shared" si="133"/>
        <v>1894.2194299999999</v>
      </c>
      <c r="EM36" s="58">
        <f t="shared" si="11"/>
        <v>1894.2194299999999</v>
      </c>
      <c r="EN36" s="58">
        <f t="shared" si="134"/>
        <v>3038.7455999999997</v>
      </c>
      <c r="EO36" s="58">
        <f t="shared" si="12"/>
        <v>3038.7455999999997</v>
      </c>
      <c r="EP36" s="58">
        <f t="shared" si="135"/>
        <v>2660.5933999999997</v>
      </c>
      <c r="EQ36" s="58">
        <f t="shared" si="13"/>
        <v>2660.5933999999997</v>
      </c>
      <c r="ER36" s="58">
        <f t="shared" si="136"/>
        <v>2841.9267999999988</v>
      </c>
      <c r="ES36" s="58">
        <f t="shared" si="14"/>
        <v>2841.9267999999988</v>
      </c>
      <c r="ET36" s="58">
        <f t="shared" si="137"/>
        <v>2818.6151000000009</v>
      </c>
      <c r="EU36" s="58">
        <f t="shared" si="15"/>
        <v>2818.6151000000009</v>
      </c>
      <c r="EV36" s="58">
        <f>'Stata Quintile'!$K82</f>
        <v>4753.192</v>
      </c>
      <c r="EW36" s="58">
        <f t="shared" si="138"/>
        <v>3307.1742000000004</v>
      </c>
      <c r="EX36" s="58">
        <f t="shared" si="16"/>
        <v>3307.1742000000004</v>
      </c>
      <c r="EY36" s="58">
        <f t="shared" si="139"/>
        <v>4794.5583000000006</v>
      </c>
      <c r="EZ36" s="58">
        <f t="shared" si="17"/>
        <v>4794.5583000000006</v>
      </c>
      <c r="FA36" s="58">
        <f t="shared" si="140"/>
        <v>4238.8856999999989</v>
      </c>
      <c r="FB36" s="58">
        <f t="shared" si="18"/>
        <v>4238.8856999999989</v>
      </c>
      <c r="FC36" s="58">
        <f t="shared" si="141"/>
        <v>4391.9838000000009</v>
      </c>
      <c r="FD36" s="58">
        <f t="shared" si="19"/>
        <v>4391.9838000000009</v>
      </c>
      <c r="FE36" s="58">
        <f t="shared" si="142"/>
        <v>4599.6339999999909</v>
      </c>
      <c r="FF36" s="58">
        <f t="shared" si="20"/>
        <v>4599.6339999999909</v>
      </c>
      <c r="FG36" s="58">
        <f>'Stata Quintile'!$L82</f>
        <v>9768.6540000000005</v>
      </c>
      <c r="FH36" s="58">
        <f t="shared" si="143"/>
        <v>6730.7837999999992</v>
      </c>
      <c r="FI36" s="58">
        <f t="shared" si="21"/>
        <v>6730.7837999999992</v>
      </c>
      <c r="FJ36" s="58">
        <f t="shared" si="144"/>
        <v>8973.4840000000004</v>
      </c>
      <c r="FK36" s="58">
        <f t="shared" si="22"/>
        <v>8973.4840000000004</v>
      </c>
      <c r="FL36" s="58">
        <f t="shared" si="145"/>
        <v>8407.3676000000014</v>
      </c>
      <c r="FM36" s="58">
        <f t="shared" si="23"/>
        <v>8407.3676000000014</v>
      </c>
      <c r="FN36" s="58">
        <f t="shared" si="146"/>
        <v>8472.0448999999971</v>
      </c>
      <c r="FO36" s="58">
        <f t="shared" si="24"/>
        <v>8472.0448999999971</v>
      </c>
      <c r="FP36" s="58">
        <f t="shared" si="147"/>
        <v>9073.9940000000206</v>
      </c>
      <c r="FQ36" s="58">
        <f t="shared" si="25"/>
        <v>9073.9940000000206</v>
      </c>
    </row>
    <row r="37" spans="1:173">
      <c r="A37" s="58">
        <v>31</v>
      </c>
      <c r="B37" s="137">
        <f>'Stata Quintile'!$C85</f>
        <v>1996.4860000000001</v>
      </c>
      <c r="C37" s="138">
        <f t="shared" si="26"/>
        <v>168.00713200000001</v>
      </c>
      <c r="D37" s="139">
        <f t="shared" si="27"/>
        <v>235.01576759999998</v>
      </c>
      <c r="E37" s="141">
        <f t="shared" si="28"/>
        <v>367.95510190000005</v>
      </c>
      <c r="F37" s="140">
        <f t="shared" si="29"/>
        <v>608.23561979999977</v>
      </c>
      <c r="G37" s="142">
        <f t="shared" si="30"/>
        <v>936.70998480000799</v>
      </c>
      <c r="H37" s="58">
        <f>'Stata Quintile'!$D85</f>
        <v>3855.375</v>
      </c>
      <c r="I37" s="58">
        <f t="shared" si="31"/>
        <v>1268.9940200000001</v>
      </c>
      <c r="J37" s="58">
        <f t="shared" si="32"/>
        <v>3015.5868400000004</v>
      </c>
      <c r="K37" s="58">
        <f t="shared" si="33"/>
        <v>2938.8337394999999</v>
      </c>
      <c r="L37" s="58">
        <f t="shared" si="34"/>
        <v>3433.0356544999986</v>
      </c>
      <c r="M37" s="58">
        <f t="shared" si="35"/>
        <v>3434.8125324700018</v>
      </c>
      <c r="N37" s="58">
        <f>'Stata Quintile'!$E85</f>
        <v>6139.4620000000004</v>
      </c>
      <c r="O37" s="58">
        <f t="shared" si="36"/>
        <v>2801.153206</v>
      </c>
      <c r="P37" s="58">
        <f t="shared" si="37"/>
        <v>5025.1145290000013</v>
      </c>
      <c r="Q37" s="58">
        <f t="shared" si="38"/>
        <v>4732.3204502999997</v>
      </c>
      <c r="R37" s="58">
        <f t="shared" si="39"/>
        <v>5076.7595816000039</v>
      </c>
      <c r="S37" s="58">
        <f t="shared" si="40"/>
        <v>5428.7112087999985</v>
      </c>
      <c r="T37" s="58">
        <f>'Stata Quintile'!$F85</f>
        <v>9301.6119999999992</v>
      </c>
      <c r="U37" s="58">
        <f t="shared" si="41"/>
        <v>4698.2034899999999</v>
      </c>
      <c r="V37" s="58">
        <f t="shared" si="42"/>
        <v>7487.7635689999997</v>
      </c>
      <c r="W37" s="58">
        <f t="shared" si="43"/>
        <v>7212.1173365999994</v>
      </c>
      <c r="X37" s="58">
        <f t="shared" si="44"/>
        <v>7629.8172503999995</v>
      </c>
      <c r="Y37" s="58">
        <f t="shared" si="45"/>
        <v>8295.649721300013</v>
      </c>
      <c r="Z37" s="58">
        <f>'Stata Quintile'!$G85</f>
        <v>19099.52</v>
      </c>
      <c r="AA37" s="58">
        <f t="shared" si="46"/>
        <v>9883.5161000000007</v>
      </c>
      <c r="AB37" s="58">
        <f t="shared" si="47"/>
        <v>13764.376054000002</v>
      </c>
      <c r="AC37" s="58">
        <f t="shared" si="48"/>
        <v>13983.686464399996</v>
      </c>
      <c r="AD37" s="58">
        <f t="shared" si="49"/>
        <v>14237.989616699997</v>
      </c>
      <c r="AE37" s="58">
        <f t="shared" si="50"/>
        <v>15789.073981900019</v>
      </c>
      <c r="AF37" s="58">
        <f>'Stata Quintile'!$H85</f>
        <v>70.909719999999993</v>
      </c>
      <c r="AG37" s="58">
        <f t="shared" si="51"/>
        <v>36.001657200000004</v>
      </c>
      <c r="AH37" s="58">
        <f t="shared" si="52"/>
        <v>56.964477899999999</v>
      </c>
      <c r="AI37" s="58">
        <f t="shared" si="53"/>
        <v>26.284748199999967</v>
      </c>
      <c r="AJ37" s="58">
        <f t="shared" si="54"/>
        <v>127.78181099999972</v>
      </c>
      <c r="AK37" s="58">
        <f t="shared" si="55"/>
        <v>119.15645775000016</v>
      </c>
      <c r="AL37" s="58">
        <f>'Stata Quintile'!$I85</f>
        <v>950.13890000000004</v>
      </c>
      <c r="AM37" s="58">
        <f t="shared" si="56"/>
        <v>659.22289699999999</v>
      </c>
      <c r="AN37" s="58">
        <f t="shared" si="57"/>
        <v>1296.2695750000003</v>
      </c>
      <c r="AO37" s="58">
        <f t="shared" si="58"/>
        <v>1074.6115316000007</v>
      </c>
      <c r="AP37" s="58">
        <f t="shared" si="59"/>
        <v>1414.7647766999999</v>
      </c>
      <c r="AQ37" s="58">
        <f t="shared" si="60"/>
        <v>1248.4167454000001</v>
      </c>
      <c r="AR37" s="58">
        <f>'Stata Quintile'!$J85</f>
        <v>2475.0569999999998</v>
      </c>
      <c r="AS37" s="58">
        <f t="shared" si="61"/>
        <v>1892.093611</v>
      </c>
      <c r="AT37" s="58">
        <f t="shared" si="62"/>
        <v>3078.2172399999999</v>
      </c>
      <c r="AU37" s="58">
        <f t="shared" si="63"/>
        <v>2740.1215649000005</v>
      </c>
      <c r="AV37" s="58">
        <f t="shared" si="64"/>
        <v>2954.2219867000003</v>
      </c>
      <c r="AW37" s="58">
        <f t="shared" si="65"/>
        <v>2932.6937791000014</v>
      </c>
      <c r="AX37" s="58">
        <f>'Stata Quintile'!$K85</f>
        <v>3958.181</v>
      </c>
      <c r="AY37" s="58">
        <f t="shared" si="66"/>
        <v>3320.0446400000001</v>
      </c>
      <c r="AZ37" s="58">
        <f t="shared" si="67"/>
        <v>4855.8151839999991</v>
      </c>
      <c r="BA37" s="58">
        <f t="shared" si="68"/>
        <v>4358.2323407000003</v>
      </c>
      <c r="BB37" s="58">
        <f t="shared" si="69"/>
        <v>4538.1751066999987</v>
      </c>
      <c r="BC37" s="58">
        <f t="shared" si="70"/>
        <v>4730.0104391999994</v>
      </c>
      <c r="BD37" s="58">
        <f>'Stata Quintile'!$L85</f>
        <v>7993.3029999999999</v>
      </c>
      <c r="BE37" s="58">
        <f t="shared" si="71"/>
        <v>6769.1898599999995</v>
      </c>
      <c r="BF37" s="58">
        <f t="shared" si="72"/>
        <v>9080.8750599999985</v>
      </c>
      <c r="BG37" s="58">
        <f t="shared" si="73"/>
        <v>8581.9910006999999</v>
      </c>
      <c r="BH37" s="58">
        <f t="shared" si="74"/>
        <v>8658.8236665999993</v>
      </c>
      <c r="BI37" s="58">
        <f t="shared" si="75"/>
        <v>9203.0349551000272</v>
      </c>
      <c r="BK37" s="58">
        <v>31</v>
      </c>
      <c r="BL37" s="58">
        <f>'Stata Quintile'!$C85</f>
        <v>1996.4860000000001</v>
      </c>
      <c r="BM37" s="58">
        <f t="shared" si="76"/>
        <v>168.00713200000001</v>
      </c>
      <c r="BN37" s="58">
        <f t="shared" si="77"/>
        <v>168.00713200000001</v>
      </c>
      <c r="BO37" s="58">
        <f t="shared" si="78"/>
        <v>235.01576759999998</v>
      </c>
      <c r="BP37" s="58">
        <f t="shared" si="77"/>
        <v>235.01576759999998</v>
      </c>
      <c r="BQ37" s="58">
        <f t="shared" si="79"/>
        <v>367.95510190000005</v>
      </c>
      <c r="BR37" s="58">
        <f t="shared" si="0"/>
        <v>367.95510190000005</v>
      </c>
      <c r="BS37" s="58">
        <f t="shared" si="80"/>
        <v>608.23561979999977</v>
      </c>
      <c r="BT37" s="58">
        <f t="shared" si="1"/>
        <v>608.23561979999977</v>
      </c>
      <c r="BU37" s="58">
        <f t="shared" si="81"/>
        <v>936.70998480000799</v>
      </c>
      <c r="BV37" s="58">
        <f t="shared" si="2"/>
        <v>936.70998480000799</v>
      </c>
      <c r="BW37" s="58">
        <f>'Stata Quintile'!$D85</f>
        <v>3855.375</v>
      </c>
      <c r="BX37" s="58">
        <f t="shared" si="82"/>
        <v>1268.9940200000001</v>
      </c>
      <c r="BY37" s="58">
        <f t="shared" si="83"/>
        <v>1268.9940200000001</v>
      </c>
      <c r="BZ37" s="58">
        <f t="shared" si="84"/>
        <v>3015.5868400000004</v>
      </c>
      <c r="CA37" s="58">
        <f t="shared" si="85"/>
        <v>3015.5868400000004</v>
      </c>
      <c r="CB37" s="58">
        <f t="shared" si="86"/>
        <v>2938.8337394999999</v>
      </c>
      <c r="CC37" s="58">
        <f t="shared" si="87"/>
        <v>2938.8337394999999</v>
      </c>
      <c r="CD37" s="58">
        <f t="shared" si="88"/>
        <v>3433.0356544999986</v>
      </c>
      <c r="CE37" s="58">
        <f t="shared" si="89"/>
        <v>3433.0356544999986</v>
      </c>
      <c r="CF37" s="58">
        <f t="shared" si="90"/>
        <v>3434.8125324700018</v>
      </c>
      <c r="CG37" s="58">
        <f t="shared" si="91"/>
        <v>3434.8125324700018</v>
      </c>
      <c r="CH37" s="58">
        <f>'Stata Quintile'!$E85</f>
        <v>6139.4620000000004</v>
      </c>
      <c r="CI37" s="58">
        <f t="shared" si="92"/>
        <v>2801.153206</v>
      </c>
      <c r="CJ37" s="58">
        <f t="shared" si="93"/>
        <v>2801.153206</v>
      </c>
      <c r="CK37" s="58">
        <f t="shared" si="94"/>
        <v>5025.1145290000013</v>
      </c>
      <c r="CL37" s="58">
        <f t="shared" si="95"/>
        <v>5025.1145290000013</v>
      </c>
      <c r="CM37" s="58">
        <f t="shared" si="96"/>
        <v>4732.3204502999997</v>
      </c>
      <c r="CN37" s="58">
        <f t="shared" si="97"/>
        <v>4732.3204502999997</v>
      </c>
      <c r="CO37" s="58">
        <f t="shared" si="98"/>
        <v>5076.7595816000039</v>
      </c>
      <c r="CP37" s="58">
        <f t="shared" si="99"/>
        <v>5076.7595816000039</v>
      </c>
      <c r="CQ37" s="58">
        <f t="shared" si="100"/>
        <v>5428.7112087999985</v>
      </c>
      <c r="CR37" s="58">
        <f t="shared" si="101"/>
        <v>5428.7112087999985</v>
      </c>
      <c r="CS37" s="58">
        <f>'Stata Quintile'!$F85</f>
        <v>9301.6119999999992</v>
      </c>
      <c r="CT37" s="58">
        <f t="shared" si="102"/>
        <v>4698.2034899999999</v>
      </c>
      <c r="CU37" s="58">
        <f t="shared" si="103"/>
        <v>4698.2034899999999</v>
      </c>
      <c r="CV37" s="58">
        <f t="shared" si="104"/>
        <v>7487.7635689999997</v>
      </c>
      <c r="CW37" s="58">
        <f t="shared" si="105"/>
        <v>7487.7635689999997</v>
      </c>
      <c r="CX37" s="58">
        <f t="shared" si="106"/>
        <v>7212.1173365999994</v>
      </c>
      <c r="CY37" s="58">
        <f t="shared" si="107"/>
        <v>7212.1173365999994</v>
      </c>
      <c r="CZ37" s="58">
        <f t="shared" si="108"/>
        <v>7629.8172503999995</v>
      </c>
      <c r="DA37" s="58">
        <f t="shared" si="109"/>
        <v>7629.8172503999995</v>
      </c>
      <c r="DB37" s="58">
        <f t="shared" si="110"/>
        <v>8295.649721300013</v>
      </c>
      <c r="DC37" s="58">
        <f t="shared" si="111"/>
        <v>8295.649721300013</v>
      </c>
      <c r="DD37" s="58">
        <f>'Stata Quintile'!$G85</f>
        <v>19099.52</v>
      </c>
      <c r="DE37" s="58">
        <f t="shared" si="112"/>
        <v>9883.5161000000007</v>
      </c>
      <c r="DF37" s="58">
        <f t="shared" si="113"/>
        <v>9883.5161000000007</v>
      </c>
      <c r="DG37" s="58">
        <f t="shared" si="114"/>
        <v>13764.376054000002</v>
      </c>
      <c r="DH37" s="58">
        <f t="shared" si="115"/>
        <v>13764.376054000002</v>
      </c>
      <c r="DI37" s="58">
        <f t="shared" si="116"/>
        <v>13983.686464399996</v>
      </c>
      <c r="DJ37" s="58">
        <f t="shared" si="117"/>
        <v>13983.686464399996</v>
      </c>
      <c r="DK37" s="58">
        <f t="shared" si="118"/>
        <v>14237.989616699997</v>
      </c>
      <c r="DL37" s="58">
        <f t="shared" si="119"/>
        <v>14237.989616699997</v>
      </c>
      <c r="DM37" s="58">
        <f t="shared" si="120"/>
        <v>15789.073981900019</v>
      </c>
      <c r="DN37" s="58">
        <f t="shared" si="121"/>
        <v>15789.073981900019</v>
      </c>
      <c r="DO37" s="58">
        <f>'Stata Quintile'!$H85</f>
        <v>70.909719999999993</v>
      </c>
      <c r="DP37" s="58">
        <f t="shared" si="122"/>
        <v>36.001657200000004</v>
      </c>
      <c r="DQ37" s="58">
        <f t="shared" si="123"/>
        <v>36.001657200000004</v>
      </c>
      <c r="DR37" s="58">
        <f t="shared" si="124"/>
        <v>56.964477899999999</v>
      </c>
      <c r="DS37" s="58">
        <f t="shared" si="123"/>
        <v>56.964477899999999</v>
      </c>
      <c r="DT37" s="58">
        <f t="shared" si="125"/>
        <v>26.284748199999967</v>
      </c>
      <c r="DU37" s="58">
        <f t="shared" si="3"/>
        <v>26.284748199999967</v>
      </c>
      <c r="DV37" s="58">
        <f t="shared" si="126"/>
        <v>127.78181099999972</v>
      </c>
      <c r="DW37" s="58">
        <f t="shared" si="4"/>
        <v>127.78181099999972</v>
      </c>
      <c r="DX37" s="58">
        <f t="shared" si="127"/>
        <v>119.15645775000016</v>
      </c>
      <c r="DY37" s="58">
        <f t="shared" si="5"/>
        <v>119.15645775000016</v>
      </c>
      <c r="DZ37" s="58">
        <f>'Stata Quintile'!$I85</f>
        <v>950.13890000000004</v>
      </c>
      <c r="EA37" s="58">
        <f t="shared" si="128"/>
        <v>659.22289699999999</v>
      </c>
      <c r="EB37" s="58">
        <f t="shared" si="6"/>
        <v>659.22289699999999</v>
      </c>
      <c r="EC37" s="58">
        <f t="shared" si="129"/>
        <v>1296.2695750000003</v>
      </c>
      <c r="ED37" s="58">
        <f t="shared" si="7"/>
        <v>1296.2695750000003</v>
      </c>
      <c r="EE37" s="58">
        <f t="shared" si="130"/>
        <v>1074.6115316000007</v>
      </c>
      <c r="EF37" s="58">
        <f t="shared" si="8"/>
        <v>1074.6115316000007</v>
      </c>
      <c r="EG37" s="58">
        <f t="shared" si="131"/>
        <v>1414.7647766999999</v>
      </c>
      <c r="EH37" s="58">
        <f t="shared" si="9"/>
        <v>1414.7647766999999</v>
      </c>
      <c r="EI37" s="58">
        <f t="shared" si="132"/>
        <v>1248.4167454000001</v>
      </c>
      <c r="EJ37" s="58">
        <f t="shared" si="10"/>
        <v>1248.4167454000001</v>
      </c>
      <c r="EK37" s="58">
        <f>'Stata Quintile'!$J85</f>
        <v>2475.0569999999998</v>
      </c>
      <c r="EL37" s="58">
        <f t="shared" si="133"/>
        <v>1892.093611</v>
      </c>
      <c r="EM37" s="58">
        <f t="shared" si="11"/>
        <v>1892.093611</v>
      </c>
      <c r="EN37" s="58">
        <f t="shared" si="134"/>
        <v>3078.2172399999999</v>
      </c>
      <c r="EO37" s="58">
        <f t="shared" si="12"/>
        <v>3078.2172399999999</v>
      </c>
      <c r="EP37" s="58">
        <f t="shared" si="135"/>
        <v>2740.1215649000005</v>
      </c>
      <c r="EQ37" s="58">
        <f t="shared" si="13"/>
        <v>2740.1215649000005</v>
      </c>
      <c r="ER37" s="58">
        <f t="shared" si="136"/>
        <v>2954.2219867000003</v>
      </c>
      <c r="ES37" s="58">
        <f t="shared" si="14"/>
        <v>2954.2219867000003</v>
      </c>
      <c r="ET37" s="58">
        <f t="shared" si="137"/>
        <v>2932.6937791000014</v>
      </c>
      <c r="EU37" s="58">
        <f t="shared" si="15"/>
        <v>2932.6937791000014</v>
      </c>
      <c r="EV37" s="58">
        <f>'Stata Quintile'!$K85</f>
        <v>3958.181</v>
      </c>
      <c r="EW37" s="58">
        <f t="shared" si="138"/>
        <v>3320.0446400000001</v>
      </c>
      <c r="EX37" s="58">
        <f t="shared" si="16"/>
        <v>3320.0446400000001</v>
      </c>
      <c r="EY37" s="58">
        <f t="shared" si="139"/>
        <v>4855.8151839999991</v>
      </c>
      <c r="EZ37" s="58">
        <f t="shared" si="17"/>
        <v>4855.8151839999991</v>
      </c>
      <c r="FA37" s="58">
        <f t="shared" si="140"/>
        <v>4358.2323407000003</v>
      </c>
      <c r="FB37" s="58">
        <f t="shared" si="18"/>
        <v>4358.2323407000003</v>
      </c>
      <c r="FC37" s="58">
        <f t="shared" si="141"/>
        <v>4538.1751066999987</v>
      </c>
      <c r="FD37" s="58">
        <f t="shared" si="19"/>
        <v>4538.1751066999987</v>
      </c>
      <c r="FE37" s="58">
        <f t="shared" si="142"/>
        <v>4730.0104391999994</v>
      </c>
      <c r="FF37" s="58">
        <f t="shared" si="20"/>
        <v>4730.0104391999994</v>
      </c>
      <c r="FG37" s="58">
        <f>'Stata Quintile'!$L85</f>
        <v>7993.3029999999999</v>
      </c>
      <c r="FH37" s="58">
        <f t="shared" si="143"/>
        <v>6769.1898599999995</v>
      </c>
      <c r="FI37" s="58">
        <f t="shared" si="21"/>
        <v>6769.1898599999995</v>
      </c>
      <c r="FJ37" s="58">
        <f t="shared" si="144"/>
        <v>9080.8750599999985</v>
      </c>
      <c r="FK37" s="58">
        <f t="shared" si="22"/>
        <v>9080.8750599999985</v>
      </c>
      <c r="FL37" s="58">
        <f t="shared" si="145"/>
        <v>8581.9910006999999</v>
      </c>
      <c r="FM37" s="58">
        <f t="shared" si="23"/>
        <v>8581.9910006999999</v>
      </c>
      <c r="FN37" s="58">
        <f t="shared" si="146"/>
        <v>8658.8236665999993</v>
      </c>
      <c r="FO37" s="58">
        <f t="shared" si="24"/>
        <v>8658.8236665999993</v>
      </c>
      <c r="FP37" s="58">
        <f t="shared" si="147"/>
        <v>9203.0349551000272</v>
      </c>
      <c r="FQ37" s="58">
        <f t="shared" si="25"/>
        <v>9203.0349551000272</v>
      </c>
    </row>
    <row r="38" spans="1:173">
      <c r="A38" s="58">
        <v>32</v>
      </c>
      <c r="B38" s="137">
        <f>'Stata Quintile'!$C88</f>
        <v>2033.123</v>
      </c>
      <c r="C38" s="138">
        <f t="shared" si="26"/>
        <v>162.90570400000001</v>
      </c>
      <c r="D38" s="139">
        <f t="shared" si="27"/>
        <v>231.9773304</v>
      </c>
      <c r="E38" s="141">
        <f t="shared" si="28"/>
        <v>359.10264720000015</v>
      </c>
      <c r="F38" s="140">
        <f t="shared" si="29"/>
        <v>617.0853503999997</v>
      </c>
      <c r="G38" s="142">
        <f t="shared" si="30"/>
        <v>932.29689440000402</v>
      </c>
      <c r="H38" s="58">
        <f>'Stata Quintile'!$D88</f>
        <v>3756.2979999999998</v>
      </c>
      <c r="I38" s="58">
        <f t="shared" si="31"/>
        <v>1249.8224400000001</v>
      </c>
      <c r="J38" s="58">
        <f t="shared" si="32"/>
        <v>3048.9321600000007</v>
      </c>
      <c r="K38" s="58">
        <f t="shared" si="33"/>
        <v>2980.7652119999998</v>
      </c>
      <c r="L38" s="58">
        <f t="shared" si="34"/>
        <v>3534.3288895999985</v>
      </c>
      <c r="M38" s="58">
        <f t="shared" si="35"/>
        <v>3535.9448198400005</v>
      </c>
      <c r="N38" s="58">
        <f>'Stata Quintile'!$E88</f>
        <v>5135.0420000000004</v>
      </c>
      <c r="O38" s="58">
        <f t="shared" si="36"/>
        <v>2808.8286320000002</v>
      </c>
      <c r="P38" s="58">
        <f t="shared" si="37"/>
        <v>5084.6147360000014</v>
      </c>
      <c r="Q38" s="58">
        <f t="shared" si="38"/>
        <v>4828.9202664000004</v>
      </c>
      <c r="R38" s="58">
        <f t="shared" si="39"/>
        <v>5206.6077039999991</v>
      </c>
      <c r="S38" s="58">
        <f t="shared" si="40"/>
        <v>5517.7703536000045</v>
      </c>
      <c r="T38" s="58">
        <f>'Stata Quintile'!$F88</f>
        <v>6708.0290000000005</v>
      </c>
      <c r="U38" s="58">
        <f t="shared" si="41"/>
        <v>4736.8672800000004</v>
      </c>
      <c r="V38" s="58">
        <f t="shared" si="42"/>
        <v>7579.8556959999996</v>
      </c>
      <c r="W38" s="58">
        <f t="shared" si="43"/>
        <v>7340.6719576000005</v>
      </c>
      <c r="X38" s="58">
        <f t="shared" si="44"/>
        <v>7798.557267199998</v>
      </c>
      <c r="Y38" s="58">
        <f t="shared" si="45"/>
        <v>8382.5183872000016</v>
      </c>
      <c r="Z38" s="58">
        <f>'Stata Quintile'!$G88</f>
        <v>11983.23</v>
      </c>
      <c r="AA38" s="58">
        <f t="shared" si="46"/>
        <v>9984.9761999999992</v>
      </c>
      <c r="AB38" s="58">
        <f t="shared" si="47"/>
        <v>13928.529336000001</v>
      </c>
      <c r="AC38" s="58">
        <f t="shared" si="48"/>
        <v>14118.261371199998</v>
      </c>
      <c r="AD38" s="58">
        <f t="shared" si="49"/>
        <v>14399.196145599997</v>
      </c>
      <c r="AE38" s="58">
        <f t="shared" si="50"/>
        <v>15776.031369600001</v>
      </c>
      <c r="AF38" s="58">
        <f>'Stata Quintile'!$H88</f>
        <v>211.8571</v>
      </c>
      <c r="AG38" s="58">
        <f t="shared" si="51"/>
        <v>35.1515184</v>
      </c>
      <c r="AH38" s="58">
        <f t="shared" si="52"/>
        <v>57.106757599999995</v>
      </c>
      <c r="AI38" s="58">
        <f t="shared" si="53"/>
        <v>27.721928799999915</v>
      </c>
      <c r="AJ38" s="58">
        <f t="shared" si="54"/>
        <v>141.42746239999929</v>
      </c>
      <c r="AK38" s="58">
        <f t="shared" si="55"/>
        <v>134.02878399999994</v>
      </c>
      <c r="AL38" s="58">
        <f>'Stata Quintile'!$I88</f>
        <v>1641.357</v>
      </c>
      <c r="AM38" s="58">
        <f t="shared" si="56"/>
        <v>651.131484</v>
      </c>
      <c r="AN38" s="58">
        <f t="shared" si="57"/>
        <v>1309.2434000000001</v>
      </c>
      <c r="AO38" s="58">
        <f t="shared" si="58"/>
        <v>1115.5583568000006</v>
      </c>
      <c r="AP38" s="58">
        <f t="shared" si="59"/>
        <v>1491.2430079999986</v>
      </c>
      <c r="AQ38" s="58">
        <f t="shared" si="60"/>
        <v>1340.9441984000005</v>
      </c>
      <c r="AR38" s="58">
        <f>'Stata Quintile'!$J88</f>
        <v>3108.8609999999999</v>
      </c>
      <c r="AS38" s="58">
        <f t="shared" si="61"/>
        <v>1889.9677919999999</v>
      </c>
      <c r="AT38" s="58">
        <f t="shared" si="62"/>
        <v>3112.2569599999997</v>
      </c>
      <c r="AU38" s="58">
        <f t="shared" si="63"/>
        <v>2817.3044992000005</v>
      </c>
      <c r="AV38" s="58">
        <f t="shared" si="64"/>
        <v>3060.3236879999995</v>
      </c>
      <c r="AW38" s="58">
        <f t="shared" si="65"/>
        <v>3041.0538224000006</v>
      </c>
      <c r="AX38" s="58">
        <f>'Stata Quintile'!$K88</f>
        <v>4540.625</v>
      </c>
      <c r="AY38" s="58">
        <f t="shared" si="66"/>
        <v>3332.9150800000002</v>
      </c>
      <c r="AZ38" s="58">
        <f t="shared" si="67"/>
        <v>4909.6185559999994</v>
      </c>
      <c r="BA38" s="58">
        <f t="shared" si="68"/>
        <v>4474.3557856000007</v>
      </c>
      <c r="BB38" s="58">
        <f t="shared" si="69"/>
        <v>4677.8480559999998</v>
      </c>
      <c r="BC38" s="58">
        <f t="shared" si="70"/>
        <v>4849.6170047999931</v>
      </c>
      <c r="BD38" s="58">
        <f>'Stata Quintile'!$L88</f>
        <v>9679.4169999999995</v>
      </c>
      <c r="BE38" s="58">
        <f t="shared" si="71"/>
        <v>6807.5959199999998</v>
      </c>
      <c r="BF38" s="58">
        <f t="shared" si="72"/>
        <v>9176.8244400000003</v>
      </c>
      <c r="BG38" s="58">
        <f t="shared" si="73"/>
        <v>8749.5908335999993</v>
      </c>
      <c r="BH38" s="58">
        <f t="shared" si="74"/>
        <v>8837.006451199999</v>
      </c>
      <c r="BI38" s="58">
        <f t="shared" si="75"/>
        <v>9310.5543904000187</v>
      </c>
      <c r="BK38" s="58">
        <v>32</v>
      </c>
      <c r="BL38" s="58">
        <f>'Stata Quintile'!$C88</f>
        <v>2033.123</v>
      </c>
      <c r="BM38" s="58">
        <f t="shared" si="76"/>
        <v>162.90570400000001</v>
      </c>
      <c r="BN38" s="58">
        <f t="shared" si="77"/>
        <v>162.90570400000001</v>
      </c>
      <c r="BO38" s="58">
        <f t="shared" si="78"/>
        <v>231.9773304</v>
      </c>
      <c r="BP38" s="58">
        <f t="shared" si="77"/>
        <v>231.9773304</v>
      </c>
      <c r="BQ38" s="58">
        <f t="shared" si="79"/>
        <v>359.10264720000015</v>
      </c>
      <c r="BR38" s="58">
        <f t="shared" si="0"/>
        <v>359.10264720000015</v>
      </c>
      <c r="BS38" s="58">
        <f t="shared" si="80"/>
        <v>617.0853503999997</v>
      </c>
      <c r="BT38" s="58">
        <f t="shared" si="1"/>
        <v>617.0853503999997</v>
      </c>
      <c r="BU38" s="58">
        <f t="shared" si="81"/>
        <v>932.29689440000402</v>
      </c>
      <c r="BV38" s="58">
        <f t="shared" si="2"/>
        <v>932.29689440000402</v>
      </c>
      <c r="BW38" s="58">
        <f>'Stata Quintile'!$D88</f>
        <v>3756.2979999999998</v>
      </c>
      <c r="BX38" s="58">
        <f t="shared" si="82"/>
        <v>1249.8224400000001</v>
      </c>
      <c r="BY38" s="58">
        <f t="shared" si="83"/>
        <v>1249.8224400000001</v>
      </c>
      <c r="BZ38" s="58">
        <f t="shared" si="84"/>
        <v>3048.9321600000007</v>
      </c>
      <c r="CA38" s="58">
        <f t="shared" si="85"/>
        <v>3048.9321600000007</v>
      </c>
      <c r="CB38" s="58">
        <f t="shared" si="86"/>
        <v>2980.7652119999998</v>
      </c>
      <c r="CC38" s="58">
        <f t="shared" si="87"/>
        <v>2980.7652119999998</v>
      </c>
      <c r="CD38" s="58">
        <f t="shared" si="88"/>
        <v>3534.3288895999985</v>
      </c>
      <c r="CE38" s="58">
        <f t="shared" si="89"/>
        <v>3534.3288895999985</v>
      </c>
      <c r="CF38" s="58">
        <f t="shared" si="90"/>
        <v>3535.9448198400005</v>
      </c>
      <c r="CG38" s="58">
        <f t="shared" si="91"/>
        <v>3535.9448198400005</v>
      </c>
      <c r="CH38" s="58">
        <f>'Stata Quintile'!$E88</f>
        <v>5135.0420000000004</v>
      </c>
      <c r="CI38" s="58">
        <f t="shared" si="92"/>
        <v>2808.8286320000002</v>
      </c>
      <c r="CJ38" s="58">
        <f t="shared" si="93"/>
        <v>2808.8286320000002</v>
      </c>
      <c r="CK38" s="58">
        <f t="shared" si="94"/>
        <v>5084.6147360000014</v>
      </c>
      <c r="CL38" s="58">
        <f t="shared" si="95"/>
        <v>5084.6147360000014</v>
      </c>
      <c r="CM38" s="58">
        <f t="shared" si="96"/>
        <v>4828.9202664000004</v>
      </c>
      <c r="CN38" s="58">
        <f t="shared" si="97"/>
        <v>4828.9202664000004</v>
      </c>
      <c r="CO38" s="58">
        <f t="shared" si="98"/>
        <v>5206.6077039999991</v>
      </c>
      <c r="CP38" s="58">
        <f t="shared" si="99"/>
        <v>5206.6077039999991</v>
      </c>
      <c r="CQ38" s="58">
        <f t="shared" si="100"/>
        <v>5517.7703536000045</v>
      </c>
      <c r="CR38" s="58">
        <f t="shared" si="101"/>
        <v>5517.7703536000045</v>
      </c>
      <c r="CS38" s="58">
        <f>'Stata Quintile'!$F88</f>
        <v>6708.0290000000005</v>
      </c>
      <c r="CT38" s="58">
        <f t="shared" si="102"/>
        <v>4736.8672800000004</v>
      </c>
      <c r="CU38" s="58">
        <f t="shared" si="103"/>
        <v>4736.8672800000004</v>
      </c>
      <c r="CV38" s="58">
        <f t="shared" si="104"/>
        <v>7579.8556959999996</v>
      </c>
      <c r="CW38" s="58">
        <f t="shared" si="105"/>
        <v>7579.8556959999996</v>
      </c>
      <c r="CX38" s="58">
        <f t="shared" si="106"/>
        <v>7340.6719576000005</v>
      </c>
      <c r="CY38" s="58">
        <f t="shared" si="107"/>
        <v>7340.6719576000005</v>
      </c>
      <c r="CZ38" s="58">
        <f t="shared" si="108"/>
        <v>7798.557267199998</v>
      </c>
      <c r="DA38" s="58">
        <f t="shared" si="109"/>
        <v>7798.557267199998</v>
      </c>
      <c r="DB38" s="58">
        <f t="shared" si="110"/>
        <v>8382.5183872000016</v>
      </c>
      <c r="DC38" s="58">
        <f t="shared" si="111"/>
        <v>8382.5183872000016</v>
      </c>
      <c r="DD38" s="58">
        <f>'Stata Quintile'!$G88</f>
        <v>11983.23</v>
      </c>
      <c r="DE38" s="58">
        <f t="shared" si="112"/>
        <v>9984.9761999999992</v>
      </c>
      <c r="DF38" s="58">
        <f t="shared" si="113"/>
        <v>9984.9761999999992</v>
      </c>
      <c r="DG38" s="58">
        <f t="shared" si="114"/>
        <v>13928.529336000001</v>
      </c>
      <c r="DH38" s="58">
        <f t="shared" si="115"/>
        <v>13928.529336000001</v>
      </c>
      <c r="DI38" s="58">
        <f t="shared" si="116"/>
        <v>14118.261371199998</v>
      </c>
      <c r="DJ38" s="58">
        <f t="shared" si="117"/>
        <v>14118.261371199998</v>
      </c>
      <c r="DK38" s="58">
        <f t="shared" si="118"/>
        <v>14399.196145599997</v>
      </c>
      <c r="DL38" s="58">
        <f t="shared" si="119"/>
        <v>14399.196145599997</v>
      </c>
      <c r="DM38" s="58">
        <f t="shared" si="120"/>
        <v>15776.031369600001</v>
      </c>
      <c r="DN38" s="58">
        <f t="shared" si="121"/>
        <v>15776.031369600001</v>
      </c>
      <c r="DO38" s="58">
        <f>'Stata Quintile'!$H88</f>
        <v>211.8571</v>
      </c>
      <c r="DP38" s="58">
        <f t="shared" si="122"/>
        <v>35.1515184</v>
      </c>
      <c r="DQ38" s="58">
        <f t="shared" si="123"/>
        <v>35.1515184</v>
      </c>
      <c r="DR38" s="58">
        <f t="shared" si="124"/>
        <v>57.106757599999995</v>
      </c>
      <c r="DS38" s="58">
        <f t="shared" si="123"/>
        <v>57.106757599999995</v>
      </c>
      <c r="DT38" s="58">
        <f t="shared" si="125"/>
        <v>27.721928799999915</v>
      </c>
      <c r="DU38" s="58">
        <f t="shared" si="3"/>
        <v>27.721928799999915</v>
      </c>
      <c r="DV38" s="58">
        <f t="shared" si="126"/>
        <v>141.42746239999929</v>
      </c>
      <c r="DW38" s="58">
        <f t="shared" si="4"/>
        <v>141.42746239999929</v>
      </c>
      <c r="DX38" s="58">
        <f t="shared" si="127"/>
        <v>134.02878399999994</v>
      </c>
      <c r="DY38" s="58">
        <f t="shared" si="5"/>
        <v>134.02878399999994</v>
      </c>
      <c r="DZ38" s="58">
        <f>'Stata Quintile'!$I88</f>
        <v>1641.357</v>
      </c>
      <c r="EA38" s="58">
        <f t="shared" si="128"/>
        <v>651.131484</v>
      </c>
      <c r="EB38" s="58">
        <f t="shared" si="6"/>
        <v>651.131484</v>
      </c>
      <c r="EC38" s="58">
        <f t="shared" si="129"/>
        <v>1309.2434000000001</v>
      </c>
      <c r="ED38" s="58">
        <f t="shared" si="7"/>
        <v>1309.2434000000001</v>
      </c>
      <c r="EE38" s="58">
        <f t="shared" si="130"/>
        <v>1115.5583568000006</v>
      </c>
      <c r="EF38" s="58">
        <f t="shared" si="8"/>
        <v>1115.5583568000006</v>
      </c>
      <c r="EG38" s="58">
        <f t="shared" si="131"/>
        <v>1491.2430079999986</v>
      </c>
      <c r="EH38" s="58">
        <f t="shared" si="9"/>
        <v>1491.2430079999986</v>
      </c>
      <c r="EI38" s="58">
        <f t="shared" si="132"/>
        <v>1340.9441984000005</v>
      </c>
      <c r="EJ38" s="58">
        <f t="shared" si="10"/>
        <v>1340.9441984000005</v>
      </c>
      <c r="EK38" s="58">
        <f>'Stata Quintile'!$J88</f>
        <v>3108.8609999999999</v>
      </c>
      <c r="EL38" s="58">
        <f t="shared" si="133"/>
        <v>1889.9677919999999</v>
      </c>
      <c r="EM38" s="58">
        <f t="shared" si="11"/>
        <v>1889.9677919999999</v>
      </c>
      <c r="EN38" s="58">
        <f t="shared" si="134"/>
        <v>3112.2569599999997</v>
      </c>
      <c r="EO38" s="58">
        <f t="shared" si="12"/>
        <v>3112.2569599999997</v>
      </c>
      <c r="EP38" s="58">
        <f t="shared" si="135"/>
        <v>2817.3044992000005</v>
      </c>
      <c r="EQ38" s="58">
        <f t="shared" si="13"/>
        <v>2817.3044992000005</v>
      </c>
      <c r="ER38" s="58">
        <f t="shared" si="136"/>
        <v>3060.3236879999995</v>
      </c>
      <c r="ES38" s="58">
        <f t="shared" si="14"/>
        <v>3060.3236879999995</v>
      </c>
      <c r="ET38" s="58">
        <f t="shared" si="137"/>
        <v>3041.0538224000006</v>
      </c>
      <c r="EU38" s="58">
        <f t="shared" si="15"/>
        <v>3041.0538224000006</v>
      </c>
      <c r="EV38" s="58">
        <f>'Stata Quintile'!$K88</f>
        <v>4540.625</v>
      </c>
      <c r="EW38" s="58">
        <f t="shared" si="138"/>
        <v>3332.9150800000002</v>
      </c>
      <c r="EX38" s="58">
        <f t="shared" si="16"/>
        <v>3332.9150800000002</v>
      </c>
      <c r="EY38" s="58">
        <f t="shared" si="139"/>
        <v>4909.6185559999994</v>
      </c>
      <c r="EZ38" s="58">
        <f t="shared" si="17"/>
        <v>4909.6185559999994</v>
      </c>
      <c r="FA38" s="58">
        <f t="shared" si="140"/>
        <v>4474.3557856000007</v>
      </c>
      <c r="FB38" s="58">
        <f t="shared" si="18"/>
        <v>4474.3557856000007</v>
      </c>
      <c r="FC38" s="58">
        <f t="shared" si="141"/>
        <v>4677.8480559999998</v>
      </c>
      <c r="FD38" s="58">
        <f t="shared" si="19"/>
        <v>4677.8480559999998</v>
      </c>
      <c r="FE38" s="58">
        <f t="shared" si="142"/>
        <v>4849.6170047999931</v>
      </c>
      <c r="FF38" s="58">
        <f t="shared" si="20"/>
        <v>4849.6170047999931</v>
      </c>
      <c r="FG38" s="58">
        <f>'Stata Quintile'!$L88</f>
        <v>9679.4169999999995</v>
      </c>
      <c r="FH38" s="58">
        <f t="shared" si="143"/>
        <v>6807.5959199999998</v>
      </c>
      <c r="FI38" s="58">
        <f t="shared" si="21"/>
        <v>6807.5959199999998</v>
      </c>
      <c r="FJ38" s="58">
        <f t="shared" si="144"/>
        <v>9176.8244400000003</v>
      </c>
      <c r="FK38" s="58">
        <f t="shared" si="22"/>
        <v>9176.8244400000003</v>
      </c>
      <c r="FL38" s="58">
        <f t="shared" si="145"/>
        <v>8749.5908335999993</v>
      </c>
      <c r="FM38" s="58">
        <f t="shared" si="23"/>
        <v>8749.5908335999993</v>
      </c>
      <c r="FN38" s="58">
        <f t="shared" si="146"/>
        <v>8837.006451199999</v>
      </c>
      <c r="FO38" s="58">
        <f t="shared" si="24"/>
        <v>8837.006451199999</v>
      </c>
      <c r="FP38" s="58">
        <f t="shared" si="147"/>
        <v>9310.5543904000187</v>
      </c>
      <c r="FQ38" s="58">
        <f t="shared" si="25"/>
        <v>9310.5543904000187</v>
      </c>
    </row>
    <row r="39" spans="1:173">
      <c r="A39" s="58">
        <v>33</v>
      </c>
      <c r="B39" s="137">
        <f>'Stata Quintile'!$C91</f>
        <v>1027.7339999999999</v>
      </c>
      <c r="C39" s="138">
        <f t="shared" si="26"/>
        <v>157.80427600000002</v>
      </c>
      <c r="D39" s="139">
        <f t="shared" si="27"/>
        <v>228.61519840000003</v>
      </c>
      <c r="E39" s="141">
        <f t="shared" si="28"/>
        <v>349.26319530000012</v>
      </c>
      <c r="F39" s="140">
        <f t="shared" si="29"/>
        <v>622.15285859999972</v>
      </c>
      <c r="G39" s="142">
        <f t="shared" si="30"/>
        <v>919.88777700000128</v>
      </c>
      <c r="H39" s="58">
        <f>'Stata Quintile'!$D91</f>
        <v>3437.5810000000001</v>
      </c>
      <c r="I39" s="58">
        <f t="shared" si="31"/>
        <v>1230.6508600000002</v>
      </c>
      <c r="J39" s="58">
        <f t="shared" si="32"/>
        <v>3076.0989600000012</v>
      </c>
      <c r="K39" s="58">
        <f t="shared" si="33"/>
        <v>3017.0413284999995</v>
      </c>
      <c r="L39" s="58">
        <f t="shared" si="34"/>
        <v>3622.0273462999967</v>
      </c>
      <c r="M39" s="58">
        <f t="shared" si="35"/>
        <v>3623.4514652099947</v>
      </c>
      <c r="N39" s="58">
        <f>'Stata Quintile'!$E91</f>
        <v>5649.0559999999996</v>
      </c>
      <c r="O39" s="58">
        <f t="shared" si="36"/>
        <v>2816.504058</v>
      </c>
      <c r="P39" s="58">
        <f t="shared" si="37"/>
        <v>5134.548721000001</v>
      </c>
      <c r="Q39" s="58">
        <f t="shared" si="38"/>
        <v>4918.0374061000002</v>
      </c>
      <c r="R39" s="58">
        <f t="shared" si="39"/>
        <v>5323.336825800001</v>
      </c>
      <c r="S39" s="58">
        <f t="shared" si="40"/>
        <v>5587.496732399999</v>
      </c>
      <c r="T39" s="58">
        <f>'Stata Quintile'!$F91</f>
        <v>8147.9840000000004</v>
      </c>
      <c r="U39" s="58">
        <f t="shared" si="41"/>
        <v>4775.53107</v>
      </c>
      <c r="V39" s="58">
        <f t="shared" si="42"/>
        <v>7659.1254809999991</v>
      </c>
      <c r="W39" s="58">
        <f t="shared" si="43"/>
        <v>7458.2934588000007</v>
      </c>
      <c r="X39" s="58">
        <f t="shared" si="44"/>
        <v>7948.7848517999964</v>
      </c>
      <c r="Y39" s="58">
        <f t="shared" si="45"/>
        <v>8439.5223450999983</v>
      </c>
      <c r="Z39" s="58">
        <f>'Stata Quintile'!$G91</f>
        <v>14829.22</v>
      </c>
      <c r="AA39" s="58">
        <f t="shared" si="46"/>
        <v>10086.436299999999</v>
      </c>
      <c r="AB39" s="58">
        <f t="shared" si="47"/>
        <v>14074.071846000001</v>
      </c>
      <c r="AC39" s="58">
        <f t="shared" si="48"/>
        <v>14232.846730800002</v>
      </c>
      <c r="AD39" s="58">
        <f t="shared" si="49"/>
        <v>14535.3133069</v>
      </c>
      <c r="AE39" s="58">
        <f t="shared" si="50"/>
        <v>15710.987116299977</v>
      </c>
      <c r="AF39" s="58">
        <f>'Stata Quintile'!$H91</f>
        <v>434.5</v>
      </c>
      <c r="AG39" s="58">
        <f t="shared" si="51"/>
        <v>34.301379600000004</v>
      </c>
      <c r="AH39" s="58">
        <f t="shared" si="52"/>
        <v>57.152881099999995</v>
      </c>
      <c r="AI39" s="58">
        <f t="shared" si="53"/>
        <v>29.34147179999988</v>
      </c>
      <c r="AJ39" s="58">
        <f t="shared" si="54"/>
        <v>154.41455619999886</v>
      </c>
      <c r="AK39" s="58">
        <f t="shared" si="55"/>
        <v>148.47801944999935</v>
      </c>
      <c r="AL39" s="58">
        <f>'Stata Quintile'!$I91</f>
        <v>2040.55</v>
      </c>
      <c r="AM39" s="58">
        <f t="shared" si="56"/>
        <v>643.04007100000001</v>
      </c>
      <c r="AN39" s="58">
        <f t="shared" si="57"/>
        <v>1319.7353749999997</v>
      </c>
      <c r="AO39" s="58">
        <f t="shared" si="58"/>
        <v>1155.9654912000001</v>
      </c>
      <c r="AP39" s="58">
        <f t="shared" si="59"/>
        <v>1562.4634770999992</v>
      </c>
      <c r="AQ39" s="58">
        <f t="shared" si="60"/>
        <v>1431.4177599999975</v>
      </c>
      <c r="AR39" s="58">
        <f>'Stata Quintile'!$J91</f>
        <v>3552.433</v>
      </c>
      <c r="AS39" s="58">
        <f t="shared" si="61"/>
        <v>1887.8419729999998</v>
      </c>
      <c r="AT39" s="58">
        <f t="shared" si="62"/>
        <v>3140.8647599999995</v>
      </c>
      <c r="AU39" s="58">
        <f t="shared" si="63"/>
        <v>2891.7181223000007</v>
      </c>
      <c r="AV39" s="58">
        <f t="shared" si="64"/>
        <v>3159.3975870999984</v>
      </c>
      <c r="AW39" s="58">
        <f t="shared" si="65"/>
        <v>3142.8008363000017</v>
      </c>
      <c r="AX39" s="58">
        <f>'Stata Quintile'!$K91</f>
        <v>5083.6000000000004</v>
      </c>
      <c r="AY39" s="58">
        <f t="shared" si="66"/>
        <v>3345.7855200000004</v>
      </c>
      <c r="AZ39" s="58">
        <f t="shared" si="67"/>
        <v>4955.9684159999997</v>
      </c>
      <c r="BA39" s="58">
        <f t="shared" si="68"/>
        <v>4586.6373489000016</v>
      </c>
      <c r="BB39" s="58">
        <f t="shared" si="69"/>
        <v>4810.0572711000032</v>
      </c>
      <c r="BC39" s="58">
        <f t="shared" si="70"/>
        <v>4958.0460183999976</v>
      </c>
      <c r="BD39" s="58">
        <f>'Stata Quintile'!$L91</f>
        <v>8026.0069999999996</v>
      </c>
      <c r="BE39" s="58">
        <f t="shared" si="71"/>
        <v>6846.00198</v>
      </c>
      <c r="BF39" s="58">
        <f t="shared" si="72"/>
        <v>9261.3321400000004</v>
      </c>
      <c r="BG39" s="58">
        <f t="shared" si="73"/>
        <v>8909.4824848999997</v>
      </c>
      <c r="BH39" s="58">
        <f t="shared" si="74"/>
        <v>9005.7593203999968</v>
      </c>
      <c r="BI39" s="58">
        <f t="shared" si="75"/>
        <v>9397.5630587000051</v>
      </c>
      <c r="BK39" s="58">
        <v>33</v>
      </c>
      <c r="BL39" s="58">
        <f>'Stata Quintile'!$C91</f>
        <v>1027.7339999999999</v>
      </c>
      <c r="BM39" s="58">
        <f t="shared" si="76"/>
        <v>157.80427600000002</v>
      </c>
      <c r="BN39" s="58">
        <f t="shared" si="77"/>
        <v>157.80427600000002</v>
      </c>
      <c r="BO39" s="58">
        <f t="shared" si="78"/>
        <v>228.61519840000003</v>
      </c>
      <c r="BP39" s="58">
        <f t="shared" si="77"/>
        <v>228.61519840000003</v>
      </c>
      <c r="BQ39" s="58">
        <f t="shared" si="79"/>
        <v>349.26319530000012</v>
      </c>
      <c r="BR39" s="58">
        <f t="shared" si="0"/>
        <v>349.26319530000012</v>
      </c>
      <c r="BS39" s="58">
        <f t="shared" si="80"/>
        <v>622.15285859999972</v>
      </c>
      <c r="BT39" s="58">
        <f t="shared" si="1"/>
        <v>622.15285859999972</v>
      </c>
      <c r="BU39" s="58">
        <f t="shared" si="81"/>
        <v>919.88777700000128</v>
      </c>
      <c r="BV39" s="58">
        <f t="shared" si="2"/>
        <v>919.88777700000128</v>
      </c>
      <c r="BW39" s="58">
        <f>'Stata Quintile'!$D91</f>
        <v>3437.5810000000001</v>
      </c>
      <c r="BX39" s="58">
        <f t="shared" si="82"/>
        <v>1230.6508600000002</v>
      </c>
      <c r="BY39" s="58">
        <f t="shared" si="83"/>
        <v>1230.6508600000002</v>
      </c>
      <c r="BZ39" s="58">
        <f t="shared" si="84"/>
        <v>3076.0989600000012</v>
      </c>
      <c r="CA39" s="58">
        <f t="shared" si="85"/>
        <v>3076.0989600000012</v>
      </c>
      <c r="CB39" s="58">
        <f t="shared" si="86"/>
        <v>3017.0413284999995</v>
      </c>
      <c r="CC39" s="58">
        <f t="shared" si="87"/>
        <v>3017.0413284999995</v>
      </c>
      <c r="CD39" s="58">
        <f t="shared" si="88"/>
        <v>3622.0273462999967</v>
      </c>
      <c r="CE39" s="58">
        <f t="shared" si="89"/>
        <v>3622.0273462999967</v>
      </c>
      <c r="CF39" s="58">
        <f t="shared" si="90"/>
        <v>3623.4514652099947</v>
      </c>
      <c r="CG39" s="58">
        <f t="shared" si="91"/>
        <v>3623.4514652099947</v>
      </c>
      <c r="CH39" s="58">
        <f>'Stata Quintile'!$E91</f>
        <v>5649.0559999999996</v>
      </c>
      <c r="CI39" s="58">
        <f t="shared" si="92"/>
        <v>2816.504058</v>
      </c>
      <c r="CJ39" s="58">
        <f t="shared" si="93"/>
        <v>2816.504058</v>
      </c>
      <c r="CK39" s="58">
        <f t="shared" si="94"/>
        <v>5134.548721000001</v>
      </c>
      <c r="CL39" s="58">
        <f t="shared" si="95"/>
        <v>5134.548721000001</v>
      </c>
      <c r="CM39" s="58">
        <f t="shared" si="96"/>
        <v>4918.0374061000002</v>
      </c>
      <c r="CN39" s="58">
        <f t="shared" si="97"/>
        <v>4918.0374061000002</v>
      </c>
      <c r="CO39" s="58">
        <f t="shared" si="98"/>
        <v>5323.336825800001</v>
      </c>
      <c r="CP39" s="58">
        <f t="shared" si="99"/>
        <v>5323.336825800001</v>
      </c>
      <c r="CQ39" s="58">
        <f t="shared" si="100"/>
        <v>5587.496732399999</v>
      </c>
      <c r="CR39" s="58">
        <f t="shared" si="101"/>
        <v>5587.496732399999</v>
      </c>
      <c r="CS39" s="58">
        <f>'Stata Quintile'!$F91</f>
        <v>8147.9840000000004</v>
      </c>
      <c r="CT39" s="58">
        <f t="shared" si="102"/>
        <v>4775.53107</v>
      </c>
      <c r="CU39" s="58">
        <f t="shared" si="103"/>
        <v>4775.53107</v>
      </c>
      <c r="CV39" s="58">
        <f t="shared" si="104"/>
        <v>7659.1254809999991</v>
      </c>
      <c r="CW39" s="58">
        <f t="shared" si="105"/>
        <v>7659.1254809999991</v>
      </c>
      <c r="CX39" s="58">
        <f t="shared" si="106"/>
        <v>7458.2934588000007</v>
      </c>
      <c r="CY39" s="58">
        <f t="shared" si="107"/>
        <v>7458.2934588000007</v>
      </c>
      <c r="CZ39" s="58">
        <f t="shared" si="108"/>
        <v>7948.7848517999964</v>
      </c>
      <c r="DA39" s="58">
        <f t="shared" si="109"/>
        <v>7948.7848517999964</v>
      </c>
      <c r="DB39" s="58">
        <f t="shared" si="110"/>
        <v>8439.5223450999983</v>
      </c>
      <c r="DC39" s="58">
        <f t="shared" si="111"/>
        <v>8439.5223450999983</v>
      </c>
      <c r="DD39" s="58">
        <f>'Stata Quintile'!$G91</f>
        <v>14829.22</v>
      </c>
      <c r="DE39" s="58">
        <f t="shared" si="112"/>
        <v>10086.436299999999</v>
      </c>
      <c r="DF39" s="58">
        <f t="shared" si="113"/>
        <v>10086.436299999999</v>
      </c>
      <c r="DG39" s="58">
        <f t="shared" si="114"/>
        <v>14074.071846000001</v>
      </c>
      <c r="DH39" s="58">
        <f t="shared" si="115"/>
        <v>14074.071846000001</v>
      </c>
      <c r="DI39" s="58">
        <f t="shared" si="116"/>
        <v>14232.846730800002</v>
      </c>
      <c r="DJ39" s="58">
        <f t="shared" si="117"/>
        <v>14232.846730800002</v>
      </c>
      <c r="DK39" s="58">
        <f t="shared" si="118"/>
        <v>14535.3133069</v>
      </c>
      <c r="DL39" s="58">
        <f t="shared" si="119"/>
        <v>14535.3133069</v>
      </c>
      <c r="DM39" s="58">
        <f t="shared" si="120"/>
        <v>15710.987116299977</v>
      </c>
      <c r="DN39" s="58">
        <f t="shared" si="121"/>
        <v>15710.987116299977</v>
      </c>
      <c r="DO39" s="58">
        <f>'Stata Quintile'!$H91</f>
        <v>434.5</v>
      </c>
      <c r="DP39" s="58">
        <f t="shared" si="122"/>
        <v>34.301379600000004</v>
      </c>
      <c r="DQ39" s="58">
        <f t="shared" si="123"/>
        <v>34.301379600000004</v>
      </c>
      <c r="DR39" s="58">
        <f t="shared" si="124"/>
        <v>57.152881099999995</v>
      </c>
      <c r="DS39" s="58">
        <f t="shared" si="123"/>
        <v>57.152881099999995</v>
      </c>
      <c r="DT39" s="58">
        <f t="shared" si="125"/>
        <v>29.34147179999988</v>
      </c>
      <c r="DU39" s="58">
        <f t="shared" si="3"/>
        <v>29.34147179999988</v>
      </c>
      <c r="DV39" s="58">
        <f t="shared" si="126"/>
        <v>154.41455619999886</v>
      </c>
      <c r="DW39" s="58">
        <f t="shared" si="4"/>
        <v>154.41455619999886</v>
      </c>
      <c r="DX39" s="58">
        <f t="shared" si="127"/>
        <v>148.47801944999935</v>
      </c>
      <c r="DY39" s="58">
        <f t="shared" si="5"/>
        <v>148.47801944999935</v>
      </c>
      <c r="DZ39" s="58">
        <f>'Stata Quintile'!$I91</f>
        <v>2040.55</v>
      </c>
      <c r="EA39" s="58">
        <f t="shared" si="128"/>
        <v>643.04007100000001</v>
      </c>
      <c r="EB39" s="58">
        <f t="shared" si="6"/>
        <v>643.04007100000001</v>
      </c>
      <c r="EC39" s="58">
        <f t="shared" si="129"/>
        <v>1319.7353749999997</v>
      </c>
      <c r="ED39" s="58">
        <f t="shared" si="7"/>
        <v>1319.7353749999997</v>
      </c>
      <c r="EE39" s="58">
        <f t="shared" si="130"/>
        <v>1155.9654912000001</v>
      </c>
      <c r="EF39" s="58">
        <f t="shared" si="8"/>
        <v>1155.9654912000001</v>
      </c>
      <c r="EG39" s="58">
        <f t="shared" si="131"/>
        <v>1562.4634770999992</v>
      </c>
      <c r="EH39" s="58">
        <f t="shared" si="9"/>
        <v>1562.4634770999992</v>
      </c>
      <c r="EI39" s="58">
        <f t="shared" si="132"/>
        <v>1431.4177599999975</v>
      </c>
      <c r="EJ39" s="58">
        <f t="shared" si="10"/>
        <v>1431.4177599999975</v>
      </c>
      <c r="EK39" s="58">
        <f>'Stata Quintile'!$J91</f>
        <v>3552.433</v>
      </c>
      <c r="EL39" s="58">
        <f t="shared" si="133"/>
        <v>1887.8419729999998</v>
      </c>
      <c r="EM39" s="58">
        <f t="shared" si="11"/>
        <v>1887.8419729999998</v>
      </c>
      <c r="EN39" s="58">
        <f t="shared" si="134"/>
        <v>3140.8647599999995</v>
      </c>
      <c r="EO39" s="58">
        <f t="shared" si="12"/>
        <v>3140.8647599999995</v>
      </c>
      <c r="EP39" s="58">
        <f t="shared" si="135"/>
        <v>2891.7181223000007</v>
      </c>
      <c r="EQ39" s="58">
        <f t="shared" si="13"/>
        <v>2891.7181223000007</v>
      </c>
      <c r="ER39" s="58">
        <f t="shared" si="136"/>
        <v>3159.3975870999984</v>
      </c>
      <c r="ES39" s="58">
        <f t="shared" si="14"/>
        <v>3159.3975870999984</v>
      </c>
      <c r="ET39" s="58">
        <f t="shared" si="137"/>
        <v>3142.8008363000017</v>
      </c>
      <c r="EU39" s="58">
        <f t="shared" si="15"/>
        <v>3142.8008363000017</v>
      </c>
      <c r="EV39" s="58">
        <f>'Stata Quintile'!$K91</f>
        <v>5083.6000000000004</v>
      </c>
      <c r="EW39" s="58">
        <f t="shared" si="138"/>
        <v>3345.7855200000004</v>
      </c>
      <c r="EX39" s="58">
        <f t="shared" si="16"/>
        <v>3345.7855200000004</v>
      </c>
      <c r="EY39" s="58">
        <f t="shared" si="139"/>
        <v>4955.9684159999997</v>
      </c>
      <c r="EZ39" s="58">
        <f t="shared" si="17"/>
        <v>4955.9684159999997</v>
      </c>
      <c r="FA39" s="58">
        <f t="shared" si="140"/>
        <v>4586.6373489000016</v>
      </c>
      <c r="FB39" s="58">
        <f t="shared" si="18"/>
        <v>4586.6373489000016</v>
      </c>
      <c r="FC39" s="58">
        <f t="shared" si="141"/>
        <v>4810.0572711000032</v>
      </c>
      <c r="FD39" s="58">
        <f t="shared" si="19"/>
        <v>4810.0572711000032</v>
      </c>
      <c r="FE39" s="58">
        <f t="shared" si="142"/>
        <v>4958.0460183999976</v>
      </c>
      <c r="FF39" s="58">
        <f t="shared" si="20"/>
        <v>4958.0460183999976</v>
      </c>
      <c r="FG39" s="58">
        <f>'Stata Quintile'!$L91</f>
        <v>8026.0069999999996</v>
      </c>
      <c r="FH39" s="58">
        <f t="shared" si="143"/>
        <v>6846.00198</v>
      </c>
      <c r="FI39" s="58">
        <f t="shared" si="21"/>
        <v>6846.00198</v>
      </c>
      <c r="FJ39" s="58">
        <f t="shared" si="144"/>
        <v>9261.3321400000004</v>
      </c>
      <c r="FK39" s="58">
        <f t="shared" si="22"/>
        <v>9261.3321400000004</v>
      </c>
      <c r="FL39" s="58">
        <f t="shared" si="145"/>
        <v>8909.4824848999997</v>
      </c>
      <c r="FM39" s="58">
        <f t="shared" si="23"/>
        <v>8909.4824848999997</v>
      </c>
      <c r="FN39" s="58">
        <f t="shared" si="146"/>
        <v>9005.7593203999968</v>
      </c>
      <c r="FO39" s="58">
        <f t="shared" si="24"/>
        <v>9005.7593203999968</v>
      </c>
      <c r="FP39" s="58">
        <f t="shared" si="147"/>
        <v>9397.5630587000051</v>
      </c>
      <c r="FQ39" s="58">
        <f t="shared" si="25"/>
        <v>9397.5630587000051</v>
      </c>
    </row>
    <row r="40" spans="1:173">
      <c r="A40" s="58">
        <v>34</v>
      </c>
      <c r="B40" s="137">
        <f>'Stata Quintile'!$C94</f>
        <v>681.35</v>
      </c>
      <c r="C40" s="138">
        <f t="shared" si="26"/>
        <v>152.70284800000002</v>
      </c>
      <c r="D40" s="139">
        <f t="shared" si="27"/>
        <v>224.9293716</v>
      </c>
      <c r="E40" s="141">
        <f t="shared" si="28"/>
        <v>338.5163055999999</v>
      </c>
      <c r="F40" s="140">
        <f t="shared" si="29"/>
        <v>623.34345119999944</v>
      </c>
      <c r="G40" s="142">
        <f t="shared" si="30"/>
        <v>899.91135360000408</v>
      </c>
      <c r="H40" s="58">
        <f>'Stata Quintile'!$D94</f>
        <v>2957.7049999999999</v>
      </c>
      <c r="I40" s="58">
        <f t="shared" si="31"/>
        <v>1211.47928</v>
      </c>
      <c r="J40" s="58">
        <f t="shared" si="32"/>
        <v>3097.0872400000007</v>
      </c>
      <c r="K40" s="58">
        <f t="shared" si="33"/>
        <v>3047.5859999999998</v>
      </c>
      <c r="L40" s="58">
        <f t="shared" si="34"/>
        <v>3695.4285703999994</v>
      </c>
      <c r="M40" s="58">
        <f t="shared" si="35"/>
        <v>3696.6341420800013</v>
      </c>
      <c r="N40" s="58">
        <f>'Stata Quintile'!$E94</f>
        <v>4703.7049999999999</v>
      </c>
      <c r="O40" s="58">
        <f t="shared" si="36"/>
        <v>2824.1794840000002</v>
      </c>
      <c r="P40" s="58">
        <f t="shared" si="37"/>
        <v>5174.9164840000012</v>
      </c>
      <c r="Q40" s="58">
        <f t="shared" si="38"/>
        <v>4999.3114872000006</v>
      </c>
      <c r="R40" s="58">
        <f t="shared" si="39"/>
        <v>5426.2087352000008</v>
      </c>
      <c r="S40" s="58">
        <f t="shared" si="40"/>
        <v>5638.2632271999946</v>
      </c>
      <c r="T40" s="58">
        <f>'Stata Quintile'!$F94</f>
        <v>8239.2649999999994</v>
      </c>
      <c r="U40" s="58">
        <f t="shared" si="41"/>
        <v>4814.1948599999996</v>
      </c>
      <c r="V40" s="58">
        <f t="shared" si="42"/>
        <v>7725.5729239999991</v>
      </c>
      <c r="W40" s="58">
        <f t="shared" si="43"/>
        <v>7564.6206660000007</v>
      </c>
      <c r="X40" s="58">
        <f t="shared" si="44"/>
        <v>8079.6679895999978</v>
      </c>
      <c r="Y40" s="58">
        <f t="shared" si="45"/>
        <v>8468.0416400000013</v>
      </c>
      <c r="Z40" s="58">
        <f>'Stata Quintile'!$G94</f>
        <v>14489.09</v>
      </c>
      <c r="AA40" s="58">
        <f t="shared" si="46"/>
        <v>10187.8964</v>
      </c>
      <c r="AB40" s="58">
        <f t="shared" si="47"/>
        <v>14201.003584</v>
      </c>
      <c r="AC40" s="58">
        <f t="shared" si="48"/>
        <v>14327.729753599997</v>
      </c>
      <c r="AD40" s="58">
        <f t="shared" si="49"/>
        <v>14646.328216799997</v>
      </c>
      <c r="AE40" s="58">
        <f t="shared" si="50"/>
        <v>15598.988295999945</v>
      </c>
      <c r="AF40" s="58">
        <f>'Stata Quintile'!$H94</f>
        <v>69.903850000000006</v>
      </c>
      <c r="AG40" s="58">
        <f t="shared" si="51"/>
        <v>33.451240800000008</v>
      </c>
      <c r="AH40" s="58">
        <f t="shared" si="52"/>
        <v>57.102848399999992</v>
      </c>
      <c r="AI40" s="58">
        <f t="shared" si="53"/>
        <v>31.116227199999884</v>
      </c>
      <c r="AJ40" s="58">
        <f t="shared" si="54"/>
        <v>166.56783359999883</v>
      </c>
      <c r="AK40" s="58">
        <f t="shared" si="55"/>
        <v>162.29961119999922</v>
      </c>
      <c r="AL40" s="58">
        <f>'Stata Quintile'!$I94</f>
        <v>1058.143</v>
      </c>
      <c r="AM40" s="58">
        <f t="shared" si="56"/>
        <v>634.94865800000002</v>
      </c>
      <c r="AN40" s="58">
        <f t="shared" si="57"/>
        <v>1327.7455</v>
      </c>
      <c r="AO40" s="58">
        <f t="shared" si="58"/>
        <v>1195.5536504000002</v>
      </c>
      <c r="AP40" s="58">
        <f t="shared" si="59"/>
        <v>1627.7374224000005</v>
      </c>
      <c r="AQ40" s="58">
        <f t="shared" si="60"/>
        <v>1518.7231600000009</v>
      </c>
      <c r="AR40" s="58">
        <f>'Stata Quintile'!$J94</f>
        <v>2712.7979999999998</v>
      </c>
      <c r="AS40" s="58">
        <f t="shared" si="61"/>
        <v>1885.716154</v>
      </c>
      <c r="AT40" s="58">
        <f t="shared" si="62"/>
        <v>3164.0406399999997</v>
      </c>
      <c r="AU40" s="58">
        <f t="shared" si="63"/>
        <v>2962.9383536</v>
      </c>
      <c r="AV40" s="58">
        <f t="shared" si="64"/>
        <v>3250.6743423999978</v>
      </c>
      <c r="AW40" s="58">
        <f t="shared" si="65"/>
        <v>3237.0980775999988</v>
      </c>
      <c r="AX40" s="58">
        <f>'Stata Quintile'!$K94</f>
        <v>4433.7820000000002</v>
      </c>
      <c r="AY40" s="58">
        <f t="shared" si="66"/>
        <v>3358.6559600000001</v>
      </c>
      <c r="AZ40" s="58">
        <f t="shared" si="67"/>
        <v>4994.864763999999</v>
      </c>
      <c r="BA40" s="58">
        <f t="shared" si="68"/>
        <v>4694.4583448000012</v>
      </c>
      <c r="BB40" s="58">
        <f t="shared" si="69"/>
        <v>4933.9116944000052</v>
      </c>
      <c r="BC40" s="58">
        <f t="shared" si="70"/>
        <v>5055.0076799999915</v>
      </c>
      <c r="BD40" s="58">
        <f>'Stata Quintile'!$L94</f>
        <v>7856.7139999999999</v>
      </c>
      <c r="BE40" s="58">
        <f t="shared" si="71"/>
        <v>6884.4080400000003</v>
      </c>
      <c r="BF40" s="58">
        <f t="shared" si="72"/>
        <v>9334.3981599999988</v>
      </c>
      <c r="BG40" s="58">
        <f t="shared" si="73"/>
        <v>9060.9813407999991</v>
      </c>
      <c r="BH40" s="58">
        <f t="shared" si="74"/>
        <v>9164.2739799999963</v>
      </c>
      <c r="BI40" s="58">
        <f t="shared" si="75"/>
        <v>9465.2913920000065</v>
      </c>
      <c r="BK40" s="58">
        <v>34</v>
      </c>
      <c r="BL40" s="58">
        <f>'Stata Quintile'!$C94</f>
        <v>681.35</v>
      </c>
      <c r="BM40" s="58">
        <f t="shared" si="76"/>
        <v>152.70284800000002</v>
      </c>
      <c r="BN40" s="58">
        <f t="shared" si="77"/>
        <v>152.70284800000002</v>
      </c>
      <c r="BO40" s="58">
        <f t="shared" si="78"/>
        <v>224.9293716</v>
      </c>
      <c r="BP40" s="58">
        <f t="shared" si="77"/>
        <v>224.9293716</v>
      </c>
      <c r="BQ40" s="58">
        <f t="shared" si="79"/>
        <v>338.5163055999999</v>
      </c>
      <c r="BR40" s="58">
        <f t="shared" si="0"/>
        <v>338.5163055999999</v>
      </c>
      <c r="BS40" s="58">
        <f t="shared" si="80"/>
        <v>623.34345119999944</v>
      </c>
      <c r="BT40" s="58">
        <f t="shared" si="1"/>
        <v>623.34345119999944</v>
      </c>
      <c r="BU40" s="58">
        <f t="shared" si="81"/>
        <v>899.91135360000408</v>
      </c>
      <c r="BV40" s="58">
        <f t="shared" si="2"/>
        <v>899.91135360000408</v>
      </c>
      <c r="BW40" s="58">
        <f>'Stata Quintile'!$D94</f>
        <v>2957.7049999999999</v>
      </c>
      <c r="BX40" s="58">
        <f t="shared" si="82"/>
        <v>1211.47928</v>
      </c>
      <c r="BY40" s="58">
        <f t="shared" si="83"/>
        <v>1211.47928</v>
      </c>
      <c r="BZ40" s="58">
        <f t="shared" si="84"/>
        <v>3097.0872400000007</v>
      </c>
      <c r="CA40" s="58">
        <f t="shared" si="85"/>
        <v>3097.0872400000007</v>
      </c>
      <c r="CB40" s="58">
        <f t="shared" si="86"/>
        <v>3047.5859999999998</v>
      </c>
      <c r="CC40" s="58">
        <f t="shared" si="87"/>
        <v>3047.5859999999998</v>
      </c>
      <c r="CD40" s="58">
        <f t="shared" si="88"/>
        <v>3695.4285703999994</v>
      </c>
      <c r="CE40" s="58">
        <f t="shared" si="89"/>
        <v>3695.4285703999994</v>
      </c>
      <c r="CF40" s="58">
        <f t="shared" si="90"/>
        <v>3696.6341420800013</v>
      </c>
      <c r="CG40" s="58">
        <f t="shared" si="91"/>
        <v>3696.6341420800013</v>
      </c>
      <c r="CH40" s="58">
        <f>'Stata Quintile'!$E94</f>
        <v>4703.7049999999999</v>
      </c>
      <c r="CI40" s="58">
        <f t="shared" si="92"/>
        <v>2824.1794840000002</v>
      </c>
      <c r="CJ40" s="58">
        <f t="shared" si="93"/>
        <v>2824.1794840000002</v>
      </c>
      <c r="CK40" s="58">
        <f t="shared" si="94"/>
        <v>5174.9164840000012</v>
      </c>
      <c r="CL40" s="58">
        <f t="shared" si="95"/>
        <v>5174.9164840000012</v>
      </c>
      <c r="CM40" s="58">
        <f t="shared" si="96"/>
        <v>4999.3114872000006</v>
      </c>
      <c r="CN40" s="58">
        <f t="shared" si="97"/>
        <v>4999.3114872000006</v>
      </c>
      <c r="CO40" s="58">
        <f t="shared" si="98"/>
        <v>5426.2087352000008</v>
      </c>
      <c r="CP40" s="58">
        <f t="shared" si="99"/>
        <v>5426.2087352000008</v>
      </c>
      <c r="CQ40" s="58">
        <f t="shared" si="100"/>
        <v>5638.2632271999946</v>
      </c>
      <c r="CR40" s="58">
        <f t="shared" si="101"/>
        <v>5638.2632271999946</v>
      </c>
      <c r="CS40" s="58">
        <f>'Stata Quintile'!$F94</f>
        <v>8239.2649999999994</v>
      </c>
      <c r="CT40" s="58">
        <f t="shared" si="102"/>
        <v>4814.1948599999996</v>
      </c>
      <c r="CU40" s="58">
        <f t="shared" si="103"/>
        <v>4814.1948599999996</v>
      </c>
      <c r="CV40" s="58">
        <f t="shared" si="104"/>
        <v>7725.5729239999991</v>
      </c>
      <c r="CW40" s="58">
        <f t="shared" si="105"/>
        <v>7725.5729239999991</v>
      </c>
      <c r="CX40" s="58">
        <f t="shared" si="106"/>
        <v>7564.6206660000007</v>
      </c>
      <c r="CY40" s="58">
        <f t="shared" si="107"/>
        <v>7564.6206660000007</v>
      </c>
      <c r="CZ40" s="58">
        <f t="shared" si="108"/>
        <v>8079.6679895999978</v>
      </c>
      <c r="DA40" s="58">
        <f t="shared" si="109"/>
        <v>8079.6679895999978</v>
      </c>
      <c r="DB40" s="58">
        <f t="shared" si="110"/>
        <v>8468.0416400000013</v>
      </c>
      <c r="DC40" s="58">
        <f t="shared" si="111"/>
        <v>8468.0416400000013</v>
      </c>
      <c r="DD40" s="58">
        <f>'Stata Quintile'!$G94</f>
        <v>14489.09</v>
      </c>
      <c r="DE40" s="58">
        <f t="shared" si="112"/>
        <v>10187.8964</v>
      </c>
      <c r="DF40" s="58">
        <f t="shared" si="113"/>
        <v>10187.8964</v>
      </c>
      <c r="DG40" s="58">
        <f t="shared" si="114"/>
        <v>14201.003584</v>
      </c>
      <c r="DH40" s="58">
        <f t="shared" si="115"/>
        <v>14201.003584</v>
      </c>
      <c r="DI40" s="58">
        <f t="shared" si="116"/>
        <v>14327.729753599997</v>
      </c>
      <c r="DJ40" s="58">
        <f t="shared" si="117"/>
        <v>14327.729753599997</v>
      </c>
      <c r="DK40" s="58">
        <f t="shared" si="118"/>
        <v>14646.328216799997</v>
      </c>
      <c r="DL40" s="58">
        <f t="shared" si="119"/>
        <v>14646.328216799997</v>
      </c>
      <c r="DM40" s="58">
        <f t="shared" si="120"/>
        <v>15598.988295999945</v>
      </c>
      <c r="DN40" s="58">
        <f t="shared" si="121"/>
        <v>15598.988295999945</v>
      </c>
      <c r="DO40" s="58">
        <f>'Stata Quintile'!$H94</f>
        <v>69.903850000000006</v>
      </c>
      <c r="DP40" s="58">
        <f t="shared" si="122"/>
        <v>33.451240800000008</v>
      </c>
      <c r="DQ40" s="58">
        <f t="shared" si="123"/>
        <v>33.451240800000008</v>
      </c>
      <c r="DR40" s="58">
        <f t="shared" si="124"/>
        <v>57.102848399999992</v>
      </c>
      <c r="DS40" s="58">
        <f t="shared" si="123"/>
        <v>57.102848399999992</v>
      </c>
      <c r="DT40" s="58">
        <f t="shared" si="125"/>
        <v>31.116227199999884</v>
      </c>
      <c r="DU40" s="58">
        <f t="shared" si="3"/>
        <v>31.116227199999884</v>
      </c>
      <c r="DV40" s="58">
        <f t="shared" si="126"/>
        <v>166.56783359999883</v>
      </c>
      <c r="DW40" s="58">
        <f t="shared" si="4"/>
        <v>166.56783359999883</v>
      </c>
      <c r="DX40" s="58">
        <f t="shared" si="127"/>
        <v>162.29961119999922</v>
      </c>
      <c r="DY40" s="58">
        <f t="shared" si="5"/>
        <v>162.29961119999922</v>
      </c>
      <c r="DZ40" s="58">
        <f>'Stata Quintile'!$I94</f>
        <v>1058.143</v>
      </c>
      <c r="EA40" s="58">
        <f t="shared" si="128"/>
        <v>634.94865800000002</v>
      </c>
      <c r="EB40" s="58">
        <f t="shared" si="6"/>
        <v>634.94865800000002</v>
      </c>
      <c r="EC40" s="58">
        <f t="shared" si="129"/>
        <v>1327.7455</v>
      </c>
      <c r="ED40" s="58">
        <f t="shared" si="7"/>
        <v>1327.7455</v>
      </c>
      <c r="EE40" s="58">
        <f t="shared" si="130"/>
        <v>1195.5536504000002</v>
      </c>
      <c r="EF40" s="58">
        <f t="shared" si="8"/>
        <v>1195.5536504000002</v>
      </c>
      <c r="EG40" s="58">
        <f t="shared" si="131"/>
        <v>1627.7374224000005</v>
      </c>
      <c r="EH40" s="58">
        <f t="shared" si="9"/>
        <v>1627.7374224000005</v>
      </c>
      <c r="EI40" s="58">
        <f t="shared" si="132"/>
        <v>1518.7231600000009</v>
      </c>
      <c r="EJ40" s="58">
        <f t="shared" si="10"/>
        <v>1518.7231600000009</v>
      </c>
      <c r="EK40" s="58">
        <f>'Stata Quintile'!$J94</f>
        <v>2712.7979999999998</v>
      </c>
      <c r="EL40" s="58">
        <f t="shared" si="133"/>
        <v>1885.716154</v>
      </c>
      <c r="EM40" s="58">
        <f t="shared" si="11"/>
        <v>1885.716154</v>
      </c>
      <c r="EN40" s="58">
        <f t="shared" si="134"/>
        <v>3164.0406399999997</v>
      </c>
      <c r="EO40" s="58">
        <f t="shared" si="12"/>
        <v>3164.0406399999997</v>
      </c>
      <c r="EP40" s="58">
        <f t="shared" si="135"/>
        <v>2962.9383536</v>
      </c>
      <c r="EQ40" s="58">
        <f t="shared" si="13"/>
        <v>2962.9383536</v>
      </c>
      <c r="ER40" s="58">
        <f t="shared" si="136"/>
        <v>3250.6743423999978</v>
      </c>
      <c r="ES40" s="58">
        <f t="shared" si="14"/>
        <v>3250.6743423999978</v>
      </c>
      <c r="ET40" s="58">
        <f t="shared" si="137"/>
        <v>3237.0980775999988</v>
      </c>
      <c r="EU40" s="58">
        <f t="shared" si="15"/>
        <v>3237.0980775999988</v>
      </c>
      <c r="EV40" s="58">
        <f>'Stata Quintile'!$K94</f>
        <v>4433.7820000000002</v>
      </c>
      <c r="EW40" s="58">
        <f t="shared" si="138"/>
        <v>3358.6559600000001</v>
      </c>
      <c r="EX40" s="58">
        <f t="shared" si="16"/>
        <v>3358.6559600000001</v>
      </c>
      <c r="EY40" s="58">
        <f t="shared" si="139"/>
        <v>4994.864763999999</v>
      </c>
      <c r="EZ40" s="58">
        <f t="shared" si="17"/>
        <v>4994.864763999999</v>
      </c>
      <c r="FA40" s="58">
        <f t="shared" si="140"/>
        <v>4694.4583448000012</v>
      </c>
      <c r="FB40" s="58">
        <f t="shared" si="18"/>
        <v>4694.4583448000012</v>
      </c>
      <c r="FC40" s="58">
        <f t="shared" si="141"/>
        <v>4933.9116944000052</v>
      </c>
      <c r="FD40" s="58">
        <f t="shared" si="19"/>
        <v>4933.9116944000052</v>
      </c>
      <c r="FE40" s="58">
        <f t="shared" si="142"/>
        <v>5055.0076799999915</v>
      </c>
      <c r="FF40" s="58">
        <f t="shared" si="20"/>
        <v>5055.0076799999915</v>
      </c>
      <c r="FG40" s="58">
        <f>'Stata Quintile'!$L94</f>
        <v>7856.7139999999999</v>
      </c>
      <c r="FH40" s="58">
        <f t="shared" si="143"/>
        <v>6884.4080400000003</v>
      </c>
      <c r="FI40" s="58">
        <f t="shared" si="21"/>
        <v>6884.4080400000003</v>
      </c>
      <c r="FJ40" s="58">
        <f t="shared" si="144"/>
        <v>9334.3981599999988</v>
      </c>
      <c r="FK40" s="58">
        <f t="shared" si="22"/>
        <v>9334.3981599999988</v>
      </c>
      <c r="FL40" s="58">
        <f t="shared" si="145"/>
        <v>9060.9813407999991</v>
      </c>
      <c r="FM40" s="58">
        <f t="shared" si="23"/>
        <v>9060.9813407999991</v>
      </c>
      <c r="FN40" s="58">
        <f t="shared" si="146"/>
        <v>9164.2739799999963</v>
      </c>
      <c r="FO40" s="58">
        <f t="shared" si="24"/>
        <v>9164.2739799999963</v>
      </c>
      <c r="FP40" s="58">
        <f t="shared" si="147"/>
        <v>9465.2913920000065</v>
      </c>
      <c r="FQ40" s="58">
        <f t="shared" si="25"/>
        <v>9465.2913920000065</v>
      </c>
    </row>
    <row r="41" spans="1:173">
      <c r="A41" s="58">
        <v>35</v>
      </c>
      <c r="B41" s="137">
        <f>'Stata Quintile'!$C97</f>
        <v>859.95</v>
      </c>
      <c r="C41" s="138">
        <f t="shared" si="26"/>
        <v>147.60142000000002</v>
      </c>
      <c r="D41" s="139">
        <f t="shared" si="27"/>
        <v>220.91984999999997</v>
      </c>
      <c r="E41" s="141">
        <f t="shared" si="28"/>
        <v>326.94153750000021</v>
      </c>
      <c r="F41" s="140">
        <f t="shared" si="29"/>
        <v>620.60227499999974</v>
      </c>
      <c r="G41" s="142">
        <f t="shared" si="30"/>
        <v>872.88875000000462</v>
      </c>
      <c r="H41" s="58">
        <f>'Stata Quintile'!$D97</f>
        <v>3808.6129999999998</v>
      </c>
      <c r="I41" s="58">
        <f t="shared" si="31"/>
        <v>1192.3077000000003</v>
      </c>
      <c r="J41" s="58">
        <f t="shared" si="32"/>
        <v>3111.8970000000008</v>
      </c>
      <c r="K41" s="58">
        <f t="shared" si="33"/>
        <v>3072.3231375000005</v>
      </c>
      <c r="L41" s="58">
        <f t="shared" si="34"/>
        <v>3753.9411124999997</v>
      </c>
      <c r="M41" s="58">
        <f t="shared" si="35"/>
        <v>3754.9059187499993</v>
      </c>
      <c r="N41" s="58">
        <f>'Stata Quintile'!$E97</f>
        <v>5608.9549999999999</v>
      </c>
      <c r="O41" s="58">
        <f t="shared" si="36"/>
        <v>2831.85491</v>
      </c>
      <c r="P41" s="58">
        <f t="shared" si="37"/>
        <v>5205.718025000001</v>
      </c>
      <c r="Q41" s="58">
        <f t="shared" si="38"/>
        <v>5072.3821275</v>
      </c>
      <c r="R41" s="58">
        <f t="shared" si="39"/>
        <v>5514.5654500000001</v>
      </c>
      <c r="S41" s="58">
        <f t="shared" si="40"/>
        <v>5670.6070000000091</v>
      </c>
      <c r="T41" s="58">
        <f>'Stata Quintile'!$F97</f>
        <v>7845.4750000000004</v>
      </c>
      <c r="U41" s="58">
        <f t="shared" si="41"/>
        <v>4852.8586500000001</v>
      </c>
      <c r="V41" s="58">
        <f t="shared" si="42"/>
        <v>7779.1980250000006</v>
      </c>
      <c r="W41" s="58">
        <f t="shared" si="43"/>
        <v>7659.2924050000011</v>
      </c>
      <c r="X41" s="58">
        <f t="shared" si="44"/>
        <v>8190.485149999995</v>
      </c>
      <c r="Y41" s="58">
        <f t="shared" si="45"/>
        <v>8469.7185624999911</v>
      </c>
      <c r="Z41" s="58">
        <f>'Stata Quintile'!$G97</f>
        <v>11938.94</v>
      </c>
      <c r="AA41" s="58">
        <f t="shared" si="46"/>
        <v>10289.3565</v>
      </c>
      <c r="AB41" s="58">
        <f t="shared" si="47"/>
        <v>14309.324550000003</v>
      </c>
      <c r="AC41" s="58">
        <f t="shared" si="48"/>
        <v>14403.19765</v>
      </c>
      <c r="AD41" s="58">
        <f t="shared" si="49"/>
        <v>14732.301887499996</v>
      </c>
      <c r="AE41" s="58">
        <f t="shared" si="50"/>
        <v>15445.516687499934</v>
      </c>
      <c r="AF41" s="58">
        <f>'Stata Quintile'!$H97</f>
        <v>265.13639999999998</v>
      </c>
      <c r="AG41" s="58">
        <f t="shared" si="51"/>
        <v>32.601102000000004</v>
      </c>
      <c r="AH41" s="58">
        <f t="shared" si="52"/>
        <v>56.956659499999994</v>
      </c>
      <c r="AI41" s="58">
        <f t="shared" si="53"/>
        <v>33.019044999999863</v>
      </c>
      <c r="AJ41" s="58">
        <f t="shared" si="54"/>
        <v>177.72957499999825</v>
      </c>
      <c r="AK41" s="58">
        <f t="shared" si="55"/>
        <v>175.30301874999958</v>
      </c>
      <c r="AL41" s="58">
        <f>'Stata Quintile'!$I97</f>
        <v>1600.136</v>
      </c>
      <c r="AM41" s="58">
        <f t="shared" si="56"/>
        <v>626.85724499999992</v>
      </c>
      <c r="AN41" s="58">
        <f t="shared" si="57"/>
        <v>1333.2737749999999</v>
      </c>
      <c r="AO41" s="58">
        <f t="shared" si="58"/>
        <v>1234.0435499999999</v>
      </c>
      <c r="AP41" s="58">
        <f t="shared" si="59"/>
        <v>1686.4463374999978</v>
      </c>
      <c r="AQ41" s="58">
        <f t="shared" si="60"/>
        <v>1601.772125</v>
      </c>
      <c r="AR41" s="58">
        <f>'Stata Quintile'!$J97</f>
        <v>2853.6559999999999</v>
      </c>
      <c r="AS41" s="58">
        <f t="shared" si="61"/>
        <v>1883.5903349999999</v>
      </c>
      <c r="AT41" s="58">
        <f t="shared" si="62"/>
        <v>3181.7845999999995</v>
      </c>
      <c r="AU41" s="58">
        <f t="shared" si="63"/>
        <v>3030.5411125000001</v>
      </c>
      <c r="AV41" s="58">
        <f t="shared" si="64"/>
        <v>3333.4495875000002</v>
      </c>
      <c r="AW41" s="58">
        <f t="shared" si="65"/>
        <v>3323.1677374999999</v>
      </c>
      <c r="AX41" s="58">
        <f>'Stata Quintile'!$K97</f>
        <v>5362.9250000000002</v>
      </c>
      <c r="AY41" s="58">
        <f t="shared" si="66"/>
        <v>3371.5264000000002</v>
      </c>
      <c r="AZ41" s="58">
        <f t="shared" si="67"/>
        <v>5026.3075999999992</v>
      </c>
      <c r="BA41" s="58">
        <f t="shared" si="68"/>
        <v>4797.2000875000003</v>
      </c>
      <c r="BB41" s="58">
        <f t="shared" si="69"/>
        <v>5048.5745875000048</v>
      </c>
      <c r="BC41" s="58">
        <f t="shared" si="70"/>
        <v>5140.3184999999967</v>
      </c>
      <c r="BD41" s="58">
        <f>'Stata Quintile'!$L97</f>
        <v>14200.13</v>
      </c>
      <c r="BE41" s="58">
        <f t="shared" si="71"/>
        <v>6922.8140999999996</v>
      </c>
      <c r="BF41" s="58">
        <f t="shared" si="72"/>
        <v>9396.0225000000028</v>
      </c>
      <c r="BG41" s="58">
        <f t="shared" si="73"/>
        <v>9203.4027875000011</v>
      </c>
      <c r="BH41" s="58">
        <f t="shared" si="74"/>
        <v>9311.7677749999966</v>
      </c>
      <c r="BI41" s="58">
        <f t="shared" si="75"/>
        <v>9515.1514375000406</v>
      </c>
      <c r="BK41" s="58">
        <v>35</v>
      </c>
      <c r="BL41" s="58">
        <f>'Stata Quintile'!$C97</f>
        <v>859.95</v>
      </c>
      <c r="BM41" s="58">
        <f t="shared" si="76"/>
        <v>147.60142000000002</v>
      </c>
      <c r="BN41" s="58">
        <f t="shared" si="77"/>
        <v>147.60142000000002</v>
      </c>
      <c r="BO41" s="58">
        <f t="shared" si="78"/>
        <v>220.91984999999997</v>
      </c>
      <c r="BP41" s="58">
        <f t="shared" si="77"/>
        <v>220.91984999999997</v>
      </c>
      <c r="BQ41" s="58">
        <f t="shared" si="79"/>
        <v>326.94153750000021</v>
      </c>
      <c r="BR41" s="58">
        <f t="shared" si="0"/>
        <v>326.94153750000021</v>
      </c>
      <c r="BS41" s="58">
        <f t="shared" si="80"/>
        <v>620.60227499999974</v>
      </c>
      <c r="BT41" s="58">
        <f t="shared" si="1"/>
        <v>620.60227499999974</v>
      </c>
      <c r="BU41" s="58">
        <f t="shared" si="81"/>
        <v>872.88875000000462</v>
      </c>
      <c r="BV41" s="58">
        <f t="shared" si="2"/>
        <v>872.88875000000462</v>
      </c>
      <c r="BW41" s="58">
        <f>'Stata Quintile'!$D97</f>
        <v>3808.6129999999998</v>
      </c>
      <c r="BX41" s="58">
        <f t="shared" si="82"/>
        <v>1192.3077000000003</v>
      </c>
      <c r="BY41" s="58">
        <f t="shared" si="83"/>
        <v>1192.3077000000003</v>
      </c>
      <c r="BZ41" s="58">
        <f t="shared" si="84"/>
        <v>3111.8970000000008</v>
      </c>
      <c r="CA41" s="58">
        <f t="shared" si="85"/>
        <v>3111.8970000000008</v>
      </c>
      <c r="CB41" s="58">
        <f t="shared" si="86"/>
        <v>3072.3231375000005</v>
      </c>
      <c r="CC41" s="58">
        <f t="shared" si="87"/>
        <v>3072.3231375000005</v>
      </c>
      <c r="CD41" s="58">
        <f t="shared" si="88"/>
        <v>3753.9411124999997</v>
      </c>
      <c r="CE41" s="58">
        <f t="shared" si="89"/>
        <v>3753.9411124999997</v>
      </c>
      <c r="CF41" s="58">
        <f t="shared" si="90"/>
        <v>3754.9059187499993</v>
      </c>
      <c r="CG41" s="58">
        <f t="shared" si="91"/>
        <v>3754.9059187499993</v>
      </c>
      <c r="CH41" s="58">
        <f>'Stata Quintile'!$E97</f>
        <v>5608.9549999999999</v>
      </c>
      <c r="CI41" s="58">
        <f t="shared" si="92"/>
        <v>2831.85491</v>
      </c>
      <c r="CJ41" s="58">
        <f t="shared" si="93"/>
        <v>2831.85491</v>
      </c>
      <c r="CK41" s="58">
        <f t="shared" si="94"/>
        <v>5205.718025000001</v>
      </c>
      <c r="CL41" s="58">
        <f t="shared" si="95"/>
        <v>5205.718025000001</v>
      </c>
      <c r="CM41" s="58">
        <f t="shared" si="96"/>
        <v>5072.3821275</v>
      </c>
      <c r="CN41" s="58">
        <f t="shared" si="97"/>
        <v>5072.3821275</v>
      </c>
      <c r="CO41" s="58">
        <f t="shared" si="98"/>
        <v>5514.5654500000001</v>
      </c>
      <c r="CP41" s="58">
        <f t="shared" si="99"/>
        <v>5514.5654500000001</v>
      </c>
      <c r="CQ41" s="58">
        <f t="shared" si="100"/>
        <v>5670.6070000000091</v>
      </c>
      <c r="CR41" s="58">
        <f t="shared" si="101"/>
        <v>5670.6070000000091</v>
      </c>
      <c r="CS41" s="58">
        <f>'Stata Quintile'!$F97</f>
        <v>7845.4750000000004</v>
      </c>
      <c r="CT41" s="58">
        <f t="shared" si="102"/>
        <v>4852.8586500000001</v>
      </c>
      <c r="CU41" s="58">
        <f t="shared" si="103"/>
        <v>4852.8586500000001</v>
      </c>
      <c r="CV41" s="58">
        <f t="shared" si="104"/>
        <v>7779.1980250000006</v>
      </c>
      <c r="CW41" s="58">
        <f t="shared" si="105"/>
        <v>7779.1980250000006</v>
      </c>
      <c r="CX41" s="58">
        <f t="shared" si="106"/>
        <v>7659.2924050000011</v>
      </c>
      <c r="CY41" s="58">
        <f t="shared" si="107"/>
        <v>7659.2924050000011</v>
      </c>
      <c r="CZ41" s="58">
        <f t="shared" si="108"/>
        <v>8190.485149999995</v>
      </c>
      <c r="DA41" s="58">
        <f t="shared" si="109"/>
        <v>8190.485149999995</v>
      </c>
      <c r="DB41" s="58">
        <f t="shared" si="110"/>
        <v>8469.7185624999911</v>
      </c>
      <c r="DC41" s="58">
        <f t="shared" si="111"/>
        <v>8469.7185624999911</v>
      </c>
      <c r="DD41" s="58">
        <f>'Stata Quintile'!$G97</f>
        <v>11938.94</v>
      </c>
      <c r="DE41" s="58">
        <f t="shared" si="112"/>
        <v>10289.3565</v>
      </c>
      <c r="DF41" s="58">
        <f t="shared" si="113"/>
        <v>10289.3565</v>
      </c>
      <c r="DG41" s="58">
        <f t="shared" si="114"/>
        <v>14309.324550000003</v>
      </c>
      <c r="DH41" s="58">
        <f t="shared" si="115"/>
        <v>14309.324550000003</v>
      </c>
      <c r="DI41" s="58">
        <f t="shared" si="116"/>
        <v>14403.19765</v>
      </c>
      <c r="DJ41" s="58">
        <f t="shared" si="117"/>
        <v>14403.19765</v>
      </c>
      <c r="DK41" s="58">
        <f t="shared" si="118"/>
        <v>14732.301887499996</v>
      </c>
      <c r="DL41" s="58">
        <f t="shared" si="119"/>
        <v>14732.301887499996</v>
      </c>
      <c r="DM41" s="58">
        <f t="shared" si="120"/>
        <v>15445.516687499934</v>
      </c>
      <c r="DN41" s="58">
        <f t="shared" si="121"/>
        <v>15445.516687499934</v>
      </c>
      <c r="DO41" s="58">
        <f>'Stata Quintile'!$H97</f>
        <v>265.13639999999998</v>
      </c>
      <c r="DP41" s="58">
        <f t="shared" si="122"/>
        <v>32.601102000000004</v>
      </c>
      <c r="DQ41" s="58">
        <f t="shared" si="123"/>
        <v>32.601102000000004</v>
      </c>
      <c r="DR41" s="58">
        <f t="shared" si="124"/>
        <v>56.956659499999994</v>
      </c>
      <c r="DS41" s="58">
        <f t="shared" si="123"/>
        <v>56.956659499999994</v>
      </c>
      <c r="DT41" s="58">
        <f t="shared" si="125"/>
        <v>33.019044999999863</v>
      </c>
      <c r="DU41" s="58">
        <f t="shared" si="3"/>
        <v>33.019044999999863</v>
      </c>
      <c r="DV41" s="58">
        <f t="shared" si="126"/>
        <v>177.72957499999825</v>
      </c>
      <c r="DW41" s="58">
        <f t="shared" si="4"/>
        <v>177.72957499999825</v>
      </c>
      <c r="DX41" s="58">
        <f t="shared" si="127"/>
        <v>175.30301874999958</v>
      </c>
      <c r="DY41" s="58">
        <f t="shared" si="5"/>
        <v>175.30301874999958</v>
      </c>
      <c r="DZ41" s="58">
        <f>'Stata Quintile'!$I97</f>
        <v>1600.136</v>
      </c>
      <c r="EA41" s="58">
        <f t="shared" si="128"/>
        <v>626.85724499999992</v>
      </c>
      <c r="EB41" s="58">
        <f t="shared" si="6"/>
        <v>626.85724499999992</v>
      </c>
      <c r="EC41" s="58">
        <f t="shared" si="129"/>
        <v>1333.2737749999999</v>
      </c>
      <c r="ED41" s="58">
        <f t="shared" si="7"/>
        <v>1333.2737749999999</v>
      </c>
      <c r="EE41" s="58">
        <f t="shared" si="130"/>
        <v>1234.0435499999999</v>
      </c>
      <c r="EF41" s="58">
        <f t="shared" si="8"/>
        <v>1234.0435499999999</v>
      </c>
      <c r="EG41" s="58">
        <f t="shared" si="131"/>
        <v>1686.4463374999978</v>
      </c>
      <c r="EH41" s="58">
        <f t="shared" si="9"/>
        <v>1686.4463374999978</v>
      </c>
      <c r="EI41" s="58">
        <f t="shared" si="132"/>
        <v>1601.772125</v>
      </c>
      <c r="EJ41" s="58">
        <f t="shared" si="10"/>
        <v>1601.772125</v>
      </c>
      <c r="EK41" s="58">
        <f>'Stata Quintile'!$J97</f>
        <v>2853.6559999999999</v>
      </c>
      <c r="EL41" s="58">
        <f t="shared" si="133"/>
        <v>1883.5903349999999</v>
      </c>
      <c r="EM41" s="58">
        <f t="shared" si="11"/>
        <v>1883.5903349999999</v>
      </c>
      <c r="EN41" s="58">
        <f t="shared" si="134"/>
        <v>3181.7845999999995</v>
      </c>
      <c r="EO41" s="58">
        <f t="shared" si="12"/>
        <v>3181.7845999999995</v>
      </c>
      <c r="EP41" s="58">
        <f t="shared" si="135"/>
        <v>3030.5411125000001</v>
      </c>
      <c r="EQ41" s="58">
        <f t="shared" si="13"/>
        <v>3030.5411125000001</v>
      </c>
      <c r="ER41" s="58">
        <f t="shared" si="136"/>
        <v>3333.4495875000002</v>
      </c>
      <c r="ES41" s="58">
        <f t="shared" si="14"/>
        <v>3333.4495875000002</v>
      </c>
      <c r="ET41" s="58">
        <f t="shared" si="137"/>
        <v>3323.1677374999999</v>
      </c>
      <c r="EU41" s="58">
        <f t="shared" si="15"/>
        <v>3323.1677374999999</v>
      </c>
      <c r="EV41" s="58">
        <f>'Stata Quintile'!$K97</f>
        <v>5362.9250000000002</v>
      </c>
      <c r="EW41" s="58">
        <f t="shared" si="138"/>
        <v>3371.5264000000002</v>
      </c>
      <c r="EX41" s="58">
        <f t="shared" si="16"/>
        <v>3371.5264000000002</v>
      </c>
      <c r="EY41" s="58">
        <f t="shared" si="139"/>
        <v>5026.3075999999992</v>
      </c>
      <c r="EZ41" s="58">
        <f t="shared" si="17"/>
        <v>5026.3075999999992</v>
      </c>
      <c r="FA41" s="58">
        <f t="shared" si="140"/>
        <v>4797.2000875000003</v>
      </c>
      <c r="FB41" s="58">
        <f t="shared" si="18"/>
        <v>4797.2000875000003</v>
      </c>
      <c r="FC41" s="58">
        <f t="shared" si="141"/>
        <v>5048.5745875000048</v>
      </c>
      <c r="FD41" s="58">
        <f t="shared" si="19"/>
        <v>5048.5745875000048</v>
      </c>
      <c r="FE41" s="58">
        <f t="shared" si="142"/>
        <v>5140.3184999999967</v>
      </c>
      <c r="FF41" s="58">
        <f t="shared" si="20"/>
        <v>5140.3184999999967</v>
      </c>
      <c r="FG41" s="58">
        <f>'Stata Quintile'!$L97</f>
        <v>14200.13</v>
      </c>
      <c r="FH41" s="58">
        <f t="shared" si="143"/>
        <v>6922.8140999999996</v>
      </c>
      <c r="FI41" s="58">
        <f t="shared" si="21"/>
        <v>6922.8140999999996</v>
      </c>
      <c r="FJ41" s="58">
        <f t="shared" si="144"/>
        <v>9396.0225000000028</v>
      </c>
      <c r="FK41" s="58">
        <f t="shared" si="22"/>
        <v>9396.0225000000028</v>
      </c>
      <c r="FL41" s="58">
        <f t="shared" si="145"/>
        <v>9203.4027875000011</v>
      </c>
      <c r="FM41" s="58">
        <f t="shared" si="23"/>
        <v>9203.4027875000011</v>
      </c>
      <c r="FN41" s="58">
        <f t="shared" si="146"/>
        <v>9311.7677749999966</v>
      </c>
      <c r="FO41" s="58">
        <f t="shared" si="24"/>
        <v>9311.7677749999966</v>
      </c>
      <c r="FP41" s="58">
        <f t="shared" si="147"/>
        <v>9515.1514375000406</v>
      </c>
      <c r="FQ41" s="58">
        <f t="shared" si="25"/>
        <v>9515.1514375000406</v>
      </c>
    </row>
    <row r="42" spans="1:173">
      <c r="A42" s="58">
        <v>36</v>
      </c>
      <c r="B42" s="137">
        <f>'Stata Quintile'!$C100</f>
        <v>1471.6590000000001</v>
      </c>
      <c r="C42" s="138">
        <f t="shared" si="26"/>
        <v>142.49999200000002</v>
      </c>
      <c r="D42" s="139">
        <f t="shared" si="27"/>
        <v>216.5866336</v>
      </c>
      <c r="E42" s="141">
        <f t="shared" si="28"/>
        <v>314.61845039999992</v>
      </c>
      <c r="F42" s="140">
        <f t="shared" si="29"/>
        <v>613.91431679999869</v>
      </c>
      <c r="G42" s="142">
        <f t="shared" si="30"/>
        <v>839.42222880001373</v>
      </c>
      <c r="H42" s="58">
        <f>'Stata Quintile'!$D100</f>
        <v>3053.7979999999998</v>
      </c>
      <c r="I42" s="58">
        <f t="shared" si="31"/>
        <v>1173.1361200000001</v>
      </c>
      <c r="J42" s="58">
        <f t="shared" si="32"/>
        <v>3120.5282400000006</v>
      </c>
      <c r="K42" s="58">
        <f t="shared" si="33"/>
        <v>3091.1766520000001</v>
      </c>
      <c r="L42" s="58">
        <f t="shared" si="34"/>
        <v>3797.0845279999976</v>
      </c>
      <c r="M42" s="58">
        <f t="shared" si="35"/>
        <v>3797.7911827200037</v>
      </c>
      <c r="N42" s="58">
        <f>'Stata Quintile'!$E100</f>
        <v>4427.4889999999996</v>
      </c>
      <c r="O42" s="58">
        <f t="shared" si="36"/>
        <v>2839.5303360000003</v>
      </c>
      <c r="P42" s="58">
        <f t="shared" si="37"/>
        <v>5226.9533440000023</v>
      </c>
      <c r="Q42" s="58">
        <f t="shared" si="38"/>
        <v>5136.8889448000009</v>
      </c>
      <c r="R42" s="58">
        <f t="shared" si="39"/>
        <v>5587.8292176000023</v>
      </c>
      <c r="S42" s="58">
        <f t="shared" si="40"/>
        <v>5685.2091887999868</v>
      </c>
      <c r="T42" s="58">
        <f>'Stata Quintile'!$F100</f>
        <v>6104.5339999999997</v>
      </c>
      <c r="U42" s="58">
        <f t="shared" si="41"/>
        <v>4891.5224400000006</v>
      </c>
      <c r="V42" s="58">
        <f t="shared" si="42"/>
        <v>7820.0007839999998</v>
      </c>
      <c r="W42" s="58">
        <f t="shared" si="43"/>
        <v>7741.9475016000006</v>
      </c>
      <c r="X42" s="58">
        <f t="shared" si="44"/>
        <v>8280.625286399998</v>
      </c>
      <c r="Y42" s="58">
        <f t="shared" si="45"/>
        <v>8446.4171967999755</v>
      </c>
      <c r="Z42" s="58">
        <f>'Stata Quintile'!$G100</f>
        <v>14226.03</v>
      </c>
      <c r="AA42" s="58">
        <f t="shared" si="46"/>
        <v>10390.8166</v>
      </c>
      <c r="AB42" s="58">
        <f t="shared" si="47"/>
        <v>14399.034744000002</v>
      </c>
      <c r="AC42" s="58">
        <f t="shared" si="48"/>
        <v>14459.537630400002</v>
      </c>
      <c r="AD42" s="58">
        <f t="shared" si="49"/>
        <v>14793.369227199993</v>
      </c>
      <c r="AE42" s="58">
        <f t="shared" si="50"/>
        <v>15256.394358399928</v>
      </c>
      <c r="AF42" s="58">
        <f>'Stata Quintile'!$H100</f>
        <v>329</v>
      </c>
      <c r="AG42" s="58">
        <f t="shared" si="51"/>
        <v>31.750963200000005</v>
      </c>
      <c r="AH42" s="58">
        <f t="shared" si="52"/>
        <v>56.714314399999992</v>
      </c>
      <c r="AI42" s="58">
        <f t="shared" si="53"/>
        <v>35.022775199999899</v>
      </c>
      <c r="AJ42" s="58">
        <f t="shared" si="54"/>
        <v>187.7595999999985</v>
      </c>
      <c r="AK42" s="58">
        <f t="shared" si="55"/>
        <v>187.31231999999972</v>
      </c>
      <c r="AL42" s="58">
        <f>'Stata Quintile'!$I100</f>
        <v>1870.0360000000001</v>
      </c>
      <c r="AM42" s="58">
        <f t="shared" si="56"/>
        <v>618.76583200000005</v>
      </c>
      <c r="AN42" s="58">
        <f t="shared" si="57"/>
        <v>1336.3202000000001</v>
      </c>
      <c r="AO42" s="58">
        <f t="shared" si="58"/>
        <v>1271.155905600001</v>
      </c>
      <c r="AP42" s="58">
        <f t="shared" si="59"/>
        <v>1738.0419711999994</v>
      </c>
      <c r="AQ42" s="58">
        <f t="shared" si="60"/>
        <v>1679.5106463999982</v>
      </c>
      <c r="AR42" s="58">
        <f>'Stata Quintile'!$J100</f>
        <v>2939.625</v>
      </c>
      <c r="AS42" s="58">
        <f t="shared" si="61"/>
        <v>1881.464516</v>
      </c>
      <c r="AT42" s="58">
        <f t="shared" si="62"/>
        <v>3194.0966399999993</v>
      </c>
      <c r="AU42" s="58">
        <f t="shared" si="63"/>
        <v>3094.1023184000005</v>
      </c>
      <c r="AV42" s="58">
        <f t="shared" si="64"/>
        <v>3407.0839312000026</v>
      </c>
      <c r="AW42" s="58">
        <f t="shared" si="65"/>
        <v>3400.2922256000015</v>
      </c>
      <c r="AX42" s="58">
        <f>'Stata Quintile'!$K100</f>
        <v>4478.634</v>
      </c>
      <c r="AY42" s="58">
        <f t="shared" si="66"/>
        <v>3384.3968400000003</v>
      </c>
      <c r="AZ42" s="58">
        <f t="shared" si="67"/>
        <v>5050.2969239999993</v>
      </c>
      <c r="BA42" s="58">
        <f t="shared" si="68"/>
        <v>4894.2438911999998</v>
      </c>
      <c r="BB42" s="58">
        <f t="shared" si="69"/>
        <v>5153.263531200002</v>
      </c>
      <c r="BC42" s="58">
        <f t="shared" si="70"/>
        <v>5213.889731199999</v>
      </c>
      <c r="BD42" s="58">
        <f>'Stata Quintile'!$L100</f>
        <v>7503.0360000000001</v>
      </c>
      <c r="BE42" s="58">
        <f t="shared" si="71"/>
        <v>6961.2201599999999</v>
      </c>
      <c r="BF42" s="58">
        <f t="shared" si="72"/>
        <v>9446.2051599999977</v>
      </c>
      <c r="BG42" s="58">
        <f t="shared" si="73"/>
        <v>9336.0622111999983</v>
      </c>
      <c r="BH42" s="58">
        <f t="shared" si="74"/>
        <v>9447.4836895999979</v>
      </c>
      <c r="BI42" s="58">
        <f t="shared" si="75"/>
        <v>9548.6987936000405</v>
      </c>
      <c r="BK42" s="58">
        <v>36</v>
      </c>
      <c r="BL42" s="58">
        <f>'Stata Quintile'!$C100</f>
        <v>1471.6590000000001</v>
      </c>
      <c r="BM42" s="58">
        <f t="shared" si="76"/>
        <v>142.49999200000002</v>
      </c>
      <c r="BN42" s="58">
        <f t="shared" si="77"/>
        <v>142.49999200000002</v>
      </c>
      <c r="BO42" s="58">
        <f t="shared" si="78"/>
        <v>216.5866336</v>
      </c>
      <c r="BP42" s="58">
        <f t="shared" si="77"/>
        <v>216.5866336</v>
      </c>
      <c r="BQ42" s="58">
        <f t="shared" si="79"/>
        <v>314.61845039999992</v>
      </c>
      <c r="BR42" s="58">
        <f t="shared" si="0"/>
        <v>314.61845039999992</v>
      </c>
      <c r="BS42" s="58">
        <f t="shared" si="80"/>
        <v>613.91431679999869</v>
      </c>
      <c r="BT42" s="58">
        <f t="shared" si="1"/>
        <v>613.91431679999869</v>
      </c>
      <c r="BU42" s="58">
        <f t="shared" si="81"/>
        <v>839.42222880001373</v>
      </c>
      <c r="BV42" s="58">
        <f t="shared" si="2"/>
        <v>839.42222880001373</v>
      </c>
      <c r="BW42" s="58">
        <f>'Stata Quintile'!$D100</f>
        <v>3053.7979999999998</v>
      </c>
      <c r="BX42" s="58">
        <f t="shared" si="82"/>
        <v>1173.1361200000001</v>
      </c>
      <c r="BY42" s="58">
        <f t="shared" si="83"/>
        <v>1173.1361200000001</v>
      </c>
      <c r="BZ42" s="58">
        <f t="shared" si="84"/>
        <v>3120.5282400000006</v>
      </c>
      <c r="CA42" s="58">
        <f t="shared" si="85"/>
        <v>3120.5282400000006</v>
      </c>
      <c r="CB42" s="58">
        <f t="shared" si="86"/>
        <v>3091.1766520000001</v>
      </c>
      <c r="CC42" s="58">
        <f t="shared" si="87"/>
        <v>3091.1766520000001</v>
      </c>
      <c r="CD42" s="58">
        <f t="shared" si="88"/>
        <v>3797.0845279999976</v>
      </c>
      <c r="CE42" s="58">
        <f t="shared" si="89"/>
        <v>3797.0845279999976</v>
      </c>
      <c r="CF42" s="58">
        <f t="shared" si="90"/>
        <v>3797.7911827200037</v>
      </c>
      <c r="CG42" s="58">
        <f t="shared" si="91"/>
        <v>3797.7911827200037</v>
      </c>
      <c r="CH42" s="58">
        <f>'Stata Quintile'!$E100</f>
        <v>4427.4889999999996</v>
      </c>
      <c r="CI42" s="58">
        <f t="shared" si="92"/>
        <v>2839.5303360000003</v>
      </c>
      <c r="CJ42" s="58">
        <f t="shared" si="93"/>
        <v>2839.5303360000003</v>
      </c>
      <c r="CK42" s="58">
        <f t="shared" si="94"/>
        <v>5226.9533440000023</v>
      </c>
      <c r="CL42" s="58">
        <f t="shared" si="95"/>
        <v>5226.9533440000023</v>
      </c>
      <c r="CM42" s="58">
        <f t="shared" si="96"/>
        <v>5136.8889448000009</v>
      </c>
      <c r="CN42" s="58">
        <f t="shared" si="97"/>
        <v>5136.8889448000009</v>
      </c>
      <c r="CO42" s="58">
        <f t="shared" si="98"/>
        <v>5587.8292176000023</v>
      </c>
      <c r="CP42" s="58">
        <f t="shared" si="99"/>
        <v>5587.8292176000023</v>
      </c>
      <c r="CQ42" s="58">
        <f t="shared" si="100"/>
        <v>5685.2091887999868</v>
      </c>
      <c r="CR42" s="58">
        <f t="shared" si="101"/>
        <v>5685.2091887999868</v>
      </c>
      <c r="CS42" s="58">
        <f>'Stata Quintile'!$F100</f>
        <v>6104.5339999999997</v>
      </c>
      <c r="CT42" s="58">
        <f t="shared" si="102"/>
        <v>4891.5224400000006</v>
      </c>
      <c r="CU42" s="58">
        <f t="shared" si="103"/>
        <v>4891.5224400000006</v>
      </c>
      <c r="CV42" s="58">
        <f t="shared" si="104"/>
        <v>7820.0007839999998</v>
      </c>
      <c r="CW42" s="58">
        <f t="shared" si="105"/>
        <v>7820.0007839999998</v>
      </c>
      <c r="CX42" s="58">
        <f t="shared" si="106"/>
        <v>7741.9475016000006</v>
      </c>
      <c r="CY42" s="58">
        <f t="shared" si="107"/>
        <v>7741.9475016000006</v>
      </c>
      <c r="CZ42" s="58">
        <f t="shared" si="108"/>
        <v>8280.625286399998</v>
      </c>
      <c r="DA42" s="58">
        <f t="shared" si="109"/>
        <v>8280.625286399998</v>
      </c>
      <c r="DB42" s="58">
        <f t="shared" si="110"/>
        <v>8446.4171967999755</v>
      </c>
      <c r="DC42" s="58">
        <f t="shared" si="111"/>
        <v>8446.4171967999755</v>
      </c>
      <c r="DD42" s="58">
        <f>'Stata Quintile'!$G100</f>
        <v>14226.03</v>
      </c>
      <c r="DE42" s="58">
        <f t="shared" si="112"/>
        <v>10390.8166</v>
      </c>
      <c r="DF42" s="58">
        <f t="shared" si="113"/>
        <v>10390.8166</v>
      </c>
      <c r="DG42" s="58">
        <f t="shared" si="114"/>
        <v>14399.034744000002</v>
      </c>
      <c r="DH42" s="58">
        <f t="shared" si="115"/>
        <v>14399.034744000002</v>
      </c>
      <c r="DI42" s="58">
        <f t="shared" si="116"/>
        <v>14459.537630400002</v>
      </c>
      <c r="DJ42" s="58">
        <f t="shared" si="117"/>
        <v>14459.537630400002</v>
      </c>
      <c r="DK42" s="58">
        <f t="shared" si="118"/>
        <v>14793.369227199993</v>
      </c>
      <c r="DL42" s="58">
        <f t="shared" si="119"/>
        <v>14793.369227199993</v>
      </c>
      <c r="DM42" s="58">
        <f t="shared" si="120"/>
        <v>15256.394358399928</v>
      </c>
      <c r="DN42" s="58">
        <f t="shared" si="121"/>
        <v>15256.394358399928</v>
      </c>
      <c r="DO42" s="58">
        <f>'Stata Quintile'!$H100</f>
        <v>329</v>
      </c>
      <c r="DP42" s="58">
        <f t="shared" si="122"/>
        <v>31.750963200000005</v>
      </c>
      <c r="DQ42" s="58">
        <f t="shared" si="123"/>
        <v>31.750963200000005</v>
      </c>
      <c r="DR42" s="58">
        <f t="shared" si="124"/>
        <v>56.714314399999992</v>
      </c>
      <c r="DS42" s="58">
        <f t="shared" si="123"/>
        <v>56.714314399999992</v>
      </c>
      <c r="DT42" s="58">
        <f t="shared" si="125"/>
        <v>35.022775199999899</v>
      </c>
      <c r="DU42" s="58">
        <f t="shared" si="3"/>
        <v>35.022775199999899</v>
      </c>
      <c r="DV42" s="58">
        <f t="shared" si="126"/>
        <v>187.7595999999985</v>
      </c>
      <c r="DW42" s="58">
        <f t="shared" si="4"/>
        <v>187.7595999999985</v>
      </c>
      <c r="DX42" s="58">
        <f t="shared" si="127"/>
        <v>187.31231999999972</v>
      </c>
      <c r="DY42" s="58">
        <f t="shared" si="5"/>
        <v>187.31231999999972</v>
      </c>
      <c r="DZ42" s="58">
        <f>'Stata Quintile'!$I100</f>
        <v>1870.0360000000001</v>
      </c>
      <c r="EA42" s="58">
        <f t="shared" si="128"/>
        <v>618.76583200000005</v>
      </c>
      <c r="EB42" s="58">
        <f t="shared" si="6"/>
        <v>618.76583200000005</v>
      </c>
      <c r="EC42" s="58">
        <f t="shared" si="129"/>
        <v>1336.3202000000001</v>
      </c>
      <c r="ED42" s="58">
        <f t="shared" si="7"/>
        <v>1336.3202000000001</v>
      </c>
      <c r="EE42" s="58">
        <f t="shared" si="130"/>
        <v>1271.155905600001</v>
      </c>
      <c r="EF42" s="58">
        <f t="shared" si="8"/>
        <v>1271.155905600001</v>
      </c>
      <c r="EG42" s="58">
        <f t="shared" si="131"/>
        <v>1738.0419711999994</v>
      </c>
      <c r="EH42" s="58">
        <f t="shared" si="9"/>
        <v>1738.0419711999994</v>
      </c>
      <c r="EI42" s="58">
        <f t="shared" si="132"/>
        <v>1679.5106463999982</v>
      </c>
      <c r="EJ42" s="58">
        <f t="shared" si="10"/>
        <v>1679.5106463999982</v>
      </c>
      <c r="EK42" s="58">
        <f>'Stata Quintile'!$J100</f>
        <v>2939.625</v>
      </c>
      <c r="EL42" s="58">
        <f t="shared" si="133"/>
        <v>1881.464516</v>
      </c>
      <c r="EM42" s="58">
        <f t="shared" si="11"/>
        <v>1881.464516</v>
      </c>
      <c r="EN42" s="58">
        <f t="shared" si="134"/>
        <v>3194.0966399999993</v>
      </c>
      <c r="EO42" s="58">
        <f t="shared" si="12"/>
        <v>3194.0966399999993</v>
      </c>
      <c r="EP42" s="58">
        <f t="shared" si="135"/>
        <v>3094.1023184000005</v>
      </c>
      <c r="EQ42" s="58">
        <f t="shared" si="13"/>
        <v>3094.1023184000005</v>
      </c>
      <c r="ER42" s="58">
        <f t="shared" si="136"/>
        <v>3407.0839312000026</v>
      </c>
      <c r="ES42" s="58">
        <f t="shared" si="14"/>
        <v>3407.0839312000026</v>
      </c>
      <c r="ET42" s="58">
        <f t="shared" si="137"/>
        <v>3400.2922256000015</v>
      </c>
      <c r="EU42" s="58">
        <f t="shared" si="15"/>
        <v>3400.2922256000015</v>
      </c>
      <c r="EV42" s="58">
        <f>'Stata Quintile'!$K100</f>
        <v>4478.634</v>
      </c>
      <c r="EW42" s="58">
        <f t="shared" si="138"/>
        <v>3384.3968400000003</v>
      </c>
      <c r="EX42" s="58">
        <f t="shared" si="16"/>
        <v>3384.3968400000003</v>
      </c>
      <c r="EY42" s="58">
        <f t="shared" si="139"/>
        <v>5050.2969239999993</v>
      </c>
      <c r="EZ42" s="58">
        <f t="shared" si="17"/>
        <v>5050.2969239999993</v>
      </c>
      <c r="FA42" s="58">
        <f t="shared" si="140"/>
        <v>4894.2438911999998</v>
      </c>
      <c r="FB42" s="58">
        <f t="shared" si="18"/>
        <v>4894.2438911999998</v>
      </c>
      <c r="FC42" s="58">
        <f t="shared" si="141"/>
        <v>5153.263531200002</v>
      </c>
      <c r="FD42" s="58">
        <f t="shared" si="19"/>
        <v>5153.263531200002</v>
      </c>
      <c r="FE42" s="58">
        <f t="shared" si="142"/>
        <v>5213.889731199999</v>
      </c>
      <c r="FF42" s="58">
        <f t="shared" si="20"/>
        <v>5213.889731199999</v>
      </c>
      <c r="FG42" s="58">
        <f>'Stata Quintile'!$L100</f>
        <v>7503.0360000000001</v>
      </c>
      <c r="FH42" s="58">
        <f t="shared" si="143"/>
        <v>6961.2201599999999</v>
      </c>
      <c r="FI42" s="58">
        <f t="shared" si="21"/>
        <v>6961.2201599999999</v>
      </c>
      <c r="FJ42" s="58">
        <f t="shared" si="144"/>
        <v>9446.2051599999977</v>
      </c>
      <c r="FK42" s="58">
        <f t="shared" si="22"/>
        <v>9446.2051599999977</v>
      </c>
      <c r="FL42" s="58">
        <f t="shared" si="145"/>
        <v>9336.0622111999983</v>
      </c>
      <c r="FM42" s="58">
        <f t="shared" si="23"/>
        <v>9336.0622111999983</v>
      </c>
      <c r="FN42" s="58">
        <f t="shared" si="146"/>
        <v>9447.4836895999979</v>
      </c>
      <c r="FO42" s="58">
        <f t="shared" si="24"/>
        <v>9447.4836895999979</v>
      </c>
      <c r="FP42" s="58">
        <f t="shared" si="147"/>
        <v>9548.6987936000405</v>
      </c>
      <c r="FQ42" s="58">
        <f t="shared" si="25"/>
        <v>9548.6987936000405</v>
      </c>
    </row>
    <row r="43" spans="1:173">
      <c r="A43" s="58">
        <v>37</v>
      </c>
      <c r="B43" s="137">
        <f>'Stata Quintile'!$C103</f>
        <v>1323.114</v>
      </c>
      <c r="C43" s="138">
        <f t="shared" si="26"/>
        <v>137.39856400000002</v>
      </c>
      <c r="D43" s="139">
        <f t="shared" si="27"/>
        <v>211.92972239999997</v>
      </c>
      <c r="E43" s="141">
        <f t="shared" si="28"/>
        <v>301.62660370000015</v>
      </c>
      <c r="F43" s="140">
        <f t="shared" si="29"/>
        <v>603.30440340000087</v>
      </c>
      <c r="G43" s="142">
        <f t="shared" si="30"/>
        <v>800.18392140000651</v>
      </c>
      <c r="H43" s="58">
        <f>'Stata Quintile'!$D103</f>
        <v>3608.5450000000001</v>
      </c>
      <c r="I43" s="58">
        <f t="shared" si="31"/>
        <v>1153.9645400000002</v>
      </c>
      <c r="J43" s="58">
        <f t="shared" si="32"/>
        <v>3122.9809600000017</v>
      </c>
      <c r="K43" s="58">
        <f t="shared" si="33"/>
        <v>3104.0704544999999</v>
      </c>
      <c r="L43" s="58">
        <f t="shared" si="34"/>
        <v>3824.4893770999934</v>
      </c>
      <c r="M43" s="58">
        <f t="shared" si="35"/>
        <v>3824.9255650899991</v>
      </c>
      <c r="N43" s="58">
        <f>'Stata Quintile'!$E103</f>
        <v>5287.2049999999999</v>
      </c>
      <c r="O43" s="58">
        <f t="shared" si="36"/>
        <v>2847.205762</v>
      </c>
      <c r="P43" s="58">
        <f t="shared" si="37"/>
        <v>5238.6224410000023</v>
      </c>
      <c r="Q43" s="58">
        <f t="shared" si="38"/>
        <v>5192.4715569</v>
      </c>
      <c r="R43" s="58">
        <f t="shared" si="39"/>
        <v>5645.5025149999992</v>
      </c>
      <c r="S43" s="58">
        <f t="shared" si="40"/>
        <v>5682.8746036000102</v>
      </c>
      <c r="T43" s="58">
        <f>'Stata Quintile'!$F103</f>
        <v>8088.3639999999996</v>
      </c>
      <c r="U43" s="58">
        <f t="shared" si="41"/>
        <v>4930.1862300000003</v>
      </c>
      <c r="V43" s="58">
        <f t="shared" si="42"/>
        <v>7847.9812010000023</v>
      </c>
      <c r="W43" s="58">
        <f t="shared" si="43"/>
        <v>7812.2247815999999</v>
      </c>
      <c r="X43" s="58">
        <f t="shared" si="44"/>
        <v>8349.5878361999949</v>
      </c>
      <c r="Y43" s="58">
        <f t="shared" si="45"/>
        <v>8400.1829687000136</v>
      </c>
      <c r="Z43" s="58">
        <f>'Stata Quintile'!$G103</f>
        <v>13072.22</v>
      </c>
      <c r="AA43" s="58">
        <f t="shared" si="46"/>
        <v>10492.276699999999</v>
      </c>
      <c r="AB43" s="58">
        <f t="shared" si="47"/>
        <v>14470.134166000002</v>
      </c>
      <c r="AC43" s="58">
        <f t="shared" si="48"/>
        <v>14497.036905200001</v>
      </c>
      <c r="AD43" s="58">
        <f t="shared" si="49"/>
        <v>14829.739040099998</v>
      </c>
      <c r="AE43" s="58">
        <f t="shared" si="50"/>
        <v>15037.689249100004</v>
      </c>
      <c r="AF43" s="58">
        <f>'Stata Quintile'!$H103</f>
        <v>142.69120000000001</v>
      </c>
      <c r="AG43" s="58">
        <f t="shared" si="51"/>
        <v>30.900824400000005</v>
      </c>
      <c r="AH43" s="58">
        <f t="shared" si="52"/>
        <v>56.375813099999988</v>
      </c>
      <c r="AI43" s="58">
        <f t="shared" si="53"/>
        <v>37.10026779999987</v>
      </c>
      <c r="AJ43" s="58">
        <f t="shared" si="54"/>
        <v>196.53526739999916</v>
      </c>
      <c r="AK43" s="58">
        <f t="shared" si="55"/>
        <v>198.16681724999927</v>
      </c>
      <c r="AL43" s="58">
        <f>'Stata Quintile'!$I103</f>
        <v>1346.779</v>
      </c>
      <c r="AM43" s="58">
        <f t="shared" si="56"/>
        <v>610.67441899999994</v>
      </c>
      <c r="AN43" s="58">
        <f t="shared" si="57"/>
        <v>1336.884775</v>
      </c>
      <c r="AO43" s="58">
        <f t="shared" si="58"/>
        <v>1306.6114328000012</v>
      </c>
      <c r="AP43" s="58">
        <f t="shared" si="59"/>
        <v>1782.0463274999975</v>
      </c>
      <c r="AQ43" s="58">
        <f t="shared" si="60"/>
        <v>1750.9272484000003</v>
      </c>
      <c r="AR43" s="58">
        <f>'Stata Quintile'!$J103</f>
        <v>3200.7710000000002</v>
      </c>
      <c r="AS43" s="58">
        <f t="shared" si="61"/>
        <v>1879.3386969999999</v>
      </c>
      <c r="AT43" s="58">
        <f t="shared" si="62"/>
        <v>3200.9767599999996</v>
      </c>
      <c r="AU43" s="58">
        <f t="shared" si="63"/>
        <v>3153.1978907000007</v>
      </c>
      <c r="AV43" s="58">
        <f t="shared" si="64"/>
        <v>3471.0029575000017</v>
      </c>
      <c r="AW43" s="58">
        <f t="shared" si="65"/>
        <v>3467.815453899997</v>
      </c>
      <c r="AX43" s="58">
        <f>'Stata Quintile'!$K103</f>
        <v>4694.1689999999999</v>
      </c>
      <c r="AY43" s="58">
        <f t="shared" si="66"/>
        <v>3397.26728</v>
      </c>
      <c r="AZ43" s="58">
        <f t="shared" si="67"/>
        <v>5066.8327359999994</v>
      </c>
      <c r="BA43" s="58">
        <f t="shared" si="68"/>
        <v>4984.9710700999995</v>
      </c>
      <c r="BB43" s="58">
        <f t="shared" si="69"/>
        <v>5247.2504254999958</v>
      </c>
      <c r="BC43" s="58">
        <f t="shared" si="70"/>
        <v>5275.7158007999942</v>
      </c>
      <c r="BD43" s="58">
        <f>'Stata Quintile'!$L103</f>
        <v>9535.3960000000006</v>
      </c>
      <c r="BE43" s="58">
        <f t="shared" si="71"/>
        <v>6999.6262200000001</v>
      </c>
      <c r="BF43" s="58">
        <f t="shared" si="72"/>
        <v>9484.94614</v>
      </c>
      <c r="BG43" s="58">
        <f t="shared" si="73"/>
        <v>9458.2749981000015</v>
      </c>
      <c r="BH43" s="58">
        <f t="shared" si="74"/>
        <v>9570.6903471999958</v>
      </c>
      <c r="BI43" s="58">
        <f t="shared" si="75"/>
        <v>9567.5945459000395</v>
      </c>
      <c r="BK43" s="58">
        <v>37</v>
      </c>
      <c r="BL43" s="58">
        <f>'Stata Quintile'!$C103</f>
        <v>1323.114</v>
      </c>
      <c r="BM43" s="58">
        <f t="shared" si="76"/>
        <v>137.39856400000002</v>
      </c>
      <c r="BN43" s="58">
        <f t="shared" si="77"/>
        <v>137.39856400000002</v>
      </c>
      <c r="BO43" s="58">
        <f t="shared" si="78"/>
        <v>211.92972239999997</v>
      </c>
      <c r="BP43" s="58">
        <f t="shared" si="77"/>
        <v>211.92972239999997</v>
      </c>
      <c r="BQ43" s="58">
        <f t="shared" si="79"/>
        <v>301.62660370000015</v>
      </c>
      <c r="BR43" s="58">
        <f t="shared" ref="BR43:BR71" si="148">BQ43</f>
        <v>301.62660370000015</v>
      </c>
      <c r="BS43" s="58">
        <f t="shared" si="80"/>
        <v>603.30440340000087</v>
      </c>
      <c r="BT43" s="58">
        <f t="shared" ref="BT43:BT71" si="149">BS43</f>
        <v>603.30440340000087</v>
      </c>
      <c r="BU43" s="58">
        <f t="shared" si="81"/>
        <v>800.18392140000651</v>
      </c>
      <c r="BV43" s="58">
        <f t="shared" ref="BV43:BV71" si="150">BU43</f>
        <v>800.18392140000651</v>
      </c>
      <c r="BW43" s="58">
        <f>'Stata Quintile'!$D103</f>
        <v>3608.5450000000001</v>
      </c>
      <c r="BX43" s="58">
        <f t="shared" si="82"/>
        <v>1153.9645400000002</v>
      </c>
      <c r="BY43" s="58">
        <f t="shared" si="83"/>
        <v>1153.9645400000002</v>
      </c>
      <c r="BZ43" s="58">
        <f t="shared" si="84"/>
        <v>3122.9809600000017</v>
      </c>
      <c r="CA43" s="58">
        <f t="shared" si="85"/>
        <v>3122.9809600000017</v>
      </c>
      <c r="CB43" s="58">
        <f t="shared" si="86"/>
        <v>3104.0704544999999</v>
      </c>
      <c r="CC43" s="58">
        <f t="shared" si="87"/>
        <v>3104.0704544999999</v>
      </c>
      <c r="CD43" s="58">
        <f t="shared" si="88"/>
        <v>3824.4893770999934</v>
      </c>
      <c r="CE43" s="58">
        <f t="shared" si="89"/>
        <v>3824.4893770999934</v>
      </c>
      <c r="CF43" s="58">
        <f t="shared" si="90"/>
        <v>3824.9255650899991</v>
      </c>
      <c r="CG43" s="58">
        <f t="shared" si="91"/>
        <v>3824.9255650899991</v>
      </c>
      <c r="CH43" s="58">
        <f>'Stata Quintile'!$E103</f>
        <v>5287.2049999999999</v>
      </c>
      <c r="CI43" s="58">
        <f t="shared" si="92"/>
        <v>2847.205762</v>
      </c>
      <c r="CJ43" s="58">
        <f t="shared" si="93"/>
        <v>2847.205762</v>
      </c>
      <c r="CK43" s="58">
        <f t="shared" si="94"/>
        <v>5238.6224410000023</v>
      </c>
      <c r="CL43" s="58">
        <f t="shared" si="95"/>
        <v>5238.6224410000023</v>
      </c>
      <c r="CM43" s="58">
        <f t="shared" si="96"/>
        <v>5192.4715569</v>
      </c>
      <c r="CN43" s="58">
        <f t="shared" si="97"/>
        <v>5192.4715569</v>
      </c>
      <c r="CO43" s="58">
        <f t="shared" si="98"/>
        <v>5645.5025149999992</v>
      </c>
      <c r="CP43" s="58">
        <f t="shared" si="99"/>
        <v>5645.5025149999992</v>
      </c>
      <c r="CQ43" s="58">
        <f t="shared" si="100"/>
        <v>5682.8746036000102</v>
      </c>
      <c r="CR43" s="58">
        <f t="shared" si="101"/>
        <v>5682.8746036000102</v>
      </c>
      <c r="CS43" s="58">
        <f>'Stata Quintile'!$F103</f>
        <v>8088.3639999999996</v>
      </c>
      <c r="CT43" s="58">
        <f t="shared" si="102"/>
        <v>4930.1862300000003</v>
      </c>
      <c r="CU43" s="58">
        <f t="shared" si="103"/>
        <v>4930.1862300000003</v>
      </c>
      <c r="CV43" s="58">
        <f t="shared" si="104"/>
        <v>7847.9812010000023</v>
      </c>
      <c r="CW43" s="58">
        <f t="shared" si="105"/>
        <v>7847.9812010000023</v>
      </c>
      <c r="CX43" s="58">
        <f t="shared" si="106"/>
        <v>7812.2247815999999</v>
      </c>
      <c r="CY43" s="58">
        <f t="shared" si="107"/>
        <v>7812.2247815999999</v>
      </c>
      <c r="CZ43" s="58">
        <f t="shared" si="108"/>
        <v>8349.5878361999949</v>
      </c>
      <c r="DA43" s="58">
        <f t="shared" si="109"/>
        <v>8349.5878361999949</v>
      </c>
      <c r="DB43" s="58">
        <f t="shared" si="110"/>
        <v>8400.1829687000136</v>
      </c>
      <c r="DC43" s="58">
        <f t="shared" si="111"/>
        <v>8400.1829687000136</v>
      </c>
      <c r="DD43" s="58">
        <f>'Stata Quintile'!$G103</f>
        <v>13072.22</v>
      </c>
      <c r="DE43" s="58">
        <f t="shared" si="112"/>
        <v>10492.276699999999</v>
      </c>
      <c r="DF43" s="58">
        <f t="shared" si="113"/>
        <v>10492.276699999999</v>
      </c>
      <c r="DG43" s="58">
        <f t="shared" si="114"/>
        <v>14470.134166000002</v>
      </c>
      <c r="DH43" s="58">
        <f t="shared" si="115"/>
        <v>14470.134166000002</v>
      </c>
      <c r="DI43" s="58">
        <f t="shared" si="116"/>
        <v>14497.036905200001</v>
      </c>
      <c r="DJ43" s="58">
        <f t="shared" si="117"/>
        <v>14497.036905200001</v>
      </c>
      <c r="DK43" s="58">
        <f t="shared" si="118"/>
        <v>14829.739040099998</v>
      </c>
      <c r="DL43" s="58">
        <f t="shared" si="119"/>
        <v>14829.739040099998</v>
      </c>
      <c r="DM43" s="58">
        <f t="shared" si="120"/>
        <v>15037.689249100004</v>
      </c>
      <c r="DN43" s="58">
        <f t="shared" si="121"/>
        <v>15037.689249100004</v>
      </c>
      <c r="DO43" s="58">
        <f>'Stata Quintile'!$H103</f>
        <v>142.69120000000001</v>
      </c>
      <c r="DP43" s="58">
        <f t="shared" si="122"/>
        <v>30.900824400000005</v>
      </c>
      <c r="DQ43" s="58">
        <f t="shared" si="123"/>
        <v>30.900824400000005</v>
      </c>
      <c r="DR43" s="58">
        <f t="shared" si="124"/>
        <v>56.375813099999988</v>
      </c>
      <c r="DS43" s="58">
        <f t="shared" si="123"/>
        <v>56.375813099999988</v>
      </c>
      <c r="DT43" s="58">
        <f t="shared" si="125"/>
        <v>37.10026779999987</v>
      </c>
      <c r="DU43" s="58">
        <f t="shared" ref="DU43:DU71" si="151">DT43</f>
        <v>37.10026779999987</v>
      </c>
      <c r="DV43" s="58">
        <f t="shared" si="126"/>
        <v>196.53526739999916</v>
      </c>
      <c r="DW43" s="58">
        <f t="shared" ref="DW43:DW71" si="152">DV43</f>
        <v>196.53526739999916</v>
      </c>
      <c r="DX43" s="58">
        <f t="shared" si="127"/>
        <v>198.16681724999927</v>
      </c>
      <c r="DY43" s="58">
        <f t="shared" ref="DY43:DY71" si="153">DX43</f>
        <v>198.16681724999927</v>
      </c>
      <c r="DZ43" s="58">
        <f>'Stata Quintile'!$I103</f>
        <v>1346.779</v>
      </c>
      <c r="EA43" s="58">
        <f t="shared" si="128"/>
        <v>610.67441899999994</v>
      </c>
      <c r="EB43" s="58">
        <f t="shared" ref="EB43:EB71" si="154">EA43</f>
        <v>610.67441899999994</v>
      </c>
      <c r="EC43" s="58">
        <f t="shared" si="129"/>
        <v>1336.884775</v>
      </c>
      <c r="ED43" s="58">
        <f t="shared" ref="ED43:ED71" si="155">EC43</f>
        <v>1336.884775</v>
      </c>
      <c r="EE43" s="58">
        <f t="shared" si="130"/>
        <v>1306.6114328000012</v>
      </c>
      <c r="EF43" s="58">
        <f t="shared" ref="EF43:EF71" si="156">EE43</f>
        <v>1306.6114328000012</v>
      </c>
      <c r="EG43" s="58">
        <f t="shared" si="131"/>
        <v>1782.0463274999975</v>
      </c>
      <c r="EH43" s="58">
        <f t="shared" ref="EH43:EH71" si="157">EG43</f>
        <v>1782.0463274999975</v>
      </c>
      <c r="EI43" s="58">
        <f t="shared" si="132"/>
        <v>1750.9272484000003</v>
      </c>
      <c r="EJ43" s="58">
        <f t="shared" ref="EJ43:EJ71" si="158">EI43</f>
        <v>1750.9272484000003</v>
      </c>
      <c r="EK43" s="58">
        <f>'Stata Quintile'!$J103</f>
        <v>3200.7710000000002</v>
      </c>
      <c r="EL43" s="58">
        <f t="shared" si="133"/>
        <v>1879.3386969999999</v>
      </c>
      <c r="EM43" s="58">
        <f t="shared" ref="EM43:EM71" si="159">EL43</f>
        <v>1879.3386969999999</v>
      </c>
      <c r="EN43" s="58">
        <f t="shared" si="134"/>
        <v>3200.9767599999996</v>
      </c>
      <c r="EO43" s="58">
        <f t="shared" ref="EO43:EO71" si="160">EN43</f>
        <v>3200.9767599999996</v>
      </c>
      <c r="EP43" s="58">
        <f t="shared" si="135"/>
        <v>3153.1978907000007</v>
      </c>
      <c r="EQ43" s="58">
        <f t="shared" ref="EQ43:EQ71" si="161">EP43</f>
        <v>3153.1978907000007</v>
      </c>
      <c r="ER43" s="58">
        <f t="shared" si="136"/>
        <v>3471.0029575000017</v>
      </c>
      <c r="ES43" s="58">
        <f t="shared" ref="ES43:ES71" si="162">ER43</f>
        <v>3471.0029575000017</v>
      </c>
      <c r="ET43" s="58">
        <f t="shared" si="137"/>
        <v>3467.815453899997</v>
      </c>
      <c r="EU43" s="58">
        <f t="shared" ref="EU43:EU71" si="163">ET43</f>
        <v>3467.815453899997</v>
      </c>
      <c r="EV43" s="58">
        <f>'Stata Quintile'!$K103</f>
        <v>4694.1689999999999</v>
      </c>
      <c r="EW43" s="58">
        <f t="shared" si="138"/>
        <v>3397.26728</v>
      </c>
      <c r="EX43" s="58">
        <f t="shared" ref="EX43:EX71" si="164">EW43</f>
        <v>3397.26728</v>
      </c>
      <c r="EY43" s="58">
        <f t="shared" si="139"/>
        <v>5066.8327359999994</v>
      </c>
      <c r="EZ43" s="58">
        <f t="shared" ref="EZ43:EZ71" si="165">EY43</f>
        <v>5066.8327359999994</v>
      </c>
      <c r="FA43" s="58">
        <f t="shared" si="140"/>
        <v>4984.9710700999995</v>
      </c>
      <c r="FB43" s="58">
        <f t="shared" ref="FB43:FB71" si="166">FA43</f>
        <v>4984.9710700999995</v>
      </c>
      <c r="FC43" s="58">
        <f t="shared" si="141"/>
        <v>5247.2504254999958</v>
      </c>
      <c r="FD43" s="58">
        <f t="shared" ref="FD43:FD71" si="167">FC43</f>
        <v>5247.2504254999958</v>
      </c>
      <c r="FE43" s="58">
        <f t="shared" si="142"/>
        <v>5275.7158007999942</v>
      </c>
      <c r="FF43" s="58">
        <f t="shared" ref="FF43:FF71" si="168">FE43</f>
        <v>5275.7158007999942</v>
      </c>
      <c r="FG43" s="58">
        <f>'Stata Quintile'!$L103</f>
        <v>9535.3960000000006</v>
      </c>
      <c r="FH43" s="58">
        <f t="shared" si="143"/>
        <v>6999.6262200000001</v>
      </c>
      <c r="FI43" s="58">
        <f t="shared" ref="FI43:FI71" si="169">FH43</f>
        <v>6999.6262200000001</v>
      </c>
      <c r="FJ43" s="58">
        <f t="shared" si="144"/>
        <v>9484.94614</v>
      </c>
      <c r="FK43" s="58">
        <f t="shared" ref="FK43:FK71" si="170">FJ43</f>
        <v>9484.94614</v>
      </c>
      <c r="FL43" s="58">
        <f t="shared" si="145"/>
        <v>9458.2749981000015</v>
      </c>
      <c r="FM43" s="58">
        <f t="shared" ref="FM43:FM71" si="171">FL43</f>
        <v>9458.2749981000015</v>
      </c>
      <c r="FN43" s="58">
        <f t="shared" si="146"/>
        <v>9570.6903471999958</v>
      </c>
      <c r="FO43" s="58">
        <f t="shared" ref="FO43:FO71" si="172">FN43</f>
        <v>9570.6903471999958</v>
      </c>
      <c r="FP43" s="58">
        <f t="shared" si="147"/>
        <v>9567.5945459000395</v>
      </c>
      <c r="FQ43" s="58">
        <f t="shared" ref="FQ43:FQ71" si="173">FP43</f>
        <v>9567.5945459000395</v>
      </c>
    </row>
    <row r="44" spans="1:173">
      <c r="A44" s="58">
        <v>38</v>
      </c>
      <c r="B44" s="137">
        <f>'Stata Quintile'!$C106</f>
        <v>483.41669999999999</v>
      </c>
      <c r="C44" s="138">
        <f t="shared" si="26"/>
        <v>132.29713600000002</v>
      </c>
      <c r="D44" s="139">
        <f t="shared" si="27"/>
        <v>206.94911640000001</v>
      </c>
      <c r="E44" s="141">
        <f t="shared" si="28"/>
        <v>288.04555679999999</v>
      </c>
      <c r="F44" s="140">
        <f t="shared" si="29"/>
        <v>588.83720159999984</v>
      </c>
      <c r="G44" s="142">
        <f t="shared" si="30"/>
        <v>755.90456000000268</v>
      </c>
      <c r="H44" s="58">
        <f>'Stata Quintile'!$D106</f>
        <v>3346.721</v>
      </c>
      <c r="I44" s="58">
        <f t="shared" si="31"/>
        <v>1134.7929600000002</v>
      </c>
      <c r="J44" s="58">
        <f t="shared" si="32"/>
        <v>3119.2551600000015</v>
      </c>
      <c r="K44" s="58">
        <f t="shared" si="33"/>
        <v>3110.9284559999996</v>
      </c>
      <c r="L44" s="58">
        <f t="shared" si="34"/>
        <v>3835.8972247999936</v>
      </c>
      <c r="M44" s="58">
        <f t="shared" si="35"/>
        <v>3836.0558649600057</v>
      </c>
      <c r="N44" s="58">
        <f>'Stata Quintile'!$E106</f>
        <v>5317.6670000000004</v>
      </c>
      <c r="O44" s="58">
        <f t="shared" si="36"/>
        <v>2854.8811880000003</v>
      </c>
      <c r="P44" s="58">
        <f t="shared" si="37"/>
        <v>5240.7253160000018</v>
      </c>
      <c r="Q44" s="58">
        <f t="shared" si="38"/>
        <v>5238.7695816000005</v>
      </c>
      <c r="R44" s="58">
        <f t="shared" si="39"/>
        <v>5687.1680488000065</v>
      </c>
      <c r="S44" s="58">
        <f t="shared" si="40"/>
        <v>5664.5114224000063</v>
      </c>
      <c r="T44" s="58">
        <f>'Stata Quintile'!$F106</f>
        <v>8133.25</v>
      </c>
      <c r="U44" s="58">
        <f t="shared" si="41"/>
        <v>4968.8500199999999</v>
      </c>
      <c r="V44" s="58">
        <f t="shared" si="42"/>
        <v>7863.1392759999999</v>
      </c>
      <c r="W44" s="58">
        <f t="shared" si="43"/>
        <v>7869.7630707999997</v>
      </c>
      <c r="X44" s="58">
        <f t="shared" si="44"/>
        <v>8396.9827207999897</v>
      </c>
      <c r="Y44" s="58">
        <f t="shared" si="45"/>
        <v>8333.202193599991</v>
      </c>
      <c r="Z44" s="58">
        <f>'Stata Quintile'!$G106</f>
        <v>15118.8</v>
      </c>
      <c r="AA44" s="58">
        <f t="shared" si="46"/>
        <v>10593.736799999999</v>
      </c>
      <c r="AB44" s="58">
        <f t="shared" si="47"/>
        <v>14522.622816000001</v>
      </c>
      <c r="AC44" s="58">
        <f t="shared" si="48"/>
        <v>14515.982684800001</v>
      </c>
      <c r="AD44" s="58">
        <f t="shared" si="49"/>
        <v>14841.694026399995</v>
      </c>
      <c r="AE44" s="58">
        <f t="shared" si="50"/>
        <v>14795.620756799966</v>
      </c>
      <c r="AF44" s="58">
        <f>'Stata Quintile'!$H106</f>
        <v>532.03909999999996</v>
      </c>
      <c r="AG44" s="58">
        <f t="shared" si="51"/>
        <v>30.050685600000001</v>
      </c>
      <c r="AH44" s="58">
        <f t="shared" si="52"/>
        <v>55.941155599999988</v>
      </c>
      <c r="AI44" s="58">
        <f t="shared" si="53"/>
        <v>39.224372799999941</v>
      </c>
      <c r="AJ44" s="58">
        <f t="shared" si="54"/>
        <v>203.95147519999841</v>
      </c>
      <c r="AK44" s="58">
        <f t="shared" si="55"/>
        <v>207.72164320000013</v>
      </c>
      <c r="AL44" s="58">
        <f>'Stata Quintile'!$I106</f>
        <v>1805.9839999999999</v>
      </c>
      <c r="AM44" s="58">
        <f t="shared" si="56"/>
        <v>602.58300600000007</v>
      </c>
      <c r="AN44" s="58">
        <f t="shared" si="57"/>
        <v>1334.9675000000002</v>
      </c>
      <c r="AO44" s="58">
        <f t="shared" si="58"/>
        <v>1340.1308472000005</v>
      </c>
      <c r="AP44" s="58">
        <f t="shared" si="59"/>
        <v>1818.0516655999945</v>
      </c>
      <c r="AQ44" s="58">
        <f t="shared" si="60"/>
        <v>1815.061255999999</v>
      </c>
      <c r="AR44" s="58">
        <f>'Stata Quintile'!$J106</f>
        <v>3319.0549999999998</v>
      </c>
      <c r="AS44" s="58">
        <f t="shared" si="61"/>
        <v>1877.2128779999998</v>
      </c>
      <c r="AT44" s="58">
        <f t="shared" si="62"/>
        <v>3202.4249599999994</v>
      </c>
      <c r="AU44" s="58">
        <f t="shared" si="63"/>
        <v>3207.4037487999999</v>
      </c>
      <c r="AV44" s="58">
        <f t="shared" si="64"/>
        <v>3524.6972255999972</v>
      </c>
      <c r="AW44" s="58">
        <f t="shared" si="65"/>
        <v>3525.1441208000033</v>
      </c>
      <c r="AX44" s="58">
        <f>'Stata Quintile'!$K106</f>
        <v>5409.6880000000001</v>
      </c>
      <c r="AY44" s="58">
        <f t="shared" si="66"/>
        <v>3410.1377200000002</v>
      </c>
      <c r="AZ44" s="58">
        <f t="shared" si="67"/>
        <v>5075.9150359999994</v>
      </c>
      <c r="BA44" s="58">
        <f t="shared" si="68"/>
        <v>5068.7629383999993</v>
      </c>
      <c r="BB44" s="58">
        <f t="shared" si="69"/>
        <v>5329.8614896000026</v>
      </c>
      <c r="BC44" s="58">
        <f t="shared" si="70"/>
        <v>5325.8627423999851</v>
      </c>
      <c r="BD44" s="58">
        <f>'Stata Quintile'!$L106</f>
        <v>10023.44</v>
      </c>
      <c r="BE44" s="58">
        <f t="shared" si="71"/>
        <v>7038.0322799999994</v>
      </c>
      <c r="BF44" s="58">
        <f t="shared" si="72"/>
        <v>9512.2454400000006</v>
      </c>
      <c r="BG44" s="58">
        <f t="shared" si="73"/>
        <v>9569.3565343999999</v>
      </c>
      <c r="BH44" s="58">
        <f t="shared" si="74"/>
        <v>9680.6820103999962</v>
      </c>
      <c r="BI44" s="58">
        <f t="shared" si="75"/>
        <v>9573.5672032000257</v>
      </c>
      <c r="BK44" s="58">
        <v>38</v>
      </c>
      <c r="BL44" s="58">
        <f>'Stata Quintile'!$C106</f>
        <v>483.41669999999999</v>
      </c>
      <c r="BM44" s="58">
        <f t="shared" si="76"/>
        <v>132.29713600000002</v>
      </c>
      <c r="BN44" s="58">
        <f t="shared" si="77"/>
        <v>132.29713600000002</v>
      </c>
      <c r="BO44" s="58">
        <f t="shared" si="78"/>
        <v>206.94911640000001</v>
      </c>
      <c r="BP44" s="58">
        <f t="shared" si="77"/>
        <v>206.94911640000001</v>
      </c>
      <c r="BQ44" s="58">
        <f t="shared" si="79"/>
        <v>288.04555679999999</v>
      </c>
      <c r="BR44" s="58">
        <f t="shared" si="148"/>
        <v>288.04555679999999</v>
      </c>
      <c r="BS44" s="58">
        <f t="shared" si="80"/>
        <v>588.83720159999984</v>
      </c>
      <c r="BT44" s="58">
        <f t="shared" si="149"/>
        <v>588.83720159999984</v>
      </c>
      <c r="BU44" s="58">
        <f t="shared" si="81"/>
        <v>755.90456000000268</v>
      </c>
      <c r="BV44" s="58">
        <f t="shared" si="150"/>
        <v>755.90456000000268</v>
      </c>
      <c r="BW44" s="58">
        <f>'Stata Quintile'!$D106</f>
        <v>3346.721</v>
      </c>
      <c r="BX44" s="58">
        <f t="shared" si="82"/>
        <v>1134.7929600000002</v>
      </c>
      <c r="BY44" s="58">
        <f t="shared" si="83"/>
        <v>1134.7929600000002</v>
      </c>
      <c r="BZ44" s="58">
        <f t="shared" si="84"/>
        <v>3119.2551600000015</v>
      </c>
      <c r="CA44" s="58">
        <f t="shared" si="85"/>
        <v>3119.2551600000015</v>
      </c>
      <c r="CB44" s="58">
        <f t="shared" si="86"/>
        <v>3110.9284559999996</v>
      </c>
      <c r="CC44" s="58">
        <f t="shared" si="87"/>
        <v>3110.9284559999996</v>
      </c>
      <c r="CD44" s="58">
        <f t="shared" si="88"/>
        <v>3835.8972247999936</v>
      </c>
      <c r="CE44" s="58">
        <f t="shared" si="89"/>
        <v>3835.8972247999936</v>
      </c>
      <c r="CF44" s="58">
        <f t="shared" si="90"/>
        <v>3836.0558649600057</v>
      </c>
      <c r="CG44" s="58">
        <f t="shared" si="91"/>
        <v>3836.0558649600057</v>
      </c>
      <c r="CH44" s="58">
        <f>'Stata Quintile'!$E106</f>
        <v>5317.6670000000004</v>
      </c>
      <c r="CI44" s="58">
        <f t="shared" si="92"/>
        <v>2854.8811880000003</v>
      </c>
      <c r="CJ44" s="58">
        <f t="shared" si="93"/>
        <v>2854.8811880000003</v>
      </c>
      <c r="CK44" s="58">
        <f t="shared" si="94"/>
        <v>5240.7253160000018</v>
      </c>
      <c r="CL44" s="58">
        <f t="shared" si="95"/>
        <v>5240.7253160000018</v>
      </c>
      <c r="CM44" s="58">
        <f t="shared" si="96"/>
        <v>5238.7695816000005</v>
      </c>
      <c r="CN44" s="58">
        <f t="shared" si="97"/>
        <v>5238.7695816000005</v>
      </c>
      <c r="CO44" s="58">
        <f t="shared" si="98"/>
        <v>5687.1680488000065</v>
      </c>
      <c r="CP44" s="58">
        <f t="shared" si="99"/>
        <v>5687.1680488000065</v>
      </c>
      <c r="CQ44" s="58">
        <f t="shared" si="100"/>
        <v>5664.5114224000063</v>
      </c>
      <c r="CR44" s="58">
        <f t="shared" si="101"/>
        <v>5664.5114224000063</v>
      </c>
      <c r="CS44" s="58">
        <f>'Stata Quintile'!$F106</f>
        <v>8133.25</v>
      </c>
      <c r="CT44" s="58">
        <f t="shared" si="102"/>
        <v>4968.8500199999999</v>
      </c>
      <c r="CU44" s="58">
        <f t="shared" si="103"/>
        <v>4968.8500199999999</v>
      </c>
      <c r="CV44" s="58">
        <f t="shared" si="104"/>
        <v>7863.1392759999999</v>
      </c>
      <c r="CW44" s="58">
        <f t="shared" si="105"/>
        <v>7863.1392759999999</v>
      </c>
      <c r="CX44" s="58">
        <f t="shared" si="106"/>
        <v>7869.7630707999997</v>
      </c>
      <c r="CY44" s="58">
        <f t="shared" si="107"/>
        <v>7869.7630707999997</v>
      </c>
      <c r="CZ44" s="58">
        <f t="shared" si="108"/>
        <v>8396.9827207999897</v>
      </c>
      <c r="DA44" s="58">
        <f t="shared" si="109"/>
        <v>8396.9827207999897</v>
      </c>
      <c r="DB44" s="58">
        <f t="shared" si="110"/>
        <v>8333.202193599991</v>
      </c>
      <c r="DC44" s="58">
        <f t="shared" si="111"/>
        <v>8333.202193599991</v>
      </c>
      <c r="DD44" s="58">
        <f>'Stata Quintile'!$G106</f>
        <v>15118.8</v>
      </c>
      <c r="DE44" s="58">
        <f t="shared" si="112"/>
        <v>10593.736799999999</v>
      </c>
      <c r="DF44" s="58">
        <f t="shared" si="113"/>
        <v>10593.736799999999</v>
      </c>
      <c r="DG44" s="58">
        <f t="shared" si="114"/>
        <v>14522.622816000001</v>
      </c>
      <c r="DH44" s="58">
        <f t="shared" si="115"/>
        <v>14522.622816000001</v>
      </c>
      <c r="DI44" s="58">
        <f t="shared" si="116"/>
        <v>14515.982684800001</v>
      </c>
      <c r="DJ44" s="58">
        <f t="shared" si="117"/>
        <v>14515.982684800001</v>
      </c>
      <c r="DK44" s="58">
        <f t="shared" si="118"/>
        <v>14841.694026399995</v>
      </c>
      <c r="DL44" s="58">
        <f t="shared" si="119"/>
        <v>14841.694026399995</v>
      </c>
      <c r="DM44" s="58">
        <f t="shared" si="120"/>
        <v>14795.620756799966</v>
      </c>
      <c r="DN44" s="58">
        <f t="shared" si="121"/>
        <v>14795.620756799966</v>
      </c>
      <c r="DO44" s="58">
        <f>'Stata Quintile'!$H106</f>
        <v>532.03909999999996</v>
      </c>
      <c r="DP44" s="58">
        <f t="shared" si="122"/>
        <v>30.050685600000001</v>
      </c>
      <c r="DQ44" s="58">
        <f t="shared" si="123"/>
        <v>30.050685600000001</v>
      </c>
      <c r="DR44" s="58">
        <f t="shared" si="124"/>
        <v>55.941155599999988</v>
      </c>
      <c r="DS44" s="58">
        <f t="shared" si="123"/>
        <v>55.941155599999988</v>
      </c>
      <c r="DT44" s="58">
        <f t="shared" si="125"/>
        <v>39.224372799999941</v>
      </c>
      <c r="DU44" s="58">
        <f t="shared" si="151"/>
        <v>39.224372799999941</v>
      </c>
      <c r="DV44" s="58">
        <f t="shared" si="126"/>
        <v>203.95147519999841</v>
      </c>
      <c r="DW44" s="58">
        <f t="shared" si="152"/>
        <v>203.95147519999841</v>
      </c>
      <c r="DX44" s="58">
        <f t="shared" si="127"/>
        <v>207.72164320000013</v>
      </c>
      <c r="DY44" s="58">
        <f t="shared" si="153"/>
        <v>207.72164320000013</v>
      </c>
      <c r="DZ44" s="58">
        <f>'Stata Quintile'!$I106</f>
        <v>1805.9839999999999</v>
      </c>
      <c r="EA44" s="58">
        <f t="shared" si="128"/>
        <v>602.58300600000007</v>
      </c>
      <c r="EB44" s="58">
        <f t="shared" si="154"/>
        <v>602.58300600000007</v>
      </c>
      <c r="EC44" s="58">
        <f t="shared" si="129"/>
        <v>1334.9675000000002</v>
      </c>
      <c r="ED44" s="58">
        <f t="shared" si="155"/>
        <v>1334.9675000000002</v>
      </c>
      <c r="EE44" s="58">
        <f t="shared" si="130"/>
        <v>1340.1308472000005</v>
      </c>
      <c r="EF44" s="58">
        <f t="shared" si="156"/>
        <v>1340.1308472000005</v>
      </c>
      <c r="EG44" s="58">
        <f t="shared" si="131"/>
        <v>1818.0516655999945</v>
      </c>
      <c r="EH44" s="58">
        <f t="shared" si="157"/>
        <v>1818.0516655999945</v>
      </c>
      <c r="EI44" s="58">
        <f t="shared" si="132"/>
        <v>1815.061255999999</v>
      </c>
      <c r="EJ44" s="58">
        <f t="shared" si="158"/>
        <v>1815.061255999999</v>
      </c>
      <c r="EK44" s="58">
        <f>'Stata Quintile'!$J106</f>
        <v>3319.0549999999998</v>
      </c>
      <c r="EL44" s="58">
        <f t="shared" si="133"/>
        <v>1877.2128779999998</v>
      </c>
      <c r="EM44" s="58">
        <f t="shared" si="159"/>
        <v>1877.2128779999998</v>
      </c>
      <c r="EN44" s="58">
        <f t="shared" si="134"/>
        <v>3202.4249599999994</v>
      </c>
      <c r="EO44" s="58">
        <f t="shared" si="160"/>
        <v>3202.4249599999994</v>
      </c>
      <c r="EP44" s="58">
        <f t="shared" si="135"/>
        <v>3207.4037487999999</v>
      </c>
      <c r="EQ44" s="58">
        <f t="shared" si="161"/>
        <v>3207.4037487999999</v>
      </c>
      <c r="ER44" s="58">
        <f t="shared" si="136"/>
        <v>3524.6972255999972</v>
      </c>
      <c r="ES44" s="58">
        <f t="shared" si="162"/>
        <v>3524.6972255999972</v>
      </c>
      <c r="ET44" s="58">
        <f t="shared" si="137"/>
        <v>3525.1441208000033</v>
      </c>
      <c r="EU44" s="58">
        <f t="shared" si="163"/>
        <v>3525.1441208000033</v>
      </c>
      <c r="EV44" s="58">
        <f>'Stata Quintile'!$K106</f>
        <v>5409.6880000000001</v>
      </c>
      <c r="EW44" s="58">
        <f t="shared" si="138"/>
        <v>3410.1377200000002</v>
      </c>
      <c r="EX44" s="58">
        <f t="shared" si="164"/>
        <v>3410.1377200000002</v>
      </c>
      <c r="EY44" s="58">
        <f t="shared" si="139"/>
        <v>5075.9150359999994</v>
      </c>
      <c r="EZ44" s="58">
        <f t="shared" si="165"/>
        <v>5075.9150359999994</v>
      </c>
      <c r="FA44" s="58">
        <f t="shared" si="140"/>
        <v>5068.7629383999993</v>
      </c>
      <c r="FB44" s="58">
        <f t="shared" si="166"/>
        <v>5068.7629383999993</v>
      </c>
      <c r="FC44" s="58">
        <f t="shared" si="141"/>
        <v>5329.8614896000026</v>
      </c>
      <c r="FD44" s="58">
        <f t="shared" si="167"/>
        <v>5329.8614896000026</v>
      </c>
      <c r="FE44" s="58">
        <f t="shared" si="142"/>
        <v>5325.8627423999851</v>
      </c>
      <c r="FF44" s="58">
        <f t="shared" si="168"/>
        <v>5325.8627423999851</v>
      </c>
      <c r="FG44" s="58">
        <f>'Stata Quintile'!$L106</f>
        <v>10023.44</v>
      </c>
      <c r="FH44" s="58">
        <f t="shared" si="143"/>
        <v>7038.0322799999994</v>
      </c>
      <c r="FI44" s="58">
        <f t="shared" si="169"/>
        <v>7038.0322799999994</v>
      </c>
      <c r="FJ44" s="58">
        <f t="shared" si="144"/>
        <v>9512.2454400000006</v>
      </c>
      <c r="FK44" s="58">
        <f t="shared" si="170"/>
        <v>9512.2454400000006</v>
      </c>
      <c r="FL44" s="58">
        <f t="shared" si="145"/>
        <v>9569.3565343999999</v>
      </c>
      <c r="FM44" s="58">
        <f t="shared" si="171"/>
        <v>9569.3565343999999</v>
      </c>
      <c r="FN44" s="58">
        <f t="shared" si="146"/>
        <v>9680.6820103999962</v>
      </c>
      <c r="FO44" s="58">
        <f t="shared" si="172"/>
        <v>9680.6820103999962</v>
      </c>
      <c r="FP44" s="58">
        <f t="shared" si="147"/>
        <v>9573.5672032000257</v>
      </c>
      <c r="FQ44" s="58">
        <f t="shared" si="173"/>
        <v>9573.5672032000257</v>
      </c>
    </row>
    <row r="45" spans="1:173">
      <c r="A45" s="58">
        <v>39</v>
      </c>
      <c r="B45" s="137">
        <f>'Stata Quintile'!$C109</f>
        <v>1453.4549999999999</v>
      </c>
      <c r="C45" s="138">
        <f t="shared" si="26"/>
        <v>127.19570800000002</v>
      </c>
      <c r="D45" s="139">
        <f t="shared" si="27"/>
        <v>201.64481559999999</v>
      </c>
      <c r="E45" s="141">
        <f t="shared" si="28"/>
        <v>273.95486910000034</v>
      </c>
      <c r="F45" s="140">
        <f t="shared" si="29"/>
        <v>570.61721820000093</v>
      </c>
      <c r="G45" s="142">
        <f t="shared" si="30"/>
        <v>707.36220959999446</v>
      </c>
      <c r="H45" s="58">
        <f>'Stata Quintile'!$D109</f>
        <v>4379.3519999999999</v>
      </c>
      <c r="I45" s="58">
        <f t="shared" si="31"/>
        <v>1115.62138</v>
      </c>
      <c r="J45" s="58">
        <f t="shared" si="32"/>
        <v>3109.350840000001</v>
      </c>
      <c r="K45" s="58">
        <f t="shared" si="33"/>
        <v>3111.6745675000002</v>
      </c>
      <c r="L45" s="58">
        <f t="shared" si="34"/>
        <v>3831.1606409000033</v>
      </c>
      <c r="M45" s="58">
        <f t="shared" si="35"/>
        <v>3831.0399738299989</v>
      </c>
      <c r="N45" s="58">
        <f>'Stata Quintile'!$E109</f>
        <v>6292.24</v>
      </c>
      <c r="O45" s="58">
        <f t="shared" si="36"/>
        <v>2862.5566140000001</v>
      </c>
      <c r="P45" s="58">
        <f t="shared" si="37"/>
        <v>5233.261969000001</v>
      </c>
      <c r="Q45" s="58">
        <f t="shared" si="38"/>
        <v>5275.4226367000001</v>
      </c>
      <c r="R45" s="58">
        <f t="shared" si="39"/>
        <v>5712.4887552000009</v>
      </c>
      <c r="S45" s="58">
        <f t="shared" si="40"/>
        <v>5631.1108871999895</v>
      </c>
      <c r="T45" s="58">
        <f>'Stata Quintile'!$F109</f>
        <v>9947.2160000000003</v>
      </c>
      <c r="U45" s="58">
        <f t="shared" si="41"/>
        <v>5007.5138100000004</v>
      </c>
      <c r="V45" s="58">
        <f t="shared" si="42"/>
        <v>7865.4750090000016</v>
      </c>
      <c r="W45" s="58">
        <f t="shared" si="43"/>
        <v>7914.2011950000006</v>
      </c>
      <c r="X45" s="58">
        <f t="shared" si="44"/>
        <v>8422.5303455999983</v>
      </c>
      <c r="Y45" s="58">
        <f t="shared" si="45"/>
        <v>8247.7616245000099</v>
      </c>
      <c r="Z45" s="58">
        <f>'Stata Quintile'!$G109</f>
        <v>14306.16</v>
      </c>
      <c r="AA45" s="58">
        <f t="shared" si="46"/>
        <v>10695.196899999999</v>
      </c>
      <c r="AB45" s="58">
        <f t="shared" si="47"/>
        <v>14556.500694000004</v>
      </c>
      <c r="AC45" s="58">
        <f t="shared" si="48"/>
        <v>14516.6621796</v>
      </c>
      <c r="AD45" s="58">
        <f t="shared" si="49"/>
        <v>14829.590782299998</v>
      </c>
      <c r="AE45" s="58">
        <f t="shared" si="50"/>
        <v>14536.465319499941</v>
      </c>
      <c r="AF45" s="58">
        <f>'Stata Quintile'!$H109</f>
        <v>248.5625</v>
      </c>
      <c r="AG45" s="58">
        <f t="shared" si="51"/>
        <v>29.200546800000005</v>
      </c>
      <c r="AH45" s="58">
        <f t="shared" si="52"/>
        <v>55.410341899999992</v>
      </c>
      <c r="AI45" s="58">
        <f t="shared" si="53"/>
        <v>41.36794019999985</v>
      </c>
      <c r="AJ45" s="58">
        <f t="shared" si="54"/>
        <v>209.92066059999797</v>
      </c>
      <c r="AK45" s="58">
        <f t="shared" si="55"/>
        <v>215.84836694999882</v>
      </c>
      <c r="AL45" s="58">
        <f>'Stata Quintile'!$I109</f>
        <v>1482.43</v>
      </c>
      <c r="AM45" s="58">
        <f t="shared" si="56"/>
        <v>594.49159299999997</v>
      </c>
      <c r="AN45" s="58">
        <f t="shared" si="57"/>
        <v>1330.5683749999998</v>
      </c>
      <c r="AO45" s="58">
        <f t="shared" si="58"/>
        <v>1371.4348644000011</v>
      </c>
      <c r="AP45" s="58">
        <f t="shared" si="59"/>
        <v>1845.7204998999978</v>
      </c>
      <c r="AQ45" s="58">
        <f t="shared" si="60"/>
        <v>1871.0110629999972</v>
      </c>
      <c r="AR45" s="58">
        <f>'Stata Quintile'!$J109</f>
        <v>2891.3380000000002</v>
      </c>
      <c r="AS45" s="58">
        <f t="shared" si="61"/>
        <v>1875.087059</v>
      </c>
      <c r="AT45" s="58">
        <f t="shared" si="62"/>
        <v>3198.4412399999992</v>
      </c>
      <c r="AU45" s="58">
        <f t="shared" si="63"/>
        <v>3256.2958121000001</v>
      </c>
      <c r="AV45" s="58">
        <f t="shared" si="64"/>
        <v>3567.7222698999949</v>
      </c>
      <c r="AW45" s="58">
        <f t="shared" si="65"/>
        <v>3571.7489950999993</v>
      </c>
      <c r="AX45" s="58">
        <f>'Stata Quintile'!$K109</f>
        <v>4610.3519999999999</v>
      </c>
      <c r="AY45" s="58">
        <f t="shared" si="66"/>
        <v>3423.0081600000003</v>
      </c>
      <c r="AZ45" s="58">
        <f t="shared" si="67"/>
        <v>5077.5438239999994</v>
      </c>
      <c r="BA45" s="58">
        <f t="shared" si="68"/>
        <v>5145.0008103</v>
      </c>
      <c r="BB45" s="58">
        <f t="shared" si="69"/>
        <v>5400.477261900005</v>
      </c>
      <c r="BC45" s="58">
        <f t="shared" si="70"/>
        <v>5364.4566279999945</v>
      </c>
      <c r="BD45" s="58">
        <f>'Stata Quintile'!$L109</f>
        <v>8538.6910000000007</v>
      </c>
      <c r="BE45" s="58">
        <f t="shared" si="71"/>
        <v>7076.4383399999997</v>
      </c>
      <c r="BF45" s="58">
        <f t="shared" si="72"/>
        <v>9528.1030600000013</v>
      </c>
      <c r="BG45" s="58">
        <f t="shared" si="73"/>
        <v>9668.6222062999987</v>
      </c>
      <c r="BH45" s="58">
        <f t="shared" si="74"/>
        <v>9776.7785809999987</v>
      </c>
      <c r="BI45" s="58">
        <f t="shared" si="75"/>
        <v>9568.374633500036</v>
      </c>
      <c r="BK45" s="58">
        <v>39</v>
      </c>
      <c r="BL45" s="58">
        <f>'Stata Quintile'!$C109</f>
        <v>1453.4549999999999</v>
      </c>
      <c r="BM45" s="58">
        <f t="shared" si="76"/>
        <v>127.19570800000002</v>
      </c>
      <c r="BN45" s="58">
        <f t="shared" si="77"/>
        <v>127.19570800000002</v>
      </c>
      <c r="BO45" s="58">
        <f t="shared" si="78"/>
        <v>201.64481559999999</v>
      </c>
      <c r="BP45" s="58">
        <f t="shared" si="77"/>
        <v>201.64481559999999</v>
      </c>
      <c r="BQ45" s="58">
        <f t="shared" si="79"/>
        <v>273.95486910000034</v>
      </c>
      <c r="BR45" s="58">
        <f t="shared" si="148"/>
        <v>273.95486910000034</v>
      </c>
      <c r="BS45" s="58">
        <f t="shared" si="80"/>
        <v>570.61721820000093</v>
      </c>
      <c r="BT45" s="58">
        <f t="shared" si="149"/>
        <v>570.61721820000093</v>
      </c>
      <c r="BU45" s="58">
        <f t="shared" si="81"/>
        <v>707.36220959999446</v>
      </c>
      <c r="BV45" s="58">
        <f t="shared" si="150"/>
        <v>707.36220959999446</v>
      </c>
      <c r="BW45" s="58">
        <f>'Stata Quintile'!$D109</f>
        <v>4379.3519999999999</v>
      </c>
      <c r="BX45" s="58">
        <f t="shared" si="82"/>
        <v>1115.62138</v>
      </c>
      <c r="BY45" s="58">
        <f t="shared" si="83"/>
        <v>1115.62138</v>
      </c>
      <c r="BZ45" s="58">
        <f t="shared" si="84"/>
        <v>3109.350840000001</v>
      </c>
      <c r="CA45" s="58">
        <f t="shared" si="85"/>
        <v>3109.350840000001</v>
      </c>
      <c r="CB45" s="58">
        <f t="shared" si="86"/>
        <v>3111.6745675000002</v>
      </c>
      <c r="CC45" s="58">
        <f t="shared" si="87"/>
        <v>3111.6745675000002</v>
      </c>
      <c r="CD45" s="58">
        <f t="shared" si="88"/>
        <v>3831.1606409000033</v>
      </c>
      <c r="CE45" s="58">
        <f t="shared" si="89"/>
        <v>3831.1606409000033</v>
      </c>
      <c r="CF45" s="58">
        <f t="shared" si="90"/>
        <v>3831.0399738299989</v>
      </c>
      <c r="CG45" s="58">
        <f t="shared" si="91"/>
        <v>3831.0399738299989</v>
      </c>
      <c r="CH45" s="58">
        <f>'Stata Quintile'!$E109</f>
        <v>6292.24</v>
      </c>
      <c r="CI45" s="58">
        <f t="shared" si="92"/>
        <v>2862.5566140000001</v>
      </c>
      <c r="CJ45" s="58">
        <f t="shared" si="93"/>
        <v>2862.5566140000001</v>
      </c>
      <c r="CK45" s="58">
        <f t="shared" si="94"/>
        <v>5233.261969000001</v>
      </c>
      <c r="CL45" s="58">
        <f t="shared" si="95"/>
        <v>5233.261969000001</v>
      </c>
      <c r="CM45" s="58">
        <f t="shared" si="96"/>
        <v>5275.4226367000001</v>
      </c>
      <c r="CN45" s="58">
        <f t="shared" si="97"/>
        <v>5275.4226367000001</v>
      </c>
      <c r="CO45" s="58">
        <f t="shared" si="98"/>
        <v>5712.4887552000009</v>
      </c>
      <c r="CP45" s="58">
        <f t="shared" si="99"/>
        <v>5712.4887552000009</v>
      </c>
      <c r="CQ45" s="58">
        <f t="shared" si="100"/>
        <v>5631.1108871999895</v>
      </c>
      <c r="CR45" s="58">
        <f t="shared" si="101"/>
        <v>5631.1108871999895</v>
      </c>
      <c r="CS45" s="58">
        <f>'Stata Quintile'!$F109</f>
        <v>9947.2160000000003</v>
      </c>
      <c r="CT45" s="58">
        <f t="shared" si="102"/>
        <v>5007.5138100000004</v>
      </c>
      <c r="CU45" s="58">
        <f t="shared" si="103"/>
        <v>5007.5138100000004</v>
      </c>
      <c r="CV45" s="58">
        <f t="shared" si="104"/>
        <v>7865.4750090000016</v>
      </c>
      <c r="CW45" s="58">
        <f t="shared" si="105"/>
        <v>7865.4750090000016</v>
      </c>
      <c r="CX45" s="58">
        <f t="shared" si="106"/>
        <v>7914.2011950000006</v>
      </c>
      <c r="CY45" s="58">
        <f t="shared" si="107"/>
        <v>7914.2011950000006</v>
      </c>
      <c r="CZ45" s="58">
        <f t="shared" si="108"/>
        <v>8422.5303455999983</v>
      </c>
      <c r="DA45" s="58">
        <f t="shared" si="109"/>
        <v>8422.5303455999983</v>
      </c>
      <c r="DB45" s="58">
        <f t="shared" si="110"/>
        <v>8247.7616245000099</v>
      </c>
      <c r="DC45" s="58">
        <f t="shared" si="111"/>
        <v>8247.7616245000099</v>
      </c>
      <c r="DD45" s="58">
        <f>'Stata Quintile'!$G109</f>
        <v>14306.16</v>
      </c>
      <c r="DE45" s="58">
        <f t="shared" si="112"/>
        <v>10695.196899999999</v>
      </c>
      <c r="DF45" s="58">
        <f t="shared" si="113"/>
        <v>10695.196899999999</v>
      </c>
      <c r="DG45" s="58">
        <f t="shared" si="114"/>
        <v>14556.500694000004</v>
      </c>
      <c r="DH45" s="58">
        <f t="shared" si="115"/>
        <v>14556.500694000004</v>
      </c>
      <c r="DI45" s="58">
        <f t="shared" si="116"/>
        <v>14516.6621796</v>
      </c>
      <c r="DJ45" s="58">
        <f t="shared" si="117"/>
        <v>14516.6621796</v>
      </c>
      <c r="DK45" s="58">
        <f t="shared" si="118"/>
        <v>14829.590782299998</v>
      </c>
      <c r="DL45" s="58">
        <f t="shared" si="119"/>
        <v>14829.590782299998</v>
      </c>
      <c r="DM45" s="58">
        <f t="shared" si="120"/>
        <v>14536.465319499941</v>
      </c>
      <c r="DN45" s="58">
        <f t="shared" si="121"/>
        <v>14536.465319499941</v>
      </c>
      <c r="DO45" s="58">
        <f>'Stata Quintile'!$H109</f>
        <v>248.5625</v>
      </c>
      <c r="DP45" s="58">
        <f t="shared" si="122"/>
        <v>29.200546800000005</v>
      </c>
      <c r="DQ45" s="58">
        <f t="shared" si="123"/>
        <v>29.200546800000005</v>
      </c>
      <c r="DR45" s="58">
        <f t="shared" si="124"/>
        <v>55.410341899999992</v>
      </c>
      <c r="DS45" s="58">
        <f t="shared" si="123"/>
        <v>55.410341899999992</v>
      </c>
      <c r="DT45" s="58">
        <f t="shared" si="125"/>
        <v>41.36794019999985</v>
      </c>
      <c r="DU45" s="58">
        <f t="shared" si="151"/>
        <v>41.36794019999985</v>
      </c>
      <c r="DV45" s="58">
        <f t="shared" si="126"/>
        <v>209.92066059999797</v>
      </c>
      <c r="DW45" s="58">
        <f t="shared" si="152"/>
        <v>209.92066059999797</v>
      </c>
      <c r="DX45" s="58">
        <f t="shared" si="127"/>
        <v>215.84836694999882</v>
      </c>
      <c r="DY45" s="58">
        <f t="shared" si="153"/>
        <v>215.84836694999882</v>
      </c>
      <c r="DZ45" s="58">
        <f>'Stata Quintile'!$I109</f>
        <v>1482.43</v>
      </c>
      <c r="EA45" s="58">
        <f t="shared" si="128"/>
        <v>594.49159299999997</v>
      </c>
      <c r="EB45" s="58">
        <f t="shared" si="154"/>
        <v>594.49159299999997</v>
      </c>
      <c r="EC45" s="58">
        <f t="shared" si="129"/>
        <v>1330.5683749999998</v>
      </c>
      <c r="ED45" s="58">
        <f t="shared" si="155"/>
        <v>1330.5683749999998</v>
      </c>
      <c r="EE45" s="58">
        <f t="shared" si="130"/>
        <v>1371.4348644000011</v>
      </c>
      <c r="EF45" s="58">
        <f t="shared" si="156"/>
        <v>1371.4348644000011</v>
      </c>
      <c r="EG45" s="58">
        <f t="shared" si="131"/>
        <v>1845.7204998999978</v>
      </c>
      <c r="EH45" s="58">
        <f t="shared" si="157"/>
        <v>1845.7204998999978</v>
      </c>
      <c r="EI45" s="58">
        <f t="shared" si="132"/>
        <v>1871.0110629999972</v>
      </c>
      <c r="EJ45" s="58">
        <f t="shared" si="158"/>
        <v>1871.0110629999972</v>
      </c>
      <c r="EK45" s="58">
        <f>'Stata Quintile'!$J109</f>
        <v>2891.3380000000002</v>
      </c>
      <c r="EL45" s="58">
        <f t="shared" si="133"/>
        <v>1875.087059</v>
      </c>
      <c r="EM45" s="58">
        <f t="shared" si="159"/>
        <v>1875.087059</v>
      </c>
      <c r="EN45" s="58">
        <f t="shared" si="134"/>
        <v>3198.4412399999992</v>
      </c>
      <c r="EO45" s="58">
        <f t="shared" si="160"/>
        <v>3198.4412399999992</v>
      </c>
      <c r="EP45" s="58">
        <f t="shared" si="135"/>
        <v>3256.2958121000001</v>
      </c>
      <c r="EQ45" s="58">
        <f t="shared" si="161"/>
        <v>3256.2958121000001</v>
      </c>
      <c r="ER45" s="58">
        <f t="shared" si="136"/>
        <v>3567.7222698999949</v>
      </c>
      <c r="ES45" s="58">
        <f t="shared" si="162"/>
        <v>3567.7222698999949</v>
      </c>
      <c r="ET45" s="58">
        <f t="shared" si="137"/>
        <v>3571.7489950999993</v>
      </c>
      <c r="EU45" s="58">
        <f t="shared" si="163"/>
        <v>3571.7489950999993</v>
      </c>
      <c r="EV45" s="58">
        <f>'Stata Quintile'!$K109</f>
        <v>4610.3519999999999</v>
      </c>
      <c r="EW45" s="58">
        <f t="shared" si="138"/>
        <v>3423.0081600000003</v>
      </c>
      <c r="EX45" s="58">
        <f t="shared" si="164"/>
        <v>3423.0081600000003</v>
      </c>
      <c r="EY45" s="58">
        <f t="shared" si="139"/>
        <v>5077.5438239999994</v>
      </c>
      <c r="EZ45" s="58">
        <f t="shared" si="165"/>
        <v>5077.5438239999994</v>
      </c>
      <c r="FA45" s="58">
        <f t="shared" si="140"/>
        <v>5145.0008103</v>
      </c>
      <c r="FB45" s="58">
        <f t="shared" si="166"/>
        <v>5145.0008103</v>
      </c>
      <c r="FC45" s="58">
        <f t="shared" si="141"/>
        <v>5400.477261900005</v>
      </c>
      <c r="FD45" s="58">
        <f t="shared" si="167"/>
        <v>5400.477261900005</v>
      </c>
      <c r="FE45" s="58">
        <f t="shared" si="142"/>
        <v>5364.4566279999945</v>
      </c>
      <c r="FF45" s="58">
        <f t="shared" si="168"/>
        <v>5364.4566279999945</v>
      </c>
      <c r="FG45" s="58">
        <f>'Stata Quintile'!$L109</f>
        <v>8538.6910000000007</v>
      </c>
      <c r="FH45" s="58">
        <f t="shared" si="143"/>
        <v>7076.4383399999997</v>
      </c>
      <c r="FI45" s="58">
        <f t="shared" si="169"/>
        <v>7076.4383399999997</v>
      </c>
      <c r="FJ45" s="58">
        <f t="shared" si="144"/>
        <v>9528.1030600000013</v>
      </c>
      <c r="FK45" s="58">
        <f t="shared" si="170"/>
        <v>9528.1030600000013</v>
      </c>
      <c r="FL45" s="58">
        <f t="shared" si="145"/>
        <v>9668.6222062999987</v>
      </c>
      <c r="FM45" s="58">
        <f t="shared" si="171"/>
        <v>9668.6222062999987</v>
      </c>
      <c r="FN45" s="58">
        <f t="shared" si="146"/>
        <v>9776.7785809999987</v>
      </c>
      <c r="FO45" s="58">
        <f t="shared" si="172"/>
        <v>9776.7785809999987</v>
      </c>
      <c r="FP45" s="58">
        <f t="shared" si="147"/>
        <v>9568.374633500036</v>
      </c>
      <c r="FQ45" s="58">
        <f t="shared" si="173"/>
        <v>9568.374633500036</v>
      </c>
    </row>
    <row r="46" spans="1:173">
      <c r="A46" s="58">
        <v>40</v>
      </c>
      <c r="B46" s="137">
        <f>'Stata Quintile'!$C112</f>
        <v>1165.325</v>
      </c>
      <c r="C46" s="138">
        <f t="shared" si="26"/>
        <v>122.09428000000003</v>
      </c>
      <c r="D46" s="139">
        <f t="shared" si="27"/>
        <v>196.01682</v>
      </c>
      <c r="E46" s="141">
        <f t="shared" si="28"/>
        <v>259.43409999999983</v>
      </c>
      <c r="F46" s="140">
        <f t="shared" si="29"/>
        <v>548.78880000000026</v>
      </c>
      <c r="G46" s="142">
        <f t="shared" si="30"/>
        <v>655.37099999999919</v>
      </c>
      <c r="H46" s="58">
        <f>'Stata Quintile'!$D112</f>
        <v>3159.2049999999999</v>
      </c>
      <c r="I46" s="58">
        <f t="shared" si="31"/>
        <v>1096.4498000000001</v>
      </c>
      <c r="J46" s="58">
        <f t="shared" si="32"/>
        <v>3093.268</v>
      </c>
      <c r="K46" s="58">
        <f t="shared" si="33"/>
        <v>3106.2327</v>
      </c>
      <c r="L46" s="58">
        <f t="shared" si="34"/>
        <v>3810.2432000000026</v>
      </c>
      <c r="M46" s="58">
        <f t="shared" si="35"/>
        <v>3809.8467999999998</v>
      </c>
      <c r="N46" s="58">
        <f>'Stata Quintile'!$E112</f>
        <v>4622.4750000000004</v>
      </c>
      <c r="O46" s="58">
        <f t="shared" si="36"/>
        <v>2870.2320400000003</v>
      </c>
      <c r="P46" s="58">
        <f t="shared" si="37"/>
        <v>5216.2324000000008</v>
      </c>
      <c r="Q46" s="58">
        <f t="shared" si="38"/>
        <v>5302.0703400000011</v>
      </c>
      <c r="R46" s="58">
        <f t="shared" si="39"/>
        <v>5721.2078000000038</v>
      </c>
      <c r="S46" s="58">
        <f t="shared" si="40"/>
        <v>5583.726999999988</v>
      </c>
      <c r="T46" s="58">
        <f>'Stata Quintile'!$F112</f>
        <v>6567.6139999999996</v>
      </c>
      <c r="U46" s="58">
        <f t="shared" si="41"/>
        <v>5046.1776</v>
      </c>
      <c r="V46" s="58">
        <f t="shared" si="42"/>
        <v>7854.9884000000002</v>
      </c>
      <c r="W46" s="58">
        <f t="shared" si="43"/>
        <v>7945.1779800000004</v>
      </c>
      <c r="X46" s="58">
        <f t="shared" si="44"/>
        <v>8426.0615999999936</v>
      </c>
      <c r="Y46" s="58">
        <f t="shared" si="45"/>
        <v>8146.2080000000205</v>
      </c>
      <c r="Z46" s="58">
        <f>'Stata Quintile'!$G112</f>
        <v>11923.68</v>
      </c>
      <c r="AA46" s="58">
        <f t="shared" si="46"/>
        <v>10796.656999999999</v>
      </c>
      <c r="AB46" s="58">
        <f t="shared" si="47"/>
        <v>14571.767800000001</v>
      </c>
      <c r="AC46" s="58">
        <f t="shared" si="48"/>
        <v>14499.362600000008</v>
      </c>
      <c r="AD46" s="58">
        <f t="shared" si="49"/>
        <v>14793.859799999998</v>
      </c>
      <c r="AE46" s="58">
        <f t="shared" si="50"/>
        <v>14266.461999999941</v>
      </c>
      <c r="AF46" s="58">
        <f>'Stata Quintile'!$H112</f>
        <v>247.625</v>
      </c>
      <c r="AG46" s="58">
        <f t="shared" si="51"/>
        <v>28.350408000000002</v>
      </c>
      <c r="AH46" s="58">
        <f t="shared" si="52"/>
        <v>54.783371999999986</v>
      </c>
      <c r="AI46" s="58">
        <f t="shared" si="53"/>
        <v>43.503819999999905</v>
      </c>
      <c r="AJ46" s="58">
        <f t="shared" si="54"/>
        <v>214.37279999999828</v>
      </c>
      <c r="AK46" s="58">
        <f t="shared" si="55"/>
        <v>222.43559999999945</v>
      </c>
      <c r="AL46" s="58">
        <f>'Stata Quintile'!$I112</f>
        <v>1793.8440000000001</v>
      </c>
      <c r="AM46" s="58">
        <f t="shared" si="56"/>
        <v>586.40017999999998</v>
      </c>
      <c r="AN46" s="58">
        <f t="shared" si="57"/>
        <v>1323.6874000000003</v>
      </c>
      <c r="AO46" s="58">
        <f t="shared" si="58"/>
        <v>1400.2442000000005</v>
      </c>
      <c r="AP46" s="58">
        <f t="shared" si="59"/>
        <v>1864.7855999999965</v>
      </c>
      <c r="AQ46" s="58">
        <f t="shared" si="60"/>
        <v>1917.942399999999</v>
      </c>
      <c r="AR46" s="58">
        <f>'Stata Quintile'!$J112</f>
        <v>2917.2109999999998</v>
      </c>
      <c r="AS46" s="58">
        <f t="shared" si="61"/>
        <v>1872.9612399999999</v>
      </c>
      <c r="AT46" s="58">
        <f t="shared" si="62"/>
        <v>3189.025599999999</v>
      </c>
      <c r="AU46" s="58">
        <f t="shared" si="63"/>
        <v>3299.45</v>
      </c>
      <c r="AV46" s="58">
        <f t="shared" si="64"/>
        <v>3599.6985999999943</v>
      </c>
      <c r="AW46" s="58">
        <f t="shared" si="65"/>
        <v>3607.1662000000001</v>
      </c>
      <c r="AX46" s="58">
        <f>'Stata Quintile'!$K112</f>
        <v>4347.0780000000004</v>
      </c>
      <c r="AY46" s="58">
        <f t="shared" si="66"/>
        <v>3435.8786</v>
      </c>
      <c r="AZ46" s="58">
        <f t="shared" si="67"/>
        <v>5071.7190999999993</v>
      </c>
      <c r="BA46" s="58">
        <f t="shared" si="68"/>
        <v>5213.0659999999998</v>
      </c>
      <c r="BB46" s="58">
        <f t="shared" si="69"/>
        <v>5458.5326000000041</v>
      </c>
      <c r="BC46" s="58">
        <f t="shared" si="70"/>
        <v>5391.6720000000059</v>
      </c>
      <c r="BD46" s="58">
        <f>'Stata Quintile'!$L112</f>
        <v>8119.6260000000002</v>
      </c>
      <c r="BE46" s="58">
        <f t="shared" si="71"/>
        <v>7114.8444</v>
      </c>
      <c r="BF46" s="58">
        <f t="shared" si="72"/>
        <v>9532.5189999999984</v>
      </c>
      <c r="BG46" s="58">
        <f t="shared" si="73"/>
        <v>9755.3873999999996</v>
      </c>
      <c r="BH46" s="58">
        <f t="shared" si="74"/>
        <v>9858.3255999999947</v>
      </c>
      <c r="BI46" s="58">
        <f t="shared" si="75"/>
        <v>9553.7660000000578</v>
      </c>
      <c r="BK46" s="58">
        <v>40</v>
      </c>
      <c r="BL46" s="58">
        <f>'Stata Quintile'!$C112</f>
        <v>1165.325</v>
      </c>
      <c r="BM46" s="58">
        <f t="shared" si="76"/>
        <v>122.09428000000003</v>
      </c>
      <c r="BN46" s="58">
        <f t="shared" si="77"/>
        <v>122.09428000000003</v>
      </c>
      <c r="BO46" s="58">
        <f t="shared" si="78"/>
        <v>196.01682</v>
      </c>
      <c r="BP46" s="58">
        <f t="shared" si="77"/>
        <v>196.01682</v>
      </c>
      <c r="BQ46" s="58">
        <f t="shared" si="79"/>
        <v>259.43409999999983</v>
      </c>
      <c r="BR46" s="58">
        <f t="shared" si="148"/>
        <v>259.43409999999983</v>
      </c>
      <c r="BS46" s="58">
        <f t="shared" si="80"/>
        <v>548.78880000000026</v>
      </c>
      <c r="BT46" s="58">
        <f t="shared" si="149"/>
        <v>548.78880000000026</v>
      </c>
      <c r="BU46" s="58">
        <f t="shared" si="81"/>
        <v>655.37099999999919</v>
      </c>
      <c r="BV46" s="58">
        <f t="shared" si="150"/>
        <v>655.37099999999919</v>
      </c>
      <c r="BW46" s="58">
        <f>'Stata Quintile'!$D112</f>
        <v>3159.2049999999999</v>
      </c>
      <c r="BX46" s="58">
        <f t="shared" si="82"/>
        <v>1096.4498000000001</v>
      </c>
      <c r="BY46" s="58">
        <f t="shared" si="83"/>
        <v>1096.4498000000001</v>
      </c>
      <c r="BZ46" s="58">
        <f t="shared" si="84"/>
        <v>3093.268</v>
      </c>
      <c r="CA46" s="58">
        <f t="shared" si="85"/>
        <v>3093.268</v>
      </c>
      <c r="CB46" s="58">
        <f t="shared" si="86"/>
        <v>3106.2327</v>
      </c>
      <c r="CC46" s="58">
        <f t="shared" si="87"/>
        <v>3106.2327</v>
      </c>
      <c r="CD46" s="58">
        <f t="shared" si="88"/>
        <v>3810.2432000000026</v>
      </c>
      <c r="CE46" s="58">
        <f t="shared" si="89"/>
        <v>3810.2432000000026</v>
      </c>
      <c r="CF46" s="58">
        <f t="shared" si="90"/>
        <v>3809.8467999999998</v>
      </c>
      <c r="CG46" s="58">
        <f t="shared" si="91"/>
        <v>3809.8467999999998</v>
      </c>
      <c r="CH46" s="58">
        <f>'Stata Quintile'!$E112</f>
        <v>4622.4750000000004</v>
      </c>
      <c r="CI46" s="58">
        <f t="shared" si="92"/>
        <v>2870.2320400000003</v>
      </c>
      <c r="CJ46" s="58">
        <f t="shared" si="93"/>
        <v>2870.2320400000003</v>
      </c>
      <c r="CK46" s="58">
        <f t="shared" si="94"/>
        <v>5216.2324000000008</v>
      </c>
      <c r="CL46" s="58">
        <f t="shared" si="95"/>
        <v>5216.2324000000008</v>
      </c>
      <c r="CM46" s="58">
        <f t="shared" si="96"/>
        <v>5302.0703400000011</v>
      </c>
      <c r="CN46" s="58">
        <f t="shared" si="97"/>
        <v>5302.0703400000011</v>
      </c>
      <c r="CO46" s="58">
        <f t="shared" si="98"/>
        <v>5721.2078000000038</v>
      </c>
      <c r="CP46" s="58">
        <f t="shared" si="99"/>
        <v>5721.2078000000038</v>
      </c>
      <c r="CQ46" s="58">
        <f t="shared" si="100"/>
        <v>5583.726999999988</v>
      </c>
      <c r="CR46" s="58">
        <f t="shared" si="101"/>
        <v>5583.726999999988</v>
      </c>
      <c r="CS46" s="58">
        <f>'Stata Quintile'!$F112</f>
        <v>6567.6139999999996</v>
      </c>
      <c r="CT46" s="58">
        <f t="shared" si="102"/>
        <v>5046.1776</v>
      </c>
      <c r="CU46" s="58">
        <f t="shared" si="103"/>
        <v>5046.1776</v>
      </c>
      <c r="CV46" s="58">
        <f t="shared" si="104"/>
        <v>7854.9884000000002</v>
      </c>
      <c r="CW46" s="58">
        <f t="shared" si="105"/>
        <v>7854.9884000000002</v>
      </c>
      <c r="CX46" s="58">
        <f t="shared" si="106"/>
        <v>7945.1779800000004</v>
      </c>
      <c r="CY46" s="58">
        <f t="shared" si="107"/>
        <v>7945.1779800000004</v>
      </c>
      <c r="CZ46" s="58">
        <f t="shared" si="108"/>
        <v>8426.0615999999936</v>
      </c>
      <c r="DA46" s="58">
        <f t="shared" si="109"/>
        <v>8426.0615999999936</v>
      </c>
      <c r="DB46" s="58">
        <f t="shared" si="110"/>
        <v>8146.2080000000205</v>
      </c>
      <c r="DC46" s="58">
        <f t="shared" si="111"/>
        <v>8146.2080000000205</v>
      </c>
      <c r="DD46" s="58">
        <f>'Stata Quintile'!$G112</f>
        <v>11923.68</v>
      </c>
      <c r="DE46" s="58">
        <f t="shared" si="112"/>
        <v>10796.656999999999</v>
      </c>
      <c r="DF46" s="58">
        <f t="shared" si="113"/>
        <v>10796.656999999999</v>
      </c>
      <c r="DG46" s="58">
        <f t="shared" si="114"/>
        <v>14571.767800000001</v>
      </c>
      <c r="DH46" s="58">
        <f t="shared" si="115"/>
        <v>14571.767800000001</v>
      </c>
      <c r="DI46" s="58">
        <f t="shared" si="116"/>
        <v>14499.362600000008</v>
      </c>
      <c r="DJ46" s="58">
        <f t="shared" si="117"/>
        <v>14499.362600000008</v>
      </c>
      <c r="DK46" s="58">
        <f t="shared" si="118"/>
        <v>14793.859799999998</v>
      </c>
      <c r="DL46" s="58">
        <f t="shared" si="119"/>
        <v>14793.859799999998</v>
      </c>
      <c r="DM46" s="58">
        <f t="shared" si="120"/>
        <v>14266.461999999941</v>
      </c>
      <c r="DN46" s="58">
        <f t="shared" si="121"/>
        <v>14266.461999999941</v>
      </c>
      <c r="DO46" s="58">
        <f>'Stata Quintile'!$H112</f>
        <v>247.625</v>
      </c>
      <c r="DP46" s="58">
        <f t="shared" si="122"/>
        <v>28.350408000000002</v>
      </c>
      <c r="DQ46" s="58">
        <f t="shared" si="123"/>
        <v>28.350408000000002</v>
      </c>
      <c r="DR46" s="58">
        <f t="shared" si="124"/>
        <v>54.783371999999986</v>
      </c>
      <c r="DS46" s="58">
        <f t="shared" si="123"/>
        <v>54.783371999999986</v>
      </c>
      <c r="DT46" s="58">
        <f t="shared" si="125"/>
        <v>43.503819999999905</v>
      </c>
      <c r="DU46" s="58">
        <f t="shared" si="151"/>
        <v>43.503819999999905</v>
      </c>
      <c r="DV46" s="58">
        <f t="shared" si="126"/>
        <v>214.37279999999828</v>
      </c>
      <c r="DW46" s="58">
        <f t="shared" si="152"/>
        <v>214.37279999999828</v>
      </c>
      <c r="DX46" s="58">
        <f t="shared" si="127"/>
        <v>222.43559999999945</v>
      </c>
      <c r="DY46" s="58">
        <f t="shared" si="153"/>
        <v>222.43559999999945</v>
      </c>
      <c r="DZ46" s="58">
        <f>'Stata Quintile'!$I112</f>
        <v>1793.8440000000001</v>
      </c>
      <c r="EA46" s="58">
        <f t="shared" si="128"/>
        <v>586.40017999999998</v>
      </c>
      <c r="EB46" s="58">
        <f t="shared" si="154"/>
        <v>586.40017999999998</v>
      </c>
      <c r="EC46" s="58">
        <f t="shared" si="129"/>
        <v>1323.6874000000003</v>
      </c>
      <c r="ED46" s="58">
        <f t="shared" si="155"/>
        <v>1323.6874000000003</v>
      </c>
      <c r="EE46" s="58">
        <f t="shared" si="130"/>
        <v>1400.2442000000005</v>
      </c>
      <c r="EF46" s="58">
        <f t="shared" si="156"/>
        <v>1400.2442000000005</v>
      </c>
      <c r="EG46" s="58">
        <f t="shared" si="131"/>
        <v>1864.7855999999965</v>
      </c>
      <c r="EH46" s="58">
        <f t="shared" si="157"/>
        <v>1864.7855999999965</v>
      </c>
      <c r="EI46" s="58">
        <f t="shared" si="132"/>
        <v>1917.942399999999</v>
      </c>
      <c r="EJ46" s="58">
        <f t="shared" si="158"/>
        <v>1917.942399999999</v>
      </c>
      <c r="EK46" s="58">
        <f>'Stata Quintile'!$J112</f>
        <v>2917.2109999999998</v>
      </c>
      <c r="EL46" s="58">
        <f t="shared" si="133"/>
        <v>1872.9612399999999</v>
      </c>
      <c r="EM46" s="58">
        <f t="shared" si="159"/>
        <v>1872.9612399999999</v>
      </c>
      <c r="EN46" s="58">
        <f t="shared" si="134"/>
        <v>3189.025599999999</v>
      </c>
      <c r="EO46" s="58">
        <f t="shared" si="160"/>
        <v>3189.025599999999</v>
      </c>
      <c r="EP46" s="58">
        <f t="shared" si="135"/>
        <v>3299.45</v>
      </c>
      <c r="EQ46" s="58">
        <f t="shared" si="161"/>
        <v>3299.45</v>
      </c>
      <c r="ER46" s="58">
        <f t="shared" si="136"/>
        <v>3599.6985999999943</v>
      </c>
      <c r="ES46" s="58">
        <f t="shared" si="162"/>
        <v>3599.6985999999943</v>
      </c>
      <c r="ET46" s="58">
        <f t="shared" si="137"/>
        <v>3607.1662000000001</v>
      </c>
      <c r="EU46" s="58">
        <f t="shared" si="163"/>
        <v>3607.1662000000001</v>
      </c>
      <c r="EV46" s="58">
        <f>'Stata Quintile'!$K112</f>
        <v>4347.0780000000004</v>
      </c>
      <c r="EW46" s="58">
        <f t="shared" si="138"/>
        <v>3435.8786</v>
      </c>
      <c r="EX46" s="58">
        <f t="shared" si="164"/>
        <v>3435.8786</v>
      </c>
      <c r="EY46" s="58">
        <f t="shared" si="139"/>
        <v>5071.7190999999993</v>
      </c>
      <c r="EZ46" s="58">
        <f t="shared" si="165"/>
        <v>5071.7190999999993</v>
      </c>
      <c r="FA46" s="58">
        <f t="shared" si="140"/>
        <v>5213.0659999999998</v>
      </c>
      <c r="FB46" s="58">
        <f t="shared" si="166"/>
        <v>5213.0659999999998</v>
      </c>
      <c r="FC46" s="58">
        <f t="shared" si="141"/>
        <v>5458.5326000000041</v>
      </c>
      <c r="FD46" s="58">
        <f t="shared" si="167"/>
        <v>5458.5326000000041</v>
      </c>
      <c r="FE46" s="58">
        <f t="shared" si="142"/>
        <v>5391.6720000000059</v>
      </c>
      <c r="FF46" s="58">
        <f t="shared" si="168"/>
        <v>5391.6720000000059</v>
      </c>
      <c r="FG46" s="58">
        <f>'Stata Quintile'!$L112</f>
        <v>8119.6260000000002</v>
      </c>
      <c r="FH46" s="58">
        <f t="shared" si="143"/>
        <v>7114.8444</v>
      </c>
      <c r="FI46" s="58">
        <f t="shared" si="169"/>
        <v>7114.8444</v>
      </c>
      <c r="FJ46" s="58">
        <f t="shared" si="144"/>
        <v>9532.5189999999984</v>
      </c>
      <c r="FK46" s="58">
        <f t="shared" si="170"/>
        <v>9532.5189999999984</v>
      </c>
      <c r="FL46" s="58">
        <f t="shared" si="145"/>
        <v>9755.3873999999996</v>
      </c>
      <c r="FM46" s="58">
        <f t="shared" si="171"/>
        <v>9755.3873999999996</v>
      </c>
      <c r="FN46" s="58">
        <f t="shared" si="146"/>
        <v>9858.3255999999947</v>
      </c>
      <c r="FO46" s="58">
        <f t="shared" si="172"/>
        <v>9858.3255999999947</v>
      </c>
      <c r="FP46" s="58">
        <f t="shared" si="147"/>
        <v>9553.7660000000578</v>
      </c>
      <c r="FQ46" s="58">
        <f t="shared" si="173"/>
        <v>9553.7660000000578</v>
      </c>
    </row>
    <row r="47" spans="1:173">
      <c r="A47" s="58">
        <v>41</v>
      </c>
      <c r="B47" s="137">
        <f>'Stata Quintile'!$C115</f>
        <v>856.35230000000001</v>
      </c>
      <c r="C47" s="138">
        <f t="shared" si="26"/>
        <v>116.992852</v>
      </c>
      <c r="D47" s="139">
        <f t="shared" si="27"/>
        <v>190.06512959999998</v>
      </c>
      <c r="E47" s="141">
        <f t="shared" si="28"/>
        <v>244.56280890000028</v>
      </c>
      <c r="F47" s="140">
        <f t="shared" si="29"/>
        <v>523.53613379999661</v>
      </c>
      <c r="G47" s="142">
        <f t="shared" si="30"/>
        <v>600.76985780001451</v>
      </c>
      <c r="H47" s="58">
        <f>'Stata Quintile'!$D115</f>
        <v>4295.2190000000001</v>
      </c>
      <c r="I47" s="58">
        <f t="shared" si="31"/>
        <v>1077.2782200000001</v>
      </c>
      <c r="J47" s="58">
        <f t="shared" si="32"/>
        <v>3071.0066400000005</v>
      </c>
      <c r="K47" s="58">
        <f t="shared" si="33"/>
        <v>3094.5267644999999</v>
      </c>
      <c r="L47" s="58">
        <f t="shared" si="34"/>
        <v>3773.219481499993</v>
      </c>
      <c r="M47" s="58">
        <f t="shared" si="35"/>
        <v>3772.5561929700002</v>
      </c>
      <c r="N47" s="58">
        <f>'Stata Quintile'!$E115</f>
        <v>5742.6880000000001</v>
      </c>
      <c r="O47" s="58">
        <f t="shared" si="36"/>
        <v>2877.9074660000001</v>
      </c>
      <c r="P47" s="58">
        <f t="shared" si="37"/>
        <v>5189.636609000001</v>
      </c>
      <c r="Q47" s="58">
        <f t="shared" si="38"/>
        <v>5318.3523092999994</v>
      </c>
      <c r="R47" s="58">
        <f t="shared" si="39"/>
        <v>5713.148578600003</v>
      </c>
      <c r="S47" s="58">
        <f t="shared" si="40"/>
        <v>5523.4562188000127</v>
      </c>
      <c r="T47" s="58">
        <f>'Stata Quintile'!$F115</f>
        <v>7936.5730000000003</v>
      </c>
      <c r="U47" s="58">
        <f t="shared" si="41"/>
        <v>5084.8413899999996</v>
      </c>
      <c r="V47" s="58">
        <f t="shared" si="42"/>
        <v>7831.6794490000029</v>
      </c>
      <c r="W47" s="58">
        <f t="shared" si="43"/>
        <v>7962.3322516000007</v>
      </c>
      <c r="X47" s="58">
        <f t="shared" si="44"/>
        <v>8407.5178573999947</v>
      </c>
      <c r="Y47" s="58">
        <f t="shared" si="45"/>
        <v>8030.90759230002</v>
      </c>
      <c r="Z47" s="58">
        <f>'Stata Quintile'!$G115</f>
        <v>15232.17</v>
      </c>
      <c r="AA47" s="58">
        <f t="shared" si="46"/>
        <v>10898.117099999999</v>
      </c>
      <c r="AB47" s="58">
        <f t="shared" si="47"/>
        <v>14568.424134000001</v>
      </c>
      <c r="AC47" s="58">
        <f t="shared" si="48"/>
        <v>14464.371156400004</v>
      </c>
      <c r="AD47" s="58">
        <f t="shared" si="49"/>
        <v>14735.005467699997</v>
      </c>
      <c r="AE47" s="58">
        <f t="shared" si="50"/>
        <v>13991.718069900046</v>
      </c>
      <c r="AF47" s="58">
        <f>'Stata Quintile'!$H115</f>
        <v>228.03829999999999</v>
      </c>
      <c r="AG47" s="58">
        <f t="shared" si="51"/>
        <v>27.500269200000005</v>
      </c>
      <c r="AH47" s="58">
        <f t="shared" si="52"/>
        <v>54.060245899999984</v>
      </c>
      <c r="AI47" s="58">
        <f t="shared" si="53"/>
        <v>45.604862199999957</v>
      </c>
      <c r="AJ47" s="58">
        <f t="shared" si="54"/>
        <v>217.25540899999851</v>
      </c>
      <c r="AK47" s="58">
        <f t="shared" si="55"/>
        <v>227.38960224999903</v>
      </c>
      <c r="AL47" s="58">
        <f>'Stata Quintile'!$I115</f>
        <v>1439.3910000000001</v>
      </c>
      <c r="AM47" s="58">
        <f t="shared" si="56"/>
        <v>578.30876699999999</v>
      </c>
      <c r="AN47" s="58">
        <f t="shared" si="57"/>
        <v>1314.3245750000001</v>
      </c>
      <c r="AO47" s="58">
        <f t="shared" si="58"/>
        <v>1426.2795696000003</v>
      </c>
      <c r="AP47" s="58">
        <f t="shared" si="59"/>
        <v>1875.0499906999958</v>
      </c>
      <c r="AQ47" s="58">
        <f t="shared" si="60"/>
        <v>1955.0966024000018</v>
      </c>
      <c r="AR47" s="58">
        <f>'Stata Quintile'!$J115</f>
        <v>2628.375</v>
      </c>
      <c r="AS47" s="58">
        <f t="shared" si="61"/>
        <v>1870.835421</v>
      </c>
      <c r="AT47" s="58">
        <f t="shared" si="62"/>
        <v>3174.1780399999998</v>
      </c>
      <c r="AU47" s="58">
        <f t="shared" si="63"/>
        <v>3336.4422319000005</v>
      </c>
      <c r="AV47" s="58">
        <f t="shared" si="64"/>
        <v>3620.3117007000001</v>
      </c>
      <c r="AW47" s="58">
        <f t="shared" si="65"/>
        <v>3630.9984971000031</v>
      </c>
      <c r="AX47" s="58">
        <f>'Stata Quintile'!$K115</f>
        <v>4218.4219999999996</v>
      </c>
      <c r="AY47" s="58">
        <f t="shared" si="66"/>
        <v>3448.7490400000002</v>
      </c>
      <c r="AZ47" s="58">
        <f t="shared" si="67"/>
        <v>5058.4408639999992</v>
      </c>
      <c r="BA47" s="58">
        <f t="shared" si="68"/>
        <v>5272.3398216999985</v>
      </c>
      <c r="BB47" s="58">
        <f t="shared" si="69"/>
        <v>5503.5166807000023</v>
      </c>
      <c r="BC47" s="58">
        <f t="shared" si="70"/>
        <v>5407.7203031999816</v>
      </c>
      <c r="BD47" s="58">
        <f>'Stata Quintile'!$L115</f>
        <v>9176.6090000000004</v>
      </c>
      <c r="BE47" s="58">
        <f t="shared" si="71"/>
        <v>7153.2504599999993</v>
      </c>
      <c r="BF47" s="58">
        <f t="shared" si="72"/>
        <v>9525.4932599999975</v>
      </c>
      <c r="BG47" s="58">
        <f t="shared" si="73"/>
        <v>9828.967501699999</v>
      </c>
      <c r="BH47" s="58">
        <f t="shared" si="74"/>
        <v>9924.6942475999949</v>
      </c>
      <c r="BI47" s="58">
        <f t="shared" si="75"/>
        <v>9531.4436971000614</v>
      </c>
      <c r="BK47" s="58">
        <v>41</v>
      </c>
      <c r="BL47" s="58">
        <f>'Stata Quintile'!$C115</f>
        <v>856.35230000000001</v>
      </c>
      <c r="BM47" s="58">
        <f t="shared" si="76"/>
        <v>116.992852</v>
      </c>
      <c r="BN47" s="58">
        <f t="shared" si="77"/>
        <v>116.992852</v>
      </c>
      <c r="BO47" s="58">
        <f t="shared" si="78"/>
        <v>190.06512959999998</v>
      </c>
      <c r="BP47" s="58">
        <f t="shared" si="77"/>
        <v>190.06512959999998</v>
      </c>
      <c r="BQ47" s="58">
        <f t="shared" si="79"/>
        <v>244.56280890000028</v>
      </c>
      <c r="BR47" s="58">
        <f t="shared" si="148"/>
        <v>244.56280890000028</v>
      </c>
      <c r="BS47" s="58">
        <f t="shared" si="80"/>
        <v>523.53613379999661</v>
      </c>
      <c r="BT47" s="58">
        <f t="shared" si="149"/>
        <v>523.53613379999661</v>
      </c>
      <c r="BU47" s="58">
        <f t="shared" si="81"/>
        <v>600.76985780001451</v>
      </c>
      <c r="BV47" s="58">
        <f t="shared" si="150"/>
        <v>600.76985780001451</v>
      </c>
      <c r="BW47" s="58">
        <f>'Stata Quintile'!$D115</f>
        <v>4295.2190000000001</v>
      </c>
      <c r="BX47" s="58">
        <f t="shared" si="82"/>
        <v>1077.2782200000001</v>
      </c>
      <c r="BY47" s="58">
        <f t="shared" si="83"/>
        <v>1077.2782200000001</v>
      </c>
      <c r="BZ47" s="58">
        <f t="shared" si="84"/>
        <v>3071.0066400000005</v>
      </c>
      <c r="CA47" s="58">
        <f t="shared" si="85"/>
        <v>3071.0066400000005</v>
      </c>
      <c r="CB47" s="58">
        <f t="shared" si="86"/>
        <v>3094.5267644999999</v>
      </c>
      <c r="CC47" s="58">
        <f t="shared" si="87"/>
        <v>3094.5267644999999</v>
      </c>
      <c r="CD47" s="58">
        <f t="shared" si="88"/>
        <v>3773.219481499993</v>
      </c>
      <c r="CE47" s="58">
        <f t="shared" si="89"/>
        <v>3773.219481499993</v>
      </c>
      <c r="CF47" s="58">
        <f t="shared" si="90"/>
        <v>3772.5561929700002</v>
      </c>
      <c r="CG47" s="58">
        <f t="shared" si="91"/>
        <v>3772.5561929700002</v>
      </c>
      <c r="CH47" s="58">
        <f>'Stata Quintile'!$E115</f>
        <v>5742.6880000000001</v>
      </c>
      <c r="CI47" s="58">
        <f t="shared" si="92"/>
        <v>2877.9074660000001</v>
      </c>
      <c r="CJ47" s="58">
        <f t="shared" si="93"/>
        <v>2877.9074660000001</v>
      </c>
      <c r="CK47" s="58">
        <f t="shared" si="94"/>
        <v>5189.636609000001</v>
      </c>
      <c r="CL47" s="58">
        <f t="shared" si="95"/>
        <v>5189.636609000001</v>
      </c>
      <c r="CM47" s="58">
        <f t="shared" si="96"/>
        <v>5318.3523092999994</v>
      </c>
      <c r="CN47" s="58">
        <f t="shared" si="97"/>
        <v>5318.3523092999994</v>
      </c>
      <c r="CO47" s="58">
        <f t="shared" si="98"/>
        <v>5713.148578600003</v>
      </c>
      <c r="CP47" s="58">
        <f t="shared" si="99"/>
        <v>5713.148578600003</v>
      </c>
      <c r="CQ47" s="58">
        <f t="shared" si="100"/>
        <v>5523.4562188000127</v>
      </c>
      <c r="CR47" s="58">
        <f t="shared" si="101"/>
        <v>5523.4562188000127</v>
      </c>
      <c r="CS47" s="58">
        <f>'Stata Quintile'!$F115</f>
        <v>7936.5730000000003</v>
      </c>
      <c r="CT47" s="58">
        <f t="shared" si="102"/>
        <v>5084.8413899999996</v>
      </c>
      <c r="CU47" s="58">
        <f t="shared" si="103"/>
        <v>5084.8413899999996</v>
      </c>
      <c r="CV47" s="58">
        <f t="shared" si="104"/>
        <v>7831.6794490000029</v>
      </c>
      <c r="CW47" s="58">
        <f t="shared" si="105"/>
        <v>7831.6794490000029</v>
      </c>
      <c r="CX47" s="58">
        <f t="shared" si="106"/>
        <v>7962.3322516000007</v>
      </c>
      <c r="CY47" s="58">
        <f t="shared" si="107"/>
        <v>7962.3322516000007</v>
      </c>
      <c r="CZ47" s="58">
        <f t="shared" si="108"/>
        <v>8407.5178573999947</v>
      </c>
      <c r="DA47" s="58">
        <f t="shared" si="109"/>
        <v>8407.5178573999947</v>
      </c>
      <c r="DB47" s="58">
        <f t="shared" si="110"/>
        <v>8030.90759230002</v>
      </c>
      <c r="DC47" s="58">
        <f t="shared" si="111"/>
        <v>8030.90759230002</v>
      </c>
      <c r="DD47" s="58">
        <f>'Stata Quintile'!$G115</f>
        <v>15232.17</v>
      </c>
      <c r="DE47" s="58">
        <f t="shared" si="112"/>
        <v>10898.117099999999</v>
      </c>
      <c r="DF47" s="58">
        <f t="shared" si="113"/>
        <v>10898.117099999999</v>
      </c>
      <c r="DG47" s="58">
        <f t="shared" si="114"/>
        <v>14568.424134000001</v>
      </c>
      <c r="DH47" s="58">
        <f t="shared" si="115"/>
        <v>14568.424134000001</v>
      </c>
      <c r="DI47" s="58">
        <f t="shared" si="116"/>
        <v>14464.371156400004</v>
      </c>
      <c r="DJ47" s="58">
        <f t="shared" si="117"/>
        <v>14464.371156400004</v>
      </c>
      <c r="DK47" s="58">
        <f t="shared" si="118"/>
        <v>14735.005467699997</v>
      </c>
      <c r="DL47" s="58">
        <f t="shared" si="119"/>
        <v>14735.005467699997</v>
      </c>
      <c r="DM47" s="58">
        <f t="shared" si="120"/>
        <v>13991.718069900046</v>
      </c>
      <c r="DN47" s="58">
        <f t="shared" si="121"/>
        <v>13991.718069900046</v>
      </c>
      <c r="DO47" s="58">
        <f>'Stata Quintile'!$H115</f>
        <v>228.03829999999999</v>
      </c>
      <c r="DP47" s="58">
        <f t="shared" si="122"/>
        <v>27.500269200000005</v>
      </c>
      <c r="DQ47" s="58">
        <f t="shared" si="123"/>
        <v>27.500269200000005</v>
      </c>
      <c r="DR47" s="58">
        <f t="shared" si="124"/>
        <v>54.060245899999984</v>
      </c>
      <c r="DS47" s="58">
        <f t="shared" si="123"/>
        <v>54.060245899999984</v>
      </c>
      <c r="DT47" s="58">
        <f t="shared" si="125"/>
        <v>45.604862199999957</v>
      </c>
      <c r="DU47" s="58">
        <f t="shared" si="151"/>
        <v>45.604862199999957</v>
      </c>
      <c r="DV47" s="58">
        <f t="shared" si="126"/>
        <v>217.25540899999851</v>
      </c>
      <c r="DW47" s="58">
        <f t="shared" si="152"/>
        <v>217.25540899999851</v>
      </c>
      <c r="DX47" s="58">
        <f t="shared" si="127"/>
        <v>227.38960224999903</v>
      </c>
      <c r="DY47" s="58">
        <f t="shared" si="153"/>
        <v>227.38960224999903</v>
      </c>
      <c r="DZ47" s="58">
        <f>'Stata Quintile'!$I115</f>
        <v>1439.3910000000001</v>
      </c>
      <c r="EA47" s="58">
        <f t="shared" si="128"/>
        <v>578.30876699999999</v>
      </c>
      <c r="EB47" s="58">
        <f t="shared" si="154"/>
        <v>578.30876699999999</v>
      </c>
      <c r="EC47" s="58">
        <f t="shared" si="129"/>
        <v>1314.3245750000001</v>
      </c>
      <c r="ED47" s="58">
        <f t="shared" si="155"/>
        <v>1314.3245750000001</v>
      </c>
      <c r="EE47" s="58">
        <f t="shared" si="130"/>
        <v>1426.2795696000003</v>
      </c>
      <c r="EF47" s="58">
        <f t="shared" si="156"/>
        <v>1426.2795696000003</v>
      </c>
      <c r="EG47" s="58">
        <f t="shared" si="131"/>
        <v>1875.0499906999958</v>
      </c>
      <c r="EH47" s="58">
        <f t="shared" si="157"/>
        <v>1875.0499906999958</v>
      </c>
      <c r="EI47" s="58">
        <f t="shared" si="132"/>
        <v>1955.0966024000018</v>
      </c>
      <c r="EJ47" s="58">
        <f t="shared" si="158"/>
        <v>1955.0966024000018</v>
      </c>
      <c r="EK47" s="58">
        <f>'Stata Quintile'!$J115</f>
        <v>2628.375</v>
      </c>
      <c r="EL47" s="58">
        <f t="shared" si="133"/>
        <v>1870.835421</v>
      </c>
      <c r="EM47" s="58">
        <f t="shared" si="159"/>
        <v>1870.835421</v>
      </c>
      <c r="EN47" s="58">
        <f t="shared" si="134"/>
        <v>3174.1780399999998</v>
      </c>
      <c r="EO47" s="58">
        <f t="shared" si="160"/>
        <v>3174.1780399999998</v>
      </c>
      <c r="EP47" s="58">
        <f t="shared" si="135"/>
        <v>3336.4422319000005</v>
      </c>
      <c r="EQ47" s="58">
        <f t="shared" si="161"/>
        <v>3336.4422319000005</v>
      </c>
      <c r="ER47" s="58">
        <f t="shared" si="136"/>
        <v>3620.3117007000001</v>
      </c>
      <c r="ES47" s="58">
        <f t="shared" si="162"/>
        <v>3620.3117007000001</v>
      </c>
      <c r="ET47" s="58">
        <f t="shared" si="137"/>
        <v>3630.9984971000031</v>
      </c>
      <c r="EU47" s="58">
        <f t="shared" si="163"/>
        <v>3630.9984971000031</v>
      </c>
      <c r="EV47" s="58">
        <f>'Stata Quintile'!$K115</f>
        <v>4218.4219999999996</v>
      </c>
      <c r="EW47" s="58">
        <f t="shared" si="138"/>
        <v>3448.7490400000002</v>
      </c>
      <c r="EX47" s="58">
        <f t="shared" si="164"/>
        <v>3448.7490400000002</v>
      </c>
      <c r="EY47" s="58">
        <f t="shared" si="139"/>
        <v>5058.4408639999992</v>
      </c>
      <c r="EZ47" s="58">
        <f t="shared" si="165"/>
        <v>5058.4408639999992</v>
      </c>
      <c r="FA47" s="58">
        <f t="shared" si="140"/>
        <v>5272.3398216999985</v>
      </c>
      <c r="FB47" s="58">
        <f t="shared" si="166"/>
        <v>5272.3398216999985</v>
      </c>
      <c r="FC47" s="58">
        <f t="shared" si="141"/>
        <v>5503.5166807000023</v>
      </c>
      <c r="FD47" s="58">
        <f t="shared" si="167"/>
        <v>5503.5166807000023</v>
      </c>
      <c r="FE47" s="58">
        <f t="shared" si="142"/>
        <v>5407.7203031999816</v>
      </c>
      <c r="FF47" s="58">
        <f t="shared" si="168"/>
        <v>5407.7203031999816</v>
      </c>
      <c r="FG47" s="58">
        <f>'Stata Quintile'!$L115</f>
        <v>9176.6090000000004</v>
      </c>
      <c r="FH47" s="58">
        <f t="shared" si="143"/>
        <v>7153.2504599999993</v>
      </c>
      <c r="FI47" s="58">
        <f t="shared" si="169"/>
        <v>7153.2504599999993</v>
      </c>
      <c r="FJ47" s="58">
        <f t="shared" si="144"/>
        <v>9525.4932599999975</v>
      </c>
      <c r="FK47" s="58">
        <f t="shared" si="170"/>
        <v>9525.4932599999975</v>
      </c>
      <c r="FL47" s="58">
        <f t="shared" si="145"/>
        <v>9828.967501699999</v>
      </c>
      <c r="FM47" s="58">
        <f t="shared" si="171"/>
        <v>9828.967501699999</v>
      </c>
      <c r="FN47" s="58">
        <f t="shared" si="146"/>
        <v>9924.6942475999949</v>
      </c>
      <c r="FO47" s="58">
        <f t="shared" si="172"/>
        <v>9924.6942475999949</v>
      </c>
      <c r="FP47" s="58">
        <f t="shared" si="147"/>
        <v>9531.4436971000614</v>
      </c>
      <c r="FQ47" s="58">
        <f t="shared" si="173"/>
        <v>9531.4436971000614</v>
      </c>
    </row>
    <row r="48" spans="1:173">
      <c r="A48" s="58">
        <v>42</v>
      </c>
      <c r="B48" s="137">
        <f>'Stata Quintile'!$C118</f>
        <v>216.70830000000001</v>
      </c>
      <c r="C48" s="138">
        <f t="shared" si="26"/>
        <v>111.891424</v>
      </c>
      <c r="D48" s="139">
        <f t="shared" si="27"/>
        <v>183.78974440000002</v>
      </c>
      <c r="E48" s="141">
        <f t="shared" si="28"/>
        <v>229.42055519999997</v>
      </c>
      <c r="F48" s="140">
        <f t="shared" si="29"/>
        <v>495.08324639999864</v>
      </c>
      <c r="G48" s="142">
        <f t="shared" si="30"/>
        <v>544.41123839999636</v>
      </c>
      <c r="H48" s="58">
        <f>'Stata Quintile'!$D118</f>
        <v>3123.75</v>
      </c>
      <c r="I48" s="58">
        <f t="shared" si="31"/>
        <v>1058.1066400000002</v>
      </c>
      <c r="J48" s="58">
        <f t="shared" si="32"/>
        <v>3042.5667599999997</v>
      </c>
      <c r="K48" s="58">
        <f t="shared" si="33"/>
        <v>3076.4806719999997</v>
      </c>
      <c r="L48" s="58">
        <f t="shared" si="34"/>
        <v>3720.2750696000003</v>
      </c>
      <c r="M48" s="58">
        <f t="shared" si="35"/>
        <v>3719.3588678400015</v>
      </c>
      <c r="N48" s="58">
        <f>'Stata Quintile'!$E118</f>
        <v>5111.2020000000002</v>
      </c>
      <c r="O48" s="58">
        <f t="shared" si="36"/>
        <v>2885.5828920000004</v>
      </c>
      <c r="P48" s="58">
        <f t="shared" si="37"/>
        <v>5153.4745960000018</v>
      </c>
      <c r="Q48" s="58">
        <f t="shared" si="38"/>
        <v>5323.9081623999991</v>
      </c>
      <c r="R48" s="58">
        <f t="shared" si="39"/>
        <v>5688.214716000004</v>
      </c>
      <c r="S48" s="58">
        <f t="shared" si="40"/>
        <v>5451.4171535999812</v>
      </c>
      <c r="T48" s="58">
        <f>'Stata Quintile'!$F118</f>
        <v>6948.01</v>
      </c>
      <c r="U48" s="58">
        <f t="shared" si="41"/>
        <v>5123.5051800000001</v>
      </c>
      <c r="V48" s="58">
        <f t="shared" si="42"/>
        <v>7795.5481560000007</v>
      </c>
      <c r="W48" s="58">
        <f t="shared" si="43"/>
        <v>7965.3028356000013</v>
      </c>
      <c r="X48" s="58">
        <f t="shared" si="44"/>
        <v>8366.9509751999994</v>
      </c>
      <c r="Y48" s="58">
        <f t="shared" si="45"/>
        <v>7904.2057552000406</v>
      </c>
      <c r="Z48" s="58">
        <f>'Stata Quintile'!$G118</f>
        <v>11859.47</v>
      </c>
      <c r="AA48" s="58">
        <f t="shared" si="46"/>
        <v>10999.5772</v>
      </c>
      <c r="AB48" s="58">
        <f t="shared" si="47"/>
        <v>14546.469696</v>
      </c>
      <c r="AC48" s="58">
        <f t="shared" si="48"/>
        <v>14411.975059200002</v>
      </c>
      <c r="AD48" s="58">
        <f t="shared" si="49"/>
        <v>14653.606069599997</v>
      </c>
      <c r="AE48" s="58">
        <f t="shared" si="50"/>
        <v>13718.114593599908</v>
      </c>
      <c r="AF48" s="58">
        <f>'Stata Quintile'!$H118</f>
        <v>412.07350000000002</v>
      </c>
      <c r="AG48" s="58">
        <f t="shared" si="51"/>
        <v>26.650130400000002</v>
      </c>
      <c r="AH48" s="58">
        <f t="shared" si="52"/>
        <v>53.240963599999986</v>
      </c>
      <c r="AI48" s="58">
        <f t="shared" si="53"/>
        <v>47.643916799999772</v>
      </c>
      <c r="AJ48" s="58">
        <f t="shared" si="54"/>
        <v>218.53354240000044</v>
      </c>
      <c r="AK48" s="58">
        <f t="shared" si="55"/>
        <v>230.63488799999948</v>
      </c>
      <c r="AL48" s="58">
        <f>'Stata Quintile'!$I118</f>
        <v>2129.4270000000001</v>
      </c>
      <c r="AM48" s="58">
        <f t="shared" si="56"/>
        <v>570.217354</v>
      </c>
      <c r="AN48" s="58">
        <f t="shared" si="57"/>
        <v>1302.4799000000003</v>
      </c>
      <c r="AO48" s="58">
        <f t="shared" si="58"/>
        <v>1449.2616888000007</v>
      </c>
      <c r="AP48" s="58">
        <f t="shared" si="59"/>
        <v>1876.3869519999953</v>
      </c>
      <c r="AQ48" s="58">
        <f t="shared" si="60"/>
        <v>1981.7988784000008</v>
      </c>
      <c r="AR48" s="58">
        <f>'Stata Quintile'!$J118</f>
        <v>3391.3229999999999</v>
      </c>
      <c r="AS48" s="58">
        <f t="shared" si="61"/>
        <v>1868.7096019999999</v>
      </c>
      <c r="AT48" s="58">
        <f t="shared" si="62"/>
        <v>3153.8985599999987</v>
      </c>
      <c r="AU48" s="58">
        <f t="shared" si="63"/>
        <v>3366.8484272000005</v>
      </c>
      <c r="AV48" s="58">
        <f t="shared" si="64"/>
        <v>3629.3120319999944</v>
      </c>
      <c r="AW48" s="58">
        <f t="shared" si="65"/>
        <v>3642.9165704000056</v>
      </c>
      <c r="AX48" s="58">
        <f>'Stata Quintile'!$K118</f>
        <v>4957.8599999999997</v>
      </c>
      <c r="AY48" s="58">
        <f t="shared" si="66"/>
        <v>3461.6194800000003</v>
      </c>
      <c r="AZ48" s="58">
        <f t="shared" si="67"/>
        <v>5037.7091159999991</v>
      </c>
      <c r="BA48" s="58">
        <f t="shared" si="68"/>
        <v>5322.2035895999998</v>
      </c>
      <c r="BB48" s="58">
        <f t="shared" si="69"/>
        <v>5534.973</v>
      </c>
      <c r="BC48" s="58">
        <f t="shared" si="70"/>
        <v>5412.8383167999873</v>
      </c>
      <c r="BD48" s="58">
        <f>'Stata Quintile'!$L118</f>
        <v>10429.14</v>
      </c>
      <c r="BE48" s="58">
        <f t="shared" si="71"/>
        <v>7191.6565199999995</v>
      </c>
      <c r="BF48" s="58">
        <f t="shared" si="72"/>
        <v>9507.0258399999984</v>
      </c>
      <c r="BG48" s="58">
        <f t="shared" si="73"/>
        <v>9888.6778976000023</v>
      </c>
      <c r="BH48" s="58">
        <f t="shared" si="74"/>
        <v>9975.2813432000003</v>
      </c>
      <c r="BI48" s="58">
        <f t="shared" si="75"/>
        <v>9503.025286400014</v>
      </c>
      <c r="BK48" s="58">
        <v>42</v>
      </c>
      <c r="BL48" s="58">
        <f>'Stata Quintile'!$C118</f>
        <v>216.70830000000001</v>
      </c>
      <c r="BM48" s="58">
        <f t="shared" si="76"/>
        <v>111.891424</v>
      </c>
      <c r="BN48" s="58">
        <f t="shared" si="77"/>
        <v>111.891424</v>
      </c>
      <c r="BO48" s="58">
        <f t="shared" si="78"/>
        <v>183.78974440000002</v>
      </c>
      <c r="BP48" s="58">
        <f t="shared" si="77"/>
        <v>183.78974440000002</v>
      </c>
      <c r="BQ48" s="58">
        <f t="shared" si="79"/>
        <v>229.42055519999997</v>
      </c>
      <c r="BR48" s="58">
        <f t="shared" si="148"/>
        <v>229.42055519999997</v>
      </c>
      <c r="BS48" s="58">
        <f t="shared" si="80"/>
        <v>495.08324639999864</v>
      </c>
      <c r="BT48" s="58">
        <f t="shared" si="149"/>
        <v>495.08324639999864</v>
      </c>
      <c r="BU48" s="58">
        <f t="shared" si="81"/>
        <v>544.41123839999636</v>
      </c>
      <c r="BV48" s="58">
        <f t="shared" si="150"/>
        <v>544.41123839999636</v>
      </c>
      <c r="BW48" s="58">
        <f>'Stata Quintile'!$D118</f>
        <v>3123.75</v>
      </c>
      <c r="BX48" s="58">
        <f t="shared" si="82"/>
        <v>1058.1066400000002</v>
      </c>
      <c r="BY48" s="58">
        <f t="shared" si="83"/>
        <v>1058.1066400000002</v>
      </c>
      <c r="BZ48" s="58">
        <f t="shared" si="84"/>
        <v>3042.5667599999997</v>
      </c>
      <c r="CA48" s="58">
        <f t="shared" si="85"/>
        <v>3042.5667599999997</v>
      </c>
      <c r="CB48" s="58">
        <f t="shared" si="86"/>
        <v>3076.4806719999997</v>
      </c>
      <c r="CC48" s="58">
        <f t="shared" si="87"/>
        <v>3076.4806719999997</v>
      </c>
      <c r="CD48" s="58">
        <f t="shared" si="88"/>
        <v>3720.2750696000003</v>
      </c>
      <c r="CE48" s="58">
        <f t="shared" si="89"/>
        <v>3720.2750696000003</v>
      </c>
      <c r="CF48" s="58">
        <f t="shared" si="90"/>
        <v>3719.3588678400015</v>
      </c>
      <c r="CG48" s="58">
        <f t="shared" si="91"/>
        <v>3719.3588678400015</v>
      </c>
      <c r="CH48" s="58">
        <f>'Stata Quintile'!$E118</f>
        <v>5111.2020000000002</v>
      </c>
      <c r="CI48" s="58">
        <f t="shared" si="92"/>
        <v>2885.5828920000004</v>
      </c>
      <c r="CJ48" s="58">
        <f t="shared" si="93"/>
        <v>2885.5828920000004</v>
      </c>
      <c r="CK48" s="58">
        <f t="shared" si="94"/>
        <v>5153.4745960000018</v>
      </c>
      <c r="CL48" s="58">
        <f t="shared" si="95"/>
        <v>5153.4745960000018</v>
      </c>
      <c r="CM48" s="58">
        <f t="shared" si="96"/>
        <v>5323.9081623999991</v>
      </c>
      <c r="CN48" s="58">
        <f t="shared" si="97"/>
        <v>5323.9081623999991</v>
      </c>
      <c r="CO48" s="58">
        <f t="shared" si="98"/>
        <v>5688.214716000004</v>
      </c>
      <c r="CP48" s="58">
        <f t="shared" si="99"/>
        <v>5688.214716000004</v>
      </c>
      <c r="CQ48" s="58">
        <f t="shared" si="100"/>
        <v>5451.4171535999812</v>
      </c>
      <c r="CR48" s="58">
        <f t="shared" si="101"/>
        <v>5451.4171535999812</v>
      </c>
      <c r="CS48" s="58">
        <f>'Stata Quintile'!$F118</f>
        <v>6948.01</v>
      </c>
      <c r="CT48" s="58">
        <f t="shared" si="102"/>
        <v>5123.5051800000001</v>
      </c>
      <c r="CU48" s="58">
        <f t="shared" si="103"/>
        <v>5123.5051800000001</v>
      </c>
      <c r="CV48" s="58">
        <f t="shared" si="104"/>
        <v>7795.5481560000007</v>
      </c>
      <c r="CW48" s="58">
        <f t="shared" si="105"/>
        <v>7795.5481560000007</v>
      </c>
      <c r="CX48" s="58">
        <f t="shared" si="106"/>
        <v>7965.3028356000013</v>
      </c>
      <c r="CY48" s="58">
        <f t="shared" si="107"/>
        <v>7965.3028356000013</v>
      </c>
      <c r="CZ48" s="58">
        <f t="shared" si="108"/>
        <v>8366.9509751999994</v>
      </c>
      <c r="DA48" s="58">
        <f t="shared" si="109"/>
        <v>8366.9509751999994</v>
      </c>
      <c r="DB48" s="58">
        <f t="shared" si="110"/>
        <v>7904.2057552000406</v>
      </c>
      <c r="DC48" s="58">
        <f t="shared" si="111"/>
        <v>7904.2057552000406</v>
      </c>
      <c r="DD48" s="58">
        <f>'Stata Quintile'!$G118</f>
        <v>11859.47</v>
      </c>
      <c r="DE48" s="58">
        <f t="shared" si="112"/>
        <v>10999.5772</v>
      </c>
      <c r="DF48" s="58">
        <f t="shared" si="113"/>
        <v>10999.5772</v>
      </c>
      <c r="DG48" s="58">
        <f t="shared" si="114"/>
        <v>14546.469696</v>
      </c>
      <c r="DH48" s="58">
        <f t="shared" si="115"/>
        <v>14546.469696</v>
      </c>
      <c r="DI48" s="58">
        <f t="shared" si="116"/>
        <v>14411.975059200002</v>
      </c>
      <c r="DJ48" s="58">
        <f t="shared" si="117"/>
        <v>14411.975059200002</v>
      </c>
      <c r="DK48" s="58">
        <f t="shared" si="118"/>
        <v>14653.606069599997</v>
      </c>
      <c r="DL48" s="58">
        <f t="shared" si="119"/>
        <v>14653.606069599997</v>
      </c>
      <c r="DM48" s="58">
        <f t="shared" si="120"/>
        <v>13718.114593599908</v>
      </c>
      <c r="DN48" s="58">
        <f t="shared" si="121"/>
        <v>13718.114593599908</v>
      </c>
      <c r="DO48" s="58">
        <f>'Stata Quintile'!$H118</f>
        <v>412.07350000000002</v>
      </c>
      <c r="DP48" s="58">
        <f t="shared" si="122"/>
        <v>26.650130400000002</v>
      </c>
      <c r="DQ48" s="58">
        <f t="shared" si="123"/>
        <v>26.650130400000002</v>
      </c>
      <c r="DR48" s="58">
        <f t="shared" si="124"/>
        <v>53.240963599999986</v>
      </c>
      <c r="DS48" s="58">
        <f t="shared" si="123"/>
        <v>53.240963599999986</v>
      </c>
      <c r="DT48" s="58">
        <f t="shared" si="125"/>
        <v>47.643916799999772</v>
      </c>
      <c r="DU48" s="58">
        <f t="shared" si="151"/>
        <v>47.643916799999772</v>
      </c>
      <c r="DV48" s="58">
        <f t="shared" si="126"/>
        <v>218.53354240000044</v>
      </c>
      <c r="DW48" s="58">
        <f t="shared" si="152"/>
        <v>218.53354240000044</v>
      </c>
      <c r="DX48" s="58">
        <f t="shared" si="127"/>
        <v>230.63488799999948</v>
      </c>
      <c r="DY48" s="58">
        <f t="shared" si="153"/>
        <v>230.63488799999948</v>
      </c>
      <c r="DZ48" s="58">
        <f>'Stata Quintile'!$I118</f>
        <v>2129.4270000000001</v>
      </c>
      <c r="EA48" s="58">
        <f t="shared" si="128"/>
        <v>570.217354</v>
      </c>
      <c r="EB48" s="58">
        <f t="shared" si="154"/>
        <v>570.217354</v>
      </c>
      <c r="EC48" s="58">
        <f t="shared" si="129"/>
        <v>1302.4799000000003</v>
      </c>
      <c r="ED48" s="58">
        <f t="shared" si="155"/>
        <v>1302.4799000000003</v>
      </c>
      <c r="EE48" s="58">
        <f t="shared" si="130"/>
        <v>1449.2616888000007</v>
      </c>
      <c r="EF48" s="58">
        <f t="shared" si="156"/>
        <v>1449.2616888000007</v>
      </c>
      <c r="EG48" s="58">
        <f t="shared" si="131"/>
        <v>1876.3869519999953</v>
      </c>
      <c r="EH48" s="58">
        <f t="shared" si="157"/>
        <v>1876.3869519999953</v>
      </c>
      <c r="EI48" s="58">
        <f t="shared" si="132"/>
        <v>1981.7988784000008</v>
      </c>
      <c r="EJ48" s="58">
        <f t="shared" si="158"/>
        <v>1981.7988784000008</v>
      </c>
      <c r="EK48" s="58">
        <f>'Stata Quintile'!$J118</f>
        <v>3391.3229999999999</v>
      </c>
      <c r="EL48" s="58">
        <f t="shared" si="133"/>
        <v>1868.7096019999999</v>
      </c>
      <c r="EM48" s="58">
        <f t="shared" si="159"/>
        <v>1868.7096019999999</v>
      </c>
      <c r="EN48" s="58">
        <f t="shared" si="134"/>
        <v>3153.8985599999987</v>
      </c>
      <c r="EO48" s="58">
        <f t="shared" si="160"/>
        <v>3153.8985599999987</v>
      </c>
      <c r="EP48" s="58">
        <f t="shared" si="135"/>
        <v>3366.8484272000005</v>
      </c>
      <c r="EQ48" s="58">
        <f t="shared" si="161"/>
        <v>3366.8484272000005</v>
      </c>
      <c r="ER48" s="58">
        <f t="shared" si="136"/>
        <v>3629.3120319999944</v>
      </c>
      <c r="ES48" s="58">
        <f t="shared" si="162"/>
        <v>3629.3120319999944</v>
      </c>
      <c r="ET48" s="58">
        <f t="shared" si="137"/>
        <v>3642.9165704000056</v>
      </c>
      <c r="EU48" s="58">
        <f t="shared" si="163"/>
        <v>3642.9165704000056</v>
      </c>
      <c r="EV48" s="58">
        <f>'Stata Quintile'!$K118</f>
        <v>4957.8599999999997</v>
      </c>
      <c r="EW48" s="58">
        <f t="shared" si="138"/>
        <v>3461.6194800000003</v>
      </c>
      <c r="EX48" s="58">
        <f t="shared" si="164"/>
        <v>3461.6194800000003</v>
      </c>
      <c r="EY48" s="58">
        <f t="shared" si="139"/>
        <v>5037.7091159999991</v>
      </c>
      <c r="EZ48" s="58">
        <f t="shared" si="165"/>
        <v>5037.7091159999991</v>
      </c>
      <c r="FA48" s="58">
        <f t="shared" si="140"/>
        <v>5322.2035895999998</v>
      </c>
      <c r="FB48" s="58">
        <f t="shared" si="166"/>
        <v>5322.2035895999998</v>
      </c>
      <c r="FC48" s="58">
        <f t="shared" si="141"/>
        <v>5534.973</v>
      </c>
      <c r="FD48" s="58">
        <f t="shared" si="167"/>
        <v>5534.973</v>
      </c>
      <c r="FE48" s="58">
        <f t="shared" si="142"/>
        <v>5412.8383167999873</v>
      </c>
      <c r="FF48" s="58">
        <f t="shared" si="168"/>
        <v>5412.8383167999873</v>
      </c>
      <c r="FG48" s="58">
        <f>'Stata Quintile'!$L118</f>
        <v>10429.14</v>
      </c>
      <c r="FH48" s="58">
        <f t="shared" si="143"/>
        <v>7191.6565199999995</v>
      </c>
      <c r="FI48" s="58">
        <f t="shared" si="169"/>
        <v>7191.6565199999995</v>
      </c>
      <c r="FJ48" s="58">
        <f t="shared" si="144"/>
        <v>9507.0258399999984</v>
      </c>
      <c r="FK48" s="58">
        <f t="shared" si="170"/>
        <v>9507.0258399999984</v>
      </c>
      <c r="FL48" s="58">
        <f t="shared" si="145"/>
        <v>9888.6778976000023</v>
      </c>
      <c r="FM48" s="58">
        <f t="shared" si="171"/>
        <v>9888.6778976000023</v>
      </c>
      <c r="FN48" s="58">
        <f t="shared" si="146"/>
        <v>9975.2813432000003</v>
      </c>
      <c r="FO48" s="58">
        <f t="shared" si="172"/>
        <v>9975.2813432000003</v>
      </c>
      <c r="FP48" s="58">
        <f t="shared" si="147"/>
        <v>9503.025286400014</v>
      </c>
      <c r="FQ48" s="58">
        <f t="shared" si="173"/>
        <v>9503.025286400014</v>
      </c>
    </row>
    <row r="49" spans="1:173">
      <c r="A49" s="58">
        <v>43</v>
      </c>
      <c r="B49" s="137">
        <f>'Stata Quintile'!$C121</f>
        <v>461.2885</v>
      </c>
      <c r="C49" s="138">
        <f t="shared" si="26"/>
        <v>106.789996</v>
      </c>
      <c r="D49" s="139">
        <f t="shared" si="27"/>
        <v>177.1906644</v>
      </c>
      <c r="E49" s="141">
        <f t="shared" si="28"/>
        <v>214.08689830000003</v>
      </c>
      <c r="F49" s="140">
        <f t="shared" si="29"/>
        <v>463.69400460000361</v>
      </c>
      <c r="G49" s="142">
        <f t="shared" si="30"/>
        <v>487.14985799999886</v>
      </c>
      <c r="H49" s="58">
        <f>'Stata Quintile'!$D121</f>
        <v>2366.1439999999998</v>
      </c>
      <c r="I49" s="58">
        <f t="shared" si="31"/>
        <v>1038.9350600000002</v>
      </c>
      <c r="J49" s="58">
        <f t="shared" si="32"/>
        <v>3007.9483599999994</v>
      </c>
      <c r="K49" s="58">
        <f t="shared" si="33"/>
        <v>3052.0183334999992</v>
      </c>
      <c r="L49" s="58">
        <f t="shared" si="34"/>
        <v>3651.7065533000005</v>
      </c>
      <c r="M49" s="58">
        <f t="shared" si="35"/>
        <v>3650.5563297099966</v>
      </c>
      <c r="N49" s="58">
        <f>'Stata Quintile'!$E121</f>
        <v>4432.902</v>
      </c>
      <c r="O49" s="58">
        <f t="shared" si="36"/>
        <v>2893.2583180000001</v>
      </c>
      <c r="P49" s="58">
        <f t="shared" si="37"/>
        <v>5107.7463610000013</v>
      </c>
      <c r="Q49" s="58">
        <f t="shared" si="38"/>
        <v>5318.3775170999997</v>
      </c>
      <c r="R49" s="58">
        <f t="shared" si="39"/>
        <v>5646.3900668000042</v>
      </c>
      <c r="S49" s="58">
        <f t="shared" si="40"/>
        <v>5368.7302624000222</v>
      </c>
      <c r="T49" s="58">
        <f>'Stata Quintile'!$F121</f>
        <v>6908.6639999999998</v>
      </c>
      <c r="U49" s="58">
        <f t="shared" si="41"/>
        <v>5162.1689700000006</v>
      </c>
      <c r="V49" s="58">
        <f t="shared" si="42"/>
        <v>7746.5945210000009</v>
      </c>
      <c r="W49" s="58">
        <f t="shared" si="43"/>
        <v>7953.728557800001</v>
      </c>
      <c r="X49" s="58">
        <f t="shared" si="44"/>
        <v>8304.5232947999975</v>
      </c>
      <c r="Y49" s="58">
        <f t="shared" si="45"/>
        <v>7768.3864720999409</v>
      </c>
      <c r="Z49" s="58">
        <f>'Stata Quintile'!$G121</f>
        <v>12740.04</v>
      </c>
      <c r="AA49" s="58">
        <f t="shared" si="46"/>
        <v>11101.0373</v>
      </c>
      <c r="AB49" s="58">
        <f t="shared" si="47"/>
        <v>14505.904485999999</v>
      </c>
      <c r="AC49" s="58">
        <f t="shared" si="48"/>
        <v>14342.461518799999</v>
      </c>
      <c r="AD49" s="58">
        <f t="shared" si="49"/>
        <v>14550.313785899998</v>
      </c>
      <c r="AE49" s="58">
        <f t="shared" si="50"/>
        <v>13451.212012300093</v>
      </c>
      <c r="AF49" s="58">
        <f>'Stata Quintile'!$H121</f>
        <v>158.09819999999999</v>
      </c>
      <c r="AG49" s="58">
        <f t="shared" si="51"/>
        <v>25.799991600000006</v>
      </c>
      <c r="AH49" s="58">
        <f t="shared" si="52"/>
        <v>52.325525099999979</v>
      </c>
      <c r="AI49" s="58">
        <f t="shared" si="53"/>
        <v>49.593833799999857</v>
      </c>
      <c r="AJ49" s="58">
        <f t="shared" si="54"/>
        <v>218.18979419999778</v>
      </c>
      <c r="AK49" s="58">
        <f t="shared" si="55"/>
        <v>232.11483194999903</v>
      </c>
      <c r="AL49" s="58">
        <f>'Stata Quintile'!$I121</f>
        <v>1536.2170000000001</v>
      </c>
      <c r="AM49" s="58">
        <f t="shared" si="56"/>
        <v>562.12594100000001</v>
      </c>
      <c r="AN49" s="58">
        <f t="shared" si="57"/>
        <v>1288.1533749999999</v>
      </c>
      <c r="AO49" s="58">
        <f t="shared" si="58"/>
        <v>1468.9112732000008</v>
      </c>
      <c r="AP49" s="58">
        <f t="shared" si="59"/>
        <v>1868.7400190999979</v>
      </c>
      <c r="AQ49" s="58">
        <f t="shared" si="60"/>
        <v>1997.4665770000029</v>
      </c>
      <c r="AR49" s="58">
        <f>'Stata Quintile'!$J121</f>
        <v>3817.2420000000002</v>
      </c>
      <c r="AS49" s="58">
        <f t="shared" si="61"/>
        <v>1866.583783</v>
      </c>
      <c r="AT49" s="58">
        <f t="shared" si="62"/>
        <v>3128.1871599999995</v>
      </c>
      <c r="AU49" s="58">
        <f t="shared" si="63"/>
        <v>3390.2445052999992</v>
      </c>
      <c r="AV49" s="58">
        <f t="shared" si="64"/>
        <v>3626.5150290999954</v>
      </c>
      <c r="AW49" s="58">
        <f t="shared" si="65"/>
        <v>3642.660310299997</v>
      </c>
      <c r="AX49" s="58">
        <f>'Stata Quintile'!$K121</f>
        <v>5558.35</v>
      </c>
      <c r="AY49" s="58">
        <f t="shared" si="66"/>
        <v>3474.48992</v>
      </c>
      <c r="AZ49" s="58">
        <f t="shared" si="67"/>
        <v>5009.5238559999989</v>
      </c>
      <c r="BA49" s="58">
        <f t="shared" si="68"/>
        <v>5362.0386178999997</v>
      </c>
      <c r="BB49" s="58">
        <f t="shared" si="69"/>
        <v>5552.4993731000077</v>
      </c>
      <c r="BC49" s="58">
        <f t="shared" si="70"/>
        <v>5407.2765863999884</v>
      </c>
      <c r="BD49" s="58">
        <f>'Stata Quintile'!$L121</f>
        <v>9628.8919999999998</v>
      </c>
      <c r="BE49" s="58">
        <f t="shared" si="71"/>
        <v>7230.0625799999998</v>
      </c>
      <c r="BF49" s="58">
        <f t="shared" si="72"/>
        <v>9477.1167399999995</v>
      </c>
      <c r="BG49" s="58">
        <f t="shared" si="73"/>
        <v>9933.8339739000003</v>
      </c>
      <c r="BH49" s="58">
        <f t="shared" si="74"/>
        <v>10009.509345399998</v>
      </c>
      <c r="BI49" s="58">
        <f t="shared" si="75"/>
        <v>9470.0054327000253</v>
      </c>
      <c r="BK49" s="58">
        <v>43</v>
      </c>
      <c r="BL49" s="58">
        <f>'Stata Quintile'!$C121</f>
        <v>461.2885</v>
      </c>
      <c r="BM49" s="58">
        <f t="shared" si="76"/>
        <v>106.789996</v>
      </c>
      <c r="BN49" s="58">
        <f t="shared" si="77"/>
        <v>106.789996</v>
      </c>
      <c r="BO49" s="58">
        <f t="shared" si="78"/>
        <v>177.1906644</v>
      </c>
      <c r="BP49" s="58">
        <f t="shared" si="77"/>
        <v>177.1906644</v>
      </c>
      <c r="BQ49" s="58">
        <f t="shared" si="79"/>
        <v>214.08689830000003</v>
      </c>
      <c r="BR49" s="58">
        <f t="shared" si="148"/>
        <v>214.08689830000003</v>
      </c>
      <c r="BS49" s="58">
        <f t="shared" si="80"/>
        <v>463.69400460000361</v>
      </c>
      <c r="BT49" s="58">
        <f t="shared" si="149"/>
        <v>463.69400460000361</v>
      </c>
      <c r="BU49" s="58">
        <f t="shared" si="81"/>
        <v>487.14985799999886</v>
      </c>
      <c r="BV49" s="58">
        <f t="shared" si="150"/>
        <v>487.14985799999886</v>
      </c>
      <c r="BW49" s="58">
        <f>'Stata Quintile'!$D121</f>
        <v>2366.1439999999998</v>
      </c>
      <c r="BX49" s="58">
        <f t="shared" si="82"/>
        <v>1038.9350600000002</v>
      </c>
      <c r="BY49" s="58">
        <f t="shared" si="83"/>
        <v>1038.9350600000002</v>
      </c>
      <c r="BZ49" s="58">
        <f t="shared" si="84"/>
        <v>3007.9483599999994</v>
      </c>
      <c r="CA49" s="58">
        <f t="shared" si="85"/>
        <v>3007.9483599999994</v>
      </c>
      <c r="CB49" s="58">
        <f t="shared" si="86"/>
        <v>3052.0183334999992</v>
      </c>
      <c r="CC49" s="58">
        <f t="shared" si="87"/>
        <v>3052.0183334999992</v>
      </c>
      <c r="CD49" s="58">
        <f t="shared" si="88"/>
        <v>3651.7065533000005</v>
      </c>
      <c r="CE49" s="58">
        <f t="shared" si="89"/>
        <v>3651.7065533000005</v>
      </c>
      <c r="CF49" s="58">
        <f t="shared" si="90"/>
        <v>3650.5563297099966</v>
      </c>
      <c r="CG49" s="58">
        <f t="shared" si="91"/>
        <v>3650.5563297099966</v>
      </c>
      <c r="CH49" s="58">
        <f>'Stata Quintile'!$E121</f>
        <v>4432.902</v>
      </c>
      <c r="CI49" s="58">
        <f t="shared" si="92"/>
        <v>2893.2583180000001</v>
      </c>
      <c r="CJ49" s="58">
        <f t="shared" si="93"/>
        <v>2893.2583180000001</v>
      </c>
      <c r="CK49" s="58">
        <f t="shared" si="94"/>
        <v>5107.7463610000013</v>
      </c>
      <c r="CL49" s="58">
        <f t="shared" si="95"/>
        <v>5107.7463610000013</v>
      </c>
      <c r="CM49" s="58">
        <f t="shared" si="96"/>
        <v>5318.3775170999997</v>
      </c>
      <c r="CN49" s="58">
        <f t="shared" si="97"/>
        <v>5318.3775170999997</v>
      </c>
      <c r="CO49" s="58">
        <f t="shared" si="98"/>
        <v>5646.3900668000042</v>
      </c>
      <c r="CP49" s="58">
        <f t="shared" si="99"/>
        <v>5646.3900668000042</v>
      </c>
      <c r="CQ49" s="58">
        <f t="shared" si="100"/>
        <v>5368.7302624000222</v>
      </c>
      <c r="CR49" s="58">
        <f t="shared" si="101"/>
        <v>5368.7302624000222</v>
      </c>
      <c r="CS49" s="58">
        <f>'Stata Quintile'!$F121</f>
        <v>6908.6639999999998</v>
      </c>
      <c r="CT49" s="58">
        <f t="shared" si="102"/>
        <v>5162.1689700000006</v>
      </c>
      <c r="CU49" s="58">
        <f t="shared" si="103"/>
        <v>5162.1689700000006</v>
      </c>
      <c r="CV49" s="58">
        <f t="shared" si="104"/>
        <v>7746.5945210000009</v>
      </c>
      <c r="CW49" s="58">
        <f t="shared" si="105"/>
        <v>7746.5945210000009</v>
      </c>
      <c r="CX49" s="58">
        <f t="shared" si="106"/>
        <v>7953.728557800001</v>
      </c>
      <c r="CY49" s="58">
        <f t="shared" si="107"/>
        <v>7953.728557800001</v>
      </c>
      <c r="CZ49" s="58">
        <f t="shared" si="108"/>
        <v>8304.5232947999975</v>
      </c>
      <c r="DA49" s="58">
        <f t="shared" si="109"/>
        <v>8304.5232947999975</v>
      </c>
      <c r="DB49" s="58">
        <f t="shared" si="110"/>
        <v>7768.3864720999409</v>
      </c>
      <c r="DC49" s="58">
        <f t="shared" si="111"/>
        <v>7768.3864720999409</v>
      </c>
      <c r="DD49" s="58">
        <f>'Stata Quintile'!$G121</f>
        <v>12740.04</v>
      </c>
      <c r="DE49" s="58">
        <f t="shared" si="112"/>
        <v>11101.0373</v>
      </c>
      <c r="DF49" s="58">
        <f t="shared" si="113"/>
        <v>11101.0373</v>
      </c>
      <c r="DG49" s="58">
        <f t="shared" si="114"/>
        <v>14505.904485999999</v>
      </c>
      <c r="DH49" s="58">
        <f t="shared" si="115"/>
        <v>14505.904485999999</v>
      </c>
      <c r="DI49" s="58">
        <f t="shared" si="116"/>
        <v>14342.461518799999</v>
      </c>
      <c r="DJ49" s="58">
        <f t="shared" si="117"/>
        <v>14342.461518799999</v>
      </c>
      <c r="DK49" s="58">
        <f t="shared" si="118"/>
        <v>14550.313785899998</v>
      </c>
      <c r="DL49" s="58">
        <f t="shared" si="119"/>
        <v>14550.313785899998</v>
      </c>
      <c r="DM49" s="58">
        <f t="shared" si="120"/>
        <v>13451.212012300093</v>
      </c>
      <c r="DN49" s="58">
        <f t="shared" si="121"/>
        <v>13451.212012300093</v>
      </c>
      <c r="DO49" s="58">
        <f>'Stata Quintile'!$H121</f>
        <v>158.09819999999999</v>
      </c>
      <c r="DP49" s="58">
        <f t="shared" si="122"/>
        <v>25.799991600000006</v>
      </c>
      <c r="DQ49" s="58">
        <f t="shared" si="123"/>
        <v>25.799991600000006</v>
      </c>
      <c r="DR49" s="58">
        <f t="shared" si="124"/>
        <v>52.325525099999979</v>
      </c>
      <c r="DS49" s="58">
        <f t="shared" si="123"/>
        <v>52.325525099999979</v>
      </c>
      <c r="DT49" s="58">
        <f t="shared" si="125"/>
        <v>49.593833799999857</v>
      </c>
      <c r="DU49" s="58">
        <f t="shared" si="151"/>
        <v>49.593833799999857</v>
      </c>
      <c r="DV49" s="58">
        <f t="shared" si="126"/>
        <v>218.18979419999778</v>
      </c>
      <c r="DW49" s="58">
        <f t="shared" si="152"/>
        <v>218.18979419999778</v>
      </c>
      <c r="DX49" s="58">
        <f t="shared" si="127"/>
        <v>232.11483194999903</v>
      </c>
      <c r="DY49" s="58">
        <f t="shared" si="153"/>
        <v>232.11483194999903</v>
      </c>
      <c r="DZ49" s="58">
        <f>'Stata Quintile'!$I121</f>
        <v>1536.2170000000001</v>
      </c>
      <c r="EA49" s="58">
        <f t="shared" si="128"/>
        <v>562.12594100000001</v>
      </c>
      <c r="EB49" s="58">
        <f t="shared" si="154"/>
        <v>562.12594100000001</v>
      </c>
      <c r="EC49" s="58">
        <f t="shared" si="129"/>
        <v>1288.1533749999999</v>
      </c>
      <c r="ED49" s="58">
        <f t="shared" si="155"/>
        <v>1288.1533749999999</v>
      </c>
      <c r="EE49" s="58">
        <f t="shared" si="130"/>
        <v>1468.9112732000008</v>
      </c>
      <c r="EF49" s="58">
        <f t="shared" si="156"/>
        <v>1468.9112732000008</v>
      </c>
      <c r="EG49" s="58">
        <f t="shared" si="131"/>
        <v>1868.7400190999979</v>
      </c>
      <c r="EH49" s="58">
        <f t="shared" si="157"/>
        <v>1868.7400190999979</v>
      </c>
      <c r="EI49" s="58">
        <f t="shared" si="132"/>
        <v>1997.4665770000029</v>
      </c>
      <c r="EJ49" s="58">
        <f t="shared" si="158"/>
        <v>1997.4665770000029</v>
      </c>
      <c r="EK49" s="58">
        <f>'Stata Quintile'!$J121</f>
        <v>3817.2420000000002</v>
      </c>
      <c r="EL49" s="58">
        <f t="shared" si="133"/>
        <v>1866.583783</v>
      </c>
      <c r="EM49" s="58">
        <f t="shared" si="159"/>
        <v>1866.583783</v>
      </c>
      <c r="EN49" s="58">
        <f t="shared" si="134"/>
        <v>3128.1871599999995</v>
      </c>
      <c r="EO49" s="58">
        <f t="shared" si="160"/>
        <v>3128.1871599999995</v>
      </c>
      <c r="EP49" s="58">
        <f t="shared" si="135"/>
        <v>3390.2445052999992</v>
      </c>
      <c r="EQ49" s="58">
        <f t="shared" si="161"/>
        <v>3390.2445052999992</v>
      </c>
      <c r="ER49" s="58">
        <f t="shared" si="136"/>
        <v>3626.5150290999954</v>
      </c>
      <c r="ES49" s="58">
        <f t="shared" si="162"/>
        <v>3626.5150290999954</v>
      </c>
      <c r="ET49" s="58">
        <f t="shared" si="137"/>
        <v>3642.660310299997</v>
      </c>
      <c r="EU49" s="58">
        <f t="shared" si="163"/>
        <v>3642.660310299997</v>
      </c>
      <c r="EV49" s="58">
        <f>'Stata Quintile'!$K121</f>
        <v>5558.35</v>
      </c>
      <c r="EW49" s="58">
        <f t="shared" si="138"/>
        <v>3474.48992</v>
      </c>
      <c r="EX49" s="58">
        <f t="shared" si="164"/>
        <v>3474.48992</v>
      </c>
      <c r="EY49" s="58">
        <f t="shared" si="139"/>
        <v>5009.5238559999989</v>
      </c>
      <c r="EZ49" s="58">
        <f t="shared" si="165"/>
        <v>5009.5238559999989</v>
      </c>
      <c r="FA49" s="58">
        <f t="shared" si="140"/>
        <v>5362.0386178999997</v>
      </c>
      <c r="FB49" s="58">
        <f t="shared" si="166"/>
        <v>5362.0386178999997</v>
      </c>
      <c r="FC49" s="58">
        <f t="shared" si="141"/>
        <v>5552.4993731000077</v>
      </c>
      <c r="FD49" s="58">
        <f t="shared" si="167"/>
        <v>5552.4993731000077</v>
      </c>
      <c r="FE49" s="58">
        <f t="shared" si="142"/>
        <v>5407.2765863999884</v>
      </c>
      <c r="FF49" s="58">
        <f t="shared" si="168"/>
        <v>5407.2765863999884</v>
      </c>
      <c r="FG49" s="58">
        <f>'Stata Quintile'!$L121</f>
        <v>9628.8919999999998</v>
      </c>
      <c r="FH49" s="58">
        <f t="shared" si="143"/>
        <v>7230.0625799999998</v>
      </c>
      <c r="FI49" s="58">
        <f t="shared" si="169"/>
        <v>7230.0625799999998</v>
      </c>
      <c r="FJ49" s="58">
        <f t="shared" si="144"/>
        <v>9477.1167399999995</v>
      </c>
      <c r="FK49" s="58">
        <f t="shared" si="170"/>
        <v>9477.1167399999995</v>
      </c>
      <c r="FL49" s="58">
        <f t="shared" si="145"/>
        <v>9933.8339739000003</v>
      </c>
      <c r="FM49" s="58">
        <f t="shared" si="171"/>
        <v>9933.8339739000003</v>
      </c>
      <c r="FN49" s="58">
        <f t="shared" si="146"/>
        <v>10009.509345399998</v>
      </c>
      <c r="FO49" s="58">
        <f t="shared" si="172"/>
        <v>10009.509345399998</v>
      </c>
      <c r="FP49" s="58">
        <f t="shared" si="147"/>
        <v>9470.0054327000253</v>
      </c>
      <c r="FQ49" s="58">
        <f t="shared" si="173"/>
        <v>9470.0054327000253</v>
      </c>
    </row>
    <row r="50" spans="1:173">
      <c r="A50" s="58">
        <v>44</v>
      </c>
      <c r="B50" s="137">
        <f>'Stata Quintile'!$C124</f>
        <v>527.56730000000005</v>
      </c>
      <c r="C50" s="138">
        <f t="shared" si="26"/>
        <v>101.688568</v>
      </c>
      <c r="D50" s="139">
        <f t="shared" si="27"/>
        <v>170.26788960000005</v>
      </c>
      <c r="E50" s="141">
        <f t="shared" si="28"/>
        <v>198.64139759999989</v>
      </c>
      <c r="F50" s="140">
        <f t="shared" si="29"/>
        <v>429.67211520000092</v>
      </c>
      <c r="G50" s="142">
        <f t="shared" si="30"/>
        <v>429.83142559999942</v>
      </c>
      <c r="H50" s="58">
        <f>'Stata Quintile'!$D124</f>
        <v>3435.643</v>
      </c>
      <c r="I50" s="58">
        <f t="shared" si="31"/>
        <v>1019.7634800000002</v>
      </c>
      <c r="J50" s="58">
        <f t="shared" si="32"/>
        <v>2967.1514400000005</v>
      </c>
      <c r="K50" s="58">
        <f t="shared" si="33"/>
        <v>3021.0636600000007</v>
      </c>
      <c r="L50" s="58">
        <f t="shared" si="34"/>
        <v>3567.921526399994</v>
      </c>
      <c r="M50" s="58">
        <f t="shared" si="35"/>
        <v>3566.5607980800032</v>
      </c>
      <c r="N50" s="58">
        <f>'Stata Quintile'!$E124</f>
        <v>4896.973</v>
      </c>
      <c r="O50" s="58">
        <f t="shared" si="36"/>
        <v>2900.9337439999999</v>
      </c>
      <c r="P50" s="58">
        <f t="shared" si="37"/>
        <v>5052.4519040000014</v>
      </c>
      <c r="Q50" s="58">
        <f t="shared" si="38"/>
        <v>5301.399991199999</v>
      </c>
      <c r="R50" s="58">
        <f t="shared" si="39"/>
        <v>5587.738715200001</v>
      </c>
      <c r="S50" s="58">
        <f t="shared" si="40"/>
        <v>5276.4975472000042</v>
      </c>
      <c r="T50" s="58">
        <f>'Stata Quintile'!$F124</f>
        <v>7431.7939999999999</v>
      </c>
      <c r="U50" s="58">
        <f t="shared" si="41"/>
        <v>5200.8327600000002</v>
      </c>
      <c r="V50" s="58">
        <f t="shared" si="42"/>
        <v>7684.8185439999997</v>
      </c>
      <c r="W50" s="58">
        <f t="shared" si="43"/>
        <v>7927.2482439999994</v>
      </c>
      <c r="X50" s="58">
        <f t="shared" si="44"/>
        <v>8220.5076416000011</v>
      </c>
      <c r="Y50" s="58">
        <f t="shared" si="45"/>
        <v>7625.6319039999653</v>
      </c>
      <c r="Z50" s="58">
        <f>'Stata Quintile'!$G124</f>
        <v>12884.11</v>
      </c>
      <c r="AA50" s="58">
        <f t="shared" si="46"/>
        <v>11202.4974</v>
      </c>
      <c r="AB50" s="58">
        <f t="shared" si="47"/>
        <v>14446.728504000002</v>
      </c>
      <c r="AC50" s="58">
        <f t="shared" si="48"/>
        <v>14256.117745600004</v>
      </c>
      <c r="AD50" s="58">
        <f t="shared" si="49"/>
        <v>14425.854692800003</v>
      </c>
      <c r="AE50" s="58">
        <f t="shared" si="50"/>
        <v>13196.155728000042</v>
      </c>
      <c r="AF50" s="58">
        <f>'Stata Quintile'!$H124</f>
        <v>431.55</v>
      </c>
      <c r="AG50" s="58">
        <f t="shared" si="51"/>
        <v>24.949852800000002</v>
      </c>
      <c r="AH50" s="58">
        <f t="shared" si="52"/>
        <v>51.31393039999999</v>
      </c>
      <c r="AI50" s="58">
        <f t="shared" si="53"/>
        <v>51.427463199999863</v>
      </c>
      <c r="AJ50" s="58">
        <f t="shared" si="54"/>
        <v>216.22429759999886</v>
      </c>
      <c r="AK50" s="58">
        <f t="shared" si="55"/>
        <v>231.79227520000006</v>
      </c>
      <c r="AL50" s="58">
        <f>'Stata Quintile'!$I124</f>
        <v>2269.3330000000001</v>
      </c>
      <c r="AM50" s="58">
        <f t="shared" si="56"/>
        <v>554.03452800000002</v>
      </c>
      <c r="AN50" s="58">
        <f t="shared" si="57"/>
        <v>1271.3450000000003</v>
      </c>
      <c r="AO50" s="58">
        <f t="shared" si="58"/>
        <v>1484.949038400001</v>
      </c>
      <c r="AP50" s="58">
        <f t="shared" si="59"/>
        <v>1852.1229824000002</v>
      </c>
      <c r="AQ50" s="58">
        <f t="shared" si="60"/>
        <v>2001.6174559999981</v>
      </c>
      <c r="AR50" s="58">
        <f>'Stata Quintile'!$J124</f>
        <v>3992.5830000000001</v>
      </c>
      <c r="AS50" s="58">
        <f t="shared" si="61"/>
        <v>1864.4579639999999</v>
      </c>
      <c r="AT50" s="58">
        <f t="shared" si="62"/>
        <v>3097.0438399999994</v>
      </c>
      <c r="AU50" s="58">
        <f t="shared" si="63"/>
        <v>3406.2063856000013</v>
      </c>
      <c r="AV50" s="58">
        <f t="shared" si="64"/>
        <v>3611.8011023999952</v>
      </c>
      <c r="AW50" s="58">
        <f t="shared" si="65"/>
        <v>3630.0400975999974</v>
      </c>
      <c r="AX50" s="58">
        <f>'Stata Quintile'!$K124</f>
        <v>5419.7579999999998</v>
      </c>
      <c r="AY50" s="58">
        <f t="shared" si="66"/>
        <v>3487.3603600000001</v>
      </c>
      <c r="AZ50" s="58">
        <f t="shared" si="67"/>
        <v>4973.8850839999986</v>
      </c>
      <c r="BA50" s="58">
        <f t="shared" si="68"/>
        <v>5391.2262207999993</v>
      </c>
      <c r="BB50" s="58">
        <f t="shared" si="69"/>
        <v>5555.7479344000058</v>
      </c>
      <c r="BC50" s="58">
        <f t="shared" si="70"/>
        <v>5391.2878559999754</v>
      </c>
      <c r="BD50" s="58">
        <f>'Stata Quintile'!$L124</f>
        <v>10663.73</v>
      </c>
      <c r="BE50" s="58">
        <f t="shared" si="71"/>
        <v>7268.4686399999991</v>
      </c>
      <c r="BF50" s="58">
        <f t="shared" si="72"/>
        <v>9435.7659600000006</v>
      </c>
      <c r="BG50" s="58">
        <f t="shared" si="73"/>
        <v>9963.7511167999983</v>
      </c>
      <c r="BH50" s="58">
        <f t="shared" si="74"/>
        <v>10026.826351999996</v>
      </c>
      <c r="BI50" s="58">
        <f t="shared" si="75"/>
        <v>9433.7178400000048</v>
      </c>
      <c r="BK50" s="58">
        <v>44</v>
      </c>
      <c r="BL50" s="58">
        <f>'Stata Quintile'!$C124</f>
        <v>527.56730000000005</v>
      </c>
      <c r="BM50" s="58">
        <f t="shared" si="76"/>
        <v>101.688568</v>
      </c>
      <c r="BN50" s="58">
        <f t="shared" si="77"/>
        <v>101.688568</v>
      </c>
      <c r="BO50" s="58">
        <f t="shared" si="78"/>
        <v>170.26788960000005</v>
      </c>
      <c r="BP50" s="58">
        <f t="shared" si="77"/>
        <v>170.26788960000005</v>
      </c>
      <c r="BQ50" s="58">
        <f t="shared" si="79"/>
        <v>198.64139759999989</v>
      </c>
      <c r="BR50" s="58">
        <f t="shared" si="148"/>
        <v>198.64139759999989</v>
      </c>
      <c r="BS50" s="58">
        <f t="shared" si="80"/>
        <v>429.67211520000092</v>
      </c>
      <c r="BT50" s="58">
        <f t="shared" si="149"/>
        <v>429.67211520000092</v>
      </c>
      <c r="BU50" s="58">
        <f t="shared" si="81"/>
        <v>429.83142559999942</v>
      </c>
      <c r="BV50" s="58">
        <f t="shared" si="150"/>
        <v>429.83142559999942</v>
      </c>
      <c r="BW50" s="58">
        <f>'Stata Quintile'!$D124</f>
        <v>3435.643</v>
      </c>
      <c r="BX50" s="58">
        <f t="shared" si="82"/>
        <v>1019.7634800000002</v>
      </c>
      <c r="BY50" s="58">
        <f t="shared" si="83"/>
        <v>1019.7634800000002</v>
      </c>
      <c r="BZ50" s="58">
        <f t="shared" si="84"/>
        <v>2967.1514400000005</v>
      </c>
      <c r="CA50" s="58">
        <f t="shared" si="85"/>
        <v>2967.1514400000005</v>
      </c>
      <c r="CB50" s="58">
        <f t="shared" si="86"/>
        <v>3021.0636600000007</v>
      </c>
      <c r="CC50" s="58">
        <f t="shared" si="87"/>
        <v>3021.0636600000007</v>
      </c>
      <c r="CD50" s="58">
        <f t="shared" si="88"/>
        <v>3567.921526399994</v>
      </c>
      <c r="CE50" s="58">
        <f t="shared" si="89"/>
        <v>3567.921526399994</v>
      </c>
      <c r="CF50" s="58">
        <f t="shared" si="90"/>
        <v>3566.5607980800032</v>
      </c>
      <c r="CG50" s="58">
        <f t="shared" si="91"/>
        <v>3566.5607980800032</v>
      </c>
      <c r="CH50" s="58">
        <f>'Stata Quintile'!$E124</f>
        <v>4896.973</v>
      </c>
      <c r="CI50" s="58">
        <f t="shared" si="92"/>
        <v>2900.9337439999999</v>
      </c>
      <c r="CJ50" s="58">
        <f t="shared" si="93"/>
        <v>2900.9337439999999</v>
      </c>
      <c r="CK50" s="58">
        <f t="shared" si="94"/>
        <v>5052.4519040000014</v>
      </c>
      <c r="CL50" s="58">
        <f t="shared" si="95"/>
        <v>5052.4519040000014</v>
      </c>
      <c r="CM50" s="58">
        <f t="shared" si="96"/>
        <v>5301.399991199999</v>
      </c>
      <c r="CN50" s="58">
        <f t="shared" si="97"/>
        <v>5301.399991199999</v>
      </c>
      <c r="CO50" s="58">
        <f t="shared" si="98"/>
        <v>5587.738715200001</v>
      </c>
      <c r="CP50" s="58">
        <f t="shared" si="99"/>
        <v>5587.738715200001</v>
      </c>
      <c r="CQ50" s="58">
        <f t="shared" si="100"/>
        <v>5276.4975472000042</v>
      </c>
      <c r="CR50" s="58">
        <f t="shared" si="101"/>
        <v>5276.4975472000042</v>
      </c>
      <c r="CS50" s="58">
        <f>'Stata Quintile'!$F124</f>
        <v>7431.7939999999999</v>
      </c>
      <c r="CT50" s="58">
        <f t="shared" si="102"/>
        <v>5200.8327600000002</v>
      </c>
      <c r="CU50" s="58">
        <f t="shared" si="103"/>
        <v>5200.8327600000002</v>
      </c>
      <c r="CV50" s="58">
        <f t="shared" si="104"/>
        <v>7684.8185439999997</v>
      </c>
      <c r="CW50" s="58">
        <f t="shared" si="105"/>
        <v>7684.8185439999997</v>
      </c>
      <c r="CX50" s="58">
        <f t="shared" si="106"/>
        <v>7927.2482439999994</v>
      </c>
      <c r="CY50" s="58">
        <f t="shared" si="107"/>
        <v>7927.2482439999994</v>
      </c>
      <c r="CZ50" s="58">
        <f t="shared" si="108"/>
        <v>8220.5076416000011</v>
      </c>
      <c r="DA50" s="58">
        <f t="shared" si="109"/>
        <v>8220.5076416000011</v>
      </c>
      <c r="DB50" s="58">
        <f t="shared" si="110"/>
        <v>7625.6319039999653</v>
      </c>
      <c r="DC50" s="58">
        <f t="shared" si="111"/>
        <v>7625.6319039999653</v>
      </c>
      <c r="DD50" s="58">
        <f>'Stata Quintile'!$G124</f>
        <v>12884.11</v>
      </c>
      <c r="DE50" s="58">
        <f t="shared" si="112"/>
        <v>11202.4974</v>
      </c>
      <c r="DF50" s="58">
        <f t="shared" si="113"/>
        <v>11202.4974</v>
      </c>
      <c r="DG50" s="58">
        <f t="shared" si="114"/>
        <v>14446.728504000002</v>
      </c>
      <c r="DH50" s="58">
        <f t="shared" si="115"/>
        <v>14446.728504000002</v>
      </c>
      <c r="DI50" s="58">
        <f t="shared" si="116"/>
        <v>14256.117745600004</v>
      </c>
      <c r="DJ50" s="58">
        <f t="shared" si="117"/>
        <v>14256.117745600004</v>
      </c>
      <c r="DK50" s="58">
        <f t="shared" si="118"/>
        <v>14425.854692800003</v>
      </c>
      <c r="DL50" s="58">
        <f t="shared" si="119"/>
        <v>14425.854692800003</v>
      </c>
      <c r="DM50" s="58">
        <f t="shared" si="120"/>
        <v>13196.155728000042</v>
      </c>
      <c r="DN50" s="58">
        <f t="shared" si="121"/>
        <v>13196.155728000042</v>
      </c>
      <c r="DO50" s="58">
        <f>'Stata Quintile'!$H124</f>
        <v>431.55</v>
      </c>
      <c r="DP50" s="58">
        <f t="shared" si="122"/>
        <v>24.949852800000002</v>
      </c>
      <c r="DQ50" s="58">
        <f t="shared" si="123"/>
        <v>24.949852800000002</v>
      </c>
      <c r="DR50" s="58">
        <f t="shared" si="124"/>
        <v>51.31393039999999</v>
      </c>
      <c r="DS50" s="58">
        <f t="shared" si="123"/>
        <v>51.31393039999999</v>
      </c>
      <c r="DT50" s="58">
        <f t="shared" si="125"/>
        <v>51.427463199999863</v>
      </c>
      <c r="DU50" s="58">
        <f t="shared" si="151"/>
        <v>51.427463199999863</v>
      </c>
      <c r="DV50" s="58">
        <f t="shared" si="126"/>
        <v>216.22429759999886</v>
      </c>
      <c r="DW50" s="58">
        <f t="shared" si="152"/>
        <v>216.22429759999886</v>
      </c>
      <c r="DX50" s="58">
        <f t="shared" si="127"/>
        <v>231.79227520000006</v>
      </c>
      <c r="DY50" s="58">
        <f t="shared" si="153"/>
        <v>231.79227520000006</v>
      </c>
      <c r="DZ50" s="58">
        <f>'Stata Quintile'!$I124</f>
        <v>2269.3330000000001</v>
      </c>
      <c r="EA50" s="58">
        <f t="shared" si="128"/>
        <v>554.03452800000002</v>
      </c>
      <c r="EB50" s="58">
        <f t="shared" si="154"/>
        <v>554.03452800000002</v>
      </c>
      <c r="EC50" s="58">
        <f t="shared" si="129"/>
        <v>1271.3450000000003</v>
      </c>
      <c r="ED50" s="58">
        <f t="shared" si="155"/>
        <v>1271.3450000000003</v>
      </c>
      <c r="EE50" s="58">
        <f t="shared" si="130"/>
        <v>1484.949038400001</v>
      </c>
      <c r="EF50" s="58">
        <f t="shared" si="156"/>
        <v>1484.949038400001</v>
      </c>
      <c r="EG50" s="58">
        <f t="shared" si="131"/>
        <v>1852.1229824000002</v>
      </c>
      <c r="EH50" s="58">
        <f t="shared" si="157"/>
        <v>1852.1229824000002</v>
      </c>
      <c r="EI50" s="58">
        <f t="shared" si="132"/>
        <v>2001.6174559999981</v>
      </c>
      <c r="EJ50" s="58">
        <f t="shared" si="158"/>
        <v>2001.6174559999981</v>
      </c>
      <c r="EK50" s="58">
        <f>'Stata Quintile'!$J124</f>
        <v>3992.5830000000001</v>
      </c>
      <c r="EL50" s="58">
        <f t="shared" si="133"/>
        <v>1864.4579639999999</v>
      </c>
      <c r="EM50" s="58">
        <f t="shared" si="159"/>
        <v>1864.4579639999999</v>
      </c>
      <c r="EN50" s="58">
        <f t="shared" si="134"/>
        <v>3097.0438399999994</v>
      </c>
      <c r="EO50" s="58">
        <f t="shared" si="160"/>
        <v>3097.0438399999994</v>
      </c>
      <c r="EP50" s="58">
        <f t="shared" si="135"/>
        <v>3406.2063856000013</v>
      </c>
      <c r="EQ50" s="58">
        <f t="shared" si="161"/>
        <v>3406.2063856000013</v>
      </c>
      <c r="ER50" s="58">
        <f t="shared" si="136"/>
        <v>3611.8011023999952</v>
      </c>
      <c r="ES50" s="58">
        <f t="shared" si="162"/>
        <v>3611.8011023999952</v>
      </c>
      <c r="ET50" s="58">
        <f t="shared" si="137"/>
        <v>3630.0400975999974</v>
      </c>
      <c r="EU50" s="58">
        <f t="shared" si="163"/>
        <v>3630.0400975999974</v>
      </c>
      <c r="EV50" s="58">
        <f>'Stata Quintile'!$K124</f>
        <v>5419.7579999999998</v>
      </c>
      <c r="EW50" s="58">
        <f t="shared" si="138"/>
        <v>3487.3603600000001</v>
      </c>
      <c r="EX50" s="58">
        <f t="shared" si="164"/>
        <v>3487.3603600000001</v>
      </c>
      <c r="EY50" s="58">
        <f t="shared" si="139"/>
        <v>4973.8850839999986</v>
      </c>
      <c r="EZ50" s="58">
        <f t="shared" si="165"/>
        <v>4973.8850839999986</v>
      </c>
      <c r="FA50" s="58">
        <f t="shared" si="140"/>
        <v>5391.2262207999993</v>
      </c>
      <c r="FB50" s="58">
        <f t="shared" si="166"/>
        <v>5391.2262207999993</v>
      </c>
      <c r="FC50" s="58">
        <f t="shared" si="141"/>
        <v>5555.7479344000058</v>
      </c>
      <c r="FD50" s="58">
        <f t="shared" si="167"/>
        <v>5555.7479344000058</v>
      </c>
      <c r="FE50" s="58">
        <f t="shared" si="142"/>
        <v>5391.2878559999754</v>
      </c>
      <c r="FF50" s="58">
        <f t="shared" si="168"/>
        <v>5391.2878559999754</v>
      </c>
      <c r="FG50" s="58">
        <f>'Stata Quintile'!$L124</f>
        <v>10663.73</v>
      </c>
      <c r="FH50" s="58">
        <f t="shared" si="143"/>
        <v>7268.4686399999991</v>
      </c>
      <c r="FI50" s="58">
        <f t="shared" si="169"/>
        <v>7268.4686399999991</v>
      </c>
      <c r="FJ50" s="58">
        <f t="shared" si="144"/>
        <v>9435.7659600000006</v>
      </c>
      <c r="FK50" s="58">
        <f t="shared" si="170"/>
        <v>9435.7659600000006</v>
      </c>
      <c r="FL50" s="58">
        <f t="shared" si="145"/>
        <v>9963.7511167999983</v>
      </c>
      <c r="FM50" s="58">
        <f t="shared" si="171"/>
        <v>9963.7511167999983</v>
      </c>
      <c r="FN50" s="58">
        <f t="shared" si="146"/>
        <v>10026.826351999996</v>
      </c>
      <c r="FO50" s="58">
        <f t="shared" si="172"/>
        <v>10026.826351999996</v>
      </c>
      <c r="FP50" s="58">
        <f t="shared" si="147"/>
        <v>9433.7178400000048</v>
      </c>
      <c r="FQ50" s="58">
        <f t="shared" si="173"/>
        <v>9433.7178400000048</v>
      </c>
    </row>
    <row r="51" spans="1:173">
      <c r="A51" s="58">
        <v>45</v>
      </c>
      <c r="B51" s="137">
        <f>'Stata Quintile'!$C127</f>
        <v>1312.2750000000001</v>
      </c>
      <c r="C51" s="138">
        <f t="shared" si="26"/>
        <v>96.587140000000005</v>
      </c>
      <c r="D51" s="139">
        <f t="shared" si="27"/>
        <v>163.02141999999998</v>
      </c>
      <c r="E51" s="141">
        <f t="shared" si="28"/>
        <v>183.16361250000023</v>
      </c>
      <c r="F51" s="140">
        <f t="shared" si="29"/>
        <v>393.36112500000127</v>
      </c>
      <c r="G51" s="142">
        <f t="shared" si="30"/>
        <v>373.28137500001685</v>
      </c>
      <c r="H51" s="58">
        <f>'Stata Quintile'!$D127</f>
        <v>3327.3409999999999</v>
      </c>
      <c r="I51" s="58">
        <f t="shared" si="31"/>
        <v>1000.5919000000001</v>
      </c>
      <c r="J51" s="58">
        <f t="shared" si="32"/>
        <v>2920.1760000000004</v>
      </c>
      <c r="K51" s="58">
        <f t="shared" si="33"/>
        <v>2983.5405624999999</v>
      </c>
      <c r="L51" s="58">
        <f t="shared" si="34"/>
        <v>3469.4385875000044</v>
      </c>
      <c r="M51" s="58">
        <f t="shared" si="35"/>
        <v>3467.8951312499867</v>
      </c>
      <c r="N51" s="58">
        <f>'Stata Quintile'!$E127</f>
        <v>5362.6019999999999</v>
      </c>
      <c r="O51" s="58">
        <f t="shared" si="36"/>
        <v>2908.6091700000002</v>
      </c>
      <c r="P51" s="58">
        <f t="shared" si="37"/>
        <v>4987.5912250000019</v>
      </c>
      <c r="Q51" s="58">
        <f t="shared" si="38"/>
        <v>5272.6152025000001</v>
      </c>
      <c r="R51" s="58">
        <f t="shared" si="39"/>
        <v>5512.4049750000067</v>
      </c>
      <c r="S51" s="58">
        <f t="shared" si="40"/>
        <v>5175.7822499999929</v>
      </c>
      <c r="T51" s="58">
        <f>'Stata Quintile'!$F127</f>
        <v>8145.8069999999998</v>
      </c>
      <c r="U51" s="58">
        <f t="shared" si="41"/>
        <v>5239.4965499999998</v>
      </c>
      <c r="V51" s="58">
        <f t="shared" si="42"/>
        <v>7610.2202250000009</v>
      </c>
      <c r="W51" s="58">
        <f t="shared" si="43"/>
        <v>7885.5007199999991</v>
      </c>
      <c r="X51" s="58">
        <f t="shared" si="44"/>
        <v>8115.2873249999902</v>
      </c>
      <c r="Y51" s="58">
        <f t="shared" si="45"/>
        <v>7477.9819374999788</v>
      </c>
      <c r="Z51" s="58">
        <f>'Stata Quintile'!$G127</f>
        <v>13279.36</v>
      </c>
      <c r="AA51" s="58">
        <f t="shared" si="46"/>
        <v>11303.9575</v>
      </c>
      <c r="AB51" s="58">
        <f t="shared" si="47"/>
        <v>14368.941750000002</v>
      </c>
      <c r="AC51" s="58">
        <f t="shared" si="48"/>
        <v>14153.230950000001</v>
      </c>
      <c r="AD51" s="58">
        <f t="shared" si="49"/>
        <v>14281.028762499995</v>
      </c>
      <c r="AE51" s="58">
        <f t="shared" si="50"/>
        <v>12957.581687500002</v>
      </c>
      <c r="AF51" s="58">
        <f>'Stata Quintile'!$H127</f>
        <v>149.71879999999999</v>
      </c>
      <c r="AG51" s="58">
        <f t="shared" si="51"/>
        <v>24.099714000000006</v>
      </c>
      <c r="AH51" s="58">
        <f t="shared" si="52"/>
        <v>50.206179499999976</v>
      </c>
      <c r="AI51" s="58">
        <f t="shared" si="53"/>
        <v>53.117654999999786</v>
      </c>
      <c r="AJ51" s="58">
        <f t="shared" si="54"/>
        <v>212.65472500000033</v>
      </c>
      <c r="AK51" s="58">
        <f t="shared" si="55"/>
        <v>229.65013124999996</v>
      </c>
      <c r="AL51" s="58">
        <f>'Stata Quintile'!$I127</f>
        <v>1929.4449999999999</v>
      </c>
      <c r="AM51" s="58">
        <f t="shared" si="56"/>
        <v>545.94311500000003</v>
      </c>
      <c r="AN51" s="58">
        <f t="shared" si="57"/>
        <v>1252.0547750000001</v>
      </c>
      <c r="AO51" s="58">
        <f t="shared" si="58"/>
        <v>1497.0957000000008</v>
      </c>
      <c r="AP51" s="58">
        <f t="shared" si="59"/>
        <v>1826.6198874999936</v>
      </c>
      <c r="AQ51" s="58">
        <f t="shared" si="60"/>
        <v>1993.8779499999982</v>
      </c>
      <c r="AR51" s="58">
        <f>'Stata Quintile'!$J127</f>
        <v>3485.203</v>
      </c>
      <c r="AS51" s="58">
        <f t="shared" si="61"/>
        <v>1862.3321449999999</v>
      </c>
      <c r="AT51" s="58">
        <f t="shared" si="62"/>
        <v>3060.4686000000002</v>
      </c>
      <c r="AU51" s="58">
        <f t="shared" si="63"/>
        <v>3414.3099875000007</v>
      </c>
      <c r="AV51" s="58">
        <f t="shared" si="64"/>
        <v>3585.1156374999937</v>
      </c>
      <c r="AW51" s="58">
        <f t="shared" si="65"/>
        <v>3604.9380875000038</v>
      </c>
      <c r="AX51" s="58">
        <f>'Stata Quintile'!$K127</f>
        <v>5027.5550000000003</v>
      </c>
      <c r="AY51" s="58">
        <f t="shared" si="66"/>
        <v>3500.2308000000003</v>
      </c>
      <c r="AZ51" s="58">
        <f t="shared" si="67"/>
        <v>4930.7927999999984</v>
      </c>
      <c r="BA51" s="58">
        <f t="shared" si="68"/>
        <v>5409.1477125000001</v>
      </c>
      <c r="BB51" s="58">
        <f t="shared" si="69"/>
        <v>5544.4251375000022</v>
      </c>
      <c r="BC51" s="58">
        <f t="shared" si="70"/>
        <v>5365.1154999999962</v>
      </c>
      <c r="BD51" s="58">
        <f>'Stata Quintile'!$L127</f>
        <v>9918.0159999999996</v>
      </c>
      <c r="BE51" s="58">
        <f t="shared" si="71"/>
        <v>7306.8746999999994</v>
      </c>
      <c r="BF51" s="58">
        <f t="shared" si="72"/>
        <v>9382.9735000000019</v>
      </c>
      <c r="BG51" s="58">
        <f t="shared" si="73"/>
        <v>9977.7447124999999</v>
      </c>
      <c r="BH51" s="58">
        <f t="shared" si="74"/>
        <v>10026.706099999996</v>
      </c>
      <c r="BI51" s="58">
        <f t="shared" si="75"/>
        <v>9395.2971875000294</v>
      </c>
      <c r="BK51" s="58">
        <v>45</v>
      </c>
      <c r="BL51" s="58">
        <f>'Stata Quintile'!$C127</f>
        <v>1312.2750000000001</v>
      </c>
      <c r="BM51" s="58">
        <f t="shared" si="76"/>
        <v>96.587140000000005</v>
      </c>
      <c r="BN51" s="58">
        <f t="shared" si="77"/>
        <v>96.587140000000005</v>
      </c>
      <c r="BO51" s="58">
        <f t="shared" si="78"/>
        <v>163.02141999999998</v>
      </c>
      <c r="BP51" s="58">
        <f t="shared" si="77"/>
        <v>163.02141999999998</v>
      </c>
      <c r="BQ51" s="58">
        <f t="shared" si="79"/>
        <v>183.16361250000023</v>
      </c>
      <c r="BR51" s="58">
        <f t="shared" si="148"/>
        <v>183.16361250000023</v>
      </c>
      <c r="BS51" s="58">
        <f t="shared" si="80"/>
        <v>393.36112500000127</v>
      </c>
      <c r="BT51" s="58">
        <f t="shared" si="149"/>
        <v>393.36112500000127</v>
      </c>
      <c r="BU51" s="58">
        <f t="shared" si="81"/>
        <v>373.28137500001685</v>
      </c>
      <c r="BV51" s="58">
        <f t="shared" si="150"/>
        <v>373.28137500001685</v>
      </c>
      <c r="BW51" s="58">
        <f>'Stata Quintile'!$D127</f>
        <v>3327.3409999999999</v>
      </c>
      <c r="BX51" s="58">
        <f t="shared" si="82"/>
        <v>1000.5919000000001</v>
      </c>
      <c r="BY51" s="58">
        <f t="shared" si="83"/>
        <v>1000.5919000000001</v>
      </c>
      <c r="BZ51" s="58">
        <f t="shared" si="84"/>
        <v>2920.1760000000004</v>
      </c>
      <c r="CA51" s="58">
        <f t="shared" si="85"/>
        <v>2920.1760000000004</v>
      </c>
      <c r="CB51" s="58">
        <f t="shared" si="86"/>
        <v>2983.5405624999999</v>
      </c>
      <c r="CC51" s="58">
        <f t="shared" si="87"/>
        <v>2983.5405624999999</v>
      </c>
      <c r="CD51" s="58">
        <f t="shared" si="88"/>
        <v>3469.4385875000044</v>
      </c>
      <c r="CE51" s="58">
        <f t="shared" si="89"/>
        <v>3469.4385875000044</v>
      </c>
      <c r="CF51" s="58">
        <f t="shared" si="90"/>
        <v>3467.8951312499867</v>
      </c>
      <c r="CG51" s="58">
        <f t="shared" si="91"/>
        <v>3467.8951312499867</v>
      </c>
      <c r="CH51" s="58">
        <f>'Stata Quintile'!$E127</f>
        <v>5362.6019999999999</v>
      </c>
      <c r="CI51" s="58">
        <f t="shared" si="92"/>
        <v>2908.6091700000002</v>
      </c>
      <c r="CJ51" s="58">
        <f t="shared" si="93"/>
        <v>2908.6091700000002</v>
      </c>
      <c r="CK51" s="58">
        <f t="shared" si="94"/>
        <v>4987.5912250000019</v>
      </c>
      <c r="CL51" s="58">
        <f t="shared" si="95"/>
        <v>4987.5912250000019</v>
      </c>
      <c r="CM51" s="58">
        <f t="shared" si="96"/>
        <v>5272.6152025000001</v>
      </c>
      <c r="CN51" s="58">
        <f t="shared" si="97"/>
        <v>5272.6152025000001</v>
      </c>
      <c r="CO51" s="58">
        <f t="shared" si="98"/>
        <v>5512.4049750000067</v>
      </c>
      <c r="CP51" s="58">
        <f t="shared" si="99"/>
        <v>5512.4049750000067</v>
      </c>
      <c r="CQ51" s="58">
        <f t="shared" si="100"/>
        <v>5175.7822499999929</v>
      </c>
      <c r="CR51" s="58">
        <f t="shared" si="101"/>
        <v>5175.7822499999929</v>
      </c>
      <c r="CS51" s="58">
        <f>'Stata Quintile'!$F127</f>
        <v>8145.8069999999998</v>
      </c>
      <c r="CT51" s="58">
        <f t="shared" si="102"/>
        <v>5239.4965499999998</v>
      </c>
      <c r="CU51" s="58">
        <f t="shared" si="103"/>
        <v>5239.4965499999998</v>
      </c>
      <c r="CV51" s="58">
        <f t="shared" si="104"/>
        <v>7610.2202250000009</v>
      </c>
      <c r="CW51" s="58">
        <f t="shared" si="105"/>
        <v>7610.2202250000009</v>
      </c>
      <c r="CX51" s="58">
        <f t="shared" si="106"/>
        <v>7885.5007199999991</v>
      </c>
      <c r="CY51" s="58">
        <f t="shared" si="107"/>
        <v>7885.5007199999991</v>
      </c>
      <c r="CZ51" s="58">
        <f t="shared" si="108"/>
        <v>8115.2873249999902</v>
      </c>
      <c r="DA51" s="58">
        <f t="shared" si="109"/>
        <v>8115.2873249999902</v>
      </c>
      <c r="DB51" s="58">
        <f t="shared" si="110"/>
        <v>7477.9819374999788</v>
      </c>
      <c r="DC51" s="58">
        <f t="shared" si="111"/>
        <v>7477.9819374999788</v>
      </c>
      <c r="DD51" s="58">
        <f>'Stata Quintile'!$G127</f>
        <v>13279.36</v>
      </c>
      <c r="DE51" s="58">
        <f t="shared" si="112"/>
        <v>11303.9575</v>
      </c>
      <c r="DF51" s="58">
        <f t="shared" si="113"/>
        <v>11303.9575</v>
      </c>
      <c r="DG51" s="58">
        <f t="shared" si="114"/>
        <v>14368.941750000002</v>
      </c>
      <c r="DH51" s="58">
        <f t="shared" si="115"/>
        <v>14368.941750000002</v>
      </c>
      <c r="DI51" s="58">
        <f t="shared" si="116"/>
        <v>14153.230950000001</v>
      </c>
      <c r="DJ51" s="58">
        <f t="shared" si="117"/>
        <v>14153.230950000001</v>
      </c>
      <c r="DK51" s="58">
        <f t="shared" si="118"/>
        <v>14281.028762499995</v>
      </c>
      <c r="DL51" s="58">
        <f t="shared" si="119"/>
        <v>14281.028762499995</v>
      </c>
      <c r="DM51" s="58">
        <f t="shared" si="120"/>
        <v>12957.581687500002</v>
      </c>
      <c r="DN51" s="58">
        <f t="shared" si="121"/>
        <v>12957.581687500002</v>
      </c>
      <c r="DO51" s="58">
        <f>'Stata Quintile'!$H127</f>
        <v>149.71879999999999</v>
      </c>
      <c r="DP51" s="58">
        <f t="shared" si="122"/>
        <v>24.099714000000006</v>
      </c>
      <c r="DQ51" s="58">
        <f t="shared" si="123"/>
        <v>24.099714000000006</v>
      </c>
      <c r="DR51" s="58">
        <f t="shared" si="124"/>
        <v>50.206179499999976</v>
      </c>
      <c r="DS51" s="58">
        <f t="shared" si="123"/>
        <v>50.206179499999976</v>
      </c>
      <c r="DT51" s="58">
        <f t="shared" si="125"/>
        <v>53.117654999999786</v>
      </c>
      <c r="DU51" s="58">
        <f t="shared" si="151"/>
        <v>53.117654999999786</v>
      </c>
      <c r="DV51" s="58">
        <f t="shared" si="126"/>
        <v>212.65472500000033</v>
      </c>
      <c r="DW51" s="58">
        <f t="shared" si="152"/>
        <v>212.65472500000033</v>
      </c>
      <c r="DX51" s="58">
        <f t="shared" si="127"/>
        <v>229.65013124999996</v>
      </c>
      <c r="DY51" s="58">
        <f t="shared" si="153"/>
        <v>229.65013124999996</v>
      </c>
      <c r="DZ51" s="58">
        <f>'Stata Quintile'!$I127</f>
        <v>1929.4449999999999</v>
      </c>
      <c r="EA51" s="58">
        <f t="shared" si="128"/>
        <v>545.94311500000003</v>
      </c>
      <c r="EB51" s="58">
        <f t="shared" si="154"/>
        <v>545.94311500000003</v>
      </c>
      <c r="EC51" s="58">
        <f t="shared" si="129"/>
        <v>1252.0547750000001</v>
      </c>
      <c r="ED51" s="58">
        <f t="shared" si="155"/>
        <v>1252.0547750000001</v>
      </c>
      <c r="EE51" s="58">
        <f t="shared" si="130"/>
        <v>1497.0957000000008</v>
      </c>
      <c r="EF51" s="58">
        <f t="shared" si="156"/>
        <v>1497.0957000000008</v>
      </c>
      <c r="EG51" s="58">
        <f t="shared" si="131"/>
        <v>1826.6198874999936</v>
      </c>
      <c r="EH51" s="58">
        <f t="shared" si="157"/>
        <v>1826.6198874999936</v>
      </c>
      <c r="EI51" s="58">
        <f t="shared" si="132"/>
        <v>1993.8779499999982</v>
      </c>
      <c r="EJ51" s="58">
        <f t="shared" si="158"/>
        <v>1993.8779499999982</v>
      </c>
      <c r="EK51" s="58">
        <f>'Stata Quintile'!$J127</f>
        <v>3485.203</v>
      </c>
      <c r="EL51" s="58">
        <f t="shared" si="133"/>
        <v>1862.3321449999999</v>
      </c>
      <c r="EM51" s="58">
        <f t="shared" si="159"/>
        <v>1862.3321449999999</v>
      </c>
      <c r="EN51" s="58">
        <f t="shared" si="134"/>
        <v>3060.4686000000002</v>
      </c>
      <c r="EO51" s="58">
        <f t="shared" si="160"/>
        <v>3060.4686000000002</v>
      </c>
      <c r="EP51" s="58">
        <f t="shared" si="135"/>
        <v>3414.3099875000007</v>
      </c>
      <c r="EQ51" s="58">
        <f t="shared" si="161"/>
        <v>3414.3099875000007</v>
      </c>
      <c r="ER51" s="58">
        <f t="shared" si="136"/>
        <v>3585.1156374999937</v>
      </c>
      <c r="ES51" s="58">
        <f t="shared" si="162"/>
        <v>3585.1156374999937</v>
      </c>
      <c r="ET51" s="58">
        <f t="shared" si="137"/>
        <v>3604.9380875000038</v>
      </c>
      <c r="EU51" s="58">
        <f t="shared" si="163"/>
        <v>3604.9380875000038</v>
      </c>
      <c r="EV51" s="58">
        <f>'Stata Quintile'!$K127</f>
        <v>5027.5550000000003</v>
      </c>
      <c r="EW51" s="58">
        <f t="shared" si="138"/>
        <v>3500.2308000000003</v>
      </c>
      <c r="EX51" s="58">
        <f t="shared" si="164"/>
        <v>3500.2308000000003</v>
      </c>
      <c r="EY51" s="58">
        <f t="shared" si="139"/>
        <v>4930.7927999999984</v>
      </c>
      <c r="EZ51" s="58">
        <f t="shared" si="165"/>
        <v>4930.7927999999984</v>
      </c>
      <c r="FA51" s="58">
        <f t="shared" si="140"/>
        <v>5409.1477125000001</v>
      </c>
      <c r="FB51" s="58">
        <f t="shared" si="166"/>
        <v>5409.1477125000001</v>
      </c>
      <c r="FC51" s="58">
        <f t="shared" si="141"/>
        <v>5544.4251375000022</v>
      </c>
      <c r="FD51" s="58">
        <f t="shared" si="167"/>
        <v>5544.4251375000022</v>
      </c>
      <c r="FE51" s="58">
        <f t="shared" si="142"/>
        <v>5365.1154999999962</v>
      </c>
      <c r="FF51" s="58">
        <f t="shared" si="168"/>
        <v>5365.1154999999962</v>
      </c>
      <c r="FG51" s="58">
        <f>'Stata Quintile'!$L127</f>
        <v>9918.0159999999996</v>
      </c>
      <c r="FH51" s="58">
        <f t="shared" si="143"/>
        <v>7306.8746999999994</v>
      </c>
      <c r="FI51" s="58">
        <f t="shared" si="169"/>
        <v>7306.8746999999994</v>
      </c>
      <c r="FJ51" s="58">
        <f t="shared" si="144"/>
        <v>9382.9735000000019</v>
      </c>
      <c r="FK51" s="58">
        <f t="shared" si="170"/>
        <v>9382.9735000000019</v>
      </c>
      <c r="FL51" s="58">
        <f t="shared" si="145"/>
        <v>9977.7447124999999</v>
      </c>
      <c r="FM51" s="58">
        <f t="shared" si="171"/>
        <v>9977.7447124999999</v>
      </c>
      <c r="FN51" s="58">
        <f t="shared" si="146"/>
        <v>10026.706099999996</v>
      </c>
      <c r="FO51" s="58">
        <f t="shared" si="172"/>
        <v>10026.706099999996</v>
      </c>
      <c r="FP51" s="58">
        <f t="shared" si="147"/>
        <v>9395.2971875000294</v>
      </c>
      <c r="FQ51" s="58">
        <f t="shared" si="173"/>
        <v>9395.2971875000294</v>
      </c>
    </row>
    <row r="52" spans="1:173">
      <c r="A52" s="58">
        <v>46</v>
      </c>
      <c r="B52" s="137">
        <f>'Stata Quintile'!$C130</f>
        <v>1018.909</v>
      </c>
      <c r="C52" s="138">
        <f t="shared" si="26"/>
        <v>91.485712000000007</v>
      </c>
      <c r="D52" s="139">
        <f t="shared" si="27"/>
        <v>155.45125560000002</v>
      </c>
      <c r="E52" s="141">
        <f t="shared" si="28"/>
        <v>167.73310240000023</v>
      </c>
      <c r="F52" s="140">
        <f t="shared" si="29"/>
        <v>355.14442079999935</v>
      </c>
      <c r="G52" s="142">
        <f t="shared" si="30"/>
        <v>318.29359679999834</v>
      </c>
      <c r="H52" s="58">
        <f>'Stata Quintile'!$D130</f>
        <v>3547.1880000000001</v>
      </c>
      <c r="I52" s="58">
        <f t="shared" si="31"/>
        <v>981.42032000000017</v>
      </c>
      <c r="J52" s="58">
        <f t="shared" si="32"/>
        <v>2867.0220399999998</v>
      </c>
      <c r="K52" s="58">
        <f t="shared" si="33"/>
        <v>2939.3729519999997</v>
      </c>
      <c r="L52" s="58">
        <f t="shared" si="34"/>
        <v>3356.8873400000011</v>
      </c>
      <c r="M52" s="58">
        <f t="shared" si="35"/>
        <v>3355.1927507199998</v>
      </c>
      <c r="N52" s="58">
        <f>'Stata Quintile'!$E130</f>
        <v>5026.5</v>
      </c>
      <c r="O52" s="58">
        <f t="shared" si="36"/>
        <v>2916.284596</v>
      </c>
      <c r="P52" s="58">
        <f t="shared" si="37"/>
        <v>4913.164324000003</v>
      </c>
      <c r="Q52" s="58">
        <f t="shared" si="38"/>
        <v>5231.6627687999999</v>
      </c>
      <c r="R52" s="58">
        <f t="shared" si="39"/>
        <v>5420.6133896000047</v>
      </c>
      <c r="S52" s="58">
        <f t="shared" si="40"/>
        <v>5067.5885488000349</v>
      </c>
      <c r="T52" s="58">
        <f>'Stata Quintile'!$F130</f>
        <v>7002.6559999999999</v>
      </c>
      <c r="U52" s="58">
        <f t="shared" si="41"/>
        <v>5278.1603400000004</v>
      </c>
      <c r="V52" s="58">
        <f t="shared" si="42"/>
        <v>7522.799563999999</v>
      </c>
      <c r="W52" s="58">
        <f t="shared" si="43"/>
        <v>7828.1248116000006</v>
      </c>
      <c r="X52" s="58">
        <f t="shared" si="44"/>
        <v>7989.356138399995</v>
      </c>
      <c r="Y52" s="58">
        <f t="shared" si="45"/>
        <v>7327.293732799968</v>
      </c>
      <c r="Z52" s="58">
        <f>'Stata Quintile'!$G130</f>
        <v>12087.15</v>
      </c>
      <c r="AA52" s="58">
        <f t="shared" si="46"/>
        <v>11405.417600000001</v>
      </c>
      <c r="AB52" s="58">
        <f t="shared" si="47"/>
        <v>14272.544224000001</v>
      </c>
      <c r="AC52" s="58">
        <f t="shared" si="48"/>
        <v>14034.088342400002</v>
      </c>
      <c r="AD52" s="58">
        <f t="shared" si="49"/>
        <v>14116.709863199998</v>
      </c>
      <c r="AE52" s="58">
        <f t="shared" si="50"/>
        <v>12739.521966400062</v>
      </c>
      <c r="AF52" s="58">
        <f>'Stata Quintile'!$H130</f>
        <v>483.28910000000002</v>
      </c>
      <c r="AG52" s="58">
        <f t="shared" si="51"/>
        <v>23.249575200000002</v>
      </c>
      <c r="AH52" s="58">
        <f t="shared" si="52"/>
        <v>49.002272399999981</v>
      </c>
      <c r="AI52" s="58">
        <f t="shared" si="53"/>
        <v>54.637259199999789</v>
      </c>
      <c r="AJ52" s="58">
        <f t="shared" si="54"/>
        <v>207.51628799999844</v>
      </c>
      <c r="AK52" s="58">
        <f t="shared" si="55"/>
        <v>225.69199199999844</v>
      </c>
      <c r="AL52" s="58">
        <f>'Stata Quintile'!$I130</f>
        <v>2086.442</v>
      </c>
      <c r="AM52" s="58">
        <f t="shared" si="56"/>
        <v>537.85170199999993</v>
      </c>
      <c r="AN52" s="58">
        <f t="shared" si="57"/>
        <v>1230.2827000000002</v>
      </c>
      <c r="AO52" s="58">
        <f t="shared" si="58"/>
        <v>1505.071973600001</v>
      </c>
      <c r="AP52" s="58">
        <f t="shared" si="59"/>
        <v>1792.3850351999936</v>
      </c>
      <c r="AQ52" s="58">
        <f t="shared" si="60"/>
        <v>1973.9914383999931</v>
      </c>
      <c r="AR52" s="58">
        <f>'Stata Quintile'!$J130</f>
        <v>3662.4119999999998</v>
      </c>
      <c r="AS52" s="58">
        <f t="shared" si="61"/>
        <v>1860.206326</v>
      </c>
      <c r="AT52" s="58">
        <f t="shared" si="62"/>
        <v>3018.4614399999991</v>
      </c>
      <c r="AU52" s="58">
        <f t="shared" si="63"/>
        <v>3414.1312304000003</v>
      </c>
      <c r="AV52" s="58">
        <f t="shared" si="64"/>
        <v>3546.4689952000062</v>
      </c>
      <c r="AW52" s="58">
        <f t="shared" si="65"/>
        <v>3567.309493600002</v>
      </c>
      <c r="AX52" s="58">
        <f>'Stata Quintile'!$K130</f>
        <v>5073.9440000000004</v>
      </c>
      <c r="AY52" s="58">
        <f t="shared" si="66"/>
        <v>3513.10124</v>
      </c>
      <c r="AZ52" s="58">
        <f t="shared" si="67"/>
        <v>4880.2470039999989</v>
      </c>
      <c r="BA52" s="58">
        <f t="shared" si="68"/>
        <v>5415.1844072000004</v>
      </c>
      <c r="BB52" s="58">
        <f t="shared" si="69"/>
        <v>5518.2917551999963</v>
      </c>
      <c r="BC52" s="58">
        <f t="shared" si="70"/>
        <v>5328.9819551999826</v>
      </c>
      <c r="BD52" s="58">
        <f>'Stata Quintile'!$L130</f>
        <v>8697.9480000000003</v>
      </c>
      <c r="BE52" s="58">
        <f t="shared" si="71"/>
        <v>7345.2807599999996</v>
      </c>
      <c r="BF52" s="58">
        <f t="shared" si="72"/>
        <v>9318.7393599999978</v>
      </c>
      <c r="BG52" s="58">
        <f t="shared" si="73"/>
        <v>9975.1301471999977</v>
      </c>
      <c r="BH52" s="58">
        <f t="shared" si="74"/>
        <v>10008.647965599996</v>
      </c>
      <c r="BI52" s="58">
        <f t="shared" si="75"/>
        <v>9355.6410656000589</v>
      </c>
      <c r="BK52" s="58">
        <v>46</v>
      </c>
      <c r="BL52" s="58">
        <f>'Stata Quintile'!$C130</f>
        <v>1018.909</v>
      </c>
      <c r="BM52" s="58">
        <f t="shared" si="76"/>
        <v>91.485712000000007</v>
      </c>
      <c r="BN52" s="58">
        <f t="shared" si="77"/>
        <v>91.485712000000007</v>
      </c>
      <c r="BO52" s="58">
        <f t="shared" si="78"/>
        <v>155.45125560000002</v>
      </c>
      <c r="BP52" s="58">
        <f t="shared" si="77"/>
        <v>155.45125560000002</v>
      </c>
      <c r="BQ52" s="58">
        <f t="shared" si="79"/>
        <v>167.73310240000023</v>
      </c>
      <c r="BR52" s="58">
        <f t="shared" si="148"/>
        <v>167.73310240000023</v>
      </c>
      <c r="BS52" s="58">
        <f t="shared" si="80"/>
        <v>355.14442079999935</v>
      </c>
      <c r="BT52" s="58">
        <f t="shared" si="149"/>
        <v>355.14442079999935</v>
      </c>
      <c r="BU52" s="58">
        <f t="shared" si="81"/>
        <v>318.29359679999834</v>
      </c>
      <c r="BV52" s="58">
        <f t="shared" si="150"/>
        <v>318.29359679999834</v>
      </c>
      <c r="BW52" s="58">
        <f>'Stata Quintile'!$D130</f>
        <v>3547.1880000000001</v>
      </c>
      <c r="BX52" s="58">
        <f t="shared" si="82"/>
        <v>981.42032000000017</v>
      </c>
      <c r="BY52" s="58">
        <f t="shared" si="83"/>
        <v>981.42032000000017</v>
      </c>
      <c r="BZ52" s="58">
        <f t="shared" si="84"/>
        <v>2867.0220399999998</v>
      </c>
      <c r="CA52" s="58">
        <f t="shared" si="85"/>
        <v>2867.0220399999998</v>
      </c>
      <c r="CB52" s="58">
        <f t="shared" si="86"/>
        <v>2939.3729519999997</v>
      </c>
      <c r="CC52" s="58">
        <f t="shared" si="87"/>
        <v>2939.3729519999997</v>
      </c>
      <c r="CD52" s="58">
        <f t="shared" si="88"/>
        <v>3356.8873400000011</v>
      </c>
      <c r="CE52" s="58">
        <f t="shared" si="89"/>
        <v>3356.8873400000011</v>
      </c>
      <c r="CF52" s="58">
        <f t="shared" si="90"/>
        <v>3355.1927507199998</v>
      </c>
      <c r="CG52" s="58">
        <f t="shared" si="91"/>
        <v>3355.1927507199998</v>
      </c>
      <c r="CH52" s="58">
        <f>'Stata Quintile'!$E130</f>
        <v>5026.5</v>
      </c>
      <c r="CI52" s="58">
        <f t="shared" si="92"/>
        <v>2916.284596</v>
      </c>
      <c r="CJ52" s="58">
        <f t="shared" si="93"/>
        <v>2916.284596</v>
      </c>
      <c r="CK52" s="58">
        <f t="shared" si="94"/>
        <v>4913.164324000003</v>
      </c>
      <c r="CL52" s="58">
        <f t="shared" si="95"/>
        <v>4913.164324000003</v>
      </c>
      <c r="CM52" s="58">
        <f t="shared" si="96"/>
        <v>5231.6627687999999</v>
      </c>
      <c r="CN52" s="58">
        <f t="shared" si="97"/>
        <v>5231.6627687999999</v>
      </c>
      <c r="CO52" s="58">
        <f t="shared" si="98"/>
        <v>5420.6133896000047</v>
      </c>
      <c r="CP52" s="58">
        <f t="shared" si="99"/>
        <v>5420.6133896000047</v>
      </c>
      <c r="CQ52" s="58">
        <f t="shared" si="100"/>
        <v>5067.5885488000349</v>
      </c>
      <c r="CR52" s="58">
        <f t="shared" si="101"/>
        <v>5067.5885488000349</v>
      </c>
      <c r="CS52" s="58">
        <f>'Stata Quintile'!$F130</f>
        <v>7002.6559999999999</v>
      </c>
      <c r="CT52" s="58">
        <f t="shared" si="102"/>
        <v>5278.1603400000004</v>
      </c>
      <c r="CU52" s="58">
        <f t="shared" si="103"/>
        <v>5278.1603400000004</v>
      </c>
      <c r="CV52" s="58">
        <f t="shared" si="104"/>
        <v>7522.799563999999</v>
      </c>
      <c r="CW52" s="58">
        <f t="shared" si="105"/>
        <v>7522.799563999999</v>
      </c>
      <c r="CX52" s="58">
        <f t="shared" si="106"/>
        <v>7828.1248116000006</v>
      </c>
      <c r="CY52" s="58">
        <f t="shared" si="107"/>
        <v>7828.1248116000006</v>
      </c>
      <c r="CZ52" s="58">
        <f t="shared" si="108"/>
        <v>7989.356138399995</v>
      </c>
      <c r="DA52" s="58">
        <f t="shared" si="109"/>
        <v>7989.356138399995</v>
      </c>
      <c r="DB52" s="58">
        <f t="shared" si="110"/>
        <v>7327.293732799968</v>
      </c>
      <c r="DC52" s="58">
        <f t="shared" si="111"/>
        <v>7327.293732799968</v>
      </c>
      <c r="DD52" s="58">
        <f>'Stata Quintile'!$G130</f>
        <v>12087.15</v>
      </c>
      <c r="DE52" s="58">
        <f t="shared" si="112"/>
        <v>11405.417600000001</v>
      </c>
      <c r="DF52" s="58">
        <f t="shared" si="113"/>
        <v>11405.417600000001</v>
      </c>
      <c r="DG52" s="58">
        <f t="shared" si="114"/>
        <v>14272.544224000001</v>
      </c>
      <c r="DH52" s="58">
        <f t="shared" si="115"/>
        <v>14272.544224000001</v>
      </c>
      <c r="DI52" s="58">
        <f t="shared" si="116"/>
        <v>14034.088342400002</v>
      </c>
      <c r="DJ52" s="58">
        <f t="shared" si="117"/>
        <v>14034.088342400002</v>
      </c>
      <c r="DK52" s="58">
        <f t="shared" si="118"/>
        <v>14116.709863199998</v>
      </c>
      <c r="DL52" s="58">
        <f t="shared" si="119"/>
        <v>14116.709863199998</v>
      </c>
      <c r="DM52" s="58">
        <f t="shared" si="120"/>
        <v>12739.521966400062</v>
      </c>
      <c r="DN52" s="58">
        <f t="shared" si="121"/>
        <v>12739.521966400062</v>
      </c>
      <c r="DO52" s="58">
        <f>'Stata Quintile'!$H130</f>
        <v>483.28910000000002</v>
      </c>
      <c r="DP52" s="58">
        <f t="shared" si="122"/>
        <v>23.249575200000002</v>
      </c>
      <c r="DQ52" s="58">
        <f t="shared" si="123"/>
        <v>23.249575200000002</v>
      </c>
      <c r="DR52" s="58">
        <f t="shared" si="124"/>
        <v>49.002272399999981</v>
      </c>
      <c r="DS52" s="58">
        <f t="shared" si="123"/>
        <v>49.002272399999981</v>
      </c>
      <c r="DT52" s="58">
        <f t="shared" si="125"/>
        <v>54.637259199999789</v>
      </c>
      <c r="DU52" s="58">
        <f t="shared" si="151"/>
        <v>54.637259199999789</v>
      </c>
      <c r="DV52" s="58">
        <f t="shared" si="126"/>
        <v>207.51628799999844</v>
      </c>
      <c r="DW52" s="58">
        <f t="shared" si="152"/>
        <v>207.51628799999844</v>
      </c>
      <c r="DX52" s="58">
        <f t="shared" si="127"/>
        <v>225.69199199999844</v>
      </c>
      <c r="DY52" s="58">
        <f t="shared" si="153"/>
        <v>225.69199199999844</v>
      </c>
      <c r="DZ52" s="58">
        <f>'Stata Quintile'!$I130</f>
        <v>2086.442</v>
      </c>
      <c r="EA52" s="58">
        <f t="shared" si="128"/>
        <v>537.85170199999993</v>
      </c>
      <c r="EB52" s="58">
        <f t="shared" si="154"/>
        <v>537.85170199999993</v>
      </c>
      <c r="EC52" s="58">
        <f t="shared" si="129"/>
        <v>1230.2827000000002</v>
      </c>
      <c r="ED52" s="58">
        <f t="shared" si="155"/>
        <v>1230.2827000000002</v>
      </c>
      <c r="EE52" s="58">
        <f t="shared" si="130"/>
        <v>1505.071973600001</v>
      </c>
      <c r="EF52" s="58">
        <f t="shared" si="156"/>
        <v>1505.071973600001</v>
      </c>
      <c r="EG52" s="58">
        <f t="shared" si="131"/>
        <v>1792.3850351999936</v>
      </c>
      <c r="EH52" s="58">
        <f t="shared" si="157"/>
        <v>1792.3850351999936</v>
      </c>
      <c r="EI52" s="58">
        <f t="shared" si="132"/>
        <v>1973.9914383999931</v>
      </c>
      <c r="EJ52" s="58">
        <f t="shared" si="158"/>
        <v>1973.9914383999931</v>
      </c>
      <c r="EK52" s="58">
        <f>'Stata Quintile'!$J130</f>
        <v>3662.4119999999998</v>
      </c>
      <c r="EL52" s="58">
        <f t="shared" si="133"/>
        <v>1860.206326</v>
      </c>
      <c r="EM52" s="58">
        <f t="shared" si="159"/>
        <v>1860.206326</v>
      </c>
      <c r="EN52" s="58">
        <f t="shared" si="134"/>
        <v>3018.4614399999991</v>
      </c>
      <c r="EO52" s="58">
        <f t="shared" si="160"/>
        <v>3018.4614399999991</v>
      </c>
      <c r="EP52" s="58">
        <f t="shared" si="135"/>
        <v>3414.1312304000003</v>
      </c>
      <c r="EQ52" s="58">
        <f t="shared" si="161"/>
        <v>3414.1312304000003</v>
      </c>
      <c r="ER52" s="58">
        <f t="shared" si="136"/>
        <v>3546.4689952000062</v>
      </c>
      <c r="ES52" s="58">
        <f t="shared" si="162"/>
        <v>3546.4689952000062</v>
      </c>
      <c r="ET52" s="58">
        <f t="shared" si="137"/>
        <v>3567.309493600002</v>
      </c>
      <c r="EU52" s="58">
        <f t="shared" si="163"/>
        <v>3567.309493600002</v>
      </c>
      <c r="EV52" s="58">
        <f>'Stata Quintile'!$K130</f>
        <v>5073.9440000000004</v>
      </c>
      <c r="EW52" s="58">
        <f t="shared" si="138"/>
        <v>3513.10124</v>
      </c>
      <c r="EX52" s="58">
        <f t="shared" si="164"/>
        <v>3513.10124</v>
      </c>
      <c r="EY52" s="58">
        <f t="shared" si="139"/>
        <v>4880.2470039999989</v>
      </c>
      <c r="EZ52" s="58">
        <f t="shared" si="165"/>
        <v>4880.2470039999989</v>
      </c>
      <c r="FA52" s="58">
        <f t="shared" si="140"/>
        <v>5415.1844072000004</v>
      </c>
      <c r="FB52" s="58">
        <f t="shared" si="166"/>
        <v>5415.1844072000004</v>
      </c>
      <c r="FC52" s="58">
        <f t="shared" si="141"/>
        <v>5518.2917551999963</v>
      </c>
      <c r="FD52" s="58">
        <f t="shared" si="167"/>
        <v>5518.2917551999963</v>
      </c>
      <c r="FE52" s="58">
        <f t="shared" si="142"/>
        <v>5328.9819551999826</v>
      </c>
      <c r="FF52" s="58">
        <f t="shared" si="168"/>
        <v>5328.9819551999826</v>
      </c>
      <c r="FG52" s="58">
        <f>'Stata Quintile'!$L130</f>
        <v>8697.9480000000003</v>
      </c>
      <c r="FH52" s="58">
        <f t="shared" si="143"/>
        <v>7345.2807599999996</v>
      </c>
      <c r="FI52" s="58">
        <f t="shared" si="169"/>
        <v>7345.2807599999996</v>
      </c>
      <c r="FJ52" s="58">
        <f t="shared" si="144"/>
        <v>9318.7393599999978</v>
      </c>
      <c r="FK52" s="58">
        <f t="shared" si="170"/>
        <v>9318.7393599999978</v>
      </c>
      <c r="FL52" s="58">
        <f t="shared" si="145"/>
        <v>9975.1301471999977</v>
      </c>
      <c r="FM52" s="58">
        <f t="shared" si="171"/>
        <v>9975.1301471999977</v>
      </c>
      <c r="FN52" s="58">
        <f t="shared" si="146"/>
        <v>10008.647965599996</v>
      </c>
      <c r="FO52" s="58">
        <f t="shared" si="172"/>
        <v>10008.647965599996</v>
      </c>
      <c r="FP52" s="58">
        <f t="shared" si="147"/>
        <v>9355.6410656000589</v>
      </c>
      <c r="FQ52" s="58">
        <f t="shared" si="173"/>
        <v>9355.6410656000589</v>
      </c>
    </row>
    <row r="53" spans="1:173">
      <c r="A53" s="58">
        <v>47</v>
      </c>
      <c r="B53" s="137">
        <f>'Stata Quintile'!$C133</f>
        <v>1061.4770000000001</v>
      </c>
      <c r="C53" s="138">
        <f t="shared" si="26"/>
        <v>86.384284000000008</v>
      </c>
      <c r="D53" s="139">
        <f t="shared" si="27"/>
        <v>147.55739640000002</v>
      </c>
      <c r="E53" s="141">
        <f t="shared" si="28"/>
        <v>152.42942670000025</v>
      </c>
      <c r="F53" s="140">
        <f t="shared" si="29"/>
        <v>315.44522940000024</v>
      </c>
      <c r="G53" s="142">
        <f t="shared" si="30"/>
        <v>265.61917039999753</v>
      </c>
      <c r="H53" s="58">
        <f>'Stata Quintile'!$D133</f>
        <v>3780.2950000000001</v>
      </c>
      <c r="I53" s="58">
        <f t="shared" si="31"/>
        <v>962.24874000000011</v>
      </c>
      <c r="J53" s="58">
        <f t="shared" si="32"/>
        <v>2807.6895600000007</v>
      </c>
      <c r="K53" s="58">
        <f t="shared" si="33"/>
        <v>2888.4847395000006</v>
      </c>
      <c r="L53" s="58">
        <f t="shared" si="34"/>
        <v>3231.0083920999896</v>
      </c>
      <c r="M53" s="58">
        <f t="shared" si="35"/>
        <v>3229.1975655900033</v>
      </c>
      <c r="N53" s="58">
        <f>'Stata Quintile'!$E133</f>
        <v>5284.3860000000004</v>
      </c>
      <c r="O53" s="58">
        <f t="shared" si="36"/>
        <v>2923.9600220000002</v>
      </c>
      <c r="P53" s="58">
        <f t="shared" si="37"/>
        <v>4829.171201000001</v>
      </c>
      <c r="Q53" s="58">
        <f t="shared" si="38"/>
        <v>5178.1823078999996</v>
      </c>
      <c r="R53" s="58">
        <f t="shared" si="39"/>
        <v>5312.6687320000074</v>
      </c>
      <c r="S53" s="58">
        <f t="shared" si="40"/>
        <v>4952.8412536000251</v>
      </c>
      <c r="T53" s="58">
        <f>'Stata Quintile'!$F133</f>
        <v>7259.107</v>
      </c>
      <c r="U53" s="58">
        <f t="shared" si="41"/>
        <v>5316.82413</v>
      </c>
      <c r="V53" s="58">
        <f t="shared" si="42"/>
        <v>7422.5565610000012</v>
      </c>
      <c r="W53" s="58">
        <f t="shared" si="43"/>
        <v>7754.7593446000001</v>
      </c>
      <c r="X53" s="58">
        <f t="shared" si="44"/>
        <v>7843.318359199995</v>
      </c>
      <c r="Y53" s="58">
        <f t="shared" si="45"/>
        <v>7175.2012717000616</v>
      </c>
      <c r="Z53" s="58">
        <f>'Stata Quintile'!$G133</f>
        <v>12194.49</v>
      </c>
      <c r="AA53" s="58">
        <f t="shared" si="46"/>
        <v>11506.877700000001</v>
      </c>
      <c r="AB53" s="58">
        <f t="shared" si="47"/>
        <v>14157.535926</v>
      </c>
      <c r="AC53" s="58">
        <f t="shared" si="48"/>
        <v>13898.9771332</v>
      </c>
      <c r="AD53" s="58">
        <f t="shared" si="49"/>
        <v>13933.845759099993</v>
      </c>
      <c r="AE53" s="58">
        <f t="shared" si="50"/>
        <v>12545.310353099921</v>
      </c>
      <c r="AF53" s="58">
        <f>'Stata Quintile'!$H133</f>
        <v>192.92189999999999</v>
      </c>
      <c r="AG53" s="58">
        <f t="shared" si="51"/>
        <v>22.399436400000006</v>
      </c>
      <c r="AH53" s="58">
        <f t="shared" si="52"/>
        <v>47.702209099999976</v>
      </c>
      <c r="AI53" s="58">
        <f t="shared" si="53"/>
        <v>55.959125799999811</v>
      </c>
      <c r="AJ53" s="58">
        <f t="shared" si="54"/>
        <v>200.86173739999867</v>
      </c>
      <c r="AK53" s="58">
        <f t="shared" si="55"/>
        <v>219.94273374999989</v>
      </c>
      <c r="AL53" s="58">
        <f>'Stata Quintile'!$I133</f>
        <v>2220.828</v>
      </c>
      <c r="AM53" s="58">
        <f t="shared" si="56"/>
        <v>529.76028900000006</v>
      </c>
      <c r="AN53" s="58">
        <f t="shared" si="57"/>
        <v>1206.0287750000007</v>
      </c>
      <c r="AO53" s="58">
        <f t="shared" si="58"/>
        <v>1508.5985748000003</v>
      </c>
      <c r="AP53" s="58">
        <f t="shared" si="59"/>
        <v>1749.6429814999974</v>
      </c>
      <c r="AQ53" s="58">
        <f t="shared" si="60"/>
        <v>1941.8265133999921</v>
      </c>
      <c r="AR53" s="58">
        <f>'Stata Quintile'!$J133</f>
        <v>3701.297</v>
      </c>
      <c r="AS53" s="58">
        <f t="shared" si="61"/>
        <v>1858.0805069999999</v>
      </c>
      <c r="AT53" s="58">
        <f t="shared" si="62"/>
        <v>2971.0223599999999</v>
      </c>
      <c r="AU53" s="58">
        <f t="shared" si="63"/>
        <v>3405.2460337000011</v>
      </c>
      <c r="AV53" s="58">
        <f t="shared" si="64"/>
        <v>3495.9365114999982</v>
      </c>
      <c r="AW53" s="58">
        <f t="shared" si="65"/>
        <v>3517.183871899997</v>
      </c>
      <c r="AX53" s="58">
        <f>'Stata Quintile'!$K133</f>
        <v>5310.2269999999999</v>
      </c>
      <c r="AY53" s="58">
        <f t="shared" si="66"/>
        <v>3525.9716800000001</v>
      </c>
      <c r="AZ53" s="58">
        <f t="shared" si="67"/>
        <v>4822.2476959999985</v>
      </c>
      <c r="BA53" s="58">
        <f t="shared" si="68"/>
        <v>5408.717619099998</v>
      </c>
      <c r="BB53" s="58">
        <f t="shared" si="69"/>
        <v>5477.1628795000033</v>
      </c>
      <c r="BC53" s="58">
        <f t="shared" si="70"/>
        <v>5283.0771527999859</v>
      </c>
      <c r="BD53" s="58">
        <f>'Stata Quintile'!$L133</f>
        <v>9541.6090000000004</v>
      </c>
      <c r="BE53" s="58">
        <f t="shared" si="71"/>
        <v>7383.6868199999999</v>
      </c>
      <c r="BF53" s="58">
        <f t="shared" si="72"/>
        <v>9243.0635399999992</v>
      </c>
      <c r="BG53" s="58">
        <f t="shared" si="73"/>
        <v>9955.222807099999</v>
      </c>
      <c r="BH53" s="58">
        <f t="shared" si="74"/>
        <v>9972.1769641999908</v>
      </c>
      <c r="BI53" s="58">
        <f t="shared" si="75"/>
        <v>9315.3719119000452</v>
      </c>
      <c r="BK53" s="58">
        <v>47</v>
      </c>
      <c r="BL53" s="58">
        <f>'Stata Quintile'!$C133</f>
        <v>1061.4770000000001</v>
      </c>
      <c r="BM53" s="58">
        <f t="shared" si="76"/>
        <v>86.384284000000008</v>
      </c>
      <c r="BN53" s="58">
        <f t="shared" si="77"/>
        <v>86.384284000000008</v>
      </c>
      <c r="BO53" s="58">
        <f t="shared" si="78"/>
        <v>147.55739640000002</v>
      </c>
      <c r="BP53" s="58">
        <f t="shared" si="77"/>
        <v>147.55739640000002</v>
      </c>
      <c r="BQ53" s="58">
        <f t="shared" si="79"/>
        <v>152.42942670000025</v>
      </c>
      <c r="BR53" s="58">
        <f t="shared" si="148"/>
        <v>152.42942670000025</v>
      </c>
      <c r="BS53" s="58">
        <f t="shared" si="80"/>
        <v>315.44522940000024</v>
      </c>
      <c r="BT53" s="58">
        <f t="shared" si="149"/>
        <v>315.44522940000024</v>
      </c>
      <c r="BU53" s="58">
        <f t="shared" si="81"/>
        <v>265.61917039999753</v>
      </c>
      <c r="BV53" s="58">
        <f t="shared" si="150"/>
        <v>265.61917039999753</v>
      </c>
      <c r="BW53" s="58">
        <f>'Stata Quintile'!$D133</f>
        <v>3780.2950000000001</v>
      </c>
      <c r="BX53" s="58">
        <f t="shared" si="82"/>
        <v>962.24874000000011</v>
      </c>
      <c r="BY53" s="58">
        <f t="shared" si="83"/>
        <v>962.24874000000011</v>
      </c>
      <c r="BZ53" s="58">
        <f t="shared" si="84"/>
        <v>2807.6895600000007</v>
      </c>
      <c r="CA53" s="58">
        <f t="shared" si="85"/>
        <v>2807.6895600000007</v>
      </c>
      <c r="CB53" s="58">
        <f t="shared" si="86"/>
        <v>2888.4847395000006</v>
      </c>
      <c r="CC53" s="58">
        <f t="shared" si="87"/>
        <v>2888.4847395000006</v>
      </c>
      <c r="CD53" s="58">
        <f t="shared" si="88"/>
        <v>3231.0083920999896</v>
      </c>
      <c r="CE53" s="58">
        <f t="shared" si="89"/>
        <v>3231.0083920999896</v>
      </c>
      <c r="CF53" s="58">
        <f t="shared" si="90"/>
        <v>3229.1975655900033</v>
      </c>
      <c r="CG53" s="58">
        <f t="shared" si="91"/>
        <v>3229.1975655900033</v>
      </c>
      <c r="CH53" s="58">
        <f>'Stata Quintile'!$E133</f>
        <v>5284.3860000000004</v>
      </c>
      <c r="CI53" s="58">
        <f t="shared" si="92"/>
        <v>2923.9600220000002</v>
      </c>
      <c r="CJ53" s="58">
        <f t="shared" si="93"/>
        <v>2923.9600220000002</v>
      </c>
      <c r="CK53" s="58">
        <f t="shared" si="94"/>
        <v>4829.171201000001</v>
      </c>
      <c r="CL53" s="58">
        <f t="shared" si="95"/>
        <v>4829.171201000001</v>
      </c>
      <c r="CM53" s="58">
        <f t="shared" si="96"/>
        <v>5178.1823078999996</v>
      </c>
      <c r="CN53" s="58">
        <f t="shared" si="97"/>
        <v>5178.1823078999996</v>
      </c>
      <c r="CO53" s="58">
        <f t="shared" si="98"/>
        <v>5312.6687320000074</v>
      </c>
      <c r="CP53" s="58">
        <f t="shared" si="99"/>
        <v>5312.6687320000074</v>
      </c>
      <c r="CQ53" s="58">
        <f t="shared" si="100"/>
        <v>4952.8412536000251</v>
      </c>
      <c r="CR53" s="58">
        <f t="shared" si="101"/>
        <v>4952.8412536000251</v>
      </c>
      <c r="CS53" s="58">
        <f>'Stata Quintile'!$F133</f>
        <v>7259.107</v>
      </c>
      <c r="CT53" s="58">
        <f t="shared" si="102"/>
        <v>5316.82413</v>
      </c>
      <c r="CU53" s="58">
        <f t="shared" si="103"/>
        <v>5316.82413</v>
      </c>
      <c r="CV53" s="58">
        <f t="shared" si="104"/>
        <v>7422.5565610000012</v>
      </c>
      <c r="CW53" s="58">
        <f t="shared" si="105"/>
        <v>7422.5565610000012</v>
      </c>
      <c r="CX53" s="58">
        <f t="shared" si="106"/>
        <v>7754.7593446000001</v>
      </c>
      <c r="CY53" s="58">
        <f t="shared" si="107"/>
        <v>7754.7593446000001</v>
      </c>
      <c r="CZ53" s="58">
        <f t="shared" si="108"/>
        <v>7843.318359199995</v>
      </c>
      <c r="DA53" s="58">
        <f t="shared" si="109"/>
        <v>7843.318359199995</v>
      </c>
      <c r="DB53" s="58">
        <f t="shared" si="110"/>
        <v>7175.2012717000616</v>
      </c>
      <c r="DC53" s="58">
        <f t="shared" si="111"/>
        <v>7175.2012717000616</v>
      </c>
      <c r="DD53" s="58">
        <f>'Stata Quintile'!$G133</f>
        <v>12194.49</v>
      </c>
      <c r="DE53" s="58">
        <f t="shared" si="112"/>
        <v>11506.877700000001</v>
      </c>
      <c r="DF53" s="58">
        <f t="shared" si="113"/>
        <v>11506.877700000001</v>
      </c>
      <c r="DG53" s="58">
        <f t="shared" si="114"/>
        <v>14157.535926</v>
      </c>
      <c r="DH53" s="58">
        <f t="shared" si="115"/>
        <v>14157.535926</v>
      </c>
      <c r="DI53" s="58">
        <f t="shared" si="116"/>
        <v>13898.9771332</v>
      </c>
      <c r="DJ53" s="58">
        <f t="shared" si="117"/>
        <v>13898.9771332</v>
      </c>
      <c r="DK53" s="58">
        <f t="shared" si="118"/>
        <v>13933.845759099993</v>
      </c>
      <c r="DL53" s="58">
        <f t="shared" si="119"/>
        <v>13933.845759099993</v>
      </c>
      <c r="DM53" s="58">
        <f t="shared" si="120"/>
        <v>12545.310353099921</v>
      </c>
      <c r="DN53" s="58">
        <f t="shared" si="121"/>
        <v>12545.310353099921</v>
      </c>
      <c r="DO53" s="58">
        <f>'Stata Quintile'!$H133</f>
        <v>192.92189999999999</v>
      </c>
      <c r="DP53" s="58">
        <f t="shared" si="122"/>
        <v>22.399436400000006</v>
      </c>
      <c r="DQ53" s="58">
        <f t="shared" si="123"/>
        <v>22.399436400000006</v>
      </c>
      <c r="DR53" s="58">
        <f t="shared" si="124"/>
        <v>47.702209099999976</v>
      </c>
      <c r="DS53" s="58">
        <f t="shared" si="123"/>
        <v>47.702209099999976</v>
      </c>
      <c r="DT53" s="58">
        <f t="shared" si="125"/>
        <v>55.959125799999811</v>
      </c>
      <c r="DU53" s="58">
        <f t="shared" si="151"/>
        <v>55.959125799999811</v>
      </c>
      <c r="DV53" s="58">
        <f t="shared" si="126"/>
        <v>200.86173739999867</v>
      </c>
      <c r="DW53" s="58">
        <f t="shared" si="152"/>
        <v>200.86173739999867</v>
      </c>
      <c r="DX53" s="58">
        <f t="shared" si="127"/>
        <v>219.94273374999989</v>
      </c>
      <c r="DY53" s="58">
        <f t="shared" si="153"/>
        <v>219.94273374999989</v>
      </c>
      <c r="DZ53" s="58">
        <f>'Stata Quintile'!$I133</f>
        <v>2220.828</v>
      </c>
      <c r="EA53" s="58">
        <f t="shared" si="128"/>
        <v>529.76028900000006</v>
      </c>
      <c r="EB53" s="58">
        <f t="shared" si="154"/>
        <v>529.76028900000006</v>
      </c>
      <c r="EC53" s="58">
        <f t="shared" si="129"/>
        <v>1206.0287750000007</v>
      </c>
      <c r="ED53" s="58">
        <f t="shared" si="155"/>
        <v>1206.0287750000007</v>
      </c>
      <c r="EE53" s="58">
        <f t="shared" si="130"/>
        <v>1508.5985748000003</v>
      </c>
      <c r="EF53" s="58">
        <f t="shared" si="156"/>
        <v>1508.5985748000003</v>
      </c>
      <c r="EG53" s="58">
        <f t="shared" si="131"/>
        <v>1749.6429814999974</v>
      </c>
      <c r="EH53" s="58">
        <f t="shared" si="157"/>
        <v>1749.6429814999974</v>
      </c>
      <c r="EI53" s="58">
        <f t="shared" si="132"/>
        <v>1941.8265133999921</v>
      </c>
      <c r="EJ53" s="58">
        <f t="shared" si="158"/>
        <v>1941.8265133999921</v>
      </c>
      <c r="EK53" s="58">
        <f>'Stata Quintile'!$J133</f>
        <v>3701.297</v>
      </c>
      <c r="EL53" s="58">
        <f t="shared" si="133"/>
        <v>1858.0805069999999</v>
      </c>
      <c r="EM53" s="58">
        <f t="shared" si="159"/>
        <v>1858.0805069999999</v>
      </c>
      <c r="EN53" s="58">
        <f t="shared" si="134"/>
        <v>2971.0223599999999</v>
      </c>
      <c r="EO53" s="58">
        <f t="shared" si="160"/>
        <v>2971.0223599999999</v>
      </c>
      <c r="EP53" s="58">
        <f t="shared" si="135"/>
        <v>3405.2460337000011</v>
      </c>
      <c r="EQ53" s="58">
        <f t="shared" si="161"/>
        <v>3405.2460337000011</v>
      </c>
      <c r="ER53" s="58">
        <f t="shared" si="136"/>
        <v>3495.9365114999982</v>
      </c>
      <c r="ES53" s="58">
        <f t="shared" si="162"/>
        <v>3495.9365114999982</v>
      </c>
      <c r="ET53" s="58">
        <f t="shared" si="137"/>
        <v>3517.183871899997</v>
      </c>
      <c r="EU53" s="58">
        <f t="shared" si="163"/>
        <v>3517.183871899997</v>
      </c>
      <c r="EV53" s="58">
        <f>'Stata Quintile'!$K133</f>
        <v>5310.2269999999999</v>
      </c>
      <c r="EW53" s="58">
        <f t="shared" si="138"/>
        <v>3525.9716800000001</v>
      </c>
      <c r="EX53" s="58">
        <f t="shared" si="164"/>
        <v>3525.9716800000001</v>
      </c>
      <c r="EY53" s="58">
        <f t="shared" si="139"/>
        <v>4822.2476959999985</v>
      </c>
      <c r="EZ53" s="58">
        <f t="shared" si="165"/>
        <v>4822.2476959999985</v>
      </c>
      <c r="FA53" s="58">
        <f t="shared" si="140"/>
        <v>5408.717619099998</v>
      </c>
      <c r="FB53" s="58">
        <f t="shared" si="166"/>
        <v>5408.717619099998</v>
      </c>
      <c r="FC53" s="58">
        <f t="shared" si="141"/>
        <v>5477.1628795000033</v>
      </c>
      <c r="FD53" s="58">
        <f t="shared" si="167"/>
        <v>5477.1628795000033</v>
      </c>
      <c r="FE53" s="58">
        <f t="shared" si="142"/>
        <v>5283.0771527999859</v>
      </c>
      <c r="FF53" s="58">
        <f t="shared" si="168"/>
        <v>5283.0771527999859</v>
      </c>
      <c r="FG53" s="58">
        <f>'Stata Quintile'!$L133</f>
        <v>9541.6090000000004</v>
      </c>
      <c r="FH53" s="58">
        <f t="shared" si="143"/>
        <v>7383.6868199999999</v>
      </c>
      <c r="FI53" s="58">
        <f t="shared" si="169"/>
        <v>7383.6868199999999</v>
      </c>
      <c r="FJ53" s="58">
        <f t="shared" si="144"/>
        <v>9243.0635399999992</v>
      </c>
      <c r="FK53" s="58">
        <f t="shared" si="170"/>
        <v>9243.0635399999992</v>
      </c>
      <c r="FL53" s="58">
        <f t="shared" si="145"/>
        <v>9955.222807099999</v>
      </c>
      <c r="FM53" s="58">
        <f t="shared" si="171"/>
        <v>9955.222807099999</v>
      </c>
      <c r="FN53" s="58">
        <f t="shared" si="146"/>
        <v>9972.1769641999908</v>
      </c>
      <c r="FO53" s="58">
        <f t="shared" si="172"/>
        <v>9972.1769641999908</v>
      </c>
      <c r="FP53" s="58">
        <f t="shared" si="147"/>
        <v>9315.3719119000452</v>
      </c>
      <c r="FQ53" s="58">
        <f t="shared" si="173"/>
        <v>9315.3719119000452</v>
      </c>
    </row>
    <row r="54" spans="1:173">
      <c r="A54" s="58">
        <v>48</v>
      </c>
      <c r="B54" s="137">
        <f>'Stata Quintile'!$C136</f>
        <v>871.05</v>
      </c>
      <c r="C54" s="138">
        <f t="shared" si="26"/>
        <v>81.28285600000001</v>
      </c>
      <c r="D54" s="139">
        <f t="shared" si="27"/>
        <v>139.3398423999999</v>
      </c>
      <c r="E54" s="141">
        <f t="shared" si="28"/>
        <v>137.33214480000015</v>
      </c>
      <c r="F54" s="140">
        <f t="shared" si="29"/>
        <v>274.72661759999937</v>
      </c>
      <c r="G54" s="142">
        <f t="shared" si="30"/>
        <v>215.9550960000015</v>
      </c>
      <c r="H54" s="58">
        <f>'Stata Quintile'!$D136</f>
        <v>3247.2330000000002</v>
      </c>
      <c r="I54" s="58">
        <f t="shared" si="31"/>
        <v>943.07716000000016</v>
      </c>
      <c r="J54" s="58">
        <f t="shared" si="32"/>
        <v>2742.1785600000003</v>
      </c>
      <c r="K54" s="58">
        <f t="shared" si="33"/>
        <v>2830.7998359999997</v>
      </c>
      <c r="L54" s="58">
        <f t="shared" si="34"/>
        <v>3092.6533568000013</v>
      </c>
      <c r="M54" s="58">
        <f t="shared" si="35"/>
        <v>3090.7638969599921</v>
      </c>
      <c r="N54" s="58">
        <f>'Stata Quintile'!$E136</f>
        <v>5776.0770000000002</v>
      </c>
      <c r="O54" s="58">
        <f t="shared" si="36"/>
        <v>2931.635448</v>
      </c>
      <c r="P54" s="58">
        <f t="shared" si="37"/>
        <v>4735.6118560000032</v>
      </c>
      <c r="Q54" s="58">
        <f t="shared" si="38"/>
        <v>5111.8134375999998</v>
      </c>
      <c r="R54" s="58">
        <f t="shared" si="39"/>
        <v>5188.9560048000058</v>
      </c>
      <c r="S54" s="58">
        <f t="shared" si="40"/>
        <v>4832.3655023999818</v>
      </c>
      <c r="T54" s="58">
        <f>'Stata Quintile'!$F136</f>
        <v>9044.6749999999993</v>
      </c>
      <c r="U54" s="58">
        <f t="shared" si="41"/>
        <v>5355.4879199999996</v>
      </c>
      <c r="V54" s="58">
        <f t="shared" si="42"/>
        <v>7309.4912160000022</v>
      </c>
      <c r="W54" s="58">
        <f t="shared" si="43"/>
        <v>7665.0431447999999</v>
      </c>
      <c r="X54" s="58">
        <f t="shared" si="44"/>
        <v>7677.8887488</v>
      </c>
      <c r="Y54" s="58">
        <f t="shared" si="45"/>
        <v>7023.0749056000204</v>
      </c>
      <c r="Z54" s="58">
        <f>'Stata Quintile'!$G136</f>
        <v>14108.84</v>
      </c>
      <c r="AA54" s="58">
        <f t="shared" si="46"/>
        <v>11608.337799999999</v>
      </c>
      <c r="AB54" s="58">
        <f t="shared" si="47"/>
        <v>14023.916856</v>
      </c>
      <c r="AC54" s="58">
        <f t="shared" si="48"/>
        <v>13748.184532800004</v>
      </c>
      <c r="AD54" s="58">
        <f t="shared" si="49"/>
        <v>13733.458110400001</v>
      </c>
      <c r="AE54" s="58">
        <f t="shared" si="50"/>
        <v>12377.487932800112</v>
      </c>
      <c r="AF54" s="58">
        <f>'Stata Quintile'!$H136</f>
        <v>202.4375</v>
      </c>
      <c r="AG54" s="58">
        <f t="shared" si="51"/>
        <v>21.549297600000003</v>
      </c>
      <c r="AH54" s="58">
        <f t="shared" si="52"/>
        <v>46.305989600000004</v>
      </c>
      <c r="AI54" s="58">
        <f t="shared" si="53"/>
        <v>57.05610479999973</v>
      </c>
      <c r="AJ54" s="58">
        <f t="shared" si="54"/>
        <v>192.76136319999978</v>
      </c>
      <c r="AK54" s="58">
        <f t="shared" si="55"/>
        <v>212.44912319999912</v>
      </c>
      <c r="AL54" s="58">
        <f>'Stata Quintile'!$I136</f>
        <v>1933.9079999999999</v>
      </c>
      <c r="AM54" s="58">
        <f t="shared" si="56"/>
        <v>521.66887599999995</v>
      </c>
      <c r="AN54" s="58">
        <f t="shared" si="57"/>
        <v>1179.2929999999997</v>
      </c>
      <c r="AO54" s="58">
        <f t="shared" si="58"/>
        <v>1507.3962192000017</v>
      </c>
      <c r="AP54" s="58">
        <f t="shared" si="59"/>
        <v>1698.68853759999</v>
      </c>
      <c r="AQ54" s="58">
        <f t="shared" si="60"/>
        <v>1897.3852479999987</v>
      </c>
      <c r="AR54" s="58">
        <f>'Stata Quintile'!$J136</f>
        <v>3455.0340000000001</v>
      </c>
      <c r="AS54" s="58">
        <f t="shared" si="61"/>
        <v>1855.9546879999998</v>
      </c>
      <c r="AT54" s="58">
        <f t="shared" si="62"/>
        <v>2918.1513600000008</v>
      </c>
      <c r="AU54" s="58">
        <f t="shared" si="63"/>
        <v>3387.2303167999989</v>
      </c>
      <c r="AV54" s="58">
        <f t="shared" si="64"/>
        <v>3433.6584975999976</v>
      </c>
      <c r="AW54" s="58">
        <f t="shared" si="65"/>
        <v>3454.6664047999966</v>
      </c>
      <c r="AX54" s="58">
        <f>'Stata Quintile'!$K136</f>
        <v>5270.9560000000001</v>
      </c>
      <c r="AY54" s="58">
        <f t="shared" si="66"/>
        <v>3538.8421200000003</v>
      </c>
      <c r="AZ54" s="58">
        <f t="shared" si="67"/>
        <v>4756.7948759999999</v>
      </c>
      <c r="BA54" s="58">
        <f t="shared" si="68"/>
        <v>5389.1286624000004</v>
      </c>
      <c r="BB54" s="58">
        <f t="shared" si="69"/>
        <v>5420.9079215999991</v>
      </c>
      <c r="BC54" s="58">
        <f t="shared" si="70"/>
        <v>5227.5469504000139</v>
      </c>
      <c r="BD54" s="58">
        <f>'Stata Quintile'!$L136</f>
        <v>10506.58</v>
      </c>
      <c r="BE54" s="58">
        <f t="shared" si="71"/>
        <v>7422.0928800000002</v>
      </c>
      <c r="BF54" s="58">
        <f t="shared" si="72"/>
        <v>9155.9460399999989</v>
      </c>
      <c r="BG54" s="58">
        <f t="shared" si="73"/>
        <v>9917.3380784000001</v>
      </c>
      <c r="BH54" s="58">
        <f t="shared" si="74"/>
        <v>9916.8437503999958</v>
      </c>
      <c r="BI54" s="58">
        <f t="shared" si="75"/>
        <v>9274.7989472000336</v>
      </c>
      <c r="BK54" s="58">
        <v>48</v>
      </c>
      <c r="BL54" s="58">
        <f>'Stata Quintile'!$C136</f>
        <v>871.05</v>
      </c>
      <c r="BM54" s="58">
        <f t="shared" si="76"/>
        <v>81.28285600000001</v>
      </c>
      <c r="BN54" s="58">
        <f t="shared" si="77"/>
        <v>81.28285600000001</v>
      </c>
      <c r="BO54" s="58">
        <f t="shared" si="78"/>
        <v>139.3398423999999</v>
      </c>
      <c r="BP54" s="58">
        <f t="shared" si="77"/>
        <v>139.3398423999999</v>
      </c>
      <c r="BQ54" s="58">
        <f t="shared" si="79"/>
        <v>137.33214480000015</v>
      </c>
      <c r="BR54" s="58">
        <f t="shared" si="148"/>
        <v>137.33214480000015</v>
      </c>
      <c r="BS54" s="58">
        <f t="shared" si="80"/>
        <v>274.72661759999937</v>
      </c>
      <c r="BT54" s="58">
        <f t="shared" si="149"/>
        <v>274.72661759999937</v>
      </c>
      <c r="BU54" s="58">
        <f t="shared" si="81"/>
        <v>215.9550960000015</v>
      </c>
      <c r="BV54" s="58">
        <f t="shared" si="150"/>
        <v>215.9550960000015</v>
      </c>
      <c r="BW54" s="58">
        <f>'Stata Quintile'!$D136</f>
        <v>3247.2330000000002</v>
      </c>
      <c r="BX54" s="58">
        <f t="shared" si="82"/>
        <v>943.07716000000016</v>
      </c>
      <c r="BY54" s="58">
        <f t="shared" si="83"/>
        <v>943.07716000000016</v>
      </c>
      <c r="BZ54" s="58">
        <f t="shared" si="84"/>
        <v>2742.1785600000003</v>
      </c>
      <c r="CA54" s="58">
        <f t="shared" si="85"/>
        <v>2742.1785600000003</v>
      </c>
      <c r="CB54" s="58">
        <f t="shared" si="86"/>
        <v>2830.7998359999997</v>
      </c>
      <c r="CC54" s="58">
        <f t="shared" si="87"/>
        <v>2830.7998359999997</v>
      </c>
      <c r="CD54" s="58">
        <f t="shared" si="88"/>
        <v>3092.6533568000013</v>
      </c>
      <c r="CE54" s="58">
        <f t="shared" si="89"/>
        <v>3092.6533568000013</v>
      </c>
      <c r="CF54" s="58">
        <f t="shared" si="90"/>
        <v>3090.7638969599921</v>
      </c>
      <c r="CG54" s="58">
        <f t="shared" si="91"/>
        <v>3090.7638969599921</v>
      </c>
      <c r="CH54" s="58">
        <f>'Stata Quintile'!$E136</f>
        <v>5776.0770000000002</v>
      </c>
      <c r="CI54" s="58">
        <f t="shared" si="92"/>
        <v>2931.635448</v>
      </c>
      <c r="CJ54" s="58">
        <f t="shared" si="93"/>
        <v>2931.635448</v>
      </c>
      <c r="CK54" s="58">
        <f t="shared" si="94"/>
        <v>4735.6118560000032</v>
      </c>
      <c r="CL54" s="58">
        <f t="shared" si="95"/>
        <v>4735.6118560000032</v>
      </c>
      <c r="CM54" s="58">
        <f t="shared" si="96"/>
        <v>5111.8134375999998</v>
      </c>
      <c r="CN54" s="58">
        <f t="shared" si="97"/>
        <v>5111.8134375999998</v>
      </c>
      <c r="CO54" s="58">
        <f t="shared" si="98"/>
        <v>5188.9560048000058</v>
      </c>
      <c r="CP54" s="58">
        <f t="shared" si="99"/>
        <v>5188.9560048000058</v>
      </c>
      <c r="CQ54" s="58">
        <f t="shared" si="100"/>
        <v>4832.3655023999818</v>
      </c>
      <c r="CR54" s="58">
        <f t="shared" si="101"/>
        <v>4832.3655023999818</v>
      </c>
      <c r="CS54" s="58">
        <f>'Stata Quintile'!$F136</f>
        <v>9044.6749999999993</v>
      </c>
      <c r="CT54" s="58">
        <f t="shared" si="102"/>
        <v>5355.4879199999996</v>
      </c>
      <c r="CU54" s="58">
        <f t="shared" si="103"/>
        <v>5355.4879199999996</v>
      </c>
      <c r="CV54" s="58">
        <f t="shared" si="104"/>
        <v>7309.4912160000022</v>
      </c>
      <c r="CW54" s="58">
        <f t="shared" si="105"/>
        <v>7309.4912160000022</v>
      </c>
      <c r="CX54" s="58">
        <f t="shared" si="106"/>
        <v>7665.0431447999999</v>
      </c>
      <c r="CY54" s="58">
        <f t="shared" si="107"/>
        <v>7665.0431447999999</v>
      </c>
      <c r="CZ54" s="58">
        <f t="shared" si="108"/>
        <v>7677.8887488</v>
      </c>
      <c r="DA54" s="58">
        <f t="shared" si="109"/>
        <v>7677.8887488</v>
      </c>
      <c r="DB54" s="58">
        <f t="shared" si="110"/>
        <v>7023.0749056000204</v>
      </c>
      <c r="DC54" s="58">
        <f t="shared" si="111"/>
        <v>7023.0749056000204</v>
      </c>
      <c r="DD54" s="58">
        <f>'Stata Quintile'!$G136</f>
        <v>14108.84</v>
      </c>
      <c r="DE54" s="58">
        <f t="shared" si="112"/>
        <v>11608.337799999999</v>
      </c>
      <c r="DF54" s="58">
        <f t="shared" si="113"/>
        <v>11608.337799999999</v>
      </c>
      <c r="DG54" s="58">
        <f t="shared" si="114"/>
        <v>14023.916856</v>
      </c>
      <c r="DH54" s="58">
        <f t="shared" si="115"/>
        <v>14023.916856</v>
      </c>
      <c r="DI54" s="58">
        <f t="shared" si="116"/>
        <v>13748.184532800004</v>
      </c>
      <c r="DJ54" s="58">
        <f t="shared" si="117"/>
        <v>13748.184532800004</v>
      </c>
      <c r="DK54" s="58">
        <f t="shared" si="118"/>
        <v>13733.458110400001</v>
      </c>
      <c r="DL54" s="58">
        <f t="shared" si="119"/>
        <v>13733.458110400001</v>
      </c>
      <c r="DM54" s="58">
        <f t="shared" si="120"/>
        <v>12377.487932800112</v>
      </c>
      <c r="DN54" s="58">
        <f t="shared" si="121"/>
        <v>12377.487932800112</v>
      </c>
      <c r="DO54" s="58">
        <f>'Stata Quintile'!$H136</f>
        <v>202.4375</v>
      </c>
      <c r="DP54" s="58">
        <f t="shared" si="122"/>
        <v>21.549297600000003</v>
      </c>
      <c r="DQ54" s="58">
        <f t="shared" si="123"/>
        <v>21.549297600000003</v>
      </c>
      <c r="DR54" s="58">
        <f t="shared" si="124"/>
        <v>46.305989600000004</v>
      </c>
      <c r="DS54" s="58">
        <f t="shared" si="123"/>
        <v>46.305989600000004</v>
      </c>
      <c r="DT54" s="58">
        <f t="shared" si="125"/>
        <v>57.05610479999973</v>
      </c>
      <c r="DU54" s="58">
        <f t="shared" si="151"/>
        <v>57.05610479999973</v>
      </c>
      <c r="DV54" s="58">
        <f t="shared" si="126"/>
        <v>192.76136319999978</v>
      </c>
      <c r="DW54" s="58">
        <f t="shared" si="152"/>
        <v>192.76136319999978</v>
      </c>
      <c r="DX54" s="58">
        <f t="shared" si="127"/>
        <v>212.44912319999912</v>
      </c>
      <c r="DY54" s="58">
        <f t="shared" si="153"/>
        <v>212.44912319999912</v>
      </c>
      <c r="DZ54" s="58">
        <f>'Stata Quintile'!$I136</f>
        <v>1933.9079999999999</v>
      </c>
      <c r="EA54" s="58">
        <f t="shared" si="128"/>
        <v>521.66887599999995</v>
      </c>
      <c r="EB54" s="58">
        <f t="shared" si="154"/>
        <v>521.66887599999995</v>
      </c>
      <c r="EC54" s="58">
        <f t="shared" si="129"/>
        <v>1179.2929999999997</v>
      </c>
      <c r="ED54" s="58">
        <f t="shared" si="155"/>
        <v>1179.2929999999997</v>
      </c>
      <c r="EE54" s="58">
        <f t="shared" si="130"/>
        <v>1507.3962192000017</v>
      </c>
      <c r="EF54" s="58">
        <f t="shared" si="156"/>
        <v>1507.3962192000017</v>
      </c>
      <c r="EG54" s="58">
        <f t="shared" si="131"/>
        <v>1698.68853759999</v>
      </c>
      <c r="EH54" s="58">
        <f t="shared" si="157"/>
        <v>1698.68853759999</v>
      </c>
      <c r="EI54" s="58">
        <f t="shared" si="132"/>
        <v>1897.3852479999987</v>
      </c>
      <c r="EJ54" s="58">
        <f t="shared" si="158"/>
        <v>1897.3852479999987</v>
      </c>
      <c r="EK54" s="58">
        <f>'Stata Quintile'!$J136</f>
        <v>3455.0340000000001</v>
      </c>
      <c r="EL54" s="58">
        <f t="shared" si="133"/>
        <v>1855.9546879999998</v>
      </c>
      <c r="EM54" s="58">
        <f t="shared" si="159"/>
        <v>1855.9546879999998</v>
      </c>
      <c r="EN54" s="58">
        <f t="shared" si="134"/>
        <v>2918.1513600000008</v>
      </c>
      <c r="EO54" s="58">
        <f t="shared" si="160"/>
        <v>2918.1513600000008</v>
      </c>
      <c r="EP54" s="58">
        <f t="shared" si="135"/>
        <v>3387.2303167999989</v>
      </c>
      <c r="EQ54" s="58">
        <f t="shared" si="161"/>
        <v>3387.2303167999989</v>
      </c>
      <c r="ER54" s="58">
        <f t="shared" si="136"/>
        <v>3433.6584975999976</v>
      </c>
      <c r="ES54" s="58">
        <f t="shared" si="162"/>
        <v>3433.6584975999976</v>
      </c>
      <c r="ET54" s="58">
        <f t="shared" si="137"/>
        <v>3454.6664047999966</v>
      </c>
      <c r="EU54" s="58">
        <f t="shared" si="163"/>
        <v>3454.6664047999966</v>
      </c>
      <c r="EV54" s="58">
        <f>'Stata Quintile'!$K136</f>
        <v>5270.9560000000001</v>
      </c>
      <c r="EW54" s="58">
        <f t="shared" si="138"/>
        <v>3538.8421200000003</v>
      </c>
      <c r="EX54" s="58">
        <f t="shared" si="164"/>
        <v>3538.8421200000003</v>
      </c>
      <c r="EY54" s="58">
        <f t="shared" si="139"/>
        <v>4756.7948759999999</v>
      </c>
      <c r="EZ54" s="58">
        <f t="shared" si="165"/>
        <v>4756.7948759999999</v>
      </c>
      <c r="FA54" s="58">
        <f t="shared" si="140"/>
        <v>5389.1286624000004</v>
      </c>
      <c r="FB54" s="58">
        <f t="shared" si="166"/>
        <v>5389.1286624000004</v>
      </c>
      <c r="FC54" s="58">
        <f t="shared" si="141"/>
        <v>5420.9079215999991</v>
      </c>
      <c r="FD54" s="58">
        <f t="shared" si="167"/>
        <v>5420.9079215999991</v>
      </c>
      <c r="FE54" s="58">
        <f t="shared" si="142"/>
        <v>5227.5469504000139</v>
      </c>
      <c r="FF54" s="58">
        <f t="shared" si="168"/>
        <v>5227.5469504000139</v>
      </c>
      <c r="FG54" s="58">
        <f>'Stata Quintile'!$L136</f>
        <v>10506.58</v>
      </c>
      <c r="FH54" s="58">
        <f t="shared" si="143"/>
        <v>7422.0928800000002</v>
      </c>
      <c r="FI54" s="58">
        <f t="shared" si="169"/>
        <v>7422.0928800000002</v>
      </c>
      <c r="FJ54" s="58">
        <f t="shared" si="144"/>
        <v>9155.9460399999989</v>
      </c>
      <c r="FK54" s="58">
        <f t="shared" si="170"/>
        <v>9155.9460399999989</v>
      </c>
      <c r="FL54" s="58">
        <f t="shared" si="145"/>
        <v>9917.3380784000001</v>
      </c>
      <c r="FM54" s="58">
        <f t="shared" si="171"/>
        <v>9917.3380784000001</v>
      </c>
      <c r="FN54" s="58">
        <f t="shared" si="146"/>
        <v>9916.8437503999958</v>
      </c>
      <c r="FO54" s="58">
        <f t="shared" si="172"/>
        <v>9916.8437503999958</v>
      </c>
      <c r="FP54" s="58">
        <f t="shared" si="147"/>
        <v>9274.7989472000336</v>
      </c>
      <c r="FQ54" s="58">
        <f t="shared" si="173"/>
        <v>9274.7989472000336</v>
      </c>
    </row>
    <row r="55" spans="1:173">
      <c r="A55" s="58">
        <v>49</v>
      </c>
      <c r="B55" s="137">
        <f>'Stata Quintile'!$C139</f>
        <v>796.65</v>
      </c>
      <c r="C55" s="138">
        <f t="shared" si="26"/>
        <v>76.181428000000011</v>
      </c>
      <c r="D55" s="139">
        <f t="shared" si="27"/>
        <v>130.79859360000006</v>
      </c>
      <c r="E55" s="141">
        <f t="shared" si="28"/>
        <v>122.52081610000027</v>
      </c>
      <c r="F55" s="140">
        <f t="shared" si="29"/>
        <v>233.49149220000072</v>
      </c>
      <c r="G55" s="142">
        <f t="shared" si="30"/>
        <v>169.933026600007</v>
      </c>
      <c r="H55" s="58">
        <f>'Stata Quintile'!$D139</f>
        <v>3698.8020000000001</v>
      </c>
      <c r="I55" s="58">
        <f t="shared" si="31"/>
        <v>923.90558000000021</v>
      </c>
      <c r="J55" s="58">
        <f t="shared" si="32"/>
        <v>2670.4890399999995</v>
      </c>
      <c r="K55" s="58">
        <f t="shared" si="33"/>
        <v>2766.2421525000004</v>
      </c>
      <c r="L55" s="58">
        <f t="shared" si="34"/>
        <v>2942.7848518999999</v>
      </c>
      <c r="M55" s="58">
        <f t="shared" si="35"/>
        <v>2940.8564023300014</v>
      </c>
      <c r="N55" s="58">
        <f>'Stata Quintile'!$E139</f>
        <v>5074.1880000000001</v>
      </c>
      <c r="O55" s="58">
        <f t="shared" si="36"/>
        <v>2939.3108740000002</v>
      </c>
      <c r="P55" s="58">
        <f t="shared" si="37"/>
        <v>4632.4862890000004</v>
      </c>
      <c r="Q55" s="58">
        <f t="shared" si="38"/>
        <v>5032.1957757</v>
      </c>
      <c r="R55" s="58">
        <f t="shared" si="39"/>
        <v>5049.9404402000109</v>
      </c>
      <c r="S55" s="58">
        <f t="shared" si="40"/>
        <v>4706.8664572000125</v>
      </c>
      <c r="T55" s="58">
        <f>'Stata Quintile'!$F139</f>
        <v>7776.9059999999999</v>
      </c>
      <c r="U55" s="58">
        <f t="shared" si="41"/>
        <v>5394.1517100000001</v>
      </c>
      <c r="V55" s="58">
        <f t="shared" si="42"/>
        <v>7183.603529</v>
      </c>
      <c r="W55" s="58">
        <f t="shared" si="43"/>
        <v>7558.6150380000008</v>
      </c>
      <c r="X55" s="58">
        <f t="shared" si="44"/>
        <v>7493.8925525999948</v>
      </c>
      <c r="Y55" s="58">
        <f t="shared" si="45"/>
        <v>6871.9809035000217</v>
      </c>
      <c r="Z55" s="58">
        <f>'Stata Quintile'!$G139</f>
        <v>13368.56</v>
      </c>
      <c r="AA55" s="58">
        <f t="shared" si="46"/>
        <v>11709.7979</v>
      </c>
      <c r="AB55" s="58">
        <f t="shared" si="47"/>
        <v>13871.687013999999</v>
      </c>
      <c r="AC55" s="58">
        <f t="shared" si="48"/>
        <v>13581.9977516</v>
      </c>
      <c r="AD55" s="58">
        <f t="shared" si="49"/>
        <v>13516.642473299995</v>
      </c>
      <c r="AE55" s="58">
        <f t="shared" si="50"/>
        <v>12237.708671499946</v>
      </c>
      <c r="AF55" s="58">
        <f>'Stata Quintile'!$H139</f>
        <v>251.07810000000001</v>
      </c>
      <c r="AG55" s="58">
        <f t="shared" si="51"/>
        <v>20.699158800000006</v>
      </c>
      <c r="AH55" s="58">
        <f t="shared" si="52"/>
        <v>44.813613900000007</v>
      </c>
      <c r="AI55" s="58">
        <f t="shared" si="53"/>
        <v>57.901046199999655</v>
      </c>
      <c r="AJ55" s="58">
        <f t="shared" si="54"/>
        <v>183.30299459999878</v>
      </c>
      <c r="AK55" s="58">
        <f t="shared" si="55"/>
        <v>203.28042344999926</v>
      </c>
      <c r="AL55" s="58">
        <f>'Stata Quintile'!$I139</f>
        <v>1910.903</v>
      </c>
      <c r="AM55" s="58">
        <f t="shared" si="56"/>
        <v>513.57746300000008</v>
      </c>
      <c r="AN55" s="58">
        <f t="shared" si="57"/>
        <v>1150.0753749999994</v>
      </c>
      <c r="AO55" s="58">
        <f t="shared" si="58"/>
        <v>1501.1856224000012</v>
      </c>
      <c r="AP55" s="58">
        <f t="shared" si="59"/>
        <v>1639.8867698999929</v>
      </c>
      <c r="AQ55" s="58">
        <f t="shared" si="60"/>
        <v>1840.8114639999985</v>
      </c>
      <c r="AR55" s="58">
        <f>'Stata Quintile'!$J139</f>
        <v>3358.172</v>
      </c>
      <c r="AS55" s="58">
        <f t="shared" si="61"/>
        <v>1853.8288689999999</v>
      </c>
      <c r="AT55" s="58">
        <f t="shared" si="62"/>
        <v>2859.8484399999998</v>
      </c>
      <c r="AU55" s="58">
        <f t="shared" si="63"/>
        <v>3359.6599990999985</v>
      </c>
      <c r="AV55" s="58">
        <f t="shared" si="64"/>
        <v>3359.8402399000061</v>
      </c>
      <c r="AW55" s="58">
        <f t="shared" si="65"/>
        <v>3379.9391850999991</v>
      </c>
      <c r="AX55" s="58">
        <f>'Stata Quintile'!$K139</f>
        <v>5294.8050000000003</v>
      </c>
      <c r="AY55" s="58">
        <f t="shared" si="66"/>
        <v>3551.7125599999999</v>
      </c>
      <c r="AZ55" s="58">
        <f t="shared" si="67"/>
        <v>4683.8885439999995</v>
      </c>
      <c r="BA55" s="58">
        <f t="shared" si="68"/>
        <v>5355.7988512999982</v>
      </c>
      <c r="BB55" s="58">
        <f t="shared" si="69"/>
        <v>5349.4506119000052</v>
      </c>
      <c r="BC55" s="58">
        <f t="shared" si="70"/>
        <v>5162.4815639999579</v>
      </c>
      <c r="BD55" s="58">
        <f>'Stata Quintile'!$L139</f>
        <v>10523.94</v>
      </c>
      <c r="BE55" s="58">
        <f t="shared" si="71"/>
        <v>7460.4989399999995</v>
      </c>
      <c r="BF55" s="58">
        <f t="shared" si="72"/>
        <v>9057.3868600000005</v>
      </c>
      <c r="BG55" s="58">
        <f t="shared" si="73"/>
        <v>9860.791347299999</v>
      </c>
      <c r="BH55" s="58">
        <f t="shared" si="74"/>
        <v>9842.2246179999966</v>
      </c>
      <c r="BI55" s="58">
        <f t="shared" si="75"/>
        <v>9233.8801115000824</v>
      </c>
      <c r="BK55" s="58">
        <v>49</v>
      </c>
      <c r="BL55" s="58">
        <f>'Stata Quintile'!$C139</f>
        <v>796.65</v>
      </c>
      <c r="BM55" s="58">
        <f t="shared" si="76"/>
        <v>76.181428000000011</v>
      </c>
      <c r="BN55" s="58">
        <f t="shared" si="77"/>
        <v>76.181428000000011</v>
      </c>
      <c r="BO55" s="58">
        <f t="shared" si="78"/>
        <v>130.79859360000006</v>
      </c>
      <c r="BP55" s="58">
        <f t="shared" si="77"/>
        <v>130.79859360000006</v>
      </c>
      <c r="BQ55" s="58">
        <f t="shared" si="79"/>
        <v>122.52081610000027</v>
      </c>
      <c r="BR55" s="58">
        <f t="shared" si="148"/>
        <v>122.52081610000027</v>
      </c>
      <c r="BS55" s="58">
        <f t="shared" si="80"/>
        <v>233.49149220000072</v>
      </c>
      <c r="BT55" s="58">
        <f t="shared" si="149"/>
        <v>233.49149220000072</v>
      </c>
      <c r="BU55" s="58">
        <f t="shared" si="81"/>
        <v>169.933026600007</v>
      </c>
      <c r="BV55" s="58">
        <f t="shared" si="150"/>
        <v>169.933026600007</v>
      </c>
      <c r="BW55" s="58">
        <f>'Stata Quintile'!$D139</f>
        <v>3698.8020000000001</v>
      </c>
      <c r="BX55" s="58">
        <f t="shared" si="82"/>
        <v>923.90558000000021</v>
      </c>
      <c r="BY55" s="58">
        <f t="shared" si="83"/>
        <v>923.90558000000021</v>
      </c>
      <c r="BZ55" s="58">
        <f t="shared" si="84"/>
        <v>2670.4890399999995</v>
      </c>
      <c r="CA55" s="58">
        <f t="shared" si="85"/>
        <v>2670.4890399999995</v>
      </c>
      <c r="CB55" s="58">
        <f t="shared" si="86"/>
        <v>2766.2421525000004</v>
      </c>
      <c r="CC55" s="58">
        <f t="shared" si="87"/>
        <v>2766.2421525000004</v>
      </c>
      <c r="CD55" s="58">
        <f t="shared" si="88"/>
        <v>2942.7848518999999</v>
      </c>
      <c r="CE55" s="58">
        <f t="shared" si="89"/>
        <v>2942.7848518999999</v>
      </c>
      <c r="CF55" s="58">
        <f t="shared" si="90"/>
        <v>2940.8564023300014</v>
      </c>
      <c r="CG55" s="58">
        <f t="shared" si="91"/>
        <v>2940.8564023300014</v>
      </c>
      <c r="CH55" s="58">
        <f>'Stata Quintile'!$E139</f>
        <v>5074.1880000000001</v>
      </c>
      <c r="CI55" s="58">
        <f t="shared" si="92"/>
        <v>2939.3108740000002</v>
      </c>
      <c r="CJ55" s="58">
        <f t="shared" si="93"/>
        <v>2939.3108740000002</v>
      </c>
      <c r="CK55" s="58">
        <f t="shared" si="94"/>
        <v>4632.4862890000004</v>
      </c>
      <c r="CL55" s="58">
        <f t="shared" si="95"/>
        <v>4632.4862890000004</v>
      </c>
      <c r="CM55" s="58">
        <f t="shared" si="96"/>
        <v>5032.1957757</v>
      </c>
      <c r="CN55" s="58">
        <f t="shared" si="97"/>
        <v>5032.1957757</v>
      </c>
      <c r="CO55" s="58">
        <f t="shared" si="98"/>
        <v>5049.9404402000109</v>
      </c>
      <c r="CP55" s="58">
        <f t="shared" si="99"/>
        <v>5049.9404402000109</v>
      </c>
      <c r="CQ55" s="58">
        <f t="shared" si="100"/>
        <v>4706.8664572000125</v>
      </c>
      <c r="CR55" s="58">
        <f t="shared" si="101"/>
        <v>4706.8664572000125</v>
      </c>
      <c r="CS55" s="58">
        <f>'Stata Quintile'!$F139</f>
        <v>7776.9059999999999</v>
      </c>
      <c r="CT55" s="58">
        <f t="shared" si="102"/>
        <v>5394.1517100000001</v>
      </c>
      <c r="CU55" s="58">
        <f t="shared" si="103"/>
        <v>5394.1517100000001</v>
      </c>
      <c r="CV55" s="58">
        <f t="shared" si="104"/>
        <v>7183.603529</v>
      </c>
      <c r="CW55" s="58">
        <f t="shared" si="105"/>
        <v>7183.603529</v>
      </c>
      <c r="CX55" s="58">
        <f t="shared" si="106"/>
        <v>7558.6150380000008</v>
      </c>
      <c r="CY55" s="58">
        <f t="shared" si="107"/>
        <v>7558.6150380000008</v>
      </c>
      <c r="CZ55" s="58">
        <f t="shared" si="108"/>
        <v>7493.8925525999948</v>
      </c>
      <c r="DA55" s="58">
        <f t="shared" si="109"/>
        <v>7493.8925525999948</v>
      </c>
      <c r="DB55" s="58">
        <f t="shared" si="110"/>
        <v>6871.9809035000217</v>
      </c>
      <c r="DC55" s="58">
        <f t="shared" si="111"/>
        <v>6871.9809035000217</v>
      </c>
      <c r="DD55" s="58">
        <f>'Stata Quintile'!$G139</f>
        <v>13368.56</v>
      </c>
      <c r="DE55" s="58">
        <f t="shared" si="112"/>
        <v>11709.7979</v>
      </c>
      <c r="DF55" s="58">
        <f t="shared" si="113"/>
        <v>11709.7979</v>
      </c>
      <c r="DG55" s="58">
        <f t="shared" si="114"/>
        <v>13871.687013999999</v>
      </c>
      <c r="DH55" s="58">
        <f t="shared" si="115"/>
        <v>13871.687013999999</v>
      </c>
      <c r="DI55" s="58">
        <f t="shared" si="116"/>
        <v>13581.9977516</v>
      </c>
      <c r="DJ55" s="58">
        <f t="shared" si="117"/>
        <v>13581.9977516</v>
      </c>
      <c r="DK55" s="58">
        <f t="shared" si="118"/>
        <v>13516.642473299995</v>
      </c>
      <c r="DL55" s="58">
        <f t="shared" si="119"/>
        <v>13516.642473299995</v>
      </c>
      <c r="DM55" s="58">
        <f t="shared" si="120"/>
        <v>12237.708671499946</v>
      </c>
      <c r="DN55" s="58">
        <f t="shared" si="121"/>
        <v>12237.708671499946</v>
      </c>
      <c r="DO55" s="58">
        <f>'Stata Quintile'!$H139</f>
        <v>251.07810000000001</v>
      </c>
      <c r="DP55" s="58">
        <f t="shared" si="122"/>
        <v>20.699158800000006</v>
      </c>
      <c r="DQ55" s="58">
        <f t="shared" si="123"/>
        <v>20.699158800000006</v>
      </c>
      <c r="DR55" s="58">
        <f t="shared" si="124"/>
        <v>44.813613900000007</v>
      </c>
      <c r="DS55" s="58">
        <f t="shared" si="123"/>
        <v>44.813613900000007</v>
      </c>
      <c r="DT55" s="58">
        <f t="shared" si="125"/>
        <v>57.901046199999655</v>
      </c>
      <c r="DU55" s="58">
        <f t="shared" si="151"/>
        <v>57.901046199999655</v>
      </c>
      <c r="DV55" s="58">
        <f t="shared" si="126"/>
        <v>183.30299459999878</v>
      </c>
      <c r="DW55" s="58">
        <f t="shared" si="152"/>
        <v>183.30299459999878</v>
      </c>
      <c r="DX55" s="58">
        <f t="shared" si="127"/>
        <v>203.28042344999926</v>
      </c>
      <c r="DY55" s="58">
        <f t="shared" si="153"/>
        <v>203.28042344999926</v>
      </c>
      <c r="DZ55" s="58">
        <f>'Stata Quintile'!$I139</f>
        <v>1910.903</v>
      </c>
      <c r="EA55" s="58">
        <f t="shared" si="128"/>
        <v>513.57746300000008</v>
      </c>
      <c r="EB55" s="58">
        <f t="shared" si="154"/>
        <v>513.57746300000008</v>
      </c>
      <c r="EC55" s="58">
        <f t="shared" si="129"/>
        <v>1150.0753749999994</v>
      </c>
      <c r="ED55" s="58">
        <f t="shared" si="155"/>
        <v>1150.0753749999994</v>
      </c>
      <c r="EE55" s="58">
        <f t="shared" si="130"/>
        <v>1501.1856224000012</v>
      </c>
      <c r="EF55" s="58">
        <f t="shared" si="156"/>
        <v>1501.1856224000012</v>
      </c>
      <c r="EG55" s="58">
        <f t="shared" si="131"/>
        <v>1639.8867698999929</v>
      </c>
      <c r="EH55" s="58">
        <f t="shared" si="157"/>
        <v>1639.8867698999929</v>
      </c>
      <c r="EI55" s="58">
        <f t="shared" si="132"/>
        <v>1840.8114639999985</v>
      </c>
      <c r="EJ55" s="58">
        <f t="shared" si="158"/>
        <v>1840.8114639999985</v>
      </c>
      <c r="EK55" s="58">
        <f>'Stata Quintile'!$J139</f>
        <v>3358.172</v>
      </c>
      <c r="EL55" s="58">
        <f t="shared" si="133"/>
        <v>1853.8288689999999</v>
      </c>
      <c r="EM55" s="58">
        <f t="shared" si="159"/>
        <v>1853.8288689999999</v>
      </c>
      <c r="EN55" s="58">
        <f t="shared" si="134"/>
        <v>2859.8484399999998</v>
      </c>
      <c r="EO55" s="58">
        <f t="shared" si="160"/>
        <v>2859.8484399999998</v>
      </c>
      <c r="EP55" s="58">
        <f t="shared" si="135"/>
        <v>3359.6599990999985</v>
      </c>
      <c r="EQ55" s="58">
        <f t="shared" si="161"/>
        <v>3359.6599990999985</v>
      </c>
      <c r="ER55" s="58">
        <f t="shared" si="136"/>
        <v>3359.8402399000061</v>
      </c>
      <c r="ES55" s="58">
        <f t="shared" si="162"/>
        <v>3359.8402399000061</v>
      </c>
      <c r="ET55" s="58">
        <f t="shared" si="137"/>
        <v>3379.9391850999991</v>
      </c>
      <c r="EU55" s="58">
        <f t="shared" si="163"/>
        <v>3379.9391850999991</v>
      </c>
      <c r="EV55" s="58">
        <f>'Stata Quintile'!$K139</f>
        <v>5294.8050000000003</v>
      </c>
      <c r="EW55" s="58">
        <f t="shared" si="138"/>
        <v>3551.7125599999999</v>
      </c>
      <c r="EX55" s="58">
        <f t="shared" si="164"/>
        <v>3551.7125599999999</v>
      </c>
      <c r="EY55" s="58">
        <f t="shared" si="139"/>
        <v>4683.8885439999995</v>
      </c>
      <c r="EZ55" s="58">
        <f t="shared" si="165"/>
        <v>4683.8885439999995</v>
      </c>
      <c r="FA55" s="58">
        <f t="shared" si="140"/>
        <v>5355.7988512999982</v>
      </c>
      <c r="FB55" s="58">
        <f t="shared" si="166"/>
        <v>5355.7988512999982</v>
      </c>
      <c r="FC55" s="58">
        <f t="shared" si="141"/>
        <v>5349.4506119000052</v>
      </c>
      <c r="FD55" s="58">
        <f t="shared" si="167"/>
        <v>5349.4506119000052</v>
      </c>
      <c r="FE55" s="58">
        <f t="shared" si="142"/>
        <v>5162.4815639999579</v>
      </c>
      <c r="FF55" s="58">
        <f t="shared" si="168"/>
        <v>5162.4815639999579</v>
      </c>
      <c r="FG55" s="58">
        <f>'Stata Quintile'!$L139</f>
        <v>10523.94</v>
      </c>
      <c r="FH55" s="58">
        <f t="shared" si="143"/>
        <v>7460.4989399999995</v>
      </c>
      <c r="FI55" s="58">
        <f t="shared" si="169"/>
        <v>7460.4989399999995</v>
      </c>
      <c r="FJ55" s="58">
        <f t="shared" si="144"/>
        <v>9057.3868600000005</v>
      </c>
      <c r="FK55" s="58">
        <f t="shared" si="170"/>
        <v>9057.3868600000005</v>
      </c>
      <c r="FL55" s="58">
        <f t="shared" si="145"/>
        <v>9860.791347299999</v>
      </c>
      <c r="FM55" s="58">
        <f t="shared" si="171"/>
        <v>9860.791347299999</v>
      </c>
      <c r="FN55" s="58">
        <f t="shared" si="146"/>
        <v>9842.2246179999966</v>
      </c>
      <c r="FO55" s="58">
        <f t="shared" si="172"/>
        <v>9842.2246179999966</v>
      </c>
      <c r="FP55" s="58">
        <f t="shared" si="147"/>
        <v>9233.8801115000824</v>
      </c>
      <c r="FQ55" s="58">
        <f t="shared" si="173"/>
        <v>9233.8801115000824</v>
      </c>
    </row>
    <row r="56" spans="1:173">
      <c r="A56" s="58">
        <v>50</v>
      </c>
      <c r="B56" s="137">
        <f>'Stata Quintile'!$C142</f>
        <v>1118.4090000000001</v>
      </c>
      <c r="C56" s="138">
        <f t="shared" si="26"/>
        <v>71.080000000000013</v>
      </c>
      <c r="D56" s="139">
        <f t="shared" si="27"/>
        <v>121.93365</v>
      </c>
      <c r="E56" s="141">
        <f t="shared" si="28"/>
        <v>108.0750000000005</v>
      </c>
      <c r="F56" s="140">
        <f t="shared" si="29"/>
        <v>192.28259999999864</v>
      </c>
      <c r="G56" s="142">
        <f t="shared" si="30"/>
        <v>128.1079999999929</v>
      </c>
      <c r="H56" s="58">
        <f>'Stata Quintile'!$D142</f>
        <v>3092.1880000000001</v>
      </c>
      <c r="I56" s="58">
        <f t="shared" si="31"/>
        <v>904.73400000000015</v>
      </c>
      <c r="J56" s="58">
        <f t="shared" si="32"/>
        <v>2592.621000000001</v>
      </c>
      <c r="K56" s="58">
        <f t="shared" si="33"/>
        <v>2694.7356</v>
      </c>
      <c r="L56" s="58">
        <f t="shared" si="34"/>
        <v>2782.4764999999934</v>
      </c>
      <c r="M56" s="58">
        <f t="shared" si="35"/>
        <v>2780.549999999992</v>
      </c>
      <c r="N56" s="58">
        <f>'Stata Quintile'!$E142</f>
        <v>4305.6139999999996</v>
      </c>
      <c r="O56" s="58">
        <f t="shared" si="36"/>
        <v>2946.9863</v>
      </c>
      <c r="P56" s="58">
        <f t="shared" si="37"/>
        <v>4519.7945</v>
      </c>
      <c r="Q56" s="58">
        <f t="shared" si="38"/>
        <v>4938.9689400000007</v>
      </c>
      <c r="R56" s="58">
        <f t="shared" si="39"/>
        <v>4896.1675000000032</v>
      </c>
      <c r="S56" s="58">
        <f t="shared" si="40"/>
        <v>4576.9090000000142</v>
      </c>
      <c r="T56" s="58">
        <f>'Stata Quintile'!$F142</f>
        <v>6547.2920000000004</v>
      </c>
      <c r="U56" s="58">
        <f t="shared" si="41"/>
        <v>5432.8155000000006</v>
      </c>
      <c r="V56" s="58">
        <f t="shared" si="42"/>
        <v>7044.8935000000019</v>
      </c>
      <c r="W56" s="58">
        <f t="shared" si="43"/>
        <v>7435.1138500000015</v>
      </c>
      <c r="X56" s="58">
        <f t="shared" si="44"/>
        <v>7292.2654999999941</v>
      </c>
      <c r="Y56" s="58">
        <f t="shared" si="45"/>
        <v>6722.6409999999451</v>
      </c>
      <c r="Z56" s="58">
        <f>'Stata Quintile'!$G142</f>
        <v>14640.75</v>
      </c>
      <c r="AA56" s="58">
        <f t="shared" si="46"/>
        <v>11811.258</v>
      </c>
      <c r="AB56" s="58">
        <f t="shared" si="47"/>
        <v>13700.846399999999</v>
      </c>
      <c r="AC56" s="58">
        <f t="shared" si="48"/>
        <v>13400.704000000002</v>
      </c>
      <c r="AD56" s="58">
        <f t="shared" si="49"/>
        <v>13284.568299999999</v>
      </c>
      <c r="AE56" s="58">
        <f t="shared" si="50"/>
        <v>12126.645000000019</v>
      </c>
      <c r="AF56" s="58">
        <f>'Stata Quintile'!$H142</f>
        <v>533.97059999999999</v>
      </c>
      <c r="AG56" s="58">
        <f t="shared" si="51"/>
        <v>19.849020000000003</v>
      </c>
      <c r="AH56" s="58">
        <f t="shared" si="52"/>
        <v>43.225082</v>
      </c>
      <c r="AI56" s="58">
        <f t="shared" si="53"/>
        <v>58.466799999999921</v>
      </c>
      <c r="AJ56" s="58">
        <f t="shared" si="54"/>
        <v>172.59199999999873</v>
      </c>
      <c r="AK56" s="58">
        <f t="shared" si="55"/>
        <v>192.52899999999954</v>
      </c>
      <c r="AL56" s="58">
        <f>'Stata Quintile'!$I142</f>
        <v>2626.4270000000001</v>
      </c>
      <c r="AM56" s="58">
        <f t="shared" si="56"/>
        <v>505.48605000000003</v>
      </c>
      <c r="AN56" s="58">
        <f t="shared" si="57"/>
        <v>1118.3759000000009</v>
      </c>
      <c r="AO56" s="58">
        <f t="shared" si="58"/>
        <v>1489.6875000000009</v>
      </c>
      <c r="AP56" s="58">
        <f t="shared" si="59"/>
        <v>1573.6729999999952</v>
      </c>
      <c r="AQ56" s="58">
        <f t="shared" si="60"/>
        <v>1772.3989999999903</v>
      </c>
      <c r="AR56" s="58">
        <f>'Stata Quintile'!$J142</f>
        <v>4554.6459999999997</v>
      </c>
      <c r="AS56" s="58">
        <f t="shared" si="61"/>
        <v>1851.7030499999998</v>
      </c>
      <c r="AT56" s="58">
        <f t="shared" si="62"/>
        <v>2796.1136000000006</v>
      </c>
      <c r="AU56" s="58">
        <f t="shared" si="63"/>
        <v>3322.1110000000026</v>
      </c>
      <c r="AV56" s="58">
        <f t="shared" si="64"/>
        <v>3274.7520000000077</v>
      </c>
      <c r="AW56" s="58">
        <f t="shared" si="65"/>
        <v>3293.2625000000039</v>
      </c>
      <c r="AX56" s="58">
        <f>'Stata Quintile'!$K142</f>
        <v>6869.4709999999995</v>
      </c>
      <c r="AY56" s="58">
        <f t="shared" si="66"/>
        <v>3564.5830000000001</v>
      </c>
      <c r="AZ56" s="58">
        <f t="shared" si="67"/>
        <v>4603.5287000000008</v>
      </c>
      <c r="BA56" s="58">
        <f t="shared" si="68"/>
        <v>5308.1094999999968</v>
      </c>
      <c r="BB56" s="58">
        <f t="shared" si="69"/>
        <v>5262.7690000000021</v>
      </c>
      <c r="BC56" s="58">
        <f t="shared" si="70"/>
        <v>5087.903999999995</v>
      </c>
      <c r="BD56" s="58">
        <f>'Stata Quintile'!$L142</f>
        <v>12714.93</v>
      </c>
      <c r="BE56" s="58">
        <f t="shared" si="71"/>
        <v>7498.9049999999997</v>
      </c>
      <c r="BF56" s="58">
        <f t="shared" si="72"/>
        <v>8947.3860000000004</v>
      </c>
      <c r="BG56" s="58">
        <f t="shared" si="73"/>
        <v>9784.8979999999992</v>
      </c>
      <c r="BH56" s="58">
        <f t="shared" si="74"/>
        <v>9747.9214999999967</v>
      </c>
      <c r="BI56" s="58">
        <f t="shared" si="75"/>
        <v>9192.1840000000666</v>
      </c>
      <c r="BK56" s="58">
        <v>50</v>
      </c>
      <c r="BL56" s="58">
        <f>'Stata Quintile'!$C142</f>
        <v>1118.4090000000001</v>
      </c>
      <c r="BM56" s="58">
        <f t="shared" si="76"/>
        <v>71.080000000000013</v>
      </c>
      <c r="BN56" s="58">
        <f t="shared" si="77"/>
        <v>71.080000000000013</v>
      </c>
      <c r="BO56" s="58">
        <f t="shared" si="78"/>
        <v>121.93365</v>
      </c>
      <c r="BP56" s="58">
        <f t="shared" si="77"/>
        <v>121.93365</v>
      </c>
      <c r="BQ56" s="58">
        <f t="shared" si="79"/>
        <v>108.0750000000005</v>
      </c>
      <c r="BR56" s="58">
        <f t="shared" si="148"/>
        <v>108.0750000000005</v>
      </c>
      <c r="BS56" s="58">
        <f t="shared" si="80"/>
        <v>192.28259999999864</v>
      </c>
      <c r="BT56" s="58">
        <f t="shared" si="149"/>
        <v>192.28259999999864</v>
      </c>
      <c r="BU56" s="58">
        <f t="shared" si="81"/>
        <v>128.1079999999929</v>
      </c>
      <c r="BV56" s="58">
        <f t="shared" si="150"/>
        <v>128.1079999999929</v>
      </c>
      <c r="BW56" s="58">
        <f>'Stata Quintile'!$D142</f>
        <v>3092.1880000000001</v>
      </c>
      <c r="BX56" s="58">
        <f t="shared" si="82"/>
        <v>904.73400000000015</v>
      </c>
      <c r="BY56" s="58">
        <f t="shared" si="83"/>
        <v>904.73400000000015</v>
      </c>
      <c r="BZ56" s="58">
        <f t="shared" si="84"/>
        <v>2592.621000000001</v>
      </c>
      <c r="CA56" s="58">
        <f t="shared" si="85"/>
        <v>2592.621000000001</v>
      </c>
      <c r="CB56" s="58">
        <f t="shared" si="86"/>
        <v>2694.7356</v>
      </c>
      <c r="CC56" s="58">
        <f t="shared" si="87"/>
        <v>2694.7356</v>
      </c>
      <c r="CD56" s="58">
        <f t="shared" si="88"/>
        <v>2782.4764999999934</v>
      </c>
      <c r="CE56" s="58">
        <f t="shared" si="89"/>
        <v>2782.4764999999934</v>
      </c>
      <c r="CF56" s="58">
        <f t="shared" si="90"/>
        <v>2780.549999999992</v>
      </c>
      <c r="CG56" s="58">
        <f t="shared" si="91"/>
        <v>2780.549999999992</v>
      </c>
      <c r="CH56" s="58">
        <f>'Stata Quintile'!$E142</f>
        <v>4305.6139999999996</v>
      </c>
      <c r="CI56" s="58">
        <f t="shared" si="92"/>
        <v>2946.9863</v>
      </c>
      <c r="CJ56" s="58">
        <f t="shared" si="93"/>
        <v>2946.9863</v>
      </c>
      <c r="CK56" s="58">
        <f t="shared" si="94"/>
        <v>4519.7945</v>
      </c>
      <c r="CL56" s="58">
        <f t="shared" si="95"/>
        <v>4519.7945</v>
      </c>
      <c r="CM56" s="58">
        <f t="shared" si="96"/>
        <v>4938.9689400000007</v>
      </c>
      <c r="CN56" s="58">
        <f t="shared" si="97"/>
        <v>4938.9689400000007</v>
      </c>
      <c r="CO56" s="58">
        <f t="shared" si="98"/>
        <v>4896.1675000000032</v>
      </c>
      <c r="CP56" s="58">
        <f t="shared" si="99"/>
        <v>4896.1675000000032</v>
      </c>
      <c r="CQ56" s="58">
        <f t="shared" si="100"/>
        <v>4576.9090000000142</v>
      </c>
      <c r="CR56" s="58">
        <f t="shared" si="101"/>
        <v>4576.9090000000142</v>
      </c>
      <c r="CS56" s="58">
        <f>'Stata Quintile'!$F142</f>
        <v>6547.2920000000004</v>
      </c>
      <c r="CT56" s="58">
        <f t="shared" si="102"/>
        <v>5432.8155000000006</v>
      </c>
      <c r="CU56" s="58">
        <f t="shared" si="103"/>
        <v>5432.8155000000006</v>
      </c>
      <c r="CV56" s="58">
        <f t="shared" si="104"/>
        <v>7044.8935000000019</v>
      </c>
      <c r="CW56" s="58">
        <f t="shared" si="105"/>
        <v>7044.8935000000019</v>
      </c>
      <c r="CX56" s="58">
        <f t="shared" si="106"/>
        <v>7435.1138500000015</v>
      </c>
      <c r="CY56" s="58">
        <f t="shared" si="107"/>
        <v>7435.1138500000015</v>
      </c>
      <c r="CZ56" s="58">
        <f t="shared" si="108"/>
        <v>7292.2654999999941</v>
      </c>
      <c r="DA56" s="58">
        <f t="shared" si="109"/>
        <v>7292.2654999999941</v>
      </c>
      <c r="DB56" s="58">
        <f t="shared" si="110"/>
        <v>6722.6409999999451</v>
      </c>
      <c r="DC56" s="58">
        <f t="shared" si="111"/>
        <v>6722.6409999999451</v>
      </c>
      <c r="DD56" s="58">
        <f>'Stata Quintile'!$G142</f>
        <v>14640.75</v>
      </c>
      <c r="DE56" s="58">
        <f t="shared" si="112"/>
        <v>11811.258</v>
      </c>
      <c r="DF56" s="58">
        <f t="shared" si="113"/>
        <v>11811.258</v>
      </c>
      <c r="DG56" s="58">
        <f t="shared" si="114"/>
        <v>13700.846399999999</v>
      </c>
      <c r="DH56" s="58">
        <f t="shared" si="115"/>
        <v>13700.846399999999</v>
      </c>
      <c r="DI56" s="58">
        <f t="shared" si="116"/>
        <v>13400.704000000002</v>
      </c>
      <c r="DJ56" s="58">
        <f t="shared" si="117"/>
        <v>13400.704000000002</v>
      </c>
      <c r="DK56" s="58">
        <f t="shared" si="118"/>
        <v>13284.568299999999</v>
      </c>
      <c r="DL56" s="58">
        <f t="shared" si="119"/>
        <v>13284.568299999999</v>
      </c>
      <c r="DM56" s="58">
        <f t="shared" si="120"/>
        <v>12126.645000000019</v>
      </c>
      <c r="DN56" s="58">
        <f t="shared" si="121"/>
        <v>12126.645000000019</v>
      </c>
      <c r="DO56" s="58">
        <f>'Stata Quintile'!$H142</f>
        <v>533.97059999999999</v>
      </c>
      <c r="DP56" s="58">
        <f t="shared" si="122"/>
        <v>19.849020000000003</v>
      </c>
      <c r="DQ56" s="58">
        <f t="shared" si="123"/>
        <v>19.849020000000003</v>
      </c>
      <c r="DR56" s="58">
        <f t="shared" si="124"/>
        <v>43.225082</v>
      </c>
      <c r="DS56" s="58">
        <f t="shared" si="123"/>
        <v>43.225082</v>
      </c>
      <c r="DT56" s="58">
        <f t="shared" si="125"/>
        <v>58.466799999999921</v>
      </c>
      <c r="DU56" s="58">
        <f t="shared" si="151"/>
        <v>58.466799999999921</v>
      </c>
      <c r="DV56" s="58">
        <f t="shared" si="126"/>
        <v>172.59199999999873</v>
      </c>
      <c r="DW56" s="58">
        <f t="shared" si="152"/>
        <v>172.59199999999873</v>
      </c>
      <c r="DX56" s="58">
        <f t="shared" si="127"/>
        <v>192.52899999999954</v>
      </c>
      <c r="DY56" s="58">
        <f t="shared" si="153"/>
        <v>192.52899999999954</v>
      </c>
      <c r="DZ56" s="58">
        <f>'Stata Quintile'!$I142</f>
        <v>2626.4270000000001</v>
      </c>
      <c r="EA56" s="58">
        <f t="shared" si="128"/>
        <v>505.48605000000003</v>
      </c>
      <c r="EB56" s="58">
        <f t="shared" si="154"/>
        <v>505.48605000000003</v>
      </c>
      <c r="EC56" s="58">
        <f t="shared" si="129"/>
        <v>1118.3759000000009</v>
      </c>
      <c r="ED56" s="58">
        <f t="shared" si="155"/>
        <v>1118.3759000000009</v>
      </c>
      <c r="EE56" s="58">
        <f t="shared" si="130"/>
        <v>1489.6875000000009</v>
      </c>
      <c r="EF56" s="58">
        <f t="shared" si="156"/>
        <v>1489.6875000000009</v>
      </c>
      <c r="EG56" s="58">
        <f t="shared" si="131"/>
        <v>1573.6729999999952</v>
      </c>
      <c r="EH56" s="58">
        <f t="shared" si="157"/>
        <v>1573.6729999999952</v>
      </c>
      <c r="EI56" s="58">
        <f t="shared" si="132"/>
        <v>1772.3989999999903</v>
      </c>
      <c r="EJ56" s="58">
        <f t="shared" si="158"/>
        <v>1772.3989999999903</v>
      </c>
      <c r="EK56" s="58">
        <f>'Stata Quintile'!$J142</f>
        <v>4554.6459999999997</v>
      </c>
      <c r="EL56" s="58">
        <f t="shared" si="133"/>
        <v>1851.7030499999998</v>
      </c>
      <c r="EM56" s="58">
        <f t="shared" si="159"/>
        <v>1851.7030499999998</v>
      </c>
      <c r="EN56" s="58">
        <f t="shared" si="134"/>
        <v>2796.1136000000006</v>
      </c>
      <c r="EO56" s="58">
        <f t="shared" si="160"/>
        <v>2796.1136000000006</v>
      </c>
      <c r="EP56" s="58">
        <f t="shared" si="135"/>
        <v>3322.1110000000026</v>
      </c>
      <c r="EQ56" s="58">
        <f t="shared" si="161"/>
        <v>3322.1110000000026</v>
      </c>
      <c r="ER56" s="58">
        <f t="shared" si="136"/>
        <v>3274.7520000000077</v>
      </c>
      <c r="ES56" s="58">
        <f t="shared" si="162"/>
        <v>3274.7520000000077</v>
      </c>
      <c r="ET56" s="58">
        <f t="shared" si="137"/>
        <v>3293.2625000000039</v>
      </c>
      <c r="EU56" s="58">
        <f t="shared" si="163"/>
        <v>3293.2625000000039</v>
      </c>
      <c r="EV56" s="58">
        <f>'Stata Quintile'!$K142</f>
        <v>6869.4709999999995</v>
      </c>
      <c r="EW56" s="58">
        <f t="shared" si="138"/>
        <v>3564.5830000000001</v>
      </c>
      <c r="EX56" s="58">
        <f t="shared" si="164"/>
        <v>3564.5830000000001</v>
      </c>
      <c r="EY56" s="58">
        <f t="shared" si="139"/>
        <v>4603.5287000000008</v>
      </c>
      <c r="EZ56" s="58">
        <f t="shared" si="165"/>
        <v>4603.5287000000008</v>
      </c>
      <c r="FA56" s="58">
        <f t="shared" si="140"/>
        <v>5308.1094999999968</v>
      </c>
      <c r="FB56" s="58">
        <f t="shared" si="166"/>
        <v>5308.1094999999968</v>
      </c>
      <c r="FC56" s="58">
        <f t="shared" si="141"/>
        <v>5262.7690000000021</v>
      </c>
      <c r="FD56" s="58">
        <f t="shared" si="167"/>
        <v>5262.7690000000021</v>
      </c>
      <c r="FE56" s="58">
        <f t="shared" si="142"/>
        <v>5087.903999999995</v>
      </c>
      <c r="FF56" s="58">
        <f t="shared" si="168"/>
        <v>5087.903999999995</v>
      </c>
      <c r="FG56" s="58">
        <f>'Stata Quintile'!$L142</f>
        <v>12714.93</v>
      </c>
      <c r="FH56" s="58">
        <f t="shared" si="143"/>
        <v>7498.9049999999997</v>
      </c>
      <c r="FI56" s="58">
        <f t="shared" si="169"/>
        <v>7498.9049999999997</v>
      </c>
      <c r="FJ56" s="58">
        <f t="shared" si="144"/>
        <v>8947.3860000000004</v>
      </c>
      <c r="FK56" s="58">
        <f t="shared" si="170"/>
        <v>8947.3860000000004</v>
      </c>
      <c r="FL56" s="58">
        <f t="shared" si="145"/>
        <v>9784.8979999999992</v>
      </c>
      <c r="FM56" s="58">
        <f t="shared" si="171"/>
        <v>9784.8979999999992</v>
      </c>
      <c r="FN56" s="58">
        <f t="shared" si="146"/>
        <v>9747.9214999999967</v>
      </c>
      <c r="FO56" s="58">
        <f t="shared" si="172"/>
        <v>9747.9214999999967</v>
      </c>
      <c r="FP56" s="58">
        <f t="shared" si="147"/>
        <v>9192.1840000000666</v>
      </c>
      <c r="FQ56" s="58">
        <f t="shared" si="173"/>
        <v>9192.1840000000666</v>
      </c>
    </row>
    <row r="57" spans="1:173">
      <c r="A57" s="58">
        <v>51</v>
      </c>
      <c r="B57" s="137">
        <f>'Stata Quintile'!$C145</f>
        <v>492.75</v>
      </c>
      <c r="C57" s="138">
        <f t="shared" si="26"/>
        <v>65.978571999999986</v>
      </c>
      <c r="D57" s="139">
        <f t="shared" si="27"/>
        <v>112.7450116</v>
      </c>
      <c r="E57" s="141">
        <f t="shared" si="28"/>
        <v>94.074255900000708</v>
      </c>
      <c r="F57" s="140">
        <f t="shared" si="29"/>
        <v>151.68252780000148</v>
      </c>
      <c r="G57" s="142">
        <f t="shared" si="30"/>
        <v>90.947170800001913</v>
      </c>
      <c r="H57" s="58">
        <f>'Stata Quintile'!$D145</f>
        <v>2833.25</v>
      </c>
      <c r="I57" s="58">
        <f t="shared" si="31"/>
        <v>885.5624200000002</v>
      </c>
      <c r="J57" s="58">
        <f t="shared" si="32"/>
        <v>2508.5744400000003</v>
      </c>
      <c r="K57" s="58">
        <f t="shared" si="33"/>
        <v>2616.2040895000009</v>
      </c>
      <c r="L57" s="58">
        <f t="shared" si="34"/>
        <v>2612.9129284999872</v>
      </c>
      <c r="M57" s="58">
        <f t="shared" si="35"/>
        <v>2611.0297934699911</v>
      </c>
      <c r="N57" s="58">
        <f>'Stata Quintile'!$E145</f>
        <v>4518.0450000000001</v>
      </c>
      <c r="O57" s="58">
        <f t="shared" si="36"/>
        <v>2954.6617260000003</v>
      </c>
      <c r="P57" s="58">
        <f t="shared" si="37"/>
        <v>4397.5364889999983</v>
      </c>
      <c r="Q57" s="58">
        <f t="shared" si="38"/>
        <v>4831.7725482999986</v>
      </c>
      <c r="R57" s="58">
        <f t="shared" si="39"/>
        <v>4728.2628756000158</v>
      </c>
      <c r="S57" s="58">
        <f t="shared" si="40"/>
        <v>4442.8974288000536</v>
      </c>
      <c r="T57" s="58">
        <f>'Stata Quintile'!$F145</f>
        <v>6865.8519999999999</v>
      </c>
      <c r="U57" s="58">
        <f t="shared" si="41"/>
        <v>5471.4792900000002</v>
      </c>
      <c r="V57" s="58">
        <f t="shared" si="42"/>
        <v>6893.3611290000008</v>
      </c>
      <c r="W57" s="58">
        <f t="shared" si="43"/>
        <v>7294.1784066000018</v>
      </c>
      <c r="X57" s="58">
        <f t="shared" si="44"/>
        <v>7074.0538043999913</v>
      </c>
      <c r="Y57" s="58">
        <f t="shared" si="45"/>
        <v>6575.3919432999974</v>
      </c>
      <c r="Z57" s="58">
        <f>'Stata Quintile'!$G145</f>
        <v>13804.09</v>
      </c>
      <c r="AA57" s="58">
        <f t="shared" si="46"/>
        <v>11912.718099999998</v>
      </c>
      <c r="AB57" s="58">
        <f t="shared" si="47"/>
        <v>13511.395014000005</v>
      </c>
      <c r="AC57" s="58">
        <f t="shared" si="48"/>
        <v>13204.590488400005</v>
      </c>
      <c r="AD57" s="58">
        <f t="shared" si="49"/>
        <v>13038.478938699998</v>
      </c>
      <c r="AE57" s="58">
        <f t="shared" si="50"/>
        <v>12043.893397900101</v>
      </c>
      <c r="AF57" s="58">
        <f>'Stata Quintile'!$H145</f>
        <v>285.125</v>
      </c>
      <c r="AG57" s="58">
        <f t="shared" si="51"/>
        <v>18.998881200000007</v>
      </c>
      <c r="AH57" s="58">
        <f t="shared" si="52"/>
        <v>41.540393899999998</v>
      </c>
      <c r="AI57" s="58">
        <f t="shared" si="53"/>
        <v>58.726216199999726</v>
      </c>
      <c r="AJ57" s="58">
        <f t="shared" si="54"/>
        <v>160.75128699999732</v>
      </c>
      <c r="AK57" s="58">
        <f t="shared" si="55"/>
        <v>180.31092674999854</v>
      </c>
      <c r="AL57" s="58">
        <f>'Stata Quintile'!$I145</f>
        <v>1692.0630000000001</v>
      </c>
      <c r="AM57" s="58">
        <f t="shared" si="56"/>
        <v>497.39463699999999</v>
      </c>
      <c r="AN57" s="58">
        <f t="shared" si="57"/>
        <v>1084.194575</v>
      </c>
      <c r="AO57" s="58">
        <f t="shared" si="58"/>
        <v>1472.6225676000013</v>
      </c>
      <c r="AP57" s="58">
        <f t="shared" si="59"/>
        <v>1500.5528046999934</v>
      </c>
      <c r="AQ57" s="58">
        <f t="shared" si="60"/>
        <v>1692.5999793999908</v>
      </c>
      <c r="AR57" s="58">
        <f>'Stata Quintile'!$J145</f>
        <v>3176.6880000000001</v>
      </c>
      <c r="AS57" s="58">
        <f t="shared" si="61"/>
        <v>1849.577231</v>
      </c>
      <c r="AT57" s="58">
        <f t="shared" si="62"/>
        <v>2726.9468399999996</v>
      </c>
      <c r="AU57" s="58">
        <f t="shared" si="63"/>
        <v>3274.1592389000016</v>
      </c>
      <c r="AV57" s="58">
        <f t="shared" si="64"/>
        <v>3178.7290147000094</v>
      </c>
      <c r="AW57" s="58">
        <f t="shared" si="65"/>
        <v>3194.9761151000062</v>
      </c>
      <c r="AX57" s="58">
        <f>'Stata Quintile'!$K145</f>
        <v>5261.7969999999996</v>
      </c>
      <c r="AY57" s="58">
        <f t="shared" si="66"/>
        <v>3577.4534400000002</v>
      </c>
      <c r="AZ57" s="58">
        <f t="shared" si="67"/>
        <v>4515.7153440000002</v>
      </c>
      <c r="BA57" s="58">
        <f t="shared" si="68"/>
        <v>5245.441922699998</v>
      </c>
      <c r="BB57" s="58">
        <f t="shared" si="69"/>
        <v>5160.8954547000012</v>
      </c>
      <c r="BC57" s="58">
        <f t="shared" si="70"/>
        <v>5003.7584871999788</v>
      </c>
      <c r="BD57" s="58">
        <f>'Stata Quintile'!$L145</f>
        <v>10500.41</v>
      </c>
      <c r="BE57" s="58">
        <f t="shared" si="71"/>
        <v>7537.31106</v>
      </c>
      <c r="BF57" s="58">
        <f t="shared" si="72"/>
        <v>8825.9434599999986</v>
      </c>
      <c r="BG57" s="58">
        <f t="shared" si="73"/>
        <v>9688.973422699999</v>
      </c>
      <c r="BH57" s="58">
        <f t="shared" si="74"/>
        <v>9633.5619685999882</v>
      </c>
      <c r="BI57" s="58">
        <f t="shared" si="75"/>
        <v>9148.8517991000554</v>
      </c>
      <c r="BK57" s="58">
        <v>51</v>
      </c>
      <c r="BL57" s="58">
        <f>'Stata Quintile'!$C145</f>
        <v>492.75</v>
      </c>
      <c r="BM57" s="58">
        <f t="shared" si="76"/>
        <v>65.978571999999986</v>
      </c>
      <c r="BN57" s="58">
        <f t="shared" si="77"/>
        <v>65.978571999999986</v>
      </c>
      <c r="BO57" s="58">
        <f t="shared" si="78"/>
        <v>112.7450116</v>
      </c>
      <c r="BP57" s="58">
        <f t="shared" si="77"/>
        <v>112.7450116</v>
      </c>
      <c r="BQ57" s="58">
        <f t="shared" si="79"/>
        <v>94.074255900000708</v>
      </c>
      <c r="BR57" s="58">
        <f t="shared" si="148"/>
        <v>94.074255900000708</v>
      </c>
      <c r="BS57" s="58">
        <f t="shared" si="80"/>
        <v>151.68252780000148</v>
      </c>
      <c r="BT57" s="58">
        <f t="shared" si="149"/>
        <v>151.68252780000148</v>
      </c>
      <c r="BU57" s="58">
        <f t="shared" si="81"/>
        <v>90.947170800001913</v>
      </c>
      <c r="BV57" s="58">
        <f t="shared" si="150"/>
        <v>90.947170800001913</v>
      </c>
      <c r="BW57" s="58">
        <f>'Stata Quintile'!$D145</f>
        <v>2833.25</v>
      </c>
      <c r="BX57" s="58">
        <f t="shared" si="82"/>
        <v>885.5624200000002</v>
      </c>
      <c r="BY57" s="58">
        <f t="shared" si="83"/>
        <v>885.5624200000002</v>
      </c>
      <c r="BZ57" s="58">
        <f t="shared" si="84"/>
        <v>2508.5744400000003</v>
      </c>
      <c r="CA57" s="58">
        <f t="shared" si="85"/>
        <v>2508.5744400000003</v>
      </c>
      <c r="CB57" s="58">
        <f t="shared" si="86"/>
        <v>2616.2040895000009</v>
      </c>
      <c r="CC57" s="58">
        <f t="shared" si="87"/>
        <v>2616.2040895000009</v>
      </c>
      <c r="CD57" s="58">
        <f t="shared" si="88"/>
        <v>2612.9129284999872</v>
      </c>
      <c r="CE57" s="58">
        <f t="shared" si="89"/>
        <v>2612.9129284999872</v>
      </c>
      <c r="CF57" s="58">
        <f t="shared" si="90"/>
        <v>2611.0297934699911</v>
      </c>
      <c r="CG57" s="58">
        <f t="shared" si="91"/>
        <v>2611.0297934699911</v>
      </c>
      <c r="CH57" s="58">
        <f>'Stata Quintile'!$E145</f>
        <v>4518.0450000000001</v>
      </c>
      <c r="CI57" s="58">
        <f t="shared" si="92"/>
        <v>2954.6617260000003</v>
      </c>
      <c r="CJ57" s="58">
        <f t="shared" si="93"/>
        <v>2954.6617260000003</v>
      </c>
      <c r="CK57" s="58">
        <f t="shared" si="94"/>
        <v>4397.5364889999983</v>
      </c>
      <c r="CL57" s="58">
        <f t="shared" si="95"/>
        <v>4397.5364889999983</v>
      </c>
      <c r="CM57" s="58">
        <f t="shared" si="96"/>
        <v>4831.7725482999986</v>
      </c>
      <c r="CN57" s="58">
        <f t="shared" si="97"/>
        <v>4831.7725482999986</v>
      </c>
      <c r="CO57" s="58">
        <f t="shared" si="98"/>
        <v>4728.2628756000158</v>
      </c>
      <c r="CP57" s="58">
        <f t="shared" si="99"/>
        <v>4728.2628756000158</v>
      </c>
      <c r="CQ57" s="58">
        <f t="shared" si="100"/>
        <v>4442.8974288000536</v>
      </c>
      <c r="CR57" s="58">
        <f t="shared" si="101"/>
        <v>4442.8974288000536</v>
      </c>
      <c r="CS57" s="58">
        <f>'Stata Quintile'!$F145</f>
        <v>6865.8519999999999</v>
      </c>
      <c r="CT57" s="58">
        <f t="shared" si="102"/>
        <v>5471.4792900000002</v>
      </c>
      <c r="CU57" s="58">
        <f t="shared" si="103"/>
        <v>5471.4792900000002</v>
      </c>
      <c r="CV57" s="58">
        <f t="shared" si="104"/>
        <v>6893.3611290000008</v>
      </c>
      <c r="CW57" s="58">
        <f t="shared" si="105"/>
        <v>6893.3611290000008</v>
      </c>
      <c r="CX57" s="58">
        <f t="shared" si="106"/>
        <v>7294.1784066000018</v>
      </c>
      <c r="CY57" s="58">
        <f t="shared" si="107"/>
        <v>7294.1784066000018</v>
      </c>
      <c r="CZ57" s="58">
        <f t="shared" si="108"/>
        <v>7074.0538043999913</v>
      </c>
      <c r="DA57" s="58">
        <f t="shared" si="109"/>
        <v>7074.0538043999913</v>
      </c>
      <c r="DB57" s="58">
        <f t="shared" si="110"/>
        <v>6575.3919432999974</v>
      </c>
      <c r="DC57" s="58">
        <f t="shared" si="111"/>
        <v>6575.3919432999974</v>
      </c>
      <c r="DD57" s="58">
        <f>'Stata Quintile'!$G145</f>
        <v>13804.09</v>
      </c>
      <c r="DE57" s="58">
        <f t="shared" si="112"/>
        <v>11912.718099999998</v>
      </c>
      <c r="DF57" s="58">
        <f t="shared" si="113"/>
        <v>11912.718099999998</v>
      </c>
      <c r="DG57" s="58">
        <f t="shared" si="114"/>
        <v>13511.395014000005</v>
      </c>
      <c r="DH57" s="58">
        <f t="shared" si="115"/>
        <v>13511.395014000005</v>
      </c>
      <c r="DI57" s="58">
        <f t="shared" si="116"/>
        <v>13204.590488400005</v>
      </c>
      <c r="DJ57" s="58">
        <f t="shared" si="117"/>
        <v>13204.590488400005</v>
      </c>
      <c r="DK57" s="58">
        <f t="shared" si="118"/>
        <v>13038.478938699998</v>
      </c>
      <c r="DL57" s="58">
        <f t="shared" si="119"/>
        <v>13038.478938699998</v>
      </c>
      <c r="DM57" s="58">
        <f t="shared" si="120"/>
        <v>12043.893397900101</v>
      </c>
      <c r="DN57" s="58">
        <f t="shared" si="121"/>
        <v>12043.893397900101</v>
      </c>
      <c r="DO57" s="58">
        <f>'Stata Quintile'!$H145</f>
        <v>285.125</v>
      </c>
      <c r="DP57" s="58">
        <f t="shared" si="122"/>
        <v>18.998881200000007</v>
      </c>
      <c r="DQ57" s="58">
        <f t="shared" si="123"/>
        <v>18.998881200000007</v>
      </c>
      <c r="DR57" s="58">
        <f t="shared" si="124"/>
        <v>41.540393899999998</v>
      </c>
      <c r="DS57" s="58">
        <f t="shared" si="123"/>
        <v>41.540393899999998</v>
      </c>
      <c r="DT57" s="58">
        <f t="shared" si="125"/>
        <v>58.726216199999726</v>
      </c>
      <c r="DU57" s="58">
        <f t="shared" si="151"/>
        <v>58.726216199999726</v>
      </c>
      <c r="DV57" s="58">
        <f t="shared" si="126"/>
        <v>160.75128699999732</v>
      </c>
      <c r="DW57" s="58">
        <f t="shared" si="152"/>
        <v>160.75128699999732</v>
      </c>
      <c r="DX57" s="58">
        <f t="shared" si="127"/>
        <v>180.31092674999854</v>
      </c>
      <c r="DY57" s="58">
        <f t="shared" si="153"/>
        <v>180.31092674999854</v>
      </c>
      <c r="DZ57" s="58">
        <f>'Stata Quintile'!$I145</f>
        <v>1692.0630000000001</v>
      </c>
      <c r="EA57" s="58">
        <f t="shared" si="128"/>
        <v>497.39463699999999</v>
      </c>
      <c r="EB57" s="58">
        <f t="shared" si="154"/>
        <v>497.39463699999999</v>
      </c>
      <c r="EC57" s="58">
        <f t="shared" si="129"/>
        <v>1084.194575</v>
      </c>
      <c r="ED57" s="58">
        <f t="shared" si="155"/>
        <v>1084.194575</v>
      </c>
      <c r="EE57" s="58">
        <f t="shared" si="130"/>
        <v>1472.6225676000013</v>
      </c>
      <c r="EF57" s="58">
        <f t="shared" si="156"/>
        <v>1472.6225676000013</v>
      </c>
      <c r="EG57" s="58">
        <f t="shared" si="131"/>
        <v>1500.5528046999934</v>
      </c>
      <c r="EH57" s="58">
        <f t="shared" si="157"/>
        <v>1500.5528046999934</v>
      </c>
      <c r="EI57" s="58">
        <f t="shared" si="132"/>
        <v>1692.5999793999908</v>
      </c>
      <c r="EJ57" s="58">
        <f t="shared" si="158"/>
        <v>1692.5999793999908</v>
      </c>
      <c r="EK57" s="58">
        <f>'Stata Quintile'!$J145</f>
        <v>3176.6880000000001</v>
      </c>
      <c r="EL57" s="58">
        <f t="shared" si="133"/>
        <v>1849.577231</v>
      </c>
      <c r="EM57" s="58">
        <f t="shared" si="159"/>
        <v>1849.577231</v>
      </c>
      <c r="EN57" s="58">
        <f t="shared" si="134"/>
        <v>2726.9468399999996</v>
      </c>
      <c r="EO57" s="58">
        <f t="shared" si="160"/>
        <v>2726.9468399999996</v>
      </c>
      <c r="EP57" s="58">
        <f t="shared" si="135"/>
        <v>3274.1592389000016</v>
      </c>
      <c r="EQ57" s="58">
        <f t="shared" si="161"/>
        <v>3274.1592389000016</v>
      </c>
      <c r="ER57" s="58">
        <f t="shared" si="136"/>
        <v>3178.7290147000094</v>
      </c>
      <c r="ES57" s="58">
        <f t="shared" si="162"/>
        <v>3178.7290147000094</v>
      </c>
      <c r="ET57" s="58">
        <f t="shared" si="137"/>
        <v>3194.9761151000062</v>
      </c>
      <c r="EU57" s="58">
        <f t="shared" si="163"/>
        <v>3194.9761151000062</v>
      </c>
      <c r="EV57" s="58">
        <f>'Stata Quintile'!$K145</f>
        <v>5261.7969999999996</v>
      </c>
      <c r="EW57" s="58">
        <f t="shared" si="138"/>
        <v>3577.4534400000002</v>
      </c>
      <c r="EX57" s="58">
        <f t="shared" si="164"/>
        <v>3577.4534400000002</v>
      </c>
      <c r="EY57" s="58">
        <f t="shared" si="139"/>
        <v>4515.7153440000002</v>
      </c>
      <c r="EZ57" s="58">
        <f t="shared" si="165"/>
        <v>4515.7153440000002</v>
      </c>
      <c r="FA57" s="58">
        <f t="shared" si="140"/>
        <v>5245.441922699998</v>
      </c>
      <c r="FB57" s="58">
        <f t="shared" si="166"/>
        <v>5245.441922699998</v>
      </c>
      <c r="FC57" s="58">
        <f t="shared" si="141"/>
        <v>5160.8954547000012</v>
      </c>
      <c r="FD57" s="58">
        <f t="shared" si="167"/>
        <v>5160.8954547000012</v>
      </c>
      <c r="FE57" s="58">
        <f t="shared" si="142"/>
        <v>5003.7584871999788</v>
      </c>
      <c r="FF57" s="58">
        <f t="shared" si="168"/>
        <v>5003.7584871999788</v>
      </c>
      <c r="FG57" s="58">
        <f>'Stata Quintile'!$L145</f>
        <v>10500.41</v>
      </c>
      <c r="FH57" s="58">
        <f t="shared" si="143"/>
        <v>7537.31106</v>
      </c>
      <c r="FI57" s="58">
        <f t="shared" si="169"/>
        <v>7537.31106</v>
      </c>
      <c r="FJ57" s="58">
        <f t="shared" si="144"/>
        <v>8825.9434599999986</v>
      </c>
      <c r="FK57" s="58">
        <f t="shared" si="170"/>
        <v>8825.9434599999986</v>
      </c>
      <c r="FL57" s="58">
        <f t="shared" si="145"/>
        <v>9688.973422699999</v>
      </c>
      <c r="FM57" s="58">
        <f t="shared" si="171"/>
        <v>9688.973422699999</v>
      </c>
      <c r="FN57" s="58">
        <f t="shared" si="146"/>
        <v>9633.5619685999882</v>
      </c>
      <c r="FO57" s="58">
        <f t="shared" si="172"/>
        <v>9633.5619685999882</v>
      </c>
      <c r="FP57" s="58">
        <f t="shared" si="147"/>
        <v>9148.8517991000554</v>
      </c>
      <c r="FQ57" s="58">
        <f t="shared" si="173"/>
        <v>9148.8517991000554</v>
      </c>
    </row>
    <row r="58" spans="1:173">
      <c r="A58" s="58">
        <v>52</v>
      </c>
      <c r="B58" s="137">
        <f>'Stata Quintile'!$C148</f>
        <v>2.3333330000000001</v>
      </c>
      <c r="C58" s="138">
        <f t="shared" si="26"/>
        <v>60.877143999999987</v>
      </c>
      <c r="D58" s="139">
        <f t="shared" si="27"/>
        <v>103.23267840000005</v>
      </c>
      <c r="E58" s="141">
        <f t="shared" si="28"/>
        <v>80.598143200000095</v>
      </c>
      <c r="F58" s="140">
        <f t="shared" si="29"/>
        <v>112.31370239999887</v>
      </c>
      <c r="G58" s="142">
        <f t="shared" si="30"/>
        <v>58.818542400025763</v>
      </c>
      <c r="H58" s="58">
        <f>'Stata Quintile'!$D148</f>
        <v>1505.904</v>
      </c>
      <c r="I58" s="58">
        <f t="shared" si="31"/>
        <v>866.39084000000014</v>
      </c>
      <c r="J58" s="58">
        <f t="shared" si="32"/>
        <v>2418.3493600000002</v>
      </c>
      <c r="K58" s="58">
        <f t="shared" si="33"/>
        <v>2530.5715320000018</v>
      </c>
      <c r="L58" s="58">
        <f t="shared" si="34"/>
        <v>2435.3897696000058</v>
      </c>
      <c r="M58" s="58">
        <f t="shared" si="35"/>
        <v>2433.5909958400057</v>
      </c>
      <c r="N58" s="58">
        <f>'Stata Quintile'!$E148</f>
        <v>4570.4250000000002</v>
      </c>
      <c r="O58" s="58">
        <f t="shared" si="36"/>
        <v>2962.3371520000001</v>
      </c>
      <c r="P58" s="58">
        <f t="shared" si="37"/>
        <v>4265.7122560000007</v>
      </c>
      <c r="Q58" s="58">
        <f t="shared" si="38"/>
        <v>4710.2462183999996</v>
      </c>
      <c r="R58" s="58">
        <f t="shared" si="39"/>
        <v>4546.9324880000095</v>
      </c>
      <c r="S58" s="58">
        <f t="shared" si="40"/>
        <v>4305.0551536000276</v>
      </c>
      <c r="T58" s="58">
        <f>'Stata Quintile'!$F148</f>
        <v>7509.4520000000002</v>
      </c>
      <c r="U58" s="58">
        <f t="shared" si="41"/>
        <v>5510.1430799999998</v>
      </c>
      <c r="V58" s="58">
        <f t="shared" si="42"/>
        <v>6729.0064160000038</v>
      </c>
      <c r="W58" s="58">
        <f t="shared" si="43"/>
        <v>7135.4475336000032</v>
      </c>
      <c r="X58" s="58">
        <f t="shared" si="44"/>
        <v>6840.4141631999883</v>
      </c>
      <c r="Y58" s="58">
        <f t="shared" si="45"/>
        <v>6430.1450431999401</v>
      </c>
      <c r="Z58" s="58">
        <f>'Stata Quintile'!$G148</f>
        <v>14873.85</v>
      </c>
      <c r="AA58" s="58">
        <f t="shared" si="46"/>
        <v>12014.178199999998</v>
      </c>
      <c r="AB58" s="58">
        <f t="shared" si="47"/>
        <v>13303.332856000005</v>
      </c>
      <c r="AC58" s="58">
        <f t="shared" si="48"/>
        <v>12993.944427200007</v>
      </c>
      <c r="AD58" s="58">
        <f t="shared" si="49"/>
        <v>12779.691633599996</v>
      </c>
      <c r="AE58" s="58">
        <f t="shared" si="50"/>
        <v>11987.879977599892</v>
      </c>
      <c r="AF58" s="58">
        <f>'Stata Quintile'!$H148</f>
        <v>46.8125</v>
      </c>
      <c r="AG58" s="58">
        <f t="shared" si="51"/>
        <v>18.148742400000003</v>
      </c>
      <c r="AH58" s="58">
        <f t="shared" si="52"/>
        <v>39.759549600000014</v>
      </c>
      <c r="AI58" s="58">
        <f t="shared" si="53"/>
        <v>58.65214479999986</v>
      </c>
      <c r="AJ58" s="58">
        <f t="shared" si="54"/>
        <v>147.92130239999642</v>
      </c>
      <c r="AK58" s="58">
        <f t="shared" si="55"/>
        <v>166.76659200000017</v>
      </c>
      <c r="AL58" s="58">
        <f>'Stata Quintile'!$I148</f>
        <v>1754.93</v>
      </c>
      <c r="AM58" s="58">
        <f t="shared" si="56"/>
        <v>489.303224</v>
      </c>
      <c r="AN58" s="58">
        <f t="shared" si="57"/>
        <v>1047.5313999999994</v>
      </c>
      <c r="AO58" s="58">
        <f t="shared" si="58"/>
        <v>1449.7115408000018</v>
      </c>
      <c r="AP58" s="58">
        <f t="shared" si="59"/>
        <v>1421.1020159999935</v>
      </c>
      <c r="AQ58" s="58">
        <f t="shared" si="60"/>
        <v>1602.0330783999925</v>
      </c>
      <c r="AR58" s="58">
        <f>'Stata Quintile'!$J148</f>
        <v>4249.375</v>
      </c>
      <c r="AS58" s="58">
        <f t="shared" si="61"/>
        <v>1847.4514119999999</v>
      </c>
      <c r="AT58" s="58">
        <f t="shared" si="62"/>
        <v>2652.3481600000005</v>
      </c>
      <c r="AU58" s="58">
        <f t="shared" si="63"/>
        <v>3215.3806352000029</v>
      </c>
      <c r="AV58" s="58">
        <f t="shared" si="64"/>
        <v>3072.1714959999954</v>
      </c>
      <c r="AW58" s="58">
        <f t="shared" si="65"/>
        <v>3085.5005583999987</v>
      </c>
      <c r="AX58" s="58">
        <f>'Stata Quintile'!$K148</f>
        <v>6092.183</v>
      </c>
      <c r="AY58" s="58">
        <f t="shared" si="66"/>
        <v>3590.3238799999999</v>
      </c>
      <c r="AZ58" s="58">
        <f t="shared" si="67"/>
        <v>4420.4484759999996</v>
      </c>
      <c r="BA58" s="58">
        <f t="shared" si="68"/>
        <v>5167.1774335999999</v>
      </c>
      <c r="BB58" s="58">
        <f t="shared" si="69"/>
        <v>5043.9166640000039</v>
      </c>
      <c r="BC58" s="58">
        <f t="shared" si="70"/>
        <v>4909.8989087999871</v>
      </c>
      <c r="BD58" s="58">
        <f>'Stata Quintile'!$L148</f>
        <v>9968.6039999999994</v>
      </c>
      <c r="BE58" s="58">
        <f t="shared" si="71"/>
        <v>7575.7171199999993</v>
      </c>
      <c r="BF58" s="58">
        <f t="shared" si="72"/>
        <v>8693.0592399999987</v>
      </c>
      <c r="BG58" s="58">
        <f t="shared" si="73"/>
        <v>9572.3330016</v>
      </c>
      <c r="BH58" s="58">
        <f t="shared" si="74"/>
        <v>9498.7992351999874</v>
      </c>
      <c r="BI58" s="58">
        <f t="shared" si="75"/>
        <v>9102.5592223999702</v>
      </c>
      <c r="BK58" s="58">
        <v>52</v>
      </c>
      <c r="BL58" s="58">
        <f>'Stata Quintile'!$C148</f>
        <v>2.3333330000000001</v>
      </c>
      <c r="BM58" s="58">
        <f t="shared" si="76"/>
        <v>60.877143999999987</v>
      </c>
      <c r="BN58" s="58">
        <f t="shared" si="77"/>
        <v>60.877143999999987</v>
      </c>
      <c r="BO58" s="58">
        <f t="shared" si="78"/>
        <v>103.23267840000005</v>
      </c>
      <c r="BP58" s="58">
        <f t="shared" si="77"/>
        <v>103.23267840000005</v>
      </c>
      <c r="BQ58" s="58">
        <f t="shared" si="79"/>
        <v>80.598143200000095</v>
      </c>
      <c r="BR58" s="58">
        <f t="shared" si="148"/>
        <v>80.598143200000095</v>
      </c>
      <c r="BS58" s="58">
        <f t="shared" si="80"/>
        <v>112.31370239999887</v>
      </c>
      <c r="BT58" s="58">
        <f t="shared" si="149"/>
        <v>112.31370239999887</v>
      </c>
      <c r="BU58" s="58">
        <f t="shared" si="81"/>
        <v>58.818542400025763</v>
      </c>
      <c r="BV58" s="58">
        <f t="shared" si="150"/>
        <v>58.818542400025763</v>
      </c>
      <c r="BW58" s="58">
        <f>'Stata Quintile'!$D148</f>
        <v>1505.904</v>
      </c>
      <c r="BX58" s="58">
        <f t="shared" si="82"/>
        <v>866.39084000000014</v>
      </c>
      <c r="BY58" s="58">
        <f t="shared" si="83"/>
        <v>866.39084000000014</v>
      </c>
      <c r="BZ58" s="58">
        <f t="shared" si="84"/>
        <v>2418.3493600000002</v>
      </c>
      <c r="CA58" s="58">
        <f t="shared" si="85"/>
        <v>2418.3493600000002</v>
      </c>
      <c r="CB58" s="58">
        <f t="shared" si="86"/>
        <v>2530.5715320000018</v>
      </c>
      <c r="CC58" s="58">
        <f t="shared" si="87"/>
        <v>2530.5715320000018</v>
      </c>
      <c r="CD58" s="58">
        <f t="shared" si="88"/>
        <v>2435.3897696000058</v>
      </c>
      <c r="CE58" s="58">
        <f t="shared" si="89"/>
        <v>2435.3897696000058</v>
      </c>
      <c r="CF58" s="58">
        <f t="shared" si="90"/>
        <v>2433.5909958400057</v>
      </c>
      <c r="CG58" s="58">
        <f t="shared" si="91"/>
        <v>2433.5909958400057</v>
      </c>
      <c r="CH58" s="58">
        <f>'Stata Quintile'!$E148</f>
        <v>4570.4250000000002</v>
      </c>
      <c r="CI58" s="58">
        <f t="shared" si="92"/>
        <v>2962.3371520000001</v>
      </c>
      <c r="CJ58" s="58">
        <f t="shared" si="93"/>
        <v>2962.3371520000001</v>
      </c>
      <c r="CK58" s="58">
        <f t="shared" si="94"/>
        <v>4265.7122560000007</v>
      </c>
      <c r="CL58" s="58">
        <f t="shared" si="95"/>
        <v>4265.7122560000007</v>
      </c>
      <c r="CM58" s="58">
        <f t="shared" si="96"/>
        <v>4710.2462183999996</v>
      </c>
      <c r="CN58" s="58">
        <f t="shared" si="97"/>
        <v>4710.2462183999996</v>
      </c>
      <c r="CO58" s="58">
        <f t="shared" si="98"/>
        <v>4546.9324880000095</v>
      </c>
      <c r="CP58" s="58">
        <f t="shared" si="99"/>
        <v>4546.9324880000095</v>
      </c>
      <c r="CQ58" s="58">
        <f t="shared" si="100"/>
        <v>4305.0551536000276</v>
      </c>
      <c r="CR58" s="58">
        <f t="shared" si="101"/>
        <v>4305.0551536000276</v>
      </c>
      <c r="CS58" s="58">
        <f>'Stata Quintile'!$F148</f>
        <v>7509.4520000000002</v>
      </c>
      <c r="CT58" s="58">
        <f t="shared" si="102"/>
        <v>5510.1430799999998</v>
      </c>
      <c r="CU58" s="58">
        <f t="shared" si="103"/>
        <v>5510.1430799999998</v>
      </c>
      <c r="CV58" s="58">
        <f t="shared" si="104"/>
        <v>6729.0064160000038</v>
      </c>
      <c r="CW58" s="58">
        <f t="shared" si="105"/>
        <v>6729.0064160000038</v>
      </c>
      <c r="CX58" s="58">
        <f t="shared" si="106"/>
        <v>7135.4475336000032</v>
      </c>
      <c r="CY58" s="58">
        <f t="shared" si="107"/>
        <v>7135.4475336000032</v>
      </c>
      <c r="CZ58" s="58">
        <f t="shared" si="108"/>
        <v>6840.4141631999883</v>
      </c>
      <c r="DA58" s="58">
        <f t="shared" si="109"/>
        <v>6840.4141631999883</v>
      </c>
      <c r="DB58" s="58">
        <f t="shared" si="110"/>
        <v>6430.1450431999401</v>
      </c>
      <c r="DC58" s="58">
        <f t="shared" si="111"/>
        <v>6430.1450431999401</v>
      </c>
      <c r="DD58" s="58">
        <f>'Stata Quintile'!$G148</f>
        <v>14873.85</v>
      </c>
      <c r="DE58" s="58">
        <f t="shared" si="112"/>
        <v>12014.178199999998</v>
      </c>
      <c r="DF58" s="58">
        <f t="shared" si="113"/>
        <v>12014.178199999998</v>
      </c>
      <c r="DG58" s="58">
        <f t="shared" si="114"/>
        <v>13303.332856000005</v>
      </c>
      <c r="DH58" s="58">
        <f t="shared" si="115"/>
        <v>13303.332856000005</v>
      </c>
      <c r="DI58" s="58">
        <f t="shared" si="116"/>
        <v>12993.944427200007</v>
      </c>
      <c r="DJ58" s="58">
        <f t="shared" si="117"/>
        <v>12993.944427200007</v>
      </c>
      <c r="DK58" s="58">
        <f t="shared" si="118"/>
        <v>12779.691633599996</v>
      </c>
      <c r="DL58" s="58">
        <f t="shared" si="119"/>
        <v>12779.691633599996</v>
      </c>
      <c r="DM58" s="58">
        <f t="shared" si="120"/>
        <v>11987.879977599892</v>
      </c>
      <c r="DN58" s="58">
        <f t="shared" si="121"/>
        <v>11987.879977599892</v>
      </c>
      <c r="DO58" s="58">
        <f>'Stata Quintile'!$H148</f>
        <v>46.8125</v>
      </c>
      <c r="DP58" s="58">
        <f t="shared" si="122"/>
        <v>18.148742400000003</v>
      </c>
      <c r="DQ58" s="58">
        <f t="shared" si="123"/>
        <v>18.148742400000003</v>
      </c>
      <c r="DR58" s="58">
        <f t="shared" si="124"/>
        <v>39.759549600000014</v>
      </c>
      <c r="DS58" s="58">
        <f t="shared" si="123"/>
        <v>39.759549600000014</v>
      </c>
      <c r="DT58" s="58">
        <f t="shared" si="125"/>
        <v>58.65214479999986</v>
      </c>
      <c r="DU58" s="58">
        <f t="shared" si="151"/>
        <v>58.65214479999986</v>
      </c>
      <c r="DV58" s="58">
        <f t="shared" si="126"/>
        <v>147.92130239999642</v>
      </c>
      <c r="DW58" s="58">
        <f t="shared" si="152"/>
        <v>147.92130239999642</v>
      </c>
      <c r="DX58" s="58">
        <f t="shared" si="127"/>
        <v>166.76659200000017</v>
      </c>
      <c r="DY58" s="58">
        <f t="shared" si="153"/>
        <v>166.76659200000017</v>
      </c>
      <c r="DZ58" s="58">
        <f>'Stata Quintile'!$I148</f>
        <v>1754.93</v>
      </c>
      <c r="EA58" s="58">
        <f t="shared" si="128"/>
        <v>489.303224</v>
      </c>
      <c r="EB58" s="58">
        <f t="shared" si="154"/>
        <v>489.303224</v>
      </c>
      <c r="EC58" s="58">
        <f t="shared" si="129"/>
        <v>1047.5313999999994</v>
      </c>
      <c r="ED58" s="58">
        <f t="shared" si="155"/>
        <v>1047.5313999999994</v>
      </c>
      <c r="EE58" s="58">
        <f t="shared" si="130"/>
        <v>1449.7115408000018</v>
      </c>
      <c r="EF58" s="58">
        <f t="shared" si="156"/>
        <v>1449.7115408000018</v>
      </c>
      <c r="EG58" s="58">
        <f t="shared" si="131"/>
        <v>1421.1020159999935</v>
      </c>
      <c r="EH58" s="58">
        <f t="shared" si="157"/>
        <v>1421.1020159999935</v>
      </c>
      <c r="EI58" s="58">
        <f t="shared" si="132"/>
        <v>1602.0330783999925</v>
      </c>
      <c r="EJ58" s="58">
        <f t="shared" si="158"/>
        <v>1602.0330783999925</v>
      </c>
      <c r="EK58" s="58">
        <f>'Stata Quintile'!$J148</f>
        <v>4249.375</v>
      </c>
      <c r="EL58" s="58">
        <f t="shared" si="133"/>
        <v>1847.4514119999999</v>
      </c>
      <c r="EM58" s="58">
        <f t="shared" si="159"/>
        <v>1847.4514119999999</v>
      </c>
      <c r="EN58" s="58">
        <f t="shared" si="134"/>
        <v>2652.3481600000005</v>
      </c>
      <c r="EO58" s="58">
        <f t="shared" si="160"/>
        <v>2652.3481600000005</v>
      </c>
      <c r="EP58" s="58">
        <f t="shared" si="135"/>
        <v>3215.3806352000029</v>
      </c>
      <c r="EQ58" s="58">
        <f t="shared" si="161"/>
        <v>3215.3806352000029</v>
      </c>
      <c r="ER58" s="58">
        <f t="shared" si="136"/>
        <v>3072.1714959999954</v>
      </c>
      <c r="ES58" s="58">
        <f t="shared" si="162"/>
        <v>3072.1714959999954</v>
      </c>
      <c r="ET58" s="58">
        <f t="shared" si="137"/>
        <v>3085.5005583999987</v>
      </c>
      <c r="EU58" s="58">
        <f t="shared" si="163"/>
        <v>3085.5005583999987</v>
      </c>
      <c r="EV58" s="58">
        <f>'Stata Quintile'!$K148</f>
        <v>6092.183</v>
      </c>
      <c r="EW58" s="58">
        <f t="shared" si="138"/>
        <v>3590.3238799999999</v>
      </c>
      <c r="EX58" s="58">
        <f t="shared" si="164"/>
        <v>3590.3238799999999</v>
      </c>
      <c r="EY58" s="58">
        <f t="shared" si="139"/>
        <v>4420.4484759999996</v>
      </c>
      <c r="EZ58" s="58">
        <f t="shared" si="165"/>
        <v>4420.4484759999996</v>
      </c>
      <c r="FA58" s="58">
        <f t="shared" si="140"/>
        <v>5167.1774335999999</v>
      </c>
      <c r="FB58" s="58">
        <f t="shared" si="166"/>
        <v>5167.1774335999999</v>
      </c>
      <c r="FC58" s="58">
        <f t="shared" si="141"/>
        <v>5043.9166640000039</v>
      </c>
      <c r="FD58" s="58">
        <f t="shared" si="167"/>
        <v>5043.9166640000039</v>
      </c>
      <c r="FE58" s="58">
        <f t="shared" si="142"/>
        <v>4909.8989087999871</v>
      </c>
      <c r="FF58" s="58">
        <f t="shared" si="168"/>
        <v>4909.8989087999871</v>
      </c>
      <c r="FG58" s="58">
        <f>'Stata Quintile'!$L148</f>
        <v>9968.6039999999994</v>
      </c>
      <c r="FH58" s="58">
        <f t="shared" si="143"/>
        <v>7575.7171199999993</v>
      </c>
      <c r="FI58" s="58">
        <f t="shared" si="169"/>
        <v>7575.7171199999993</v>
      </c>
      <c r="FJ58" s="58">
        <f t="shared" si="144"/>
        <v>8693.0592399999987</v>
      </c>
      <c r="FK58" s="58">
        <f t="shared" si="170"/>
        <v>8693.0592399999987</v>
      </c>
      <c r="FL58" s="58">
        <f t="shared" si="145"/>
        <v>9572.3330016</v>
      </c>
      <c r="FM58" s="58">
        <f t="shared" si="171"/>
        <v>9572.3330016</v>
      </c>
      <c r="FN58" s="58">
        <f t="shared" si="146"/>
        <v>9498.7992351999874</v>
      </c>
      <c r="FO58" s="58">
        <f t="shared" si="172"/>
        <v>9498.7992351999874</v>
      </c>
      <c r="FP58" s="58">
        <f t="shared" si="147"/>
        <v>9102.5592223999702</v>
      </c>
      <c r="FQ58" s="58">
        <f t="shared" si="173"/>
        <v>9102.5592223999702</v>
      </c>
    </row>
    <row r="59" spans="1:173">
      <c r="A59" s="58">
        <v>53</v>
      </c>
      <c r="B59" s="137">
        <f>'Stata Quintile'!$C151</f>
        <v>30.482140000000001</v>
      </c>
      <c r="C59" s="138">
        <f t="shared" si="26"/>
        <v>55.775715999999989</v>
      </c>
      <c r="D59" s="139">
        <f t="shared" si="27"/>
        <v>93.396650399999942</v>
      </c>
      <c r="E59" s="141">
        <f t="shared" si="28"/>
        <v>67.726221300000589</v>
      </c>
      <c r="F59" s="140">
        <f t="shared" si="29"/>
        <v>74.838390599994455</v>
      </c>
      <c r="G59" s="142">
        <f t="shared" si="30"/>
        <v>31.979699000024993</v>
      </c>
      <c r="H59" s="58">
        <f>'Stata Quintile'!$D151</f>
        <v>1947.0830000000001</v>
      </c>
      <c r="I59" s="58">
        <f t="shared" si="31"/>
        <v>847.21926000000019</v>
      </c>
      <c r="J59" s="58">
        <f t="shared" si="32"/>
        <v>2321.9457600000005</v>
      </c>
      <c r="K59" s="58">
        <f t="shared" si="33"/>
        <v>2437.7618385000001</v>
      </c>
      <c r="L59" s="58">
        <f t="shared" si="34"/>
        <v>2251.3136602999875</v>
      </c>
      <c r="M59" s="58">
        <f t="shared" si="35"/>
        <v>2249.6388542100099</v>
      </c>
      <c r="N59" s="58">
        <f>'Stata Quintile'!$E151</f>
        <v>4594.9920000000002</v>
      </c>
      <c r="O59" s="58">
        <f t="shared" si="36"/>
        <v>2970.0125780000003</v>
      </c>
      <c r="P59" s="58">
        <f t="shared" si="37"/>
        <v>4124.3218010000019</v>
      </c>
      <c r="Q59" s="58">
        <f t="shared" si="38"/>
        <v>4574.0295681000007</v>
      </c>
      <c r="R59" s="58">
        <f t="shared" si="39"/>
        <v>4352.9624878000141</v>
      </c>
      <c r="S59" s="58">
        <f t="shared" si="40"/>
        <v>4163.4043923999561</v>
      </c>
      <c r="T59" s="58">
        <f>'Stata Quintile'!$F151</f>
        <v>7362.3829999999998</v>
      </c>
      <c r="U59" s="58">
        <f t="shared" si="41"/>
        <v>5548.8068700000003</v>
      </c>
      <c r="V59" s="58">
        <f t="shared" si="42"/>
        <v>6551.8293610000001</v>
      </c>
      <c r="W59" s="58">
        <f t="shared" si="43"/>
        <v>6958.5600568000009</v>
      </c>
      <c r="X59" s="58">
        <f t="shared" si="44"/>
        <v>6592.6137578000053</v>
      </c>
      <c r="Y59" s="58">
        <f t="shared" si="45"/>
        <v>6286.345719099947</v>
      </c>
      <c r="Z59" s="58">
        <f>'Stata Quintile'!$G151</f>
        <v>12314.47</v>
      </c>
      <c r="AA59" s="58">
        <f t="shared" si="46"/>
        <v>12115.638299999999</v>
      </c>
      <c r="AB59" s="58">
        <f t="shared" si="47"/>
        <v>13076.659926000004</v>
      </c>
      <c r="AC59" s="58">
        <f t="shared" si="48"/>
        <v>12769.0530268</v>
      </c>
      <c r="AD59" s="58">
        <f t="shared" si="49"/>
        <v>12509.5975249</v>
      </c>
      <c r="AE59" s="58">
        <f t="shared" si="50"/>
        <v>11955.766068299883</v>
      </c>
      <c r="AF59" s="58">
        <f>'Stata Quintile'!$H151</f>
        <v>127.95</v>
      </c>
      <c r="AG59" s="58">
        <f t="shared" si="51"/>
        <v>17.298603600000007</v>
      </c>
      <c r="AH59" s="58">
        <f t="shared" si="52"/>
        <v>37.882549100000006</v>
      </c>
      <c r="AI59" s="58">
        <f t="shared" si="53"/>
        <v>58.217435799999862</v>
      </c>
      <c r="AJ59" s="58">
        <f t="shared" si="54"/>
        <v>134.26003220000075</v>
      </c>
      <c r="AK59" s="58">
        <f t="shared" si="55"/>
        <v>152.06130444999917</v>
      </c>
      <c r="AL59" s="58">
        <f>'Stata Quintile'!$I151</f>
        <v>1712.0170000000001</v>
      </c>
      <c r="AM59" s="58">
        <f t="shared" si="56"/>
        <v>481.21181100000001</v>
      </c>
      <c r="AN59" s="58">
        <f t="shared" si="57"/>
        <v>1008.3863750000005</v>
      </c>
      <c r="AO59" s="58">
        <f t="shared" si="58"/>
        <v>1420.675135200001</v>
      </c>
      <c r="AP59" s="58">
        <f t="shared" si="59"/>
        <v>1335.9667211000051</v>
      </c>
      <c r="AQ59" s="58">
        <f t="shared" si="60"/>
        <v>1501.4917939999941</v>
      </c>
      <c r="AR59" s="58">
        <f>'Stata Quintile'!$J151</f>
        <v>3246.93</v>
      </c>
      <c r="AS59" s="58">
        <f t="shared" si="61"/>
        <v>1845.325593</v>
      </c>
      <c r="AT59" s="58">
        <f t="shared" si="62"/>
        <v>2572.3175599999995</v>
      </c>
      <c r="AU59" s="58">
        <f t="shared" si="63"/>
        <v>3145.3511083000012</v>
      </c>
      <c r="AV59" s="58">
        <f t="shared" si="64"/>
        <v>2955.5446311000014</v>
      </c>
      <c r="AW59" s="58">
        <f t="shared" si="65"/>
        <v>2965.3384043000051</v>
      </c>
      <c r="AX59" s="58">
        <f>'Stata Quintile'!$K151</f>
        <v>5597.8249999999998</v>
      </c>
      <c r="AY59" s="58">
        <f t="shared" si="66"/>
        <v>3603.1943200000001</v>
      </c>
      <c r="AZ59" s="58">
        <f t="shared" si="67"/>
        <v>4317.7280960000007</v>
      </c>
      <c r="BA59" s="58">
        <f t="shared" si="68"/>
        <v>5072.6973469000004</v>
      </c>
      <c r="BB59" s="58">
        <f t="shared" si="69"/>
        <v>4911.9736350999992</v>
      </c>
      <c r="BC59" s="58">
        <f t="shared" si="70"/>
        <v>4806.0772344000216</v>
      </c>
      <c r="BD59" s="58">
        <f>'Stata Quintile'!$L151</f>
        <v>15232.16</v>
      </c>
      <c r="BE59" s="58">
        <f t="shared" si="71"/>
        <v>7614.1231799999996</v>
      </c>
      <c r="BF59" s="58">
        <f t="shared" si="72"/>
        <v>8548.7333399999989</v>
      </c>
      <c r="BG59" s="58">
        <f t="shared" si="73"/>
        <v>9434.2921229000021</v>
      </c>
      <c r="BH59" s="58">
        <f t="shared" si="74"/>
        <v>9343.3121503999919</v>
      </c>
      <c r="BI59" s="58">
        <f t="shared" si="75"/>
        <v>9051.4784467001155</v>
      </c>
      <c r="BK59" s="58">
        <v>53</v>
      </c>
      <c r="BL59" s="58">
        <f>'Stata Quintile'!$C151</f>
        <v>30.482140000000001</v>
      </c>
      <c r="BM59" s="58">
        <f t="shared" si="76"/>
        <v>55.775715999999989</v>
      </c>
      <c r="BN59" s="58">
        <f t="shared" si="77"/>
        <v>55.775715999999989</v>
      </c>
      <c r="BO59" s="58">
        <f t="shared" si="78"/>
        <v>93.396650399999942</v>
      </c>
      <c r="BP59" s="58">
        <f t="shared" si="77"/>
        <v>93.396650399999942</v>
      </c>
      <c r="BQ59" s="58">
        <f t="shared" si="79"/>
        <v>67.726221300000589</v>
      </c>
      <c r="BR59" s="58">
        <f t="shared" si="148"/>
        <v>67.726221300000589</v>
      </c>
      <c r="BS59" s="58">
        <f t="shared" si="80"/>
        <v>74.838390599994455</v>
      </c>
      <c r="BT59" s="58">
        <f t="shared" si="149"/>
        <v>74.838390599994455</v>
      </c>
      <c r="BU59" s="58">
        <f t="shared" si="81"/>
        <v>31.979699000024993</v>
      </c>
      <c r="BV59" s="58">
        <f t="shared" si="150"/>
        <v>31.979699000024993</v>
      </c>
      <c r="BW59" s="58">
        <f>'Stata Quintile'!$D151</f>
        <v>1947.0830000000001</v>
      </c>
      <c r="BX59" s="58">
        <f t="shared" si="82"/>
        <v>847.21926000000019</v>
      </c>
      <c r="BY59" s="58">
        <f t="shared" si="83"/>
        <v>847.21926000000019</v>
      </c>
      <c r="BZ59" s="58">
        <f t="shared" si="84"/>
        <v>2321.9457600000005</v>
      </c>
      <c r="CA59" s="58">
        <f t="shared" si="85"/>
        <v>2321.9457600000005</v>
      </c>
      <c r="CB59" s="58">
        <f t="shared" si="86"/>
        <v>2437.7618385000001</v>
      </c>
      <c r="CC59" s="58">
        <f t="shared" si="87"/>
        <v>2437.7618385000001</v>
      </c>
      <c r="CD59" s="58">
        <f t="shared" si="88"/>
        <v>2251.3136602999875</v>
      </c>
      <c r="CE59" s="58">
        <f t="shared" si="89"/>
        <v>2251.3136602999875</v>
      </c>
      <c r="CF59" s="58">
        <f t="shared" si="90"/>
        <v>2249.6388542100099</v>
      </c>
      <c r="CG59" s="58">
        <f t="shared" si="91"/>
        <v>2249.6388542100099</v>
      </c>
      <c r="CH59" s="58">
        <f>'Stata Quintile'!$E151</f>
        <v>4594.9920000000002</v>
      </c>
      <c r="CI59" s="58">
        <f t="shared" si="92"/>
        <v>2970.0125780000003</v>
      </c>
      <c r="CJ59" s="58">
        <f t="shared" si="93"/>
        <v>2970.0125780000003</v>
      </c>
      <c r="CK59" s="58">
        <f t="shared" si="94"/>
        <v>4124.3218010000019</v>
      </c>
      <c r="CL59" s="58">
        <f t="shared" si="95"/>
        <v>4124.3218010000019</v>
      </c>
      <c r="CM59" s="58">
        <f t="shared" si="96"/>
        <v>4574.0295681000007</v>
      </c>
      <c r="CN59" s="58">
        <f t="shared" si="97"/>
        <v>4574.0295681000007</v>
      </c>
      <c r="CO59" s="58">
        <f t="shared" si="98"/>
        <v>4352.9624878000141</v>
      </c>
      <c r="CP59" s="58">
        <f t="shared" si="99"/>
        <v>4352.9624878000141</v>
      </c>
      <c r="CQ59" s="58">
        <f t="shared" si="100"/>
        <v>4163.4043923999561</v>
      </c>
      <c r="CR59" s="58">
        <f t="shared" si="101"/>
        <v>4163.4043923999561</v>
      </c>
      <c r="CS59" s="58">
        <f>'Stata Quintile'!$F151</f>
        <v>7362.3829999999998</v>
      </c>
      <c r="CT59" s="58">
        <f t="shared" si="102"/>
        <v>5548.8068700000003</v>
      </c>
      <c r="CU59" s="58">
        <f t="shared" si="103"/>
        <v>5548.8068700000003</v>
      </c>
      <c r="CV59" s="58">
        <f t="shared" si="104"/>
        <v>6551.8293610000001</v>
      </c>
      <c r="CW59" s="58">
        <f t="shared" si="105"/>
        <v>6551.8293610000001</v>
      </c>
      <c r="CX59" s="58">
        <f t="shared" si="106"/>
        <v>6958.5600568000009</v>
      </c>
      <c r="CY59" s="58">
        <f t="shared" si="107"/>
        <v>6958.5600568000009</v>
      </c>
      <c r="CZ59" s="58">
        <f t="shared" si="108"/>
        <v>6592.6137578000053</v>
      </c>
      <c r="DA59" s="58">
        <f t="shared" si="109"/>
        <v>6592.6137578000053</v>
      </c>
      <c r="DB59" s="58">
        <f t="shared" si="110"/>
        <v>6286.345719099947</v>
      </c>
      <c r="DC59" s="58">
        <f t="shared" si="111"/>
        <v>6286.345719099947</v>
      </c>
      <c r="DD59" s="58">
        <f>'Stata Quintile'!$G151</f>
        <v>12314.47</v>
      </c>
      <c r="DE59" s="58">
        <f t="shared" si="112"/>
        <v>12115.638299999999</v>
      </c>
      <c r="DF59" s="58">
        <f t="shared" si="113"/>
        <v>12115.638299999999</v>
      </c>
      <c r="DG59" s="58">
        <f t="shared" si="114"/>
        <v>13076.659926000004</v>
      </c>
      <c r="DH59" s="58">
        <f t="shared" si="115"/>
        <v>13076.659926000004</v>
      </c>
      <c r="DI59" s="58">
        <f t="shared" si="116"/>
        <v>12769.0530268</v>
      </c>
      <c r="DJ59" s="58">
        <f t="shared" si="117"/>
        <v>12769.0530268</v>
      </c>
      <c r="DK59" s="58">
        <f t="shared" si="118"/>
        <v>12509.5975249</v>
      </c>
      <c r="DL59" s="58">
        <f t="shared" si="119"/>
        <v>12509.5975249</v>
      </c>
      <c r="DM59" s="58">
        <f t="shared" si="120"/>
        <v>11955.766068299883</v>
      </c>
      <c r="DN59" s="58">
        <f t="shared" si="121"/>
        <v>11955.766068299883</v>
      </c>
      <c r="DO59" s="58">
        <f>'Stata Quintile'!$H151</f>
        <v>127.95</v>
      </c>
      <c r="DP59" s="58">
        <f t="shared" si="122"/>
        <v>17.298603600000007</v>
      </c>
      <c r="DQ59" s="58">
        <f t="shared" si="123"/>
        <v>17.298603600000007</v>
      </c>
      <c r="DR59" s="58">
        <f t="shared" si="124"/>
        <v>37.882549100000006</v>
      </c>
      <c r="DS59" s="58">
        <f t="shared" si="123"/>
        <v>37.882549100000006</v>
      </c>
      <c r="DT59" s="58">
        <f t="shared" si="125"/>
        <v>58.217435799999862</v>
      </c>
      <c r="DU59" s="58">
        <f t="shared" si="151"/>
        <v>58.217435799999862</v>
      </c>
      <c r="DV59" s="58">
        <f t="shared" si="126"/>
        <v>134.26003220000075</v>
      </c>
      <c r="DW59" s="58">
        <f t="shared" si="152"/>
        <v>134.26003220000075</v>
      </c>
      <c r="DX59" s="58">
        <f t="shared" si="127"/>
        <v>152.06130444999917</v>
      </c>
      <c r="DY59" s="58">
        <f t="shared" si="153"/>
        <v>152.06130444999917</v>
      </c>
      <c r="DZ59" s="58">
        <f>'Stata Quintile'!$I151</f>
        <v>1712.0170000000001</v>
      </c>
      <c r="EA59" s="58">
        <f t="shared" si="128"/>
        <v>481.21181100000001</v>
      </c>
      <c r="EB59" s="58">
        <f t="shared" si="154"/>
        <v>481.21181100000001</v>
      </c>
      <c r="EC59" s="58">
        <f t="shared" si="129"/>
        <v>1008.3863750000005</v>
      </c>
      <c r="ED59" s="58">
        <f t="shared" si="155"/>
        <v>1008.3863750000005</v>
      </c>
      <c r="EE59" s="58">
        <f t="shared" si="130"/>
        <v>1420.675135200001</v>
      </c>
      <c r="EF59" s="58">
        <f t="shared" si="156"/>
        <v>1420.675135200001</v>
      </c>
      <c r="EG59" s="58">
        <f t="shared" si="131"/>
        <v>1335.9667211000051</v>
      </c>
      <c r="EH59" s="58">
        <f t="shared" si="157"/>
        <v>1335.9667211000051</v>
      </c>
      <c r="EI59" s="58">
        <f t="shared" si="132"/>
        <v>1501.4917939999941</v>
      </c>
      <c r="EJ59" s="58">
        <f t="shared" si="158"/>
        <v>1501.4917939999941</v>
      </c>
      <c r="EK59" s="58">
        <f>'Stata Quintile'!$J151</f>
        <v>3246.93</v>
      </c>
      <c r="EL59" s="58">
        <f t="shared" si="133"/>
        <v>1845.325593</v>
      </c>
      <c r="EM59" s="58">
        <f t="shared" si="159"/>
        <v>1845.325593</v>
      </c>
      <c r="EN59" s="58">
        <f t="shared" si="134"/>
        <v>2572.3175599999995</v>
      </c>
      <c r="EO59" s="58">
        <f t="shared" si="160"/>
        <v>2572.3175599999995</v>
      </c>
      <c r="EP59" s="58">
        <f t="shared" si="135"/>
        <v>3145.3511083000012</v>
      </c>
      <c r="EQ59" s="58">
        <f t="shared" si="161"/>
        <v>3145.3511083000012</v>
      </c>
      <c r="ER59" s="58">
        <f t="shared" si="136"/>
        <v>2955.5446311000014</v>
      </c>
      <c r="ES59" s="58">
        <f t="shared" si="162"/>
        <v>2955.5446311000014</v>
      </c>
      <c r="ET59" s="58">
        <f t="shared" si="137"/>
        <v>2965.3384043000051</v>
      </c>
      <c r="EU59" s="58">
        <f t="shared" si="163"/>
        <v>2965.3384043000051</v>
      </c>
      <c r="EV59" s="58">
        <f>'Stata Quintile'!$K151</f>
        <v>5597.8249999999998</v>
      </c>
      <c r="EW59" s="58">
        <f t="shared" si="138"/>
        <v>3603.1943200000001</v>
      </c>
      <c r="EX59" s="58">
        <f t="shared" si="164"/>
        <v>3603.1943200000001</v>
      </c>
      <c r="EY59" s="58">
        <f t="shared" si="139"/>
        <v>4317.7280960000007</v>
      </c>
      <c r="EZ59" s="58">
        <f t="shared" si="165"/>
        <v>4317.7280960000007</v>
      </c>
      <c r="FA59" s="58">
        <f t="shared" si="140"/>
        <v>5072.6973469000004</v>
      </c>
      <c r="FB59" s="58">
        <f t="shared" si="166"/>
        <v>5072.6973469000004</v>
      </c>
      <c r="FC59" s="58">
        <f t="shared" si="141"/>
        <v>4911.9736350999992</v>
      </c>
      <c r="FD59" s="58">
        <f t="shared" si="167"/>
        <v>4911.9736350999992</v>
      </c>
      <c r="FE59" s="58">
        <f t="shared" si="142"/>
        <v>4806.0772344000216</v>
      </c>
      <c r="FF59" s="58">
        <f t="shared" si="168"/>
        <v>4806.0772344000216</v>
      </c>
      <c r="FG59" s="58">
        <f>'Stata Quintile'!$L151</f>
        <v>15232.16</v>
      </c>
      <c r="FH59" s="58">
        <f t="shared" si="143"/>
        <v>7614.1231799999996</v>
      </c>
      <c r="FI59" s="58">
        <f t="shared" si="169"/>
        <v>7614.1231799999996</v>
      </c>
      <c r="FJ59" s="58">
        <f t="shared" si="144"/>
        <v>8548.7333399999989</v>
      </c>
      <c r="FK59" s="58">
        <f t="shared" si="170"/>
        <v>8548.7333399999989</v>
      </c>
      <c r="FL59" s="58">
        <f t="shared" si="145"/>
        <v>9434.2921229000021</v>
      </c>
      <c r="FM59" s="58">
        <f t="shared" si="171"/>
        <v>9434.2921229000021</v>
      </c>
      <c r="FN59" s="58">
        <f t="shared" si="146"/>
        <v>9343.3121503999919</v>
      </c>
      <c r="FO59" s="58">
        <f t="shared" si="172"/>
        <v>9343.3121503999919</v>
      </c>
      <c r="FP59" s="58">
        <f t="shared" si="147"/>
        <v>9051.4784467001155</v>
      </c>
      <c r="FQ59" s="58">
        <f t="shared" si="173"/>
        <v>9051.4784467001155</v>
      </c>
    </row>
    <row r="60" spans="1:173">
      <c r="A60" s="58">
        <v>54</v>
      </c>
      <c r="B60" s="137">
        <f>'Stata Quintile'!$C154</f>
        <v>273.66669999999999</v>
      </c>
      <c r="C60" s="138">
        <f t="shared" si="26"/>
        <v>50.67428799999999</v>
      </c>
      <c r="D60" s="139">
        <f t="shared" si="27"/>
        <v>83.236927600000001</v>
      </c>
      <c r="E60" s="141">
        <f t="shared" si="28"/>
        <v>55.538049600000249</v>
      </c>
      <c r="F60" s="140">
        <f t="shared" si="29"/>
        <v>39.958699200002229</v>
      </c>
      <c r="G60" s="142">
        <f t="shared" si="30"/>
        <v>10.56653759998153</v>
      </c>
      <c r="H60" s="58">
        <f>'Stata Quintile'!$D154</f>
        <v>2475.5790000000002</v>
      </c>
      <c r="I60" s="58">
        <f t="shared" si="31"/>
        <v>828.04768000000013</v>
      </c>
      <c r="J60" s="58">
        <f t="shared" si="32"/>
        <v>2219.3636400000014</v>
      </c>
      <c r="K60" s="58">
        <f t="shared" si="33"/>
        <v>2337.6989200000012</v>
      </c>
      <c r="L60" s="58">
        <f t="shared" si="34"/>
        <v>2062.2022424000024</v>
      </c>
      <c r="M60" s="58">
        <f t="shared" si="35"/>
        <v>2060.6885740800017</v>
      </c>
      <c r="N60" s="58">
        <f>'Stata Quintile'!$E154</f>
        <v>4343.9579999999996</v>
      </c>
      <c r="O60" s="58">
        <f t="shared" si="36"/>
        <v>2977.6880040000001</v>
      </c>
      <c r="P60" s="58">
        <f t="shared" si="37"/>
        <v>3973.3651239999999</v>
      </c>
      <c r="Q60" s="58">
        <f t="shared" si="38"/>
        <v>4422.7622152000004</v>
      </c>
      <c r="R60" s="58">
        <f t="shared" si="39"/>
        <v>4147.2192552000051</v>
      </c>
      <c r="S60" s="58">
        <f t="shared" si="40"/>
        <v>4017.7458671999775</v>
      </c>
      <c r="T60" s="58">
        <f>'Stata Quintile'!$F154</f>
        <v>6787.1459999999997</v>
      </c>
      <c r="U60" s="58">
        <f t="shared" si="41"/>
        <v>5587.47066</v>
      </c>
      <c r="V60" s="58">
        <f t="shared" si="42"/>
        <v>6361.8299640000005</v>
      </c>
      <c r="W60" s="58">
        <f t="shared" si="43"/>
        <v>6763.1548020000009</v>
      </c>
      <c r="X60" s="58">
        <f t="shared" si="44"/>
        <v>6332.030253600009</v>
      </c>
      <c r="Y60" s="58">
        <f t="shared" si="45"/>
        <v>6142.9330479999189</v>
      </c>
      <c r="Z60" s="58">
        <f>'Stata Quintile'!$G154</f>
        <v>16270.52</v>
      </c>
      <c r="AA60" s="58">
        <f t="shared" si="46"/>
        <v>12217.098399999999</v>
      </c>
      <c r="AB60" s="58">
        <f t="shared" si="47"/>
        <v>12831.376224000003</v>
      </c>
      <c r="AC60" s="58">
        <f t="shared" si="48"/>
        <v>12530.2034976</v>
      </c>
      <c r="AD60" s="58">
        <f t="shared" si="49"/>
        <v>12229.661648800004</v>
      </c>
      <c r="AE60" s="58">
        <f t="shared" si="50"/>
        <v>11943.353799999924</v>
      </c>
      <c r="AF60" s="58">
        <f>'Stata Quintile'!$H154</f>
        <v>63.288460000000001</v>
      </c>
      <c r="AG60" s="58">
        <f t="shared" si="51"/>
        <v>16.448464800000004</v>
      </c>
      <c r="AH60" s="58">
        <f t="shared" si="52"/>
        <v>35.909392400000002</v>
      </c>
      <c r="AI60" s="58">
        <f t="shared" si="53"/>
        <v>57.39493919999984</v>
      </c>
      <c r="AJ60" s="58">
        <f t="shared" si="54"/>
        <v>119.94300159999602</v>
      </c>
      <c r="AK60" s="58">
        <f t="shared" si="55"/>
        <v>136.38589920000095</v>
      </c>
      <c r="AL60" s="58">
        <f>'Stata Quintile'!$I154</f>
        <v>1514.1959999999999</v>
      </c>
      <c r="AM60" s="58">
        <f t="shared" si="56"/>
        <v>473.12039800000002</v>
      </c>
      <c r="AN60" s="58">
        <f t="shared" si="57"/>
        <v>966.75950000000012</v>
      </c>
      <c r="AO60" s="58">
        <f t="shared" si="58"/>
        <v>1385.2340664000003</v>
      </c>
      <c r="AP60" s="58">
        <f t="shared" si="59"/>
        <v>1245.8632623999874</v>
      </c>
      <c r="AQ60" s="58">
        <f t="shared" si="60"/>
        <v>1391.9527119999948</v>
      </c>
      <c r="AR60" s="58">
        <f>'Stata Quintile'!$J154</f>
        <v>3538.904</v>
      </c>
      <c r="AS60" s="58">
        <f t="shared" si="61"/>
        <v>1843.1997739999999</v>
      </c>
      <c r="AT60" s="58">
        <f t="shared" si="62"/>
        <v>2486.8550400000004</v>
      </c>
      <c r="AU60" s="58">
        <f t="shared" si="63"/>
        <v>3063.6465776000023</v>
      </c>
      <c r="AV60" s="58">
        <f t="shared" si="64"/>
        <v>2829.3785824000006</v>
      </c>
      <c r="AW60" s="58">
        <f t="shared" si="65"/>
        <v>2835.0755576000029</v>
      </c>
      <c r="AX60" s="58">
        <f>'Stata Quintile'!$K154</f>
        <v>5116.5</v>
      </c>
      <c r="AY60" s="58">
        <f t="shared" si="66"/>
        <v>3616.0647600000002</v>
      </c>
      <c r="AZ60" s="58">
        <f t="shared" si="67"/>
        <v>4207.554204</v>
      </c>
      <c r="BA60" s="58">
        <f t="shared" si="68"/>
        <v>4961.3829767999996</v>
      </c>
      <c r="BB60" s="58">
        <f t="shared" si="69"/>
        <v>4765.2616944000147</v>
      </c>
      <c r="BC60" s="58">
        <f t="shared" si="70"/>
        <v>4691.9319519999626</v>
      </c>
      <c r="BD60" s="58">
        <f>'Stata Quintile'!$L154</f>
        <v>10758.04</v>
      </c>
      <c r="BE60" s="58">
        <f t="shared" si="71"/>
        <v>7652.5292399999998</v>
      </c>
      <c r="BF60" s="58">
        <f t="shared" si="72"/>
        <v>8392.9657599999991</v>
      </c>
      <c r="BG60" s="58">
        <f t="shared" si="73"/>
        <v>9274.1661727999999</v>
      </c>
      <c r="BH60" s="58">
        <f t="shared" si="74"/>
        <v>9166.805203999993</v>
      </c>
      <c r="BI60" s="58">
        <f t="shared" si="75"/>
        <v>8993.240048000036</v>
      </c>
      <c r="BK60" s="58">
        <v>54</v>
      </c>
      <c r="BL60" s="58">
        <f>'Stata Quintile'!$C154</f>
        <v>273.66669999999999</v>
      </c>
      <c r="BM60" s="58">
        <f t="shared" si="76"/>
        <v>50.67428799999999</v>
      </c>
      <c r="BN60" s="58">
        <f t="shared" si="77"/>
        <v>50.67428799999999</v>
      </c>
      <c r="BO60" s="58">
        <f t="shared" si="78"/>
        <v>83.236927600000001</v>
      </c>
      <c r="BP60" s="58">
        <f t="shared" si="77"/>
        <v>83.236927600000001</v>
      </c>
      <c r="BQ60" s="58">
        <f t="shared" si="79"/>
        <v>55.538049600000249</v>
      </c>
      <c r="BR60" s="58">
        <f t="shared" si="148"/>
        <v>55.538049600000249</v>
      </c>
      <c r="BS60" s="58">
        <f t="shared" si="80"/>
        <v>39.958699200002229</v>
      </c>
      <c r="BT60" s="58">
        <f t="shared" si="149"/>
        <v>39.958699200002229</v>
      </c>
      <c r="BU60" s="58">
        <f t="shared" si="81"/>
        <v>10.56653759998153</v>
      </c>
      <c r="BV60" s="58">
        <f t="shared" si="150"/>
        <v>10.56653759998153</v>
      </c>
      <c r="BW60" s="58">
        <f>'Stata Quintile'!$D154</f>
        <v>2475.5790000000002</v>
      </c>
      <c r="BX60" s="58">
        <f t="shared" si="82"/>
        <v>828.04768000000013</v>
      </c>
      <c r="BY60" s="58">
        <f t="shared" si="83"/>
        <v>828.04768000000013</v>
      </c>
      <c r="BZ60" s="58">
        <f t="shared" si="84"/>
        <v>2219.3636400000014</v>
      </c>
      <c r="CA60" s="58">
        <f t="shared" si="85"/>
        <v>2219.3636400000014</v>
      </c>
      <c r="CB60" s="58">
        <f t="shared" si="86"/>
        <v>2337.6989200000012</v>
      </c>
      <c r="CC60" s="58">
        <f t="shared" si="87"/>
        <v>2337.6989200000012</v>
      </c>
      <c r="CD60" s="58">
        <f t="shared" si="88"/>
        <v>2062.2022424000024</v>
      </c>
      <c r="CE60" s="58">
        <f t="shared" si="89"/>
        <v>2062.2022424000024</v>
      </c>
      <c r="CF60" s="58">
        <f t="shared" si="90"/>
        <v>2060.6885740800017</v>
      </c>
      <c r="CG60" s="58">
        <f t="shared" si="91"/>
        <v>2060.6885740800017</v>
      </c>
      <c r="CH60" s="58">
        <f>'Stata Quintile'!$E154</f>
        <v>4343.9579999999996</v>
      </c>
      <c r="CI60" s="58">
        <f t="shared" si="92"/>
        <v>2977.6880040000001</v>
      </c>
      <c r="CJ60" s="58">
        <f t="shared" si="93"/>
        <v>2977.6880040000001</v>
      </c>
      <c r="CK60" s="58">
        <f t="shared" si="94"/>
        <v>3973.3651239999999</v>
      </c>
      <c r="CL60" s="58">
        <f t="shared" si="95"/>
        <v>3973.3651239999999</v>
      </c>
      <c r="CM60" s="58">
        <f t="shared" si="96"/>
        <v>4422.7622152000004</v>
      </c>
      <c r="CN60" s="58">
        <f t="shared" si="97"/>
        <v>4422.7622152000004</v>
      </c>
      <c r="CO60" s="58">
        <f t="shared" si="98"/>
        <v>4147.2192552000051</v>
      </c>
      <c r="CP60" s="58">
        <f t="shared" si="99"/>
        <v>4147.2192552000051</v>
      </c>
      <c r="CQ60" s="58">
        <f t="shared" si="100"/>
        <v>4017.7458671999775</v>
      </c>
      <c r="CR60" s="58">
        <f t="shared" si="101"/>
        <v>4017.7458671999775</v>
      </c>
      <c r="CS60" s="58">
        <f>'Stata Quintile'!$F154</f>
        <v>6787.1459999999997</v>
      </c>
      <c r="CT60" s="58">
        <f t="shared" si="102"/>
        <v>5587.47066</v>
      </c>
      <c r="CU60" s="58">
        <f t="shared" si="103"/>
        <v>5587.47066</v>
      </c>
      <c r="CV60" s="58">
        <f t="shared" si="104"/>
        <v>6361.8299640000005</v>
      </c>
      <c r="CW60" s="58">
        <f t="shared" si="105"/>
        <v>6361.8299640000005</v>
      </c>
      <c r="CX60" s="58">
        <f t="shared" si="106"/>
        <v>6763.1548020000009</v>
      </c>
      <c r="CY60" s="58">
        <f t="shared" si="107"/>
        <v>6763.1548020000009</v>
      </c>
      <c r="CZ60" s="58">
        <f t="shared" si="108"/>
        <v>6332.030253600009</v>
      </c>
      <c r="DA60" s="58">
        <f t="shared" si="109"/>
        <v>6332.030253600009</v>
      </c>
      <c r="DB60" s="58">
        <f t="shared" si="110"/>
        <v>6142.9330479999189</v>
      </c>
      <c r="DC60" s="58">
        <f t="shared" si="111"/>
        <v>6142.9330479999189</v>
      </c>
      <c r="DD60" s="58">
        <f>'Stata Quintile'!$G154</f>
        <v>16270.52</v>
      </c>
      <c r="DE60" s="58">
        <f t="shared" si="112"/>
        <v>12217.098399999999</v>
      </c>
      <c r="DF60" s="58">
        <f t="shared" si="113"/>
        <v>12217.098399999999</v>
      </c>
      <c r="DG60" s="58">
        <f t="shared" si="114"/>
        <v>12831.376224000003</v>
      </c>
      <c r="DH60" s="58">
        <f t="shared" si="115"/>
        <v>12831.376224000003</v>
      </c>
      <c r="DI60" s="58">
        <f t="shared" si="116"/>
        <v>12530.2034976</v>
      </c>
      <c r="DJ60" s="58">
        <f t="shared" si="117"/>
        <v>12530.2034976</v>
      </c>
      <c r="DK60" s="58">
        <f t="shared" si="118"/>
        <v>12229.661648800004</v>
      </c>
      <c r="DL60" s="58">
        <f t="shared" si="119"/>
        <v>12229.661648800004</v>
      </c>
      <c r="DM60" s="58">
        <f t="shared" si="120"/>
        <v>11943.353799999924</v>
      </c>
      <c r="DN60" s="58">
        <f t="shared" si="121"/>
        <v>11943.353799999924</v>
      </c>
      <c r="DO60" s="58">
        <f>'Stata Quintile'!$H154</f>
        <v>63.288460000000001</v>
      </c>
      <c r="DP60" s="58">
        <f t="shared" si="122"/>
        <v>16.448464800000004</v>
      </c>
      <c r="DQ60" s="58">
        <f t="shared" si="123"/>
        <v>16.448464800000004</v>
      </c>
      <c r="DR60" s="58">
        <f t="shared" si="124"/>
        <v>35.909392400000002</v>
      </c>
      <c r="DS60" s="58">
        <f t="shared" si="123"/>
        <v>35.909392400000002</v>
      </c>
      <c r="DT60" s="58">
        <f t="shared" si="125"/>
        <v>57.39493919999984</v>
      </c>
      <c r="DU60" s="58">
        <f t="shared" si="151"/>
        <v>57.39493919999984</v>
      </c>
      <c r="DV60" s="58">
        <f t="shared" si="126"/>
        <v>119.94300159999602</v>
      </c>
      <c r="DW60" s="58">
        <f t="shared" si="152"/>
        <v>119.94300159999602</v>
      </c>
      <c r="DX60" s="58">
        <f t="shared" si="127"/>
        <v>136.38589920000095</v>
      </c>
      <c r="DY60" s="58">
        <f t="shared" si="153"/>
        <v>136.38589920000095</v>
      </c>
      <c r="DZ60" s="58">
        <f>'Stata Quintile'!$I154</f>
        <v>1514.1959999999999</v>
      </c>
      <c r="EA60" s="58">
        <f t="shared" si="128"/>
        <v>473.12039800000002</v>
      </c>
      <c r="EB60" s="58">
        <f t="shared" si="154"/>
        <v>473.12039800000002</v>
      </c>
      <c r="EC60" s="58">
        <f t="shared" si="129"/>
        <v>966.75950000000012</v>
      </c>
      <c r="ED60" s="58">
        <f t="shared" si="155"/>
        <v>966.75950000000012</v>
      </c>
      <c r="EE60" s="58">
        <f t="shared" si="130"/>
        <v>1385.2340664000003</v>
      </c>
      <c r="EF60" s="58">
        <f t="shared" si="156"/>
        <v>1385.2340664000003</v>
      </c>
      <c r="EG60" s="58">
        <f t="shared" si="131"/>
        <v>1245.8632623999874</v>
      </c>
      <c r="EH60" s="58">
        <f t="shared" si="157"/>
        <v>1245.8632623999874</v>
      </c>
      <c r="EI60" s="58">
        <f t="shared" si="132"/>
        <v>1391.9527119999948</v>
      </c>
      <c r="EJ60" s="58">
        <f t="shared" si="158"/>
        <v>1391.9527119999948</v>
      </c>
      <c r="EK60" s="58">
        <f>'Stata Quintile'!$J154</f>
        <v>3538.904</v>
      </c>
      <c r="EL60" s="58">
        <f t="shared" si="133"/>
        <v>1843.1997739999999</v>
      </c>
      <c r="EM60" s="58">
        <f t="shared" si="159"/>
        <v>1843.1997739999999</v>
      </c>
      <c r="EN60" s="58">
        <f t="shared" si="134"/>
        <v>2486.8550400000004</v>
      </c>
      <c r="EO60" s="58">
        <f t="shared" si="160"/>
        <v>2486.8550400000004</v>
      </c>
      <c r="EP60" s="58">
        <f t="shared" si="135"/>
        <v>3063.6465776000023</v>
      </c>
      <c r="EQ60" s="58">
        <f t="shared" si="161"/>
        <v>3063.6465776000023</v>
      </c>
      <c r="ER60" s="58">
        <f t="shared" si="136"/>
        <v>2829.3785824000006</v>
      </c>
      <c r="ES60" s="58">
        <f t="shared" si="162"/>
        <v>2829.3785824000006</v>
      </c>
      <c r="ET60" s="58">
        <f t="shared" si="137"/>
        <v>2835.0755576000029</v>
      </c>
      <c r="EU60" s="58">
        <f t="shared" si="163"/>
        <v>2835.0755576000029</v>
      </c>
      <c r="EV60" s="58">
        <f>'Stata Quintile'!$K154</f>
        <v>5116.5</v>
      </c>
      <c r="EW60" s="58">
        <f t="shared" si="138"/>
        <v>3616.0647600000002</v>
      </c>
      <c r="EX60" s="58">
        <f t="shared" si="164"/>
        <v>3616.0647600000002</v>
      </c>
      <c r="EY60" s="58">
        <f t="shared" si="139"/>
        <v>4207.554204</v>
      </c>
      <c r="EZ60" s="58">
        <f t="shared" si="165"/>
        <v>4207.554204</v>
      </c>
      <c r="FA60" s="58">
        <f t="shared" si="140"/>
        <v>4961.3829767999996</v>
      </c>
      <c r="FB60" s="58">
        <f t="shared" si="166"/>
        <v>4961.3829767999996</v>
      </c>
      <c r="FC60" s="58">
        <f t="shared" si="141"/>
        <v>4765.2616944000147</v>
      </c>
      <c r="FD60" s="58">
        <f t="shared" si="167"/>
        <v>4765.2616944000147</v>
      </c>
      <c r="FE60" s="58">
        <f t="shared" si="142"/>
        <v>4691.9319519999626</v>
      </c>
      <c r="FF60" s="58">
        <f t="shared" si="168"/>
        <v>4691.9319519999626</v>
      </c>
      <c r="FG60" s="58">
        <f>'Stata Quintile'!$L154</f>
        <v>10758.04</v>
      </c>
      <c r="FH60" s="58">
        <f t="shared" si="143"/>
        <v>7652.5292399999998</v>
      </c>
      <c r="FI60" s="58">
        <f t="shared" si="169"/>
        <v>7652.5292399999998</v>
      </c>
      <c r="FJ60" s="58">
        <f t="shared" si="144"/>
        <v>8392.9657599999991</v>
      </c>
      <c r="FK60" s="58">
        <f t="shared" si="170"/>
        <v>8392.9657599999991</v>
      </c>
      <c r="FL60" s="58">
        <f t="shared" si="145"/>
        <v>9274.1661727999999</v>
      </c>
      <c r="FM60" s="58">
        <f t="shared" si="171"/>
        <v>9274.1661727999999</v>
      </c>
      <c r="FN60" s="58">
        <f t="shared" si="146"/>
        <v>9166.805203999993</v>
      </c>
      <c r="FO60" s="58">
        <f t="shared" si="172"/>
        <v>9166.805203999993</v>
      </c>
      <c r="FP60" s="58">
        <f t="shared" si="147"/>
        <v>8993.240048000036</v>
      </c>
      <c r="FQ60" s="58">
        <f t="shared" si="173"/>
        <v>8993.240048000036</v>
      </c>
    </row>
    <row r="61" spans="1:173">
      <c r="A61" s="58">
        <v>55</v>
      </c>
      <c r="B61" s="137">
        <f>'Stata Quintile'!$C157</f>
        <v>86.160709999999995</v>
      </c>
      <c r="C61" s="138">
        <f t="shared" si="26"/>
        <v>45.572859999999991</v>
      </c>
      <c r="D61" s="139">
        <f t="shared" si="27"/>
        <v>72.753510000000006</v>
      </c>
      <c r="E61" s="141">
        <f t="shared" si="28"/>
        <v>44.113187500000549</v>
      </c>
      <c r="F61" s="140">
        <f t="shared" si="29"/>
        <v>8.4165749999974651</v>
      </c>
      <c r="G61" s="142">
        <f t="shared" si="30"/>
        <v>-5.4180000000196742</v>
      </c>
      <c r="H61" s="58">
        <f>'Stata Quintile'!$D157</f>
        <v>1913.875</v>
      </c>
      <c r="I61" s="58">
        <f t="shared" si="31"/>
        <v>808.87610000000018</v>
      </c>
      <c r="J61" s="58">
        <f t="shared" si="32"/>
        <v>2110.6029999999992</v>
      </c>
      <c r="K61" s="58">
        <f t="shared" si="33"/>
        <v>2230.3066875000018</v>
      </c>
      <c r="L61" s="58">
        <f t="shared" si="34"/>
        <v>1869.684162499987</v>
      </c>
      <c r="M61" s="58">
        <f t="shared" si="35"/>
        <v>1868.3652437500054</v>
      </c>
      <c r="N61" s="58">
        <f>'Stata Quintile'!$E157</f>
        <v>3472.384</v>
      </c>
      <c r="O61" s="58">
        <f t="shared" si="36"/>
        <v>2985.3634300000003</v>
      </c>
      <c r="P61" s="58">
        <f t="shared" si="37"/>
        <v>3812.8422250000003</v>
      </c>
      <c r="Q61" s="58">
        <f t="shared" si="38"/>
        <v>4256.0837774999982</v>
      </c>
      <c r="R61" s="58">
        <f t="shared" si="39"/>
        <v>3930.6494000000093</v>
      </c>
      <c r="S61" s="58">
        <f t="shared" si="40"/>
        <v>3867.6385000000009</v>
      </c>
      <c r="T61" s="58">
        <f>'Stata Quintile'!$F157</f>
        <v>5532.759</v>
      </c>
      <c r="U61" s="58">
        <f t="shared" si="41"/>
        <v>5626.1344499999996</v>
      </c>
      <c r="V61" s="58">
        <f t="shared" si="42"/>
        <v>6159.0082250000014</v>
      </c>
      <c r="W61" s="58">
        <f t="shared" si="43"/>
        <v>6548.8705950000003</v>
      </c>
      <c r="X61" s="58">
        <f t="shared" si="44"/>
        <v>6060.1517999999851</v>
      </c>
      <c r="Y61" s="58">
        <f t="shared" si="45"/>
        <v>5998.299312499963</v>
      </c>
      <c r="Z61" s="58">
        <f>'Stata Quintile'!$G157</f>
        <v>11246.16</v>
      </c>
      <c r="AA61" s="58">
        <f t="shared" si="46"/>
        <v>12318.558499999999</v>
      </c>
      <c r="AB61" s="58">
        <f t="shared" si="47"/>
        <v>12567.481750000003</v>
      </c>
      <c r="AC61" s="58">
        <f t="shared" si="48"/>
        <v>12277.683050000009</v>
      </c>
      <c r="AD61" s="58">
        <f t="shared" si="49"/>
        <v>11941.422937500007</v>
      </c>
      <c r="AE61" s="58">
        <f t="shared" si="50"/>
        <v>11944.991687499976</v>
      </c>
      <c r="AF61" s="58">
        <f>'Stata Quintile'!$H157</f>
        <v>400.74110000000002</v>
      </c>
      <c r="AG61" s="58">
        <f t="shared" si="51"/>
        <v>15.598326000000007</v>
      </c>
      <c r="AH61" s="58">
        <f t="shared" si="52"/>
        <v>33.840079500000002</v>
      </c>
      <c r="AI61" s="58">
        <f t="shared" si="53"/>
        <v>56.157504999999787</v>
      </c>
      <c r="AJ61" s="58">
        <f t="shared" si="54"/>
        <v>105.16327499999989</v>
      </c>
      <c r="AK61" s="58">
        <f t="shared" si="55"/>
        <v>119.9573437500012</v>
      </c>
      <c r="AL61" s="58">
        <f>'Stata Quintile'!$I157</f>
        <v>1544.1610000000001</v>
      </c>
      <c r="AM61" s="58">
        <f t="shared" si="56"/>
        <v>465.02898500000003</v>
      </c>
      <c r="AN61" s="58">
        <f t="shared" si="57"/>
        <v>922.65077499999916</v>
      </c>
      <c r="AO61" s="58">
        <f t="shared" si="58"/>
        <v>1343.1090500000018</v>
      </c>
      <c r="AP61" s="58">
        <f t="shared" si="59"/>
        <v>1151.5782374999944</v>
      </c>
      <c r="AQ61" s="58">
        <f t="shared" si="60"/>
        <v>1274.5837749999919</v>
      </c>
      <c r="AR61" s="58">
        <f>'Stata Quintile'!$J157</f>
        <v>3474.6970000000001</v>
      </c>
      <c r="AS61" s="58">
        <f t="shared" si="61"/>
        <v>1841.0739549999998</v>
      </c>
      <c r="AT61" s="58">
        <f t="shared" si="62"/>
        <v>2395.9605999999985</v>
      </c>
      <c r="AU61" s="58">
        <f t="shared" si="63"/>
        <v>2969.8429625000008</v>
      </c>
      <c r="AV61" s="58">
        <f t="shared" si="64"/>
        <v>2694.2684875000086</v>
      </c>
      <c r="AW61" s="58">
        <f t="shared" si="65"/>
        <v>2695.3825375000079</v>
      </c>
      <c r="AX61" s="58">
        <f>'Stata Quintile'!$K157</f>
        <v>5932.9290000000001</v>
      </c>
      <c r="AY61" s="58">
        <f t="shared" si="66"/>
        <v>3628.9351999999999</v>
      </c>
      <c r="AZ61" s="58">
        <f t="shared" si="67"/>
        <v>4089.9267999999993</v>
      </c>
      <c r="BA61" s="58">
        <f t="shared" si="68"/>
        <v>4832.6156374999991</v>
      </c>
      <c r="BB61" s="58">
        <f t="shared" si="69"/>
        <v>4604.0304875000002</v>
      </c>
      <c r="BC61" s="58">
        <f t="shared" si="70"/>
        <v>4566.9765000000407</v>
      </c>
      <c r="BD61" s="58">
        <f>'Stata Quintile'!$L157</f>
        <v>8417.6119999999992</v>
      </c>
      <c r="BE61" s="58">
        <f t="shared" si="71"/>
        <v>7690.9352999999992</v>
      </c>
      <c r="BF61" s="58">
        <f t="shared" si="72"/>
        <v>8225.7564999999995</v>
      </c>
      <c r="BG61" s="58">
        <f t="shared" si="73"/>
        <v>9091.2705375000005</v>
      </c>
      <c r="BH61" s="58">
        <f t="shared" si="74"/>
        <v>8969.008524999992</v>
      </c>
      <c r="BI61" s="58">
        <f t="shared" si="75"/>
        <v>8924.8949375002121</v>
      </c>
      <c r="BK61" s="58">
        <v>55</v>
      </c>
      <c r="BL61" s="58">
        <f>'Stata Quintile'!$C157</f>
        <v>86.160709999999995</v>
      </c>
      <c r="BM61" s="58">
        <f t="shared" si="76"/>
        <v>45.572859999999991</v>
      </c>
      <c r="BN61" s="58">
        <f t="shared" si="77"/>
        <v>45.572859999999991</v>
      </c>
      <c r="BO61" s="58">
        <f t="shared" si="78"/>
        <v>72.753510000000006</v>
      </c>
      <c r="BP61" s="58">
        <f t="shared" si="77"/>
        <v>72.753510000000006</v>
      </c>
      <c r="BQ61" s="58">
        <f t="shared" si="79"/>
        <v>44.113187500000549</v>
      </c>
      <c r="BR61" s="58">
        <f t="shared" si="148"/>
        <v>44.113187500000549</v>
      </c>
      <c r="BS61" s="58">
        <f t="shared" si="80"/>
        <v>8.4165749999974651</v>
      </c>
      <c r="BT61" s="58">
        <f t="shared" si="149"/>
        <v>8.4165749999974651</v>
      </c>
      <c r="BU61" s="58">
        <f t="shared" si="81"/>
        <v>-5.4180000000196742</v>
      </c>
      <c r="BV61" s="58">
        <f t="shared" si="150"/>
        <v>-5.4180000000196742</v>
      </c>
      <c r="BW61" s="58">
        <f>'Stata Quintile'!$D157</f>
        <v>1913.875</v>
      </c>
      <c r="BX61" s="58">
        <f t="shared" si="82"/>
        <v>808.87610000000018</v>
      </c>
      <c r="BY61" s="58">
        <f t="shared" si="83"/>
        <v>808.87610000000018</v>
      </c>
      <c r="BZ61" s="58">
        <f t="shared" si="84"/>
        <v>2110.6029999999992</v>
      </c>
      <c r="CA61" s="58">
        <f t="shared" si="85"/>
        <v>2110.6029999999992</v>
      </c>
      <c r="CB61" s="58">
        <f t="shared" si="86"/>
        <v>2230.3066875000018</v>
      </c>
      <c r="CC61" s="58">
        <f t="shared" si="87"/>
        <v>2230.3066875000018</v>
      </c>
      <c r="CD61" s="58">
        <f t="shared" si="88"/>
        <v>1869.684162499987</v>
      </c>
      <c r="CE61" s="58">
        <f t="shared" si="89"/>
        <v>1869.684162499987</v>
      </c>
      <c r="CF61" s="58">
        <f t="shared" si="90"/>
        <v>1868.3652437500054</v>
      </c>
      <c r="CG61" s="58">
        <f t="shared" si="91"/>
        <v>1868.3652437500054</v>
      </c>
      <c r="CH61" s="58">
        <f>'Stata Quintile'!$E157</f>
        <v>3472.384</v>
      </c>
      <c r="CI61" s="58">
        <f t="shared" si="92"/>
        <v>2985.3634300000003</v>
      </c>
      <c r="CJ61" s="58">
        <f t="shared" si="93"/>
        <v>2985.3634300000003</v>
      </c>
      <c r="CK61" s="58">
        <f t="shared" si="94"/>
        <v>3812.8422250000003</v>
      </c>
      <c r="CL61" s="58">
        <f t="shared" si="95"/>
        <v>3812.8422250000003</v>
      </c>
      <c r="CM61" s="58">
        <f t="shared" si="96"/>
        <v>4256.0837774999982</v>
      </c>
      <c r="CN61" s="58">
        <f t="shared" si="97"/>
        <v>4256.0837774999982</v>
      </c>
      <c r="CO61" s="58">
        <f t="shared" si="98"/>
        <v>3930.6494000000093</v>
      </c>
      <c r="CP61" s="58">
        <f t="shared" si="99"/>
        <v>3930.6494000000093</v>
      </c>
      <c r="CQ61" s="58">
        <f t="shared" si="100"/>
        <v>3867.6385000000009</v>
      </c>
      <c r="CR61" s="58">
        <f t="shared" si="101"/>
        <v>3867.6385000000009</v>
      </c>
      <c r="CS61" s="58">
        <f>'Stata Quintile'!$F157</f>
        <v>5532.759</v>
      </c>
      <c r="CT61" s="58">
        <f t="shared" si="102"/>
        <v>5626.1344499999996</v>
      </c>
      <c r="CU61" s="58">
        <f t="shared" si="103"/>
        <v>5626.1344499999996</v>
      </c>
      <c r="CV61" s="58">
        <f t="shared" si="104"/>
        <v>6159.0082250000014</v>
      </c>
      <c r="CW61" s="58">
        <f t="shared" si="105"/>
        <v>6159.0082250000014</v>
      </c>
      <c r="CX61" s="58">
        <f t="shared" si="106"/>
        <v>6548.8705950000003</v>
      </c>
      <c r="CY61" s="58">
        <f t="shared" si="107"/>
        <v>6548.8705950000003</v>
      </c>
      <c r="CZ61" s="58">
        <f t="shared" si="108"/>
        <v>6060.1517999999851</v>
      </c>
      <c r="DA61" s="58">
        <f t="shared" si="109"/>
        <v>6060.1517999999851</v>
      </c>
      <c r="DB61" s="58">
        <f t="shared" si="110"/>
        <v>5998.299312499963</v>
      </c>
      <c r="DC61" s="58">
        <f t="shared" si="111"/>
        <v>5998.299312499963</v>
      </c>
      <c r="DD61" s="58">
        <f>'Stata Quintile'!$G157</f>
        <v>11246.16</v>
      </c>
      <c r="DE61" s="58">
        <f t="shared" si="112"/>
        <v>12318.558499999999</v>
      </c>
      <c r="DF61" s="58">
        <f t="shared" si="113"/>
        <v>12318.558499999999</v>
      </c>
      <c r="DG61" s="58">
        <f t="shared" si="114"/>
        <v>12567.481750000003</v>
      </c>
      <c r="DH61" s="58">
        <f t="shared" si="115"/>
        <v>12567.481750000003</v>
      </c>
      <c r="DI61" s="58">
        <f t="shared" si="116"/>
        <v>12277.683050000009</v>
      </c>
      <c r="DJ61" s="58">
        <f t="shared" si="117"/>
        <v>12277.683050000009</v>
      </c>
      <c r="DK61" s="58">
        <f t="shared" si="118"/>
        <v>11941.422937500007</v>
      </c>
      <c r="DL61" s="58">
        <f t="shared" si="119"/>
        <v>11941.422937500007</v>
      </c>
      <c r="DM61" s="58">
        <f t="shared" si="120"/>
        <v>11944.991687499976</v>
      </c>
      <c r="DN61" s="58">
        <f t="shared" si="121"/>
        <v>11944.991687499976</v>
      </c>
      <c r="DO61" s="58">
        <f>'Stata Quintile'!$H157</f>
        <v>400.74110000000002</v>
      </c>
      <c r="DP61" s="58">
        <f t="shared" si="122"/>
        <v>15.598326000000007</v>
      </c>
      <c r="DQ61" s="58">
        <f t="shared" si="123"/>
        <v>15.598326000000007</v>
      </c>
      <c r="DR61" s="58">
        <f t="shared" si="124"/>
        <v>33.840079500000002</v>
      </c>
      <c r="DS61" s="58">
        <f t="shared" si="123"/>
        <v>33.840079500000002</v>
      </c>
      <c r="DT61" s="58">
        <f t="shared" si="125"/>
        <v>56.157504999999787</v>
      </c>
      <c r="DU61" s="58">
        <f t="shared" si="151"/>
        <v>56.157504999999787</v>
      </c>
      <c r="DV61" s="58">
        <f t="shared" si="126"/>
        <v>105.16327499999989</v>
      </c>
      <c r="DW61" s="58">
        <f t="shared" si="152"/>
        <v>105.16327499999989</v>
      </c>
      <c r="DX61" s="58">
        <f t="shared" si="127"/>
        <v>119.9573437500012</v>
      </c>
      <c r="DY61" s="58">
        <f t="shared" si="153"/>
        <v>119.9573437500012</v>
      </c>
      <c r="DZ61" s="58">
        <f>'Stata Quintile'!$I157</f>
        <v>1544.1610000000001</v>
      </c>
      <c r="EA61" s="58">
        <f t="shared" si="128"/>
        <v>465.02898500000003</v>
      </c>
      <c r="EB61" s="58">
        <f t="shared" si="154"/>
        <v>465.02898500000003</v>
      </c>
      <c r="EC61" s="58">
        <f t="shared" si="129"/>
        <v>922.65077499999916</v>
      </c>
      <c r="ED61" s="58">
        <f t="shared" si="155"/>
        <v>922.65077499999916</v>
      </c>
      <c r="EE61" s="58">
        <f t="shared" si="130"/>
        <v>1343.1090500000018</v>
      </c>
      <c r="EF61" s="58">
        <f t="shared" si="156"/>
        <v>1343.1090500000018</v>
      </c>
      <c r="EG61" s="58">
        <f t="shared" si="131"/>
        <v>1151.5782374999944</v>
      </c>
      <c r="EH61" s="58">
        <f t="shared" si="157"/>
        <v>1151.5782374999944</v>
      </c>
      <c r="EI61" s="58">
        <f t="shared" si="132"/>
        <v>1274.5837749999919</v>
      </c>
      <c r="EJ61" s="58">
        <f t="shared" si="158"/>
        <v>1274.5837749999919</v>
      </c>
      <c r="EK61" s="58">
        <f>'Stata Quintile'!$J157</f>
        <v>3474.6970000000001</v>
      </c>
      <c r="EL61" s="58">
        <f t="shared" si="133"/>
        <v>1841.0739549999998</v>
      </c>
      <c r="EM61" s="58">
        <f t="shared" si="159"/>
        <v>1841.0739549999998</v>
      </c>
      <c r="EN61" s="58">
        <f t="shared" si="134"/>
        <v>2395.9605999999985</v>
      </c>
      <c r="EO61" s="58">
        <f t="shared" si="160"/>
        <v>2395.9605999999985</v>
      </c>
      <c r="EP61" s="58">
        <f t="shared" si="135"/>
        <v>2969.8429625000008</v>
      </c>
      <c r="EQ61" s="58">
        <f t="shared" si="161"/>
        <v>2969.8429625000008</v>
      </c>
      <c r="ER61" s="58">
        <f t="shared" si="136"/>
        <v>2694.2684875000086</v>
      </c>
      <c r="ES61" s="58">
        <f t="shared" si="162"/>
        <v>2694.2684875000086</v>
      </c>
      <c r="ET61" s="58">
        <f t="shared" si="137"/>
        <v>2695.3825375000079</v>
      </c>
      <c r="EU61" s="58">
        <f t="shared" si="163"/>
        <v>2695.3825375000079</v>
      </c>
      <c r="EV61" s="58">
        <f>'Stata Quintile'!$K157</f>
        <v>5932.9290000000001</v>
      </c>
      <c r="EW61" s="58">
        <f t="shared" si="138"/>
        <v>3628.9351999999999</v>
      </c>
      <c r="EX61" s="58">
        <f t="shared" si="164"/>
        <v>3628.9351999999999</v>
      </c>
      <c r="EY61" s="58">
        <f t="shared" si="139"/>
        <v>4089.9267999999993</v>
      </c>
      <c r="EZ61" s="58">
        <f t="shared" si="165"/>
        <v>4089.9267999999993</v>
      </c>
      <c r="FA61" s="58">
        <f t="shared" si="140"/>
        <v>4832.6156374999991</v>
      </c>
      <c r="FB61" s="58">
        <f t="shared" si="166"/>
        <v>4832.6156374999991</v>
      </c>
      <c r="FC61" s="58">
        <f t="shared" si="141"/>
        <v>4604.0304875000002</v>
      </c>
      <c r="FD61" s="58">
        <f t="shared" si="167"/>
        <v>4604.0304875000002</v>
      </c>
      <c r="FE61" s="58">
        <f t="shared" si="142"/>
        <v>4566.9765000000407</v>
      </c>
      <c r="FF61" s="58">
        <f t="shared" si="168"/>
        <v>4566.9765000000407</v>
      </c>
      <c r="FG61" s="58">
        <f>'Stata Quintile'!$L157</f>
        <v>8417.6119999999992</v>
      </c>
      <c r="FH61" s="58">
        <f t="shared" si="143"/>
        <v>7690.9352999999992</v>
      </c>
      <c r="FI61" s="58">
        <f t="shared" si="169"/>
        <v>7690.9352999999992</v>
      </c>
      <c r="FJ61" s="58">
        <f t="shared" si="144"/>
        <v>8225.7564999999995</v>
      </c>
      <c r="FK61" s="58">
        <f t="shared" si="170"/>
        <v>8225.7564999999995</v>
      </c>
      <c r="FL61" s="58">
        <f t="shared" si="145"/>
        <v>9091.2705375000005</v>
      </c>
      <c r="FM61" s="58">
        <f t="shared" si="171"/>
        <v>9091.2705375000005</v>
      </c>
      <c r="FN61" s="58">
        <f t="shared" si="146"/>
        <v>8969.008524999992</v>
      </c>
      <c r="FO61" s="58">
        <f t="shared" si="172"/>
        <v>8969.008524999992</v>
      </c>
      <c r="FP61" s="58">
        <f t="shared" si="147"/>
        <v>8924.8949375002121</v>
      </c>
      <c r="FQ61" s="58">
        <f t="shared" si="173"/>
        <v>8924.8949375002121</v>
      </c>
    </row>
    <row r="62" spans="1:173">
      <c r="A62" s="58">
        <v>56</v>
      </c>
      <c r="B62" s="137">
        <f>'Stata Quintile'!$C160</f>
        <v>250.2396</v>
      </c>
      <c r="C62" s="138">
        <f t="shared" si="26"/>
        <v>40.471431999999993</v>
      </c>
      <c r="D62" s="139">
        <f t="shared" si="27"/>
        <v>61.946397599999955</v>
      </c>
      <c r="E62" s="141">
        <f t="shared" si="28"/>
        <v>33.531194400000459</v>
      </c>
      <c r="F62" s="140">
        <f t="shared" si="29"/>
        <v>-19.006195199996</v>
      </c>
      <c r="G62" s="142">
        <f t="shared" si="30"/>
        <v>-16.115195199992741</v>
      </c>
      <c r="H62" s="58">
        <f>'Stata Quintile'!$D160</f>
        <v>2042.875</v>
      </c>
      <c r="I62" s="58">
        <f t="shared" si="31"/>
        <v>789.70452000000023</v>
      </c>
      <c r="J62" s="58">
        <f t="shared" si="32"/>
        <v>1995.6638400000011</v>
      </c>
      <c r="K62" s="58">
        <f t="shared" si="33"/>
        <v>2115.5090520000008</v>
      </c>
      <c r="L62" s="58">
        <f t="shared" si="34"/>
        <v>1675.4990719999914</v>
      </c>
      <c r="M62" s="58">
        <f t="shared" si="35"/>
        <v>1674.4037587199925</v>
      </c>
      <c r="N62" s="58">
        <f>'Stata Quintile'!$E160</f>
        <v>4003.8919999999998</v>
      </c>
      <c r="O62" s="58">
        <f t="shared" si="36"/>
        <v>2993.0388560000001</v>
      </c>
      <c r="P62" s="58">
        <f t="shared" si="37"/>
        <v>3642.7531039999994</v>
      </c>
      <c r="Q62" s="58">
        <f t="shared" si="38"/>
        <v>4073.6338727999992</v>
      </c>
      <c r="R62" s="58">
        <f t="shared" si="39"/>
        <v>3704.2797616000171</v>
      </c>
      <c r="S62" s="58">
        <f t="shared" si="40"/>
        <v>3712.3791088000144</v>
      </c>
      <c r="T62" s="58">
        <f>'Stata Quintile'!$F160</f>
        <v>5298.0420000000004</v>
      </c>
      <c r="U62" s="58">
        <f t="shared" si="41"/>
        <v>5664.7982400000001</v>
      </c>
      <c r="V62" s="58">
        <f t="shared" si="42"/>
        <v>5943.3641440000029</v>
      </c>
      <c r="W62" s="58">
        <f t="shared" si="43"/>
        <v>6315.3462616000015</v>
      </c>
      <c r="X62" s="58">
        <f t="shared" si="44"/>
        <v>5778.5770304000034</v>
      </c>
      <c r="Y62" s="58">
        <f t="shared" si="45"/>
        <v>5850.2495487999986</v>
      </c>
      <c r="Z62" s="58">
        <f>'Stata Quintile'!$G160</f>
        <v>10738.2</v>
      </c>
      <c r="AA62" s="58">
        <f t="shared" si="46"/>
        <v>12420.018599999999</v>
      </c>
      <c r="AB62" s="58">
        <f t="shared" si="47"/>
        <v>12284.976503999998</v>
      </c>
      <c r="AC62" s="58">
        <f t="shared" si="48"/>
        <v>12011.7788944</v>
      </c>
      <c r="AD62" s="58">
        <f t="shared" si="49"/>
        <v>11646.494219199998</v>
      </c>
      <c r="AE62" s="58">
        <f t="shared" si="50"/>
        <v>11953.480214399926</v>
      </c>
      <c r="AF62" s="58">
        <f>'Stata Quintile'!$H160</f>
        <v>68.25</v>
      </c>
      <c r="AG62" s="58">
        <f t="shared" si="51"/>
        <v>14.748187200000004</v>
      </c>
      <c r="AH62" s="58">
        <f t="shared" si="52"/>
        <v>31.674610400000006</v>
      </c>
      <c r="AI62" s="58">
        <f t="shared" si="53"/>
        <v>54.477983199999812</v>
      </c>
      <c r="AJ62" s="58">
        <f t="shared" si="54"/>
        <v>90.131455999998252</v>
      </c>
      <c r="AK62" s="58">
        <f t="shared" si="55"/>
        <v>103.019343999998</v>
      </c>
      <c r="AL62" s="58">
        <f>'Stata Quintile'!$I160</f>
        <v>1507.288</v>
      </c>
      <c r="AM62" s="58">
        <f t="shared" si="56"/>
        <v>456.93757200000005</v>
      </c>
      <c r="AN62" s="58">
        <f t="shared" si="57"/>
        <v>876.06020000000035</v>
      </c>
      <c r="AO62" s="58">
        <f t="shared" si="58"/>
        <v>1294.0208016000006</v>
      </c>
      <c r="AP62" s="58">
        <f t="shared" si="59"/>
        <v>1053.9684991999966</v>
      </c>
      <c r="AQ62" s="58">
        <f t="shared" si="60"/>
        <v>1150.7525504000005</v>
      </c>
      <c r="AR62" s="58">
        <f>'Stata Quintile'!$J160</f>
        <v>3100.0929999999998</v>
      </c>
      <c r="AS62" s="58">
        <f t="shared" si="61"/>
        <v>1838.948136</v>
      </c>
      <c r="AT62" s="58">
        <f t="shared" si="62"/>
        <v>2299.6342399999994</v>
      </c>
      <c r="AU62" s="58">
        <f t="shared" si="63"/>
        <v>2863.5161824000024</v>
      </c>
      <c r="AV62" s="58">
        <f t="shared" si="64"/>
        <v>2550.8744592000075</v>
      </c>
      <c r="AW62" s="58">
        <f t="shared" si="65"/>
        <v>2547.0157616000088</v>
      </c>
      <c r="AX62" s="58">
        <f>'Stata Quintile'!$K160</f>
        <v>4742.4229999999998</v>
      </c>
      <c r="AY62" s="58">
        <f t="shared" si="66"/>
        <v>3641.80564</v>
      </c>
      <c r="AZ62" s="58">
        <f t="shared" si="67"/>
        <v>3964.8458840000003</v>
      </c>
      <c r="BA62" s="58">
        <f t="shared" si="68"/>
        <v>4685.7766431999989</v>
      </c>
      <c r="BB62" s="58">
        <f t="shared" si="69"/>
        <v>4428.5839792000188</v>
      </c>
      <c r="BC62" s="58">
        <f t="shared" si="70"/>
        <v>4430.5876991999758</v>
      </c>
      <c r="BD62" s="58">
        <f>'Stata Quintile'!$L160</f>
        <v>9102.268</v>
      </c>
      <c r="BE62" s="58">
        <f t="shared" si="71"/>
        <v>7729.3413599999994</v>
      </c>
      <c r="BF62" s="58">
        <f t="shared" si="72"/>
        <v>8047.10556</v>
      </c>
      <c r="BG62" s="58">
        <f t="shared" si="73"/>
        <v>8884.9206032000002</v>
      </c>
      <c r="BH62" s="58">
        <f t="shared" si="74"/>
        <v>8749.6778815999933</v>
      </c>
      <c r="BI62" s="58">
        <f t="shared" si="75"/>
        <v>8842.8762976001308</v>
      </c>
      <c r="BK62" s="58">
        <v>56</v>
      </c>
      <c r="BL62" s="58">
        <f>'Stata Quintile'!$C160</f>
        <v>250.2396</v>
      </c>
      <c r="BM62" s="58">
        <f t="shared" si="76"/>
        <v>40.471431999999993</v>
      </c>
      <c r="BN62" s="58">
        <f t="shared" si="77"/>
        <v>40.471431999999993</v>
      </c>
      <c r="BO62" s="58">
        <f t="shared" si="78"/>
        <v>61.946397599999955</v>
      </c>
      <c r="BP62" s="58">
        <f t="shared" si="77"/>
        <v>61.946397599999955</v>
      </c>
      <c r="BQ62" s="58">
        <f t="shared" si="79"/>
        <v>33.531194400000459</v>
      </c>
      <c r="BR62" s="58">
        <f t="shared" si="148"/>
        <v>33.531194400000459</v>
      </c>
      <c r="BS62" s="58">
        <f t="shared" si="80"/>
        <v>-19.006195199996</v>
      </c>
      <c r="BT62" s="58">
        <f t="shared" si="149"/>
        <v>-19.006195199996</v>
      </c>
      <c r="BU62" s="58">
        <f t="shared" si="81"/>
        <v>-16.115195199992741</v>
      </c>
      <c r="BV62" s="58">
        <f t="shared" si="150"/>
        <v>-16.115195199992741</v>
      </c>
      <c r="BW62" s="58">
        <f>'Stata Quintile'!$D160</f>
        <v>2042.875</v>
      </c>
      <c r="BX62" s="58">
        <f t="shared" si="82"/>
        <v>789.70452000000023</v>
      </c>
      <c r="BY62" s="58">
        <f t="shared" si="83"/>
        <v>789.70452000000023</v>
      </c>
      <c r="BZ62" s="58">
        <f t="shared" si="84"/>
        <v>1995.6638400000011</v>
      </c>
      <c r="CA62" s="58">
        <f t="shared" si="85"/>
        <v>1995.6638400000011</v>
      </c>
      <c r="CB62" s="58">
        <f t="shared" si="86"/>
        <v>2115.5090520000008</v>
      </c>
      <c r="CC62" s="58">
        <f t="shared" si="87"/>
        <v>2115.5090520000008</v>
      </c>
      <c r="CD62" s="58">
        <f t="shared" si="88"/>
        <v>1675.4990719999914</v>
      </c>
      <c r="CE62" s="58">
        <f t="shared" si="89"/>
        <v>1675.4990719999914</v>
      </c>
      <c r="CF62" s="58">
        <f t="shared" si="90"/>
        <v>1674.4037587199925</v>
      </c>
      <c r="CG62" s="58">
        <f t="shared" si="91"/>
        <v>1674.4037587199925</v>
      </c>
      <c r="CH62" s="58">
        <f>'Stata Quintile'!$E160</f>
        <v>4003.8919999999998</v>
      </c>
      <c r="CI62" s="58">
        <f t="shared" si="92"/>
        <v>2993.0388560000001</v>
      </c>
      <c r="CJ62" s="58">
        <f t="shared" si="93"/>
        <v>2993.0388560000001</v>
      </c>
      <c r="CK62" s="58">
        <f t="shared" si="94"/>
        <v>3642.7531039999994</v>
      </c>
      <c r="CL62" s="58">
        <f t="shared" si="95"/>
        <v>3642.7531039999994</v>
      </c>
      <c r="CM62" s="58">
        <f t="shared" si="96"/>
        <v>4073.6338727999992</v>
      </c>
      <c r="CN62" s="58">
        <f t="shared" si="97"/>
        <v>4073.6338727999992</v>
      </c>
      <c r="CO62" s="58">
        <f t="shared" si="98"/>
        <v>3704.2797616000171</v>
      </c>
      <c r="CP62" s="58">
        <f t="shared" si="99"/>
        <v>3704.2797616000171</v>
      </c>
      <c r="CQ62" s="58">
        <f t="shared" si="100"/>
        <v>3712.3791088000144</v>
      </c>
      <c r="CR62" s="58">
        <f t="shared" si="101"/>
        <v>3712.3791088000144</v>
      </c>
      <c r="CS62" s="58">
        <f>'Stata Quintile'!$F160</f>
        <v>5298.0420000000004</v>
      </c>
      <c r="CT62" s="58">
        <f t="shared" si="102"/>
        <v>5664.7982400000001</v>
      </c>
      <c r="CU62" s="58">
        <f t="shared" si="103"/>
        <v>5664.7982400000001</v>
      </c>
      <c r="CV62" s="58">
        <f t="shared" si="104"/>
        <v>5943.3641440000029</v>
      </c>
      <c r="CW62" s="58">
        <f t="shared" si="105"/>
        <v>5943.3641440000029</v>
      </c>
      <c r="CX62" s="58">
        <f t="shared" si="106"/>
        <v>6315.3462616000015</v>
      </c>
      <c r="CY62" s="58">
        <f t="shared" si="107"/>
        <v>6315.3462616000015</v>
      </c>
      <c r="CZ62" s="58">
        <f t="shared" si="108"/>
        <v>5778.5770304000034</v>
      </c>
      <c r="DA62" s="58">
        <f t="shared" si="109"/>
        <v>5778.5770304000034</v>
      </c>
      <c r="DB62" s="58">
        <f t="shared" si="110"/>
        <v>5850.2495487999986</v>
      </c>
      <c r="DC62" s="58">
        <f t="shared" si="111"/>
        <v>5850.2495487999986</v>
      </c>
      <c r="DD62" s="58">
        <f>'Stata Quintile'!$G160</f>
        <v>10738.2</v>
      </c>
      <c r="DE62" s="58">
        <f t="shared" si="112"/>
        <v>12420.018599999999</v>
      </c>
      <c r="DF62" s="58">
        <f t="shared" si="113"/>
        <v>12420.018599999999</v>
      </c>
      <c r="DG62" s="58">
        <f t="shared" si="114"/>
        <v>12284.976503999998</v>
      </c>
      <c r="DH62" s="58">
        <f t="shared" si="115"/>
        <v>12284.976503999998</v>
      </c>
      <c r="DI62" s="58">
        <f t="shared" si="116"/>
        <v>12011.7788944</v>
      </c>
      <c r="DJ62" s="58">
        <f t="shared" si="117"/>
        <v>12011.7788944</v>
      </c>
      <c r="DK62" s="58">
        <f t="shared" si="118"/>
        <v>11646.494219199998</v>
      </c>
      <c r="DL62" s="58">
        <f t="shared" si="119"/>
        <v>11646.494219199998</v>
      </c>
      <c r="DM62" s="58">
        <f t="shared" si="120"/>
        <v>11953.480214399926</v>
      </c>
      <c r="DN62" s="58">
        <f t="shared" si="121"/>
        <v>11953.480214399926</v>
      </c>
      <c r="DO62" s="58">
        <f>'Stata Quintile'!$H160</f>
        <v>68.25</v>
      </c>
      <c r="DP62" s="58">
        <f t="shared" si="122"/>
        <v>14.748187200000004</v>
      </c>
      <c r="DQ62" s="58">
        <f t="shared" si="123"/>
        <v>14.748187200000004</v>
      </c>
      <c r="DR62" s="58">
        <f t="shared" si="124"/>
        <v>31.674610400000006</v>
      </c>
      <c r="DS62" s="58">
        <f t="shared" si="123"/>
        <v>31.674610400000006</v>
      </c>
      <c r="DT62" s="58">
        <f t="shared" si="125"/>
        <v>54.477983199999812</v>
      </c>
      <c r="DU62" s="58">
        <f t="shared" si="151"/>
        <v>54.477983199999812</v>
      </c>
      <c r="DV62" s="58">
        <f t="shared" si="126"/>
        <v>90.131455999998252</v>
      </c>
      <c r="DW62" s="58">
        <f t="shared" si="152"/>
        <v>90.131455999998252</v>
      </c>
      <c r="DX62" s="58">
        <f t="shared" si="127"/>
        <v>103.019343999998</v>
      </c>
      <c r="DY62" s="58">
        <f t="shared" si="153"/>
        <v>103.019343999998</v>
      </c>
      <c r="DZ62" s="58">
        <f>'Stata Quintile'!$I160</f>
        <v>1507.288</v>
      </c>
      <c r="EA62" s="58">
        <f t="shared" si="128"/>
        <v>456.93757200000005</v>
      </c>
      <c r="EB62" s="58">
        <f t="shared" si="154"/>
        <v>456.93757200000005</v>
      </c>
      <c r="EC62" s="58">
        <f t="shared" si="129"/>
        <v>876.06020000000035</v>
      </c>
      <c r="ED62" s="58">
        <f t="shared" si="155"/>
        <v>876.06020000000035</v>
      </c>
      <c r="EE62" s="58">
        <f t="shared" si="130"/>
        <v>1294.0208016000006</v>
      </c>
      <c r="EF62" s="58">
        <f t="shared" si="156"/>
        <v>1294.0208016000006</v>
      </c>
      <c r="EG62" s="58">
        <f t="shared" si="131"/>
        <v>1053.9684991999966</v>
      </c>
      <c r="EH62" s="58">
        <f t="shared" si="157"/>
        <v>1053.9684991999966</v>
      </c>
      <c r="EI62" s="58">
        <f t="shared" si="132"/>
        <v>1150.7525504000005</v>
      </c>
      <c r="EJ62" s="58">
        <f t="shared" si="158"/>
        <v>1150.7525504000005</v>
      </c>
      <c r="EK62" s="58">
        <f>'Stata Quintile'!$J160</f>
        <v>3100.0929999999998</v>
      </c>
      <c r="EL62" s="58">
        <f t="shared" si="133"/>
        <v>1838.948136</v>
      </c>
      <c r="EM62" s="58">
        <f t="shared" si="159"/>
        <v>1838.948136</v>
      </c>
      <c r="EN62" s="58">
        <f t="shared" si="134"/>
        <v>2299.6342399999994</v>
      </c>
      <c r="EO62" s="58">
        <f t="shared" si="160"/>
        <v>2299.6342399999994</v>
      </c>
      <c r="EP62" s="58">
        <f t="shared" si="135"/>
        <v>2863.5161824000024</v>
      </c>
      <c r="EQ62" s="58">
        <f t="shared" si="161"/>
        <v>2863.5161824000024</v>
      </c>
      <c r="ER62" s="58">
        <f t="shared" si="136"/>
        <v>2550.8744592000075</v>
      </c>
      <c r="ES62" s="58">
        <f t="shared" si="162"/>
        <v>2550.8744592000075</v>
      </c>
      <c r="ET62" s="58">
        <f t="shared" si="137"/>
        <v>2547.0157616000088</v>
      </c>
      <c r="EU62" s="58">
        <f t="shared" si="163"/>
        <v>2547.0157616000088</v>
      </c>
      <c r="EV62" s="58">
        <f>'Stata Quintile'!$K160</f>
        <v>4742.4229999999998</v>
      </c>
      <c r="EW62" s="58">
        <f t="shared" si="138"/>
        <v>3641.80564</v>
      </c>
      <c r="EX62" s="58">
        <f t="shared" si="164"/>
        <v>3641.80564</v>
      </c>
      <c r="EY62" s="58">
        <f t="shared" si="139"/>
        <v>3964.8458840000003</v>
      </c>
      <c r="EZ62" s="58">
        <f t="shared" si="165"/>
        <v>3964.8458840000003</v>
      </c>
      <c r="FA62" s="58">
        <f t="shared" si="140"/>
        <v>4685.7766431999989</v>
      </c>
      <c r="FB62" s="58">
        <f t="shared" si="166"/>
        <v>4685.7766431999989</v>
      </c>
      <c r="FC62" s="58">
        <f t="shared" si="141"/>
        <v>4428.5839792000188</v>
      </c>
      <c r="FD62" s="58">
        <f t="shared" si="167"/>
        <v>4428.5839792000188</v>
      </c>
      <c r="FE62" s="58">
        <f t="shared" si="142"/>
        <v>4430.5876991999758</v>
      </c>
      <c r="FF62" s="58">
        <f t="shared" si="168"/>
        <v>4430.5876991999758</v>
      </c>
      <c r="FG62" s="58">
        <f>'Stata Quintile'!$L160</f>
        <v>9102.268</v>
      </c>
      <c r="FH62" s="58">
        <f t="shared" si="143"/>
        <v>7729.3413599999994</v>
      </c>
      <c r="FI62" s="58">
        <f t="shared" si="169"/>
        <v>7729.3413599999994</v>
      </c>
      <c r="FJ62" s="58">
        <f t="shared" si="144"/>
        <v>8047.10556</v>
      </c>
      <c r="FK62" s="58">
        <f t="shared" si="170"/>
        <v>8047.10556</v>
      </c>
      <c r="FL62" s="58">
        <f t="shared" si="145"/>
        <v>8884.9206032000002</v>
      </c>
      <c r="FM62" s="58">
        <f t="shared" si="171"/>
        <v>8884.9206032000002</v>
      </c>
      <c r="FN62" s="58">
        <f t="shared" si="146"/>
        <v>8749.6778815999933</v>
      </c>
      <c r="FO62" s="58">
        <f t="shared" si="172"/>
        <v>8749.6778815999933</v>
      </c>
      <c r="FP62" s="58">
        <f t="shared" si="147"/>
        <v>8842.8762976001308</v>
      </c>
      <c r="FQ62" s="58">
        <f t="shared" si="173"/>
        <v>8842.8762976001308</v>
      </c>
    </row>
    <row r="63" spans="1:173">
      <c r="A63" s="58">
        <v>57</v>
      </c>
      <c r="B63" s="137">
        <f>'Stata Quintile'!$C163</f>
        <v>33.153849999999998</v>
      </c>
      <c r="C63" s="138">
        <f t="shared" si="26"/>
        <v>35.370003999999994</v>
      </c>
      <c r="D63" s="139">
        <f t="shared" si="27"/>
        <v>50.815590400000019</v>
      </c>
      <c r="E63" s="141">
        <f t="shared" si="28"/>
        <v>23.871629700000085</v>
      </c>
      <c r="F63" s="140">
        <f t="shared" si="29"/>
        <v>-41.487984600000345</v>
      </c>
      <c r="G63" s="142">
        <f t="shared" si="30"/>
        <v>-21.821820600001956</v>
      </c>
      <c r="H63" s="58">
        <f>'Stata Quintile'!$D163</f>
        <v>1426.212</v>
      </c>
      <c r="I63" s="58">
        <f t="shared" si="31"/>
        <v>770.53294000000028</v>
      </c>
      <c r="J63" s="58">
        <f t="shared" si="32"/>
        <v>1874.5461599999999</v>
      </c>
      <c r="K63" s="58">
        <f t="shared" si="33"/>
        <v>1993.2299245000008</v>
      </c>
      <c r="L63" s="58">
        <f t="shared" si="34"/>
        <v>1481.497627100005</v>
      </c>
      <c r="M63" s="58">
        <f t="shared" si="35"/>
        <v>1480.6487460899818</v>
      </c>
      <c r="N63" s="58">
        <f>'Stata Quintile'!$E163</f>
        <v>3769.8270000000002</v>
      </c>
      <c r="O63" s="58">
        <f t="shared" si="36"/>
        <v>3000.7142819999999</v>
      </c>
      <c r="P63" s="58">
        <f t="shared" si="37"/>
        <v>3463.0977610000009</v>
      </c>
      <c r="Q63" s="58">
        <f t="shared" si="38"/>
        <v>3875.052118900001</v>
      </c>
      <c r="R63" s="58">
        <f t="shared" si="39"/>
        <v>3469.2174090000117</v>
      </c>
      <c r="S63" s="58">
        <f t="shared" si="40"/>
        <v>3550.9821036000794</v>
      </c>
      <c r="T63" s="58">
        <f>'Stata Quintile'!$F163</f>
        <v>6533.1149999999998</v>
      </c>
      <c r="U63" s="58">
        <f t="shared" si="41"/>
        <v>5703.4620300000006</v>
      </c>
      <c r="V63" s="58">
        <f t="shared" si="42"/>
        <v>5714.8977210000012</v>
      </c>
      <c r="W63" s="58">
        <f t="shared" si="43"/>
        <v>6062.2206276000015</v>
      </c>
      <c r="X63" s="58">
        <f t="shared" si="44"/>
        <v>5489.0150621999928</v>
      </c>
      <c r="Y63" s="58">
        <f t="shared" si="45"/>
        <v>5695.9610946999164</v>
      </c>
      <c r="Z63" s="58">
        <f>'Stata Quintile'!$G163</f>
        <v>14990.66</v>
      </c>
      <c r="AA63" s="58">
        <f t="shared" si="46"/>
        <v>12521.4787</v>
      </c>
      <c r="AB63" s="58">
        <f t="shared" si="47"/>
        <v>11983.860485999998</v>
      </c>
      <c r="AC63" s="58">
        <f t="shared" si="48"/>
        <v>11732.7782412</v>
      </c>
      <c r="AD63" s="58">
        <f t="shared" si="49"/>
        <v>11346.562218100007</v>
      </c>
      <c r="AE63" s="58">
        <f t="shared" si="50"/>
        <v>11959.97741709993</v>
      </c>
      <c r="AF63" s="58">
        <f>'Stata Quintile'!$H163</f>
        <v>14.461539999999999</v>
      </c>
      <c r="AG63" s="58">
        <f t="shared" si="51"/>
        <v>13.898048400000008</v>
      </c>
      <c r="AH63" s="58">
        <f t="shared" si="52"/>
        <v>29.412985099999986</v>
      </c>
      <c r="AI63" s="58">
        <f t="shared" si="53"/>
        <v>52.329223799999681</v>
      </c>
      <c r="AJ63" s="58">
        <f t="shared" si="54"/>
        <v>75.075687399998969</v>
      </c>
      <c r="AK63" s="58">
        <f t="shared" si="55"/>
        <v>85.842950249997557</v>
      </c>
      <c r="AL63" s="58">
        <f>'Stata Quintile'!$I163</f>
        <v>999.76919999999996</v>
      </c>
      <c r="AM63" s="58">
        <f t="shared" si="56"/>
        <v>448.846159</v>
      </c>
      <c r="AN63" s="58">
        <f t="shared" si="57"/>
        <v>826.9877749999996</v>
      </c>
      <c r="AO63" s="58">
        <f t="shared" si="58"/>
        <v>1237.6900368000006</v>
      </c>
      <c r="AP63" s="58">
        <f t="shared" si="59"/>
        <v>953.96115550000104</v>
      </c>
      <c r="AQ63" s="58">
        <f t="shared" si="60"/>
        <v>1022.0344983999894</v>
      </c>
      <c r="AR63" s="58">
        <f>'Stata Quintile'!$J163</f>
        <v>3264.875</v>
      </c>
      <c r="AS63" s="58">
        <f t="shared" si="61"/>
        <v>1836.8223169999999</v>
      </c>
      <c r="AT63" s="58">
        <f t="shared" si="62"/>
        <v>2197.8759599999994</v>
      </c>
      <c r="AU63" s="58">
        <f t="shared" si="63"/>
        <v>2744.2421567000019</v>
      </c>
      <c r="AV63" s="58">
        <f t="shared" si="64"/>
        <v>2399.9215855000184</v>
      </c>
      <c r="AW63" s="58">
        <f t="shared" si="65"/>
        <v>2390.8188298999967</v>
      </c>
      <c r="AX63" s="58">
        <f>'Stata Quintile'!$K163</f>
        <v>5149.2690000000002</v>
      </c>
      <c r="AY63" s="58">
        <f t="shared" si="66"/>
        <v>3654.6760800000002</v>
      </c>
      <c r="AZ63" s="58">
        <f t="shared" si="67"/>
        <v>3832.3114559999995</v>
      </c>
      <c r="BA63" s="58">
        <f t="shared" si="68"/>
        <v>4520.2473080999989</v>
      </c>
      <c r="BB63" s="58">
        <f t="shared" si="69"/>
        <v>4239.2804535000068</v>
      </c>
      <c r="BC63" s="58">
        <f t="shared" si="70"/>
        <v>4281.9941847999653</v>
      </c>
      <c r="BD63" s="58">
        <f>'Stata Quintile'!$L163</f>
        <v>9529.5640000000003</v>
      </c>
      <c r="BE63" s="58">
        <f t="shared" si="71"/>
        <v>7767.7474199999997</v>
      </c>
      <c r="BF63" s="58">
        <f t="shared" si="72"/>
        <v>7857.0129399999969</v>
      </c>
      <c r="BG63" s="58">
        <f t="shared" si="73"/>
        <v>8654.4317560999989</v>
      </c>
      <c r="BH63" s="58">
        <f t="shared" si="74"/>
        <v>8508.5946811999911</v>
      </c>
      <c r="BI63" s="58">
        <f t="shared" si="75"/>
        <v>8742.9615179001121</v>
      </c>
      <c r="BK63" s="58">
        <v>57</v>
      </c>
      <c r="BL63" s="58">
        <f>'Stata Quintile'!$C163</f>
        <v>33.153849999999998</v>
      </c>
      <c r="BM63" s="58">
        <f t="shared" si="76"/>
        <v>35.370003999999994</v>
      </c>
      <c r="BN63" s="58">
        <f t="shared" si="77"/>
        <v>35.370003999999994</v>
      </c>
      <c r="BO63" s="58">
        <f t="shared" si="78"/>
        <v>50.815590400000019</v>
      </c>
      <c r="BP63" s="58">
        <f t="shared" si="77"/>
        <v>50.815590400000019</v>
      </c>
      <c r="BQ63" s="58">
        <f t="shared" si="79"/>
        <v>23.871629700000085</v>
      </c>
      <c r="BR63" s="58">
        <f t="shared" si="148"/>
        <v>23.871629700000085</v>
      </c>
      <c r="BS63" s="58">
        <f t="shared" si="80"/>
        <v>-41.487984600000345</v>
      </c>
      <c r="BT63" s="58">
        <f t="shared" si="149"/>
        <v>-41.487984600000345</v>
      </c>
      <c r="BU63" s="58">
        <f t="shared" si="81"/>
        <v>-21.821820600001956</v>
      </c>
      <c r="BV63" s="58">
        <f t="shared" si="150"/>
        <v>-21.821820600001956</v>
      </c>
      <c r="BW63" s="58">
        <f>'Stata Quintile'!$D163</f>
        <v>1426.212</v>
      </c>
      <c r="BX63" s="58">
        <f t="shared" si="82"/>
        <v>770.53294000000028</v>
      </c>
      <c r="BY63" s="58">
        <f t="shared" si="83"/>
        <v>770.53294000000028</v>
      </c>
      <c r="BZ63" s="58">
        <f t="shared" si="84"/>
        <v>1874.5461599999999</v>
      </c>
      <c r="CA63" s="58">
        <f t="shared" si="85"/>
        <v>1874.5461599999999</v>
      </c>
      <c r="CB63" s="58">
        <f t="shared" si="86"/>
        <v>1993.2299245000008</v>
      </c>
      <c r="CC63" s="58">
        <f t="shared" si="87"/>
        <v>1993.2299245000008</v>
      </c>
      <c r="CD63" s="58">
        <f t="shared" si="88"/>
        <v>1481.497627100005</v>
      </c>
      <c r="CE63" s="58">
        <f t="shared" si="89"/>
        <v>1481.497627100005</v>
      </c>
      <c r="CF63" s="58">
        <f t="shared" si="90"/>
        <v>1480.6487460899818</v>
      </c>
      <c r="CG63" s="58">
        <f t="shared" si="91"/>
        <v>1480.6487460899818</v>
      </c>
      <c r="CH63" s="58">
        <f>'Stata Quintile'!$E163</f>
        <v>3769.8270000000002</v>
      </c>
      <c r="CI63" s="58">
        <f t="shared" si="92"/>
        <v>3000.7142819999999</v>
      </c>
      <c r="CJ63" s="58">
        <f t="shared" si="93"/>
        <v>3000.7142819999999</v>
      </c>
      <c r="CK63" s="58">
        <f t="shared" si="94"/>
        <v>3463.0977610000009</v>
      </c>
      <c r="CL63" s="58">
        <f t="shared" si="95"/>
        <v>3463.0977610000009</v>
      </c>
      <c r="CM63" s="58">
        <f t="shared" si="96"/>
        <v>3875.052118900001</v>
      </c>
      <c r="CN63" s="58">
        <f t="shared" si="97"/>
        <v>3875.052118900001</v>
      </c>
      <c r="CO63" s="58">
        <f t="shared" si="98"/>
        <v>3469.2174090000117</v>
      </c>
      <c r="CP63" s="58">
        <f t="shared" si="99"/>
        <v>3469.2174090000117</v>
      </c>
      <c r="CQ63" s="58">
        <f t="shared" si="100"/>
        <v>3550.9821036000794</v>
      </c>
      <c r="CR63" s="58">
        <f t="shared" si="101"/>
        <v>3550.9821036000794</v>
      </c>
      <c r="CS63" s="58">
        <f>'Stata Quintile'!$F163</f>
        <v>6533.1149999999998</v>
      </c>
      <c r="CT63" s="58">
        <f t="shared" si="102"/>
        <v>5703.4620300000006</v>
      </c>
      <c r="CU63" s="58">
        <f t="shared" si="103"/>
        <v>5703.4620300000006</v>
      </c>
      <c r="CV63" s="58">
        <f t="shared" si="104"/>
        <v>5714.8977210000012</v>
      </c>
      <c r="CW63" s="58">
        <f t="shared" si="105"/>
        <v>5714.8977210000012</v>
      </c>
      <c r="CX63" s="58">
        <f t="shared" si="106"/>
        <v>6062.2206276000015</v>
      </c>
      <c r="CY63" s="58">
        <f t="shared" si="107"/>
        <v>6062.2206276000015</v>
      </c>
      <c r="CZ63" s="58">
        <f t="shared" si="108"/>
        <v>5489.0150621999928</v>
      </c>
      <c r="DA63" s="58">
        <f t="shared" si="109"/>
        <v>5489.0150621999928</v>
      </c>
      <c r="DB63" s="58">
        <f t="shared" si="110"/>
        <v>5695.9610946999164</v>
      </c>
      <c r="DC63" s="58">
        <f t="shared" si="111"/>
        <v>5695.9610946999164</v>
      </c>
      <c r="DD63" s="58">
        <f>'Stata Quintile'!$G163</f>
        <v>14990.66</v>
      </c>
      <c r="DE63" s="58">
        <f t="shared" si="112"/>
        <v>12521.4787</v>
      </c>
      <c r="DF63" s="58">
        <f t="shared" si="113"/>
        <v>12521.4787</v>
      </c>
      <c r="DG63" s="58">
        <f t="shared" si="114"/>
        <v>11983.860485999998</v>
      </c>
      <c r="DH63" s="58">
        <f t="shared" si="115"/>
        <v>11983.860485999998</v>
      </c>
      <c r="DI63" s="58">
        <f t="shared" si="116"/>
        <v>11732.7782412</v>
      </c>
      <c r="DJ63" s="58">
        <f t="shared" si="117"/>
        <v>11732.7782412</v>
      </c>
      <c r="DK63" s="58">
        <f t="shared" si="118"/>
        <v>11346.562218100007</v>
      </c>
      <c r="DL63" s="58">
        <f t="shared" si="119"/>
        <v>11346.562218100007</v>
      </c>
      <c r="DM63" s="58">
        <f t="shared" si="120"/>
        <v>11959.97741709993</v>
      </c>
      <c r="DN63" s="58">
        <f t="shared" si="121"/>
        <v>11959.97741709993</v>
      </c>
      <c r="DO63" s="58">
        <f>'Stata Quintile'!$H163</f>
        <v>14.461539999999999</v>
      </c>
      <c r="DP63" s="58">
        <f t="shared" si="122"/>
        <v>13.898048400000008</v>
      </c>
      <c r="DQ63" s="58">
        <f t="shared" si="123"/>
        <v>13.898048400000008</v>
      </c>
      <c r="DR63" s="58">
        <f t="shared" si="124"/>
        <v>29.412985099999986</v>
      </c>
      <c r="DS63" s="58">
        <f t="shared" si="123"/>
        <v>29.412985099999986</v>
      </c>
      <c r="DT63" s="58">
        <f t="shared" si="125"/>
        <v>52.329223799999681</v>
      </c>
      <c r="DU63" s="58">
        <f t="shared" si="151"/>
        <v>52.329223799999681</v>
      </c>
      <c r="DV63" s="58">
        <f t="shared" si="126"/>
        <v>75.075687399998969</v>
      </c>
      <c r="DW63" s="58">
        <f t="shared" si="152"/>
        <v>75.075687399998969</v>
      </c>
      <c r="DX63" s="58">
        <f t="shared" si="127"/>
        <v>85.842950249997557</v>
      </c>
      <c r="DY63" s="58">
        <f t="shared" si="153"/>
        <v>85.842950249997557</v>
      </c>
      <c r="DZ63" s="58">
        <f>'Stata Quintile'!$I163</f>
        <v>999.76919999999996</v>
      </c>
      <c r="EA63" s="58">
        <f t="shared" si="128"/>
        <v>448.846159</v>
      </c>
      <c r="EB63" s="58">
        <f t="shared" si="154"/>
        <v>448.846159</v>
      </c>
      <c r="EC63" s="58">
        <f t="shared" si="129"/>
        <v>826.9877749999996</v>
      </c>
      <c r="ED63" s="58">
        <f t="shared" si="155"/>
        <v>826.9877749999996</v>
      </c>
      <c r="EE63" s="58">
        <f t="shared" si="130"/>
        <v>1237.6900368000006</v>
      </c>
      <c r="EF63" s="58">
        <f t="shared" si="156"/>
        <v>1237.6900368000006</v>
      </c>
      <c r="EG63" s="58">
        <f t="shared" si="131"/>
        <v>953.96115550000104</v>
      </c>
      <c r="EH63" s="58">
        <f t="shared" si="157"/>
        <v>953.96115550000104</v>
      </c>
      <c r="EI63" s="58">
        <f t="shared" si="132"/>
        <v>1022.0344983999894</v>
      </c>
      <c r="EJ63" s="58">
        <f t="shared" si="158"/>
        <v>1022.0344983999894</v>
      </c>
      <c r="EK63" s="58">
        <f>'Stata Quintile'!$J163</f>
        <v>3264.875</v>
      </c>
      <c r="EL63" s="58">
        <f t="shared" si="133"/>
        <v>1836.8223169999999</v>
      </c>
      <c r="EM63" s="58">
        <f t="shared" si="159"/>
        <v>1836.8223169999999</v>
      </c>
      <c r="EN63" s="58">
        <f t="shared" si="134"/>
        <v>2197.8759599999994</v>
      </c>
      <c r="EO63" s="58">
        <f t="shared" si="160"/>
        <v>2197.8759599999994</v>
      </c>
      <c r="EP63" s="58">
        <f t="shared" si="135"/>
        <v>2744.2421567000019</v>
      </c>
      <c r="EQ63" s="58">
        <f t="shared" si="161"/>
        <v>2744.2421567000019</v>
      </c>
      <c r="ER63" s="58">
        <f t="shared" si="136"/>
        <v>2399.9215855000184</v>
      </c>
      <c r="ES63" s="58">
        <f t="shared" si="162"/>
        <v>2399.9215855000184</v>
      </c>
      <c r="ET63" s="58">
        <f t="shared" si="137"/>
        <v>2390.8188298999967</v>
      </c>
      <c r="EU63" s="58">
        <f t="shared" si="163"/>
        <v>2390.8188298999967</v>
      </c>
      <c r="EV63" s="58">
        <f>'Stata Quintile'!$K163</f>
        <v>5149.2690000000002</v>
      </c>
      <c r="EW63" s="58">
        <f t="shared" si="138"/>
        <v>3654.6760800000002</v>
      </c>
      <c r="EX63" s="58">
        <f t="shared" si="164"/>
        <v>3654.6760800000002</v>
      </c>
      <c r="EY63" s="58">
        <f t="shared" si="139"/>
        <v>3832.3114559999995</v>
      </c>
      <c r="EZ63" s="58">
        <f t="shared" si="165"/>
        <v>3832.3114559999995</v>
      </c>
      <c r="FA63" s="58">
        <f t="shared" si="140"/>
        <v>4520.2473080999989</v>
      </c>
      <c r="FB63" s="58">
        <f t="shared" si="166"/>
        <v>4520.2473080999989</v>
      </c>
      <c r="FC63" s="58">
        <f t="shared" si="141"/>
        <v>4239.2804535000068</v>
      </c>
      <c r="FD63" s="58">
        <f t="shared" si="167"/>
        <v>4239.2804535000068</v>
      </c>
      <c r="FE63" s="58">
        <f t="shared" si="142"/>
        <v>4281.9941847999653</v>
      </c>
      <c r="FF63" s="58">
        <f t="shared" si="168"/>
        <v>4281.9941847999653</v>
      </c>
      <c r="FG63" s="58">
        <f>'Stata Quintile'!$L163</f>
        <v>9529.5640000000003</v>
      </c>
      <c r="FH63" s="58">
        <f t="shared" si="143"/>
        <v>7767.7474199999997</v>
      </c>
      <c r="FI63" s="58">
        <f t="shared" si="169"/>
        <v>7767.7474199999997</v>
      </c>
      <c r="FJ63" s="58">
        <f t="shared" si="144"/>
        <v>7857.0129399999969</v>
      </c>
      <c r="FK63" s="58">
        <f t="shared" si="170"/>
        <v>7857.0129399999969</v>
      </c>
      <c r="FL63" s="58">
        <f t="shared" si="145"/>
        <v>8654.4317560999989</v>
      </c>
      <c r="FM63" s="58">
        <f t="shared" si="171"/>
        <v>8654.4317560999989</v>
      </c>
      <c r="FN63" s="58">
        <f t="shared" si="146"/>
        <v>8508.5946811999911</v>
      </c>
      <c r="FO63" s="58">
        <f t="shared" si="172"/>
        <v>8508.5946811999911</v>
      </c>
      <c r="FP63" s="58">
        <f t="shared" si="147"/>
        <v>8742.9615179001121</v>
      </c>
      <c r="FQ63" s="58">
        <f t="shared" si="173"/>
        <v>8742.9615179001121</v>
      </c>
    </row>
    <row r="64" spans="1:173">
      <c r="A64" s="58">
        <v>58</v>
      </c>
      <c r="B64" s="137">
        <f>'Stata Quintile'!$C166</f>
        <v>0</v>
      </c>
      <c r="C64" s="138">
        <f t="shared" si="26"/>
        <v>30.268575999999996</v>
      </c>
      <c r="D64" s="139">
        <f t="shared" si="27"/>
        <v>39.361088399999971</v>
      </c>
      <c r="E64" s="141">
        <f t="shared" si="28"/>
        <v>15.21405279999999</v>
      </c>
      <c r="F64" s="140">
        <f t="shared" si="29"/>
        <v>-58.16732640000555</v>
      </c>
      <c r="G64" s="142">
        <f t="shared" si="30"/>
        <v>-23.001408000025549</v>
      </c>
      <c r="H64" s="58">
        <f>'Stata Quintile'!$D166</f>
        <v>1879.4849999999999</v>
      </c>
      <c r="I64" s="58">
        <f t="shared" si="31"/>
        <v>751.3613600000001</v>
      </c>
      <c r="J64" s="58">
        <f t="shared" si="32"/>
        <v>1747.249960000001</v>
      </c>
      <c r="K64" s="58">
        <f t="shared" si="33"/>
        <v>1863.3932160000004</v>
      </c>
      <c r="L64" s="58">
        <f t="shared" si="34"/>
        <v>1289.6414887999781</v>
      </c>
      <c r="M64" s="58">
        <f t="shared" si="35"/>
        <v>1289.0544889599978</v>
      </c>
      <c r="N64" s="58">
        <f>'Stata Quintile'!$E166</f>
        <v>4699.317</v>
      </c>
      <c r="O64" s="58">
        <f t="shared" si="36"/>
        <v>3008.3897080000002</v>
      </c>
      <c r="P64" s="58">
        <f t="shared" si="37"/>
        <v>3273.8761960000029</v>
      </c>
      <c r="Q64" s="58">
        <f t="shared" si="38"/>
        <v>3659.9781335999978</v>
      </c>
      <c r="R64" s="58">
        <f t="shared" si="39"/>
        <v>3226.6496408000166</v>
      </c>
      <c r="S64" s="58">
        <f t="shared" si="40"/>
        <v>3382.1591823999916</v>
      </c>
      <c r="T64" s="58">
        <f>'Stata Quintile'!$F166</f>
        <v>7436.442</v>
      </c>
      <c r="U64" s="58">
        <f t="shared" si="41"/>
        <v>5742.1258200000002</v>
      </c>
      <c r="V64" s="58">
        <f t="shared" si="42"/>
        <v>5473.608956</v>
      </c>
      <c r="W64" s="58">
        <f t="shared" si="43"/>
        <v>5789.1325188000028</v>
      </c>
      <c r="X64" s="58">
        <f t="shared" si="44"/>
        <v>5193.2854967999883</v>
      </c>
      <c r="Y64" s="58">
        <f t="shared" si="45"/>
        <v>5531.9431376000284</v>
      </c>
      <c r="Z64" s="58">
        <f>'Stata Quintile'!$G166</f>
        <v>15534.29</v>
      </c>
      <c r="AA64" s="58">
        <f t="shared" si="46"/>
        <v>12622.9388</v>
      </c>
      <c r="AB64" s="58">
        <f t="shared" si="47"/>
        <v>11664.133695999997</v>
      </c>
      <c r="AC64" s="58">
        <f t="shared" si="48"/>
        <v>11440.968300799999</v>
      </c>
      <c r="AD64" s="58">
        <f t="shared" si="49"/>
        <v>11043.387554400004</v>
      </c>
      <c r="AE64" s="58">
        <f t="shared" si="50"/>
        <v>11953.904468800058</v>
      </c>
      <c r="AG64" s="58">
        <f t="shared" si="51"/>
        <v>13.047909600000004</v>
      </c>
      <c r="AH64" s="58">
        <f t="shared" si="52"/>
        <v>27.055203599999999</v>
      </c>
      <c r="AI64" s="58">
        <f t="shared" si="53"/>
        <v>49.68407679999973</v>
      </c>
      <c r="AJ64" s="58">
        <f t="shared" si="54"/>
        <v>60.241651199998159</v>
      </c>
      <c r="AK64" s="58">
        <f t="shared" si="55"/>
        <v>68.727163199998813</v>
      </c>
      <c r="AL64" s="58">
        <f>'Stata Quintile'!$I166</f>
        <v>220.3981</v>
      </c>
      <c r="AM64" s="58">
        <f t="shared" si="56"/>
        <v>440.75474600000001</v>
      </c>
      <c r="AN64" s="58">
        <f t="shared" si="57"/>
        <v>775.433500000001</v>
      </c>
      <c r="AO64" s="58">
        <f t="shared" si="58"/>
        <v>1173.8374712000023</v>
      </c>
      <c r="AP64" s="58">
        <f t="shared" si="59"/>
        <v>852.55356959999335</v>
      </c>
      <c r="AQ64" s="58">
        <f t="shared" si="60"/>
        <v>890.22123999999894</v>
      </c>
      <c r="AR64" s="58">
        <f>'Stata Quintile'!$J166</f>
        <v>2194.9639999999999</v>
      </c>
      <c r="AS64" s="58">
        <f t="shared" si="61"/>
        <v>1834.696498</v>
      </c>
      <c r="AT64" s="58">
        <f t="shared" si="62"/>
        <v>2090.6857600000003</v>
      </c>
      <c r="AU64" s="58">
        <f t="shared" si="63"/>
        <v>2611.5968047999995</v>
      </c>
      <c r="AV64" s="58">
        <f t="shared" si="64"/>
        <v>2242.1999295999995</v>
      </c>
      <c r="AW64" s="58">
        <f t="shared" si="65"/>
        <v>2227.723808799994</v>
      </c>
      <c r="AX64" s="58">
        <f>'Stata Quintile'!$K166</f>
        <v>3910.893</v>
      </c>
      <c r="AY64" s="58">
        <f t="shared" si="66"/>
        <v>3667.5465200000003</v>
      </c>
      <c r="AZ64" s="58">
        <f t="shared" si="67"/>
        <v>3692.3235160000004</v>
      </c>
      <c r="BA64" s="58">
        <f t="shared" si="68"/>
        <v>4335.408946399999</v>
      </c>
      <c r="BB64" s="58">
        <f t="shared" si="69"/>
        <v>4036.5325136000029</v>
      </c>
      <c r="BC64" s="58">
        <f t="shared" si="70"/>
        <v>4120.2648383999331</v>
      </c>
      <c r="BD64" s="58">
        <f>'Stata Quintile'!$L166</f>
        <v>8521.0709999999999</v>
      </c>
      <c r="BE64" s="58">
        <f t="shared" si="71"/>
        <v>7806.153479999999</v>
      </c>
      <c r="BF64" s="58">
        <f t="shared" si="72"/>
        <v>7655.4786399999975</v>
      </c>
      <c r="BG64" s="58">
        <f t="shared" si="73"/>
        <v>8399.1193824000002</v>
      </c>
      <c r="BH64" s="58">
        <f t="shared" si="74"/>
        <v>8245.5659703999918</v>
      </c>
      <c r="BI64" s="58">
        <f t="shared" si="75"/>
        <v>8620.2341312000935</v>
      </c>
      <c r="BK64" s="58">
        <v>58</v>
      </c>
      <c r="BL64" s="58">
        <f>'Stata Quintile'!$C166</f>
        <v>0</v>
      </c>
      <c r="BM64" s="58">
        <f t="shared" si="76"/>
        <v>30.268575999999996</v>
      </c>
      <c r="BN64" s="58">
        <f t="shared" si="77"/>
        <v>30.268575999999996</v>
      </c>
      <c r="BO64" s="58">
        <f t="shared" si="78"/>
        <v>39.361088399999971</v>
      </c>
      <c r="BP64" s="58">
        <f t="shared" si="77"/>
        <v>39.361088399999971</v>
      </c>
      <c r="BQ64" s="58">
        <f t="shared" si="79"/>
        <v>15.21405279999999</v>
      </c>
      <c r="BR64" s="58">
        <f t="shared" si="148"/>
        <v>15.21405279999999</v>
      </c>
      <c r="BS64" s="58">
        <f t="shared" si="80"/>
        <v>-58.16732640000555</v>
      </c>
      <c r="BT64" s="58">
        <f t="shared" si="149"/>
        <v>-58.16732640000555</v>
      </c>
      <c r="BU64" s="58">
        <f t="shared" si="81"/>
        <v>-23.001408000025549</v>
      </c>
      <c r="BV64" s="58">
        <f t="shared" si="150"/>
        <v>-23.001408000025549</v>
      </c>
      <c r="BW64" s="58">
        <f>'Stata Quintile'!$D166</f>
        <v>1879.4849999999999</v>
      </c>
      <c r="BX64" s="58">
        <f t="shared" si="82"/>
        <v>751.3613600000001</v>
      </c>
      <c r="BY64" s="58">
        <f t="shared" si="83"/>
        <v>751.3613600000001</v>
      </c>
      <c r="BZ64" s="58">
        <f t="shared" si="84"/>
        <v>1747.249960000001</v>
      </c>
      <c r="CA64" s="58">
        <f t="shared" si="85"/>
        <v>1747.249960000001</v>
      </c>
      <c r="CB64" s="58">
        <f t="shared" si="86"/>
        <v>1863.3932160000004</v>
      </c>
      <c r="CC64" s="58">
        <f t="shared" si="87"/>
        <v>1863.3932160000004</v>
      </c>
      <c r="CD64" s="58">
        <f t="shared" si="88"/>
        <v>1289.6414887999781</v>
      </c>
      <c r="CE64" s="58">
        <f t="shared" si="89"/>
        <v>1289.6414887999781</v>
      </c>
      <c r="CF64" s="58">
        <f t="shared" si="90"/>
        <v>1289.0544889599978</v>
      </c>
      <c r="CG64" s="58">
        <f t="shared" si="91"/>
        <v>1289.0544889599978</v>
      </c>
      <c r="CH64" s="58">
        <f>'Stata Quintile'!$E166</f>
        <v>4699.317</v>
      </c>
      <c r="CI64" s="58">
        <f t="shared" si="92"/>
        <v>3008.3897080000002</v>
      </c>
      <c r="CJ64" s="58">
        <f t="shared" si="93"/>
        <v>3008.3897080000002</v>
      </c>
      <c r="CK64" s="58">
        <f t="shared" si="94"/>
        <v>3273.8761960000029</v>
      </c>
      <c r="CL64" s="58">
        <f t="shared" si="95"/>
        <v>3273.8761960000029</v>
      </c>
      <c r="CM64" s="58">
        <f t="shared" si="96"/>
        <v>3659.9781335999978</v>
      </c>
      <c r="CN64" s="58">
        <f t="shared" si="97"/>
        <v>3659.9781335999978</v>
      </c>
      <c r="CO64" s="58">
        <f t="shared" si="98"/>
        <v>3226.6496408000166</v>
      </c>
      <c r="CP64" s="58">
        <f t="shared" si="99"/>
        <v>3226.6496408000166</v>
      </c>
      <c r="CQ64" s="58">
        <f t="shared" si="100"/>
        <v>3382.1591823999916</v>
      </c>
      <c r="CR64" s="58">
        <f t="shared" si="101"/>
        <v>3382.1591823999916</v>
      </c>
      <c r="CS64" s="58">
        <f>'Stata Quintile'!$F166</f>
        <v>7436.442</v>
      </c>
      <c r="CT64" s="58">
        <f t="shared" si="102"/>
        <v>5742.1258200000002</v>
      </c>
      <c r="CU64" s="58">
        <f t="shared" si="103"/>
        <v>5742.1258200000002</v>
      </c>
      <c r="CV64" s="58">
        <f t="shared" si="104"/>
        <v>5473.608956</v>
      </c>
      <c r="CW64" s="58">
        <f t="shared" si="105"/>
        <v>5473.608956</v>
      </c>
      <c r="CX64" s="58">
        <f t="shared" si="106"/>
        <v>5789.1325188000028</v>
      </c>
      <c r="CY64" s="58">
        <f t="shared" si="107"/>
        <v>5789.1325188000028</v>
      </c>
      <c r="CZ64" s="58">
        <f t="shared" si="108"/>
        <v>5193.2854967999883</v>
      </c>
      <c r="DA64" s="58">
        <f t="shared" si="109"/>
        <v>5193.2854967999883</v>
      </c>
      <c r="DB64" s="58">
        <f t="shared" si="110"/>
        <v>5531.9431376000284</v>
      </c>
      <c r="DC64" s="58">
        <f t="shared" si="111"/>
        <v>5531.9431376000284</v>
      </c>
      <c r="DD64" s="58">
        <f>'Stata Quintile'!$G166</f>
        <v>15534.29</v>
      </c>
      <c r="DE64" s="58">
        <f t="shared" si="112"/>
        <v>12622.9388</v>
      </c>
      <c r="DF64" s="58">
        <f t="shared" si="113"/>
        <v>12622.9388</v>
      </c>
      <c r="DG64" s="58">
        <f t="shared" si="114"/>
        <v>11664.133695999997</v>
      </c>
      <c r="DH64" s="58">
        <f t="shared" si="115"/>
        <v>11664.133695999997</v>
      </c>
      <c r="DI64" s="58">
        <f t="shared" si="116"/>
        <v>11440.968300799999</v>
      </c>
      <c r="DJ64" s="58">
        <f t="shared" si="117"/>
        <v>11440.968300799999</v>
      </c>
      <c r="DK64" s="58">
        <f t="shared" si="118"/>
        <v>11043.387554400004</v>
      </c>
      <c r="DL64" s="58">
        <f t="shared" si="119"/>
        <v>11043.387554400004</v>
      </c>
      <c r="DM64" s="58">
        <f t="shared" si="120"/>
        <v>11953.904468800058</v>
      </c>
      <c r="DN64" s="58">
        <f t="shared" si="121"/>
        <v>11953.904468800058</v>
      </c>
      <c r="DP64" s="58">
        <f t="shared" si="122"/>
        <v>13.047909600000004</v>
      </c>
      <c r="DQ64" s="58">
        <f t="shared" si="123"/>
        <v>13.047909600000004</v>
      </c>
      <c r="DR64" s="58">
        <f t="shared" si="124"/>
        <v>27.055203599999999</v>
      </c>
      <c r="DS64" s="58">
        <f t="shared" si="123"/>
        <v>27.055203599999999</v>
      </c>
      <c r="DT64" s="58">
        <f t="shared" si="125"/>
        <v>49.68407679999973</v>
      </c>
      <c r="DU64" s="58">
        <f t="shared" si="151"/>
        <v>49.68407679999973</v>
      </c>
      <c r="DV64" s="58">
        <f t="shared" si="126"/>
        <v>60.241651199998159</v>
      </c>
      <c r="DW64" s="58">
        <f t="shared" si="152"/>
        <v>60.241651199998159</v>
      </c>
      <c r="DX64" s="58">
        <f t="shared" si="127"/>
        <v>68.727163199998813</v>
      </c>
      <c r="DY64" s="58">
        <f t="shared" si="153"/>
        <v>68.727163199998813</v>
      </c>
      <c r="DZ64" s="58">
        <f>'Stata Quintile'!$I166</f>
        <v>220.3981</v>
      </c>
      <c r="EA64" s="58">
        <f t="shared" si="128"/>
        <v>440.75474600000001</v>
      </c>
      <c r="EB64" s="58">
        <f t="shared" si="154"/>
        <v>440.75474600000001</v>
      </c>
      <c r="EC64" s="58">
        <f t="shared" si="129"/>
        <v>775.433500000001</v>
      </c>
      <c r="ED64" s="58">
        <f t="shared" si="155"/>
        <v>775.433500000001</v>
      </c>
      <c r="EE64" s="58">
        <f t="shared" si="130"/>
        <v>1173.8374712000023</v>
      </c>
      <c r="EF64" s="58">
        <f t="shared" si="156"/>
        <v>1173.8374712000023</v>
      </c>
      <c r="EG64" s="58">
        <f t="shared" si="131"/>
        <v>852.55356959999335</v>
      </c>
      <c r="EH64" s="58">
        <f t="shared" si="157"/>
        <v>852.55356959999335</v>
      </c>
      <c r="EI64" s="58">
        <f t="shared" si="132"/>
        <v>890.22123999999894</v>
      </c>
      <c r="EJ64" s="58">
        <f t="shared" si="158"/>
        <v>890.22123999999894</v>
      </c>
      <c r="EK64" s="58">
        <f>'Stata Quintile'!$J166</f>
        <v>2194.9639999999999</v>
      </c>
      <c r="EL64" s="58">
        <f t="shared" si="133"/>
        <v>1834.696498</v>
      </c>
      <c r="EM64" s="58">
        <f t="shared" si="159"/>
        <v>1834.696498</v>
      </c>
      <c r="EN64" s="58">
        <f t="shared" si="134"/>
        <v>2090.6857600000003</v>
      </c>
      <c r="EO64" s="58">
        <f t="shared" si="160"/>
        <v>2090.6857600000003</v>
      </c>
      <c r="EP64" s="58">
        <f t="shared" si="135"/>
        <v>2611.5968047999995</v>
      </c>
      <c r="EQ64" s="58">
        <f t="shared" si="161"/>
        <v>2611.5968047999995</v>
      </c>
      <c r="ER64" s="58">
        <f t="shared" si="136"/>
        <v>2242.1999295999995</v>
      </c>
      <c r="ES64" s="58">
        <f t="shared" si="162"/>
        <v>2242.1999295999995</v>
      </c>
      <c r="ET64" s="58">
        <f t="shared" si="137"/>
        <v>2227.723808799994</v>
      </c>
      <c r="EU64" s="58">
        <f t="shared" si="163"/>
        <v>2227.723808799994</v>
      </c>
      <c r="EV64" s="58">
        <f>'Stata Quintile'!$K166</f>
        <v>3910.893</v>
      </c>
      <c r="EW64" s="58">
        <f t="shared" si="138"/>
        <v>3667.5465200000003</v>
      </c>
      <c r="EX64" s="58">
        <f t="shared" si="164"/>
        <v>3667.5465200000003</v>
      </c>
      <c r="EY64" s="58">
        <f t="shared" si="139"/>
        <v>3692.3235160000004</v>
      </c>
      <c r="EZ64" s="58">
        <f t="shared" si="165"/>
        <v>3692.3235160000004</v>
      </c>
      <c r="FA64" s="58">
        <f t="shared" si="140"/>
        <v>4335.408946399999</v>
      </c>
      <c r="FB64" s="58">
        <f t="shared" si="166"/>
        <v>4335.408946399999</v>
      </c>
      <c r="FC64" s="58">
        <f t="shared" si="141"/>
        <v>4036.5325136000029</v>
      </c>
      <c r="FD64" s="58">
        <f t="shared" si="167"/>
        <v>4036.5325136000029</v>
      </c>
      <c r="FE64" s="58">
        <f t="shared" si="142"/>
        <v>4120.2648383999331</v>
      </c>
      <c r="FF64" s="58">
        <f t="shared" si="168"/>
        <v>4120.2648383999331</v>
      </c>
      <c r="FG64" s="58">
        <f>'Stata Quintile'!$L166</f>
        <v>8521.0709999999999</v>
      </c>
      <c r="FH64" s="58">
        <f t="shared" si="143"/>
        <v>7806.153479999999</v>
      </c>
      <c r="FI64" s="58">
        <f t="shared" si="169"/>
        <v>7806.153479999999</v>
      </c>
      <c r="FJ64" s="58">
        <f t="shared" si="144"/>
        <v>7655.4786399999975</v>
      </c>
      <c r="FK64" s="58">
        <f t="shared" si="170"/>
        <v>7655.4786399999975</v>
      </c>
      <c r="FL64" s="58">
        <f t="shared" si="145"/>
        <v>8399.1193824000002</v>
      </c>
      <c r="FM64" s="58">
        <f t="shared" si="171"/>
        <v>8399.1193824000002</v>
      </c>
      <c r="FN64" s="58">
        <f t="shared" si="146"/>
        <v>8245.5659703999918</v>
      </c>
      <c r="FO64" s="58">
        <f t="shared" si="172"/>
        <v>8245.5659703999918</v>
      </c>
      <c r="FP64" s="58">
        <f t="shared" si="147"/>
        <v>8620.2341312000935</v>
      </c>
      <c r="FQ64" s="58">
        <f t="shared" si="173"/>
        <v>8620.2341312000935</v>
      </c>
    </row>
    <row r="65" spans="1:173">
      <c r="A65" s="58">
        <v>59</v>
      </c>
      <c r="B65" s="137">
        <f>'Stata Quintile'!$C169</f>
        <v>273.52080000000001</v>
      </c>
      <c r="C65" s="138">
        <f t="shared" si="26"/>
        <v>25.167147999999997</v>
      </c>
      <c r="D65" s="139">
        <f t="shared" si="27"/>
        <v>27.582891600000039</v>
      </c>
      <c r="E65" s="141">
        <f t="shared" si="28"/>
        <v>7.638023100000737</v>
      </c>
      <c r="F65" s="140">
        <f t="shared" si="29"/>
        <v>-68.142913799998496</v>
      </c>
      <c r="G65" s="142">
        <f t="shared" si="30"/>
        <v>-20.295516399986809</v>
      </c>
      <c r="H65" s="58">
        <f>'Stata Quintile'!$D169</f>
        <v>2784.0830000000001</v>
      </c>
      <c r="I65" s="58">
        <f t="shared" si="31"/>
        <v>732.18978000000016</v>
      </c>
      <c r="J65" s="58">
        <f t="shared" si="32"/>
        <v>1613.775239999999</v>
      </c>
      <c r="K65" s="58">
        <f t="shared" si="33"/>
        <v>1725.9228375000007</v>
      </c>
      <c r="L65" s="58">
        <f t="shared" si="34"/>
        <v>1102.003322900011</v>
      </c>
      <c r="M65" s="58">
        <f t="shared" si="35"/>
        <v>1101.6848508299968</v>
      </c>
      <c r="N65" s="58">
        <f>'Stata Quintile'!$E169</f>
        <v>4899.5829999999996</v>
      </c>
      <c r="O65" s="58">
        <f t="shared" si="36"/>
        <v>3016.0651339999999</v>
      </c>
      <c r="P65" s="58">
        <f t="shared" si="37"/>
        <v>3075.088409</v>
      </c>
      <c r="Q65" s="58">
        <f t="shared" si="38"/>
        <v>3428.0515346999982</v>
      </c>
      <c r="R65" s="58">
        <f t="shared" si="39"/>
        <v>2977.8439852000229</v>
      </c>
      <c r="S65" s="58">
        <f t="shared" si="40"/>
        <v>3204.2990272000316</v>
      </c>
      <c r="T65" s="58">
        <f>'Stata Quintile'!$F169</f>
        <v>7670.5519999999997</v>
      </c>
      <c r="U65" s="58">
        <f t="shared" si="41"/>
        <v>5780.7896099999998</v>
      </c>
      <c r="V65" s="58">
        <f t="shared" si="42"/>
        <v>5219.4978489999994</v>
      </c>
      <c r="W65" s="58">
        <f t="shared" si="43"/>
        <v>5495.720761000006</v>
      </c>
      <c r="X65" s="58">
        <f t="shared" si="44"/>
        <v>4893.3184195999929</v>
      </c>
      <c r="Y65" s="58">
        <f t="shared" si="45"/>
        <v>5353.9962625000335</v>
      </c>
      <c r="Z65" s="58">
        <f>'Stata Quintile'!$G169</f>
        <v>12098.61</v>
      </c>
      <c r="AA65" s="58">
        <f t="shared" si="46"/>
        <v>12724.3989</v>
      </c>
      <c r="AB65" s="58">
        <f t="shared" si="47"/>
        <v>11325.796133999997</v>
      </c>
      <c r="AC65" s="58">
        <f t="shared" si="48"/>
        <v>11136.636283600004</v>
      </c>
      <c r="AD65" s="58">
        <f t="shared" si="49"/>
        <v>10738.804744299996</v>
      </c>
      <c r="AE65" s="58">
        <f t="shared" si="50"/>
        <v>11922.851263499819</v>
      </c>
      <c r="AF65" s="58">
        <f>'Stata Quintile'!$H169</f>
        <v>30.634609999999999</v>
      </c>
      <c r="AG65" s="58">
        <f t="shared" si="51"/>
        <v>12.197770800000008</v>
      </c>
      <c r="AH65" s="58">
        <f t="shared" si="52"/>
        <v>24.601265899999987</v>
      </c>
      <c r="AI65" s="58">
        <f t="shared" si="53"/>
        <v>46.515392199999724</v>
      </c>
      <c r="AJ65" s="58">
        <f t="shared" si="54"/>
        <v>45.892568600000232</v>
      </c>
      <c r="AK65" s="58">
        <f t="shared" si="55"/>
        <v>51.999539949999416</v>
      </c>
      <c r="AL65" s="58">
        <f>'Stata Quintile'!$I169</f>
        <v>442.54809999999998</v>
      </c>
      <c r="AM65" s="58">
        <f t="shared" si="56"/>
        <v>432.66333300000002</v>
      </c>
      <c r="AN65" s="58">
        <f t="shared" si="57"/>
        <v>721.39737500000047</v>
      </c>
      <c r="AO65" s="58">
        <f t="shared" si="58"/>
        <v>1102.1838204000032</v>
      </c>
      <c r="AP65" s="58">
        <f t="shared" si="59"/>
        <v>750.81335989997751</v>
      </c>
      <c r="AQ65" s="58">
        <f t="shared" si="60"/>
        <v>757.32882499999687</v>
      </c>
      <c r="AR65" s="58">
        <f>'Stata Quintile'!$J169</f>
        <v>1701.788</v>
      </c>
      <c r="AS65" s="58">
        <f t="shared" si="61"/>
        <v>1832.5706789999999</v>
      </c>
      <c r="AT65" s="58">
        <f t="shared" si="62"/>
        <v>1978.0636399999985</v>
      </c>
      <c r="AU65" s="58">
        <f t="shared" si="63"/>
        <v>2465.156046099999</v>
      </c>
      <c r="AV65" s="58">
        <f t="shared" si="64"/>
        <v>2078.5645299000025</v>
      </c>
      <c r="AW65" s="58">
        <f t="shared" si="65"/>
        <v>2058.7525151000054</v>
      </c>
      <c r="AX65" s="58">
        <f>'Stata Quintile'!$K169</f>
        <v>3551.8939999999998</v>
      </c>
      <c r="AY65" s="58">
        <f t="shared" si="66"/>
        <v>3680.41696</v>
      </c>
      <c r="AZ65" s="58">
        <f t="shared" si="67"/>
        <v>3544.8820640000013</v>
      </c>
      <c r="BA65" s="58">
        <f t="shared" si="68"/>
        <v>4130.642872299999</v>
      </c>
      <c r="BB65" s="58">
        <f t="shared" si="69"/>
        <v>3820.8070819000022</v>
      </c>
      <c r="BC65" s="58">
        <f t="shared" si="70"/>
        <v>3944.2972199999931</v>
      </c>
      <c r="BD65" s="58">
        <f>'Stata Quintile'!$L169</f>
        <v>8209.7880000000005</v>
      </c>
      <c r="BE65" s="58">
        <f t="shared" si="71"/>
        <v>7844.5595400000002</v>
      </c>
      <c r="BF65" s="58">
        <f t="shared" si="72"/>
        <v>7442.5026599999983</v>
      </c>
      <c r="BG65" s="58">
        <f t="shared" si="73"/>
        <v>8118.2988683000003</v>
      </c>
      <c r="BH65" s="58">
        <f t="shared" si="74"/>
        <v>7960.4244349999935</v>
      </c>
      <c r="BI65" s="58">
        <f t="shared" si="75"/>
        <v>8469.0457495000737</v>
      </c>
      <c r="BK65" s="58">
        <v>59</v>
      </c>
      <c r="BL65" s="58">
        <f>'Stata Quintile'!$C169</f>
        <v>273.52080000000001</v>
      </c>
      <c r="BM65" s="58">
        <f t="shared" si="76"/>
        <v>25.167147999999997</v>
      </c>
      <c r="BN65" s="58">
        <f t="shared" si="77"/>
        <v>25.167147999999997</v>
      </c>
      <c r="BO65" s="58">
        <f t="shared" si="78"/>
        <v>27.582891600000039</v>
      </c>
      <c r="BP65" s="58">
        <f t="shared" si="77"/>
        <v>27.582891600000039</v>
      </c>
      <c r="BQ65" s="58">
        <f t="shared" si="79"/>
        <v>7.638023100000737</v>
      </c>
      <c r="BR65" s="58">
        <f t="shared" si="148"/>
        <v>7.638023100000737</v>
      </c>
      <c r="BS65" s="58">
        <f t="shared" si="80"/>
        <v>-68.142913799998496</v>
      </c>
      <c r="BT65" s="58">
        <f t="shared" si="149"/>
        <v>-68.142913799998496</v>
      </c>
      <c r="BU65" s="58">
        <f t="shared" si="81"/>
        <v>-20.295516399986809</v>
      </c>
      <c r="BV65" s="58">
        <f t="shared" si="150"/>
        <v>-20.295516399986809</v>
      </c>
      <c r="BW65" s="58">
        <f>'Stata Quintile'!$D169</f>
        <v>2784.0830000000001</v>
      </c>
      <c r="BX65" s="58">
        <f t="shared" si="82"/>
        <v>732.18978000000016</v>
      </c>
      <c r="BY65" s="58">
        <f t="shared" si="83"/>
        <v>732.18978000000016</v>
      </c>
      <c r="BZ65" s="58">
        <f t="shared" si="84"/>
        <v>1613.775239999999</v>
      </c>
      <c r="CA65" s="58">
        <f t="shared" si="85"/>
        <v>1613.775239999999</v>
      </c>
      <c r="CB65" s="58">
        <f t="shared" si="86"/>
        <v>1725.9228375000007</v>
      </c>
      <c r="CC65" s="58">
        <f t="shared" si="87"/>
        <v>1725.9228375000007</v>
      </c>
      <c r="CD65" s="58">
        <f t="shared" si="88"/>
        <v>1102.003322900011</v>
      </c>
      <c r="CE65" s="58">
        <f t="shared" si="89"/>
        <v>1102.003322900011</v>
      </c>
      <c r="CF65" s="58">
        <f t="shared" si="90"/>
        <v>1101.6848508299968</v>
      </c>
      <c r="CG65" s="58">
        <f t="shared" si="91"/>
        <v>1101.6848508299968</v>
      </c>
      <c r="CH65" s="58">
        <f>'Stata Quintile'!$E169</f>
        <v>4899.5829999999996</v>
      </c>
      <c r="CI65" s="58">
        <f t="shared" si="92"/>
        <v>3016.0651339999999</v>
      </c>
      <c r="CJ65" s="58">
        <f t="shared" si="93"/>
        <v>3016.0651339999999</v>
      </c>
      <c r="CK65" s="58">
        <f t="shared" si="94"/>
        <v>3075.088409</v>
      </c>
      <c r="CL65" s="58">
        <f t="shared" si="95"/>
        <v>3075.088409</v>
      </c>
      <c r="CM65" s="58">
        <f t="shared" si="96"/>
        <v>3428.0515346999982</v>
      </c>
      <c r="CN65" s="58">
        <f t="shared" si="97"/>
        <v>3428.0515346999982</v>
      </c>
      <c r="CO65" s="58">
        <f t="shared" si="98"/>
        <v>2977.8439852000229</v>
      </c>
      <c r="CP65" s="58">
        <f t="shared" si="99"/>
        <v>2977.8439852000229</v>
      </c>
      <c r="CQ65" s="58">
        <f t="shared" si="100"/>
        <v>3204.2990272000316</v>
      </c>
      <c r="CR65" s="58">
        <f t="shared" si="101"/>
        <v>3204.2990272000316</v>
      </c>
      <c r="CS65" s="58">
        <f>'Stata Quintile'!$F169</f>
        <v>7670.5519999999997</v>
      </c>
      <c r="CT65" s="58">
        <f t="shared" si="102"/>
        <v>5780.7896099999998</v>
      </c>
      <c r="CU65" s="58">
        <f t="shared" si="103"/>
        <v>5780.7896099999998</v>
      </c>
      <c r="CV65" s="58">
        <f t="shared" si="104"/>
        <v>5219.4978489999994</v>
      </c>
      <c r="CW65" s="58">
        <f t="shared" si="105"/>
        <v>5219.4978489999994</v>
      </c>
      <c r="CX65" s="58">
        <f t="shared" si="106"/>
        <v>5495.720761000006</v>
      </c>
      <c r="CY65" s="58">
        <f t="shared" si="107"/>
        <v>5495.720761000006</v>
      </c>
      <c r="CZ65" s="58">
        <f t="shared" si="108"/>
        <v>4893.3184195999929</v>
      </c>
      <c r="DA65" s="58">
        <f t="shared" si="109"/>
        <v>4893.3184195999929</v>
      </c>
      <c r="DB65" s="58">
        <f t="shared" si="110"/>
        <v>5353.9962625000335</v>
      </c>
      <c r="DC65" s="58">
        <f t="shared" si="111"/>
        <v>5353.9962625000335</v>
      </c>
      <c r="DD65" s="58">
        <f>'Stata Quintile'!$G169</f>
        <v>12098.61</v>
      </c>
      <c r="DE65" s="58">
        <f t="shared" si="112"/>
        <v>12724.3989</v>
      </c>
      <c r="DF65" s="58">
        <f t="shared" si="113"/>
        <v>12724.3989</v>
      </c>
      <c r="DG65" s="58">
        <f t="shared" si="114"/>
        <v>11325.796133999997</v>
      </c>
      <c r="DH65" s="58">
        <f t="shared" si="115"/>
        <v>11325.796133999997</v>
      </c>
      <c r="DI65" s="58">
        <f t="shared" si="116"/>
        <v>11136.636283600004</v>
      </c>
      <c r="DJ65" s="58">
        <f t="shared" si="117"/>
        <v>11136.636283600004</v>
      </c>
      <c r="DK65" s="58">
        <f t="shared" si="118"/>
        <v>10738.804744299996</v>
      </c>
      <c r="DL65" s="58">
        <f t="shared" si="119"/>
        <v>10738.804744299996</v>
      </c>
      <c r="DM65" s="58">
        <f t="shared" si="120"/>
        <v>11922.851263499819</v>
      </c>
      <c r="DN65" s="58">
        <f t="shared" si="121"/>
        <v>11922.851263499819</v>
      </c>
      <c r="DO65" s="58">
        <f>'Stata Quintile'!$H169</f>
        <v>30.634609999999999</v>
      </c>
      <c r="DP65" s="58">
        <f t="shared" si="122"/>
        <v>12.197770800000008</v>
      </c>
      <c r="DQ65" s="58">
        <f t="shared" si="123"/>
        <v>12.197770800000008</v>
      </c>
      <c r="DR65" s="58">
        <f t="shared" si="124"/>
        <v>24.601265899999987</v>
      </c>
      <c r="DS65" s="58">
        <f t="shared" si="123"/>
        <v>24.601265899999987</v>
      </c>
      <c r="DT65" s="58">
        <f t="shared" si="125"/>
        <v>46.515392199999724</v>
      </c>
      <c r="DU65" s="58">
        <f t="shared" si="151"/>
        <v>46.515392199999724</v>
      </c>
      <c r="DV65" s="58">
        <f t="shared" si="126"/>
        <v>45.892568600000232</v>
      </c>
      <c r="DW65" s="58">
        <f t="shared" si="152"/>
        <v>45.892568600000232</v>
      </c>
      <c r="DX65" s="58">
        <f t="shared" si="127"/>
        <v>51.999539949999416</v>
      </c>
      <c r="DY65" s="58">
        <f t="shared" si="153"/>
        <v>51.999539949999416</v>
      </c>
      <c r="DZ65" s="58">
        <f>'Stata Quintile'!$I169</f>
        <v>442.54809999999998</v>
      </c>
      <c r="EA65" s="58">
        <f t="shared" si="128"/>
        <v>432.66333300000002</v>
      </c>
      <c r="EB65" s="58">
        <f t="shared" si="154"/>
        <v>432.66333300000002</v>
      </c>
      <c r="EC65" s="58">
        <f t="shared" si="129"/>
        <v>721.39737500000047</v>
      </c>
      <c r="ED65" s="58">
        <f t="shared" si="155"/>
        <v>721.39737500000047</v>
      </c>
      <c r="EE65" s="58">
        <f t="shared" si="130"/>
        <v>1102.1838204000032</v>
      </c>
      <c r="EF65" s="58">
        <f t="shared" si="156"/>
        <v>1102.1838204000032</v>
      </c>
      <c r="EG65" s="58">
        <f t="shared" si="131"/>
        <v>750.81335989997751</v>
      </c>
      <c r="EH65" s="58">
        <f t="shared" si="157"/>
        <v>750.81335989997751</v>
      </c>
      <c r="EI65" s="58">
        <f t="shared" si="132"/>
        <v>757.32882499999687</v>
      </c>
      <c r="EJ65" s="58">
        <f t="shared" si="158"/>
        <v>757.32882499999687</v>
      </c>
      <c r="EK65" s="58">
        <f>'Stata Quintile'!$J169</f>
        <v>1701.788</v>
      </c>
      <c r="EL65" s="58">
        <f t="shared" si="133"/>
        <v>1832.5706789999999</v>
      </c>
      <c r="EM65" s="58">
        <f t="shared" si="159"/>
        <v>1832.5706789999999</v>
      </c>
      <c r="EN65" s="58">
        <f t="shared" si="134"/>
        <v>1978.0636399999985</v>
      </c>
      <c r="EO65" s="58">
        <f t="shared" si="160"/>
        <v>1978.0636399999985</v>
      </c>
      <c r="EP65" s="58">
        <f t="shared" si="135"/>
        <v>2465.156046099999</v>
      </c>
      <c r="EQ65" s="58">
        <f t="shared" si="161"/>
        <v>2465.156046099999</v>
      </c>
      <c r="ER65" s="58">
        <f t="shared" si="136"/>
        <v>2078.5645299000025</v>
      </c>
      <c r="ES65" s="58">
        <f t="shared" si="162"/>
        <v>2078.5645299000025</v>
      </c>
      <c r="ET65" s="58">
        <f t="shared" si="137"/>
        <v>2058.7525151000054</v>
      </c>
      <c r="EU65" s="58">
        <f t="shared" si="163"/>
        <v>2058.7525151000054</v>
      </c>
      <c r="EV65" s="58">
        <f>'Stata Quintile'!$K169</f>
        <v>3551.8939999999998</v>
      </c>
      <c r="EW65" s="58">
        <f t="shared" si="138"/>
        <v>3680.41696</v>
      </c>
      <c r="EX65" s="58">
        <f t="shared" si="164"/>
        <v>3680.41696</v>
      </c>
      <c r="EY65" s="58">
        <f t="shared" si="139"/>
        <v>3544.8820640000013</v>
      </c>
      <c r="EZ65" s="58">
        <f t="shared" si="165"/>
        <v>3544.8820640000013</v>
      </c>
      <c r="FA65" s="58">
        <f t="shared" si="140"/>
        <v>4130.642872299999</v>
      </c>
      <c r="FB65" s="58">
        <f t="shared" si="166"/>
        <v>4130.642872299999</v>
      </c>
      <c r="FC65" s="58">
        <f t="shared" si="141"/>
        <v>3820.8070819000022</v>
      </c>
      <c r="FD65" s="58">
        <f t="shared" si="167"/>
        <v>3820.8070819000022</v>
      </c>
      <c r="FE65" s="58">
        <f t="shared" si="142"/>
        <v>3944.2972199999931</v>
      </c>
      <c r="FF65" s="58">
        <f t="shared" si="168"/>
        <v>3944.2972199999931</v>
      </c>
      <c r="FG65" s="58">
        <f>'Stata Quintile'!$L169</f>
        <v>8209.7880000000005</v>
      </c>
      <c r="FH65" s="58">
        <f t="shared" si="143"/>
        <v>7844.5595400000002</v>
      </c>
      <c r="FI65" s="58">
        <f t="shared" si="169"/>
        <v>7844.5595400000002</v>
      </c>
      <c r="FJ65" s="58">
        <f t="shared" si="144"/>
        <v>7442.5026599999983</v>
      </c>
      <c r="FK65" s="58">
        <f t="shared" si="170"/>
        <v>7442.5026599999983</v>
      </c>
      <c r="FL65" s="58">
        <f t="shared" si="145"/>
        <v>8118.2988683000003</v>
      </c>
      <c r="FM65" s="58">
        <f t="shared" si="171"/>
        <v>8118.2988683000003</v>
      </c>
      <c r="FN65" s="58">
        <f t="shared" si="146"/>
        <v>7960.4244349999935</v>
      </c>
      <c r="FO65" s="58">
        <f t="shared" si="172"/>
        <v>7960.4244349999935</v>
      </c>
      <c r="FP65" s="58">
        <f t="shared" si="147"/>
        <v>8469.0457495000737</v>
      </c>
      <c r="FQ65" s="58">
        <f t="shared" si="173"/>
        <v>8469.0457495000737</v>
      </c>
    </row>
    <row r="66" spans="1:173">
      <c r="A66" s="58">
        <v>60</v>
      </c>
      <c r="B66" s="137">
        <f>'Stata Quintile'!$C172</f>
        <v>1.3333330000000001</v>
      </c>
      <c r="C66" s="138">
        <f t="shared" si="26"/>
        <v>20.065719999999999</v>
      </c>
      <c r="D66" s="139">
        <f t="shared" si="27"/>
        <v>15.481000000000108</v>
      </c>
      <c r="E66" s="141">
        <f t="shared" si="28"/>
        <v>1.2231000000006134</v>
      </c>
      <c r="F66" s="140">
        <f t="shared" si="29"/>
        <v>-70.47360000000117</v>
      </c>
      <c r="G66" s="142">
        <f t="shared" si="30"/>
        <v>-14.534999999959837</v>
      </c>
      <c r="H66" s="58">
        <f>'Stata Quintile'!$D172</f>
        <v>293.13459999999998</v>
      </c>
      <c r="I66" s="58">
        <f t="shared" si="31"/>
        <v>713.01820000000021</v>
      </c>
      <c r="J66" s="58">
        <f t="shared" si="32"/>
        <v>1474.1220000000012</v>
      </c>
      <c r="K66" s="58">
        <f t="shared" si="33"/>
        <v>1580.7427000000012</v>
      </c>
      <c r="L66" s="58">
        <f t="shared" si="34"/>
        <v>920.76679999998305</v>
      </c>
      <c r="M66" s="58">
        <f t="shared" si="35"/>
        <v>920.71320000000469</v>
      </c>
      <c r="N66" s="58">
        <f>'Stata Quintile'!$E172</f>
        <v>2230.4479999999999</v>
      </c>
      <c r="O66" s="58">
        <f t="shared" si="36"/>
        <v>3023.7405600000002</v>
      </c>
      <c r="P66" s="58">
        <f t="shared" si="37"/>
        <v>2866.7344000000012</v>
      </c>
      <c r="Q66" s="58">
        <f t="shared" si="38"/>
        <v>3178.91194</v>
      </c>
      <c r="R66" s="58">
        <f t="shared" si="39"/>
        <v>2724.1482000000178</v>
      </c>
      <c r="S66" s="58">
        <f t="shared" si="40"/>
        <v>3015.4470000000438</v>
      </c>
      <c r="T66" s="58">
        <f>'Stata Quintile'!$F172</f>
        <v>4288.442</v>
      </c>
      <c r="U66" s="58">
        <f t="shared" si="41"/>
        <v>5819.4534000000003</v>
      </c>
      <c r="V66" s="58">
        <f t="shared" si="42"/>
        <v>4952.5643999999993</v>
      </c>
      <c r="W66" s="58">
        <f t="shared" si="43"/>
        <v>5181.6241800000025</v>
      </c>
      <c r="X66" s="58">
        <f t="shared" si="44"/>
        <v>4591.1543999999994</v>
      </c>
      <c r="Y66" s="58">
        <f t="shared" si="45"/>
        <v>5157.1720000001078</v>
      </c>
      <c r="Z66" s="58">
        <f>'Stata Quintile'!$G172</f>
        <v>10104.94</v>
      </c>
      <c r="AA66" s="58">
        <f t="shared" si="46"/>
        <v>12825.859</v>
      </c>
      <c r="AB66" s="58">
        <f t="shared" si="47"/>
        <v>10968.847800000003</v>
      </c>
      <c r="AC66" s="58">
        <f t="shared" si="48"/>
        <v>10820.069400000002</v>
      </c>
      <c r="AD66" s="58">
        <f t="shared" si="49"/>
        <v>10434.722200000004</v>
      </c>
      <c r="AE66" s="58">
        <f t="shared" si="50"/>
        <v>11852.481999999727</v>
      </c>
      <c r="AF66" s="58">
        <f>'Stata Quintile'!$H172</f>
        <v>0</v>
      </c>
      <c r="AG66" s="58">
        <f t="shared" si="51"/>
        <v>11.347632000000004</v>
      </c>
      <c r="AH66" s="58">
        <f t="shared" si="52"/>
        <v>22.051172000000008</v>
      </c>
      <c r="AI66" s="58">
        <f t="shared" si="53"/>
        <v>42.796019999999771</v>
      </c>
      <c r="AJ66" s="58">
        <f t="shared" si="54"/>
        <v>32.30920000000151</v>
      </c>
      <c r="AK66" s="58">
        <f t="shared" si="55"/>
        <v>36.016799999998966</v>
      </c>
      <c r="AL66" s="58">
        <f>'Stata Quintile'!$I172</f>
        <v>385.19229999999999</v>
      </c>
      <c r="AM66" s="58">
        <f t="shared" si="56"/>
        <v>424.57192000000003</v>
      </c>
      <c r="AN66" s="58">
        <f t="shared" si="57"/>
        <v>664.87939999999981</v>
      </c>
      <c r="AO66" s="58">
        <f t="shared" si="58"/>
        <v>1022.4498000000021</v>
      </c>
      <c r="AP66" s="58">
        <f t="shared" si="59"/>
        <v>649.87839999999414</v>
      </c>
      <c r="AQ66" s="58">
        <f t="shared" si="60"/>
        <v>625.60599999997794</v>
      </c>
      <c r="AR66" s="58">
        <f>'Stata Quintile'!$J172</f>
        <v>1521.96</v>
      </c>
      <c r="AS66" s="58">
        <f t="shared" si="61"/>
        <v>1830.4448599999998</v>
      </c>
      <c r="AT66" s="58">
        <f t="shared" si="62"/>
        <v>1860.0095999999994</v>
      </c>
      <c r="AU66" s="58">
        <f t="shared" si="63"/>
        <v>2304.4958000000024</v>
      </c>
      <c r="AV66" s="58">
        <f t="shared" si="64"/>
        <v>1909.9353999999948</v>
      </c>
      <c r="AW66" s="58">
        <f t="shared" si="65"/>
        <v>1885.0178000000051</v>
      </c>
      <c r="AX66" s="58">
        <f>'Stata Quintile'!$K172</f>
        <v>3584.192</v>
      </c>
      <c r="AY66" s="58">
        <f t="shared" si="66"/>
        <v>3693.2874000000002</v>
      </c>
      <c r="AZ66" s="58">
        <f t="shared" si="67"/>
        <v>3389.9871000000021</v>
      </c>
      <c r="BA66" s="58">
        <f t="shared" si="68"/>
        <v>3905.3303999999989</v>
      </c>
      <c r="BB66" s="58">
        <f t="shared" si="69"/>
        <v>3592.6254000000044</v>
      </c>
      <c r="BC66" s="58">
        <f t="shared" si="70"/>
        <v>3752.8059999999678</v>
      </c>
      <c r="BD66" s="58">
        <f>'Stata Quintile'!$L172</f>
        <v>6909.01</v>
      </c>
      <c r="BE66" s="58">
        <f t="shared" si="71"/>
        <v>7882.9655999999995</v>
      </c>
      <c r="BF66" s="58">
        <f t="shared" si="72"/>
        <v>7218.0849999999991</v>
      </c>
      <c r="BG66" s="58">
        <f t="shared" si="73"/>
        <v>7811.2856000000029</v>
      </c>
      <c r="BH66" s="58">
        <f t="shared" si="74"/>
        <v>7653.0283999999883</v>
      </c>
      <c r="BI66" s="58">
        <f t="shared" si="75"/>
        <v>8282.9780000000901</v>
      </c>
      <c r="BK66" s="58">
        <v>60</v>
      </c>
      <c r="BL66" s="58">
        <f>'Stata Quintile'!$C172</f>
        <v>1.3333330000000001</v>
      </c>
      <c r="BM66" s="58">
        <f t="shared" si="76"/>
        <v>20.065719999999999</v>
      </c>
      <c r="BN66" s="58">
        <f t="shared" si="77"/>
        <v>20.065719999999999</v>
      </c>
      <c r="BO66" s="58">
        <f t="shared" si="78"/>
        <v>15.481000000000108</v>
      </c>
      <c r="BP66" s="58">
        <f t="shared" si="77"/>
        <v>15.481000000000108</v>
      </c>
      <c r="BQ66" s="58">
        <f t="shared" si="79"/>
        <v>1.2231000000006134</v>
      </c>
      <c r="BR66" s="58">
        <f t="shared" si="148"/>
        <v>1.2231000000006134</v>
      </c>
      <c r="BS66" s="58">
        <f t="shared" si="80"/>
        <v>-70.47360000000117</v>
      </c>
      <c r="BT66" s="58">
        <f t="shared" si="149"/>
        <v>-70.47360000000117</v>
      </c>
      <c r="BU66" s="58">
        <f t="shared" si="81"/>
        <v>-14.534999999959837</v>
      </c>
      <c r="BV66" s="58">
        <f t="shared" si="150"/>
        <v>-14.534999999959837</v>
      </c>
      <c r="BW66" s="58">
        <f>'Stata Quintile'!$D172</f>
        <v>293.13459999999998</v>
      </c>
      <c r="BX66" s="58">
        <f t="shared" si="82"/>
        <v>713.01820000000021</v>
      </c>
      <c r="BY66" s="58">
        <f t="shared" si="83"/>
        <v>713.01820000000021</v>
      </c>
      <c r="BZ66" s="58">
        <f t="shared" si="84"/>
        <v>1474.1220000000012</v>
      </c>
      <c r="CA66" s="58">
        <f t="shared" si="85"/>
        <v>1474.1220000000012</v>
      </c>
      <c r="CB66" s="58">
        <f t="shared" si="86"/>
        <v>1580.7427000000012</v>
      </c>
      <c r="CC66" s="58">
        <f t="shared" si="87"/>
        <v>1580.7427000000012</v>
      </c>
      <c r="CD66" s="58">
        <f t="shared" si="88"/>
        <v>920.76679999998305</v>
      </c>
      <c r="CE66" s="58">
        <f t="shared" si="89"/>
        <v>920.76679999998305</v>
      </c>
      <c r="CF66" s="58">
        <f t="shared" si="90"/>
        <v>920.71320000000469</v>
      </c>
      <c r="CG66" s="58">
        <f t="shared" si="91"/>
        <v>920.71320000000469</v>
      </c>
      <c r="CH66" s="58">
        <f>'Stata Quintile'!$E172</f>
        <v>2230.4479999999999</v>
      </c>
      <c r="CI66" s="58">
        <f t="shared" si="92"/>
        <v>3023.7405600000002</v>
      </c>
      <c r="CJ66" s="58">
        <f t="shared" si="93"/>
        <v>3023.7405600000002</v>
      </c>
      <c r="CK66" s="58">
        <f t="shared" si="94"/>
        <v>2866.7344000000012</v>
      </c>
      <c r="CL66" s="58">
        <f t="shared" si="95"/>
        <v>2866.7344000000012</v>
      </c>
      <c r="CM66" s="58">
        <f t="shared" si="96"/>
        <v>3178.91194</v>
      </c>
      <c r="CN66" s="58">
        <f t="shared" si="97"/>
        <v>3178.91194</v>
      </c>
      <c r="CO66" s="58">
        <f t="shared" si="98"/>
        <v>2724.1482000000178</v>
      </c>
      <c r="CP66" s="58">
        <f t="shared" si="99"/>
        <v>2724.1482000000178</v>
      </c>
      <c r="CQ66" s="58">
        <f t="shared" si="100"/>
        <v>3015.4470000000438</v>
      </c>
      <c r="CR66" s="58">
        <f t="shared" si="101"/>
        <v>3015.4470000000438</v>
      </c>
      <c r="CS66" s="58">
        <f>'Stata Quintile'!$F172</f>
        <v>4288.442</v>
      </c>
      <c r="CT66" s="58">
        <f t="shared" si="102"/>
        <v>5819.4534000000003</v>
      </c>
      <c r="CU66" s="58">
        <f t="shared" si="103"/>
        <v>5819.4534000000003</v>
      </c>
      <c r="CV66" s="58">
        <f t="shared" si="104"/>
        <v>4952.5643999999993</v>
      </c>
      <c r="CW66" s="58">
        <f t="shared" si="105"/>
        <v>4952.5643999999993</v>
      </c>
      <c r="CX66" s="58">
        <f t="shared" si="106"/>
        <v>5181.6241800000025</v>
      </c>
      <c r="CY66" s="58">
        <f t="shared" si="107"/>
        <v>5181.6241800000025</v>
      </c>
      <c r="CZ66" s="58">
        <f t="shared" si="108"/>
        <v>4591.1543999999994</v>
      </c>
      <c r="DA66" s="58">
        <f t="shared" si="109"/>
        <v>4591.1543999999994</v>
      </c>
      <c r="DB66" s="58">
        <f t="shared" si="110"/>
        <v>5157.1720000001078</v>
      </c>
      <c r="DC66" s="58">
        <f t="shared" si="111"/>
        <v>5157.1720000001078</v>
      </c>
      <c r="DD66" s="58">
        <f>'Stata Quintile'!$G172</f>
        <v>10104.94</v>
      </c>
      <c r="DE66" s="58">
        <f t="shared" si="112"/>
        <v>12825.859</v>
      </c>
      <c r="DF66" s="58">
        <f t="shared" si="113"/>
        <v>12825.859</v>
      </c>
      <c r="DG66" s="58">
        <f t="shared" si="114"/>
        <v>10968.847800000003</v>
      </c>
      <c r="DH66" s="58">
        <f t="shared" si="115"/>
        <v>10968.847800000003</v>
      </c>
      <c r="DI66" s="58">
        <f t="shared" si="116"/>
        <v>10820.069400000002</v>
      </c>
      <c r="DJ66" s="58">
        <f t="shared" si="117"/>
        <v>10820.069400000002</v>
      </c>
      <c r="DK66" s="58">
        <f t="shared" si="118"/>
        <v>10434.722200000004</v>
      </c>
      <c r="DL66" s="58">
        <f t="shared" si="119"/>
        <v>10434.722200000004</v>
      </c>
      <c r="DM66" s="58">
        <f t="shared" si="120"/>
        <v>11852.481999999727</v>
      </c>
      <c r="DN66" s="58">
        <f t="shared" si="121"/>
        <v>11852.481999999727</v>
      </c>
      <c r="DO66" s="58">
        <f>'Stata Quintile'!$H172</f>
        <v>0</v>
      </c>
      <c r="DP66" s="58">
        <f t="shared" si="122"/>
        <v>11.347632000000004</v>
      </c>
      <c r="DQ66" s="58">
        <f t="shared" si="123"/>
        <v>11.347632000000004</v>
      </c>
      <c r="DR66" s="58">
        <f t="shared" si="124"/>
        <v>22.051172000000008</v>
      </c>
      <c r="DS66" s="58">
        <f t="shared" si="123"/>
        <v>22.051172000000008</v>
      </c>
      <c r="DT66" s="58">
        <f t="shared" si="125"/>
        <v>42.796019999999771</v>
      </c>
      <c r="DU66" s="58">
        <f t="shared" si="151"/>
        <v>42.796019999999771</v>
      </c>
      <c r="DV66" s="58">
        <f t="shared" si="126"/>
        <v>32.30920000000151</v>
      </c>
      <c r="DW66" s="58">
        <f t="shared" si="152"/>
        <v>32.30920000000151</v>
      </c>
      <c r="DX66" s="58">
        <f t="shared" si="127"/>
        <v>36.016799999998966</v>
      </c>
      <c r="DY66" s="58">
        <f t="shared" si="153"/>
        <v>36.016799999998966</v>
      </c>
      <c r="DZ66" s="58">
        <f>'Stata Quintile'!$I172</f>
        <v>385.19229999999999</v>
      </c>
      <c r="EA66" s="58">
        <f t="shared" si="128"/>
        <v>424.57192000000003</v>
      </c>
      <c r="EB66" s="58">
        <f t="shared" si="154"/>
        <v>424.57192000000003</v>
      </c>
      <c r="EC66" s="58">
        <f t="shared" si="129"/>
        <v>664.87939999999981</v>
      </c>
      <c r="ED66" s="58">
        <f t="shared" si="155"/>
        <v>664.87939999999981</v>
      </c>
      <c r="EE66" s="58">
        <f t="shared" si="130"/>
        <v>1022.4498000000021</v>
      </c>
      <c r="EF66" s="58">
        <f t="shared" si="156"/>
        <v>1022.4498000000021</v>
      </c>
      <c r="EG66" s="58">
        <f t="shared" si="131"/>
        <v>649.87839999999414</v>
      </c>
      <c r="EH66" s="58">
        <f t="shared" si="157"/>
        <v>649.87839999999414</v>
      </c>
      <c r="EI66" s="58">
        <f t="shared" si="132"/>
        <v>625.60599999997794</v>
      </c>
      <c r="EJ66" s="58">
        <f t="shared" si="158"/>
        <v>625.60599999997794</v>
      </c>
      <c r="EK66" s="58">
        <f>'Stata Quintile'!$J172</f>
        <v>1521.96</v>
      </c>
      <c r="EL66" s="58">
        <f t="shared" si="133"/>
        <v>1830.4448599999998</v>
      </c>
      <c r="EM66" s="58">
        <f t="shared" si="159"/>
        <v>1830.4448599999998</v>
      </c>
      <c r="EN66" s="58">
        <f t="shared" si="134"/>
        <v>1860.0095999999994</v>
      </c>
      <c r="EO66" s="58">
        <f t="shared" si="160"/>
        <v>1860.0095999999994</v>
      </c>
      <c r="EP66" s="58">
        <f t="shared" si="135"/>
        <v>2304.4958000000024</v>
      </c>
      <c r="EQ66" s="58">
        <f t="shared" si="161"/>
        <v>2304.4958000000024</v>
      </c>
      <c r="ER66" s="58">
        <f t="shared" si="136"/>
        <v>1909.9353999999948</v>
      </c>
      <c r="ES66" s="58">
        <f t="shared" si="162"/>
        <v>1909.9353999999948</v>
      </c>
      <c r="ET66" s="58">
        <f t="shared" si="137"/>
        <v>1885.0178000000051</v>
      </c>
      <c r="EU66" s="58">
        <f t="shared" si="163"/>
        <v>1885.0178000000051</v>
      </c>
      <c r="EV66" s="58">
        <f>'Stata Quintile'!$K172</f>
        <v>3584.192</v>
      </c>
      <c r="EW66" s="58">
        <f t="shared" si="138"/>
        <v>3693.2874000000002</v>
      </c>
      <c r="EX66" s="58">
        <f t="shared" si="164"/>
        <v>3693.2874000000002</v>
      </c>
      <c r="EY66" s="58">
        <f t="shared" si="139"/>
        <v>3389.9871000000021</v>
      </c>
      <c r="EZ66" s="58">
        <f t="shared" si="165"/>
        <v>3389.9871000000021</v>
      </c>
      <c r="FA66" s="58">
        <f t="shared" si="140"/>
        <v>3905.3303999999989</v>
      </c>
      <c r="FB66" s="58">
        <f t="shared" si="166"/>
        <v>3905.3303999999989</v>
      </c>
      <c r="FC66" s="58">
        <f t="shared" si="141"/>
        <v>3592.6254000000044</v>
      </c>
      <c r="FD66" s="58">
        <f t="shared" si="167"/>
        <v>3592.6254000000044</v>
      </c>
      <c r="FE66" s="58">
        <f t="shared" si="142"/>
        <v>3752.8059999999678</v>
      </c>
      <c r="FF66" s="58">
        <f t="shared" si="168"/>
        <v>3752.8059999999678</v>
      </c>
      <c r="FG66" s="58">
        <f>'Stata Quintile'!$L172</f>
        <v>6909.01</v>
      </c>
      <c r="FH66" s="58">
        <f t="shared" si="143"/>
        <v>7882.9655999999995</v>
      </c>
      <c r="FI66" s="58">
        <f t="shared" si="169"/>
        <v>7882.9655999999995</v>
      </c>
      <c r="FJ66" s="58">
        <f t="shared" si="144"/>
        <v>7218.0849999999991</v>
      </c>
      <c r="FK66" s="58">
        <f t="shared" si="170"/>
        <v>7218.0849999999991</v>
      </c>
      <c r="FL66" s="58">
        <f t="shared" si="145"/>
        <v>7811.2856000000029</v>
      </c>
      <c r="FM66" s="58">
        <f t="shared" si="171"/>
        <v>7811.2856000000029</v>
      </c>
      <c r="FN66" s="58">
        <f t="shared" si="146"/>
        <v>7653.0283999999883</v>
      </c>
      <c r="FO66" s="58">
        <f t="shared" si="172"/>
        <v>7653.0283999999883</v>
      </c>
      <c r="FP66" s="58">
        <f t="shared" si="147"/>
        <v>8282.9780000000901</v>
      </c>
      <c r="FQ66" s="58">
        <f t="shared" si="173"/>
        <v>8282.9780000000901</v>
      </c>
    </row>
    <row r="67" spans="1:173">
      <c r="A67" s="58">
        <v>61</v>
      </c>
      <c r="B67" s="137">
        <f>'Stata Quintile'!$C175</f>
        <v>76.722219999999993</v>
      </c>
      <c r="C67" s="138">
        <f t="shared" si="26"/>
        <v>14.964292</v>
      </c>
      <c r="D67" s="139">
        <f t="shared" si="27"/>
        <v>3.0554135999999517</v>
      </c>
      <c r="E67" s="141">
        <f t="shared" si="28"/>
        <v>-3.9511570999993637</v>
      </c>
      <c r="F67" s="140">
        <f t="shared" si="29"/>
        <v>-64.178398199997901</v>
      </c>
      <c r="G67" s="142">
        <f t="shared" si="30"/>
        <v>-6.7512761999532813</v>
      </c>
      <c r="H67" s="58">
        <f>'Stata Quintile'!$D175</f>
        <v>779.20830000000001</v>
      </c>
      <c r="I67" s="58">
        <f t="shared" si="31"/>
        <v>693.84662000000026</v>
      </c>
      <c r="J67" s="58">
        <f t="shared" si="32"/>
        <v>1328.2902400000003</v>
      </c>
      <c r="K67" s="58">
        <f t="shared" si="33"/>
        <v>1427.7767145000007</v>
      </c>
      <c r="L67" s="58">
        <f t="shared" si="34"/>
        <v>748.22659550001117</v>
      </c>
      <c r="M67" s="58">
        <f t="shared" si="35"/>
        <v>748.42233397000928</v>
      </c>
      <c r="N67" s="58">
        <f>'Stata Quintile'!$E175</f>
        <v>2825.3890000000001</v>
      </c>
      <c r="O67" s="58">
        <f t="shared" si="36"/>
        <v>3031.415986</v>
      </c>
      <c r="P67" s="58">
        <f t="shared" si="37"/>
        <v>2648.8141690000011</v>
      </c>
      <c r="Q67" s="58">
        <f t="shared" si="38"/>
        <v>2912.1989673000007</v>
      </c>
      <c r="R67" s="58">
        <f t="shared" si="39"/>
        <v>2466.9902726000219</v>
      </c>
      <c r="S67" s="58">
        <f t="shared" si="40"/>
        <v>2813.2848388000566</v>
      </c>
      <c r="T67" s="58">
        <f>'Stata Quintile'!$F175</f>
        <v>5269.6109999999999</v>
      </c>
      <c r="U67" s="58">
        <f t="shared" si="41"/>
        <v>5858.1171899999999</v>
      </c>
      <c r="V67" s="58">
        <f t="shared" si="42"/>
        <v>4672.8086089999997</v>
      </c>
      <c r="W67" s="58">
        <f t="shared" si="43"/>
        <v>4846.4816016000041</v>
      </c>
      <c r="X67" s="58">
        <f t="shared" si="44"/>
        <v>4288.9444913999978</v>
      </c>
      <c r="Y67" s="58">
        <f t="shared" si="45"/>
        <v>4935.7323742998997</v>
      </c>
      <c r="Z67" s="58">
        <f>'Stata Quintile'!$G175</f>
        <v>12724.78</v>
      </c>
      <c r="AA67" s="58">
        <f t="shared" si="46"/>
        <v>12927.319100000001</v>
      </c>
      <c r="AB67" s="58">
        <f t="shared" si="47"/>
        <v>10593.288694000003</v>
      </c>
      <c r="AC67" s="58">
        <f t="shared" si="48"/>
        <v>10491.5548604</v>
      </c>
      <c r="AD67" s="58">
        <f t="shared" si="49"/>
        <v>10133.122229699999</v>
      </c>
      <c r="AE67" s="58">
        <f t="shared" si="50"/>
        <v>11726.440765900072</v>
      </c>
      <c r="AF67" s="58">
        <f>'Stata Quintile'!$H175</f>
        <v>56.875</v>
      </c>
      <c r="AG67" s="58">
        <f t="shared" si="51"/>
        <v>10.497493200000008</v>
      </c>
      <c r="AH67" s="58">
        <f t="shared" si="52"/>
        <v>19.404921900000005</v>
      </c>
      <c r="AI67" s="58">
        <f t="shared" si="53"/>
        <v>38.498810199999753</v>
      </c>
      <c r="AJ67" s="58">
        <f t="shared" si="54"/>
        <v>19.789844999995694</v>
      </c>
      <c r="AK67" s="58">
        <f t="shared" si="55"/>
        <v>21.165431249999529</v>
      </c>
      <c r="AL67" s="58">
        <f>'Stata Quintile'!$I175</f>
        <v>701.53909999999996</v>
      </c>
      <c r="AM67" s="58">
        <f t="shared" si="56"/>
        <v>416.48050700000005</v>
      </c>
      <c r="AN67" s="58">
        <f t="shared" si="57"/>
        <v>605.87957500000084</v>
      </c>
      <c r="AO67" s="58">
        <f t="shared" si="58"/>
        <v>934.35612560000118</v>
      </c>
      <c r="AP67" s="58">
        <f t="shared" si="59"/>
        <v>550.95681869998953</v>
      </c>
      <c r="AQ67" s="58">
        <f t="shared" si="60"/>
        <v>497.54247639997629</v>
      </c>
      <c r="AR67" s="58">
        <f>'Stata Quintile'!$J175</f>
        <v>1738.4749999999999</v>
      </c>
      <c r="AS67" s="58">
        <f t="shared" si="61"/>
        <v>1828.319041</v>
      </c>
      <c r="AT67" s="58">
        <f t="shared" si="62"/>
        <v>1736.5236399999994</v>
      </c>
      <c r="AU67" s="58">
        <f t="shared" si="63"/>
        <v>2129.1919859000009</v>
      </c>
      <c r="AV67" s="58">
        <f t="shared" si="64"/>
        <v>1737.2975286999936</v>
      </c>
      <c r="AW67" s="58">
        <f t="shared" si="65"/>
        <v>1707.7248330999973</v>
      </c>
      <c r="AX67" s="58">
        <f>'Stata Quintile'!$K175</f>
        <v>2955.4670000000001</v>
      </c>
      <c r="AY67" s="58">
        <f t="shared" si="66"/>
        <v>3706.1578400000003</v>
      </c>
      <c r="AZ67" s="58">
        <f t="shared" si="67"/>
        <v>3227.6386240000011</v>
      </c>
      <c r="BA67" s="58">
        <f t="shared" si="68"/>
        <v>3658.8528436999986</v>
      </c>
      <c r="BB67" s="58">
        <f t="shared" si="69"/>
        <v>3352.5630286999949</v>
      </c>
      <c r="BC67" s="58">
        <f t="shared" si="70"/>
        <v>3544.3113911999535</v>
      </c>
      <c r="BD67" s="58">
        <f>'Stata Quintile'!$L175</f>
        <v>9039.25</v>
      </c>
      <c r="BE67" s="58">
        <f t="shared" si="71"/>
        <v>7921.3716599999998</v>
      </c>
      <c r="BF67" s="58">
        <f t="shared" si="72"/>
        <v>6982.2256600000001</v>
      </c>
      <c r="BG67" s="58">
        <f t="shared" si="73"/>
        <v>7477.3949636999969</v>
      </c>
      <c r="BH67" s="58">
        <f t="shared" si="74"/>
        <v>7323.2618295999928</v>
      </c>
      <c r="BI67" s="58">
        <f t="shared" si="75"/>
        <v>8054.8044611001387</v>
      </c>
      <c r="BK67" s="58">
        <v>61</v>
      </c>
      <c r="BL67" s="58">
        <f>'Stata Quintile'!$C175</f>
        <v>76.722219999999993</v>
      </c>
      <c r="BM67" s="58">
        <f t="shared" si="76"/>
        <v>14.964292</v>
      </c>
      <c r="BN67" s="58">
        <f t="shared" si="77"/>
        <v>14.964292</v>
      </c>
      <c r="BO67" s="58">
        <f t="shared" si="78"/>
        <v>3.0554135999999517</v>
      </c>
      <c r="BP67" s="58">
        <f t="shared" si="77"/>
        <v>3.0554135999999517</v>
      </c>
      <c r="BQ67" s="58">
        <f t="shared" si="79"/>
        <v>-3.9511570999993637</v>
      </c>
      <c r="BR67" s="58">
        <f t="shared" si="148"/>
        <v>-3.9511570999993637</v>
      </c>
      <c r="BS67" s="58">
        <f t="shared" si="80"/>
        <v>-64.178398199997901</v>
      </c>
      <c r="BT67" s="58">
        <f t="shared" si="149"/>
        <v>-64.178398199997901</v>
      </c>
      <c r="BU67" s="58">
        <f t="shared" si="81"/>
        <v>-6.7512761999532813</v>
      </c>
      <c r="BV67" s="58">
        <f t="shared" si="150"/>
        <v>-6.7512761999532813</v>
      </c>
      <c r="BW67" s="58">
        <f>'Stata Quintile'!$D175</f>
        <v>779.20830000000001</v>
      </c>
      <c r="BX67" s="58">
        <f t="shared" si="82"/>
        <v>693.84662000000026</v>
      </c>
      <c r="BY67" s="58">
        <f t="shared" si="83"/>
        <v>693.84662000000026</v>
      </c>
      <c r="BZ67" s="58">
        <f t="shared" si="84"/>
        <v>1328.2902400000003</v>
      </c>
      <c r="CA67" s="58">
        <f t="shared" si="85"/>
        <v>1328.2902400000003</v>
      </c>
      <c r="CB67" s="58">
        <f t="shared" si="86"/>
        <v>1427.7767145000007</v>
      </c>
      <c r="CC67" s="58">
        <f t="shared" si="87"/>
        <v>1427.7767145000007</v>
      </c>
      <c r="CD67" s="58">
        <f t="shared" si="88"/>
        <v>748.22659550001117</v>
      </c>
      <c r="CE67" s="58">
        <f t="shared" si="89"/>
        <v>748.22659550001117</v>
      </c>
      <c r="CF67" s="58">
        <f t="shared" si="90"/>
        <v>748.42233397000928</v>
      </c>
      <c r="CG67" s="58">
        <f t="shared" si="91"/>
        <v>748.42233397000928</v>
      </c>
      <c r="CH67" s="58">
        <f>'Stata Quintile'!$E175</f>
        <v>2825.3890000000001</v>
      </c>
      <c r="CI67" s="58">
        <f t="shared" si="92"/>
        <v>3031.415986</v>
      </c>
      <c r="CJ67" s="58">
        <f t="shared" si="93"/>
        <v>3031.415986</v>
      </c>
      <c r="CK67" s="58">
        <f t="shared" si="94"/>
        <v>2648.8141690000011</v>
      </c>
      <c r="CL67" s="58">
        <f t="shared" si="95"/>
        <v>2648.8141690000011</v>
      </c>
      <c r="CM67" s="58">
        <f t="shared" si="96"/>
        <v>2912.1989673000007</v>
      </c>
      <c r="CN67" s="58">
        <f t="shared" si="97"/>
        <v>2912.1989673000007</v>
      </c>
      <c r="CO67" s="58">
        <f t="shared" si="98"/>
        <v>2466.9902726000219</v>
      </c>
      <c r="CP67" s="58">
        <f t="shared" si="99"/>
        <v>2466.9902726000219</v>
      </c>
      <c r="CQ67" s="58">
        <f t="shared" si="100"/>
        <v>2813.2848388000566</v>
      </c>
      <c r="CR67" s="58">
        <f t="shared" si="101"/>
        <v>2813.2848388000566</v>
      </c>
      <c r="CS67" s="58">
        <f>'Stata Quintile'!$F175</f>
        <v>5269.6109999999999</v>
      </c>
      <c r="CT67" s="58">
        <f t="shared" si="102"/>
        <v>5858.1171899999999</v>
      </c>
      <c r="CU67" s="58">
        <f t="shared" si="103"/>
        <v>5858.1171899999999</v>
      </c>
      <c r="CV67" s="58">
        <f t="shared" si="104"/>
        <v>4672.8086089999997</v>
      </c>
      <c r="CW67" s="58">
        <f t="shared" si="105"/>
        <v>4672.8086089999997</v>
      </c>
      <c r="CX67" s="58">
        <f t="shared" si="106"/>
        <v>4846.4816016000041</v>
      </c>
      <c r="CY67" s="58">
        <f t="shared" si="107"/>
        <v>4846.4816016000041</v>
      </c>
      <c r="CZ67" s="58">
        <f t="shared" si="108"/>
        <v>4288.9444913999978</v>
      </c>
      <c r="DA67" s="58">
        <f t="shared" si="109"/>
        <v>4288.9444913999978</v>
      </c>
      <c r="DB67" s="58">
        <f t="shared" si="110"/>
        <v>4935.7323742998997</v>
      </c>
      <c r="DC67" s="58">
        <f t="shared" si="111"/>
        <v>4935.7323742998997</v>
      </c>
      <c r="DD67" s="58">
        <f>'Stata Quintile'!$G175</f>
        <v>12724.78</v>
      </c>
      <c r="DE67" s="58">
        <f t="shared" si="112"/>
        <v>12927.319100000001</v>
      </c>
      <c r="DF67" s="58">
        <f t="shared" si="113"/>
        <v>12927.319100000001</v>
      </c>
      <c r="DG67" s="58">
        <f t="shared" si="114"/>
        <v>10593.288694000003</v>
      </c>
      <c r="DH67" s="58">
        <f t="shared" si="115"/>
        <v>10593.288694000003</v>
      </c>
      <c r="DI67" s="58">
        <f t="shared" si="116"/>
        <v>10491.5548604</v>
      </c>
      <c r="DJ67" s="58">
        <f t="shared" si="117"/>
        <v>10491.5548604</v>
      </c>
      <c r="DK67" s="58">
        <f t="shared" si="118"/>
        <v>10133.122229699999</v>
      </c>
      <c r="DL67" s="58">
        <f t="shared" si="119"/>
        <v>10133.122229699999</v>
      </c>
      <c r="DM67" s="58">
        <f t="shared" si="120"/>
        <v>11726.440765900072</v>
      </c>
      <c r="DN67" s="58">
        <f t="shared" si="121"/>
        <v>11726.440765900072</v>
      </c>
      <c r="DO67" s="58">
        <f>'Stata Quintile'!$H175</f>
        <v>56.875</v>
      </c>
      <c r="DP67" s="58">
        <f t="shared" si="122"/>
        <v>10.497493200000008</v>
      </c>
      <c r="DQ67" s="58">
        <f t="shared" si="123"/>
        <v>10.497493200000008</v>
      </c>
      <c r="DR67" s="58">
        <f t="shared" si="124"/>
        <v>19.404921900000005</v>
      </c>
      <c r="DS67" s="58">
        <f t="shared" si="123"/>
        <v>19.404921900000005</v>
      </c>
      <c r="DT67" s="58">
        <f t="shared" si="125"/>
        <v>38.498810199999753</v>
      </c>
      <c r="DU67" s="58">
        <f t="shared" si="151"/>
        <v>38.498810199999753</v>
      </c>
      <c r="DV67" s="58">
        <f t="shared" si="126"/>
        <v>19.789844999995694</v>
      </c>
      <c r="DW67" s="58">
        <f t="shared" si="152"/>
        <v>19.789844999995694</v>
      </c>
      <c r="DX67" s="58">
        <f t="shared" si="127"/>
        <v>21.165431249999529</v>
      </c>
      <c r="DY67" s="58">
        <f t="shared" si="153"/>
        <v>21.165431249999529</v>
      </c>
      <c r="DZ67" s="58">
        <f>'Stata Quintile'!$I175</f>
        <v>701.53909999999996</v>
      </c>
      <c r="EA67" s="58">
        <f t="shared" si="128"/>
        <v>416.48050700000005</v>
      </c>
      <c r="EB67" s="58">
        <f t="shared" si="154"/>
        <v>416.48050700000005</v>
      </c>
      <c r="EC67" s="58">
        <f t="shared" si="129"/>
        <v>605.87957500000084</v>
      </c>
      <c r="ED67" s="58">
        <f t="shared" si="155"/>
        <v>605.87957500000084</v>
      </c>
      <c r="EE67" s="58">
        <f t="shared" si="130"/>
        <v>934.35612560000118</v>
      </c>
      <c r="EF67" s="58">
        <f t="shared" si="156"/>
        <v>934.35612560000118</v>
      </c>
      <c r="EG67" s="58">
        <f t="shared" si="131"/>
        <v>550.95681869998953</v>
      </c>
      <c r="EH67" s="58">
        <f t="shared" si="157"/>
        <v>550.95681869998953</v>
      </c>
      <c r="EI67" s="58">
        <f t="shared" si="132"/>
        <v>497.54247639997629</v>
      </c>
      <c r="EJ67" s="58">
        <f t="shared" si="158"/>
        <v>497.54247639997629</v>
      </c>
      <c r="EK67" s="58">
        <f>'Stata Quintile'!$J175</f>
        <v>1738.4749999999999</v>
      </c>
      <c r="EL67" s="58">
        <f t="shared" si="133"/>
        <v>1828.319041</v>
      </c>
      <c r="EM67" s="58">
        <f t="shared" si="159"/>
        <v>1828.319041</v>
      </c>
      <c r="EN67" s="58">
        <f t="shared" si="134"/>
        <v>1736.5236399999994</v>
      </c>
      <c r="EO67" s="58">
        <f t="shared" si="160"/>
        <v>1736.5236399999994</v>
      </c>
      <c r="EP67" s="58">
        <f t="shared" si="135"/>
        <v>2129.1919859000009</v>
      </c>
      <c r="EQ67" s="58">
        <f t="shared" si="161"/>
        <v>2129.1919859000009</v>
      </c>
      <c r="ER67" s="58">
        <f t="shared" si="136"/>
        <v>1737.2975286999936</v>
      </c>
      <c r="ES67" s="58">
        <f t="shared" si="162"/>
        <v>1737.2975286999936</v>
      </c>
      <c r="ET67" s="58">
        <f t="shared" si="137"/>
        <v>1707.7248330999973</v>
      </c>
      <c r="EU67" s="58">
        <f t="shared" si="163"/>
        <v>1707.7248330999973</v>
      </c>
      <c r="EV67" s="58">
        <f>'Stata Quintile'!$K175</f>
        <v>2955.4670000000001</v>
      </c>
      <c r="EW67" s="58">
        <f t="shared" si="138"/>
        <v>3706.1578400000003</v>
      </c>
      <c r="EX67" s="58">
        <f t="shared" si="164"/>
        <v>3706.1578400000003</v>
      </c>
      <c r="EY67" s="58">
        <f t="shared" si="139"/>
        <v>3227.6386240000011</v>
      </c>
      <c r="EZ67" s="58">
        <f t="shared" si="165"/>
        <v>3227.6386240000011</v>
      </c>
      <c r="FA67" s="58">
        <f t="shared" si="140"/>
        <v>3658.8528436999986</v>
      </c>
      <c r="FB67" s="58">
        <f t="shared" si="166"/>
        <v>3658.8528436999986</v>
      </c>
      <c r="FC67" s="58">
        <f t="shared" si="141"/>
        <v>3352.5630286999949</v>
      </c>
      <c r="FD67" s="58">
        <f t="shared" si="167"/>
        <v>3352.5630286999949</v>
      </c>
      <c r="FE67" s="58">
        <f t="shared" si="142"/>
        <v>3544.3113911999535</v>
      </c>
      <c r="FF67" s="58">
        <f t="shared" si="168"/>
        <v>3544.3113911999535</v>
      </c>
      <c r="FG67" s="58">
        <f>'Stata Quintile'!$L175</f>
        <v>9039.25</v>
      </c>
      <c r="FH67" s="58">
        <f t="shared" si="143"/>
        <v>7921.3716599999998</v>
      </c>
      <c r="FI67" s="58">
        <f t="shared" si="169"/>
        <v>7921.3716599999998</v>
      </c>
      <c r="FJ67" s="58">
        <f t="shared" si="144"/>
        <v>6982.2256600000001</v>
      </c>
      <c r="FK67" s="58">
        <f t="shared" si="170"/>
        <v>6982.2256600000001</v>
      </c>
      <c r="FL67" s="58">
        <f t="shared" si="145"/>
        <v>7477.3949636999969</v>
      </c>
      <c r="FM67" s="58">
        <f t="shared" si="171"/>
        <v>7477.3949636999969</v>
      </c>
      <c r="FN67" s="58">
        <f t="shared" si="146"/>
        <v>7323.2618295999928</v>
      </c>
      <c r="FO67" s="58">
        <f t="shared" si="172"/>
        <v>7323.2618295999928</v>
      </c>
      <c r="FP67" s="58">
        <f t="shared" si="147"/>
        <v>8054.8044611001387</v>
      </c>
      <c r="FQ67" s="58">
        <f t="shared" si="173"/>
        <v>8054.8044611001387</v>
      </c>
    </row>
    <row r="68" spans="1:173">
      <c r="A68" s="58">
        <v>62</v>
      </c>
      <c r="B68" s="137">
        <f>'Stata Quintile'!$C178</f>
        <v>6.2272730000000003</v>
      </c>
      <c r="C68" s="138">
        <f t="shared" si="26"/>
        <v>9.8628640000000019</v>
      </c>
      <c r="D68" s="139">
        <f t="shared" si="27"/>
        <v>-9.6938675999999759</v>
      </c>
      <c r="E68" s="141">
        <f t="shared" si="28"/>
        <v>-7.8051887999999963</v>
      </c>
      <c r="F68" s="140">
        <f t="shared" si="29"/>
        <v>-48.236481599997205</v>
      </c>
      <c r="G68" s="142">
        <f t="shared" si="30"/>
        <v>1.8124064000148792</v>
      </c>
      <c r="H68" s="58">
        <f>'Stata Quintile'!$D178</f>
        <v>722.55359999999996</v>
      </c>
      <c r="I68" s="58">
        <f t="shared" si="31"/>
        <v>674.67504000000008</v>
      </c>
      <c r="J68" s="58">
        <f t="shared" si="32"/>
        <v>1176.2799599999998</v>
      </c>
      <c r="K68" s="58">
        <f t="shared" si="33"/>
        <v>1266.948792000001</v>
      </c>
      <c r="L68" s="58">
        <f t="shared" si="34"/>
        <v>586.78838959998393</v>
      </c>
      <c r="M68" s="58">
        <f t="shared" si="35"/>
        <v>587.20440384001745</v>
      </c>
      <c r="N68" s="58">
        <f>'Stata Quintile'!$E178</f>
        <v>2606.1149999999998</v>
      </c>
      <c r="O68" s="58">
        <f t="shared" si="36"/>
        <v>3039.0914120000002</v>
      </c>
      <c r="P68" s="58">
        <f t="shared" si="37"/>
        <v>2421.3277159999998</v>
      </c>
      <c r="Q68" s="58">
        <f t="shared" si="38"/>
        <v>2627.5522344000001</v>
      </c>
      <c r="R68" s="58">
        <f t="shared" si="39"/>
        <v>2207.8784200000082</v>
      </c>
      <c r="S68" s="58">
        <f t="shared" si="40"/>
        <v>2595.1103535999719</v>
      </c>
      <c r="T68" s="58">
        <f>'Stata Quintile'!$F178</f>
        <v>4464.6149999999998</v>
      </c>
      <c r="U68" s="58">
        <f t="shared" si="41"/>
        <v>5896.7809799999995</v>
      </c>
      <c r="V68" s="58">
        <f t="shared" si="42"/>
        <v>4380.2304760000006</v>
      </c>
      <c r="W68" s="58">
        <f t="shared" si="43"/>
        <v>4489.9318516000003</v>
      </c>
      <c r="X68" s="58">
        <f t="shared" si="44"/>
        <v>3988.9502312000113</v>
      </c>
      <c r="Y68" s="58">
        <f t="shared" si="45"/>
        <v>4683.1094512000564</v>
      </c>
      <c r="Z68" s="58">
        <f>'Stata Quintile'!$G178</f>
        <v>12538.81</v>
      </c>
      <c r="AA68" s="58">
        <f t="shared" si="46"/>
        <v>13028.779200000001</v>
      </c>
      <c r="AB68" s="58">
        <f t="shared" si="47"/>
        <v>10199.118816000002</v>
      </c>
      <c r="AC68" s="58">
        <f t="shared" si="48"/>
        <v>10151.379875199997</v>
      </c>
      <c r="AD68" s="58">
        <f t="shared" si="49"/>
        <v>9836.0610376000041</v>
      </c>
      <c r="AE68" s="58">
        <f t="shared" si="50"/>
        <v>11526.257121600094</v>
      </c>
      <c r="AF68" s="58">
        <f>'Stata Quintile'!$H178</f>
        <v>5.8846150000000002</v>
      </c>
      <c r="AG68" s="58">
        <f t="shared" si="51"/>
        <v>9.6473544000000047</v>
      </c>
      <c r="AH68" s="58">
        <f t="shared" si="52"/>
        <v>16.662515600000006</v>
      </c>
      <c r="AI68" s="58">
        <f t="shared" si="53"/>
        <v>33.596612799999775</v>
      </c>
      <c r="AJ68" s="58">
        <f t="shared" si="54"/>
        <v>8.6503423999984079</v>
      </c>
      <c r="AK68" s="58">
        <f t="shared" si="55"/>
        <v>7.8622960000020612</v>
      </c>
      <c r="AL68" s="58">
        <f>'Stata Quintile'!$I178</f>
        <v>343</v>
      </c>
      <c r="AM68" s="58">
        <f t="shared" si="56"/>
        <v>408.389094</v>
      </c>
      <c r="AN68" s="58">
        <f t="shared" si="57"/>
        <v>544.39789999999994</v>
      </c>
      <c r="AO68" s="58">
        <f t="shared" si="58"/>
        <v>837.62351280000257</v>
      </c>
      <c r="AP68" s="58">
        <f t="shared" si="59"/>
        <v>455.32699999999022</v>
      </c>
      <c r="AQ68" s="58">
        <f t="shared" si="60"/>
        <v>375.87719839999772</v>
      </c>
      <c r="AR68" s="58">
        <f>'Stata Quintile'!$J178</f>
        <v>1461.76</v>
      </c>
      <c r="AS68" s="58">
        <f t="shared" si="61"/>
        <v>1826.1932219999999</v>
      </c>
      <c r="AT68" s="58">
        <f t="shared" si="62"/>
        <v>1607.6057600000004</v>
      </c>
      <c r="AU68" s="58">
        <f t="shared" si="63"/>
        <v>1938.8205232000037</v>
      </c>
      <c r="AV68" s="58">
        <f t="shared" si="64"/>
        <v>1561.700880000004</v>
      </c>
      <c r="AW68" s="58">
        <f t="shared" si="65"/>
        <v>1528.1723864000032</v>
      </c>
      <c r="AX68" s="58">
        <f>'Stata Quintile'!$K178</f>
        <v>3371.018</v>
      </c>
      <c r="AY68" s="58">
        <f t="shared" si="66"/>
        <v>3719.0282800000004</v>
      </c>
      <c r="AZ68" s="58">
        <f t="shared" si="67"/>
        <v>3057.8366360000018</v>
      </c>
      <c r="BA68" s="58">
        <f t="shared" si="68"/>
        <v>3390.591517599998</v>
      </c>
      <c r="BB68" s="58">
        <f t="shared" si="69"/>
        <v>3101.2498479999995</v>
      </c>
      <c r="BC68" s="58">
        <f t="shared" si="70"/>
        <v>3317.1275807999773</v>
      </c>
      <c r="BD68" s="58">
        <f>'Stata Quintile'!$L178</f>
        <v>7318.8389999999999</v>
      </c>
      <c r="BE68" s="58">
        <f t="shared" si="71"/>
        <v>7959.77772</v>
      </c>
      <c r="BF68" s="58">
        <f t="shared" si="72"/>
        <v>6734.9246399999975</v>
      </c>
      <c r="BG68" s="58">
        <f t="shared" si="73"/>
        <v>7115.942345600004</v>
      </c>
      <c r="BH68" s="58">
        <f t="shared" si="74"/>
        <v>6971.0343271999882</v>
      </c>
      <c r="BI68" s="58">
        <f t="shared" si="75"/>
        <v>7776.452598400123</v>
      </c>
      <c r="BK68" s="58">
        <v>62</v>
      </c>
      <c r="BL68" s="58">
        <f>'Stata Quintile'!$C178</f>
        <v>6.2272730000000003</v>
      </c>
      <c r="BM68" s="58">
        <f t="shared" si="76"/>
        <v>9.8628640000000019</v>
      </c>
      <c r="BN68" s="58">
        <f t="shared" si="77"/>
        <v>9.8628640000000019</v>
      </c>
      <c r="BO68" s="58">
        <f t="shared" si="78"/>
        <v>-9.6938675999999759</v>
      </c>
      <c r="BP68" s="58">
        <f t="shared" si="77"/>
        <v>-9.6938675999999759</v>
      </c>
      <c r="BQ68" s="58">
        <f t="shared" si="79"/>
        <v>-7.8051887999999963</v>
      </c>
      <c r="BR68" s="58">
        <f t="shared" si="148"/>
        <v>-7.8051887999999963</v>
      </c>
      <c r="BS68" s="58">
        <f t="shared" si="80"/>
        <v>-48.236481599997205</v>
      </c>
      <c r="BT68" s="58">
        <f t="shared" si="149"/>
        <v>-48.236481599997205</v>
      </c>
      <c r="BU68" s="58">
        <f t="shared" si="81"/>
        <v>1.8124064000148792</v>
      </c>
      <c r="BV68" s="58">
        <f t="shared" si="150"/>
        <v>1.8124064000148792</v>
      </c>
      <c r="BW68" s="58">
        <f>'Stata Quintile'!$D178</f>
        <v>722.55359999999996</v>
      </c>
      <c r="BX68" s="58">
        <f t="shared" si="82"/>
        <v>674.67504000000008</v>
      </c>
      <c r="BY68" s="58">
        <f t="shared" si="83"/>
        <v>674.67504000000008</v>
      </c>
      <c r="BZ68" s="58">
        <f t="shared" si="84"/>
        <v>1176.2799599999998</v>
      </c>
      <c r="CA68" s="58">
        <f t="shared" si="85"/>
        <v>1176.2799599999998</v>
      </c>
      <c r="CB68" s="58">
        <f t="shared" si="86"/>
        <v>1266.948792000001</v>
      </c>
      <c r="CC68" s="58">
        <f t="shared" si="87"/>
        <v>1266.948792000001</v>
      </c>
      <c r="CD68" s="58">
        <f t="shared" si="88"/>
        <v>586.78838959998393</v>
      </c>
      <c r="CE68" s="58">
        <f t="shared" si="89"/>
        <v>586.78838959998393</v>
      </c>
      <c r="CF68" s="58">
        <f t="shared" si="90"/>
        <v>587.20440384001745</v>
      </c>
      <c r="CG68" s="58">
        <f t="shared" si="91"/>
        <v>587.20440384001745</v>
      </c>
      <c r="CH68" s="58">
        <f>'Stata Quintile'!$E178</f>
        <v>2606.1149999999998</v>
      </c>
      <c r="CI68" s="58">
        <f t="shared" si="92"/>
        <v>3039.0914120000002</v>
      </c>
      <c r="CJ68" s="58">
        <f t="shared" si="93"/>
        <v>3039.0914120000002</v>
      </c>
      <c r="CK68" s="58">
        <f t="shared" si="94"/>
        <v>2421.3277159999998</v>
      </c>
      <c r="CL68" s="58">
        <f t="shared" si="95"/>
        <v>2421.3277159999998</v>
      </c>
      <c r="CM68" s="58">
        <f t="shared" si="96"/>
        <v>2627.5522344000001</v>
      </c>
      <c r="CN68" s="58">
        <f t="shared" si="97"/>
        <v>2627.5522344000001</v>
      </c>
      <c r="CO68" s="58">
        <f t="shared" si="98"/>
        <v>2207.8784200000082</v>
      </c>
      <c r="CP68" s="58">
        <f t="shared" si="99"/>
        <v>2207.8784200000082</v>
      </c>
      <c r="CQ68" s="58">
        <f t="shared" si="100"/>
        <v>2595.1103535999719</v>
      </c>
      <c r="CR68" s="58">
        <f t="shared" si="101"/>
        <v>2595.1103535999719</v>
      </c>
      <c r="CS68" s="58">
        <f>'Stata Quintile'!$F178</f>
        <v>4464.6149999999998</v>
      </c>
      <c r="CT68" s="58">
        <f t="shared" si="102"/>
        <v>5896.7809799999995</v>
      </c>
      <c r="CU68" s="58">
        <f t="shared" si="103"/>
        <v>5896.7809799999995</v>
      </c>
      <c r="CV68" s="58">
        <f t="shared" si="104"/>
        <v>4380.2304760000006</v>
      </c>
      <c r="CW68" s="58">
        <f t="shared" si="105"/>
        <v>4380.2304760000006</v>
      </c>
      <c r="CX68" s="58">
        <f t="shared" si="106"/>
        <v>4489.9318516000003</v>
      </c>
      <c r="CY68" s="58">
        <f t="shared" si="107"/>
        <v>4489.9318516000003</v>
      </c>
      <c r="CZ68" s="58">
        <f t="shared" si="108"/>
        <v>3988.9502312000113</v>
      </c>
      <c r="DA68" s="58">
        <f t="shared" si="109"/>
        <v>3988.9502312000113</v>
      </c>
      <c r="DB68" s="58">
        <f t="shared" si="110"/>
        <v>4683.1094512000564</v>
      </c>
      <c r="DC68" s="58">
        <f t="shared" si="111"/>
        <v>4683.1094512000564</v>
      </c>
      <c r="DD68" s="58">
        <f>'Stata Quintile'!$G178</f>
        <v>12538.81</v>
      </c>
      <c r="DE68" s="58">
        <f t="shared" si="112"/>
        <v>13028.779200000001</v>
      </c>
      <c r="DF68" s="58">
        <f t="shared" si="113"/>
        <v>13028.779200000001</v>
      </c>
      <c r="DG68" s="58">
        <f t="shared" si="114"/>
        <v>10199.118816000002</v>
      </c>
      <c r="DH68" s="58">
        <f t="shared" si="115"/>
        <v>10199.118816000002</v>
      </c>
      <c r="DI68" s="58">
        <f t="shared" si="116"/>
        <v>10151.379875199997</v>
      </c>
      <c r="DJ68" s="58">
        <f t="shared" si="117"/>
        <v>10151.379875199997</v>
      </c>
      <c r="DK68" s="58">
        <f t="shared" si="118"/>
        <v>9836.0610376000041</v>
      </c>
      <c r="DL68" s="58">
        <f t="shared" si="119"/>
        <v>9836.0610376000041</v>
      </c>
      <c r="DM68" s="58">
        <f t="shared" si="120"/>
        <v>11526.257121600094</v>
      </c>
      <c r="DN68" s="58">
        <f t="shared" si="121"/>
        <v>11526.257121600094</v>
      </c>
      <c r="DO68" s="58">
        <f>'Stata Quintile'!$H178</f>
        <v>5.8846150000000002</v>
      </c>
      <c r="DP68" s="58">
        <f t="shared" si="122"/>
        <v>9.6473544000000047</v>
      </c>
      <c r="DQ68" s="58">
        <f t="shared" si="123"/>
        <v>9.6473544000000047</v>
      </c>
      <c r="DR68" s="58">
        <f t="shared" si="124"/>
        <v>16.662515600000006</v>
      </c>
      <c r="DS68" s="58">
        <f t="shared" si="123"/>
        <v>16.662515600000006</v>
      </c>
      <c r="DT68" s="58">
        <f t="shared" si="125"/>
        <v>33.596612799999775</v>
      </c>
      <c r="DU68" s="58">
        <f t="shared" si="151"/>
        <v>33.596612799999775</v>
      </c>
      <c r="DV68" s="58">
        <f t="shared" si="126"/>
        <v>8.6503423999984079</v>
      </c>
      <c r="DW68" s="58">
        <f t="shared" si="152"/>
        <v>8.6503423999984079</v>
      </c>
      <c r="DX68" s="58">
        <f t="shared" si="127"/>
        <v>7.8622960000020612</v>
      </c>
      <c r="DY68" s="58">
        <f t="shared" si="153"/>
        <v>7.8622960000020612</v>
      </c>
      <c r="DZ68" s="58">
        <f>'Stata Quintile'!$I178</f>
        <v>343</v>
      </c>
      <c r="EA68" s="58">
        <f t="shared" si="128"/>
        <v>408.389094</v>
      </c>
      <c r="EB68" s="58">
        <f t="shared" si="154"/>
        <v>408.389094</v>
      </c>
      <c r="EC68" s="58">
        <f t="shared" si="129"/>
        <v>544.39789999999994</v>
      </c>
      <c r="ED68" s="58">
        <f t="shared" si="155"/>
        <v>544.39789999999994</v>
      </c>
      <c r="EE68" s="58">
        <f t="shared" si="130"/>
        <v>837.62351280000257</v>
      </c>
      <c r="EF68" s="58">
        <f t="shared" si="156"/>
        <v>837.62351280000257</v>
      </c>
      <c r="EG68" s="58">
        <f t="shared" si="131"/>
        <v>455.32699999999022</v>
      </c>
      <c r="EH68" s="58">
        <f t="shared" si="157"/>
        <v>455.32699999999022</v>
      </c>
      <c r="EI68" s="58">
        <f t="shared" si="132"/>
        <v>375.87719839999772</v>
      </c>
      <c r="EJ68" s="58">
        <f t="shared" si="158"/>
        <v>375.87719839999772</v>
      </c>
      <c r="EK68" s="58">
        <f>'Stata Quintile'!$J178</f>
        <v>1461.76</v>
      </c>
      <c r="EL68" s="58">
        <f t="shared" si="133"/>
        <v>1826.1932219999999</v>
      </c>
      <c r="EM68" s="58">
        <f t="shared" si="159"/>
        <v>1826.1932219999999</v>
      </c>
      <c r="EN68" s="58">
        <f t="shared" si="134"/>
        <v>1607.6057600000004</v>
      </c>
      <c r="EO68" s="58">
        <f t="shared" si="160"/>
        <v>1607.6057600000004</v>
      </c>
      <c r="EP68" s="58">
        <f t="shared" si="135"/>
        <v>1938.8205232000037</v>
      </c>
      <c r="EQ68" s="58">
        <f t="shared" si="161"/>
        <v>1938.8205232000037</v>
      </c>
      <c r="ER68" s="58">
        <f t="shared" si="136"/>
        <v>1561.700880000004</v>
      </c>
      <c r="ES68" s="58">
        <f t="shared" si="162"/>
        <v>1561.700880000004</v>
      </c>
      <c r="ET68" s="58">
        <f t="shared" si="137"/>
        <v>1528.1723864000032</v>
      </c>
      <c r="EU68" s="58">
        <f t="shared" si="163"/>
        <v>1528.1723864000032</v>
      </c>
      <c r="EV68" s="58">
        <f>'Stata Quintile'!$K178</f>
        <v>3371.018</v>
      </c>
      <c r="EW68" s="58">
        <f t="shared" si="138"/>
        <v>3719.0282800000004</v>
      </c>
      <c r="EX68" s="58">
        <f t="shared" si="164"/>
        <v>3719.0282800000004</v>
      </c>
      <c r="EY68" s="58">
        <f t="shared" si="139"/>
        <v>3057.8366360000018</v>
      </c>
      <c r="EZ68" s="58">
        <f t="shared" si="165"/>
        <v>3057.8366360000018</v>
      </c>
      <c r="FA68" s="58">
        <f t="shared" si="140"/>
        <v>3390.591517599998</v>
      </c>
      <c r="FB68" s="58">
        <f t="shared" si="166"/>
        <v>3390.591517599998</v>
      </c>
      <c r="FC68" s="58">
        <f t="shared" si="141"/>
        <v>3101.2498479999995</v>
      </c>
      <c r="FD68" s="58">
        <f t="shared" si="167"/>
        <v>3101.2498479999995</v>
      </c>
      <c r="FE68" s="58">
        <f t="shared" si="142"/>
        <v>3317.1275807999773</v>
      </c>
      <c r="FF68" s="58">
        <f t="shared" si="168"/>
        <v>3317.1275807999773</v>
      </c>
      <c r="FG68" s="58">
        <f>'Stata Quintile'!$L178</f>
        <v>7318.8389999999999</v>
      </c>
      <c r="FH68" s="58">
        <f t="shared" si="143"/>
        <v>7959.77772</v>
      </c>
      <c r="FI68" s="58">
        <f t="shared" si="169"/>
        <v>7959.77772</v>
      </c>
      <c r="FJ68" s="58">
        <f t="shared" si="144"/>
        <v>6734.9246399999975</v>
      </c>
      <c r="FK68" s="58">
        <f t="shared" si="170"/>
        <v>6734.9246399999975</v>
      </c>
      <c r="FL68" s="58">
        <f t="shared" si="145"/>
        <v>7115.942345600004</v>
      </c>
      <c r="FM68" s="58">
        <f t="shared" si="171"/>
        <v>7115.942345600004</v>
      </c>
      <c r="FN68" s="58">
        <f t="shared" si="146"/>
        <v>6971.0343271999882</v>
      </c>
      <c r="FO68" s="58">
        <f t="shared" si="172"/>
        <v>6971.0343271999882</v>
      </c>
      <c r="FP68" s="58">
        <f t="shared" si="147"/>
        <v>7776.452598400123</v>
      </c>
      <c r="FQ68" s="58">
        <f t="shared" si="173"/>
        <v>7776.452598400123</v>
      </c>
    </row>
    <row r="69" spans="1:173">
      <c r="A69" s="58">
        <v>63</v>
      </c>
      <c r="B69" s="137"/>
      <c r="C69" s="138">
        <f t="shared" si="26"/>
        <v>4.7614360000000033</v>
      </c>
      <c r="D69" s="139">
        <f t="shared" si="27"/>
        <v>-22.766843600000016</v>
      </c>
      <c r="E69" s="141">
        <f t="shared" si="28"/>
        <v>-10.259435699999813</v>
      </c>
      <c r="F69" s="140">
        <f t="shared" si="29"/>
        <v>-21.587183399995411</v>
      </c>
      <c r="G69" s="142">
        <f t="shared" si="30"/>
        <v>9.6897000000171829</v>
      </c>
      <c r="H69" s="58">
        <f>'Stata Quintile'!$D181</f>
        <v>137.875</v>
      </c>
      <c r="I69" s="58">
        <f t="shared" si="31"/>
        <v>655.50346000000013</v>
      </c>
      <c r="J69" s="58">
        <f t="shared" si="32"/>
        <v>1018.0911600000018</v>
      </c>
      <c r="K69" s="58">
        <f t="shared" si="33"/>
        <v>1098.1828435000007</v>
      </c>
      <c r="L69" s="58">
        <f t="shared" si="34"/>
        <v>438.96886730000551</v>
      </c>
      <c r="M69" s="58">
        <f t="shared" si="35"/>
        <v>439.56083871000442</v>
      </c>
      <c r="N69" s="58">
        <f>'Stata Quintile'!$E181</f>
        <v>1154.3499999999999</v>
      </c>
      <c r="O69" s="58">
        <f t="shared" si="36"/>
        <v>3046.766838</v>
      </c>
      <c r="P69" s="58">
        <f t="shared" si="37"/>
        <v>2184.2750409999971</v>
      </c>
      <c r="Q69" s="58">
        <f t="shared" si="38"/>
        <v>2324.6113591000012</v>
      </c>
      <c r="R69" s="58">
        <f t="shared" si="39"/>
        <v>1948.4010888000048</v>
      </c>
      <c r="S69" s="58">
        <f t="shared" si="40"/>
        <v>2357.8171224000689</v>
      </c>
      <c r="T69" s="58">
        <f>'Stata Quintile'!$F181</f>
        <v>2889.375</v>
      </c>
      <c r="U69" s="58">
        <f t="shared" si="41"/>
        <v>5935.4447700000001</v>
      </c>
      <c r="V69" s="58">
        <f t="shared" si="42"/>
        <v>4074.8300009999984</v>
      </c>
      <c r="W69" s="58">
        <f t="shared" si="43"/>
        <v>4111.6137558000028</v>
      </c>
      <c r="X69" s="58">
        <f t="shared" si="44"/>
        <v>3693.543640799995</v>
      </c>
      <c r="Y69" s="58">
        <f t="shared" si="45"/>
        <v>4391.8648860999383</v>
      </c>
      <c r="Z69" s="58">
        <f>'Stata Quintile'!$G181</f>
        <v>7529.192</v>
      </c>
      <c r="AA69" s="58">
        <f t="shared" si="46"/>
        <v>13130.239299999999</v>
      </c>
      <c r="AB69" s="58">
        <f t="shared" si="47"/>
        <v>9786.3381660000014</v>
      </c>
      <c r="AC69" s="58">
        <f t="shared" si="48"/>
        <v>9799.8316548000075</v>
      </c>
      <c r="AD69" s="58">
        <f t="shared" si="49"/>
        <v>9545.6687239000094</v>
      </c>
      <c r="AE69" s="58">
        <f t="shared" si="50"/>
        <v>11231.251684300019</v>
      </c>
      <c r="AF69" s="58">
        <f>'Stata Quintile'!$H181</f>
        <v>0.32500000000000001</v>
      </c>
      <c r="AG69" s="58">
        <f t="shared" si="51"/>
        <v>8.7972156000000084</v>
      </c>
      <c r="AH69" s="58">
        <f t="shared" si="52"/>
        <v>13.823953099999983</v>
      </c>
      <c r="AI69" s="58">
        <f t="shared" si="53"/>
        <v>28.06227779999972</v>
      </c>
      <c r="AJ69" s="58">
        <f t="shared" si="54"/>
        <v>-0.77592980000554235</v>
      </c>
      <c r="AK69" s="58">
        <f t="shared" si="55"/>
        <v>-3.4447630500008017</v>
      </c>
      <c r="AL69" s="58">
        <f>'Stata Quintile'!$I181</f>
        <v>189.84379999999999</v>
      </c>
      <c r="AM69" s="58">
        <f t="shared" si="56"/>
        <v>400.29768100000001</v>
      </c>
      <c r="AN69" s="58">
        <f t="shared" si="57"/>
        <v>480.43437499999891</v>
      </c>
      <c r="AO69" s="58">
        <f t="shared" si="58"/>
        <v>731.97267719999945</v>
      </c>
      <c r="AP69" s="58">
        <f t="shared" si="59"/>
        <v>364.33758309999394</v>
      </c>
      <c r="AQ69" s="58">
        <f t="shared" si="60"/>
        <v>263.60661099998106</v>
      </c>
      <c r="AR69" s="58">
        <f>'Stata Quintile'!$J181</f>
        <v>836.94529999999997</v>
      </c>
      <c r="AS69" s="58">
        <f t="shared" si="61"/>
        <v>1824.067403</v>
      </c>
      <c r="AT69" s="58">
        <f t="shared" si="62"/>
        <v>1473.2559599999986</v>
      </c>
      <c r="AU69" s="58">
        <f t="shared" si="63"/>
        <v>1732.9573313000001</v>
      </c>
      <c r="AV69" s="58">
        <f t="shared" si="64"/>
        <v>1384.2603930999976</v>
      </c>
      <c r="AW69" s="58">
        <f t="shared" si="65"/>
        <v>1347.7541182999958</v>
      </c>
      <c r="AX69" s="58">
        <f>'Stata Quintile'!$K181</f>
        <v>1852.3440000000001</v>
      </c>
      <c r="AY69" s="58">
        <f t="shared" si="66"/>
        <v>3731.8987200000001</v>
      </c>
      <c r="AZ69" s="58">
        <f t="shared" si="67"/>
        <v>2880.5811360000007</v>
      </c>
      <c r="BA69" s="58">
        <f t="shared" si="68"/>
        <v>3099.9277359000007</v>
      </c>
      <c r="BB69" s="58">
        <f t="shared" si="69"/>
        <v>2839.3700571000154</v>
      </c>
      <c r="BC69" s="58">
        <f t="shared" si="70"/>
        <v>3069.3511623999948</v>
      </c>
      <c r="BD69" s="58">
        <f>'Stata Quintile'!$L181</f>
        <v>4854.18</v>
      </c>
      <c r="BE69" s="58">
        <f t="shared" si="71"/>
        <v>7998.1837799999994</v>
      </c>
      <c r="BF69" s="58">
        <f t="shared" si="72"/>
        <v>6476.1819399999986</v>
      </c>
      <c r="BG69" s="58">
        <f t="shared" si="73"/>
        <v>6726.2431318999988</v>
      </c>
      <c r="BH69" s="58">
        <f t="shared" si="74"/>
        <v>6596.2811353999896</v>
      </c>
      <c r="BI69" s="58">
        <f t="shared" si="75"/>
        <v>7438.9657007001806</v>
      </c>
      <c r="BK69" s="58">
        <v>63</v>
      </c>
      <c r="BM69" s="58">
        <f t="shared" si="76"/>
        <v>4.7614360000000033</v>
      </c>
      <c r="BN69" s="58">
        <f t="shared" si="77"/>
        <v>4.7614360000000033</v>
      </c>
      <c r="BO69" s="58">
        <f t="shared" si="78"/>
        <v>-22.766843600000016</v>
      </c>
      <c r="BP69" s="58">
        <f t="shared" si="77"/>
        <v>-22.766843600000016</v>
      </c>
      <c r="BQ69" s="58">
        <f t="shared" si="79"/>
        <v>-10.259435699999813</v>
      </c>
      <c r="BR69" s="58">
        <f t="shared" si="148"/>
        <v>-10.259435699999813</v>
      </c>
      <c r="BS69" s="58">
        <f t="shared" si="80"/>
        <v>-21.587183399995411</v>
      </c>
      <c r="BT69" s="58">
        <f t="shared" si="149"/>
        <v>-21.587183399995411</v>
      </c>
      <c r="BU69" s="58">
        <f t="shared" si="81"/>
        <v>9.6897000000171829</v>
      </c>
      <c r="BV69" s="58">
        <f t="shared" si="150"/>
        <v>9.6897000000171829</v>
      </c>
      <c r="BW69" s="58">
        <f>'Stata Quintile'!$D181</f>
        <v>137.875</v>
      </c>
      <c r="BX69" s="58">
        <f t="shared" si="82"/>
        <v>655.50346000000013</v>
      </c>
      <c r="BY69" s="58">
        <f t="shared" si="83"/>
        <v>655.50346000000013</v>
      </c>
      <c r="BZ69" s="58">
        <f t="shared" si="84"/>
        <v>1018.0911600000018</v>
      </c>
      <c r="CA69" s="58">
        <f t="shared" si="85"/>
        <v>1018.0911600000018</v>
      </c>
      <c r="CB69" s="58">
        <f t="shared" si="86"/>
        <v>1098.1828435000007</v>
      </c>
      <c r="CC69" s="58">
        <f t="shared" si="87"/>
        <v>1098.1828435000007</v>
      </c>
      <c r="CD69" s="58">
        <f t="shared" si="88"/>
        <v>438.96886730000551</v>
      </c>
      <c r="CE69" s="58">
        <f t="shared" si="89"/>
        <v>438.96886730000551</v>
      </c>
      <c r="CF69" s="58">
        <f t="shared" si="90"/>
        <v>439.56083871000442</v>
      </c>
      <c r="CG69" s="58">
        <f t="shared" si="91"/>
        <v>439.56083871000442</v>
      </c>
      <c r="CH69" s="58">
        <f>'Stata Quintile'!$E181</f>
        <v>1154.3499999999999</v>
      </c>
      <c r="CI69" s="58">
        <f t="shared" si="92"/>
        <v>3046.766838</v>
      </c>
      <c r="CJ69" s="58">
        <f t="shared" si="93"/>
        <v>3046.766838</v>
      </c>
      <c r="CK69" s="58">
        <f t="shared" si="94"/>
        <v>2184.2750409999971</v>
      </c>
      <c r="CL69" s="58">
        <f t="shared" si="95"/>
        <v>2184.2750409999971</v>
      </c>
      <c r="CM69" s="58">
        <f t="shared" si="96"/>
        <v>2324.6113591000012</v>
      </c>
      <c r="CN69" s="58">
        <f t="shared" si="97"/>
        <v>2324.6113591000012</v>
      </c>
      <c r="CO69" s="58">
        <f t="shared" si="98"/>
        <v>1948.4010888000048</v>
      </c>
      <c r="CP69" s="58">
        <f t="shared" si="99"/>
        <v>1948.4010888000048</v>
      </c>
      <c r="CQ69" s="58">
        <f t="shared" si="100"/>
        <v>2357.8171224000689</v>
      </c>
      <c r="CR69" s="58">
        <f t="shared" si="101"/>
        <v>2357.8171224000689</v>
      </c>
      <c r="CS69" s="58">
        <f>'Stata Quintile'!$F181</f>
        <v>2889.375</v>
      </c>
      <c r="CT69" s="58">
        <f t="shared" si="102"/>
        <v>5935.4447700000001</v>
      </c>
      <c r="CU69" s="58">
        <f t="shared" si="103"/>
        <v>5935.4447700000001</v>
      </c>
      <c r="CV69" s="58">
        <f t="shared" si="104"/>
        <v>4074.8300009999984</v>
      </c>
      <c r="CW69" s="58">
        <f t="shared" si="105"/>
        <v>4074.8300009999984</v>
      </c>
      <c r="CX69" s="58">
        <f t="shared" si="106"/>
        <v>4111.6137558000028</v>
      </c>
      <c r="CY69" s="58">
        <f t="shared" si="107"/>
        <v>4111.6137558000028</v>
      </c>
      <c r="CZ69" s="58">
        <f t="shared" si="108"/>
        <v>3693.543640799995</v>
      </c>
      <c r="DA69" s="58">
        <f t="shared" si="109"/>
        <v>3693.543640799995</v>
      </c>
      <c r="DB69" s="58">
        <f t="shared" si="110"/>
        <v>4391.8648860999383</v>
      </c>
      <c r="DC69" s="58">
        <f t="shared" si="111"/>
        <v>4391.8648860999383</v>
      </c>
      <c r="DD69" s="58">
        <f>'Stata Quintile'!$G181</f>
        <v>7529.192</v>
      </c>
      <c r="DE69" s="58">
        <f t="shared" si="112"/>
        <v>13130.239299999999</v>
      </c>
      <c r="DF69" s="58">
        <f t="shared" si="113"/>
        <v>13130.239299999999</v>
      </c>
      <c r="DG69" s="58">
        <f t="shared" si="114"/>
        <v>9786.3381660000014</v>
      </c>
      <c r="DH69" s="58">
        <f t="shared" si="115"/>
        <v>9786.3381660000014</v>
      </c>
      <c r="DI69" s="58">
        <f t="shared" si="116"/>
        <v>9799.8316548000075</v>
      </c>
      <c r="DJ69" s="58">
        <f t="shared" si="117"/>
        <v>9799.8316548000075</v>
      </c>
      <c r="DK69" s="58">
        <f t="shared" si="118"/>
        <v>9545.6687239000094</v>
      </c>
      <c r="DL69" s="58">
        <f t="shared" si="119"/>
        <v>9545.6687239000094</v>
      </c>
      <c r="DM69" s="58">
        <f t="shared" si="120"/>
        <v>11231.251684300019</v>
      </c>
      <c r="DN69" s="58">
        <f t="shared" si="121"/>
        <v>11231.251684300019</v>
      </c>
      <c r="DO69" s="58">
        <f>'Stata Quintile'!$H181</f>
        <v>0.32500000000000001</v>
      </c>
      <c r="DP69" s="58">
        <f t="shared" si="122"/>
        <v>8.7972156000000084</v>
      </c>
      <c r="DQ69" s="58">
        <f t="shared" si="123"/>
        <v>8.7972156000000084</v>
      </c>
      <c r="DR69" s="58">
        <f t="shared" si="124"/>
        <v>13.823953099999983</v>
      </c>
      <c r="DS69" s="58">
        <f t="shared" si="123"/>
        <v>13.823953099999983</v>
      </c>
      <c r="DT69" s="58">
        <f t="shared" si="125"/>
        <v>28.06227779999972</v>
      </c>
      <c r="DU69" s="58">
        <f t="shared" si="151"/>
        <v>28.06227779999972</v>
      </c>
      <c r="DV69" s="58">
        <f t="shared" si="126"/>
        <v>-0.77592980000554235</v>
      </c>
      <c r="DW69" s="58">
        <f t="shared" si="152"/>
        <v>-0.77592980000554235</v>
      </c>
      <c r="DX69" s="58">
        <f t="shared" si="127"/>
        <v>-3.4447630500008017</v>
      </c>
      <c r="DY69" s="58">
        <f t="shared" si="153"/>
        <v>-3.4447630500008017</v>
      </c>
      <c r="DZ69" s="58">
        <f>'Stata Quintile'!$I181</f>
        <v>189.84379999999999</v>
      </c>
      <c r="EA69" s="58">
        <f t="shared" si="128"/>
        <v>400.29768100000001</v>
      </c>
      <c r="EB69" s="58">
        <f t="shared" si="154"/>
        <v>400.29768100000001</v>
      </c>
      <c r="EC69" s="58">
        <f t="shared" si="129"/>
        <v>480.43437499999891</v>
      </c>
      <c r="ED69" s="58">
        <f t="shared" si="155"/>
        <v>480.43437499999891</v>
      </c>
      <c r="EE69" s="58">
        <f t="shared" si="130"/>
        <v>731.97267719999945</v>
      </c>
      <c r="EF69" s="58">
        <f t="shared" si="156"/>
        <v>731.97267719999945</v>
      </c>
      <c r="EG69" s="58">
        <f t="shared" si="131"/>
        <v>364.33758309999394</v>
      </c>
      <c r="EH69" s="58">
        <f t="shared" si="157"/>
        <v>364.33758309999394</v>
      </c>
      <c r="EI69" s="58">
        <f t="shared" si="132"/>
        <v>263.60661099998106</v>
      </c>
      <c r="EJ69" s="58">
        <f t="shared" si="158"/>
        <v>263.60661099998106</v>
      </c>
      <c r="EK69" s="58">
        <f>'Stata Quintile'!$J181</f>
        <v>836.94529999999997</v>
      </c>
      <c r="EL69" s="58">
        <f t="shared" si="133"/>
        <v>1824.067403</v>
      </c>
      <c r="EM69" s="58">
        <f t="shared" si="159"/>
        <v>1824.067403</v>
      </c>
      <c r="EN69" s="58">
        <f t="shared" si="134"/>
        <v>1473.2559599999986</v>
      </c>
      <c r="EO69" s="58">
        <f t="shared" si="160"/>
        <v>1473.2559599999986</v>
      </c>
      <c r="EP69" s="58">
        <f t="shared" si="135"/>
        <v>1732.9573313000001</v>
      </c>
      <c r="EQ69" s="58">
        <f t="shared" si="161"/>
        <v>1732.9573313000001</v>
      </c>
      <c r="ER69" s="58">
        <f t="shared" si="136"/>
        <v>1384.2603930999976</v>
      </c>
      <c r="ES69" s="58">
        <f t="shared" si="162"/>
        <v>1384.2603930999976</v>
      </c>
      <c r="ET69" s="58">
        <f t="shared" si="137"/>
        <v>1347.7541182999958</v>
      </c>
      <c r="EU69" s="58">
        <f t="shared" si="163"/>
        <v>1347.7541182999958</v>
      </c>
      <c r="EV69" s="58">
        <f>'Stata Quintile'!$K181</f>
        <v>1852.3440000000001</v>
      </c>
      <c r="EW69" s="58">
        <f t="shared" si="138"/>
        <v>3731.8987200000001</v>
      </c>
      <c r="EX69" s="58">
        <f t="shared" si="164"/>
        <v>3731.8987200000001</v>
      </c>
      <c r="EY69" s="58">
        <f t="shared" si="139"/>
        <v>2880.5811360000007</v>
      </c>
      <c r="EZ69" s="58">
        <f t="shared" si="165"/>
        <v>2880.5811360000007</v>
      </c>
      <c r="FA69" s="58">
        <f t="shared" si="140"/>
        <v>3099.9277359000007</v>
      </c>
      <c r="FB69" s="58">
        <f t="shared" si="166"/>
        <v>3099.9277359000007</v>
      </c>
      <c r="FC69" s="58">
        <f t="shared" si="141"/>
        <v>2839.3700571000154</v>
      </c>
      <c r="FD69" s="58">
        <f t="shared" si="167"/>
        <v>2839.3700571000154</v>
      </c>
      <c r="FE69" s="58">
        <f t="shared" si="142"/>
        <v>3069.3511623999948</v>
      </c>
      <c r="FF69" s="58">
        <f t="shared" si="168"/>
        <v>3069.3511623999948</v>
      </c>
      <c r="FG69" s="58">
        <f>'Stata Quintile'!$L181</f>
        <v>4854.18</v>
      </c>
      <c r="FH69" s="58">
        <f t="shared" si="143"/>
        <v>7998.1837799999994</v>
      </c>
      <c r="FI69" s="58">
        <f t="shared" si="169"/>
        <v>7998.1837799999994</v>
      </c>
      <c r="FJ69" s="58">
        <f t="shared" si="144"/>
        <v>6476.1819399999986</v>
      </c>
      <c r="FK69" s="58">
        <f t="shared" si="170"/>
        <v>6476.1819399999986</v>
      </c>
      <c r="FL69" s="58">
        <f t="shared" si="145"/>
        <v>6726.2431318999988</v>
      </c>
      <c r="FM69" s="58">
        <f t="shared" si="171"/>
        <v>6726.2431318999988</v>
      </c>
      <c r="FN69" s="58">
        <f t="shared" si="146"/>
        <v>6596.2811353999896</v>
      </c>
      <c r="FO69" s="58">
        <f t="shared" si="172"/>
        <v>6596.2811353999896</v>
      </c>
      <c r="FP69" s="58">
        <f t="shared" si="147"/>
        <v>7438.9657007001806</v>
      </c>
      <c r="FQ69" s="58">
        <f t="shared" si="173"/>
        <v>7438.9657007001806</v>
      </c>
    </row>
    <row r="70" spans="1:173">
      <c r="A70" s="58">
        <v>64</v>
      </c>
      <c r="B70" s="137"/>
      <c r="C70" s="138">
        <f t="shared" si="26"/>
        <v>-0.33999199999999519</v>
      </c>
      <c r="D70" s="139">
        <f t="shared" si="27"/>
        <v>-36.163514400000054</v>
      </c>
      <c r="E70" s="141">
        <f t="shared" si="28"/>
        <v>-11.234338399999615</v>
      </c>
      <c r="F70" s="140">
        <f t="shared" si="29"/>
        <v>16.870003199997882</v>
      </c>
      <c r="G70" s="142">
        <f t="shared" si="30"/>
        <v>15.179889599996386</v>
      </c>
      <c r="H70" s="58">
        <f>'Stata Quintile'!$D184</f>
        <v>171.726</v>
      </c>
      <c r="I70" s="58">
        <f t="shared" si="31"/>
        <v>636.33188000000018</v>
      </c>
      <c r="J70" s="58">
        <f t="shared" si="32"/>
        <v>853.72384000000056</v>
      </c>
      <c r="K70" s="58">
        <f t="shared" si="33"/>
        <v>921.4027800000008</v>
      </c>
      <c r="L70" s="58">
        <f t="shared" si="34"/>
        <v>307.39571839998825</v>
      </c>
      <c r="M70" s="58">
        <f t="shared" si="35"/>
        <v>308.10227008000845</v>
      </c>
      <c r="N70" s="58">
        <f>'Stata Quintile'!$E184</f>
        <v>1407.519</v>
      </c>
      <c r="O70" s="58">
        <f t="shared" si="36"/>
        <v>3054.4422640000003</v>
      </c>
      <c r="P70" s="58">
        <f t="shared" si="37"/>
        <v>1937.6561440000005</v>
      </c>
      <c r="Q70" s="58">
        <f t="shared" si="38"/>
        <v>2003.0159591999982</v>
      </c>
      <c r="R70" s="58">
        <f t="shared" si="39"/>
        <v>1690.2269552000071</v>
      </c>
      <c r="S70" s="58">
        <f t="shared" si="40"/>
        <v>2097.8741872000392</v>
      </c>
      <c r="T70" s="58">
        <f>'Stata Quintile'!$F184</f>
        <v>4040.625</v>
      </c>
      <c r="U70" s="58">
        <f t="shared" si="41"/>
        <v>5974.1085600000006</v>
      </c>
      <c r="V70" s="58">
        <f t="shared" si="42"/>
        <v>3756.6071840000004</v>
      </c>
      <c r="W70" s="58">
        <f t="shared" si="43"/>
        <v>3711.166140000003</v>
      </c>
      <c r="X70" s="58">
        <f t="shared" si="44"/>
        <v>3405.2072255999956</v>
      </c>
      <c r="Y70" s="58">
        <f t="shared" si="45"/>
        <v>4053.649471999961</v>
      </c>
      <c r="Z70" s="58">
        <f>'Stata Quintile'!$G184</f>
        <v>11325.13</v>
      </c>
      <c r="AA70" s="58">
        <f t="shared" si="46"/>
        <v>13231.6994</v>
      </c>
      <c r="AB70" s="58">
        <f t="shared" si="47"/>
        <v>9354.9467440000008</v>
      </c>
      <c r="AC70" s="58">
        <f t="shared" si="48"/>
        <v>9437.1974096000031</v>
      </c>
      <c r="AD70" s="58">
        <f t="shared" si="49"/>
        <v>9264.1492848000053</v>
      </c>
      <c r="AE70" s="58">
        <f t="shared" si="50"/>
        <v>10818.441711999942</v>
      </c>
      <c r="AF70" s="58">
        <f>'Stata Quintile'!$H184</f>
        <v>0</v>
      </c>
      <c r="AG70" s="58">
        <f t="shared" si="51"/>
        <v>7.9470768000000049</v>
      </c>
      <c r="AH70" s="58">
        <f t="shared" si="52"/>
        <v>10.889234399999992</v>
      </c>
      <c r="AI70" s="58">
        <f t="shared" si="53"/>
        <v>21.868655199999694</v>
      </c>
      <c r="AJ70" s="58">
        <f t="shared" si="54"/>
        <v>-8.1380544000021473</v>
      </c>
      <c r="AK70" s="58">
        <f t="shared" si="55"/>
        <v>-12.276316800001041</v>
      </c>
      <c r="AL70" s="58">
        <f>'Stata Quintile'!$I184</f>
        <v>169.86539999999999</v>
      </c>
      <c r="AM70" s="58">
        <f t="shared" si="56"/>
        <v>392.20626800000002</v>
      </c>
      <c r="AN70" s="58">
        <f t="shared" si="57"/>
        <v>413.98900000000049</v>
      </c>
      <c r="AO70" s="58">
        <f t="shared" si="58"/>
        <v>617.12433440000132</v>
      </c>
      <c r="AP70" s="58">
        <f t="shared" si="59"/>
        <v>279.40746239999135</v>
      </c>
      <c r="AQ70" s="58">
        <f t="shared" si="60"/>
        <v>163.99292799999239</v>
      </c>
      <c r="AR70" s="58">
        <f>'Stata Quintile'!$J184</f>
        <v>785.7885</v>
      </c>
      <c r="AS70" s="58">
        <f t="shared" si="61"/>
        <v>1821.9415839999999</v>
      </c>
      <c r="AT70" s="58">
        <f t="shared" si="62"/>
        <v>1333.4742399999996</v>
      </c>
      <c r="AU70" s="58">
        <f t="shared" si="63"/>
        <v>1511.1783296000031</v>
      </c>
      <c r="AV70" s="58">
        <f t="shared" si="64"/>
        <v>1206.1559823999996</v>
      </c>
      <c r="AW70" s="58">
        <f t="shared" si="65"/>
        <v>1167.9598575999971</v>
      </c>
      <c r="AX70" s="58">
        <f>'Stata Quintile'!$K184</f>
        <v>1875.35</v>
      </c>
      <c r="AY70" s="58">
        <f t="shared" si="66"/>
        <v>3744.7691600000003</v>
      </c>
      <c r="AZ70" s="58">
        <f t="shared" si="67"/>
        <v>2695.8721240000013</v>
      </c>
      <c r="BA70" s="58">
        <f t="shared" si="68"/>
        <v>2786.2428127999992</v>
      </c>
      <c r="BB70" s="58">
        <f t="shared" si="69"/>
        <v>2567.6621744000149</v>
      </c>
      <c r="BC70" s="58">
        <f t="shared" si="70"/>
        <v>2798.8495679999614</v>
      </c>
      <c r="BD70" s="58">
        <f>'Stata Quintile'!$L184</f>
        <v>4797.7979999999998</v>
      </c>
      <c r="BE70" s="58">
        <f t="shared" si="71"/>
        <v>8036.5898399999996</v>
      </c>
      <c r="BF70" s="58">
        <f t="shared" si="72"/>
        <v>6205.9975599999998</v>
      </c>
      <c r="BG70" s="58">
        <f t="shared" si="73"/>
        <v>6307.612708800003</v>
      </c>
      <c r="BH70" s="58">
        <f t="shared" si="74"/>
        <v>6198.9631359999912</v>
      </c>
      <c r="BI70" s="58">
        <f t="shared" si="75"/>
        <v>7032.4648160000797</v>
      </c>
      <c r="BK70" s="58">
        <v>64</v>
      </c>
      <c r="BM70" s="58">
        <f t="shared" si="76"/>
        <v>-0.33999199999999519</v>
      </c>
      <c r="BN70" s="58">
        <f t="shared" si="77"/>
        <v>-0.33999199999999519</v>
      </c>
      <c r="BO70" s="58">
        <f t="shared" si="78"/>
        <v>-36.163514400000054</v>
      </c>
      <c r="BP70" s="58">
        <f t="shared" si="77"/>
        <v>-36.163514400000054</v>
      </c>
      <c r="BQ70" s="58">
        <f t="shared" si="79"/>
        <v>-11.234338399999615</v>
      </c>
      <c r="BR70" s="58">
        <f t="shared" si="148"/>
        <v>-11.234338399999615</v>
      </c>
      <c r="BS70" s="58">
        <f t="shared" si="80"/>
        <v>16.870003199997882</v>
      </c>
      <c r="BT70" s="58">
        <f t="shared" si="149"/>
        <v>16.870003199997882</v>
      </c>
      <c r="BU70" s="58">
        <f t="shared" si="81"/>
        <v>15.179889599996386</v>
      </c>
      <c r="BV70" s="58">
        <f t="shared" si="150"/>
        <v>15.179889599996386</v>
      </c>
      <c r="BW70" s="58">
        <f>'Stata Quintile'!$D184</f>
        <v>171.726</v>
      </c>
      <c r="BX70" s="58">
        <f t="shared" si="82"/>
        <v>636.33188000000018</v>
      </c>
      <c r="BY70" s="58">
        <f t="shared" si="83"/>
        <v>636.33188000000018</v>
      </c>
      <c r="BZ70" s="58">
        <f t="shared" si="84"/>
        <v>853.72384000000056</v>
      </c>
      <c r="CA70" s="58">
        <f t="shared" si="85"/>
        <v>853.72384000000056</v>
      </c>
      <c r="CB70" s="58">
        <f t="shared" si="86"/>
        <v>921.4027800000008</v>
      </c>
      <c r="CC70" s="58">
        <f t="shared" si="87"/>
        <v>921.4027800000008</v>
      </c>
      <c r="CD70" s="58">
        <f t="shared" si="88"/>
        <v>307.39571839998825</v>
      </c>
      <c r="CE70" s="58">
        <f t="shared" si="89"/>
        <v>307.39571839998825</v>
      </c>
      <c r="CF70" s="58">
        <f t="shared" si="90"/>
        <v>308.10227008000845</v>
      </c>
      <c r="CG70" s="58">
        <f t="shared" si="91"/>
        <v>308.10227008000845</v>
      </c>
      <c r="CH70" s="58">
        <f>'Stata Quintile'!$E184</f>
        <v>1407.519</v>
      </c>
      <c r="CI70" s="58">
        <f t="shared" si="92"/>
        <v>3054.4422640000003</v>
      </c>
      <c r="CJ70" s="58">
        <f t="shared" si="93"/>
        <v>3054.4422640000003</v>
      </c>
      <c r="CK70" s="58">
        <f t="shared" si="94"/>
        <v>1937.6561440000005</v>
      </c>
      <c r="CL70" s="58">
        <f t="shared" si="95"/>
        <v>1937.6561440000005</v>
      </c>
      <c r="CM70" s="58">
        <f t="shared" si="96"/>
        <v>2003.0159591999982</v>
      </c>
      <c r="CN70" s="58">
        <f t="shared" si="97"/>
        <v>2003.0159591999982</v>
      </c>
      <c r="CO70" s="58">
        <f t="shared" si="98"/>
        <v>1690.2269552000071</v>
      </c>
      <c r="CP70" s="58">
        <f t="shared" si="99"/>
        <v>1690.2269552000071</v>
      </c>
      <c r="CQ70" s="58">
        <f t="shared" si="100"/>
        <v>2097.8741872000392</v>
      </c>
      <c r="CR70" s="58">
        <f t="shared" si="101"/>
        <v>2097.8741872000392</v>
      </c>
      <c r="CS70" s="58">
        <f>'Stata Quintile'!$F184</f>
        <v>4040.625</v>
      </c>
      <c r="CT70" s="58">
        <f t="shared" si="102"/>
        <v>5974.1085600000006</v>
      </c>
      <c r="CU70" s="58">
        <f t="shared" si="103"/>
        <v>5974.1085600000006</v>
      </c>
      <c r="CV70" s="58">
        <f t="shared" si="104"/>
        <v>3756.6071840000004</v>
      </c>
      <c r="CW70" s="58">
        <f t="shared" si="105"/>
        <v>3756.6071840000004</v>
      </c>
      <c r="CX70" s="58">
        <f t="shared" si="106"/>
        <v>3711.166140000003</v>
      </c>
      <c r="CY70" s="58">
        <f t="shared" si="107"/>
        <v>3711.166140000003</v>
      </c>
      <c r="CZ70" s="58">
        <f t="shared" si="108"/>
        <v>3405.2072255999956</v>
      </c>
      <c r="DA70" s="58">
        <f t="shared" si="109"/>
        <v>3405.2072255999956</v>
      </c>
      <c r="DB70" s="58">
        <f t="shared" si="110"/>
        <v>4053.649471999961</v>
      </c>
      <c r="DC70" s="58">
        <f t="shared" si="111"/>
        <v>4053.649471999961</v>
      </c>
      <c r="DD70" s="58">
        <f>'Stata Quintile'!$G184</f>
        <v>11325.13</v>
      </c>
      <c r="DE70" s="58">
        <f t="shared" si="112"/>
        <v>13231.6994</v>
      </c>
      <c r="DF70" s="58">
        <f t="shared" si="113"/>
        <v>13231.6994</v>
      </c>
      <c r="DG70" s="58">
        <f t="shared" si="114"/>
        <v>9354.9467440000008</v>
      </c>
      <c r="DH70" s="58">
        <f t="shared" si="115"/>
        <v>9354.9467440000008</v>
      </c>
      <c r="DI70" s="58">
        <f t="shared" si="116"/>
        <v>9437.1974096000031</v>
      </c>
      <c r="DJ70" s="58">
        <f t="shared" si="117"/>
        <v>9437.1974096000031</v>
      </c>
      <c r="DK70" s="58">
        <f t="shared" si="118"/>
        <v>9264.1492848000053</v>
      </c>
      <c r="DL70" s="58">
        <f t="shared" si="119"/>
        <v>9264.1492848000053</v>
      </c>
      <c r="DM70" s="58">
        <f t="shared" si="120"/>
        <v>10818.441711999942</v>
      </c>
      <c r="DN70" s="58">
        <f t="shared" si="121"/>
        <v>10818.441711999942</v>
      </c>
      <c r="DO70" s="58">
        <f>'Stata Quintile'!$H184</f>
        <v>0</v>
      </c>
      <c r="DP70" s="58">
        <f t="shared" si="122"/>
        <v>7.9470768000000049</v>
      </c>
      <c r="DQ70" s="58">
        <f t="shared" si="123"/>
        <v>7.9470768000000049</v>
      </c>
      <c r="DR70" s="58">
        <f t="shared" si="124"/>
        <v>10.889234399999992</v>
      </c>
      <c r="DS70" s="58">
        <f t="shared" si="123"/>
        <v>10.889234399999992</v>
      </c>
      <c r="DT70" s="58">
        <f t="shared" si="125"/>
        <v>21.868655199999694</v>
      </c>
      <c r="DU70" s="58">
        <f t="shared" si="151"/>
        <v>21.868655199999694</v>
      </c>
      <c r="DV70" s="58">
        <f t="shared" si="126"/>
        <v>-8.1380544000021473</v>
      </c>
      <c r="DW70" s="58">
        <f t="shared" si="152"/>
        <v>-8.1380544000021473</v>
      </c>
      <c r="DX70" s="58">
        <f t="shared" si="127"/>
        <v>-12.276316800001041</v>
      </c>
      <c r="DY70" s="58">
        <f t="shared" si="153"/>
        <v>-12.276316800001041</v>
      </c>
      <c r="DZ70" s="58">
        <f>'Stata Quintile'!$I184</f>
        <v>169.86539999999999</v>
      </c>
      <c r="EA70" s="58">
        <f t="shared" si="128"/>
        <v>392.20626800000002</v>
      </c>
      <c r="EB70" s="58">
        <f t="shared" si="154"/>
        <v>392.20626800000002</v>
      </c>
      <c r="EC70" s="58">
        <f t="shared" si="129"/>
        <v>413.98900000000049</v>
      </c>
      <c r="ED70" s="58">
        <f t="shared" si="155"/>
        <v>413.98900000000049</v>
      </c>
      <c r="EE70" s="58">
        <f t="shared" si="130"/>
        <v>617.12433440000132</v>
      </c>
      <c r="EF70" s="58">
        <f t="shared" si="156"/>
        <v>617.12433440000132</v>
      </c>
      <c r="EG70" s="58">
        <f t="shared" si="131"/>
        <v>279.40746239999135</v>
      </c>
      <c r="EH70" s="58">
        <f t="shared" si="157"/>
        <v>279.40746239999135</v>
      </c>
      <c r="EI70" s="58">
        <f t="shared" si="132"/>
        <v>163.99292799999239</v>
      </c>
      <c r="EJ70" s="58">
        <f t="shared" si="158"/>
        <v>163.99292799999239</v>
      </c>
      <c r="EK70" s="58">
        <f>'Stata Quintile'!$J184</f>
        <v>785.7885</v>
      </c>
      <c r="EL70" s="58">
        <f t="shared" si="133"/>
        <v>1821.9415839999999</v>
      </c>
      <c r="EM70" s="58">
        <f t="shared" si="159"/>
        <v>1821.9415839999999</v>
      </c>
      <c r="EN70" s="58">
        <f t="shared" si="134"/>
        <v>1333.4742399999996</v>
      </c>
      <c r="EO70" s="58">
        <f t="shared" si="160"/>
        <v>1333.4742399999996</v>
      </c>
      <c r="EP70" s="58">
        <f t="shared" si="135"/>
        <v>1511.1783296000031</v>
      </c>
      <c r="EQ70" s="58">
        <f t="shared" si="161"/>
        <v>1511.1783296000031</v>
      </c>
      <c r="ER70" s="58">
        <f t="shared" si="136"/>
        <v>1206.1559823999996</v>
      </c>
      <c r="ES70" s="58">
        <f t="shared" si="162"/>
        <v>1206.1559823999996</v>
      </c>
      <c r="ET70" s="58">
        <f t="shared" si="137"/>
        <v>1167.9598575999971</v>
      </c>
      <c r="EU70" s="58">
        <f t="shared" si="163"/>
        <v>1167.9598575999971</v>
      </c>
      <c r="EV70" s="58">
        <f>'Stata Quintile'!$K184</f>
        <v>1875.35</v>
      </c>
      <c r="EW70" s="58">
        <f t="shared" si="138"/>
        <v>3744.7691600000003</v>
      </c>
      <c r="EX70" s="58">
        <f t="shared" si="164"/>
        <v>3744.7691600000003</v>
      </c>
      <c r="EY70" s="58">
        <f t="shared" si="139"/>
        <v>2695.8721240000013</v>
      </c>
      <c r="EZ70" s="58">
        <f t="shared" si="165"/>
        <v>2695.8721240000013</v>
      </c>
      <c r="FA70" s="58">
        <f t="shared" si="140"/>
        <v>2786.2428127999992</v>
      </c>
      <c r="FB70" s="58">
        <f t="shared" si="166"/>
        <v>2786.2428127999992</v>
      </c>
      <c r="FC70" s="58">
        <f t="shared" si="141"/>
        <v>2567.6621744000149</v>
      </c>
      <c r="FD70" s="58">
        <f t="shared" si="167"/>
        <v>2567.6621744000149</v>
      </c>
      <c r="FE70" s="58">
        <f t="shared" si="142"/>
        <v>2798.8495679999614</v>
      </c>
      <c r="FF70" s="58">
        <f t="shared" si="168"/>
        <v>2798.8495679999614</v>
      </c>
      <c r="FG70" s="58">
        <f>'Stata Quintile'!$L184</f>
        <v>4797.7979999999998</v>
      </c>
      <c r="FH70" s="58">
        <f t="shared" si="143"/>
        <v>8036.5898399999996</v>
      </c>
      <c r="FI70" s="58">
        <f t="shared" si="169"/>
        <v>8036.5898399999996</v>
      </c>
      <c r="FJ70" s="58">
        <f t="shared" si="144"/>
        <v>6205.9975599999998</v>
      </c>
      <c r="FK70" s="58">
        <f t="shared" si="170"/>
        <v>6205.9975599999998</v>
      </c>
      <c r="FL70" s="58">
        <f t="shared" si="145"/>
        <v>6307.612708800003</v>
      </c>
      <c r="FM70" s="58">
        <f t="shared" si="171"/>
        <v>6307.612708800003</v>
      </c>
      <c r="FN70" s="58">
        <f t="shared" si="146"/>
        <v>6198.9631359999912</v>
      </c>
      <c r="FO70" s="58">
        <f t="shared" si="172"/>
        <v>6198.9631359999912</v>
      </c>
      <c r="FP70" s="58">
        <f t="shared" si="147"/>
        <v>7032.4648160000797</v>
      </c>
      <c r="FQ70" s="58">
        <f t="shared" si="173"/>
        <v>7032.4648160000797</v>
      </c>
    </row>
    <row r="71" spans="1:173" s="143" customFormat="1">
      <c r="A71" s="143">
        <v>65</v>
      </c>
      <c r="B71" s="143">
        <f>'Stata Quintile'!$C187</f>
        <v>3.5555560000000002</v>
      </c>
      <c r="C71" s="143">
        <f t="shared" si="26"/>
        <v>-5.4414199999999937</v>
      </c>
      <c r="D71" s="143">
        <f t="shared" si="27"/>
        <v>-49.883879999999976</v>
      </c>
      <c r="E71" s="143">
        <f t="shared" si="28"/>
        <v>-10.65033749999975</v>
      </c>
      <c r="F71" s="143">
        <f t="shared" si="29"/>
        <v>68.275424999999814</v>
      </c>
      <c r="G71" s="143">
        <f t="shared" si="30"/>
        <v>16.336624999981723</v>
      </c>
      <c r="H71" s="143">
        <f>'Stata Quintile'!$D187</f>
        <v>478.63819999999998</v>
      </c>
      <c r="I71" s="143">
        <f t="shared" si="31"/>
        <v>617.16030000000023</v>
      </c>
      <c r="J71" s="143">
        <f t="shared" si="32"/>
        <v>683.17799999999988</v>
      </c>
      <c r="K71" s="143">
        <f t="shared" si="33"/>
        <v>736.53251250000176</v>
      </c>
      <c r="L71" s="143">
        <f t="shared" si="34"/>
        <v>194.80763750000915</v>
      </c>
      <c r="M71" s="143">
        <f t="shared" si="35"/>
        <v>195.54845624999973</v>
      </c>
      <c r="N71" s="143">
        <f>'Stata Quintile'!$E187</f>
        <v>1726.068</v>
      </c>
      <c r="O71" s="143">
        <f t="shared" si="36"/>
        <v>3062.11769</v>
      </c>
      <c r="P71" s="143">
        <f t="shared" si="37"/>
        <v>1681.4710250000026</v>
      </c>
      <c r="Q71" s="143">
        <f t="shared" si="38"/>
        <v>1662.4056525000015</v>
      </c>
      <c r="R71" s="143">
        <f t="shared" si="39"/>
        <v>1435.1049250000287</v>
      </c>
      <c r="S71" s="143">
        <f t="shared" si="40"/>
        <v>1811.3057500000868</v>
      </c>
      <c r="T71" s="143">
        <f>'Stata Quintile'!$F187</f>
        <v>3895.0990000000002</v>
      </c>
      <c r="U71" s="143">
        <f t="shared" si="41"/>
        <v>6012.7723500000002</v>
      </c>
      <c r="V71" s="143">
        <f t="shared" si="42"/>
        <v>3425.5620250000029</v>
      </c>
      <c r="W71" s="143">
        <f t="shared" si="43"/>
        <v>3288.2278299999998</v>
      </c>
      <c r="X71" s="143">
        <f t="shared" si="44"/>
        <v>3126.533975000013</v>
      </c>
      <c r="Y71" s="143">
        <f t="shared" si="45"/>
        <v>3659.1626874997746</v>
      </c>
      <c r="Z71" s="143">
        <f>'Stata Quintile'!$G187</f>
        <v>8453.7890000000007</v>
      </c>
      <c r="AA71" s="143">
        <f t="shared" si="46"/>
        <v>13333.1595</v>
      </c>
      <c r="AB71" s="143">
        <f t="shared" si="47"/>
        <v>8904.9445500000002</v>
      </c>
      <c r="AC71" s="143">
        <f t="shared" si="48"/>
        <v>9063.7643499999976</v>
      </c>
      <c r="AD71" s="143">
        <f t="shared" si="49"/>
        <v>8993.7806125000134</v>
      </c>
      <c r="AE71" s="143">
        <f t="shared" si="50"/>
        <v>10262.446687500225</v>
      </c>
      <c r="AF71" s="143">
        <f>'Stata Quintile'!$H187</f>
        <v>0</v>
      </c>
      <c r="AG71" s="143">
        <f t="shared" si="51"/>
        <v>7.0969380000000015</v>
      </c>
      <c r="AH71" s="143">
        <f t="shared" si="52"/>
        <v>7.8583594999999775</v>
      </c>
      <c r="AI71" s="143">
        <f t="shared" si="53"/>
        <v>14.988594999999805</v>
      </c>
      <c r="AJ71" s="143">
        <f t="shared" si="54"/>
        <v>-13.067575000004581</v>
      </c>
      <c r="AK71" s="143">
        <f t="shared" si="55"/>
        <v>-18.120743749998837</v>
      </c>
      <c r="AL71" s="143">
        <f>'Stata Quintile'!$I187</f>
        <v>184.86760000000001</v>
      </c>
      <c r="AM71" s="143">
        <f t="shared" si="56"/>
        <v>384.11485500000003</v>
      </c>
      <c r="AN71" s="143">
        <f t="shared" si="57"/>
        <v>345.06177500000013</v>
      </c>
      <c r="AO71" s="143">
        <f t="shared" si="58"/>
        <v>492.79920000000311</v>
      </c>
      <c r="AP71" s="143">
        <f t="shared" si="59"/>
        <v>202.0257874999952</v>
      </c>
      <c r="AQ71" s="143">
        <f t="shared" si="60"/>
        <v>80.572399999990012</v>
      </c>
      <c r="AR71" s="143">
        <f>'Stata Quintile'!$J187</f>
        <v>879.63969999999995</v>
      </c>
      <c r="AS71" s="143">
        <f t="shared" si="61"/>
        <v>1819.8157649999998</v>
      </c>
      <c r="AT71" s="143">
        <f t="shared" si="62"/>
        <v>1188.2605999999996</v>
      </c>
      <c r="AU71" s="143">
        <f t="shared" si="63"/>
        <v>1273.0594375000037</v>
      </c>
      <c r="AV71" s="143">
        <f t="shared" si="64"/>
        <v>1028.6325375000233</v>
      </c>
      <c r="AW71" s="143">
        <f t="shared" si="65"/>
        <v>990.3768875000078</v>
      </c>
      <c r="AX71" s="143">
        <f>'Stata Quintile'!$K187</f>
        <v>2297.15</v>
      </c>
      <c r="AY71" s="143">
        <f t="shared" si="66"/>
        <v>3757.6396000000004</v>
      </c>
      <c r="AZ71" s="143">
        <f t="shared" si="67"/>
        <v>2503.709600000002</v>
      </c>
      <c r="BA71" s="143">
        <f t="shared" si="68"/>
        <v>2448.9180625000008</v>
      </c>
      <c r="BB71" s="143">
        <f t="shared" si="69"/>
        <v>2286.9190375000107</v>
      </c>
      <c r="BC71" s="143">
        <f t="shared" si="70"/>
        <v>2503.2494999999908</v>
      </c>
      <c r="BD71" s="143">
        <f>'Stata Quintile'!$L187</f>
        <v>6923.5829999999996</v>
      </c>
      <c r="BE71" s="143">
        <f t="shared" si="71"/>
        <v>8074.9958999999999</v>
      </c>
      <c r="BF71" s="143">
        <f t="shared" si="72"/>
        <v>5924.3715000000011</v>
      </c>
      <c r="BG71" s="143">
        <f t="shared" si="73"/>
        <v>5859.3664624999983</v>
      </c>
      <c r="BH71" s="143">
        <f t="shared" si="74"/>
        <v>5779.0668499999883</v>
      </c>
      <c r="BI71" s="143">
        <f t="shared" si="75"/>
        <v>6546.1106874998659</v>
      </c>
      <c r="BK71" s="143">
        <v>65</v>
      </c>
      <c r="BL71" s="143">
        <f>'Stata Quintile'!$C187</f>
        <v>3.5555560000000002</v>
      </c>
      <c r="BM71" s="143">
        <f t="shared" si="76"/>
        <v>-5.4414199999999937</v>
      </c>
      <c r="BN71" s="143">
        <f t="shared" si="77"/>
        <v>-5.4414199999999937</v>
      </c>
      <c r="BO71" s="143">
        <f t="shared" si="78"/>
        <v>-49.883879999999976</v>
      </c>
      <c r="BP71" s="143">
        <f t="shared" si="77"/>
        <v>-49.883879999999976</v>
      </c>
      <c r="BQ71" s="143">
        <f t="shared" si="79"/>
        <v>-10.65033749999975</v>
      </c>
      <c r="BR71" s="143">
        <f t="shared" si="148"/>
        <v>-10.65033749999975</v>
      </c>
      <c r="BS71" s="143">
        <f t="shared" si="80"/>
        <v>68.275424999999814</v>
      </c>
      <c r="BT71" s="143">
        <f t="shared" si="149"/>
        <v>68.275424999999814</v>
      </c>
      <c r="BU71" s="143">
        <f t="shared" si="81"/>
        <v>16.336624999981723</v>
      </c>
      <c r="BV71" s="143">
        <f t="shared" si="150"/>
        <v>16.336624999981723</v>
      </c>
      <c r="BW71" s="143">
        <f>'Stata Quintile'!$D187</f>
        <v>478.63819999999998</v>
      </c>
      <c r="BX71" s="143">
        <f t="shared" si="82"/>
        <v>617.16030000000023</v>
      </c>
      <c r="BY71" s="143">
        <f t="shared" si="83"/>
        <v>617.16030000000023</v>
      </c>
      <c r="BZ71" s="143">
        <f t="shared" si="84"/>
        <v>683.17799999999988</v>
      </c>
      <c r="CA71" s="143">
        <f t="shared" si="85"/>
        <v>683.17799999999988</v>
      </c>
      <c r="CB71" s="143">
        <f t="shared" si="86"/>
        <v>736.53251250000176</v>
      </c>
      <c r="CC71" s="143">
        <f t="shared" si="87"/>
        <v>736.53251250000176</v>
      </c>
      <c r="CD71" s="143">
        <f t="shared" si="88"/>
        <v>194.80763750000915</v>
      </c>
      <c r="CE71" s="143">
        <f t="shared" si="89"/>
        <v>194.80763750000915</v>
      </c>
      <c r="CF71" s="143">
        <f t="shared" si="90"/>
        <v>195.54845624999973</v>
      </c>
      <c r="CG71" s="143">
        <f t="shared" si="91"/>
        <v>195.54845624999973</v>
      </c>
      <c r="CH71" s="143">
        <f>'Stata Quintile'!$E187</f>
        <v>1726.068</v>
      </c>
      <c r="CI71" s="143">
        <f t="shared" si="92"/>
        <v>3062.11769</v>
      </c>
      <c r="CJ71" s="143">
        <f t="shared" si="93"/>
        <v>3062.11769</v>
      </c>
      <c r="CK71" s="143">
        <f t="shared" si="94"/>
        <v>1681.4710250000026</v>
      </c>
      <c r="CL71" s="143">
        <f t="shared" si="95"/>
        <v>1681.4710250000026</v>
      </c>
      <c r="CM71" s="143">
        <f t="shared" si="96"/>
        <v>1662.4056525000015</v>
      </c>
      <c r="CN71" s="143">
        <f t="shared" si="97"/>
        <v>1662.4056525000015</v>
      </c>
      <c r="CO71" s="143">
        <f t="shared" si="98"/>
        <v>1435.1049250000287</v>
      </c>
      <c r="CP71" s="143">
        <f t="shared" si="99"/>
        <v>1435.1049250000287</v>
      </c>
      <c r="CQ71" s="143">
        <f t="shared" si="100"/>
        <v>1811.3057500000868</v>
      </c>
      <c r="CR71" s="143">
        <f t="shared" si="101"/>
        <v>1811.3057500000868</v>
      </c>
      <c r="CS71" s="143">
        <f>'Stata Quintile'!$F187</f>
        <v>3895.0990000000002</v>
      </c>
      <c r="CT71" s="143">
        <f t="shared" si="102"/>
        <v>6012.7723500000002</v>
      </c>
      <c r="CU71" s="143">
        <f t="shared" si="103"/>
        <v>6012.7723500000002</v>
      </c>
      <c r="CV71" s="143">
        <f t="shared" si="104"/>
        <v>3425.5620250000029</v>
      </c>
      <c r="CW71" s="143">
        <f t="shared" si="105"/>
        <v>3425.5620250000029</v>
      </c>
      <c r="CX71" s="143">
        <f t="shared" si="106"/>
        <v>3288.2278299999998</v>
      </c>
      <c r="CY71" s="143">
        <f t="shared" si="107"/>
        <v>3288.2278299999998</v>
      </c>
      <c r="CZ71" s="143">
        <f t="shared" si="108"/>
        <v>3126.533975000013</v>
      </c>
      <c r="DA71" s="143">
        <f t="shared" si="109"/>
        <v>3126.533975000013</v>
      </c>
      <c r="DB71" s="143">
        <f t="shared" si="110"/>
        <v>3659.1626874997746</v>
      </c>
      <c r="DC71" s="143">
        <f t="shared" si="111"/>
        <v>3659.1626874997746</v>
      </c>
      <c r="DD71" s="143">
        <f>'Stata Quintile'!$G187</f>
        <v>8453.7890000000007</v>
      </c>
      <c r="DE71" s="143">
        <f t="shared" si="112"/>
        <v>13333.1595</v>
      </c>
      <c r="DF71" s="143">
        <f t="shared" si="113"/>
        <v>13333.1595</v>
      </c>
      <c r="DG71" s="143">
        <f t="shared" si="114"/>
        <v>8904.9445500000002</v>
      </c>
      <c r="DH71" s="143">
        <f t="shared" si="115"/>
        <v>8904.9445500000002</v>
      </c>
      <c r="DI71" s="143">
        <f t="shared" si="116"/>
        <v>9063.7643499999976</v>
      </c>
      <c r="DJ71" s="143">
        <f t="shared" si="117"/>
        <v>9063.7643499999976</v>
      </c>
      <c r="DK71" s="143">
        <f t="shared" si="118"/>
        <v>8993.7806125000134</v>
      </c>
      <c r="DL71" s="143">
        <f t="shared" si="119"/>
        <v>8993.7806125000134</v>
      </c>
      <c r="DM71" s="143">
        <f t="shared" si="120"/>
        <v>10262.446687500225</v>
      </c>
      <c r="DN71" s="143">
        <f t="shared" si="121"/>
        <v>10262.446687500225</v>
      </c>
      <c r="DO71" s="143">
        <f>'Stata Quintile'!$H187</f>
        <v>0</v>
      </c>
      <c r="DP71" s="143">
        <f t="shared" si="122"/>
        <v>7.0969380000000015</v>
      </c>
      <c r="DQ71" s="143">
        <f t="shared" si="123"/>
        <v>7.0969380000000015</v>
      </c>
      <c r="DR71" s="143">
        <f t="shared" si="124"/>
        <v>7.8583594999999775</v>
      </c>
      <c r="DS71" s="143">
        <f t="shared" si="123"/>
        <v>7.8583594999999775</v>
      </c>
      <c r="DT71" s="143">
        <f t="shared" si="125"/>
        <v>14.988594999999805</v>
      </c>
      <c r="DU71" s="143">
        <f t="shared" si="151"/>
        <v>14.988594999999805</v>
      </c>
      <c r="DV71" s="143">
        <f t="shared" si="126"/>
        <v>-13.067575000004581</v>
      </c>
      <c r="DW71" s="143">
        <f t="shared" si="152"/>
        <v>-13.067575000004581</v>
      </c>
      <c r="DX71" s="143">
        <f t="shared" si="127"/>
        <v>-18.120743749998837</v>
      </c>
      <c r="DY71" s="143">
        <f t="shared" si="153"/>
        <v>-18.120743749998837</v>
      </c>
      <c r="DZ71" s="143">
        <f>'Stata Quintile'!$I187</f>
        <v>184.86760000000001</v>
      </c>
      <c r="EA71" s="143">
        <f t="shared" si="128"/>
        <v>384.11485500000003</v>
      </c>
      <c r="EB71" s="143">
        <f t="shared" si="154"/>
        <v>384.11485500000003</v>
      </c>
      <c r="EC71" s="143">
        <f t="shared" si="129"/>
        <v>345.06177500000013</v>
      </c>
      <c r="ED71" s="143">
        <f t="shared" si="155"/>
        <v>345.06177500000013</v>
      </c>
      <c r="EE71" s="143">
        <f t="shared" si="130"/>
        <v>492.79920000000311</v>
      </c>
      <c r="EF71" s="143">
        <f t="shared" si="156"/>
        <v>492.79920000000311</v>
      </c>
      <c r="EG71" s="143">
        <f t="shared" si="131"/>
        <v>202.0257874999952</v>
      </c>
      <c r="EH71" s="143">
        <f t="shared" si="157"/>
        <v>202.0257874999952</v>
      </c>
      <c r="EI71" s="143">
        <f t="shared" si="132"/>
        <v>80.572399999990012</v>
      </c>
      <c r="EJ71" s="143">
        <f t="shared" si="158"/>
        <v>80.572399999990012</v>
      </c>
      <c r="EK71" s="143">
        <f>'Stata Quintile'!$J187</f>
        <v>879.63969999999995</v>
      </c>
      <c r="EL71" s="143">
        <f t="shared" si="133"/>
        <v>1819.8157649999998</v>
      </c>
      <c r="EM71" s="143">
        <f t="shared" si="159"/>
        <v>1819.8157649999998</v>
      </c>
      <c r="EN71" s="143">
        <f t="shared" si="134"/>
        <v>1188.2605999999996</v>
      </c>
      <c r="EO71" s="143">
        <f t="shared" si="160"/>
        <v>1188.2605999999996</v>
      </c>
      <c r="EP71" s="143">
        <f t="shared" si="135"/>
        <v>1273.0594375000037</v>
      </c>
      <c r="EQ71" s="143">
        <f t="shared" si="161"/>
        <v>1273.0594375000037</v>
      </c>
      <c r="ER71" s="143">
        <f t="shared" si="136"/>
        <v>1028.6325375000233</v>
      </c>
      <c r="ES71" s="143">
        <f t="shared" si="162"/>
        <v>1028.6325375000233</v>
      </c>
      <c r="ET71" s="143">
        <f t="shared" si="137"/>
        <v>990.3768875000078</v>
      </c>
      <c r="EU71" s="143">
        <f t="shared" si="163"/>
        <v>990.3768875000078</v>
      </c>
      <c r="EV71" s="143">
        <f>'Stata Quintile'!$K187</f>
        <v>2297.15</v>
      </c>
      <c r="EW71" s="143">
        <f t="shared" si="138"/>
        <v>3757.6396000000004</v>
      </c>
      <c r="EX71" s="143">
        <f t="shared" si="164"/>
        <v>3757.6396000000004</v>
      </c>
      <c r="EY71" s="143">
        <f t="shared" si="139"/>
        <v>2503.709600000002</v>
      </c>
      <c r="EZ71" s="143">
        <f t="shared" si="165"/>
        <v>2503.709600000002</v>
      </c>
      <c r="FA71" s="143">
        <f t="shared" si="140"/>
        <v>2448.9180625000008</v>
      </c>
      <c r="FB71" s="143">
        <f t="shared" si="166"/>
        <v>2448.9180625000008</v>
      </c>
      <c r="FC71" s="143">
        <f t="shared" si="141"/>
        <v>2286.9190375000107</v>
      </c>
      <c r="FD71" s="143">
        <f t="shared" si="167"/>
        <v>2286.9190375000107</v>
      </c>
      <c r="FE71" s="143">
        <f t="shared" si="142"/>
        <v>2503.2494999999908</v>
      </c>
      <c r="FF71" s="143">
        <f t="shared" si="168"/>
        <v>2503.2494999999908</v>
      </c>
      <c r="FG71" s="143">
        <f>'Stata Quintile'!$L187</f>
        <v>6923.5829999999996</v>
      </c>
      <c r="FH71" s="143">
        <f t="shared" si="143"/>
        <v>8074.9958999999999</v>
      </c>
      <c r="FI71" s="143">
        <f t="shared" si="169"/>
        <v>8074.9958999999999</v>
      </c>
      <c r="FJ71" s="143">
        <f t="shared" si="144"/>
        <v>5924.3715000000011</v>
      </c>
      <c r="FK71" s="143">
        <f t="shared" si="170"/>
        <v>5924.3715000000011</v>
      </c>
      <c r="FL71" s="143">
        <f t="shared" si="145"/>
        <v>5859.3664624999983</v>
      </c>
      <c r="FM71" s="143">
        <f t="shared" si="171"/>
        <v>5859.3664624999983</v>
      </c>
      <c r="FN71" s="143">
        <f t="shared" si="146"/>
        <v>5779.0668499999883</v>
      </c>
      <c r="FO71" s="143">
        <f t="shared" si="172"/>
        <v>5779.0668499999883</v>
      </c>
      <c r="FP71" s="143">
        <f t="shared" si="147"/>
        <v>6546.1106874998659</v>
      </c>
      <c r="FQ71" s="143">
        <f t="shared" si="173"/>
        <v>6546.1106874998659</v>
      </c>
    </row>
    <row r="72" spans="1:173">
      <c r="A72" s="58">
        <v>66</v>
      </c>
      <c r="B72" s="137"/>
      <c r="C72" s="138">
        <f t="shared" si="26"/>
        <v>-10.542847999999992</v>
      </c>
      <c r="D72" s="139">
        <f t="shared" si="27"/>
        <v>-63.927940400000011</v>
      </c>
      <c r="E72" s="141">
        <f t="shared" si="28"/>
        <v>-8.427873599999657</v>
      </c>
      <c r="F72" s="140">
        <f t="shared" si="29"/>
        <v>133.8092687999997</v>
      </c>
      <c r="G72" s="142">
        <f t="shared" si="30"/>
        <v>10.956652799955918</v>
      </c>
      <c r="H72" s="58">
        <f>'Stata Quintile'!$D190</f>
        <v>63.653849999999998</v>
      </c>
      <c r="I72" s="58">
        <f t="shared" si="31"/>
        <v>597.98872000000028</v>
      </c>
      <c r="J72" s="58">
        <f t="shared" si="32"/>
        <v>506.45364000000154</v>
      </c>
      <c r="K72" s="58">
        <f t="shared" si="33"/>
        <v>543.49595200000022</v>
      </c>
      <c r="L72" s="58">
        <f t="shared" si="34"/>
        <v>104.054323999997</v>
      </c>
      <c r="M72" s="58">
        <f t="shared" si="35"/>
        <v>104.72820671998227</v>
      </c>
      <c r="N72" s="58">
        <f>'Stata Quintile'!$E190</f>
        <v>909.76790000000005</v>
      </c>
      <c r="O72" s="58">
        <f t="shared" si="36"/>
        <v>3069.7931160000003</v>
      </c>
      <c r="P72" s="58">
        <f t="shared" si="37"/>
        <v>1415.7196839999997</v>
      </c>
      <c r="Q72" s="58">
        <f t="shared" si="38"/>
        <v>1302.4200568000015</v>
      </c>
      <c r="R72" s="58">
        <f t="shared" si="39"/>
        <v>1184.8641336000364</v>
      </c>
      <c r="S72" s="58">
        <f t="shared" si="40"/>
        <v>1493.6708688000217</v>
      </c>
      <c r="T72" s="58">
        <f>'Stata Quintile'!$F190</f>
        <v>2431.6149999999998</v>
      </c>
      <c r="U72" s="58">
        <f t="shared" si="41"/>
        <v>6051.4361399999998</v>
      </c>
      <c r="V72" s="58">
        <f t="shared" si="42"/>
        <v>3081.6945239999986</v>
      </c>
      <c r="W72" s="58">
        <f t="shared" si="43"/>
        <v>2842.4376516000048</v>
      </c>
      <c r="X72" s="58">
        <f t="shared" si="44"/>
        <v>2860.2273623999936</v>
      </c>
      <c r="Y72" s="58">
        <f t="shared" si="45"/>
        <v>3198.112244799966</v>
      </c>
      <c r="Z72" s="58">
        <f>'Stata Quintile'!$G190</f>
        <v>7746.384</v>
      </c>
      <c r="AA72" s="58">
        <f t="shared" si="46"/>
        <v>13434.619599999998</v>
      </c>
      <c r="AB72" s="58">
        <f t="shared" si="47"/>
        <v>8436.3315839999996</v>
      </c>
      <c r="AC72" s="58">
        <f t="shared" si="48"/>
        <v>8679.8196864000074</v>
      </c>
      <c r="AD72" s="58">
        <f t="shared" si="49"/>
        <v>8736.9144952000061</v>
      </c>
      <c r="AE72" s="58">
        <f t="shared" si="50"/>
        <v>9535.39390239981</v>
      </c>
      <c r="AG72" s="58">
        <f t="shared" si="51"/>
        <v>6.2467992000000052</v>
      </c>
      <c r="AH72" s="58">
        <f t="shared" si="52"/>
        <v>4.7313283999999953</v>
      </c>
      <c r="AI72" s="58">
        <f t="shared" si="53"/>
        <v>7.3949471999997058</v>
      </c>
      <c r="AJ72" s="58">
        <f t="shared" si="54"/>
        <v>-15.178496000002269</v>
      </c>
      <c r="AK72" s="58">
        <f t="shared" si="55"/>
        <v>-20.433624000002055</v>
      </c>
      <c r="AL72" s="58">
        <f>'Stata Quintile'!$I190</f>
        <v>36.44</v>
      </c>
      <c r="AM72" s="58">
        <f t="shared" si="56"/>
        <v>376.02344200000005</v>
      </c>
      <c r="AN72" s="58">
        <f t="shared" si="57"/>
        <v>273.65269999999873</v>
      </c>
      <c r="AO72" s="58">
        <f t="shared" si="58"/>
        <v>358.7179896000016</v>
      </c>
      <c r="AP72" s="58">
        <f t="shared" si="59"/>
        <v>133.7519631999894</v>
      </c>
      <c r="AQ72" s="58">
        <f t="shared" si="60"/>
        <v>17.163582399967709</v>
      </c>
      <c r="AR72" s="58">
        <f>'Stata Quintile'!$J190</f>
        <v>516.04169999999999</v>
      </c>
      <c r="AS72" s="58">
        <f t="shared" si="61"/>
        <v>1817.689946</v>
      </c>
      <c r="AT72" s="58">
        <f t="shared" si="62"/>
        <v>1037.6150399999988</v>
      </c>
      <c r="AU72" s="58">
        <f t="shared" si="63"/>
        <v>1018.176574400004</v>
      </c>
      <c r="AV72" s="58">
        <f t="shared" si="64"/>
        <v>852.99992319999728</v>
      </c>
      <c r="AW72" s="58">
        <f t="shared" si="65"/>
        <v>816.69122960000095</v>
      </c>
      <c r="AX72" s="58">
        <f>'Stata Quintile'!$K190</f>
        <v>1950.317</v>
      </c>
      <c r="AY72" s="58">
        <f t="shared" si="66"/>
        <v>3770.5100400000001</v>
      </c>
      <c r="AZ72" s="58">
        <f t="shared" si="67"/>
        <v>2304.0935640000007</v>
      </c>
      <c r="BA72" s="58">
        <f t="shared" si="68"/>
        <v>2087.3347992000017</v>
      </c>
      <c r="BB72" s="58">
        <f t="shared" si="69"/>
        <v>1997.9878032000124</v>
      </c>
      <c r="BC72" s="58">
        <f t="shared" si="70"/>
        <v>2179.9253631999891</v>
      </c>
      <c r="BD72" s="58">
        <f>'Stata Quintile'!$L190</f>
        <v>5074.7309999999998</v>
      </c>
      <c r="BE72" s="58">
        <f t="shared" si="71"/>
        <v>8113.4019599999992</v>
      </c>
      <c r="BF72" s="58">
        <f t="shared" si="72"/>
        <v>5631.3037600000025</v>
      </c>
      <c r="BG72" s="58">
        <f t="shared" si="73"/>
        <v>5380.8197791999992</v>
      </c>
      <c r="BH72" s="58">
        <f t="shared" si="74"/>
        <v>5336.6044375999845</v>
      </c>
      <c r="BI72" s="58">
        <f t="shared" si="75"/>
        <v>5968.0656895999564</v>
      </c>
      <c r="BK72" s="58">
        <v>66</v>
      </c>
      <c r="BM72" s="58">
        <f t="shared" si="76"/>
        <v>-10.542847999999992</v>
      </c>
      <c r="BN72" s="58">
        <f>BN71+(BN71*$BL$9)</f>
        <v>-5.2264243246913775</v>
      </c>
      <c r="BO72" s="58">
        <f t="shared" si="78"/>
        <v>-63.927940400000011</v>
      </c>
      <c r="BP72" s="58">
        <f>BP71+(BP71*$BL$9)</f>
        <v>-47.912920495382799</v>
      </c>
      <c r="BQ72" s="58">
        <f t="shared" si="79"/>
        <v>-8.427873599999657</v>
      </c>
      <c r="BR72" s="58">
        <f>BR71+(BR71*$BL$9)</f>
        <v>-10.229532544110087</v>
      </c>
      <c r="BS72" s="58">
        <f t="shared" si="80"/>
        <v>133.8092687999997</v>
      </c>
      <c r="BT72" s="58">
        <f>BT71+(BT71*$BL$9)</f>
        <v>65.577798074517546</v>
      </c>
      <c r="BU72" s="58">
        <f t="shared" si="81"/>
        <v>10.956652799955918</v>
      </c>
      <c r="BV72" s="58">
        <f>BV71+(BV71*$BL$9)</f>
        <v>15.691149421155847</v>
      </c>
      <c r="BW72" s="58">
        <f>'Stata Quintile'!$D190</f>
        <v>63.653849999999998</v>
      </c>
      <c r="BX72" s="58">
        <f t="shared" si="82"/>
        <v>597.98872000000028</v>
      </c>
      <c r="BY72" s="58">
        <f>BY71+(BY71*$BL$9)</f>
        <v>592.7757100451413</v>
      </c>
      <c r="BZ72" s="58">
        <f t="shared" si="84"/>
        <v>506.45364000000154</v>
      </c>
      <c r="CA72" s="58">
        <f>CA71+(CA71*$BL$9)</f>
        <v>656.18498797997756</v>
      </c>
      <c r="CB72" s="58">
        <f t="shared" si="86"/>
        <v>543.49595200000022</v>
      </c>
      <c r="CC72" s="58">
        <f>CC71+(CC71*$BL$9)</f>
        <v>707.43141298706394</v>
      </c>
      <c r="CD72" s="58">
        <f t="shared" si="88"/>
        <v>104.054323999997</v>
      </c>
      <c r="CE72" s="58">
        <f>CE71+(CE71*$BL$9)</f>
        <v>187.11060261213234</v>
      </c>
      <c r="CF72" s="58">
        <f t="shared" si="90"/>
        <v>104.72820671998227</v>
      </c>
      <c r="CG72" s="58">
        <f>CG71+(CG71*$BL$9)</f>
        <v>187.82215090929341</v>
      </c>
      <c r="CH72" s="58">
        <f>'Stata Quintile'!$E190</f>
        <v>909.76790000000005</v>
      </c>
      <c r="CI72" s="58">
        <f t="shared" si="92"/>
        <v>3069.7931160000003</v>
      </c>
      <c r="CJ72" s="58">
        <f>CJ71+(CJ71*$BL$9)</f>
        <v>2941.1305100660838</v>
      </c>
      <c r="CK72" s="58">
        <f t="shared" si="94"/>
        <v>1415.7196839999997</v>
      </c>
      <c r="CL72" s="58">
        <f>CL71+(CL71*$BL$9)</f>
        <v>1615.0345068610338</v>
      </c>
      <c r="CM72" s="58">
        <f t="shared" si="96"/>
        <v>1302.4200568000015</v>
      </c>
      <c r="CN72" s="58">
        <f>CN71+(CN71*$BL$9)</f>
        <v>1596.7224253467768</v>
      </c>
      <c r="CO72" s="58">
        <f t="shared" si="98"/>
        <v>1184.8641336000364</v>
      </c>
      <c r="CP72" s="58">
        <f>CP71+(CP71*$BL$9)</f>
        <v>1378.4025655995226</v>
      </c>
      <c r="CQ72" s="58">
        <f t="shared" si="100"/>
        <v>1493.6708688000217</v>
      </c>
      <c r="CR72" s="58">
        <f>CR71+(CR71*$BL$9)</f>
        <v>1739.7393384913908</v>
      </c>
      <c r="CS72" s="58">
        <f>'Stata Quintile'!$F190</f>
        <v>2431.6149999999998</v>
      </c>
      <c r="CT72" s="58">
        <f t="shared" si="102"/>
        <v>6051.4361399999998</v>
      </c>
      <c r="CU72" s="58">
        <f>CU71+(CU71*$BL$9)</f>
        <v>5775.2020003733905</v>
      </c>
      <c r="CV72" s="58">
        <f t="shared" si="104"/>
        <v>3081.6945239999986</v>
      </c>
      <c r="CW72" s="58">
        <f>CW71+(CW71*$BL$9)</f>
        <v>3290.2148140005897</v>
      </c>
      <c r="CX72" s="58">
        <f t="shared" si="106"/>
        <v>2842.4376516000048</v>
      </c>
      <c r="CY72" s="58">
        <f>CY71+(CY71*$BL$9)</f>
        <v>3158.3068235569322</v>
      </c>
      <c r="CZ72" s="58">
        <f t="shared" si="108"/>
        <v>2860.2273623999936</v>
      </c>
      <c r="DA72" s="58">
        <f>DA71+(DA71*$BL$9)</f>
        <v>3003.0016464294449</v>
      </c>
      <c r="DB72" s="58">
        <f t="shared" si="110"/>
        <v>3198.112244799966</v>
      </c>
      <c r="DC72" s="58">
        <f>DC71+(DC71*$BL$9)</f>
        <v>3514.5856923288256</v>
      </c>
      <c r="DD72" s="58">
        <f>'Stata Quintile'!$G190</f>
        <v>7746.384</v>
      </c>
      <c r="DE72" s="58">
        <f t="shared" si="112"/>
        <v>13434.619599999998</v>
      </c>
      <c r="DF72" s="58">
        <f>DF71+(DF71*$BL$9)</f>
        <v>12806.35369734187</v>
      </c>
      <c r="DG72" s="58">
        <f t="shared" si="114"/>
        <v>8436.3315839999996</v>
      </c>
      <c r="DH72" s="58">
        <f>DH71+(DH71*$BL$9)</f>
        <v>8553.1017282525463</v>
      </c>
      <c r="DI72" s="58">
        <f t="shared" si="116"/>
        <v>8679.8196864000074</v>
      </c>
      <c r="DJ72" s="58">
        <f>DJ71+(DJ71*$BL$9)</f>
        <v>8705.6464070243746</v>
      </c>
      <c r="DK72" s="58">
        <f t="shared" si="118"/>
        <v>8736.9144952000061</v>
      </c>
      <c r="DL72" s="58">
        <f>DL71+(DL71*$BL$9)</f>
        <v>8638.4277935001974</v>
      </c>
      <c r="DM72" s="58">
        <f t="shared" si="120"/>
        <v>9535.39390239981</v>
      </c>
      <c r="DN72" s="58">
        <f>DN71+(DN71*$BL$9)</f>
        <v>9856.9676662341244</v>
      </c>
      <c r="DP72" s="58">
        <f t="shared" si="122"/>
        <v>6.2467992000000052</v>
      </c>
      <c r="DQ72" s="58">
        <f>DQ71+(DQ71*$B$9)</f>
        <v>6.8165312352339331</v>
      </c>
      <c r="DR72" s="58">
        <f t="shared" si="124"/>
        <v>4.7313283999999953</v>
      </c>
      <c r="DS72" s="58">
        <f>DS71+(DS71*$B$9)</f>
        <v>7.5478682481722608</v>
      </c>
      <c r="DT72" s="58">
        <f t="shared" si="125"/>
        <v>7.3949471999997058</v>
      </c>
      <c r="DU72" s="58">
        <f>DU71+(DU71*$B$9)</f>
        <v>14.396381367537632</v>
      </c>
      <c r="DV72" s="58">
        <f t="shared" si="126"/>
        <v>-15.178496000002269</v>
      </c>
      <c r="DW72" s="58">
        <f>DW71+(DW71*$B$9)</f>
        <v>-12.551262693332429</v>
      </c>
      <c r="DX72" s="58">
        <f t="shared" si="127"/>
        <v>-20.433624000002055</v>
      </c>
      <c r="DY72" s="58">
        <f>DY71+(DY71*$B$9)</f>
        <v>-17.404775943870035</v>
      </c>
      <c r="DZ72" s="58">
        <f>'Stata Quintile'!$I190</f>
        <v>36.44</v>
      </c>
      <c r="EA72" s="58">
        <f t="shared" si="128"/>
        <v>376.02344200000005</v>
      </c>
      <c r="EB72" s="58">
        <f>EB71+(EB71*$B$9)</f>
        <v>368.93811204562485</v>
      </c>
      <c r="EC72" s="58">
        <f t="shared" si="129"/>
        <v>273.65269999999873</v>
      </c>
      <c r="ED72" s="58">
        <f>ED71+(ED71*$B$9)</f>
        <v>331.42805634947968</v>
      </c>
      <c r="EE72" s="58">
        <f t="shared" si="130"/>
        <v>358.7179896000016</v>
      </c>
      <c r="EF72" s="58">
        <f>EF71+(EF71*$B$9)</f>
        <v>473.32823528940429</v>
      </c>
      <c r="EG72" s="58">
        <f t="shared" si="131"/>
        <v>133.7519631999894</v>
      </c>
      <c r="EH72" s="58">
        <f>EH71+(EH71*$B$9)</f>
        <v>194.04355664604228</v>
      </c>
      <c r="EI72" s="58">
        <f t="shared" si="132"/>
        <v>17.163582399967709</v>
      </c>
      <c r="EJ72" s="58">
        <f>EJ71+(EJ71*$B$9)</f>
        <v>77.388907906155353</v>
      </c>
      <c r="EK72" s="58">
        <f>'Stata Quintile'!$J190</f>
        <v>516.04169999999999</v>
      </c>
      <c r="EL72" s="58">
        <f t="shared" si="133"/>
        <v>1817.689946</v>
      </c>
      <c r="EM72" s="58">
        <f>EM71+(EM71*$B$9)</f>
        <v>1747.913114711391</v>
      </c>
      <c r="EN72" s="58">
        <f t="shared" si="134"/>
        <v>1037.6150399999988</v>
      </c>
      <c r="EO72" s="58">
        <f>EO71+(EO71*$B$9)</f>
        <v>1141.3112944621764</v>
      </c>
      <c r="EP72" s="58">
        <f t="shared" si="135"/>
        <v>1018.176574400004</v>
      </c>
      <c r="EQ72" s="58">
        <f>EQ71+(EQ71*$B$9)</f>
        <v>1222.7596493062379</v>
      </c>
      <c r="ER72" s="58">
        <f t="shared" si="136"/>
        <v>852.99992319999728</v>
      </c>
      <c r="ES72" s="58">
        <f>ES71+(ES71*$B$9)</f>
        <v>987.99028840985329</v>
      </c>
      <c r="ET72" s="58">
        <f t="shared" si="137"/>
        <v>816.69122960000095</v>
      </c>
      <c r="EU72" s="58">
        <f>EU71+(EU71*$B$9)</f>
        <v>951.24615549657676</v>
      </c>
      <c r="EV72" s="58">
        <f>'Stata Quintile'!$K190</f>
        <v>1950.317</v>
      </c>
      <c r="EW72" s="58">
        <f t="shared" si="138"/>
        <v>3770.5100400000001</v>
      </c>
      <c r="EX72" s="58">
        <f>EX71+(EX71*$B$9)</f>
        <v>3609.1716884312555</v>
      </c>
      <c r="EY72" s="58">
        <f t="shared" si="139"/>
        <v>2304.0935640000007</v>
      </c>
      <c r="EZ72" s="58">
        <f>EZ71+(EZ71*$B$9)</f>
        <v>2404.785654370246</v>
      </c>
      <c r="FA72" s="58">
        <f t="shared" si="140"/>
        <v>2087.3347992000017</v>
      </c>
      <c r="FB72" s="58">
        <f>FB71+(FB71*$B$9)</f>
        <v>2352.158982586549</v>
      </c>
      <c r="FC72" s="58">
        <f t="shared" si="141"/>
        <v>1997.9878032000124</v>
      </c>
      <c r="FD72" s="58">
        <f>FD71+(FD71*$B$9)</f>
        <v>2196.5606930157683</v>
      </c>
      <c r="FE72" s="58">
        <f t="shared" si="142"/>
        <v>2179.9253631999891</v>
      </c>
      <c r="FF72" s="58">
        <f>FF71+(FF71*$B$9)</f>
        <v>2404.3437333584793</v>
      </c>
      <c r="FG72" s="58">
        <f>'Stata Quintile'!$L190</f>
        <v>5074.7309999999998</v>
      </c>
      <c r="FH72" s="58">
        <f t="shared" si="143"/>
        <v>8113.4019599999992</v>
      </c>
      <c r="FI72" s="58">
        <f>FI71+(FI71*$B$9)</f>
        <v>7755.9451381336476</v>
      </c>
      <c r="FJ72" s="58">
        <f t="shared" si="144"/>
        <v>5631.3037600000025</v>
      </c>
      <c r="FK72" s="58">
        <f>FK71+(FK71*$B$9)</f>
        <v>5690.293951966285</v>
      </c>
      <c r="FL72" s="58">
        <f t="shared" si="145"/>
        <v>5380.8197791999992</v>
      </c>
      <c r="FM72" s="58">
        <f>FM71+(FM71*$B$9)</f>
        <v>5627.8573252737142</v>
      </c>
      <c r="FN72" s="58">
        <f t="shared" si="146"/>
        <v>5336.6044375999845</v>
      </c>
      <c r="FO72" s="58">
        <f>FO71+(FO71*$B$9)</f>
        <v>5550.7304267741783</v>
      </c>
      <c r="FP72" s="58">
        <f t="shared" si="147"/>
        <v>5968.0656895999564</v>
      </c>
      <c r="FQ72" s="58">
        <f>FQ71+(FQ71*$B$9)</f>
        <v>6287.4676333147481</v>
      </c>
    </row>
    <row r="73" spans="1:173">
      <c r="A73" s="58">
        <v>67</v>
      </c>
      <c r="B73" s="137"/>
      <c r="C73" s="138">
        <f t="shared" si="26"/>
        <v>-15.644275999999991</v>
      </c>
      <c r="D73" s="139">
        <f t="shared" si="27"/>
        <v>-78.295695600000045</v>
      </c>
      <c r="E73" s="141">
        <f t="shared" si="28"/>
        <v>-4.487387299999682</v>
      </c>
      <c r="F73" s="140">
        <f t="shared" si="29"/>
        <v>214.69156140000268</v>
      </c>
      <c r="G73" s="142">
        <f t="shared" si="30"/>
        <v>-3.4314516000449657</v>
      </c>
      <c r="H73" s="58">
        <f>'Stata Quintile'!$D193</f>
        <v>51.333329999999997</v>
      </c>
      <c r="I73" s="58">
        <f t="shared" si="31"/>
        <v>578.81714000000011</v>
      </c>
      <c r="J73" s="58">
        <f t="shared" si="32"/>
        <v>323.55076000000008</v>
      </c>
      <c r="K73" s="58">
        <f t="shared" si="33"/>
        <v>342.2170095000015</v>
      </c>
      <c r="L73" s="58">
        <f t="shared" si="34"/>
        <v>38.096482099994319</v>
      </c>
      <c r="M73" s="58">
        <f t="shared" si="35"/>
        <v>38.579306590008628</v>
      </c>
      <c r="N73" s="58">
        <f>'Stata Quintile'!$E193</f>
        <v>569.7115</v>
      </c>
      <c r="O73" s="58">
        <f t="shared" si="36"/>
        <v>3077.4685420000001</v>
      </c>
      <c r="P73" s="58">
        <f t="shared" si="37"/>
        <v>1140.4021210000028</v>
      </c>
      <c r="Q73" s="58">
        <f t="shared" si="38"/>
        <v>922.69878989999779</v>
      </c>
      <c r="R73" s="58">
        <f t="shared" si="39"/>
        <v>941.41394600001513</v>
      </c>
      <c r="S73" s="58">
        <f t="shared" si="40"/>
        <v>1140.0431536000688</v>
      </c>
      <c r="T73" s="58">
        <f>'Stata Quintile'!$F193</f>
        <v>1743.4110000000001</v>
      </c>
      <c r="U73" s="58">
        <f t="shared" si="41"/>
        <v>6090.0999300000003</v>
      </c>
      <c r="V73" s="58">
        <f t="shared" si="42"/>
        <v>2725.0046809999985</v>
      </c>
      <c r="W73" s="58">
        <f t="shared" si="43"/>
        <v>2373.4344306000021</v>
      </c>
      <c r="X73" s="58">
        <f t="shared" si="44"/>
        <v>2609.1013452000334</v>
      </c>
      <c r="Y73" s="58">
        <f t="shared" si="45"/>
        <v>2659.1736376999179</v>
      </c>
      <c r="Z73" s="58">
        <f>'Stata Quintile'!$G193</f>
        <v>7030.97</v>
      </c>
      <c r="AA73" s="58">
        <f t="shared" si="46"/>
        <v>13536.079699999998</v>
      </c>
      <c r="AB73" s="58">
        <f t="shared" si="47"/>
        <v>7949.107845999999</v>
      </c>
      <c r="AC73" s="58">
        <f t="shared" si="48"/>
        <v>8285.6506292000013</v>
      </c>
      <c r="AD73" s="58">
        <f t="shared" si="49"/>
        <v>8495.9766170999937</v>
      </c>
      <c r="AE73" s="58">
        <f t="shared" si="50"/>
        <v>8606.8240410999861</v>
      </c>
      <c r="AF73" s="58">
        <f>'Stata Quintile'!$H193</f>
        <v>0</v>
      </c>
      <c r="AG73" s="58">
        <f t="shared" si="51"/>
        <v>5.3966604000000018</v>
      </c>
      <c r="AH73" s="58">
        <f t="shared" si="52"/>
        <v>1.5081410999999889</v>
      </c>
      <c r="AI73" s="58">
        <f t="shared" si="53"/>
        <v>-0.9394382000002679</v>
      </c>
      <c r="AJ73" s="58">
        <f t="shared" si="54"/>
        <v>-14.067282599999089</v>
      </c>
      <c r="AK73" s="58">
        <f t="shared" si="55"/>
        <v>-18.637133249999351</v>
      </c>
      <c r="AL73" s="58">
        <f>'Stata Quintile'!$I193</f>
        <v>156.83330000000001</v>
      </c>
      <c r="AM73" s="58">
        <f t="shared" si="56"/>
        <v>367.93202900000006</v>
      </c>
      <c r="AN73" s="58">
        <f t="shared" si="57"/>
        <v>199.76177499999994</v>
      </c>
      <c r="AO73" s="58">
        <f t="shared" si="58"/>
        <v>214.60141880000265</v>
      </c>
      <c r="AP73" s="58">
        <f t="shared" si="59"/>
        <v>76.215649499979918</v>
      </c>
      <c r="AQ73" s="58">
        <f t="shared" si="60"/>
        <v>-22.124396600018372</v>
      </c>
      <c r="AR73" s="58">
        <f>'Stata Quintile'!$J193</f>
        <v>824.51919999999996</v>
      </c>
      <c r="AS73" s="58">
        <f t="shared" si="61"/>
        <v>1815.5641269999999</v>
      </c>
      <c r="AT73" s="58">
        <f t="shared" si="62"/>
        <v>881.53756000000067</v>
      </c>
      <c r="AU73" s="58">
        <f t="shared" si="63"/>
        <v>746.10565970000243</v>
      </c>
      <c r="AV73" s="58">
        <f t="shared" si="64"/>
        <v>680.6329795000056</v>
      </c>
      <c r="AW73" s="58">
        <f t="shared" si="65"/>
        <v>648.68892789999154</v>
      </c>
      <c r="AX73" s="58">
        <f>'Stata Quintile'!$K193</f>
        <v>1878.604</v>
      </c>
      <c r="AY73" s="58">
        <f t="shared" si="66"/>
        <v>3783.3804800000003</v>
      </c>
      <c r="AZ73" s="58">
        <f t="shared" si="67"/>
        <v>2097.0240159999994</v>
      </c>
      <c r="BA73" s="58">
        <f t="shared" si="68"/>
        <v>1700.8743370999946</v>
      </c>
      <c r="BB73" s="58">
        <f t="shared" si="69"/>
        <v>1701.7699474999899</v>
      </c>
      <c r="BC73" s="58">
        <f t="shared" si="70"/>
        <v>1825.9876967999298</v>
      </c>
      <c r="BD73" s="58">
        <f>'Stata Quintile'!$L193</f>
        <v>7930.77</v>
      </c>
      <c r="BE73" s="58">
        <f t="shared" si="71"/>
        <v>8151.8080199999995</v>
      </c>
      <c r="BF73" s="58">
        <f t="shared" si="72"/>
        <v>5326.7943399999967</v>
      </c>
      <c r="BG73" s="58">
        <f t="shared" si="73"/>
        <v>4871.2880450999946</v>
      </c>
      <c r="BH73" s="58">
        <f t="shared" si="74"/>
        <v>4871.613698199988</v>
      </c>
      <c r="BI73" s="58">
        <f t="shared" si="75"/>
        <v>5285.4557639003033</v>
      </c>
      <c r="BK73" s="58">
        <v>67</v>
      </c>
      <c r="BM73" s="58">
        <f t="shared" si="76"/>
        <v>-15.644275999999991</v>
      </c>
      <c r="BN73" s="58">
        <f t="shared" ref="BN73:BV106" si="174">BN72+(BN72*$BL$9)</f>
        <v>-5.0199233328296202</v>
      </c>
      <c r="BO73" s="58">
        <f t="shared" si="78"/>
        <v>-78.295695600000045</v>
      </c>
      <c r="BP73" s="58">
        <f t="shared" si="174"/>
        <v>-46.019835473841937</v>
      </c>
      <c r="BQ73" s="58">
        <f t="shared" si="79"/>
        <v>-4.487387299999682</v>
      </c>
      <c r="BR73" s="58">
        <f t="shared" si="174"/>
        <v>-9.8253539919284112</v>
      </c>
      <c r="BS73" s="58">
        <f t="shared" si="80"/>
        <v>214.69156140000268</v>
      </c>
      <c r="BT73" s="58">
        <f t="shared" si="174"/>
        <v>62.986756952478999</v>
      </c>
      <c r="BU73" s="58">
        <f t="shared" si="81"/>
        <v>-3.4314516000449657</v>
      </c>
      <c r="BV73" s="58">
        <f t="shared" si="174"/>
        <v>15.071177195859912</v>
      </c>
      <c r="BW73" s="58">
        <f>'Stata Quintile'!$D193</f>
        <v>51.333329999999997</v>
      </c>
      <c r="BX73" s="58">
        <f t="shared" si="82"/>
        <v>578.81714000000011</v>
      </c>
      <c r="BY73" s="58">
        <f t="shared" ref="BY73:BY106" si="175">BY72+(BY72*$BL$9)</f>
        <v>569.35457841264463</v>
      </c>
      <c r="BZ73" s="58">
        <f t="shared" si="84"/>
        <v>323.55076000000008</v>
      </c>
      <c r="CA73" s="58">
        <f t="shared" ref="CA73:CA106" si="176">CA72+(CA72*$BL$9)</f>
        <v>630.2584955169566</v>
      </c>
      <c r="CB73" s="58">
        <f t="shared" si="86"/>
        <v>342.2170095000015</v>
      </c>
      <c r="CC73" s="58">
        <f t="shared" ref="CC73:CC106" si="177">CC72+(CC72*$BL$9)</f>
        <v>679.48012557133745</v>
      </c>
      <c r="CD73" s="58">
        <f t="shared" si="88"/>
        <v>38.096482099994319</v>
      </c>
      <c r="CE73" s="58">
        <f t="shared" ref="CE73:CE106" si="178">CE72+(CE72*$BL$9)</f>
        <v>179.7176848873477</v>
      </c>
      <c r="CF73" s="58">
        <f t="shared" si="90"/>
        <v>38.579306590008628</v>
      </c>
      <c r="CG73" s="58">
        <f t="shared" ref="CG73:CG106" si="179">CG72+(CG72*$BL$9)</f>
        <v>180.40111923508698</v>
      </c>
      <c r="CH73" s="58">
        <f>'Stata Quintile'!$E193</f>
        <v>569.7115</v>
      </c>
      <c r="CI73" s="58">
        <f t="shared" si="92"/>
        <v>3077.4685420000001</v>
      </c>
      <c r="CJ73" s="58">
        <f t="shared" ref="CJ73:CJ106" si="180">CJ72+(CJ72*$BL$9)</f>
        <v>2824.9236485883016</v>
      </c>
      <c r="CK73" s="58">
        <f t="shared" si="94"/>
        <v>1140.4021210000028</v>
      </c>
      <c r="CL73" s="58">
        <f t="shared" ref="CL73:CL106" si="181">CL72+(CL72*$BL$9)</f>
        <v>1551.2229586899118</v>
      </c>
      <c r="CM73" s="58">
        <f t="shared" si="96"/>
        <v>922.69878989999779</v>
      </c>
      <c r="CN73" s="58">
        <f t="shared" ref="CN73:CN106" si="182">CN72+(CN72*$BL$9)</f>
        <v>1533.6344049186823</v>
      </c>
      <c r="CO73" s="58">
        <f t="shared" si="98"/>
        <v>941.41394600001513</v>
      </c>
      <c r="CP73" s="58">
        <f t="shared" ref="CP73:CP106" si="183">CP72+(CP72*$BL$9)</f>
        <v>1323.9405703045079</v>
      </c>
      <c r="CQ73" s="58">
        <f t="shared" si="100"/>
        <v>1140.0431536000688</v>
      </c>
      <c r="CR73" s="58">
        <f t="shared" ref="CR73:CR106" si="184">CR72+(CR72*$BL$9)</f>
        <v>1671.000583912637</v>
      </c>
      <c r="CS73" s="58">
        <f>'Stata Quintile'!$F193</f>
        <v>1743.4110000000001</v>
      </c>
      <c r="CT73" s="58">
        <f t="shared" si="102"/>
        <v>6090.0999300000003</v>
      </c>
      <c r="CU73" s="58">
        <f t="shared" ref="CU73:CU106" si="185">CU72+(CU72*$BL$9)</f>
        <v>5547.0182810291844</v>
      </c>
      <c r="CV73" s="58">
        <f t="shared" si="104"/>
        <v>2725.0046809999985</v>
      </c>
      <c r="CW73" s="58">
        <f t="shared" ref="CW73:CW106" si="186">CW72+(CW72*$BL$9)</f>
        <v>3160.2152999313817</v>
      </c>
      <c r="CX73" s="58">
        <f t="shared" si="106"/>
        <v>2373.4344306000021</v>
      </c>
      <c r="CY73" s="58">
        <f t="shared" ref="CY73:CY106" si="187">CY72+(CY72*$BL$9)</f>
        <v>3033.5191195453995</v>
      </c>
      <c r="CZ73" s="58">
        <f t="shared" si="108"/>
        <v>2609.1013452000334</v>
      </c>
      <c r="DA73" s="58">
        <f t="shared" ref="DA73:DA106" si="188">DA72+(DA72*$BL$9)</f>
        <v>2884.3501975563595</v>
      </c>
      <c r="DB73" s="58">
        <f t="shared" si="110"/>
        <v>2659.1736376999179</v>
      </c>
      <c r="DC73" s="58">
        <f t="shared" ref="DC73:DC106" si="189">DC72+(DC72*$BL$9)</f>
        <v>3375.7210716319787</v>
      </c>
      <c r="DD73" s="58">
        <f>'Stata Quintile'!$G193</f>
        <v>7030.97</v>
      </c>
      <c r="DE73" s="58">
        <f t="shared" si="112"/>
        <v>13536.079699999998</v>
      </c>
      <c r="DF73" s="58">
        <f t="shared" ref="DF73:DF106" si="190">DF72+(DF72*$BL$9)</f>
        <v>12300.362492582632</v>
      </c>
      <c r="DG73" s="58">
        <f t="shared" si="114"/>
        <v>7949.107845999999</v>
      </c>
      <c r="DH73" s="58">
        <f t="shared" ref="DH73:DH106" si="191">DH72+(DH72*$BL$9)</f>
        <v>8215.1605507567911</v>
      </c>
      <c r="DI73" s="58">
        <f t="shared" si="116"/>
        <v>8285.6506292000013</v>
      </c>
      <c r="DJ73" s="58">
        <f t="shared" ref="DJ73:DJ106" si="192">DJ72+(DJ72*$BL$9)</f>
        <v>8361.6780443035714</v>
      </c>
      <c r="DK73" s="58">
        <f t="shared" si="118"/>
        <v>8495.9766170999937</v>
      </c>
      <c r="DL73" s="58">
        <f t="shared" ref="DL73:DL106" si="193">DL72+(DL72*$BL$9)</f>
        <v>8297.1153020791535</v>
      </c>
      <c r="DM73" s="58">
        <f t="shared" si="120"/>
        <v>8606.8240410999861</v>
      </c>
      <c r="DN73" s="58">
        <f t="shared" ref="DN73:DN106" si="194">DN72+(DN72*$BL$9)</f>
        <v>9467.5095064344387</v>
      </c>
      <c r="DO73" s="58">
        <f>'Stata Quintile'!$H193</f>
        <v>0</v>
      </c>
      <c r="DP73" s="58">
        <f t="shared" si="122"/>
        <v>5.3966604000000018</v>
      </c>
      <c r="DQ73" s="58">
        <f t="shared" ref="DQ73:DQ106" si="195">DQ72+(DQ72*$DR$9)</f>
        <v>6.5528720442083657</v>
      </c>
      <c r="DR73" s="58">
        <f t="shared" si="124"/>
        <v>1.5081410999999889</v>
      </c>
      <c r="DS73" s="58">
        <f t="shared" ref="DS73:DS106" si="196">DS72+(DS72*$DR$9)</f>
        <v>7.2559213960850535</v>
      </c>
      <c r="DT73" s="58">
        <f t="shared" si="125"/>
        <v>-0.9394382000002679</v>
      </c>
      <c r="DU73" s="58">
        <f t="shared" ref="DU73:DU106" si="197">DU72+(DU72*$DR$9)</f>
        <v>13.839538285026581</v>
      </c>
      <c r="DV73" s="58">
        <f t="shared" si="126"/>
        <v>-14.067282599999089</v>
      </c>
      <c r="DW73" s="58">
        <f t="shared" ref="DW73:DW106" si="198">DW72+(DW72*$DR$9)</f>
        <v>-12.065787654214553</v>
      </c>
      <c r="DX73" s="58">
        <f t="shared" si="127"/>
        <v>-18.637133249999351</v>
      </c>
      <c r="DY73" s="58">
        <f t="shared" ref="DY73:DY106" si="199">DY72+(DY72*$DR$9)</f>
        <v>-16.731570029163397</v>
      </c>
      <c r="DZ73" s="58">
        <f>'Stata Quintile'!$I193</f>
        <v>156.83330000000001</v>
      </c>
      <c r="EA73" s="58">
        <f t="shared" si="128"/>
        <v>367.93202900000006</v>
      </c>
      <c r="EB73" s="58">
        <f t="shared" ref="EB73:EB106" si="200">EB72+(EB72*$DR$9)</f>
        <v>354.66781520349332</v>
      </c>
      <c r="EC73" s="58">
        <f t="shared" si="129"/>
        <v>199.76177499999994</v>
      </c>
      <c r="ED73" s="58">
        <f t="shared" ref="ED73:ED106" si="201">ED72+(ED72*$DR$9)</f>
        <v>318.6086251454384</v>
      </c>
      <c r="EE73" s="58">
        <f t="shared" si="130"/>
        <v>214.60141880000265</v>
      </c>
      <c r="EF73" s="58">
        <f t="shared" ref="EF73:EF106" si="202">EF72+(EF72*$DR$9)</f>
        <v>455.02019336906517</v>
      </c>
      <c r="EG73" s="58">
        <f t="shared" si="131"/>
        <v>76.215649499979918</v>
      </c>
      <c r="EH73" s="58">
        <f t="shared" ref="EH73:EH106" si="203">EH72+(EH72*$DR$9)</f>
        <v>186.53807249237602</v>
      </c>
      <c r="EI73" s="58">
        <f t="shared" si="132"/>
        <v>-22.124396600018372</v>
      </c>
      <c r="EJ73" s="58">
        <f t="shared" ref="EJ73:EJ106" si="204">EJ72+(EJ72*$DR$9)</f>
        <v>74.395553053261636</v>
      </c>
      <c r="EK73" s="58">
        <f>'Stata Quintile'!$J193</f>
        <v>824.51919999999996</v>
      </c>
      <c r="EL73" s="58">
        <f t="shared" si="133"/>
        <v>1815.5641269999999</v>
      </c>
      <c r="EM73" s="58">
        <f t="shared" ref="EM73:EM106" si="205">EM72+(EM72*$DR$9)</f>
        <v>1680.3049219364964</v>
      </c>
      <c r="EN73" s="58">
        <f t="shared" si="134"/>
        <v>881.53756000000067</v>
      </c>
      <c r="EO73" s="58">
        <f t="shared" ref="EO73:EO106" si="206">EO72+(EO72*$DR$9)</f>
        <v>1097.1660830310557</v>
      </c>
      <c r="EP73" s="58">
        <f t="shared" si="135"/>
        <v>746.10565970000243</v>
      </c>
      <c r="EQ73" s="58">
        <f t="shared" ref="EQ73:EQ106" si="207">EQ72+(EQ72*$DR$9)</f>
        <v>1175.4640661380158</v>
      </c>
      <c r="ER73" s="58">
        <f t="shared" si="136"/>
        <v>680.6329795000056</v>
      </c>
      <c r="ES73" s="58">
        <f t="shared" ref="ES73:ES106" si="208">ES72+(ES72*$DR$9)</f>
        <v>949.775438188556</v>
      </c>
      <c r="ET73" s="58">
        <f t="shared" si="137"/>
        <v>648.68892789999154</v>
      </c>
      <c r="EU73" s="58">
        <f t="shared" ref="EU73:EU106" si="209">EU72+(EU72*$DR$9)</f>
        <v>914.45254549622564</v>
      </c>
      <c r="EV73" s="58">
        <f>'Stata Quintile'!$K193</f>
        <v>1878.604</v>
      </c>
      <c r="EW73" s="58">
        <f t="shared" si="138"/>
        <v>3783.3804800000003</v>
      </c>
      <c r="EX73" s="58">
        <f t="shared" ref="EX73:EX106" si="210">EX72+(EX72*$DR$9)</f>
        <v>3469.5711709825136</v>
      </c>
      <c r="EY73" s="58">
        <f t="shared" si="139"/>
        <v>2097.0240159999994</v>
      </c>
      <c r="EZ73" s="58">
        <f t="shared" ref="EZ73:EZ106" si="211">EZ72+(EZ72*$DR$9)</f>
        <v>2311.7700400730732</v>
      </c>
      <c r="FA73" s="58">
        <f t="shared" si="140"/>
        <v>1700.8743370999946</v>
      </c>
      <c r="FB73" s="58">
        <f t="shared" ref="FB73:FB106" si="212">FB72+(FB72*$DR$9)</f>
        <v>2261.1789352412502</v>
      </c>
      <c r="FC73" s="58">
        <f t="shared" si="141"/>
        <v>1701.7699474999899</v>
      </c>
      <c r="FD73" s="58">
        <f t="shared" ref="FD73:FD106" si="213">FD72+(FD72*$DR$9)</f>
        <v>2111.5990907912283</v>
      </c>
      <c r="FE73" s="58">
        <f t="shared" si="142"/>
        <v>1825.9876967999298</v>
      </c>
      <c r="FF73" s="58">
        <f t="shared" ref="FF73:FF106" si="214">FF72+(FF72*$DR$9)</f>
        <v>2311.3452122913436</v>
      </c>
      <c r="FG73" s="58">
        <f>'Stata Quintile'!$L193</f>
        <v>7930.77</v>
      </c>
      <c r="FH73" s="58">
        <f t="shared" si="143"/>
        <v>8151.8080199999995</v>
      </c>
      <c r="FI73" s="58">
        <f t="shared" ref="FI73:FI106" si="215">FI72+(FI72*$DR$9)</f>
        <v>7455.9500012832514</v>
      </c>
      <c r="FJ73" s="58">
        <f t="shared" si="144"/>
        <v>5326.7943399999967</v>
      </c>
      <c r="FK73" s="58">
        <f t="shared" ref="FK73:FK106" si="216">FK72+(FK72*$DR$9)</f>
        <v>5470.1969189888332</v>
      </c>
      <c r="FL73" s="58">
        <f t="shared" si="145"/>
        <v>4871.2880450999946</v>
      </c>
      <c r="FM73" s="58">
        <f t="shared" ref="FM73:FM106" si="217">FM72+(FM72*$DR$9)</f>
        <v>5410.1753022061475</v>
      </c>
      <c r="FN73" s="58">
        <f t="shared" si="146"/>
        <v>4871.613698199988</v>
      </c>
      <c r="FO73" s="58">
        <f t="shared" ref="FO73:FO106" si="218">FO72+(FO72*$DR$9)</f>
        <v>5336.031624198522</v>
      </c>
      <c r="FP73" s="58">
        <f t="shared" si="147"/>
        <v>5285.4557639003033</v>
      </c>
      <c r="FQ73" s="58">
        <f t="shared" ref="FQ73:FQ106" si="219">FQ72+(FQ72*$DR$9)</f>
        <v>6044.2722935456759</v>
      </c>
    </row>
    <row r="74" spans="1:173">
      <c r="A74" s="58">
        <v>68</v>
      </c>
      <c r="B74" s="137"/>
      <c r="C74" s="138">
        <f t="shared" si="26"/>
        <v>-20.745703999999989</v>
      </c>
      <c r="D74" s="139">
        <f t="shared" si="27"/>
        <v>-92.987145599999963</v>
      </c>
      <c r="E74" s="141">
        <f t="shared" si="28"/>
        <v>1.2506807999998273</v>
      </c>
      <c r="F74" s="140">
        <f t="shared" si="29"/>
        <v>312.182169599997</v>
      </c>
      <c r="G74" s="142">
        <f t="shared" si="30"/>
        <v>-29.578552000049967</v>
      </c>
      <c r="H74" s="58">
        <f>'Stata Quintile'!$D196</f>
        <v>44.118749999999999</v>
      </c>
      <c r="I74" s="58">
        <f t="shared" si="31"/>
        <v>559.64556000000016</v>
      </c>
      <c r="J74" s="58">
        <f t="shared" si="32"/>
        <v>134.46936000000096</v>
      </c>
      <c r="K74" s="58">
        <f t="shared" si="33"/>
        <v>132.61959600000046</v>
      </c>
      <c r="L74" s="58">
        <f t="shared" si="34"/>
        <v>5.820800011861138E-3</v>
      </c>
      <c r="M74" s="58">
        <f t="shared" si="35"/>
        <v>0.14844096000524587</v>
      </c>
      <c r="N74" s="58">
        <f>'Stata Quintile'!$E196</f>
        <v>552.38639999999998</v>
      </c>
      <c r="O74" s="58">
        <f t="shared" si="36"/>
        <v>3085.1439680000003</v>
      </c>
      <c r="P74" s="58">
        <f t="shared" si="37"/>
        <v>855.518336000001</v>
      </c>
      <c r="Q74" s="58">
        <f t="shared" si="38"/>
        <v>522.88146960000086</v>
      </c>
      <c r="R74" s="58">
        <f t="shared" si="39"/>
        <v>706.7439568000118</v>
      </c>
      <c r="S74" s="58">
        <f t="shared" si="40"/>
        <v>744.99046240004827</v>
      </c>
      <c r="T74" s="58">
        <f>'Stata Quintile'!$F196</f>
        <v>1791.662</v>
      </c>
      <c r="U74" s="58">
        <f t="shared" si="41"/>
        <v>6128.7637199999999</v>
      </c>
      <c r="V74" s="58">
        <f t="shared" si="42"/>
        <v>2355.4924959999989</v>
      </c>
      <c r="W74" s="58">
        <f t="shared" si="43"/>
        <v>1880.8569928000034</v>
      </c>
      <c r="X74" s="58">
        <f t="shared" si="44"/>
        <v>2376.0803648000146</v>
      </c>
      <c r="Y74" s="58">
        <f t="shared" si="45"/>
        <v>2029.94968959986</v>
      </c>
      <c r="Z74" s="58">
        <f>'Stata Quintile'!$G196</f>
        <v>6915.1819999999998</v>
      </c>
      <c r="AA74" s="58">
        <f t="shared" si="46"/>
        <v>13637.539799999999</v>
      </c>
      <c r="AB74" s="58">
        <f t="shared" si="47"/>
        <v>7443.2733359999984</v>
      </c>
      <c r="AC74" s="58">
        <f t="shared" si="48"/>
        <v>7881.5443887999954</v>
      </c>
      <c r="AD74" s="58">
        <f t="shared" si="49"/>
        <v>8273.4665584000177</v>
      </c>
      <c r="AE74" s="58">
        <f t="shared" si="50"/>
        <v>7443.5967647994403</v>
      </c>
      <c r="AG74" s="58">
        <f t="shared" si="51"/>
        <v>4.5465216000000055</v>
      </c>
      <c r="AH74" s="58">
        <f t="shared" si="52"/>
        <v>-1.8112024000000133</v>
      </c>
      <c r="AI74" s="58">
        <f t="shared" si="53"/>
        <v>-10.041711200000464</v>
      </c>
      <c r="AJ74" s="58">
        <f t="shared" si="54"/>
        <v>-9.3128608000060922</v>
      </c>
      <c r="AK74" s="58">
        <f t="shared" si="55"/>
        <v>-12.119436800001495</v>
      </c>
      <c r="AL74" s="58">
        <f>'Stata Quintile'!$I196</f>
        <v>30.795000000000002</v>
      </c>
      <c r="AM74" s="58">
        <f t="shared" si="56"/>
        <v>359.84061600000007</v>
      </c>
      <c r="AN74" s="58">
        <f t="shared" si="57"/>
        <v>123.38899999999921</v>
      </c>
      <c r="AO74" s="58">
        <f t="shared" si="58"/>
        <v>60.170203199999378</v>
      </c>
      <c r="AP74" s="58">
        <f t="shared" si="59"/>
        <v>31.116761600002064</v>
      </c>
      <c r="AQ74" s="58">
        <f t="shared" si="60"/>
        <v>-32.883567999990191</v>
      </c>
      <c r="AR74" s="58">
        <f>'Stata Quintile'!$J196</f>
        <v>461.0625</v>
      </c>
      <c r="AS74" s="58">
        <f t="shared" si="61"/>
        <v>1813.438308</v>
      </c>
      <c r="AT74" s="58">
        <f t="shared" si="62"/>
        <v>720.02815999999984</v>
      </c>
      <c r="AU74" s="58">
        <f t="shared" si="63"/>
        <v>456.42261280000093</v>
      </c>
      <c r="AV74" s="58">
        <f t="shared" si="64"/>
        <v>512.9715215999895</v>
      </c>
      <c r="AW74" s="58">
        <f t="shared" si="65"/>
        <v>488.25733279999258</v>
      </c>
      <c r="AX74" s="58">
        <f>'Stata Quintile'!$K196</f>
        <v>1615.24</v>
      </c>
      <c r="AY74" s="58">
        <f t="shared" si="66"/>
        <v>3796.2509200000004</v>
      </c>
      <c r="AZ74" s="58">
        <f t="shared" si="67"/>
        <v>1882.5009559999999</v>
      </c>
      <c r="BA74" s="58">
        <f t="shared" si="68"/>
        <v>1288.9179904000048</v>
      </c>
      <c r="BB74" s="58">
        <f t="shared" si="69"/>
        <v>1399.221265600012</v>
      </c>
      <c r="BC74" s="58">
        <f t="shared" si="70"/>
        <v>1438.2716063999105</v>
      </c>
      <c r="BD74" s="58">
        <f>'Stata Quintile'!$L196</f>
        <v>6180.125</v>
      </c>
      <c r="BE74" s="58">
        <f t="shared" si="71"/>
        <v>8190.2140799999997</v>
      </c>
      <c r="BF74" s="58">
        <f t="shared" si="72"/>
        <v>5010.8432399999983</v>
      </c>
      <c r="BG74" s="58">
        <f t="shared" si="73"/>
        <v>4330.0866463999992</v>
      </c>
      <c r="BH74" s="58">
        <f t="shared" si="74"/>
        <v>4384.1580703999753</v>
      </c>
      <c r="BI74" s="58">
        <f t="shared" si="75"/>
        <v>4484.3323551999638</v>
      </c>
      <c r="BK74" s="58">
        <v>68</v>
      </c>
      <c r="BM74" s="58">
        <f t="shared" si="76"/>
        <v>-20.745703999999989</v>
      </c>
      <c r="BN74" s="58">
        <f t="shared" si="174"/>
        <v>-4.8215813913990404</v>
      </c>
      <c r="BO74" s="58">
        <f t="shared" si="78"/>
        <v>-92.987145599999963</v>
      </c>
      <c r="BP74" s="58">
        <f t="shared" si="174"/>
        <v>-44.201548040545099</v>
      </c>
      <c r="BQ74" s="58">
        <f t="shared" si="79"/>
        <v>1.2506807999998273</v>
      </c>
      <c r="BR74" s="58">
        <f t="shared" si="174"/>
        <v>-9.4371449184437584</v>
      </c>
      <c r="BS74" s="58">
        <f t="shared" si="80"/>
        <v>312.182169599997</v>
      </c>
      <c r="BT74" s="58">
        <f t="shared" si="174"/>
        <v>60.498090327499135</v>
      </c>
      <c r="BU74" s="58">
        <f t="shared" si="81"/>
        <v>-29.578552000049967</v>
      </c>
      <c r="BV74" s="58">
        <f t="shared" si="174"/>
        <v>14.475700662359516</v>
      </c>
      <c r="BW74" s="58">
        <f>'Stata Quintile'!$D196</f>
        <v>44.118749999999999</v>
      </c>
      <c r="BX74" s="58">
        <f t="shared" si="82"/>
        <v>559.64556000000016</v>
      </c>
      <c r="BY74" s="58">
        <f t="shared" si="175"/>
        <v>546.85883794859683</v>
      </c>
      <c r="BZ74" s="58">
        <f t="shared" si="84"/>
        <v>134.46936000000096</v>
      </c>
      <c r="CA74" s="58">
        <f t="shared" si="176"/>
        <v>605.35638340970138</v>
      </c>
      <c r="CB74" s="58">
        <f t="shared" si="86"/>
        <v>132.61959600000046</v>
      </c>
      <c r="CC74" s="58">
        <f t="shared" si="177"/>
        <v>652.6332200841681</v>
      </c>
      <c r="CD74" s="58">
        <f t="shared" si="88"/>
        <v>5.820800011861138E-3</v>
      </c>
      <c r="CE74" s="58">
        <f t="shared" si="178"/>
        <v>172.61686836753182</v>
      </c>
      <c r="CF74" s="58">
        <f t="shared" si="90"/>
        <v>0.14844096000524587</v>
      </c>
      <c r="CG74" s="58">
        <f t="shared" si="179"/>
        <v>173.27329957470829</v>
      </c>
      <c r="CH74" s="58">
        <f>'Stata Quintile'!$E196</f>
        <v>552.38639999999998</v>
      </c>
      <c r="CI74" s="58">
        <f t="shared" si="92"/>
        <v>3085.1439680000003</v>
      </c>
      <c r="CJ74" s="58">
        <f t="shared" si="180"/>
        <v>2713.3082306416036</v>
      </c>
      <c r="CK74" s="58">
        <f t="shared" si="94"/>
        <v>855.518336000001</v>
      </c>
      <c r="CL74" s="58">
        <f t="shared" si="181"/>
        <v>1489.9326654286367</v>
      </c>
      <c r="CM74" s="58">
        <f t="shared" si="96"/>
        <v>522.88146960000086</v>
      </c>
      <c r="CN74" s="58">
        <f t="shared" si="182"/>
        <v>1473.0390521317222</v>
      </c>
      <c r="CO74" s="58">
        <f t="shared" si="98"/>
        <v>706.7439568000118</v>
      </c>
      <c r="CP74" s="58">
        <f t="shared" si="183"/>
        <v>1271.6304202001063</v>
      </c>
      <c r="CQ74" s="58">
        <f t="shared" si="100"/>
        <v>744.99046240004827</v>
      </c>
      <c r="CR74" s="58">
        <f t="shared" si="184"/>
        <v>1604.977762851335</v>
      </c>
      <c r="CS74" s="58">
        <f>'Stata Quintile'!$F196</f>
        <v>1791.662</v>
      </c>
      <c r="CT74" s="58">
        <f t="shared" si="102"/>
        <v>6128.7637199999999</v>
      </c>
      <c r="CU74" s="58">
        <f t="shared" si="185"/>
        <v>5327.8503172845903</v>
      </c>
      <c r="CV74" s="58">
        <f t="shared" si="104"/>
        <v>2355.4924959999989</v>
      </c>
      <c r="CW74" s="58">
        <f t="shared" si="186"/>
        <v>3035.352190204625</v>
      </c>
      <c r="CX74" s="58">
        <f t="shared" si="106"/>
        <v>1880.8569928000034</v>
      </c>
      <c r="CY74" s="58">
        <f t="shared" si="187"/>
        <v>2913.6618963080346</v>
      </c>
      <c r="CZ74" s="58">
        <f t="shared" si="108"/>
        <v>2376.0803648000146</v>
      </c>
      <c r="DA74" s="58">
        <f t="shared" si="188"/>
        <v>2770.3867801854949</v>
      </c>
      <c r="DB74" s="58">
        <f t="shared" si="110"/>
        <v>2029.94968959986</v>
      </c>
      <c r="DC74" s="58">
        <f t="shared" si="189"/>
        <v>3242.3431240651589</v>
      </c>
      <c r="DD74" s="58">
        <f>'Stata Quintile'!$G196</f>
        <v>6915.1819999999998</v>
      </c>
      <c r="DE74" s="58">
        <f t="shared" si="112"/>
        <v>13637.539799999999</v>
      </c>
      <c r="DF74" s="58">
        <f t="shared" si="190"/>
        <v>11814.3634811787</v>
      </c>
      <c r="DG74" s="58">
        <f t="shared" si="114"/>
        <v>7443.2733359999984</v>
      </c>
      <c r="DH74" s="58">
        <f t="shared" si="191"/>
        <v>7890.5717503372935</v>
      </c>
      <c r="DI74" s="58">
        <f t="shared" si="116"/>
        <v>7881.5443887999954</v>
      </c>
      <c r="DJ74" s="58">
        <f t="shared" si="192"/>
        <v>8031.3001984750417</v>
      </c>
      <c r="DK74" s="58">
        <f t="shared" si="118"/>
        <v>8273.4665584000177</v>
      </c>
      <c r="DL74" s="58">
        <f t="shared" si="193"/>
        <v>7969.2883915513939</v>
      </c>
      <c r="DM74" s="58">
        <f t="shared" si="120"/>
        <v>7443.5967647994403</v>
      </c>
      <c r="DN74" s="58">
        <f t="shared" si="194"/>
        <v>9093.439208639631</v>
      </c>
      <c r="DP74" s="58">
        <f t="shared" si="122"/>
        <v>4.5465216000000055</v>
      </c>
      <c r="DQ74" s="58">
        <f t="shared" si="195"/>
        <v>6.299411026801212</v>
      </c>
      <c r="DR74" s="58">
        <f t="shared" si="124"/>
        <v>-1.8112024000000133</v>
      </c>
      <c r="DS74" s="58">
        <f t="shared" si="196"/>
        <v>6.9752668667625253</v>
      </c>
      <c r="DT74" s="58">
        <f t="shared" si="125"/>
        <v>-10.041711200000464</v>
      </c>
      <c r="DU74" s="58">
        <f t="shared" si="197"/>
        <v>13.304233546813604</v>
      </c>
      <c r="DV74" s="58">
        <f t="shared" si="126"/>
        <v>-9.3128608000060922</v>
      </c>
      <c r="DW74" s="58">
        <f t="shared" si="198"/>
        <v>-11.599090487838653</v>
      </c>
      <c r="DX74" s="58">
        <f t="shared" si="127"/>
        <v>-12.119436800001495</v>
      </c>
      <c r="DY74" s="58">
        <f t="shared" si="199"/>
        <v>-16.084403300773065</v>
      </c>
      <c r="DZ74" s="58">
        <f>'Stata Quintile'!$I196</f>
        <v>30.795000000000002</v>
      </c>
      <c r="EA74" s="58">
        <f t="shared" si="128"/>
        <v>359.84061600000007</v>
      </c>
      <c r="EB74" s="58">
        <f t="shared" si="200"/>
        <v>340.94948457280424</v>
      </c>
      <c r="EC74" s="58">
        <f t="shared" si="129"/>
        <v>123.38899999999921</v>
      </c>
      <c r="ED74" s="58">
        <f t="shared" si="201"/>
        <v>306.28504157181573</v>
      </c>
      <c r="EE74" s="58">
        <f t="shared" si="130"/>
        <v>60.170203199999378</v>
      </c>
      <c r="EF74" s="58">
        <f t="shared" si="202"/>
        <v>437.4202951299327</v>
      </c>
      <c r="EG74" s="58">
        <f t="shared" si="131"/>
        <v>31.116761600002064</v>
      </c>
      <c r="EH74" s="58">
        <f t="shared" si="203"/>
        <v>179.32289580036741</v>
      </c>
      <c r="EI74" s="58">
        <f t="shared" si="132"/>
        <v>-32.883567999990191</v>
      </c>
      <c r="EJ74" s="58">
        <f t="shared" si="204"/>
        <v>71.517979305409582</v>
      </c>
      <c r="EK74" s="58">
        <f>'Stata Quintile'!$J196</f>
        <v>461.0625</v>
      </c>
      <c r="EL74" s="58">
        <f t="shared" si="133"/>
        <v>1813.438308</v>
      </c>
      <c r="EM74" s="58">
        <f t="shared" si="205"/>
        <v>1615.3117720329074</v>
      </c>
      <c r="EN74" s="58">
        <f t="shared" si="134"/>
        <v>720.02815999999984</v>
      </c>
      <c r="EO74" s="58">
        <f t="shared" si="206"/>
        <v>1054.7283809374437</v>
      </c>
      <c r="EP74" s="58">
        <f t="shared" si="135"/>
        <v>456.42261280000093</v>
      </c>
      <c r="EQ74" s="58">
        <f t="shared" si="207"/>
        <v>1129.9978467278238</v>
      </c>
      <c r="ER74" s="58">
        <f t="shared" si="136"/>
        <v>512.9715215999895</v>
      </c>
      <c r="ES74" s="58">
        <f t="shared" si="208"/>
        <v>913.03871461948177</v>
      </c>
      <c r="ET74" s="58">
        <f t="shared" si="137"/>
        <v>488.25733279999258</v>
      </c>
      <c r="EU74" s="58">
        <f t="shared" si="209"/>
        <v>879.08208945979379</v>
      </c>
      <c r="EV74" s="58">
        <f>'Stata Quintile'!$K196</f>
        <v>1615.24</v>
      </c>
      <c r="EW74" s="58">
        <f t="shared" si="138"/>
        <v>3796.2509200000004</v>
      </c>
      <c r="EX74" s="58">
        <f t="shared" si="210"/>
        <v>3335.3703147730594</v>
      </c>
      <c r="EY74" s="58">
        <f t="shared" si="139"/>
        <v>1882.5009559999999</v>
      </c>
      <c r="EZ74" s="58">
        <f t="shared" si="211"/>
        <v>2222.352211918444</v>
      </c>
      <c r="FA74" s="58">
        <f t="shared" si="140"/>
        <v>1288.9179904000048</v>
      </c>
      <c r="FB74" s="58">
        <f t="shared" si="212"/>
        <v>2173.7179395741036</v>
      </c>
      <c r="FC74" s="58">
        <f t="shared" si="141"/>
        <v>1399.221265600012</v>
      </c>
      <c r="FD74" s="58">
        <f t="shared" si="213"/>
        <v>2029.923750528633</v>
      </c>
      <c r="FE74" s="58">
        <f t="shared" si="142"/>
        <v>1438.2716063999105</v>
      </c>
      <c r="FF74" s="58">
        <f t="shared" si="214"/>
        <v>2221.9438162112388</v>
      </c>
      <c r="FG74" s="58">
        <f>'Stata Quintile'!$L196</f>
        <v>6180.125</v>
      </c>
      <c r="FH74" s="58">
        <f t="shared" si="143"/>
        <v>8190.2140799999997</v>
      </c>
      <c r="FI74" s="58">
        <f t="shared" si="215"/>
        <v>7167.5584898493635</v>
      </c>
      <c r="FJ74" s="58">
        <f t="shared" si="144"/>
        <v>5010.8432399999983</v>
      </c>
      <c r="FK74" s="58">
        <f t="shared" si="216"/>
        <v>5258.613102434716</v>
      </c>
      <c r="FL74" s="58">
        <f t="shared" si="145"/>
        <v>4330.0866463999992</v>
      </c>
      <c r="FM74" s="58">
        <f t="shared" si="217"/>
        <v>5200.9130844797692</v>
      </c>
      <c r="FN74" s="58">
        <f t="shared" si="146"/>
        <v>4384.1580703999753</v>
      </c>
      <c r="FO74" s="58">
        <f t="shared" si="218"/>
        <v>5129.6372378497963</v>
      </c>
      <c r="FP74" s="58">
        <f t="shared" si="147"/>
        <v>4484.3323551999638</v>
      </c>
      <c r="FQ74" s="58">
        <f t="shared" si="219"/>
        <v>5810.4835983487392</v>
      </c>
    </row>
    <row r="75" spans="1:173">
      <c r="A75" s="58">
        <v>69</v>
      </c>
      <c r="B75" s="137"/>
      <c r="C75" s="138">
        <f t="shared" si="26"/>
        <v>-25.847131999999988</v>
      </c>
      <c r="D75" s="139">
        <f t="shared" si="27"/>
        <v>-108.00229039999999</v>
      </c>
      <c r="E75" s="141">
        <f t="shared" si="28"/>
        <v>8.8658900999998878</v>
      </c>
      <c r="F75" s="140">
        <f t="shared" si="29"/>
        <v>427.58080020000489</v>
      </c>
      <c r="G75" s="142">
        <f t="shared" si="30"/>
        <v>-70.526219400024274</v>
      </c>
      <c r="H75" s="58">
        <f>'Stata Quintile'!$D199</f>
        <v>54.78125</v>
      </c>
      <c r="I75" s="58">
        <f t="shared" si="31"/>
        <v>540.47398000000021</v>
      </c>
      <c r="J75" s="58">
        <f t="shared" si="32"/>
        <v>-60.79055999999764</v>
      </c>
      <c r="K75" s="58">
        <f t="shared" si="33"/>
        <v>-85.372377499998947</v>
      </c>
      <c r="L75" s="58">
        <f t="shared" si="34"/>
        <v>-7.0349461000150768</v>
      </c>
      <c r="M75" s="58">
        <f t="shared" si="35"/>
        <v>-7.4088806699804763</v>
      </c>
      <c r="N75" s="58">
        <f>'Stata Quintile'!$E199</f>
        <v>602.52080000000001</v>
      </c>
      <c r="O75" s="58">
        <f t="shared" si="36"/>
        <v>3092.8193940000001</v>
      </c>
      <c r="P75" s="58">
        <f t="shared" si="37"/>
        <v>561.06832900000154</v>
      </c>
      <c r="Q75" s="58">
        <f t="shared" si="38"/>
        <v>102.60771369999929</v>
      </c>
      <c r="R75" s="58">
        <f t="shared" si="39"/>
        <v>482.92399020001176</v>
      </c>
      <c r="S75" s="58">
        <f t="shared" si="40"/>
        <v>302.55459719989449</v>
      </c>
      <c r="T75" s="58">
        <f>'Stata Quintile'!$F199</f>
        <v>2186.8130000000001</v>
      </c>
      <c r="U75" s="58">
        <f t="shared" si="41"/>
        <v>6167.4275099999995</v>
      </c>
      <c r="V75" s="58">
        <f t="shared" si="42"/>
        <v>1973.1579689999999</v>
      </c>
      <c r="W75" s="58">
        <f t="shared" si="43"/>
        <v>1364.3441640000019</v>
      </c>
      <c r="X75" s="58">
        <f t="shared" si="44"/>
        <v>2164.1993465999985</v>
      </c>
      <c r="Y75" s="58">
        <f t="shared" si="45"/>
        <v>1296.9301014998928</v>
      </c>
      <c r="Z75" s="58">
        <f>'Stata Quintile'!$G199</f>
        <v>7546.3270000000002</v>
      </c>
      <c r="AA75" s="58">
        <f t="shared" si="46"/>
        <v>13738.999899999999</v>
      </c>
      <c r="AB75" s="58">
        <f t="shared" si="47"/>
        <v>6918.8280540000051</v>
      </c>
      <c r="AC75" s="58">
        <f t="shared" si="48"/>
        <v>7467.7881756000043</v>
      </c>
      <c r="AD75" s="58">
        <f t="shared" si="49"/>
        <v>8071.9577953000116</v>
      </c>
      <c r="AE75" s="58">
        <f t="shared" si="50"/>
        <v>6009.7962954998948</v>
      </c>
      <c r="AF75" s="58">
        <f>'Stata Quintile'!$H199</f>
        <v>0.36363640000000003</v>
      </c>
      <c r="AG75" s="58">
        <f t="shared" si="51"/>
        <v>3.6963828000000021</v>
      </c>
      <c r="AH75" s="58">
        <f t="shared" si="52"/>
        <v>-5.2267021000000113</v>
      </c>
      <c r="AI75" s="58">
        <f t="shared" si="53"/>
        <v>-19.939021800000546</v>
      </c>
      <c r="AJ75" s="58">
        <f t="shared" si="54"/>
        <v>-0.4766174000033061</v>
      </c>
      <c r="AK75" s="58">
        <f t="shared" si="55"/>
        <v>-0.23408355000083247</v>
      </c>
      <c r="AL75" s="58">
        <f>'Stata Quintile'!$I199</f>
        <v>215.52500000000001</v>
      </c>
      <c r="AM75" s="58">
        <f t="shared" si="56"/>
        <v>351.74920300000008</v>
      </c>
      <c r="AN75" s="58">
        <f t="shared" si="57"/>
        <v>44.534375000001091</v>
      </c>
      <c r="AO75" s="58">
        <f t="shared" si="58"/>
        <v>-104.85494159999689</v>
      </c>
      <c r="AP75" s="58">
        <f t="shared" si="59"/>
        <v>0.22546989997499622</v>
      </c>
      <c r="AQ75" s="58">
        <f t="shared" si="60"/>
        <v>-10.398854000028223</v>
      </c>
      <c r="AR75" s="58">
        <f>'Stata Quintile'!$J199</f>
        <v>751.4479</v>
      </c>
      <c r="AS75" s="58">
        <f t="shared" si="61"/>
        <v>1811.3124889999999</v>
      </c>
      <c r="AT75" s="58">
        <f t="shared" si="62"/>
        <v>553.08683999999994</v>
      </c>
      <c r="AU75" s="58">
        <f t="shared" si="63"/>
        <v>148.70335310000155</v>
      </c>
      <c r="AV75" s="58">
        <f t="shared" si="64"/>
        <v>351.52033990001655</v>
      </c>
      <c r="AW75" s="58">
        <f t="shared" si="65"/>
        <v>337.38638510000601</v>
      </c>
      <c r="AX75" s="58">
        <f>'Stata Quintile'!$K199</f>
        <v>1992.479</v>
      </c>
      <c r="AY75" s="58">
        <f t="shared" si="66"/>
        <v>3809.1213600000001</v>
      </c>
      <c r="AZ75" s="58">
        <f t="shared" si="67"/>
        <v>1660.5243840000003</v>
      </c>
      <c r="BA75" s="58">
        <f t="shared" si="68"/>
        <v>850.84707329999947</v>
      </c>
      <c r="BB75" s="58">
        <f t="shared" si="69"/>
        <v>1091.3518719000276</v>
      </c>
      <c r="BC75" s="58">
        <f t="shared" si="70"/>
        <v>1013.3251959999034</v>
      </c>
      <c r="BD75" s="58">
        <f>'Stata Quintile'!$L199</f>
        <v>4072.6559999999999</v>
      </c>
      <c r="BE75" s="58">
        <f t="shared" si="71"/>
        <v>8228.6201399999991</v>
      </c>
      <c r="BF75" s="58">
        <f t="shared" si="72"/>
        <v>4683.45046</v>
      </c>
      <c r="BG75" s="58">
        <f t="shared" si="73"/>
        <v>3756.5309693000017</v>
      </c>
      <c r="BH75" s="58">
        <f t="shared" si="74"/>
        <v>3874.3266319999821</v>
      </c>
      <c r="BI75" s="58">
        <f t="shared" si="75"/>
        <v>3549.6343475002795</v>
      </c>
      <c r="BK75" s="58">
        <v>69</v>
      </c>
      <c r="BM75" s="58">
        <f t="shared" si="76"/>
        <v>-25.847131999999988</v>
      </c>
      <c r="BN75" s="58">
        <f t="shared" si="174"/>
        <v>-4.6310761285633664</v>
      </c>
      <c r="BO75" s="58">
        <f t="shared" si="78"/>
        <v>-108.00229039999999</v>
      </c>
      <c r="BP75" s="58">
        <f t="shared" si="174"/>
        <v>-42.45510287169887</v>
      </c>
      <c r="BQ75" s="58">
        <f t="shared" si="79"/>
        <v>8.8658900999998878</v>
      </c>
      <c r="BR75" s="58">
        <f t="shared" si="174"/>
        <v>-9.0642743543766411</v>
      </c>
      <c r="BS75" s="58">
        <f t="shared" si="80"/>
        <v>427.58080020000489</v>
      </c>
      <c r="BT75" s="58">
        <f t="shared" si="174"/>
        <v>58.107753285910292</v>
      </c>
      <c r="BU75" s="58">
        <f t="shared" si="81"/>
        <v>-70.526219400024274</v>
      </c>
      <c r="BV75" s="58">
        <f t="shared" si="174"/>
        <v>13.903751972592991</v>
      </c>
      <c r="BW75" s="58">
        <f>'Stata Quintile'!$D199</f>
        <v>54.78125</v>
      </c>
      <c r="BX75" s="58">
        <f t="shared" si="82"/>
        <v>540.47398000000021</v>
      </c>
      <c r="BY75" s="58">
        <f t="shared" si="175"/>
        <v>525.25192556851152</v>
      </c>
      <c r="BZ75" s="58">
        <f t="shared" si="84"/>
        <v>-60.79055999999764</v>
      </c>
      <c r="CA75" s="58">
        <f t="shared" si="176"/>
        <v>581.43817741686303</v>
      </c>
      <c r="CB75" s="58">
        <f t="shared" si="86"/>
        <v>-85.372377499998947</v>
      </c>
      <c r="CC75" s="58">
        <f t="shared" si="177"/>
        <v>626.84706134603857</v>
      </c>
      <c r="CD75" s="58">
        <f t="shared" si="88"/>
        <v>-7.0349461000150768</v>
      </c>
      <c r="CE75" s="58">
        <f t="shared" si="178"/>
        <v>165.79661185648581</v>
      </c>
      <c r="CF75" s="58">
        <f t="shared" si="90"/>
        <v>-7.4088806699804763</v>
      </c>
      <c r="CG75" s="58">
        <f t="shared" si="179"/>
        <v>166.42710684284481</v>
      </c>
      <c r="CH75" s="58">
        <f>'Stata Quintile'!$E199</f>
        <v>602.52080000000001</v>
      </c>
      <c r="CI75" s="58">
        <f t="shared" si="92"/>
        <v>3092.8193940000001</v>
      </c>
      <c r="CJ75" s="58">
        <f t="shared" si="180"/>
        <v>2606.1028439287202</v>
      </c>
      <c r="CK75" s="58">
        <f t="shared" si="94"/>
        <v>561.06832900000154</v>
      </c>
      <c r="CL75" s="58">
        <f t="shared" si="181"/>
        <v>1431.0640098997128</v>
      </c>
      <c r="CM75" s="58">
        <f t="shared" si="96"/>
        <v>102.60771369999929</v>
      </c>
      <c r="CN75" s="58">
        <f t="shared" si="182"/>
        <v>1414.837879318555</v>
      </c>
      <c r="CO75" s="58">
        <f t="shared" si="98"/>
        <v>482.92399020001176</v>
      </c>
      <c r="CP75" s="58">
        <f t="shared" si="183"/>
        <v>1221.387093837888</v>
      </c>
      <c r="CQ75" s="58">
        <f t="shared" si="100"/>
        <v>302.55459719989449</v>
      </c>
      <c r="CR75" s="58">
        <f t="shared" si="184"/>
        <v>1541.5635661931951</v>
      </c>
      <c r="CS75" s="58">
        <f>'Stata Quintile'!$F199</f>
        <v>2186.8130000000001</v>
      </c>
      <c r="CT75" s="58">
        <f t="shared" si="102"/>
        <v>6167.4275099999995</v>
      </c>
      <c r="CU75" s="58">
        <f t="shared" si="185"/>
        <v>5117.3418880679837</v>
      </c>
      <c r="CV75" s="58">
        <f t="shared" si="104"/>
        <v>1973.1579689999999</v>
      </c>
      <c r="CW75" s="58">
        <f t="shared" si="186"/>
        <v>2915.4225406035039</v>
      </c>
      <c r="CX75" s="58">
        <f t="shared" si="106"/>
        <v>1364.3441640000019</v>
      </c>
      <c r="CY75" s="58">
        <f t="shared" si="187"/>
        <v>2798.5403458638984</v>
      </c>
      <c r="CZ75" s="58">
        <f t="shared" si="108"/>
        <v>2164.1993465999985</v>
      </c>
      <c r="DA75" s="58">
        <f t="shared" si="188"/>
        <v>2660.9261657370525</v>
      </c>
      <c r="DB75" s="58">
        <f t="shared" si="110"/>
        <v>1296.9301014998928</v>
      </c>
      <c r="DC75" s="58">
        <f t="shared" si="189"/>
        <v>3114.2350659588856</v>
      </c>
      <c r="DD75" s="58">
        <f>'Stata Quintile'!$G199</f>
        <v>7546.3270000000002</v>
      </c>
      <c r="DE75" s="58">
        <f t="shared" si="112"/>
        <v>13738.999899999999</v>
      </c>
      <c r="DF75" s="58">
        <f t="shared" si="190"/>
        <v>11347.566752571558</v>
      </c>
      <c r="DG75" s="58">
        <f t="shared" si="114"/>
        <v>6918.8280540000051</v>
      </c>
      <c r="DH75" s="58">
        <f t="shared" si="191"/>
        <v>7578.8077618866946</v>
      </c>
      <c r="DI75" s="58">
        <f t="shared" si="116"/>
        <v>7467.7881756000043</v>
      </c>
      <c r="DJ75" s="58">
        <f t="shared" si="192"/>
        <v>7713.9758953009868</v>
      </c>
      <c r="DK75" s="58">
        <f t="shared" si="118"/>
        <v>8071.9577953000116</v>
      </c>
      <c r="DL75" s="58">
        <f t="shared" si="193"/>
        <v>7654.414233800162</v>
      </c>
      <c r="DM75" s="58">
        <f t="shared" si="120"/>
        <v>6009.7962954998948</v>
      </c>
      <c r="DN75" s="58">
        <f t="shared" si="194"/>
        <v>8734.1487837984441</v>
      </c>
      <c r="DO75" s="58">
        <f>'Stata Quintile'!$H199</f>
        <v>0.36363640000000003</v>
      </c>
      <c r="DP75" s="58">
        <f t="shared" si="122"/>
        <v>3.6963828000000021</v>
      </c>
      <c r="DQ75" s="58">
        <f t="shared" si="195"/>
        <v>6.0557537239960926</v>
      </c>
      <c r="DR75" s="58">
        <f t="shared" si="124"/>
        <v>-5.2267021000000113</v>
      </c>
      <c r="DS75" s="58">
        <f t="shared" si="196"/>
        <v>6.705467880179441</v>
      </c>
      <c r="DT75" s="58">
        <f t="shared" si="125"/>
        <v>-19.939021800000546</v>
      </c>
      <c r="DU75" s="58">
        <f t="shared" si="197"/>
        <v>12.789634063129478</v>
      </c>
      <c r="DV75" s="58">
        <f t="shared" si="126"/>
        <v>-0.4766174000033061</v>
      </c>
      <c r="DW75" s="58">
        <f t="shared" si="198"/>
        <v>-11.150444877759387</v>
      </c>
      <c r="DX75" s="58">
        <f t="shared" si="127"/>
        <v>-0.23408355000083247</v>
      </c>
      <c r="DY75" s="58">
        <f t="shared" si="199"/>
        <v>-15.462268579158273</v>
      </c>
      <c r="DZ75" s="58">
        <f>'Stata Quintile'!$I199</f>
        <v>215.52500000000001</v>
      </c>
      <c r="EA75" s="58">
        <f t="shared" si="128"/>
        <v>351.74920300000008</v>
      </c>
      <c r="EB75" s="58">
        <f t="shared" si="200"/>
        <v>327.76177044360099</v>
      </c>
      <c r="EC75" s="58">
        <f t="shared" si="129"/>
        <v>44.534375000001091</v>
      </c>
      <c r="ED75" s="58">
        <f t="shared" si="201"/>
        <v>294.43812655048583</v>
      </c>
      <c r="EE75" s="58">
        <f t="shared" si="130"/>
        <v>-104.85494159999689</v>
      </c>
      <c r="EF75" s="58">
        <f t="shared" si="202"/>
        <v>420.50115001459966</v>
      </c>
      <c r="EG75" s="58">
        <f t="shared" si="131"/>
        <v>0.22546989997499622</v>
      </c>
      <c r="EH75" s="58">
        <f t="shared" si="203"/>
        <v>172.38679765785454</v>
      </c>
      <c r="EI75" s="58">
        <f t="shared" si="132"/>
        <v>-10.398854000028223</v>
      </c>
      <c r="EJ75" s="58">
        <f t="shared" si="204"/>
        <v>68.751708321425681</v>
      </c>
      <c r="EK75" s="58">
        <f>'Stata Quintile'!$J199</f>
        <v>751.4479</v>
      </c>
      <c r="EL75" s="58">
        <f t="shared" si="133"/>
        <v>1811.3124889999999</v>
      </c>
      <c r="EM75" s="58">
        <f t="shared" si="205"/>
        <v>1552.8325167678713</v>
      </c>
      <c r="EN75" s="58">
        <f t="shared" si="134"/>
        <v>553.08683999999994</v>
      </c>
      <c r="EO75" s="58">
        <f t="shared" si="206"/>
        <v>1013.9321427815528</v>
      </c>
      <c r="EP75" s="58">
        <f t="shared" si="135"/>
        <v>148.70335310000155</v>
      </c>
      <c r="EQ75" s="58">
        <f t="shared" si="207"/>
        <v>1086.2902324226329</v>
      </c>
      <c r="ER75" s="58">
        <f t="shared" si="136"/>
        <v>351.52033990001655</v>
      </c>
      <c r="ES75" s="58">
        <f t="shared" si="208"/>
        <v>877.72294468252562</v>
      </c>
      <c r="ET75" s="58">
        <f t="shared" si="137"/>
        <v>337.38638510000601</v>
      </c>
      <c r="EU75" s="58">
        <f t="shared" si="209"/>
        <v>845.07974067658881</v>
      </c>
      <c r="EV75" s="58">
        <f>'Stata Quintile'!$K199</f>
        <v>1992.479</v>
      </c>
      <c r="EW75" s="58">
        <f t="shared" si="138"/>
        <v>3809.1213600000001</v>
      </c>
      <c r="EX75" s="58">
        <f t="shared" si="210"/>
        <v>3206.3602642625847</v>
      </c>
      <c r="EY75" s="58">
        <f t="shared" si="139"/>
        <v>1660.5243840000003</v>
      </c>
      <c r="EZ75" s="58">
        <f t="shared" si="211"/>
        <v>2136.393009774747</v>
      </c>
      <c r="FA75" s="58">
        <f t="shared" si="140"/>
        <v>850.84707329999947</v>
      </c>
      <c r="FB75" s="58">
        <f t="shared" si="212"/>
        <v>2089.6398808536401</v>
      </c>
      <c r="FC75" s="58">
        <f t="shared" si="141"/>
        <v>1091.3518719000276</v>
      </c>
      <c r="FD75" s="58">
        <f t="shared" si="213"/>
        <v>1951.407561658034</v>
      </c>
      <c r="FE75" s="58">
        <f t="shared" si="142"/>
        <v>1013.3251959999034</v>
      </c>
      <c r="FF75" s="58">
        <f t="shared" si="214"/>
        <v>2136.0004105596377</v>
      </c>
      <c r="FG75" s="58">
        <f>'Stata Quintile'!$L199</f>
        <v>4072.6559999999999</v>
      </c>
      <c r="FH75" s="58">
        <f t="shared" si="143"/>
        <v>8228.6201399999991</v>
      </c>
      <c r="FI75" s="58">
        <f t="shared" si="215"/>
        <v>6890.3217828136821</v>
      </c>
      <c r="FJ75" s="58">
        <f t="shared" si="144"/>
        <v>4683.45046</v>
      </c>
      <c r="FK75" s="58">
        <f t="shared" si="216"/>
        <v>5055.2132163844899</v>
      </c>
      <c r="FL75" s="58">
        <f t="shared" si="145"/>
        <v>3756.5309693000017</v>
      </c>
      <c r="FM75" s="58">
        <f t="shared" si="217"/>
        <v>4999.7449992577303</v>
      </c>
      <c r="FN75" s="58">
        <f t="shared" si="146"/>
        <v>3874.3266319999821</v>
      </c>
      <c r="FO75" s="58">
        <f t="shared" si="218"/>
        <v>4931.2260580703651</v>
      </c>
      <c r="FP75" s="58">
        <f t="shared" si="147"/>
        <v>3549.6343475002795</v>
      </c>
      <c r="FQ75" s="58">
        <f t="shared" si="219"/>
        <v>5585.7377045590538</v>
      </c>
    </row>
    <row r="76" spans="1:173">
      <c r="A76" s="58">
        <v>70</v>
      </c>
      <c r="B76" s="137"/>
      <c r="C76" s="138">
        <f t="shared" ref="C76:C106" si="220">C$3+(C$4*A76)</f>
        <v>-30.948559999999986</v>
      </c>
      <c r="D76" s="139">
        <f t="shared" ref="D76:D106" si="221">D$3+(D$4*$A76)+(D$5*$A76^2)</f>
        <v>-123.34113000000002</v>
      </c>
      <c r="E76" s="141">
        <f t="shared" ref="E76:E106" si="222">E$3+(E$4*$A76)+(E$5*$A76^2)+(E$6*$A76^3)</f>
        <v>18.437800000000607</v>
      </c>
      <c r="F76" s="140">
        <f t="shared" ref="F76:F106" si="223">F$3+(F$4*$A76)+(F$5*$A76^2)+(F$6*$A76^3)+(F$7*$A76^4)</f>
        <v>562.22699999999168</v>
      </c>
      <c r="G76" s="142">
        <f t="shared" ref="G76:G106" si="224">G$3+(G$4*$A76)+(G$5*$A76^2)+(G$6*$A76^3)+(G$7*$A76^4)+(G$8*$A76^5)</f>
        <v>-129.61800000004587</v>
      </c>
      <c r="H76" s="58">
        <f>'Stata Quintile'!$D202</f>
        <v>6.8815790000000003</v>
      </c>
      <c r="I76" s="58">
        <f t="shared" ref="I76:I106" si="225">I$3+(I$4*$A76)</f>
        <v>521.30240000000026</v>
      </c>
      <c r="J76" s="58">
        <f t="shared" ref="J76:J106" si="226">J$3+(J$4*$A76)+(J$5*$A76^2)</f>
        <v>-262.22899999999936</v>
      </c>
      <c r="K76" s="58">
        <f t="shared" ref="K76:K106" si="227">K$3+(K$4*$A76)+(K$5*$A76^2)+(K$6*$A76^3)</f>
        <v>-311.83499999999822</v>
      </c>
      <c r="L76" s="58">
        <f t="shared" ref="L76:L106" si="228">L$3+(L$4*$A76)+(L$5*$A76^2)+(L$6*$A76^3)+(L$7*$A76^4)</f>
        <v>20.267899999991641</v>
      </c>
      <c r="M76" s="58">
        <f t="shared" ref="M76:M106" si="229">M$3+(M$4*$A76)+(M$5*$A76^2)+(M$6*$A76^3)+(M$7*$A76^4)+(M$8*$A76^5)</f>
        <v>19.171599999987393</v>
      </c>
      <c r="N76" s="58">
        <f>'Stata Quintile'!$E202</f>
        <v>286.625</v>
      </c>
      <c r="O76" s="58">
        <f t="shared" ref="O76:O106" si="230">O$3+(O$4*$A76)</f>
        <v>3100.4948199999999</v>
      </c>
      <c r="P76" s="58">
        <f t="shared" ref="P76:P106" si="231">P$3+(P$4*$A76)+(P$5*$A76^2)</f>
        <v>257.05210000000079</v>
      </c>
      <c r="Q76" s="58">
        <f t="shared" ref="Q76:Q106" si="232">Q$3+(Q$4*$A76)+(Q$5*$A76^2)+(Q$6*$A76^3)</f>
        <v>-338.48286000000007</v>
      </c>
      <c r="R76" s="58">
        <f t="shared" ref="R76:R106" si="233">R$3+(R$4*$A76)+(R$5*$A76^2)+(R$6*$A76^3)+(R$7*$A76^4)</f>
        <v>272.10409999999683</v>
      </c>
      <c r="S76" s="58">
        <f t="shared" ref="S76:S106" si="234">S$3+(S$4*$A76)+(S$5*$A76^2)+(S$6*$A76^3)+(S$7*$A76^4)+(S$8*$A76^5)</f>
        <v>-193.76900000002934</v>
      </c>
      <c r="T76" s="58">
        <f>'Stata Quintile'!$F202</f>
        <v>2060.1</v>
      </c>
      <c r="U76" s="58">
        <f t="shared" ref="U76:U106" si="235">U$3+(U$4*$A76)</f>
        <v>6206.0913</v>
      </c>
      <c r="V76" s="58">
        <f t="shared" ref="V76:V106" si="236">V$3+(V$4*$A76)+(V$5*$A76^2)</f>
        <v>1578.0010999999977</v>
      </c>
      <c r="W76" s="58">
        <f t="shared" ref="W76:W106" si="237">W$3+(W$4*$A76)+(W$5*$A76^2)+(W$6*$A76^3)</f>
        <v>823.53477000000566</v>
      </c>
      <c r="X76" s="58">
        <f t="shared" ref="X76:X106" si="238">X$3+(X$4*$A76)+(X$5*$A76^2)+(X$6*$A76^3)+(X$7*$A76^4)</f>
        <v>1976.6037000000069</v>
      </c>
      <c r="Y76" s="58">
        <f t="shared" ref="Y76:Y106" si="239">Y$3+(Y$4*$A76)+(Y$5*$A76^2)+(Y$6*$A76^3)+(Y$7*$A76^4)+(Y$8*$A76^5)</f>
        <v>445.45099999988452</v>
      </c>
      <c r="Z76" s="58">
        <f>'Stata Quintile'!$G202</f>
        <v>7518.9750000000004</v>
      </c>
      <c r="AA76" s="58">
        <f t="shared" ref="AA76:AA106" si="240">AA$3+(AA$4*$A76)</f>
        <v>13840.46</v>
      </c>
      <c r="AB76" s="58">
        <f t="shared" ref="AB76:AB106" si="241">AB$3+(AB$4*$A76)+(AB$5*$A76^2)</f>
        <v>6375.7720000000045</v>
      </c>
      <c r="AC76" s="58">
        <f t="shared" ref="AC76:AC106" si="242">AC$3+(AC$4*$A76)+(AC$5*$A76^2)+(AC$6*$A76^3)</f>
        <v>7044.6692000000039</v>
      </c>
      <c r="AD76" s="58">
        <f t="shared" ref="AD76:AD106" si="243">AD$3+(AD$4*$A76)+(AD$5*$A76^2)+(AD$6*$A76^3)+(AD$7*$A76^4)</f>
        <v>7894.097700000013</v>
      </c>
      <c r="AE76" s="58">
        <f t="shared" ref="AE76:AE106" si="244">AE$3+(AE$4*$A76)+(AE$5*$A76^2)+(AE$6*$A76^3)+(AE$7*$A76^4)+(AE$8*$A76^5)</f>
        <v>4266.6369999998715</v>
      </c>
      <c r="AG76" s="58">
        <f t="shared" ref="AG76:AG106" si="245">AG$3+(AG$4*$A76)</f>
        <v>2.8462440000000058</v>
      </c>
      <c r="AH76" s="58">
        <f t="shared" ref="AH76:AH106" si="246">AH$3+(AH$4*$A76)+(AH$5*$A76^2)</f>
        <v>-8.7383580000000052</v>
      </c>
      <c r="AI76" s="58">
        <f t="shared" ref="AI76:AI106" si="247">AI$3+(AI$4*$A76)+(AI$5*$A76^2)+(AI$6*$A76^3)</f>
        <v>-30.658520000000408</v>
      </c>
      <c r="AJ76" s="58">
        <f t="shared" ref="AJ76:AJ106" si="248">AJ$3+(AJ$4*$A76)+(AJ$5*$A76^2)+(AJ$6*$A76^3)+(AJ$7*$A76^4)</f>
        <v>12.897599999992963</v>
      </c>
      <c r="AK76" s="58">
        <f t="shared" ref="AK76:AK106" si="249">AK$3+(AK$4*$A76)+(AK$5*$A76^2)+(AK$6*$A76^3)+(AK$7*$A76^4)+(AK$8*$A76^5)</f>
        <v>17.700599999996484</v>
      </c>
      <c r="AL76" s="58">
        <f>'Stata Quintile'!$I202</f>
        <v>15.09483</v>
      </c>
      <c r="AM76" s="58">
        <f t="shared" ref="AM76:AM106" si="250">AM$3+(AM$4*$A76)</f>
        <v>343.65778999999998</v>
      </c>
      <c r="AN76" s="58">
        <f t="shared" ref="AN76:AN106" si="251">AN$3+(AN$4*$A76)+(AN$5*$A76^2)</f>
        <v>-36.802099999999882</v>
      </c>
      <c r="AO76" s="58">
        <f t="shared" ref="AO76:AO106" si="252">AO$3+(AO$4*$A76)+(AO$5*$A76^2)+(AO$6*$A76^3)</f>
        <v>-280.75330000000031</v>
      </c>
      <c r="AP76" s="58">
        <f t="shared" ref="AP76:AP106" si="253">AP$3+(AP$4*$A76)+(AP$5*$A76^2)+(AP$6*$A76^3)+(AP$7*$A76^4)</f>
        <v>-14.617800000021816</v>
      </c>
      <c r="AQ76" s="58">
        <f t="shared" ref="AQ76:AQ106" si="254">AQ$3+(AQ$4*$A76)+(AQ$5*$A76^2)+(AQ$6*$A76^3)+(AQ$7*$A76^4)+(AQ$8*$A76^5)</f>
        <v>50.360200000010082</v>
      </c>
      <c r="AR76" s="58">
        <f>'Stata Quintile'!$J202</f>
        <v>243.25</v>
      </c>
      <c r="AS76" s="58">
        <f t="shared" ref="AS76:AS97" si="255">AS$3+(AS$4*$A76)</f>
        <v>1809.18667</v>
      </c>
      <c r="AT76" s="58">
        <f t="shared" ref="AT76:AT97" si="256">AT$3+(AT$4*$A76)+(AT$5*$A76^2)</f>
        <v>380.71359999999913</v>
      </c>
      <c r="AU76" s="58">
        <f t="shared" ref="AU76:AU97" si="257">AU$3+(AU$4*$A76)+(AU$5*$A76^2)+(AU$6*$A76^3)</f>
        <v>-177.47619999999733</v>
      </c>
      <c r="AV76" s="58">
        <f t="shared" ref="AV76:AV97" si="258">AV$3+(AV$4*$A76)+(AV$5*$A76^2)+(AV$6*$A76^3)+(AV$7*$A76^4)</f>
        <v>197.84919999999693</v>
      </c>
      <c r="AW76" s="58">
        <f t="shared" ref="AW76:AW97" si="259">AW$3+(AW$4*$A76)+(AW$5*$A76^2)+(AW$6*$A76^3)+(AW$7*$A76^4)+(AW$8*$A76^5)</f>
        <v>198.1698999999935</v>
      </c>
      <c r="AX76" s="58">
        <f>'Stata Quintile'!$K202</f>
        <v>621.48329999999999</v>
      </c>
      <c r="AY76" s="58">
        <f t="shared" ref="AY76:AY97" si="260">AY$3+(AY$4*$A76)</f>
        <v>3821.9918000000002</v>
      </c>
      <c r="AZ76" s="58">
        <f t="shared" ref="AZ76:AZ97" si="261">AZ$3+(AZ$4*$A76)+(AZ$5*$A76^2)</f>
        <v>1431.0943000000007</v>
      </c>
      <c r="BA76" s="58">
        <f t="shared" ref="BA76:BA97" si="262">BA$3+(BA$4*$A76)+(BA$5*$A76^2)+(BA$6*$A76^3)</f>
        <v>386.04290000000037</v>
      </c>
      <c r="BB76" s="58">
        <f t="shared" ref="BB76:BB97" si="263">BB$3+(BB$4*$A76)+(BB$5*$A76^2)+(BB$6*$A76^3)+(BB$7*$A76^4)</f>
        <v>779.22620000002644</v>
      </c>
      <c r="BC76" s="58">
        <f t="shared" ref="BC76:BC97" si="264">BC$3+(BC$4*$A76)+(BC$5*$A76^2)+(BC$6*$A76^3)+(BC$7*$A76^4)+(BC$8*$A76^5)</f>
        <v>547.39799999995739</v>
      </c>
      <c r="BD76" s="58">
        <f>'Stata Quintile'!$L202</f>
        <v>2019.45</v>
      </c>
      <c r="BE76" s="58">
        <f t="shared" ref="BE76:BE97" si="265">BE$3+(BE$4*$A76)</f>
        <v>8267.0262000000002</v>
      </c>
      <c r="BF76" s="58">
        <f t="shared" ref="BF76:BF97" si="266">BF$3+(BF$4*$A76)+(BF$5*$A76^2)</f>
        <v>4344.6160000000018</v>
      </c>
      <c r="BG76" s="58">
        <f t="shared" ref="BG76:BG97" si="267">BG$3+(BG$4*$A76)+(BG$5*$A76^2)+(BG$6*$A76^3)</f>
        <v>3149.9363999999987</v>
      </c>
      <c r="BH76" s="58">
        <f t="shared" ref="BH76:BH97" si="268">BH$3+(BH$4*$A76)+(BH$5*$A76^2)+(BH$6*$A76^3)+(BH$7*$A76^4)</f>
        <v>3342.2340999999833</v>
      </c>
      <c r="BI76" s="58">
        <f t="shared" ref="BI76:BI97" si="269">BI$3+(BI$4*$A76)+(BI$5*$A76^2)+(BI$6*$A76^3)+(BI$7*$A76^4)+(BI$8*$A76^5)</f>
        <v>2465.1500000002561</v>
      </c>
      <c r="BK76" s="58">
        <v>70</v>
      </c>
      <c r="BM76" s="58">
        <f t="shared" ref="BM76:BM106" si="270">BM$3+(BM$4*BK76)</f>
        <v>-30.948559999999986</v>
      </c>
      <c r="BN76" s="58">
        <f t="shared" si="174"/>
        <v>-4.4480979097039341</v>
      </c>
      <c r="BO76" s="58">
        <f t="shared" ref="BO76:BO106" si="271">BO$3+(BO$4*$A76)+(BO$5*$A76^2)</f>
        <v>-123.34113000000002</v>
      </c>
      <c r="BP76" s="58">
        <f t="shared" si="174"/>
        <v>-40.777661411161425</v>
      </c>
      <c r="BQ76" s="58">
        <f t="shared" ref="BQ76:BQ106" si="272">BQ$3+(BQ$4*$A76)+(BQ$5*$A76^2)+(BQ$6*$A76^3)</f>
        <v>18.437800000000607</v>
      </c>
      <c r="BR76" s="58">
        <f t="shared" si="174"/>
        <v>-8.7061362606434276</v>
      </c>
      <c r="BS76" s="58">
        <f t="shared" ref="BS76:BS106" si="273">BS$3+(BS$4*$A76)+(BS$5*$A76^2)+(BS$6*$A76^3)+(BS$7*$A76^4)</f>
        <v>562.22699999999168</v>
      </c>
      <c r="BT76" s="58">
        <f t="shared" si="174"/>
        <v>55.811860732427789</v>
      </c>
      <c r="BU76" s="58">
        <f t="shared" ref="BU76:BU106" si="274">BU$3+(BU$4*$A76)+(BU$5*$A76^2)+(BU$6*$A76^3)+(BU$7*$A76^4)+(BU$8*$A76^5)</f>
        <v>-129.61800000004587</v>
      </c>
      <c r="BV76" s="58">
        <f t="shared" si="174"/>
        <v>13.354401519095349</v>
      </c>
      <c r="BW76" s="58">
        <f>'Stata Quintile'!$D202</f>
        <v>6.8815790000000003</v>
      </c>
      <c r="BX76" s="58">
        <f t="shared" ref="BX76:BX106" si="275">BX$3+(BX$4*$A76)</f>
        <v>521.30240000000026</v>
      </c>
      <c r="BY76" s="58">
        <f t="shared" si="175"/>
        <v>504.49872283011729</v>
      </c>
      <c r="BZ76" s="58">
        <f t="shared" ref="BZ76:BZ106" si="276">BZ$3+(BZ$4*$A76)+(BZ$5*$A76^2)</f>
        <v>-262.22899999999936</v>
      </c>
      <c r="CA76" s="58">
        <f t="shared" si="176"/>
        <v>558.465002472832</v>
      </c>
      <c r="CB76" s="58">
        <f t="shared" ref="CB76:CB106" si="277">CB$3+(CB$4*$A76)+(CB$5*$A76^2)+(CB$6*$A76^3)</f>
        <v>-311.83499999999822</v>
      </c>
      <c r="CC76" s="58">
        <f t="shared" si="177"/>
        <v>602.07973824484191</v>
      </c>
      <c r="CD76" s="58">
        <f t="shared" ref="CD76:CD106" si="278">CD$3+(CD$4*$A76)+(CD$5*$A76^2)+(CD$6*$A76^3)+(CD$7*$A76^4)</f>
        <v>20.267899999991641</v>
      </c>
      <c r="CE76" s="58">
        <f t="shared" si="178"/>
        <v>159.24583016164038</v>
      </c>
      <c r="CF76" s="58">
        <f t="shared" ref="CF76:CF106" si="279">CF$3+(CF$4*$A76)+(CF$5*$A76^2)+(CF$6*$A76^3)+(CF$7*$A76^4)+(CF$8*$A76^5)</f>
        <v>19.171599999987393</v>
      </c>
      <c r="CG76" s="58">
        <f t="shared" si="179"/>
        <v>159.85141369191422</v>
      </c>
      <c r="CH76" s="58">
        <f>'Stata Quintile'!$E202</f>
        <v>286.625</v>
      </c>
      <c r="CI76" s="58">
        <f t="shared" ref="CI76:CI106" si="280">CI$3+(CI$4*$A76)</f>
        <v>3100.4948199999999</v>
      </c>
      <c r="CJ76" s="58">
        <f t="shared" si="180"/>
        <v>2503.1332439246476</v>
      </c>
      <c r="CK76" s="58">
        <f t="shared" ref="CK76:CK106" si="281">CK$3+(CK$4*$A76)+(CK$5*$A76^2)</f>
        <v>257.05210000000079</v>
      </c>
      <c r="CL76" s="58">
        <f t="shared" si="181"/>
        <v>1374.5213108949961</v>
      </c>
      <c r="CM76" s="58">
        <f t="shared" ref="CM76:CM106" si="282">CM$3+(CM$4*$A76)+(CM$5*$A76^2)+(CM$6*$A76^3)</f>
        <v>-338.48286000000007</v>
      </c>
      <c r="CN76" s="58">
        <f t="shared" si="182"/>
        <v>1358.9362901531711</v>
      </c>
      <c r="CO76" s="58">
        <f t="shared" ref="CO76:CO106" si="283">CO$3+(CO$4*$A76)+(CO$5*$A76^2)+(CO$6*$A76^3)+(CO$7*$A76^4)</f>
        <v>272.10409999999683</v>
      </c>
      <c r="CP76" s="58">
        <f t="shared" si="183"/>
        <v>1173.1289290476484</v>
      </c>
      <c r="CQ76" s="58">
        <f t="shared" ref="CQ76:CQ106" si="284">CQ$3+(CQ$4*$A76)+(CQ$5*$A76^2)+(CQ$6*$A76^3)+(CQ$7*$A76^4)+(CQ$8*$A76^5)</f>
        <v>-193.76900000002934</v>
      </c>
      <c r="CR76" s="58">
        <f t="shared" si="184"/>
        <v>1480.6549247090118</v>
      </c>
      <c r="CS76" s="58">
        <f>'Stata Quintile'!$F202</f>
        <v>2060.1</v>
      </c>
      <c r="CT76" s="58">
        <f t="shared" ref="CT76:CT106" si="285">CT$3+(CT$4*$A76)</f>
        <v>6206.0913</v>
      </c>
      <c r="CU76" s="58">
        <f t="shared" si="185"/>
        <v>4915.1508469408063</v>
      </c>
      <c r="CV76" s="58">
        <f t="shared" ref="CV76:CV106" si="286">CV$3+(CV$4*$A76)+(CV$5*$A76^2)</f>
        <v>1578.0010999999977</v>
      </c>
      <c r="CW76" s="58">
        <f t="shared" si="186"/>
        <v>2800.2314254300727</v>
      </c>
      <c r="CX76" s="58">
        <f t="shared" ref="CX76:CX106" si="287">CX$3+(CX$4*$A76)+(CX$5*$A76^2)+(CX$6*$A76^3)</f>
        <v>823.53477000000566</v>
      </c>
      <c r="CY76" s="58">
        <f t="shared" si="187"/>
        <v>2687.9673572805104</v>
      </c>
      <c r="CZ76" s="58">
        <f t="shared" ref="CZ76:CZ106" si="288">CZ$3+(CZ$4*$A76)+(CZ$5*$A76^2)+(CZ$6*$A76^3)+(CZ$7*$A76^4)</f>
        <v>1976.6037000000069</v>
      </c>
      <c r="DA76" s="58">
        <f t="shared" si="188"/>
        <v>2555.7904441884484</v>
      </c>
      <c r="DB76" s="58">
        <f t="shared" ref="DB76:DB106" si="289">DB$3+(DB$4*$A76)+(DB$5*$A76^2)+(DB$6*$A76^3)+(DB$7*$A76^4)+(DB$8*$A76^5)</f>
        <v>445.45099999988452</v>
      </c>
      <c r="DC76" s="58">
        <f t="shared" si="189"/>
        <v>2991.1886789724731</v>
      </c>
      <c r="DD76" s="58">
        <f>'Stata Quintile'!$G202</f>
        <v>7518.9750000000004</v>
      </c>
      <c r="DE76" s="58">
        <f t="shared" ref="DE76:DE106" si="290">DE$3+(DE$4*$A76)</f>
        <v>13840.46</v>
      </c>
      <c r="DF76" s="58">
        <f t="shared" si="190"/>
        <v>10899.213606319527</v>
      </c>
      <c r="DG76" s="58">
        <f t="shared" ref="DG76:DG106" si="291">DG$3+(DG$4*$A76)+(DG$5*$A76^2)</f>
        <v>6375.7720000000045</v>
      </c>
      <c r="DH76" s="58">
        <f t="shared" si="191"/>
        <v>7279.3618648963848</v>
      </c>
      <c r="DI76" s="58">
        <f t="shared" ref="DI76:DI106" si="292">DI$3+(DI$4*$A76)+(DI$5*$A76^2)+(DI$6*$A76^3)</f>
        <v>7044.6692000000039</v>
      </c>
      <c r="DJ76" s="58">
        <f t="shared" si="192"/>
        <v>7409.1893769060416</v>
      </c>
      <c r="DK76" s="58">
        <f t="shared" ref="DK76:DK106" si="293">DK$3+(DK$4*$A76)+(DK$5*$A76^2)+(DK$6*$A76^3)+(DK$7*$A76^4)</f>
        <v>7894.097700000013</v>
      </c>
      <c r="DL76" s="58">
        <f t="shared" si="193"/>
        <v>7351.9810532539532</v>
      </c>
      <c r="DM76" s="58">
        <f t="shared" ref="DM76:DM106" si="294">DM$3+(DM$4*$A76)+(DM$5*$A76^2)+(DM$6*$A76^3)+(DM$7*$A76^4)+(DM$8*$A76^5)</f>
        <v>4266.6369999998715</v>
      </c>
      <c r="DN76" s="58">
        <f t="shared" si="194"/>
        <v>8389.054265084822</v>
      </c>
      <c r="DP76" s="58">
        <f t="shared" ref="DP76:DP106" si="295">DP$3+(DP$4*$A76)</f>
        <v>2.8462440000000058</v>
      </c>
      <c r="DQ76" s="58">
        <f t="shared" si="195"/>
        <v>5.8215209342061867</v>
      </c>
      <c r="DR76" s="58">
        <f t="shared" ref="DR76:DR106" si="296">DR$3+(DR$4*$A76)+(DR$5*$A76^2)</f>
        <v>-8.7383580000000052</v>
      </c>
      <c r="DS76" s="58">
        <f t="shared" si="196"/>
        <v>6.4461045506904409</v>
      </c>
      <c r="DT76" s="58">
        <f t="shared" ref="DT76:DT106" si="297">DT$3+(DT$4*$A76)+(DT$5*$A76^2)+(DT$6*$A76^3)</f>
        <v>-30.658520000000408</v>
      </c>
      <c r="DU76" s="58">
        <f t="shared" si="197"/>
        <v>12.294938967599407</v>
      </c>
      <c r="DV76" s="58">
        <f t="shared" ref="DV76:DV106" si="298">DV$3+(DV$4*$A76)+(DV$5*$A76^2)+(DV$6*$A76^3)+(DV$7*$A76^4)</f>
        <v>12.897599999992963</v>
      </c>
      <c r="DW76" s="58">
        <f t="shared" si="198"/>
        <v>-10.719152601000044</v>
      </c>
      <c r="DX76" s="58">
        <f t="shared" ref="DX76:DX106" si="299">DX$3+(DX$4*$A76)+(DX$5*$A76^2)+(DX$6*$A76^3)+(DX$7*$A76^4)+(DX$8*$A76^5)</f>
        <v>17.700599999996484</v>
      </c>
      <c r="DY76" s="58">
        <f t="shared" si="199"/>
        <v>-14.86419764185683</v>
      </c>
      <c r="DZ76" s="58">
        <f>'Stata Quintile'!$I202</f>
        <v>15.09483</v>
      </c>
      <c r="EA76" s="58">
        <f t="shared" ref="EA76:EA106" si="300">EA$3+(EA$4*$A76)</f>
        <v>343.65778999999998</v>
      </c>
      <c r="EB76" s="58">
        <f t="shared" si="200"/>
        <v>315.08414889943714</v>
      </c>
      <c r="EC76" s="58">
        <f t="shared" ref="EC76:EC106" si="301">EC$3+(EC$4*$A76)+(EC$5*$A76^2)</f>
        <v>-36.802099999999882</v>
      </c>
      <c r="ED76" s="58">
        <f t="shared" si="201"/>
        <v>283.04944283814302</v>
      </c>
      <c r="EE76" s="58">
        <f t="shared" ref="EE76:EE106" si="302">EE$3+(EE$4*$A76)+(EE$5*$A76^2)+(EE$6*$A76^3)</f>
        <v>-280.75330000000031</v>
      </c>
      <c r="EF76" s="58">
        <f t="shared" si="202"/>
        <v>404.23642691539339</v>
      </c>
      <c r="EG76" s="58">
        <f t="shared" ref="EG76:EG106" si="303">EG$3+(EG$4*$A76)+(EG$5*$A76^2)+(EG$6*$A76^3)+(EG$7*$A76^4)</f>
        <v>-14.617800000021816</v>
      </c>
      <c r="EH76" s="58">
        <f t="shared" si="203"/>
        <v>165.71898348001804</v>
      </c>
      <c r="EI76" s="58">
        <f t="shared" ref="EI76:EI106" si="304">EI$3+(EI$4*$A76)+(EI$5*$A76^2)+(EI$6*$A76^3)+(EI$7*$A76^4)+(EI$8*$A76^5)</f>
        <v>50.360200000010082</v>
      </c>
      <c r="EJ76" s="58">
        <f t="shared" si="204"/>
        <v>66.092434979589257</v>
      </c>
      <c r="EK76" s="58">
        <f>'Stata Quintile'!$J202</f>
        <v>243.25</v>
      </c>
      <c r="EL76" s="58">
        <f t="shared" ref="EL76:EL106" si="305">EL$3+(EL$4*$A76)</f>
        <v>1809.18667</v>
      </c>
      <c r="EM76" s="58">
        <f t="shared" si="205"/>
        <v>1492.7699202594049</v>
      </c>
      <c r="EN76" s="58">
        <f t="shared" ref="EN76:EN106" si="306">EN$3+(EN$4*$A76)+(EN$5*$A76^2)</f>
        <v>380.71359999999913</v>
      </c>
      <c r="EO76" s="58">
        <f t="shared" si="206"/>
        <v>974.71387775860524</v>
      </c>
      <c r="EP76" s="58">
        <f t="shared" ref="EP76:EP106" si="307">EP$3+(EP$4*$A76)+(EP$5*$A76^2)+(EP$6*$A76^3)</f>
        <v>-177.47619999999733</v>
      </c>
      <c r="EQ76" s="58">
        <f t="shared" si="207"/>
        <v>1044.2732014701301</v>
      </c>
      <c r="ER76" s="58">
        <f t="shared" ref="ER76:ER106" si="308">ER$3+(ER$4*$A76)+(ER$5*$A76^2)+(ER$6*$A76^3)+(ER$7*$A76^4)</f>
        <v>197.84919999999693</v>
      </c>
      <c r="ES76" s="58">
        <f t="shared" si="208"/>
        <v>843.77316677446152</v>
      </c>
      <c r="ET76" s="58">
        <f t="shared" ref="ET76:ET106" si="309">ET$3+(ET$4*$A76)+(ET$5*$A76^2)+(ET$6*$A76^3)+(ET$7*$A76^4)+(ET$8*$A76^5)</f>
        <v>198.1698999999935</v>
      </c>
      <c r="EU76" s="58">
        <f t="shared" si="209"/>
        <v>812.39258160847089</v>
      </c>
      <c r="EV76" s="58">
        <f>'Stata Quintile'!$K202</f>
        <v>621.48329999999999</v>
      </c>
      <c r="EW76" s="58">
        <f t="shared" ref="EW76:EW106" si="310">EW$3+(EW$4*$A76)</f>
        <v>3821.9918000000002</v>
      </c>
      <c r="EX76" s="58">
        <f t="shared" si="210"/>
        <v>3082.3402423132557</v>
      </c>
      <c r="EY76" s="58">
        <f t="shared" ref="EY76:EY106" si="311">EY$3+(EY$4*$A76)+(EY$5*$A76^2)</f>
        <v>1431.0943000000007</v>
      </c>
      <c r="EZ76" s="58">
        <f t="shared" si="211"/>
        <v>2053.7586561377602</v>
      </c>
      <c r="FA76" s="58">
        <f t="shared" ref="FA76:FA106" si="312">FA$3+(FA$4*$A76)+(FA$5*$A76^2)+(FA$6*$A76^3)</f>
        <v>386.04290000000037</v>
      </c>
      <c r="FB76" s="58">
        <f t="shared" si="212"/>
        <v>2008.813909181594</v>
      </c>
      <c r="FC76" s="58">
        <f t="shared" ref="FC76:FC106" si="313">FC$3+(FC$4*$A76)+(FC$5*$A76^2)+(FC$6*$A76^3)+(FC$7*$A76^4)</f>
        <v>779.22620000002644</v>
      </c>
      <c r="FD76" s="58">
        <f t="shared" si="213"/>
        <v>1875.9283301673158</v>
      </c>
      <c r="FE76" s="58">
        <f t="shared" ref="FE76:FE106" si="314">FE$3+(FE$4*$A76)+(FE$5*$A76^2)+(FE$6*$A76^3)+(FE$7*$A76^4)+(FE$8*$A76^5)</f>
        <v>547.39799999995739</v>
      </c>
      <c r="FF76" s="58">
        <f t="shared" si="214"/>
        <v>2053.3812424162516</v>
      </c>
      <c r="FG76" s="58">
        <f>'Stata Quintile'!$L202</f>
        <v>2019.45</v>
      </c>
      <c r="FH76" s="58">
        <f t="shared" ref="FH76:FH106" si="315">FH$3+(FH$4*$A76)</f>
        <v>8267.0262000000002</v>
      </c>
      <c r="FI76" s="58">
        <f t="shared" si="215"/>
        <v>6623.808419275907</v>
      </c>
      <c r="FJ76" s="58">
        <f t="shared" ref="FJ76:FJ106" si="316">FJ$3+(FJ$4*$A76)+(FJ$5*$A76^2)</f>
        <v>4344.6160000000018</v>
      </c>
      <c r="FK76" s="58">
        <f t="shared" si="216"/>
        <v>4859.6807114933927</v>
      </c>
      <c r="FL76" s="58">
        <f t="shared" ref="FL76:FL106" si="317">FL$3+(FL$4*$A76)+(FL$5*$A76^2)+(FL$6*$A76^3)</f>
        <v>3149.9363999999987</v>
      </c>
      <c r="FM76" s="58">
        <f t="shared" si="217"/>
        <v>4806.3579705260736</v>
      </c>
      <c r="FN76" s="58">
        <f t="shared" ref="FN76:FN106" si="318">FN$3+(FN$4*$A76)+(FN$5*$A76^2)+(FN$6*$A76^3)+(FN$7*$A76^4)</f>
        <v>3342.2340999999833</v>
      </c>
      <c r="FO76" s="58">
        <f t="shared" si="218"/>
        <v>4740.4892993924868</v>
      </c>
      <c r="FP76" s="58">
        <f t="shared" ref="FP76:FP106" si="319">FP$3+(FP$4*$A76)+(FP$5*$A76^2)+(FP$6*$A76^3)+(FP$7*$A76^4)+(FP$8*$A76^5)</f>
        <v>2465.1500000002561</v>
      </c>
      <c r="FQ76" s="58">
        <f t="shared" si="219"/>
        <v>5369.6848422391895</v>
      </c>
    </row>
    <row r="77" spans="1:173">
      <c r="A77" s="58">
        <v>71</v>
      </c>
      <c r="B77" s="137"/>
      <c r="C77" s="138">
        <f t="shared" si="220"/>
        <v>-36.049987999999985</v>
      </c>
      <c r="D77" s="139">
        <f t="shared" si="221"/>
        <v>-139.00366439999993</v>
      </c>
      <c r="E77" s="141">
        <f t="shared" si="222"/>
        <v>30.045969900000273</v>
      </c>
      <c r="F77" s="140">
        <f t="shared" si="223"/>
        <v>717.50015580000036</v>
      </c>
      <c r="G77" s="142">
        <f t="shared" si="224"/>
        <v>-210.51068320000195</v>
      </c>
      <c r="H77" s="58">
        <f>'Stata Quintile'!$D205</f>
        <v>1.4659089999999999</v>
      </c>
      <c r="I77" s="58">
        <f t="shared" si="225"/>
        <v>502.13082000000009</v>
      </c>
      <c r="J77" s="58">
        <f t="shared" si="226"/>
        <v>-469.84595999999874</v>
      </c>
      <c r="K77" s="58">
        <f t="shared" si="227"/>
        <v>-546.84436049999931</v>
      </c>
      <c r="L77" s="58">
        <f t="shared" si="228"/>
        <v>85.319082500005607</v>
      </c>
      <c r="M77" s="58">
        <f t="shared" si="229"/>
        <v>83.262814469994737</v>
      </c>
      <c r="N77" s="58">
        <f>'Stata Quintile'!$E205</f>
        <v>114.25</v>
      </c>
      <c r="O77" s="58">
        <f t="shared" si="230"/>
        <v>3108.1702460000001</v>
      </c>
      <c r="P77" s="58">
        <f t="shared" si="231"/>
        <v>-56.530351000001247</v>
      </c>
      <c r="Q77" s="58">
        <f t="shared" si="232"/>
        <v>-800.75063370000134</v>
      </c>
      <c r="R77" s="58">
        <f t="shared" si="233"/>
        <v>76.514569600025425</v>
      </c>
      <c r="S77" s="58">
        <f t="shared" si="234"/>
        <v>-751.0515511999256</v>
      </c>
      <c r="T77" s="58">
        <f>'Stata Quintile'!$F205</f>
        <v>1345.182</v>
      </c>
      <c r="U77" s="58">
        <f t="shared" si="235"/>
        <v>6244.7550900000006</v>
      </c>
      <c r="V77" s="58">
        <f t="shared" si="236"/>
        <v>1170.0218889999924</v>
      </c>
      <c r="W77" s="58">
        <f t="shared" si="237"/>
        <v>258.06763660000433</v>
      </c>
      <c r="X77" s="58">
        <f t="shared" si="238"/>
        <v>1816.5493184000079</v>
      </c>
      <c r="Y77" s="58">
        <f t="shared" si="239"/>
        <v>-540.34551469993312</v>
      </c>
      <c r="Z77" s="58">
        <f>'Stata Quintile'!$G205</f>
        <v>4831.2079999999996</v>
      </c>
      <c r="AA77" s="58">
        <f t="shared" si="240"/>
        <v>13941.920099999999</v>
      </c>
      <c r="AB77" s="58">
        <f t="shared" si="241"/>
        <v>5814.1051740000039</v>
      </c>
      <c r="AC77" s="58">
        <f t="shared" si="242"/>
        <v>6612.4746724000106</v>
      </c>
      <c r="AD77" s="58">
        <f t="shared" si="243"/>
        <v>7742.6075407000171</v>
      </c>
      <c r="AE77" s="58">
        <f t="shared" si="244"/>
        <v>2172.3689738993999</v>
      </c>
      <c r="AG77" s="58">
        <f t="shared" si="245"/>
        <v>1.9961052000000024</v>
      </c>
      <c r="AH77" s="58">
        <f t="shared" si="246"/>
        <v>-12.346170100000023</v>
      </c>
      <c r="AI77" s="58">
        <f t="shared" si="247"/>
        <v>-42.227355800000169</v>
      </c>
      <c r="AJ77" s="58">
        <f t="shared" si="248"/>
        <v>31.283482999999251</v>
      </c>
      <c r="AK77" s="58">
        <f t="shared" si="249"/>
        <v>42.402115749999211</v>
      </c>
      <c r="AL77" s="58">
        <f>'Stata Quintile'!$I205</f>
        <v>24.66667</v>
      </c>
      <c r="AM77" s="58">
        <f t="shared" si="250"/>
        <v>335.56637699999999</v>
      </c>
      <c r="AN77" s="58">
        <f t="shared" si="251"/>
        <v>-120.62042500000098</v>
      </c>
      <c r="AO77" s="58">
        <f t="shared" si="252"/>
        <v>-467.80415639999592</v>
      </c>
      <c r="AP77" s="58">
        <f t="shared" si="253"/>
        <v>-11.502367299995967</v>
      </c>
      <c r="AQ77" s="58">
        <f t="shared" si="254"/>
        <v>154.74769339997147</v>
      </c>
      <c r="AR77" s="58">
        <f>'Stata Quintile'!$J205</f>
        <v>317.25</v>
      </c>
      <c r="AS77" s="58">
        <f t="shared" si="255"/>
        <v>1807.060851</v>
      </c>
      <c r="AT77" s="58">
        <f t="shared" si="256"/>
        <v>202.90843999999925</v>
      </c>
      <c r="AU77" s="58">
        <f t="shared" si="257"/>
        <v>-522.54012710000097</v>
      </c>
      <c r="AV77" s="58">
        <f t="shared" si="258"/>
        <v>53.59284270000353</v>
      </c>
      <c r="AW77" s="58">
        <f t="shared" si="259"/>
        <v>72.806851099998312</v>
      </c>
      <c r="AX77" s="58">
        <f>'Stata Quintile'!$K205</f>
        <v>779.625</v>
      </c>
      <c r="AY77" s="58">
        <f t="shared" si="260"/>
        <v>3834.8622400000004</v>
      </c>
      <c r="AZ77" s="58">
        <f t="shared" si="261"/>
        <v>1194.210704000001</v>
      </c>
      <c r="BA77" s="58">
        <f t="shared" si="262"/>
        <v>-106.11321529999987</v>
      </c>
      <c r="BB77" s="58">
        <f t="shared" si="263"/>
        <v>463.96300270003121</v>
      </c>
      <c r="BC77" s="58">
        <f t="shared" si="264"/>
        <v>36.42941519987653</v>
      </c>
      <c r="BD77" s="58">
        <f>'Stata Quintile'!$L205</f>
        <v>3878.4090000000001</v>
      </c>
      <c r="BE77" s="58">
        <f t="shared" si="265"/>
        <v>8305.4322599999996</v>
      </c>
      <c r="BF77" s="58">
        <f t="shared" si="266"/>
        <v>3994.3398600000037</v>
      </c>
      <c r="BG77" s="58">
        <f t="shared" si="267"/>
        <v>2509.6183247000008</v>
      </c>
      <c r="BH77" s="58">
        <f t="shared" si="268"/>
        <v>2788.020830599984</v>
      </c>
      <c r="BI77" s="58">
        <f t="shared" si="269"/>
        <v>1213.4788831000915</v>
      </c>
      <c r="BK77" s="58">
        <v>71</v>
      </c>
      <c r="BM77" s="58">
        <f t="shared" si="270"/>
        <v>-36.049987999999985</v>
      </c>
      <c r="BN77" s="58">
        <f t="shared" si="174"/>
        <v>-4.2723493341601158</v>
      </c>
      <c r="BO77" s="58">
        <f t="shared" si="271"/>
        <v>-139.00366439999993</v>
      </c>
      <c r="BP77" s="58">
        <f t="shared" si="174"/>
        <v>-39.166497256841637</v>
      </c>
      <c r="BQ77" s="58">
        <f t="shared" si="272"/>
        <v>30.045969900000273</v>
      </c>
      <c r="BR77" s="58">
        <f t="shared" si="174"/>
        <v>-8.3621485433406164</v>
      </c>
      <c r="BS77" s="58">
        <f t="shared" si="273"/>
        <v>717.50015580000036</v>
      </c>
      <c r="BT77" s="58">
        <f t="shared" si="174"/>
        <v>53.606681075573739</v>
      </c>
      <c r="BU77" s="58">
        <f t="shared" si="274"/>
        <v>-210.51068320000195</v>
      </c>
      <c r="BV77" s="58">
        <f t="shared" si="174"/>
        <v>12.826756424075976</v>
      </c>
      <c r="BW77" s="58">
        <f>'Stata Quintile'!$D205</f>
        <v>1.4659089999999999</v>
      </c>
      <c r="BX77" s="58">
        <f t="shared" si="275"/>
        <v>502.13082000000009</v>
      </c>
      <c r="BY77" s="58">
        <f t="shared" si="175"/>
        <v>484.56549885417064</v>
      </c>
      <c r="BZ77" s="58">
        <f t="shared" si="276"/>
        <v>-469.84595999999874</v>
      </c>
      <c r="CA77" s="58">
        <f t="shared" si="176"/>
        <v>536.39951950278476</v>
      </c>
      <c r="CB77" s="58">
        <f t="shared" si="277"/>
        <v>-546.84436049999931</v>
      </c>
      <c r="CC77" s="58">
        <f t="shared" si="177"/>
        <v>578.29099561633961</v>
      </c>
      <c r="CD77" s="58">
        <f t="shared" si="278"/>
        <v>85.319082500005607</v>
      </c>
      <c r="CE77" s="58">
        <f t="shared" si="178"/>
        <v>152.95387607691927</v>
      </c>
      <c r="CF77" s="58">
        <f t="shared" si="279"/>
        <v>83.262814469994737</v>
      </c>
      <c r="CG77" s="58">
        <f t="shared" si="179"/>
        <v>153.53553242641181</v>
      </c>
      <c r="CH77" s="58">
        <f>'Stata Quintile'!$E205</f>
        <v>114.25</v>
      </c>
      <c r="CI77" s="58">
        <f t="shared" si="280"/>
        <v>3108.1702460000001</v>
      </c>
      <c r="CJ77" s="58">
        <f t="shared" si="180"/>
        <v>2404.2320706711535</v>
      </c>
      <c r="CK77" s="58">
        <f t="shared" si="281"/>
        <v>-56.530351000001247</v>
      </c>
      <c r="CL77" s="58">
        <f t="shared" si="181"/>
        <v>1320.2126676618043</v>
      </c>
      <c r="CM77" s="58">
        <f t="shared" si="282"/>
        <v>-800.75063370000134</v>
      </c>
      <c r="CN77" s="58">
        <f t="shared" si="182"/>
        <v>1305.2434259002982</v>
      </c>
      <c r="CO77" s="58">
        <f t="shared" si="283"/>
        <v>76.514569600025425</v>
      </c>
      <c r="CP77" s="58">
        <f t="shared" si="183"/>
        <v>1126.7774902091332</v>
      </c>
      <c r="CQ77" s="58">
        <f t="shared" si="284"/>
        <v>-751.0515511999256</v>
      </c>
      <c r="CR77" s="58">
        <f t="shared" si="184"/>
        <v>1422.1528415327741</v>
      </c>
      <c r="CS77" s="58">
        <f>'Stata Quintile'!$F205</f>
        <v>1345.182</v>
      </c>
      <c r="CT77" s="58">
        <f t="shared" si="285"/>
        <v>6244.7550900000006</v>
      </c>
      <c r="CU77" s="58">
        <f t="shared" si="185"/>
        <v>4720.9485659954362</v>
      </c>
      <c r="CV77" s="58">
        <f t="shared" si="286"/>
        <v>1170.0218889999924</v>
      </c>
      <c r="CW77" s="58">
        <f t="shared" si="186"/>
        <v>2689.5916206859529</v>
      </c>
      <c r="CX77" s="58">
        <f t="shared" si="287"/>
        <v>258.06763660000433</v>
      </c>
      <c r="CY77" s="58">
        <f t="shared" si="187"/>
        <v>2581.7632125561481</v>
      </c>
      <c r="CZ77" s="58">
        <f t="shared" si="288"/>
        <v>1816.5493184000079</v>
      </c>
      <c r="DA77" s="58">
        <f t="shared" si="188"/>
        <v>2454.8087349111634</v>
      </c>
      <c r="DB77" s="58">
        <f t="shared" si="289"/>
        <v>-540.34551469993312</v>
      </c>
      <c r="DC77" s="58">
        <f t="shared" si="189"/>
        <v>2873.0039716697515</v>
      </c>
      <c r="DD77" s="58">
        <f>'Stata Quintile'!$G205</f>
        <v>4831.2079999999996</v>
      </c>
      <c r="DE77" s="58">
        <f t="shared" si="290"/>
        <v>13941.920099999999</v>
      </c>
      <c r="DF77" s="58">
        <f t="shared" si="190"/>
        <v>10468.575318956389</v>
      </c>
      <c r="DG77" s="58">
        <f t="shared" si="291"/>
        <v>5814.1051740000039</v>
      </c>
      <c r="DH77" s="58">
        <f t="shared" si="191"/>
        <v>6991.7473598665965</v>
      </c>
      <c r="DI77" s="58">
        <f t="shared" si="292"/>
        <v>6612.4746724000106</v>
      </c>
      <c r="DJ77" s="58">
        <f t="shared" si="192"/>
        <v>7116.4452634986328</v>
      </c>
      <c r="DK77" s="58">
        <f t="shared" si="293"/>
        <v>7742.6075407000171</v>
      </c>
      <c r="DL77" s="58">
        <f t="shared" si="193"/>
        <v>7061.4972950804458</v>
      </c>
      <c r="DM77" s="58">
        <f t="shared" si="294"/>
        <v>2172.3689738993999</v>
      </c>
      <c r="DN77" s="58">
        <f t="shared" si="194"/>
        <v>8057.5947587569626</v>
      </c>
      <c r="DP77" s="58">
        <f t="shared" si="295"/>
        <v>1.9961052000000024</v>
      </c>
      <c r="DQ77" s="58">
        <f t="shared" si="195"/>
        <v>5.5963481231263392</v>
      </c>
      <c r="DR77" s="58">
        <f t="shared" si="296"/>
        <v>-12.346170100000023</v>
      </c>
      <c r="DS77" s="58">
        <f t="shared" si="196"/>
        <v>6.196773233565926</v>
      </c>
      <c r="DT77" s="58">
        <f t="shared" si="297"/>
        <v>-42.227355800000169</v>
      </c>
      <c r="DU77" s="58">
        <f t="shared" si="197"/>
        <v>11.819378370862152</v>
      </c>
      <c r="DV77" s="58">
        <f t="shared" si="298"/>
        <v>31.283482999999251</v>
      </c>
      <c r="DW77" s="58">
        <f t="shared" si="198"/>
        <v>-10.304542441414632</v>
      </c>
      <c r="DX77" s="58">
        <f t="shared" si="299"/>
        <v>42.402115749999211</v>
      </c>
      <c r="DY77" s="58">
        <f t="shared" si="199"/>
        <v>-14.289259716649534</v>
      </c>
      <c r="DZ77" s="58">
        <f>'Stata Quintile'!$I205</f>
        <v>24.66667</v>
      </c>
      <c r="EA77" s="58">
        <f t="shared" si="300"/>
        <v>335.56637699999999</v>
      </c>
      <c r="EB77" s="58">
        <f t="shared" si="200"/>
        <v>302.89688987619667</v>
      </c>
      <c r="EC77" s="58">
        <f t="shared" si="301"/>
        <v>-120.62042500000098</v>
      </c>
      <c r="ED77" s="58">
        <f t="shared" si="201"/>
        <v>272.10126633259205</v>
      </c>
      <c r="EE77" s="58">
        <f t="shared" si="302"/>
        <v>-467.80415639999592</v>
      </c>
      <c r="EF77" s="58">
        <f t="shared" si="202"/>
        <v>388.60081319551864</v>
      </c>
      <c r="EG77" s="58">
        <f t="shared" si="303"/>
        <v>-11.502367299995967</v>
      </c>
      <c r="EH77" s="58">
        <f t="shared" si="203"/>
        <v>159.30907620986943</v>
      </c>
      <c r="EI77" s="58">
        <f t="shared" si="304"/>
        <v>154.74769339997147</v>
      </c>
      <c r="EJ77" s="58">
        <f t="shared" si="204"/>
        <v>63.536020677611745</v>
      </c>
      <c r="EK77" s="58">
        <f>'Stata Quintile'!$J205</f>
        <v>317.25</v>
      </c>
      <c r="EL77" s="58">
        <f t="shared" si="305"/>
        <v>1807.060851</v>
      </c>
      <c r="EM77" s="58">
        <f t="shared" si="205"/>
        <v>1435.0305076489983</v>
      </c>
      <c r="EN77" s="58">
        <f t="shared" si="306"/>
        <v>202.90843999999925</v>
      </c>
      <c r="EO77" s="58">
        <f t="shared" si="206"/>
        <v>937.01255084868626</v>
      </c>
      <c r="EP77" s="58">
        <f t="shared" si="307"/>
        <v>-522.54012710000097</v>
      </c>
      <c r="EQ77" s="58">
        <f t="shared" si="207"/>
        <v>1003.8813631570991</v>
      </c>
      <c r="ER77" s="58">
        <f t="shared" si="308"/>
        <v>53.59284270000353</v>
      </c>
      <c r="ES77" s="58">
        <f t="shared" si="208"/>
        <v>811.13654517271198</v>
      </c>
      <c r="ET77" s="58">
        <f t="shared" si="309"/>
        <v>72.806851099998312</v>
      </c>
      <c r="EU77" s="58">
        <f t="shared" si="209"/>
        <v>780.96974153478186</v>
      </c>
      <c r="EV77" s="58">
        <f>'Stata Quintile'!$K205</f>
        <v>779.625</v>
      </c>
      <c r="EW77" s="58">
        <f t="shared" si="310"/>
        <v>3834.8622400000004</v>
      </c>
      <c r="EX77" s="58">
        <f t="shared" si="210"/>
        <v>2963.1172377221274</v>
      </c>
      <c r="EY77" s="58">
        <f t="shared" si="311"/>
        <v>1194.210704000001</v>
      </c>
      <c r="EZ77" s="58">
        <f t="shared" si="211"/>
        <v>1974.3205479339686</v>
      </c>
      <c r="FA77" s="58">
        <f t="shared" si="312"/>
        <v>-106.11321529999987</v>
      </c>
      <c r="FB77" s="58">
        <f t="shared" si="212"/>
        <v>1931.1142358524289</v>
      </c>
      <c r="FC77" s="58">
        <f t="shared" si="313"/>
        <v>463.96300270003121</v>
      </c>
      <c r="FD77" s="58">
        <f t="shared" si="213"/>
        <v>1803.3685884327965</v>
      </c>
      <c r="FE77" s="58">
        <f t="shared" si="314"/>
        <v>36.42941519987653</v>
      </c>
      <c r="FF77" s="58">
        <f t="shared" si="214"/>
        <v>1973.9577323406077</v>
      </c>
      <c r="FG77" s="58">
        <f>'Stata Quintile'!$L205</f>
        <v>3878.4090000000001</v>
      </c>
      <c r="FH77" s="58">
        <f t="shared" si="315"/>
        <v>8305.4322599999996</v>
      </c>
      <c r="FI77" s="58">
        <f t="shared" si="215"/>
        <v>6367.6036269751648</v>
      </c>
      <c r="FJ77" s="58">
        <f t="shared" si="316"/>
        <v>3994.3398600000037</v>
      </c>
      <c r="FK77" s="58">
        <f t="shared" si="216"/>
        <v>4671.7112823485513</v>
      </c>
      <c r="FL77" s="58">
        <f t="shared" si="317"/>
        <v>2509.6183247000008</v>
      </c>
      <c r="FM77" s="58">
        <f t="shared" si="217"/>
        <v>4620.4510318564517</v>
      </c>
      <c r="FN77" s="58">
        <f t="shared" si="318"/>
        <v>2788.020830599984</v>
      </c>
      <c r="FO77" s="58">
        <f t="shared" si="218"/>
        <v>4557.1301199783711</v>
      </c>
      <c r="FP77" s="58">
        <f t="shared" si="319"/>
        <v>1213.4788831000915</v>
      </c>
      <c r="FQ77" s="58">
        <f t="shared" si="219"/>
        <v>5161.9887703354789</v>
      </c>
    </row>
    <row r="78" spans="1:173">
      <c r="A78" s="58">
        <v>72</v>
      </c>
      <c r="B78" s="137"/>
      <c r="C78" s="138">
        <f t="shared" si="220"/>
        <v>-41.151415999999983</v>
      </c>
      <c r="D78" s="139">
        <f t="shared" si="221"/>
        <v>-154.98989360000007</v>
      </c>
      <c r="E78" s="141">
        <f t="shared" si="222"/>
        <v>43.769959199999903</v>
      </c>
      <c r="F78" s="140">
        <f t="shared" si="223"/>
        <v>894.8194943999988</v>
      </c>
      <c r="G78" s="142">
        <f t="shared" si="224"/>
        <v>-317.18556959994021</v>
      </c>
      <c r="H78" s="58">
        <f>'Stata Quintile'!$D208</f>
        <v>4.023809</v>
      </c>
      <c r="I78" s="58">
        <f t="shared" si="225"/>
        <v>482.95924000000014</v>
      </c>
      <c r="J78" s="58">
        <f t="shared" si="226"/>
        <v>-683.64143999999942</v>
      </c>
      <c r="K78" s="58">
        <f t="shared" si="227"/>
        <v>-790.47654799999873</v>
      </c>
      <c r="L78" s="58">
        <f t="shared" si="228"/>
        <v>191.63432959996862</v>
      </c>
      <c r="M78" s="58">
        <f t="shared" si="229"/>
        <v>188.34629184003097</v>
      </c>
      <c r="N78" s="58">
        <f>'Stata Quintile'!$E208</f>
        <v>222.02500000000001</v>
      </c>
      <c r="O78" s="58">
        <f t="shared" si="230"/>
        <v>3115.8456720000004</v>
      </c>
      <c r="P78" s="58">
        <f t="shared" si="231"/>
        <v>-379.6790239999973</v>
      </c>
      <c r="Q78" s="58">
        <f t="shared" si="232"/>
        <v>-1284.5559895999977</v>
      </c>
      <c r="R78" s="58">
        <f t="shared" si="233"/>
        <v>-101.53408799997123</v>
      </c>
      <c r="S78" s="58">
        <f t="shared" si="234"/>
        <v>-1376.9512463999563</v>
      </c>
      <c r="T78" s="58">
        <f>'Stata Quintile'!$F208</f>
        <v>905.01139999999998</v>
      </c>
      <c r="U78" s="58">
        <f t="shared" si="235"/>
        <v>6283.4188800000002</v>
      </c>
      <c r="V78" s="58">
        <f t="shared" si="236"/>
        <v>749.2203359999985</v>
      </c>
      <c r="W78" s="58">
        <f t="shared" si="237"/>
        <v>-332.41841039999417</v>
      </c>
      <c r="X78" s="58">
        <f t="shared" si="238"/>
        <v>1687.4025792000175</v>
      </c>
      <c r="Y78" s="58">
        <f t="shared" si="239"/>
        <v>-1677.5518208000576</v>
      </c>
      <c r="Z78" s="58">
        <f>'Stata Quintile'!$G208</f>
        <v>4656.7610000000004</v>
      </c>
      <c r="AA78" s="58">
        <f t="shared" si="240"/>
        <v>14043.3802</v>
      </c>
      <c r="AB78" s="58">
        <f t="shared" si="241"/>
        <v>5233.8275760000033</v>
      </c>
      <c r="AC78" s="58">
        <f t="shared" si="242"/>
        <v>6171.4918032000096</v>
      </c>
      <c r="AD78" s="58">
        <f t="shared" si="243"/>
        <v>7620.2824816000066</v>
      </c>
      <c r="AE78" s="58">
        <f t="shared" si="244"/>
        <v>-317.81637440039776</v>
      </c>
      <c r="AG78" s="58">
        <f t="shared" si="245"/>
        <v>1.145966400000006</v>
      </c>
      <c r="AH78" s="58">
        <f t="shared" si="246"/>
        <v>-16.050138400000009</v>
      </c>
      <c r="AI78" s="58">
        <f t="shared" si="247"/>
        <v>-54.672679200000402</v>
      </c>
      <c r="AJ78" s="58">
        <f t="shared" si="248"/>
        <v>55.172262399995816</v>
      </c>
      <c r="AK78" s="58">
        <f t="shared" si="249"/>
        <v>74.624400000000605</v>
      </c>
      <c r="AM78" s="58">
        <f t="shared" si="250"/>
        <v>327.474964</v>
      </c>
      <c r="AN78" s="58">
        <f t="shared" si="251"/>
        <v>-206.92059999999947</v>
      </c>
      <c r="AO78" s="58">
        <f t="shared" si="252"/>
        <v>-666.28679519999787</v>
      </c>
      <c r="AP78" s="58">
        <f t="shared" si="253"/>
        <v>11.552703999986988</v>
      </c>
      <c r="AQ78" s="58">
        <f t="shared" si="254"/>
        <v>308.4496383999649</v>
      </c>
      <c r="AR78" s="58">
        <f>'Stata Quintile'!$J208</f>
        <v>16.58013</v>
      </c>
      <c r="AS78" s="58">
        <f t="shared" si="255"/>
        <v>1804.9350319999999</v>
      </c>
      <c r="AT78" s="58">
        <f t="shared" si="256"/>
        <v>19.671359999998458</v>
      </c>
      <c r="AU78" s="58">
        <f t="shared" si="257"/>
        <v>-886.91250879999643</v>
      </c>
      <c r="AV78" s="58">
        <f t="shared" si="258"/>
        <v>-79.549015999989933</v>
      </c>
      <c r="AW78" s="58">
        <f t="shared" si="259"/>
        <v>-36.397345599998516</v>
      </c>
      <c r="AX78" s="58">
        <f>'Stata Quintile'!$K208</f>
        <v>698.35580000000004</v>
      </c>
      <c r="AY78" s="58">
        <f t="shared" si="260"/>
        <v>3847.7326800000001</v>
      </c>
      <c r="AZ78" s="58">
        <f t="shared" si="261"/>
        <v>949.87359600000127</v>
      </c>
      <c r="BA78" s="58">
        <f t="shared" si="262"/>
        <v>-626.23995840000134</v>
      </c>
      <c r="BB78" s="58">
        <f t="shared" si="263"/>
        <v>146.73535200001061</v>
      </c>
      <c r="BC78" s="58">
        <f t="shared" si="264"/>
        <v>-523.96286719996715</v>
      </c>
      <c r="BD78" s="58">
        <f>'Stata Quintile'!$L208</f>
        <v>3795</v>
      </c>
      <c r="BE78" s="58">
        <f t="shared" si="265"/>
        <v>8343.8383199999989</v>
      </c>
      <c r="BF78" s="58">
        <f t="shared" si="266"/>
        <v>3632.6220399999984</v>
      </c>
      <c r="BG78" s="58">
        <f t="shared" si="267"/>
        <v>1834.8921295999971</v>
      </c>
      <c r="BH78" s="58">
        <f t="shared" si="268"/>
        <v>2211.8528191999831</v>
      </c>
      <c r="BI78" s="58">
        <f t="shared" si="269"/>
        <v>-224.00618559960276</v>
      </c>
      <c r="BK78" s="58">
        <v>72</v>
      </c>
      <c r="BM78" s="58">
        <f t="shared" si="270"/>
        <v>-41.151415999999983</v>
      </c>
      <c r="BN78" s="58">
        <f t="shared" si="174"/>
        <v>-4.1035447518540131</v>
      </c>
      <c r="BO78" s="58">
        <f t="shared" si="271"/>
        <v>-154.98989360000007</v>
      </c>
      <c r="BP78" s="58">
        <f t="shared" si="174"/>
        <v>-37.618991729385982</v>
      </c>
      <c r="BQ78" s="58">
        <f t="shared" si="272"/>
        <v>43.769959199999903</v>
      </c>
      <c r="BR78" s="58">
        <f t="shared" si="174"/>
        <v>-8.031752107648007</v>
      </c>
      <c r="BS78" s="58">
        <f t="shared" si="273"/>
        <v>894.8194943999988</v>
      </c>
      <c r="BT78" s="58">
        <f t="shared" si="174"/>
        <v>51.488630162595769</v>
      </c>
      <c r="BU78" s="58">
        <f t="shared" si="274"/>
        <v>-317.18556959994021</v>
      </c>
      <c r="BV78" s="58">
        <f t="shared" si="174"/>
        <v>12.319959088194285</v>
      </c>
      <c r="BW78" s="58">
        <f>'Stata Quintile'!$D208</f>
        <v>4.023809</v>
      </c>
      <c r="BX78" s="58">
        <f t="shared" si="275"/>
        <v>482.95924000000014</v>
      </c>
      <c r="BY78" s="58">
        <f t="shared" si="175"/>
        <v>465.41985550052232</v>
      </c>
      <c r="BZ78" s="58">
        <f t="shared" si="276"/>
        <v>-683.64143999999942</v>
      </c>
      <c r="CA78" s="58">
        <f t="shared" si="176"/>
        <v>515.20586473422827</v>
      </c>
      <c r="CB78" s="58">
        <f t="shared" si="277"/>
        <v>-790.47654799999873</v>
      </c>
      <c r="CC78" s="58">
        <f t="shared" si="177"/>
        <v>555.44216881608759</v>
      </c>
      <c r="CD78" s="58">
        <f t="shared" si="278"/>
        <v>191.63432959996862</v>
      </c>
      <c r="CE78" s="58">
        <f t="shared" si="178"/>
        <v>146.91052307747654</v>
      </c>
      <c r="CF78" s="58">
        <f t="shared" si="279"/>
        <v>188.34629184003097</v>
      </c>
      <c r="CG78" s="58">
        <f t="shared" si="179"/>
        <v>147.46919763183899</v>
      </c>
      <c r="CH78" s="58">
        <f>'Stata Quintile'!$E208</f>
        <v>222.02500000000001</v>
      </c>
      <c r="CI78" s="58">
        <f t="shared" si="280"/>
        <v>3115.8456720000004</v>
      </c>
      <c r="CJ78" s="58">
        <f t="shared" si="180"/>
        <v>2309.2385767610017</v>
      </c>
      <c r="CK78" s="58">
        <f t="shared" si="281"/>
        <v>-379.6790239999973</v>
      </c>
      <c r="CL78" s="58">
        <f t="shared" si="181"/>
        <v>1268.0498105335291</v>
      </c>
      <c r="CM78" s="58">
        <f t="shared" si="282"/>
        <v>-1284.5559895999977</v>
      </c>
      <c r="CN78" s="58">
        <f t="shared" si="182"/>
        <v>1253.6720177396405</v>
      </c>
      <c r="CO78" s="58">
        <f t="shared" si="283"/>
        <v>-101.53408799997123</v>
      </c>
      <c r="CP78" s="58">
        <f t="shared" si="183"/>
        <v>1082.2574407679836</v>
      </c>
      <c r="CQ78" s="58">
        <f t="shared" si="284"/>
        <v>-1376.9512463999563</v>
      </c>
      <c r="CR78" s="58">
        <f t="shared" si="184"/>
        <v>1365.9622312587269</v>
      </c>
      <c r="CS78" s="58">
        <f>'Stata Quintile'!$F208</f>
        <v>905.01139999999998</v>
      </c>
      <c r="CT78" s="58">
        <f t="shared" si="285"/>
        <v>6283.4188800000002</v>
      </c>
      <c r="CU78" s="58">
        <f t="shared" si="185"/>
        <v>4534.4194017251848</v>
      </c>
      <c r="CV78" s="58">
        <f t="shared" si="286"/>
        <v>749.2203359999985</v>
      </c>
      <c r="CW78" s="58">
        <f t="shared" si="186"/>
        <v>2583.323299770866</v>
      </c>
      <c r="CX78" s="58">
        <f t="shared" si="287"/>
        <v>-332.41841039999417</v>
      </c>
      <c r="CY78" s="58">
        <f t="shared" si="187"/>
        <v>2479.7552945181264</v>
      </c>
      <c r="CZ78" s="58">
        <f t="shared" si="288"/>
        <v>1687.4025792000175</v>
      </c>
      <c r="DA78" s="58">
        <f t="shared" si="188"/>
        <v>2357.8169089327025</v>
      </c>
      <c r="DB78" s="58">
        <f t="shared" si="289"/>
        <v>-1677.5518208000576</v>
      </c>
      <c r="DC78" s="58">
        <f t="shared" si="189"/>
        <v>2759.4888544662504</v>
      </c>
      <c r="DD78" s="58">
        <f>'Stata Quintile'!$G208</f>
        <v>4656.7610000000004</v>
      </c>
      <c r="DE78" s="58">
        <f t="shared" si="290"/>
        <v>14043.3802</v>
      </c>
      <c r="DF78" s="58">
        <f t="shared" si="190"/>
        <v>10054.9519595726</v>
      </c>
      <c r="DG78" s="58">
        <f t="shared" si="291"/>
        <v>5233.8275760000033</v>
      </c>
      <c r="DH78" s="58">
        <f t="shared" si="191"/>
        <v>6715.4967772573227</v>
      </c>
      <c r="DI78" s="58">
        <f t="shared" si="292"/>
        <v>6171.4918032000096</v>
      </c>
      <c r="DJ78" s="58">
        <f t="shared" si="192"/>
        <v>6835.267748213525</v>
      </c>
      <c r="DK78" s="58">
        <f t="shared" si="293"/>
        <v>7620.2824816000066</v>
      </c>
      <c r="DL78" s="58">
        <f t="shared" si="193"/>
        <v>6782.4908262458794</v>
      </c>
      <c r="DM78" s="58">
        <f t="shared" si="294"/>
        <v>-317.81637440039776</v>
      </c>
      <c r="DN78" s="58">
        <f t="shared" si="194"/>
        <v>7739.2315325178333</v>
      </c>
      <c r="DP78" s="58">
        <f t="shared" si="295"/>
        <v>1.145966400000006</v>
      </c>
      <c r="DQ78" s="58">
        <f t="shared" si="195"/>
        <v>5.3798848564117243</v>
      </c>
      <c r="DR78" s="58">
        <f t="shared" si="296"/>
        <v>-16.050138400000009</v>
      </c>
      <c r="DS78" s="58">
        <f t="shared" si="196"/>
        <v>5.9570858968035338</v>
      </c>
      <c r="DT78" s="58">
        <f t="shared" si="297"/>
        <v>-54.672679200000402</v>
      </c>
      <c r="DU78" s="58">
        <f t="shared" si="197"/>
        <v>11.362212162398404</v>
      </c>
      <c r="DV78" s="58">
        <f t="shared" si="298"/>
        <v>55.172262399995816</v>
      </c>
      <c r="DW78" s="58">
        <f t="shared" si="198"/>
        <v>-9.9059691450804639</v>
      </c>
      <c r="DX78" s="58">
        <f t="shared" si="299"/>
        <v>74.624400000000605</v>
      </c>
      <c r="DY78" s="58">
        <f t="shared" si="199"/>
        <v>-13.736560033008056</v>
      </c>
      <c r="EA78" s="58">
        <f t="shared" si="300"/>
        <v>327.474964</v>
      </c>
      <c r="EB78" s="58">
        <f t="shared" si="200"/>
        <v>291.18102645637947</v>
      </c>
      <c r="EC78" s="58">
        <f t="shared" si="301"/>
        <v>-206.92059999999947</v>
      </c>
      <c r="ED78" s="58">
        <f t="shared" si="201"/>
        <v>261.57655848889334</v>
      </c>
      <c r="EE78" s="58">
        <f t="shared" si="302"/>
        <v>-666.28679519999787</v>
      </c>
      <c r="EF78" s="58">
        <f t="shared" si="202"/>
        <v>373.56997529523693</v>
      </c>
      <c r="EG78" s="58">
        <f t="shared" si="303"/>
        <v>11.552703999986988</v>
      </c>
      <c r="EH78" s="58">
        <f t="shared" si="203"/>
        <v>153.14710016853419</v>
      </c>
      <c r="EI78" s="58">
        <f t="shared" si="304"/>
        <v>308.4496383999649</v>
      </c>
      <c r="EJ78" s="58">
        <f t="shared" si="204"/>
        <v>61.078486891768549</v>
      </c>
      <c r="EK78" s="58">
        <f>'Stata Quintile'!$J208</f>
        <v>16.58013</v>
      </c>
      <c r="EL78" s="58">
        <f t="shared" si="305"/>
        <v>1804.9350319999999</v>
      </c>
      <c r="EM78" s="58">
        <f t="shared" si="205"/>
        <v>1379.5244196275648</v>
      </c>
      <c r="EN78" s="58">
        <f t="shared" si="306"/>
        <v>19.671359999998458</v>
      </c>
      <c r="EO78" s="58">
        <f t="shared" si="206"/>
        <v>900.76948782851218</v>
      </c>
      <c r="EP78" s="58">
        <f t="shared" si="307"/>
        <v>-886.91250879999643</v>
      </c>
      <c r="EQ78" s="58">
        <f t="shared" si="207"/>
        <v>965.05185604246458</v>
      </c>
      <c r="ER78" s="58">
        <f t="shared" si="308"/>
        <v>-79.549015999989933</v>
      </c>
      <c r="ES78" s="58">
        <f t="shared" si="208"/>
        <v>779.7622878076063</v>
      </c>
      <c r="ET78" s="58">
        <f t="shared" si="309"/>
        <v>-36.397345599998516</v>
      </c>
      <c r="EU78" s="58">
        <f t="shared" si="209"/>
        <v>750.76231738271736</v>
      </c>
      <c r="EV78" s="58">
        <f>'Stata Quintile'!$K208</f>
        <v>698.35580000000004</v>
      </c>
      <c r="EW78" s="58">
        <f t="shared" si="310"/>
        <v>3847.7326800000001</v>
      </c>
      <c r="EX78" s="58">
        <f t="shared" si="210"/>
        <v>2848.5057048396084</v>
      </c>
      <c r="EY78" s="58">
        <f t="shared" si="311"/>
        <v>949.87359600000127</v>
      </c>
      <c r="EZ78" s="58">
        <f t="shared" si="211"/>
        <v>1897.9550563768009</v>
      </c>
      <c r="FA78" s="58">
        <f t="shared" si="312"/>
        <v>-626.23995840000134</v>
      </c>
      <c r="FB78" s="58">
        <f t="shared" si="212"/>
        <v>1856.4199375895478</v>
      </c>
      <c r="FC78" s="58">
        <f t="shared" si="313"/>
        <v>146.73535200001061</v>
      </c>
      <c r="FD78" s="58">
        <f t="shared" si="213"/>
        <v>1733.6154124054599</v>
      </c>
      <c r="FE78" s="58">
        <f t="shared" si="314"/>
        <v>-523.96286719996715</v>
      </c>
      <c r="FF78" s="58">
        <f t="shared" si="214"/>
        <v>1897.6062742650652</v>
      </c>
      <c r="FG78" s="58">
        <f>'Stata Quintile'!$L208</f>
        <v>3795</v>
      </c>
      <c r="FH78" s="58">
        <f t="shared" si="315"/>
        <v>8343.8383199999989</v>
      </c>
      <c r="FI78" s="58">
        <f t="shared" si="215"/>
        <v>6121.3086767838122</v>
      </c>
      <c r="FJ78" s="58">
        <f t="shared" si="316"/>
        <v>3632.6220399999984</v>
      </c>
      <c r="FK78" s="58">
        <f t="shared" si="216"/>
        <v>4491.0123938813049</v>
      </c>
      <c r="FL78" s="58">
        <f t="shared" si="317"/>
        <v>1834.8921295999971</v>
      </c>
      <c r="FM78" s="58">
        <f t="shared" si="217"/>
        <v>4441.7348580148873</v>
      </c>
      <c r="FN78" s="58">
        <f t="shared" si="318"/>
        <v>2211.8528191999831</v>
      </c>
      <c r="FO78" s="58">
        <f t="shared" si="218"/>
        <v>4380.8631596479954</v>
      </c>
      <c r="FP78" s="58">
        <f t="shared" si="319"/>
        <v>-224.00618559960276</v>
      </c>
      <c r="FQ78" s="58">
        <f t="shared" si="219"/>
        <v>4962.3262533892021</v>
      </c>
    </row>
    <row r="79" spans="1:173">
      <c r="A79" s="58">
        <v>73</v>
      </c>
      <c r="B79" s="137"/>
      <c r="C79" s="138">
        <f t="shared" si="220"/>
        <v>-46.252843999999982</v>
      </c>
      <c r="D79" s="139">
        <f t="shared" si="221"/>
        <v>-171.29981759999987</v>
      </c>
      <c r="E79" s="141">
        <f t="shared" si="222"/>
        <v>59.689327300001423</v>
      </c>
      <c r="F79" s="140">
        <f t="shared" si="223"/>
        <v>1095.6440825999962</v>
      </c>
      <c r="G79" s="142">
        <f t="shared" si="224"/>
        <v>-453.95973900004174</v>
      </c>
      <c r="H79" s="58">
        <f>'Stata Quintile'!$D211</f>
        <v>0.36363640000000003</v>
      </c>
      <c r="I79" s="58">
        <f t="shared" si="225"/>
        <v>463.78766000000019</v>
      </c>
      <c r="J79" s="58">
        <f t="shared" si="226"/>
        <v>-903.61543999999776</v>
      </c>
      <c r="K79" s="58">
        <f t="shared" si="227"/>
        <v>-1042.8076515000002</v>
      </c>
      <c r="L79" s="58">
        <f t="shared" si="228"/>
        <v>342.84037429999444</v>
      </c>
      <c r="M79" s="58">
        <f t="shared" si="229"/>
        <v>338.01208321001673</v>
      </c>
      <c r="N79" s="58">
        <f>'Stata Quintile'!$E211</f>
        <v>356.25</v>
      </c>
      <c r="O79" s="58">
        <f t="shared" si="230"/>
        <v>3123.5210980000002</v>
      </c>
      <c r="P79" s="58">
        <f t="shared" si="231"/>
        <v>-712.39391899999828</v>
      </c>
      <c r="Q79" s="58">
        <f t="shared" si="232"/>
        <v>-1790.2593099000005</v>
      </c>
      <c r="R79" s="58">
        <f t="shared" si="233"/>
        <v>-259.65113019997079</v>
      </c>
      <c r="S79" s="58">
        <f t="shared" si="234"/>
        <v>-2079.7335475999862</v>
      </c>
      <c r="T79" s="58">
        <f>'Stata Quintile'!$F211</f>
        <v>1147.902</v>
      </c>
      <c r="U79" s="58">
        <f t="shared" si="235"/>
        <v>6322.0826699999998</v>
      </c>
      <c r="V79" s="58">
        <f t="shared" si="236"/>
        <v>315.59644099999423</v>
      </c>
      <c r="W79" s="58">
        <f t="shared" si="237"/>
        <v>-948.2845451999965</v>
      </c>
      <c r="X79" s="58">
        <f t="shared" si="238"/>
        <v>1592.6403437999834</v>
      </c>
      <c r="Y79" s="58">
        <f t="shared" si="239"/>
        <v>-2984.5352269001305</v>
      </c>
      <c r="Z79" s="58">
        <f>'Stata Quintile'!$G211</f>
        <v>5022.2269999999999</v>
      </c>
      <c r="AA79" s="58">
        <f t="shared" si="240"/>
        <v>14144.8403</v>
      </c>
      <c r="AB79" s="58">
        <f t="shared" si="241"/>
        <v>4634.9392060000027</v>
      </c>
      <c r="AC79" s="58">
        <f t="shared" si="242"/>
        <v>5722.0078027999953</v>
      </c>
      <c r="AD79" s="58">
        <f t="shared" si="243"/>
        <v>7529.9915828999947</v>
      </c>
      <c r="AE79" s="58">
        <f t="shared" si="244"/>
        <v>-3251.880739700282</v>
      </c>
      <c r="AG79" s="58">
        <f t="shared" si="245"/>
        <v>0.29582760000000263</v>
      </c>
      <c r="AH79" s="58">
        <f t="shared" si="246"/>
        <v>-19.85026289999999</v>
      </c>
      <c r="AI79" s="58">
        <f t="shared" si="247"/>
        <v>-68.02164020000032</v>
      </c>
      <c r="AJ79" s="58">
        <f t="shared" si="248"/>
        <v>85.072708199997578</v>
      </c>
      <c r="AK79" s="58">
        <f t="shared" si="249"/>
        <v>115.15842945000622</v>
      </c>
      <c r="AM79" s="58">
        <f t="shared" si="250"/>
        <v>319.38355100000001</v>
      </c>
      <c r="AN79" s="58">
        <f t="shared" si="251"/>
        <v>-295.7026249999999</v>
      </c>
      <c r="AO79" s="58">
        <f t="shared" si="252"/>
        <v>-876.4805008000003</v>
      </c>
      <c r="AP79" s="58">
        <f t="shared" si="253"/>
        <v>56.598605099978158</v>
      </c>
      <c r="AQ79" s="58">
        <f t="shared" si="254"/>
        <v>517.49222799995914</v>
      </c>
      <c r="AR79" s="58">
        <f>'Stata Quintile'!$J211</f>
        <v>35.760420000000003</v>
      </c>
      <c r="AS79" s="58">
        <f t="shared" si="255"/>
        <v>1802.809213</v>
      </c>
      <c r="AT79" s="58">
        <f t="shared" si="256"/>
        <v>-168.99763999999959</v>
      </c>
      <c r="AU79" s="58">
        <f t="shared" si="257"/>
        <v>-1271.0174256999999</v>
      </c>
      <c r="AV79" s="58">
        <f t="shared" si="258"/>
        <v>-199.81168489999254</v>
      </c>
      <c r="AW79" s="58">
        <f t="shared" si="259"/>
        <v>-127.02954770000724</v>
      </c>
      <c r="AX79" s="58">
        <f>'Stata Quintile'!$K211</f>
        <v>700.58330000000001</v>
      </c>
      <c r="AY79" s="58">
        <f t="shared" si="260"/>
        <v>3860.6031200000002</v>
      </c>
      <c r="AZ79" s="58">
        <f t="shared" si="261"/>
        <v>698.08297600000151</v>
      </c>
      <c r="BA79" s="58">
        <f t="shared" si="262"/>
        <v>-1174.9560151000042</v>
      </c>
      <c r="BB79" s="58">
        <f t="shared" si="263"/>
        <v>-171.22936089997529</v>
      </c>
      <c r="BC79" s="58">
        <f t="shared" si="264"/>
        <v>-1138.4944295999303</v>
      </c>
      <c r="BD79" s="58">
        <f>'Stata Quintile'!$L211</f>
        <v>2468.7919999999999</v>
      </c>
      <c r="BE79" s="58">
        <f t="shared" si="265"/>
        <v>8382.2443800000001</v>
      </c>
      <c r="BF79" s="58">
        <f t="shared" si="266"/>
        <v>3259.4625400000004</v>
      </c>
      <c r="BG79" s="58">
        <f t="shared" si="267"/>
        <v>1125.0732008999985</v>
      </c>
      <c r="BH79" s="58">
        <f t="shared" si="268"/>
        <v>1613.9217003999911</v>
      </c>
      <c r="BI79" s="58">
        <f t="shared" si="269"/>
        <v>-1867.1972052997444</v>
      </c>
      <c r="BK79" s="58">
        <v>73</v>
      </c>
      <c r="BM79" s="58">
        <f t="shared" si="270"/>
        <v>-46.252843999999982</v>
      </c>
      <c r="BN79" s="58">
        <f t="shared" si="174"/>
        <v>-3.9414097990137651</v>
      </c>
      <c r="BO79" s="58">
        <f t="shared" si="271"/>
        <v>-171.29981759999987</v>
      </c>
      <c r="BP79" s="58">
        <f t="shared" si="174"/>
        <v>-36.132629615950776</v>
      </c>
      <c r="BQ79" s="58">
        <f t="shared" si="272"/>
        <v>59.689327300001423</v>
      </c>
      <c r="BR79" s="58">
        <f t="shared" si="174"/>
        <v>-7.714409949113068</v>
      </c>
      <c r="BS79" s="58">
        <f t="shared" si="273"/>
        <v>1095.6440825999962</v>
      </c>
      <c r="BT79" s="58">
        <f t="shared" si="174"/>
        <v>49.454265454022845</v>
      </c>
      <c r="BU79" s="58">
        <f t="shared" si="274"/>
        <v>-453.95973900004174</v>
      </c>
      <c r="BV79" s="58">
        <f t="shared" si="174"/>
        <v>11.833185796674634</v>
      </c>
      <c r="BW79" s="58">
        <f>'Stata Quintile'!$D211</f>
        <v>0.36363640000000003</v>
      </c>
      <c r="BX79" s="58">
        <f t="shared" si="275"/>
        <v>463.78766000000019</v>
      </c>
      <c r="BY79" s="58">
        <f t="shared" si="175"/>
        <v>447.03067471032904</v>
      </c>
      <c r="BZ79" s="58">
        <f t="shared" si="276"/>
        <v>-903.61543999999776</v>
      </c>
      <c r="CA79" s="58">
        <f t="shared" si="176"/>
        <v>494.84959140640296</v>
      </c>
      <c r="CB79" s="58">
        <f t="shared" si="277"/>
        <v>-1042.8076515000002</v>
      </c>
      <c r="CC79" s="58">
        <f t="shared" si="177"/>
        <v>533.49612087648779</v>
      </c>
      <c r="CD79" s="58">
        <f t="shared" si="278"/>
        <v>342.84037429999444</v>
      </c>
      <c r="CE79" s="58">
        <f t="shared" si="178"/>
        <v>141.10594869818141</v>
      </c>
      <c r="CF79" s="58">
        <f t="shared" si="279"/>
        <v>338.01208321001673</v>
      </c>
      <c r="CG79" s="58">
        <f t="shared" si="179"/>
        <v>141.6425494899795</v>
      </c>
      <c r="CH79" s="58">
        <f>'Stata Quintile'!$E211</f>
        <v>356.25</v>
      </c>
      <c r="CI79" s="58">
        <f t="shared" si="280"/>
        <v>3123.5210980000002</v>
      </c>
      <c r="CJ79" s="58">
        <f t="shared" si="180"/>
        <v>2217.9983660697776</v>
      </c>
      <c r="CK79" s="58">
        <f t="shared" si="281"/>
        <v>-712.39391899999828</v>
      </c>
      <c r="CL79" s="58">
        <f t="shared" si="181"/>
        <v>1217.9479574619745</v>
      </c>
      <c r="CM79" s="58">
        <f t="shared" si="282"/>
        <v>-1790.2593099000005</v>
      </c>
      <c r="CN79" s="58">
        <f t="shared" si="182"/>
        <v>1204.1382449249249</v>
      </c>
      <c r="CO79" s="58">
        <f t="shared" si="283"/>
        <v>-259.65113019997079</v>
      </c>
      <c r="CP79" s="58">
        <f t="shared" si="183"/>
        <v>1039.4964207886974</v>
      </c>
      <c r="CQ79" s="58">
        <f t="shared" si="284"/>
        <v>-2079.7335475999862</v>
      </c>
      <c r="CR79" s="58">
        <f t="shared" si="184"/>
        <v>1311.9917653958576</v>
      </c>
      <c r="CS79" s="58">
        <f>'Stata Quintile'!$F211</f>
        <v>1147.902</v>
      </c>
      <c r="CT79" s="58">
        <f t="shared" si="285"/>
        <v>6322.0826699999998</v>
      </c>
      <c r="CU79" s="58">
        <f t="shared" si="185"/>
        <v>4355.2601819982756</v>
      </c>
      <c r="CV79" s="58">
        <f t="shared" si="286"/>
        <v>315.59644099999423</v>
      </c>
      <c r="CW79" s="58">
        <f t="shared" si="186"/>
        <v>2481.2537412044035</v>
      </c>
      <c r="CX79" s="58">
        <f t="shared" si="287"/>
        <v>-948.2845451999965</v>
      </c>
      <c r="CY79" s="58">
        <f t="shared" si="187"/>
        <v>2381.7778062622961</v>
      </c>
      <c r="CZ79" s="58">
        <f t="shared" si="288"/>
        <v>1592.6403437999834</v>
      </c>
      <c r="DA79" s="58">
        <f t="shared" si="188"/>
        <v>2264.6573221722501</v>
      </c>
      <c r="DB79" s="58">
        <f t="shared" si="289"/>
        <v>-2984.5352269001305</v>
      </c>
      <c r="DC79" s="58">
        <f t="shared" si="189"/>
        <v>2650.4588274195289</v>
      </c>
      <c r="DD79" s="58">
        <f>'Stata Quintile'!$G211</f>
        <v>5022.2269999999999</v>
      </c>
      <c r="DE79" s="58">
        <f t="shared" si="290"/>
        <v>14144.8403</v>
      </c>
      <c r="DF79" s="58">
        <f t="shared" si="190"/>
        <v>9657.6712521940099</v>
      </c>
      <c r="DG79" s="58">
        <f t="shared" si="291"/>
        <v>4634.9392060000027</v>
      </c>
      <c r="DH79" s="58">
        <f t="shared" si="191"/>
        <v>6450.161117694327</v>
      </c>
      <c r="DI79" s="58">
        <f t="shared" si="292"/>
        <v>5722.0078027999953</v>
      </c>
      <c r="DJ79" s="58">
        <f t="shared" si="192"/>
        <v>6565.1998237668968</v>
      </c>
      <c r="DK79" s="58">
        <f t="shared" si="293"/>
        <v>7529.9915828999947</v>
      </c>
      <c r="DL79" s="58">
        <f t="shared" si="193"/>
        <v>6514.5081681413349</v>
      </c>
      <c r="DM79" s="58">
        <f t="shared" si="294"/>
        <v>-3251.880739700282</v>
      </c>
      <c r="DN79" s="58">
        <f t="shared" si="194"/>
        <v>7433.4471398954274</v>
      </c>
      <c r="DP79" s="58">
        <f t="shared" si="295"/>
        <v>0.29582760000000263</v>
      </c>
      <c r="DQ79" s="58">
        <f t="shared" si="195"/>
        <v>5.1717942543001447</v>
      </c>
      <c r="DR79" s="58">
        <f t="shared" si="296"/>
        <v>-19.85026289999999</v>
      </c>
      <c r="DS79" s="58">
        <f t="shared" si="196"/>
        <v>5.7266695172375508</v>
      </c>
      <c r="DT79" s="58">
        <f t="shared" si="297"/>
        <v>-68.02164020000032</v>
      </c>
      <c r="DU79" s="58">
        <f t="shared" si="197"/>
        <v>10.922728858703687</v>
      </c>
      <c r="DV79" s="58">
        <f t="shared" si="298"/>
        <v>85.072708199997578</v>
      </c>
      <c r="DW79" s="58">
        <f t="shared" si="198"/>
        <v>-9.5228124160954888</v>
      </c>
      <c r="DX79" s="58">
        <f t="shared" si="299"/>
        <v>115.15842945000622</v>
      </c>
      <c r="DY79" s="58">
        <f t="shared" si="199"/>
        <v>-13.205238429571912</v>
      </c>
      <c r="EA79" s="58">
        <f t="shared" si="300"/>
        <v>319.38355100000001</v>
      </c>
      <c r="EB79" s="58">
        <f t="shared" si="200"/>
        <v>279.91832535106448</v>
      </c>
      <c r="EC79" s="58">
        <f t="shared" si="301"/>
        <v>-295.7026249999999</v>
      </c>
      <c r="ED79" s="58">
        <f t="shared" si="201"/>
        <v>251.45893980243443</v>
      </c>
      <c r="EE79" s="58">
        <f t="shared" si="302"/>
        <v>-876.4805008000003</v>
      </c>
      <c r="EF79" s="58">
        <f t="shared" si="202"/>
        <v>359.12052086177488</v>
      </c>
      <c r="EG79" s="58">
        <f t="shared" si="303"/>
        <v>56.598605099978158</v>
      </c>
      <c r="EH79" s="58">
        <f t="shared" si="203"/>
        <v>147.2234655301958</v>
      </c>
      <c r="EI79" s="58">
        <f t="shared" si="304"/>
        <v>517.49222799995914</v>
      </c>
      <c r="EJ79" s="58">
        <f t="shared" si="204"/>
        <v>58.716008985159675</v>
      </c>
      <c r="EK79" s="58">
        <f>'Stata Quintile'!$J211</f>
        <v>35.760420000000003</v>
      </c>
      <c r="EL79" s="58">
        <f t="shared" si="305"/>
        <v>1802.809213</v>
      </c>
      <c r="EM79" s="58">
        <f t="shared" si="205"/>
        <v>1326.1652725882368</v>
      </c>
      <c r="EN79" s="58">
        <f t="shared" si="306"/>
        <v>-168.99763999999959</v>
      </c>
      <c r="EO79" s="58">
        <f t="shared" si="206"/>
        <v>865.92828395728395</v>
      </c>
      <c r="EP79" s="58">
        <f t="shared" si="307"/>
        <v>-1271.0174256999999</v>
      </c>
      <c r="EQ79" s="58">
        <f t="shared" si="207"/>
        <v>927.72425012661688</v>
      </c>
      <c r="ER79" s="58">
        <f t="shared" si="308"/>
        <v>-199.81168489999254</v>
      </c>
      <c r="ES79" s="58">
        <f t="shared" si="208"/>
        <v>749.60156721515614</v>
      </c>
      <c r="ET79" s="58">
        <f t="shared" si="309"/>
        <v>-127.02954770000724</v>
      </c>
      <c r="EU79" s="58">
        <f t="shared" si="209"/>
        <v>721.72329761993115</v>
      </c>
      <c r="EV79" s="58">
        <f>'Stata Quintile'!$K211</f>
        <v>700.58330000000001</v>
      </c>
      <c r="EW79" s="58">
        <f t="shared" si="310"/>
        <v>3860.6031200000002</v>
      </c>
      <c r="EX79" s="58">
        <f t="shared" si="210"/>
        <v>2738.3272748064992</v>
      </c>
      <c r="EY79" s="58">
        <f t="shared" si="311"/>
        <v>698.08297600000151</v>
      </c>
      <c r="EZ79" s="58">
        <f t="shared" si="211"/>
        <v>1824.5433345643034</v>
      </c>
      <c r="FA79" s="58">
        <f t="shared" si="312"/>
        <v>-1174.9560151000042</v>
      </c>
      <c r="FB79" s="58">
        <f t="shared" si="212"/>
        <v>1784.6147683535269</v>
      </c>
      <c r="FC79" s="58">
        <f t="shared" si="313"/>
        <v>-171.22936089997529</v>
      </c>
      <c r="FD79" s="58">
        <f t="shared" si="213"/>
        <v>1666.5602458683122</v>
      </c>
      <c r="FE79" s="58">
        <f t="shared" si="314"/>
        <v>-1138.4944295999303</v>
      </c>
      <c r="FF79" s="58">
        <f t="shared" si="214"/>
        <v>1824.2080431278468</v>
      </c>
      <c r="FG79" s="58">
        <f>'Stata Quintile'!$L211</f>
        <v>2468.7919999999999</v>
      </c>
      <c r="FH79" s="58">
        <f t="shared" si="315"/>
        <v>8382.2443800000001</v>
      </c>
      <c r="FI79" s="58">
        <f t="shared" si="215"/>
        <v>5884.5402621690109</v>
      </c>
      <c r="FJ79" s="58">
        <f t="shared" si="316"/>
        <v>3259.4625400000004</v>
      </c>
      <c r="FK79" s="58">
        <f t="shared" si="216"/>
        <v>4317.3028260976098</v>
      </c>
      <c r="FL79" s="58">
        <f t="shared" si="317"/>
        <v>1125.0732008999985</v>
      </c>
      <c r="FM79" s="58">
        <f t="shared" si="217"/>
        <v>4269.9313146876075</v>
      </c>
      <c r="FN79" s="58">
        <f t="shared" si="318"/>
        <v>1613.9217003999911</v>
      </c>
      <c r="FO79" s="58">
        <f t="shared" si="218"/>
        <v>4211.4140957757218</v>
      </c>
      <c r="FP79" s="58">
        <f t="shared" si="319"/>
        <v>-1867.1972052997444</v>
      </c>
      <c r="FQ79" s="58">
        <f t="shared" si="219"/>
        <v>4770.3865584882615</v>
      </c>
    </row>
    <row r="80" spans="1:173">
      <c r="A80" s="58">
        <v>74</v>
      </c>
      <c r="B80" s="137"/>
      <c r="C80" s="138">
        <f t="shared" si="220"/>
        <v>-51.35427199999998</v>
      </c>
      <c r="D80" s="139">
        <f t="shared" si="221"/>
        <v>-187.93343640000001</v>
      </c>
      <c r="E80" s="141">
        <f t="shared" si="222"/>
        <v>77.883633600000394</v>
      </c>
      <c r="F80" s="140">
        <f t="shared" si="223"/>
        <v>1321.4728272000139</v>
      </c>
      <c r="G80" s="142">
        <f t="shared" si="224"/>
        <v>-625.49731840001186</v>
      </c>
      <c r="H80" s="58">
        <f>'Stata Quintile'!$D214</f>
        <v>19.984380000000002</v>
      </c>
      <c r="I80" s="58">
        <f t="shared" si="225"/>
        <v>444.61608000000024</v>
      </c>
      <c r="J80" s="58">
        <f t="shared" si="226"/>
        <v>-1129.7679599999974</v>
      </c>
      <c r="K80" s="58">
        <f t="shared" si="227"/>
        <v>-1303.9137599999995</v>
      </c>
      <c r="L80" s="58">
        <f t="shared" si="228"/>
        <v>542.67495439996128</v>
      </c>
      <c r="M80" s="58">
        <f t="shared" si="229"/>
        <v>535.95868608002388</v>
      </c>
      <c r="N80" s="58">
        <f>'Stata Quintile'!$E214</f>
        <v>176.65629999999999</v>
      </c>
      <c r="O80" s="58">
        <f t="shared" si="230"/>
        <v>3131.196524</v>
      </c>
      <c r="P80" s="58">
        <f t="shared" si="231"/>
        <v>-1054.6750359999969</v>
      </c>
      <c r="Q80" s="58">
        <f t="shared" si="232"/>
        <v>-2318.2209767999957</v>
      </c>
      <c r="R80" s="58">
        <f t="shared" si="233"/>
        <v>-395.36558480000531</v>
      </c>
      <c r="S80" s="58">
        <f t="shared" si="234"/>
        <v>-2868.2914927998208</v>
      </c>
      <c r="T80" s="58">
        <f>'Stata Quintile'!$F214</f>
        <v>1110.9780000000001</v>
      </c>
      <c r="U80" s="58">
        <f t="shared" si="235"/>
        <v>6360.7464600000003</v>
      </c>
      <c r="V80" s="58">
        <f t="shared" si="236"/>
        <v>-130.84979600000224</v>
      </c>
      <c r="W80" s="58">
        <f t="shared" si="237"/>
        <v>-1589.8919419999984</v>
      </c>
      <c r="X80" s="58">
        <f t="shared" si="238"/>
        <v>1535.8499576000031</v>
      </c>
      <c r="Y80" s="58">
        <f t="shared" si="239"/>
        <v>-4480.9784240000881</v>
      </c>
      <c r="Z80" s="58">
        <f>'Stata Quintile'!$G214</f>
        <v>4429.4719999999998</v>
      </c>
      <c r="AA80" s="58">
        <f t="shared" si="240"/>
        <v>14246.3004</v>
      </c>
      <c r="AB80" s="58">
        <f t="shared" si="241"/>
        <v>4017.4400640000022</v>
      </c>
      <c r="AC80" s="58">
        <f t="shared" si="242"/>
        <v>5264.3098815999983</v>
      </c>
      <c r="AD80" s="58">
        <f t="shared" si="243"/>
        <v>7474.6778007999965</v>
      </c>
      <c r="AE80" s="58">
        <f t="shared" si="244"/>
        <v>-6681.033336000517</v>
      </c>
      <c r="AG80" s="58">
        <f t="shared" si="245"/>
        <v>-0.55431119999999368</v>
      </c>
      <c r="AH80" s="58">
        <f t="shared" si="246"/>
        <v>-23.746543600000024</v>
      </c>
      <c r="AI80" s="58">
        <f t="shared" si="247"/>
        <v>-82.301388800000495</v>
      </c>
      <c r="AJ80" s="58">
        <f t="shared" si="248"/>
        <v>121.51112959999591</v>
      </c>
      <c r="AK80" s="58">
        <f t="shared" si="249"/>
        <v>164.83282719999988</v>
      </c>
      <c r="AL80" s="58">
        <f>'Stata Quintile'!$I214</f>
        <v>3.1964290000000002</v>
      </c>
      <c r="AM80" s="58">
        <f t="shared" si="250"/>
        <v>311.29213800000002</v>
      </c>
      <c r="AN80" s="58">
        <f t="shared" si="251"/>
        <v>-386.96650000000045</v>
      </c>
      <c r="AO80" s="58">
        <f t="shared" si="252"/>
        <v>-1098.6645575999974</v>
      </c>
      <c r="AP80" s="58">
        <f t="shared" si="253"/>
        <v>125.75678239997069</v>
      </c>
      <c r="AQ80" s="58">
        <f t="shared" si="254"/>
        <v>788.250103999977</v>
      </c>
      <c r="AR80" s="58">
        <f>'Stata Quintile'!$J214</f>
        <v>162.72730000000001</v>
      </c>
      <c r="AS80" s="58">
        <f t="shared" si="255"/>
        <v>1800.6833939999999</v>
      </c>
      <c r="AT80" s="58">
        <f t="shared" si="256"/>
        <v>-363.09856000000036</v>
      </c>
      <c r="AU80" s="58">
        <f t="shared" si="257"/>
        <v>-1675.2789583999947</v>
      </c>
      <c r="AV80" s="58">
        <f t="shared" si="258"/>
        <v>-305.36549759998161</v>
      </c>
      <c r="AW80" s="58">
        <f t="shared" si="259"/>
        <v>-196.56760240000949</v>
      </c>
      <c r="AX80" s="58">
        <f>'Stata Quintile'!$K214</f>
        <v>562.29319999999996</v>
      </c>
      <c r="AY80" s="58">
        <f t="shared" si="260"/>
        <v>3873.4735600000004</v>
      </c>
      <c r="AZ80" s="58">
        <f t="shared" si="261"/>
        <v>438.8388440000017</v>
      </c>
      <c r="BA80" s="58">
        <f t="shared" si="262"/>
        <v>-1752.8800712000011</v>
      </c>
      <c r="BB80" s="58">
        <f t="shared" si="263"/>
        <v>-488.64942560001509</v>
      </c>
      <c r="BC80" s="58">
        <f t="shared" si="264"/>
        <v>-1812.2256960000086</v>
      </c>
      <c r="BD80" s="58">
        <f>'Stata Quintile'!$L214</f>
        <v>2493</v>
      </c>
      <c r="BE80" s="58">
        <f t="shared" si="265"/>
        <v>8420.6504399999994</v>
      </c>
      <c r="BF80" s="58">
        <f t="shared" si="266"/>
        <v>2874.861359999999</v>
      </c>
      <c r="BG80" s="58">
        <f t="shared" si="267"/>
        <v>379.47692480000114</v>
      </c>
      <c r="BH80" s="58">
        <f t="shared" si="268"/>
        <v>994.44474799998352</v>
      </c>
      <c r="BI80" s="58">
        <f t="shared" si="269"/>
        <v>-3737.2890559999505</v>
      </c>
      <c r="BK80" s="58">
        <v>74</v>
      </c>
      <c r="BM80" s="58">
        <f t="shared" si="270"/>
        <v>-51.35427199999998</v>
      </c>
      <c r="BN80" s="58">
        <f t="shared" si="174"/>
        <v>-3.7856809522408708</v>
      </c>
      <c r="BO80" s="58">
        <f t="shared" si="271"/>
        <v>-187.93343640000001</v>
      </c>
      <c r="BP80" s="58">
        <f t="shared" si="174"/>
        <v>-34.704995082142055</v>
      </c>
      <c r="BQ80" s="58">
        <f t="shared" si="272"/>
        <v>77.883633600000394</v>
      </c>
      <c r="BR80" s="58">
        <f t="shared" si="174"/>
        <v>-7.4096062808395153</v>
      </c>
      <c r="BS80" s="58">
        <f t="shared" si="273"/>
        <v>1321.4728272000139</v>
      </c>
      <c r="BT80" s="58">
        <f t="shared" si="174"/>
        <v>47.500280428389971</v>
      </c>
      <c r="BU80" s="58">
        <f t="shared" si="274"/>
        <v>-625.49731840001186</v>
      </c>
      <c r="BV80" s="58">
        <f t="shared" si="174"/>
        <v>11.365645380494962</v>
      </c>
      <c r="BW80" s="58">
        <f>'Stata Quintile'!$D214</f>
        <v>19.984380000000002</v>
      </c>
      <c r="BX80" s="58">
        <f t="shared" si="275"/>
        <v>444.61608000000024</v>
      </c>
      <c r="BY80" s="58">
        <f t="shared" si="175"/>
        <v>429.36806792882464</v>
      </c>
      <c r="BZ80" s="58">
        <f t="shared" si="276"/>
        <v>-1129.7679599999974</v>
      </c>
      <c r="CA80" s="58">
        <f t="shared" si="176"/>
        <v>475.29761378280239</v>
      </c>
      <c r="CB80" s="58">
        <f t="shared" si="277"/>
        <v>-1303.9137599999995</v>
      </c>
      <c r="CC80" s="58">
        <f t="shared" si="177"/>
        <v>512.41718214682385</v>
      </c>
      <c r="CD80" s="58">
        <f t="shared" si="278"/>
        <v>542.67495439996128</v>
      </c>
      <c r="CE80" s="58">
        <f t="shared" si="178"/>
        <v>135.53071856883494</v>
      </c>
      <c r="CF80" s="58">
        <f t="shared" si="279"/>
        <v>535.95868608002388</v>
      </c>
      <c r="CG80" s="58">
        <f t="shared" si="179"/>
        <v>136.04611775340481</v>
      </c>
      <c r="CH80" s="58">
        <f>'Stata Quintile'!$E214</f>
        <v>176.65629999999999</v>
      </c>
      <c r="CI80" s="58">
        <f t="shared" si="280"/>
        <v>3131.196524</v>
      </c>
      <c r="CJ80" s="58">
        <f t="shared" si="180"/>
        <v>2130.3631428106687</v>
      </c>
      <c r="CK80" s="58">
        <f t="shared" si="281"/>
        <v>-1054.6750359999969</v>
      </c>
      <c r="CL80" s="58">
        <f t="shared" si="181"/>
        <v>1169.8256762182391</v>
      </c>
      <c r="CM80" s="58">
        <f t="shared" si="282"/>
        <v>-2318.2209767999957</v>
      </c>
      <c r="CN80" s="58">
        <f t="shared" si="182"/>
        <v>1156.5615985472209</v>
      </c>
      <c r="CO80" s="58">
        <f t="shared" si="283"/>
        <v>-395.36558480000531</v>
      </c>
      <c r="CP80" s="58">
        <f t="shared" si="183"/>
        <v>998.42492934558959</v>
      </c>
      <c r="CQ80" s="58">
        <f t="shared" si="284"/>
        <v>-2868.2914927998208</v>
      </c>
      <c r="CR80" s="58">
        <f t="shared" si="184"/>
        <v>1260.1537239286254</v>
      </c>
      <c r="CS80" s="58">
        <f>'Stata Quintile'!$F214</f>
        <v>1110.9780000000001</v>
      </c>
      <c r="CT80" s="58">
        <f t="shared" si="285"/>
        <v>6360.7464600000003</v>
      </c>
      <c r="CU80" s="58">
        <f t="shared" si="185"/>
        <v>4183.1797133019709</v>
      </c>
      <c r="CV80" s="58">
        <f t="shared" si="286"/>
        <v>-130.84979600000224</v>
      </c>
      <c r="CW80" s="58">
        <f t="shared" si="186"/>
        <v>2383.2170478959893</v>
      </c>
      <c r="CX80" s="58">
        <f t="shared" si="287"/>
        <v>-1589.8919419999984</v>
      </c>
      <c r="CY80" s="58">
        <f t="shared" si="187"/>
        <v>2287.6715016777507</v>
      </c>
      <c r="CZ80" s="58">
        <f t="shared" si="288"/>
        <v>1535.8499576000031</v>
      </c>
      <c r="DA80" s="58">
        <f t="shared" si="188"/>
        <v>2175.178559216436</v>
      </c>
      <c r="DB80" s="58">
        <f t="shared" si="289"/>
        <v>-4480.9784240000881</v>
      </c>
      <c r="DC80" s="58">
        <f t="shared" si="189"/>
        <v>2545.7366803552063</v>
      </c>
      <c r="DD80" s="58">
        <f>'Stata Quintile'!$G214</f>
        <v>4429.4719999999998</v>
      </c>
      <c r="DE80" s="58">
        <f t="shared" si="290"/>
        <v>14246.3004</v>
      </c>
      <c r="DF80" s="58">
        <f t="shared" si="190"/>
        <v>9276.0874831090896</v>
      </c>
      <c r="DG80" s="58">
        <f t="shared" si="291"/>
        <v>4017.4400640000022</v>
      </c>
      <c r="DH80" s="58">
        <f t="shared" si="191"/>
        <v>6195.3091221953446</v>
      </c>
      <c r="DI80" s="58">
        <f t="shared" si="292"/>
        <v>5264.3098815999983</v>
      </c>
      <c r="DJ80" s="58">
        <f t="shared" si="192"/>
        <v>6305.8025396670164</v>
      </c>
      <c r="DK80" s="58">
        <f t="shared" si="293"/>
        <v>7474.6778007999965</v>
      </c>
      <c r="DL80" s="58">
        <f t="shared" si="193"/>
        <v>6257.1137595286855</v>
      </c>
      <c r="DM80" s="58">
        <f t="shared" si="294"/>
        <v>-6681.033336000517</v>
      </c>
      <c r="DN80" s="58">
        <f t="shared" si="194"/>
        <v>7139.7445792195886</v>
      </c>
      <c r="DP80" s="58">
        <f t="shared" si="295"/>
        <v>-0.55431119999999368</v>
      </c>
      <c r="DQ80" s="58">
        <f t="shared" si="195"/>
        <v>4.9717524673292006</v>
      </c>
      <c r="DR80" s="58">
        <f t="shared" si="296"/>
        <v>-23.746543600000024</v>
      </c>
      <c r="DS80" s="58">
        <f t="shared" si="196"/>
        <v>5.5051655000064441</v>
      </c>
      <c r="DT80" s="58">
        <f t="shared" si="297"/>
        <v>-82.301388800000495</v>
      </c>
      <c r="DU80" s="58">
        <f t="shared" si="197"/>
        <v>10.500244496013226</v>
      </c>
      <c r="DV80" s="58">
        <f t="shared" si="298"/>
        <v>121.51112959999591</v>
      </c>
      <c r="DW80" s="58">
        <f t="shared" si="198"/>
        <v>-9.154475951217572</v>
      </c>
      <c r="DX80" s="58">
        <f t="shared" si="299"/>
        <v>164.83282719999988</v>
      </c>
      <c r="DY80" s="58">
        <f t="shared" si="199"/>
        <v>-12.694468015487367</v>
      </c>
      <c r="DZ80" s="58">
        <f>'Stata Quintile'!$I214</f>
        <v>3.1964290000000002</v>
      </c>
      <c r="EA80" s="58">
        <f t="shared" si="300"/>
        <v>311.29213800000002</v>
      </c>
      <c r="EB80" s="58">
        <f t="shared" si="200"/>
        <v>269.09125852361223</v>
      </c>
      <c r="EC80" s="58">
        <f t="shared" si="301"/>
        <v>-386.96650000000045</v>
      </c>
      <c r="ED80" s="58">
        <f t="shared" si="201"/>
        <v>241.73266431765973</v>
      </c>
      <c r="EE80" s="58">
        <f t="shared" si="302"/>
        <v>-1098.6645575999974</v>
      </c>
      <c r="EF80" s="58">
        <f t="shared" si="202"/>
        <v>345.22996234402365</v>
      </c>
      <c r="EG80" s="58">
        <f t="shared" si="303"/>
        <v>125.75678239997069</v>
      </c>
      <c r="EH80" s="58">
        <f t="shared" si="203"/>
        <v>141.52895339753925</v>
      </c>
      <c r="EI80" s="58">
        <f t="shared" si="304"/>
        <v>788.250103999977</v>
      </c>
      <c r="EJ80" s="58">
        <f t="shared" si="204"/>
        <v>56.44491025546305</v>
      </c>
      <c r="EK80" s="58">
        <f>'Stata Quintile'!$J214</f>
        <v>162.72730000000001</v>
      </c>
      <c r="EL80" s="58">
        <f t="shared" si="305"/>
        <v>1800.6833939999999</v>
      </c>
      <c r="EM80" s="58">
        <f t="shared" si="205"/>
        <v>1274.8700241883641</v>
      </c>
      <c r="EN80" s="58">
        <f t="shared" si="306"/>
        <v>-363.09856000000036</v>
      </c>
      <c r="EO80" s="58">
        <f t="shared" si="206"/>
        <v>832.43471619451543</v>
      </c>
      <c r="EP80" s="58">
        <f t="shared" si="307"/>
        <v>-1675.2789583999947</v>
      </c>
      <c r="EQ80" s="58">
        <f t="shared" si="207"/>
        <v>891.84045280476823</v>
      </c>
      <c r="ER80" s="58">
        <f t="shared" si="308"/>
        <v>-305.36549759998161</v>
      </c>
      <c r="ES80" s="58">
        <f t="shared" si="208"/>
        <v>720.60744454732935</v>
      </c>
      <c r="ET80" s="58">
        <f t="shared" si="309"/>
        <v>-196.56760240000949</v>
      </c>
      <c r="EU80" s="58">
        <f t="shared" si="209"/>
        <v>693.80748909092563</v>
      </c>
      <c r="EV80" s="58">
        <f>'Stata Quintile'!$K214</f>
        <v>562.29319999999996</v>
      </c>
      <c r="EW80" s="58">
        <f t="shared" si="310"/>
        <v>3873.4735600000004</v>
      </c>
      <c r="EX80" s="58">
        <f t="shared" si="210"/>
        <v>2632.4104779601994</v>
      </c>
      <c r="EY80" s="58">
        <f t="shared" si="311"/>
        <v>438.8388440000017</v>
      </c>
      <c r="EZ80" s="58">
        <f t="shared" si="211"/>
        <v>1753.9711325188143</v>
      </c>
      <c r="FA80" s="58">
        <f t="shared" si="312"/>
        <v>-1752.8800712000011</v>
      </c>
      <c r="FB80" s="58">
        <f t="shared" si="212"/>
        <v>1715.5869784294887</v>
      </c>
      <c r="FC80" s="58">
        <f t="shared" si="313"/>
        <v>-488.64942560001509</v>
      </c>
      <c r="FD80" s="58">
        <f t="shared" si="213"/>
        <v>1602.098731491355</v>
      </c>
      <c r="FE80" s="58">
        <f t="shared" si="314"/>
        <v>-1812.2256960000086</v>
      </c>
      <c r="FF80" s="58">
        <f t="shared" si="214"/>
        <v>1753.6488099467028</v>
      </c>
      <c r="FG80" s="58">
        <f>'Stata Quintile'!$L214</f>
        <v>2493</v>
      </c>
      <c r="FH80" s="58">
        <f t="shared" si="315"/>
        <v>8420.6504399999994</v>
      </c>
      <c r="FI80" s="58">
        <f t="shared" si="215"/>
        <v>5656.9299026563522</v>
      </c>
      <c r="FJ80" s="58">
        <f t="shared" si="316"/>
        <v>2874.861359999999</v>
      </c>
      <c r="FK80" s="58">
        <f t="shared" si="216"/>
        <v>4150.3122364179853</v>
      </c>
      <c r="FL80" s="58">
        <f t="shared" si="317"/>
        <v>379.47692480000114</v>
      </c>
      <c r="FM80" s="58">
        <f t="shared" si="217"/>
        <v>4104.773025623208</v>
      </c>
      <c r="FN80" s="58">
        <f t="shared" si="318"/>
        <v>994.44474799998352</v>
      </c>
      <c r="FO80" s="58">
        <f t="shared" si="218"/>
        <v>4048.5192163645524</v>
      </c>
      <c r="FP80" s="58">
        <f t="shared" si="319"/>
        <v>-3737.2890559999505</v>
      </c>
      <c r="FQ80" s="58">
        <f t="shared" si="219"/>
        <v>4585.8709716764461</v>
      </c>
    </row>
    <row r="81" spans="1:173">
      <c r="A81" s="58">
        <v>75</v>
      </c>
      <c r="B81" s="137"/>
      <c r="C81" s="138">
        <f t="shared" si="220"/>
        <v>-56.455699999999979</v>
      </c>
      <c r="D81" s="139">
        <f t="shared" si="221"/>
        <v>-204.89075000000003</v>
      </c>
      <c r="E81" s="141">
        <f t="shared" si="222"/>
        <v>98.432437499999651</v>
      </c>
      <c r="F81" s="140">
        <f t="shared" si="223"/>
        <v>1573.8444750000053</v>
      </c>
      <c r="G81" s="142">
        <f t="shared" si="224"/>
        <v>-836.8207499999553</v>
      </c>
      <c r="H81" s="58">
        <f>'Stata Quintile'!$D217</f>
        <v>5.25</v>
      </c>
      <c r="I81" s="58">
        <f t="shared" si="225"/>
        <v>425.44450000000029</v>
      </c>
      <c r="J81" s="58">
        <f t="shared" si="226"/>
        <v>-1362.0989999999983</v>
      </c>
      <c r="K81" s="58">
        <f t="shared" si="227"/>
        <v>-1573.8709624999992</v>
      </c>
      <c r="L81" s="58">
        <f t="shared" si="228"/>
        <v>794.98681249996298</v>
      </c>
      <c r="M81" s="58">
        <f t="shared" si="229"/>
        <v>785.99296874995343</v>
      </c>
      <c r="N81" s="58">
        <f>'Stata Quintile'!$E217</f>
        <v>218.58750000000001</v>
      </c>
      <c r="O81" s="58">
        <f t="shared" si="230"/>
        <v>3138.8719500000002</v>
      </c>
      <c r="P81" s="58">
        <f t="shared" si="231"/>
        <v>-1406.5223750000005</v>
      </c>
      <c r="Q81" s="58">
        <f t="shared" si="232"/>
        <v>-2868.8013724999983</v>
      </c>
      <c r="R81" s="58">
        <f t="shared" si="233"/>
        <v>-506.12624999997206</v>
      </c>
      <c r="S81" s="58">
        <f t="shared" si="234"/>
        <v>-3752.1659999999683</v>
      </c>
      <c r="T81" s="58">
        <f>'Stata Quintile'!$F217</f>
        <v>1075.9380000000001</v>
      </c>
      <c r="U81" s="58">
        <f t="shared" si="235"/>
        <v>6399.4102499999999</v>
      </c>
      <c r="V81" s="58">
        <f t="shared" si="236"/>
        <v>-590.11837500000547</v>
      </c>
      <c r="W81" s="58">
        <f t="shared" si="237"/>
        <v>-2257.6017749999955</v>
      </c>
      <c r="X81" s="58">
        <f t="shared" si="238"/>
        <v>1520.7292499999749</v>
      </c>
      <c r="Y81" s="58">
        <f t="shared" si="239"/>
        <v>-6187.9199374997988</v>
      </c>
      <c r="Z81" s="58">
        <f>'Stata Quintile'!$G217</f>
        <v>8737.0830000000005</v>
      </c>
      <c r="AA81" s="58">
        <f t="shared" si="240"/>
        <v>14347.7605</v>
      </c>
      <c r="AB81" s="58">
        <f t="shared" si="241"/>
        <v>3381.3301500000016</v>
      </c>
      <c r="AC81" s="58">
        <f t="shared" si="242"/>
        <v>4798.6852499999841</v>
      </c>
      <c r="AD81" s="58">
        <f t="shared" si="243"/>
        <v>7457.3579874999996</v>
      </c>
      <c r="AE81" s="58">
        <f t="shared" si="244"/>
        <v>-10659.825312499888</v>
      </c>
      <c r="AG81" s="58">
        <f t="shared" si="245"/>
        <v>-1.4044499999999971</v>
      </c>
      <c r="AH81" s="58">
        <f t="shared" si="246"/>
        <v>-27.738980499999997</v>
      </c>
      <c r="AI81" s="58">
        <f t="shared" si="247"/>
        <v>-97.539075000000594</v>
      </c>
      <c r="AJ81" s="58">
        <f t="shared" si="248"/>
        <v>165.03137499999502</v>
      </c>
      <c r="AK81" s="58">
        <f t="shared" si="249"/>
        <v>224.51446874999601</v>
      </c>
      <c r="AL81" s="58">
        <f>'Stata Quintile'!$I217</f>
        <v>2.2647059999999999</v>
      </c>
      <c r="AM81" s="58">
        <f t="shared" si="250"/>
        <v>303.20072500000003</v>
      </c>
      <c r="AN81" s="58">
        <f t="shared" si="251"/>
        <v>-480.71222499999931</v>
      </c>
      <c r="AO81" s="58">
        <f t="shared" si="252"/>
        <v>-1333.1182499999995</v>
      </c>
      <c r="AP81" s="58">
        <f t="shared" si="253"/>
        <v>221.21893749997253</v>
      </c>
      <c r="AQ81" s="58">
        <f t="shared" si="254"/>
        <v>1127.4546249999839</v>
      </c>
      <c r="AR81" s="58">
        <f>'Stata Quintile'!$J217</f>
        <v>180.95</v>
      </c>
      <c r="AS81" s="58">
        <f t="shared" si="255"/>
        <v>1798.5575749999998</v>
      </c>
      <c r="AT81" s="58">
        <f t="shared" si="256"/>
        <v>-562.63140000000021</v>
      </c>
      <c r="AU81" s="58">
        <f t="shared" si="257"/>
        <v>-2100.1211875000008</v>
      </c>
      <c r="AV81" s="58">
        <f t="shared" si="258"/>
        <v>-394.31581249998999</v>
      </c>
      <c r="AW81" s="58">
        <f t="shared" si="259"/>
        <v>-242.37906250000015</v>
      </c>
      <c r="AX81" s="58">
        <f>'Stata Quintile'!$K217</f>
        <v>788.91669999999999</v>
      </c>
      <c r="AY81" s="58">
        <f t="shared" si="260"/>
        <v>3886.3440000000001</v>
      </c>
      <c r="AZ81" s="58">
        <f t="shared" si="261"/>
        <v>172.14120000000185</v>
      </c>
      <c r="BA81" s="58">
        <f t="shared" si="262"/>
        <v>-2360.6308124999996</v>
      </c>
      <c r="BB81" s="58">
        <f t="shared" si="263"/>
        <v>-804.18881249999686</v>
      </c>
      <c r="BC81" s="58">
        <f t="shared" si="264"/>
        <v>-2550.5735000000568</v>
      </c>
      <c r="BD81" s="58">
        <f>'Stata Quintile'!$L217</f>
        <v>3127.288</v>
      </c>
      <c r="BE81" s="58">
        <f t="shared" si="265"/>
        <v>8459.0564999999988</v>
      </c>
      <c r="BF81" s="58">
        <f t="shared" si="266"/>
        <v>2478.8185000000012</v>
      </c>
      <c r="BG81" s="58">
        <f t="shared" si="267"/>
        <v>-402.58131250000588</v>
      </c>
      <c r="BH81" s="58">
        <f t="shared" si="268"/>
        <v>353.66487499998766</v>
      </c>
      <c r="BI81" s="58">
        <f t="shared" si="269"/>
        <v>-5856.8175624995492</v>
      </c>
      <c r="BK81" s="58">
        <v>75</v>
      </c>
      <c r="BM81" s="58">
        <f t="shared" si="270"/>
        <v>-56.455699999999979</v>
      </c>
      <c r="BN81" s="58">
        <f t="shared" si="174"/>
        <v>-3.6361051001967368</v>
      </c>
      <c r="BO81" s="58">
        <f t="shared" si="271"/>
        <v>-204.89075000000003</v>
      </c>
      <c r="BP81" s="58">
        <f t="shared" si="174"/>
        <v>-33.333767745478582</v>
      </c>
      <c r="BQ81" s="58">
        <f t="shared" si="272"/>
        <v>98.432437499999651</v>
      </c>
      <c r="BR81" s="58">
        <f t="shared" si="174"/>
        <v>-7.1168456951615013</v>
      </c>
      <c r="BS81" s="58">
        <f t="shared" si="273"/>
        <v>1573.8444750000053</v>
      </c>
      <c r="BT81" s="58">
        <f t="shared" si="174"/>
        <v>45.623499208037494</v>
      </c>
      <c r="BU81" s="58">
        <f t="shared" si="274"/>
        <v>-836.8207499999553</v>
      </c>
      <c r="BV81" s="58">
        <f t="shared" si="174"/>
        <v>10.916577930473135</v>
      </c>
      <c r="BW81" s="58">
        <f>'Stata Quintile'!$D217</f>
        <v>5.25</v>
      </c>
      <c r="BX81" s="58">
        <f t="shared" si="275"/>
        <v>425.44450000000029</v>
      </c>
      <c r="BY81" s="58">
        <f t="shared" si="175"/>
        <v>412.40332752644554</v>
      </c>
      <c r="BZ81" s="58">
        <f t="shared" si="276"/>
        <v>-1362.0989999999983</v>
      </c>
      <c r="CA81" s="58">
        <f t="shared" si="176"/>
        <v>456.51815337581166</v>
      </c>
      <c r="CB81" s="58">
        <f t="shared" si="277"/>
        <v>-1573.8709624999992</v>
      </c>
      <c r="CC81" s="58">
        <f t="shared" si="177"/>
        <v>492.17109231817716</v>
      </c>
      <c r="CD81" s="58">
        <f t="shared" si="278"/>
        <v>794.98681249996298</v>
      </c>
      <c r="CE81" s="58">
        <f t="shared" si="178"/>
        <v>130.17577108017045</v>
      </c>
      <c r="CF81" s="58">
        <f t="shared" si="279"/>
        <v>785.99296874995343</v>
      </c>
      <c r="CG81" s="58">
        <f t="shared" si="179"/>
        <v>130.67080635316208</v>
      </c>
      <c r="CH81" s="58">
        <f>'Stata Quintile'!$E217</f>
        <v>218.58750000000001</v>
      </c>
      <c r="CI81" s="58">
        <f t="shared" si="280"/>
        <v>3138.8719500000002</v>
      </c>
      <c r="CJ81" s="58">
        <f t="shared" si="180"/>
        <v>2046.1904705043285</v>
      </c>
      <c r="CK81" s="58">
        <f t="shared" si="281"/>
        <v>-1406.5223750000005</v>
      </c>
      <c r="CL81" s="58">
        <f t="shared" si="181"/>
        <v>1123.6047520381724</v>
      </c>
      <c r="CM81" s="58">
        <f t="shared" si="282"/>
        <v>-2868.8013724999983</v>
      </c>
      <c r="CN81" s="58">
        <f t="shared" si="182"/>
        <v>1110.8647506810992</v>
      </c>
      <c r="CO81" s="58">
        <f t="shared" si="283"/>
        <v>-506.12624999997206</v>
      </c>
      <c r="CP81" s="58">
        <f t="shared" si="183"/>
        <v>958.97621156059733</v>
      </c>
      <c r="CQ81" s="58">
        <f t="shared" si="284"/>
        <v>-3752.1659999999683</v>
      </c>
      <c r="CR81" s="58">
        <f t="shared" si="184"/>
        <v>1210.363852742666</v>
      </c>
      <c r="CS81" s="58">
        <f>'Stata Quintile'!$F217</f>
        <v>1075.9380000000001</v>
      </c>
      <c r="CT81" s="58">
        <f t="shared" si="285"/>
        <v>6399.4102499999999</v>
      </c>
      <c r="CU81" s="58">
        <f t="shared" si="185"/>
        <v>4017.8983074559487</v>
      </c>
      <c r="CV81" s="58">
        <f t="shared" si="286"/>
        <v>-590.11837500000547</v>
      </c>
      <c r="CW81" s="58">
        <f t="shared" si="186"/>
        <v>2289.0538775067516</v>
      </c>
      <c r="CX81" s="58">
        <f t="shared" si="287"/>
        <v>-2257.6017749999955</v>
      </c>
      <c r="CY81" s="58">
        <f t="shared" si="187"/>
        <v>2197.2834266187615</v>
      </c>
      <c r="CZ81" s="58">
        <f t="shared" si="288"/>
        <v>1520.7292499999749</v>
      </c>
      <c r="DA81" s="58">
        <f t="shared" si="188"/>
        <v>2089.235187218766</v>
      </c>
      <c r="DB81" s="58">
        <f t="shared" si="289"/>
        <v>-6187.9199374997988</v>
      </c>
      <c r="DC81" s="58">
        <f t="shared" si="189"/>
        <v>2445.1522048412994</v>
      </c>
      <c r="DD81" s="58">
        <f>'Stata Quintile'!$G217</f>
        <v>8737.0830000000005</v>
      </c>
      <c r="DE81" s="58">
        <f t="shared" si="290"/>
        <v>14347.7605</v>
      </c>
      <c r="DF81" s="58">
        <f t="shared" si="190"/>
        <v>8909.5804513686908</v>
      </c>
      <c r="DG81" s="58">
        <f t="shared" si="291"/>
        <v>3381.3301500000016</v>
      </c>
      <c r="DH81" s="58">
        <f t="shared" si="191"/>
        <v>5950.5265712303353</v>
      </c>
      <c r="DI81" s="58">
        <f t="shared" si="292"/>
        <v>4798.6852499999841</v>
      </c>
      <c r="DJ81" s="58">
        <f t="shared" si="192"/>
        <v>6056.6542887732239</v>
      </c>
      <c r="DK81" s="58">
        <f t="shared" si="293"/>
        <v>7457.3579874999996</v>
      </c>
      <c r="DL81" s="58">
        <f t="shared" si="193"/>
        <v>6009.8892486082441</v>
      </c>
      <c r="DM81" s="58">
        <f t="shared" si="294"/>
        <v>-10659.825312499888</v>
      </c>
      <c r="DN81" s="58">
        <f t="shared" si="194"/>
        <v>6857.6464858284608</v>
      </c>
      <c r="DP81" s="58">
        <f t="shared" si="295"/>
        <v>-1.4044499999999971</v>
      </c>
      <c r="DQ81" s="58">
        <f t="shared" si="195"/>
        <v>4.7794481723323923</v>
      </c>
      <c r="DR81" s="58">
        <f t="shared" si="296"/>
        <v>-27.738980499999997</v>
      </c>
      <c r="DS81" s="58">
        <f t="shared" si="196"/>
        <v>5.2922291204750227</v>
      </c>
      <c r="DT81" s="58">
        <f t="shared" si="297"/>
        <v>-97.539075000000594</v>
      </c>
      <c r="DU81" s="58">
        <f t="shared" si="197"/>
        <v>10.094101565855508</v>
      </c>
      <c r="DV81" s="58">
        <f t="shared" si="298"/>
        <v>165.03137499999502</v>
      </c>
      <c r="DW81" s="58">
        <f t="shared" si="198"/>
        <v>-8.8003865118433229</v>
      </c>
      <c r="DX81" s="58">
        <f t="shared" si="299"/>
        <v>224.51446874999601</v>
      </c>
      <c r="DY81" s="58">
        <f t="shared" si="199"/>
        <v>-12.203453883524913</v>
      </c>
      <c r="DZ81" s="58">
        <f>'Stata Quintile'!$I217</f>
        <v>2.2647059999999999</v>
      </c>
      <c r="EA81" s="58">
        <f t="shared" si="300"/>
        <v>303.20072500000003</v>
      </c>
      <c r="EB81" s="58">
        <f t="shared" si="200"/>
        <v>258.68297591094512</v>
      </c>
      <c r="EC81" s="58">
        <f t="shared" si="301"/>
        <v>-480.71222499999931</v>
      </c>
      <c r="ED81" s="58">
        <f t="shared" si="201"/>
        <v>232.38259512278688</v>
      </c>
      <c r="EE81" s="58">
        <f t="shared" si="302"/>
        <v>-1333.1182499999995</v>
      </c>
      <c r="EF81" s="58">
        <f t="shared" si="202"/>
        <v>331.87668199537302</v>
      </c>
      <c r="EG81" s="58">
        <f t="shared" si="303"/>
        <v>221.21893749997253</v>
      </c>
      <c r="EH81" s="58">
        <f t="shared" si="203"/>
        <v>136.05470145446722</v>
      </c>
      <c r="EI81" s="58">
        <f t="shared" si="304"/>
        <v>1127.4546249999839</v>
      </c>
      <c r="EJ81" s="58">
        <f t="shared" si="204"/>
        <v>54.261656212916961</v>
      </c>
      <c r="EK81" s="58">
        <f>'Stata Quintile'!$J217</f>
        <v>180.95</v>
      </c>
      <c r="EL81" s="58">
        <f t="shared" si="305"/>
        <v>1798.5575749999998</v>
      </c>
      <c r="EM81" s="58">
        <f t="shared" si="205"/>
        <v>1225.5588441114912</v>
      </c>
      <c r="EN81" s="58">
        <f t="shared" si="306"/>
        <v>-562.63140000000021</v>
      </c>
      <c r="EO81" s="58">
        <f t="shared" si="206"/>
        <v>800.23665881322154</v>
      </c>
      <c r="EP81" s="58">
        <f t="shared" si="307"/>
        <v>-2100.1211875000008</v>
      </c>
      <c r="EQ81" s="58">
        <f t="shared" si="207"/>
        <v>857.34461845797364</v>
      </c>
      <c r="ER81" s="58">
        <f t="shared" si="308"/>
        <v>-394.31581249998999</v>
      </c>
      <c r="ES81" s="58">
        <f t="shared" si="208"/>
        <v>692.73479652155822</v>
      </c>
      <c r="ET81" s="58">
        <f t="shared" si="309"/>
        <v>-242.37906250000015</v>
      </c>
      <c r="EU81" s="58">
        <f t="shared" si="209"/>
        <v>666.9714466833658</v>
      </c>
      <c r="EV81" s="58">
        <f>'Stata Quintile'!$K217</f>
        <v>788.91669999999999</v>
      </c>
      <c r="EW81" s="58">
        <f t="shared" si="310"/>
        <v>3886.3440000000001</v>
      </c>
      <c r="EX81" s="58">
        <f t="shared" si="210"/>
        <v>2530.5904769780732</v>
      </c>
      <c r="EY81" s="58">
        <f t="shared" si="311"/>
        <v>172.14120000000185</v>
      </c>
      <c r="EZ81" s="58">
        <f t="shared" si="211"/>
        <v>1686.1286193807903</v>
      </c>
      <c r="FA81" s="58">
        <f t="shared" si="312"/>
        <v>-2360.6308124999996</v>
      </c>
      <c r="FB81" s="58">
        <f t="shared" si="212"/>
        <v>1649.2291405120639</v>
      </c>
      <c r="FC81" s="58">
        <f t="shared" si="313"/>
        <v>-804.18881249999686</v>
      </c>
      <c r="FD81" s="58">
        <f t="shared" si="213"/>
        <v>1540.1305484212451</v>
      </c>
      <c r="FE81" s="58">
        <f t="shared" si="314"/>
        <v>-2550.5735000000568</v>
      </c>
      <c r="FF81" s="58">
        <f t="shared" si="214"/>
        <v>1685.8187640454125</v>
      </c>
      <c r="FG81" s="58">
        <f>'Stata Quintile'!$L217</f>
        <v>3127.288</v>
      </c>
      <c r="FH81" s="58">
        <f t="shared" si="315"/>
        <v>8459.0564999999988</v>
      </c>
      <c r="FI81" s="58">
        <f t="shared" si="215"/>
        <v>5438.1233703671278</v>
      </c>
      <c r="FJ81" s="58">
        <f t="shared" si="316"/>
        <v>2478.8185000000012</v>
      </c>
      <c r="FK81" s="58">
        <f t="shared" si="216"/>
        <v>3989.7807389458803</v>
      </c>
      <c r="FL81" s="58">
        <f t="shared" si="317"/>
        <v>-402.58131250000588</v>
      </c>
      <c r="FM81" s="58">
        <f t="shared" si="217"/>
        <v>3946.0029565174887</v>
      </c>
      <c r="FN81" s="58">
        <f t="shared" si="318"/>
        <v>353.66487499998766</v>
      </c>
      <c r="FO81" s="58">
        <f t="shared" si="218"/>
        <v>3891.9250096336109</v>
      </c>
      <c r="FP81" s="58">
        <f t="shared" si="319"/>
        <v>-5856.8175624995492</v>
      </c>
      <c r="FQ81" s="58">
        <f t="shared" si="219"/>
        <v>4408.492333067692</v>
      </c>
    </row>
    <row r="82" spans="1:173">
      <c r="A82" s="58">
        <v>76</v>
      </c>
      <c r="B82" s="137"/>
      <c r="C82" s="138">
        <f t="shared" si="220"/>
        <v>-61.557127999999977</v>
      </c>
      <c r="D82" s="139">
        <f t="shared" si="221"/>
        <v>-222.17175839999993</v>
      </c>
      <c r="E82" s="141">
        <f t="shared" si="222"/>
        <v>121.41529840000021</v>
      </c>
      <c r="F82" s="140">
        <f t="shared" si="223"/>
        <v>1854.3376128000018</v>
      </c>
      <c r="G82" s="142">
        <f t="shared" si="224"/>
        <v>-1093.3220592000289</v>
      </c>
      <c r="H82" s="58">
        <f>'Stata Quintile'!$D220</f>
        <v>3.1052629999999999</v>
      </c>
      <c r="I82" s="58">
        <f t="shared" si="225"/>
        <v>406.27292000000011</v>
      </c>
      <c r="J82" s="58">
        <f t="shared" si="226"/>
        <v>-1600.6085599999969</v>
      </c>
      <c r="K82" s="58">
        <f t="shared" si="227"/>
        <v>-1852.7553479999997</v>
      </c>
      <c r="L82" s="58">
        <f t="shared" si="228"/>
        <v>1103.7356959999888</v>
      </c>
      <c r="M82" s="58">
        <f t="shared" si="229"/>
        <v>1092.0300947200321</v>
      </c>
      <c r="N82" s="58">
        <f>'Stata Quintile'!$E220</f>
        <v>261.80549999999999</v>
      </c>
      <c r="O82" s="58">
        <f t="shared" si="230"/>
        <v>3146.547376</v>
      </c>
      <c r="P82" s="58">
        <f t="shared" si="231"/>
        <v>-1767.935935999998</v>
      </c>
      <c r="Q82" s="58">
        <f t="shared" si="232"/>
        <v>-3442.3608791999977</v>
      </c>
      <c r="R82" s="58">
        <f t="shared" si="233"/>
        <v>-589.3016943999537</v>
      </c>
      <c r="S82" s="58">
        <f t="shared" si="234"/>
        <v>-4741.5661711998982</v>
      </c>
      <c r="T82" s="58">
        <f>'Stata Quintile'!$F220</f>
        <v>933.95</v>
      </c>
      <c r="U82" s="58">
        <f t="shared" si="235"/>
        <v>6438.0740399999995</v>
      </c>
      <c r="V82" s="58">
        <f t="shared" si="236"/>
        <v>-1062.2092960000082</v>
      </c>
      <c r="W82" s="58">
        <f t="shared" si="237"/>
        <v>-2951.7752183999983</v>
      </c>
      <c r="X82" s="58">
        <f t="shared" si="238"/>
        <v>1551.0865343999758</v>
      </c>
      <c r="Y82" s="58">
        <f t="shared" si="239"/>
        <v>-8127.7945792000974</v>
      </c>
      <c r="Z82" s="58">
        <f>'Stata Quintile'!$G220</f>
        <v>4284.1499999999996</v>
      </c>
      <c r="AA82" s="58">
        <f t="shared" si="240"/>
        <v>14449.220600000001</v>
      </c>
      <c r="AB82" s="58">
        <f t="shared" si="241"/>
        <v>2726.609464000001</v>
      </c>
      <c r="AC82" s="58">
        <f t="shared" si="242"/>
        <v>4325.4211183999942</v>
      </c>
      <c r="AD82" s="58">
        <f t="shared" si="243"/>
        <v>7481.1228912000079</v>
      </c>
      <c r="AE82" s="58">
        <f t="shared" si="244"/>
        <v>-15246.244169600308</v>
      </c>
      <c r="AG82" s="58">
        <f t="shared" si="245"/>
        <v>-2.2545888000000005</v>
      </c>
      <c r="AH82" s="58">
        <f t="shared" si="246"/>
        <v>-31.827573600000022</v>
      </c>
      <c r="AI82" s="58">
        <f t="shared" si="247"/>
        <v>-113.76184880000028</v>
      </c>
      <c r="AJ82" s="58">
        <f t="shared" si="248"/>
        <v>216.19483199999377</v>
      </c>
      <c r="AK82" s="58">
        <f t="shared" si="249"/>
        <v>295.1090880000047</v>
      </c>
      <c r="AM82" s="58">
        <f t="shared" si="250"/>
        <v>295.10931200000005</v>
      </c>
      <c r="AN82" s="58">
        <f t="shared" si="251"/>
        <v>-576.9398000000001</v>
      </c>
      <c r="AO82" s="58">
        <f t="shared" si="252"/>
        <v>-1580.1208623999992</v>
      </c>
      <c r="AP82" s="58">
        <f t="shared" si="253"/>
        <v>345.24702719996276</v>
      </c>
      <c r="AQ82" s="58">
        <f t="shared" si="254"/>
        <v>1542.2021343999659</v>
      </c>
      <c r="AR82" s="58">
        <f>'Stata Quintile'!$J220</f>
        <v>18.658650000000002</v>
      </c>
      <c r="AS82" s="58">
        <f t="shared" si="255"/>
        <v>1796.431756</v>
      </c>
      <c r="AT82" s="58">
        <f t="shared" si="256"/>
        <v>-767.59616000000096</v>
      </c>
      <c r="AU82" s="58">
        <f t="shared" si="257"/>
        <v>-2545.9681935999979</v>
      </c>
      <c r="AV82" s="58">
        <f t="shared" si="258"/>
        <v>-464.70301280000422</v>
      </c>
      <c r="AW82" s="58">
        <f t="shared" si="259"/>
        <v>-261.71990239998922</v>
      </c>
      <c r="AX82" s="58">
        <f>'Stata Quintile'!$K220</f>
        <v>577.38890000000004</v>
      </c>
      <c r="AY82" s="58">
        <f t="shared" si="260"/>
        <v>3899.2144400000002</v>
      </c>
      <c r="AZ82" s="58">
        <f t="shared" si="261"/>
        <v>-102.00995599999806</v>
      </c>
      <c r="BA82" s="58">
        <f t="shared" si="262"/>
        <v>-2998.8269247999997</v>
      </c>
      <c r="BB82" s="58">
        <f t="shared" si="263"/>
        <v>-1116.4571727999719</v>
      </c>
      <c r="BC82" s="58">
        <f t="shared" si="264"/>
        <v>-3359.322652800096</v>
      </c>
      <c r="BD82" s="58">
        <f>'Stata Quintile'!$L220</f>
        <v>3328.0830000000001</v>
      </c>
      <c r="BE82" s="58">
        <f t="shared" si="265"/>
        <v>8497.4625599999999</v>
      </c>
      <c r="BF82" s="58">
        <f t="shared" si="266"/>
        <v>2071.3339600000036</v>
      </c>
      <c r="BG82" s="58">
        <f t="shared" si="267"/>
        <v>-1221.7861247999972</v>
      </c>
      <c r="BH82" s="58">
        <f t="shared" si="268"/>
        <v>-308.1493664000227</v>
      </c>
      <c r="BI82" s="58">
        <f t="shared" si="269"/>
        <v>-8249.6975583998719</v>
      </c>
      <c r="BK82" s="58">
        <v>76</v>
      </c>
      <c r="BM82" s="58">
        <f t="shared" si="270"/>
        <v>-61.557127999999977</v>
      </c>
      <c r="BN82" s="58">
        <f t="shared" si="174"/>
        <v>-3.492439132212295</v>
      </c>
      <c r="BO82" s="58">
        <f t="shared" si="271"/>
        <v>-222.17175839999993</v>
      </c>
      <c r="BP82" s="58">
        <f t="shared" si="174"/>
        <v>-32.016718903996072</v>
      </c>
      <c r="BQ82" s="58">
        <f t="shared" si="272"/>
        <v>121.41529840000021</v>
      </c>
      <c r="BR82" s="58">
        <f t="shared" si="174"/>
        <v>-6.8356523584408535</v>
      </c>
      <c r="BS82" s="58">
        <f t="shared" si="273"/>
        <v>1854.3376128000018</v>
      </c>
      <c r="BT82" s="58">
        <f t="shared" si="174"/>
        <v>43.820871397250208</v>
      </c>
      <c r="BU82" s="58">
        <f t="shared" si="274"/>
        <v>-1093.3220592000289</v>
      </c>
      <c r="BV82" s="58">
        <f t="shared" si="174"/>
        <v>10.485253562160965</v>
      </c>
      <c r="BW82" s="58">
        <f>'Stata Quintile'!$D220</f>
        <v>3.1052629999999999</v>
      </c>
      <c r="BX82" s="58">
        <f t="shared" si="275"/>
        <v>406.27292000000011</v>
      </c>
      <c r="BY82" s="58">
        <f t="shared" si="175"/>
        <v>396.1088801393538</v>
      </c>
      <c r="BZ82" s="58">
        <f t="shared" si="276"/>
        <v>-1600.6085599999969</v>
      </c>
      <c r="CA82" s="58">
        <f t="shared" si="176"/>
        <v>438.48068729606132</v>
      </c>
      <c r="CB82" s="58">
        <f t="shared" si="277"/>
        <v>-1852.7553479999997</v>
      </c>
      <c r="CC82" s="58">
        <f t="shared" si="177"/>
        <v>472.72494473899269</v>
      </c>
      <c r="CD82" s="58">
        <f t="shared" si="278"/>
        <v>1103.7356959999888</v>
      </c>
      <c r="CE82" s="58">
        <f t="shared" si="178"/>
        <v>125.03240265571486</v>
      </c>
      <c r="CF82" s="58">
        <f t="shared" si="279"/>
        <v>1092.0300947200321</v>
      </c>
      <c r="CG82" s="58">
        <f t="shared" si="179"/>
        <v>125.507878614627</v>
      </c>
      <c r="CH82" s="58">
        <f>'Stata Quintile'!$E220</f>
        <v>261.80549999999999</v>
      </c>
      <c r="CI82" s="58">
        <f t="shared" si="280"/>
        <v>3146.547376</v>
      </c>
      <c r="CJ82" s="58">
        <f t="shared" si="180"/>
        <v>1965.3435404720697</v>
      </c>
      <c r="CK82" s="58">
        <f t="shared" si="281"/>
        <v>-1767.935935999998</v>
      </c>
      <c r="CL82" s="58">
        <f t="shared" si="181"/>
        <v>1079.2100604972845</v>
      </c>
      <c r="CM82" s="58">
        <f t="shared" si="282"/>
        <v>-3442.3608791999977</v>
      </c>
      <c r="CN82" s="58">
        <f t="shared" si="182"/>
        <v>1066.9734287009505</v>
      </c>
      <c r="CO82" s="58">
        <f t="shared" si="283"/>
        <v>-589.3016943999537</v>
      </c>
      <c r="CP82" s="58">
        <f t="shared" si="183"/>
        <v>921.08615010432868</v>
      </c>
      <c r="CQ82" s="58">
        <f t="shared" si="284"/>
        <v>-4741.5661711998982</v>
      </c>
      <c r="CR82" s="58">
        <f t="shared" si="184"/>
        <v>1162.5412266837425</v>
      </c>
      <c r="CS82" s="58">
        <f>'Stata Quintile'!$F220</f>
        <v>933.95</v>
      </c>
      <c r="CT82" s="58">
        <f t="shared" si="285"/>
        <v>6438.0740399999995</v>
      </c>
      <c r="CU82" s="58">
        <f t="shared" si="185"/>
        <v>3859.1473270256861</v>
      </c>
      <c r="CV82" s="58">
        <f t="shared" si="286"/>
        <v>-1062.2092960000082</v>
      </c>
      <c r="CW82" s="58">
        <f t="shared" si="186"/>
        <v>2198.6111834650546</v>
      </c>
      <c r="CX82" s="58">
        <f t="shared" si="287"/>
        <v>-2951.7752183999983</v>
      </c>
      <c r="CY82" s="58">
        <f t="shared" si="187"/>
        <v>2110.4666703032535</v>
      </c>
      <c r="CZ82" s="58">
        <f t="shared" si="288"/>
        <v>1551.0865343999758</v>
      </c>
      <c r="DA82" s="58">
        <f t="shared" si="188"/>
        <v>2006.6875195227194</v>
      </c>
      <c r="DB82" s="58">
        <f t="shared" si="289"/>
        <v>-8127.7945792000974</v>
      </c>
      <c r="DC82" s="58">
        <f t="shared" si="189"/>
        <v>2348.5419175427251</v>
      </c>
      <c r="DD82" s="58">
        <f>'Stata Quintile'!$G220</f>
        <v>4284.1499999999996</v>
      </c>
      <c r="DE82" s="58">
        <f t="shared" si="290"/>
        <v>14449.220600000001</v>
      </c>
      <c r="DF82" s="58">
        <f t="shared" si="190"/>
        <v>8557.5544607525535</v>
      </c>
      <c r="DG82" s="58">
        <f t="shared" si="291"/>
        <v>2726.609464000001</v>
      </c>
      <c r="DH82" s="58">
        <f t="shared" si="191"/>
        <v>5715.4156114765337</v>
      </c>
      <c r="DI82" s="58">
        <f t="shared" si="292"/>
        <v>4325.4211183999942</v>
      </c>
      <c r="DJ82" s="58">
        <f t="shared" si="192"/>
        <v>5817.3501220436519</v>
      </c>
      <c r="DK82" s="58">
        <f t="shared" si="293"/>
        <v>7481.1228912000079</v>
      </c>
      <c r="DL82" s="58">
        <f t="shared" si="193"/>
        <v>5772.4328130575013</v>
      </c>
      <c r="DM82" s="58">
        <f t="shared" si="294"/>
        <v>-15246.244169600308</v>
      </c>
      <c r="DN82" s="58">
        <f t="shared" si="194"/>
        <v>6586.6943561916287</v>
      </c>
      <c r="DP82" s="58">
        <f t="shared" si="295"/>
        <v>-2.2545888000000005</v>
      </c>
      <c r="DQ82" s="58">
        <f t="shared" si="195"/>
        <v>4.5945820879297816</v>
      </c>
      <c r="DR82" s="58">
        <f t="shared" si="296"/>
        <v>-31.827573600000022</v>
      </c>
      <c r="DS82" s="58">
        <f t="shared" si="196"/>
        <v>5.0875289877427017</v>
      </c>
      <c r="DT82" s="58">
        <f t="shared" si="297"/>
        <v>-113.76184880000028</v>
      </c>
      <c r="DU82" s="58">
        <f t="shared" si="197"/>
        <v>9.703667991777996</v>
      </c>
      <c r="DV82" s="58">
        <f t="shared" si="298"/>
        <v>216.19483199999377</v>
      </c>
      <c r="DW82" s="58">
        <f t="shared" si="198"/>
        <v>-8.4599930318822061</v>
      </c>
      <c r="DX82" s="58">
        <f t="shared" si="299"/>
        <v>295.1090880000047</v>
      </c>
      <c r="DY82" s="58">
        <f t="shared" si="199"/>
        <v>-11.731431872972566</v>
      </c>
      <c r="EA82" s="58">
        <f t="shared" si="300"/>
        <v>295.10931200000005</v>
      </c>
      <c r="EB82" s="58">
        <f t="shared" si="200"/>
        <v>248.67727919995139</v>
      </c>
      <c r="EC82" s="58">
        <f t="shared" si="301"/>
        <v>-576.9398000000001</v>
      </c>
      <c r="ED82" s="58">
        <f t="shared" si="201"/>
        <v>223.3941807923722</v>
      </c>
      <c r="EE82" s="58">
        <f t="shared" si="302"/>
        <v>-1580.1208623999992</v>
      </c>
      <c r="EF82" s="58">
        <f t="shared" si="202"/>
        <v>319.03989823021408</v>
      </c>
      <c r="EG82" s="58">
        <f t="shared" si="303"/>
        <v>345.24702719996276</v>
      </c>
      <c r="EH82" s="58">
        <f t="shared" si="203"/>
        <v>130.79219017376025</v>
      </c>
      <c r="EI82" s="58">
        <f t="shared" si="304"/>
        <v>1542.2021343999659</v>
      </c>
      <c r="EJ82" s="58">
        <f t="shared" si="204"/>
        <v>52.162849079626653</v>
      </c>
      <c r="EK82" s="58">
        <f>'Stata Quintile'!$J220</f>
        <v>18.658650000000002</v>
      </c>
      <c r="EL82" s="58">
        <f t="shared" si="305"/>
        <v>1796.431756</v>
      </c>
      <c r="EM82" s="58">
        <f t="shared" si="205"/>
        <v>1178.1549898281805</v>
      </c>
      <c r="EN82" s="58">
        <f t="shared" si="306"/>
        <v>-767.59616000000096</v>
      </c>
      <c r="EO82" s="58">
        <f t="shared" si="206"/>
        <v>769.28400227713564</v>
      </c>
      <c r="EP82" s="58">
        <f t="shared" si="307"/>
        <v>-2545.9681935999979</v>
      </c>
      <c r="EQ82" s="58">
        <f t="shared" si="207"/>
        <v>824.18306154111519</v>
      </c>
      <c r="ER82" s="58">
        <f t="shared" si="308"/>
        <v>-464.70301280000422</v>
      </c>
      <c r="ES82" s="58">
        <f t="shared" si="208"/>
        <v>665.94024519579625</v>
      </c>
      <c r="ET82" s="58">
        <f t="shared" si="309"/>
        <v>-261.71990239998922</v>
      </c>
      <c r="EU82" s="58">
        <f t="shared" si="209"/>
        <v>641.17340571485647</v>
      </c>
      <c r="EV82" s="58">
        <f>'Stata Quintile'!$K220</f>
        <v>577.38890000000004</v>
      </c>
      <c r="EW82" s="58">
        <f t="shared" si="310"/>
        <v>3899.2144400000002</v>
      </c>
      <c r="EX82" s="58">
        <f t="shared" si="210"/>
        <v>2432.7088103426609</v>
      </c>
      <c r="EY82" s="58">
        <f t="shared" si="311"/>
        <v>-102.00995599999806</v>
      </c>
      <c r="EZ82" s="58">
        <f t="shared" si="211"/>
        <v>1620.910212480064</v>
      </c>
      <c r="FA82" s="58">
        <f t="shared" si="312"/>
        <v>-2998.8269247999997</v>
      </c>
      <c r="FB82" s="58">
        <f t="shared" si="212"/>
        <v>1585.4379825172775</v>
      </c>
      <c r="FC82" s="58">
        <f t="shared" si="313"/>
        <v>-1116.4571727999719</v>
      </c>
      <c r="FD82" s="58">
        <f t="shared" si="213"/>
        <v>1480.5592561528874</v>
      </c>
      <c r="FE82" s="58">
        <f t="shared" si="314"/>
        <v>-3359.322652800096</v>
      </c>
      <c r="FF82" s="58">
        <f t="shared" si="214"/>
        <v>1620.6123421564528</v>
      </c>
      <c r="FG82" s="58">
        <f>'Stata Quintile'!$L220</f>
        <v>3328.0830000000001</v>
      </c>
      <c r="FH82" s="58">
        <f t="shared" si="315"/>
        <v>8497.4625599999999</v>
      </c>
      <c r="FI82" s="58">
        <f t="shared" si="215"/>
        <v>5227.7801387367917</v>
      </c>
      <c r="FJ82" s="58">
        <f t="shared" si="316"/>
        <v>2071.3339600000036</v>
      </c>
      <c r="FK82" s="58">
        <f t="shared" si="216"/>
        <v>3835.4585000096772</v>
      </c>
      <c r="FL82" s="58">
        <f t="shared" si="317"/>
        <v>-1221.7861247999972</v>
      </c>
      <c r="FM82" s="58">
        <f t="shared" si="217"/>
        <v>3793.3740149933624</v>
      </c>
      <c r="FN82" s="58">
        <f t="shared" si="318"/>
        <v>-308.1493664000227</v>
      </c>
      <c r="FO82" s="58">
        <f t="shared" si="218"/>
        <v>3741.3877694801213</v>
      </c>
      <c r="FP82" s="58">
        <f t="shared" si="319"/>
        <v>-8249.6975583998719</v>
      </c>
      <c r="FQ82" s="58">
        <f t="shared" si="219"/>
        <v>4237.9745899418285</v>
      </c>
    </row>
    <row r="83" spans="1:173">
      <c r="A83" s="58">
        <v>77</v>
      </c>
      <c r="B83" s="137"/>
      <c r="C83" s="138">
        <f t="shared" si="220"/>
        <v>-66.658555999999976</v>
      </c>
      <c r="D83" s="139">
        <f t="shared" si="221"/>
        <v>-239.77646159999995</v>
      </c>
      <c r="E83" s="141">
        <f t="shared" si="222"/>
        <v>146.91177570000127</v>
      </c>
      <c r="F83" s="140">
        <f t="shared" si="223"/>
        <v>2164.5706673999957</v>
      </c>
      <c r="G83" s="142">
        <f t="shared" si="224"/>
        <v>-1400.7741226000653</v>
      </c>
      <c r="H83" s="58">
        <f>'Stata Quintile'!$D223</f>
        <v>4.993055</v>
      </c>
      <c r="I83" s="58">
        <f t="shared" si="225"/>
        <v>387.10134000000016</v>
      </c>
      <c r="J83" s="58">
        <f t="shared" si="226"/>
        <v>-1845.2966399999968</v>
      </c>
      <c r="K83" s="58">
        <f t="shared" si="227"/>
        <v>-2140.6430055000001</v>
      </c>
      <c r="L83" s="58">
        <f t="shared" si="228"/>
        <v>1472.9923570999526</v>
      </c>
      <c r="M83" s="58">
        <f t="shared" si="229"/>
        <v>1458.0934470899961</v>
      </c>
      <c r="N83" s="58">
        <f>'Stata Quintile'!$E223</f>
        <v>196.91249999999999</v>
      </c>
      <c r="O83" s="58">
        <f t="shared" si="230"/>
        <v>3154.2228020000002</v>
      </c>
      <c r="P83" s="58">
        <f t="shared" si="231"/>
        <v>-2138.9157189999969</v>
      </c>
      <c r="Q83" s="58">
        <f t="shared" si="232"/>
        <v>-4039.2598791000019</v>
      </c>
      <c r="R83" s="58">
        <f t="shared" si="233"/>
        <v>-642.18025700001454</v>
      </c>
      <c r="S83" s="58">
        <f t="shared" si="234"/>
        <v>-5847.3895963996765</v>
      </c>
      <c r="T83" s="58">
        <f>'Stata Quintile'!$F223</f>
        <v>801.06949999999995</v>
      </c>
      <c r="U83" s="58">
        <f t="shared" si="235"/>
        <v>6476.73783</v>
      </c>
      <c r="V83" s="58">
        <f t="shared" si="236"/>
        <v>-1547.1225590000031</v>
      </c>
      <c r="W83" s="58">
        <f t="shared" si="237"/>
        <v>-3672.773446399995</v>
      </c>
      <c r="X83" s="58">
        <f t="shared" si="238"/>
        <v>1630.840608199971</v>
      </c>
      <c r="Y83" s="58">
        <f t="shared" si="239"/>
        <v>-10324.473899299977</v>
      </c>
      <c r="Z83" s="58">
        <f>'Stata Quintile'!$G223</f>
        <v>3112.9879999999998</v>
      </c>
      <c r="AA83" s="58">
        <f t="shared" si="240"/>
        <v>14550.680700000001</v>
      </c>
      <c r="AB83" s="58">
        <f t="shared" si="241"/>
        <v>2053.2780060000005</v>
      </c>
      <c r="AC83" s="58">
        <f t="shared" si="242"/>
        <v>3844.8046972000047</v>
      </c>
      <c r="AD83" s="58">
        <f t="shared" si="243"/>
        <v>7549.1371561000124</v>
      </c>
      <c r="AE83" s="58">
        <f t="shared" si="244"/>
        <v>-20501.808174899314</v>
      </c>
      <c r="AG83" s="58">
        <f t="shared" si="245"/>
        <v>-3.1047275999999968</v>
      </c>
      <c r="AH83" s="58">
        <f t="shared" si="246"/>
        <v>-36.012322900000044</v>
      </c>
      <c r="AI83" s="58">
        <f t="shared" si="247"/>
        <v>-130.99686020000036</v>
      </c>
      <c r="AJ83" s="58">
        <f t="shared" si="248"/>
        <v>275.58042740000019</v>
      </c>
      <c r="AK83" s="58">
        <f t="shared" si="249"/>
        <v>377.56188324999857</v>
      </c>
      <c r="AM83" s="58">
        <f t="shared" si="250"/>
        <v>287.01789900000006</v>
      </c>
      <c r="AN83" s="58">
        <f t="shared" si="251"/>
        <v>-675.64922499999921</v>
      </c>
      <c r="AO83" s="58">
        <f t="shared" si="252"/>
        <v>-1839.9516791999995</v>
      </c>
      <c r="AP83" s="58">
        <f t="shared" si="253"/>
        <v>500.17326349997893</v>
      </c>
      <c r="AQ83" s="58">
        <f t="shared" si="254"/>
        <v>2039.9622283999634</v>
      </c>
      <c r="AS83" s="58">
        <f t="shared" si="255"/>
        <v>1794.3059369999999</v>
      </c>
      <c r="AT83" s="58">
        <f t="shared" si="256"/>
        <v>-977.9928400000008</v>
      </c>
      <c r="AU83" s="58">
        <f t="shared" si="257"/>
        <v>-3013.2440572999985</v>
      </c>
      <c r="AV83" s="58">
        <f t="shared" si="258"/>
        <v>-514.50250650002272</v>
      </c>
      <c r="AW83" s="58">
        <f t="shared" si="259"/>
        <v>-251.73323409999648</v>
      </c>
      <c r="AX83" s="58">
        <f>'Stata Quintile'!$K223</f>
        <v>43.576390000000004</v>
      </c>
      <c r="AY83" s="58">
        <f t="shared" si="260"/>
        <v>3912.0848800000003</v>
      </c>
      <c r="AZ83" s="58">
        <f t="shared" si="261"/>
        <v>-383.614623999998</v>
      </c>
      <c r="BA83" s="58">
        <f t="shared" si="262"/>
        <v>-3668.0870939000088</v>
      </c>
      <c r="BB83" s="58">
        <f t="shared" si="263"/>
        <v>-1424.0098384999583</v>
      </c>
      <c r="BC83" s="58">
        <f t="shared" si="264"/>
        <v>-4244.6375112000096</v>
      </c>
      <c r="BD83" s="58">
        <f>'Stata Quintile'!$L223</f>
        <v>2918.9720000000002</v>
      </c>
      <c r="BE83" s="58">
        <f t="shared" si="265"/>
        <v>8535.8686199999993</v>
      </c>
      <c r="BF83" s="58">
        <f t="shared" si="266"/>
        <v>1652.4077400000024</v>
      </c>
      <c r="BG83" s="58">
        <f t="shared" si="267"/>
        <v>-2078.8221259000056</v>
      </c>
      <c r="BH83" s="58">
        <f t="shared" si="268"/>
        <v>-990.70378480001818</v>
      </c>
      <c r="BI83" s="58">
        <f t="shared" si="269"/>
        <v>-10941.26095009991</v>
      </c>
      <c r="BK83" s="58">
        <v>77</v>
      </c>
      <c r="BM83" s="58">
        <f t="shared" si="270"/>
        <v>-66.658555999999976</v>
      </c>
      <c r="BN83" s="58">
        <f t="shared" si="174"/>
        <v>-3.3544495431520458</v>
      </c>
      <c r="BO83" s="58">
        <f t="shared" si="271"/>
        <v>-239.77646159999995</v>
      </c>
      <c r="BP83" s="58">
        <f t="shared" si="174"/>
        <v>-30.751707913862838</v>
      </c>
      <c r="BQ83" s="58">
        <f t="shared" si="272"/>
        <v>146.91177570000127</v>
      </c>
      <c r="BR83" s="58">
        <f t="shared" si="174"/>
        <v>-6.5655692376786394</v>
      </c>
      <c r="BS83" s="58">
        <f t="shared" si="273"/>
        <v>2164.5706673999957</v>
      </c>
      <c r="BT83" s="58">
        <f t="shared" si="174"/>
        <v>42.08946712434647</v>
      </c>
      <c r="BU83" s="58">
        <f t="shared" si="274"/>
        <v>-1400.7741226000653</v>
      </c>
      <c r="BV83" s="58">
        <f t="shared" si="174"/>
        <v>10.070971229538438</v>
      </c>
      <c r="BW83" s="58">
        <f>'Stata Quintile'!$D223</f>
        <v>4.993055</v>
      </c>
      <c r="BX83" s="58">
        <f t="shared" si="275"/>
        <v>387.10134000000016</v>
      </c>
      <c r="BY83" s="58">
        <f t="shared" si="175"/>
        <v>380.45824185352029</v>
      </c>
      <c r="BZ83" s="58">
        <f t="shared" si="276"/>
        <v>-1845.2966399999968</v>
      </c>
      <c r="CA83" s="58">
        <f t="shared" si="176"/>
        <v>421.15589864254753</v>
      </c>
      <c r="CB83" s="58">
        <f t="shared" si="277"/>
        <v>-2140.6430055000001</v>
      </c>
      <c r="CC83" s="58">
        <f t="shared" si="177"/>
        <v>454.04713293079038</v>
      </c>
      <c r="CD83" s="58">
        <f t="shared" si="278"/>
        <v>1472.9923570999526</v>
      </c>
      <c r="CE83" s="58">
        <f t="shared" si="178"/>
        <v>120.09225360557275</v>
      </c>
      <c r="CF83" s="58">
        <f t="shared" si="279"/>
        <v>1458.0934470899961</v>
      </c>
      <c r="CG83" s="58">
        <f t="shared" si="179"/>
        <v>120.54894305749237</v>
      </c>
      <c r="CH83" s="58">
        <f>'Stata Quintile'!$E223</f>
        <v>196.91249999999999</v>
      </c>
      <c r="CI83" s="58">
        <f t="shared" si="280"/>
        <v>3154.2228020000002</v>
      </c>
      <c r="CJ83" s="58">
        <f t="shared" si="180"/>
        <v>1887.6909494761128</v>
      </c>
      <c r="CK83" s="58">
        <f t="shared" si="281"/>
        <v>-2138.9157189999969</v>
      </c>
      <c r="CL83" s="58">
        <f t="shared" si="181"/>
        <v>1036.5694454084903</v>
      </c>
      <c r="CM83" s="58">
        <f t="shared" si="282"/>
        <v>-4039.2598791000019</v>
      </c>
      <c r="CN83" s="58">
        <f t="shared" si="182"/>
        <v>1024.8162945631866</v>
      </c>
      <c r="CO83" s="58">
        <f t="shared" si="283"/>
        <v>-642.18025700001454</v>
      </c>
      <c r="CP83" s="58">
        <f t="shared" si="183"/>
        <v>884.69316098400827</v>
      </c>
      <c r="CQ83" s="58">
        <f t="shared" si="284"/>
        <v>-5847.3895963996765</v>
      </c>
      <c r="CR83" s="58">
        <f t="shared" si="184"/>
        <v>1116.6081180273663</v>
      </c>
      <c r="CS83" s="58">
        <f>'Stata Quintile'!$F223</f>
        <v>801.06949999999995</v>
      </c>
      <c r="CT83" s="58">
        <f t="shared" si="285"/>
        <v>6476.73783</v>
      </c>
      <c r="CU83" s="58">
        <f t="shared" si="185"/>
        <v>3706.6687486969909</v>
      </c>
      <c r="CV83" s="58">
        <f t="shared" si="286"/>
        <v>-1547.1225590000031</v>
      </c>
      <c r="CW83" s="58">
        <f t="shared" si="186"/>
        <v>2111.7419662147513</v>
      </c>
      <c r="CX83" s="58">
        <f t="shared" si="287"/>
        <v>-3672.773446399995</v>
      </c>
      <c r="CY83" s="58">
        <f t="shared" si="187"/>
        <v>2027.0801265337641</v>
      </c>
      <c r="CZ83" s="58">
        <f t="shared" si="288"/>
        <v>1630.840608199971</v>
      </c>
      <c r="DA83" s="58">
        <f t="shared" si="188"/>
        <v>1927.4013886243217</v>
      </c>
      <c r="DB83" s="58">
        <f t="shared" si="289"/>
        <v>-10324.473899299977</v>
      </c>
      <c r="DC83" s="58">
        <f t="shared" si="189"/>
        <v>2255.7487945063317</v>
      </c>
      <c r="DD83" s="58">
        <f>'Stata Quintile'!$G223</f>
        <v>3112.9879999999998</v>
      </c>
      <c r="DE83" s="58">
        <f t="shared" si="290"/>
        <v>14550.680700000001</v>
      </c>
      <c r="DF83" s="58">
        <f t="shared" si="190"/>
        <v>8219.4373515641873</v>
      </c>
      <c r="DG83" s="58">
        <f t="shared" si="291"/>
        <v>2053.2780060000005</v>
      </c>
      <c r="DH83" s="58">
        <f t="shared" si="191"/>
        <v>5489.5941091740451</v>
      </c>
      <c r="DI83" s="58">
        <f t="shared" si="292"/>
        <v>3844.8046972000047</v>
      </c>
      <c r="DJ83" s="58">
        <f t="shared" si="192"/>
        <v>5587.5010903579087</v>
      </c>
      <c r="DK83" s="58">
        <f t="shared" si="293"/>
        <v>7549.1371561000124</v>
      </c>
      <c r="DL83" s="58">
        <f t="shared" si="193"/>
        <v>5544.3585069357696</v>
      </c>
      <c r="DM83" s="58">
        <f t="shared" si="294"/>
        <v>-20501.808174899314</v>
      </c>
      <c r="DN83" s="58">
        <f t="shared" si="194"/>
        <v>6326.4478026888901</v>
      </c>
      <c r="DP83" s="58">
        <f t="shared" si="295"/>
        <v>-3.1047275999999968</v>
      </c>
      <c r="DQ83" s="58">
        <f t="shared" si="195"/>
        <v>4.416866508759175</v>
      </c>
      <c r="DR83" s="58">
        <f t="shared" si="296"/>
        <v>-36.012322900000044</v>
      </c>
      <c r="DS83" s="58">
        <f t="shared" si="196"/>
        <v>4.890746528902941</v>
      </c>
      <c r="DT83" s="58">
        <f t="shared" si="297"/>
        <v>-130.99686020000036</v>
      </c>
      <c r="DU83" s="58">
        <f t="shared" si="197"/>
        <v>9.3283361456524378</v>
      </c>
      <c r="DV83" s="58">
        <f t="shared" si="298"/>
        <v>275.58042740000019</v>
      </c>
      <c r="DW83" s="58">
        <f t="shared" si="198"/>
        <v>-8.1327657601375254</v>
      </c>
      <c r="DX83" s="58">
        <f t="shared" si="299"/>
        <v>377.56188324999857</v>
      </c>
      <c r="DY83" s="58">
        <f t="shared" si="199"/>
        <v>-11.277667380379677</v>
      </c>
      <c r="EA83" s="58">
        <f t="shared" si="300"/>
        <v>287.01789900000006</v>
      </c>
      <c r="EB83" s="58">
        <f t="shared" si="200"/>
        <v>239.05859661820153</v>
      </c>
      <c r="EC83" s="58">
        <f t="shared" si="301"/>
        <v>-675.64922499999921</v>
      </c>
      <c r="ED83" s="58">
        <f t="shared" si="201"/>
        <v>214.75343274106294</v>
      </c>
      <c r="EE83" s="58">
        <f t="shared" si="302"/>
        <v>-1839.9516791999995</v>
      </c>
      <c r="EF83" s="58">
        <f t="shared" si="202"/>
        <v>306.69963328175146</v>
      </c>
      <c r="EG83" s="58">
        <f t="shared" si="303"/>
        <v>500.17326349997893</v>
      </c>
      <c r="EH83" s="58">
        <f t="shared" si="203"/>
        <v>125.73322955821597</v>
      </c>
      <c r="EI83" s="58">
        <f t="shared" si="304"/>
        <v>2039.9622283999634</v>
      </c>
      <c r="EJ83" s="58">
        <f t="shared" si="204"/>
        <v>50.145222501634279</v>
      </c>
      <c r="EL83" s="58">
        <f t="shared" si="305"/>
        <v>1794.3059369999999</v>
      </c>
      <c r="EM83" s="58">
        <f t="shared" si="205"/>
        <v>1132.5846871623301</v>
      </c>
      <c r="EN83" s="58">
        <f t="shared" si="306"/>
        <v>-977.9928400000008</v>
      </c>
      <c r="EO83" s="58">
        <f t="shared" si="206"/>
        <v>739.52857525570573</v>
      </c>
      <c r="EP83" s="58">
        <f t="shared" si="307"/>
        <v>-3013.2440572999985</v>
      </c>
      <c r="EQ83" s="58">
        <f t="shared" si="207"/>
        <v>792.30417303258935</v>
      </c>
      <c r="ER83" s="58">
        <f t="shared" si="308"/>
        <v>-514.50250650002272</v>
      </c>
      <c r="ES83" s="58">
        <f t="shared" si="208"/>
        <v>640.18209045983156</v>
      </c>
      <c r="ET83" s="58">
        <f t="shared" si="309"/>
        <v>-251.73323409999648</v>
      </c>
      <c r="EU83" s="58">
        <f t="shared" si="209"/>
        <v>616.37321693495642</v>
      </c>
      <c r="EV83" s="58">
        <f>'Stata Quintile'!$K223</f>
        <v>43.576390000000004</v>
      </c>
      <c r="EW83" s="58">
        <f t="shared" si="310"/>
        <v>3912.0848800000003</v>
      </c>
      <c r="EX83" s="58">
        <f t="shared" si="210"/>
        <v>2338.6131457294987</v>
      </c>
      <c r="EY83" s="58">
        <f t="shared" si="311"/>
        <v>-383.614623999998</v>
      </c>
      <c r="EZ83" s="58">
        <f t="shared" si="211"/>
        <v>1558.2144130185204</v>
      </c>
      <c r="FA83" s="58">
        <f t="shared" si="312"/>
        <v>-3668.0870939000088</v>
      </c>
      <c r="FB83" s="58">
        <f t="shared" si="212"/>
        <v>1524.1142268611695</v>
      </c>
      <c r="FC83" s="58">
        <f t="shared" si="313"/>
        <v>-1424.0098384999583</v>
      </c>
      <c r="FD83" s="58">
        <f t="shared" si="213"/>
        <v>1423.2921444399767</v>
      </c>
      <c r="FE83" s="58">
        <f t="shared" si="314"/>
        <v>-4244.6375112000096</v>
      </c>
      <c r="FF83" s="58">
        <f t="shared" si="214"/>
        <v>1557.9280641338703</v>
      </c>
      <c r="FG83" s="58">
        <f>'Stata Quintile'!$L223</f>
        <v>2918.9720000000002</v>
      </c>
      <c r="FH83" s="58">
        <f t="shared" si="315"/>
        <v>8535.8686199999993</v>
      </c>
      <c r="FI83" s="58">
        <f t="shared" si="215"/>
        <v>5025.5728525566428</v>
      </c>
      <c r="FJ83" s="58">
        <f t="shared" si="316"/>
        <v>1652.4077400000024</v>
      </c>
      <c r="FK83" s="58">
        <f t="shared" si="216"/>
        <v>3687.1053493488803</v>
      </c>
      <c r="FL83" s="58">
        <f t="shared" si="317"/>
        <v>-2078.8221259000056</v>
      </c>
      <c r="FM83" s="58">
        <f t="shared" si="217"/>
        <v>3646.648666053296</v>
      </c>
      <c r="FN83" s="58">
        <f t="shared" si="318"/>
        <v>-990.70378480001818</v>
      </c>
      <c r="FO83" s="58">
        <f t="shared" si="218"/>
        <v>3596.6732162018761</v>
      </c>
      <c r="FP83" s="58">
        <f t="shared" si="319"/>
        <v>-10941.26095009991</v>
      </c>
      <c r="FQ83" s="58">
        <f t="shared" si="219"/>
        <v>4074.0523671263077</v>
      </c>
    </row>
    <row r="84" spans="1:173">
      <c r="A84" s="58">
        <v>78</v>
      </c>
      <c r="B84" s="137"/>
      <c r="C84" s="138">
        <f t="shared" si="220"/>
        <v>-71.759983999999974</v>
      </c>
      <c r="D84" s="139">
        <f t="shared" si="221"/>
        <v>-257.70485960000008</v>
      </c>
      <c r="E84" s="141">
        <f t="shared" si="222"/>
        <v>175.00142880000112</v>
      </c>
      <c r="F84" s="140">
        <f t="shared" si="223"/>
        <v>2506.2019056000063</v>
      </c>
      <c r="G84" s="142">
        <f t="shared" si="224"/>
        <v>-1765.3419360000989</v>
      </c>
      <c r="H84" s="58">
        <f>'Stata Quintile'!$D226</f>
        <v>8.944445</v>
      </c>
      <c r="I84" s="58">
        <f t="shared" si="225"/>
        <v>367.92976000000021</v>
      </c>
      <c r="J84" s="58">
        <f t="shared" si="226"/>
        <v>-2096.163239999998</v>
      </c>
      <c r="K84" s="58">
        <f t="shared" si="227"/>
        <v>-2437.6100239999987</v>
      </c>
      <c r="L84" s="58">
        <f t="shared" si="228"/>
        <v>1906.9385527999839</v>
      </c>
      <c r="M84" s="58">
        <f t="shared" si="229"/>
        <v>1888.314552959994</v>
      </c>
      <c r="N84" s="58">
        <f>'Stata Quintile'!$E226</f>
        <v>204.7</v>
      </c>
      <c r="O84" s="58">
        <f t="shared" si="230"/>
        <v>3161.898228</v>
      </c>
      <c r="P84" s="58">
        <f t="shared" si="231"/>
        <v>-2519.4617240000007</v>
      </c>
      <c r="Q84" s="58">
        <f t="shared" si="232"/>
        <v>-4659.8587544000002</v>
      </c>
      <c r="R84" s="58">
        <f t="shared" si="233"/>
        <v>-661.97004719999677</v>
      </c>
      <c r="S84" s="58">
        <f t="shared" si="234"/>
        <v>-7081.2426575999707</v>
      </c>
      <c r="T84" s="58">
        <f>'Stata Quintile'!$F226</f>
        <v>789.75</v>
      </c>
      <c r="U84" s="58">
        <f t="shared" si="235"/>
        <v>6515.4016200000005</v>
      </c>
      <c r="V84" s="58">
        <f t="shared" si="236"/>
        <v>-2044.8581640000048</v>
      </c>
      <c r="W84" s="58">
        <f t="shared" si="237"/>
        <v>-4420.9576331999997</v>
      </c>
      <c r="X84" s="58">
        <f t="shared" si="238"/>
        <v>1764.0207528000174</v>
      </c>
      <c r="Y84" s="58">
        <f t="shared" si="239"/>
        <v>-12803.30663840007</v>
      </c>
      <c r="Z84" s="58">
        <f>'Stata Quintile'!$G226</f>
        <v>2833.55</v>
      </c>
      <c r="AA84" s="58">
        <f t="shared" si="240"/>
        <v>14652.140799999999</v>
      </c>
      <c r="AB84" s="58">
        <f t="shared" si="241"/>
        <v>1361.3357760000072</v>
      </c>
      <c r="AC84" s="58">
        <f t="shared" si="242"/>
        <v>3357.1231967999884</v>
      </c>
      <c r="AD84" s="58">
        <f t="shared" si="243"/>
        <v>7664.6393223999912</v>
      </c>
      <c r="AE84" s="58">
        <f t="shared" si="244"/>
        <v>-26491.660779200029</v>
      </c>
      <c r="AG84" s="58">
        <f t="shared" si="245"/>
        <v>-3.9548663999999931</v>
      </c>
      <c r="AH84" s="58">
        <f t="shared" si="246"/>
        <v>-40.293228400000004</v>
      </c>
      <c r="AI84" s="58">
        <f t="shared" si="247"/>
        <v>-149.27125920000049</v>
      </c>
      <c r="AJ84" s="58">
        <f t="shared" si="248"/>
        <v>343.78462719999516</v>
      </c>
      <c r="AK84" s="58">
        <f t="shared" si="249"/>
        <v>472.8581232000015</v>
      </c>
      <c r="AM84" s="58">
        <f t="shared" si="250"/>
        <v>278.92648600000007</v>
      </c>
      <c r="AN84" s="58">
        <f t="shared" si="251"/>
        <v>-776.84050000000025</v>
      </c>
      <c r="AO84" s="58">
        <f t="shared" si="252"/>
        <v>-2112.8899848000001</v>
      </c>
      <c r="AP84" s="58">
        <f t="shared" si="253"/>
        <v>688.40011359997152</v>
      </c>
      <c r="AQ84" s="58">
        <f t="shared" si="254"/>
        <v>2628.5860239999602</v>
      </c>
      <c r="AR84" s="58">
        <f>'Stata Quintile'!$J226</f>
        <v>0.1666667</v>
      </c>
      <c r="AS84" s="58">
        <f t="shared" si="255"/>
        <v>1792.180118</v>
      </c>
      <c r="AT84" s="58">
        <f t="shared" si="256"/>
        <v>-1193.8214400000015</v>
      </c>
      <c r="AU84" s="58">
        <f t="shared" si="257"/>
        <v>-3502.372859199997</v>
      </c>
      <c r="AV84" s="58">
        <f t="shared" si="258"/>
        <v>-541.6247263999976</v>
      </c>
      <c r="AW84" s="58">
        <f t="shared" si="259"/>
        <v>-209.44802320002054</v>
      </c>
      <c r="AX84" s="58">
        <f>'Stata Quintile'!$K226</f>
        <v>130.04689999999999</v>
      </c>
      <c r="AY84" s="58">
        <f t="shared" si="260"/>
        <v>3924.95532</v>
      </c>
      <c r="AZ84" s="58">
        <f t="shared" si="261"/>
        <v>-672.672803999998</v>
      </c>
      <c r="BA84" s="58">
        <f t="shared" si="262"/>
        <v>-4369.0300056000051</v>
      </c>
      <c r="BB84" s="58">
        <f t="shared" si="263"/>
        <v>-1725.34782239997</v>
      </c>
      <c r="BC84" s="58">
        <f t="shared" si="264"/>
        <v>-5213.0735456000548</v>
      </c>
      <c r="BD84" s="58">
        <f>'Stata Quintile'!$L226</f>
        <v>1588.625</v>
      </c>
      <c r="BE84" s="58">
        <f t="shared" si="265"/>
        <v>8574.2746799999986</v>
      </c>
      <c r="BF84" s="58">
        <f t="shared" si="266"/>
        <v>1222.0398400000049</v>
      </c>
      <c r="BG84" s="58">
        <f t="shared" si="267"/>
        <v>-2974.3739296000058</v>
      </c>
      <c r="BH84" s="58">
        <f t="shared" si="268"/>
        <v>-1693.678549600023</v>
      </c>
      <c r="BI84" s="58">
        <f t="shared" si="269"/>
        <v>-13958.294780799537</v>
      </c>
      <c r="BK84" s="58">
        <v>78</v>
      </c>
      <c r="BM84" s="58">
        <f t="shared" si="270"/>
        <v>-71.759983999999974</v>
      </c>
      <c r="BN84" s="58">
        <f t="shared" si="174"/>
        <v>-3.221912053890299</v>
      </c>
      <c r="BO84" s="58">
        <f t="shared" si="271"/>
        <v>-257.70485960000008</v>
      </c>
      <c r="BP84" s="58">
        <f t="shared" si="174"/>
        <v>-29.536678710119279</v>
      </c>
      <c r="BQ84" s="58">
        <f t="shared" si="272"/>
        <v>175.00142880000112</v>
      </c>
      <c r="BR84" s="58">
        <f t="shared" si="174"/>
        <v>-6.3061573576840431</v>
      </c>
      <c r="BS84" s="58">
        <f t="shared" si="273"/>
        <v>2506.2019056000063</v>
      </c>
      <c r="BT84" s="58">
        <f t="shared" si="174"/>
        <v>40.426472279659116</v>
      </c>
      <c r="BU84" s="58">
        <f t="shared" si="274"/>
        <v>-1765.3419360000989</v>
      </c>
      <c r="BV84" s="58">
        <f t="shared" si="174"/>
        <v>9.6730575855800112</v>
      </c>
      <c r="BW84" s="58">
        <f>'Stata Quintile'!$D226</f>
        <v>8.944445</v>
      </c>
      <c r="BX84" s="58">
        <f t="shared" si="275"/>
        <v>367.92976000000021</v>
      </c>
      <c r="BY84" s="58">
        <f t="shared" si="175"/>
        <v>365.42597515952747</v>
      </c>
      <c r="BZ84" s="58">
        <f t="shared" si="276"/>
        <v>-2096.163239999998</v>
      </c>
      <c r="CA84" s="58">
        <f t="shared" si="176"/>
        <v>404.5156288528857</v>
      </c>
      <c r="CB84" s="58">
        <f t="shared" si="277"/>
        <v>-2437.6100239999987</v>
      </c>
      <c r="CC84" s="58">
        <f t="shared" si="177"/>
        <v>436.10729921709128</v>
      </c>
      <c r="CD84" s="58">
        <f t="shared" si="278"/>
        <v>1906.9385527999839</v>
      </c>
      <c r="CE84" s="58">
        <f t="shared" si="178"/>
        <v>115.34729453914088</v>
      </c>
      <c r="CF84" s="58">
        <f t="shared" si="279"/>
        <v>1888.314552959994</v>
      </c>
      <c r="CG84" s="58">
        <f t="shared" si="179"/>
        <v>115.78593975681248</v>
      </c>
      <c r="CH84" s="58">
        <f>'Stata Quintile'!$E226</f>
        <v>204.7</v>
      </c>
      <c r="CI84" s="58">
        <f t="shared" si="280"/>
        <v>3161.898228</v>
      </c>
      <c r="CJ84" s="58">
        <f t="shared" si="180"/>
        <v>1813.1064861454784</v>
      </c>
      <c r="CK84" s="58">
        <f t="shared" si="281"/>
        <v>-2519.4617240000007</v>
      </c>
      <c r="CL84" s="58">
        <f t="shared" si="181"/>
        <v>995.61360154422755</v>
      </c>
      <c r="CM84" s="58">
        <f t="shared" si="282"/>
        <v>-4659.8587544000002</v>
      </c>
      <c r="CN84" s="58">
        <f t="shared" si="182"/>
        <v>984.32482885811578</v>
      </c>
      <c r="CO84" s="58">
        <f t="shared" si="283"/>
        <v>-661.97004719999677</v>
      </c>
      <c r="CP84" s="58">
        <f t="shared" si="183"/>
        <v>849.73809344893994</v>
      </c>
      <c r="CQ84" s="58">
        <f t="shared" si="284"/>
        <v>-7081.2426575999707</v>
      </c>
      <c r="CR84" s="58">
        <f t="shared" si="184"/>
        <v>1072.4898701453103</v>
      </c>
      <c r="CS84" s="58">
        <f>'Stata Quintile'!$F226</f>
        <v>789.75</v>
      </c>
      <c r="CT84" s="58">
        <f t="shared" si="285"/>
        <v>6515.4016200000005</v>
      </c>
      <c r="CU84" s="58">
        <f t="shared" si="185"/>
        <v>3560.2147439020191</v>
      </c>
      <c r="CV84" s="58">
        <f t="shared" si="286"/>
        <v>-2044.8581640000048</v>
      </c>
      <c r="CW84" s="58">
        <f t="shared" si="186"/>
        <v>2028.305034291855</v>
      </c>
      <c r="CX84" s="58">
        <f t="shared" si="287"/>
        <v>-4420.9576331999997</v>
      </c>
      <c r="CY84" s="58">
        <f t="shared" si="187"/>
        <v>1946.9882643527887</v>
      </c>
      <c r="CZ84" s="58">
        <f t="shared" si="288"/>
        <v>1764.0207528000174</v>
      </c>
      <c r="DA84" s="58">
        <f t="shared" si="188"/>
        <v>1851.2479281051831</v>
      </c>
      <c r="DB84" s="58">
        <f t="shared" si="289"/>
        <v>-12803.30663840007</v>
      </c>
      <c r="DC84" s="58">
        <f t="shared" si="189"/>
        <v>2166.6220159445802</v>
      </c>
      <c r="DD84" s="58">
        <f>'Stata Quintile'!$G226</f>
        <v>2833.55</v>
      </c>
      <c r="DE84" s="58">
        <f t="shared" si="290"/>
        <v>14652.140799999999</v>
      </c>
      <c r="DF84" s="58">
        <f t="shared" si="190"/>
        <v>7894.679570680446</v>
      </c>
      <c r="DG84" s="58">
        <f t="shared" si="291"/>
        <v>1361.3357760000072</v>
      </c>
      <c r="DH84" s="58">
        <f t="shared" si="191"/>
        <v>5272.6950290309805</v>
      </c>
      <c r="DI84" s="58">
        <f t="shared" si="292"/>
        <v>3357.1231967999884</v>
      </c>
      <c r="DJ84" s="58">
        <f t="shared" si="192"/>
        <v>5366.7336123449768</v>
      </c>
      <c r="DK84" s="58">
        <f t="shared" si="293"/>
        <v>7664.6393223999912</v>
      </c>
      <c r="DL84" s="58">
        <f t="shared" si="193"/>
        <v>5325.2956333932516</v>
      </c>
      <c r="DM84" s="58">
        <f t="shared" si="294"/>
        <v>-26491.660779200029</v>
      </c>
      <c r="DN84" s="58">
        <f t="shared" si="194"/>
        <v>6076.483837833428</v>
      </c>
      <c r="DP84" s="58">
        <f t="shared" si="295"/>
        <v>-3.9548663999999931</v>
      </c>
      <c r="DQ84" s="58">
        <f t="shared" si="195"/>
        <v>4.2460248577229489</v>
      </c>
      <c r="DR84" s="58">
        <f t="shared" si="296"/>
        <v>-40.293228400000004</v>
      </c>
      <c r="DS84" s="58">
        <f t="shared" si="196"/>
        <v>4.7015754932511991</v>
      </c>
      <c r="DT84" s="58">
        <f t="shared" si="297"/>
        <v>-149.27125920000049</v>
      </c>
      <c r="DU84" s="58">
        <f t="shared" si="197"/>
        <v>8.9675219020288797</v>
      </c>
      <c r="DV84" s="58">
        <f t="shared" si="298"/>
        <v>343.78462719999516</v>
      </c>
      <c r="DW84" s="58">
        <f t="shared" si="198"/>
        <v>-7.818195435859578</v>
      </c>
      <c r="DX84" s="58">
        <f t="shared" si="299"/>
        <v>472.8581232000015</v>
      </c>
      <c r="DY84" s="58">
        <f t="shared" si="199"/>
        <v>-10.841454216300441</v>
      </c>
      <c r="EA84" s="58">
        <f t="shared" si="300"/>
        <v>278.92648600000007</v>
      </c>
      <c r="EB84" s="58">
        <f t="shared" si="200"/>
        <v>229.81195869974425</v>
      </c>
      <c r="EC84" s="58">
        <f t="shared" si="301"/>
        <v>-776.84050000000025</v>
      </c>
      <c r="ED84" s="58">
        <f t="shared" si="201"/>
        <v>206.44690345329255</v>
      </c>
      <c r="EE84" s="58">
        <f t="shared" si="302"/>
        <v>-2112.8899848000001</v>
      </c>
      <c r="EF84" s="58">
        <f t="shared" si="202"/>
        <v>294.83668211079129</v>
      </c>
      <c r="EG84" s="58">
        <f t="shared" si="303"/>
        <v>688.40011359997152</v>
      </c>
      <c r="EH84" s="58">
        <f t="shared" si="203"/>
        <v>120.8699463946329</v>
      </c>
      <c r="EI84" s="58">
        <f t="shared" si="304"/>
        <v>2628.5860239999602</v>
      </c>
      <c r="EJ84" s="58">
        <f t="shared" si="204"/>
        <v>48.205636465522723</v>
      </c>
      <c r="EK84" s="58">
        <f>'Stata Quintile'!$J226</f>
        <v>0.1666667</v>
      </c>
      <c r="EL84" s="58">
        <f t="shared" si="305"/>
        <v>1792.180118</v>
      </c>
      <c r="EM84" s="58">
        <f t="shared" si="205"/>
        <v>1088.7770154771115</v>
      </c>
      <c r="EN84" s="58">
        <f t="shared" si="306"/>
        <v>-1193.8214400000015</v>
      </c>
      <c r="EO84" s="58">
        <f t="shared" si="206"/>
        <v>710.92406965550242</v>
      </c>
      <c r="EP84" s="58">
        <f t="shared" si="307"/>
        <v>-3502.372859199997</v>
      </c>
      <c r="EQ84" s="58">
        <f t="shared" si="207"/>
        <v>761.65834011566812</v>
      </c>
      <c r="ER84" s="58">
        <f t="shared" si="308"/>
        <v>-541.6247263999976</v>
      </c>
      <c r="ES84" s="58">
        <f t="shared" si="208"/>
        <v>615.42024513779461</v>
      </c>
      <c r="ET84" s="58">
        <f t="shared" si="309"/>
        <v>-209.44802320002054</v>
      </c>
      <c r="EU84" s="58">
        <f t="shared" si="209"/>
        <v>592.53228404127469</v>
      </c>
      <c r="EV84" s="58">
        <f>'Stata Quintile'!$K226</f>
        <v>130.04689999999999</v>
      </c>
      <c r="EW84" s="58">
        <f t="shared" si="310"/>
        <v>3924.95532</v>
      </c>
      <c r="EX84" s="58">
        <f t="shared" si="210"/>
        <v>2248.1570429337435</v>
      </c>
      <c r="EY84" s="58">
        <f t="shared" si="311"/>
        <v>-672.672803999998</v>
      </c>
      <c r="EZ84" s="58">
        <f t="shared" si="211"/>
        <v>1497.9436481084638</v>
      </c>
      <c r="FA84" s="58">
        <f t="shared" si="312"/>
        <v>-4369.0300056000051</v>
      </c>
      <c r="FB84" s="58">
        <f t="shared" si="212"/>
        <v>1465.162435955016</v>
      </c>
      <c r="FC84" s="58">
        <f t="shared" si="313"/>
        <v>-1725.34782239997</v>
      </c>
      <c r="FD84" s="58">
        <f t="shared" si="213"/>
        <v>1368.2400890109061</v>
      </c>
      <c r="FE84" s="58">
        <f t="shared" si="314"/>
        <v>-5213.0735456000548</v>
      </c>
      <c r="FF84" s="58">
        <f t="shared" si="214"/>
        <v>1497.6683750206776</v>
      </c>
      <c r="FG84" s="58">
        <f>'Stata Quintile'!$L226</f>
        <v>1588.625</v>
      </c>
      <c r="FH84" s="58">
        <f t="shared" si="315"/>
        <v>8574.2746799999986</v>
      </c>
      <c r="FI84" s="58">
        <f t="shared" si="215"/>
        <v>4831.1868185139683</v>
      </c>
      <c r="FJ84" s="58">
        <f t="shared" si="316"/>
        <v>1222.0398400000049</v>
      </c>
      <c r="FK84" s="58">
        <f t="shared" si="216"/>
        <v>3544.4904063393797</v>
      </c>
      <c r="FL84" s="58">
        <f t="shared" si="317"/>
        <v>-2974.3739296000058</v>
      </c>
      <c r="FM84" s="58">
        <f t="shared" si="217"/>
        <v>3505.5985624058089</v>
      </c>
      <c r="FN84" s="58">
        <f t="shared" si="318"/>
        <v>-1693.678549600023</v>
      </c>
      <c r="FO84" s="58">
        <f t="shared" si="218"/>
        <v>3457.5561318899213</v>
      </c>
      <c r="FP84" s="58">
        <f t="shared" si="319"/>
        <v>-13958.294780799537</v>
      </c>
      <c r="FQ84" s="58">
        <f t="shared" si="219"/>
        <v>3916.4705539952984</v>
      </c>
    </row>
    <row r="85" spans="1:173">
      <c r="A85" s="58">
        <v>79</v>
      </c>
      <c r="B85" s="137"/>
      <c r="C85" s="138">
        <f t="shared" si="220"/>
        <v>-76.861411999999973</v>
      </c>
      <c r="D85" s="139">
        <f t="shared" si="221"/>
        <v>-275.95695239999998</v>
      </c>
      <c r="E85" s="141">
        <f t="shared" si="222"/>
        <v>205.76381710000078</v>
      </c>
      <c r="F85" s="140">
        <f t="shared" si="223"/>
        <v>2880.9294341999994</v>
      </c>
      <c r="G85" s="142">
        <f t="shared" si="224"/>
        <v>-2193.5938824000186</v>
      </c>
      <c r="H85" s="58">
        <f>'Stata Quintile'!$D229</f>
        <v>2.480769</v>
      </c>
      <c r="I85" s="58">
        <f t="shared" si="225"/>
        <v>348.75818000000027</v>
      </c>
      <c r="J85" s="58">
        <f t="shared" si="226"/>
        <v>-2353.2083599999969</v>
      </c>
      <c r="K85" s="58">
        <f t="shared" si="227"/>
        <v>-2743.7324925000003</v>
      </c>
      <c r="L85" s="58">
        <f t="shared" si="228"/>
        <v>2409.867044899991</v>
      </c>
      <c r="M85" s="58">
        <f t="shared" si="229"/>
        <v>2386.933007830005</v>
      </c>
      <c r="N85" s="58">
        <f>'Stata Quintile'!$E229</f>
        <v>191.75</v>
      </c>
      <c r="O85" s="58">
        <f t="shared" si="230"/>
        <v>3169.5736540000003</v>
      </c>
      <c r="P85" s="58">
        <f t="shared" si="231"/>
        <v>-2909.5739509999985</v>
      </c>
      <c r="Q85" s="58">
        <f t="shared" si="232"/>
        <v>-5304.5178873000004</v>
      </c>
      <c r="R85" s="58">
        <f t="shared" si="233"/>
        <v>-645.79894479997165</v>
      </c>
      <c r="S85" s="58">
        <f t="shared" si="234"/>
        <v>-8455.4608327999013</v>
      </c>
      <c r="T85" s="58">
        <f>'Stata Quintile'!$F229</f>
        <v>782</v>
      </c>
      <c r="U85" s="58">
        <f t="shared" si="235"/>
        <v>6554.0654100000002</v>
      </c>
      <c r="V85" s="58">
        <f t="shared" si="236"/>
        <v>-2555.4161110000059</v>
      </c>
      <c r="W85" s="58">
        <f t="shared" si="237"/>
        <v>-5196.6889529999971</v>
      </c>
      <c r="X85" s="58">
        <f t="shared" si="238"/>
        <v>1954.7667336000304</v>
      </c>
      <c r="Y85" s="58">
        <f t="shared" si="239"/>
        <v>-15591.159179500071</v>
      </c>
      <c r="Z85" s="58">
        <f>'Stata Quintile'!$G229</f>
        <v>3149.4639999999999</v>
      </c>
      <c r="AA85" s="58">
        <f t="shared" si="240"/>
        <v>14753.600899999999</v>
      </c>
      <c r="AB85" s="58">
        <f t="shared" si="241"/>
        <v>650.78277399999934</v>
      </c>
      <c r="AC85" s="58">
        <f t="shared" si="242"/>
        <v>2862.6638275999976</v>
      </c>
      <c r="AD85" s="58">
        <f t="shared" si="243"/>
        <v>7830.941826299997</v>
      </c>
      <c r="AE85" s="58">
        <f t="shared" si="244"/>
        <v>-33284.66503249947</v>
      </c>
      <c r="AG85" s="58">
        <f t="shared" si="245"/>
        <v>-4.8050051999999894</v>
      </c>
      <c r="AH85" s="58">
        <f t="shared" si="246"/>
        <v>-44.670290100000017</v>
      </c>
      <c r="AI85" s="58">
        <f t="shared" si="247"/>
        <v>-168.61219580000034</v>
      </c>
      <c r="AJ85" s="58">
        <f t="shared" si="248"/>
        <v>421.42143659999783</v>
      </c>
      <c r="AK85" s="58">
        <f t="shared" si="249"/>
        <v>582.02375295000274</v>
      </c>
      <c r="AM85" s="58">
        <f t="shared" si="250"/>
        <v>270.83507300000008</v>
      </c>
      <c r="AN85" s="58">
        <f t="shared" si="251"/>
        <v>-880.5136250000005</v>
      </c>
      <c r="AO85" s="58">
        <f t="shared" si="252"/>
        <v>-2399.2150635999969</v>
      </c>
      <c r="AP85" s="58">
        <f t="shared" si="253"/>
        <v>912.40029989997856</v>
      </c>
      <c r="AQ85" s="58">
        <f t="shared" si="254"/>
        <v>3316.3144269999757</v>
      </c>
      <c r="AR85" s="58">
        <f>'Stata Quintile'!$J229</f>
        <v>18.26191</v>
      </c>
      <c r="AS85" s="58">
        <f t="shared" si="255"/>
        <v>1790.0542989999999</v>
      </c>
      <c r="AT85" s="58">
        <f t="shared" si="256"/>
        <v>-1415.0819599999995</v>
      </c>
      <c r="AU85" s="58">
        <f t="shared" si="257"/>
        <v>-4013.7786799000023</v>
      </c>
      <c r="AV85" s="58">
        <f t="shared" si="258"/>
        <v>-543.91513009998016</v>
      </c>
      <c r="AW85" s="58">
        <f t="shared" si="259"/>
        <v>-131.77780489999714</v>
      </c>
      <c r="AX85" s="58">
        <f>'Stata Quintile'!$K229</f>
        <v>345.84719999999999</v>
      </c>
      <c r="AY85" s="58">
        <f t="shared" si="260"/>
        <v>3937.8257600000002</v>
      </c>
      <c r="AZ85" s="58">
        <f t="shared" si="261"/>
        <v>-969.18449599999803</v>
      </c>
      <c r="BA85" s="58">
        <f t="shared" si="262"/>
        <v>-5102.2743457000033</v>
      </c>
      <c r="BB85" s="58">
        <f t="shared" si="263"/>
        <v>-2018.9178180999879</v>
      </c>
      <c r="BC85" s="58">
        <f t="shared" si="264"/>
        <v>-6271.5889079999761</v>
      </c>
      <c r="BD85" s="58">
        <f>'Stata Quintile'!$L229</f>
        <v>1533.7809999999999</v>
      </c>
      <c r="BE85" s="58">
        <f t="shared" si="265"/>
        <v>8612.6807399999998</v>
      </c>
      <c r="BF85" s="58">
        <f t="shared" si="266"/>
        <v>780.23026000000391</v>
      </c>
      <c r="BG85" s="58">
        <f t="shared" si="267"/>
        <v>-3909.1261497000014</v>
      </c>
      <c r="BH85" s="58">
        <f t="shared" si="268"/>
        <v>-2416.7281910000311</v>
      </c>
      <c r="BI85" s="58">
        <f t="shared" si="269"/>
        <v>-17329.079294499941</v>
      </c>
      <c r="BK85" s="58">
        <v>79</v>
      </c>
      <c r="BM85" s="58">
        <f t="shared" si="270"/>
        <v>-76.861411999999973</v>
      </c>
      <c r="BN85" s="58">
        <f t="shared" si="174"/>
        <v>-3.0946112467827578</v>
      </c>
      <c r="BO85" s="58">
        <f t="shared" si="271"/>
        <v>-275.95695239999998</v>
      </c>
      <c r="BP85" s="58">
        <f t="shared" si="174"/>
        <v>-28.369656464886283</v>
      </c>
      <c r="BQ85" s="58">
        <f t="shared" si="272"/>
        <v>205.76381710000078</v>
      </c>
      <c r="BR85" s="58">
        <f t="shared" si="174"/>
        <v>-6.0569950875932062</v>
      </c>
      <c r="BS85" s="58">
        <f t="shared" si="273"/>
        <v>2880.9294341999994</v>
      </c>
      <c r="BT85" s="58">
        <f t="shared" si="174"/>
        <v>38.829183941668227</v>
      </c>
      <c r="BU85" s="58">
        <f t="shared" si="274"/>
        <v>-2193.5938824000186</v>
      </c>
      <c r="BV85" s="58">
        <f t="shared" si="174"/>
        <v>9.2908658878410186</v>
      </c>
      <c r="BW85" s="58">
        <f>'Stata Quintile'!$D229</f>
        <v>2.480769</v>
      </c>
      <c r="BX85" s="58">
        <f t="shared" si="275"/>
        <v>348.75818000000027</v>
      </c>
      <c r="BY85" s="58">
        <f t="shared" si="175"/>
        <v>350.98764760812867</v>
      </c>
      <c r="BZ85" s="58">
        <f t="shared" si="276"/>
        <v>-2353.2083599999969</v>
      </c>
      <c r="CA85" s="58">
        <f t="shared" si="176"/>
        <v>388.53283193625072</v>
      </c>
      <c r="CB85" s="58">
        <f t="shared" si="277"/>
        <v>-2743.7324925000003</v>
      </c>
      <c r="CC85" s="58">
        <f t="shared" si="177"/>
        <v>418.87628538206377</v>
      </c>
      <c r="CD85" s="58">
        <f t="shared" si="278"/>
        <v>2409.867044899991</v>
      </c>
      <c r="CE85" s="58">
        <f t="shared" si="178"/>
        <v>110.78981331466923</v>
      </c>
      <c r="CF85" s="58">
        <f t="shared" si="279"/>
        <v>2386.933007830005</v>
      </c>
      <c r="CG85" s="58">
        <f t="shared" si="179"/>
        <v>111.21112724293583</v>
      </c>
      <c r="CH85" s="58">
        <f>'Stata Quintile'!$E229</f>
        <v>191.75</v>
      </c>
      <c r="CI85" s="58">
        <f t="shared" si="280"/>
        <v>3169.5736540000003</v>
      </c>
      <c r="CJ85" s="58">
        <f t="shared" si="180"/>
        <v>1741.4689258403962</v>
      </c>
      <c r="CK85" s="58">
        <f t="shared" si="281"/>
        <v>-2909.5739509999985</v>
      </c>
      <c r="CL85" s="58">
        <f t="shared" si="181"/>
        <v>956.27596199233756</v>
      </c>
      <c r="CM85" s="58">
        <f t="shared" si="282"/>
        <v>-5304.5178873000004</v>
      </c>
      <c r="CN85" s="58">
        <f t="shared" si="182"/>
        <v>945.43321944303864</v>
      </c>
      <c r="CO85" s="58">
        <f t="shared" si="283"/>
        <v>-645.79894479997165</v>
      </c>
      <c r="CP85" s="58">
        <f t="shared" si="183"/>
        <v>816.16413385079989</v>
      </c>
      <c r="CQ85" s="58">
        <f t="shared" si="284"/>
        <v>-8455.4608327999013</v>
      </c>
      <c r="CR85" s="58">
        <f t="shared" si="184"/>
        <v>1030.1147761636767</v>
      </c>
      <c r="CS85" s="58">
        <f>'Stata Quintile'!$F229</f>
        <v>782</v>
      </c>
      <c r="CT85" s="58">
        <f t="shared" si="285"/>
        <v>6554.0654100000002</v>
      </c>
      <c r="CU85" s="58">
        <f t="shared" si="185"/>
        <v>3419.5472760151611</v>
      </c>
      <c r="CV85" s="58">
        <f t="shared" si="286"/>
        <v>-2555.4161110000059</v>
      </c>
      <c r="CW85" s="58">
        <f t="shared" si="186"/>
        <v>1948.164774841299</v>
      </c>
      <c r="CX85" s="58">
        <f t="shared" si="287"/>
        <v>-5196.6889529999971</v>
      </c>
      <c r="CY85" s="58">
        <f t="shared" si="187"/>
        <v>1870.0609077597526</v>
      </c>
      <c r="CZ85" s="58">
        <f t="shared" si="288"/>
        <v>1954.7667336000304</v>
      </c>
      <c r="DA85" s="58">
        <f t="shared" si="188"/>
        <v>1778.1033631815692</v>
      </c>
      <c r="DB85" s="58">
        <f t="shared" si="289"/>
        <v>-15591.159179500071</v>
      </c>
      <c r="DC85" s="58">
        <f t="shared" si="189"/>
        <v>2081.0167211030644</v>
      </c>
      <c r="DD85" s="58">
        <f>'Stata Quintile'!$G229</f>
        <v>3149.4639999999999</v>
      </c>
      <c r="DE85" s="58">
        <f t="shared" si="290"/>
        <v>14753.600899999999</v>
      </c>
      <c r="DF85" s="58">
        <f t="shared" si="190"/>
        <v>7582.7532783443312</v>
      </c>
      <c r="DG85" s="58">
        <f t="shared" si="291"/>
        <v>650.78277399999934</v>
      </c>
      <c r="DH85" s="58">
        <f t="shared" si="191"/>
        <v>5064.3658376686335</v>
      </c>
      <c r="DI85" s="58">
        <f t="shared" si="292"/>
        <v>2862.6638275999976</v>
      </c>
      <c r="DJ85" s="58">
        <f t="shared" si="192"/>
        <v>5154.68886718883</v>
      </c>
      <c r="DK85" s="58">
        <f t="shared" si="293"/>
        <v>7830.941826299997</v>
      </c>
      <c r="DL85" s="58">
        <f t="shared" si="193"/>
        <v>5114.8881421649676</v>
      </c>
      <c r="DM85" s="58">
        <f t="shared" si="294"/>
        <v>-33284.66503249947</v>
      </c>
      <c r="DN85" s="58">
        <f t="shared" si="194"/>
        <v>5836.3961867760036</v>
      </c>
      <c r="DP85" s="58">
        <f t="shared" si="295"/>
        <v>-4.8050051999999894</v>
      </c>
      <c r="DQ85" s="58">
        <f t="shared" si="195"/>
        <v>4.0817912555536982</v>
      </c>
      <c r="DR85" s="58">
        <f t="shared" si="296"/>
        <v>-44.670290100000017</v>
      </c>
      <c r="DS85" s="58">
        <f t="shared" si="196"/>
        <v>4.5197214756698205</v>
      </c>
      <c r="DT85" s="58">
        <f t="shared" si="297"/>
        <v>-168.61219580000034</v>
      </c>
      <c r="DU85" s="58">
        <f t="shared" si="197"/>
        <v>8.6206637290666812</v>
      </c>
      <c r="DV85" s="58">
        <f t="shared" si="298"/>
        <v>421.42143659999783</v>
      </c>
      <c r="DW85" s="58">
        <f t="shared" si="198"/>
        <v>-7.5157924961879052</v>
      </c>
      <c r="DX85" s="58">
        <f t="shared" si="299"/>
        <v>582.02375295000274</v>
      </c>
      <c r="DY85" s="58">
        <f t="shared" si="199"/>
        <v>-10.422113506257849</v>
      </c>
      <c r="EA85" s="58">
        <f t="shared" si="300"/>
        <v>270.83507300000008</v>
      </c>
      <c r="EB85" s="58">
        <f t="shared" si="200"/>
        <v>220.92297498826622</v>
      </c>
      <c r="EC85" s="58">
        <f t="shared" si="301"/>
        <v>-880.5136250000005</v>
      </c>
      <c r="ED85" s="58">
        <f t="shared" si="201"/>
        <v>198.4616655550376</v>
      </c>
      <c r="EE85" s="58">
        <f t="shared" si="302"/>
        <v>-2399.2150635999969</v>
      </c>
      <c r="EF85" s="58">
        <f t="shared" si="202"/>
        <v>283.43258251711785</v>
      </c>
      <c r="EG85" s="58">
        <f t="shared" si="303"/>
        <v>912.40029989997856</v>
      </c>
      <c r="EH85" s="58">
        <f t="shared" si="203"/>
        <v>116.19477200080223</v>
      </c>
      <c r="EI85" s="58">
        <f t="shared" si="304"/>
        <v>3316.3144269999757</v>
      </c>
      <c r="EJ85" s="58">
        <f t="shared" si="204"/>
        <v>46.341072411642003</v>
      </c>
      <c r="EK85" s="58">
        <f>'Stata Quintile'!$J229</f>
        <v>18.26191</v>
      </c>
      <c r="EL85" s="58">
        <f t="shared" si="305"/>
        <v>1790.0542989999999</v>
      </c>
      <c r="EM85" s="58">
        <f t="shared" si="205"/>
        <v>1046.6637973018446</v>
      </c>
      <c r="EN85" s="58">
        <f t="shared" si="306"/>
        <v>-1415.0819599999995</v>
      </c>
      <c r="EO85" s="58">
        <f t="shared" si="206"/>
        <v>683.42596855136492</v>
      </c>
      <c r="EP85" s="58">
        <f t="shared" si="307"/>
        <v>-4013.7786799000023</v>
      </c>
      <c r="EQ85" s="58">
        <f t="shared" si="207"/>
        <v>732.197868966535</v>
      </c>
      <c r="ER85" s="58">
        <f t="shared" si="308"/>
        <v>-543.91513009998016</v>
      </c>
      <c r="ES85" s="58">
        <f t="shared" si="208"/>
        <v>591.61617260086018</v>
      </c>
      <c r="ET85" s="58">
        <f t="shared" si="309"/>
        <v>-131.77780489999714</v>
      </c>
      <c r="EU85" s="58">
        <f t="shared" si="209"/>
        <v>569.61350361240557</v>
      </c>
      <c r="EV85" s="58">
        <f>'Stata Quintile'!$K229</f>
        <v>345.84719999999999</v>
      </c>
      <c r="EW85" s="58">
        <f t="shared" si="310"/>
        <v>3937.8257600000002</v>
      </c>
      <c r="EX85" s="58">
        <f t="shared" si="210"/>
        <v>2161.1997259666482</v>
      </c>
      <c r="EY85" s="58">
        <f t="shared" si="311"/>
        <v>-969.18449599999803</v>
      </c>
      <c r="EZ85" s="58">
        <f t="shared" si="211"/>
        <v>1440.004118920843</v>
      </c>
      <c r="FA85" s="58">
        <f t="shared" si="312"/>
        <v>-5102.2743457000033</v>
      </c>
      <c r="FB85" s="58">
        <f t="shared" si="212"/>
        <v>1408.4908636767013</v>
      </c>
      <c r="FC85" s="58">
        <f t="shared" si="313"/>
        <v>-2018.9178180999879</v>
      </c>
      <c r="FD85" s="58">
        <f t="shared" si="213"/>
        <v>1315.3174128654948</v>
      </c>
      <c r="FE85" s="58">
        <f t="shared" si="314"/>
        <v>-6271.5889079999761</v>
      </c>
      <c r="FF85" s="58">
        <f t="shared" si="214"/>
        <v>1439.7394932249827</v>
      </c>
      <c r="FG85" s="58">
        <f>'Stata Quintile'!$L229</f>
        <v>1533.7809999999999</v>
      </c>
      <c r="FH85" s="58">
        <f t="shared" si="315"/>
        <v>8612.6807399999998</v>
      </c>
      <c r="FI85" s="58">
        <f t="shared" si="215"/>
        <v>4644.3195154377772</v>
      </c>
      <c r="FJ85" s="58">
        <f t="shared" si="316"/>
        <v>780.23026000000391</v>
      </c>
      <c r="FK85" s="58">
        <f t="shared" si="216"/>
        <v>3407.3917206760907</v>
      </c>
      <c r="FL85" s="58">
        <f t="shared" si="317"/>
        <v>-3909.1261497000014</v>
      </c>
      <c r="FM85" s="58">
        <f t="shared" si="217"/>
        <v>3370.004189090715</v>
      </c>
      <c r="FN85" s="58">
        <f t="shared" si="318"/>
        <v>-2416.7281910000311</v>
      </c>
      <c r="FO85" s="58">
        <f t="shared" si="218"/>
        <v>3323.8200099240248</v>
      </c>
      <c r="FP85" s="58">
        <f t="shared" si="319"/>
        <v>-17329.079294499941</v>
      </c>
      <c r="FQ85" s="58">
        <f t="shared" si="219"/>
        <v>3764.9839074433999</v>
      </c>
    </row>
    <row r="86" spans="1:173">
      <c r="A86" s="58">
        <v>80</v>
      </c>
      <c r="B86" s="137"/>
      <c r="C86" s="138">
        <f t="shared" si="220"/>
        <v>-81.962839999999971</v>
      </c>
      <c r="D86" s="139">
        <f t="shared" si="221"/>
        <v>-294.5327400000001</v>
      </c>
      <c r="E86" s="141">
        <f t="shared" si="222"/>
        <v>239.27849999999944</v>
      </c>
      <c r="F86" s="140">
        <f t="shared" si="223"/>
        <v>3290.491200000004</v>
      </c>
      <c r="G86" s="142">
        <f t="shared" si="224"/>
        <v>-2692.5130000000354</v>
      </c>
      <c r="I86" s="58">
        <f t="shared" si="225"/>
        <v>329.58660000000009</v>
      </c>
      <c r="J86" s="58">
        <f t="shared" si="226"/>
        <v>-2616.4320000000007</v>
      </c>
      <c r="K86" s="58">
        <f t="shared" si="227"/>
        <v>-3059.0864999999994</v>
      </c>
      <c r="L86" s="58">
        <f t="shared" si="228"/>
        <v>2986.1815999999817</v>
      </c>
      <c r="M86" s="58">
        <f t="shared" si="229"/>
        <v>2958.296400000012</v>
      </c>
      <c r="N86" s="58">
        <f>'Stata Quintile'!$E232</f>
        <v>0.5</v>
      </c>
      <c r="O86" s="58">
        <f t="shared" si="230"/>
        <v>3177.24908</v>
      </c>
      <c r="P86" s="58">
        <f t="shared" si="231"/>
        <v>-3309.2524000000012</v>
      </c>
      <c r="Q86" s="58">
        <f t="shared" si="232"/>
        <v>-5973.5976599999995</v>
      </c>
      <c r="R86" s="58">
        <f t="shared" si="233"/>
        <v>-590.71459999997751</v>
      </c>
      <c r="S86" s="58">
        <f t="shared" si="234"/>
        <v>-9983.1290000000736</v>
      </c>
      <c r="T86" s="58">
        <f>'Stata Quintile'!$F232</f>
        <v>188.3</v>
      </c>
      <c r="U86" s="58">
        <f t="shared" si="235"/>
        <v>6592.7291999999998</v>
      </c>
      <c r="V86" s="58">
        <f t="shared" si="236"/>
        <v>-3078.7964000000065</v>
      </c>
      <c r="W86" s="58">
        <f t="shared" si="237"/>
        <v>-6000.328579999994</v>
      </c>
      <c r="X86" s="58">
        <f t="shared" si="238"/>
        <v>2207.3287999999884</v>
      </c>
      <c r="Y86" s="58">
        <f t="shared" si="239"/>
        <v>-18716.456000000006</v>
      </c>
      <c r="Z86" s="58">
        <f>'Stata Quintile'!$G232</f>
        <v>4856.9579999999996</v>
      </c>
      <c r="AA86" s="58">
        <f t="shared" si="240"/>
        <v>14855.061</v>
      </c>
      <c r="AB86" s="58">
        <f t="shared" si="241"/>
        <v>-78.381000000001222</v>
      </c>
      <c r="AC86" s="58">
        <f t="shared" si="242"/>
        <v>2361.7138000000086</v>
      </c>
      <c r="AD86" s="58">
        <f t="shared" si="243"/>
        <v>8051.431000000026</v>
      </c>
      <c r="AE86" s="58">
        <f t="shared" si="244"/>
        <v>-40953.498000000603</v>
      </c>
      <c r="AG86" s="58">
        <f t="shared" si="245"/>
        <v>-5.6551439999999999</v>
      </c>
      <c r="AH86" s="58">
        <f t="shared" si="246"/>
        <v>-49.143507999999997</v>
      </c>
      <c r="AI86" s="58">
        <f t="shared" si="247"/>
        <v>-189.04682000000048</v>
      </c>
      <c r="AJ86" s="58">
        <f t="shared" si="248"/>
        <v>509.12239999999292</v>
      </c>
      <c r="AK86" s="58">
        <f t="shared" si="249"/>
        <v>706.1260000000002</v>
      </c>
      <c r="AM86" s="58">
        <f t="shared" si="250"/>
        <v>262.74365999999998</v>
      </c>
      <c r="AN86" s="58">
        <f t="shared" si="251"/>
        <v>-986.66859999999906</v>
      </c>
      <c r="AO86" s="58">
        <f t="shared" si="252"/>
        <v>-2699.2061999999969</v>
      </c>
      <c r="AP86" s="58">
        <f t="shared" si="253"/>
        <v>1174.7167999999801</v>
      </c>
      <c r="AQ86" s="58">
        <f t="shared" si="254"/>
        <v>4111.7863999999536</v>
      </c>
      <c r="AR86" s="58">
        <f>'Stata Quintile'!$J232</f>
        <v>0</v>
      </c>
      <c r="AS86" s="58">
        <f t="shared" si="255"/>
        <v>1787.92848</v>
      </c>
      <c r="AT86" s="58">
        <f t="shared" si="256"/>
        <v>-1641.7744000000021</v>
      </c>
      <c r="AU86" s="58">
        <f t="shared" si="257"/>
        <v>-4547.8855999999978</v>
      </c>
      <c r="AV86" s="58">
        <f t="shared" si="258"/>
        <v>-519.15420000001905</v>
      </c>
      <c r="AW86" s="58">
        <f t="shared" si="259"/>
        <v>-15.519400000019232</v>
      </c>
      <c r="AX86" s="58">
        <f>'Stata Quintile'!$K232</f>
        <v>63.171880000000002</v>
      </c>
      <c r="AY86" s="58">
        <f t="shared" si="260"/>
        <v>3950.6962000000003</v>
      </c>
      <c r="AZ86" s="58">
        <f t="shared" si="261"/>
        <v>-1273.1496999999981</v>
      </c>
      <c r="BA86" s="58">
        <f t="shared" si="262"/>
        <v>-5868.4388000000035</v>
      </c>
      <c r="BB86" s="58">
        <f t="shared" si="263"/>
        <v>-2303.1121999999741</v>
      </c>
      <c r="BC86" s="58">
        <f t="shared" si="264"/>
        <v>-7427.5560000000987</v>
      </c>
      <c r="BD86" s="58">
        <f>'Stata Quintile'!$L232</f>
        <v>834.76559999999995</v>
      </c>
      <c r="BE86" s="58">
        <f t="shared" si="265"/>
        <v>8651.0867999999991</v>
      </c>
      <c r="BF86" s="58">
        <f t="shared" si="266"/>
        <v>326.97899999999936</v>
      </c>
      <c r="BG86" s="58">
        <f t="shared" si="267"/>
        <v>-4883.7634000000035</v>
      </c>
      <c r="BH86" s="58">
        <f t="shared" si="268"/>
        <v>-3159.4816000000355</v>
      </c>
      <c r="BI86" s="58">
        <f t="shared" si="269"/>
        <v>-21083.425999999628</v>
      </c>
      <c r="BK86" s="58">
        <v>80</v>
      </c>
      <c r="BM86" s="58">
        <f t="shared" si="270"/>
        <v>-81.962839999999971</v>
      </c>
      <c r="BN86" s="58">
        <f t="shared" si="174"/>
        <v>-2.9723402155409682</v>
      </c>
      <c r="BO86" s="58">
        <f t="shared" si="271"/>
        <v>-294.5327400000001</v>
      </c>
      <c r="BP86" s="58">
        <f t="shared" si="174"/>
        <v>-27.248744377610961</v>
      </c>
      <c r="BQ86" s="58">
        <f t="shared" si="272"/>
        <v>239.27849999999944</v>
      </c>
      <c r="BR86" s="58">
        <f t="shared" si="174"/>
        <v>-5.8176774555783872</v>
      </c>
      <c r="BS86" s="58">
        <f t="shared" si="273"/>
        <v>3290.491200000004</v>
      </c>
      <c r="BT86" s="58">
        <f t="shared" si="174"/>
        <v>37.295005983851802</v>
      </c>
      <c r="BU86" s="58">
        <f t="shared" si="274"/>
        <v>-2692.5130000000354</v>
      </c>
      <c r="BV86" s="58">
        <f t="shared" si="174"/>
        <v>8.9237749472853967</v>
      </c>
      <c r="BX86" s="58">
        <f t="shared" si="275"/>
        <v>329.58660000000009</v>
      </c>
      <c r="BY86" s="58">
        <f t="shared" si="175"/>
        <v>337.11979209936584</v>
      </c>
      <c r="BZ86" s="58">
        <f t="shared" si="276"/>
        <v>-2616.4320000000007</v>
      </c>
      <c r="CA86" s="58">
        <f t="shared" si="176"/>
        <v>373.18153051461752</v>
      </c>
      <c r="CB86" s="58">
        <f t="shared" si="277"/>
        <v>-3059.0864999999994</v>
      </c>
      <c r="CC86" s="58">
        <f t="shared" si="177"/>
        <v>402.32608527869343</v>
      </c>
      <c r="CD86" s="58">
        <f t="shared" si="278"/>
        <v>2986.1815999999817</v>
      </c>
      <c r="CE86" s="58">
        <f t="shared" si="178"/>
        <v>106.4124025044574</v>
      </c>
      <c r="CF86" s="58">
        <f t="shared" si="279"/>
        <v>2958.296400000012</v>
      </c>
      <c r="CG86" s="58">
        <f t="shared" si="179"/>
        <v>106.81706991903371</v>
      </c>
      <c r="CH86" s="58">
        <f>'Stata Quintile'!$E232</f>
        <v>0.5</v>
      </c>
      <c r="CI86" s="58">
        <f t="shared" si="280"/>
        <v>3177.24908</v>
      </c>
      <c r="CJ86" s="58">
        <f t="shared" si="180"/>
        <v>1672.661833621816</v>
      </c>
      <c r="CK86" s="58">
        <f t="shared" si="281"/>
        <v>-3309.2524000000012</v>
      </c>
      <c r="CL86" s="58">
        <f t="shared" si="181"/>
        <v>918.4925899626212</v>
      </c>
      <c r="CM86" s="58">
        <f t="shared" si="282"/>
        <v>-5973.5976599999995</v>
      </c>
      <c r="CN86" s="58">
        <f t="shared" si="182"/>
        <v>908.07825447555672</v>
      </c>
      <c r="CO86" s="58">
        <f t="shared" si="283"/>
        <v>-590.71459999997751</v>
      </c>
      <c r="CP86" s="58">
        <f t="shared" si="183"/>
        <v>783.91671330250097</v>
      </c>
      <c r="CQ86" s="58">
        <f t="shared" si="284"/>
        <v>-9983.1290000000736</v>
      </c>
      <c r="CR86" s="58">
        <f t="shared" si="184"/>
        <v>989.41396241529958</v>
      </c>
      <c r="CS86" s="58">
        <f>'Stata Quintile'!$F232</f>
        <v>188.3</v>
      </c>
      <c r="CT86" s="58">
        <f t="shared" si="285"/>
        <v>6592.7291999999998</v>
      </c>
      <c r="CU86" s="58">
        <f t="shared" si="185"/>
        <v>3284.4377134640954</v>
      </c>
      <c r="CV86" s="58">
        <f t="shared" si="286"/>
        <v>-3078.7964000000065</v>
      </c>
      <c r="CW86" s="58">
        <f t="shared" si="186"/>
        <v>1871.1909332007965</v>
      </c>
      <c r="CX86" s="58">
        <f t="shared" si="287"/>
        <v>-6000.328579999994</v>
      </c>
      <c r="CY86" s="58">
        <f t="shared" si="187"/>
        <v>1796.1730241315724</v>
      </c>
      <c r="CZ86" s="58">
        <f t="shared" si="288"/>
        <v>2207.3287999999884</v>
      </c>
      <c r="DA86" s="58">
        <f t="shared" si="188"/>
        <v>1707.848809529077</v>
      </c>
      <c r="DB86" s="58">
        <f t="shared" si="289"/>
        <v>-18716.456000000006</v>
      </c>
      <c r="DC86" s="58">
        <f t="shared" si="189"/>
        <v>1998.7937728134496</v>
      </c>
      <c r="DD86" s="58">
        <f>'Stata Quintile'!$G232</f>
        <v>4856.9579999999996</v>
      </c>
      <c r="DE86" s="58">
        <f t="shared" si="290"/>
        <v>14855.061</v>
      </c>
      <c r="DF86" s="58">
        <f t="shared" si="190"/>
        <v>7283.1514902492636</v>
      </c>
      <c r="DG86" s="58">
        <f t="shared" si="291"/>
        <v>-78.381000000001222</v>
      </c>
      <c r="DH86" s="58">
        <f t="shared" si="191"/>
        <v>4864.2679306371128</v>
      </c>
      <c r="DI86" s="58">
        <f t="shared" si="292"/>
        <v>2361.7138000000086</v>
      </c>
      <c r="DJ86" s="58">
        <f t="shared" si="192"/>
        <v>4951.0222114248809</v>
      </c>
      <c r="DK86" s="58">
        <f t="shared" si="293"/>
        <v>8051.431000000026</v>
      </c>
      <c r="DL86" s="58">
        <f t="shared" si="193"/>
        <v>4912.7940508702704</v>
      </c>
      <c r="DM86" s="58">
        <f t="shared" si="294"/>
        <v>-40953.498000000603</v>
      </c>
      <c r="DN86" s="58">
        <f t="shared" si="194"/>
        <v>5605.7946269727645</v>
      </c>
      <c r="DP86" s="58">
        <f t="shared" si="295"/>
        <v>-5.6551439999999999</v>
      </c>
      <c r="DQ86" s="58">
        <f t="shared" si="195"/>
        <v>3.9239101070288074</v>
      </c>
      <c r="DR86" s="58">
        <f t="shared" si="296"/>
        <v>-49.143507999999997</v>
      </c>
      <c r="DS86" s="58">
        <f t="shared" si="196"/>
        <v>4.3449014584481001</v>
      </c>
      <c r="DT86" s="58">
        <f t="shared" si="297"/>
        <v>-189.04682000000048</v>
      </c>
      <c r="DU86" s="58">
        <f t="shared" si="197"/>
        <v>8.2872218146277508</v>
      </c>
      <c r="DV86" s="58">
        <f t="shared" si="298"/>
        <v>509.12239999999292</v>
      </c>
      <c r="DW86" s="58">
        <f t="shared" si="198"/>
        <v>-7.2250863142491779</v>
      </c>
      <c r="DX86" s="58">
        <f t="shared" si="299"/>
        <v>706.1260000000002</v>
      </c>
      <c r="DY86" s="58">
        <f t="shared" si="199"/>
        <v>-10.018992634217675</v>
      </c>
      <c r="EA86" s="58">
        <f t="shared" si="300"/>
        <v>262.74365999999998</v>
      </c>
      <c r="EB86" s="58">
        <f t="shared" si="200"/>
        <v>212.37781164135919</v>
      </c>
      <c r="EC86" s="58">
        <f t="shared" si="301"/>
        <v>-986.66859999999906</v>
      </c>
      <c r="ED86" s="58">
        <f t="shared" si="201"/>
        <v>190.78529169506623</v>
      </c>
      <c r="EE86" s="58">
        <f t="shared" si="302"/>
        <v>-2699.2061999999969</v>
      </c>
      <c r="EF86" s="58">
        <f t="shared" si="202"/>
        <v>272.46958640694362</v>
      </c>
      <c r="EG86" s="58">
        <f t="shared" si="303"/>
        <v>1174.7167999999801</v>
      </c>
      <c r="EH86" s="58">
        <f t="shared" si="203"/>
        <v>111.70043044643826</v>
      </c>
      <c r="EI86" s="58">
        <f t="shared" si="304"/>
        <v>4111.7863999999536</v>
      </c>
      <c r="EJ86" s="58">
        <f t="shared" si="204"/>
        <v>44.548628536353064</v>
      </c>
      <c r="EK86" s="58">
        <f>'Stata Quintile'!$J232</f>
        <v>0</v>
      </c>
      <c r="EL86" s="58">
        <f t="shared" si="305"/>
        <v>1787.92848</v>
      </c>
      <c r="EM86" s="58">
        <f t="shared" si="205"/>
        <v>1006.1794922280365</v>
      </c>
      <c r="EN86" s="58">
        <f t="shared" si="306"/>
        <v>-1641.7744000000021</v>
      </c>
      <c r="EO86" s="58">
        <f t="shared" si="206"/>
        <v>656.99147690512598</v>
      </c>
      <c r="EP86" s="58">
        <f t="shared" si="307"/>
        <v>-4547.8855999999978</v>
      </c>
      <c r="EQ86" s="58">
        <f t="shared" si="207"/>
        <v>703.87691052883247</v>
      </c>
      <c r="ER86" s="58">
        <f t="shared" si="308"/>
        <v>-519.15420000001905</v>
      </c>
      <c r="ES86" s="58">
        <f t="shared" si="208"/>
        <v>568.7328267930518</v>
      </c>
      <c r="ET86" s="58">
        <f t="shared" si="309"/>
        <v>-15.519400000019232</v>
      </c>
      <c r="EU86" s="58">
        <f t="shared" si="209"/>
        <v>547.58120736421972</v>
      </c>
      <c r="EV86" s="58">
        <f>'Stata Quintile'!$K232</f>
        <v>63.171880000000002</v>
      </c>
      <c r="EW86" s="58">
        <f t="shared" si="310"/>
        <v>3950.6962000000003</v>
      </c>
      <c r="EX86" s="58">
        <f t="shared" si="210"/>
        <v>2077.6058639672042</v>
      </c>
      <c r="EY86" s="58">
        <f t="shared" si="311"/>
        <v>-1273.1496999999981</v>
      </c>
      <c r="EZ86" s="58">
        <f t="shared" si="211"/>
        <v>1384.3056547070096</v>
      </c>
      <c r="FA86" s="58">
        <f t="shared" si="312"/>
        <v>-5868.4388000000035</v>
      </c>
      <c r="FB86" s="58">
        <f t="shared" si="212"/>
        <v>1354.0113125870835</v>
      </c>
      <c r="FC86" s="58">
        <f t="shared" si="313"/>
        <v>-2303.1121999999741</v>
      </c>
      <c r="FD86" s="58">
        <f t="shared" si="213"/>
        <v>1264.4417529366722</v>
      </c>
      <c r="FE86" s="58">
        <f t="shared" si="314"/>
        <v>-7427.5560000000987</v>
      </c>
      <c r="FF86" s="58">
        <f t="shared" si="214"/>
        <v>1384.051264568574</v>
      </c>
      <c r="FG86" s="58">
        <f>'Stata Quintile'!$L232</f>
        <v>834.76559999999995</v>
      </c>
      <c r="FH86" s="58">
        <f t="shared" si="315"/>
        <v>8651.0867999999991</v>
      </c>
      <c r="FI86" s="58">
        <f t="shared" si="215"/>
        <v>4464.6801234879276</v>
      </c>
      <c r="FJ86" s="58">
        <f t="shared" si="316"/>
        <v>326.97899999999936</v>
      </c>
      <c r="FK86" s="58">
        <f t="shared" si="216"/>
        <v>3275.5959269537657</v>
      </c>
      <c r="FL86" s="58">
        <f t="shared" si="317"/>
        <v>-4883.7634000000035</v>
      </c>
      <c r="FM86" s="58">
        <f t="shared" si="217"/>
        <v>3239.6545218500369</v>
      </c>
      <c r="FN86" s="58">
        <f t="shared" si="318"/>
        <v>-3159.4816000000355</v>
      </c>
      <c r="FO86" s="58">
        <f t="shared" si="218"/>
        <v>3195.2567180254455</v>
      </c>
      <c r="FP86" s="58">
        <f t="shared" si="319"/>
        <v>-21083.425999999628</v>
      </c>
      <c r="FQ86" s="58">
        <f t="shared" si="219"/>
        <v>3619.3566702160856</v>
      </c>
    </row>
    <row r="87" spans="1:173">
      <c r="A87" s="58">
        <v>81</v>
      </c>
      <c r="B87" s="137"/>
      <c r="C87" s="138">
        <f t="shared" si="220"/>
        <v>-87.064268000000027</v>
      </c>
      <c r="D87" s="139">
        <f t="shared" si="221"/>
        <v>-313.4322224</v>
      </c>
      <c r="E87" s="141">
        <f t="shared" si="222"/>
        <v>275.62503690000085</v>
      </c>
      <c r="F87" s="140">
        <f t="shared" si="223"/>
        <v>3736.6649897999887</v>
      </c>
      <c r="G87" s="142">
        <f t="shared" si="224"/>
        <v>-3269.5082502001314</v>
      </c>
      <c r="H87" s="58">
        <f>'Stata Quintile'!$D235</f>
        <v>1</v>
      </c>
      <c r="I87" s="58">
        <f t="shared" si="225"/>
        <v>310.41502000000014</v>
      </c>
      <c r="J87" s="58">
        <f t="shared" si="226"/>
        <v>-2885.8341599999985</v>
      </c>
      <c r="K87" s="58">
        <f t="shared" si="227"/>
        <v>-3383.7481355</v>
      </c>
      <c r="L87" s="58">
        <f t="shared" si="228"/>
        <v>3640.3969894999755</v>
      </c>
      <c r="M87" s="58">
        <f t="shared" si="229"/>
        <v>3606.8602349700036</v>
      </c>
      <c r="N87" s="58">
        <f>'Stata Quintile'!$E235</f>
        <v>426.125</v>
      </c>
      <c r="O87" s="58">
        <f t="shared" si="230"/>
        <v>3184.9245060000003</v>
      </c>
      <c r="P87" s="58">
        <f t="shared" si="231"/>
        <v>-3718.497070999998</v>
      </c>
      <c r="Q87" s="58">
        <f t="shared" si="232"/>
        <v>-6667.4584547000013</v>
      </c>
      <c r="R87" s="58">
        <f t="shared" si="233"/>
        <v>-493.68443339999067</v>
      </c>
      <c r="S87" s="58">
        <f t="shared" si="234"/>
        <v>-11678.101741199964</v>
      </c>
      <c r="T87" s="58">
        <f>'Stata Quintile'!$F235</f>
        <v>1207.942</v>
      </c>
      <c r="U87" s="58">
        <f t="shared" si="235"/>
        <v>6631.3929900000003</v>
      </c>
      <c r="V87" s="58">
        <f t="shared" si="236"/>
        <v>-3614.9990310000067</v>
      </c>
      <c r="W87" s="58">
        <f t="shared" si="237"/>
        <v>-6832.2376883999968</v>
      </c>
      <c r="X87" s="58">
        <f t="shared" si="238"/>
        <v>2526.0676854000485</v>
      </c>
      <c r="Y87" s="58">
        <f t="shared" si="239"/>
        <v>-22209.220123700099</v>
      </c>
      <c r="Z87" s="58">
        <f>'Stata Quintile'!$G235</f>
        <v>3762.8220000000001</v>
      </c>
      <c r="AA87" s="58">
        <f t="shared" si="240"/>
        <v>14956.521099999998</v>
      </c>
      <c r="AB87" s="58">
        <f t="shared" si="241"/>
        <v>-826.15554600000178</v>
      </c>
      <c r="AC87" s="58">
        <f t="shared" si="242"/>
        <v>1854.5603243999867</v>
      </c>
      <c r="AD87" s="58">
        <f t="shared" si="243"/>
        <v>8329.567071700003</v>
      </c>
      <c r="AE87" s="58">
        <f t="shared" si="244"/>
        <v>-49574.745178100653</v>
      </c>
      <c r="AG87" s="58">
        <f t="shared" si="245"/>
        <v>-6.5052827999999963</v>
      </c>
      <c r="AH87" s="58">
        <f t="shared" si="246"/>
        <v>-53.712882100000002</v>
      </c>
      <c r="AI87" s="58">
        <f t="shared" si="247"/>
        <v>-210.60228180000058</v>
      </c>
      <c r="AJ87" s="58">
        <f t="shared" si="248"/>
        <v>607.53660099999615</v>
      </c>
      <c r="AK87" s="58">
        <f t="shared" si="249"/>
        <v>846.27398025000002</v>
      </c>
      <c r="AM87" s="58">
        <f t="shared" si="250"/>
        <v>254.65224699999999</v>
      </c>
      <c r="AN87" s="58">
        <f t="shared" si="251"/>
        <v>-1095.3054250000005</v>
      </c>
      <c r="AO87" s="58">
        <f t="shared" si="252"/>
        <v>-3013.1426783999996</v>
      </c>
      <c r="AP87" s="58">
        <f t="shared" si="253"/>
        <v>1477.962846699942</v>
      </c>
      <c r="AQ87" s="58">
        <f t="shared" si="254"/>
        <v>5024.0472303999413</v>
      </c>
      <c r="AR87" s="58">
        <f>'Stata Quintile'!$J235</f>
        <v>0.48</v>
      </c>
      <c r="AS87" s="58">
        <f t="shared" si="255"/>
        <v>1785.8026609999999</v>
      </c>
      <c r="AT87" s="58">
        <f t="shared" si="256"/>
        <v>-1873.89876</v>
      </c>
      <c r="AU87" s="58">
        <f t="shared" si="257"/>
        <v>-5105.1177000999887</v>
      </c>
      <c r="AV87" s="58">
        <f t="shared" si="258"/>
        <v>-465.05744330000016</v>
      </c>
      <c r="AW87" s="58">
        <f t="shared" si="259"/>
        <v>142.64836910001759</v>
      </c>
      <c r="AX87" s="58">
        <f>'Stata Quintile'!$K235</f>
        <v>179.41669999999999</v>
      </c>
      <c r="AY87" s="58">
        <f t="shared" si="260"/>
        <v>3963.56664</v>
      </c>
      <c r="AZ87" s="58">
        <f t="shared" si="261"/>
        <v>-1584.5684159999983</v>
      </c>
      <c r="BA87" s="58">
        <f t="shared" si="262"/>
        <v>-6668.1420543000058</v>
      </c>
      <c r="BB87" s="58">
        <f t="shared" si="263"/>
        <v>-2576.2690232999885</v>
      </c>
      <c r="BC87" s="58">
        <f t="shared" si="264"/>
        <v>-8688.7730408000643</v>
      </c>
      <c r="BD87" s="58">
        <f>'Stata Quintile'!$L235</f>
        <v>1541.8330000000001</v>
      </c>
      <c r="BE87" s="58">
        <f t="shared" si="265"/>
        <v>8689.4928599999985</v>
      </c>
      <c r="BF87" s="58">
        <f t="shared" si="266"/>
        <v>-137.71394000000146</v>
      </c>
      <c r="BG87" s="58">
        <f t="shared" si="267"/>
        <v>-5898.9702943000084</v>
      </c>
      <c r="BH87" s="58">
        <f t="shared" si="268"/>
        <v>-3921.5420284000138</v>
      </c>
      <c r="BI87" s="58">
        <f t="shared" si="269"/>
        <v>-25252.71573489951</v>
      </c>
      <c r="BK87" s="58">
        <v>81</v>
      </c>
      <c r="BM87" s="58">
        <f t="shared" si="270"/>
        <v>-87.064268000000027</v>
      </c>
      <c r="BN87" s="58">
        <f t="shared" si="174"/>
        <v>-2.8549002289405605</v>
      </c>
      <c r="BO87" s="58">
        <f t="shared" si="271"/>
        <v>-313.4322224</v>
      </c>
      <c r="BP87" s="58">
        <f t="shared" si="174"/>
        <v>-26.172120592132845</v>
      </c>
      <c r="BQ87" s="58">
        <f t="shared" si="272"/>
        <v>275.62503690000085</v>
      </c>
      <c r="BR87" s="58">
        <f t="shared" si="174"/>
        <v>-5.5878154906336137</v>
      </c>
      <c r="BS87" s="58">
        <f t="shared" si="273"/>
        <v>3736.6649897999887</v>
      </c>
      <c r="BT87" s="58">
        <f t="shared" si="174"/>
        <v>35.821444855113882</v>
      </c>
      <c r="BU87" s="58">
        <f t="shared" si="274"/>
        <v>-3269.5082502001314</v>
      </c>
      <c r="BV87" s="58">
        <f t="shared" si="174"/>
        <v>8.57118811864623</v>
      </c>
      <c r="BW87" s="58">
        <f>'Stata Quintile'!$D235</f>
        <v>1</v>
      </c>
      <c r="BX87" s="58">
        <f t="shared" si="275"/>
        <v>310.41502000000014</v>
      </c>
      <c r="BY87" s="58">
        <f t="shared" si="175"/>
        <v>323.79986874070147</v>
      </c>
      <c r="BZ87" s="58">
        <f t="shared" si="276"/>
        <v>-2885.8341599999985</v>
      </c>
      <c r="CA87" s="58">
        <f t="shared" si="176"/>
        <v>358.4367736008536</v>
      </c>
      <c r="CB87" s="58">
        <f t="shared" si="277"/>
        <v>-3383.7481355</v>
      </c>
      <c r="CC87" s="58">
        <f t="shared" si="177"/>
        <v>386.42979930944927</v>
      </c>
      <c r="CD87" s="58">
        <f t="shared" si="278"/>
        <v>3640.3969894999755</v>
      </c>
      <c r="CE87" s="58">
        <f t="shared" si="178"/>
        <v>102.20794735531285</v>
      </c>
      <c r="CF87" s="58">
        <f t="shared" si="279"/>
        <v>3606.8602349700036</v>
      </c>
      <c r="CG87" s="58">
        <f t="shared" si="179"/>
        <v>102.59662597577434</v>
      </c>
      <c r="CH87" s="58">
        <f>'Stata Quintile'!$E235</f>
        <v>426.125</v>
      </c>
      <c r="CI87" s="58">
        <f t="shared" si="280"/>
        <v>3184.9245060000003</v>
      </c>
      <c r="CJ87" s="58">
        <f t="shared" si="180"/>
        <v>1606.5733750057798</v>
      </c>
      <c r="CK87" s="58">
        <f t="shared" si="281"/>
        <v>-3718.497070999998</v>
      </c>
      <c r="CL87" s="58">
        <f t="shared" si="181"/>
        <v>882.20207486822051</v>
      </c>
      <c r="CM87" s="58">
        <f t="shared" si="282"/>
        <v>-6667.4584547000013</v>
      </c>
      <c r="CN87" s="58">
        <f t="shared" si="182"/>
        <v>872.19921967323637</v>
      </c>
      <c r="CO87" s="58">
        <f t="shared" si="283"/>
        <v>-493.68443339999067</v>
      </c>
      <c r="CP87" s="58">
        <f t="shared" si="183"/>
        <v>752.94341898554285</v>
      </c>
      <c r="CQ87" s="58">
        <f t="shared" si="284"/>
        <v>-11678.101741199964</v>
      </c>
      <c r="CR87" s="58">
        <f t="shared" si="184"/>
        <v>950.32127649705558</v>
      </c>
      <c r="CS87" s="58">
        <f>'Stata Quintile'!$F235</f>
        <v>1207.942</v>
      </c>
      <c r="CT87" s="58">
        <f t="shared" si="285"/>
        <v>6631.3929900000003</v>
      </c>
      <c r="CU87" s="58">
        <f t="shared" si="185"/>
        <v>3154.666458127198</v>
      </c>
      <c r="CV87" s="58">
        <f t="shared" si="286"/>
        <v>-3614.9990310000067</v>
      </c>
      <c r="CW87" s="58">
        <f t="shared" si="186"/>
        <v>1797.258401193551</v>
      </c>
      <c r="CX87" s="58">
        <f t="shared" si="287"/>
        <v>-6832.2376883999968</v>
      </c>
      <c r="CY87" s="58">
        <f t="shared" si="187"/>
        <v>1725.2045210029246</v>
      </c>
      <c r="CZ87" s="58">
        <f t="shared" si="288"/>
        <v>2526.0676854000485</v>
      </c>
      <c r="DA87" s="58">
        <f t="shared" si="188"/>
        <v>1640.3700800559393</v>
      </c>
      <c r="DB87" s="58">
        <f t="shared" si="289"/>
        <v>-22209.220123700099</v>
      </c>
      <c r="DC87" s="58">
        <f t="shared" si="189"/>
        <v>1919.8195313491472</v>
      </c>
      <c r="DD87" s="58">
        <f>'Stata Quintile'!$G235</f>
        <v>3762.8220000000001</v>
      </c>
      <c r="DE87" s="58">
        <f t="shared" si="290"/>
        <v>14956.521099999998</v>
      </c>
      <c r="DF87" s="58">
        <f t="shared" si="190"/>
        <v>6995.3872535204137</v>
      </c>
      <c r="DG87" s="58">
        <f t="shared" si="291"/>
        <v>-826.15554600000178</v>
      </c>
      <c r="DH87" s="58">
        <f t="shared" si="191"/>
        <v>4672.0760820701262</v>
      </c>
      <c r="DI87" s="58">
        <f t="shared" si="292"/>
        <v>1854.5603243999867</v>
      </c>
      <c r="DJ87" s="58">
        <f t="shared" si="192"/>
        <v>4755.4026187793488</v>
      </c>
      <c r="DK87" s="58">
        <f t="shared" si="293"/>
        <v>8329.567071700003</v>
      </c>
      <c r="DL87" s="58">
        <f t="shared" si="193"/>
        <v>4718.6848891773652</v>
      </c>
      <c r="DM87" s="58">
        <f t="shared" si="294"/>
        <v>-49574.745178100653</v>
      </c>
      <c r="DN87" s="58">
        <f t="shared" si="194"/>
        <v>5384.3043539434038</v>
      </c>
      <c r="DP87" s="58">
        <f t="shared" si="295"/>
        <v>-6.5052827999999963</v>
      </c>
      <c r="DQ87" s="58">
        <f t="shared" si="195"/>
        <v>3.7721357031899965</v>
      </c>
      <c r="DR87" s="58">
        <f t="shared" si="296"/>
        <v>-53.712882100000002</v>
      </c>
      <c r="DS87" s="58">
        <f t="shared" si="196"/>
        <v>4.1768433708244581</v>
      </c>
      <c r="DT87" s="58">
        <f t="shared" si="297"/>
        <v>-210.60228180000058</v>
      </c>
      <c r="DU87" s="58">
        <f t="shared" si="197"/>
        <v>7.9666772261719476</v>
      </c>
      <c r="DV87" s="58">
        <f t="shared" si="298"/>
        <v>607.53660099999615</v>
      </c>
      <c r="DW87" s="58">
        <f t="shared" si="198"/>
        <v>-6.9456244667249853</v>
      </c>
      <c r="DX87" s="58">
        <f t="shared" si="299"/>
        <v>846.27398025000002</v>
      </c>
      <c r="DY87" s="58">
        <f t="shared" si="199"/>
        <v>-9.6314642269282302</v>
      </c>
      <c r="EA87" s="58">
        <f t="shared" si="300"/>
        <v>254.65224699999999</v>
      </c>
      <c r="EB87" s="58">
        <f t="shared" si="200"/>
        <v>204.16316990104013</v>
      </c>
      <c r="EC87" s="58">
        <f t="shared" si="301"/>
        <v>-1095.3054250000005</v>
      </c>
      <c r="ED87" s="58">
        <f t="shared" si="201"/>
        <v>183.40583520436743</v>
      </c>
      <c r="EE87" s="58">
        <f t="shared" si="302"/>
        <v>-3013.1426783999996</v>
      </c>
      <c r="EF87" s="58">
        <f t="shared" si="202"/>
        <v>261.93063217171664</v>
      </c>
      <c r="EG87" s="58">
        <f t="shared" si="303"/>
        <v>1477.962846699942</v>
      </c>
      <c r="EH87" s="58">
        <f t="shared" si="203"/>
        <v>107.37992722971606</v>
      </c>
      <c r="EI87" s="58">
        <f t="shared" si="304"/>
        <v>5024.0472303999413</v>
      </c>
      <c r="EJ87" s="58">
        <f t="shared" si="204"/>
        <v>42.825515275977857</v>
      </c>
      <c r="EK87" s="58">
        <f>'Stata Quintile'!$J235</f>
        <v>0.48</v>
      </c>
      <c r="EL87" s="58">
        <f t="shared" si="305"/>
        <v>1785.8026609999999</v>
      </c>
      <c r="EM87" s="58">
        <f t="shared" si="205"/>
        <v>967.26109490945419</v>
      </c>
      <c r="EN87" s="58">
        <f t="shared" si="306"/>
        <v>-1873.89876</v>
      </c>
      <c r="EO87" s="58">
        <f t="shared" si="206"/>
        <v>631.57945496409343</v>
      </c>
      <c r="EP87" s="58">
        <f t="shared" si="307"/>
        <v>-5105.1177000999887</v>
      </c>
      <c r="EQ87" s="58">
        <f t="shared" si="207"/>
        <v>676.65138915920306</v>
      </c>
      <c r="ER87" s="58">
        <f t="shared" si="308"/>
        <v>-465.05744330000016</v>
      </c>
      <c r="ES87" s="58">
        <f t="shared" si="208"/>
        <v>546.7345945768102</v>
      </c>
      <c r="ET87" s="58">
        <f t="shared" si="309"/>
        <v>142.64836910001759</v>
      </c>
      <c r="EU87" s="58">
        <f t="shared" si="209"/>
        <v>526.40110663964651</v>
      </c>
      <c r="EV87" s="58">
        <f>'Stata Quintile'!$K235</f>
        <v>179.41669999999999</v>
      </c>
      <c r="EW87" s="58">
        <f t="shared" si="310"/>
        <v>3963.56664</v>
      </c>
      <c r="EX87" s="58">
        <f t="shared" si="210"/>
        <v>1997.245360587985</v>
      </c>
      <c r="EY87" s="58">
        <f t="shared" si="311"/>
        <v>-1584.5684159999983</v>
      </c>
      <c r="EZ87" s="58">
        <f t="shared" si="211"/>
        <v>1330.7615724668226</v>
      </c>
      <c r="FA87" s="58">
        <f t="shared" si="312"/>
        <v>-6668.1420543000058</v>
      </c>
      <c r="FB87" s="58">
        <f t="shared" si="212"/>
        <v>1301.6389966691434</v>
      </c>
      <c r="FC87" s="58">
        <f t="shared" si="313"/>
        <v>-2576.2690232999885</v>
      </c>
      <c r="FD87" s="58">
        <f t="shared" si="213"/>
        <v>1215.5339319096051</v>
      </c>
      <c r="FE87" s="58">
        <f t="shared" si="314"/>
        <v>-8688.7730408000643</v>
      </c>
      <c r="FF87" s="58">
        <f t="shared" si="214"/>
        <v>1330.5170219808128</v>
      </c>
      <c r="FG87" s="58">
        <f>'Stata Quintile'!$L235</f>
        <v>1541.8330000000001</v>
      </c>
      <c r="FH87" s="58">
        <f t="shared" si="315"/>
        <v>8689.4928599999985</v>
      </c>
      <c r="FI87" s="58">
        <f t="shared" si="215"/>
        <v>4291.9890715549191</v>
      </c>
      <c r="FJ87" s="58">
        <f t="shared" si="316"/>
        <v>-137.71394000000146</v>
      </c>
      <c r="FK87" s="58">
        <f t="shared" si="216"/>
        <v>3148.8979126084041</v>
      </c>
      <c r="FL87" s="58">
        <f t="shared" si="317"/>
        <v>-5898.9702943000084</v>
      </c>
      <c r="FM87" s="58">
        <f t="shared" si="217"/>
        <v>3114.3466987129232</v>
      </c>
      <c r="FN87" s="58">
        <f t="shared" si="318"/>
        <v>-3921.5420284000138</v>
      </c>
      <c r="FO87" s="58">
        <f t="shared" si="218"/>
        <v>3071.6661743426089</v>
      </c>
      <c r="FP87" s="58">
        <f t="shared" si="319"/>
        <v>-25252.71573489951</v>
      </c>
      <c r="FQ87" s="58">
        <f t="shared" si="219"/>
        <v>3479.3622040028877</v>
      </c>
    </row>
    <row r="88" spans="1:173">
      <c r="A88" s="58">
        <v>82</v>
      </c>
      <c r="B88" s="137"/>
      <c r="C88" s="138">
        <f t="shared" si="220"/>
        <v>-92.165696000000025</v>
      </c>
      <c r="D88" s="139">
        <f t="shared" si="221"/>
        <v>-332.65539960000001</v>
      </c>
      <c r="E88" s="141">
        <f t="shared" si="222"/>
        <v>314.88298720000057</v>
      </c>
      <c r="F88" s="140">
        <f t="shared" si="223"/>
        <v>4221.2684303999849</v>
      </c>
      <c r="G88" s="142">
        <f t="shared" si="224"/>
        <v>-3932.4257855999167</v>
      </c>
      <c r="I88" s="58">
        <f t="shared" si="225"/>
        <v>291.24344000000019</v>
      </c>
      <c r="J88" s="58">
        <f t="shared" si="226"/>
        <v>-3161.4148399999976</v>
      </c>
      <c r="K88" s="58">
        <f t="shared" si="227"/>
        <v>-3717.7934880000003</v>
      </c>
      <c r="L88" s="58">
        <f t="shared" si="228"/>
        <v>4377.1389895999746</v>
      </c>
      <c r="M88" s="58">
        <f t="shared" si="229"/>
        <v>4337.1878598399726</v>
      </c>
      <c r="N88" s="58">
        <f>'Stata Quintile'!$E238</f>
        <v>27.977270000000001</v>
      </c>
      <c r="O88" s="58">
        <f t="shared" si="230"/>
        <v>3192.5999320000001</v>
      </c>
      <c r="P88" s="58">
        <f t="shared" si="231"/>
        <v>-4137.3079639999996</v>
      </c>
      <c r="Q88" s="58">
        <f t="shared" si="232"/>
        <v>-7386.4606535999992</v>
      </c>
      <c r="R88" s="58">
        <f t="shared" si="233"/>
        <v>-351.59563599998364</v>
      </c>
      <c r="S88" s="58">
        <f t="shared" si="234"/>
        <v>-13555.023646399844</v>
      </c>
      <c r="T88" s="58">
        <f>'Stata Quintile'!$F238</f>
        <v>610.875</v>
      </c>
      <c r="U88" s="58">
        <f t="shared" si="235"/>
        <v>6670.0567799999999</v>
      </c>
      <c r="V88" s="58">
        <f t="shared" si="236"/>
        <v>-4164.024003999999</v>
      </c>
      <c r="W88" s="58">
        <f t="shared" si="237"/>
        <v>-7692.7774523999942</v>
      </c>
      <c r="X88" s="58">
        <f t="shared" si="238"/>
        <v>2915.4546071999648</v>
      </c>
      <c r="Y88" s="58">
        <f t="shared" si="239"/>
        <v>-26101.113572799833</v>
      </c>
      <c r="Z88" s="58">
        <f>'Stata Quintile'!$G238</f>
        <v>3229.8130000000001</v>
      </c>
      <c r="AA88" s="58">
        <f t="shared" si="240"/>
        <v>15057.981199999998</v>
      </c>
      <c r="AB88" s="58">
        <f t="shared" si="241"/>
        <v>-1592.5408640000023</v>
      </c>
      <c r="AC88" s="58">
        <f t="shared" si="242"/>
        <v>1341.4906111999953</v>
      </c>
      <c r="AD88" s="58">
        <f t="shared" si="243"/>
        <v>8668.8841656000004</v>
      </c>
      <c r="AE88" s="58">
        <f t="shared" si="244"/>
        <v>-59228.994910399895</v>
      </c>
      <c r="AG88" s="58">
        <f t="shared" si="245"/>
        <v>-7.3554215999999926</v>
      </c>
      <c r="AH88" s="58">
        <f t="shared" si="246"/>
        <v>-58.378412400000002</v>
      </c>
      <c r="AI88" s="58">
        <f t="shared" si="247"/>
        <v>-233.30573120000008</v>
      </c>
      <c r="AJ88" s="58">
        <f t="shared" si="248"/>
        <v>717.33066239999607</v>
      </c>
      <c r="AK88" s="58">
        <f t="shared" si="249"/>
        <v>1003.6193039999962</v>
      </c>
      <c r="AM88" s="58">
        <f t="shared" si="250"/>
        <v>246.560834</v>
      </c>
      <c r="AN88" s="58">
        <f t="shared" si="251"/>
        <v>-1206.4241000000002</v>
      </c>
      <c r="AO88" s="58">
        <f t="shared" si="252"/>
        <v>-3341.3037832000009</v>
      </c>
      <c r="AP88" s="58">
        <f t="shared" si="253"/>
        <v>1824.8219279999903</v>
      </c>
      <c r="AQ88" s="58">
        <f t="shared" si="254"/>
        <v>6062.556798399979</v>
      </c>
      <c r="AR88" s="58">
        <f>'Stata Quintile'!$J238</f>
        <v>0</v>
      </c>
      <c r="AS88" s="58">
        <f t="shared" si="255"/>
        <v>1783.6768419999999</v>
      </c>
      <c r="AT88" s="58">
        <f t="shared" si="256"/>
        <v>-2111.4550400000007</v>
      </c>
      <c r="AU88" s="58">
        <f t="shared" si="257"/>
        <v>-5685.8990607999949</v>
      </c>
      <c r="AV88" s="58">
        <f t="shared" si="258"/>
        <v>-379.27539199998137</v>
      </c>
      <c r="AW88" s="58">
        <f t="shared" si="259"/>
        <v>346.16596240000217</v>
      </c>
      <c r="AX88" s="58">
        <f>'Stata Quintile'!$K238</f>
        <v>128.65629999999999</v>
      </c>
      <c r="AY88" s="58">
        <f t="shared" si="260"/>
        <v>3976.4370800000002</v>
      </c>
      <c r="AZ88" s="58">
        <f t="shared" si="261"/>
        <v>-1903.4406439999984</v>
      </c>
      <c r="BA88" s="58">
        <f t="shared" si="262"/>
        <v>-7502.0027944000103</v>
      </c>
      <c r="BB88" s="58">
        <f t="shared" si="263"/>
        <v>-2836.6720239999704</v>
      </c>
      <c r="BC88" s="58">
        <f t="shared" si="264"/>
        <v>-10063.47563520004</v>
      </c>
      <c r="BD88" s="58">
        <f>'Stata Quintile'!$L238</f>
        <v>1235.1880000000001</v>
      </c>
      <c r="BE88" s="58">
        <f t="shared" si="265"/>
        <v>8727.8989199999996</v>
      </c>
      <c r="BF88" s="58">
        <f t="shared" si="266"/>
        <v>-613.84856000000582</v>
      </c>
      <c r="BG88" s="58">
        <f t="shared" si="267"/>
        <v>-6955.4314463999981</v>
      </c>
      <c r="BH88" s="58">
        <f t="shared" si="268"/>
        <v>-4702.4870888000369</v>
      </c>
      <c r="BI88" s="58">
        <f t="shared" si="269"/>
        <v>-29869.936729599489</v>
      </c>
      <c r="BK88" s="58">
        <v>82</v>
      </c>
      <c r="BM88" s="58">
        <f t="shared" si="270"/>
        <v>-92.165696000000025</v>
      </c>
      <c r="BN88" s="58">
        <f t="shared" si="174"/>
        <v>-2.7421004078166997</v>
      </c>
      <c r="BO88" s="58">
        <f t="shared" si="271"/>
        <v>-332.65539960000001</v>
      </c>
      <c r="BP88" s="58">
        <f t="shared" si="174"/>
        <v>-25.13803523555972</v>
      </c>
      <c r="BQ88" s="58">
        <f t="shared" si="272"/>
        <v>314.88298720000057</v>
      </c>
      <c r="BR88" s="58">
        <f t="shared" si="174"/>
        <v>-5.3670355903670064</v>
      </c>
      <c r="BS88" s="58">
        <f t="shared" si="273"/>
        <v>4221.2684303999849</v>
      </c>
      <c r="BT88" s="58">
        <f t="shared" si="174"/>
        <v>34.406105526931981</v>
      </c>
      <c r="BU88" s="58">
        <f t="shared" si="274"/>
        <v>-3932.4257855999167</v>
      </c>
      <c r="BV88" s="58">
        <f t="shared" si="174"/>
        <v>8.2325323306781009</v>
      </c>
      <c r="BX88" s="58">
        <f t="shared" si="275"/>
        <v>291.24344000000019</v>
      </c>
      <c r="BY88" s="58">
        <f t="shared" si="175"/>
        <v>311.00622821217246</v>
      </c>
      <c r="BZ88" s="58">
        <f t="shared" si="276"/>
        <v>-3161.4148399999976</v>
      </c>
      <c r="CA88" s="58">
        <f t="shared" si="176"/>
        <v>344.27459604503963</v>
      </c>
      <c r="CB88" s="58">
        <f t="shared" si="277"/>
        <v>-3717.7934880000003</v>
      </c>
      <c r="CC88" s="58">
        <f t="shared" si="177"/>
        <v>371.16159070546206</v>
      </c>
      <c r="CD88" s="58">
        <f t="shared" si="278"/>
        <v>4377.1389895999746</v>
      </c>
      <c r="CE88" s="58">
        <f t="shared" si="178"/>
        <v>98.169614224703011</v>
      </c>
      <c r="CF88" s="58">
        <f t="shared" si="279"/>
        <v>4337.1878598399726</v>
      </c>
      <c r="CG88" s="58">
        <f t="shared" si="179"/>
        <v>98.542935783499686</v>
      </c>
      <c r="CH88" s="58">
        <f>'Stata Quintile'!$E238</f>
        <v>27.977270000000001</v>
      </c>
      <c r="CI88" s="58">
        <f t="shared" si="280"/>
        <v>3192.5999320000001</v>
      </c>
      <c r="CJ88" s="58">
        <f t="shared" si="180"/>
        <v>1543.0961341950704</v>
      </c>
      <c r="CK88" s="58">
        <f t="shared" si="281"/>
        <v>-4137.3079639999996</v>
      </c>
      <c r="CL88" s="58">
        <f t="shared" si="181"/>
        <v>847.34543251292439</v>
      </c>
      <c r="CM88" s="58">
        <f t="shared" si="282"/>
        <v>-7386.4606535999992</v>
      </c>
      <c r="CN88" s="58">
        <f t="shared" si="182"/>
        <v>837.7377996326411</v>
      </c>
      <c r="CO88" s="58">
        <f t="shared" si="283"/>
        <v>-351.59563599998364</v>
      </c>
      <c r="CP88" s="58">
        <f t="shared" si="183"/>
        <v>723.1939089616933</v>
      </c>
      <c r="CQ88" s="58">
        <f t="shared" si="284"/>
        <v>-13555.023646399844</v>
      </c>
      <c r="CR88" s="58">
        <f t="shared" si="184"/>
        <v>912.77317975013455</v>
      </c>
      <c r="CS88" s="58">
        <f>'Stata Quintile'!$F238</f>
        <v>610.875</v>
      </c>
      <c r="CT88" s="58">
        <f t="shared" si="285"/>
        <v>6670.0567799999999</v>
      </c>
      <c r="CU88" s="58">
        <f t="shared" si="185"/>
        <v>3030.0225884133183</v>
      </c>
      <c r="CV88" s="58">
        <f t="shared" si="286"/>
        <v>-4164.024003999999</v>
      </c>
      <c r="CW88" s="58">
        <f t="shared" si="186"/>
        <v>1726.2470137857251</v>
      </c>
      <c r="CX88" s="58">
        <f t="shared" si="287"/>
        <v>-7692.7774523999942</v>
      </c>
      <c r="CY88" s="58">
        <f t="shared" si="187"/>
        <v>1657.0400508759169</v>
      </c>
      <c r="CZ88" s="58">
        <f t="shared" si="288"/>
        <v>2915.4546071999648</v>
      </c>
      <c r="DA88" s="58">
        <f t="shared" si="188"/>
        <v>1575.5574993108992</v>
      </c>
      <c r="DB88" s="58">
        <f t="shared" si="289"/>
        <v>-26101.113572799833</v>
      </c>
      <c r="DC88" s="58">
        <f t="shared" si="189"/>
        <v>1843.9656372161669</v>
      </c>
      <c r="DD88" s="58">
        <f>'Stata Quintile'!$G238</f>
        <v>3229.8130000000001</v>
      </c>
      <c r="DE88" s="58">
        <f t="shared" si="290"/>
        <v>15057.981199999998</v>
      </c>
      <c r="DF88" s="58">
        <f t="shared" si="190"/>
        <v>6718.9928552538013</v>
      </c>
      <c r="DG88" s="58">
        <f t="shared" si="291"/>
        <v>-1592.5408640000023</v>
      </c>
      <c r="DH88" s="58">
        <f t="shared" si="191"/>
        <v>4487.4779160844273</v>
      </c>
      <c r="DI88" s="58">
        <f t="shared" si="292"/>
        <v>1341.4906111999953</v>
      </c>
      <c r="DJ88" s="58">
        <f t="shared" si="192"/>
        <v>4567.5121421411131</v>
      </c>
      <c r="DK88" s="58">
        <f t="shared" si="293"/>
        <v>8668.8841656000004</v>
      </c>
      <c r="DL88" s="58">
        <f t="shared" si="193"/>
        <v>4532.2451649294208</v>
      </c>
      <c r="DM88" s="58">
        <f t="shared" si="294"/>
        <v>-59228.994910399895</v>
      </c>
      <c r="DN88" s="58">
        <f t="shared" si="194"/>
        <v>5171.5653720888167</v>
      </c>
      <c r="DP88" s="58">
        <f t="shared" si="295"/>
        <v>-7.3554215999999926</v>
      </c>
      <c r="DQ88" s="58">
        <f t="shared" si="195"/>
        <v>3.6262318389487578</v>
      </c>
      <c r="DR88" s="58">
        <f t="shared" si="296"/>
        <v>-58.378412400000002</v>
      </c>
      <c r="DS88" s="58">
        <f t="shared" si="196"/>
        <v>4.015285665565254</v>
      </c>
      <c r="DT88" s="58">
        <f t="shared" si="297"/>
        <v>-233.30573120000008</v>
      </c>
      <c r="DU88" s="58">
        <f t="shared" si="197"/>
        <v>7.6585311031472179</v>
      </c>
      <c r="DV88" s="58">
        <f t="shared" si="298"/>
        <v>717.33066239999607</v>
      </c>
      <c r="DW88" s="58">
        <f t="shared" si="198"/>
        <v>-6.6769720297496482</v>
      </c>
      <c r="DX88" s="58">
        <f t="shared" si="299"/>
        <v>1003.6193039999962</v>
      </c>
      <c r="DY88" s="58">
        <f t="shared" si="199"/>
        <v>-9.2589251775452279</v>
      </c>
      <c r="EA88" s="58">
        <f t="shared" si="300"/>
        <v>246.560834</v>
      </c>
      <c r="EB88" s="58">
        <f t="shared" si="200"/>
        <v>196.26626539701837</v>
      </c>
      <c r="EC88" s="58">
        <f t="shared" si="301"/>
        <v>-1206.4241000000002</v>
      </c>
      <c r="ED88" s="58">
        <f t="shared" si="201"/>
        <v>176.31181150366146</v>
      </c>
      <c r="EE88" s="58">
        <f t="shared" si="302"/>
        <v>-3341.3037832000009</v>
      </c>
      <c r="EF88" s="58">
        <f t="shared" si="202"/>
        <v>251.79931813529819</v>
      </c>
      <c r="EG88" s="58">
        <f t="shared" si="303"/>
        <v>1824.8219279999903</v>
      </c>
      <c r="EH88" s="58">
        <f t="shared" si="203"/>
        <v>103.22653839179347</v>
      </c>
      <c r="EI88" s="58">
        <f t="shared" si="304"/>
        <v>6062.556798399979</v>
      </c>
      <c r="EJ88" s="58">
        <f t="shared" si="204"/>
        <v>41.169050965427402</v>
      </c>
      <c r="EK88" s="58">
        <f>'Stata Quintile'!$J238</f>
        <v>0</v>
      </c>
      <c r="EL88" s="58">
        <f t="shared" si="305"/>
        <v>1783.6768419999999</v>
      </c>
      <c r="EM88" s="58">
        <f t="shared" si="205"/>
        <v>929.84803700749342</v>
      </c>
      <c r="EN88" s="58">
        <f t="shared" si="306"/>
        <v>-2111.4550400000007</v>
      </c>
      <c r="EO88" s="58">
        <f t="shared" si="206"/>
        <v>607.15035423563666</v>
      </c>
      <c r="EP88" s="58">
        <f t="shared" si="307"/>
        <v>-5685.8990607999949</v>
      </c>
      <c r="EQ88" s="58">
        <f t="shared" si="207"/>
        <v>650.47893403277692</v>
      </c>
      <c r="ER88" s="58">
        <f t="shared" si="308"/>
        <v>-379.27539199998137</v>
      </c>
      <c r="ES88" s="58">
        <f t="shared" si="208"/>
        <v>525.5872403085998</v>
      </c>
      <c r="ET88" s="58">
        <f t="shared" si="309"/>
        <v>346.16596240000217</v>
      </c>
      <c r="EU88" s="58">
        <f t="shared" si="209"/>
        <v>506.04023904555709</v>
      </c>
      <c r="EV88" s="58">
        <f>'Stata Quintile'!$K238</f>
        <v>128.65629999999999</v>
      </c>
      <c r="EW88" s="58">
        <f t="shared" si="310"/>
        <v>3976.4370800000002</v>
      </c>
      <c r="EX88" s="58">
        <f t="shared" si="210"/>
        <v>1919.9931515274152</v>
      </c>
      <c r="EY88" s="58">
        <f t="shared" si="311"/>
        <v>-1903.4406439999984</v>
      </c>
      <c r="EZ88" s="58">
        <f t="shared" si="211"/>
        <v>1279.2885420447044</v>
      </c>
      <c r="FA88" s="58">
        <f t="shared" si="312"/>
        <v>-7502.0027944000103</v>
      </c>
      <c r="FB88" s="58">
        <f t="shared" si="212"/>
        <v>1251.2924093762972</v>
      </c>
      <c r="FC88" s="58">
        <f t="shared" si="313"/>
        <v>-2836.6720239999704</v>
      </c>
      <c r="FD88" s="58">
        <f t="shared" si="213"/>
        <v>1168.5178349987816</v>
      </c>
      <c r="FE88" s="58">
        <f t="shared" si="314"/>
        <v>-10063.47563520004</v>
      </c>
      <c r="FF88" s="58">
        <f t="shared" si="214"/>
        <v>1279.0534506194811</v>
      </c>
      <c r="FG88" s="58">
        <f>'Stata Quintile'!$L238</f>
        <v>1235.1880000000001</v>
      </c>
      <c r="FH88" s="58">
        <f t="shared" si="315"/>
        <v>8727.8989199999996</v>
      </c>
      <c r="FI88" s="58">
        <f t="shared" si="215"/>
        <v>4125.9776021659854</v>
      </c>
      <c r="FJ88" s="58">
        <f t="shared" si="316"/>
        <v>-613.84856000000582</v>
      </c>
      <c r="FK88" s="58">
        <f t="shared" si="216"/>
        <v>3027.1004987024826</v>
      </c>
      <c r="FL88" s="58">
        <f t="shared" si="317"/>
        <v>-6955.4314463999981</v>
      </c>
      <c r="FM88" s="58">
        <f t="shared" si="217"/>
        <v>2993.885704283457</v>
      </c>
      <c r="FN88" s="58">
        <f t="shared" si="318"/>
        <v>-4702.4870888000369</v>
      </c>
      <c r="FO88" s="58">
        <f t="shared" si="218"/>
        <v>2952.8560360655883</v>
      </c>
      <c r="FP88" s="58">
        <f t="shared" si="319"/>
        <v>-29869.936729599489</v>
      </c>
      <c r="FQ88" s="58">
        <f t="shared" si="219"/>
        <v>3344.7826367223079</v>
      </c>
    </row>
    <row r="89" spans="1:173">
      <c r="A89" s="58">
        <v>83</v>
      </c>
      <c r="B89" s="137"/>
      <c r="C89" s="138">
        <f t="shared" si="220"/>
        <v>-97.267124000000024</v>
      </c>
      <c r="D89" s="139">
        <f t="shared" si="221"/>
        <v>-352.20227160000013</v>
      </c>
      <c r="E89" s="141">
        <f t="shared" si="222"/>
        <v>357.13191030000144</v>
      </c>
      <c r="F89" s="140">
        <f t="shared" si="223"/>
        <v>4746.1589886000002</v>
      </c>
      <c r="G89" s="142">
        <f t="shared" si="224"/>
        <v>-4689.560218000086</v>
      </c>
      <c r="I89" s="58">
        <f t="shared" si="225"/>
        <v>272.07186000000024</v>
      </c>
      <c r="J89" s="58">
        <f t="shared" si="226"/>
        <v>-3443.1740400000017</v>
      </c>
      <c r="K89" s="58">
        <f t="shared" si="227"/>
        <v>-4061.2986464999985</v>
      </c>
      <c r="L89" s="58">
        <f t="shared" si="228"/>
        <v>5201.144381299935</v>
      </c>
      <c r="M89" s="58">
        <f t="shared" si="229"/>
        <v>5153.9503877100342</v>
      </c>
      <c r="O89" s="58">
        <f t="shared" si="230"/>
        <v>3200.2753579999999</v>
      </c>
      <c r="P89" s="58">
        <f t="shared" si="231"/>
        <v>-4565.685078999999</v>
      </c>
      <c r="Q89" s="58">
        <f t="shared" si="232"/>
        <v>-8130.9646388999972</v>
      </c>
      <c r="R89" s="58">
        <f t="shared" si="233"/>
        <v>-161.25516919995425</v>
      </c>
      <c r="S89" s="58">
        <f t="shared" si="234"/>
        <v>-15629.349617600092</v>
      </c>
      <c r="T89" s="58">
        <f>'Stata Quintile'!$F241</f>
        <v>5.375</v>
      </c>
      <c r="U89" s="58">
        <f t="shared" si="235"/>
        <v>6708.7205699999995</v>
      </c>
      <c r="V89" s="58">
        <f t="shared" si="236"/>
        <v>-4725.871318999998</v>
      </c>
      <c r="W89" s="58">
        <f t="shared" si="237"/>
        <v>-8582.3090461999964</v>
      </c>
      <c r="X89" s="58">
        <f t="shared" si="238"/>
        <v>3380.0712667999906</v>
      </c>
      <c r="Y89" s="58">
        <f t="shared" si="239"/>
        <v>-30425.477819900261</v>
      </c>
      <c r="Z89" s="58">
        <f>'Stata Quintile'!$G241</f>
        <v>1172.125</v>
      </c>
      <c r="AA89" s="58">
        <f t="shared" si="240"/>
        <v>15159.441299999999</v>
      </c>
      <c r="AB89" s="58">
        <f t="shared" si="241"/>
        <v>-2377.5369540000029</v>
      </c>
      <c r="AC89" s="58">
        <f t="shared" si="242"/>
        <v>822.79187080000338</v>
      </c>
      <c r="AD89" s="58">
        <f t="shared" si="243"/>
        <v>9072.9903019000194</v>
      </c>
      <c r="AE89" s="58">
        <f t="shared" si="244"/>
        <v>-70000.932803699747</v>
      </c>
      <c r="AG89" s="58">
        <f t="shared" si="245"/>
        <v>-8.2055603999999889</v>
      </c>
      <c r="AH89" s="58">
        <f t="shared" si="246"/>
        <v>-63.140098899999998</v>
      </c>
      <c r="AI89" s="58">
        <f t="shared" si="247"/>
        <v>-257.18431820000114</v>
      </c>
      <c r="AJ89" s="58">
        <f t="shared" si="248"/>
        <v>839.18874619998678</v>
      </c>
      <c r="AK89" s="58">
        <f t="shared" si="249"/>
        <v>1179.3566819500047</v>
      </c>
      <c r="AM89" s="58">
        <f t="shared" si="250"/>
        <v>238.46942100000001</v>
      </c>
      <c r="AN89" s="58">
        <f t="shared" si="251"/>
        <v>-1320.024625</v>
      </c>
      <c r="AO89" s="58">
        <f t="shared" si="252"/>
        <v>-3683.9687988000005</v>
      </c>
      <c r="AP89" s="58">
        <f t="shared" si="253"/>
        <v>2218.0477870999894</v>
      </c>
      <c r="AQ89" s="58">
        <f t="shared" si="254"/>
        <v>7237.1978449999588</v>
      </c>
      <c r="AS89" s="58">
        <f t="shared" si="255"/>
        <v>1781.551023</v>
      </c>
      <c r="AT89" s="58">
        <f t="shared" si="256"/>
        <v>-2354.4432400000005</v>
      </c>
      <c r="AU89" s="58">
        <f t="shared" si="257"/>
        <v>-6290.6537626999998</v>
      </c>
      <c r="AV89" s="58">
        <f t="shared" si="258"/>
        <v>-259.39360290000332</v>
      </c>
      <c r="AW89" s="58">
        <f t="shared" si="259"/>
        <v>598.59440629996971</v>
      </c>
      <c r="AX89" s="58">
        <f>'Stata Quintile'!$K241</f>
        <v>9.6199999999999992</v>
      </c>
      <c r="AY89" s="58">
        <f t="shared" si="260"/>
        <v>3989.3075200000003</v>
      </c>
      <c r="AZ89" s="58">
        <f t="shared" si="261"/>
        <v>-2229.7663839999987</v>
      </c>
      <c r="BA89" s="58">
        <f t="shared" si="262"/>
        <v>-8370.6397061000098</v>
      </c>
      <c r="BB89" s="58">
        <f t="shared" si="263"/>
        <v>-3082.5506188999716</v>
      </c>
      <c r="BC89" s="58">
        <f t="shared" si="264"/>
        <v>-11560.34834159998</v>
      </c>
      <c r="BD89" s="58">
        <f>'Stata Quintile'!$L241</f>
        <v>771.75</v>
      </c>
      <c r="BE89" s="58">
        <f t="shared" si="265"/>
        <v>8766.304979999999</v>
      </c>
      <c r="BF89" s="58">
        <f t="shared" si="266"/>
        <v>-1101.4248599999992</v>
      </c>
      <c r="BG89" s="58">
        <f t="shared" si="267"/>
        <v>-8053.8314701000054</v>
      </c>
      <c r="BH89" s="58">
        <f t="shared" si="268"/>
        <v>-5501.8687546000147</v>
      </c>
      <c r="BI89" s="58">
        <f t="shared" si="269"/>
        <v>-34969.722671299707</v>
      </c>
      <c r="BK89" s="58">
        <v>83</v>
      </c>
      <c r="BM89" s="58">
        <f t="shared" si="270"/>
        <v>-97.267124000000024</v>
      </c>
      <c r="BN89" s="58">
        <f t="shared" si="174"/>
        <v>-2.6337574148217491</v>
      </c>
      <c r="BO89" s="58">
        <f t="shared" si="271"/>
        <v>-352.20227160000013</v>
      </c>
      <c r="BP89" s="58">
        <f t="shared" si="174"/>
        <v>-24.14480757414028</v>
      </c>
      <c r="BQ89" s="58">
        <f t="shared" si="272"/>
        <v>357.13191030000144</v>
      </c>
      <c r="BR89" s="58">
        <f t="shared" si="174"/>
        <v>-5.1549789137722328</v>
      </c>
      <c r="BS89" s="58">
        <f t="shared" si="273"/>
        <v>4746.1589886000002</v>
      </c>
      <c r="BT89" s="58">
        <f t="shared" si="174"/>
        <v>33.046687600636588</v>
      </c>
      <c r="BU89" s="58">
        <f t="shared" si="274"/>
        <v>-4689.560218000086</v>
      </c>
      <c r="BV89" s="58">
        <f t="shared" si="174"/>
        <v>7.9072571547251043</v>
      </c>
      <c r="BX89" s="58">
        <f t="shared" si="275"/>
        <v>272.07186000000024</v>
      </c>
      <c r="BY89" s="58">
        <f t="shared" si="175"/>
        <v>298.71807657902121</v>
      </c>
      <c r="BZ89" s="58">
        <f t="shared" si="276"/>
        <v>-3443.1740400000017</v>
      </c>
      <c r="CA89" s="58">
        <f t="shared" si="176"/>
        <v>330.67197958310425</v>
      </c>
      <c r="CB89" s="58">
        <f t="shared" si="277"/>
        <v>-4061.2986464999985</v>
      </c>
      <c r="CC89" s="58">
        <f t="shared" si="177"/>
        <v>356.49664353315387</v>
      </c>
      <c r="CD89" s="58">
        <f t="shared" si="278"/>
        <v>5201.144381299935</v>
      </c>
      <c r="CE89" s="58">
        <f t="shared" si="178"/>
        <v>94.290839473805931</v>
      </c>
      <c r="CF89" s="58">
        <f t="shared" si="279"/>
        <v>5153.9503877100342</v>
      </c>
      <c r="CG89" s="58">
        <f t="shared" si="179"/>
        <v>94.649410743038345</v>
      </c>
      <c r="CI89" s="58">
        <f t="shared" si="280"/>
        <v>3200.2753579999999</v>
      </c>
      <c r="CJ89" s="58">
        <f t="shared" si="180"/>
        <v>1482.1269394926976</v>
      </c>
      <c r="CK89" s="58">
        <f t="shared" si="281"/>
        <v>-4565.685078999999</v>
      </c>
      <c r="CL89" s="58">
        <f t="shared" si="181"/>
        <v>813.86600922216792</v>
      </c>
      <c r="CM89" s="58">
        <f t="shared" si="282"/>
        <v>-8130.9646388999972</v>
      </c>
      <c r="CN89" s="58">
        <f t="shared" si="182"/>
        <v>804.6379830473428</v>
      </c>
      <c r="CO89" s="58">
        <f t="shared" si="283"/>
        <v>-161.25516919995425</v>
      </c>
      <c r="CP89" s="58">
        <f t="shared" si="183"/>
        <v>694.61983035054084</v>
      </c>
      <c r="CQ89" s="58">
        <f t="shared" si="284"/>
        <v>-15629.349617600092</v>
      </c>
      <c r="CR89" s="58">
        <f t="shared" si="184"/>
        <v>876.70864398851836</v>
      </c>
      <c r="CS89" s="58">
        <f>'Stata Quintile'!$F241</f>
        <v>5.375</v>
      </c>
      <c r="CT89" s="58">
        <f t="shared" si="285"/>
        <v>6708.7205699999995</v>
      </c>
      <c r="CU89" s="58">
        <f t="shared" si="185"/>
        <v>2910.303516443817</v>
      </c>
      <c r="CV89" s="58">
        <f t="shared" si="286"/>
        <v>-4725.871318999998</v>
      </c>
      <c r="CW89" s="58">
        <f t="shared" si="186"/>
        <v>1658.0413537781637</v>
      </c>
      <c r="CX89" s="58">
        <f t="shared" si="287"/>
        <v>-8582.3090461999964</v>
      </c>
      <c r="CY89" s="58">
        <f t="shared" si="187"/>
        <v>1591.5688237419165</v>
      </c>
      <c r="CZ89" s="58">
        <f t="shared" si="288"/>
        <v>3380.0712667999906</v>
      </c>
      <c r="DA89" s="58">
        <f t="shared" si="188"/>
        <v>1513.305725224006</v>
      </c>
      <c r="DB89" s="58">
        <f t="shared" si="289"/>
        <v>-30425.477819900261</v>
      </c>
      <c r="DC89" s="58">
        <f t="shared" si="189"/>
        <v>1771.1088025261092</v>
      </c>
      <c r="DD89" s="58">
        <f>'Stata Quintile'!$G241</f>
        <v>1172.125</v>
      </c>
      <c r="DE89" s="58">
        <f t="shared" si="290"/>
        <v>15159.441299999999</v>
      </c>
      <c r="DF89" s="58">
        <f t="shared" si="190"/>
        <v>6453.5190623267599</v>
      </c>
      <c r="DG89" s="58">
        <f t="shared" si="291"/>
        <v>-2377.5369540000029</v>
      </c>
      <c r="DH89" s="58">
        <f t="shared" si="191"/>
        <v>4310.1733990647754</v>
      </c>
      <c r="DI89" s="58">
        <f t="shared" si="292"/>
        <v>822.79187080000338</v>
      </c>
      <c r="DJ89" s="58">
        <f t="shared" si="192"/>
        <v>4387.0453967915655</v>
      </c>
      <c r="DK89" s="58">
        <f t="shared" si="293"/>
        <v>9072.9903019000194</v>
      </c>
      <c r="DL89" s="58">
        <f t="shared" si="193"/>
        <v>4353.1718513645401</v>
      </c>
      <c r="DM89" s="58">
        <f t="shared" si="294"/>
        <v>-70000.932803699747</v>
      </c>
      <c r="DN89" s="58">
        <f t="shared" si="194"/>
        <v>4967.2319095781313</v>
      </c>
      <c r="DP89" s="58">
        <f t="shared" si="295"/>
        <v>-8.2055603999999889</v>
      </c>
      <c r="DQ89" s="58">
        <f t="shared" si="195"/>
        <v>3.4859714454825825</v>
      </c>
      <c r="DR89" s="58">
        <f t="shared" si="296"/>
        <v>-63.140098899999998</v>
      </c>
      <c r="DS89" s="58">
        <f t="shared" si="196"/>
        <v>3.8599769119212666</v>
      </c>
      <c r="DT89" s="58">
        <f t="shared" si="297"/>
        <v>-257.18431820000114</v>
      </c>
      <c r="DU89" s="58">
        <f t="shared" si="197"/>
        <v>7.3623038806175689</v>
      </c>
      <c r="DV89" s="58">
        <f t="shared" si="298"/>
        <v>839.18874619998678</v>
      </c>
      <c r="DW89" s="58">
        <f t="shared" si="198"/>
        <v>-6.4187109020422621</v>
      </c>
      <c r="DX89" s="58">
        <f t="shared" si="299"/>
        <v>1179.3566819500047</v>
      </c>
      <c r="DY89" s="58">
        <f t="shared" si="199"/>
        <v>-8.9007957070222261</v>
      </c>
      <c r="EA89" s="58">
        <f t="shared" si="300"/>
        <v>238.46942100000001</v>
      </c>
      <c r="EB89" s="58">
        <f t="shared" si="200"/>
        <v>188.67480825049927</v>
      </c>
      <c r="EC89" s="58">
        <f t="shared" si="301"/>
        <v>-1320.024625</v>
      </c>
      <c r="ED89" s="58">
        <f t="shared" si="201"/>
        <v>169.49218023005631</v>
      </c>
      <c r="EE89" s="58">
        <f t="shared" si="302"/>
        <v>-3683.9687988000005</v>
      </c>
      <c r="EF89" s="58">
        <f t="shared" si="202"/>
        <v>242.05987702818737</v>
      </c>
      <c r="EG89" s="58">
        <f t="shared" si="303"/>
        <v>2218.0477870999894</v>
      </c>
      <c r="EH89" s="58">
        <f t="shared" si="203"/>
        <v>99.233800052376765</v>
      </c>
      <c r="EI89" s="58">
        <f t="shared" si="304"/>
        <v>7237.1978449999588</v>
      </c>
      <c r="EJ89" s="58">
        <f t="shared" si="204"/>
        <v>39.576657664751437</v>
      </c>
      <c r="EL89" s="58">
        <f t="shared" si="305"/>
        <v>1781.551023</v>
      </c>
      <c r="EM89" s="58">
        <f t="shared" si="205"/>
        <v>893.88209292923761</v>
      </c>
      <c r="EN89" s="58">
        <f t="shared" si="306"/>
        <v>-2354.4432400000005</v>
      </c>
      <c r="EO89" s="58">
        <f t="shared" si="206"/>
        <v>583.66615593823667</v>
      </c>
      <c r="EP89" s="58">
        <f t="shared" si="307"/>
        <v>-6290.6537626999998</v>
      </c>
      <c r="EQ89" s="58">
        <f t="shared" si="207"/>
        <v>625.31881320185255</v>
      </c>
      <c r="ER89" s="58">
        <f t="shared" si="308"/>
        <v>-259.39360290000332</v>
      </c>
      <c r="ES89" s="58">
        <f t="shared" si="208"/>
        <v>505.25785255829629</v>
      </c>
      <c r="ET89" s="58">
        <f t="shared" si="309"/>
        <v>598.59440629996971</v>
      </c>
      <c r="EU89" s="58">
        <f t="shared" si="209"/>
        <v>486.46691715369934</v>
      </c>
      <c r="EV89" s="58">
        <f>'Stata Quintile'!$K241</f>
        <v>9.6199999999999992</v>
      </c>
      <c r="EW89" s="58">
        <f t="shared" si="310"/>
        <v>3989.3075200000003</v>
      </c>
      <c r="EX89" s="58">
        <f t="shared" si="210"/>
        <v>1845.7290098933638</v>
      </c>
      <c r="EY89" s="58">
        <f t="shared" si="311"/>
        <v>-2229.7663839999987</v>
      </c>
      <c r="EZ89" s="58">
        <f t="shared" si="211"/>
        <v>1229.8064564436972</v>
      </c>
      <c r="FA89" s="58">
        <f t="shared" si="312"/>
        <v>-8370.6397061000098</v>
      </c>
      <c r="FB89" s="58">
        <f t="shared" si="212"/>
        <v>1202.8931967845183</v>
      </c>
      <c r="FC89" s="58">
        <f t="shared" si="313"/>
        <v>-3082.5506188999716</v>
      </c>
      <c r="FD89" s="58">
        <f t="shared" si="213"/>
        <v>1123.3202914912804</v>
      </c>
      <c r="FE89" s="58">
        <f t="shared" si="314"/>
        <v>-11560.34834159998</v>
      </c>
      <c r="FF89" s="58">
        <f t="shared" si="214"/>
        <v>1229.5804582086687</v>
      </c>
      <c r="FG89" s="58">
        <f>'Stata Quintile'!$L241</f>
        <v>771.75</v>
      </c>
      <c r="FH89" s="58">
        <f t="shared" si="315"/>
        <v>8766.304979999999</v>
      </c>
      <c r="FI89" s="58">
        <f t="shared" si="215"/>
        <v>3966.3873532203484</v>
      </c>
      <c r="FJ89" s="58">
        <f t="shared" si="316"/>
        <v>-1101.4248599999992</v>
      </c>
      <c r="FK89" s="58">
        <f t="shared" si="216"/>
        <v>2910.0141330572146</v>
      </c>
      <c r="FL89" s="58">
        <f t="shared" si="317"/>
        <v>-8053.8314701000054</v>
      </c>
      <c r="FM89" s="58">
        <f t="shared" si="217"/>
        <v>2878.0840662400133</v>
      </c>
      <c r="FN89" s="58">
        <f t="shared" si="318"/>
        <v>-5501.8687546000147</v>
      </c>
      <c r="FO89" s="58">
        <f t="shared" si="218"/>
        <v>2838.6414000847853</v>
      </c>
      <c r="FP89" s="58">
        <f t="shared" si="319"/>
        <v>-34969.722671299707</v>
      </c>
      <c r="FQ89" s="58">
        <f t="shared" si="219"/>
        <v>3215.4085234495319</v>
      </c>
    </row>
    <row r="90" spans="1:173">
      <c r="A90" s="58">
        <v>84</v>
      </c>
      <c r="B90" s="137"/>
      <c r="C90" s="138">
        <f t="shared" si="220"/>
        <v>-102.36855200000002</v>
      </c>
      <c r="D90" s="139">
        <f t="shared" si="221"/>
        <v>-372.07283839999991</v>
      </c>
      <c r="E90" s="141">
        <f t="shared" si="222"/>
        <v>402.45136559999992</v>
      </c>
      <c r="F90" s="140">
        <f t="shared" si="223"/>
        <v>5313.2339711999957</v>
      </c>
      <c r="G90" s="142">
        <f t="shared" si="224"/>
        <v>-5549.6658864001511</v>
      </c>
      <c r="I90" s="58">
        <f t="shared" si="225"/>
        <v>252.90028000000029</v>
      </c>
      <c r="J90" s="58">
        <f t="shared" si="226"/>
        <v>-3731.1117599999998</v>
      </c>
      <c r="K90" s="58">
        <f t="shared" si="227"/>
        <v>-4414.3396999999995</v>
      </c>
      <c r="L90" s="58">
        <f t="shared" si="228"/>
        <v>6117.2609503999993</v>
      </c>
      <c r="M90" s="58">
        <f t="shared" si="229"/>
        <v>6061.9266220800164</v>
      </c>
      <c r="N90" s="58">
        <f>'Stata Quintile'!$E244</f>
        <v>0</v>
      </c>
      <c r="O90" s="58">
        <f t="shared" si="230"/>
        <v>3207.9507840000001</v>
      </c>
      <c r="P90" s="58">
        <f t="shared" si="231"/>
        <v>-5003.6284159999996</v>
      </c>
      <c r="Q90" s="58">
        <f t="shared" si="232"/>
        <v>-8901.3307927999995</v>
      </c>
      <c r="R90" s="58">
        <f t="shared" si="233"/>
        <v>80.610235200030729</v>
      </c>
      <c r="S90" s="58">
        <f t="shared" si="234"/>
        <v>-17917.365172800026</v>
      </c>
      <c r="T90" s="58">
        <f>'Stata Quintile'!$F244</f>
        <v>100.33329999999999</v>
      </c>
      <c r="U90" s="58">
        <f t="shared" si="235"/>
        <v>6747.38436</v>
      </c>
      <c r="V90" s="58">
        <f t="shared" si="236"/>
        <v>-5300.5409760000039</v>
      </c>
      <c r="W90" s="58">
        <f t="shared" si="237"/>
        <v>-9501.1936439999918</v>
      </c>
      <c r="X90" s="58">
        <f t="shared" si="238"/>
        <v>3924.6098496000341</v>
      </c>
      <c r="Y90" s="58">
        <f t="shared" si="239"/>
        <v>-35217.374240000034</v>
      </c>
      <c r="Z90" s="58">
        <f>'Stata Quintile'!$G244</f>
        <v>745.25</v>
      </c>
      <c r="AA90" s="58">
        <f t="shared" si="240"/>
        <v>15260.901399999999</v>
      </c>
      <c r="AB90" s="58">
        <f t="shared" si="241"/>
        <v>-3181.1438160000034</v>
      </c>
      <c r="AC90" s="58">
        <f t="shared" si="242"/>
        <v>298.75131359999796</v>
      </c>
      <c r="AD90" s="58">
        <f t="shared" si="243"/>
        <v>9545.5673968000046</v>
      </c>
      <c r="AE90" s="58">
        <f t="shared" si="244"/>
        <v>-81979.436144000385</v>
      </c>
      <c r="AG90" s="58">
        <f t="shared" si="245"/>
        <v>-9.0556991999999994</v>
      </c>
      <c r="AH90" s="58">
        <f t="shared" si="246"/>
        <v>-67.99794159999999</v>
      </c>
      <c r="AI90" s="58">
        <f t="shared" si="247"/>
        <v>-282.26519280000093</v>
      </c>
      <c r="AJ90" s="58">
        <f t="shared" si="248"/>
        <v>973.81255360000796</v>
      </c>
      <c r="AK90" s="58">
        <f t="shared" si="249"/>
        <v>1374.7245312000014</v>
      </c>
      <c r="AM90" s="58">
        <f t="shared" si="250"/>
        <v>230.37800800000002</v>
      </c>
      <c r="AN90" s="58">
        <f t="shared" si="251"/>
        <v>-1436.107</v>
      </c>
      <c r="AO90" s="58">
        <f t="shared" si="252"/>
        <v>-4041.417009599998</v>
      </c>
      <c r="AP90" s="58">
        <f t="shared" si="253"/>
        <v>2660.464422399964</v>
      </c>
      <c r="AQ90" s="58">
        <f t="shared" si="254"/>
        <v>8558.2842399999499</v>
      </c>
      <c r="AS90" s="58">
        <f t="shared" si="255"/>
        <v>1779.4252039999999</v>
      </c>
      <c r="AT90" s="58">
        <f t="shared" si="256"/>
        <v>-2602.863360000003</v>
      </c>
      <c r="AU90" s="58">
        <f t="shared" si="257"/>
        <v>-6919.8058863999904</v>
      </c>
      <c r="AV90" s="58">
        <f t="shared" si="258"/>
        <v>-102.93265760003123</v>
      </c>
      <c r="AW90" s="58">
        <f t="shared" si="259"/>
        <v>903.61657760000526</v>
      </c>
      <c r="AX90" s="58">
        <f>'Stata Quintile'!$K244</f>
        <v>0.85227269999999999</v>
      </c>
      <c r="AY90" s="58">
        <f t="shared" si="260"/>
        <v>4002.17796</v>
      </c>
      <c r="AZ90" s="58">
        <f t="shared" si="261"/>
        <v>-2563.5456359999989</v>
      </c>
      <c r="BA90" s="58">
        <f t="shared" si="262"/>
        <v>-9274.6714752000044</v>
      </c>
      <c r="BB90" s="58">
        <f t="shared" si="263"/>
        <v>-3312.079905599996</v>
      </c>
      <c r="BC90" s="58">
        <f t="shared" si="264"/>
        <v>-13188.536240000103</v>
      </c>
      <c r="BD90" s="58">
        <f>'Stata Quintile'!$L244</f>
        <v>1056.2080000000001</v>
      </c>
      <c r="BE90" s="58">
        <f t="shared" si="265"/>
        <v>8804.7110400000001</v>
      </c>
      <c r="BF90" s="58">
        <f t="shared" si="266"/>
        <v>-1600.4428400000033</v>
      </c>
      <c r="BG90" s="58">
        <f t="shared" si="267"/>
        <v>-9194.8549791999903</v>
      </c>
      <c r="BH90" s="58">
        <f t="shared" si="268"/>
        <v>-6319.2133600000161</v>
      </c>
      <c r="BI90" s="58">
        <f t="shared" si="269"/>
        <v>-40588.390767999692</v>
      </c>
      <c r="BK90" s="58">
        <v>84</v>
      </c>
      <c r="BM90" s="58">
        <f t="shared" si="270"/>
        <v>-102.36855200000002</v>
      </c>
      <c r="BN90" s="58">
        <f t="shared" si="174"/>
        <v>-2.5296951564409076</v>
      </c>
      <c r="BO90" s="58">
        <f t="shared" si="271"/>
        <v>-372.07283839999991</v>
      </c>
      <c r="BP90" s="58">
        <f t="shared" si="174"/>
        <v>-23.190823281510987</v>
      </c>
      <c r="BQ90" s="58">
        <f t="shared" si="272"/>
        <v>402.45136559999992</v>
      </c>
      <c r="BR90" s="58">
        <f t="shared" si="174"/>
        <v>-4.9513007979921353</v>
      </c>
      <c r="BS90" s="58">
        <f t="shared" si="273"/>
        <v>5313.2339711999957</v>
      </c>
      <c r="BT90" s="58">
        <f t="shared" si="174"/>
        <v>31.740981568495759</v>
      </c>
      <c r="BU90" s="58">
        <f t="shared" si="274"/>
        <v>-5549.6658864001511</v>
      </c>
      <c r="BV90" s="58">
        <f t="shared" si="174"/>
        <v>7.594833910090613</v>
      </c>
      <c r="BX90" s="58">
        <f t="shared" si="275"/>
        <v>252.90028000000029</v>
      </c>
      <c r="BY90" s="58">
        <f t="shared" si="175"/>
        <v>286.9154414946135</v>
      </c>
      <c r="BZ90" s="58">
        <f t="shared" si="276"/>
        <v>-3731.1117599999998</v>
      </c>
      <c r="CA90" s="58">
        <f t="shared" si="176"/>
        <v>317.60681542446429</v>
      </c>
      <c r="CB90" s="58">
        <f t="shared" si="277"/>
        <v>-4414.3396999999995</v>
      </c>
      <c r="CC90" s="58">
        <f t="shared" si="177"/>
        <v>342.41112236006569</v>
      </c>
      <c r="CD90" s="58">
        <f t="shared" si="278"/>
        <v>6117.2609503999993</v>
      </c>
      <c r="CE90" s="58">
        <f t="shared" si="178"/>
        <v>90.565318799407109</v>
      </c>
      <c r="CF90" s="58">
        <f t="shared" si="279"/>
        <v>6061.9266220800164</v>
      </c>
      <c r="CG90" s="58">
        <f t="shared" si="179"/>
        <v>90.909722577033492</v>
      </c>
      <c r="CH90" s="58">
        <f>'Stata Quintile'!$E244</f>
        <v>0</v>
      </c>
      <c r="CI90" s="58">
        <f t="shared" si="280"/>
        <v>3207.9507840000001</v>
      </c>
      <c r="CJ90" s="58">
        <f t="shared" si="180"/>
        <v>1423.5666956134664</v>
      </c>
      <c r="CK90" s="58">
        <f t="shared" si="281"/>
        <v>-5003.6284159999996</v>
      </c>
      <c r="CL90" s="58">
        <f t="shared" si="181"/>
        <v>781.7093897619078</v>
      </c>
      <c r="CM90" s="58">
        <f t="shared" si="282"/>
        <v>-8901.3307927999995</v>
      </c>
      <c r="CN90" s="58">
        <f t="shared" si="182"/>
        <v>772.84597167085894</v>
      </c>
      <c r="CO90" s="58">
        <f t="shared" si="283"/>
        <v>80.610235200030729</v>
      </c>
      <c r="CP90" s="58">
        <f t="shared" si="183"/>
        <v>667.1747407399298</v>
      </c>
      <c r="CQ90" s="58">
        <f t="shared" si="284"/>
        <v>-17917.365172800026</v>
      </c>
      <c r="CR90" s="58">
        <f t="shared" si="184"/>
        <v>842.06905230781501</v>
      </c>
      <c r="CS90" s="58">
        <f>'Stata Quintile'!$F244</f>
        <v>100.33329999999999</v>
      </c>
      <c r="CT90" s="58">
        <f t="shared" si="285"/>
        <v>6747.38436</v>
      </c>
      <c r="CU90" s="58">
        <f t="shared" si="185"/>
        <v>2795.3146587796632</v>
      </c>
      <c r="CV90" s="58">
        <f t="shared" si="286"/>
        <v>-5300.5409760000039</v>
      </c>
      <c r="CW90" s="58">
        <f t="shared" si="186"/>
        <v>1592.5305642149342</v>
      </c>
      <c r="CX90" s="58">
        <f t="shared" si="287"/>
        <v>-9501.1936439999918</v>
      </c>
      <c r="CY90" s="58">
        <f t="shared" si="187"/>
        <v>1528.6844270108181</v>
      </c>
      <c r="CZ90" s="58">
        <f t="shared" si="288"/>
        <v>3924.6098496000341</v>
      </c>
      <c r="DA90" s="58">
        <f t="shared" si="188"/>
        <v>1453.5135778906022</v>
      </c>
      <c r="DB90" s="58">
        <f t="shared" si="289"/>
        <v>-35217.374240000034</v>
      </c>
      <c r="DC90" s="58">
        <f t="shared" si="189"/>
        <v>1701.1306106122088</v>
      </c>
      <c r="DD90" s="58">
        <f>'Stata Quintile'!$G244</f>
        <v>745.25</v>
      </c>
      <c r="DE90" s="58">
        <f t="shared" si="290"/>
        <v>15260.901399999999</v>
      </c>
      <c r="DF90" s="58">
        <f t="shared" si="190"/>
        <v>6198.5343912442167</v>
      </c>
      <c r="DG90" s="58">
        <f t="shared" si="291"/>
        <v>-3181.1438160000034</v>
      </c>
      <c r="DH90" s="58">
        <f t="shared" si="191"/>
        <v>4139.8743520091966</v>
      </c>
      <c r="DI90" s="58">
        <f t="shared" si="292"/>
        <v>298.75131359999796</v>
      </c>
      <c r="DJ90" s="58">
        <f t="shared" si="192"/>
        <v>4213.7090640525448</v>
      </c>
      <c r="DK90" s="58">
        <f t="shared" si="293"/>
        <v>9545.5673968000046</v>
      </c>
      <c r="DL90" s="58">
        <f t="shared" si="193"/>
        <v>4181.1738945961633</v>
      </c>
      <c r="DM90" s="58">
        <f t="shared" si="294"/>
        <v>-81979.436144000385</v>
      </c>
      <c r="DN90" s="58">
        <f t="shared" si="194"/>
        <v>4770.9718563541091</v>
      </c>
      <c r="DP90" s="58">
        <f t="shared" si="295"/>
        <v>-9.0556991999999994</v>
      </c>
      <c r="DQ90" s="58">
        <f t="shared" si="195"/>
        <v>3.3511362368498703</v>
      </c>
      <c r="DR90" s="58">
        <f t="shared" si="296"/>
        <v>-67.99794159999999</v>
      </c>
      <c r="DS90" s="58">
        <f t="shared" si="196"/>
        <v>3.7106754043283647</v>
      </c>
      <c r="DT90" s="58">
        <f t="shared" si="297"/>
        <v>-282.26519280000093</v>
      </c>
      <c r="DU90" s="58">
        <f t="shared" si="197"/>
        <v>7.0775345429206356</v>
      </c>
      <c r="DV90" s="58">
        <f t="shared" si="298"/>
        <v>973.81255360000796</v>
      </c>
      <c r="DW90" s="58">
        <f t="shared" si="198"/>
        <v>-6.1704391542195767</v>
      </c>
      <c r="DX90" s="58">
        <f t="shared" si="299"/>
        <v>1374.7245312000014</v>
      </c>
      <c r="DY90" s="58">
        <f t="shared" si="199"/>
        <v>-8.5565184618059078</v>
      </c>
      <c r="EA90" s="58">
        <f t="shared" si="300"/>
        <v>230.37800800000002</v>
      </c>
      <c r="EB90" s="58">
        <f t="shared" si="200"/>
        <v>181.3769839475606</v>
      </c>
      <c r="EC90" s="58">
        <f t="shared" si="301"/>
        <v>-1436.107</v>
      </c>
      <c r="ED90" s="58">
        <f t="shared" si="201"/>
        <v>162.93632805503393</v>
      </c>
      <c r="EE90" s="58">
        <f t="shared" si="302"/>
        <v>-4041.417009599998</v>
      </c>
      <c r="EF90" s="58">
        <f t="shared" si="202"/>
        <v>232.69715144906661</v>
      </c>
      <c r="EG90" s="58">
        <f t="shared" si="303"/>
        <v>2660.464422399964</v>
      </c>
      <c r="EH90" s="58">
        <f t="shared" si="203"/>
        <v>95.395498350044036</v>
      </c>
      <c r="EI90" s="58">
        <f t="shared" si="304"/>
        <v>8558.2842399999499</v>
      </c>
      <c r="EJ90" s="58">
        <f t="shared" si="204"/>
        <v>38.045857147114539</v>
      </c>
      <c r="EL90" s="58">
        <f t="shared" si="305"/>
        <v>1779.4252039999999</v>
      </c>
      <c r="EM90" s="58">
        <f t="shared" si="205"/>
        <v>859.30728921151126</v>
      </c>
      <c r="EN90" s="58">
        <f t="shared" si="306"/>
        <v>-2602.863360000003</v>
      </c>
      <c r="EO90" s="58">
        <f t="shared" si="206"/>
        <v>561.0903118332111</v>
      </c>
      <c r="EP90" s="58">
        <f t="shared" si="307"/>
        <v>-6919.8058863999904</v>
      </c>
      <c r="EQ90" s="58">
        <f t="shared" si="207"/>
        <v>601.13187020514658</v>
      </c>
      <c r="ER90" s="58">
        <f t="shared" si="308"/>
        <v>-102.93265760003123</v>
      </c>
      <c r="ES90" s="58">
        <f t="shared" si="208"/>
        <v>485.71479288943465</v>
      </c>
      <c r="ET90" s="58">
        <f t="shared" si="309"/>
        <v>903.61657760000526</v>
      </c>
      <c r="EU90" s="58">
        <f t="shared" si="209"/>
        <v>467.65067918584901</v>
      </c>
      <c r="EV90" s="58">
        <f>'Stata Quintile'!$K244</f>
        <v>0.85227269999999999</v>
      </c>
      <c r="EW90" s="58">
        <f t="shared" si="310"/>
        <v>4002.17796</v>
      </c>
      <c r="EX90" s="58">
        <f t="shared" si="210"/>
        <v>1774.3373590951546</v>
      </c>
      <c r="EY90" s="58">
        <f t="shared" si="311"/>
        <v>-2563.5456359999989</v>
      </c>
      <c r="EZ90" s="58">
        <f t="shared" si="211"/>
        <v>1182.238307155691</v>
      </c>
      <c r="FA90" s="58">
        <f t="shared" si="312"/>
        <v>-9274.6714752000044</v>
      </c>
      <c r="FB90" s="58">
        <f t="shared" si="212"/>
        <v>1156.3660356508569</v>
      </c>
      <c r="FC90" s="58">
        <f t="shared" si="313"/>
        <v>-3312.079905599996</v>
      </c>
      <c r="FD90" s="58">
        <f t="shared" si="213"/>
        <v>1079.8709608718732</v>
      </c>
      <c r="FE90" s="58">
        <f t="shared" si="314"/>
        <v>-13188.536240000103</v>
      </c>
      <c r="FF90" s="58">
        <f t="shared" si="214"/>
        <v>1182.0210503919129</v>
      </c>
      <c r="FG90" s="58">
        <f>'Stata Quintile'!$L244</f>
        <v>1056.2080000000001</v>
      </c>
      <c r="FH90" s="58">
        <f t="shared" si="315"/>
        <v>8804.7110400000001</v>
      </c>
      <c r="FI90" s="58">
        <f t="shared" si="215"/>
        <v>3812.969955902689</v>
      </c>
      <c r="FJ90" s="58">
        <f t="shared" si="316"/>
        <v>-1600.4428400000033</v>
      </c>
      <c r="FK90" s="58">
        <f t="shared" si="216"/>
        <v>2797.4565952542644</v>
      </c>
      <c r="FL90" s="58">
        <f t="shared" si="317"/>
        <v>-9194.8549791999903</v>
      </c>
      <c r="FM90" s="58">
        <f t="shared" si="217"/>
        <v>2766.7615635738348</v>
      </c>
      <c r="FN90" s="58">
        <f t="shared" si="318"/>
        <v>-6319.2133600000161</v>
      </c>
      <c r="FO90" s="58">
        <f t="shared" si="218"/>
        <v>2728.8445152279446</v>
      </c>
      <c r="FP90" s="58">
        <f t="shared" si="319"/>
        <v>-40588.390767999692</v>
      </c>
      <c r="FQ90" s="58">
        <f t="shared" si="219"/>
        <v>3091.0385204592462</v>
      </c>
    </row>
    <row r="91" spans="1:173">
      <c r="A91" s="58">
        <v>85</v>
      </c>
      <c r="B91" s="137"/>
      <c r="C91" s="138">
        <f t="shared" si="220"/>
        <v>-107.46998000000002</v>
      </c>
      <c r="D91" s="139">
        <f t="shared" si="221"/>
        <v>-392.26710000000003</v>
      </c>
      <c r="E91" s="141">
        <f t="shared" si="222"/>
        <v>450.92091249999976</v>
      </c>
      <c r="F91" s="140">
        <f t="shared" si="223"/>
        <v>5924.4305250000034</v>
      </c>
      <c r="G91" s="142">
        <f t="shared" si="224"/>
        <v>-6521.968125000014</v>
      </c>
      <c r="I91" s="58">
        <f t="shared" si="225"/>
        <v>233.72870000000012</v>
      </c>
      <c r="J91" s="58">
        <f t="shared" si="226"/>
        <v>-4025.2279999999992</v>
      </c>
      <c r="K91" s="58">
        <f t="shared" si="227"/>
        <v>-4776.9927374999988</v>
      </c>
      <c r="L91" s="58">
        <f t="shared" si="228"/>
        <v>7130.4474875000014</v>
      </c>
      <c r="M91" s="58">
        <f t="shared" si="229"/>
        <v>7066.0029812500125</v>
      </c>
      <c r="N91" s="58">
        <f>'Stata Quintile'!$E247</f>
        <v>2.15</v>
      </c>
      <c r="O91" s="58">
        <f t="shared" si="230"/>
        <v>3215.6262100000004</v>
      </c>
      <c r="P91" s="58">
        <f t="shared" si="231"/>
        <v>-5451.1379749999978</v>
      </c>
      <c r="Q91" s="58">
        <f t="shared" si="232"/>
        <v>-9697.9194974999991</v>
      </c>
      <c r="R91" s="58">
        <f t="shared" si="233"/>
        <v>377.3540750000102</v>
      </c>
      <c r="S91" s="58">
        <f t="shared" si="234"/>
        <v>-20436.206749999896</v>
      </c>
      <c r="T91" s="58">
        <f>'Stata Quintile'!$F247</f>
        <v>521.9</v>
      </c>
      <c r="U91" s="58">
        <f t="shared" si="235"/>
        <v>6786.0481500000005</v>
      </c>
      <c r="V91" s="58">
        <f t="shared" si="236"/>
        <v>-5888.0329750000019</v>
      </c>
      <c r="W91" s="58">
        <f t="shared" si="237"/>
        <v>-10449.792419999998</v>
      </c>
      <c r="X91" s="58">
        <f t="shared" si="238"/>
        <v>4553.8730250000081</v>
      </c>
      <c r="Y91" s="58">
        <f t="shared" si="239"/>
        <v>-40513.624562499812</v>
      </c>
      <c r="Z91" s="58">
        <f>'Stata Quintile'!$G247</f>
        <v>2116.4</v>
      </c>
      <c r="AA91" s="58">
        <f t="shared" si="240"/>
        <v>15362.361499999999</v>
      </c>
      <c r="AB91" s="58">
        <f t="shared" si="241"/>
        <v>-4003.3614499999967</v>
      </c>
      <c r="AC91" s="58">
        <f t="shared" si="242"/>
        <v>-230.34384999999384</v>
      </c>
      <c r="AD91" s="58">
        <f t="shared" si="243"/>
        <v>10090.371262500033</v>
      </c>
      <c r="AE91" s="58">
        <f t="shared" si="244"/>
        <v>-95257.668312500697</v>
      </c>
      <c r="AG91" s="58">
        <f t="shared" si="245"/>
        <v>-9.9058379999999957</v>
      </c>
      <c r="AH91" s="58">
        <f t="shared" si="246"/>
        <v>-72.951940499999978</v>
      </c>
      <c r="AI91" s="58">
        <f t="shared" si="247"/>
        <v>-308.57550500000025</v>
      </c>
      <c r="AJ91" s="58">
        <f t="shared" si="248"/>
        <v>1121.9213249999957</v>
      </c>
      <c r="AK91" s="58">
        <f t="shared" si="249"/>
        <v>1591.0055812500104</v>
      </c>
      <c r="AM91" s="58">
        <f t="shared" si="250"/>
        <v>222.28659500000003</v>
      </c>
      <c r="AN91" s="58">
        <f t="shared" si="251"/>
        <v>-1554.671225</v>
      </c>
      <c r="AO91" s="58">
        <f t="shared" si="252"/>
        <v>-4413.9276999999929</v>
      </c>
      <c r="AP91" s="58">
        <f t="shared" si="253"/>
        <v>3154.9660874999827</v>
      </c>
      <c r="AQ91" s="58">
        <f t="shared" si="254"/>
        <v>10036.569249999942</v>
      </c>
      <c r="AS91" s="58">
        <f t="shared" si="255"/>
        <v>1777.2993849999998</v>
      </c>
      <c r="AT91" s="58">
        <f t="shared" si="256"/>
        <v>-2856.7153999999973</v>
      </c>
      <c r="AU91" s="58">
        <f t="shared" si="257"/>
        <v>-7573.7795124999902</v>
      </c>
      <c r="AV91" s="58">
        <f t="shared" si="258"/>
        <v>92.651837500015972</v>
      </c>
      <c r="AW91" s="58">
        <f t="shared" si="259"/>
        <v>1265.0384875000163</v>
      </c>
      <c r="AX91" s="58">
        <f>'Stata Quintile'!$K247</f>
        <v>10.357139999999999</v>
      </c>
      <c r="AY91" s="58">
        <f t="shared" si="260"/>
        <v>4015.0484000000001</v>
      </c>
      <c r="AZ91" s="58">
        <f t="shared" si="261"/>
        <v>-2904.7783999999992</v>
      </c>
      <c r="BA91" s="58">
        <f t="shared" si="262"/>
        <v>-10214.716787500009</v>
      </c>
      <c r="BB91" s="58">
        <f t="shared" si="263"/>
        <v>-3523.3806624999852</v>
      </c>
      <c r="BC91" s="58">
        <f t="shared" si="264"/>
        <v>-14957.656499999925</v>
      </c>
      <c r="BD91" s="58">
        <f>'Stata Quintile'!$L247</f>
        <v>513</v>
      </c>
      <c r="BE91" s="58">
        <f t="shared" si="265"/>
        <v>8843.1170999999995</v>
      </c>
      <c r="BF91" s="58">
        <f t="shared" si="266"/>
        <v>-2110.9024999999965</v>
      </c>
      <c r="BG91" s="58">
        <f t="shared" si="267"/>
        <v>-10379.1865875</v>
      </c>
      <c r="BH91" s="58">
        <f t="shared" si="268"/>
        <v>-7154.0216000000219</v>
      </c>
      <c r="BI91" s="58">
        <f t="shared" si="269"/>
        <v>-46763.979812499601</v>
      </c>
      <c r="BK91" s="58">
        <v>85</v>
      </c>
      <c r="BM91" s="58">
        <f t="shared" si="270"/>
        <v>-107.46998000000002</v>
      </c>
      <c r="BN91" s="58">
        <f t="shared" si="174"/>
        <v>-2.4297444967814896</v>
      </c>
      <c r="BO91" s="58">
        <f t="shared" si="271"/>
        <v>-392.26710000000003</v>
      </c>
      <c r="BP91" s="58">
        <f t="shared" si="174"/>
        <v>-22.274531814877051</v>
      </c>
      <c r="BQ91" s="58">
        <f t="shared" si="272"/>
        <v>450.92091249999976</v>
      </c>
      <c r="BR91" s="58">
        <f t="shared" si="174"/>
        <v>-4.7556701981265839</v>
      </c>
      <c r="BS91" s="58">
        <f t="shared" si="273"/>
        <v>5924.4305250000034</v>
      </c>
      <c r="BT91" s="58">
        <f t="shared" si="174"/>
        <v>30.486865222527776</v>
      </c>
      <c r="BU91" s="58">
        <f t="shared" si="274"/>
        <v>-6521.968125000014</v>
      </c>
      <c r="BV91" s="58">
        <f t="shared" si="174"/>
        <v>7.294754804754743</v>
      </c>
      <c r="BX91" s="58">
        <f t="shared" si="275"/>
        <v>233.72870000000012</v>
      </c>
      <c r="BY91" s="58">
        <f t="shared" si="175"/>
        <v>275.57913973871075</v>
      </c>
      <c r="BZ91" s="58">
        <f t="shared" si="276"/>
        <v>-4025.2279999999992</v>
      </c>
      <c r="CA91" s="58">
        <f t="shared" si="176"/>
        <v>305.0578683178631</v>
      </c>
      <c r="CB91" s="58">
        <f t="shared" si="277"/>
        <v>-4776.9927374999988</v>
      </c>
      <c r="CC91" s="58">
        <f t="shared" si="177"/>
        <v>328.88213351432626</v>
      </c>
      <c r="CD91" s="58">
        <f t="shared" si="278"/>
        <v>7130.4474875000014</v>
      </c>
      <c r="CE91" s="58">
        <f t="shared" si="178"/>
        <v>86.986996987303158</v>
      </c>
      <c r="CF91" s="58">
        <f t="shared" si="279"/>
        <v>7066.0029812500125</v>
      </c>
      <c r="CG91" s="58">
        <f t="shared" si="179"/>
        <v>87.317793044380565</v>
      </c>
      <c r="CH91" s="58">
        <f>'Stata Quintile'!$E247</f>
        <v>2.15</v>
      </c>
      <c r="CI91" s="58">
        <f t="shared" si="280"/>
        <v>3215.6262100000004</v>
      </c>
      <c r="CJ91" s="58">
        <f t="shared" si="180"/>
        <v>1367.3202226210724</v>
      </c>
      <c r="CK91" s="58">
        <f t="shared" si="281"/>
        <v>-5451.1379749999978</v>
      </c>
      <c r="CL91" s="58">
        <f t="shared" si="181"/>
        <v>750.82330889570972</v>
      </c>
      <c r="CM91" s="58">
        <f t="shared" si="282"/>
        <v>-9697.9194974999991</v>
      </c>
      <c r="CN91" s="58">
        <f t="shared" si="182"/>
        <v>742.31009287655149</v>
      </c>
      <c r="CO91" s="58">
        <f t="shared" si="283"/>
        <v>377.3540750000102</v>
      </c>
      <c r="CP91" s="58">
        <f t="shared" si="183"/>
        <v>640.81403270154419</v>
      </c>
      <c r="CQ91" s="58">
        <f t="shared" si="284"/>
        <v>-20436.206749999896</v>
      </c>
      <c r="CR91" s="58">
        <f t="shared" si="184"/>
        <v>808.79810381322989</v>
      </c>
      <c r="CS91" s="58">
        <f>'Stata Quintile'!$F247</f>
        <v>521.9</v>
      </c>
      <c r="CT91" s="58">
        <f t="shared" si="285"/>
        <v>6786.0481500000005</v>
      </c>
      <c r="CU91" s="58">
        <f t="shared" si="185"/>
        <v>2684.8691201584193</v>
      </c>
      <c r="CV91" s="58">
        <f t="shared" si="286"/>
        <v>-5888.0329750000019</v>
      </c>
      <c r="CW91" s="58">
        <f t="shared" si="186"/>
        <v>1529.6081682037823</v>
      </c>
      <c r="CX91" s="58">
        <f t="shared" si="287"/>
        <v>-10449.792419999998</v>
      </c>
      <c r="CY91" s="58">
        <f t="shared" si="187"/>
        <v>1468.2846525550774</v>
      </c>
      <c r="CZ91" s="58">
        <f t="shared" si="288"/>
        <v>4553.8730250000081</v>
      </c>
      <c r="DA91" s="58">
        <f t="shared" si="188"/>
        <v>1396.0838751202164</v>
      </c>
      <c r="DB91" s="58">
        <f t="shared" si="289"/>
        <v>-40513.624562499812</v>
      </c>
      <c r="DC91" s="58">
        <f t="shared" si="189"/>
        <v>1633.9173235627381</v>
      </c>
      <c r="DD91" s="58">
        <f>'Stata Quintile'!$G247</f>
        <v>2116.4</v>
      </c>
      <c r="DE91" s="58">
        <f t="shared" si="290"/>
        <v>15362.361499999999</v>
      </c>
      <c r="DF91" s="58">
        <f t="shared" si="190"/>
        <v>5953.6244068340384</v>
      </c>
      <c r="DG91" s="58">
        <f t="shared" si="291"/>
        <v>-4003.3614499999967</v>
      </c>
      <c r="DH91" s="58">
        <f t="shared" si="191"/>
        <v>3976.3039821419488</v>
      </c>
      <c r="DI91" s="58">
        <f t="shared" si="292"/>
        <v>-230.34384999999384</v>
      </c>
      <c r="DJ91" s="58">
        <f t="shared" si="192"/>
        <v>4047.2214145456119</v>
      </c>
      <c r="DK91" s="58">
        <f t="shared" si="293"/>
        <v>10090.371262500033</v>
      </c>
      <c r="DL91" s="58">
        <f t="shared" si="193"/>
        <v>4015.9717405533838</v>
      </c>
      <c r="DM91" s="58">
        <f t="shared" si="294"/>
        <v>-95257.668312500697</v>
      </c>
      <c r="DN91" s="58">
        <f t="shared" si="194"/>
        <v>4582.4662243434841</v>
      </c>
      <c r="DP91" s="58">
        <f t="shared" si="295"/>
        <v>-9.9058379999999957</v>
      </c>
      <c r="DQ91" s="58">
        <f t="shared" si="195"/>
        <v>3.2215163702735556</v>
      </c>
      <c r="DR91" s="58">
        <f t="shared" si="296"/>
        <v>-72.951940499999978</v>
      </c>
      <c r="DS91" s="58">
        <f t="shared" si="196"/>
        <v>3.5671487862433948</v>
      </c>
      <c r="DT91" s="58">
        <f t="shared" si="297"/>
        <v>-308.57550500000025</v>
      </c>
      <c r="DU91" s="58">
        <f t="shared" si="197"/>
        <v>6.8037799061933049</v>
      </c>
      <c r="DV91" s="58">
        <f t="shared" si="298"/>
        <v>1121.9213249999957</v>
      </c>
      <c r="DW91" s="58">
        <f t="shared" si="198"/>
        <v>-5.9317704032770466</v>
      </c>
      <c r="DX91" s="58">
        <f t="shared" si="299"/>
        <v>1591.0055812500104</v>
      </c>
      <c r="DY91" s="58">
        <f t="shared" si="199"/>
        <v>-8.2255576464319482</v>
      </c>
      <c r="EA91" s="58">
        <f t="shared" si="300"/>
        <v>222.28659500000003</v>
      </c>
      <c r="EB91" s="58">
        <f t="shared" si="200"/>
        <v>174.36143495233472</v>
      </c>
      <c r="EC91" s="58">
        <f t="shared" si="301"/>
        <v>-1554.671225</v>
      </c>
      <c r="ED91" s="58">
        <f t="shared" si="201"/>
        <v>156.63405216702614</v>
      </c>
      <c r="EE91" s="58">
        <f t="shared" si="302"/>
        <v>-4413.9276999999929</v>
      </c>
      <c r="EF91" s="58">
        <f t="shared" si="202"/>
        <v>223.6965702754795</v>
      </c>
      <c r="EG91" s="58">
        <f t="shared" si="303"/>
        <v>3154.9660874999827</v>
      </c>
      <c r="EH91" s="58">
        <f t="shared" si="203"/>
        <v>91.705659771670625</v>
      </c>
      <c r="EI91" s="58">
        <f t="shared" si="304"/>
        <v>10036.569249999942</v>
      </c>
      <c r="EJ91" s="58">
        <f t="shared" si="204"/>
        <v>36.574267041954805</v>
      </c>
      <c r="EL91" s="58">
        <f t="shared" si="305"/>
        <v>1777.2993849999998</v>
      </c>
      <c r="EM91" s="58">
        <f t="shared" si="205"/>
        <v>826.06981740990136</v>
      </c>
      <c r="EN91" s="58">
        <f t="shared" si="306"/>
        <v>-2856.7153999999973</v>
      </c>
      <c r="EO91" s="58">
        <f t="shared" si="206"/>
        <v>539.38768734503162</v>
      </c>
      <c r="EP91" s="58">
        <f t="shared" si="307"/>
        <v>-7573.7795124999902</v>
      </c>
      <c r="EQ91" s="58">
        <f t="shared" si="207"/>
        <v>577.88046312895847</v>
      </c>
      <c r="ER91" s="58">
        <f t="shared" si="308"/>
        <v>92.651837500015972</v>
      </c>
      <c r="ES91" s="58">
        <f t="shared" si="208"/>
        <v>466.92764662060591</v>
      </c>
      <c r="ET91" s="58">
        <f t="shared" si="309"/>
        <v>1265.0384875000163</v>
      </c>
      <c r="EU91" s="58">
        <f t="shared" si="209"/>
        <v>449.56224160642864</v>
      </c>
      <c r="EV91" s="58">
        <f>'Stata Quintile'!$K247</f>
        <v>10.357139999999999</v>
      </c>
      <c r="EW91" s="58">
        <f t="shared" si="310"/>
        <v>4015.0484000000001</v>
      </c>
      <c r="EX91" s="58">
        <f t="shared" si="210"/>
        <v>1705.7070929727965</v>
      </c>
      <c r="EY91" s="58">
        <f t="shared" si="311"/>
        <v>-2904.7783999999992</v>
      </c>
      <c r="EZ91" s="58">
        <f t="shared" si="211"/>
        <v>1136.510064313801</v>
      </c>
      <c r="FA91" s="58">
        <f t="shared" si="312"/>
        <v>-10214.716787500009</v>
      </c>
      <c r="FB91" s="58">
        <f t="shared" si="212"/>
        <v>1111.6385161885794</v>
      </c>
      <c r="FC91" s="58">
        <f t="shared" si="313"/>
        <v>-3523.3806624999852</v>
      </c>
      <c r="FD91" s="58">
        <f t="shared" si="213"/>
        <v>1038.1022233527367</v>
      </c>
      <c r="FE91" s="58">
        <f t="shared" si="314"/>
        <v>-14957.656499999925</v>
      </c>
      <c r="FF91" s="58">
        <f t="shared" si="214"/>
        <v>1136.301210906599</v>
      </c>
      <c r="FG91" s="58">
        <f>'Stata Quintile'!$L247</f>
        <v>513</v>
      </c>
      <c r="FH91" s="58">
        <f t="shared" si="315"/>
        <v>8843.1170999999995</v>
      </c>
      <c r="FI91" s="58">
        <f t="shared" si="215"/>
        <v>3665.4866481490794</v>
      </c>
      <c r="FJ91" s="58">
        <f t="shared" si="316"/>
        <v>-2110.9024999999965</v>
      </c>
      <c r="FK91" s="58">
        <f t="shared" si="216"/>
        <v>2689.2527130478088</v>
      </c>
      <c r="FL91" s="58">
        <f t="shared" si="317"/>
        <v>-10379.1865875</v>
      </c>
      <c r="FM91" s="58">
        <f t="shared" si="217"/>
        <v>2659.744946112758</v>
      </c>
      <c r="FN91" s="58">
        <f t="shared" si="318"/>
        <v>-7154.0216000000219</v>
      </c>
      <c r="FO91" s="58">
        <f t="shared" si="218"/>
        <v>2623.2945056276635</v>
      </c>
      <c r="FP91" s="58">
        <f t="shared" si="319"/>
        <v>-46763.979812499601</v>
      </c>
      <c r="FQ91" s="58">
        <f t="shared" si="219"/>
        <v>2971.4790718762774</v>
      </c>
    </row>
    <row r="92" spans="1:173">
      <c r="A92" s="58">
        <v>86</v>
      </c>
      <c r="B92" s="137"/>
      <c r="C92" s="138">
        <f t="shared" si="220"/>
        <v>-112.57140800000002</v>
      </c>
      <c r="D92" s="139">
        <f t="shared" si="221"/>
        <v>-412.78505640000003</v>
      </c>
      <c r="E92" s="141">
        <f t="shared" si="222"/>
        <v>502.62011039999925</v>
      </c>
      <c r="F92" s="140">
        <f t="shared" si="223"/>
        <v>6581.7256368000235</v>
      </c>
      <c r="G92" s="142">
        <f t="shared" si="224"/>
        <v>-7616.174531200144</v>
      </c>
      <c r="I92" s="58">
        <f t="shared" si="225"/>
        <v>214.55712000000017</v>
      </c>
      <c r="J92" s="58">
        <f t="shared" si="226"/>
        <v>-4325.5227599999998</v>
      </c>
      <c r="K92" s="58">
        <f t="shared" si="227"/>
        <v>-5149.3338480000011</v>
      </c>
      <c r="L92" s="58">
        <f t="shared" si="228"/>
        <v>8245.7737880000204</v>
      </c>
      <c r="M92" s="58">
        <f t="shared" si="229"/>
        <v>8171.173422720005</v>
      </c>
      <c r="N92" s="58">
        <f>'Stata Quintile'!$E250</f>
        <v>0</v>
      </c>
      <c r="O92" s="58">
        <f t="shared" si="230"/>
        <v>3223.3016360000001</v>
      </c>
      <c r="P92" s="58">
        <f t="shared" si="231"/>
        <v>-5908.213756000001</v>
      </c>
      <c r="Q92" s="58">
        <f t="shared" si="232"/>
        <v>-10521.091135199997</v>
      </c>
      <c r="R92" s="58">
        <f t="shared" si="233"/>
        <v>732.4100776000414</v>
      </c>
      <c r="S92" s="58">
        <f t="shared" si="234"/>
        <v>-23203.882011199603</v>
      </c>
      <c r="T92" s="58">
        <f>'Stata Quintile'!$F250</f>
        <v>56.25</v>
      </c>
      <c r="U92" s="58">
        <f t="shared" si="235"/>
        <v>6824.7119400000001</v>
      </c>
      <c r="V92" s="58">
        <f t="shared" si="236"/>
        <v>-6488.3473160000067</v>
      </c>
      <c r="W92" s="58">
        <f t="shared" si="237"/>
        <v>-11428.466548399996</v>
      </c>
      <c r="X92" s="58">
        <f t="shared" si="238"/>
        <v>5272.7739464000333</v>
      </c>
      <c r="Y92" s="58">
        <f t="shared" si="239"/>
        <v>-46352.851323199924</v>
      </c>
      <c r="Z92" s="58">
        <f>'Stata Quintile'!$G250</f>
        <v>611.25</v>
      </c>
      <c r="AA92" s="58">
        <f t="shared" si="240"/>
        <v>15463.821599999999</v>
      </c>
      <c r="AB92" s="58">
        <f t="shared" si="241"/>
        <v>-4844.1898560000045</v>
      </c>
      <c r="AC92" s="58">
        <f t="shared" si="242"/>
        <v>-764.20640960001765</v>
      </c>
      <c r="AD92" s="58">
        <f t="shared" si="243"/>
        <v>10711.231607199996</v>
      </c>
      <c r="AE92" s="58">
        <f t="shared" si="244"/>
        <v>-109933.17320159916</v>
      </c>
      <c r="AG92" s="58">
        <f t="shared" si="245"/>
        <v>-10.755976799999992</v>
      </c>
      <c r="AH92" s="58">
        <f t="shared" si="246"/>
        <v>-78.002095600000018</v>
      </c>
      <c r="AI92" s="58">
        <f t="shared" si="247"/>
        <v>-336.1424048000008</v>
      </c>
      <c r="AJ92" s="58">
        <f t="shared" si="248"/>
        <v>1284.2518399999899</v>
      </c>
      <c r="AK92" s="58">
        <f t="shared" si="249"/>
        <v>1829.5274800000007</v>
      </c>
      <c r="AM92" s="58">
        <f t="shared" si="250"/>
        <v>214.19518200000005</v>
      </c>
      <c r="AN92" s="58">
        <f t="shared" si="251"/>
        <v>-1675.7173000000003</v>
      </c>
      <c r="AO92" s="58">
        <f t="shared" si="252"/>
        <v>-4801.7801543999994</v>
      </c>
      <c r="AP92" s="58">
        <f t="shared" si="253"/>
        <v>3704.5172911999689</v>
      </c>
      <c r="AQ92" s="58">
        <f t="shared" si="254"/>
        <v>11683.253806400055</v>
      </c>
      <c r="AS92" s="58">
        <f t="shared" si="255"/>
        <v>1775.1735659999999</v>
      </c>
      <c r="AT92" s="58">
        <f t="shared" si="256"/>
        <v>-3115.9993600000016</v>
      </c>
      <c r="AU92" s="58">
        <f t="shared" si="257"/>
        <v>-8252.9987216000009</v>
      </c>
      <c r="AV92" s="58">
        <f t="shared" si="258"/>
        <v>329.96925120000378</v>
      </c>
      <c r="AW92" s="58">
        <f t="shared" si="259"/>
        <v>1686.7905655999784</v>
      </c>
      <c r="AX92" s="58">
        <f>'Stata Quintile'!$K250</f>
        <v>1.45</v>
      </c>
      <c r="AY92" s="58">
        <f t="shared" si="260"/>
        <v>4027.9188400000003</v>
      </c>
      <c r="AZ92" s="58">
        <f t="shared" si="261"/>
        <v>-3253.4646759999996</v>
      </c>
      <c r="BA92" s="58">
        <f t="shared" si="262"/>
        <v>-11191.394328800001</v>
      </c>
      <c r="BB92" s="58">
        <f t="shared" si="263"/>
        <v>-3714.5193487999641</v>
      </c>
      <c r="BC92" s="58">
        <f t="shared" si="264"/>
        <v>-16877.809948800132</v>
      </c>
      <c r="BD92" s="58">
        <f>'Stata Quintile'!$L250</f>
        <v>645</v>
      </c>
      <c r="BE92" s="58">
        <f t="shared" si="265"/>
        <v>8881.5231600000006</v>
      </c>
      <c r="BF92" s="58">
        <f t="shared" si="266"/>
        <v>-2632.8038400000005</v>
      </c>
      <c r="BG92" s="58">
        <f t="shared" si="267"/>
        <v>-11607.510908800003</v>
      </c>
      <c r="BH92" s="58">
        <f t="shared" si="268"/>
        <v>-8005.7685304000115</v>
      </c>
      <c r="BI92" s="58">
        <f t="shared" si="269"/>
        <v>-53536.288246399723</v>
      </c>
      <c r="BK92" s="58">
        <v>86</v>
      </c>
      <c r="BM92" s="58">
        <f t="shared" si="270"/>
        <v>-112.57140800000002</v>
      </c>
      <c r="BN92" s="58">
        <f t="shared" si="174"/>
        <v>-2.3337429826706635</v>
      </c>
      <c r="BO92" s="58">
        <f t="shared" si="271"/>
        <v>-412.78505640000003</v>
      </c>
      <c r="BP92" s="58">
        <f t="shared" si="174"/>
        <v>-21.39444389486302</v>
      </c>
      <c r="BQ92" s="58">
        <f t="shared" si="272"/>
        <v>502.62011039999925</v>
      </c>
      <c r="BR92" s="58">
        <f t="shared" si="174"/>
        <v>-4.567769149174052</v>
      </c>
      <c r="BS92" s="58">
        <f t="shared" si="273"/>
        <v>6581.7256368000235</v>
      </c>
      <c r="BT92" s="58">
        <f t="shared" si="174"/>
        <v>29.282300205205068</v>
      </c>
      <c r="BU92" s="58">
        <f t="shared" si="274"/>
        <v>-7616.174531200144</v>
      </c>
      <c r="BV92" s="58">
        <f t="shared" si="174"/>
        <v>7.0065321100428806</v>
      </c>
      <c r="BX92" s="58">
        <f t="shared" si="275"/>
        <v>214.55712000000017</v>
      </c>
      <c r="BY92" s="58">
        <f t="shared" si="175"/>
        <v>264.69074603833627</v>
      </c>
      <c r="BZ92" s="58">
        <f t="shared" si="276"/>
        <v>-4325.5227599999998</v>
      </c>
      <c r="CA92" s="58">
        <f t="shared" si="176"/>
        <v>293.00474203700151</v>
      </c>
      <c r="CB92" s="58">
        <f t="shared" si="277"/>
        <v>-5149.3338480000011</v>
      </c>
      <c r="CC92" s="58">
        <f t="shared" si="177"/>
        <v>315.88768787479631</v>
      </c>
      <c r="CD92" s="58">
        <f t="shared" si="278"/>
        <v>8245.7737880000204</v>
      </c>
      <c r="CE92" s="58">
        <f t="shared" si="178"/>
        <v>83.550058070558293</v>
      </c>
      <c r="CF92" s="58">
        <f t="shared" si="279"/>
        <v>8171.173422720005</v>
      </c>
      <c r="CG92" s="58">
        <f t="shared" si="179"/>
        <v>83.86778406105735</v>
      </c>
      <c r="CH92" s="58">
        <f>'Stata Quintile'!$E250</f>
        <v>0</v>
      </c>
      <c r="CI92" s="58">
        <f t="shared" si="280"/>
        <v>3223.3016360000001</v>
      </c>
      <c r="CJ92" s="58">
        <f t="shared" si="180"/>
        <v>1313.2961012289459</v>
      </c>
      <c r="CK92" s="58">
        <f t="shared" si="281"/>
        <v>-5908.213756000001</v>
      </c>
      <c r="CL92" s="58">
        <f t="shared" si="181"/>
        <v>721.1575664362997</v>
      </c>
      <c r="CM92" s="58">
        <f t="shared" si="282"/>
        <v>-10521.091135199997</v>
      </c>
      <c r="CN92" s="58">
        <f t="shared" si="182"/>
        <v>712.98071567236661</v>
      </c>
      <c r="CO92" s="58">
        <f t="shared" si="283"/>
        <v>732.4100776000414</v>
      </c>
      <c r="CP92" s="58">
        <f t="shared" si="183"/>
        <v>615.49486128895217</v>
      </c>
      <c r="CQ92" s="58">
        <f t="shared" si="284"/>
        <v>-23203.882011199603</v>
      </c>
      <c r="CR92" s="58">
        <f t="shared" si="184"/>
        <v>776.8417221118259</v>
      </c>
      <c r="CS92" s="58">
        <f>'Stata Quintile'!$F250</f>
        <v>56.25</v>
      </c>
      <c r="CT92" s="58">
        <f t="shared" si="285"/>
        <v>6824.7119400000001</v>
      </c>
      <c r="CU92" s="58">
        <f t="shared" si="185"/>
        <v>2578.7873897270779</v>
      </c>
      <c r="CV92" s="58">
        <f t="shared" si="286"/>
        <v>-6488.3473160000067</v>
      </c>
      <c r="CW92" s="58">
        <f t="shared" si="186"/>
        <v>1469.1718958556548</v>
      </c>
      <c r="CX92" s="58">
        <f t="shared" si="287"/>
        <v>-11428.466548399996</v>
      </c>
      <c r="CY92" s="58">
        <f t="shared" si="187"/>
        <v>1410.2713305874006</v>
      </c>
      <c r="CZ92" s="58">
        <f t="shared" si="288"/>
        <v>5272.7739464000333</v>
      </c>
      <c r="DA92" s="58">
        <f t="shared" si="188"/>
        <v>1340.9232744830774</v>
      </c>
      <c r="DB92" s="58">
        <f t="shared" si="289"/>
        <v>-46352.851323199924</v>
      </c>
      <c r="DC92" s="58">
        <f t="shared" si="189"/>
        <v>1569.3596973589497</v>
      </c>
      <c r="DD92" s="58">
        <f>'Stata Quintile'!$G250</f>
        <v>611.25</v>
      </c>
      <c r="DE92" s="58">
        <f t="shared" si="290"/>
        <v>15463.821599999999</v>
      </c>
      <c r="DF92" s="58">
        <f t="shared" si="190"/>
        <v>5718.3910486515888</v>
      </c>
      <c r="DG92" s="58">
        <f t="shared" si="291"/>
        <v>-4844.1898560000045</v>
      </c>
      <c r="DH92" s="58">
        <f t="shared" si="191"/>
        <v>3819.196433032902</v>
      </c>
      <c r="DI92" s="58">
        <f t="shared" si="292"/>
        <v>-764.20640960001765</v>
      </c>
      <c r="DJ92" s="58">
        <f t="shared" si="192"/>
        <v>3887.3118502878028</v>
      </c>
      <c r="DK92" s="58">
        <f t="shared" si="293"/>
        <v>10711.231607199996</v>
      </c>
      <c r="DL92" s="58">
        <f t="shared" si="193"/>
        <v>3857.2968806123031</v>
      </c>
      <c r="DM92" s="58">
        <f t="shared" si="294"/>
        <v>-109933.17320159916</v>
      </c>
      <c r="DN92" s="58">
        <f t="shared" si="194"/>
        <v>4401.4086289949073</v>
      </c>
      <c r="DP92" s="58">
        <f t="shared" si="295"/>
        <v>-10.755976799999992</v>
      </c>
      <c r="DQ92" s="58">
        <f t="shared" si="195"/>
        <v>3.0969101195647522</v>
      </c>
      <c r="DR92" s="58">
        <f t="shared" si="296"/>
        <v>-78.002095600000018</v>
      </c>
      <c r="DS92" s="58">
        <f t="shared" si="196"/>
        <v>3.4291736885298594</v>
      </c>
      <c r="DT92" s="58">
        <f t="shared" si="297"/>
        <v>-336.1424048000008</v>
      </c>
      <c r="DU92" s="58">
        <f t="shared" si="197"/>
        <v>6.5406139286488072</v>
      </c>
      <c r="DV92" s="58">
        <f t="shared" si="298"/>
        <v>1284.2518399999899</v>
      </c>
      <c r="DW92" s="58">
        <f t="shared" si="198"/>
        <v>-5.702333211264567</v>
      </c>
      <c r="DX92" s="58">
        <f t="shared" si="299"/>
        <v>1829.5274800000007</v>
      </c>
      <c r="DY92" s="58">
        <f t="shared" si="199"/>
        <v>-7.9073981896715342</v>
      </c>
      <c r="EA92" s="58">
        <f t="shared" si="300"/>
        <v>214.19518200000005</v>
      </c>
      <c r="EB92" s="58">
        <f t="shared" si="200"/>
        <v>167.61724303138152</v>
      </c>
      <c r="EC92" s="58">
        <f t="shared" si="301"/>
        <v>-1675.7173000000003</v>
      </c>
      <c r="ED92" s="58">
        <f t="shared" si="201"/>
        <v>150.57554439287415</v>
      </c>
      <c r="EE92" s="58">
        <f t="shared" si="302"/>
        <v>-4801.7801543999994</v>
      </c>
      <c r="EF92" s="58">
        <f t="shared" si="202"/>
        <v>215.04412598692883</v>
      </c>
      <c r="EG92" s="58">
        <f t="shared" si="303"/>
        <v>3704.5172911999689</v>
      </c>
      <c r="EH92" s="58">
        <f t="shared" si="203"/>
        <v>88.158541855906407</v>
      </c>
      <c r="EI92" s="58">
        <f t="shared" si="304"/>
        <v>11683.253806400055</v>
      </c>
      <c r="EJ92" s="58">
        <f t="shared" si="204"/>
        <v>35.159597127322783</v>
      </c>
      <c r="EL92" s="58">
        <f t="shared" si="305"/>
        <v>1775.1735659999999</v>
      </c>
      <c r="EM92" s="58">
        <f t="shared" si="205"/>
        <v>794.11795035717762</v>
      </c>
      <c r="EN92" s="58">
        <f t="shared" si="306"/>
        <v>-3115.9993600000016</v>
      </c>
      <c r="EO92" s="58">
        <f t="shared" si="206"/>
        <v>518.52450688171166</v>
      </c>
      <c r="EP92" s="58">
        <f t="shared" si="307"/>
        <v>-8252.9987216000009</v>
      </c>
      <c r="EQ92" s="58">
        <f t="shared" si="207"/>
        <v>555.5284060254113</v>
      </c>
      <c r="ER92" s="58">
        <f t="shared" si="308"/>
        <v>329.96925120000378</v>
      </c>
      <c r="ES92" s="58">
        <f t="shared" si="208"/>
        <v>448.86717549137234</v>
      </c>
      <c r="ET92" s="58">
        <f t="shared" si="309"/>
        <v>1686.7905655999784</v>
      </c>
      <c r="EU92" s="58">
        <f t="shared" si="209"/>
        <v>432.17345354881417</v>
      </c>
      <c r="EV92" s="58">
        <f>'Stata Quintile'!$K250</f>
        <v>1.45</v>
      </c>
      <c r="EW92" s="58">
        <f t="shared" si="310"/>
        <v>4027.9188400000003</v>
      </c>
      <c r="EX92" s="58">
        <f t="shared" si="210"/>
        <v>1639.7314028835035</v>
      </c>
      <c r="EY92" s="58">
        <f t="shared" si="311"/>
        <v>-3253.4646759999996</v>
      </c>
      <c r="EZ92" s="58">
        <f t="shared" si="211"/>
        <v>1092.5505614803765</v>
      </c>
      <c r="FA92" s="58">
        <f t="shared" si="312"/>
        <v>-11191.394328800001</v>
      </c>
      <c r="FB92" s="58">
        <f t="shared" si="212"/>
        <v>1068.6410293764934</v>
      </c>
      <c r="FC92" s="58">
        <f t="shared" si="313"/>
        <v>-3714.5193487999641</v>
      </c>
      <c r="FD92" s="58">
        <f t="shared" si="213"/>
        <v>997.94907463740878</v>
      </c>
      <c r="FE92" s="58">
        <f t="shared" si="314"/>
        <v>-16877.809948800132</v>
      </c>
      <c r="FF92" s="58">
        <f t="shared" si="214"/>
        <v>1092.3497863931418</v>
      </c>
      <c r="FG92" s="58">
        <f>'Stata Quintile'!$L250</f>
        <v>645</v>
      </c>
      <c r="FH92" s="58">
        <f t="shared" si="315"/>
        <v>8881.5231600000006</v>
      </c>
      <c r="FI92" s="58">
        <f t="shared" si="215"/>
        <v>3523.7079030638101</v>
      </c>
      <c r="FJ92" s="58">
        <f t="shared" si="316"/>
        <v>-2632.8038400000005</v>
      </c>
      <c r="FK92" s="58">
        <f t="shared" si="216"/>
        <v>2585.2340897456061</v>
      </c>
      <c r="FL92" s="58">
        <f t="shared" si="317"/>
        <v>-11607.510908800003</v>
      </c>
      <c r="FM92" s="58">
        <f t="shared" si="217"/>
        <v>2556.8676648935857</v>
      </c>
      <c r="FN92" s="58">
        <f t="shared" si="318"/>
        <v>-8005.7685304000115</v>
      </c>
      <c r="FO92" s="58">
        <f t="shared" si="218"/>
        <v>2521.8271047888747</v>
      </c>
      <c r="FP92" s="58">
        <f t="shared" si="319"/>
        <v>-53536.288246399723</v>
      </c>
      <c r="FQ92" s="58">
        <f t="shared" si="219"/>
        <v>2856.5441084463891</v>
      </c>
    </row>
    <row r="93" spans="1:173">
      <c r="A93" s="58">
        <v>87</v>
      </c>
      <c r="B93" s="137"/>
      <c r="C93" s="138">
        <f t="shared" si="220"/>
        <v>-117.67283600000002</v>
      </c>
      <c r="D93" s="139">
        <f t="shared" si="221"/>
        <v>-433.62670759999992</v>
      </c>
      <c r="E93" s="141">
        <f t="shared" si="222"/>
        <v>557.62851870000122</v>
      </c>
      <c r="F93" s="140">
        <f t="shared" si="223"/>
        <v>7287.1361333999957</v>
      </c>
      <c r="G93" s="142">
        <f t="shared" si="224"/>
        <v>-8842.4862336000078</v>
      </c>
      <c r="I93" s="58">
        <f t="shared" si="225"/>
        <v>195.38554000000022</v>
      </c>
      <c r="J93" s="58">
        <f t="shared" si="226"/>
        <v>-4631.9960399999982</v>
      </c>
      <c r="K93" s="58">
        <f t="shared" si="227"/>
        <v>-5531.4391204999993</v>
      </c>
      <c r="L93" s="58">
        <f t="shared" si="228"/>
        <v>9468.4206521000015</v>
      </c>
      <c r="M93" s="58">
        <f t="shared" si="229"/>
        <v>9382.5393675900141</v>
      </c>
      <c r="O93" s="58">
        <f t="shared" si="230"/>
        <v>3230.9770619999999</v>
      </c>
      <c r="P93" s="58">
        <f t="shared" si="231"/>
        <v>-6374.8557590000019</v>
      </c>
      <c r="Q93" s="58">
        <f t="shared" si="232"/>
        <v>-11371.2060881</v>
      </c>
      <c r="R93" s="58">
        <f t="shared" si="233"/>
        <v>1149.2922000000544</v>
      </c>
      <c r="S93" s="58">
        <f t="shared" si="234"/>
        <v>-26239.290146399988</v>
      </c>
      <c r="T93" s="58">
        <f>'Stata Quintile'!$F253</f>
        <v>0</v>
      </c>
      <c r="U93" s="58">
        <f t="shared" si="235"/>
        <v>6863.3757299999997</v>
      </c>
      <c r="V93" s="58">
        <f t="shared" si="236"/>
        <v>-7101.4839990000037</v>
      </c>
      <c r="W93" s="58">
        <f t="shared" si="237"/>
        <v>-12437.577203399997</v>
      </c>
      <c r="X93" s="58">
        <f t="shared" si="238"/>
        <v>6086.3362512000022</v>
      </c>
      <c r="Y93" s="58">
        <f t="shared" si="239"/>
        <v>-52775.518316300586</v>
      </c>
      <c r="Z93" s="58">
        <f>'Stata Quintile'!$G253</f>
        <v>41.25</v>
      </c>
      <c r="AA93" s="58">
        <f t="shared" si="240"/>
        <v>15565.2817</v>
      </c>
      <c r="AB93" s="58">
        <f t="shared" si="241"/>
        <v>-5703.6290339999905</v>
      </c>
      <c r="AC93" s="58">
        <f t="shared" si="242"/>
        <v>-1302.54915480001</v>
      </c>
      <c r="AD93" s="58">
        <f t="shared" si="243"/>
        <v>11412.05203510003</v>
      </c>
      <c r="AE93" s="58">
        <f t="shared" si="244"/>
        <v>-126107.9696309003</v>
      </c>
      <c r="AG93" s="58">
        <f t="shared" si="245"/>
        <v>-11.606115599999988</v>
      </c>
      <c r="AH93" s="58">
        <f t="shared" si="246"/>
        <v>-83.148406899999998</v>
      </c>
      <c r="AI93" s="58">
        <f t="shared" si="247"/>
        <v>-364.99304220000022</v>
      </c>
      <c r="AJ93" s="58">
        <f t="shared" si="248"/>
        <v>1461.5584174000032</v>
      </c>
      <c r="AK93" s="58">
        <f t="shared" si="249"/>
        <v>2091.6633997499994</v>
      </c>
      <c r="AM93" s="58">
        <f t="shared" si="250"/>
        <v>206.10376900000006</v>
      </c>
      <c r="AN93" s="58">
        <f t="shared" si="251"/>
        <v>-1799.2452250000006</v>
      </c>
      <c r="AO93" s="58">
        <f t="shared" si="252"/>
        <v>-5205.253657199999</v>
      </c>
      <c r="AP93" s="58">
        <f t="shared" si="253"/>
        <v>4312.1527974999626</v>
      </c>
      <c r="AQ93" s="58">
        <f t="shared" si="254"/>
        <v>13509.994773399958</v>
      </c>
      <c r="AS93" s="58">
        <f t="shared" si="255"/>
        <v>1773.0477469999998</v>
      </c>
      <c r="AT93" s="58">
        <f t="shared" si="256"/>
        <v>-3380.7152400000014</v>
      </c>
      <c r="AU93" s="58">
        <f t="shared" si="257"/>
        <v>-8957.8875943000021</v>
      </c>
      <c r="AV93" s="58">
        <f t="shared" si="258"/>
        <v>611.69392750001862</v>
      </c>
      <c r="AW93" s="58">
        <f t="shared" si="259"/>
        <v>2172.9289438999622</v>
      </c>
      <c r="AY93" s="58">
        <f t="shared" si="260"/>
        <v>4040.78928</v>
      </c>
      <c r="AZ93" s="58">
        <f t="shared" si="261"/>
        <v>-3609.604464</v>
      </c>
      <c r="BA93" s="58">
        <f t="shared" si="262"/>
        <v>-12205.322784899996</v>
      </c>
      <c r="BB93" s="58">
        <f t="shared" si="263"/>
        <v>-3883.5081044999824</v>
      </c>
      <c r="BC93" s="58">
        <f t="shared" si="264"/>
        <v>-18959.592639200215</v>
      </c>
      <c r="BD93" s="58">
        <f>'Stata Quintile'!$L253</f>
        <v>20.153849999999998</v>
      </c>
      <c r="BE93" s="58">
        <f t="shared" si="265"/>
        <v>8919.92922</v>
      </c>
      <c r="BF93" s="58">
        <f t="shared" si="266"/>
        <v>-3166.1468600000007</v>
      </c>
      <c r="BG93" s="58">
        <f t="shared" si="267"/>
        <v>-12880.512556899994</v>
      </c>
      <c r="BH93" s="58">
        <f t="shared" si="268"/>
        <v>-8873.9035678000364</v>
      </c>
      <c r="BI93" s="58">
        <f t="shared" si="269"/>
        <v>-60946.912224100204</v>
      </c>
      <c r="BK93" s="58">
        <v>87</v>
      </c>
      <c r="BM93" s="58">
        <f t="shared" si="270"/>
        <v>-117.67283600000002</v>
      </c>
      <c r="BN93" s="58">
        <f t="shared" si="174"/>
        <v>-2.2415345796148389</v>
      </c>
      <c r="BO93" s="58">
        <f t="shared" si="271"/>
        <v>-433.62670759999992</v>
      </c>
      <c r="BP93" s="58">
        <f t="shared" si="174"/>
        <v>-20.549129084936865</v>
      </c>
      <c r="BQ93" s="58">
        <f t="shared" si="272"/>
        <v>557.62851870000122</v>
      </c>
      <c r="BR93" s="58">
        <f t="shared" si="174"/>
        <v>-4.3872922492323934</v>
      </c>
      <c r="BS93" s="58">
        <f t="shared" si="273"/>
        <v>7287.1361333999957</v>
      </c>
      <c r="BT93" s="58">
        <f t="shared" si="174"/>
        <v>28.125328696443074</v>
      </c>
      <c r="BU93" s="58">
        <f t="shared" si="274"/>
        <v>-8842.4862336000078</v>
      </c>
      <c r="BV93" s="58">
        <f t="shared" si="174"/>
        <v>6.7296973679038476</v>
      </c>
      <c r="BX93" s="58">
        <f t="shared" si="275"/>
        <v>195.38554000000022</v>
      </c>
      <c r="BY93" s="58">
        <f t="shared" si="175"/>
        <v>254.23256312055864</v>
      </c>
      <c r="BZ93" s="58">
        <f t="shared" si="276"/>
        <v>-4631.9960399999982</v>
      </c>
      <c r="CA93" s="58">
        <f t="shared" si="176"/>
        <v>281.42784622986437</v>
      </c>
      <c r="CB93" s="58">
        <f t="shared" si="277"/>
        <v>-5531.4391204999993</v>
      </c>
      <c r="CC93" s="58">
        <f t="shared" si="177"/>
        <v>303.40666513140962</v>
      </c>
      <c r="CD93" s="58">
        <f t="shared" si="278"/>
        <v>9468.4206521000015</v>
      </c>
      <c r="CE93" s="58">
        <f t="shared" si="178"/>
        <v>80.248915876617417</v>
      </c>
      <c r="CF93" s="58">
        <f t="shared" si="279"/>
        <v>9382.5393675900141</v>
      </c>
      <c r="CG93" s="58">
        <f t="shared" si="179"/>
        <v>80.554088211289411</v>
      </c>
      <c r="CI93" s="58">
        <f t="shared" si="280"/>
        <v>3230.9770619999999</v>
      </c>
      <c r="CJ93" s="58">
        <f t="shared" si="180"/>
        <v>1261.4065242134077</v>
      </c>
      <c r="CK93" s="58">
        <f t="shared" si="281"/>
        <v>-6374.8557590000019</v>
      </c>
      <c r="CL93" s="58">
        <f t="shared" si="181"/>
        <v>692.66394565350947</v>
      </c>
      <c r="CM93" s="58">
        <f t="shared" si="282"/>
        <v>-11371.2060881</v>
      </c>
      <c r="CN93" s="58">
        <f t="shared" si="182"/>
        <v>684.81017003391173</v>
      </c>
      <c r="CO93" s="58">
        <f t="shared" si="283"/>
        <v>1149.2922000000544</v>
      </c>
      <c r="CP93" s="58">
        <f t="shared" si="183"/>
        <v>591.17607440027211</v>
      </c>
      <c r="CQ93" s="58">
        <f t="shared" si="284"/>
        <v>-26239.290146399988</v>
      </c>
      <c r="CR93" s="58">
        <f t="shared" si="184"/>
        <v>746.14796742034082</v>
      </c>
      <c r="CS93" s="58">
        <f>'Stata Quintile'!$F253</f>
        <v>0</v>
      </c>
      <c r="CT93" s="58">
        <f t="shared" si="285"/>
        <v>6863.3757299999997</v>
      </c>
      <c r="CU93" s="58">
        <f t="shared" si="185"/>
        <v>2476.8970492770268</v>
      </c>
      <c r="CV93" s="58">
        <f t="shared" si="286"/>
        <v>-7101.4839990000037</v>
      </c>
      <c r="CW93" s="58">
        <f t="shared" si="186"/>
        <v>1411.1235180620042</v>
      </c>
      <c r="CX93" s="58">
        <f t="shared" si="287"/>
        <v>-12437.577203399997</v>
      </c>
      <c r="CY93" s="58">
        <f t="shared" si="187"/>
        <v>1354.5501701020826</v>
      </c>
      <c r="CZ93" s="58">
        <f t="shared" si="288"/>
        <v>6086.3362512000022</v>
      </c>
      <c r="DA93" s="58">
        <f t="shared" si="188"/>
        <v>1287.9421215975199</v>
      </c>
      <c r="DB93" s="58">
        <f t="shared" si="289"/>
        <v>-52775.518316300586</v>
      </c>
      <c r="DC93" s="58">
        <f t="shared" si="189"/>
        <v>1507.3528043170943</v>
      </c>
      <c r="DD93" s="58">
        <f>'Stata Quintile'!$G253</f>
        <v>41.25</v>
      </c>
      <c r="DE93" s="58">
        <f t="shared" si="290"/>
        <v>15565.2817</v>
      </c>
      <c r="DF93" s="58">
        <f t="shared" si="190"/>
        <v>5492.451983998686</v>
      </c>
      <c r="DG93" s="58">
        <f t="shared" si="291"/>
        <v>-5703.6290339999905</v>
      </c>
      <c r="DH93" s="58">
        <f t="shared" si="191"/>
        <v>3668.2963524921297</v>
      </c>
      <c r="DI93" s="58">
        <f t="shared" si="292"/>
        <v>-1302.54915480001</v>
      </c>
      <c r="DJ93" s="58">
        <f t="shared" si="192"/>
        <v>3733.7204648796164</v>
      </c>
      <c r="DK93" s="58">
        <f t="shared" si="293"/>
        <v>11412.05203510003</v>
      </c>
      <c r="DL93" s="58">
        <f t="shared" si="193"/>
        <v>3704.8914151799231</v>
      </c>
      <c r="DM93" s="58">
        <f t="shared" si="294"/>
        <v>-126107.9696309003</v>
      </c>
      <c r="DN93" s="58">
        <f t="shared" si="194"/>
        <v>4227.5047913018179</v>
      </c>
      <c r="DP93" s="58">
        <f t="shared" si="295"/>
        <v>-11.606115599999988</v>
      </c>
      <c r="DQ93" s="58">
        <f t="shared" si="195"/>
        <v>2.9771235611781659</v>
      </c>
      <c r="DR93" s="58">
        <f t="shared" si="296"/>
        <v>-83.148406899999998</v>
      </c>
      <c r="DS93" s="58">
        <f t="shared" si="196"/>
        <v>3.2965353818306138</v>
      </c>
      <c r="DT93" s="58">
        <f t="shared" si="297"/>
        <v>-364.99304220000022</v>
      </c>
      <c r="DU93" s="58">
        <f t="shared" si="197"/>
        <v>6.2876270475318572</v>
      </c>
      <c r="DV93" s="58">
        <f t="shared" si="298"/>
        <v>1461.5584174000032</v>
      </c>
      <c r="DW93" s="58">
        <f t="shared" si="198"/>
        <v>-5.4817705072210572</v>
      </c>
      <c r="DX93" s="58">
        <f t="shared" si="299"/>
        <v>2091.6633997499994</v>
      </c>
      <c r="DY93" s="58">
        <f t="shared" si="199"/>
        <v>-7.6015449429308131</v>
      </c>
      <c r="EA93" s="58">
        <f t="shared" si="300"/>
        <v>206.10376900000006</v>
      </c>
      <c r="EB93" s="58">
        <f t="shared" si="200"/>
        <v>161.1339122617436</v>
      </c>
      <c r="EC93" s="58">
        <f t="shared" si="301"/>
        <v>-1799.2452250000006</v>
      </c>
      <c r="ED93" s="58">
        <f t="shared" si="201"/>
        <v>144.75137593346017</v>
      </c>
      <c r="EE93" s="58">
        <f t="shared" si="302"/>
        <v>-5205.253657199999</v>
      </c>
      <c r="EF93" s="58">
        <f t="shared" si="202"/>
        <v>206.72635286510317</v>
      </c>
      <c r="EG93" s="58">
        <f t="shared" si="303"/>
        <v>4312.1527974999626</v>
      </c>
      <c r="EH93" s="58">
        <f t="shared" si="203"/>
        <v>84.748624256236781</v>
      </c>
      <c r="EI93" s="58">
        <f t="shared" si="304"/>
        <v>13509.994773399958</v>
      </c>
      <c r="EJ93" s="58">
        <f t="shared" si="204"/>
        <v>33.799645765630437</v>
      </c>
      <c r="EL93" s="58">
        <f t="shared" si="305"/>
        <v>1773.0477469999998</v>
      </c>
      <c r="EM93" s="58">
        <f t="shared" si="205"/>
        <v>763.40196166078465</v>
      </c>
      <c r="EN93" s="58">
        <f t="shared" si="306"/>
        <v>-3380.7152400000014</v>
      </c>
      <c r="EO93" s="58">
        <f t="shared" si="206"/>
        <v>498.46830127016767</v>
      </c>
      <c r="EP93" s="58">
        <f t="shared" si="307"/>
        <v>-8957.8875943000021</v>
      </c>
      <c r="EQ93" s="58">
        <f t="shared" si="207"/>
        <v>534.04091259659901</v>
      </c>
      <c r="ER93" s="58">
        <f t="shared" si="308"/>
        <v>611.69392750001862</v>
      </c>
      <c r="ES93" s="58">
        <f t="shared" si="208"/>
        <v>431.50527215903543</v>
      </c>
      <c r="ET93" s="58">
        <f t="shared" si="309"/>
        <v>2172.9289438999622</v>
      </c>
      <c r="EU93" s="58">
        <f t="shared" si="209"/>
        <v>415.45725300440404</v>
      </c>
      <c r="EW93" s="58">
        <f t="shared" si="310"/>
        <v>4040.78928</v>
      </c>
      <c r="EX93" s="58">
        <f t="shared" si="210"/>
        <v>1576.3076114763999</v>
      </c>
      <c r="EY93" s="58">
        <f t="shared" si="311"/>
        <v>-3609.604464</v>
      </c>
      <c r="EZ93" s="58">
        <f t="shared" si="211"/>
        <v>1050.2913848913381</v>
      </c>
      <c r="FA93" s="58">
        <f t="shared" si="312"/>
        <v>-12205.322784899996</v>
      </c>
      <c r="FB93" s="58">
        <f t="shared" si="212"/>
        <v>1027.306658627077</v>
      </c>
      <c r="FC93" s="58">
        <f t="shared" si="313"/>
        <v>-3883.5081044999824</v>
      </c>
      <c r="FD93" s="58">
        <f t="shared" si="213"/>
        <v>959.34902475520744</v>
      </c>
      <c r="FE93" s="58">
        <f t="shared" si="314"/>
        <v>-18959.592639200215</v>
      </c>
      <c r="FF93" s="58">
        <f t="shared" si="214"/>
        <v>1050.0983756596761</v>
      </c>
      <c r="FG93" s="58">
        <f>'Stata Quintile'!$L253</f>
        <v>20.153849999999998</v>
      </c>
      <c r="FH93" s="58">
        <f t="shared" si="315"/>
        <v>8919.92922</v>
      </c>
      <c r="FI93" s="58">
        <f t="shared" si="215"/>
        <v>3387.4130717088242</v>
      </c>
      <c r="FJ93" s="58">
        <f t="shared" si="316"/>
        <v>-3166.1468600000007</v>
      </c>
      <c r="FK93" s="58">
        <f t="shared" si="216"/>
        <v>2485.2388421347946</v>
      </c>
      <c r="FL93" s="58">
        <f t="shared" si="317"/>
        <v>-12880.512556899994</v>
      </c>
      <c r="FM93" s="58">
        <f t="shared" si="217"/>
        <v>2457.9696129634913</v>
      </c>
      <c r="FN93" s="58">
        <f t="shared" si="318"/>
        <v>-8873.9035678000364</v>
      </c>
      <c r="FO93" s="58">
        <f t="shared" si="218"/>
        <v>2424.2843999424317</v>
      </c>
      <c r="FP93" s="58">
        <f t="shared" si="319"/>
        <v>-60946.912224100204</v>
      </c>
      <c r="FQ93" s="58">
        <f t="shared" si="219"/>
        <v>2746.0547579584381</v>
      </c>
    </row>
    <row r="94" spans="1:173">
      <c r="A94" s="58">
        <v>88</v>
      </c>
      <c r="B94" s="137"/>
      <c r="C94" s="138">
        <f t="shared" si="220"/>
        <v>-122.77426400000002</v>
      </c>
      <c r="D94" s="139">
        <f t="shared" si="221"/>
        <v>-454.79205359999992</v>
      </c>
      <c r="E94" s="141">
        <f t="shared" si="222"/>
        <v>616.02569679999942</v>
      </c>
      <c r="F94" s="140">
        <f t="shared" si="223"/>
        <v>8042.718681600003</v>
      </c>
      <c r="G94" s="142">
        <f t="shared" si="224"/>
        <v>-10211.609160000051</v>
      </c>
      <c r="I94" s="58">
        <f t="shared" si="225"/>
        <v>176.21396000000027</v>
      </c>
      <c r="J94" s="58">
        <f t="shared" si="226"/>
        <v>-4944.6478399999978</v>
      </c>
      <c r="K94" s="58">
        <f t="shared" si="227"/>
        <v>-5923.3846439999979</v>
      </c>
      <c r="L94" s="58">
        <f t="shared" si="228"/>
        <v>10803.679884799989</v>
      </c>
      <c r="M94" s="58">
        <f t="shared" si="229"/>
        <v>10705.309624960058</v>
      </c>
      <c r="O94" s="58">
        <f t="shared" si="230"/>
        <v>3238.6524880000002</v>
      </c>
      <c r="P94" s="58">
        <f t="shared" si="231"/>
        <v>-6851.0639840000003</v>
      </c>
      <c r="Q94" s="58">
        <f t="shared" si="232"/>
        <v>-12248.624738400002</v>
      </c>
      <c r="R94" s="58">
        <f t="shared" si="233"/>
        <v>1631.5946288000268</v>
      </c>
      <c r="S94" s="58">
        <f t="shared" si="234"/>
        <v>-29562.242177599692</v>
      </c>
      <c r="T94" s="58">
        <f>'Stata Quintile'!$F256</f>
        <v>0.3333333</v>
      </c>
      <c r="U94" s="58">
        <f t="shared" si="235"/>
        <v>6902.0395200000003</v>
      </c>
      <c r="V94" s="58">
        <f t="shared" si="236"/>
        <v>-7727.4430240000074</v>
      </c>
      <c r="W94" s="58">
        <f t="shared" si="237"/>
        <v>-13477.485559199999</v>
      </c>
      <c r="X94" s="58">
        <f t="shared" si="238"/>
        <v>6999.694060800015</v>
      </c>
      <c r="Y94" s="58">
        <f t="shared" si="239"/>
        <v>-59823.971046400256</v>
      </c>
      <c r="Z94" s="58">
        <f>'Stata Quintile'!$G256</f>
        <v>153.1875</v>
      </c>
      <c r="AA94" s="58">
        <f t="shared" si="240"/>
        <v>15666.7418</v>
      </c>
      <c r="AB94" s="58">
        <f t="shared" si="241"/>
        <v>-6581.6789839999983</v>
      </c>
      <c r="AC94" s="58">
        <f t="shared" si="242"/>
        <v>-1845.0848752000056</v>
      </c>
      <c r="AD94" s="58">
        <f t="shared" si="243"/>
        <v>12196.810046400031</v>
      </c>
      <c r="AE94" s="58">
        <f t="shared" si="244"/>
        <v>-143888.64576319978</v>
      </c>
      <c r="AG94" s="58">
        <f t="shared" si="245"/>
        <v>-12.456254399999999</v>
      </c>
      <c r="AH94" s="58">
        <f t="shared" si="246"/>
        <v>-88.390874399999973</v>
      </c>
      <c r="AI94" s="58">
        <f t="shared" si="247"/>
        <v>-395.15456720000066</v>
      </c>
      <c r="AJ94" s="58">
        <f t="shared" si="248"/>
        <v>1654.6129151999921</v>
      </c>
      <c r="AK94" s="58">
        <f t="shared" si="249"/>
        <v>2378.8326432000031</v>
      </c>
      <c r="AM94" s="58">
        <f t="shared" si="250"/>
        <v>198.01235600000007</v>
      </c>
      <c r="AN94" s="58">
        <f t="shared" si="251"/>
        <v>-1925.2549999999992</v>
      </c>
      <c r="AO94" s="58">
        <f t="shared" si="252"/>
        <v>-5624.6274927999984</v>
      </c>
      <c r="AP94" s="58">
        <f t="shared" si="253"/>
        <v>4980.9776255999459</v>
      </c>
      <c r="AQ94" s="58">
        <f t="shared" si="254"/>
        <v>15528.913215999957</v>
      </c>
      <c r="AS94" s="58">
        <f t="shared" si="255"/>
        <v>1770.921928</v>
      </c>
      <c r="AT94" s="58">
        <f t="shared" si="256"/>
        <v>-3650.8630400000002</v>
      </c>
      <c r="AU94" s="58">
        <f t="shared" si="257"/>
        <v>-9688.8702111999955</v>
      </c>
      <c r="AV94" s="58">
        <f t="shared" si="258"/>
        <v>940.56518559998949</v>
      </c>
      <c r="AW94" s="58">
        <f t="shared" si="259"/>
        <v>2727.636740799986</v>
      </c>
      <c r="AY94" s="58">
        <f t="shared" si="260"/>
        <v>4053.6597200000001</v>
      </c>
      <c r="AZ94" s="58">
        <f t="shared" si="261"/>
        <v>-3973.1977640000005</v>
      </c>
      <c r="BA94" s="58">
        <f t="shared" si="262"/>
        <v>-13257.120841600015</v>
      </c>
      <c r="BB94" s="58">
        <f t="shared" si="263"/>
        <v>-4028.3047503999842</v>
      </c>
      <c r="BC94" s="58">
        <f t="shared" si="264"/>
        <v>-21214.107417600171</v>
      </c>
      <c r="BD94" s="58">
        <f>'Stata Quintile'!$L256</f>
        <v>28.375</v>
      </c>
      <c r="BE94" s="58">
        <f t="shared" si="265"/>
        <v>8958.3352799999993</v>
      </c>
      <c r="BF94" s="58">
        <f t="shared" si="266"/>
        <v>-3710.9315599999973</v>
      </c>
      <c r="BG94" s="58">
        <f t="shared" si="267"/>
        <v>-14198.876145600007</v>
      </c>
      <c r="BH94" s="58">
        <f t="shared" si="268"/>
        <v>-9757.8504896000231</v>
      </c>
      <c r="BI94" s="58">
        <f t="shared" si="269"/>
        <v>-69039.283676800085</v>
      </c>
      <c r="BK94" s="58">
        <v>88</v>
      </c>
      <c r="BM94" s="58">
        <f t="shared" si="270"/>
        <v>-122.77426400000002</v>
      </c>
      <c r="BN94" s="58">
        <f t="shared" si="174"/>
        <v>-2.1529694181915509</v>
      </c>
      <c r="BO94" s="58">
        <f t="shared" si="271"/>
        <v>-454.79205359999992</v>
      </c>
      <c r="BP94" s="58">
        <f t="shared" si="174"/>
        <v>-19.737213466473314</v>
      </c>
      <c r="BQ94" s="58">
        <f t="shared" si="272"/>
        <v>616.02569679999942</v>
      </c>
      <c r="BR94" s="58">
        <f t="shared" si="174"/>
        <v>-4.2139461631188464</v>
      </c>
      <c r="BS94" s="58">
        <f t="shared" si="273"/>
        <v>8042.718681600003</v>
      </c>
      <c r="BT94" s="58">
        <f t="shared" si="174"/>
        <v>27.014070231489331</v>
      </c>
      <c r="BU94" s="58">
        <f t="shared" si="274"/>
        <v>-10211.609160000051</v>
      </c>
      <c r="BV94" s="58">
        <f t="shared" si="174"/>
        <v>6.4638006295092545</v>
      </c>
      <c r="BX94" s="58">
        <f t="shared" si="275"/>
        <v>176.21396000000027</v>
      </c>
      <c r="BY94" s="58">
        <f t="shared" si="175"/>
        <v>244.18759294851807</v>
      </c>
      <c r="BZ94" s="58">
        <f t="shared" si="276"/>
        <v>-4944.6478399999978</v>
      </c>
      <c r="CA94" s="58">
        <f t="shared" si="176"/>
        <v>270.30836457786194</v>
      </c>
      <c r="CB94" s="58">
        <f t="shared" si="277"/>
        <v>-5923.3846439999979</v>
      </c>
      <c r="CC94" s="58">
        <f t="shared" si="177"/>
        <v>291.41877945762178</v>
      </c>
      <c r="CD94" s="58">
        <f t="shared" si="278"/>
        <v>10803.679884799989</v>
      </c>
      <c r="CE94" s="58">
        <f t="shared" si="178"/>
        <v>77.078204947911729</v>
      </c>
      <c r="CF94" s="58">
        <f t="shared" si="279"/>
        <v>10705.309624960058</v>
      </c>
      <c r="CG94" s="58">
        <f t="shared" si="179"/>
        <v>77.371319633628431</v>
      </c>
      <c r="CI94" s="58">
        <f t="shared" si="280"/>
        <v>3238.6524880000002</v>
      </c>
      <c r="CJ94" s="58">
        <f t="shared" si="180"/>
        <v>1211.5671536976313</v>
      </c>
      <c r="CK94" s="58">
        <f t="shared" si="281"/>
        <v>-6851.0639840000003</v>
      </c>
      <c r="CL94" s="58">
        <f t="shared" si="181"/>
        <v>665.29613490600104</v>
      </c>
      <c r="CM94" s="58">
        <f t="shared" si="282"/>
        <v>-12248.624738400002</v>
      </c>
      <c r="CN94" s="58">
        <f t="shared" si="182"/>
        <v>657.75266942476026</v>
      </c>
      <c r="CO94" s="58">
        <f t="shared" si="283"/>
        <v>1631.5946288000268</v>
      </c>
      <c r="CP94" s="58">
        <f t="shared" si="183"/>
        <v>567.81814589227542</v>
      </c>
      <c r="CQ94" s="58">
        <f t="shared" si="284"/>
        <v>-29562.242177599692</v>
      </c>
      <c r="CR94" s="58">
        <f t="shared" si="184"/>
        <v>716.66695214570893</v>
      </c>
      <c r="CS94" s="58">
        <f>'Stata Quintile'!$F256</f>
        <v>0.3333333</v>
      </c>
      <c r="CT94" s="58">
        <f t="shared" si="285"/>
        <v>6902.0395200000003</v>
      </c>
      <c r="CU94" s="58">
        <f t="shared" si="185"/>
        <v>2379.0324930069291</v>
      </c>
      <c r="CV94" s="58">
        <f t="shared" si="286"/>
        <v>-7727.4430240000074</v>
      </c>
      <c r="CW94" s="58">
        <f t="shared" si="186"/>
        <v>1355.368686839711</v>
      </c>
      <c r="CX94" s="58">
        <f t="shared" si="287"/>
        <v>-13477.485559199999</v>
      </c>
      <c r="CY94" s="58">
        <f t="shared" si="187"/>
        <v>1301.0306056206607</v>
      </c>
      <c r="CZ94" s="58">
        <f t="shared" si="288"/>
        <v>6999.694060800015</v>
      </c>
      <c r="DA94" s="58">
        <f t="shared" si="188"/>
        <v>1237.0543044116987</v>
      </c>
      <c r="DB94" s="58">
        <f t="shared" si="289"/>
        <v>-59823.971046400256</v>
      </c>
      <c r="DC94" s="58">
        <f t="shared" si="189"/>
        <v>1447.7958625459223</v>
      </c>
      <c r="DD94" s="58">
        <f>'Stata Quintile'!$G256</f>
        <v>153.1875</v>
      </c>
      <c r="DE94" s="58">
        <f t="shared" si="290"/>
        <v>15666.7418</v>
      </c>
      <c r="DF94" s="58">
        <f t="shared" si="190"/>
        <v>5275.4399865053947</v>
      </c>
      <c r="DG94" s="58">
        <f t="shared" si="291"/>
        <v>-6581.6789839999983</v>
      </c>
      <c r="DH94" s="58">
        <f t="shared" si="191"/>
        <v>3523.3584775373974</v>
      </c>
      <c r="DI94" s="58">
        <f t="shared" si="292"/>
        <v>-1845.0848752000056</v>
      </c>
      <c r="DJ94" s="58">
        <f t="shared" si="192"/>
        <v>3586.1976210703911</v>
      </c>
      <c r="DK94" s="58">
        <f t="shared" si="293"/>
        <v>12196.810046400031</v>
      </c>
      <c r="DL94" s="58">
        <f t="shared" si="193"/>
        <v>3558.5076345212524</v>
      </c>
      <c r="DM94" s="58">
        <f t="shared" si="294"/>
        <v>-143888.64576319978</v>
      </c>
      <c r="DN94" s="58">
        <f t="shared" si="194"/>
        <v>4060.4720595008639</v>
      </c>
      <c r="DP94" s="58">
        <f t="shared" si="295"/>
        <v>-12.456254399999999</v>
      </c>
      <c r="DQ94" s="58">
        <f t="shared" si="195"/>
        <v>2.861970272410693</v>
      </c>
      <c r="DR94" s="58">
        <f t="shared" si="296"/>
        <v>-88.390874399999973</v>
      </c>
      <c r="DS94" s="58">
        <f t="shared" si="196"/>
        <v>3.169027442386573</v>
      </c>
      <c r="DT94" s="58">
        <f t="shared" si="297"/>
        <v>-395.15456720000066</v>
      </c>
      <c r="DU94" s="58">
        <f t="shared" si="197"/>
        <v>6.044425541719959</v>
      </c>
      <c r="DV94" s="58">
        <f t="shared" si="298"/>
        <v>1654.6129151999921</v>
      </c>
      <c r="DW94" s="58">
        <f t="shared" si="198"/>
        <v>-5.2697390314682551</v>
      </c>
      <c r="DX94" s="58">
        <f t="shared" si="299"/>
        <v>2378.8326432000031</v>
      </c>
      <c r="DY94" s="58">
        <f t="shared" si="199"/>
        <v>-7.3075219096557591</v>
      </c>
      <c r="EA94" s="58">
        <f t="shared" si="300"/>
        <v>198.01235600000007</v>
      </c>
      <c r="EB94" s="58">
        <f t="shared" si="200"/>
        <v>154.90135269623929</v>
      </c>
      <c r="EC94" s="58">
        <f t="shared" si="301"/>
        <v>-1925.2549999999992</v>
      </c>
      <c r="ED94" s="58">
        <f t="shared" si="201"/>
        <v>139.15248268975537</v>
      </c>
      <c r="EE94" s="58">
        <f t="shared" si="302"/>
        <v>-5624.6274927999984</v>
      </c>
      <c r="EF94" s="58">
        <f t="shared" si="202"/>
        <v>198.73030603730504</v>
      </c>
      <c r="EG94" s="58">
        <f t="shared" si="303"/>
        <v>4980.9776255999459</v>
      </c>
      <c r="EH94" s="58">
        <f t="shared" si="203"/>
        <v>81.470600149718862</v>
      </c>
      <c r="EI94" s="58">
        <f t="shared" si="304"/>
        <v>15528.913215999957</v>
      </c>
      <c r="EJ94" s="58">
        <f t="shared" si="204"/>
        <v>32.492296477263089</v>
      </c>
      <c r="EL94" s="58">
        <f t="shared" si="305"/>
        <v>1770.921928</v>
      </c>
      <c r="EM94" s="58">
        <f t="shared" si="205"/>
        <v>733.87404831412096</v>
      </c>
      <c r="EN94" s="58">
        <f t="shared" si="306"/>
        <v>-3650.8630400000002</v>
      </c>
      <c r="EO94" s="58">
        <f t="shared" si="206"/>
        <v>479.18785722474826</v>
      </c>
      <c r="EP94" s="58">
        <f t="shared" si="307"/>
        <v>-9688.8702111999955</v>
      </c>
      <c r="EQ94" s="58">
        <f t="shared" si="207"/>
        <v>513.3845420569952</v>
      </c>
      <c r="ER94" s="58">
        <f t="shared" si="308"/>
        <v>940.56518559998949</v>
      </c>
      <c r="ES94" s="58">
        <f t="shared" si="208"/>
        <v>414.81491645544065</v>
      </c>
      <c r="ET94" s="58">
        <f t="shared" si="309"/>
        <v>2727.636740799986</v>
      </c>
      <c r="EU94" s="58">
        <f t="shared" si="209"/>
        <v>399.38762470626767</v>
      </c>
      <c r="EW94" s="58">
        <f t="shared" si="310"/>
        <v>4053.6597200000001</v>
      </c>
      <c r="EX94" s="58">
        <f t="shared" si="210"/>
        <v>1515.3370128967179</v>
      </c>
      <c r="EY94" s="58">
        <f t="shared" si="311"/>
        <v>-3973.1977640000005</v>
      </c>
      <c r="EZ94" s="58">
        <f t="shared" si="211"/>
        <v>1009.6667669844754</v>
      </c>
      <c r="FA94" s="58">
        <f t="shared" si="312"/>
        <v>-13257.120841600015</v>
      </c>
      <c r="FB94" s="58">
        <f t="shared" si="212"/>
        <v>987.57107564481862</v>
      </c>
      <c r="FC94" s="58">
        <f t="shared" si="313"/>
        <v>-4028.3047503999842</v>
      </c>
      <c r="FD94" s="58">
        <f t="shared" si="213"/>
        <v>922.24200080867297</v>
      </c>
      <c r="FE94" s="58">
        <f t="shared" si="314"/>
        <v>-21214.107417600171</v>
      </c>
      <c r="FF94" s="58">
        <f t="shared" si="214"/>
        <v>1009.4812232299196</v>
      </c>
      <c r="FG94" s="58">
        <f>'Stata Quintile'!$L256</f>
        <v>28.375</v>
      </c>
      <c r="FH94" s="58">
        <f t="shared" si="315"/>
        <v>8958.3352799999993</v>
      </c>
      <c r="FI94" s="58">
        <f t="shared" si="215"/>
        <v>3256.3900397098323</v>
      </c>
      <c r="FJ94" s="58">
        <f t="shared" si="316"/>
        <v>-3710.9315599999973</v>
      </c>
      <c r="FK94" s="58">
        <f t="shared" si="216"/>
        <v>2389.1113485445608</v>
      </c>
      <c r="FL94" s="58">
        <f t="shared" si="317"/>
        <v>-14198.876145600007</v>
      </c>
      <c r="FM94" s="58">
        <f t="shared" si="217"/>
        <v>2362.8968762070608</v>
      </c>
      <c r="FN94" s="58">
        <f t="shared" si="318"/>
        <v>-9757.8504896000231</v>
      </c>
      <c r="FO94" s="58">
        <f t="shared" si="218"/>
        <v>2330.5145862869399</v>
      </c>
      <c r="FP94" s="58">
        <f t="shared" si="319"/>
        <v>-69039.283676800085</v>
      </c>
      <c r="FQ94" s="58">
        <f t="shared" si="219"/>
        <v>2639.8390668672218</v>
      </c>
    </row>
    <row r="95" spans="1:173">
      <c r="A95" s="58">
        <v>89</v>
      </c>
      <c r="B95" s="137"/>
      <c r="C95" s="138">
        <f t="shared" si="220"/>
        <v>-127.87569200000002</v>
      </c>
      <c r="D95" s="139">
        <f t="shared" si="221"/>
        <v>-476.28109440000003</v>
      </c>
      <c r="E95" s="141">
        <f t="shared" si="222"/>
        <v>677.8912040999985</v>
      </c>
      <c r="F95" s="140">
        <f t="shared" si="223"/>
        <v>8850.569788200024</v>
      </c>
      <c r="G95" s="142">
        <f t="shared" si="224"/>
        <v>-11734.765305400128</v>
      </c>
      <c r="I95" s="58">
        <f t="shared" si="225"/>
        <v>157.04238000000032</v>
      </c>
      <c r="J95" s="58">
        <f t="shared" si="226"/>
        <v>-5263.4781599999988</v>
      </c>
      <c r="K95" s="58">
        <f t="shared" si="227"/>
        <v>-6325.2465075</v>
      </c>
      <c r="L95" s="58">
        <f t="shared" si="228"/>
        <v>12256.954295900068</v>
      </c>
      <c r="M95" s="58">
        <f t="shared" si="229"/>
        <v>12144.80031633002</v>
      </c>
      <c r="O95" s="58">
        <f t="shared" si="230"/>
        <v>3246.327914</v>
      </c>
      <c r="P95" s="58">
        <f t="shared" si="231"/>
        <v>-7336.8384310000038</v>
      </c>
      <c r="Q95" s="58">
        <f t="shared" si="232"/>
        <v>-13153.707468300003</v>
      </c>
      <c r="R95" s="58">
        <f t="shared" si="233"/>
        <v>2182.9917802000709</v>
      </c>
      <c r="S95" s="58">
        <f t="shared" si="234"/>
        <v>-33193.481262799934</v>
      </c>
      <c r="T95" s="58">
        <f>'Stata Quintile'!$F259</f>
        <v>0</v>
      </c>
      <c r="U95" s="58">
        <f t="shared" si="235"/>
        <v>6940.7033099999999</v>
      </c>
      <c r="V95" s="58">
        <f t="shared" si="236"/>
        <v>-8366.2243910000034</v>
      </c>
      <c r="W95" s="58">
        <f t="shared" si="237"/>
        <v>-14548.552789999991</v>
      </c>
      <c r="X95" s="58">
        <f t="shared" si="238"/>
        <v>8018.0919806000311</v>
      </c>
      <c r="Y95" s="58">
        <f t="shared" si="239"/>
        <v>-67542.477180500282</v>
      </c>
      <c r="Z95" s="58">
        <f>'Stata Quintile'!$G259</f>
        <v>64.5</v>
      </c>
      <c r="AA95" s="58">
        <f t="shared" si="240"/>
        <v>15768.2019</v>
      </c>
      <c r="AB95" s="58">
        <f t="shared" si="241"/>
        <v>-7478.3397059999988</v>
      </c>
      <c r="AC95" s="58">
        <f t="shared" si="242"/>
        <v>-2391.5263604000138</v>
      </c>
      <c r="AD95" s="58">
        <f t="shared" si="243"/>
        <v>13069.557037299994</v>
      </c>
      <c r="AE95" s="58">
        <f t="shared" si="244"/>
        <v>-163386.45352049917</v>
      </c>
      <c r="AG95" s="58">
        <f t="shared" si="245"/>
        <v>-13.306393199999995</v>
      </c>
      <c r="AH95" s="58">
        <f t="shared" si="246"/>
        <v>-93.729498100000001</v>
      </c>
      <c r="AI95" s="58">
        <f t="shared" si="247"/>
        <v>-426.6541298000011</v>
      </c>
      <c r="AJ95" s="58">
        <f t="shared" si="248"/>
        <v>1864.2047306000022</v>
      </c>
      <c r="AK95" s="58">
        <f t="shared" si="249"/>
        <v>2692.5012494500006</v>
      </c>
      <c r="AM95" s="58">
        <f t="shared" si="250"/>
        <v>189.92094300000008</v>
      </c>
      <c r="AN95" s="58">
        <f t="shared" si="251"/>
        <v>-2053.7466249999998</v>
      </c>
      <c r="AO95" s="58">
        <f t="shared" si="252"/>
        <v>-6060.1809455999974</v>
      </c>
      <c r="AP95" s="58">
        <f t="shared" si="253"/>
        <v>5714.1670498999592</v>
      </c>
      <c r="AQ95" s="58">
        <f t="shared" si="254"/>
        <v>17752.602668000036</v>
      </c>
      <c r="AS95" s="58">
        <f t="shared" si="255"/>
        <v>1768.7961089999999</v>
      </c>
      <c r="AT95" s="58">
        <f t="shared" si="256"/>
        <v>-3926.4427599999981</v>
      </c>
      <c r="AU95" s="58">
        <f t="shared" si="257"/>
        <v>-10446.370652899997</v>
      </c>
      <c r="AV95" s="58">
        <f t="shared" si="258"/>
        <v>1319.387319899979</v>
      </c>
      <c r="AW95" s="58">
        <f t="shared" si="259"/>
        <v>3355.2253451000142</v>
      </c>
      <c r="AY95" s="58">
        <f t="shared" si="260"/>
        <v>4066.5301600000003</v>
      </c>
      <c r="AZ95" s="58">
        <f t="shared" si="261"/>
        <v>-4344.244576000001</v>
      </c>
      <c r="BA95" s="58">
        <f t="shared" si="262"/>
        <v>-14347.407184700001</v>
      </c>
      <c r="BB95" s="58">
        <f t="shared" si="263"/>
        <v>-4146.8127880999527</v>
      </c>
      <c r="BC95" s="58">
        <f t="shared" si="264"/>
        <v>-23652.975492000114</v>
      </c>
      <c r="BD95" s="58">
        <f>'Stata Quintile'!$L259</f>
        <v>85.25</v>
      </c>
      <c r="BE95" s="58">
        <f t="shared" si="265"/>
        <v>8996.7413400000005</v>
      </c>
      <c r="BF95" s="58">
        <f t="shared" si="266"/>
        <v>-4267.1579399999973</v>
      </c>
      <c r="BG95" s="58">
        <f t="shared" si="267"/>
        <v>-15563.286288700008</v>
      </c>
      <c r="BH95" s="58">
        <f t="shared" si="268"/>
        <v>-10657.007434000043</v>
      </c>
      <c r="BI95" s="58">
        <f t="shared" si="269"/>
        <v>-77858.708376499359</v>
      </c>
      <c r="BK95" s="58">
        <v>89</v>
      </c>
      <c r="BM95" s="58">
        <f t="shared" si="270"/>
        <v>-127.87569200000002</v>
      </c>
      <c r="BN95" s="58">
        <f t="shared" si="174"/>
        <v>-2.0679035504616401</v>
      </c>
      <c r="BO95" s="58">
        <f t="shared" si="271"/>
        <v>-476.28109440000003</v>
      </c>
      <c r="BP95" s="58">
        <f t="shared" si="174"/>
        <v>-18.957377405677647</v>
      </c>
      <c r="BQ95" s="58">
        <f t="shared" si="272"/>
        <v>677.8912040999985</v>
      </c>
      <c r="BR95" s="58">
        <f t="shared" si="174"/>
        <v>-4.0474491456024833</v>
      </c>
      <c r="BS95" s="58">
        <f t="shared" si="273"/>
        <v>8850.569788200024</v>
      </c>
      <c r="BT95" s="58">
        <f t="shared" si="174"/>
        <v>25.946718644540805</v>
      </c>
      <c r="BU95" s="58">
        <f t="shared" si="274"/>
        <v>-11734.765305400128</v>
      </c>
      <c r="BV95" s="58">
        <f t="shared" si="174"/>
        <v>6.2084097239365175</v>
      </c>
      <c r="BX95" s="58">
        <f t="shared" si="275"/>
        <v>157.04238000000032</v>
      </c>
      <c r="BY95" s="58">
        <f t="shared" si="175"/>
        <v>234.53950909394479</v>
      </c>
      <c r="BZ95" s="58">
        <f t="shared" si="276"/>
        <v>-5263.4781599999988</v>
      </c>
      <c r="CA95" s="58">
        <f t="shared" si="176"/>
        <v>259.62822421303343</v>
      </c>
      <c r="CB95" s="58">
        <f t="shared" si="277"/>
        <v>-6325.2465075</v>
      </c>
      <c r="CC95" s="58">
        <f t="shared" si="177"/>
        <v>279.90454653917328</v>
      </c>
      <c r="CD95" s="58">
        <f t="shared" si="278"/>
        <v>12256.954295900068</v>
      </c>
      <c r="CE95" s="58">
        <f t="shared" si="178"/>
        <v>74.032771821199916</v>
      </c>
      <c r="CF95" s="58">
        <f t="shared" si="279"/>
        <v>12144.80031633002</v>
      </c>
      <c r="CG95" s="58">
        <f t="shared" si="179"/>
        <v>74.314305267130209</v>
      </c>
      <c r="CI95" s="58">
        <f t="shared" si="280"/>
        <v>3246.327914</v>
      </c>
      <c r="CJ95" s="58">
        <f t="shared" si="180"/>
        <v>1163.6969840744518</v>
      </c>
      <c r="CK95" s="58">
        <f t="shared" si="281"/>
        <v>-7336.8384310000038</v>
      </c>
      <c r="CL95" s="58">
        <f t="shared" si="181"/>
        <v>639.00965236939703</v>
      </c>
      <c r="CM95" s="58">
        <f t="shared" si="282"/>
        <v>-13153.707468300003</v>
      </c>
      <c r="CN95" s="58">
        <f t="shared" si="182"/>
        <v>631.76423637805158</v>
      </c>
      <c r="CO95" s="58">
        <f t="shared" si="283"/>
        <v>2182.9917802000709</v>
      </c>
      <c r="CP95" s="58">
        <f t="shared" si="183"/>
        <v>545.38311133721515</v>
      </c>
      <c r="CQ95" s="58">
        <f t="shared" si="284"/>
        <v>-33193.481262799934</v>
      </c>
      <c r="CR95" s="58">
        <f t="shared" si="184"/>
        <v>688.35075980107558</v>
      </c>
      <c r="CS95" s="58">
        <f>'Stata Quintile'!$F259</f>
        <v>0</v>
      </c>
      <c r="CT95" s="58">
        <f t="shared" si="285"/>
        <v>6940.7033099999999</v>
      </c>
      <c r="CU95" s="58">
        <f t="shared" si="185"/>
        <v>2285.0346583580385</v>
      </c>
      <c r="CV95" s="58">
        <f t="shared" si="286"/>
        <v>-8366.2243910000034</v>
      </c>
      <c r="CW95" s="58">
        <f t="shared" si="186"/>
        <v>1301.8167819841299</v>
      </c>
      <c r="CX95" s="58">
        <f t="shared" si="287"/>
        <v>-14548.552789999991</v>
      </c>
      <c r="CY95" s="58">
        <f t="shared" si="187"/>
        <v>1249.6256499927929</v>
      </c>
      <c r="CZ95" s="58">
        <f t="shared" si="288"/>
        <v>8018.0919806000311</v>
      </c>
      <c r="DA95" s="58">
        <f t="shared" si="188"/>
        <v>1188.1771132427714</v>
      </c>
      <c r="DB95" s="58">
        <f t="shared" si="289"/>
        <v>-67542.477180500282</v>
      </c>
      <c r="DC95" s="58">
        <f t="shared" si="189"/>
        <v>1390.5920721424832</v>
      </c>
      <c r="DD95" s="58">
        <f>'Stata Quintile'!$G259</f>
        <v>64.5</v>
      </c>
      <c r="DE95" s="58">
        <f t="shared" si="290"/>
        <v>15768.2019</v>
      </c>
      <c r="DF95" s="58">
        <f t="shared" si="190"/>
        <v>5067.0023392646362</v>
      </c>
      <c r="DG95" s="58">
        <f t="shared" si="291"/>
        <v>-7478.3397059999988</v>
      </c>
      <c r="DH95" s="58">
        <f t="shared" si="191"/>
        <v>3384.1472357599769</v>
      </c>
      <c r="DI95" s="58">
        <f t="shared" si="292"/>
        <v>-2391.5263604000138</v>
      </c>
      <c r="DJ95" s="58">
        <f t="shared" si="192"/>
        <v>3444.5035450144751</v>
      </c>
      <c r="DK95" s="58">
        <f t="shared" si="293"/>
        <v>13069.557037299994</v>
      </c>
      <c r="DL95" s="58">
        <f t="shared" si="193"/>
        <v>3417.9076161483345</v>
      </c>
      <c r="DM95" s="58">
        <f t="shared" si="294"/>
        <v>-163386.45352049917</v>
      </c>
      <c r="DN95" s="58">
        <f t="shared" si="194"/>
        <v>3900.0389496684752</v>
      </c>
      <c r="DP95" s="58">
        <f t="shared" si="295"/>
        <v>-13.306393199999995</v>
      </c>
      <c r="DQ95" s="58">
        <f t="shared" si="195"/>
        <v>2.7512710412735042</v>
      </c>
      <c r="DR95" s="58">
        <f t="shared" si="296"/>
        <v>-93.729498100000001</v>
      </c>
      <c r="DS95" s="58">
        <f t="shared" si="196"/>
        <v>3.0464514307813397</v>
      </c>
      <c r="DT95" s="58">
        <f t="shared" si="297"/>
        <v>-426.6541298000011</v>
      </c>
      <c r="DU95" s="58">
        <f t="shared" si="197"/>
        <v>5.8106309189788998</v>
      </c>
      <c r="DV95" s="58">
        <f t="shared" si="298"/>
        <v>1864.2047306000022</v>
      </c>
      <c r="DW95" s="58">
        <f t="shared" si="198"/>
        <v>-5.0659088013988853</v>
      </c>
      <c r="DX95" s="58">
        <f t="shared" si="299"/>
        <v>2692.5012494500006</v>
      </c>
      <c r="DY95" s="58">
        <f t="shared" si="199"/>
        <v>-7.0248715045431753</v>
      </c>
      <c r="EA95" s="58">
        <f t="shared" si="300"/>
        <v>189.92094300000008</v>
      </c>
      <c r="EB95" s="58">
        <f t="shared" si="200"/>
        <v>148.90986466057197</v>
      </c>
      <c r="EC95" s="58">
        <f t="shared" si="301"/>
        <v>-2053.7466249999998</v>
      </c>
      <c r="ED95" s="58">
        <f t="shared" si="201"/>
        <v>133.77015115644713</v>
      </c>
      <c r="EE95" s="58">
        <f t="shared" si="302"/>
        <v>-6060.1809455999974</v>
      </c>
      <c r="EF95" s="58">
        <f t="shared" si="202"/>
        <v>191.04354133046641</v>
      </c>
      <c r="EG95" s="58">
        <f t="shared" si="303"/>
        <v>5714.1670498999592</v>
      </c>
      <c r="EH95" s="58">
        <f t="shared" si="203"/>
        <v>78.319367978022484</v>
      </c>
      <c r="EI95" s="58">
        <f t="shared" si="304"/>
        <v>17752.602668000036</v>
      </c>
      <c r="EJ95" s="58">
        <f t="shared" si="204"/>
        <v>31.23551464672196</v>
      </c>
      <c r="EL95" s="58">
        <f t="shared" si="305"/>
        <v>1768.7961089999999</v>
      </c>
      <c r="EM95" s="58">
        <f t="shared" si="205"/>
        <v>705.4882563011663</v>
      </c>
      <c r="EN95" s="58">
        <f t="shared" si="306"/>
        <v>-3926.4427599999981</v>
      </c>
      <c r="EO95" s="58">
        <f t="shared" si="206"/>
        <v>460.65316877028886</v>
      </c>
      <c r="EP95" s="58">
        <f t="shared" si="307"/>
        <v>-10446.370652899997</v>
      </c>
      <c r="EQ95" s="58">
        <f t="shared" si="207"/>
        <v>493.52714708987105</v>
      </c>
      <c r="ER95" s="58">
        <f t="shared" si="308"/>
        <v>1319.387319899979</v>
      </c>
      <c r="ES95" s="58">
        <f t="shared" si="208"/>
        <v>398.770133335742</v>
      </c>
      <c r="ET95" s="58">
        <f t="shared" si="309"/>
        <v>3355.2253451000142</v>
      </c>
      <c r="EU95" s="58">
        <f t="shared" si="209"/>
        <v>383.93955964182823</v>
      </c>
      <c r="EW95" s="58">
        <f t="shared" si="310"/>
        <v>4066.5301600000003</v>
      </c>
      <c r="EX95" s="58">
        <f t="shared" si="210"/>
        <v>1456.7247191707966</v>
      </c>
      <c r="EY95" s="58">
        <f t="shared" si="311"/>
        <v>-4344.244576000001</v>
      </c>
      <c r="EZ95" s="58">
        <f t="shared" si="211"/>
        <v>970.61348404600278</v>
      </c>
      <c r="FA95" s="58">
        <f t="shared" si="312"/>
        <v>-14347.407184700001</v>
      </c>
      <c r="FB95" s="58">
        <f t="shared" si="212"/>
        <v>949.3724403126904</v>
      </c>
      <c r="FC95" s="58">
        <f t="shared" si="313"/>
        <v>-4146.8127880999527</v>
      </c>
      <c r="FD95" s="58">
        <f t="shared" si="213"/>
        <v>886.57025348267825</v>
      </c>
      <c r="FE95" s="58">
        <f t="shared" si="314"/>
        <v>-23652.975492000114</v>
      </c>
      <c r="FF95" s="58">
        <f t="shared" si="214"/>
        <v>970.43511700853924</v>
      </c>
      <c r="FG95" s="58">
        <f>'Stata Quintile'!$L259</f>
        <v>85.25</v>
      </c>
      <c r="FH95" s="58">
        <f t="shared" si="315"/>
        <v>8996.7413400000005</v>
      </c>
      <c r="FI95" s="58">
        <f t="shared" si="215"/>
        <v>3130.4348971446934</v>
      </c>
      <c r="FJ95" s="58">
        <f t="shared" si="316"/>
        <v>-4267.1579399999973</v>
      </c>
      <c r="FK95" s="58">
        <f t="shared" si="216"/>
        <v>2296.7020066535829</v>
      </c>
      <c r="FL95" s="58">
        <f t="shared" si="317"/>
        <v>-15563.286288700008</v>
      </c>
      <c r="FM95" s="58">
        <f t="shared" si="217"/>
        <v>2271.5014938111913</v>
      </c>
      <c r="FN95" s="58">
        <f t="shared" si="318"/>
        <v>-10657.007434000043</v>
      </c>
      <c r="FO95" s="58">
        <f t="shared" si="218"/>
        <v>2240.3717307363613</v>
      </c>
      <c r="FP95" s="58">
        <f t="shared" si="319"/>
        <v>-77858.708376499359</v>
      </c>
      <c r="FQ95" s="58">
        <f t="shared" si="219"/>
        <v>2537.7317326837801</v>
      </c>
    </row>
    <row r="96" spans="1:173">
      <c r="A96" s="58">
        <v>90</v>
      </c>
      <c r="B96" s="137"/>
      <c r="C96" s="138">
        <f t="shared" si="220"/>
        <v>-132.97712000000001</v>
      </c>
      <c r="D96" s="139">
        <f t="shared" si="221"/>
        <v>-498.09383000000003</v>
      </c>
      <c r="E96" s="141">
        <f t="shared" si="222"/>
        <v>743.3046000000013</v>
      </c>
      <c r="F96" s="140">
        <f t="shared" si="223"/>
        <v>9712.8258000000205</v>
      </c>
      <c r="G96" s="142">
        <f t="shared" si="224"/>
        <v>-13423.704000000027</v>
      </c>
      <c r="I96" s="58">
        <f t="shared" si="225"/>
        <v>137.87080000000014</v>
      </c>
      <c r="J96" s="58">
        <f t="shared" si="226"/>
        <v>-5588.4869999999974</v>
      </c>
      <c r="K96" s="58">
        <f t="shared" si="227"/>
        <v>-6737.1008000000002</v>
      </c>
      <c r="L96" s="58">
        <f t="shared" si="228"/>
        <v>13833.757700000016</v>
      </c>
      <c r="M96" s="58">
        <f t="shared" si="229"/>
        <v>13706.434799999988</v>
      </c>
      <c r="N96" s="58">
        <f>'Stata Quintile'!$E262</f>
        <v>0</v>
      </c>
      <c r="O96" s="58">
        <f t="shared" si="230"/>
        <v>3254.0033400000002</v>
      </c>
      <c r="P96" s="58">
        <f t="shared" si="231"/>
        <v>-7832.1790999999976</v>
      </c>
      <c r="Q96" s="58">
        <f t="shared" si="232"/>
        <v>-14086.814659999996</v>
      </c>
      <c r="R96" s="58">
        <f t="shared" si="233"/>
        <v>2807.2383000000555</v>
      </c>
      <c r="S96" s="58">
        <f t="shared" si="234"/>
        <v>-37154.702999999863</v>
      </c>
      <c r="U96" s="58">
        <f t="shared" si="235"/>
        <v>6979.3670999999995</v>
      </c>
      <c r="V96" s="58">
        <f t="shared" si="236"/>
        <v>-9017.8281000000061</v>
      </c>
      <c r="W96" s="58">
        <f t="shared" si="237"/>
        <v>-15651.140069999998</v>
      </c>
      <c r="X96" s="58">
        <f t="shared" si="238"/>
        <v>9146.8850999999559</v>
      </c>
      <c r="Y96" s="58">
        <f t="shared" si="239"/>
        <v>-75977.267000000458</v>
      </c>
      <c r="Z96" s="58">
        <f>'Stata Quintile'!$G262</f>
        <v>700</v>
      </c>
      <c r="AA96" s="58">
        <f t="shared" si="240"/>
        <v>15869.662</v>
      </c>
      <c r="AB96" s="58">
        <f t="shared" si="241"/>
        <v>-8393.6111999999994</v>
      </c>
      <c r="AC96" s="58">
        <f t="shared" si="242"/>
        <v>-2941.5864000000074</v>
      </c>
      <c r="AD96" s="58">
        <f t="shared" si="243"/>
        <v>14034.418300000019</v>
      </c>
      <c r="AE96" s="58">
        <f t="shared" si="244"/>
        <v>-184717.40300000086</v>
      </c>
      <c r="AG96" s="58">
        <f t="shared" si="245"/>
        <v>-14.156531999999991</v>
      </c>
      <c r="AH96" s="58">
        <f t="shared" si="246"/>
        <v>-99.164278000000024</v>
      </c>
      <c r="AI96" s="58">
        <f t="shared" si="247"/>
        <v>-459.51888000000099</v>
      </c>
      <c r="AJ96" s="58">
        <f t="shared" si="248"/>
        <v>2091.1408000000083</v>
      </c>
      <c r="AK96" s="58">
        <f t="shared" si="249"/>
        <v>3034.1826000000037</v>
      </c>
      <c r="AM96" s="58">
        <f t="shared" si="250"/>
        <v>181.82953000000009</v>
      </c>
      <c r="AN96" s="58">
        <f t="shared" si="251"/>
        <v>-2184.7201000000005</v>
      </c>
      <c r="AO96" s="58">
        <f t="shared" si="252"/>
        <v>-6512.193299999999</v>
      </c>
      <c r="AP96" s="58">
        <f t="shared" si="253"/>
        <v>6514.9665999999561</v>
      </c>
      <c r="AQ96" s="58">
        <f t="shared" si="254"/>
        <v>20194.137399999949</v>
      </c>
      <c r="AS96" s="58">
        <f t="shared" si="255"/>
        <v>1766.67029</v>
      </c>
      <c r="AT96" s="58">
        <f t="shared" si="256"/>
        <v>-4207.4543999999987</v>
      </c>
      <c r="AU96" s="58">
        <f t="shared" si="257"/>
        <v>-11230.813000000002</v>
      </c>
      <c r="AV96" s="58">
        <f t="shared" si="258"/>
        <v>1751.0295999999798</v>
      </c>
      <c r="AW96" s="58">
        <f t="shared" si="259"/>
        <v>4060.1357000000062</v>
      </c>
      <c r="AX96" s="58">
        <f>'Stata Quintile'!$K262</f>
        <v>0</v>
      </c>
      <c r="AY96" s="58">
        <f t="shared" si="260"/>
        <v>4079.4005999999999</v>
      </c>
      <c r="AZ96" s="58">
        <f t="shared" si="261"/>
        <v>-4722.7449000000015</v>
      </c>
      <c r="BA96" s="58">
        <f t="shared" si="262"/>
        <v>-15476.800499999998</v>
      </c>
      <c r="BB96" s="58">
        <f t="shared" si="263"/>
        <v>-4236.8813999999547</v>
      </c>
      <c r="BC96" s="58">
        <f t="shared" si="264"/>
        <v>-26288.347999999882</v>
      </c>
      <c r="BD96" s="58">
        <f>'Stata Quintile'!$L262</f>
        <v>548.5</v>
      </c>
      <c r="BE96" s="58">
        <f t="shared" si="265"/>
        <v>9035.1473999999998</v>
      </c>
      <c r="BF96" s="58">
        <f t="shared" si="266"/>
        <v>-4834.8259999999937</v>
      </c>
      <c r="BG96" s="58">
        <f t="shared" si="267"/>
        <v>-16974.427599999995</v>
      </c>
      <c r="BH96" s="58">
        <f t="shared" si="268"/>
        <v>-11570.746900000027</v>
      </c>
      <c r="BI96" s="58">
        <f t="shared" si="269"/>
        <v>-87452.403999999864</v>
      </c>
      <c r="BK96" s="58">
        <v>90</v>
      </c>
      <c r="BM96" s="58">
        <f t="shared" si="270"/>
        <v>-132.97712000000001</v>
      </c>
      <c r="BN96" s="58">
        <f t="shared" si="174"/>
        <v>-1.9861987160058205</v>
      </c>
      <c r="BO96" s="58">
        <f t="shared" si="271"/>
        <v>-498.09383000000003</v>
      </c>
      <c r="BP96" s="58">
        <f t="shared" si="174"/>
        <v>-18.208353408740457</v>
      </c>
      <c r="BQ96" s="58">
        <f t="shared" si="272"/>
        <v>743.3046000000013</v>
      </c>
      <c r="BR96" s="58">
        <f t="shared" si="174"/>
        <v>-3.8875305834741991</v>
      </c>
      <c r="BS96" s="58">
        <f t="shared" si="273"/>
        <v>9712.8258000000205</v>
      </c>
      <c r="BT96" s="58">
        <f t="shared" si="174"/>
        <v>24.921539133121779</v>
      </c>
      <c r="BU96" s="58">
        <f t="shared" si="274"/>
        <v>-13423.704000000027</v>
      </c>
      <c r="BV96" s="58">
        <f t="shared" si="174"/>
        <v>5.9631095557469065</v>
      </c>
      <c r="BX96" s="58">
        <f t="shared" si="275"/>
        <v>137.87080000000014</v>
      </c>
      <c r="BY96" s="58">
        <f t="shared" si="175"/>
        <v>225.27263020126529</v>
      </c>
      <c r="BZ96" s="58">
        <f t="shared" si="276"/>
        <v>-5588.4869999999974</v>
      </c>
      <c r="CA96" s="58">
        <f t="shared" si="176"/>
        <v>249.37006634360634</v>
      </c>
      <c r="CB96" s="58">
        <f t="shared" si="277"/>
        <v>-6737.1008000000002</v>
      </c>
      <c r="CC96" s="58">
        <f t="shared" si="177"/>
        <v>268.84525190557736</v>
      </c>
      <c r="CD96" s="58">
        <f t="shared" si="278"/>
        <v>13833.757700000016</v>
      </c>
      <c r="CE96" s="58">
        <f t="shared" si="178"/>
        <v>71.107666651470765</v>
      </c>
      <c r="CF96" s="58">
        <f t="shared" si="279"/>
        <v>13706.434799999988</v>
      </c>
      <c r="CG96" s="58">
        <f t="shared" si="179"/>
        <v>71.378076443404538</v>
      </c>
      <c r="CH96" s="58">
        <f>'Stata Quintile'!$E262</f>
        <v>0</v>
      </c>
      <c r="CI96" s="58">
        <f t="shared" si="280"/>
        <v>3254.0033400000002</v>
      </c>
      <c r="CJ96" s="58">
        <f t="shared" si="180"/>
        <v>1117.7182103452255</v>
      </c>
      <c r="CK96" s="58">
        <f t="shared" si="281"/>
        <v>-7832.1790999999976</v>
      </c>
      <c r="CL96" s="58">
        <f t="shared" si="181"/>
        <v>613.76177373847293</v>
      </c>
      <c r="CM96" s="58">
        <f t="shared" si="282"/>
        <v>-14086.814659999996</v>
      </c>
      <c r="CN96" s="58">
        <f t="shared" si="182"/>
        <v>606.80263101843377</v>
      </c>
      <c r="CO96" s="58">
        <f t="shared" si="283"/>
        <v>2807.2383000000555</v>
      </c>
      <c r="CP96" s="58">
        <f t="shared" si="183"/>
        <v>523.83450631796302</v>
      </c>
      <c r="CQ96" s="58">
        <f t="shared" si="284"/>
        <v>-37154.702999999863</v>
      </c>
      <c r="CR96" s="58">
        <f t="shared" si="184"/>
        <v>661.15336712551823</v>
      </c>
      <c r="CT96" s="58">
        <f t="shared" si="285"/>
        <v>6979.3670999999995</v>
      </c>
      <c r="CU96" s="58">
        <f t="shared" si="185"/>
        <v>2194.7507674844651</v>
      </c>
      <c r="CV96" s="58">
        <f t="shared" si="286"/>
        <v>-9017.8281000000061</v>
      </c>
      <c r="CW96" s="58">
        <f t="shared" si="186"/>
        <v>1250.3807637810196</v>
      </c>
      <c r="CX96" s="58">
        <f t="shared" si="287"/>
        <v>-15651.140069999998</v>
      </c>
      <c r="CY96" s="58">
        <f t="shared" si="187"/>
        <v>1200.2517530131131</v>
      </c>
      <c r="CZ96" s="58">
        <f t="shared" si="288"/>
        <v>9146.8850999999559</v>
      </c>
      <c r="DA96" s="58">
        <f t="shared" si="188"/>
        <v>1141.2311063460656</v>
      </c>
      <c r="DB96" s="58">
        <f t="shared" si="289"/>
        <v>-75977.267000000458</v>
      </c>
      <c r="DC96" s="58">
        <f t="shared" si="189"/>
        <v>1335.6484578599832</v>
      </c>
      <c r="DD96" s="58">
        <f>'Stata Quintile'!$G262</f>
        <v>700</v>
      </c>
      <c r="DE96" s="58">
        <f t="shared" si="290"/>
        <v>15869.662</v>
      </c>
      <c r="DF96" s="58">
        <f t="shared" si="190"/>
        <v>4866.8002615495288</v>
      </c>
      <c r="DG96" s="58">
        <f t="shared" si="291"/>
        <v>-8393.6111999999994</v>
      </c>
      <c r="DH96" s="58">
        <f t="shared" si="191"/>
        <v>3250.4363624408793</v>
      </c>
      <c r="DI96" s="58">
        <f t="shared" si="292"/>
        <v>-2941.5864000000074</v>
      </c>
      <c r="DJ96" s="58">
        <f t="shared" si="192"/>
        <v>3308.4079365587208</v>
      </c>
      <c r="DK96" s="58">
        <f t="shared" si="293"/>
        <v>14034.418300000019</v>
      </c>
      <c r="DL96" s="58">
        <f t="shared" si="193"/>
        <v>3282.8628381168141</v>
      </c>
      <c r="DM96" s="58">
        <f t="shared" si="294"/>
        <v>-184717.40300000086</v>
      </c>
      <c r="DN96" s="58">
        <f t="shared" si="194"/>
        <v>3745.9447044688986</v>
      </c>
      <c r="DP96" s="58">
        <f t="shared" si="295"/>
        <v>-14.156531999999991</v>
      </c>
      <c r="DQ96" s="58">
        <f t="shared" si="195"/>
        <v>2.644853587586101</v>
      </c>
      <c r="DR96" s="58">
        <f t="shared" si="296"/>
        <v>-99.164278000000024</v>
      </c>
      <c r="DS96" s="58">
        <f t="shared" si="196"/>
        <v>2.9286165831117938</v>
      </c>
      <c r="DT96" s="58">
        <f t="shared" si="297"/>
        <v>-459.51888000000099</v>
      </c>
      <c r="DU96" s="58">
        <f t="shared" si="197"/>
        <v>5.5858793269188141</v>
      </c>
      <c r="DV96" s="58">
        <f t="shared" si="298"/>
        <v>2091.1408000000083</v>
      </c>
      <c r="DW96" s="58">
        <f t="shared" si="198"/>
        <v>-4.8699625979278034</v>
      </c>
      <c r="DX96" s="58">
        <f t="shared" si="299"/>
        <v>3034.1826000000037</v>
      </c>
      <c r="DY96" s="58">
        <f t="shared" si="199"/>
        <v>-6.7531538414049601</v>
      </c>
      <c r="EA96" s="58">
        <f t="shared" si="300"/>
        <v>181.82953000000009</v>
      </c>
      <c r="EB96" s="58">
        <f t="shared" si="200"/>
        <v>143.15012365781755</v>
      </c>
      <c r="EC96" s="58">
        <f t="shared" si="301"/>
        <v>-2184.7201000000005</v>
      </c>
      <c r="ED96" s="58">
        <f t="shared" si="201"/>
        <v>128.59600486119197</v>
      </c>
      <c r="EE96" s="58">
        <f t="shared" si="302"/>
        <v>-6512.193299999999</v>
      </c>
      <c r="EF96" s="58">
        <f t="shared" si="202"/>
        <v>183.65409590439822</v>
      </c>
      <c r="EG96" s="58">
        <f t="shared" si="303"/>
        <v>6514.9665999999561</v>
      </c>
      <c r="EH96" s="58">
        <f t="shared" si="203"/>
        <v>75.290023507922584</v>
      </c>
      <c r="EI96" s="58">
        <f t="shared" si="304"/>
        <v>20194.137399999949</v>
      </c>
      <c r="EJ96" s="58">
        <f t="shared" si="204"/>
        <v>30.027344356171042</v>
      </c>
      <c r="EL96" s="58">
        <f t="shared" si="305"/>
        <v>1766.67029</v>
      </c>
      <c r="EM96" s="58">
        <f t="shared" si="205"/>
        <v>678.20040907867497</v>
      </c>
      <c r="EN96" s="58">
        <f t="shared" si="306"/>
        <v>-4207.4543999999987</v>
      </c>
      <c r="EO96" s="58">
        <f t="shared" si="206"/>
        <v>442.83539054409249</v>
      </c>
      <c r="EP96" s="58">
        <f t="shared" si="307"/>
        <v>-11230.813000000002</v>
      </c>
      <c r="EQ96" s="58">
        <f t="shared" si="207"/>
        <v>474.43782381672594</v>
      </c>
      <c r="ER96" s="58">
        <f t="shared" si="308"/>
        <v>1751.0295999999798</v>
      </c>
      <c r="ES96" s="58">
        <f t="shared" si="208"/>
        <v>383.34595245368206</v>
      </c>
      <c r="ET96" s="58">
        <f t="shared" si="309"/>
        <v>4060.1357000000062</v>
      </c>
      <c r="EU96" s="58">
        <f t="shared" si="209"/>
        <v>369.08901613156979</v>
      </c>
      <c r="EV96" s="58">
        <f>'Stata Quintile'!$K262</f>
        <v>0</v>
      </c>
      <c r="EW96" s="58">
        <f t="shared" si="310"/>
        <v>4079.4005999999999</v>
      </c>
      <c r="EX96" s="58">
        <f t="shared" si="210"/>
        <v>1400.3795125328138</v>
      </c>
      <c r="EY96" s="58">
        <f t="shared" si="311"/>
        <v>-4722.7449000000015</v>
      </c>
      <c r="EZ96" s="58">
        <f t="shared" si="211"/>
        <v>933.0707578160841</v>
      </c>
      <c r="FA96" s="58">
        <f t="shared" si="312"/>
        <v>-15476.800499999998</v>
      </c>
      <c r="FB96" s="58">
        <f t="shared" si="212"/>
        <v>912.65130445095133</v>
      </c>
      <c r="FC96" s="58">
        <f t="shared" si="313"/>
        <v>-4236.8813999999547</v>
      </c>
      <c r="FD96" s="58">
        <f t="shared" si="213"/>
        <v>852.2782671697081</v>
      </c>
      <c r="FE96" s="58">
        <f t="shared" si="314"/>
        <v>-26288.347999999882</v>
      </c>
      <c r="FF96" s="58">
        <f t="shared" si="214"/>
        <v>932.89928990475676</v>
      </c>
      <c r="FG96" s="58">
        <f>'Stata Quintile'!$L262</f>
        <v>548.5</v>
      </c>
      <c r="FH96" s="58">
        <f t="shared" si="315"/>
        <v>9035.1473999999998</v>
      </c>
      <c r="FI96" s="58">
        <f t="shared" si="215"/>
        <v>3009.3516212003046</v>
      </c>
      <c r="FJ96" s="58">
        <f t="shared" si="316"/>
        <v>-4834.8259999999937</v>
      </c>
      <c r="FK96" s="58">
        <f t="shared" si="216"/>
        <v>2207.8670006653356</v>
      </c>
      <c r="FL96" s="58">
        <f t="shared" si="317"/>
        <v>-16974.427599999995</v>
      </c>
      <c r="FM96" s="58">
        <f t="shared" si="217"/>
        <v>2183.6412279950582</v>
      </c>
      <c r="FN96" s="58">
        <f t="shared" si="318"/>
        <v>-11570.746900000027</v>
      </c>
      <c r="FO96" s="58">
        <f t="shared" si="218"/>
        <v>2153.7155448057133</v>
      </c>
      <c r="FP96" s="58">
        <f t="shared" si="319"/>
        <v>-87452.403999999864</v>
      </c>
      <c r="FQ96" s="58">
        <f t="shared" si="219"/>
        <v>2439.573846716673</v>
      </c>
    </row>
    <row r="97" spans="1:173">
      <c r="A97" s="58">
        <v>91</v>
      </c>
      <c r="B97" s="137"/>
      <c r="C97" s="138">
        <f t="shared" si="220"/>
        <v>-138.07854800000001</v>
      </c>
      <c r="D97" s="139">
        <f t="shared" si="221"/>
        <v>-520.23026040000013</v>
      </c>
      <c r="E97" s="141">
        <f t="shared" si="222"/>
        <v>812.34544390000156</v>
      </c>
      <c r="F97" s="140">
        <f t="shared" si="223"/>
        <v>10631.66290380001</v>
      </c>
      <c r="G97" s="142">
        <f t="shared" si="224"/>
        <v>-15290.713177200058</v>
      </c>
      <c r="I97" s="58">
        <f t="shared" si="225"/>
        <v>118.6992200000002</v>
      </c>
      <c r="J97" s="58">
        <f t="shared" si="226"/>
        <v>-5919.6743599999973</v>
      </c>
      <c r="K97" s="58">
        <f t="shared" si="227"/>
        <v>-7159.0236105000004</v>
      </c>
      <c r="L97" s="58">
        <f t="shared" si="228"/>
        <v>15539.714916499972</v>
      </c>
      <c r="M97" s="58">
        <f t="shared" si="229"/>
        <v>15395.743595470085</v>
      </c>
      <c r="O97" s="58">
        <f t="shared" si="230"/>
        <v>3261.678766</v>
      </c>
      <c r="P97" s="58">
        <f t="shared" si="231"/>
        <v>-8337.0859910000036</v>
      </c>
      <c r="Q97" s="58">
        <f t="shared" si="232"/>
        <v>-15048.306695700005</v>
      </c>
      <c r="R97" s="58">
        <f t="shared" si="233"/>
        <v>3508.1690636000712</v>
      </c>
      <c r="S97" s="58">
        <f t="shared" si="234"/>
        <v>-41468.5757311997</v>
      </c>
      <c r="U97" s="58">
        <f t="shared" si="235"/>
        <v>7018.03089</v>
      </c>
      <c r="V97" s="58">
        <f t="shared" si="236"/>
        <v>-9682.254151000001</v>
      </c>
      <c r="W97" s="58">
        <f t="shared" si="237"/>
        <v>-16785.608573399997</v>
      </c>
      <c r="X97" s="58">
        <f t="shared" si="238"/>
        <v>10391.538992400048</v>
      </c>
      <c r="Y97" s="58">
        <f t="shared" si="239"/>
        <v>-85176.573852700181</v>
      </c>
      <c r="Z97" s="58">
        <f>'Stata Quintile'!$G265</f>
        <v>10.75</v>
      </c>
      <c r="AA97" s="58">
        <f t="shared" si="240"/>
        <v>15971.122100000001</v>
      </c>
      <c r="AB97" s="58">
        <f t="shared" si="241"/>
        <v>-9327.4934660000145</v>
      </c>
      <c r="AC97" s="58">
        <f t="shared" si="242"/>
        <v>-3494.9777835999921</v>
      </c>
      <c r="AD97" s="58">
        <f t="shared" si="243"/>
        <v>15095.593022699992</v>
      </c>
      <c r="AE97" s="58">
        <f t="shared" si="244"/>
        <v>-208002.35689010005</v>
      </c>
      <c r="AG97" s="58">
        <f t="shared" si="245"/>
        <v>-15.006670799999988</v>
      </c>
      <c r="AH97" s="58">
        <f t="shared" si="246"/>
        <v>-104.69521409999999</v>
      </c>
      <c r="AI97" s="58">
        <f t="shared" si="247"/>
        <v>-493.77596780000067</v>
      </c>
      <c r="AJ97" s="58">
        <f t="shared" si="248"/>
        <v>2336.2455989999944</v>
      </c>
      <c r="AK97" s="58">
        <f t="shared" si="249"/>
        <v>3405.4380247500048</v>
      </c>
      <c r="AM97" s="58">
        <f t="shared" si="250"/>
        <v>173.73811699999999</v>
      </c>
      <c r="AN97" s="58">
        <f t="shared" si="251"/>
        <v>-2318.1754250000013</v>
      </c>
      <c r="AO97" s="58">
        <f t="shared" si="252"/>
        <v>-6980.943840400003</v>
      </c>
      <c r="AP97" s="58">
        <f t="shared" si="253"/>
        <v>7386.6920606999774</v>
      </c>
      <c r="AQ97" s="58">
        <f t="shared" si="254"/>
        <v>22867.080687399954</v>
      </c>
      <c r="AS97" s="58">
        <f t="shared" si="255"/>
        <v>1764.5444709999999</v>
      </c>
      <c r="AT97" s="58">
        <f t="shared" si="256"/>
        <v>-4493.8979600000021</v>
      </c>
      <c r="AU97" s="58">
        <f t="shared" si="257"/>
        <v>-12042.621333099996</v>
      </c>
      <c r="AV97" s="58">
        <f t="shared" si="258"/>
        <v>2238.4262707000016</v>
      </c>
      <c r="AW97" s="58">
        <f t="shared" si="259"/>
        <v>4846.9395871000379</v>
      </c>
      <c r="AY97" s="58">
        <f t="shared" si="260"/>
        <v>4092.2710400000001</v>
      </c>
      <c r="AZ97" s="58">
        <f t="shared" si="261"/>
        <v>-5108.6987359999985</v>
      </c>
      <c r="BA97" s="58">
        <f t="shared" si="262"/>
        <v>-16645.919473300004</v>
      </c>
      <c r="BB97" s="58">
        <f t="shared" si="263"/>
        <v>-4296.3054492999509</v>
      </c>
      <c r="BC97" s="58">
        <f t="shared" si="264"/>
        <v>-29132.917576800101</v>
      </c>
      <c r="BD97" s="58">
        <f>'Stata Quintile'!$L265</f>
        <v>27.642859999999999</v>
      </c>
      <c r="BE97" s="58">
        <f t="shared" si="265"/>
        <v>9073.5534599999992</v>
      </c>
      <c r="BF97" s="58">
        <f t="shared" si="266"/>
        <v>-5413.9357400000008</v>
      </c>
      <c r="BG97" s="58">
        <f t="shared" si="267"/>
        <v>-18432.984693300008</v>
      </c>
      <c r="BH97" s="58">
        <f t="shared" si="268"/>
        <v>-12498.415747400039</v>
      </c>
      <c r="BI97" s="58">
        <f t="shared" si="269"/>
        <v>-97869.538192899665</v>
      </c>
      <c r="BK97" s="58">
        <v>91</v>
      </c>
      <c r="BM97" s="58">
        <f t="shared" si="270"/>
        <v>-138.07854800000001</v>
      </c>
      <c r="BN97" s="58">
        <f t="shared" si="174"/>
        <v>-1.9077221172053644</v>
      </c>
      <c r="BO97" s="58">
        <f t="shared" si="271"/>
        <v>-520.23026040000013</v>
      </c>
      <c r="BP97" s="58">
        <f t="shared" si="174"/>
        <v>-17.488924061737265</v>
      </c>
      <c r="BQ97" s="58">
        <f t="shared" si="272"/>
        <v>812.34544390000156</v>
      </c>
      <c r="BR97" s="58">
        <f t="shared" si="174"/>
        <v>-3.7339305557099509</v>
      </c>
      <c r="BS97" s="58">
        <f t="shared" si="273"/>
        <v>10631.66290380001</v>
      </c>
      <c r="BT97" s="58">
        <f t="shared" si="174"/>
        <v>23.936865438450972</v>
      </c>
      <c r="BU97" s="58">
        <f t="shared" si="274"/>
        <v>-15290.713177200058</v>
      </c>
      <c r="BV97" s="58">
        <f t="shared" si="174"/>
        <v>5.7275014303169502</v>
      </c>
      <c r="BX97" s="58">
        <f t="shared" si="275"/>
        <v>118.6992200000002</v>
      </c>
      <c r="BY97" s="58">
        <f t="shared" si="175"/>
        <v>216.37189450016717</v>
      </c>
      <c r="BZ97" s="58">
        <f t="shared" si="276"/>
        <v>-5919.6743599999973</v>
      </c>
      <c r="CA97" s="58">
        <f t="shared" si="176"/>
        <v>239.51721804016751</v>
      </c>
      <c r="CB97" s="58">
        <f t="shared" si="277"/>
        <v>-7159.0236105000004</v>
      </c>
      <c r="CC97" s="58">
        <f t="shared" si="177"/>
        <v>258.22292051286098</v>
      </c>
      <c r="CD97" s="58">
        <f t="shared" si="278"/>
        <v>15539.714916499972</v>
      </c>
      <c r="CE97" s="58">
        <f t="shared" si="178"/>
        <v>68.298135166793429</v>
      </c>
      <c r="CF97" s="58">
        <f t="shared" si="279"/>
        <v>15395.743595470085</v>
      </c>
      <c r="CG97" s="58">
        <f t="shared" si="179"/>
        <v>68.557860810871148</v>
      </c>
      <c r="CI97" s="58">
        <f t="shared" si="280"/>
        <v>3261.678766</v>
      </c>
      <c r="CJ97" s="58">
        <f t="shared" si="180"/>
        <v>1073.5561016607444</v>
      </c>
      <c r="CK97" s="58">
        <f t="shared" si="281"/>
        <v>-8337.0859910000036</v>
      </c>
      <c r="CL97" s="58">
        <f t="shared" si="181"/>
        <v>589.51146278590591</v>
      </c>
      <c r="CM97" s="58">
        <f t="shared" si="282"/>
        <v>-15048.306695700005</v>
      </c>
      <c r="CN97" s="58">
        <f t="shared" si="182"/>
        <v>582.82728240817153</v>
      </c>
      <c r="CO97" s="58">
        <f t="shared" si="283"/>
        <v>3508.1690636000712</v>
      </c>
      <c r="CP97" s="58">
        <f t="shared" si="183"/>
        <v>503.13730716116459</v>
      </c>
      <c r="CQ97" s="58">
        <f t="shared" si="284"/>
        <v>-41468.5757311997</v>
      </c>
      <c r="CR97" s="58">
        <f t="shared" si="184"/>
        <v>635.03056928089006</v>
      </c>
      <c r="CT97" s="58">
        <f t="shared" si="285"/>
        <v>7018.03089</v>
      </c>
      <c r="CU97" s="58">
        <f t="shared" si="185"/>
        <v>2108.0340789381985</v>
      </c>
      <c r="CV97" s="58">
        <f t="shared" si="286"/>
        <v>-9682.254151000001</v>
      </c>
      <c r="CW97" s="58">
        <f t="shared" si="186"/>
        <v>1200.9770315379646</v>
      </c>
      <c r="CX97" s="58">
        <f t="shared" si="287"/>
        <v>-16785.608573399997</v>
      </c>
      <c r="CY97" s="58">
        <f t="shared" si="187"/>
        <v>1152.8286656242688</v>
      </c>
      <c r="CZ97" s="58">
        <f t="shared" si="288"/>
        <v>10391.538992400048</v>
      </c>
      <c r="DA97" s="58">
        <f t="shared" si="188"/>
        <v>1096.1399807957366</v>
      </c>
      <c r="DB97" s="58">
        <f t="shared" si="289"/>
        <v>-85176.573852700181</v>
      </c>
      <c r="DC97" s="58">
        <f t="shared" si="189"/>
        <v>1282.8757179919855</v>
      </c>
      <c r="DD97" s="58">
        <f>'Stata Quintile'!$G265</f>
        <v>10.75</v>
      </c>
      <c r="DE97" s="58">
        <f t="shared" si="290"/>
        <v>15971.122100000001</v>
      </c>
      <c r="DF97" s="58">
        <f t="shared" si="190"/>
        <v>4674.5083581816598</v>
      </c>
      <c r="DG97" s="58">
        <f t="shared" si="291"/>
        <v>-9327.4934660000145</v>
      </c>
      <c r="DH97" s="58">
        <f t="shared" si="191"/>
        <v>3122.0085327951874</v>
      </c>
      <c r="DI97" s="58">
        <f t="shared" si="292"/>
        <v>-3494.9777835999921</v>
      </c>
      <c r="DJ97" s="58">
        <f t="shared" si="192"/>
        <v>3177.6895949278914</v>
      </c>
      <c r="DK97" s="58">
        <f t="shared" si="293"/>
        <v>15095.593022699992</v>
      </c>
      <c r="DL97" s="58">
        <f t="shared" si="193"/>
        <v>3153.1538076015286</v>
      </c>
      <c r="DM97" s="58">
        <f t="shared" si="294"/>
        <v>-208002.35689010005</v>
      </c>
      <c r="DN97" s="58">
        <f t="shared" si="194"/>
        <v>3597.9388693365204</v>
      </c>
      <c r="DP97" s="58">
        <f t="shared" si="295"/>
        <v>-15.006670799999988</v>
      </c>
      <c r="DQ97" s="58">
        <f t="shared" si="195"/>
        <v>2.5425522948582771</v>
      </c>
      <c r="DR97" s="58">
        <f t="shared" si="296"/>
        <v>-104.69521409999999</v>
      </c>
      <c r="DS97" s="58">
        <f t="shared" si="196"/>
        <v>2.8153395141040085</v>
      </c>
      <c r="DT97" s="58">
        <f t="shared" si="297"/>
        <v>-493.77596780000067</v>
      </c>
      <c r="DU97" s="58">
        <f t="shared" si="197"/>
        <v>5.3698209867341067</v>
      </c>
      <c r="DV97" s="58">
        <f t="shared" si="298"/>
        <v>2336.2455989999944</v>
      </c>
      <c r="DW97" s="58">
        <f t="shared" si="198"/>
        <v>-4.6815954718068955</v>
      </c>
      <c r="DX97" s="58">
        <f t="shared" si="299"/>
        <v>3405.4380247500048</v>
      </c>
      <c r="DY97" s="58">
        <f t="shared" si="199"/>
        <v>-6.4919460485773328</v>
      </c>
      <c r="EA97" s="58">
        <f t="shared" si="300"/>
        <v>173.73811699999999</v>
      </c>
      <c r="EB97" s="58">
        <f t="shared" si="200"/>
        <v>137.6131658567968</v>
      </c>
      <c r="EC97" s="58">
        <f t="shared" si="301"/>
        <v>-2318.1754250000013</v>
      </c>
      <c r="ED97" s="58">
        <f t="shared" si="201"/>
        <v>123.62199132838987</v>
      </c>
      <c r="EE97" s="58">
        <f t="shared" si="302"/>
        <v>-6980.943840400003</v>
      </c>
      <c r="EF97" s="58">
        <f t="shared" si="202"/>
        <v>176.5504696341338</v>
      </c>
      <c r="EG97" s="58">
        <f t="shared" si="303"/>
        <v>7386.6920606999774</v>
      </c>
      <c r="EH97" s="58">
        <f t="shared" si="203"/>
        <v>72.377852198886757</v>
      </c>
      <c r="EI97" s="58">
        <f t="shared" si="304"/>
        <v>22867.080687399954</v>
      </c>
      <c r="EJ97" s="58">
        <f t="shared" si="204"/>
        <v>28.865905341460429</v>
      </c>
      <c r="EL97" s="58">
        <f t="shared" si="305"/>
        <v>1764.5444709999999</v>
      </c>
      <c r="EM97" s="58">
        <f t="shared" si="205"/>
        <v>651.96803882463382</v>
      </c>
      <c r="EN97" s="58">
        <f t="shared" si="306"/>
        <v>-4493.8979600000021</v>
      </c>
      <c r="EO97" s="58">
        <f t="shared" si="206"/>
        <v>425.70679290416103</v>
      </c>
      <c r="EP97" s="58">
        <f t="shared" si="307"/>
        <v>-12042.621333099996</v>
      </c>
      <c r="EQ97" s="58">
        <f t="shared" si="207"/>
        <v>456.08686370186985</v>
      </c>
      <c r="ER97" s="58">
        <f t="shared" si="308"/>
        <v>2238.4262707000016</v>
      </c>
      <c r="ES97" s="58">
        <f t="shared" si="208"/>
        <v>368.51836930047511</v>
      </c>
      <c r="ET97" s="58">
        <f t="shared" si="309"/>
        <v>4846.9395871000379</v>
      </c>
      <c r="EU97" s="58">
        <f t="shared" si="209"/>
        <v>354.81288241319584</v>
      </c>
      <c r="EW97" s="58">
        <f t="shared" si="310"/>
        <v>4092.2710400000001</v>
      </c>
      <c r="EX97" s="58">
        <f t="shared" si="210"/>
        <v>1346.2137034634288</v>
      </c>
      <c r="EY97" s="58">
        <f t="shared" si="311"/>
        <v>-5108.6987359999985</v>
      </c>
      <c r="EZ97" s="58">
        <f t="shared" si="211"/>
        <v>896.98016090019405</v>
      </c>
      <c r="FA97" s="58">
        <f t="shared" si="312"/>
        <v>-16645.919473300004</v>
      </c>
      <c r="FB97" s="58">
        <f t="shared" si="212"/>
        <v>877.35051929849999</v>
      </c>
      <c r="FC97" s="58">
        <f t="shared" si="313"/>
        <v>-4296.3054492999509</v>
      </c>
      <c r="FD97" s="58">
        <f t="shared" si="213"/>
        <v>819.3126735714377</v>
      </c>
      <c r="FE97" s="58">
        <f t="shared" si="314"/>
        <v>-29132.917576800101</v>
      </c>
      <c r="FF97" s="58">
        <f t="shared" si="214"/>
        <v>896.81532526109243</v>
      </c>
      <c r="FG97" s="58">
        <f>'Stata Quintile'!$L265</f>
        <v>27.642859999999999</v>
      </c>
      <c r="FH97" s="58">
        <f t="shared" si="315"/>
        <v>9073.5534599999992</v>
      </c>
      <c r="FI97" s="58">
        <f t="shared" si="215"/>
        <v>2892.9517711041253</v>
      </c>
      <c r="FJ97" s="58">
        <f t="shared" si="316"/>
        <v>-5413.9357400000008</v>
      </c>
      <c r="FK97" s="58">
        <f t="shared" si="216"/>
        <v>2122.4680774889071</v>
      </c>
      <c r="FL97" s="58">
        <f t="shared" si="317"/>
        <v>-18432.984693300008</v>
      </c>
      <c r="FM97" s="58">
        <f t="shared" si="217"/>
        <v>2099.1793426467848</v>
      </c>
      <c r="FN97" s="58">
        <f t="shared" si="318"/>
        <v>-12498.415747400039</v>
      </c>
      <c r="FO97" s="58">
        <f t="shared" si="218"/>
        <v>2070.4111662814098</v>
      </c>
      <c r="FP97" s="58">
        <f t="shared" si="319"/>
        <v>-97869.538192899665</v>
      </c>
      <c r="FQ97" s="58">
        <f t="shared" si="219"/>
        <v>2345.2126467638677</v>
      </c>
    </row>
    <row r="98" spans="1:173">
      <c r="A98" s="58">
        <v>92</v>
      </c>
      <c r="B98" s="137"/>
      <c r="C98" s="138">
        <f t="shared" si="220"/>
        <v>-143.17997600000001</v>
      </c>
      <c r="D98" s="139">
        <f t="shared" si="221"/>
        <v>-542.6903855999999</v>
      </c>
      <c r="E98" s="141">
        <f t="shared" si="222"/>
        <v>885.0932952000021</v>
      </c>
      <c r="F98" s="140">
        <f t="shared" si="223"/>
        <v>11609.297126399993</v>
      </c>
      <c r="G98" s="142">
        <f t="shared" si="224"/>
        <v>-17348.630641600001</v>
      </c>
      <c r="I98" s="58">
        <f t="shared" si="225"/>
        <v>99.527640000000247</v>
      </c>
      <c r="J98" s="58">
        <f t="shared" si="226"/>
        <v>-6257.0402399999984</v>
      </c>
      <c r="K98" s="58">
        <f t="shared" si="227"/>
        <v>-7591.0910279999989</v>
      </c>
      <c r="L98" s="58">
        <f t="shared" si="228"/>
        <v>17380.561769599968</v>
      </c>
      <c r="M98" s="58">
        <f t="shared" si="229"/>
        <v>17218.364307840005</v>
      </c>
      <c r="O98" s="58">
        <f t="shared" si="230"/>
        <v>3269.3541920000002</v>
      </c>
      <c r="P98" s="58">
        <f t="shared" si="231"/>
        <v>-8851.5591039999963</v>
      </c>
      <c r="Q98" s="58">
        <f t="shared" si="232"/>
        <v>-16038.543957599999</v>
      </c>
      <c r="R98" s="58">
        <f t="shared" si="233"/>
        <v>4289.6991760000528</v>
      </c>
      <c r="S98" s="58">
        <f t="shared" si="234"/>
        <v>-46158.760846399702</v>
      </c>
      <c r="U98" s="58">
        <f t="shared" si="235"/>
        <v>7056.6946800000005</v>
      </c>
      <c r="V98" s="58">
        <f t="shared" si="236"/>
        <v>-10359.50254400001</v>
      </c>
      <c r="W98" s="58">
        <f t="shared" si="237"/>
        <v>-17952.319474399999</v>
      </c>
      <c r="X98" s="58">
        <f t="shared" si="238"/>
        <v>11757.62971519999</v>
      </c>
      <c r="Y98" s="58">
        <f t="shared" si="239"/>
        <v>-95190.674604800064</v>
      </c>
      <c r="Z98" s="58">
        <f>'Stata Quintile'!$G268</f>
        <v>0</v>
      </c>
      <c r="AA98" s="58">
        <f t="shared" si="240"/>
        <v>16072.582200000001</v>
      </c>
      <c r="AB98" s="58">
        <f t="shared" si="241"/>
        <v>-10279.986504</v>
      </c>
      <c r="AC98" s="58">
        <f t="shared" si="242"/>
        <v>-4051.413300799999</v>
      </c>
      <c r="AD98" s="58">
        <f t="shared" si="243"/>
        <v>16257.354289600014</v>
      </c>
      <c r="AE98" s="58">
        <f t="shared" si="244"/>
        <v>-233367.12488640007</v>
      </c>
      <c r="AG98" s="58">
        <f t="shared" si="245"/>
        <v>-15.856809599999998</v>
      </c>
      <c r="AH98" s="58">
        <f t="shared" si="246"/>
        <v>-110.3223064</v>
      </c>
      <c r="AI98" s="58">
        <f t="shared" si="247"/>
        <v>-529.45254320000095</v>
      </c>
      <c r="AJ98" s="58">
        <f t="shared" si="248"/>
        <v>2600.3611424000046</v>
      </c>
      <c r="AK98" s="58">
        <f t="shared" si="249"/>
        <v>3807.877407999993</v>
      </c>
      <c r="AM98" s="58">
        <f t="shared" si="250"/>
        <v>165.646704</v>
      </c>
      <c r="AN98" s="58">
        <f t="shared" si="251"/>
        <v>-2454.1126000000004</v>
      </c>
      <c r="AO98" s="58">
        <f t="shared" si="252"/>
        <v>-7466.7118512000015</v>
      </c>
      <c r="AP98" s="58">
        <f t="shared" si="253"/>
        <v>8332.7294719999772</v>
      </c>
      <c r="AQ98" s="58">
        <f t="shared" si="254"/>
        <v>25785.493078399915</v>
      </c>
      <c r="AS98" s="58">
        <f t="shared" ref="AS98:AS106" si="320">AS$3+(AS$4*$A98)</f>
        <v>1762.4186519999998</v>
      </c>
      <c r="AT98" s="58">
        <f t="shared" ref="AT98:AT106" si="321">AT$3+(AT$4*$A98)+(AT$5*$A98^2)</f>
        <v>-4785.7734400000008</v>
      </c>
      <c r="AU98" s="58">
        <f t="shared" ref="AU98:AU106" si="322">AU$3+(AU$4*$A98)+(AU$5*$A98^2)+(AU$6*$A98^3)</f>
        <v>-12882.219732799989</v>
      </c>
      <c r="AV98" s="58">
        <f t="shared" ref="AV98:AV106" si="323">AV$3+(AV$4*$A98)+(AV$5*$A98^2)+(AV$6*$A98^3)+(AV$7*$A98^4)</f>
        <v>2784.5765520000423</v>
      </c>
      <c r="AW98" s="58">
        <f t="shared" ref="AW98:AW106" si="324">AW$3+(AW$4*$A98)+(AW$5*$A98^2)+(AW$6*$A98^3)+(AW$7*$A98^4)+(AW$8*$A98^5)</f>
        <v>5720.3409103999875</v>
      </c>
      <c r="AX98" s="58">
        <f>'Stata Quintile'!$K268</f>
        <v>0</v>
      </c>
      <c r="AY98" s="58">
        <f t="shared" ref="AY98:AY106" si="325">AY$3+(AY$4*$A98)</f>
        <v>4105.1414800000002</v>
      </c>
      <c r="AZ98" s="58">
        <f t="shared" ref="AZ98:AZ106" si="326">AZ$3+(AZ$4*$A98)+(AZ$5*$A98^2)</f>
        <v>-5502.1060839999991</v>
      </c>
      <c r="BA98" s="58">
        <f t="shared" ref="BA98:BA106" si="327">BA$3+(BA$4*$A98)+(BA$5*$A98^2)+(BA$6*$A98^3)</f>
        <v>-17855.382790400006</v>
      </c>
      <c r="BB98" s="58">
        <f t="shared" ref="BB98:BB106" si="328">BB$3+(BB$4*$A98)+(BB$5*$A98^2)+(BB$6*$A98^3)+(BB$7*$A98^4)</f>
        <v>-4322.8254799999995</v>
      </c>
      <c r="BC98" s="58">
        <f t="shared" ref="BC98:BC106" si="329">BC$3+(BC$4*$A98)+(BC$5*$A98^2)+(BC$6*$A98^3)+(BC$7*$A98^4)+(BC$8*$A98^5)</f>
        <v>-32199.929923200165</v>
      </c>
      <c r="BD98" s="58">
        <f>'Stata Quintile'!$L268</f>
        <v>610.16669999999999</v>
      </c>
      <c r="BE98" s="58">
        <f t="shared" ref="BE98:BE106" si="330">BE$3+(BE$4*$A98)</f>
        <v>9111.9595200000003</v>
      </c>
      <c r="BF98" s="58">
        <f t="shared" ref="BF98:BF106" si="331">BF$3+(BF$4*$A98)+(BF$5*$A98^2)</f>
        <v>-6004.4871600000042</v>
      </c>
      <c r="BG98" s="58">
        <f t="shared" ref="BG98:BG106" si="332">BG$3+(BG$4*$A98)+(BG$5*$A98^2)+(BG$6*$A98^3)</f>
        <v>-19939.642182400014</v>
      </c>
      <c r="BH98" s="58">
        <f t="shared" ref="BH98:BH106" si="333">BH$3+(BH$4*$A98)+(BH$5*$A98^2)+(BH$6*$A98^3)+(BH$7*$A98^4)</f>
        <v>-13439.335196800035</v>
      </c>
      <c r="BI98" s="58">
        <f t="shared" ref="BI98:BI106" si="334">BI$3+(BI$4*$A98)+(BI$5*$A98^2)+(BI$6*$A98^3)+(BI$7*$A98^4)+(BI$8*$A98^5)</f>
        <v>-109161.26663359976</v>
      </c>
      <c r="BK98" s="58">
        <v>92</v>
      </c>
      <c r="BM98" s="58">
        <f t="shared" si="270"/>
        <v>-143.17997600000001</v>
      </c>
      <c r="BN98" s="58">
        <f t="shared" si="174"/>
        <v>-1.8323462034016604</v>
      </c>
      <c r="BO98" s="58">
        <f t="shared" si="271"/>
        <v>-542.6903855999999</v>
      </c>
      <c r="BP98" s="58">
        <f t="shared" si="174"/>
        <v>-16.797920051924695</v>
      </c>
      <c r="BQ98" s="58">
        <f t="shared" si="272"/>
        <v>885.0932952000021</v>
      </c>
      <c r="BR98" s="58">
        <f t="shared" si="174"/>
        <v>-3.5863994110123647</v>
      </c>
      <c r="BS98" s="58">
        <f t="shared" si="273"/>
        <v>11609.297126399993</v>
      </c>
      <c r="BT98" s="58">
        <f t="shared" si="174"/>
        <v>22.991097137215036</v>
      </c>
      <c r="BU98" s="58">
        <f t="shared" si="274"/>
        <v>-17348.630641600001</v>
      </c>
      <c r="BV98" s="58">
        <f t="shared" si="174"/>
        <v>5.5012024058266409</v>
      </c>
      <c r="BX98" s="58">
        <f t="shared" si="275"/>
        <v>99.527640000000247</v>
      </c>
      <c r="BY98" s="58">
        <f t="shared" si="175"/>
        <v>207.82283532519665</v>
      </c>
      <c r="BZ98" s="58">
        <f t="shared" si="276"/>
        <v>-6257.0402399999984</v>
      </c>
      <c r="CA98" s="58">
        <f t="shared" si="176"/>
        <v>230.05366513658959</v>
      </c>
      <c r="CB98" s="58">
        <f t="shared" si="277"/>
        <v>-7591.0910279999989</v>
      </c>
      <c r="CC98" s="58">
        <f t="shared" si="177"/>
        <v>248.02028752812066</v>
      </c>
      <c r="CD98" s="58">
        <f t="shared" si="278"/>
        <v>17380.561769599968</v>
      </c>
      <c r="CE98" s="58">
        <f t="shared" si="178"/>
        <v>65.599610941039131</v>
      </c>
      <c r="CF98" s="58">
        <f t="shared" si="279"/>
        <v>17218.364307840005</v>
      </c>
      <c r="CG98" s="58">
        <f t="shared" si="179"/>
        <v>65.849074578095994</v>
      </c>
      <c r="CI98" s="58">
        <f t="shared" si="280"/>
        <v>3269.3541920000002</v>
      </c>
      <c r="CJ98" s="58">
        <f t="shared" si="180"/>
        <v>1031.1388798586711</v>
      </c>
      <c r="CK98" s="58">
        <f t="shared" si="281"/>
        <v>-8851.5591039999963</v>
      </c>
      <c r="CL98" s="58">
        <f t="shared" si="181"/>
        <v>566.21930466471213</v>
      </c>
      <c r="CM98" s="58">
        <f t="shared" si="282"/>
        <v>-16038.543957599999</v>
      </c>
      <c r="CN98" s="58">
        <f t="shared" si="182"/>
        <v>559.79922260583487</v>
      </c>
      <c r="CO98" s="58">
        <f t="shared" si="283"/>
        <v>4289.6991760000528</v>
      </c>
      <c r="CP98" s="58">
        <f t="shared" si="183"/>
        <v>483.25787401208339</v>
      </c>
      <c r="CQ98" s="58">
        <f t="shared" si="284"/>
        <v>-46158.760846399702</v>
      </c>
      <c r="CR98" s="58">
        <f t="shared" si="184"/>
        <v>609.93990800420863</v>
      </c>
      <c r="CT98" s="58">
        <f t="shared" si="285"/>
        <v>7056.6946800000005</v>
      </c>
      <c r="CU98" s="58">
        <f t="shared" si="185"/>
        <v>2024.7436491652909</v>
      </c>
      <c r="CV98" s="58">
        <f t="shared" si="286"/>
        <v>-10359.50254400001</v>
      </c>
      <c r="CW98" s="58">
        <f t="shared" si="186"/>
        <v>1153.5252877053545</v>
      </c>
      <c r="CX98" s="58">
        <f t="shared" si="287"/>
        <v>-17952.319474399999</v>
      </c>
      <c r="CY98" s="58">
        <f t="shared" si="187"/>
        <v>1107.2793094854262</v>
      </c>
      <c r="CZ98" s="58">
        <f t="shared" si="288"/>
        <v>11757.62971519999</v>
      </c>
      <c r="DA98" s="58">
        <f t="shared" si="188"/>
        <v>1052.8304484670516</v>
      </c>
      <c r="DB98" s="58">
        <f t="shared" si="289"/>
        <v>-95190.674604800064</v>
      </c>
      <c r="DC98" s="58">
        <f t="shared" si="189"/>
        <v>1232.1880792273407</v>
      </c>
      <c r="DD98" s="58">
        <f>'Stata Quintile'!$G268</f>
        <v>0</v>
      </c>
      <c r="DE98" s="58">
        <f t="shared" si="290"/>
        <v>16072.582200000001</v>
      </c>
      <c r="DF98" s="58">
        <f t="shared" si="190"/>
        <v>4489.8140906553454</v>
      </c>
      <c r="DG98" s="58">
        <f t="shared" si="291"/>
        <v>-10279.986504</v>
      </c>
      <c r="DH98" s="58">
        <f t="shared" si="191"/>
        <v>2998.6550087467654</v>
      </c>
      <c r="DI98" s="58">
        <f t="shared" si="292"/>
        <v>-4051.413300799999</v>
      </c>
      <c r="DJ98" s="58">
        <f t="shared" si="192"/>
        <v>3052.1360591995917</v>
      </c>
      <c r="DK98" s="58">
        <f t="shared" si="293"/>
        <v>16257.354289600014</v>
      </c>
      <c r="DL98" s="58">
        <f t="shared" si="193"/>
        <v>3028.5697041474255</v>
      </c>
      <c r="DM98" s="58">
        <f t="shared" si="294"/>
        <v>-233367.12488640007</v>
      </c>
      <c r="DN98" s="58">
        <f t="shared" si="194"/>
        <v>3455.7808854036271</v>
      </c>
      <c r="DP98" s="58">
        <f t="shared" si="295"/>
        <v>-15.856809599999998</v>
      </c>
      <c r="DQ98" s="58">
        <f t="shared" si="195"/>
        <v>2.4442079525427198</v>
      </c>
      <c r="DR98" s="58">
        <f t="shared" si="296"/>
        <v>-110.3223064</v>
      </c>
      <c r="DS98" s="58">
        <f t="shared" si="196"/>
        <v>2.7064439317124602</v>
      </c>
      <c r="DT98" s="58">
        <f t="shared" si="297"/>
        <v>-529.45254320000095</v>
      </c>
      <c r="DU98" s="58">
        <f t="shared" si="197"/>
        <v>5.1621196488459598</v>
      </c>
      <c r="DV98" s="58">
        <f t="shared" si="298"/>
        <v>2600.3611424000046</v>
      </c>
      <c r="DW98" s="58">
        <f t="shared" si="198"/>
        <v>-4.500514269035409</v>
      </c>
      <c r="DX98" s="58">
        <f t="shared" si="299"/>
        <v>3807.877407999993</v>
      </c>
      <c r="DY98" s="58">
        <f t="shared" si="199"/>
        <v>-6.2408416108096114</v>
      </c>
      <c r="EA98" s="58">
        <f t="shared" si="300"/>
        <v>165.646704</v>
      </c>
      <c r="EB98" s="58">
        <f t="shared" si="200"/>
        <v>132.29037414174863</v>
      </c>
      <c r="EC98" s="58">
        <f t="shared" si="301"/>
        <v>-2454.1126000000004</v>
      </c>
      <c r="ED98" s="58">
        <f t="shared" si="201"/>
        <v>118.84036954719159</v>
      </c>
      <c r="EE98" s="58">
        <f t="shared" si="302"/>
        <v>-7466.7118512000015</v>
      </c>
      <c r="EF98" s="58">
        <f t="shared" si="202"/>
        <v>169.72160721239177</v>
      </c>
      <c r="EG98" s="58">
        <f t="shared" si="303"/>
        <v>8332.7294719999772</v>
      </c>
      <c r="EH98" s="58">
        <f t="shared" si="203"/>
        <v>69.578321865879829</v>
      </c>
      <c r="EI98" s="58">
        <f t="shared" si="304"/>
        <v>25785.493078399915</v>
      </c>
      <c r="EJ98" s="58">
        <f t="shared" si="204"/>
        <v>27.749390065888765</v>
      </c>
      <c r="EL98" s="58">
        <f t="shared" si="305"/>
        <v>1762.4186519999998</v>
      </c>
      <c r="EM98" s="58">
        <f t="shared" si="205"/>
        <v>626.75032034598746</v>
      </c>
      <c r="EN98" s="58">
        <f t="shared" si="306"/>
        <v>-4785.7734400000008</v>
      </c>
      <c r="EO98" s="58">
        <f t="shared" si="206"/>
        <v>409.2407187738122</v>
      </c>
      <c r="EP98" s="58">
        <f t="shared" si="307"/>
        <v>-12882.219732799989</v>
      </c>
      <c r="EQ98" s="58">
        <f t="shared" si="207"/>
        <v>438.44570731730636</v>
      </c>
      <c r="ER98" s="58">
        <f t="shared" si="308"/>
        <v>2784.5765520000423</v>
      </c>
      <c r="ES98" s="58">
        <f t="shared" si="208"/>
        <v>354.26430784681406</v>
      </c>
      <c r="ET98" s="58">
        <f t="shared" si="309"/>
        <v>5720.3409103999875</v>
      </c>
      <c r="EU98" s="58">
        <f t="shared" si="209"/>
        <v>341.08894067300918</v>
      </c>
      <c r="EV98" s="58">
        <f>'Stata Quintile'!$K268</f>
        <v>0</v>
      </c>
      <c r="EW98" s="58">
        <f t="shared" si="310"/>
        <v>4105.1414800000002</v>
      </c>
      <c r="EX98" s="58">
        <f t="shared" si="210"/>
        <v>1294.1429942194009</v>
      </c>
      <c r="EY98" s="58">
        <f t="shared" si="311"/>
        <v>-5502.1060839999991</v>
      </c>
      <c r="EZ98" s="58">
        <f t="shared" si="211"/>
        <v>862.28552583910891</v>
      </c>
      <c r="FA98" s="58">
        <f t="shared" si="312"/>
        <v>-17855.382790400006</v>
      </c>
      <c r="FB98" s="58">
        <f t="shared" si="212"/>
        <v>843.41514657279049</v>
      </c>
      <c r="FC98" s="58">
        <f t="shared" si="313"/>
        <v>-4322.8254799999995</v>
      </c>
      <c r="FD98" s="58">
        <f t="shared" si="213"/>
        <v>787.6221686421477</v>
      </c>
      <c r="FE98" s="58">
        <f t="shared" si="314"/>
        <v>-32199.929923200165</v>
      </c>
      <c r="FF98" s="58">
        <f t="shared" si="214"/>
        <v>862.12706594006602</v>
      </c>
      <c r="FG98" s="58">
        <f>'Stata Quintile'!$L268</f>
        <v>610.16669999999999</v>
      </c>
      <c r="FH98" s="58">
        <f t="shared" si="315"/>
        <v>9111.9595200000003</v>
      </c>
      <c r="FI98" s="58">
        <f t="shared" si="215"/>
        <v>2781.0541948555629</v>
      </c>
      <c r="FJ98" s="58">
        <f t="shared" si="316"/>
        <v>-6004.4871600000042</v>
      </c>
      <c r="FK98" s="58">
        <f t="shared" si="216"/>
        <v>2040.3723315770037</v>
      </c>
      <c r="FL98" s="58">
        <f t="shared" si="317"/>
        <v>-19939.642182400014</v>
      </c>
      <c r="FM98" s="58">
        <f t="shared" si="217"/>
        <v>2017.9843905223058</v>
      </c>
      <c r="FN98" s="58">
        <f t="shared" si="318"/>
        <v>-13439.335196800035</v>
      </c>
      <c r="FO98" s="58">
        <f t="shared" si="218"/>
        <v>1990.3289493364559</v>
      </c>
      <c r="FP98" s="58">
        <f t="shared" si="319"/>
        <v>-109161.26663359976</v>
      </c>
      <c r="FQ98" s="58">
        <f t="shared" si="219"/>
        <v>2254.5012793703504</v>
      </c>
    </row>
    <row r="99" spans="1:173">
      <c r="A99" s="58">
        <v>93</v>
      </c>
      <c r="B99" s="137"/>
      <c r="C99" s="138">
        <f t="shared" si="220"/>
        <v>-148.28140400000001</v>
      </c>
      <c r="D99" s="139">
        <f t="shared" si="221"/>
        <v>-565.4742056</v>
      </c>
      <c r="E99" s="141">
        <f t="shared" si="222"/>
        <v>961.62771330000214</v>
      </c>
      <c r="F99" s="140">
        <f t="shared" si="223"/>
        <v>12647.984334599998</v>
      </c>
      <c r="G99" s="142">
        <f t="shared" si="224"/>
        <v>-19610.855337000336</v>
      </c>
      <c r="I99" s="58">
        <f t="shared" si="225"/>
        <v>80.356060000000298</v>
      </c>
      <c r="J99" s="58">
        <f t="shared" si="226"/>
        <v>-6600.5846399999973</v>
      </c>
      <c r="K99" s="58">
        <f t="shared" si="227"/>
        <v>-8033.3791414999978</v>
      </c>
      <c r="L99" s="58">
        <f t="shared" si="228"/>
        <v>19362.145088299934</v>
      </c>
      <c r="M99" s="58">
        <f t="shared" si="229"/>
        <v>19180.041552210052</v>
      </c>
      <c r="O99" s="58">
        <f t="shared" si="230"/>
        <v>3277.029618</v>
      </c>
      <c r="P99" s="58">
        <f t="shared" si="231"/>
        <v>-9375.5984389999976</v>
      </c>
      <c r="Q99" s="58">
        <f t="shared" si="232"/>
        <v>-17057.886827900002</v>
      </c>
      <c r="R99" s="58">
        <f t="shared" si="233"/>
        <v>5155.8239718000696</v>
      </c>
      <c r="S99" s="58">
        <f t="shared" si="234"/>
        <v>-51249.933087599697</v>
      </c>
      <c r="U99" s="58">
        <f t="shared" si="235"/>
        <v>7095.3584700000001</v>
      </c>
      <c r="V99" s="58">
        <f t="shared" si="236"/>
        <v>-11049.573279000004</v>
      </c>
      <c r="W99" s="58">
        <f t="shared" si="237"/>
        <v>-19151.633947199996</v>
      </c>
      <c r="X99" s="58">
        <f t="shared" si="238"/>
        <v>13250.843809799931</v>
      </c>
      <c r="Y99" s="58">
        <f t="shared" si="239"/>
        <v>-106071.93009289959</v>
      </c>
      <c r="AA99" s="58">
        <f t="shared" si="240"/>
        <v>16174.042300000001</v>
      </c>
      <c r="AB99" s="58">
        <f t="shared" si="241"/>
        <v>-11251.090314000001</v>
      </c>
      <c r="AC99" s="58">
        <f t="shared" si="242"/>
        <v>-4610.6057412000009</v>
      </c>
      <c r="AD99" s="58">
        <f t="shared" si="243"/>
        <v>17524.049080900062</v>
      </c>
      <c r="AE99" s="58">
        <f t="shared" si="244"/>
        <v>-260942.55810770206</v>
      </c>
      <c r="AG99" s="58">
        <f t="shared" si="245"/>
        <v>-16.706948399999995</v>
      </c>
      <c r="AH99" s="58">
        <f t="shared" si="246"/>
        <v>-116.04555490000001</v>
      </c>
      <c r="AI99" s="58">
        <f t="shared" si="247"/>
        <v>-566.5757562000008</v>
      </c>
      <c r="AJ99" s="58">
        <f t="shared" si="248"/>
        <v>2884.346984200005</v>
      </c>
      <c r="AK99" s="58">
        <f t="shared" si="249"/>
        <v>4243.1597944500027</v>
      </c>
      <c r="AM99" s="58">
        <f t="shared" si="250"/>
        <v>157.55529100000001</v>
      </c>
      <c r="AN99" s="58">
        <f t="shared" si="251"/>
        <v>-2592.5316250000014</v>
      </c>
      <c r="AO99" s="58">
        <f t="shared" si="252"/>
        <v>-7969.7766168000016</v>
      </c>
      <c r="AP99" s="58">
        <f t="shared" si="253"/>
        <v>9356.535129099997</v>
      </c>
      <c r="AQ99" s="58">
        <f t="shared" si="254"/>
        <v>28963.940661999921</v>
      </c>
      <c r="AS99" s="58">
        <f t="shared" si="320"/>
        <v>1760.292833</v>
      </c>
      <c r="AT99" s="58">
        <f t="shared" si="321"/>
        <v>-5083.0808399999987</v>
      </c>
      <c r="AU99" s="58">
        <f t="shared" si="322"/>
        <v>-13750.03227969999</v>
      </c>
      <c r="AV99" s="58">
        <f t="shared" si="323"/>
        <v>3392.5446391000005</v>
      </c>
      <c r="AW99" s="58">
        <f t="shared" si="324"/>
        <v>6685.1769803000061</v>
      </c>
      <c r="AY99" s="58">
        <f t="shared" si="325"/>
        <v>4118.0119199999999</v>
      </c>
      <c r="AZ99" s="58">
        <f t="shared" si="326"/>
        <v>-5902.9669439999998</v>
      </c>
      <c r="BA99" s="58">
        <f t="shared" si="327"/>
        <v>-19105.80913709999</v>
      </c>
      <c r="BB99" s="58">
        <f t="shared" si="328"/>
        <v>-4314.1277168999368</v>
      </c>
      <c r="BC99" s="58">
        <f t="shared" si="329"/>
        <v>-35503.195373600116</v>
      </c>
      <c r="BD99" s="58">
        <f>'Stata Quintile'!$L271</f>
        <v>877</v>
      </c>
      <c r="BE99" s="58">
        <f t="shared" si="330"/>
        <v>9150.3655799999997</v>
      </c>
      <c r="BF99" s="58">
        <f t="shared" si="331"/>
        <v>-6606.4802600000039</v>
      </c>
      <c r="BG99" s="58">
        <f t="shared" si="332"/>
        <v>-21495.084681100008</v>
      </c>
      <c r="BH99" s="58">
        <f t="shared" si="333"/>
        <v>-14392.800829600033</v>
      </c>
      <c r="BI99" s="58">
        <f t="shared" si="334"/>
        <v>-121380.77109729964</v>
      </c>
      <c r="BK99" s="58">
        <v>93</v>
      </c>
      <c r="BM99" s="58">
        <f t="shared" si="270"/>
        <v>-148.28140400000001</v>
      </c>
      <c r="BN99" s="58">
        <f t="shared" si="174"/>
        <v>-1.7599484635838336</v>
      </c>
      <c r="BO99" s="58">
        <f t="shared" si="271"/>
        <v>-565.4742056</v>
      </c>
      <c r="BP99" s="58">
        <f t="shared" si="174"/>
        <v>-16.134218267217083</v>
      </c>
      <c r="BQ99" s="58">
        <f t="shared" si="272"/>
        <v>961.62771330000214</v>
      </c>
      <c r="BR99" s="58">
        <f t="shared" si="174"/>
        <v>-3.4446973620440757</v>
      </c>
      <c r="BS99" s="58">
        <f t="shared" si="273"/>
        <v>12647.984334599998</v>
      </c>
      <c r="BT99" s="58">
        <f t="shared" si="174"/>
        <v>22.082697040346655</v>
      </c>
      <c r="BU99" s="58">
        <f t="shared" si="274"/>
        <v>-19610.855337000336</v>
      </c>
      <c r="BV99" s="58">
        <f t="shared" si="174"/>
        <v>5.2838446708511961</v>
      </c>
      <c r="BX99" s="58">
        <f t="shared" si="275"/>
        <v>80.356060000000298</v>
      </c>
      <c r="BY99" s="58">
        <f t="shared" si="175"/>
        <v>199.61155760259996</v>
      </c>
      <c r="BZ99" s="58">
        <f t="shared" si="276"/>
        <v>-6600.5846399999973</v>
      </c>
      <c r="CA99" s="58">
        <f t="shared" si="176"/>
        <v>220.96402620166756</v>
      </c>
      <c r="CB99" s="58">
        <f t="shared" si="277"/>
        <v>-8033.3791414999978</v>
      </c>
      <c r="CC99" s="58">
        <f t="shared" si="177"/>
        <v>238.22077026840802</v>
      </c>
      <c r="CD99" s="58">
        <f t="shared" si="278"/>
        <v>19362.145088299934</v>
      </c>
      <c r="CE99" s="58">
        <f t="shared" si="178"/>
        <v>63.007707971915039</v>
      </c>
      <c r="CF99" s="58">
        <f t="shared" si="279"/>
        <v>19180.041552210052</v>
      </c>
      <c r="CG99" s="58">
        <f t="shared" si="179"/>
        <v>63.247315063600659</v>
      </c>
      <c r="CI99" s="58">
        <f t="shared" si="280"/>
        <v>3277.029618</v>
      </c>
      <c r="CJ99" s="58">
        <f t="shared" si="180"/>
        <v>990.39760280007511</v>
      </c>
      <c r="CK99" s="58">
        <f t="shared" si="281"/>
        <v>-9375.5984389999976</v>
      </c>
      <c r="CL99" s="58">
        <f t="shared" si="181"/>
        <v>543.847441845969</v>
      </c>
      <c r="CM99" s="58">
        <f t="shared" si="282"/>
        <v>-17057.886827900002</v>
      </c>
      <c r="CN99" s="58">
        <f t="shared" si="182"/>
        <v>537.68102333039212</v>
      </c>
      <c r="CO99" s="58">
        <f t="shared" si="283"/>
        <v>5155.8239718000696</v>
      </c>
      <c r="CP99" s="58">
        <f t="shared" si="183"/>
        <v>464.16389615861237</v>
      </c>
      <c r="CQ99" s="58">
        <f t="shared" si="284"/>
        <v>-51249.933087599697</v>
      </c>
      <c r="CR99" s="58">
        <f t="shared" si="184"/>
        <v>585.84060259881073</v>
      </c>
      <c r="CT99" s="58">
        <f t="shared" si="285"/>
        <v>7095.3584700000001</v>
      </c>
      <c r="CU99" s="58">
        <f t="shared" si="185"/>
        <v>1944.744103425553</v>
      </c>
      <c r="CV99" s="58">
        <f t="shared" si="286"/>
        <v>-11049.573279000004</v>
      </c>
      <c r="CW99" s="58">
        <f t="shared" si="186"/>
        <v>1107.9484073660719</v>
      </c>
      <c r="CX99" s="58">
        <f t="shared" si="287"/>
        <v>-19151.633947199996</v>
      </c>
      <c r="CY99" s="58">
        <f t="shared" si="187"/>
        <v>1063.5296516942471</v>
      </c>
      <c r="CZ99" s="58">
        <f t="shared" si="288"/>
        <v>13250.843809799931</v>
      </c>
      <c r="DA99" s="58">
        <f t="shared" si="188"/>
        <v>1011.2321169187338</v>
      </c>
      <c r="DB99" s="58">
        <f t="shared" si="289"/>
        <v>-106071.93009289959</v>
      </c>
      <c r="DC99" s="58">
        <f t="shared" si="189"/>
        <v>1183.503157239935</v>
      </c>
      <c r="DE99" s="58">
        <f t="shared" si="290"/>
        <v>16174.042300000001</v>
      </c>
      <c r="DF99" s="58">
        <f t="shared" si="190"/>
        <v>4312.4172691582753</v>
      </c>
      <c r="DG99" s="58">
        <f t="shared" si="291"/>
        <v>-11251.090314000001</v>
      </c>
      <c r="DH99" s="58">
        <f t="shared" si="191"/>
        <v>2880.1752996592336</v>
      </c>
      <c r="DI99" s="58">
        <f t="shared" si="292"/>
        <v>-4610.6057412000009</v>
      </c>
      <c r="DJ99" s="58">
        <f t="shared" si="192"/>
        <v>2931.5432629843767</v>
      </c>
      <c r="DK99" s="58">
        <f t="shared" si="293"/>
        <v>17524.049080900062</v>
      </c>
      <c r="DL99" s="58">
        <f t="shared" si="193"/>
        <v>2908.9080370159795</v>
      </c>
      <c r="DM99" s="58">
        <f t="shared" si="294"/>
        <v>-260942.55810770206</v>
      </c>
      <c r="DN99" s="58">
        <f t="shared" si="194"/>
        <v>3319.2396985119772</v>
      </c>
      <c r="DP99" s="58">
        <f t="shared" si="295"/>
        <v>-16.706948399999995</v>
      </c>
      <c r="DQ99" s="58">
        <f t="shared" si="195"/>
        <v>2.3496675082571219</v>
      </c>
      <c r="DR99" s="58">
        <f t="shared" si="296"/>
        <v>-116.04555490000001</v>
      </c>
      <c r="DS99" s="58">
        <f t="shared" si="196"/>
        <v>2.6017603627583639</v>
      </c>
      <c r="DT99" s="58">
        <f t="shared" si="297"/>
        <v>-566.5757562000008</v>
      </c>
      <c r="DU99" s="58">
        <f t="shared" si="197"/>
        <v>4.9624520696002516</v>
      </c>
      <c r="DV99" s="58">
        <f t="shared" si="298"/>
        <v>2884.346984200005</v>
      </c>
      <c r="DW99" s="58">
        <f t="shared" si="198"/>
        <v>-4.3264371746271149</v>
      </c>
      <c r="DX99" s="58">
        <f t="shared" si="299"/>
        <v>4243.1597944500027</v>
      </c>
      <c r="DY99" s="58">
        <f t="shared" si="199"/>
        <v>-5.9994497366083195</v>
      </c>
      <c r="EA99" s="58">
        <f t="shared" si="300"/>
        <v>157.55529100000001</v>
      </c>
      <c r="EB99" s="58">
        <f t="shared" si="200"/>
        <v>127.17346470159316</v>
      </c>
      <c r="EC99" s="58">
        <f t="shared" si="301"/>
        <v>-2592.5316250000014</v>
      </c>
      <c r="ED99" s="58">
        <f t="shared" si="201"/>
        <v>114.24369792423573</v>
      </c>
      <c r="EE99" s="58">
        <f t="shared" si="302"/>
        <v>-7969.7766168000016</v>
      </c>
      <c r="EF99" s="58">
        <f t="shared" si="202"/>
        <v>163.15688094430439</v>
      </c>
      <c r="EG99" s="58">
        <f t="shared" si="303"/>
        <v>9356.535129099997</v>
      </c>
      <c r="EH99" s="58">
        <f t="shared" si="203"/>
        <v>66.887075625966588</v>
      </c>
      <c r="EI99" s="58">
        <f t="shared" si="304"/>
        <v>28963.940661999921</v>
      </c>
      <c r="EJ99" s="58">
        <f t="shared" si="204"/>
        <v>26.676060907150731</v>
      </c>
      <c r="EL99" s="58">
        <f t="shared" si="305"/>
        <v>1760.292833</v>
      </c>
      <c r="EM99" s="58">
        <f t="shared" si="205"/>
        <v>602.50800754277066</v>
      </c>
      <c r="EN99" s="58">
        <f t="shared" si="306"/>
        <v>-5083.0808399999987</v>
      </c>
      <c r="EO99" s="58">
        <f t="shared" si="206"/>
        <v>393.41154215551973</v>
      </c>
      <c r="EP99" s="58">
        <f t="shared" si="307"/>
        <v>-13750.03227969999</v>
      </c>
      <c r="EQ99" s="58">
        <f t="shared" si="207"/>
        <v>421.48689989596153</v>
      </c>
      <c r="ER99" s="58">
        <f t="shared" si="308"/>
        <v>3392.5446391000005</v>
      </c>
      <c r="ES99" s="58">
        <f t="shared" si="208"/>
        <v>340.56158462986127</v>
      </c>
      <c r="ET99" s="58">
        <f t="shared" si="309"/>
        <v>6685.1769803000061</v>
      </c>
      <c r="EU99" s="58">
        <f t="shared" si="209"/>
        <v>327.89583246853584</v>
      </c>
      <c r="EW99" s="58">
        <f t="shared" si="310"/>
        <v>4118.0119199999999</v>
      </c>
      <c r="EX99" s="58">
        <f t="shared" si="210"/>
        <v>1244.0863476417983</v>
      </c>
      <c r="EY99" s="58">
        <f t="shared" si="311"/>
        <v>-5902.9669439999998</v>
      </c>
      <c r="EZ99" s="58">
        <f t="shared" si="211"/>
        <v>828.93285769601437</v>
      </c>
      <c r="FA99" s="58">
        <f t="shared" si="312"/>
        <v>-19105.80913709999</v>
      </c>
      <c r="FB99" s="58">
        <f t="shared" si="212"/>
        <v>810.79237296989641</v>
      </c>
      <c r="FC99" s="58">
        <f t="shared" si="313"/>
        <v>-4314.1277168999368</v>
      </c>
      <c r="FD99" s="58">
        <f t="shared" si="213"/>
        <v>757.15743274471652</v>
      </c>
      <c r="FE99" s="58">
        <f t="shared" si="314"/>
        <v>-35503.195373600116</v>
      </c>
      <c r="FF99" s="58">
        <f t="shared" si="214"/>
        <v>828.78052692736787</v>
      </c>
      <c r="FG99" s="58">
        <f>'Stata Quintile'!$L271</f>
        <v>877</v>
      </c>
      <c r="FH99" s="58">
        <f t="shared" si="315"/>
        <v>9150.3655799999997</v>
      </c>
      <c r="FI99" s="58">
        <f t="shared" si="215"/>
        <v>2673.4847473008031</v>
      </c>
      <c r="FJ99" s="58">
        <f t="shared" si="316"/>
        <v>-6606.4802600000039</v>
      </c>
      <c r="FK99" s="58">
        <f t="shared" si="216"/>
        <v>1961.4519980862876</v>
      </c>
      <c r="FL99" s="58">
        <f t="shared" si="317"/>
        <v>-21495.084681100008</v>
      </c>
      <c r="FM99" s="58">
        <f t="shared" si="217"/>
        <v>1939.9300086752496</v>
      </c>
      <c r="FN99" s="58">
        <f t="shared" si="318"/>
        <v>-14392.800829600033</v>
      </c>
      <c r="FO99" s="58">
        <f t="shared" si="218"/>
        <v>1913.3442627638565</v>
      </c>
      <c r="FP99" s="58">
        <f t="shared" si="319"/>
        <v>-121380.77109729964</v>
      </c>
      <c r="FQ99" s="58">
        <f t="shared" si="219"/>
        <v>2167.298571281462</v>
      </c>
    </row>
    <row r="100" spans="1:173">
      <c r="A100" s="58">
        <v>94</v>
      </c>
      <c r="B100" s="137"/>
      <c r="C100" s="138">
        <f t="shared" si="220"/>
        <v>-153.38283200000001</v>
      </c>
      <c r="D100" s="139">
        <f t="shared" si="221"/>
        <v>-588.58172039999999</v>
      </c>
      <c r="E100" s="141">
        <f t="shared" si="222"/>
        <v>1042.0282576000009</v>
      </c>
      <c r="F100" s="140">
        <f t="shared" si="223"/>
        <v>13750.020235200005</v>
      </c>
      <c r="G100" s="142">
        <f t="shared" si="224"/>
        <v>-22091.358614400146</v>
      </c>
      <c r="I100" s="58">
        <f t="shared" si="225"/>
        <v>61.184480000000121</v>
      </c>
      <c r="J100" s="58">
        <f t="shared" si="226"/>
        <v>-6950.3075599999975</v>
      </c>
      <c r="K100" s="58">
        <f t="shared" si="227"/>
        <v>-8485.9640399999971</v>
      </c>
      <c r="L100" s="58">
        <f t="shared" si="228"/>
        <v>21490.422706399928</v>
      </c>
      <c r="M100" s="58">
        <f t="shared" si="229"/>
        <v>21286.626878080049</v>
      </c>
      <c r="N100" s="58">
        <f>'Stata Quintile'!$E274</f>
        <v>0</v>
      </c>
      <c r="O100" s="58">
        <f t="shared" si="230"/>
        <v>3284.7050440000003</v>
      </c>
      <c r="P100" s="58">
        <f t="shared" si="231"/>
        <v>-9909.2039960000002</v>
      </c>
      <c r="Q100" s="58">
        <f t="shared" si="232"/>
        <v>-18106.695688799999</v>
      </c>
      <c r="R100" s="58">
        <f t="shared" si="233"/>
        <v>6110.6190152000636</v>
      </c>
      <c r="S100" s="58">
        <f t="shared" si="234"/>
        <v>-56767.800852799788</v>
      </c>
      <c r="U100" s="58">
        <f t="shared" si="235"/>
        <v>7134.0222599999997</v>
      </c>
      <c r="V100" s="58">
        <f t="shared" si="236"/>
        <v>-11752.466356000004</v>
      </c>
      <c r="W100" s="58">
        <f t="shared" si="237"/>
        <v>-20383.913165999998</v>
      </c>
      <c r="X100" s="58">
        <f t="shared" si="238"/>
        <v>14876.978301599971</v>
      </c>
      <c r="Y100" s="58">
        <f t="shared" si="239"/>
        <v>-117874.82557599992</v>
      </c>
      <c r="Z100" s="58">
        <f>'Stata Quintile'!$G274</f>
        <v>48.75</v>
      </c>
      <c r="AA100" s="58">
        <f t="shared" si="240"/>
        <v>16275.502400000001</v>
      </c>
      <c r="AB100" s="58">
        <f t="shared" si="241"/>
        <v>-12240.804896000001</v>
      </c>
      <c r="AC100" s="58">
        <f t="shared" si="242"/>
        <v>-5172.2678944000072</v>
      </c>
      <c r="AD100" s="58">
        <f t="shared" si="243"/>
        <v>18900.098272800038</v>
      </c>
      <c r="AE100" s="58">
        <f t="shared" si="244"/>
        <v>-290864.64351200033</v>
      </c>
      <c r="AG100" s="58">
        <f t="shared" si="245"/>
        <v>-17.557087199999991</v>
      </c>
      <c r="AH100" s="58">
        <f t="shared" si="246"/>
        <v>-121.86495960000002</v>
      </c>
      <c r="AI100" s="58">
        <f t="shared" si="247"/>
        <v>-605.17275680000057</v>
      </c>
      <c r="AJ100" s="58">
        <f t="shared" si="248"/>
        <v>3189.0802175999925</v>
      </c>
      <c r="AK100" s="58">
        <f t="shared" si="249"/>
        <v>4712.9939952000022</v>
      </c>
      <c r="AM100" s="58">
        <f t="shared" si="250"/>
        <v>149.46387800000002</v>
      </c>
      <c r="AN100" s="58">
        <f t="shared" si="251"/>
        <v>-2733.432499999999</v>
      </c>
      <c r="AO100" s="58">
        <f t="shared" si="252"/>
        <v>-8490.4174215999992</v>
      </c>
      <c r="AP100" s="58">
        <f t="shared" si="253"/>
        <v>10461.635582399962</v>
      </c>
      <c r="AQ100" s="58">
        <f t="shared" si="254"/>
        <v>32417.503335999907</v>
      </c>
      <c r="AS100" s="58">
        <f t="shared" si="320"/>
        <v>1758.1670139999999</v>
      </c>
      <c r="AT100" s="58">
        <f t="shared" si="321"/>
        <v>-5385.8201599999993</v>
      </c>
      <c r="AU100" s="58">
        <f t="shared" si="322"/>
        <v>-14646.4830544</v>
      </c>
      <c r="AV100" s="58">
        <f t="shared" si="323"/>
        <v>4065.459702400025</v>
      </c>
      <c r="AW100" s="58">
        <f t="shared" si="324"/>
        <v>7746.4197975999996</v>
      </c>
      <c r="AY100" s="58">
        <f t="shared" si="325"/>
        <v>4130.8823600000005</v>
      </c>
      <c r="AZ100" s="58">
        <f t="shared" si="326"/>
        <v>-6311.2813160000005</v>
      </c>
      <c r="BA100" s="58">
        <f t="shared" si="327"/>
        <v>-20397.817199200006</v>
      </c>
      <c r="BB100" s="58">
        <f t="shared" si="328"/>
        <v>-4267.8440655999584</v>
      </c>
      <c r="BC100" s="58">
        <f t="shared" si="329"/>
        <v>-39057.100464000134</v>
      </c>
      <c r="BD100" s="58">
        <f>'Stata Quintile'!$L274</f>
        <v>0</v>
      </c>
      <c r="BE100" s="58">
        <f t="shared" si="330"/>
        <v>9188.771639999999</v>
      </c>
      <c r="BF100" s="58">
        <f t="shared" si="331"/>
        <v>-7219.9150399999999</v>
      </c>
      <c r="BG100" s="58">
        <f t="shared" si="332"/>
        <v>-23099.996803200003</v>
      </c>
      <c r="BH100" s="58">
        <f t="shared" si="333"/>
        <v>-15358.082588000063</v>
      </c>
      <c r="BI100" s="58">
        <f t="shared" si="334"/>
        <v>-134583.29752000002</v>
      </c>
      <c r="BK100" s="58">
        <v>94</v>
      </c>
      <c r="BM100" s="58">
        <f t="shared" si="270"/>
        <v>-153.38283200000001</v>
      </c>
      <c r="BN100" s="58">
        <f t="shared" si="174"/>
        <v>-1.6904112272674734</v>
      </c>
      <c r="BO100" s="58">
        <f t="shared" si="271"/>
        <v>-588.58172039999999</v>
      </c>
      <c r="BP100" s="58">
        <f t="shared" si="174"/>
        <v>-15.496739970754588</v>
      </c>
      <c r="BQ100" s="58">
        <f t="shared" si="272"/>
        <v>1042.0282576000009</v>
      </c>
      <c r="BR100" s="58">
        <f t="shared" si="174"/>
        <v>-3.3085940956932931</v>
      </c>
      <c r="BS100" s="58">
        <f t="shared" si="273"/>
        <v>13750.020235200005</v>
      </c>
      <c r="BT100" s="58">
        <f t="shared" si="174"/>
        <v>21.21018869457939</v>
      </c>
      <c r="BU100" s="58">
        <f t="shared" si="274"/>
        <v>-22091.358614400146</v>
      </c>
      <c r="BV100" s="58">
        <f t="shared" si="174"/>
        <v>5.0750749465447678</v>
      </c>
      <c r="BX100" s="58">
        <f t="shared" si="275"/>
        <v>61.184480000000121</v>
      </c>
      <c r="BY100" s="58">
        <f t="shared" si="175"/>
        <v>191.72471526619222</v>
      </c>
      <c r="BZ100" s="58">
        <f t="shared" si="276"/>
        <v>-6950.3075599999975</v>
      </c>
      <c r="CA100" s="58">
        <f t="shared" si="176"/>
        <v>212.23352753916066</v>
      </c>
      <c r="CB100" s="58">
        <f t="shared" si="277"/>
        <v>-8485.9640399999971</v>
      </c>
      <c r="CC100" s="58">
        <f t="shared" si="177"/>
        <v>228.80844124833695</v>
      </c>
      <c r="CD100" s="58">
        <f t="shared" si="278"/>
        <v>21490.422706399928</v>
      </c>
      <c r="CE100" s="58">
        <f t="shared" si="178"/>
        <v>60.518213552247019</v>
      </c>
      <c r="CF100" s="58">
        <f t="shared" si="279"/>
        <v>21286.626878080049</v>
      </c>
      <c r="CG100" s="58">
        <f t="shared" si="179"/>
        <v>60.748353540035922</v>
      </c>
      <c r="CH100" s="58">
        <f>'Stata Quintile'!$E274</f>
        <v>0</v>
      </c>
      <c r="CI100" s="58">
        <f t="shared" si="280"/>
        <v>3284.7050440000003</v>
      </c>
      <c r="CJ100" s="58">
        <f t="shared" si="180"/>
        <v>951.26605231545216</v>
      </c>
      <c r="CK100" s="58">
        <f t="shared" si="281"/>
        <v>-9909.2039960000002</v>
      </c>
      <c r="CL100" s="58">
        <f t="shared" si="181"/>
        <v>522.35951258769865</v>
      </c>
      <c r="CM100" s="58">
        <f t="shared" si="282"/>
        <v>-18106.695688799999</v>
      </c>
      <c r="CN100" s="58">
        <f t="shared" si="182"/>
        <v>516.43673512776388</v>
      </c>
      <c r="CO100" s="58">
        <f t="shared" si="283"/>
        <v>6110.6190152000636</v>
      </c>
      <c r="CP100" s="58">
        <f t="shared" si="183"/>
        <v>445.82433951558551</v>
      </c>
      <c r="CQ100" s="58">
        <f t="shared" si="284"/>
        <v>-56767.800852799788</v>
      </c>
      <c r="CR100" s="58">
        <f t="shared" si="184"/>
        <v>562.6934836521134</v>
      </c>
      <c r="CT100" s="58">
        <f t="shared" si="285"/>
        <v>7134.0222599999997</v>
      </c>
      <c r="CU100" s="58">
        <f t="shared" si="185"/>
        <v>1867.9054157634305</v>
      </c>
      <c r="CV100" s="58">
        <f t="shared" si="286"/>
        <v>-11752.466356000004</v>
      </c>
      <c r="CW100" s="58">
        <f t="shared" si="186"/>
        <v>1064.1723128817691</v>
      </c>
      <c r="CX100" s="58">
        <f t="shared" si="287"/>
        <v>-20383.913165999998</v>
      </c>
      <c r="CY100" s="58">
        <f t="shared" si="187"/>
        <v>1021.50858445872</v>
      </c>
      <c r="CZ100" s="58">
        <f t="shared" si="288"/>
        <v>14876.978301599971</v>
      </c>
      <c r="DA100" s="58">
        <f t="shared" si="188"/>
        <v>971.27737498175691</v>
      </c>
      <c r="DB100" s="58">
        <f t="shared" si="289"/>
        <v>-117874.82557599992</v>
      </c>
      <c r="DC100" s="58">
        <f t="shared" si="189"/>
        <v>1136.741822786671</v>
      </c>
      <c r="DD100" s="58">
        <f>'Stata Quintile'!$G274</f>
        <v>48.75</v>
      </c>
      <c r="DE100" s="58">
        <f t="shared" si="290"/>
        <v>16275.502400000001</v>
      </c>
      <c r="DF100" s="58">
        <f t="shared" si="190"/>
        <v>4142.0295646629002</v>
      </c>
      <c r="DG100" s="58">
        <f t="shared" si="291"/>
        <v>-12240.804896000001</v>
      </c>
      <c r="DH100" s="58">
        <f t="shared" si="191"/>
        <v>2766.3768364717876</v>
      </c>
      <c r="DI100" s="58">
        <f t="shared" si="292"/>
        <v>-5172.2678944000072</v>
      </c>
      <c r="DJ100" s="58">
        <f t="shared" si="192"/>
        <v>2815.7152027497777</v>
      </c>
      <c r="DK100" s="58">
        <f t="shared" si="293"/>
        <v>18900.098272800038</v>
      </c>
      <c r="DL100" s="58">
        <f t="shared" si="193"/>
        <v>2793.9743160701764</v>
      </c>
      <c r="DM100" s="58">
        <f t="shared" si="294"/>
        <v>-290864.64351200033</v>
      </c>
      <c r="DN100" s="58">
        <f t="shared" si="194"/>
        <v>3188.0933836726981</v>
      </c>
      <c r="DP100" s="58">
        <f t="shared" si="295"/>
        <v>-17.557087199999991</v>
      </c>
      <c r="DQ100" s="58">
        <f t="shared" si="195"/>
        <v>2.2587838295901856</v>
      </c>
      <c r="DR100" s="58">
        <f t="shared" si="296"/>
        <v>-121.86495960000002</v>
      </c>
      <c r="DS100" s="58">
        <f t="shared" si="196"/>
        <v>2.5011258891801442</v>
      </c>
      <c r="DT100" s="58">
        <f t="shared" si="297"/>
        <v>-605.17275680000057</v>
      </c>
      <c r="DU100" s="58">
        <f t="shared" si="197"/>
        <v>4.7705075082064745</v>
      </c>
      <c r="DV100" s="58">
        <f t="shared" si="298"/>
        <v>3189.0802175999925</v>
      </c>
      <c r="DW100" s="58">
        <f t="shared" si="198"/>
        <v>-4.1590932740242765</v>
      </c>
      <c r="DX100" s="58">
        <f t="shared" si="299"/>
        <v>4712.9939952000022</v>
      </c>
      <c r="DY100" s="58">
        <f t="shared" si="199"/>
        <v>-5.7673947500520351</v>
      </c>
      <c r="EA100" s="58">
        <f t="shared" si="300"/>
        <v>149.46387800000002</v>
      </c>
      <c r="EB100" s="58">
        <f t="shared" si="200"/>
        <v>122.2544741379139</v>
      </c>
      <c r="EC100" s="58">
        <f t="shared" si="301"/>
        <v>-2733.432499999999</v>
      </c>
      <c r="ED100" s="58">
        <f t="shared" si="201"/>
        <v>109.82482270236643</v>
      </c>
      <c r="EE100" s="58">
        <f t="shared" si="302"/>
        <v>-8490.4174215999992</v>
      </c>
      <c r="EF100" s="58">
        <f t="shared" si="202"/>
        <v>156.84607420763521</v>
      </c>
      <c r="EG100" s="58">
        <f t="shared" si="303"/>
        <v>10461.635582399962</v>
      </c>
      <c r="EH100" s="58">
        <f t="shared" si="203"/>
        <v>64.29992511773554</v>
      </c>
      <c r="EI100" s="58">
        <f t="shared" si="304"/>
        <v>32417.503335999907</v>
      </c>
      <c r="EJ100" s="58">
        <f t="shared" si="204"/>
        <v>25.64424745309168</v>
      </c>
      <c r="EL100" s="58">
        <f t="shared" si="305"/>
        <v>1758.1670139999999</v>
      </c>
      <c r="EM100" s="58">
        <f t="shared" si="205"/>
        <v>579.20337232976965</v>
      </c>
      <c r="EN100" s="58">
        <f t="shared" si="306"/>
        <v>-5385.8201599999993</v>
      </c>
      <c r="EO100" s="58">
        <f t="shared" si="206"/>
        <v>378.19462824941252</v>
      </c>
      <c r="EP100" s="58">
        <f t="shared" si="307"/>
        <v>-14646.4830544</v>
      </c>
      <c r="EQ100" s="58">
        <f t="shared" si="207"/>
        <v>405.18404860408594</v>
      </c>
      <c r="ER100" s="58">
        <f t="shared" si="308"/>
        <v>4065.459702400025</v>
      </c>
      <c r="ES100" s="58">
        <f t="shared" si="208"/>
        <v>327.3888742293326</v>
      </c>
      <c r="ET100" s="58">
        <f t="shared" si="309"/>
        <v>7746.4197975999996</v>
      </c>
      <c r="EU100" s="58">
        <f t="shared" si="209"/>
        <v>315.2130254885804</v>
      </c>
      <c r="EW100" s="58">
        <f t="shared" si="310"/>
        <v>4130.8823600000005</v>
      </c>
      <c r="EX100" s="58">
        <f t="shared" si="210"/>
        <v>1195.9658610386246</v>
      </c>
      <c r="EY100" s="58">
        <f t="shared" si="311"/>
        <v>-6311.2813160000005</v>
      </c>
      <c r="EZ100" s="58">
        <f t="shared" si="211"/>
        <v>796.87025002468863</v>
      </c>
      <c r="FA100" s="58">
        <f t="shared" si="312"/>
        <v>-20397.817199200006</v>
      </c>
      <c r="FB100" s="58">
        <f t="shared" si="212"/>
        <v>779.43142797165831</v>
      </c>
      <c r="FC100" s="58">
        <f t="shared" si="313"/>
        <v>-4267.8440655999584</v>
      </c>
      <c r="FD100" s="58">
        <f t="shared" si="213"/>
        <v>727.87105389492945</v>
      </c>
      <c r="FE100" s="58">
        <f t="shared" si="314"/>
        <v>-39057.100464000134</v>
      </c>
      <c r="FF100" s="58">
        <f t="shared" si="214"/>
        <v>796.72381131548457</v>
      </c>
      <c r="FG100" s="58">
        <f>'Stata Quintile'!$L274</f>
        <v>0</v>
      </c>
      <c r="FH100" s="58">
        <f t="shared" si="315"/>
        <v>9188.771639999999</v>
      </c>
      <c r="FI100" s="58">
        <f t="shared" si="215"/>
        <v>2570.0760191123327</v>
      </c>
      <c r="FJ100" s="58">
        <f t="shared" si="316"/>
        <v>-7219.9150399999999</v>
      </c>
      <c r="FK100" s="58">
        <f t="shared" si="216"/>
        <v>1885.5842540381425</v>
      </c>
      <c r="FL100" s="58">
        <f t="shared" si="317"/>
        <v>-23099.996803200003</v>
      </c>
      <c r="FM100" s="58">
        <f t="shared" si="217"/>
        <v>1864.8947217994628</v>
      </c>
      <c r="FN100" s="58">
        <f t="shared" si="318"/>
        <v>-15358.082588000063</v>
      </c>
      <c r="FO100" s="58">
        <f t="shared" si="218"/>
        <v>1839.3372960142326</v>
      </c>
      <c r="FP100" s="58">
        <f t="shared" si="319"/>
        <v>-134583.29752000002</v>
      </c>
      <c r="FQ100" s="58">
        <f t="shared" si="219"/>
        <v>2083.4688097362809</v>
      </c>
    </row>
    <row r="101" spans="1:173">
      <c r="A101" s="58">
        <v>95</v>
      </c>
      <c r="B101" s="137"/>
      <c r="C101" s="138">
        <f t="shared" si="220"/>
        <v>-158.48426000000001</v>
      </c>
      <c r="D101" s="139">
        <f t="shared" si="221"/>
        <v>-612.01292999999987</v>
      </c>
      <c r="E101" s="141">
        <f t="shared" si="222"/>
        <v>1126.3744875000011</v>
      </c>
      <c r="F101" s="140">
        <f t="shared" si="223"/>
        <v>14917.740375000008</v>
      </c>
      <c r="G101" s="142">
        <f t="shared" si="224"/>
        <v>-24804.695500000147</v>
      </c>
      <c r="I101" s="58">
        <f t="shared" si="225"/>
        <v>42.012900000000172</v>
      </c>
      <c r="J101" s="58">
        <f t="shared" si="226"/>
        <v>-7306.2089999999989</v>
      </c>
      <c r="K101" s="58">
        <f t="shared" si="227"/>
        <v>-8948.9218125000043</v>
      </c>
      <c r="L101" s="58">
        <f t="shared" si="228"/>
        <v>23771.463462500018</v>
      </c>
      <c r="M101" s="58">
        <f t="shared" si="229"/>
        <v>23544.078693750016</v>
      </c>
      <c r="O101" s="58">
        <f t="shared" si="230"/>
        <v>3292.3804700000001</v>
      </c>
      <c r="P101" s="58">
        <f t="shared" si="231"/>
        <v>-10452.375775000004</v>
      </c>
      <c r="Q101" s="58">
        <f t="shared" si="232"/>
        <v>-19185.330922499998</v>
      </c>
      <c r="R101" s="58">
        <f t="shared" si="233"/>
        <v>7158.2401000000536</v>
      </c>
      <c r="S101" s="58">
        <f t="shared" si="234"/>
        <v>-62739.126499999547</v>
      </c>
      <c r="U101" s="58">
        <f t="shared" si="235"/>
        <v>7172.6860500000003</v>
      </c>
      <c r="V101" s="58">
        <f t="shared" si="236"/>
        <v>-12468.181775000005</v>
      </c>
      <c r="W101" s="58">
        <f t="shared" si="237"/>
        <v>-21649.518304999994</v>
      </c>
      <c r="X101" s="58">
        <f t="shared" si="238"/>
        <v>16641.940700000036</v>
      </c>
      <c r="Y101" s="58">
        <f t="shared" si="239"/>
        <v>-130656.01118750032</v>
      </c>
      <c r="Z101" s="58">
        <f>'Stata Quintile'!$G277</f>
        <v>0</v>
      </c>
      <c r="AA101" s="58">
        <f t="shared" si="240"/>
        <v>16376.962499999998</v>
      </c>
      <c r="AB101" s="58">
        <f t="shared" si="241"/>
        <v>-13249.130250000002</v>
      </c>
      <c r="AC101" s="58">
        <f t="shared" si="242"/>
        <v>-5736.1125500000053</v>
      </c>
      <c r="AD101" s="58">
        <f t="shared" si="243"/>
        <v>20389.996637500008</v>
      </c>
      <c r="AE101" s="58">
        <f t="shared" si="244"/>
        <v>-323274.59831250086</v>
      </c>
      <c r="AG101" s="58">
        <f t="shared" si="245"/>
        <v>-18.407225999999987</v>
      </c>
      <c r="AH101" s="58">
        <f t="shared" si="246"/>
        <v>-127.78052050000002</v>
      </c>
      <c r="AI101" s="58">
        <f t="shared" si="247"/>
        <v>-645.27069500000061</v>
      </c>
      <c r="AJ101" s="58">
        <f t="shared" si="248"/>
        <v>3515.4554749999952</v>
      </c>
      <c r="AK101" s="58">
        <f t="shared" si="249"/>
        <v>5219.1391937499939</v>
      </c>
      <c r="AM101" s="58">
        <f t="shared" si="250"/>
        <v>141.37246500000003</v>
      </c>
      <c r="AN101" s="58">
        <f t="shared" si="251"/>
        <v>-2876.8152250000003</v>
      </c>
      <c r="AO101" s="58">
        <f t="shared" si="252"/>
        <v>-9028.9135499999938</v>
      </c>
      <c r="AP101" s="58">
        <f t="shared" si="253"/>
        <v>11651.627637499972</v>
      </c>
      <c r="AQ101" s="58">
        <f t="shared" si="254"/>
        <v>36161.783074999927</v>
      </c>
      <c r="AS101" s="58">
        <f t="shared" si="320"/>
        <v>1756.041195</v>
      </c>
      <c r="AT101" s="58">
        <f t="shared" si="321"/>
        <v>-5693.9914000000026</v>
      </c>
      <c r="AU101" s="58">
        <f t="shared" si="322"/>
        <v>-15571.996137499998</v>
      </c>
      <c r="AV101" s="58">
        <f t="shared" si="323"/>
        <v>4806.5158874999906</v>
      </c>
      <c r="AW101" s="58">
        <f t="shared" si="324"/>
        <v>8909.1773374999757</v>
      </c>
      <c r="AY101" s="58">
        <f t="shared" si="325"/>
        <v>4143.7528000000002</v>
      </c>
      <c r="AZ101" s="58">
        <f t="shared" si="326"/>
        <v>-6727.0492000000013</v>
      </c>
      <c r="BA101" s="58">
        <f t="shared" si="327"/>
        <v>-21732.025662500018</v>
      </c>
      <c r="BB101" s="58">
        <f t="shared" si="328"/>
        <v>-4181.5521124999505</v>
      </c>
      <c r="BC101" s="58">
        <f t="shared" si="329"/>
        <v>-42876.619500000263</v>
      </c>
      <c r="BE101" s="58">
        <f t="shared" si="330"/>
        <v>9227.1777000000002</v>
      </c>
      <c r="BF101" s="58">
        <f t="shared" si="331"/>
        <v>-7844.7914999999994</v>
      </c>
      <c r="BG101" s="58">
        <f t="shared" si="332"/>
        <v>-24755.06316250001</v>
      </c>
      <c r="BH101" s="58">
        <f t="shared" si="333"/>
        <v>-16334.42477500005</v>
      </c>
      <c r="BI101" s="58">
        <f t="shared" si="334"/>
        <v>-148826.1940624998</v>
      </c>
      <c r="BK101" s="58">
        <v>95</v>
      </c>
      <c r="BM101" s="58">
        <f t="shared" si="270"/>
        <v>-158.48426000000001</v>
      </c>
      <c r="BN101" s="58">
        <f t="shared" si="174"/>
        <v>-1.6236214732408338</v>
      </c>
      <c r="BO101" s="58">
        <f t="shared" si="271"/>
        <v>-612.01292999999987</v>
      </c>
      <c r="BP101" s="58">
        <f t="shared" si="174"/>
        <v>-14.884449047595851</v>
      </c>
      <c r="BQ101" s="58">
        <f t="shared" si="272"/>
        <v>1126.3744875000011</v>
      </c>
      <c r="BR101" s="58">
        <f t="shared" si="174"/>
        <v>-3.1778683987381453</v>
      </c>
      <c r="BS101" s="58">
        <f t="shared" si="273"/>
        <v>14917.740375000008</v>
      </c>
      <c r="BT101" s="58">
        <f t="shared" si="174"/>
        <v>20.372153982718466</v>
      </c>
      <c r="BU101" s="58">
        <f t="shared" si="274"/>
        <v>-24804.695500000147</v>
      </c>
      <c r="BV101" s="58">
        <f t="shared" si="174"/>
        <v>4.8745539124444353</v>
      </c>
      <c r="BX101" s="58">
        <f t="shared" si="275"/>
        <v>42.012900000000172</v>
      </c>
      <c r="BY101" s="58">
        <f t="shared" si="175"/>
        <v>184.14948956554659</v>
      </c>
      <c r="BZ101" s="58">
        <f t="shared" si="276"/>
        <v>-7306.2089999999989</v>
      </c>
      <c r="CA101" s="58">
        <f t="shared" si="176"/>
        <v>203.84797917560635</v>
      </c>
      <c r="CB101" s="58">
        <f t="shared" si="277"/>
        <v>-8948.9218125000043</v>
      </c>
      <c r="CC101" s="58">
        <f t="shared" si="177"/>
        <v>219.76800229260516</v>
      </c>
      <c r="CD101" s="58">
        <f t="shared" si="278"/>
        <v>23771.463462500018</v>
      </c>
      <c r="CE101" s="58">
        <f t="shared" si="178"/>
        <v>58.127081422924817</v>
      </c>
      <c r="CF101" s="58">
        <f t="shared" si="279"/>
        <v>23544.078693750016</v>
      </c>
      <c r="CG101" s="58">
        <f t="shared" si="179"/>
        <v>58.348128361088769</v>
      </c>
      <c r="CI101" s="58">
        <f t="shared" si="280"/>
        <v>3292.3804700000001</v>
      </c>
      <c r="CJ101" s="58">
        <f t="shared" si="180"/>
        <v>913.68062657810378</v>
      </c>
      <c r="CK101" s="58">
        <f t="shared" si="281"/>
        <v>-10452.375775000004</v>
      </c>
      <c r="CL101" s="58">
        <f t="shared" si="181"/>
        <v>501.72059183490398</v>
      </c>
      <c r="CM101" s="58">
        <f t="shared" si="282"/>
        <v>-19185.330922499998</v>
      </c>
      <c r="CN101" s="58">
        <f t="shared" si="182"/>
        <v>496.03182894096511</v>
      </c>
      <c r="CO101" s="58">
        <f t="shared" si="283"/>
        <v>7158.2401000000536</v>
      </c>
      <c r="CP101" s="58">
        <f t="shared" si="183"/>
        <v>428.20939618403395</v>
      </c>
      <c r="CQ101" s="58">
        <f t="shared" si="284"/>
        <v>-62739.126499999547</v>
      </c>
      <c r="CR101" s="58">
        <f t="shared" si="184"/>
        <v>540.46092937224819</v>
      </c>
      <c r="CT101" s="58">
        <f t="shared" si="285"/>
        <v>7172.6860500000003</v>
      </c>
      <c r="CU101" s="58">
        <f t="shared" si="185"/>
        <v>1794.1026976724395</v>
      </c>
      <c r="CV101" s="58">
        <f t="shared" si="286"/>
        <v>-12468.181775000005</v>
      </c>
      <c r="CW101" s="58">
        <f t="shared" si="186"/>
        <v>1022.125853491987</v>
      </c>
      <c r="CX101" s="58">
        <f t="shared" si="287"/>
        <v>-21649.518304999994</v>
      </c>
      <c r="CY101" s="58">
        <f t="shared" si="187"/>
        <v>981.14780952327089</v>
      </c>
      <c r="CZ101" s="58">
        <f t="shared" si="288"/>
        <v>16641.940700000036</v>
      </c>
      <c r="DA101" s="58">
        <f t="shared" si="188"/>
        <v>932.90128286863512</v>
      </c>
      <c r="DB101" s="58">
        <f t="shared" si="289"/>
        <v>-130656.01118750032</v>
      </c>
      <c r="DC101" s="58">
        <f t="shared" si="189"/>
        <v>1091.8280730960446</v>
      </c>
      <c r="DD101" s="58">
        <f>'Stata Quintile'!$G277</f>
        <v>0</v>
      </c>
      <c r="DE101" s="58">
        <f t="shared" si="290"/>
        <v>16376.962499999998</v>
      </c>
      <c r="DF101" s="58">
        <f t="shared" si="190"/>
        <v>3978.3740402955559</v>
      </c>
      <c r="DG101" s="58">
        <f t="shared" si="291"/>
        <v>-13249.130250000002</v>
      </c>
      <c r="DH101" s="58">
        <f t="shared" si="191"/>
        <v>2657.0746587102167</v>
      </c>
      <c r="DI101" s="58">
        <f t="shared" si="292"/>
        <v>-5736.1125500000053</v>
      </c>
      <c r="DJ101" s="58">
        <f t="shared" si="192"/>
        <v>2704.4636192491607</v>
      </c>
      <c r="DK101" s="58">
        <f t="shared" si="293"/>
        <v>20389.996637500008</v>
      </c>
      <c r="DL101" s="58">
        <f t="shared" si="193"/>
        <v>2683.5817356631433</v>
      </c>
      <c r="DM101" s="58">
        <f t="shared" si="294"/>
        <v>-323274.59831250086</v>
      </c>
      <c r="DN101" s="58">
        <f t="shared" si="194"/>
        <v>3062.1287843641271</v>
      </c>
      <c r="DP101" s="58">
        <f t="shared" si="295"/>
        <v>-18.407225999999987</v>
      </c>
      <c r="DQ101" s="58">
        <f t="shared" si="195"/>
        <v>2.1714154751208259</v>
      </c>
      <c r="DR101" s="58">
        <f t="shared" si="296"/>
        <v>-127.78052050000002</v>
      </c>
      <c r="DS101" s="58">
        <f t="shared" si="196"/>
        <v>2.4043838944855787</v>
      </c>
      <c r="DT101" s="58">
        <f t="shared" si="297"/>
        <v>-645.27069500000061</v>
      </c>
      <c r="DU101" s="58">
        <f t="shared" si="197"/>
        <v>4.585987243134741</v>
      </c>
      <c r="DV101" s="58">
        <f t="shared" si="298"/>
        <v>3515.4554749999952</v>
      </c>
      <c r="DW101" s="58">
        <f t="shared" si="198"/>
        <v>-3.9982221314758499</v>
      </c>
      <c r="DX101" s="58">
        <f t="shared" si="299"/>
        <v>5219.1391937499939</v>
      </c>
      <c r="DY101" s="58">
        <f t="shared" si="199"/>
        <v>-5.5443155061304541</v>
      </c>
      <c r="EA101" s="58">
        <f t="shared" si="300"/>
        <v>141.37246500000003</v>
      </c>
      <c r="EB101" s="58">
        <f t="shared" si="200"/>
        <v>117.52574707159505</v>
      </c>
      <c r="EC101" s="58">
        <f t="shared" si="301"/>
        <v>-2876.8152250000003</v>
      </c>
      <c r="ED101" s="58">
        <f t="shared" si="201"/>
        <v>105.57686682730785</v>
      </c>
      <c r="EE101" s="58">
        <f t="shared" si="302"/>
        <v>-9028.9135499999938</v>
      </c>
      <c r="EF101" s="58">
        <f t="shared" si="202"/>
        <v>150.77936555274528</v>
      </c>
      <c r="EG101" s="58">
        <f t="shared" si="303"/>
        <v>11651.627637499972</v>
      </c>
      <c r="EH101" s="58">
        <f t="shared" si="203"/>
        <v>61.812843982991069</v>
      </c>
      <c r="EI101" s="58">
        <f t="shared" si="304"/>
        <v>36161.783074999927</v>
      </c>
      <c r="EJ101" s="58">
        <f t="shared" si="204"/>
        <v>24.652343902060775</v>
      </c>
      <c r="EL101" s="58">
        <f t="shared" si="305"/>
        <v>1756.041195</v>
      </c>
      <c r="EM101" s="58">
        <f t="shared" si="205"/>
        <v>556.80014592065504</v>
      </c>
      <c r="EN101" s="58">
        <f t="shared" si="306"/>
        <v>-5693.9914000000026</v>
      </c>
      <c r="EO101" s="58">
        <f t="shared" si="206"/>
        <v>363.56629511436552</v>
      </c>
      <c r="EP101" s="58">
        <f t="shared" si="307"/>
        <v>-15571.996137499998</v>
      </c>
      <c r="EQ101" s="58">
        <f t="shared" si="207"/>
        <v>389.51178146633384</v>
      </c>
      <c r="ER101" s="58">
        <f t="shared" si="308"/>
        <v>4806.5158874999906</v>
      </c>
      <c r="ES101" s="58">
        <f t="shared" si="208"/>
        <v>314.7256760789445</v>
      </c>
      <c r="ET101" s="58">
        <f t="shared" si="309"/>
        <v>8909.1773374999757</v>
      </c>
      <c r="EU101" s="58">
        <f t="shared" si="209"/>
        <v>303.0207815989815</v>
      </c>
      <c r="EW101" s="58">
        <f t="shared" si="310"/>
        <v>4143.7528000000002</v>
      </c>
      <c r="EX101" s="58">
        <f t="shared" si="210"/>
        <v>1149.7066449455849</v>
      </c>
      <c r="EY101" s="58">
        <f t="shared" si="311"/>
        <v>-6727.0492000000013</v>
      </c>
      <c r="EZ101" s="58">
        <f t="shared" si="211"/>
        <v>766.04780408798479</v>
      </c>
      <c r="FA101" s="58">
        <f t="shared" si="312"/>
        <v>-21732.025662500018</v>
      </c>
      <c r="FB101" s="58">
        <f t="shared" si="212"/>
        <v>749.28350483200029</v>
      </c>
      <c r="FC101" s="58">
        <f t="shared" si="313"/>
        <v>-4181.5521124999505</v>
      </c>
      <c r="FD101" s="58">
        <f t="shared" si="213"/>
        <v>699.71745397464997</v>
      </c>
      <c r="FE101" s="58">
        <f t="shared" si="314"/>
        <v>-42876.619500000263</v>
      </c>
      <c r="FF101" s="58">
        <f t="shared" si="214"/>
        <v>765.90702953702646</v>
      </c>
      <c r="FH101" s="58">
        <f t="shared" si="315"/>
        <v>9227.1777000000002</v>
      </c>
      <c r="FI101" s="58">
        <f t="shared" si="215"/>
        <v>2470.6670762513654</v>
      </c>
      <c r="FJ101" s="58">
        <f t="shared" si="316"/>
        <v>-7844.7914999999994</v>
      </c>
      <c r="FK101" s="58">
        <f t="shared" si="216"/>
        <v>1812.6510271704183</v>
      </c>
      <c r="FL101" s="58">
        <f t="shared" si="317"/>
        <v>-24755.06316250001</v>
      </c>
      <c r="FM101" s="58">
        <f t="shared" si="217"/>
        <v>1792.761753178125</v>
      </c>
      <c r="FN101" s="58">
        <f t="shared" si="318"/>
        <v>-16334.42477500005</v>
      </c>
      <c r="FO101" s="58">
        <f t="shared" si="218"/>
        <v>1768.1928727357813</v>
      </c>
      <c r="FP101" s="58">
        <f t="shared" si="319"/>
        <v>-148826.1940624998</v>
      </c>
      <c r="FQ101" s="58">
        <f t="shared" si="219"/>
        <v>2002.8815312591189</v>
      </c>
    </row>
    <row r="102" spans="1:173">
      <c r="A102" s="58">
        <v>96</v>
      </c>
      <c r="B102" s="137"/>
      <c r="C102" s="138">
        <f t="shared" si="220"/>
        <v>-163.585688</v>
      </c>
      <c r="D102" s="139">
        <f t="shared" si="221"/>
        <v>-635.76783440000008</v>
      </c>
      <c r="E102" s="141">
        <f t="shared" si="222"/>
        <v>1214.7459624000003</v>
      </c>
      <c r="F102" s="140">
        <f t="shared" si="223"/>
        <v>16153.520140800014</v>
      </c>
      <c r="G102" s="142">
        <f t="shared" si="224"/>
        <v>-27766.01596320013</v>
      </c>
      <c r="I102" s="58">
        <f t="shared" si="225"/>
        <v>22.841320000000223</v>
      </c>
      <c r="J102" s="58">
        <f t="shared" si="226"/>
        <v>-7668.288959999998</v>
      </c>
      <c r="K102" s="58">
        <f t="shared" si="227"/>
        <v>-9422.3285480000013</v>
      </c>
      <c r="L102" s="58">
        <f t="shared" si="228"/>
        <v>26211.447199999995</v>
      </c>
      <c r="M102" s="58">
        <f t="shared" si="229"/>
        <v>25958.462190719954</v>
      </c>
      <c r="O102" s="58">
        <f t="shared" si="230"/>
        <v>3300.0558959999998</v>
      </c>
      <c r="P102" s="58">
        <f t="shared" si="231"/>
        <v>-11005.113775999991</v>
      </c>
      <c r="Q102" s="58">
        <f t="shared" si="232"/>
        <v>-20294.152911199999</v>
      </c>
      <c r="R102" s="58">
        <f t="shared" si="233"/>
        <v>8302.9232496001059</v>
      </c>
      <c r="S102" s="58">
        <f t="shared" si="234"/>
        <v>-69191.746651199879</v>
      </c>
      <c r="T102" s="58">
        <f>'Stata Quintile'!$F280</f>
        <v>0</v>
      </c>
      <c r="U102" s="58">
        <f t="shared" si="235"/>
        <v>7211.3498399999999</v>
      </c>
      <c r="V102" s="58">
        <f t="shared" si="236"/>
        <v>-13196.719536000004</v>
      </c>
      <c r="W102" s="58">
        <f t="shared" si="237"/>
        <v>-22948.810538399994</v>
      </c>
      <c r="X102" s="58">
        <f t="shared" si="238"/>
        <v>18551.748998399999</v>
      </c>
      <c r="Y102" s="58">
        <f t="shared" si="239"/>
        <v>-144474.34238720033</v>
      </c>
      <c r="Z102" s="58">
        <f>'Stata Quintile'!$G280</f>
        <v>403.5</v>
      </c>
      <c r="AA102" s="58">
        <f t="shared" si="240"/>
        <v>16478.422599999998</v>
      </c>
      <c r="AB102" s="58">
        <f t="shared" si="241"/>
        <v>-14276.066376000002</v>
      </c>
      <c r="AC102" s="58">
        <f t="shared" si="242"/>
        <v>-6301.8524976000044</v>
      </c>
      <c r="AD102" s="58">
        <f t="shared" si="243"/>
        <v>21998.312843200052</v>
      </c>
      <c r="AE102" s="58">
        <f t="shared" si="244"/>
        <v>-358318.96439359989</v>
      </c>
      <c r="AG102" s="58">
        <f t="shared" si="245"/>
        <v>-19.257364799999998</v>
      </c>
      <c r="AH102" s="58">
        <f t="shared" si="246"/>
        <v>-133.79223760000002</v>
      </c>
      <c r="AI102" s="58">
        <f t="shared" si="247"/>
        <v>-686.89672080000128</v>
      </c>
      <c r="AJ102" s="58">
        <f t="shared" si="248"/>
        <v>3864.3849279999922</v>
      </c>
      <c r="AK102" s="58">
        <f t="shared" si="249"/>
        <v>5763.4055520000038</v>
      </c>
      <c r="AM102" s="58">
        <f t="shared" si="250"/>
        <v>133.28105200000005</v>
      </c>
      <c r="AN102" s="58">
        <f t="shared" si="251"/>
        <v>-3022.6798000000017</v>
      </c>
      <c r="AO102" s="58">
        <f t="shared" si="252"/>
        <v>-9585.5442863999961</v>
      </c>
      <c r="AP102" s="58">
        <f t="shared" si="253"/>
        <v>12930.178355199954</v>
      </c>
      <c r="AQ102" s="58">
        <f t="shared" si="254"/>
        <v>40212.91219839995</v>
      </c>
      <c r="AS102" s="58">
        <f t="shared" si="320"/>
        <v>1753.9153759999999</v>
      </c>
      <c r="AT102" s="58">
        <f t="shared" si="321"/>
        <v>-6007.5945599999977</v>
      </c>
      <c r="AU102" s="58">
        <f t="shared" si="322"/>
        <v>-16526.995609599995</v>
      </c>
      <c r="AV102" s="58">
        <f t="shared" si="323"/>
        <v>5618.9723152000224</v>
      </c>
      <c r="AW102" s="58">
        <f t="shared" si="324"/>
        <v>10178.694833599977</v>
      </c>
      <c r="AY102" s="58">
        <f t="shared" si="325"/>
        <v>4156.6232399999999</v>
      </c>
      <c r="AZ102" s="58">
        <f t="shared" si="326"/>
        <v>-7150.2705959999985</v>
      </c>
      <c r="BA102" s="58">
        <f t="shared" si="327"/>
        <v>-23109.053212800005</v>
      </c>
      <c r="BB102" s="58">
        <f t="shared" si="328"/>
        <v>-4052.775124799984</v>
      </c>
      <c r="BC102" s="58">
        <f t="shared" si="329"/>
        <v>-46977.326124799903</v>
      </c>
      <c r="BE102" s="58">
        <f t="shared" si="330"/>
        <v>9265.5837599999995</v>
      </c>
      <c r="BF102" s="58">
        <f t="shared" si="331"/>
        <v>-8481.1096400000024</v>
      </c>
      <c r="BG102" s="58">
        <f t="shared" si="332"/>
        <v>-26460.968372800009</v>
      </c>
      <c r="BH102" s="58">
        <f t="shared" si="333"/>
        <v>-17321.046054400053</v>
      </c>
      <c r="BI102" s="58">
        <f t="shared" si="334"/>
        <v>-164168.94917439949</v>
      </c>
      <c r="BK102" s="58">
        <v>96</v>
      </c>
      <c r="BM102" s="58">
        <f t="shared" si="270"/>
        <v>-163.585688</v>
      </c>
      <c r="BN102" s="58">
        <f t="shared" si="174"/>
        <v>-1.5594706458676511</v>
      </c>
      <c r="BO102" s="58">
        <f t="shared" si="271"/>
        <v>-635.76783440000008</v>
      </c>
      <c r="BP102" s="58">
        <f t="shared" si="174"/>
        <v>-14.296350320685493</v>
      </c>
      <c r="BQ102" s="58">
        <f t="shared" si="272"/>
        <v>1214.7459624000003</v>
      </c>
      <c r="BR102" s="58">
        <f t="shared" si="174"/>
        <v>-3.0523077983013809</v>
      </c>
      <c r="BS102" s="58">
        <f t="shared" si="273"/>
        <v>16153.520140800014</v>
      </c>
      <c r="BT102" s="58">
        <f t="shared" si="174"/>
        <v>19.56723081872714</v>
      </c>
      <c r="BU102" s="58">
        <f t="shared" si="274"/>
        <v>-27766.01596320013</v>
      </c>
      <c r="BV102" s="58">
        <f t="shared" si="174"/>
        <v>4.6819556549612322</v>
      </c>
      <c r="BX102" s="58">
        <f t="shared" si="275"/>
        <v>22.841320000000223</v>
      </c>
      <c r="BY102" s="58">
        <f t="shared" si="175"/>
        <v>176.8735682312475</v>
      </c>
      <c r="BZ102" s="58">
        <f t="shared" si="276"/>
        <v>-7668.288959999998</v>
      </c>
      <c r="CA102" s="58">
        <f t="shared" si="176"/>
        <v>195.79375179687869</v>
      </c>
      <c r="CB102" s="58">
        <f t="shared" si="277"/>
        <v>-9422.3285480000013</v>
      </c>
      <c r="CC102" s="58">
        <f t="shared" si="177"/>
        <v>211.08475967135479</v>
      </c>
      <c r="CD102" s="58">
        <f t="shared" si="278"/>
        <v>26211.447199999995</v>
      </c>
      <c r="CE102" s="58">
        <f t="shared" si="178"/>
        <v>55.830425196380887</v>
      </c>
      <c r="CF102" s="58">
        <f t="shared" si="279"/>
        <v>25958.462190719954</v>
      </c>
      <c r="CG102" s="58">
        <f t="shared" si="179"/>
        <v>56.042738359951912</v>
      </c>
      <c r="CI102" s="58">
        <f t="shared" si="280"/>
        <v>3300.0558959999998</v>
      </c>
      <c r="CJ102" s="58">
        <f t="shared" si="180"/>
        <v>877.58023672994659</v>
      </c>
      <c r="CK102" s="58">
        <f t="shared" si="281"/>
        <v>-11005.113775999991</v>
      </c>
      <c r="CL102" s="58">
        <f t="shared" si="181"/>
        <v>481.89713445470102</v>
      </c>
      <c r="CM102" s="58">
        <f t="shared" si="282"/>
        <v>-20294.152911199999</v>
      </c>
      <c r="CN102" s="58">
        <f t="shared" si="182"/>
        <v>476.43313998886606</v>
      </c>
      <c r="CO102" s="58">
        <f t="shared" si="283"/>
        <v>8302.9232496001059</v>
      </c>
      <c r="CP102" s="58">
        <f t="shared" si="183"/>
        <v>411.29043600340441</v>
      </c>
      <c r="CQ102" s="58">
        <f t="shared" si="284"/>
        <v>-69191.746651199879</v>
      </c>
      <c r="CR102" s="58">
        <f t="shared" si="184"/>
        <v>519.10680444009643</v>
      </c>
      <c r="CS102" s="58">
        <f>'Stata Quintile'!$F280</f>
        <v>0</v>
      </c>
      <c r="CT102" s="58">
        <f t="shared" si="285"/>
        <v>7211.3498399999999</v>
      </c>
      <c r="CU102" s="58">
        <f t="shared" si="185"/>
        <v>1723.2159951096714</v>
      </c>
      <c r="CV102" s="58">
        <f t="shared" si="286"/>
        <v>-13196.719536000004</v>
      </c>
      <c r="CW102" s="58">
        <f t="shared" si="186"/>
        <v>981.74068967042831</v>
      </c>
      <c r="CX102" s="58">
        <f t="shared" si="287"/>
        <v>-22948.810538399994</v>
      </c>
      <c r="CY102" s="58">
        <f t="shared" si="187"/>
        <v>942.38172716130919</v>
      </c>
      <c r="CZ102" s="58">
        <f t="shared" si="288"/>
        <v>18551.748998399999</v>
      </c>
      <c r="DA102" s="58">
        <f t="shared" si="188"/>
        <v>896.04146662460016</v>
      </c>
      <c r="DB102" s="58">
        <f t="shared" si="289"/>
        <v>-144474.34238720033</v>
      </c>
      <c r="DC102" s="58">
        <f t="shared" si="189"/>
        <v>1048.6889083382812</v>
      </c>
      <c r="DD102" s="58">
        <f>'Stata Quintile'!$G280</f>
        <v>403.5</v>
      </c>
      <c r="DE102" s="58">
        <f t="shared" si="290"/>
        <v>16478.422599999998</v>
      </c>
      <c r="DF102" s="58">
        <f t="shared" si="190"/>
        <v>3821.1847012216354</v>
      </c>
      <c r="DG102" s="58">
        <f t="shared" si="291"/>
        <v>-14276.066376000002</v>
      </c>
      <c r="DH102" s="58">
        <f t="shared" si="191"/>
        <v>2552.0911138644201</v>
      </c>
      <c r="DI102" s="58">
        <f t="shared" si="292"/>
        <v>-6301.8524976000044</v>
      </c>
      <c r="DJ102" s="58">
        <f t="shared" si="192"/>
        <v>2597.6076915376334</v>
      </c>
      <c r="DK102" s="58">
        <f t="shared" si="293"/>
        <v>21998.312843200052</v>
      </c>
      <c r="DL102" s="58">
        <f t="shared" si="193"/>
        <v>2577.5508710166418</v>
      </c>
      <c r="DM102" s="58">
        <f t="shared" si="294"/>
        <v>-358318.96439359989</v>
      </c>
      <c r="DN102" s="58">
        <f t="shared" si="194"/>
        <v>2941.141166081341</v>
      </c>
      <c r="DP102" s="58">
        <f t="shared" si="295"/>
        <v>-19.257364799999998</v>
      </c>
      <c r="DQ102" s="58">
        <f t="shared" si="195"/>
        <v>2.0874264742942041</v>
      </c>
      <c r="DR102" s="58">
        <f t="shared" si="296"/>
        <v>-133.79223760000002</v>
      </c>
      <c r="DS102" s="58">
        <f t="shared" si="196"/>
        <v>2.3113838200110113</v>
      </c>
      <c r="DT102" s="58">
        <f t="shared" si="297"/>
        <v>-686.89672080000128</v>
      </c>
      <c r="DU102" s="58">
        <f t="shared" si="197"/>
        <v>4.4086041072182542</v>
      </c>
      <c r="DV102" s="58">
        <f t="shared" si="298"/>
        <v>3864.3849279999922</v>
      </c>
      <c r="DW102" s="58">
        <f t="shared" si="198"/>
        <v>-3.8435733847237539</v>
      </c>
      <c r="DX102" s="58">
        <f t="shared" si="299"/>
        <v>5763.4055520000038</v>
      </c>
      <c r="DY102" s="58">
        <f t="shared" si="199"/>
        <v>-5.3298648286977848</v>
      </c>
      <c r="EA102" s="58">
        <f t="shared" si="300"/>
        <v>133.28105200000005</v>
      </c>
      <c r="EB102" s="58">
        <f t="shared" si="200"/>
        <v>112.97992422882642</v>
      </c>
      <c r="EC102" s="58">
        <f t="shared" si="301"/>
        <v>-3022.6798000000017</v>
      </c>
      <c r="ED102" s="58">
        <f t="shared" si="201"/>
        <v>101.49321924496874</v>
      </c>
      <c r="EE102" s="58">
        <f t="shared" si="302"/>
        <v>-9585.5442863999961</v>
      </c>
      <c r="EF102" s="58">
        <f t="shared" si="202"/>
        <v>144.94731341756264</v>
      </c>
      <c r="EG102" s="58">
        <f t="shared" si="303"/>
        <v>12930.178355199954</v>
      </c>
      <c r="EH102" s="58">
        <f t="shared" si="203"/>
        <v>59.421961600569809</v>
      </c>
      <c r="EI102" s="58">
        <f t="shared" si="304"/>
        <v>40212.91219839995</v>
      </c>
      <c r="EJ102" s="58">
        <f t="shared" si="204"/>
        <v>23.698806563816866</v>
      </c>
      <c r="EL102" s="58">
        <f t="shared" si="305"/>
        <v>1753.9153759999999</v>
      </c>
      <c r="EM102" s="58">
        <f t="shared" si="205"/>
        <v>535.26346238320775</v>
      </c>
      <c r="EN102" s="58">
        <f t="shared" si="306"/>
        <v>-6007.5945599999977</v>
      </c>
      <c r="EO102" s="58">
        <f t="shared" si="206"/>
        <v>349.5037768120157</v>
      </c>
      <c r="EP102" s="58">
        <f t="shared" si="307"/>
        <v>-16526.995609599995</v>
      </c>
      <c r="EQ102" s="58">
        <f t="shared" si="207"/>
        <v>374.44570787959452</v>
      </c>
      <c r="ER102" s="58">
        <f t="shared" si="308"/>
        <v>5618.9723152000224</v>
      </c>
      <c r="ES102" s="58">
        <f t="shared" si="208"/>
        <v>302.55228256157415</v>
      </c>
      <c r="ET102" s="58">
        <f t="shared" si="309"/>
        <v>10178.694833599977</v>
      </c>
      <c r="EU102" s="58">
        <f t="shared" si="209"/>
        <v>291.30012612433802</v>
      </c>
      <c r="EW102" s="58">
        <f t="shared" si="310"/>
        <v>4156.6232399999999</v>
      </c>
      <c r="EX102" s="58">
        <f t="shared" si="210"/>
        <v>1105.2367065763126</v>
      </c>
      <c r="EY102" s="58">
        <f t="shared" si="311"/>
        <v>-7150.2705959999985</v>
      </c>
      <c r="EZ102" s="58">
        <f t="shared" si="211"/>
        <v>736.41755120089169</v>
      </c>
      <c r="FA102" s="58">
        <f t="shared" si="312"/>
        <v>-23109.053212800005</v>
      </c>
      <c r="FB102" s="58">
        <f t="shared" si="212"/>
        <v>720.30168461944641</v>
      </c>
      <c r="FC102" s="58">
        <f t="shared" si="313"/>
        <v>-4052.775124799984</v>
      </c>
      <c r="FD102" s="58">
        <f t="shared" si="213"/>
        <v>672.65281779901966</v>
      </c>
      <c r="FE102" s="58">
        <f t="shared" si="314"/>
        <v>-46977.326124799903</v>
      </c>
      <c r="FF102" s="58">
        <f t="shared" si="214"/>
        <v>736.28222172205903</v>
      </c>
      <c r="FH102" s="58">
        <f t="shared" si="315"/>
        <v>9265.5837599999995</v>
      </c>
      <c r="FI102" s="58">
        <f t="shared" si="215"/>
        <v>2375.1032095076985</v>
      </c>
      <c r="FJ102" s="58">
        <f t="shared" si="316"/>
        <v>-8481.1096400000024</v>
      </c>
      <c r="FK102" s="58">
        <f t="shared" si="216"/>
        <v>1742.5388121826709</v>
      </c>
      <c r="FL102" s="58">
        <f t="shared" si="317"/>
        <v>-26460.968372800009</v>
      </c>
      <c r="FM102" s="58">
        <f t="shared" si="217"/>
        <v>1723.4188429452342</v>
      </c>
      <c r="FN102" s="58">
        <f t="shared" si="318"/>
        <v>-17321.046054400053</v>
      </c>
      <c r="FO102" s="58">
        <f t="shared" si="218"/>
        <v>1699.8002715263933</v>
      </c>
      <c r="FP102" s="58">
        <f t="shared" si="319"/>
        <v>-164168.94917439949</v>
      </c>
      <c r="FQ102" s="58">
        <f t="shared" si="219"/>
        <v>1925.4113186204311</v>
      </c>
    </row>
    <row r="103" spans="1:173">
      <c r="A103" s="58">
        <v>97</v>
      </c>
      <c r="B103" s="137"/>
      <c r="C103" s="138">
        <f t="shared" si="220"/>
        <v>-168.687116</v>
      </c>
      <c r="D103" s="139">
        <f t="shared" si="221"/>
        <v>-659.84643360000018</v>
      </c>
      <c r="E103" s="141">
        <f t="shared" si="222"/>
        <v>1307.2222417000012</v>
      </c>
      <c r="F103" s="140">
        <f t="shared" si="223"/>
        <v>17459.774759400025</v>
      </c>
      <c r="G103" s="142">
        <f t="shared" si="224"/>
        <v>-30991.076184600242</v>
      </c>
      <c r="I103" s="58">
        <f t="shared" si="225"/>
        <v>3.6697400000002744</v>
      </c>
      <c r="J103" s="58">
        <f t="shared" si="226"/>
        <v>-8036.5474399999985</v>
      </c>
      <c r="K103" s="58">
        <f t="shared" si="227"/>
        <v>-9906.260335500001</v>
      </c>
      <c r="L103" s="58">
        <f t="shared" si="228"/>
        <v>28816.664767099952</v>
      </c>
      <c r="M103" s="58">
        <f t="shared" si="229"/>
        <v>28535.949268089964</v>
      </c>
      <c r="O103" s="58">
        <f t="shared" si="230"/>
        <v>3307.7313220000001</v>
      </c>
      <c r="P103" s="58">
        <f t="shared" si="231"/>
        <v>-11567.417998999998</v>
      </c>
      <c r="Q103" s="58">
        <f t="shared" si="232"/>
        <v>-21433.522037099996</v>
      </c>
      <c r="R103" s="58">
        <f t="shared" si="233"/>
        <v>9548.9847170001012</v>
      </c>
      <c r="S103" s="58">
        <f t="shared" si="234"/>
        <v>-76154.592496399768</v>
      </c>
      <c r="U103" s="58">
        <f t="shared" si="235"/>
        <v>7250.0136299999995</v>
      </c>
      <c r="V103" s="58">
        <f t="shared" si="236"/>
        <v>-13938.079639000011</v>
      </c>
      <c r="W103" s="58">
        <f t="shared" si="237"/>
        <v>-24282.151040399996</v>
      </c>
      <c r="X103" s="58">
        <f t="shared" si="238"/>
        <v>20612.531674200029</v>
      </c>
      <c r="Y103" s="58">
        <f t="shared" si="239"/>
        <v>-159390.92041329993</v>
      </c>
      <c r="AA103" s="58">
        <f t="shared" si="240"/>
        <v>16579.882699999998</v>
      </c>
      <c r="AB103" s="58">
        <f t="shared" si="241"/>
        <v>-15321.613274000003</v>
      </c>
      <c r="AC103" s="58">
        <f t="shared" si="242"/>
        <v>-6869.2005268000212</v>
      </c>
      <c r="AD103" s="58">
        <f t="shared" si="243"/>
        <v>23729.689454100037</v>
      </c>
      <c r="AE103" s="58">
        <f t="shared" si="244"/>
        <v>-396149.70272690058</v>
      </c>
      <c r="AG103" s="58">
        <f t="shared" si="245"/>
        <v>-20.107503599999994</v>
      </c>
      <c r="AH103" s="58">
        <f t="shared" si="246"/>
        <v>-139.90011090000002</v>
      </c>
      <c r="AI103" s="58">
        <f t="shared" si="247"/>
        <v>-730.07798420000063</v>
      </c>
      <c r="AJ103" s="58">
        <f t="shared" si="248"/>
        <v>4236.7982873999936</v>
      </c>
      <c r="AK103" s="58">
        <f t="shared" si="249"/>
        <v>6347.6548162500039</v>
      </c>
      <c r="AM103" s="58">
        <f t="shared" si="250"/>
        <v>125.18963900000006</v>
      </c>
      <c r="AN103" s="58">
        <f t="shared" si="251"/>
        <v>-3171.0262249999996</v>
      </c>
      <c r="AO103" s="58">
        <f t="shared" si="252"/>
        <v>-10160.588915199998</v>
      </c>
      <c r="AP103" s="58">
        <f t="shared" si="253"/>
        <v>14301.02505149995</v>
      </c>
      <c r="AQ103" s="58">
        <f t="shared" si="254"/>
        <v>44587.561638399842</v>
      </c>
      <c r="AR103" s="58">
        <v>0</v>
      </c>
      <c r="AS103" s="58">
        <f t="shared" si="320"/>
        <v>1751.7895569999998</v>
      </c>
      <c r="AT103" s="58">
        <f t="shared" si="321"/>
        <v>-6326.6296399999992</v>
      </c>
      <c r="AU103" s="58">
        <f t="shared" si="322"/>
        <v>-17511.905551299991</v>
      </c>
      <c r="AV103" s="58">
        <f t="shared" si="323"/>
        <v>6506.1530815000297</v>
      </c>
      <c r="AW103" s="58">
        <f t="shared" si="324"/>
        <v>11560.35606190002</v>
      </c>
      <c r="AY103" s="58">
        <f t="shared" si="325"/>
        <v>4169.4936800000005</v>
      </c>
      <c r="AZ103" s="58">
        <f t="shared" si="326"/>
        <v>-7580.9455039999993</v>
      </c>
      <c r="BA103" s="58">
        <f t="shared" si="327"/>
        <v>-24529.518535900002</v>
      </c>
      <c r="BB103" s="58">
        <f t="shared" si="328"/>
        <v>-3878.9820504999952</v>
      </c>
      <c r="BC103" s="58">
        <f t="shared" si="329"/>
        <v>-51375.4048872001</v>
      </c>
      <c r="BD103" s="58">
        <f>'Stata Quintile'!$L283</f>
        <v>132</v>
      </c>
      <c r="BE103" s="58">
        <f t="shared" si="330"/>
        <v>9303.9898199999989</v>
      </c>
      <c r="BF103" s="58">
        <f t="shared" si="331"/>
        <v>-9128.8694600000017</v>
      </c>
      <c r="BG103" s="58">
        <f t="shared" si="332"/>
        <v>-28218.397047900013</v>
      </c>
      <c r="BH103" s="58">
        <f t="shared" si="333"/>
        <v>-18317.139450800038</v>
      </c>
      <c r="BI103" s="58">
        <f t="shared" si="334"/>
        <v>-180673.22965809936</v>
      </c>
      <c r="BK103" s="58">
        <v>97</v>
      </c>
      <c r="BM103" s="58">
        <f t="shared" si="270"/>
        <v>-168.687116</v>
      </c>
      <c r="BN103" s="58">
        <f t="shared" si="174"/>
        <v>-1.4978544786480135</v>
      </c>
      <c r="BO103" s="58">
        <f t="shared" si="271"/>
        <v>-659.84643360000018</v>
      </c>
      <c r="BP103" s="58">
        <f t="shared" si="174"/>
        <v>-13.731487933359329</v>
      </c>
      <c r="BQ103" s="58">
        <f t="shared" si="272"/>
        <v>1307.2222417000012</v>
      </c>
      <c r="BR103" s="58">
        <f t="shared" si="174"/>
        <v>-2.9317082165110464</v>
      </c>
      <c r="BS103" s="58">
        <f t="shared" si="273"/>
        <v>17459.774759400025</v>
      </c>
      <c r="BT103" s="58">
        <f t="shared" si="174"/>
        <v>18.794110933882408</v>
      </c>
      <c r="BU103" s="58">
        <f t="shared" si="274"/>
        <v>-30991.076184600242</v>
      </c>
      <c r="BV103" s="58">
        <f t="shared" si="174"/>
        <v>4.4969671376618168</v>
      </c>
      <c r="BX103" s="58">
        <f t="shared" si="275"/>
        <v>3.6697400000002744</v>
      </c>
      <c r="BY103" s="58">
        <f t="shared" si="175"/>
        <v>169.88512546334471</v>
      </c>
      <c r="BZ103" s="58">
        <f t="shared" si="276"/>
        <v>-8036.5474399999985</v>
      </c>
      <c r="CA103" s="58">
        <f t="shared" si="176"/>
        <v>188.05775459600511</v>
      </c>
      <c r="CB103" s="58">
        <f t="shared" si="277"/>
        <v>-9906.260335500001</v>
      </c>
      <c r="CC103" s="58">
        <f t="shared" si="177"/>
        <v>202.74460021795844</v>
      </c>
      <c r="CD103" s="58">
        <f t="shared" si="278"/>
        <v>28816.664767099952</v>
      </c>
      <c r="CE103" s="58">
        <f t="shared" si="178"/>
        <v>53.624512039913803</v>
      </c>
      <c r="CF103" s="58">
        <f t="shared" si="279"/>
        <v>28535.949268089964</v>
      </c>
      <c r="CG103" s="58">
        <f t="shared" si="179"/>
        <v>53.828436508625977</v>
      </c>
      <c r="CI103" s="58">
        <f t="shared" si="280"/>
        <v>3307.7313220000001</v>
      </c>
      <c r="CJ103" s="58">
        <f t="shared" si="180"/>
        <v>842.90620759173441</v>
      </c>
      <c r="CK103" s="58">
        <f t="shared" si="281"/>
        <v>-11567.417998999998</v>
      </c>
      <c r="CL103" s="58">
        <f t="shared" si="181"/>
        <v>462.8569207142848</v>
      </c>
      <c r="CM103" s="58">
        <f t="shared" si="282"/>
        <v>-21433.522037099996</v>
      </c>
      <c r="CN103" s="58">
        <f t="shared" si="182"/>
        <v>457.60881386235667</v>
      </c>
      <c r="CO103" s="58">
        <f t="shared" si="283"/>
        <v>9548.9847170001012</v>
      </c>
      <c r="CP103" s="58">
        <f t="shared" si="183"/>
        <v>395.03996001799487</v>
      </c>
      <c r="CQ103" s="58">
        <f t="shared" si="284"/>
        <v>-76154.592496399768</v>
      </c>
      <c r="CR103" s="58">
        <f t="shared" si="184"/>
        <v>498.59640127733809</v>
      </c>
      <c r="CT103" s="58">
        <f t="shared" si="285"/>
        <v>7250.0136299999995</v>
      </c>
      <c r="CU103" s="58">
        <f t="shared" si="185"/>
        <v>1655.1300935304489</v>
      </c>
      <c r="CV103" s="58">
        <f t="shared" si="286"/>
        <v>-13938.079639000011</v>
      </c>
      <c r="CW103" s="58">
        <f t="shared" si="186"/>
        <v>942.95118205042456</v>
      </c>
      <c r="CX103" s="58">
        <f t="shared" si="287"/>
        <v>-24282.151040399996</v>
      </c>
      <c r="CY103" s="58">
        <f t="shared" si="187"/>
        <v>905.14732955378281</v>
      </c>
      <c r="CZ103" s="58">
        <f t="shared" si="288"/>
        <v>20612.531674200029</v>
      </c>
      <c r="DA103" s="58">
        <f t="shared" si="188"/>
        <v>860.63801674911201</v>
      </c>
      <c r="DB103" s="58">
        <f t="shared" si="289"/>
        <v>-159390.92041329993</v>
      </c>
      <c r="DC103" s="58">
        <f t="shared" si="189"/>
        <v>1007.2542129762535</v>
      </c>
      <c r="DE103" s="58">
        <f t="shared" si="290"/>
        <v>16579.882699999998</v>
      </c>
      <c r="DF103" s="58">
        <f t="shared" si="190"/>
        <v>3670.2060623152288</v>
      </c>
      <c r="DG103" s="58">
        <f t="shared" si="291"/>
        <v>-15321.613274000003</v>
      </c>
      <c r="DH103" s="58">
        <f t="shared" si="191"/>
        <v>2451.2555686437977</v>
      </c>
      <c r="DI103" s="58">
        <f t="shared" si="292"/>
        <v>-6869.2005268000212</v>
      </c>
      <c r="DJ103" s="58">
        <f t="shared" si="192"/>
        <v>2494.9737430776745</v>
      </c>
      <c r="DK103" s="58">
        <f t="shared" si="293"/>
        <v>23729.689454100037</v>
      </c>
      <c r="DL103" s="58">
        <f t="shared" si="193"/>
        <v>2475.7093865959328</v>
      </c>
      <c r="DM103" s="58">
        <f t="shared" si="294"/>
        <v>-396149.70272690058</v>
      </c>
      <c r="DN103" s="58">
        <f t="shared" si="194"/>
        <v>2824.9338835742692</v>
      </c>
      <c r="DP103" s="58">
        <f t="shared" si="295"/>
        <v>-20.107503599999994</v>
      </c>
      <c r="DQ103" s="58">
        <f t="shared" si="195"/>
        <v>2.0066861158120246</v>
      </c>
      <c r="DR103" s="58">
        <f t="shared" si="296"/>
        <v>-139.90011090000002</v>
      </c>
      <c r="DS103" s="58">
        <f t="shared" si="196"/>
        <v>2.2219809306083085</v>
      </c>
      <c r="DT103" s="58">
        <f t="shared" si="297"/>
        <v>-730.07798420000063</v>
      </c>
      <c r="DU103" s="58">
        <f t="shared" si="197"/>
        <v>4.2380820407377255</v>
      </c>
      <c r="DV103" s="58">
        <f t="shared" si="298"/>
        <v>4236.7982873999936</v>
      </c>
      <c r="DW103" s="58">
        <f t="shared" si="198"/>
        <v>-3.6949063553664256</v>
      </c>
      <c r="DX103" s="58">
        <f t="shared" si="299"/>
        <v>6347.6548162500039</v>
      </c>
      <c r="DY103" s="58">
        <f t="shared" si="199"/>
        <v>-5.1237089701657501</v>
      </c>
      <c r="EA103" s="58">
        <f t="shared" si="300"/>
        <v>125.18963900000006</v>
      </c>
      <c r="EB103" s="58">
        <f t="shared" si="200"/>
        <v>108.60993098793429</v>
      </c>
      <c r="EC103" s="58">
        <f t="shared" si="301"/>
        <v>-3171.0262249999996</v>
      </c>
      <c r="ED103" s="58">
        <f t="shared" si="201"/>
        <v>97.567524612720689</v>
      </c>
      <c r="EE103" s="58">
        <f t="shared" si="302"/>
        <v>-10160.588915199998</v>
      </c>
      <c r="EF103" s="58">
        <f t="shared" si="202"/>
        <v>139.34084143376742</v>
      </c>
      <c r="EG103" s="58">
        <f t="shared" si="303"/>
        <v>14301.02505149995</v>
      </c>
      <c r="EH103" s="58">
        <f t="shared" si="203"/>
        <v>57.123557062529002</v>
      </c>
      <c r="EI103" s="58">
        <f t="shared" si="304"/>
        <v>44587.561638399842</v>
      </c>
      <c r="EJ103" s="58">
        <f t="shared" si="204"/>
        <v>22.782151457097775</v>
      </c>
      <c r="EK103" s="58">
        <v>0</v>
      </c>
      <c r="EL103" s="58">
        <f t="shared" si="305"/>
        <v>1751.7895569999998</v>
      </c>
      <c r="EM103" s="58">
        <f t="shared" si="205"/>
        <v>514.55980437779442</v>
      </c>
      <c r="EN103" s="58">
        <f t="shared" si="306"/>
        <v>-6326.6296399999992</v>
      </c>
      <c r="EO103" s="58">
        <f t="shared" si="206"/>
        <v>335.9851879763446</v>
      </c>
      <c r="EP103" s="58">
        <f t="shared" si="307"/>
        <v>-17511.905551299991</v>
      </c>
      <c r="EQ103" s="58">
        <f t="shared" si="207"/>
        <v>359.96238065412456</v>
      </c>
      <c r="ER103" s="58">
        <f t="shared" si="308"/>
        <v>6506.1530815000297</v>
      </c>
      <c r="ES103" s="58">
        <f t="shared" si="208"/>
        <v>290.84974833847878</v>
      </c>
      <c r="ET103" s="58">
        <f t="shared" si="309"/>
        <v>11560.35606190002</v>
      </c>
      <c r="EU103" s="58">
        <f t="shared" si="209"/>
        <v>280.03281831789872</v>
      </c>
      <c r="EW103" s="58">
        <f t="shared" si="310"/>
        <v>4169.4936800000005</v>
      </c>
      <c r="EX103" s="58">
        <f t="shared" si="210"/>
        <v>1062.4868377806665</v>
      </c>
      <c r="EY103" s="58">
        <f t="shared" si="311"/>
        <v>-7580.9455039999993</v>
      </c>
      <c r="EZ103" s="58">
        <f t="shared" si="211"/>
        <v>707.93337807731712</v>
      </c>
      <c r="FA103" s="58">
        <f t="shared" si="312"/>
        <v>-24529.518535900002</v>
      </c>
      <c r="FB103" s="58">
        <f t="shared" si="212"/>
        <v>692.4408631976255</v>
      </c>
      <c r="FC103" s="58">
        <f t="shared" si="313"/>
        <v>-3878.9820504999952</v>
      </c>
      <c r="FD103" s="58">
        <f t="shared" si="213"/>
        <v>646.63502492729492</v>
      </c>
      <c r="FE103" s="58">
        <f t="shared" si="314"/>
        <v>-51375.4048872001</v>
      </c>
      <c r="FF103" s="58">
        <f t="shared" si="214"/>
        <v>707.80328305860496</v>
      </c>
      <c r="FG103" s="58">
        <f>'Stata Quintile'!$L283</f>
        <v>132</v>
      </c>
      <c r="FH103" s="58">
        <f t="shared" si="315"/>
        <v>9303.9898199999989</v>
      </c>
      <c r="FI103" s="58">
        <f t="shared" si="215"/>
        <v>2283.2356937272125</v>
      </c>
      <c r="FJ103" s="58">
        <f t="shared" si="316"/>
        <v>-9128.8694600000017</v>
      </c>
      <c r="FK103" s="58">
        <f t="shared" si="216"/>
        <v>1675.1384940889227</v>
      </c>
      <c r="FL103" s="58">
        <f t="shared" si="317"/>
        <v>-28218.397047900013</v>
      </c>
      <c r="FM103" s="58">
        <f t="shared" si="217"/>
        <v>1656.7580733766245</v>
      </c>
      <c r="FN103" s="58">
        <f t="shared" si="318"/>
        <v>-18317.139450800038</v>
      </c>
      <c r="FO103" s="58">
        <f t="shared" si="218"/>
        <v>1634.053053618969</v>
      </c>
      <c r="FP103" s="58">
        <f t="shared" si="319"/>
        <v>-180673.22965809936</v>
      </c>
      <c r="FQ103" s="58">
        <f t="shared" si="219"/>
        <v>1850.9376056511524</v>
      </c>
    </row>
    <row r="104" spans="1:173">
      <c r="A104" s="58">
        <v>98</v>
      </c>
      <c r="B104" s="137"/>
      <c r="C104" s="138">
        <f t="shared" si="220"/>
        <v>-173.788544</v>
      </c>
      <c r="D104" s="139">
        <f t="shared" si="221"/>
        <v>-684.24872759999994</v>
      </c>
      <c r="E104" s="141">
        <f t="shared" si="222"/>
        <v>1403.8828847999994</v>
      </c>
      <c r="F104" s="140">
        <f t="shared" si="223"/>
        <v>18838.959297599999</v>
      </c>
      <c r="G104" s="142">
        <f t="shared" si="224"/>
        <v>-34496.249824000057</v>
      </c>
      <c r="I104" s="58">
        <f t="shared" si="225"/>
        <v>-15.501839999999675</v>
      </c>
      <c r="J104" s="58">
        <f t="shared" si="226"/>
        <v>-8410.9844400000002</v>
      </c>
      <c r="K104" s="58">
        <f t="shared" si="227"/>
        <v>-10400.793264000002</v>
      </c>
      <c r="L104" s="58">
        <f t="shared" si="228"/>
        <v>31593.518016800052</v>
      </c>
      <c r="M104" s="58">
        <f t="shared" si="229"/>
        <v>31282.818456960049</v>
      </c>
      <c r="O104" s="58">
        <f t="shared" si="230"/>
        <v>3315.4067480000003</v>
      </c>
      <c r="P104" s="58">
        <f t="shared" si="231"/>
        <v>-12139.288443999998</v>
      </c>
      <c r="Q104" s="58">
        <f t="shared" si="232"/>
        <v>-22603.798682399996</v>
      </c>
      <c r="R104" s="58">
        <f t="shared" si="233"/>
        <v>10900.820984800113</v>
      </c>
      <c r="S104" s="58">
        <f t="shared" si="234"/>
        <v>-83657.710097599542</v>
      </c>
      <c r="U104" s="58">
        <f t="shared" si="235"/>
        <v>7288.67742</v>
      </c>
      <c r="V104" s="58">
        <f t="shared" si="236"/>
        <v>-14692.262084000009</v>
      </c>
      <c r="W104" s="58">
        <f t="shared" si="237"/>
        <v>-25649.900985199994</v>
      </c>
      <c r="X104" s="58">
        <f t="shared" si="238"/>
        <v>22830.527688800008</v>
      </c>
      <c r="Y104" s="58">
        <f t="shared" si="239"/>
        <v>-175469.13273439975</v>
      </c>
      <c r="AA104" s="58">
        <f t="shared" si="240"/>
        <v>16681.342799999999</v>
      </c>
      <c r="AB104" s="58">
        <f t="shared" si="241"/>
        <v>-16385.770944000004</v>
      </c>
      <c r="AC104" s="58">
        <f t="shared" si="242"/>
        <v>-7437.8694272000212</v>
      </c>
      <c r="AD104" s="58">
        <f t="shared" si="243"/>
        <v>25588.842930400016</v>
      </c>
      <c r="AE104" s="58">
        <f t="shared" si="244"/>
        <v>-436924.28778719995</v>
      </c>
      <c r="AG104" s="58">
        <f t="shared" si="245"/>
        <v>-20.95764239999999</v>
      </c>
      <c r="AH104" s="58">
        <f t="shared" si="246"/>
        <v>-146.10414040000001</v>
      </c>
      <c r="AI104" s="58">
        <f t="shared" si="247"/>
        <v>-774.84163520000129</v>
      </c>
      <c r="AJ104" s="58">
        <f t="shared" si="248"/>
        <v>4633.6428031999967</v>
      </c>
      <c r="AK104" s="58">
        <f t="shared" si="249"/>
        <v>6973.800923200004</v>
      </c>
      <c r="AM104" s="58">
        <f t="shared" si="250"/>
        <v>117.09822600000007</v>
      </c>
      <c r="AN104" s="58">
        <f t="shared" si="251"/>
        <v>-3321.8545000000013</v>
      </c>
      <c r="AO104" s="58">
        <f t="shared" si="252"/>
        <v>-10754.326720799996</v>
      </c>
      <c r="AP104" s="58">
        <f t="shared" si="253"/>
        <v>15767.975297599973</v>
      </c>
      <c r="AQ104" s="58">
        <f t="shared" si="254"/>
        <v>49302.949207999976</v>
      </c>
      <c r="AS104" s="58">
        <f t="shared" si="320"/>
        <v>1749.663738</v>
      </c>
      <c r="AT104" s="58">
        <f t="shared" si="321"/>
        <v>-6651.0966399999998</v>
      </c>
      <c r="AU104" s="58">
        <f t="shared" si="322"/>
        <v>-18527.150043200003</v>
      </c>
      <c r="AV104" s="58">
        <f t="shared" si="323"/>
        <v>7471.4472576000262</v>
      </c>
      <c r="AW104" s="58">
        <f t="shared" si="324"/>
        <v>13059.684624800007</v>
      </c>
      <c r="AY104" s="58">
        <f t="shared" si="325"/>
        <v>4182.3641200000002</v>
      </c>
      <c r="AZ104" s="58">
        <f t="shared" si="326"/>
        <v>-8019.0739240000003</v>
      </c>
      <c r="BA104" s="58">
        <f t="shared" si="327"/>
        <v>-25994.040317600011</v>
      </c>
      <c r="BB104" s="58">
        <f t="shared" si="328"/>
        <v>-3657.5875183999597</v>
      </c>
      <c r="BC104" s="58">
        <f t="shared" si="329"/>
        <v>-56087.662809600355</v>
      </c>
      <c r="BD104" s="58">
        <f>'Stata Quintile'!$L286</f>
        <v>0</v>
      </c>
      <c r="BE104" s="58">
        <f t="shared" si="330"/>
        <v>9342.39588</v>
      </c>
      <c r="BF104" s="58">
        <f t="shared" si="331"/>
        <v>-9788.0709599999973</v>
      </c>
      <c r="BG104" s="58">
        <f t="shared" si="332"/>
        <v>-30028.033801600002</v>
      </c>
      <c r="BH104" s="58">
        <f t="shared" si="333"/>
        <v>-19321.872349600031</v>
      </c>
      <c r="BI104" s="58">
        <f t="shared" si="334"/>
        <v>-198402.91873280006</v>
      </c>
      <c r="BK104" s="58">
        <v>98</v>
      </c>
      <c r="BM104" s="58">
        <f t="shared" si="270"/>
        <v>-173.788544</v>
      </c>
      <c r="BN104" s="58">
        <f t="shared" si="174"/>
        <v>-1.4386728247505078</v>
      </c>
      <c r="BO104" s="58">
        <f t="shared" si="271"/>
        <v>-684.24872759999994</v>
      </c>
      <c r="BP104" s="58">
        <f t="shared" si="174"/>
        <v>-13.188943795758352</v>
      </c>
      <c r="BQ104" s="58">
        <f t="shared" si="272"/>
        <v>1403.8828847999994</v>
      </c>
      <c r="BR104" s="58">
        <f t="shared" si="174"/>
        <v>-2.8158736388058494</v>
      </c>
      <c r="BS104" s="58">
        <f t="shared" si="273"/>
        <v>18838.959297599999</v>
      </c>
      <c r="BT104" s="58">
        <f t="shared" si="174"/>
        <v>18.051537750401792</v>
      </c>
      <c r="BU104" s="58">
        <f t="shared" si="274"/>
        <v>-34496.249824000057</v>
      </c>
      <c r="BV104" s="58">
        <f t="shared" si="174"/>
        <v>4.3192876924798131</v>
      </c>
      <c r="BX104" s="58">
        <f t="shared" si="275"/>
        <v>-15.501839999999675</v>
      </c>
      <c r="BY104" s="58">
        <f t="shared" si="175"/>
        <v>163.17280271048224</v>
      </c>
      <c r="BZ104" s="58">
        <f t="shared" si="276"/>
        <v>-8410.9844400000002</v>
      </c>
      <c r="CA104" s="58">
        <f t="shared" si="176"/>
        <v>180.62741399623701</v>
      </c>
      <c r="CB104" s="58">
        <f t="shared" si="277"/>
        <v>-10400.793264000002</v>
      </c>
      <c r="CC104" s="58">
        <f t="shared" si="177"/>
        <v>194.73396839041425</v>
      </c>
      <c r="CD104" s="58">
        <f t="shared" si="278"/>
        <v>31593.518016800052</v>
      </c>
      <c r="CE104" s="58">
        <f t="shared" si="178"/>
        <v>51.505756608589571</v>
      </c>
      <c r="CF104" s="58">
        <f t="shared" si="279"/>
        <v>31282.818456960049</v>
      </c>
      <c r="CG104" s="58">
        <f t="shared" si="179"/>
        <v>51.70162382774874</v>
      </c>
      <c r="CI104" s="58">
        <f t="shared" si="280"/>
        <v>3315.4067480000003</v>
      </c>
      <c r="CJ104" s="58">
        <f t="shared" si="180"/>
        <v>809.60218229631346</v>
      </c>
      <c r="CK104" s="58">
        <f t="shared" si="281"/>
        <v>-12139.288443999998</v>
      </c>
      <c r="CL104" s="58">
        <f t="shared" si="181"/>
        <v>444.56900391311262</v>
      </c>
      <c r="CM104" s="58">
        <f t="shared" si="282"/>
        <v>-22603.798682399996</v>
      </c>
      <c r="CN104" s="58">
        <f t="shared" si="182"/>
        <v>439.52825475030278</v>
      </c>
      <c r="CO104" s="58">
        <f t="shared" si="283"/>
        <v>10900.820984800113</v>
      </c>
      <c r="CP104" s="58">
        <f t="shared" si="183"/>
        <v>379.43155578197604</v>
      </c>
      <c r="CQ104" s="58">
        <f t="shared" si="284"/>
        <v>-83657.710097599542</v>
      </c>
      <c r="CR104" s="58">
        <f t="shared" si="184"/>
        <v>478.89638363505588</v>
      </c>
      <c r="CT104" s="58">
        <f t="shared" si="285"/>
        <v>7288.67742</v>
      </c>
      <c r="CU104" s="58">
        <f t="shared" si="185"/>
        <v>1589.7343306262451</v>
      </c>
      <c r="CV104" s="58">
        <f t="shared" si="286"/>
        <v>-14692.262084000009</v>
      </c>
      <c r="CW104" s="58">
        <f t="shared" si="186"/>
        <v>905.69428473906294</v>
      </c>
      <c r="CX104" s="58">
        <f t="shared" si="287"/>
        <v>-25649.900985199994</v>
      </c>
      <c r="CY104" s="58">
        <f t="shared" si="187"/>
        <v>869.38409838044822</v>
      </c>
      <c r="CZ104" s="58">
        <f t="shared" si="288"/>
        <v>22830.527688800008</v>
      </c>
      <c r="DA104" s="58">
        <f t="shared" si="188"/>
        <v>826.63339082293032</v>
      </c>
      <c r="DB104" s="58">
        <f t="shared" si="289"/>
        <v>-175469.13273439975</v>
      </c>
      <c r="DC104" s="58">
        <f t="shared" si="189"/>
        <v>967.45664180433903</v>
      </c>
      <c r="DE104" s="58">
        <f t="shared" si="290"/>
        <v>16681.342799999999</v>
      </c>
      <c r="DF104" s="58">
        <f t="shared" si="190"/>
        <v>3525.1927329105438</v>
      </c>
      <c r="DG104" s="58">
        <f t="shared" si="291"/>
        <v>-16385.770944000004</v>
      </c>
      <c r="DH104" s="58">
        <f t="shared" si="191"/>
        <v>2354.4041316412176</v>
      </c>
      <c r="DI104" s="58">
        <f t="shared" si="292"/>
        <v>-7437.8694272000212</v>
      </c>
      <c r="DJ104" s="58">
        <f t="shared" si="192"/>
        <v>2396.3949594568089</v>
      </c>
      <c r="DK104" s="58">
        <f t="shared" si="293"/>
        <v>25588.842930400016</v>
      </c>
      <c r="DL104" s="58">
        <f t="shared" si="193"/>
        <v>2377.891756007029</v>
      </c>
      <c r="DM104" s="58">
        <f t="shared" si="294"/>
        <v>-436924.28778719995</v>
      </c>
      <c r="DN104" s="58">
        <f t="shared" si="194"/>
        <v>2713.3180612335491</v>
      </c>
      <c r="DP104" s="58">
        <f t="shared" si="295"/>
        <v>-20.95764239999999</v>
      </c>
      <c r="DQ104" s="58">
        <f t="shared" si="195"/>
        <v>1.9290687442077588</v>
      </c>
      <c r="DR104" s="58">
        <f t="shared" si="296"/>
        <v>-146.10414040000001</v>
      </c>
      <c r="DS104" s="58">
        <f t="shared" si="196"/>
        <v>2.1360360893948993</v>
      </c>
      <c r="DT104" s="58">
        <f t="shared" si="297"/>
        <v>-774.84163520000129</v>
      </c>
      <c r="DU104" s="58">
        <f t="shared" si="197"/>
        <v>4.0741556617922106</v>
      </c>
      <c r="DV104" s="58">
        <f t="shared" si="298"/>
        <v>4633.6428031999967</v>
      </c>
      <c r="DW104" s="58">
        <f t="shared" si="198"/>
        <v>-3.5519896742932686</v>
      </c>
      <c r="DX104" s="58">
        <f t="shared" si="299"/>
        <v>6973.800923200004</v>
      </c>
      <c r="DY104" s="58">
        <f t="shared" si="199"/>
        <v>-4.9255270920953294</v>
      </c>
      <c r="EA104" s="58">
        <f t="shared" si="300"/>
        <v>117.09822600000007</v>
      </c>
      <c r="EB104" s="58">
        <f t="shared" si="200"/>
        <v>104.4089663692137</v>
      </c>
      <c r="EC104" s="58">
        <f t="shared" si="301"/>
        <v>-3321.8545000000013</v>
      </c>
      <c r="ED104" s="58">
        <f t="shared" si="201"/>
        <v>93.793673408637673</v>
      </c>
      <c r="EE104" s="58">
        <f t="shared" si="302"/>
        <v>-10754.326720799996</v>
      </c>
      <c r="EF104" s="58">
        <f t="shared" si="202"/>
        <v>133.95122430132452</v>
      </c>
      <c r="EG104" s="58">
        <f t="shared" si="303"/>
        <v>15767.975297599973</v>
      </c>
      <c r="EH104" s="58">
        <f t="shared" si="203"/>
        <v>54.914053383332202</v>
      </c>
      <c r="EI104" s="58">
        <f t="shared" si="304"/>
        <v>49302.949207999976</v>
      </c>
      <c r="EJ104" s="58">
        <f t="shared" si="204"/>
        <v>21.900952000114106</v>
      </c>
      <c r="EL104" s="58">
        <f t="shared" si="305"/>
        <v>1749.663738</v>
      </c>
      <c r="EM104" s="58">
        <f t="shared" si="205"/>
        <v>494.65695099464438</v>
      </c>
      <c r="EN104" s="58">
        <f t="shared" si="306"/>
        <v>-6651.0966399999998</v>
      </c>
      <c r="EO104" s="58">
        <f t="shared" si="206"/>
        <v>322.98948975368751</v>
      </c>
      <c r="EP104" s="58">
        <f t="shared" si="307"/>
        <v>-18527.150043200003</v>
      </c>
      <c r="EQ104" s="58">
        <f t="shared" si="207"/>
        <v>346.03925952290496</v>
      </c>
      <c r="ER104" s="58">
        <f t="shared" si="308"/>
        <v>7471.4472576000262</v>
      </c>
      <c r="ES104" s="58">
        <f t="shared" si="208"/>
        <v>279.59986086484184</v>
      </c>
      <c r="ET104" s="58">
        <f t="shared" si="309"/>
        <v>13059.684624800007</v>
      </c>
      <c r="EU104" s="58">
        <f t="shared" si="209"/>
        <v>269.20132297365814</v>
      </c>
      <c r="EW104" s="58">
        <f t="shared" si="310"/>
        <v>4182.3641200000002</v>
      </c>
      <c r="EX104" s="58">
        <f t="shared" si="210"/>
        <v>1021.3905073367335</v>
      </c>
      <c r="EY104" s="58">
        <f t="shared" si="311"/>
        <v>-8019.0739240000003</v>
      </c>
      <c r="EZ104" s="58">
        <f t="shared" si="211"/>
        <v>680.55095506441103</v>
      </c>
      <c r="FA104" s="58">
        <f t="shared" si="312"/>
        <v>-25994.040317600011</v>
      </c>
      <c r="FB104" s="58">
        <f t="shared" si="212"/>
        <v>665.65768103012442</v>
      </c>
      <c r="FC104" s="58">
        <f t="shared" si="313"/>
        <v>-3657.5875183999597</v>
      </c>
      <c r="FD104" s="58">
        <f t="shared" si="213"/>
        <v>621.62358411119817</v>
      </c>
      <c r="FE104" s="58">
        <f t="shared" si="314"/>
        <v>-56087.662809600355</v>
      </c>
      <c r="FF104" s="58">
        <f t="shared" si="214"/>
        <v>680.42589204015565</v>
      </c>
      <c r="FG104" s="58">
        <f>'Stata Quintile'!$L286</f>
        <v>0</v>
      </c>
      <c r="FH104" s="58">
        <f t="shared" si="315"/>
        <v>9342.39588</v>
      </c>
      <c r="FI104" s="58">
        <f t="shared" si="215"/>
        <v>2194.9215563523021</v>
      </c>
      <c r="FJ104" s="58">
        <f t="shared" si="316"/>
        <v>-9788.0709599999973</v>
      </c>
      <c r="FK104" s="58">
        <f t="shared" si="216"/>
        <v>1610.3451784030281</v>
      </c>
      <c r="FL104" s="58">
        <f t="shared" si="317"/>
        <v>-30028.033801600002</v>
      </c>
      <c r="FM104" s="58">
        <f t="shared" si="217"/>
        <v>1592.6757009386188</v>
      </c>
      <c r="FN104" s="58">
        <f t="shared" si="318"/>
        <v>-19321.872349600031</v>
      </c>
      <c r="FO104" s="58">
        <f t="shared" si="218"/>
        <v>1570.8488972317577</v>
      </c>
      <c r="FP104" s="58">
        <f t="shared" si="319"/>
        <v>-198402.91873280006</v>
      </c>
      <c r="FQ104" s="58">
        <f t="shared" si="219"/>
        <v>1779.3444896066931</v>
      </c>
    </row>
    <row r="105" spans="1:173">
      <c r="A105" s="58">
        <v>99</v>
      </c>
      <c r="B105" s="137"/>
      <c r="C105" s="138">
        <f t="shared" si="220"/>
        <v>-178.889972</v>
      </c>
      <c r="D105" s="139">
        <f t="shared" si="221"/>
        <v>-708.97471640000003</v>
      </c>
      <c r="E105" s="141">
        <f t="shared" si="222"/>
        <v>1504.8074511000013</v>
      </c>
      <c r="F105" s="140">
        <f t="shared" si="223"/>
        <v>20293.568662200007</v>
      </c>
      <c r="G105" s="142">
        <f t="shared" si="224"/>
        <v>-38298.539288400323</v>
      </c>
      <c r="I105" s="58">
        <f t="shared" si="225"/>
        <v>-34.673419999999851</v>
      </c>
      <c r="J105" s="58">
        <f t="shared" si="226"/>
        <v>-8791.5999599999996</v>
      </c>
      <c r="K105" s="58">
        <f t="shared" si="227"/>
        <v>-10906.0034225</v>
      </c>
      <c r="L105" s="58">
        <f t="shared" si="228"/>
        <v>34548.519806900003</v>
      </c>
      <c r="M105" s="58">
        <f t="shared" si="229"/>
        <v>34205.454844830027</v>
      </c>
      <c r="O105" s="58">
        <f t="shared" si="230"/>
        <v>3323.0821740000001</v>
      </c>
      <c r="P105" s="58">
        <f t="shared" si="231"/>
        <v>-12720.725110999992</v>
      </c>
      <c r="Q105" s="58">
        <f t="shared" si="232"/>
        <v>-23805.343229300001</v>
      </c>
      <c r="R105" s="58">
        <f t="shared" si="233"/>
        <v>12362.90876520006</v>
      </c>
      <c r="S105" s="58">
        <f t="shared" si="234"/>
        <v>-91732.280692799482</v>
      </c>
      <c r="U105" s="58">
        <f t="shared" si="235"/>
        <v>7327.3412100000005</v>
      </c>
      <c r="V105" s="58">
        <f t="shared" si="236"/>
        <v>-15459.266871000007</v>
      </c>
      <c r="W105" s="58">
        <f t="shared" si="237"/>
        <v>-27052.421546999998</v>
      </c>
      <c r="X105" s="58">
        <f t="shared" si="238"/>
        <v>25212.08648759994</v>
      </c>
      <c r="Y105" s="58">
        <f t="shared" si="239"/>
        <v>-192774.69350150041</v>
      </c>
      <c r="AA105" s="58">
        <f t="shared" si="240"/>
        <v>16782.802899999999</v>
      </c>
      <c r="AB105" s="58">
        <f t="shared" si="241"/>
        <v>-17468.539386000004</v>
      </c>
      <c r="AC105" s="58">
        <f t="shared" si="242"/>
        <v>-8007.5719883999918</v>
      </c>
      <c r="AD105" s="58">
        <f t="shared" si="243"/>
        <v>27580.563628300035</v>
      </c>
      <c r="AE105" s="58">
        <f t="shared" si="244"/>
        <v>-480805.80196850188</v>
      </c>
      <c r="AG105" s="58">
        <f t="shared" si="245"/>
        <v>-21.807781200000001</v>
      </c>
      <c r="AH105" s="58">
        <f t="shared" si="246"/>
        <v>-152.40432609999999</v>
      </c>
      <c r="AI105" s="58">
        <f t="shared" si="247"/>
        <v>-821.21482380000089</v>
      </c>
      <c r="AJ105" s="58">
        <f t="shared" si="248"/>
        <v>5055.883264600001</v>
      </c>
      <c r="AK105" s="58">
        <f t="shared" si="249"/>
        <v>7643.810605950006</v>
      </c>
      <c r="AM105" s="58">
        <f t="shared" si="250"/>
        <v>109.00681300000008</v>
      </c>
      <c r="AN105" s="58">
        <f t="shared" si="251"/>
        <v>-3475.1646250000013</v>
      </c>
      <c r="AO105" s="58">
        <f t="shared" si="252"/>
        <v>-11367.036987599997</v>
      </c>
      <c r="AP105" s="58">
        <f t="shared" si="253"/>
        <v>17334.906919899979</v>
      </c>
      <c r="AQ105" s="58">
        <f t="shared" si="254"/>
        <v>54376.847868999816</v>
      </c>
      <c r="AS105" s="58">
        <f t="shared" si="320"/>
        <v>1747.5379189999999</v>
      </c>
      <c r="AT105" s="58">
        <f t="shared" si="321"/>
        <v>-6980.995560000003</v>
      </c>
      <c r="AU105" s="58">
        <f t="shared" si="322"/>
        <v>-19573.153165900003</v>
      </c>
      <c r="AV105" s="58">
        <f t="shared" si="323"/>
        <v>8518.3088899000431</v>
      </c>
      <c r="AW105" s="58">
        <f t="shared" si="324"/>
        <v>14682.345235099972</v>
      </c>
      <c r="AY105" s="58">
        <f t="shared" si="325"/>
        <v>4195.2345599999999</v>
      </c>
      <c r="AZ105" s="58">
        <f t="shared" si="326"/>
        <v>-8464.6558559999939</v>
      </c>
      <c r="BA105" s="58">
        <f t="shared" si="327"/>
        <v>-27503.237243700001</v>
      </c>
      <c r="BB105" s="58">
        <f t="shared" si="328"/>
        <v>-3385.9518380999798</v>
      </c>
      <c r="BC105" s="58">
        <f t="shared" si="329"/>
        <v>-61131.540956000215</v>
      </c>
      <c r="BE105" s="58">
        <f t="shared" si="330"/>
        <v>9380.8019399999994</v>
      </c>
      <c r="BF105" s="58">
        <f t="shared" si="331"/>
        <v>-10458.714139999996</v>
      </c>
      <c r="BG105" s="58">
        <f t="shared" si="332"/>
        <v>-31890.563247700004</v>
      </c>
      <c r="BH105" s="58">
        <f t="shared" si="333"/>
        <v>-20334.386497000087</v>
      </c>
      <c r="BI105" s="58">
        <f t="shared" si="334"/>
        <v>-217424.1540984991</v>
      </c>
      <c r="BK105" s="58">
        <v>99</v>
      </c>
      <c r="BM105" s="58">
        <f t="shared" si="270"/>
        <v>-178.889972</v>
      </c>
      <c r="BN105" s="58">
        <f t="shared" si="174"/>
        <v>-1.3818294942402016</v>
      </c>
      <c r="BO105" s="58">
        <f t="shared" si="271"/>
        <v>-708.97471640000003</v>
      </c>
      <c r="BP105" s="58">
        <f t="shared" si="174"/>
        <v>-12.667836092626365</v>
      </c>
      <c r="BQ105" s="58">
        <f t="shared" si="272"/>
        <v>1504.8074511000013</v>
      </c>
      <c r="BR105" s="58">
        <f t="shared" si="174"/>
        <v>-2.7046157953460916</v>
      </c>
      <c r="BS105" s="58">
        <f t="shared" si="273"/>
        <v>20293.568662200007</v>
      </c>
      <c r="BT105" s="58">
        <f t="shared" si="174"/>
        <v>17.338304339085148</v>
      </c>
      <c r="BU105" s="58">
        <f t="shared" si="274"/>
        <v>-38298.539288400323</v>
      </c>
      <c r="BV105" s="58">
        <f t="shared" si="174"/>
        <v>4.1486285310298801</v>
      </c>
      <c r="BX105" s="58">
        <f t="shared" si="275"/>
        <v>-34.673419999999851</v>
      </c>
      <c r="BY105" s="58">
        <f t="shared" si="175"/>
        <v>156.72569020846259</v>
      </c>
      <c r="BZ105" s="58">
        <f t="shared" si="276"/>
        <v>-8791.5999599999996</v>
      </c>
      <c r="CA105" s="58">
        <f t="shared" si="176"/>
        <v>173.49065321479208</v>
      </c>
      <c r="CB105" s="58">
        <f t="shared" si="277"/>
        <v>-10906.0034225</v>
      </c>
      <c r="CC105" s="58">
        <f t="shared" si="177"/>
        <v>187.03984423906701</v>
      </c>
      <c r="CD105" s="58">
        <f t="shared" si="278"/>
        <v>34548.519806900003</v>
      </c>
      <c r="CE105" s="58">
        <f t="shared" si="178"/>
        <v>49.47071521785977</v>
      </c>
      <c r="CF105" s="58">
        <f t="shared" si="279"/>
        <v>34205.454844830027</v>
      </c>
      <c r="CG105" s="58">
        <f t="shared" si="179"/>
        <v>49.658843537052768</v>
      </c>
      <c r="CI105" s="58">
        <f t="shared" si="280"/>
        <v>3323.0821740000001</v>
      </c>
      <c r="CJ105" s="58">
        <f t="shared" si="180"/>
        <v>777.61403068990819</v>
      </c>
      <c r="CK105" s="58">
        <f t="shared" si="281"/>
        <v>-12720.725110999992</v>
      </c>
      <c r="CL105" s="58">
        <f t="shared" si="181"/>
        <v>427.00366008418956</v>
      </c>
      <c r="CM105" s="58">
        <f t="shared" si="282"/>
        <v>-23805.343229300001</v>
      </c>
      <c r="CN105" s="58">
        <f t="shared" si="182"/>
        <v>422.1620757111441</v>
      </c>
      <c r="CO105" s="58">
        <f t="shared" si="283"/>
        <v>12362.90876520006</v>
      </c>
      <c r="CP105" s="58">
        <f t="shared" si="183"/>
        <v>364.43985443035371</v>
      </c>
      <c r="CQ105" s="58">
        <f t="shared" si="284"/>
        <v>-91732.280692799482</v>
      </c>
      <c r="CR105" s="58">
        <f t="shared" si="184"/>
        <v>459.97473241120747</v>
      </c>
      <c r="CT105" s="58">
        <f t="shared" si="285"/>
        <v>7327.3412100000005</v>
      </c>
      <c r="CU105" s="58">
        <f t="shared" si="185"/>
        <v>1526.9224164615084</v>
      </c>
      <c r="CV105" s="58">
        <f t="shared" si="286"/>
        <v>-15459.266871000007</v>
      </c>
      <c r="CW105" s="58">
        <f t="shared" si="186"/>
        <v>869.9094428465736</v>
      </c>
      <c r="CX105" s="58">
        <f t="shared" si="287"/>
        <v>-27052.421546999998</v>
      </c>
      <c r="CY105" s="58">
        <f t="shared" si="187"/>
        <v>835.0339064574066</v>
      </c>
      <c r="CZ105" s="58">
        <f t="shared" si="288"/>
        <v>25212.08648759994</v>
      </c>
      <c r="DA105" s="58">
        <f t="shared" si="188"/>
        <v>793.97231998248287</v>
      </c>
      <c r="DB105" s="58">
        <f t="shared" si="289"/>
        <v>-192774.69350150041</v>
      </c>
      <c r="DC105" s="58">
        <f t="shared" si="189"/>
        <v>929.23151048998909</v>
      </c>
      <c r="DE105" s="58">
        <f t="shared" si="290"/>
        <v>16782.802899999999</v>
      </c>
      <c r="DF105" s="58">
        <f t="shared" si="190"/>
        <v>3385.9090179601944</v>
      </c>
      <c r="DG105" s="58">
        <f t="shared" si="291"/>
        <v>-17468.539386000004</v>
      </c>
      <c r="DH105" s="58">
        <f t="shared" si="191"/>
        <v>2261.379386954794</v>
      </c>
      <c r="DI105" s="58">
        <f t="shared" si="292"/>
        <v>-8007.5719883999918</v>
      </c>
      <c r="DJ105" s="58">
        <f t="shared" si="192"/>
        <v>2301.711117258526</v>
      </c>
      <c r="DK105" s="58">
        <f t="shared" si="293"/>
        <v>27580.563628300035</v>
      </c>
      <c r="DL105" s="58">
        <f t="shared" si="193"/>
        <v>2283.9389929610734</v>
      </c>
      <c r="DM105" s="58">
        <f t="shared" si="294"/>
        <v>-480805.80196850188</v>
      </c>
      <c r="DN105" s="58">
        <f t="shared" si="194"/>
        <v>2606.1122861046356</v>
      </c>
      <c r="DP105" s="58">
        <f t="shared" si="295"/>
        <v>-21.807781200000001</v>
      </c>
      <c r="DQ105" s="58">
        <f t="shared" si="195"/>
        <v>1.8544535642902167</v>
      </c>
      <c r="DR105" s="58">
        <f t="shared" si="296"/>
        <v>-152.40432609999999</v>
      </c>
      <c r="DS105" s="58">
        <f t="shared" si="196"/>
        <v>2.0534155412163435</v>
      </c>
      <c r="DT105" s="58">
        <f t="shared" si="297"/>
        <v>-821.21482380000089</v>
      </c>
      <c r="DU105" s="58">
        <f t="shared" si="197"/>
        <v>3.916569853287732</v>
      </c>
      <c r="DV105" s="58">
        <f t="shared" si="298"/>
        <v>5055.883264600001</v>
      </c>
      <c r="DW105" s="58">
        <f t="shared" si="198"/>
        <v>-3.4146009216070654</v>
      </c>
      <c r="DX105" s="58">
        <f t="shared" si="299"/>
        <v>7643.810605950006</v>
      </c>
      <c r="DY105" s="58">
        <f t="shared" si="199"/>
        <v>-4.7350107658788909</v>
      </c>
      <c r="EA105" s="58">
        <f t="shared" si="300"/>
        <v>109.00681300000008</v>
      </c>
      <c r="EB105" s="58">
        <f t="shared" si="200"/>
        <v>100.37049245062718</v>
      </c>
      <c r="EC105" s="58">
        <f t="shared" si="301"/>
        <v>-3475.1646250000013</v>
      </c>
      <c r="ED105" s="58">
        <f t="shared" si="201"/>
        <v>90.165792423304083</v>
      </c>
      <c r="EE105" s="58">
        <f t="shared" si="302"/>
        <v>-11367.036987599997</v>
      </c>
      <c r="EF105" s="58">
        <f t="shared" si="202"/>
        <v>128.77007420938048</v>
      </c>
      <c r="EG105" s="58">
        <f t="shared" si="303"/>
        <v>17334.906919899979</v>
      </c>
      <c r="EH105" s="58">
        <f t="shared" si="203"/>
        <v>52.790011933020075</v>
      </c>
      <c r="EI105" s="58">
        <f t="shared" si="304"/>
        <v>54376.847868999816</v>
      </c>
      <c r="EJ105" s="58">
        <f t="shared" si="204"/>
        <v>21.05383679037331</v>
      </c>
      <c r="EL105" s="58">
        <f t="shared" si="305"/>
        <v>1747.5379189999999</v>
      </c>
      <c r="EM105" s="58">
        <f t="shared" si="205"/>
        <v>475.52392760874829</v>
      </c>
      <c r="EN105" s="58">
        <f t="shared" si="306"/>
        <v>-6980.995560000003</v>
      </c>
      <c r="EO105" s="58">
        <f t="shared" si="206"/>
        <v>310.49645706016156</v>
      </c>
      <c r="EP105" s="58">
        <f t="shared" si="307"/>
        <v>-19573.153165900003</v>
      </c>
      <c r="EQ105" s="58">
        <f t="shared" si="207"/>
        <v>332.65467606243402</v>
      </c>
      <c r="ER105" s="58">
        <f t="shared" si="308"/>
        <v>8518.3088899000431</v>
      </c>
      <c r="ES105" s="58">
        <f t="shared" si="208"/>
        <v>268.78511204575932</v>
      </c>
      <c r="ET105" s="58">
        <f t="shared" si="309"/>
        <v>14682.345235099972</v>
      </c>
      <c r="EU105" s="58">
        <f t="shared" si="209"/>
        <v>258.78878313647931</v>
      </c>
      <c r="EW105" s="58">
        <f t="shared" si="310"/>
        <v>4195.2345599999999</v>
      </c>
      <c r="EX105" s="58">
        <f t="shared" si="210"/>
        <v>981.8837574089082</v>
      </c>
      <c r="EY105" s="58">
        <f t="shared" si="311"/>
        <v>-8464.6558559999939</v>
      </c>
      <c r="EZ105" s="58">
        <f t="shared" si="211"/>
        <v>654.2276671527402</v>
      </c>
      <c r="FA105" s="58">
        <f t="shared" si="312"/>
        <v>-27503.237243700001</v>
      </c>
      <c r="FB105" s="58">
        <f t="shared" si="212"/>
        <v>639.91045570044616</v>
      </c>
      <c r="FC105" s="58">
        <f t="shared" si="313"/>
        <v>-3385.9518380999798</v>
      </c>
      <c r="FD105" s="58">
        <f t="shared" si="213"/>
        <v>597.57957027876569</v>
      </c>
      <c r="FE105" s="58">
        <f t="shared" si="314"/>
        <v>-61131.540956000215</v>
      </c>
      <c r="FF105" s="58">
        <f t="shared" si="214"/>
        <v>654.10744148852382</v>
      </c>
      <c r="FH105" s="58">
        <f t="shared" si="315"/>
        <v>9380.8019399999994</v>
      </c>
      <c r="FI105" s="58">
        <f t="shared" si="215"/>
        <v>2110.023354915018</v>
      </c>
      <c r="FJ105" s="58">
        <f t="shared" si="316"/>
        <v>-10458.714139999996</v>
      </c>
      <c r="FK105" s="58">
        <f t="shared" si="216"/>
        <v>1548.058027892363</v>
      </c>
      <c r="FL105" s="58">
        <f t="shared" si="317"/>
        <v>-31890.563247700004</v>
      </c>
      <c r="FM105" s="58">
        <f t="shared" si="217"/>
        <v>1531.0719948329363</v>
      </c>
      <c r="FN105" s="58">
        <f t="shared" si="318"/>
        <v>-20334.386497000087</v>
      </c>
      <c r="FO105" s="58">
        <f t="shared" si="218"/>
        <v>1510.0894383259238</v>
      </c>
      <c r="FP105" s="58">
        <f t="shared" si="319"/>
        <v>-217424.1540984991</v>
      </c>
      <c r="FQ105" s="58">
        <f t="shared" si="219"/>
        <v>1710.5205507885792</v>
      </c>
    </row>
    <row r="106" spans="1:173">
      <c r="A106" s="58">
        <v>100</v>
      </c>
      <c r="B106" s="137"/>
      <c r="C106" s="138">
        <f t="shared" si="220"/>
        <v>-183.9914</v>
      </c>
      <c r="D106" s="139">
        <f t="shared" si="221"/>
        <v>-734.02440000000001</v>
      </c>
      <c r="E106" s="141">
        <f t="shared" si="222"/>
        <v>1610.0755000000008</v>
      </c>
      <c r="F106" s="140">
        <f t="shared" si="223"/>
        <v>21826.137600000016</v>
      </c>
      <c r="G106" s="142">
        <f t="shared" si="224"/>
        <v>-42415.587000000174</v>
      </c>
      <c r="I106" s="58">
        <f t="shared" si="225"/>
        <v>-53.8449999999998</v>
      </c>
      <c r="J106" s="58">
        <f t="shared" si="226"/>
        <v>-9178.3939999999966</v>
      </c>
      <c r="K106" s="58">
        <f t="shared" si="227"/>
        <v>-11421.966900000003</v>
      </c>
      <c r="L106" s="58">
        <f t="shared" si="228"/>
        <v>37688.293999999994</v>
      </c>
      <c r="M106" s="58">
        <f t="shared" si="229"/>
        <v>37310.350000000035</v>
      </c>
      <c r="O106" s="58">
        <f t="shared" si="230"/>
        <v>3330.7575999999999</v>
      </c>
      <c r="P106" s="58">
        <f t="shared" si="231"/>
        <v>-13311.727999999996</v>
      </c>
      <c r="Q106" s="58">
        <f t="shared" si="232"/>
        <v>-25038.516060000002</v>
      </c>
      <c r="R106" s="58">
        <f t="shared" si="233"/>
        <v>13939.805000000051</v>
      </c>
      <c r="S106" s="58">
        <f t="shared" si="234"/>
        <v>-100410.64099999983</v>
      </c>
      <c r="U106" s="58">
        <f t="shared" si="235"/>
        <v>7366.0050000000001</v>
      </c>
      <c r="V106" s="58">
        <f t="shared" si="236"/>
        <v>-16239.094000000005</v>
      </c>
      <c r="W106" s="58">
        <f t="shared" si="237"/>
        <v>-28490.073899999992</v>
      </c>
      <c r="X106" s="58">
        <f t="shared" si="238"/>
        <v>27763.668000000005</v>
      </c>
      <c r="Y106" s="58">
        <f t="shared" si="239"/>
        <v>-211375.68400000082</v>
      </c>
      <c r="AA106" s="58">
        <f t="shared" si="240"/>
        <v>16884.262999999999</v>
      </c>
      <c r="AB106" s="58">
        <f t="shared" si="241"/>
        <v>-18569.918600000005</v>
      </c>
      <c r="AC106" s="58">
        <f t="shared" si="242"/>
        <v>-8578.0210000000006</v>
      </c>
      <c r="AD106" s="58">
        <f t="shared" si="243"/>
        <v>29709.715800000005</v>
      </c>
      <c r="AE106" s="58">
        <f t="shared" si="244"/>
        <v>-527963.02999999933</v>
      </c>
      <c r="AG106" s="58">
        <f t="shared" si="245"/>
        <v>-22.657919999999997</v>
      </c>
      <c r="AH106" s="58">
        <f t="shared" si="246"/>
        <v>-158.80066800000003</v>
      </c>
      <c r="AI106" s="58">
        <f t="shared" si="247"/>
        <v>-869.22470000000021</v>
      </c>
      <c r="AJ106" s="58">
        <f t="shared" si="248"/>
        <v>5504.5020000000077</v>
      </c>
      <c r="AK106" s="58">
        <f t="shared" si="249"/>
        <v>8359.7039999999979</v>
      </c>
      <c r="AM106" s="58">
        <f t="shared" si="250"/>
        <v>100.91540000000009</v>
      </c>
      <c r="AN106" s="58">
        <f t="shared" si="251"/>
        <v>-3630.9565999999995</v>
      </c>
      <c r="AO106" s="58">
        <f t="shared" si="252"/>
        <v>-11998.998999999996</v>
      </c>
      <c r="AP106" s="58">
        <f t="shared" si="253"/>
        <v>19005.767999999924</v>
      </c>
      <c r="AQ106" s="58">
        <f t="shared" si="254"/>
        <v>59827.593999999808</v>
      </c>
      <c r="AS106" s="58">
        <f t="shared" si="320"/>
        <v>1745.4121</v>
      </c>
      <c r="AT106" s="58">
        <f t="shared" si="321"/>
        <v>-7316.3263999999981</v>
      </c>
      <c r="AU106" s="58">
        <f t="shared" si="322"/>
        <v>-20650.338999999985</v>
      </c>
      <c r="AV106" s="58">
        <f t="shared" si="323"/>
        <v>9650.2570000000414</v>
      </c>
      <c r="AW106" s="58">
        <f t="shared" si="324"/>
        <v>16434.145000000004</v>
      </c>
      <c r="AY106" s="58">
        <f t="shared" si="325"/>
        <v>4208.1050000000005</v>
      </c>
      <c r="AZ106" s="58">
        <f t="shared" si="326"/>
        <v>-8917.691299999995</v>
      </c>
      <c r="BA106" s="58">
        <f t="shared" si="327"/>
        <v>-29057.728000000017</v>
      </c>
      <c r="BB106" s="58">
        <f t="shared" si="328"/>
        <v>-3061.3809999999357</v>
      </c>
      <c r="BC106" s="58">
        <f t="shared" si="329"/>
        <v>-66525.126000000164</v>
      </c>
      <c r="BE106" s="58">
        <f t="shared" si="330"/>
        <v>9419.2079999999987</v>
      </c>
      <c r="BF106" s="58">
        <f t="shared" si="331"/>
        <v>-11140.798999999999</v>
      </c>
      <c r="BG106" s="58">
        <f t="shared" si="332"/>
        <v>-33806.67</v>
      </c>
      <c r="BH106" s="58">
        <f t="shared" si="333"/>
        <v>-21353.798000000024</v>
      </c>
      <c r="BI106" s="58">
        <f t="shared" si="334"/>
        <v>-237805.36599999946</v>
      </c>
      <c r="BK106" s="58">
        <v>100</v>
      </c>
      <c r="BM106" s="58">
        <f t="shared" si="270"/>
        <v>-183.9914</v>
      </c>
      <c r="BN106" s="58">
        <f t="shared" si="174"/>
        <v>-1.3272320977379033</v>
      </c>
      <c r="BO106" s="58">
        <f t="shared" si="271"/>
        <v>-734.02440000000001</v>
      </c>
      <c r="BP106" s="58">
        <f t="shared" si="174"/>
        <v>-12.167317850065954</v>
      </c>
      <c r="BQ106" s="58">
        <f t="shared" si="272"/>
        <v>1610.0755000000008</v>
      </c>
      <c r="BR106" s="58">
        <f t="shared" si="174"/>
        <v>-2.5977538550123582</v>
      </c>
      <c r="BS106" s="58">
        <f t="shared" si="273"/>
        <v>21826.137600000016</v>
      </c>
      <c r="BT106" s="58">
        <f t="shared" si="174"/>
        <v>16.653251457652008</v>
      </c>
      <c r="BU106" s="58">
        <f t="shared" si="274"/>
        <v>-42415.587000000174</v>
      </c>
      <c r="BV106" s="58">
        <f t="shared" si="174"/>
        <v>3.9847122752302244</v>
      </c>
      <c r="BX106" s="58">
        <f t="shared" si="275"/>
        <v>-53.8449999999998</v>
      </c>
      <c r="BY106" s="58">
        <f t="shared" si="175"/>
        <v>150.53330924823945</v>
      </c>
      <c r="BZ106" s="58">
        <f t="shared" si="276"/>
        <v>-9178.3939999999966</v>
      </c>
      <c r="CA106" s="58">
        <f t="shared" si="176"/>
        <v>166.63587263405265</v>
      </c>
      <c r="CB106" s="58">
        <f t="shared" si="277"/>
        <v>-11421.966900000003</v>
      </c>
      <c r="CC106" s="58">
        <f t="shared" si="177"/>
        <v>179.64972224484552</v>
      </c>
      <c r="CD106" s="58">
        <f t="shared" si="278"/>
        <v>37688.293999999994</v>
      </c>
      <c r="CE106" s="58">
        <f t="shared" si="178"/>
        <v>47.516080246425105</v>
      </c>
      <c r="CF106" s="58">
        <f t="shared" si="279"/>
        <v>37310.350000000035</v>
      </c>
      <c r="CG106" s="58">
        <f t="shared" si="179"/>
        <v>47.696775436944051</v>
      </c>
      <c r="CI106" s="58">
        <f t="shared" si="280"/>
        <v>3330.7575999999999</v>
      </c>
      <c r="CJ106" s="58">
        <f t="shared" si="180"/>
        <v>746.88976135256019</v>
      </c>
      <c r="CK106" s="58">
        <f t="shared" si="281"/>
        <v>-13311.727999999996</v>
      </c>
      <c r="CL106" s="58">
        <f t="shared" si="181"/>
        <v>410.13233968270407</v>
      </c>
      <c r="CM106" s="58">
        <f t="shared" si="282"/>
        <v>-25038.516060000002</v>
      </c>
      <c r="CN106" s="58">
        <f t="shared" si="182"/>
        <v>405.48205090930844</v>
      </c>
      <c r="CO106" s="58">
        <f t="shared" si="283"/>
        <v>13939.805000000051</v>
      </c>
      <c r="CP106" s="58">
        <f t="shared" si="183"/>
        <v>350.04048944609815</v>
      </c>
      <c r="CQ106" s="58">
        <f t="shared" si="284"/>
        <v>-100410.64099999983</v>
      </c>
      <c r="CR106" s="58">
        <f t="shared" si="184"/>
        <v>441.80069360890076</v>
      </c>
      <c r="CT106" s="58">
        <f t="shared" si="285"/>
        <v>7366.0050000000001</v>
      </c>
      <c r="CU106" s="58">
        <f t="shared" si="185"/>
        <v>1466.5922607170507</v>
      </c>
      <c r="CV106" s="58">
        <f t="shared" si="286"/>
        <v>-16239.094000000005</v>
      </c>
      <c r="CW106" s="58">
        <f t="shared" si="186"/>
        <v>835.53849406442828</v>
      </c>
      <c r="CX106" s="58">
        <f t="shared" si="287"/>
        <v>-28490.073899999992</v>
      </c>
      <c r="CY106" s="58">
        <f t="shared" si="187"/>
        <v>802.04092326103466</v>
      </c>
      <c r="CZ106" s="58">
        <f t="shared" si="288"/>
        <v>27763.668000000005</v>
      </c>
      <c r="DA106" s="58">
        <f t="shared" si="188"/>
        <v>762.60171908952054</v>
      </c>
      <c r="DB106" s="58">
        <f t="shared" si="289"/>
        <v>-211375.68400000082</v>
      </c>
      <c r="DC106" s="58">
        <f t="shared" si="189"/>
        <v>892.51669044010487</v>
      </c>
      <c r="DE106" s="58">
        <f t="shared" si="290"/>
        <v>16884.262999999999</v>
      </c>
      <c r="DF106" s="58">
        <f t="shared" si="190"/>
        <v>3252.1285349521036</v>
      </c>
      <c r="DG106" s="58">
        <f t="shared" si="291"/>
        <v>-18569.918600000005</v>
      </c>
      <c r="DH106" s="58">
        <f t="shared" si="191"/>
        <v>2172.03013833452</v>
      </c>
      <c r="DI106" s="58">
        <f t="shared" si="292"/>
        <v>-8578.0210000000006</v>
      </c>
      <c r="DJ106" s="58">
        <f t="shared" si="192"/>
        <v>2210.7683236457656</v>
      </c>
      <c r="DK106" s="58">
        <f t="shared" si="293"/>
        <v>29709.715800000005</v>
      </c>
      <c r="DL106" s="58">
        <f t="shared" si="193"/>
        <v>2193.6983928685704</v>
      </c>
      <c r="DM106" s="58">
        <f t="shared" si="294"/>
        <v>-527963.02999999933</v>
      </c>
      <c r="DN106" s="58">
        <f t="shared" si="194"/>
        <v>2503.1423130312196</v>
      </c>
      <c r="DP106" s="58">
        <f t="shared" si="295"/>
        <v>-22.657919999999997</v>
      </c>
      <c r="DQ106" s="58">
        <f t="shared" si="195"/>
        <v>1.782724453151117</v>
      </c>
      <c r="DR106" s="58">
        <f t="shared" si="296"/>
        <v>-158.80066800000003</v>
      </c>
      <c r="DS106" s="58">
        <f t="shared" si="196"/>
        <v>1.973990704484432</v>
      </c>
      <c r="DT106" s="58">
        <f t="shared" si="297"/>
        <v>-869.22470000000021</v>
      </c>
      <c r="DU106" s="58">
        <f t="shared" si="197"/>
        <v>3.7650793659009265</v>
      </c>
      <c r="DV106" s="58">
        <f t="shared" si="298"/>
        <v>5504.5020000000077</v>
      </c>
      <c r="DW106" s="58">
        <f t="shared" si="198"/>
        <v>-3.282526280473967</v>
      </c>
      <c r="DX106" s="58">
        <f t="shared" si="299"/>
        <v>8359.7039999999979</v>
      </c>
      <c r="DY106" s="58">
        <f t="shared" si="199"/>
        <v>-4.5518634927356265</v>
      </c>
      <c r="EA106" s="58">
        <f t="shared" si="300"/>
        <v>100.91540000000009</v>
      </c>
      <c r="EB106" s="58">
        <f t="shared" si="200"/>
        <v>96.488224192897704</v>
      </c>
      <c r="EC106" s="58">
        <f t="shared" si="301"/>
        <v>-3630.9565999999995</v>
      </c>
      <c r="ED106" s="58">
        <f t="shared" si="201"/>
        <v>86.678235619393718</v>
      </c>
      <c r="EE106" s="58">
        <f t="shared" si="302"/>
        <v>-11998.998999999996</v>
      </c>
      <c r="EF106" s="58">
        <f t="shared" si="202"/>
        <v>123.78932778239188</v>
      </c>
      <c r="EG106" s="58">
        <f t="shared" si="303"/>
        <v>19005.767999999924</v>
      </c>
      <c r="EH106" s="58">
        <f t="shared" si="203"/>
        <v>50.748127085702642</v>
      </c>
      <c r="EI106" s="58">
        <f t="shared" si="304"/>
        <v>59827.593999999808</v>
      </c>
      <c r="EJ106" s="58">
        <f t="shared" si="204"/>
        <v>20.239487470378791</v>
      </c>
      <c r="EL106" s="58">
        <f t="shared" si="305"/>
        <v>1745.4121</v>
      </c>
      <c r="EM106" s="58">
        <f t="shared" si="205"/>
        <v>457.13095767433845</v>
      </c>
      <c r="EN106" s="58">
        <f t="shared" si="306"/>
        <v>-7316.3263999999981</v>
      </c>
      <c r="EO106" s="58">
        <f t="shared" si="206"/>
        <v>298.48664710555676</v>
      </c>
      <c r="EP106" s="58">
        <f t="shared" si="307"/>
        <v>-20650.338999999985</v>
      </c>
      <c r="EQ106" s="58">
        <f t="shared" si="207"/>
        <v>319.78779997036202</v>
      </c>
      <c r="ER106" s="58">
        <f t="shared" si="308"/>
        <v>9650.2570000000414</v>
      </c>
      <c r="ES106" s="58">
        <f t="shared" si="208"/>
        <v>258.38867098855502</v>
      </c>
      <c r="ET106" s="58">
        <f t="shared" si="309"/>
        <v>16434.145000000004</v>
      </c>
      <c r="EU106" s="58">
        <f t="shared" si="209"/>
        <v>248.77899386777165</v>
      </c>
      <c r="EW106" s="58">
        <f t="shared" si="310"/>
        <v>4208.1050000000005</v>
      </c>
      <c r="EX106" s="58">
        <f t="shared" si="210"/>
        <v>943.90510401091001</v>
      </c>
      <c r="EY106" s="58">
        <f t="shared" si="311"/>
        <v>-8917.691299999995</v>
      </c>
      <c r="EZ106" s="58">
        <f t="shared" si="211"/>
        <v>628.92254765494681</v>
      </c>
      <c r="FA106" s="58">
        <f t="shared" si="312"/>
        <v>-29057.728000000017</v>
      </c>
      <c r="FB106" s="58">
        <f t="shared" si="212"/>
        <v>615.15911704205416</v>
      </c>
      <c r="FC106" s="58">
        <f t="shared" si="313"/>
        <v>-3061.3809999999357</v>
      </c>
      <c r="FD106" s="58">
        <f t="shared" si="213"/>
        <v>574.46556395562163</v>
      </c>
      <c r="FE106" s="58">
        <f t="shared" si="314"/>
        <v>-66525.126000000164</v>
      </c>
      <c r="FF106" s="58">
        <f t="shared" si="214"/>
        <v>628.80697224469009</v>
      </c>
      <c r="FH106" s="58">
        <f t="shared" si="315"/>
        <v>9419.2079999999987</v>
      </c>
      <c r="FI106" s="58">
        <f t="shared" si="215"/>
        <v>2028.4089631366378</v>
      </c>
      <c r="FJ106" s="58">
        <f t="shared" si="316"/>
        <v>-11140.798999999999</v>
      </c>
      <c r="FK106" s="58">
        <f t="shared" si="216"/>
        <v>1488.1801056457809</v>
      </c>
      <c r="FL106" s="58">
        <f t="shared" si="317"/>
        <v>-33806.67</v>
      </c>
      <c r="FM106" s="58">
        <f t="shared" si="217"/>
        <v>1471.8510817865808</v>
      </c>
      <c r="FN106" s="58">
        <f t="shared" si="318"/>
        <v>-21353.798000000024</v>
      </c>
      <c r="FO106" s="58">
        <f t="shared" si="218"/>
        <v>1451.6801175225103</v>
      </c>
      <c r="FP106" s="58">
        <f t="shared" si="319"/>
        <v>-237805.36599999946</v>
      </c>
      <c r="FQ106" s="58">
        <f t="shared" si="219"/>
        <v>1644.3586791430153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7"/>
  <sheetViews>
    <sheetView topLeftCell="G2" workbookViewId="0">
      <selection activeCell="T16" sqref="T16"/>
    </sheetView>
  </sheetViews>
  <sheetFormatPr defaultRowHeight="12.75"/>
  <cols>
    <col min="1" max="1" width="24.85546875" style="5" customWidth="1"/>
    <col min="2" max="7" width="9.7109375" style="5" customWidth="1"/>
    <col min="8" max="10" width="12.7109375" style="5" customWidth="1"/>
    <col min="11" max="11" width="12.7109375" style="199" customWidth="1"/>
    <col min="12" max="26" width="12.7109375" style="5" customWidth="1"/>
    <col min="27" max="27" width="9.140625" style="5"/>
    <col min="28" max="29" width="9.28515625" style="5" bestFit="1" customWidth="1"/>
    <col min="30" max="32" width="9.85546875" style="5" bestFit="1" customWidth="1"/>
    <col min="33" max="38" width="9.140625" style="5"/>
    <col min="39" max="39" width="10.28515625" style="5" bestFit="1" customWidth="1"/>
    <col min="40" max="40" width="16.140625" style="5" customWidth="1"/>
    <col min="41" max="48" width="10.28515625" style="5" bestFit="1" customWidth="1"/>
    <col min="49" max="273" width="9.140625" style="5"/>
    <col min="274" max="274" width="24.85546875" style="5" customWidth="1"/>
    <col min="275" max="280" width="9.7109375" style="5" customWidth="1"/>
    <col min="281" max="282" width="12.7109375" style="5" customWidth="1"/>
    <col min="283" max="529" width="9.140625" style="5"/>
    <col min="530" max="530" width="24.85546875" style="5" customWidth="1"/>
    <col min="531" max="536" width="9.7109375" style="5" customWidth="1"/>
    <col min="537" max="538" width="12.7109375" style="5" customWidth="1"/>
    <col min="539" max="785" width="9.140625" style="5"/>
    <col min="786" max="786" width="24.85546875" style="5" customWidth="1"/>
    <col min="787" max="792" width="9.7109375" style="5" customWidth="1"/>
    <col min="793" max="794" width="12.7109375" style="5" customWidth="1"/>
    <col min="795" max="1041" width="9.140625" style="5"/>
    <col min="1042" max="1042" width="24.85546875" style="5" customWidth="1"/>
    <col min="1043" max="1048" width="9.7109375" style="5" customWidth="1"/>
    <col min="1049" max="1050" width="12.7109375" style="5" customWidth="1"/>
    <col min="1051" max="1297" width="9.140625" style="5"/>
    <col min="1298" max="1298" width="24.85546875" style="5" customWidth="1"/>
    <col min="1299" max="1304" width="9.7109375" style="5" customWidth="1"/>
    <col min="1305" max="1306" width="12.7109375" style="5" customWidth="1"/>
    <col min="1307" max="1553" width="9.140625" style="5"/>
    <col min="1554" max="1554" width="24.85546875" style="5" customWidth="1"/>
    <col min="1555" max="1560" width="9.7109375" style="5" customWidth="1"/>
    <col min="1561" max="1562" width="12.7109375" style="5" customWidth="1"/>
    <col min="1563" max="1809" width="9.140625" style="5"/>
    <col min="1810" max="1810" width="24.85546875" style="5" customWidth="1"/>
    <col min="1811" max="1816" width="9.7109375" style="5" customWidth="1"/>
    <col min="1817" max="1818" width="12.7109375" style="5" customWidth="1"/>
    <col min="1819" max="2065" width="9.140625" style="5"/>
    <col min="2066" max="2066" width="24.85546875" style="5" customWidth="1"/>
    <col min="2067" max="2072" width="9.7109375" style="5" customWidth="1"/>
    <col min="2073" max="2074" width="12.7109375" style="5" customWidth="1"/>
    <col min="2075" max="2321" width="9.140625" style="5"/>
    <col min="2322" max="2322" width="24.85546875" style="5" customWidth="1"/>
    <col min="2323" max="2328" width="9.7109375" style="5" customWidth="1"/>
    <col min="2329" max="2330" width="12.7109375" style="5" customWidth="1"/>
    <col min="2331" max="2577" width="9.140625" style="5"/>
    <col min="2578" max="2578" width="24.85546875" style="5" customWidth="1"/>
    <col min="2579" max="2584" width="9.7109375" style="5" customWidth="1"/>
    <col min="2585" max="2586" width="12.7109375" style="5" customWidth="1"/>
    <col min="2587" max="2833" width="9.140625" style="5"/>
    <col min="2834" max="2834" width="24.85546875" style="5" customWidth="1"/>
    <col min="2835" max="2840" width="9.7109375" style="5" customWidth="1"/>
    <col min="2841" max="2842" width="12.7109375" style="5" customWidth="1"/>
    <col min="2843" max="3089" width="9.140625" style="5"/>
    <col min="3090" max="3090" width="24.85546875" style="5" customWidth="1"/>
    <col min="3091" max="3096" width="9.7109375" style="5" customWidth="1"/>
    <col min="3097" max="3098" width="12.7109375" style="5" customWidth="1"/>
    <col min="3099" max="3345" width="9.140625" style="5"/>
    <col min="3346" max="3346" width="24.85546875" style="5" customWidth="1"/>
    <col min="3347" max="3352" width="9.7109375" style="5" customWidth="1"/>
    <col min="3353" max="3354" width="12.7109375" style="5" customWidth="1"/>
    <col min="3355" max="3601" width="9.140625" style="5"/>
    <col min="3602" max="3602" width="24.85546875" style="5" customWidth="1"/>
    <col min="3603" max="3608" width="9.7109375" style="5" customWidth="1"/>
    <col min="3609" max="3610" width="12.7109375" style="5" customWidth="1"/>
    <col min="3611" max="3857" width="9.140625" style="5"/>
    <col min="3858" max="3858" width="24.85546875" style="5" customWidth="1"/>
    <col min="3859" max="3864" width="9.7109375" style="5" customWidth="1"/>
    <col min="3865" max="3866" width="12.7109375" style="5" customWidth="1"/>
    <col min="3867" max="4113" width="9.140625" style="5"/>
    <col min="4114" max="4114" width="24.85546875" style="5" customWidth="1"/>
    <col min="4115" max="4120" width="9.7109375" style="5" customWidth="1"/>
    <col min="4121" max="4122" width="12.7109375" style="5" customWidth="1"/>
    <col min="4123" max="4369" width="9.140625" style="5"/>
    <col min="4370" max="4370" width="24.85546875" style="5" customWidth="1"/>
    <col min="4371" max="4376" width="9.7109375" style="5" customWidth="1"/>
    <col min="4377" max="4378" width="12.7109375" style="5" customWidth="1"/>
    <col min="4379" max="4625" width="9.140625" style="5"/>
    <col min="4626" max="4626" width="24.85546875" style="5" customWidth="1"/>
    <col min="4627" max="4632" width="9.7109375" style="5" customWidth="1"/>
    <col min="4633" max="4634" width="12.7109375" style="5" customWidth="1"/>
    <col min="4635" max="4881" width="9.140625" style="5"/>
    <col min="4882" max="4882" width="24.85546875" style="5" customWidth="1"/>
    <col min="4883" max="4888" width="9.7109375" style="5" customWidth="1"/>
    <col min="4889" max="4890" width="12.7109375" style="5" customWidth="1"/>
    <col min="4891" max="5137" width="9.140625" style="5"/>
    <col min="5138" max="5138" width="24.85546875" style="5" customWidth="1"/>
    <col min="5139" max="5144" width="9.7109375" style="5" customWidth="1"/>
    <col min="5145" max="5146" width="12.7109375" style="5" customWidth="1"/>
    <col min="5147" max="5393" width="9.140625" style="5"/>
    <col min="5394" max="5394" width="24.85546875" style="5" customWidth="1"/>
    <col min="5395" max="5400" width="9.7109375" style="5" customWidth="1"/>
    <col min="5401" max="5402" width="12.7109375" style="5" customWidth="1"/>
    <col min="5403" max="5649" width="9.140625" style="5"/>
    <col min="5650" max="5650" width="24.85546875" style="5" customWidth="1"/>
    <col min="5651" max="5656" width="9.7109375" style="5" customWidth="1"/>
    <col min="5657" max="5658" width="12.7109375" style="5" customWidth="1"/>
    <col min="5659" max="5905" width="9.140625" style="5"/>
    <col min="5906" max="5906" width="24.85546875" style="5" customWidth="1"/>
    <col min="5907" max="5912" width="9.7109375" style="5" customWidth="1"/>
    <col min="5913" max="5914" width="12.7109375" style="5" customWidth="1"/>
    <col min="5915" max="6161" width="9.140625" style="5"/>
    <col min="6162" max="6162" width="24.85546875" style="5" customWidth="1"/>
    <col min="6163" max="6168" width="9.7109375" style="5" customWidth="1"/>
    <col min="6169" max="6170" width="12.7109375" style="5" customWidth="1"/>
    <col min="6171" max="6417" width="9.140625" style="5"/>
    <col min="6418" max="6418" width="24.85546875" style="5" customWidth="1"/>
    <col min="6419" max="6424" width="9.7109375" style="5" customWidth="1"/>
    <col min="6425" max="6426" width="12.7109375" style="5" customWidth="1"/>
    <col min="6427" max="6673" width="9.140625" style="5"/>
    <col min="6674" max="6674" width="24.85546875" style="5" customWidth="1"/>
    <col min="6675" max="6680" width="9.7109375" style="5" customWidth="1"/>
    <col min="6681" max="6682" width="12.7109375" style="5" customWidth="1"/>
    <col min="6683" max="6929" width="9.140625" style="5"/>
    <col min="6930" max="6930" width="24.85546875" style="5" customWidth="1"/>
    <col min="6931" max="6936" width="9.7109375" style="5" customWidth="1"/>
    <col min="6937" max="6938" width="12.7109375" style="5" customWidth="1"/>
    <col min="6939" max="7185" width="9.140625" style="5"/>
    <col min="7186" max="7186" width="24.85546875" style="5" customWidth="1"/>
    <col min="7187" max="7192" width="9.7109375" style="5" customWidth="1"/>
    <col min="7193" max="7194" width="12.7109375" style="5" customWidth="1"/>
    <col min="7195" max="7441" width="9.140625" style="5"/>
    <col min="7442" max="7442" width="24.85546875" style="5" customWidth="1"/>
    <col min="7443" max="7448" width="9.7109375" style="5" customWidth="1"/>
    <col min="7449" max="7450" width="12.7109375" style="5" customWidth="1"/>
    <col min="7451" max="7697" width="9.140625" style="5"/>
    <col min="7698" max="7698" width="24.85546875" style="5" customWidth="1"/>
    <col min="7699" max="7704" width="9.7109375" style="5" customWidth="1"/>
    <col min="7705" max="7706" width="12.7109375" style="5" customWidth="1"/>
    <col min="7707" max="7953" width="9.140625" style="5"/>
    <col min="7954" max="7954" width="24.85546875" style="5" customWidth="1"/>
    <col min="7955" max="7960" width="9.7109375" style="5" customWidth="1"/>
    <col min="7961" max="7962" width="12.7109375" style="5" customWidth="1"/>
    <col min="7963" max="8209" width="9.140625" style="5"/>
    <col min="8210" max="8210" width="24.85546875" style="5" customWidth="1"/>
    <col min="8211" max="8216" width="9.7109375" style="5" customWidth="1"/>
    <col min="8217" max="8218" width="12.7109375" style="5" customWidth="1"/>
    <col min="8219" max="8465" width="9.140625" style="5"/>
    <col min="8466" max="8466" width="24.85546875" style="5" customWidth="1"/>
    <col min="8467" max="8472" width="9.7109375" style="5" customWidth="1"/>
    <col min="8473" max="8474" width="12.7109375" style="5" customWidth="1"/>
    <col min="8475" max="8721" width="9.140625" style="5"/>
    <col min="8722" max="8722" width="24.85546875" style="5" customWidth="1"/>
    <col min="8723" max="8728" width="9.7109375" style="5" customWidth="1"/>
    <col min="8729" max="8730" width="12.7109375" style="5" customWidth="1"/>
    <col min="8731" max="8977" width="9.140625" style="5"/>
    <col min="8978" max="8978" width="24.85546875" style="5" customWidth="1"/>
    <col min="8979" max="8984" width="9.7109375" style="5" customWidth="1"/>
    <col min="8985" max="8986" width="12.7109375" style="5" customWidth="1"/>
    <col min="8987" max="9233" width="9.140625" style="5"/>
    <col min="9234" max="9234" width="24.85546875" style="5" customWidth="1"/>
    <col min="9235" max="9240" width="9.7109375" style="5" customWidth="1"/>
    <col min="9241" max="9242" width="12.7109375" style="5" customWidth="1"/>
    <col min="9243" max="9489" width="9.140625" style="5"/>
    <col min="9490" max="9490" width="24.85546875" style="5" customWidth="1"/>
    <col min="9491" max="9496" width="9.7109375" style="5" customWidth="1"/>
    <col min="9497" max="9498" width="12.7109375" style="5" customWidth="1"/>
    <col min="9499" max="9745" width="9.140625" style="5"/>
    <col min="9746" max="9746" width="24.85546875" style="5" customWidth="1"/>
    <col min="9747" max="9752" width="9.7109375" style="5" customWidth="1"/>
    <col min="9753" max="9754" width="12.7109375" style="5" customWidth="1"/>
    <col min="9755" max="10001" width="9.140625" style="5"/>
    <col min="10002" max="10002" width="24.85546875" style="5" customWidth="1"/>
    <col min="10003" max="10008" width="9.7109375" style="5" customWidth="1"/>
    <col min="10009" max="10010" width="12.7109375" style="5" customWidth="1"/>
    <col min="10011" max="10257" width="9.140625" style="5"/>
    <col min="10258" max="10258" width="24.85546875" style="5" customWidth="1"/>
    <col min="10259" max="10264" width="9.7109375" style="5" customWidth="1"/>
    <col min="10265" max="10266" width="12.7109375" style="5" customWidth="1"/>
    <col min="10267" max="10513" width="9.140625" style="5"/>
    <col min="10514" max="10514" width="24.85546875" style="5" customWidth="1"/>
    <col min="10515" max="10520" width="9.7109375" style="5" customWidth="1"/>
    <col min="10521" max="10522" width="12.7109375" style="5" customWidth="1"/>
    <col min="10523" max="10769" width="9.140625" style="5"/>
    <col min="10770" max="10770" width="24.85546875" style="5" customWidth="1"/>
    <col min="10771" max="10776" width="9.7109375" style="5" customWidth="1"/>
    <col min="10777" max="10778" width="12.7109375" style="5" customWidth="1"/>
    <col min="10779" max="11025" width="9.140625" style="5"/>
    <col min="11026" max="11026" width="24.85546875" style="5" customWidth="1"/>
    <col min="11027" max="11032" width="9.7109375" style="5" customWidth="1"/>
    <col min="11033" max="11034" width="12.7109375" style="5" customWidth="1"/>
    <col min="11035" max="11281" width="9.140625" style="5"/>
    <col min="11282" max="11282" width="24.85546875" style="5" customWidth="1"/>
    <col min="11283" max="11288" width="9.7109375" style="5" customWidth="1"/>
    <col min="11289" max="11290" width="12.7109375" style="5" customWidth="1"/>
    <col min="11291" max="11537" width="9.140625" style="5"/>
    <col min="11538" max="11538" width="24.85546875" style="5" customWidth="1"/>
    <col min="11539" max="11544" width="9.7109375" style="5" customWidth="1"/>
    <col min="11545" max="11546" width="12.7109375" style="5" customWidth="1"/>
    <col min="11547" max="11793" width="9.140625" style="5"/>
    <col min="11794" max="11794" width="24.85546875" style="5" customWidth="1"/>
    <col min="11795" max="11800" width="9.7109375" style="5" customWidth="1"/>
    <col min="11801" max="11802" width="12.7109375" style="5" customWidth="1"/>
    <col min="11803" max="12049" width="9.140625" style="5"/>
    <col min="12050" max="12050" width="24.85546875" style="5" customWidth="1"/>
    <col min="12051" max="12056" width="9.7109375" style="5" customWidth="1"/>
    <col min="12057" max="12058" width="12.7109375" style="5" customWidth="1"/>
    <col min="12059" max="12305" width="9.140625" style="5"/>
    <col min="12306" max="12306" width="24.85546875" style="5" customWidth="1"/>
    <col min="12307" max="12312" width="9.7109375" style="5" customWidth="1"/>
    <col min="12313" max="12314" width="12.7109375" style="5" customWidth="1"/>
    <col min="12315" max="12561" width="9.140625" style="5"/>
    <col min="12562" max="12562" width="24.85546875" style="5" customWidth="1"/>
    <col min="12563" max="12568" width="9.7109375" style="5" customWidth="1"/>
    <col min="12569" max="12570" width="12.7109375" style="5" customWidth="1"/>
    <col min="12571" max="12817" width="9.140625" style="5"/>
    <col min="12818" max="12818" width="24.85546875" style="5" customWidth="1"/>
    <col min="12819" max="12824" width="9.7109375" style="5" customWidth="1"/>
    <col min="12825" max="12826" width="12.7109375" style="5" customWidth="1"/>
    <col min="12827" max="13073" width="9.140625" style="5"/>
    <col min="13074" max="13074" width="24.85546875" style="5" customWidth="1"/>
    <col min="13075" max="13080" width="9.7109375" style="5" customWidth="1"/>
    <col min="13081" max="13082" width="12.7109375" style="5" customWidth="1"/>
    <col min="13083" max="13329" width="9.140625" style="5"/>
    <col min="13330" max="13330" width="24.85546875" style="5" customWidth="1"/>
    <col min="13331" max="13336" width="9.7109375" style="5" customWidth="1"/>
    <col min="13337" max="13338" width="12.7109375" style="5" customWidth="1"/>
    <col min="13339" max="13585" width="9.140625" style="5"/>
    <col min="13586" max="13586" width="24.85546875" style="5" customWidth="1"/>
    <col min="13587" max="13592" width="9.7109375" style="5" customWidth="1"/>
    <col min="13593" max="13594" width="12.7109375" style="5" customWidth="1"/>
    <col min="13595" max="13841" width="9.140625" style="5"/>
    <col min="13842" max="13842" width="24.85546875" style="5" customWidth="1"/>
    <col min="13843" max="13848" width="9.7109375" style="5" customWidth="1"/>
    <col min="13849" max="13850" width="12.7109375" style="5" customWidth="1"/>
    <col min="13851" max="14097" width="9.140625" style="5"/>
    <col min="14098" max="14098" width="24.85546875" style="5" customWidth="1"/>
    <col min="14099" max="14104" width="9.7109375" style="5" customWidth="1"/>
    <col min="14105" max="14106" width="12.7109375" style="5" customWidth="1"/>
    <col min="14107" max="14353" width="9.140625" style="5"/>
    <col min="14354" max="14354" width="24.85546875" style="5" customWidth="1"/>
    <col min="14355" max="14360" width="9.7109375" style="5" customWidth="1"/>
    <col min="14361" max="14362" width="12.7109375" style="5" customWidth="1"/>
    <col min="14363" max="14609" width="9.140625" style="5"/>
    <col min="14610" max="14610" width="24.85546875" style="5" customWidth="1"/>
    <col min="14611" max="14616" width="9.7109375" style="5" customWidth="1"/>
    <col min="14617" max="14618" width="12.7109375" style="5" customWidth="1"/>
    <col min="14619" max="14865" width="9.140625" style="5"/>
    <col min="14866" max="14866" width="24.85546875" style="5" customWidth="1"/>
    <col min="14867" max="14872" width="9.7109375" style="5" customWidth="1"/>
    <col min="14873" max="14874" width="12.7109375" style="5" customWidth="1"/>
    <col min="14875" max="15121" width="9.140625" style="5"/>
    <col min="15122" max="15122" width="24.85546875" style="5" customWidth="1"/>
    <col min="15123" max="15128" width="9.7109375" style="5" customWidth="1"/>
    <col min="15129" max="15130" width="12.7109375" style="5" customWidth="1"/>
    <col min="15131" max="15377" width="9.140625" style="5"/>
    <col min="15378" max="15378" width="24.85546875" style="5" customWidth="1"/>
    <col min="15379" max="15384" width="9.7109375" style="5" customWidth="1"/>
    <col min="15385" max="15386" width="12.7109375" style="5" customWidth="1"/>
    <col min="15387" max="15633" width="9.140625" style="5"/>
    <col min="15634" max="15634" width="24.85546875" style="5" customWidth="1"/>
    <col min="15635" max="15640" width="9.7109375" style="5" customWidth="1"/>
    <col min="15641" max="15642" width="12.7109375" style="5" customWidth="1"/>
    <col min="15643" max="15889" width="9.140625" style="5"/>
    <col min="15890" max="15890" width="24.85546875" style="5" customWidth="1"/>
    <col min="15891" max="15896" width="9.7109375" style="5" customWidth="1"/>
    <col min="15897" max="15898" width="12.7109375" style="5" customWidth="1"/>
    <col min="15899" max="16145" width="9.140625" style="5"/>
    <col min="16146" max="16146" width="24.85546875" style="5" customWidth="1"/>
    <col min="16147" max="16152" width="9.7109375" style="5" customWidth="1"/>
    <col min="16153" max="16154" width="12.7109375" style="5" customWidth="1"/>
    <col min="16155" max="16384" width="9.140625" style="5"/>
  </cols>
  <sheetData>
    <row r="1" spans="1:48" s="3" customFormat="1" ht="15" customHeight="1">
      <c r="A1" s="150" t="s">
        <v>70</v>
      </c>
      <c r="B1" s="150"/>
      <c r="C1" s="150"/>
      <c r="K1" s="192"/>
    </row>
    <row r="2" spans="1:48" ht="15" customHeight="1">
      <c r="A2" s="4" t="s">
        <v>71</v>
      </c>
      <c r="I2" s="6" t="s">
        <v>72</v>
      </c>
      <c r="J2" s="6"/>
      <c r="K2" s="193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48" ht="15" customHeight="1">
      <c r="A3" s="7"/>
      <c r="B3" s="7"/>
      <c r="C3" s="7"/>
      <c r="D3" s="7"/>
      <c r="E3" s="7"/>
      <c r="F3" s="7"/>
      <c r="G3" s="7"/>
      <c r="H3" s="7"/>
      <c r="I3" s="7"/>
      <c r="J3" s="12"/>
      <c r="K3" s="194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48" ht="15" customHeight="1">
      <c r="A4" s="8" t="s">
        <v>73</v>
      </c>
      <c r="B4" s="151">
        <v>2003</v>
      </c>
      <c r="C4" s="152"/>
      <c r="D4" s="151">
        <v>2012</v>
      </c>
      <c r="E4" s="152"/>
      <c r="F4" s="151">
        <v>2013</v>
      </c>
      <c r="G4" s="153"/>
      <c r="H4" s="154" t="s">
        <v>74</v>
      </c>
      <c r="I4" s="155"/>
      <c r="J4" s="103"/>
      <c r="K4" s="195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</row>
    <row r="5" spans="1:48" ht="15" customHeight="1">
      <c r="A5" s="9"/>
      <c r="B5" s="10" t="s">
        <v>44</v>
      </c>
      <c r="C5" s="11" t="s">
        <v>59</v>
      </c>
      <c r="D5" s="10" t="s">
        <v>44</v>
      </c>
      <c r="E5" s="11" t="s">
        <v>59</v>
      </c>
      <c r="F5" s="10" t="s">
        <v>44</v>
      </c>
      <c r="G5" s="11" t="s">
        <v>59</v>
      </c>
      <c r="H5" s="10" t="s">
        <v>44</v>
      </c>
      <c r="I5" s="11" t="s">
        <v>59</v>
      </c>
      <c r="J5" s="104"/>
      <c r="K5" s="196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 spans="1:48" ht="15" customHeight="1">
      <c r="A6" s="12"/>
      <c r="B6" s="13"/>
      <c r="C6" s="13"/>
      <c r="D6" s="13"/>
      <c r="E6" s="13"/>
      <c r="F6" s="13"/>
      <c r="G6" s="13"/>
      <c r="H6" s="13"/>
      <c r="I6" s="13"/>
      <c r="J6" s="13"/>
      <c r="K6" s="197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B6" s="108"/>
    </row>
    <row r="7" spans="1:48" ht="15" customHeight="1">
      <c r="A7" s="14" t="s">
        <v>75</v>
      </c>
      <c r="B7" s="15">
        <v>14823</v>
      </c>
      <c r="C7" s="16">
        <v>10550</v>
      </c>
      <c r="D7" s="16">
        <v>11594</v>
      </c>
      <c r="E7" s="16">
        <v>8561</v>
      </c>
      <c r="F7" s="16">
        <v>11583</v>
      </c>
      <c r="G7" s="16">
        <v>8526</v>
      </c>
      <c r="H7" s="17">
        <v>-21.9</v>
      </c>
      <c r="I7" s="17">
        <v>-19.2</v>
      </c>
      <c r="J7" s="17"/>
      <c r="K7" s="198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7"/>
      <c r="AB7" s="21" t="s">
        <v>374</v>
      </c>
      <c r="AM7" s="108" t="s">
        <v>386</v>
      </c>
    </row>
    <row r="8" spans="1:48" ht="15" customHeight="1">
      <c r="A8" s="14"/>
      <c r="B8" s="18"/>
      <c r="C8" s="19"/>
      <c r="D8" s="18"/>
      <c r="E8" s="18"/>
      <c r="F8" s="18"/>
      <c r="G8" s="18"/>
      <c r="H8" s="20"/>
      <c r="I8" s="20"/>
      <c r="J8" s="20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20"/>
      <c r="AB8" s="5" t="s">
        <v>44</v>
      </c>
      <c r="AG8" s="5" t="s">
        <v>59</v>
      </c>
      <c r="AM8" s="5" t="str">
        <f>AB8</f>
        <v>Males</v>
      </c>
      <c r="AR8" s="5" t="str">
        <f>AG8</f>
        <v>Females</v>
      </c>
    </row>
    <row r="9" spans="1:48" ht="15" customHeight="1">
      <c r="A9" s="156" t="s">
        <v>76</v>
      </c>
      <c r="B9" s="147"/>
      <c r="C9" s="147"/>
      <c r="D9" s="147"/>
      <c r="E9" s="147"/>
      <c r="F9" s="147"/>
      <c r="G9" s="147"/>
      <c r="H9" s="147"/>
      <c r="I9" s="147"/>
      <c r="J9" s="100"/>
      <c r="K9" s="200"/>
      <c r="L9" s="20" t="s">
        <v>44</v>
      </c>
      <c r="M9" s="20"/>
      <c r="N9" s="20"/>
      <c r="O9" s="20"/>
      <c r="P9" s="20"/>
      <c r="Q9" s="20"/>
      <c r="R9" s="20"/>
      <c r="S9" s="20" t="s">
        <v>59</v>
      </c>
      <c r="T9" s="20"/>
      <c r="U9" s="20"/>
      <c r="V9" s="20"/>
      <c r="W9" s="20"/>
      <c r="X9" s="20"/>
      <c r="Y9" s="20"/>
      <c r="Z9" s="122"/>
      <c r="AB9" s="5" t="s">
        <v>258</v>
      </c>
      <c r="AC9" s="5" t="s">
        <v>259</v>
      </c>
      <c r="AD9" s="5" t="s">
        <v>260</v>
      </c>
      <c r="AE9" s="5" t="s">
        <v>48</v>
      </c>
      <c r="AF9" s="5" t="s">
        <v>261</v>
      </c>
      <c r="AG9" s="5" t="s">
        <v>258</v>
      </c>
      <c r="AH9" s="5" t="s">
        <v>259</v>
      </c>
      <c r="AI9" s="5" t="s">
        <v>260</v>
      </c>
      <c r="AJ9" s="5" t="s">
        <v>48</v>
      </c>
      <c r="AK9" s="5" t="s">
        <v>261</v>
      </c>
      <c r="AM9" s="5" t="str">
        <f>AB9</f>
        <v>Sedentary</v>
      </c>
      <c r="AN9" s="5" t="str">
        <f>AC9</f>
        <v>Barely</v>
      </c>
      <c r="AO9" s="5" t="str">
        <f>AD9</f>
        <v>Somewhat</v>
      </c>
      <c r="AP9" s="5" t="str">
        <f>AE9</f>
        <v>Active</v>
      </c>
      <c r="AQ9" s="5" t="str">
        <f>AF9</f>
        <v>Highly</v>
      </c>
      <c r="AR9" s="5" t="str">
        <f>AG9</f>
        <v>Sedentary</v>
      </c>
      <c r="AS9" s="5" t="str">
        <f>AH9</f>
        <v>Barely</v>
      </c>
      <c r="AT9" s="5" t="str">
        <f>AI9</f>
        <v>Somewhat</v>
      </c>
      <c r="AU9" s="5" t="str">
        <f>AJ9</f>
        <v>Active</v>
      </c>
      <c r="AV9" s="5" t="str">
        <f>AK9</f>
        <v>Highly</v>
      </c>
    </row>
    <row r="10" spans="1:48" ht="15" customHeight="1">
      <c r="A10" s="21"/>
      <c r="B10" s="22"/>
      <c r="C10" s="22"/>
      <c r="D10" s="22"/>
      <c r="E10" s="22"/>
      <c r="F10" s="22"/>
      <c r="G10" s="22"/>
      <c r="H10" s="20"/>
      <c r="I10" s="20"/>
      <c r="J10" s="20"/>
      <c r="K10" s="199" t="s">
        <v>58</v>
      </c>
      <c r="L10" s="122" t="s">
        <v>454</v>
      </c>
      <c r="M10" s="122" t="s">
        <v>455</v>
      </c>
      <c r="N10" s="122" t="s">
        <v>258</v>
      </c>
      <c r="O10" s="122" t="s">
        <v>259</v>
      </c>
      <c r="P10" s="122" t="s">
        <v>260</v>
      </c>
      <c r="Q10" s="122" t="s">
        <v>48</v>
      </c>
      <c r="R10" s="122" t="s">
        <v>261</v>
      </c>
      <c r="S10" s="122" t="s">
        <v>454</v>
      </c>
      <c r="T10" s="122" t="s">
        <v>455</v>
      </c>
      <c r="U10" s="122" t="s">
        <v>258</v>
      </c>
      <c r="V10" s="122" t="s">
        <v>259</v>
      </c>
      <c r="W10" s="122" t="s">
        <v>260</v>
      </c>
      <c r="X10" s="122" t="s">
        <v>48</v>
      </c>
      <c r="Y10" s="122" t="s">
        <v>261</v>
      </c>
      <c r="Z10" s="20"/>
      <c r="AA10" s="5" t="s">
        <v>362</v>
      </c>
      <c r="AB10" s="102">
        <v>0</v>
      </c>
      <c r="AC10" s="102">
        <v>-0.05</v>
      </c>
      <c r="AD10" s="102">
        <v>-0.1</v>
      </c>
      <c r="AE10" s="102">
        <v>-0.15</v>
      </c>
      <c r="AF10" s="102">
        <v>-0.2</v>
      </c>
      <c r="AG10" s="102">
        <v>0</v>
      </c>
      <c r="AH10" s="102">
        <v>-0.05</v>
      </c>
      <c r="AI10" s="102">
        <v>-0.1</v>
      </c>
      <c r="AJ10" s="102">
        <v>-0.15</v>
      </c>
      <c r="AK10" s="102">
        <v>-0.2</v>
      </c>
    </row>
    <row r="11" spans="1:48" ht="15" customHeight="1">
      <c r="A11" s="5" t="s">
        <v>77</v>
      </c>
      <c r="B11" s="20">
        <v>5.7</v>
      </c>
      <c r="C11" s="20">
        <v>4.9000000000000004</v>
      </c>
      <c r="D11" s="20">
        <v>4.5999999999999996</v>
      </c>
      <c r="E11" s="20">
        <v>3.7</v>
      </c>
      <c r="F11" s="20">
        <v>4.4000000000000004</v>
      </c>
      <c r="G11" s="20">
        <v>3.5</v>
      </c>
      <c r="H11" s="23">
        <v>-22.8</v>
      </c>
      <c r="I11" s="23">
        <v>-28.6</v>
      </c>
      <c r="J11" s="23"/>
      <c r="K11" s="201">
        <v>0</v>
      </c>
      <c r="L11" s="20">
        <f>AB11</f>
        <v>4.4000000000000004</v>
      </c>
      <c r="M11" s="132">
        <f>L11/1000</f>
        <v>4.4000000000000003E-3</v>
      </c>
      <c r="N11" s="20">
        <f>$M11*B$65</f>
        <v>4.4000000000000003E-3</v>
      </c>
      <c r="O11" s="20">
        <f>$M11*C$65</f>
        <v>3.5505906363466422E-3</v>
      </c>
      <c r="P11" s="20">
        <f>$M11*D$65</f>
        <v>3.2015666773460402E-3</v>
      </c>
      <c r="Q11" s="20">
        <f>$M11*E$65</f>
        <v>2.8745059107346664E-3</v>
      </c>
      <c r="R11" s="20">
        <f>$M11*F$65</f>
        <v>2.4842608882667803E-3</v>
      </c>
      <c r="S11" s="20">
        <f>AG11</f>
        <v>3.5</v>
      </c>
      <c r="T11" s="20">
        <f>S11/1000</f>
        <v>3.5000000000000001E-3</v>
      </c>
      <c r="U11" s="20">
        <f>$T11*B$74</f>
        <v>3.5000000000000001E-3</v>
      </c>
      <c r="V11" s="20">
        <f>$T11*C$74</f>
        <v>2.8339341539873669E-3</v>
      </c>
      <c r="W11" s="20">
        <f>$T11*D$74</f>
        <v>2.5467271841067909E-3</v>
      </c>
      <c r="X11" s="20">
        <f>$T11*E$74</f>
        <v>2.3069208503414939E-3</v>
      </c>
      <c r="Y11" s="20">
        <f>$T11*F$74</f>
        <v>2.0188034381704825E-3</v>
      </c>
      <c r="Z11" s="23"/>
      <c r="AA11" s="5">
        <v>0</v>
      </c>
      <c r="AB11" s="5">
        <f>All_Cause_Mortality_Under1Years_Male*(1+AB$10)</f>
        <v>4.4000000000000004</v>
      </c>
      <c r="AC11" s="5">
        <f>All_Cause_Mortality_Under1Years_Male*(1+AC$10)</f>
        <v>4.18</v>
      </c>
      <c r="AD11" s="5">
        <f>All_Cause_Mortality_Under1Years_Male*(1+AD$10)</f>
        <v>3.9600000000000004</v>
      </c>
      <c r="AE11" s="5">
        <f>All_Cause_Mortality_Under1Years_Male*(1+AE$10)</f>
        <v>3.74</v>
      </c>
      <c r="AF11" s="5">
        <f>All_Cause_Mortality_Under1Years_Male*(1+AF$10)</f>
        <v>3.5200000000000005</v>
      </c>
      <c r="AG11" s="5">
        <f>All_Cause_Mortality_Under1Years_Female*(1+AG$10)</f>
        <v>3.5</v>
      </c>
      <c r="AH11" s="5">
        <f>All_Cause_Mortality_Under1Years_Female*(1+AH$10)</f>
        <v>3.3249999999999997</v>
      </c>
      <c r="AI11" s="5">
        <f>All_Cause_Mortality_Under1Years_Female*(1+AI$10)</f>
        <v>3.15</v>
      </c>
      <c r="AJ11" s="5">
        <f>All_Cause_Mortality_Under1Years_Female*(1+AJ$10)</f>
        <v>2.9750000000000001</v>
      </c>
      <c r="AK11" s="5">
        <f>All_Cause_Mortality_Under1Years_Female*(1+AK$10)</f>
        <v>2.8000000000000003</v>
      </c>
      <c r="AM11" s="107">
        <f>AB11/1000</f>
        <v>4.4000000000000003E-3</v>
      </c>
      <c r="AN11" s="107">
        <f t="shared" ref="AN11:AV11" si="0">AC11/1000</f>
        <v>4.1799999999999997E-3</v>
      </c>
      <c r="AO11" s="107">
        <f t="shared" si="0"/>
        <v>3.96E-3</v>
      </c>
      <c r="AP11" s="107">
        <f t="shared" si="0"/>
        <v>3.7400000000000003E-3</v>
      </c>
      <c r="AQ11" s="107">
        <f t="shared" si="0"/>
        <v>3.5200000000000006E-3</v>
      </c>
      <c r="AR11" s="107">
        <f t="shared" si="0"/>
        <v>3.5000000000000001E-3</v>
      </c>
      <c r="AS11" s="107">
        <f t="shared" si="0"/>
        <v>3.3249999999999998E-3</v>
      </c>
      <c r="AT11" s="107">
        <f t="shared" si="0"/>
        <v>3.15E-3</v>
      </c>
      <c r="AU11" s="107">
        <f t="shared" si="0"/>
        <v>2.9750000000000002E-3</v>
      </c>
      <c r="AV11" s="107">
        <f t="shared" si="0"/>
        <v>2.8000000000000004E-3</v>
      </c>
    </row>
    <row r="12" spans="1:48" ht="15" customHeight="1">
      <c r="A12" s="24" t="s">
        <v>78</v>
      </c>
      <c r="B12" s="20">
        <v>0.3</v>
      </c>
      <c r="C12" s="20">
        <v>0.2</v>
      </c>
      <c r="D12" s="20">
        <v>0.2</v>
      </c>
      <c r="E12" s="20">
        <v>0.1</v>
      </c>
      <c r="F12" s="20">
        <v>0.2</v>
      </c>
      <c r="G12" s="20">
        <v>0.2</v>
      </c>
      <c r="H12" s="23">
        <v>-33.299999999999997</v>
      </c>
      <c r="I12" s="23">
        <v>0</v>
      </c>
      <c r="J12" s="23"/>
      <c r="K12" s="201">
        <v>1</v>
      </c>
      <c r="L12" s="20">
        <f t="shared" ref="L12:L75" si="1">AB12</f>
        <v>0.2</v>
      </c>
      <c r="M12" s="20">
        <f t="shared" ref="M12:M75" si="2">L12/1000</f>
        <v>2.0000000000000001E-4</v>
      </c>
      <c r="N12" s="20">
        <f t="shared" ref="N12:N75" si="3">$M12*B$65</f>
        <v>2.0000000000000001E-4</v>
      </c>
      <c r="O12" s="20">
        <f t="shared" ref="O12:O75" si="4">$M12*C$65</f>
        <v>1.6139048347030193E-4</v>
      </c>
      <c r="P12" s="20">
        <f t="shared" ref="P12:P75" si="5">$M12*D$65</f>
        <v>1.4552575806118365E-4</v>
      </c>
      <c r="Q12" s="20">
        <f t="shared" ref="Q12:Q75" si="6">$M12*E$65</f>
        <v>1.3065935957884848E-4</v>
      </c>
      <c r="R12" s="20">
        <f t="shared" ref="R12:R75" si="7">$M12*F$65</f>
        <v>1.1292094946667183E-4</v>
      </c>
      <c r="S12" s="20">
        <f t="shared" ref="S12:S75" si="8">AG12</f>
        <v>0.2</v>
      </c>
      <c r="T12" s="20">
        <f t="shared" ref="T12:T75" si="9">S12/1000</f>
        <v>2.0000000000000001E-4</v>
      </c>
      <c r="U12" s="20">
        <f t="shared" ref="U12:U75" si="10">$T12*B$74</f>
        <v>2.0000000000000001E-4</v>
      </c>
      <c r="V12" s="20">
        <f t="shared" ref="V12:V75" si="11">$T12*C$74</f>
        <v>1.6193909451356383E-4</v>
      </c>
      <c r="W12" s="20">
        <f t="shared" ref="W12:W75" si="12">$T12*D$74</f>
        <v>1.455272676632452E-4</v>
      </c>
      <c r="X12" s="20">
        <f t="shared" ref="X12:X75" si="13">$T12*E$74</f>
        <v>1.318240485909425E-4</v>
      </c>
      <c r="Y12" s="20">
        <f t="shared" ref="Y12:Y75" si="14">$T12*F$74</f>
        <v>1.1536019646688472E-4</v>
      </c>
      <c r="Z12" s="23"/>
      <c r="AA12" s="5">
        <v>1</v>
      </c>
      <c r="AB12" s="5">
        <f t="shared" ref="AB12:AF15" si="15">All_Cause_Mortality_1to4Years_Male*(1+AB$10)</f>
        <v>0.2</v>
      </c>
      <c r="AC12" s="5">
        <f t="shared" si="15"/>
        <v>0.19</v>
      </c>
      <c r="AD12" s="5">
        <f t="shared" si="15"/>
        <v>0.18000000000000002</v>
      </c>
      <c r="AE12" s="5">
        <f t="shared" si="15"/>
        <v>0.17</v>
      </c>
      <c r="AF12" s="5">
        <f t="shared" si="15"/>
        <v>0.16000000000000003</v>
      </c>
      <c r="AG12" s="5">
        <f t="shared" ref="AG12:AK15" si="16">All_Cause_Mortality_1to4Years_Female*(1+AG$10)</f>
        <v>0.2</v>
      </c>
      <c r="AH12" s="5">
        <f t="shared" si="16"/>
        <v>0.19</v>
      </c>
      <c r="AI12" s="5">
        <f t="shared" si="16"/>
        <v>0.18000000000000002</v>
      </c>
      <c r="AJ12" s="5">
        <f t="shared" si="16"/>
        <v>0.17</v>
      </c>
      <c r="AK12" s="5">
        <f t="shared" si="16"/>
        <v>0.16000000000000003</v>
      </c>
      <c r="AM12" s="107">
        <f t="shared" ref="AM12:AM75" si="17">AB12/1000</f>
        <v>2.0000000000000001E-4</v>
      </c>
      <c r="AN12" s="107">
        <f t="shared" ref="AN12:AN75" si="18">AC12/1000</f>
        <v>1.9000000000000001E-4</v>
      </c>
      <c r="AO12" s="107">
        <f t="shared" ref="AO12:AO75" si="19">AD12/1000</f>
        <v>1.8000000000000001E-4</v>
      </c>
      <c r="AP12" s="107">
        <f t="shared" ref="AP12:AP75" si="20">AE12/1000</f>
        <v>1.7000000000000001E-4</v>
      </c>
      <c r="AQ12" s="107">
        <f t="shared" ref="AQ12:AQ75" si="21">AF12/1000</f>
        <v>1.6000000000000004E-4</v>
      </c>
      <c r="AR12" s="107">
        <f t="shared" ref="AR12:AR75" si="22">AG12/1000</f>
        <v>2.0000000000000001E-4</v>
      </c>
      <c r="AS12" s="107">
        <f t="shared" ref="AS12:AS75" si="23">AH12/1000</f>
        <v>1.9000000000000001E-4</v>
      </c>
      <c r="AT12" s="107">
        <f t="shared" ref="AT12:AT75" si="24">AI12/1000</f>
        <v>1.8000000000000001E-4</v>
      </c>
      <c r="AU12" s="107">
        <f t="shared" ref="AU12:AU75" si="25">AJ12/1000</f>
        <v>1.7000000000000001E-4</v>
      </c>
      <c r="AV12" s="107">
        <f t="shared" ref="AV12:AV75" si="26">AK12/1000</f>
        <v>1.6000000000000004E-4</v>
      </c>
    </row>
    <row r="13" spans="1:48" ht="15" customHeight="1">
      <c r="A13" s="24" t="s">
        <v>79</v>
      </c>
      <c r="B13" s="20">
        <v>0.1</v>
      </c>
      <c r="C13" s="20">
        <v>0.1</v>
      </c>
      <c r="D13" s="20">
        <v>0.1</v>
      </c>
      <c r="E13" s="20">
        <v>0.1</v>
      </c>
      <c r="F13" s="20">
        <v>0.1</v>
      </c>
      <c r="G13" s="20">
        <v>0.1</v>
      </c>
      <c r="H13" s="23">
        <v>0</v>
      </c>
      <c r="I13" s="23">
        <v>0</v>
      </c>
      <c r="J13" s="23"/>
      <c r="K13" s="201">
        <v>2</v>
      </c>
      <c r="L13" s="20">
        <f t="shared" si="1"/>
        <v>0.2</v>
      </c>
      <c r="M13" s="20">
        <f t="shared" si="2"/>
        <v>2.0000000000000001E-4</v>
      </c>
      <c r="N13" s="20">
        <f t="shared" si="3"/>
        <v>2.0000000000000001E-4</v>
      </c>
      <c r="O13" s="20">
        <f t="shared" si="4"/>
        <v>1.6139048347030193E-4</v>
      </c>
      <c r="P13" s="20">
        <f t="shared" si="5"/>
        <v>1.4552575806118365E-4</v>
      </c>
      <c r="Q13" s="20">
        <f t="shared" si="6"/>
        <v>1.3065935957884848E-4</v>
      </c>
      <c r="R13" s="20">
        <f t="shared" si="7"/>
        <v>1.1292094946667183E-4</v>
      </c>
      <c r="S13" s="20">
        <f t="shared" si="8"/>
        <v>0.2</v>
      </c>
      <c r="T13" s="20">
        <f t="shared" si="9"/>
        <v>2.0000000000000001E-4</v>
      </c>
      <c r="U13" s="20">
        <f t="shared" si="10"/>
        <v>2.0000000000000001E-4</v>
      </c>
      <c r="V13" s="20">
        <f t="shared" si="11"/>
        <v>1.6193909451356383E-4</v>
      </c>
      <c r="W13" s="20">
        <f t="shared" si="12"/>
        <v>1.455272676632452E-4</v>
      </c>
      <c r="X13" s="20">
        <f t="shared" si="13"/>
        <v>1.318240485909425E-4</v>
      </c>
      <c r="Y13" s="20">
        <f t="shared" si="14"/>
        <v>1.1536019646688472E-4</v>
      </c>
      <c r="Z13" s="23"/>
      <c r="AA13" s="5">
        <v>2</v>
      </c>
      <c r="AB13" s="5">
        <f>All_Cause_Mortality_1to4Years_Male*(1+AB$10)</f>
        <v>0.2</v>
      </c>
      <c r="AC13" s="5">
        <f t="shared" si="15"/>
        <v>0.19</v>
      </c>
      <c r="AD13" s="5">
        <f t="shared" si="15"/>
        <v>0.18000000000000002</v>
      </c>
      <c r="AE13" s="5">
        <f t="shared" si="15"/>
        <v>0.17</v>
      </c>
      <c r="AF13" s="5">
        <f t="shared" si="15"/>
        <v>0.16000000000000003</v>
      </c>
      <c r="AG13" s="5">
        <f t="shared" si="16"/>
        <v>0.2</v>
      </c>
      <c r="AH13" s="5">
        <f t="shared" si="16"/>
        <v>0.19</v>
      </c>
      <c r="AI13" s="5">
        <f t="shared" si="16"/>
        <v>0.18000000000000002</v>
      </c>
      <c r="AJ13" s="5">
        <f t="shared" si="16"/>
        <v>0.17</v>
      </c>
      <c r="AK13" s="5">
        <f t="shared" si="16"/>
        <v>0.16000000000000003</v>
      </c>
      <c r="AM13" s="107">
        <f>AB13/1000</f>
        <v>2.0000000000000001E-4</v>
      </c>
      <c r="AN13" s="107">
        <f t="shared" si="18"/>
        <v>1.9000000000000001E-4</v>
      </c>
      <c r="AO13" s="107">
        <f t="shared" si="19"/>
        <v>1.8000000000000001E-4</v>
      </c>
      <c r="AP13" s="107">
        <f t="shared" si="20"/>
        <v>1.7000000000000001E-4</v>
      </c>
      <c r="AQ13" s="107">
        <f t="shared" si="21"/>
        <v>1.6000000000000004E-4</v>
      </c>
      <c r="AR13" s="107">
        <f t="shared" si="22"/>
        <v>2.0000000000000001E-4</v>
      </c>
      <c r="AS13" s="107">
        <f t="shared" si="23"/>
        <v>1.9000000000000001E-4</v>
      </c>
      <c r="AT13" s="107">
        <f t="shared" si="24"/>
        <v>1.8000000000000001E-4</v>
      </c>
      <c r="AU13" s="107">
        <f t="shared" si="25"/>
        <v>1.7000000000000001E-4</v>
      </c>
      <c r="AV13" s="107">
        <f t="shared" si="26"/>
        <v>1.6000000000000004E-4</v>
      </c>
    </row>
    <row r="14" spans="1:48" ht="15" customHeight="1">
      <c r="A14" s="24" t="s">
        <v>80</v>
      </c>
      <c r="B14" s="20">
        <v>0.1</v>
      </c>
      <c r="C14" s="20">
        <v>0.1</v>
      </c>
      <c r="D14" s="20">
        <v>0.1</v>
      </c>
      <c r="E14" s="20">
        <v>0.1</v>
      </c>
      <c r="F14" s="20">
        <v>0.1</v>
      </c>
      <c r="G14" s="20">
        <v>0.1</v>
      </c>
      <c r="H14" s="23">
        <v>0</v>
      </c>
      <c r="I14" s="23">
        <v>0</v>
      </c>
      <c r="J14" s="23"/>
      <c r="K14" s="201">
        <v>3</v>
      </c>
      <c r="L14" s="20">
        <f t="shared" si="1"/>
        <v>0.2</v>
      </c>
      <c r="M14" s="20">
        <f t="shared" si="2"/>
        <v>2.0000000000000001E-4</v>
      </c>
      <c r="N14" s="20">
        <f t="shared" si="3"/>
        <v>2.0000000000000001E-4</v>
      </c>
      <c r="O14" s="20">
        <f t="shared" si="4"/>
        <v>1.6139048347030193E-4</v>
      </c>
      <c r="P14" s="20">
        <f t="shared" si="5"/>
        <v>1.4552575806118365E-4</v>
      </c>
      <c r="Q14" s="20">
        <f t="shared" si="6"/>
        <v>1.3065935957884848E-4</v>
      </c>
      <c r="R14" s="20">
        <f t="shared" si="7"/>
        <v>1.1292094946667183E-4</v>
      </c>
      <c r="S14" s="20">
        <f t="shared" si="8"/>
        <v>0.2</v>
      </c>
      <c r="T14" s="20">
        <f t="shared" si="9"/>
        <v>2.0000000000000001E-4</v>
      </c>
      <c r="U14" s="20">
        <f t="shared" si="10"/>
        <v>2.0000000000000001E-4</v>
      </c>
      <c r="V14" s="20">
        <f t="shared" si="11"/>
        <v>1.6193909451356383E-4</v>
      </c>
      <c r="W14" s="20">
        <f t="shared" si="12"/>
        <v>1.455272676632452E-4</v>
      </c>
      <c r="X14" s="20">
        <f t="shared" si="13"/>
        <v>1.318240485909425E-4</v>
      </c>
      <c r="Y14" s="20">
        <f t="shared" si="14"/>
        <v>1.1536019646688472E-4</v>
      </c>
      <c r="Z14" s="23"/>
      <c r="AA14" s="5">
        <v>3</v>
      </c>
      <c r="AB14" s="5">
        <f t="shared" si="15"/>
        <v>0.2</v>
      </c>
      <c r="AC14" s="5">
        <f t="shared" si="15"/>
        <v>0.19</v>
      </c>
      <c r="AD14" s="5">
        <f t="shared" si="15"/>
        <v>0.18000000000000002</v>
      </c>
      <c r="AE14" s="5">
        <f t="shared" si="15"/>
        <v>0.17</v>
      </c>
      <c r="AF14" s="5">
        <f t="shared" si="15"/>
        <v>0.16000000000000003</v>
      </c>
      <c r="AG14" s="5">
        <f t="shared" si="16"/>
        <v>0.2</v>
      </c>
      <c r="AH14" s="5">
        <f t="shared" si="16"/>
        <v>0.19</v>
      </c>
      <c r="AI14" s="5">
        <f t="shared" si="16"/>
        <v>0.18000000000000002</v>
      </c>
      <c r="AJ14" s="5">
        <f t="shared" si="16"/>
        <v>0.17</v>
      </c>
      <c r="AK14" s="5">
        <f t="shared" si="16"/>
        <v>0.16000000000000003</v>
      </c>
      <c r="AM14" s="107">
        <f>AB14/1000</f>
        <v>2.0000000000000001E-4</v>
      </c>
      <c r="AN14" s="107">
        <f t="shared" si="18"/>
        <v>1.9000000000000001E-4</v>
      </c>
      <c r="AO14" s="107">
        <f t="shared" si="19"/>
        <v>1.8000000000000001E-4</v>
      </c>
      <c r="AP14" s="107">
        <f t="shared" si="20"/>
        <v>1.7000000000000001E-4</v>
      </c>
      <c r="AQ14" s="107">
        <f t="shared" si="21"/>
        <v>1.6000000000000004E-4</v>
      </c>
      <c r="AR14" s="107">
        <f t="shared" si="22"/>
        <v>2.0000000000000001E-4</v>
      </c>
      <c r="AS14" s="107">
        <f t="shared" si="23"/>
        <v>1.9000000000000001E-4</v>
      </c>
      <c r="AT14" s="107">
        <f t="shared" si="24"/>
        <v>1.8000000000000001E-4</v>
      </c>
      <c r="AU14" s="107">
        <f t="shared" si="25"/>
        <v>1.7000000000000001E-4</v>
      </c>
      <c r="AV14" s="107">
        <f t="shared" si="26"/>
        <v>1.6000000000000004E-4</v>
      </c>
    </row>
    <row r="15" spans="1:48" ht="15" customHeight="1">
      <c r="A15" s="5" t="s">
        <v>81</v>
      </c>
      <c r="B15" s="20">
        <v>0.5</v>
      </c>
      <c r="C15" s="20">
        <v>0.2</v>
      </c>
      <c r="D15" s="20">
        <v>0.3</v>
      </c>
      <c r="E15" s="20">
        <v>0.1</v>
      </c>
      <c r="F15" s="20">
        <v>0.3</v>
      </c>
      <c r="G15" s="20">
        <v>0.1</v>
      </c>
      <c r="H15" s="23">
        <v>-40</v>
      </c>
      <c r="I15" s="23">
        <v>-50</v>
      </c>
      <c r="J15" s="23"/>
      <c r="K15" s="201">
        <v>4</v>
      </c>
      <c r="L15" s="20">
        <f t="shared" si="1"/>
        <v>0.2</v>
      </c>
      <c r="M15" s="20">
        <f t="shared" si="2"/>
        <v>2.0000000000000001E-4</v>
      </c>
      <c r="N15" s="20">
        <f t="shared" si="3"/>
        <v>2.0000000000000001E-4</v>
      </c>
      <c r="O15" s="20">
        <f t="shared" si="4"/>
        <v>1.6139048347030193E-4</v>
      </c>
      <c r="P15" s="20">
        <f t="shared" si="5"/>
        <v>1.4552575806118365E-4</v>
      </c>
      <c r="Q15" s="20">
        <f t="shared" si="6"/>
        <v>1.3065935957884848E-4</v>
      </c>
      <c r="R15" s="20">
        <f t="shared" si="7"/>
        <v>1.1292094946667183E-4</v>
      </c>
      <c r="S15" s="20">
        <f t="shared" si="8"/>
        <v>0.2</v>
      </c>
      <c r="T15" s="20">
        <f t="shared" si="9"/>
        <v>2.0000000000000001E-4</v>
      </c>
      <c r="U15" s="20">
        <f t="shared" si="10"/>
        <v>2.0000000000000001E-4</v>
      </c>
      <c r="V15" s="20">
        <f t="shared" si="11"/>
        <v>1.6193909451356383E-4</v>
      </c>
      <c r="W15" s="20">
        <f t="shared" si="12"/>
        <v>1.455272676632452E-4</v>
      </c>
      <c r="X15" s="20">
        <f t="shared" si="13"/>
        <v>1.318240485909425E-4</v>
      </c>
      <c r="Y15" s="20">
        <f t="shared" si="14"/>
        <v>1.1536019646688472E-4</v>
      </c>
      <c r="Z15" s="23"/>
      <c r="AA15" s="5">
        <v>4</v>
      </c>
      <c r="AB15" s="5">
        <f t="shared" si="15"/>
        <v>0.2</v>
      </c>
      <c r="AC15" s="5">
        <f t="shared" si="15"/>
        <v>0.19</v>
      </c>
      <c r="AD15" s="5">
        <f t="shared" si="15"/>
        <v>0.18000000000000002</v>
      </c>
      <c r="AE15" s="5">
        <f t="shared" si="15"/>
        <v>0.17</v>
      </c>
      <c r="AF15" s="5">
        <f t="shared" si="15"/>
        <v>0.16000000000000003</v>
      </c>
      <c r="AG15" s="5">
        <f t="shared" si="16"/>
        <v>0.2</v>
      </c>
      <c r="AH15" s="5">
        <f t="shared" si="16"/>
        <v>0.19</v>
      </c>
      <c r="AI15" s="5">
        <f t="shared" si="16"/>
        <v>0.18000000000000002</v>
      </c>
      <c r="AJ15" s="5">
        <f t="shared" si="16"/>
        <v>0.17</v>
      </c>
      <c r="AK15" s="5">
        <f t="shared" si="16"/>
        <v>0.16000000000000003</v>
      </c>
      <c r="AM15" s="107">
        <f t="shared" si="17"/>
        <v>2.0000000000000001E-4</v>
      </c>
      <c r="AN15" s="107">
        <f>AC15/1000</f>
        <v>1.9000000000000001E-4</v>
      </c>
      <c r="AO15" s="107">
        <f t="shared" si="19"/>
        <v>1.8000000000000001E-4</v>
      </c>
      <c r="AP15" s="107">
        <f t="shared" si="20"/>
        <v>1.7000000000000001E-4</v>
      </c>
      <c r="AQ15" s="107">
        <f t="shared" si="21"/>
        <v>1.6000000000000004E-4</v>
      </c>
      <c r="AR15" s="107">
        <f t="shared" si="22"/>
        <v>2.0000000000000001E-4</v>
      </c>
      <c r="AS15" s="107">
        <f t="shared" si="23"/>
        <v>1.9000000000000001E-4</v>
      </c>
      <c r="AT15" s="107">
        <f t="shared" si="24"/>
        <v>1.8000000000000001E-4</v>
      </c>
      <c r="AU15" s="107">
        <f t="shared" si="25"/>
        <v>1.7000000000000001E-4</v>
      </c>
      <c r="AV15" s="107">
        <f t="shared" si="26"/>
        <v>1.6000000000000004E-4</v>
      </c>
    </row>
    <row r="16" spans="1:48" ht="15" customHeight="1">
      <c r="B16" s="20"/>
      <c r="C16" s="20"/>
      <c r="D16" s="20"/>
      <c r="E16" s="20"/>
      <c r="F16" s="20"/>
      <c r="G16" s="20"/>
      <c r="H16" s="23"/>
      <c r="I16" s="23"/>
      <c r="J16" s="23"/>
      <c r="K16" s="201">
        <v>5</v>
      </c>
      <c r="L16" s="20">
        <f t="shared" si="1"/>
        <v>0.1</v>
      </c>
      <c r="M16" s="20">
        <f>L16/1000</f>
        <v>1E-4</v>
      </c>
      <c r="N16" s="20">
        <f t="shared" si="3"/>
        <v>1E-4</v>
      </c>
      <c r="O16" s="20">
        <f t="shared" si="4"/>
        <v>8.0695241735150966E-5</v>
      </c>
      <c r="P16" s="20">
        <f t="shared" si="5"/>
        <v>7.2762879030591825E-5</v>
      </c>
      <c r="Q16" s="20">
        <f t="shared" si="6"/>
        <v>6.5329679789424239E-5</v>
      </c>
      <c r="R16" s="20">
        <f t="shared" si="7"/>
        <v>5.6460474733335913E-5</v>
      </c>
      <c r="S16" s="20">
        <f t="shared" si="8"/>
        <v>0.1</v>
      </c>
      <c r="T16" s="20">
        <f t="shared" si="9"/>
        <v>1E-4</v>
      </c>
      <c r="U16" s="20">
        <f t="shared" si="10"/>
        <v>1E-4</v>
      </c>
      <c r="V16" s="20">
        <f t="shared" si="11"/>
        <v>8.0969547256781914E-5</v>
      </c>
      <c r="W16" s="20">
        <f t="shared" si="12"/>
        <v>7.2763633831622598E-5</v>
      </c>
      <c r="X16" s="20">
        <f t="shared" si="13"/>
        <v>6.5912024295471249E-5</v>
      </c>
      <c r="Y16" s="20">
        <f t="shared" si="14"/>
        <v>5.768009823344236E-5</v>
      </c>
      <c r="Z16" s="23"/>
      <c r="AA16" s="5">
        <v>5</v>
      </c>
      <c r="AB16" s="5">
        <f t="shared" ref="AB16:AF20" si="27">All_Cause_Mortality_5to9Years_Male*(1+AB$10)</f>
        <v>0.1</v>
      </c>
      <c r="AC16" s="5">
        <f t="shared" si="27"/>
        <v>9.5000000000000001E-2</v>
      </c>
      <c r="AD16" s="5">
        <f t="shared" si="27"/>
        <v>9.0000000000000011E-2</v>
      </c>
      <c r="AE16" s="5">
        <f t="shared" si="27"/>
        <v>8.5000000000000006E-2</v>
      </c>
      <c r="AF16" s="5">
        <f t="shared" si="27"/>
        <v>8.0000000000000016E-2</v>
      </c>
      <c r="AG16" s="5">
        <f t="shared" ref="AG16:AK20" si="28">All_Cause_Mortality_5to9Years_Female*(1+AG$10)</f>
        <v>0.1</v>
      </c>
      <c r="AH16" s="5">
        <f t="shared" si="28"/>
        <v>9.5000000000000001E-2</v>
      </c>
      <c r="AI16" s="5">
        <f t="shared" si="28"/>
        <v>9.0000000000000011E-2</v>
      </c>
      <c r="AJ16" s="5">
        <f t="shared" si="28"/>
        <v>8.5000000000000006E-2</v>
      </c>
      <c r="AK16" s="5">
        <f t="shared" si="28"/>
        <v>8.0000000000000016E-2</v>
      </c>
      <c r="AM16" s="107">
        <f>AB16/1000</f>
        <v>1E-4</v>
      </c>
      <c r="AN16" s="107">
        <f t="shared" si="18"/>
        <v>9.5000000000000005E-5</v>
      </c>
      <c r="AO16" s="107">
        <f t="shared" si="19"/>
        <v>9.0000000000000006E-5</v>
      </c>
      <c r="AP16" s="107">
        <f t="shared" si="20"/>
        <v>8.5000000000000006E-5</v>
      </c>
      <c r="AQ16" s="107">
        <f t="shared" si="21"/>
        <v>8.000000000000002E-5</v>
      </c>
      <c r="AR16" s="107">
        <f t="shared" si="22"/>
        <v>1E-4</v>
      </c>
      <c r="AS16" s="107">
        <f t="shared" si="23"/>
        <v>9.5000000000000005E-5</v>
      </c>
      <c r="AT16" s="107">
        <f t="shared" si="24"/>
        <v>9.0000000000000006E-5</v>
      </c>
      <c r="AU16" s="107">
        <f t="shared" si="25"/>
        <v>8.5000000000000006E-5</v>
      </c>
      <c r="AV16" s="107">
        <f t="shared" si="26"/>
        <v>8.000000000000002E-5</v>
      </c>
    </row>
    <row r="17" spans="1:48" ht="15" customHeight="1">
      <c r="A17" s="5" t="s">
        <v>82</v>
      </c>
      <c r="B17" s="20">
        <v>0.8</v>
      </c>
      <c r="C17" s="20">
        <v>0.3</v>
      </c>
      <c r="D17" s="20">
        <v>0.5</v>
      </c>
      <c r="E17" s="20">
        <v>0.2</v>
      </c>
      <c r="F17" s="20">
        <v>0.5</v>
      </c>
      <c r="G17" s="20">
        <v>0.2</v>
      </c>
      <c r="H17" s="23">
        <v>-37.5</v>
      </c>
      <c r="I17" s="23">
        <v>-33.299999999999997</v>
      </c>
      <c r="J17" s="23"/>
      <c r="K17" s="201">
        <v>6</v>
      </c>
      <c r="L17" s="20">
        <f t="shared" si="1"/>
        <v>0.1</v>
      </c>
      <c r="M17" s="134">
        <f t="shared" si="2"/>
        <v>1E-4</v>
      </c>
      <c r="N17" s="20">
        <f t="shared" si="3"/>
        <v>1E-4</v>
      </c>
      <c r="O17" s="20">
        <f t="shared" si="4"/>
        <v>8.0695241735150966E-5</v>
      </c>
      <c r="P17" s="20">
        <f t="shared" si="5"/>
        <v>7.2762879030591825E-5</v>
      </c>
      <c r="Q17" s="20">
        <f t="shared" si="6"/>
        <v>6.5329679789424239E-5</v>
      </c>
      <c r="R17" s="20">
        <f t="shared" si="7"/>
        <v>5.6460474733335913E-5</v>
      </c>
      <c r="S17" s="20">
        <f t="shared" si="8"/>
        <v>0.1</v>
      </c>
      <c r="T17" s="20">
        <f t="shared" si="9"/>
        <v>1E-4</v>
      </c>
      <c r="U17" s="20">
        <f t="shared" si="10"/>
        <v>1E-4</v>
      </c>
      <c r="V17" s="20">
        <f t="shared" si="11"/>
        <v>8.0969547256781914E-5</v>
      </c>
      <c r="W17" s="20">
        <f t="shared" si="12"/>
        <v>7.2763633831622598E-5</v>
      </c>
      <c r="X17" s="20">
        <f t="shared" si="13"/>
        <v>6.5912024295471249E-5</v>
      </c>
      <c r="Y17" s="20">
        <f t="shared" si="14"/>
        <v>5.768009823344236E-5</v>
      </c>
      <c r="Z17" s="23"/>
      <c r="AA17" s="5">
        <v>6</v>
      </c>
      <c r="AB17" s="5">
        <f t="shared" si="27"/>
        <v>0.1</v>
      </c>
      <c r="AC17" s="5">
        <f t="shared" si="27"/>
        <v>9.5000000000000001E-2</v>
      </c>
      <c r="AD17" s="5">
        <f t="shared" si="27"/>
        <v>9.0000000000000011E-2</v>
      </c>
      <c r="AE17" s="5">
        <f t="shared" si="27"/>
        <v>8.5000000000000006E-2</v>
      </c>
      <c r="AF17" s="5">
        <f t="shared" si="27"/>
        <v>8.0000000000000016E-2</v>
      </c>
      <c r="AG17" s="5">
        <f t="shared" si="28"/>
        <v>0.1</v>
      </c>
      <c r="AH17" s="5">
        <f t="shared" si="28"/>
        <v>9.5000000000000001E-2</v>
      </c>
      <c r="AI17" s="5">
        <f t="shared" si="28"/>
        <v>9.0000000000000011E-2</v>
      </c>
      <c r="AJ17" s="5">
        <f t="shared" si="28"/>
        <v>8.5000000000000006E-2</v>
      </c>
      <c r="AK17" s="5">
        <f t="shared" si="28"/>
        <v>8.0000000000000016E-2</v>
      </c>
      <c r="AM17" s="107">
        <f t="shared" si="17"/>
        <v>1E-4</v>
      </c>
      <c r="AN17" s="107">
        <f t="shared" si="18"/>
        <v>9.5000000000000005E-5</v>
      </c>
      <c r="AO17" s="107">
        <f t="shared" si="19"/>
        <v>9.0000000000000006E-5</v>
      </c>
      <c r="AP17" s="107">
        <f t="shared" si="20"/>
        <v>8.5000000000000006E-5</v>
      </c>
      <c r="AQ17" s="107">
        <f t="shared" si="21"/>
        <v>8.000000000000002E-5</v>
      </c>
      <c r="AR17" s="107">
        <f t="shared" si="22"/>
        <v>1E-4</v>
      </c>
      <c r="AS17" s="107">
        <f t="shared" si="23"/>
        <v>9.5000000000000005E-5</v>
      </c>
      <c r="AT17" s="107">
        <f t="shared" si="24"/>
        <v>9.0000000000000006E-5</v>
      </c>
      <c r="AU17" s="107">
        <f t="shared" si="25"/>
        <v>8.5000000000000006E-5</v>
      </c>
      <c r="AV17" s="107">
        <f t="shared" si="26"/>
        <v>8.000000000000002E-5</v>
      </c>
    </row>
    <row r="18" spans="1:48" ht="15" customHeight="1">
      <c r="A18" s="5" t="s">
        <v>83</v>
      </c>
      <c r="B18" s="20">
        <v>0.9</v>
      </c>
      <c r="C18" s="20">
        <v>0.4</v>
      </c>
      <c r="D18" s="20">
        <v>0.6</v>
      </c>
      <c r="E18" s="20">
        <v>0.3</v>
      </c>
      <c r="F18" s="20">
        <v>0.6</v>
      </c>
      <c r="G18" s="20">
        <v>0.3</v>
      </c>
      <c r="H18" s="23">
        <v>-33.299999999999997</v>
      </c>
      <c r="I18" s="23">
        <v>-25</v>
      </c>
      <c r="J18" s="23"/>
      <c r="K18" s="201">
        <v>7</v>
      </c>
      <c r="L18" s="20">
        <f t="shared" si="1"/>
        <v>0.1</v>
      </c>
      <c r="M18" s="20">
        <f t="shared" si="2"/>
        <v>1E-4</v>
      </c>
      <c r="N18" s="20">
        <f t="shared" si="3"/>
        <v>1E-4</v>
      </c>
      <c r="O18" s="20">
        <f t="shared" si="4"/>
        <v>8.0695241735150966E-5</v>
      </c>
      <c r="P18" s="20">
        <f t="shared" si="5"/>
        <v>7.2762879030591825E-5</v>
      </c>
      <c r="Q18" s="20">
        <f t="shared" si="6"/>
        <v>6.5329679789424239E-5</v>
      </c>
      <c r="R18" s="20">
        <f t="shared" si="7"/>
        <v>5.6460474733335913E-5</v>
      </c>
      <c r="S18" s="20">
        <f t="shared" si="8"/>
        <v>0.1</v>
      </c>
      <c r="T18" s="20">
        <f t="shared" si="9"/>
        <v>1E-4</v>
      </c>
      <c r="U18" s="20">
        <f t="shared" si="10"/>
        <v>1E-4</v>
      </c>
      <c r="V18" s="20">
        <f t="shared" si="11"/>
        <v>8.0969547256781914E-5</v>
      </c>
      <c r="W18" s="20">
        <f t="shared" si="12"/>
        <v>7.2763633831622598E-5</v>
      </c>
      <c r="X18" s="20">
        <f t="shared" si="13"/>
        <v>6.5912024295471249E-5</v>
      </c>
      <c r="Y18" s="20">
        <f t="shared" si="14"/>
        <v>5.768009823344236E-5</v>
      </c>
      <c r="Z18" s="23"/>
      <c r="AA18" s="5">
        <v>7</v>
      </c>
      <c r="AB18" s="5">
        <f t="shared" si="27"/>
        <v>0.1</v>
      </c>
      <c r="AC18" s="5">
        <f t="shared" si="27"/>
        <v>9.5000000000000001E-2</v>
      </c>
      <c r="AD18" s="5">
        <f t="shared" si="27"/>
        <v>9.0000000000000011E-2</v>
      </c>
      <c r="AE18" s="5">
        <f t="shared" si="27"/>
        <v>8.5000000000000006E-2</v>
      </c>
      <c r="AF18" s="5">
        <f t="shared" si="27"/>
        <v>8.0000000000000016E-2</v>
      </c>
      <c r="AG18" s="5">
        <f t="shared" si="28"/>
        <v>0.1</v>
      </c>
      <c r="AH18" s="5">
        <f t="shared" si="28"/>
        <v>9.5000000000000001E-2</v>
      </c>
      <c r="AI18" s="5">
        <f t="shared" si="28"/>
        <v>9.0000000000000011E-2</v>
      </c>
      <c r="AJ18" s="5">
        <f t="shared" si="28"/>
        <v>8.5000000000000006E-2</v>
      </c>
      <c r="AK18" s="5">
        <f t="shared" si="28"/>
        <v>8.0000000000000016E-2</v>
      </c>
      <c r="AM18" s="107">
        <f t="shared" si="17"/>
        <v>1E-4</v>
      </c>
      <c r="AN18" s="107">
        <f t="shared" si="18"/>
        <v>9.5000000000000005E-5</v>
      </c>
      <c r="AO18" s="107">
        <f t="shared" si="19"/>
        <v>9.0000000000000006E-5</v>
      </c>
      <c r="AP18" s="107">
        <f t="shared" si="20"/>
        <v>8.5000000000000006E-5</v>
      </c>
      <c r="AQ18" s="107">
        <f t="shared" si="21"/>
        <v>8.000000000000002E-5</v>
      </c>
      <c r="AR18" s="107">
        <f t="shared" si="22"/>
        <v>1E-4</v>
      </c>
      <c r="AS18" s="107">
        <f t="shared" si="23"/>
        <v>9.5000000000000005E-5</v>
      </c>
      <c r="AT18" s="107">
        <f t="shared" si="24"/>
        <v>9.0000000000000006E-5</v>
      </c>
      <c r="AU18" s="107">
        <f t="shared" si="25"/>
        <v>8.5000000000000006E-5</v>
      </c>
      <c r="AV18" s="107">
        <f t="shared" si="26"/>
        <v>8.000000000000002E-5</v>
      </c>
    </row>
    <row r="19" spans="1:48" ht="15" customHeight="1">
      <c r="A19" s="5" t="s">
        <v>84</v>
      </c>
      <c r="B19" s="20">
        <v>1.1000000000000001</v>
      </c>
      <c r="C19" s="20">
        <v>0.5</v>
      </c>
      <c r="D19" s="20">
        <v>0.8</v>
      </c>
      <c r="E19" s="20">
        <v>0.4</v>
      </c>
      <c r="F19" s="20">
        <v>0.8</v>
      </c>
      <c r="G19" s="20">
        <v>0.4</v>
      </c>
      <c r="H19" s="23">
        <v>-27.3</v>
      </c>
      <c r="I19" s="23">
        <v>-20</v>
      </c>
      <c r="J19" s="23"/>
      <c r="K19" s="201">
        <v>8</v>
      </c>
      <c r="L19" s="20">
        <f t="shared" si="1"/>
        <v>0.1</v>
      </c>
      <c r="M19" s="20">
        <f t="shared" si="2"/>
        <v>1E-4</v>
      </c>
      <c r="N19" s="20">
        <f t="shared" si="3"/>
        <v>1E-4</v>
      </c>
      <c r="O19" s="20">
        <f t="shared" si="4"/>
        <v>8.0695241735150966E-5</v>
      </c>
      <c r="P19" s="20">
        <f t="shared" si="5"/>
        <v>7.2762879030591825E-5</v>
      </c>
      <c r="Q19" s="20">
        <f t="shared" si="6"/>
        <v>6.5329679789424239E-5</v>
      </c>
      <c r="R19" s="20">
        <f t="shared" si="7"/>
        <v>5.6460474733335913E-5</v>
      </c>
      <c r="S19" s="20">
        <f t="shared" si="8"/>
        <v>0.1</v>
      </c>
      <c r="T19" s="20">
        <f t="shared" si="9"/>
        <v>1E-4</v>
      </c>
      <c r="U19" s="20">
        <f t="shared" si="10"/>
        <v>1E-4</v>
      </c>
      <c r="V19" s="20">
        <f t="shared" si="11"/>
        <v>8.0969547256781914E-5</v>
      </c>
      <c r="W19" s="20">
        <f t="shared" si="12"/>
        <v>7.2763633831622598E-5</v>
      </c>
      <c r="X19" s="20">
        <f t="shared" si="13"/>
        <v>6.5912024295471249E-5</v>
      </c>
      <c r="Y19" s="20">
        <f t="shared" si="14"/>
        <v>5.768009823344236E-5</v>
      </c>
      <c r="Z19" s="23"/>
      <c r="AA19" s="5">
        <v>8</v>
      </c>
      <c r="AB19" s="5">
        <f t="shared" si="27"/>
        <v>0.1</v>
      </c>
      <c r="AC19" s="5">
        <f t="shared" si="27"/>
        <v>9.5000000000000001E-2</v>
      </c>
      <c r="AD19" s="5">
        <f t="shared" si="27"/>
        <v>9.0000000000000011E-2</v>
      </c>
      <c r="AE19" s="5">
        <f t="shared" si="27"/>
        <v>8.5000000000000006E-2</v>
      </c>
      <c r="AF19" s="5">
        <f t="shared" si="27"/>
        <v>8.0000000000000016E-2</v>
      </c>
      <c r="AG19" s="5">
        <f t="shared" si="28"/>
        <v>0.1</v>
      </c>
      <c r="AH19" s="5">
        <f t="shared" si="28"/>
        <v>9.5000000000000001E-2</v>
      </c>
      <c r="AI19" s="5">
        <f t="shared" si="28"/>
        <v>9.0000000000000011E-2</v>
      </c>
      <c r="AJ19" s="5">
        <f t="shared" si="28"/>
        <v>8.5000000000000006E-2</v>
      </c>
      <c r="AK19" s="5">
        <f t="shared" si="28"/>
        <v>8.0000000000000016E-2</v>
      </c>
      <c r="AM19" s="107">
        <f t="shared" si="17"/>
        <v>1E-4</v>
      </c>
      <c r="AN19" s="107">
        <f t="shared" si="18"/>
        <v>9.5000000000000005E-5</v>
      </c>
      <c r="AO19" s="107">
        <f t="shared" si="19"/>
        <v>9.0000000000000006E-5</v>
      </c>
      <c r="AP19" s="107">
        <f t="shared" si="20"/>
        <v>8.5000000000000006E-5</v>
      </c>
      <c r="AQ19" s="107">
        <f t="shared" si="21"/>
        <v>8.000000000000002E-5</v>
      </c>
      <c r="AR19" s="107">
        <f t="shared" si="22"/>
        <v>1E-4</v>
      </c>
      <c r="AS19" s="107">
        <f t="shared" si="23"/>
        <v>9.5000000000000005E-5</v>
      </c>
      <c r="AT19" s="107">
        <f t="shared" si="24"/>
        <v>9.0000000000000006E-5</v>
      </c>
      <c r="AU19" s="107">
        <f t="shared" si="25"/>
        <v>8.5000000000000006E-5</v>
      </c>
      <c r="AV19" s="107">
        <f t="shared" si="26"/>
        <v>8.000000000000002E-5</v>
      </c>
    </row>
    <row r="20" spans="1:48" ht="15" customHeight="1">
      <c r="A20" s="5" t="s">
        <v>85</v>
      </c>
      <c r="B20" s="20">
        <v>1.3</v>
      </c>
      <c r="C20" s="20">
        <v>0.7</v>
      </c>
      <c r="D20" s="20">
        <v>1.1000000000000001</v>
      </c>
      <c r="E20" s="20">
        <v>0.6</v>
      </c>
      <c r="F20" s="20">
        <v>1.2</v>
      </c>
      <c r="G20" s="20">
        <v>0.7</v>
      </c>
      <c r="H20" s="23">
        <v>-7.7</v>
      </c>
      <c r="I20" s="23">
        <v>0</v>
      </c>
      <c r="J20" s="23"/>
      <c r="K20" s="201">
        <v>9</v>
      </c>
      <c r="L20" s="20">
        <f t="shared" si="1"/>
        <v>0.1</v>
      </c>
      <c r="M20" s="20">
        <f t="shared" si="2"/>
        <v>1E-4</v>
      </c>
      <c r="N20" s="20">
        <f t="shared" si="3"/>
        <v>1E-4</v>
      </c>
      <c r="O20" s="20">
        <f t="shared" si="4"/>
        <v>8.0695241735150966E-5</v>
      </c>
      <c r="P20" s="20">
        <f t="shared" si="5"/>
        <v>7.2762879030591825E-5</v>
      </c>
      <c r="Q20" s="20">
        <f t="shared" si="6"/>
        <v>6.5329679789424239E-5</v>
      </c>
      <c r="R20" s="20">
        <f t="shared" si="7"/>
        <v>5.6460474733335913E-5</v>
      </c>
      <c r="S20" s="20">
        <f t="shared" si="8"/>
        <v>0.1</v>
      </c>
      <c r="T20" s="20">
        <f t="shared" si="9"/>
        <v>1E-4</v>
      </c>
      <c r="U20" s="20">
        <f t="shared" si="10"/>
        <v>1E-4</v>
      </c>
      <c r="V20" s="20">
        <f t="shared" si="11"/>
        <v>8.0969547256781914E-5</v>
      </c>
      <c r="W20" s="20">
        <f t="shared" si="12"/>
        <v>7.2763633831622598E-5</v>
      </c>
      <c r="X20" s="20">
        <f t="shared" si="13"/>
        <v>6.5912024295471249E-5</v>
      </c>
      <c r="Y20" s="20">
        <f t="shared" si="14"/>
        <v>5.768009823344236E-5</v>
      </c>
      <c r="Z20" s="23"/>
      <c r="AA20" s="5">
        <v>9</v>
      </c>
      <c r="AB20" s="5">
        <f t="shared" si="27"/>
        <v>0.1</v>
      </c>
      <c r="AC20" s="5">
        <f t="shared" si="27"/>
        <v>9.5000000000000001E-2</v>
      </c>
      <c r="AD20" s="5">
        <f t="shared" si="27"/>
        <v>9.0000000000000011E-2</v>
      </c>
      <c r="AE20" s="5">
        <f t="shared" si="27"/>
        <v>8.5000000000000006E-2</v>
      </c>
      <c r="AF20" s="5">
        <f t="shared" si="27"/>
        <v>8.0000000000000016E-2</v>
      </c>
      <c r="AG20" s="5">
        <f t="shared" si="28"/>
        <v>0.1</v>
      </c>
      <c r="AH20" s="5">
        <f t="shared" si="28"/>
        <v>9.5000000000000001E-2</v>
      </c>
      <c r="AI20" s="5">
        <f t="shared" si="28"/>
        <v>9.0000000000000011E-2</v>
      </c>
      <c r="AJ20" s="5">
        <f t="shared" si="28"/>
        <v>8.5000000000000006E-2</v>
      </c>
      <c r="AK20" s="5">
        <f t="shared" si="28"/>
        <v>8.0000000000000016E-2</v>
      </c>
      <c r="AM20" s="107">
        <f t="shared" si="17"/>
        <v>1E-4</v>
      </c>
      <c r="AN20" s="107">
        <f t="shared" si="18"/>
        <v>9.5000000000000005E-5</v>
      </c>
      <c r="AO20" s="107">
        <f t="shared" si="19"/>
        <v>9.0000000000000006E-5</v>
      </c>
      <c r="AP20" s="107">
        <f t="shared" si="20"/>
        <v>8.5000000000000006E-5</v>
      </c>
      <c r="AQ20" s="107">
        <f t="shared" si="21"/>
        <v>8.000000000000002E-5</v>
      </c>
      <c r="AR20" s="107">
        <f t="shared" si="22"/>
        <v>1E-4</v>
      </c>
      <c r="AS20" s="107">
        <f t="shared" si="23"/>
        <v>9.5000000000000005E-5</v>
      </c>
      <c r="AT20" s="107">
        <f t="shared" si="24"/>
        <v>9.0000000000000006E-5</v>
      </c>
      <c r="AU20" s="107">
        <f t="shared" si="25"/>
        <v>8.5000000000000006E-5</v>
      </c>
      <c r="AV20" s="107">
        <f t="shared" si="26"/>
        <v>8.000000000000002E-5</v>
      </c>
    </row>
    <row r="21" spans="1:48" ht="15" customHeight="1">
      <c r="A21" s="5" t="s">
        <v>86</v>
      </c>
      <c r="B21" s="20">
        <v>1.9</v>
      </c>
      <c r="C21" s="20">
        <v>1.2</v>
      </c>
      <c r="D21" s="20">
        <v>1.7</v>
      </c>
      <c r="E21" s="20">
        <v>1</v>
      </c>
      <c r="F21" s="20">
        <v>1.7</v>
      </c>
      <c r="G21" s="20">
        <v>1</v>
      </c>
      <c r="H21" s="23">
        <v>-10.5</v>
      </c>
      <c r="I21" s="23">
        <v>-16.7</v>
      </c>
      <c r="J21" s="23"/>
      <c r="K21" s="201">
        <v>10</v>
      </c>
      <c r="L21" s="20">
        <f t="shared" si="1"/>
        <v>0.1</v>
      </c>
      <c r="M21" s="20">
        <f t="shared" si="2"/>
        <v>1E-4</v>
      </c>
      <c r="N21" s="20">
        <f t="shared" si="3"/>
        <v>1E-4</v>
      </c>
      <c r="O21" s="20">
        <f t="shared" si="4"/>
        <v>8.0695241735150966E-5</v>
      </c>
      <c r="P21" s="20">
        <f t="shared" si="5"/>
        <v>7.2762879030591825E-5</v>
      </c>
      <c r="Q21" s="20">
        <f t="shared" si="6"/>
        <v>6.5329679789424239E-5</v>
      </c>
      <c r="R21" s="20">
        <f t="shared" si="7"/>
        <v>5.6460474733335913E-5</v>
      </c>
      <c r="S21" s="20">
        <f t="shared" si="8"/>
        <v>0.1</v>
      </c>
      <c r="T21" s="20">
        <f t="shared" si="9"/>
        <v>1E-4</v>
      </c>
      <c r="U21" s="20">
        <f t="shared" si="10"/>
        <v>1E-4</v>
      </c>
      <c r="V21" s="20">
        <f t="shared" si="11"/>
        <v>8.0969547256781914E-5</v>
      </c>
      <c r="W21" s="20">
        <f t="shared" si="12"/>
        <v>7.2763633831622598E-5</v>
      </c>
      <c r="X21" s="20">
        <f t="shared" si="13"/>
        <v>6.5912024295471249E-5</v>
      </c>
      <c r="Y21" s="20">
        <f t="shared" si="14"/>
        <v>5.768009823344236E-5</v>
      </c>
      <c r="Z21" s="23"/>
      <c r="AA21" s="5">
        <v>10</v>
      </c>
      <c r="AB21" s="5">
        <f t="shared" ref="AB21:AF25" si="29">All_Cause_Mortality_10to14Years_Male*(1+AB$10)</f>
        <v>0.1</v>
      </c>
      <c r="AC21" s="5">
        <f t="shared" si="29"/>
        <v>9.5000000000000001E-2</v>
      </c>
      <c r="AD21" s="5">
        <f t="shared" si="29"/>
        <v>9.0000000000000011E-2</v>
      </c>
      <c r="AE21" s="5">
        <f t="shared" si="29"/>
        <v>8.5000000000000006E-2</v>
      </c>
      <c r="AF21" s="5">
        <f t="shared" si="29"/>
        <v>8.0000000000000016E-2</v>
      </c>
      <c r="AG21" s="5">
        <f t="shared" ref="AG21:AK25" si="30">All_Cause_Mortality_10to14Years_Female*(1+AG$10)</f>
        <v>0.1</v>
      </c>
      <c r="AH21" s="5">
        <f t="shared" si="30"/>
        <v>9.5000000000000001E-2</v>
      </c>
      <c r="AI21" s="5">
        <f t="shared" si="30"/>
        <v>9.0000000000000011E-2</v>
      </c>
      <c r="AJ21" s="5">
        <f t="shared" si="30"/>
        <v>8.5000000000000006E-2</v>
      </c>
      <c r="AK21" s="5">
        <f t="shared" si="30"/>
        <v>8.0000000000000016E-2</v>
      </c>
      <c r="AM21" s="107">
        <f t="shared" si="17"/>
        <v>1E-4</v>
      </c>
      <c r="AN21" s="107">
        <f t="shared" si="18"/>
        <v>9.5000000000000005E-5</v>
      </c>
      <c r="AO21" s="107">
        <f t="shared" si="19"/>
        <v>9.0000000000000006E-5</v>
      </c>
      <c r="AP21" s="107">
        <f t="shared" si="20"/>
        <v>8.5000000000000006E-5</v>
      </c>
      <c r="AQ21" s="107">
        <f t="shared" si="21"/>
        <v>8.000000000000002E-5</v>
      </c>
      <c r="AR21" s="107">
        <f t="shared" si="22"/>
        <v>1E-4</v>
      </c>
      <c r="AS21" s="107">
        <f t="shared" si="23"/>
        <v>9.5000000000000005E-5</v>
      </c>
      <c r="AT21" s="107">
        <f t="shared" si="24"/>
        <v>9.0000000000000006E-5</v>
      </c>
      <c r="AU21" s="107">
        <f t="shared" si="25"/>
        <v>8.5000000000000006E-5</v>
      </c>
      <c r="AV21" s="107">
        <f t="shared" si="26"/>
        <v>8.000000000000002E-5</v>
      </c>
    </row>
    <row r="22" spans="1:48" ht="15" customHeight="1">
      <c r="B22" s="20"/>
      <c r="C22" s="20"/>
      <c r="D22" s="20"/>
      <c r="E22" s="20"/>
      <c r="F22" s="20"/>
      <c r="G22" s="20"/>
      <c r="H22" s="23"/>
      <c r="I22" s="23"/>
      <c r="J22" s="23"/>
      <c r="K22" s="201">
        <v>11</v>
      </c>
      <c r="L22" s="20">
        <f t="shared" si="1"/>
        <v>0.1</v>
      </c>
      <c r="M22" s="20">
        <f t="shared" si="2"/>
        <v>1E-4</v>
      </c>
      <c r="N22" s="20">
        <f t="shared" si="3"/>
        <v>1E-4</v>
      </c>
      <c r="O22" s="20">
        <f t="shared" si="4"/>
        <v>8.0695241735150966E-5</v>
      </c>
      <c r="P22" s="20">
        <f t="shared" si="5"/>
        <v>7.2762879030591825E-5</v>
      </c>
      <c r="Q22" s="20">
        <f t="shared" si="6"/>
        <v>6.5329679789424239E-5</v>
      </c>
      <c r="R22" s="20">
        <f t="shared" si="7"/>
        <v>5.6460474733335913E-5</v>
      </c>
      <c r="S22" s="20">
        <f t="shared" si="8"/>
        <v>0.1</v>
      </c>
      <c r="T22" s="20">
        <f t="shared" si="9"/>
        <v>1E-4</v>
      </c>
      <c r="U22" s="20">
        <f t="shared" si="10"/>
        <v>1E-4</v>
      </c>
      <c r="V22" s="20">
        <f t="shared" si="11"/>
        <v>8.0969547256781914E-5</v>
      </c>
      <c r="W22" s="20">
        <f t="shared" si="12"/>
        <v>7.2763633831622598E-5</v>
      </c>
      <c r="X22" s="20">
        <f t="shared" si="13"/>
        <v>6.5912024295471249E-5</v>
      </c>
      <c r="Y22" s="20">
        <f t="shared" si="14"/>
        <v>5.768009823344236E-5</v>
      </c>
      <c r="Z22" s="23"/>
      <c r="AA22" s="5">
        <v>11</v>
      </c>
      <c r="AB22" s="5">
        <f t="shared" si="29"/>
        <v>0.1</v>
      </c>
      <c r="AC22" s="5">
        <f t="shared" si="29"/>
        <v>9.5000000000000001E-2</v>
      </c>
      <c r="AD22" s="5">
        <f t="shared" si="29"/>
        <v>9.0000000000000011E-2</v>
      </c>
      <c r="AE22" s="5">
        <f t="shared" si="29"/>
        <v>8.5000000000000006E-2</v>
      </c>
      <c r="AF22" s="5">
        <f t="shared" si="29"/>
        <v>8.0000000000000016E-2</v>
      </c>
      <c r="AG22" s="5">
        <f t="shared" si="30"/>
        <v>0.1</v>
      </c>
      <c r="AH22" s="5">
        <f t="shared" si="30"/>
        <v>9.5000000000000001E-2</v>
      </c>
      <c r="AI22" s="5">
        <f t="shared" si="30"/>
        <v>9.0000000000000011E-2</v>
      </c>
      <c r="AJ22" s="5">
        <f t="shared" si="30"/>
        <v>8.5000000000000006E-2</v>
      </c>
      <c r="AK22" s="5">
        <f t="shared" si="30"/>
        <v>8.0000000000000016E-2</v>
      </c>
      <c r="AM22" s="107">
        <f t="shared" si="17"/>
        <v>1E-4</v>
      </c>
      <c r="AN22" s="107">
        <f t="shared" si="18"/>
        <v>9.5000000000000005E-5</v>
      </c>
      <c r="AO22" s="107">
        <f t="shared" si="19"/>
        <v>9.0000000000000006E-5</v>
      </c>
      <c r="AP22" s="107">
        <f t="shared" si="20"/>
        <v>8.5000000000000006E-5</v>
      </c>
      <c r="AQ22" s="107">
        <f t="shared" si="21"/>
        <v>8.000000000000002E-5</v>
      </c>
      <c r="AR22" s="107">
        <f t="shared" si="22"/>
        <v>1E-4</v>
      </c>
      <c r="AS22" s="107">
        <f t="shared" si="23"/>
        <v>9.5000000000000005E-5</v>
      </c>
      <c r="AT22" s="107">
        <f t="shared" si="24"/>
        <v>9.0000000000000006E-5</v>
      </c>
      <c r="AU22" s="107">
        <f t="shared" si="25"/>
        <v>8.5000000000000006E-5</v>
      </c>
      <c r="AV22" s="107">
        <f t="shared" si="26"/>
        <v>8.000000000000002E-5</v>
      </c>
    </row>
    <row r="23" spans="1:48" ht="15" customHeight="1">
      <c r="A23" s="5" t="s">
        <v>87</v>
      </c>
      <c r="B23" s="20">
        <v>2.9</v>
      </c>
      <c r="C23" s="20">
        <v>2</v>
      </c>
      <c r="D23" s="20">
        <v>2.4</v>
      </c>
      <c r="E23" s="20">
        <v>1.6</v>
      </c>
      <c r="F23" s="20">
        <v>2.5</v>
      </c>
      <c r="G23" s="20">
        <v>1.6</v>
      </c>
      <c r="H23" s="23">
        <v>-13.8</v>
      </c>
      <c r="I23" s="23">
        <v>-20</v>
      </c>
      <c r="J23" s="23"/>
      <c r="K23" s="201">
        <v>12</v>
      </c>
      <c r="L23" s="20">
        <f t="shared" si="1"/>
        <v>0.1</v>
      </c>
      <c r="M23" s="20">
        <f t="shared" si="2"/>
        <v>1E-4</v>
      </c>
      <c r="N23" s="20">
        <f t="shared" si="3"/>
        <v>1E-4</v>
      </c>
      <c r="O23" s="20">
        <f t="shared" si="4"/>
        <v>8.0695241735150966E-5</v>
      </c>
      <c r="P23" s="20">
        <f t="shared" si="5"/>
        <v>7.2762879030591825E-5</v>
      </c>
      <c r="Q23" s="20">
        <f t="shared" si="6"/>
        <v>6.5329679789424239E-5</v>
      </c>
      <c r="R23" s="20">
        <f t="shared" si="7"/>
        <v>5.6460474733335913E-5</v>
      </c>
      <c r="S23" s="20">
        <f t="shared" si="8"/>
        <v>0.1</v>
      </c>
      <c r="T23" s="20">
        <f t="shared" si="9"/>
        <v>1E-4</v>
      </c>
      <c r="U23" s="20">
        <f t="shared" si="10"/>
        <v>1E-4</v>
      </c>
      <c r="V23" s="20">
        <f t="shared" si="11"/>
        <v>8.0969547256781914E-5</v>
      </c>
      <c r="W23" s="20">
        <f t="shared" si="12"/>
        <v>7.2763633831622598E-5</v>
      </c>
      <c r="X23" s="20">
        <f t="shared" si="13"/>
        <v>6.5912024295471249E-5</v>
      </c>
      <c r="Y23" s="20">
        <f t="shared" si="14"/>
        <v>5.768009823344236E-5</v>
      </c>
      <c r="Z23" s="23"/>
      <c r="AA23" s="5">
        <v>12</v>
      </c>
      <c r="AB23" s="5">
        <f t="shared" si="29"/>
        <v>0.1</v>
      </c>
      <c r="AC23" s="5">
        <f t="shared" si="29"/>
        <v>9.5000000000000001E-2</v>
      </c>
      <c r="AD23" s="5">
        <f t="shared" si="29"/>
        <v>9.0000000000000011E-2</v>
      </c>
      <c r="AE23" s="5">
        <f t="shared" si="29"/>
        <v>8.5000000000000006E-2</v>
      </c>
      <c r="AF23" s="5">
        <f t="shared" si="29"/>
        <v>8.0000000000000016E-2</v>
      </c>
      <c r="AG23" s="5">
        <f t="shared" si="30"/>
        <v>0.1</v>
      </c>
      <c r="AH23" s="5">
        <f t="shared" si="30"/>
        <v>9.5000000000000001E-2</v>
      </c>
      <c r="AI23" s="5">
        <f t="shared" si="30"/>
        <v>9.0000000000000011E-2</v>
      </c>
      <c r="AJ23" s="5">
        <f t="shared" si="30"/>
        <v>8.5000000000000006E-2</v>
      </c>
      <c r="AK23" s="5">
        <f t="shared" si="30"/>
        <v>8.0000000000000016E-2</v>
      </c>
      <c r="AM23" s="107">
        <f t="shared" si="17"/>
        <v>1E-4</v>
      </c>
      <c r="AN23" s="107">
        <f t="shared" si="18"/>
        <v>9.5000000000000005E-5</v>
      </c>
      <c r="AO23" s="107">
        <f t="shared" si="19"/>
        <v>9.0000000000000006E-5</v>
      </c>
      <c r="AP23" s="107">
        <f t="shared" si="20"/>
        <v>8.5000000000000006E-5</v>
      </c>
      <c r="AQ23" s="107">
        <f t="shared" si="21"/>
        <v>8.000000000000002E-5</v>
      </c>
      <c r="AR23" s="107">
        <f t="shared" si="22"/>
        <v>1E-4</v>
      </c>
      <c r="AS23" s="107">
        <f t="shared" si="23"/>
        <v>9.5000000000000005E-5</v>
      </c>
      <c r="AT23" s="107">
        <f t="shared" si="24"/>
        <v>9.0000000000000006E-5</v>
      </c>
      <c r="AU23" s="107">
        <f t="shared" si="25"/>
        <v>8.5000000000000006E-5</v>
      </c>
      <c r="AV23" s="107">
        <f t="shared" si="26"/>
        <v>8.000000000000002E-5</v>
      </c>
    </row>
    <row r="24" spans="1:48" ht="15" customHeight="1">
      <c r="A24" s="5" t="s">
        <v>88</v>
      </c>
      <c r="B24" s="20">
        <v>4.7</v>
      </c>
      <c r="C24" s="20">
        <v>3.1</v>
      </c>
      <c r="D24" s="20">
        <v>3.6</v>
      </c>
      <c r="E24" s="20">
        <v>2.5</v>
      </c>
      <c r="F24" s="20">
        <v>3.7</v>
      </c>
      <c r="G24" s="20">
        <v>2.5</v>
      </c>
      <c r="H24" s="23">
        <v>-21.3</v>
      </c>
      <c r="I24" s="23">
        <v>-19.399999999999999</v>
      </c>
      <c r="J24" s="23"/>
      <c r="K24" s="201">
        <v>13</v>
      </c>
      <c r="L24" s="20">
        <f t="shared" si="1"/>
        <v>0.1</v>
      </c>
      <c r="M24" s="20">
        <f t="shared" si="2"/>
        <v>1E-4</v>
      </c>
      <c r="N24" s="20">
        <f t="shared" si="3"/>
        <v>1E-4</v>
      </c>
      <c r="O24" s="20">
        <f t="shared" si="4"/>
        <v>8.0695241735150966E-5</v>
      </c>
      <c r="P24" s="20">
        <f t="shared" si="5"/>
        <v>7.2762879030591825E-5</v>
      </c>
      <c r="Q24" s="20">
        <f t="shared" si="6"/>
        <v>6.5329679789424239E-5</v>
      </c>
      <c r="R24" s="20">
        <f t="shared" si="7"/>
        <v>5.6460474733335913E-5</v>
      </c>
      <c r="S24" s="20">
        <f t="shared" si="8"/>
        <v>0.1</v>
      </c>
      <c r="T24" s="20">
        <f t="shared" si="9"/>
        <v>1E-4</v>
      </c>
      <c r="U24" s="20">
        <f t="shared" si="10"/>
        <v>1E-4</v>
      </c>
      <c r="V24" s="20">
        <f t="shared" si="11"/>
        <v>8.0969547256781914E-5</v>
      </c>
      <c r="W24" s="20">
        <f t="shared" si="12"/>
        <v>7.2763633831622598E-5</v>
      </c>
      <c r="X24" s="20">
        <f t="shared" si="13"/>
        <v>6.5912024295471249E-5</v>
      </c>
      <c r="Y24" s="20">
        <f t="shared" si="14"/>
        <v>5.768009823344236E-5</v>
      </c>
      <c r="Z24" s="23"/>
      <c r="AA24" s="5">
        <v>13</v>
      </c>
      <c r="AB24" s="5">
        <f t="shared" si="29"/>
        <v>0.1</v>
      </c>
      <c r="AC24" s="5">
        <f t="shared" si="29"/>
        <v>9.5000000000000001E-2</v>
      </c>
      <c r="AD24" s="5">
        <f t="shared" si="29"/>
        <v>9.0000000000000011E-2</v>
      </c>
      <c r="AE24" s="5">
        <f t="shared" si="29"/>
        <v>8.5000000000000006E-2</v>
      </c>
      <c r="AF24" s="5">
        <f t="shared" si="29"/>
        <v>8.0000000000000016E-2</v>
      </c>
      <c r="AG24" s="5">
        <f t="shared" si="30"/>
        <v>0.1</v>
      </c>
      <c r="AH24" s="5">
        <f t="shared" si="30"/>
        <v>9.5000000000000001E-2</v>
      </c>
      <c r="AI24" s="5">
        <f t="shared" si="30"/>
        <v>9.0000000000000011E-2</v>
      </c>
      <c r="AJ24" s="5">
        <f t="shared" si="30"/>
        <v>8.5000000000000006E-2</v>
      </c>
      <c r="AK24" s="5">
        <f t="shared" si="30"/>
        <v>8.0000000000000016E-2</v>
      </c>
      <c r="AM24" s="107">
        <f t="shared" si="17"/>
        <v>1E-4</v>
      </c>
      <c r="AN24" s="107">
        <f t="shared" si="18"/>
        <v>9.5000000000000005E-5</v>
      </c>
      <c r="AO24" s="107">
        <f t="shared" si="19"/>
        <v>9.0000000000000006E-5</v>
      </c>
      <c r="AP24" s="107">
        <f t="shared" si="20"/>
        <v>8.5000000000000006E-5</v>
      </c>
      <c r="AQ24" s="107">
        <f t="shared" si="21"/>
        <v>8.000000000000002E-5</v>
      </c>
      <c r="AR24" s="107">
        <f t="shared" si="22"/>
        <v>1E-4</v>
      </c>
      <c r="AS24" s="107">
        <f t="shared" si="23"/>
        <v>9.5000000000000005E-5</v>
      </c>
      <c r="AT24" s="107">
        <f t="shared" si="24"/>
        <v>9.0000000000000006E-5</v>
      </c>
      <c r="AU24" s="107">
        <f t="shared" si="25"/>
        <v>8.5000000000000006E-5</v>
      </c>
      <c r="AV24" s="107">
        <f t="shared" si="26"/>
        <v>8.000000000000002E-5</v>
      </c>
    </row>
    <row r="25" spans="1:48" ht="15" customHeight="1">
      <c r="A25" s="5" t="s">
        <v>89</v>
      </c>
      <c r="B25" s="20">
        <v>7.4</v>
      </c>
      <c r="C25" s="20">
        <v>4.7</v>
      </c>
      <c r="D25" s="20">
        <v>5.9</v>
      </c>
      <c r="E25" s="20">
        <v>4</v>
      </c>
      <c r="F25" s="20">
        <v>5.9</v>
      </c>
      <c r="G25" s="20">
        <v>4</v>
      </c>
      <c r="H25" s="23">
        <v>-20.3</v>
      </c>
      <c r="I25" s="23">
        <v>-14.9</v>
      </c>
      <c r="J25" s="23"/>
      <c r="K25" s="201">
        <v>14</v>
      </c>
      <c r="L25" s="20">
        <f t="shared" si="1"/>
        <v>0.1</v>
      </c>
      <c r="M25" s="20">
        <f t="shared" si="2"/>
        <v>1E-4</v>
      </c>
      <c r="N25" s="20">
        <f t="shared" si="3"/>
        <v>1E-4</v>
      </c>
      <c r="O25" s="20">
        <f t="shared" si="4"/>
        <v>8.0695241735150966E-5</v>
      </c>
      <c r="P25" s="20">
        <f t="shared" si="5"/>
        <v>7.2762879030591825E-5</v>
      </c>
      <c r="Q25" s="20">
        <f t="shared" si="6"/>
        <v>6.5329679789424239E-5</v>
      </c>
      <c r="R25" s="20">
        <f t="shared" si="7"/>
        <v>5.6460474733335913E-5</v>
      </c>
      <c r="S25" s="20">
        <f t="shared" si="8"/>
        <v>0.1</v>
      </c>
      <c r="T25" s="20">
        <f t="shared" si="9"/>
        <v>1E-4</v>
      </c>
      <c r="U25" s="20">
        <f t="shared" si="10"/>
        <v>1E-4</v>
      </c>
      <c r="V25" s="20">
        <f t="shared" si="11"/>
        <v>8.0969547256781914E-5</v>
      </c>
      <c r="W25" s="20">
        <f t="shared" si="12"/>
        <v>7.2763633831622598E-5</v>
      </c>
      <c r="X25" s="20">
        <f t="shared" si="13"/>
        <v>6.5912024295471249E-5</v>
      </c>
      <c r="Y25" s="20">
        <f t="shared" si="14"/>
        <v>5.768009823344236E-5</v>
      </c>
      <c r="Z25" s="23"/>
      <c r="AA25" s="5">
        <v>14</v>
      </c>
      <c r="AB25" s="5">
        <f t="shared" si="29"/>
        <v>0.1</v>
      </c>
      <c r="AC25" s="5">
        <f t="shared" si="29"/>
        <v>9.5000000000000001E-2</v>
      </c>
      <c r="AD25" s="5">
        <f t="shared" si="29"/>
        <v>9.0000000000000011E-2</v>
      </c>
      <c r="AE25" s="5">
        <f t="shared" si="29"/>
        <v>8.5000000000000006E-2</v>
      </c>
      <c r="AF25" s="5">
        <f t="shared" si="29"/>
        <v>8.0000000000000016E-2</v>
      </c>
      <c r="AG25" s="5">
        <f t="shared" si="30"/>
        <v>0.1</v>
      </c>
      <c r="AH25" s="5">
        <f t="shared" si="30"/>
        <v>9.5000000000000001E-2</v>
      </c>
      <c r="AI25" s="5">
        <f t="shared" si="30"/>
        <v>9.0000000000000011E-2</v>
      </c>
      <c r="AJ25" s="5">
        <f t="shared" si="30"/>
        <v>8.5000000000000006E-2</v>
      </c>
      <c r="AK25" s="5">
        <f t="shared" si="30"/>
        <v>8.0000000000000016E-2</v>
      </c>
      <c r="AM25" s="107">
        <f t="shared" si="17"/>
        <v>1E-4</v>
      </c>
      <c r="AN25" s="107">
        <f t="shared" si="18"/>
        <v>9.5000000000000005E-5</v>
      </c>
      <c r="AO25" s="107">
        <f t="shared" si="19"/>
        <v>9.0000000000000006E-5</v>
      </c>
      <c r="AP25" s="107">
        <f t="shared" si="20"/>
        <v>8.5000000000000006E-5</v>
      </c>
      <c r="AQ25" s="107">
        <f t="shared" si="21"/>
        <v>8.000000000000002E-5</v>
      </c>
      <c r="AR25" s="107">
        <f t="shared" si="22"/>
        <v>1E-4</v>
      </c>
      <c r="AS25" s="107">
        <f t="shared" si="23"/>
        <v>9.5000000000000005E-5</v>
      </c>
      <c r="AT25" s="107">
        <f t="shared" si="24"/>
        <v>9.0000000000000006E-5</v>
      </c>
      <c r="AU25" s="107">
        <f t="shared" si="25"/>
        <v>8.5000000000000006E-5</v>
      </c>
      <c r="AV25" s="107">
        <f t="shared" si="26"/>
        <v>8.000000000000002E-5</v>
      </c>
    </row>
    <row r="26" spans="1:48" ht="15" customHeight="1">
      <c r="A26" s="5" t="s">
        <v>90</v>
      </c>
      <c r="B26" s="20">
        <v>12.5</v>
      </c>
      <c r="C26" s="20">
        <v>7.5</v>
      </c>
      <c r="D26" s="20">
        <v>9.5</v>
      </c>
      <c r="E26" s="20">
        <v>6.2</v>
      </c>
      <c r="F26" s="20">
        <v>9.6</v>
      </c>
      <c r="G26" s="20">
        <v>6.1</v>
      </c>
      <c r="H26" s="23">
        <v>-23.2</v>
      </c>
      <c r="I26" s="23">
        <v>-18.7</v>
      </c>
      <c r="J26" s="23"/>
      <c r="K26" s="201">
        <v>15</v>
      </c>
      <c r="L26" s="20">
        <f t="shared" si="1"/>
        <v>0.3</v>
      </c>
      <c r="M26" s="20">
        <f t="shared" si="2"/>
        <v>2.9999999999999997E-4</v>
      </c>
      <c r="N26" s="20">
        <f t="shared" si="3"/>
        <v>2.9999999999999997E-4</v>
      </c>
      <c r="O26" s="20">
        <f t="shared" si="4"/>
        <v>2.4208572520545286E-4</v>
      </c>
      <c r="P26" s="20">
        <f t="shared" si="5"/>
        <v>2.1828863709177543E-4</v>
      </c>
      <c r="Q26" s="20">
        <f t="shared" si="6"/>
        <v>1.9598903936827268E-4</v>
      </c>
      <c r="R26" s="20">
        <f t="shared" si="7"/>
        <v>1.6938142420000772E-4</v>
      </c>
      <c r="S26" s="20">
        <f t="shared" si="8"/>
        <v>0.1</v>
      </c>
      <c r="T26" s="20">
        <f t="shared" si="9"/>
        <v>1E-4</v>
      </c>
      <c r="U26" s="20">
        <f t="shared" si="10"/>
        <v>1E-4</v>
      </c>
      <c r="V26" s="20">
        <f t="shared" si="11"/>
        <v>8.0969547256781914E-5</v>
      </c>
      <c r="W26" s="20">
        <f t="shared" si="12"/>
        <v>7.2763633831622598E-5</v>
      </c>
      <c r="X26" s="20">
        <f t="shared" si="13"/>
        <v>6.5912024295471249E-5</v>
      </c>
      <c r="Y26" s="20">
        <f t="shared" si="14"/>
        <v>5.768009823344236E-5</v>
      </c>
      <c r="Z26" s="23"/>
      <c r="AA26" s="5">
        <v>15</v>
      </c>
      <c r="AB26" s="5">
        <f t="shared" ref="AB26:AF30" si="31">All_Cause_Mortality_15to19Years_Male*(1+AB$10)</f>
        <v>0.3</v>
      </c>
      <c r="AC26" s="5">
        <f t="shared" si="31"/>
        <v>0.28499999999999998</v>
      </c>
      <c r="AD26" s="5">
        <f t="shared" si="31"/>
        <v>0.27</v>
      </c>
      <c r="AE26" s="5">
        <f t="shared" si="31"/>
        <v>0.255</v>
      </c>
      <c r="AF26" s="5">
        <f t="shared" si="31"/>
        <v>0.24</v>
      </c>
      <c r="AG26" s="5">
        <f t="shared" ref="AG26:AK30" si="32">All_Cause_Mortality_15to19Years_Female*(1+AG$10)</f>
        <v>0.1</v>
      </c>
      <c r="AH26" s="5">
        <f t="shared" si="32"/>
        <v>9.5000000000000001E-2</v>
      </c>
      <c r="AI26" s="5">
        <f t="shared" si="32"/>
        <v>9.0000000000000011E-2</v>
      </c>
      <c r="AJ26" s="5">
        <f t="shared" si="32"/>
        <v>8.5000000000000006E-2</v>
      </c>
      <c r="AK26" s="5">
        <f t="shared" si="32"/>
        <v>8.0000000000000016E-2</v>
      </c>
      <c r="AM26" s="107">
        <f t="shared" si="17"/>
        <v>2.9999999999999997E-4</v>
      </c>
      <c r="AN26" s="107">
        <f t="shared" si="18"/>
        <v>2.8499999999999999E-4</v>
      </c>
      <c r="AO26" s="107">
        <f t="shared" si="19"/>
        <v>2.7E-4</v>
      </c>
      <c r="AP26" s="107">
        <f t="shared" si="20"/>
        <v>2.5500000000000002E-4</v>
      </c>
      <c r="AQ26" s="107">
        <f t="shared" si="21"/>
        <v>2.3999999999999998E-4</v>
      </c>
      <c r="AR26" s="107">
        <f t="shared" si="22"/>
        <v>1E-4</v>
      </c>
      <c r="AS26" s="107">
        <f t="shared" si="23"/>
        <v>9.5000000000000005E-5</v>
      </c>
      <c r="AT26" s="107">
        <f t="shared" si="24"/>
        <v>9.0000000000000006E-5</v>
      </c>
      <c r="AU26" s="107">
        <f t="shared" si="25"/>
        <v>8.5000000000000006E-5</v>
      </c>
      <c r="AV26" s="107">
        <f t="shared" si="26"/>
        <v>8.000000000000002E-5</v>
      </c>
    </row>
    <row r="27" spans="1:48" ht="15" customHeight="1">
      <c r="A27" s="5" t="s">
        <v>91</v>
      </c>
      <c r="B27" s="20">
        <v>20.100000000000001</v>
      </c>
      <c r="C27" s="20">
        <v>12.3</v>
      </c>
      <c r="D27" s="20">
        <v>14.5</v>
      </c>
      <c r="E27" s="20">
        <v>9.6</v>
      </c>
      <c r="F27" s="20">
        <v>14.3</v>
      </c>
      <c r="G27" s="20">
        <v>9.4</v>
      </c>
      <c r="H27" s="23">
        <v>-28.9</v>
      </c>
      <c r="I27" s="23">
        <v>-23.6</v>
      </c>
      <c r="J27" s="23"/>
      <c r="K27" s="201">
        <v>16</v>
      </c>
      <c r="L27" s="20">
        <f t="shared" si="1"/>
        <v>0.3</v>
      </c>
      <c r="M27" s="20">
        <f t="shared" si="2"/>
        <v>2.9999999999999997E-4</v>
      </c>
      <c r="N27" s="20">
        <f t="shared" si="3"/>
        <v>2.9999999999999997E-4</v>
      </c>
      <c r="O27" s="20">
        <f t="shared" si="4"/>
        <v>2.4208572520545286E-4</v>
      </c>
      <c r="P27" s="20">
        <f t="shared" si="5"/>
        <v>2.1828863709177543E-4</v>
      </c>
      <c r="Q27" s="20">
        <f t="shared" si="6"/>
        <v>1.9598903936827268E-4</v>
      </c>
      <c r="R27" s="20">
        <f t="shared" si="7"/>
        <v>1.6938142420000772E-4</v>
      </c>
      <c r="S27" s="20">
        <f t="shared" si="8"/>
        <v>0.1</v>
      </c>
      <c r="T27" s="20">
        <f t="shared" si="9"/>
        <v>1E-4</v>
      </c>
      <c r="U27" s="20">
        <f t="shared" si="10"/>
        <v>1E-4</v>
      </c>
      <c r="V27" s="20">
        <f t="shared" si="11"/>
        <v>8.0969547256781914E-5</v>
      </c>
      <c r="W27" s="20">
        <f t="shared" si="12"/>
        <v>7.2763633831622598E-5</v>
      </c>
      <c r="X27" s="20">
        <f t="shared" si="13"/>
        <v>6.5912024295471249E-5</v>
      </c>
      <c r="Y27" s="20">
        <f t="shared" si="14"/>
        <v>5.768009823344236E-5</v>
      </c>
      <c r="Z27" s="23"/>
      <c r="AA27" s="5">
        <v>16</v>
      </c>
      <c r="AB27" s="5">
        <f t="shared" si="31"/>
        <v>0.3</v>
      </c>
      <c r="AC27" s="5">
        <f t="shared" si="31"/>
        <v>0.28499999999999998</v>
      </c>
      <c r="AD27" s="5">
        <f t="shared" si="31"/>
        <v>0.27</v>
      </c>
      <c r="AE27" s="5">
        <f t="shared" si="31"/>
        <v>0.255</v>
      </c>
      <c r="AF27" s="5">
        <f t="shared" si="31"/>
        <v>0.24</v>
      </c>
      <c r="AG27" s="5">
        <f t="shared" si="32"/>
        <v>0.1</v>
      </c>
      <c r="AH27" s="5">
        <f t="shared" si="32"/>
        <v>9.5000000000000001E-2</v>
      </c>
      <c r="AI27" s="5">
        <f t="shared" si="32"/>
        <v>9.0000000000000011E-2</v>
      </c>
      <c r="AJ27" s="5">
        <f t="shared" si="32"/>
        <v>8.5000000000000006E-2</v>
      </c>
      <c r="AK27" s="5">
        <f t="shared" si="32"/>
        <v>8.0000000000000016E-2</v>
      </c>
      <c r="AM27" s="107">
        <f t="shared" si="17"/>
        <v>2.9999999999999997E-4</v>
      </c>
      <c r="AN27" s="107">
        <f t="shared" si="18"/>
        <v>2.8499999999999999E-4</v>
      </c>
      <c r="AO27" s="107">
        <f t="shared" si="19"/>
        <v>2.7E-4</v>
      </c>
      <c r="AP27" s="107">
        <f t="shared" si="20"/>
        <v>2.5500000000000002E-4</v>
      </c>
      <c r="AQ27" s="107">
        <f t="shared" si="21"/>
        <v>2.3999999999999998E-4</v>
      </c>
      <c r="AR27" s="107">
        <f t="shared" si="22"/>
        <v>1E-4</v>
      </c>
      <c r="AS27" s="107">
        <f t="shared" si="23"/>
        <v>9.5000000000000005E-5</v>
      </c>
      <c r="AT27" s="107">
        <f t="shared" si="24"/>
        <v>9.0000000000000006E-5</v>
      </c>
      <c r="AU27" s="107">
        <f t="shared" si="25"/>
        <v>8.5000000000000006E-5</v>
      </c>
      <c r="AV27" s="107">
        <f t="shared" si="26"/>
        <v>8.000000000000002E-5</v>
      </c>
    </row>
    <row r="28" spans="1:48" ht="15" customHeight="1">
      <c r="B28" s="20"/>
      <c r="C28" s="20"/>
      <c r="D28" s="20"/>
      <c r="E28" s="20"/>
      <c r="F28" s="20"/>
      <c r="G28" s="20"/>
      <c r="H28" s="23"/>
      <c r="I28" s="23"/>
      <c r="J28" s="23"/>
      <c r="K28" s="201">
        <v>17</v>
      </c>
      <c r="L28" s="20">
        <f t="shared" si="1"/>
        <v>0.3</v>
      </c>
      <c r="M28" s="20">
        <f t="shared" si="2"/>
        <v>2.9999999999999997E-4</v>
      </c>
      <c r="N28" s="20">
        <f t="shared" si="3"/>
        <v>2.9999999999999997E-4</v>
      </c>
      <c r="O28" s="20">
        <f t="shared" si="4"/>
        <v>2.4208572520545286E-4</v>
      </c>
      <c r="P28" s="20">
        <f t="shared" si="5"/>
        <v>2.1828863709177543E-4</v>
      </c>
      <c r="Q28" s="20">
        <f t="shared" si="6"/>
        <v>1.9598903936827268E-4</v>
      </c>
      <c r="R28" s="20">
        <f t="shared" si="7"/>
        <v>1.6938142420000772E-4</v>
      </c>
      <c r="S28" s="20">
        <f t="shared" si="8"/>
        <v>0.1</v>
      </c>
      <c r="T28" s="20">
        <f t="shared" si="9"/>
        <v>1E-4</v>
      </c>
      <c r="U28" s="20">
        <f t="shared" si="10"/>
        <v>1E-4</v>
      </c>
      <c r="V28" s="20">
        <f t="shared" si="11"/>
        <v>8.0969547256781914E-5</v>
      </c>
      <c r="W28" s="20">
        <f t="shared" si="12"/>
        <v>7.2763633831622598E-5</v>
      </c>
      <c r="X28" s="20">
        <f t="shared" si="13"/>
        <v>6.5912024295471249E-5</v>
      </c>
      <c r="Y28" s="20">
        <f t="shared" si="14"/>
        <v>5.768009823344236E-5</v>
      </c>
      <c r="Z28" s="23"/>
      <c r="AA28" s="5">
        <v>17</v>
      </c>
      <c r="AB28" s="5">
        <f t="shared" si="31"/>
        <v>0.3</v>
      </c>
      <c r="AC28" s="5">
        <f t="shared" si="31"/>
        <v>0.28499999999999998</v>
      </c>
      <c r="AD28" s="5">
        <f t="shared" si="31"/>
        <v>0.27</v>
      </c>
      <c r="AE28" s="5">
        <f t="shared" si="31"/>
        <v>0.255</v>
      </c>
      <c r="AF28" s="5">
        <f t="shared" si="31"/>
        <v>0.24</v>
      </c>
      <c r="AG28" s="5">
        <f t="shared" si="32"/>
        <v>0.1</v>
      </c>
      <c r="AH28" s="5">
        <f t="shared" si="32"/>
        <v>9.5000000000000001E-2</v>
      </c>
      <c r="AI28" s="5">
        <f t="shared" si="32"/>
        <v>9.0000000000000011E-2</v>
      </c>
      <c r="AJ28" s="5">
        <f t="shared" si="32"/>
        <v>8.5000000000000006E-2</v>
      </c>
      <c r="AK28" s="5">
        <f t="shared" si="32"/>
        <v>8.0000000000000016E-2</v>
      </c>
      <c r="AM28" s="107">
        <f t="shared" si="17"/>
        <v>2.9999999999999997E-4</v>
      </c>
      <c r="AN28" s="107">
        <f t="shared" si="18"/>
        <v>2.8499999999999999E-4</v>
      </c>
      <c r="AO28" s="107">
        <f t="shared" si="19"/>
        <v>2.7E-4</v>
      </c>
      <c r="AP28" s="107">
        <f t="shared" si="20"/>
        <v>2.5500000000000002E-4</v>
      </c>
      <c r="AQ28" s="107">
        <f t="shared" si="21"/>
        <v>2.3999999999999998E-4</v>
      </c>
      <c r="AR28" s="107">
        <f t="shared" si="22"/>
        <v>1E-4</v>
      </c>
      <c r="AS28" s="107">
        <f t="shared" si="23"/>
        <v>9.5000000000000005E-5</v>
      </c>
      <c r="AT28" s="107">
        <f t="shared" si="24"/>
        <v>9.0000000000000006E-5</v>
      </c>
      <c r="AU28" s="107">
        <f t="shared" si="25"/>
        <v>8.5000000000000006E-5</v>
      </c>
      <c r="AV28" s="107">
        <f t="shared" si="26"/>
        <v>8.000000000000002E-5</v>
      </c>
    </row>
    <row r="29" spans="1:48" ht="15" customHeight="1">
      <c r="A29" s="5" t="s">
        <v>92</v>
      </c>
      <c r="B29" s="20">
        <v>33.9</v>
      </c>
      <c r="C29" s="20">
        <v>21.4</v>
      </c>
      <c r="D29" s="20">
        <v>24.9</v>
      </c>
      <c r="E29" s="20">
        <v>16.399999999999999</v>
      </c>
      <c r="F29" s="20">
        <v>24.5</v>
      </c>
      <c r="G29" s="20">
        <v>16</v>
      </c>
      <c r="H29" s="23">
        <v>-27.7</v>
      </c>
      <c r="I29" s="23">
        <v>-25.2</v>
      </c>
      <c r="J29" s="23"/>
      <c r="K29" s="201">
        <v>18</v>
      </c>
      <c r="L29" s="20">
        <f t="shared" si="1"/>
        <v>0.3</v>
      </c>
      <c r="M29" s="20">
        <f t="shared" si="2"/>
        <v>2.9999999999999997E-4</v>
      </c>
      <c r="N29" s="20">
        <f t="shared" si="3"/>
        <v>2.9999999999999997E-4</v>
      </c>
      <c r="O29" s="20">
        <f t="shared" si="4"/>
        <v>2.4208572520545286E-4</v>
      </c>
      <c r="P29" s="20">
        <f t="shared" si="5"/>
        <v>2.1828863709177543E-4</v>
      </c>
      <c r="Q29" s="20">
        <f t="shared" si="6"/>
        <v>1.9598903936827268E-4</v>
      </c>
      <c r="R29" s="20">
        <f t="shared" si="7"/>
        <v>1.6938142420000772E-4</v>
      </c>
      <c r="S29" s="20">
        <f t="shared" si="8"/>
        <v>0.1</v>
      </c>
      <c r="T29" s="20">
        <f t="shared" si="9"/>
        <v>1E-4</v>
      </c>
      <c r="U29" s="20">
        <f t="shared" si="10"/>
        <v>1E-4</v>
      </c>
      <c r="V29" s="20">
        <f t="shared" si="11"/>
        <v>8.0969547256781914E-5</v>
      </c>
      <c r="W29" s="20">
        <f t="shared" si="12"/>
        <v>7.2763633831622598E-5</v>
      </c>
      <c r="X29" s="20">
        <f t="shared" si="13"/>
        <v>6.5912024295471249E-5</v>
      </c>
      <c r="Y29" s="20">
        <f t="shared" si="14"/>
        <v>5.768009823344236E-5</v>
      </c>
      <c r="Z29" s="23"/>
      <c r="AA29" s="5">
        <v>18</v>
      </c>
      <c r="AB29" s="5">
        <f t="shared" si="31"/>
        <v>0.3</v>
      </c>
      <c r="AC29" s="5">
        <f t="shared" si="31"/>
        <v>0.28499999999999998</v>
      </c>
      <c r="AD29" s="5">
        <f t="shared" si="31"/>
        <v>0.27</v>
      </c>
      <c r="AE29" s="5">
        <f t="shared" si="31"/>
        <v>0.255</v>
      </c>
      <c r="AF29" s="5">
        <f t="shared" si="31"/>
        <v>0.24</v>
      </c>
      <c r="AG29" s="5">
        <f t="shared" si="32"/>
        <v>0.1</v>
      </c>
      <c r="AH29" s="5">
        <f t="shared" si="32"/>
        <v>9.5000000000000001E-2</v>
      </c>
      <c r="AI29" s="5">
        <f t="shared" si="32"/>
        <v>9.0000000000000011E-2</v>
      </c>
      <c r="AJ29" s="5">
        <f t="shared" si="32"/>
        <v>8.5000000000000006E-2</v>
      </c>
      <c r="AK29" s="5">
        <f t="shared" si="32"/>
        <v>8.0000000000000016E-2</v>
      </c>
      <c r="AM29" s="107">
        <f t="shared" si="17"/>
        <v>2.9999999999999997E-4</v>
      </c>
      <c r="AN29" s="107">
        <f t="shared" si="18"/>
        <v>2.8499999999999999E-4</v>
      </c>
      <c r="AO29" s="107">
        <f t="shared" si="19"/>
        <v>2.7E-4</v>
      </c>
      <c r="AP29" s="107">
        <f t="shared" si="20"/>
        <v>2.5500000000000002E-4</v>
      </c>
      <c r="AQ29" s="107">
        <f t="shared" si="21"/>
        <v>2.3999999999999998E-4</v>
      </c>
      <c r="AR29" s="107">
        <f t="shared" si="22"/>
        <v>1E-4</v>
      </c>
      <c r="AS29" s="107">
        <f t="shared" si="23"/>
        <v>9.5000000000000005E-5</v>
      </c>
      <c r="AT29" s="107">
        <f t="shared" si="24"/>
        <v>9.0000000000000006E-5</v>
      </c>
      <c r="AU29" s="107">
        <f t="shared" si="25"/>
        <v>8.5000000000000006E-5</v>
      </c>
      <c r="AV29" s="107">
        <f t="shared" si="26"/>
        <v>8.000000000000002E-5</v>
      </c>
    </row>
    <row r="30" spans="1:48" ht="15" customHeight="1">
      <c r="A30" s="5" t="s">
        <v>93</v>
      </c>
      <c r="B30" s="20">
        <v>58.3</v>
      </c>
      <c r="C30" s="20">
        <v>38.700000000000003</v>
      </c>
      <c r="D30" s="20">
        <v>41.2</v>
      </c>
      <c r="E30" s="20">
        <v>28.4</v>
      </c>
      <c r="F30" s="20">
        <v>40.700000000000003</v>
      </c>
      <c r="G30" s="20">
        <v>28.1</v>
      </c>
      <c r="H30" s="23">
        <v>-30.2</v>
      </c>
      <c r="I30" s="23">
        <v>-27.4</v>
      </c>
      <c r="J30" s="23"/>
      <c r="K30" s="201">
        <v>19</v>
      </c>
      <c r="L30" s="20">
        <f t="shared" si="1"/>
        <v>0.3</v>
      </c>
      <c r="M30" s="20">
        <f t="shared" si="2"/>
        <v>2.9999999999999997E-4</v>
      </c>
      <c r="N30" s="20">
        <f t="shared" si="3"/>
        <v>2.9999999999999997E-4</v>
      </c>
      <c r="O30" s="20">
        <f t="shared" si="4"/>
        <v>2.4208572520545286E-4</v>
      </c>
      <c r="P30" s="20">
        <f t="shared" si="5"/>
        <v>2.1828863709177543E-4</v>
      </c>
      <c r="Q30" s="20">
        <f t="shared" si="6"/>
        <v>1.9598903936827268E-4</v>
      </c>
      <c r="R30" s="20">
        <f t="shared" si="7"/>
        <v>1.6938142420000772E-4</v>
      </c>
      <c r="S30" s="20">
        <f t="shared" si="8"/>
        <v>0.1</v>
      </c>
      <c r="T30" s="20">
        <f t="shared" si="9"/>
        <v>1E-4</v>
      </c>
      <c r="U30" s="20">
        <f t="shared" si="10"/>
        <v>1E-4</v>
      </c>
      <c r="V30" s="20">
        <f t="shared" si="11"/>
        <v>8.0969547256781914E-5</v>
      </c>
      <c r="W30" s="20">
        <f t="shared" si="12"/>
        <v>7.2763633831622598E-5</v>
      </c>
      <c r="X30" s="20">
        <f t="shared" si="13"/>
        <v>6.5912024295471249E-5</v>
      </c>
      <c r="Y30" s="20">
        <f t="shared" si="14"/>
        <v>5.768009823344236E-5</v>
      </c>
      <c r="Z30" s="23"/>
      <c r="AA30" s="5">
        <v>19</v>
      </c>
      <c r="AB30" s="5">
        <f t="shared" si="31"/>
        <v>0.3</v>
      </c>
      <c r="AC30" s="5">
        <f t="shared" si="31"/>
        <v>0.28499999999999998</v>
      </c>
      <c r="AD30" s="5">
        <f t="shared" si="31"/>
        <v>0.27</v>
      </c>
      <c r="AE30" s="5">
        <f t="shared" si="31"/>
        <v>0.255</v>
      </c>
      <c r="AF30" s="5">
        <f t="shared" si="31"/>
        <v>0.24</v>
      </c>
      <c r="AG30" s="5">
        <f t="shared" si="32"/>
        <v>0.1</v>
      </c>
      <c r="AH30" s="5">
        <f t="shared" si="32"/>
        <v>9.5000000000000001E-2</v>
      </c>
      <c r="AI30" s="5">
        <f t="shared" si="32"/>
        <v>9.0000000000000011E-2</v>
      </c>
      <c r="AJ30" s="5">
        <f t="shared" si="32"/>
        <v>8.5000000000000006E-2</v>
      </c>
      <c r="AK30" s="5">
        <f t="shared" si="32"/>
        <v>8.0000000000000016E-2</v>
      </c>
      <c r="AM30" s="107">
        <f t="shared" si="17"/>
        <v>2.9999999999999997E-4</v>
      </c>
      <c r="AN30" s="107">
        <f t="shared" si="18"/>
        <v>2.8499999999999999E-4</v>
      </c>
      <c r="AO30" s="107">
        <f t="shared" si="19"/>
        <v>2.7E-4</v>
      </c>
      <c r="AP30" s="107">
        <f t="shared" si="20"/>
        <v>2.5500000000000002E-4</v>
      </c>
      <c r="AQ30" s="107">
        <f t="shared" si="21"/>
        <v>2.3999999999999998E-4</v>
      </c>
      <c r="AR30" s="107">
        <f t="shared" si="22"/>
        <v>1E-4</v>
      </c>
      <c r="AS30" s="107">
        <f t="shared" si="23"/>
        <v>9.5000000000000005E-5</v>
      </c>
      <c r="AT30" s="107">
        <f t="shared" si="24"/>
        <v>9.0000000000000006E-5</v>
      </c>
      <c r="AU30" s="107">
        <f t="shared" si="25"/>
        <v>8.5000000000000006E-5</v>
      </c>
      <c r="AV30" s="107">
        <f t="shared" si="26"/>
        <v>8.000000000000002E-5</v>
      </c>
    </row>
    <row r="31" spans="1:48" ht="15" customHeight="1">
      <c r="A31" s="5" t="s">
        <v>94</v>
      </c>
      <c r="B31" s="20">
        <v>95.1</v>
      </c>
      <c r="C31" s="20">
        <v>66.599999999999994</v>
      </c>
      <c r="D31" s="20">
        <v>73.2</v>
      </c>
      <c r="E31" s="20">
        <v>53.6</v>
      </c>
      <c r="F31" s="20">
        <v>73.2</v>
      </c>
      <c r="G31" s="20">
        <v>53.3</v>
      </c>
      <c r="H31" s="23">
        <v>-23</v>
      </c>
      <c r="I31" s="23">
        <v>-20</v>
      </c>
      <c r="J31" s="23"/>
      <c r="K31" s="201">
        <v>20</v>
      </c>
      <c r="L31" s="20">
        <f t="shared" si="1"/>
        <v>0.5</v>
      </c>
      <c r="M31" s="20">
        <f t="shared" si="2"/>
        <v>5.0000000000000001E-4</v>
      </c>
      <c r="N31" s="20">
        <f t="shared" si="3"/>
        <v>5.0000000000000001E-4</v>
      </c>
      <c r="O31" s="20">
        <f t="shared" si="4"/>
        <v>4.0347620867575479E-4</v>
      </c>
      <c r="P31" s="20">
        <f t="shared" si="5"/>
        <v>3.6381439515295908E-4</v>
      </c>
      <c r="Q31" s="20">
        <f t="shared" si="6"/>
        <v>3.2664839894712118E-4</v>
      </c>
      <c r="R31" s="20">
        <f t="shared" si="7"/>
        <v>2.8230237366667953E-4</v>
      </c>
      <c r="S31" s="20">
        <f t="shared" si="8"/>
        <v>0.2</v>
      </c>
      <c r="T31" s="20">
        <f t="shared" si="9"/>
        <v>2.0000000000000001E-4</v>
      </c>
      <c r="U31" s="20">
        <f t="shared" si="10"/>
        <v>2.0000000000000001E-4</v>
      </c>
      <c r="V31" s="20">
        <f t="shared" si="11"/>
        <v>1.6193909451356383E-4</v>
      </c>
      <c r="W31" s="20">
        <f t="shared" si="12"/>
        <v>1.455272676632452E-4</v>
      </c>
      <c r="X31" s="20">
        <f t="shared" si="13"/>
        <v>1.318240485909425E-4</v>
      </c>
      <c r="Y31" s="20">
        <f t="shared" si="14"/>
        <v>1.1536019646688472E-4</v>
      </c>
      <c r="Z31" s="23"/>
      <c r="AA31" s="5">
        <v>20</v>
      </c>
      <c r="AB31" s="5">
        <f t="shared" ref="AB31:AF35" si="33">All_Cause_Mortality_20to24Years_Male*(1+AB$10)</f>
        <v>0.5</v>
      </c>
      <c r="AC31" s="5">
        <f t="shared" si="33"/>
        <v>0.47499999999999998</v>
      </c>
      <c r="AD31" s="5">
        <f t="shared" si="33"/>
        <v>0.45</v>
      </c>
      <c r="AE31" s="5">
        <f t="shared" si="33"/>
        <v>0.42499999999999999</v>
      </c>
      <c r="AF31" s="5">
        <f t="shared" si="33"/>
        <v>0.4</v>
      </c>
      <c r="AG31" s="5">
        <f t="shared" ref="AG31:AK35" si="34">All_Cause_Mortality_20to24Years_Female*(1+AG$10)</f>
        <v>0.2</v>
      </c>
      <c r="AH31" s="5">
        <f t="shared" si="34"/>
        <v>0.19</v>
      </c>
      <c r="AI31" s="5">
        <f t="shared" si="34"/>
        <v>0.18000000000000002</v>
      </c>
      <c r="AJ31" s="5">
        <f t="shared" si="34"/>
        <v>0.17</v>
      </c>
      <c r="AK31" s="5">
        <f t="shared" si="34"/>
        <v>0.16000000000000003</v>
      </c>
      <c r="AM31" s="107">
        <f t="shared" si="17"/>
        <v>5.0000000000000001E-4</v>
      </c>
      <c r="AN31" s="107">
        <f t="shared" si="18"/>
        <v>4.75E-4</v>
      </c>
      <c r="AO31" s="107">
        <f t="shared" si="19"/>
        <v>4.4999999999999999E-4</v>
      </c>
      <c r="AP31" s="107">
        <f t="shared" si="20"/>
        <v>4.2499999999999998E-4</v>
      </c>
      <c r="AQ31" s="107">
        <f t="shared" si="21"/>
        <v>4.0000000000000002E-4</v>
      </c>
      <c r="AR31" s="107">
        <f t="shared" si="22"/>
        <v>2.0000000000000001E-4</v>
      </c>
      <c r="AS31" s="107">
        <f t="shared" si="23"/>
        <v>1.9000000000000001E-4</v>
      </c>
      <c r="AT31" s="107">
        <f t="shared" si="24"/>
        <v>1.8000000000000001E-4</v>
      </c>
      <c r="AU31" s="107">
        <f t="shared" si="25"/>
        <v>1.7000000000000001E-4</v>
      </c>
      <c r="AV31" s="107">
        <f t="shared" si="26"/>
        <v>1.6000000000000004E-4</v>
      </c>
    </row>
    <row r="32" spans="1:48" ht="15" customHeight="1">
      <c r="A32" s="5" t="s">
        <v>95</v>
      </c>
      <c r="B32" s="20">
        <v>162.5</v>
      </c>
      <c r="C32" s="20">
        <v>123.9</v>
      </c>
      <c r="D32" s="20">
        <v>129.69999999999999</v>
      </c>
      <c r="E32" s="20">
        <v>100.5</v>
      </c>
      <c r="F32" s="20">
        <v>129.4</v>
      </c>
      <c r="G32" s="20">
        <v>100.4</v>
      </c>
      <c r="H32" s="23">
        <v>-20.399999999999999</v>
      </c>
      <c r="I32" s="23">
        <v>-19</v>
      </c>
      <c r="J32" s="23"/>
      <c r="K32" s="201">
        <v>21</v>
      </c>
      <c r="L32" s="20">
        <f t="shared" si="1"/>
        <v>0.5</v>
      </c>
      <c r="M32" s="20">
        <f t="shared" si="2"/>
        <v>5.0000000000000001E-4</v>
      </c>
      <c r="N32" s="20">
        <f t="shared" si="3"/>
        <v>5.0000000000000001E-4</v>
      </c>
      <c r="O32" s="20">
        <f t="shared" si="4"/>
        <v>4.0347620867575479E-4</v>
      </c>
      <c r="P32" s="20">
        <f t="shared" si="5"/>
        <v>3.6381439515295908E-4</v>
      </c>
      <c r="Q32" s="20">
        <f t="shared" si="6"/>
        <v>3.2664839894712118E-4</v>
      </c>
      <c r="R32" s="20">
        <f t="shared" si="7"/>
        <v>2.8230237366667953E-4</v>
      </c>
      <c r="S32" s="20">
        <f t="shared" si="8"/>
        <v>0.2</v>
      </c>
      <c r="T32" s="20">
        <f t="shared" si="9"/>
        <v>2.0000000000000001E-4</v>
      </c>
      <c r="U32" s="20">
        <f t="shared" si="10"/>
        <v>2.0000000000000001E-4</v>
      </c>
      <c r="V32" s="20">
        <f t="shared" si="11"/>
        <v>1.6193909451356383E-4</v>
      </c>
      <c r="W32" s="20">
        <f t="shared" si="12"/>
        <v>1.455272676632452E-4</v>
      </c>
      <c r="X32" s="20">
        <f t="shared" si="13"/>
        <v>1.318240485909425E-4</v>
      </c>
      <c r="Y32" s="20">
        <f t="shared" si="14"/>
        <v>1.1536019646688472E-4</v>
      </c>
      <c r="Z32" s="23"/>
      <c r="AA32" s="5">
        <v>21</v>
      </c>
      <c r="AB32" s="5">
        <f t="shared" si="33"/>
        <v>0.5</v>
      </c>
      <c r="AC32" s="5">
        <f t="shared" si="33"/>
        <v>0.47499999999999998</v>
      </c>
      <c r="AD32" s="5">
        <f t="shared" si="33"/>
        <v>0.45</v>
      </c>
      <c r="AE32" s="5">
        <f t="shared" si="33"/>
        <v>0.42499999999999999</v>
      </c>
      <c r="AF32" s="5">
        <f t="shared" si="33"/>
        <v>0.4</v>
      </c>
      <c r="AG32" s="5">
        <f t="shared" si="34"/>
        <v>0.2</v>
      </c>
      <c r="AH32" s="5">
        <f t="shared" si="34"/>
        <v>0.19</v>
      </c>
      <c r="AI32" s="5">
        <f t="shared" si="34"/>
        <v>0.18000000000000002</v>
      </c>
      <c r="AJ32" s="5">
        <f t="shared" si="34"/>
        <v>0.17</v>
      </c>
      <c r="AK32" s="5">
        <f t="shared" si="34"/>
        <v>0.16000000000000003</v>
      </c>
      <c r="AM32" s="107">
        <f t="shared" si="17"/>
        <v>5.0000000000000001E-4</v>
      </c>
      <c r="AN32" s="107">
        <f t="shared" si="18"/>
        <v>4.75E-4</v>
      </c>
      <c r="AO32" s="107">
        <f t="shared" si="19"/>
        <v>4.4999999999999999E-4</v>
      </c>
      <c r="AP32" s="107">
        <f t="shared" si="20"/>
        <v>4.2499999999999998E-4</v>
      </c>
      <c r="AQ32" s="107">
        <f t="shared" si="21"/>
        <v>4.0000000000000002E-4</v>
      </c>
      <c r="AR32" s="107">
        <f t="shared" si="22"/>
        <v>2.0000000000000001E-4</v>
      </c>
      <c r="AS32" s="107">
        <f t="shared" si="23"/>
        <v>1.9000000000000001E-4</v>
      </c>
      <c r="AT32" s="107">
        <f t="shared" si="24"/>
        <v>1.8000000000000001E-4</v>
      </c>
      <c r="AU32" s="107">
        <f t="shared" si="25"/>
        <v>1.7000000000000001E-4</v>
      </c>
      <c r="AV32" s="107">
        <f t="shared" si="26"/>
        <v>1.6000000000000004E-4</v>
      </c>
    </row>
    <row r="33" spans="1:48" ht="15" customHeight="1">
      <c r="A33" s="12" t="s">
        <v>96</v>
      </c>
      <c r="B33" s="20">
        <v>260.7</v>
      </c>
      <c r="C33" s="20">
        <v>232.6</v>
      </c>
      <c r="D33" s="20">
        <v>236.2</v>
      </c>
      <c r="E33" s="20">
        <v>207.5</v>
      </c>
      <c r="F33" s="20">
        <v>238.3</v>
      </c>
      <c r="G33" s="20">
        <v>210.1</v>
      </c>
      <c r="H33" s="23">
        <v>-8.6</v>
      </c>
      <c r="I33" s="23">
        <v>-9.6999999999999993</v>
      </c>
      <c r="J33" s="23"/>
      <c r="K33" s="201">
        <v>22</v>
      </c>
      <c r="L33" s="20">
        <f t="shared" si="1"/>
        <v>0.5</v>
      </c>
      <c r="M33" s="20">
        <f t="shared" si="2"/>
        <v>5.0000000000000001E-4</v>
      </c>
      <c r="N33" s="20">
        <f t="shared" si="3"/>
        <v>5.0000000000000001E-4</v>
      </c>
      <c r="O33" s="20">
        <f t="shared" si="4"/>
        <v>4.0347620867575479E-4</v>
      </c>
      <c r="P33" s="20">
        <f t="shared" si="5"/>
        <v>3.6381439515295908E-4</v>
      </c>
      <c r="Q33" s="20">
        <f t="shared" si="6"/>
        <v>3.2664839894712118E-4</v>
      </c>
      <c r="R33" s="20">
        <f t="shared" si="7"/>
        <v>2.8230237366667953E-4</v>
      </c>
      <c r="S33" s="20">
        <f t="shared" si="8"/>
        <v>0.2</v>
      </c>
      <c r="T33" s="20">
        <f t="shared" si="9"/>
        <v>2.0000000000000001E-4</v>
      </c>
      <c r="U33" s="20">
        <f t="shared" si="10"/>
        <v>2.0000000000000001E-4</v>
      </c>
      <c r="V33" s="20">
        <f t="shared" si="11"/>
        <v>1.6193909451356383E-4</v>
      </c>
      <c r="W33" s="20">
        <f t="shared" si="12"/>
        <v>1.455272676632452E-4</v>
      </c>
      <c r="X33" s="20">
        <f t="shared" si="13"/>
        <v>1.318240485909425E-4</v>
      </c>
      <c r="Y33" s="20">
        <f t="shared" si="14"/>
        <v>1.1536019646688472E-4</v>
      </c>
      <c r="Z33" s="23"/>
      <c r="AA33" s="5">
        <v>22</v>
      </c>
      <c r="AB33" s="5">
        <f t="shared" si="33"/>
        <v>0.5</v>
      </c>
      <c r="AC33" s="5">
        <f t="shared" si="33"/>
        <v>0.47499999999999998</v>
      </c>
      <c r="AD33" s="5">
        <f t="shared" si="33"/>
        <v>0.45</v>
      </c>
      <c r="AE33" s="5">
        <f t="shared" si="33"/>
        <v>0.42499999999999999</v>
      </c>
      <c r="AF33" s="5">
        <f t="shared" si="33"/>
        <v>0.4</v>
      </c>
      <c r="AG33" s="5">
        <f t="shared" si="34"/>
        <v>0.2</v>
      </c>
      <c r="AH33" s="5">
        <f t="shared" si="34"/>
        <v>0.19</v>
      </c>
      <c r="AI33" s="5">
        <f t="shared" si="34"/>
        <v>0.18000000000000002</v>
      </c>
      <c r="AJ33" s="5">
        <f t="shared" si="34"/>
        <v>0.17</v>
      </c>
      <c r="AK33" s="5">
        <f t="shared" si="34"/>
        <v>0.16000000000000003</v>
      </c>
      <c r="AM33" s="107">
        <f t="shared" si="17"/>
        <v>5.0000000000000001E-4</v>
      </c>
      <c r="AN33" s="107">
        <f t="shared" si="18"/>
        <v>4.75E-4</v>
      </c>
      <c r="AO33" s="107">
        <f t="shared" si="19"/>
        <v>4.4999999999999999E-4</v>
      </c>
      <c r="AP33" s="107">
        <f t="shared" si="20"/>
        <v>4.2499999999999998E-4</v>
      </c>
      <c r="AQ33" s="107">
        <f t="shared" si="21"/>
        <v>4.0000000000000002E-4</v>
      </c>
      <c r="AR33" s="107">
        <f t="shared" si="22"/>
        <v>2.0000000000000001E-4</v>
      </c>
      <c r="AS33" s="107">
        <f t="shared" si="23"/>
        <v>1.9000000000000001E-4</v>
      </c>
      <c r="AT33" s="107">
        <f t="shared" si="24"/>
        <v>1.8000000000000001E-4</v>
      </c>
      <c r="AU33" s="107">
        <f t="shared" si="25"/>
        <v>1.7000000000000001E-4</v>
      </c>
      <c r="AV33" s="107">
        <f t="shared" si="26"/>
        <v>1.6000000000000004E-4</v>
      </c>
    </row>
    <row r="34" spans="1:48" ht="15" customHeight="1">
      <c r="A34" s="7"/>
      <c r="B34" s="25"/>
      <c r="C34" s="25"/>
      <c r="D34" s="25"/>
      <c r="E34" s="25"/>
      <c r="F34" s="25"/>
      <c r="G34" s="25"/>
      <c r="H34" s="25"/>
      <c r="I34" s="25"/>
      <c r="J34" s="26"/>
      <c r="K34" s="201">
        <v>23</v>
      </c>
      <c r="L34" s="20">
        <f t="shared" si="1"/>
        <v>0.5</v>
      </c>
      <c r="M34" s="20">
        <f t="shared" si="2"/>
        <v>5.0000000000000001E-4</v>
      </c>
      <c r="N34" s="20">
        <f t="shared" si="3"/>
        <v>5.0000000000000001E-4</v>
      </c>
      <c r="O34" s="20">
        <f t="shared" si="4"/>
        <v>4.0347620867575479E-4</v>
      </c>
      <c r="P34" s="20">
        <f t="shared" si="5"/>
        <v>3.6381439515295908E-4</v>
      </c>
      <c r="Q34" s="20">
        <f t="shared" si="6"/>
        <v>3.2664839894712118E-4</v>
      </c>
      <c r="R34" s="20">
        <f t="shared" si="7"/>
        <v>2.8230237366667953E-4</v>
      </c>
      <c r="S34" s="20">
        <f t="shared" si="8"/>
        <v>0.2</v>
      </c>
      <c r="T34" s="20">
        <f t="shared" si="9"/>
        <v>2.0000000000000001E-4</v>
      </c>
      <c r="U34" s="20">
        <f t="shared" si="10"/>
        <v>2.0000000000000001E-4</v>
      </c>
      <c r="V34" s="20">
        <f t="shared" si="11"/>
        <v>1.6193909451356383E-4</v>
      </c>
      <c r="W34" s="20">
        <f t="shared" si="12"/>
        <v>1.455272676632452E-4</v>
      </c>
      <c r="X34" s="20">
        <f t="shared" si="13"/>
        <v>1.318240485909425E-4</v>
      </c>
      <c r="Y34" s="20">
        <f t="shared" si="14"/>
        <v>1.1536019646688472E-4</v>
      </c>
      <c r="Z34" s="26"/>
      <c r="AA34" s="5">
        <v>23</v>
      </c>
      <c r="AB34" s="5">
        <f t="shared" si="33"/>
        <v>0.5</v>
      </c>
      <c r="AC34" s="5">
        <f t="shared" si="33"/>
        <v>0.47499999999999998</v>
      </c>
      <c r="AD34" s="5">
        <f t="shared" si="33"/>
        <v>0.45</v>
      </c>
      <c r="AE34" s="5">
        <f t="shared" si="33"/>
        <v>0.42499999999999999</v>
      </c>
      <c r="AF34" s="5">
        <f t="shared" si="33"/>
        <v>0.4</v>
      </c>
      <c r="AG34" s="5">
        <f t="shared" si="34"/>
        <v>0.2</v>
      </c>
      <c r="AH34" s="5">
        <f t="shared" si="34"/>
        <v>0.19</v>
      </c>
      <c r="AI34" s="5">
        <f t="shared" si="34"/>
        <v>0.18000000000000002</v>
      </c>
      <c r="AJ34" s="5">
        <f t="shared" si="34"/>
        <v>0.17</v>
      </c>
      <c r="AK34" s="5">
        <f t="shared" si="34"/>
        <v>0.16000000000000003</v>
      </c>
      <c r="AM34" s="107">
        <f t="shared" si="17"/>
        <v>5.0000000000000001E-4</v>
      </c>
      <c r="AN34" s="107">
        <f t="shared" si="18"/>
        <v>4.75E-4</v>
      </c>
      <c r="AO34" s="107">
        <f t="shared" si="19"/>
        <v>4.4999999999999999E-4</v>
      </c>
      <c r="AP34" s="107">
        <f t="shared" si="20"/>
        <v>4.2499999999999998E-4</v>
      </c>
      <c r="AQ34" s="107">
        <f t="shared" si="21"/>
        <v>4.0000000000000002E-4</v>
      </c>
      <c r="AR34" s="107">
        <f t="shared" si="22"/>
        <v>2.0000000000000001E-4</v>
      </c>
      <c r="AS34" s="107">
        <f t="shared" si="23"/>
        <v>1.9000000000000001E-4</v>
      </c>
      <c r="AT34" s="107">
        <f t="shared" si="24"/>
        <v>1.8000000000000001E-4</v>
      </c>
      <c r="AU34" s="107">
        <f t="shared" si="25"/>
        <v>1.7000000000000001E-4</v>
      </c>
      <c r="AV34" s="107">
        <f t="shared" si="26"/>
        <v>1.6000000000000004E-4</v>
      </c>
    </row>
    <row r="35" spans="1:48" ht="15" customHeight="1">
      <c r="A35" s="12"/>
      <c r="B35" s="26"/>
      <c r="C35" s="26"/>
      <c r="D35" s="26"/>
      <c r="E35" s="26"/>
      <c r="F35" s="26"/>
      <c r="G35" s="26"/>
      <c r="H35" s="26"/>
      <c r="I35" s="26"/>
      <c r="J35" s="26"/>
      <c r="K35" s="201">
        <v>24</v>
      </c>
      <c r="L35" s="20">
        <f t="shared" si="1"/>
        <v>0.5</v>
      </c>
      <c r="M35" s="20">
        <f t="shared" si="2"/>
        <v>5.0000000000000001E-4</v>
      </c>
      <c r="N35" s="20">
        <f t="shared" si="3"/>
        <v>5.0000000000000001E-4</v>
      </c>
      <c r="O35" s="20">
        <f t="shared" si="4"/>
        <v>4.0347620867575479E-4</v>
      </c>
      <c r="P35" s="20">
        <f t="shared" si="5"/>
        <v>3.6381439515295908E-4</v>
      </c>
      <c r="Q35" s="20">
        <f t="shared" si="6"/>
        <v>3.2664839894712118E-4</v>
      </c>
      <c r="R35" s="20">
        <f t="shared" si="7"/>
        <v>2.8230237366667953E-4</v>
      </c>
      <c r="S35" s="20">
        <f t="shared" si="8"/>
        <v>0.2</v>
      </c>
      <c r="T35" s="20">
        <f t="shared" si="9"/>
        <v>2.0000000000000001E-4</v>
      </c>
      <c r="U35" s="20">
        <f t="shared" si="10"/>
        <v>2.0000000000000001E-4</v>
      </c>
      <c r="V35" s="20">
        <f t="shared" si="11"/>
        <v>1.6193909451356383E-4</v>
      </c>
      <c r="W35" s="20">
        <f t="shared" si="12"/>
        <v>1.455272676632452E-4</v>
      </c>
      <c r="X35" s="20">
        <f t="shared" si="13"/>
        <v>1.318240485909425E-4</v>
      </c>
      <c r="Y35" s="20">
        <f t="shared" si="14"/>
        <v>1.1536019646688472E-4</v>
      </c>
      <c r="Z35" s="26"/>
      <c r="AA35" s="5">
        <v>24</v>
      </c>
      <c r="AB35" s="5">
        <f t="shared" si="33"/>
        <v>0.5</v>
      </c>
      <c r="AC35" s="5">
        <f t="shared" si="33"/>
        <v>0.47499999999999998</v>
      </c>
      <c r="AD35" s="5">
        <f t="shared" si="33"/>
        <v>0.45</v>
      </c>
      <c r="AE35" s="5">
        <f t="shared" si="33"/>
        <v>0.42499999999999999</v>
      </c>
      <c r="AF35" s="5">
        <f t="shared" si="33"/>
        <v>0.4</v>
      </c>
      <c r="AG35" s="5">
        <f t="shared" si="34"/>
        <v>0.2</v>
      </c>
      <c r="AH35" s="5">
        <f t="shared" si="34"/>
        <v>0.19</v>
      </c>
      <c r="AI35" s="5">
        <f t="shared" si="34"/>
        <v>0.18000000000000002</v>
      </c>
      <c r="AJ35" s="5">
        <f t="shared" si="34"/>
        <v>0.17</v>
      </c>
      <c r="AK35" s="5">
        <f t="shared" si="34"/>
        <v>0.16000000000000003</v>
      </c>
      <c r="AM35" s="107">
        <f t="shared" si="17"/>
        <v>5.0000000000000001E-4</v>
      </c>
      <c r="AN35" s="107">
        <f t="shared" si="18"/>
        <v>4.75E-4</v>
      </c>
      <c r="AO35" s="107">
        <f t="shared" si="19"/>
        <v>4.4999999999999999E-4</v>
      </c>
      <c r="AP35" s="107">
        <f t="shared" si="20"/>
        <v>4.2499999999999998E-4</v>
      </c>
      <c r="AQ35" s="107">
        <f t="shared" si="21"/>
        <v>4.0000000000000002E-4</v>
      </c>
      <c r="AR35" s="107">
        <f t="shared" si="22"/>
        <v>2.0000000000000001E-4</v>
      </c>
      <c r="AS35" s="107">
        <f t="shared" si="23"/>
        <v>1.9000000000000001E-4</v>
      </c>
      <c r="AT35" s="107">
        <f t="shared" si="24"/>
        <v>1.8000000000000001E-4</v>
      </c>
      <c r="AU35" s="107">
        <f t="shared" si="25"/>
        <v>1.7000000000000001E-4</v>
      </c>
      <c r="AV35" s="107">
        <f t="shared" si="26"/>
        <v>1.6000000000000004E-4</v>
      </c>
    </row>
    <row r="36" spans="1:48" ht="15" customHeight="1">
      <c r="A36" s="146" t="s">
        <v>97</v>
      </c>
      <c r="B36" s="146"/>
      <c r="C36" s="146"/>
      <c r="D36" s="146"/>
      <c r="E36" s="146"/>
      <c r="F36" s="146"/>
      <c r="G36" s="146"/>
      <c r="H36" s="146"/>
      <c r="I36" s="146"/>
      <c r="J36" s="99"/>
      <c r="K36" s="201">
        <v>25</v>
      </c>
      <c r="L36" s="20">
        <f t="shared" si="1"/>
        <v>0.6</v>
      </c>
      <c r="M36" s="20">
        <f t="shared" si="2"/>
        <v>5.9999999999999995E-4</v>
      </c>
      <c r="N36" s="20">
        <f t="shared" si="3"/>
        <v>5.9999999999999995E-4</v>
      </c>
      <c r="O36" s="20">
        <f t="shared" si="4"/>
        <v>4.8417145041090571E-4</v>
      </c>
      <c r="P36" s="20">
        <f t="shared" si="5"/>
        <v>4.3657727418355087E-4</v>
      </c>
      <c r="Q36" s="20">
        <f t="shared" si="6"/>
        <v>3.9197807873654535E-4</v>
      </c>
      <c r="R36" s="20">
        <f t="shared" si="7"/>
        <v>3.3876284840001544E-4</v>
      </c>
      <c r="S36" s="20">
        <f t="shared" si="8"/>
        <v>0.3</v>
      </c>
      <c r="T36" s="20">
        <f t="shared" si="9"/>
        <v>2.9999999999999997E-4</v>
      </c>
      <c r="U36" s="20">
        <f t="shared" si="10"/>
        <v>2.9999999999999997E-4</v>
      </c>
      <c r="V36" s="20">
        <f t="shared" si="11"/>
        <v>2.4290864177034573E-4</v>
      </c>
      <c r="W36" s="20">
        <f t="shared" si="12"/>
        <v>2.1829090149486777E-4</v>
      </c>
      <c r="X36" s="20">
        <f t="shared" si="13"/>
        <v>1.9773607288641373E-4</v>
      </c>
      <c r="Y36" s="20">
        <f t="shared" si="14"/>
        <v>1.7304029470032706E-4</v>
      </c>
      <c r="Z36" s="121"/>
      <c r="AA36" s="5">
        <v>25</v>
      </c>
      <c r="AB36" s="5">
        <f t="shared" ref="AB36:AF40" si="35">All_Cause_Mortality_25to29Years_Male*(1+AB$10)</f>
        <v>0.6</v>
      </c>
      <c r="AC36" s="5">
        <f t="shared" si="35"/>
        <v>0.56999999999999995</v>
      </c>
      <c r="AD36" s="5">
        <f t="shared" si="35"/>
        <v>0.54</v>
      </c>
      <c r="AE36" s="5">
        <f t="shared" si="35"/>
        <v>0.51</v>
      </c>
      <c r="AF36" s="5">
        <f t="shared" si="35"/>
        <v>0.48</v>
      </c>
      <c r="AG36" s="5">
        <f t="shared" ref="AG36:AK40" si="36">All_Cause_Mortality_25to29Years_Female*(1+AG$10)</f>
        <v>0.3</v>
      </c>
      <c r="AH36" s="5">
        <f t="shared" si="36"/>
        <v>0.28499999999999998</v>
      </c>
      <c r="AI36" s="5">
        <f t="shared" si="36"/>
        <v>0.27</v>
      </c>
      <c r="AJ36" s="5">
        <f t="shared" si="36"/>
        <v>0.255</v>
      </c>
      <c r="AK36" s="5">
        <f t="shared" si="36"/>
        <v>0.24</v>
      </c>
      <c r="AM36" s="107">
        <f t="shared" si="17"/>
        <v>5.9999999999999995E-4</v>
      </c>
      <c r="AN36" s="107">
        <f t="shared" si="18"/>
        <v>5.6999999999999998E-4</v>
      </c>
      <c r="AO36" s="107">
        <f t="shared" si="19"/>
        <v>5.4000000000000001E-4</v>
      </c>
      <c r="AP36" s="107">
        <f t="shared" si="20"/>
        <v>5.1000000000000004E-4</v>
      </c>
      <c r="AQ36" s="107">
        <f t="shared" si="21"/>
        <v>4.7999999999999996E-4</v>
      </c>
      <c r="AR36" s="107">
        <f t="shared" si="22"/>
        <v>2.9999999999999997E-4</v>
      </c>
      <c r="AS36" s="107">
        <f t="shared" si="23"/>
        <v>2.8499999999999999E-4</v>
      </c>
      <c r="AT36" s="107">
        <f t="shared" si="24"/>
        <v>2.7E-4</v>
      </c>
      <c r="AU36" s="107">
        <f t="shared" si="25"/>
        <v>2.5500000000000002E-4</v>
      </c>
      <c r="AV36" s="107">
        <f t="shared" si="26"/>
        <v>2.3999999999999998E-4</v>
      </c>
    </row>
    <row r="37" spans="1:48" ht="15" customHeight="1">
      <c r="A37" s="147" t="s">
        <v>98</v>
      </c>
      <c r="B37" s="147"/>
      <c r="C37" s="147"/>
      <c r="D37" s="147"/>
      <c r="E37" s="147"/>
      <c r="F37" s="147"/>
      <c r="G37" s="147"/>
      <c r="H37" s="147"/>
      <c r="I37" s="147"/>
      <c r="J37" s="100"/>
      <c r="K37" s="201">
        <v>26</v>
      </c>
      <c r="L37" s="20">
        <f t="shared" si="1"/>
        <v>0.6</v>
      </c>
      <c r="M37" s="20">
        <f t="shared" si="2"/>
        <v>5.9999999999999995E-4</v>
      </c>
      <c r="N37" s="20">
        <f t="shared" si="3"/>
        <v>5.9999999999999995E-4</v>
      </c>
      <c r="O37" s="20">
        <f t="shared" si="4"/>
        <v>4.8417145041090571E-4</v>
      </c>
      <c r="P37" s="20">
        <f t="shared" si="5"/>
        <v>4.3657727418355087E-4</v>
      </c>
      <c r="Q37" s="20">
        <f t="shared" si="6"/>
        <v>3.9197807873654535E-4</v>
      </c>
      <c r="R37" s="20">
        <f t="shared" si="7"/>
        <v>3.3876284840001544E-4</v>
      </c>
      <c r="S37" s="20">
        <f t="shared" si="8"/>
        <v>0.3</v>
      </c>
      <c r="T37" s="20">
        <f t="shared" si="9"/>
        <v>2.9999999999999997E-4</v>
      </c>
      <c r="U37" s="20">
        <f t="shared" si="10"/>
        <v>2.9999999999999997E-4</v>
      </c>
      <c r="V37" s="20">
        <f t="shared" si="11"/>
        <v>2.4290864177034573E-4</v>
      </c>
      <c r="W37" s="20">
        <f t="shared" si="12"/>
        <v>2.1829090149486777E-4</v>
      </c>
      <c r="X37" s="20">
        <f t="shared" si="13"/>
        <v>1.9773607288641373E-4</v>
      </c>
      <c r="Y37" s="20">
        <f t="shared" si="14"/>
        <v>1.7304029470032706E-4</v>
      </c>
      <c r="Z37" s="122"/>
      <c r="AA37" s="5">
        <v>26</v>
      </c>
      <c r="AB37" s="5">
        <f t="shared" si="35"/>
        <v>0.6</v>
      </c>
      <c r="AC37" s="5">
        <f t="shared" si="35"/>
        <v>0.56999999999999995</v>
      </c>
      <c r="AD37" s="5">
        <f t="shared" si="35"/>
        <v>0.54</v>
      </c>
      <c r="AE37" s="5">
        <f t="shared" si="35"/>
        <v>0.51</v>
      </c>
      <c r="AF37" s="5">
        <f t="shared" si="35"/>
        <v>0.48</v>
      </c>
      <c r="AG37" s="5">
        <f t="shared" si="36"/>
        <v>0.3</v>
      </c>
      <c r="AH37" s="5">
        <f t="shared" si="36"/>
        <v>0.28499999999999998</v>
      </c>
      <c r="AI37" s="5">
        <f t="shared" si="36"/>
        <v>0.27</v>
      </c>
      <c r="AJ37" s="5">
        <f t="shared" si="36"/>
        <v>0.255</v>
      </c>
      <c r="AK37" s="5">
        <f t="shared" si="36"/>
        <v>0.24</v>
      </c>
      <c r="AM37" s="107">
        <f t="shared" si="17"/>
        <v>5.9999999999999995E-4</v>
      </c>
      <c r="AN37" s="107">
        <f t="shared" si="18"/>
        <v>5.6999999999999998E-4</v>
      </c>
      <c r="AO37" s="107">
        <f t="shared" si="19"/>
        <v>5.4000000000000001E-4</v>
      </c>
      <c r="AP37" s="107">
        <f t="shared" si="20"/>
        <v>5.1000000000000004E-4</v>
      </c>
      <c r="AQ37" s="107">
        <f t="shared" si="21"/>
        <v>4.7999999999999996E-4</v>
      </c>
      <c r="AR37" s="107">
        <f t="shared" si="22"/>
        <v>2.9999999999999997E-4</v>
      </c>
      <c r="AS37" s="107">
        <f t="shared" si="23"/>
        <v>2.8499999999999999E-4</v>
      </c>
      <c r="AT37" s="107">
        <f t="shared" si="24"/>
        <v>2.7E-4</v>
      </c>
      <c r="AU37" s="107">
        <f t="shared" si="25"/>
        <v>2.5500000000000002E-4</v>
      </c>
      <c r="AV37" s="107">
        <f t="shared" si="26"/>
        <v>2.3999999999999998E-4</v>
      </c>
    </row>
    <row r="38" spans="1:48" ht="15" customHeight="1">
      <c r="A38" s="148" t="s">
        <v>99</v>
      </c>
      <c r="B38" s="149"/>
      <c r="C38" s="149"/>
      <c r="D38" s="149"/>
      <c r="E38" s="149"/>
      <c r="F38" s="149"/>
      <c r="G38" s="149"/>
      <c r="H38" s="149"/>
      <c r="I38" s="149"/>
      <c r="J38" s="101"/>
      <c r="K38" s="201">
        <v>27</v>
      </c>
      <c r="L38" s="20">
        <f t="shared" si="1"/>
        <v>0.6</v>
      </c>
      <c r="M38" s="20">
        <f t="shared" si="2"/>
        <v>5.9999999999999995E-4</v>
      </c>
      <c r="N38" s="20">
        <f t="shared" si="3"/>
        <v>5.9999999999999995E-4</v>
      </c>
      <c r="O38" s="20">
        <f t="shared" si="4"/>
        <v>4.8417145041090571E-4</v>
      </c>
      <c r="P38" s="20">
        <f t="shared" si="5"/>
        <v>4.3657727418355087E-4</v>
      </c>
      <c r="Q38" s="20">
        <f t="shared" si="6"/>
        <v>3.9197807873654535E-4</v>
      </c>
      <c r="R38" s="20">
        <f t="shared" si="7"/>
        <v>3.3876284840001544E-4</v>
      </c>
      <c r="S38" s="20">
        <f t="shared" si="8"/>
        <v>0.3</v>
      </c>
      <c r="T38" s="20">
        <f t="shared" si="9"/>
        <v>2.9999999999999997E-4</v>
      </c>
      <c r="U38" s="20">
        <f t="shared" si="10"/>
        <v>2.9999999999999997E-4</v>
      </c>
      <c r="V38" s="20">
        <f t="shared" si="11"/>
        <v>2.4290864177034573E-4</v>
      </c>
      <c r="W38" s="20">
        <f t="shared" si="12"/>
        <v>2.1829090149486777E-4</v>
      </c>
      <c r="X38" s="20">
        <f t="shared" si="13"/>
        <v>1.9773607288641373E-4</v>
      </c>
      <c r="Y38" s="20">
        <f t="shared" si="14"/>
        <v>1.7304029470032706E-4</v>
      </c>
      <c r="Z38" s="123"/>
      <c r="AA38" s="5">
        <v>27</v>
      </c>
      <c r="AB38" s="5">
        <f t="shared" si="35"/>
        <v>0.6</v>
      </c>
      <c r="AC38" s="5">
        <f t="shared" si="35"/>
        <v>0.56999999999999995</v>
      </c>
      <c r="AD38" s="5">
        <f t="shared" si="35"/>
        <v>0.54</v>
      </c>
      <c r="AE38" s="5">
        <f t="shared" si="35"/>
        <v>0.51</v>
      </c>
      <c r="AF38" s="5">
        <f t="shared" si="35"/>
        <v>0.48</v>
      </c>
      <c r="AG38" s="5">
        <f t="shared" si="36"/>
        <v>0.3</v>
      </c>
      <c r="AH38" s="5">
        <f t="shared" si="36"/>
        <v>0.28499999999999998</v>
      </c>
      <c r="AI38" s="5">
        <f t="shared" si="36"/>
        <v>0.27</v>
      </c>
      <c r="AJ38" s="5">
        <f t="shared" si="36"/>
        <v>0.255</v>
      </c>
      <c r="AK38" s="5">
        <f t="shared" si="36"/>
        <v>0.24</v>
      </c>
      <c r="AM38" s="107">
        <f t="shared" si="17"/>
        <v>5.9999999999999995E-4</v>
      </c>
      <c r="AN38" s="107">
        <f t="shared" si="18"/>
        <v>5.6999999999999998E-4</v>
      </c>
      <c r="AO38" s="107">
        <f t="shared" si="19"/>
        <v>5.4000000000000001E-4</v>
      </c>
      <c r="AP38" s="107">
        <f t="shared" si="20"/>
        <v>5.1000000000000004E-4</v>
      </c>
      <c r="AQ38" s="107">
        <f t="shared" si="21"/>
        <v>4.7999999999999996E-4</v>
      </c>
      <c r="AR38" s="107">
        <f t="shared" si="22"/>
        <v>2.9999999999999997E-4</v>
      </c>
      <c r="AS38" s="107">
        <f t="shared" si="23"/>
        <v>2.8499999999999999E-4</v>
      </c>
      <c r="AT38" s="107">
        <f t="shared" si="24"/>
        <v>2.7E-4</v>
      </c>
      <c r="AU38" s="107">
        <f t="shared" si="25"/>
        <v>2.5500000000000002E-4</v>
      </c>
      <c r="AV38" s="107">
        <f t="shared" si="26"/>
        <v>2.3999999999999998E-4</v>
      </c>
    </row>
    <row r="39" spans="1:48" ht="15" customHeight="1">
      <c r="K39" s="201">
        <v>28</v>
      </c>
      <c r="L39" s="20">
        <f t="shared" si="1"/>
        <v>0.6</v>
      </c>
      <c r="M39" s="20">
        <f t="shared" si="2"/>
        <v>5.9999999999999995E-4</v>
      </c>
      <c r="N39" s="20">
        <f t="shared" si="3"/>
        <v>5.9999999999999995E-4</v>
      </c>
      <c r="O39" s="20">
        <f t="shared" si="4"/>
        <v>4.8417145041090571E-4</v>
      </c>
      <c r="P39" s="20">
        <f t="shared" si="5"/>
        <v>4.3657727418355087E-4</v>
      </c>
      <c r="Q39" s="20">
        <f t="shared" si="6"/>
        <v>3.9197807873654535E-4</v>
      </c>
      <c r="R39" s="20">
        <f t="shared" si="7"/>
        <v>3.3876284840001544E-4</v>
      </c>
      <c r="S39" s="20">
        <f t="shared" si="8"/>
        <v>0.3</v>
      </c>
      <c r="T39" s="20">
        <f t="shared" si="9"/>
        <v>2.9999999999999997E-4</v>
      </c>
      <c r="U39" s="20">
        <f t="shared" si="10"/>
        <v>2.9999999999999997E-4</v>
      </c>
      <c r="V39" s="20">
        <f t="shared" si="11"/>
        <v>2.4290864177034573E-4</v>
      </c>
      <c r="W39" s="20">
        <f t="shared" si="12"/>
        <v>2.1829090149486777E-4</v>
      </c>
      <c r="X39" s="20">
        <f t="shared" si="13"/>
        <v>1.9773607288641373E-4</v>
      </c>
      <c r="Y39" s="20">
        <f t="shared" si="14"/>
        <v>1.7304029470032706E-4</v>
      </c>
      <c r="AA39" s="5">
        <v>28</v>
      </c>
      <c r="AB39" s="5">
        <f t="shared" si="35"/>
        <v>0.6</v>
      </c>
      <c r="AC39" s="5">
        <f t="shared" si="35"/>
        <v>0.56999999999999995</v>
      </c>
      <c r="AD39" s="5">
        <f t="shared" si="35"/>
        <v>0.54</v>
      </c>
      <c r="AE39" s="5">
        <f t="shared" si="35"/>
        <v>0.51</v>
      </c>
      <c r="AF39" s="5">
        <f t="shared" si="35"/>
        <v>0.48</v>
      </c>
      <c r="AG39" s="5">
        <f t="shared" si="36"/>
        <v>0.3</v>
      </c>
      <c r="AH39" s="5">
        <f t="shared" si="36"/>
        <v>0.28499999999999998</v>
      </c>
      <c r="AI39" s="5">
        <f t="shared" si="36"/>
        <v>0.27</v>
      </c>
      <c r="AJ39" s="5">
        <f t="shared" si="36"/>
        <v>0.255</v>
      </c>
      <c r="AK39" s="5">
        <f t="shared" si="36"/>
        <v>0.24</v>
      </c>
      <c r="AM39" s="107">
        <f t="shared" si="17"/>
        <v>5.9999999999999995E-4</v>
      </c>
      <c r="AN39" s="107">
        <f t="shared" si="18"/>
        <v>5.6999999999999998E-4</v>
      </c>
      <c r="AO39" s="107">
        <f t="shared" si="19"/>
        <v>5.4000000000000001E-4</v>
      </c>
      <c r="AP39" s="107">
        <f t="shared" si="20"/>
        <v>5.1000000000000004E-4</v>
      </c>
      <c r="AQ39" s="107">
        <f t="shared" si="21"/>
        <v>4.7999999999999996E-4</v>
      </c>
      <c r="AR39" s="107">
        <f t="shared" si="22"/>
        <v>2.9999999999999997E-4</v>
      </c>
      <c r="AS39" s="107">
        <f t="shared" si="23"/>
        <v>2.8499999999999999E-4</v>
      </c>
      <c r="AT39" s="107">
        <f t="shared" si="24"/>
        <v>2.7E-4</v>
      </c>
      <c r="AU39" s="107">
        <f t="shared" si="25"/>
        <v>2.5500000000000002E-4</v>
      </c>
      <c r="AV39" s="107">
        <f t="shared" si="26"/>
        <v>2.3999999999999998E-4</v>
      </c>
    </row>
    <row r="40" spans="1:48" ht="15" customHeight="1">
      <c r="A40" s="5" t="s">
        <v>100</v>
      </c>
      <c r="B40" s="26"/>
      <c r="C40" s="26"/>
      <c r="D40" s="26"/>
      <c r="E40" s="26"/>
      <c r="F40" s="26"/>
      <c r="G40" s="26"/>
      <c r="H40" s="26"/>
      <c r="I40" s="26"/>
      <c r="J40" s="26"/>
      <c r="K40" s="201">
        <v>29</v>
      </c>
      <c r="L40" s="20">
        <f t="shared" si="1"/>
        <v>0.6</v>
      </c>
      <c r="M40" s="20">
        <f t="shared" si="2"/>
        <v>5.9999999999999995E-4</v>
      </c>
      <c r="N40" s="20">
        <f t="shared" si="3"/>
        <v>5.9999999999999995E-4</v>
      </c>
      <c r="O40" s="20">
        <f t="shared" si="4"/>
        <v>4.8417145041090571E-4</v>
      </c>
      <c r="P40" s="20">
        <f t="shared" si="5"/>
        <v>4.3657727418355087E-4</v>
      </c>
      <c r="Q40" s="20">
        <f t="shared" si="6"/>
        <v>3.9197807873654535E-4</v>
      </c>
      <c r="R40" s="20">
        <f t="shared" si="7"/>
        <v>3.3876284840001544E-4</v>
      </c>
      <c r="S40" s="20">
        <f t="shared" si="8"/>
        <v>0.3</v>
      </c>
      <c r="T40" s="20">
        <f t="shared" si="9"/>
        <v>2.9999999999999997E-4</v>
      </c>
      <c r="U40" s="20">
        <f t="shared" si="10"/>
        <v>2.9999999999999997E-4</v>
      </c>
      <c r="V40" s="20">
        <f t="shared" si="11"/>
        <v>2.4290864177034573E-4</v>
      </c>
      <c r="W40" s="20">
        <f t="shared" si="12"/>
        <v>2.1829090149486777E-4</v>
      </c>
      <c r="X40" s="20">
        <f t="shared" si="13"/>
        <v>1.9773607288641373E-4</v>
      </c>
      <c r="Y40" s="20">
        <f t="shared" si="14"/>
        <v>1.7304029470032706E-4</v>
      </c>
      <c r="Z40" s="26"/>
      <c r="AA40" s="5">
        <v>29</v>
      </c>
      <c r="AB40" s="5">
        <f t="shared" si="35"/>
        <v>0.6</v>
      </c>
      <c r="AC40" s="5">
        <f t="shared" si="35"/>
        <v>0.56999999999999995</v>
      </c>
      <c r="AD40" s="5">
        <f t="shared" si="35"/>
        <v>0.54</v>
      </c>
      <c r="AE40" s="5">
        <f t="shared" si="35"/>
        <v>0.51</v>
      </c>
      <c r="AF40" s="5">
        <f t="shared" si="35"/>
        <v>0.48</v>
      </c>
      <c r="AG40" s="5">
        <f t="shared" si="36"/>
        <v>0.3</v>
      </c>
      <c r="AH40" s="5">
        <f t="shared" si="36"/>
        <v>0.28499999999999998</v>
      </c>
      <c r="AI40" s="5">
        <f t="shared" si="36"/>
        <v>0.27</v>
      </c>
      <c r="AJ40" s="5">
        <f t="shared" si="36"/>
        <v>0.255</v>
      </c>
      <c r="AK40" s="5">
        <f t="shared" si="36"/>
        <v>0.24</v>
      </c>
      <c r="AM40" s="107">
        <f t="shared" si="17"/>
        <v>5.9999999999999995E-4</v>
      </c>
      <c r="AN40" s="107">
        <f t="shared" si="18"/>
        <v>5.6999999999999998E-4</v>
      </c>
      <c r="AO40" s="107">
        <f t="shared" si="19"/>
        <v>5.4000000000000001E-4</v>
      </c>
      <c r="AP40" s="107">
        <f t="shared" si="20"/>
        <v>5.1000000000000004E-4</v>
      </c>
      <c r="AQ40" s="107">
        <f t="shared" si="21"/>
        <v>4.7999999999999996E-4</v>
      </c>
      <c r="AR40" s="107">
        <f t="shared" si="22"/>
        <v>2.9999999999999997E-4</v>
      </c>
      <c r="AS40" s="107">
        <f t="shared" si="23"/>
        <v>2.8499999999999999E-4</v>
      </c>
      <c r="AT40" s="107">
        <f t="shared" si="24"/>
        <v>2.7E-4</v>
      </c>
      <c r="AU40" s="107">
        <f t="shared" si="25"/>
        <v>2.5500000000000002E-4</v>
      </c>
      <c r="AV40" s="107">
        <f t="shared" si="26"/>
        <v>2.3999999999999998E-4</v>
      </c>
    </row>
    <row r="41" spans="1:48" ht="15" customHeight="1">
      <c r="A41" s="12"/>
      <c r="B41" s="26"/>
      <c r="C41" s="26"/>
      <c r="D41" s="26"/>
      <c r="E41" s="26"/>
      <c r="F41" s="26"/>
      <c r="G41" s="26"/>
      <c r="H41" s="26"/>
      <c r="I41" s="26"/>
      <c r="J41" s="26"/>
      <c r="K41" s="201">
        <v>30</v>
      </c>
      <c r="L41" s="20">
        <f t="shared" si="1"/>
        <v>0.8</v>
      </c>
      <c r="M41" s="20">
        <f t="shared" si="2"/>
        <v>8.0000000000000004E-4</v>
      </c>
      <c r="N41" s="20">
        <f t="shared" si="3"/>
        <v>8.0000000000000004E-4</v>
      </c>
      <c r="O41" s="20">
        <f t="shared" si="4"/>
        <v>6.4556193388120772E-4</v>
      </c>
      <c r="P41" s="20">
        <f t="shared" si="5"/>
        <v>5.821030322447346E-4</v>
      </c>
      <c r="Q41" s="20">
        <f t="shared" si="6"/>
        <v>5.2263743831539391E-4</v>
      </c>
      <c r="R41" s="20">
        <f t="shared" si="7"/>
        <v>4.516837978666873E-4</v>
      </c>
      <c r="S41" s="20">
        <f t="shared" si="8"/>
        <v>0.4</v>
      </c>
      <c r="T41" s="20">
        <f t="shared" si="9"/>
        <v>4.0000000000000002E-4</v>
      </c>
      <c r="U41" s="20">
        <f t="shared" si="10"/>
        <v>4.0000000000000002E-4</v>
      </c>
      <c r="V41" s="20">
        <f t="shared" si="11"/>
        <v>3.2387818902712766E-4</v>
      </c>
      <c r="W41" s="20">
        <f t="shared" si="12"/>
        <v>2.9105453532649039E-4</v>
      </c>
      <c r="X41" s="20">
        <f t="shared" si="13"/>
        <v>2.63648097181885E-4</v>
      </c>
      <c r="Y41" s="20">
        <f t="shared" si="14"/>
        <v>2.3072039293376944E-4</v>
      </c>
      <c r="Z41" s="26"/>
      <c r="AA41" s="5">
        <v>30</v>
      </c>
      <c r="AB41" s="5">
        <f t="shared" ref="AB41:AF45" si="37">All_Cause_Mortality_30to34Years_Male*(1+AB$10)</f>
        <v>0.8</v>
      </c>
      <c r="AC41" s="5">
        <f t="shared" si="37"/>
        <v>0.76</v>
      </c>
      <c r="AD41" s="5">
        <f t="shared" si="37"/>
        <v>0.72000000000000008</v>
      </c>
      <c r="AE41" s="5">
        <f t="shared" si="37"/>
        <v>0.68</v>
      </c>
      <c r="AF41" s="5">
        <f t="shared" si="37"/>
        <v>0.64000000000000012</v>
      </c>
      <c r="AG41" s="5">
        <f t="shared" ref="AG41:AK45" si="38">All_Cause_Mortality_30to34Years_Female*(1+AG$10)</f>
        <v>0.4</v>
      </c>
      <c r="AH41" s="5">
        <f t="shared" si="38"/>
        <v>0.38</v>
      </c>
      <c r="AI41" s="5">
        <f t="shared" si="38"/>
        <v>0.36000000000000004</v>
      </c>
      <c r="AJ41" s="5">
        <f t="shared" si="38"/>
        <v>0.34</v>
      </c>
      <c r="AK41" s="5">
        <f t="shared" si="38"/>
        <v>0.32000000000000006</v>
      </c>
      <c r="AM41" s="107">
        <f t="shared" si="17"/>
        <v>8.0000000000000004E-4</v>
      </c>
      <c r="AN41" s="107">
        <f t="shared" si="18"/>
        <v>7.6000000000000004E-4</v>
      </c>
      <c r="AO41" s="107">
        <f t="shared" si="19"/>
        <v>7.2000000000000005E-4</v>
      </c>
      <c r="AP41" s="107">
        <f t="shared" si="20"/>
        <v>6.8000000000000005E-4</v>
      </c>
      <c r="AQ41" s="107">
        <f t="shared" si="21"/>
        <v>6.4000000000000016E-4</v>
      </c>
      <c r="AR41" s="107">
        <f t="shared" si="22"/>
        <v>4.0000000000000002E-4</v>
      </c>
      <c r="AS41" s="107">
        <f t="shared" si="23"/>
        <v>3.8000000000000002E-4</v>
      </c>
      <c r="AT41" s="107">
        <f t="shared" si="24"/>
        <v>3.6000000000000002E-4</v>
      </c>
      <c r="AU41" s="107">
        <f t="shared" si="25"/>
        <v>3.4000000000000002E-4</v>
      </c>
      <c r="AV41" s="107">
        <f t="shared" si="26"/>
        <v>3.2000000000000008E-4</v>
      </c>
    </row>
    <row r="42" spans="1:48" ht="15" customHeight="1">
      <c r="K42" s="201">
        <v>31</v>
      </c>
      <c r="L42" s="20">
        <f t="shared" si="1"/>
        <v>0.8</v>
      </c>
      <c r="M42" s="20">
        <f t="shared" si="2"/>
        <v>8.0000000000000004E-4</v>
      </c>
      <c r="N42" s="20">
        <f t="shared" si="3"/>
        <v>8.0000000000000004E-4</v>
      </c>
      <c r="O42" s="20">
        <f t="shared" si="4"/>
        <v>6.4556193388120772E-4</v>
      </c>
      <c r="P42" s="20">
        <f t="shared" si="5"/>
        <v>5.821030322447346E-4</v>
      </c>
      <c r="Q42" s="20">
        <f t="shared" si="6"/>
        <v>5.2263743831539391E-4</v>
      </c>
      <c r="R42" s="20">
        <f t="shared" si="7"/>
        <v>4.516837978666873E-4</v>
      </c>
      <c r="S42" s="20">
        <f t="shared" si="8"/>
        <v>0.4</v>
      </c>
      <c r="T42" s="20">
        <f t="shared" si="9"/>
        <v>4.0000000000000002E-4</v>
      </c>
      <c r="U42" s="20">
        <f t="shared" si="10"/>
        <v>4.0000000000000002E-4</v>
      </c>
      <c r="V42" s="20">
        <f t="shared" si="11"/>
        <v>3.2387818902712766E-4</v>
      </c>
      <c r="W42" s="20">
        <f t="shared" si="12"/>
        <v>2.9105453532649039E-4</v>
      </c>
      <c r="X42" s="20">
        <f t="shared" si="13"/>
        <v>2.63648097181885E-4</v>
      </c>
      <c r="Y42" s="20">
        <f t="shared" si="14"/>
        <v>2.3072039293376944E-4</v>
      </c>
      <c r="AA42" s="5">
        <v>31</v>
      </c>
      <c r="AB42" s="5">
        <f t="shared" si="37"/>
        <v>0.8</v>
      </c>
      <c r="AC42" s="5">
        <f t="shared" si="37"/>
        <v>0.76</v>
      </c>
      <c r="AD42" s="5">
        <f t="shared" si="37"/>
        <v>0.72000000000000008</v>
      </c>
      <c r="AE42" s="5">
        <f t="shared" si="37"/>
        <v>0.68</v>
      </c>
      <c r="AF42" s="5">
        <f t="shared" si="37"/>
        <v>0.64000000000000012</v>
      </c>
      <c r="AG42" s="5">
        <f t="shared" si="38"/>
        <v>0.4</v>
      </c>
      <c r="AH42" s="5">
        <f t="shared" si="38"/>
        <v>0.38</v>
      </c>
      <c r="AI42" s="5">
        <f t="shared" si="38"/>
        <v>0.36000000000000004</v>
      </c>
      <c r="AJ42" s="5">
        <f t="shared" si="38"/>
        <v>0.34</v>
      </c>
      <c r="AK42" s="5">
        <f t="shared" si="38"/>
        <v>0.32000000000000006</v>
      </c>
      <c r="AM42" s="107">
        <f t="shared" si="17"/>
        <v>8.0000000000000004E-4</v>
      </c>
      <c r="AN42" s="107">
        <f t="shared" si="18"/>
        <v>7.6000000000000004E-4</v>
      </c>
      <c r="AO42" s="107">
        <f t="shared" si="19"/>
        <v>7.2000000000000005E-4</v>
      </c>
      <c r="AP42" s="107">
        <f t="shared" si="20"/>
        <v>6.8000000000000005E-4</v>
      </c>
      <c r="AQ42" s="107">
        <f t="shared" si="21"/>
        <v>6.4000000000000016E-4</v>
      </c>
      <c r="AR42" s="107">
        <f t="shared" si="22"/>
        <v>4.0000000000000002E-4</v>
      </c>
      <c r="AS42" s="107">
        <f t="shared" si="23"/>
        <v>3.8000000000000002E-4</v>
      </c>
      <c r="AT42" s="107">
        <f t="shared" si="24"/>
        <v>3.6000000000000002E-4</v>
      </c>
      <c r="AU42" s="107">
        <f t="shared" si="25"/>
        <v>3.4000000000000002E-4</v>
      </c>
      <c r="AV42" s="107">
        <f t="shared" si="26"/>
        <v>3.2000000000000008E-4</v>
      </c>
    </row>
    <row r="43" spans="1:48" ht="15" customHeight="1">
      <c r="A43" s="58" t="s">
        <v>369</v>
      </c>
      <c r="B43" s="58"/>
      <c r="C43" s="58"/>
      <c r="D43" s="58"/>
      <c r="E43" s="58"/>
      <c r="F43" s="58"/>
      <c r="G43" s="58"/>
      <c r="K43" s="201">
        <v>32</v>
      </c>
      <c r="L43" s="20">
        <f t="shared" si="1"/>
        <v>0.8</v>
      </c>
      <c r="M43" s="20">
        <f t="shared" si="2"/>
        <v>8.0000000000000004E-4</v>
      </c>
      <c r="N43" s="20">
        <f t="shared" si="3"/>
        <v>8.0000000000000004E-4</v>
      </c>
      <c r="O43" s="20">
        <f t="shared" si="4"/>
        <v>6.4556193388120772E-4</v>
      </c>
      <c r="P43" s="20">
        <f t="shared" si="5"/>
        <v>5.821030322447346E-4</v>
      </c>
      <c r="Q43" s="20">
        <f t="shared" si="6"/>
        <v>5.2263743831539391E-4</v>
      </c>
      <c r="R43" s="20">
        <f t="shared" si="7"/>
        <v>4.516837978666873E-4</v>
      </c>
      <c r="S43" s="20">
        <f t="shared" si="8"/>
        <v>0.4</v>
      </c>
      <c r="T43" s="20">
        <f t="shared" si="9"/>
        <v>4.0000000000000002E-4</v>
      </c>
      <c r="U43" s="20">
        <f t="shared" si="10"/>
        <v>4.0000000000000002E-4</v>
      </c>
      <c r="V43" s="20">
        <f t="shared" si="11"/>
        <v>3.2387818902712766E-4</v>
      </c>
      <c r="W43" s="20">
        <f t="shared" si="12"/>
        <v>2.9105453532649039E-4</v>
      </c>
      <c r="X43" s="20">
        <f t="shared" si="13"/>
        <v>2.63648097181885E-4</v>
      </c>
      <c r="Y43" s="20">
        <f t="shared" si="14"/>
        <v>2.3072039293376944E-4</v>
      </c>
      <c r="AA43" s="5">
        <v>32</v>
      </c>
      <c r="AB43" s="5">
        <f t="shared" si="37"/>
        <v>0.8</v>
      </c>
      <c r="AC43" s="5">
        <f t="shared" si="37"/>
        <v>0.76</v>
      </c>
      <c r="AD43" s="5">
        <f t="shared" si="37"/>
        <v>0.72000000000000008</v>
      </c>
      <c r="AE43" s="5">
        <f t="shared" si="37"/>
        <v>0.68</v>
      </c>
      <c r="AF43" s="5">
        <f t="shared" si="37"/>
        <v>0.64000000000000012</v>
      </c>
      <c r="AG43" s="5">
        <f t="shared" si="38"/>
        <v>0.4</v>
      </c>
      <c r="AH43" s="5">
        <f t="shared" si="38"/>
        <v>0.38</v>
      </c>
      <c r="AI43" s="5">
        <f t="shared" si="38"/>
        <v>0.36000000000000004</v>
      </c>
      <c r="AJ43" s="5">
        <f t="shared" si="38"/>
        <v>0.34</v>
      </c>
      <c r="AK43" s="5">
        <f t="shared" si="38"/>
        <v>0.32000000000000006</v>
      </c>
      <c r="AM43" s="107">
        <f t="shared" si="17"/>
        <v>8.0000000000000004E-4</v>
      </c>
      <c r="AN43" s="107">
        <f t="shared" si="18"/>
        <v>7.6000000000000004E-4</v>
      </c>
      <c r="AO43" s="107">
        <f t="shared" si="19"/>
        <v>7.2000000000000005E-4</v>
      </c>
      <c r="AP43" s="107">
        <f t="shared" si="20"/>
        <v>6.8000000000000005E-4</v>
      </c>
      <c r="AQ43" s="107">
        <f t="shared" si="21"/>
        <v>6.4000000000000016E-4</v>
      </c>
      <c r="AR43" s="107">
        <f t="shared" si="22"/>
        <v>4.0000000000000002E-4</v>
      </c>
      <c r="AS43" s="107">
        <f t="shared" si="23"/>
        <v>3.8000000000000002E-4</v>
      </c>
      <c r="AT43" s="107">
        <f t="shared" si="24"/>
        <v>3.6000000000000002E-4</v>
      </c>
      <c r="AU43" s="107">
        <f t="shared" si="25"/>
        <v>3.4000000000000002E-4</v>
      </c>
      <c r="AV43" s="107">
        <f t="shared" si="26"/>
        <v>3.2000000000000008E-4</v>
      </c>
    </row>
    <row r="44" spans="1:48" ht="15" customHeight="1">
      <c r="A44" s="58"/>
      <c r="B44" s="58"/>
      <c r="C44" s="58"/>
      <c r="D44" s="58"/>
      <c r="E44" s="58"/>
      <c r="F44" s="58"/>
      <c r="G44" s="58"/>
      <c r="K44" s="201">
        <v>33</v>
      </c>
      <c r="L44" s="20">
        <f t="shared" si="1"/>
        <v>0.8</v>
      </c>
      <c r="M44" s="20">
        <f t="shared" si="2"/>
        <v>8.0000000000000004E-4</v>
      </c>
      <c r="N44" s="20">
        <f t="shared" si="3"/>
        <v>8.0000000000000004E-4</v>
      </c>
      <c r="O44" s="20">
        <f t="shared" si="4"/>
        <v>6.4556193388120772E-4</v>
      </c>
      <c r="P44" s="20">
        <f t="shared" si="5"/>
        <v>5.821030322447346E-4</v>
      </c>
      <c r="Q44" s="20">
        <f t="shared" si="6"/>
        <v>5.2263743831539391E-4</v>
      </c>
      <c r="R44" s="20">
        <f t="shared" si="7"/>
        <v>4.516837978666873E-4</v>
      </c>
      <c r="S44" s="20">
        <f t="shared" si="8"/>
        <v>0.4</v>
      </c>
      <c r="T44" s="20">
        <f t="shared" si="9"/>
        <v>4.0000000000000002E-4</v>
      </c>
      <c r="U44" s="20">
        <f t="shared" si="10"/>
        <v>4.0000000000000002E-4</v>
      </c>
      <c r="V44" s="20">
        <f t="shared" si="11"/>
        <v>3.2387818902712766E-4</v>
      </c>
      <c r="W44" s="20">
        <f t="shared" si="12"/>
        <v>2.9105453532649039E-4</v>
      </c>
      <c r="X44" s="20">
        <f t="shared" si="13"/>
        <v>2.63648097181885E-4</v>
      </c>
      <c r="Y44" s="20">
        <f t="shared" si="14"/>
        <v>2.3072039293376944E-4</v>
      </c>
      <c r="AA44" s="5">
        <v>33</v>
      </c>
      <c r="AB44" s="5">
        <f t="shared" si="37"/>
        <v>0.8</v>
      </c>
      <c r="AC44" s="5">
        <f t="shared" si="37"/>
        <v>0.76</v>
      </c>
      <c r="AD44" s="5">
        <f t="shared" si="37"/>
        <v>0.72000000000000008</v>
      </c>
      <c r="AE44" s="5">
        <f t="shared" si="37"/>
        <v>0.68</v>
      </c>
      <c r="AF44" s="5">
        <f t="shared" si="37"/>
        <v>0.64000000000000012</v>
      </c>
      <c r="AG44" s="5">
        <f t="shared" si="38"/>
        <v>0.4</v>
      </c>
      <c r="AH44" s="5">
        <f t="shared" si="38"/>
        <v>0.38</v>
      </c>
      <c r="AI44" s="5">
        <f t="shared" si="38"/>
        <v>0.36000000000000004</v>
      </c>
      <c r="AJ44" s="5">
        <f t="shared" si="38"/>
        <v>0.34</v>
      </c>
      <c r="AK44" s="5">
        <f t="shared" si="38"/>
        <v>0.32000000000000006</v>
      </c>
      <c r="AM44" s="107">
        <f t="shared" si="17"/>
        <v>8.0000000000000004E-4</v>
      </c>
      <c r="AN44" s="107">
        <f t="shared" si="18"/>
        <v>7.6000000000000004E-4</v>
      </c>
      <c r="AO44" s="107">
        <f t="shared" si="19"/>
        <v>7.2000000000000005E-4</v>
      </c>
      <c r="AP44" s="107">
        <f t="shared" si="20"/>
        <v>6.8000000000000005E-4</v>
      </c>
      <c r="AQ44" s="107">
        <f t="shared" si="21"/>
        <v>6.4000000000000016E-4</v>
      </c>
      <c r="AR44" s="107">
        <f t="shared" si="22"/>
        <v>4.0000000000000002E-4</v>
      </c>
      <c r="AS44" s="107">
        <f t="shared" si="23"/>
        <v>3.8000000000000002E-4</v>
      </c>
      <c r="AT44" s="107">
        <f t="shared" si="24"/>
        <v>3.6000000000000002E-4</v>
      </c>
      <c r="AU44" s="107">
        <f t="shared" si="25"/>
        <v>3.4000000000000002E-4</v>
      </c>
      <c r="AV44" s="107">
        <f t="shared" si="26"/>
        <v>3.2000000000000008E-4</v>
      </c>
    </row>
    <row r="45" spans="1:48" ht="15" customHeight="1">
      <c r="A45" s="58" t="s">
        <v>370</v>
      </c>
      <c r="B45" s="58"/>
      <c r="C45" s="58"/>
      <c r="D45" s="58"/>
      <c r="E45" s="58"/>
      <c r="F45" s="58"/>
      <c r="G45" s="58"/>
      <c r="K45" s="201">
        <v>34</v>
      </c>
      <c r="L45" s="20">
        <f t="shared" si="1"/>
        <v>0.8</v>
      </c>
      <c r="M45" s="20">
        <f t="shared" si="2"/>
        <v>8.0000000000000004E-4</v>
      </c>
      <c r="N45" s="20">
        <f t="shared" si="3"/>
        <v>8.0000000000000004E-4</v>
      </c>
      <c r="O45" s="20">
        <f t="shared" si="4"/>
        <v>6.4556193388120772E-4</v>
      </c>
      <c r="P45" s="20">
        <f t="shared" si="5"/>
        <v>5.821030322447346E-4</v>
      </c>
      <c r="Q45" s="20">
        <f t="shared" si="6"/>
        <v>5.2263743831539391E-4</v>
      </c>
      <c r="R45" s="20">
        <f t="shared" si="7"/>
        <v>4.516837978666873E-4</v>
      </c>
      <c r="S45" s="20">
        <f t="shared" si="8"/>
        <v>0.4</v>
      </c>
      <c r="T45" s="20">
        <f t="shared" si="9"/>
        <v>4.0000000000000002E-4</v>
      </c>
      <c r="U45" s="20">
        <f t="shared" si="10"/>
        <v>4.0000000000000002E-4</v>
      </c>
      <c r="V45" s="20">
        <f t="shared" si="11"/>
        <v>3.2387818902712766E-4</v>
      </c>
      <c r="W45" s="20">
        <f t="shared" si="12"/>
        <v>2.9105453532649039E-4</v>
      </c>
      <c r="X45" s="20">
        <f t="shared" si="13"/>
        <v>2.63648097181885E-4</v>
      </c>
      <c r="Y45" s="20">
        <f t="shared" si="14"/>
        <v>2.3072039293376944E-4</v>
      </c>
      <c r="AA45" s="5">
        <v>34</v>
      </c>
      <c r="AB45" s="5">
        <f t="shared" si="37"/>
        <v>0.8</v>
      </c>
      <c r="AC45" s="5">
        <f t="shared" si="37"/>
        <v>0.76</v>
      </c>
      <c r="AD45" s="5">
        <f t="shared" si="37"/>
        <v>0.72000000000000008</v>
      </c>
      <c r="AE45" s="5">
        <f t="shared" si="37"/>
        <v>0.68</v>
      </c>
      <c r="AF45" s="5">
        <f t="shared" si="37"/>
        <v>0.64000000000000012</v>
      </c>
      <c r="AG45" s="5">
        <f t="shared" si="38"/>
        <v>0.4</v>
      </c>
      <c r="AH45" s="5">
        <f t="shared" si="38"/>
        <v>0.38</v>
      </c>
      <c r="AI45" s="5">
        <f t="shared" si="38"/>
        <v>0.36000000000000004</v>
      </c>
      <c r="AJ45" s="5">
        <f t="shared" si="38"/>
        <v>0.34</v>
      </c>
      <c r="AK45" s="5">
        <f t="shared" si="38"/>
        <v>0.32000000000000006</v>
      </c>
      <c r="AM45" s="107">
        <f t="shared" si="17"/>
        <v>8.0000000000000004E-4</v>
      </c>
      <c r="AN45" s="107">
        <f t="shared" si="18"/>
        <v>7.6000000000000004E-4</v>
      </c>
      <c r="AO45" s="107">
        <f t="shared" si="19"/>
        <v>7.2000000000000005E-4</v>
      </c>
      <c r="AP45" s="107">
        <f t="shared" si="20"/>
        <v>6.8000000000000005E-4</v>
      </c>
      <c r="AQ45" s="107">
        <f t="shared" si="21"/>
        <v>6.4000000000000016E-4</v>
      </c>
      <c r="AR45" s="107">
        <f t="shared" si="22"/>
        <v>4.0000000000000002E-4</v>
      </c>
      <c r="AS45" s="107">
        <f t="shared" si="23"/>
        <v>3.8000000000000002E-4</v>
      </c>
      <c r="AT45" s="107">
        <f t="shared" si="24"/>
        <v>3.6000000000000002E-4</v>
      </c>
      <c r="AU45" s="107">
        <f t="shared" si="25"/>
        <v>3.4000000000000002E-4</v>
      </c>
      <c r="AV45" s="107">
        <f t="shared" si="26"/>
        <v>3.2000000000000008E-4</v>
      </c>
    </row>
    <row r="46" spans="1:48" ht="15" customHeight="1">
      <c r="A46" s="58" t="s">
        <v>371</v>
      </c>
      <c r="B46" s="58">
        <f>(0.771-1)/(1.61^0.25)</f>
        <v>-0.20329608410784666</v>
      </c>
      <c r="C46" s="58"/>
      <c r="D46" s="58"/>
      <c r="E46" s="58"/>
      <c r="F46" s="58"/>
      <c r="G46" s="58"/>
      <c r="K46" s="201">
        <v>35</v>
      </c>
      <c r="L46" s="20">
        <f t="shared" si="1"/>
        <v>1.2</v>
      </c>
      <c r="M46" s="20">
        <f t="shared" si="2"/>
        <v>1.1999999999999999E-3</v>
      </c>
      <c r="N46" s="20">
        <f t="shared" si="3"/>
        <v>1.1999999999999999E-3</v>
      </c>
      <c r="O46" s="20">
        <f t="shared" si="4"/>
        <v>9.6834290082181142E-4</v>
      </c>
      <c r="P46" s="20">
        <f t="shared" si="5"/>
        <v>8.7315454836710174E-4</v>
      </c>
      <c r="Q46" s="20">
        <f t="shared" si="6"/>
        <v>7.8395615747309071E-4</v>
      </c>
      <c r="R46" s="20">
        <f t="shared" si="7"/>
        <v>6.7752569680003087E-4</v>
      </c>
      <c r="S46" s="20">
        <f t="shared" si="8"/>
        <v>0.7</v>
      </c>
      <c r="T46" s="20">
        <f t="shared" si="9"/>
        <v>6.9999999999999999E-4</v>
      </c>
      <c r="U46" s="20">
        <f t="shared" si="10"/>
        <v>6.9999999999999999E-4</v>
      </c>
      <c r="V46" s="20">
        <f t="shared" si="11"/>
        <v>5.6678683079747336E-4</v>
      </c>
      <c r="W46" s="20">
        <f t="shared" si="12"/>
        <v>5.0934543682135819E-4</v>
      </c>
      <c r="X46" s="20">
        <f t="shared" si="13"/>
        <v>4.6138417006829876E-4</v>
      </c>
      <c r="Y46" s="20">
        <f t="shared" si="14"/>
        <v>4.037606876340965E-4</v>
      </c>
      <c r="AA46" s="5">
        <v>35</v>
      </c>
      <c r="AB46" s="5">
        <f t="shared" ref="AB46:AF50" si="39">All_Cause_Mortality_35to39Years_Male*(1+AB$10)</f>
        <v>1.2</v>
      </c>
      <c r="AC46" s="5">
        <f t="shared" si="39"/>
        <v>1.1399999999999999</v>
      </c>
      <c r="AD46" s="5">
        <f t="shared" si="39"/>
        <v>1.08</v>
      </c>
      <c r="AE46" s="5">
        <f t="shared" si="39"/>
        <v>1.02</v>
      </c>
      <c r="AF46" s="5">
        <f t="shared" si="39"/>
        <v>0.96</v>
      </c>
      <c r="AG46" s="5">
        <f t="shared" ref="AG46:AK50" si="40">All_Cause_Mortality_35to39Years_Female*(1+AG$10)</f>
        <v>0.7</v>
      </c>
      <c r="AH46" s="5">
        <f t="shared" si="40"/>
        <v>0.66499999999999992</v>
      </c>
      <c r="AI46" s="5">
        <f t="shared" si="40"/>
        <v>0.63</v>
      </c>
      <c r="AJ46" s="5">
        <f t="shared" si="40"/>
        <v>0.59499999999999997</v>
      </c>
      <c r="AK46" s="5">
        <f t="shared" si="40"/>
        <v>0.55999999999999994</v>
      </c>
      <c r="AM46" s="107">
        <f t="shared" si="17"/>
        <v>1.1999999999999999E-3</v>
      </c>
      <c r="AN46" s="107">
        <f t="shared" si="18"/>
        <v>1.14E-3</v>
      </c>
      <c r="AO46" s="107">
        <f t="shared" si="19"/>
        <v>1.08E-3</v>
      </c>
      <c r="AP46" s="107">
        <f t="shared" si="20"/>
        <v>1.0200000000000001E-3</v>
      </c>
      <c r="AQ46" s="107">
        <f t="shared" si="21"/>
        <v>9.5999999999999992E-4</v>
      </c>
      <c r="AR46" s="107">
        <f t="shared" si="22"/>
        <v>6.9999999999999999E-4</v>
      </c>
      <c r="AS46" s="107">
        <f t="shared" si="23"/>
        <v>6.649999999999999E-4</v>
      </c>
      <c r="AT46" s="107">
        <f t="shared" si="24"/>
        <v>6.3000000000000003E-4</v>
      </c>
      <c r="AU46" s="107">
        <f t="shared" si="25"/>
        <v>5.9499999999999993E-4</v>
      </c>
      <c r="AV46" s="107">
        <f t="shared" si="26"/>
        <v>5.5999999999999995E-4</v>
      </c>
    </row>
    <row r="47" spans="1:48" ht="15" customHeight="1">
      <c r="A47" s="58"/>
      <c r="B47" s="58" t="s">
        <v>372</v>
      </c>
      <c r="C47" s="58" t="s">
        <v>373</v>
      </c>
      <c r="D47" s="58"/>
      <c r="E47" s="58"/>
      <c r="F47" s="58"/>
      <c r="G47" s="58"/>
      <c r="K47" s="201">
        <v>36</v>
      </c>
      <c r="L47" s="20">
        <f t="shared" si="1"/>
        <v>1.2</v>
      </c>
      <c r="M47" s="20">
        <f t="shared" si="2"/>
        <v>1.1999999999999999E-3</v>
      </c>
      <c r="N47" s="20">
        <f t="shared" si="3"/>
        <v>1.1999999999999999E-3</v>
      </c>
      <c r="O47" s="20">
        <f t="shared" si="4"/>
        <v>9.6834290082181142E-4</v>
      </c>
      <c r="P47" s="20">
        <f t="shared" si="5"/>
        <v>8.7315454836710174E-4</v>
      </c>
      <c r="Q47" s="20">
        <f t="shared" si="6"/>
        <v>7.8395615747309071E-4</v>
      </c>
      <c r="R47" s="20">
        <f t="shared" si="7"/>
        <v>6.7752569680003087E-4</v>
      </c>
      <c r="S47" s="20">
        <f t="shared" si="8"/>
        <v>0.7</v>
      </c>
      <c r="T47" s="20">
        <f t="shared" si="9"/>
        <v>6.9999999999999999E-4</v>
      </c>
      <c r="U47" s="20">
        <f t="shared" si="10"/>
        <v>6.9999999999999999E-4</v>
      </c>
      <c r="V47" s="20">
        <f t="shared" si="11"/>
        <v>5.6678683079747336E-4</v>
      </c>
      <c r="W47" s="20">
        <f t="shared" si="12"/>
        <v>5.0934543682135819E-4</v>
      </c>
      <c r="X47" s="20">
        <f t="shared" si="13"/>
        <v>4.6138417006829876E-4</v>
      </c>
      <c r="Y47" s="20">
        <f t="shared" si="14"/>
        <v>4.037606876340965E-4</v>
      </c>
      <c r="AA47" s="5">
        <v>36</v>
      </c>
      <c r="AB47" s="5">
        <f t="shared" si="39"/>
        <v>1.2</v>
      </c>
      <c r="AC47" s="5">
        <f t="shared" si="39"/>
        <v>1.1399999999999999</v>
      </c>
      <c r="AD47" s="5">
        <f t="shared" si="39"/>
        <v>1.08</v>
      </c>
      <c r="AE47" s="5">
        <f t="shared" si="39"/>
        <v>1.02</v>
      </c>
      <c r="AF47" s="5">
        <f t="shared" si="39"/>
        <v>0.96</v>
      </c>
      <c r="AG47" s="5">
        <f t="shared" si="40"/>
        <v>0.7</v>
      </c>
      <c r="AH47" s="5">
        <f t="shared" si="40"/>
        <v>0.66499999999999992</v>
      </c>
      <c r="AI47" s="5">
        <f t="shared" si="40"/>
        <v>0.63</v>
      </c>
      <c r="AJ47" s="5">
        <f t="shared" si="40"/>
        <v>0.59499999999999997</v>
      </c>
      <c r="AK47" s="5">
        <f t="shared" si="40"/>
        <v>0.55999999999999994</v>
      </c>
      <c r="AM47" s="107">
        <f t="shared" si="17"/>
        <v>1.1999999999999999E-3</v>
      </c>
      <c r="AN47" s="107">
        <f t="shared" si="18"/>
        <v>1.14E-3</v>
      </c>
      <c r="AO47" s="107">
        <f t="shared" si="19"/>
        <v>1.08E-3</v>
      </c>
      <c r="AP47" s="107">
        <f t="shared" si="20"/>
        <v>1.0200000000000001E-3</v>
      </c>
      <c r="AQ47" s="107">
        <f t="shared" si="21"/>
        <v>9.5999999999999992E-4</v>
      </c>
      <c r="AR47" s="107">
        <f t="shared" si="22"/>
        <v>6.9999999999999999E-4</v>
      </c>
      <c r="AS47" s="107">
        <f t="shared" si="23"/>
        <v>6.649999999999999E-4</v>
      </c>
      <c r="AT47" s="107">
        <f t="shared" si="24"/>
        <v>6.3000000000000003E-4</v>
      </c>
      <c r="AU47" s="107">
        <f t="shared" si="25"/>
        <v>5.9499999999999993E-4</v>
      </c>
      <c r="AV47" s="107">
        <f t="shared" si="26"/>
        <v>5.5999999999999995E-4</v>
      </c>
    </row>
    <row r="48" spans="1:48" ht="15" customHeight="1">
      <c r="A48" s="58" t="s">
        <v>258</v>
      </c>
      <c r="B48" s="58">
        <v>0</v>
      </c>
      <c r="C48" s="93">
        <f>1+$B$46*B48^0.25</f>
        <v>1</v>
      </c>
      <c r="D48" s="58"/>
      <c r="E48" s="109"/>
      <c r="F48" s="58"/>
      <c r="G48" s="58"/>
      <c r="K48" s="201">
        <v>37</v>
      </c>
      <c r="L48" s="20">
        <f t="shared" si="1"/>
        <v>1.2</v>
      </c>
      <c r="M48" s="20">
        <f t="shared" si="2"/>
        <v>1.1999999999999999E-3</v>
      </c>
      <c r="N48" s="20">
        <f t="shared" si="3"/>
        <v>1.1999999999999999E-3</v>
      </c>
      <c r="O48" s="20">
        <f t="shared" si="4"/>
        <v>9.6834290082181142E-4</v>
      </c>
      <c r="P48" s="20">
        <f t="shared" si="5"/>
        <v>8.7315454836710174E-4</v>
      </c>
      <c r="Q48" s="20">
        <f t="shared" si="6"/>
        <v>7.8395615747309071E-4</v>
      </c>
      <c r="R48" s="20">
        <f t="shared" si="7"/>
        <v>6.7752569680003087E-4</v>
      </c>
      <c r="S48" s="20">
        <f t="shared" si="8"/>
        <v>0.7</v>
      </c>
      <c r="T48" s="20">
        <f t="shared" si="9"/>
        <v>6.9999999999999999E-4</v>
      </c>
      <c r="U48" s="20">
        <f t="shared" si="10"/>
        <v>6.9999999999999999E-4</v>
      </c>
      <c r="V48" s="20">
        <f t="shared" si="11"/>
        <v>5.6678683079747336E-4</v>
      </c>
      <c r="W48" s="20">
        <f t="shared" si="12"/>
        <v>5.0934543682135819E-4</v>
      </c>
      <c r="X48" s="20">
        <f t="shared" si="13"/>
        <v>4.6138417006829876E-4</v>
      </c>
      <c r="Y48" s="20">
        <f t="shared" si="14"/>
        <v>4.037606876340965E-4</v>
      </c>
      <c r="AA48" s="5">
        <v>37</v>
      </c>
      <c r="AB48" s="5">
        <f t="shared" si="39"/>
        <v>1.2</v>
      </c>
      <c r="AC48" s="5">
        <f t="shared" si="39"/>
        <v>1.1399999999999999</v>
      </c>
      <c r="AD48" s="5">
        <f t="shared" si="39"/>
        <v>1.08</v>
      </c>
      <c r="AE48" s="5">
        <f t="shared" si="39"/>
        <v>1.02</v>
      </c>
      <c r="AF48" s="5">
        <f t="shared" si="39"/>
        <v>0.96</v>
      </c>
      <c r="AG48" s="5">
        <f t="shared" si="40"/>
        <v>0.7</v>
      </c>
      <c r="AH48" s="5">
        <f t="shared" si="40"/>
        <v>0.66499999999999992</v>
      </c>
      <c r="AI48" s="5">
        <f t="shared" si="40"/>
        <v>0.63</v>
      </c>
      <c r="AJ48" s="5">
        <f t="shared" si="40"/>
        <v>0.59499999999999997</v>
      </c>
      <c r="AK48" s="5">
        <f t="shared" si="40"/>
        <v>0.55999999999999994</v>
      </c>
      <c r="AM48" s="107">
        <f t="shared" si="17"/>
        <v>1.1999999999999999E-3</v>
      </c>
      <c r="AN48" s="107">
        <f t="shared" si="18"/>
        <v>1.14E-3</v>
      </c>
      <c r="AO48" s="107">
        <f t="shared" si="19"/>
        <v>1.08E-3</v>
      </c>
      <c r="AP48" s="107">
        <f t="shared" si="20"/>
        <v>1.0200000000000001E-3</v>
      </c>
      <c r="AQ48" s="107">
        <f t="shared" si="21"/>
        <v>9.5999999999999992E-4</v>
      </c>
      <c r="AR48" s="107">
        <f t="shared" si="22"/>
        <v>6.9999999999999999E-4</v>
      </c>
      <c r="AS48" s="107">
        <f t="shared" si="23"/>
        <v>6.649999999999999E-4</v>
      </c>
      <c r="AT48" s="107">
        <f t="shared" si="24"/>
        <v>6.3000000000000003E-4</v>
      </c>
      <c r="AU48" s="107">
        <f t="shared" si="25"/>
        <v>5.9499999999999993E-4</v>
      </c>
      <c r="AV48" s="107">
        <f t="shared" si="26"/>
        <v>5.5999999999999995E-4</v>
      </c>
    </row>
    <row r="49" spans="1:48" ht="15" customHeight="1">
      <c r="A49" s="58" t="s">
        <v>259</v>
      </c>
      <c r="B49" s="58">
        <v>1</v>
      </c>
      <c r="C49" s="93">
        <f>1+$B$46*B49^0.25</f>
        <v>0.79670391589215339</v>
      </c>
      <c r="D49" s="58"/>
      <c r="E49" s="58"/>
      <c r="F49" s="58"/>
      <c r="G49" s="58"/>
      <c r="K49" s="201">
        <v>38</v>
      </c>
      <c r="L49" s="20">
        <f t="shared" si="1"/>
        <v>1.2</v>
      </c>
      <c r="M49" s="20">
        <f t="shared" si="2"/>
        <v>1.1999999999999999E-3</v>
      </c>
      <c r="N49" s="20">
        <f t="shared" si="3"/>
        <v>1.1999999999999999E-3</v>
      </c>
      <c r="O49" s="20">
        <f t="shared" si="4"/>
        <v>9.6834290082181142E-4</v>
      </c>
      <c r="P49" s="20">
        <f t="shared" si="5"/>
        <v>8.7315454836710174E-4</v>
      </c>
      <c r="Q49" s="20">
        <f t="shared" si="6"/>
        <v>7.8395615747309071E-4</v>
      </c>
      <c r="R49" s="20">
        <f t="shared" si="7"/>
        <v>6.7752569680003087E-4</v>
      </c>
      <c r="S49" s="20">
        <f t="shared" si="8"/>
        <v>0.7</v>
      </c>
      <c r="T49" s="20">
        <f t="shared" si="9"/>
        <v>6.9999999999999999E-4</v>
      </c>
      <c r="U49" s="20">
        <f t="shared" si="10"/>
        <v>6.9999999999999999E-4</v>
      </c>
      <c r="V49" s="20">
        <f t="shared" si="11"/>
        <v>5.6678683079747336E-4</v>
      </c>
      <c r="W49" s="20">
        <f t="shared" si="12"/>
        <v>5.0934543682135819E-4</v>
      </c>
      <c r="X49" s="20">
        <f t="shared" si="13"/>
        <v>4.6138417006829876E-4</v>
      </c>
      <c r="Y49" s="20">
        <f t="shared" si="14"/>
        <v>4.037606876340965E-4</v>
      </c>
      <c r="AA49" s="5">
        <v>38</v>
      </c>
      <c r="AB49" s="5">
        <f t="shared" si="39"/>
        <v>1.2</v>
      </c>
      <c r="AC49" s="5">
        <f t="shared" si="39"/>
        <v>1.1399999999999999</v>
      </c>
      <c r="AD49" s="5">
        <f t="shared" si="39"/>
        <v>1.08</v>
      </c>
      <c r="AE49" s="5">
        <f t="shared" si="39"/>
        <v>1.02</v>
      </c>
      <c r="AF49" s="5">
        <f t="shared" si="39"/>
        <v>0.96</v>
      </c>
      <c r="AG49" s="5">
        <f t="shared" si="40"/>
        <v>0.7</v>
      </c>
      <c r="AH49" s="5">
        <f t="shared" si="40"/>
        <v>0.66499999999999992</v>
      </c>
      <c r="AI49" s="5">
        <f t="shared" si="40"/>
        <v>0.63</v>
      </c>
      <c r="AJ49" s="5">
        <f t="shared" si="40"/>
        <v>0.59499999999999997</v>
      </c>
      <c r="AK49" s="5">
        <f t="shared" si="40"/>
        <v>0.55999999999999994</v>
      </c>
      <c r="AM49" s="107">
        <f t="shared" si="17"/>
        <v>1.1999999999999999E-3</v>
      </c>
      <c r="AN49" s="107">
        <f t="shared" si="18"/>
        <v>1.14E-3</v>
      </c>
      <c r="AO49" s="107">
        <f t="shared" si="19"/>
        <v>1.08E-3</v>
      </c>
      <c r="AP49" s="107">
        <f t="shared" si="20"/>
        <v>1.0200000000000001E-3</v>
      </c>
      <c r="AQ49" s="107">
        <f t="shared" si="21"/>
        <v>9.5999999999999992E-4</v>
      </c>
      <c r="AR49" s="107">
        <f t="shared" si="22"/>
        <v>6.9999999999999999E-4</v>
      </c>
      <c r="AS49" s="107">
        <f t="shared" si="23"/>
        <v>6.649999999999999E-4</v>
      </c>
      <c r="AT49" s="107">
        <f t="shared" si="24"/>
        <v>6.3000000000000003E-4</v>
      </c>
      <c r="AU49" s="107">
        <f t="shared" si="25"/>
        <v>5.9499999999999993E-4</v>
      </c>
      <c r="AV49" s="107">
        <f t="shared" si="26"/>
        <v>5.5999999999999995E-4</v>
      </c>
    </row>
    <row r="50" spans="1:48" ht="15" customHeight="1">
      <c r="A50" s="58" t="s">
        <v>260</v>
      </c>
      <c r="B50" s="58">
        <v>2</v>
      </c>
      <c r="C50" s="93">
        <f>1+$B$46*B50^0.25</f>
        <v>0.7582388503267572</v>
      </c>
      <c r="D50" s="58"/>
      <c r="E50" s="58"/>
      <c r="F50" s="58"/>
      <c r="G50" s="58"/>
      <c r="H50" s="112"/>
      <c r="K50" s="201">
        <v>39</v>
      </c>
      <c r="L50" s="20">
        <f t="shared" si="1"/>
        <v>1.2</v>
      </c>
      <c r="M50" s="20">
        <f t="shared" si="2"/>
        <v>1.1999999999999999E-3</v>
      </c>
      <c r="N50" s="20">
        <f t="shared" si="3"/>
        <v>1.1999999999999999E-3</v>
      </c>
      <c r="O50" s="20">
        <f t="shared" si="4"/>
        <v>9.6834290082181142E-4</v>
      </c>
      <c r="P50" s="20">
        <f t="shared" si="5"/>
        <v>8.7315454836710174E-4</v>
      </c>
      <c r="Q50" s="20">
        <f t="shared" si="6"/>
        <v>7.8395615747309071E-4</v>
      </c>
      <c r="R50" s="20">
        <f t="shared" si="7"/>
        <v>6.7752569680003087E-4</v>
      </c>
      <c r="S50" s="20">
        <f t="shared" si="8"/>
        <v>0.7</v>
      </c>
      <c r="T50" s="20">
        <f t="shared" si="9"/>
        <v>6.9999999999999999E-4</v>
      </c>
      <c r="U50" s="20">
        <f t="shared" si="10"/>
        <v>6.9999999999999999E-4</v>
      </c>
      <c r="V50" s="20">
        <f t="shared" si="11"/>
        <v>5.6678683079747336E-4</v>
      </c>
      <c r="W50" s="20">
        <f t="shared" si="12"/>
        <v>5.0934543682135819E-4</v>
      </c>
      <c r="X50" s="20">
        <f t="shared" si="13"/>
        <v>4.6138417006829876E-4</v>
      </c>
      <c r="Y50" s="20">
        <f t="shared" si="14"/>
        <v>4.037606876340965E-4</v>
      </c>
      <c r="AA50" s="5">
        <v>39</v>
      </c>
      <c r="AB50" s="5">
        <f t="shared" si="39"/>
        <v>1.2</v>
      </c>
      <c r="AC50" s="5">
        <f t="shared" si="39"/>
        <v>1.1399999999999999</v>
      </c>
      <c r="AD50" s="5">
        <f t="shared" si="39"/>
        <v>1.08</v>
      </c>
      <c r="AE50" s="5">
        <f t="shared" si="39"/>
        <v>1.02</v>
      </c>
      <c r="AF50" s="5">
        <f t="shared" si="39"/>
        <v>0.96</v>
      </c>
      <c r="AG50" s="5">
        <f t="shared" si="40"/>
        <v>0.7</v>
      </c>
      <c r="AH50" s="5">
        <f t="shared" si="40"/>
        <v>0.66499999999999992</v>
      </c>
      <c r="AI50" s="5">
        <f t="shared" si="40"/>
        <v>0.63</v>
      </c>
      <c r="AJ50" s="5">
        <f t="shared" si="40"/>
        <v>0.59499999999999997</v>
      </c>
      <c r="AK50" s="5">
        <f t="shared" si="40"/>
        <v>0.55999999999999994</v>
      </c>
      <c r="AM50" s="107">
        <f t="shared" si="17"/>
        <v>1.1999999999999999E-3</v>
      </c>
      <c r="AN50" s="107">
        <f t="shared" si="18"/>
        <v>1.14E-3</v>
      </c>
      <c r="AO50" s="107">
        <f t="shared" si="19"/>
        <v>1.08E-3</v>
      </c>
      <c r="AP50" s="107">
        <f t="shared" si="20"/>
        <v>1.0200000000000001E-3</v>
      </c>
      <c r="AQ50" s="107">
        <f t="shared" si="21"/>
        <v>9.5999999999999992E-4</v>
      </c>
      <c r="AR50" s="107">
        <f t="shared" si="22"/>
        <v>6.9999999999999999E-4</v>
      </c>
      <c r="AS50" s="107">
        <f t="shared" si="23"/>
        <v>6.649999999999999E-4</v>
      </c>
      <c r="AT50" s="107">
        <f t="shared" si="24"/>
        <v>6.3000000000000003E-4</v>
      </c>
      <c r="AU50" s="107">
        <f t="shared" si="25"/>
        <v>5.9499999999999993E-4</v>
      </c>
      <c r="AV50" s="107">
        <f t="shared" si="26"/>
        <v>5.5999999999999995E-4</v>
      </c>
    </row>
    <row r="51" spans="1:48" ht="15" customHeight="1">
      <c r="A51" s="58" t="s">
        <v>48</v>
      </c>
      <c r="B51" s="58">
        <v>3</v>
      </c>
      <c r="C51" s="93">
        <f>1+$B$46*B51^0.25</f>
        <v>0.73244730677065872</v>
      </c>
      <c r="D51" s="58"/>
      <c r="E51" s="58"/>
      <c r="F51" s="58"/>
      <c r="G51" s="58"/>
      <c r="K51" s="201">
        <v>40</v>
      </c>
      <c r="L51" s="20">
        <f t="shared" si="1"/>
        <v>1.7</v>
      </c>
      <c r="M51" s="20">
        <f t="shared" si="2"/>
        <v>1.6999999999999999E-3</v>
      </c>
      <c r="N51" s="20">
        <f t="shared" si="3"/>
        <v>1.6999999999999999E-3</v>
      </c>
      <c r="O51" s="20">
        <f t="shared" si="4"/>
        <v>1.3718191094975662E-3</v>
      </c>
      <c r="P51" s="20">
        <f t="shared" si="5"/>
        <v>1.2369689435200609E-3</v>
      </c>
      <c r="Q51" s="20">
        <f t="shared" si="6"/>
        <v>1.1106045564202118E-3</v>
      </c>
      <c r="R51" s="20">
        <f t="shared" si="7"/>
        <v>9.598280704667104E-4</v>
      </c>
      <c r="S51" s="20">
        <f t="shared" si="8"/>
        <v>1</v>
      </c>
      <c r="T51" s="20">
        <f t="shared" si="9"/>
        <v>1E-3</v>
      </c>
      <c r="U51" s="20">
        <f t="shared" si="10"/>
        <v>1E-3</v>
      </c>
      <c r="V51" s="20">
        <f t="shared" si="11"/>
        <v>8.0969547256781922E-4</v>
      </c>
      <c r="W51" s="20">
        <f t="shared" si="12"/>
        <v>7.2763633831622598E-4</v>
      </c>
      <c r="X51" s="20">
        <f t="shared" si="13"/>
        <v>6.5912024295471246E-4</v>
      </c>
      <c r="Y51" s="20">
        <f t="shared" si="14"/>
        <v>5.7680098233442358E-4</v>
      </c>
      <c r="AA51" s="5">
        <v>40</v>
      </c>
      <c r="AB51" s="5">
        <f t="shared" ref="AB51:AF55" si="41">All_Cause_Mortality_40to44Years_Male*(1+AB$10)</f>
        <v>1.7</v>
      </c>
      <c r="AC51" s="5">
        <f t="shared" si="41"/>
        <v>1.615</v>
      </c>
      <c r="AD51" s="5">
        <f t="shared" si="41"/>
        <v>1.53</v>
      </c>
      <c r="AE51" s="5">
        <f t="shared" si="41"/>
        <v>1.4449999999999998</v>
      </c>
      <c r="AF51" s="5">
        <f t="shared" si="41"/>
        <v>1.36</v>
      </c>
      <c r="AG51" s="5">
        <f t="shared" ref="AG51:AK55" si="42">All_Cause_Mortality_40to44Years_Female*(1+AG$10)</f>
        <v>1</v>
      </c>
      <c r="AH51" s="5">
        <f t="shared" si="42"/>
        <v>0.95</v>
      </c>
      <c r="AI51" s="5">
        <f t="shared" si="42"/>
        <v>0.9</v>
      </c>
      <c r="AJ51" s="5">
        <f t="shared" si="42"/>
        <v>0.85</v>
      </c>
      <c r="AK51" s="5">
        <f t="shared" si="42"/>
        <v>0.8</v>
      </c>
      <c r="AM51" s="107">
        <f t="shared" si="17"/>
        <v>1.6999999999999999E-3</v>
      </c>
      <c r="AN51" s="107">
        <f t="shared" si="18"/>
        <v>1.6149999999999999E-3</v>
      </c>
      <c r="AO51" s="107">
        <f t="shared" si="19"/>
        <v>1.5300000000000001E-3</v>
      </c>
      <c r="AP51" s="107">
        <f t="shared" si="20"/>
        <v>1.4449999999999999E-3</v>
      </c>
      <c r="AQ51" s="107">
        <f t="shared" si="21"/>
        <v>1.3600000000000001E-3</v>
      </c>
      <c r="AR51" s="107">
        <f t="shared" si="22"/>
        <v>1E-3</v>
      </c>
      <c r="AS51" s="107">
        <f t="shared" si="23"/>
        <v>9.5E-4</v>
      </c>
      <c r="AT51" s="107">
        <f t="shared" si="24"/>
        <v>8.9999999999999998E-4</v>
      </c>
      <c r="AU51" s="107">
        <f t="shared" si="25"/>
        <v>8.4999999999999995E-4</v>
      </c>
      <c r="AV51" s="107">
        <f t="shared" si="26"/>
        <v>8.0000000000000004E-4</v>
      </c>
    </row>
    <row r="52" spans="1:48" ht="15" customHeight="1">
      <c r="A52" s="58" t="s">
        <v>261</v>
      </c>
      <c r="B52" s="58">
        <v>4</v>
      </c>
      <c r="C52" s="93">
        <f>1+$B$46*B52^0.25</f>
        <v>0.7124959206773418</v>
      </c>
      <c r="D52" s="58"/>
      <c r="E52" s="58"/>
      <c r="F52" s="58"/>
      <c r="G52" s="58"/>
      <c r="K52" s="201">
        <v>41</v>
      </c>
      <c r="L52" s="20">
        <f t="shared" si="1"/>
        <v>1.7</v>
      </c>
      <c r="M52" s="20">
        <f t="shared" si="2"/>
        <v>1.6999999999999999E-3</v>
      </c>
      <c r="N52" s="20">
        <f t="shared" si="3"/>
        <v>1.6999999999999999E-3</v>
      </c>
      <c r="O52" s="20">
        <f t="shared" si="4"/>
        <v>1.3718191094975662E-3</v>
      </c>
      <c r="P52" s="20">
        <f t="shared" si="5"/>
        <v>1.2369689435200609E-3</v>
      </c>
      <c r="Q52" s="20">
        <f t="shared" si="6"/>
        <v>1.1106045564202118E-3</v>
      </c>
      <c r="R52" s="20">
        <f t="shared" si="7"/>
        <v>9.598280704667104E-4</v>
      </c>
      <c r="S52" s="20">
        <f t="shared" si="8"/>
        <v>1</v>
      </c>
      <c r="T52" s="20">
        <f t="shared" si="9"/>
        <v>1E-3</v>
      </c>
      <c r="U52" s="20">
        <f t="shared" si="10"/>
        <v>1E-3</v>
      </c>
      <c r="V52" s="20">
        <f t="shared" si="11"/>
        <v>8.0969547256781922E-4</v>
      </c>
      <c r="W52" s="20">
        <f t="shared" si="12"/>
        <v>7.2763633831622598E-4</v>
      </c>
      <c r="X52" s="20">
        <f t="shared" si="13"/>
        <v>6.5912024295471246E-4</v>
      </c>
      <c r="Y52" s="20">
        <f t="shared" si="14"/>
        <v>5.7680098233442358E-4</v>
      </c>
      <c r="AA52" s="5">
        <v>41</v>
      </c>
      <c r="AB52" s="5">
        <f t="shared" si="41"/>
        <v>1.7</v>
      </c>
      <c r="AC52" s="5">
        <f t="shared" si="41"/>
        <v>1.615</v>
      </c>
      <c r="AD52" s="5">
        <f t="shared" si="41"/>
        <v>1.53</v>
      </c>
      <c r="AE52" s="5">
        <f t="shared" si="41"/>
        <v>1.4449999999999998</v>
      </c>
      <c r="AF52" s="5">
        <f t="shared" si="41"/>
        <v>1.36</v>
      </c>
      <c r="AG52" s="5">
        <f t="shared" si="42"/>
        <v>1</v>
      </c>
      <c r="AH52" s="5">
        <f t="shared" si="42"/>
        <v>0.95</v>
      </c>
      <c r="AI52" s="5">
        <f t="shared" si="42"/>
        <v>0.9</v>
      </c>
      <c r="AJ52" s="5">
        <f t="shared" si="42"/>
        <v>0.85</v>
      </c>
      <c r="AK52" s="5">
        <f t="shared" si="42"/>
        <v>0.8</v>
      </c>
      <c r="AM52" s="107">
        <f t="shared" si="17"/>
        <v>1.6999999999999999E-3</v>
      </c>
      <c r="AN52" s="107">
        <f t="shared" si="18"/>
        <v>1.6149999999999999E-3</v>
      </c>
      <c r="AO52" s="107">
        <f t="shared" si="19"/>
        <v>1.5300000000000001E-3</v>
      </c>
      <c r="AP52" s="107">
        <f t="shared" si="20"/>
        <v>1.4449999999999999E-3</v>
      </c>
      <c r="AQ52" s="107">
        <f t="shared" si="21"/>
        <v>1.3600000000000001E-3</v>
      </c>
      <c r="AR52" s="107">
        <f t="shared" si="22"/>
        <v>1E-3</v>
      </c>
      <c r="AS52" s="107">
        <f t="shared" si="23"/>
        <v>9.5E-4</v>
      </c>
      <c r="AT52" s="107">
        <f t="shared" si="24"/>
        <v>8.9999999999999998E-4</v>
      </c>
      <c r="AU52" s="107">
        <f t="shared" si="25"/>
        <v>8.4999999999999995E-4</v>
      </c>
      <c r="AV52" s="107">
        <f t="shared" si="26"/>
        <v>8.0000000000000004E-4</v>
      </c>
    </row>
    <row r="53" spans="1:48" ht="15" customHeight="1">
      <c r="A53" s="58"/>
      <c r="B53" s="58"/>
      <c r="C53" s="58"/>
      <c r="D53" s="58"/>
      <c r="E53" s="58"/>
      <c r="F53" s="58"/>
      <c r="G53" s="58"/>
      <c r="K53" s="201">
        <v>42</v>
      </c>
      <c r="L53" s="20">
        <f t="shared" si="1"/>
        <v>1.7</v>
      </c>
      <c r="M53" s="20">
        <f t="shared" si="2"/>
        <v>1.6999999999999999E-3</v>
      </c>
      <c r="N53" s="20">
        <f t="shared" si="3"/>
        <v>1.6999999999999999E-3</v>
      </c>
      <c r="O53" s="20">
        <f t="shared" si="4"/>
        <v>1.3718191094975662E-3</v>
      </c>
      <c r="P53" s="20">
        <f t="shared" si="5"/>
        <v>1.2369689435200609E-3</v>
      </c>
      <c r="Q53" s="20">
        <f t="shared" si="6"/>
        <v>1.1106045564202118E-3</v>
      </c>
      <c r="R53" s="20">
        <f t="shared" si="7"/>
        <v>9.598280704667104E-4</v>
      </c>
      <c r="S53" s="20">
        <f t="shared" si="8"/>
        <v>1</v>
      </c>
      <c r="T53" s="20">
        <f t="shared" si="9"/>
        <v>1E-3</v>
      </c>
      <c r="U53" s="20">
        <f t="shared" si="10"/>
        <v>1E-3</v>
      </c>
      <c r="V53" s="20">
        <f t="shared" si="11"/>
        <v>8.0969547256781922E-4</v>
      </c>
      <c r="W53" s="20">
        <f t="shared" si="12"/>
        <v>7.2763633831622598E-4</v>
      </c>
      <c r="X53" s="20">
        <f t="shared" si="13"/>
        <v>6.5912024295471246E-4</v>
      </c>
      <c r="Y53" s="20">
        <f t="shared" si="14"/>
        <v>5.7680098233442358E-4</v>
      </c>
      <c r="AA53" s="5">
        <v>42</v>
      </c>
      <c r="AB53" s="5">
        <f t="shared" si="41"/>
        <v>1.7</v>
      </c>
      <c r="AC53" s="5">
        <f t="shared" si="41"/>
        <v>1.615</v>
      </c>
      <c r="AD53" s="5">
        <f t="shared" si="41"/>
        <v>1.53</v>
      </c>
      <c r="AE53" s="5">
        <f t="shared" si="41"/>
        <v>1.4449999999999998</v>
      </c>
      <c r="AF53" s="5">
        <f t="shared" si="41"/>
        <v>1.36</v>
      </c>
      <c r="AG53" s="5">
        <f t="shared" si="42"/>
        <v>1</v>
      </c>
      <c r="AH53" s="5">
        <f t="shared" si="42"/>
        <v>0.95</v>
      </c>
      <c r="AI53" s="5">
        <f t="shared" si="42"/>
        <v>0.9</v>
      </c>
      <c r="AJ53" s="5">
        <f t="shared" si="42"/>
        <v>0.85</v>
      </c>
      <c r="AK53" s="5">
        <f t="shared" si="42"/>
        <v>0.8</v>
      </c>
      <c r="AM53" s="107">
        <f t="shared" si="17"/>
        <v>1.6999999999999999E-3</v>
      </c>
      <c r="AN53" s="107">
        <f t="shared" si="18"/>
        <v>1.6149999999999999E-3</v>
      </c>
      <c r="AO53" s="107">
        <f t="shared" si="19"/>
        <v>1.5300000000000001E-3</v>
      </c>
      <c r="AP53" s="107">
        <f t="shared" si="20"/>
        <v>1.4449999999999999E-3</v>
      </c>
      <c r="AQ53" s="107">
        <f t="shared" si="21"/>
        <v>1.3600000000000001E-3</v>
      </c>
      <c r="AR53" s="107">
        <f t="shared" si="22"/>
        <v>1E-3</v>
      </c>
      <c r="AS53" s="107">
        <f t="shared" si="23"/>
        <v>9.5E-4</v>
      </c>
      <c r="AT53" s="107">
        <f t="shared" si="24"/>
        <v>8.9999999999999998E-4</v>
      </c>
      <c r="AU53" s="107">
        <f t="shared" si="25"/>
        <v>8.4999999999999995E-4</v>
      </c>
      <c r="AV53" s="107">
        <f t="shared" si="26"/>
        <v>8.0000000000000004E-4</v>
      </c>
    </row>
    <row r="54" spans="1:48" ht="15" customHeight="1">
      <c r="A54" s="58" t="s">
        <v>44</v>
      </c>
      <c r="B54" s="58"/>
      <c r="C54" s="58"/>
      <c r="D54" s="58"/>
      <c r="E54" s="58"/>
      <c r="F54" s="58"/>
      <c r="G54" s="58"/>
      <c r="K54" s="201">
        <v>43</v>
      </c>
      <c r="L54" s="20">
        <f t="shared" si="1"/>
        <v>1.7</v>
      </c>
      <c r="M54" s="20">
        <f t="shared" si="2"/>
        <v>1.6999999999999999E-3</v>
      </c>
      <c r="N54" s="20">
        <f t="shared" si="3"/>
        <v>1.6999999999999999E-3</v>
      </c>
      <c r="O54" s="20">
        <f t="shared" si="4"/>
        <v>1.3718191094975662E-3</v>
      </c>
      <c r="P54" s="20">
        <f t="shared" si="5"/>
        <v>1.2369689435200609E-3</v>
      </c>
      <c r="Q54" s="20">
        <f t="shared" si="6"/>
        <v>1.1106045564202118E-3</v>
      </c>
      <c r="R54" s="20">
        <f t="shared" si="7"/>
        <v>9.598280704667104E-4</v>
      </c>
      <c r="S54" s="20">
        <f t="shared" si="8"/>
        <v>1</v>
      </c>
      <c r="T54" s="20">
        <f t="shared" si="9"/>
        <v>1E-3</v>
      </c>
      <c r="U54" s="20">
        <f t="shared" si="10"/>
        <v>1E-3</v>
      </c>
      <c r="V54" s="20">
        <f t="shared" si="11"/>
        <v>8.0969547256781922E-4</v>
      </c>
      <c r="W54" s="20">
        <f t="shared" si="12"/>
        <v>7.2763633831622598E-4</v>
      </c>
      <c r="X54" s="20">
        <f t="shared" si="13"/>
        <v>6.5912024295471246E-4</v>
      </c>
      <c r="Y54" s="20">
        <f t="shared" si="14"/>
        <v>5.7680098233442358E-4</v>
      </c>
      <c r="AA54" s="5">
        <v>43</v>
      </c>
      <c r="AB54" s="5">
        <f t="shared" si="41"/>
        <v>1.7</v>
      </c>
      <c r="AC54" s="5">
        <f t="shared" si="41"/>
        <v>1.615</v>
      </c>
      <c r="AD54" s="5">
        <f t="shared" si="41"/>
        <v>1.53</v>
      </c>
      <c r="AE54" s="5">
        <f t="shared" si="41"/>
        <v>1.4449999999999998</v>
      </c>
      <c r="AF54" s="5">
        <f t="shared" si="41"/>
        <v>1.36</v>
      </c>
      <c r="AG54" s="5">
        <f t="shared" si="42"/>
        <v>1</v>
      </c>
      <c r="AH54" s="5">
        <f t="shared" si="42"/>
        <v>0.95</v>
      </c>
      <c r="AI54" s="5">
        <f t="shared" si="42"/>
        <v>0.9</v>
      </c>
      <c r="AJ54" s="5">
        <f t="shared" si="42"/>
        <v>0.85</v>
      </c>
      <c r="AK54" s="5">
        <f t="shared" si="42"/>
        <v>0.8</v>
      </c>
      <c r="AM54" s="107">
        <f t="shared" si="17"/>
        <v>1.6999999999999999E-3</v>
      </c>
      <c r="AN54" s="107">
        <f t="shared" si="18"/>
        <v>1.6149999999999999E-3</v>
      </c>
      <c r="AO54" s="107">
        <f t="shared" si="19"/>
        <v>1.5300000000000001E-3</v>
      </c>
      <c r="AP54" s="107">
        <f t="shared" si="20"/>
        <v>1.4449999999999999E-3</v>
      </c>
      <c r="AQ54" s="107">
        <f t="shared" si="21"/>
        <v>1.3600000000000001E-3</v>
      </c>
      <c r="AR54" s="107">
        <f t="shared" si="22"/>
        <v>1E-3</v>
      </c>
      <c r="AS54" s="107">
        <f t="shared" si="23"/>
        <v>9.5E-4</v>
      </c>
      <c r="AT54" s="107">
        <f t="shared" si="24"/>
        <v>8.9999999999999998E-4</v>
      </c>
      <c r="AU54" s="107">
        <f t="shared" si="25"/>
        <v>8.4999999999999995E-4</v>
      </c>
      <c r="AV54" s="107">
        <f t="shared" si="26"/>
        <v>8.0000000000000004E-4</v>
      </c>
    </row>
    <row r="55" spans="1:48" ht="15" customHeight="1">
      <c r="A55" s="109" t="s">
        <v>385</v>
      </c>
      <c r="B55" s="58" t="s">
        <v>258</v>
      </c>
      <c r="C55" s="58" t="s">
        <v>259</v>
      </c>
      <c r="D55" s="58" t="s">
        <v>260</v>
      </c>
      <c r="E55" s="58" t="s">
        <v>48</v>
      </c>
      <c r="F55" s="58" t="s">
        <v>261</v>
      </c>
      <c r="G55" s="58"/>
      <c r="K55" s="201">
        <v>44</v>
      </c>
      <c r="L55" s="20">
        <f t="shared" si="1"/>
        <v>1.7</v>
      </c>
      <c r="M55" s="20">
        <f t="shared" si="2"/>
        <v>1.6999999999999999E-3</v>
      </c>
      <c r="N55" s="20">
        <f t="shared" si="3"/>
        <v>1.6999999999999999E-3</v>
      </c>
      <c r="O55" s="20">
        <f t="shared" si="4"/>
        <v>1.3718191094975662E-3</v>
      </c>
      <c r="P55" s="20">
        <f t="shared" si="5"/>
        <v>1.2369689435200609E-3</v>
      </c>
      <c r="Q55" s="20">
        <f t="shared" si="6"/>
        <v>1.1106045564202118E-3</v>
      </c>
      <c r="R55" s="20">
        <f t="shared" si="7"/>
        <v>9.598280704667104E-4</v>
      </c>
      <c r="S55" s="20">
        <f t="shared" si="8"/>
        <v>1</v>
      </c>
      <c r="T55" s="20">
        <f t="shared" si="9"/>
        <v>1E-3</v>
      </c>
      <c r="U55" s="20">
        <f t="shared" si="10"/>
        <v>1E-3</v>
      </c>
      <c r="V55" s="20">
        <f t="shared" si="11"/>
        <v>8.0969547256781922E-4</v>
      </c>
      <c r="W55" s="20">
        <f t="shared" si="12"/>
        <v>7.2763633831622598E-4</v>
      </c>
      <c r="X55" s="20">
        <f t="shared" si="13"/>
        <v>6.5912024295471246E-4</v>
      </c>
      <c r="Y55" s="20">
        <f t="shared" si="14"/>
        <v>5.7680098233442358E-4</v>
      </c>
      <c r="AA55" s="5">
        <v>44</v>
      </c>
      <c r="AB55" s="5">
        <f t="shared" si="41"/>
        <v>1.7</v>
      </c>
      <c r="AC55" s="5">
        <f t="shared" si="41"/>
        <v>1.615</v>
      </c>
      <c r="AD55" s="5">
        <f t="shared" si="41"/>
        <v>1.53</v>
      </c>
      <c r="AE55" s="5">
        <f t="shared" si="41"/>
        <v>1.4449999999999998</v>
      </c>
      <c r="AF55" s="5">
        <f t="shared" si="41"/>
        <v>1.36</v>
      </c>
      <c r="AG55" s="5">
        <f t="shared" si="42"/>
        <v>1</v>
      </c>
      <c r="AH55" s="5">
        <f t="shared" si="42"/>
        <v>0.95</v>
      </c>
      <c r="AI55" s="5">
        <f t="shared" si="42"/>
        <v>0.9</v>
      </c>
      <c r="AJ55" s="5">
        <f t="shared" si="42"/>
        <v>0.85</v>
      </c>
      <c r="AK55" s="5">
        <f t="shared" si="42"/>
        <v>0.8</v>
      </c>
      <c r="AM55" s="107">
        <f t="shared" si="17"/>
        <v>1.6999999999999999E-3</v>
      </c>
      <c r="AN55" s="107">
        <f t="shared" si="18"/>
        <v>1.6149999999999999E-3</v>
      </c>
      <c r="AO55" s="107">
        <f t="shared" si="19"/>
        <v>1.5300000000000001E-3</v>
      </c>
      <c r="AP55" s="107">
        <f t="shared" si="20"/>
        <v>1.4449999999999999E-3</v>
      </c>
      <c r="AQ55" s="107">
        <f t="shared" si="21"/>
        <v>1.3600000000000001E-3</v>
      </c>
      <c r="AR55" s="107">
        <f t="shared" si="22"/>
        <v>1E-3</v>
      </c>
      <c r="AS55" s="107">
        <f t="shared" si="23"/>
        <v>9.5E-4</v>
      </c>
      <c r="AT55" s="107">
        <f t="shared" si="24"/>
        <v>8.9999999999999998E-4</v>
      </c>
      <c r="AU55" s="107">
        <f t="shared" si="25"/>
        <v>8.4999999999999995E-4</v>
      </c>
      <c r="AV55" s="107">
        <f t="shared" si="26"/>
        <v>8.0000000000000004E-4</v>
      </c>
    </row>
    <row r="56" spans="1:48" ht="15" customHeight="1">
      <c r="A56" s="58" t="s">
        <v>372</v>
      </c>
      <c r="B56" s="58">
        <v>0</v>
      </c>
      <c r="C56" s="58">
        <v>1</v>
      </c>
      <c r="D56" s="58">
        <v>2</v>
      </c>
      <c r="E56" s="58">
        <v>3</v>
      </c>
      <c r="F56" s="58">
        <v>4</v>
      </c>
      <c r="G56" s="58"/>
      <c r="K56" s="201">
        <v>45</v>
      </c>
      <c r="L56" s="20">
        <f t="shared" si="1"/>
        <v>2.5</v>
      </c>
      <c r="M56" s="20">
        <f t="shared" si="2"/>
        <v>2.5000000000000001E-3</v>
      </c>
      <c r="N56" s="20">
        <f t="shared" si="3"/>
        <v>2.5000000000000001E-3</v>
      </c>
      <c r="O56" s="20">
        <f t="shared" si="4"/>
        <v>2.017381043378774E-3</v>
      </c>
      <c r="P56" s="20">
        <f t="shared" si="5"/>
        <v>1.8190719757647956E-3</v>
      </c>
      <c r="Q56" s="20">
        <f t="shared" si="6"/>
        <v>1.6332419947356059E-3</v>
      </c>
      <c r="R56" s="20">
        <f t="shared" si="7"/>
        <v>1.4115118683333976E-3</v>
      </c>
      <c r="S56" s="20">
        <f t="shared" si="8"/>
        <v>1.6</v>
      </c>
      <c r="T56" s="20">
        <f t="shared" si="9"/>
        <v>1.6000000000000001E-3</v>
      </c>
      <c r="U56" s="20">
        <f t="shared" si="10"/>
        <v>1.6000000000000001E-3</v>
      </c>
      <c r="V56" s="20">
        <f t="shared" si="11"/>
        <v>1.2955127561085106E-3</v>
      </c>
      <c r="W56" s="20">
        <f t="shared" si="12"/>
        <v>1.1642181413059616E-3</v>
      </c>
      <c r="X56" s="20">
        <f t="shared" si="13"/>
        <v>1.05459238872754E-3</v>
      </c>
      <c r="Y56" s="20">
        <f t="shared" si="14"/>
        <v>9.2288157173507775E-4</v>
      </c>
      <c r="AA56" s="5">
        <v>45</v>
      </c>
      <c r="AB56" s="5">
        <f t="shared" ref="AB56:AF60" si="43">All_Cause_Mortality_45to49Years_Male*(1+AB$10)</f>
        <v>2.5</v>
      </c>
      <c r="AC56" s="5">
        <f t="shared" si="43"/>
        <v>2.375</v>
      </c>
      <c r="AD56" s="5">
        <f t="shared" si="43"/>
        <v>2.25</v>
      </c>
      <c r="AE56" s="5">
        <f t="shared" si="43"/>
        <v>2.125</v>
      </c>
      <c r="AF56" s="5">
        <f t="shared" si="43"/>
        <v>2</v>
      </c>
      <c r="AG56" s="5">
        <f t="shared" ref="AG56:AK60" si="44">All_Cause_Mortality_45to49Years_Female*(1+AG$10)</f>
        <v>1.6</v>
      </c>
      <c r="AH56" s="5">
        <f t="shared" si="44"/>
        <v>1.52</v>
      </c>
      <c r="AI56" s="5">
        <f t="shared" si="44"/>
        <v>1.4400000000000002</v>
      </c>
      <c r="AJ56" s="5">
        <f t="shared" si="44"/>
        <v>1.36</v>
      </c>
      <c r="AK56" s="5">
        <f t="shared" si="44"/>
        <v>1.2800000000000002</v>
      </c>
      <c r="AM56" s="107">
        <f t="shared" si="17"/>
        <v>2.5000000000000001E-3</v>
      </c>
      <c r="AN56" s="107">
        <f t="shared" si="18"/>
        <v>2.3749999999999999E-3</v>
      </c>
      <c r="AO56" s="107">
        <f t="shared" si="19"/>
        <v>2.2499999999999998E-3</v>
      </c>
      <c r="AP56" s="107">
        <f t="shared" si="20"/>
        <v>2.1250000000000002E-3</v>
      </c>
      <c r="AQ56" s="107">
        <f t="shared" si="21"/>
        <v>2E-3</v>
      </c>
      <c r="AR56" s="107">
        <f t="shared" si="22"/>
        <v>1.6000000000000001E-3</v>
      </c>
      <c r="AS56" s="107">
        <f t="shared" si="23"/>
        <v>1.5200000000000001E-3</v>
      </c>
      <c r="AT56" s="107">
        <f t="shared" si="24"/>
        <v>1.4400000000000001E-3</v>
      </c>
      <c r="AU56" s="107">
        <f t="shared" si="25"/>
        <v>1.3600000000000001E-3</v>
      </c>
      <c r="AV56" s="107">
        <f t="shared" si="26"/>
        <v>1.2800000000000003E-3</v>
      </c>
    </row>
    <row r="57" spans="1:48" ht="15" customHeight="1">
      <c r="A57" s="58" t="s">
        <v>373</v>
      </c>
      <c r="B57" s="93">
        <f>1+$B$46*B56^0.25</f>
        <v>1</v>
      </c>
      <c r="C57" s="93">
        <f>1+$B$46*C56^0.25</f>
        <v>0.79670391589215339</v>
      </c>
      <c r="D57" s="93">
        <f>1+$B$46*D56^0.25</f>
        <v>0.7582388503267572</v>
      </c>
      <c r="E57" s="93">
        <f>1+$B$46*E56^0.25</f>
        <v>0.73244730677065872</v>
      </c>
      <c r="F57" s="93">
        <f>1+$B$46*F56^0.25</f>
        <v>0.7124959206773418</v>
      </c>
      <c r="G57" s="58"/>
      <c r="K57" s="201">
        <v>46</v>
      </c>
      <c r="L57" s="20">
        <f t="shared" si="1"/>
        <v>2.5</v>
      </c>
      <c r="M57" s="20">
        <f t="shared" si="2"/>
        <v>2.5000000000000001E-3</v>
      </c>
      <c r="N57" s="20">
        <f t="shared" si="3"/>
        <v>2.5000000000000001E-3</v>
      </c>
      <c r="O57" s="20">
        <f t="shared" si="4"/>
        <v>2.017381043378774E-3</v>
      </c>
      <c r="P57" s="20">
        <f t="shared" si="5"/>
        <v>1.8190719757647956E-3</v>
      </c>
      <c r="Q57" s="20">
        <f t="shared" si="6"/>
        <v>1.6332419947356059E-3</v>
      </c>
      <c r="R57" s="20">
        <f t="shared" si="7"/>
        <v>1.4115118683333976E-3</v>
      </c>
      <c r="S57" s="20">
        <f t="shared" si="8"/>
        <v>1.6</v>
      </c>
      <c r="T57" s="20">
        <f t="shared" si="9"/>
        <v>1.6000000000000001E-3</v>
      </c>
      <c r="U57" s="20">
        <f t="shared" si="10"/>
        <v>1.6000000000000001E-3</v>
      </c>
      <c r="V57" s="20">
        <f t="shared" si="11"/>
        <v>1.2955127561085106E-3</v>
      </c>
      <c r="W57" s="20">
        <f t="shared" si="12"/>
        <v>1.1642181413059616E-3</v>
      </c>
      <c r="X57" s="20">
        <f t="shared" si="13"/>
        <v>1.05459238872754E-3</v>
      </c>
      <c r="Y57" s="20">
        <f t="shared" si="14"/>
        <v>9.2288157173507775E-4</v>
      </c>
      <c r="AA57" s="5">
        <v>46</v>
      </c>
      <c r="AB57" s="5">
        <f t="shared" si="43"/>
        <v>2.5</v>
      </c>
      <c r="AC57" s="5">
        <f t="shared" si="43"/>
        <v>2.375</v>
      </c>
      <c r="AD57" s="5">
        <f t="shared" si="43"/>
        <v>2.25</v>
      </c>
      <c r="AE57" s="5">
        <f t="shared" si="43"/>
        <v>2.125</v>
      </c>
      <c r="AF57" s="5">
        <f t="shared" si="43"/>
        <v>2</v>
      </c>
      <c r="AG57" s="5">
        <f t="shared" si="44"/>
        <v>1.6</v>
      </c>
      <c r="AH57" s="5">
        <f t="shared" si="44"/>
        <v>1.52</v>
      </c>
      <c r="AI57" s="5">
        <f t="shared" si="44"/>
        <v>1.4400000000000002</v>
      </c>
      <c r="AJ57" s="5">
        <f t="shared" si="44"/>
        <v>1.36</v>
      </c>
      <c r="AK57" s="5">
        <f t="shared" si="44"/>
        <v>1.2800000000000002</v>
      </c>
      <c r="AM57" s="107">
        <f t="shared" si="17"/>
        <v>2.5000000000000001E-3</v>
      </c>
      <c r="AN57" s="107">
        <f t="shared" si="18"/>
        <v>2.3749999999999999E-3</v>
      </c>
      <c r="AO57" s="107">
        <f t="shared" si="19"/>
        <v>2.2499999999999998E-3</v>
      </c>
      <c r="AP57" s="107">
        <f t="shared" si="20"/>
        <v>2.1250000000000002E-3</v>
      </c>
      <c r="AQ57" s="107">
        <f t="shared" si="21"/>
        <v>2E-3</v>
      </c>
      <c r="AR57" s="107">
        <f t="shared" si="22"/>
        <v>1.6000000000000001E-3</v>
      </c>
      <c r="AS57" s="107">
        <f t="shared" si="23"/>
        <v>1.5200000000000001E-3</v>
      </c>
      <c r="AT57" s="107">
        <f t="shared" si="24"/>
        <v>1.4400000000000001E-3</v>
      </c>
      <c r="AU57" s="107">
        <f t="shared" si="25"/>
        <v>1.3600000000000001E-3</v>
      </c>
      <c r="AV57" s="107">
        <f t="shared" si="26"/>
        <v>1.2800000000000003E-3</v>
      </c>
    </row>
    <row r="58" spans="1:48" ht="15" customHeight="1">
      <c r="A58" s="58"/>
      <c r="B58" s="58"/>
      <c r="C58" s="58"/>
      <c r="D58" s="58"/>
      <c r="E58" s="58"/>
      <c r="F58" s="58"/>
      <c r="K58" s="201">
        <v>47</v>
      </c>
      <c r="L58" s="20">
        <f t="shared" si="1"/>
        <v>2.5</v>
      </c>
      <c r="M58" s="20">
        <f t="shared" si="2"/>
        <v>2.5000000000000001E-3</v>
      </c>
      <c r="N58" s="20">
        <f t="shared" si="3"/>
        <v>2.5000000000000001E-3</v>
      </c>
      <c r="O58" s="20">
        <f t="shared" si="4"/>
        <v>2.017381043378774E-3</v>
      </c>
      <c r="P58" s="20">
        <f t="shared" si="5"/>
        <v>1.8190719757647956E-3</v>
      </c>
      <c r="Q58" s="20">
        <f t="shared" si="6"/>
        <v>1.6332419947356059E-3</v>
      </c>
      <c r="R58" s="20">
        <f t="shared" si="7"/>
        <v>1.4115118683333976E-3</v>
      </c>
      <c r="S58" s="20">
        <f t="shared" si="8"/>
        <v>1.6</v>
      </c>
      <c r="T58" s="20">
        <f t="shared" si="9"/>
        <v>1.6000000000000001E-3</v>
      </c>
      <c r="U58" s="20">
        <f t="shared" si="10"/>
        <v>1.6000000000000001E-3</v>
      </c>
      <c r="V58" s="20">
        <f t="shared" si="11"/>
        <v>1.2955127561085106E-3</v>
      </c>
      <c r="W58" s="20">
        <f t="shared" si="12"/>
        <v>1.1642181413059616E-3</v>
      </c>
      <c r="X58" s="20">
        <f t="shared" si="13"/>
        <v>1.05459238872754E-3</v>
      </c>
      <c r="Y58" s="20">
        <f t="shared" si="14"/>
        <v>9.2288157173507775E-4</v>
      </c>
      <c r="AA58" s="5">
        <v>47</v>
      </c>
      <c r="AB58" s="5">
        <f t="shared" si="43"/>
        <v>2.5</v>
      </c>
      <c r="AC58" s="5">
        <f t="shared" si="43"/>
        <v>2.375</v>
      </c>
      <c r="AD58" s="5">
        <f t="shared" si="43"/>
        <v>2.25</v>
      </c>
      <c r="AE58" s="5">
        <f t="shared" si="43"/>
        <v>2.125</v>
      </c>
      <c r="AF58" s="5">
        <f t="shared" si="43"/>
        <v>2</v>
      </c>
      <c r="AG58" s="5">
        <f t="shared" si="44"/>
        <v>1.6</v>
      </c>
      <c r="AH58" s="5">
        <f t="shared" si="44"/>
        <v>1.52</v>
      </c>
      <c r="AI58" s="5">
        <f t="shared" si="44"/>
        <v>1.4400000000000002</v>
      </c>
      <c r="AJ58" s="5">
        <f t="shared" si="44"/>
        <v>1.36</v>
      </c>
      <c r="AK58" s="5">
        <f t="shared" si="44"/>
        <v>1.2800000000000002</v>
      </c>
      <c r="AM58" s="107">
        <f t="shared" si="17"/>
        <v>2.5000000000000001E-3</v>
      </c>
      <c r="AN58" s="107">
        <f t="shared" si="18"/>
        <v>2.3749999999999999E-3</v>
      </c>
      <c r="AO58" s="107">
        <f t="shared" si="19"/>
        <v>2.2499999999999998E-3</v>
      </c>
      <c r="AP58" s="107">
        <f t="shared" si="20"/>
        <v>2.1250000000000002E-3</v>
      </c>
      <c r="AQ58" s="107">
        <f t="shared" si="21"/>
        <v>2E-3</v>
      </c>
      <c r="AR58" s="107">
        <f t="shared" si="22"/>
        <v>1.6000000000000001E-3</v>
      </c>
      <c r="AS58" s="107">
        <f t="shared" si="23"/>
        <v>1.5200000000000001E-3</v>
      </c>
      <c r="AT58" s="107">
        <f t="shared" si="24"/>
        <v>1.4400000000000001E-3</v>
      </c>
      <c r="AU58" s="107">
        <f t="shared" si="25"/>
        <v>1.3600000000000001E-3</v>
      </c>
      <c r="AV58" s="107">
        <f t="shared" si="26"/>
        <v>1.2800000000000003E-3</v>
      </c>
    </row>
    <row r="59" spans="1:48" ht="15" customHeight="1">
      <c r="A59" s="108" t="s">
        <v>395</v>
      </c>
      <c r="B59" s="5" t="str">
        <f>B55</f>
        <v>Sedentary</v>
      </c>
      <c r="C59" s="5" t="str">
        <f>C55</f>
        <v>Barely</v>
      </c>
      <c r="D59" s="5" t="str">
        <f>D55</f>
        <v>Somewhat</v>
      </c>
      <c r="E59" s="5" t="str">
        <f>E55</f>
        <v>Active</v>
      </c>
      <c r="F59" s="5" t="str">
        <f>F55</f>
        <v>Highly</v>
      </c>
      <c r="H59" s="108"/>
      <c r="K59" s="201">
        <v>48</v>
      </c>
      <c r="L59" s="20">
        <f t="shared" si="1"/>
        <v>2.5</v>
      </c>
      <c r="M59" s="20">
        <f t="shared" si="2"/>
        <v>2.5000000000000001E-3</v>
      </c>
      <c r="N59" s="20">
        <f t="shared" si="3"/>
        <v>2.5000000000000001E-3</v>
      </c>
      <c r="O59" s="20">
        <f t="shared" si="4"/>
        <v>2.017381043378774E-3</v>
      </c>
      <c r="P59" s="20">
        <f t="shared" si="5"/>
        <v>1.8190719757647956E-3</v>
      </c>
      <c r="Q59" s="20">
        <f t="shared" si="6"/>
        <v>1.6332419947356059E-3</v>
      </c>
      <c r="R59" s="20">
        <f t="shared" si="7"/>
        <v>1.4115118683333976E-3</v>
      </c>
      <c r="S59" s="20">
        <f t="shared" si="8"/>
        <v>1.6</v>
      </c>
      <c r="T59" s="20">
        <f t="shared" si="9"/>
        <v>1.6000000000000001E-3</v>
      </c>
      <c r="U59" s="20">
        <f t="shared" si="10"/>
        <v>1.6000000000000001E-3</v>
      </c>
      <c r="V59" s="20">
        <f t="shared" si="11"/>
        <v>1.2955127561085106E-3</v>
      </c>
      <c r="W59" s="20">
        <f t="shared" si="12"/>
        <v>1.1642181413059616E-3</v>
      </c>
      <c r="X59" s="20">
        <f t="shared" si="13"/>
        <v>1.05459238872754E-3</v>
      </c>
      <c r="Y59" s="20">
        <f t="shared" si="14"/>
        <v>9.2288157173507775E-4</v>
      </c>
      <c r="AA59" s="5">
        <v>48</v>
      </c>
      <c r="AB59" s="5">
        <f t="shared" si="43"/>
        <v>2.5</v>
      </c>
      <c r="AC59" s="5">
        <f t="shared" si="43"/>
        <v>2.375</v>
      </c>
      <c r="AD59" s="5">
        <f t="shared" si="43"/>
        <v>2.25</v>
      </c>
      <c r="AE59" s="5">
        <f t="shared" si="43"/>
        <v>2.125</v>
      </c>
      <c r="AF59" s="5">
        <f t="shared" si="43"/>
        <v>2</v>
      </c>
      <c r="AG59" s="5">
        <f t="shared" si="44"/>
        <v>1.6</v>
      </c>
      <c r="AH59" s="5">
        <f t="shared" si="44"/>
        <v>1.52</v>
      </c>
      <c r="AI59" s="5">
        <f t="shared" si="44"/>
        <v>1.4400000000000002</v>
      </c>
      <c r="AJ59" s="5">
        <f t="shared" si="44"/>
        <v>1.36</v>
      </c>
      <c r="AK59" s="5">
        <f t="shared" si="44"/>
        <v>1.2800000000000002</v>
      </c>
      <c r="AM59" s="107">
        <f t="shared" si="17"/>
        <v>2.5000000000000001E-3</v>
      </c>
      <c r="AN59" s="107">
        <f t="shared" si="18"/>
        <v>2.3749999999999999E-3</v>
      </c>
      <c r="AO59" s="107">
        <f t="shared" si="19"/>
        <v>2.2499999999999998E-3</v>
      </c>
      <c r="AP59" s="107">
        <f t="shared" si="20"/>
        <v>2.1250000000000002E-3</v>
      </c>
      <c r="AQ59" s="107">
        <f t="shared" si="21"/>
        <v>2E-3</v>
      </c>
      <c r="AR59" s="107">
        <f t="shared" si="22"/>
        <v>1.6000000000000001E-3</v>
      </c>
      <c r="AS59" s="107">
        <f t="shared" si="23"/>
        <v>1.5200000000000001E-3</v>
      </c>
      <c r="AT59" s="107">
        <f t="shared" si="24"/>
        <v>1.4400000000000001E-3</v>
      </c>
      <c r="AU59" s="107">
        <f t="shared" si="25"/>
        <v>1.3600000000000001E-3</v>
      </c>
      <c r="AV59" s="107">
        <f t="shared" si="26"/>
        <v>1.2800000000000003E-3</v>
      </c>
    </row>
    <row r="60" spans="1:48" ht="15" customHeight="1">
      <c r="A60" s="5" t="str">
        <f>A56</f>
        <v>METh/d</v>
      </c>
      <c r="B60" s="5">
        <f>B56</f>
        <v>0</v>
      </c>
      <c r="C60" s="5">
        <f>(D82/60)/7</f>
        <v>0.91281595238095237</v>
      </c>
      <c r="D60" s="5">
        <f>(D83/60)/7</f>
        <v>3.2664071428571431</v>
      </c>
      <c r="E60" s="5">
        <f>(D84/60)/7</f>
        <v>8.5385214285714284</v>
      </c>
      <c r="F60" s="5">
        <f>(D85/60)/7</f>
        <v>24.988738095238094</v>
      </c>
      <c r="K60" s="201">
        <v>49</v>
      </c>
      <c r="L60" s="20">
        <f t="shared" si="1"/>
        <v>2.5</v>
      </c>
      <c r="M60" s="20">
        <f t="shared" si="2"/>
        <v>2.5000000000000001E-3</v>
      </c>
      <c r="N60" s="20">
        <f t="shared" si="3"/>
        <v>2.5000000000000001E-3</v>
      </c>
      <c r="O60" s="20">
        <f t="shared" si="4"/>
        <v>2.017381043378774E-3</v>
      </c>
      <c r="P60" s="20">
        <f t="shared" si="5"/>
        <v>1.8190719757647956E-3</v>
      </c>
      <c r="Q60" s="20">
        <f t="shared" si="6"/>
        <v>1.6332419947356059E-3</v>
      </c>
      <c r="R60" s="20">
        <f t="shared" si="7"/>
        <v>1.4115118683333976E-3</v>
      </c>
      <c r="S60" s="20">
        <f t="shared" si="8"/>
        <v>1.6</v>
      </c>
      <c r="T60" s="20">
        <f t="shared" si="9"/>
        <v>1.6000000000000001E-3</v>
      </c>
      <c r="U60" s="20">
        <f t="shared" si="10"/>
        <v>1.6000000000000001E-3</v>
      </c>
      <c r="V60" s="20">
        <f t="shared" si="11"/>
        <v>1.2955127561085106E-3</v>
      </c>
      <c r="W60" s="20">
        <f t="shared" si="12"/>
        <v>1.1642181413059616E-3</v>
      </c>
      <c r="X60" s="20">
        <f t="shared" si="13"/>
        <v>1.05459238872754E-3</v>
      </c>
      <c r="Y60" s="20">
        <f t="shared" si="14"/>
        <v>9.2288157173507775E-4</v>
      </c>
      <c r="AA60" s="5">
        <v>49</v>
      </c>
      <c r="AB60" s="5">
        <f t="shared" si="43"/>
        <v>2.5</v>
      </c>
      <c r="AC60" s="5">
        <f t="shared" si="43"/>
        <v>2.375</v>
      </c>
      <c r="AD60" s="5">
        <f t="shared" si="43"/>
        <v>2.25</v>
      </c>
      <c r="AE60" s="5">
        <f t="shared" si="43"/>
        <v>2.125</v>
      </c>
      <c r="AF60" s="5">
        <f t="shared" si="43"/>
        <v>2</v>
      </c>
      <c r="AG60" s="5">
        <f t="shared" si="44"/>
        <v>1.6</v>
      </c>
      <c r="AH60" s="5">
        <f t="shared" si="44"/>
        <v>1.52</v>
      </c>
      <c r="AI60" s="5">
        <f t="shared" si="44"/>
        <v>1.4400000000000002</v>
      </c>
      <c r="AJ60" s="5">
        <f t="shared" si="44"/>
        <v>1.36</v>
      </c>
      <c r="AK60" s="5">
        <f t="shared" si="44"/>
        <v>1.2800000000000002</v>
      </c>
      <c r="AM60" s="107">
        <f t="shared" si="17"/>
        <v>2.5000000000000001E-3</v>
      </c>
      <c r="AN60" s="107">
        <f t="shared" si="18"/>
        <v>2.3749999999999999E-3</v>
      </c>
      <c r="AO60" s="107">
        <f t="shared" si="19"/>
        <v>2.2499999999999998E-3</v>
      </c>
      <c r="AP60" s="107">
        <f t="shared" si="20"/>
        <v>2.1250000000000002E-3</v>
      </c>
      <c r="AQ60" s="107">
        <f t="shared" si="21"/>
        <v>2E-3</v>
      </c>
      <c r="AR60" s="107">
        <f t="shared" si="22"/>
        <v>1.6000000000000001E-3</v>
      </c>
      <c r="AS60" s="107">
        <f t="shared" si="23"/>
        <v>1.5200000000000001E-3</v>
      </c>
      <c r="AT60" s="107">
        <f t="shared" si="24"/>
        <v>1.4400000000000001E-3</v>
      </c>
      <c r="AU60" s="107">
        <f t="shared" si="25"/>
        <v>1.3600000000000001E-3</v>
      </c>
      <c r="AV60" s="107">
        <f t="shared" si="26"/>
        <v>1.2800000000000003E-3</v>
      </c>
    </row>
    <row r="61" spans="1:48" ht="15" customHeight="1">
      <c r="A61" s="5" t="s">
        <v>373</v>
      </c>
      <c r="B61" s="93">
        <f>1+$B$46*B60^0.25</f>
        <v>1</v>
      </c>
      <c r="C61" s="93">
        <f>1+$B$46*C60^0.25</f>
        <v>0.801287668657097</v>
      </c>
      <c r="D61" s="93">
        <f>1+$B$46*D60^0.25</f>
        <v>0.72669561956218376</v>
      </c>
      <c r="E61" s="93">
        <f>1+$B$46*E60^0.25</f>
        <v>0.65248409862829715</v>
      </c>
      <c r="F61" s="93">
        <f>1+$B$46*F60^0.25</f>
        <v>0.5454673398276626</v>
      </c>
      <c r="K61" s="201">
        <v>50</v>
      </c>
      <c r="L61" s="20">
        <f t="shared" si="1"/>
        <v>3.7</v>
      </c>
      <c r="M61" s="20">
        <f t="shared" si="2"/>
        <v>3.7000000000000002E-3</v>
      </c>
      <c r="N61" s="20">
        <f t="shared" si="3"/>
        <v>3.7000000000000002E-3</v>
      </c>
      <c r="O61" s="20">
        <f t="shared" si="4"/>
        <v>2.9857239442005854E-3</v>
      </c>
      <c r="P61" s="20">
        <f t="shared" si="5"/>
        <v>2.6922265241318974E-3</v>
      </c>
      <c r="Q61" s="20">
        <f t="shared" si="6"/>
        <v>2.4171981522086968E-3</v>
      </c>
      <c r="R61" s="20">
        <f t="shared" si="7"/>
        <v>2.0890375651334285E-3</v>
      </c>
      <c r="S61" s="20">
        <f t="shared" si="8"/>
        <v>2.5</v>
      </c>
      <c r="T61" s="20">
        <f t="shared" si="9"/>
        <v>2.5000000000000001E-3</v>
      </c>
      <c r="U61" s="20">
        <f t="shared" si="10"/>
        <v>2.5000000000000001E-3</v>
      </c>
      <c r="V61" s="20">
        <f t="shared" si="11"/>
        <v>2.0242386814195478E-3</v>
      </c>
      <c r="W61" s="20">
        <f t="shared" si="12"/>
        <v>1.819090845790565E-3</v>
      </c>
      <c r="X61" s="20">
        <f t="shared" si="13"/>
        <v>1.6478006073867813E-3</v>
      </c>
      <c r="Y61" s="20">
        <f t="shared" si="14"/>
        <v>1.442002455836059E-3</v>
      </c>
      <c r="AA61" s="5">
        <v>50</v>
      </c>
      <c r="AB61" s="5">
        <f t="shared" ref="AB61:AF65" si="45">All_Cause_Mortality_50to54Years_Male*(1+AB$10)</f>
        <v>3.7</v>
      </c>
      <c r="AC61" s="5">
        <f t="shared" si="45"/>
        <v>3.5150000000000001</v>
      </c>
      <c r="AD61" s="5">
        <f t="shared" si="45"/>
        <v>3.33</v>
      </c>
      <c r="AE61" s="5">
        <f t="shared" si="45"/>
        <v>3.145</v>
      </c>
      <c r="AF61" s="5">
        <f t="shared" si="45"/>
        <v>2.9600000000000004</v>
      </c>
      <c r="AG61" s="5">
        <f t="shared" ref="AG61:AK65" si="46">All_Cause_Mortality_50to54Years_Female*(1+AG$10)</f>
        <v>2.5</v>
      </c>
      <c r="AH61" s="5">
        <f t="shared" si="46"/>
        <v>2.375</v>
      </c>
      <c r="AI61" s="5">
        <f t="shared" si="46"/>
        <v>2.25</v>
      </c>
      <c r="AJ61" s="5">
        <f t="shared" si="46"/>
        <v>2.125</v>
      </c>
      <c r="AK61" s="5">
        <f t="shared" si="46"/>
        <v>2</v>
      </c>
      <c r="AM61" s="107">
        <f t="shared" si="17"/>
        <v>3.7000000000000002E-3</v>
      </c>
      <c r="AN61" s="107">
        <f t="shared" si="18"/>
        <v>3.5150000000000003E-3</v>
      </c>
      <c r="AO61" s="107">
        <f t="shared" si="19"/>
        <v>3.3300000000000001E-3</v>
      </c>
      <c r="AP61" s="107">
        <f t="shared" si="20"/>
        <v>3.1450000000000002E-3</v>
      </c>
      <c r="AQ61" s="107">
        <f t="shared" si="21"/>
        <v>2.9600000000000004E-3</v>
      </c>
      <c r="AR61" s="107">
        <f t="shared" si="22"/>
        <v>2.5000000000000001E-3</v>
      </c>
      <c r="AS61" s="107">
        <f t="shared" si="23"/>
        <v>2.3749999999999999E-3</v>
      </c>
      <c r="AT61" s="107">
        <f t="shared" si="24"/>
        <v>2.2499999999999998E-3</v>
      </c>
      <c r="AU61" s="107">
        <f t="shared" si="25"/>
        <v>2.1250000000000002E-3</v>
      </c>
      <c r="AV61" s="107">
        <f t="shared" si="26"/>
        <v>2E-3</v>
      </c>
    </row>
    <row r="62" spans="1:48" ht="15" customHeight="1">
      <c r="K62" s="201">
        <v>51</v>
      </c>
      <c r="L62" s="20">
        <f t="shared" si="1"/>
        <v>3.7</v>
      </c>
      <c r="M62" s="20">
        <f t="shared" si="2"/>
        <v>3.7000000000000002E-3</v>
      </c>
      <c r="N62" s="20">
        <f t="shared" si="3"/>
        <v>3.7000000000000002E-3</v>
      </c>
      <c r="O62" s="20">
        <f t="shared" si="4"/>
        <v>2.9857239442005854E-3</v>
      </c>
      <c r="P62" s="20">
        <f t="shared" si="5"/>
        <v>2.6922265241318974E-3</v>
      </c>
      <c r="Q62" s="20">
        <f t="shared" si="6"/>
        <v>2.4171981522086968E-3</v>
      </c>
      <c r="R62" s="20">
        <f t="shared" si="7"/>
        <v>2.0890375651334285E-3</v>
      </c>
      <c r="S62" s="20">
        <f t="shared" si="8"/>
        <v>2.5</v>
      </c>
      <c r="T62" s="20">
        <f t="shared" si="9"/>
        <v>2.5000000000000001E-3</v>
      </c>
      <c r="U62" s="20">
        <f t="shared" si="10"/>
        <v>2.5000000000000001E-3</v>
      </c>
      <c r="V62" s="20">
        <f t="shared" si="11"/>
        <v>2.0242386814195478E-3</v>
      </c>
      <c r="W62" s="20">
        <f t="shared" si="12"/>
        <v>1.819090845790565E-3</v>
      </c>
      <c r="X62" s="20">
        <f t="shared" si="13"/>
        <v>1.6478006073867813E-3</v>
      </c>
      <c r="Y62" s="20">
        <f t="shared" si="14"/>
        <v>1.442002455836059E-3</v>
      </c>
      <c r="AA62" s="5">
        <v>51</v>
      </c>
      <c r="AB62" s="5">
        <f t="shared" si="45"/>
        <v>3.7</v>
      </c>
      <c r="AC62" s="5">
        <f t="shared" si="45"/>
        <v>3.5150000000000001</v>
      </c>
      <c r="AD62" s="5">
        <f t="shared" si="45"/>
        <v>3.33</v>
      </c>
      <c r="AE62" s="5">
        <f t="shared" si="45"/>
        <v>3.145</v>
      </c>
      <c r="AF62" s="5">
        <f t="shared" si="45"/>
        <v>2.9600000000000004</v>
      </c>
      <c r="AG62" s="5">
        <f t="shared" si="46"/>
        <v>2.5</v>
      </c>
      <c r="AH62" s="5">
        <f t="shared" si="46"/>
        <v>2.375</v>
      </c>
      <c r="AI62" s="5">
        <f t="shared" si="46"/>
        <v>2.25</v>
      </c>
      <c r="AJ62" s="5">
        <f t="shared" si="46"/>
        <v>2.125</v>
      </c>
      <c r="AK62" s="5">
        <f t="shared" si="46"/>
        <v>2</v>
      </c>
      <c r="AM62" s="107">
        <f t="shared" si="17"/>
        <v>3.7000000000000002E-3</v>
      </c>
      <c r="AN62" s="107">
        <f t="shared" si="18"/>
        <v>3.5150000000000003E-3</v>
      </c>
      <c r="AO62" s="107">
        <f t="shared" si="19"/>
        <v>3.3300000000000001E-3</v>
      </c>
      <c r="AP62" s="107">
        <f t="shared" si="20"/>
        <v>3.1450000000000002E-3</v>
      </c>
      <c r="AQ62" s="107">
        <f t="shared" si="21"/>
        <v>2.9600000000000004E-3</v>
      </c>
      <c r="AR62" s="107">
        <f t="shared" si="22"/>
        <v>2.5000000000000001E-3</v>
      </c>
      <c r="AS62" s="107">
        <f t="shared" si="23"/>
        <v>2.3749999999999999E-3</v>
      </c>
      <c r="AT62" s="107">
        <f t="shared" si="24"/>
        <v>2.2499999999999998E-3</v>
      </c>
      <c r="AU62" s="107">
        <f t="shared" si="25"/>
        <v>2.1250000000000002E-3</v>
      </c>
      <c r="AV62" s="107">
        <f t="shared" si="26"/>
        <v>2E-3</v>
      </c>
    </row>
    <row r="63" spans="1:48" ht="15" customHeight="1">
      <c r="A63" s="108" t="s">
        <v>396</v>
      </c>
      <c r="B63" s="5" t="str">
        <f>B59</f>
        <v>Sedentary</v>
      </c>
      <c r="C63" s="5" t="str">
        <f>C59</f>
        <v>Barely</v>
      </c>
      <c r="D63" s="5" t="str">
        <f>D59</f>
        <v>Somewhat</v>
      </c>
      <c r="E63" s="5" t="str">
        <f>E59</f>
        <v>Active</v>
      </c>
      <c r="F63" s="5" t="str">
        <f>F59</f>
        <v>Highly</v>
      </c>
      <c r="K63" s="201">
        <v>52</v>
      </c>
      <c r="L63" s="20">
        <f t="shared" si="1"/>
        <v>3.7</v>
      </c>
      <c r="M63" s="20">
        <f t="shared" si="2"/>
        <v>3.7000000000000002E-3</v>
      </c>
      <c r="N63" s="20">
        <f t="shared" si="3"/>
        <v>3.7000000000000002E-3</v>
      </c>
      <c r="O63" s="20">
        <f t="shared" si="4"/>
        <v>2.9857239442005854E-3</v>
      </c>
      <c r="P63" s="20">
        <f t="shared" si="5"/>
        <v>2.6922265241318974E-3</v>
      </c>
      <c r="Q63" s="20">
        <f t="shared" si="6"/>
        <v>2.4171981522086968E-3</v>
      </c>
      <c r="R63" s="20">
        <f t="shared" si="7"/>
        <v>2.0890375651334285E-3</v>
      </c>
      <c r="S63" s="20">
        <f t="shared" si="8"/>
        <v>2.5</v>
      </c>
      <c r="T63" s="20">
        <f t="shared" si="9"/>
        <v>2.5000000000000001E-3</v>
      </c>
      <c r="U63" s="20">
        <f t="shared" si="10"/>
        <v>2.5000000000000001E-3</v>
      </c>
      <c r="V63" s="20">
        <f t="shared" si="11"/>
        <v>2.0242386814195478E-3</v>
      </c>
      <c r="W63" s="20">
        <f t="shared" si="12"/>
        <v>1.819090845790565E-3</v>
      </c>
      <c r="X63" s="20">
        <f t="shared" si="13"/>
        <v>1.6478006073867813E-3</v>
      </c>
      <c r="Y63" s="20">
        <f t="shared" si="14"/>
        <v>1.442002455836059E-3</v>
      </c>
      <c r="AA63" s="5">
        <v>52</v>
      </c>
      <c r="AB63" s="5">
        <f t="shared" si="45"/>
        <v>3.7</v>
      </c>
      <c r="AC63" s="5">
        <f t="shared" si="45"/>
        <v>3.5150000000000001</v>
      </c>
      <c r="AD63" s="5">
        <f t="shared" si="45"/>
        <v>3.33</v>
      </c>
      <c r="AE63" s="5">
        <f t="shared" si="45"/>
        <v>3.145</v>
      </c>
      <c r="AF63" s="5">
        <f t="shared" si="45"/>
        <v>2.9600000000000004</v>
      </c>
      <c r="AG63" s="5">
        <f t="shared" si="46"/>
        <v>2.5</v>
      </c>
      <c r="AH63" s="5">
        <f t="shared" si="46"/>
        <v>2.375</v>
      </c>
      <c r="AI63" s="5">
        <f t="shared" si="46"/>
        <v>2.25</v>
      </c>
      <c r="AJ63" s="5">
        <f t="shared" si="46"/>
        <v>2.125</v>
      </c>
      <c r="AK63" s="5">
        <f t="shared" si="46"/>
        <v>2</v>
      </c>
      <c r="AM63" s="107">
        <f t="shared" si="17"/>
        <v>3.7000000000000002E-3</v>
      </c>
      <c r="AN63" s="107">
        <f t="shared" si="18"/>
        <v>3.5150000000000003E-3</v>
      </c>
      <c r="AO63" s="107">
        <f t="shared" si="19"/>
        <v>3.3300000000000001E-3</v>
      </c>
      <c r="AP63" s="107">
        <f t="shared" si="20"/>
        <v>3.1450000000000002E-3</v>
      </c>
      <c r="AQ63" s="107">
        <f t="shared" si="21"/>
        <v>2.9600000000000004E-3</v>
      </c>
      <c r="AR63" s="107">
        <f t="shared" si="22"/>
        <v>2.5000000000000001E-3</v>
      </c>
      <c r="AS63" s="107">
        <f t="shared" si="23"/>
        <v>2.3749999999999999E-3</v>
      </c>
      <c r="AT63" s="107">
        <f t="shared" si="24"/>
        <v>2.2499999999999998E-3</v>
      </c>
      <c r="AU63" s="107">
        <f t="shared" si="25"/>
        <v>2.1250000000000002E-3</v>
      </c>
      <c r="AV63" s="107">
        <f t="shared" si="26"/>
        <v>2E-3</v>
      </c>
    </row>
    <row r="64" spans="1:48" ht="15" customHeight="1">
      <c r="A64" s="5" t="s">
        <v>372</v>
      </c>
      <c r="B64" s="5">
        <v>0</v>
      </c>
      <c r="C64" s="5">
        <f>(D102/60)/7</f>
        <v>0.81309523809523809</v>
      </c>
      <c r="D64" s="5">
        <f>(D103/60)/7</f>
        <v>3.2220238095238094</v>
      </c>
      <c r="E64" s="5">
        <f>(D104/60)/7</f>
        <v>8.4589285714285705</v>
      </c>
      <c r="F64" s="5">
        <f>(D105/60)/7</f>
        <v>21.038690476190478</v>
      </c>
      <c r="K64" s="201">
        <v>53</v>
      </c>
      <c r="L64" s="20">
        <f t="shared" si="1"/>
        <v>3.7</v>
      </c>
      <c r="M64" s="20">
        <f t="shared" si="2"/>
        <v>3.7000000000000002E-3</v>
      </c>
      <c r="N64" s="20">
        <f t="shared" si="3"/>
        <v>3.7000000000000002E-3</v>
      </c>
      <c r="O64" s="20">
        <f t="shared" si="4"/>
        <v>2.9857239442005854E-3</v>
      </c>
      <c r="P64" s="20">
        <f t="shared" si="5"/>
        <v>2.6922265241318974E-3</v>
      </c>
      <c r="Q64" s="20">
        <f t="shared" si="6"/>
        <v>2.4171981522086968E-3</v>
      </c>
      <c r="R64" s="20">
        <f t="shared" si="7"/>
        <v>2.0890375651334285E-3</v>
      </c>
      <c r="S64" s="20">
        <f t="shared" si="8"/>
        <v>2.5</v>
      </c>
      <c r="T64" s="20">
        <f t="shared" si="9"/>
        <v>2.5000000000000001E-3</v>
      </c>
      <c r="U64" s="20">
        <f t="shared" si="10"/>
        <v>2.5000000000000001E-3</v>
      </c>
      <c r="V64" s="20">
        <f t="shared" si="11"/>
        <v>2.0242386814195478E-3</v>
      </c>
      <c r="W64" s="20">
        <f t="shared" si="12"/>
        <v>1.819090845790565E-3</v>
      </c>
      <c r="X64" s="20">
        <f t="shared" si="13"/>
        <v>1.6478006073867813E-3</v>
      </c>
      <c r="Y64" s="20">
        <f t="shared" si="14"/>
        <v>1.442002455836059E-3</v>
      </c>
      <c r="AA64" s="5">
        <v>53</v>
      </c>
      <c r="AB64" s="5">
        <f t="shared" si="45"/>
        <v>3.7</v>
      </c>
      <c r="AC64" s="5">
        <f t="shared" si="45"/>
        <v>3.5150000000000001</v>
      </c>
      <c r="AD64" s="5">
        <f t="shared" si="45"/>
        <v>3.33</v>
      </c>
      <c r="AE64" s="5">
        <f t="shared" si="45"/>
        <v>3.145</v>
      </c>
      <c r="AF64" s="5">
        <f t="shared" si="45"/>
        <v>2.9600000000000004</v>
      </c>
      <c r="AG64" s="5">
        <f t="shared" si="46"/>
        <v>2.5</v>
      </c>
      <c r="AH64" s="5">
        <f t="shared" si="46"/>
        <v>2.375</v>
      </c>
      <c r="AI64" s="5">
        <f t="shared" si="46"/>
        <v>2.25</v>
      </c>
      <c r="AJ64" s="5">
        <f t="shared" si="46"/>
        <v>2.125</v>
      </c>
      <c r="AK64" s="5">
        <f t="shared" si="46"/>
        <v>2</v>
      </c>
      <c r="AM64" s="107">
        <f t="shared" si="17"/>
        <v>3.7000000000000002E-3</v>
      </c>
      <c r="AN64" s="107">
        <f t="shared" si="18"/>
        <v>3.5150000000000003E-3</v>
      </c>
      <c r="AO64" s="107">
        <f t="shared" si="19"/>
        <v>3.3300000000000001E-3</v>
      </c>
      <c r="AP64" s="107">
        <f t="shared" si="20"/>
        <v>3.1450000000000002E-3</v>
      </c>
      <c r="AQ64" s="107">
        <f t="shared" si="21"/>
        <v>2.9600000000000004E-3</v>
      </c>
      <c r="AR64" s="107">
        <f t="shared" si="22"/>
        <v>2.5000000000000001E-3</v>
      </c>
      <c r="AS64" s="107">
        <f t="shared" si="23"/>
        <v>2.3749999999999999E-3</v>
      </c>
      <c r="AT64" s="107">
        <f t="shared" si="24"/>
        <v>2.2499999999999998E-3</v>
      </c>
      <c r="AU64" s="107">
        <f t="shared" si="25"/>
        <v>2.1250000000000002E-3</v>
      </c>
      <c r="AV64" s="107">
        <f t="shared" si="26"/>
        <v>2E-3</v>
      </c>
    </row>
    <row r="65" spans="1:48" ht="15" customHeight="1">
      <c r="A65" s="5" t="s">
        <v>373</v>
      </c>
      <c r="B65" s="93">
        <f>1+$B$46*B64^0.25</f>
        <v>1</v>
      </c>
      <c r="C65" s="93">
        <f>1+$B$46*C64^0.25</f>
        <v>0.80695241735150958</v>
      </c>
      <c r="D65" s="93">
        <f>1+$B$46*D64^0.25</f>
        <v>0.7276287903059182</v>
      </c>
      <c r="E65" s="93">
        <f>1+$B$46*E64^0.25</f>
        <v>0.65329679789424233</v>
      </c>
      <c r="F65" s="93">
        <f>1+$B$46*F64^0.25</f>
        <v>0.56460474733335908</v>
      </c>
      <c r="K65" s="201">
        <v>54</v>
      </c>
      <c r="L65" s="20">
        <f t="shared" si="1"/>
        <v>3.7</v>
      </c>
      <c r="M65" s="20">
        <f t="shared" si="2"/>
        <v>3.7000000000000002E-3</v>
      </c>
      <c r="N65" s="20">
        <f t="shared" si="3"/>
        <v>3.7000000000000002E-3</v>
      </c>
      <c r="O65" s="20">
        <f t="shared" si="4"/>
        <v>2.9857239442005854E-3</v>
      </c>
      <c r="P65" s="20">
        <f t="shared" si="5"/>
        <v>2.6922265241318974E-3</v>
      </c>
      <c r="Q65" s="20">
        <f t="shared" si="6"/>
        <v>2.4171981522086968E-3</v>
      </c>
      <c r="R65" s="20">
        <f t="shared" si="7"/>
        <v>2.0890375651334285E-3</v>
      </c>
      <c r="S65" s="20">
        <f t="shared" si="8"/>
        <v>2.5</v>
      </c>
      <c r="T65" s="20">
        <f t="shared" si="9"/>
        <v>2.5000000000000001E-3</v>
      </c>
      <c r="U65" s="20">
        <f t="shared" si="10"/>
        <v>2.5000000000000001E-3</v>
      </c>
      <c r="V65" s="20">
        <f t="shared" si="11"/>
        <v>2.0242386814195478E-3</v>
      </c>
      <c r="W65" s="20">
        <f t="shared" si="12"/>
        <v>1.819090845790565E-3</v>
      </c>
      <c r="X65" s="20">
        <f t="shared" si="13"/>
        <v>1.6478006073867813E-3</v>
      </c>
      <c r="Y65" s="20">
        <f t="shared" si="14"/>
        <v>1.442002455836059E-3</v>
      </c>
      <c r="AA65" s="5">
        <v>54</v>
      </c>
      <c r="AB65" s="5">
        <f t="shared" si="45"/>
        <v>3.7</v>
      </c>
      <c r="AC65" s="5">
        <f t="shared" si="45"/>
        <v>3.5150000000000001</v>
      </c>
      <c r="AD65" s="5">
        <f t="shared" si="45"/>
        <v>3.33</v>
      </c>
      <c r="AE65" s="5">
        <f t="shared" si="45"/>
        <v>3.145</v>
      </c>
      <c r="AF65" s="5">
        <f t="shared" si="45"/>
        <v>2.9600000000000004</v>
      </c>
      <c r="AG65" s="5">
        <f t="shared" si="46"/>
        <v>2.5</v>
      </c>
      <c r="AH65" s="5">
        <f t="shared" si="46"/>
        <v>2.375</v>
      </c>
      <c r="AI65" s="5">
        <f t="shared" si="46"/>
        <v>2.25</v>
      </c>
      <c r="AJ65" s="5">
        <f t="shared" si="46"/>
        <v>2.125</v>
      </c>
      <c r="AK65" s="5">
        <f t="shared" si="46"/>
        <v>2</v>
      </c>
      <c r="AM65" s="107">
        <f t="shared" si="17"/>
        <v>3.7000000000000002E-3</v>
      </c>
      <c r="AN65" s="107">
        <f t="shared" si="18"/>
        <v>3.5150000000000003E-3</v>
      </c>
      <c r="AO65" s="107">
        <f t="shared" si="19"/>
        <v>3.3300000000000001E-3</v>
      </c>
      <c r="AP65" s="107">
        <f t="shared" si="20"/>
        <v>3.1450000000000002E-3</v>
      </c>
      <c r="AQ65" s="107">
        <f t="shared" si="21"/>
        <v>2.9600000000000004E-3</v>
      </c>
      <c r="AR65" s="107">
        <f t="shared" si="22"/>
        <v>2.5000000000000001E-3</v>
      </c>
      <c r="AS65" s="107">
        <f t="shared" si="23"/>
        <v>2.3749999999999999E-3</v>
      </c>
      <c r="AT65" s="107">
        <f t="shared" si="24"/>
        <v>2.2499999999999998E-3</v>
      </c>
      <c r="AU65" s="107">
        <f t="shared" si="25"/>
        <v>2.1250000000000002E-3</v>
      </c>
      <c r="AV65" s="107">
        <f t="shared" si="26"/>
        <v>2E-3</v>
      </c>
    </row>
    <row r="66" spans="1:48" ht="15" customHeight="1">
      <c r="B66" s="93"/>
      <c r="C66" s="93"/>
      <c r="D66" s="93"/>
      <c r="E66" s="93"/>
      <c r="F66" s="93"/>
      <c r="K66" s="201">
        <v>55</v>
      </c>
      <c r="L66" s="20">
        <f t="shared" si="1"/>
        <v>5.9</v>
      </c>
      <c r="M66" s="20">
        <f t="shared" si="2"/>
        <v>5.9000000000000007E-3</v>
      </c>
      <c r="N66" s="20">
        <f t="shared" si="3"/>
        <v>5.9000000000000007E-3</v>
      </c>
      <c r="O66" s="20">
        <f t="shared" si="4"/>
        <v>4.7610192623739073E-3</v>
      </c>
      <c r="P66" s="20">
        <f t="shared" si="5"/>
        <v>4.2930098628049182E-3</v>
      </c>
      <c r="Q66" s="20">
        <f t="shared" si="6"/>
        <v>3.8544511075760302E-3</v>
      </c>
      <c r="R66" s="20">
        <f t="shared" si="7"/>
        <v>3.3311680092668189E-3</v>
      </c>
      <c r="S66" s="20">
        <f t="shared" si="8"/>
        <v>4</v>
      </c>
      <c r="T66" s="20">
        <f t="shared" si="9"/>
        <v>4.0000000000000001E-3</v>
      </c>
      <c r="U66" s="20">
        <f t="shared" si="10"/>
        <v>4.0000000000000001E-3</v>
      </c>
      <c r="V66" s="20">
        <f t="shared" si="11"/>
        <v>3.2387818902712769E-3</v>
      </c>
      <c r="W66" s="20">
        <f t="shared" si="12"/>
        <v>2.9105453532649039E-3</v>
      </c>
      <c r="X66" s="20">
        <f t="shared" si="13"/>
        <v>2.6364809718188499E-3</v>
      </c>
      <c r="Y66" s="20">
        <f t="shared" si="14"/>
        <v>2.3072039293376943E-3</v>
      </c>
      <c r="AA66" s="5">
        <v>55</v>
      </c>
      <c r="AB66" s="5">
        <f t="shared" ref="AB66:AF67" si="47">All_Cause_Mortality_55to59Years_Male*(1+AB$10)</f>
        <v>5.9</v>
      </c>
      <c r="AC66" s="5">
        <f t="shared" si="47"/>
        <v>5.6050000000000004</v>
      </c>
      <c r="AD66" s="5">
        <f t="shared" si="47"/>
        <v>5.3100000000000005</v>
      </c>
      <c r="AE66" s="5">
        <f t="shared" si="47"/>
        <v>5.0150000000000006</v>
      </c>
      <c r="AF66" s="5">
        <f t="shared" si="47"/>
        <v>4.7200000000000006</v>
      </c>
      <c r="AG66" s="5">
        <f t="shared" ref="AG66:AK67" si="48">All_Cause_Mortality_55to59Years_Female*(1+AG$10)</f>
        <v>4</v>
      </c>
      <c r="AH66" s="5">
        <f t="shared" si="48"/>
        <v>3.8</v>
      </c>
      <c r="AI66" s="5">
        <f t="shared" si="48"/>
        <v>3.6</v>
      </c>
      <c r="AJ66" s="5">
        <f t="shared" si="48"/>
        <v>3.4</v>
      </c>
      <c r="AK66" s="5">
        <f t="shared" si="48"/>
        <v>3.2</v>
      </c>
      <c r="AM66" s="107">
        <f t="shared" si="17"/>
        <v>5.9000000000000007E-3</v>
      </c>
      <c r="AN66" s="107">
        <f t="shared" si="18"/>
        <v>5.6050000000000006E-3</v>
      </c>
      <c r="AO66" s="107">
        <f t="shared" si="19"/>
        <v>5.3100000000000005E-3</v>
      </c>
      <c r="AP66" s="107">
        <f t="shared" si="20"/>
        <v>5.0150000000000004E-3</v>
      </c>
      <c r="AQ66" s="107">
        <f t="shared" si="21"/>
        <v>4.7200000000000002E-3</v>
      </c>
      <c r="AR66" s="107">
        <f t="shared" si="22"/>
        <v>4.0000000000000001E-3</v>
      </c>
      <c r="AS66" s="107">
        <f t="shared" si="23"/>
        <v>3.8E-3</v>
      </c>
      <c r="AT66" s="107">
        <f t="shared" si="24"/>
        <v>3.5999999999999999E-3</v>
      </c>
      <c r="AU66" s="107">
        <f t="shared" si="25"/>
        <v>3.3999999999999998E-3</v>
      </c>
      <c r="AV66" s="107">
        <f t="shared" si="26"/>
        <v>3.2000000000000002E-3</v>
      </c>
    </row>
    <row r="67" spans="1:48" ht="15">
      <c r="A67" s="5" t="s">
        <v>59</v>
      </c>
      <c r="B67" s="93"/>
      <c r="C67" s="93"/>
      <c r="D67" s="93"/>
      <c r="E67" s="93"/>
      <c r="F67" s="93"/>
      <c r="G67" s="108"/>
      <c r="K67" s="201">
        <v>56</v>
      </c>
      <c r="L67" s="20">
        <f t="shared" si="1"/>
        <v>5.9</v>
      </c>
      <c r="M67" s="20">
        <f t="shared" si="2"/>
        <v>5.9000000000000007E-3</v>
      </c>
      <c r="N67" s="20">
        <f t="shared" si="3"/>
        <v>5.9000000000000007E-3</v>
      </c>
      <c r="O67" s="20">
        <f t="shared" si="4"/>
        <v>4.7610192623739073E-3</v>
      </c>
      <c r="P67" s="20">
        <f t="shared" si="5"/>
        <v>4.2930098628049182E-3</v>
      </c>
      <c r="Q67" s="20">
        <f t="shared" si="6"/>
        <v>3.8544511075760302E-3</v>
      </c>
      <c r="R67" s="20">
        <f t="shared" si="7"/>
        <v>3.3311680092668189E-3</v>
      </c>
      <c r="S67" s="20">
        <f t="shared" si="8"/>
        <v>4</v>
      </c>
      <c r="T67" s="20">
        <f t="shared" si="9"/>
        <v>4.0000000000000001E-3</v>
      </c>
      <c r="U67" s="20">
        <f t="shared" si="10"/>
        <v>4.0000000000000001E-3</v>
      </c>
      <c r="V67" s="20">
        <f t="shared" si="11"/>
        <v>3.2387818902712769E-3</v>
      </c>
      <c r="W67" s="20">
        <f t="shared" si="12"/>
        <v>2.9105453532649039E-3</v>
      </c>
      <c r="X67" s="20">
        <f t="shared" si="13"/>
        <v>2.6364809718188499E-3</v>
      </c>
      <c r="Y67" s="20">
        <f t="shared" si="14"/>
        <v>2.3072039293376943E-3</v>
      </c>
      <c r="AA67" s="5">
        <v>56</v>
      </c>
      <c r="AB67" s="5">
        <f t="shared" si="47"/>
        <v>5.9</v>
      </c>
      <c r="AC67" s="5">
        <f t="shared" si="47"/>
        <v>5.6050000000000004</v>
      </c>
      <c r="AD67" s="5">
        <f t="shared" si="47"/>
        <v>5.3100000000000005</v>
      </c>
      <c r="AE67" s="5">
        <f t="shared" si="47"/>
        <v>5.0150000000000006</v>
      </c>
      <c r="AF67" s="5">
        <f t="shared" si="47"/>
        <v>4.7200000000000006</v>
      </c>
      <c r="AG67" s="5">
        <f t="shared" si="48"/>
        <v>4</v>
      </c>
      <c r="AH67" s="5">
        <f t="shared" si="48"/>
        <v>3.8</v>
      </c>
      <c r="AI67" s="5">
        <f t="shared" si="48"/>
        <v>3.6</v>
      </c>
      <c r="AJ67" s="5">
        <f t="shared" si="48"/>
        <v>3.4</v>
      </c>
      <c r="AK67" s="5">
        <f t="shared" si="48"/>
        <v>3.2</v>
      </c>
      <c r="AM67" s="107">
        <f t="shared" si="17"/>
        <v>5.9000000000000007E-3</v>
      </c>
      <c r="AN67" s="107">
        <f t="shared" si="18"/>
        <v>5.6050000000000006E-3</v>
      </c>
      <c r="AO67" s="107">
        <f t="shared" si="19"/>
        <v>5.3100000000000005E-3</v>
      </c>
      <c r="AP67" s="107">
        <f t="shared" si="20"/>
        <v>5.0150000000000004E-3</v>
      </c>
      <c r="AQ67" s="107">
        <f t="shared" si="21"/>
        <v>4.7200000000000002E-3</v>
      </c>
      <c r="AR67" s="107">
        <f t="shared" si="22"/>
        <v>4.0000000000000001E-3</v>
      </c>
      <c r="AS67" s="107">
        <f t="shared" si="23"/>
        <v>3.8E-3</v>
      </c>
      <c r="AT67" s="107">
        <f t="shared" si="24"/>
        <v>3.5999999999999999E-3</v>
      </c>
      <c r="AU67" s="107">
        <f t="shared" si="25"/>
        <v>3.3999999999999998E-3</v>
      </c>
      <c r="AV67" s="107">
        <f t="shared" si="26"/>
        <v>3.2000000000000002E-3</v>
      </c>
    </row>
    <row r="68" spans="1:48" ht="15">
      <c r="A68" s="108" t="s">
        <v>395</v>
      </c>
      <c r="B68" s="93" t="str">
        <f>B63</f>
        <v>Sedentary</v>
      </c>
      <c r="C68" s="93" t="str">
        <f>C63</f>
        <v>Barely</v>
      </c>
      <c r="D68" s="93" t="str">
        <f>D63</f>
        <v>Somewhat</v>
      </c>
      <c r="E68" s="93" t="str">
        <f>E63</f>
        <v>Active</v>
      </c>
      <c r="F68" s="93" t="str">
        <f>F63</f>
        <v>Highly</v>
      </c>
      <c r="K68" s="201">
        <v>57</v>
      </c>
      <c r="L68" s="20">
        <f t="shared" si="1"/>
        <v>5.9</v>
      </c>
      <c r="M68" s="20">
        <f t="shared" si="2"/>
        <v>5.9000000000000007E-3</v>
      </c>
      <c r="N68" s="20">
        <f t="shared" si="3"/>
        <v>5.9000000000000007E-3</v>
      </c>
      <c r="O68" s="20">
        <f t="shared" si="4"/>
        <v>4.7610192623739073E-3</v>
      </c>
      <c r="P68" s="20">
        <f t="shared" si="5"/>
        <v>4.2930098628049182E-3</v>
      </c>
      <c r="Q68" s="20">
        <f t="shared" si="6"/>
        <v>3.8544511075760302E-3</v>
      </c>
      <c r="R68" s="20">
        <f t="shared" si="7"/>
        <v>3.3311680092668189E-3</v>
      </c>
      <c r="S68" s="20">
        <f t="shared" si="8"/>
        <v>4</v>
      </c>
      <c r="T68" s="20">
        <f t="shared" si="9"/>
        <v>4.0000000000000001E-3</v>
      </c>
      <c r="U68" s="20">
        <f t="shared" si="10"/>
        <v>4.0000000000000001E-3</v>
      </c>
      <c r="V68" s="20">
        <f t="shared" si="11"/>
        <v>3.2387818902712769E-3</v>
      </c>
      <c r="W68" s="20">
        <f t="shared" si="12"/>
        <v>2.9105453532649039E-3</v>
      </c>
      <c r="X68" s="20">
        <f t="shared" si="13"/>
        <v>2.6364809718188499E-3</v>
      </c>
      <c r="Y68" s="20">
        <f t="shared" si="14"/>
        <v>2.3072039293376943E-3</v>
      </c>
      <c r="AA68" s="5">
        <v>57</v>
      </c>
      <c r="AB68" s="5">
        <f t="shared" ref="AB68:AF70" si="49">All_Cause_Mortality_55to59Years_Male*(1+AB$10)</f>
        <v>5.9</v>
      </c>
      <c r="AC68" s="5">
        <f t="shared" si="49"/>
        <v>5.6050000000000004</v>
      </c>
      <c r="AD68" s="5">
        <f t="shared" si="49"/>
        <v>5.3100000000000005</v>
      </c>
      <c r="AE68" s="5">
        <f t="shared" si="49"/>
        <v>5.0150000000000006</v>
      </c>
      <c r="AF68" s="5">
        <f t="shared" si="49"/>
        <v>4.7200000000000006</v>
      </c>
      <c r="AG68" s="5">
        <f t="shared" ref="AG68:AK70" si="50">All_Cause_Mortality_55to59Years_Female*(1+AG$10)</f>
        <v>4</v>
      </c>
      <c r="AH68" s="5">
        <f t="shared" si="50"/>
        <v>3.8</v>
      </c>
      <c r="AI68" s="5">
        <f t="shared" si="50"/>
        <v>3.6</v>
      </c>
      <c r="AJ68" s="5">
        <f t="shared" si="50"/>
        <v>3.4</v>
      </c>
      <c r="AK68" s="5">
        <f t="shared" si="50"/>
        <v>3.2</v>
      </c>
      <c r="AM68" s="107">
        <f t="shared" si="17"/>
        <v>5.9000000000000007E-3</v>
      </c>
      <c r="AN68" s="107">
        <f t="shared" si="18"/>
        <v>5.6050000000000006E-3</v>
      </c>
      <c r="AO68" s="107">
        <f t="shared" si="19"/>
        <v>5.3100000000000005E-3</v>
      </c>
      <c r="AP68" s="107">
        <f t="shared" si="20"/>
        <v>5.0150000000000004E-3</v>
      </c>
      <c r="AQ68" s="107">
        <f t="shared" si="21"/>
        <v>4.7200000000000002E-3</v>
      </c>
      <c r="AR68" s="107">
        <f t="shared" si="22"/>
        <v>4.0000000000000001E-3</v>
      </c>
      <c r="AS68" s="107">
        <f t="shared" si="23"/>
        <v>3.8E-3</v>
      </c>
      <c r="AT68" s="107">
        <f t="shared" si="24"/>
        <v>3.5999999999999999E-3</v>
      </c>
      <c r="AU68" s="107">
        <f t="shared" si="25"/>
        <v>3.3999999999999998E-3</v>
      </c>
      <c r="AV68" s="107">
        <f t="shared" si="26"/>
        <v>3.2000000000000002E-3</v>
      </c>
    </row>
    <row r="69" spans="1:48" ht="15">
      <c r="A69" s="5" t="s">
        <v>372</v>
      </c>
      <c r="B69" s="93">
        <f>(D91/7)/60</f>
        <v>0</v>
      </c>
      <c r="C69" s="93">
        <f>(D92/7)/60</f>
        <v>0.90490285714285712</v>
      </c>
      <c r="D69" s="93">
        <f>(D93/7)/60</f>
        <v>3.260507142857143</v>
      </c>
      <c r="E69" s="93">
        <f>(D94/7)/60</f>
        <v>8.2207071428571439</v>
      </c>
      <c r="F69" s="93">
        <f>(D95/7)/60</f>
        <v>21.871795238095238</v>
      </c>
      <c r="G69" s="108"/>
      <c r="K69" s="201">
        <v>58</v>
      </c>
      <c r="L69" s="20">
        <f t="shared" si="1"/>
        <v>5.9</v>
      </c>
      <c r="M69" s="20">
        <f t="shared" si="2"/>
        <v>5.9000000000000007E-3</v>
      </c>
      <c r="N69" s="20">
        <f t="shared" si="3"/>
        <v>5.9000000000000007E-3</v>
      </c>
      <c r="O69" s="20">
        <f t="shared" si="4"/>
        <v>4.7610192623739073E-3</v>
      </c>
      <c r="P69" s="20">
        <f t="shared" si="5"/>
        <v>4.2930098628049182E-3</v>
      </c>
      <c r="Q69" s="20">
        <f t="shared" si="6"/>
        <v>3.8544511075760302E-3</v>
      </c>
      <c r="R69" s="20">
        <f t="shared" si="7"/>
        <v>3.3311680092668189E-3</v>
      </c>
      <c r="S69" s="20">
        <f t="shared" si="8"/>
        <v>4</v>
      </c>
      <c r="T69" s="20">
        <f t="shared" si="9"/>
        <v>4.0000000000000001E-3</v>
      </c>
      <c r="U69" s="20">
        <f t="shared" si="10"/>
        <v>4.0000000000000001E-3</v>
      </c>
      <c r="V69" s="20">
        <f t="shared" si="11"/>
        <v>3.2387818902712769E-3</v>
      </c>
      <c r="W69" s="20">
        <f t="shared" si="12"/>
        <v>2.9105453532649039E-3</v>
      </c>
      <c r="X69" s="20">
        <f t="shared" si="13"/>
        <v>2.6364809718188499E-3</v>
      </c>
      <c r="Y69" s="20">
        <f t="shared" si="14"/>
        <v>2.3072039293376943E-3</v>
      </c>
      <c r="AA69" s="5">
        <v>58</v>
      </c>
      <c r="AB69" s="5">
        <f t="shared" si="49"/>
        <v>5.9</v>
      </c>
      <c r="AC69" s="5">
        <f t="shared" si="49"/>
        <v>5.6050000000000004</v>
      </c>
      <c r="AD69" s="5">
        <f t="shared" si="49"/>
        <v>5.3100000000000005</v>
      </c>
      <c r="AE69" s="5">
        <f t="shared" si="49"/>
        <v>5.0150000000000006</v>
      </c>
      <c r="AF69" s="5">
        <f t="shared" si="49"/>
        <v>4.7200000000000006</v>
      </c>
      <c r="AG69" s="5">
        <f t="shared" si="50"/>
        <v>4</v>
      </c>
      <c r="AH69" s="5">
        <f t="shared" si="50"/>
        <v>3.8</v>
      </c>
      <c r="AI69" s="5">
        <f t="shared" si="50"/>
        <v>3.6</v>
      </c>
      <c r="AJ69" s="5">
        <f t="shared" si="50"/>
        <v>3.4</v>
      </c>
      <c r="AK69" s="5">
        <f t="shared" si="50"/>
        <v>3.2</v>
      </c>
      <c r="AM69" s="107">
        <f t="shared" si="17"/>
        <v>5.9000000000000007E-3</v>
      </c>
      <c r="AN69" s="107">
        <f t="shared" si="18"/>
        <v>5.6050000000000006E-3</v>
      </c>
      <c r="AO69" s="107">
        <f t="shared" si="19"/>
        <v>5.3100000000000005E-3</v>
      </c>
      <c r="AP69" s="107">
        <f t="shared" si="20"/>
        <v>5.0150000000000004E-3</v>
      </c>
      <c r="AQ69" s="107">
        <f t="shared" si="21"/>
        <v>4.7200000000000002E-3</v>
      </c>
      <c r="AR69" s="107">
        <f t="shared" si="22"/>
        <v>4.0000000000000001E-3</v>
      </c>
      <c r="AS69" s="107">
        <f t="shared" si="23"/>
        <v>3.8E-3</v>
      </c>
      <c r="AT69" s="107">
        <f t="shared" si="24"/>
        <v>3.5999999999999999E-3</v>
      </c>
      <c r="AU69" s="107">
        <f t="shared" si="25"/>
        <v>3.3999999999999998E-3</v>
      </c>
      <c r="AV69" s="107">
        <f t="shared" si="26"/>
        <v>3.2000000000000002E-3</v>
      </c>
    </row>
    <row r="70" spans="1:48" ht="15">
      <c r="B70" s="93">
        <f>1+$B$46*B69^0.25</f>
        <v>1</v>
      </c>
      <c r="C70" s="93">
        <f>1+$B$46*C69^0.25</f>
        <v>0.80171972927852075</v>
      </c>
      <c r="D70" s="93">
        <f>1+$B$46*D69^0.25</f>
        <v>0.7268191183446302</v>
      </c>
      <c r="E70" s="93">
        <f>1+$B$46*E69^0.25</f>
        <v>0.65576398338636532</v>
      </c>
      <c r="F70" s="93">
        <f>1+$B$46*F69^0.25</f>
        <v>0.56035704203415893</v>
      </c>
      <c r="K70" s="201">
        <v>59</v>
      </c>
      <c r="L70" s="20">
        <f t="shared" si="1"/>
        <v>5.9</v>
      </c>
      <c r="M70" s="20">
        <f t="shared" si="2"/>
        <v>5.9000000000000007E-3</v>
      </c>
      <c r="N70" s="20">
        <f t="shared" si="3"/>
        <v>5.9000000000000007E-3</v>
      </c>
      <c r="O70" s="20">
        <f t="shared" si="4"/>
        <v>4.7610192623739073E-3</v>
      </c>
      <c r="P70" s="20">
        <f t="shared" si="5"/>
        <v>4.2930098628049182E-3</v>
      </c>
      <c r="Q70" s="20">
        <f t="shared" si="6"/>
        <v>3.8544511075760302E-3</v>
      </c>
      <c r="R70" s="20">
        <f t="shared" si="7"/>
        <v>3.3311680092668189E-3</v>
      </c>
      <c r="S70" s="20">
        <f t="shared" si="8"/>
        <v>4</v>
      </c>
      <c r="T70" s="20">
        <f t="shared" si="9"/>
        <v>4.0000000000000001E-3</v>
      </c>
      <c r="U70" s="20">
        <f t="shared" si="10"/>
        <v>4.0000000000000001E-3</v>
      </c>
      <c r="V70" s="20">
        <f t="shared" si="11"/>
        <v>3.2387818902712769E-3</v>
      </c>
      <c r="W70" s="20">
        <f t="shared" si="12"/>
        <v>2.9105453532649039E-3</v>
      </c>
      <c r="X70" s="20">
        <f t="shared" si="13"/>
        <v>2.6364809718188499E-3</v>
      </c>
      <c r="Y70" s="20">
        <f t="shared" si="14"/>
        <v>2.3072039293376943E-3</v>
      </c>
      <c r="AA70" s="5">
        <v>59</v>
      </c>
      <c r="AB70" s="5">
        <f t="shared" si="49"/>
        <v>5.9</v>
      </c>
      <c r="AC70" s="5">
        <f t="shared" si="49"/>
        <v>5.6050000000000004</v>
      </c>
      <c r="AD70" s="5">
        <f t="shared" si="49"/>
        <v>5.3100000000000005</v>
      </c>
      <c r="AE70" s="5">
        <f t="shared" si="49"/>
        <v>5.0150000000000006</v>
      </c>
      <c r="AF70" s="5">
        <f t="shared" si="49"/>
        <v>4.7200000000000006</v>
      </c>
      <c r="AG70" s="5">
        <f t="shared" si="50"/>
        <v>4</v>
      </c>
      <c r="AH70" s="5">
        <f t="shared" si="50"/>
        <v>3.8</v>
      </c>
      <c r="AI70" s="5">
        <f t="shared" si="50"/>
        <v>3.6</v>
      </c>
      <c r="AJ70" s="5">
        <f t="shared" si="50"/>
        <v>3.4</v>
      </c>
      <c r="AK70" s="5">
        <f t="shared" si="50"/>
        <v>3.2</v>
      </c>
      <c r="AM70" s="107">
        <f t="shared" si="17"/>
        <v>5.9000000000000007E-3</v>
      </c>
      <c r="AN70" s="107">
        <f t="shared" si="18"/>
        <v>5.6050000000000006E-3</v>
      </c>
      <c r="AO70" s="107">
        <f t="shared" si="19"/>
        <v>5.3100000000000005E-3</v>
      </c>
      <c r="AP70" s="107">
        <f t="shared" si="20"/>
        <v>5.0150000000000004E-3</v>
      </c>
      <c r="AQ70" s="107">
        <f t="shared" si="21"/>
        <v>4.7200000000000002E-3</v>
      </c>
      <c r="AR70" s="107">
        <f t="shared" si="22"/>
        <v>4.0000000000000001E-3</v>
      </c>
      <c r="AS70" s="107">
        <f t="shared" si="23"/>
        <v>3.8E-3</v>
      </c>
      <c r="AT70" s="107">
        <f t="shared" si="24"/>
        <v>3.5999999999999999E-3</v>
      </c>
      <c r="AU70" s="107">
        <f t="shared" si="25"/>
        <v>3.3999999999999998E-3</v>
      </c>
      <c r="AV70" s="107">
        <f t="shared" si="26"/>
        <v>3.2000000000000002E-3</v>
      </c>
    </row>
    <row r="71" spans="1:48" ht="15">
      <c r="B71" s="93"/>
      <c r="C71" s="93"/>
      <c r="D71" s="93"/>
      <c r="E71" s="93"/>
      <c r="F71" s="93"/>
      <c r="G71" s="108"/>
      <c r="K71" s="201">
        <v>60</v>
      </c>
      <c r="L71" s="20">
        <f t="shared" si="1"/>
        <v>9.6</v>
      </c>
      <c r="M71" s="20">
        <f t="shared" si="2"/>
        <v>9.5999999999999992E-3</v>
      </c>
      <c r="N71" s="20">
        <f t="shared" si="3"/>
        <v>9.5999999999999992E-3</v>
      </c>
      <c r="O71" s="20">
        <f t="shared" si="4"/>
        <v>7.7467432065744914E-3</v>
      </c>
      <c r="P71" s="20">
        <f t="shared" si="5"/>
        <v>6.9852363869368139E-3</v>
      </c>
      <c r="Q71" s="20">
        <f t="shared" si="6"/>
        <v>6.2716492597847256E-3</v>
      </c>
      <c r="R71" s="20">
        <f t="shared" si="7"/>
        <v>5.420205574400247E-3</v>
      </c>
      <c r="S71" s="20">
        <f t="shared" si="8"/>
        <v>6.1</v>
      </c>
      <c r="T71" s="20">
        <f t="shared" si="9"/>
        <v>6.0999999999999995E-3</v>
      </c>
      <c r="U71" s="20">
        <f t="shared" si="10"/>
        <v>6.0999999999999995E-3</v>
      </c>
      <c r="V71" s="20">
        <f t="shared" si="11"/>
        <v>4.9391423826636964E-3</v>
      </c>
      <c r="W71" s="20">
        <f t="shared" si="12"/>
        <v>4.4385816637289785E-3</v>
      </c>
      <c r="X71" s="20">
        <f t="shared" si="13"/>
        <v>4.0206334820237456E-3</v>
      </c>
      <c r="Y71" s="20">
        <f t="shared" si="14"/>
        <v>3.5184859922399833E-3</v>
      </c>
      <c r="AA71" s="5">
        <v>60</v>
      </c>
      <c r="AB71" s="5">
        <f t="shared" ref="AB71:AF74" si="51">All_Cause_Mortality_60to64Years_Male*(1+AB$10)</f>
        <v>9.6</v>
      </c>
      <c r="AC71" s="5">
        <f t="shared" si="51"/>
        <v>9.1199999999999992</v>
      </c>
      <c r="AD71" s="5">
        <f t="shared" si="51"/>
        <v>8.64</v>
      </c>
      <c r="AE71" s="5">
        <f t="shared" si="51"/>
        <v>8.16</v>
      </c>
      <c r="AF71" s="5">
        <f t="shared" si="51"/>
        <v>7.68</v>
      </c>
      <c r="AG71" s="5">
        <f t="shared" ref="AG71:AK74" si="52">All_Cause_Mortality_60to64Years_Female*(1+AG$10)</f>
        <v>6.1</v>
      </c>
      <c r="AH71" s="5">
        <f t="shared" si="52"/>
        <v>5.794999999999999</v>
      </c>
      <c r="AI71" s="5">
        <f t="shared" si="52"/>
        <v>5.49</v>
      </c>
      <c r="AJ71" s="5">
        <f t="shared" si="52"/>
        <v>5.1849999999999996</v>
      </c>
      <c r="AK71" s="5">
        <f t="shared" si="52"/>
        <v>4.88</v>
      </c>
      <c r="AM71" s="107">
        <f t="shared" si="17"/>
        <v>9.5999999999999992E-3</v>
      </c>
      <c r="AN71" s="107">
        <f t="shared" si="18"/>
        <v>9.1199999999999996E-3</v>
      </c>
      <c r="AO71" s="107">
        <f t="shared" si="19"/>
        <v>8.6400000000000001E-3</v>
      </c>
      <c r="AP71" s="107">
        <f t="shared" si="20"/>
        <v>8.1600000000000006E-3</v>
      </c>
      <c r="AQ71" s="107">
        <f t="shared" si="21"/>
        <v>7.6799999999999993E-3</v>
      </c>
      <c r="AR71" s="107">
        <f t="shared" si="22"/>
        <v>6.0999999999999995E-3</v>
      </c>
      <c r="AS71" s="107">
        <f t="shared" si="23"/>
        <v>5.7949999999999989E-3</v>
      </c>
      <c r="AT71" s="107">
        <f t="shared" si="24"/>
        <v>5.4900000000000001E-3</v>
      </c>
      <c r="AU71" s="107">
        <f t="shared" si="25"/>
        <v>5.1849999999999995E-3</v>
      </c>
      <c r="AV71" s="107">
        <f t="shared" si="26"/>
        <v>4.8799999999999998E-3</v>
      </c>
    </row>
    <row r="72" spans="1:48">
      <c r="A72" s="108" t="str">
        <f t="shared" ref="A72:F72" si="53">A63</f>
        <v>From HSE Medians</v>
      </c>
      <c r="B72" s="5" t="str">
        <f t="shared" si="53"/>
        <v>Sedentary</v>
      </c>
      <c r="C72" s="5" t="str">
        <f t="shared" si="53"/>
        <v>Barely</v>
      </c>
      <c r="D72" s="5" t="str">
        <f t="shared" si="53"/>
        <v>Somewhat</v>
      </c>
      <c r="E72" s="5" t="str">
        <f t="shared" si="53"/>
        <v>Active</v>
      </c>
      <c r="F72" s="5" t="str">
        <f t="shared" si="53"/>
        <v>Highly</v>
      </c>
      <c r="G72" s="108"/>
      <c r="K72" s="201">
        <v>61</v>
      </c>
      <c r="L72" s="20">
        <f t="shared" si="1"/>
        <v>9.6</v>
      </c>
      <c r="M72" s="20">
        <f t="shared" si="2"/>
        <v>9.5999999999999992E-3</v>
      </c>
      <c r="N72" s="20">
        <f t="shared" si="3"/>
        <v>9.5999999999999992E-3</v>
      </c>
      <c r="O72" s="20">
        <f t="shared" si="4"/>
        <v>7.7467432065744914E-3</v>
      </c>
      <c r="P72" s="20">
        <f t="shared" si="5"/>
        <v>6.9852363869368139E-3</v>
      </c>
      <c r="Q72" s="20">
        <f t="shared" si="6"/>
        <v>6.2716492597847256E-3</v>
      </c>
      <c r="R72" s="20">
        <f t="shared" si="7"/>
        <v>5.420205574400247E-3</v>
      </c>
      <c r="S72" s="20">
        <f t="shared" si="8"/>
        <v>6.1</v>
      </c>
      <c r="T72" s="20">
        <f t="shared" si="9"/>
        <v>6.0999999999999995E-3</v>
      </c>
      <c r="U72" s="20">
        <f t="shared" si="10"/>
        <v>6.0999999999999995E-3</v>
      </c>
      <c r="V72" s="20">
        <f t="shared" si="11"/>
        <v>4.9391423826636964E-3</v>
      </c>
      <c r="W72" s="20">
        <f t="shared" si="12"/>
        <v>4.4385816637289785E-3</v>
      </c>
      <c r="X72" s="20">
        <f t="shared" si="13"/>
        <v>4.0206334820237456E-3</v>
      </c>
      <c r="Y72" s="20">
        <f t="shared" si="14"/>
        <v>3.5184859922399833E-3</v>
      </c>
      <c r="AA72" s="5">
        <v>61</v>
      </c>
      <c r="AB72" s="5">
        <f t="shared" si="51"/>
        <v>9.6</v>
      </c>
      <c r="AC72" s="5">
        <f t="shared" si="51"/>
        <v>9.1199999999999992</v>
      </c>
      <c r="AD72" s="5">
        <f t="shared" si="51"/>
        <v>8.64</v>
      </c>
      <c r="AE72" s="5">
        <f t="shared" si="51"/>
        <v>8.16</v>
      </c>
      <c r="AF72" s="5">
        <f t="shared" si="51"/>
        <v>7.68</v>
      </c>
      <c r="AG72" s="5">
        <f t="shared" si="52"/>
        <v>6.1</v>
      </c>
      <c r="AH72" s="5">
        <f t="shared" si="52"/>
        <v>5.794999999999999</v>
      </c>
      <c r="AI72" s="5">
        <f t="shared" si="52"/>
        <v>5.49</v>
      </c>
      <c r="AJ72" s="5">
        <f t="shared" si="52"/>
        <v>5.1849999999999996</v>
      </c>
      <c r="AK72" s="5">
        <f t="shared" si="52"/>
        <v>4.88</v>
      </c>
      <c r="AM72" s="107">
        <f t="shared" si="17"/>
        <v>9.5999999999999992E-3</v>
      </c>
      <c r="AN72" s="107">
        <f t="shared" si="18"/>
        <v>9.1199999999999996E-3</v>
      </c>
      <c r="AO72" s="107">
        <f t="shared" si="19"/>
        <v>8.6400000000000001E-3</v>
      </c>
      <c r="AP72" s="107">
        <f t="shared" si="20"/>
        <v>8.1600000000000006E-3</v>
      </c>
      <c r="AQ72" s="107">
        <f t="shared" si="21"/>
        <v>7.6799999999999993E-3</v>
      </c>
      <c r="AR72" s="107">
        <f t="shared" si="22"/>
        <v>6.0999999999999995E-3</v>
      </c>
      <c r="AS72" s="107">
        <f t="shared" si="23"/>
        <v>5.7949999999999989E-3</v>
      </c>
      <c r="AT72" s="107">
        <f t="shared" si="24"/>
        <v>5.4900000000000001E-3</v>
      </c>
      <c r="AU72" s="107">
        <f t="shared" si="25"/>
        <v>5.1849999999999995E-3</v>
      </c>
      <c r="AV72" s="107">
        <f t="shared" si="26"/>
        <v>4.8799999999999998E-3</v>
      </c>
    </row>
    <row r="73" spans="1:48" ht="15">
      <c r="A73" s="115" t="str">
        <f>A64</f>
        <v>METh/d</v>
      </c>
      <c r="B73" s="93">
        <f>(D111/7)/60</f>
        <v>0</v>
      </c>
      <c r="C73" s="93">
        <f>(D112/7)/60</f>
        <v>0.76785714285714279</v>
      </c>
      <c r="D73" s="93">
        <f>(D113/7)/60</f>
        <v>3.2216666666666662</v>
      </c>
      <c r="E73" s="93">
        <f>(D114/7)/60</f>
        <v>7.9047619047619042</v>
      </c>
      <c r="F73" s="93">
        <f>(D115/7)/60</f>
        <v>18.778571428571428</v>
      </c>
      <c r="K73" s="201">
        <v>62</v>
      </c>
      <c r="L73" s="20">
        <f t="shared" si="1"/>
        <v>9.6</v>
      </c>
      <c r="M73" s="20">
        <f t="shared" si="2"/>
        <v>9.5999999999999992E-3</v>
      </c>
      <c r="N73" s="20">
        <f t="shared" si="3"/>
        <v>9.5999999999999992E-3</v>
      </c>
      <c r="O73" s="20">
        <f t="shared" si="4"/>
        <v>7.7467432065744914E-3</v>
      </c>
      <c r="P73" s="20">
        <f t="shared" si="5"/>
        <v>6.9852363869368139E-3</v>
      </c>
      <c r="Q73" s="20">
        <f t="shared" si="6"/>
        <v>6.2716492597847256E-3</v>
      </c>
      <c r="R73" s="20">
        <f t="shared" si="7"/>
        <v>5.420205574400247E-3</v>
      </c>
      <c r="S73" s="20">
        <f t="shared" si="8"/>
        <v>6.1</v>
      </c>
      <c r="T73" s="20">
        <f t="shared" si="9"/>
        <v>6.0999999999999995E-3</v>
      </c>
      <c r="U73" s="20">
        <f t="shared" si="10"/>
        <v>6.0999999999999995E-3</v>
      </c>
      <c r="V73" s="20">
        <f t="shared" si="11"/>
        <v>4.9391423826636964E-3</v>
      </c>
      <c r="W73" s="20">
        <f t="shared" si="12"/>
        <v>4.4385816637289785E-3</v>
      </c>
      <c r="X73" s="20">
        <f t="shared" si="13"/>
        <v>4.0206334820237456E-3</v>
      </c>
      <c r="Y73" s="20">
        <f t="shared" si="14"/>
        <v>3.5184859922399833E-3</v>
      </c>
      <c r="AA73" s="5">
        <v>62</v>
      </c>
      <c r="AB73" s="5">
        <f t="shared" si="51"/>
        <v>9.6</v>
      </c>
      <c r="AC73" s="5">
        <f t="shared" si="51"/>
        <v>9.1199999999999992</v>
      </c>
      <c r="AD73" s="5">
        <f t="shared" si="51"/>
        <v>8.64</v>
      </c>
      <c r="AE73" s="5">
        <f t="shared" si="51"/>
        <v>8.16</v>
      </c>
      <c r="AF73" s="5">
        <f t="shared" si="51"/>
        <v>7.68</v>
      </c>
      <c r="AG73" s="5">
        <f t="shared" si="52"/>
        <v>6.1</v>
      </c>
      <c r="AH73" s="5">
        <f t="shared" si="52"/>
        <v>5.794999999999999</v>
      </c>
      <c r="AI73" s="5">
        <f t="shared" si="52"/>
        <v>5.49</v>
      </c>
      <c r="AJ73" s="5">
        <f t="shared" si="52"/>
        <v>5.1849999999999996</v>
      </c>
      <c r="AK73" s="5">
        <f t="shared" si="52"/>
        <v>4.88</v>
      </c>
      <c r="AM73" s="107">
        <f t="shared" si="17"/>
        <v>9.5999999999999992E-3</v>
      </c>
      <c r="AN73" s="107">
        <f t="shared" si="18"/>
        <v>9.1199999999999996E-3</v>
      </c>
      <c r="AO73" s="107">
        <f t="shared" si="19"/>
        <v>8.6400000000000001E-3</v>
      </c>
      <c r="AP73" s="107">
        <f t="shared" si="20"/>
        <v>8.1600000000000006E-3</v>
      </c>
      <c r="AQ73" s="107">
        <f t="shared" si="21"/>
        <v>7.6799999999999993E-3</v>
      </c>
      <c r="AR73" s="107">
        <f t="shared" si="22"/>
        <v>6.0999999999999995E-3</v>
      </c>
      <c r="AS73" s="107">
        <f t="shared" si="23"/>
        <v>5.7949999999999989E-3</v>
      </c>
      <c r="AT73" s="107">
        <f t="shared" si="24"/>
        <v>5.4900000000000001E-3</v>
      </c>
      <c r="AU73" s="107">
        <f t="shared" si="25"/>
        <v>5.1849999999999995E-3</v>
      </c>
      <c r="AV73" s="107">
        <f t="shared" si="26"/>
        <v>4.8799999999999998E-3</v>
      </c>
    </row>
    <row r="74" spans="1:48" ht="15">
      <c r="A74" s="115" t="str">
        <f>A65</f>
        <v>RR</v>
      </c>
      <c r="B74" s="93">
        <f>1+$B$46*B73^0.25</f>
        <v>1</v>
      </c>
      <c r="C74" s="93">
        <f>1+$B$46*C73^0.25</f>
        <v>0.80969547256781915</v>
      </c>
      <c r="D74" s="93">
        <f>1+$B$46*D73^0.25</f>
        <v>0.72763633831622598</v>
      </c>
      <c r="E74" s="93">
        <f>1+$B$46*E73^0.25</f>
        <v>0.6591202429547125</v>
      </c>
      <c r="F74" s="93">
        <f>1+$B$46*F73^0.25</f>
        <v>0.57680098233442356</v>
      </c>
      <c r="K74" s="201">
        <v>63</v>
      </c>
      <c r="L74" s="20">
        <f t="shared" si="1"/>
        <v>9.6</v>
      </c>
      <c r="M74" s="20">
        <f t="shared" si="2"/>
        <v>9.5999999999999992E-3</v>
      </c>
      <c r="N74" s="20">
        <f t="shared" si="3"/>
        <v>9.5999999999999992E-3</v>
      </c>
      <c r="O74" s="20">
        <f t="shared" si="4"/>
        <v>7.7467432065744914E-3</v>
      </c>
      <c r="P74" s="20">
        <f t="shared" si="5"/>
        <v>6.9852363869368139E-3</v>
      </c>
      <c r="Q74" s="20">
        <f t="shared" si="6"/>
        <v>6.2716492597847256E-3</v>
      </c>
      <c r="R74" s="20">
        <f t="shared" si="7"/>
        <v>5.420205574400247E-3</v>
      </c>
      <c r="S74" s="20">
        <f t="shared" si="8"/>
        <v>6.1</v>
      </c>
      <c r="T74" s="20">
        <f t="shared" si="9"/>
        <v>6.0999999999999995E-3</v>
      </c>
      <c r="U74" s="20">
        <f t="shared" si="10"/>
        <v>6.0999999999999995E-3</v>
      </c>
      <c r="V74" s="20">
        <f t="shared" si="11"/>
        <v>4.9391423826636964E-3</v>
      </c>
      <c r="W74" s="20">
        <f t="shared" si="12"/>
        <v>4.4385816637289785E-3</v>
      </c>
      <c r="X74" s="20">
        <f t="shared" si="13"/>
        <v>4.0206334820237456E-3</v>
      </c>
      <c r="Y74" s="20">
        <f t="shared" si="14"/>
        <v>3.5184859922399833E-3</v>
      </c>
      <c r="AA74" s="5">
        <v>63</v>
      </c>
      <c r="AB74" s="5">
        <f t="shared" si="51"/>
        <v>9.6</v>
      </c>
      <c r="AC74" s="5">
        <f t="shared" si="51"/>
        <v>9.1199999999999992</v>
      </c>
      <c r="AD74" s="5">
        <f t="shared" si="51"/>
        <v>8.64</v>
      </c>
      <c r="AE74" s="5">
        <f t="shared" si="51"/>
        <v>8.16</v>
      </c>
      <c r="AF74" s="5">
        <f t="shared" si="51"/>
        <v>7.68</v>
      </c>
      <c r="AG74" s="5">
        <f t="shared" si="52"/>
        <v>6.1</v>
      </c>
      <c r="AH74" s="5">
        <f t="shared" si="52"/>
        <v>5.794999999999999</v>
      </c>
      <c r="AI74" s="5">
        <f t="shared" si="52"/>
        <v>5.49</v>
      </c>
      <c r="AJ74" s="5">
        <f t="shared" si="52"/>
        <v>5.1849999999999996</v>
      </c>
      <c r="AK74" s="5">
        <f t="shared" si="52"/>
        <v>4.88</v>
      </c>
      <c r="AM74" s="107">
        <f t="shared" si="17"/>
        <v>9.5999999999999992E-3</v>
      </c>
      <c r="AN74" s="107">
        <f t="shared" si="18"/>
        <v>9.1199999999999996E-3</v>
      </c>
      <c r="AO74" s="107">
        <f t="shared" si="19"/>
        <v>8.6400000000000001E-3</v>
      </c>
      <c r="AP74" s="107">
        <f t="shared" si="20"/>
        <v>8.1600000000000006E-3</v>
      </c>
      <c r="AQ74" s="107">
        <f t="shared" si="21"/>
        <v>7.6799999999999993E-3</v>
      </c>
      <c r="AR74" s="107">
        <f t="shared" si="22"/>
        <v>6.0999999999999995E-3</v>
      </c>
      <c r="AS74" s="107">
        <f t="shared" si="23"/>
        <v>5.7949999999999989E-3</v>
      </c>
      <c r="AT74" s="107">
        <f t="shared" si="24"/>
        <v>5.4900000000000001E-3</v>
      </c>
      <c r="AU74" s="107">
        <f t="shared" si="25"/>
        <v>5.1849999999999995E-3</v>
      </c>
      <c r="AV74" s="107">
        <f t="shared" si="26"/>
        <v>4.8799999999999998E-3</v>
      </c>
    </row>
    <row r="75" spans="1:48">
      <c r="K75" s="201">
        <v>64</v>
      </c>
      <c r="L75" s="20">
        <f t="shared" si="1"/>
        <v>9.6</v>
      </c>
      <c r="M75" s="20">
        <f t="shared" si="2"/>
        <v>9.5999999999999992E-3</v>
      </c>
      <c r="N75" s="20">
        <f t="shared" si="3"/>
        <v>9.5999999999999992E-3</v>
      </c>
      <c r="O75" s="20">
        <f t="shared" si="4"/>
        <v>7.7467432065744914E-3</v>
      </c>
      <c r="P75" s="20">
        <f t="shared" si="5"/>
        <v>6.9852363869368139E-3</v>
      </c>
      <c r="Q75" s="20">
        <f t="shared" si="6"/>
        <v>6.2716492597847256E-3</v>
      </c>
      <c r="R75" s="20">
        <f t="shared" si="7"/>
        <v>5.420205574400247E-3</v>
      </c>
      <c r="S75" s="20">
        <f t="shared" si="8"/>
        <v>6.1</v>
      </c>
      <c r="T75" s="20">
        <f t="shared" si="9"/>
        <v>6.0999999999999995E-3</v>
      </c>
      <c r="U75" s="20">
        <f t="shared" si="10"/>
        <v>6.0999999999999995E-3</v>
      </c>
      <c r="V75" s="20">
        <f t="shared" si="11"/>
        <v>4.9391423826636964E-3</v>
      </c>
      <c r="W75" s="20">
        <f t="shared" si="12"/>
        <v>4.4385816637289785E-3</v>
      </c>
      <c r="X75" s="20">
        <f t="shared" si="13"/>
        <v>4.0206334820237456E-3</v>
      </c>
      <c r="Y75" s="20">
        <f t="shared" si="14"/>
        <v>3.5184859922399833E-3</v>
      </c>
      <c r="AA75" s="5">
        <v>64</v>
      </c>
      <c r="AB75" s="5">
        <f>All_Cause_Mortality_60to64Years_Male*(1+AB$10)</f>
        <v>9.6</v>
      </c>
      <c r="AC75" s="5">
        <f>All_Cause_Mortality_60to64Years_Male*(1+AC$10)</f>
        <v>9.1199999999999992</v>
      </c>
      <c r="AD75" s="5">
        <f>All_Cause_Mortality_60to64Years_Male*(1+AD$10)</f>
        <v>8.64</v>
      </c>
      <c r="AE75" s="5">
        <f>All_Cause_Mortality_60to64Years_Male*(1+AE$10)</f>
        <v>8.16</v>
      </c>
      <c r="AF75" s="5">
        <f>All_Cause_Mortality_60to64Years_Male*(1+AF$10)</f>
        <v>7.68</v>
      </c>
      <c r="AG75" s="5">
        <f>All_Cause_Mortality_60to64Years_Female*(1+AG$10)</f>
        <v>6.1</v>
      </c>
      <c r="AH75" s="5">
        <f>All_Cause_Mortality_60to64Years_Female*(1+AH$10)</f>
        <v>5.794999999999999</v>
      </c>
      <c r="AI75" s="5">
        <f>All_Cause_Mortality_60to64Years_Female*(1+AI$10)</f>
        <v>5.49</v>
      </c>
      <c r="AJ75" s="5">
        <f>All_Cause_Mortality_60to64Years_Female*(1+AJ$10)</f>
        <v>5.1849999999999996</v>
      </c>
      <c r="AK75" s="5">
        <f>All_Cause_Mortality_60to64Years_Female*(1+AK$10)</f>
        <v>4.88</v>
      </c>
      <c r="AM75" s="107">
        <f t="shared" si="17"/>
        <v>9.5999999999999992E-3</v>
      </c>
      <c r="AN75" s="107">
        <f t="shared" si="18"/>
        <v>9.1199999999999996E-3</v>
      </c>
      <c r="AO75" s="107">
        <f t="shared" si="19"/>
        <v>8.6400000000000001E-3</v>
      </c>
      <c r="AP75" s="107">
        <f t="shared" si="20"/>
        <v>8.1600000000000006E-3</v>
      </c>
      <c r="AQ75" s="107">
        <f t="shared" si="21"/>
        <v>7.6799999999999993E-3</v>
      </c>
      <c r="AR75" s="107">
        <f t="shared" si="22"/>
        <v>6.0999999999999995E-3</v>
      </c>
      <c r="AS75" s="107">
        <f t="shared" si="23"/>
        <v>5.7949999999999989E-3</v>
      </c>
      <c r="AT75" s="107">
        <f t="shared" si="24"/>
        <v>5.4900000000000001E-3</v>
      </c>
      <c r="AU75" s="107">
        <f t="shared" si="25"/>
        <v>5.1849999999999995E-3</v>
      </c>
      <c r="AV75" s="107">
        <f t="shared" si="26"/>
        <v>4.8799999999999998E-3</v>
      </c>
    </row>
    <row r="76" spans="1:48">
      <c r="A76" s="5" t="s">
        <v>375</v>
      </c>
      <c r="K76" s="201">
        <v>65</v>
      </c>
      <c r="L76" s="20">
        <f t="shared" ref="L76:L111" si="54">AB76</f>
        <v>14.3</v>
      </c>
      <c r="M76" s="20">
        <f t="shared" ref="M76:M111" si="55">L76/1000</f>
        <v>1.43E-2</v>
      </c>
      <c r="N76" s="20">
        <f t="shared" ref="N76:N111" si="56">$M76*B$65</f>
        <v>1.43E-2</v>
      </c>
      <c r="O76" s="20">
        <f t="shared" ref="O76:O111" si="57">$M76*C$65</f>
        <v>1.1539419568126588E-2</v>
      </c>
      <c r="P76" s="20">
        <f t="shared" ref="P76:P111" si="58">$M76*D$65</f>
        <v>1.040509170137463E-2</v>
      </c>
      <c r="Q76" s="20">
        <f t="shared" ref="Q76:Q111" si="59">$M76*E$65</f>
        <v>9.3421442098876647E-3</v>
      </c>
      <c r="R76" s="20">
        <f t="shared" ref="R76:R111" si="60">$M76*F$65</f>
        <v>8.073847886867035E-3</v>
      </c>
      <c r="S76" s="20">
        <f t="shared" ref="S76:S111" si="61">AG76</f>
        <v>9.4</v>
      </c>
      <c r="T76" s="20">
        <f t="shared" ref="T76:T111" si="62">S76/1000</f>
        <v>9.4000000000000004E-3</v>
      </c>
      <c r="U76" s="20">
        <f t="shared" ref="U76:U111" si="63">$T76*B$74</f>
        <v>9.4000000000000004E-3</v>
      </c>
      <c r="V76" s="20">
        <f t="shared" ref="V76:V111" si="64">$T76*C$74</f>
        <v>7.6111374421375007E-3</v>
      </c>
      <c r="W76" s="20">
        <f t="shared" ref="W76:W111" si="65">$T76*D$74</f>
        <v>6.8397815801725242E-3</v>
      </c>
      <c r="X76" s="20">
        <f t="shared" ref="X76:X111" si="66">$T76*E$74</f>
        <v>6.1957302837742975E-3</v>
      </c>
      <c r="Y76" s="20">
        <f t="shared" ref="Y76:Y111" si="67">$T76*F$74</f>
        <v>5.4219292339435813E-3</v>
      </c>
      <c r="AA76" s="5">
        <v>65</v>
      </c>
      <c r="AB76" s="5">
        <f t="shared" ref="AB76:AF80" si="68">All_Cause_Mortality_65to69Years_Male*(1+AB$10)</f>
        <v>14.3</v>
      </c>
      <c r="AC76" s="5">
        <f t="shared" si="68"/>
        <v>13.585000000000001</v>
      </c>
      <c r="AD76" s="5">
        <f t="shared" si="68"/>
        <v>12.870000000000001</v>
      </c>
      <c r="AE76" s="5">
        <f t="shared" si="68"/>
        <v>12.155000000000001</v>
      </c>
      <c r="AF76" s="5">
        <f t="shared" si="68"/>
        <v>11.440000000000001</v>
      </c>
      <c r="AG76" s="5">
        <f t="shared" ref="AG76:AK80" si="69">All_Cause_Mortality_65to69Years_Female*(1+AG$10)</f>
        <v>9.4</v>
      </c>
      <c r="AH76" s="5">
        <f t="shared" si="69"/>
        <v>8.93</v>
      </c>
      <c r="AI76" s="5">
        <f t="shared" si="69"/>
        <v>8.4600000000000009</v>
      </c>
      <c r="AJ76" s="5">
        <f t="shared" si="69"/>
        <v>7.99</v>
      </c>
      <c r="AK76" s="5">
        <f t="shared" si="69"/>
        <v>7.5200000000000005</v>
      </c>
      <c r="AM76" s="107">
        <f t="shared" ref="AM76:AM85" si="70">AB76/1000</f>
        <v>1.43E-2</v>
      </c>
      <c r="AN76" s="107">
        <f t="shared" ref="AN76:AN85" si="71">AC76/1000</f>
        <v>1.3585000000000002E-2</v>
      </c>
      <c r="AO76" s="107">
        <f t="shared" ref="AO76:AO85" si="72">AD76/1000</f>
        <v>1.2870000000000001E-2</v>
      </c>
      <c r="AP76" s="107">
        <f t="shared" ref="AP76:AP85" si="73">AE76/1000</f>
        <v>1.2155000000000001E-2</v>
      </c>
      <c r="AQ76" s="107">
        <f t="shared" ref="AQ76:AQ85" si="74">AF76/1000</f>
        <v>1.1440000000000001E-2</v>
      </c>
      <c r="AR76" s="107">
        <f t="shared" ref="AR76:AR85" si="75">AG76/1000</f>
        <v>9.4000000000000004E-3</v>
      </c>
      <c r="AS76" s="107">
        <f t="shared" ref="AS76:AS85" si="76">AH76/1000</f>
        <v>8.9300000000000004E-3</v>
      </c>
      <c r="AT76" s="107">
        <f t="shared" ref="AT76:AT85" si="77">AI76/1000</f>
        <v>8.4600000000000005E-3</v>
      </c>
      <c r="AU76" s="107">
        <f t="shared" ref="AU76:AU85" si="78">AJ76/1000</f>
        <v>7.9900000000000006E-3</v>
      </c>
      <c r="AV76" s="107">
        <f t="shared" ref="AV76:AV85" si="79">AK76/1000</f>
        <v>7.5200000000000006E-3</v>
      </c>
    </row>
    <row r="77" spans="1:48">
      <c r="A77" s="5" t="s">
        <v>376</v>
      </c>
      <c r="K77" s="201">
        <v>66</v>
      </c>
      <c r="L77" s="20">
        <f t="shared" si="54"/>
        <v>14.3</v>
      </c>
      <c r="M77" s="20">
        <f t="shared" si="55"/>
        <v>1.43E-2</v>
      </c>
      <c r="N77" s="20">
        <f t="shared" si="56"/>
        <v>1.43E-2</v>
      </c>
      <c r="O77" s="20">
        <f t="shared" si="57"/>
        <v>1.1539419568126588E-2</v>
      </c>
      <c r="P77" s="20">
        <f t="shared" si="58"/>
        <v>1.040509170137463E-2</v>
      </c>
      <c r="Q77" s="20">
        <f t="shared" si="59"/>
        <v>9.3421442098876647E-3</v>
      </c>
      <c r="R77" s="20">
        <f t="shared" si="60"/>
        <v>8.073847886867035E-3</v>
      </c>
      <c r="S77" s="20">
        <f t="shared" si="61"/>
        <v>9.4</v>
      </c>
      <c r="T77" s="20">
        <f t="shared" si="62"/>
        <v>9.4000000000000004E-3</v>
      </c>
      <c r="U77" s="20">
        <f t="shared" si="63"/>
        <v>9.4000000000000004E-3</v>
      </c>
      <c r="V77" s="20">
        <f t="shared" si="64"/>
        <v>7.6111374421375007E-3</v>
      </c>
      <c r="W77" s="20">
        <f t="shared" si="65"/>
        <v>6.8397815801725242E-3</v>
      </c>
      <c r="X77" s="20">
        <f t="shared" si="66"/>
        <v>6.1957302837742975E-3</v>
      </c>
      <c r="Y77" s="20">
        <f t="shared" si="67"/>
        <v>5.4219292339435813E-3</v>
      </c>
      <c r="AA77" s="5">
        <v>66</v>
      </c>
      <c r="AB77" s="5">
        <f t="shared" si="68"/>
        <v>14.3</v>
      </c>
      <c r="AC77" s="5">
        <f t="shared" si="68"/>
        <v>13.585000000000001</v>
      </c>
      <c r="AD77" s="5">
        <f t="shared" si="68"/>
        <v>12.870000000000001</v>
      </c>
      <c r="AE77" s="5">
        <f t="shared" si="68"/>
        <v>12.155000000000001</v>
      </c>
      <c r="AF77" s="5">
        <f t="shared" si="68"/>
        <v>11.440000000000001</v>
      </c>
      <c r="AG77" s="5">
        <f t="shared" si="69"/>
        <v>9.4</v>
      </c>
      <c r="AH77" s="5">
        <f t="shared" si="69"/>
        <v>8.93</v>
      </c>
      <c r="AI77" s="5">
        <f t="shared" si="69"/>
        <v>8.4600000000000009</v>
      </c>
      <c r="AJ77" s="5">
        <f t="shared" si="69"/>
        <v>7.99</v>
      </c>
      <c r="AK77" s="5">
        <f t="shared" si="69"/>
        <v>7.5200000000000005</v>
      </c>
      <c r="AM77" s="107">
        <f t="shared" si="70"/>
        <v>1.43E-2</v>
      </c>
      <c r="AN77" s="107">
        <f t="shared" si="71"/>
        <v>1.3585000000000002E-2</v>
      </c>
      <c r="AO77" s="107">
        <f t="shared" si="72"/>
        <v>1.2870000000000001E-2</v>
      </c>
      <c r="AP77" s="107">
        <f t="shared" si="73"/>
        <v>1.2155000000000001E-2</v>
      </c>
      <c r="AQ77" s="107">
        <f t="shared" si="74"/>
        <v>1.1440000000000001E-2</v>
      </c>
      <c r="AR77" s="107">
        <f t="shared" si="75"/>
        <v>9.4000000000000004E-3</v>
      </c>
      <c r="AS77" s="107">
        <f t="shared" si="76"/>
        <v>8.9300000000000004E-3</v>
      </c>
      <c r="AT77" s="107">
        <f t="shared" si="77"/>
        <v>8.4600000000000005E-3</v>
      </c>
      <c r="AU77" s="107">
        <f t="shared" si="78"/>
        <v>7.9900000000000006E-3</v>
      </c>
      <c r="AV77" s="107">
        <f t="shared" si="79"/>
        <v>7.5200000000000006E-3</v>
      </c>
    </row>
    <row r="78" spans="1:48">
      <c r="K78" s="201">
        <v>67</v>
      </c>
      <c r="L78" s="20">
        <f t="shared" si="54"/>
        <v>14.3</v>
      </c>
      <c r="M78" s="20">
        <f t="shared" si="55"/>
        <v>1.43E-2</v>
      </c>
      <c r="N78" s="20">
        <f t="shared" si="56"/>
        <v>1.43E-2</v>
      </c>
      <c r="O78" s="20">
        <f t="shared" si="57"/>
        <v>1.1539419568126588E-2</v>
      </c>
      <c r="P78" s="20">
        <f t="shared" si="58"/>
        <v>1.040509170137463E-2</v>
      </c>
      <c r="Q78" s="20">
        <f t="shared" si="59"/>
        <v>9.3421442098876647E-3</v>
      </c>
      <c r="R78" s="20">
        <f t="shared" si="60"/>
        <v>8.073847886867035E-3</v>
      </c>
      <c r="S78" s="20">
        <f t="shared" si="61"/>
        <v>9.4</v>
      </c>
      <c r="T78" s="20">
        <f t="shared" si="62"/>
        <v>9.4000000000000004E-3</v>
      </c>
      <c r="U78" s="20">
        <f t="shared" si="63"/>
        <v>9.4000000000000004E-3</v>
      </c>
      <c r="V78" s="20">
        <f t="shared" si="64"/>
        <v>7.6111374421375007E-3</v>
      </c>
      <c r="W78" s="20">
        <f t="shared" si="65"/>
        <v>6.8397815801725242E-3</v>
      </c>
      <c r="X78" s="20">
        <f t="shared" si="66"/>
        <v>6.1957302837742975E-3</v>
      </c>
      <c r="Y78" s="20">
        <f t="shared" si="67"/>
        <v>5.4219292339435813E-3</v>
      </c>
      <c r="AA78" s="5">
        <v>67</v>
      </c>
      <c r="AB78" s="5">
        <f t="shared" si="68"/>
        <v>14.3</v>
      </c>
      <c r="AC78" s="5">
        <f t="shared" si="68"/>
        <v>13.585000000000001</v>
      </c>
      <c r="AD78" s="5">
        <f t="shared" si="68"/>
        <v>12.870000000000001</v>
      </c>
      <c r="AE78" s="5">
        <f t="shared" si="68"/>
        <v>12.155000000000001</v>
      </c>
      <c r="AF78" s="5">
        <f t="shared" si="68"/>
        <v>11.440000000000001</v>
      </c>
      <c r="AG78" s="5">
        <f t="shared" si="69"/>
        <v>9.4</v>
      </c>
      <c r="AH78" s="5">
        <f t="shared" si="69"/>
        <v>8.93</v>
      </c>
      <c r="AI78" s="5">
        <f t="shared" si="69"/>
        <v>8.4600000000000009</v>
      </c>
      <c r="AJ78" s="5">
        <f t="shared" si="69"/>
        <v>7.99</v>
      </c>
      <c r="AK78" s="5">
        <f t="shared" si="69"/>
        <v>7.5200000000000005</v>
      </c>
      <c r="AM78" s="107">
        <f t="shared" si="70"/>
        <v>1.43E-2</v>
      </c>
      <c r="AN78" s="107">
        <f t="shared" si="71"/>
        <v>1.3585000000000002E-2</v>
      </c>
      <c r="AO78" s="107">
        <f t="shared" si="72"/>
        <v>1.2870000000000001E-2</v>
      </c>
      <c r="AP78" s="107">
        <f t="shared" si="73"/>
        <v>1.2155000000000001E-2</v>
      </c>
      <c r="AQ78" s="107">
        <f t="shared" si="74"/>
        <v>1.1440000000000001E-2</v>
      </c>
      <c r="AR78" s="107">
        <f t="shared" si="75"/>
        <v>9.4000000000000004E-3</v>
      </c>
      <c r="AS78" s="107">
        <f t="shared" si="76"/>
        <v>8.9300000000000004E-3</v>
      </c>
      <c r="AT78" s="107">
        <f t="shared" si="77"/>
        <v>8.4600000000000005E-3</v>
      </c>
      <c r="AU78" s="107">
        <f t="shared" si="78"/>
        <v>7.9900000000000006E-3</v>
      </c>
      <c r="AV78" s="107">
        <f t="shared" si="79"/>
        <v>7.5200000000000006E-3</v>
      </c>
    </row>
    <row r="79" spans="1:48">
      <c r="A79" s="5" t="s">
        <v>394</v>
      </c>
      <c r="C79" s="5" t="s">
        <v>377</v>
      </c>
      <c r="D79" s="5" t="s">
        <v>378</v>
      </c>
      <c r="E79" s="5" t="s">
        <v>379</v>
      </c>
      <c r="K79" s="201">
        <v>68</v>
      </c>
      <c r="L79" s="20">
        <f t="shared" si="54"/>
        <v>14.3</v>
      </c>
      <c r="M79" s="20">
        <f t="shared" si="55"/>
        <v>1.43E-2</v>
      </c>
      <c r="N79" s="20">
        <f t="shared" si="56"/>
        <v>1.43E-2</v>
      </c>
      <c r="O79" s="20">
        <f t="shared" si="57"/>
        <v>1.1539419568126588E-2</v>
      </c>
      <c r="P79" s="20">
        <f t="shared" si="58"/>
        <v>1.040509170137463E-2</v>
      </c>
      <c r="Q79" s="20">
        <f t="shared" si="59"/>
        <v>9.3421442098876647E-3</v>
      </c>
      <c r="R79" s="20">
        <f t="shared" si="60"/>
        <v>8.073847886867035E-3</v>
      </c>
      <c r="S79" s="20">
        <f t="shared" si="61"/>
        <v>9.4</v>
      </c>
      <c r="T79" s="20">
        <f t="shared" si="62"/>
        <v>9.4000000000000004E-3</v>
      </c>
      <c r="U79" s="20">
        <f t="shared" si="63"/>
        <v>9.4000000000000004E-3</v>
      </c>
      <c r="V79" s="20">
        <f t="shared" si="64"/>
        <v>7.6111374421375007E-3</v>
      </c>
      <c r="W79" s="20">
        <f t="shared" si="65"/>
        <v>6.8397815801725242E-3</v>
      </c>
      <c r="X79" s="20">
        <f t="shared" si="66"/>
        <v>6.1957302837742975E-3</v>
      </c>
      <c r="Y79" s="20">
        <f t="shared" si="67"/>
        <v>5.4219292339435813E-3</v>
      </c>
      <c r="AA79" s="5">
        <v>68</v>
      </c>
      <c r="AB79" s="5">
        <f t="shared" si="68"/>
        <v>14.3</v>
      </c>
      <c r="AC79" s="5">
        <f t="shared" si="68"/>
        <v>13.585000000000001</v>
      </c>
      <c r="AD79" s="5">
        <f t="shared" si="68"/>
        <v>12.870000000000001</v>
      </c>
      <c r="AE79" s="5">
        <f t="shared" si="68"/>
        <v>12.155000000000001</v>
      </c>
      <c r="AF79" s="5">
        <f t="shared" si="68"/>
        <v>11.440000000000001</v>
      </c>
      <c r="AG79" s="5">
        <f t="shared" si="69"/>
        <v>9.4</v>
      </c>
      <c r="AH79" s="5">
        <f t="shared" si="69"/>
        <v>8.93</v>
      </c>
      <c r="AI79" s="5">
        <f t="shared" si="69"/>
        <v>8.4600000000000009</v>
      </c>
      <c r="AJ79" s="5">
        <f t="shared" si="69"/>
        <v>7.99</v>
      </c>
      <c r="AK79" s="5">
        <f t="shared" si="69"/>
        <v>7.5200000000000005</v>
      </c>
      <c r="AM79" s="107">
        <f t="shared" si="70"/>
        <v>1.43E-2</v>
      </c>
      <c r="AN79" s="107">
        <f t="shared" si="71"/>
        <v>1.3585000000000002E-2</v>
      </c>
      <c r="AO79" s="107">
        <f t="shared" si="72"/>
        <v>1.2870000000000001E-2</v>
      </c>
      <c r="AP79" s="107">
        <f t="shared" si="73"/>
        <v>1.2155000000000001E-2</v>
      </c>
      <c r="AQ79" s="107">
        <f t="shared" si="74"/>
        <v>1.1440000000000001E-2</v>
      </c>
      <c r="AR79" s="107">
        <f t="shared" si="75"/>
        <v>9.4000000000000004E-3</v>
      </c>
      <c r="AS79" s="107">
        <f t="shared" si="76"/>
        <v>8.9300000000000004E-3</v>
      </c>
      <c r="AT79" s="107">
        <f t="shared" si="77"/>
        <v>8.4600000000000005E-3</v>
      </c>
      <c r="AU79" s="107">
        <f t="shared" si="78"/>
        <v>7.9900000000000006E-3</v>
      </c>
      <c r="AV79" s="107">
        <f t="shared" si="79"/>
        <v>7.5200000000000006E-3</v>
      </c>
    </row>
    <row r="80" spans="1:48">
      <c r="K80" s="201">
        <v>69</v>
      </c>
      <c r="L80" s="20">
        <f t="shared" si="54"/>
        <v>14.3</v>
      </c>
      <c r="M80" s="20">
        <f t="shared" si="55"/>
        <v>1.43E-2</v>
      </c>
      <c r="N80" s="20">
        <f t="shared" si="56"/>
        <v>1.43E-2</v>
      </c>
      <c r="O80" s="20">
        <f t="shared" si="57"/>
        <v>1.1539419568126588E-2</v>
      </c>
      <c r="P80" s="20">
        <f t="shared" si="58"/>
        <v>1.040509170137463E-2</v>
      </c>
      <c r="Q80" s="20">
        <f t="shared" si="59"/>
        <v>9.3421442098876647E-3</v>
      </c>
      <c r="R80" s="20">
        <f t="shared" si="60"/>
        <v>8.073847886867035E-3</v>
      </c>
      <c r="S80" s="20">
        <f t="shared" si="61"/>
        <v>9.4</v>
      </c>
      <c r="T80" s="20">
        <f t="shared" si="62"/>
        <v>9.4000000000000004E-3</v>
      </c>
      <c r="U80" s="20">
        <f t="shared" si="63"/>
        <v>9.4000000000000004E-3</v>
      </c>
      <c r="V80" s="20">
        <f t="shared" si="64"/>
        <v>7.6111374421375007E-3</v>
      </c>
      <c r="W80" s="20">
        <f t="shared" si="65"/>
        <v>6.8397815801725242E-3</v>
      </c>
      <c r="X80" s="20">
        <f t="shared" si="66"/>
        <v>6.1957302837742975E-3</v>
      </c>
      <c r="Y80" s="20">
        <f t="shared" si="67"/>
        <v>5.4219292339435813E-3</v>
      </c>
      <c r="AA80" s="5">
        <v>69</v>
      </c>
      <c r="AB80" s="5">
        <f t="shared" si="68"/>
        <v>14.3</v>
      </c>
      <c r="AC80" s="5">
        <f t="shared" si="68"/>
        <v>13.585000000000001</v>
      </c>
      <c r="AD80" s="5">
        <f t="shared" si="68"/>
        <v>12.870000000000001</v>
      </c>
      <c r="AE80" s="5">
        <f t="shared" si="68"/>
        <v>12.155000000000001</v>
      </c>
      <c r="AF80" s="5">
        <f t="shared" si="68"/>
        <v>11.440000000000001</v>
      </c>
      <c r="AG80" s="5">
        <f t="shared" si="69"/>
        <v>9.4</v>
      </c>
      <c r="AH80" s="5">
        <f t="shared" si="69"/>
        <v>8.93</v>
      </c>
      <c r="AI80" s="5">
        <f t="shared" si="69"/>
        <v>8.4600000000000009</v>
      </c>
      <c r="AJ80" s="5">
        <f t="shared" si="69"/>
        <v>7.99</v>
      </c>
      <c r="AK80" s="5">
        <f t="shared" si="69"/>
        <v>7.5200000000000005</v>
      </c>
      <c r="AM80" s="107">
        <f t="shared" si="70"/>
        <v>1.43E-2</v>
      </c>
      <c r="AN80" s="107">
        <f t="shared" si="71"/>
        <v>1.3585000000000002E-2</v>
      </c>
      <c r="AO80" s="107">
        <f t="shared" si="72"/>
        <v>1.2870000000000001E-2</v>
      </c>
      <c r="AP80" s="107">
        <f t="shared" si="73"/>
        <v>1.2155000000000001E-2</v>
      </c>
      <c r="AQ80" s="107">
        <f t="shared" si="74"/>
        <v>1.1440000000000001E-2</v>
      </c>
      <c r="AR80" s="107">
        <f t="shared" si="75"/>
        <v>9.4000000000000004E-3</v>
      </c>
      <c r="AS80" s="107">
        <f t="shared" si="76"/>
        <v>8.9300000000000004E-3</v>
      </c>
      <c r="AT80" s="107">
        <f t="shared" si="77"/>
        <v>8.4600000000000005E-3</v>
      </c>
      <c r="AU80" s="107">
        <f t="shared" si="78"/>
        <v>7.9900000000000006E-3</v>
      </c>
      <c r="AV80" s="107">
        <f t="shared" si="79"/>
        <v>7.5200000000000006E-3</v>
      </c>
    </row>
    <row r="81" spans="1:48">
      <c r="C81" s="5">
        <v>0</v>
      </c>
      <c r="D81" s="5">
        <v>0</v>
      </c>
      <c r="E81" s="5">
        <v>0</v>
      </c>
      <c r="K81" s="201">
        <v>70</v>
      </c>
      <c r="L81" s="20">
        <f t="shared" si="54"/>
        <v>24.5</v>
      </c>
      <c r="M81" s="20">
        <f t="shared" si="55"/>
        <v>2.4500000000000001E-2</v>
      </c>
      <c r="N81" s="20">
        <f t="shared" si="56"/>
        <v>2.4500000000000001E-2</v>
      </c>
      <c r="O81" s="20">
        <f t="shared" si="57"/>
        <v>1.9770334225111985E-2</v>
      </c>
      <c r="P81" s="20">
        <f t="shared" si="58"/>
        <v>1.7826905362494996E-2</v>
      </c>
      <c r="Q81" s="20">
        <f t="shared" si="59"/>
        <v>1.6005771548408938E-2</v>
      </c>
      <c r="R81" s="20">
        <f t="shared" si="60"/>
        <v>1.3832816309667298E-2</v>
      </c>
      <c r="S81" s="20">
        <f t="shared" si="61"/>
        <v>16</v>
      </c>
      <c r="T81" s="20">
        <f t="shared" si="62"/>
        <v>1.6E-2</v>
      </c>
      <c r="U81" s="20">
        <f t="shared" si="63"/>
        <v>1.6E-2</v>
      </c>
      <c r="V81" s="20">
        <f t="shared" si="64"/>
        <v>1.2955127561085108E-2</v>
      </c>
      <c r="W81" s="20">
        <f t="shared" si="65"/>
        <v>1.1642181413059616E-2</v>
      </c>
      <c r="X81" s="20">
        <f t="shared" si="66"/>
        <v>1.0545923887275399E-2</v>
      </c>
      <c r="Y81" s="20">
        <f t="shared" si="67"/>
        <v>9.2288157173507773E-3</v>
      </c>
      <c r="AA81" s="5">
        <v>70</v>
      </c>
      <c r="AB81" s="5">
        <f t="shared" ref="AB81:AF85" si="80">All_Cause_Mortality_70to74Years_Male*(1+AB$10)</f>
        <v>24.5</v>
      </c>
      <c r="AC81" s="5">
        <f t="shared" si="80"/>
        <v>23.274999999999999</v>
      </c>
      <c r="AD81" s="5">
        <f t="shared" si="80"/>
        <v>22.05</v>
      </c>
      <c r="AE81" s="5">
        <f t="shared" si="80"/>
        <v>20.824999999999999</v>
      </c>
      <c r="AF81" s="5">
        <f t="shared" si="80"/>
        <v>19.600000000000001</v>
      </c>
      <c r="AG81" s="5">
        <f t="shared" ref="AG81:AK85" si="81">All_Cause_Mortality_70to74Years_Female*(1+AG$10)</f>
        <v>16</v>
      </c>
      <c r="AH81" s="5">
        <f t="shared" si="81"/>
        <v>15.2</v>
      </c>
      <c r="AI81" s="5">
        <f t="shared" si="81"/>
        <v>14.4</v>
      </c>
      <c r="AJ81" s="5">
        <f t="shared" si="81"/>
        <v>13.6</v>
      </c>
      <c r="AK81" s="5">
        <f t="shared" si="81"/>
        <v>12.8</v>
      </c>
      <c r="AM81" s="107">
        <f t="shared" si="70"/>
        <v>2.4500000000000001E-2</v>
      </c>
      <c r="AN81" s="107">
        <f t="shared" si="71"/>
        <v>2.3274999999999997E-2</v>
      </c>
      <c r="AO81" s="107">
        <f t="shared" si="72"/>
        <v>2.205E-2</v>
      </c>
      <c r="AP81" s="107">
        <f t="shared" si="73"/>
        <v>2.0825E-2</v>
      </c>
      <c r="AQ81" s="107">
        <f t="shared" si="74"/>
        <v>1.9600000000000003E-2</v>
      </c>
      <c r="AR81" s="107">
        <f t="shared" si="75"/>
        <v>1.6E-2</v>
      </c>
      <c r="AS81" s="107">
        <f t="shared" si="76"/>
        <v>1.52E-2</v>
      </c>
      <c r="AT81" s="107">
        <f t="shared" si="77"/>
        <v>1.44E-2</v>
      </c>
      <c r="AU81" s="107">
        <f t="shared" si="78"/>
        <v>1.3599999999999999E-2</v>
      </c>
      <c r="AV81" s="107">
        <f t="shared" si="79"/>
        <v>1.2800000000000001E-2</v>
      </c>
    </row>
    <row r="82" spans="1:48">
      <c r="C82" s="5">
        <v>1</v>
      </c>
      <c r="D82" s="5">
        <v>383.3827</v>
      </c>
      <c r="E82" s="5">
        <v>286.4237</v>
      </c>
      <c r="K82" s="201">
        <v>71</v>
      </c>
      <c r="L82" s="20">
        <f t="shared" si="54"/>
        <v>24.5</v>
      </c>
      <c r="M82" s="20">
        <f t="shared" si="55"/>
        <v>2.4500000000000001E-2</v>
      </c>
      <c r="N82" s="20">
        <f t="shared" si="56"/>
        <v>2.4500000000000001E-2</v>
      </c>
      <c r="O82" s="20">
        <f t="shared" si="57"/>
        <v>1.9770334225111985E-2</v>
      </c>
      <c r="P82" s="20">
        <f t="shared" si="58"/>
        <v>1.7826905362494996E-2</v>
      </c>
      <c r="Q82" s="20">
        <f t="shared" si="59"/>
        <v>1.6005771548408938E-2</v>
      </c>
      <c r="R82" s="20">
        <f t="shared" si="60"/>
        <v>1.3832816309667298E-2</v>
      </c>
      <c r="S82" s="20">
        <f t="shared" si="61"/>
        <v>16</v>
      </c>
      <c r="T82" s="20">
        <f t="shared" si="62"/>
        <v>1.6E-2</v>
      </c>
      <c r="U82" s="20">
        <f t="shared" si="63"/>
        <v>1.6E-2</v>
      </c>
      <c r="V82" s="20">
        <f t="shared" si="64"/>
        <v>1.2955127561085108E-2</v>
      </c>
      <c r="W82" s="20">
        <f t="shared" si="65"/>
        <v>1.1642181413059616E-2</v>
      </c>
      <c r="X82" s="20">
        <f t="shared" si="66"/>
        <v>1.0545923887275399E-2</v>
      </c>
      <c r="Y82" s="20">
        <f t="shared" si="67"/>
        <v>9.2288157173507773E-3</v>
      </c>
      <c r="AA82" s="5">
        <v>71</v>
      </c>
      <c r="AB82" s="5">
        <f t="shared" si="80"/>
        <v>24.5</v>
      </c>
      <c r="AC82" s="5">
        <f t="shared" si="80"/>
        <v>23.274999999999999</v>
      </c>
      <c r="AD82" s="5">
        <f t="shared" si="80"/>
        <v>22.05</v>
      </c>
      <c r="AE82" s="5">
        <f t="shared" si="80"/>
        <v>20.824999999999999</v>
      </c>
      <c r="AF82" s="5">
        <f t="shared" si="80"/>
        <v>19.600000000000001</v>
      </c>
      <c r="AG82" s="5">
        <f t="shared" si="81"/>
        <v>16</v>
      </c>
      <c r="AH82" s="5">
        <f t="shared" si="81"/>
        <v>15.2</v>
      </c>
      <c r="AI82" s="5">
        <f t="shared" si="81"/>
        <v>14.4</v>
      </c>
      <c r="AJ82" s="5">
        <f t="shared" si="81"/>
        <v>13.6</v>
      </c>
      <c r="AK82" s="5">
        <f t="shared" si="81"/>
        <v>12.8</v>
      </c>
      <c r="AM82" s="107">
        <f t="shared" si="70"/>
        <v>2.4500000000000001E-2</v>
      </c>
      <c r="AN82" s="107">
        <f t="shared" si="71"/>
        <v>2.3274999999999997E-2</v>
      </c>
      <c r="AO82" s="107">
        <f t="shared" si="72"/>
        <v>2.205E-2</v>
      </c>
      <c r="AP82" s="107">
        <f t="shared" si="73"/>
        <v>2.0825E-2</v>
      </c>
      <c r="AQ82" s="107">
        <f t="shared" si="74"/>
        <v>1.9600000000000003E-2</v>
      </c>
      <c r="AR82" s="107">
        <f t="shared" si="75"/>
        <v>1.6E-2</v>
      </c>
      <c r="AS82" s="107">
        <f t="shared" si="76"/>
        <v>1.52E-2</v>
      </c>
      <c r="AT82" s="107">
        <f t="shared" si="77"/>
        <v>1.44E-2</v>
      </c>
      <c r="AU82" s="107">
        <f t="shared" si="78"/>
        <v>1.3599999999999999E-2</v>
      </c>
      <c r="AV82" s="107">
        <f t="shared" si="79"/>
        <v>1.2800000000000001E-2</v>
      </c>
    </row>
    <row r="83" spans="1:48">
      <c r="C83" s="5">
        <v>2</v>
      </c>
      <c r="D83" s="5">
        <v>1371.8910000000001</v>
      </c>
      <c r="E83" s="5">
        <v>259.57080000000002</v>
      </c>
      <c r="G83" s="108" t="s">
        <v>437</v>
      </c>
      <c r="K83" s="201">
        <v>72</v>
      </c>
      <c r="L83" s="20">
        <f t="shared" si="54"/>
        <v>24.5</v>
      </c>
      <c r="M83" s="20">
        <f t="shared" si="55"/>
        <v>2.4500000000000001E-2</v>
      </c>
      <c r="N83" s="20">
        <f t="shared" si="56"/>
        <v>2.4500000000000001E-2</v>
      </c>
      <c r="O83" s="20">
        <f t="shared" si="57"/>
        <v>1.9770334225111985E-2</v>
      </c>
      <c r="P83" s="20">
        <f t="shared" si="58"/>
        <v>1.7826905362494996E-2</v>
      </c>
      <c r="Q83" s="20">
        <f t="shared" si="59"/>
        <v>1.6005771548408938E-2</v>
      </c>
      <c r="R83" s="20">
        <f t="shared" si="60"/>
        <v>1.3832816309667298E-2</v>
      </c>
      <c r="S83" s="20">
        <f t="shared" si="61"/>
        <v>16</v>
      </c>
      <c r="T83" s="20">
        <f t="shared" si="62"/>
        <v>1.6E-2</v>
      </c>
      <c r="U83" s="20">
        <f t="shared" si="63"/>
        <v>1.6E-2</v>
      </c>
      <c r="V83" s="20">
        <f t="shared" si="64"/>
        <v>1.2955127561085108E-2</v>
      </c>
      <c r="W83" s="20">
        <f t="shared" si="65"/>
        <v>1.1642181413059616E-2</v>
      </c>
      <c r="X83" s="20">
        <f t="shared" si="66"/>
        <v>1.0545923887275399E-2</v>
      </c>
      <c r="Y83" s="20">
        <f t="shared" si="67"/>
        <v>9.2288157173507773E-3</v>
      </c>
      <c r="AA83" s="5">
        <v>72</v>
      </c>
      <c r="AB83" s="5">
        <f t="shared" si="80"/>
        <v>24.5</v>
      </c>
      <c r="AC83" s="5">
        <f t="shared" si="80"/>
        <v>23.274999999999999</v>
      </c>
      <c r="AD83" s="5">
        <f t="shared" si="80"/>
        <v>22.05</v>
      </c>
      <c r="AE83" s="5">
        <f t="shared" si="80"/>
        <v>20.824999999999999</v>
      </c>
      <c r="AF83" s="5">
        <f t="shared" si="80"/>
        <v>19.600000000000001</v>
      </c>
      <c r="AG83" s="5">
        <f t="shared" si="81"/>
        <v>16</v>
      </c>
      <c r="AH83" s="5">
        <f t="shared" si="81"/>
        <v>15.2</v>
      </c>
      <c r="AI83" s="5">
        <f t="shared" si="81"/>
        <v>14.4</v>
      </c>
      <c r="AJ83" s="5">
        <f t="shared" si="81"/>
        <v>13.6</v>
      </c>
      <c r="AK83" s="5">
        <f t="shared" si="81"/>
        <v>12.8</v>
      </c>
      <c r="AM83" s="107">
        <f t="shared" si="70"/>
        <v>2.4500000000000001E-2</v>
      </c>
      <c r="AN83" s="107">
        <f t="shared" si="71"/>
        <v>2.3274999999999997E-2</v>
      </c>
      <c r="AO83" s="107">
        <f t="shared" si="72"/>
        <v>2.205E-2</v>
      </c>
      <c r="AP83" s="107">
        <f t="shared" si="73"/>
        <v>2.0825E-2</v>
      </c>
      <c r="AQ83" s="107">
        <f t="shared" si="74"/>
        <v>1.9600000000000003E-2</v>
      </c>
      <c r="AR83" s="107">
        <f t="shared" si="75"/>
        <v>1.6E-2</v>
      </c>
      <c r="AS83" s="107">
        <f t="shared" si="76"/>
        <v>1.52E-2</v>
      </c>
      <c r="AT83" s="107">
        <f t="shared" si="77"/>
        <v>1.44E-2</v>
      </c>
      <c r="AU83" s="107">
        <f t="shared" si="78"/>
        <v>1.3599999999999999E-2</v>
      </c>
      <c r="AV83" s="107">
        <f t="shared" si="79"/>
        <v>1.2800000000000001E-2</v>
      </c>
    </row>
    <row r="84" spans="1:48">
      <c r="C84" s="5">
        <v>3</v>
      </c>
      <c r="D84" s="5">
        <v>3586.1790000000001</v>
      </c>
      <c r="E84" s="5">
        <v>1042.9760000000001</v>
      </c>
      <c r="G84" s="108" t="s">
        <v>438</v>
      </c>
      <c r="K84" s="201">
        <v>73</v>
      </c>
      <c r="L84" s="20">
        <f t="shared" si="54"/>
        <v>24.5</v>
      </c>
      <c r="M84" s="20">
        <f t="shared" si="55"/>
        <v>2.4500000000000001E-2</v>
      </c>
      <c r="N84" s="20">
        <f t="shared" si="56"/>
        <v>2.4500000000000001E-2</v>
      </c>
      <c r="O84" s="20">
        <f t="shared" si="57"/>
        <v>1.9770334225111985E-2</v>
      </c>
      <c r="P84" s="20">
        <f t="shared" si="58"/>
        <v>1.7826905362494996E-2</v>
      </c>
      <c r="Q84" s="20">
        <f t="shared" si="59"/>
        <v>1.6005771548408938E-2</v>
      </c>
      <c r="R84" s="20">
        <f t="shared" si="60"/>
        <v>1.3832816309667298E-2</v>
      </c>
      <c r="S84" s="20">
        <f t="shared" si="61"/>
        <v>16</v>
      </c>
      <c r="T84" s="20">
        <f t="shared" si="62"/>
        <v>1.6E-2</v>
      </c>
      <c r="U84" s="20">
        <f t="shared" si="63"/>
        <v>1.6E-2</v>
      </c>
      <c r="V84" s="20">
        <f t="shared" si="64"/>
        <v>1.2955127561085108E-2</v>
      </c>
      <c r="W84" s="20">
        <f t="shared" si="65"/>
        <v>1.1642181413059616E-2</v>
      </c>
      <c r="X84" s="20">
        <f t="shared" si="66"/>
        <v>1.0545923887275399E-2</v>
      </c>
      <c r="Y84" s="20">
        <f t="shared" si="67"/>
        <v>9.2288157173507773E-3</v>
      </c>
      <c r="AA84" s="5">
        <v>73</v>
      </c>
      <c r="AB84" s="5">
        <f t="shared" si="80"/>
        <v>24.5</v>
      </c>
      <c r="AC84" s="5">
        <f t="shared" si="80"/>
        <v>23.274999999999999</v>
      </c>
      <c r="AD84" s="5">
        <f t="shared" si="80"/>
        <v>22.05</v>
      </c>
      <c r="AE84" s="5">
        <f t="shared" si="80"/>
        <v>20.824999999999999</v>
      </c>
      <c r="AF84" s="5">
        <f t="shared" si="80"/>
        <v>19.600000000000001</v>
      </c>
      <c r="AG84" s="5">
        <f t="shared" si="81"/>
        <v>16</v>
      </c>
      <c r="AH84" s="5">
        <f t="shared" si="81"/>
        <v>15.2</v>
      </c>
      <c r="AI84" s="5">
        <f t="shared" si="81"/>
        <v>14.4</v>
      </c>
      <c r="AJ84" s="5">
        <f t="shared" si="81"/>
        <v>13.6</v>
      </c>
      <c r="AK84" s="5">
        <f t="shared" si="81"/>
        <v>12.8</v>
      </c>
      <c r="AM84" s="107">
        <f t="shared" si="70"/>
        <v>2.4500000000000001E-2</v>
      </c>
      <c r="AN84" s="107">
        <f t="shared" si="71"/>
        <v>2.3274999999999997E-2</v>
      </c>
      <c r="AO84" s="107">
        <f t="shared" si="72"/>
        <v>2.205E-2</v>
      </c>
      <c r="AP84" s="107">
        <f t="shared" si="73"/>
        <v>2.0825E-2</v>
      </c>
      <c r="AQ84" s="107">
        <f t="shared" si="74"/>
        <v>1.9600000000000003E-2</v>
      </c>
      <c r="AR84" s="107">
        <f t="shared" si="75"/>
        <v>1.6E-2</v>
      </c>
      <c r="AS84" s="107">
        <f t="shared" si="76"/>
        <v>1.52E-2</v>
      </c>
      <c r="AT84" s="107">
        <f t="shared" si="77"/>
        <v>1.44E-2</v>
      </c>
      <c r="AU84" s="107">
        <f t="shared" si="78"/>
        <v>1.3599999999999999E-2</v>
      </c>
      <c r="AV84" s="107">
        <f t="shared" si="79"/>
        <v>1.2800000000000001E-2</v>
      </c>
    </row>
    <row r="85" spans="1:48">
      <c r="C85" s="5">
        <v>4</v>
      </c>
      <c r="D85" s="5">
        <v>10495.27</v>
      </c>
      <c r="E85" s="5">
        <v>5611.3530000000001</v>
      </c>
      <c r="K85" s="201">
        <v>74</v>
      </c>
      <c r="L85" s="20">
        <f t="shared" si="54"/>
        <v>24.5</v>
      </c>
      <c r="M85" s="20">
        <f t="shared" si="55"/>
        <v>2.4500000000000001E-2</v>
      </c>
      <c r="N85" s="20">
        <f t="shared" si="56"/>
        <v>2.4500000000000001E-2</v>
      </c>
      <c r="O85" s="20">
        <f t="shared" si="57"/>
        <v>1.9770334225111985E-2</v>
      </c>
      <c r="P85" s="20">
        <f t="shared" si="58"/>
        <v>1.7826905362494996E-2</v>
      </c>
      <c r="Q85" s="20">
        <f t="shared" si="59"/>
        <v>1.6005771548408938E-2</v>
      </c>
      <c r="R85" s="20">
        <f t="shared" si="60"/>
        <v>1.3832816309667298E-2</v>
      </c>
      <c r="S85" s="20">
        <f t="shared" si="61"/>
        <v>16</v>
      </c>
      <c r="T85" s="20">
        <f t="shared" si="62"/>
        <v>1.6E-2</v>
      </c>
      <c r="U85" s="20">
        <f t="shared" si="63"/>
        <v>1.6E-2</v>
      </c>
      <c r="V85" s="20">
        <f t="shared" si="64"/>
        <v>1.2955127561085108E-2</v>
      </c>
      <c r="W85" s="20">
        <f t="shared" si="65"/>
        <v>1.1642181413059616E-2</v>
      </c>
      <c r="X85" s="20">
        <f t="shared" si="66"/>
        <v>1.0545923887275399E-2</v>
      </c>
      <c r="Y85" s="20">
        <f t="shared" si="67"/>
        <v>9.2288157173507773E-3</v>
      </c>
      <c r="AA85" s="5">
        <v>74</v>
      </c>
      <c r="AB85" s="5">
        <f t="shared" si="80"/>
        <v>24.5</v>
      </c>
      <c r="AC85" s="5">
        <f t="shared" si="80"/>
        <v>23.274999999999999</v>
      </c>
      <c r="AD85" s="5">
        <f t="shared" si="80"/>
        <v>22.05</v>
      </c>
      <c r="AE85" s="5">
        <f t="shared" si="80"/>
        <v>20.824999999999999</v>
      </c>
      <c r="AF85" s="5">
        <f t="shared" si="80"/>
        <v>19.600000000000001</v>
      </c>
      <c r="AG85" s="5">
        <f t="shared" si="81"/>
        <v>16</v>
      </c>
      <c r="AH85" s="5">
        <f t="shared" si="81"/>
        <v>15.2</v>
      </c>
      <c r="AI85" s="5">
        <f t="shared" si="81"/>
        <v>14.4</v>
      </c>
      <c r="AJ85" s="5">
        <f t="shared" si="81"/>
        <v>13.6</v>
      </c>
      <c r="AK85" s="5">
        <f t="shared" si="81"/>
        <v>12.8</v>
      </c>
      <c r="AM85" s="107">
        <f t="shared" si="70"/>
        <v>2.4500000000000001E-2</v>
      </c>
      <c r="AN85" s="107">
        <f t="shared" si="71"/>
        <v>2.3274999999999997E-2</v>
      </c>
      <c r="AO85" s="107">
        <f t="shared" si="72"/>
        <v>2.205E-2</v>
      </c>
      <c r="AP85" s="107">
        <f t="shared" si="73"/>
        <v>2.0825E-2</v>
      </c>
      <c r="AQ85" s="107">
        <f t="shared" si="74"/>
        <v>1.9600000000000003E-2</v>
      </c>
      <c r="AR85" s="107">
        <f t="shared" si="75"/>
        <v>1.6E-2</v>
      </c>
      <c r="AS85" s="107">
        <f t="shared" si="76"/>
        <v>1.52E-2</v>
      </c>
      <c r="AT85" s="107">
        <f t="shared" si="77"/>
        <v>1.44E-2</v>
      </c>
      <c r="AU85" s="107">
        <f t="shared" si="78"/>
        <v>1.3599999999999999E-2</v>
      </c>
      <c r="AV85" s="107">
        <f t="shared" si="79"/>
        <v>1.2800000000000001E-2</v>
      </c>
    </row>
    <row r="86" spans="1:48">
      <c r="K86" s="201">
        <v>75</v>
      </c>
      <c r="L86" s="20">
        <f t="shared" si="54"/>
        <v>40.700000000000003</v>
      </c>
      <c r="M86" s="20">
        <f t="shared" si="55"/>
        <v>4.07E-2</v>
      </c>
      <c r="N86" s="20">
        <f t="shared" si="56"/>
        <v>4.07E-2</v>
      </c>
      <c r="O86" s="20">
        <f t="shared" si="57"/>
        <v>3.2842963386206438E-2</v>
      </c>
      <c r="P86" s="20">
        <f t="shared" si="58"/>
        <v>2.9614491765450873E-2</v>
      </c>
      <c r="Q86" s="20">
        <f t="shared" si="59"/>
        <v>2.6589179674295662E-2</v>
      </c>
      <c r="R86" s="20">
        <f t="shared" si="60"/>
        <v>2.2979413216467716E-2</v>
      </c>
      <c r="S86" s="20">
        <f t="shared" si="61"/>
        <v>28.1</v>
      </c>
      <c r="T86" s="20">
        <f t="shared" si="62"/>
        <v>2.81E-2</v>
      </c>
      <c r="U86" s="20">
        <f t="shared" si="63"/>
        <v>2.81E-2</v>
      </c>
      <c r="V86" s="20">
        <f t="shared" si="64"/>
        <v>2.2752442779155717E-2</v>
      </c>
      <c r="W86" s="20">
        <f t="shared" si="65"/>
        <v>2.044658110668595E-2</v>
      </c>
      <c r="X86" s="20">
        <f t="shared" si="66"/>
        <v>1.8521278827027421E-2</v>
      </c>
      <c r="Y86" s="20">
        <f t="shared" si="67"/>
        <v>1.6208107603597303E-2</v>
      </c>
      <c r="AA86" s="5">
        <v>75</v>
      </c>
      <c r="AB86" s="5">
        <f t="shared" ref="AB86:AF90" si="82">All_Cause_Mortality_75to79Years_Male*(1+AB$10)</f>
        <v>40.700000000000003</v>
      </c>
      <c r="AC86" s="5">
        <f t="shared" si="82"/>
        <v>38.664999999999999</v>
      </c>
      <c r="AD86" s="5">
        <f t="shared" si="82"/>
        <v>36.630000000000003</v>
      </c>
      <c r="AE86" s="5">
        <f t="shared" si="82"/>
        <v>34.594999999999999</v>
      </c>
      <c r="AF86" s="5">
        <f t="shared" si="82"/>
        <v>32.56</v>
      </c>
      <c r="AG86" s="5">
        <f t="shared" ref="AG86:AK90" si="83">All_Cause_Mortality_75to79Years_Female*(1+AG$10)</f>
        <v>28.1</v>
      </c>
      <c r="AH86" s="5">
        <f t="shared" si="83"/>
        <v>26.695</v>
      </c>
      <c r="AI86" s="5">
        <f t="shared" si="83"/>
        <v>25.290000000000003</v>
      </c>
      <c r="AJ86" s="5">
        <f t="shared" si="83"/>
        <v>23.885000000000002</v>
      </c>
      <c r="AK86" s="5">
        <f t="shared" si="83"/>
        <v>22.480000000000004</v>
      </c>
      <c r="AM86" s="107">
        <f t="shared" ref="AM86:AV86" si="84">AB86/1000</f>
        <v>4.07E-2</v>
      </c>
      <c r="AN86" s="107">
        <f t="shared" si="84"/>
        <v>3.8664999999999998E-2</v>
      </c>
      <c r="AO86" s="107">
        <f t="shared" si="84"/>
        <v>3.6630000000000003E-2</v>
      </c>
      <c r="AP86" s="107">
        <f t="shared" si="84"/>
        <v>3.4595000000000001E-2</v>
      </c>
      <c r="AQ86" s="107">
        <f t="shared" si="84"/>
        <v>3.2560000000000006E-2</v>
      </c>
      <c r="AR86" s="107">
        <f t="shared" si="84"/>
        <v>2.81E-2</v>
      </c>
      <c r="AS86" s="107">
        <f t="shared" si="84"/>
        <v>2.6695E-2</v>
      </c>
      <c r="AT86" s="107">
        <f t="shared" si="84"/>
        <v>2.5290000000000003E-2</v>
      </c>
      <c r="AU86" s="107">
        <f t="shared" si="84"/>
        <v>2.3885E-2</v>
      </c>
      <c r="AV86" s="107">
        <f t="shared" si="84"/>
        <v>2.2480000000000003E-2</v>
      </c>
    </row>
    <row r="87" spans="1:48">
      <c r="C87" s="5" t="s">
        <v>107</v>
      </c>
      <c r="D87" s="5">
        <v>4244.6980000000003</v>
      </c>
      <c r="E87" s="5">
        <v>5100.8180000000002</v>
      </c>
      <c r="K87" s="201">
        <v>76</v>
      </c>
      <c r="L87" s="20">
        <f t="shared" si="54"/>
        <v>40.700000000000003</v>
      </c>
      <c r="M87" s="20">
        <f t="shared" si="55"/>
        <v>4.07E-2</v>
      </c>
      <c r="N87" s="20">
        <f t="shared" si="56"/>
        <v>4.07E-2</v>
      </c>
      <c r="O87" s="20">
        <f t="shared" si="57"/>
        <v>3.2842963386206438E-2</v>
      </c>
      <c r="P87" s="20">
        <f t="shared" si="58"/>
        <v>2.9614491765450873E-2</v>
      </c>
      <c r="Q87" s="20">
        <f t="shared" si="59"/>
        <v>2.6589179674295662E-2</v>
      </c>
      <c r="R87" s="20">
        <f t="shared" si="60"/>
        <v>2.2979413216467716E-2</v>
      </c>
      <c r="S87" s="20">
        <f t="shared" si="61"/>
        <v>28.1</v>
      </c>
      <c r="T87" s="20">
        <f t="shared" si="62"/>
        <v>2.81E-2</v>
      </c>
      <c r="U87" s="20">
        <f t="shared" si="63"/>
        <v>2.81E-2</v>
      </c>
      <c r="V87" s="20">
        <f t="shared" si="64"/>
        <v>2.2752442779155717E-2</v>
      </c>
      <c r="W87" s="20">
        <f t="shared" si="65"/>
        <v>2.044658110668595E-2</v>
      </c>
      <c r="X87" s="20">
        <f t="shared" si="66"/>
        <v>1.8521278827027421E-2</v>
      </c>
      <c r="Y87" s="20">
        <f t="shared" si="67"/>
        <v>1.6208107603597303E-2</v>
      </c>
      <c r="AA87" s="5">
        <v>76</v>
      </c>
      <c r="AB87" s="5">
        <f t="shared" si="82"/>
        <v>40.700000000000003</v>
      </c>
      <c r="AC87" s="5">
        <f t="shared" si="82"/>
        <v>38.664999999999999</v>
      </c>
      <c r="AD87" s="5">
        <f t="shared" si="82"/>
        <v>36.630000000000003</v>
      </c>
      <c r="AE87" s="5">
        <f t="shared" si="82"/>
        <v>34.594999999999999</v>
      </c>
      <c r="AF87" s="5">
        <f t="shared" si="82"/>
        <v>32.56</v>
      </c>
      <c r="AG87" s="5">
        <f t="shared" si="83"/>
        <v>28.1</v>
      </c>
      <c r="AH87" s="5">
        <f t="shared" si="83"/>
        <v>26.695</v>
      </c>
      <c r="AI87" s="5">
        <f t="shared" si="83"/>
        <v>25.290000000000003</v>
      </c>
      <c r="AJ87" s="5">
        <f t="shared" si="83"/>
        <v>23.885000000000002</v>
      </c>
      <c r="AK87" s="5">
        <f t="shared" si="83"/>
        <v>22.480000000000004</v>
      </c>
      <c r="AM87" s="107">
        <f t="shared" ref="AM87:AV94" si="85">AB87/1000</f>
        <v>4.07E-2</v>
      </c>
      <c r="AN87" s="107">
        <f t="shared" si="85"/>
        <v>3.8664999999999998E-2</v>
      </c>
      <c r="AO87" s="107">
        <f t="shared" si="85"/>
        <v>3.6630000000000003E-2</v>
      </c>
      <c r="AP87" s="107">
        <f t="shared" si="85"/>
        <v>3.4595000000000001E-2</v>
      </c>
      <c r="AQ87" s="107">
        <f t="shared" si="85"/>
        <v>3.2560000000000006E-2</v>
      </c>
      <c r="AR87" s="107">
        <f t="shared" si="85"/>
        <v>2.81E-2</v>
      </c>
      <c r="AS87" s="107">
        <f t="shared" si="85"/>
        <v>2.6695E-2</v>
      </c>
      <c r="AT87" s="107">
        <f t="shared" si="85"/>
        <v>2.5290000000000003E-2</v>
      </c>
      <c r="AU87" s="107">
        <f t="shared" si="85"/>
        <v>2.3885E-2</v>
      </c>
      <c r="AV87" s="107">
        <f t="shared" si="85"/>
        <v>2.2480000000000003E-2</v>
      </c>
    </row>
    <row r="88" spans="1:48">
      <c r="K88" s="201">
        <v>77</v>
      </c>
      <c r="L88" s="20">
        <f t="shared" si="54"/>
        <v>40.700000000000003</v>
      </c>
      <c r="M88" s="20">
        <f t="shared" si="55"/>
        <v>4.07E-2</v>
      </c>
      <c r="N88" s="20">
        <f t="shared" si="56"/>
        <v>4.07E-2</v>
      </c>
      <c r="O88" s="20">
        <f t="shared" si="57"/>
        <v>3.2842963386206438E-2</v>
      </c>
      <c r="P88" s="20">
        <f t="shared" si="58"/>
        <v>2.9614491765450873E-2</v>
      </c>
      <c r="Q88" s="20">
        <f t="shared" si="59"/>
        <v>2.6589179674295662E-2</v>
      </c>
      <c r="R88" s="20">
        <f t="shared" si="60"/>
        <v>2.2979413216467716E-2</v>
      </c>
      <c r="S88" s="20">
        <f t="shared" si="61"/>
        <v>28.1</v>
      </c>
      <c r="T88" s="20">
        <f t="shared" si="62"/>
        <v>2.81E-2</v>
      </c>
      <c r="U88" s="20">
        <f t="shared" si="63"/>
        <v>2.81E-2</v>
      </c>
      <c r="V88" s="20">
        <f t="shared" si="64"/>
        <v>2.2752442779155717E-2</v>
      </c>
      <c r="W88" s="20">
        <f t="shared" si="65"/>
        <v>2.044658110668595E-2</v>
      </c>
      <c r="X88" s="20">
        <f t="shared" si="66"/>
        <v>1.8521278827027421E-2</v>
      </c>
      <c r="Y88" s="20">
        <f t="shared" si="67"/>
        <v>1.6208107603597303E-2</v>
      </c>
      <c r="AA88" s="5">
        <v>77</v>
      </c>
      <c r="AB88" s="5">
        <f t="shared" si="82"/>
        <v>40.700000000000003</v>
      </c>
      <c r="AC88" s="5">
        <f t="shared" si="82"/>
        <v>38.664999999999999</v>
      </c>
      <c r="AD88" s="5">
        <f t="shared" si="82"/>
        <v>36.630000000000003</v>
      </c>
      <c r="AE88" s="5">
        <f t="shared" si="82"/>
        <v>34.594999999999999</v>
      </c>
      <c r="AF88" s="5">
        <f t="shared" si="82"/>
        <v>32.56</v>
      </c>
      <c r="AG88" s="5">
        <f t="shared" si="83"/>
        <v>28.1</v>
      </c>
      <c r="AH88" s="5">
        <f t="shared" si="83"/>
        <v>26.695</v>
      </c>
      <c r="AI88" s="5">
        <f t="shared" si="83"/>
        <v>25.290000000000003</v>
      </c>
      <c r="AJ88" s="5">
        <f t="shared" si="83"/>
        <v>23.885000000000002</v>
      </c>
      <c r="AK88" s="5">
        <f t="shared" si="83"/>
        <v>22.480000000000004</v>
      </c>
      <c r="AM88" s="107">
        <f t="shared" si="85"/>
        <v>4.07E-2</v>
      </c>
      <c r="AN88" s="107">
        <f t="shared" si="85"/>
        <v>3.8664999999999998E-2</v>
      </c>
      <c r="AO88" s="107">
        <f t="shared" si="85"/>
        <v>3.6630000000000003E-2</v>
      </c>
      <c r="AP88" s="107">
        <f t="shared" si="85"/>
        <v>3.4595000000000001E-2</v>
      </c>
      <c r="AQ88" s="107">
        <f t="shared" si="85"/>
        <v>3.2560000000000006E-2</v>
      </c>
      <c r="AR88" s="107">
        <f t="shared" si="85"/>
        <v>2.81E-2</v>
      </c>
      <c r="AS88" s="107">
        <f t="shared" si="85"/>
        <v>2.6695E-2</v>
      </c>
      <c r="AT88" s="107">
        <f t="shared" si="85"/>
        <v>2.5290000000000003E-2</v>
      </c>
      <c r="AU88" s="107">
        <f t="shared" si="85"/>
        <v>2.3885E-2</v>
      </c>
      <c r="AV88" s="107">
        <f t="shared" si="85"/>
        <v>2.2480000000000003E-2</v>
      </c>
    </row>
    <row r="89" spans="1:48">
      <c r="A89" s="5" t="s">
        <v>393</v>
      </c>
      <c r="C89" s="5" t="s">
        <v>377</v>
      </c>
      <c r="D89" s="5" t="s">
        <v>389</v>
      </c>
      <c r="E89" s="5" t="s">
        <v>390</v>
      </c>
      <c r="K89" s="201">
        <v>78</v>
      </c>
      <c r="L89" s="20">
        <f t="shared" si="54"/>
        <v>40.700000000000003</v>
      </c>
      <c r="M89" s="20">
        <f t="shared" si="55"/>
        <v>4.07E-2</v>
      </c>
      <c r="N89" s="20">
        <f t="shared" si="56"/>
        <v>4.07E-2</v>
      </c>
      <c r="O89" s="20">
        <f t="shared" si="57"/>
        <v>3.2842963386206438E-2</v>
      </c>
      <c r="P89" s="20">
        <f t="shared" si="58"/>
        <v>2.9614491765450873E-2</v>
      </c>
      <c r="Q89" s="20">
        <f t="shared" si="59"/>
        <v>2.6589179674295662E-2</v>
      </c>
      <c r="R89" s="20">
        <f t="shared" si="60"/>
        <v>2.2979413216467716E-2</v>
      </c>
      <c r="S89" s="20">
        <f t="shared" si="61"/>
        <v>28.1</v>
      </c>
      <c r="T89" s="20">
        <f t="shared" si="62"/>
        <v>2.81E-2</v>
      </c>
      <c r="U89" s="20">
        <f t="shared" si="63"/>
        <v>2.81E-2</v>
      </c>
      <c r="V89" s="20">
        <f t="shared" si="64"/>
        <v>2.2752442779155717E-2</v>
      </c>
      <c r="W89" s="20">
        <f t="shared" si="65"/>
        <v>2.044658110668595E-2</v>
      </c>
      <c r="X89" s="20">
        <f t="shared" si="66"/>
        <v>1.8521278827027421E-2</v>
      </c>
      <c r="Y89" s="20">
        <f t="shared" si="67"/>
        <v>1.6208107603597303E-2</v>
      </c>
      <c r="AA89" s="5">
        <v>78</v>
      </c>
      <c r="AB89" s="5">
        <f t="shared" si="82"/>
        <v>40.700000000000003</v>
      </c>
      <c r="AC89" s="5">
        <f t="shared" si="82"/>
        <v>38.664999999999999</v>
      </c>
      <c r="AD89" s="5">
        <f t="shared" si="82"/>
        <v>36.630000000000003</v>
      </c>
      <c r="AE89" s="5">
        <f t="shared" si="82"/>
        <v>34.594999999999999</v>
      </c>
      <c r="AF89" s="5">
        <f t="shared" si="82"/>
        <v>32.56</v>
      </c>
      <c r="AG89" s="5">
        <f t="shared" si="83"/>
        <v>28.1</v>
      </c>
      <c r="AH89" s="5">
        <f t="shared" si="83"/>
        <v>26.695</v>
      </c>
      <c r="AI89" s="5">
        <f t="shared" si="83"/>
        <v>25.290000000000003</v>
      </c>
      <c r="AJ89" s="5">
        <f t="shared" si="83"/>
        <v>23.885000000000002</v>
      </c>
      <c r="AK89" s="5">
        <f t="shared" si="83"/>
        <v>22.480000000000004</v>
      </c>
      <c r="AM89" s="107">
        <f t="shared" si="85"/>
        <v>4.07E-2</v>
      </c>
      <c r="AN89" s="107">
        <f t="shared" si="85"/>
        <v>3.8664999999999998E-2</v>
      </c>
      <c r="AO89" s="107">
        <f t="shared" si="85"/>
        <v>3.6630000000000003E-2</v>
      </c>
      <c r="AP89" s="107">
        <f t="shared" si="85"/>
        <v>3.4595000000000001E-2</v>
      </c>
      <c r="AQ89" s="107">
        <f t="shared" si="85"/>
        <v>3.2560000000000006E-2</v>
      </c>
      <c r="AR89" s="107">
        <f t="shared" si="85"/>
        <v>2.81E-2</v>
      </c>
      <c r="AS89" s="107">
        <f t="shared" si="85"/>
        <v>2.6695E-2</v>
      </c>
      <c r="AT89" s="107">
        <f t="shared" si="85"/>
        <v>2.5290000000000003E-2</v>
      </c>
      <c r="AU89" s="107">
        <f t="shared" si="85"/>
        <v>2.3885E-2</v>
      </c>
      <c r="AV89" s="107">
        <f t="shared" si="85"/>
        <v>2.2480000000000003E-2</v>
      </c>
    </row>
    <row r="90" spans="1:48">
      <c r="K90" s="201">
        <v>79</v>
      </c>
      <c r="L90" s="20">
        <f t="shared" si="54"/>
        <v>40.700000000000003</v>
      </c>
      <c r="M90" s="20">
        <f t="shared" si="55"/>
        <v>4.07E-2</v>
      </c>
      <c r="N90" s="20">
        <f t="shared" si="56"/>
        <v>4.07E-2</v>
      </c>
      <c r="O90" s="20">
        <f t="shared" si="57"/>
        <v>3.2842963386206438E-2</v>
      </c>
      <c r="P90" s="20">
        <f t="shared" si="58"/>
        <v>2.9614491765450873E-2</v>
      </c>
      <c r="Q90" s="20">
        <f t="shared" si="59"/>
        <v>2.6589179674295662E-2</v>
      </c>
      <c r="R90" s="20">
        <f t="shared" si="60"/>
        <v>2.2979413216467716E-2</v>
      </c>
      <c r="S90" s="20">
        <f t="shared" si="61"/>
        <v>28.1</v>
      </c>
      <c r="T90" s="20">
        <f t="shared" si="62"/>
        <v>2.81E-2</v>
      </c>
      <c r="U90" s="20">
        <f t="shared" si="63"/>
        <v>2.81E-2</v>
      </c>
      <c r="V90" s="20">
        <f t="shared" si="64"/>
        <v>2.2752442779155717E-2</v>
      </c>
      <c r="W90" s="20">
        <f t="shared" si="65"/>
        <v>2.044658110668595E-2</v>
      </c>
      <c r="X90" s="20">
        <f t="shared" si="66"/>
        <v>1.8521278827027421E-2</v>
      </c>
      <c r="Y90" s="20">
        <f t="shared" si="67"/>
        <v>1.6208107603597303E-2</v>
      </c>
      <c r="AA90" s="5">
        <v>79</v>
      </c>
      <c r="AB90" s="5">
        <f t="shared" si="82"/>
        <v>40.700000000000003</v>
      </c>
      <c r="AC90" s="5">
        <f t="shared" si="82"/>
        <v>38.664999999999999</v>
      </c>
      <c r="AD90" s="5">
        <f t="shared" si="82"/>
        <v>36.630000000000003</v>
      </c>
      <c r="AE90" s="5">
        <f t="shared" si="82"/>
        <v>34.594999999999999</v>
      </c>
      <c r="AF90" s="5">
        <f t="shared" si="82"/>
        <v>32.56</v>
      </c>
      <c r="AG90" s="5">
        <f t="shared" si="83"/>
        <v>28.1</v>
      </c>
      <c r="AH90" s="5">
        <f t="shared" si="83"/>
        <v>26.695</v>
      </c>
      <c r="AI90" s="5">
        <f t="shared" si="83"/>
        <v>25.290000000000003</v>
      </c>
      <c r="AJ90" s="5">
        <f t="shared" si="83"/>
        <v>23.885000000000002</v>
      </c>
      <c r="AK90" s="5">
        <f t="shared" si="83"/>
        <v>22.480000000000004</v>
      </c>
      <c r="AM90" s="107">
        <f t="shared" si="85"/>
        <v>4.07E-2</v>
      </c>
      <c r="AN90" s="107">
        <f t="shared" si="85"/>
        <v>3.8664999999999998E-2</v>
      </c>
      <c r="AO90" s="107">
        <f t="shared" si="85"/>
        <v>3.6630000000000003E-2</v>
      </c>
      <c r="AP90" s="107">
        <f t="shared" si="85"/>
        <v>3.4595000000000001E-2</v>
      </c>
      <c r="AQ90" s="107">
        <f t="shared" si="85"/>
        <v>3.2560000000000006E-2</v>
      </c>
      <c r="AR90" s="107">
        <f t="shared" si="85"/>
        <v>2.81E-2</v>
      </c>
      <c r="AS90" s="107">
        <f t="shared" si="85"/>
        <v>2.6695E-2</v>
      </c>
      <c r="AT90" s="107">
        <f t="shared" si="85"/>
        <v>2.5290000000000003E-2</v>
      </c>
      <c r="AU90" s="107">
        <f t="shared" si="85"/>
        <v>2.3885E-2</v>
      </c>
      <c r="AV90" s="107">
        <f t="shared" si="85"/>
        <v>2.2480000000000003E-2</v>
      </c>
    </row>
    <row r="91" spans="1:48">
      <c r="C91" s="5">
        <v>0</v>
      </c>
      <c r="D91" s="5">
        <v>0</v>
      </c>
      <c r="E91" s="5">
        <v>0</v>
      </c>
      <c r="K91" s="201">
        <v>80</v>
      </c>
      <c r="L91" s="20">
        <f t="shared" si="54"/>
        <v>73.2</v>
      </c>
      <c r="M91" s="20">
        <f t="shared" si="55"/>
        <v>7.3200000000000001E-2</v>
      </c>
      <c r="N91" s="20">
        <f t="shared" si="56"/>
        <v>7.3200000000000001E-2</v>
      </c>
      <c r="O91" s="20">
        <f t="shared" si="57"/>
        <v>5.9068916950130501E-2</v>
      </c>
      <c r="P91" s="20">
        <f t="shared" si="58"/>
        <v>5.3262427450393217E-2</v>
      </c>
      <c r="Q91" s="20">
        <f t="shared" si="59"/>
        <v>4.7821325605858542E-2</v>
      </c>
      <c r="R91" s="20">
        <f t="shared" si="60"/>
        <v>4.1329067504801885E-2</v>
      </c>
      <c r="S91" s="20">
        <f t="shared" si="61"/>
        <v>53.3</v>
      </c>
      <c r="T91" s="20">
        <f t="shared" si="62"/>
        <v>5.33E-2</v>
      </c>
      <c r="U91" s="20">
        <f t="shared" si="63"/>
        <v>5.33E-2</v>
      </c>
      <c r="V91" s="20">
        <f t="shared" si="64"/>
        <v>4.3156768687864763E-2</v>
      </c>
      <c r="W91" s="20">
        <f t="shared" si="65"/>
        <v>3.8783016832254845E-2</v>
      </c>
      <c r="X91" s="20">
        <f t="shared" si="66"/>
        <v>3.5131108949486178E-2</v>
      </c>
      <c r="Y91" s="20">
        <f t="shared" si="67"/>
        <v>3.0743492358424777E-2</v>
      </c>
      <c r="AA91" s="5">
        <v>80</v>
      </c>
      <c r="AB91" s="5">
        <f t="shared" ref="AB91:AF95" si="86">All_Cause_Mortality_80to84Years_Male*(1+AB$10)</f>
        <v>73.2</v>
      </c>
      <c r="AC91" s="5">
        <f t="shared" si="86"/>
        <v>69.540000000000006</v>
      </c>
      <c r="AD91" s="5">
        <f t="shared" si="86"/>
        <v>65.88000000000001</v>
      </c>
      <c r="AE91" s="5">
        <f t="shared" si="86"/>
        <v>62.22</v>
      </c>
      <c r="AF91" s="5">
        <f t="shared" si="86"/>
        <v>58.56</v>
      </c>
      <c r="AG91" s="5">
        <f t="shared" ref="AG91:AK95" si="87">All_Cause_Mortality_80to84Years_Female*(1+AG$10)</f>
        <v>53.3</v>
      </c>
      <c r="AH91" s="5">
        <f t="shared" si="87"/>
        <v>50.634999999999998</v>
      </c>
      <c r="AI91" s="5">
        <f t="shared" si="87"/>
        <v>47.97</v>
      </c>
      <c r="AJ91" s="5">
        <f t="shared" si="87"/>
        <v>45.305</v>
      </c>
      <c r="AK91" s="5">
        <f t="shared" si="87"/>
        <v>42.64</v>
      </c>
      <c r="AM91" s="107">
        <f t="shared" si="85"/>
        <v>7.3200000000000001E-2</v>
      </c>
      <c r="AN91" s="107">
        <f t="shared" si="85"/>
        <v>6.9540000000000005E-2</v>
      </c>
      <c r="AO91" s="107">
        <f t="shared" si="85"/>
        <v>6.5880000000000008E-2</v>
      </c>
      <c r="AP91" s="107">
        <f t="shared" si="85"/>
        <v>6.2219999999999998E-2</v>
      </c>
      <c r="AQ91" s="107">
        <f t="shared" si="85"/>
        <v>5.8560000000000001E-2</v>
      </c>
      <c r="AR91" s="107">
        <f t="shared" si="85"/>
        <v>5.33E-2</v>
      </c>
      <c r="AS91" s="107">
        <f t="shared" si="85"/>
        <v>5.0634999999999999E-2</v>
      </c>
      <c r="AT91" s="107">
        <f t="shared" si="85"/>
        <v>4.7969999999999999E-2</v>
      </c>
      <c r="AU91" s="107">
        <f t="shared" si="85"/>
        <v>4.5304999999999998E-2</v>
      </c>
      <c r="AV91" s="107">
        <f t="shared" si="85"/>
        <v>4.2639999999999997E-2</v>
      </c>
    </row>
    <row r="92" spans="1:48">
      <c r="C92" s="5">
        <v>1</v>
      </c>
      <c r="D92" s="5">
        <v>380.05919999999998</v>
      </c>
      <c r="E92" s="5">
        <v>281.13580000000002</v>
      </c>
      <c r="K92" s="201">
        <v>81</v>
      </c>
      <c r="L92" s="20">
        <f t="shared" si="54"/>
        <v>73.2</v>
      </c>
      <c r="M92" s="20">
        <f t="shared" si="55"/>
        <v>7.3200000000000001E-2</v>
      </c>
      <c r="N92" s="20">
        <f t="shared" si="56"/>
        <v>7.3200000000000001E-2</v>
      </c>
      <c r="O92" s="20">
        <f t="shared" si="57"/>
        <v>5.9068916950130501E-2</v>
      </c>
      <c r="P92" s="20">
        <f t="shared" si="58"/>
        <v>5.3262427450393217E-2</v>
      </c>
      <c r="Q92" s="20">
        <f t="shared" si="59"/>
        <v>4.7821325605858542E-2</v>
      </c>
      <c r="R92" s="20">
        <f t="shared" si="60"/>
        <v>4.1329067504801885E-2</v>
      </c>
      <c r="S92" s="20">
        <f t="shared" si="61"/>
        <v>53.3</v>
      </c>
      <c r="T92" s="20">
        <f t="shared" si="62"/>
        <v>5.33E-2</v>
      </c>
      <c r="U92" s="20">
        <f t="shared" si="63"/>
        <v>5.33E-2</v>
      </c>
      <c r="V92" s="20">
        <f t="shared" si="64"/>
        <v>4.3156768687864763E-2</v>
      </c>
      <c r="W92" s="20">
        <f t="shared" si="65"/>
        <v>3.8783016832254845E-2</v>
      </c>
      <c r="X92" s="20">
        <f t="shared" si="66"/>
        <v>3.5131108949486178E-2</v>
      </c>
      <c r="Y92" s="20">
        <f t="shared" si="67"/>
        <v>3.0743492358424777E-2</v>
      </c>
      <c r="AA92" s="5">
        <v>81</v>
      </c>
      <c r="AB92" s="5">
        <f t="shared" si="86"/>
        <v>73.2</v>
      </c>
      <c r="AC92" s="5">
        <f t="shared" si="86"/>
        <v>69.540000000000006</v>
      </c>
      <c r="AD92" s="5">
        <f t="shared" si="86"/>
        <v>65.88000000000001</v>
      </c>
      <c r="AE92" s="5">
        <f t="shared" si="86"/>
        <v>62.22</v>
      </c>
      <c r="AF92" s="5">
        <f t="shared" si="86"/>
        <v>58.56</v>
      </c>
      <c r="AG92" s="5">
        <f t="shared" si="87"/>
        <v>53.3</v>
      </c>
      <c r="AH92" s="5">
        <f t="shared" si="87"/>
        <v>50.634999999999998</v>
      </c>
      <c r="AI92" s="5">
        <f t="shared" si="87"/>
        <v>47.97</v>
      </c>
      <c r="AJ92" s="5">
        <f t="shared" si="87"/>
        <v>45.305</v>
      </c>
      <c r="AK92" s="5">
        <f t="shared" si="87"/>
        <v>42.64</v>
      </c>
      <c r="AM92" s="107">
        <f t="shared" si="85"/>
        <v>7.3200000000000001E-2</v>
      </c>
      <c r="AN92" s="107">
        <f t="shared" si="85"/>
        <v>6.9540000000000005E-2</v>
      </c>
      <c r="AO92" s="107">
        <f t="shared" si="85"/>
        <v>6.5880000000000008E-2</v>
      </c>
      <c r="AP92" s="107">
        <f t="shared" si="85"/>
        <v>6.2219999999999998E-2</v>
      </c>
      <c r="AQ92" s="107">
        <f t="shared" si="85"/>
        <v>5.8560000000000001E-2</v>
      </c>
      <c r="AR92" s="107">
        <f t="shared" si="85"/>
        <v>5.33E-2</v>
      </c>
      <c r="AS92" s="107">
        <f t="shared" si="85"/>
        <v>5.0634999999999999E-2</v>
      </c>
      <c r="AT92" s="107">
        <f t="shared" si="85"/>
        <v>4.7969999999999999E-2</v>
      </c>
      <c r="AU92" s="107">
        <f t="shared" si="85"/>
        <v>4.5304999999999998E-2</v>
      </c>
      <c r="AV92" s="107">
        <f t="shared" si="85"/>
        <v>4.2639999999999997E-2</v>
      </c>
    </row>
    <row r="93" spans="1:48">
      <c r="C93" s="5">
        <v>2</v>
      </c>
      <c r="D93" s="5">
        <v>1369.413</v>
      </c>
      <c r="E93" s="5">
        <v>251.24940000000001</v>
      </c>
      <c r="K93" s="201">
        <v>82</v>
      </c>
      <c r="L93" s="20">
        <f t="shared" si="54"/>
        <v>73.2</v>
      </c>
      <c r="M93" s="20">
        <f t="shared" si="55"/>
        <v>7.3200000000000001E-2</v>
      </c>
      <c r="N93" s="20">
        <f t="shared" si="56"/>
        <v>7.3200000000000001E-2</v>
      </c>
      <c r="O93" s="20">
        <f t="shared" si="57"/>
        <v>5.9068916950130501E-2</v>
      </c>
      <c r="P93" s="20">
        <f t="shared" si="58"/>
        <v>5.3262427450393217E-2</v>
      </c>
      <c r="Q93" s="20">
        <f t="shared" si="59"/>
        <v>4.7821325605858542E-2</v>
      </c>
      <c r="R93" s="20">
        <f t="shared" si="60"/>
        <v>4.1329067504801885E-2</v>
      </c>
      <c r="S93" s="20">
        <f t="shared" si="61"/>
        <v>53.3</v>
      </c>
      <c r="T93" s="20">
        <f t="shared" si="62"/>
        <v>5.33E-2</v>
      </c>
      <c r="U93" s="20">
        <f t="shared" si="63"/>
        <v>5.33E-2</v>
      </c>
      <c r="V93" s="20">
        <f t="shared" si="64"/>
        <v>4.3156768687864763E-2</v>
      </c>
      <c r="W93" s="20">
        <f t="shared" si="65"/>
        <v>3.8783016832254845E-2</v>
      </c>
      <c r="X93" s="20">
        <f t="shared" si="66"/>
        <v>3.5131108949486178E-2</v>
      </c>
      <c r="Y93" s="20">
        <f t="shared" si="67"/>
        <v>3.0743492358424777E-2</v>
      </c>
      <c r="AA93" s="5">
        <v>82</v>
      </c>
      <c r="AB93" s="5">
        <f t="shared" si="86"/>
        <v>73.2</v>
      </c>
      <c r="AC93" s="5">
        <f t="shared" si="86"/>
        <v>69.540000000000006</v>
      </c>
      <c r="AD93" s="5">
        <f t="shared" si="86"/>
        <v>65.88000000000001</v>
      </c>
      <c r="AE93" s="5">
        <f t="shared" si="86"/>
        <v>62.22</v>
      </c>
      <c r="AF93" s="5">
        <f t="shared" si="86"/>
        <v>58.56</v>
      </c>
      <c r="AG93" s="5">
        <f t="shared" si="87"/>
        <v>53.3</v>
      </c>
      <c r="AH93" s="5">
        <f t="shared" si="87"/>
        <v>50.634999999999998</v>
      </c>
      <c r="AI93" s="5">
        <f t="shared" si="87"/>
        <v>47.97</v>
      </c>
      <c r="AJ93" s="5">
        <f t="shared" si="87"/>
        <v>45.305</v>
      </c>
      <c r="AK93" s="5">
        <f t="shared" si="87"/>
        <v>42.64</v>
      </c>
      <c r="AM93" s="107">
        <f t="shared" si="85"/>
        <v>7.3200000000000001E-2</v>
      </c>
      <c r="AN93" s="107">
        <f t="shared" si="85"/>
        <v>6.9540000000000005E-2</v>
      </c>
      <c r="AO93" s="107">
        <f t="shared" si="85"/>
        <v>6.5880000000000008E-2</v>
      </c>
      <c r="AP93" s="107">
        <f t="shared" si="85"/>
        <v>6.2219999999999998E-2</v>
      </c>
      <c r="AQ93" s="107">
        <f t="shared" si="85"/>
        <v>5.8560000000000001E-2</v>
      </c>
      <c r="AR93" s="107">
        <f t="shared" si="85"/>
        <v>5.33E-2</v>
      </c>
      <c r="AS93" s="107">
        <f t="shared" si="85"/>
        <v>5.0634999999999999E-2</v>
      </c>
      <c r="AT93" s="107">
        <f t="shared" si="85"/>
        <v>4.7969999999999999E-2</v>
      </c>
      <c r="AU93" s="107">
        <f t="shared" si="85"/>
        <v>4.5304999999999998E-2</v>
      </c>
      <c r="AV93" s="107">
        <f t="shared" si="85"/>
        <v>4.2639999999999997E-2</v>
      </c>
    </row>
    <row r="94" spans="1:48">
      <c r="C94" s="5">
        <v>3</v>
      </c>
      <c r="D94" s="5">
        <v>3452.6970000000001</v>
      </c>
      <c r="E94" s="5">
        <v>1045.624</v>
      </c>
      <c r="K94" s="201">
        <v>83</v>
      </c>
      <c r="L94" s="20">
        <f t="shared" si="54"/>
        <v>73.2</v>
      </c>
      <c r="M94" s="20">
        <f t="shared" si="55"/>
        <v>7.3200000000000001E-2</v>
      </c>
      <c r="N94" s="20">
        <f t="shared" si="56"/>
        <v>7.3200000000000001E-2</v>
      </c>
      <c r="O94" s="20">
        <f t="shared" si="57"/>
        <v>5.9068916950130501E-2</v>
      </c>
      <c r="P94" s="20">
        <f t="shared" si="58"/>
        <v>5.3262427450393217E-2</v>
      </c>
      <c r="Q94" s="20">
        <f t="shared" si="59"/>
        <v>4.7821325605858542E-2</v>
      </c>
      <c r="R94" s="20">
        <f t="shared" si="60"/>
        <v>4.1329067504801885E-2</v>
      </c>
      <c r="S94" s="20">
        <f t="shared" si="61"/>
        <v>53.3</v>
      </c>
      <c r="T94" s="20">
        <f t="shared" si="62"/>
        <v>5.33E-2</v>
      </c>
      <c r="U94" s="20">
        <f t="shared" si="63"/>
        <v>5.33E-2</v>
      </c>
      <c r="V94" s="20">
        <f t="shared" si="64"/>
        <v>4.3156768687864763E-2</v>
      </c>
      <c r="W94" s="20">
        <f t="shared" si="65"/>
        <v>3.8783016832254845E-2</v>
      </c>
      <c r="X94" s="20">
        <f t="shared" si="66"/>
        <v>3.5131108949486178E-2</v>
      </c>
      <c r="Y94" s="20">
        <f t="shared" si="67"/>
        <v>3.0743492358424777E-2</v>
      </c>
      <c r="AA94" s="5">
        <v>83</v>
      </c>
      <c r="AB94" s="5">
        <f t="shared" si="86"/>
        <v>73.2</v>
      </c>
      <c r="AC94" s="5">
        <f t="shared" si="86"/>
        <v>69.540000000000006</v>
      </c>
      <c r="AD94" s="5">
        <f t="shared" si="86"/>
        <v>65.88000000000001</v>
      </c>
      <c r="AE94" s="5">
        <f t="shared" si="86"/>
        <v>62.22</v>
      </c>
      <c r="AF94" s="5">
        <f t="shared" si="86"/>
        <v>58.56</v>
      </c>
      <c r="AG94" s="5">
        <f t="shared" si="87"/>
        <v>53.3</v>
      </c>
      <c r="AH94" s="5">
        <f t="shared" si="87"/>
        <v>50.634999999999998</v>
      </c>
      <c r="AI94" s="5">
        <f t="shared" si="87"/>
        <v>47.97</v>
      </c>
      <c r="AJ94" s="5">
        <f t="shared" si="87"/>
        <v>45.305</v>
      </c>
      <c r="AK94" s="5">
        <f t="shared" si="87"/>
        <v>42.64</v>
      </c>
      <c r="AM94" s="107">
        <f t="shared" si="85"/>
        <v>7.3200000000000001E-2</v>
      </c>
      <c r="AN94" s="107">
        <f t="shared" si="85"/>
        <v>6.9540000000000005E-2</v>
      </c>
      <c r="AO94" s="107">
        <f t="shared" si="85"/>
        <v>6.5880000000000008E-2</v>
      </c>
      <c r="AP94" s="107">
        <f t="shared" si="85"/>
        <v>6.2219999999999998E-2</v>
      </c>
      <c r="AQ94" s="107">
        <f t="shared" si="85"/>
        <v>5.8560000000000001E-2</v>
      </c>
      <c r="AR94" s="107">
        <f t="shared" si="85"/>
        <v>5.33E-2</v>
      </c>
      <c r="AS94" s="107">
        <f t="shared" si="85"/>
        <v>5.0634999999999999E-2</v>
      </c>
      <c r="AT94" s="107">
        <f t="shared" si="85"/>
        <v>4.7969999999999999E-2</v>
      </c>
      <c r="AU94" s="107">
        <f t="shared" si="85"/>
        <v>4.5304999999999998E-2</v>
      </c>
      <c r="AV94" s="107">
        <f t="shared" si="85"/>
        <v>4.2639999999999997E-2</v>
      </c>
    </row>
    <row r="95" spans="1:48">
      <c r="C95" s="5">
        <v>4</v>
      </c>
      <c r="D95" s="5">
        <v>9186.1540000000005</v>
      </c>
      <c r="E95" s="5">
        <v>4771.2089999999998</v>
      </c>
      <c r="K95" s="201">
        <v>84</v>
      </c>
      <c r="L95" s="20">
        <f t="shared" si="54"/>
        <v>73.2</v>
      </c>
      <c r="M95" s="20">
        <f t="shared" si="55"/>
        <v>7.3200000000000001E-2</v>
      </c>
      <c r="N95" s="20">
        <f t="shared" si="56"/>
        <v>7.3200000000000001E-2</v>
      </c>
      <c r="O95" s="20">
        <f t="shared" si="57"/>
        <v>5.9068916950130501E-2</v>
      </c>
      <c r="P95" s="20">
        <f t="shared" si="58"/>
        <v>5.3262427450393217E-2</v>
      </c>
      <c r="Q95" s="20">
        <f t="shared" si="59"/>
        <v>4.7821325605858542E-2</v>
      </c>
      <c r="R95" s="20">
        <f t="shared" si="60"/>
        <v>4.1329067504801885E-2</v>
      </c>
      <c r="S95" s="20">
        <f t="shared" si="61"/>
        <v>53.3</v>
      </c>
      <c r="T95" s="20">
        <f t="shared" si="62"/>
        <v>5.33E-2</v>
      </c>
      <c r="U95" s="20">
        <f t="shared" si="63"/>
        <v>5.33E-2</v>
      </c>
      <c r="V95" s="20">
        <f t="shared" si="64"/>
        <v>4.3156768687864763E-2</v>
      </c>
      <c r="W95" s="20">
        <f t="shared" si="65"/>
        <v>3.8783016832254845E-2</v>
      </c>
      <c r="X95" s="20">
        <f t="shared" si="66"/>
        <v>3.5131108949486178E-2</v>
      </c>
      <c r="Y95" s="20">
        <f t="shared" si="67"/>
        <v>3.0743492358424777E-2</v>
      </c>
      <c r="AA95" s="5">
        <v>84</v>
      </c>
      <c r="AB95" s="5">
        <f t="shared" si="86"/>
        <v>73.2</v>
      </c>
      <c r="AC95" s="5">
        <f t="shared" si="86"/>
        <v>69.540000000000006</v>
      </c>
      <c r="AD95" s="5">
        <f t="shared" si="86"/>
        <v>65.88000000000001</v>
      </c>
      <c r="AE95" s="5">
        <f t="shared" si="86"/>
        <v>62.22</v>
      </c>
      <c r="AF95" s="5">
        <f t="shared" si="86"/>
        <v>58.56</v>
      </c>
      <c r="AG95" s="5">
        <f t="shared" si="87"/>
        <v>53.3</v>
      </c>
      <c r="AH95" s="5">
        <f t="shared" si="87"/>
        <v>50.634999999999998</v>
      </c>
      <c r="AI95" s="5">
        <f t="shared" si="87"/>
        <v>47.97</v>
      </c>
      <c r="AJ95" s="5">
        <f t="shared" si="87"/>
        <v>45.305</v>
      </c>
      <c r="AK95" s="5">
        <f t="shared" si="87"/>
        <v>42.64</v>
      </c>
      <c r="AM95" s="107">
        <f t="shared" ref="AM95:AV98" si="88">AB95/1000</f>
        <v>7.3200000000000001E-2</v>
      </c>
      <c r="AN95" s="107">
        <f t="shared" si="88"/>
        <v>6.9540000000000005E-2</v>
      </c>
      <c r="AO95" s="107">
        <f t="shared" si="88"/>
        <v>6.5880000000000008E-2</v>
      </c>
      <c r="AP95" s="107">
        <f t="shared" si="88"/>
        <v>6.2219999999999998E-2</v>
      </c>
      <c r="AQ95" s="107">
        <f t="shared" si="88"/>
        <v>5.8560000000000001E-2</v>
      </c>
      <c r="AR95" s="107">
        <f t="shared" si="88"/>
        <v>5.33E-2</v>
      </c>
      <c r="AS95" s="107">
        <f t="shared" si="88"/>
        <v>5.0634999999999999E-2</v>
      </c>
      <c r="AT95" s="107">
        <f t="shared" si="88"/>
        <v>4.7969999999999999E-2</v>
      </c>
      <c r="AU95" s="107">
        <f t="shared" si="88"/>
        <v>4.5304999999999998E-2</v>
      </c>
      <c r="AV95" s="107">
        <f t="shared" si="88"/>
        <v>4.2639999999999997E-2</v>
      </c>
    </row>
    <row r="96" spans="1:48">
      <c r="K96" s="201">
        <v>85</v>
      </c>
      <c r="L96" s="20">
        <f t="shared" si="54"/>
        <v>129.4</v>
      </c>
      <c r="M96" s="20">
        <f t="shared" si="55"/>
        <v>0.12940000000000002</v>
      </c>
      <c r="N96" s="20">
        <f t="shared" si="56"/>
        <v>0.12940000000000002</v>
      </c>
      <c r="O96" s="20">
        <f t="shared" si="57"/>
        <v>0.10441964280528535</v>
      </c>
      <c r="P96" s="20">
        <f t="shared" si="58"/>
        <v>9.4155165465585833E-2</v>
      </c>
      <c r="Q96" s="20">
        <f t="shared" si="59"/>
        <v>8.4536605647514973E-2</v>
      </c>
      <c r="R96" s="20">
        <f t="shared" si="60"/>
        <v>7.3059854304936667E-2</v>
      </c>
      <c r="S96" s="20">
        <f t="shared" si="61"/>
        <v>100.4</v>
      </c>
      <c r="T96" s="20">
        <f t="shared" si="62"/>
        <v>0.1004</v>
      </c>
      <c r="U96" s="20">
        <f t="shared" si="63"/>
        <v>0.1004</v>
      </c>
      <c r="V96" s="20">
        <f t="shared" si="64"/>
        <v>8.1293425445809045E-2</v>
      </c>
      <c r="W96" s="20">
        <f t="shared" si="65"/>
        <v>7.3054688366949089E-2</v>
      </c>
      <c r="X96" s="20">
        <f t="shared" si="66"/>
        <v>6.6175672392653137E-2</v>
      </c>
      <c r="Y96" s="20">
        <f t="shared" si="67"/>
        <v>5.7910818626376127E-2</v>
      </c>
      <c r="AA96" s="5">
        <v>85</v>
      </c>
      <c r="AB96" s="5">
        <f t="shared" ref="AB96:AF98" si="89">All_Cause_Mortality_85to89Years_Male*(1+AB$10)</f>
        <v>129.4</v>
      </c>
      <c r="AC96" s="5">
        <f t="shared" si="89"/>
        <v>122.92999999999999</v>
      </c>
      <c r="AD96" s="5">
        <f t="shared" si="89"/>
        <v>116.46000000000001</v>
      </c>
      <c r="AE96" s="5">
        <f t="shared" si="89"/>
        <v>109.99</v>
      </c>
      <c r="AF96" s="5">
        <f t="shared" si="89"/>
        <v>103.52000000000001</v>
      </c>
      <c r="AG96" s="5">
        <f t="shared" ref="AG96:AK98" si="90">All_Cause_Mortality_85to89Years_Female*(1+AG$10)</f>
        <v>100.4</v>
      </c>
      <c r="AH96" s="5">
        <f t="shared" si="90"/>
        <v>95.38</v>
      </c>
      <c r="AI96" s="5">
        <f t="shared" si="90"/>
        <v>90.360000000000014</v>
      </c>
      <c r="AJ96" s="5">
        <f t="shared" si="90"/>
        <v>85.34</v>
      </c>
      <c r="AK96" s="5">
        <f t="shared" si="90"/>
        <v>80.320000000000007</v>
      </c>
      <c r="AM96" s="107">
        <f t="shared" si="88"/>
        <v>0.12940000000000002</v>
      </c>
      <c r="AN96" s="107">
        <f t="shared" si="88"/>
        <v>0.12293</v>
      </c>
      <c r="AO96" s="107">
        <f t="shared" si="88"/>
        <v>0.11646000000000001</v>
      </c>
      <c r="AP96" s="107">
        <f t="shared" si="88"/>
        <v>0.10998999999999999</v>
      </c>
      <c r="AQ96" s="107">
        <f t="shared" si="88"/>
        <v>0.10352000000000001</v>
      </c>
      <c r="AR96" s="107">
        <f t="shared" si="88"/>
        <v>0.1004</v>
      </c>
      <c r="AS96" s="107">
        <f t="shared" si="88"/>
        <v>9.5379999999999993E-2</v>
      </c>
      <c r="AT96" s="107">
        <f t="shared" si="88"/>
        <v>9.036000000000001E-2</v>
      </c>
      <c r="AU96" s="107">
        <f t="shared" si="88"/>
        <v>8.5339999999999999E-2</v>
      </c>
      <c r="AV96" s="107">
        <f t="shared" si="88"/>
        <v>8.0320000000000003E-2</v>
      </c>
    </row>
    <row r="97" spans="1:48">
      <c r="C97" s="5" t="s">
        <v>107</v>
      </c>
      <c r="D97" s="5">
        <v>2851.962</v>
      </c>
      <c r="E97" s="5">
        <v>3690.779</v>
      </c>
      <c r="K97" s="201">
        <v>86</v>
      </c>
      <c r="L97" s="20">
        <f t="shared" si="54"/>
        <v>129.4</v>
      </c>
      <c r="M97" s="20">
        <f t="shared" si="55"/>
        <v>0.12940000000000002</v>
      </c>
      <c r="N97" s="20">
        <f t="shared" si="56"/>
        <v>0.12940000000000002</v>
      </c>
      <c r="O97" s="20">
        <f t="shared" si="57"/>
        <v>0.10441964280528535</v>
      </c>
      <c r="P97" s="20">
        <f t="shared" si="58"/>
        <v>9.4155165465585833E-2</v>
      </c>
      <c r="Q97" s="20">
        <f t="shared" si="59"/>
        <v>8.4536605647514973E-2</v>
      </c>
      <c r="R97" s="20">
        <f t="shared" si="60"/>
        <v>7.3059854304936667E-2</v>
      </c>
      <c r="S97" s="20">
        <f t="shared" si="61"/>
        <v>100.4</v>
      </c>
      <c r="T97" s="20">
        <f t="shared" si="62"/>
        <v>0.1004</v>
      </c>
      <c r="U97" s="20">
        <f t="shared" si="63"/>
        <v>0.1004</v>
      </c>
      <c r="V97" s="20">
        <f t="shared" si="64"/>
        <v>8.1293425445809045E-2</v>
      </c>
      <c r="W97" s="20">
        <f t="shared" si="65"/>
        <v>7.3054688366949089E-2</v>
      </c>
      <c r="X97" s="20">
        <f t="shared" si="66"/>
        <v>6.6175672392653137E-2</v>
      </c>
      <c r="Y97" s="20">
        <f t="shared" si="67"/>
        <v>5.7910818626376127E-2</v>
      </c>
      <c r="AA97" s="5">
        <v>86</v>
      </c>
      <c r="AB97" s="5">
        <f t="shared" si="89"/>
        <v>129.4</v>
      </c>
      <c r="AC97" s="5">
        <f t="shared" si="89"/>
        <v>122.92999999999999</v>
      </c>
      <c r="AD97" s="5">
        <f t="shared" si="89"/>
        <v>116.46000000000001</v>
      </c>
      <c r="AE97" s="5">
        <f t="shared" si="89"/>
        <v>109.99</v>
      </c>
      <c r="AF97" s="5">
        <f t="shared" si="89"/>
        <v>103.52000000000001</v>
      </c>
      <c r="AG97" s="5">
        <f t="shared" si="90"/>
        <v>100.4</v>
      </c>
      <c r="AH97" s="5">
        <f t="shared" si="90"/>
        <v>95.38</v>
      </c>
      <c r="AI97" s="5">
        <f t="shared" si="90"/>
        <v>90.360000000000014</v>
      </c>
      <c r="AJ97" s="5">
        <f t="shared" si="90"/>
        <v>85.34</v>
      </c>
      <c r="AK97" s="5">
        <f t="shared" si="90"/>
        <v>80.320000000000007</v>
      </c>
      <c r="AM97" s="107">
        <f t="shared" si="88"/>
        <v>0.12940000000000002</v>
      </c>
      <c r="AN97" s="107">
        <f t="shared" si="88"/>
        <v>0.12293</v>
      </c>
      <c r="AO97" s="107">
        <f t="shared" si="88"/>
        <v>0.11646000000000001</v>
      </c>
      <c r="AP97" s="107">
        <f t="shared" si="88"/>
        <v>0.10998999999999999</v>
      </c>
      <c r="AQ97" s="107">
        <f t="shared" si="88"/>
        <v>0.10352000000000001</v>
      </c>
      <c r="AR97" s="107">
        <f t="shared" si="88"/>
        <v>0.1004</v>
      </c>
      <c r="AS97" s="107">
        <f t="shared" si="88"/>
        <v>9.5379999999999993E-2</v>
      </c>
      <c r="AT97" s="107">
        <f t="shared" si="88"/>
        <v>9.036000000000001E-2</v>
      </c>
      <c r="AU97" s="107">
        <f t="shared" si="88"/>
        <v>8.5339999999999999E-2</v>
      </c>
      <c r="AV97" s="107">
        <f t="shared" si="88"/>
        <v>8.0320000000000003E-2</v>
      </c>
    </row>
    <row r="98" spans="1:48">
      <c r="K98" s="201">
        <v>87</v>
      </c>
      <c r="L98" s="20">
        <f t="shared" si="54"/>
        <v>129.4</v>
      </c>
      <c r="M98" s="20">
        <f t="shared" si="55"/>
        <v>0.12940000000000002</v>
      </c>
      <c r="N98" s="20">
        <f t="shared" si="56"/>
        <v>0.12940000000000002</v>
      </c>
      <c r="O98" s="20">
        <f t="shared" si="57"/>
        <v>0.10441964280528535</v>
      </c>
      <c r="P98" s="20">
        <f t="shared" si="58"/>
        <v>9.4155165465585833E-2</v>
      </c>
      <c r="Q98" s="20">
        <f t="shared" si="59"/>
        <v>8.4536605647514973E-2</v>
      </c>
      <c r="R98" s="20">
        <f t="shared" si="60"/>
        <v>7.3059854304936667E-2</v>
      </c>
      <c r="S98" s="20">
        <f t="shared" si="61"/>
        <v>100.4</v>
      </c>
      <c r="T98" s="20">
        <f t="shared" si="62"/>
        <v>0.1004</v>
      </c>
      <c r="U98" s="20">
        <f t="shared" si="63"/>
        <v>0.1004</v>
      </c>
      <c r="V98" s="20">
        <f t="shared" si="64"/>
        <v>8.1293425445809045E-2</v>
      </c>
      <c r="W98" s="20">
        <f t="shared" si="65"/>
        <v>7.3054688366949089E-2</v>
      </c>
      <c r="X98" s="20">
        <f t="shared" si="66"/>
        <v>6.6175672392653137E-2</v>
      </c>
      <c r="Y98" s="20">
        <f t="shared" si="67"/>
        <v>5.7910818626376127E-2</v>
      </c>
      <c r="AA98" s="5">
        <v>87</v>
      </c>
      <c r="AB98" s="5">
        <f t="shared" si="89"/>
        <v>129.4</v>
      </c>
      <c r="AC98" s="5">
        <f t="shared" si="89"/>
        <v>122.92999999999999</v>
      </c>
      <c r="AD98" s="5">
        <f t="shared" si="89"/>
        <v>116.46000000000001</v>
      </c>
      <c r="AE98" s="5">
        <f t="shared" si="89"/>
        <v>109.99</v>
      </c>
      <c r="AF98" s="5">
        <f t="shared" si="89"/>
        <v>103.52000000000001</v>
      </c>
      <c r="AG98" s="5">
        <f t="shared" si="90"/>
        <v>100.4</v>
      </c>
      <c r="AH98" s="5">
        <f t="shared" si="90"/>
        <v>95.38</v>
      </c>
      <c r="AI98" s="5">
        <f t="shared" si="90"/>
        <v>90.360000000000014</v>
      </c>
      <c r="AJ98" s="5">
        <f t="shared" si="90"/>
        <v>85.34</v>
      </c>
      <c r="AK98" s="5">
        <f t="shared" si="90"/>
        <v>80.320000000000007</v>
      </c>
      <c r="AM98" s="107">
        <f t="shared" si="88"/>
        <v>0.12940000000000002</v>
      </c>
      <c r="AN98" s="107">
        <f t="shared" si="88"/>
        <v>0.12293</v>
      </c>
      <c r="AO98" s="107">
        <f t="shared" si="88"/>
        <v>0.11646000000000001</v>
      </c>
      <c r="AP98" s="107">
        <f t="shared" si="88"/>
        <v>0.10998999999999999</v>
      </c>
      <c r="AQ98" s="107">
        <f t="shared" si="88"/>
        <v>0.10352000000000001</v>
      </c>
      <c r="AR98" s="107">
        <f t="shared" si="88"/>
        <v>0.1004</v>
      </c>
      <c r="AS98" s="107">
        <f t="shared" si="88"/>
        <v>9.5379999999999993E-2</v>
      </c>
      <c r="AT98" s="107">
        <f t="shared" si="88"/>
        <v>9.036000000000001E-2</v>
      </c>
      <c r="AU98" s="107">
        <f t="shared" si="88"/>
        <v>8.5339999999999999E-2</v>
      </c>
      <c r="AV98" s="107">
        <f t="shared" si="88"/>
        <v>8.0320000000000003E-2</v>
      </c>
    </row>
    <row r="99" spans="1:48">
      <c r="A99" s="5" t="s">
        <v>392</v>
      </c>
      <c r="C99" s="5" t="s">
        <v>377</v>
      </c>
      <c r="D99" s="5" t="s">
        <v>388</v>
      </c>
      <c r="E99" s="5" t="s">
        <v>391</v>
      </c>
      <c r="K99" s="201">
        <v>88</v>
      </c>
      <c r="L99" s="20">
        <f t="shared" si="54"/>
        <v>129.4</v>
      </c>
      <c r="M99" s="20">
        <f t="shared" si="55"/>
        <v>0.12940000000000002</v>
      </c>
      <c r="N99" s="20">
        <f t="shared" si="56"/>
        <v>0.12940000000000002</v>
      </c>
      <c r="O99" s="20">
        <f t="shared" si="57"/>
        <v>0.10441964280528535</v>
      </c>
      <c r="P99" s="20">
        <f t="shared" si="58"/>
        <v>9.4155165465585833E-2</v>
      </c>
      <c r="Q99" s="20">
        <f t="shared" si="59"/>
        <v>8.4536605647514973E-2</v>
      </c>
      <c r="R99" s="20">
        <f t="shared" si="60"/>
        <v>7.3059854304936667E-2</v>
      </c>
      <c r="S99" s="20">
        <f t="shared" si="61"/>
        <v>100.4</v>
      </c>
      <c r="T99" s="20">
        <f t="shared" si="62"/>
        <v>0.1004</v>
      </c>
      <c r="U99" s="20">
        <f t="shared" si="63"/>
        <v>0.1004</v>
      </c>
      <c r="V99" s="20">
        <f t="shared" si="64"/>
        <v>8.1293425445809045E-2</v>
      </c>
      <c r="W99" s="20">
        <f t="shared" si="65"/>
        <v>7.3054688366949089E-2</v>
      </c>
      <c r="X99" s="20">
        <f t="shared" si="66"/>
        <v>6.6175672392653137E-2</v>
      </c>
      <c r="Y99" s="20">
        <f t="shared" si="67"/>
        <v>5.7910818626376127E-2</v>
      </c>
      <c r="AA99" s="5">
        <v>88</v>
      </c>
      <c r="AB99" s="5">
        <f t="shared" ref="AB99:AF100" si="91">All_Cause_Mortality_85to89Years_Male*(1+AB$10)</f>
        <v>129.4</v>
      </c>
      <c r="AC99" s="5">
        <f t="shared" si="91"/>
        <v>122.92999999999999</v>
      </c>
      <c r="AD99" s="5">
        <f t="shared" si="91"/>
        <v>116.46000000000001</v>
      </c>
      <c r="AE99" s="5">
        <f t="shared" si="91"/>
        <v>109.99</v>
      </c>
      <c r="AF99" s="5">
        <f t="shared" si="91"/>
        <v>103.52000000000001</v>
      </c>
      <c r="AG99" s="5">
        <f t="shared" ref="AG99:AK100" si="92">All_Cause_Mortality_85to89Years_Female*(1+AG$10)</f>
        <v>100.4</v>
      </c>
      <c r="AH99" s="5">
        <f t="shared" si="92"/>
        <v>95.38</v>
      </c>
      <c r="AI99" s="5">
        <f t="shared" si="92"/>
        <v>90.360000000000014</v>
      </c>
      <c r="AJ99" s="5">
        <f t="shared" si="92"/>
        <v>85.34</v>
      </c>
      <c r="AK99" s="5">
        <f t="shared" si="92"/>
        <v>80.320000000000007</v>
      </c>
      <c r="AM99" s="107">
        <f t="shared" ref="AM99:AV99" si="93">AB99/1000</f>
        <v>0.12940000000000002</v>
      </c>
      <c r="AN99" s="107">
        <f t="shared" si="93"/>
        <v>0.12293</v>
      </c>
      <c r="AO99" s="107">
        <f t="shared" si="93"/>
        <v>0.11646000000000001</v>
      </c>
      <c r="AP99" s="107">
        <f t="shared" si="93"/>
        <v>0.10998999999999999</v>
      </c>
      <c r="AQ99" s="107">
        <f t="shared" si="93"/>
        <v>0.10352000000000001</v>
      </c>
      <c r="AR99" s="107">
        <f t="shared" si="93"/>
        <v>0.1004</v>
      </c>
      <c r="AS99" s="107">
        <f t="shared" si="93"/>
        <v>9.5379999999999993E-2</v>
      </c>
      <c r="AT99" s="107">
        <f t="shared" si="93"/>
        <v>9.036000000000001E-2</v>
      </c>
      <c r="AU99" s="107">
        <f t="shared" si="93"/>
        <v>8.5339999999999999E-2</v>
      </c>
      <c r="AV99" s="107">
        <f t="shared" si="93"/>
        <v>8.0320000000000003E-2</v>
      </c>
    </row>
    <row r="100" spans="1:48">
      <c r="K100" s="201">
        <v>89</v>
      </c>
      <c r="L100" s="20">
        <f t="shared" si="54"/>
        <v>129.4</v>
      </c>
      <c r="M100" s="20">
        <f t="shared" si="55"/>
        <v>0.12940000000000002</v>
      </c>
      <c r="N100" s="20">
        <f t="shared" si="56"/>
        <v>0.12940000000000002</v>
      </c>
      <c r="O100" s="20">
        <f t="shared" si="57"/>
        <v>0.10441964280528535</v>
      </c>
      <c r="P100" s="20">
        <f t="shared" si="58"/>
        <v>9.4155165465585833E-2</v>
      </c>
      <c r="Q100" s="20">
        <f t="shared" si="59"/>
        <v>8.4536605647514973E-2</v>
      </c>
      <c r="R100" s="20">
        <f t="shared" si="60"/>
        <v>7.3059854304936667E-2</v>
      </c>
      <c r="S100" s="20">
        <f t="shared" si="61"/>
        <v>100.4</v>
      </c>
      <c r="T100" s="20">
        <f t="shared" si="62"/>
        <v>0.1004</v>
      </c>
      <c r="U100" s="20">
        <f t="shared" si="63"/>
        <v>0.1004</v>
      </c>
      <c r="V100" s="20">
        <f t="shared" si="64"/>
        <v>8.1293425445809045E-2</v>
      </c>
      <c r="W100" s="20">
        <f t="shared" si="65"/>
        <v>7.3054688366949089E-2</v>
      </c>
      <c r="X100" s="20">
        <f t="shared" si="66"/>
        <v>6.6175672392653137E-2</v>
      </c>
      <c r="Y100" s="20">
        <f t="shared" si="67"/>
        <v>5.7910818626376127E-2</v>
      </c>
      <c r="AA100" s="5">
        <v>89</v>
      </c>
      <c r="AB100" s="5">
        <f t="shared" si="91"/>
        <v>129.4</v>
      </c>
      <c r="AC100" s="5">
        <f t="shared" si="91"/>
        <v>122.92999999999999</v>
      </c>
      <c r="AD100" s="5">
        <f t="shared" si="91"/>
        <v>116.46000000000001</v>
      </c>
      <c r="AE100" s="5">
        <f t="shared" si="91"/>
        <v>109.99</v>
      </c>
      <c r="AF100" s="5">
        <f t="shared" si="91"/>
        <v>103.52000000000001</v>
      </c>
      <c r="AG100" s="5">
        <f t="shared" si="92"/>
        <v>100.4</v>
      </c>
      <c r="AH100" s="5">
        <f t="shared" si="92"/>
        <v>95.38</v>
      </c>
      <c r="AI100" s="5">
        <f t="shared" si="92"/>
        <v>90.360000000000014</v>
      </c>
      <c r="AJ100" s="5">
        <f t="shared" si="92"/>
        <v>85.34</v>
      </c>
      <c r="AK100" s="5">
        <f t="shared" si="92"/>
        <v>80.320000000000007</v>
      </c>
      <c r="AM100" s="107">
        <f t="shared" ref="AM100:AV107" si="94">AB100/1000</f>
        <v>0.12940000000000002</v>
      </c>
      <c r="AN100" s="107">
        <f t="shared" si="94"/>
        <v>0.12293</v>
      </c>
      <c r="AO100" s="107">
        <f t="shared" si="94"/>
        <v>0.11646000000000001</v>
      </c>
      <c r="AP100" s="107">
        <f t="shared" si="94"/>
        <v>0.10998999999999999</v>
      </c>
      <c r="AQ100" s="107">
        <f t="shared" si="94"/>
        <v>0.10352000000000001</v>
      </c>
      <c r="AR100" s="107">
        <f t="shared" si="94"/>
        <v>0.1004</v>
      </c>
      <c r="AS100" s="107">
        <f t="shared" si="94"/>
        <v>9.5379999999999993E-2</v>
      </c>
      <c r="AT100" s="107">
        <f t="shared" si="94"/>
        <v>9.036000000000001E-2</v>
      </c>
      <c r="AU100" s="107">
        <f t="shared" si="94"/>
        <v>8.5339999999999999E-2</v>
      </c>
      <c r="AV100" s="107">
        <f t="shared" si="94"/>
        <v>8.0320000000000003E-2</v>
      </c>
    </row>
    <row r="101" spans="1:48">
      <c r="C101" s="5">
        <v>0</v>
      </c>
      <c r="D101" s="5">
        <v>0</v>
      </c>
      <c r="E101" s="5">
        <v>0</v>
      </c>
      <c r="K101" s="201">
        <v>90</v>
      </c>
      <c r="L101" s="20">
        <f t="shared" si="54"/>
        <v>238.3</v>
      </c>
      <c r="M101" s="20">
        <f t="shared" si="55"/>
        <v>0.23830000000000001</v>
      </c>
      <c r="N101" s="20">
        <f t="shared" si="56"/>
        <v>0.23830000000000001</v>
      </c>
      <c r="O101" s="20">
        <f t="shared" si="57"/>
        <v>0.19229676105486473</v>
      </c>
      <c r="P101" s="20">
        <f t="shared" si="58"/>
        <v>0.1733939407299003</v>
      </c>
      <c r="Q101" s="20">
        <f t="shared" si="59"/>
        <v>0.15568062693819795</v>
      </c>
      <c r="R101" s="20">
        <f t="shared" si="60"/>
        <v>0.13454531128953948</v>
      </c>
      <c r="S101" s="20">
        <f t="shared" si="61"/>
        <v>210.1</v>
      </c>
      <c r="T101" s="20">
        <f t="shared" si="62"/>
        <v>0.21009999999999998</v>
      </c>
      <c r="U101" s="20">
        <f t="shared" si="63"/>
        <v>0.21009999999999998</v>
      </c>
      <c r="V101" s="20">
        <f t="shared" si="64"/>
        <v>0.17011701878649879</v>
      </c>
      <c r="W101" s="20">
        <f t="shared" si="65"/>
        <v>0.15287639468023906</v>
      </c>
      <c r="X101" s="20">
        <f t="shared" si="66"/>
        <v>0.13848116304478508</v>
      </c>
      <c r="Y101" s="20">
        <f t="shared" si="67"/>
        <v>0.12118588638846238</v>
      </c>
      <c r="AA101" s="5">
        <v>90</v>
      </c>
      <c r="AB101" s="5">
        <f t="shared" ref="AB101:AF107" si="95">All_Cause_Mortality_90OverYears_Male*(1+AB$10)</f>
        <v>238.3</v>
      </c>
      <c r="AC101" s="5">
        <f t="shared" si="95"/>
        <v>226.38499999999999</v>
      </c>
      <c r="AD101" s="5">
        <f t="shared" si="95"/>
        <v>214.47000000000003</v>
      </c>
      <c r="AE101" s="5">
        <f t="shared" si="95"/>
        <v>202.55500000000001</v>
      </c>
      <c r="AF101" s="5">
        <f t="shared" si="95"/>
        <v>190.64000000000001</v>
      </c>
      <c r="AG101" s="5">
        <f t="shared" ref="AG101:AK107" si="96">All_Cause_Mortality_90OverYears_Female*(1+AG$10)</f>
        <v>210.1</v>
      </c>
      <c r="AH101" s="5">
        <f t="shared" si="96"/>
        <v>199.595</v>
      </c>
      <c r="AI101" s="5">
        <f t="shared" si="96"/>
        <v>189.09</v>
      </c>
      <c r="AJ101" s="5">
        <f t="shared" si="96"/>
        <v>178.58499999999998</v>
      </c>
      <c r="AK101" s="5">
        <f t="shared" si="96"/>
        <v>168.08</v>
      </c>
      <c r="AM101" s="107">
        <f t="shared" si="94"/>
        <v>0.23830000000000001</v>
      </c>
      <c r="AN101" s="107">
        <f t="shared" si="94"/>
        <v>0.226385</v>
      </c>
      <c r="AO101" s="107">
        <f t="shared" si="94"/>
        <v>0.21447000000000002</v>
      </c>
      <c r="AP101" s="107">
        <f t="shared" si="94"/>
        <v>0.20255500000000001</v>
      </c>
      <c r="AQ101" s="107">
        <f t="shared" si="94"/>
        <v>0.19064</v>
      </c>
      <c r="AR101" s="107">
        <f t="shared" si="94"/>
        <v>0.21009999999999998</v>
      </c>
      <c r="AS101" s="107">
        <f t="shared" si="94"/>
        <v>0.19959499999999999</v>
      </c>
      <c r="AT101" s="107">
        <f t="shared" si="94"/>
        <v>0.18909000000000001</v>
      </c>
      <c r="AU101" s="107">
        <f t="shared" si="94"/>
        <v>0.17858499999999997</v>
      </c>
      <c r="AV101" s="107">
        <f t="shared" si="94"/>
        <v>0.16808000000000001</v>
      </c>
    </row>
    <row r="102" spans="1:48">
      <c r="C102" s="5">
        <v>1</v>
      </c>
      <c r="D102" s="5">
        <v>341.5</v>
      </c>
      <c r="E102" s="5">
        <v>82038.55</v>
      </c>
      <c r="K102" s="201">
        <v>91</v>
      </c>
      <c r="L102" s="20">
        <f t="shared" si="54"/>
        <v>238.3</v>
      </c>
      <c r="M102" s="20">
        <f t="shared" si="55"/>
        <v>0.23830000000000001</v>
      </c>
      <c r="N102" s="20">
        <f t="shared" si="56"/>
        <v>0.23830000000000001</v>
      </c>
      <c r="O102" s="20">
        <f t="shared" si="57"/>
        <v>0.19229676105486473</v>
      </c>
      <c r="P102" s="20">
        <f t="shared" si="58"/>
        <v>0.1733939407299003</v>
      </c>
      <c r="Q102" s="20">
        <f t="shared" si="59"/>
        <v>0.15568062693819795</v>
      </c>
      <c r="R102" s="20">
        <f t="shared" si="60"/>
        <v>0.13454531128953948</v>
      </c>
      <c r="S102" s="20">
        <f t="shared" si="61"/>
        <v>210.1</v>
      </c>
      <c r="T102" s="20">
        <f t="shared" si="62"/>
        <v>0.21009999999999998</v>
      </c>
      <c r="U102" s="20">
        <f t="shared" si="63"/>
        <v>0.21009999999999998</v>
      </c>
      <c r="V102" s="20">
        <f t="shared" si="64"/>
        <v>0.17011701878649879</v>
      </c>
      <c r="W102" s="20">
        <f t="shared" si="65"/>
        <v>0.15287639468023906</v>
      </c>
      <c r="X102" s="20">
        <f t="shared" si="66"/>
        <v>0.13848116304478508</v>
      </c>
      <c r="Y102" s="20">
        <f t="shared" si="67"/>
        <v>0.12118588638846238</v>
      </c>
      <c r="AA102" s="5">
        <v>91</v>
      </c>
      <c r="AB102" s="5">
        <f t="shared" si="95"/>
        <v>238.3</v>
      </c>
      <c r="AC102" s="5">
        <f t="shared" si="95"/>
        <v>226.38499999999999</v>
      </c>
      <c r="AD102" s="5">
        <f t="shared" si="95"/>
        <v>214.47000000000003</v>
      </c>
      <c r="AE102" s="5">
        <f t="shared" si="95"/>
        <v>202.55500000000001</v>
      </c>
      <c r="AF102" s="5">
        <f t="shared" si="95"/>
        <v>190.64000000000001</v>
      </c>
      <c r="AG102" s="5">
        <f t="shared" si="96"/>
        <v>210.1</v>
      </c>
      <c r="AH102" s="5">
        <f t="shared" si="96"/>
        <v>199.595</v>
      </c>
      <c r="AI102" s="5">
        <f t="shared" si="96"/>
        <v>189.09</v>
      </c>
      <c r="AJ102" s="5">
        <f t="shared" si="96"/>
        <v>178.58499999999998</v>
      </c>
      <c r="AK102" s="5">
        <f t="shared" si="96"/>
        <v>168.08</v>
      </c>
      <c r="AM102" s="107">
        <f t="shared" si="94"/>
        <v>0.23830000000000001</v>
      </c>
      <c r="AN102" s="107">
        <f t="shared" si="94"/>
        <v>0.226385</v>
      </c>
      <c r="AO102" s="107">
        <f t="shared" si="94"/>
        <v>0.21447000000000002</v>
      </c>
      <c r="AP102" s="107">
        <f t="shared" si="94"/>
        <v>0.20255500000000001</v>
      </c>
      <c r="AQ102" s="107">
        <f t="shared" si="94"/>
        <v>0.19064</v>
      </c>
      <c r="AR102" s="107">
        <f t="shared" si="94"/>
        <v>0.21009999999999998</v>
      </c>
      <c r="AS102" s="107">
        <f t="shared" si="94"/>
        <v>0.19959499999999999</v>
      </c>
      <c r="AT102" s="107">
        <f t="shared" si="94"/>
        <v>0.18909000000000001</v>
      </c>
      <c r="AU102" s="107">
        <f t="shared" si="94"/>
        <v>0.17858499999999997</v>
      </c>
      <c r="AV102" s="107">
        <f t="shared" si="94"/>
        <v>0.16808000000000001</v>
      </c>
    </row>
    <row r="103" spans="1:48">
      <c r="C103" s="5">
        <v>2</v>
      </c>
      <c r="D103" s="5">
        <v>1353.25</v>
      </c>
      <c r="E103" s="5">
        <v>67376.990000000005</v>
      </c>
      <c r="K103" s="201">
        <v>92</v>
      </c>
      <c r="L103" s="20">
        <f t="shared" si="54"/>
        <v>238.3</v>
      </c>
      <c r="M103" s="20">
        <f t="shared" si="55"/>
        <v>0.23830000000000001</v>
      </c>
      <c r="N103" s="20">
        <f t="shared" si="56"/>
        <v>0.23830000000000001</v>
      </c>
      <c r="O103" s="20">
        <f t="shared" si="57"/>
        <v>0.19229676105486473</v>
      </c>
      <c r="P103" s="20">
        <f t="shared" si="58"/>
        <v>0.1733939407299003</v>
      </c>
      <c r="Q103" s="20">
        <f t="shared" si="59"/>
        <v>0.15568062693819795</v>
      </c>
      <c r="R103" s="20">
        <f t="shared" si="60"/>
        <v>0.13454531128953948</v>
      </c>
      <c r="S103" s="20">
        <f t="shared" si="61"/>
        <v>210.1</v>
      </c>
      <c r="T103" s="20">
        <f t="shared" si="62"/>
        <v>0.21009999999999998</v>
      </c>
      <c r="U103" s="20">
        <f t="shared" si="63"/>
        <v>0.21009999999999998</v>
      </c>
      <c r="V103" s="20">
        <f t="shared" si="64"/>
        <v>0.17011701878649879</v>
      </c>
      <c r="W103" s="20">
        <f t="shared" si="65"/>
        <v>0.15287639468023906</v>
      </c>
      <c r="X103" s="20">
        <f t="shared" si="66"/>
        <v>0.13848116304478508</v>
      </c>
      <c r="Y103" s="20">
        <f t="shared" si="67"/>
        <v>0.12118588638846238</v>
      </c>
      <c r="AA103" s="5">
        <v>92</v>
      </c>
      <c r="AB103" s="5">
        <f t="shared" si="95"/>
        <v>238.3</v>
      </c>
      <c r="AC103" s="5">
        <f t="shared" si="95"/>
        <v>226.38499999999999</v>
      </c>
      <c r="AD103" s="5">
        <f t="shared" si="95"/>
        <v>214.47000000000003</v>
      </c>
      <c r="AE103" s="5">
        <f t="shared" si="95"/>
        <v>202.55500000000001</v>
      </c>
      <c r="AF103" s="5">
        <f t="shared" si="95"/>
        <v>190.64000000000001</v>
      </c>
      <c r="AG103" s="5">
        <f t="shared" si="96"/>
        <v>210.1</v>
      </c>
      <c r="AH103" s="5">
        <f t="shared" si="96"/>
        <v>199.595</v>
      </c>
      <c r="AI103" s="5">
        <f t="shared" si="96"/>
        <v>189.09</v>
      </c>
      <c r="AJ103" s="5">
        <f t="shared" si="96"/>
        <v>178.58499999999998</v>
      </c>
      <c r="AK103" s="5">
        <f t="shared" si="96"/>
        <v>168.08</v>
      </c>
      <c r="AM103" s="107">
        <f t="shared" si="94"/>
        <v>0.23830000000000001</v>
      </c>
      <c r="AN103" s="107">
        <f t="shared" si="94"/>
        <v>0.226385</v>
      </c>
      <c r="AO103" s="107">
        <f t="shared" si="94"/>
        <v>0.21447000000000002</v>
      </c>
      <c r="AP103" s="107">
        <f t="shared" si="94"/>
        <v>0.20255500000000001</v>
      </c>
      <c r="AQ103" s="107">
        <f t="shared" si="94"/>
        <v>0.19064</v>
      </c>
      <c r="AR103" s="107">
        <f t="shared" si="94"/>
        <v>0.21009999999999998</v>
      </c>
      <c r="AS103" s="107">
        <f t="shared" si="94"/>
        <v>0.19959499999999999</v>
      </c>
      <c r="AT103" s="107">
        <f t="shared" si="94"/>
        <v>0.18909000000000001</v>
      </c>
      <c r="AU103" s="107">
        <f t="shared" si="94"/>
        <v>0.17858499999999997</v>
      </c>
      <c r="AV103" s="107">
        <f t="shared" si="94"/>
        <v>0.16808000000000001</v>
      </c>
    </row>
    <row r="104" spans="1:48">
      <c r="C104" s="5">
        <v>3</v>
      </c>
      <c r="D104" s="5">
        <v>3552.75</v>
      </c>
      <c r="E104" s="5">
        <v>1087798</v>
      </c>
      <c r="K104" s="201">
        <v>93</v>
      </c>
      <c r="L104" s="20">
        <f t="shared" si="54"/>
        <v>238.3</v>
      </c>
      <c r="M104" s="20">
        <f t="shared" si="55"/>
        <v>0.23830000000000001</v>
      </c>
      <c r="N104" s="20">
        <f t="shared" si="56"/>
        <v>0.23830000000000001</v>
      </c>
      <c r="O104" s="20">
        <f t="shared" si="57"/>
        <v>0.19229676105486473</v>
      </c>
      <c r="P104" s="20">
        <f t="shared" si="58"/>
        <v>0.1733939407299003</v>
      </c>
      <c r="Q104" s="20">
        <f t="shared" si="59"/>
        <v>0.15568062693819795</v>
      </c>
      <c r="R104" s="20">
        <f t="shared" si="60"/>
        <v>0.13454531128953948</v>
      </c>
      <c r="S104" s="20">
        <f t="shared" si="61"/>
        <v>210.1</v>
      </c>
      <c r="T104" s="20">
        <f t="shared" si="62"/>
        <v>0.21009999999999998</v>
      </c>
      <c r="U104" s="20">
        <f t="shared" si="63"/>
        <v>0.21009999999999998</v>
      </c>
      <c r="V104" s="20">
        <f t="shared" si="64"/>
        <v>0.17011701878649879</v>
      </c>
      <c r="W104" s="20">
        <f t="shared" si="65"/>
        <v>0.15287639468023906</v>
      </c>
      <c r="X104" s="20">
        <f t="shared" si="66"/>
        <v>0.13848116304478508</v>
      </c>
      <c r="Y104" s="20">
        <f t="shared" si="67"/>
        <v>0.12118588638846238</v>
      </c>
      <c r="AA104" s="5">
        <v>93</v>
      </c>
      <c r="AB104" s="5">
        <f t="shared" si="95"/>
        <v>238.3</v>
      </c>
      <c r="AC104" s="5">
        <f t="shared" si="95"/>
        <v>226.38499999999999</v>
      </c>
      <c r="AD104" s="5">
        <f t="shared" si="95"/>
        <v>214.47000000000003</v>
      </c>
      <c r="AE104" s="5">
        <f t="shared" si="95"/>
        <v>202.55500000000001</v>
      </c>
      <c r="AF104" s="5">
        <f t="shared" si="95"/>
        <v>190.64000000000001</v>
      </c>
      <c r="AG104" s="5">
        <f t="shared" si="96"/>
        <v>210.1</v>
      </c>
      <c r="AH104" s="5">
        <f t="shared" si="96"/>
        <v>199.595</v>
      </c>
      <c r="AI104" s="5">
        <f t="shared" si="96"/>
        <v>189.09</v>
      </c>
      <c r="AJ104" s="5">
        <f t="shared" si="96"/>
        <v>178.58499999999998</v>
      </c>
      <c r="AK104" s="5">
        <f t="shared" si="96"/>
        <v>168.08</v>
      </c>
      <c r="AM104" s="107">
        <f t="shared" si="94"/>
        <v>0.23830000000000001</v>
      </c>
      <c r="AN104" s="107">
        <f t="shared" si="94"/>
        <v>0.226385</v>
      </c>
      <c r="AO104" s="107">
        <f t="shared" si="94"/>
        <v>0.21447000000000002</v>
      </c>
      <c r="AP104" s="107">
        <f t="shared" si="94"/>
        <v>0.20255500000000001</v>
      </c>
      <c r="AQ104" s="107">
        <f t="shared" si="94"/>
        <v>0.19064</v>
      </c>
      <c r="AR104" s="107">
        <f t="shared" si="94"/>
        <v>0.21009999999999998</v>
      </c>
      <c r="AS104" s="107">
        <f t="shared" si="94"/>
        <v>0.19959499999999999</v>
      </c>
      <c r="AT104" s="107">
        <f t="shared" si="94"/>
        <v>0.18909000000000001</v>
      </c>
      <c r="AU104" s="107">
        <f t="shared" si="94"/>
        <v>0.17858499999999997</v>
      </c>
      <c r="AV104" s="107">
        <f t="shared" si="94"/>
        <v>0.16808000000000001</v>
      </c>
    </row>
    <row r="105" spans="1:48">
      <c r="C105" s="5">
        <v>4</v>
      </c>
      <c r="D105" s="5">
        <v>8836.25</v>
      </c>
      <c r="E105" s="113">
        <v>31500000</v>
      </c>
      <c r="K105" s="201">
        <v>94</v>
      </c>
      <c r="L105" s="20">
        <f t="shared" si="54"/>
        <v>238.3</v>
      </c>
      <c r="M105" s="20">
        <f t="shared" si="55"/>
        <v>0.23830000000000001</v>
      </c>
      <c r="N105" s="20">
        <f t="shared" si="56"/>
        <v>0.23830000000000001</v>
      </c>
      <c r="O105" s="20">
        <f t="shared" si="57"/>
        <v>0.19229676105486473</v>
      </c>
      <c r="P105" s="20">
        <f t="shared" si="58"/>
        <v>0.1733939407299003</v>
      </c>
      <c r="Q105" s="20">
        <f t="shared" si="59"/>
        <v>0.15568062693819795</v>
      </c>
      <c r="R105" s="20">
        <f t="shared" si="60"/>
        <v>0.13454531128953948</v>
      </c>
      <c r="S105" s="20">
        <f t="shared" si="61"/>
        <v>210.1</v>
      </c>
      <c r="T105" s="20">
        <f t="shared" si="62"/>
        <v>0.21009999999999998</v>
      </c>
      <c r="U105" s="20">
        <f t="shared" si="63"/>
        <v>0.21009999999999998</v>
      </c>
      <c r="V105" s="20">
        <f t="shared" si="64"/>
        <v>0.17011701878649879</v>
      </c>
      <c r="W105" s="20">
        <f t="shared" si="65"/>
        <v>0.15287639468023906</v>
      </c>
      <c r="X105" s="20">
        <f t="shared" si="66"/>
        <v>0.13848116304478508</v>
      </c>
      <c r="Y105" s="20">
        <f t="shared" si="67"/>
        <v>0.12118588638846238</v>
      </c>
      <c r="AA105" s="5">
        <v>94</v>
      </c>
      <c r="AB105" s="5">
        <f t="shared" si="95"/>
        <v>238.3</v>
      </c>
      <c r="AC105" s="5">
        <f t="shared" si="95"/>
        <v>226.38499999999999</v>
      </c>
      <c r="AD105" s="5">
        <f t="shared" si="95"/>
        <v>214.47000000000003</v>
      </c>
      <c r="AE105" s="5">
        <f t="shared" si="95"/>
        <v>202.55500000000001</v>
      </c>
      <c r="AF105" s="5">
        <f t="shared" si="95"/>
        <v>190.64000000000001</v>
      </c>
      <c r="AG105" s="5">
        <f t="shared" si="96"/>
        <v>210.1</v>
      </c>
      <c r="AH105" s="5">
        <f t="shared" si="96"/>
        <v>199.595</v>
      </c>
      <c r="AI105" s="5">
        <f t="shared" si="96"/>
        <v>189.09</v>
      </c>
      <c r="AJ105" s="5">
        <f t="shared" si="96"/>
        <v>178.58499999999998</v>
      </c>
      <c r="AK105" s="5">
        <f t="shared" si="96"/>
        <v>168.08</v>
      </c>
      <c r="AM105" s="107">
        <f t="shared" si="94"/>
        <v>0.23830000000000001</v>
      </c>
      <c r="AN105" s="107">
        <f t="shared" si="94"/>
        <v>0.226385</v>
      </c>
      <c r="AO105" s="107">
        <f t="shared" si="94"/>
        <v>0.21447000000000002</v>
      </c>
      <c r="AP105" s="107">
        <f t="shared" si="94"/>
        <v>0.20255500000000001</v>
      </c>
      <c r="AQ105" s="107">
        <f t="shared" si="94"/>
        <v>0.19064</v>
      </c>
      <c r="AR105" s="107">
        <f t="shared" si="94"/>
        <v>0.21009999999999998</v>
      </c>
      <c r="AS105" s="107">
        <f t="shared" si="94"/>
        <v>0.19959499999999999</v>
      </c>
      <c r="AT105" s="107">
        <f t="shared" si="94"/>
        <v>0.18909000000000001</v>
      </c>
      <c r="AU105" s="107">
        <f t="shared" si="94"/>
        <v>0.17858499999999997</v>
      </c>
      <c r="AV105" s="107">
        <f t="shared" si="94"/>
        <v>0.16808000000000001</v>
      </c>
    </row>
    <row r="106" spans="1:48">
      <c r="K106" s="201">
        <v>95</v>
      </c>
      <c r="L106" s="20">
        <f t="shared" si="54"/>
        <v>238.3</v>
      </c>
      <c r="M106" s="20">
        <f t="shared" si="55"/>
        <v>0.23830000000000001</v>
      </c>
      <c r="N106" s="20">
        <f t="shared" si="56"/>
        <v>0.23830000000000001</v>
      </c>
      <c r="O106" s="20">
        <f t="shared" si="57"/>
        <v>0.19229676105486473</v>
      </c>
      <c r="P106" s="20">
        <f t="shared" si="58"/>
        <v>0.1733939407299003</v>
      </c>
      <c r="Q106" s="20">
        <f t="shared" si="59"/>
        <v>0.15568062693819795</v>
      </c>
      <c r="R106" s="20">
        <f t="shared" si="60"/>
        <v>0.13454531128953948</v>
      </c>
      <c r="S106" s="20">
        <f t="shared" si="61"/>
        <v>210.1</v>
      </c>
      <c r="T106" s="20">
        <f t="shared" si="62"/>
        <v>0.21009999999999998</v>
      </c>
      <c r="U106" s="20">
        <f t="shared" si="63"/>
        <v>0.21009999999999998</v>
      </c>
      <c r="V106" s="20">
        <f t="shared" si="64"/>
        <v>0.17011701878649879</v>
      </c>
      <c r="W106" s="20">
        <f t="shared" si="65"/>
        <v>0.15287639468023906</v>
      </c>
      <c r="X106" s="20">
        <f t="shared" si="66"/>
        <v>0.13848116304478508</v>
      </c>
      <c r="Y106" s="20">
        <f t="shared" si="67"/>
        <v>0.12118588638846238</v>
      </c>
      <c r="AA106" s="5">
        <v>95</v>
      </c>
      <c r="AB106" s="5">
        <f t="shared" si="95"/>
        <v>238.3</v>
      </c>
      <c r="AC106" s="5">
        <f t="shared" si="95"/>
        <v>226.38499999999999</v>
      </c>
      <c r="AD106" s="5">
        <f t="shared" si="95"/>
        <v>214.47000000000003</v>
      </c>
      <c r="AE106" s="5">
        <f t="shared" si="95"/>
        <v>202.55500000000001</v>
      </c>
      <c r="AF106" s="5">
        <f t="shared" si="95"/>
        <v>190.64000000000001</v>
      </c>
      <c r="AG106" s="5">
        <f t="shared" si="96"/>
        <v>210.1</v>
      </c>
      <c r="AH106" s="5">
        <f t="shared" si="96"/>
        <v>199.595</v>
      </c>
      <c r="AI106" s="5">
        <f t="shared" si="96"/>
        <v>189.09</v>
      </c>
      <c r="AJ106" s="5">
        <f t="shared" si="96"/>
        <v>178.58499999999998</v>
      </c>
      <c r="AK106" s="5">
        <f t="shared" si="96"/>
        <v>168.08</v>
      </c>
      <c r="AM106" s="107">
        <f t="shared" si="94"/>
        <v>0.23830000000000001</v>
      </c>
      <c r="AN106" s="107">
        <f t="shared" si="94"/>
        <v>0.226385</v>
      </c>
      <c r="AO106" s="107">
        <f t="shared" si="94"/>
        <v>0.21447000000000002</v>
      </c>
      <c r="AP106" s="107">
        <f t="shared" si="94"/>
        <v>0.20255500000000001</v>
      </c>
      <c r="AQ106" s="107">
        <f t="shared" si="94"/>
        <v>0.19064</v>
      </c>
      <c r="AR106" s="107">
        <f t="shared" si="94"/>
        <v>0.21009999999999998</v>
      </c>
      <c r="AS106" s="107">
        <f t="shared" si="94"/>
        <v>0.19959499999999999</v>
      </c>
      <c r="AT106" s="107">
        <f t="shared" si="94"/>
        <v>0.18909000000000001</v>
      </c>
      <c r="AU106" s="107">
        <f t="shared" si="94"/>
        <v>0.17858499999999997</v>
      </c>
      <c r="AV106" s="107">
        <f t="shared" si="94"/>
        <v>0.16808000000000001</v>
      </c>
    </row>
    <row r="107" spans="1:48">
      <c r="C107" s="5" t="s">
        <v>107</v>
      </c>
      <c r="D107" s="5">
        <v>2840.125</v>
      </c>
      <c r="E107" s="113">
        <v>26000000</v>
      </c>
      <c r="K107" s="201">
        <v>96</v>
      </c>
      <c r="L107" s="20">
        <f t="shared" si="54"/>
        <v>238.3</v>
      </c>
      <c r="M107" s="20">
        <f t="shared" si="55"/>
        <v>0.23830000000000001</v>
      </c>
      <c r="N107" s="20">
        <f t="shared" si="56"/>
        <v>0.23830000000000001</v>
      </c>
      <c r="O107" s="20">
        <f t="shared" si="57"/>
        <v>0.19229676105486473</v>
      </c>
      <c r="P107" s="20">
        <f t="shared" si="58"/>
        <v>0.1733939407299003</v>
      </c>
      <c r="Q107" s="20">
        <f t="shared" si="59"/>
        <v>0.15568062693819795</v>
      </c>
      <c r="R107" s="20">
        <f t="shared" si="60"/>
        <v>0.13454531128953948</v>
      </c>
      <c r="S107" s="20">
        <f t="shared" si="61"/>
        <v>210.1</v>
      </c>
      <c r="T107" s="20">
        <f t="shared" si="62"/>
        <v>0.21009999999999998</v>
      </c>
      <c r="U107" s="20">
        <f t="shared" si="63"/>
        <v>0.21009999999999998</v>
      </c>
      <c r="V107" s="20">
        <f t="shared" si="64"/>
        <v>0.17011701878649879</v>
      </c>
      <c r="W107" s="20">
        <f t="shared" si="65"/>
        <v>0.15287639468023906</v>
      </c>
      <c r="X107" s="20">
        <f t="shared" si="66"/>
        <v>0.13848116304478508</v>
      </c>
      <c r="Y107" s="20">
        <f t="shared" si="67"/>
        <v>0.12118588638846238</v>
      </c>
      <c r="AA107" s="5">
        <v>96</v>
      </c>
      <c r="AB107" s="5">
        <f t="shared" si="95"/>
        <v>238.3</v>
      </c>
      <c r="AC107" s="5">
        <f t="shared" si="95"/>
        <v>226.38499999999999</v>
      </c>
      <c r="AD107" s="5">
        <f t="shared" si="95"/>
        <v>214.47000000000003</v>
      </c>
      <c r="AE107" s="5">
        <f t="shared" si="95"/>
        <v>202.55500000000001</v>
      </c>
      <c r="AF107" s="5">
        <f t="shared" si="95"/>
        <v>190.64000000000001</v>
      </c>
      <c r="AG107" s="5">
        <f t="shared" si="96"/>
        <v>210.1</v>
      </c>
      <c r="AH107" s="5">
        <f t="shared" si="96"/>
        <v>199.595</v>
      </c>
      <c r="AI107" s="5">
        <f t="shared" si="96"/>
        <v>189.09</v>
      </c>
      <c r="AJ107" s="5">
        <f t="shared" si="96"/>
        <v>178.58499999999998</v>
      </c>
      <c r="AK107" s="5">
        <f t="shared" si="96"/>
        <v>168.08</v>
      </c>
      <c r="AM107" s="107">
        <f t="shared" si="94"/>
        <v>0.23830000000000001</v>
      </c>
      <c r="AN107" s="107">
        <f t="shared" si="94"/>
        <v>0.226385</v>
      </c>
      <c r="AO107" s="107">
        <f t="shared" si="94"/>
        <v>0.21447000000000002</v>
      </c>
      <c r="AP107" s="107">
        <f t="shared" si="94"/>
        <v>0.20255500000000001</v>
      </c>
      <c r="AQ107" s="107">
        <f t="shared" si="94"/>
        <v>0.19064</v>
      </c>
      <c r="AR107" s="107">
        <f t="shared" si="94"/>
        <v>0.21009999999999998</v>
      </c>
      <c r="AS107" s="107">
        <f t="shared" si="94"/>
        <v>0.19959499999999999</v>
      </c>
      <c r="AT107" s="107">
        <f t="shared" si="94"/>
        <v>0.18909000000000001</v>
      </c>
      <c r="AU107" s="107">
        <f t="shared" si="94"/>
        <v>0.17858499999999997</v>
      </c>
      <c r="AV107" s="107">
        <f t="shared" si="94"/>
        <v>0.16808000000000001</v>
      </c>
    </row>
    <row r="108" spans="1:48">
      <c r="I108" s="105"/>
      <c r="K108" s="201">
        <v>97</v>
      </c>
      <c r="L108" s="20">
        <f t="shared" si="54"/>
        <v>238.3</v>
      </c>
      <c r="M108" s="20">
        <f t="shared" si="55"/>
        <v>0.23830000000000001</v>
      </c>
      <c r="N108" s="20">
        <f t="shared" si="56"/>
        <v>0.23830000000000001</v>
      </c>
      <c r="O108" s="20">
        <f t="shared" si="57"/>
        <v>0.19229676105486473</v>
      </c>
      <c r="P108" s="20">
        <f t="shared" si="58"/>
        <v>0.1733939407299003</v>
      </c>
      <c r="Q108" s="20">
        <f t="shared" si="59"/>
        <v>0.15568062693819795</v>
      </c>
      <c r="R108" s="20">
        <f t="shared" si="60"/>
        <v>0.13454531128953948</v>
      </c>
      <c r="S108" s="20">
        <f t="shared" si="61"/>
        <v>210.1</v>
      </c>
      <c r="T108" s="20">
        <f t="shared" si="62"/>
        <v>0.21009999999999998</v>
      </c>
      <c r="U108" s="20">
        <f t="shared" si="63"/>
        <v>0.21009999999999998</v>
      </c>
      <c r="V108" s="20">
        <f t="shared" si="64"/>
        <v>0.17011701878649879</v>
      </c>
      <c r="W108" s="20">
        <f t="shared" si="65"/>
        <v>0.15287639468023906</v>
      </c>
      <c r="X108" s="20">
        <f t="shared" si="66"/>
        <v>0.13848116304478508</v>
      </c>
      <c r="Y108" s="20">
        <f t="shared" si="67"/>
        <v>0.12118588638846238</v>
      </c>
      <c r="AA108" s="5">
        <v>97</v>
      </c>
      <c r="AB108" s="5">
        <f t="shared" ref="AB108:AF110" si="97">All_Cause_Mortality_90OverYears_Male*(1+AB$10)</f>
        <v>238.3</v>
      </c>
      <c r="AC108" s="5">
        <f t="shared" si="97"/>
        <v>226.38499999999999</v>
      </c>
      <c r="AD108" s="5">
        <f t="shared" si="97"/>
        <v>214.47000000000003</v>
      </c>
      <c r="AE108" s="5">
        <f t="shared" si="97"/>
        <v>202.55500000000001</v>
      </c>
      <c r="AF108" s="5">
        <f t="shared" si="97"/>
        <v>190.64000000000001</v>
      </c>
      <c r="AG108" s="5">
        <f t="shared" ref="AG108:AK110" si="98">All_Cause_Mortality_90OverYears_Female*(1+AG$10)</f>
        <v>210.1</v>
      </c>
      <c r="AH108" s="5">
        <f t="shared" si="98"/>
        <v>199.595</v>
      </c>
      <c r="AI108" s="5">
        <f t="shared" si="98"/>
        <v>189.09</v>
      </c>
      <c r="AJ108" s="5">
        <f t="shared" si="98"/>
        <v>178.58499999999998</v>
      </c>
      <c r="AK108" s="5">
        <f t="shared" si="98"/>
        <v>168.08</v>
      </c>
      <c r="AM108" s="107">
        <f t="shared" ref="AM108:AV111" si="99">AB108/1000</f>
        <v>0.23830000000000001</v>
      </c>
      <c r="AN108" s="107">
        <f t="shared" si="99"/>
        <v>0.226385</v>
      </c>
      <c r="AO108" s="107">
        <f t="shared" si="99"/>
        <v>0.21447000000000002</v>
      </c>
      <c r="AP108" s="107">
        <f t="shared" si="99"/>
        <v>0.20255500000000001</v>
      </c>
      <c r="AQ108" s="107">
        <f t="shared" si="99"/>
        <v>0.19064</v>
      </c>
      <c r="AR108" s="107">
        <f t="shared" si="99"/>
        <v>0.21009999999999998</v>
      </c>
      <c r="AS108" s="107">
        <f t="shared" si="99"/>
        <v>0.19959499999999999</v>
      </c>
      <c r="AT108" s="107">
        <f t="shared" si="99"/>
        <v>0.18909000000000001</v>
      </c>
      <c r="AU108" s="107">
        <f t="shared" si="99"/>
        <v>0.17858499999999997</v>
      </c>
      <c r="AV108" s="107">
        <f t="shared" si="99"/>
        <v>0.16808000000000001</v>
      </c>
    </row>
    <row r="109" spans="1:48">
      <c r="A109" s="5" t="s">
        <v>397</v>
      </c>
      <c r="C109" s="5" t="s">
        <v>398</v>
      </c>
      <c r="D109" s="5" t="s">
        <v>388</v>
      </c>
      <c r="E109" s="5" t="s">
        <v>391</v>
      </c>
      <c r="K109" s="201">
        <v>98</v>
      </c>
      <c r="L109" s="20">
        <f t="shared" si="54"/>
        <v>238.3</v>
      </c>
      <c r="M109" s="20">
        <f t="shared" si="55"/>
        <v>0.23830000000000001</v>
      </c>
      <c r="N109" s="20">
        <f t="shared" si="56"/>
        <v>0.23830000000000001</v>
      </c>
      <c r="O109" s="20">
        <f t="shared" si="57"/>
        <v>0.19229676105486473</v>
      </c>
      <c r="P109" s="20">
        <f t="shared" si="58"/>
        <v>0.1733939407299003</v>
      </c>
      <c r="Q109" s="20">
        <f t="shared" si="59"/>
        <v>0.15568062693819795</v>
      </c>
      <c r="R109" s="20">
        <f t="shared" si="60"/>
        <v>0.13454531128953948</v>
      </c>
      <c r="S109" s="20">
        <f t="shared" si="61"/>
        <v>210.1</v>
      </c>
      <c r="T109" s="20">
        <f t="shared" si="62"/>
        <v>0.21009999999999998</v>
      </c>
      <c r="U109" s="20">
        <f t="shared" si="63"/>
        <v>0.21009999999999998</v>
      </c>
      <c r="V109" s="20">
        <f t="shared" si="64"/>
        <v>0.17011701878649879</v>
      </c>
      <c r="W109" s="20">
        <f t="shared" si="65"/>
        <v>0.15287639468023906</v>
      </c>
      <c r="X109" s="20">
        <f t="shared" si="66"/>
        <v>0.13848116304478508</v>
      </c>
      <c r="Y109" s="20">
        <f t="shared" si="67"/>
        <v>0.12118588638846238</v>
      </c>
      <c r="AA109" s="5">
        <v>98</v>
      </c>
      <c r="AB109" s="5">
        <f t="shared" si="97"/>
        <v>238.3</v>
      </c>
      <c r="AC109" s="5">
        <f t="shared" si="97"/>
        <v>226.38499999999999</v>
      </c>
      <c r="AD109" s="5">
        <f t="shared" si="97"/>
        <v>214.47000000000003</v>
      </c>
      <c r="AE109" s="5">
        <f t="shared" si="97"/>
        <v>202.55500000000001</v>
      </c>
      <c r="AF109" s="5">
        <f t="shared" si="97"/>
        <v>190.64000000000001</v>
      </c>
      <c r="AG109" s="5">
        <f t="shared" si="98"/>
        <v>210.1</v>
      </c>
      <c r="AH109" s="5">
        <f t="shared" si="98"/>
        <v>199.595</v>
      </c>
      <c r="AI109" s="5">
        <f t="shared" si="98"/>
        <v>189.09</v>
      </c>
      <c r="AJ109" s="5">
        <f t="shared" si="98"/>
        <v>178.58499999999998</v>
      </c>
      <c r="AK109" s="5">
        <f t="shared" si="98"/>
        <v>168.08</v>
      </c>
      <c r="AM109" s="107">
        <f t="shared" si="99"/>
        <v>0.23830000000000001</v>
      </c>
      <c r="AN109" s="107">
        <f t="shared" si="99"/>
        <v>0.226385</v>
      </c>
      <c r="AO109" s="107">
        <f t="shared" si="99"/>
        <v>0.21447000000000002</v>
      </c>
      <c r="AP109" s="107">
        <f t="shared" si="99"/>
        <v>0.20255500000000001</v>
      </c>
      <c r="AQ109" s="107">
        <f t="shared" si="99"/>
        <v>0.19064</v>
      </c>
      <c r="AR109" s="107">
        <f t="shared" si="99"/>
        <v>0.21009999999999998</v>
      </c>
      <c r="AS109" s="107">
        <f t="shared" si="99"/>
        <v>0.19959499999999999</v>
      </c>
      <c r="AT109" s="107">
        <f t="shared" si="99"/>
        <v>0.18909000000000001</v>
      </c>
      <c r="AU109" s="107">
        <f t="shared" si="99"/>
        <v>0.17858499999999997</v>
      </c>
      <c r="AV109" s="107">
        <f t="shared" si="99"/>
        <v>0.16808000000000001</v>
      </c>
    </row>
    <row r="110" spans="1:48">
      <c r="K110" s="201">
        <v>99</v>
      </c>
      <c r="L110" s="20">
        <f t="shared" si="54"/>
        <v>238.3</v>
      </c>
      <c r="M110" s="20">
        <f t="shared" si="55"/>
        <v>0.23830000000000001</v>
      </c>
      <c r="N110" s="20">
        <f t="shared" si="56"/>
        <v>0.23830000000000001</v>
      </c>
      <c r="O110" s="20">
        <f t="shared" si="57"/>
        <v>0.19229676105486473</v>
      </c>
      <c r="P110" s="20">
        <f t="shared" si="58"/>
        <v>0.1733939407299003</v>
      </c>
      <c r="Q110" s="20">
        <f t="shared" si="59"/>
        <v>0.15568062693819795</v>
      </c>
      <c r="R110" s="20">
        <f t="shared" si="60"/>
        <v>0.13454531128953948</v>
      </c>
      <c r="S110" s="20">
        <f t="shared" si="61"/>
        <v>210.1</v>
      </c>
      <c r="T110" s="20">
        <f t="shared" si="62"/>
        <v>0.21009999999999998</v>
      </c>
      <c r="U110" s="20">
        <f t="shared" si="63"/>
        <v>0.21009999999999998</v>
      </c>
      <c r="V110" s="20">
        <f t="shared" si="64"/>
        <v>0.17011701878649879</v>
      </c>
      <c r="W110" s="20">
        <f t="shared" si="65"/>
        <v>0.15287639468023906</v>
      </c>
      <c r="X110" s="20">
        <f t="shared" si="66"/>
        <v>0.13848116304478508</v>
      </c>
      <c r="Y110" s="20">
        <f t="shared" si="67"/>
        <v>0.12118588638846238</v>
      </c>
      <c r="AA110" s="5">
        <v>99</v>
      </c>
      <c r="AB110" s="5">
        <f t="shared" si="97"/>
        <v>238.3</v>
      </c>
      <c r="AC110" s="5">
        <f t="shared" si="97"/>
        <v>226.38499999999999</v>
      </c>
      <c r="AD110" s="5">
        <f t="shared" si="97"/>
        <v>214.47000000000003</v>
      </c>
      <c r="AE110" s="5">
        <f t="shared" si="97"/>
        <v>202.55500000000001</v>
      </c>
      <c r="AF110" s="5">
        <f t="shared" si="97"/>
        <v>190.64000000000001</v>
      </c>
      <c r="AG110" s="5">
        <f t="shared" si="98"/>
        <v>210.1</v>
      </c>
      <c r="AH110" s="5">
        <f t="shared" si="98"/>
        <v>199.595</v>
      </c>
      <c r="AI110" s="5">
        <f t="shared" si="98"/>
        <v>189.09</v>
      </c>
      <c r="AJ110" s="5">
        <f t="shared" si="98"/>
        <v>178.58499999999998</v>
      </c>
      <c r="AK110" s="5">
        <f t="shared" si="98"/>
        <v>168.08</v>
      </c>
      <c r="AM110" s="107">
        <f t="shared" si="99"/>
        <v>0.23830000000000001</v>
      </c>
      <c r="AN110" s="107">
        <f t="shared" si="99"/>
        <v>0.226385</v>
      </c>
      <c r="AO110" s="107">
        <f t="shared" si="99"/>
        <v>0.21447000000000002</v>
      </c>
      <c r="AP110" s="107">
        <f t="shared" si="99"/>
        <v>0.20255500000000001</v>
      </c>
      <c r="AQ110" s="107">
        <f t="shared" si="99"/>
        <v>0.19064</v>
      </c>
      <c r="AR110" s="107">
        <f t="shared" si="99"/>
        <v>0.21009999999999998</v>
      </c>
      <c r="AS110" s="107">
        <f t="shared" si="99"/>
        <v>0.19959499999999999</v>
      </c>
      <c r="AT110" s="107">
        <f t="shared" si="99"/>
        <v>0.18909000000000001</v>
      </c>
      <c r="AU110" s="107">
        <f t="shared" si="99"/>
        <v>0.17858499999999997</v>
      </c>
      <c r="AV110" s="107">
        <f t="shared" si="99"/>
        <v>0.16808000000000001</v>
      </c>
    </row>
    <row r="111" spans="1:48">
      <c r="C111" s="5">
        <v>0</v>
      </c>
      <c r="D111" s="5">
        <v>0</v>
      </c>
      <c r="E111" s="5">
        <v>0</v>
      </c>
      <c r="K111" s="201">
        <v>100</v>
      </c>
      <c r="L111" s="20">
        <f t="shared" si="54"/>
        <v>1000</v>
      </c>
      <c r="M111" s="20">
        <f t="shared" si="55"/>
        <v>1</v>
      </c>
      <c r="N111" s="20">
        <f t="shared" si="56"/>
        <v>1</v>
      </c>
      <c r="O111" s="20">
        <f t="shared" si="57"/>
        <v>0.80695241735150958</v>
      </c>
      <c r="P111" s="20">
        <f t="shared" si="58"/>
        <v>0.7276287903059182</v>
      </c>
      <c r="Q111" s="20">
        <f t="shared" si="59"/>
        <v>0.65329679789424233</v>
      </c>
      <c r="R111" s="20">
        <f t="shared" si="60"/>
        <v>0.56460474733335908</v>
      </c>
      <c r="S111" s="20">
        <f t="shared" si="61"/>
        <v>1000</v>
      </c>
      <c r="T111" s="20">
        <f t="shared" si="62"/>
        <v>1</v>
      </c>
      <c r="U111" s="20">
        <f t="shared" si="63"/>
        <v>1</v>
      </c>
      <c r="V111" s="20">
        <f t="shared" si="64"/>
        <v>0.80969547256781915</v>
      </c>
      <c r="W111" s="20">
        <f t="shared" si="65"/>
        <v>0.72763633831622598</v>
      </c>
      <c r="X111" s="20">
        <f t="shared" si="66"/>
        <v>0.6591202429547125</v>
      </c>
      <c r="Y111" s="20">
        <f t="shared" si="67"/>
        <v>0.57680098233442356</v>
      </c>
      <c r="AA111" s="5">
        <v>100</v>
      </c>
      <c r="AB111" s="5">
        <v>1000</v>
      </c>
      <c r="AC111" s="5">
        <v>1000</v>
      </c>
      <c r="AD111" s="5">
        <v>1000</v>
      </c>
      <c r="AE111" s="5">
        <v>1000</v>
      </c>
      <c r="AF111" s="5">
        <v>1000</v>
      </c>
      <c r="AG111" s="5">
        <v>1000</v>
      </c>
      <c r="AH111" s="5">
        <v>1000</v>
      </c>
      <c r="AI111" s="5">
        <v>1000</v>
      </c>
      <c r="AJ111" s="5">
        <v>1000</v>
      </c>
      <c r="AK111" s="5">
        <v>1000</v>
      </c>
      <c r="AM111" s="107">
        <f t="shared" si="99"/>
        <v>1</v>
      </c>
      <c r="AN111" s="107">
        <f t="shared" si="99"/>
        <v>1</v>
      </c>
      <c r="AO111" s="107">
        <f t="shared" si="99"/>
        <v>1</v>
      </c>
      <c r="AP111" s="107">
        <f t="shared" si="99"/>
        <v>1</v>
      </c>
      <c r="AQ111" s="107">
        <f t="shared" si="99"/>
        <v>1</v>
      </c>
      <c r="AR111" s="107">
        <f t="shared" si="99"/>
        <v>1</v>
      </c>
      <c r="AS111" s="107">
        <f t="shared" si="99"/>
        <v>1</v>
      </c>
      <c r="AT111" s="107">
        <f t="shared" si="99"/>
        <v>1</v>
      </c>
      <c r="AU111" s="107">
        <f t="shared" si="99"/>
        <v>1</v>
      </c>
      <c r="AV111" s="107">
        <f t="shared" si="99"/>
        <v>1</v>
      </c>
    </row>
    <row r="112" spans="1:48">
      <c r="C112" s="5">
        <v>1</v>
      </c>
      <c r="D112" s="5">
        <v>322.5</v>
      </c>
      <c r="E112" s="5">
        <v>79037.34</v>
      </c>
    </row>
    <row r="113" spans="3:5">
      <c r="C113" s="5">
        <v>2</v>
      </c>
      <c r="D113" s="5">
        <v>1353.1</v>
      </c>
      <c r="E113" s="5">
        <v>63126.27</v>
      </c>
    </row>
    <row r="114" spans="3:5">
      <c r="C114" s="5">
        <v>3</v>
      </c>
      <c r="D114" s="5">
        <v>3320</v>
      </c>
      <c r="E114" s="5">
        <v>1093330</v>
      </c>
    </row>
    <row r="115" spans="3:5">
      <c r="C115" s="5">
        <v>4</v>
      </c>
      <c r="D115" s="5">
        <v>7887</v>
      </c>
      <c r="E115" s="113">
        <v>22800000</v>
      </c>
    </row>
    <row r="117" spans="3:5">
      <c r="C117" s="5" t="s">
        <v>107</v>
      </c>
      <c r="D117" s="5">
        <v>1702.25</v>
      </c>
      <c r="E117" s="113">
        <v>13600000</v>
      </c>
    </row>
  </sheetData>
  <mergeCells count="9">
    <mergeCell ref="A36:I36"/>
    <mergeCell ref="A37:I37"/>
    <mergeCell ref="A38:I38"/>
    <mergeCell ref="A1:C1"/>
    <mergeCell ref="B4:C4"/>
    <mergeCell ref="D4:E4"/>
    <mergeCell ref="F4:G4"/>
    <mergeCell ref="H4:I4"/>
    <mergeCell ref="A9:I9"/>
  </mergeCells>
  <hyperlinks>
    <hyperlink ref="A1:C1" location="Contents!A1" display="Back to Contents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"/>
  <sheetViews>
    <sheetView workbookViewId="0">
      <pane ySplit="2" topLeftCell="A3" activePane="bottomLeft" state="frozen"/>
      <selection pane="bottomLeft" activeCell="I3" sqref="I3"/>
    </sheetView>
  </sheetViews>
  <sheetFormatPr defaultRowHeight="15"/>
  <cols>
    <col min="7" max="8" width="9.140625" style="58"/>
  </cols>
  <sheetData>
    <row r="1" spans="1:10">
      <c r="A1" s="58"/>
      <c r="B1" s="58"/>
      <c r="C1" s="58" t="s">
        <v>468</v>
      </c>
      <c r="D1" s="58"/>
      <c r="E1" s="109"/>
      <c r="F1" s="58"/>
      <c r="I1" s="58"/>
      <c r="J1" s="58"/>
    </row>
    <row r="2" spans="1:10">
      <c r="A2" s="58" t="s">
        <v>58</v>
      </c>
      <c r="B2" s="58" t="s">
        <v>467</v>
      </c>
      <c r="C2" s="58" t="s">
        <v>446</v>
      </c>
      <c r="D2" s="58" t="s">
        <v>447</v>
      </c>
      <c r="E2" s="116" t="s">
        <v>448</v>
      </c>
      <c r="F2" s="58" t="s">
        <v>449</v>
      </c>
      <c r="G2" s="58" t="s">
        <v>465</v>
      </c>
      <c r="H2" s="58" t="s">
        <v>466</v>
      </c>
      <c r="I2" s="58" t="s">
        <v>400</v>
      </c>
      <c r="J2" s="58" t="s">
        <v>387</v>
      </c>
    </row>
    <row r="3" spans="1:10">
      <c r="A3" s="58">
        <v>5</v>
      </c>
      <c r="B3" s="58">
        <f>'Male Summary'!B3+'Female Summary'!B3</f>
        <v>100000</v>
      </c>
      <c r="C3" s="58">
        <f>'Male Summary'!C3+'Female Summary'!C3</f>
        <v>0</v>
      </c>
      <c r="D3" s="58">
        <f>'Male Summary'!D3+'Female Summary'!D3</f>
        <v>0</v>
      </c>
      <c r="E3" s="58">
        <f>'Male Summary'!E3+'Female Summary'!E3</f>
        <v>0</v>
      </c>
      <c r="F3" s="58">
        <f>'Male Summary'!F3+'Female Summary'!F3</f>
        <v>0</v>
      </c>
      <c r="G3" s="58">
        <f>'Female Summary'!G3</f>
        <v>0</v>
      </c>
      <c r="H3" s="58">
        <f>'Female Summary'!H3</f>
        <v>0</v>
      </c>
      <c r="I3" s="58">
        <f>'Male Summary'!G3+'Female Summary'!J3</f>
        <v>-8.0013318193294936E-6</v>
      </c>
      <c r="J3" s="58">
        <v>0</v>
      </c>
    </row>
    <row r="4" spans="1:10">
      <c r="A4" s="58">
        <v>6</v>
      </c>
      <c r="B4" s="58">
        <f>'Male Summary'!B4+'Female Summary'!B4</f>
        <v>100000.00000800134</v>
      </c>
      <c r="C4" s="58">
        <f>'Male Summary'!C4+'Female Summary'!C4</f>
        <v>0</v>
      </c>
      <c r="D4" s="58">
        <f>'Male Summary'!D4+'Female Summary'!D4</f>
        <v>-5.0002620382558378</v>
      </c>
      <c r="E4" s="58">
        <f>'Male Summary'!E4+'Female Summary'!E4</f>
        <v>9.9995031536597594</v>
      </c>
      <c r="F4" s="58">
        <f>'Male Summary'!F4+'Female Summary'!F4</f>
        <v>0</v>
      </c>
      <c r="G4" s="58">
        <f>'Female Summary'!G4</f>
        <v>0</v>
      </c>
      <c r="H4" s="58">
        <f>'Female Summary'!H4</f>
        <v>0</v>
      </c>
      <c r="I4" s="58">
        <f>'Male Summary'!G4+'Female Summary'!J4</f>
        <v>-8.4285202886225097E-6</v>
      </c>
      <c r="J4" s="58">
        <f>J3+I3</f>
        <v>-8.0013318193294936E-6</v>
      </c>
    </row>
    <row r="5" spans="1:10">
      <c r="A5" s="58">
        <v>7</v>
      </c>
      <c r="B5" s="58">
        <f>'Male Summary'!B5+'Female Summary'!B5</f>
        <v>100000.00001642984</v>
      </c>
      <c r="C5" s="58">
        <f>'Male Summary'!C5+'Female Summary'!C5</f>
        <v>0</v>
      </c>
      <c r="D5" s="58">
        <f>'Male Summary'!D5+'Female Summary'!D5</f>
        <v>-10.001041379129163</v>
      </c>
      <c r="E5" s="58">
        <f>'Male Summary'!E5+'Female Summary'!E5</f>
        <v>19.99799749407039</v>
      </c>
      <c r="F5" s="58">
        <f>'Male Summary'!F5+'Female Summary'!F5</f>
        <v>0</v>
      </c>
      <c r="G5" s="58">
        <f>'Female Summary'!G5</f>
        <v>0</v>
      </c>
      <c r="H5" s="58">
        <f>'Female Summary'!H5</f>
        <v>0</v>
      </c>
      <c r="I5" s="58">
        <f>'Male Summary'!G5+'Female Summary'!J5</f>
        <v>-8.8620385599313956E-6</v>
      </c>
      <c r="J5" s="58">
        <f t="shared" ref="J5:J68" si="0">J4+I4</f>
        <v>-1.6429852107952003E-5</v>
      </c>
    </row>
    <row r="6" spans="1:10">
      <c r="A6" s="58">
        <v>8</v>
      </c>
      <c r="B6" s="58">
        <f>'Male Summary'!B6+'Female Summary'!B6</f>
        <v>100000.0000252919</v>
      </c>
      <c r="C6" s="58">
        <f>'Male Summary'!C6+'Female Summary'!C6</f>
        <v>0</v>
      </c>
      <c r="D6" s="58">
        <f>'Male Summary'!D6+'Female Summary'!D6</f>
        <v>-15.002339555316114</v>
      </c>
      <c r="E6" s="58">
        <f>'Male Summary'!E6+'Female Summary'!E6</f>
        <v>29.995482160269855</v>
      </c>
      <c r="F6" s="58">
        <f>'Male Summary'!F6+'Female Summary'!F6</f>
        <v>0</v>
      </c>
      <c r="G6" s="58">
        <f>'Female Summary'!G6</f>
        <v>0</v>
      </c>
      <c r="H6" s="58">
        <f>'Female Summary'!H6</f>
        <v>0</v>
      </c>
      <c r="I6" s="58">
        <f>'Male Summary'!G6+'Female Summary'!J6</f>
        <v>-9.2999061931664517E-6</v>
      </c>
      <c r="J6" s="58">
        <f t="shared" si="0"/>
        <v>-2.5291890667883399E-5</v>
      </c>
    </row>
    <row r="7" spans="1:10">
      <c r="A7" s="58">
        <v>9</v>
      </c>
      <c r="B7" s="58">
        <f>'Male Summary'!B7+'Female Summary'!B7</f>
        <v>100000.00003459179</v>
      </c>
      <c r="C7" s="58">
        <f>'Male Summary'!C7+'Female Summary'!C7</f>
        <v>0</v>
      </c>
      <c r="D7" s="58">
        <f>'Male Summary'!D7+'Female Summary'!D7</f>
        <v>-20.004158120176879</v>
      </c>
      <c r="E7" s="58">
        <f>'Male Summary'!E7+'Female Summary'!E7</f>
        <v>39.99195537947989</v>
      </c>
      <c r="F7" s="58">
        <f>'Male Summary'!F7+'Female Summary'!F7</f>
        <v>0</v>
      </c>
      <c r="G7" s="58">
        <f>'Female Summary'!G7</f>
        <v>0</v>
      </c>
      <c r="H7" s="58">
        <f>'Female Summary'!H7</f>
        <v>0</v>
      </c>
      <c r="I7" s="58">
        <f>'Male Summary'!G7+'Female Summary'!J7</f>
        <v>-9.7401612567660223E-6</v>
      </c>
      <c r="J7" s="58">
        <f t="shared" si="0"/>
        <v>-3.4591796861049851E-5</v>
      </c>
    </row>
    <row r="8" spans="1:10">
      <c r="A8" s="58">
        <v>10</v>
      </c>
      <c r="B8" s="58">
        <f>'Male Summary'!B8+'Female Summary'!B8</f>
        <v>100000.00004433197</v>
      </c>
      <c r="C8" s="58">
        <f>'Male Summary'!C8+'Female Summary'!C8</f>
        <v>0</v>
      </c>
      <c r="D8" s="58">
        <f>'Male Summary'!D8+'Female Summary'!D8</f>
        <v>-25.006498633405268</v>
      </c>
      <c r="E8" s="58">
        <f>'Male Summary'!E8+'Female Summary'!E8</f>
        <v>49.987415127873618</v>
      </c>
      <c r="F8" s="58">
        <f>'Male Summary'!F8+'Female Summary'!F8</f>
        <v>0</v>
      </c>
      <c r="G8" s="58">
        <f>'Female Summary'!G8</f>
        <v>0</v>
      </c>
      <c r="H8" s="58">
        <f>'Female Summary'!H8</f>
        <v>0</v>
      </c>
      <c r="I8" s="58">
        <f>'Male Summary'!G8+'Female Summary'!J8</f>
        <v>-1.0180736004700153E-5</v>
      </c>
      <c r="J8" s="58">
        <f t="shared" si="0"/>
        <v>-4.4331958117815873E-5</v>
      </c>
    </row>
    <row r="9" spans="1:10">
      <c r="A9" s="58">
        <v>11</v>
      </c>
      <c r="B9" s="58">
        <f>'Male Summary'!B9+'Female Summary'!B9</f>
        <v>100000.0000545127</v>
      </c>
      <c r="C9" s="58">
        <f>'Male Summary'!C9+'Female Summary'!C9</f>
        <v>0</v>
      </c>
      <c r="D9" s="58">
        <f>'Male Summary'!D9+'Female Summary'!D9</f>
        <v>-30.009362644513537</v>
      </c>
      <c r="E9" s="58">
        <f>'Male Summary'!E9+'Female Summary'!E9</f>
        <v>59.981859211949498</v>
      </c>
      <c r="F9" s="58">
        <f>'Male Summary'!F9+'Female Summary'!F9</f>
        <v>0</v>
      </c>
      <c r="G9" s="58">
        <f>'Female Summary'!G9</f>
        <v>0</v>
      </c>
      <c r="H9" s="58">
        <f>'Female Summary'!H9</f>
        <v>0</v>
      </c>
      <c r="I9" s="58">
        <f>'Male Summary'!G9+'Female Summary'!J9</f>
        <v>-1.0619372883907685E-5</v>
      </c>
      <c r="J9" s="58">
        <f t="shared" si="0"/>
        <v>-5.4512694122516026E-5</v>
      </c>
    </row>
    <row r="10" spans="1:10">
      <c r="A10" s="58">
        <v>12</v>
      </c>
      <c r="B10" s="58">
        <f>'Male Summary'!B10+'Female Summary'!B10</f>
        <v>100000.00006513207</v>
      </c>
      <c r="C10" s="58">
        <f>'Male Summary'!C10+'Female Summary'!C10</f>
        <v>0</v>
      </c>
      <c r="D10" s="58">
        <f>'Male Summary'!D10+'Female Summary'!D10</f>
        <v>-35.012751673910195</v>
      </c>
      <c r="E10" s="58">
        <f>'Male Summary'!E10+'Female Summary'!E10</f>
        <v>69.975285298658036</v>
      </c>
      <c r="F10" s="58">
        <f>'Male Summary'!F10+'Female Summary'!F10</f>
        <v>0</v>
      </c>
      <c r="G10" s="58">
        <f>'Female Summary'!G10</f>
        <v>0</v>
      </c>
      <c r="H10" s="58">
        <f>'Female Summary'!H10</f>
        <v>0</v>
      </c>
      <c r="I10" s="58">
        <f>'Male Summary'!G10+'Female Summary'!J10</f>
        <v>-1.1053584623221813E-5</v>
      </c>
      <c r="J10" s="58">
        <f t="shared" si="0"/>
        <v>-6.5132067006423711E-5</v>
      </c>
    </row>
    <row r="11" spans="1:10">
      <c r="A11" s="58">
        <v>13</v>
      </c>
      <c r="B11" s="58">
        <f>'Male Summary'!B11+'Female Summary'!B11</f>
        <v>100000.00007618565</v>
      </c>
      <c r="C11" s="58">
        <f>'Male Summary'!C11+'Female Summary'!C11</f>
        <v>0</v>
      </c>
      <c r="D11" s="58">
        <f>'Male Summary'!D11+'Female Summary'!D11</f>
        <v>-40.016667191752354</v>
      </c>
      <c r="E11" s="58">
        <f>'Male Summary'!E11+'Female Summary'!E11</f>
        <v>79.967690927863231</v>
      </c>
      <c r="F11" s="58">
        <f>'Male Summary'!F11+'Female Summary'!F11</f>
        <v>0</v>
      </c>
      <c r="G11" s="58">
        <f>'Female Summary'!G11</f>
        <v>0</v>
      </c>
      <c r="H11" s="58">
        <f>'Female Summary'!H11</f>
        <v>0</v>
      </c>
      <c r="I11" s="58">
        <f>'Male Summary'!G11+'Female Summary'!J11</f>
        <v>-1.1480708334260514E-5</v>
      </c>
      <c r="J11" s="58">
        <f t="shared" si="0"/>
        <v>-7.6185651629645523E-5</v>
      </c>
    </row>
    <row r="12" spans="1:10">
      <c r="A12" s="58">
        <v>14</v>
      </c>
      <c r="B12" s="58">
        <f>'Male Summary'!B12+'Female Summary'!B12</f>
        <v>100000.00008766635</v>
      </c>
      <c r="C12" s="58">
        <f>'Male Summary'!C12+'Female Summary'!C12</f>
        <v>0</v>
      </c>
      <c r="D12" s="58">
        <f>'Male Summary'!D12+'Female Summary'!D12</f>
        <v>-45.021110595430841</v>
      </c>
      <c r="E12" s="58">
        <f>'Male Summary'!E12+'Female Summary'!E12</f>
        <v>89.959073518677201</v>
      </c>
      <c r="F12" s="58">
        <f>'Male Summary'!F12+'Female Summary'!F12</f>
        <v>0</v>
      </c>
      <c r="G12" s="58">
        <f>'Female Summary'!G12</f>
        <v>0</v>
      </c>
      <c r="H12" s="58">
        <f>'Female Summary'!H12</f>
        <v>0</v>
      </c>
      <c r="I12" s="58">
        <f>'Male Summary'!G12+'Female Summary'!J12</f>
        <v>-1.1897973423213859E-5</v>
      </c>
      <c r="J12" s="58">
        <f t="shared" si="0"/>
        <v>-8.7666359963906038E-5</v>
      </c>
    </row>
    <row r="13" spans="1:10">
      <c r="A13" s="58">
        <v>15</v>
      </c>
      <c r="B13" s="58">
        <f>'Male Summary'!B13+'Female Summary'!B13</f>
        <v>100000.00009956433</v>
      </c>
      <c r="C13" s="58">
        <f>'Male Summary'!C13+'Female Summary'!C13</f>
        <v>0</v>
      </c>
      <c r="D13" s="58">
        <f>'Male Summary'!D13+'Female Summary'!D13</f>
        <v>-50.02608318718508</v>
      </c>
      <c r="E13" s="58">
        <f>'Male Summary'!E13+'Female Summary'!E13</f>
        <v>99.949430374576565</v>
      </c>
      <c r="F13" s="58">
        <f>'Male Summary'!F13+'Female Summary'!F13</f>
        <v>0</v>
      </c>
      <c r="G13" s="58">
        <f>'Female Summary'!G13</f>
        <v>0</v>
      </c>
      <c r="H13" s="58">
        <f>'Female Summary'!H13</f>
        <v>0</v>
      </c>
      <c r="I13" s="58">
        <f>'Male Summary'!G13+'Female Summary'!J13</f>
        <v>14.998744288645209</v>
      </c>
      <c r="J13" s="58">
        <f t="shared" si="0"/>
        <v>-9.9564333387119897E-5</v>
      </c>
    </row>
    <row r="14" spans="1:10">
      <c r="A14" s="58">
        <v>16</v>
      </c>
      <c r="B14" s="58">
        <f>'Male Summary'!B14+'Female Summary'!B14</f>
        <v>99985.001355275686</v>
      </c>
      <c r="C14" s="58">
        <f>'Male Summary'!C14+'Female Summary'!C14</f>
        <v>0</v>
      </c>
      <c r="D14" s="58">
        <f>'Male Summary'!D14+'Female Summary'!D14</f>
        <v>-50.021080828988445</v>
      </c>
      <c r="E14" s="58">
        <f>'Male Summary'!E14+'Female Summary'!E14</f>
        <v>139.87818833913991</v>
      </c>
      <c r="F14" s="58">
        <f>'Male Summary'!F14+'Female Summary'!F14</f>
        <v>0</v>
      </c>
      <c r="G14" s="58">
        <f>'Female Summary'!G14</f>
        <v>0</v>
      </c>
      <c r="H14" s="58">
        <f>'Female Summary'!H14</f>
        <v>0</v>
      </c>
      <c r="I14" s="58">
        <f>'Male Summary'!G14+'Female Summary'!J14</f>
        <v>14.99624456750349</v>
      </c>
      <c r="J14" s="58">
        <f t="shared" si="0"/>
        <v>14.998644724311822</v>
      </c>
    </row>
    <row r="15" spans="1:10">
      <c r="A15" s="58">
        <v>17</v>
      </c>
      <c r="B15" s="58">
        <f>'Male Summary'!B15+'Female Summary'!B15</f>
        <v>99970.005110708182</v>
      </c>
      <c r="C15" s="58">
        <f>'Male Summary'!C15+'Female Summary'!C15</f>
        <v>0</v>
      </c>
      <c r="D15" s="58">
        <f>'Male Summary'!D15+'Female Summary'!D15</f>
        <v>-50.016078971002614</v>
      </c>
      <c r="E15" s="58">
        <f>'Male Summary'!E15+'Female Summary'!E15</f>
        <v>179.77795062165495</v>
      </c>
      <c r="F15" s="58">
        <f>'Male Summary'!F15+'Female Summary'!F15</f>
        <v>0</v>
      </c>
      <c r="G15" s="58">
        <f>'Female Summary'!G15</f>
        <v>0</v>
      </c>
      <c r="H15" s="58">
        <f>'Female Summary'!H15</f>
        <v>0</v>
      </c>
      <c r="I15" s="58">
        <f>'Male Summary'!G15+'Female Summary'!J15</f>
        <v>14.993745298161665</v>
      </c>
      <c r="J15" s="58">
        <f t="shared" si="0"/>
        <v>29.994889291815312</v>
      </c>
    </row>
    <row r="16" spans="1:10">
      <c r="A16" s="58">
        <v>18</v>
      </c>
      <c r="B16" s="58">
        <f>'Male Summary'!B16+'Female Summary'!B16</f>
        <v>99955.011365410028</v>
      </c>
      <c r="C16" s="58">
        <f>'Male Summary'!C16+'Female Summary'!C16</f>
        <v>0</v>
      </c>
      <c r="D16" s="58">
        <f>'Male Summary'!D16+'Female Summary'!D16</f>
        <v>-50.011077613177569</v>
      </c>
      <c r="E16" s="58">
        <f>'Male Summary'!E16+'Female Summary'!E16</f>
        <v>219.64865125047311</v>
      </c>
      <c r="F16" s="58">
        <f>'Male Summary'!F16+'Female Summary'!F16</f>
        <v>0</v>
      </c>
      <c r="G16" s="58">
        <f>'Female Summary'!G16</f>
        <v>0</v>
      </c>
      <c r="H16" s="58">
        <f>'Female Summary'!H16</f>
        <v>0</v>
      </c>
      <c r="I16" s="58">
        <f>'Male Summary'!G16+'Female Summary'!J16</f>
        <v>14.991246480614965</v>
      </c>
      <c r="J16" s="58">
        <f t="shared" si="0"/>
        <v>44.988634589976975</v>
      </c>
    </row>
    <row r="17" spans="1:10">
      <c r="A17" s="58">
        <v>19</v>
      </c>
      <c r="B17" s="58">
        <f>'Male Summary'!B17+'Female Summary'!B17</f>
        <v>99940.020118929402</v>
      </c>
      <c r="C17" s="58">
        <f>'Male Summary'!C17+'Female Summary'!C17</f>
        <v>0</v>
      </c>
      <c r="D17" s="58">
        <f>'Male Summary'!D17+'Female Summary'!D17</f>
        <v>-50.006076755463297</v>
      </c>
      <c r="E17" s="58">
        <f>'Male Summary'!E17+'Female Summary'!E17</f>
        <v>259.49022387469097</v>
      </c>
      <c r="F17" s="58">
        <f>'Male Summary'!F17+'Female Summary'!F17</f>
        <v>0</v>
      </c>
      <c r="G17" s="58">
        <f>'Female Summary'!G17</f>
        <v>0</v>
      </c>
      <c r="H17" s="58">
        <f>'Female Summary'!H17</f>
        <v>0</v>
      </c>
      <c r="I17" s="58">
        <f>'Male Summary'!G17+'Female Summary'!J17</f>
        <v>14.988748114864382</v>
      </c>
      <c r="J17" s="58">
        <f t="shared" si="0"/>
        <v>59.979881070591944</v>
      </c>
    </row>
    <row r="18" spans="1:10">
      <c r="A18" s="58">
        <v>20</v>
      </c>
      <c r="B18" s="58">
        <f>'Male Summary'!B18+'Female Summary'!B18</f>
        <v>99925.03137081454</v>
      </c>
      <c r="C18" s="58">
        <f>'Male Summary'!C18+'Female Summary'!C18</f>
        <v>0</v>
      </c>
      <c r="D18" s="58">
        <f>'Male Summary'!D18+'Female Summary'!D18</f>
        <v>-50.001076397809797</v>
      </c>
      <c r="E18" s="58">
        <f>'Male Summary'!E18+'Female Summary'!E18</f>
        <v>299.30260253718831</v>
      </c>
      <c r="F18" s="58">
        <f>'Male Summary'!F18+'Female Summary'!F18</f>
        <v>0</v>
      </c>
      <c r="G18" s="58">
        <f>'Female Summary'!G18</f>
        <v>0</v>
      </c>
      <c r="H18" s="58">
        <f>'Female Summary'!H18</f>
        <v>0</v>
      </c>
      <c r="I18" s="58">
        <f>'Male Summary'!G18+'Female Summary'!J18</f>
        <v>29.970009744218729</v>
      </c>
      <c r="J18" s="58">
        <f t="shared" si="0"/>
        <v>74.968629185456322</v>
      </c>
    </row>
    <row r="19" spans="1:10">
      <c r="A19" s="58">
        <v>21</v>
      </c>
      <c r="B19" s="58">
        <f>'Male Summary'!B19+'Female Summary'!B19</f>
        <v>99895.061361070315</v>
      </c>
      <c r="C19" s="58">
        <f>'Male Summary'!C19+'Female Summary'!C19</f>
        <v>0</v>
      </c>
      <c r="D19" s="58">
        <f>'Male Summary'!D19+'Female Summary'!D19</f>
        <v>-49.9910771824851</v>
      </c>
      <c r="E19" s="58">
        <f>'Male Summary'!E19+'Female Summary'!E19</f>
        <v>388.78327044198545</v>
      </c>
      <c r="F19" s="58">
        <f>'Male Summary'!F19+'Female Summary'!F19</f>
        <v>0</v>
      </c>
      <c r="G19" s="58">
        <f>'Female Summary'!G19</f>
        <v>0</v>
      </c>
      <c r="H19" s="58">
        <f>'Female Summary'!H19</f>
        <v>0</v>
      </c>
      <c r="I19" s="58">
        <f>'Male Summary'!G19+'Female Summary'!J19</f>
        <v>29.960022177873661</v>
      </c>
      <c r="J19" s="58">
        <f t="shared" si="0"/>
        <v>104.93863892967505</v>
      </c>
    </row>
    <row r="20" spans="1:10">
      <c r="A20" s="58">
        <v>22</v>
      </c>
      <c r="B20" s="58">
        <f>'Male Summary'!B20+'Female Summary'!B20</f>
        <v>99865.101338892448</v>
      </c>
      <c r="C20" s="58">
        <f>'Male Summary'!C20+'Female Summary'!C20</f>
        <v>0</v>
      </c>
      <c r="D20" s="58">
        <f>'Male Summary'!D20+'Female Summary'!D20</f>
        <v>-49.981079966803492</v>
      </c>
      <c r="E20" s="58">
        <f>'Male Summary'!E20+'Female Summary'!E20</f>
        <v>478.11935929488288</v>
      </c>
      <c r="F20" s="58">
        <f>'Male Summary'!F20+'Female Summary'!F20</f>
        <v>0</v>
      </c>
      <c r="G20" s="58">
        <f>'Female Summary'!G20</f>
        <v>0</v>
      </c>
      <c r="H20" s="58">
        <f>'Female Summary'!H20</f>
        <v>0</v>
      </c>
      <c r="I20" s="58">
        <f>'Male Summary'!G20+'Female Summary'!J20</f>
        <v>29.950038208547866</v>
      </c>
      <c r="J20" s="58">
        <f t="shared" si="0"/>
        <v>134.89866110754872</v>
      </c>
    </row>
    <row r="21" spans="1:10">
      <c r="A21" s="58">
        <v>23</v>
      </c>
      <c r="B21" s="58">
        <f>'Male Summary'!B21+'Female Summary'!B21</f>
        <v>99835.151300683894</v>
      </c>
      <c r="C21" s="58">
        <f>'Male Summary'!C21+'Female Summary'!C21</f>
        <v>0</v>
      </c>
      <c r="D21" s="58">
        <f>'Male Summary'!D21+'Female Summary'!D21</f>
        <v>-49.971084750365094</v>
      </c>
      <c r="E21" s="58">
        <f>'Male Summary'!E21+'Female Summary'!E21</f>
        <v>567.31063718865198</v>
      </c>
      <c r="F21" s="58">
        <f>'Male Summary'!F21+'Female Summary'!F21</f>
        <v>0</v>
      </c>
      <c r="G21" s="58">
        <f>'Female Summary'!G21</f>
        <v>0</v>
      </c>
      <c r="H21" s="58">
        <f>'Female Summary'!H21</f>
        <v>0</v>
      </c>
      <c r="I21" s="58">
        <f>'Male Summary'!G21+'Female Summary'!J21</f>
        <v>29.940057834985154</v>
      </c>
      <c r="J21" s="58">
        <f t="shared" si="0"/>
        <v>164.8486993160966</v>
      </c>
    </row>
    <row r="22" spans="1:10">
      <c r="A22" s="58">
        <v>24</v>
      </c>
      <c r="B22" s="58">
        <f>'Male Summary'!B22+'Female Summary'!B22</f>
        <v>99805.211242848905</v>
      </c>
      <c r="C22" s="58">
        <f>'Male Summary'!C22+'Female Summary'!C22</f>
        <v>0</v>
      </c>
      <c r="D22" s="58">
        <f>'Male Summary'!D22+'Female Summary'!D22</f>
        <v>-49.961091532770098</v>
      </c>
      <c r="E22" s="58">
        <f>'Male Summary'!E22+'Female Summary'!E22</f>
        <v>656.35689337444114</v>
      </c>
      <c r="F22" s="58">
        <f>'Male Summary'!F22+'Female Summary'!F22</f>
        <v>0</v>
      </c>
      <c r="G22" s="58">
        <f>'Female Summary'!G22</f>
        <v>0</v>
      </c>
      <c r="H22" s="58">
        <f>'Female Summary'!H22</f>
        <v>0</v>
      </c>
      <c r="I22" s="58">
        <f>'Male Summary'!G22+'Female Summary'!J22</f>
        <v>29.93008105592569</v>
      </c>
      <c r="J22" s="58">
        <f t="shared" si="0"/>
        <v>194.78875715108177</v>
      </c>
    </row>
    <row r="23" spans="1:10">
      <c r="A23" s="58">
        <v>25</v>
      </c>
      <c r="B23" s="58">
        <f>'Male Summary'!B23+'Female Summary'!B23</f>
        <v>99775.281161792984</v>
      </c>
      <c r="C23" s="58">
        <f>'Male Summary'!C23+'Female Summary'!C23</f>
        <v>0</v>
      </c>
      <c r="D23" s="58">
        <f>'Male Summary'!D23+'Female Summary'!D23</f>
        <v>-49.95110031361876</v>
      </c>
      <c r="E23" s="58">
        <f>'Male Summary'!E23+'Female Summary'!E23</f>
        <v>745.25794285695542</v>
      </c>
      <c r="F23" s="58">
        <f>'Male Summary'!F23+'Female Summary'!F23</f>
        <v>0</v>
      </c>
      <c r="G23" s="58">
        <f>'Female Summary'!G23</f>
        <v>0</v>
      </c>
      <c r="H23" s="58">
        <f>'Female Summary'!H23</f>
        <v>0</v>
      </c>
      <c r="I23" s="58">
        <f>'Male Summary'!G23+'Female Summary'!J23</f>
        <v>39.894145265327211</v>
      </c>
      <c r="J23" s="58">
        <f t="shared" si="0"/>
        <v>224.71883820700745</v>
      </c>
    </row>
    <row r="24" spans="1:10">
      <c r="A24" s="58">
        <v>26</v>
      </c>
      <c r="B24" s="58">
        <f>'Male Summary'!B24+'Female Summary'!B24</f>
        <v>99735.387016527646</v>
      </c>
      <c r="C24" s="58">
        <f>'Male Summary'!C24+'Female Summary'!C24</f>
        <v>0</v>
      </c>
      <c r="D24" s="58">
        <f>'Male Summary'!D24+'Female Summary'!D24</f>
        <v>-49.936117231099431</v>
      </c>
      <c r="E24" s="58">
        <f>'Male Summary'!E24+'Female Summary'!E24</f>
        <v>868.50665584438548</v>
      </c>
      <c r="F24" s="58">
        <f>'Male Summary'!F24+'Female Summary'!F24</f>
        <v>0</v>
      </c>
      <c r="G24" s="58">
        <f>'Female Summary'!G24</f>
        <v>4.9907582398689572</v>
      </c>
      <c r="H24" s="58">
        <f>'Female Summary'!H24</f>
        <v>0</v>
      </c>
      <c r="I24" s="58">
        <f>'Male Summary'!G24+'Female Summary'!J24</f>
        <v>39.877196888151303</v>
      </c>
      <c r="J24" s="58">
        <f t="shared" si="0"/>
        <v>264.61298347233469</v>
      </c>
    </row>
    <row r="25" spans="1:10">
      <c r="A25" s="58">
        <v>27</v>
      </c>
      <c r="B25" s="58">
        <f>'Male Summary'!B25+'Female Summary'!B25</f>
        <v>99695.509819639497</v>
      </c>
      <c r="C25" s="58">
        <f>'Male Summary'!C25+'Female Summary'!C25</f>
        <v>0</v>
      </c>
      <c r="D25" s="58">
        <f>'Male Summary'!D25+'Female Summary'!D25</f>
        <v>-49.921138642830684</v>
      </c>
      <c r="E25" s="58">
        <f>'Male Summary'!E25+'Female Summary'!E25</f>
        <v>991.48035931507343</v>
      </c>
      <c r="F25" s="58">
        <f>'Male Summary'!F25+'Female Summary'!F25</f>
        <v>0</v>
      </c>
      <c r="G25" s="58">
        <f>'Female Summary'!G25</f>
        <v>9.9780229229498474</v>
      </c>
      <c r="H25" s="58">
        <f>'Female Summary'!H25</f>
        <v>0</v>
      </c>
      <c r="I25" s="58">
        <f>'Male Summary'!G25+'Female Summary'!J25</f>
        <v>39.860256087960963</v>
      </c>
      <c r="J25" s="58">
        <f t="shared" si="0"/>
        <v>304.49018036048597</v>
      </c>
    </row>
    <row r="26" spans="1:10">
      <c r="A26" s="58">
        <v>28</v>
      </c>
      <c r="B26" s="58">
        <f>'Male Summary'!B26+'Female Summary'!B26</f>
        <v>99655.649563551531</v>
      </c>
      <c r="C26" s="58">
        <f>'Male Summary'!C26+'Female Summary'!C26</f>
        <v>0</v>
      </c>
      <c r="D26" s="58">
        <f>'Male Summary'!D26+'Female Summary'!D26</f>
        <v>-49.906164547464435</v>
      </c>
      <c r="E26" s="58">
        <f>'Male Summary'!E26+'Female Summary'!E26</f>
        <v>1114.178987878513</v>
      </c>
      <c r="F26" s="58">
        <f>'Male Summary'!F26+'Female Summary'!F26</f>
        <v>0</v>
      </c>
      <c r="G26" s="58">
        <f>'Female Summary'!G26</f>
        <v>14.961795878473405</v>
      </c>
      <c r="H26" s="58">
        <f>'Female Summary'!H26</f>
        <v>0</v>
      </c>
      <c r="I26" s="58">
        <f>'Male Summary'!G26+'Female Summary'!J26</f>
        <v>39.843322861345086</v>
      </c>
      <c r="J26" s="58">
        <f t="shared" si="0"/>
        <v>344.35043644844694</v>
      </c>
    </row>
    <row r="27" spans="1:10">
      <c r="A27" s="58">
        <v>29</v>
      </c>
      <c r="B27" s="58">
        <f>'Male Summary'!B27+'Female Summary'!B27</f>
        <v>99615.806240690203</v>
      </c>
      <c r="C27" s="58">
        <f>'Male Summary'!C27+'Female Summary'!C27</f>
        <v>0</v>
      </c>
      <c r="D27" s="58">
        <f>'Male Summary'!D27+'Female Summary'!D27</f>
        <v>-49.891194943653048</v>
      </c>
      <c r="E27" s="58">
        <f>'Male Summary'!E27+'Female Summary'!E27</f>
        <v>1236.602534172438</v>
      </c>
      <c r="F27" s="58">
        <f>'Male Summary'!F27+'Female Summary'!F27</f>
        <v>0</v>
      </c>
      <c r="G27" s="58">
        <f>'Female Summary'!G27</f>
        <v>19.942078938254888</v>
      </c>
      <c r="H27" s="58">
        <f>'Female Summary'!H27</f>
        <v>0</v>
      </c>
      <c r="I27" s="58">
        <f>'Male Summary'!G27+'Female Summary'!J27</f>
        <v>39.826397204887854</v>
      </c>
      <c r="J27" s="58">
        <f t="shared" si="0"/>
        <v>384.19375930979203</v>
      </c>
    </row>
    <row r="28" spans="1:10">
      <c r="A28" s="58">
        <v>30</v>
      </c>
      <c r="B28" s="58">
        <f>'Male Summary'!B28+'Female Summary'!B28</f>
        <v>99575.9798434853</v>
      </c>
      <c r="C28" s="58">
        <f>'Male Summary'!C28+'Female Summary'!C28</f>
        <v>0</v>
      </c>
      <c r="D28" s="58">
        <f>'Male Summary'!D28+'Female Summary'!D28</f>
        <v>-49.876229830049226</v>
      </c>
      <c r="E28" s="58">
        <f>'Male Summary'!E28+'Female Summary'!E28</f>
        <v>1358.7510465613748</v>
      </c>
      <c r="F28" s="58">
        <f>'Male Summary'!F28+'Female Summary'!F28</f>
        <v>0</v>
      </c>
      <c r="G28" s="58">
        <f>'Female Summary'!G28</f>
        <v>24.91887393642202</v>
      </c>
      <c r="H28" s="58">
        <f>'Female Summary'!H28</f>
        <v>0</v>
      </c>
      <c r="I28" s="58">
        <f>'Male Summary'!G28+'Female Summary'!J28</f>
        <v>54.731942868092361</v>
      </c>
      <c r="J28" s="58">
        <f t="shared" si="0"/>
        <v>424.02015651467991</v>
      </c>
    </row>
    <row r="29" spans="1:10">
      <c r="A29" s="58">
        <v>31</v>
      </c>
      <c r="B29" s="58">
        <f>'Male Summary'!B29+'Female Summary'!B29</f>
        <v>99521.247900617207</v>
      </c>
      <c r="C29" s="58">
        <f>'Male Summary'!C29+'Female Summary'!C29</f>
        <v>0</v>
      </c>
      <c r="D29" s="58">
        <f>'Male Summary'!D29+'Female Summary'!D29</f>
        <v>-39.899542398945748</v>
      </c>
      <c r="E29" s="58">
        <f>'Male Summary'!E29+'Female Summary'!E29</f>
        <v>1514.7240045007693</v>
      </c>
      <c r="F29" s="58">
        <f>'Male Summary'!F29+'Female Summary'!F29</f>
        <v>0</v>
      </c>
      <c r="G29" s="58">
        <f>'Female Summary'!G29</f>
        <v>39.848268143801008</v>
      </c>
      <c r="H29" s="58">
        <f>'Female Summary'!H29</f>
        <v>0</v>
      </c>
      <c r="I29" s="58">
        <f>'Male Summary'!G29+'Female Summary'!J29</f>
        <v>54.699621327080536</v>
      </c>
      <c r="J29" s="58">
        <f t="shared" si="0"/>
        <v>478.75209938277226</v>
      </c>
    </row>
    <row r="30" spans="1:10">
      <c r="A30" s="58">
        <v>32</v>
      </c>
      <c r="B30" s="58">
        <f>'Male Summary'!B30+'Female Summary'!B30</f>
        <v>99466.548279290146</v>
      </c>
      <c r="C30" s="58">
        <f>'Male Summary'!C30+'Female Summary'!C30</f>
        <v>0</v>
      </c>
      <c r="D30" s="58">
        <f>'Male Summary'!D30+'Female Summary'!D30</f>
        <v>-29.934817575884995</v>
      </c>
      <c r="E30" s="58">
        <f>'Male Summary'!E30+'Female Summary'!E30</f>
        <v>1670.2470399058607</v>
      </c>
      <c r="F30" s="58">
        <f>'Male Summary'!F30+'Female Summary'!F30</f>
        <v>0</v>
      </c>
      <c r="G30" s="58">
        <f>'Female Summary'!G30</f>
        <v>54.761231642870591</v>
      </c>
      <c r="H30" s="58">
        <f>'Female Summary'!H30</f>
        <v>0</v>
      </c>
      <c r="I30" s="58">
        <f>'Male Summary'!G30+'Female Summary'!J30</f>
        <v>54.667320016171452</v>
      </c>
      <c r="J30" s="58">
        <f t="shared" si="0"/>
        <v>533.45172070985279</v>
      </c>
    </row>
    <row r="31" spans="1:10">
      <c r="A31" s="58">
        <v>33</v>
      </c>
      <c r="B31" s="58">
        <f>'Male Summary'!B31+'Female Summary'!B31</f>
        <v>99411.880959273956</v>
      </c>
      <c r="C31" s="58">
        <f>'Male Summary'!C31+'Female Summary'!C31</f>
        <v>0</v>
      </c>
      <c r="D31" s="58">
        <f>'Male Summary'!D31+'Female Summary'!D31</f>
        <v>-19.982044003100668</v>
      </c>
      <c r="E31" s="58">
        <f>'Male Summary'!E31+'Female Summary'!E31</f>
        <v>1825.3206250899279</v>
      </c>
      <c r="F31" s="58">
        <f>'Male Summary'!F31+'Female Summary'!F31</f>
        <v>0</v>
      </c>
      <c r="G31" s="58">
        <f>'Female Summary'!G31</f>
        <v>69.657778280220114</v>
      </c>
      <c r="H31" s="58">
        <f>'Female Summary'!H31</f>
        <v>0</v>
      </c>
      <c r="I31" s="58">
        <f>'Male Summary'!G31+'Female Summary'!J31</f>
        <v>54.635038922236845</v>
      </c>
      <c r="J31" s="58">
        <f t="shared" si="0"/>
        <v>588.1190407260242</v>
      </c>
    </row>
    <row r="32" spans="1:10">
      <c r="A32" s="58">
        <v>34</v>
      </c>
      <c r="B32" s="58">
        <f>'Male Summary'!B32+'Female Summary'!B32</f>
        <v>99357.245920351721</v>
      </c>
      <c r="C32" s="58">
        <f>'Male Summary'!C32+'Female Summary'!C32</f>
        <v>0</v>
      </c>
      <c r="D32" s="58">
        <f>'Male Summary'!D32+'Female Summary'!D32</f>
        <v>-10.041210299234312</v>
      </c>
      <c r="E32" s="58">
        <f>'Male Summary'!E32+'Female Summary'!E32</f>
        <v>1979.945301889976</v>
      </c>
      <c r="F32" s="58">
        <f>'Male Summary'!F32+'Female Summary'!F32</f>
        <v>0</v>
      </c>
      <c r="G32" s="58">
        <f>'Female Summary'!G32</f>
        <v>84.537921909314221</v>
      </c>
      <c r="H32" s="58">
        <f>'Female Summary'!H32</f>
        <v>0</v>
      </c>
      <c r="I32" s="58">
        <f>'Male Summary'!G32+'Female Summary'!J32</f>
        <v>54.602778032138716</v>
      </c>
      <c r="J32" s="58">
        <f t="shared" si="0"/>
        <v>642.75407964826104</v>
      </c>
    </row>
    <row r="33" spans="1:10">
      <c r="A33" s="58">
        <v>35</v>
      </c>
      <c r="B33" s="58">
        <f>'Male Summary'!B33+'Female Summary'!B33</f>
        <v>99302.643142319575</v>
      </c>
      <c r="C33" s="58">
        <f>'Male Summary'!C33+'Female Summary'!C33</f>
        <v>0</v>
      </c>
      <c r="D33" s="58">
        <f>'Male Summary'!D33+'Female Summary'!D33</f>
        <v>-0.11230506001669482</v>
      </c>
      <c r="E33" s="58">
        <f>'Male Summary'!E33+'Female Summary'!E33</f>
        <v>2134.1216807200285</v>
      </c>
      <c r="F33" s="58">
        <f>'Male Summary'!F33+'Female Summary'!F33</f>
        <v>0</v>
      </c>
      <c r="G33" s="58">
        <f>'Female Summary'!G33</f>
        <v>99.401676387639569</v>
      </c>
      <c r="H33" s="58">
        <f>'Female Summary'!H33</f>
        <v>0</v>
      </c>
      <c r="I33" s="58">
        <f>'Male Summary'!G33+'Female Summary'!J33</f>
        <v>79.368629394987224</v>
      </c>
      <c r="J33" s="58">
        <f t="shared" si="0"/>
        <v>697.3568576803998</v>
      </c>
    </row>
    <row r="34" spans="1:10">
      <c r="A34" s="58">
        <v>36</v>
      </c>
      <c r="B34" s="58">
        <f>'Male Summary'!B34+'Female Summary'!B34</f>
        <v>99223.274512924603</v>
      </c>
      <c r="C34" s="58">
        <f>'Male Summary'!C34+'Female Summary'!C34</f>
        <v>0</v>
      </c>
      <c r="D34" s="58">
        <f>'Male Summary'!D34+'Female Summary'!D34</f>
        <v>4.8523573628029197</v>
      </c>
      <c r="E34" s="58">
        <f>'Male Summary'!E34+'Female Summary'!E34</f>
        <v>2340.524904681628</v>
      </c>
      <c r="F34" s="58">
        <f>'Male Summary'!F34+'Female Summary'!F34</f>
        <v>0</v>
      </c>
      <c r="G34" s="58">
        <f>'Female Summary'!G34</f>
        <v>134.0648835578134</v>
      </c>
      <c r="H34" s="58">
        <f>'Female Summary'!H34</f>
        <v>0</v>
      </c>
      <c r="I34" s="58">
        <f>'Male Summary'!G34+'Female Summary'!J34</f>
        <v>79.301227047566016</v>
      </c>
      <c r="J34" s="58">
        <f t="shared" si="0"/>
        <v>776.72548707538704</v>
      </c>
    </row>
    <row r="35" spans="1:10">
      <c r="A35" s="58">
        <v>37</v>
      </c>
      <c r="B35" s="58">
        <f>'Male Summary'!B35+'Female Summary'!B35</f>
        <v>99143.973285877029</v>
      </c>
      <c r="C35" s="58">
        <f>'Male Summary'!C35+'Female Summary'!C35</f>
        <v>0</v>
      </c>
      <c r="D35" s="58">
        <f>'Male Summary'!D35+'Female Summary'!D35</f>
        <v>9.8105718405025595</v>
      </c>
      <c r="E35" s="58">
        <f>'Male Summary'!E35+'Female Summary'!E35</f>
        <v>2546.0968047520655</v>
      </c>
      <c r="F35" s="58">
        <f>'Male Summary'!F35+'Female Summary'!F35</f>
        <v>0</v>
      </c>
      <c r="G35" s="58">
        <f>'Female Summary'!G35</f>
        <v>168.66217779714793</v>
      </c>
      <c r="H35" s="58">
        <f>'Female Summary'!H35</f>
        <v>0</v>
      </c>
      <c r="I35" s="58">
        <f>'Male Summary'!G35+'Female Summary'!J35</f>
        <v>79.233884937934576</v>
      </c>
      <c r="J35" s="58">
        <f t="shared" si="0"/>
        <v>856.02671412295308</v>
      </c>
    </row>
    <row r="36" spans="1:10">
      <c r="A36" s="58">
        <v>38</v>
      </c>
      <c r="B36" s="58">
        <f>'Male Summary'!B36+'Female Summary'!B36</f>
        <v>99064.739400939099</v>
      </c>
      <c r="C36" s="58">
        <f>'Male Summary'!C36+'Female Summary'!C36</f>
        <v>0</v>
      </c>
      <c r="D36" s="58">
        <f>'Male Summary'!D36+'Female Summary'!D36</f>
        <v>14.762344611614671</v>
      </c>
      <c r="E36" s="58">
        <f>'Male Summary'!E36+'Female Summary'!E36</f>
        <v>2750.8395348619761</v>
      </c>
      <c r="F36" s="58">
        <f>'Male Summary'!F36+'Female Summary'!F36</f>
        <v>0</v>
      </c>
      <c r="G36" s="58">
        <f>'Female Summary'!G36</f>
        <v>203.19365717168088</v>
      </c>
      <c r="H36" s="58">
        <f>'Female Summary'!H36</f>
        <v>0</v>
      </c>
      <c r="I36" s="58">
        <f>'Male Summary'!G36+'Female Summary'!J36</f>
        <v>79.166603009960852</v>
      </c>
      <c r="J36" s="58">
        <f t="shared" si="0"/>
        <v>935.26059906088767</v>
      </c>
    </row>
    <row r="37" spans="1:10">
      <c r="A37" s="58">
        <v>39</v>
      </c>
      <c r="B37" s="58">
        <f>'Male Summary'!B37+'Female Summary'!B37</f>
        <v>98985.572797929126</v>
      </c>
      <c r="C37" s="58">
        <f>'Male Summary'!C37+'Female Summary'!C37</f>
        <v>0</v>
      </c>
      <c r="D37" s="58">
        <f>'Male Summary'!D37+'Female Summary'!D37</f>
        <v>19.707681911416817</v>
      </c>
      <c r="E37" s="58">
        <f>'Male Summary'!E37+'Female Summary'!E37</f>
        <v>2954.7553767810805</v>
      </c>
      <c r="F37" s="58">
        <f>'Male Summary'!F37+'Female Summary'!F37</f>
        <v>0</v>
      </c>
      <c r="G37" s="58">
        <f>'Female Summary'!G37</f>
        <v>237.65941961428592</v>
      </c>
      <c r="H37" s="58">
        <f>'Female Summary'!H37</f>
        <v>0</v>
      </c>
      <c r="I37" s="58">
        <f>'Male Summary'!G37+'Female Summary'!J37</f>
        <v>79.099381207295295</v>
      </c>
      <c r="J37" s="58">
        <f t="shared" si="0"/>
        <v>1014.4272020708486</v>
      </c>
    </row>
    <row r="38" spans="1:10">
      <c r="A38" s="58">
        <v>40</v>
      </c>
      <c r="B38" s="58">
        <f>'Male Summary'!B38+'Female Summary'!B38</f>
        <v>98906.473416721827</v>
      </c>
      <c r="C38" s="58">
        <f>'Male Summary'!C38+'Female Summary'!C38</f>
        <v>0</v>
      </c>
      <c r="D38" s="58">
        <f>'Male Summary'!D38+'Female Summary'!D38</f>
        <v>24.646589972538841</v>
      </c>
      <c r="E38" s="58">
        <f>'Male Summary'!E38+'Female Summary'!E38</f>
        <v>3157.8467434708</v>
      </c>
      <c r="F38" s="58">
        <f>'Male Summary'!F38+'Female Summary'!F38</f>
        <v>0</v>
      </c>
      <c r="G38" s="58">
        <f>'Female Summary'!G38</f>
        <v>272.05956291921876</v>
      </c>
      <c r="H38" s="58">
        <f>'Female Summary'!H38</f>
        <v>0</v>
      </c>
      <c r="I38" s="58">
        <f>'Male Summary'!G38+'Female Summary'!J38</f>
        <v>113.56723595571923</v>
      </c>
      <c r="J38" s="58">
        <f t="shared" si="0"/>
        <v>1093.5265832781438</v>
      </c>
    </row>
    <row r="39" spans="1:10">
      <c r="A39" s="58">
        <v>41</v>
      </c>
      <c r="B39" s="58">
        <f>'Male Summary'!B39+'Female Summary'!B39</f>
        <v>98792.90618076612</v>
      </c>
      <c r="C39" s="58">
        <f>'Male Summary'!C39+'Female Summary'!C39</f>
        <v>4.9228725816003438</v>
      </c>
      <c r="D39" s="58">
        <f>'Male Summary'!D39+'Female Summary'!D39</f>
        <v>39.441527836756549</v>
      </c>
      <c r="E39" s="58">
        <f>'Male Summary'!E39+'Female Summary'!E39</f>
        <v>3449.3092250453765</v>
      </c>
      <c r="F39" s="58">
        <f>'Male Summary'!F39+'Female Summary'!F39</f>
        <v>9.8788100652583655</v>
      </c>
      <c r="G39" s="58">
        <f>'Female Summary'!G39</f>
        <v>330.95439462356336</v>
      </c>
      <c r="H39" s="58">
        <f>'Female Summary'!H39</f>
        <v>4.9559505572817599</v>
      </c>
      <c r="I39" s="58">
        <f>'Male Summary'!G39+'Female Summary'!J39</f>
        <v>113.42474641063484</v>
      </c>
      <c r="J39" s="58">
        <f t="shared" si="0"/>
        <v>1207.0938192338631</v>
      </c>
    </row>
    <row r="40" spans="1:10">
      <c r="A40" s="58">
        <v>42</v>
      </c>
      <c r="B40" s="58">
        <f>'Male Summary'!B40+'Female Summary'!B40</f>
        <v>98679.48143435549</v>
      </c>
      <c r="C40" s="58">
        <f>'Male Summary'!C40+'Female Summary'!C40</f>
        <v>9.8305131245795394</v>
      </c>
      <c r="D40" s="58">
        <f>'Male Summary'!D40+'Female Summary'!D40</f>
        <v>54.203441494389608</v>
      </c>
      <c r="E40" s="58">
        <f>'Male Summary'!E40+'Female Summary'!E40</f>
        <v>3739.050445631985</v>
      </c>
      <c r="F40" s="58">
        <f>'Male Summary'!F40+'Female Summary'!F40</f>
        <v>19.73396187244434</v>
      </c>
      <c r="G40" s="58">
        <f>'Female Summary'!G40</f>
        <v>389.68397070883543</v>
      </c>
      <c r="H40" s="58">
        <f>'Female Summary'!H40</f>
        <v>9.9034840483582229</v>
      </c>
      <c r="I40" s="58">
        <f>'Male Summary'!G40+'Female Summary'!J40</f>
        <v>113.28244828311841</v>
      </c>
      <c r="J40" s="58">
        <f t="shared" si="0"/>
        <v>1320.5185656444978</v>
      </c>
    </row>
    <row r="41" spans="1:10">
      <c r="A41" s="58">
        <v>43</v>
      </c>
      <c r="B41" s="58">
        <f>'Male Summary'!B41+'Female Summary'!B41</f>
        <v>98566.198986072355</v>
      </c>
      <c r="C41" s="58">
        <f>'Male Summary'!C41+'Female Summary'!C41</f>
        <v>14.722957249681684</v>
      </c>
      <c r="D41" s="58">
        <f>'Male Summary'!D41+'Female Summary'!D41</f>
        <v>68.932391112755226</v>
      </c>
      <c r="E41" s="58">
        <f>'Male Summary'!E41+'Female Summary'!E41</f>
        <v>4027.0787967608767</v>
      </c>
      <c r="F41" s="58">
        <f>'Male Summary'!F41+'Female Summary'!F41</f>
        <v>29.565501649663055</v>
      </c>
      <c r="G41" s="58">
        <f>'Female Summary'!G41</f>
        <v>448.24865953582088</v>
      </c>
      <c r="H41" s="58">
        <f>'Female Summary'!H41</f>
        <v>14.842611149477998</v>
      </c>
      <c r="I41" s="58">
        <f>'Male Summary'!G41+'Female Summary'!J41</f>
        <v>113.14034130073932</v>
      </c>
      <c r="J41" s="58">
        <f t="shared" si="0"/>
        <v>1433.8010139276162</v>
      </c>
    </row>
    <row r="42" spans="1:10">
      <c r="A42" s="58">
        <v>44</v>
      </c>
      <c r="B42" s="58">
        <f>'Male Summary'!B42+'Female Summary'!B42</f>
        <v>98453.05864477162</v>
      </c>
      <c r="C42" s="58">
        <f>'Male Summary'!C42+'Female Summary'!C42</f>
        <v>19.600240501394598</v>
      </c>
      <c r="D42" s="58">
        <f>'Male Summary'!D42+'Female Summary'!D42</f>
        <v>83.628436824619953</v>
      </c>
      <c r="E42" s="58">
        <f>'Male Summary'!E42+'Female Summary'!E42</f>
        <v>4313.4029527359271</v>
      </c>
      <c r="F42" s="58">
        <f>'Male Summary'!F42+'Female Summary'!F42</f>
        <v>39.373475528493621</v>
      </c>
      <c r="G42" s="58">
        <f>'Female Summary'!G42</f>
        <v>506.64882871267787</v>
      </c>
      <c r="H42" s="58">
        <f>'Female Summary'!H42</f>
        <v>19.773342514226165</v>
      </c>
      <c r="I42" s="58">
        <f>'Male Summary'!G42+'Female Summary'!J42</f>
        <v>112.9984251898581</v>
      </c>
      <c r="J42" s="58">
        <f t="shared" si="0"/>
        <v>1546.9413552283554</v>
      </c>
    </row>
    <row r="43" spans="1:10">
      <c r="A43" s="58">
        <v>45</v>
      </c>
      <c r="B43" s="58">
        <f>'Male Summary'!B43+'Female Summary'!B43</f>
        <v>98340.060219581763</v>
      </c>
      <c r="C43" s="58">
        <f>'Male Summary'!C43+'Female Summary'!C43</f>
        <v>24.462398355479628</v>
      </c>
      <c r="D43" s="58">
        <f>'Male Summary'!D43+'Female Summary'!D43</f>
        <v>98.291638739638245</v>
      </c>
      <c r="E43" s="58">
        <f>'Male Summary'!E43+'Female Summary'!E43</f>
        <v>4598.0318736524023</v>
      </c>
      <c r="F43" s="58">
        <f>'Male Summary'!F43+'Female Summary'!F43</f>
        <v>49.157929546563686</v>
      </c>
      <c r="G43" s="58">
        <f>'Female Summary'!G43</f>
        <v>564.88484509266675</v>
      </c>
      <c r="H43" s="58">
        <f>'Female Summary'!H43</f>
        <v>24.695688773157734</v>
      </c>
      <c r="I43" s="58">
        <f>'Male Summary'!G43+'Female Summary'!J43</f>
        <v>166.79057990741921</v>
      </c>
      <c r="J43" s="58">
        <f t="shared" si="0"/>
        <v>1659.9397804182136</v>
      </c>
    </row>
    <row r="44" spans="1:10">
      <c r="A44" s="58">
        <v>46</v>
      </c>
      <c r="B44" s="58">
        <f>'Male Summary'!B44+'Female Summary'!B44</f>
        <v>98173.269639674341</v>
      </c>
      <c r="C44" s="58">
        <f>'Male Summary'!C44+'Female Summary'!C44</f>
        <v>63.550356607316971</v>
      </c>
      <c r="D44" s="58">
        <f>'Male Summary'!D44+'Female Summary'!D44</f>
        <v>122.66613338201705</v>
      </c>
      <c r="E44" s="58">
        <f>'Male Summary'!E44+'Female Summary'!E44</f>
        <v>4994.1064929082222</v>
      </c>
      <c r="F44" s="58">
        <f>'Male Summary'!F44+'Female Summary'!F44</f>
        <v>49.074645338298765</v>
      </c>
      <c r="G44" s="58">
        <f>'Female Summary'!G44</f>
        <v>656.80076922280421</v>
      </c>
      <c r="H44" s="58">
        <f>'Female Summary'!H44</f>
        <v>29.597833744713522</v>
      </c>
      <c r="I44" s="58">
        <f>'Male Summary'!G44+'Female Summary'!J44</f>
        <v>166.48319187971524</v>
      </c>
      <c r="J44" s="58">
        <f t="shared" si="0"/>
        <v>1826.7303603256328</v>
      </c>
    </row>
    <row r="45" spans="1:10">
      <c r="A45" s="58">
        <v>47</v>
      </c>
      <c r="B45" s="58">
        <f>'Male Summary'!B45+'Female Summary'!B45</f>
        <v>98006.786447794642</v>
      </c>
      <c r="C45" s="58">
        <f>'Male Summary'!C45+'Female Summary'!C45</f>
        <v>102.46645267940866</v>
      </c>
      <c r="D45" s="58">
        <f>'Male Summary'!D45+'Female Summary'!D45</f>
        <v>146.95617476373451</v>
      </c>
      <c r="E45" s="58">
        <f>'Male Summary'!E45+'Female Summary'!E45</f>
        <v>5386.7676965420515</v>
      </c>
      <c r="F45" s="58">
        <f>'Male Summary'!F45+'Female Summary'!F45</f>
        <v>48.991514553023222</v>
      </c>
      <c r="G45" s="58">
        <f>'Female Summary'!G45</f>
        <v>748.31972734956241</v>
      </c>
      <c r="H45" s="58">
        <f>'Female Summary'!H45</f>
        <v>34.487698966064528</v>
      </c>
      <c r="I45" s="58">
        <f>'Male Summary'!G45+'Female Summary'!J45</f>
        <v>166.17640840861685</v>
      </c>
      <c r="J45" s="58">
        <f t="shared" si="0"/>
        <v>1993.2135522053479</v>
      </c>
    </row>
    <row r="46" spans="1:10">
      <c r="A46" s="58">
        <v>48</v>
      </c>
      <c r="B46" s="58">
        <f>'Male Summary'!B46+'Female Summary'!B46</f>
        <v>97840.610039386011</v>
      </c>
      <c r="C46" s="58">
        <f>'Male Summary'!C46+'Female Summary'!C46</f>
        <v>141.21128425939875</v>
      </c>
      <c r="D46" s="58">
        <f>'Male Summary'!D46+'Female Summary'!D46</f>
        <v>171.16200033194252</v>
      </c>
      <c r="E46" s="58">
        <f>'Male Summary'!E46+'Female Summary'!E46</f>
        <v>5776.0428272202098</v>
      </c>
      <c r="F46" s="58">
        <f>'Male Summary'!F46+'Female Summary'!F46</f>
        <v>48.90853688866143</v>
      </c>
      <c r="G46" s="58">
        <f>'Female Summary'!G46</f>
        <v>839.44308439869496</v>
      </c>
      <c r="H46" s="58">
        <f>'Female Summary'!H46</f>
        <v>39.36530732967347</v>
      </c>
      <c r="I46" s="58">
        <f>'Male Summary'!G46+'Female Summary'!J46</f>
        <v>165.87022821580968</v>
      </c>
      <c r="J46" s="58">
        <f t="shared" si="0"/>
        <v>2159.3899606139648</v>
      </c>
    </row>
    <row r="47" spans="1:10">
      <c r="A47" s="58">
        <v>49</v>
      </c>
      <c r="B47" s="58">
        <f>'Male Summary'!B47+'Female Summary'!B47</f>
        <v>97674.739811170206</v>
      </c>
      <c r="C47" s="58">
        <f>'Male Summary'!C47+'Female Summary'!C47</f>
        <v>179.78544772116862</v>
      </c>
      <c r="D47" s="58">
        <f>'Male Summary'!D47+'Female Summary'!D47</f>
        <v>195.2838471563438</v>
      </c>
      <c r="E47" s="58">
        <f>'Male Summary'!E47+'Female Summary'!E47</f>
        <v>6161.9596740297475</v>
      </c>
      <c r="F47" s="58">
        <f>'Male Summary'!F47+'Female Summary'!F47</f>
        <v>48.825712061224635</v>
      </c>
      <c r="G47" s="58">
        <f>'Female Summary'!G47</f>
        <v>930.17220098842211</v>
      </c>
      <c r="H47" s="58">
        <f>'Female Summary'!H47</f>
        <v>44.23068167441803</v>
      </c>
      <c r="I47" s="58">
        <f>'Male Summary'!G47+'Female Summary'!J47</f>
        <v>165.56464999626724</v>
      </c>
      <c r="J47" s="58">
        <f t="shared" si="0"/>
        <v>2325.2601888297745</v>
      </c>
    </row>
    <row r="48" spans="1:10">
      <c r="A48" s="58">
        <v>50</v>
      </c>
      <c r="B48" s="58">
        <f>'Male Summary'!B48+'Female Summary'!B48</f>
        <v>97509.175161173931</v>
      </c>
      <c r="C48" s="58">
        <f>'Male Summary'!C48+'Female Summary'!C48</f>
        <v>218.18953863083092</v>
      </c>
      <c r="D48" s="58">
        <f>'Male Summary'!D48+'Female Summary'!D48</f>
        <v>219.32195196367431</v>
      </c>
      <c r="E48" s="58">
        <f>'Male Summary'!E48+'Female Summary'!E48</f>
        <v>6544.5464633508227</v>
      </c>
      <c r="F48" s="58">
        <f>'Male Summary'!F48+'Female Summary'!F48</f>
        <v>48.743039819375383</v>
      </c>
      <c r="G48" s="58">
        <f>'Female Summary'!G48</f>
        <v>1020.5084334478378</v>
      </c>
      <c r="H48" s="58">
        <f>'Female Summary'!H48</f>
        <v>49.083844785509285</v>
      </c>
      <c r="I48" s="58">
        <f>'Male Summary'!G48+'Female Summary'!J48</f>
        <v>247.69700927194305</v>
      </c>
      <c r="J48" s="58">
        <f t="shared" si="0"/>
        <v>2490.8248388260417</v>
      </c>
    </row>
    <row r="49" spans="1:10">
      <c r="A49" s="58">
        <v>51</v>
      </c>
      <c r="B49" s="58">
        <f>'Male Summary'!B49+'Female Summary'!B49</f>
        <v>97261.478151902003</v>
      </c>
      <c r="C49" s="58">
        <f>'Male Summary'!C49+'Female Summary'!C49</f>
        <v>318.75976462289793</v>
      </c>
      <c r="D49" s="58">
        <f>'Male Summary'!D49+'Female Summary'!D49</f>
        <v>272.10400981806356</v>
      </c>
      <c r="E49" s="58">
        <f>'Male Summary'!E49+'Female Summary'!E49</f>
        <v>7051.8523033674192</v>
      </c>
      <c r="F49" s="58">
        <f>'Male Summary'!F49+'Female Summary'!F49</f>
        <v>63.160712505637441</v>
      </c>
      <c r="G49" s="58">
        <f>'Female Summary'!G49</f>
        <v>1129.0607515310389</v>
      </c>
      <c r="H49" s="58">
        <f>'Female Summary'!H49</f>
        <v>53.897953480419353</v>
      </c>
      <c r="I49" s="58">
        <f>'Male Summary'!G49+'Female Summary'!J49</f>
        <v>246.9977099926852</v>
      </c>
      <c r="J49" s="58">
        <f t="shared" si="0"/>
        <v>2738.5218480979847</v>
      </c>
    </row>
    <row r="50" spans="1:10">
      <c r="A50" s="58">
        <v>52</v>
      </c>
      <c r="B50" s="58">
        <f>'Male Summary'!B50+'Female Summary'!B50</f>
        <v>97014.480441909313</v>
      </c>
      <c r="C50" s="58">
        <f>'Male Summary'!C50+'Female Summary'!C50</f>
        <v>418.56297197118226</v>
      </c>
      <c r="D50" s="58">
        <f>'Male Summary'!D50+'Female Summary'!D50</f>
        <v>324.57844324738795</v>
      </c>
      <c r="E50" s="58">
        <f>'Male Summary'!E50+'Female Summary'!E50</f>
        <v>7552.8978913746778</v>
      </c>
      <c r="F50" s="58">
        <f>'Male Summary'!F50+'Female Summary'!F50</f>
        <v>77.494258583598935</v>
      </c>
      <c r="G50" s="58">
        <f>'Female Summary'!G50</f>
        <v>1236.9883165641588</v>
      </c>
      <c r="H50" s="58">
        <f>'Female Summary'!H50</f>
        <v>58.695090226961383</v>
      </c>
      <c r="I50" s="58">
        <f>'Male Summary'!G50+'Female Summary'!J50</f>
        <v>246.30054114773347</v>
      </c>
      <c r="J50" s="58">
        <f t="shared" si="0"/>
        <v>2985.5195580906698</v>
      </c>
    </row>
    <row r="51" spans="1:10">
      <c r="A51" s="58">
        <v>53</v>
      </c>
      <c r="B51" s="58">
        <f>'Male Summary'!B51+'Female Summary'!B51</f>
        <v>96768.179900761563</v>
      </c>
      <c r="C51" s="58">
        <f>'Male Summary'!C51+'Female Summary'!C51</f>
        <v>517.60390165500064</v>
      </c>
      <c r="D51" s="58">
        <f>'Male Summary'!D51+'Female Summary'!D51</f>
        <v>376.74661580013094</v>
      </c>
      <c r="E51" s="58">
        <f>'Male Summary'!E51+'Female Summary'!E51</f>
        <v>8047.7595504693909</v>
      </c>
      <c r="F51" s="58">
        <f>'Male Summary'!F51+'Female Summary'!F51</f>
        <v>91.74407864955991</v>
      </c>
      <c r="G51" s="58">
        <f>'Female Summary'!G51</f>
        <v>1344.2939472375963</v>
      </c>
      <c r="H51" s="58">
        <f>'Female Summary'!H51</f>
        <v>63.475299179422855</v>
      </c>
      <c r="I51" s="58">
        <f>'Male Summary'!G51+'Female Summary'!J51</f>
        <v>245.60549411710696</v>
      </c>
      <c r="J51" s="58">
        <f t="shared" si="0"/>
        <v>3231.8200992384031</v>
      </c>
    </row>
    <row r="52" spans="1:10">
      <c r="A52" s="58">
        <v>54</v>
      </c>
      <c r="B52" s="58">
        <f>'Male Summary'!B52+'Female Summary'!B52</f>
        <v>96522.574406644475</v>
      </c>
      <c r="C52" s="58">
        <f>'Male Summary'!C52+'Female Summary'!C52</f>
        <v>615.88734436721109</v>
      </c>
      <c r="D52" s="58">
        <f>'Male Summary'!D52+'Female Summary'!D52</f>
        <v>428.60978023638847</v>
      </c>
      <c r="E52" s="58">
        <f>'Male Summary'!E52+'Female Summary'!E52</f>
        <v>8536.5145198093633</v>
      </c>
      <c r="F52" s="58">
        <f>'Male Summary'!F52+'Female Summary'!F52</f>
        <v>105.91057505024958</v>
      </c>
      <c r="G52" s="58">
        <f>'Female Summary'!G52</f>
        <v>1450.9804505780587</v>
      </c>
      <c r="H52" s="58">
        <f>'Female Summary'!H52</f>
        <v>68.238624368379504</v>
      </c>
      <c r="I52" s="58">
        <f>'Male Summary'!G52+'Female Summary'!J52</f>
        <v>244.91257876745797</v>
      </c>
      <c r="J52" s="58">
        <f t="shared" si="0"/>
        <v>3477.42559335551</v>
      </c>
    </row>
    <row r="53" spans="1:10">
      <c r="A53" s="58">
        <v>55</v>
      </c>
      <c r="B53" s="58">
        <f>'Male Summary'!B53+'Female Summary'!B53</f>
        <v>96277.661827877004</v>
      </c>
      <c r="C53" s="58">
        <f>'Male Summary'!C53+'Female Summary'!C53</f>
        <v>713.41759601516685</v>
      </c>
      <c r="D53" s="58">
        <f>'Male Summary'!D53+'Female Summary'!D53</f>
        <v>480.16968854831771</v>
      </c>
      <c r="E53" s="58">
        <f>'Male Summary'!E53+'Female Summary'!E53</f>
        <v>9019.2298221964702</v>
      </c>
      <c r="F53" s="58">
        <f>'Male Summary'!F53+'Female Summary'!F53</f>
        <v>119.99412739732122</v>
      </c>
      <c r="G53" s="58">
        <f>'Female Summary'!G53</f>
        <v>1557.0506222211891</v>
      </c>
      <c r="H53" s="58">
        <f>'Female Summary'!H53</f>
        <v>72.985109717173259</v>
      </c>
      <c r="I53" s="58">
        <f>'Male Summary'!G53+'Female Summary'!J53</f>
        <v>387.68245517185613</v>
      </c>
      <c r="J53" s="58">
        <f t="shared" si="0"/>
        <v>3722.338172122968</v>
      </c>
    </row>
    <row r="54" spans="1:10">
      <c r="A54" s="58">
        <v>56</v>
      </c>
      <c r="B54" s="58">
        <f>'Male Summary'!B54+'Female Summary'!B54</f>
        <v>95889.979372705158</v>
      </c>
      <c r="C54" s="58">
        <f>'Male Summary'!C54+'Female Summary'!C54</f>
        <v>865.30060977972289</v>
      </c>
      <c r="D54" s="58">
        <f>'Male Summary'!D54+'Female Summary'!D54</f>
        <v>568.64000107038214</v>
      </c>
      <c r="E54" s="58">
        <f>'Male Summary'!E54+'Female Summary'!E54</f>
        <v>9608.8515739672257</v>
      </c>
      <c r="F54" s="58">
        <f>'Male Summary'!F54+'Female Summary'!F54</f>
        <v>138.63369689041539</v>
      </c>
      <c r="G54" s="58">
        <f>'Female Summary'!G54</f>
        <v>1651.3007759517479</v>
      </c>
      <c r="H54" s="58">
        <f>'Female Summary'!H54</f>
        <v>87.324170062237641</v>
      </c>
      <c r="I54" s="58">
        <f>'Male Summary'!G54+'Female Summary'!J54</f>
        <v>385.9721774841986</v>
      </c>
      <c r="J54" s="58">
        <f t="shared" si="0"/>
        <v>4110.0206272948244</v>
      </c>
    </row>
    <row r="55" spans="1:10">
      <c r="A55" s="58">
        <v>57</v>
      </c>
      <c r="B55" s="58">
        <f>'Male Summary'!B55+'Female Summary'!B55</f>
        <v>95504.007195220955</v>
      </c>
      <c r="C55" s="58">
        <f>'Male Summary'!C55+'Female Summary'!C55</f>
        <v>1015.3843683448125</v>
      </c>
      <c r="D55" s="58">
        <f>'Male Summary'!D55+'Female Summary'!D55</f>
        <v>656.26617807200876</v>
      </c>
      <c r="E55" s="58">
        <f>'Male Summary'!E55+'Female Summary'!E55</f>
        <v>10188.100392534563</v>
      </c>
      <c r="F55" s="58">
        <f>'Male Summary'!F55+'Female Summary'!F55</f>
        <v>157.1177085734447</v>
      </c>
      <c r="G55" s="58">
        <f>'Female Summary'!G55</f>
        <v>1744.8053910275275</v>
      </c>
      <c r="H55" s="58">
        <f>'Female Summary'!H55</f>
        <v>101.57816225211045</v>
      </c>
      <c r="I55" s="58">
        <f>'Male Summary'!G55+'Female Summary'!J55</f>
        <v>384.26999236893573</v>
      </c>
      <c r="J55" s="58">
        <f t="shared" si="0"/>
        <v>4495.9928047790227</v>
      </c>
    </row>
    <row r="56" spans="1:10">
      <c r="A56" s="58">
        <v>58</v>
      </c>
      <c r="B56" s="58">
        <f>'Male Summary'!B56+'Female Summary'!B56</f>
        <v>95119.737202852004</v>
      </c>
      <c r="C56" s="58">
        <f>'Male Summary'!C56+'Female Summary'!C56</f>
        <v>1163.6855732146325</v>
      </c>
      <c r="D56" s="58">
        <f>'Male Summary'!D56+'Female Summary'!D56</f>
        <v>743.05490283481686</v>
      </c>
      <c r="E56" s="58">
        <f>'Male Summary'!E56+'Female Summary'!E56</f>
        <v>10757.137210922032</v>
      </c>
      <c r="F56" s="58">
        <f>'Male Summary'!F56+'Female Summary'!F56</f>
        <v>175.44721414593261</v>
      </c>
      <c r="G56" s="58">
        <f>'Female Summary'!G56</f>
        <v>1837.5689134741865</v>
      </c>
      <c r="H56" s="58">
        <f>'Female Summary'!H56</f>
        <v>115.74746247375192</v>
      </c>
      <c r="I56" s="58">
        <f>'Male Summary'!G56+'Female Summary'!J56</f>
        <v>382.57585583298089</v>
      </c>
      <c r="J56" s="58">
        <f t="shared" si="0"/>
        <v>4880.2627971479587</v>
      </c>
    </row>
    <row r="57" spans="1:10">
      <c r="A57" s="58">
        <v>59</v>
      </c>
      <c r="B57" s="58">
        <f>'Male Summary'!B57+'Female Summary'!B57</f>
        <v>94737.161347019035</v>
      </c>
      <c r="C57" s="58">
        <f>'Male Summary'!C57+'Female Summary'!C57</f>
        <v>1310.2208190691533</v>
      </c>
      <c r="D57" s="58">
        <f>'Male Summary'!D57+'Female Summary'!D57</f>
        <v>829.01255646381946</v>
      </c>
      <c r="E57" s="58">
        <f>'Male Summary'!E57+'Female Summary'!E57</f>
        <v>11316.113466058887</v>
      </c>
      <c r="F57" s="58">
        <f>'Male Summary'!F57+'Female Summary'!F57</f>
        <v>193.62326466747129</v>
      </c>
      <c r="G57" s="58">
        <f>'Female Summary'!G57</f>
        <v>1929.5957579582366</v>
      </c>
      <c r="H57" s="58">
        <f>'Female Summary'!H57</f>
        <v>129.83244475306012</v>
      </c>
      <c r="I57" s="58">
        <f>'Male Summary'!G57+'Female Summary'!J57</f>
        <v>380.8897312272012</v>
      </c>
      <c r="J57" s="58">
        <f t="shared" si="0"/>
        <v>5262.8386529809395</v>
      </c>
    </row>
    <row r="58" spans="1:10">
      <c r="A58" s="58">
        <v>60</v>
      </c>
      <c r="B58" s="58">
        <f>'Male Summary'!B58+'Female Summary'!B58</f>
        <v>94356.271615791833</v>
      </c>
      <c r="C58" s="58">
        <f>'Male Summary'!C58+'Female Summary'!C58</f>
        <v>1455.0061104194292</v>
      </c>
      <c r="D58" s="58">
        <f>'Male Summary'!D58+'Female Summary'!D58</f>
        <v>914.14562830986506</v>
      </c>
      <c r="E58" s="58">
        <f>'Male Summary'!E58+'Female Summary'!E58</f>
        <v>11865.15044979622</v>
      </c>
      <c r="F58" s="58">
        <f>'Male Summary'!F58+'Female Summary'!F58</f>
        <v>211.64690065684456</v>
      </c>
      <c r="G58" s="58">
        <f>'Female Summary'!G58</f>
        <v>2020.8903184252604</v>
      </c>
      <c r="H58" s="58">
        <f>'Female Summary'!H58</f>
        <v>143.83348193735253</v>
      </c>
      <c r="I58" s="58">
        <f>'Male Summary'!G58+'Female Summary'!J58</f>
        <v>598.24994918371317</v>
      </c>
      <c r="J58" s="58">
        <f t="shared" si="0"/>
        <v>5643.7283842081406</v>
      </c>
    </row>
    <row r="59" spans="1:10">
      <c r="A59" s="58">
        <v>61</v>
      </c>
      <c r="B59" s="58">
        <f>'Male Summary'!B59+'Female Summary'!B59</f>
        <v>93758.021666608111</v>
      </c>
      <c r="C59" s="58">
        <f>'Male Summary'!C59+'Female Summary'!C59</f>
        <v>1634.576729414161</v>
      </c>
      <c r="D59" s="58">
        <f>'Male Summary'!D59+'Female Summary'!D59</f>
        <v>1051.3055282335831</v>
      </c>
      <c r="E59" s="58">
        <f>'Male Summary'!E59+'Female Summary'!E59</f>
        <v>12473.878787522634</v>
      </c>
      <c r="F59" s="58">
        <f>'Male Summary'!F59+'Female Summary'!F59</f>
        <v>224.19436179981329</v>
      </c>
      <c r="G59" s="58">
        <f>'Female Summary'!G59</f>
        <v>2108.2955726387891</v>
      </c>
      <c r="H59" s="58">
        <f>'Female Summary'!H59</f>
        <v>162.27982392593498</v>
      </c>
      <c r="I59" s="58">
        <f>'Male Summary'!G59+'Female Summary'!J59</f>
        <v>594.04614109784848</v>
      </c>
      <c r="J59" s="58">
        <f t="shared" si="0"/>
        <v>6241.978333391854</v>
      </c>
    </row>
    <row r="60" spans="1:10">
      <c r="A60" s="58">
        <v>62</v>
      </c>
      <c r="B60" s="58">
        <f>'Male Summary'!B60+'Female Summary'!B60</f>
        <v>93163.975525510265</v>
      </c>
      <c r="C60" s="58">
        <f>'Male Summary'!C60+'Female Summary'!C60</f>
        <v>1810.8865823931174</v>
      </c>
      <c r="D60" s="58">
        <f>'Male Summary'!D60+'Female Summary'!D60</f>
        <v>1186.3260535557433</v>
      </c>
      <c r="E60" s="58">
        <f>'Male Summary'!E60+'Female Summary'!E60</f>
        <v>13066.761643225957</v>
      </c>
      <c r="F60" s="58">
        <f>'Male Summary'!F60+'Female Summary'!F60</f>
        <v>236.5535821325052</v>
      </c>
      <c r="G60" s="58">
        <f>'Female Summary'!G60</f>
        <v>2194.7129408985543</v>
      </c>
      <c r="H60" s="58">
        <f>'Female Summary'!H60</f>
        <v>180.55770853870982</v>
      </c>
      <c r="I60" s="58">
        <f>'Male Summary'!G60+'Female Summary'!J60</f>
        <v>589.87426305787585</v>
      </c>
      <c r="J60" s="58">
        <f t="shared" si="0"/>
        <v>6836.0244744897027</v>
      </c>
    </row>
    <row r="61" spans="1:10">
      <c r="A61" s="58">
        <v>63</v>
      </c>
      <c r="B61" s="58">
        <f>'Male Summary'!B61+'Female Summary'!B61</f>
        <v>92574.101262452401</v>
      </c>
      <c r="C61" s="58">
        <f>'Male Summary'!C61+'Female Summary'!C61</f>
        <v>1983.9915570309263</v>
      </c>
      <c r="D61" s="58">
        <f>'Male Summary'!D61+'Female Summary'!D61</f>
        <v>1319.2335778515251</v>
      </c>
      <c r="E61" s="58">
        <f>'Male Summary'!E61+'Female Summary'!E61</f>
        <v>13644.978945977107</v>
      </c>
      <c r="F61" s="58">
        <f>'Male Summary'!F61+'Female Summary'!F61</f>
        <v>248.72673565779459</v>
      </c>
      <c r="G61" s="58">
        <f>'Female Summary'!G61</f>
        <v>2280.1505666289663</v>
      </c>
      <c r="H61" s="58">
        <f>'Female Summary'!H61</f>
        <v>198.66827439539725</v>
      </c>
      <c r="I61" s="58">
        <f>'Male Summary'!G61+'Female Summary'!J61</f>
        <v>585.73402183107669</v>
      </c>
      <c r="J61" s="58">
        <f t="shared" si="0"/>
        <v>7425.898737547579</v>
      </c>
    </row>
    <row r="62" spans="1:10">
      <c r="A62" s="58">
        <v>64</v>
      </c>
      <c r="B62" s="58">
        <f>'Male Summary'!B62+'Female Summary'!B62</f>
        <v>91988.36724062133</v>
      </c>
      <c r="C62" s="58">
        <f>'Male Summary'!C62+'Female Summary'!C62</f>
        <v>2153.9384601655197</v>
      </c>
      <c r="D62" s="58">
        <f>'Male Summary'!D62+'Female Summary'!D62</f>
        <v>1450.0548050606371</v>
      </c>
      <c r="E62" s="58">
        <f>'Male Summary'!E62+'Female Summary'!E62</f>
        <v>14208.915526714653</v>
      </c>
      <c r="F62" s="58">
        <f>'Male Summary'!F62+'Female Summary'!F62</f>
        <v>260.71600054018199</v>
      </c>
      <c r="G62" s="58">
        <f>'Female Summary'!G62</f>
        <v>2364.6165329797768</v>
      </c>
      <c r="H62" s="58">
        <f>'Female Summary'!H62</f>
        <v>216.61265369775302</v>
      </c>
      <c r="I62" s="58">
        <f>'Male Summary'!G62+'Female Summary'!J62</f>
        <v>581.62516512940465</v>
      </c>
      <c r="J62" s="58">
        <f t="shared" si="0"/>
        <v>8011.6327593786555</v>
      </c>
    </row>
    <row r="63" spans="1:10">
      <c r="A63" s="58">
        <v>65</v>
      </c>
      <c r="B63" s="58">
        <f>'Male Summary'!B63+'Female Summary'!B63</f>
        <v>91406.742075491915</v>
      </c>
      <c r="C63" s="58">
        <f>'Male Summary'!C63+'Female Summary'!C63</f>
        <v>2320.7735511617484</v>
      </c>
      <c r="D63" s="58">
        <f>'Male Summary'!D63+'Female Summary'!D63</f>
        <v>1578.8161147134665</v>
      </c>
      <c r="E63" s="58">
        <f>'Male Summary'!E63+'Female Summary'!E63</f>
        <v>14758.948026594493</v>
      </c>
      <c r="F63" s="58">
        <f>'Male Summary'!F63+'Female Summary'!F63</f>
        <v>272.52353161451191</v>
      </c>
      <c r="G63" s="58">
        <f>'Female Summary'!G63</f>
        <v>2448.1188624932074</v>
      </c>
      <c r="H63" s="58">
        <f>'Female Summary'!H63</f>
        <v>234.39197270315123</v>
      </c>
      <c r="I63" s="58">
        <f>'Male Summary'!G63+'Female Summary'!J63</f>
        <v>856.73490784298133</v>
      </c>
      <c r="J63" s="58">
        <f t="shared" si="0"/>
        <v>8593.2579245080597</v>
      </c>
    </row>
    <row r="64" spans="1:10">
      <c r="A64" s="58">
        <v>66</v>
      </c>
      <c r="B64" s="58">
        <f>'Male Summary'!B64+'Female Summary'!B64</f>
        <v>90550.007167648946</v>
      </c>
      <c r="C64" s="58">
        <f>'Male Summary'!C64+'Female Summary'!C64</f>
        <v>2532.5441969338449</v>
      </c>
      <c r="D64" s="58">
        <f>'Male Summary'!D64+'Female Summary'!D64</f>
        <v>1836.9295426122226</v>
      </c>
      <c r="E64" s="58">
        <f>'Male Summary'!E64+'Female Summary'!E64</f>
        <v>15369.660039527422</v>
      </c>
      <c r="F64" s="58">
        <f>'Male Summary'!F64+'Female Summary'!F64</f>
        <v>296.64139015118678</v>
      </c>
      <c r="G64" s="58">
        <f>'Female Summary'!G64</f>
        <v>2520.1901181637731</v>
      </c>
      <c r="H64" s="58">
        <f>'Female Summary'!H64</f>
        <v>260.68904244122569</v>
      </c>
      <c r="I64" s="58">
        <f>'Male Summary'!G64+'Female Summary'!J64</f>
        <v>848.00240960277165</v>
      </c>
      <c r="J64" s="58">
        <f t="shared" si="0"/>
        <v>9449.9928323510412</v>
      </c>
    </row>
    <row r="65" spans="1:10">
      <c r="A65" s="58">
        <v>67</v>
      </c>
      <c r="B65" s="58">
        <f>'Male Summary'!B65+'Female Summary'!B65</f>
        <v>89702.004758046169</v>
      </c>
      <c r="C65" s="58">
        <f>'Male Summary'!C65+'Female Summary'!C65</f>
        <v>2738.8004660070019</v>
      </c>
      <c r="D65" s="58">
        <f>'Male Summary'!D65+'Female Summary'!D65</f>
        <v>2088.9139668538883</v>
      </c>
      <c r="E65" s="58">
        <f>'Male Summary'!E65+'Female Summary'!E65</f>
        <v>15959.152714136855</v>
      </c>
      <c r="F65" s="58">
        <f>'Male Summary'!F65+'Female Summary'!F65</f>
        <v>320.22732902750442</v>
      </c>
      <c r="G65" s="58">
        <f>'Female Summary'!G65</f>
        <v>2591.01438056404</v>
      </c>
      <c r="H65" s="58">
        <f>'Female Summary'!H65</f>
        <v>286.60803579845845</v>
      </c>
      <c r="I65" s="58">
        <f>'Male Summary'!G65+'Female Summary'!J65</f>
        <v>839.36503607927398</v>
      </c>
      <c r="J65" s="58">
        <f t="shared" si="0"/>
        <v>10297.995241953813</v>
      </c>
    </row>
    <row r="66" spans="1:10">
      <c r="A66" s="58">
        <v>68</v>
      </c>
      <c r="B66" s="58">
        <f>'Male Summary'!B66+'Female Summary'!B66</f>
        <v>88862.639721966902</v>
      </c>
      <c r="C66" s="58">
        <f>'Male Summary'!C66+'Female Summary'!C66</f>
        <v>2939.6534048000744</v>
      </c>
      <c r="D66" s="58">
        <f>'Male Summary'!D66+'Female Summary'!D66</f>
        <v>2334.885064619255</v>
      </c>
      <c r="E66" s="58">
        <f>'Male Summary'!E66+'Female Summary'!E66</f>
        <v>16528.013504633487</v>
      </c>
      <c r="F66" s="58">
        <f>'Male Summary'!F66+'Female Summary'!F66</f>
        <v>343.29038615069612</v>
      </c>
      <c r="G66" s="58">
        <f>'Female Summary'!G66</f>
        <v>2660.6065980810308</v>
      </c>
      <c r="H66" s="58">
        <f>'Female Summary'!H66</f>
        <v>312.15294196762778</v>
      </c>
      <c r="I66" s="58">
        <f>'Male Summary'!G66+'Female Summary'!J66</f>
        <v>830.82170230028714</v>
      </c>
      <c r="J66" s="58">
        <f t="shared" si="0"/>
        <v>11137.360278033088</v>
      </c>
    </row>
    <row r="67" spans="1:10">
      <c r="A67" s="58">
        <v>69</v>
      </c>
      <c r="B67" s="58">
        <f>'Male Summary'!B67+'Female Summary'!B67</f>
        <v>88031.818019666607</v>
      </c>
      <c r="C67" s="58">
        <f>'Male Summary'!C67+'Female Summary'!C67</f>
        <v>3135.2119791626355</v>
      </c>
      <c r="D67" s="58">
        <f>'Male Summary'!D67+'Female Summary'!D67</f>
        <v>2574.9564323738182</v>
      </c>
      <c r="E67" s="58">
        <f>'Male Summary'!E67+'Female Summary'!E67</f>
        <v>17076.812887617176</v>
      </c>
      <c r="F67" s="58">
        <f>'Male Summary'!F67+'Female Summary'!F67</f>
        <v>365.83945851075725</v>
      </c>
      <c r="G67" s="58">
        <f>'Female Summary'!G67</f>
        <v>2728.9815622723318</v>
      </c>
      <c r="H67" s="58">
        <f>'Female Summary'!H67</f>
        <v>337.32771303311932</v>
      </c>
      <c r="I67" s="58">
        <f>'Male Summary'!G67+'Female Summary'!J67</f>
        <v>822.37133588779682</v>
      </c>
      <c r="J67" s="58">
        <f t="shared" si="0"/>
        <v>11968.181980333375</v>
      </c>
    </row>
    <row r="68" spans="1:10">
      <c r="A68" s="58">
        <v>70</v>
      </c>
      <c r="B68" s="58">
        <f>'Male Summary'!B68+'Female Summary'!B68</f>
        <v>87209.446683778806</v>
      </c>
      <c r="C68" s="58">
        <f>'Male Summary'!C68+'Female Summary'!C68</f>
        <v>3325.5831112517826</v>
      </c>
      <c r="D68" s="58">
        <f>'Male Summary'!D68+'Female Summary'!D68</f>
        <v>2809.2396263645601</v>
      </c>
      <c r="E68" s="58">
        <f>'Male Summary'!E68+'Female Summary'!E68</f>
        <v>17606.103554937195</v>
      </c>
      <c r="F68" s="58">
        <f>'Male Summary'!F68+'Female Summary'!F68</f>
        <v>387.88330435348257</v>
      </c>
      <c r="G68" s="58">
        <f>'Female Summary'!G68</f>
        <v>2796.1539095735957</v>
      </c>
      <c r="H68" s="58">
        <f>'Female Summary'!H68</f>
        <v>362.13626442798954</v>
      </c>
      <c r="I68" s="58">
        <f>'Male Summary'!G68+'Female Summary'!J68</f>
        <v>1378.5288608058177</v>
      </c>
      <c r="J68" s="58">
        <f t="shared" si="0"/>
        <v>12790.553316221172</v>
      </c>
    </row>
    <row r="69" spans="1:10">
      <c r="A69" s="58">
        <v>71</v>
      </c>
      <c r="B69" s="58">
        <f>'Male Summary'!B69+'Female Summary'!B69</f>
        <v>85830.917822972988</v>
      </c>
      <c r="C69" s="58">
        <f>'Male Summary'!C69+'Female Summary'!C69</f>
        <v>3569.1954302169438</v>
      </c>
      <c r="D69" s="58">
        <f>'Male Summary'!D69+'Female Summary'!D69</f>
        <v>3119.303397406994</v>
      </c>
      <c r="E69" s="58">
        <f>'Male Summary'!E69+'Female Summary'!E69</f>
        <v>18049.458944553211</v>
      </c>
      <c r="F69" s="58">
        <f>'Male Summary'!F69+'Female Summary'!F69</f>
        <v>393.95812118714457</v>
      </c>
      <c r="G69" s="58">
        <f>'Female Summary'!G69</f>
        <v>2798.4868300161666</v>
      </c>
      <c r="H69" s="58">
        <f>'Female Summary'!H69</f>
        <v>384.81130725329865</v>
      </c>
      <c r="I69" s="58">
        <f>'Male Summary'!G69+'Female Summary'!J69</f>
        <v>1354.7558538027533</v>
      </c>
      <c r="J69" s="58">
        <f t="shared" ref="J69:J98" si="1">J68+I68</f>
        <v>14169.08217702699</v>
      </c>
    </row>
    <row r="70" spans="1:10">
      <c r="A70" s="58">
        <v>72</v>
      </c>
      <c r="B70" s="58">
        <f>'Male Summary'!B70+'Female Summary'!B70</f>
        <v>84476.161969170236</v>
      </c>
      <c r="C70" s="58">
        <f>'Male Summary'!C70+'Female Summary'!C70</f>
        <v>3801.9683689320527</v>
      </c>
      <c r="D70" s="58">
        <f>'Male Summary'!D70+'Female Summary'!D70</f>
        <v>3416.71528595983</v>
      </c>
      <c r="E70" s="58">
        <f>'Male Summary'!E70+'Female Summary'!E70</f>
        <v>18466.105143442743</v>
      </c>
      <c r="F70" s="58">
        <f>'Male Summary'!F70+'Female Summary'!F70</f>
        <v>399.71106670600079</v>
      </c>
      <c r="G70" s="58">
        <f>'Female Summary'!G70</f>
        <v>2800.3875473471335</v>
      </c>
      <c r="H70" s="58">
        <f>'Female Summary'!H70</f>
        <v>406.91548754833707</v>
      </c>
      <c r="I70" s="58">
        <f>'Male Summary'!G70+'Female Summary'!J70</f>
        <v>1331.4220964843953</v>
      </c>
      <c r="J70" s="58">
        <f t="shared" si="1"/>
        <v>15523.838030829744</v>
      </c>
    </row>
    <row r="71" spans="1:10">
      <c r="A71" s="58">
        <v>73</v>
      </c>
      <c r="B71" s="58">
        <f>'Male Summary'!B71+'Female Summary'!B71</f>
        <v>83144.739872685837</v>
      </c>
      <c r="C71" s="58">
        <f>'Male Summary'!C71+'Female Summary'!C71</f>
        <v>4024.2605244487286</v>
      </c>
      <c r="D71" s="58">
        <f>'Male Summary'!D71+'Female Summary'!D71</f>
        <v>3701.8728189380217</v>
      </c>
      <c r="E71" s="58">
        <f>'Male Summary'!E71+'Female Summary'!E71</f>
        <v>18857.101832277658</v>
      </c>
      <c r="F71" s="58">
        <f>'Male Summary'!F71+'Female Summary'!F71</f>
        <v>405.15219885390388</v>
      </c>
      <c r="G71" s="58">
        <f>'Female Summary'!G71</f>
        <v>2801.8657959044567</v>
      </c>
      <c r="H71" s="58">
        <f>'Female Summary'!H71</f>
        <v>428.45894348994966</v>
      </c>
      <c r="I71" s="58">
        <f>'Male Summary'!G71+'Female Summary'!J71</f>
        <v>1308.5190767297652</v>
      </c>
      <c r="J71" s="58">
        <f t="shared" si="1"/>
        <v>16855.260127314141</v>
      </c>
    </row>
    <row r="72" spans="1:10">
      <c r="A72" s="58">
        <v>74</v>
      </c>
      <c r="B72" s="58">
        <f>'Male Summary'!B72+'Female Summary'!B72</f>
        <v>81836.220795956091</v>
      </c>
      <c r="C72" s="58">
        <f>'Male Summary'!C72+'Female Summary'!C72</f>
        <v>4236.4196100421432</v>
      </c>
      <c r="D72" s="58">
        <f>'Male Summary'!D72+'Female Summary'!D72</f>
        <v>3975.1618579388369</v>
      </c>
      <c r="E72" s="58">
        <f>'Male Summary'!E72+'Female Summary'!E72</f>
        <v>19223.467945498352</v>
      </c>
      <c r="F72" s="58">
        <f>'Male Summary'!F72+'Female Summary'!F72</f>
        <v>410.29129999643175</v>
      </c>
      <c r="G72" s="58">
        <f>'Female Summary'!G72</f>
        <v>2802.9311423285017</v>
      </c>
      <c r="H72" s="58">
        <f>'Female Summary'!H72</f>
        <v>449.45165597363609</v>
      </c>
      <c r="I72" s="58">
        <f>'Male Summary'!G72+'Female Summary'!J72</f>
        <v>1286.0384523653483</v>
      </c>
      <c r="J72" s="58">
        <f t="shared" si="1"/>
        <v>18163.779204043905</v>
      </c>
    </row>
    <row r="73" spans="1:10">
      <c r="A73" s="58">
        <v>75</v>
      </c>
      <c r="B73" s="58">
        <f>'Male Summary'!B73+'Female Summary'!B73</f>
        <v>80550.182343590743</v>
      </c>
      <c r="C73" s="58">
        <f>'Male Summary'!C73+'Female Summary'!C73</f>
        <v>4438.7827738541982</v>
      </c>
      <c r="D73" s="58">
        <f>'Male Summary'!D73+'Female Summary'!D73</f>
        <v>4236.9569350244647</v>
      </c>
      <c r="E73" s="58">
        <f>'Male Summary'!E73+'Female Summary'!E73</f>
        <v>19566.183415644478</v>
      </c>
      <c r="F73" s="58">
        <f>'Male Summary'!F73+'Female Summary'!F73</f>
        <v>415.13788402451621</v>
      </c>
      <c r="G73" s="58">
        <f>'Female Summary'!G73</f>
        <v>2803.592988130114</v>
      </c>
      <c r="H73" s="58">
        <f>'Female Summary'!H73</f>
        <v>469.90345086399157</v>
      </c>
      <c r="I73" s="58">
        <f>'Male Summary'!G73+'Female Summary'!J73</f>
        <v>2098.9457993860728</v>
      </c>
      <c r="J73" s="58">
        <f t="shared" si="1"/>
        <v>19449.817656409254</v>
      </c>
    </row>
    <row r="74" spans="1:10">
      <c r="A74" s="58">
        <v>76</v>
      </c>
      <c r="B74" s="58">
        <f>'Male Summary'!B74+'Female Summary'!B74</f>
        <v>78451.236544204672</v>
      </c>
      <c r="C74" s="58">
        <f>'Male Summary'!C74+'Female Summary'!C74</f>
        <v>4701.2805487704391</v>
      </c>
      <c r="D74" s="58">
        <f>'Male Summary'!D74+'Female Summary'!D74</f>
        <v>4443.2754494356332</v>
      </c>
      <c r="E74" s="58">
        <f>'Male Summary'!E74+'Female Summary'!E74</f>
        <v>19650.77698180703</v>
      </c>
      <c r="F74" s="58">
        <f>'Male Summary'!F74+'Female Summary'!F74</f>
        <v>415.06371782037104</v>
      </c>
      <c r="G74" s="58">
        <f>'Female Summary'!G74</f>
        <v>2713.2500626338519</v>
      </c>
      <c r="H74" s="58">
        <f>'Female Summary'!H74</f>
        <v>485.68607372811687</v>
      </c>
      <c r="I74" s="58">
        <f>'Male Summary'!G74+'Female Summary'!J74</f>
        <v>2040.4220300826498</v>
      </c>
      <c r="J74" s="58">
        <f t="shared" si="1"/>
        <v>21548.763455795328</v>
      </c>
    </row>
    <row r="75" spans="1:10">
      <c r="A75" s="58">
        <v>77</v>
      </c>
      <c r="B75" s="58">
        <f>'Male Summary'!B75+'Female Summary'!B75</f>
        <v>76410.814514122016</v>
      </c>
      <c r="C75" s="58">
        <f>'Male Summary'!C75+'Female Summary'!C75</f>
        <v>4943.4368806845687</v>
      </c>
      <c r="D75" s="58">
        <f>'Male Summary'!D75+'Female Summary'!D75</f>
        <v>4634.7389303287546</v>
      </c>
      <c r="E75" s="58">
        <f>'Male Summary'!E75+'Female Summary'!E75</f>
        <v>19711.895101224611</v>
      </c>
      <c r="F75" s="58">
        <f>'Male Summary'!F75+'Female Summary'!F75</f>
        <v>414.67789114784023</v>
      </c>
      <c r="G75" s="58">
        <f>'Female Summary'!G75</f>
        <v>2625.3393376431495</v>
      </c>
      <c r="H75" s="58">
        <f>'Female Summary'!H75</f>
        <v>500.65501436673298</v>
      </c>
      <c r="I75" s="58">
        <f>'Male Summary'!G75+'Female Summary'!J75</f>
        <v>1983.6263610289802</v>
      </c>
      <c r="J75" s="58">
        <f t="shared" si="1"/>
        <v>23589.185485877977</v>
      </c>
    </row>
    <row r="76" spans="1:10">
      <c r="A76" s="58">
        <v>78</v>
      </c>
      <c r="B76" s="58">
        <f>'Male Summary'!B76+'Female Summary'!B76</f>
        <v>74427.188153093026</v>
      </c>
      <c r="C76" s="58">
        <f>'Male Summary'!C76+'Female Summary'!C76</f>
        <v>5166.3272929987143</v>
      </c>
      <c r="D76" s="58">
        <f>'Male Summary'!D76+'Female Summary'!D76</f>
        <v>4812.0657121836093</v>
      </c>
      <c r="E76" s="58">
        <f>'Male Summary'!E76+'Female Summary'!E76</f>
        <v>19751.038788214144</v>
      </c>
      <c r="F76" s="58">
        <f>'Male Summary'!F76+'Female Summary'!F76</f>
        <v>413.99923193051916</v>
      </c>
      <c r="G76" s="58">
        <f>'Female Summary'!G76</f>
        <v>2539.8008112192065</v>
      </c>
      <c r="H76" s="58">
        <f>'Female Summary'!H76</f>
        <v>514.83637793405137</v>
      </c>
      <c r="I76" s="58">
        <f>'Male Summary'!G76+'Female Summary'!J76</f>
        <v>1928.5055019399058</v>
      </c>
      <c r="J76" s="58">
        <f t="shared" si="1"/>
        <v>25572.811846906956</v>
      </c>
    </row>
    <row r="77" spans="1:10">
      <c r="A77" s="58">
        <v>79</v>
      </c>
      <c r="B77" s="58">
        <f>'Male Summary'!B77+'Female Summary'!B77</f>
        <v>72498.682651153125</v>
      </c>
      <c r="C77" s="58">
        <f>'Male Summary'!C77+'Female Summary'!C77</f>
        <v>5370.9761409448265</v>
      </c>
      <c r="D77" s="58">
        <f>'Male Summary'!D77+'Female Summary'!D77</f>
        <v>4975.9427557642348</v>
      </c>
      <c r="E77" s="58">
        <f>'Male Summary'!E77+'Female Summary'!E77</f>
        <v>19769.628794784388</v>
      </c>
      <c r="F77" s="58">
        <f>'Male Summary'!F77+'Female Summary'!F77</f>
        <v>413.04568331554901</v>
      </c>
      <c r="G77" s="58">
        <f>'Female Summary'!G77</f>
        <v>2456.5758858880822</v>
      </c>
      <c r="H77" s="58">
        <f>'Female Summary'!H77</f>
        <v>528.25555441420204</v>
      </c>
      <c r="I77" s="58">
        <f>'Male Summary'!G77+'Female Summary'!J77</f>
        <v>1875.0078560136963</v>
      </c>
      <c r="J77" s="58">
        <f t="shared" si="1"/>
        <v>27501.31734884686</v>
      </c>
    </row>
    <row r="78" spans="1:10">
      <c r="A78" s="58">
        <v>80</v>
      </c>
      <c r="B78" s="58">
        <f>'Male Summary'!B78+'Female Summary'!B78</f>
        <v>70623.674795139435</v>
      </c>
      <c r="C78" s="58">
        <f>'Male Summary'!C78+'Female Summary'!C78</f>
        <v>5558.3589376815098</v>
      </c>
      <c r="D78" s="58">
        <f>'Male Summary'!D78+'Female Summary'!D78</f>
        <v>5127.0269668924975</v>
      </c>
      <c r="E78" s="58">
        <f>'Male Summary'!E78+'Female Summary'!E78</f>
        <v>19769.009770810659</v>
      </c>
      <c r="F78" s="58">
        <f>'Male Summary'!F78+'Female Summary'!F78</f>
        <v>411.83434154820753</v>
      </c>
      <c r="G78" s="58">
        <f>'Female Summary'!G78</f>
        <v>2375.6073369484698</v>
      </c>
      <c r="H78" s="58">
        <f>'Female Summary'!H78</f>
        <v>540.93723666262213</v>
      </c>
      <c r="I78" s="58">
        <f>'Male Summary'!G78+'Female Summary'!J78</f>
        <v>3348.6208788462263</v>
      </c>
      <c r="J78" s="58">
        <f t="shared" si="1"/>
        <v>29376.325204860557</v>
      </c>
    </row>
    <row r="79" spans="1:10">
      <c r="A79" s="58">
        <v>81</v>
      </c>
      <c r="B79" s="58">
        <f>'Male Summary'!B79+'Female Summary'!B79</f>
        <v>67275.053916293196</v>
      </c>
      <c r="C79" s="58">
        <f>'Male Summary'!C79+'Female Summary'!C79</f>
        <v>5697.0666842888768</v>
      </c>
      <c r="D79" s="58">
        <f>'Male Summary'!D79+'Female Summary'!D79</f>
        <v>5084.4447500008082</v>
      </c>
      <c r="E79" s="58">
        <f>'Male Summary'!E79+'Female Summary'!E79</f>
        <v>19258.735674170275</v>
      </c>
      <c r="F79" s="58">
        <f>'Male Summary'!F79+'Female Summary'!F79</f>
        <v>404.58276983771066</v>
      </c>
      <c r="G79" s="58">
        <f>'Female Summary'!G79</f>
        <v>2212.3207650550576</v>
      </c>
      <c r="H79" s="58">
        <f>'Female Summary'!H79</f>
        <v>535.35350912897047</v>
      </c>
      <c r="I79" s="58">
        <f>'Male Summary'!G79+'Female Summary'!J79</f>
        <v>3181.6253371816174</v>
      </c>
      <c r="J79" s="58">
        <f t="shared" si="1"/>
        <v>32724.946083706782</v>
      </c>
    </row>
    <row r="80" spans="1:10">
      <c r="A80" s="58">
        <v>82</v>
      </c>
      <c r="B80" s="58">
        <f>'Male Summary'!B80+'Female Summary'!B80</f>
        <v>64093.428579111584</v>
      </c>
      <c r="C80" s="58">
        <f>'Male Summary'!C80+'Female Summary'!C80</f>
        <v>5805.4212906101511</v>
      </c>
      <c r="D80" s="58">
        <f>'Male Summary'!D80+'Female Summary'!D80</f>
        <v>5034.6954743728929</v>
      </c>
      <c r="E80" s="58">
        <f>'Male Summary'!E80+'Female Summary'!E80</f>
        <v>18750.401710371287</v>
      </c>
      <c r="F80" s="58">
        <f>'Male Summary'!F80+'Female Summary'!F80</f>
        <v>397.14467343213141</v>
      </c>
      <c r="G80" s="58">
        <f>'Female Summary'!G80</f>
        <v>2057.8125823367664</v>
      </c>
      <c r="H80" s="58">
        <f>'Female Summary'!H80</f>
        <v>529.41745296635781</v>
      </c>
      <c r="I80" s="58">
        <f>'Male Summary'!G80+'Female Summary'!J80</f>
        <v>3023.3455341928402</v>
      </c>
      <c r="J80" s="58">
        <f t="shared" si="1"/>
        <v>35906.571420888402</v>
      </c>
    </row>
    <row r="81" spans="1:10">
      <c r="A81" s="58">
        <v>83</v>
      </c>
      <c r="B81" s="58">
        <f>'Male Summary'!B81+'Female Summary'!B81</f>
        <v>61070.083044918742</v>
      </c>
      <c r="C81" s="58">
        <f>'Male Summary'!C81+'Female Summary'!C81</f>
        <v>5886.4395081864459</v>
      </c>
      <c r="D81" s="58">
        <f>'Male Summary'!D81+'Female Summary'!D81</f>
        <v>4978.6065371057866</v>
      </c>
      <c r="E81" s="58">
        <f>'Male Summary'!E81+'Female Summary'!E81</f>
        <v>18245.269863780344</v>
      </c>
      <c r="F81" s="58">
        <f>'Male Summary'!F81+'Female Summary'!F81</f>
        <v>389.55599511111313</v>
      </c>
      <c r="G81" s="58">
        <f>'Female Summary'!G81</f>
        <v>1911.6586601414751</v>
      </c>
      <c r="H81" s="58">
        <f>'Female Summary'!H81</f>
        <v>523.16372218283539</v>
      </c>
      <c r="I81" s="58">
        <f>'Male Summary'!G81+'Female Summary'!J81</f>
        <v>2873.3092024995722</v>
      </c>
      <c r="J81" s="58">
        <f t="shared" si="1"/>
        <v>38929.916955081244</v>
      </c>
    </row>
    <row r="82" spans="1:10">
      <c r="A82" s="58">
        <v>84</v>
      </c>
      <c r="B82" s="58">
        <f>'Male Summary'!B82+'Female Summary'!B82</f>
        <v>58196.77384241917</v>
      </c>
      <c r="C82" s="58">
        <f>'Male Summary'!C82+'Female Summary'!C82</f>
        <v>5942.8839715626418</v>
      </c>
      <c r="D82" s="58">
        <f>'Male Summary'!D82+'Female Summary'!D82</f>
        <v>4916.9368954213369</v>
      </c>
      <c r="E82" s="58">
        <f>'Male Summary'!E82+'Female Summary'!E82</f>
        <v>17744.450156412098</v>
      </c>
      <c r="F82" s="58">
        <f>'Male Summary'!F82+'Female Summary'!F82</f>
        <v>381.84938017499491</v>
      </c>
      <c r="G82" s="58">
        <f>'Female Summary'!G82</f>
        <v>1773.4541643865975</v>
      </c>
      <c r="H82" s="58">
        <f>'Female Summary'!H82</f>
        <v>516.62485418885876</v>
      </c>
      <c r="I82" s="58">
        <f>'Male Summary'!G82+'Female Summary'!J82</f>
        <v>2731.0704091432231</v>
      </c>
      <c r="J82" s="58">
        <f t="shared" si="1"/>
        <v>41803.226157580815</v>
      </c>
    </row>
    <row r="83" spans="1:10">
      <c r="A83" s="58">
        <v>85</v>
      </c>
      <c r="B83" s="58">
        <f>'Male Summary'!B83+'Female Summary'!B83</f>
        <v>55465.70343327595</v>
      </c>
      <c r="C83" s="58">
        <f>'Male Summary'!C83+'Female Summary'!C83</f>
        <v>5977.2832388851639</v>
      </c>
      <c r="D83" s="58">
        <f>'Male Summary'!D83+'Female Summary'!D83</f>
        <v>4850.3821918193862</v>
      </c>
      <c r="E83" s="58">
        <f>'Male Summary'!E83+'Female Summary'!E83</f>
        <v>17248.914524802767</v>
      </c>
      <c r="F83" s="58">
        <f>'Male Summary'!F83+'Female Summary'!F83</f>
        <v>374.0544343756859</v>
      </c>
      <c r="G83" s="58">
        <f>'Female Summary'!G83</f>
        <v>1642.8127113216342</v>
      </c>
      <c r="H83" s="58">
        <f>'Female Summary'!H83</f>
        <v>509.83138021123096</v>
      </c>
      <c r="I83" s="58">
        <f>'Male Summary'!G83+'Female Summary'!J83</f>
        <v>5038.6086656598072</v>
      </c>
      <c r="J83" s="58">
        <f t="shared" si="1"/>
        <v>44534.296566724035</v>
      </c>
    </row>
    <row r="84" spans="1:10">
      <c r="A84" s="58">
        <v>86</v>
      </c>
      <c r="B84" s="58">
        <f>'Male Summary'!B84+'Female Summary'!B84</f>
        <v>50427.094767616145</v>
      </c>
      <c r="C84" s="58">
        <f>'Male Summary'!C84+'Female Summary'!C84</f>
        <v>5737.2150696133249</v>
      </c>
      <c r="D84" s="58">
        <f>'Male Summary'!D84+'Female Summary'!D84</f>
        <v>4595.8723919005852</v>
      </c>
      <c r="E84" s="58">
        <f>'Male Summary'!E84+'Female Summary'!E84</f>
        <v>15926.81783156689</v>
      </c>
      <c r="F84" s="58">
        <f>'Male Summary'!F84+'Female Summary'!F84</f>
        <v>350.94510792032918</v>
      </c>
      <c r="G84" s="58">
        <f>'Female Summary'!G84</f>
        <v>1453.058239066092</v>
      </c>
      <c r="H84" s="58">
        <f>'Female Summary'!H84</f>
        <v>475.97658327575652</v>
      </c>
      <c r="I84" s="58">
        <f>'Male Summary'!G84+'Female Summary'!J84</f>
        <v>4568.1203164318622</v>
      </c>
      <c r="J84" s="58">
        <f t="shared" si="1"/>
        <v>49572.90523238384</v>
      </c>
    </row>
    <row r="85" spans="1:10">
      <c r="A85" s="58">
        <v>87</v>
      </c>
      <c r="B85" s="58">
        <f>'Male Summary'!B85+'Female Summary'!B85</f>
        <v>45858.97445118428</v>
      </c>
      <c r="C85" s="58">
        <f>'Male Summary'!C85+'Female Summary'!C85</f>
        <v>5487.1064278873419</v>
      </c>
      <c r="D85" s="58">
        <f>'Male Summary'!D85+'Female Summary'!D85</f>
        <v>4346.9712185085882</v>
      </c>
      <c r="E85" s="58">
        <f>'Male Summary'!E85+'Female Summary'!E85</f>
        <v>14704.586808127089</v>
      </c>
      <c r="F85" s="58">
        <f>'Male Summary'!F85+'Female Summary'!F85</f>
        <v>328.96912187433907</v>
      </c>
      <c r="G85" s="58">
        <f>'Female Summary'!G85</f>
        <v>1282.7693807652811</v>
      </c>
      <c r="H85" s="58">
        <f>'Female Summary'!H85</f>
        <v>444.30138307381606</v>
      </c>
      <c r="I85" s="58">
        <f>'Male Summary'!G85+'Female Summary'!J85</f>
        <v>4142.7542736594132</v>
      </c>
      <c r="J85" s="58">
        <f t="shared" si="1"/>
        <v>54141.025548815705</v>
      </c>
    </row>
    <row r="86" spans="1:10">
      <c r="A86" s="58">
        <v>88</v>
      </c>
      <c r="B86" s="58">
        <f>'Male Summary'!B86+'Female Summary'!B86</f>
        <v>41716.220177524869</v>
      </c>
      <c r="C86" s="58">
        <f>'Male Summary'!C86+'Female Summary'!C86</f>
        <v>5231.4968754812417</v>
      </c>
      <c r="D86" s="58">
        <f>'Male Summary'!D86+'Female Summary'!D86</f>
        <v>4104.9628618498436</v>
      </c>
      <c r="E86" s="58">
        <f>'Male Summary'!E86+'Female Summary'!E86</f>
        <v>13574.987775259615</v>
      </c>
      <c r="F86" s="58">
        <f>'Male Summary'!F86+'Female Summary'!F86</f>
        <v>308.11746140109199</v>
      </c>
      <c r="G86" s="58">
        <f>'Female Summary'!G86</f>
        <v>1130.0747545452587</v>
      </c>
      <c r="H86" s="58">
        <f>'Female Summary'!H86</f>
        <v>414.67172486915194</v>
      </c>
      <c r="I86" s="58">
        <f>'Male Summary'!G86+'Female Summary'!J86</f>
        <v>3758.0752619561194</v>
      </c>
      <c r="J86" s="58">
        <f t="shared" si="1"/>
        <v>58283.779822475117</v>
      </c>
    </row>
    <row r="87" spans="1:10">
      <c r="A87" s="58">
        <v>89</v>
      </c>
      <c r="B87" s="58">
        <f>'Male Summary'!B87+'Female Summary'!B87</f>
        <v>37958.144915568744</v>
      </c>
      <c r="C87" s="58">
        <f>'Male Summary'!C87+'Female Summary'!C87</f>
        <v>4974.0779336544256</v>
      </c>
      <c r="D87" s="58">
        <f>'Male Summary'!D87+'Female Summary'!D87</f>
        <v>3870.8177526502459</v>
      </c>
      <c r="E87" s="58">
        <f>'Male Summary'!E87+'Female Summary'!E87</f>
        <v>12531.257479592501</v>
      </c>
      <c r="F87" s="58">
        <f>'Male Summary'!F87+'Female Summary'!F87</f>
        <v>288.37202800516241</v>
      </c>
      <c r="G87" s="58">
        <f>'Female Summary'!G87</f>
        <v>993.27565935492976</v>
      </c>
      <c r="H87" s="58">
        <f>'Female Summary'!H87</f>
        <v>386.96120720790418</v>
      </c>
      <c r="I87" s="58">
        <f>'Male Summary'!G87+'Female Summary'!J87</f>
        <v>3410.0934809235919</v>
      </c>
      <c r="J87" s="58">
        <f t="shared" si="1"/>
        <v>62041.855084431234</v>
      </c>
    </row>
    <row r="88" spans="1:10">
      <c r="A88" s="58">
        <v>90</v>
      </c>
      <c r="B88" s="58">
        <f>'Male Summary'!B88+'Female Summary'!B88</f>
        <v>34548.05143464516</v>
      </c>
      <c r="C88" s="58">
        <f>'Male Summary'!C88+'Female Summary'!C88</f>
        <v>4717.8239765199796</v>
      </c>
      <c r="D88" s="58">
        <f>'Male Summary'!D88+'Female Summary'!D88</f>
        <v>3645.243792051946</v>
      </c>
      <c r="E88" s="58">
        <f>'Male Summary'!E88+'Female Summary'!E88</f>
        <v>11567.081319450272</v>
      </c>
      <c r="F88" s="58">
        <f>'Male Summary'!F88+'Female Summary'!F88</f>
        <v>269.70757154570748</v>
      </c>
      <c r="G88" s="58">
        <f>'Female Summary'!G88</f>
        <v>870.83058567216585</v>
      </c>
      <c r="H88" s="58">
        <f>'Female Summary'!H88</f>
        <v>361.05070341684961</v>
      </c>
      <c r="I88" s="58">
        <f>'Male Summary'!G88+'Female Summary'!J88</f>
        <v>6316.5550291760483</v>
      </c>
      <c r="J88" s="58">
        <f t="shared" si="1"/>
        <v>65451.948565354825</v>
      </c>
    </row>
    <row r="89" spans="1:10">
      <c r="A89" s="58">
        <v>91</v>
      </c>
      <c r="B89" s="58">
        <f>'Male Summary'!B89+'Female Summary'!B89</f>
        <v>28231.496405469108</v>
      </c>
      <c r="C89" s="58">
        <f>'Male Summary'!C89+'Female Summary'!C89</f>
        <v>3969.7074037850252</v>
      </c>
      <c r="D89" s="58">
        <f>'Male Summary'!D89+'Female Summary'!D89</f>
        <v>3103.2936771220166</v>
      </c>
      <c r="E89" s="58">
        <f>'Male Summary'!E89+'Female Summary'!E89</f>
        <v>9539.1112954932451</v>
      </c>
      <c r="F89" s="58">
        <f>'Male Summary'!F89+'Female Summary'!F89</f>
        <v>223.48417813517602</v>
      </c>
      <c r="G89" s="58">
        <f>'Female Summary'!G89</f>
        <v>705.39011611299588</v>
      </c>
      <c r="H89" s="58">
        <f>'Female Summary'!H89</f>
        <v>298.80497627073339</v>
      </c>
      <c r="I89" s="58">
        <f>'Male Summary'!G89+'Female Summary'!J89</f>
        <v>5155.6224672094304</v>
      </c>
      <c r="J89" s="58">
        <f t="shared" si="1"/>
        <v>71768.503594530877</v>
      </c>
    </row>
    <row r="90" spans="1:10">
      <c r="A90" s="58">
        <v>92</v>
      </c>
      <c r="B90" s="58">
        <f>'Male Summary'!B90+'Female Summary'!B90</f>
        <v>23075.873938259683</v>
      </c>
      <c r="C90" s="58">
        <f>'Male Summary'!C90+'Female Summary'!C90</f>
        <v>3335.5969623839355</v>
      </c>
      <c r="D90" s="58">
        <f>'Male Summary'!D90+'Female Summary'!D90</f>
        <v>2636.7682837042958</v>
      </c>
      <c r="E90" s="58">
        <f>'Male Summary'!E90+'Female Summary'!E90</f>
        <v>7867.6382066868746</v>
      </c>
      <c r="F90" s="58">
        <f>'Male Summary'!F90+'Female Summary'!F90</f>
        <v>185.16512675053016</v>
      </c>
      <c r="G90" s="58">
        <f>'Female Summary'!G90</f>
        <v>571.10051587653709</v>
      </c>
      <c r="H90" s="58">
        <f>'Female Summary'!H90</f>
        <v>247.29030181811805</v>
      </c>
      <c r="I90" s="58">
        <f>'Male Summary'!G90+'Female Summary'!J90</f>
        <v>4209.2002429484228</v>
      </c>
      <c r="J90" s="58">
        <f t="shared" si="1"/>
        <v>76924.126061740302</v>
      </c>
    </row>
    <row r="91" spans="1:10">
      <c r="A91" s="58">
        <v>93</v>
      </c>
      <c r="B91" s="58">
        <f>'Male Summary'!B91+'Female Summary'!B91</f>
        <v>18866.673695311256</v>
      </c>
      <c r="C91" s="58">
        <f>'Male Summary'!C91+'Female Summary'!C91</f>
        <v>2799.2717758429126</v>
      </c>
      <c r="D91" s="58">
        <f>'Male Summary'!D91+'Female Summary'!D91</f>
        <v>2236.4559547286894</v>
      </c>
      <c r="E91" s="58">
        <f>'Male Summary'!E91+'Female Summary'!E91</f>
        <v>6489.8417722750673</v>
      </c>
      <c r="F91" s="58">
        <f>'Male Summary'!F91+'Female Summary'!F91</f>
        <v>153.40386139281878</v>
      </c>
      <c r="G91" s="58">
        <f>'Female Summary'!G91</f>
        <v>462.13994859476111</v>
      </c>
      <c r="H91" s="58">
        <f>'Female Summary'!H91</f>
        <v>204.65670457910039</v>
      </c>
      <c r="I91" s="58">
        <f>'Male Summary'!G91+'Female Summary'!J91</f>
        <v>3437.4567636569745</v>
      </c>
      <c r="J91" s="58">
        <f t="shared" si="1"/>
        <v>81133.32630468873</v>
      </c>
    </row>
    <row r="92" spans="1:10">
      <c r="A92" s="58">
        <v>94</v>
      </c>
      <c r="B92" s="58">
        <f>'Male Summary'!B92+'Female Summary'!B92</f>
        <v>15429.216931654282</v>
      </c>
      <c r="C92" s="58">
        <f>'Male Summary'!C92+'Female Summary'!C92</f>
        <v>2346.1832521117603</v>
      </c>
      <c r="D92" s="58">
        <f>'Male Summary'!D92+'Female Summary'!D92</f>
        <v>1893.7669047142533</v>
      </c>
      <c r="E92" s="58">
        <f>'Male Summary'!E92+'Female Summary'!E92</f>
        <v>5352.4086553577981</v>
      </c>
      <c r="F92" s="58">
        <f>'Male Summary'!F92+'Female Summary'!F92</f>
        <v>127.07358466309239</v>
      </c>
      <c r="G92" s="58">
        <f>'Female Summary'!G92</f>
        <v>373.74933323167562</v>
      </c>
      <c r="H92" s="58">
        <f>'Female Summary'!H92</f>
        <v>169.36339828165362</v>
      </c>
      <c r="I92" s="58">
        <f>'Male Summary'!G92+'Female Summary'!J92</f>
        <v>2807.9420006295995</v>
      </c>
      <c r="J92" s="58">
        <f t="shared" si="1"/>
        <v>84570.7830683457</v>
      </c>
    </row>
    <row r="93" spans="1:10">
      <c r="A93" s="58">
        <v>95</v>
      </c>
      <c r="B93" s="58">
        <f>'Male Summary'!B93+'Female Summary'!B93</f>
        <v>12621.27493102468</v>
      </c>
      <c r="C93" s="58">
        <f>'Male Summary'!C93+'Female Summary'!C93</f>
        <v>1964.4324562724676</v>
      </c>
      <c r="D93" s="58">
        <f>'Male Summary'!D93+'Female Summary'!D93</f>
        <v>1601.3095057577493</v>
      </c>
      <c r="E93" s="58">
        <f>'Male Summary'!E93+'Female Summary'!E93</f>
        <v>4414.9353437871432</v>
      </c>
      <c r="F93" s="58">
        <f>'Male Summary'!F93+'Female Summary'!F93</f>
        <v>105.25694271272563</v>
      </c>
      <c r="G93" s="58">
        <f>'Female Summary'!G93</f>
        <v>302.09470152813725</v>
      </c>
      <c r="H93" s="58">
        <f>'Female Summary'!H93</f>
        <v>140.1564480098495</v>
      </c>
      <c r="I93" s="58">
        <f>'Male Summary'!G93+'Female Summary'!J93</f>
        <v>2290.5349288694429</v>
      </c>
      <c r="J93" s="58">
        <f t="shared" si="1"/>
        <v>87378.725068975298</v>
      </c>
    </row>
    <row r="94" spans="1:10">
      <c r="A94" s="58">
        <v>96</v>
      </c>
      <c r="B94" s="58">
        <f>'Male Summary'!B94+'Female Summary'!B94</f>
        <v>10330.740002155238</v>
      </c>
      <c r="C94" s="58">
        <f>'Male Summary'!C94+'Female Summary'!C94</f>
        <v>1636.5617927652236</v>
      </c>
      <c r="D94" s="58">
        <f>'Male Summary'!D94+'Female Summary'!D94</f>
        <v>1354.5328814206857</v>
      </c>
      <c r="E94" s="58">
        <f>'Male Summary'!E94+'Female Summary'!E94</f>
        <v>3637.2228456140801</v>
      </c>
      <c r="F94" s="58">
        <f>'Male Summary'!F94+'Female Summary'!F94</f>
        <v>86.188843068000665</v>
      </c>
      <c r="G94" s="58">
        <f>'Female Summary'!G94</f>
        <v>248.1095671424992</v>
      </c>
      <c r="H94" s="58">
        <f>'Female Summary'!H94</f>
        <v>116.03274803336305</v>
      </c>
      <c r="I94" s="58">
        <f>'Male Summary'!G94+'Female Summary'!J94</f>
        <v>1872.7191111312213</v>
      </c>
      <c r="J94" s="58">
        <f t="shared" si="1"/>
        <v>89669.25999784474</v>
      </c>
    </row>
    <row r="95" spans="1:10">
      <c r="A95" s="58">
        <v>97</v>
      </c>
      <c r="B95" s="58">
        <f>'Male Summary'!B95+'Female Summary'!B95</f>
        <v>8458.0208910240181</v>
      </c>
      <c r="C95" s="58">
        <f>'Male Summary'!C95+'Female Summary'!C95</f>
        <v>1362.5193759470487</v>
      </c>
      <c r="D95" s="58">
        <f>'Male Summary'!D95+'Female Summary'!D95</f>
        <v>1144.3094823173228</v>
      </c>
      <c r="E95" s="58">
        <f>'Male Summary'!E95+'Female Summary'!E95</f>
        <v>2997.0593871363617</v>
      </c>
      <c r="F95" s="58">
        <f>'Male Summary'!F95+'Female Summary'!F95</f>
        <v>70.58310789799819</v>
      </c>
      <c r="G95" s="58">
        <f>'Female Summary'!G95</f>
        <v>203.75814350031266</v>
      </c>
      <c r="H95" s="58">
        <f>'Female Summary'!H95</f>
        <v>96.061200962123024</v>
      </c>
      <c r="I95" s="58">
        <f>'Male Summary'!G95+'Female Summary'!J95</f>
        <v>1531.5189866110677</v>
      </c>
      <c r="J95" s="58">
        <f t="shared" si="1"/>
        <v>91541.979108975967</v>
      </c>
    </row>
    <row r="96" spans="1:10">
      <c r="A96" s="58">
        <v>98</v>
      </c>
      <c r="B96" s="58">
        <f>'Male Summary'!B96+'Female Summary'!B96</f>
        <v>6926.5019044129504</v>
      </c>
      <c r="C96" s="58">
        <f>'Male Summary'!C96+'Female Summary'!C96</f>
        <v>1133.6877138041568</v>
      </c>
      <c r="D96" s="58">
        <f>'Male Summary'!D96+'Female Summary'!D96</f>
        <v>965.58145357906346</v>
      </c>
      <c r="E96" s="58">
        <f>'Male Summary'!E96+'Female Summary'!E96</f>
        <v>2470.0186917214955</v>
      </c>
      <c r="F96" s="58">
        <f>'Male Summary'!F96+'Female Summary'!F96</f>
        <v>57.809691309512388</v>
      </c>
      <c r="G96" s="58">
        <f>'Female Summary'!G96</f>
        <v>167.32353182915364</v>
      </c>
      <c r="H96" s="58">
        <f>'Female Summary'!H96</f>
        <v>79.527143854815264</v>
      </c>
      <c r="I96" s="58">
        <f>'Male Summary'!G96+'Female Summary'!J96</f>
        <v>1252.8097081191017</v>
      </c>
      <c r="J96" s="58">
        <f t="shared" si="1"/>
        <v>93073.498095587041</v>
      </c>
    </row>
    <row r="97" spans="1:10">
      <c r="A97" s="58">
        <v>99</v>
      </c>
      <c r="B97" s="58">
        <f>'Male Summary'!B97+'Female Summary'!B97</f>
        <v>5673.6921962938486</v>
      </c>
      <c r="C97" s="58">
        <f>'Male Summary'!C97+'Female Summary'!C97</f>
        <v>942.77489130277456</v>
      </c>
      <c r="D97" s="58">
        <f>'Male Summary'!D97+'Female Summary'!D97</f>
        <v>813.90153425826031</v>
      </c>
      <c r="E97" s="58">
        <f>'Male Summary'!E97+'Female Summary'!E97</f>
        <v>2036.0296151463419</v>
      </c>
      <c r="F97" s="58">
        <f>'Male Summary'!F97+'Female Summary'!F97</f>
        <v>47.353419744772317</v>
      </c>
      <c r="G97" s="58">
        <f>'Female Summary'!G97</f>
        <v>137.39444248084936</v>
      </c>
      <c r="H97" s="58">
        <f>'Female Summary'!H97</f>
        <v>65.838920141353327</v>
      </c>
      <c r="I97" s="58">
        <f>'Male Summary'!G97+'Female Summary'!J97</f>
        <v>1025.0846526798543</v>
      </c>
      <c r="J97" s="58">
        <f t="shared" si="1"/>
        <v>94326.30780370615</v>
      </c>
    </row>
    <row r="98" spans="1:10">
      <c r="A98" s="58">
        <v>100</v>
      </c>
      <c r="B98" s="58">
        <f>'Male Summary'!B98+'Female Summary'!B98</f>
        <v>4648.6075436139945</v>
      </c>
      <c r="C98" s="58">
        <f>'Male Summary'!C98+'Female Summary'!C98</f>
        <v>783.62412852107138</v>
      </c>
      <c r="D98" s="58">
        <f>'Male Summary'!D98+'Female Summary'!D98</f>
        <v>685.3832151357434</v>
      </c>
      <c r="E98" s="58">
        <f>'Male Summary'!E98+'Female Summary'!E98</f>
        <v>1678.5966110741138</v>
      </c>
      <c r="F98" s="58">
        <f>'Male Summary'!F98+'Female Summary'!F98</f>
        <v>38.793012396633827</v>
      </c>
      <c r="G98" s="58">
        <f>'Female Summary'!G98</f>
        <v>112.81085820515904</v>
      </c>
      <c r="H98" s="58">
        <f>'Female Summary'!H98</f>
        <v>54.506708091083006</v>
      </c>
      <c r="I98" s="58">
        <f>'Male Summary'!G98+'Female Summary'!J98</f>
        <v>2904.6249875284657</v>
      </c>
      <c r="J98" s="58">
        <f t="shared" si="1"/>
        <v>95351.392456386006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"/>
  <sheetViews>
    <sheetView topLeftCell="B1" workbookViewId="0">
      <selection activeCell="D3" sqref="D3"/>
    </sheetView>
  </sheetViews>
  <sheetFormatPr defaultRowHeight="15"/>
  <cols>
    <col min="1" max="1" width="9.140625" style="58"/>
  </cols>
  <sheetData>
    <row r="1" spans="1:8">
      <c r="E1" s="109"/>
    </row>
    <row r="2" spans="1:8">
      <c r="A2" s="58" t="s">
        <v>58</v>
      </c>
      <c r="B2" t="s">
        <v>467</v>
      </c>
      <c r="C2" t="s">
        <v>446</v>
      </c>
      <c r="D2" t="s">
        <v>447</v>
      </c>
      <c r="E2" s="116" t="s">
        <v>448</v>
      </c>
      <c r="F2" t="s">
        <v>449</v>
      </c>
      <c r="G2" t="s">
        <v>400</v>
      </c>
      <c r="H2" t="s">
        <v>387</v>
      </c>
    </row>
    <row r="3" spans="1:8">
      <c r="A3" s="58">
        <v>5</v>
      </c>
      <c r="B3">
        <f>'Male Inactive'!I3+'Male Barely'!I3+'Male Somewhat'!I3+'Male Active'!I3+'Male Highly'!I3</f>
        <v>50000</v>
      </c>
      <c r="C3">
        <f>('Male Inactive'!I3*'Male Inactive'!U3)+('Male Barely'!I3*'Male Barely'!U3)+('Male Somewhat'!I3*'Male Somewhat'!U3)+('Male Active'!I3*'Male Active'!U3)+('Male Highly'!I3*'Male Highly'!U3)</f>
        <v>0</v>
      </c>
      <c r="D3">
        <f>('Male Inactive'!I3*'Male Inactive'!AA3)+('Male Barely'!I3*'Male Barely'!AA3)+('Male Somewhat'!I3*'Male Somewhat'!AA3)+('Male Active'!I3*'Male Active'!AA3)+('Male Highly'!I3*'Male Highly'!AA3)</f>
        <v>0</v>
      </c>
      <c r="E3" s="58">
        <f>('Male Inactive'!I3*'Male Inactive'!AM3)+('Male Barely'!I3*'Male Barely'!AM3)+('Male Somewhat'!I3*'Male Somewhat'!AM3)+('Male Active'!I3*'Male Active'!AM3)+('Male Highly'!I3*'Male Highly'!AM3)</f>
        <v>0</v>
      </c>
      <c r="F3" s="58">
        <f>('Male Inactive'!I3*'Male Inactive'!AG3)+('Male Barely'!I3*'Male Barely'!AG3)+('Male Somewhat'!I3*'Male Somewhat'!AG3)+('Male Active'!I3*'Male Active'!AG3)+('Male Highly'!I3*'Male Highly'!AG3)</f>
        <v>0</v>
      </c>
      <c r="G3">
        <f>('Male Inactive'!J3+'Male Barely'!J3+'Male Somewhat'!J3+'Male Active'!J3+'Male Highly'!J3)</f>
        <v>-3.9918990335507942E-6</v>
      </c>
      <c r="H3">
        <v>0</v>
      </c>
    </row>
    <row r="4" spans="1:8">
      <c r="A4" s="58">
        <v>6</v>
      </c>
      <c r="B4" s="58">
        <f>'Male Inactive'!I4+'Male Barely'!I4+'Male Somewhat'!I4+'Male Active'!I4+'Male Highly'!I4</f>
        <v>50000.000003991903</v>
      </c>
      <c r="C4" s="58">
        <f>('Male Inactive'!I4*'Male Inactive'!U4)+('Male Barely'!I4*'Male Barely'!U4)+('Male Somewhat'!I4*'Male Somewhat'!U4)+('Male Active'!I4*'Male Active'!U4)+('Male Highly'!I4*'Male Highly'!U4)</f>
        <v>0</v>
      </c>
      <c r="D4" s="58">
        <f>('Male Inactive'!I4*'Male Inactive'!AA4)+('Male Barely'!I4*'Male Barely'!AA4)+('Male Somewhat'!I4*'Male Somewhat'!AA4)+('Male Active'!I4*'Male Active'!AA4)+('Male Highly'!I4*'Male Highly'!AA4)</f>
        <v>0</v>
      </c>
      <c r="E4" s="58">
        <f>('Male Inactive'!I4*'Male Inactive'!AM4)+('Male Barely'!I4*'Male Barely'!AM4)+('Male Somewhat'!I4*'Male Somewhat'!AM4)+('Male Active'!I4*'Male Active'!AM4)+('Male Highly'!I4*'Male Highly'!AM4)</f>
        <v>4.9997497078704463</v>
      </c>
      <c r="F4" s="58">
        <f>('Male Inactive'!I4*'Male Inactive'!AG4)+('Male Barely'!I4*'Male Barely'!AG4)+('Male Somewhat'!I4*'Male Somewhat'!AG4)+('Male Active'!I4*'Male Active'!AG4)+('Male Highly'!I4*'Male Highly'!AG4)</f>
        <v>0</v>
      </c>
      <c r="G4" s="58">
        <f>('Male Inactive'!J4+'Male Barely'!J4+'Male Somewhat'!J4+'Male Active'!J4+'Male Highly'!J4)</f>
        <v>-4.1759115092798726E-6</v>
      </c>
      <c r="H4">
        <f>H3+G3</f>
        <v>-3.9918990335507942E-6</v>
      </c>
    </row>
    <row r="5" spans="1:8">
      <c r="A5" s="58">
        <v>7</v>
      </c>
      <c r="B5" s="58">
        <f>'Male Inactive'!I5+'Male Barely'!I5+'Male Somewhat'!I5+'Male Active'!I5+'Male Highly'!I5</f>
        <v>50000.000008167808</v>
      </c>
      <c r="C5" s="58">
        <f>('Male Inactive'!I5*'Male Inactive'!U5)+('Male Barely'!I5*'Male Barely'!U5)+('Male Somewhat'!I5*'Male Somewhat'!U5)+('Male Active'!I5*'Male Active'!U5)+('Male Highly'!I5*'Male Highly'!U5)</f>
        <v>0</v>
      </c>
      <c r="D5" s="58">
        <f>('Male Inactive'!I5*'Male Inactive'!AA5)+('Male Barely'!I5*'Male Barely'!AA5)+('Male Somewhat'!I5*'Male Somewhat'!AA5)+('Male Active'!I5*'Male Active'!AA5)+('Male Highly'!I5*'Male Highly'!AA5)</f>
        <v>0</v>
      </c>
      <c r="E5" s="58">
        <f>('Male Inactive'!I5*'Male Inactive'!AM5)+('Male Barely'!I5*'Male Barely'!AM5)+('Male Somewhat'!I5*'Male Somewhat'!AM5)+('Male Active'!I5*'Male Active'!AM5)+('Male Highly'!I5*'Male Highly'!AM5)</f>
        <v>9.9989945783344432</v>
      </c>
      <c r="F5" s="58">
        <f>('Male Inactive'!I5*'Male Inactive'!AG5)+('Male Barely'!I5*'Male Barely'!AG5)+('Male Somewhat'!I5*'Male Somewhat'!AG5)+('Male Active'!I5*'Male Active'!AG5)+('Male Highly'!I5*'Male Highly'!AG5)</f>
        <v>0</v>
      </c>
      <c r="G5" s="58">
        <f>('Male Inactive'!J5+'Male Barely'!J5+'Male Somewhat'!J5+'Male Active'!J5+'Male Highly'!J5)</f>
        <v>-4.360345518983344E-6</v>
      </c>
      <c r="H5" s="58">
        <f t="shared" ref="H5:H68" si="0">H4+G4</f>
        <v>-8.1678105428306669E-6</v>
      </c>
    </row>
    <row r="6" spans="1:8">
      <c r="A6" s="58">
        <v>8</v>
      </c>
      <c r="B6" s="58">
        <f>'Male Inactive'!I6+'Male Barely'!I6+'Male Somewhat'!I6+'Male Active'!I6+'Male Highly'!I6</f>
        <v>50000.000012528166</v>
      </c>
      <c r="C6" s="58">
        <f>('Male Inactive'!I6*'Male Inactive'!U6)+('Male Barely'!I6*'Male Barely'!U6)+('Male Somewhat'!I6*'Male Somewhat'!U6)+('Male Active'!I6*'Male Active'!U6)+('Male Highly'!I6*'Male Highly'!U6)</f>
        <v>0</v>
      </c>
      <c r="D6" s="58">
        <f>('Male Inactive'!I6*'Male Inactive'!AA6)+('Male Barely'!I6*'Male Barely'!AA6)+('Male Somewhat'!I6*'Male Somewhat'!AA6)+('Male Active'!I6*'Male Active'!AA6)+('Male Highly'!I6*'Male Highly'!AA6)</f>
        <v>0</v>
      </c>
      <c r="E6" s="58">
        <f>('Male Inactive'!I6*'Male Inactive'!AM6)+('Male Barely'!I6*'Male Barely'!AM6)+('Male Somewhat'!I6*'Male Somewhat'!AM6)+('Male Active'!I6*'Male Active'!AM6)+('Male Highly'!I6*'Male Highly'!AM6)</f>
        <v>14.997734208289616</v>
      </c>
      <c r="F6" s="58">
        <f>('Male Inactive'!I6*'Male Inactive'!AG6)+('Male Barely'!I6*'Male Barely'!AG6)+('Male Somewhat'!I6*'Male Somewhat'!AG6)+('Male Active'!I6*'Male Active'!AG6)+('Male Highly'!I6*'Male Highly'!AG6)</f>
        <v>0</v>
      </c>
      <c r="G6" s="58">
        <f>('Male Inactive'!J6+'Male Barely'!J6+'Male Somewhat'!J6+'Male Active'!J6+'Male Highly'!J6)</f>
        <v>-4.5445265068888574E-6</v>
      </c>
      <c r="H6" s="58">
        <f t="shared" si="0"/>
        <v>-1.2528156061814011E-5</v>
      </c>
    </row>
    <row r="7" spans="1:8">
      <c r="A7" s="58">
        <v>9</v>
      </c>
      <c r="B7" s="58">
        <f>'Male Inactive'!I7+'Male Barely'!I7+'Male Somewhat'!I7+'Male Active'!I7+'Male Highly'!I7</f>
        <v>50000.000017072685</v>
      </c>
      <c r="C7" s="58">
        <f>('Male Inactive'!I7*'Male Inactive'!U7)+('Male Barely'!I7*'Male Barely'!U7)+('Male Somewhat'!I7*'Male Somewhat'!U7)+('Male Active'!I7*'Male Active'!U7)+('Male Highly'!I7*'Male Highly'!U7)</f>
        <v>0</v>
      </c>
      <c r="D7" s="58">
        <f>('Male Inactive'!I7*'Male Inactive'!AA7)+('Male Barely'!I7*'Male Barely'!AA7)+('Male Somewhat'!I7*'Male Somewhat'!AA7)+('Male Active'!I7*'Male Active'!AA7)+('Male Highly'!I7*'Male Highly'!AA7)</f>
        <v>0</v>
      </c>
      <c r="E7" s="58">
        <f>('Male Inactive'!I7*'Male Inactive'!AM7)+('Male Barely'!I7*'Male Barely'!AM7)+('Male Somewhat'!I7*'Male Somewhat'!AM7)+('Male Active'!I7*'Male Active'!AM7)+('Male Highly'!I7*'Male Highly'!AM7)</f>
        <v>19.99596739823296</v>
      </c>
      <c r="F7" s="58">
        <f>('Male Inactive'!I7*'Male Inactive'!AG7)+('Male Barely'!I7*'Male Barely'!AG7)+('Male Somewhat'!I7*'Male Somewhat'!AG7)+('Male Active'!I7*'Male Active'!AG7)+('Male Highly'!I7*'Male Highly'!AG7)</f>
        <v>0</v>
      </c>
      <c r="G7" s="58">
        <f>('Male Inactive'!J7+'Male Barely'!J7+'Male Somewhat'!J7+'Male Active'!J7+'Male Highly'!J7)</f>
        <v>-4.7280071308053451E-6</v>
      </c>
      <c r="H7" s="58">
        <f t="shared" si="0"/>
        <v>-1.7072682568702868E-5</v>
      </c>
    </row>
    <row r="8" spans="1:8">
      <c r="A8" s="58">
        <v>10</v>
      </c>
      <c r="B8" s="58">
        <f>'Male Inactive'!I8+'Male Barely'!I8+'Male Somewhat'!I8+'Male Active'!I8+'Male Highly'!I8</f>
        <v>50000.000021800697</v>
      </c>
      <c r="C8" s="58">
        <f>('Male Inactive'!I8*'Male Inactive'!U8)+('Male Barely'!I8*'Male Barely'!U8)+('Male Somewhat'!I8*'Male Somewhat'!U8)+('Male Active'!I8*'Male Active'!U8)+('Male Highly'!I8*'Male Highly'!U8)</f>
        <v>0</v>
      </c>
      <c r="D8" s="58">
        <f>('Male Inactive'!I8*'Male Inactive'!AA8)+('Male Barely'!I8*'Male Barely'!AA8)+('Male Somewhat'!I8*'Male Somewhat'!AA8)+('Male Active'!I8*'Male Active'!AA8)+('Male Highly'!I8*'Male Highly'!AA8)</f>
        <v>0</v>
      </c>
      <c r="E8" s="58">
        <f>('Male Inactive'!I8*'Male Inactive'!AM8)+('Male Barely'!I8*'Male Barely'!AM8)+('Male Somewhat'!I8*'Male Somewhat'!AM8)+('Male Active'!I8*'Male Active'!AM8)+('Male Highly'!I8*'Male Highly'!AM8)</f>
        <v>24.993692811329304</v>
      </c>
      <c r="F8" s="58">
        <f>('Male Inactive'!I8*'Male Inactive'!AG8)+('Male Barely'!I8*'Male Barely'!AG8)+('Male Somewhat'!I8*'Male Somewhat'!AG8)+('Male Active'!I8*'Male Active'!AG8)+('Male Highly'!I8*'Male Highly'!AG8)</f>
        <v>0</v>
      </c>
      <c r="G8" s="58">
        <f>('Male Inactive'!J8+'Male Barely'!J8+'Male Somewhat'!J8+'Male Active'!J8+'Male Highly'!J8)</f>
        <v>-4.9104973736946445E-6</v>
      </c>
      <c r="H8" s="58">
        <f t="shared" si="0"/>
        <v>-2.1800689699508213E-5</v>
      </c>
    </row>
    <row r="9" spans="1:8">
      <c r="A9" s="58">
        <v>11</v>
      </c>
      <c r="B9" s="58">
        <f>'Male Inactive'!I9+'Male Barely'!I9+'Male Somewhat'!I9+'Male Active'!I9+'Male Highly'!I9</f>
        <v>50000.00002671119</v>
      </c>
      <c r="C9" s="58">
        <f>('Male Inactive'!I9*'Male Inactive'!U9)+('Male Barely'!I9*'Male Barely'!U9)+('Male Somewhat'!I9*'Male Somewhat'!U9)+('Male Active'!I9*'Male Active'!U9)+('Male Highly'!I9*'Male Highly'!U9)</f>
        <v>0</v>
      </c>
      <c r="D9" s="58">
        <f>('Male Inactive'!I9*'Male Inactive'!AA9)+('Male Barely'!I9*'Male Barely'!AA9)+('Male Somewhat'!I9*'Male Somewhat'!AA9)+('Male Active'!I9*'Male Active'!AA9)+('Male Highly'!I9*'Male Highly'!AA9)</f>
        <v>0</v>
      </c>
      <c r="E9" s="58">
        <f>('Male Inactive'!I9*'Male Inactive'!AM9)+('Male Barely'!I9*'Male Barely'!AM9)+('Male Somewhat'!I9*'Male Somewhat'!AM9)+('Male Active'!I9*'Male Active'!AM9)+('Male Highly'!I9*'Male Highly'!AM9)</f>
        <v>29.990909053420427</v>
      </c>
      <c r="F9" s="58">
        <f>('Male Inactive'!I9*'Male Inactive'!AG9)+('Male Barely'!I9*'Male Barely'!AG9)+('Male Somewhat'!I9*'Male Somewhat'!AG9)+('Male Active'!I9*'Male Active'!AG9)+('Male Highly'!I9*'Male Highly'!AG9)</f>
        <v>0</v>
      </c>
      <c r="G9" s="58">
        <f>('Male Inactive'!J9+'Male Barely'!J9+'Male Somewhat'!J9+'Male Active'!J9+'Male Highly'!J9)</f>
        <v>-5.0917803831596053E-6</v>
      </c>
      <c r="H9" s="58">
        <f t="shared" si="0"/>
        <v>-2.6711187073202858E-5</v>
      </c>
    </row>
    <row r="10" spans="1:8">
      <c r="A10" s="58">
        <v>12</v>
      </c>
      <c r="B10" s="58">
        <f>'Male Inactive'!I10+'Male Barely'!I10+'Male Somewhat'!I10+'Male Active'!I10+'Male Highly'!I10</f>
        <v>50000.000031802971</v>
      </c>
      <c r="C10" s="58">
        <f>('Male Inactive'!I10*'Male Inactive'!U10)+('Male Barely'!I10*'Male Barely'!U10)+('Male Somewhat'!I10*'Male Somewhat'!U10)+('Male Active'!I10*'Male Active'!U10)+('Male Highly'!I10*'Male Highly'!U10)</f>
        <v>0</v>
      </c>
      <c r="D10" s="58">
        <f>('Male Inactive'!I10*'Male Inactive'!AA10)+('Male Barely'!I10*'Male Barely'!AA10)+('Male Somewhat'!I10*'Male Somewhat'!AA10)+('Male Active'!I10*'Male Active'!AA10)+('Male Highly'!I10*'Male Highly'!AA10)</f>
        <v>0</v>
      </c>
      <c r="E10" s="58">
        <f>('Male Inactive'!I10*'Male Inactive'!AM10)+('Male Barely'!I10*'Male Barely'!AM10)+('Male Somewhat'!I10*'Male Somewhat'!AM10)+('Male Active'!I10*'Male Active'!AM10)+('Male Highly'!I10*'Male Highly'!AM10)</f>
        <v>34.987614702435437</v>
      </c>
      <c r="F10" s="58">
        <f>('Male Inactive'!I10*'Male Inactive'!AG10)+('Male Barely'!I10*'Male Barely'!AG10)+('Male Somewhat'!I10*'Male Somewhat'!AG10)+('Male Active'!I10*'Male Active'!AG10)+('Male Highly'!I10*'Male Highly'!AG10)</f>
        <v>0</v>
      </c>
      <c r="G10" s="58">
        <f>('Male Inactive'!J10+'Male Barely'!J10+'Male Somewhat'!J10+'Male Active'!J10+'Male Highly'!J10)</f>
        <v>-5.2717121317436E-6</v>
      </c>
      <c r="H10" s="58">
        <f t="shared" si="0"/>
        <v>-3.1802967456362463E-5</v>
      </c>
    </row>
    <row r="11" spans="1:8">
      <c r="A11" s="58">
        <v>13</v>
      </c>
      <c r="B11" s="58">
        <f>'Male Inactive'!I11+'Male Barely'!I11+'Male Somewhat'!I11+'Male Active'!I11+'Male Highly'!I11</f>
        <v>50000.000037074686</v>
      </c>
      <c r="C11" s="58">
        <f>('Male Inactive'!I11*'Male Inactive'!U11)+('Male Barely'!I11*'Male Barely'!U11)+('Male Somewhat'!I11*'Male Somewhat'!U11)+('Male Active'!I11*'Male Active'!U11)+('Male Highly'!I11*'Male Highly'!U11)</f>
        <v>0</v>
      </c>
      <c r="D11" s="58">
        <f>('Male Inactive'!I11*'Male Inactive'!AA11)+('Male Barely'!I11*'Male Barely'!AA11)+('Male Somewhat'!I11*'Male Somewhat'!AA11)+('Male Active'!I11*'Male Active'!AA11)+('Male Highly'!I11*'Male Highly'!AA11)</f>
        <v>0</v>
      </c>
      <c r="E11" s="58">
        <f>('Male Inactive'!I11*'Male Inactive'!AM11)+('Male Barely'!I11*'Male Barely'!AM11)+('Male Somewhat'!I11*'Male Somewhat'!AM11)+('Male Active'!I11*'Male Active'!AM11)+('Male Highly'!I11*'Male Highly'!AM11)</f>
        <v>39.983808320774315</v>
      </c>
      <c r="F11" s="58">
        <f>('Male Inactive'!I11*'Male Inactive'!AG11)+('Male Barely'!I11*'Male Barely'!AG11)+('Male Somewhat'!I11*'Male Somewhat'!AG11)+('Male Active'!I11*'Male Active'!AG11)+('Male Highly'!I11*'Male Highly'!AG11)</f>
        <v>0</v>
      </c>
      <c r="G11" s="58">
        <f>('Male Inactive'!J11+'Male Barely'!J11+'Male Somewhat'!J11+'Male Active'!J11+'Male Highly'!J11)</f>
        <v>-5.4501726066968903E-6</v>
      </c>
      <c r="H11" s="58">
        <f t="shared" si="0"/>
        <v>-3.7074679588106063E-5</v>
      </c>
    </row>
    <row r="12" spans="1:8">
      <c r="A12" s="58">
        <v>14</v>
      </c>
      <c r="B12" s="58">
        <f>'Male Inactive'!I12+'Male Barely'!I12+'Male Somewhat'!I12+'Male Active'!I12+'Male Highly'!I12</f>
        <v>50000.000042524851</v>
      </c>
      <c r="C12" s="58">
        <f>('Male Inactive'!I12*'Male Inactive'!U12)+('Male Barely'!I12*'Male Barely'!U12)+('Male Somewhat'!I12*'Male Somewhat'!U12)+('Male Active'!I12*'Male Active'!U12)+('Male Highly'!I12*'Male Highly'!U12)</f>
        <v>0</v>
      </c>
      <c r="D12" s="58">
        <f>('Male Inactive'!I12*'Male Inactive'!AA12)+('Male Barely'!I12*'Male Barely'!AA12)+('Male Somewhat'!I12*'Male Somewhat'!AA12)+('Male Active'!I12*'Male Active'!AA12)+('Male Highly'!I12*'Male Highly'!AA12)</f>
        <v>0</v>
      </c>
      <c r="E12" s="58">
        <f>('Male Inactive'!I12*'Male Inactive'!AM12)+('Male Barely'!I12*'Male Barely'!AM12)+('Male Somewhat'!I12*'Male Somewhat'!AM12)+('Male Active'!I12*'Male Active'!AM12)+('Male Highly'!I12*'Male Highly'!AM12)</f>
        <v>44.979488461725445</v>
      </c>
      <c r="F12" s="58">
        <f>('Male Inactive'!I12*'Male Inactive'!AG12)+('Male Barely'!I12*'Male Barely'!AG12)+('Male Somewhat'!I12*'Male Somewhat'!AG12)+('Male Active'!I12*'Male Active'!AG12)+('Male Highly'!I12*'Male Highly'!AG12)</f>
        <v>0</v>
      </c>
      <c r="G12" s="58">
        <f>('Male Inactive'!J12+'Male Barely'!J12+'Male Somewhat'!J12+'Male Active'!J12+'Male Highly'!J12)</f>
        <v>-5.6270561494264904E-6</v>
      </c>
      <c r="H12" s="58">
        <f t="shared" si="0"/>
        <v>-4.2524852194802953E-5</v>
      </c>
    </row>
    <row r="13" spans="1:8">
      <c r="A13" s="58">
        <v>15</v>
      </c>
      <c r="B13" s="58">
        <f>'Male Inactive'!I13+'Male Barely'!I13+'Male Somewhat'!I13+'Male Active'!I13+'Male Highly'!I13</f>
        <v>50000.000048151916</v>
      </c>
      <c r="C13" s="58">
        <f>('Male Inactive'!I13*'Male Inactive'!U13)+('Male Barely'!I13*'Male Barely'!U13)+('Male Somewhat'!I13*'Male Somewhat'!U13)+('Male Active'!I13*'Male Active'!U13)+('Male Highly'!I13*'Male Highly'!U13)</f>
        <v>0</v>
      </c>
      <c r="D13" s="58">
        <f>('Male Inactive'!I13*'Male Inactive'!AA13)+('Male Barely'!I13*'Male Barely'!AA13)+('Male Somewhat'!I13*'Male Somewhat'!AA13)+('Male Active'!I13*'Male Active'!AA13)+('Male Highly'!I13*'Male Highly'!AA13)</f>
        <v>0</v>
      </c>
      <c r="E13" s="58">
        <f>('Male Inactive'!I13*'Male Inactive'!AM13)+('Male Barely'!I13*'Male Barely'!AM13)+('Male Somewhat'!I13*'Male Somewhat'!AM13)+('Male Active'!I13*'Male Active'!AM13)+('Male Highly'!I13*'Male Highly'!AM13)</f>
        <v>49.974653673726621</v>
      </c>
      <c r="F13" s="58">
        <f>('Male Inactive'!I13*'Male Inactive'!AG13)+('Male Barely'!I13*'Male Barely'!AG13)+('Male Somewhat'!I13*'Male Somewhat'!AG13)+('Male Active'!I13*'Male Active'!AG13)+('Male Highly'!I13*'Male Highly'!AG13)</f>
        <v>0</v>
      </c>
      <c r="G13" s="58">
        <f>('Male Inactive'!J13+'Male Barely'!J13+'Male Somewhat'!J13+'Male Active'!J13+'Male Highly'!J13)</f>
        <v>9.9989942751710306</v>
      </c>
      <c r="H13" s="58">
        <f t="shared" si="0"/>
        <v>-4.8151908344229444E-5</v>
      </c>
    </row>
    <row r="14" spans="1:8">
      <c r="A14" s="58">
        <v>16</v>
      </c>
      <c r="B14" s="58">
        <f>'Male Inactive'!I14+'Male Barely'!I14+'Male Somewhat'!I14+'Male Active'!I14+'Male Highly'!I14</f>
        <v>49990.001053876746</v>
      </c>
      <c r="C14" s="58">
        <f>('Male Inactive'!I14*'Male Inactive'!U14)+('Male Barely'!I14*'Male Barely'!U14)+('Male Somewhat'!I14*'Male Somewhat'!U14)+('Male Active'!I14*'Male Active'!U14)+('Male Highly'!I14*'Male Highly'!U14)</f>
        <v>0</v>
      </c>
      <c r="D14" s="58">
        <f>('Male Inactive'!I14*'Male Inactive'!AA14)+('Male Barely'!I14*'Male Barely'!AA14)+('Male Somewhat'!I14*'Male Somewhat'!AA14)+('Male Active'!I14*'Male Active'!AA14)+('Male Highly'!I14*'Male Highly'!AA14)</f>
        <v>0</v>
      </c>
      <c r="E14" s="58">
        <f>('Male Inactive'!I14*'Male Inactive'!AM14)+('Male Barely'!I14*'Male Barely'!AM14)+('Male Somewhat'!I14*'Male Somewhat'!AM14)+('Male Active'!I14*'Male Active'!AM14)+('Male Highly'!I14*'Male Highly'!AM14)</f>
        <v>64.943686913715169</v>
      </c>
      <c r="F14" s="58">
        <f>('Male Inactive'!I14*'Male Inactive'!AG14)+('Male Barely'!I14*'Male Barely'!AG14)+('Male Somewhat'!I14*'Male Somewhat'!AG14)+('Male Active'!I14*'Male Active'!AG14)+('Male Highly'!I14*'Male Highly'!AG14)</f>
        <v>0</v>
      </c>
      <c r="G14" s="58">
        <f>('Male Inactive'!J14+'Male Barely'!J14+'Male Somewhat'!J14+'Male Active'!J14+'Male Highly'!J14)</f>
        <v>9.9969945040327435</v>
      </c>
      <c r="H14" s="58">
        <f t="shared" si="0"/>
        <v>9.9989461232626855</v>
      </c>
    </row>
    <row r="15" spans="1:8">
      <c r="A15" s="58">
        <v>17</v>
      </c>
      <c r="B15" s="58">
        <f>'Male Inactive'!I15+'Male Barely'!I15+'Male Somewhat'!I15+'Male Active'!I15+'Male Highly'!I15</f>
        <v>49980.00405937271</v>
      </c>
      <c r="C15" s="58">
        <f>('Male Inactive'!I15*'Male Inactive'!U15)+('Male Barely'!I15*'Male Barely'!U15)+('Male Somewhat'!I15*'Male Somewhat'!U15)+('Male Active'!I15*'Male Active'!U15)+('Male Highly'!I15*'Male Highly'!U15)</f>
        <v>0</v>
      </c>
      <c r="D15" s="58">
        <f>('Male Inactive'!I15*'Male Inactive'!AA15)+('Male Barely'!I15*'Male Barely'!AA15)+('Male Somewhat'!I15*'Male Somewhat'!AA15)+('Male Active'!I15*'Male Active'!AA15)+('Male Highly'!I15*'Male Highly'!AA15)</f>
        <v>0</v>
      </c>
      <c r="E15" s="58">
        <f>('Male Inactive'!I15*'Male Inactive'!AM15)+('Male Barely'!I15*'Male Barely'!AM15)+('Male Somewhat'!I15*'Male Somewhat'!AM15)+('Male Active'!I15*'Male Active'!AM15)+('Male Highly'!I15*'Male Highly'!AM15)</f>
        <v>79.901979852252396</v>
      </c>
      <c r="F15" s="58">
        <f>('Male Inactive'!I15*'Male Inactive'!AG15)+('Male Barely'!I15*'Male Barely'!AG15)+('Male Somewhat'!I15*'Male Somewhat'!AG15)+('Male Active'!I15*'Male Active'!AG15)+('Male Highly'!I15*'Male Highly'!AG15)</f>
        <v>0</v>
      </c>
      <c r="G15" s="58">
        <f>('Male Inactive'!J15+'Male Barely'!J15+'Male Somewhat'!J15+'Male Active'!J15+'Male Highly'!J15)</f>
        <v>9.9949951347018473</v>
      </c>
      <c r="H15" s="58">
        <f t="shared" si="0"/>
        <v>19.995940627295429</v>
      </c>
    </row>
    <row r="16" spans="1:8">
      <c r="A16" s="58">
        <v>18</v>
      </c>
      <c r="B16" s="58">
        <f>'Male Inactive'!I16+'Male Barely'!I16+'Male Somewhat'!I16+'Male Active'!I16+'Male Highly'!I16</f>
        <v>49970.009064238009</v>
      </c>
      <c r="C16" s="58">
        <f>('Male Inactive'!I16*'Male Inactive'!U16)+('Male Barely'!I16*'Male Barely'!U16)+('Male Somewhat'!I16*'Male Somewhat'!U16)+('Male Active'!I16*'Male Active'!U16)+('Male Highly'!I16*'Male Highly'!U16)</f>
        <v>0</v>
      </c>
      <c r="D16" s="58">
        <f>('Male Inactive'!I16*'Male Inactive'!AA16)+('Male Barely'!I16*'Male Barely'!AA16)+('Male Somewhat'!I16*'Male Somewhat'!AA16)+('Male Active'!I16*'Male Active'!AA16)+('Male Highly'!I16*'Male Highly'!AA16)</f>
        <v>0</v>
      </c>
      <c r="E16" s="58">
        <f>('Male Inactive'!I16*'Male Inactive'!AM16)+('Male Barely'!I16*'Male Barely'!AM16)+('Male Somewhat'!I16*'Male Somewhat'!AM16)+('Male Active'!I16*'Male Active'!AM16)+('Male Highly'!I16*'Male Highly'!AM16)</f>
        <v>94.84951823457061</v>
      </c>
      <c r="F16" s="58">
        <f>('Male Inactive'!I16*'Male Inactive'!AG16)+('Male Barely'!I16*'Male Barely'!AG16)+('Male Somewhat'!I16*'Male Somewhat'!AG16)+('Male Active'!I16*'Male Active'!AG16)+('Male Highly'!I16*'Male Highly'!AG16)</f>
        <v>0</v>
      </c>
      <c r="G16" s="58">
        <f>('Male Inactive'!J16+'Male Barely'!J16+'Male Somewhat'!J16+'Male Active'!J16+'Male Highly'!J16)</f>
        <v>9.9929961671785765</v>
      </c>
      <c r="H16" s="58">
        <f t="shared" si="0"/>
        <v>29.990935761997278</v>
      </c>
    </row>
    <row r="17" spans="1:8">
      <c r="A17" s="58">
        <v>19</v>
      </c>
      <c r="B17" s="58">
        <f>'Male Inactive'!I17+'Male Barely'!I17+'Male Somewhat'!I17+'Male Active'!I17+'Male Highly'!I17</f>
        <v>49960.016068070829</v>
      </c>
      <c r="C17" s="58">
        <f>('Male Inactive'!I17*'Male Inactive'!U17)+('Male Barely'!I17*'Male Barely'!U17)+('Male Somewhat'!I17*'Male Somewhat'!U17)+('Male Active'!I17*'Male Active'!U17)+('Male Highly'!I17*'Male Highly'!U17)</f>
        <v>0</v>
      </c>
      <c r="D17" s="58">
        <f>('Male Inactive'!I17*'Male Inactive'!AA17)+('Male Barely'!I17*'Male Barely'!AA17)+('Male Somewhat'!I17*'Male Somewhat'!AA17)+('Male Active'!I17*'Male Active'!AA17)+('Male Highly'!I17*'Male Highly'!AA17)</f>
        <v>0</v>
      </c>
      <c r="E17" s="58">
        <f>('Male Inactive'!I17*'Male Inactive'!AM17)+('Male Barely'!I17*'Male Barely'!AM17)+('Male Somewhat'!I17*'Male Somewhat'!AM17)+('Male Active'!I17*'Male Active'!AM17)+('Male Highly'!I17*'Male Highly'!AM17)</f>
        <v>109.78628794219837</v>
      </c>
      <c r="F17" s="58">
        <f>('Male Inactive'!I17*'Male Inactive'!AG17)+('Male Barely'!I17*'Male Barely'!AG17)+('Male Somewhat'!I17*'Male Somewhat'!AG17)+('Male Active'!I17*'Male Active'!AG17)+('Male Highly'!I17*'Male Highly'!AG17)</f>
        <v>0</v>
      </c>
      <c r="G17" s="58">
        <f>('Male Inactive'!J17+'Male Barely'!J17+'Male Somewhat'!J17+'Male Active'!J17+'Male Highly'!J17)</f>
        <v>9.9909976014689192</v>
      </c>
      <c r="H17" s="58">
        <f t="shared" si="0"/>
        <v>39.983931929175853</v>
      </c>
    </row>
    <row r="18" spans="1:8">
      <c r="A18" s="58">
        <v>20</v>
      </c>
      <c r="B18" s="58">
        <f>'Male Inactive'!I18+'Male Barely'!I18+'Male Somewhat'!I18+'Male Active'!I18+'Male Highly'!I18</f>
        <v>49950.025070469361</v>
      </c>
      <c r="C18" s="58">
        <f>('Male Inactive'!I18*'Male Inactive'!U18)+('Male Barely'!I18*'Male Barely'!U18)+('Male Somewhat'!I18*'Male Somewhat'!U18)+('Male Active'!I18*'Male Active'!U18)+('Male Highly'!I18*'Male Highly'!U18)</f>
        <v>0</v>
      </c>
      <c r="D18" s="58">
        <f>('Male Inactive'!I18*'Male Inactive'!AA18)+('Male Barely'!I18*'Male Barely'!AA18)+('Male Somewhat'!I18*'Male Somewhat'!AA18)+('Male Active'!I18*'Male Active'!AA18)+('Male Highly'!I18*'Male Highly'!AA18)</f>
        <v>0</v>
      </c>
      <c r="E18" s="58">
        <f>('Male Inactive'!I18*'Male Inactive'!AM18)+('Male Barely'!I18*'Male Barely'!AM18)+('Male Somewhat'!I18*'Male Somewhat'!AM18)+('Male Active'!I18*'Male Active'!AM18)+('Male Highly'!I18*'Male Highly'!AM18)</f>
        <v>124.7122750490246</v>
      </c>
      <c r="F18" s="58">
        <f>('Male Inactive'!I18*'Male Inactive'!AG18)+('Male Barely'!I18*'Male Barely'!AG18)+('Male Somewhat'!I18*'Male Somewhat'!AG18)+('Male Active'!I18*'Male Active'!AG18)+('Male Highly'!I18*'Male Highly'!AG18)</f>
        <v>0</v>
      </c>
      <c r="G18" s="58">
        <f>('Male Inactive'!J18+'Male Barely'!J18+'Male Somewhat'!J18+'Male Active'!J18+'Male Highly'!J18)</f>
        <v>19.976007917646253</v>
      </c>
      <c r="H18" s="58">
        <f t="shared" si="0"/>
        <v>49.974929530644772</v>
      </c>
    </row>
    <row r="19" spans="1:8">
      <c r="A19" s="58">
        <v>21</v>
      </c>
      <c r="B19" s="58">
        <f>'Male Inactive'!I19+'Male Barely'!I19+'Male Somewhat'!I19+'Male Active'!I19+'Male Highly'!I19</f>
        <v>49930.049062551712</v>
      </c>
      <c r="C19" s="58">
        <f>('Male Inactive'!I19*'Male Inactive'!U19)+('Male Barely'!I19*'Male Barely'!U19)+('Male Somewhat'!I19*'Male Somewhat'!U19)+('Male Active'!I19*'Male Active'!U19)+('Male Highly'!I19*'Male Highly'!U19)</f>
        <v>0</v>
      </c>
      <c r="D19" s="58">
        <f>('Male Inactive'!I19*'Male Inactive'!AA19)+('Male Barely'!I19*'Male Barely'!AA19)+('Male Somewhat'!I19*'Male Somewhat'!AA19)+('Male Active'!I19*'Male Active'!AA19)+('Male Highly'!I19*'Male Highly'!AA19)</f>
        <v>0</v>
      </c>
      <c r="E19" s="58">
        <f>('Male Inactive'!I19*'Male Inactive'!AM19)+('Male Barely'!I19*'Male Barely'!AM19)+('Male Somewhat'!I19*'Male Somewhat'!AM19)+('Male Active'!I19*'Male Active'!AM19)+('Male Highly'!I19*'Male Highly'!AM19)</f>
        <v>154.53134491149947</v>
      </c>
      <c r="F19" s="58">
        <f>('Male Inactive'!I19*'Male Inactive'!AG19)+('Male Barely'!I19*'Male Barely'!AG19)+('Male Somewhat'!I19*'Male Somewhat'!AG19)+('Male Active'!I19*'Male Active'!AG19)+('Male Highly'!I19*'Male Highly'!AG19)</f>
        <v>0</v>
      </c>
      <c r="G19" s="58">
        <f>('Male Inactive'!J19+'Male Barely'!J19+'Male Somewhat'!J19+'Male Active'!J19+'Male Highly'!J19)</f>
        <v>19.968018951799792</v>
      </c>
      <c r="H19" s="58">
        <f t="shared" si="0"/>
        <v>69.950937448291029</v>
      </c>
    </row>
    <row r="20" spans="1:8">
      <c r="A20" s="58">
        <v>22</v>
      </c>
      <c r="B20" s="58">
        <f>'Male Inactive'!I20+'Male Barely'!I20+'Male Somewhat'!I20+'Male Active'!I20+'Male Highly'!I20</f>
        <v>49910.081043599916</v>
      </c>
      <c r="C20" s="58">
        <f>('Male Inactive'!I20*'Male Inactive'!U20)+('Male Barely'!I20*'Male Barely'!U20)+('Male Somewhat'!I20*'Male Somewhat'!U20)+('Male Active'!I20*'Male Active'!U20)+('Male Highly'!I20*'Male Highly'!U20)</f>
        <v>0</v>
      </c>
      <c r="D20" s="58">
        <f>('Male Inactive'!I20*'Male Inactive'!AA20)+('Male Barely'!I20*'Male Barely'!AA20)+('Male Somewhat'!I20*'Male Somewhat'!AA20)+('Male Active'!I20*'Male Active'!AA20)+('Male Highly'!I20*'Male Highly'!AA20)</f>
        <v>0</v>
      </c>
      <c r="E20" s="58">
        <f>('Male Inactive'!I20*'Male Inactive'!AM20)+('Male Barely'!I20*'Male Barely'!AM20)+('Male Somewhat'!I20*'Male Somewhat'!AM20)+('Male Active'!I20*'Male Active'!AM20)+('Male Highly'!I20*'Male Highly'!AM20)</f>
        <v>184.30715540419939</v>
      </c>
      <c r="F20" s="58">
        <f>('Male Inactive'!I20*'Male Inactive'!AG20)+('Male Barely'!I20*'Male Barely'!AG20)+('Male Somewhat'!I20*'Male Somewhat'!AG20)+('Male Active'!I20*'Male Active'!AG20)+('Male Highly'!I20*'Male Highly'!AG20)</f>
        <v>0</v>
      </c>
      <c r="G20" s="58">
        <f>('Male Inactive'!J20+'Male Barely'!J20+'Male Somewhat'!J20+'Male Active'!J20+'Male Highly'!J20)</f>
        <v>19.960033183292467</v>
      </c>
      <c r="H20" s="58">
        <f t="shared" si="0"/>
        <v>89.918956400090821</v>
      </c>
    </row>
    <row r="21" spans="1:8">
      <c r="A21" s="58">
        <v>23</v>
      </c>
      <c r="B21" s="58">
        <f>'Male Inactive'!I21+'Male Barely'!I21+'Male Somewhat'!I21+'Male Active'!I21+'Male Highly'!I21</f>
        <v>49890.121010416617</v>
      </c>
      <c r="C21" s="58">
        <f>('Male Inactive'!I21*'Male Inactive'!U21)+('Male Barely'!I21*'Male Barely'!U21)+('Male Somewhat'!I21*'Male Somewhat'!U21)+('Male Active'!I21*'Male Active'!U21)+('Male Highly'!I21*'Male Highly'!U21)</f>
        <v>0</v>
      </c>
      <c r="D21" s="58">
        <f>('Male Inactive'!I21*'Male Inactive'!AA21)+('Male Barely'!I21*'Male Barely'!AA21)+('Male Somewhat'!I21*'Male Somewhat'!AA21)+('Male Active'!I21*'Male Active'!AA21)+('Male Highly'!I21*'Male Highly'!AA21)</f>
        <v>0</v>
      </c>
      <c r="E21" s="58">
        <f>('Male Inactive'!I21*'Male Inactive'!AM21)+('Male Barely'!I21*'Male Barely'!AM21)+('Male Somewhat'!I21*'Male Somewhat'!AM21)+('Male Active'!I21*'Male Active'!AM21)+('Male Highly'!I21*'Male Highly'!AM21)</f>
        <v>214.03967098863666</v>
      </c>
      <c r="F21" s="58">
        <f>('Male Inactive'!I21*'Male Inactive'!AG21)+('Male Barely'!I21*'Male Barely'!AG21)+('Male Somewhat'!I21*'Male Somewhat'!AG21)+('Male Active'!I21*'Male Active'!AG21)+('Male Highly'!I21*'Male Highly'!AG21)</f>
        <v>0</v>
      </c>
      <c r="G21" s="58">
        <f>('Male Inactive'!J21+'Male Barely'!J21+'Male Somewhat'!J21+'Male Active'!J21+'Male Highly'!J21)</f>
        <v>19.952050610948024</v>
      </c>
      <c r="H21" s="58">
        <f t="shared" si="0"/>
        <v>109.87898958338329</v>
      </c>
    </row>
    <row r="22" spans="1:8">
      <c r="A22" s="58">
        <v>24</v>
      </c>
      <c r="B22" s="58">
        <f>'Male Inactive'!I22+'Male Barely'!I22+'Male Somewhat'!I22+'Male Active'!I22+'Male Highly'!I22</f>
        <v>49870.168959805669</v>
      </c>
      <c r="C22" s="58">
        <f>('Male Inactive'!I22*'Male Inactive'!U22)+('Male Barely'!I22*'Male Barely'!U22)+('Male Somewhat'!I22*'Male Somewhat'!U22)+('Male Active'!I22*'Male Active'!U22)+('Male Highly'!I22*'Male Highly'!U22)</f>
        <v>0</v>
      </c>
      <c r="D22" s="58">
        <f>('Male Inactive'!I22*'Male Inactive'!AA22)+('Male Barely'!I22*'Male Barely'!AA22)+('Male Somewhat'!I22*'Male Somewhat'!AA22)+('Male Active'!I22*'Male Active'!AA22)+('Male Highly'!I22*'Male Highly'!AA22)</f>
        <v>0</v>
      </c>
      <c r="E22" s="58">
        <f>('Male Inactive'!I22*'Male Inactive'!AM22)+('Male Barely'!I22*'Male Barely'!AM22)+('Male Somewhat'!I22*'Male Somewhat'!AM22)+('Male Active'!I22*'Male Active'!AM22)+('Male Highly'!I22*'Male Highly'!AM22)</f>
        <v>243.72885794586622</v>
      </c>
      <c r="F22" s="58">
        <f>('Male Inactive'!I22*'Male Inactive'!AG22)+('Male Barely'!I22*'Male Barely'!AG22)+('Male Somewhat'!I22*'Male Somewhat'!AG22)+('Male Active'!I22*'Male Active'!AG22)+('Male Highly'!I22*'Male Highly'!AG22)</f>
        <v>0</v>
      </c>
      <c r="G22" s="58">
        <f>('Male Inactive'!J22+'Male Barely'!J22+'Male Somewhat'!J22+'Male Active'!J22+'Male Highly'!J22)</f>
        <v>19.944071233586545</v>
      </c>
      <c r="H22" s="58">
        <f t="shared" si="0"/>
        <v>129.83104019433131</v>
      </c>
    </row>
    <row r="23" spans="1:8">
      <c r="A23" s="58">
        <v>25</v>
      </c>
      <c r="B23" s="58">
        <f>'Male Inactive'!I23+'Male Barely'!I23+'Male Somewhat'!I23+'Male Active'!I23+'Male Highly'!I23</f>
        <v>49850.224888572091</v>
      </c>
      <c r="C23" s="58">
        <f>('Male Inactive'!I23*'Male Inactive'!U23)+('Male Barely'!I23*'Male Barely'!U23)+('Male Somewhat'!I23*'Male Somewhat'!U23)+('Male Active'!I23*'Male Active'!U23)+('Male Highly'!I23*'Male Highly'!U23)</f>
        <v>0</v>
      </c>
      <c r="D23" s="58">
        <f>('Male Inactive'!I23*'Male Inactive'!AA23)+('Male Barely'!I23*'Male Barely'!AA23)+('Male Somewhat'!I23*'Male Somewhat'!AA23)+('Male Active'!I23*'Male Active'!AA23)+('Male Highly'!I23*'Male Highly'!AA23)</f>
        <v>0</v>
      </c>
      <c r="E23" s="58">
        <f>('Male Inactive'!I23*'Male Inactive'!AM23)+('Male Barely'!I23*'Male Barely'!AM23)+('Male Somewhat'!I23*'Male Somewhat'!AM23)+('Male Active'!I23*'Male Active'!AM23)+('Male Highly'!I23*'Male Highly'!AM23)</f>
        <v>273.37468459589246</v>
      </c>
      <c r="F23" s="58">
        <f>('Male Inactive'!I23*'Male Inactive'!AG23)+('Male Barely'!I23*'Male Barely'!AG23)+('Male Somewhat'!I23*'Male Somewhat'!AG23)+('Male Active'!I23*'Male Active'!AG23)+('Male Highly'!I23*'Male Highly'!AG23)</f>
        <v>0</v>
      </c>
      <c r="G23" s="58">
        <f>('Male Inactive'!J23+'Male Barely'!J23+'Male Somewhat'!J23+'Male Active'!J23+'Male Highly'!J23)</f>
        <v>24.918874786248391</v>
      </c>
      <c r="H23" s="58">
        <f t="shared" si="0"/>
        <v>149.77511142791786</v>
      </c>
    </row>
    <row r="24" spans="1:8">
      <c r="A24" s="58">
        <v>26</v>
      </c>
      <c r="B24" s="58">
        <f>'Male Inactive'!I24+'Male Barely'!I24+'Male Somewhat'!I24+'Male Active'!I24+'Male Highly'!I24</f>
        <v>49825.306013785834</v>
      </c>
      <c r="C24" s="58">
        <f>('Male Inactive'!I24*'Male Inactive'!U24)+('Male Barely'!I24*'Male Barely'!U24)+('Male Somewhat'!I24*'Male Somewhat'!U24)+('Male Active'!I24*'Male Active'!U24)+('Male Highly'!I24*'Male Highly'!U24)</f>
        <v>0</v>
      </c>
      <c r="D24" s="58">
        <f>('Male Inactive'!I24*'Male Inactive'!AA24)+('Male Barely'!I24*'Male Barely'!AA24)+('Male Somewhat'!I24*'Male Somewhat'!AA24)+('Male Active'!I24*'Male Active'!AA24)+('Male Highly'!I24*'Male Highly'!AA24)</f>
        <v>0</v>
      </c>
      <c r="E24" s="58">
        <f>('Male Inactive'!I24*'Male Inactive'!AM24)+('Male Barely'!I24*'Male Barely'!AM24)+('Male Somewhat'!I24*'Male Somewhat'!AM24)+('Male Active'!I24*'Male Active'!AM24)+('Male Highly'!I24*'Male Highly'!AM24)</f>
        <v>317.79323886968638</v>
      </c>
      <c r="F24" s="58">
        <f>('Male Inactive'!I24*'Male Inactive'!AG24)+('Male Barely'!I24*'Male Barely'!AG24)+('Male Somewhat'!I24*'Male Somewhat'!AG24)+('Male Active'!I24*'Male Active'!AG24)+('Male Highly'!I24*'Male Highly'!AG24)</f>
        <v>0</v>
      </c>
      <c r="G24" s="58">
        <f>('Male Inactive'!J24+'Male Barely'!J24+'Male Somewhat'!J24+'Male Active'!J24+'Male Highly'!J24)</f>
        <v>24.906418316396419</v>
      </c>
      <c r="H24" s="58">
        <f t="shared" si="0"/>
        <v>174.69398621416624</v>
      </c>
    </row>
    <row r="25" spans="1:8">
      <c r="A25" s="58">
        <v>27</v>
      </c>
      <c r="B25" s="58">
        <f>'Male Inactive'!I25+'Male Barely'!I25+'Male Somewhat'!I25+'Male Active'!I25+'Male Highly'!I25</f>
        <v>49800.39959546944</v>
      </c>
      <c r="C25" s="58">
        <f>('Male Inactive'!I25*'Male Inactive'!U25)+('Male Barely'!I25*'Male Barely'!U25)+('Male Somewhat'!I25*'Male Somewhat'!U25)+('Male Active'!I25*'Male Active'!U25)+('Male Highly'!I25*'Male Highly'!U25)</f>
        <v>0</v>
      </c>
      <c r="D25" s="58">
        <f>('Male Inactive'!I25*'Male Inactive'!AA25)+('Male Barely'!I25*'Male Barely'!AA25)+('Male Somewhat'!I25*'Male Somewhat'!AA25)+('Male Active'!I25*'Male Active'!AA25)+('Male Highly'!I25*'Male Highly'!AA25)</f>
        <v>0</v>
      </c>
      <c r="E25" s="58">
        <f>('Male Inactive'!I25*'Male Inactive'!AM25)+('Male Barely'!I25*'Male Barely'!AM25)+('Male Somewhat'!I25*'Male Somewhat'!AM25)+('Male Active'!I25*'Male Active'!AM25)+('Male Highly'!I25*'Male Highly'!AM25)</f>
        <v>362.12306794854936</v>
      </c>
      <c r="F25" s="58">
        <f>('Male Inactive'!I25*'Male Inactive'!AG25)+('Male Barely'!I25*'Male Barely'!AG25)+('Male Somewhat'!I25*'Male Somewhat'!AG25)+('Male Active'!I25*'Male Active'!AG25)+('Male Highly'!I25*'Male Highly'!AG25)</f>
        <v>0</v>
      </c>
      <c r="G25" s="58">
        <f>('Male Inactive'!J25+'Male Barely'!J25+'Male Somewhat'!J25+'Male Active'!J25+'Male Highly'!J25)</f>
        <v>24.893968076159933</v>
      </c>
      <c r="H25" s="58">
        <f t="shared" si="0"/>
        <v>199.60040453056266</v>
      </c>
    </row>
    <row r="26" spans="1:8">
      <c r="A26" s="58">
        <v>28</v>
      </c>
      <c r="B26" s="58">
        <f>'Male Inactive'!I26+'Male Barely'!I26+'Male Somewhat'!I26+'Male Active'!I26+'Male Highly'!I26</f>
        <v>49775.505627393271</v>
      </c>
      <c r="C26" s="58">
        <f>('Male Inactive'!I26*'Male Inactive'!U26)+('Male Barely'!I26*'Male Barely'!U26)+('Male Somewhat'!I26*'Male Somewhat'!U26)+('Male Active'!I26*'Male Active'!U26)+('Male Highly'!I26*'Male Highly'!U26)</f>
        <v>0</v>
      </c>
      <c r="D26" s="58">
        <f>('Male Inactive'!I26*'Male Inactive'!AA26)+('Male Barely'!I26*'Male Barely'!AA26)+('Male Somewhat'!I26*'Male Somewhat'!AA26)+('Male Active'!I26*'Male Active'!AA26)+('Male Highly'!I26*'Male Highly'!AA26)</f>
        <v>0</v>
      </c>
      <c r="E26" s="58">
        <f>('Male Inactive'!I26*'Male Inactive'!AM26)+('Male Barely'!I26*'Male Barely'!AM26)+('Male Somewhat'!I26*'Male Somewhat'!AM26)+('Male Active'!I26*'Male Active'!AM26)+('Male Highly'!I26*'Male Highly'!AM26)</f>
        <v>406.36413751129868</v>
      </c>
      <c r="F26" s="58">
        <f>('Male Inactive'!I26*'Male Inactive'!AG26)+('Male Barely'!I26*'Male Barely'!AG26)+('Male Somewhat'!I26*'Male Somewhat'!AG26)+('Male Active'!I26*'Male Active'!AG26)+('Male Highly'!I26*'Male Highly'!AG26)</f>
        <v>0</v>
      </c>
      <c r="G26" s="58">
        <f>('Male Inactive'!J26+'Male Barely'!J26+'Male Somewhat'!J26+'Male Active'!J26+'Male Highly'!J26)</f>
        <v>24.881524062531977</v>
      </c>
      <c r="H26" s="58">
        <f t="shared" si="0"/>
        <v>224.49437260672258</v>
      </c>
    </row>
    <row r="27" spans="1:8">
      <c r="A27" s="58">
        <v>29</v>
      </c>
      <c r="B27" s="58">
        <f>'Male Inactive'!I27+'Male Barely'!I27+'Male Somewhat'!I27+'Male Active'!I27+'Male Highly'!I27</f>
        <v>49750.624103330745</v>
      </c>
      <c r="C27" s="58">
        <f>('Male Inactive'!I27*'Male Inactive'!U27)+('Male Barely'!I27*'Male Barely'!U27)+('Male Somewhat'!I27*'Male Somewhat'!U27)+('Male Active'!I27*'Male Active'!U27)+('Male Highly'!I27*'Male Highly'!U27)</f>
        <v>0</v>
      </c>
      <c r="D27" s="58">
        <f>('Male Inactive'!I27*'Male Inactive'!AA27)+('Male Barely'!I27*'Male Barely'!AA27)+('Male Somewhat'!I27*'Male Somewhat'!AA27)+('Male Active'!I27*'Male Active'!AA27)+('Male Highly'!I27*'Male Highly'!AA27)</f>
        <v>0</v>
      </c>
      <c r="E27" s="58">
        <f>('Male Inactive'!I27*'Male Inactive'!AM27)+('Male Barely'!I27*'Male Barely'!AM27)+('Male Somewhat'!I27*'Male Somewhat'!AM27)+('Male Active'!I27*'Male Active'!AM27)+('Male Highly'!I27*'Male Highly'!AM27)</f>
        <v>450.51642013875505</v>
      </c>
      <c r="F27" s="58">
        <f>('Male Inactive'!I27*'Male Inactive'!AG27)+('Male Barely'!I27*'Male Barely'!AG27)+('Male Somewhat'!I27*'Male Somewhat'!AG27)+('Male Active'!I27*'Male Active'!AG27)+('Male Highly'!I27*'Male Highly'!AG27)</f>
        <v>0</v>
      </c>
      <c r="G27" s="58">
        <f>('Male Inactive'!J27+'Male Barely'!J27+'Male Somewhat'!J27+'Male Active'!J27+'Male Highly'!J27)</f>
        <v>24.86908627250077</v>
      </c>
      <c r="H27" s="58">
        <f t="shared" si="0"/>
        <v>249.37589666925456</v>
      </c>
    </row>
    <row r="28" spans="1:8">
      <c r="A28" s="58">
        <v>30</v>
      </c>
      <c r="B28" s="58">
        <f>'Male Inactive'!I28+'Male Barely'!I28+'Male Somewhat'!I28+'Male Active'!I28+'Male Highly'!I28</f>
        <v>49725.75501705824</v>
      </c>
      <c r="C28" s="58">
        <f>('Male Inactive'!I28*'Male Inactive'!U28)+('Male Barely'!I28*'Male Barely'!U28)+('Male Somewhat'!I28*'Male Somewhat'!U28)+('Male Active'!I28*'Male Active'!U28)+('Male Highly'!I28*'Male Highly'!U28)</f>
        <v>0</v>
      </c>
      <c r="D28" s="58">
        <f>('Male Inactive'!I28*'Male Inactive'!AA28)+('Male Barely'!I28*'Male Barely'!AA28)+('Male Somewhat'!I28*'Male Somewhat'!AA28)+('Male Active'!I28*'Male Active'!AA28)+('Male Highly'!I28*'Male Highly'!AA28)</f>
        <v>0</v>
      </c>
      <c r="E28" s="58">
        <f>('Male Inactive'!I28*'Male Inactive'!AM28)+('Male Barely'!I28*'Male Barely'!AM28)+('Male Somewhat'!I28*'Male Somewhat'!AM28)+('Male Active'!I28*'Male Active'!AM28)+('Male Highly'!I28*'Male Highly'!AM28)</f>
        <v>494.57989583133667</v>
      </c>
      <c r="F28" s="58">
        <f>('Male Inactive'!I28*'Male Inactive'!AG28)+('Male Barely'!I28*'Male Barely'!AG28)+('Male Somewhat'!I28*'Male Somewhat'!AG28)+('Male Active'!I28*'Male Active'!AG28)+('Male Highly'!I28*'Male Highly'!AG28)</f>
        <v>0</v>
      </c>
      <c r="G28" s="58">
        <f>('Male Inactive'!J28+'Male Barely'!J28+'Male Somewhat'!J28+'Male Active'!J28+'Male Highly'!J28)</f>
        <v>34.795840423826206</v>
      </c>
      <c r="H28" s="58">
        <f t="shared" si="0"/>
        <v>274.24498294175532</v>
      </c>
    </row>
    <row r="29" spans="1:8">
      <c r="A29" s="58">
        <v>31</v>
      </c>
      <c r="B29" s="58">
        <f>'Male Inactive'!I29+'Male Barely'!I29+'Male Somewhat'!I29+'Male Active'!I29+'Male Highly'!I29</f>
        <v>49690.959176634417</v>
      </c>
      <c r="C29" s="58">
        <f>('Male Inactive'!I29*'Male Inactive'!U29)+('Male Barely'!I29*'Male Barely'!U29)+('Male Somewhat'!I29*'Male Somewhat'!U29)+('Male Active'!I29*'Male Active'!U29)+('Male Highly'!I29*'Male Highly'!U29)</f>
        <v>0</v>
      </c>
      <c r="D29" s="58">
        <f>('Male Inactive'!I29*'Male Inactive'!AA29)+('Male Barely'!I29*'Male Barely'!AA29)+('Male Somewhat'!I29*'Male Somewhat'!AA29)+('Male Active'!I29*'Male Active'!AA29)+('Male Highly'!I29*'Male Highly'!AA29)</f>
        <v>4.9688555906306622</v>
      </c>
      <c r="E29" s="58">
        <f>('Male Inactive'!I29*'Male Inactive'!AM29)+('Male Barely'!I29*'Male Barely'!AM29)+('Male Somewhat'!I29*'Male Somewhat'!AM29)+('Male Active'!I29*'Male Active'!AM29)+('Male Highly'!I29*'Male Highly'!AM29)</f>
        <v>562.98903238494142</v>
      </c>
      <c r="F29" s="58">
        <f>('Male Inactive'!I29*'Male Inactive'!AG29)+('Male Barely'!I29*'Male Barely'!AG29)+('Male Somewhat'!I29*'Male Somewhat'!AG29)+('Male Active'!I29*'Male Active'!AG29)+('Male Highly'!I29*'Male Highly'!AG29)</f>
        <v>0</v>
      </c>
      <c r="G29" s="58">
        <f>('Male Inactive'!J29+'Male Barely'!J29+'Male Somewhat'!J29+'Male Active'!J29+'Male Highly'!J29)</f>
        <v>34.771491729116526</v>
      </c>
      <c r="H29" s="58">
        <f t="shared" si="0"/>
        <v>309.04082336558156</v>
      </c>
    </row>
    <row r="30" spans="1:8">
      <c r="A30" s="58">
        <v>32</v>
      </c>
      <c r="B30" s="58">
        <f>'Male Inactive'!I30+'Male Barely'!I30+'Male Somewhat'!I30+'Male Active'!I30+'Male Highly'!I30</f>
        <v>49656.187684905301</v>
      </c>
      <c r="C30" s="58">
        <f>('Male Inactive'!I30*'Male Inactive'!U30)+('Male Barely'!I30*'Male Barely'!U30)+('Male Somewhat'!I30*'Male Somewhat'!U30)+('Male Active'!I30*'Male Active'!U30)+('Male Highly'!I30*'Male Highly'!U30)</f>
        <v>0</v>
      </c>
      <c r="D30" s="58">
        <f>('Male Inactive'!I30*'Male Inactive'!AA30)+('Male Barely'!I30*'Male Barely'!AA30)+('Male Somewhat'!I30*'Male Somewhat'!AA30)+('Male Active'!I30*'Male Active'!AA30)+('Male Highly'!I30*'Male Highly'!AA30)</f>
        <v>9.9302608404681685</v>
      </c>
      <c r="E30" s="58">
        <f>('Male Inactive'!I30*'Male Inactive'!AM30)+('Male Barely'!I30*'Male Barely'!AM30)+('Male Somewhat'!I30*'Male Somewhat'!AM30)+('Male Active'!I30*'Male Active'!AM30)+('Male Highly'!I30*'Male Highly'!AM30)</f>
        <v>631.19428578222266</v>
      </c>
      <c r="F30" s="58">
        <f>('Male Inactive'!I30*'Male Inactive'!AG30)+('Male Barely'!I30*'Male Barely'!AG30)+('Male Somewhat'!I30*'Male Somewhat'!AG30)+('Male Active'!I30*'Male Active'!AG30)+('Male Highly'!I30*'Male Highly'!AG30)</f>
        <v>0</v>
      </c>
      <c r="G30" s="58">
        <f>('Male Inactive'!J30+'Male Barely'!J30+'Male Somewhat'!J30+'Male Active'!J30+'Male Highly'!J30)</f>
        <v>34.747160076008804</v>
      </c>
      <c r="H30" s="58">
        <f t="shared" si="0"/>
        <v>343.81231509469808</v>
      </c>
    </row>
    <row r="31" spans="1:8">
      <c r="A31" s="58">
        <v>33</v>
      </c>
      <c r="B31" s="58">
        <f>'Male Inactive'!I31+'Male Barely'!I31+'Male Somewhat'!I31+'Male Active'!I31+'Male Highly'!I31</f>
        <v>49621.44052482929</v>
      </c>
      <c r="C31" s="58">
        <f>('Male Inactive'!I31*'Male Inactive'!U31)+('Male Barely'!I31*'Male Barely'!U31)+('Male Somewhat'!I31*'Male Somewhat'!U31)+('Male Active'!I31*'Male Active'!U31)+('Male Highly'!I31*'Male Highly'!U31)</f>
        <v>0</v>
      </c>
      <c r="D31" s="58">
        <f>('Male Inactive'!I31*'Male Inactive'!AA31)+('Male Barely'!I31*'Male Barely'!AA31)+('Male Somewhat'!I31*'Male Somewhat'!AA31)+('Male Active'!I31*'Male Active'!AA31)+('Male Highly'!I31*'Male Highly'!AA31)</f>
        <v>14.884224136968184</v>
      </c>
      <c r="E31" s="58">
        <f>('Male Inactive'!I31*'Male Inactive'!AM31)+('Male Barely'!I31*'Male Barely'!AM31)+('Male Somewhat'!I31*'Male Somewhat'!AM31)+('Male Active'!I31*'Male Active'!AM31)+('Male Highly'!I31*'Male Highly'!AM31)</f>
        <v>699.19579119472087</v>
      </c>
      <c r="F31" s="58">
        <f>('Male Inactive'!I31*'Male Inactive'!AG31)+('Male Barely'!I31*'Male Barely'!AG31)+('Male Somewhat'!I31*'Male Somewhat'!AG31)+('Male Active'!I31*'Male Active'!AG31)+('Male Highly'!I31*'Male Highly'!AG31)</f>
        <v>0</v>
      </c>
      <c r="G31" s="58">
        <f>('Male Inactive'!J31+'Male Barely'!J31+'Male Somewhat'!J31+'Male Active'!J31+'Male Highly'!J31)</f>
        <v>34.722845452649928</v>
      </c>
      <c r="H31" s="58">
        <f t="shared" si="0"/>
        <v>378.55947517070689</v>
      </c>
    </row>
    <row r="32" spans="1:8">
      <c r="A32" s="58">
        <v>34</v>
      </c>
      <c r="B32" s="58">
        <f>'Male Inactive'!I32+'Male Barely'!I32+'Male Somewhat'!I32+'Male Active'!I32+'Male Highly'!I32</f>
        <v>49586.717679376641</v>
      </c>
      <c r="C32" s="58">
        <f>('Male Inactive'!I32*'Male Inactive'!U32)+('Male Barely'!I32*'Male Barely'!U32)+('Male Somewhat'!I32*'Male Somewhat'!U32)+('Male Active'!I32*'Male Active'!U32)+('Male Highly'!I32*'Male Highly'!U32)</f>
        <v>0</v>
      </c>
      <c r="D32" s="58">
        <f>('Male Inactive'!I32*'Male Inactive'!AA32)+('Male Barely'!I32*'Male Barely'!AA32)+('Male Somewhat'!I32*'Male Somewhat'!AA32)+('Male Active'!I32*'Male Active'!AA32)+('Male Highly'!I32*'Male Highly'!AA32)</f>
        <v>19.83075385910146</v>
      </c>
      <c r="E32" s="58">
        <f>('Male Inactive'!I32*'Male Inactive'!AM32)+('Male Barely'!I32*'Male Barely'!AM32)+('Male Somewhat'!I32*'Male Somewhat'!AM32)+('Male Active'!I32*'Male Active'!AM32)+('Male Highly'!I32*'Male Highly'!AM32)</f>
        <v>766.99370721617311</v>
      </c>
      <c r="F32" s="58">
        <f>('Male Inactive'!I32*'Male Inactive'!AG32)+('Male Barely'!I32*'Male Barely'!AG32)+('Male Somewhat'!I32*'Male Somewhat'!AG32)+('Male Active'!I32*'Male Active'!AG32)+('Male Highly'!I32*'Male Highly'!AG32)</f>
        <v>0</v>
      </c>
      <c r="G32" s="58">
        <f>('Male Inactive'!J32+'Male Barely'!J32+'Male Somewhat'!J32+'Male Active'!J32+'Male Highly'!J32)</f>
        <v>34.698547847176528</v>
      </c>
      <c r="H32" s="58">
        <f t="shared" si="0"/>
        <v>413.28232062335684</v>
      </c>
    </row>
    <row r="33" spans="1:8">
      <c r="A33" s="58">
        <v>35</v>
      </c>
      <c r="B33" s="58">
        <f>'Male Inactive'!I33+'Male Barely'!I33+'Male Somewhat'!I33+'Male Active'!I33+'Male Highly'!I33</f>
        <v>49552.019131529465</v>
      </c>
      <c r="C33" s="58">
        <f>('Male Inactive'!I33*'Male Inactive'!U33)+('Male Barely'!I33*'Male Barely'!U33)+('Male Somewhat'!I33*'Male Somewhat'!U33)+('Male Active'!I33*'Male Active'!U33)+('Male Highly'!I33*'Male Highly'!U33)</f>
        <v>0</v>
      </c>
      <c r="D33" s="58">
        <f>('Male Inactive'!I33*'Male Inactive'!AA33)+('Male Barely'!I33*'Male Barely'!AA33)+('Male Somewhat'!I33*'Male Somewhat'!AA33)+('Male Active'!I33*'Male Active'!AA33)+('Male Highly'!I33*'Male Highly'!AA33)</f>
        <v>24.769858377382931</v>
      </c>
      <c r="E33" s="58">
        <f>('Male Inactive'!I33*'Male Inactive'!AM33)+('Male Barely'!I33*'Male Barely'!AM33)+('Male Somewhat'!I33*'Male Somewhat'!AM33)+('Male Active'!I33*'Male Active'!AM33)+('Male Highly'!I33*'Male Highly'!AM33)</f>
        <v>834.58821696628411</v>
      </c>
      <c r="F33" s="58">
        <f>('Male Inactive'!I33*'Male Inactive'!AG33)+('Male Barely'!I33*'Male Barely'!AG33)+('Male Somewhat'!I33*'Male Somewhat'!AG33)+('Male Active'!I33*'Male Active'!AG33)+('Male Highly'!I33*'Male Highly'!AG33)</f>
        <v>0</v>
      </c>
      <c r="G33" s="58">
        <f>('Male Inactive'!J33+'Male Barely'!J33+'Male Somewhat'!J33+'Male Active'!J33+'Male Highly'!J33)</f>
        <v>49.527216461303112</v>
      </c>
      <c r="H33" s="58">
        <f t="shared" si="0"/>
        <v>447.98086847053338</v>
      </c>
    </row>
    <row r="34" spans="1:8">
      <c r="A34" s="58">
        <v>36</v>
      </c>
      <c r="B34" s="58">
        <f>'Male Inactive'!I34+'Male Barely'!I34+'Male Somewhat'!I34+'Male Active'!I34+'Male Highly'!I34</f>
        <v>49502.49191506816</v>
      </c>
      <c r="C34" s="58">
        <f>('Male Inactive'!I34*'Male Inactive'!U34)+('Male Barely'!I34*'Male Barely'!U34)+('Male Somewhat'!I34*'Male Somewhat'!U34)+('Male Active'!I34*'Male Active'!U34)+('Male Highly'!I34*'Male Highly'!U34)</f>
        <v>0</v>
      </c>
      <c r="D34" s="58">
        <f>('Male Inactive'!I34*'Male Inactive'!AA34)+('Male Barely'!I34*'Male Barely'!AA34)+('Male Somewhat'!I34*'Male Somewhat'!AA34)+('Male Active'!I34*'Male Active'!AA34)+('Male Highly'!I34*'Male Highly'!AA34)</f>
        <v>24.745271565938335</v>
      </c>
      <c r="E34" s="58">
        <f>('Male Inactive'!I34*'Male Inactive'!AM34)+('Male Barely'!I34*'Male Barely'!AM34)+('Male Somewhat'!I34*'Male Somewhat'!AM34)+('Male Active'!I34*'Male Active'!AM34)+('Male Highly'!I34*'Male Highly'!AM34)</f>
        <v>935.64934297786624</v>
      </c>
      <c r="F34" s="58">
        <f>('Male Inactive'!I34*'Male Inactive'!AG34)+('Male Barely'!I34*'Male Barely'!AG34)+('Male Somewhat'!I34*'Male Somewhat'!AG34)+('Male Active'!I34*'Male Active'!AG34)+('Male Highly'!I34*'Male Highly'!AG34)</f>
        <v>0</v>
      </c>
      <c r="G34" s="58">
        <f>('Male Inactive'!J34+'Male Barely'!J34+'Male Somewhat'!J34+'Male Active'!J34+'Male Highly'!J34)</f>
        <v>49.477713564764116</v>
      </c>
      <c r="H34" s="58">
        <f t="shared" si="0"/>
        <v>497.50808493183649</v>
      </c>
    </row>
    <row r="35" spans="1:8">
      <c r="A35" s="58">
        <v>37</v>
      </c>
      <c r="B35" s="58">
        <f>'Male Inactive'!I35+'Male Barely'!I35+'Male Somewhat'!I35+'Male Active'!I35+'Male Highly'!I35</f>
        <v>49453.014201503393</v>
      </c>
      <c r="C35" s="58">
        <f>('Male Inactive'!I35*'Male Inactive'!U35)+('Male Barely'!I35*'Male Barely'!U35)+('Male Somewhat'!I35*'Male Somewhat'!U35)+('Male Active'!I35*'Male Active'!U35)+('Male Highly'!I35*'Male Highly'!U35)</f>
        <v>0</v>
      </c>
      <c r="D35" s="58">
        <f>('Male Inactive'!I35*'Male Inactive'!AA35)+('Male Barely'!I35*'Male Barely'!AA35)+('Male Somewhat'!I35*'Male Somewhat'!AA35)+('Male Active'!I35*'Male Active'!AA35)+('Male Highly'!I35*'Male Highly'!AA35)</f>
        <v>24.720710290489091</v>
      </c>
      <c r="E35" s="58">
        <f>('Male Inactive'!I35*'Male Inactive'!AM35)+('Male Barely'!I35*'Male Barely'!AM35)+('Male Somewhat'!I35*'Male Somewhat'!AM35)+('Male Active'!I35*'Male Active'!AM35)+('Male Highly'!I35*'Male Highly'!AM35)</f>
        <v>1036.2657103952477</v>
      </c>
      <c r="F35" s="58">
        <f>('Male Inactive'!I35*'Male Inactive'!AG35)+('Male Barely'!I35*'Male Barely'!AG35)+('Male Somewhat'!I35*'Male Somewhat'!AG35)+('Male Active'!I35*'Male Active'!AG35)+('Male Highly'!I35*'Male Highly'!AG35)</f>
        <v>0</v>
      </c>
      <c r="G35" s="58">
        <f>('Male Inactive'!J35+'Male Barely'!J35+'Male Somewhat'!J35+'Male Active'!J35+'Male Highly'!J35)</f>
        <v>49.428260161026095</v>
      </c>
      <c r="H35" s="58">
        <f t="shared" si="0"/>
        <v>546.98579849660064</v>
      </c>
    </row>
    <row r="36" spans="1:8">
      <c r="A36" s="58">
        <v>38</v>
      </c>
      <c r="B36" s="58">
        <f>'Male Inactive'!I36+'Male Barely'!I36+'Male Somewhat'!I36+'Male Active'!I36+'Male Highly'!I36</f>
        <v>49403.585941342368</v>
      </c>
      <c r="C36" s="58">
        <f>('Male Inactive'!I36*'Male Inactive'!U36)+('Male Barely'!I36*'Male Barely'!U36)+('Male Somewhat'!I36*'Male Somewhat'!U36)+('Male Active'!I36*'Male Active'!U36)+('Male Highly'!I36*'Male Highly'!U36)</f>
        <v>0</v>
      </c>
      <c r="D36" s="58">
        <f>('Male Inactive'!I36*'Male Inactive'!AA36)+('Male Barely'!I36*'Male Barely'!AA36)+('Male Somewhat'!I36*'Male Somewhat'!AA36)+('Male Active'!I36*'Male Active'!AA36)+('Male Highly'!I36*'Male Highly'!AA36)</f>
        <v>24.696174479473271</v>
      </c>
      <c r="E36" s="58">
        <f>('Male Inactive'!I36*'Male Inactive'!AM36)+('Male Barely'!I36*'Male Barely'!AM36)+('Male Somewhat'!I36*'Male Somewhat'!AM36)+('Male Active'!I36*'Male Active'!AM36)+('Male Highly'!I36*'Male Highly'!AM36)</f>
        <v>1136.4383599391131</v>
      </c>
      <c r="F36" s="58">
        <f>('Male Inactive'!I36*'Male Inactive'!AG36)+('Male Barely'!I36*'Male Barely'!AG36)+('Male Somewhat'!I36*'Male Somewhat'!AG36)+('Male Active'!I36*'Male Active'!AG36)+('Male Highly'!I36*'Male Highly'!AG36)</f>
        <v>0</v>
      </c>
      <c r="G36" s="58">
        <f>('Male Inactive'!J36+'Male Barely'!J36+'Male Somewhat'!J36+'Male Active'!J36+'Male Highly'!J36)</f>
        <v>49.378856200242232</v>
      </c>
      <c r="H36" s="58">
        <f t="shared" si="0"/>
        <v>596.4140586576267</v>
      </c>
    </row>
    <row r="37" spans="1:8">
      <c r="A37" s="58">
        <v>39</v>
      </c>
      <c r="B37" s="58">
        <f>'Male Inactive'!I37+'Male Barely'!I37+'Male Somewhat'!I37+'Male Active'!I37+'Male Highly'!I37</f>
        <v>49354.207085142123</v>
      </c>
      <c r="C37" s="58">
        <f>('Male Inactive'!I37*'Male Inactive'!U37)+('Male Barely'!I37*'Male Barely'!U37)+('Male Somewhat'!I37*'Male Somewhat'!U37)+('Male Active'!I37*'Male Active'!U37)+('Male Highly'!I37*'Male Highly'!U37)</f>
        <v>0</v>
      </c>
      <c r="D37" s="58">
        <f>('Male Inactive'!I37*'Male Inactive'!AA37)+('Male Barely'!I37*'Male Barely'!AA37)+('Male Somewhat'!I37*'Male Somewhat'!AA37)+('Male Active'!I37*'Male Active'!AA37)+('Male Highly'!I37*'Male Highly'!AA37)</f>
        <v>24.671664063719518</v>
      </c>
      <c r="E37" s="58">
        <f>('Male Inactive'!I37*'Male Inactive'!AM37)+('Male Barely'!I37*'Male Barely'!AM37)+('Male Somewhat'!I37*'Male Somewhat'!AM37)+('Male Active'!I37*'Male Active'!AM37)+('Male Highly'!I37*'Male Highly'!AM37)</f>
        <v>1236.1683950303625</v>
      </c>
      <c r="F37" s="58">
        <f>('Male Inactive'!I37*'Male Inactive'!AG37)+('Male Barely'!I37*'Male Barely'!AG37)+('Male Somewhat'!I37*'Male Somewhat'!AG37)+('Male Active'!I37*'Male Active'!AG37)+('Male Highly'!I37*'Male Highly'!AG37)</f>
        <v>0</v>
      </c>
      <c r="G37" s="58">
        <f>('Male Inactive'!J37+'Male Barely'!J37+'Male Somewhat'!J37+'Male Active'!J37+'Male Highly'!J37)</f>
        <v>49.329501632329752</v>
      </c>
      <c r="H37" s="58">
        <f t="shared" si="0"/>
        <v>645.79291485786894</v>
      </c>
    </row>
    <row r="38" spans="1:8">
      <c r="A38" s="58">
        <v>40</v>
      </c>
      <c r="B38" s="58">
        <f>'Male Inactive'!I38+'Male Barely'!I38+'Male Somewhat'!I38+'Male Active'!I38+'Male Highly'!I38</f>
        <v>49304.877583509791</v>
      </c>
      <c r="C38" s="58">
        <f>('Male Inactive'!I38*'Male Inactive'!U38)+('Male Barely'!I38*'Male Barely'!U38)+('Male Somewhat'!I38*'Male Somewhat'!U38)+('Male Active'!I38*'Male Active'!U38)+('Male Highly'!I38*'Male Highly'!U38)</f>
        <v>0</v>
      </c>
      <c r="D38" s="58">
        <f>('Male Inactive'!I38*'Male Inactive'!AA38)+('Male Barely'!I38*'Male Barely'!AA38)+('Male Somewhat'!I38*'Male Somewhat'!AA38)+('Male Active'!I38*'Male Active'!AA38)+('Male Highly'!I38*'Male Highly'!AA38)</f>
        <v>24.647178977078802</v>
      </c>
      <c r="E38" s="58">
        <f>('Male Inactive'!I38*'Male Inactive'!AM38)+('Male Barely'!I38*'Male Barely'!AM38)+('Male Somewhat'!I38*'Male Somewhat'!AM38)+('Male Active'!I38*'Male Active'!AM38)+('Male Highly'!I38*'Male Highly'!AM38)</f>
        <v>1335.4569832579773</v>
      </c>
      <c r="F38" s="58">
        <f>('Male Inactive'!I38*'Male Inactive'!AG38)+('Male Barely'!I38*'Male Barely'!AG38)+('Male Somewhat'!I38*'Male Somewhat'!AG38)+('Male Active'!I38*'Male Active'!AG38)+('Male Highly'!I38*'Male Highly'!AG38)</f>
        <v>0</v>
      </c>
      <c r="G38" s="58">
        <f>('Male Inactive'!J38+'Male Barely'!J38+'Male Somewhat'!J38+'Male Active'!J38+'Male Highly'!J38)</f>
        <v>73.901839176773208</v>
      </c>
      <c r="H38" s="58">
        <f t="shared" si="0"/>
        <v>695.1224164901987</v>
      </c>
    </row>
    <row r="39" spans="1:8">
      <c r="A39" s="58">
        <v>41</v>
      </c>
      <c r="B39" s="58">
        <f>'Male Inactive'!I39+'Male Barely'!I39+'Male Somewhat'!I39+'Male Active'!I39+'Male Highly'!I39</f>
        <v>49230.975744333024</v>
      </c>
      <c r="C39" s="58">
        <f>('Male Inactive'!I39*'Male Inactive'!U39)+('Male Barely'!I39*'Male Barely'!U39)+('Male Somewhat'!I39*'Male Somewhat'!U39)+('Male Active'!I39*'Male Active'!U39)+('Male Highly'!I39*'Male Highly'!U39)</f>
        <v>4.9228725816003438</v>
      </c>
      <c r="D39" s="58">
        <f>('Male Inactive'!I39*'Male Inactive'!AA39)+('Male Barely'!I39*'Male Barely'!AA39)+('Male Somewhat'!I39*'Male Somewhat'!AA39)+('Male Active'!I39*'Male Active'!AA39)+('Male Highly'!I39*'Male Highly'!AA39)</f>
        <v>29.530741610556149</v>
      </c>
      <c r="E39" s="58">
        <f>('Male Inactive'!I39*'Male Inactive'!AM39)+('Male Barely'!I39*'Male Barely'!AM39)+('Male Somewhat'!I39*'Male Somewhat'!AM39)+('Male Active'!I39*'Male Active'!AM39)+('Male Highly'!I39*'Male Highly'!AM39)</f>
        <v>1490.6901699383368</v>
      </c>
      <c r="F39" s="58">
        <f>('Male Inactive'!I39*'Male Inactive'!AG39)+('Male Barely'!I39*'Male Barely'!AG39)+('Male Somewhat'!I39*'Male Somewhat'!AG39)+('Male Active'!I39*'Male Active'!AG39)+('Male Highly'!I39*'Male Highly'!AG39)</f>
        <v>4.9228600321450955</v>
      </c>
      <c r="G39" s="58">
        <f>('Male Inactive'!J39+'Male Barely'!J39+'Male Somewhat'!J39+'Male Active'!J39+'Male Highly'!J39)</f>
        <v>73.791069165438529</v>
      </c>
      <c r="H39" s="58">
        <f t="shared" si="0"/>
        <v>769.02425566697195</v>
      </c>
    </row>
    <row r="40" spans="1:8">
      <c r="A40" s="58">
        <v>42</v>
      </c>
      <c r="B40" s="58">
        <f>'Male Inactive'!I40+'Male Barely'!I40+'Male Somewhat'!I40+'Male Active'!I40+'Male Highly'!I40</f>
        <v>49157.184675167584</v>
      </c>
      <c r="C40" s="58">
        <f>('Male Inactive'!I40*'Male Inactive'!U40)+('Male Barely'!I40*'Male Barely'!U40)+('Male Somewhat'!I40*'Male Somewhat'!U40)+('Male Active'!I40*'Male Active'!U40)+('Male Highly'!I40*'Male Highly'!U40)</f>
        <v>9.8305131245795394</v>
      </c>
      <c r="D40" s="58">
        <f>('Male Inactive'!I40*'Male Inactive'!AA40)+('Male Barely'!I40*'Male Barely'!AA40)+('Male Somewhat'!I40*'Male Somewhat'!AA40)+('Male Active'!I40*'Male Active'!AA40)+('Male Highly'!I40*'Male Highly'!AA40)</f>
        <v>34.399137172055021</v>
      </c>
      <c r="E40" s="58">
        <f>('Male Inactive'!I40*'Male Inactive'!AM40)+('Male Barely'!I40*'Male Barely'!AM40)+('Male Somewhat'!I40*'Male Somewhat'!AM40)+('Male Active'!I40*'Male Active'!AM40)+('Male Highly'!I40*'Male Highly'!AM40)</f>
        <v>1644.8644640508467</v>
      </c>
      <c r="F40" s="58">
        <f>('Male Inactive'!I40*'Male Inactive'!AG40)+('Male Barely'!I40*'Male Barely'!AG40)+('Male Somewhat'!I40*'Male Somewhat'!AG40)+('Male Active'!I40*'Male Active'!AG40)+('Male Highly'!I40*'Male Highly'!AG40)</f>
        <v>9.8304792168851289</v>
      </c>
      <c r="G40" s="58">
        <f>('Male Inactive'!J40+'Male Barely'!J40+'Male Somewhat'!J40+'Male Active'!J40+'Male Highly'!J40)</f>
        <v>73.680465193510457</v>
      </c>
      <c r="H40" s="58">
        <f t="shared" si="0"/>
        <v>842.81532483241051</v>
      </c>
    </row>
    <row r="41" spans="1:8">
      <c r="A41" s="58">
        <v>43</v>
      </c>
      <c r="B41" s="58">
        <f>'Male Inactive'!I41+'Male Barely'!I41+'Male Somewhat'!I41+'Male Active'!I41+'Male Highly'!I41</f>
        <v>49083.504209974075</v>
      </c>
      <c r="C41" s="58">
        <f>('Male Inactive'!I41*'Male Inactive'!U41)+('Male Barely'!I41*'Male Barely'!U41)+('Male Somewhat'!I41*'Male Somewhat'!U41)+('Male Active'!I41*'Male Active'!U41)+('Male Highly'!I41*'Male Highly'!U41)</f>
        <v>14.722957249681684</v>
      </c>
      <c r="D41" s="58">
        <f>('Male Inactive'!I41*'Male Inactive'!AA41)+('Male Barely'!I41*'Male Barely'!AA41)+('Male Somewhat'!I41*'Male Somewhat'!AA41)+('Male Active'!I41*'Male Active'!AA41)+('Male Highly'!I41*'Male Highly'!AA41)</f>
        <v>39.25240118905154</v>
      </c>
      <c r="E41" s="58">
        <f>('Male Inactive'!I41*'Male Inactive'!AM41)+('Male Barely'!I41*'Male Barely'!AM41)+('Male Somewhat'!I41*'Male Somewhat'!AM41)+('Male Active'!I41*'Male Active'!AM41)+('Male Highly'!I41*'Male Highly'!AM41)</f>
        <v>1797.985126584877</v>
      </c>
      <c r="F41" s="58">
        <f>('Male Inactive'!I41*'Male Inactive'!AG41)+('Male Barely'!I41*'Male Barely'!AG41)+('Male Somewhat'!I41*'Male Somewhat'!AG41)+('Male Active'!I41*'Male Active'!AG41)+('Male Highly'!I41*'Male Highly'!AG41)</f>
        <v>14.722893099392913</v>
      </c>
      <c r="G41" s="58">
        <f>('Male Inactive'!J41+'Male Barely'!J41+'Male Somewhat'!J41+'Male Active'!J41+'Male Highly'!J41)</f>
        <v>73.570027008659494</v>
      </c>
      <c r="H41" s="58">
        <f t="shared" si="0"/>
        <v>916.495790025921</v>
      </c>
    </row>
    <row r="42" spans="1:8">
      <c r="A42" s="58">
        <v>44</v>
      </c>
      <c r="B42" s="58">
        <f>'Male Inactive'!I42+'Male Barely'!I42+'Male Somewhat'!I42+'Male Active'!I42+'Male Highly'!I42</f>
        <v>49009.934182965415</v>
      </c>
      <c r="C42" s="58">
        <f>('Male Inactive'!I42*'Male Inactive'!U42)+('Male Barely'!I42*'Male Barely'!U42)+('Male Somewhat'!I42*'Male Somewhat'!U42)+('Male Active'!I42*'Male Active'!U42)+('Male Highly'!I42*'Male Highly'!U42)</f>
        <v>19.600240501394598</v>
      </c>
      <c r="D42" s="58">
        <f>('Male Inactive'!I42*'Male Inactive'!AA42)+('Male Barely'!I42*'Male Barely'!AA42)+('Male Somewhat'!I42*'Male Somewhat'!AA42)+('Male Active'!I42*'Male Active'!AA42)+('Male Highly'!I42*'Male Highly'!AA42)</f>
        <v>44.090569115617768</v>
      </c>
      <c r="E42" s="58">
        <f>('Male Inactive'!I42*'Male Inactive'!AM42)+('Male Barely'!I42*'Male Barely'!AM42)+('Male Somewhat'!I42*'Male Somewhat'!AM42)+('Male Active'!I42*'Male Active'!AM42)+('Male Highly'!I42*'Male Highly'!AM42)</f>
        <v>1950.0575736507283</v>
      </c>
      <c r="F42" s="58">
        <f>('Male Inactive'!I42*'Male Inactive'!AG42)+('Male Barely'!I42*'Male Barely'!AG42)+('Male Somewhat'!I42*'Male Somewhat'!AG42)+('Male Active'!I42*'Male Active'!AG42)+('Male Highly'!I42*'Male Highly'!AG42)</f>
        <v>19.600137149991454</v>
      </c>
      <c r="G42" s="58">
        <f>('Male Inactive'!J42+'Male Barely'!J42+'Male Somewhat'!J42+'Male Active'!J42+'Male Highly'!J42)</f>
        <v>73.459754357333409</v>
      </c>
      <c r="H42" s="58">
        <f t="shared" si="0"/>
        <v>990.0658170345805</v>
      </c>
    </row>
    <row r="43" spans="1:8">
      <c r="A43" s="58">
        <v>45</v>
      </c>
      <c r="B43" s="58">
        <f>'Male Inactive'!I43+'Male Barely'!I43+'Male Somewhat'!I43+'Male Active'!I43+'Male Highly'!I43</f>
        <v>48936.474428608082</v>
      </c>
      <c r="C43" s="58">
        <f>('Male Inactive'!I43*'Male Inactive'!U43)+('Male Barely'!I43*'Male Barely'!U43)+('Male Somewhat'!I43*'Male Somewhat'!U43)+('Male Active'!I43*'Male Active'!U43)+('Male Highly'!I43*'Male Highly'!U43)</f>
        <v>24.462398355479628</v>
      </c>
      <c r="D43" s="58">
        <f>('Male Inactive'!I43*'Male Inactive'!AA43)+('Male Barely'!I43*'Male Barely'!AA43)+('Male Somewhat'!I43*'Male Somewhat'!AA43)+('Male Active'!I43*'Male Active'!AA43)+('Male Highly'!I43*'Male Highly'!AA43)</f>
        <v>48.913676341454227</v>
      </c>
      <c r="E43" s="58">
        <f>('Male Inactive'!I43*'Male Inactive'!AM43)+('Male Barely'!I43*'Male Barely'!AM43)+('Male Somewhat'!I43*'Male Somewhat'!AM43)+('Male Active'!I43*'Male Active'!AM43)+('Male Highly'!I43*'Male Highly'!AM43)</f>
        <v>2101.0873751443451</v>
      </c>
      <c r="F43" s="58">
        <f>('Male Inactive'!I43*'Male Inactive'!AG43)+('Male Barely'!I43*'Male Barely'!AG43)+('Male Somewhat'!I43*'Male Somewhat'!AG43)+('Male Active'!I43*'Male Active'!AG43)+('Male Highly'!I43*'Male Highly'!AG43)</f>
        <v>24.462246767049159</v>
      </c>
      <c r="G43" s="58">
        <f>('Male Inactive'!J43+'Male Barely'!J43+'Male Somewhat'!J43+'Male Active'!J43+'Male Highly'!J43)</f>
        <v>107.54185530695241</v>
      </c>
      <c r="H43" s="58">
        <f t="shared" si="0"/>
        <v>1063.5255713919139</v>
      </c>
    </row>
    <row r="44" spans="1:8">
      <c r="A44" s="58">
        <v>46</v>
      </c>
      <c r="B44" s="58">
        <f>'Male Inactive'!I44+'Male Barely'!I44+'Male Somewhat'!I44+'Male Active'!I44+'Male Highly'!I44</f>
        <v>48828.932573301136</v>
      </c>
      <c r="C44" s="58">
        <f>('Male Inactive'!I44*'Male Inactive'!U44)+('Male Barely'!I44*'Male Barely'!U44)+('Male Somewhat'!I44*'Male Somewhat'!U44)+('Male Active'!I44*'Male Active'!U44)+('Male Highly'!I44*'Male Highly'!U44)</f>
        <v>53.68245423805854</v>
      </c>
      <c r="D44" s="58">
        <f>('Male Inactive'!I44*'Male Inactive'!AA44)+('Male Barely'!I44*'Male Barely'!AA44)+('Male Somewhat'!I44*'Male Somewhat'!AA44)+('Male Active'!I44*'Male Active'!AA44)+('Male Highly'!I44*'Male Highly'!AA44)</f>
        <v>58.561329022242518</v>
      </c>
      <c r="E44" s="58">
        <f>('Male Inactive'!I44*'Male Inactive'!AM44)+('Male Barely'!I44*'Male Barely'!AM44)+('Male Somewhat'!I44*'Male Somewhat'!AM44)+('Male Active'!I44*'Male Active'!AM44)+('Male Highly'!I44*'Male Highly'!AM44)</f>
        <v>2323.4864732507276</v>
      </c>
      <c r="F44" s="58">
        <f>('Male Inactive'!I44*'Male Inactive'!AG44)+('Male Barely'!I44*'Male Barely'!AG44)+('Male Somewhat'!I44*'Male Somewhat'!AG44)+('Male Active'!I44*'Male Active'!AG44)+('Male Highly'!I44*'Male Highly'!AG44)</f>
        <v>24.408542463121986</v>
      </c>
      <c r="G44" s="58">
        <f>('Male Inactive'!J44+'Male Barely'!J44+'Male Somewhat'!J44+'Male Active'!J44+'Male Highly'!J44)</f>
        <v>107.30552283259098</v>
      </c>
      <c r="H44" s="58">
        <f t="shared" si="0"/>
        <v>1171.0674266988663</v>
      </c>
    </row>
    <row r="45" spans="1:8">
      <c r="A45" s="58">
        <v>47</v>
      </c>
      <c r="B45" s="58">
        <f>'Male Inactive'!I45+'Male Barely'!I45+'Male Somewhat'!I45+'Male Active'!I45+'Male Highly'!I45</f>
        <v>48721.627050468538</v>
      </c>
      <c r="C45" s="58">
        <f>('Male Inactive'!I45*'Male Inactive'!U45)+('Male Barely'!I45*'Male Barely'!U45)+('Male Somewhat'!I45*'Male Somewhat'!U45)+('Male Active'!I45*'Male Active'!U45)+('Male Highly'!I45*'Male Highly'!U45)</f>
        <v>82.756284224628047</v>
      </c>
      <c r="D45" s="58">
        <f>('Male Inactive'!I45*'Male Inactive'!AA45)+('Male Barely'!I45*'Male Barely'!AA45)+('Male Somewhat'!I45*'Male Somewhat'!AA45)+('Male Active'!I45*'Male Active'!AA45)+('Male Highly'!I45*'Male Highly'!AA45)</f>
        <v>68.16440662806643</v>
      </c>
      <c r="E45" s="58">
        <f>('Male Inactive'!I45*'Male Inactive'!AM45)+('Male Barely'!I45*'Male Barely'!AM45)+('Male Somewhat'!I45*'Male Somewhat'!AM45)+('Male Active'!I45*'Male Active'!AM45)+('Male Highly'!I45*'Male Highly'!AM45)</f>
        <v>2543.6316774871075</v>
      </c>
      <c r="F45" s="58">
        <f>('Male Inactive'!I45*'Male Inactive'!AG45)+('Male Barely'!I45*'Male Barely'!AG45)+('Male Somewhat'!I45*'Male Somewhat'!AG45)+('Male Active'!I45*'Male Active'!AG45)+('Male Highly'!I45*'Male Highly'!AG45)</f>
        <v>24.354956362356535</v>
      </c>
      <c r="G45" s="58">
        <f>('Male Inactive'!J45+'Male Barely'!J45+'Male Somewhat'!J45+'Male Active'!J45+'Male Highly'!J45)</f>
        <v>107.06970967627075</v>
      </c>
      <c r="H45" s="58">
        <f t="shared" si="0"/>
        <v>1278.3729495314572</v>
      </c>
    </row>
    <row r="46" spans="1:8">
      <c r="A46" s="58">
        <v>48</v>
      </c>
      <c r="B46" s="58">
        <f>'Male Inactive'!I46+'Male Barely'!I46+'Male Somewhat'!I46+'Male Active'!I46+'Male Highly'!I46</f>
        <v>48614.557340792264</v>
      </c>
      <c r="C46" s="58">
        <f>('Male Inactive'!I46*'Male Inactive'!U46)+('Male Barely'!I46*'Male Barely'!U46)+('Male Somewhat'!I46*'Male Somewhat'!U46)+('Male Active'!I46*'Male Active'!U46)+('Male Highly'!I46*'Male Highly'!U46)</f>
        <v>111.68443626825764</v>
      </c>
      <c r="D46" s="58">
        <f>('Male Inactive'!I46*'Male Inactive'!AA46)+('Male Barely'!I46*'Male Barely'!AA46)+('Male Somewhat'!I46*'Male Somewhat'!AA46)+('Male Active'!I46*'Male Active'!AA46)+('Male Highly'!I46*'Male Highly'!AA46)</f>
        <v>77.723063376793803</v>
      </c>
      <c r="E46" s="58">
        <f>('Male Inactive'!I46*'Male Inactive'!AM46)+('Male Barely'!I46*'Male Barely'!AM46)+('Male Somewhat'!I46*'Male Somewhat'!AM46)+('Male Active'!I46*'Male Active'!AM46)+('Male Highly'!I46*'Male Highly'!AM46)</f>
        <v>2761.5420418816893</v>
      </c>
      <c r="F46" s="58">
        <f>('Male Inactive'!I46*'Male Inactive'!AG46)+('Male Barely'!I46*'Male Barely'!AG46)+('Male Somewhat'!I46*'Male Somewhat'!AG46)+('Male Active'!I46*'Male Active'!AG46)+('Male Highly'!I46*'Male Highly'!AG46)</f>
        <v>24.301488226070667</v>
      </c>
      <c r="G46" s="58">
        <f>('Male Inactive'!J46+'Male Barely'!J46+'Male Somewhat'!J46+'Male Active'!J46+'Male Highly'!J46)</f>
        <v>106.83441466183356</v>
      </c>
      <c r="H46" s="58">
        <f t="shared" si="0"/>
        <v>1385.442659207728</v>
      </c>
    </row>
    <row r="47" spans="1:8">
      <c r="A47" s="58">
        <v>49</v>
      </c>
      <c r="B47" s="58">
        <f>'Male Inactive'!I47+'Male Barely'!I47+'Male Somewhat'!I47+'Male Active'!I47+'Male Highly'!I47</f>
        <v>48507.722926130431</v>
      </c>
      <c r="C47" s="58">
        <f>('Male Inactive'!I47*'Male Inactive'!U47)+('Male Barely'!I47*'Male Barely'!U47)+('Male Somewhat'!I47*'Male Somewhat'!U47)+('Male Active'!I47*'Male Active'!U47)+('Male Highly'!I47*'Male Highly'!U47)</f>
        <v>140.46745711242639</v>
      </c>
      <c r="D47" s="58">
        <f>('Male Inactive'!I47*'Male Inactive'!AA47)+('Male Barely'!I47*'Male Barely'!AA47)+('Male Somewhat'!I47*'Male Somewhat'!AA47)+('Male Active'!I47*'Male Active'!AA47)+('Male Highly'!I47*'Male Highly'!AA47)</f>
        <v>87.23745305665382</v>
      </c>
      <c r="E47" s="58">
        <f>('Male Inactive'!I47*'Male Inactive'!AM47)+('Male Barely'!I47*'Male Barely'!AM47)+('Male Somewhat'!I47*'Male Somewhat'!AM47)+('Male Active'!I47*'Male Active'!AM47)+('Male Highly'!I47*'Male Highly'!AM47)</f>
        <v>2977.236846505376</v>
      </c>
      <c r="F47" s="58">
        <f>('Male Inactive'!I47*'Male Inactive'!AG47)+('Male Barely'!I47*'Male Barely'!AG47)+('Male Somewhat'!I47*'Male Somewhat'!AG47)+('Male Active'!I47*'Male Active'!AG47)+('Male Highly'!I47*'Male Highly'!AG47)</f>
        <v>24.248137834166275</v>
      </c>
      <c r="G47" s="58">
        <f>('Male Inactive'!J47+'Male Barely'!J47+'Male Somewhat'!J47+'Male Active'!J47+'Male Highly'!J47)</f>
        <v>106.59963658645383</v>
      </c>
      <c r="H47" s="58">
        <f t="shared" si="0"/>
        <v>1492.2770738695615</v>
      </c>
    </row>
    <row r="48" spans="1:8">
      <c r="A48" s="58">
        <v>50</v>
      </c>
      <c r="B48" s="58">
        <f>'Male Inactive'!I48+'Male Barely'!I48+'Male Somewhat'!I48+'Male Active'!I48+'Male Highly'!I48</f>
        <v>48401.123289543975</v>
      </c>
      <c r="C48" s="58">
        <f>('Male Inactive'!I48*'Male Inactive'!U48)+('Male Barely'!I48*'Male Barely'!U48)+('Male Somewhat'!I48*'Male Somewhat'!U48)+('Male Active'!I48*'Male Active'!U48)+('Male Highly'!I48*'Male Highly'!U48)</f>
        <v>169.10589279634721</v>
      </c>
      <c r="D48" s="58">
        <f>('Male Inactive'!I48*'Male Inactive'!AA48)+('Male Barely'!I48*'Male Barely'!AA48)+('Male Somewhat'!I48*'Male Somewhat'!AA48)+('Male Active'!I48*'Male Active'!AA48)+('Male Highly'!I48*'Male Highly'!AA48)</f>
        <v>96.707729062781013</v>
      </c>
      <c r="E48" s="58">
        <f>('Male Inactive'!I48*'Male Inactive'!AM48)+('Male Barely'!I48*'Male Barely'!AM48)+('Male Somewhat'!I48*'Male Somewhat'!AM48)+('Male Active'!I48*'Male Active'!AM48)+('Male Highly'!I48*'Male Highly'!AM48)</f>
        <v>3190.7355845848424</v>
      </c>
      <c r="F48" s="58">
        <f>('Male Inactive'!I48*'Male Inactive'!AG48)+('Male Barely'!I48*'Male Barely'!AG48)+('Male Somewhat'!I48*'Male Somewhat'!AG48)+('Male Active'!I48*'Male Active'!AG48)+('Male Highly'!I48*'Male Highly'!AG48)</f>
        <v>24.194904999635799</v>
      </c>
      <c r="G48" s="58">
        <f>('Male Inactive'!J48+'Male Barely'!J48+'Male Somewhat'!J48+'Male Active'!J48+'Male Highly'!J48)</f>
        <v>164.28432535535032</v>
      </c>
      <c r="H48" s="58">
        <f t="shared" si="0"/>
        <v>1598.8767104560154</v>
      </c>
    </row>
    <row r="49" spans="1:8">
      <c r="A49" s="58">
        <v>51</v>
      </c>
      <c r="B49" s="58">
        <f>'Male Inactive'!I49+'Male Barely'!I49+'Male Somewhat'!I49+'Male Active'!I49+'Male Highly'!I49</f>
        <v>48236.838964188632</v>
      </c>
      <c r="C49" s="58">
        <f>('Male Inactive'!I49*'Male Inactive'!U49)+('Male Barely'!I49*'Male Barely'!U49)+('Male Somewhat'!I49*'Male Somewhat'!U49)+('Male Active'!I49*'Male Active'!U49)+('Male Highly'!I49*'Male Highly'!U49)</f>
        <v>250.17303446715317</v>
      </c>
      <c r="D49" s="58">
        <f>('Male Inactive'!I49*'Male Inactive'!AA49)+('Male Barely'!I49*'Male Barely'!AA49)+('Male Somewhat'!I49*'Male Somewhat'!AA49)+('Male Active'!I49*'Male Active'!AA49)+('Male Highly'!I49*'Male Highly'!AA49)</f>
        <v>125.25354828074938</v>
      </c>
      <c r="E49" s="58">
        <f>('Male Inactive'!I49*'Male Inactive'!AM49)+('Male Barely'!I49*'Male Barely'!AM49)+('Male Somewhat'!I49*'Male Somewhat'!AM49)+('Male Active'!I49*'Male Active'!AM49)+('Male Highly'!I49*'Male Highly'!AM49)</f>
        <v>3482.1887881002276</v>
      </c>
      <c r="F49" s="58">
        <f>('Male Inactive'!I49*'Male Inactive'!AG49)+('Male Barely'!I49*'Male Barely'!AG49)+('Male Somewhat'!I49*'Male Somewhat'!AG49)+('Male Active'!I49*'Male Active'!AG49)+('Male Highly'!I49*'Male Highly'!AG49)</f>
        <v>33.754426322701121</v>
      </c>
      <c r="G49" s="58">
        <f>('Male Inactive'!J49+'Male Barely'!J49+'Male Somewhat'!J49+'Male Active'!J49+'Male Highly'!J49)</f>
        <v>163.7267055582366</v>
      </c>
      <c r="H49" s="58">
        <f t="shared" si="0"/>
        <v>1763.1610358113658</v>
      </c>
    </row>
    <row r="50" spans="1:8">
      <c r="A50" s="58">
        <v>52</v>
      </c>
      <c r="B50" s="58">
        <f>'Male Inactive'!I50+'Male Barely'!I50+'Male Somewhat'!I50+'Male Active'!I50+'Male Highly'!I50</f>
        <v>48073.11225863039</v>
      </c>
      <c r="C50" s="58">
        <f>('Male Inactive'!I50*'Male Inactive'!U50)+('Male Barely'!I50*'Male Barely'!U50)+('Male Somewhat'!I50*'Male Somewhat'!U50)+('Male Active'!I50*'Male Active'!U50)+('Male Highly'!I50*'Male Highly'!U50)</f>
        <v>330.54736283292891</v>
      </c>
      <c r="D50" s="58">
        <f>('Male Inactive'!I50*'Male Inactive'!AA50)+('Male Barely'!I50*'Male Barely'!AA50)+('Male Somewhat'!I50*'Male Somewhat'!AA50)+('Male Active'!I50*'Male Active'!AA50)+('Male Highly'!I50*'Male Highly'!AA50)</f>
        <v>153.58671502779893</v>
      </c>
      <c r="E50" s="58">
        <f>('Male Inactive'!I50*'Male Inactive'!AM50)+('Male Barely'!I50*'Male Barely'!AM50)+('Male Somewhat'!I50*'Male Somewhat'!AM50)+('Male Active'!I50*'Male Active'!AM50)+('Male Highly'!I50*'Male Highly'!AM50)</f>
        <v>3769.3015617800111</v>
      </c>
      <c r="F50" s="58">
        <f>('Male Inactive'!I50*'Male Inactive'!AG50)+('Male Barely'!I50*'Male Barely'!AG50)+('Male Somewhat'!I50*'Male Somewhat'!AG50)+('Male Active'!I50*'Male Active'!AG50)+('Male Highly'!I50*'Male Highly'!AG50)</f>
        <v>43.246872722137397</v>
      </c>
      <c r="G50" s="58">
        <f>('Male Inactive'!J50+'Male Barely'!J50+'Male Somewhat'!J50+'Male Active'!J50+'Male Highly'!J50)</f>
        <v>163.17097546381456</v>
      </c>
      <c r="H50" s="58">
        <f t="shared" si="0"/>
        <v>1926.8877413696023</v>
      </c>
    </row>
    <row r="51" spans="1:8">
      <c r="A51" s="58">
        <v>53</v>
      </c>
      <c r="B51" s="58">
        <f>'Male Inactive'!I51+'Male Barely'!I51+'Male Somewhat'!I51+'Male Active'!I51+'Male Highly'!I51</f>
        <v>47909.941283166569</v>
      </c>
      <c r="C51" s="58">
        <f>('Male Inactive'!I51*'Male Inactive'!U51)+('Male Barely'!I51*'Male Barely'!U51)+('Male Somewhat'!I51*'Male Somewhat'!U51)+('Male Active'!I51*'Male Active'!U51)+('Male Highly'!I51*'Male Highly'!U51)</f>
        <v>410.23340820717095</v>
      </c>
      <c r="D51" s="58">
        <f>('Male Inactive'!I51*'Male Inactive'!AA51)+('Male Barely'!I51*'Male Barely'!AA51)+('Male Somewhat'!I51*'Male Somewhat'!AA51)+('Male Active'!I51*'Male Active'!AA51)+('Male Highly'!I51*'Male Highly'!AA51)</f>
        <v>181.70830696412617</v>
      </c>
      <c r="E51" s="58">
        <f>('Male Inactive'!I51*'Male Inactive'!AM51)+('Male Barely'!I51*'Male Barely'!AM51)+('Male Somewhat'!I51*'Male Somewhat'!AM51)+('Male Active'!I51*'Male Active'!AM51)+('Male Highly'!I51*'Male Highly'!AM51)</f>
        <v>4052.1311688283654</v>
      </c>
      <c r="F51" s="58">
        <f>('Male Inactive'!I51*'Male Inactive'!AG51)+('Male Barely'!I51*'Male Barely'!AG51)+('Male Somewhat'!I51*'Male Somewhat'!AG51)+('Male Active'!I51*'Male Active'!AG51)+('Male Highly'!I51*'Male Highly'!AG51)</f>
        <v>52.672600400278981</v>
      </c>
      <c r="G51" s="58">
        <f>('Male Inactive'!J51+'Male Barely'!J51+'Male Somewhat'!J51+'Male Active'!J51+'Male Highly'!J51)</f>
        <v>162.61712687261638</v>
      </c>
      <c r="H51" s="58">
        <f t="shared" si="0"/>
        <v>2090.0587168334168</v>
      </c>
    </row>
    <row r="52" spans="1:8">
      <c r="A52" s="58">
        <v>54</v>
      </c>
      <c r="B52" s="58">
        <f>'Male Inactive'!I52+'Male Barely'!I52+'Male Somewhat'!I52+'Male Active'!I52+'Male Highly'!I52</f>
        <v>47747.324156293966</v>
      </c>
      <c r="C52" s="58">
        <f>('Male Inactive'!I52*'Male Inactive'!U52)+('Male Barely'!I52*'Male Barely'!U52)+('Male Somewhat'!I52*'Male Somewhat'!U52)+('Male Active'!I52*'Male Active'!U52)+('Male Highly'!I52*'Male Highly'!U52)</f>
        <v>489.23575113455536</v>
      </c>
      <c r="D52" s="58">
        <f>('Male Inactive'!I52*'Male Inactive'!AA52)+('Male Barely'!I52*'Male Barely'!AA52)+('Male Somewhat'!I52*'Male Somewhat'!AA52)+('Male Active'!I52*'Male Active'!AA52)+('Male Highly'!I52*'Male Highly'!AA52)</f>
        <v>209.61929154517912</v>
      </c>
      <c r="E52" s="58">
        <f>('Male Inactive'!I52*'Male Inactive'!AM52)+('Male Barely'!I52*'Male Barely'!AM52)+('Male Somewhat'!I52*'Male Somewhat'!AM52)+('Male Active'!I52*'Male Active'!AM52)+('Male Highly'!I52*'Male Highly'!AM52)</f>
        <v>4330.735496734178</v>
      </c>
      <c r="F52" s="58">
        <f>('Male Inactive'!I52*'Male Inactive'!AG52)+('Male Barely'!I52*'Male Barely'!AG52)+('Male Somewhat'!I52*'Male Somewhat'!AG52)+('Male Active'!I52*'Male Active'!AG52)+('Male Highly'!I52*'Male Highly'!AG52)</f>
        <v>62.031967434786779</v>
      </c>
      <c r="G52" s="58">
        <f>('Male Inactive'!J52+'Male Barely'!J52+'Male Somewhat'!J52+'Male Active'!J52+'Male Highly'!J52)</f>
        <v>162.06517008046984</v>
      </c>
      <c r="H52" s="58">
        <f t="shared" si="0"/>
        <v>2252.6758437060334</v>
      </c>
    </row>
    <row r="53" spans="1:8">
      <c r="A53" s="58">
        <v>55</v>
      </c>
      <c r="B53" s="58">
        <f>'Male Inactive'!I53+'Male Barely'!I53+'Male Somewhat'!I53+'Male Active'!I53+'Male Highly'!I53</f>
        <v>47585.258986213492</v>
      </c>
      <c r="C53" s="58">
        <f>('Male Inactive'!I53*'Male Inactive'!U53)+('Male Barely'!I53*'Male Barely'!U53)+('Male Somewhat'!I53*'Male Somewhat'!U53)+('Male Active'!I53*'Male Active'!U53)+('Male Highly'!I53*'Male Highly'!U53)</f>
        <v>567.55847779216163</v>
      </c>
      <c r="D53" s="58">
        <f>('Male Inactive'!I53*'Male Inactive'!AA53)+('Male Barely'!I53*'Male Barely'!AA53)+('Male Somewhat'!I53*'Male Somewhat'!AA53)+('Male Active'!I53*'Male Active'!AA53)+('Male Highly'!I53*'Male Highly'!AA53)</f>
        <v>237.32113632419112</v>
      </c>
      <c r="E53" s="58">
        <f>('Male Inactive'!I53*'Male Inactive'!AM53)+('Male Barely'!I53*'Male Barely'!AM53)+('Male Somewhat'!I53*'Male Somewhat'!AM53)+('Male Active'!I53*'Male Active'!AM53)+('Male Highly'!I53*'Male Highly'!AM53)</f>
        <v>4605.1619265233385</v>
      </c>
      <c r="F53" s="58">
        <f>('Male Inactive'!I53*'Male Inactive'!AG53)+('Male Barely'!I53*'Male Barely'!AG53)+('Male Somewhat'!I53*'Male Somewhat'!AG53)+('Male Active'!I53*'Male Active'!AG53)+('Male Highly'!I53*'Male Highly'!AG53)</f>
        <v>71.325309282330167</v>
      </c>
      <c r="G53" s="58">
        <f>('Male Inactive'!J53+'Male Barely'!J53+'Male Somewhat'!J53+'Male Active'!J53+'Male Highly'!J53)</f>
        <v>251.53454539590743</v>
      </c>
      <c r="H53" s="58">
        <f t="shared" si="0"/>
        <v>2414.7410137865031</v>
      </c>
    </row>
    <row r="54" spans="1:8">
      <c r="A54" s="58">
        <v>56</v>
      </c>
      <c r="B54" s="58">
        <f>'Male Inactive'!I54+'Male Barely'!I54+'Male Somewhat'!I54+'Male Active'!I54+'Male Highly'!I54</f>
        <v>47333.724440817583</v>
      </c>
      <c r="C54" s="58">
        <f>('Male Inactive'!I54*'Male Inactive'!U54)+('Male Barely'!I54*'Male Barely'!U54)+('Male Somewhat'!I54*'Male Somewhat'!U54)+('Male Active'!I54*'Male Active'!U54)+('Male Highly'!I54*'Male Highly'!U54)</f>
        <v>685.97386932496647</v>
      </c>
      <c r="D54" s="58">
        <f>('Male Inactive'!I54*'Male Inactive'!AA54)+('Male Barely'!I54*'Male Barely'!AA54)+('Male Somewhat'!I54*'Male Somewhat'!AA54)+('Male Active'!I54*'Male Active'!AA54)+('Male Highly'!I54*'Male Highly'!AA54)</f>
        <v>287.83683654919355</v>
      </c>
      <c r="E54" s="58">
        <f>('Male Inactive'!I54*'Male Inactive'!AM54)+('Male Barely'!I54*'Male Barely'!AM54)+('Male Somewhat'!I54*'Male Somewhat'!AM54)+('Male Active'!I54*'Male Active'!AM54)+('Male Highly'!I54*'Male Highly'!AM54)</f>
        <v>4945.5924135950845</v>
      </c>
      <c r="F54" s="58">
        <f>('Male Inactive'!I54*'Male Inactive'!AG54)+('Male Barely'!I54*'Male Barely'!AG54)+('Male Somewhat'!I54*'Male Somewhat'!AG54)+('Male Active'!I54*'Male Active'!AG54)+('Male Highly'!I54*'Male Highly'!AG54)</f>
        <v>80.400208280235148</v>
      </c>
      <c r="G54" s="58">
        <f>('Male Inactive'!J54+'Male Barely'!J54+'Male Somewhat'!J54+'Male Active'!J54+'Male Highly'!J54)</f>
        <v>250.20494587906856</v>
      </c>
      <c r="H54" s="58">
        <f t="shared" si="0"/>
        <v>2666.2755591824107</v>
      </c>
    </row>
    <row r="55" spans="1:8">
      <c r="A55" s="58">
        <v>57</v>
      </c>
      <c r="B55" s="58">
        <f>'Male Inactive'!I55+'Male Barely'!I55+'Male Somewhat'!I55+'Male Active'!I55+'Male Highly'!I55</f>
        <v>47083.519494938511</v>
      </c>
      <c r="C55" s="58">
        <f>('Male Inactive'!I55*'Male Inactive'!U55)+('Male Barely'!I55*'Male Barely'!U55)+('Male Somewhat'!I55*'Male Somewhat'!U55)+('Male Active'!I55*'Male Active'!U55)+('Male Highly'!I55*'Male Highly'!U55)</f>
        <v>802.80202374139446</v>
      </c>
      <c r="D55" s="58">
        <f>('Male Inactive'!I55*'Male Inactive'!AA55)+('Male Barely'!I55*'Male Barely'!AA55)+('Male Somewhat'!I55*'Male Somewhat'!AA55)+('Male Active'!I55*'Male Active'!AA55)+('Male Highly'!I55*'Male Highly'!AA55)</f>
        <v>337.75361548719252</v>
      </c>
      <c r="E55" s="58">
        <f>('Male Inactive'!I55*'Male Inactive'!AM55)+('Male Barely'!I55*'Male Barely'!AM55)+('Male Somewhat'!I55*'Male Somewhat'!AM55)+('Male Active'!I55*'Male Active'!AM55)+('Male Highly'!I55*'Male Highly'!AM55)</f>
        <v>5278.7397754587691</v>
      </c>
      <c r="F55" s="58">
        <f>('Male Inactive'!I55*'Male Inactive'!AG55)+('Male Barely'!I55*'Male Barely'!AG55)+('Male Somewhat'!I55*'Male Somewhat'!AG55)+('Male Active'!I55*'Male Active'!AG55)+('Male Highly'!I55*'Male Highly'!AG55)</f>
        <v>89.37532574636505</v>
      </c>
      <c r="G55" s="58">
        <f>('Male Inactive'!J55+'Male Barely'!J55+'Male Somewhat'!J55+'Male Active'!J55+'Male Highly'!J55)</f>
        <v>248.88237484583894</v>
      </c>
      <c r="H55" s="58">
        <f t="shared" si="0"/>
        <v>2916.4805050614791</v>
      </c>
    </row>
    <row r="56" spans="1:8">
      <c r="A56" s="58">
        <v>58</v>
      </c>
      <c r="B56" s="58">
        <f>'Male Inactive'!I56+'Male Barely'!I56+'Male Somewhat'!I56+'Male Active'!I56+'Male Highly'!I56</f>
        <v>46834.637120092673</v>
      </c>
      <c r="C56" s="58">
        <f>('Male Inactive'!I56*'Male Inactive'!U56)+('Male Barely'!I56*'Male Barely'!U56)+('Male Somewhat'!I56*'Male Somewhat'!U56)+('Male Active'!I56*'Male Active'!U56)+('Male Highly'!I56*'Male Highly'!U56)</f>
        <v>918.05863039497581</v>
      </c>
      <c r="D56" s="58">
        <f>('Male Inactive'!I56*'Male Inactive'!AA56)+('Male Barely'!I56*'Male Barely'!AA56)+('Male Somewhat'!I56*'Male Somewhat'!AA56)+('Male Active'!I56*'Male Active'!AA56)+('Male Highly'!I56*'Male Highly'!AA56)</f>
        <v>387.07696941515633</v>
      </c>
      <c r="E56" s="58">
        <f>('Male Inactive'!I56*'Male Inactive'!AM56)+('Male Barely'!I56*'Male Barely'!AM56)+('Male Somewhat'!I56*'Male Somewhat'!AM56)+('Male Active'!I56*'Male Active'!AM56)+('Male Highly'!I56*'Male Highly'!AM56)</f>
        <v>5604.7240329027336</v>
      </c>
      <c r="F56" s="58">
        <f>('Male Inactive'!I56*'Male Inactive'!AG56)+('Male Barely'!I56*'Male Barely'!AG56)+('Male Somewhat'!I56*'Male Somewhat'!AG56)+('Male Active'!I56*'Male Active'!AG56)+('Male Highly'!I56*'Male Highly'!AG56)</f>
        <v>98.251471053235861</v>
      </c>
      <c r="G56" s="58">
        <f>('Male Inactive'!J56+'Male Barely'!J56+'Male Somewhat'!J56+'Male Active'!J56+'Male Highly'!J56)</f>
        <v>247.56679075671011</v>
      </c>
      <c r="H56" s="58">
        <f t="shared" si="0"/>
        <v>3165.3628799073181</v>
      </c>
    </row>
    <row r="57" spans="1:8">
      <c r="A57" s="58">
        <v>59</v>
      </c>
      <c r="B57" s="58">
        <f>'Male Inactive'!I57+'Male Barely'!I57+'Male Somewhat'!I57+'Male Active'!I57+'Male Highly'!I57</f>
        <v>46587.070329335962</v>
      </c>
      <c r="C57" s="58">
        <f>('Male Inactive'!I57*'Male Inactive'!U57)+('Male Barely'!I57*'Male Barely'!U57)+('Male Somewhat'!I57*'Male Somewhat'!U57)+('Male Active'!I57*'Male Active'!U57)+('Male Highly'!I57*'Male Highly'!U57)</f>
        <v>1031.7592787979411</v>
      </c>
      <c r="D57" s="58">
        <f>('Male Inactive'!I57*'Male Inactive'!AA57)+('Male Barely'!I57*'Male Barely'!AA57)+('Male Somewhat'!I57*'Male Somewhat'!AA57)+('Male Active'!I57*'Male Active'!AA57)+('Male Highly'!I57*'Male Highly'!AA57)</f>
        <v>435.81207869570062</v>
      </c>
      <c r="E57" s="58">
        <f>('Male Inactive'!I57*'Male Inactive'!AM57)+('Male Barely'!I57*'Male Barely'!AM57)+('Male Somewhat'!I57*'Male Somewhat'!AM57)+('Male Active'!I57*'Male Active'!AM57)+('Male Highly'!I57*'Male Highly'!AM57)</f>
        <v>5923.6558543787241</v>
      </c>
      <c r="F57" s="58">
        <f>('Male Inactive'!I57*'Male Inactive'!AG57)+('Male Barely'!I57*'Male Barely'!AG57)+('Male Somewhat'!I57*'Male Somewhat'!AG57)+('Male Active'!I57*'Male Active'!AG57)+('Male Highly'!I57*'Male Highly'!AG57)</f>
        <v>107.02945427730508</v>
      </c>
      <c r="G57" s="58">
        <f>('Male Inactive'!J57+'Male Barely'!J57+'Male Somewhat'!J57+'Male Active'!J57+'Male Highly'!J57)</f>
        <v>246.25816018396128</v>
      </c>
      <c r="H57" s="58">
        <f t="shared" si="0"/>
        <v>3412.929670664028</v>
      </c>
    </row>
    <row r="58" spans="1:8">
      <c r="A58" s="58">
        <v>60</v>
      </c>
      <c r="B58" s="58">
        <f>'Male Inactive'!I58+'Male Barely'!I58+'Male Somewhat'!I58+'Male Active'!I58+'Male Highly'!I58</f>
        <v>46340.812169152006</v>
      </c>
      <c r="C58" s="58">
        <f>('Male Inactive'!I58*'Male Inactive'!U58)+('Male Barely'!I58*'Male Barely'!U58)+('Male Somewhat'!I58*'Male Somewhat'!U58)+('Male Active'!I58*'Male Active'!U58)+('Male Highly'!I58*'Male Highly'!U58)</f>
        <v>1143.918970424952</v>
      </c>
      <c r="D58" s="58">
        <f>('Male Inactive'!I58*'Male Inactive'!AA58)+('Male Barely'!I58*'Male Barely'!AA58)+('Male Somewhat'!I58*'Male Somewhat'!AA58)+('Male Active'!I58*'Male Active'!AA58)+('Male Highly'!I58*'Male Highly'!AA58)</f>
        <v>483.96424556768159</v>
      </c>
      <c r="E58" s="58">
        <f>('Male Inactive'!I58*'Male Inactive'!AM58)+('Male Barely'!I58*'Male Barely'!AM58)+('Male Somewhat'!I58*'Male Somewhat'!AM58)+('Male Active'!I58*'Male Active'!AM58)+('Male Highly'!I58*'Male Highly'!AM58)</f>
        <v>6235.6156851568649</v>
      </c>
      <c r="F58" s="58">
        <f>('Male Inactive'!I58*'Male Inactive'!AG58)+('Male Barely'!I58*'Male Barely'!AG58)+('Male Somewhat'!I58*'Male Somewhat'!AG58)+('Male Active'!I58*'Male Active'!AG58)+('Male Highly'!I58*'Male Highly'!AG58)</f>
        <v>115.71007571407856</v>
      </c>
      <c r="G58" s="58">
        <f>('Male Inactive'!J58+'Male Barely'!J58+'Male Somewhat'!J58+'Male Active'!J58+'Male Highly'!J58)</f>
        <v>392.22704671837278</v>
      </c>
      <c r="H58" s="58">
        <f t="shared" si="0"/>
        <v>3659.1878308479891</v>
      </c>
    </row>
    <row r="59" spans="1:8">
      <c r="A59" s="58">
        <v>61</v>
      </c>
      <c r="B59" s="58">
        <f>'Male Inactive'!I59+'Male Barely'!I59+'Male Somewhat'!I59+'Male Active'!I59+'Male Highly'!I59</f>
        <v>45948.585122433629</v>
      </c>
      <c r="C59" s="58">
        <f>('Male Inactive'!I59*'Male Inactive'!U59)+('Male Barely'!I59*'Male Barely'!U59)+('Male Somewhat'!I59*'Male Somewhat'!U59)+('Male Active'!I59*'Male Active'!U59)+('Male Highly'!I59*'Male Highly'!U59)</f>
        <v>1277.3485016305667</v>
      </c>
      <c r="D59" s="58">
        <f>('Male Inactive'!I59*'Male Inactive'!AA59)+('Male Barely'!I59*'Male Barely'!AA59)+('Male Somewhat'!I59*'Male Somewhat'!AA59)+('Male Active'!I59*'Male Active'!AA59)+('Male Highly'!I59*'Male Highly'!AA59)</f>
        <v>566.15074585538059</v>
      </c>
      <c r="E59" s="58">
        <f>('Male Inactive'!I59*'Male Inactive'!AM59)+('Male Barely'!I59*'Male Barely'!AM59)+('Male Somewhat'!I59*'Male Somewhat'!AM59)+('Male Active'!I59*'Male Active'!AM59)+('Male Highly'!I59*'Male Highly'!AM59)</f>
        <v>6577.4908281448261</v>
      </c>
      <c r="F59" s="58">
        <f>('Male Inactive'!I59*'Male Inactive'!AG59)+('Male Barely'!I59*'Male Barely'!AG59)+('Male Somewhat'!I59*'Male Somewhat'!AG59)+('Male Active'!I59*'Male Active'!AG59)+('Male Highly'!I59*'Male Highly'!AG59)</f>
        <v>123.89750136076543</v>
      </c>
      <c r="G59" s="58">
        <f>('Male Inactive'!J59+'Male Barely'!J59+'Male Somewhat'!J59+'Male Active'!J59+'Male Highly'!J59)</f>
        <v>388.90722736624809</v>
      </c>
      <c r="H59" s="58">
        <f t="shared" si="0"/>
        <v>4051.4148775663616</v>
      </c>
    </row>
    <row r="60" spans="1:8">
      <c r="A60" s="58">
        <v>62</v>
      </c>
      <c r="B60" s="58">
        <f>'Male Inactive'!I60+'Male Barely'!I60+'Male Somewhat'!I60+'Male Active'!I60+'Male Highly'!I60</f>
        <v>45559.677895067383</v>
      </c>
      <c r="C60" s="58">
        <f>('Male Inactive'!I60*'Male Inactive'!U60)+('Male Barely'!I60*'Male Barely'!U60)+('Male Somewhat'!I60*'Male Somewhat'!U60)+('Male Active'!I60*'Male Active'!U60)+('Male Highly'!I60*'Male Highly'!U60)</f>
        <v>1407.9662484790661</v>
      </c>
      <c r="D60" s="58">
        <f>('Male Inactive'!I60*'Male Inactive'!AA60)+('Male Barely'!I60*'Male Barely'!AA60)+('Male Somewhat'!I60*'Male Somewhat'!AA60)+('Male Active'!I60*'Male Active'!AA60)+('Male Highly'!I60*'Male Highly'!AA60)</f>
        <v>646.74580841666193</v>
      </c>
      <c r="E60" s="58">
        <f>('Male Inactive'!I60*'Male Inactive'!AM60)+('Male Barely'!I60*'Male Barely'!AM60)+('Male Somewhat'!I60*'Male Somewhat'!AM60)+('Male Active'!I60*'Male Active'!AM60)+('Male Highly'!I60*'Male Highly'!AM60)</f>
        <v>6908.0021646114265</v>
      </c>
      <c r="F60" s="58">
        <f>('Male Inactive'!I60*'Male Inactive'!AG60)+('Male Barely'!I60*'Male Barely'!AG60)+('Male Somewhat'!I60*'Male Somewhat'!AG60)+('Male Active'!I60*'Male Active'!AG60)+('Male Highly'!I60*'Male Highly'!AG60)</f>
        <v>131.93632580198761</v>
      </c>
      <c r="G60" s="58">
        <f>('Male Inactive'!J60+'Male Barely'!J60+'Male Somewhat'!J60+'Male Active'!J60+'Male Highly'!J60)</f>
        <v>385.6155453465625</v>
      </c>
      <c r="H60" s="58">
        <f t="shared" si="0"/>
        <v>4440.3221049326094</v>
      </c>
    </row>
    <row r="61" spans="1:8">
      <c r="A61" s="58">
        <v>63</v>
      </c>
      <c r="B61" s="58">
        <f>'Male Inactive'!I61+'Male Barely'!I61+'Male Somewhat'!I61+'Male Active'!I61+'Male Highly'!I61</f>
        <v>45174.062349720814</v>
      </c>
      <c r="C61" s="58">
        <f>('Male Inactive'!I61*'Male Inactive'!U61)+('Male Barely'!I61*'Male Barely'!U61)+('Male Somewhat'!I61*'Male Somewhat'!U61)+('Male Active'!I61*'Male Active'!U61)+('Male Highly'!I61*'Male Highly'!U61)</f>
        <v>1535.8248379576232</v>
      </c>
      <c r="D61" s="58">
        <f>('Male Inactive'!I61*'Male Inactive'!AA61)+('Male Barely'!I61*'Male Barely'!AA61)+('Male Somewhat'!I61*'Male Somewhat'!AA61)+('Male Active'!I61*'Male Active'!AA61)+('Male Highly'!I61*'Male Highly'!AA61)</f>
        <v>725.77171802138639</v>
      </c>
      <c r="E61" s="58">
        <f>('Male Inactive'!I61*'Male Inactive'!AM61)+('Male Barely'!I61*'Male Barely'!AM61)+('Male Somewhat'!I61*'Male Somewhat'!AM61)+('Male Active'!I61*'Male Active'!AM61)+('Male Highly'!I61*'Male Highly'!AM61)</f>
        <v>7228.256876723256</v>
      </c>
      <c r="F61" s="58">
        <f>('Male Inactive'!I61*'Male Inactive'!AG61)+('Male Barely'!I61*'Male Barely'!AG61)+('Male Somewhat'!I61*'Male Somewhat'!AG61)+('Male Active'!I61*'Male Active'!AG61)+('Male Highly'!I61*'Male Highly'!AG61)</f>
        <v>139.82846173213989</v>
      </c>
      <c r="G61" s="58">
        <f>('Male Inactive'!J61+'Male Barely'!J61+'Male Somewhat'!J61+'Male Active'!J61+'Male Highly'!J61)</f>
        <v>382.35172385951716</v>
      </c>
      <c r="H61" s="58">
        <f t="shared" si="0"/>
        <v>4825.937650279172</v>
      </c>
    </row>
    <row r="62" spans="1:8">
      <c r="A62" s="58">
        <v>64</v>
      </c>
      <c r="B62" s="58">
        <f>'Male Inactive'!I62+'Male Barely'!I62+'Male Somewhat'!I62+'Male Active'!I62+'Male Highly'!I62</f>
        <v>44791.710625861306</v>
      </c>
      <c r="C62" s="58">
        <f>('Male Inactive'!I62*'Male Inactive'!U62)+('Male Barely'!I62*'Male Barely'!U62)+('Male Somewhat'!I62*'Male Somewhat'!U62)+('Male Active'!I62*'Male Active'!U62)+('Male Highly'!I62*'Male Highly'!U62)</f>
        <v>1660.9678375274748</v>
      </c>
      <c r="D62" s="58">
        <f>('Male Inactive'!I62*'Male Inactive'!AA62)+('Male Barely'!I62*'Male Barely'!AA62)+('Male Somewhat'!I62*'Male Somewhat'!AA62)+('Male Active'!I62*'Male Active'!AA62)+('Male Highly'!I62*'Male Highly'!AA62)</f>
        <v>803.25111475590529</v>
      </c>
      <c r="E62" s="58">
        <f>('Male Inactive'!I62*'Male Inactive'!AM62)+('Male Barely'!I62*'Male Barely'!AM62)+('Male Somewhat'!I62*'Male Somewhat'!AM62)+('Male Active'!I62*'Male Active'!AM62)+('Male Highly'!I62*'Male Highly'!AM62)</f>
        <v>7538.5690901601847</v>
      </c>
      <c r="F62" s="58">
        <f>('Male Inactive'!I62*'Male Inactive'!AG62)+('Male Barely'!I62*'Male Barely'!AG62)+('Male Somewhat'!I62*'Male Somewhat'!AG62)+('Male Active'!I62*'Male Active'!AG62)+('Male Highly'!I62*'Male Highly'!AG62)</f>
        <v>147.57582733328996</v>
      </c>
      <c r="G62" s="58">
        <f>('Male Inactive'!J62+'Male Barely'!J62+'Male Somewhat'!J62+'Male Active'!J62+'Male Highly'!J62)</f>
        <v>379.11552714244749</v>
      </c>
      <c r="H62" s="58">
        <f t="shared" si="0"/>
        <v>5208.2893741386888</v>
      </c>
    </row>
    <row r="63" spans="1:8">
      <c r="A63" s="58">
        <v>65</v>
      </c>
      <c r="B63" s="58">
        <f>'Male Inactive'!I63+'Male Barely'!I63+'Male Somewhat'!I63+'Male Active'!I63+'Male Highly'!I63</f>
        <v>44412.595098718848</v>
      </c>
      <c r="C63" s="58">
        <f>('Male Inactive'!I63*'Male Inactive'!U63)+('Male Barely'!I63*'Male Barely'!U63)+('Male Somewhat'!I63*'Male Somewhat'!U63)+('Male Active'!I63*'Male Active'!U63)+('Male Highly'!I63*'Male Highly'!U63)</f>
        <v>1783.4382905846196</v>
      </c>
      <c r="D63" s="58">
        <f>('Male Inactive'!I63*'Male Inactive'!AA63)+('Male Barely'!I63*'Male Barely'!AA63)+('Male Somewhat'!I63*'Male Somewhat'!AA63)+('Male Active'!I63*'Male Active'!AA63)+('Male Highly'!I63*'Male Highly'!AA63)</f>
        <v>879.2063346038218</v>
      </c>
      <c r="E63" s="58">
        <f>('Male Inactive'!I63*'Male Inactive'!AM63)+('Male Barely'!I63*'Male Barely'!AM63)+('Male Somewhat'!I63*'Male Somewhat'!AM63)+('Male Active'!I63*'Male Active'!AM63)+('Male Highly'!I63*'Male Highly'!AM63)</f>
        <v>7839.2485244283271</v>
      </c>
      <c r="F63" s="58">
        <f>('Male Inactive'!I63*'Male Inactive'!AG63)+('Male Barely'!I63*'Male Barely'!AG63)+('Male Somewhat'!I63*'Male Somewhat'!AG63)+('Male Active'!I63*'Male Active'!AG63)+('Male Highly'!I63*'Male Highly'!AG63)</f>
        <v>155.18031855951043</v>
      </c>
      <c r="G63" s="58">
        <f>('Male Inactive'!J63+'Male Barely'!J63+'Male Somewhat'!J63+'Male Active'!J63+'Male Highly'!J63)</f>
        <v>542.92732064427901</v>
      </c>
      <c r="H63" s="58">
        <f t="shared" si="0"/>
        <v>5587.4049012811365</v>
      </c>
    </row>
    <row r="64" spans="1:8">
      <c r="A64" s="58">
        <v>66</v>
      </c>
      <c r="B64" s="58">
        <f>'Male Inactive'!I64+'Male Barely'!I64+'Male Somewhat'!I64+'Male Active'!I64+'Male Highly'!I64</f>
        <v>43869.667778074581</v>
      </c>
      <c r="C64" s="58">
        <f>('Male Inactive'!I64*'Male Inactive'!U64)+('Male Barely'!I64*'Male Barely'!U64)+('Male Somewhat'!I64*'Male Somewhat'!U64)+('Male Active'!I64*'Male Active'!U64)+('Male Highly'!I64*'Male Highly'!U64)</f>
        <v>1929.6277461138234</v>
      </c>
      <c r="D64" s="58">
        <f>('Male Inactive'!I64*'Male Inactive'!AA64)+('Male Barely'!I64*'Male Barely'!AA64)+('Male Somewhat'!I64*'Male Somewhat'!AA64)+('Male Active'!I64*'Male Active'!AA64)+('Male Highly'!I64*'Male Highly'!AA64)</f>
        <v>1027.1881715282668</v>
      </c>
      <c r="E64" s="58">
        <f>('Male Inactive'!I64*'Male Inactive'!AM64)+('Male Barely'!I64*'Male Barely'!AM64)+('Male Somewhat'!I64*'Male Somewhat'!AM64)+('Male Active'!I64*'Male Active'!AM64)+('Male Highly'!I64*'Male Highly'!AM64)</f>
        <v>8155.6173512913647</v>
      </c>
      <c r="F64" s="58">
        <f>('Male Inactive'!I64*'Male Inactive'!AG64)+('Male Barely'!I64*'Male Barely'!AG64)+('Male Somewhat'!I64*'Male Somewhat'!AG64)+('Male Active'!I64*'Male Active'!AG64)+('Male Highly'!I64*'Male Highly'!AG64)</f>
        <v>170.76889300178368</v>
      </c>
      <c r="G64" s="58">
        <f>('Male Inactive'!J64+'Male Barely'!J64+'Male Somewhat'!J64+'Male Active'!J64+'Male Highly'!J64)</f>
        <v>536.2902819273969</v>
      </c>
      <c r="H64" s="58">
        <f t="shared" si="0"/>
        <v>6130.3322219254151</v>
      </c>
    </row>
    <row r="65" spans="1:8">
      <c r="A65" s="58">
        <v>67</v>
      </c>
      <c r="B65" s="58">
        <f>'Male Inactive'!I65+'Male Barely'!I65+'Male Somewhat'!I65+'Male Active'!I65+'Male Highly'!I65</f>
        <v>43333.377496147179</v>
      </c>
      <c r="C65" s="58">
        <f>('Male Inactive'!I65*'Male Inactive'!U65)+('Male Barely'!I65*'Male Barely'!U65)+('Male Somewhat'!I65*'Male Somewhat'!U65)+('Male Active'!I65*'Male Active'!U65)+('Male Highly'!I65*'Male Highly'!U65)</f>
        <v>2071.3055720287862</v>
      </c>
      <c r="D65" s="58">
        <f>('Male Inactive'!I65*'Male Inactive'!AA65)+('Male Barely'!I65*'Male Barely'!AA65)+('Male Somewhat'!I65*'Male Somewhat'!AA65)+('Male Active'!I65*'Male Active'!AA65)+('Male Highly'!I65*'Male Highly'!AA65)</f>
        <v>1170.8298866983441</v>
      </c>
      <c r="E65" s="58">
        <f>('Male Inactive'!I65*'Male Inactive'!AM65)+('Male Barely'!I65*'Male Barely'!AM65)+('Male Somewhat'!I65*'Male Somewhat'!AM65)+('Male Active'!I65*'Male Active'!AM65)+('Male Highly'!I65*'Male Highly'!AM65)</f>
        <v>8458.0114434119678</v>
      </c>
      <c r="F65" s="58">
        <f>('Male Inactive'!I65*'Male Inactive'!AG65)+('Male Barely'!I65*'Male Barely'!AG65)+('Male Somewhat'!I65*'Male Somewhat'!AG65)+('Male Active'!I65*'Male Active'!AG65)+('Male Highly'!I65*'Male Highly'!AG65)</f>
        <v>185.94648332383389</v>
      </c>
      <c r="G65" s="58">
        <f>('Male Inactive'!J65+'Male Barely'!J65+'Male Somewhat'!J65+'Male Active'!J65+'Male Highly'!J65)</f>
        <v>529.73437618624394</v>
      </c>
      <c r="H65" s="58">
        <f t="shared" si="0"/>
        <v>6666.6225038528119</v>
      </c>
    </row>
    <row r="66" spans="1:8">
      <c r="A66" s="58">
        <v>68</v>
      </c>
      <c r="B66" s="58">
        <f>'Male Inactive'!I66+'Male Barely'!I66+'Male Somewhat'!I66+'Male Active'!I66+'Male Highly'!I66</f>
        <v>42803.643119960929</v>
      </c>
      <c r="C66" s="58">
        <f>('Male Inactive'!I66*'Male Inactive'!U66)+('Male Barely'!I66*'Male Barely'!U66)+('Male Somewhat'!I66*'Male Somewhat'!U66)+('Male Active'!I66*'Male Active'!U66)+('Male Highly'!I66*'Male Highly'!U66)</f>
        <v>2208.5715093770564</v>
      </c>
      <c r="D66" s="58">
        <f>('Male Inactive'!I66*'Male Inactive'!AA66)+('Male Barely'!I66*'Male Barely'!AA66)+('Male Somewhat'!I66*'Male Somewhat'!AA66)+('Male Active'!I66*'Male Active'!AA66)+('Male Highly'!I66*'Male Highly'!AA66)</f>
        <v>1310.2254441829066</v>
      </c>
      <c r="E66" s="58">
        <f>('Male Inactive'!I66*'Male Inactive'!AM66)+('Male Barely'!I66*'Male Barely'!AM66)+('Male Somewhat'!I66*'Male Somewhat'!AM66)+('Male Active'!I66*'Male Active'!AM66)+('Male Highly'!I66*'Male Highly'!AM66)</f>
        <v>8746.8813581524118</v>
      </c>
      <c r="F66" s="58">
        <f>('Male Inactive'!I66*'Male Inactive'!AG66)+('Male Barely'!I66*'Male Barely'!AG66)+('Male Somewhat'!I66*'Male Somewhat'!AG66)+('Male Active'!I66*'Male Active'!AG66)+('Male Highly'!I66*'Male Highly'!AG66)</f>
        <v>200.72088249391695</v>
      </c>
      <c r="G66" s="58">
        <f>('Male Inactive'!J66+'Male Barely'!J66+'Male Somewhat'!J66+'Male Active'!J66+'Male Highly'!J66)</f>
        <v>523.25861170712494</v>
      </c>
      <c r="H66" s="58">
        <f t="shared" si="0"/>
        <v>7196.3568800390558</v>
      </c>
    </row>
    <row r="67" spans="1:8">
      <c r="A67" s="58">
        <v>69</v>
      </c>
      <c r="B67" s="58">
        <f>'Male Inactive'!I67+'Male Barely'!I67+'Male Somewhat'!I67+'Male Active'!I67+'Male Highly'!I67</f>
        <v>42280.38450825381</v>
      </c>
      <c r="C67" s="58">
        <f>('Male Inactive'!I67*'Male Inactive'!U67)+('Male Barely'!I67*'Male Barely'!U67)+('Male Somewhat'!I67*'Male Somewhat'!U67)+('Male Active'!I67*'Male Active'!U67)+('Male Highly'!I67*'Male Highly'!U67)</f>
        <v>2341.5233298898975</v>
      </c>
      <c r="D67" s="58">
        <f>('Male Inactive'!I67*'Male Inactive'!AA67)+('Male Barely'!I67*'Male Barely'!AA67)+('Male Somewhat'!I67*'Male Somewhat'!AA67)+('Male Active'!I67*'Male Active'!AA67)+('Male Highly'!I67*'Male Highly'!AA67)</f>
        <v>1445.4669695404591</v>
      </c>
      <c r="E67" s="58">
        <f>('Male Inactive'!I67*'Male Inactive'!AM67)+('Male Barely'!I67*'Male Barely'!AM67)+('Male Somewhat'!I67*'Male Somewhat'!AM67)+('Male Active'!I67*'Male Active'!AM67)+('Male Highly'!I67*'Male Highly'!AM67)</f>
        <v>9022.6620520093893</v>
      </c>
      <c r="F67" s="58">
        <f>('Male Inactive'!I67*'Male Inactive'!AG67)+('Male Barely'!I67*'Male Barely'!AG67)+('Male Somewhat'!I67*'Male Somewhat'!AG67)+('Male Active'!I67*'Male Active'!AG67)+('Male Highly'!I67*'Male Highly'!AG67)</f>
        <v>215.09975387110563</v>
      </c>
      <c r="G67" s="58">
        <f>('Male Inactive'!J67+'Male Barely'!J67+'Male Somewhat'!J67+'Male Active'!J67+'Male Highly'!J67)</f>
        <v>516.86200889470251</v>
      </c>
      <c r="H67" s="58">
        <f t="shared" si="0"/>
        <v>7719.6154917461809</v>
      </c>
    </row>
    <row r="68" spans="1:8">
      <c r="A68" s="58">
        <v>70</v>
      </c>
      <c r="B68" s="58">
        <f>'Male Inactive'!I68+'Male Barely'!I68+'Male Somewhat'!I68+'Male Active'!I68+'Male Highly'!I68</f>
        <v>41763.522499359096</v>
      </c>
      <c r="C68" s="58">
        <f>('Male Inactive'!I68*'Male Inactive'!U68)+('Male Barely'!I68*'Male Barely'!U68)+('Male Somewhat'!I68*'Male Somewhat'!U68)+('Male Active'!I68*'Male Active'!U68)+('Male Highly'!I68*'Male Highly'!U68)</f>
        <v>2470.2568736995154</v>
      </c>
      <c r="D68" s="58">
        <f>('Male Inactive'!I68*'Male Inactive'!AA68)+('Male Barely'!I68*'Male Barely'!AA68)+('Male Somewhat'!I68*'Male Somewhat'!AA68)+('Male Active'!I68*'Male Active'!AA68)+('Male Highly'!I68*'Male Highly'!AA68)</f>
        <v>1576.6447854444941</v>
      </c>
      <c r="E68" s="58">
        <f>('Male Inactive'!I68*'Male Inactive'!AM68)+('Male Barely'!I68*'Male Barely'!AM68)+('Male Somewhat'!I68*'Male Somewhat'!AM68)+('Male Active'!I68*'Male Active'!AM68)+('Male Highly'!I68*'Male Highly'!AM68)</f>
        <v>9285.773592888092</v>
      </c>
      <c r="F68" s="58">
        <f>('Male Inactive'!I68*'Male Inactive'!AG68)+('Male Barely'!I68*'Male Barely'!AG68)+('Male Somewhat'!I68*'Male Somewhat'!AG68)+('Male Active'!I68*'Male Active'!AG68)+('Male Highly'!I68*'Male Highly'!AG68)</f>
        <v>229.09063319544214</v>
      </c>
      <c r="G68" s="58">
        <f>('Male Inactive'!J68+'Male Barely'!J68+'Male Somewhat'!J68+'Male Active'!J68+'Male Highly'!J68)</f>
        <v>867.88465593780063</v>
      </c>
      <c r="H68" s="58">
        <f t="shared" si="0"/>
        <v>8236.4775006408836</v>
      </c>
    </row>
    <row r="69" spans="1:8">
      <c r="A69" s="58">
        <v>71</v>
      </c>
      <c r="B69" s="58">
        <f>'Male Inactive'!I69+'Male Barely'!I69+'Male Somewhat'!I69+'Male Active'!I69+'Male Highly'!I69</f>
        <v>40895.637843421304</v>
      </c>
      <c r="C69" s="58">
        <f>('Male Inactive'!I69*'Male Inactive'!U69)+('Male Barely'!I69*'Male Barely'!U69)+('Male Somewhat'!I69*'Male Somewhat'!U69)+('Male Active'!I69*'Male Active'!U69)+('Male Highly'!I69*'Male Highly'!U69)</f>
        <v>2622.1826702530152</v>
      </c>
      <c r="D69" s="58">
        <f>('Male Inactive'!I69*'Male Inactive'!AA69)+('Male Barely'!I69*'Male Barely'!AA69)+('Male Somewhat'!I69*'Male Somewhat'!AA69)+('Male Active'!I69*'Male Active'!AA69)+('Male Highly'!I69*'Male Highly'!AA69)</f>
        <v>1747.8370991468078</v>
      </c>
      <c r="E69" s="58">
        <f>('Male Inactive'!I69*'Male Inactive'!AM69)+('Male Barely'!I69*'Male Barely'!AM69)+('Male Somewhat'!I69*'Male Somewhat'!AM69)+('Male Active'!I69*'Male Active'!AM69)+('Male Highly'!I69*'Male Highly'!AM69)</f>
        <v>9472.8685134614334</v>
      </c>
      <c r="F69" s="58">
        <f>('Male Inactive'!I69*'Male Inactive'!AG69)+('Male Barely'!I69*'Male Barely'!AG69)+('Male Somewhat'!I69*'Male Somewhat'!AG69)+('Male Active'!I69*'Male Active'!AG69)+('Male Highly'!I69*'Male Highly'!AG69)</f>
        <v>232.46970454581088</v>
      </c>
      <c r="G69" s="58">
        <f>('Male Inactive'!J69+'Male Barely'!J69+'Male Somewhat'!J69+'Male Active'!J69+'Male Highly'!J69)</f>
        <v>849.8493230275709</v>
      </c>
      <c r="H69" s="58">
        <f t="shared" ref="H69:H98" si="1">H68+G68</f>
        <v>9104.3621565786834</v>
      </c>
    </row>
    <row r="70" spans="1:8">
      <c r="A70" s="58">
        <v>72</v>
      </c>
      <c r="B70" s="58">
        <f>'Male Inactive'!I70+'Male Barely'!I70+'Male Somewhat'!I70+'Male Active'!I70+'Male Highly'!I70</f>
        <v>40045.788520393733</v>
      </c>
      <c r="C70" s="58">
        <f>('Male Inactive'!I70*'Male Inactive'!U70)+('Male Barely'!I70*'Male Barely'!U70)+('Male Somewhat'!I70*'Male Somewhat'!U70)+('Male Active'!I70*'Male Active'!U70)+('Male Highly'!I70*'Male Highly'!U70)</f>
        <v>2765.6669535608498</v>
      </c>
      <c r="D70" s="58">
        <f>('Male Inactive'!I70*'Male Inactive'!AA70)+('Male Barely'!I70*'Male Barely'!AA70)+('Male Somewhat'!I70*'Male Somewhat'!AA70)+('Male Active'!I70*'Male Active'!AA70)+('Male Highly'!I70*'Male Highly'!AA70)</f>
        <v>1910.1835118241233</v>
      </c>
      <c r="E70" s="58">
        <f>('Male Inactive'!I70*'Male Inactive'!AM70)+('Male Barely'!I70*'Male Barely'!AM70)+('Male Somewhat'!I70*'Male Somewhat'!AM70)+('Male Active'!I70*'Male Active'!AM70)+('Male Highly'!I70*'Male Highly'!AM70)</f>
        <v>9643.4502894797843</v>
      </c>
      <c r="F70" s="58">
        <f>('Male Inactive'!I70*'Male Inactive'!AG70)+('Male Barely'!I70*'Male Barely'!AG70)+('Male Somewhat'!I70*'Male Somewhat'!AG70)+('Male Active'!I70*'Male Active'!AG70)+('Male Highly'!I70*'Male Highly'!AG70)</f>
        <v>235.60794678816259</v>
      </c>
      <c r="G70" s="58">
        <f>('Male Inactive'!J70+'Male Barely'!J70+'Male Somewhat'!J70+'Male Active'!J70+'Male Highly'!J70)</f>
        <v>832.18877317549357</v>
      </c>
      <c r="H70" s="58">
        <f t="shared" si="1"/>
        <v>9954.2114796062542</v>
      </c>
    </row>
    <row r="71" spans="1:8">
      <c r="A71" s="58">
        <v>73</v>
      </c>
      <c r="B71" s="58">
        <f>'Male Inactive'!I71+'Male Barely'!I71+'Male Somewhat'!I71+'Male Active'!I71+'Male Highly'!I71</f>
        <v>39213.599747218243</v>
      </c>
      <c r="C71" s="58">
        <f>('Male Inactive'!I71*'Male Inactive'!U71)+('Male Barely'!I71*'Male Barely'!U71)+('Male Somewhat'!I71*'Male Somewhat'!U71)+('Male Active'!I71*'Male Active'!U71)+('Male Highly'!I71*'Male Highly'!U71)</f>
        <v>2901.0229391617531</v>
      </c>
      <c r="D71" s="58">
        <f>('Male Inactive'!I71*'Male Inactive'!AA71)+('Male Barely'!I71*'Male Barely'!AA71)+('Male Somewhat'!I71*'Male Somewhat'!AA71)+('Male Active'!I71*'Male Active'!AA71)+('Male Highly'!I71*'Male Highly'!AA71)</f>
        <v>2064.0056695817684</v>
      </c>
      <c r="E71" s="58">
        <f>('Male Inactive'!I71*'Male Inactive'!AM71)+('Male Barely'!I71*'Male Barely'!AM71)+('Male Somewhat'!I71*'Male Somewhat'!AM71)+('Male Active'!I71*'Male Active'!AM71)+('Male Highly'!I71*'Male Highly'!AM71)</f>
        <v>9798.3038841099351</v>
      </c>
      <c r="F71" s="58">
        <f>('Male Inactive'!I71*'Male Inactive'!AG71)+('Male Barely'!I71*'Male Barely'!AG71)+('Male Somewhat'!I71*'Male Somewhat'!AG71)+('Male Active'!I71*'Male Active'!AG71)+('Male Highly'!I71*'Male Highly'!AG71)</f>
        <v>238.51393392331119</v>
      </c>
      <c r="G71" s="58">
        <f>('Male Inactive'!J71+'Male Barely'!J71+'Male Somewhat'!J71+'Male Active'!J71+'Male Highly'!J71)</f>
        <v>814.89521848389688</v>
      </c>
      <c r="H71" s="58">
        <f t="shared" si="1"/>
        <v>10786.400252781748</v>
      </c>
    </row>
    <row r="72" spans="1:8">
      <c r="A72" s="58">
        <v>74</v>
      </c>
      <c r="B72" s="58">
        <f>'Male Inactive'!I72+'Male Barely'!I72+'Male Somewhat'!I72+'Male Active'!I72+'Male Highly'!I72</f>
        <v>38398.704528734343</v>
      </c>
      <c r="C72" s="58">
        <f>('Male Inactive'!I72*'Male Inactive'!U72)+('Male Barely'!I72*'Male Barely'!U72)+('Male Somewhat'!I72*'Male Somewhat'!U72)+('Male Active'!I72*'Male Active'!U72)+('Male Highly'!I72*'Male Highly'!U72)</f>
        <v>3028.5537161557913</v>
      </c>
      <c r="D72" s="58">
        <f>('Male Inactive'!I72*'Male Inactive'!AA72)+('Male Barely'!I72*'Male Barely'!AA72)+('Male Somewhat'!I72*'Male Somewhat'!AA72)+('Male Active'!I72*'Male Active'!AA72)+('Male Highly'!I72*'Male Highly'!AA72)</f>
        <v>2209.6148993436336</v>
      </c>
      <c r="E72" s="58">
        <f>('Male Inactive'!I72*'Male Inactive'!AM72)+('Male Barely'!I72*'Male Barely'!AM72)+('Male Somewhat'!I72*'Male Somewhat'!AM72)+('Male Active'!I72*'Male Active'!AM72)+('Male Highly'!I72*'Male Highly'!AM72)</f>
        <v>9938.1806058966285</v>
      </c>
      <c r="F72" s="58">
        <f>('Male Inactive'!I72*'Male Inactive'!AG72)+('Male Barely'!I72*'Male Barely'!AG72)+('Male Somewhat'!I72*'Male Somewhat'!AG72)+('Male Active'!I72*'Male Active'!AG72)+('Male Highly'!I72*'Male Highly'!AG72)</f>
        <v>241.19598745400339</v>
      </c>
      <c r="G72" s="58">
        <f>('Male Inactive'!J72+'Male Barely'!J72+'Male Somewhat'!J72+'Male Active'!J72+'Male Highly'!J72)</f>
        <v>797.96103287081769</v>
      </c>
      <c r="H72" s="58">
        <f t="shared" si="1"/>
        <v>11601.295471265645</v>
      </c>
    </row>
    <row r="73" spans="1:8">
      <c r="A73" s="58">
        <v>75</v>
      </c>
      <c r="B73" s="58">
        <f>'Male Inactive'!I73+'Male Barely'!I73+'Male Somewhat'!I73+'Male Active'!I73+'Male Highly'!I73</f>
        <v>37600.743495863528</v>
      </c>
      <c r="C73" s="58">
        <f>('Male Inactive'!I73*'Male Inactive'!U73)+('Male Barely'!I73*'Male Barely'!U73)+('Male Somewhat'!I73*'Male Somewhat'!U73)+('Male Active'!I73*'Male Active'!U73)+('Male Highly'!I73*'Male Highly'!U73)</f>
        <v>3148.5525540693607</v>
      </c>
      <c r="D73" s="58">
        <f>('Male Inactive'!I73*'Male Inactive'!AA73)+('Male Barely'!I73*'Male Barely'!AA73)+('Male Somewhat'!I73*'Male Somewhat'!AA73)+('Male Active'!I73*'Male Active'!AA73)+('Male Highly'!I73*'Male Highly'!AA73)</f>
        <v>2347.3125218775594</v>
      </c>
      <c r="E73" s="58">
        <f>('Male Inactive'!I73*'Male Inactive'!AM73)+('Male Barely'!I73*'Male Barely'!AM73)+('Male Somewhat'!I73*'Male Somewhat'!AM73)+('Male Active'!I73*'Male Active'!AM73)+('Male Highly'!I73*'Male Highly'!AM73)</f>
        <v>10063.799639625202</v>
      </c>
      <c r="F73" s="58">
        <f>('Male Inactive'!I73*'Male Inactive'!AG73)+('Male Barely'!I73*'Male Barely'!AG73)+('Male Somewhat'!I73*'Male Somewhat'!AG73)+('Male Active'!I73*'Male Active'!AG73)+('Male Highly'!I73*'Male Highly'!AG73)</f>
        <v>243.66218316067844</v>
      </c>
      <c r="G73" s="58">
        <f>('Male Inactive'!J73+'Male Barely'!J73+'Male Somewhat'!J73+'Male Active'!J73+'Male Highly'!J73)</f>
        <v>1256.9204686588459</v>
      </c>
      <c r="H73" s="58">
        <f t="shared" si="1"/>
        <v>12399.256504136461</v>
      </c>
    </row>
    <row r="74" spans="1:8">
      <c r="A74" s="58">
        <v>76</v>
      </c>
      <c r="B74" s="58">
        <f>'Male Inactive'!I74+'Male Barely'!I74+'Male Somewhat'!I74+'Male Active'!I74+'Male Highly'!I74</f>
        <v>36343.823027204679</v>
      </c>
      <c r="C74" s="58">
        <f>('Male Inactive'!I74*'Male Inactive'!U74)+('Male Barely'!I74*'Male Barely'!U74)+('Male Somewhat'!I74*'Male Somewhat'!U74)+('Male Active'!I74*'Male Active'!U74)+('Male Highly'!I74*'Male Highly'!U74)</f>
        <v>3285.4664230909616</v>
      </c>
      <c r="D74" s="58">
        <f>('Male Inactive'!I74*'Male Inactive'!AA74)+('Male Barely'!I74*'Male Barely'!AA74)+('Male Somewhat'!I74*'Male Somewhat'!AA74)+('Male Active'!I74*'Male Active'!AA74)+('Male Highly'!I74*'Male Highly'!AA74)</f>
        <v>2421.9227552869543</v>
      </c>
      <c r="E74" s="58">
        <f>('Male Inactive'!I74*'Male Inactive'!AM74)+('Male Barely'!I74*'Male Barely'!AM74)+('Male Somewhat'!I74*'Male Somewhat'!AM74)+('Male Active'!I74*'Male Active'!AM74)+('Male Highly'!I74*'Male Highly'!AM74)</f>
        <v>10028.229608483403</v>
      </c>
      <c r="F74" s="58">
        <f>('Male Inactive'!I74*'Male Inactive'!AG74)+('Male Barely'!I74*'Male Barely'!AG74)+('Male Somewhat'!I74*'Male Somewhat'!AG74)+('Male Active'!I74*'Male Active'!AG74)+('Male Highly'!I74*'Male Highly'!AG74)</f>
        <v>242.75116224590016</v>
      </c>
      <c r="G74" s="58">
        <f>('Male Inactive'!J74+'Male Barely'!J74+'Male Somewhat'!J74+'Male Active'!J74+'Male Highly'!J74)</f>
        <v>1214.9044193639229</v>
      </c>
      <c r="H74" s="58">
        <f t="shared" si="1"/>
        <v>13656.176972795307</v>
      </c>
    </row>
    <row r="75" spans="1:8">
      <c r="A75" s="58">
        <v>77</v>
      </c>
      <c r="B75" s="58">
        <f>'Male Inactive'!I75+'Male Barely'!I75+'Male Somewhat'!I75+'Male Active'!I75+'Male Highly'!I75</f>
        <v>35128.918607840758</v>
      </c>
      <c r="C75" s="58">
        <f>('Male Inactive'!I75*'Male Inactive'!U75)+('Male Barely'!I75*'Male Barely'!U75)+('Male Somewhat'!I75*'Male Somewhat'!U75)+('Male Active'!I75*'Male Active'!U75)+('Male Highly'!I75*'Male Highly'!U75)</f>
        <v>3408.0022005588285</v>
      </c>
      <c r="D75" s="58">
        <f>('Male Inactive'!I75*'Male Inactive'!AA75)+('Male Barely'!I75*'Male Barely'!AA75)+('Male Somewhat'!I75*'Male Somewhat'!AA75)+('Male Active'!I75*'Male Active'!AA75)+('Male Highly'!I75*'Male Highly'!AA75)</f>
        <v>2488.2601483655158</v>
      </c>
      <c r="E75" s="58">
        <f>('Male Inactive'!I75*'Male Inactive'!AM75)+('Male Barely'!I75*'Male Barely'!AM75)+('Male Somewhat'!I75*'Male Somewhat'!AM75)+('Male Active'!I75*'Male Active'!AM75)+('Male Highly'!I75*'Male Highly'!AM75)</f>
        <v>9980.3967128528166</v>
      </c>
      <c r="F75" s="58">
        <f>('Male Inactive'!I75*'Male Inactive'!AG75)+('Male Barely'!I75*'Male Barely'!AG75)+('Male Somewhat'!I75*'Male Somewhat'!AG75)+('Male Active'!I75*'Male Active'!AG75)+('Male Highly'!I75*'Male Highly'!AG75)</f>
        <v>241.62757224352217</v>
      </c>
      <c r="G75" s="58">
        <f>('Male Inactive'!J75+'Male Barely'!J75+'Male Somewhat'!J75+'Male Active'!J75+'Male Highly'!J75)</f>
        <v>1174.2928498780316</v>
      </c>
      <c r="H75" s="58">
        <f t="shared" si="1"/>
        <v>14871.081392159231</v>
      </c>
    </row>
    <row r="76" spans="1:8">
      <c r="A76" s="58">
        <v>78</v>
      </c>
      <c r="B76" s="58">
        <f>'Male Inactive'!I76+'Male Barely'!I76+'Male Somewhat'!I76+'Male Active'!I76+'Male Highly'!I76</f>
        <v>33954.62575796272</v>
      </c>
      <c r="C76" s="58">
        <f>('Male Inactive'!I76*'Male Inactive'!U76)+('Male Barely'!I76*'Male Barely'!U76)+('Male Somewhat'!I76*'Male Somewhat'!U76)+('Male Active'!I76*'Male Active'!U76)+('Male Highly'!I76*'Male Highly'!U76)</f>
        <v>3517.0373836315352</v>
      </c>
      <c r="D76" s="58">
        <f>('Male Inactive'!I76*'Male Inactive'!AA76)+('Male Barely'!I76*'Male Barely'!AA76)+('Male Somewhat'!I76*'Male Somewhat'!AA76)+('Male Active'!I76*'Male Active'!AA76)+('Male Highly'!I76*'Male Highly'!AA76)</f>
        <v>2546.8192600722291</v>
      </c>
      <c r="E76" s="58">
        <f>('Male Inactive'!I76*'Male Inactive'!AM76)+('Male Barely'!I76*'Male Barely'!AM76)+('Male Somewhat'!I76*'Male Somewhat'!AM76)+('Male Active'!I76*'Male Active'!AM76)+('Male Highly'!I76*'Male Highly'!AM76)</f>
        <v>9921.3224512768284</v>
      </c>
      <c r="F76" s="58">
        <f>('Male Inactive'!I76*'Male Inactive'!AG76)+('Male Barely'!I76*'Male Barely'!AG76)+('Male Somewhat'!I76*'Male Somewhat'!AG76)+('Male Active'!I76*'Male Active'!AG76)+('Male Highly'!I76*'Male Highly'!AG76)</f>
        <v>240.30667271074094</v>
      </c>
      <c r="G76" s="58">
        <f>('Male Inactive'!J76+'Male Barely'!J76+'Male Somewhat'!J76+'Male Active'!J76+'Male Highly'!J76)</f>
        <v>1135.0388137733703</v>
      </c>
      <c r="H76" s="58">
        <f t="shared" si="1"/>
        <v>16045.374242037262</v>
      </c>
    </row>
    <row r="77" spans="1:8">
      <c r="A77" s="58">
        <v>79</v>
      </c>
      <c r="B77" s="58">
        <f>'Male Inactive'!I77+'Male Barely'!I77+'Male Somewhat'!I77+'Male Active'!I77+'Male Highly'!I77</f>
        <v>32819.586944189352</v>
      </c>
      <c r="C77" s="58">
        <f>('Male Inactive'!I77*'Male Inactive'!U77)+('Male Barely'!I77*'Male Barely'!U77)+('Male Somewhat'!I77*'Male Somewhat'!U77)+('Male Active'!I77*'Male Active'!U77)+('Male Highly'!I77*'Male Highly'!U77)</f>
        <v>3613.4040553040991</v>
      </c>
      <c r="D77" s="58">
        <f>('Male Inactive'!I77*'Male Inactive'!AA77)+('Male Barely'!I77*'Male Barely'!AA77)+('Male Somewhat'!I77*'Male Somewhat'!AA77)+('Male Active'!I77*'Male Active'!AA77)+('Male Highly'!I77*'Male Highly'!AA77)</f>
        <v>2598.0699019349422</v>
      </c>
      <c r="E77" s="58">
        <f>('Male Inactive'!I77*'Male Inactive'!AM77)+('Male Barely'!I77*'Male Barely'!AM77)+('Male Somewhat'!I77*'Male Somewhat'!AM77)+('Male Active'!I77*'Male Active'!AM77)+('Male Highly'!I77*'Male Highly'!AM77)</f>
        <v>9851.9653782672121</v>
      </c>
      <c r="F77" s="58">
        <f>('Male Inactive'!I77*'Male Inactive'!AG77)+('Male Barely'!I77*'Male Barely'!AG77)+('Male Somewhat'!I77*'Male Somewhat'!AG77)+('Male Active'!I77*'Male Active'!AG77)+('Male Highly'!I77*'Male Highly'!AG77)</f>
        <v>238.80294021007717</v>
      </c>
      <c r="G77" s="58">
        <f>('Male Inactive'!J77+'Male Barely'!J77+'Male Somewhat'!J77+'Male Active'!J77+'Male Highly'!J77)</f>
        <v>1097.0969337711676</v>
      </c>
      <c r="H77" s="58">
        <f t="shared" si="1"/>
        <v>17180.413055810634</v>
      </c>
    </row>
    <row r="78" spans="1:8">
      <c r="A78" s="58">
        <v>80</v>
      </c>
      <c r="B78" s="58">
        <f>'Male Inactive'!I78+'Male Barely'!I78+'Male Somewhat'!I78+'Male Active'!I78+'Male Highly'!I78</f>
        <v>31722.490010418187</v>
      </c>
      <c r="C78" s="58">
        <f>('Male Inactive'!I78*'Male Inactive'!U78)+('Male Barely'!I78*'Male Barely'!U78)+('Male Somewhat'!I78*'Male Somewhat'!U78)+('Male Active'!I78*'Male Active'!U78)+('Male Highly'!I78*'Male Highly'!U78)</f>
        <v>3697.8910549272368</v>
      </c>
      <c r="D78" s="58">
        <f>('Male Inactive'!I78*'Male Inactive'!AA78)+('Male Barely'!I78*'Male Barely'!AA78)+('Male Somewhat'!I78*'Male Somewhat'!AA78)+('Male Active'!I78*'Male Active'!AA78)+('Male Highly'!I78*'Male Highly'!AA78)</f>
        <v>2642.4582742110451</v>
      </c>
      <c r="E78" s="58">
        <f>('Male Inactive'!I78*'Male Inactive'!AM78)+('Male Barely'!I78*'Male Barely'!AM78)+('Male Somewhat'!I78*'Male Somewhat'!AM78)+('Male Active'!I78*'Male Active'!AM78)+('Male Highly'!I78*'Male Highly'!AM78)</f>
        <v>9773.2246597068552</v>
      </c>
      <c r="F78" s="58">
        <f>('Male Inactive'!I78*'Male Inactive'!AG78)+('Male Barely'!I78*'Male Barely'!AG78)+('Male Somewhat'!I78*'Male Somewhat'!AG78)+('Male Active'!I78*'Male Active'!AG78)+('Male Highly'!I78*'Male Highly'!AG78)</f>
        <v>237.13010357272583</v>
      </c>
      <c r="G78" s="58">
        <f>('Male Inactive'!J78+'Male Barely'!J78+'Male Somewhat'!J78+'Male Active'!J78+'Male Highly'!J78)</f>
        <v>1883.1628247326346</v>
      </c>
      <c r="H78" s="58">
        <f t="shared" si="1"/>
        <v>18277.509989581802</v>
      </c>
    </row>
    <row r="79" spans="1:8">
      <c r="A79" s="58">
        <v>81</v>
      </c>
      <c r="B79" s="58">
        <f>'Male Inactive'!I79+'Male Barely'!I79+'Male Somewhat'!I79+'Male Active'!I79+'Male Highly'!I79</f>
        <v>29839.327185685554</v>
      </c>
      <c r="C79" s="58">
        <f>('Male Inactive'!I79*'Male Inactive'!U79)+('Male Barely'!I79*'Male Barely'!U79)+('Male Somewhat'!I79*'Male Somewhat'!U79)+('Male Active'!I79*'Male Active'!U79)+('Male Highly'!I79*'Male Highly'!U79)</f>
        <v>3725.2063315874711</v>
      </c>
      <c r="D79" s="58">
        <f>('Male Inactive'!I79*'Male Inactive'!AA79)+('Male Barely'!I79*'Male Barely'!AA79)+('Male Somewhat'!I79*'Male Somewhat'!AA79)+('Male Active'!I79*'Male Active'!AA79)+('Male Highly'!I79*'Male Highly'!AA79)</f>
        <v>2570.7721019722603</v>
      </c>
      <c r="E79" s="58">
        <f>('Male Inactive'!I79*'Male Inactive'!AM79)+('Male Barely'!I79*'Male Barely'!AM79)+('Male Somewhat'!I79*'Male Somewhat'!AM79)+('Male Active'!I79*'Male Active'!AM79)+('Male Highly'!I79*'Male Highly'!AM79)</f>
        <v>9402.640246375111</v>
      </c>
      <c r="F79" s="58">
        <f>('Male Inactive'!I79*'Male Inactive'!AG79)+('Male Barely'!I79*'Male Barely'!AG79)+('Male Somewhat'!I79*'Male Somewhat'!AG79)+('Male Active'!I79*'Male Active'!AG79)+('Male Highly'!I79*'Male Highly'!AG79)</f>
        <v>228.99763038209335</v>
      </c>
      <c r="G79" s="58">
        <f>('Male Inactive'!J79+'Male Barely'!J79+'Male Somewhat'!J79+'Male Active'!J79+'Male Highly'!J79)</f>
        <v>1771.3723200447434</v>
      </c>
      <c r="H79" s="58">
        <f t="shared" si="1"/>
        <v>20160.672814314436</v>
      </c>
    </row>
    <row r="80" spans="1:8">
      <c r="A80" s="58">
        <v>82</v>
      </c>
      <c r="B80" s="58">
        <f>'Male Inactive'!I80+'Male Barely'!I80+'Male Somewhat'!I80+'Male Active'!I80+'Male Highly'!I80</f>
        <v>28067.954865640804</v>
      </c>
      <c r="C80" s="58">
        <f>('Male Inactive'!I80*'Male Inactive'!U80)+('Male Barely'!I80*'Male Barely'!U80)+('Male Somewhat'!I80*'Male Somewhat'!U80)+('Male Active'!I80*'Male Active'!U80)+('Male Highly'!I80*'Male Highly'!U80)</f>
        <v>3734.0806167799074</v>
      </c>
      <c r="D80" s="58">
        <f>('Male Inactive'!I80*'Male Inactive'!AA80)+('Male Barely'!I80*'Male Barely'!AA80)+('Male Somewhat'!I80*'Male Somewhat'!AA80)+('Male Active'!I80*'Male Active'!AA80)+('Male Highly'!I80*'Male Highly'!AA80)</f>
        <v>2498.0435508848659</v>
      </c>
      <c r="E80" s="58">
        <f>('Male Inactive'!I80*'Male Inactive'!AM80)+('Male Barely'!I80*'Male Barely'!AM80)+('Male Somewhat'!I80*'Male Somewhat'!AM80)+('Male Active'!I80*'Male Active'!AM80)+('Male Highly'!I80*'Male Highly'!AM80)</f>
        <v>9039.5988563934698</v>
      </c>
      <c r="F80" s="58">
        <f>('Male Inactive'!I80*'Male Inactive'!AG80)+('Male Barely'!I80*'Male Barely'!AG80)+('Male Somewhat'!I80*'Male Somewhat'!AG80)+('Male Active'!I80*'Male Active'!AG80)+('Male Highly'!I80*'Male Highly'!AG80)</f>
        <v>220.99415790737137</v>
      </c>
      <c r="G80" s="58">
        <f>('Male Inactive'!J80+'Male Barely'!J80+'Male Somewhat'!J80+'Male Active'!J80+'Male Highly'!J80)</f>
        <v>1666.2179757573385</v>
      </c>
      <c r="H80" s="58">
        <f t="shared" si="1"/>
        <v>21932.045134359178</v>
      </c>
    </row>
    <row r="81" spans="1:8">
      <c r="A81" s="58">
        <v>83</v>
      </c>
      <c r="B81" s="58">
        <f>'Male Inactive'!I81+'Male Barely'!I81+'Male Somewhat'!I81+'Male Active'!I81+'Male Highly'!I81</f>
        <v>26401.736889883468</v>
      </c>
      <c r="C81" s="58">
        <f>('Male Inactive'!I81*'Male Inactive'!U81)+('Male Barely'!I81*'Male Barely'!U81)+('Male Somewhat'!I81*'Male Somewhat'!U81)+('Male Active'!I81*'Male Active'!U81)+('Male Highly'!I81*'Male Highly'!U81)</f>
        <v>3726.7542988528121</v>
      </c>
      <c r="D81" s="58">
        <f>('Male Inactive'!I81*'Male Inactive'!AA81)+('Male Barely'!I81*'Male Barely'!AA81)+('Male Somewhat'!I81*'Male Somewhat'!AA81)+('Male Active'!I81*'Male Active'!AA81)+('Male Highly'!I81*'Male Highly'!AA81)</f>
        <v>2424.6635843230056</v>
      </c>
      <c r="E81" s="58">
        <f>('Male Inactive'!I81*'Male Inactive'!AM81)+('Male Barely'!I81*'Male Barely'!AM81)+('Male Somewhat'!I81*'Male Somewhat'!AM81)+('Male Active'!I81*'Male Active'!AM81)+('Male Highly'!I81*'Male Highly'!AM81)</f>
        <v>8684.6522485881669</v>
      </c>
      <c r="F81" s="58">
        <f>('Male Inactive'!I81*'Male Inactive'!AG81)+('Male Barely'!I81*'Male Barely'!AG81)+('Male Somewhat'!I81*'Male Somewhat'!AG81)+('Male Active'!I81*'Male Active'!AG81)+('Male Highly'!I81*'Male Highly'!AG81)</f>
        <v>213.13306954835173</v>
      </c>
      <c r="G81" s="58">
        <f>('Male Inactive'!J81+'Male Barely'!J81+'Male Somewhat'!J81+'Male Active'!J81+'Male Highly'!J81)</f>
        <v>1567.3058596850108</v>
      </c>
      <c r="H81" s="58">
        <f t="shared" si="1"/>
        <v>23598.263110116517</v>
      </c>
    </row>
    <row r="82" spans="1:8">
      <c r="A82" s="58">
        <v>84</v>
      </c>
      <c r="B82" s="58">
        <f>'Male Inactive'!I82+'Male Barely'!I82+'Male Somewhat'!I82+'Male Active'!I82+'Male Highly'!I82</f>
        <v>24834.431030198459</v>
      </c>
      <c r="C82" s="58">
        <f>('Male Inactive'!I82*'Male Inactive'!U82)+('Male Barely'!I82*'Male Barely'!U82)+('Male Somewhat'!I82*'Male Somewhat'!U82)+('Male Active'!I82*'Male Active'!U82)+('Male Highly'!I82*'Male Highly'!U82)</f>
        <v>3705.256774232842</v>
      </c>
      <c r="D82" s="58">
        <f>('Male Inactive'!I82*'Male Inactive'!AA82)+('Male Barely'!I82*'Male Barely'!AA82)+('Male Somewhat'!I82*'Male Somewhat'!AA82)+('Male Active'!I82*'Male Active'!AA82)+('Male Highly'!I82*'Male Highly'!AA82)</f>
        <v>2350.9795566305279</v>
      </c>
      <c r="E82" s="58">
        <f>('Male Inactive'!I82*'Male Inactive'!AM82)+('Male Barely'!I82*'Male Barely'!AM82)+('Male Somewhat'!I82*'Male Somewhat'!AM82)+('Male Active'!I82*'Male Active'!AM82)+('Male Highly'!I82*'Male Highly'!AM82)</f>
        <v>8338.2499951248046</v>
      </c>
      <c r="F82" s="58">
        <f>('Male Inactive'!I82*'Male Inactive'!AG82)+('Male Barely'!I82*'Male Barely'!AG82)+('Male Somewhat'!I82*'Male Somewhat'!AG82)+('Male Active'!I82*'Male Active'!AG82)+('Male Highly'!I82*'Male Highly'!AG82)</f>
        <v>205.42570388956318</v>
      </c>
      <c r="G82" s="58">
        <f>('Male Inactive'!J82+'Male Barely'!J82+'Male Somewhat'!J82+'Male Active'!J82+'Male Highly'!J82)</f>
        <v>1474.2654234495817</v>
      </c>
      <c r="H82" s="58">
        <f t="shared" si="1"/>
        <v>25165.568969801527</v>
      </c>
    </row>
    <row r="83" spans="1:8">
      <c r="A83" s="58">
        <v>85</v>
      </c>
      <c r="B83" s="58">
        <f>'Male Inactive'!I83+'Male Barely'!I83+'Male Somewhat'!I83+'Male Active'!I83+'Male Highly'!I83</f>
        <v>23360.16560674888</v>
      </c>
      <c r="C83" s="58">
        <f>('Male Inactive'!I83*'Male Inactive'!U83)+('Male Barely'!I83*'Male Barely'!U83)+('Male Somewhat'!I83*'Male Somewhat'!U83)+('Male Active'!I83*'Male Active'!U83)+('Male Highly'!I83*'Male Highly'!U83)</f>
        <v>3671.4242779299261</v>
      </c>
      <c r="D83" s="58">
        <f>('Male Inactive'!I83*'Male Inactive'!AA83)+('Male Barely'!I83*'Male Barely'!AA83)+('Male Somewhat'!I83*'Male Somewhat'!AA83)+('Male Active'!I83*'Male Active'!AA83)+('Male Highly'!I83*'Male Highly'!AA83)</f>
        <v>2277.2990625835541</v>
      </c>
      <c r="E83" s="58">
        <f>('Male Inactive'!I83*'Male Inactive'!AM83)+('Male Barely'!I83*'Male Barely'!AM83)+('Male Somewhat'!I83*'Male Somewhat'!AM83)+('Male Active'!I83*'Male Active'!AM83)+('Male Highly'!I83*'Male Highly'!AM83)</f>
        <v>8000.7504119230243</v>
      </c>
      <c r="F83" s="58">
        <f>('Male Inactive'!I83*'Male Inactive'!AG83)+('Male Barely'!I83*'Male Barely'!AG83)+('Male Somewhat'!I83*'Male Somewhat'!AG83)+('Male Active'!I83*'Male Active'!AG83)+('Male Highly'!I83*'Male Highly'!AG83)</f>
        <v>197.88155028235349</v>
      </c>
      <c r="G83" s="58">
        <f>('Male Inactive'!J83+'Male Barely'!J83+'Male Somewhat'!J83+'Male Active'!J83+'Male Highly'!J83)</f>
        <v>2537.6710101127819</v>
      </c>
      <c r="H83" s="58">
        <f t="shared" si="1"/>
        <v>26639.834393251109</v>
      </c>
    </row>
    <row r="84" spans="1:8">
      <c r="A84" s="58">
        <v>86</v>
      </c>
      <c r="B84" s="58">
        <f>'Male Inactive'!I84+'Male Barely'!I84+'Male Somewhat'!I84+'Male Active'!I84+'Male Highly'!I84</f>
        <v>20822.494596636094</v>
      </c>
      <c r="C84" s="58">
        <f>('Male Inactive'!I84*'Male Inactive'!U84)+('Male Barely'!I84*'Male Barely'!U84)+('Male Somewhat'!I84*'Male Somewhat'!U84)+('Male Active'!I84*'Male Active'!U84)+('Male Highly'!I84*'Male Highly'!U84)</f>
        <v>3468.2345244369394</v>
      </c>
      <c r="D84" s="58">
        <f>('Male Inactive'!I84*'Male Inactive'!AA84)+('Male Barely'!I84*'Male Barely'!AA84)+('Male Somewhat'!I84*'Male Somewhat'!AA84)+('Male Active'!I84*'Male Active'!AA84)+('Male Highly'!I84*'Male Highly'!AA84)</f>
        <v>2127.7510495669339</v>
      </c>
      <c r="E84" s="58">
        <f>('Male Inactive'!I84*'Male Inactive'!AM84)+('Male Barely'!I84*'Male Barely'!AM84)+('Male Somewhat'!I84*'Male Somewhat'!AM84)+('Male Active'!I84*'Male Active'!AM84)+('Male Highly'!I84*'Male Highly'!AM84)</f>
        <v>7247.6841305688667</v>
      </c>
      <c r="F84" s="58">
        <f>('Male Inactive'!I84*'Male Inactive'!AG84)+('Male Barely'!I84*'Male Barely'!AG84)+('Male Somewhat'!I84*'Male Somewhat'!AG84)+('Male Active'!I84*'Male Active'!AG84)+('Male Highly'!I84*'Male Highly'!AG84)</f>
        <v>182.59701531735362</v>
      </c>
      <c r="G84" s="58">
        <f>('Male Inactive'!J84+'Male Barely'!J84+'Male Somewhat'!J84+'Male Active'!J84+'Male Highly'!J84)</f>
        <v>2261.9984245284445</v>
      </c>
      <c r="H84" s="58">
        <f t="shared" si="1"/>
        <v>29177.505403363892</v>
      </c>
    </row>
    <row r="85" spans="1:8">
      <c r="A85" s="58">
        <v>87</v>
      </c>
      <c r="B85" s="58">
        <f>'Male Inactive'!I85+'Male Barely'!I85+'Male Somewhat'!I85+'Male Active'!I85+'Male Highly'!I85</f>
        <v>18560.496172107651</v>
      </c>
      <c r="C85" s="58">
        <f>('Male Inactive'!I85*'Male Inactive'!U85)+('Male Barely'!I85*'Male Barely'!U85)+('Male Somewhat'!I85*'Male Somewhat'!U85)+('Male Active'!I85*'Male Active'!U85)+('Male Highly'!I85*'Male Highly'!U85)</f>
        <v>3263.9254779663793</v>
      </c>
      <c r="D85" s="58">
        <f>('Male Inactive'!I85*'Male Inactive'!AA85)+('Male Barely'!I85*'Male Barely'!AA85)+('Male Somewhat'!I85*'Male Somewhat'!AA85)+('Male Active'!I85*'Male Active'!AA85)+('Male Highly'!I85*'Male Highly'!AA85)</f>
        <v>1983.3749730551469</v>
      </c>
      <c r="E85" s="58">
        <f>('Male Inactive'!I85*'Male Inactive'!AM85)+('Male Barely'!I85*'Male Barely'!AM85)+('Male Somewhat'!I85*'Male Somewhat'!AM85)+('Male Active'!I85*'Male Active'!AM85)+('Male Highly'!I85*'Male Highly'!AM85)</f>
        <v>6562.9459415938518</v>
      </c>
      <c r="F85" s="58">
        <f>('Male Inactive'!I85*'Male Inactive'!AG85)+('Male Barely'!I85*'Male Barely'!AG85)+('Male Somewhat'!I85*'Male Somewhat'!AG85)+('Male Active'!I85*'Male Active'!AG85)+('Male Highly'!I85*'Male Highly'!AG85)</f>
        <v>168.2967043526514</v>
      </c>
      <c r="G85" s="58">
        <f>('Male Inactive'!J85+'Male Barely'!J85+'Male Somewhat'!J85+'Male Active'!J85+'Male Highly'!J85)</f>
        <v>2016.2726411495437</v>
      </c>
      <c r="H85" s="58">
        <f t="shared" si="1"/>
        <v>31439.503827892335</v>
      </c>
    </row>
    <row r="86" spans="1:8">
      <c r="A86" s="58">
        <v>88</v>
      </c>
      <c r="B86" s="58">
        <f>'Male Inactive'!I86+'Male Barely'!I86+'Male Somewhat'!I86+'Male Active'!I86+'Male Highly'!I86</f>
        <v>16544.223530958105</v>
      </c>
      <c r="C86" s="58">
        <f>('Male Inactive'!I86*'Male Inactive'!U86)+('Male Barely'!I86*'Male Barely'!U86)+('Male Somewhat'!I86*'Male Somewhat'!U86)+('Male Active'!I86*'Male Active'!U86)+('Male Highly'!I86*'Male Highly'!U86)</f>
        <v>3061.3677017861496</v>
      </c>
      <c r="D86" s="58">
        <f>('Male Inactive'!I86*'Male Inactive'!AA86)+('Male Barely'!I86*'Male Barely'!AA86)+('Male Somewhat'!I86*'Male Somewhat'!AA86)+('Male Active'!I86*'Male Active'!AA86)+('Male Highly'!I86*'Male Highly'!AA86)</f>
        <v>1844.8619467994656</v>
      </c>
      <c r="E86" s="58">
        <f>('Male Inactive'!I86*'Male Inactive'!AM86)+('Male Barely'!I86*'Male Barely'!AM86)+('Male Somewhat'!I86*'Male Somewhat'!AM86)+('Male Active'!I86*'Male Active'!AM86)+('Male Highly'!I86*'Male Highly'!AM86)</f>
        <v>5940.6786675789845</v>
      </c>
      <c r="F86" s="58">
        <f>('Male Inactive'!I86*'Male Inactive'!AG86)+('Male Barely'!I86*'Male Barely'!AG86)+('Male Somewhat'!I86*'Male Somewhat'!AG86)+('Male Active'!I86*'Male Active'!AG86)+('Male Highly'!I86*'Male Highly'!AG86)</f>
        <v>154.94728856790849</v>
      </c>
      <c r="G86" s="58">
        <f>('Male Inactive'!J86+'Male Barely'!J86+'Male Somewhat'!J86+'Male Active'!J86+'Male Highly'!J86)</f>
        <v>1797.2404983960423</v>
      </c>
      <c r="H86" s="58">
        <f t="shared" si="1"/>
        <v>33455.776469041877</v>
      </c>
    </row>
    <row r="87" spans="1:8">
      <c r="A87" s="58">
        <v>89</v>
      </c>
      <c r="B87" s="58">
        <f>'Male Inactive'!I87+'Male Barely'!I87+'Male Somewhat'!I87+'Male Active'!I87+'Male Highly'!I87</f>
        <v>14746.983032562064</v>
      </c>
      <c r="C87" s="58">
        <f>('Male Inactive'!I87*'Male Inactive'!U87)+('Male Barely'!I87*'Male Barely'!U87)+('Male Somewhat'!I87*'Male Somewhat'!U87)+('Male Active'!I87*'Male Active'!U87)+('Male Highly'!I87*'Male Highly'!U87)</f>
        <v>2862.7941323700306</v>
      </c>
      <c r="D87" s="58">
        <f>('Male Inactive'!I87*'Male Inactive'!AA87)+('Male Barely'!I87*'Male Barely'!AA87)+('Male Somewhat'!I87*'Male Somewhat'!AA87)+('Male Active'!I87*'Male Active'!AA87)+('Male Highly'!I87*'Male Highly'!AA87)</f>
        <v>1712.6862997180679</v>
      </c>
      <c r="E87" s="58">
        <f>('Male Inactive'!I87*'Male Inactive'!AM87)+('Male Barely'!I87*'Male Barely'!AM87)+('Male Somewhat'!I87*'Male Somewhat'!AM87)+('Male Active'!I87*'Male Active'!AM87)+('Male Highly'!I87*'Male Highly'!AM87)</f>
        <v>5375.4795578018266</v>
      </c>
      <c r="F87" s="58">
        <f>('Male Inactive'!I87*'Male Inactive'!AG87)+('Male Barely'!I87*'Male Barely'!AG87)+('Male Somewhat'!I87*'Male Somewhat'!AG87)+('Male Active'!I87*'Male Active'!AG87)+('Male Highly'!I87*'Male Highly'!AG87)</f>
        <v>142.51105253705728</v>
      </c>
      <c r="G87" s="58">
        <f>('Male Inactive'!J87+'Male Barely'!J87+'Male Somewhat'!J87+'Male Active'!J87+'Male Highly'!J87)</f>
        <v>1602.0022283328281</v>
      </c>
      <c r="H87" s="58">
        <f t="shared" si="1"/>
        <v>35253.016967437921</v>
      </c>
    </row>
    <row r="88" spans="1:8">
      <c r="A88" s="58">
        <v>90</v>
      </c>
      <c r="B88" s="58">
        <f>'Male Inactive'!I88+'Male Barely'!I88+'Male Somewhat'!I88+'Male Active'!I88+'Male Highly'!I88</f>
        <v>13144.980804229239</v>
      </c>
      <c r="C88" s="58">
        <f>('Male Inactive'!I88*'Male Inactive'!U88)+('Male Barely'!I88*'Male Barely'!U88)+('Male Somewhat'!I88*'Male Somewhat'!U88)+('Male Active'!I88*'Male Active'!U88)+('Male Highly'!I88*'Male Highly'!U88)</f>
        <v>2669.9079503472271</v>
      </c>
      <c r="D88" s="58">
        <f>('Male Inactive'!I88*'Male Inactive'!AA88)+('Male Barely'!I88*'Male Barely'!AA88)+('Male Somewhat'!I88*'Male Somewhat'!AA88)+('Male Active'!I88*'Male Active'!AA88)+('Male Highly'!I88*'Male Highly'!AA88)</f>
        <v>1587.1451442937848</v>
      </c>
      <c r="E88" s="58">
        <f>('Male Inactive'!I88*'Male Inactive'!AM88)+('Male Barely'!I88*'Male Barely'!AM88)+('Male Somewhat'!I88*'Male Somewhat'!AM88)+('Male Active'!I88*'Male Active'!AM88)+('Male Highly'!I88*'Male Highly'!AM88)</f>
        <v>4862.3720565371186</v>
      </c>
      <c r="F88" s="58">
        <f>('Male Inactive'!I88*'Male Inactive'!AG88)+('Male Barely'!I88*'Male Barely'!AG88)+('Male Somewhat'!I88*'Male Somewhat'!AG88)+('Male Active'!I88*'Male Active'!AG88)+('Male Highly'!I88*'Male Highly'!AG88)</f>
        <v>130.9472417612921</v>
      </c>
      <c r="G88" s="58">
        <f>('Male Inactive'!J88+'Male Barely'!J88+'Male Somewhat'!J88+'Male Active'!J88+'Male Highly'!J88)</f>
        <v>2625.3660096297976</v>
      </c>
      <c r="H88" s="58">
        <f t="shared" si="1"/>
        <v>36855.01919577075</v>
      </c>
    </row>
    <row r="89" spans="1:8">
      <c r="A89" s="58">
        <v>91</v>
      </c>
      <c r="B89" s="58">
        <f>'Male Inactive'!I89+'Male Barely'!I89+'Male Somewhat'!I89+'Male Active'!I89+'Male Highly'!I89</f>
        <v>10519.614794599438</v>
      </c>
      <c r="C89" s="58">
        <f>('Male Inactive'!I89*'Male Inactive'!U89)+('Male Barely'!I89*'Male Barely'!U89)+('Male Somewhat'!I89*'Male Somewhat'!U89)+('Male Active'!I89*'Male Active'!U89)+('Male Highly'!I89*'Male Highly'!U89)</f>
        <v>2225.1980492881639</v>
      </c>
      <c r="D89" s="58">
        <f>('Male Inactive'!I89*'Male Inactive'!AA89)+('Male Barely'!I89*'Male Barely'!AA89)+('Male Somewhat'!I89*'Male Somewhat'!AA89)+('Male Active'!I89*'Male Active'!AA89)+('Male Highly'!I89*'Male Highly'!AA89)</f>
        <v>1337.5955714092452</v>
      </c>
      <c r="E89" s="58">
        <f>('Male Inactive'!I89*'Male Inactive'!AM89)+('Male Barely'!I89*'Male Barely'!AM89)+('Male Somewhat'!I89*'Male Somewhat'!AM89)+('Male Active'!I89*'Male Active'!AM89)+('Male Highly'!I89*'Male Highly'!AM89)</f>
        <v>3930.5034897255023</v>
      </c>
      <c r="F89" s="58">
        <f>('Male Inactive'!I89*'Male Inactive'!AG89)+('Male Barely'!I89*'Male Barely'!AG89)+('Male Somewhat'!I89*'Male Somewhat'!AG89)+('Male Active'!I89*'Male Active'!AG89)+('Male Highly'!I89*'Male Highly'!AG89)</f>
        <v>106.88750882566299</v>
      </c>
      <c r="G89" s="58">
        <f>('Male Inactive'!J89+'Male Barely'!J89+'Male Somewhat'!J89+'Male Active'!J89+'Male Highly'!J89)</f>
        <v>2101.0181517664118</v>
      </c>
      <c r="H89" s="58">
        <f t="shared" si="1"/>
        <v>39480.385205400547</v>
      </c>
    </row>
    <row r="90" spans="1:8">
      <c r="A90" s="58">
        <v>92</v>
      </c>
      <c r="B90" s="58">
        <f>'Male Inactive'!I90+'Male Barely'!I90+'Male Somewhat'!I90+'Male Active'!I90+'Male Highly'!I90</f>
        <v>8418.5966428330266</v>
      </c>
      <c r="C90" s="58">
        <f>('Male Inactive'!I90*'Male Inactive'!U90)+('Male Barely'!I90*'Male Barely'!U90)+('Male Somewhat'!I90*'Male Somewhat'!U90)+('Male Active'!I90*'Male Active'!U90)+('Male Highly'!I90*'Male Highly'!U90)</f>
        <v>1850.8791554917029</v>
      </c>
      <c r="D90" s="58">
        <f>('Male Inactive'!I90*'Male Inactive'!AA90)+('Male Barely'!I90*'Male Barely'!AA90)+('Male Somewhat'!I90*'Male Somewhat'!AA90)+('Male Active'!I90*'Male Active'!AA90)+('Male Highly'!I90*'Male Highly'!AA90)</f>
        <v>1124.0277771741987</v>
      </c>
      <c r="E90" s="58">
        <f>('Male Inactive'!I90*'Male Inactive'!AM90)+('Male Barely'!I90*'Male Barely'!AM90)+('Male Somewhat'!I90*'Male Somewhat'!AM90)+('Male Active'!I90*'Male Active'!AM90)+('Male Highly'!I90*'Male Highly'!AM90)</f>
        <v>3176.7256448260996</v>
      </c>
      <c r="F90" s="58">
        <f>('Male Inactive'!I90*'Male Inactive'!AG90)+('Male Barely'!I90*'Male Barely'!AG90)+('Male Somewhat'!I90*'Male Somewhat'!AG90)+('Male Active'!I90*'Male Active'!AG90)+('Male Highly'!I90*'Male Highly'!AG90)</f>
        <v>87.214650003054899</v>
      </c>
      <c r="G90" s="58">
        <f>('Male Inactive'!J90+'Male Barely'!J90+'Male Somewhat'!J90+'Male Active'!J90+'Male Highly'!J90)</f>
        <v>1681.3949273605795</v>
      </c>
      <c r="H90" s="58">
        <f t="shared" si="1"/>
        <v>41581.403357166957</v>
      </c>
    </row>
    <row r="91" spans="1:8">
      <c r="A91" s="58">
        <v>93</v>
      </c>
      <c r="B91" s="58">
        <f>'Male Inactive'!I91+'Male Barely'!I91+'Male Somewhat'!I91+'Male Active'!I91+'Male Highly'!I91</f>
        <v>6737.2017154724472</v>
      </c>
      <c r="C91" s="58">
        <f>('Male Inactive'!I91*'Male Inactive'!U91)+('Male Barely'!I91*'Male Barely'!U91)+('Male Somewhat'!I91*'Male Somewhat'!U91)+('Male Active'!I91*'Male Active'!U91)+('Male Highly'!I91*'Male Highly'!U91)</f>
        <v>1536.7281464267919</v>
      </c>
      <c r="D91" s="58">
        <f>('Male Inactive'!I91*'Male Inactive'!AA91)+('Male Barely'!I91*'Male Barely'!AA91)+('Male Somewhat'!I91*'Male Somewhat'!AA91)+('Male Active'!I91*'Male Active'!AA91)+('Male Highly'!I91*'Male Highly'!AA91)</f>
        <v>942.10326160977525</v>
      </c>
      <c r="E91" s="58">
        <f>('Male Inactive'!I91*'Male Inactive'!AM91)+('Male Barely'!I91*'Male Barely'!AM91)+('Male Somewhat'!I91*'Male Somewhat'!AM91)+('Male Active'!I91*'Male Active'!AM91)+('Male Highly'!I91*'Male Highly'!AM91)</f>
        <v>2567.109952902335</v>
      </c>
      <c r="F91" s="58">
        <f>('Male Inactive'!I91*'Male Inactive'!AG91)+('Male Barely'!I91*'Male Barely'!AG91)+('Male Somewhat'!I91*'Male Somewhat'!AG91)+('Male Active'!I91*'Male Active'!AG91)+('Male Highly'!I91*'Male Highly'!AG91)</f>
        <v>71.136128246225553</v>
      </c>
      <c r="G91" s="58">
        <f>('Male Inactive'!J91+'Male Barely'!J91+'Male Somewhat'!J91+'Male Active'!J91+'Male Highly'!J91)</f>
        <v>1345.5881336678312</v>
      </c>
      <c r="H91" s="58">
        <f t="shared" si="1"/>
        <v>43262.79828452754</v>
      </c>
    </row>
    <row r="92" spans="1:8">
      <c r="A92" s="58">
        <v>94</v>
      </c>
      <c r="B92" s="58">
        <f>'Male Inactive'!I92+'Male Barely'!I92+'Male Somewhat'!I92+'Male Active'!I92+'Male Highly'!I92</f>
        <v>5391.6135818046168</v>
      </c>
      <c r="C92" s="58">
        <f>('Male Inactive'!I92*'Male Inactive'!U92)+('Male Barely'!I92*'Male Barely'!U92)+('Male Somewhat'!I92*'Male Somewhat'!U92)+('Male Active'!I92*'Male Active'!U92)+('Male Highly'!I92*'Male Highly'!U92)</f>
        <v>1273.5454201770988</v>
      </c>
      <c r="D92" s="58">
        <f>('Male Inactive'!I92*'Male Inactive'!AA92)+('Male Barely'!I92*'Male Barely'!AA92)+('Male Somewhat'!I92*'Male Somewhat'!AA92)+('Male Active'!I92*'Male Active'!AA92)+('Male Highly'!I92*'Male Highly'!AA92)</f>
        <v>787.70745596118513</v>
      </c>
      <c r="E92" s="58">
        <f>('Male Inactive'!I92*'Male Inactive'!AM92)+('Male Barely'!I92*'Male Barely'!AM92)+('Male Somewhat'!I92*'Male Somewhat'!AM92)+('Male Active'!I92*'Male Active'!AM92)+('Male Highly'!I92*'Male Highly'!AM92)</f>
        <v>2073.3979083442509</v>
      </c>
      <c r="F92" s="58">
        <f>('Male Inactive'!I92*'Male Inactive'!AG92)+('Male Barely'!I92*'Male Barely'!AG92)+('Male Somewhat'!I92*'Male Somewhat'!AG92)+('Male Active'!I92*'Male Active'!AG92)+('Male Highly'!I92*'Male Highly'!AG92)</f>
        <v>57.996218976963611</v>
      </c>
      <c r="G92" s="58">
        <f>('Male Inactive'!J92+'Male Barely'!J92+'Male Somewhat'!J92+'Male Active'!J92+'Male Highly'!J92)</f>
        <v>1076.8404437139932</v>
      </c>
      <c r="H92" s="58">
        <f t="shared" si="1"/>
        <v>44608.386418195369</v>
      </c>
    </row>
    <row r="93" spans="1:8">
      <c r="A93" s="58">
        <v>95</v>
      </c>
      <c r="B93" s="58">
        <f>'Male Inactive'!I93+'Male Barely'!I93+'Male Somewhat'!I93+'Male Active'!I93+'Male Highly'!I93</f>
        <v>4314.7731380906234</v>
      </c>
      <c r="C93" s="58">
        <f>('Male Inactive'!I93*'Male Inactive'!U93)+('Male Barely'!I93*'Male Barely'!U93)+('Male Somewhat'!I93*'Male Somewhat'!U93)+('Male Active'!I93*'Male Active'!U93)+('Male Highly'!I93*'Male Highly'!U93)</f>
        <v>1053.8206047927888</v>
      </c>
      <c r="D93" s="58">
        <f>('Male Inactive'!I93*'Male Inactive'!AA93)+('Male Barely'!I93*'Male Barely'!AA93)+('Male Somewhat'!I93*'Male Somewhat'!AA93)+('Male Active'!I93*'Male Active'!AA93)+('Male Highly'!I93*'Male Highly'!AA93)</f>
        <v>657.20743883893226</v>
      </c>
      <c r="E93" s="58">
        <f>('Male Inactive'!I93*'Male Inactive'!AM93)+('Male Barely'!I93*'Male Barely'!AM93)+('Male Somewhat'!I93*'Male Somewhat'!AM93)+('Male Active'!I93*'Male Active'!AM93)+('Male Highly'!I93*'Male Highly'!AM93)</f>
        <v>1674.4138516529633</v>
      </c>
      <c r="F93" s="58">
        <f>('Male Inactive'!I93*'Male Inactive'!AG93)+('Male Barely'!I93*'Male Barely'!AG93)+('Male Somewhat'!I93*'Male Somewhat'!AG93)+('Male Active'!I93*'Male Active'!AG93)+('Male Highly'!I93*'Male Highly'!AG93)</f>
        <v>47.267252709921237</v>
      </c>
      <c r="G93" s="58">
        <f>('Male Inactive'!J93+'Male Barely'!J93+'Male Somewhat'!J93+'Male Active'!J93+'Male Highly'!J93)</f>
        <v>860.73232710561729</v>
      </c>
      <c r="H93" s="58">
        <f t="shared" si="1"/>
        <v>45685.226861909359</v>
      </c>
    </row>
    <row r="94" spans="1:8">
      <c r="A94" s="58">
        <v>96</v>
      </c>
      <c r="B94" s="58">
        <f>'Male Inactive'!I94+'Male Barely'!I94+'Male Somewhat'!I94+'Male Active'!I94+'Male Highly'!I94</f>
        <v>3454.0408109850059</v>
      </c>
      <c r="C94" s="58">
        <f>('Male Inactive'!I94*'Male Inactive'!U94)+('Male Barely'!I94*'Male Barely'!U94)+('Male Somewhat'!I94*'Male Somewhat'!U94)+('Male Active'!I94*'Male Active'!U94)+('Male Highly'!I94*'Male Highly'!U94)</f>
        <v>869.23275174156424</v>
      </c>
      <c r="D94" s="58">
        <f>('Male Inactive'!I94*'Male Inactive'!AA94)+('Male Barely'!I94*'Male Barely'!AA94)+('Male Somewhat'!I94*'Male Somewhat'!AA94)+('Male Active'!I94*'Male Active'!AA94)+('Male Highly'!I94*'Male Highly'!AA94)</f>
        <v>548.58555047421021</v>
      </c>
      <c r="E94" s="58">
        <f>('Male Inactive'!I94*'Male Inactive'!AM94)+('Male Barely'!I94*'Male Barely'!AM94)+('Male Somewhat'!I94*'Male Somewhat'!AM94)+('Male Active'!I94*'Male Active'!AM94)+('Male Highly'!I94*'Male Highly'!AM94)</f>
        <v>1350.2214333154511</v>
      </c>
      <c r="F94" s="58">
        <f>('Male Inactive'!I94*'Male Inactive'!AG94)+('Male Barely'!I94*'Male Barely'!AG94)+('Male Somewhat'!I94*'Male Somewhat'!AG94)+('Male Active'!I94*'Male Active'!AG94)+('Male Highly'!I94*'Male Highly'!AG94)</f>
        <v>38.180399702544712</v>
      </c>
      <c r="G94" s="58">
        <f>('Male Inactive'!J94+'Male Barely'!J94+'Male Somewhat'!J94+'Male Active'!J94+'Male Highly'!J94)</f>
        <v>689.02918009463224</v>
      </c>
      <c r="H94" s="58">
        <f t="shared" si="1"/>
        <v>46545.959189014975</v>
      </c>
    </row>
    <row r="95" spans="1:8">
      <c r="A95" s="58">
        <v>97</v>
      </c>
      <c r="B95" s="58">
        <f>'Male Inactive'!I95+'Male Barely'!I95+'Male Somewhat'!I95+'Male Active'!I95+'Male Highly'!I95</f>
        <v>2765.0116308903735</v>
      </c>
      <c r="C95" s="58">
        <f>('Male Inactive'!I95*'Male Inactive'!U95)+('Male Barely'!I95*'Male Barely'!U95)+('Male Somewhat'!I95*'Male Somewhat'!U95)+('Male Active'!I95*'Male Active'!U95)+('Male Highly'!I95*'Male Highly'!U95)</f>
        <v>716.1513573157431</v>
      </c>
      <c r="D95" s="58">
        <f>('Male Inactive'!I95*'Male Inactive'!AA95)+('Male Barely'!I95*'Male Barely'!AA95)+('Male Somewhat'!I95*'Male Somewhat'!AA95)+('Male Active'!I95*'Male Active'!AA95)+('Male Highly'!I95*'Male Highly'!AA95)</f>
        <v>457.00907430278448</v>
      </c>
      <c r="E95" s="58">
        <f>('Male Inactive'!I95*'Male Inactive'!AM95)+('Male Barely'!I95*'Male Barely'!AM95)+('Male Somewhat'!I95*'Male Somewhat'!AM95)+('Male Active'!I95*'Male Active'!AM95)+('Male Highly'!I95*'Male Highly'!AM95)</f>
        <v>1088.7055126578434</v>
      </c>
      <c r="F95" s="58">
        <f>('Male Inactive'!I95*'Male Inactive'!AG95)+('Male Barely'!I95*'Male Barely'!AG95)+('Male Somewhat'!I95*'Male Somewhat'!AG95)+('Male Active'!I95*'Male Active'!AG95)+('Male Highly'!I95*'Male Highly'!AG95)</f>
        <v>30.837933425497368</v>
      </c>
      <c r="G95" s="58">
        <f>('Male Inactive'!J95+'Male Barely'!J95+'Male Somewhat'!J95+'Male Active'!J95+'Male Highly'!J95)</f>
        <v>551.57822650332673</v>
      </c>
      <c r="H95" s="58">
        <f t="shared" si="1"/>
        <v>47234.988369109604</v>
      </c>
    </row>
    <row r="96" spans="1:8">
      <c r="A96" s="58">
        <v>98</v>
      </c>
      <c r="B96" s="58">
        <f>'Male Inactive'!I96+'Male Barely'!I96+'Male Somewhat'!I96+'Male Active'!I96+'Male Highly'!I96</f>
        <v>2213.4334043870467</v>
      </c>
      <c r="C96" s="58">
        <f>('Male Inactive'!I96*'Male Inactive'!U96)+('Male Barely'!I96*'Male Barely'!U96)+('Male Somewhat'!I96*'Male Somewhat'!U96)+('Male Active'!I96*'Male Active'!U96)+('Male Highly'!I96*'Male Highly'!U96)</f>
        <v>589.3938845085911</v>
      </c>
      <c r="D96" s="58">
        <f>('Male Inactive'!I96*'Male Inactive'!AA96)+('Male Barely'!I96*'Male Barely'!AA96)+('Male Somewhat'!I96*'Male Somewhat'!AA96)+('Male Active'!I96*'Male Active'!AA96)+('Male Highly'!I96*'Male Highly'!AA96)</f>
        <v>380.02838909404574</v>
      </c>
      <c r="E96" s="58">
        <f>('Male Inactive'!I96*'Male Inactive'!AM96)+('Male Barely'!I96*'Male Barely'!AM96)+('Male Somewhat'!I96*'Male Somewhat'!AM96)+('Male Active'!I96*'Male Active'!AM96)+('Male Highly'!I96*'Male Highly'!AM96)</f>
        <v>877.76803349975842</v>
      </c>
      <c r="F96" s="58">
        <f>('Male Inactive'!I96*'Male Inactive'!AG96)+('Male Barely'!I96*'Male Barely'!AG96)+('Male Somewhat'!I96*'Male Somewhat'!AG96)+('Male Active'!I96*'Male Active'!AG96)+('Male Highly'!I96*'Male Highly'!AG96)</f>
        <v>24.905506372743858</v>
      </c>
      <c r="G96" s="58">
        <f>('Male Inactive'!J96+'Male Barely'!J96+'Male Somewhat'!J96+'Male Active'!J96+'Male Highly'!J96)</f>
        <v>441.54666943282967</v>
      </c>
      <c r="H96" s="58">
        <f t="shared" si="1"/>
        <v>47786.566595612931</v>
      </c>
    </row>
    <row r="97" spans="1:8">
      <c r="A97" s="58">
        <v>99</v>
      </c>
      <c r="B97" s="58">
        <f>'Male Inactive'!I97+'Male Barely'!I97+'Male Somewhat'!I97+'Male Active'!I97+'Male Highly'!I97</f>
        <v>1771.886734954217</v>
      </c>
      <c r="C97" s="58">
        <f>('Male Inactive'!I97*'Male Inactive'!U97)+('Male Barely'!I97*'Male Barely'!U97)+('Male Somewhat'!I97*'Male Somewhat'!U97)+('Male Active'!I97*'Male Active'!U97)+('Male Highly'!I97*'Male Highly'!U97)</f>
        <v>484.58296182779554</v>
      </c>
      <c r="D97" s="58">
        <f>('Male Inactive'!I97*'Male Inactive'!AA97)+('Male Barely'!I97*'Male Barely'!AA97)+('Male Somewhat'!I97*'Male Somewhat'!AA97)+('Male Active'!I97*'Male Active'!AA97)+('Male Highly'!I97*'Male Highly'!AA97)</f>
        <v>315.48703642229208</v>
      </c>
      <c r="E97" s="58">
        <f>('Male Inactive'!I97*'Male Inactive'!AM97)+('Male Barely'!I97*'Male Barely'!AM97)+('Male Somewhat'!I97*'Male Somewhat'!AM97)+('Male Active'!I97*'Male Active'!AM97)+('Male Highly'!I97*'Male Highly'!AM97)</f>
        <v>707.64211979046445</v>
      </c>
      <c r="F97" s="58">
        <f>('Male Inactive'!I97*'Male Inactive'!AG97)+('Male Barely'!I97*'Male Barely'!AG97)+('Male Somewhat'!I97*'Male Somewhat'!AG97)+('Male Active'!I97*'Male Active'!AG97)+('Male Highly'!I97*'Male Highly'!AG97)</f>
        <v>20.112747921253835</v>
      </c>
      <c r="G97" s="58">
        <f>('Male Inactive'!J97+'Male Barely'!J97+'Male Somewhat'!J97+'Male Active'!J97+'Male Highly'!J97)</f>
        <v>353.46475206347037</v>
      </c>
      <c r="H97" s="58">
        <f t="shared" si="1"/>
        <v>48228.113265045758</v>
      </c>
    </row>
    <row r="98" spans="1:8">
      <c r="A98" s="58">
        <v>100</v>
      </c>
      <c r="B98" s="58">
        <f>'Male Inactive'!I98+'Male Barely'!I98+'Male Somewhat'!I98+'Male Active'!I98+'Male Highly'!I98</f>
        <v>1418.4219828907467</v>
      </c>
      <c r="C98" s="58">
        <f>('Male Inactive'!I98*'Male Inactive'!U98)+('Male Barely'!I98*'Male Barely'!U98)+('Male Somewhat'!I98*'Male Somewhat'!U98)+('Male Active'!I98*'Male Active'!U98)+('Male Highly'!I98*'Male Highly'!U98)</f>
        <v>398.03319629929609</v>
      </c>
      <c r="D98" s="58">
        <f>('Male Inactive'!I98*'Male Inactive'!AA98)+('Male Barely'!I98*'Male Barely'!AA98)+('Male Somewhat'!I98*'Male Somewhat'!AA98)+('Male Active'!I98*'Male Active'!AA98)+('Male Highly'!I98*'Male Highly'!AA98)</f>
        <v>261.50344212763702</v>
      </c>
      <c r="E98" s="58">
        <f>('Male Inactive'!I98*'Male Inactive'!AM98)+('Male Barely'!I98*'Male Barely'!AM98)+('Male Somewhat'!I98*'Male Somewhat'!AM98)+('Male Active'!I98*'Male Active'!AM98)+('Male Highly'!I98*'Male Highly'!AM98)</f>
        <v>570.44372508619949</v>
      </c>
      <c r="F98" s="58">
        <f>('Male Inactive'!I98*'Male Inactive'!AG98)+('Male Barely'!I98*'Male Barely'!AG98)+('Male Somewhat'!I98*'Male Somewhat'!AG98)+('Male Active'!I98*'Male Active'!AG98)+('Male Highly'!I98*'Male Highly'!AG98)</f>
        <v>16.241044815143791</v>
      </c>
      <c r="G98" s="58">
        <f>('Male Inactive'!J98+'Male Barely'!J98+'Male Somewhat'!J98+'Male Active'!J98+'Male Highly'!J98)</f>
        <v>888.19759237643814</v>
      </c>
      <c r="H98" s="58">
        <f t="shared" si="1"/>
        <v>48581.578017109226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9"/>
  <sheetViews>
    <sheetView workbookViewId="0">
      <selection activeCell="G9" sqref="G9"/>
    </sheetView>
  </sheetViews>
  <sheetFormatPr defaultRowHeight="15"/>
  <cols>
    <col min="2" max="2" width="13.5703125" customWidth="1"/>
    <col min="6" max="6" width="13.140625" bestFit="1" customWidth="1"/>
    <col min="7" max="7" width="18.7109375" bestFit="1" customWidth="1"/>
    <col min="8" max="9" width="11" bestFit="1" customWidth="1"/>
    <col min="15" max="16" width="9.140625" style="58"/>
    <col min="23" max="23" width="12" bestFit="1" customWidth="1"/>
    <col min="25" max="26" width="11" bestFit="1" customWidth="1"/>
    <col min="37" max="37" width="11" bestFit="1" customWidth="1"/>
  </cols>
  <sheetData>
    <row r="1" spans="1:39" s="58" customFormat="1">
      <c r="B1" s="109" t="s">
        <v>514</v>
      </c>
      <c r="D1" s="109"/>
      <c r="F1" s="109"/>
      <c r="O1" s="58" t="s">
        <v>512</v>
      </c>
      <c r="Q1" s="58" t="s">
        <v>446</v>
      </c>
      <c r="W1" s="58" t="s">
        <v>447</v>
      </c>
      <c r="AC1" s="58" t="s">
        <v>449</v>
      </c>
      <c r="AI1" s="58" t="s">
        <v>448</v>
      </c>
      <c r="AJ1" s="58" t="s">
        <v>513</v>
      </c>
    </row>
    <row r="2" spans="1:39">
      <c r="A2" t="s">
        <v>58</v>
      </c>
      <c r="B2" t="s">
        <v>445</v>
      </c>
      <c r="C2" t="s">
        <v>446</v>
      </c>
      <c r="D2" t="s">
        <v>447</v>
      </c>
      <c r="E2" t="s">
        <v>448</v>
      </c>
      <c r="F2" t="s">
        <v>449</v>
      </c>
      <c r="G2" t="s">
        <v>450</v>
      </c>
      <c r="H2" t="s">
        <v>457</v>
      </c>
      <c r="I2" t="s">
        <v>456</v>
      </c>
      <c r="J2" t="s">
        <v>12</v>
      </c>
      <c r="K2" t="s">
        <v>451</v>
      </c>
      <c r="L2" t="s">
        <v>452</v>
      </c>
      <c r="M2" t="s">
        <v>453</v>
      </c>
      <c r="Q2" t="s">
        <v>460</v>
      </c>
      <c r="R2" s="116" t="s">
        <v>461</v>
      </c>
      <c r="S2" t="s">
        <v>462</v>
      </c>
      <c r="T2" t="s">
        <v>463</v>
      </c>
      <c r="U2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>
        <v>5</v>
      </c>
      <c r="B3">
        <f>'ACM Rates'!M16-(SUM(C3:F3))</f>
        <v>-1.9493833557817779E-5</v>
      </c>
      <c r="C3">
        <f>R3</f>
        <v>0</v>
      </c>
      <c r="D3">
        <f>X3</f>
        <v>1.1949383355781778E-4</v>
      </c>
      <c r="E3">
        <f>AJ3</f>
        <v>0</v>
      </c>
      <c r="F3">
        <f>AD3</f>
        <v>0</v>
      </c>
      <c r="G3" s="116">
        <f>B3+(SUM(C3:F3))</f>
        <v>1E-4</v>
      </c>
      <c r="H3">
        <f>1-EXP(-B3)</f>
        <v>-1.9494023563826346E-5</v>
      </c>
      <c r="I3">
        <v>10000</v>
      </c>
      <c r="J3">
        <f>I3*H3</f>
        <v>-0.19494023563826346</v>
      </c>
      <c r="K3">
        <f>0.5*(I3+I4)</f>
        <v>10000.09747011782</v>
      </c>
      <c r="L3">
        <f>SUM(K4:K97)</f>
        <v>753692.19930937537</v>
      </c>
      <c r="M3">
        <f>L3/I3</f>
        <v>75.369219930937533</v>
      </c>
      <c r="O3" s="58">
        <f>'Quintile Functions'!$BR11</f>
        <v>-8.9536875000000027</v>
      </c>
      <c r="Q3">
        <f>(('Male Inactive'!$I3+'Male Barely'!$I3+'Male Somewhat'!$I3+'Male Active'!$I3+'Male Highly'!$I3)*'MI Epi'!CX21)/('Male Inactive'!$I3*'MI Epi'!$CZ21+'Male Barely'!$I3*'MI Epi'!$DA21+'Male Somewhat'!$I3*'MI Epi'!$DB21+'Male Active'!$I3*'MI Epi'!$DC21+'Male Highly'!$I3*'MI Epi'!$DD21)</f>
        <v>0</v>
      </c>
      <c r="R3" s="58">
        <f>(('Male Inactive'!$I3+'Male Barely'!$I3+'Male Somewhat'!$I3+'Male Active'!$I3+'Male Highly'!$I3)*'MI Epi'!CY21)/('Male Inactive'!$I3*'MI Epi'!$CZ21+'Male Barely'!$I3*'MI Epi'!$DA21+'Male Somewhat'!$I3*'MI Epi'!$DB21+'Male Active'!$I3*'MI Epi'!$DC21+'Male Highly'!$I3*'MI Epi'!$DD21)</f>
        <v>0</v>
      </c>
      <c r="S3">
        <f>1-EXP(-Q3)</f>
        <v>0</v>
      </c>
      <c r="T3">
        <f>1-EXP(-R3)</f>
        <v>0</v>
      </c>
      <c r="U3">
        <v>0</v>
      </c>
      <c r="W3" s="58">
        <f>(('Male Inactive'!$I3+'Male Barely'!$I3+'Male Somewhat'!$I3+'Male Active'!$I3+'Male Highly'!$I3)*'Stroke Epi'!CM29)/('Male Inactive'!$I3*'Stroke Epi'!$CO29+'Male Barely'!$I3*'Stroke Epi'!$CP29+'Male Somewhat'!$I3*'Stroke Epi'!$CQ29+'Male Active'!$I3*'Stroke Epi'!$CR29+'Male Highly'!$I3*'Stroke Epi'!$CS29)</f>
        <v>1.1949383355781778E-4</v>
      </c>
      <c r="X3" s="58">
        <f>(('Male Inactive'!$I3+'Male Barely'!$I3+'Male Somewhat'!$I3+'Male Active'!$I3+'Male Highly'!$I3)*'Stroke Epi'!CN29)/('Male Inactive'!$I3*'Stroke Epi'!$CO29+'Male Barely'!$I3*'Stroke Epi'!$CP29+'Male Somewhat'!$I3*'Stroke Epi'!$CQ29+'Male Active'!$I3*'Stroke Epi'!$CR29+'Male Highly'!$I3*'Stroke Epi'!$CS29)</f>
        <v>1.1949383355781778E-4</v>
      </c>
      <c r="Y3" s="58">
        <f>1-EXP(-W3)</f>
        <v>1.194866944540518E-4</v>
      </c>
      <c r="Z3" s="58">
        <f>1-EXP(-X3)</f>
        <v>1.194866944540518E-4</v>
      </c>
      <c r="AA3" s="58">
        <v>0</v>
      </c>
      <c r="AC3" s="58">
        <f>(('Male Inactive'!$I3+'Male Barely'!$I3+'Male Somewhat'!$I3+'Male Active'!$I3+'Male Highly'!$I3)*'Bowel Cancer Epi'!CJ46)/('Male Inactive'!$I3*'Bowel Cancer Epi'!$CL46+'Male Barely'!$I3*'Bowel Cancer Epi'!$CM46+'Male Somewhat'!$I3*'Bowel Cancer Epi'!$CN46+'Male Active'!$I3*'Bowel Cancer Epi'!$CO46+'Male Highly'!$I3*'Bowel Cancer Epi'!$CP46)</f>
        <v>0</v>
      </c>
      <c r="AD3" s="58">
        <f>(('Male Inactive'!$I3+'Male Barely'!$I3+'Male Somewhat'!$I3+'Male Active'!$I3+'Male Highly'!$I3)*'Bowel Cancer Epi'!CK46)/('Male Inactive'!$I3*'Bowel Cancer Epi'!$CL46+'Male Barely'!$I3*'Bowel Cancer Epi'!$CM46+'Male Somewhat'!$I3*'Bowel Cancer Epi'!$CN46+'Male Active'!$I3*'Bowel Cancer Epi'!$CO46+'Male Highly'!$I3*'Bowel Cancer Epi'!$CP46)</f>
        <v>0</v>
      </c>
      <c r="AE3" s="58">
        <f t="shared" ref="AE3:AF8" si="0">1-EXP(-AC3)</f>
        <v>0</v>
      </c>
      <c r="AF3" s="58">
        <f t="shared" si="0"/>
        <v>0</v>
      </c>
      <c r="AG3" s="58">
        <v>0</v>
      </c>
      <c r="AI3" s="58">
        <f>(('Male Inactive'!$I3+'Male Barely'!$I3+'Male Somewhat'!$I3+'Male Active'!$I3+'Male Highly'!$I3)*'Diabetes Epi'!BQ56)/('Male Inactive'!$I3*'Diabetes Epi'!$BS56+'Male Barely'!$I3*'Diabetes Epi'!$BT56+'Male Somewhat'!$I3*'Diabetes Epi'!$BU56+'Male Active'!$I3*'Diabetes Epi'!$BV56+'Male Highly'!$I3*'Diabetes Epi'!$BW56)</f>
        <v>1.4315572115033558E-4</v>
      </c>
      <c r="AJ3" s="58">
        <f>(('Male Inactive'!$I3+'Male Barely'!$I3+'Male Somewhat'!$I3+'Male Active'!$I3+'Male Highly'!$I3)*'Diabetes Epi'!BR56)/('Male Inactive'!$I3*'Diabetes Epi'!$BS56+'Male Barely'!$I3*'Diabetes Epi'!$BT56+'Male Somewhat'!$I3*'Diabetes Epi'!$BU56+'Male Active'!$I3*'Diabetes Epi'!$BV56+'Male Highly'!$I3*'Diabetes Epi'!$BW56)</f>
        <v>0</v>
      </c>
      <c r="AK3" s="58">
        <f>1-EXP(-AI3)</f>
        <v>1.4314547485905216E-4</v>
      </c>
      <c r="AL3" s="58">
        <f>1-EXP(-AJ3)</f>
        <v>0</v>
      </c>
      <c r="AM3">
        <v>0</v>
      </c>
    </row>
    <row r="4" spans="1:39">
      <c r="A4">
        <v>6</v>
      </c>
      <c r="B4" s="58">
        <f>'ACM Rates'!M17-(SUM(C4:F4))</f>
        <v>-2.0037458164618222E-5</v>
      </c>
      <c r="C4" s="58">
        <f t="shared" ref="C4:C67" si="1">R4</f>
        <v>0</v>
      </c>
      <c r="D4" s="58">
        <f t="shared" ref="D4:D67" si="2">X4</f>
        <v>1.2003745816461823E-4</v>
      </c>
      <c r="E4" s="58">
        <f t="shared" ref="E4:E67" si="3">AJ4</f>
        <v>0</v>
      </c>
      <c r="F4" s="58">
        <f t="shared" ref="F4:F67" si="4">AD4</f>
        <v>0</v>
      </c>
      <c r="G4" s="58">
        <f t="shared" ref="G4:G34" si="5">B4+(SUM(C4:F4))</f>
        <v>1E-4</v>
      </c>
      <c r="H4" s="58">
        <f t="shared" ref="H4:H34" si="6">1-EXP(-B4)</f>
        <v>-2.0037658915894596E-5</v>
      </c>
      <c r="I4">
        <f>I3-J3</f>
        <v>10000.194940235639</v>
      </c>
      <c r="J4" s="58">
        <f>I4*H4</f>
        <v>-0.20038049530489668</v>
      </c>
      <c r="K4" s="58">
        <f t="shared" ref="K4:K67" si="7">0.5*(I4+I5)</f>
        <v>10000.295130483291</v>
      </c>
      <c r="L4" s="58">
        <f t="shared" ref="L4:L67" si="8">SUM(K5:K98)</f>
        <v>743842.65580052952</v>
      </c>
      <c r="M4" s="58">
        <f t="shared" ref="M4:M67" si="9">L4/I4</f>
        <v>74.382815559693682</v>
      </c>
      <c r="O4" s="58">
        <f>'Quintile Functions'!$BR12</f>
        <v>35.781134400000013</v>
      </c>
      <c r="Q4" s="58">
        <f>(('Male Inactive'!$I4+'Male Barely'!$I4+'Male Somewhat'!$I4+'Male Active'!$I4+'Male Highly'!$I4)*'MI Epi'!CX22)/('Male Inactive'!$I4*'MI Epi'!CZ22+'Male Barely'!$I4*'MI Epi'!DA22+'Male Somewhat'!$I4*'MI Epi'!DB22+'Male Active'!$I4*'MI Epi'!DC22+'Male Highly'!$I4*'MI Epi'!DD22)</f>
        <v>0</v>
      </c>
      <c r="R4" s="58">
        <f>(('Male Inactive'!$I4+'Male Barely'!$I4+'Male Somewhat'!$I4+'Male Active'!$I4+'Male Highly'!$I4)*'MI Epi'!CY22)/('Male Inactive'!$I4*'MI Epi'!$CZ22+'Male Barely'!$I4*'MI Epi'!$DA22+'Male Somewhat'!$I4*'MI Epi'!$DB22+'Male Active'!$I4*'MI Epi'!$DC22+'Male Highly'!$I4*'MI Epi'!$DD22)</f>
        <v>0</v>
      </c>
      <c r="S4" s="58">
        <f t="shared" ref="S4:S67" si="10">1-EXP(-Q4)</f>
        <v>0</v>
      </c>
      <c r="T4" s="58">
        <f t="shared" ref="T4:T67" si="11">1-EXP(-R4)</f>
        <v>0</v>
      </c>
      <c r="U4">
        <f>((U3-T3+((1-U3)*S3))/(1-T3))</f>
        <v>0</v>
      </c>
      <c r="W4" s="58">
        <f>(('Male Inactive'!$I4+'Male Barely'!$I4+'Male Somewhat'!$I4+'Male Active'!$I4+'Male Highly'!$I4)*'Stroke Epi'!CM30)/('Male Inactive'!$I4*'Stroke Epi'!$CO30+'Male Barely'!$I4*'Stroke Epi'!$CP30+'Male Somewhat'!$I4*'Stroke Epi'!$CQ30+'Male Active'!$I4*'Stroke Epi'!$CR30+'Male Highly'!$I4*'Stroke Epi'!$CS30)</f>
        <v>1.2003745816461823E-4</v>
      </c>
      <c r="X4" s="58">
        <f>(('Male Inactive'!$I4+'Male Barely'!$I4+'Male Somewhat'!$I4+'Male Active'!$I4+'Male Highly'!$I4)*'Stroke Epi'!CN30)/('Male Inactive'!$I4*'Stroke Epi'!$CO30+'Male Barely'!$I4*'Stroke Epi'!$CP30+'Male Somewhat'!$I4*'Stroke Epi'!$CQ30+'Male Active'!$I4*'Stroke Epi'!$CR30+'Male Highly'!$I4*'Stroke Epi'!$CS30)</f>
        <v>1.2003745816461823E-4</v>
      </c>
      <c r="Y4" s="58">
        <f t="shared" ref="Y4:Y67" si="12">1-EXP(-W4)</f>
        <v>1.2003025395723732E-4</v>
      </c>
      <c r="Z4" s="58">
        <f t="shared" ref="Z4:Z67" si="13">1-EXP(-X4)</f>
        <v>1.2003025395723732E-4</v>
      </c>
      <c r="AA4" s="58">
        <f>((AA3-Z3+((1-AA3)*Y3))/(1-Z3))</f>
        <v>0</v>
      </c>
      <c r="AC4" s="58">
        <f>(('Male Inactive'!$I4+'Male Barely'!$I4+'Male Somewhat'!$I4+'Male Active'!$I4+'Male Highly'!$I4)*'Bowel Cancer Epi'!CJ47)/('Male Inactive'!$I4*'Bowel Cancer Epi'!$CL47+'Male Barely'!$I4*'Bowel Cancer Epi'!$CM47+'Male Somewhat'!$I4*'Bowel Cancer Epi'!$CN47+'Male Active'!$I4*'Bowel Cancer Epi'!$CO47+'Male Highly'!$I4*'Bowel Cancer Epi'!$CP47)</f>
        <v>0</v>
      </c>
      <c r="AD4" s="58">
        <f>(('Male Inactive'!$I4+'Male Barely'!$I4+'Male Somewhat'!$I4+'Male Active'!$I4+'Male Highly'!$I4)*'Bowel Cancer Epi'!CK47)/('Male Inactive'!$I4*'Bowel Cancer Epi'!$CL47+'Male Barely'!$I4*'Bowel Cancer Epi'!$CM47+'Male Somewhat'!$I4*'Bowel Cancer Epi'!$CN47+'Male Active'!$I4*'Bowel Cancer Epi'!$CO47+'Male Highly'!$I4*'Bowel Cancer Epi'!$CP47)</f>
        <v>0</v>
      </c>
      <c r="AE4" s="58">
        <f t="shared" si="0"/>
        <v>0</v>
      </c>
      <c r="AF4" s="58">
        <f t="shared" si="0"/>
        <v>0</v>
      </c>
      <c r="AG4" s="58">
        <f>((AG3-AF3+((1-AG3)*AE3))/(1-AF3))</f>
        <v>0</v>
      </c>
      <c r="AI4" s="58">
        <f>(('Male Inactive'!$I4+'Male Barely'!$I4+'Male Somewhat'!$I4+'Male Active'!$I4+'Male Highly'!$I4)*'Diabetes Epi'!BQ57)/('Male Inactive'!$I4*'Diabetes Epi'!$BS57+'Male Barely'!$I4*'Diabetes Epi'!$BT57+'Male Somewhat'!$I4*'Diabetes Epi'!$BU57+'Male Active'!$I4*'Diabetes Epi'!$BV57+'Male Highly'!$I4*'Diabetes Epi'!$BW57)</f>
        <v>1.298874610378998E-4</v>
      </c>
      <c r="AJ4" s="58">
        <f>(('Male Inactive'!$I4+'Male Barely'!$I4+'Male Somewhat'!$I4+'Male Active'!$I4+'Male Highly'!$I4)*'Diabetes Epi'!BR57)/('Male Inactive'!$I4*'Diabetes Epi'!$BS57+'Male Barely'!$I4*'Diabetes Epi'!$BT57+'Male Somewhat'!$I4*'Diabetes Epi'!$BU57+'Male Active'!$I4*'Diabetes Epi'!$BV57+'Male Highly'!$I4*'Diabetes Epi'!$BW57)</f>
        <v>0</v>
      </c>
      <c r="AK4" s="58">
        <f>1-EXP(-AI4)</f>
        <v>1.2987902602679124E-4</v>
      </c>
      <c r="AL4" s="58">
        <f>1-EXP(-AJ4)</f>
        <v>0</v>
      </c>
      <c r="AM4" s="58">
        <f>((AM3-AL3+((1-AM3)*AK3))/(1-AL3))</f>
        <v>1.4314547485905216E-4</v>
      </c>
    </row>
    <row r="5" spans="1:39">
      <c r="A5" s="58">
        <v>7</v>
      </c>
      <c r="B5" s="58">
        <f>'ACM Rates'!M18-(SUM(C5:F5))</f>
        <v>-2.0581865975485681E-5</v>
      </c>
      <c r="C5" s="58">
        <f t="shared" si="1"/>
        <v>0</v>
      </c>
      <c r="D5" s="58">
        <f t="shared" si="2"/>
        <v>1.2058186597548569E-4</v>
      </c>
      <c r="E5" s="58">
        <f t="shared" si="3"/>
        <v>0</v>
      </c>
      <c r="F5" s="58">
        <f t="shared" si="4"/>
        <v>0</v>
      </c>
      <c r="G5" s="58">
        <f t="shared" si="5"/>
        <v>1E-4</v>
      </c>
      <c r="H5" s="58">
        <f t="shared" si="6"/>
        <v>-2.0582077783437569E-5</v>
      </c>
      <c r="I5" s="58">
        <f t="shared" ref="I5:I68" si="14">I4-J4</f>
        <v>10000.395320730944</v>
      </c>
      <c r="J5" s="58">
        <f t="shared" ref="J5:J68" si="15">I5*H5</f>
        <v>-0.20582891435640938</v>
      </c>
      <c r="K5" s="58">
        <f t="shared" si="7"/>
        <v>10000.498235188123</v>
      </c>
      <c r="L5" s="58">
        <f t="shared" si="8"/>
        <v>733842.15756534156</v>
      </c>
      <c r="M5" s="58">
        <f t="shared" si="9"/>
        <v>73.381314841032093</v>
      </c>
      <c r="O5" s="58">
        <f>'Quintile Functions'!$BR13</f>
        <v>77.46041470000003</v>
      </c>
      <c r="Q5" s="58">
        <f>(('Male Inactive'!$I5+'Male Barely'!$I5+'Male Somewhat'!$I5+'Male Active'!$I5+'Male Highly'!$I5)*'MI Epi'!CX23)/('Male Inactive'!$I5*'MI Epi'!CZ23+'Male Barely'!$I5*'MI Epi'!DA23+'Male Somewhat'!$I5*'MI Epi'!DB23+'Male Active'!$I5*'MI Epi'!DC23+'Male Highly'!$I5*'MI Epi'!DD23)</f>
        <v>0</v>
      </c>
      <c r="R5" s="58">
        <f>(('Male Inactive'!$I5+'Male Barely'!$I5+'Male Somewhat'!$I5+'Male Active'!$I5+'Male Highly'!$I5)*'MI Epi'!CY23)/('Male Inactive'!$I5*'MI Epi'!$CZ23+'Male Barely'!$I5*'MI Epi'!$DA23+'Male Somewhat'!$I5*'MI Epi'!$DB23+'Male Active'!$I5*'MI Epi'!$DC23+'Male Highly'!$I5*'MI Epi'!$DD23)</f>
        <v>0</v>
      </c>
      <c r="S5" s="58">
        <f t="shared" si="10"/>
        <v>0</v>
      </c>
      <c r="T5" s="58">
        <f t="shared" si="11"/>
        <v>0</v>
      </c>
      <c r="U5" s="58">
        <f t="shared" ref="U5:U68" si="16">((U4-T4+((1-U4)*S4))/(1-T4))</f>
        <v>0</v>
      </c>
      <c r="W5" s="58">
        <f>(('Male Inactive'!$I5+'Male Barely'!$I5+'Male Somewhat'!$I5+'Male Active'!$I5+'Male Highly'!$I5)*'Stroke Epi'!CM31)/('Male Inactive'!$I5*'Stroke Epi'!$CO31+'Male Barely'!$I5*'Stroke Epi'!$CP31+'Male Somewhat'!$I5*'Stroke Epi'!$CQ31+'Male Active'!$I5*'Stroke Epi'!$CR31+'Male Highly'!$I5*'Stroke Epi'!$CS31)</f>
        <v>1.2058186597548569E-4</v>
      </c>
      <c r="X5" s="58">
        <f>(('Male Inactive'!$I5+'Male Barely'!$I5+'Male Somewhat'!$I5+'Male Active'!$I5+'Male Highly'!$I5)*'Stroke Epi'!CN31)/('Male Inactive'!$I5*'Stroke Epi'!$CO31+'Male Barely'!$I5*'Stroke Epi'!$CP31+'Male Somewhat'!$I5*'Stroke Epi'!$CQ31+'Male Active'!$I5*'Stroke Epi'!$CR31+'Male Highly'!$I5*'Stroke Epi'!$CS31)</f>
        <v>1.2058186597548569E-4</v>
      </c>
      <c r="Y5" s="58">
        <f t="shared" si="12"/>
        <v>1.2057459627445866E-4</v>
      </c>
      <c r="Z5" s="58">
        <f t="shared" si="13"/>
        <v>1.2057459627445866E-4</v>
      </c>
      <c r="AA5" s="58">
        <f t="shared" ref="AA5:AA68" si="17">((AA4-Z4+((1-AA4)*Y4))/(1-Z4))</f>
        <v>0</v>
      </c>
      <c r="AC5" s="58">
        <f>(('Male Inactive'!$I5+'Male Barely'!$I5+'Male Somewhat'!$I5+'Male Active'!$I5+'Male Highly'!$I5)*'Bowel Cancer Epi'!CJ48)/('Male Inactive'!$I5*'Bowel Cancer Epi'!$CL48+'Male Barely'!$I5*'Bowel Cancer Epi'!$CM48+'Male Somewhat'!$I5*'Bowel Cancer Epi'!$CN48+'Male Active'!$I5*'Bowel Cancer Epi'!$CO48+'Male Highly'!$I5*'Bowel Cancer Epi'!$CP48)</f>
        <v>0</v>
      </c>
      <c r="AD5" s="58">
        <f>(('Male Inactive'!$I5+'Male Barely'!$I5+'Male Somewhat'!$I5+'Male Active'!$I5+'Male Highly'!$I5)*'Bowel Cancer Epi'!CK48)/('Male Inactive'!$I5*'Bowel Cancer Epi'!$CL48+'Male Barely'!$I5*'Bowel Cancer Epi'!$CM48+'Male Somewhat'!$I5*'Bowel Cancer Epi'!$CN48+'Male Active'!$I5*'Bowel Cancer Epi'!$CO48+'Male Highly'!$I5*'Bowel Cancer Epi'!$CP48)</f>
        <v>0</v>
      </c>
      <c r="AE5" s="58">
        <f t="shared" si="0"/>
        <v>0</v>
      </c>
      <c r="AF5" s="58">
        <f t="shared" si="0"/>
        <v>0</v>
      </c>
      <c r="AG5" s="58">
        <f t="shared" ref="AG5:AG68" si="18">((AG4-AF4+((1-AG4)*AE4))/(1-AF4))</f>
        <v>0</v>
      </c>
      <c r="AI5" s="58">
        <f>(('Male Inactive'!$I5+'Male Barely'!$I5+'Male Somewhat'!$I5+'Male Active'!$I5+'Male Highly'!$I5)*'Diabetes Epi'!BQ58)/('Male Inactive'!$I5*'Diabetes Epi'!$BS58+'Male Barely'!$I5*'Diabetes Epi'!$BT58+'Male Somewhat'!$I5*'Diabetes Epi'!$BU58+'Male Active'!$I5*'Diabetes Epi'!$BV58+'Male Highly'!$I5*'Diabetes Epi'!$BW58)</f>
        <v>1.2959420787690066E-4</v>
      </c>
      <c r="AJ5" s="58">
        <f>(('Male Inactive'!$I5+'Male Barely'!$I5+'Male Somewhat'!$I5+'Male Active'!$I5+'Male Highly'!$I5)*'Diabetes Epi'!BR58)/('Male Inactive'!$I5*'Diabetes Epi'!$BS58+'Male Barely'!$I5*'Diabetes Epi'!$BT58+'Male Somewhat'!$I5*'Diabetes Epi'!$BU58+'Male Active'!$I5*'Diabetes Epi'!$BV58+'Male Highly'!$I5*'Diabetes Epi'!$BW58)</f>
        <v>0</v>
      </c>
      <c r="AK5" s="58">
        <f t="shared" ref="AK5:AK68" si="19">1-EXP(-AI5)</f>
        <v>1.2958581091027099E-4</v>
      </c>
      <c r="AL5" s="58">
        <f t="shared" ref="AL5:AL68" si="20">1-EXP(-AJ5)</f>
        <v>0</v>
      </c>
      <c r="AM5" s="58">
        <f t="shared" ref="AM5:AM68" si="21">((AM4-AL4+((1-AM4)*AK4))/(1-AL4))</f>
        <v>2.7300590929098853E-4</v>
      </c>
    </row>
    <row r="6" spans="1:39">
      <c r="A6" s="58">
        <v>8</v>
      </c>
      <c r="B6" s="58">
        <f>'ACM Rates'!M19-(SUM(C6:F6))</f>
        <v>-2.1124478125121631E-5</v>
      </c>
      <c r="C6" s="58">
        <f t="shared" si="1"/>
        <v>0</v>
      </c>
      <c r="D6" s="58">
        <f t="shared" si="2"/>
        <v>1.2112447812512164E-4</v>
      </c>
      <c r="E6" s="58">
        <f t="shared" si="3"/>
        <v>0</v>
      </c>
      <c r="F6" s="58">
        <f t="shared" si="4"/>
        <v>0</v>
      </c>
      <c r="G6" s="58">
        <f t="shared" si="5"/>
        <v>1E-4</v>
      </c>
      <c r="H6" s="58">
        <f t="shared" si="6"/>
        <v>-2.1124701248487199E-5</v>
      </c>
      <c r="I6" s="58">
        <f t="shared" si="14"/>
        <v>10000.601149645301</v>
      </c>
      <c r="J6" s="58">
        <f t="shared" si="15"/>
        <v>-0.21125971159153462</v>
      </c>
      <c r="K6" s="58">
        <f t="shared" si="7"/>
        <v>10000.706779501097</v>
      </c>
      <c r="L6" s="58">
        <f t="shared" si="8"/>
        <v>723841.4507858404</v>
      </c>
      <c r="M6" s="58">
        <f t="shared" si="9"/>
        <v>72.37979396983684</v>
      </c>
      <c r="O6" s="58">
        <f>'Quintile Functions'!$BR14</f>
        <v>116.16371280000003</v>
      </c>
      <c r="Q6" s="58">
        <f>(('Male Inactive'!$I6+'Male Barely'!$I6+'Male Somewhat'!$I6+'Male Active'!$I6+'Male Highly'!$I6)*'MI Epi'!CX24)/('Male Inactive'!$I6*'MI Epi'!CZ24+'Male Barely'!$I6*'MI Epi'!DA24+'Male Somewhat'!$I6*'MI Epi'!DB24+'Male Active'!$I6*'MI Epi'!DC24+'Male Highly'!$I6*'MI Epi'!DD24)</f>
        <v>0</v>
      </c>
      <c r="R6" s="58">
        <f>(('Male Inactive'!$I6+'Male Barely'!$I6+'Male Somewhat'!$I6+'Male Active'!$I6+'Male Highly'!$I6)*'MI Epi'!CY24)/('Male Inactive'!$I6*'MI Epi'!$CZ24+'Male Barely'!$I6*'MI Epi'!$DA24+'Male Somewhat'!$I6*'MI Epi'!$DB24+'Male Active'!$I6*'MI Epi'!$DC24+'Male Highly'!$I6*'MI Epi'!$DD24)</f>
        <v>0</v>
      </c>
      <c r="S6" s="58">
        <f t="shared" si="10"/>
        <v>0</v>
      </c>
      <c r="T6" s="58">
        <f t="shared" si="11"/>
        <v>0</v>
      </c>
      <c r="U6" s="58">
        <f t="shared" si="16"/>
        <v>0</v>
      </c>
      <c r="W6" s="58">
        <f>(('Male Inactive'!$I6+'Male Barely'!$I6+'Male Somewhat'!$I6+'Male Active'!$I6+'Male Highly'!$I6)*'Stroke Epi'!CM32)/('Male Inactive'!$I6*'Stroke Epi'!$CO32+'Male Barely'!$I6*'Stroke Epi'!$CP32+'Male Somewhat'!$I6*'Stroke Epi'!$CQ32+'Male Active'!$I6*'Stroke Epi'!$CR32+'Male Highly'!$I6*'Stroke Epi'!$CS32)</f>
        <v>1.2112447812512164E-4</v>
      </c>
      <c r="X6" s="58">
        <f>(('Male Inactive'!$I6+'Male Barely'!$I6+'Male Somewhat'!$I6+'Male Active'!$I6+'Male Highly'!$I6)*'Stroke Epi'!CN32)/('Male Inactive'!$I6*'Stroke Epi'!$CO32+'Male Barely'!$I6*'Stroke Epi'!$CP32+'Male Somewhat'!$I6*'Stroke Epi'!$CQ32+'Male Active'!$I6*'Stroke Epi'!$CR32+'Male Highly'!$I6*'Stroke Epi'!$CS32)</f>
        <v>1.2112447812512164E-4</v>
      </c>
      <c r="Y6" s="58">
        <f t="shared" si="12"/>
        <v>1.2111714285167885E-4</v>
      </c>
      <c r="Z6" s="58">
        <f t="shared" si="13"/>
        <v>1.2111714285167885E-4</v>
      </c>
      <c r="AA6" s="58">
        <f t="shared" si="17"/>
        <v>0</v>
      </c>
      <c r="AC6" s="58">
        <f>(('Male Inactive'!$I6+'Male Barely'!$I6+'Male Somewhat'!$I6+'Male Active'!$I6+'Male Highly'!$I6)*'Bowel Cancer Epi'!CJ49)/('Male Inactive'!$I6*'Bowel Cancer Epi'!$CL49+'Male Barely'!$I6*'Bowel Cancer Epi'!$CM49+'Male Somewhat'!$I6*'Bowel Cancer Epi'!$CN49+'Male Active'!$I6*'Bowel Cancer Epi'!$CO49+'Male Highly'!$I6*'Bowel Cancer Epi'!$CP49)</f>
        <v>0</v>
      </c>
      <c r="AD6" s="58">
        <f>(('Male Inactive'!$I6+'Male Barely'!$I6+'Male Somewhat'!$I6+'Male Active'!$I6+'Male Highly'!$I6)*'Bowel Cancer Epi'!CK49)/('Male Inactive'!$I6*'Bowel Cancer Epi'!$CL49+'Male Barely'!$I6*'Bowel Cancer Epi'!$CM49+'Male Somewhat'!$I6*'Bowel Cancer Epi'!$CN49+'Male Active'!$I6*'Bowel Cancer Epi'!$CO49+'Male Highly'!$I6*'Bowel Cancer Epi'!$CP49)</f>
        <v>0</v>
      </c>
      <c r="AE6" s="58">
        <f t="shared" si="0"/>
        <v>0</v>
      </c>
      <c r="AF6" s="58">
        <f t="shared" si="0"/>
        <v>0</v>
      </c>
      <c r="AG6" s="58">
        <f t="shared" si="18"/>
        <v>0</v>
      </c>
      <c r="AI6" s="58">
        <f>(('Male Inactive'!$I6+'Male Barely'!$I6+'Male Somewhat'!$I6+'Male Active'!$I6+'Male Highly'!$I6)*'Diabetes Epi'!BQ59)/('Male Inactive'!$I6*'Diabetes Epi'!$BS59+'Male Barely'!$I6*'Diabetes Epi'!$BT59+'Male Somewhat'!$I6*'Diabetes Epi'!$BU59+'Male Active'!$I6*'Diabetes Epi'!$BV59+'Male Highly'!$I6*'Diabetes Epi'!$BW59)</f>
        <v>1.3031677130961907E-4</v>
      </c>
      <c r="AJ6" s="58">
        <f>(('Male Inactive'!$I6+'Male Barely'!$I6+'Male Somewhat'!$I6+'Male Active'!$I6+'Male Highly'!$I6)*'Diabetes Epi'!BR59)/('Male Inactive'!$I6*'Diabetes Epi'!$BS59+'Male Barely'!$I6*'Diabetes Epi'!$BT59+'Male Somewhat'!$I6*'Diabetes Epi'!$BU59+'Male Active'!$I6*'Diabetes Epi'!$BV59+'Male Highly'!$I6*'Diabetes Epi'!$BW59)</f>
        <v>0</v>
      </c>
      <c r="AK6" s="58">
        <f t="shared" si="19"/>
        <v>1.3030828044802156E-4</v>
      </c>
      <c r="AL6" s="58">
        <f t="shared" si="20"/>
        <v>0</v>
      </c>
      <c r="AM6" s="58">
        <f t="shared" si="21"/>
        <v>4.0255634250912077E-4</v>
      </c>
    </row>
    <row r="7" spans="1:39">
      <c r="A7" s="58">
        <v>9</v>
      </c>
      <c r="B7" s="58">
        <f>'ACM Rates'!M20-(SUM(C7:F7))</f>
        <v>-2.1663584431703864E-5</v>
      </c>
      <c r="C7" s="58">
        <f t="shared" si="1"/>
        <v>0</v>
      </c>
      <c r="D7" s="58">
        <f t="shared" si="2"/>
        <v>1.2166358443170387E-4</v>
      </c>
      <c r="E7" s="58">
        <f t="shared" si="3"/>
        <v>0</v>
      </c>
      <c r="F7" s="58">
        <f t="shared" si="4"/>
        <v>0</v>
      </c>
      <c r="G7" s="58">
        <f t="shared" si="5"/>
        <v>1E-4</v>
      </c>
      <c r="H7" s="58">
        <f t="shared" si="6"/>
        <v>-2.1663819088857394E-5</v>
      </c>
      <c r="I7" s="58">
        <f t="shared" si="14"/>
        <v>10000.812409356893</v>
      </c>
      <c r="J7" s="58">
        <f t="shared" si="15"/>
        <v>-0.21665579077790778</v>
      </c>
      <c r="K7" s="58">
        <f t="shared" si="7"/>
        <v>10000.920737252283</v>
      </c>
      <c r="L7" s="58">
        <f t="shared" si="8"/>
        <v>713840.53004858806</v>
      </c>
      <c r="M7" s="58">
        <f t="shared" si="9"/>
        <v>71.37825416870227</v>
      </c>
      <c r="O7" s="58">
        <f>'Quintile Functions'!$BR15</f>
        <v>151.97058809999999</v>
      </c>
      <c r="Q7" s="58">
        <f>(('Male Inactive'!$I7+'Male Barely'!$I7+'Male Somewhat'!$I7+'Male Active'!$I7+'Male Highly'!$I7)*'MI Epi'!CX25)/('Male Inactive'!$I7*'MI Epi'!CZ25+'Male Barely'!$I7*'MI Epi'!DA25+'Male Somewhat'!$I7*'MI Epi'!DB25+'Male Active'!$I7*'MI Epi'!DC25+'Male Highly'!$I7*'MI Epi'!DD25)</f>
        <v>0</v>
      </c>
      <c r="R7" s="58">
        <f>(('Male Inactive'!$I7+'Male Barely'!$I7+'Male Somewhat'!$I7+'Male Active'!$I7+'Male Highly'!$I7)*'MI Epi'!CY25)/('Male Inactive'!$I7*'MI Epi'!$CZ25+'Male Barely'!$I7*'MI Epi'!$DA25+'Male Somewhat'!$I7*'MI Epi'!$DB25+'Male Active'!$I7*'MI Epi'!$DC25+'Male Highly'!$I7*'MI Epi'!$DD25)</f>
        <v>0</v>
      </c>
      <c r="S7" s="58">
        <f t="shared" si="10"/>
        <v>0</v>
      </c>
      <c r="T7" s="58">
        <f t="shared" si="11"/>
        <v>0</v>
      </c>
      <c r="U7" s="58">
        <f t="shared" si="16"/>
        <v>0</v>
      </c>
      <c r="W7" s="58">
        <f>(('Male Inactive'!$I7+'Male Barely'!$I7+'Male Somewhat'!$I7+'Male Active'!$I7+'Male Highly'!$I7)*'Stroke Epi'!CM33)/('Male Inactive'!$I7*'Stroke Epi'!$CO33+'Male Barely'!$I7*'Stroke Epi'!$CP33+'Male Somewhat'!$I7*'Stroke Epi'!$CQ33+'Male Active'!$I7*'Stroke Epi'!$CR33+'Male Highly'!$I7*'Stroke Epi'!$CS33)</f>
        <v>1.2166358443170387E-4</v>
      </c>
      <c r="X7" s="58">
        <f>(('Male Inactive'!$I7+'Male Barely'!$I7+'Male Somewhat'!$I7+'Male Active'!$I7+'Male Highly'!$I7)*'Stroke Epi'!CN33)/('Male Inactive'!$I7*'Stroke Epi'!$CO33+'Male Barely'!$I7*'Stroke Epi'!$CP33+'Male Somewhat'!$I7*'Stroke Epi'!$CQ33+'Male Active'!$I7*'Stroke Epi'!$CR33+'Male Highly'!$I7*'Stroke Epi'!$CS33)</f>
        <v>1.2166358443170387E-4</v>
      </c>
      <c r="Y7" s="58">
        <f t="shared" si="12"/>
        <v>1.2165618371795528E-4</v>
      </c>
      <c r="Z7" s="58">
        <f t="shared" si="13"/>
        <v>1.2165618371795528E-4</v>
      </c>
      <c r="AA7" s="58">
        <f t="shared" si="17"/>
        <v>0</v>
      </c>
      <c r="AC7" s="58">
        <f>(('Male Inactive'!$I7+'Male Barely'!$I7+'Male Somewhat'!$I7+'Male Active'!$I7+'Male Highly'!$I7)*'Bowel Cancer Epi'!CJ50)/('Male Inactive'!$I7*'Bowel Cancer Epi'!$CL50+'Male Barely'!$I7*'Bowel Cancer Epi'!$CM50+'Male Somewhat'!$I7*'Bowel Cancer Epi'!$CN50+'Male Active'!$I7*'Bowel Cancer Epi'!$CO50+'Male Highly'!$I7*'Bowel Cancer Epi'!$CP50)</f>
        <v>0</v>
      </c>
      <c r="AD7" s="58">
        <f>(('Male Inactive'!$I7+'Male Barely'!$I7+'Male Somewhat'!$I7+'Male Active'!$I7+'Male Highly'!$I7)*'Bowel Cancer Epi'!CK50)/('Male Inactive'!$I7*'Bowel Cancer Epi'!$CL50+'Male Barely'!$I7*'Bowel Cancer Epi'!$CM50+'Male Somewhat'!$I7*'Bowel Cancer Epi'!$CN50+'Male Active'!$I7*'Bowel Cancer Epi'!$CO50+'Male Highly'!$I7*'Bowel Cancer Epi'!$CP50)</f>
        <v>0</v>
      </c>
      <c r="AE7" s="58">
        <f t="shared" si="0"/>
        <v>0</v>
      </c>
      <c r="AF7" s="58">
        <f t="shared" si="0"/>
        <v>0</v>
      </c>
      <c r="AG7" s="58">
        <f t="shared" si="18"/>
        <v>0</v>
      </c>
      <c r="AI7" s="58">
        <f>(('Male Inactive'!$I7+'Male Barely'!$I7+'Male Somewhat'!$I7+'Male Active'!$I7+'Male Highly'!$I7)*'Diabetes Epi'!BQ60)/('Male Inactive'!$I7*'Diabetes Epi'!$BS60+'Male Barely'!$I7*'Diabetes Epi'!$BT60+'Male Somewhat'!$I7*'Diabetes Epi'!$BU60+'Male Active'!$I7*'Diabetes Epi'!$BV60+'Male Highly'!$I7*'Diabetes Epi'!$BW60)</f>
        <v>1.3136761524115166E-4</v>
      </c>
      <c r="AJ7" s="58">
        <f>(('Male Inactive'!$I7+'Male Barely'!$I7+'Male Somewhat'!$I7+'Male Active'!$I7+'Male Highly'!$I7)*'Diabetes Epi'!BR60)/('Male Inactive'!$I7*'Diabetes Epi'!$BS60+'Male Barely'!$I7*'Diabetes Epi'!$BT60+'Male Somewhat'!$I7*'Diabetes Epi'!$BU60+'Male Active'!$I7*'Diabetes Epi'!$BV60+'Male Highly'!$I7*'Diabetes Epi'!$BW60)</f>
        <v>0</v>
      </c>
      <c r="AK7" s="58">
        <f t="shared" si="19"/>
        <v>1.3135898689387027E-4</v>
      </c>
      <c r="AL7" s="58">
        <f t="shared" si="20"/>
        <v>0</v>
      </c>
      <c r="AM7" s="58">
        <f t="shared" si="21"/>
        <v>5.3281216653236659E-4</v>
      </c>
    </row>
    <row r="8" spans="1:39">
      <c r="A8" s="58">
        <v>10</v>
      </c>
      <c r="B8" s="58">
        <f>'ACM Rates'!M21-(SUM(C8:F8))</f>
        <v>-2.2198008870278569E-5</v>
      </c>
      <c r="C8" s="58">
        <f t="shared" si="1"/>
        <v>0</v>
      </c>
      <c r="D8" s="58">
        <f t="shared" si="2"/>
        <v>1.2219800887027857E-4</v>
      </c>
      <c r="E8" s="58">
        <f t="shared" si="3"/>
        <v>0</v>
      </c>
      <c r="F8" s="58">
        <f t="shared" si="4"/>
        <v>0</v>
      </c>
      <c r="G8" s="58">
        <f t="shared" si="5"/>
        <v>1E-4</v>
      </c>
      <c r="H8" s="58">
        <f t="shared" si="6"/>
        <v>-2.2198255247962706E-5</v>
      </c>
      <c r="I8" s="58">
        <f t="shared" si="14"/>
        <v>10001.029065147672</v>
      </c>
      <c r="J8" s="58">
        <f t="shared" si="15"/>
        <v>-0.22200539593044186</v>
      </c>
      <c r="K8" s="58">
        <f t="shared" si="7"/>
        <v>10001.140067845638</v>
      </c>
      <c r="L8" s="58">
        <f t="shared" si="8"/>
        <v>703839.38998074248</v>
      </c>
      <c r="M8" s="58">
        <f t="shared" si="9"/>
        <v>70.37669677748805</v>
      </c>
      <c r="O8" s="58">
        <f>'Quintile Functions'!$BR16</f>
        <v>184.96059999999997</v>
      </c>
      <c r="Q8" s="58">
        <f>(('Male Inactive'!$I8+'Male Barely'!$I8+'Male Somewhat'!$I8+'Male Active'!$I8+'Male Highly'!$I8)*'MI Epi'!CX26)/('Male Inactive'!$I8*'MI Epi'!CZ26+'Male Barely'!$I8*'MI Epi'!DA26+'Male Somewhat'!$I8*'MI Epi'!DB26+'Male Active'!$I8*'MI Epi'!DC26+'Male Highly'!$I8*'MI Epi'!DD26)</f>
        <v>0</v>
      </c>
      <c r="R8" s="58">
        <f>(('Male Inactive'!$I8+'Male Barely'!$I8+'Male Somewhat'!$I8+'Male Active'!$I8+'Male Highly'!$I8)*'MI Epi'!CY26)/('Male Inactive'!$I8*'MI Epi'!$CZ26+'Male Barely'!$I8*'MI Epi'!$DA26+'Male Somewhat'!$I8*'MI Epi'!$DB26+'Male Active'!$I8*'MI Epi'!$DC26+'Male Highly'!$I8*'MI Epi'!$DD26)</f>
        <v>0</v>
      </c>
      <c r="S8" s="58">
        <f t="shared" si="10"/>
        <v>0</v>
      </c>
      <c r="T8" s="58">
        <f t="shared" si="11"/>
        <v>0</v>
      </c>
      <c r="U8" s="58">
        <f t="shared" si="16"/>
        <v>0</v>
      </c>
      <c r="W8" s="58">
        <f>(('Male Inactive'!$I8+'Male Barely'!$I8+'Male Somewhat'!$I8+'Male Active'!$I8+'Male Highly'!$I8)*'Stroke Epi'!CM34)/('Male Inactive'!$I8*'Stroke Epi'!$CO34+'Male Barely'!$I8*'Stroke Epi'!$CP34+'Male Somewhat'!$I8*'Stroke Epi'!$CQ34+'Male Active'!$I8*'Stroke Epi'!$CR34+'Male Highly'!$I8*'Stroke Epi'!$CS34)</f>
        <v>1.2219800887027857E-4</v>
      </c>
      <c r="X8" s="58">
        <f>(('Male Inactive'!$I8+'Male Barely'!$I8+'Male Somewhat'!$I8+'Male Active'!$I8+'Male Highly'!$I8)*'Stroke Epi'!CN34)/('Male Inactive'!$I8*'Stroke Epi'!$CO34+'Male Barely'!$I8*'Stroke Epi'!$CP34+'Male Somewhat'!$I8*'Stroke Epi'!$CQ34+'Male Active'!$I8*'Stroke Epi'!$CR34+'Male Highly'!$I8*'Stroke Epi'!$CS34)</f>
        <v>1.2219800887027857E-4</v>
      </c>
      <c r="Y8" s="58">
        <f>1-EXP(-W8)</f>
        <v>1.2219054299766885E-4</v>
      </c>
      <c r="Z8" s="58">
        <f t="shared" si="13"/>
        <v>1.2219054299766885E-4</v>
      </c>
      <c r="AA8" s="58">
        <f t="shared" si="17"/>
        <v>0</v>
      </c>
      <c r="AC8" s="58">
        <f>(('Male Inactive'!$I8+'Male Barely'!$I8+'Male Somewhat'!$I8+'Male Active'!$I8+'Male Highly'!$I8)*'Bowel Cancer Epi'!CJ51)/('Male Inactive'!$I8*'Bowel Cancer Epi'!$CL51+'Male Barely'!$I8*'Bowel Cancer Epi'!$CM51+'Male Somewhat'!$I8*'Bowel Cancer Epi'!$CN51+'Male Active'!$I8*'Bowel Cancer Epi'!$CO51+'Male Highly'!$I8*'Bowel Cancer Epi'!$CP51)</f>
        <v>0</v>
      </c>
      <c r="AD8" s="58">
        <f>(('Male Inactive'!$I8+'Male Barely'!$I8+'Male Somewhat'!$I8+'Male Active'!$I8+'Male Highly'!$I8)*'Bowel Cancer Epi'!CK51)/('Male Inactive'!$I8*'Bowel Cancer Epi'!$CL51+'Male Barely'!$I8*'Bowel Cancer Epi'!$CM51+'Male Somewhat'!$I8*'Bowel Cancer Epi'!$CN51+'Male Active'!$I8*'Bowel Cancer Epi'!$CO51+'Male Highly'!$I8*'Bowel Cancer Epi'!$CP51)</f>
        <v>0</v>
      </c>
      <c r="AE8" s="58">
        <f t="shared" si="0"/>
        <v>0</v>
      </c>
      <c r="AF8" s="58">
        <f t="shared" si="0"/>
        <v>0</v>
      </c>
      <c r="AG8" s="58">
        <f t="shared" si="18"/>
        <v>0</v>
      </c>
      <c r="AI8" s="58">
        <f>(('Male Inactive'!$I8+'Male Barely'!$I8+'Male Somewhat'!$I8+'Male Active'!$I8+'Male Highly'!$I8)*'Diabetes Epi'!BQ61)/('Male Inactive'!$I8*'Diabetes Epi'!$BS61+'Male Barely'!$I8*'Diabetes Epi'!$BT61+'Male Somewhat'!$I8*'Diabetes Epi'!$BU61+'Male Active'!$I8*'Diabetes Epi'!$BV61+'Male Highly'!$I8*'Diabetes Epi'!$BW61)</f>
        <v>1.3256272903108457E-4</v>
      </c>
      <c r="AJ8" s="58">
        <f>(('Male Inactive'!$I8+'Male Barely'!$I8+'Male Somewhat'!$I8+'Male Active'!$I8+'Male Highly'!$I8)*'Diabetes Epi'!BR61)/('Male Inactive'!$I8*'Diabetes Epi'!$BS61+'Male Barely'!$I8*'Diabetes Epi'!$BT61+'Male Somewhat'!$I8*'Diabetes Epi'!$BU61+'Male Active'!$I8*'Diabetes Epi'!$BV61+'Male Highly'!$I8*'Diabetes Epi'!$BW61)</f>
        <v>0</v>
      </c>
      <c r="AK8" s="58">
        <f t="shared" si="19"/>
        <v>1.3255394298072876E-4</v>
      </c>
      <c r="AL8" s="58">
        <f t="shared" si="20"/>
        <v>0</v>
      </c>
      <c r="AM8" s="58">
        <f t="shared" si="21"/>
        <v>6.6410116375983648E-4</v>
      </c>
    </row>
    <row r="9" spans="1:39">
      <c r="A9" s="58">
        <v>11</v>
      </c>
      <c r="B9" s="58">
        <f>'ACM Rates'!M22-(SUM(C9:F9))</f>
        <v>-2.272691366622319E-5</v>
      </c>
      <c r="C9" s="58">
        <f t="shared" si="1"/>
        <v>0</v>
      </c>
      <c r="D9" s="58">
        <f t="shared" si="2"/>
        <v>1.2272691366622319E-4</v>
      </c>
      <c r="E9" s="58">
        <f t="shared" si="3"/>
        <v>0</v>
      </c>
      <c r="F9" s="58">
        <f t="shared" si="4"/>
        <v>0</v>
      </c>
      <c r="G9" s="58">
        <f t="shared" si="5"/>
        <v>1E-4</v>
      </c>
      <c r="H9" s="58">
        <f t="shared" si="6"/>
        <v>-2.2727171924419309E-5</v>
      </c>
      <c r="I9" s="58">
        <f t="shared" si="14"/>
        <v>10001.251070543602</v>
      </c>
      <c r="J9" s="58">
        <f t="shared" si="15"/>
        <v>-0.22730015253952709</v>
      </c>
      <c r="K9" s="58">
        <f t="shared" si="7"/>
        <v>10001.364720619871</v>
      </c>
      <c r="L9" s="58">
        <f t="shared" si="8"/>
        <v>693838.02526012273</v>
      </c>
      <c r="M9" s="58">
        <f t="shared" si="9"/>
        <v>69.375123208701766</v>
      </c>
      <c r="O9" s="58">
        <f>'Quintile Functions'!$BR17</f>
        <v>215.21330789999999</v>
      </c>
      <c r="Q9" s="58">
        <f>(('Male Inactive'!$I9+'Male Barely'!$I9+'Male Somewhat'!$I9+'Male Active'!$I9+'Male Highly'!$I9)*'MI Epi'!CX27)/('Male Inactive'!$I9*'MI Epi'!CZ27+'Male Barely'!$I9*'MI Epi'!DA27+'Male Somewhat'!$I9*'MI Epi'!DB27+'Male Active'!$I9*'MI Epi'!DC27+'Male Highly'!$I9*'MI Epi'!DD27)</f>
        <v>0</v>
      </c>
      <c r="R9" s="58">
        <f>(('Male Inactive'!$I9+'Male Barely'!$I9+'Male Somewhat'!$I9+'Male Active'!$I9+'Male Highly'!$I9)*'MI Epi'!CY27)/('Male Inactive'!$I9*'MI Epi'!$CZ27+'Male Barely'!$I9*'MI Epi'!$DA27+'Male Somewhat'!$I9*'MI Epi'!$DB27+'Male Active'!$I9*'MI Epi'!$DC27+'Male Highly'!$I9*'MI Epi'!$DD27)</f>
        <v>0</v>
      </c>
      <c r="S9" s="58">
        <f t="shared" si="10"/>
        <v>0</v>
      </c>
      <c r="T9" s="58">
        <f t="shared" si="11"/>
        <v>0</v>
      </c>
      <c r="U9" s="58">
        <f t="shared" si="16"/>
        <v>0</v>
      </c>
      <c r="W9" s="58">
        <f>(('Male Inactive'!$I9+'Male Barely'!$I9+'Male Somewhat'!$I9+'Male Active'!$I9+'Male Highly'!$I9)*'Stroke Epi'!CM35)/('Male Inactive'!$I9*'Stroke Epi'!$CO35+'Male Barely'!$I9*'Stroke Epi'!$CP35+'Male Somewhat'!$I9*'Stroke Epi'!$CQ35+'Male Active'!$I9*'Stroke Epi'!$CR35+'Male Highly'!$I9*'Stroke Epi'!$CS35)</f>
        <v>1.2272691366622319E-4</v>
      </c>
      <c r="X9" s="58">
        <f>(('Male Inactive'!$I9+'Male Barely'!$I9+'Male Somewhat'!$I9+'Male Active'!$I9+'Male Highly'!$I9)*'Stroke Epi'!CN35)/('Male Inactive'!$I9*'Stroke Epi'!$CO35+'Male Barely'!$I9*'Stroke Epi'!$CP35+'Male Somewhat'!$I9*'Stroke Epi'!$CQ35+'Male Active'!$I9*'Stroke Epi'!$CR35+'Male Highly'!$I9*'Stroke Epi'!$CS35)</f>
        <v>1.2272691366622319E-4</v>
      </c>
      <c r="Y9" s="58">
        <f t="shared" si="12"/>
        <v>1.227193830266593E-4</v>
      </c>
      <c r="Z9" s="58">
        <f>1-EXP(-X9)</f>
        <v>1.227193830266593E-4</v>
      </c>
      <c r="AA9" s="58">
        <f t="shared" si="17"/>
        <v>0</v>
      </c>
      <c r="AC9" s="58">
        <f>(('Male Inactive'!$I9+'Male Barely'!$I9+'Male Somewhat'!$I9+'Male Active'!$I9+'Male Highly'!$I9)*'Bowel Cancer Epi'!CJ52)/('Male Inactive'!$I9*'Bowel Cancer Epi'!$CL52+'Male Barely'!$I9*'Bowel Cancer Epi'!$CM52+'Male Somewhat'!$I9*'Bowel Cancer Epi'!$CN52+'Male Active'!$I9*'Bowel Cancer Epi'!$CO52+'Male Highly'!$I9*'Bowel Cancer Epi'!$CP52)</f>
        <v>0</v>
      </c>
      <c r="AD9" s="58">
        <f>(('Male Inactive'!$I9+'Male Barely'!$I9+'Male Somewhat'!$I9+'Male Active'!$I9+'Male Highly'!$I9)*'Bowel Cancer Epi'!CK52)/('Male Inactive'!$I9*'Bowel Cancer Epi'!$CL52+'Male Barely'!$I9*'Bowel Cancer Epi'!$CM52+'Male Somewhat'!$I9*'Bowel Cancer Epi'!$CN52+'Male Active'!$I9*'Bowel Cancer Epi'!$CO52+'Male Highly'!$I9*'Bowel Cancer Epi'!$CP52)</f>
        <v>0</v>
      </c>
      <c r="AE9" s="58">
        <f t="shared" ref="AE9:AE72" si="22">1-EXP(-AC9)</f>
        <v>0</v>
      </c>
      <c r="AF9" s="58">
        <f>1-EXP(-AD9)</f>
        <v>0</v>
      </c>
      <c r="AG9" s="58">
        <f t="shared" si="18"/>
        <v>0</v>
      </c>
      <c r="AI9" s="58">
        <f>(('Male Inactive'!$I9+'Male Barely'!$I9+'Male Somewhat'!$I9+'Male Active'!$I9+'Male Highly'!$I9)*'Diabetes Epi'!BQ62)/('Male Inactive'!$I9*'Diabetes Epi'!$BS62+'Male Barely'!$I9*'Diabetes Epi'!$BT62+'Male Somewhat'!$I9*'Diabetes Epi'!$BU62+'Male Active'!$I9*'Diabetes Epi'!$BV62+'Male Highly'!$I9*'Diabetes Epi'!$BW62)</f>
        <v>1.3382955325046307E-4</v>
      </c>
      <c r="AJ9" s="58">
        <f>(('Male Inactive'!$I9+'Male Barely'!$I9+'Male Somewhat'!$I9+'Male Active'!$I9+'Male Highly'!$I9)*'Diabetes Epi'!BR62)/('Male Inactive'!$I9*'Diabetes Epi'!$BS62+'Male Barely'!$I9*'Diabetes Epi'!$BT62+'Male Somewhat'!$I9*'Diabetes Epi'!$BU62+'Male Active'!$I9*'Diabetes Epi'!$BV62+'Male Highly'!$I9*'Diabetes Epi'!$BW62)</f>
        <v>0</v>
      </c>
      <c r="AK9" s="58">
        <f t="shared" si="19"/>
        <v>1.3382059847533156E-4</v>
      </c>
      <c r="AL9" s="58">
        <f t="shared" si="20"/>
        <v>0</v>
      </c>
      <c r="AM9" s="58">
        <f t="shared" si="21"/>
        <v>7.9656707751277081E-4</v>
      </c>
    </row>
    <row r="10" spans="1:39">
      <c r="A10" s="58">
        <v>12</v>
      </c>
      <c r="B10" s="58">
        <f>'ACM Rates'!M23-(SUM(C10:F10))</f>
        <v>-2.3249680145586546E-5</v>
      </c>
      <c r="C10" s="58">
        <f t="shared" si="1"/>
        <v>0</v>
      </c>
      <c r="D10" s="58">
        <f t="shared" si="2"/>
        <v>1.2324968014558655E-4</v>
      </c>
      <c r="E10" s="58">
        <f t="shared" si="3"/>
        <v>0</v>
      </c>
      <c r="F10" s="58">
        <f t="shared" si="4"/>
        <v>0</v>
      </c>
      <c r="G10" s="58">
        <f t="shared" si="5"/>
        <v>1E-4</v>
      </c>
      <c r="H10" s="58">
        <f t="shared" si="6"/>
        <v>-2.3249950421577736E-5</v>
      </c>
      <c r="I10" s="58">
        <f t="shared" si="14"/>
        <v>10001.478370696141</v>
      </c>
      <c r="J10" s="58">
        <f t="shared" si="15"/>
        <v>-0.23253387626116734</v>
      </c>
      <c r="K10" s="58">
        <f t="shared" si="7"/>
        <v>10001.594637634271</v>
      </c>
      <c r="L10" s="58">
        <f t="shared" si="8"/>
        <v>683836.43062248849</v>
      </c>
      <c r="M10" s="58">
        <f t="shared" si="9"/>
        <v>68.373534919207245</v>
      </c>
      <c r="O10" s="58">
        <f>'Quintile Functions'!$BR18</f>
        <v>242.80827120000004</v>
      </c>
      <c r="Q10" s="58">
        <f>(('Male Inactive'!$I10+'Male Barely'!$I10+'Male Somewhat'!$I10+'Male Active'!$I10+'Male Highly'!$I10)*'MI Epi'!CX28)/('Male Inactive'!$I10*'MI Epi'!CZ28+'Male Barely'!$I10*'MI Epi'!DA28+'Male Somewhat'!$I10*'MI Epi'!DB28+'Male Active'!$I10*'MI Epi'!DC28+'Male Highly'!$I10*'MI Epi'!DD28)</f>
        <v>0</v>
      </c>
      <c r="R10" s="58">
        <f>(('Male Inactive'!$I10+'Male Barely'!$I10+'Male Somewhat'!$I10+'Male Active'!$I10+'Male Highly'!$I10)*'MI Epi'!CY28)/('Male Inactive'!$I10*'MI Epi'!$CZ28+'Male Barely'!$I10*'MI Epi'!$DA28+'Male Somewhat'!$I10*'MI Epi'!$DB28+'Male Active'!$I10*'MI Epi'!$DC28+'Male Highly'!$I10*'MI Epi'!$DD28)</f>
        <v>0</v>
      </c>
      <c r="S10" s="58">
        <f t="shared" si="10"/>
        <v>0</v>
      </c>
      <c r="T10" s="58">
        <f t="shared" si="11"/>
        <v>0</v>
      </c>
      <c r="U10" s="58">
        <f t="shared" si="16"/>
        <v>0</v>
      </c>
      <c r="W10" s="58">
        <f>(('Male Inactive'!$I10+'Male Barely'!$I10+'Male Somewhat'!$I10+'Male Active'!$I10+'Male Highly'!$I10)*'Stroke Epi'!CM36)/('Male Inactive'!$I10*'Stroke Epi'!$CO36+'Male Barely'!$I10*'Stroke Epi'!$CP36+'Male Somewhat'!$I10*'Stroke Epi'!$CQ36+'Male Active'!$I10*'Stroke Epi'!$CR36+'Male Highly'!$I10*'Stroke Epi'!$CS36)</f>
        <v>1.2324968014558655E-4</v>
      </c>
      <c r="X10" s="58">
        <f>(('Male Inactive'!$I10+'Male Barely'!$I10+'Male Somewhat'!$I10+'Male Active'!$I10+'Male Highly'!$I10)*'Stroke Epi'!CN36)/('Male Inactive'!$I10*'Stroke Epi'!$CO36+'Male Barely'!$I10*'Stroke Epi'!$CP36+'Male Somewhat'!$I10*'Stroke Epi'!$CQ36+'Male Active'!$I10*'Stroke Epi'!$CR36+'Male Highly'!$I10*'Stroke Epi'!$CS36)</f>
        <v>1.2324968014558655E-4</v>
      </c>
      <c r="Y10" s="58">
        <f t="shared" si="12"/>
        <v>1.2324208521574676E-4</v>
      </c>
      <c r="Z10" s="58">
        <f t="shared" si="13"/>
        <v>1.2324208521574676E-4</v>
      </c>
      <c r="AA10" s="58">
        <f t="shared" si="17"/>
        <v>0</v>
      </c>
      <c r="AC10" s="58">
        <f>(('Male Inactive'!$I10+'Male Barely'!$I10+'Male Somewhat'!$I10+'Male Active'!$I10+'Male Highly'!$I10)*'Bowel Cancer Epi'!CJ53)/('Male Inactive'!$I10*'Bowel Cancer Epi'!$CL53+'Male Barely'!$I10*'Bowel Cancer Epi'!$CM53+'Male Somewhat'!$I10*'Bowel Cancer Epi'!$CN53+'Male Active'!$I10*'Bowel Cancer Epi'!$CO53+'Male Highly'!$I10*'Bowel Cancer Epi'!$CP53)</f>
        <v>0</v>
      </c>
      <c r="AD10" s="58">
        <f>(('Male Inactive'!$I10+'Male Barely'!$I10+'Male Somewhat'!$I10+'Male Active'!$I10+'Male Highly'!$I10)*'Bowel Cancer Epi'!CK53)/('Male Inactive'!$I10*'Bowel Cancer Epi'!$CL53+'Male Barely'!$I10*'Bowel Cancer Epi'!$CM53+'Male Somewhat'!$I10*'Bowel Cancer Epi'!$CN53+'Male Active'!$I10*'Bowel Cancer Epi'!$CO53+'Male Highly'!$I10*'Bowel Cancer Epi'!$CP53)</f>
        <v>0</v>
      </c>
      <c r="AE10" s="58">
        <f t="shared" si="22"/>
        <v>0</v>
      </c>
      <c r="AF10" s="58">
        <f t="shared" ref="AF10:AF73" si="23">1-EXP(-AD10)</f>
        <v>0</v>
      </c>
      <c r="AG10" s="58">
        <f t="shared" si="18"/>
        <v>0</v>
      </c>
      <c r="AI10" s="58">
        <f>(('Male Inactive'!$I10+'Male Barely'!$I10+'Male Somewhat'!$I10+'Male Active'!$I10+'Male Highly'!$I10)*'Diabetes Epi'!BQ63)/('Male Inactive'!$I10*'Diabetes Epi'!$BS63+'Male Barely'!$I10*'Diabetes Epi'!$BT63+'Male Somewhat'!$I10*'Diabetes Epi'!$BU63+'Male Active'!$I10*'Diabetes Epi'!$BV63+'Male Highly'!$I10*'Diabetes Epi'!$BW63)</f>
        <v>1.3513342332316188E-4</v>
      </c>
      <c r="AJ10" s="58">
        <f>(('Male Inactive'!$I10+'Male Barely'!$I10+'Male Somewhat'!$I10+'Male Active'!$I10+'Male Highly'!$I10)*'Diabetes Epi'!BR63)/('Male Inactive'!$I10*'Diabetes Epi'!$BS63+'Male Barely'!$I10*'Diabetes Epi'!$BT63+'Male Somewhat'!$I10*'Diabetes Epi'!$BU63+'Male Active'!$I10*'Diabetes Epi'!$BV63+'Male Highly'!$I10*'Diabetes Epi'!$BW63)</f>
        <v>0</v>
      </c>
      <c r="AK10" s="58">
        <f t="shared" si="19"/>
        <v>1.3512429321338448E-4</v>
      </c>
      <c r="AL10" s="58">
        <f t="shared" si="20"/>
        <v>0</v>
      </c>
      <c r="AM10" s="58">
        <f t="shared" si="21"/>
        <v>9.3028107890506394E-4</v>
      </c>
    </row>
    <row r="11" spans="1:39">
      <c r="A11" s="58">
        <v>13</v>
      </c>
      <c r="B11" s="58">
        <f>'ACM Rates'!M24-(SUM(C11:F11))</f>
        <v>-2.3765833985593245E-5</v>
      </c>
      <c r="C11" s="58">
        <f t="shared" si="1"/>
        <v>0</v>
      </c>
      <c r="D11" s="58">
        <f t="shared" si="2"/>
        <v>1.2376583398559325E-4</v>
      </c>
      <c r="E11" s="58">
        <f t="shared" si="3"/>
        <v>0</v>
      </c>
      <c r="F11" s="58">
        <f t="shared" si="4"/>
        <v>0</v>
      </c>
      <c r="G11" s="58">
        <f t="shared" si="5"/>
        <v>1E-4</v>
      </c>
      <c r="H11" s="58">
        <f t="shared" si="6"/>
        <v>-2.3766116395318448E-5</v>
      </c>
      <c r="I11" s="58">
        <f t="shared" si="14"/>
        <v>10001.710904572401</v>
      </c>
      <c r="J11" s="58">
        <f t="shared" si="15"/>
        <v>-0.23770182551039346</v>
      </c>
      <c r="K11" s="58">
        <f t="shared" si="7"/>
        <v>10001.829755485156</v>
      </c>
      <c r="L11" s="58">
        <f t="shared" si="8"/>
        <v>673834.6008670032</v>
      </c>
      <c r="M11" s="58">
        <f t="shared" si="9"/>
        <v>67.371933391811169</v>
      </c>
      <c r="O11" s="58">
        <f>'Quintile Functions'!$BR19</f>
        <v>267.82504930000005</v>
      </c>
      <c r="Q11" s="58">
        <f>(('Male Inactive'!$I11+'Male Barely'!$I11+'Male Somewhat'!$I11+'Male Active'!$I11+'Male Highly'!$I11)*'MI Epi'!CX29)/('Male Inactive'!$I11*'MI Epi'!CZ29+'Male Barely'!$I11*'MI Epi'!DA29+'Male Somewhat'!$I11*'MI Epi'!DB29+'Male Active'!$I11*'MI Epi'!DC29+'Male Highly'!$I11*'MI Epi'!DD29)</f>
        <v>0</v>
      </c>
      <c r="R11" s="58">
        <f>(('Male Inactive'!$I11+'Male Barely'!$I11+'Male Somewhat'!$I11+'Male Active'!$I11+'Male Highly'!$I11)*'MI Epi'!CY29)/('Male Inactive'!$I11*'MI Epi'!$CZ29+'Male Barely'!$I11*'MI Epi'!$DA29+'Male Somewhat'!$I11*'MI Epi'!$DB29+'Male Active'!$I11*'MI Epi'!$DC29+'Male Highly'!$I11*'MI Epi'!$DD29)</f>
        <v>0</v>
      </c>
      <c r="S11" s="58">
        <f t="shared" si="10"/>
        <v>0</v>
      </c>
      <c r="T11" s="58">
        <f t="shared" si="11"/>
        <v>0</v>
      </c>
      <c r="U11" s="58">
        <f t="shared" si="16"/>
        <v>0</v>
      </c>
      <c r="W11" s="58">
        <f>(('Male Inactive'!$I11+'Male Barely'!$I11+'Male Somewhat'!$I11+'Male Active'!$I11+'Male Highly'!$I11)*'Stroke Epi'!CM37)/('Male Inactive'!$I11*'Stroke Epi'!$CO37+'Male Barely'!$I11*'Stroke Epi'!$CP37+'Male Somewhat'!$I11*'Stroke Epi'!$CQ37+'Male Active'!$I11*'Stroke Epi'!$CR37+'Male Highly'!$I11*'Stroke Epi'!$CS37)</f>
        <v>1.2376583398559325E-4</v>
      </c>
      <c r="X11" s="58">
        <f>(('Male Inactive'!$I11+'Male Barely'!$I11+'Male Somewhat'!$I11+'Male Active'!$I11+'Male Highly'!$I11)*'Stroke Epi'!CN37)/('Male Inactive'!$I11*'Stroke Epi'!$CO37+'Male Barely'!$I11*'Stroke Epi'!$CP37+'Male Somewhat'!$I11*'Stroke Epi'!$CQ37+'Male Active'!$I11*'Stroke Epi'!$CR37+'Male Highly'!$I11*'Stroke Epi'!$CS37)</f>
        <v>1.2376583398559325E-4</v>
      </c>
      <c r="Y11" s="58">
        <f t="shared" si="12"/>
        <v>1.2375817531073974E-4</v>
      </c>
      <c r="Z11" s="58">
        <f t="shared" si="13"/>
        <v>1.2375817531073974E-4</v>
      </c>
      <c r="AA11" s="58">
        <f t="shared" si="17"/>
        <v>0</v>
      </c>
      <c r="AC11" s="58">
        <f>(('Male Inactive'!$I11+'Male Barely'!$I11+'Male Somewhat'!$I11+'Male Active'!$I11+'Male Highly'!$I11)*'Bowel Cancer Epi'!CJ54)/('Male Inactive'!$I11*'Bowel Cancer Epi'!$CL54+'Male Barely'!$I11*'Bowel Cancer Epi'!$CM54+'Male Somewhat'!$I11*'Bowel Cancer Epi'!$CN54+'Male Active'!$I11*'Bowel Cancer Epi'!$CO54+'Male Highly'!$I11*'Bowel Cancer Epi'!$CP54)</f>
        <v>0</v>
      </c>
      <c r="AD11" s="58">
        <f>(('Male Inactive'!$I11+'Male Barely'!$I11+'Male Somewhat'!$I11+'Male Active'!$I11+'Male Highly'!$I11)*'Bowel Cancer Epi'!CK54)/('Male Inactive'!$I11*'Bowel Cancer Epi'!$CL54+'Male Barely'!$I11*'Bowel Cancer Epi'!$CM54+'Male Somewhat'!$I11*'Bowel Cancer Epi'!$CN54+'Male Active'!$I11*'Bowel Cancer Epi'!$CO54+'Male Highly'!$I11*'Bowel Cancer Epi'!$CP54)</f>
        <v>0</v>
      </c>
      <c r="AE11" s="58">
        <f t="shared" si="22"/>
        <v>0</v>
      </c>
      <c r="AF11" s="58">
        <f t="shared" si="23"/>
        <v>0</v>
      </c>
      <c r="AG11" s="58">
        <f t="shared" si="18"/>
        <v>0</v>
      </c>
      <c r="AI11" s="58">
        <f>(('Male Inactive'!$I11+'Male Barely'!$I11+'Male Somewhat'!$I11+'Male Active'!$I11+'Male Highly'!$I11)*'Diabetes Epi'!BQ64)/('Male Inactive'!$I11*'Diabetes Epi'!$BS64+'Male Barely'!$I11*'Diabetes Epi'!$BT64+'Male Somewhat'!$I11*'Diabetes Epi'!$BU64+'Male Active'!$I11*'Diabetes Epi'!$BV64+'Male Highly'!$I11*'Diabetes Epi'!$BW64)</f>
        <v>1.364556151684724E-4</v>
      </c>
      <c r="AJ11" s="58">
        <f>(('Male Inactive'!$I11+'Male Barely'!$I11+'Male Somewhat'!$I11+'Male Active'!$I11+'Male Highly'!$I11)*'Diabetes Epi'!BR64)/('Male Inactive'!$I11*'Diabetes Epi'!$BS64+'Male Barely'!$I11*'Diabetes Epi'!$BT64+'Male Somewhat'!$I11*'Diabetes Epi'!$BU64+'Male Active'!$I11*'Diabetes Epi'!$BV64+'Male Highly'!$I11*'Diabetes Epi'!$BW64)</f>
        <v>0</v>
      </c>
      <c r="AK11" s="58">
        <f t="shared" si="19"/>
        <v>1.3644630552445136E-4</v>
      </c>
      <c r="AL11" s="58">
        <f t="shared" si="20"/>
        <v>0</v>
      </c>
      <c r="AM11" s="58">
        <f t="shared" si="21"/>
        <v>1.0652796685451716E-3</v>
      </c>
    </row>
    <row r="12" spans="1:39">
      <c r="A12" s="58">
        <v>14</v>
      </c>
      <c r="B12" s="58">
        <f>'ACM Rates'!M25-(SUM(C12:F12))</f>
        <v>-2.4274997103325801E-5</v>
      </c>
      <c r="C12" s="58">
        <f t="shared" si="1"/>
        <v>0</v>
      </c>
      <c r="D12" s="58">
        <f t="shared" si="2"/>
        <v>1.2427499710332581E-4</v>
      </c>
      <c r="E12" s="58">
        <f t="shared" si="3"/>
        <v>0</v>
      </c>
      <c r="F12" s="58">
        <f t="shared" si="4"/>
        <v>0</v>
      </c>
      <c r="G12" s="58">
        <f t="shared" si="5"/>
        <v>1E-4</v>
      </c>
      <c r="H12" s="58">
        <f t="shared" si="6"/>
        <v>-2.4275291743425242E-5</v>
      </c>
      <c r="I12" s="58">
        <f t="shared" si="14"/>
        <v>10001.948606397911</v>
      </c>
      <c r="J12" s="58">
        <f t="shared" si="15"/>
        <v>-0.24280022042305482</v>
      </c>
      <c r="K12" s="58">
        <f t="shared" si="7"/>
        <v>10002.070006508122</v>
      </c>
      <c r="L12" s="58">
        <f t="shared" si="8"/>
        <v>663832.53086049506</v>
      </c>
      <c r="M12" s="58">
        <f t="shared" si="9"/>
        <v>66.37032012300719</v>
      </c>
      <c r="O12" s="58">
        <f>'Quintile Functions'!$BR20</f>
        <v>290.34320160000004</v>
      </c>
      <c r="Q12" s="58">
        <f>(('Male Inactive'!$I12+'Male Barely'!$I12+'Male Somewhat'!$I12+'Male Active'!$I12+'Male Highly'!$I12)*'MI Epi'!CX30)/('Male Inactive'!$I12*'MI Epi'!CZ30+'Male Barely'!$I12*'MI Epi'!DA30+'Male Somewhat'!$I12*'MI Epi'!DB30+'Male Active'!$I12*'MI Epi'!DC30+'Male Highly'!$I12*'MI Epi'!DD30)</f>
        <v>0</v>
      </c>
      <c r="R12" s="58">
        <f>(('Male Inactive'!$I12+'Male Barely'!$I12+'Male Somewhat'!$I12+'Male Active'!$I12+'Male Highly'!$I12)*'MI Epi'!CY30)/('Male Inactive'!$I12*'MI Epi'!$CZ30+'Male Barely'!$I12*'MI Epi'!$DA30+'Male Somewhat'!$I12*'MI Epi'!$DB30+'Male Active'!$I12*'MI Epi'!$DC30+'Male Highly'!$I12*'MI Epi'!$DD30)</f>
        <v>0</v>
      </c>
      <c r="S12" s="58">
        <f t="shared" si="10"/>
        <v>0</v>
      </c>
      <c r="T12" s="58">
        <f t="shared" si="11"/>
        <v>0</v>
      </c>
      <c r="U12" s="58">
        <f t="shared" si="16"/>
        <v>0</v>
      </c>
      <c r="W12" s="58">
        <f>(('Male Inactive'!$I12+'Male Barely'!$I12+'Male Somewhat'!$I12+'Male Active'!$I12+'Male Highly'!$I12)*'Stroke Epi'!CM38)/('Male Inactive'!$I12*'Stroke Epi'!$CO38+'Male Barely'!$I12*'Stroke Epi'!$CP38+'Male Somewhat'!$I12*'Stroke Epi'!$CQ38+'Male Active'!$I12*'Stroke Epi'!$CR38+'Male Highly'!$I12*'Stroke Epi'!$CS38)</f>
        <v>1.2427499710332581E-4</v>
      </c>
      <c r="X12" s="58">
        <f>(('Male Inactive'!$I12+'Male Barely'!$I12+'Male Somewhat'!$I12+'Male Active'!$I12+'Male Highly'!$I12)*'Stroke Epi'!CN38)/('Male Inactive'!$I12*'Stroke Epi'!$CO38+'Male Barely'!$I12*'Stroke Epi'!$CP38+'Male Somewhat'!$I12*'Stroke Epi'!$CQ38+'Male Active'!$I12*'Stroke Epi'!$CR38+'Male Highly'!$I12*'Stroke Epi'!$CS38)</f>
        <v>1.2427499710332581E-4</v>
      </c>
      <c r="Y12" s="58">
        <f t="shared" si="12"/>
        <v>1.2426727528580539E-4</v>
      </c>
      <c r="Z12" s="58">
        <f t="shared" si="13"/>
        <v>1.2426727528580539E-4</v>
      </c>
      <c r="AA12" s="58">
        <f t="shared" si="17"/>
        <v>0</v>
      </c>
      <c r="AC12" s="58">
        <f>(('Male Inactive'!$I12+'Male Barely'!$I12+'Male Somewhat'!$I12+'Male Active'!$I12+'Male Highly'!$I12)*'Bowel Cancer Epi'!CJ55)/('Male Inactive'!$I12*'Bowel Cancer Epi'!$CL55+'Male Barely'!$I12*'Bowel Cancer Epi'!$CM55+'Male Somewhat'!$I12*'Bowel Cancer Epi'!$CN55+'Male Active'!$I12*'Bowel Cancer Epi'!$CO55+'Male Highly'!$I12*'Bowel Cancer Epi'!$CP55)</f>
        <v>0</v>
      </c>
      <c r="AD12" s="58">
        <f>(('Male Inactive'!$I12+'Male Barely'!$I12+'Male Somewhat'!$I12+'Male Active'!$I12+'Male Highly'!$I12)*'Bowel Cancer Epi'!CK55)/('Male Inactive'!$I12*'Bowel Cancer Epi'!$CL55+'Male Barely'!$I12*'Bowel Cancer Epi'!$CM55+'Male Somewhat'!$I12*'Bowel Cancer Epi'!$CN55+'Male Active'!$I12*'Bowel Cancer Epi'!$CO55+'Male Highly'!$I12*'Bowel Cancer Epi'!$CP55)</f>
        <v>0</v>
      </c>
      <c r="AE12" s="58">
        <f t="shared" si="22"/>
        <v>0</v>
      </c>
      <c r="AF12" s="58">
        <f t="shared" si="23"/>
        <v>0</v>
      </c>
      <c r="AG12" s="58">
        <f t="shared" si="18"/>
        <v>0</v>
      </c>
      <c r="AI12" s="58">
        <f>(('Male Inactive'!$I12+'Male Barely'!$I12+'Male Somewhat'!$I12+'Male Active'!$I12+'Male Highly'!$I12)*'Diabetes Epi'!BQ65)/('Male Inactive'!$I12*'Diabetes Epi'!$BS65+'Male Barely'!$I12*'Diabetes Epi'!$BT65+'Male Somewhat'!$I12*'Diabetes Epi'!$BU65+'Male Active'!$I12*'Diabetes Epi'!$BV65+'Male Highly'!$I12*'Diabetes Epi'!$BW65)</f>
        <v>1.3778504601134808E-4</v>
      </c>
      <c r="AJ12" s="58">
        <f>(('Male Inactive'!$I12+'Male Barely'!$I12+'Male Somewhat'!$I12+'Male Active'!$I12+'Male Highly'!$I12)*'Diabetes Epi'!BR65)/('Male Inactive'!$I12*'Diabetes Epi'!$BS65+'Male Barely'!$I12*'Diabetes Epi'!$BT65+'Male Somewhat'!$I12*'Diabetes Epi'!$BU65+'Male Active'!$I12*'Diabetes Epi'!$BV65+'Male Highly'!$I12*'Diabetes Epi'!$BW65)</f>
        <v>0</v>
      </c>
      <c r="AK12" s="58">
        <f t="shared" si="19"/>
        <v>1.3777555408789333E-4</v>
      </c>
      <c r="AL12" s="58">
        <f t="shared" si="20"/>
        <v>0</v>
      </c>
      <c r="AM12" s="58">
        <f t="shared" si="21"/>
        <v>1.2015806205944997E-3</v>
      </c>
    </row>
    <row r="13" spans="1:39">
      <c r="A13" s="58">
        <v>15</v>
      </c>
      <c r="B13" s="58">
        <f>'ACM Rates'!M26-(SUM(C13:F13))</f>
        <v>1.7522314397125515E-4</v>
      </c>
      <c r="C13" s="58">
        <f t="shared" si="1"/>
        <v>0</v>
      </c>
      <c r="D13" s="58">
        <f t="shared" si="2"/>
        <v>1.2477685602874482E-4</v>
      </c>
      <c r="E13" s="58">
        <f t="shared" si="3"/>
        <v>0</v>
      </c>
      <c r="F13" s="58">
        <f t="shared" si="4"/>
        <v>0</v>
      </c>
      <c r="G13" s="58">
        <f t="shared" si="5"/>
        <v>2.9999999999999997E-4</v>
      </c>
      <c r="H13" s="58">
        <f t="shared" si="6"/>
        <v>1.7520779329271985E-4</v>
      </c>
      <c r="I13" s="58">
        <f t="shared" si="14"/>
        <v>10002.191406618334</v>
      </c>
      <c r="J13" s="58">
        <f t="shared" si="15"/>
        <v>1.7524618844450039</v>
      </c>
      <c r="K13" s="58">
        <f t="shared" si="7"/>
        <v>10001.315175676111</v>
      </c>
      <c r="L13" s="58">
        <f t="shared" si="8"/>
        <v>653831.21568481892</v>
      </c>
      <c r="M13" s="58">
        <f t="shared" si="9"/>
        <v>65.36879660713015</v>
      </c>
      <c r="O13" s="58">
        <f>'Quintile Functions'!$BR21</f>
        <v>310.44228750000008</v>
      </c>
      <c r="Q13" s="58">
        <f>(('Male Inactive'!$I13+'Male Barely'!$I13+'Male Somewhat'!$I13+'Male Active'!$I13+'Male Highly'!$I13)*'MI Epi'!CX31)/('Male Inactive'!$I13*'MI Epi'!CZ31+'Male Barely'!$I13*'MI Epi'!DA31+'Male Somewhat'!$I13*'MI Epi'!DB31+'Male Active'!$I13*'MI Epi'!DC31+'Male Highly'!$I13*'MI Epi'!DD31)</f>
        <v>0</v>
      </c>
      <c r="R13" s="58">
        <f>(('Male Inactive'!$I13+'Male Barely'!$I13+'Male Somewhat'!$I13+'Male Active'!$I13+'Male Highly'!$I13)*'MI Epi'!CY31)/('Male Inactive'!$I13*'MI Epi'!$CZ31+'Male Barely'!$I13*'MI Epi'!$DA31+'Male Somewhat'!$I13*'MI Epi'!$DB31+'Male Active'!$I13*'MI Epi'!$DC31+'Male Highly'!$I13*'MI Epi'!$DD31)</f>
        <v>0</v>
      </c>
      <c r="S13" s="58">
        <f t="shared" si="10"/>
        <v>0</v>
      </c>
      <c r="T13" s="58">
        <f t="shared" si="11"/>
        <v>0</v>
      </c>
      <c r="U13" s="58">
        <f>((U12-T12+((1-U12)*S12))/(1-T12))</f>
        <v>0</v>
      </c>
      <c r="W13" s="58">
        <f>(('Male Inactive'!$I13+'Male Barely'!$I13+'Male Somewhat'!$I13+'Male Active'!$I13+'Male Highly'!$I13)*'Stroke Epi'!CM39)/('Male Inactive'!$I13*'Stroke Epi'!$CO39+'Male Barely'!$I13*'Stroke Epi'!$CP39+'Male Somewhat'!$I13*'Stroke Epi'!$CQ39+'Male Active'!$I13*'Stroke Epi'!$CR39+'Male Highly'!$I13*'Stroke Epi'!$CS39)</f>
        <v>1.2477685602874482E-4</v>
      </c>
      <c r="X13" s="58">
        <f>(('Male Inactive'!$I13+'Male Barely'!$I13+'Male Somewhat'!$I13+'Male Active'!$I13+'Male Highly'!$I13)*'Stroke Epi'!CN39)/('Male Inactive'!$I13*'Stroke Epi'!$CO39+'Male Barely'!$I13*'Stroke Epi'!$CP39+'Male Somewhat'!$I13*'Stroke Epi'!$CQ39+'Male Active'!$I13*'Stroke Epi'!$CR39+'Male Highly'!$I13*'Stroke Epi'!$CS39)</f>
        <v>1.2477685602874482E-4</v>
      </c>
      <c r="Y13" s="58">
        <f t="shared" si="12"/>
        <v>1.2476907172065399E-4</v>
      </c>
      <c r="Z13" s="58">
        <f t="shared" si="13"/>
        <v>1.2476907172065399E-4</v>
      </c>
      <c r="AA13" s="58">
        <f t="shared" si="17"/>
        <v>0</v>
      </c>
      <c r="AC13" s="58">
        <f>(('Male Inactive'!$I13+'Male Barely'!$I13+'Male Somewhat'!$I13+'Male Active'!$I13+'Male Highly'!$I13)*'Bowel Cancer Epi'!CJ56)/('Male Inactive'!$I13*'Bowel Cancer Epi'!$CL56+'Male Barely'!$I13*'Bowel Cancer Epi'!$CM56+'Male Somewhat'!$I13*'Bowel Cancer Epi'!$CN56+'Male Active'!$I13*'Bowel Cancer Epi'!$CO56+'Male Highly'!$I13*'Bowel Cancer Epi'!$CP56)</f>
        <v>0</v>
      </c>
      <c r="AD13" s="58">
        <f>(('Male Inactive'!$I13+'Male Barely'!$I13+'Male Somewhat'!$I13+'Male Active'!$I13+'Male Highly'!$I13)*'Bowel Cancer Epi'!CK56)/('Male Inactive'!$I13*'Bowel Cancer Epi'!$CL56+'Male Barely'!$I13*'Bowel Cancer Epi'!$CM56+'Male Somewhat'!$I13*'Bowel Cancer Epi'!$CN56+'Male Active'!$I13*'Bowel Cancer Epi'!$CO56+'Male Highly'!$I13*'Bowel Cancer Epi'!$CP56)</f>
        <v>0</v>
      </c>
      <c r="AE13" s="58">
        <f t="shared" si="22"/>
        <v>0</v>
      </c>
      <c r="AF13" s="58">
        <f t="shared" si="23"/>
        <v>0</v>
      </c>
      <c r="AG13" s="58">
        <f t="shared" si="18"/>
        <v>0</v>
      </c>
      <c r="AI13" s="58">
        <f>(('Male Inactive'!$I13+'Male Barely'!$I13+'Male Somewhat'!$I13+'Male Active'!$I13+'Male Highly'!$I13)*'Diabetes Epi'!BQ66)/('Male Inactive'!$I13*'Diabetes Epi'!$BS66+'Male Barely'!$I13*'Diabetes Epi'!$BT66+'Male Somewhat'!$I13*'Diabetes Epi'!$BU66+'Male Active'!$I13*'Diabetes Epi'!$BV66+'Male Highly'!$I13*'Diabetes Epi'!$BW66)</f>
        <v>4.1734390481276126E-4</v>
      </c>
      <c r="AJ13" s="58">
        <f>(('Male Inactive'!$I13+'Male Barely'!$I13+'Male Somewhat'!$I13+'Male Active'!$I13+'Male Highly'!$I13)*'Diabetes Epi'!BR66)/('Male Inactive'!$I13*'Diabetes Epi'!$BS66+'Male Barely'!$I13*'Diabetes Epi'!$BT66+'Male Somewhat'!$I13*'Diabetes Epi'!$BU66+'Male Active'!$I13*'Diabetes Epi'!$BV66+'Male Highly'!$I13*'Diabetes Epi'!$BW66)</f>
        <v>0</v>
      </c>
      <c r="AK13" s="58">
        <f t="shared" si="19"/>
        <v>4.1725682895921157E-4</v>
      </c>
      <c r="AL13" s="58">
        <f t="shared" si="20"/>
        <v>0</v>
      </c>
      <c r="AM13" s="58">
        <f t="shared" si="21"/>
        <v>1.3391906262466093E-3</v>
      </c>
    </row>
    <row r="14" spans="1:39">
      <c r="A14" s="58">
        <v>16</v>
      </c>
      <c r="B14" s="58">
        <f>'ACM Rates'!M27-(SUM(C14:F14))</f>
        <v>1.7472885924590601E-4</v>
      </c>
      <c r="C14" s="58">
        <f t="shared" si="1"/>
        <v>0</v>
      </c>
      <c r="D14" s="58">
        <f t="shared" si="2"/>
        <v>1.2527114075409397E-4</v>
      </c>
      <c r="E14" s="58">
        <f t="shared" si="3"/>
        <v>0</v>
      </c>
      <c r="F14" s="58">
        <f t="shared" si="4"/>
        <v>0</v>
      </c>
      <c r="G14" s="58">
        <f t="shared" si="5"/>
        <v>2.9999999999999997E-4</v>
      </c>
      <c r="H14" s="58">
        <f t="shared" si="6"/>
        <v>1.7471359504783734E-4</v>
      </c>
      <c r="I14" s="58">
        <f t="shared" si="14"/>
        <v>10000.438944733889</v>
      </c>
      <c r="J14" s="58">
        <f t="shared" si="15"/>
        <v>1.7472126400908585</v>
      </c>
      <c r="K14" s="58">
        <f t="shared" si="7"/>
        <v>9999.5653384138423</v>
      </c>
      <c r="L14" s="58">
        <f t="shared" si="8"/>
        <v>643831.65034640511</v>
      </c>
      <c r="M14" s="58">
        <f t="shared" si="9"/>
        <v>64.3803390935594</v>
      </c>
      <c r="O14" s="58">
        <f>'Quintile Functions'!$BR22</f>
        <v>328.20186640000009</v>
      </c>
      <c r="Q14" s="58">
        <f>(('Male Inactive'!$I14+'Male Barely'!$I14+'Male Somewhat'!$I14+'Male Active'!$I14+'Male Highly'!$I14)*'MI Epi'!CX32)/('Male Inactive'!$I14*'MI Epi'!CZ32+'Male Barely'!$I14*'MI Epi'!DA32+'Male Somewhat'!$I14*'MI Epi'!DB32+'Male Active'!$I14*'MI Epi'!DC32+'Male Highly'!$I14*'MI Epi'!DD32)</f>
        <v>0</v>
      </c>
      <c r="R14" s="58">
        <f>(('Male Inactive'!$I14+'Male Barely'!$I14+'Male Somewhat'!$I14+'Male Active'!$I14+'Male Highly'!$I14)*'MI Epi'!CY32)/('Male Inactive'!$I14*'MI Epi'!$CZ32+'Male Barely'!$I14*'MI Epi'!$DA32+'Male Somewhat'!$I14*'MI Epi'!$DB32+'Male Active'!$I14*'MI Epi'!$DC32+'Male Highly'!$I14*'MI Epi'!$DD32)</f>
        <v>0</v>
      </c>
      <c r="S14" s="58">
        <f t="shared" si="10"/>
        <v>0</v>
      </c>
      <c r="T14" s="58">
        <f t="shared" si="11"/>
        <v>0</v>
      </c>
      <c r="U14" s="58">
        <f t="shared" si="16"/>
        <v>0</v>
      </c>
      <c r="W14" s="58">
        <f>(('Male Inactive'!$I14+'Male Barely'!$I14+'Male Somewhat'!$I14+'Male Active'!$I14+'Male Highly'!$I14)*'Stroke Epi'!CM40)/('Male Inactive'!$I14*'Stroke Epi'!$CO40+'Male Barely'!$I14*'Stroke Epi'!$CP40+'Male Somewhat'!$I14*'Stroke Epi'!$CQ40+'Male Active'!$I14*'Stroke Epi'!$CR40+'Male Highly'!$I14*'Stroke Epi'!$CS40)</f>
        <v>1.2527114075409397E-4</v>
      </c>
      <c r="X14" s="58">
        <f>(('Male Inactive'!$I14+'Male Barely'!$I14+'Male Somewhat'!$I14+'Male Active'!$I14+'Male Highly'!$I14)*'Stroke Epi'!CN40)/('Male Inactive'!$I14*'Stroke Epi'!$CO40+'Male Barely'!$I14*'Stroke Epi'!$CP40+'Male Somewhat'!$I14*'Stroke Epi'!$CQ40+'Male Active'!$I14*'Stroke Epi'!$CR40+'Male Highly'!$I14*'Stroke Epi'!$CS40)</f>
        <v>1.2527114075409397E-4</v>
      </c>
      <c r="Y14" s="58">
        <f t="shared" si="12"/>
        <v>1.2526329465234465E-4</v>
      </c>
      <c r="Z14" s="58">
        <f t="shared" si="13"/>
        <v>1.2526329465234465E-4</v>
      </c>
      <c r="AA14" s="58">
        <f t="shared" si="17"/>
        <v>0</v>
      </c>
      <c r="AC14" s="58">
        <f>(('Male Inactive'!$I14+'Male Barely'!$I14+'Male Somewhat'!$I14+'Male Active'!$I14+'Male Highly'!$I14)*'Bowel Cancer Epi'!CJ57)/('Male Inactive'!$I14*'Bowel Cancer Epi'!$CL57+'Male Barely'!$I14*'Bowel Cancer Epi'!$CM57+'Male Somewhat'!$I14*'Bowel Cancer Epi'!$CN57+'Male Active'!$I14*'Bowel Cancer Epi'!$CO57+'Male Highly'!$I14*'Bowel Cancer Epi'!$CP57)</f>
        <v>0</v>
      </c>
      <c r="AD14" s="58">
        <f>(('Male Inactive'!$I14+'Male Barely'!$I14+'Male Somewhat'!$I14+'Male Active'!$I14+'Male Highly'!$I14)*'Bowel Cancer Epi'!CK57)/('Male Inactive'!$I14*'Bowel Cancer Epi'!$CL57+'Male Barely'!$I14*'Bowel Cancer Epi'!$CM57+'Male Somewhat'!$I14*'Bowel Cancer Epi'!$CN57+'Male Active'!$I14*'Bowel Cancer Epi'!$CO57+'Male Highly'!$I14*'Bowel Cancer Epi'!$CP57)</f>
        <v>0</v>
      </c>
      <c r="AE14" s="58">
        <f t="shared" si="22"/>
        <v>0</v>
      </c>
      <c r="AF14" s="58">
        <f t="shared" si="23"/>
        <v>0</v>
      </c>
      <c r="AG14" s="58">
        <f t="shared" si="18"/>
        <v>0</v>
      </c>
      <c r="AI14" s="58">
        <f>(('Male Inactive'!$I14+'Male Barely'!$I14+'Male Somewhat'!$I14+'Male Active'!$I14+'Male Highly'!$I14)*'Diabetes Epi'!BQ67)/('Male Inactive'!$I14*'Diabetes Epi'!$BS67+'Male Barely'!$I14*'Diabetes Epi'!$BT67+'Male Somewhat'!$I14*'Diabetes Epi'!$BU67+'Male Active'!$I14*'Diabetes Epi'!$BV67+'Male Highly'!$I14*'Diabetes Epi'!$BW67)</f>
        <v>4.2131860071973823E-4</v>
      </c>
      <c r="AJ14" s="58">
        <f>(('Male Inactive'!$I14+'Male Barely'!$I14+'Male Somewhat'!$I14+'Male Active'!$I14+'Male Highly'!$I14)*'Diabetes Epi'!BR67)/('Male Inactive'!$I14*'Diabetes Epi'!$BS67+'Male Barely'!$I14*'Diabetes Epi'!$BT67+'Male Somewhat'!$I14*'Diabetes Epi'!$BU67+'Male Active'!$I14*'Diabetes Epi'!$BV67+'Male Highly'!$I14*'Diabetes Epi'!$BW67)</f>
        <v>0</v>
      </c>
      <c r="AK14" s="58">
        <f t="shared" si="19"/>
        <v>4.2122985850145955E-4</v>
      </c>
      <c r="AL14" s="58">
        <f t="shared" si="20"/>
        <v>0</v>
      </c>
      <c r="AM14" s="58">
        <f t="shared" si="21"/>
        <v>1.7558886687717413E-3</v>
      </c>
    </row>
    <row r="15" spans="1:39">
      <c r="A15" s="58">
        <v>17</v>
      </c>
      <c r="B15" s="58">
        <f>'ACM Rates'!M28-(SUM(C15:F15))</f>
        <v>1.7424238960154606E-4</v>
      </c>
      <c r="C15" s="58">
        <f t="shared" si="1"/>
        <v>0</v>
      </c>
      <c r="D15" s="58">
        <f t="shared" si="2"/>
        <v>1.2575761039845392E-4</v>
      </c>
      <c r="E15" s="58">
        <f t="shared" si="3"/>
        <v>0</v>
      </c>
      <c r="F15" s="58">
        <f t="shared" si="4"/>
        <v>0</v>
      </c>
      <c r="G15" s="58">
        <f t="shared" si="5"/>
        <v>2.9999999999999997E-4</v>
      </c>
      <c r="H15" s="58">
        <f t="shared" si="6"/>
        <v>1.74227210278044E-4</v>
      </c>
      <c r="I15" s="58">
        <f t="shared" si="14"/>
        <v>9998.6917320937973</v>
      </c>
      <c r="J15" s="58">
        <f t="shared" si="15"/>
        <v>1.7420441669128459</v>
      </c>
      <c r="K15" s="58">
        <f t="shared" si="7"/>
        <v>9997.8207100103409</v>
      </c>
      <c r="L15" s="58">
        <f t="shared" si="8"/>
        <v>633833.82963639486</v>
      </c>
      <c r="M15" s="58">
        <f t="shared" si="9"/>
        <v>63.391676293200966</v>
      </c>
      <c r="O15" s="58">
        <f>'Quintile Functions'!$BR23</f>
        <v>343.70149769999995</v>
      </c>
      <c r="Q15" s="58">
        <f>(('Male Inactive'!$I15+'Male Barely'!$I15+'Male Somewhat'!$I15+'Male Active'!$I15+'Male Highly'!$I15)*'MI Epi'!CX33)/('Male Inactive'!$I15*'MI Epi'!CZ33+'Male Barely'!$I15*'MI Epi'!DA33+'Male Somewhat'!$I15*'MI Epi'!DB33+'Male Active'!$I15*'MI Epi'!DC33+'Male Highly'!$I15*'MI Epi'!DD33)</f>
        <v>0</v>
      </c>
      <c r="R15" s="58">
        <f>(('Male Inactive'!$I15+'Male Barely'!$I15+'Male Somewhat'!$I15+'Male Active'!$I15+'Male Highly'!$I15)*'MI Epi'!CY33)/('Male Inactive'!$I15*'MI Epi'!$CZ33+'Male Barely'!$I15*'MI Epi'!$DA33+'Male Somewhat'!$I15*'MI Epi'!$DB33+'Male Active'!$I15*'MI Epi'!$DC33+'Male Highly'!$I15*'MI Epi'!$DD33)</f>
        <v>0</v>
      </c>
      <c r="S15" s="58">
        <f t="shared" si="10"/>
        <v>0</v>
      </c>
      <c r="T15" s="58">
        <f t="shared" si="11"/>
        <v>0</v>
      </c>
      <c r="U15" s="58">
        <f t="shared" si="16"/>
        <v>0</v>
      </c>
      <c r="W15" s="58">
        <f>(('Male Inactive'!$I15+'Male Barely'!$I15+'Male Somewhat'!$I15+'Male Active'!$I15+'Male Highly'!$I15)*'Stroke Epi'!CM41)/('Male Inactive'!$I15*'Stroke Epi'!$CO41+'Male Barely'!$I15*'Stroke Epi'!$CP41+'Male Somewhat'!$I15*'Stroke Epi'!$CQ41+'Male Active'!$I15*'Stroke Epi'!$CR41+'Male Highly'!$I15*'Stroke Epi'!$CS41)</f>
        <v>1.2575761039845392E-4</v>
      </c>
      <c r="X15" s="58">
        <f>(('Male Inactive'!$I15+'Male Barely'!$I15+'Male Somewhat'!$I15+'Male Active'!$I15+'Male Highly'!$I15)*'Stroke Epi'!CN41)/('Male Inactive'!$I15*'Stroke Epi'!$CO41+'Male Barely'!$I15*'Stroke Epi'!$CP41+'Male Somewhat'!$I15*'Stroke Epi'!$CQ41+'Male Active'!$I15*'Stroke Epi'!$CR41+'Male Highly'!$I15*'Stroke Epi'!$CS41)</f>
        <v>1.2575761039845392E-4</v>
      </c>
      <c r="Y15" s="58">
        <f t="shared" si="12"/>
        <v>1.2574970324163992E-4</v>
      </c>
      <c r="Z15" s="58">
        <f t="shared" si="13"/>
        <v>1.2574970324163992E-4</v>
      </c>
      <c r="AA15" s="58">
        <f t="shared" si="17"/>
        <v>0</v>
      </c>
      <c r="AC15" s="58">
        <f>(('Male Inactive'!$I15+'Male Barely'!$I15+'Male Somewhat'!$I15+'Male Active'!$I15+'Male Highly'!$I15)*'Bowel Cancer Epi'!CJ58)/('Male Inactive'!$I15*'Bowel Cancer Epi'!$CL58+'Male Barely'!$I15*'Bowel Cancer Epi'!$CM58+'Male Somewhat'!$I15*'Bowel Cancer Epi'!$CN58+'Male Active'!$I15*'Bowel Cancer Epi'!$CO58+'Male Highly'!$I15*'Bowel Cancer Epi'!$CP58)</f>
        <v>0</v>
      </c>
      <c r="AD15" s="58">
        <f>(('Male Inactive'!$I15+'Male Barely'!$I15+'Male Somewhat'!$I15+'Male Active'!$I15+'Male Highly'!$I15)*'Bowel Cancer Epi'!CK58)/('Male Inactive'!$I15*'Bowel Cancer Epi'!$CL58+'Male Barely'!$I15*'Bowel Cancer Epi'!$CM58+'Male Somewhat'!$I15*'Bowel Cancer Epi'!$CN58+'Male Active'!$I15*'Bowel Cancer Epi'!$CO58+'Male Highly'!$I15*'Bowel Cancer Epi'!$CP58)</f>
        <v>0</v>
      </c>
      <c r="AE15" s="58">
        <f t="shared" si="22"/>
        <v>0</v>
      </c>
      <c r="AF15" s="58">
        <f t="shared" si="23"/>
        <v>0</v>
      </c>
      <c r="AG15" s="58">
        <f t="shared" si="18"/>
        <v>0</v>
      </c>
      <c r="AI15" s="58">
        <f>(('Male Inactive'!$I15+'Male Barely'!$I15+'Male Somewhat'!$I15+'Male Active'!$I15+'Male Highly'!$I15)*'Diabetes Epi'!BQ68)/('Male Inactive'!$I15*'Diabetes Epi'!$BS68+'Male Barely'!$I15*'Diabetes Epi'!$BT68+'Male Somewhat'!$I15*'Diabetes Epi'!$BU68+'Male Active'!$I15*'Diabetes Epi'!$BV68+'Male Highly'!$I15*'Diabetes Epi'!$BW68)</f>
        <v>4.2526859432568439E-4</v>
      </c>
      <c r="AJ15" s="58">
        <f>(('Male Inactive'!$I15+'Male Barely'!$I15+'Male Somewhat'!$I15+'Male Active'!$I15+'Male Highly'!$I15)*'Diabetes Epi'!BR68)/('Male Inactive'!$I15*'Diabetes Epi'!$BS68+'Male Barely'!$I15*'Diabetes Epi'!$BT68+'Male Somewhat'!$I15*'Diabetes Epi'!$BU68+'Male Active'!$I15*'Diabetes Epi'!$BV68+'Male Highly'!$I15*'Diabetes Epi'!$BW68)</f>
        <v>0</v>
      </c>
      <c r="AK15" s="58">
        <f t="shared" si="19"/>
        <v>4.2517818045417766E-4</v>
      </c>
      <c r="AL15" s="58">
        <f t="shared" si="20"/>
        <v>0</v>
      </c>
      <c r="AM15" s="58">
        <f t="shared" si="21"/>
        <v>2.1763788945377096E-3</v>
      </c>
    </row>
    <row r="16" spans="1:39">
      <c r="A16" s="58">
        <v>18</v>
      </c>
      <c r="B16" s="58">
        <f>'ACM Rates'!M29-(SUM(C16:F16))</f>
        <v>1.7376395660084922E-4</v>
      </c>
      <c r="C16" s="58">
        <f t="shared" si="1"/>
        <v>0</v>
      </c>
      <c r="D16" s="58">
        <f t="shared" si="2"/>
        <v>1.2623604339915076E-4</v>
      </c>
      <c r="E16" s="58">
        <f t="shared" si="3"/>
        <v>0</v>
      </c>
      <c r="F16" s="58">
        <f t="shared" si="4"/>
        <v>0</v>
      </c>
      <c r="G16" s="58">
        <f t="shared" si="5"/>
        <v>2.9999999999999997E-4</v>
      </c>
      <c r="H16" s="58">
        <f t="shared" si="6"/>
        <v>1.7374886051890748E-4</v>
      </c>
      <c r="I16" s="58">
        <f t="shared" si="14"/>
        <v>9996.9496879268845</v>
      </c>
      <c r="J16" s="58">
        <f t="shared" si="15"/>
        <v>1.7369586169421438</v>
      </c>
      <c r="K16" s="58">
        <f t="shared" si="7"/>
        <v>9996.0812086184123</v>
      </c>
      <c r="L16" s="58">
        <f t="shared" si="8"/>
        <v>623837.74842777639</v>
      </c>
      <c r="M16" s="58">
        <f t="shared" si="9"/>
        <v>62.40280964714394</v>
      </c>
      <c r="O16" s="58">
        <f>'Quintile Functions'!$BR24</f>
        <v>357.02074079999994</v>
      </c>
      <c r="Q16" s="58">
        <f>(('Male Inactive'!$I16+'Male Barely'!$I16+'Male Somewhat'!$I16+'Male Active'!$I16+'Male Highly'!$I16)*'MI Epi'!CX34)/('Male Inactive'!$I16*'MI Epi'!CZ34+'Male Barely'!$I16*'MI Epi'!DA34+'Male Somewhat'!$I16*'MI Epi'!DB34+'Male Active'!$I16*'MI Epi'!DC34+'Male Highly'!$I16*'MI Epi'!DD34)</f>
        <v>0</v>
      </c>
      <c r="R16" s="58">
        <f>(('Male Inactive'!$I16+'Male Barely'!$I16+'Male Somewhat'!$I16+'Male Active'!$I16+'Male Highly'!$I16)*'MI Epi'!CY34)/('Male Inactive'!$I16*'MI Epi'!$CZ34+'Male Barely'!$I16*'MI Epi'!$DA34+'Male Somewhat'!$I16*'MI Epi'!$DB34+'Male Active'!$I16*'MI Epi'!$DC34+'Male Highly'!$I16*'MI Epi'!$DD34)</f>
        <v>0</v>
      </c>
      <c r="S16" s="58">
        <f t="shared" si="10"/>
        <v>0</v>
      </c>
      <c r="T16" s="58">
        <f t="shared" si="11"/>
        <v>0</v>
      </c>
      <c r="U16" s="58">
        <f t="shared" si="16"/>
        <v>0</v>
      </c>
      <c r="W16" s="58">
        <f>(('Male Inactive'!$I16+'Male Barely'!$I16+'Male Somewhat'!$I16+'Male Active'!$I16+'Male Highly'!$I16)*'Stroke Epi'!CM42)/('Male Inactive'!$I16*'Stroke Epi'!$CO42+'Male Barely'!$I16*'Stroke Epi'!$CP42+'Male Somewhat'!$I16*'Stroke Epi'!$CQ42+'Male Active'!$I16*'Stroke Epi'!$CR42+'Male Highly'!$I16*'Stroke Epi'!$CS42)</f>
        <v>1.2623604339915076E-4</v>
      </c>
      <c r="X16" s="58">
        <f>(('Male Inactive'!$I16+'Male Barely'!$I16+'Male Somewhat'!$I16+'Male Active'!$I16+'Male Highly'!$I16)*'Stroke Epi'!CN42)/('Male Inactive'!$I16*'Stroke Epi'!$CO42+'Male Barely'!$I16*'Stroke Epi'!$CP42+'Male Somewhat'!$I16*'Stroke Epi'!$CQ42+'Male Active'!$I16*'Stroke Epi'!$CR42+'Male Highly'!$I16*'Stroke Epi'!$CS42)</f>
        <v>1.2623604339915076E-4</v>
      </c>
      <c r="Y16" s="58">
        <f t="shared" si="12"/>
        <v>1.2622807596507357E-4</v>
      </c>
      <c r="Z16" s="58">
        <f t="shared" si="13"/>
        <v>1.2622807596507357E-4</v>
      </c>
      <c r="AA16" s="58">
        <f t="shared" si="17"/>
        <v>0</v>
      </c>
      <c r="AC16" s="58">
        <f>(('Male Inactive'!$I16+'Male Barely'!$I16+'Male Somewhat'!$I16+'Male Active'!$I16+'Male Highly'!$I16)*'Bowel Cancer Epi'!CJ59)/('Male Inactive'!$I16*'Bowel Cancer Epi'!$CL59+'Male Barely'!$I16*'Bowel Cancer Epi'!$CM59+'Male Somewhat'!$I16*'Bowel Cancer Epi'!$CN59+'Male Active'!$I16*'Bowel Cancer Epi'!$CO59+'Male Highly'!$I16*'Bowel Cancer Epi'!$CP59)</f>
        <v>0</v>
      </c>
      <c r="AD16" s="58">
        <f>(('Male Inactive'!$I16+'Male Barely'!$I16+'Male Somewhat'!$I16+'Male Active'!$I16+'Male Highly'!$I16)*'Bowel Cancer Epi'!CK59)/('Male Inactive'!$I16*'Bowel Cancer Epi'!$CL59+'Male Barely'!$I16*'Bowel Cancer Epi'!$CM59+'Male Somewhat'!$I16*'Bowel Cancer Epi'!$CN59+'Male Active'!$I16*'Bowel Cancer Epi'!$CO59+'Male Highly'!$I16*'Bowel Cancer Epi'!$CP59)</f>
        <v>0</v>
      </c>
      <c r="AE16" s="58">
        <f t="shared" si="22"/>
        <v>0</v>
      </c>
      <c r="AF16" s="58">
        <f t="shared" si="23"/>
        <v>0</v>
      </c>
      <c r="AG16" s="58">
        <f t="shared" si="18"/>
        <v>0</v>
      </c>
      <c r="AI16" s="58">
        <f>(('Male Inactive'!$I16+'Male Barely'!$I16+'Male Somewhat'!$I16+'Male Active'!$I16+'Male Highly'!$I16)*'Diabetes Epi'!BQ69)/('Male Inactive'!$I16*'Diabetes Epi'!$BS69+'Male Barely'!$I16*'Diabetes Epi'!$BT69+'Male Somewhat'!$I16*'Diabetes Epi'!$BU69+'Male Active'!$I16*'Diabetes Epi'!$BV69+'Male Highly'!$I16*'Diabetes Epi'!$BW69)</f>
        <v>4.2918562069454915E-4</v>
      </c>
      <c r="AJ16" s="58">
        <f>(('Male Inactive'!$I16+'Male Barely'!$I16+'Male Somewhat'!$I16+'Male Active'!$I16+'Male Highly'!$I16)*'Diabetes Epi'!BR69)/('Male Inactive'!$I16*'Diabetes Epi'!$BS69+'Male Barely'!$I16*'Diabetes Epi'!$BT69+'Male Somewhat'!$I16*'Diabetes Epi'!$BU69+'Male Active'!$I16*'Diabetes Epi'!$BV69+'Male Highly'!$I16*'Diabetes Epi'!$BW69)</f>
        <v>0</v>
      </c>
      <c r="AK16" s="58">
        <f t="shared" si="19"/>
        <v>4.2909353372067027E-4</v>
      </c>
      <c r="AL16" s="58">
        <f t="shared" si="20"/>
        <v>0</v>
      </c>
      <c r="AM16" s="58">
        <f t="shared" si="21"/>
        <v>2.6006317261735288E-3</v>
      </c>
    </row>
    <row r="17" spans="1:39">
      <c r="A17" s="58">
        <v>19</v>
      </c>
      <c r="B17" s="58">
        <f>'ACM Rates'!M30-(SUM(C17:F17))</f>
        <v>1.7329376923128149E-4</v>
      </c>
      <c r="C17" s="58">
        <f t="shared" si="1"/>
        <v>0</v>
      </c>
      <c r="D17" s="58">
        <f t="shared" si="2"/>
        <v>1.2670623076871848E-4</v>
      </c>
      <c r="E17" s="58">
        <f t="shared" si="3"/>
        <v>0</v>
      </c>
      <c r="F17" s="58">
        <f t="shared" si="4"/>
        <v>0</v>
      </c>
      <c r="G17" s="58">
        <f t="shared" si="5"/>
        <v>2.9999999999999997E-4</v>
      </c>
      <c r="H17" s="58">
        <f t="shared" si="6"/>
        <v>1.7327875473338583E-4</v>
      </c>
      <c r="I17" s="58">
        <f t="shared" si="14"/>
        <v>9995.212729309942</v>
      </c>
      <c r="J17" s="58">
        <f t="shared" si="15"/>
        <v>1.7319580150301135</v>
      </c>
      <c r="K17" s="58">
        <f t="shared" si="7"/>
        <v>9994.3467503024258</v>
      </c>
      <c r="L17" s="58">
        <f t="shared" si="8"/>
        <v>613843.40167747403</v>
      </c>
      <c r="M17" s="58">
        <f t="shared" si="9"/>
        <v>61.413740587775671</v>
      </c>
      <c r="O17" s="58">
        <f>'Quintile Functions'!$BR25</f>
        <v>368.23915509999995</v>
      </c>
      <c r="Q17" s="58">
        <f>(('Male Inactive'!$I17+'Male Barely'!$I17+'Male Somewhat'!$I17+'Male Active'!$I17+'Male Highly'!$I17)*'MI Epi'!CX35)/('Male Inactive'!$I17*'MI Epi'!CZ35+'Male Barely'!$I17*'MI Epi'!DA35+'Male Somewhat'!$I17*'MI Epi'!DB35+'Male Active'!$I17*'MI Epi'!DC35+'Male Highly'!$I17*'MI Epi'!DD35)</f>
        <v>0</v>
      </c>
      <c r="R17" s="58">
        <f>(('Male Inactive'!$I17+'Male Barely'!$I17+'Male Somewhat'!$I17+'Male Active'!$I17+'Male Highly'!$I17)*'MI Epi'!CY35)/('Male Inactive'!$I17*'MI Epi'!$CZ35+'Male Barely'!$I17*'MI Epi'!$DA35+'Male Somewhat'!$I17*'MI Epi'!$DB35+'Male Active'!$I17*'MI Epi'!$DC35+'Male Highly'!$I17*'MI Epi'!$DD35)</f>
        <v>0</v>
      </c>
      <c r="S17" s="58">
        <f t="shared" si="10"/>
        <v>0</v>
      </c>
      <c r="T17" s="58">
        <f t="shared" si="11"/>
        <v>0</v>
      </c>
      <c r="U17" s="58">
        <f t="shared" si="16"/>
        <v>0</v>
      </c>
      <c r="W17" s="58">
        <f>(('Male Inactive'!$I17+'Male Barely'!$I17+'Male Somewhat'!$I17+'Male Active'!$I17+'Male Highly'!$I17)*'Stroke Epi'!CM43)/('Male Inactive'!$I17*'Stroke Epi'!$CO43+'Male Barely'!$I17*'Stroke Epi'!$CP43+'Male Somewhat'!$I17*'Stroke Epi'!$CQ43+'Male Active'!$I17*'Stroke Epi'!$CR43+'Male Highly'!$I17*'Stroke Epi'!$CS43)</f>
        <v>1.2670623076871848E-4</v>
      </c>
      <c r="X17" s="58">
        <f>(('Male Inactive'!$I17+'Male Barely'!$I17+'Male Somewhat'!$I17+'Male Active'!$I17+'Male Highly'!$I17)*'Stroke Epi'!CN43)/('Male Inactive'!$I17*'Stroke Epi'!$CO43+'Male Barely'!$I17*'Stroke Epi'!$CP43+'Male Somewhat'!$I17*'Stroke Epi'!$CQ43+'Male Active'!$I17*'Stroke Epi'!$CR43+'Male Highly'!$I17*'Stroke Epi'!$CS43)</f>
        <v>1.2670623076871848E-4</v>
      </c>
      <c r="Y17" s="58">
        <f t="shared" si="12"/>
        <v>1.2669820387323227E-4</v>
      </c>
      <c r="Z17" s="58">
        <f t="shared" si="13"/>
        <v>1.2669820387323227E-4</v>
      </c>
      <c r="AA17" s="58">
        <f t="shared" si="17"/>
        <v>0</v>
      </c>
      <c r="AC17" s="58">
        <f>(('Male Inactive'!$I17+'Male Barely'!$I17+'Male Somewhat'!$I17+'Male Active'!$I17+'Male Highly'!$I17)*'Bowel Cancer Epi'!CJ60)/('Male Inactive'!$I17*'Bowel Cancer Epi'!$CL60+'Male Barely'!$I17*'Bowel Cancer Epi'!$CM60+'Male Somewhat'!$I17*'Bowel Cancer Epi'!$CN60+'Male Active'!$I17*'Bowel Cancer Epi'!$CO60+'Male Highly'!$I17*'Bowel Cancer Epi'!$CP60)</f>
        <v>0</v>
      </c>
      <c r="AD17" s="58">
        <f>(('Male Inactive'!$I17+'Male Barely'!$I17+'Male Somewhat'!$I17+'Male Active'!$I17+'Male Highly'!$I17)*'Bowel Cancer Epi'!CK60)/('Male Inactive'!$I17*'Bowel Cancer Epi'!$CL60+'Male Barely'!$I17*'Bowel Cancer Epi'!$CM60+'Male Somewhat'!$I17*'Bowel Cancer Epi'!$CN60+'Male Active'!$I17*'Bowel Cancer Epi'!$CO60+'Male Highly'!$I17*'Bowel Cancer Epi'!$CP60)</f>
        <v>0</v>
      </c>
      <c r="AE17" s="58">
        <f t="shared" si="22"/>
        <v>0</v>
      </c>
      <c r="AF17" s="58">
        <f t="shared" si="23"/>
        <v>0</v>
      </c>
      <c r="AG17" s="58">
        <f t="shared" si="18"/>
        <v>0</v>
      </c>
      <c r="AI17" s="58">
        <f>(('Male Inactive'!$I17+'Male Barely'!$I17+'Male Somewhat'!$I17+'Male Active'!$I17+'Male Highly'!$I17)*'Diabetes Epi'!BQ70)/('Male Inactive'!$I17*'Diabetes Epi'!$BS70+'Male Barely'!$I17*'Diabetes Epi'!$BT70+'Male Somewhat'!$I17*'Diabetes Epi'!$BU70+'Male Active'!$I17*'Diabetes Epi'!$BV70+'Male Highly'!$I17*'Diabetes Epi'!$BW70)</f>
        <v>4.330628818203437E-4</v>
      </c>
      <c r="AJ17" s="58">
        <f>(('Male Inactive'!$I17+'Male Barely'!$I17+'Male Somewhat'!$I17+'Male Active'!$I17+'Male Highly'!$I17)*'Diabetes Epi'!BR70)/('Male Inactive'!$I17*'Diabetes Epi'!$BS70+'Male Barely'!$I17*'Diabetes Epi'!$BT70+'Male Somewhat'!$I17*'Diabetes Epi'!$BU70+'Male Active'!$I17*'Diabetes Epi'!$BV70+'Male Highly'!$I17*'Diabetes Epi'!$BW70)</f>
        <v>0</v>
      </c>
      <c r="AK17" s="58">
        <f t="shared" si="19"/>
        <v>4.3296912362544848E-4</v>
      </c>
      <c r="AL17" s="58">
        <f t="shared" si="20"/>
        <v>0</v>
      </c>
      <c r="AM17" s="58">
        <f t="shared" si="21"/>
        <v>3.0286093456369091E-3</v>
      </c>
    </row>
    <row r="18" spans="1:39">
      <c r="A18" s="58">
        <v>20</v>
      </c>
      <c r="B18" s="58">
        <f>'ACM Rates'!M31-(SUM(C18:F18))</f>
        <v>3.728320285324889E-4</v>
      </c>
      <c r="C18" s="58">
        <f t="shared" si="1"/>
        <v>0</v>
      </c>
      <c r="D18" s="58">
        <f t="shared" si="2"/>
        <v>1.2716797146751109E-4</v>
      </c>
      <c r="E18" s="58">
        <f t="shared" si="3"/>
        <v>0</v>
      </c>
      <c r="F18" s="58">
        <f t="shared" si="4"/>
        <v>0</v>
      </c>
      <c r="G18" s="58">
        <f t="shared" si="5"/>
        <v>5.0000000000000001E-4</v>
      </c>
      <c r="H18" s="58">
        <f t="shared" si="6"/>
        <v>3.7276253530849068E-4</v>
      </c>
      <c r="I18" s="58">
        <f t="shared" si="14"/>
        <v>9993.4807712949114</v>
      </c>
      <c r="J18" s="58">
        <f t="shared" si="15"/>
        <v>3.7251952288645422</v>
      </c>
      <c r="K18" s="58">
        <f t="shared" si="7"/>
        <v>9991.6181736804792</v>
      </c>
      <c r="L18" s="58">
        <f t="shared" si="8"/>
        <v>603851.78350379353</v>
      </c>
      <c r="M18" s="58">
        <f t="shared" si="9"/>
        <v>60.424570509835391</v>
      </c>
      <c r="O18" s="58">
        <f>'Quintile Functions'!$BR26</f>
        <v>377.43629999999996</v>
      </c>
      <c r="Q18" s="58">
        <f>(('Male Inactive'!$I18+'Male Barely'!$I18+'Male Somewhat'!$I18+'Male Active'!$I18+'Male Highly'!$I18)*'MI Epi'!CX36)/('Male Inactive'!$I18*'MI Epi'!CZ36+'Male Barely'!$I18*'MI Epi'!DA36+'Male Somewhat'!$I18*'MI Epi'!DB36+'Male Active'!$I18*'MI Epi'!DC36+'Male Highly'!$I18*'MI Epi'!DD36)</f>
        <v>0</v>
      </c>
      <c r="R18" s="58">
        <f>(('Male Inactive'!$I18+'Male Barely'!$I18+'Male Somewhat'!$I18+'Male Active'!$I18+'Male Highly'!$I18)*'MI Epi'!CY36)/('Male Inactive'!$I18*'MI Epi'!$CZ36+'Male Barely'!$I18*'MI Epi'!$DA36+'Male Somewhat'!$I18*'MI Epi'!$DB36+'Male Active'!$I18*'MI Epi'!$DC36+'Male Highly'!$I18*'MI Epi'!$DD36)</f>
        <v>0</v>
      </c>
      <c r="S18" s="58">
        <f t="shared" si="10"/>
        <v>0</v>
      </c>
      <c r="T18" s="58">
        <f t="shared" si="11"/>
        <v>0</v>
      </c>
      <c r="U18" s="58">
        <f t="shared" si="16"/>
        <v>0</v>
      </c>
      <c r="W18" s="58">
        <f>(('Male Inactive'!$I18+'Male Barely'!$I18+'Male Somewhat'!$I18+'Male Active'!$I18+'Male Highly'!$I18)*'Stroke Epi'!CM44)/('Male Inactive'!$I18*'Stroke Epi'!$CO44+'Male Barely'!$I18*'Stroke Epi'!$CP44+'Male Somewhat'!$I18*'Stroke Epi'!$CQ44+'Male Active'!$I18*'Stroke Epi'!$CR44+'Male Highly'!$I18*'Stroke Epi'!$CS44)</f>
        <v>1.2716797146751109E-4</v>
      </c>
      <c r="X18" s="58">
        <f>(('Male Inactive'!$I18+'Male Barely'!$I18+'Male Somewhat'!$I18+'Male Active'!$I18+'Male Highly'!$I18)*'Stroke Epi'!CN44)/('Male Inactive'!$I18*'Stroke Epi'!$CO44+'Male Barely'!$I18*'Stroke Epi'!$CP44+'Male Somewhat'!$I18*'Stroke Epi'!$CQ44+'Male Active'!$I18*'Stroke Epi'!$CR44+'Male Highly'!$I18*'Stroke Epi'!$CS44)</f>
        <v>1.2716797146751109E-4</v>
      </c>
      <c r="Y18" s="58">
        <f t="shared" si="12"/>
        <v>1.2715988596379013E-4</v>
      </c>
      <c r="Z18" s="58">
        <f t="shared" si="13"/>
        <v>1.2715988596379013E-4</v>
      </c>
      <c r="AA18" s="58">
        <f t="shared" si="17"/>
        <v>0</v>
      </c>
      <c r="AC18" s="58">
        <f>(('Male Inactive'!$I18+'Male Barely'!$I18+'Male Somewhat'!$I18+'Male Active'!$I18+'Male Highly'!$I18)*'Bowel Cancer Epi'!CJ61)/('Male Inactive'!$I18*'Bowel Cancer Epi'!$CL61+'Male Barely'!$I18*'Bowel Cancer Epi'!$CM61+'Male Somewhat'!$I18*'Bowel Cancer Epi'!$CN61+'Male Active'!$I18*'Bowel Cancer Epi'!$CO61+'Male Highly'!$I18*'Bowel Cancer Epi'!$CP61)</f>
        <v>0</v>
      </c>
      <c r="AD18" s="58">
        <f>(('Male Inactive'!$I18+'Male Barely'!$I18+'Male Somewhat'!$I18+'Male Active'!$I18+'Male Highly'!$I18)*'Bowel Cancer Epi'!CK61)/('Male Inactive'!$I18*'Bowel Cancer Epi'!$CL61+'Male Barely'!$I18*'Bowel Cancer Epi'!$CM61+'Male Somewhat'!$I18*'Bowel Cancer Epi'!$CN61+'Male Active'!$I18*'Bowel Cancer Epi'!$CO61+'Male Highly'!$I18*'Bowel Cancer Epi'!$CP61)</f>
        <v>0</v>
      </c>
      <c r="AE18" s="58">
        <f t="shared" si="22"/>
        <v>0</v>
      </c>
      <c r="AF18" s="58">
        <f t="shared" si="23"/>
        <v>0</v>
      </c>
      <c r="AG18" s="58">
        <f t="shared" si="18"/>
        <v>0</v>
      </c>
      <c r="AI18" s="58">
        <f>(('Male Inactive'!$I18+'Male Barely'!$I18+'Male Somewhat'!$I18+'Male Active'!$I18+'Male Highly'!$I18)*'Diabetes Epi'!BQ71)/('Male Inactive'!$I18*'Diabetes Epi'!$BS71+'Male Barely'!$I18*'Diabetes Epi'!$BT71+'Male Somewhat'!$I18*'Diabetes Epi'!$BU71+'Male Active'!$I18*'Diabetes Epi'!$BV71+'Male Highly'!$I18*'Diabetes Epi'!$BW71)</f>
        <v>8.737890096062582E-4</v>
      </c>
      <c r="AJ18" s="58">
        <f>(('Male Inactive'!$I18+'Male Barely'!$I18+'Male Somewhat'!$I18+'Male Active'!$I18+'Male Highly'!$I18)*'Diabetes Epi'!BR71)/('Male Inactive'!$I18*'Diabetes Epi'!$BS71+'Male Barely'!$I18*'Diabetes Epi'!$BT71+'Male Somewhat'!$I18*'Diabetes Epi'!$BU71+'Male Active'!$I18*'Diabetes Epi'!$BV71+'Male Highly'!$I18*'Diabetes Epi'!$BW71)</f>
        <v>0</v>
      </c>
      <c r="AK18" s="58">
        <f t="shared" si="19"/>
        <v>8.7340736715602052E-4</v>
      </c>
      <c r="AL18" s="58">
        <f t="shared" si="20"/>
        <v>0</v>
      </c>
      <c r="AM18" s="58">
        <f t="shared" si="21"/>
        <v>3.4602671749281735E-3</v>
      </c>
    </row>
    <row r="19" spans="1:39">
      <c r="A19" s="58">
        <v>21</v>
      </c>
      <c r="B19" s="58">
        <f>'ACM Rates'!M32-(SUM(C19:F19))</f>
        <v>3.7237893073390816E-4</v>
      </c>
      <c r="C19" s="58">
        <f t="shared" si="1"/>
        <v>0</v>
      </c>
      <c r="D19" s="58">
        <f t="shared" si="2"/>
        <v>1.2762106926609185E-4</v>
      </c>
      <c r="E19" s="58">
        <f t="shared" si="3"/>
        <v>0</v>
      </c>
      <c r="F19" s="58">
        <f t="shared" si="4"/>
        <v>0</v>
      </c>
      <c r="G19" s="58">
        <f t="shared" si="5"/>
        <v>5.0000000000000001E-4</v>
      </c>
      <c r="H19" s="58">
        <f t="shared" si="6"/>
        <v>3.7230960630518783E-4</v>
      </c>
      <c r="I19" s="58">
        <f t="shared" si="14"/>
        <v>9989.7555760660471</v>
      </c>
      <c r="J19" s="58">
        <f t="shared" si="15"/>
        <v>3.7192819656102047</v>
      </c>
      <c r="K19" s="58">
        <f t="shared" si="7"/>
        <v>9987.8959350832411</v>
      </c>
      <c r="L19" s="58">
        <f t="shared" si="8"/>
        <v>593863.88756871026</v>
      </c>
      <c r="M19" s="58">
        <f t="shared" si="9"/>
        <v>59.447289079976976</v>
      </c>
      <c r="O19" s="58">
        <f>'Quintile Functions'!$BR27</f>
        <v>384.69173489999997</v>
      </c>
      <c r="Q19" s="58">
        <f>(('Male Inactive'!$I19+'Male Barely'!$I19+'Male Somewhat'!$I19+'Male Active'!$I19+'Male Highly'!$I19)*'MI Epi'!CX37)/('Male Inactive'!$I19*'MI Epi'!CZ37+'Male Barely'!$I19*'MI Epi'!DA37+'Male Somewhat'!$I19*'MI Epi'!DB37+'Male Active'!$I19*'MI Epi'!DC37+'Male Highly'!$I19*'MI Epi'!DD37)</f>
        <v>0</v>
      </c>
      <c r="R19" s="58">
        <f>(('Male Inactive'!$I19+'Male Barely'!$I19+'Male Somewhat'!$I19+'Male Active'!$I19+'Male Highly'!$I19)*'MI Epi'!CY37)/('Male Inactive'!$I19*'MI Epi'!$CZ37+'Male Barely'!$I19*'MI Epi'!$DA37+'Male Somewhat'!$I19*'MI Epi'!$DB37+'Male Active'!$I19*'MI Epi'!$DC37+'Male Highly'!$I19*'MI Epi'!$DD37)</f>
        <v>0</v>
      </c>
      <c r="S19" s="58">
        <f t="shared" si="10"/>
        <v>0</v>
      </c>
      <c r="T19" s="58">
        <f t="shared" si="11"/>
        <v>0</v>
      </c>
      <c r="U19" s="58">
        <f t="shared" si="16"/>
        <v>0</v>
      </c>
      <c r="W19" s="58">
        <f>(('Male Inactive'!$I19+'Male Barely'!$I19+'Male Somewhat'!$I19+'Male Active'!$I19+'Male Highly'!$I19)*'Stroke Epi'!CM45)/('Male Inactive'!$I19*'Stroke Epi'!$CO45+'Male Barely'!$I19*'Stroke Epi'!$CP45+'Male Somewhat'!$I19*'Stroke Epi'!$CQ45+'Male Active'!$I19*'Stroke Epi'!$CR45+'Male Highly'!$I19*'Stroke Epi'!$CS45)</f>
        <v>1.2762106926609185E-4</v>
      </c>
      <c r="X19" s="58">
        <f>(('Male Inactive'!$I19+'Male Barely'!$I19+'Male Somewhat'!$I19+'Male Active'!$I19+'Male Highly'!$I19)*'Stroke Epi'!CN45)/('Male Inactive'!$I19*'Stroke Epi'!$CO45+'Male Barely'!$I19*'Stroke Epi'!$CP45+'Male Somewhat'!$I19*'Stroke Epi'!$CQ45+'Male Active'!$I19*'Stroke Epi'!$CR45+'Male Highly'!$I19*'Stroke Epi'!$CS45)</f>
        <v>1.2762106926609185E-4</v>
      </c>
      <c r="Y19" s="58">
        <f t="shared" si="12"/>
        <v>1.2761292604379637E-4</v>
      </c>
      <c r="Z19" s="58">
        <f t="shared" si="13"/>
        <v>1.2761292604379637E-4</v>
      </c>
      <c r="AA19" s="58">
        <f t="shared" si="17"/>
        <v>0</v>
      </c>
      <c r="AC19" s="58">
        <f>(('Male Inactive'!$I19+'Male Barely'!$I19+'Male Somewhat'!$I19+'Male Active'!$I19+'Male Highly'!$I19)*'Bowel Cancer Epi'!CJ62)/('Male Inactive'!$I19*'Bowel Cancer Epi'!$CL62+'Male Barely'!$I19*'Bowel Cancer Epi'!$CM62+'Male Somewhat'!$I19*'Bowel Cancer Epi'!$CN62+'Male Active'!$I19*'Bowel Cancer Epi'!$CO62+'Male Highly'!$I19*'Bowel Cancer Epi'!$CP62)</f>
        <v>0</v>
      </c>
      <c r="AD19" s="58">
        <f>(('Male Inactive'!$I19+'Male Barely'!$I19+'Male Somewhat'!$I19+'Male Active'!$I19+'Male Highly'!$I19)*'Bowel Cancer Epi'!CK62)/('Male Inactive'!$I19*'Bowel Cancer Epi'!$CL62+'Male Barely'!$I19*'Bowel Cancer Epi'!$CM62+'Male Somewhat'!$I19*'Bowel Cancer Epi'!$CN62+'Male Active'!$I19*'Bowel Cancer Epi'!$CO62+'Male Highly'!$I19*'Bowel Cancer Epi'!$CP62)</f>
        <v>0</v>
      </c>
      <c r="AE19" s="58">
        <f t="shared" si="22"/>
        <v>0</v>
      </c>
      <c r="AF19" s="58">
        <f t="shared" si="23"/>
        <v>0</v>
      </c>
      <c r="AG19" s="58">
        <f t="shared" si="18"/>
        <v>0</v>
      </c>
      <c r="AI19" s="58">
        <f>(('Male Inactive'!$I19+'Male Barely'!$I19+'Male Somewhat'!$I19+'Male Active'!$I19+'Male Highly'!$I19)*'Diabetes Epi'!BQ72)/('Male Inactive'!$I19*'Diabetes Epi'!$BS72+'Male Barely'!$I19*'Diabetes Epi'!$BT72+'Male Somewhat'!$I19*'Diabetes Epi'!$BU72+'Male Active'!$I19*'Diabetes Epi'!$BV72+'Male Highly'!$I19*'Diabetes Epi'!$BW72)</f>
        <v>8.8135041297904466E-4</v>
      </c>
      <c r="AJ19" s="58">
        <f>(('Male Inactive'!$I19+'Male Barely'!$I19+'Male Somewhat'!$I19+'Male Active'!$I19+'Male Highly'!$I19)*'Diabetes Epi'!BR72)/('Male Inactive'!$I19*'Diabetes Epi'!$BS72+'Male Barely'!$I19*'Diabetes Epi'!$BT72+'Male Somewhat'!$I19*'Diabetes Epi'!$BU72+'Male Active'!$I19*'Diabetes Epi'!$BV72+'Male Highly'!$I19*'Diabetes Epi'!$BW72)</f>
        <v>0</v>
      </c>
      <c r="AK19" s="58">
        <f t="shared" si="19"/>
        <v>8.8096213778099397E-4</v>
      </c>
      <c r="AL19" s="58">
        <f t="shared" si="20"/>
        <v>0</v>
      </c>
      <c r="AM19" s="58">
        <f t="shared" si="21"/>
        <v>4.3306523192412835E-3</v>
      </c>
    </row>
    <row r="20" spans="1:39">
      <c r="A20" s="58">
        <v>22</v>
      </c>
      <c r="B20" s="58">
        <f>'ACM Rates'!M33-(SUM(C20:F20))</f>
        <v>3.7193466931820381E-4</v>
      </c>
      <c r="C20" s="58">
        <f t="shared" si="1"/>
        <v>0</v>
      </c>
      <c r="D20" s="58">
        <f t="shared" si="2"/>
        <v>1.280653306817962E-4</v>
      </c>
      <c r="E20" s="58">
        <f t="shared" si="3"/>
        <v>0</v>
      </c>
      <c r="F20" s="58">
        <f t="shared" si="4"/>
        <v>0</v>
      </c>
      <c r="G20" s="58">
        <f t="shared" si="5"/>
        <v>5.0000000000000001E-4</v>
      </c>
      <c r="H20" s="58">
        <f t="shared" si="6"/>
        <v>3.7186551019352532E-4</v>
      </c>
      <c r="I20" s="58">
        <f t="shared" si="14"/>
        <v>9986.0362941004369</v>
      </c>
      <c r="J20" s="58">
        <f t="shared" si="15"/>
        <v>3.7134624813167196</v>
      </c>
      <c r="K20" s="58">
        <f t="shared" si="7"/>
        <v>9984.1795628597793</v>
      </c>
      <c r="L20" s="58">
        <f t="shared" si="8"/>
        <v>583879.70800585044</v>
      </c>
      <c r="M20" s="58">
        <f t="shared" si="9"/>
        <v>58.469616052847279</v>
      </c>
      <c r="O20" s="58">
        <f>'Quintile Functions'!$BR28</f>
        <v>390.08501919999998</v>
      </c>
      <c r="Q20" s="58">
        <f>(('Male Inactive'!$I20+'Male Barely'!$I20+'Male Somewhat'!$I20+'Male Active'!$I20+'Male Highly'!$I20)*'MI Epi'!CX38)/('Male Inactive'!$I20*'MI Epi'!CZ38+'Male Barely'!$I20*'MI Epi'!DA38+'Male Somewhat'!$I20*'MI Epi'!DB38+'Male Active'!$I20*'MI Epi'!DC38+'Male Highly'!$I20*'MI Epi'!DD38)</f>
        <v>0</v>
      </c>
      <c r="R20" s="58">
        <f>(('Male Inactive'!$I20+'Male Barely'!$I20+'Male Somewhat'!$I20+'Male Active'!$I20+'Male Highly'!$I20)*'MI Epi'!CY38)/('Male Inactive'!$I20*'MI Epi'!$CZ38+'Male Barely'!$I20*'MI Epi'!$DA38+'Male Somewhat'!$I20*'MI Epi'!$DB38+'Male Active'!$I20*'MI Epi'!$DC38+'Male Highly'!$I20*'MI Epi'!$DD38)</f>
        <v>0</v>
      </c>
      <c r="S20" s="58">
        <f t="shared" si="10"/>
        <v>0</v>
      </c>
      <c r="T20" s="58">
        <f t="shared" si="11"/>
        <v>0</v>
      </c>
      <c r="U20" s="58">
        <f t="shared" si="16"/>
        <v>0</v>
      </c>
      <c r="W20" s="58">
        <f>(('Male Inactive'!$I20+'Male Barely'!$I20+'Male Somewhat'!$I20+'Male Active'!$I20+'Male Highly'!$I20)*'Stroke Epi'!CM46)/('Male Inactive'!$I20*'Stroke Epi'!$CO46+'Male Barely'!$I20*'Stroke Epi'!$CP46+'Male Somewhat'!$I20*'Stroke Epi'!$CQ46+'Male Active'!$I20*'Stroke Epi'!$CR46+'Male Highly'!$I20*'Stroke Epi'!$CS46)</f>
        <v>1.280653306817962E-4</v>
      </c>
      <c r="X20" s="58">
        <f>(('Male Inactive'!$I20+'Male Barely'!$I20+'Male Somewhat'!$I20+'Male Active'!$I20+'Male Highly'!$I20)*'Stroke Epi'!CN46)/('Male Inactive'!$I20*'Stroke Epi'!$CO46+'Male Barely'!$I20*'Stroke Epi'!$CP46+'Male Somewhat'!$I20*'Stroke Epi'!$CQ46+'Male Active'!$I20*'Stroke Epi'!$CR46+'Male Highly'!$I20*'Stroke Epi'!$CS46)</f>
        <v>1.280653306817962E-4</v>
      </c>
      <c r="Y20" s="58">
        <f t="shared" si="12"/>
        <v>1.2805713066743607E-4</v>
      </c>
      <c r="Z20" s="58">
        <f t="shared" si="13"/>
        <v>1.2805713066743607E-4</v>
      </c>
      <c r="AA20" s="58">
        <f t="shared" si="17"/>
        <v>0</v>
      </c>
      <c r="AC20" s="58">
        <f>(('Male Inactive'!$I20+'Male Barely'!$I20+'Male Somewhat'!$I20+'Male Active'!$I20+'Male Highly'!$I20)*'Bowel Cancer Epi'!CJ63)/('Male Inactive'!$I20*'Bowel Cancer Epi'!$CL63+'Male Barely'!$I20*'Bowel Cancer Epi'!$CM63+'Male Somewhat'!$I20*'Bowel Cancer Epi'!$CN63+'Male Active'!$I20*'Bowel Cancer Epi'!$CO63+'Male Highly'!$I20*'Bowel Cancer Epi'!$CP63)</f>
        <v>0</v>
      </c>
      <c r="AD20" s="58">
        <f>(('Male Inactive'!$I20+'Male Barely'!$I20+'Male Somewhat'!$I20+'Male Active'!$I20+'Male Highly'!$I20)*'Bowel Cancer Epi'!CK63)/('Male Inactive'!$I20*'Bowel Cancer Epi'!$CL63+'Male Barely'!$I20*'Bowel Cancer Epi'!$CM63+'Male Somewhat'!$I20*'Bowel Cancer Epi'!$CN63+'Male Active'!$I20*'Bowel Cancer Epi'!$CO63+'Male Highly'!$I20*'Bowel Cancer Epi'!$CP63)</f>
        <v>0</v>
      </c>
      <c r="AE20" s="58">
        <f t="shared" si="22"/>
        <v>0</v>
      </c>
      <c r="AF20" s="58">
        <f t="shared" si="23"/>
        <v>0</v>
      </c>
      <c r="AG20" s="58">
        <f t="shared" si="18"/>
        <v>0</v>
      </c>
      <c r="AI20" s="58">
        <f>(('Male Inactive'!$I20+'Male Barely'!$I20+'Male Somewhat'!$I20+'Male Active'!$I20+'Male Highly'!$I20)*'Diabetes Epi'!BQ73)/('Male Inactive'!$I20*'Diabetes Epi'!$BS73+'Male Barely'!$I20*'Diabetes Epi'!$BT73+'Male Somewhat'!$I20*'Diabetes Epi'!$BU73+'Male Active'!$I20*'Diabetes Epi'!$BV73+'Male Highly'!$I20*'Diabetes Epi'!$BW73)</f>
        <v>8.8880016345435566E-4</v>
      </c>
      <c r="AJ20" s="58">
        <f>(('Male Inactive'!$I20+'Male Barely'!$I20+'Male Somewhat'!$I20+'Male Active'!$I20+'Male Highly'!$I20)*'Diabetes Epi'!BR73)/('Male Inactive'!$I20*'Diabetes Epi'!$BS73+'Male Barely'!$I20*'Diabetes Epi'!$BT73+'Male Somewhat'!$I20*'Diabetes Epi'!$BU73+'Male Active'!$I20*'Diabetes Epi'!$BV73+'Male Highly'!$I20*'Diabetes Epi'!$BW73)</f>
        <v>0</v>
      </c>
      <c r="AK20" s="58">
        <f t="shared" si="19"/>
        <v>8.8840529758338338E-4</v>
      </c>
      <c r="AL20" s="58">
        <f t="shared" si="20"/>
        <v>0</v>
      </c>
      <c r="AM20" s="58">
        <f t="shared" si="21"/>
        <v>5.2077993162971325E-3</v>
      </c>
    </row>
    <row r="21" spans="1:39">
      <c r="A21" s="58">
        <v>23</v>
      </c>
      <c r="B21" s="58">
        <f>'ACM Rates'!M34-(SUM(C21:F21))</f>
        <v>3.7149943628619073E-4</v>
      </c>
      <c r="C21" s="58">
        <f t="shared" si="1"/>
        <v>0</v>
      </c>
      <c r="D21" s="58">
        <f t="shared" si="2"/>
        <v>1.2850056371380925E-4</v>
      </c>
      <c r="E21" s="58">
        <f t="shared" si="3"/>
        <v>0</v>
      </c>
      <c r="F21" s="58">
        <f t="shared" si="4"/>
        <v>0</v>
      </c>
      <c r="G21" s="58">
        <f t="shared" si="5"/>
        <v>5.0000000000000001E-4</v>
      </c>
      <c r="H21" s="58">
        <f t="shared" si="6"/>
        <v>3.7143043891507688E-4</v>
      </c>
      <c r="I21" s="58">
        <f t="shared" si="14"/>
        <v>9982.3228316191198</v>
      </c>
      <c r="J21" s="58">
        <f t="shared" si="15"/>
        <v>3.7077385507402827</v>
      </c>
      <c r="K21" s="58">
        <f t="shared" si="7"/>
        <v>9980.4689623437498</v>
      </c>
      <c r="L21" s="58">
        <f t="shared" si="8"/>
        <v>573899.23904350679</v>
      </c>
      <c r="M21" s="58">
        <f t="shared" si="9"/>
        <v>57.491552690088774</v>
      </c>
      <c r="O21" s="58">
        <f>'Quintile Functions'!$BR29</f>
        <v>393.69571230000008</v>
      </c>
      <c r="Q21" s="58">
        <f>(('Male Inactive'!$I21+'Male Barely'!$I21+'Male Somewhat'!$I21+'Male Active'!$I21+'Male Highly'!$I21)*'MI Epi'!CX39)/('Male Inactive'!$I21*'MI Epi'!CZ39+'Male Barely'!$I21*'MI Epi'!DA39+'Male Somewhat'!$I21*'MI Epi'!DB39+'Male Active'!$I21*'MI Epi'!DC39+'Male Highly'!$I21*'MI Epi'!DD39)</f>
        <v>0</v>
      </c>
      <c r="R21" s="58">
        <f>(('Male Inactive'!$I21+'Male Barely'!$I21+'Male Somewhat'!$I21+'Male Active'!$I21+'Male Highly'!$I21)*'MI Epi'!CY39)/('Male Inactive'!$I21*'MI Epi'!$CZ39+'Male Barely'!$I21*'MI Epi'!$DA39+'Male Somewhat'!$I21*'MI Epi'!$DB39+'Male Active'!$I21*'MI Epi'!$DC39+'Male Highly'!$I21*'MI Epi'!$DD39)</f>
        <v>0</v>
      </c>
      <c r="S21" s="58">
        <f t="shared" si="10"/>
        <v>0</v>
      </c>
      <c r="T21" s="58">
        <f t="shared" si="11"/>
        <v>0</v>
      </c>
      <c r="U21" s="58">
        <f t="shared" si="16"/>
        <v>0</v>
      </c>
      <c r="W21" s="58">
        <f>(('Male Inactive'!$I21+'Male Barely'!$I21+'Male Somewhat'!$I21+'Male Active'!$I21+'Male Highly'!$I21)*'Stroke Epi'!CM47)/('Male Inactive'!$I21*'Stroke Epi'!$CO47+'Male Barely'!$I21*'Stroke Epi'!$CP47+'Male Somewhat'!$I21*'Stroke Epi'!$CQ47+'Male Active'!$I21*'Stroke Epi'!$CR47+'Male Highly'!$I21*'Stroke Epi'!$CS47)</f>
        <v>1.2850056371380925E-4</v>
      </c>
      <c r="X21" s="58">
        <f>(('Male Inactive'!$I21+'Male Barely'!$I21+'Male Somewhat'!$I21+'Male Active'!$I21+'Male Highly'!$I21)*'Stroke Epi'!CN47)/('Male Inactive'!$I21*'Stroke Epi'!$CO47+'Male Barely'!$I21*'Stroke Epi'!$CP47+'Male Somewhat'!$I21*'Stroke Epi'!$CQ47+'Male Active'!$I21*'Stroke Epi'!$CR47+'Male Highly'!$I21*'Stroke Epi'!$CS47)</f>
        <v>1.2850056371380925E-4</v>
      </c>
      <c r="Y21" s="58">
        <f t="shared" si="12"/>
        <v>1.2849230787004284E-4</v>
      </c>
      <c r="Z21" s="58">
        <f t="shared" si="13"/>
        <v>1.2849230787004284E-4</v>
      </c>
      <c r="AA21" s="58">
        <f t="shared" si="17"/>
        <v>0</v>
      </c>
      <c r="AC21" s="58">
        <f>(('Male Inactive'!$I21+'Male Barely'!$I21+'Male Somewhat'!$I21+'Male Active'!$I21+'Male Highly'!$I21)*'Bowel Cancer Epi'!CJ64)/('Male Inactive'!$I21*'Bowel Cancer Epi'!$CL64+'Male Barely'!$I21*'Bowel Cancer Epi'!$CM64+'Male Somewhat'!$I21*'Bowel Cancer Epi'!$CN64+'Male Active'!$I21*'Bowel Cancer Epi'!$CO64+'Male Highly'!$I21*'Bowel Cancer Epi'!$CP64)</f>
        <v>0</v>
      </c>
      <c r="AD21" s="58">
        <f>(('Male Inactive'!$I21+'Male Barely'!$I21+'Male Somewhat'!$I21+'Male Active'!$I21+'Male Highly'!$I21)*'Bowel Cancer Epi'!CK64)/('Male Inactive'!$I21*'Bowel Cancer Epi'!$CL64+'Male Barely'!$I21*'Bowel Cancer Epi'!$CM64+'Male Somewhat'!$I21*'Bowel Cancer Epi'!$CN64+'Male Active'!$I21*'Bowel Cancer Epi'!$CO64+'Male Highly'!$I21*'Bowel Cancer Epi'!$CP64)</f>
        <v>0</v>
      </c>
      <c r="AE21" s="58">
        <f t="shared" si="22"/>
        <v>0</v>
      </c>
      <c r="AF21" s="58">
        <f t="shared" si="23"/>
        <v>0</v>
      </c>
      <c r="AG21" s="58">
        <f t="shared" si="18"/>
        <v>0</v>
      </c>
      <c r="AI21" s="58">
        <f>(('Male Inactive'!$I21+'Male Barely'!$I21+'Male Somewhat'!$I21+'Male Active'!$I21+'Male Highly'!$I21)*'Diabetes Epi'!BQ74)/('Male Inactive'!$I21*'Diabetes Epi'!$BS74+'Male Barely'!$I21*'Diabetes Epi'!$BT74+'Male Somewhat'!$I21*'Diabetes Epi'!$BU74+'Male Active'!$I21*'Diabetes Epi'!$BV74+'Male Highly'!$I21*'Diabetes Epi'!$BW74)</f>
        <v>8.9612893595331284E-4</v>
      </c>
      <c r="AJ21" s="58">
        <f>(('Male Inactive'!$I21+'Male Barely'!$I21+'Male Somewhat'!$I21+'Male Active'!$I21+'Male Highly'!$I21)*'Diabetes Epi'!BR74)/('Male Inactive'!$I21*'Diabetes Epi'!$BS74+'Male Barely'!$I21*'Diabetes Epi'!$BT74+'Male Somewhat'!$I21*'Diabetes Epi'!$BU74+'Male Active'!$I21*'Diabetes Epi'!$BV74+'Male Highly'!$I21*'Diabetes Epi'!$BW74)</f>
        <v>0</v>
      </c>
      <c r="AK21" s="58">
        <f t="shared" si="19"/>
        <v>8.9572753233047031E-4</v>
      </c>
      <c r="AL21" s="58">
        <f t="shared" si="20"/>
        <v>0</v>
      </c>
      <c r="AM21" s="58">
        <f t="shared" si="21"/>
        <v>6.0915779773791662E-3</v>
      </c>
    </row>
    <row r="22" spans="1:39">
      <c r="A22" s="58">
        <v>24</v>
      </c>
      <c r="B22" s="58">
        <f>'ACM Rates'!M35-(SUM(C22:F22))</f>
        <v>3.7107342280293874E-4</v>
      </c>
      <c r="C22" s="58">
        <f t="shared" si="1"/>
        <v>0</v>
      </c>
      <c r="D22" s="58">
        <f t="shared" si="2"/>
        <v>1.2892657719706127E-4</v>
      </c>
      <c r="E22" s="58">
        <f t="shared" si="3"/>
        <v>0</v>
      </c>
      <c r="F22" s="58">
        <f t="shared" si="4"/>
        <v>0</v>
      </c>
      <c r="G22" s="58">
        <f t="shared" si="5"/>
        <v>5.0000000000000001E-4</v>
      </c>
      <c r="H22" s="58">
        <f t="shared" si="6"/>
        <v>3.7100458357541832E-4</v>
      </c>
      <c r="I22" s="58">
        <f t="shared" si="14"/>
        <v>9978.6150930683798</v>
      </c>
      <c r="J22" s="58">
        <f t="shared" si="15"/>
        <v>3.7021119372632185</v>
      </c>
      <c r="K22" s="58">
        <f t="shared" si="7"/>
        <v>9976.7640370997469</v>
      </c>
      <c r="L22" s="58">
        <f t="shared" si="8"/>
        <v>563922.47500640689</v>
      </c>
      <c r="M22" s="58">
        <f t="shared" si="9"/>
        <v>56.513100239544691</v>
      </c>
      <c r="O22" s="58">
        <f>'Quintile Functions'!$BR30</f>
        <v>395.60337360000005</v>
      </c>
      <c r="Q22" s="58">
        <f>(('Male Inactive'!$I22+'Male Barely'!$I22+'Male Somewhat'!$I22+'Male Active'!$I22+'Male Highly'!$I22)*'MI Epi'!CX40)/('Male Inactive'!$I22*'MI Epi'!CZ40+'Male Barely'!$I22*'MI Epi'!DA40+'Male Somewhat'!$I22*'MI Epi'!DB40+'Male Active'!$I22*'MI Epi'!DC40+'Male Highly'!$I22*'MI Epi'!DD40)</f>
        <v>0</v>
      </c>
      <c r="R22" s="58">
        <f>(('Male Inactive'!$I22+'Male Barely'!$I22+'Male Somewhat'!$I22+'Male Active'!$I22+'Male Highly'!$I22)*'MI Epi'!CY40)/('Male Inactive'!$I22*'MI Epi'!$CZ40+'Male Barely'!$I22*'MI Epi'!$DA40+'Male Somewhat'!$I22*'MI Epi'!$DB40+'Male Active'!$I22*'MI Epi'!$DC40+'Male Highly'!$I22*'MI Epi'!$DD40)</f>
        <v>0</v>
      </c>
      <c r="S22" s="58">
        <f t="shared" si="10"/>
        <v>0</v>
      </c>
      <c r="T22" s="58">
        <f t="shared" si="11"/>
        <v>0</v>
      </c>
      <c r="U22" s="58">
        <f t="shared" si="16"/>
        <v>0</v>
      </c>
      <c r="W22" s="58">
        <f>(('Male Inactive'!$I22+'Male Barely'!$I22+'Male Somewhat'!$I22+'Male Active'!$I22+'Male Highly'!$I22)*'Stroke Epi'!CM48)/('Male Inactive'!$I22*'Stroke Epi'!$CO48+'Male Barely'!$I22*'Stroke Epi'!$CP48+'Male Somewhat'!$I22*'Stroke Epi'!$CQ48+'Male Active'!$I22*'Stroke Epi'!$CR48+'Male Highly'!$I22*'Stroke Epi'!$CS48)</f>
        <v>1.2892657719706127E-4</v>
      </c>
      <c r="X22" s="58">
        <f>(('Male Inactive'!$I22+'Male Barely'!$I22+'Male Somewhat'!$I22+'Male Active'!$I22+'Male Highly'!$I22)*'Stroke Epi'!CN48)/('Male Inactive'!$I22*'Stroke Epi'!$CO48+'Male Barely'!$I22*'Stroke Epi'!$CP48+'Male Somewhat'!$I22*'Stroke Epi'!$CQ48+'Male Active'!$I22*'Stroke Epi'!$CR48+'Male Highly'!$I22*'Stroke Epi'!$CS48)</f>
        <v>1.2892657719706127E-4</v>
      </c>
      <c r="Y22" s="58">
        <f t="shared" si="12"/>
        <v>1.2891826652305927E-4</v>
      </c>
      <c r="Z22" s="58">
        <f t="shared" si="13"/>
        <v>1.2891826652305927E-4</v>
      </c>
      <c r="AA22" s="58">
        <f t="shared" si="17"/>
        <v>0</v>
      </c>
      <c r="AC22" s="58">
        <f>(('Male Inactive'!$I22+'Male Barely'!$I22+'Male Somewhat'!$I22+'Male Active'!$I22+'Male Highly'!$I22)*'Bowel Cancer Epi'!CJ65)/('Male Inactive'!$I22*'Bowel Cancer Epi'!$CL65+'Male Barely'!$I22*'Bowel Cancer Epi'!$CM65+'Male Somewhat'!$I22*'Bowel Cancer Epi'!$CN65+'Male Active'!$I22*'Bowel Cancer Epi'!$CO65+'Male Highly'!$I22*'Bowel Cancer Epi'!$CP65)</f>
        <v>0</v>
      </c>
      <c r="AD22" s="58">
        <f>(('Male Inactive'!$I22+'Male Barely'!$I22+'Male Somewhat'!$I22+'Male Active'!$I22+'Male Highly'!$I22)*'Bowel Cancer Epi'!CK65)/('Male Inactive'!$I22*'Bowel Cancer Epi'!$CL65+'Male Barely'!$I22*'Bowel Cancer Epi'!$CM65+'Male Somewhat'!$I22*'Bowel Cancer Epi'!$CN65+'Male Active'!$I22*'Bowel Cancer Epi'!$CO65+'Male Highly'!$I22*'Bowel Cancer Epi'!$CP65)</f>
        <v>0</v>
      </c>
      <c r="AE22" s="58">
        <f t="shared" si="22"/>
        <v>0</v>
      </c>
      <c r="AF22" s="58">
        <f t="shared" si="23"/>
        <v>0</v>
      </c>
      <c r="AG22" s="58">
        <f t="shared" si="18"/>
        <v>0</v>
      </c>
      <c r="AI22" s="58">
        <f>(('Male Inactive'!$I22+'Male Barely'!$I22+'Male Somewhat'!$I22+'Male Active'!$I22+'Male Highly'!$I22)*'Diabetes Epi'!BQ75)/('Male Inactive'!$I22*'Diabetes Epi'!$BS75+'Male Barely'!$I22*'Diabetes Epi'!$BT75+'Male Somewhat'!$I22*'Diabetes Epi'!$BU75+'Male Active'!$I22*'Diabetes Epi'!$BV75+'Male Highly'!$I22*'Diabetes Epi'!$BW75)</f>
        <v>9.0332771675569873E-4</v>
      </c>
      <c r="AJ22" s="58">
        <f>(('Male Inactive'!$I22+'Male Barely'!$I22+'Male Somewhat'!$I22+'Male Active'!$I22+'Male Highly'!$I22)*'Diabetes Epi'!BR75)/('Male Inactive'!$I22*'Diabetes Epi'!$BS75+'Male Barely'!$I22*'Diabetes Epi'!$BT75+'Male Somewhat'!$I22*'Diabetes Epi'!$BU75+'Male Active'!$I22*'Diabetes Epi'!$BV75+'Male Highly'!$I22*'Diabetes Epi'!$BW75)</f>
        <v>0</v>
      </c>
      <c r="AK22" s="58">
        <f t="shared" si="19"/>
        <v>9.0291983909873696E-4</v>
      </c>
      <c r="AL22" s="58">
        <f t="shared" si="20"/>
        <v>0</v>
      </c>
      <c r="AM22" s="58">
        <f t="shared" si="21"/>
        <v>6.9818491155999602E-3</v>
      </c>
    </row>
    <row r="23" spans="1:39">
      <c r="A23" s="58">
        <v>25</v>
      </c>
      <c r="B23" s="58">
        <f>'ACM Rates'!M36-(SUM(C23:F23))</f>
        <v>4.7065681933628883E-4</v>
      </c>
      <c r="C23" s="58">
        <f t="shared" si="1"/>
        <v>0</v>
      </c>
      <c r="D23" s="58">
        <f t="shared" si="2"/>
        <v>1.2934318066371112E-4</v>
      </c>
      <c r="E23" s="58">
        <f t="shared" si="3"/>
        <v>0</v>
      </c>
      <c r="F23" s="58">
        <f t="shared" si="4"/>
        <v>0</v>
      </c>
      <c r="G23" s="58">
        <f t="shared" si="5"/>
        <v>5.9999999999999995E-4</v>
      </c>
      <c r="H23" s="58">
        <f t="shared" si="6"/>
        <v>4.7054607778995727E-4</v>
      </c>
      <c r="I23" s="58">
        <f t="shared" si="14"/>
        <v>9974.9129811311159</v>
      </c>
      <c r="J23" s="58">
        <f t="shared" si="15"/>
        <v>4.6936561795673768</v>
      </c>
      <c r="K23" s="58">
        <f t="shared" si="7"/>
        <v>9972.5661530413308</v>
      </c>
      <c r="L23" s="58">
        <f t="shared" si="8"/>
        <v>553949.90885336557</v>
      </c>
      <c r="M23" s="58">
        <f t="shared" si="9"/>
        <v>55.534309913403355</v>
      </c>
      <c r="O23" s="58">
        <f>'Quintile Functions'!$BR31</f>
        <v>395.88756250000017</v>
      </c>
      <c r="Q23" s="58">
        <f>(('Male Inactive'!$I23+'Male Barely'!$I23+'Male Somewhat'!$I23+'Male Active'!$I23+'Male Highly'!$I23)*'MI Epi'!CX41)/('Male Inactive'!$I23*'MI Epi'!CZ41+'Male Barely'!$I23*'MI Epi'!DA41+'Male Somewhat'!$I23*'MI Epi'!DB41+'Male Active'!$I23*'MI Epi'!DC41+'Male Highly'!$I23*'MI Epi'!DD41)</f>
        <v>0</v>
      </c>
      <c r="R23" s="58">
        <f>(('Male Inactive'!$I23+'Male Barely'!$I23+'Male Somewhat'!$I23+'Male Active'!$I23+'Male Highly'!$I23)*'MI Epi'!CY41)/('Male Inactive'!$I23*'MI Epi'!$CZ41+'Male Barely'!$I23*'MI Epi'!$DA41+'Male Somewhat'!$I23*'MI Epi'!$DB41+'Male Active'!$I23*'MI Epi'!$DC41+'Male Highly'!$I23*'MI Epi'!$DD41)</f>
        <v>0</v>
      </c>
      <c r="S23" s="58">
        <f t="shared" si="10"/>
        <v>0</v>
      </c>
      <c r="T23" s="58">
        <f t="shared" si="11"/>
        <v>0</v>
      </c>
      <c r="U23" s="58">
        <f t="shared" si="16"/>
        <v>0</v>
      </c>
      <c r="W23" s="58">
        <f>(('Male Inactive'!$I23+'Male Barely'!$I23+'Male Somewhat'!$I23+'Male Active'!$I23+'Male Highly'!$I23)*'Stroke Epi'!CM49)/('Male Inactive'!$I23*'Stroke Epi'!$CO49+'Male Barely'!$I23*'Stroke Epi'!$CP49+'Male Somewhat'!$I23*'Stroke Epi'!$CQ49+'Male Active'!$I23*'Stroke Epi'!$CR49+'Male Highly'!$I23*'Stroke Epi'!$CS49)</f>
        <v>1.2934318066371112E-4</v>
      </c>
      <c r="X23" s="58">
        <f>(('Male Inactive'!$I23+'Male Barely'!$I23+'Male Somewhat'!$I23+'Male Active'!$I23+'Male Highly'!$I23)*'Stroke Epi'!CN49)/('Male Inactive'!$I23*'Stroke Epi'!$CO49+'Male Barely'!$I23*'Stroke Epi'!$CP49+'Male Somewhat'!$I23*'Stroke Epi'!$CQ49+'Male Active'!$I23*'Stroke Epi'!$CR49+'Male Highly'!$I23*'Stroke Epi'!$CS49)</f>
        <v>1.2934318066371112E-4</v>
      </c>
      <c r="Y23" s="58">
        <f t="shared" si="12"/>
        <v>1.2933481619514797E-4</v>
      </c>
      <c r="Z23" s="58">
        <f t="shared" si="13"/>
        <v>1.2933481619514797E-4</v>
      </c>
      <c r="AA23" s="58">
        <f t="shared" si="17"/>
        <v>0</v>
      </c>
      <c r="AC23" s="58">
        <f>(('Male Inactive'!$I23+'Male Barely'!$I23+'Male Somewhat'!$I23+'Male Active'!$I23+'Male Highly'!$I23)*'Bowel Cancer Epi'!CJ66)/('Male Inactive'!$I23*'Bowel Cancer Epi'!$CL66+'Male Barely'!$I23*'Bowel Cancer Epi'!$CM66+'Male Somewhat'!$I23*'Bowel Cancer Epi'!$CN66+'Male Active'!$I23*'Bowel Cancer Epi'!$CO66+'Male Highly'!$I23*'Bowel Cancer Epi'!$CP66)</f>
        <v>0</v>
      </c>
      <c r="AD23" s="58">
        <f>(('Male Inactive'!$I23+'Male Barely'!$I23+'Male Somewhat'!$I23+'Male Active'!$I23+'Male Highly'!$I23)*'Bowel Cancer Epi'!CK66)/('Male Inactive'!$I23*'Bowel Cancer Epi'!$CL66+'Male Barely'!$I23*'Bowel Cancer Epi'!$CM66+'Male Somewhat'!$I23*'Bowel Cancer Epi'!$CN66+'Male Active'!$I23*'Bowel Cancer Epi'!$CO66+'Male Highly'!$I23*'Bowel Cancer Epi'!$CP66)</f>
        <v>0</v>
      </c>
      <c r="AE23" s="58">
        <f t="shared" si="22"/>
        <v>0</v>
      </c>
      <c r="AF23" s="58">
        <f t="shared" si="23"/>
        <v>0</v>
      </c>
      <c r="AG23" s="58">
        <f t="shared" si="18"/>
        <v>0</v>
      </c>
      <c r="AI23" s="58">
        <f>(('Male Inactive'!$I23+'Male Barely'!$I23+'Male Somewhat'!$I23+'Male Active'!$I23+'Male Highly'!$I23)*'Diabetes Epi'!BQ76)/('Male Inactive'!$I23*'Diabetes Epi'!$BS76+'Male Barely'!$I23*'Diabetes Epi'!$BT76+'Male Somewhat'!$I23*'Diabetes Epi'!$BU76+'Male Active'!$I23*'Diabetes Epi'!$BV76+'Male Highly'!$I23*'Diabetes Epi'!$BW76)</f>
        <v>1.3655815388931094E-3</v>
      </c>
      <c r="AJ23" s="58">
        <f>(('Male Inactive'!$I23+'Male Barely'!$I23+'Male Somewhat'!$I23+'Male Active'!$I23+'Male Highly'!$I23)*'Diabetes Epi'!BR76)/('Male Inactive'!$I23*'Diabetes Epi'!$BS76+'Male Barely'!$I23*'Diabetes Epi'!$BT76+'Male Somewhat'!$I23*'Diabetes Epi'!$BU76+'Male Active'!$I23*'Diabetes Epi'!$BV76+'Male Highly'!$I23*'Diabetes Epi'!$BW76)</f>
        <v>0</v>
      </c>
      <c r="AK23" s="58">
        <f t="shared" si="19"/>
        <v>1.3646495567042338E-3</v>
      </c>
      <c r="AL23" s="58">
        <f t="shared" si="20"/>
        <v>0</v>
      </c>
      <c r="AM23" s="58">
        <f t="shared" si="21"/>
        <v>7.8784649046186282E-3</v>
      </c>
    </row>
    <row r="24" spans="1:39">
      <c r="A24" s="58">
        <v>26</v>
      </c>
      <c r="B24" s="58">
        <f>'ACM Rates'!M37-(SUM(C24:F24))</f>
        <v>4.7024981534736873E-4</v>
      </c>
      <c r="C24" s="58">
        <f t="shared" si="1"/>
        <v>0</v>
      </c>
      <c r="D24" s="58">
        <f t="shared" si="2"/>
        <v>1.2975018465263122E-4</v>
      </c>
      <c r="E24" s="58">
        <f t="shared" si="3"/>
        <v>0</v>
      </c>
      <c r="F24" s="58">
        <f t="shared" si="4"/>
        <v>0</v>
      </c>
      <c r="G24" s="58">
        <f t="shared" si="5"/>
        <v>5.9999999999999995E-4</v>
      </c>
      <c r="H24" s="58">
        <f t="shared" si="6"/>
        <v>4.7013926523231664E-4</v>
      </c>
      <c r="I24" s="58">
        <f t="shared" si="14"/>
        <v>9970.2193249515476</v>
      </c>
      <c r="J24" s="58">
        <f t="shared" si="15"/>
        <v>4.687391587637765</v>
      </c>
      <c r="K24" s="58">
        <f t="shared" si="7"/>
        <v>9967.8756291577283</v>
      </c>
      <c r="L24" s="58">
        <f t="shared" si="8"/>
        <v>543982.03322420781</v>
      </c>
      <c r="M24" s="58">
        <f t="shared" si="9"/>
        <v>54.560688736589192</v>
      </c>
      <c r="O24" s="58">
        <f>'Quintile Functions'!$BR32</f>
        <v>394.62783840000009</v>
      </c>
      <c r="Q24" s="58">
        <f>(('Male Inactive'!$I24+'Male Barely'!$I24+'Male Somewhat'!$I24+'Male Active'!$I24+'Male Highly'!$I24)*'MI Epi'!CX42)/('Male Inactive'!$I24*'MI Epi'!CZ42+'Male Barely'!$I24*'MI Epi'!DA42+'Male Somewhat'!$I24*'MI Epi'!DB42+'Male Active'!$I24*'MI Epi'!DC42+'Male Highly'!$I24*'MI Epi'!DD42)</f>
        <v>0</v>
      </c>
      <c r="R24" s="58">
        <f>(('Male Inactive'!$I24+'Male Barely'!$I24+'Male Somewhat'!$I24+'Male Active'!$I24+'Male Highly'!$I24)*'MI Epi'!CY42)/('Male Inactive'!$I24*'MI Epi'!$CZ42+'Male Barely'!$I24*'MI Epi'!$DA42+'Male Somewhat'!$I24*'MI Epi'!$DB42+'Male Active'!$I24*'MI Epi'!$DC42+'Male Highly'!$I24*'MI Epi'!$DD42)</f>
        <v>0</v>
      </c>
      <c r="S24" s="58">
        <f t="shared" si="10"/>
        <v>0</v>
      </c>
      <c r="T24" s="58">
        <f t="shared" si="11"/>
        <v>0</v>
      </c>
      <c r="U24" s="58">
        <f t="shared" si="16"/>
        <v>0</v>
      </c>
      <c r="W24" s="58">
        <f>(('Male Inactive'!$I24+'Male Barely'!$I24+'Male Somewhat'!$I24+'Male Active'!$I24+'Male Highly'!$I24)*'Stroke Epi'!CM50)/('Male Inactive'!$I24*'Stroke Epi'!$CO50+'Male Barely'!$I24*'Stroke Epi'!$CP50+'Male Somewhat'!$I24*'Stroke Epi'!$CQ50+'Male Active'!$I24*'Stroke Epi'!$CR50+'Male Highly'!$I24*'Stroke Epi'!$CS50)</f>
        <v>1.2975018465263122E-4</v>
      </c>
      <c r="X24" s="58">
        <f>(('Male Inactive'!$I24+'Male Barely'!$I24+'Male Somewhat'!$I24+'Male Active'!$I24+'Male Highly'!$I24)*'Stroke Epi'!CN50)/('Male Inactive'!$I24*'Stroke Epi'!$CO50+'Male Barely'!$I24*'Stroke Epi'!$CP50+'Male Somewhat'!$I24*'Stroke Epi'!$CQ50+'Male Active'!$I24*'Stroke Epi'!$CR50+'Male Highly'!$I24*'Stroke Epi'!$CS50)</f>
        <v>1.2975018465263122E-4</v>
      </c>
      <c r="Y24" s="58">
        <f t="shared" si="12"/>
        <v>1.2974176746149979E-4</v>
      </c>
      <c r="Z24" s="58">
        <f t="shared" si="13"/>
        <v>1.2974176746149979E-4</v>
      </c>
      <c r="AA24" s="58">
        <f t="shared" si="17"/>
        <v>0</v>
      </c>
      <c r="AC24" s="58">
        <f>(('Male Inactive'!$I24+'Male Barely'!$I24+'Male Somewhat'!$I24+'Male Active'!$I24+'Male Highly'!$I24)*'Bowel Cancer Epi'!CJ67)/('Male Inactive'!$I24*'Bowel Cancer Epi'!$CL67+'Male Barely'!$I24*'Bowel Cancer Epi'!$CM67+'Male Somewhat'!$I24*'Bowel Cancer Epi'!$CN67+'Male Active'!$I24*'Bowel Cancer Epi'!$CO67+'Male Highly'!$I24*'Bowel Cancer Epi'!$CP67)</f>
        <v>0</v>
      </c>
      <c r="AD24" s="58">
        <f>(('Male Inactive'!$I24+'Male Barely'!$I24+'Male Somewhat'!$I24+'Male Active'!$I24+'Male Highly'!$I24)*'Bowel Cancer Epi'!CK67)/('Male Inactive'!$I24*'Bowel Cancer Epi'!$CL67+'Male Barely'!$I24*'Bowel Cancer Epi'!$CM67+'Male Somewhat'!$I24*'Bowel Cancer Epi'!$CN67+'Male Active'!$I24*'Bowel Cancer Epi'!$CO67+'Male Highly'!$I24*'Bowel Cancer Epi'!$CP67)</f>
        <v>0</v>
      </c>
      <c r="AE24" s="58">
        <f t="shared" si="22"/>
        <v>0</v>
      </c>
      <c r="AF24" s="58">
        <f t="shared" si="23"/>
        <v>0</v>
      </c>
      <c r="AG24" s="58">
        <f t="shared" si="18"/>
        <v>0</v>
      </c>
      <c r="AI24" s="58">
        <f>(('Male Inactive'!$I24+'Male Barely'!$I24+'Male Somewhat'!$I24+'Male Active'!$I24+'Male Highly'!$I24)*'Diabetes Epi'!BQ77)/('Male Inactive'!$I24*'Diabetes Epi'!$BS77+'Male Barely'!$I24*'Diabetes Epi'!$BT77+'Male Somewhat'!$I24*'Diabetes Epi'!$BU77+'Male Active'!$I24*'Diabetes Epi'!$BV77+'Male Highly'!$I24*'Diabetes Epi'!$BW77)</f>
        <v>1.3759502722930992E-3</v>
      </c>
      <c r="AJ24" s="58">
        <f>(('Male Inactive'!$I24+'Male Barely'!$I24+'Male Somewhat'!$I24+'Male Active'!$I24+'Male Highly'!$I24)*'Diabetes Epi'!BR77)/('Male Inactive'!$I24*'Diabetes Epi'!$BS77+'Male Barely'!$I24*'Diabetes Epi'!$BT77+'Male Somewhat'!$I24*'Diabetes Epi'!$BU77+'Male Active'!$I24*'Diabetes Epi'!$BV77+'Male Highly'!$I24*'Diabetes Epi'!$BW77)</f>
        <v>0</v>
      </c>
      <c r="AK24" s="58">
        <f t="shared" si="19"/>
        <v>1.3750040867350766E-3</v>
      </c>
      <c r="AL24" s="58">
        <f t="shared" si="20"/>
        <v>0</v>
      </c>
      <c r="AM24" s="58">
        <f t="shared" si="21"/>
        <v>9.2323631176832646E-3</v>
      </c>
    </row>
    <row r="25" spans="1:39">
      <c r="A25" s="58">
        <v>27</v>
      </c>
      <c r="B25" s="58">
        <f>'ACM Rates'!M38-(SUM(C25:F25))</f>
        <v>4.6985259855053557E-4</v>
      </c>
      <c r="C25" s="58">
        <f t="shared" si="1"/>
        <v>0</v>
      </c>
      <c r="D25" s="58">
        <f t="shared" si="2"/>
        <v>1.3014740144946438E-4</v>
      </c>
      <c r="E25" s="58">
        <f t="shared" si="3"/>
        <v>0</v>
      </c>
      <c r="F25" s="58">
        <f t="shared" si="4"/>
        <v>0</v>
      </c>
      <c r="G25" s="58">
        <f t="shared" si="5"/>
        <v>5.9999999999999995E-4</v>
      </c>
      <c r="H25" s="58">
        <f t="shared" si="6"/>
        <v>4.6974223510387603E-4</v>
      </c>
      <c r="I25" s="58">
        <f t="shared" si="14"/>
        <v>9965.531933363909</v>
      </c>
      <c r="J25" s="58">
        <f t="shared" si="15"/>
        <v>4.6812312443774138</v>
      </c>
      <c r="K25" s="58">
        <f t="shared" si="7"/>
        <v>9963.1913177417191</v>
      </c>
      <c r="L25" s="58">
        <f t="shared" si="8"/>
        <v>534018.84190646629</v>
      </c>
      <c r="M25" s="58">
        <f t="shared" si="9"/>
        <v>53.586586795092018</v>
      </c>
      <c r="O25" s="58">
        <f>'Quintile Functions'!$BR33</f>
        <v>391.90376070000008</v>
      </c>
      <c r="Q25" s="58">
        <f>(('Male Inactive'!$I25+'Male Barely'!$I25+'Male Somewhat'!$I25+'Male Active'!$I25+'Male Highly'!$I25)*'MI Epi'!CX43)/('Male Inactive'!$I25*'MI Epi'!CZ43+'Male Barely'!$I25*'MI Epi'!DA43+'Male Somewhat'!$I25*'MI Epi'!DB43+'Male Active'!$I25*'MI Epi'!DC43+'Male Highly'!$I25*'MI Epi'!DD43)</f>
        <v>0</v>
      </c>
      <c r="R25" s="58">
        <f>(('Male Inactive'!$I25+'Male Barely'!$I25+'Male Somewhat'!$I25+'Male Active'!$I25+'Male Highly'!$I25)*'MI Epi'!CY43)/('Male Inactive'!$I25*'MI Epi'!$CZ43+'Male Barely'!$I25*'MI Epi'!$DA43+'Male Somewhat'!$I25*'MI Epi'!$DB43+'Male Active'!$I25*'MI Epi'!$DC43+'Male Highly'!$I25*'MI Epi'!$DD43)</f>
        <v>0</v>
      </c>
      <c r="S25" s="58">
        <f t="shared" si="10"/>
        <v>0</v>
      </c>
      <c r="T25" s="58">
        <f t="shared" si="11"/>
        <v>0</v>
      </c>
      <c r="U25" s="58">
        <f t="shared" si="16"/>
        <v>0</v>
      </c>
      <c r="W25" s="58">
        <f>(('Male Inactive'!$I25+'Male Barely'!$I25+'Male Somewhat'!$I25+'Male Active'!$I25+'Male Highly'!$I25)*'Stroke Epi'!CM51)/('Male Inactive'!$I25*'Stroke Epi'!$CO51+'Male Barely'!$I25*'Stroke Epi'!$CP51+'Male Somewhat'!$I25*'Stroke Epi'!$CQ51+'Male Active'!$I25*'Stroke Epi'!$CR51+'Male Highly'!$I25*'Stroke Epi'!$CS51)</f>
        <v>1.3014740144946438E-4</v>
      </c>
      <c r="X25" s="58">
        <f>(('Male Inactive'!$I25+'Male Barely'!$I25+'Male Somewhat'!$I25+'Male Active'!$I25+'Male Highly'!$I25)*'Stroke Epi'!CN51)/('Male Inactive'!$I25*'Stroke Epi'!$CO51+'Male Barely'!$I25*'Stroke Epi'!$CP51+'Male Somewhat'!$I25*'Stroke Epi'!$CQ51+'Male Active'!$I25*'Stroke Epi'!$CR51+'Male Highly'!$I25*'Stroke Epi'!$CS51)</f>
        <v>1.3014740144946438E-4</v>
      </c>
      <c r="Y25" s="58">
        <f t="shared" si="12"/>
        <v>1.3013893264379739E-4</v>
      </c>
      <c r="Z25" s="58">
        <f t="shared" si="13"/>
        <v>1.3013893264379739E-4</v>
      </c>
      <c r="AA25" s="58">
        <f t="shared" si="17"/>
        <v>0</v>
      </c>
      <c r="AC25" s="58">
        <f>(('Male Inactive'!$I25+'Male Barely'!$I25+'Male Somewhat'!$I25+'Male Active'!$I25+'Male Highly'!$I25)*'Bowel Cancer Epi'!CJ68)/('Male Inactive'!$I25*'Bowel Cancer Epi'!$CL68+'Male Barely'!$I25*'Bowel Cancer Epi'!$CM68+'Male Somewhat'!$I25*'Bowel Cancer Epi'!$CN68+'Male Active'!$I25*'Bowel Cancer Epi'!$CO68+'Male Highly'!$I25*'Bowel Cancer Epi'!$CP68)</f>
        <v>0</v>
      </c>
      <c r="AD25" s="58">
        <f>(('Male Inactive'!$I25+'Male Barely'!$I25+'Male Somewhat'!$I25+'Male Active'!$I25+'Male Highly'!$I25)*'Bowel Cancer Epi'!CK68)/('Male Inactive'!$I25*'Bowel Cancer Epi'!$CL68+'Male Barely'!$I25*'Bowel Cancer Epi'!$CM68+'Male Somewhat'!$I25*'Bowel Cancer Epi'!$CN68+'Male Active'!$I25*'Bowel Cancer Epi'!$CO68+'Male Highly'!$I25*'Bowel Cancer Epi'!$CP68)</f>
        <v>0</v>
      </c>
      <c r="AE25" s="58">
        <f t="shared" si="22"/>
        <v>0</v>
      </c>
      <c r="AF25" s="58">
        <f t="shared" si="23"/>
        <v>0</v>
      </c>
      <c r="AG25" s="58">
        <f t="shared" si="18"/>
        <v>0</v>
      </c>
      <c r="AI25" s="58">
        <f>(('Male Inactive'!$I25+'Male Barely'!$I25+'Male Somewhat'!$I25+'Male Active'!$I25+'Male Highly'!$I25)*'Diabetes Epi'!BQ78)/('Male Inactive'!$I25*'Diabetes Epi'!$BS78+'Male Barely'!$I25*'Diabetes Epi'!$BT78+'Male Somewhat'!$I25*'Diabetes Epi'!$BU78+'Male Active'!$I25*'Diabetes Epi'!$BV78+'Male Highly'!$I25*'Diabetes Epi'!$BW78)</f>
        <v>1.386084888073221E-3</v>
      </c>
      <c r="AJ25" s="58">
        <f>(('Male Inactive'!$I25+'Male Barely'!$I25+'Male Somewhat'!$I25+'Male Active'!$I25+'Male Highly'!$I25)*'Diabetes Epi'!BR78)/('Male Inactive'!$I25*'Diabetes Epi'!$BS78+'Male Barely'!$I25*'Diabetes Epi'!$BT78+'Male Somewhat'!$I25*'Diabetes Epi'!$BU78+'Male Active'!$I25*'Diabetes Epi'!$BV78+'Male Highly'!$I25*'Diabetes Epi'!$BW78)</f>
        <v>0</v>
      </c>
      <c r="AK25" s="58">
        <f t="shared" si="19"/>
        <v>1.385124716092645E-3</v>
      </c>
      <c r="AL25" s="58">
        <f t="shared" si="20"/>
        <v>0</v>
      </c>
      <c r="AM25" s="58">
        <f t="shared" si="21"/>
        <v>1.0594672667401304E-2</v>
      </c>
    </row>
    <row r="26" spans="1:39">
      <c r="A26" s="58">
        <v>28</v>
      </c>
      <c r="B26" s="58">
        <f>'ACM Rates'!M39-(SUM(C26:F26))</f>
        <v>4.6946535372207314E-4</v>
      </c>
      <c r="C26" s="58">
        <f t="shared" si="1"/>
        <v>0</v>
      </c>
      <c r="D26" s="58">
        <f t="shared" si="2"/>
        <v>1.3053464627792681E-4</v>
      </c>
      <c r="E26" s="58">
        <f t="shared" si="3"/>
        <v>0</v>
      </c>
      <c r="F26" s="58">
        <f t="shared" si="4"/>
        <v>0</v>
      </c>
      <c r="G26" s="58">
        <f t="shared" si="5"/>
        <v>5.9999999999999995E-4</v>
      </c>
      <c r="H26" s="58">
        <f t="shared" si="6"/>
        <v>4.6935517210577871E-4</v>
      </c>
      <c r="I26" s="58">
        <f t="shared" si="14"/>
        <v>9960.850702119531</v>
      </c>
      <c r="J26" s="58">
        <f t="shared" si="15"/>
        <v>4.6751767956132788</v>
      </c>
      <c r="K26" s="58">
        <f t="shared" si="7"/>
        <v>9958.5131137217249</v>
      </c>
      <c r="L26" s="58">
        <f t="shared" si="8"/>
        <v>524060.32879274432</v>
      </c>
      <c r="M26" s="58">
        <f t="shared" si="9"/>
        <v>52.612005185584351</v>
      </c>
      <c r="O26" s="58">
        <f>'Quintile Functions'!$BR34</f>
        <v>387.79488880000014</v>
      </c>
      <c r="Q26" s="58">
        <f>(('Male Inactive'!$I26+'Male Barely'!$I26+'Male Somewhat'!$I26+'Male Active'!$I26+'Male Highly'!$I26)*'MI Epi'!CX44)/('Male Inactive'!$I26*'MI Epi'!CZ44+'Male Barely'!$I26*'MI Epi'!DA44+'Male Somewhat'!$I26*'MI Epi'!DB44+'Male Active'!$I26*'MI Epi'!DC44+'Male Highly'!$I26*'MI Epi'!DD44)</f>
        <v>0</v>
      </c>
      <c r="R26" s="58">
        <f>(('Male Inactive'!$I26+'Male Barely'!$I26+'Male Somewhat'!$I26+'Male Active'!$I26+'Male Highly'!$I26)*'MI Epi'!CY44)/('Male Inactive'!$I26*'MI Epi'!$CZ44+'Male Barely'!$I26*'MI Epi'!$DA44+'Male Somewhat'!$I26*'MI Epi'!$DB44+'Male Active'!$I26*'MI Epi'!$DC44+'Male Highly'!$I26*'MI Epi'!$DD44)</f>
        <v>0</v>
      </c>
      <c r="S26" s="58">
        <f t="shared" si="10"/>
        <v>0</v>
      </c>
      <c r="T26" s="58">
        <f t="shared" si="11"/>
        <v>0</v>
      </c>
      <c r="U26" s="58">
        <f t="shared" si="16"/>
        <v>0</v>
      </c>
      <c r="W26" s="58">
        <f>(('Male Inactive'!$I26+'Male Barely'!$I26+'Male Somewhat'!$I26+'Male Active'!$I26+'Male Highly'!$I26)*'Stroke Epi'!CM52)/('Male Inactive'!$I26*'Stroke Epi'!$CO52+'Male Barely'!$I26*'Stroke Epi'!$CP52+'Male Somewhat'!$I26*'Stroke Epi'!$CQ52+'Male Active'!$I26*'Stroke Epi'!$CR52+'Male Highly'!$I26*'Stroke Epi'!$CS52)</f>
        <v>1.3053464627792681E-4</v>
      </c>
      <c r="X26" s="58">
        <f>(('Male Inactive'!$I26+'Male Barely'!$I26+'Male Somewhat'!$I26+'Male Active'!$I26+'Male Highly'!$I26)*'Stroke Epi'!CN52)/('Male Inactive'!$I26*'Stroke Epi'!$CO52+'Male Barely'!$I26*'Stroke Epi'!$CP52+'Male Somewhat'!$I26*'Stroke Epi'!$CQ52+'Male Active'!$I26*'Stroke Epi'!$CR52+'Male Highly'!$I26*'Stroke Epi'!$CS52)</f>
        <v>1.3053464627792681E-4</v>
      </c>
      <c r="Y26" s="58">
        <f t="shared" si="12"/>
        <v>1.3052612700170663E-4</v>
      </c>
      <c r="Z26" s="58">
        <f t="shared" si="13"/>
        <v>1.3052612700170663E-4</v>
      </c>
      <c r="AA26" s="58">
        <f t="shared" si="17"/>
        <v>0</v>
      </c>
      <c r="AC26" s="58">
        <f>(('Male Inactive'!$I26+'Male Barely'!$I26+'Male Somewhat'!$I26+'Male Active'!$I26+'Male Highly'!$I26)*'Bowel Cancer Epi'!CJ69)/('Male Inactive'!$I26*'Bowel Cancer Epi'!$CL69+'Male Barely'!$I26*'Bowel Cancer Epi'!$CM69+'Male Somewhat'!$I26*'Bowel Cancer Epi'!$CN69+'Male Active'!$I26*'Bowel Cancer Epi'!$CO69+'Male Highly'!$I26*'Bowel Cancer Epi'!$CP69)</f>
        <v>0</v>
      </c>
      <c r="AD26" s="58">
        <f>(('Male Inactive'!$I26+'Male Barely'!$I26+'Male Somewhat'!$I26+'Male Active'!$I26+'Male Highly'!$I26)*'Bowel Cancer Epi'!CK69)/('Male Inactive'!$I26*'Bowel Cancer Epi'!$CL69+'Male Barely'!$I26*'Bowel Cancer Epi'!$CM69+'Male Somewhat'!$I26*'Bowel Cancer Epi'!$CN69+'Male Active'!$I26*'Bowel Cancer Epi'!$CO69+'Male Highly'!$I26*'Bowel Cancer Epi'!$CP69)</f>
        <v>0</v>
      </c>
      <c r="AE26" s="58">
        <f t="shared" si="22"/>
        <v>0</v>
      </c>
      <c r="AF26" s="58">
        <f t="shared" si="23"/>
        <v>0</v>
      </c>
      <c r="AG26" s="58">
        <f t="shared" si="18"/>
        <v>0</v>
      </c>
      <c r="AI26" s="58">
        <f>(('Male Inactive'!$I26+'Male Barely'!$I26+'Male Somewhat'!$I26+'Male Active'!$I26+'Male Highly'!$I26)*'Diabetes Epi'!BQ79)/('Male Inactive'!$I26*'Diabetes Epi'!$BS79+'Male Barely'!$I26*'Diabetes Epi'!$BT79+'Male Somewhat'!$I26*'Diabetes Epi'!$BU79+'Male Active'!$I26*'Diabetes Epi'!$BV79+'Male Highly'!$I26*'Diabetes Epi'!$BW79)</f>
        <v>1.3959726024655732E-3</v>
      </c>
      <c r="AJ26" s="58">
        <f>(('Male Inactive'!$I26+'Male Barely'!$I26+'Male Somewhat'!$I26+'Male Active'!$I26+'Male Highly'!$I26)*'Diabetes Epi'!BR79)/('Male Inactive'!$I26*'Diabetes Epi'!$BS79+'Male Barely'!$I26*'Diabetes Epi'!$BT79+'Male Somewhat'!$I26*'Diabetes Epi'!$BU79+'Male Active'!$I26*'Diabetes Epi'!$BV79+'Male Highly'!$I26*'Diabetes Epi'!$BW79)</f>
        <v>0</v>
      </c>
      <c r="AK26" s="58">
        <f t="shared" si="19"/>
        <v>1.3949986859518315E-3</v>
      </c>
      <c r="AL26" s="58">
        <f t="shared" si="20"/>
        <v>0</v>
      </c>
      <c r="AM26" s="58">
        <f t="shared" si="21"/>
        <v>1.196512244052342E-2</v>
      </c>
    </row>
    <row r="27" spans="1:39">
      <c r="A27" s="58">
        <v>29</v>
      </c>
      <c r="B27" s="58">
        <f>'ACM Rates'!M40-(SUM(C27:F27))</f>
        <v>4.6908826099831161E-4</v>
      </c>
      <c r="C27" s="58">
        <f t="shared" si="1"/>
        <v>0</v>
      </c>
      <c r="D27" s="58">
        <f t="shared" si="2"/>
        <v>1.3091173900168837E-4</v>
      </c>
      <c r="E27" s="58">
        <f t="shared" si="3"/>
        <v>0</v>
      </c>
      <c r="F27" s="58">
        <f t="shared" si="4"/>
        <v>0</v>
      </c>
      <c r="G27" s="58">
        <f t="shared" si="5"/>
        <v>5.9999999999999995E-4</v>
      </c>
      <c r="H27" s="58">
        <f t="shared" si="6"/>
        <v>4.6897825630132228E-4</v>
      </c>
      <c r="I27" s="58">
        <f t="shared" si="14"/>
        <v>9956.1755253239171</v>
      </c>
      <c r="J27" s="58">
        <f t="shared" si="15"/>
        <v>4.6692298372963119</v>
      </c>
      <c r="K27" s="58">
        <f t="shared" si="7"/>
        <v>9953.8409104052698</v>
      </c>
      <c r="L27" s="58">
        <f t="shared" si="8"/>
        <v>514106.48788233905</v>
      </c>
      <c r="M27" s="58">
        <f t="shared" si="9"/>
        <v>51.636944987027334</v>
      </c>
      <c r="O27" s="58">
        <f>'Quintile Functions'!$BR35</f>
        <v>382.38078210000003</v>
      </c>
      <c r="Q27" s="58">
        <f>(('Male Inactive'!$I27+'Male Barely'!$I27+'Male Somewhat'!$I27+'Male Active'!$I27+'Male Highly'!$I27)*'MI Epi'!CX45)/('Male Inactive'!$I27*'MI Epi'!CZ45+'Male Barely'!$I27*'MI Epi'!DA45+'Male Somewhat'!$I27*'MI Epi'!DB45+'Male Active'!$I27*'MI Epi'!DC45+'Male Highly'!$I27*'MI Epi'!DD45)</f>
        <v>0</v>
      </c>
      <c r="R27" s="58">
        <f>(('Male Inactive'!$I27+'Male Barely'!$I27+'Male Somewhat'!$I27+'Male Active'!$I27+'Male Highly'!$I27)*'MI Epi'!CY45)/('Male Inactive'!$I27*'MI Epi'!$CZ45+'Male Barely'!$I27*'MI Epi'!$DA45+'Male Somewhat'!$I27*'MI Epi'!$DB45+'Male Active'!$I27*'MI Epi'!$DC45+'Male Highly'!$I27*'MI Epi'!$DD45)</f>
        <v>0</v>
      </c>
      <c r="S27" s="58">
        <f t="shared" si="10"/>
        <v>0</v>
      </c>
      <c r="T27" s="58">
        <f t="shared" si="11"/>
        <v>0</v>
      </c>
      <c r="U27" s="58">
        <f t="shared" si="16"/>
        <v>0</v>
      </c>
      <c r="W27" s="58">
        <f>(('Male Inactive'!$I27+'Male Barely'!$I27+'Male Somewhat'!$I27+'Male Active'!$I27+'Male Highly'!$I27)*'Stroke Epi'!CM53)/('Male Inactive'!$I27*'Stroke Epi'!$CO53+'Male Barely'!$I27*'Stroke Epi'!$CP53+'Male Somewhat'!$I27*'Stroke Epi'!$CQ53+'Male Active'!$I27*'Stroke Epi'!$CR53+'Male Highly'!$I27*'Stroke Epi'!$CS53)</f>
        <v>1.3091173900168837E-4</v>
      </c>
      <c r="X27" s="58">
        <f>(('Male Inactive'!$I27+'Male Barely'!$I27+'Male Somewhat'!$I27+'Male Active'!$I27+'Male Highly'!$I27)*'Stroke Epi'!CN53)/('Male Inactive'!$I27*'Stroke Epi'!$CO53+'Male Barely'!$I27*'Stroke Epi'!$CP53+'Male Somewhat'!$I27*'Stroke Epi'!$CQ53+'Male Active'!$I27*'Stroke Epi'!$CR53+'Male Highly'!$I27*'Stroke Epi'!$CS53)</f>
        <v>1.3091173900168837E-4</v>
      </c>
      <c r="Y27" s="58">
        <f t="shared" si="12"/>
        <v>1.3090317043384925E-4</v>
      </c>
      <c r="Z27" s="58">
        <f t="shared" si="13"/>
        <v>1.3090317043384925E-4</v>
      </c>
      <c r="AA27" s="58">
        <f t="shared" si="17"/>
        <v>0</v>
      </c>
      <c r="AC27" s="58">
        <f>(('Male Inactive'!$I27+'Male Barely'!$I27+'Male Somewhat'!$I27+'Male Active'!$I27+'Male Highly'!$I27)*'Bowel Cancer Epi'!CJ70)/('Male Inactive'!$I27*'Bowel Cancer Epi'!$CL70+'Male Barely'!$I27*'Bowel Cancer Epi'!$CM70+'Male Somewhat'!$I27*'Bowel Cancer Epi'!$CN70+'Male Active'!$I27*'Bowel Cancer Epi'!$CO70+'Male Highly'!$I27*'Bowel Cancer Epi'!$CP70)</f>
        <v>0</v>
      </c>
      <c r="AD27" s="58">
        <f>(('Male Inactive'!$I27+'Male Barely'!$I27+'Male Somewhat'!$I27+'Male Active'!$I27+'Male Highly'!$I27)*'Bowel Cancer Epi'!CK70)/('Male Inactive'!$I27*'Bowel Cancer Epi'!$CL70+'Male Barely'!$I27*'Bowel Cancer Epi'!$CM70+'Male Somewhat'!$I27*'Bowel Cancer Epi'!$CN70+'Male Active'!$I27*'Bowel Cancer Epi'!$CO70+'Male Highly'!$I27*'Bowel Cancer Epi'!$CP70)</f>
        <v>0</v>
      </c>
      <c r="AE27" s="58">
        <f t="shared" si="22"/>
        <v>0</v>
      </c>
      <c r="AF27" s="58">
        <f t="shared" si="23"/>
        <v>0</v>
      </c>
      <c r="AG27" s="58">
        <f t="shared" si="18"/>
        <v>0</v>
      </c>
      <c r="AI27" s="58">
        <f>(('Male Inactive'!$I27+'Male Barely'!$I27+'Male Somewhat'!$I27+'Male Active'!$I27+'Male Highly'!$I27)*'Diabetes Epi'!BQ80)/('Male Inactive'!$I27*'Diabetes Epi'!$BS80+'Male Barely'!$I27*'Diabetes Epi'!$BT80+'Male Somewhat'!$I27*'Diabetes Epi'!$BU80+'Male Active'!$I27*'Diabetes Epi'!$BV80+'Male Highly'!$I27*'Diabetes Epi'!$BW80)</f>
        <v>1.405600723468412E-3</v>
      </c>
      <c r="AJ27" s="58">
        <f>(('Male Inactive'!$I27+'Male Barely'!$I27+'Male Somewhat'!$I27+'Male Active'!$I27+'Male Highly'!$I27)*'Diabetes Epi'!BR80)/('Male Inactive'!$I27*'Diabetes Epi'!$BS80+'Male Barely'!$I27*'Diabetes Epi'!$BT80+'Male Somewhat'!$I27*'Diabetes Epi'!$BU80+'Male Active'!$I27*'Diabetes Epi'!$BV80+'Male Highly'!$I27*'Diabetes Epi'!$BW80)</f>
        <v>0</v>
      </c>
      <c r="AK27" s="58">
        <f t="shared" si="19"/>
        <v>1.4046133294529639E-3</v>
      </c>
      <c r="AL27" s="58">
        <f t="shared" si="20"/>
        <v>0</v>
      </c>
      <c r="AM27" s="58">
        <f t="shared" si="21"/>
        <v>1.3343429796393469E-2</v>
      </c>
    </row>
    <row r="28" spans="1:39">
      <c r="A28" s="58">
        <v>30</v>
      </c>
      <c r="B28" s="58">
        <f>'ACM Rates'!M41-(SUM(C28:F28))</f>
        <v>6.6872149356011839E-4</v>
      </c>
      <c r="C28" s="58">
        <f t="shared" si="1"/>
        <v>0</v>
      </c>
      <c r="D28" s="58">
        <f t="shared" si="2"/>
        <v>1.3127850643988165E-4</v>
      </c>
      <c r="E28" s="58">
        <f t="shared" si="3"/>
        <v>0</v>
      </c>
      <c r="F28" s="58">
        <f t="shared" si="4"/>
        <v>0</v>
      </c>
      <c r="G28" s="58">
        <f t="shared" si="5"/>
        <v>8.0000000000000004E-4</v>
      </c>
      <c r="H28" s="58">
        <f t="shared" si="6"/>
        <v>6.684979491745624E-4</v>
      </c>
      <c r="I28" s="58">
        <f t="shared" si="14"/>
        <v>9951.5062954866207</v>
      </c>
      <c r="J28" s="58">
        <f t="shared" si="15"/>
        <v>6.652561549730553</v>
      </c>
      <c r="K28" s="58">
        <f t="shared" si="7"/>
        <v>9948.1800147117556</v>
      </c>
      <c r="L28" s="58">
        <f t="shared" si="8"/>
        <v>504158.30786762736</v>
      </c>
      <c r="M28" s="58">
        <f t="shared" si="9"/>
        <v>50.661507202812295</v>
      </c>
      <c r="O28" s="58">
        <f>'Quintile Functions'!$BR36</f>
        <v>375.74100000000021</v>
      </c>
      <c r="Q28" s="58">
        <f>(('Male Inactive'!$I28+'Male Barely'!$I28+'Male Somewhat'!$I28+'Male Active'!$I28+'Male Highly'!$I28)*'MI Epi'!CX46)/('Male Inactive'!$I28*'MI Epi'!CZ46+'Male Barely'!$I28*'MI Epi'!DA46+'Male Somewhat'!$I28*'MI Epi'!DB46+'Male Active'!$I28*'MI Epi'!DC46+'Male Highly'!$I28*'MI Epi'!DD46)</f>
        <v>0</v>
      </c>
      <c r="R28" s="58">
        <f>(('Male Inactive'!$I28+'Male Barely'!$I28+'Male Somewhat'!$I28+'Male Active'!$I28+'Male Highly'!$I28)*'MI Epi'!CY46)/('Male Inactive'!$I28*'MI Epi'!$CZ46+'Male Barely'!$I28*'MI Epi'!$DA46+'Male Somewhat'!$I28*'MI Epi'!$DB46+'Male Active'!$I28*'MI Epi'!$DC46+'Male Highly'!$I28*'MI Epi'!$DD46)</f>
        <v>0</v>
      </c>
      <c r="S28" s="58">
        <f t="shared" si="10"/>
        <v>0</v>
      </c>
      <c r="T28" s="58">
        <f t="shared" si="11"/>
        <v>0</v>
      </c>
      <c r="U28" s="58">
        <f t="shared" si="16"/>
        <v>0</v>
      </c>
      <c r="W28" s="58">
        <f>(('Male Inactive'!$I28+'Male Barely'!$I28+'Male Somewhat'!$I28+'Male Active'!$I28+'Male Highly'!$I28)*'Stroke Epi'!CM54)/('Male Inactive'!$I28*'Stroke Epi'!$CO54+'Male Barely'!$I28*'Stroke Epi'!$CP54+'Male Somewhat'!$I28*'Stroke Epi'!$CQ54+'Male Active'!$I28*'Stroke Epi'!$CR54+'Male Highly'!$I28*'Stroke Epi'!$CS54)</f>
        <v>2.625570128797633E-4</v>
      </c>
      <c r="X28" s="58">
        <f>(('Male Inactive'!$I28+'Male Barely'!$I28+'Male Somewhat'!$I28+'Male Active'!$I28+'Male Highly'!$I28)*'Stroke Epi'!CN54)/('Male Inactive'!$I28*'Stroke Epi'!$CO54+'Male Barely'!$I28*'Stroke Epi'!$CP54+'Male Somewhat'!$I28*'Stroke Epi'!$CQ54+'Male Active'!$I28*'Stroke Epi'!$CR54+'Male Highly'!$I28*'Stroke Epi'!$CS54)</f>
        <v>1.3127850643988165E-4</v>
      </c>
      <c r="Y28" s="58">
        <f t="shared" si="12"/>
        <v>2.6252254780367856E-4</v>
      </c>
      <c r="Z28" s="58">
        <f t="shared" si="13"/>
        <v>1.3126988979383913E-4</v>
      </c>
      <c r="AA28" s="58">
        <f t="shared" si="17"/>
        <v>0</v>
      </c>
      <c r="AC28" s="58">
        <f>(('Male Inactive'!$I28+'Male Barely'!$I28+'Male Somewhat'!$I28+'Male Active'!$I28+'Male Highly'!$I28)*'Bowel Cancer Epi'!CJ71)/('Male Inactive'!$I28*'Bowel Cancer Epi'!$CL71+'Male Barely'!$I28*'Bowel Cancer Epi'!$CM71+'Male Somewhat'!$I28*'Bowel Cancer Epi'!$CN71+'Male Active'!$I28*'Bowel Cancer Epi'!$CO71+'Male Highly'!$I28*'Bowel Cancer Epi'!$CP71)</f>
        <v>0</v>
      </c>
      <c r="AD28" s="58">
        <f>(('Male Inactive'!$I28+'Male Barely'!$I28+'Male Somewhat'!$I28+'Male Active'!$I28+'Male Highly'!$I28)*'Bowel Cancer Epi'!CK71)/('Male Inactive'!$I28*'Bowel Cancer Epi'!$CL71+'Male Barely'!$I28*'Bowel Cancer Epi'!$CM71+'Male Somewhat'!$I28*'Bowel Cancer Epi'!$CN71+'Male Active'!$I28*'Bowel Cancer Epi'!$CO71+'Male Highly'!$I28*'Bowel Cancer Epi'!$CP71)</f>
        <v>0</v>
      </c>
      <c r="AE28" s="58">
        <f t="shared" si="22"/>
        <v>0</v>
      </c>
      <c r="AF28" s="58">
        <f t="shared" si="23"/>
        <v>0</v>
      </c>
      <c r="AG28" s="58">
        <f t="shared" si="18"/>
        <v>0</v>
      </c>
      <c r="AI28" s="58">
        <f>(('Male Inactive'!$I28+'Male Barely'!$I28+'Male Somewhat'!$I28+'Male Active'!$I28+'Male Highly'!$I28)*'Diabetes Epi'!BQ81)/('Male Inactive'!$I28*'Diabetes Epi'!$BS81+'Male Barely'!$I28*'Diabetes Epi'!$BT81+'Male Somewhat'!$I28*'Diabetes Epi'!$BU81+'Male Active'!$I28*'Diabetes Epi'!$BV81+'Male Highly'!$I28*'Diabetes Epi'!$BW81)</f>
        <v>2.2010436835653868E-3</v>
      </c>
      <c r="AJ28" s="58">
        <f>(('Male Inactive'!$I28+'Male Barely'!$I28+'Male Somewhat'!$I28+'Male Active'!$I28+'Male Highly'!$I28)*'Diabetes Epi'!BR81)/('Male Inactive'!$I28*'Diabetes Epi'!$BS81+'Male Barely'!$I28*'Diabetes Epi'!$BT81+'Male Somewhat'!$I28*'Diabetes Epi'!$BU81+'Male Active'!$I28*'Diabetes Epi'!$BV81+'Male Highly'!$I28*'Diabetes Epi'!$BW81)</f>
        <v>0</v>
      </c>
      <c r="AK28" s="58">
        <f t="shared" si="19"/>
        <v>2.1986231631330178E-3</v>
      </c>
      <c r="AL28" s="58">
        <f t="shared" si="20"/>
        <v>0</v>
      </c>
      <c r="AM28" s="58">
        <f t="shared" si="21"/>
        <v>1.4729300766493798E-2</v>
      </c>
    </row>
    <row r="29" spans="1:39">
      <c r="A29" s="58">
        <v>31</v>
      </c>
      <c r="B29" s="58">
        <f>'ACM Rates'!M42-(SUM(C29:F29))</f>
        <v>6.6836521454670676E-4</v>
      </c>
      <c r="C29" s="58">
        <f t="shared" si="1"/>
        <v>0</v>
      </c>
      <c r="D29" s="58">
        <f t="shared" si="2"/>
        <v>1.3163478545329322E-4</v>
      </c>
      <c r="E29" s="58">
        <f t="shared" si="3"/>
        <v>0</v>
      </c>
      <c r="F29" s="58">
        <f t="shared" si="4"/>
        <v>0</v>
      </c>
      <c r="G29" s="58">
        <f t="shared" si="5"/>
        <v>7.9999999999999993E-4</v>
      </c>
      <c r="H29" s="58">
        <f t="shared" si="6"/>
        <v>6.6814190826947062E-4</v>
      </c>
      <c r="I29" s="58">
        <f t="shared" si="14"/>
        <v>9944.8537339368904</v>
      </c>
      <c r="J29" s="58">
        <f t="shared" si="15"/>
        <v>6.6445735512533641</v>
      </c>
      <c r="K29" s="58">
        <f t="shared" si="7"/>
        <v>9941.5314471612637</v>
      </c>
      <c r="L29" s="58">
        <f t="shared" si="8"/>
        <v>494216.77642046614</v>
      </c>
      <c r="M29" s="58">
        <f t="shared" si="9"/>
        <v>49.695731042674623</v>
      </c>
      <c r="O29" s="58">
        <f>'Quintile Functions'!$BR37</f>
        <v>367.95510190000005</v>
      </c>
      <c r="Q29" s="58">
        <f>(('Male Inactive'!$I29+'Male Barely'!$I29+'Male Somewhat'!$I29+'Male Active'!$I29+'Male Highly'!$I29)*'MI Epi'!CX47)/('Male Inactive'!$I29*'MI Epi'!CZ47+'Male Barely'!$I29*'MI Epi'!DA47+'Male Somewhat'!$I29*'MI Epi'!DB47+'Male Active'!$I29*'MI Epi'!DC47+'Male Highly'!$I29*'MI Epi'!DD47)</f>
        <v>0</v>
      </c>
      <c r="R29" s="58">
        <f>(('Male Inactive'!$I29+'Male Barely'!$I29+'Male Somewhat'!$I29+'Male Active'!$I29+'Male Highly'!$I29)*'MI Epi'!CY47)/('Male Inactive'!$I29*'MI Epi'!$CZ47+'Male Barely'!$I29*'MI Epi'!$DA47+'Male Somewhat'!$I29*'MI Epi'!$DB47+'Male Active'!$I29*'MI Epi'!$DC47+'Male Highly'!$I29*'MI Epi'!$DD47)</f>
        <v>0</v>
      </c>
      <c r="S29" s="58">
        <f t="shared" si="10"/>
        <v>0</v>
      </c>
      <c r="T29" s="58">
        <f t="shared" si="11"/>
        <v>0</v>
      </c>
      <c r="U29" s="58">
        <f t="shared" si="16"/>
        <v>0</v>
      </c>
      <c r="W29" s="58">
        <f>(('Male Inactive'!$I29+'Male Barely'!$I29+'Male Somewhat'!$I29+'Male Active'!$I29+'Male Highly'!$I29)*'Stroke Epi'!CM55)/('Male Inactive'!$I29*'Stroke Epi'!$CO55+'Male Barely'!$I29*'Stroke Epi'!$CP55+'Male Somewhat'!$I29*'Stroke Epi'!$CQ55+'Male Active'!$I29*'Stroke Epi'!$CR55+'Male Highly'!$I29*'Stroke Epi'!$CS55)</f>
        <v>2.6326957090658644E-4</v>
      </c>
      <c r="X29" s="58">
        <f>(('Male Inactive'!$I29+'Male Barely'!$I29+'Male Somewhat'!$I29+'Male Active'!$I29+'Male Highly'!$I29)*'Stroke Epi'!CN55)/('Male Inactive'!$I29*'Stroke Epi'!$CO55+'Male Barely'!$I29*'Stroke Epi'!$CP55+'Male Somewhat'!$I29*'Stroke Epi'!$CQ55+'Male Active'!$I29*'Stroke Epi'!$CR55+'Male Highly'!$I29*'Stroke Epi'!$CS55)</f>
        <v>1.3163478545329322E-4</v>
      </c>
      <c r="Y29" s="58">
        <f t="shared" si="12"/>
        <v>2.6323491851409919E-4</v>
      </c>
      <c r="Z29" s="58">
        <f t="shared" si="13"/>
        <v>1.3162612197503698E-4</v>
      </c>
      <c r="AA29" s="58">
        <f t="shared" si="17"/>
        <v>1.312698897938059E-4</v>
      </c>
      <c r="AC29" s="58">
        <f>(('Male Inactive'!$I29+'Male Barely'!$I29+'Male Somewhat'!$I29+'Male Active'!$I29+'Male Highly'!$I29)*'Bowel Cancer Epi'!CJ72)/('Male Inactive'!$I29*'Bowel Cancer Epi'!$CL72+'Male Barely'!$I29*'Bowel Cancer Epi'!$CM72+'Male Somewhat'!$I29*'Bowel Cancer Epi'!$CN72+'Male Active'!$I29*'Bowel Cancer Epi'!$CO72+'Male Highly'!$I29*'Bowel Cancer Epi'!$CP72)</f>
        <v>0</v>
      </c>
      <c r="AD29" s="58">
        <f>(('Male Inactive'!$I29+'Male Barely'!$I29+'Male Somewhat'!$I29+'Male Active'!$I29+'Male Highly'!$I29)*'Bowel Cancer Epi'!CK72)/('Male Inactive'!$I29*'Bowel Cancer Epi'!$CL72+'Male Barely'!$I29*'Bowel Cancer Epi'!$CM72+'Male Somewhat'!$I29*'Bowel Cancer Epi'!$CN72+'Male Active'!$I29*'Bowel Cancer Epi'!$CO72+'Male Highly'!$I29*'Bowel Cancer Epi'!$CP72)</f>
        <v>0</v>
      </c>
      <c r="AE29" s="58">
        <f t="shared" si="22"/>
        <v>0</v>
      </c>
      <c r="AF29" s="58">
        <f t="shared" si="23"/>
        <v>0</v>
      </c>
      <c r="AG29" s="58">
        <f t="shared" si="18"/>
        <v>0</v>
      </c>
      <c r="AI29" s="58">
        <f>(('Male Inactive'!$I29+'Male Barely'!$I29+'Male Somewhat'!$I29+'Male Active'!$I29+'Male Highly'!$I29)*'Diabetes Epi'!BQ82)/('Male Inactive'!$I29*'Diabetes Epi'!$BS82+'Male Barely'!$I29*'Diabetes Epi'!$BT82+'Male Somewhat'!$I29*'Diabetes Epi'!$BU82+'Male Active'!$I29*'Diabetes Epi'!$BV82+'Male Highly'!$I29*'Diabetes Epi'!$BW82)</f>
        <v>2.2151545174243299E-3</v>
      </c>
      <c r="AJ29" s="58">
        <f>(('Male Inactive'!$I29+'Male Barely'!$I29+'Male Somewhat'!$I29+'Male Active'!$I29+'Male Highly'!$I29)*'Diabetes Epi'!BR82)/('Male Inactive'!$I29*'Diabetes Epi'!$BS82+'Male Barely'!$I29*'Diabetes Epi'!$BT82+'Male Somewhat'!$I29*'Diabetes Epi'!$BU82+'Male Active'!$I29*'Diabetes Epi'!$BV82+'Male Highly'!$I29*'Diabetes Epi'!$BW82)</f>
        <v>0</v>
      </c>
      <c r="AK29" s="58">
        <f t="shared" si="19"/>
        <v>2.2127028732472631E-3</v>
      </c>
      <c r="AL29" s="58">
        <f t="shared" si="20"/>
        <v>0</v>
      </c>
      <c r="AM29" s="58">
        <f t="shared" si="21"/>
        <v>1.6895539747784849E-2</v>
      </c>
    </row>
    <row r="30" spans="1:39">
      <c r="A30" s="58">
        <v>32</v>
      </c>
      <c r="B30" s="58">
        <f>'ACM Rates'!M43-(SUM(C30:F30))</f>
        <v>6.6801957297066175E-4</v>
      </c>
      <c r="C30" s="58">
        <f t="shared" si="1"/>
        <v>0</v>
      </c>
      <c r="D30" s="58">
        <f t="shared" si="2"/>
        <v>1.3198042702933832E-4</v>
      </c>
      <c r="E30" s="58">
        <f t="shared" si="3"/>
        <v>0</v>
      </c>
      <c r="F30" s="58">
        <f t="shared" si="4"/>
        <v>0</v>
      </c>
      <c r="G30" s="58">
        <f t="shared" si="5"/>
        <v>8.0000000000000004E-4</v>
      </c>
      <c r="H30" s="58">
        <f t="shared" si="6"/>
        <v>6.6779649757142678E-4</v>
      </c>
      <c r="I30" s="58">
        <f t="shared" si="14"/>
        <v>9938.209160385637</v>
      </c>
      <c r="J30" s="58">
        <f t="shared" si="15"/>
        <v>6.6367012694377987</v>
      </c>
      <c r="K30" s="58">
        <f t="shared" si="7"/>
        <v>9934.8908097509193</v>
      </c>
      <c r="L30" s="58">
        <f t="shared" si="8"/>
        <v>484281.88561071514</v>
      </c>
      <c r="M30" s="58">
        <f t="shared" si="9"/>
        <v>48.729290941178313</v>
      </c>
      <c r="O30" s="58">
        <f>'Quintile Functions'!$BR38</f>
        <v>359.10264720000015</v>
      </c>
      <c r="Q30" s="58">
        <f>(('Male Inactive'!$I30+'Male Barely'!$I30+'Male Somewhat'!$I30+'Male Active'!$I30+'Male Highly'!$I30)*'MI Epi'!CX48)/('Male Inactive'!$I30*'MI Epi'!CZ48+'Male Barely'!$I30*'MI Epi'!DA48+'Male Somewhat'!$I30*'MI Epi'!DB48+'Male Active'!$I30*'MI Epi'!DC48+'Male Highly'!$I30*'MI Epi'!DD48)</f>
        <v>0</v>
      </c>
      <c r="R30" s="58">
        <f>(('Male Inactive'!$I30+'Male Barely'!$I30+'Male Somewhat'!$I30+'Male Active'!$I30+'Male Highly'!$I30)*'MI Epi'!CY48)/('Male Inactive'!$I30*'MI Epi'!$CZ48+'Male Barely'!$I30*'MI Epi'!$DA48+'Male Somewhat'!$I30*'MI Epi'!$DB48+'Male Active'!$I30*'MI Epi'!$DC48+'Male Highly'!$I30*'MI Epi'!$DD48)</f>
        <v>0</v>
      </c>
      <c r="S30" s="58">
        <f t="shared" si="10"/>
        <v>0</v>
      </c>
      <c r="T30" s="58">
        <f t="shared" si="11"/>
        <v>0</v>
      </c>
      <c r="U30" s="58">
        <f t="shared" si="16"/>
        <v>0</v>
      </c>
      <c r="W30" s="58">
        <f>(('Male Inactive'!$I30+'Male Barely'!$I30+'Male Somewhat'!$I30+'Male Active'!$I30+'Male Highly'!$I30)*'Stroke Epi'!CM56)/('Male Inactive'!$I30*'Stroke Epi'!$CO56+'Male Barely'!$I30*'Stroke Epi'!$CP56+'Male Somewhat'!$I30*'Stroke Epi'!$CQ56+'Male Active'!$I30*'Stroke Epi'!$CR56+'Male Highly'!$I30*'Stroke Epi'!$CS56)</f>
        <v>2.6396085405867663E-4</v>
      </c>
      <c r="X30" s="58">
        <f>(('Male Inactive'!$I30+'Male Barely'!$I30+'Male Somewhat'!$I30+'Male Active'!$I30+'Male Highly'!$I30)*'Stroke Epi'!CN56)/('Male Inactive'!$I30*'Stroke Epi'!$CO56+'Male Barely'!$I30*'Stroke Epi'!$CP56+'Male Somewhat'!$I30*'Stroke Epi'!$CQ56+'Male Active'!$I30*'Stroke Epi'!$CR56+'Male Highly'!$I30*'Stroke Epi'!$CS56)</f>
        <v>1.3198042702933832E-4</v>
      </c>
      <c r="Y30" s="58">
        <f t="shared" si="12"/>
        <v>2.6392601945746108E-4</v>
      </c>
      <c r="Z30" s="58">
        <f t="shared" si="13"/>
        <v>1.3197171799594898E-4</v>
      </c>
      <c r="AA30" s="58">
        <f t="shared" si="17"/>
        <v>2.6287873322232864E-4</v>
      </c>
      <c r="AC30" s="58">
        <f>(('Male Inactive'!$I30+'Male Barely'!$I30+'Male Somewhat'!$I30+'Male Active'!$I30+'Male Highly'!$I30)*'Bowel Cancer Epi'!CJ73)/('Male Inactive'!$I30*'Bowel Cancer Epi'!$CL73+'Male Barely'!$I30*'Bowel Cancer Epi'!$CM73+'Male Somewhat'!$I30*'Bowel Cancer Epi'!$CN73+'Male Active'!$I30*'Bowel Cancer Epi'!$CO73+'Male Highly'!$I30*'Bowel Cancer Epi'!$CP73)</f>
        <v>0</v>
      </c>
      <c r="AD30" s="58">
        <f>(('Male Inactive'!$I30+'Male Barely'!$I30+'Male Somewhat'!$I30+'Male Active'!$I30+'Male Highly'!$I30)*'Bowel Cancer Epi'!CK73)/('Male Inactive'!$I30*'Bowel Cancer Epi'!$CL73+'Male Barely'!$I30*'Bowel Cancer Epi'!$CM73+'Male Somewhat'!$I30*'Bowel Cancer Epi'!$CN73+'Male Active'!$I30*'Bowel Cancer Epi'!$CO73+'Male Highly'!$I30*'Bowel Cancer Epi'!$CP73)</f>
        <v>0</v>
      </c>
      <c r="AE30" s="58">
        <f t="shared" si="22"/>
        <v>0</v>
      </c>
      <c r="AF30" s="58">
        <f t="shared" si="23"/>
        <v>0</v>
      </c>
      <c r="AG30" s="58">
        <f t="shared" si="18"/>
        <v>0</v>
      </c>
      <c r="AI30" s="58">
        <f>(('Male Inactive'!$I30+'Male Barely'!$I30+'Male Somewhat'!$I30+'Male Active'!$I30+'Male Highly'!$I30)*'Diabetes Epi'!BQ83)/('Male Inactive'!$I30*'Diabetes Epi'!$BS83+'Male Barely'!$I30*'Diabetes Epi'!$BT83+'Male Somewhat'!$I30*'Diabetes Epi'!$BU83+'Male Active'!$I30*'Diabetes Epi'!$BV83+'Male Highly'!$I30*'Diabetes Epi'!$BW83)</f>
        <v>2.2288032902284282E-3</v>
      </c>
      <c r="AJ30" s="58">
        <f>(('Male Inactive'!$I30+'Male Barely'!$I30+'Male Somewhat'!$I30+'Male Active'!$I30+'Male Highly'!$I30)*'Diabetes Epi'!BR83)/('Male Inactive'!$I30*'Diabetes Epi'!$BS83+'Male Barely'!$I30*'Diabetes Epi'!$BT83+'Male Somewhat'!$I30*'Diabetes Epi'!$BU83+'Male Active'!$I30*'Diabetes Epi'!$BV83+'Male Highly'!$I30*'Diabetes Epi'!$BW83)</f>
        <v>0</v>
      </c>
      <c r="AK30" s="58">
        <f t="shared" si="19"/>
        <v>2.2263213524346126E-3</v>
      </c>
      <c r="AL30" s="58">
        <f t="shared" si="20"/>
        <v>0</v>
      </c>
      <c r="AM30" s="58">
        <f t="shared" si="21"/>
        <v>1.9070857811687124E-2</v>
      </c>
    </row>
    <row r="31" spans="1:39">
      <c r="A31" s="58">
        <v>33</v>
      </c>
      <c r="B31" s="58">
        <f>'ACM Rates'!M44-(SUM(C31:F31))</f>
        <v>6.6768469830837856E-4</v>
      </c>
      <c r="C31" s="58">
        <f t="shared" si="1"/>
        <v>0</v>
      </c>
      <c r="D31" s="58">
        <f t="shared" si="2"/>
        <v>1.3231530169162148E-4</v>
      </c>
      <c r="E31" s="58">
        <f t="shared" si="3"/>
        <v>0</v>
      </c>
      <c r="F31" s="58">
        <f t="shared" si="4"/>
        <v>0</v>
      </c>
      <c r="G31" s="58">
        <f t="shared" si="5"/>
        <v>8.0000000000000004E-4</v>
      </c>
      <c r="H31" s="58">
        <f t="shared" si="6"/>
        <v>6.6746184648125428E-4</v>
      </c>
      <c r="I31" s="58">
        <f t="shared" si="14"/>
        <v>9931.5724591161998</v>
      </c>
      <c r="J31" s="58">
        <f t="shared" si="15"/>
        <v>6.6289456920240699</v>
      </c>
      <c r="K31" s="58">
        <f t="shared" si="7"/>
        <v>9928.2579862701878</v>
      </c>
      <c r="L31" s="58">
        <f t="shared" si="8"/>
        <v>474353.62762444501</v>
      </c>
      <c r="M31" s="58">
        <f t="shared" si="9"/>
        <v>47.762187667375407</v>
      </c>
      <c r="O31" s="58">
        <f>'Quintile Functions'!$BR39</f>
        <v>349.26319530000012</v>
      </c>
      <c r="Q31" s="58">
        <f>(('Male Inactive'!$I31+'Male Barely'!$I31+'Male Somewhat'!$I31+'Male Active'!$I31+'Male Highly'!$I31)*'MI Epi'!CX49)/('Male Inactive'!$I31*'MI Epi'!CZ49+'Male Barely'!$I31*'MI Epi'!DA49+'Male Somewhat'!$I31*'MI Epi'!DB49+'Male Active'!$I31*'MI Epi'!DC49+'Male Highly'!$I31*'MI Epi'!DD49)</f>
        <v>0</v>
      </c>
      <c r="R31" s="58">
        <f>(('Male Inactive'!$I31+'Male Barely'!$I31+'Male Somewhat'!$I31+'Male Active'!$I31+'Male Highly'!$I31)*'MI Epi'!CY49)/('Male Inactive'!$I31*'MI Epi'!$CZ49+'Male Barely'!$I31*'MI Epi'!$DA49+'Male Somewhat'!$I31*'MI Epi'!$DB49+'Male Active'!$I31*'MI Epi'!$DC49+'Male Highly'!$I31*'MI Epi'!$DD49)</f>
        <v>0</v>
      </c>
      <c r="S31" s="58">
        <f t="shared" si="10"/>
        <v>0</v>
      </c>
      <c r="T31" s="58">
        <f t="shared" si="11"/>
        <v>0</v>
      </c>
      <c r="U31" s="58">
        <f t="shared" si="16"/>
        <v>0</v>
      </c>
      <c r="W31" s="58">
        <f>(('Male Inactive'!$I31+'Male Barely'!$I31+'Male Somewhat'!$I31+'Male Active'!$I31+'Male Highly'!$I31)*'Stroke Epi'!CM57)/('Male Inactive'!$I31*'Stroke Epi'!$CO57+'Male Barely'!$I31*'Stroke Epi'!$CP57+'Male Somewhat'!$I31*'Stroke Epi'!$CQ57+'Male Active'!$I31*'Stroke Epi'!$CR57+'Male Highly'!$I31*'Stroke Epi'!$CS57)</f>
        <v>2.6463060338324297E-4</v>
      </c>
      <c r="X31" s="58">
        <f>(('Male Inactive'!$I31+'Male Barely'!$I31+'Male Somewhat'!$I31+'Male Active'!$I31+'Male Highly'!$I31)*'Stroke Epi'!CN57)/('Male Inactive'!$I31*'Stroke Epi'!$CO57+'Male Barely'!$I31*'Stroke Epi'!$CP57+'Male Somewhat'!$I31*'Stroke Epi'!$CQ57+'Male Active'!$I31*'Stroke Epi'!$CR57+'Male Highly'!$I31*'Stroke Epi'!$CS57)</f>
        <v>1.3231530169162148E-4</v>
      </c>
      <c r="Y31" s="58">
        <f t="shared" si="12"/>
        <v>2.6459559179359271E-4</v>
      </c>
      <c r="Z31" s="58">
        <f t="shared" si="13"/>
        <v>1.3230654840812317E-4</v>
      </c>
      <c r="AA31" s="58">
        <f t="shared" si="17"/>
        <v>3.9481575866014363E-4</v>
      </c>
      <c r="AC31" s="58">
        <f>(('Male Inactive'!$I31+'Male Barely'!$I31+'Male Somewhat'!$I31+'Male Active'!$I31+'Male Highly'!$I31)*'Bowel Cancer Epi'!CJ74)/('Male Inactive'!$I31*'Bowel Cancer Epi'!$CL74+'Male Barely'!$I31*'Bowel Cancer Epi'!$CM74+'Male Somewhat'!$I31*'Bowel Cancer Epi'!$CN74+'Male Active'!$I31*'Bowel Cancer Epi'!$CO74+'Male Highly'!$I31*'Bowel Cancer Epi'!$CP74)</f>
        <v>0</v>
      </c>
      <c r="AD31" s="58">
        <f>(('Male Inactive'!$I31+'Male Barely'!$I31+'Male Somewhat'!$I31+'Male Active'!$I31+'Male Highly'!$I31)*'Bowel Cancer Epi'!CK74)/('Male Inactive'!$I31*'Bowel Cancer Epi'!$CL74+'Male Barely'!$I31*'Bowel Cancer Epi'!$CM74+'Male Somewhat'!$I31*'Bowel Cancer Epi'!$CN74+'Male Active'!$I31*'Bowel Cancer Epi'!$CO74+'Male Highly'!$I31*'Bowel Cancer Epi'!$CP74)</f>
        <v>0</v>
      </c>
      <c r="AE31" s="58">
        <f t="shared" si="22"/>
        <v>0</v>
      </c>
      <c r="AF31" s="58">
        <f t="shared" si="23"/>
        <v>0</v>
      </c>
      <c r="AG31" s="58">
        <f t="shared" si="18"/>
        <v>0</v>
      </c>
      <c r="AI31" s="58">
        <f>(('Male Inactive'!$I31+'Male Barely'!$I31+'Male Somewhat'!$I31+'Male Active'!$I31+'Male Highly'!$I31)*'Diabetes Epi'!BQ84)/('Male Inactive'!$I31*'Diabetes Epi'!$BS84+'Male Barely'!$I31*'Diabetes Epi'!$BT84+'Male Somewhat'!$I31*'Diabetes Epi'!$BU84+'Male Active'!$I31*'Diabetes Epi'!$BV84+'Male Highly'!$I31*'Diabetes Epi'!$BW84)</f>
        <v>2.2419710219001954E-3</v>
      </c>
      <c r="AJ31" s="58">
        <f>(('Male Inactive'!$I31+'Male Barely'!$I31+'Male Somewhat'!$I31+'Male Active'!$I31+'Male Highly'!$I31)*'Diabetes Epi'!BR84)/('Male Inactive'!$I31*'Diabetes Epi'!$BS84+'Male Barely'!$I31*'Diabetes Epi'!$BT84+'Male Somewhat'!$I31*'Diabetes Epi'!$BU84+'Male Active'!$I31*'Diabetes Epi'!$BV84+'Male Highly'!$I31*'Diabetes Epi'!$BW84)</f>
        <v>0</v>
      </c>
      <c r="AK31" s="58">
        <f t="shared" si="19"/>
        <v>2.2394596820030088E-3</v>
      </c>
      <c r="AL31" s="58">
        <f t="shared" si="20"/>
        <v>0</v>
      </c>
      <c r="AM31" s="58">
        <f t="shared" si="21"/>
        <v>2.1254721306166333E-2</v>
      </c>
    </row>
    <row r="32" spans="1:39">
      <c r="A32" s="58">
        <v>34</v>
      </c>
      <c r="B32" s="58">
        <f>'ACM Rates'!M45-(SUM(C32:F32))</f>
        <v>6.6736069330145431E-4</v>
      </c>
      <c r="C32" s="58">
        <f t="shared" si="1"/>
        <v>0</v>
      </c>
      <c r="D32" s="58">
        <f t="shared" si="2"/>
        <v>1.3263930669854567E-4</v>
      </c>
      <c r="E32" s="58">
        <f t="shared" si="3"/>
        <v>0</v>
      </c>
      <c r="F32" s="58">
        <f t="shared" si="4"/>
        <v>0</v>
      </c>
      <c r="G32" s="58">
        <f t="shared" si="5"/>
        <v>7.9999999999999993E-4</v>
      </c>
      <c r="H32" s="58">
        <f t="shared" si="6"/>
        <v>6.6713805768281453E-4</v>
      </c>
      <c r="I32" s="58">
        <f t="shared" si="14"/>
        <v>9924.9435134241758</v>
      </c>
      <c r="J32" s="58">
        <f t="shared" si="15"/>
        <v>6.6213075381574535</v>
      </c>
      <c r="K32" s="58">
        <f t="shared" si="7"/>
        <v>9921.6328596550957</v>
      </c>
      <c r="L32" s="58">
        <f t="shared" si="8"/>
        <v>464431.99476478994</v>
      </c>
      <c r="M32" s="58">
        <f t="shared" si="9"/>
        <v>46.794421966897183</v>
      </c>
      <c r="O32" s="58">
        <f>'Quintile Functions'!$BR40</f>
        <v>338.5163055999999</v>
      </c>
      <c r="Q32" s="58">
        <f>(('Male Inactive'!$I32+'Male Barely'!$I32+'Male Somewhat'!$I32+'Male Active'!$I32+'Male Highly'!$I32)*'MI Epi'!CX50)/('Male Inactive'!$I32*'MI Epi'!CZ50+'Male Barely'!$I32*'MI Epi'!DA50+'Male Somewhat'!$I32*'MI Epi'!DB50+'Male Active'!$I32*'MI Epi'!DC50+'Male Highly'!$I32*'MI Epi'!DD50)</f>
        <v>0</v>
      </c>
      <c r="R32" s="58">
        <f>(('Male Inactive'!$I32+'Male Barely'!$I32+'Male Somewhat'!$I32+'Male Active'!$I32+'Male Highly'!$I32)*'MI Epi'!CY50)/('Male Inactive'!$I32*'MI Epi'!$CZ50+'Male Barely'!$I32*'MI Epi'!$DA50+'Male Somewhat'!$I32*'MI Epi'!$DB50+'Male Active'!$I32*'MI Epi'!$DC50+'Male Highly'!$I32*'MI Epi'!$DD50)</f>
        <v>0</v>
      </c>
      <c r="S32" s="58">
        <f t="shared" si="10"/>
        <v>0</v>
      </c>
      <c r="T32" s="58">
        <f t="shared" si="11"/>
        <v>0</v>
      </c>
      <c r="U32" s="58">
        <f t="shared" si="16"/>
        <v>0</v>
      </c>
      <c r="W32" s="58">
        <f>(('Male Inactive'!$I32+'Male Barely'!$I32+'Male Somewhat'!$I32+'Male Active'!$I32+'Male Highly'!$I32)*'Stroke Epi'!CM58)/('Male Inactive'!$I32*'Stroke Epi'!$CO58+'Male Barely'!$I32*'Stroke Epi'!$CP58+'Male Somewhat'!$I32*'Stroke Epi'!$CQ58+'Male Active'!$I32*'Stroke Epi'!$CR58+'Male Highly'!$I32*'Stroke Epi'!$CS58)</f>
        <v>2.6527861339709134E-4</v>
      </c>
      <c r="X32" s="58">
        <f>(('Male Inactive'!$I32+'Male Barely'!$I32+'Male Somewhat'!$I32+'Male Active'!$I32+'Male Highly'!$I32)*'Stroke Epi'!CN58)/('Male Inactive'!$I32*'Stroke Epi'!$CO58+'Male Barely'!$I32*'Stroke Epi'!$CP58+'Male Somewhat'!$I32*'Stroke Epi'!$CQ58+'Male Active'!$I32*'Stroke Epi'!$CR58+'Male Highly'!$I32*'Stroke Epi'!$CS58)</f>
        <v>1.3263930669854567E-4</v>
      </c>
      <c r="Y32" s="58">
        <f t="shared" si="12"/>
        <v>2.6524343013689666E-4</v>
      </c>
      <c r="Z32" s="58">
        <f t="shared" si="13"/>
        <v>1.326305104946135E-4</v>
      </c>
      <c r="AA32" s="58">
        <f t="shared" si="17"/>
        <v>5.2707007035807931E-4</v>
      </c>
      <c r="AC32" s="58">
        <f>(('Male Inactive'!$I32+'Male Barely'!$I32+'Male Somewhat'!$I32+'Male Active'!$I32+'Male Highly'!$I32)*'Bowel Cancer Epi'!CJ75)/('Male Inactive'!$I32*'Bowel Cancer Epi'!$CL75+'Male Barely'!$I32*'Bowel Cancer Epi'!$CM75+'Male Somewhat'!$I32*'Bowel Cancer Epi'!$CN75+'Male Active'!$I32*'Bowel Cancer Epi'!$CO75+'Male Highly'!$I32*'Bowel Cancer Epi'!$CP75)</f>
        <v>0</v>
      </c>
      <c r="AD32" s="58">
        <f>(('Male Inactive'!$I32+'Male Barely'!$I32+'Male Somewhat'!$I32+'Male Active'!$I32+'Male Highly'!$I32)*'Bowel Cancer Epi'!CK75)/('Male Inactive'!$I32*'Bowel Cancer Epi'!$CL75+'Male Barely'!$I32*'Bowel Cancer Epi'!$CM75+'Male Somewhat'!$I32*'Bowel Cancer Epi'!$CN75+'Male Active'!$I32*'Bowel Cancer Epi'!$CO75+'Male Highly'!$I32*'Bowel Cancer Epi'!$CP75)</f>
        <v>0</v>
      </c>
      <c r="AE32" s="58">
        <f t="shared" si="22"/>
        <v>0</v>
      </c>
      <c r="AF32" s="58">
        <f t="shared" si="23"/>
        <v>0</v>
      </c>
      <c r="AG32" s="58">
        <f t="shared" si="18"/>
        <v>0</v>
      </c>
      <c r="AI32" s="58">
        <f>(('Male Inactive'!$I32+'Male Barely'!$I32+'Male Somewhat'!$I32+'Male Active'!$I32+'Male Highly'!$I32)*'Diabetes Epi'!BQ85)/('Male Inactive'!$I32*'Diabetes Epi'!$BS85+'Male Barely'!$I32*'Diabetes Epi'!$BT85+'Male Somewhat'!$I32*'Diabetes Epi'!$BU85+'Male Active'!$I32*'Diabetes Epi'!$BV85+'Male Highly'!$I32*'Diabetes Epi'!$BW85)</f>
        <v>2.2546390299534058E-3</v>
      </c>
      <c r="AJ32" s="58">
        <f>(('Male Inactive'!$I32+'Male Barely'!$I32+'Male Somewhat'!$I32+'Male Active'!$I32+'Male Highly'!$I32)*'Diabetes Epi'!BR85)/('Male Inactive'!$I32*'Diabetes Epi'!$BS85+'Male Barely'!$I32*'Diabetes Epi'!$BT85+'Male Somewhat'!$I32*'Diabetes Epi'!$BU85+'Male Active'!$I32*'Diabetes Epi'!$BV85+'Male Highly'!$I32*'Diabetes Epi'!$BW85)</f>
        <v>0</v>
      </c>
      <c r="AK32" s="58">
        <f t="shared" si="19"/>
        <v>2.2520992405037354E-3</v>
      </c>
      <c r="AL32" s="58">
        <f t="shared" si="20"/>
        <v>0</v>
      </c>
      <c r="AM32" s="58">
        <f t="shared" si="21"/>
        <v>2.3446581896751972E-2</v>
      </c>
    </row>
    <row r="33" spans="1:39">
      <c r="A33" s="58">
        <v>35</v>
      </c>
      <c r="B33" s="58">
        <f>'ACM Rates'!M46-(SUM(C33:F33))</f>
        <v>9.340952486055563E-4</v>
      </c>
      <c r="C33" s="58">
        <f t="shared" si="1"/>
        <v>0</v>
      </c>
      <c r="D33" s="58">
        <f t="shared" si="2"/>
        <v>2.6590475139444354E-4</v>
      </c>
      <c r="E33" s="58">
        <f t="shared" si="3"/>
        <v>0</v>
      </c>
      <c r="F33" s="58">
        <f t="shared" si="4"/>
        <v>0</v>
      </c>
      <c r="G33" s="58">
        <f t="shared" si="5"/>
        <v>1.1999999999999999E-3</v>
      </c>
      <c r="H33" s="58">
        <f t="shared" si="6"/>
        <v>9.3365911744536234E-4</v>
      </c>
      <c r="I33" s="58">
        <f t="shared" si="14"/>
        <v>9918.3222058860174</v>
      </c>
      <c r="J33" s="58">
        <f t="shared" si="15"/>
        <v>9.2603319572862777</v>
      </c>
      <c r="K33" s="58">
        <f t="shared" si="7"/>
        <v>9913.6920399073751</v>
      </c>
      <c r="L33" s="58">
        <f t="shared" si="8"/>
        <v>454518.30272488249</v>
      </c>
      <c r="M33" s="58">
        <f t="shared" si="9"/>
        <v>45.826127977083573</v>
      </c>
      <c r="O33" s="58">
        <f>'Quintile Functions'!$BR41</f>
        <v>326.94153750000021</v>
      </c>
      <c r="Q33" s="58">
        <f>(('Male Inactive'!$I33+'Male Barely'!$I33+'Male Somewhat'!$I33+'Male Active'!$I33+'Male Highly'!$I33)*'MI Epi'!CX51)/('Male Inactive'!$I33*'MI Epi'!CZ51+'Male Barely'!$I33*'MI Epi'!DA51+'Male Somewhat'!$I33*'MI Epi'!DB51+'Male Active'!$I33*'MI Epi'!DC51+'Male Highly'!$I33*'MI Epi'!DD51)</f>
        <v>0</v>
      </c>
      <c r="R33" s="58">
        <f>(('Male Inactive'!$I33+'Male Barely'!$I33+'Male Somewhat'!$I33+'Male Active'!$I33+'Male Highly'!$I33)*'MI Epi'!CY51)/('Male Inactive'!$I33*'MI Epi'!$CZ51+'Male Barely'!$I33*'MI Epi'!$DA51+'Male Somewhat'!$I33*'MI Epi'!$DB51+'Male Active'!$I33*'MI Epi'!$DC51+'Male Highly'!$I33*'MI Epi'!$DD51)</f>
        <v>0</v>
      </c>
      <c r="S33" s="58">
        <f t="shared" si="10"/>
        <v>0</v>
      </c>
      <c r="T33" s="58">
        <f t="shared" si="11"/>
        <v>0</v>
      </c>
      <c r="U33" s="58">
        <f t="shared" si="16"/>
        <v>0</v>
      </c>
      <c r="W33" s="58">
        <f>(('Male Inactive'!$I33+'Male Barely'!$I33+'Male Somewhat'!$I33+'Male Active'!$I33+'Male Highly'!$I33)*'Stroke Epi'!CM59)/('Male Inactive'!$I33*'Stroke Epi'!$CO59+'Male Barely'!$I33*'Stroke Epi'!$CP59+'Male Somewhat'!$I33*'Stroke Epi'!$CQ59+'Male Active'!$I33*'Stroke Epi'!$CR59+'Male Highly'!$I33*'Stroke Epi'!$CS59)</f>
        <v>2.6590475139444354E-4</v>
      </c>
      <c r="X33" s="58">
        <f>(('Male Inactive'!$I33+'Male Barely'!$I33+'Male Somewhat'!$I33+'Male Active'!$I33+'Male Highly'!$I33)*'Stroke Epi'!CN59)/('Male Inactive'!$I33*'Stroke Epi'!$CO59+'Male Barely'!$I33*'Stroke Epi'!$CP59+'Male Somewhat'!$I33*'Stroke Epi'!$CQ59+'Male Active'!$I33*'Stroke Epi'!$CR59+'Male Highly'!$I33*'Stroke Epi'!$CS59)</f>
        <v>2.6590475139444354E-4</v>
      </c>
      <c r="Y33" s="58">
        <f t="shared" si="12"/>
        <v>2.6586940185935326E-4</v>
      </c>
      <c r="Z33" s="58">
        <f t="shared" si="13"/>
        <v>2.6586940185935326E-4</v>
      </c>
      <c r="AA33" s="58">
        <f t="shared" si="17"/>
        <v>6.5963067528017859E-4</v>
      </c>
      <c r="AC33" s="58">
        <f>(('Male Inactive'!$I33+'Male Barely'!$I33+'Male Somewhat'!$I33+'Male Active'!$I33+'Male Highly'!$I33)*'Bowel Cancer Epi'!CJ76)/('Male Inactive'!$I33*'Bowel Cancer Epi'!$CL76+'Male Barely'!$I33*'Bowel Cancer Epi'!$CM76+'Male Somewhat'!$I33*'Bowel Cancer Epi'!$CN76+'Male Active'!$I33*'Bowel Cancer Epi'!$CO76+'Male Highly'!$I33*'Bowel Cancer Epi'!$CP76)</f>
        <v>0</v>
      </c>
      <c r="AD33" s="58">
        <f>(('Male Inactive'!$I33+'Male Barely'!$I33+'Male Somewhat'!$I33+'Male Active'!$I33+'Male Highly'!$I33)*'Bowel Cancer Epi'!CK76)/('Male Inactive'!$I33*'Bowel Cancer Epi'!$CL76+'Male Barely'!$I33*'Bowel Cancer Epi'!$CM76+'Male Somewhat'!$I33*'Bowel Cancer Epi'!$CN76+'Male Active'!$I33*'Bowel Cancer Epi'!$CO76+'Male Highly'!$I33*'Bowel Cancer Epi'!$CP76)</f>
        <v>0</v>
      </c>
      <c r="AE33" s="58">
        <f t="shared" si="22"/>
        <v>0</v>
      </c>
      <c r="AF33" s="58">
        <f t="shared" si="23"/>
        <v>0</v>
      </c>
      <c r="AG33" s="58">
        <f t="shared" si="18"/>
        <v>0</v>
      </c>
      <c r="AI33" s="58">
        <f>(('Male Inactive'!$I33+'Male Barely'!$I33+'Male Somewhat'!$I33+'Male Active'!$I33+'Male Highly'!$I33)*'Diabetes Epi'!BQ86)/('Male Inactive'!$I33*'Diabetes Epi'!$BS86+'Male Barely'!$I33*'Diabetes Epi'!$BT86+'Male Somewhat'!$I33*'Diabetes Epi'!$BU86+'Male Active'!$I33*'Diabetes Epi'!$BV86+'Male Highly'!$I33*'Diabetes Epi'!$BW86)</f>
        <v>3.4001834840176716E-3</v>
      </c>
      <c r="AJ33" s="58">
        <f>(('Male Inactive'!$I33+'Male Barely'!$I33+'Male Somewhat'!$I33+'Male Active'!$I33+'Male Highly'!$I33)*'Diabetes Epi'!BR86)/('Male Inactive'!$I33*'Diabetes Epi'!$BS86+'Male Barely'!$I33*'Diabetes Epi'!$BT86+'Male Somewhat'!$I33*'Diabetes Epi'!$BU86+'Male Active'!$I33*'Diabetes Epi'!$BV86+'Male Highly'!$I33*'Diabetes Epi'!$BW86)</f>
        <v>0</v>
      </c>
      <c r="AK33" s="58">
        <f t="shared" si="19"/>
        <v>3.3944094063169672E-3</v>
      </c>
      <c r="AL33" s="58">
        <f t="shared" si="20"/>
        <v>0</v>
      </c>
      <c r="AM33" s="58">
        <f t="shared" si="21"/>
        <v>2.5645877107973624E-2</v>
      </c>
    </row>
    <row r="34" spans="1:39">
      <c r="A34" s="58">
        <v>36</v>
      </c>
      <c r="B34" s="58">
        <f>'ACM Rates'!M47-(SUM(C34:F34))</f>
        <v>9.3349196263248549E-4</v>
      </c>
      <c r="C34" s="58">
        <f t="shared" si="1"/>
        <v>0</v>
      </c>
      <c r="D34" s="58">
        <f t="shared" si="2"/>
        <v>2.6650803736751445E-4</v>
      </c>
      <c r="E34" s="58">
        <f t="shared" si="3"/>
        <v>0</v>
      </c>
      <c r="F34" s="58">
        <f t="shared" si="4"/>
        <v>0</v>
      </c>
      <c r="G34" s="58">
        <f t="shared" si="5"/>
        <v>1.1999999999999999E-3</v>
      </c>
      <c r="H34" s="58">
        <f t="shared" si="6"/>
        <v>9.3305639455398826E-4</v>
      </c>
      <c r="I34" s="58">
        <f t="shared" si="14"/>
        <v>9909.0618739287311</v>
      </c>
      <c r="J34" s="58">
        <f t="shared" si="15"/>
        <v>9.2457135455003279</v>
      </c>
      <c r="K34" s="58">
        <f t="shared" si="7"/>
        <v>9904.4390171559808</v>
      </c>
      <c r="L34" s="58">
        <f t="shared" si="8"/>
        <v>444613.86370772647</v>
      </c>
      <c r="M34" s="58">
        <f t="shared" si="9"/>
        <v>44.869420472338476</v>
      </c>
      <c r="O34" s="58">
        <f>'Quintile Functions'!$BR42</f>
        <v>314.61845039999992</v>
      </c>
      <c r="Q34" s="58">
        <f>(('Male Inactive'!$I34+'Male Barely'!$I34+'Male Somewhat'!$I34+'Male Active'!$I34+'Male Highly'!$I34)*'MI Epi'!CX52)/('Male Inactive'!$I34*'MI Epi'!CZ52+'Male Barely'!$I34*'MI Epi'!DA52+'Male Somewhat'!$I34*'MI Epi'!DB52+'Male Active'!$I34*'MI Epi'!DC52+'Male Highly'!$I34*'MI Epi'!DD52)</f>
        <v>0</v>
      </c>
      <c r="R34" s="58">
        <f>(('Male Inactive'!$I34+'Male Barely'!$I34+'Male Somewhat'!$I34+'Male Active'!$I34+'Male Highly'!$I34)*'MI Epi'!CY52)/('Male Inactive'!$I34*'MI Epi'!$CZ52+'Male Barely'!$I34*'MI Epi'!$DA52+'Male Somewhat'!$I34*'MI Epi'!$DB52+'Male Active'!$I34*'MI Epi'!$DC52+'Male Highly'!$I34*'MI Epi'!$DD52)</f>
        <v>0</v>
      </c>
      <c r="S34" s="58">
        <f t="shared" si="10"/>
        <v>0</v>
      </c>
      <c r="T34" s="58">
        <f t="shared" si="11"/>
        <v>0</v>
      </c>
      <c r="U34" s="58">
        <f t="shared" si="16"/>
        <v>0</v>
      </c>
      <c r="W34" s="58">
        <f>(('Male Inactive'!$I34+'Male Barely'!$I34+'Male Somewhat'!$I34+'Male Active'!$I34+'Male Highly'!$I34)*'Stroke Epi'!CM60)/('Male Inactive'!$I34*'Stroke Epi'!$CO60+'Male Barely'!$I34*'Stroke Epi'!$CP60+'Male Somewhat'!$I34*'Stroke Epi'!$CQ60+'Male Active'!$I34*'Stroke Epi'!$CR60+'Male Highly'!$I34*'Stroke Epi'!$CS60)</f>
        <v>2.6650803736751445E-4</v>
      </c>
      <c r="X34" s="58">
        <f>(('Male Inactive'!$I34+'Male Barely'!$I34+'Male Somewhat'!$I34+'Male Active'!$I34+'Male Highly'!$I34)*'Stroke Epi'!CN60)/('Male Inactive'!$I34*'Stroke Epi'!$CO60+'Male Barely'!$I34*'Stroke Epi'!$CP60+'Male Somewhat'!$I34*'Stroke Epi'!$CQ60+'Male Active'!$I34*'Stroke Epi'!$CR60+'Male Highly'!$I34*'Stroke Epi'!$CS60)</f>
        <v>2.6650803736751445E-4</v>
      </c>
      <c r="Y34" s="58">
        <f t="shared" si="12"/>
        <v>2.6647252725520154E-4</v>
      </c>
      <c r="Z34" s="58">
        <f t="shared" si="13"/>
        <v>2.6647252725520154E-4</v>
      </c>
      <c r="AA34" s="58">
        <f t="shared" si="17"/>
        <v>6.5963067528017859E-4</v>
      </c>
      <c r="AC34" s="58">
        <f>(('Male Inactive'!$I34+'Male Barely'!$I34+'Male Somewhat'!$I34+'Male Active'!$I34+'Male Highly'!$I34)*'Bowel Cancer Epi'!CJ77)/('Male Inactive'!$I34*'Bowel Cancer Epi'!$CL77+'Male Barely'!$I34*'Bowel Cancer Epi'!$CM77+'Male Somewhat'!$I34*'Bowel Cancer Epi'!$CN77+'Male Active'!$I34*'Bowel Cancer Epi'!$CO77+'Male Highly'!$I34*'Bowel Cancer Epi'!$CP77)</f>
        <v>0</v>
      </c>
      <c r="AD34" s="58">
        <f>(('Male Inactive'!$I34+'Male Barely'!$I34+'Male Somewhat'!$I34+'Male Active'!$I34+'Male Highly'!$I34)*'Bowel Cancer Epi'!CK77)/('Male Inactive'!$I34*'Bowel Cancer Epi'!$CL77+'Male Barely'!$I34*'Bowel Cancer Epi'!$CM77+'Male Somewhat'!$I34*'Bowel Cancer Epi'!$CN77+'Male Active'!$I34*'Bowel Cancer Epi'!$CO77+'Male Highly'!$I34*'Bowel Cancer Epi'!$CP77)</f>
        <v>0</v>
      </c>
      <c r="AE34" s="58">
        <f t="shared" si="22"/>
        <v>0</v>
      </c>
      <c r="AF34" s="58">
        <f t="shared" si="23"/>
        <v>0</v>
      </c>
      <c r="AG34" s="58">
        <f t="shared" si="18"/>
        <v>0</v>
      </c>
      <c r="AI34" s="58">
        <f>(('Male Inactive'!$I34+'Male Barely'!$I34+'Male Somewhat'!$I34+'Male Active'!$I34+'Male Highly'!$I34)*'Diabetes Epi'!BQ87)/('Male Inactive'!$I34*'Diabetes Epi'!$BS87+'Male Barely'!$I34*'Diabetes Epi'!$BT87+'Male Somewhat'!$I34*'Diabetes Epi'!$BU87+'Male Active'!$I34*'Diabetes Epi'!$BV87+'Male Highly'!$I34*'Diabetes Epi'!$BW87)</f>
        <v>3.4175810887884786E-3</v>
      </c>
      <c r="AJ34" s="58">
        <f>(('Male Inactive'!$I34+'Male Barely'!$I34+'Male Somewhat'!$I34+'Male Active'!$I34+'Male Highly'!$I34)*'Diabetes Epi'!BR87)/('Male Inactive'!$I34*'Diabetes Epi'!$BS87+'Male Barely'!$I34*'Diabetes Epi'!$BT87+'Male Somewhat'!$I34*'Diabetes Epi'!$BU87+'Male Active'!$I34*'Diabetes Epi'!$BV87+'Male Highly'!$I34*'Diabetes Epi'!$BW87)</f>
        <v>0</v>
      </c>
      <c r="AK34" s="58">
        <f t="shared" si="19"/>
        <v>3.4117478056707728E-3</v>
      </c>
      <c r="AL34" s="58">
        <f t="shared" si="20"/>
        <v>0</v>
      </c>
      <c r="AM34" s="58">
        <f t="shared" si="21"/>
        <v>2.8953233907802037E-2</v>
      </c>
    </row>
    <row r="35" spans="1:39">
      <c r="A35" s="58">
        <v>37</v>
      </c>
      <c r="B35" s="58">
        <f>'ACM Rates'!M48-(SUM(C35:F35))</f>
        <v>9.3291050418151306E-4</v>
      </c>
      <c r="C35" s="58">
        <f t="shared" si="1"/>
        <v>0</v>
      </c>
      <c r="D35" s="58">
        <f t="shared" si="2"/>
        <v>2.6708949581848683E-4</v>
      </c>
      <c r="E35" s="58">
        <f t="shared" si="3"/>
        <v>0</v>
      </c>
      <c r="F35" s="58">
        <f t="shared" si="4"/>
        <v>0</v>
      </c>
      <c r="G35" s="58">
        <f t="shared" ref="G35:G66" si="24">B35+(SUM(C35:F35))</f>
        <v>1.1999999999999999E-3</v>
      </c>
      <c r="H35" s="58">
        <f t="shared" ref="H35:H66" si="25">1-EXP(-B35)</f>
        <v>9.3247547846764256E-4</v>
      </c>
      <c r="I35" s="58">
        <f t="shared" si="14"/>
        <v>9899.8161603832305</v>
      </c>
      <c r="J35" s="58">
        <f t="shared" si="15"/>
        <v>9.2313358108950521</v>
      </c>
      <c r="K35" s="58">
        <f t="shared" si="7"/>
        <v>9895.200492477783</v>
      </c>
      <c r="L35" s="58">
        <f t="shared" si="8"/>
        <v>434718.66321524873</v>
      </c>
      <c r="M35" s="58">
        <f t="shared" si="9"/>
        <v>43.911791509310248</v>
      </c>
      <c r="O35" s="58">
        <f>'Quintile Functions'!$BR43</f>
        <v>301.62660370000015</v>
      </c>
      <c r="Q35" s="58">
        <f>(('Male Inactive'!$I35+'Male Barely'!$I35+'Male Somewhat'!$I35+'Male Active'!$I35+'Male Highly'!$I35)*'MI Epi'!CX53)/('Male Inactive'!$I35*'MI Epi'!CZ53+'Male Barely'!$I35*'MI Epi'!DA53+'Male Somewhat'!$I35*'MI Epi'!DB53+'Male Active'!$I35*'MI Epi'!DC53+'Male Highly'!$I35*'MI Epi'!DD53)</f>
        <v>0</v>
      </c>
      <c r="R35" s="58">
        <f>(('Male Inactive'!$I35+'Male Barely'!$I35+'Male Somewhat'!$I35+'Male Active'!$I35+'Male Highly'!$I35)*'MI Epi'!CY53)/('Male Inactive'!$I35*'MI Epi'!$CZ53+'Male Barely'!$I35*'MI Epi'!$DA53+'Male Somewhat'!$I35*'MI Epi'!$DB53+'Male Active'!$I35*'MI Epi'!$DC53+'Male Highly'!$I35*'MI Epi'!$DD53)</f>
        <v>0</v>
      </c>
      <c r="S35" s="58">
        <f t="shared" si="10"/>
        <v>0</v>
      </c>
      <c r="T35" s="58">
        <f t="shared" si="11"/>
        <v>0</v>
      </c>
      <c r="U35" s="58">
        <f t="shared" si="16"/>
        <v>0</v>
      </c>
      <c r="W35" s="58">
        <f>(('Male Inactive'!$I35+'Male Barely'!$I35+'Male Somewhat'!$I35+'Male Active'!$I35+'Male Highly'!$I35)*'Stroke Epi'!CM61)/('Male Inactive'!$I35*'Stroke Epi'!$CO61+'Male Barely'!$I35*'Stroke Epi'!$CP61+'Male Somewhat'!$I35*'Stroke Epi'!$CQ61+'Male Active'!$I35*'Stroke Epi'!$CR61+'Male Highly'!$I35*'Stroke Epi'!$CS61)</f>
        <v>2.6708949581848683E-4</v>
      </c>
      <c r="X35" s="58">
        <f>(('Male Inactive'!$I35+'Male Barely'!$I35+'Male Somewhat'!$I35+'Male Active'!$I35+'Male Highly'!$I35)*'Stroke Epi'!CN61)/('Male Inactive'!$I35*'Stroke Epi'!$CO61+'Male Barely'!$I35*'Stroke Epi'!$CP61+'Male Somewhat'!$I35*'Stroke Epi'!$CQ61+'Male Active'!$I35*'Stroke Epi'!$CR61+'Male Highly'!$I35*'Stroke Epi'!$CS61)</f>
        <v>2.6708949581848683E-4</v>
      </c>
      <c r="Y35" s="58">
        <f t="shared" si="12"/>
        <v>2.6705383059444365E-4</v>
      </c>
      <c r="Z35" s="58">
        <f t="shared" si="13"/>
        <v>2.6705383059444365E-4</v>
      </c>
      <c r="AA35" s="58">
        <f t="shared" si="17"/>
        <v>6.5963067528017859E-4</v>
      </c>
      <c r="AC35" s="58">
        <f>(('Male Inactive'!$I35+'Male Barely'!$I35+'Male Somewhat'!$I35+'Male Active'!$I35+'Male Highly'!$I35)*'Bowel Cancer Epi'!CJ78)/('Male Inactive'!$I35*'Bowel Cancer Epi'!$CL78+'Male Barely'!$I35*'Bowel Cancer Epi'!$CM78+'Male Somewhat'!$I35*'Bowel Cancer Epi'!$CN78+'Male Active'!$I35*'Bowel Cancer Epi'!$CO78+'Male Highly'!$I35*'Bowel Cancer Epi'!$CP78)</f>
        <v>0</v>
      </c>
      <c r="AD35" s="58">
        <f>(('Male Inactive'!$I35+'Male Barely'!$I35+'Male Somewhat'!$I35+'Male Active'!$I35+'Male Highly'!$I35)*'Bowel Cancer Epi'!CK78)/('Male Inactive'!$I35*'Bowel Cancer Epi'!$CL78+'Male Barely'!$I35*'Bowel Cancer Epi'!$CM78+'Male Somewhat'!$I35*'Bowel Cancer Epi'!$CN78+'Male Active'!$I35*'Bowel Cancer Epi'!$CO78+'Male Highly'!$I35*'Bowel Cancer Epi'!$CP78)</f>
        <v>0</v>
      </c>
      <c r="AE35" s="58">
        <f t="shared" si="22"/>
        <v>0</v>
      </c>
      <c r="AF35" s="58">
        <f t="shared" si="23"/>
        <v>0</v>
      </c>
      <c r="AG35" s="58">
        <f t="shared" si="18"/>
        <v>0</v>
      </c>
      <c r="AI35" s="58">
        <f>(('Male Inactive'!$I35+'Male Barely'!$I35+'Male Somewhat'!$I35+'Male Active'!$I35+'Male Highly'!$I35)*'Diabetes Epi'!BQ88)/('Male Inactive'!$I35*'Diabetes Epi'!$BS88+'Male Barely'!$I35*'Diabetes Epi'!$BT88+'Male Somewhat'!$I35*'Diabetes Epi'!$BU88+'Male Active'!$I35*'Diabetes Epi'!$BV88+'Male Highly'!$I35*'Diabetes Epi'!$BW88)</f>
        <v>3.4341478468827222E-3</v>
      </c>
      <c r="AJ35" s="58">
        <f>(('Male Inactive'!$I35+'Male Barely'!$I35+'Male Somewhat'!$I35+'Male Active'!$I35+'Male Highly'!$I35)*'Diabetes Epi'!BR88)/('Male Inactive'!$I35*'Diabetes Epi'!$BS88+'Male Barely'!$I35*'Diabetes Epi'!$BT88+'Male Somewhat'!$I35*'Diabetes Epi'!$BU88+'Male Active'!$I35*'Diabetes Epi'!$BV88+'Male Highly'!$I35*'Diabetes Epi'!$BW88)</f>
        <v>0</v>
      </c>
      <c r="AK35" s="58">
        <f t="shared" si="19"/>
        <v>3.4282579054045748E-3</v>
      </c>
      <c r="AL35" s="58">
        <f t="shared" si="20"/>
        <v>0</v>
      </c>
      <c r="AM35" s="58">
        <f t="shared" si="21"/>
        <v>3.2266200581220796E-2</v>
      </c>
    </row>
    <row r="36" spans="1:39">
      <c r="A36" s="58">
        <v>38</v>
      </c>
      <c r="B36" s="58">
        <f>'ACM Rates'!M49-(SUM(C36:F36))</f>
        <v>9.323505868041029E-4</v>
      </c>
      <c r="C36" s="58">
        <f t="shared" si="1"/>
        <v>0</v>
      </c>
      <c r="D36" s="58">
        <f t="shared" si="2"/>
        <v>2.6764941319589694E-4</v>
      </c>
      <c r="E36" s="58">
        <f t="shared" si="3"/>
        <v>0</v>
      </c>
      <c r="F36" s="58">
        <f t="shared" si="4"/>
        <v>0</v>
      </c>
      <c r="G36" s="58">
        <f t="shared" si="24"/>
        <v>1.1999999999999999E-3</v>
      </c>
      <c r="H36" s="58">
        <f t="shared" si="25"/>
        <v>9.3191608304288298E-4</v>
      </c>
      <c r="I36" s="58">
        <f t="shared" si="14"/>
        <v>9890.5848245723355</v>
      </c>
      <c r="J36" s="58">
        <f t="shared" si="15"/>
        <v>9.21719506871883</v>
      </c>
      <c r="K36" s="58">
        <f t="shared" si="7"/>
        <v>9885.9762270379761</v>
      </c>
      <c r="L36" s="58">
        <f t="shared" si="8"/>
        <v>424832.68698821077</v>
      </c>
      <c r="M36" s="58">
        <f t="shared" si="9"/>
        <v>42.953242353551154</v>
      </c>
      <c r="O36" s="58">
        <f>'Quintile Functions'!$BR44</f>
        <v>288.04555679999999</v>
      </c>
      <c r="Q36" s="58">
        <f>(('Male Inactive'!$I36+'Male Barely'!$I36+'Male Somewhat'!$I36+'Male Active'!$I36+'Male Highly'!$I36)*'MI Epi'!CX54)/('Male Inactive'!$I36*'MI Epi'!CZ54+'Male Barely'!$I36*'MI Epi'!DA54+'Male Somewhat'!$I36*'MI Epi'!DB54+'Male Active'!$I36*'MI Epi'!DC54+'Male Highly'!$I36*'MI Epi'!DD54)</f>
        <v>0</v>
      </c>
      <c r="R36" s="58">
        <f>(('Male Inactive'!$I36+'Male Barely'!$I36+'Male Somewhat'!$I36+'Male Active'!$I36+'Male Highly'!$I36)*'MI Epi'!CY54)/('Male Inactive'!$I36*'MI Epi'!$CZ54+'Male Barely'!$I36*'MI Epi'!$DA54+'Male Somewhat'!$I36*'MI Epi'!$DB54+'Male Active'!$I36*'MI Epi'!$DC54+'Male Highly'!$I36*'MI Epi'!$DD54)</f>
        <v>0</v>
      </c>
      <c r="S36" s="58">
        <f t="shared" si="10"/>
        <v>0</v>
      </c>
      <c r="T36" s="58">
        <f t="shared" si="11"/>
        <v>0</v>
      </c>
      <c r="U36" s="58">
        <f t="shared" si="16"/>
        <v>0</v>
      </c>
      <c r="W36" s="58">
        <f>(('Male Inactive'!$I36+'Male Barely'!$I36+'Male Somewhat'!$I36+'Male Active'!$I36+'Male Highly'!$I36)*'Stroke Epi'!CM62)/('Male Inactive'!$I36*'Stroke Epi'!$CO62+'Male Barely'!$I36*'Stroke Epi'!$CP62+'Male Somewhat'!$I36*'Stroke Epi'!$CQ62+'Male Active'!$I36*'Stroke Epi'!$CR62+'Male Highly'!$I36*'Stroke Epi'!$CS62)</f>
        <v>2.6764941319589694E-4</v>
      </c>
      <c r="X36" s="58">
        <f>(('Male Inactive'!$I36+'Male Barely'!$I36+'Male Somewhat'!$I36+'Male Active'!$I36+'Male Highly'!$I36)*'Stroke Epi'!CN62)/('Male Inactive'!$I36*'Stroke Epi'!$CO62+'Male Barely'!$I36*'Stroke Epi'!$CP62+'Male Somewhat'!$I36*'Stroke Epi'!$CQ62+'Male Active'!$I36*'Stroke Epi'!$CR62+'Male Highly'!$I36*'Stroke Epi'!$CS62)</f>
        <v>2.6764941319589694E-4</v>
      </c>
      <c r="Y36" s="58">
        <f t="shared" si="12"/>
        <v>2.6761359828708642E-4</v>
      </c>
      <c r="Z36" s="58">
        <f t="shared" si="13"/>
        <v>2.6761359828708642E-4</v>
      </c>
      <c r="AA36" s="58">
        <f t="shared" si="17"/>
        <v>6.5963067528017848E-4</v>
      </c>
      <c r="AC36" s="58">
        <f>(('Male Inactive'!$I36+'Male Barely'!$I36+'Male Somewhat'!$I36+'Male Active'!$I36+'Male Highly'!$I36)*'Bowel Cancer Epi'!CJ79)/('Male Inactive'!$I36*'Bowel Cancer Epi'!$CL79+'Male Barely'!$I36*'Bowel Cancer Epi'!$CM79+'Male Somewhat'!$I36*'Bowel Cancer Epi'!$CN79+'Male Active'!$I36*'Bowel Cancer Epi'!$CO79+'Male Highly'!$I36*'Bowel Cancer Epi'!$CP79)</f>
        <v>0</v>
      </c>
      <c r="AD36" s="58">
        <f>(('Male Inactive'!$I36+'Male Barely'!$I36+'Male Somewhat'!$I36+'Male Active'!$I36+'Male Highly'!$I36)*'Bowel Cancer Epi'!CK79)/('Male Inactive'!$I36*'Bowel Cancer Epi'!$CL79+'Male Barely'!$I36*'Bowel Cancer Epi'!$CM79+'Male Somewhat'!$I36*'Bowel Cancer Epi'!$CN79+'Male Active'!$I36*'Bowel Cancer Epi'!$CO79+'Male Highly'!$I36*'Bowel Cancer Epi'!$CP79)</f>
        <v>0</v>
      </c>
      <c r="AE36" s="58">
        <f t="shared" si="22"/>
        <v>0</v>
      </c>
      <c r="AF36" s="58">
        <f t="shared" si="23"/>
        <v>0</v>
      </c>
      <c r="AG36" s="58">
        <f t="shared" si="18"/>
        <v>0</v>
      </c>
      <c r="AI36" s="58">
        <f>(('Male Inactive'!$I36+'Male Barely'!$I36+'Male Somewhat'!$I36+'Male Active'!$I36+'Male Highly'!$I36)*'Diabetes Epi'!BQ89)/('Male Inactive'!$I36*'Diabetes Epi'!$BS89+'Male Barely'!$I36*'Diabetes Epi'!$BT89+'Male Somewhat'!$I36*'Diabetes Epi'!$BU89+'Male Active'!$I36*'Diabetes Epi'!$BV89+'Male Highly'!$I36*'Diabetes Epi'!$BW89)</f>
        <v>3.4498586008420559E-3</v>
      </c>
      <c r="AJ36" s="58">
        <f>(('Male Inactive'!$I36+'Male Barely'!$I36+'Male Somewhat'!$I36+'Male Active'!$I36+'Male Highly'!$I36)*'Diabetes Epi'!BR89)/('Male Inactive'!$I36*'Diabetes Epi'!$BS89+'Male Barely'!$I36*'Diabetes Epi'!$BT89+'Male Somewhat'!$I36*'Diabetes Epi'!$BU89+'Male Active'!$I36*'Diabetes Epi'!$BV89+'Male Highly'!$I36*'Diabetes Epi'!$BW89)</f>
        <v>0</v>
      </c>
      <c r="AK36" s="58">
        <f t="shared" si="19"/>
        <v>3.4439146758573624E-3</v>
      </c>
      <c r="AL36" s="58">
        <f t="shared" si="20"/>
        <v>0</v>
      </c>
      <c r="AM36" s="58">
        <f t="shared" si="21"/>
        <v>3.5583841629405429E-2</v>
      </c>
    </row>
    <row r="37" spans="1:39">
      <c r="A37" s="58">
        <v>39</v>
      </c>
      <c r="B37" s="58">
        <f>'ACM Rates'!M50-(SUM(C37:F37))</f>
        <v>9.3181166924721803E-4</v>
      </c>
      <c r="C37" s="58">
        <f t="shared" si="1"/>
        <v>0</v>
      </c>
      <c r="D37" s="58">
        <f t="shared" si="2"/>
        <v>2.6818833075278187E-4</v>
      </c>
      <c r="E37" s="58">
        <f t="shared" si="3"/>
        <v>0</v>
      </c>
      <c r="F37" s="58">
        <f t="shared" si="4"/>
        <v>0</v>
      </c>
      <c r="G37" s="58">
        <f t="shared" si="24"/>
        <v>1.1999999999999999E-3</v>
      </c>
      <c r="H37" s="58">
        <f t="shared" si="25"/>
        <v>9.3137766756679063E-4</v>
      </c>
      <c r="I37" s="58">
        <f t="shared" si="14"/>
        <v>9881.3676295036166</v>
      </c>
      <c r="J37" s="58">
        <f t="shared" si="15"/>
        <v>9.2032851351370653</v>
      </c>
      <c r="K37" s="58">
        <f t="shared" si="7"/>
        <v>9876.7659869360468</v>
      </c>
      <c r="L37" s="58">
        <f t="shared" si="8"/>
        <v>414955.92100127472</v>
      </c>
      <c r="M37" s="58">
        <f t="shared" si="9"/>
        <v>41.993774198047902</v>
      </c>
      <c r="O37" s="58">
        <f>'Quintile Functions'!$BR45</f>
        <v>273.95486910000034</v>
      </c>
      <c r="Q37" s="58">
        <f>(('Male Inactive'!$I37+'Male Barely'!$I37+'Male Somewhat'!$I37+'Male Active'!$I37+'Male Highly'!$I37)*'MI Epi'!CX55)/('Male Inactive'!$I37*'MI Epi'!CZ55+'Male Barely'!$I37*'MI Epi'!DA55+'Male Somewhat'!$I37*'MI Epi'!DB55+'Male Active'!$I37*'MI Epi'!DC55+'Male Highly'!$I37*'MI Epi'!DD55)</f>
        <v>0</v>
      </c>
      <c r="R37" s="58">
        <f>(('Male Inactive'!$I37+'Male Barely'!$I37+'Male Somewhat'!$I37+'Male Active'!$I37+'Male Highly'!$I37)*'MI Epi'!CY55)/('Male Inactive'!$I37*'MI Epi'!$CZ55+'Male Barely'!$I37*'MI Epi'!$DA55+'Male Somewhat'!$I37*'MI Epi'!$DB55+'Male Active'!$I37*'MI Epi'!$DC55+'Male Highly'!$I37*'MI Epi'!$DD55)</f>
        <v>0</v>
      </c>
      <c r="S37" s="58">
        <f t="shared" si="10"/>
        <v>0</v>
      </c>
      <c r="T37" s="58">
        <f t="shared" si="11"/>
        <v>0</v>
      </c>
      <c r="U37" s="58">
        <f t="shared" si="16"/>
        <v>0</v>
      </c>
      <c r="W37" s="58">
        <f>(('Male Inactive'!$I37+'Male Barely'!$I37+'Male Somewhat'!$I37+'Male Active'!$I37+'Male Highly'!$I37)*'Stroke Epi'!CM63)/('Male Inactive'!$I37*'Stroke Epi'!$CO63+'Male Barely'!$I37*'Stroke Epi'!$CP63+'Male Somewhat'!$I37*'Stroke Epi'!$CQ63+'Male Active'!$I37*'Stroke Epi'!$CR63+'Male Highly'!$I37*'Stroke Epi'!$CS63)</f>
        <v>2.6818833075278187E-4</v>
      </c>
      <c r="X37" s="58">
        <f>(('Male Inactive'!$I37+'Male Barely'!$I37+'Male Somewhat'!$I37+'Male Active'!$I37+'Male Highly'!$I37)*'Stroke Epi'!CN63)/('Male Inactive'!$I37*'Stroke Epi'!$CO63+'Male Barely'!$I37*'Stroke Epi'!$CP63+'Male Somewhat'!$I37*'Stroke Epi'!$CQ63+'Male Active'!$I37*'Stroke Epi'!$CR63+'Male Highly'!$I37*'Stroke Epi'!$CS63)</f>
        <v>2.6818833075278187E-4</v>
      </c>
      <c r="Y37" s="58">
        <f t="shared" si="12"/>
        <v>2.6815237147714832E-4</v>
      </c>
      <c r="Z37" s="58">
        <f t="shared" si="13"/>
        <v>2.6815237147714832E-4</v>
      </c>
      <c r="AA37" s="58">
        <f t="shared" si="17"/>
        <v>6.5963067528017848E-4</v>
      </c>
      <c r="AC37" s="58">
        <f>(('Male Inactive'!$I37+'Male Barely'!$I37+'Male Somewhat'!$I37+'Male Active'!$I37+'Male Highly'!$I37)*'Bowel Cancer Epi'!CJ80)/('Male Inactive'!$I37*'Bowel Cancer Epi'!$CL80+'Male Barely'!$I37*'Bowel Cancer Epi'!$CM80+'Male Somewhat'!$I37*'Bowel Cancer Epi'!$CN80+'Male Active'!$I37*'Bowel Cancer Epi'!$CO80+'Male Highly'!$I37*'Bowel Cancer Epi'!$CP80)</f>
        <v>0</v>
      </c>
      <c r="AD37" s="58">
        <f>(('Male Inactive'!$I37+'Male Barely'!$I37+'Male Somewhat'!$I37+'Male Active'!$I37+'Male Highly'!$I37)*'Bowel Cancer Epi'!CK80)/('Male Inactive'!$I37*'Bowel Cancer Epi'!$CL80+'Male Barely'!$I37*'Bowel Cancer Epi'!$CM80+'Male Somewhat'!$I37*'Bowel Cancer Epi'!$CN80+'Male Active'!$I37*'Bowel Cancer Epi'!$CO80+'Male Highly'!$I37*'Bowel Cancer Epi'!$CP80)</f>
        <v>0</v>
      </c>
      <c r="AE37" s="58">
        <f t="shared" si="22"/>
        <v>0</v>
      </c>
      <c r="AF37" s="58">
        <f t="shared" si="23"/>
        <v>0</v>
      </c>
      <c r="AG37" s="58">
        <f t="shared" si="18"/>
        <v>0</v>
      </c>
      <c r="AI37" s="58">
        <f>(('Male Inactive'!$I37+'Male Barely'!$I37+'Male Somewhat'!$I37+'Male Active'!$I37+'Male Highly'!$I37)*'Diabetes Epi'!BQ90)/('Male Inactive'!$I37*'Diabetes Epi'!$BS90+'Male Barely'!$I37*'Diabetes Epi'!$BT90+'Male Somewhat'!$I37*'Diabetes Epi'!$BU90+'Male Active'!$I37*'Diabetes Epi'!$BV90+'Male Highly'!$I37*'Diabetes Epi'!$BW90)</f>
        <v>3.4646892354091292E-3</v>
      </c>
      <c r="AJ37" s="58">
        <f>(('Male Inactive'!$I37+'Male Barely'!$I37+'Male Somewhat'!$I37+'Male Active'!$I37+'Male Highly'!$I37)*'Diabetes Epi'!BR90)/('Male Inactive'!$I37*'Diabetes Epi'!$BS90+'Male Barely'!$I37*'Diabetes Epi'!$BT90+'Male Somewhat'!$I37*'Diabetes Epi'!$BU90+'Male Active'!$I37*'Diabetes Epi'!$BV90+'Male Highly'!$I37*'Diabetes Epi'!$BW90)</f>
        <v>0</v>
      </c>
      <c r="AK37" s="58">
        <f t="shared" si="19"/>
        <v>3.458694125389794E-3</v>
      </c>
      <c r="AL37" s="58">
        <f t="shared" si="20"/>
        <v>0</v>
      </c>
      <c r="AM37" s="58">
        <f t="shared" si="21"/>
        <v>3.8905208590851899E-2</v>
      </c>
    </row>
    <row r="38" spans="1:39">
      <c r="A38" s="58">
        <v>40</v>
      </c>
      <c r="B38" s="58">
        <f>'ACM Rates'!M51-(SUM(C38:F38))</f>
        <v>1.43129285449115E-3</v>
      </c>
      <c r="C38" s="58">
        <f t="shared" si="1"/>
        <v>0</v>
      </c>
      <c r="D38" s="58">
        <f t="shared" si="2"/>
        <v>2.6870714550884995E-4</v>
      </c>
      <c r="E38" s="58">
        <f t="shared" si="3"/>
        <v>0</v>
      </c>
      <c r="F38" s="58">
        <f t="shared" si="4"/>
        <v>0</v>
      </c>
      <c r="G38" s="58">
        <f t="shared" si="24"/>
        <v>1.6999999999999999E-3</v>
      </c>
      <c r="H38" s="58">
        <f t="shared" si="25"/>
        <v>1.4302690433896093E-3</v>
      </c>
      <c r="I38" s="58">
        <f t="shared" si="14"/>
        <v>9872.1643443684789</v>
      </c>
      <c r="J38" s="58">
        <f t="shared" si="15"/>
        <v>14.119851053004913</v>
      </c>
      <c r="K38" s="58">
        <f t="shared" si="7"/>
        <v>9865.1044188419764</v>
      </c>
      <c r="L38" s="58">
        <f t="shared" si="8"/>
        <v>405090.81658243272</v>
      </c>
      <c r="M38" s="58">
        <f t="shared" si="9"/>
        <v>41.033637858096895</v>
      </c>
      <c r="O38" s="58">
        <f>'Quintile Functions'!$BR46</f>
        <v>259.43409999999983</v>
      </c>
      <c r="Q38" s="58">
        <f>(('Male Inactive'!$I38+'Male Barely'!$I38+'Male Somewhat'!$I38+'Male Active'!$I38+'Male Highly'!$I38)*'MI Epi'!CX56)/('Male Inactive'!$I38*'MI Epi'!CZ56+'Male Barely'!$I38*'MI Epi'!DA56+'Male Somewhat'!$I38*'MI Epi'!DB56+'Male Active'!$I38*'MI Epi'!DC56+'Male Highly'!$I38*'MI Epi'!DD56)</f>
        <v>1.2337525319821503E-4</v>
      </c>
      <c r="R38" s="58">
        <f>(('Male Inactive'!$I38+'Male Barely'!$I38+'Male Somewhat'!$I38+'Male Active'!$I38+'Male Highly'!$I38)*'MI Epi'!CY56)/('Male Inactive'!$I38*'MI Epi'!$CZ56+'Male Barely'!$I38*'MI Epi'!$DA56+'Male Somewhat'!$I38*'MI Epi'!$DB56+'Male Active'!$I38*'MI Epi'!$DC56+'Male Highly'!$I38*'MI Epi'!$DD56)</f>
        <v>0</v>
      </c>
      <c r="S38" s="58">
        <f t="shared" si="10"/>
        <v>1.2336764278464418E-4</v>
      </c>
      <c r="T38" s="58">
        <f t="shared" si="11"/>
        <v>0</v>
      </c>
      <c r="U38" s="58">
        <f t="shared" si="16"/>
        <v>0</v>
      </c>
      <c r="W38" s="58">
        <f>(('Male Inactive'!$I38+'Male Barely'!$I38+'Male Somewhat'!$I38+'Male Active'!$I38+'Male Highly'!$I38)*'Stroke Epi'!CM64)/('Male Inactive'!$I38*'Stroke Epi'!$CO64+'Male Barely'!$I38*'Stroke Epi'!$CP64+'Male Somewhat'!$I38*'Stroke Epi'!$CQ64+'Male Active'!$I38*'Stroke Epi'!$CR64+'Male Highly'!$I38*'Stroke Epi'!$CS64)</f>
        <v>4.0306071826327482E-4</v>
      </c>
      <c r="X38" s="58">
        <f>(('Male Inactive'!$I38+'Male Barely'!$I38+'Male Somewhat'!$I38+'Male Active'!$I38+'Male Highly'!$I38)*'Stroke Epi'!CN64)/('Male Inactive'!$I38*'Stroke Epi'!$CO64+'Male Barely'!$I38*'Stroke Epi'!$CP64+'Male Somewhat'!$I38*'Stroke Epi'!$CQ64+'Male Active'!$I38*'Stroke Epi'!$CR64+'Male Highly'!$I38*'Stroke Epi'!$CS64)</f>
        <v>2.6870714550884995E-4</v>
      </c>
      <c r="Y38" s="58">
        <f t="shared" si="12"/>
        <v>4.0297950020429241E-4</v>
      </c>
      <c r="Z38" s="58">
        <f t="shared" si="13"/>
        <v>2.6867104697725352E-4</v>
      </c>
      <c r="AA38" s="58">
        <f t="shared" si="17"/>
        <v>6.5963067528017848E-4</v>
      </c>
      <c r="AC38" s="58">
        <f>(('Male Inactive'!$I38+'Male Barely'!$I38+'Male Somewhat'!$I38+'Male Active'!$I38+'Male Highly'!$I38)*'Bowel Cancer Epi'!CJ81)/('Male Inactive'!$I38*'Bowel Cancer Epi'!$CL81+'Male Barely'!$I38*'Bowel Cancer Epi'!$CM81+'Male Somewhat'!$I38*'Bowel Cancer Epi'!$CN81+'Male Active'!$I38*'Bowel Cancer Epi'!$CO81+'Male Highly'!$I38*'Bowel Cancer Epi'!$CP81)</f>
        <v>1.0837938770195417E-4</v>
      </c>
      <c r="AD38" s="58">
        <f>(('Male Inactive'!$I38+'Male Barely'!$I38+'Male Somewhat'!$I38+'Male Active'!$I38+'Male Highly'!$I38)*'Bowel Cancer Epi'!CK81)/('Male Inactive'!$I38*'Bowel Cancer Epi'!$CL81+'Male Barely'!$I38*'Bowel Cancer Epi'!$CM81+'Male Somewhat'!$I38*'Bowel Cancer Epi'!$CN81+'Male Active'!$I38*'Bowel Cancer Epi'!$CO81+'Male Highly'!$I38*'Bowel Cancer Epi'!$CP81)</f>
        <v>0</v>
      </c>
      <c r="AE38" s="58">
        <f t="shared" si="22"/>
        <v>1.0837351486825408E-4</v>
      </c>
      <c r="AF38" s="58">
        <f t="shared" si="23"/>
        <v>0</v>
      </c>
      <c r="AG38" s="58">
        <f t="shared" si="18"/>
        <v>0</v>
      </c>
      <c r="AI38" s="58">
        <f>(('Male Inactive'!$I38+'Male Barely'!$I38+'Male Somewhat'!$I38+'Male Active'!$I38+'Male Highly'!$I38)*'Diabetes Epi'!BQ91)/('Male Inactive'!$I38*'Diabetes Epi'!$BS91+'Male Barely'!$I38*'Diabetes Epi'!$BT91+'Male Somewhat'!$I38*'Diabetes Epi'!$BU91+'Male Active'!$I38*'Diabetes Epi'!$BV91+'Male Highly'!$I38*'Diabetes Epi'!$BW91)</f>
        <v>5.4663979212784385E-3</v>
      </c>
      <c r="AJ38" s="58">
        <f>(('Male Inactive'!$I38+'Male Barely'!$I38+'Male Somewhat'!$I38+'Male Active'!$I38+'Male Highly'!$I38)*'Diabetes Epi'!BR91)/('Male Inactive'!$I38*'Diabetes Epi'!$BS91+'Male Barely'!$I38*'Diabetes Epi'!$BT91+'Male Somewhat'!$I38*'Diabetes Epi'!$BU91+'Male Active'!$I38*'Diabetes Epi'!$BV91+'Male Highly'!$I38*'Diabetes Epi'!$BW91)</f>
        <v>0</v>
      </c>
      <c r="AK38" s="58">
        <f t="shared" si="19"/>
        <v>5.4514843550317327E-3</v>
      </c>
      <c r="AL38" s="58">
        <f t="shared" si="20"/>
        <v>0</v>
      </c>
      <c r="AM38" s="58">
        <f t="shared" si="21"/>
        <v>4.222934149984145E-2</v>
      </c>
    </row>
    <row r="39" spans="1:39">
      <c r="A39" s="58">
        <v>41</v>
      </c>
      <c r="B39" s="58">
        <f>'ACM Rates'!M52-(SUM(C39:F39))</f>
        <v>1.4307927415892609E-3</v>
      </c>
      <c r="C39" s="58">
        <f t="shared" si="1"/>
        <v>0</v>
      </c>
      <c r="D39" s="58">
        <f t="shared" si="2"/>
        <v>2.6920725841073897E-4</v>
      </c>
      <c r="E39" s="58">
        <f t="shared" si="3"/>
        <v>0</v>
      </c>
      <c r="F39" s="58">
        <f t="shared" si="4"/>
        <v>0</v>
      </c>
      <c r="G39" s="58">
        <f t="shared" si="24"/>
        <v>1.6999999999999999E-3</v>
      </c>
      <c r="H39" s="58">
        <f t="shared" si="25"/>
        <v>1.4297696456587738E-3</v>
      </c>
      <c r="I39" s="58">
        <f t="shared" si="14"/>
        <v>9858.044493315474</v>
      </c>
      <c r="J39" s="58">
        <f t="shared" si="15"/>
        <v>14.094732782096091</v>
      </c>
      <c r="K39" s="58">
        <f t="shared" si="7"/>
        <v>9850.997126924427</v>
      </c>
      <c r="L39" s="58">
        <f t="shared" si="8"/>
        <v>395239.81945550826</v>
      </c>
      <c r="M39" s="58">
        <f t="shared" si="9"/>
        <v>40.093125946379303</v>
      </c>
      <c r="O39" s="58">
        <f>'Quintile Functions'!$BR47</f>
        <v>244.56280890000028</v>
      </c>
      <c r="Q39" s="58">
        <f>(('Male Inactive'!$I39+'Male Barely'!$I39+'Male Somewhat'!$I39+'Male Active'!$I39+'Male Highly'!$I39)*'MI Epi'!CX57)/('Male Inactive'!$I39*'MI Epi'!CZ57+'Male Barely'!$I39*'MI Epi'!DA57+'Male Somewhat'!$I39*'MI Epi'!DB57+'Male Active'!$I39*'MI Epi'!DC57+'Male Highly'!$I39*'MI Epi'!DD57)</f>
        <v>1.236257757508479E-4</v>
      </c>
      <c r="R39" s="58">
        <f>(('Male Inactive'!$I39+'Male Barely'!$I39+'Male Somewhat'!$I39+'Male Active'!$I39+'Male Highly'!$I39)*'MI Epi'!CY57)/('Male Inactive'!$I39*'MI Epi'!$CZ57+'Male Barely'!$I39*'MI Epi'!$DA57+'Male Somewhat'!$I39*'MI Epi'!$DB57+'Male Active'!$I39*'MI Epi'!$DC57+'Male Highly'!$I39*'MI Epi'!$DD57)</f>
        <v>0</v>
      </c>
      <c r="S39" s="58">
        <f t="shared" si="10"/>
        <v>1.2361813439953906E-4</v>
      </c>
      <c r="T39" s="58">
        <f t="shared" si="11"/>
        <v>0</v>
      </c>
      <c r="U39" s="58">
        <f t="shared" si="16"/>
        <v>1.2336764278464418E-4</v>
      </c>
      <c r="W39" s="58">
        <f>(('Male Inactive'!$I39+'Male Barely'!$I39+'Male Somewhat'!$I39+'Male Active'!$I39+'Male Highly'!$I39)*'Stroke Epi'!CM65)/('Male Inactive'!$I39*'Stroke Epi'!$CO65+'Male Barely'!$I39*'Stroke Epi'!$CP65+'Male Somewhat'!$I39*'Stroke Epi'!$CQ65+'Male Active'!$I39*'Stroke Epi'!$CR65+'Male Highly'!$I39*'Stroke Epi'!$CS65)</f>
        <v>4.0381088761610832E-4</v>
      </c>
      <c r="X39" s="58">
        <f>(('Male Inactive'!$I39+'Male Barely'!$I39+'Male Somewhat'!$I39+'Male Active'!$I39+'Male Highly'!$I39)*'Stroke Epi'!CN65)/('Male Inactive'!$I39*'Stroke Epi'!$CO65+'Male Barely'!$I39*'Stroke Epi'!$CP65+'Male Somewhat'!$I39*'Stroke Epi'!$CQ65+'Male Active'!$I39*'Stroke Epi'!$CR65+'Male Highly'!$I39*'Stroke Epi'!$CS65)</f>
        <v>2.6920725841073897E-4</v>
      </c>
      <c r="Y39" s="58">
        <f t="shared" si="12"/>
        <v>4.0372936697297135E-4</v>
      </c>
      <c r="Z39" s="58">
        <f t="shared" si="13"/>
        <v>2.6917102538825954E-4</v>
      </c>
      <c r="AA39" s="58">
        <f t="shared" si="17"/>
        <v>7.9388660521277719E-4</v>
      </c>
      <c r="AC39" s="58">
        <f>(('Male Inactive'!$I39+'Male Barely'!$I39+'Male Somewhat'!$I39+'Male Active'!$I39+'Male Highly'!$I39)*'Bowel Cancer Epi'!CJ82)/('Male Inactive'!$I39*'Bowel Cancer Epi'!$CL82+'Male Barely'!$I39*'Bowel Cancer Epi'!$CM82+'Male Somewhat'!$I39*'Bowel Cancer Epi'!$CN82+'Male Active'!$I39*'Bowel Cancer Epi'!$CO82+'Male Highly'!$I39*'Bowel Cancer Epi'!$CP82)</f>
        <v>1.0847302056094963E-4</v>
      </c>
      <c r="AD39" s="58">
        <f>(('Male Inactive'!$I39+'Male Barely'!$I39+'Male Somewhat'!$I39+'Male Active'!$I39+'Male Highly'!$I39)*'Bowel Cancer Epi'!CK82)/('Male Inactive'!$I39*'Bowel Cancer Epi'!$CL82+'Male Barely'!$I39*'Bowel Cancer Epi'!$CM82+'Male Somewhat'!$I39*'Bowel Cancer Epi'!$CN82+'Male Active'!$I39*'Bowel Cancer Epi'!$CO82+'Male Highly'!$I39*'Bowel Cancer Epi'!$CP82)</f>
        <v>0</v>
      </c>
      <c r="AE39" s="58">
        <f t="shared" si="22"/>
        <v>1.0846713757561854E-4</v>
      </c>
      <c r="AF39" s="58">
        <f t="shared" si="23"/>
        <v>0</v>
      </c>
      <c r="AG39" s="58">
        <f t="shared" si="18"/>
        <v>1.0837351486825408E-4</v>
      </c>
      <c r="AI39" s="58">
        <f>(('Male Inactive'!$I39+'Male Barely'!$I39+'Male Somewhat'!$I39+'Male Active'!$I39+'Male Highly'!$I39)*'Diabetes Epi'!BQ92)/('Male Inactive'!$I39*'Diabetes Epi'!$BS92+'Male Barely'!$I39*'Diabetes Epi'!$BT92+'Male Somewhat'!$I39*'Diabetes Epi'!$BU92+'Male Active'!$I39*'Diabetes Epi'!$BV92+'Male Highly'!$I39*'Diabetes Epi'!$BW92)</f>
        <v>5.4868314663726403E-3</v>
      </c>
      <c r="AJ39" s="58">
        <f>(('Male Inactive'!$I39+'Male Barely'!$I39+'Male Somewhat'!$I39+'Male Active'!$I39+'Male Highly'!$I39)*'Diabetes Epi'!BR92)/('Male Inactive'!$I39*'Diabetes Epi'!$BS92+'Male Barely'!$I39*'Diabetes Epi'!$BT92+'Male Somewhat'!$I39*'Diabetes Epi'!$BU92+'Male Active'!$I39*'Diabetes Epi'!$BV92+'Male Highly'!$I39*'Diabetes Epi'!$BW92)</f>
        <v>0</v>
      </c>
      <c r="AK39" s="58">
        <f t="shared" si="19"/>
        <v>5.4718062993491801E-3</v>
      </c>
      <c r="AL39" s="58">
        <f t="shared" si="20"/>
        <v>0</v>
      </c>
      <c r="AM39" s="58">
        <f t="shared" si="21"/>
        <v>4.7450613260363504E-2</v>
      </c>
    </row>
    <row r="40" spans="1:39">
      <c r="A40" s="58">
        <v>42</v>
      </c>
      <c r="B40" s="58">
        <f>'ACM Rates'!M53-(SUM(C40:F40))</f>
        <v>1.430309202864755E-3</v>
      </c>
      <c r="C40" s="58">
        <f t="shared" si="1"/>
        <v>0</v>
      </c>
      <c r="D40" s="58">
        <f t="shared" si="2"/>
        <v>2.6969079713524491E-4</v>
      </c>
      <c r="E40" s="58">
        <f t="shared" si="3"/>
        <v>0</v>
      </c>
      <c r="F40" s="58">
        <f t="shared" si="4"/>
        <v>0</v>
      </c>
      <c r="G40" s="58">
        <f t="shared" si="24"/>
        <v>1.6999999999999999E-3</v>
      </c>
      <c r="H40" s="58">
        <f t="shared" si="25"/>
        <v>1.4292867981665625E-3</v>
      </c>
      <c r="I40" s="58">
        <f t="shared" si="14"/>
        <v>9843.9497605333781</v>
      </c>
      <c r="J40" s="58">
        <f t="shared" si="15"/>
        <v>14.069827434545251</v>
      </c>
      <c r="K40" s="58">
        <f t="shared" si="7"/>
        <v>9836.9148468161056</v>
      </c>
      <c r="L40" s="58">
        <f t="shared" si="8"/>
        <v>385402.90460869216</v>
      </c>
      <c r="M40" s="58">
        <f t="shared" si="9"/>
        <v>39.151246601629317</v>
      </c>
      <c r="O40" s="58">
        <f>'Quintile Functions'!$BR48</f>
        <v>229.42055519999997</v>
      </c>
      <c r="Q40" s="58">
        <f>(('Male Inactive'!$I40+'Male Barely'!$I40+'Male Somewhat'!$I40+'Male Active'!$I40+'Male Highly'!$I40)*'MI Epi'!CX58)/('Male Inactive'!$I40*'MI Epi'!CZ58+'Male Barely'!$I40*'MI Epi'!DA58+'Male Somewhat'!$I40*'MI Epi'!DB58+'Male Active'!$I40*'MI Epi'!DC58+'Male Highly'!$I40*'MI Epi'!DD58)</f>
        <v>1.2387042854729701E-4</v>
      </c>
      <c r="R40" s="58">
        <f>(('Male Inactive'!$I40+'Male Barely'!$I40+'Male Somewhat'!$I40+'Male Active'!$I40+'Male Highly'!$I40)*'MI Epi'!CY58)/('Male Inactive'!$I40*'MI Epi'!$CZ58+'Male Barely'!$I40*'MI Epi'!$DA58+'Male Somewhat'!$I40*'MI Epi'!$DB58+'Male Active'!$I40*'MI Epi'!$DC58+'Male Highly'!$I40*'MI Epi'!$DD58)</f>
        <v>0</v>
      </c>
      <c r="S40" s="58">
        <f t="shared" si="10"/>
        <v>1.2386275692255477E-4</v>
      </c>
      <c r="T40" s="58">
        <f t="shared" si="11"/>
        <v>0</v>
      </c>
      <c r="U40" s="58">
        <f t="shared" si="16"/>
        <v>2.4697052670633697E-4</v>
      </c>
      <c r="W40" s="58">
        <f>(('Male Inactive'!$I40+'Male Barely'!$I40+'Male Somewhat'!$I40+'Male Active'!$I40+'Male Highly'!$I40)*'Stroke Epi'!CM66)/('Male Inactive'!$I40*'Stroke Epi'!$CO66+'Male Barely'!$I40*'Stroke Epi'!$CP66+'Male Somewhat'!$I40*'Stroke Epi'!$CQ66+'Male Active'!$I40*'Stroke Epi'!$CR66+'Male Highly'!$I40*'Stroke Epi'!$CS66)</f>
        <v>4.0453619570286731E-4</v>
      </c>
      <c r="X40" s="58">
        <f>(('Male Inactive'!$I40+'Male Barely'!$I40+'Male Somewhat'!$I40+'Male Active'!$I40+'Male Highly'!$I40)*'Stroke Epi'!CN66)/('Male Inactive'!$I40*'Stroke Epi'!$CO66+'Male Barely'!$I40*'Stroke Epi'!$CP66+'Male Somewhat'!$I40*'Stroke Epi'!$CQ66+'Male Active'!$I40*'Stroke Epi'!$CR66+'Male Highly'!$I40*'Stroke Epi'!$CS66)</f>
        <v>2.6969079713524491E-4</v>
      </c>
      <c r="Y40" s="58">
        <f t="shared" si="12"/>
        <v>4.0445438196867745E-4</v>
      </c>
      <c r="Z40" s="58">
        <f t="shared" si="13"/>
        <v>2.6965443384119325E-4</v>
      </c>
      <c r="AA40" s="58">
        <f t="shared" si="17"/>
        <v>9.2837432292936515E-4</v>
      </c>
      <c r="AC40" s="58">
        <f>(('Male Inactive'!$I40+'Male Barely'!$I40+'Male Somewhat'!$I40+'Male Active'!$I40+'Male Highly'!$I40)*'Bowel Cancer Epi'!CJ83)/('Male Inactive'!$I40*'Bowel Cancer Epi'!$CL83+'Male Barely'!$I40*'Bowel Cancer Epi'!$CM83+'Male Somewhat'!$I40*'Bowel Cancer Epi'!$CN83+'Male Active'!$I40*'Bowel Cancer Epi'!$CO83+'Male Highly'!$I40*'Bowel Cancer Epi'!$CP83)</f>
        <v>1.0856586119985394E-4</v>
      </c>
      <c r="AD40" s="58">
        <f>(('Male Inactive'!$I40+'Male Barely'!$I40+'Male Somewhat'!$I40+'Male Active'!$I40+'Male Highly'!$I40)*'Bowel Cancer Epi'!CK83)/('Male Inactive'!$I40*'Bowel Cancer Epi'!$CL83+'Male Barely'!$I40*'Bowel Cancer Epi'!$CM83+'Male Somewhat'!$I40*'Bowel Cancer Epi'!$CN83+'Male Active'!$I40*'Bowel Cancer Epi'!$CO83+'Male Highly'!$I40*'Bowel Cancer Epi'!$CP83)</f>
        <v>0</v>
      </c>
      <c r="AE40" s="58">
        <f t="shared" si="22"/>
        <v>1.0855996813996516E-4</v>
      </c>
      <c r="AF40" s="58">
        <f t="shared" si="23"/>
        <v>0</v>
      </c>
      <c r="AG40" s="58">
        <f t="shared" si="18"/>
        <v>2.1682889747892586E-4</v>
      </c>
      <c r="AI40" s="58">
        <f>(('Male Inactive'!$I40+'Male Barely'!$I40+'Male Somewhat'!$I40+'Male Active'!$I40+'Male Highly'!$I40)*'Diabetes Epi'!BQ93)/('Male Inactive'!$I40*'Diabetes Epi'!$BS93+'Male Barely'!$I40*'Diabetes Epi'!$BT93+'Male Somewhat'!$I40*'Diabetes Epi'!$BU93+'Male Active'!$I40*'Diabetes Epi'!$BV93+'Male Highly'!$I40*'Diabetes Epi'!$BW93)</f>
        <v>5.5057812881352808E-3</v>
      </c>
      <c r="AJ40" s="58">
        <f>(('Male Inactive'!$I40+'Male Barely'!$I40+'Male Somewhat'!$I40+'Male Active'!$I40+'Male Highly'!$I40)*'Diabetes Epi'!BR93)/('Male Inactive'!$I40*'Diabetes Epi'!$BS93+'Male Barely'!$I40*'Diabetes Epi'!$BT93+'Male Somewhat'!$I40*'Diabetes Epi'!$BU93+'Male Active'!$I40*'Diabetes Epi'!$BV93+'Male Highly'!$I40*'Diabetes Epi'!$BW93)</f>
        <v>0</v>
      </c>
      <c r="AK40" s="58">
        <f t="shared" si="19"/>
        <v>5.4906522527934376E-3</v>
      </c>
      <c r="AL40" s="58">
        <f t="shared" si="20"/>
        <v>0</v>
      </c>
      <c r="AM40" s="58">
        <f t="shared" si="21"/>
        <v>5.2662778995166644E-2</v>
      </c>
    </row>
    <row r="41" spans="1:39">
      <c r="A41" s="58">
        <v>43</v>
      </c>
      <c r="B41" s="58">
        <f>'ACM Rates'!M54-(SUM(C41:F41))</f>
        <v>1.4298390390397632E-3</v>
      </c>
      <c r="C41" s="58">
        <f t="shared" si="1"/>
        <v>0</v>
      </c>
      <c r="D41" s="58">
        <f t="shared" si="2"/>
        <v>2.7016096096023681E-4</v>
      </c>
      <c r="E41" s="58">
        <f t="shared" si="3"/>
        <v>0</v>
      </c>
      <c r="F41" s="58">
        <f t="shared" si="4"/>
        <v>0</v>
      </c>
      <c r="G41" s="58">
        <f t="shared" si="24"/>
        <v>1.7000000000000001E-3</v>
      </c>
      <c r="H41" s="58">
        <f t="shared" si="25"/>
        <v>1.4288173062301235E-3</v>
      </c>
      <c r="I41" s="58">
        <f t="shared" si="14"/>
        <v>9829.8799330988331</v>
      </c>
      <c r="J41" s="58">
        <f t="shared" si="15"/>
        <v>14.045102566575821</v>
      </c>
      <c r="K41" s="58">
        <f t="shared" si="7"/>
        <v>9822.8573818155455</v>
      </c>
      <c r="L41" s="58">
        <f t="shared" si="8"/>
        <v>375580.04722687666</v>
      </c>
      <c r="M41" s="58">
        <f t="shared" si="9"/>
        <v>38.207999465205724</v>
      </c>
      <c r="O41" s="58">
        <f>'Quintile Functions'!$BR49</f>
        <v>214.08689830000003</v>
      </c>
      <c r="Q41" s="58">
        <f>(('Male Inactive'!$I41+'Male Barely'!$I41+'Male Somewhat'!$I41+'Male Active'!$I41+'Male Highly'!$I41)*'MI Epi'!CX59)/('Male Inactive'!$I41*'MI Epi'!CZ59+'Male Barely'!$I41*'MI Epi'!DA59+'Male Somewhat'!$I41*'MI Epi'!DB59+'Male Active'!$I41*'MI Epi'!DC59+'Male Highly'!$I41*'MI Epi'!DD59)</f>
        <v>1.2410924831173255E-4</v>
      </c>
      <c r="R41" s="58">
        <f>(('Male Inactive'!$I41+'Male Barely'!$I41+'Male Somewhat'!$I41+'Male Active'!$I41+'Male Highly'!$I41)*'MI Epi'!CY59)/('Male Inactive'!$I41*'MI Epi'!$CZ59+'Male Barely'!$I41*'MI Epi'!$DA59+'Male Somewhat'!$I41*'MI Epi'!$DB59+'Male Active'!$I41*'MI Epi'!$DC59+'Male Highly'!$I41*'MI Epi'!$DD59)</f>
        <v>0</v>
      </c>
      <c r="S41" s="58">
        <f t="shared" si="10"/>
        <v>1.2410154707753751E-4</v>
      </c>
      <c r="T41" s="58">
        <f t="shared" si="11"/>
        <v>0</v>
      </c>
      <c r="U41" s="58">
        <f t="shared" si="16"/>
        <v>3.7080269317857529E-4</v>
      </c>
      <c r="W41" s="58">
        <f>(('Male Inactive'!$I41+'Male Barely'!$I41+'Male Somewhat'!$I41+'Male Active'!$I41+'Male Highly'!$I41)*'Stroke Epi'!CM67)/('Male Inactive'!$I41*'Stroke Epi'!$CO67+'Male Barely'!$I41*'Stroke Epi'!$CP67+'Male Somewhat'!$I41*'Stroke Epi'!$CQ67+'Male Active'!$I41*'Stroke Epi'!$CR67+'Male Highly'!$I41*'Stroke Epi'!$CS67)</f>
        <v>4.0524144144035506E-4</v>
      </c>
      <c r="X41" s="58">
        <f>(('Male Inactive'!$I41+'Male Barely'!$I41+'Male Somewhat'!$I41+'Male Active'!$I41+'Male Highly'!$I41)*'Stroke Epi'!CN67)/('Male Inactive'!$I41*'Stroke Epi'!$CO67+'Male Barely'!$I41*'Stroke Epi'!$CP67+'Male Somewhat'!$I41*'Stroke Epi'!$CQ67+'Male Active'!$I41*'Stroke Epi'!$CR67+'Male Highly'!$I41*'Stroke Epi'!$CS67)</f>
        <v>2.7016096096023681E-4</v>
      </c>
      <c r="Y41" s="58">
        <f t="shared" si="12"/>
        <v>4.0515934221785344E-4</v>
      </c>
      <c r="Z41" s="58">
        <f t="shared" si="13"/>
        <v>2.7012447077401358E-4</v>
      </c>
      <c r="AA41" s="58">
        <f t="shared" si="17"/>
        <v>1.0630854516994362E-3</v>
      </c>
      <c r="AC41" s="58">
        <f>(('Male Inactive'!$I41+'Male Barely'!$I41+'Male Somewhat'!$I41+'Male Active'!$I41+'Male Highly'!$I41)*'Bowel Cancer Epi'!CJ84)/('Male Inactive'!$I41*'Bowel Cancer Epi'!$CL84+'Male Barely'!$I41*'Bowel Cancer Epi'!$CM84+'Male Somewhat'!$I41*'Bowel Cancer Epi'!$CN84+'Male Active'!$I41*'Bowel Cancer Epi'!$CO84+'Male Highly'!$I41*'Bowel Cancer Epi'!$CP84)</f>
        <v>1.0865798323883726E-4</v>
      </c>
      <c r="AD41" s="58">
        <f>(('Male Inactive'!$I41+'Male Barely'!$I41+'Male Somewhat'!$I41+'Male Active'!$I41+'Male Highly'!$I41)*'Bowel Cancer Epi'!CK84)/('Male Inactive'!$I41*'Bowel Cancer Epi'!$CL84+'Male Barely'!$I41*'Bowel Cancer Epi'!$CM84+'Male Somewhat'!$I41*'Bowel Cancer Epi'!$CN84+'Male Active'!$I41*'Bowel Cancer Epi'!$CO84+'Male Highly'!$I41*'Bowel Cancer Epi'!$CP84)</f>
        <v>0</v>
      </c>
      <c r="AE41" s="58">
        <f t="shared" si="22"/>
        <v>1.0865208017396544E-4</v>
      </c>
      <c r="AF41" s="58">
        <f t="shared" si="23"/>
        <v>0</v>
      </c>
      <c r="AG41" s="58">
        <f t="shared" si="18"/>
        <v>3.2536532668068889E-4</v>
      </c>
      <c r="AI41" s="58">
        <f>(('Male Inactive'!$I41+'Male Barely'!$I41+'Male Somewhat'!$I41+'Male Active'!$I41+'Male Highly'!$I41)*'Diabetes Epi'!BQ94)/('Male Inactive'!$I41*'Diabetes Epi'!$BS94+'Male Barely'!$I41*'Diabetes Epi'!$BT94+'Male Somewhat'!$I41*'Diabetes Epi'!$BU94+'Male Active'!$I41*'Diabetes Epi'!$BV94+'Male Highly'!$I41*'Diabetes Epi'!$BW94)</f>
        <v>5.5232196351924865E-3</v>
      </c>
      <c r="AJ41" s="58">
        <f>(('Male Inactive'!$I41+'Male Barely'!$I41+'Male Somewhat'!$I41+'Male Active'!$I41+'Male Highly'!$I41)*'Diabetes Epi'!BR94)/('Male Inactive'!$I41*'Diabetes Epi'!$BS94+'Male Barely'!$I41*'Diabetes Epi'!$BT94+'Male Somewhat'!$I41*'Diabetes Epi'!$BU94+'Male Active'!$I41*'Diabetes Epi'!$BV94+'Male Highly'!$I41*'Diabetes Epi'!$BW94)</f>
        <v>0</v>
      </c>
      <c r="AK41" s="58">
        <f t="shared" si="19"/>
        <v>5.5079947007388164E-3</v>
      </c>
      <c r="AL41" s="58">
        <f t="shared" si="20"/>
        <v>0</v>
      </c>
      <c r="AM41" s="58">
        <f t="shared" si="21"/>
        <v>5.7864278241831907E-2</v>
      </c>
    </row>
    <row r="42" spans="1:39">
      <c r="A42" s="58">
        <v>44</v>
      </c>
      <c r="B42" s="58">
        <f>'ACM Rates'!M55-(SUM(C42:F42))</f>
        <v>1.4293774266191362E-3</v>
      </c>
      <c r="C42" s="58">
        <f t="shared" si="1"/>
        <v>0</v>
      </c>
      <c r="D42" s="58">
        <f t="shared" si="2"/>
        <v>2.7062257338086377E-4</v>
      </c>
      <c r="E42" s="58">
        <f t="shared" si="3"/>
        <v>0</v>
      </c>
      <c r="F42" s="58">
        <f t="shared" si="4"/>
        <v>0</v>
      </c>
      <c r="G42" s="58">
        <f t="shared" si="24"/>
        <v>1.6999999999999999E-3</v>
      </c>
      <c r="H42" s="58">
        <f t="shared" si="25"/>
        <v>1.4283563532629939E-3</v>
      </c>
      <c r="I42" s="58">
        <f t="shared" si="14"/>
        <v>9815.8348305322579</v>
      </c>
      <c r="J42" s="58">
        <f t="shared" si="15"/>
        <v>14.020510042770933</v>
      </c>
      <c r="K42" s="58">
        <f t="shared" si="7"/>
        <v>9808.8245755108728</v>
      </c>
      <c r="L42" s="58">
        <f t="shared" si="8"/>
        <v>365771.22265136574</v>
      </c>
      <c r="M42" s="58">
        <f t="shared" si="9"/>
        <v>37.263384008218075</v>
      </c>
      <c r="O42" s="58">
        <f>'Quintile Functions'!$BR50</f>
        <v>198.64139759999989</v>
      </c>
      <c r="Q42" s="58">
        <f>(('Male Inactive'!$I42+'Male Barely'!$I42+'Male Somewhat'!$I42+'Male Active'!$I42+'Male Highly'!$I42)*'MI Epi'!CX60)/('Male Inactive'!$I42*'MI Epi'!CZ60+'Male Barely'!$I42*'MI Epi'!DA60+'Male Somewhat'!$I42*'MI Epi'!DB60+'Male Active'!$I42*'MI Epi'!DC60+'Male Highly'!$I42*'MI Epi'!DD60)</f>
        <v>1.2434231218518159E-4</v>
      </c>
      <c r="R42" s="58">
        <f>(('Male Inactive'!$I42+'Male Barely'!$I42+'Male Somewhat'!$I42+'Male Active'!$I42+'Male Highly'!$I42)*'MI Epi'!CY60)/('Male Inactive'!$I42*'MI Epi'!$CZ60+'Male Barely'!$I42*'MI Epi'!$DA60+'Male Somewhat'!$I42*'MI Epi'!$DB60+'Male Active'!$I42*'MI Epi'!$DC60+'Male Highly'!$I42*'MI Epi'!$DD60)</f>
        <v>0</v>
      </c>
      <c r="S42" s="58">
        <f t="shared" si="10"/>
        <v>1.2433458200022951E-4</v>
      </c>
      <c r="T42" s="58">
        <f t="shared" si="11"/>
        <v>0</v>
      </c>
      <c r="U42" s="58">
        <f t="shared" si="16"/>
        <v>4.9485822306822886E-4</v>
      </c>
      <c r="W42" s="58">
        <f>(('Male Inactive'!$I42+'Male Barely'!$I42+'Male Somewhat'!$I42+'Male Active'!$I42+'Male Highly'!$I42)*'Stroke Epi'!CM68)/('Male Inactive'!$I42*'Stroke Epi'!$CO68+'Male Barely'!$I42*'Stroke Epi'!$CP68+'Male Somewhat'!$I42*'Stroke Epi'!$CQ68+'Male Active'!$I42*'Stroke Epi'!$CR68+'Male Highly'!$I42*'Stroke Epi'!$CS68)</f>
        <v>4.0593386007129557E-4</v>
      </c>
      <c r="X42" s="58">
        <f>(('Male Inactive'!$I42+'Male Barely'!$I42+'Male Somewhat'!$I42+'Male Active'!$I42+'Male Highly'!$I42)*'Stroke Epi'!CN68)/('Male Inactive'!$I42*'Stroke Epi'!$CO68+'Male Barely'!$I42*'Stroke Epi'!$CP68+'Male Somewhat'!$I42*'Stroke Epi'!$CQ68+'Male Active'!$I42*'Stroke Epi'!$CR68+'Male Highly'!$I42*'Stroke Epi'!$CS68)</f>
        <v>2.7062257338086377E-4</v>
      </c>
      <c r="Y42" s="58">
        <f t="shared" si="12"/>
        <v>4.0585148006921923E-4</v>
      </c>
      <c r="Z42" s="58">
        <f t="shared" si="13"/>
        <v>2.7058595839524191E-4</v>
      </c>
      <c r="AA42" s="58">
        <f t="shared" si="17"/>
        <v>1.1980132168271198E-3</v>
      </c>
      <c r="AC42" s="58">
        <f>(('Male Inactive'!$I42+'Male Barely'!$I42+'Male Somewhat'!$I42+'Male Active'!$I42+'Male Highly'!$I42)*'Bowel Cancer Epi'!CJ85)/('Male Inactive'!$I42*'Bowel Cancer Epi'!$CL85+'Male Barely'!$I42*'Bowel Cancer Epi'!$CM85+'Male Somewhat'!$I42*'Bowel Cancer Epi'!$CN85+'Male Active'!$I42*'Bowel Cancer Epi'!$CO85+'Male Highly'!$I42*'Bowel Cancer Epi'!$CP85)</f>
        <v>1.0874947972584165E-4</v>
      </c>
      <c r="AD42" s="58">
        <f>(('Male Inactive'!$I42+'Male Barely'!$I42+'Male Somewhat'!$I42+'Male Active'!$I42+'Male Highly'!$I42)*'Bowel Cancer Epi'!CK85)/('Male Inactive'!$I42*'Bowel Cancer Epi'!$CL85+'Male Barely'!$I42*'Bowel Cancer Epi'!$CM85+'Male Somewhat'!$I42*'Bowel Cancer Epi'!$CN85+'Male Active'!$I42*'Bowel Cancer Epi'!$CO85+'Male Highly'!$I42*'Bowel Cancer Epi'!$CP85)</f>
        <v>0</v>
      </c>
      <c r="AE42" s="58">
        <f t="shared" si="22"/>
        <v>1.0874356671553009E-4</v>
      </c>
      <c r="AF42" s="58">
        <f t="shared" si="23"/>
        <v>0</v>
      </c>
      <c r="AG42" s="58">
        <f t="shared" si="18"/>
        <v>4.3398205523509397E-4</v>
      </c>
      <c r="AI42" s="58">
        <f>(('Male Inactive'!$I42+'Male Barely'!$I42+'Male Somewhat'!$I42+'Male Active'!$I42+'Male Highly'!$I42)*'Diabetes Epi'!BQ95)/('Male Inactive'!$I42*'Diabetes Epi'!$BS95+'Male Barely'!$I42*'Diabetes Epi'!$BT95+'Male Somewhat'!$I42*'Diabetes Epi'!$BU95+'Male Active'!$I42*'Diabetes Epi'!$BV95+'Male Highly'!$I42*'Diabetes Epi'!$BW95)</f>
        <v>5.5391227289327757E-3</v>
      </c>
      <c r="AJ42" s="58">
        <f>(('Male Inactive'!$I42+'Male Barely'!$I42+'Male Somewhat'!$I42+'Male Active'!$I42+'Male Highly'!$I42)*'Diabetes Epi'!BR95)/('Male Inactive'!$I42*'Diabetes Epi'!$BS95+'Male Barely'!$I42*'Diabetes Epi'!$BT95+'Male Somewhat'!$I42*'Diabetes Epi'!$BU95+'Male Active'!$I42*'Diabetes Epi'!$BV95+'Male Highly'!$I42*'Diabetes Epi'!$BW95)</f>
        <v>0</v>
      </c>
      <c r="AK42" s="58">
        <f t="shared" si="19"/>
        <v>5.5238100745660379E-3</v>
      </c>
      <c r="AL42" s="58">
        <f t="shared" si="20"/>
        <v>0</v>
      </c>
      <c r="AM42" s="58">
        <f t="shared" si="21"/>
        <v>6.3053556804652633E-2</v>
      </c>
    </row>
    <row r="43" spans="1:39">
      <c r="A43" s="58">
        <v>45</v>
      </c>
      <c r="B43" s="58">
        <f>'ACM Rates'!M56-(SUM(C43:F43))</f>
        <v>2.120076524969274E-3</v>
      </c>
      <c r="C43" s="58">
        <f t="shared" si="1"/>
        <v>0</v>
      </c>
      <c r="D43" s="58">
        <f t="shared" si="2"/>
        <v>2.7108300576853916E-4</v>
      </c>
      <c r="E43" s="58">
        <f t="shared" si="3"/>
        <v>0</v>
      </c>
      <c r="F43" s="58">
        <f t="shared" si="4"/>
        <v>1.0884046926218705E-4</v>
      </c>
      <c r="G43" s="58">
        <f t="shared" si="24"/>
        <v>2.5000000000000005E-3</v>
      </c>
      <c r="H43" s="58">
        <f t="shared" si="25"/>
        <v>2.1178307500853144E-3</v>
      </c>
      <c r="I43" s="58">
        <f t="shared" si="14"/>
        <v>9801.8143204894877</v>
      </c>
      <c r="J43" s="58">
        <f t="shared" si="15"/>
        <v>20.758583774559227</v>
      </c>
      <c r="K43" s="58">
        <f t="shared" si="7"/>
        <v>9791.4350286022091</v>
      </c>
      <c r="L43" s="58">
        <f t="shared" si="8"/>
        <v>355979.78762276354</v>
      </c>
      <c r="M43" s="58">
        <f t="shared" si="9"/>
        <v>36.317744448457013</v>
      </c>
      <c r="O43" s="58">
        <f>'Quintile Functions'!$BR51</f>
        <v>183.16361250000023</v>
      </c>
      <c r="Q43" s="58">
        <f>(('Male Inactive'!$I43+'Male Barely'!$I43+'Male Somewhat'!$I43+'Male Active'!$I43+'Male Highly'!$I43)*'MI Epi'!CX61)/('Male Inactive'!$I43*'MI Epi'!CZ61+'Male Barely'!$I43*'MI Epi'!DA61+'Male Somewhat'!$I43*'MI Epi'!DB61+'Male Active'!$I43*'MI Epi'!DC61+'Male Highly'!$I43*'MI Epi'!DD61)</f>
        <v>7.4741851194754644E-4</v>
      </c>
      <c r="R43" s="58">
        <f>(('Male Inactive'!$I43+'Male Barely'!$I43+'Male Somewhat'!$I43+'Male Active'!$I43+'Male Highly'!$I43)*'MI Epi'!CY61)/('Male Inactive'!$I43*'MI Epi'!$CZ61+'Male Barely'!$I43*'MI Epi'!$DA61+'Male Somewhat'!$I43*'MI Epi'!$DB61+'Male Active'!$I43*'MI Epi'!$DC61+'Male Highly'!$I43*'MI Epi'!$DD61)</f>
        <v>0</v>
      </c>
      <c r="S43" s="58">
        <f t="shared" si="10"/>
        <v>7.4713926430747257E-4</v>
      </c>
      <c r="T43" s="58">
        <f t="shared" si="11"/>
        <v>0</v>
      </c>
      <c r="U43" s="58">
        <f t="shared" si="16"/>
        <v>6.1913127707814383E-4</v>
      </c>
      <c r="W43" s="58">
        <f>(('Male Inactive'!$I43+'Male Barely'!$I43+'Male Somewhat'!$I43+'Male Active'!$I43+'Male Highly'!$I43)*'Stroke Epi'!CM69)/('Male Inactive'!$I43*'Stroke Epi'!$CO69+'Male Barely'!$I43*'Stroke Epi'!$CP69+'Male Somewhat'!$I43*'Stroke Epi'!$CQ69+'Male Active'!$I43*'Stroke Epi'!$CR69+'Male Highly'!$I43*'Stroke Epi'!$CS69)</f>
        <v>5.4216601153707833E-4</v>
      </c>
      <c r="X43" s="58">
        <f>(('Male Inactive'!$I43+'Male Barely'!$I43+'Male Somewhat'!$I43+'Male Active'!$I43+'Male Highly'!$I43)*'Stroke Epi'!CN69)/('Male Inactive'!$I43*'Stroke Epi'!$CO69+'Male Barely'!$I43*'Stroke Epi'!$CP69+'Male Somewhat'!$I43*'Stroke Epi'!$CQ69+'Male Active'!$I43*'Stroke Epi'!$CR69+'Male Highly'!$I43*'Stroke Epi'!$CS69)</f>
        <v>2.7108300576853916E-4</v>
      </c>
      <c r="Y43" s="58">
        <f t="shared" si="12"/>
        <v>5.4201906610251704E-4</v>
      </c>
      <c r="Z43" s="58">
        <f t="shared" si="13"/>
        <v>2.7104626609042448E-4</v>
      </c>
      <c r="AA43" s="58">
        <f t="shared" si="17"/>
        <v>1.3331532556152637E-3</v>
      </c>
      <c r="AC43" s="58">
        <f>(('Male Inactive'!$I43+'Male Barely'!$I43+'Male Somewhat'!$I43+'Male Active'!$I43+'Male Highly'!$I43)*'Bowel Cancer Epi'!CJ86)/('Male Inactive'!$I43*'Bowel Cancer Epi'!$CL86+'Male Barely'!$I43*'Bowel Cancer Epi'!$CM86+'Male Somewhat'!$I43*'Bowel Cancer Epi'!$CN86+'Male Active'!$I43*'Bowel Cancer Epi'!$CO86+'Male Highly'!$I43*'Bowel Cancer Epi'!$CP86)</f>
        <v>1.0884046926218705E-4</v>
      </c>
      <c r="AD43" s="58">
        <f>(('Male Inactive'!$I43+'Male Barely'!$I43+'Male Somewhat'!$I43+'Male Active'!$I43+'Male Highly'!$I43)*'Bowel Cancer Epi'!CK86)/('Male Inactive'!$I43*'Bowel Cancer Epi'!$CL86+'Male Barely'!$I43*'Bowel Cancer Epi'!$CM86+'Male Somewhat'!$I43*'Bowel Cancer Epi'!$CN86+'Male Active'!$I43*'Bowel Cancer Epi'!$CO86+'Male Highly'!$I43*'Bowel Cancer Epi'!$CP86)</f>
        <v>1.0884046926218705E-4</v>
      </c>
      <c r="AE43" s="58">
        <f t="shared" si="22"/>
        <v>1.0883454635324252E-4</v>
      </c>
      <c r="AF43" s="58">
        <f t="shared" si="23"/>
        <v>1.0883454635324252E-4</v>
      </c>
      <c r="AG43" s="58">
        <f t="shared" si="18"/>
        <v>5.4267842919404727E-4</v>
      </c>
      <c r="AI43" s="58">
        <f>(('Male Inactive'!$I43+'Male Barely'!$I43+'Male Somewhat'!$I43+'Male Active'!$I43+'Male Highly'!$I43)*'Diabetes Epi'!BQ96)/('Male Inactive'!$I43*'Diabetes Epi'!$BS96+'Male Barely'!$I43*'Diabetes Epi'!$BT96+'Male Somewhat'!$I43*'Diabetes Epi'!$BU96+'Male Active'!$I43*'Diabetes Epi'!$BV96+'Male Highly'!$I43*'Diabetes Epi'!$BW96)</f>
        <v>8.246064084926839E-3</v>
      </c>
      <c r="AJ43" s="58">
        <f>(('Male Inactive'!$I43+'Male Barely'!$I43+'Male Somewhat'!$I43+'Male Active'!$I43+'Male Highly'!$I43)*'Diabetes Epi'!BR96)/('Male Inactive'!$I43*'Diabetes Epi'!$BS96+'Male Barely'!$I43*'Diabetes Epi'!$BT96+'Male Somewhat'!$I43*'Diabetes Epi'!$BU96+'Male Active'!$I43*'Diabetes Epi'!$BV96+'Male Highly'!$I43*'Diabetes Epi'!$BW96)</f>
        <v>0</v>
      </c>
      <c r="AK43" s="58">
        <f t="shared" si="19"/>
        <v>8.2121585582021206E-3</v>
      </c>
      <c r="AL43" s="58">
        <f t="shared" si="20"/>
        <v>0</v>
      </c>
      <c r="AM43" s="58">
        <f t="shared" si="21"/>
        <v>6.822907100690391E-2</v>
      </c>
    </row>
    <row r="44" spans="1:39">
      <c r="A44" s="58">
        <v>46</v>
      </c>
      <c r="B44" s="58">
        <f>'ACM Rates'!M57-(SUM(C44:F44))</f>
        <v>2.1195153909791464E-3</v>
      </c>
      <c r="C44" s="58">
        <f t="shared" si="1"/>
        <v>0</v>
      </c>
      <c r="D44" s="58">
        <f t="shared" si="2"/>
        <v>2.715535322494206E-4</v>
      </c>
      <c r="E44" s="58">
        <f t="shared" si="3"/>
        <v>0</v>
      </c>
      <c r="F44" s="58">
        <f t="shared" si="4"/>
        <v>1.0893107677143283E-4</v>
      </c>
      <c r="G44" s="58">
        <f t="shared" si="24"/>
        <v>2.4999999999999996E-3</v>
      </c>
      <c r="H44" s="58">
        <f t="shared" si="25"/>
        <v>2.1172708043248889E-3</v>
      </c>
      <c r="I44" s="58">
        <f t="shared" si="14"/>
        <v>9781.0557367149286</v>
      </c>
      <c r="J44" s="58">
        <f t="shared" si="15"/>
        <v>20.709143746820985</v>
      </c>
      <c r="K44" s="58">
        <f t="shared" si="7"/>
        <v>9770.7011648415173</v>
      </c>
      <c r="L44" s="58">
        <f t="shared" si="8"/>
        <v>346209.08645792201</v>
      </c>
      <c r="M44" s="58">
        <f t="shared" si="9"/>
        <v>35.395881158141727</v>
      </c>
      <c r="O44" s="58">
        <f>'Quintile Functions'!$BR52</f>
        <v>167.73310240000023</v>
      </c>
      <c r="Q44" s="58">
        <f>(('Male Inactive'!$I44+'Male Barely'!$I44+'Male Somewhat'!$I44+'Male Active'!$I44+'Male Highly'!$I44)*'MI Epi'!CX62)/('Male Inactive'!$I44*'MI Epi'!CZ62+'Male Barely'!$I44*'MI Epi'!DA62+'Male Somewhat'!$I44*'MI Epi'!DB62+'Male Active'!$I44*'MI Epi'!DC62+'Male Highly'!$I44*'MI Epi'!DD62)</f>
        <v>7.4875011674759148E-4</v>
      </c>
      <c r="R44" s="58">
        <f>(('Male Inactive'!$I44+'Male Barely'!$I44+'Male Somewhat'!$I44+'Male Active'!$I44+'Male Highly'!$I44)*'MI Epi'!CY62)/('Male Inactive'!$I44*'MI Epi'!$CZ62+'Male Barely'!$I44*'MI Epi'!$DA62+'Male Somewhat'!$I44*'MI Epi'!$DB62+'Male Active'!$I44*'MI Epi'!$DC62+'Male Highly'!$I44*'MI Epi'!$DD62)</f>
        <v>0</v>
      </c>
      <c r="S44" s="58">
        <f t="shared" si="10"/>
        <v>7.4846987332743975E-4</v>
      </c>
      <c r="T44" s="58">
        <f t="shared" si="11"/>
        <v>0</v>
      </c>
      <c r="U44" s="58">
        <f t="shared" si="16"/>
        <v>1.3658079640987506E-3</v>
      </c>
      <c r="W44" s="58">
        <f>(('Male Inactive'!$I44+'Male Barely'!$I44+'Male Somewhat'!$I44+'Male Active'!$I44+'Male Highly'!$I44)*'Stroke Epi'!CM70)/('Male Inactive'!$I44*'Stroke Epi'!$CO70+'Male Barely'!$I44*'Stroke Epi'!$CP70+'Male Somewhat'!$I44*'Stroke Epi'!$CQ70+'Male Active'!$I44*'Stroke Epi'!$CR70+'Male Highly'!$I44*'Stroke Epi'!$CS70)</f>
        <v>5.4310706449884119E-4</v>
      </c>
      <c r="X44" s="58">
        <f>(('Male Inactive'!$I44+'Male Barely'!$I44+'Male Somewhat'!$I44+'Male Active'!$I44+'Male Highly'!$I44)*'Stroke Epi'!CN70)/('Male Inactive'!$I44*'Stroke Epi'!$CO70+'Male Barely'!$I44*'Stroke Epi'!$CP70+'Male Somewhat'!$I44*'Stroke Epi'!$CQ70+'Male Active'!$I44*'Stroke Epi'!$CR70+'Male Highly'!$I44*'Stroke Epi'!$CS70)</f>
        <v>2.715535322494206E-4</v>
      </c>
      <c r="Y44" s="58">
        <f t="shared" si="12"/>
        <v>5.4295960855310632E-4</v>
      </c>
      <c r="Z44" s="58">
        <f t="shared" si="13"/>
        <v>2.7151666492619686E-4</v>
      </c>
      <c r="AA44" s="58">
        <f t="shared" si="17"/>
        <v>1.6038381754936572E-3</v>
      </c>
      <c r="AC44" s="58">
        <f>(('Male Inactive'!$I44+'Male Barely'!$I44+'Male Somewhat'!$I44+'Male Active'!$I44+'Male Highly'!$I44)*'Bowel Cancer Epi'!CJ87)/('Male Inactive'!$I44*'Bowel Cancer Epi'!$CL87+'Male Barely'!$I44*'Bowel Cancer Epi'!$CM87+'Male Somewhat'!$I44*'Bowel Cancer Epi'!$CN87+'Male Active'!$I44*'Bowel Cancer Epi'!$CO87+'Male Highly'!$I44*'Bowel Cancer Epi'!$CP87)</f>
        <v>1.0893107677143283E-4</v>
      </c>
      <c r="AD44" s="58">
        <f>(('Male Inactive'!$I44+'Male Barely'!$I44+'Male Somewhat'!$I44+'Male Active'!$I44+'Male Highly'!$I44)*'Bowel Cancer Epi'!CK87)/('Male Inactive'!$I44*'Bowel Cancer Epi'!$CL87+'Male Barely'!$I44*'Bowel Cancer Epi'!$CM87+'Male Somewhat'!$I44*'Bowel Cancer Epi'!$CN87+'Male Active'!$I44*'Bowel Cancer Epi'!$CO87+'Male Highly'!$I44*'Bowel Cancer Epi'!$CP87)</f>
        <v>1.0893107677143283E-4</v>
      </c>
      <c r="AE44" s="58">
        <f t="shared" si="22"/>
        <v>1.0892514399707398E-4</v>
      </c>
      <c r="AF44" s="58">
        <f t="shared" si="23"/>
        <v>1.0892514399707398E-4</v>
      </c>
      <c r="AG44" s="58">
        <f t="shared" si="18"/>
        <v>5.4267842919404727E-4</v>
      </c>
      <c r="AI44" s="58">
        <f>(('Male Inactive'!$I44+'Male Barely'!$I44+'Male Somewhat'!$I44+'Male Active'!$I44+'Male Highly'!$I44)*'Diabetes Epi'!BQ97)/('Male Inactive'!$I44*'Diabetes Epi'!$BS97+'Male Barely'!$I44*'Diabetes Epi'!$BT97+'Male Somewhat'!$I44*'Diabetes Epi'!$BU97+'Male Active'!$I44*'Diabetes Epi'!$BV97+'Male Highly'!$I44*'Diabetes Epi'!$BW97)</f>
        <v>8.2650278001534551E-3</v>
      </c>
      <c r="AJ44" s="58">
        <f>(('Male Inactive'!$I44+'Male Barely'!$I44+'Male Somewhat'!$I44+'Male Active'!$I44+'Male Highly'!$I44)*'Diabetes Epi'!BR97)/('Male Inactive'!$I44*'Diabetes Epi'!$BS97+'Male Barely'!$I44*'Diabetes Epi'!$BT97+'Male Somewhat'!$I44*'Diabetes Epi'!$BU97+'Male Active'!$I44*'Diabetes Epi'!$BV97+'Male Highly'!$I44*'Diabetes Epi'!$BW97)</f>
        <v>0</v>
      </c>
      <c r="AK44" s="58">
        <f t="shared" si="19"/>
        <v>8.2309663620590001E-3</v>
      </c>
      <c r="AL44" s="58">
        <f t="shared" si="20"/>
        <v>0</v>
      </c>
      <c r="AM44" s="58">
        <f t="shared" si="21"/>
        <v>7.5880921615718508E-2</v>
      </c>
    </row>
    <row r="45" spans="1:39">
      <c r="A45" s="58">
        <v>47</v>
      </c>
      <c r="B45" s="58">
        <f>'ACM Rates'!M58-(SUM(C45:F45))</f>
        <v>2.1189252672739523E-3</v>
      </c>
      <c r="C45" s="58">
        <f t="shared" si="1"/>
        <v>0</v>
      </c>
      <c r="D45" s="58">
        <f t="shared" si="2"/>
        <v>2.7205320535361044E-4</v>
      </c>
      <c r="E45" s="58">
        <f t="shared" si="3"/>
        <v>0</v>
      </c>
      <c r="F45" s="58">
        <f t="shared" si="4"/>
        <v>1.0902152737243722E-4</v>
      </c>
      <c r="G45" s="58">
        <f t="shared" si="24"/>
        <v>2.5000000000000001E-3</v>
      </c>
      <c r="H45" s="58">
        <f t="shared" si="25"/>
        <v>2.116681929897668E-3</v>
      </c>
      <c r="I45" s="58">
        <f t="shared" si="14"/>
        <v>9760.3465929681079</v>
      </c>
      <c r="J45" s="58">
        <f t="shared" si="15"/>
        <v>20.659549262873863</v>
      </c>
      <c r="K45" s="58">
        <f t="shared" si="7"/>
        <v>9750.0168183366713</v>
      </c>
      <c r="L45" s="58">
        <f t="shared" si="8"/>
        <v>336459.06963958539</v>
      </c>
      <c r="M45" s="58">
        <f t="shared" si="9"/>
        <v>34.472041175462877</v>
      </c>
      <c r="O45" s="58">
        <f>'Quintile Functions'!$BR53</f>
        <v>152.42942670000025</v>
      </c>
      <c r="Q45" s="58">
        <f>(('Male Inactive'!$I45+'Male Barely'!$I45+'Male Somewhat'!$I45+'Male Active'!$I45+'Male Highly'!$I45)*'MI Epi'!CX63)/('Male Inactive'!$I45*'MI Epi'!CZ63+'Male Barely'!$I45*'MI Epi'!DA63+'Male Somewhat'!$I45*'MI Epi'!DB63+'Male Active'!$I45*'MI Epi'!DC63+'Male Highly'!$I45*'MI Epi'!DD63)</f>
        <v>7.5005105230774847E-4</v>
      </c>
      <c r="R45" s="58">
        <f>(('Male Inactive'!$I45+'Male Barely'!$I45+'Male Somewhat'!$I45+'Male Active'!$I45+'Male Highly'!$I45)*'MI Epi'!CY63)/('Male Inactive'!$I45*'MI Epi'!$CZ63+'Male Barely'!$I45*'MI Epi'!$DA63+'Male Somewhat'!$I45*'MI Epi'!$DB63+'Male Active'!$I45*'MI Epi'!$DC63+'Male Highly'!$I45*'MI Epi'!$DD63)</f>
        <v>0</v>
      </c>
      <c r="S45" s="58">
        <f t="shared" si="10"/>
        <v>7.4976983433083788E-4</v>
      </c>
      <c r="T45" s="58">
        <f t="shared" si="11"/>
        <v>0</v>
      </c>
      <c r="U45" s="58">
        <f t="shared" si="16"/>
        <v>2.1132555713123118E-3</v>
      </c>
      <c r="W45" s="58">
        <f>(('Male Inactive'!$I45+'Male Barely'!$I45+'Male Somewhat'!$I45+'Male Active'!$I45+'Male Highly'!$I45)*'Stroke Epi'!CM71)/('Male Inactive'!$I45*'Stroke Epi'!$CO71+'Male Barely'!$I45*'Stroke Epi'!$CP71+'Male Somewhat'!$I45*'Stroke Epi'!$CQ71+'Male Active'!$I45*'Stroke Epi'!$CR71+'Male Highly'!$I45*'Stroke Epi'!$CS71)</f>
        <v>5.4410641070722088E-4</v>
      </c>
      <c r="X45" s="58">
        <f>(('Male Inactive'!$I45+'Male Barely'!$I45+'Male Somewhat'!$I45+'Male Active'!$I45+'Male Highly'!$I45)*'Stroke Epi'!CN71)/('Male Inactive'!$I45*'Stroke Epi'!$CO71+'Male Barely'!$I45*'Stroke Epi'!$CP71+'Male Somewhat'!$I45*'Stroke Epi'!$CQ71+'Male Active'!$I45*'Stroke Epi'!$CR71+'Male Highly'!$I45*'Stroke Epi'!$CS71)</f>
        <v>2.7205320535361044E-4</v>
      </c>
      <c r="Y45" s="58">
        <f t="shared" si="12"/>
        <v>5.4395841165777448E-4</v>
      </c>
      <c r="Z45" s="58">
        <f t="shared" si="13"/>
        <v>2.7201620223604728E-4</v>
      </c>
      <c r="AA45" s="58">
        <f t="shared" si="17"/>
        <v>1.8749193716274079E-3</v>
      </c>
      <c r="AC45" s="58">
        <f>(('Male Inactive'!$I45+'Male Barely'!$I45+'Male Somewhat'!$I45+'Male Active'!$I45+'Male Highly'!$I45)*'Bowel Cancer Epi'!CJ88)/('Male Inactive'!$I45*'Bowel Cancer Epi'!$CL88+'Male Barely'!$I45*'Bowel Cancer Epi'!$CM88+'Male Somewhat'!$I45*'Bowel Cancer Epi'!$CN88+'Male Active'!$I45*'Bowel Cancer Epi'!$CO88+'Male Highly'!$I45*'Bowel Cancer Epi'!$CP88)</f>
        <v>1.0902152737243722E-4</v>
      </c>
      <c r="AD45" s="58">
        <f>(('Male Inactive'!$I45+'Male Barely'!$I45+'Male Somewhat'!$I45+'Male Active'!$I45+'Male Highly'!$I45)*'Bowel Cancer Epi'!CK88)/('Male Inactive'!$I45*'Bowel Cancer Epi'!$CL88+'Male Barely'!$I45*'Bowel Cancer Epi'!$CM88+'Male Somewhat'!$I45*'Bowel Cancer Epi'!$CN88+'Male Active'!$I45*'Bowel Cancer Epi'!$CO88+'Male Highly'!$I45*'Bowel Cancer Epi'!$CP88)</f>
        <v>1.0902152737243722E-4</v>
      </c>
      <c r="AE45" s="58">
        <f t="shared" si="22"/>
        <v>1.0901558474163409E-4</v>
      </c>
      <c r="AF45" s="58">
        <f t="shared" si="23"/>
        <v>1.0901558474163409E-4</v>
      </c>
      <c r="AG45" s="58">
        <f t="shared" si="18"/>
        <v>5.4267842919404727E-4</v>
      </c>
      <c r="AI45" s="58">
        <f>(('Male Inactive'!$I45+'Male Barely'!$I45+'Male Somewhat'!$I45+'Male Active'!$I45+'Male Highly'!$I45)*'Diabetes Epi'!BQ98)/('Male Inactive'!$I45*'Diabetes Epi'!$BS98+'Male Barely'!$I45*'Diabetes Epi'!$BT98+'Male Somewhat'!$I45*'Diabetes Epi'!$BU98+'Male Active'!$I45*'Diabetes Epi'!$BV98+'Male Highly'!$I45*'Diabetes Epi'!$BW98)</f>
        <v>8.2816583680908364E-3</v>
      </c>
      <c r="AJ45" s="58">
        <f>(('Male Inactive'!$I45+'Male Barely'!$I45+'Male Somewhat'!$I45+'Male Active'!$I45+'Male Highly'!$I45)*'Diabetes Epi'!BR98)/('Male Inactive'!$I45*'Diabetes Epi'!$BS98+'Male Barely'!$I45*'Diabetes Epi'!$BT98+'Male Somewhat'!$I45*'Diabetes Epi'!$BU98+'Male Active'!$I45*'Diabetes Epi'!$BV98+'Male Highly'!$I45*'Diabetes Epi'!$BW98)</f>
        <v>0</v>
      </c>
      <c r="AK45" s="58">
        <f t="shared" si="19"/>
        <v>8.2474599072022148E-3</v>
      </c>
      <c r="AL45" s="58">
        <f t="shared" si="20"/>
        <v>0</v>
      </c>
      <c r="AM45" s="58">
        <f t="shared" si="21"/>
        <v>8.3487314664436499E-2</v>
      </c>
    </row>
    <row r="46" spans="1:39">
      <c r="A46" s="58">
        <v>48</v>
      </c>
      <c r="B46" s="58">
        <f>'ACM Rates'!M59-(SUM(C46:F46))</f>
        <v>2.1182735531242191E-3</v>
      </c>
      <c r="C46" s="58">
        <f t="shared" si="1"/>
        <v>0</v>
      </c>
      <c r="D46" s="58">
        <f t="shared" si="2"/>
        <v>2.7261436534978901E-4</v>
      </c>
      <c r="E46" s="58">
        <f t="shared" si="3"/>
        <v>0</v>
      </c>
      <c r="F46" s="58">
        <f t="shared" si="4"/>
        <v>1.0911208152599197E-4</v>
      </c>
      <c r="G46" s="58">
        <f t="shared" si="24"/>
        <v>2.5000000000000001E-3</v>
      </c>
      <c r="H46" s="58">
        <f t="shared" si="25"/>
        <v>2.1160315950075059E-3</v>
      </c>
      <c r="I46" s="58">
        <f t="shared" si="14"/>
        <v>9739.6870437052348</v>
      </c>
      <c r="J46" s="58">
        <f t="shared" si="15"/>
        <v>20.609485509965527</v>
      </c>
      <c r="K46" s="58">
        <f t="shared" si="7"/>
        <v>9729.3823009502521</v>
      </c>
      <c r="L46" s="58">
        <f t="shared" si="8"/>
        <v>326729.68733863509</v>
      </c>
      <c r="M46" s="58">
        <f t="shared" si="9"/>
        <v>33.546220312058246</v>
      </c>
      <c r="O46" s="58">
        <f>'Quintile Functions'!$BR54</f>
        <v>137.33214480000015</v>
      </c>
      <c r="Q46" s="58">
        <f>(('Male Inactive'!$I46+'Male Barely'!$I46+'Male Somewhat'!$I46+'Male Active'!$I46+'Male Highly'!$I46)*'MI Epi'!CX64)/('Male Inactive'!$I46*'MI Epi'!CZ64+'Male Barely'!$I46*'MI Epi'!DA64+'Male Somewhat'!$I46*'MI Epi'!DB64+'Male Active'!$I46*'MI Epi'!DC64+'Male Highly'!$I46*'MI Epi'!DD64)</f>
        <v>7.5132402142018598E-4</v>
      </c>
      <c r="R46" s="58">
        <f>(('Male Inactive'!$I46+'Male Barely'!$I46+'Male Somewhat'!$I46+'Male Active'!$I46+'Male Highly'!$I46)*'MI Epi'!CY64)/('Male Inactive'!$I46*'MI Epi'!$CZ64+'Male Barely'!$I46*'MI Epi'!$DA64+'Male Somewhat'!$I46*'MI Epi'!$DB64+'Male Active'!$I46*'MI Epi'!$DC64+'Male Highly'!$I46*'MI Epi'!$DD64)</f>
        <v>0</v>
      </c>
      <c r="S46" s="58">
        <f t="shared" si="10"/>
        <v>7.5104184819985154E-4</v>
      </c>
      <c r="T46" s="58">
        <f t="shared" si="11"/>
        <v>0</v>
      </c>
      <c r="U46" s="58">
        <f t="shared" si="16"/>
        <v>2.8614409503635481E-3</v>
      </c>
      <c r="W46" s="58">
        <f>(('Male Inactive'!$I46+'Male Barely'!$I46+'Male Somewhat'!$I46+'Male Active'!$I46+'Male Highly'!$I46)*'Stroke Epi'!CM72)/('Male Inactive'!$I46*'Stroke Epi'!$CO72+'Male Barely'!$I46*'Stroke Epi'!$CP72+'Male Somewhat'!$I46*'Stroke Epi'!$CQ72+'Male Active'!$I46*'Stroke Epi'!$CR72+'Male Highly'!$I46*'Stroke Epi'!$CS72)</f>
        <v>5.4522873069957802E-4</v>
      </c>
      <c r="X46" s="58">
        <f>(('Male Inactive'!$I46+'Male Barely'!$I46+'Male Somewhat'!$I46+'Male Active'!$I46+'Male Highly'!$I46)*'Stroke Epi'!CN72)/('Male Inactive'!$I46*'Stroke Epi'!$CO72+'Male Barely'!$I46*'Stroke Epi'!$CP72+'Male Somewhat'!$I46*'Stroke Epi'!$CQ72+'Male Active'!$I46*'Stroke Epi'!$CR72+'Male Highly'!$I46*'Stroke Epi'!$CS72)</f>
        <v>2.7261436534978901E-4</v>
      </c>
      <c r="Y46" s="58">
        <f t="shared" si="12"/>
        <v>5.4508012052523203E-4</v>
      </c>
      <c r="Z46" s="58">
        <f t="shared" si="13"/>
        <v>2.7257720943019148E-4</v>
      </c>
      <c r="AA46" s="58">
        <f t="shared" si="17"/>
        <v>2.146425565416445E-3</v>
      </c>
      <c r="AC46" s="58">
        <f>(('Male Inactive'!$I46+'Male Barely'!$I46+'Male Somewhat'!$I46+'Male Active'!$I46+'Male Highly'!$I46)*'Bowel Cancer Epi'!CJ89)/('Male Inactive'!$I46*'Bowel Cancer Epi'!$CL89+'Male Barely'!$I46*'Bowel Cancer Epi'!$CM89+'Male Somewhat'!$I46*'Bowel Cancer Epi'!$CN89+'Male Active'!$I46*'Bowel Cancer Epi'!$CO89+'Male Highly'!$I46*'Bowel Cancer Epi'!$CP89)</f>
        <v>1.0911208152599197E-4</v>
      </c>
      <c r="AD46" s="58">
        <f>(('Male Inactive'!$I46+'Male Barely'!$I46+'Male Somewhat'!$I46+'Male Active'!$I46+'Male Highly'!$I46)*'Bowel Cancer Epi'!CK89)/('Male Inactive'!$I46*'Bowel Cancer Epi'!$CL89+'Male Barely'!$I46*'Bowel Cancer Epi'!$CM89+'Male Somewhat'!$I46*'Bowel Cancer Epi'!$CN89+'Male Active'!$I46*'Bowel Cancer Epi'!$CO89+'Male Highly'!$I46*'Bowel Cancer Epi'!$CP89)</f>
        <v>1.0911208152599197E-4</v>
      </c>
      <c r="AE46" s="58">
        <f t="shared" si="22"/>
        <v>1.0910612901937622E-4</v>
      </c>
      <c r="AF46" s="58">
        <f t="shared" si="23"/>
        <v>1.0910612901937622E-4</v>
      </c>
      <c r="AG46" s="58">
        <f t="shared" si="18"/>
        <v>5.4267842919404727E-4</v>
      </c>
      <c r="AI46" s="58">
        <f>(('Male Inactive'!$I46+'Male Barely'!$I46+'Male Somewhat'!$I46+'Male Active'!$I46+'Male Highly'!$I46)*'Diabetes Epi'!BQ99)/('Male Inactive'!$I46*'Diabetes Epi'!$BS99+'Male Barely'!$I46*'Diabetes Epi'!$BT99+'Male Somewhat'!$I46*'Diabetes Epi'!$BU99+'Male Active'!$I46*'Diabetes Epi'!$BV99+'Male Highly'!$I46*'Diabetes Epi'!$BW99)</f>
        <v>8.2959652622349184E-3</v>
      </c>
      <c r="AJ46" s="58">
        <f>(('Male Inactive'!$I46+'Male Barely'!$I46+'Male Somewhat'!$I46+'Male Active'!$I46+'Male Highly'!$I46)*'Diabetes Epi'!BR99)/('Male Inactive'!$I46*'Diabetes Epi'!$BS99+'Male Barely'!$I46*'Diabetes Epi'!$BT99+'Male Somewhat'!$I46*'Diabetes Epi'!$BU99+'Male Active'!$I46*'Diabetes Epi'!$BV99+'Male Highly'!$I46*'Diabetes Epi'!$BW99)</f>
        <v>0</v>
      </c>
      <c r="AK46" s="58">
        <f t="shared" si="19"/>
        <v>8.2616487043113418E-3</v>
      </c>
      <c r="AL46" s="58">
        <f t="shared" si="20"/>
        <v>0</v>
      </c>
      <c r="AM46" s="58">
        <f t="shared" si="21"/>
        <v>9.1046216291183799E-2</v>
      </c>
    </row>
    <row r="47" spans="1:39">
      <c r="A47" s="58">
        <v>49</v>
      </c>
      <c r="B47" s="58">
        <f>'ACM Rates'!M60-(SUM(C47:F47))</f>
        <v>2.1174992757077267E-3</v>
      </c>
      <c r="C47" s="58">
        <f t="shared" si="1"/>
        <v>0</v>
      </c>
      <c r="D47" s="58">
        <f t="shared" si="2"/>
        <v>2.732976382238712E-4</v>
      </c>
      <c r="E47" s="58">
        <f t="shared" si="3"/>
        <v>0</v>
      </c>
      <c r="F47" s="58">
        <f t="shared" si="4"/>
        <v>1.0920308606840236E-4</v>
      </c>
      <c r="G47" s="58">
        <f t="shared" si="24"/>
        <v>2.5000000000000005E-3</v>
      </c>
      <c r="H47" s="58">
        <f t="shared" si="25"/>
        <v>2.1152589556874268E-3</v>
      </c>
      <c r="I47" s="58">
        <f t="shared" si="14"/>
        <v>9719.0775581952694</v>
      </c>
      <c r="J47" s="58">
        <f t="shared" si="15"/>
        <v>20.558365845993233</v>
      </c>
      <c r="K47" s="58">
        <f t="shared" si="7"/>
        <v>9708.7983752722721</v>
      </c>
      <c r="L47" s="58">
        <f t="shared" si="8"/>
        <v>317020.88896336278</v>
      </c>
      <c r="M47" s="58">
        <f t="shared" si="9"/>
        <v>32.618413328335478</v>
      </c>
      <c r="O47" s="58">
        <f>'Quintile Functions'!$BR55</f>
        <v>122.52081610000027</v>
      </c>
      <c r="Q47" s="58">
        <f>(('Male Inactive'!$I47+'Male Barely'!$I47+'Male Somewhat'!$I47+'Male Active'!$I47+'Male Highly'!$I47)*'MI Epi'!CX65)/('Male Inactive'!$I47*'MI Epi'!CZ65+'Male Barely'!$I47*'MI Epi'!DA65+'Male Somewhat'!$I47*'MI Epi'!DB65+'Male Active'!$I47*'MI Epi'!DC65+'Male Highly'!$I47*'MI Epi'!DD65)</f>
        <v>7.5257292777181366E-4</v>
      </c>
      <c r="R47" s="58">
        <f>(('Male Inactive'!$I47+'Male Barely'!$I47+'Male Somewhat'!$I47+'Male Active'!$I47+'Male Highly'!$I47)*'MI Epi'!CY65)/('Male Inactive'!$I47*'MI Epi'!$CZ65+'Male Barely'!$I47*'MI Epi'!$DA65+'Male Somewhat'!$I47*'MI Epi'!$DB65+'Male Active'!$I47*'MI Epi'!$DC65+'Male Highly'!$I47*'MI Epi'!$DD65)</f>
        <v>0</v>
      </c>
      <c r="S47" s="58">
        <f t="shared" si="10"/>
        <v>7.5228981579122944E-4</v>
      </c>
      <c r="T47" s="58">
        <f t="shared" si="11"/>
        <v>0</v>
      </c>
      <c r="U47" s="58">
        <f t="shared" si="16"/>
        <v>3.6103337366635239E-3</v>
      </c>
      <c r="W47" s="58">
        <f>(('Male Inactive'!$I47+'Male Barely'!$I47+'Male Somewhat'!$I47+'Male Active'!$I47+'Male Highly'!$I47)*'Stroke Epi'!CM73)/('Male Inactive'!$I47*'Stroke Epi'!$CO73+'Male Barely'!$I47*'Stroke Epi'!$CP73+'Male Somewhat'!$I47*'Stroke Epi'!$CQ73+'Male Active'!$I47*'Stroke Epi'!$CR73+'Male Highly'!$I47*'Stroke Epi'!$CS73)</f>
        <v>5.4659527644774239E-4</v>
      </c>
      <c r="X47" s="58">
        <f>(('Male Inactive'!$I47+'Male Barely'!$I47+'Male Somewhat'!$I47+'Male Active'!$I47+'Male Highly'!$I47)*'Stroke Epi'!CN73)/('Male Inactive'!$I47*'Stroke Epi'!$CO73+'Male Barely'!$I47*'Stroke Epi'!$CP73+'Male Somewhat'!$I47*'Stroke Epi'!$CQ73+'Male Active'!$I47*'Stroke Epi'!$CR73+'Male Highly'!$I47*'Stroke Epi'!$CS73)</f>
        <v>2.732976382238712E-4</v>
      </c>
      <c r="Y47" s="58">
        <f t="shared" si="12"/>
        <v>5.4644592046326768E-4</v>
      </c>
      <c r="Z47" s="58">
        <f t="shared" si="13"/>
        <v>2.7326029582630529E-4</v>
      </c>
      <c r="AA47" s="58">
        <f t="shared" si="17"/>
        <v>2.4184177081557155E-3</v>
      </c>
      <c r="AC47" s="58">
        <f>(('Male Inactive'!$I47+'Male Barely'!$I47+'Male Somewhat'!$I47+'Male Active'!$I47+'Male Highly'!$I47)*'Bowel Cancer Epi'!CJ90)/('Male Inactive'!$I47*'Bowel Cancer Epi'!$CL90+'Male Barely'!$I47*'Bowel Cancer Epi'!$CM90+'Male Somewhat'!$I47*'Bowel Cancer Epi'!$CN90+'Male Active'!$I47*'Bowel Cancer Epi'!$CO90+'Male Highly'!$I47*'Bowel Cancer Epi'!$CP90)</f>
        <v>1.0920308606840236E-4</v>
      </c>
      <c r="AD47" s="58">
        <f>(('Male Inactive'!$I47+'Male Barely'!$I47+'Male Somewhat'!$I47+'Male Active'!$I47+'Male Highly'!$I47)*'Bowel Cancer Epi'!CK90)/('Male Inactive'!$I47*'Bowel Cancer Epi'!$CL90+'Male Barely'!$I47*'Bowel Cancer Epi'!$CM90+'Male Somewhat'!$I47*'Bowel Cancer Epi'!$CN90+'Male Active'!$I47*'Bowel Cancer Epi'!$CO90+'Male Highly'!$I47*'Bowel Cancer Epi'!$CP90)</f>
        <v>1.0920308606840236E-4</v>
      </c>
      <c r="AE47" s="58">
        <f t="shared" si="22"/>
        <v>1.0919712362844614E-4</v>
      </c>
      <c r="AF47" s="58">
        <f t="shared" si="23"/>
        <v>1.0919712362844614E-4</v>
      </c>
      <c r="AG47" s="58">
        <f t="shared" si="18"/>
        <v>5.4267842919404727E-4</v>
      </c>
      <c r="AI47" s="58">
        <f>(('Male Inactive'!$I47+'Male Barely'!$I47+'Male Somewhat'!$I47+'Male Active'!$I47+'Male Highly'!$I47)*'Diabetes Epi'!BQ100)/('Male Inactive'!$I47*'Diabetes Epi'!$BS100+'Male Barely'!$I47*'Diabetes Epi'!$BT100+'Male Somewhat'!$I47*'Diabetes Epi'!$BU100+'Male Active'!$I47*'Diabetes Epi'!$BV100+'Male Highly'!$I47*'Diabetes Epi'!$BW100)</f>
        <v>8.3079798173709644E-3</v>
      </c>
      <c r="AJ47" s="58">
        <f>(('Male Inactive'!$I47+'Male Barely'!$I47+'Male Somewhat'!$I47+'Male Active'!$I47+'Male Highly'!$I47)*'Diabetes Epi'!BR100)/('Male Inactive'!$I47*'Diabetes Epi'!$BS100+'Male Barely'!$I47*'Diabetes Epi'!$BT100+'Male Somewhat'!$I47*'Diabetes Epi'!$BU100+'Male Active'!$I47*'Diabetes Epi'!$BV100+'Male Highly'!$I47*'Diabetes Epi'!$BW100)</f>
        <v>0</v>
      </c>
      <c r="AK47" s="58">
        <f t="shared" si="19"/>
        <v>8.2735639278354034E-3</v>
      </c>
      <c r="AL47" s="58">
        <f t="shared" si="20"/>
        <v>0</v>
      </c>
      <c r="AM47" s="58">
        <f t="shared" si="21"/>
        <v>9.8555673140640634E-2</v>
      </c>
    </row>
    <row r="48" spans="1:39">
      <c r="A48" s="58">
        <v>50</v>
      </c>
      <c r="B48" s="58">
        <f>'ACM Rates'!M61-(SUM(C48:F48))</f>
        <v>3.3164715377473489E-3</v>
      </c>
      <c r="C48" s="58">
        <f t="shared" si="1"/>
        <v>0</v>
      </c>
      <c r="D48" s="58">
        <f t="shared" si="2"/>
        <v>2.7423345217246242E-4</v>
      </c>
      <c r="E48" s="58">
        <f t="shared" si="3"/>
        <v>0</v>
      </c>
      <c r="F48" s="58">
        <f t="shared" si="4"/>
        <v>1.0929501008018894E-4</v>
      </c>
      <c r="G48" s="58">
        <f t="shared" si="24"/>
        <v>3.7000000000000002E-3</v>
      </c>
      <c r="H48" s="58">
        <f t="shared" si="25"/>
        <v>3.3109781206155375E-3</v>
      </c>
      <c r="I48" s="58">
        <f t="shared" si="14"/>
        <v>9698.5191923492766</v>
      </c>
      <c r="J48" s="58">
        <f t="shared" si="15"/>
        <v>32.11158484823833</v>
      </c>
      <c r="K48" s="58">
        <f t="shared" si="7"/>
        <v>9682.4633999251564</v>
      </c>
      <c r="L48" s="58">
        <f t="shared" si="8"/>
        <v>307338.42556343769</v>
      </c>
      <c r="M48" s="58">
        <f t="shared" si="9"/>
        <v>31.689211462909007</v>
      </c>
      <c r="O48" s="58">
        <f>'Quintile Functions'!$BR56</f>
        <v>108.0750000000005</v>
      </c>
      <c r="Q48" s="58">
        <f>(('Male Inactive'!$I48+'Male Barely'!$I48+'Male Somewhat'!$I48+'Male Active'!$I48+'Male Highly'!$I48)*'MI Epi'!CX66)/('Male Inactive'!$I48*'MI Epi'!CZ66+'Male Barely'!$I48*'MI Epi'!DA66+'Male Somewhat'!$I48*'MI Epi'!DB66+'Male Active'!$I48*'MI Epi'!DC66+'Male Highly'!$I48*'MI Epi'!DD66)</f>
        <v>2.1357762967982208E-3</v>
      </c>
      <c r="R48" s="58">
        <f>(('Male Inactive'!$I48+'Male Barely'!$I48+'Male Somewhat'!$I48+'Male Active'!$I48+'Male Highly'!$I48)*'MI Epi'!CY66)/('Male Inactive'!$I48*'MI Epi'!$CZ66+'Male Barely'!$I48*'MI Epi'!$DA66+'Male Somewhat'!$I48*'MI Epi'!$DB66+'Male Active'!$I48*'MI Epi'!$DC66+'Male Highly'!$I48*'MI Epi'!$DD66)</f>
        <v>0</v>
      </c>
      <c r="S48" s="58">
        <f t="shared" si="10"/>
        <v>2.1334971494749722E-3</v>
      </c>
      <c r="T48" s="58">
        <f t="shared" si="11"/>
        <v>0</v>
      </c>
      <c r="U48" s="58">
        <f t="shared" si="16"/>
        <v>4.3599075351530535E-3</v>
      </c>
      <c r="W48" s="58">
        <f>(('Male Inactive'!$I48+'Male Barely'!$I48+'Male Somewhat'!$I48+'Male Active'!$I48+'Male Highly'!$I48)*'Stroke Epi'!CM74)/('Male Inactive'!$I48*'Stroke Epi'!$CO74+'Male Barely'!$I48*'Stroke Epi'!$CP74+'Male Somewhat'!$I48*'Stroke Epi'!$CQ74+'Male Active'!$I48*'Stroke Epi'!$CR74+'Male Highly'!$I48*'Stroke Epi'!$CS74)</f>
        <v>1.0969338086898497E-3</v>
      </c>
      <c r="X48" s="58">
        <f>(('Male Inactive'!$I48+'Male Barely'!$I48+'Male Somewhat'!$I48+'Male Active'!$I48+'Male Highly'!$I48)*'Stroke Epi'!CN74)/('Male Inactive'!$I48*'Stroke Epi'!$CO74+'Male Barely'!$I48*'Stroke Epi'!$CP74+'Male Somewhat'!$I48*'Stroke Epi'!$CQ74+'Male Active'!$I48*'Stroke Epi'!$CR74+'Male Highly'!$I48*'Stroke Epi'!$CS74)</f>
        <v>2.7423345217246242E-4</v>
      </c>
      <c r="Y48" s="58">
        <f t="shared" si="12"/>
        <v>1.0963323967226879E-3</v>
      </c>
      <c r="Z48" s="58">
        <f t="shared" si="13"/>
        <v>2.7419585361632137E-4</v>
      </c>
      <c r="AA48" s="58">
        <f t="shared" si="17"/>
        <v>2.6910171464435907E-3</v>
      </c>
      <c r="AC48" s="58">
        <f>(('Male Inactive'!$I48+'Male Barely'!$I48+'Male Somewhat'!$I48+'Male Active'!$I48+'Male Highly'!$I48)*'Bowel Cancer Epi'!CJ91)/('Male Inactive'!$I48*'Bowel Cancer Epi'!$CL91+'Male Barely'!$I48*'Bowel Cancer Epi'!$CM91+'Male Somewhat'!$I48*'Bowel Cancer Epi'!$CN91+'Male Active'!$I48*'Bowel Cancer Epi'!$CO91+'Male Highly'!$I48*'Bowel Cancer Epi'!$CP91)</f>
        <v>3.2788503024056676E-4</v>
      </c>
      <c r="AD48" s="58">
        <f>(('Male Inactive'!$I48+'Male Barely'!$I48+'Male Somewhat'!$I48+'Male Active'!$I48+'Male Highly'!$I48)*'Bowel Cancer Epi'!CK91)/('Male Inactive'!$I48*'Bowel Cancer Epi'!$CL91+'Male Barely'!$I48*'Bowel Cancer Epi'!$CM91+'Male Somewhat'!$I48*'Bowel Cancer Epi'!$CN91+'Male Active'!$I48*'Bowel Cancer Epi'!$CO91+'Male Highly'!$I48*'Bowel Cancer Epi'!$CP91)</f>
        <v>1.0929501008018894E-4</v>
      </c>
      <c r="AE48" s="58">
        <f t="shared" si="22"/>
        <v>3.2783128181868015E-4</v>
      </c>
      <c r="AF48" s="58">
        <f t="shared" si="23"/>
        <v>1.0928903759821473E-4</v>
      </c>
      <c r="AG48" s="58">
        <f t="shared" si="18"/>
        <v>5.4267842919404727E-4</v>
      </c>
      <c r="AI48" s="58">
        <f>(('Male Inactive'!$I48+'Male Barely'!$I48+'Male Somewhat'!$I48+'Male Active'!$I48+'Male Highly'!$I48)*'Diabetes Epi'!BQ101)/('Male Inactive'!$I48*'Diabetes Epi'!$BS101+'Male Barely'!$I48*'Diabetes Epi'!$BT101+'Male Somewhat'!$I48*'Diabetes Epi'!$BU101+'Male Active'!$I48*'Diabetes Epi'!$BV101+'Male Highly'!$I48*'Diabetes Epi'!$BW101)</f>
        <v>1.1543019451338572E-2</v>
      </c>
      <c r="AJ48" s="58">
        <f>(('Male Inactive'!$I48+'Male Barely'!$I48+'Male Somewhat'!$I48+'Male Active'!$I48+'Male Highly'!$I48)*'Diabetes Epi'!BR101)/('Male Inactive'!$I48*'Diabetes Epi'!$BS101+'Male Barely'!$I48*'Diabetes Epi'!$BT101+'Male Somewhat'!$I48*'Diabetes Epi'!$BU101+'Male Active'!$I48*'Diabetes Epi'!$BV101+'Male Highly'!$I48*'Diabetes Epi'!$BW101)</f>
        <v>0</v>
      </c>
      <c r="AK48" s="58">
        <f t="shared" si="19"/>
        <v>1.1476654398780095E-2</v>
      </c>
      <c r="AL48" s="58">
        <f t="shared" si="20"/>
        <v>0</v>
      </c>
      <c r="AM48" s="58">
        <f t="shared" si="21"/>
        <v>0.1060138304062961</v>
      </c>
    </row>
    <row r="49" spans="1:39">
      <c r="A49" s="58">
        <v>51</v>
      </c>
      <c r="B49" s="58">
        <f>'ACM Rates'!M62-(SUM(C49:F49))</f>
        <v>3.314826418177421E-3</v>
      </c>
      <c r="C49" s="58">
        <f t="shared" si="1"/>
        <v>0</v>
      </c>
      <c r="D49" s="58">
        <f t="shared" si="2"/>
        <v>2.7578508199481227E-4</v>
      </c>
      <c r="E49" s="58">
        <f t="shared" si="3"/>
        <v>0</v>
      </c>
      <c r="F49" s="58">
        <f t="shared" si="4"/>
        <v>1.093884998277671E-4</v>
      </c>
      <c r="G49" s="58">
        <f t="shared" si="24"/>
        <v>3.7000000000000002E-3</v>
      </c>
      <c r="H49" s="58">
        <f t="shared" si="25"/>
        <v>3.3093384466518216E-3</v>
      </c>
      <c r="I49" s="58">
        <f t="shared" si="14"/>
        <v>9666.407607501038</v>
      </c>
      <c r="J49" s="58">
        <f t="shared" si="15"/>
        <v>31.989414336510837</v>
      </c>
      <c r="K49" s="58">
        <f t="shared" si="7"/>
        <v>9650.4129003327835</v>
      </c>
      <c r="L49" s="58">
        <f t="shared" si="8"/>
        <v>297688.01266310486</v>
      </c>
      <c r="M49" s="58">
        <f t="shared" si="9"/>
        <v>30.796136967377816</v>
      </c>
      <c r="O49" s="58">
        <f>'Quintile Functions'!$BR57</f>
        <v>94.074255900000708</v>
      </c>
      <c r="Q49" s="58">
        <f>(('Male Inactive'!$I49+'Male Barely'!$I49+'Male Somewhat'!$I49+'Male Active'!$I49+'Male Highly'!$I49)*'MI Epi'!CX67)/('Male Inactive'!$I49*'MI Epi'!CZ67+'Male Barely'!$I49*'MI Epi'!DA67+'Male Somewhat'!$I49*'MI Epi'!DB67+'Male Active'!$I49*'MI Epi'!DC67+'Male Highly'!$I49*'MI Epi'!DD67)</f>
        <v>2.1392335107147191E-3</v>
      </c>
      <c r="R49" s="58">
        <f>(('Male Inactive'!$I49+'Male Barely'!$I49+'Male Somewhat'!$I49+'Male Active'!$I49+'Male Highly'!$I49)*'MI Epi'!CY67)/('Male Inactive'!$I49*'MI Epi'!$CZ67+'Male Barely'!$I49*'MI Epi'!$DA67+'Male Somewhat'!$I49*'MI Epi'!$DB67+'Male Active'!$I49*'MI Epi'!$DC67+'Male Highly'!$I49*'MI Epi'!$DD67)</f>
        <v>0</v>
      </c>
      <c r="S49" s="58">
        <f t="shared" si="10"/>
        <v>2.1369469814719322E-3</v>
      </c>
      <c r="T49" s="58">
        <f t="shared" si="11"/>
        <v>0</v>
      </c>
      <c r="U49" s="58">
        <f t="shared" si="16"/>
        <v>6.4841028343298017E-3</v>
      </c>
      <c r="W49" s="58">
        <f>(('Male Inactive'!$I49+'Male Barely'!$I49+'Male Somewhat'!$I49+'Male Active'!$I49+'Male Highly'!$I49)*'Stroke Epi'!CM75)/('Male Inactive'!$I49*'Stroke Epi'!$CO75+'Male Barely'!$I49*'Stroke Epi'!$CP75+'Male Somewhat'!$I49*'Stroke Epi'!$CQ75+'Male Active'!$I49*'Stroke Epi'!$CR75+'Male Highly'!$I49*'Stroke Epi'!$CS75)</f>
        <v>1.1031403279792491E-3</v>
      </c>
      <c r="X49" s="58">
        <f>(('Male Inactive'!$I49+'Male Barely'!$I49+'Male Somewhat'!$I49+'Male Active'!$I49+'Male Highly'!$I49)*'Stroke Epi'!CN75)/('Male Inactive'!$I49*'Stroke Epi'!$CO75+'Male Barely'!$I49*'Stroke Epi'!$CP75+'Male Somewhat'!$I49*'Stroke Epi'!$CQ75+'Male Active'!$I49*'Stroke Epi'!$CR75+'Male Highly'!$I49*'Stroke Epi'!$CS75)</f>
        <v>2.7578508199481227E-4</v>
      </c>
      <c r="Y49" s="58">
        <f t="shared" si="12"/>
        <v>1.1025320923646609E-3</v>
      </c>
      <c r="Z49" s="58">
        <f t="shared" si="13"/>
        <v>2.7574705678479194E-4</v>
      </c>
      <c r="AA49" s="58">
        <f t="shared" si="17"/>
        <v>3.5111661874821405E-3</v>
      </c>
      <c r="AC49" s="58">
        <f>(('Male Inactive'!$I49+'Male Barely'!$I49+'Male Somewhat'!$I49+'Male Active'!$I49+'Male Highly'!$I49)*'Bowel Cancer Epi'!CJ92)/('Male Inactive'!$I49*'Bowel Cancer Epi'!$CL92+'Male Barely'!$I49*'Bowel Cancer Epi'!$CM92+'Male Somewhat'!$I49*'Bowel Cancer Epi'!$CN92+'Male Active'!$I49*'Bowel Cancer Epi'!$CO92+'Male Highly'!$I49*'Bowel Cancer Epi'!$CP92)</f>
        <v>3.2816549948330124E-4</v>
      </c>
      <c r="AD49" s="58">
        <f>(('Male Inactive'!$I49+'Male Barely'!$I49+'Male Somewhat'!$I49+'Male Active'!$I49+'Male Highly'!$I49)*'Bowel Cancer Epi'!CK92)/('Male Inactive'!$I49*'Bowel Cancer Epi'!$CL92+'Male Barely'!$I49*'Bowel Cancer Epi'!$CM92+'Male Somewhat'!$I49*'Bowel Cancer Epi'!$CN92+'Male Active'!$I49*'Bowel Cancer Epi'!$CO92+'Male Highly'!$I49*'Bowel Cancer Epi'!$CP92)</f>
        <v>1.093884998277671E-4</v>
      </c>
      <c r="AE49" s="58">
        <f t="shared" si="22"/>
        <v>3.2811165907542517E-4</v>
      </c>
      <c r="AF49" s="58">
        <f t="shared" si="23"/>
        <v>1.0938251712400149E-4</v>
      </c>
      <c r="AG49" s="58">
        <f t="shared" si="18"/>
        <v>7.611259491719307E-4</v>
      </c>
      <c r="AI49" s="58">
        <f>(('Male Inactive'!$I49+'Male Barely'!$I49+'Male Somewhat'!$I49+'Male Active'!$I49+'Male Highly'!$I49)*'Diabetes Epi'!BQ102)/('Male Inactive'!$I49*'Diabetes Epi'!$BS102+'Male Barely'!$I49*'Diabetes Epi'!$BT102+'Male Somewhat'!$I49*'Diabetes Epi'!$BU102+'Male Active'!$I49*'Diabetes Epi'!$BV102+'Male Highly'!$I49*'Diabetes Epi'!$BW102)</f>
        <v>1.1553649802279006E-2</v>
      </c>
      <c r="AJ49" s="58">
        <f>(('Male Inactive'!$I49+'Male Barely'!$I49+'Male Somewhat'!$I49+'Male Active'!$I49+'Male Highly'!$I49)*'Diabetes Epi'!BR102)/('Male Inactive'!$I49*'Diabetes Epi'!$BS102+'Male Barely'!$I49*'Diabetes Epi'!$BT102+'Male Somewhat'!$I49*'Diabetes Epi'!$BU102+'Male Active'!$I49*'Diabetes Epi'!$BV102+'Male Highly'!$I49*'Diabetes Epi'!$BW102)</f>
        <v>0</v>
      </c>
      <c r="AK49" s="58">
        <f t="shared" si="19"/>
        <v>1.1487162693003095E-2</v>
      </c>
      <c r="AL49" s="58">
        <f t="shared" si="20"/>
        <v>0</v>
      </c>
      <c r="AM49" s="58">
        <f t="shared" si="21"/>
        <v>0.11627380071201225</v>
      </c>
    </row>
    <row r="50" spans="1:39">
      <c r="A50" s="58">
        <v>52</v>
      </c>
      <c r="B50" s="58">
        <f>'ACM Rates'!M63-(SUM(C50:F50))</f>
        <v>3.3103530059043662E-3</v>
      </c>
      <c r="C50" s="58">
        <f t="shared" si="1"/>
        <v>0</v>
      </c>
      <c r="D50" s="58">
        <f t="shared" si="2"/>
        <v>2.8016252833991379E-4</v>
      </c>
      <c r="E50" s="58">
        <f t="shared" si="3"/>
        <v>0</v>
      </c>
      <c r="F50" s="58">
        <f t="shared" si="4"/>
        <v>1.0948446575572018E-4</v>
      </c>
      <c r="G50" s="58">
        <f t="shared" si="24"/>
        <v>3.7000000000000002E-3</v>
      </c>
      <c r="H50" s="58">
        <f t="shared" si="25"/>
        <v>3.3048798284412984E-3</v>
      </c>
      <c r="I50" s="58">
        <f t="shared" si="14"/>
        <v>9634.4181931645271</v>
      </c>
      <c r="J50" s="58">
        <f t="shared" si="15"/>
        <v>31.840594345357307</v>
      </c>
      <c r="K50" s="58">
        <f t="shared" si="7"/>
        <v>9618.4978959918481</v>
      </c>
      <c r="L50" s="58">
        <f t="shared" si="8"/>
        <v>288069.51476711303</v>
      </c>
      <c r="M50" s="58">
        <f t="shared" si="9"/>
        <v>29.900042637913927</v>
      </c>
      <c r="O50" s="58">
        <f>'Quintile Functions'!$BR58</f>
        <v>80.598143200000095</v>
      </c>
      <c r="Q50" s="58">
        <f>(('Male Inactive'!$I50+'Male Barely'!$I50+'Male Somewhat'!$I50+'Male Active'!$I50+'Male Highly'!$I50)*'MI Epi'!CX68)/('Male Inactive'!$I50*'MI Epi'!CZ68+'Male Barely'!$I50*'MI Epi'!DA68+'Male Somewhat'!$I50*'MI Epi'!DB68+'Male Active'!$I50*'MI Epi'!DC68+'Male Highly'!$I50*'MI Epi'!DD68)</f>
        <v>2.1426955172917646E-3</v>
      </c>
      <c r="R50" s="58">
        <f>(('Male Inactive'!$I50+'Male Barely'!$I50+'Male Somewhat'!$I50+'Male Active'!$I50+'Male Highly'!$I50)*'MI Epi'!CY68)/('Male Inactive'!$I50*'MI Epi'!$CZ68+'Male Barely'!$I50*'MI Epi'!$DA68+'Male Somewhat'!$I50*'MI Epi'!$DB68+'Male Active'!$I50*'MI Epi'!$DC68+'Male Highly'!$I50*'MI Epi'!$DD68)</f>
        <v>0</v>
      </c>
      <c r="S50" s="58">
        <f t="shared" si="10"/>
        <v>2.1404015839445734E-3</v>
      </c>
      <c r="T50" s="58">
        <f t="shared" si="11"/>
        <v>0</v>
      </c>
      <c r="U50" s="58">
        <f t="shared" si="16"/>
        <v>8.6071936318223592E-3</v>
      </c>
      <c r="W50" s="58">
        <f>(('Male Inactive'!$I50+'Male Barely'!$I50+'Male Somewhat'!$I50+'Male Active'!$I50+'Male Highly'!$I50)*'Stroke Epi'!CM76)/('Male Inactive'!$I50*'Stroke Epi'!$CO76+'Male Barely'!$I50*'Stroke Epi'!$CP76+'Male Somewhat'!$I50*'Stroke Epi'!$CQ76+'Male Active'!$I50*'Stroke Epi'!$CR76+'Male Highly'!$I50*'Stroke Epi'!$CS76)</f>
        <v>1.1206501133596552E-3</v>
      </c>
      <c r="X50" s="58">
        <f>(('Male Inactive'!$I50+'Male Barely'!$I50+'Male Somewhat'!$I50+'Male Active'!$I50+'Male Highly'!$I50)*'Stroke Epi'!CN76)/('Male Inactive'!$I50*'Stroke Epi'!$CO76+'Male Barely'!$I50*'Stroke Epi'!$CP76+'Male Somewhat'!$I50*'Stroke Epi'!$CQ76+'Male Active'!$I50*'Stroke Epi'!$CR76+'Male Highly'!$I50*'Stroke Epi'!$CS76)</f>
        <v>2.8016252833991379E-4</v>
      </c>
      <c r="Y50" s="58">
        <f t="shared" si="12"/>
        <v>1.1200224195183628E-3</v>
      </c>
      <c r="Z50" s="58">
        <f t="shared" si="13"/>
        <v>2.8012328648352458E-4</v>
      </c>
      <c r="AA50" s="58">
        <f t="shared" si="17"/>
        <v>4.3352754891151594E-3</v>
      </c>
      <c r="AC50" s="58">
        <f>(('Male Inactive'!$I50+'Male Barely'!$I50+'Male Somewhat'!$I50+'Male Active'!$I50+'Male Highly'!$I50)*'Bowel Cancer Epi'!CJ93)/('Male Inactive'!$I50*'Bowel Cancer Epi'!$CL93+'Male Barely'!$I50*'Bowel Cancer Epi'!$CM93+'Male Somewhat'!$I50*'Bowel Cancer Epi'!$CN93+'Male Active'!$I50*'Bowel Cancer Epi'!$CO93+'Male Highly'!$I50*'Bowel Cancer Epi'!$CP93)</f>
        <v>3.284533972671605E-4</v>
      </c>
      <c r="AD50" s="58">
        <f>(('Male Inactive'!$I50+'Male Barely'!$I50+'Male Somewhat'!$I50+'Male Active'!$I50+'Male Highly'!$I50)*'Bowel Cancer Epi'!CK93)/('Male Inactive'!$I50*'Bowel Cancer Epi'!$CL93+'Male Barely'!$I50*'Bowel Cancer Epi'!$CM93+'Male Somewhat'!$I50*'Bowel Cancer Epi'!$CN93+'Male Active'!$I50*'Bowel Cancer Epi'!$CO93+'Male Highly'!$I50*'Bowel Cancer Epi'!$CP93)</f>
        <v>1.0948446575572018E-4</v>
      </c>
      <c r="AE50" s="58">
        <f t="shared" si="22"/>
        <v>3.2839946235529993E-4</v>
      </c>
      <c r="AF50" s="58">
        <f t="shared" si="23"/>
        <v>1.0947847255027288E-4</v>
      </c>
      <c r="AG50" s="58">
        <f t="shared" si="18"/>
        <v>9.7971252024692864E-4</v>
      </c>
      <c r="AI50" s="58">
        <f>(('Male Inactive'!$I50+'Male Barely'!$I50+'Male Somewhat'!$I50+'Male Active'!$I50+'Male Highly'!$I50)*'Diabetes Epi'!BQ103)/('Male Inactive'!$I50*'Diabetes Epi'!$BS103+'Male Barely'!$I50*'Diabetes Epi'!$BT103+'Male Somewhat'!$I50*'Diabetes Epi'!$BU103+'Male Active'!$I50*'Diabetes Epi'!$BV103+'Male Highly'!$I50*'Diabetes Epi'!$BW103)</f>
        <v>1.156157158386378E-2</v>
      </c>
      <c r="AJ50" s="58">
        <f>(('Male Inactive'!$I50+'Male Barely'!$I50+'Male Somewhat'!$I50+'Male Active'!$I50+'Male Highly'!$I50)*'Diabetes Epi'!BR103)/('Male Inactive'!$I50*'Diabetes Epi'!$BS103+'Male Barely'!$I50*'Diabetes Epi'!$BT103+'Male Somewhat'!$I50*'Diabetes Epi'!$BU103+'Male Active'!$I50*'Diabetes Epi'!$BV103+'Male Highly'!$I50*'Diabetes Epi'!$BW103)</f>
        <v>0</v>
      </c>
      <c r="AK50" s="58">
        <f t="shared" si="19"/>
        <v>1.1494993444777224E-2</v>
      </c>
      <c r="AL50" s="58">
        <f t="shared" si="20"/>
        <v>0</v>
      </c>
      <c r="AM50" s="58">
        <f t="shared" si="21"/>
        <v>0.12642530733930263</v>
      </c>
    </row>
    <row r="51" spans="1:39">
      <c r="A51" s="58">
        <v>53</v>
      </c>
      <c r="B51" s="58">
        <f>'ACM Rates'!M64-(SUM(C51:F51))</f>
        <v>3.3018672601385808E-3</v>
      </c>
      <c r="C51" s="58">
        <f t="shared" si="1"/>
        <v>0</v>
      </c>
      <c r="D51" s="58">
        <f t="shared" si="2"/>
        <v>2.8854851682450747E-4</v>
      </c>
      <c r="E51" s="58">
        <f t="shared" si="3"/>
        <v>0</v>
      </c>
      <c r="F51" s="58">
        <f t="shared" si="4"/>
        <v>1.0958422303691168E-4</v>
      </c>
      <c r="G51" s="58">
        <f t="shared" si="24"/>
        <v>3.7000000000000002E-3</v>
      </c>
      <c r="H51" s="58">
        <f t="shared" si="25"/>
        <v>3.2964220911605446E-3</v>
      </c>
      <c r="I51" s="58">
        <f t="shared" si="14"/>
        <v>9602.577598819169</v>
      </c>
      <c r="J51" s="58">
        <f t="shared" si="15"/>
        <v>31.654148928830885</v>
      </c>
      <c r="K51" s="58">
        <f t="shared" si="7"/>
        <v>9586.750524354753</v>
      </c>
      <c r="L51" s="58">
        <f t="shared" si="8"/>
        <v>278482.76424275839</v>
      </c>
      <c r="M51" s="58">
        <f t="shared" si="9"/>
        <v>29.000834554776571</v>
      </c>
      <c r="O51" s="58">
        <f>'Quintile Functions'!$BR59</f>
        <v>67.726221300000589</v>
      </c>
      <c r="Q51" s="58">
        <f>(('Male Inactive'!$I51+'Male Barely'!$I51+'Male Somewhat'!$I51+'Male Active'!$I51+'Male Highly'!$I51)*'MI Epi'!CX69)/('Male Inactive'!$I51*'MI Epi'!CZ69+'Male Barely'!$I51*'MI Epi'!DA69+'Male Somewhat'!$I51*'MI Epi'!DB69+'Male Active'!$I51*'MI Epi'!DC69+'Male Highly'!$I51*'MI Epi'!DD69)</f>
        <v>2.146212888704176E-3</v>
      </c>
      <c r="R51" s="58">
        <f>(('Male Inactive'!$I51+'Male Barely'!$I51+'Male Somewhat'!$I51+'Male Active'!$I51+'Male Highly'!$I51)*'MI Epi'!CY69)/('Male Inactive'!$I51*'MI Epi'!$CZ69+'Male Barely'!$I51*'MI Epi'!$DA69+'Male Somewhat'!$I51*'MI Epi'!$DB69+'Male Active'!$I51*'MI Epi'!$DC69+'Male Highly'!$I51*'MI Epi'!$DD69)</f>
        <v>0</v>
      </c>
      <c r="S51" s="58">
        <f t="shared" si="10"/>
        <v>2.143911420597E-3</v>
      </c>
      <c r="T51" s="58">
        <f t="shared" si="11"/>
        <v>0</v>
      </c>
      <c r="U51" s="58">
        <f t="shared" si="16"/>
        <v>1.0729172364884063E-2</v>
      </c>
      <c r="W51" s="58">
        <f>(('Male Inactive'!$I51+'Male Barely'!$I51+'Male Somewhat'!$I51+'Male Active'!$I51+'Male Highly'!$I51)*'Stroke Epi'!CM77)/('Male Inactive'!$I51*'Stroke Epi'!$CO77+'Male Barely'!$I51*'Stroke Epi'!$CP77+'Male Somewhat'!$I51*'Stroke Epi'!$CQ77+'Male Active'!$I51*'Stroke Epi'!$CR77+'Male Highly'!$I51*'Stroke Epi'!$CS77)</f>
        <v>1.1541940672980299E-3</v>
      </c>
      <c r="X51" s="58">
        <f>(('Male Inactive'!$I51+'Male Barely'!$I51+'Male Somewhat'!$I51+'Male Active'!$I51+'Male Highly'!$I51)*'Stroke Epi'!CN77)/('Male Inactive'!$I51*'Stroke Epi'!$CO77+'Male Barely'!$I51*'Stroke Epi'!$CP77+'Male Somewhat'!$I51*'Stroke Epi'!$CQ77+'Male Active'!$I51*'Stroke Epi'!$CR77+'Male Highly'!$I51*'Stroke Epi'!$CS77)</f>
        <v>2.8854851682450747E-4</v>
      </c>
      <c r="Y51" s="58">
        <f t="shared" si="12"/>
        <v>1.1535282415142678E-3</v>
      </c>
      <c r="Z51" s="58">
        <f t="shared" si="13"/>
        <v>2.8850689070503144E-4</v>
      </c>
      <c r="AA51" s="58">
        <f t="shared" si="17"/>
        <v>5.1717677489861759E-3</v>
      </c>
      <c r="AC51" s="58">
        <f>(('Male Inactive'!$I51+'Male Barely'!$I51+'Male Somewhat'!$I51+'Male Active'!$I51+'Male Highly'!$I51)*'Bowel Cancer Epi'!CJ94)/('Male Inactive'!$I51*'Bowel Cancer Epi'!$CL94+'Male Barely'!$I51*'Bowel Cancer Epi'!$CM94+'Male Somewhat'!$I51*'Bowel Cancer Epi'!$CN94+'Male Active'!$I51*'Bowel Cancer Epi'!$CO94+'Male Highly'!$I51*'Bowel Cancer Epi'!$CP94)</f>
        <v>3.28752669110735E-4</v>
      </c>
      <c r="AD51" s="58">
        <f>(('Male Inactive'!$I51+'Male Barely'!$I51+'Male Somewhat'!$I51+'Male Active'!$I51+'Male Highly'!$I51)*'Bowel Cancer Epi'!CK94)/('Male Inactive'!$I51*'Bowel Cancer Epi'!$CL94+'Male Barely'!$I51*'Bowel Cancer Epi'!$CM94+'Male Somewhat'!$I51*'Bowel Cancer Epi'!$CN94+'Male Active'!$I51*'Bowel Cancer Epi'!$CO94+'Male Highly'!$I51*'Bowel Cancer Epi'!$CP94)</f>
        <v>1.0958422303691168E-4</v>
      </c>
      <c r="AE51" s="58">
        <f t="shared" si="22"/>
        <v>3.2869863587337012E-4</v>
      </c>
      <c r="AF51" s="58">
        <f t="shared" si="23"/>
        <v>1.0957821890522634E-4</v>
      </c>
      <c r="AG51" s="58">
        <f t="shared" si="18"/>
        <v>1.1984429766935707E-3</v>
      </c>
      <c r="AI51" s="58">
        <f>(('Male Inactive'!$I51+'Male Barely'!$I51+'Male Somewhat'!$I51+'Male Active'!$I51+'Male Highly'!$I51)*'Diabetes Epi'!BQ104)/('Male Inactive'!$I51*'Diabetes Epi'!$BS104+'Male Barely'!$I51*'Diabetes Epi'!$BT104+'Male Somewhat'!$I51*'Diabetes Epi'!$BU104+'Male Active'!$I51*'Diabetes Epi'!$BV104+'Male Highly'!$I51*'Diabetes Epi'!$BW104)</f>
        <v>1.1567163542937032E-2</v>
      </c>
      <c r="AJ51" s="58">
        <f>(('Male Inactive'!$I51+'Male Barely'!$I51+'Male Somewhat'!$I51+'Male Active'!$I51+'Male Highly'!$I51)*'Diabetes Epi'!BR104)/('Male Inactive'!$I51*'Diabetes Epi'!$BS104+'Male Barely'!$I51*'Diabetes Epi'!$BT104+'Male Somewhat'!$I51*'Diabetes Epi'!$BU104+'Male Active'!$I51*'Diabetes Epi'!$BV104+'Male Highly'!$I51*'Diabetes Epi'!$BW104)</f>
        <v>0</v>
      </c>
      <c r="AK51" s="58">
        <f t="shared" si="19"/>
        <v>1.1500521108862349E-2</v>
      </c>
      <c r="AL51" s="58">
        <f t="shared" si="20"/>
        <v>0</v>
      </c>
      <c r="AM51" s="58">
        <f t="shared" si="21"/>
        <v>0.13646704270496063</v>
      </c>
    </row>
    <row r="52" spans="1:39">
      <c r="A52" s="58">
        <v>54</v>
      </c>
      <c r="B52" s="58">
        <f>'ACM Rates'!M65-(SUM(C52:F52))</f>
        <v>3.3041776599861254E-3</v>
      </c>
      <c r="C52" s="58">
        <f t="shared" si="1"/>
        <v>0</v>
      </c>
      <c r="D52" s="58">
        <f t="shared" si="2"/>
        <v>2.8613259173217588E-4</v>
      </c>
      <c r="E52" s="58">
        <f t="shared" si="3"/>
        <v>0</v>
      </c>
      <c r="F52" s="58">
        <f t="shared" si="4"/>
        <v>1.0968974828169878E-4</v>
      </c>
      <c r="G52" s="58">
        <f t="shared" si="24"/>
        <v>3.7000000000000002E-3</v>
      </c>
      <c r="H52" s="58">
        <f t="shared" si="25"/>
        <v>3.2987248722947671E-3</v>
      </c>
      <c r="I52" s="58">
        <f t="shared" si="14"/>
        <v>9570.9234498903388</v>
      </c>
      <c r="J52" s="58">
        <f t="shared" si="15"/>
        <v>31.571843234982499</v>
      </c>
      <c r="K52" s="58">
        <f t="shared" si="7"/>
        <v>9555.1375282728477</v>
      </c>
      <c r="L52" s="58">
        <f t="shared" si="8"/>
        <v>268927.62671448546</v>
      </c>
      <c r="M52" s="58">
        <f t="shared" si="9"/>
        <v>28.098399085781715</v>
      </c>
      <c r="O52" s="58">
        <f>'Quintile Functions'!$BR60</f>
        <v>55.538049600000249</v>
      </c>
      <c r="Q52" s="58">
        <f>(('Male Inactive'!$I52+'Male Barely'!$I52+'Male Somewhat'!$I52+'Male Active'!$I52+'Male Highly'!$I52)*'MI Epi'!CX70)/('Male Inactive'!$I52*'MI Epi'!CZ70+'Male Barely'!$I52*'MI Epi'!DA70+'Male Somewhat'!$I52*'MI Epi'!DB70+'Male Active'!$I52*'MI Epi'!DC70+'Male Highly'!$I52*'MI Epi'!DD70)</f>
        <v>2.1498637330702422E-3</v>
      </c>
      <c r="R52" s="58">
        <f>(('Male Inactive'!$I52+'Male Barely'!$I52+'Male Somewhat'!$I52+'Male Active'!$I52+'Male Highly'!$I52)*'MI Epi'!CY70)/('Male Inactive'!$I52*'MI Epi'!$CZ70+'Male Barely'!$I52*'MI Epi'!$DA70+'Male Somewhat'!$I52*'MI Epi'!$DB70+'Male Active'!$I52*'MI Epi'!$DC70+'Male Highly'!$I52*'MI Epi'!$DD70)</f>
        <v>0</v>
      </c>
      <c r="S52" s="58">
        <f t="shared" si="10"/>
        <v>2.1475544312260508E-3</v>
      </c>
      <c r="T52" s="58">
        <f t="shared" si="11"/>
        <v>0</v>
      </c>
      <c r="U52" s="58">
        <f t="shared" si="16"/>
        <v>1.2850081390314435E-2</v>
      </c>
      <c r="W52" s="58">
        <f>(('Male Inactive'!$I52+'Male Barely'!$I52+'Male Somewhat'!$I52+'Male Active'!$I52+'Male Highly'!$I52)*'Stroke Epi'!CM78)/('Male Inactive'!$I52*'Stroke Epi'!$CO78+'Male Barely'!$I52*'Stroke Epi'!$CP78+'Male Somewhat'!$I52*'Stroke Epi'!$CQ78+'Male Active'!$I52*'Stroke Epi'!$CR78+'Male Highly'!$I52*'Stroke Epi'!$CS78)</f>
        <v>1.1445303669287035E-3</v>
      </c>
      <c r="X52" s="58">
        <f>(('Male Inactive'!$I52+'Male Barely'!$I52+'Male Somewhat'!$I52+'Male Active'!$I52+'Male Highly'!$I52)*'Stroke Epi'!CN78)/('Male Inactive'!$I52*'Stroke Epi'!$CO78+'Male Barely'!$I52*'Stroke Epi'!$CP78+'Male Somewhat'!$I52*'Stroke Epi'!$CQ78+'Male Active'!$I52*'Stroke Epi'!$CR78+'Male Highly'!$I52*'Stroke Epi'!$CS78)</f>
        <v>2.8613259173217588E-4</v>
      </c>
      <c r="Y52" s="58">
        <f t="shared" si="12"/>
        <v>1.1438756418563623E-3</v>
      </c>
      <c r="Z52" s="58">
        <f t="shared" si="13"/>
        <v>2.8609165970627792E-4</v>
      </c>
      <c r="AA52" s="58">
        <f t="shared" si="17"/>
        <v>6.0325637558505838E-3</v>
      </c>
      <c r="AC52" s="58">
        <f>(('Male Inactive'!$I52+'Male Barely'!$I52+'Male Somewhat'!$I52+'Male Active'!$I52+'Male Highly'!$I52)*'Bowel Cancer Epi'!CJ95)/('Male Inactive'!$I52*'Bowel Cancer Epi'!$CL95+'Male Barely'!$I52*'Bowel Cancer Epi'!$CM95+'Male Somewhat'!$I52*'Bowel Cancer Epi'!$CN95+'Male Active'!$I52*'Bowel Cancer Epi'!$CO95+'Male Highly'!$I52*'Bowel Cancer Epi'!$CP95)</f>
        <v>3.2906924484509627E-4</v>
      </c>
      <c r="AD52" s="58">
        <f>(('Male Inactive'!$I52+'Male Barely'!$I52+'Male Somewhat'!$I52+'Male Active'!$I52+'Male Highly'!$I52)*'Bowel Cancer Epi'!CK95)/('Male Inactive'!$I52*'Bowel Cancer Epi'!$CL95+'Male Barely'!$I52*'Bowel Cancer Epi'!$CM95+'Male Somewhat'!$I52*'Bowel Cancer Epi'!$CN95+'Male Active'!$I52*'Bowel Cancer Epi'!$CO95+'Male Highly'!$I52*'Bowel Cancer Epi'!$CP95)</f>
        <v>1.0968974828169878E-4</v>
      </c>
      <c r="AE52" s="58">
        <f t="shared" si="22"/>
        <v>3.2901510749960838E-4</v>
      </c>
      <c r="AF52" s="58">
        <f t="shared" si="23"/>
        <v>1.0968373258124497E-4</v>
      </c>
      <c r="AG52" s="58">
        <f t="shared" si="18"/>
        <v>1.4173247750145597E-3</v>
      </c>
      <c r="AI52" s="58">
        <f>(('Male Inactive'!$I52+'Male Barely'!$I52+'Male Somewhat'!$I52+'Male Active'!$I52+'Male Highly'!$I52)*'Diabetes Epi'!BQ105)/('Male Inactive'!$I52*'Diabetes Epi'!$BS105+'Male Barely'!$I52*'Diabetes Epi'!$BT105+'Male Somewhat'!$I52*'Diabetes Epi'!$BU105+'Male Active'!$I52*'Diabetes Epi'!$BV105+'Male Highly'!$I52*'Diabetes Epi'!$BW105)</f>
        <v>1.1571037317111264E-2</v>
      </c>
      <c r="AJ52" s="58">
        <f>(('Male Inactive'!$I52+'Male Barely'!$I52+'Male Somewhat'!$I52+'Male Active'!$I52+'Male Highly'!$I52)*'Diabetes Epi'!BR105)/('Male Inactive'!$I52*'Diabetes Epi'!$BS105+'Male Barely'!$I52*'Diabetes Epi'!$BT105+'Male Somewhat'!$I52*'Diabetes Epi'!$BU105+'Male Active'!$I52*'Diabetes Epi'!$BV105+'Male Highly'!$I52*'Diabetes Epi'!$BW105)</f>
        <v>0</v>
      </c>
      <c r="AK52" s="58">
        <f t="shared" si="19"/>
        <v>1.1504350325198143E-2</v>
      </c>
      <c r="AL52" s="58">
        <f t="shared" si="20"/>
        <v>0</v>
      </c>
      <c r="AM52" s="58">
        <f t="shared" si="21"/>
        <v>0.14639812170853056</v>
      </c>
    </row>
    <row r="53" spans="1:39">
      <c r="A53" s="58">
        <v>55</v>
      </c>
      <c r="B53" s="58">
        <f>'ACM Rates'!M66-(SUM(C53:F53))</f>
        <v>5.145434399474587E-3</v>
      </c>
      <c r="C53" s="58">
        <f t="shared" si="1"/>
        <v>0</v>
      </c>
      <c r="D53" s="58">
        <f t="shared" si="2"/>
        <v>4.2515300655362385E-4</v>
      </c>
      <c r="E53" s="58">
        <f t="shared" si="3"/>
        <v>0</v>
      </c>
      <c r="F53" s="58">
        <f t="shared" si="4"/>
        <v>3.2941259397178962E-4</v>
      </c>
      <c r="G53" s="58">
        <f t="shared" si="24"/>
        <v>5.9000000000000007E-3</v>
      </c>
      <c r="H53" s="58">
        <f t="shared" si="25"/>
        <v>5.1322193273725114E-3</v>
      </c>
      <c r="I53" s="58">
        <f t="shared" si="14"/>
        <v>9539.3516066553566</v>
      </c>
      <c r="J53" s="58">
        <f t="shared" si="15"/>
        <v>48.95804468627864</v>
      </c>
      <c r="K53" s="58">
        <f t="shared" si="7"/>
        <v>9514.8725843122174</v>
      </c>
      <c r="L53" s="58">
        <f t="shared" si="8"/>
        <v>259412.75413017321</v>
      </c>
      <c r="M53" s="58">
        <f t="shared" si="9"/>
        <v>27.193960850461547</v>
      </c>
      <c r="O53" s="58">
        <f>'Quintile Functions'!$BR61</f>
        <v>44.113187500000549</v>
      </c>
      <c r="Q53" s="58">
        <f>(('Male Inactive'!$I53+'Male Barely'!$I53+'Male Somewhat'!$I53+'Male Active'!$I53+'Male Highly'!$I53)*'MI Epi'!CX71)/('Male Inactive'!$I53*'MI Epi'!CZ71+'Male Barely'!$I53*'MI Epi'!DA71+'Male Somewhat'!$I53*'MI Epi'!DB71+'Male Active'!$I53*'MI Epi'!DC71+'Male Highly'!$I53*'MI Epi'!DD71)</f>
        <v>3.2940105816764323E-3</v>
      </c>
      <c r="R53" s="58">
        <f>(('Male Inactive'!$I53+'Male Barely'!$I53+'Male Somewhat'!$I53+'Male Active'!$I53+'Male Highly'!$I53)*'MI Epi'!CY71)/('Male Inactive'!$I53*'MI Epi'!$CZ71+'Male Barely'!$I53*'MI Epi'!$DA71+'Male Somewhat'!$I53*'MI Epi'!$DB71+'Male Active'!$I53*'MI Epi'!$DC71+'Male Highly'!$I53*'MI Epi'!$DD71)</f>
        <v>0</v>
      </c>
      <c r="S53" s="58">
        <f t="shared" si="10"/>
        <v>3.2885912808647833E-3</v>
      </c>
      <c r="T53" s="58">
        <f t="shared" si="11"/>
        <v>0</v>
      </c>
      <c r="U53" s="58">
        <f t="shared" si="16"/>
        <v>1.49700395723091E-2</v>
      </c>
      <c r="W53" s="58">
        <f>(('Male Inactive'!$I53+'Male Barely'!$I53+'Male Somewhat'!$I53+'Male Active'!$I53+'Male Highly'!$I53)*'Stroke Epi'!CM79)/('Male Inactive'!$I53*'Stroke Epi'!$CO79+'Male Barely'!$I53*'Stroke Epi'!$CP79+'Male Somewhat'!$I53*'Stroke Epi'!$CQ79+'Male Active'!$I53*'Stroke Epi'!$CR79+'Male Highly'!$I53*'Stroke Epi'!$CS79)</f>
        <v>1.9840473639169119E-3</v>
      </c>
      <c r="X53" s="58">
        <f>(('Male Inactive'!$I53+'Male Barely'!$I53+'Male Somewhat'!$I53+'Male Active'!$I53+'Male Highly'!$I53)*'Stroke Epi'!CN79)/('Male Inactive'!$I53*'Stroke Epi'!$CO79+'Male Barely'!$I53*'Stroke Epi'!$CP79+'Male Somewhat'!$I53*'Stroke Epi'!$CQ79+'Male Active'!$I53*'Stroke Epi'!$CR79+'Male Highly'!$I53*'Stroke Epi'!$CS79)</f>
        <v>4.2515300655362385E-4</v>
      </c>
      <c r="Y53" s="58">
        <f t="shared" si="12"/>
        <v>1.9820804429822036E-3</v>
      </c>
      <c r="Z53" s="58">
        <f t="shared" si="13"/>
        <v>4.250626418208503E-4</v>
      </c>
      <c r="AA53" s="58">
        <f t="shared" si="17"/>
        <v>6.8854170956670745E-3</v>
      </c>
      <c r="AC53" s="58">
        <f>(('Male Inactive'!$I53+'Male Barely'!$I53+'Male Somewhat'!$I53+'Male Active'!$I53+'Male Highly'!$I53)*'Bowel Cancer Epi'!CJ96)/('Male Inactive'!$I53*'Bowel Cancer Epi'!$CL96+'Male Barely'!$I53*'Bowel Cancer Epi'!$CM96+'Male Somewhat'!$I53*'Bowel Cancer Epi'!$CN96+'Male Active'!$I53*'Bowel Cancer Epi'!$CO96+'Male Highly'!$I53*'Bowel Cancer Epi'!$CP96)</f>
        <v>5.4902098995298287E-4</v>
      </c>
      <c r="AD53" s="58">
        <f>(('Male Inactive'!$I53+'Male Barely'!$I53+'Male Somewhat'!$I53+'Male Active'!$I53+'Male Highly'!$I53)*'Bowel Cancer Epi'!CK96)/('Male Inactive'!$I53*'Bowel Cancer Epi'!$CL96+'Male Barely'!$I53*'Bowel Cancer Epi'!$CM96+'Male Somewhat'!$I53*'Bowel Cancer Epi'!$CN96+'Male Active'!$I53*'Bowel Cancer Epi'!$CO96+'Male Highly'!$I53*'Bowel Cancer Epi'!$CP96)</f>
        <v>3.2941259397178962E-4</v>
      </c>
      <c r="AE53" s="58">
        <f t="shared" si="22"/>
        <v>5.4887030550687665E-4</v>
      </c>
      <c r="AF53" s="58">
        <f t="shared" si="23"/>
        <v>3.2935834360037219E-4</v>
      </c>
      <c r="AG53" s="58">
        <f t="shared" si="18"/>
        <v>1.6363693117637055E-3</v>
      </c>
      <c r="AI53" s="58">
        <f>(('Male Inactive'!$I53+'Male Barely'!$I53+'Male Somewhat'!$I53+'Male Active'!$I53+'Male Highly'!$I53)*'Diabetes Epi'!BQ106)/('Male Inactive'!$I53*'Diabetes Epi'!$BS106+'Male Barely'!$I53*'Diabetes Epi'!$BT106+'Male Somewhat'!$I53*'Diabetes Epi'!$BU106+'Male Active'!$I53*'Diabetes Epi'!$BV106+'Male Highly'!$I53*'Diabetes Epi'!$BW106)</f>
        <v>1.4808221215343304E-2</v>
      </c>
      <c r="AJ53" s="58">
        <f>(('Male Inactive'!$I53+'Male Barely'!$I53+'Male Somewhat'!$I53+'Male Active'!$I53+'Male Highly'!$I53)*'Diabetes Epi'!BR106)/('Male Inactive'!$I53*'Diabetes Epi'!$BS106+'Male Barely'!$I53*'Diabetes Epi'!$BT106+'Male Somewhat'!$I53*'Diabetes Epi'!$BU106+'Male Active'!$I53*'Diabetes Epi'!$BV106+'Male Highly'!$I53*'Diabetes Epi'!$BW106)</f>
        <v>0</v>
      </c>
      <c r="AK53" s="58">
        <f t="shared" si="19"/>
        <v>1.4699118709484926E-2</v>
      </c>
      <c r="AL53" s="58">
        <f t="shared" si="20"/>
        <v>0</v>
      </c>
      <c r="AM53" s="58">
        <f t="shared" si="21"/>
        <v>0.15621825675464276</v>
      </c>
    </row>
    <row r="54" spans="1:39">
      <c r="A54" s="58">
        <v>56</v>
      </c>
      <c r="B54" s="58">
        <f>'ACM Rates'!M67-(SUM(C54:F54))</f>
        <v>5.1496187112167338E-3</v>
      </c>
      <c r="C54" s="58">
        <f t="shared" si="1"/>
        <v>0</v>
      </c>
      <c r="D54" s="58">
        <f t="shared" si="2"/>
        <v>4.205834442314996E-4</v>
      </c>
      <c r="E54" s="58">
        <f t="shared" si="3"/>
        <v>0</v>
      </c>
      <c r="F54" s="58">
        <f t="shared" si="4"/>
        <v>3.297978445517675E-4</v>
      </c>
      <c r="G54" s="58">
        <f t="shared" si="24"/>
        <v>5.9000000000000007E-3</v>
      </c>
      <c r="H54" s="58">
        <f t="shared" si="25"/>
        <v>5.1363821555998612E-3</v>
      </c>
      <c r="I54" s="58">
        <f t="shared" si="14"/>
        <v>9490.3935619690783</v>
      </c>
      <c r="J54" s="58">
        <f t="shared" si="15"/>
        <v>48.746288141317777</v>
      </c>
      <c r="K54" s="58">
        <f t="shared" si="7"/>
        <v>9466.0204178984204</v>
      </c>
      <c r="L54" s="58">
        <f t="shared" si="8"/>
        <v>249946.73371227478</v>
      </c>
      <c r="M54" s="58">
        <f t="shared" si="9"/>
        <v>26.336814388171224</v>
      </c>
      <c r="O54" s="58">
        <f>'Quintile Functions'!$BR62</f>
        <v>33.531194400000459</v>
      </c>
      <c r="Q54" s="58">
        <f>(('Male Inactive'!$I54+'Male Barely'!$I54+'Male Somewhat'!$I54+'Male Active'!$I54+'Male Highly'!$I54)*'MI Epi'!CX72)/('Male Inactive'!$I54*'MI Epi'!CZ72+'Male Barely'!$I54*'MI Epi'!DA72+'Male Somewhat'!$I54*'MI Epi'!DB72+'Male Active'!$I54*'MI Epi'!DC72+'Male Highly'!$I54*'MI Epi'!DD72)</f>
        <v>3.3007081936144568E-3</v>
      </c>
      <c r="R54" s="58">
        <f>(('Male Inactive'!$I54+'Male Barely'!$I54+'Male Somewhat'!$I54+'Male Active'!$I54+'Male Highly'!$I54)*'MI Epi'!CY72)/('Male Inactive'!$I54*'MI Epi'!$CZ72+'Male Barely'!$I54*'MI Epi'!$DA72+'Male Somewhat'!$I54*'MI Epi'!$DB72+'Male Active'!$I54*'MI Epi'!$DC72+'Male Highly'!$I54*'MI Epi'!$DD72)</f>
        <v>0</v>
      </c>
      <c r="S54" s="58">
        <f t="shared" si="10"/>
        <v>3.2952668447393529E-3</v>
      </c>
      <c r="T54" s="58">
        <f t="shared" si="11"/>
        <v>0</v>
      </c>
      <c r="U54" s="58">
        <f t="shared" si="16"/>
        <v>1.8209400511562186E-2</v>
      </c>
      <c r="W54" s="58">
        <f>(('Male Inactive'!$I54+'Male Barely'!$I54+'Male Somewhat'!$I54+'Male Active'!$I54+'Male Highly'!$I54)*'Stroke Epi'!CM80)/('Male Inactive'!$I54*'Stroke Epi'!$CO80+'Male Barely'!$I54*'Stroke Epi'!$CP80+'Male Somewhat'!$I54*'Stroke Epi'!$CQ80+'Male Active'!$I54*'Stroke Epi'!$CR80+'Male Highly'!$I54*'Stroke Epi'!$CS80)</f>
        <v>1.9627227397469981E-3</v>
      </c>
      <c r="X54" s="58">
        <f>(('Male Inactive'!$I54+'Male Barely'!$I54+'Male Somewhat'!$I54+'Male Active'!$I54+'Male Highly'!$I54)*'Stroke Epi'!CN80)/('Male Inactive'!$I54*'Stroke Epi'!$CO80+'Male Barely'!$I54*'Stroke Epi'!$CP80+'Male Somewhat'!$I54*'Stroke Epi'!$CQ80+'Male Active'!$I54*'Stroke Epi'!$CR80+'Male Highly'!$I54*'Stroke Epi'!$CS80)</f>
        <v>4.205834442314996E-4</v>
      </c>
      <c r="Y54" s="58">
        <f t="shared" si="12"/>
        <v>1.9607978590121533E-3</v>
      </c>
      <c r="Z54" s="58">
        <f t="shared" si="13"/>
        <v>4.2049501141294687E-4</v>
      </c>
      <c r="AA54" s="58">
        <f t="shared" si="17"/>
        <v>8.432371732466748E-3</v>
      </c>
      <c r="AC54" s="58">
        <f>(('Male Inactive'!$I54+'Male Barely'!$I54+'Male Somewhat'!$I54+'Male Active'!$I54+'Male Highly'!$I54)*'Bowel Cancer Epi'!CJ97)/('Male Inactive'!$I54*'Bowel Cancer Epi'!$CL97+'Male Barely'!$I54*'Bowel Cancer Epi'!$CM97+'Male Somewhat'!$I54*'Bowel Cancer Epi'!$CN97+'Male Active'!$I54*'Bowel Cancer Epi'!$CO97+'Male Highly'!$I54*'Bowel Cancer Epi'!$CP97)</f>
        <v>5.4966307425294585E-4</v>
      </c>
      <c r="AD54" s="58">
        <f>(('Male Inactive'!$I54+'Male Barely'!$I54+'Male Somewhat'!$I54+'Male Active'!$I54+'Male Highly'!$I54)*'Bowel Cancer Epi'!CK97)/('Male Inactive'!$I54*'Bowel Cancer Epi'!$CL97+'Male Barely'!$I54*'Bowel Cancer Epi'!$CM97+'Male Somewhat'!$I54*'Bowel Cancer Epi'!$CN97+'Male Active'!$I54*'Bowel Cancer Epi'!$CO97+'Male Highly'!$I54*'Bowel Cancer Epi'!$CP97)</f>
        <v>3.297978445517675E-4</v>
      </c>
      <c r="AE54" s="58">
        <f t="shared" si="22"/>
        <v>5.4951203717978903E-4</v>
      </c>
      <c r="AF54" s="58">
        <f t="shared" si="23"/>
        <v>3.29743467220589E-4</v>
      </c>
      <c r="AG54" s="58">
        <f t="shared" si="18"/>
        <v>1.8555942746028176E-3</v>
      </c>
      <c r="AI54" s="58">
        <f>(('Male Inactive'!$I54+'Male Barely'!$I54+'Male Somewhat'!$I54+'Male Active'!$I54+'Male Highly'!$I54)*'Diabetes Epi'!BQ107)/('Male Inactive'!$I54*'Diabetes Epi'!$BS107+'Male Barely'!$I54*'Diabetes Epi'!$BT107+'Male Somewhat'!$I54*'Diabetes Epi'!$BU107+'Male Active'!$I54*'Diabetes Epi'!$BV107+'Male Highly'!$I54*'Diabetes Epi'!$BW107)</f>
        <v>1.4813562423993728E-2</v>
      </c>
      <c r="AJ54" s="58">
        <f>(('Male Inactive'!$I54+'Male Barely'!$I54+'Male Somewhat'!$I54+'Male Active'!$I54+'Male Highly'!$I54)*'Diabetes Epi'!BR107)/('Male Inactive'!$I54*'Diabetes Epi'!$BS107+'Male Barely'!$I54*'Diabetes Epi'!$BT107+'Male Somewhat'!$I54*'Diabetes Epi'!$BU107+'Male Active'!$I54*'Diabetes Epi'!$BV107+'Male Highly'!$I54*'Diabetes Epi'!$BW107)</f>
        <v>0</v>
      </c>
      <c r="AK54" s="58">
        <f t="shared" si="19"/>
        <v>1.4704381393020771E-2</v>
      </c>
      <c r="AL54" s="58">
        <f t="shared" si="20"/>
        <v>0</v>
      </c>
      <c r="AM54" s="58">
        <f t="shared" si="21"/>
        <v>0.16862110476350239</v>
      </c>
    </row>
    <row r="55" spans="1:39">
      <c r="A55" s="58">
        <v>57</v>
      </c>
      <c r="B55" s="58">
        <f>'ACM Rates'!M68-(SUM(C55:F55))</f>
        <v>5.1544053802976657E-3</v>
      </c>
      <c r="C55" s="58">
        <f t="shared" si="1"/>
        <v>0</v>
      </c>
      <c r="D55" s="58">
        <f t="shared" si="2"/>
        <v>4.1534009570128407E-4</v>
      </c>
      <c r="E55" s="58">
        <f t="shared" si="3"/>
        <v>0</v>
      </c>
      <c r="F55" s="58">
        <f t="shared" si="4"/>
        <v>3.3025452400105049E-4</v>
      </c>
      <c r="G55" s="58">
        <f t="shared" si="24"/>
        <v>5.9000000000000007E-3</v>
      </c>
      <c r="H55" s="58">
        <f t="shared" si="25"/>
        <v>5.1411442271218633E-3</v>
      </c>
      <c r="I55" s="58">
        <f t="shared" si="14"/>
        <v>9441.6472738277607</v>
      </c>
      <c r="J55" s="58">
        <f t="shared" si="15"/>
        <v>48.540870376360473</v>
      </c>
      <c r="K55" s="58">
        <f t="shared" si="7"/>
        <v>9417.3768386395805</v>
      </c>
      <c r="L55" s="58">
        <f t="shared" si="8"/>
        <v>240529.35687363523</v>
      </c>
      <c r="M55" s="58">
        <f t="shared" si="9"/>
        <v>25.475359320018491</v>
      </c>
      <c r="O55" s="58">
        <f>'Quintile Functions'!$BR63</f>
        <v>23.871629700000085</v>
      </c>
      <c r="Q55" s="58">
        <f>(('Male Inactive'!$I55+'Male Barely'!$I55+'Male Somewhat'!$I55+'Male Active'!$I55+'Male Highly'!$I55)*'MI Epi'!CX73)/('Male Inactive'!$I55*'MI Epi'!CZ73+'Male Barely'!$I55*'MI Epi'!DA73+'Male Somewhat'!$I55*'MI Epi'!DB73+'Male Active'!$I55*'MI Epi'!DC73+'Male Highly'!$I55*'MI Epi'!DD73)</f>
        <v>3.3087521561322372E-3</v>
      </c>
      <c r="R55" s="58">
        <f>(('Male Inactive'!$I55+'Male Barely'!$I55+'Male Somewhat'!$I55+'Male Active'!$I55+'Male Highly'!$I55)*'MI Epi'!CY73)/('Male Inactive'!$I55*'MI Epi'!$CZ73+'Male Barely'!$I55*'MI Epi'!$DA73+'Male Somewhat'!$I55*'MI Epi'!$DB73+'Male Active'!$I55*'MI Epi'!$DC73+'Male Highly'!$I55*'MI Epi'!$DD73)</f>
        <v>0</v>
      </c>
      <c r="S55" s="58">
        <f t="shared" si="10"/>
        <v>3.3032842680081886E-3</v>
      </c>
      <c r="T55" s="58">
        <f t="shared" si="11"/>
        <v>0</v>
      </c>
      <c r="U55" s="58">
        <f t="shared" si="16"/>
        <v>2.1444662522533207E-2</v>
      </c>
      <c r="W55" s="58">
        <f>(('Male Inactive'!$I55+'Male Barely'!$I55+'Male Somewhat'!$I55+'Male Active'!$I55+'Male Highly'!$I55)*'Stroke Epi'!CM81)/('Male Inactive'!$I55*'Stroke Epi'!$CO81+'Male Barely'!$I55*'Stroke Epi'!$CP81+'Male Somewhat'!$I55*'Stroke Epi'!$CQ81+'Male Active'!$I55*'Stroke Epi'!$CR81+'Male Highly'!$I55*'Stroke Epi'!$CS81)</f>
        <v>1.9382537799393256E-3</v>
      </c>
      <c r="X55" s="58">
        <f>(('Male Inactive'!$I55+'Male Barely'!$I55+'Male Somewhat'!$I55+'Male Active'!$I55+'Male Highly'!$I55)*'Stroke Epi'!CN81)/('Male Inactive'!$I55*'Stroke Epi'!$CO81+'Male Barely'!$I55*'Stroke Epi'!$CP81+'Male Somewhat'!$I55*'Stroke Epi'!$CQ81+'Male Active'!$I55*'Stroke Epi'!$CR81+'Male Highly'!$I55*'Stroke Epi'!$CS81)</f>
        <v>4.1534009570128407E-4</v>
      </c>
      <c r="Y55" s="58">
        <f t="shared" si="12"/>
        <v>1.9363765791080567E-3</v>
      </c>
      <c r="Z55" s="58">
        <f t="shared" si="13"/>
        <v>4.1525385394403092E-4</v>
      </c>
      <c r="AA55" s="58">
        <f t="shared" si="17"/>
        <v>9.9603286721452085E-3</v>
      </c>
      <c r="AC55" s="58">
        <f>(('Male Inactive'!$I55+'Male Barely'!$I55+'Male Somewhat'!$I55+'Male Active'!$I55+'Male Highly'!$I55)*'Bowel Cancer Epi'!CJ98)/('Male Inactive'!$I55*'Bowel Cancer Epi'!$CL98+'Male Barely'!$I55*'Bowel Cancer Epi'!$CM98+'Male Somewhat'!$I55*'Bowel Cancer Epi'!$CN98+'Male Active'!$I55*'Bowel Cancer Epi'!$CO98+'Male Highly'!$I55*'Bowel Cancer Epi'!$CP98)</f>
        <v>5.5042420666841761E-4</v>
      </c>
      <c r="AD55" s="58">
        <f>(('Male Inactive'!$I55+'Male Barely'!$I55+'Male Somewhat'!$I55+'Male Active'!$I55+'Male Highly'!$I55)*'Bowel Cancer Epi'!CK98)/('Male Inactive'!$I55*'Bowel Cancer Epi'!$CL98+'Male Barely'!$I55*'Bowel Cancer Epi'!$CM98+'Male Somewhat'!$I55*'Bowel Cancer Epi'!$CN98+'Male Active'!$I55*'Bowel Cancer Epi'!$CO98+'Male Highly'!$I55*'Bowel Cancer Epi'!$CP98)</f>
        <v>3.3025452400105049E-4</v>
      </c>
      <c r="AE55" s="58">
        <f t="shared" si="22"/>
        <v>5.5027275105434814E-4</v>
      </c>
      <c r="AF55" s="58">
        <f t="shared" si="23"/>
        <v>3.3019999597860838E-4</v>
      </c>
      <c r="AG55" s="58">
        <f t="shared" si="18"/>
        <v>2.0750273999014224E-3</v>
      </c>
      <c r="AI55" s="58">
        <f>(('Male Inactive'!$I55+'Male Barely'!$I55+'Male Somewhat'!$I55+'Male Active'!$I55+'Male Highly'!$I55)*'Diabetes Epi'!BQ108)/('Male Inactive'!$I55*'Diabetes Epi'!$BS108+'Male Barely'!$I55*'Diabetes Epi'!$BT108+'Male Somewhat'!$I55*'Diabetes Epi'!$BU108+'Male Active'!$I55*'Diabetes Epi'!$BV108+'Male Highly'!$I55*'Diabetes Epi'!$BW108)</f>
        <v>1.4824683974351546E-2</v>
      </c>
      <c r="AJ55" s="58">
        <f>(('Male Inactive'!$I55+'Male Barely'!$I55+'Male Somewhat'!$I55+'Male Active'!$I55+'Male Highly'!$I55)*'Diabetes Epi'!BR108)/('Male Inactive'!$I55*'Diabetes Epi'!$BS108+'Male Barely'!$I55*'Diabetes Epi'!$BT108+'Male Somewhat'!$I55*'Diabetes Epi'!$BU108+'Male Active'!$I55*'Diabetes Epi'!$BV108+'Male Highly'!$I55*'Diabetes Epi'!$BW108)</f>
        <v>0</v>
      </c>
      <c r="AK55" s="58">
        <f t="shared" si="19"/>
        <v>1.4715339346925704E-2</v>
      </c>
      <c r="AL55" s="58">
        <f t="shared" si="20"/>
        <v>0</v>
      </c>
      <c r="AM55" s="58">
        <f t="shared" si="21"/>
        <v>0.1808460171211681</v>
      </c>
    </row>
    <row r="56" spans="1:39">
      <c r="A56" s="58">
        <v>58</v>
      </c>
      <c r="B56" s="58">
        <f>'ACM Rates'!M69-(SUM(C56:F56))</f>
        <v>5.1554183704450082E-3</v>
      </c>
      <c r="C56" s="58">
        <f t="shared" si="1"/>
        <v>0</v>
      </c>
      <c r="D56" s="58">
        <f t="shared" si="2"/>
        <v>4.1373774702985411E-4</v>
      </c>
      <c r="E56" s="58">
        <f t="shared" si="3"/>
        <v>0</v>
      </c>
      <c r="F56" s="58">
        <f t="shared" si="4"/>
        <v>3.3084388252513814E-4</v>
      </c>
      <c r="G56" s="58">
        <f t="shared" si="24"/>
        <v>5.9000000000000007E-3</v>
      </c>
      <c r="H56" s="58">
        <f t="shared" si="25"/>
        <v>5.1421520088302808E-3</v>
      </c>
      <c r="I56" s="58">
        <f t="shared" si="14"/>
        <v>9393.1064034514002</v>
      </c>
      <c r="J56" s="58">
        <f t="shared" si="15"/>
        <v>48.300780961664188</v>
      </c>
      <c r="K56" s="58">
        <f t="shared" si="7"/>
        <v>9368.9560129705678</v>
      </c>
      <c r="L56" s="58">
        <f t="shared" si="8"/>
        <v>231160.40086066464</v>
      </c>
      <c r="M56" s="58">
        <f t="shared" si="9"/>
        <v>24.609579720690391</v>
      </c>
      <c r="O56" s="58">
        <f>'Quintile Functions'!$BR64</f>
        <v>15.21405279999999</v>
      </c>
      <c r="Q56" s="58">
        <f>(('Male Inactive'!$I56+'Male Barely'!$I56+'Male Somewhat'!$I56+'Male Active'!$I56+'Male Highly'!$I56)*'MI Epi'!CX74)/('Male Inactive'!$I56*'MI Epi'!CZ74+'Male Barely'!$I56*'MI Epi'!DA74+'Male Somewhat'!$I56*'MI Epi'!DB74+'Male Active'!$I56*'MI Epi'!DC74+'Male Highly'!$I56*'MI Epi'!DD74)</f>
        <v>3.3194608918968417E-3</v>
      </c>
      <c r="R56" s="58">
        <f>(('Male Inactive'!$I56+'Male Barely'!$I56+'Male Somewhat'!$I56+'Male Active'!$I56+'Male Highly'!$I56)*'MI Epi'!CY74)/('Male Inactive'!$I56*'MI Epi'!$CZ74+'Male Barely'!$I56*'MI Epi'!$DA74+'Male Somewhat'!$I56*'MI Epi'!$DB74+'Male Active'!$I56*'MI Epi'!$DC74+'Male Highly'!$I56*'MI Epi'!$DD74)</f>
        <v>0</v>
      </c>
      <c r="S56" s="58">
        <f t="shared" si="10"/>
        <v>3.3139575726255366E-3</v>
      </c>
      <c r="T56" s="58">
        <f t="shared" si="11"/>
        <v>0</v>
      </c>
      <c r="U56" s="58">
        <f t="shared" si="16"/>
        <v>2.4677108974197969E-2</v>
      </c>
      <c r="W56" s="58">
        <f>(('Male Inactive'!$I56+'Male Barely'!$I56+'Male Somewhat'!$I56+'Male Active'!$I56+'Male Highly'!$I56)*'Stroke Epi'!CM82)/('Male Inactive'!$I56*'Stroke Epi'!$CO82+'Male Barely'!$I56*'Stroke Epi'!$CP82+'Male Somewhat'!$I56*'Stroke Epi'!$CQ82+'Male Active'!$I56*'Stroke Epi'!$CR82+'Male Highly'!$I56*'Stroke Epi'!$CS82)</f>
        <v>1.9307761528059863E-3</v>
      </c>
      <c r="X56" s="58">
        <f>(('Male Inactive'!$I56+'Male Barely'!$I56+'Male Somewhat'!$I56+'Male Active'!$I56+'Male Highly'!$I56)*'Stroke Epi'!CN82)/('Male Inactive'!$I56*'Stroke Epi'!$CO82+'Male Barely'!$I56*'Stroke Epi'!$CP82+'Male Somewhat'!$I56*'Stroke Epi'!$CQ82+'Male Active'!$I56*'Stroke Epi'!$CR82+'Male Highly'!$I56*'Stroke Epi'!$CS82)</f>
        <v>4.1373774702985411E-4</v>
      </c>
      <c r="Y56" s="58">
        <f t="shared" si="12"/>
        <v>1.9289134035733735E-3</v>
      </c>
      <c r="Z56" s="58">
        <f t="shared" si="13"/>
        <v>4.1365216937083726E-4</v>
      </c>
      <c r="AA56" s="58">
        <f t="shared" si="17"/>
        <v>1.1466926135418897E-2</v>
      </c>
      <c r="AC56" s="58">
        <f>(('Male Inactive'!$I56+'Male Barely'!$I56+'Male Somewhat'!$I56+'Male Active'!$I56+'Male Highly'!$I56)*'Bowel Cancer Epi'!CJ99)/('Male Inactive'!$I56*'Bowel Cancer Epi'!$CL99+'Male Barely'!$I56*'Bowel Cancer Epi'!$CM99+'Male Somewhat'!$I56*'Bowel Cancer Epi'!$CN99+'Male Active'!$I56*'Bowel Cancer Epi'!$CO99+'Male Highly'!$I56*'Bowel Cancer Epi'!$CP99)</f>
        <v>5.5140647087523035E-4</v>
      </c>
      <c r="AD56" s="58">
        <f>(('Male Inactive'!$I56+'Male Barely'!$I56+'Male Somewhat'!$I56+'Male Active'!$I56+'Male Highly'!$I56)*'Bowel Cancer Epi'!CK99)/('Male Inactive'!$I56*'Bowel Cancer Epi'!$CL99+'Male Barely'!$I56*'Bowel Cancer Epi'!$CM99+'Male Somewhat'!$I56*'Bowel Cancer Epi'!$CN99+'Male Active'!$I56*'Bowel Cancer Epi'!$CO99+'Male Highly'!$I56*'Bowel Cancer Epi'!$CP99)</f>
        <v>3.3084388252513814E-4</v>
      </c>
      <c r="AE56" s="58">
        <f t="shared" si="22"/>
        <v>5.5125447426573881E-4</v>
      </c>
      <c r="AF56" s="58">
        <f t="shared" si="23"/>
        <v>3.3078915972295508E-4</v>
      </c>
      <c r="AG56" s="58">
        <f t="shared" si="18"/>
        <v>2.2947160391682108E-3</v>
      </c>
      <c r="AI56" s="58">
        <f>(('Male Inactive'!$I56+'Male Barely'!$I56+'Male Somewhat'!$I56+'Male Active'!$I56+'Male Highly'!$I56)*'Diabetes Epi'!BQ109)/('Male Inactive'!$I56*'Diabetes Epi'!$BS109+'Male Barely'!$I56*'Diabetes Epi'!$BT109+'Male Somewhat'!$I56*'Diabetes Epi'!$BU109+'Male Active'!$I56*'Diabetes Epi'!$BV109+'Male Highly'!$I56*'Diabetes Epi'!$BW109)</f>
        <v>1.4850987124475244E-2</v>
      </c>
      <c r="AJ56" s="58">
        <f>(('Male Inactive'!$I56+'Male Barely'!$I56+'Male Somewhat'!$I56+'Male Active'!$I56+'Male Highly'!$I56)*'Diabetes Epi'!BR109)/('Male Inactive'!$I56*'Diabetes Epi'!$BS109+'Male Barely'!$I56*'Diabetes Epi'!$BT109+'Male Somewhat'!$I56*'Diabetes Epi'!$BU109+'Male Active'!$I56*'Diabetes Epi'!$BV109+'Male Highly'!$I56*'Diabetes Epi'!$BW109)</f>
        <v>0</v>
      </c>
      <c r="AK56" s="58">
        <f t="shared" si="19"/>
        <v>1.474125509643498E-2</v>
      </c>
      <c r="AL56" s="58">
        <f t="shared" si="20"/>
        <v>0</v>
      </c>
      <c r="AM56" s="58">
        <f t="shared" si="21"/>
        <v>0.19290014595661589</v>
      </c>
    </row>
    <row r="57" spans="1:39">
      <c r="A57" s="58">
        <v>59</v>
      </c>
      <c r="B57" s="58">
        <f>'ACM Rates'!M70-(SUM(C57:F57))</f>
        <v>5.1561016643249949E-3</v>
      </c>
      <c r="C57" s="58">
        <f t="shared" si="1"/>
        <v>0</v>
      </c>
      <c r="D57" s="58">
        <f t="shared" si="2"/>
        <v>4.1216372192921899E-4</v>
      </c>
      <c r="E57" s="58">
        <f t="shared" si="3"/>
        <v>0</v>
      </c>
      <c r="F57" s="58">
        <f t="shared" si="4"/>
        <v>3.3173461374578714E-4</v>
      </c>
      <c r="G57" s="58">
        <f t="shared" si="24"/>
        <v>5.9000000000000007E-3</v>
      </c>
      <c r="H57" s="58">
        <f t="shared" si="25"/>
        <v>5.1428317888770891E-3</v>
      </c>
      <c r="I57" s="58">
        <f t="shared" si="14"/>
        <v>9344.8056224897355</v>
      </c>
      <c r="J57" s="58">
        <f t="shared" si="15"/>
        <v>48.058763416217566</v>
      </c>
      <c r="K57" s="58">
        <f t="shared" si="7"/>
        <v>9320.7762407816263</v>
      </c>
      <c r="L57" s="58">
        <f t="shared" si="8"/>
        <v>221839.62461988299</v>
      </c>
      <c r="M57" s="58">
        <f t="shared" si="9"/>
        <v>23.739351419572735</v>
      </c>
      <c r="O57" s="58">
        <f>'Quintile Functions'!$BR65</f>
        <v>7.638023100000737</v>
      </c>
      <c r="Q57" s="58">
        <f>(('Male Inactive'!$I57+'Male Barely'!$I57+'Male Somewhat'!$I57+'Male Active'!$I57+'Male Highly'!$I57)*'MI Epi'!CX75)/('Male Inactive'!$I57*'MI Epi'!CZ75+'Male Barely'!$I57*'MI Epi'!DA75+'Male Somewhat'!$I57*'MI Epi'!DB75+'Male Active'!$I57*'MI Epi'!DC75+'Male Highly'!$I57*'MI Epi'!DD75)</f>
        <v>3.3364936263143162E-3</v>
      </c>
      <c r="R57" s="58">
        <f>(('Male Inactive'!$I57+'Male Barely'!$I57+'Male Somewhat'!$I57+'Male Active'!$I57+'Male Highly'!$I57)*'MI Epi'!CY75)/('Male Inactive'!$I57*'MI Epi'!$CZ75+'Male Barely'!$I57*'MI Epi'!$DA75+'Male Somewhat'!$I57*'MI Epi'!$DB75+'Male Active'!$I57*'MI Epi'!$DC75+'Male Highly'!$I57*'MI Epi'!$DD75)</f>
        <v>0</v>
      </c>
      <c r="S57" s="58">
        <f t="shared" si="10"/>
        <v>3.3309337167083397E-3</v>
      </c>
      <c r="T57" s="58">
        <f t="shared" si="11"/>
        <v>0</v>
      </c>
      <c r="U57" s="58">
        <f t="shared" si="16"/>
        <v>2.7909287654667957E-2</v>
      </c>
      <c r="W57" s="58">
        <f>(('Male Inactive'!$I57+'Male Barely'!$I57+'Male Somewhat'!$I57+'Male Active'!$I57+'Male Highly'!$I57)*'Stroke Epi'!CM83)/('Male Inactive'!$I57*'Stroke Epi'!$CO83+'Male Barely'!$I57*'Stroke Epi'!$CP83+'Male Somewhat'!$I57*'Stroke Epi'!$CQ83+'Male Active'!$I57*'Stroke Epi'!$CR83+'Male Highly'!$I57*'Stroke Epi'!$CS83)</f>
        <v>1.9234307023363556E-3</v>
      </c>
      <c r="X57" s="58">
        <f>(('Male Inactive'!$I57+'Male Barely'!$I57+'Male Somewhat'!$I57+'Male Active'!$I57+'Male Highly'!$I57)*'Stroke Epi'!CN83)/('Male Inactive'!$I57*'Stroke Epi'!$CO83+'Male Barely'!$I57*'Stroke Epi'!$CP83+'Male Somewhat'!$I57*'Stroke Epi'!$CQ83+'Male Active'!$I57*'Stroke Epi'!$CR83+'Male Highly'!$I57*'Stroke Epi'!$CS83)</f>
        <v>4.1216372192921899E-4</v>
      </c>
      <c r="Y57" s="58">
        <f t="shared" si="12"/>
        <v>1.9215820949156637E-3</v>
      </c>
      <c r="Z57" s="58">
        <f t="shared" si="13"/>
        <v>4.1207879413085458E-4</v>
      </c>
      <c r="AA57" s="58">
        <f t="shared" si="17"/>
        <v>1.2965431841108944E-2</v>
      </c>
      <c r="AC57" s="58">
        <f>(('Male Inactive'!$I57+'Male Barely'!$I57+'Male Somewhat'!$I57+'Male Active'!$I57+'Male Highly'!$I57)*'Bowel Cancer Epi'!CJ100)/('Male Inactive'!$I57*'Bowel Cancer Epi'!$CL100+'Male Barely'!$I57*'Bowel Cancer Epi'!$CM100+'Male Somewhat'!$I57*'Bowel Cancer Epi'!$CN100+'Male Active'!$I57*'Bowel Cancer Epi'!$CO100+'Male Highly'!$I57*'Bowel Cancer Epi'!$CP100)</f>
        <v>5.5289102290964533E-4</v>
      </c>
      <c r="AD57" s="58">
        <f>(('Male Inactive'!$I57+'Male Barely'!$I57+'Male Somewhat'!$I57+'Male Active'!$I57+'Male Highly'!$I57)*'Bowel Cancer Epi'!CK100)/('Male Inactive'!$I57*'Bowel Cancer Epi'!$CL100+'Male Barely'!$I57*'Bowel Cancer Epi'!$CM100+'Male Somewhat'!$I57*'Bowel Cancer Epi'!$CN100+'Male Active'!$I57*'Bowel Cancer Epi'!$CO100+'Male Highly'!$I57*'Bowel Cancer Epi'!$CP100)</f>
        <v>3.3173461374578714E-4</v>
      </c>
      <c r="AE57" s="58">
        <f t="shared" si="22"/>
        <v>5.5273820683288122E-4</v>
      </c>
      <c r="AF57" s="58">
        <f t="shared" si="23"/>
        <v>3.3167959590274521E-4</v>
      </c>
      <c r="AG57" s="58">
        <f t="shared" si="18"/>
        <v>2.5147482326820371E-3</v>
      </c>
      <c r="AI57" s="58">
        <f>(('Male Inactive'!$I57+'Male Barely'!$I57+'Male Somewhat'!$I57+'Male Active'!$I57+'Male Highly'!$I57)*'Diabetes Epi'!BQ110)/('Male Inactive'!$I57*'Diabetes Epi'!$BS110+'Male Barely'!$I57*'Diabetes Epi'!$BT110+'Male Somewhat'!$I57*'Diabetes Epi'!$BU110+'Male Active'!$I57*'Diabetes Epi'!$BV110+'Male Highly'!$I57*'Diabetes Epi'!$BW110)</f>
        <v>1.4918773322518985E-2</v>
      </c>
      <c r="AJ57" s="58">
        <f>(('Male Inactive'!$I57+'Male Barely'!$I57+'Male Somewhat'!$I57+'Male Active'!$I57+'Male Highly'!$I57)*'Diabetes Epi'!BR110)/('Male Inactive'!$I57*'Diabetes Epi'!$BS110+'Male Barely'!$I57*'Diabetes Epi'!$BT110+'Male Somewhat'!$I57*'Diabetes Epi'!$BU110+'Male Active'!$I57*'Diabetes Epi'!$BV110+'Male Highly'!$I57*'Diabetes Epi'!$BW110)</f>
        <v>0</v>
      </c>
      <c r="AK57" s="58">
        <f t="shared" si="19"/>
        <v>1.4808039777275961E-2</v>
      </c>
      <c r="AL57" s="58">
        <f t="shared" si="20"/>
        <v>0</v>
      </c>
      <c r="AM57" s="58">
        <f t="shared" si="21"/>
        <v>0.20479781079336484</v>
      </c>
    </row>
    <row r="58" spans="1:39">
      <c r="A58" s="58">
        <v>60</v>
      </c>
      <c r="B58" s="58">
        <f>'ACM Rates'!M71-(SUM(C58:F58))</f>
        <v>8.2289798164890994E-3</v>
      </c>
      <c r="C58" s="58">
        <f t="shared" si="1"/>
        <v>1.3007986179154523E-4</v>
      </c>
      <c r="D58" s="58">
        <f t="shared" si="2"/>
        <v>6.8436223525296087E-4</v>
      </c>
      <c r="E58" s="58">
        <f t="shared" si="3"/>
        <v>0</v>
      </c>
      <c r="F58" s="58">
        <f t="shared" si="4"/>
        <v>5.5657808646639466E-4</v>
      </c>
      <c r="G58" s="58">
        <f t="shared" si="24"/>
        <v>9.6000000000000009E-3</v>
      </c>
      <c r="H58" s="58">
        <f t="shared" si="25"/>
        <v>8.1952144437471564E-3</v>
      </c>
      <c r="I58" s="58">
        <f t="shared" si="14"/>
        <v>9296.746859073517</v>
      </c>
      <c r="J58" s="58">
        <f t="shared" si="15"/>
        <v>76.188834139340301</v>
      </c>
      <c r="K58" s="58">
        <f t="shared" si="7"/>
        <v>9258.6524420038477</v>
      </c>
      <c r="L58" s="58">
        <f t="shared" si="8"/>
        <v>212580.97217787916</v>
      </c>
      <c r="M58" s="58">
        <f t="shared" si="9"/>
        <v>22.866167639102983</v>
      </c>
      <c r="O58" s="58">
        <f>'Quintile Functions'!$BR66</f>
        <v>1.2231000000006134</v>
      </c>
      <c r="Q58" s="58">
        <f>(('Male Inactive'!$I58+'Male Barely'!$I58+'Male Somewhat'!$I58+'Male Active'!$I58+'Male Highly'!$I58)*'MI Epi'!CX76)/('Male Inactive'!$I58*'MI Epi'!CZ76+'Male Barely'!$I58*'MI Epi'!DA76+'Male Somewhat'!$I58*'MI Epi'!DB76+'Male Active'!$I58*'MI Epi'!DC76+'Male Highly'!$I58*'MI Epi'!DD76)</f>
        <v>4.2926354391209925E-3</v>
      </c>
      <c r="R58" s="58">
        <f>(('Male Inactive'!$I58+'Male Barely'!$I58+'Male Somewhat'!$I58+'Male Active'!$I58+'Male Highly'!$I58)*'MI Epi'!CY76)/('Male Inactive'!$I58*'MI Epi'!$CZ76+'Male Barely'!$I58*'MI Epi'!$DA76+'Male Somewhat'!$I58*'MI Epi'!$DB76+'Male Active'!$I58*'MI Epi'!$DC76+'Male Highly'!$I58*'MI Epi'!$DD76)</f>
        <v>1.3007986179154523E-4</v>
      </c>
      <c r="S58" s="58">
        <f t="shared" si="10"/>
        <v>4.2834352486766925E-3</v>
      </c>
      <c r="T58" s="58">
        <f t="shared" si="11"/>
        <v>1.3007140177312415E-4</v>
      </c>
      <c r="U58" s="58">
        <f t="shared" si="16"/>
        <v>3.1147257384118051E-2</v>
      </c>
      <c r="W58" s="58">
        <f>(('Male Inactive'!$I58+'Male Barely'!$I58+'Male Somewhat'!$I58+'Male Active'!$I58+'Male Highly'!$I58)*'Stroke Epi'!CM84)/('Male Inactive'!$I58*'Stroke Epi'!$CO84+'Male Barely'!$I58*'Stroke Epi'!$CP84+'Male Somewhat'!$I58*'Stroke Epi'!$CQ84+'Male Active'!$I58*'Stroke Epi'!$CR84+'Male Highly'!$I58*'Stroke Epi'!$CS84)</f>
        <v>3.2849387292142114E-3</v>
      </c>
      <c r="X58" s="58">
        <f>(('Male Inactive'!$I58+'Male Barely'!$I58+'Male Somewhat'!$I58+'Male Active'!$I58+'Male Highly'!$I58)*'Stroke Epi'!CN84)/('Male Inactive'!$I58*'Stroke Epi'!$CO84+'Male Barely'!$I58*'Stroke Epi'!$CP84+'Male Somewhat'!$I58*'Stroke Epi'!$CQ84+'Male Active'!$I58*'Stroke Epi'!$CR84+'Male Highly'!$I58*'Stroke Epi'!$CS84)</f>
        <v>6.8436223525296087E-4</v>
      </c>
      <c r="Y58" s="58">
        <f t="shared" si="12"/>
        <v>3.279549221003375E-3</v>
      </c>
      <c r="Z58" s="58">
        <f t="shared" si="13"/>
        <v>6.841281128296961E-4</v>
      </c>
      <c r="AA58" s="58">
        <f t="shared" si="17"/>
        <v>1.4455978002198156E-2</v>
      </c>
      <c r="AC58" s="58">
        <f>(('Male Inactive'!$I58+'Male Barely'!$I58+'Male Somewhat'!$I58+'Male Active'!$I58+'Male Highly'!$I58)*'Bowel Cancer Epi'!CJ101)/('Male Inactive'!$I58*'Bowel Cancer Epi'!$CL101+'Male Barely'!$I58*'Bowel Cancer Epi'!$CM101+'Male Somewhat'!$I58*'Bowel Cancer Epi'!$CN101+'Male Active'!$I58*'Bowel Cancer Epi'!$CO101+'Male Highly'!$I58*'Bowel Cancer Epi'!$CP101)</f>
        <v>7.7920932105295245E-4</v>
      </c>
      <c r="AD58" s="58">
        <f>(('Male Inactive'!$I58+'Male Barely'!$I58+'Male Somewhat'!$I58+'Male Active'!$I58+'Male Highly'!$I58)*'Bowel Cancer Epi'!CK101)/('Male Inactive'!$I58*'Bowel Cancer Epi'!$CL101+'Male Barely'!$I58*'Bowel Cancer Epi'!$CM101+'Male Somewhat'!$I58*'Bowel Cancer Epi'!$CN101+'Male Active'!$I58*'Bowel Cancer Epi'!$CO101+'Male Highly'!$I58*'Bowel Cancer Epi'!$CP101)</f>
        <v>5.5657808646639466E-4</v>
      </c>
      <c r="AE58" s="58">
        <f t="shared" si="22"/>
        <v>7.7890581630635225E-4</v>
      </c>
      <c r="AF58" s="58">
        <f t="shared" si="23"/>
        <v>5.5642322561533231E-4</v>
      </c>
      <c r="AG58" s="58">
        <f t="shared" si="18"/>
        <v>2.7353240973746842E-3</v>
      </c>
      <c r="AI58" s="58">
        <f>(('Male Inactive'!$I58+'Male Barely'!$I58+'Male Somewhat'!$I58+'Male Active'!$I58+'Male Highly'!$I58)*'Diabetes Epi'!BQ111)/('Male Inactive'!$I58*'Diabetes Epi'!$BS111+'Male Barely'!$I58*'Diabetes Epi'!$BT111+'Male Somewhat'!$I58*'Diabetes Epi'!$BU111+'Male Active'!$I58*'Diabetes Epi'!$BV111+'Male Highly'!$I58*'Diabetes Epi'!$BW111)</f>
        <v>1.7807033344776367E-2</v>
      </c>
      <c r="AJ58" s="58">
        <f>(('Male Inactive'!$I58+'Male Barely'!$I58+'Male Somewhat'!$I58+'Male Active'!$I58+'Male Highly'!$I58)*'Diabetes Epi'!BR111)/('Male Inactive'!$I58*'Diabetes Epi'!$BS111+'Male Barely'!$I58*'Diabetes Epi'!$BT111+'Male Somewhat'!$I58*'Diabetes Epi'!$BU111+'Male Active'!$I58*'Diabetes Epi'!$BV111+'Male Highly'!$I58*'Diabetes Epi'!$BW111)</f>
        <v>0</v>
      </c>
      <c r="AK58" s="58">
        <f t="shared" si="19"/>
        <v>1.7649425025279886E-2</v>
      </c>
      <c r="AL58" s="58">
        <f t="shared" si="20"/>
        <v>0</v>
      </c>
      <c r="AM58" s="58">
        <f t="shared" si="21"/>
        <v>0.21657319644211362</v>
      </c>
    </row>
    <row r="59" spans="1:39">
      <c r="A59" s="58">
        <v>61</v>
      </c>
      <c r="B59" s="58">
        <f>'ACM Rates'!M72-(SUM(C59:F59))</f>
        <v>8.2212715889273154E-3</v>
      </c>
      <c r="C59" s="58">
        <f t="shared" si="1"/>
        <v>1.3340808335930997E-4</v>
      </c>
      <c r="D59" s="58">
        <f t="shared" si="2"/>
        <v>6.8181997759962567E-4</v>
      </c>
      <c r="E59" s="58">
        <f t="shared" si="3"/>
        <v>0</v>
      </c>
      <c r="F59" s="58">
        <f t="shared" si="4"/>
        <v>5.6350035011374755E-4</v>
      </c>
      <c r="G59" s="58">
        <f t="shared" si="24"/>
        <v>9.5999999999999992E-3</v>
      </c>
      <c r="H59" s="58">
        <f t="shared" si="25"/>
        <v>8.1875693572982522E-3</v>
      </c>
      <c r="I59" s="58">
        <f t="shared" si="14"/>
        <v>9220.5580249341765</v>
      </c>
      <c r="J59" s="58">
        <f t="shared" si="15"/>
        <v>75.493958342141553</v>
      </c>
      <c r="K59" s="58">
        <f t="shared" si="7"/>
        <v>9182.8110457631046</v>
      </c>
      <c r="L59" s="58">
        <f t="shared" si="8"/>
        <v>203398.16113211607</v>
      </c>
      <c r="M59" s="58">
        <f t="shared" si="9"/>
        <v>22.059202987724607</v>
      </c>
      <c r="O59" s="58">
        <f>'Quintile Functions'!$BR67</f>
        <v>-3.9511570999993637</v>
      </c>
      <c r="Q59" s="58">
        <f>(('Male Inactive'!$I59+'Male Barely'!$I59+'Male Somewhat'!$I59+'Male Active'!$I59+'Male Highly'!$I59)*'MI Epi'!CX77)/('Male Inactive'!$I59*'MI Epi'!CZ77+'Male Barely'!$I59*'MI Epi'!DA77+'Male Somewhat'!$I59*'MI Epi'!DB77+'Male Active'!$I59*'MI Epi'!DC77+'Male Highly'!$I59*'MI Epi'!DD77)</f>
        <v>4.4024667508572295E-3</v>
      </c>
      <c r="R59" s="58">
        <f>(('Male Inactive'!$I59+'Male Barely'!$I59+'Male Somewhat'!$I59+'Male Active'!$I59+'Male Highly'!$I59)*'MI Epi'!CY77)/('Male Inactive'!$I59*'MI Epi'!$CZ77+'Male Barely'!$I59*'MI Epi'!$DA77+'Male Somewhat'!$I59*'MI Epi'!$DB77+'Male Active'!$I59*'MI Epi'!$DC77+'Male Highly'!$I59*'MI Epi'!$DD77)</f>
        <v>1.3340808335930997E-4</v>
      </c>
      <c r="S59" s="58">
        <f t="shared" si="10"/>
        <v>4.3927900996975078E-3</v>
      </c>
      <c r="T59" s="58">
        <f t="shared" si="11"/>
        <v>1.3339918489663205E-4</v>
      </c>
      <c r="U59" s="58">
        <f t="shared" si="16"/>
        <v>3.5171778813416002E-2</v>
      </c>
      <c r="W59" s="58">
        <f>(('Male Inactive'!$I59+'Male Barely'!$I59+'Male Somewhat'!$I59+'Male Active'!$I59+'Male Highly'!$I59)*'Stroke Epi'!CM85)/('Male Inactive'!$I59*'Stroke Epi'!$CO85+'Male Barely'!$I59*'Stroke Epi'!$CP85+'Male Somewhat'!$I59*'Stroke Epi'!$CQ85+'Male Active'!$I59*'Stroke Epi'!$CR85+'Male Highly'!$I59*'Stroke Epi'!$CS85)</f>
        <v>3.272735892478203E-3</v>
      </c>
      <c r="X59" s="58">
        <f>(('Male Inactive'!$I59+'Male Barely'!$I59+'Male Somewhat'!$I59+'Male Active'!$I59+'Male Highly'!$I59)*'Stroke Epi'!CN85)/('Male Inactive'!$I59*'Stroke Epi'!$CO85+'Male Barely'!$I59*'Stroke Epi'!$CP85+'Male Somewhat'!$I59*'Stroke Epi'!$CQ85+'Male Active'!$I59*'Stroke Epi'!$CR85+'Male Highly'!$I59*'Stroke Epi'!$CS85)</f>
        <v>6.8181997759962567E-4</v>
      </c>
      <c r="Y59" s="58">
        <f t="shared" si="12"/>
        <v>3.2673863298603445E-3</v>
      </c>
      <c r="Z59" s="58">
        <f t="shared" si="13"/>
        <v>6.8158759117697976E-4</v>
      </c>
      <c r="AA59" s="58">
        <f t="shared" si="17"/>
        <v>1.7015630890425557E-2</v>
      </c>
      <c r="AC59" s="58">
        <f>(('Male Inactive'!$I59+'Male Barely'!$I59+'Male Somewhat'!$I59+'Male Active'!$I59+'Male Highly'!$I59)*'Bowel Cancer Epi'!CJ102)/('Male Inactive'!$I59*'Bowel Cancer Epi'!$CL102+'Male Barely'!$I59*'Bowel Cancer Epi'!$CM102+'Male Somewhat'!$I59*'Bowel Cancer Epi'!$CN102+'Male Active'!$I59*'Bowel Cancer Epi'!$CO102+'Male Highly'!$I59*'Bowel Cancer Epi'!$CP102)</f>
        <v>7.8890049015924646E-4</v>
      </c>
      <c r="AD59" s="58">
        <f>(('Male Inactive'!$I59+'Male Barely'!$I59+'Male Somewhat'!$I59+'Male Active'!$I59+'Male Highly'!$I59)*'Bowel Cancer Epi'!CK102)/('Male Inactive'!$I59*'Bowel Cancer Epi'!$CL102+'Male Barely'!$I59*'Bowel Cancer Epi'!$CM102+'Male Somewhat'!$I59*'Bowel Cancer Epi'!$CN102+'Male Active'!$I59*'Bowel Cancer Epi'!$CO102+'Male Highly'!$I59*'Bowel Cancer Epi'!$CP102)</f>
        <v>5.6350035011374755E-4</v>
      </c>
      <c r="AE59" s="58">
        <f t="shared" si="22"/>
        <v>7.8858938998194184E-4</v>
      </c>
      <c r="AF59" s="58">
        <f t="shared" si="23"/>
        <v>5.6334161360893642E-4</v>
      </c>
      <c r="AG59" s="58">
        <f t="shared" si="18"/>
        <v>2.9573216506688232E-3</v>
      </c>
      <c r="AI59" s="58">
        <f>(('Male Inactive'!$I59+'Male Barely'!$I59+'Male Somewhat'!$I59+'Male Active'!$I59+'Male Highly'!$I59)*'Diabetes Epi'!BQ112)/('Male Inactive'!$I59*'Diabetes Epi'!$BS112+'Male Barely'!$I59*'Diabetes Epi'!$BT112+'Male Somewhat'!$I59*'Diabetes Epi'!$BU112+'Male Active'!$I59*'Diabetes Epi'!$BV112+'Male Highly'!$I59*'Diabetes Epi'!$BW112)</f>
        <v>1.8444850176885783E-2</v>
      </c>
      <c r="AJ59" s="58">
        <f>(('Male Inactive'!$I59+'Male Barely'!$I59+'Male Somewhat'!$I59+'Male Active'!$I59+'Male Highly'!$I59)*'Diabetes Epi'!BR112)/('Male Inactive'!$I59*'Diabetes Epi'!$BS112+'Male Barely'!$I59*'Diabetes Epi'!$BT112+'Male Somewhat'!$I59*'Diabetes Epi'!$BU112+'Male Active'!$I59*'Diabetes Epi'!$BV112+'Male Highly'!$I59*'Diabetes Epi'!$BW112)</f>
        <v>0</v>
      </c>
      <c r="AK59" s="58">
        <f t="shared" si="19"/>
        <v>1.8275784984334575E-2</v>
      </c>
      <c r="AL59" s="58">
        <f t="shared" si="20"/>
        <v>0</v>
      </c>
      <c r="AM59" s="58">
        <f t="shared" si="21"/>
        <v>0.23040022907430321</v>
      </c>
    </row>
    <row r="60" spans="1:39">
      <c r="A60" s="58">
        <v>62</v>
      </c>
      <c r="B60" s="58">
        <f>'ACM Rates'!M73-(SUM(C60:F60))</f>
        <v>8.2259826852171362E-3</v>
      </c>
      <c r="C60" s="58">
        <f t="shared" si="1"/>
        <v>1.325609984965716E-4</v>
      </c>
      <c r="D60" s="58">
        <f t="shared" si="2"/>
        <v>6.7932151170166225E-4</v>
      </c>
      <c r="E60" s="58">
        <f t="shared" si="3"/>
        <v>0</v>
      </c>
      <c r="F60" s="58">
        <f t="shared" si="4"/>
        <v>5.6213480458462922E-4</v>
      </c>
      <c r="G60" s="58">
        <f t="shared" si="24"/>
        <v>9.5999999999999992E-3</v>
      </c>
      <c r="H60" s="58">
        <f t="shared" si="25"/>
        <v>8.1922418701541044E-3</v>
      </c>
      <c r="I60" s="58">
        <f t="shared" si="14"/>
        <v>9145.0640665920346</v>
      </c>
      <c r="J60" s="58">
        <f t="shared" si="15"/>
        <v>74.918576751577035</v>
      </c>
      <c r="K60" s="58">
        <f t="shared" si="7"/>
        <v>9107.6047782162459</v>
      </c>
      <c r="L60" s="58">
        <f t="shared" si="8"/>
        <v>194290.55635389985</v>
      </c>
      <c r="M60" s="58">
        <f t="shared" si="9"/>
        <v>21.245401337718942</v>
      </c>
      <c r="O60" s="58">
        <f>'Quintile Functions'!$BR68</f>
        <v>-7.8051887999999963</v>
      </c>
      <c r="Q60" s="58">
        <f>(('Male Inactive'!$I60+'Male Barely'!$I60+'Male Somewhat'!$I60+'Male Active'!$I60+'Male Highly'!$I60)*'MI Epi'!CX78)/('Male Inactive'!$I60*'MI Epi'!CZ78+'Male Barely'!$I60*'MI Epi'!DA78+'Male Somewhat'!$I60*'MI Epi'!DB78+'Male Active'!$I60*'MI Epi'!DC78+'Male Highly'!$I60*'MI Epi'!DD78)</f>
        <v>4.3745129503868626E-3</v>
      </c>
      <c r="R60" s="58">
        <f>(('Male Inactive'!$I60+'Male Barely'!$I60+'Male Somewhat'!$I60+'Male Active'!$I60+'Male Highly'!$I60)*'MI Epi'!CY78)/('Male Inactive'!$I60*'MI Epi'!$CZ78+'Male Barely'!$I60*'MI Epi'!$DA78+'Male Somewhat'!$I60*'MI Epi'!$DB78+'Male Active'!$I60*'MI Epi'!$DC78+'Male Highly'!$I60*'MI Epi'!$DD78)</f>
        <v>1.325609984965716E-4</v>
      </c>
      <c r="S60" s="58">
        <f t="shared" si="10"/>
        <v>4.3649587054103156E-3</v>
      </c>
      <c r="T60" s="58">
        <f t="shared" si="11"/>
        <v>1.3255221267560735E-4</v>
      </c>
      <c r="U60" s="58">
        <f t="shared" si="16"/>
        <v>3.9281907660919706E-2</v>
      </c>
      <c r="W60" s="58">
        <f>(('Male Inactive'!$I60+'Male Barely'!$I60+'Male Somewhat'!$I60+'Male Active'!$I60+'Male Highly'!$I60)*'Stroke Epi'!CM86)/('Male Inactive'!$I60*'Stroke Epi'!$CO86+'Male Barely'!$I60*'Stroke Epi'!$CP86+'Male Somewhat'!$I60*'Stroke Epi'!$CQ86+'Male Active'!$I60*'Stroke Epi'!$CR86+'Male Highly'!$I60*'Stroke Epi'!$CS86)</f>
        <v>3.2607432561679787E-3</v>
      </c>
      <c r="X60" s="58">
        <f>(('Male Inactive'!$I60+'Male Barely'!$I60+'Male Somewhat'!$I60+'Male Active'!$I60+'Male Highly'!$I60)*'Stroke Epi'!CN86)/('Male Inactive'!$I60*'Stroke Epi'!$CO86+'Male Barely'!$I60*'Stroke Epi'!$CP86+'Male Somewhat'!$I60*'Stroke Epi'!$CQ86+'Male Active'!$I60*'Stroke Epi'!$CR86+'Male Highly'!$I60*'Stroke Epi'!$CS86)</f>
        <v>6.7932151170166225E-4</v>
      </c>
      <c r="Y60" s="58">
        <f t="shared" si="12"/>
        <v>3.2554328064491322E-3</v>
      </c>
      <c r="Z60" s="58">
        <f t="shared" si="13"/>
        <v>6.790908250833283E-4</v>
      </c>
      <c r="AA60" s="58">
        <f t="shared" si="17"/>
        <v>1.9559164273005868E-2</v>
      </c>
      <c r="AC60" s="58">
        <f>(('Male Inactive'!$I60+'Male Barely'!$I60+'Male Somewhat'!$I60+'Male Active'!$I60+'Male Highly'!$I60)*'Bowel Cancer Epi'!CJ103)/('Male Inactive'!$I60*'Bowel Cancer Epi'!$CL103+'Male Barely'!$I60*'Bowel Cancer Epi'!$CM103+'Male Somewhat'!$I60*'Bowel Cancer Epi'!$CN103+'Male Active'!$I60*'Bowel Cancer Epi'!$CO103+'Male Highly'!$I60*'Bowel Cancer Epi'!$CP103)</f>
        <v>7.8698872641848089E-4</v>
      </c>
      <c r="AD60" s="58">
        <f>(('Male Inactive'!$I60+'Male Barely'!$I60+'Male Somewhat'!$I60+'Male Active'!$I60+'Male Highly'!$I60)*'Bowel Cancer Epi'!CK103)/('Male Inactive'!$I60*'Bowel Cancer Epi'!$CL103+'Male Barely'!$I60*'Bowel Cancer Epi'!$CM103+'Male Somewhat'!$I60*'Bowel Cancer Epi'!$CN103+'Male Active'!$I60*'Bowel Cancer Epi'!$CO103+'Male Highly'!$I60*'Bowel Cancer Epi'!$CP103)</f>
        <v>5.6213480458462922E-4</v>
      </c>
      <c r="AE60" s="58">
        <f t="shared" si="22"/>
        <v>7.8667913201180273E-4</v>
      </c>
      <c r="AF60" s="58">
        <f t="shared" si="23"/>
        <v>5.6197683641656671E-4</v>
      </c>
      <c r="AG60" s="58">
        <f t="shared" si="18"/>
        <v>3.1820298844149855E-3</v>
      </c>
      <c r="AI60" s="58">
        <f>(('Male Inactive'!$I60+'Male Barely'!$I60+'Male Somewhat'!$I60+'Male Active'!$I60+'Male Highly'!$I60)*'Diabetes Epi'!BQ113)/('Male Inactive'!$I60*'Diabetes Epi'!$BS113+'Male Barely'!$I60*'Diabetes Epi'!$BT113+'Male Somewhat'!$I60*'Diabetes Epi'!$BU113+'Male Active'!$I60*'Diabetes Epi'!$BV113+'Male Highly'!$I60*'Diabetes Epi'!$BW113)</f>
        <v>1.8164013384916348E-2</v>
      </c>
      <c r="AJ60" s="58">
        <f>(('Male Inactive'!$I60+'Male Barely'!$I60+'Male Somewhat'!$I60+'Male Active'!$I60+'Male Highly'!$I60)*'Diabetes Epi'!BR113)/('Male Inactive'!$I60*'Diabetes Epi'!$BS113+'Male Barely'!$I60*'Diabetes Epi'!$BT113+'Male Somewhat'!$I60*'Diabetes Epi'!$BU113+'Male Active'!$I60*'Diabetes Epi'!$BV113+'Male Highly'!$I60*'Diabetes Epi'!$BW113)</f>
        <v>0</v>
      </c>
      <c r="AK60" s="58">
        <f t="shared" si="19"/>
        <v>1.8000041987613846E-2</v>
      </c>
      <c r="AL60" s="58">
        <f t="shared" si="20"/>
        <v>0</v>
      </c>
      <c r="AM60" s="58">
        <f t="shared" si="21"/>
        <v>0.2444652690117344</v>
      </c>
    </row>
    <row r="61" spans="1:39">
      <c r="A61" s="58">
        <v>63</v>
      </c>
      <c r="B61" s="58">
        <f>'ACM Rates'!M74-(SUM(C61:F61))</f>
        <v>8.2309304331661896E-3</v>
      </c>
      <c r="C61" s="58">
        <f t="shared" si="1"/>
        <v>1.3161158139734862E-4</v>
      </c>
      <c r="D61" s="58">
        <f t="shared" si="2"/>
        <v>6.7686657411308664E-4</v>
      </c>
      <c r="E61" s="58">
        <f t="shared" si="3"/>
        <v>0</v>
      </c>
      <c r="F61" s="58">
        <f t="shared" si="4"/>
        <v>5.6059141132337438E-4</v>
      </c>
      <c r="G61" s="58">
        <f t="shared" si="24"/>
        <v>9.5999999999999992E-3</v>
      </c>
      <c r="H61" s="58">
        <f t="shared" si="25"/>
        <v>8.197149072815435E-3</v>
      </c>
      <c r="I61" s="58">
        <f t="shared" si="14"/>
        <v>9070.1454898404572</v>
      </c>
      <c r="J61" s="58">
        <f t="shared" si="15"/>
        <v>74.349334692346801</v>
      </c>
      <c r="K61" s="58">
        <f t="shared" si="7"/>
        <v>9032.9708224942842</v>
      </c>
      <c r="L61" s="58">
        <f t="shared" si="8"/>
        <v>185257.58553140555</v>
      </c>
      <c r="M61" s="58">
        <f t="shared" si="9"/>
        <v>20.424984994883935</v>
      </c>
      <c r="O61" s="58">
        <f>'Quintile Functions'!$BR69</f>
        <v>-10.259435699999813</v>
      </c>
      <c r="Q61" s="58">
        <f>(('Male Inactive'!$I61+'Male Barely'!$I61+'Male Somewhat'!$I61+'Male Active'!$I61+'Male Highly'!$I61)*'MI Epi'!CX79)/('Male Inactive'!$I61*'MI Epi'!CZ79+'Male Barely'!$I61*'MI Epi'!DA79+'Male Somewhat'!$I61*'MI Epi'!DB79+'Male Active'!$I61*'MI Epi'!DC79+'Male Highly'!$I61*'MI Epi'!DD79)</f>
        <v>4.343182186112504E-3</v>
      </c>
      <c r="R61" s="58">
        <f>(('Male Inactive'!$I61+'Male Barely'!$I61+'Male Somewhat'!$I61+'Male Active'!$I61+'Male Highly'!$I61)*'MI Epi'!CY79)/('Male Inactive'!$I61*'MI Epi'!$CZ79+'Male Barely'!$I61*'MI Epi'!$DA79+'Male Somewhat'!$I61*'MI Epi'!$DB79+'Male Active'!$I61*'MI Epi'!$DC79+'Male Highly'!$I61*'MI Epi'!$DD79)</f>
        <v>1.3161158139734862E-4</v>
      </c>
      <c r="S61" s="58">
        <f t="shared" si="10"/>
        <v>4.333764209957125E-3</v>
      </c>
      <c r="T61" s="58">
        <f t="shared" si="11"/>
        <v>1.3160292097313953E-4</v>
      </c>
      <c r="U61" s="58">
        <f t="shared" si="16"/>
        <v>4.3348596201187611E-2</v>
      </c>
      <c r="W61" s="58">
        <f>(('Male Inactive'!$I61+'Male Barely'!$I61+'Male Somewhat'!$I61+'Male Active'!$I61+'Male Highly'!$I61)*'Stroke Epi'!CM87)/('Male Inactive'!$I61*'Stroke Epi'!$CO87+'Male Barely'!$I61*'Stroke Epi'!$CP87+'Male Somewhat'!$I61*'Stroke Epi'!$CQ87+'Male Active'!$I61*'Stroke Epi'!$CR87+'Male Highly'!$I61*'Stroke Epi'!$CS87)</f>
        <v>3.2489595557428155E-3</v>
      </c>
      <c r="X61" s="58">
        <f>(('Male Inactive'!$I61+'Male Barely'!$I61+'Male Somewhat'!$I61+'Male Active'!$I61+'Male Highly'!$I61)*'Stroke Epi'!CN87)/('Male Inactive'!$I61*'Stroke Epi'!$CO87+'Male Barely'!$I61*'Stroke Epi'!$CP87+'Male Somewhat'!$I61*'Stroke Epi'!$CQ87+'Male Active'!$I61*'Stroke Epi'!$CR87+'Male Highly'!$I61*'Stroke Epi'!$CS87)</f>
        <v>6.7686657411308664E-4</v>
      </c>
      <c r="Y61" s="58">
        <f t="shared" si="12"/>
        <v>3.2436873978668457E-3</v>
      </c>
      <c r="Z61" s="58">
        <f t="shared" si="13"/>
        <v>6.7663755160896066E-4</v>
      </c>
      <c r="AA61" s="58">
        <f t="shared" si="17"/>
        <v>2.2086831674075626E-2</v>
      </c>
      <c r="AC61" s="58">
        <f>(('Male Inactive'!$I61+'Male Barely'!$I61+'Male Somewhat'!$I61+'Male Active'!$I61+'Male Highly'!$I61)*'Bowel Cancer Epi'!CJ104)/('Male Inactive'!$I61*'Bowel Cancer Epi'!$CL104+'Male Barely'!$I61*'Bowel Cancer Epi'!$CM104+'Male Somewhat'!$I61*'Bowel Cancer Epi'!$CN104+'Male Active'!$I61*'Bowel Cancer Epi'!$CO104+'Male Highly'!$I61*'Bowel Cancer Epi'!$CP104)</f>
        <v>7.8482797585272413E-4</v>
      </c>
      <c r="AD61" s="58">
        <f>(('Male Inactive'!$I61+'Male Barely'!$I61+'Male Somewhat'!$I61+'Male Active'!$I61+'Male Highly'!$I61)*'Bowel Cancer Epi'!CK104)/('Male Inactive'!$I61*'Bowel Cancer Epi'!$CL104+'Male Barely'!$I61*'Bowel Cancer Epi'!$CM104+'Male Somewhat'!$I61*'Bowel Cancer Epi'!$CN104+'Male Active'!$I61*'Bowel Cancer Epi'!$CO104+'Male Highly'!$I61*'Bowel Cancer Epi'!$CP104)</f>
        <v>5.6059141132337438E-4</v>
      </c>
      <c r="AE61" s="58">
        <f t="shared" si="22"/>
        <v>7.845200789308171E-4</v>
      </c>
      <c r="AF61" s="58">
        <f t="shared" si="23"/>
        <v>5.6043430931618232E-4</v>
      </c>
      <c r="AG61" s="58">
        <f t="shared" si="18"/>
        <v>3.4061431170360084E-3</v>
      </c>
      <c r="AI61" s="58">
        <f>(('Male Inactive'!$I61+'Male Barely'!$I61+'Male Somewhat'!$I61+'Male Active'!$I61+'Male Highly'!$I61)*'Diabetes Epi'!BQ114)/('Male Inactive'!$I61*'Diabetes Epi'!$BS114+'Male Barely'!$I61*'Diabetes Epi'!$BT114+'Male Somewhat'!$I61*'Diabetes Epi'!$BU114+'Male Active'!$I61*'Diabetes Epi'!$BV114+'Male Highly'!$I61*'Diabetes Epi'!$BW114)</f>
        <v>1.7855154115302578E-2</v>
      </c>
      <c r="AJ61" s="58">
        <f>(('Male Inactive'!$I61+'Male Barely'!$I61+'Male Somewhat'!$I61+'Male Active'!$I61+'Male Highly'!$I61)*'Diabetes Epi'!BR114)/('Male Inactive'!$I61*'Diabetes Epi'!$BS114+'Male Barely'!$I61*'Diabetes Epi'!$BT114+'Male Somewhat'!$I61*'Diabetes Epi'!$BU114+'Male Active'!$I61*'Diabetes Epi'!$BV114+'Male Highly'!$I61*'Diabetes Epi'!$BW114)</f>
        <v>0</v>
      </c>
      <c r="AK61" s="58">
        <f t="shared" si="19"/>
        <v>1.7696695354523118E-2</v>
      </c>
      <c r="AL61" s="58">
        <f t="shared" si="20"/>
        <v>0</v>
      </c>
      <c r="AM61" s="58">
        <f t="shared" si="21"/>
        <v>0.2580649258926237</v>
      </c>
    </row>
    <row r="62" spans="1:39">
      <c r="A62" s="58">
        <v>64</v>
      </c>
      <c r="B62" s="58">
        <f>'ACM Rates'!M75-(SUM(C62:F62))</f>
        <v>8.2361856645555426E-3</v>
      </c>
      <c r="C62" s="58">
        <f t="shared" si="1"/>
        <v>1.3053521450642451E-4</v>
      </c>
      <c r="D62" s="58">
        <f t="shared" si="2"/>
        <v>6.7445416745047688E-4</v>
      </c>
      <c r="E62" s="58">
        <f t="shared" si="3"/>
        <v>0</v>
      </c>
      <c r="F62" s="58">
        <f t="shared" si="4"/>
        <v>5.5882495348755419E-4</v>
      </c>
      <c r="G62" s="58">
        <f t="shared" si="24"/>
        <v>9.5999999999999974E-3</v>
      </c>
      <c r="H62" s="58">
        <f t="shared" si="25"/>
        <v>8.2023612125942114E-3</v>
      </c>
      <c r="I62" s="58">
        <f t="shared" si="14"/>
        <v>8995.7961551481112</v>
      </c>
      <c r="J62" s="58">
        <f t="shared" si="15"/>
        <v>73.78676945939101</v>
      </c>
      <c r="K62" s="58">
        <f t="shared" si="7"/>
        <v>8958.9027704184155</v>
      </c>
      <c r="L62" s="58">
        <f t="shared" si="8"/>
        <v>176298.68276098711</v>
      </c>
      <c r="M62" s="58">
        <f t="shared" si="9"/>
        <v>19.597896586406637</v>
      </c>
      <c r="O62" s="58">
        <f>'Quintile Functions'!$BR70</f>
        <v>-11.234338399999615</v>
      </c>
      <c r="Q62" s="58">
        <f>(('Male Inactive'!$I62+'Male Barely'!$I62+'Male Somewhat'!$I62+'Male Active'!$I62+'Male Highly'!$I62)*'MI Epi'!CX80)/('Male Inactive'!$I62*'MI Epi'!CZ80+'Male Barely'!$I62*'MI Epi'!DA80+'Male Somewhat'!$I62*'MI Epi'!DB80+'Male Active'!$I62*'MI Epi'!DC80+'Male Highly'!$I62*'MI Epi'!DD80)</f>
        <v>4.3076620787120086E-3</v>
      </c>
      <c r="R62" s="58">
        <f>(('Male Inactive'!$I62+'Male Barely'!$I62+'Male Somewhat'!$I62+'Male Active'!$I62+'Male Highly'!$I62)*'MI Epi'!CY80)/('Male Inactive'!$I62*'MI Epi'!$CZ80+'Male Barely'!$I62*'MI Epi'!$DA80+'Male Somewhat'!$I62*'MI Epi'!$DB80+'Male Active'!$I62*'MI Epi'!$DC80+'Male Highly'!$I62*'MI Epi'!$DD80)</f>
        <v>1.3053521450642451E-4</v>
      </c>
      <c r="S62" s="58">
        <f t="shared" si="10"/>
        <v>4.2983974102142053E-3</v>
      </c>
      <c r="T62" s="58">
        <f t="shared" si="11"/>
        <v>1.3052669515600801E-4</v>
      </c>
      <c r="U62" s="58">
        <f t="shared" si="16"/>
        <v>4.7369128811118502E-2</v>
      </c>
      <c r="W62" s="58">
        <f>(('Male Inactive'!$I62+'Male Barely'!$I62+'Male Somewhat'!$I62+'Male Active'!$I62+'Male Highly'!$I62)*'Stroke Epi'!CM88)/('Male Inactive'!$I62*'Stroke Epi'!$CO88+'Male Barely'!$I62*'Stroke Epi'!$CP88+'Male Somewhat'!$I62*'Stroke Epi'!$CQ88+'Male Active'!$I62*'Stroke Epi'!$CR88+'Male Highly'!$I62*'Stroke Epi'!$CS88)</f>
        <v>3.2373800037622889E-3</v>
      </c>
      <c r="X62" s="58">
        <f>(('Male Inactive'!$I62+'Male Barely'!$I62+'Male Somewhat'!$I62+'Male Active'!$I62+'Male Highly'!$I62)*'Stroke Epi'!CN88)/('Male Inactive'!$I62*'Stroke Epi'!$CO88+'Male Barely'!$I62*'Stroke Epi'!$CP88+'Male Somewhat'!$I62*'Stroke Epi'!$CQ88+'Male Active'!$I62*'Stroke Epi'!$CR88+'Male Highly'!$I62*'Stroke Epi'!$CS88)</f>
        <v>6.7445416745047688E-4</v>
      </c>
      <c r="Y62" s="58">
        <f t="shared" si="12"/>
        <v>3.2321453395073307E-3</v>
      </c>
      <c r="Z62" s="58">
        <f t="shared" si="13"/>
        <v>6.7422677436346223E-4</v>
      </c>
      <c r="AA62" s="58">
        <f t="shared" si="17"/>
        <v>2.4598883270922255E-2</v>
      </c>
      <c r="AC62" s="58">
        <f>(('Male Inactive'!$I62+'Male Barely'!$I62+'Male Somewhat'!$I62+'Male Active'!$I62+'Male Highly'!$I62)*'Bowel Cancer Epi'!CJ105)/('Male Inactive'!$I62*'Bowel Cancer Epi'!$CL105+'Male Barely'!$I62*'Bowel Cancer Epi'!$CM105+'Male Somewhat'!$I62*'Bowel Cancer Epi'!$CN105+'Male Active'!$I62*'Bowel Cancer Epi'!$CO105+'Male Highly'!$I62*'Bowel Cancer Epi'!$CP105)</f>
        <v>7.8235493488257584E-4</v>
      </c>
      <c r="AD62" s="58">
        <f>(('Male Inactive'!$I62+'Male Barely'!$I62+'Male Somewhat'!$I62+'Male Active'!$I62+'Male Highly'!$I62)*'Bowel Cancer Epi'!CK105)/('Male Inactive'!$I62*'Bowel Cancer Epi'!$CL105+'Male Barely'!$I62*'Bowel Cancer Epi'!$CM105+'Male Somewhat'!$I62*'Bowel Cancer Epi'!$CN105+'Male Active'!$I62*'Bowel Cancer Epi'!$CO105+'Male Highly'!$I62*'Bowel Cancer Epi'!$CP105)</f>
        <v>5.5882495348755419E-4</v>
      </c>
      <c r="AE62" s="58">
        <f t="shared" si="22"/>
        <v>7.8204897505540494E-4</v>
      </c>
      <c r="AF62" s="58">
        <f t="shared" si="23"/>
        <v>5.5866883990463023E-4</v>
      </c>
      <c r="AG62" s="58">
        <f t="shared" si="18"/>
        <v>3.6295908462226196E-3</v>
      </c>
      <c r="AI62" s="58">
        <f>(('Male Inactive'!$I62+'Male Barely'!$I62+'Male Somewhat'!$I62+'Male Active'!$I62+'Male Highly'!$I62)*'Diabetes Epi'!BQ115)/('Male Inactive'!$I62*'Diabetes Epi'!$BS115+'Male Barely'!$I62*'Diabetes Epi'!$BT115+'Male Somewhat'!$I62*'Diabetes Epi'!$BU115+'Male Active'!$I62*'Diabetes Epi'!$BV115+'Male Highly'!$I62*'Diabetes Epi'!$BW115)</f>
        <v>1.7512320123820712E-2</v>
      </c>
      <c r="AJ62" s="58">
        <f>(('Male Inactive'!$I62+'Male Barely'!$I62+'Male Somewhat'!$I62+'Male Active'!$I62+'Male Highly'!$I62)*'Diabetes Epi'!BR115)/('Male Inactive'!$I62*'Diabetes Epi'!$BS115+'Male Barely'!$I62*'Diabetes Epi'!$BT115+'Male Somewhat'!$I62*'Diabetes Epi'!$BU115+'Male Active'!$I62*'Diabetes Epi'!$BV115+'Male Highly'!$I62*'Diabetes Epi'!$BW115)</f>
        <v>0</v>
      </c>
      <c r="AK62" s="58">
        <f t="shared" si="19"/>
        <v>1.7359870657567056E-2</v>
      </c>
      <c r="AL62" s="58">
        <f t="shared" si="20"/>
        <v>0</v>
      </c>
      <c r="AM62" s="58">
        <f t="shared" si="21"/>
        <v>0.27119472487193746</v>
      </c>
    </row>
    <row r="63" spans="1:39">
      <c r="A63" s="58">
        <v>65</v>
      </c>
      <c r="B63" s="58">
        <f>'ACM Rates'!M76-(SUM(C63:F63))</f>
        <v>1.1801299507724156E-2</v>
      </c>
      <c r="C63" s="58">
        <f t="shared" si="1"/>
        <v>1.2929351507565381E-4</v>
      </c>
      <c r="D63" s="58">
        <f t="shared" si="2"/>
        <v>1.4785833164436281E-3</v>
      </c>
      <c r="E63" s="58">
        <f t="shared" si="3"/>
        <v>0</v>
      </c>
      <c r="F63" s="58">
        <f t="shared" si="4"/>
        <v>8.9082366075656232E-4</v>
      </c>
      <c r="G63" s="58">
        <f t="shared" si="24"/>
        <v>1.43E-2</v>
      </c>
      <c r="H63" s="58">
        <f t="shared" si="25"/>
        <v>1.1731937295560768E-2</v>
      </c>
      <c r="I63" s="58">
        <f t="shared" si="14"/>
        <v>8922.0093856887197</v>
      </c>
      <c r="J63" s="58">
        <f t="shared" si="15"/>
        <v>104.67245466330471</v>
      </c>
      <c r="K63" s="58">
        <f t="shared" si="7"/>
        <v>8869.6731583570672</v>
      </c>
      <c r="L63" s="58">
        <f t="shared" si="8"/>
        <v>167429.00960263002</v>
      </c>
      <c r="M63" s="58">
        <f t="shared" si="9"/>
        <v>18.765841007878027</v>
      </c>
      <c r="O63" s="58">
        <f>'Quintile Functions'!$BR71</f>
        <v>-10.65033749999975</v>
      </c>
      <c r="Q63" s="58">
        <f>(('Male Inactive'!$I63+'Male Barely'!$I63+'Male Somewhat'!$I63+'Male Active'!$I63+'Male Highly'!$I63)*'MI Epi'!CX81)/('Male Inactive'!$I63*'MI Epi'!CZ81+'Male Barely'!$I63*'MI Epi'!DA81+'Male Somewhat'!$I63*'MI Epi'!DB81+'Male Active'!$I63*'MI Epi'!DC81+'Male Highly'!$I63*'MI Epi'!DD81)</f>
        <v>5.3010341181018066E-3</v>
      </c>
      <c r="R63" s="58">
        <f>(('Male Inactive'!$I63+'Male Barely'!$I63+'Male Somewhat'!$I63+'Male Active'!$I63+'Male Highly'!$I63)*'MI Epi'!CY81)/('Male Inactive'!$I63*'MI Epi'!$CZ81+'Male Barely'!$I63*'MI Epi'!$DA81+'Male Somewhat'!$I63*'MI Epi'!$DB81+'Male Active'!$I63*'MI Epi'!$DC81+'Male Highly'!$I63*'MI Epi'!$DD81)</f>
        <v>1.2929351507565381E-4</v>
      </c>
      <c r="S63" s="58">
        <f t="shared" si="10"/>
        <v>5.2870084312337529E-3</v>
      </c>
      <c r="T63" s="58">
        <f t="shared" si="11"/>
        <v>1.2928515702936849E-4</v>
      </c>
      <c r="U63" s="58">
        <f t="shared" si="16"/>
        <v>5.1340089437774211E-2</v>
      </c>
      <c r="W63" s="58">
        <f>(('Male Inactive'!$I63+'Male Barely'!$I63+'Male Somewhat'!$I63+'Male Active'!$I63+'Male Highly'!$I63)*'Stroke Epi'!CM89)/('Male Inactive'!$I63*'Stroke Epi'!$CO89+'Male Barely'!$I63*'Stroke Epi'!$CP89+'Male Somewhat'!$I63*'Stroke Epi'!$CQ89+'Male Active'!$I63*'Stroke Epi'!$CR89+'Male Highly'!$I63*'Stroke Epi'!$CS89)</f>
        <v>6.4519999262994676E-3</v>
      </c>
      <c r="X63" s="58">
        <f>(('Male Inactive'!$I63+'Male Barely'!$I63+'Male Somewhat'!$I63+'Male Active'!$I63+'Male Highly'!$I63)*'Stroke Epi'!CN89)/('Male Inactive'!$I63*'Stroke Epi'!$CO89+'Male Barely'!$I63*'Stroke Epi'!$CP89+'Male Somewhat'!$I63*'Stroke Epi'!$CQ89+'Male Active'!$I63*'Stroke Epi'!$CR89+'Male Highly'!$I63*'Stroke Epi'!$CS89)</f>
        <v>1.4785833164436281E-3</v>
      </c>
      <c r="Y63" s="58">
        <f t="shared" si="12"/>
        <v>6.4312304669645881E-3</v>
      </c>
      <c r="Z63" s="58">
        <f t="shared" si="13"/>
        <v>1.4774907506812651E-3</v>
      </c>
      <c r="AA63" s="58">
        <f t="shared" si="17"/>
        <v>2.7095563224337232E-2</v>
      </c>
      <c r="AC63" s="58">
        <f>(('Male Inactive'!$I63+'Male Barely'!$I63+'Male Somewhat'!$I63+'Male Active'!$I63+'Male Highly'!$I63)*'Bowel Cancer Epi'!CJ106)/('Male Inactive'!$I63*'Bowel Cancer Epi'!$CL106+'Male Barely'!$I63*'Bowel Cancer Epi'!$CM106+'Male Somewhat'!$I63*'Bowel Cancer Epi'!$CN106+'Male Active'!$I63*'Bowel Cancer Epi'!$CO106+'Male Highly'!$I63*'Bowel Cancer Epi'!$CP106)</f>
        <v>1.3362354911348434E-3</v>
      </c>
      <c r="AD63" s="58">
        <f>(('Male Inactive'!$I63+'Male Barely'!$I63+'Male Somewhat'!$I63+'Male Active'!$I63+'Male Highly'!$I63)*'Bowel Cancer Epi'!CK106)/('Male Inactive'!$I63*'Bowel Cancer Epi'!$CL106+'Male Barely'!$I63*'Bowel Cancer Epi'!$CM106+'Male Somewhat'!$I63*'Bowel Cancer Epi'!$CN106+'Male Active'!$I63*'Bowel Cancer Epi'!$CO106+'Male Highly'!$I63*'Bowel Cancer Epi'!$CP106)</f>
        <v>8.9082366075656232E-4</v>
      </c>
      <c r="AE63" s="58">
        <f t="shared" si="22"/>
        <v>1.3353431260052506E-3</v>
      </c>
      <c r="AF63" s="58">
        <f t="shared" si="23"/>
        <v>8.9042699515440304E-4</v>
      </c>
      <c r="AG63" s="58">
        <f t="shared" si="18"/>
        <v>3.8522846149490514E-3</v>
      </c>
      <c r="AI63" s="58">
        <f>(('Male Inactive'!$I63+'Male Barely'!$I63+'Male Somewhat'!$I63+'Male Active'!$I63+'Male Highly'!$I63)*'Diabetes Epi'!BQ116)/('Male Inactive'!$I63*'Diabetes Epi'!$BS116+'Male Barely'!$I63*'Diabetes Epi'!$BT116+'Male Somewhat'!$I63*'Diabetes Epi'!$BU116+'Male Active'!$I63*'Diabetes Epi'!$BV116+'Male Highly'!$I63*'Diabetes Epi'!$BW116)</f>
        <v>1.9812630191332694E-2</v>
      </c>
      <c r="AJ63" s="58">
        <f>(('Male Inactive'!$I63+'Male Barely'!$I63+'Male Somewhat'!$I63+'Male Active'!$I63+'Male Highly'!$I63)*'Diabetes Epi'!BR116)/('Male Inactive'!$I63*'Diabetes Epi'!$BS116+'Male Barely'!$I63*'Diabetes Epi'!$BT116+'Male Somewhat'!$I63*'Diabetes Epi'!$BU116+'Male Active'!$I63*'Diabetes Epi'!$BV116+'Male Highly'!$I63*'Diabetes Epi'!$BW116)</f>
        <v>0</v>
      </c>
      <c r="AK63" s="58">
        <f t="shared" si="19"/>
        <v>1.9617649848160945E-2</v>
      </c>
      <c r="AL63" s="58">
        <f t="shared" si="20"/>
        <v>0</v>
      </c>
      <c r="AM63" s="58">
        <f t="shared" si="21"/>
        <v>0.28384669018271319</v>
      </c>
    </row>
    <row r="64" spans="1:39">
      <c r="A64" s="58">
        <v>66</v>
      </c>
      <c r="B64" s="58">
        <f>'ACM Rates'!M77-(SUM(C64:F64))</f>
        <v>1.1807877855662237E-2</v>
      </c>
      <c r="C64" s="58">
        <f t="shared" si="1"/>
        <v>1.2890890697289117E-4</v>
      </c>
      <c r="D64" s="58">
        <f t="shared" si="2"/>
        <v>1.4734184522542399E-3</v>
      </c>
      <c r="E64" s="58">
        <f t="shared" si="3"/>
        <v>0</v>
      </c>
      <c r="F64" s="58">
        <f t="shared" si="4"/>
        <v>8.897947851106313E-4</v>
      </c>
      <c r="G64" s="58">
        <f t="shared" si="24"/>
        <v>1.43E-2</v>
      </c>
      <c r="H64" s="58">
        <f t="shared" si="25"/>
        <v>1.1738438445349941E-2</v>
      </c>
      <c r="I64" s="58">
        <f t="shared" si="14"/>
        <v>8817.3369310254147</v>
      </c>
      <c r="J64" s="58">
        <f t="shared" si="15"/>
        <v>103.50176681675259</v>
      </c>
      <c r="K64" s="58">
        <f t="shared" si="7"/>
        <v>8765.5860476170383</v>
      </c>
      <c r="L64" s="58">
        <f t="shared" si="8"/>
        <v>158663.42355501303</v>
      </c>
      <c r="M64" s="58">
        <f t="shared" si="9"/>
        <v>17.994483458687704</v>
      </c>
      <c r="O64" s="58">
        <f>'Quintile Functions'!$BR72</f>
        <v>-10.229532544110087</v>
      </c>
      <c r="Q64" s="58">
        <f>(('Male Inactive'!$I64+'Male Barely'!$I64+'Male Somewhat'!$I64+'Male Active'!$I64+'Male Highly'!$I64)*'MI Epi'!CX82)/('Male Inactive'!$I64*'MI Epi'!CZ82+'Male Barely'!$I64*'MI Epi'!DA82+'Male Somewhat'!$I64*'MI Epi'!DB82+'Male Active'!$I64*'MI Epi'!DC82+'Male Highly'!$I64*'MI Epi'!DD82)</f>
        <v>5.2852651858885371E-3</v>
      </c>
      <c r="R64" s="58">
        <f>(('Male Inactive'!$I64+'Male Barely'!$I64+'Male Somewhat'!$I64+'Male Active'!$I64+'Male Highly'!$I64)*'MI Epi'!CY82)/('Male Inactive'!$I64*'MI Epi'!$CZ82+'Male Barely'!$I64*'MI Epi'!$DA82+'Male Somewhat'!$I64*'MI Epi'!$DB82+'Male Active'!$I64*'MI Epi'!$DC82+'Male Highly'!$I64*'MI Epi'!$DD82)</f>
        <v>1.2890890697289117E-4</v>
      </c>
      <c r="S64" s="58">
        <f t="shared" si="10"/>
        <v>5.2713227458250911E-3</v>
      </c>
      <c r="T64" s="58">
        <f t="shared" si="11"/>
        <v>1.2890059857673108E-4</v>
      </c>
      <c r="U64" s="58">
        <f t="shared" si="16"/>
        <v>5.6233647402195518E-2</v>
      </c>
      <c r="W64" s="58">
        <f>(('Male Inactive'!$I64+'Male Barely'!$I64+'Male Somewhat'!$I64+'Male Active'!$I64+'Male Highly'!$I64)*'Stroke Epi'!CM90)/('Male Inactive'!$I64*'Stroke Epi'!$CO90+'Male Barely'!$I64*'Stroke Epi'!$CP90+'Male Somewhat'!$I64*'Stroke Epi'!$CQ90+'Male Active'!$I64*'Stroke Epi'!$CR90+'Male Highly'!$I64*'Stroke Epi'!$CS90)</f>
        <v>6.4294623371094093E-3</v>
      </c>
      <c r="X64" s="58">
        <f>(('Male Inactive'!$I64+'Male Barely'!$I64+'Male Somewhat'!$I64+'Male Active'!$I64+'Male Highly'!$I64)*'Stroke Epi'!CN90)/('Male Inactive'!$I64*'Stroke Epi'!$CO90+'Male Barely'!$I64*'Stroke Epi'!$CP90+'Male Somewhat'!$I64*'Stroke Epi'!$CQ90+'Male Active'!$I64*'Stroke Epi'!$CR90+'Male Highly'!$I64*'Stroke Epi'!$CS90)</f>
        <v>1.4734184522542399E-3</v>
      </c>
      <c r="Y64" s="58">
        <f t="shared" si="12"/>
        <v>6.408837569864767E-3</v>
      </c>
      <c r="Z64" s="58">
        <f t="shared" si="13"/>
        <v>1.4723335042127195E-3</v>
      </c>
      <c r="AA64" s="58">
        <f t="shared" si="17"/>
        <v>3.1922209898759352E-2</v>
      </c>
      <c r="AC64" s="58">
        <f>(('Male Inactive'!$I64+'Male Barely'!$I64+'Male Somewhat'!$I64+'Male Active'!$I64+'Male Highly'!$I64)*'Bowel Cancer Epi'!CJ107)/('Male Inactive'!$I64*'Bowel Cancer Epi'!$CL107+'Male Barely'!$I64*'Bowel Cancer Epi'!$CM107+'Male Somewhat'!$I64*'Bowel Cancer Epi'!$CN107+'Male Active'!$I64*'Bowel Cancer Epi'!$CO107+'Male Highly'!$I64*'Bowel Cancer Epi'!$CP107)</f>
        <v>1.3346921776659468E-3</v>
      </c>
      <c r="AD64" s="58">
        <f>(('Male Inactive'!$I64+'Male Barely'!$I64+'Male Somewhat'!$I64+'Male Active'!$I64+'Male Highly'!$I64)*'Bowel Cancer Epi'!CK107)/('Male Inactive'!$I64*'Bowel Cancer Epi'!$CL107+'Male Barely'!$I64*'Bowel Cancer Epi'!$CM107+'Male Somewhat'!$I64*'Bowel Cancer Epi'!$CN107+'Male Active'!$I64*'Bowel Cancer Epi'!$CO107+'Male Highly'!$I64*'Bowel Cancer Epi'!$CP107)</f>
        <v>8.897947851106313E-4</v>
      </c>
      <c r="AE64" s="58">
        <f t="shared" si="22"/>
        <v>1.3338018722000022E-3</v>
      </c>
      <c r="AF64" s="58">
        <f t="shared" si="23"/>
        <v>8.8939903511831009E-4</v>
      </c>
      <c r="AG64" s="58">
        <f t="shared" si="18"/>
        <v>4.2958817931365119E-3</v>
      </c>
      <c r="AI64" s="58">
        <f>(('Male Inactive'!$I64+'Male Barely'!$I64+'Male Somewhat'!$I64+'Male Active'!$I64+'Male Highly'!$I64)*'Diabetes Epi'!BQ117)/('Male Inactive'!$I64*'Diabetes Epi'!$BS117+'Male Barely'!$I64*'Diabetes Epi'!$BT117+'Male Somewhat'!$I64*'Diabetes Epi'!$BU117+'Male Active'!$I64*'Diabetes Epi'!$BV117+'Male Highly'!$I64*'Diabetes Epi'!$BW117)</f>
        <v>1.9676546530377578E-2</v>
      </c>
      <c r="AJ64" s="58">
        <f>(('Male Inactive'!$I64+'Male Barely'!$I64+'Male Somewhat'!$I64+'Male Active'!$I64+'Male Highly'!$I64)*'Diabetes Epi'!BR117)/('Male Inactive'!$I64*'Diabetes Epi'!$BS117+'Male Barely'!$I64*'Diabetes Epi'!$BT117+'Male Somewhat'!$I64*'Diabetes Epi'!$BU117+'Male Active'!$I64*'Diabetes Epi'!$BV117+'Male Highly'!$I64*'Diabetes Epi'!$BW117)</f>
        <v>0</v>
      </c>
      <c r="AK64" s="58">
        <f t="shared" si="19"/>
        <v>1.948422675067063E-2</v>
      </c>
      <c r="AL64" s="58">
        <f t="shared" si="20"/>
        <v>0</v>
      </c>
      <c r="AM64" s="58">
        <f t="shared" si="21"/>
        <v>0.29789593505231027</v>
      </c>
    </row>
    <row r="65" spans="1:39">
      <c r="A65" s="58">
        <v>67</v>
      </c>
      <c r="B65" s="58">
        <f>'ACM Rates'!M78-(SUM(C65:F65))</f>
        <v>1.1814347942091727E-2</v>
      </c>
      <c r="C65" s="58">
        <f t="shared" si="1"/>
        <v>1.2853053683820813E-4</v>
      </c>
      <c r="D65" s="58">
        <f t="shared" si="2"/>
        <v>1.4683425956624136E-3</v>
      </c>
      <c r="E65" s="58">
        <f t="shared" si="3"/>
        <v>0</v>
      </c>
      <c r="F65" s="58">
        <f t="shared" si="4"/>
        <v>8.8877892540765177E-4</v>
      </c>
      <c r="G65" s="58">
        <f t="shared" si="24"/>
        <v>1.43E-2</v>
      </c>
      <c r="H65" s="58">
        <f t="shared" si="25"/>
        <v>1.1744832562382901E-2</v>
      </c>
      <c r="I65" s="58">
        <f t="shared" si="14"/>
        <v>8713.8351642086618</v>
      </c>
      <c r="J65" s="58">
        <f t="shared" si="15"/>
        <v>102.34253497983504</v>
      </c>
      <c r="K65" s="58">
        <f t="shared" si="7"/>
        <v>8662.6638967187446</v>
      </c>
      <c r="L65" s="58">
        <f t="shared" si="8"/>
        <v>150000.75965829426</v>
      </c>
      <c r="M65" s="58">
        <f t="shared" si="9"/>
        <v>17.214091939036173</v>
      </c>
      <c r="O65" s="58">
        <f>'Quintile Functions'!$BR73</f>
        <v>-9.8253539919284112</v>
      </c>
      <c r="Q65" s="58">
        <f>(('Male Inactive'!$I65+'Male Barely'!$I65+'Male Somewhat'!$I65+'Male Active'!$I65+'Male Highly'!$I65)*'MI Epi'!CX83)/('Male Inactive'!$I65*'MI Epi'!CZ83+'Male Barely'!$I65*'MI Epi'!DA83+'Male Somewhat'!$I65*'MI Epi'!DB83+'Male Active'!$I65*'MI Epi'!DC83+'Male Highly'!$I65*'MI Epi'!DD83)</f>
        <v>5.269752010366534E-3</v>
      </c>
      <c r="R65" s="58">
        <f>(('Male Inactive'!$I65+'Male Barely'!$I65+'Male Somewhat'!$I65+'Male Active'!$I65+'Male Highly'!$I65)*'MI Epi'!CY83)/('Male Inactive'!$I65*'MI Epi'!$CZ83+'Male Barely'!$I65*'MI Epi'!$DA83+'Male Somewhat'!$I65*'MI Epi'!$DB83+'Male Active'!$I65*'MI Epi'!$DC83+'Male Highly'!$I65*'MI Epi'!$DD83)</f>
        <v>1.2853053683820813E-4</v>
      </c>
      <c r="S65" s="58">
        <f t="shared" si="10"/>
        <v>5.2558912255624701E-3</v>
      </c>
      <c r="T65" s="58">
        <f t="shared" si="11"/>
        <v>1.2852227714266196E-4</v>
      </c>
      <c r="U65" s="58">
        <f t="shared" si="16"/>
        <v>6.1087518062455791E-2</v>
      </c>
      <c r="W65" s="58">
        <f>(('Male Inactive'!$I65+'Male Barely'!$I65+'Male Somewhat'!$I65+'Male Active'!$I65+'Male Highly'!$I65)*'Stroke Epi'!CM91)/('Male Inactive'!$I65*'Stroke Epi'!$CO91+'Male Barely'!$I65*'Stroke Epi'!$CP91+'Male Somewhat'!$I65*'Stroke Epi'!$CQ91+'Male Active'!$I65*'Stroke Epi'!$CR91+'Male Highly'!$I65*'Stroke Epi'!$CS91)</f>
        <v>6.4073131447087133E-3</v>
      </c>
      <c r="X65" s="58">
        <f>(('Male Inactive'!$I65+'Male Barely'!$I65+'Male Somewhat'!$I65+'Male Active'!$I65+'Male Highly'!$I65)*'Stroke Epi'!CN91)/('Male Inactive'!$I65*'Stroke Epi'!$CO91+'Male Barely'!$I65*'Stroke Epi'!$CP91+'Male Somewhat'!$I65*'Stroke Epi'!$CQ91+'Male Active'!$I65*'Stroke Epi'!$CR91+'Male Highly'!$I65*'Stroke Epi'!$CS91)</f>
        <v>1.4683425956624136E-3</v>
      </c>
      <c r="Y65" s="58">
        <f t="shared" si="12"/>
        <v>6.3868300843173964E-3</v>
      </c>
      <c r="Z65" s="58">
        <f t="shared" si="13"/>
        <v>1.4672651081114596E-3</v>
      </c>
      <c r="AA65" s="58">
        <f t="shared" si="17"/>
        <v>3.670817638426823E-2</v>
      </c>
      <c r="AC65" s="58">
        <f>(('Male Inactive'!$I65+'Male Barely'!$I65+'Male Somewhat'!$I65+'Male Active'!$I65+'Male Highly'!$I65)*'Bowel Cancer Epi'!CJ108)/('Male Inactive'!$I65*'Bowel Cancer Epi'!$CL108+'Male Barely'!$I65*'Bowel Cancer Epi'!$CM108+'Male Somewhat'!$I65*'Bowel Cancer Epi'!$CN108+'Male Active'!$I65*'Bowel Cancer Epi'!$CO108+'Male Highly'!$I65*'Bowel Cancer Epi'!$CP108)</f>
        <v>1.3331683881114777E-3</v>
      </c>
      <c r="AD65" s="58">
        <f>(('Male Inactive'!$I65+'Male Barely'!$I65+'Male Somewhat'!$I65+'Male Active'!$I65+'Male Highly'!$I65)*'Bowel Cancer Epi'!CK108)/('Male Inactive'!$I65*'Bowel Cancer Epi'!$CL108+'Male Barely'!$I65*'Bowel Cancer Epi'!$CM108+'Male Somewhat'!$I65*'Bowel Cancer Epi'!$CN108+'Male Active'!$I65*'Bowel Cancer Epi'!$CO108+'Male Highly'!$I65*'Bowel Cancer Epi'!$CP108)</f>
        <v>8.8877892540765177E-4</v>
      </c>
      <c r="AE65" s="58">
        <f t="shared" si="22"/>
        <v>1.332280113919504E-3</v>
      </c>
      <c r="AF65" s="58">
        <f t="shared" si="23"/>
        <v>8.8838407840441391E-4</v>
      </c>
      <c r="AG65" s="58">
        <f t="shared" si="18"/>
        <v>4.738769432000238E-3</v>
      </c>
      <c r="AI65" s="58">
        <f>(('Male Inactive'!$I65+'Male Barely'!$I65+'Male Somewhat'!$I65+'Male Active'!$I65+'Male Highly'!$I65)*'Diabetes Epi'!BQ118)/('Male Inactive'!$I65*'Diabetes Epi'!$BS118+'Male Barely'!$I65*'Diabetes Epi'!$BT118+'Male Somewhat'!$I65*'Diabetes Epi'!$BU118+'Male Active'!$I65*'Diabetes Epi'!$BV118+'Male Highly'!$I65*'Diabetes Epi'!$BW118)</f>
        <v>1.9543703261999779E-2</v>
      </c>
      <c r="AJ65" s="58">
        <f>(('Male Inactive'!$I65+'Male Barely'!$I65+'Male Somewhat'!$I65+'Male Active'!$I65+'Male Highly'!$I65)*'Diabetes Epi'!BR118)/('Male Inactive'!$I65*'Diabetes Epi'!$BS118+'Male Barely'!$I65*'Diabetes Epi'!$BT118+'Male Somewhat'!$I65*'Diabetes Epi'!$BU118+'Male Active'!$I65*'Diabetes Epi'!$BV118+'Male Highly'!$I65*'Diabetes Epi'!$BW118)</f>
        <v>0</v>
      </c>
      <c r="AK65" s="58">
        <f t="shared" si="19"/>
        <v>1.9353963178528444E-2</v>
      </c>
      <c r="AL65" s="58">
        <f t="shared" si="20"/>
        <v>0</v>
      </c>
      <c r="AM65" s="58">
        <f t="shared" si="21"/>
        <v>0.31157588985631862</v>
      </c>
    </row>
    <row r="66" spans="1:39">
      <c r="A66" s="58">
        <v>68</v>
      </c>
      <c r="B66" s="58">
        <f>'ACM Rates'!M79-(SUM(C66:F66))</f>
        <v>1.1820712132535365E-2</v>
      </c>
      <c r="C66" s="58">
        <f t="shared" si="1"/>
        <v>1.2815827236276493E-4</v>
      </c>
      <c r="D66" s="58">
        <f t="shared" si="2"/>
        <v>1.4633537096827474E-3</v>
      </c>
      <c r="E66" s="58">
        <f t="shared" si="3"/>
        <v>0</v>
      </c>
      <c r="F66" s="58">
        <f t="shared" si="4"/>
        <v>8.877758854191237E-4</v>
      </c>
      <c r="G66" s="58">
        <f t="shared" si="24"/>
        <v>1.43E-2</v>
      </c>
      <c r="H66" s="58">
        <f t="shared" si="25"/>
        <v>1.1751121986461777E-2</v>
      </c>
      <c r="I66" s="58">
        <f t="shared" si="14"/>
        <v>8611.4926292288274</v>
      </c>
      <c r="J66" s="58">
        <f t="shared" si="15"/>
        <v>101.1947003715844</v>
      </c>
      <c r="K66" s="58">
        <f t="shared" si="7"/>
        <v>8560.895279043034</v>
      </c>
      <c r="L66" s="58">
        <f t="shared" si="8"/>
        <v>141439.86437925123</v>
      </c>
      <c r="M66" s="58">
        <f t="shared" si="9"/>
        <v>16.424546878108099</v>
      </c>
      <c r="O66" s="58">
        <f>'Quintile Functions'!$BR74</f>
        <v>-9.4371449184437584</v>
      </c>
      <c r="Q66" s="58">
        <f>(('Male Inactive'!$I66+'Male Barely'!$I66+'Male Somewhat'!$I66+'Male Active'!$I66+'Male Highly'!$I66)*'MI Epi'!CX84)/('Male Inactive'!$I66*'MI Epi'!CZ84+'Male Barely'!$I66*'MI Epi'!DA84+'Male Somewhat'!$I66*'MI Epi'!DB84+'Male Active'!$I66*'MI Epi'!DC84+'Male Highly'!$I66*'MI Epi'!DD84)</f>
        <v>5.2544891668733608E-3</v>
      </c>
      <c r="R66" s="58">
        <f>(('Male Inactive'!$I66+'Male Barely'!$I66+'Male Somewhat'!$I66+'Male Active'!$I66+'Male Highly'!$I66)*'MI Epi'!CY84)/('Male Inactive'!$I66*'MI Epi'!$CZ84+'Male Barely'!$I66*'MI Epi'!$DA84+'Male Somewhat'!$I66*'MI Epi'!$DB84+'Male Active'!$I66*'MI Epi'!$DC84+'Male Highly'!$I66*'MI Epi'!$DD84)</f>
        <v>1.2815827236276493E-4</v>
      </c>
      <c r="S66" s="58">
        <f t="shared" si="10"/>
        <v>5.2407084860488506E-3</v>
      </c>
      <c r="T66" s="58">
        <f t="shared" si="11"/>
        <v>1.2815006044220034E-4</v>
      </c>
      <c r="U66" s="58">
        <f t="shared" si="16"/>
        <v>6.5902287572767518E-2</v>
      </c>
      <c r="W66" s="58">
        <f>(('Male Inactive'!$I66+'Male Barely'!$I66+'Male Somewhat'!$I66+'Male Active'!$I66+'Male Highly'!$I66)*'Stroke Epi'!CM92)/('Male Inactive'!$I66*'Stroke Epi'!$CO92+'Male Barely'!$I66*'Stroke Epi'!$CP92+'Male Somewhat'!$I66*'Stroke Epi'!$CQ92+'Male Active'!$I66*'Stroke Epi'!$CR92+'Male Highly'!$I66*'Stroke Epi'!$CS92)</f>
        <v>6.3855434604338044E-3</v>
      </c>
      <c r="X66" s="58">
        <f>(('Male Inactive'!$I66+'Male Barely'!$I66+'Male Somewhat'!$I66+'Male Active'!$I66+'Male Highly'!$I66)*'Stroke Epi'!CN92)/('Male Inactive'!$I66*'Stroke Epi'!$CO92+'Male Barely'!$I66*'Stroke Epi'!$CP92+'Male Somewhat'!$I66*'Stroke Epi'!$CQ92+'Male Active'!$I66*'Stroke Epi'!$CR92+'Male Highly'!$I66*'Stroke Epi'!$CS92)</f>
        <v>1.4633537096827474E-3</v>
      </c>
      <c r="Y66" s="58">
        <f t="shared" si="12"/>
        <v>6.3651992038690208E-3</v>
      </c>
      <c r="Z66" s="58">
        <f t="shared" si="13"/>
        <v>1.4622835297238845E-3</v>
      </c>
      <c r="AA66" s="58">
        <f t="shared" si="17"/>
        <v>4.1454116654156922E-2</v>
      </c>
      <c r="AC66" s="58">
        <f>(('Male Inactive'!$I66+'Male Barely'!$I66+'Male Somewhat'!$I66+'Male Active'!$I66+'Male Highly'!$I66)*'Bowel Cancer Epi'!CJ109)/('Male Inactive'!$I66*'Bowel Cancer Epi'!$CL109+'Male Barely'!$I66*'Bowel Cancer Epi'!$CM109+'Male Somewhat'!$I66*'Bowel Cancer Epi'!$CN109+'Male Active'!$I66*'Bowel Cancer Epi'!$CO109+'Male Highly'!$I66*'Bowel Cancer Epi'!$CP109)</f>
        <v>1.3316638281286853E-3</v>
      </c>
      <c r="AD66" s="58">
        <f>(('Male Inactive'!$I66+'Male Barely'!$I66+'Male Somewhat'!$I66+'Male Active'!$I66+'Male Highly'!$I66)*'Bowel Cancer Epi'!CK109)/('Male Inactive'!$I66*'Bowel Cancer Epi'!$CL109+'Male Barely'!$I66*'Bowel Cancer Epi'!$CM109+'Male Somewhat'!$I66*'Bowel Cancer Epi'!$CN109+'Male Active'!$I66*'Bowel Cancer Epi'!$CO109+'Male Highly'!$I66*'Bowel Cancer Epi'!$CP109)</f>
        <v>8.877758854191237E-4</v>
      </c>
      <c r="AE66" s="58">
        <f t="shared" si="22"/>
        <v>1.33077755730171E-3</v>
      </c>
      <c r="AF66" s="58">
        <f t="shared" si="23"/>
        <v>8.8738192899806556E-4</v>
      </c>
      <c r="AG66" s="58">
        <f t="shared" si="18"/>
        <v>5.1809547769714193E-3</v>
      </c>
      <c r="AI66" s="58">
        <f>(('Male Inactive'!$I66+'Male Barely'!$I66+'Male Somewhat'!$I66+'Male Active'!$I66+'Male Highly'!$I66)*'Diabetes Epi'!BQ119)/('Male Inactive'!$I66*'Diabetes Epi'!$BS119+'Male Barely'!$I66*'Diabetes Epi'!$BT119+'Male Somewhat'!$I66*'Diabetes Epi'!$BU119+'Male Active'!$I66*'Diabetes Epi'!$BV119+'Male Highly'!$I66*'Diabetes Epi'!$BW119)</f>
        <v>1.9413992337277541E-2</v>
      </c>
      <c r="AJ66" s="58">
        <f>(('Male Inactive'!$I66+'Male Barely'!$I66+'Male Somewhat'!$I66+'Male Active'!$I66+'Male Highly'!$I66)*'Diabetes Epi'!BR119)/('Male Inactive'!$I66*'Diabetes Epi'!$BS119+'Male Barely'!$I66*'Diabetes Epi'!$BT119+'Male Somewhat'!$I66*'Diabetes Epi'!$BU119+'Male Active'!$I66*'Diabetes Epi'!$BV119+'Male Highly'!$I66*'Diabetes Epi'!$BW119)</f>
        <v>0</v>
      </c>
      <c r="AK66" s="58">
        <f t="shared" si="19"/>
        <v>1.9226754424262915E-2</v>
      </c>
      <c r="AL66" s="58">
        <f t="shared" si="20"/>
        <v>0</v>
      </c>
      <c r="AM66" s="58">
        <f t="shared" si="21"/>
        <v>0.32489962473525064</v>
      </c>
    </row>
    <row r="67" spans="1:39">
      <c r="A67" s="58">
        <v>69</v>
      </c>
      <c r="B67" s="58">
        <f>'ACM Rates'!M80-(SUM(C67:F67))</f>
        <v>1.1826972724181093E-2</v>
      </c>
      <c r="C67" s="58">
        <f t="shared" si="1"/>
        <v>1.2779198489507721E-4</v>
      </c>
      <c r="D67" s="58">
        <f t="shared" si="2"/>
        <v>1.4584498182957117E-3</v>
      </c>
      <c r="E67" s="58">
        <f t="shared" si="3"/>
        <v>0</v>
      </c>
      <c r="F67" s="58">
        <f t="shared" si="4"/>
        <v>8.867854726281177E-4</v>
      </c>
      <c r="G67" s="58">
        <f t="shared" ref="G67:G98" si="26">B67+(SUM(C67:F67))</f>
        <v>1.43E-2</v>
      </c>
      <c r="H67" s="58">
        <f t="shared" ref="H67:H98" si="27">1-EXP(-B67)</f>
        <v>1.1757308989764237E-2</v>
      </c>
      <c r="I67" s="58">
        <f t="shared" si="14"/>
        <v>8510.2979288572424</v>
      </c>
      <c r="J67" s="58">
        <f t="shared" si="15"/>
        <v>100.05820234452523</v>
      </c>
      <c r="K67" s="58">
        <f t="shared" si="7"/>
        <v>8460.2688276849804</v>
      </c>
      <c r="L67" s="58">
        <f t="shared" si="8"/>
        <v>132979.59555156622</v>
      </c>
      <c r="M67" s="58">
        <f t="shared" si="9"/>
        <v>15.625727402638963</v>
      </c>
      <c r="O67" s="58">
        <f>'Quintile Functions'!$BR75</f>
        <v>-9.0642743543766411</v>
      </c>
      <c r="Q67" s="58">
        <f>(('Male Inactive'!$I67+'Male Barely'!$I67+'Male Somewhat'!$I67+'Male Active'!$I67+'Male Highly'!$I67)*'MI Epi'!CX85)/('Male Inactive'!$I67*'MI Epi'!CZ85+'Male Barely'!$I67*'MI Epi'!DA85+'Male Somewhat'!$I67*'MI Epi'!DB85+'Male Active'!$I67*'MI Epi'!DC85+'Male Highly'!$I67*'MI Epi'!DD85)</f>
        <v>5.2394713806981647E-3</v>
      </c>
      <c r="R67" s="58">
        <f>(('Male Inactive'!$I67+'Male Barely'!$I67+'Male Somewhat'!$I67+'Male Active'!$I67+'Male Highly'!$I67)*'MI Epi'!CY85)/('Male Inactive'!$I67*'MI Epi'!$CZ85+'Male Barely'!$I67*'MI Epi'!$DA85+'Male Somewhat'!$I67*'MI Epi'!$DB85+'Male Active'!$I67*'MI Epi'!$DC85+'Male Highly'!$I67*'MI Epi'!$DD85)</f>
        <v>1.2779198489507721E-4</v>
      </c>
      <c r="S67" s="58">
        <f t="shared" si="10"/>
        <v>5.2257692915366194E-3</v>
      </c>
      <c r="T67" s="58">
        <f t="shared" si="11"/>
        <v>1.2778381984723808E-4</v>
      </c>
      <c r="U67" s="58">
        <f t="shared" si="16"/>
        <v>7.0678528778376451E-2</v>
      </c>
      <c r="W67" s="58">
        <f>(('Male Inactive'!$I67+'Male Barely'!$I67+'Male Somewhat'!$I67+'Male Active'!$I67+'Male Highly'!$I67)*'Stroke Epi'!CM93)/('Male Inactive'!$I67*'Stroke Epi'!$CO93+'Male Barely'!$I67*'Stroke Epi'!$CP93+'Male Somewhat'!$I67*'Stroke Epi'!$CQ93+'Male Active'!$I67*'Stroke Epi'!$CR93+'Male Highly'!$I67*'Stroke Epi'!$CS93)</f>
        <v>6.3641446616540141E-3</v>
      </c>
      <c r="X67" s="58">
        <f>(('Male Inactive'!$I67+'Male Barely'!$I67+'Male Somewhat'!$I67+'Male Active'!$I67+'Male Highly'!$I67)*'Stroke Epi'!CN93)/('Male Inactive'!$I67*'Stroke Epi'!$CO93+'Male Barely'!$I67*'Stroke Epi'!$CP93+'Male Somewhat'!$I67*'Stroke Epi'!$CQ93+'Male Active'!$I67*'Stroke Epi'!$CR93+'Male Highly'!$I67*'Stroke Epi'!$CS93)</f>
        <v>1.4584498182957117E-3</v>
      </c>
      <c r="Y67" s="58">
        <f t="shared" si="12"/>
        <v>6.3439363852076935E-3</v>
      </c>
      <c r="Z67" s="58">
        <f t="shared" si="13"/>
        <v>1.4573867972098586E-3</v>
      </c>
      <c r="AA67" s="58">
        <f t="shared" si="17"/>
        <v>4.6160668603397716E-2</v>
      </c>
      <c r="AC67" s="58">
        <f>(('Male Inactive'!$I67+'Male Barely'!$I67+'Male Somewhat'!$I67+'Male Active'!$I67+'Male Highly'!$I67)*'Bowel Cancer Epi'!CJ110)/('Male Inactive'!$I67*'Bowel Cancer Epi'!$CL110+'Male Barely'!$I67*'Bowel Cancer Epi'!$CM110+'Male Somewhat'!$I67*'Bowel Cancer Epi'!$CN110+'Male Active'!$I67*'Bowel Cancer Epi'!$CO110+'Male Highly'!$I67*'Bowel Cancer Epi'!$CP110)</f>
        <v>1.3301782089421765E-3</v>
      </c>
      <c r="AD67" s="58">
        <f>(('Male Inactive'!$I67+'Male Barely'!$I67+'Male Somewhat'!$I67+'Male Active'!$I67+'Male Highly'!$I67)*'Bowel Cancer Epi'!CK110)/('Male Inactive'!$I67*'Bowel Cancer Epi'!$CL110+'Male Barely'!$I67*'Bowel Cancer Epi'!$CM110+'Male Somewhat'!$I67*'Bowel Cancer Epi'!$CN110+'Male Active'!$I67*'Bowel Cancer Epi'!$CO110+'Male Highly'!$I67*'Bowel Cancer Epi'!$CP110)</f>
        <v>8.867854726281177E-4</v>
      </c>
      <c r="AE67" s="58">
        <f t="shared" si="22"/>
        <v>1.3292939140417959E-3</v>
      </c>
      <c r="AF67" s="58">
        <f t="shared" si="23"/>
        <v>8.8639239459142871E-4</v>
      </c>
      <c r="AG67" s="58">
        <f t="shared" si="18"/>
        <v>5.6224449629894181E-3</v>
      </c>
      <c r="AI67" s="58">
        <f>(('Male Inactive'!$I67+'Male Barely'!$I67+'Male Somewhat'!$I67+'Male Active'!$I67+'Male Highly'!$I67)*'Diabetes Epi'!BQ120)/('Male Inactive'!$I67*'Diabetes Epi'!$BS120+'Male Barely'!$I67*'Diabetes Epi'!$BT120+'Male Somewhat'!$I67*'Diabetes Epi'!$BU120+'Male Active'!$I67*'Diabetes Epi'!$BV120+'Male Highly'!$I67*'Diabetes Epi'!$BW120)</f>
        <v>1.928731044623918E-2</v>
      </c>
      <c r="AJ67" s="58">
        <f>(('Male Inactive'!$I67+'Male Barely'!$I67+'Male Somewhat'!$I67+'Male Active'!$I67+'Male Highly'!$I67)*'Diabetes Epi'!BR120)/('Male Inactive'!$I67*'Diabetes Epi'!$BS120+'Male Barely'!$I67*'Diabetes Epi'!$BT120+'Male Somewhat'!$I67*'Diabetes Epi'!$BU120+'Male Active'!$I67*'Diabetes Epi'!$BV120+'Male Highly'!$I67*'Diabetes Epi'!$BW120)</f>
        <v>0</v>
      </c>
      <c r="AK67" s="58">
        <f t="shared" si="19"/>
        <v>1.9102500344628792E-2</v>
      </c>
      <c r="AL67" s="58">
        <f t="shared" si="20"/>
        <v>0</v>
      </c>
      <c r="AM67" s="58">
        <f t="shared" si="21"/>
        <v>0.33787961386219373</v>
      </c>
    </row>
    <row r="68" spans="1:39">
      <c r="A68" s="58">
        <v>70</v>
      </c>
      <c r="B68" s="58">
        <f>'ACM Rates'!M81-(SUM(C68:F68))</f>
        <v>2.0162737891124494E-2</v>
      </c>
      <c r="C68" s="58">
        <f t="shared" ref="C68:C98" si="28">R68</f>
        <v>2.5486309862939499E-4</v>
      </c>
      <c r="D68" s="58">
        <f t="shared" ref="D68:D98" si="29">X68</f>
        <v>2.6429618257678782E-3</v>
      </c>
      <c r="E68" s="58">
        <f t="shared" ref="E68:E98" si="30">AJ68</f>
        <v>0</v>
      </c>
      <c r="F68" s="58">
        <f t="shared" ref="F68:F98" si="31">AD68</f>
        <v>1.439437184478235E-3</v>
      </c>
      <c r="G68" s="58">
        <f t="shared" si="26"/>
        <v>2.4500000000000001E-2</v>
      </c>
      <c r="H68" s="58">
        <f t="shared" si="27"/>
        <v>1.9960829179320516E-2</v>
      </c>
      <c r="I68" s="58">
        <f t="shared" si="14"/>
        <v>8410.2397265127165</v>
      </c>
      <c r="J68" s="58">
        <f t="shared" si="15"/>
        <v>167.87535853805562</v>
      </c>
      <c r="K68" s="58">
        <f t="shared" ref="K68:K98" si="32">0.5*(I68+I69)</f>
        <v>8326.3020472436874</v>
      </c>
      <c r="L68" s="58">
        <f t="shared" ref="L68:L98" si="33">SUM(K69:K162)</f>
        <v>124653.29350432253</v>
      </c>
      <c r="M68" s="58">
        <f t="shared" ref="M68:M98" si="34">L68/I68</f>
        <v>14.821610032275464</v>
      </c>
      <c r="O68" s="58">
        <f>'Quintile Functions'!$BR76</f>
        <v>-8.7061362606434276</v>
      </c>
      <c r="Q68" s="58">
        <f>(('Male Inactive'!$I68+'Male Barely'!$I68+'Male Somewhat'!$I68+'Male Active'!$I68+'Male Highly'!$I68)*'MI Epi'!CX86)/('Male Inactive'!$I68*'MI Epi'!CZ86+'Male Barely'!$I68*'MI Epi'!DA86+'Male Somewhat'!$I68*'MI Epi'!DB86+'Male Active'!$I68*'MI Epi'!DC86+'Male Highly'!$I68*'MI Epi'!DD86)</f>
        <v>7.0087352123083613E-3</v>
      </c>
      <c r="R68" s="58">
        <f>(('Male Inactive'!$I68+'Male Barely'!$I68+'Male Somewhat'!$I68+'Male Active'!$I68+'Male Highly'!$I68)*'MI Epi'!CY86)/('Male Inactive'!$I68*'MI Epi'!$CZ86+'Male Barely'!$I68*'MI Epi'!$DA86+'Male Somewhat'!$I68*'MI Epi'!$DB86+'Male Active'!$I68*'MI Epi'!$DC86+'Male Highly'!$I68*'MI Epi'!$DD86)</f>
        <v>2.5486309862939499E-4</v>
      </c>
      <c r="S68" s="58">
        <f t="shared" ref="S68:S98" si="35">1-EXP(-Q68)</f>
        <v>6.9842313082155716E-3</v>
      </c>
      <c r="T68" s="58">
        <f t="shared" ref="T68:T98" si="36">1-EXP(-R68)</f>
        <v>2.5483062378883758E-4</v>
      </c>
      <c r="U68" s="58">
        <f t="shared" si="16"/>
        <v>7.5416801611795425E-2</v>
      </c>
      <c r="W68" s="58">
        <f>(('Male Inactive'!$I68+'Male Barely'!$I68+'Male Somewhat'!$I68+'Male Active'!$I68+'Male Highly'!$I68)*'Stroke Epi'!CM94)/('Male Inactive'!$I68*'Stroke Epi'!$CO94+'Male Barely'!$I68*'Stroke Epi'!$CP94+'Male Somewhat'!$I68*'Stroke Epi'!$CQ94+'Male Active'!$I68*'Stroke Epi'!$CR94+'Male Highly'!$I68*'Stroke Epi'!$CS94)</f>
        <v>9.5146625727643604E-3</v>
      </c>
      <c r="X68" s="58">
        <f>(('Male Inactive'!$I68+'Male Barely'!$I68+'Male Somewhat'!$I68+'Male Active'!$I68+'Male Highly'!$I68)*'Stroke Epi'!CN94)/('Male Inactive'!$I68*'Stroke Epi'!$CO94+'Male Barely'!$I68*'Stroke Epi'!$CP94+'Male Somewhat'!$I68*'Stroke Epi'!$CQ94+'Male Active'!$I68*'Stroke Epi'!$CR94+'Male Highly'!$I68*'Stroke Epi'!$CS94)</f>
        <v>2.6429618257678782E-3</v>
      </c>
      <c r="Y68" s="58">
        <f t="shared" ref="Y68:Y98" si="37">1-EXP(-W68)</f>
        <v>9.4695413885023116E-3</v>
      </c>
      <c r="Z68" s="58">
        <f t="shared" ref="Z68:Z98" si="38">1-EXP(-X68)</f>
        <v>2.6394722770866075E-3</v>
      </c>
      <c r="AA68" s="58">
        <f t="shared" si="17"/>
        <v>5.0828454564882379E-2</v>
      </c>
      <c r="AC68" s="58">
        <f>(('Male Inactive'!$I68+'Male Barely'!$I68+'Male Somewhat'!$I68+'Male Active'!$I68+'Male Highly'!$I68)*'Bowel Cancer Epi'!CJ111)/('Male Inactive'!$I68*'Bowel Cancer Epi'!$CL111+'Male Barely'!$I68*'Bowel Cancer Epi'!$CM111+'Male Somewhat'!$I68*'Bowel Cancer Epi'!$CN111+'Male Active'!$I68*'Bowel Cancer Epi'!$CO111+'Male Highly'!$I68*'Bowel Cancer Epi'!$CP111)</f>
        <v>1.6608890590133483E-3</v>
      </c>
      <c r="AD68" s="58">
        <f>(('Male Inactive'!$I68+'Male Barely'!$I68+'Male Somewhat'!$I68+'Male Active'!$I68+'Male Highly'!$I68)*'Bowel Cancer Epi'!CK111)/('Male Inactive'!$I68*'Bowel Cancer Epi'!$CL111+'Male Barely'!$I68*'Bowel Cancer Epi'!$CM111+'Male Somewhat'!$I68*'Bowel Cancer Epi'!$CN111+'Male Active'!$I68*'Bowel Cancer Epi'!$CO111+'Male Highly'!$I68*'Bowel Cancer Epi'!$CP111)</f>
        <v>1.439437184478235E-3</v>
      </c>
      <c r="AE68" s="58">
        <f t="shared" si="22"/>
        <v>1.6595105460714965E-3</v>
      </c>
      <c r="AF68" s="58">
        <f t="shared" si="23"/>
        <v>1.4384016916760833E-3</v>
      </c>
      <c r="AG68" s="58">
        <f t="shared" si="18"/>
        <v>6.0632470166105011E-3</v>
      </c>
      <c r="AI68" s="58">
        <f>(('Male Inactive'!$I68+'Male Barely'!$I68+'Male Somewhat'!$I68+'Male Active'!$I68+'Male Highly'!$I68)*'Diabetes Epi'!BQ121)/('Male Inactive'!$I68*'Diabetes Epi'!$BS121+'Male Barely'!$I68*'Diabetes Epi'!$BT121+'Male Somewhat'!$I68*'Diabetes Epi'!$BU121+'Male Active'!$I68*'Diabetes Epi'!$BV121+'Male Highly'!$I68*'Diabetes Epi'!$BW121)</f>
        <v>2.0137977002595234E-2</v>
      </c>
      <c r="AJ68" s="58">
        <f>(('Male Inactive'!$I68+'Male Barely'!$I68+'Male Somewhat'!$I68+'Male Active'!$I68+'Male Highly'!$I68)*'Diabetes Epi'!BR121)/('Male Inactive'!$I68*'Diabetes Epi'!$BS121+'Male Barely'!$I68*'Diabetes Epi'!$BT121+'Male Somewhat'!$I68*'Diabetes Epi'!$BU121+'Male Active'!$I68*'Diabetes Epi'!$BV121+'Male Highly'!$I68*'Diabetes Epi'!$BW121)</f>
        <v>0</v>
      </c>
      <c r="AK68" s="58">
        <f t="shared" si="19"/>
        <v>1.9936562238223265E-2</v>
      </c>
      <c r="AL68" s="58">
        <f t="shared" si="20"/>
        <v>0</v>
      </c>
      <c r="AM68" s="58">
        <f t="shared" si="21"/>
        <v>0.35052776876657693</v>
      </c>
    </row>
    <row r="69" spans="1:39">
      <c r="A69" s="58">
        <v>71</v>
      </c>
      <c r="B69" s="58">
        <f>'ACM Rates'!M82-(SUM(C69:F69))</f>
        <v>2.0173759290286222E-2</v>
      </c>
      <c r="C69" s="58">
        <f t="shared" si="28"/>
        <v>2.5414553274524565E-4</v>
      </c>
      <c r="D69" s="58">
        <f t="shared" si="29"/>
        <v>2.6342453609398812E-3</v>
      </c>
      <c r="E69" s="58">
        <f t="shared" si="30"/>
        <v>0</v>
      </c>
      <c r="F69" s="58">
        <f t="shared" si="31"/>
        <v>1.4378498160286532E-3</v>
      </c>
      <c r="G69" s="58">
        <f t="shared" si="26"/>
        <v>2.4500000000000001E-2</v>
      </c>
      <c r="H69" s="58">
        <f t="shared" si="27"/>
        <v>1.997163052269324E-2</v>
      </c>
      <c r="I69" s="58">
        <f t="shared" ref="I69:I98" si="39">I68-J68</f>
        <v>8242.3643679746601</v>
      </c>
      <c r="J69" s="58">
        <f t="shared" ref="J69:J98" si="40">I69*H69</f>
        <v>164.6134557906019</v>
      </c>
      <c r="K69" s="58">
        <f t="shared" si="32"/>
        <v>8160.0576400793598</v>
      </c>
      <c r="L69" s="58">
        <f t="shared" si="33"/>
        <v>116493.23586424318</v>
      </c>
      <c r="M69" s="58">
        <f t="shared" si="34"/>
        <v>14.133473195734037</v>
      </c>
      <c r="O69" s="58">
        <f>'Quintile Functions'!$BR77</f>
        <v>-8.3621485433406164</v>
      </c>
      <c r="Q69" s="58">
        <f>(('Male Inactive'!$I69+'Male Barely'!$I69+'Male Somewhat'!$I69+'Male Active'!$I69+'Male Highly'!$I69)*'MI Epi'!CX87)/('Male Inactive'!$I69*'MI Epi'!CZ87+'Male Barely'!$I69*'MI Epi'!DA87+'Male Somewhat'!$I69*'MI Epi'!DB87+'Male Active'!$I69*'MI Epi'!DC87+'Male Highly'!$I69*'MI Epi'!DD87)</f>
        <v>6.9890021504942544E-3</v>
      </c>
      <c r="R69" s="58">
        <f>(('Male Inactive'!$I69+'Male Barely'!$I69+'Male Somewhat'!$I69+'Male Active'!$I69+'Male Highly'!$I69)*'MI Epi'!CY87)/('Male Inactive'!$I69*'MI Epi'!$CZ87+'Male Barely'!$I69*'MI Epi'!$DA87+'Male Somewhat'!$I69*'MI Epi'!$DB87+'Male Active'!$I69*'MI Epi'!$DC87+'Male Highly'!$I69*'MI Epi'!$DD87)</f>
        <v>2.5414553274524565E-4</v>
      </c>
      <c r="S69" s="58">
        <f t="shared" si="35"/>
        <v>6.964635873331293E-3</v>
      </c>
      <c r="T69" s="58">
        <f t="shared" si="36"/>
        <v>2.5411324050506057E-4</v>
      </c>
      <c r="U69" s="58">
        <f t="shared" ref="U69:U98" si="41">((U68-T68+((1-U68)*S68))/(1-T68))</f>
        <v>8.1640278352298382E-2</v>
      </c>
      <c r="W69" s="58">
        <f>(('Male Inactive'!$I69+'Male Barely'!$I69+'Male Somewhat'!$I69+'Male Active'!$I69+'Male Highly'!$I69)*'Stroke Epi'!CM95)/('Male Inactive'!$I69*'Stroke Epi'!$CO95+'Male Barely'!$I69*'Stroke Epi'!$CP95+'Male Somewhat'!$I69*'Stroke Epi'!$CQ95+'Male Active'!$I69*'Stroke Epi'!$CR95+'Male Highly'!$I69*'Stroke Epi'!$CS95)</f>
        <v>9.4832832993835721E-3</v>
      </c>
      <c r="X69" s="58">
        <f>(('Male Inactive'!$I69+'Male Barely'!$I69+'Male Somewhat'!$I69+'Male Active'!$I69+'Male Highly'!$I69)*'Stroke Epi'!CN95)/('Male Inactive'!$I69*'Stroke Epi'!$CO95+'Male Barely'!$I69*'Stroke Epi'!$CP95+'Male Somewhat'!$I69*'Stroke Epi'!$CQ95+'Male Active'!$I69*'Stroke Epi'!$CR95+'Male Highly'!$I69*'Stroke Epi'!$CS95)</f>
        <v>2.6342453609398812E-3</v>
      </c>
      <c r="Y69" s="58">
        <f t="shared" si="37"/>
        <v>9.4384587747772253E-3</v>
      </c>
      <c r="Z69" s="58">
        <f t="shared" si="38"/>
        <v>2.6307787812376304E-3</v>
      </c>
      <c r="AA69" s="58">
        <f t="shared" ref="AA69:AA98" si="42">((AA68-Z68+((1-AA68)*Y68))/(1-Z68))</f>
        <v>5.732851855750129E-2</v>
      </c>
      <c r="AC69" s="58">
        <f>(('Male Inactive'!$I69+'Male Barely'!$I69+'Male Somewhat'!$I69+'Male Active'!$I69+'Male Highly'!$I69)*'Bowel Cancer Epi'!CJ112)/('Male Inactive'!$I69*'Bowel Cancer Epi'!$CL112+'Male Barely'!$I69*'Bowel Cancer Epi'!$CM112+'Male Somewhat'!$I69*'Bowel Cancer Epi'!$CN112+'Male Active'!$I69*'Bowel Cancer Epi'!$CO112+'Male Highly'!$I69*'Bowel Cancer Epi'!$CP112)</f>
        <v>1.6590574800330613E-3</v>
      </c>
      <c r="AD69" s="58">
        <f>(('Male Inactive'!$I69+'Male Barely'!$I69+'Male Somewhat'!$I69+'Male Active'!$I69+'Male Highly'!$I69)*'Bowel Cancer Epi'!CK112)/('Male Inactive'!$I69*'Bowel Cancer Epi'!$CL112+'Male Barely'!$I69*'Bowel Cancer Epi'!$CM112+'Male Somewhat'!$I69*'Bowel Cancer Epi'!$CN112+'Male Active'!$I69*'Bowel Cancer Epi'!$CO112+'Male Highly'!$I69*'Bowel Cancer Epi'!$CP112)</f>
        <v>1.4378498160286532E-3</v>
      </c>
      <c r="AE69" s="58">
        <f t="shared" si="22"/>
        <v>1.6576820049413188E-3</v>
      </c>
      <c r="AF69" s="58">
        <f t="shared" si="23"/>
        <v>1.4368166052418641E-3</v>
      </c>
      <c r="AG69" s="58">
        <f t="shared" ref="AG69:AG98" si="43">((AG68-AF68+((1-AG68)*AE68))/(1-AF68))</f>
        <v>6.2833318037342663E-3</v>
      </c>
      <c r="AI69" s="58">
        <f>(('Male Inactive'!$I69+'Male Barely'!$I69+'Male Somewhat'!$I69+'Male Active'!$I69+'Male Highly'!$I69)*'Diabetes Epi'!BQ122)/('Male Inactive'!$I69*'Diabetes Epi'!$BS122+'Male Barely'!$I69*'Diabetes Epi'!$BT122+'Male Somewhat'!$I69*'Diabetes Epi'!$BU122+'Male Active'!$I69*'Diabetes Epi'!$BV122+'Male Highly'!$I69*'Diabetes Epi'!$BW122)</f>
        <v>2.0009457208065243E-2</v>
      </c>
      <c r="AJ69" s="58">
        <f>(('Male Inactive'!$I69+'Male Barely'!$I69+'Male Somewhat'!$I69+'Male Active'!$I69+'Male Highly'!$I69)*'Diabetes Epi'!BR122)/('Male Inactive'!$I69*'Diabetes Epi'!$BS122+'Male Barely'!$I69*'Diabetes Epi'!$BT122+'Male Somewhat'!$I69*'Diabetes Epi'!$BU122+'Male Active'!$I69*'Diabetes Epi'!$BV122+'Male Highly'!$I69*'Diabetes Epi'!$BW122)</f>
        <v>0</v>
      </c>
      <c r="AK69" s="58">
        <f t="shared" ref="AK69:AK98" si="44">1-EXP(-AI69)</f>
        <v>1.9810596592209739E-2</v>
      </c>
      <c r="AL69" s="58">
        <f t="shared" ref="AL69:AL98" si="45">1-EXP(-AJ69)</f>
        <v>0</v>
      </c>
      <c r="AM69" s="58">
        <f t="shared" ref="AM69:AM98" si="46">((AM68-AL68+((1-AM68)*AK68))/(1-AL68))</f>
        <v>0.36347601232655979</v>
      </c>
    </row>
    <row r="70" spans="1:39">
      <c r="A70" s="58">
        <v>72</v>
      </c>
      <c r="B70" s="58">
        <f>'ACM Rates'!M83-(SUM(C70:F70))</f>
        <v>2.0184599987623085E-2</v>
      </c>
      <c r="C70" s="58">
        <f t="shared" si="28"/>
        <v>2.5343954309347741E-4</v>
      </c>
      <c r="D70" s="58">
        <f t="shared" si="29"/>
        <v>2.6256777438294519E-3</v>
      </c>
      <c r="E70" s="58">
        <f t="shared" si="30"/>
        <v>0</v>
      </c>
      <c r="F70" s="58">
        <f t="shared" si="31"/>
        <v>1.4362827254539856E-3</v>
      </c>
      <c r="G70" s="58">
        <f t="shared" si="26"/>
        <v>2.4500000000000001E-2</v>
      </c>
      <c r="H70" s="58">
        <f t="shared" si="27"/>
        <v>1.9982254656041643E-2</v>
      </c>
      <c r="I70" s="58">
        <f t="shared" si="39"/>
        <v>8077.7509121840585</v>
      </c>
      <c r="J70" s="58">
        <f t="shared" si="40"/>
        <v>161.41167577533452</v>
      </c>
      <c r="K70" s="58">
        <f t="shared" si="32"/>
        <v>7997.0450742963912</v>
      </c>
      <c r="L70" s="58">
        <f t="shared" si="33"/>
        <v>108496.19078994681</v>
      </c>
      <c r="M70" s="58">
        <f t="shared" si="34"/>
        <v>13.431485071704403</v>
      </c>
      <c r="O70" s="58">
        <f>'Quintile Functions'!$BR78</f>
        <v>-8.031752107648007</v>
      </c>
      <c r="Q70" s="58">
        <f>(('Male Inactive'!$I70+'Male Barely'!$I70+'Male Somewhat'!$I70+'Male Active'!$I70+'Male Highly'!$I70)*'MI Epi'!CX88)/('Male Inactive'!$I70*'MI Epi'!CZ88+'Male Barely'!$I70*'MI Epi'!DA88+'Male Somewhat'!$I70*'MI Epi'!DB88+'Male Active'!$I70*'MI Epi'!DC88+'Male Highly'!$I70*'MI Epi'!DD88)</f>
        <v>6.9695874350706281E-3</v>
      </c>
      <c r="R70" s="58">
        <f>(('Male Inactive'!$I70+'Male Barely'!$I70+'Male Somewhat'!$I70+'Male Active'!$I70+'Male Highly'!$I70)*'MI Epi'!CY88)/('Male Inactive'!$I70*'MI Epi'!$CZ88+'Male Barely'!$I70*'MI Epi'!$DA88+'Male Somewhat'!$I70*'MI Epi'!$DB88+'Male Active'!$I70*'MI Epi'!$DC88+'Male Highly'!$I70*'MI Epi'!$DD88)</f>
        <v>2.5343954309347741E-4</v>
      </c>
      <c r="S70" s="58">
        <f t="shared" si="35"/>
        <v>6.9453561871769542E-3</v>
      </c>
      <c r="T70" s="58">
        <f t="shared" si="36"/>
        <v>2.5340743000545896E-4</v>
      </c>
      <c r="U70" s="58">
        <f t="shared" si="41"/>
        <v>8.7804518464521447E-2</v>
      </c>
      <c r="W70" s="58">
        <f>(('Male Inactive'!$I70+'Male Barely'!$I70+'Male Somewhat'!$I70+'Male Active'!$I70+'Male Highly'!$I70)*'Stroke Epi'!CM96)/('Male Inactive'!$I70*'Stroke Epi'!$CO96+'Male Barely'!$I70*'Stroke Epi'!$CP96+'Male Somewhat'!$I70*'Stroke Epi'!$CQ96+'Male Active'!$I70*'Stroke Epi'!$CR96+'Male Highly'!$I70*'Stroke Epi'!$CS96)</f>
        <v>9.4524398777860261E-3</v>
      </c>
      <c r="X70" s="58">
        <f>(('Male Inactive'!$I70+'Male Barely'!$I70+'Male Somewhat'!$I70+'Male Active'!$I70+'Male Highly'!$I70)*'Stroke Epi'!CN96)/('Male Inactive'!$I70*'Stroke Epi'!$CO96+'Male Barely'!$I70*'Stroke Epi'!$CP96+'Male Somewhat'!$I70*'Stroke Epi'!$CQ96+'Male Active'!$I70*'Stroke Epi'!$CR96+'Male Highly'!$I70*'Stroke Epi'!$CS96)</f>
        <v>2.6256777438294519E-3</v>
      </c>
      <c r="Y70" s="58">
        <f t="shared" si="37"/>
        <v>9.4079059963692035E-3</v>
      </c>
      <c r="Z70" s="58">
        <f t="shared" si="38"/>
        <v>2.622233667026963E-3</v>
      </c>
      <c r="AA70" s="58">
        <f t="shared" si="42"/>
        <v>6.3762851649166688E-2</v>
      </c>
      <c r="AC70" s="58">
        <f>(('Male Inactive'!$I70+'Male Barely'!$I70+'Male Somewhat'!$I70+'Male Active'!$I70+'Male Highly'!$I70)*'Bowel Cancer Epi'!CJ113)/('Male Inactive'!$I70*'Bowel Cancer Epi'!$CL113+'Male Barely'!$I70*'Bowel Cancer Epi'!$CM113+'Male Somewhat'!$I70*'Bowel Cancer Epi'!$CN113+'Male Active'!$I70*'Bowel Cancer Epi'!$CO113+'Male Highly'!$I70*'Bowel Cancer Epi'!$CP113)</f>
        <v>1.6572492986007526E-3</v>
      </c>
      <c r="AD70" s="58">
        <f>(('Male Inactive'!$I70+'Male Barely'!$I70+'Male Somewhat'!$I70+'Male Active'!$I70+'Male Highly'!$I70)*'Bowel Cancer Epi'!CK113)/('Male Inactive'!$I70*'Bowel Cancer Epi'!$CL113+'Male Barely'!$I70*'Bowel Cancer Epi'!$CM113+'Male Somewhat'!$I70*'Bowel Cancer Epi'!$CN113+'Male Active'!$I70*'Bowel Cancer Epi'!$CO113+'Male Highly'!$I70*'Bowel Cancer Epi'!$CP113)</f>
        <v>1.4362827254539856E-3</v>
      </c>
      <c r="AE70" s="58">
        <f t="shared" si="22"/>
        <v>1.6558768192667106E-3</v>
      </c>
      <c r="AF70" s="58">
        <f t="shared" si="23"/>
        <v>1.4352517650628727E-3</v>
      </c>
      <c r="AG70" s="58">
        <f t="shared" si="43"/>
        <v>6.503125235696211E-3</v>
      </c>
      <c r="AI70" s="58">
        <f>(('Male Inactive'!$I70+'Male Barely'!$I70+'Male Somewhat'!$I70+'Male Active'!$I70+'Male Highly'!$I70)*'Diabetes Epi'!BQ123)/('Male Inactive'!$I70*'Diabetes Epi'!$BS123+'Male Barely'!$I70*'Diabetes Epi'!$BT123+'Male Somewhat'!$I70*'Diabetes Epi'!$BU123+'Male Active'!$I70*'Diabetes Epi'!$BV123+'Male Highly'!$I70*'Diabetes Epi'!$BW123)</f>
        <v>1.9883904815746221E-2</v>
      </c>
      <c r="AJ70" s="58">
        <f>(('Male Inactive'!$I70+'Male Barely'!$I70+'Male Somewhat'!$I70+'Male Active'!$I70+'Male Highly'!$I70)*'Diabetes Epi'!BR123)/('Male Inactive'!$I70*'Diabetes Epi'!$BS123+'Male Barely'!$I70*'Diabetes Epi'!$BT123+'Male Somewhat'!$I70*'Diabetes Epi'!$BU123+'Male Active'!$I70*'Diabetes Epi'!$BV123+'Male Highly'!$I70*'Diabetes Epi'!$BW123)</f>
        <v>0</v>
      </c>
      <c r="AK70" s="58">
        <f t="shared" si="44"/>
        <v>1.9687523741802382E-2</v>
      </c>
      <c r="AL70" s="58">
        <f t="shared" si="45"/>
        <v>0</v>
      </c>
      <c r="AM70" s="58">
        <f t="shared" si="46"/>
        <v>0.37608593226762299</v>
      </c>
    </row>
    <row r="71" spans="1:39">
      <c r="A71" s="58">
        <v>73</v>
      </c>
      <c r="B71" s="58">
        <f>'ACM Rates'!M84-(SUM(C71:F71))</f>
        <v>2.0195263910398449E-2</v>
      </c>
      <c r="C71" s="58">
        <f t="shared" si="28"/>
        <v>2.5274488547583892E-4</v>
      </c>
      <c r="D71" s="58">
        <f t="shared" si="29"/>
        <v>2.617255602300327E-3</v>
      </c>
      <c r="E71" s="58">
        <f t="shared" si="30"/>
        <v>0</v>
      </c>
      <c r="F71" s="58">
        <f t="shared" si="31"/>
        <v>1.4347356018253839E-3</v>
      </c>
      <c r="G71" s="58">
        <f t="shared" si="26"/>
        <v>2.4500000000000001E-2</v>
      </c>
      <c r="H71" s="58">
        <f t="shared" si="27"/>
        <v>1.9992705433873215E-2</v>
      </c>
      <c r="I71" s="58">
        <f t="shared" si="39"/>
        <v>7916.339236408724</v>
      </c>
      <c r="J71" s="58">
        <f t="shared" si="40"/>
        <v>158.26903846813244</v>
      </c>
      <c r="K71" s="58">
        <f t="shared" si="32"/>
        <v>7837.2047171746581</v>
      </c>
      <c r="L71" s="58">
        <f t="shared" si="33"/>
        <v>100658.98607277214</v>
      </c>
      <c r="M71" s="58">
        <f t="shared" si="34"/>
        <v>12.715345195140532</v>
      </c>
      <c r="O71" s="58">
        <f>'Quintile Functions'!$BR79</f>
        <v>-7.714409949113068</v>
      </c>
      <c r="Q71" s="58">
        <f>(('Male Inactive'!$I71+'Male Barely'!$I71+'Male Somewhat'!$I71+'Male Active'!$I71+'Male Highly'!$I71)*'MI Epi'!CX89)/('Male Inactive'!$I71*'MI Epi'!CZ89+'Male Barely'!$I71*'MI Epi'!DA89+'Male Somewhat'!$I71*'MI Epi'!DB89+'Male Active'!$I71*'MI Epi'!DC89+'Male Highly'!$I71*'MI Epi'!DD89)</f>
        <v>6.9504843505855708E-3</v>
      </c>
      <c r="R71" s="58">
        <f>(('Male Inactive'!$I71+'Male Barely'!$I71+'Male Somewhat'!$I71+'Male Active'!$I71+'Male Highly'!$I71)*'MI Epi'!CY89)/('Male Inactive'!$I71*'MI Epi'!$CZ89+'Male Barely'!$I71*'MI Epi'!$DA89+'Male Somewhat'!$I71*'MI Epi'!$DB89+'Male Active'!$I71*'MI Epi'!$DC89+'Male Highly'!$I71*'MI Epi'!$DD89)</f>
        <v>2.5274488547583892E-4</v>
      </c>
      <c r="S71" s="58">
        <f t="shared" si="35"/>
        <v>6.9263855992200973E-3</v>
      </c>
      <c r="T71" s="58">
        <f t="shared" si="36"/>
        <v>2.5271294817796885E-4</v>
      </c>
      <c r="U71" s="58">
        <f t="shared" si="41"/>
        <v>9.3910431167126052E-2</v>
      </c>
      <c r="W71" s="58">
        <f>(('Male Inactive'!$I71+'Male Barely'!$I71+'Male Somewhat'!$I71+'Male Active'!$I71+'Male Highly'!$I71)*'Stroke Epi'!CM97)/('Male Inactive'!$I71*'Stroke Epi'!$CO97+'Male Barely'!$I71*'Stroke Epi'!$CP97+'Male Somewhat'!$I71*'Stroke Epi'!$CQ97+'Male Active'!$I71*'Stroke Epi'!$CR97+'Male Highly'!$I71*'Stroke Epi'!$CS97)</f>
        <v>9.4221201682811746E-3</v>
      </c>
      <c r="X71" s="58">
        <f>(('Male Inactive'!$I71+'Male Barely'!$I71+'Male Somewhat'!$I71+'Male Active'!$I71+'Male Highly'!$I71)*'Stroke Epi'!CN97)/('Male Inactive'!$I71*'Stroke Epi'!$CO97+'Male Barely'!$I71*'Stroke Epi'!$CP97+'Male Somewhat'!$I71*'Stroke Epi'!$CQ97+'Male Active'!$I71*'Stroke Epi'!$CR97+'Male Highly'!$I71*'Stroke Epi'!$CS97)</f>
        <v>2.617255602300327E-3</v>
      </c>
      <c r="Y71" s="58">
        <f t="shared" si="37"/>
        <v>9.3778710765184403E-3</v>
      </c>
      <c r="Z71" s="58">
        <f t="shared" si="38"/>
        <v>2.6138335749475994E-3</v>
      </c>
      <c r="AA71" s="58">
        <f t="shared" si="42"/>
        <v>7.0132553005779433E-2</v>
      </c>
      <c r="AC71" s="58">
        <f>(('Male Inactive'!$I71+'Male Barely'!$I71+'Male Somewhat'!$I71+'Male Active'!$I71+'Male Highly'!$I71)*'Bowel Cancer Epi'!CJ114)/('Male Inactive'!$I71*'Bowel Cancer Epi'!$CL114+'Male Barely'!$I71*'Bowel Cancer Epi'!$CM114+'Male Somewhat'!$I71*'Bowel Cancer Epi'!$CN114+'Male Active'!$I71*'Bowel Cancer Epi'!$CO114+'Male Highly'!$I71*'Bowel Cancer Epi'!$CP114)</f>
        <v>1.6554641559523664E-3</v>
      </c>
      <c r="AD71" s="58">
        <f>(('Male Inactive'!$I71+'Male Barely'!$I71+'Male Somewhat'!$I71+'Male Active'!$I71+'Male Highly'!$I71)*'Bowel Cancer Epi'!CK114)/('Male Inactive'!$I71*'Bowel Cancer Epi'!$CL114+'Male Barely'!$I71*'Bowel Cancer Epi'!$CM114+'Male Somewhat'!$I71*'Bowel Cancer Epi'!$CN114+'Male Active'!$I71*'Bowel Cancer Epi'!$CO114+'Male Highly'!$I71*'Bowel Cancer Epi'!$CP114)</f>
        <v>1.4347356018253839E-3</v>
      </c>
      <c r="AE71" s="58">
        <f t="shared" si="22"/>
        <v>1.6540946310039661E-3</v>
      </c>
      <c r="AF71" s="58">
        <f t="shared" si="23"/>
        <v>1.4337068607510606E-3</v>
      </c>
      <c r="AG71" s="58">
        <f t="shared" si="43"/>
        <v>6.722630582979559E-3</v>
      </c>
      <c r="AI71" s="58">
        <f>(('Male Inactive'!$I71+'Male Barely'!$I71+'Male Somewhat'!$I71+'Male Active'!$I71+'Male Highly'!$I71)*'Diabetes Epi'!BQ124)/('Male Inactive'!$I71*'Diabetes Epi'!$BS124+'Male Barely'!$I71*'Diabetes Epi'!$BT124+'Male Somewhat'!$I71*'Diabetes Epi'!$BU124+'Male Active'!$I71*'Diabetes Epi'!$BV124+'Male Highly'!$I71*'Diabetes Epi'!$BW124)</f>
        <v>1.9761224156645194E-2</v>
      </c>
      <c r="AJ71" s="58">
        <f>(('Male Inactive'!$I71+'Male Barely'!$I71+'Male Somewhat'!$I71+'Male Active'!$I71+'Male Highly'!$I71)*'Diabetes Epi'!BR124)/('Male Inactive'!$I71*'Diabetes Epi'!$BS124+'Male Barely'!$I71*'Diabetes Epi'!$BT124+'Male Somewhat'!$I71*'Diabetes Epi'!$BU124+'Male Active'!$I71*'Diabetes Epi'!$BV124+'Male Highly'!$I71*'Diabetes Epi'!$BW124)</f>
        <v>0</v>
      </c>
      <c r="AK71" s="58">
        <f t="shared" si="44"/>
        <v>1.9567250983670292E-2</v>
      </c>
      <c r="AL71" s="58">
        <f t="shared" si="45"/>
        <v>0</v>
      </c>
      <c r="AM71" s="58">
        <f t="shared" si="46"/>
        <v>0.38836925528894867</v>
      </c>
    </row>
    <row r="72" spans="1:39">
      <c r="A72" s="58">
        <v>74</v>
      </c>
      <c r="B72" s="58">
        <f>'ACM Rates'!M85-(SUM(C72:F72))</f>
        <v>2.0205754873120541E-2</v>
      </c>
      <c r="C72" s="58">
        <f t="shared" si="28"/>
        <v>2.5206132241692469E-4</v>
      </c>
      <c r="D72" s="58">
        <f t="shared" si="29"/>
        <v>2.6089756642215544E-3</v>
      </c>
      <c r="E72" s="58">
        <f t="shared" si="30"/>
        <v>0</v>
      </c>
      <c r="F72" s="58">
        <f t="shared" si="31"/>
        <v>1.4332081402409819E-3</v>
      </c>
      <c r="G72" s="58">
        <f t="shared" si="26"/>
        <v>2.4500000000000001E-2</v>
      </c>
      <c r="H72" s="58">
        <f t="shared" si="27"/>
        <v>2.0002986599938155E-2</v>
      </c>
      <c r="I72" s="58">
        <f t="shared" si="39"/>
        <v>7758.0701979405912</v>
      </c>
      <c r="J72" s="58">
        <f t="shared" si="40"/>
        <v>155.1845742107852</v>
      </c>
      <c r="K72" s="58">
        <f t="shared" si="32"/>
        <v>7680.4779108351986</v>
      </c>
      <c r="L72" s="58">
        <f t="shared" si="33"/>
        <v>92978.508161936945</v>
      </c>
      <c r="M72" s="58">
        <f t="shared" si="34"/>
        <v>11.984746952485482</v>
      </c>
      <c r="O72" s="58">
        <f>'Quintile Functions'!$BR80</f>
        <v>-7.4096062808395153</v>
      </c>
      <c r="Q72" s="58">
        <f>(('Male Inactive'!$I72+'Male Barely'!$I72+'Male Somewhat'!$I72+'Male Active'!$I72+'Male Highly'!$I72)*'MI Epi'!CX90)/('Male Inactive'!$I72*'MI Epi'!CZ90+'Male Barely'!$I72*'MI Epi'!DA90+'Male Somewhat'!$I72*'MI Epi'!DB90+'Male Active'!$I72*'MI Epi'!DC90+'Male Highly'!$I72*'MI Epi'!DD90)</f>
        <v>6.9316863664654286E-3</v>
      </c>
      <c r="R72" s="58">
        <f>(('Male Inactive'!$I72+'Male Barely'!$I72+'Male Somewhat'!$I72+'Male Active'!$I72+'Male Highly'!$I72)*'MI Epi'!CY90)/('Male Inactive'!$I72*'MI Epi'!$CZ90+'Male Barely'!$I72*'MI Epi'!$DA90+'Male Somewhat'!$I72*'MI Epi'!$DB90+'Male Active'!$I72*'MI Epi'!$DC90+'Male Highly'!$I72*'MI Epi'!$DD90)</f>
        <v>2.5206132241692469E-4</v>
      </c>
      <c r="S72" s="58">
        <f t="shared" si="35"/>
        <v>6.9077176417270403E-3</v>
      </c>
      <c r="T72" s="58">
        <f t="shared" si="36"/>
        <v>2.5202955763070634E-4</v>
      </c>
      <c r="U72" s="58">
        <f t="shared" si="41"/>
        <v>9.9958904869661899E-2</v>
      </c>
      <c r="W72" s="58">
        <f>(('Male Inactive'!$I72+'Male Barely'!$I72+'Male Somewhat'!$I72+'Male Active'!$I72+'Male Highly'!$I72)*'Stroke Epi'!CM98)/('Male Inactive'!$I72*'Stroke Epi'!$CO98+'Male Barely'!$I72*'Stroke Epi'!$CP98+'Male Somewhat'!$I72*'Stroke Epi'!$CQ98+'Male Active'!$I72*'Stroke Epi'!$CR98+'Male Highly'!$I72*'Stroke Epi'!$CS98)</f>
        <v>9.3923123911975968E-3</v>
      </c>
      <c r="X72" s="58">
        <f>(('Male Inactive'!$I72+'Male Barely'!$I72+'Male Somewhat'!$I72+'Male Active'!$I72+'Male Highly'!$I72)*'Stroke Epi'!CN98)/('Male Inactive'!$I72*'Stroke Epi'!$CO98+'Male Barely'!$I72*'Stroke Epi'!$CP98+'Male Somewhat'!$I72*'Stroke Epi'!$CQ98+'Male Active'!$I72*'Stroke Epi'!$CR98+'Male Highly'!$I72*'Stroke Epi'!$CS98)</f>
        <v>2.6089756642215544E-3</v>
      </c>
      <c r="Y72" s="58">
        <f t="shared" si="37"/>
        <v>9.3483423928354403E-3</v>
      </c>
      <c r="Z72" s="58">
        <f t="shared" si="38"/>
        <v>2.6055752450597769E-3</v>
      </c>
      <c r="AA72" s="58">
        <f t="shared" si="42"/>
        <v>7.6438694493086157E-2</v>
      </c>
      <c r="AC72" s="58">
        <f>(('Male Inactive'!$I72+'Male Barely'!$I72+'Male Somewhat'!$I72+'Male Active'!$I72+'Male Highly'!$I72)*'Bowel Cancer Epi'!CJ115)/('Male Inactive'!$I72*'Bowel Cancer Epi'!$CL115+'Male Barely'!$I72*'Bowel Cancer Epi'!$CM115+'Male Somewhat'!$I72*'Bowel Cancer Epi'!$CN115+'Male Active'!$I72*'Bowel Cancer Epi'!$CO115+'Male Highly'!$I72*'Bowel Cancer Epi'!$CP115)</f>
        <v>1.6537017002780561E-3</v>
      </c>
      <c r="AD72" s="58">
        <f>(('Male Inactive'!$I72+'Male Barely'!$I72+'Male Somewhat'!$I72+'Male Active'!$I72+'Male Highly'!$I72)*'Bowel Cancer Epi'!CK115)/('Male Inactive'!$I72*'Bowel Cancer Epi'!$CL115+'Male Barely'!$I72*'Bowel Cancer Epi'!$CM115+'Male Somewhat'!$I72*'Bowel Cancer Epi'!$CN115+'Male Active'!$I72*'Bowel Cancer Epi'!$CO115+'Male Highly'!$I72*'Bowel Cancer Epi'!$CP115)</f>
        <v>1.4332081402409819E-3</v>
      </c>
      <c r="AE72" s="58">
        <f t="shared" si="22"/>
        <v>1.6523350890474964E-3</v>
      </c>
      <c r="AF72" s="58">
        <f t="shared" si="23"/>
        <v>1.4321815879340116E-3</v>
      </c>
      <c r="AG72" s="58">
        <f t="shared" si="43"/>
        <v>6.9418510655779656E-3</v>
      </c>
      <c r="AI72" s="58">
        <f>(('Male Inactive'!$I72+'Male Barely'!$I72+'Male Somewhat'!$I72+'Male Active'!$I72+'Male Highly'!$I72)*'Diabetes Epi'!BQ125)/('Male Inactive'!$I72*'Diabetes Epi'!$BS125+'Male Barely'!$I72*'Diabetes Epi'!$BT125+'Male Somewhat'!$I72*'Diabetes Epi'!$BU125+'Male Active'!$I72*'Diabetes Epi'!$BV125+'Male Highly'!$I72*'Diabetes Epi'!$BW125)</f>
        <v>1.9641323620537349E-2</v>
      </c>
      <c r="AJ72" s="58">
        <f>(('Male Inactive'!$I72+'Male Barely'!$I72+'Male Somewhat'!$I72+'Male Active'!$I72+'Male Highly'!$I72)*'Diabetes Epi'!BR125)/('Male Inactive'!$I72*'Diabetes Epi'!$BS125+'Male Barely'!$I72*'Diabetes Epi'!$BT125+'Male Somewhat'!$I72*'Diabetes Epi'!$BU125+'Male Active'!$I72*'Diabetes Epi'!$BV125+'Male Highly'!$I72*'Diabetes Epi'!$BW125)</f>
        <v>0</v>
      </c>
      <c r="AK72" s="58">
        <f t="shared" si="44"/>
        <v>1.9449689523745373E-2</v>
      </c>
      <c r="AL72" s="58">
        <f t="shared" si="45"/>
        <v>0</v>
      </c>
      <c r="AM72" s="58">
        <f t="shared" si="46"/>
        <v>0.400337187580039</v>
      </c>
    </row>
    <row r="73" spans="1:39">
      <c r="A73" s="58">
        <v>75</v>
      </c>
      <c r="B73" s="58">
        <f>'ACM Rates'!M86-(SUM(C73:F73))</f>
        <v>3.2354295801861346E-2</v>
      </c>
      <c r="C73" s="58">
        <f t="shared" si="28"/>
        <v>2.5138862293251949E-4</v>
      </c>
      <c r="D73" s="58">
        <f t="shared" si="29"/>
        <v>6.1119616713453152E-3</v>
      </c>
      <c r="E73" s="58">
        <f t="shared" si="30"/>
        <v>0</v>
      </c>
      <c r="F73" s="58">
        <f t="shared" si="31"/>
        <v>1.9823539038608183E-3</v>
      </c>
      <c r="G73" s="58">
        <f t="shared" si="26"/>
        <v>4.07E-2</v>
      </c>
      <c r="H73" s="58">
        <f t="shared" si="27"/>
        <v>3.1836494957942385E-2</v>
      </c>
      <c r="I73" s="58">
        <f t="shared" si="39"/>
        <v>7602.885623729806</v>
      </c>
      <c r="J73" s="58">
        <f t="shared" si="40"/>
        <v>242.04922982568661</v>
      </c>
      <c r="K73" s="58">
        <f t="shared" si="32"/>
        <v>7481.8610088169626</v>
      </c>
      <c r="L73" s="58">
        <f t="shared" si="33"/>
        <v>85496.647153119979</v>
      </c>
      <c r="M73" s="58">
        <f t="shared" si="34"/>
        <v>11.245289142095134</v>
      </c>
      <c r="O73" s="58">
        <f>'Quintile Functions'!$BR81</f>
        <v>-7.1168456951615013</v>
      </c>
      <c r="Q73" s="58">
        <f>(('Male Inactive'!$I73+'Male Barely'!$I73+'Male Somewhat'!$I73+'Male Active'!$I73+'Male Highly'!$I73)*'MI Epi'!CX91)/('Male Inactive'!$I73*'MI Epi'!CZ91+'Male Barely'!$I73*'MI Epi'!DA91+'Male Somewhat'!$I73*'MI Epi'!DB91+'Male Active'!$I73*'MI Epi'!DC91+'Male Highly'!$I73*'MI Epi'!DD91)</f>
        <v>9.4270733599694789E-3</v>
      </c>
      <c r="R73" s="58">
        <f>(('Male Inactive'!$I73+'Male Barely'!$I73+'Male Somewhat'!$I73+'Male Active'!$I73+'Male Highly'!$I73)*'MI Epi'!CY91)/('Male Inactive'!$I73*'MI Epi'!$CZ91+'Male Barely'!$I73*'MI Epi'!$DA91+'Male Somewhat'!$I73*'MI Epi'!$DB91+'Male Active'!$I73*'MI Epi'!$DC91+'Male Highly'!$I73*'MI Epi'!$DD91)</f>
        <v>2.5138862293251949E-4</v>
      </c>
      <c r="S73" s="58">
        <f t="shared" si="35"/>
        <v>9.3827778056617683E-3</v>
      </c>
      <c r="T73" s="58">
        <f t="shared" si="36"/>
        <v>2.5135702746026389E-4</v>
      </c>
      <c r="U73" s="58">
        <f t="shared" si="41"/>
        <v>0.1059508077983624</v>
      </c>
      <c r="W73" s="58">
        <f>(('Male Inactive'!$I73+'Male Barely'!$I73+'Male Somewhat'!$I73+'Male Active'!$I73+'Male Highly'!$I73)*'Stroke Epi'!CM99)/('Male Inactive'!$I73*'Stroke Epi'!$CO99+'Male Barely'!$I73*'Stroke Epi'!$CP99+'Male Somewhat'!$I73*'Stroke Epi'!$CQ99+'Male Active'!$I73*'Stroke Epi'!$CR99+'Male Highly'!$I73*'Stroke Epi'!$CS99)</f>
        <v>1.1963839867314233E-2</v>
      </c>
      <c r="X73" s="58">
        <f>(('Male Inactive'!$I73+'Male Barely'!$I73+'Male Somewhat'!$I73+'Male Active'!$I73+'Male Highly'!$I73)*'Stroke Epi'!CN99)/('Male Inactive'!$I73*'Stroke Epi'!$CO99+'Male Barely'!$I73*'Stroke Epi'!$CP99+'Male Somewhat'!$I73*'Stroke Epi'!$CQ99+'Male Active'!$I73*'Stroke Epi'!$CR99+'Male Highly'!$I73*'Stroke Epi'!$CS99)</f>
        <v>6.1119616713453152E-3</v>
      </c>
      <c r="Y73" s="58">
        <f t="shared" si="37"/>
        <v>1.1892557687842364E-2</v>
      </c>
      <c r="Z73" s="58">
        <f t="shared" si="38"/>
        <v>6.0933216286856995E-3</v>
      </c>
      <c r="AA73" s="58">
        <f t="shared" si="42"/>
        <v>8.2682321562947594E-2</v>
      </c>
      <c r="AC73" s="58">
        <f>(('Male Inactive'!$I73+'Male Barely'!$I73+'Male Somewhat'!$I73+'Male Active'!$I73+'Male Highly'!$I73)*'Bowel Cancer Epi'!CJ116)/('Male Inactive'!$I73*'Bowel Cancer Epi'!$CL116+'Male Barely'!$I73*'Bowel Cancer Epi'!$CM116+'Male Somewhat'!$I73*'Bowel Cancer Epi'!$CN116+'Male Active'!$I73*'Bowel Cancer Epi'!$CO116+'Male Highly'!$I73*'Bowel Cancer Epi'!$CP116)</f>
        <v>2.2026154487342427E-3</v>
      </c>
      <c r="AD73" s="58">
        <f>(('Male Inactive'!$I73+'Male Barely'!$I73+'Male Somewhat'!$I73+'Male Active'!$I73+'Male Highly'!$I73)*'Bowel Cancer Epi'!CK116)/('Male Inactive'!$I73*'Bowel Cancer Epi'!$CL116+'Male Barely'!$I73*'Bowel Cancer Epi'!$CM116+'Male Somewhat'!$I73*'Bowel Cancer Epi'!$CN116+'Male Active'!$I73*'Bowel Cancer Epi'!$CO116+'Male Highly'!$I73*'Bowel Cancer Epi'!$CP116)</f>
        <v>1.9823539038608183E-3</v>
      </c>
      <c r="AE73" s="58">
        <f t="shared" ref="AE73:AE98" si="47">1-EXP(-AC73)</f>
        <v>2.2001914713500881E-3</v>
      </c>
      <c r="AF73" s="58">
        <f t="shared" si="23"/>
        <v>1.9803903380691823E-3</v>
      </c>
      <c r="AG73" s="58">
        <f t="shared" si="43"/>
        <v>7.1607898539767841E-3</v>
      </c>
      <c r="AI73" s="58">
        <f>(('Male Inactive'!$I73+'Male Barely'!$I73+'Male Somewhat'!$I73+'Male Active'!$I73+'Male Highly'!$I73)*'Diabetes Epi'!BQ126)/('Male Inactive'!$I73*'Diabetes Epi'!$BS126+'Male Barely'!$I73*'Diabetes Epi'!$BT126+'Male Somewhat'!$I73*'Diabetes Epi'!$BU126+'Male Active'!$I73*'Diabetes Epi'!$BV126+'Male Highly'!$I73*'Diabetes Epi'!$BW126)</f>
        <v>1.8421947635364026E-2</v>
      </c>
      <c r="AJ73" s="58">
        <f>(('Male Inactive'!$I73+'Male Barely'!$I73+'Male Somewhat'!$I73+'Male Active'!$I73+'Male Highly'!$I73)*'Diabetes Epi'!BR126)/('Male Inactive'!$I73*'Diabetes Epi'!$BS126+'Male Barely'!$I73*'Diabetes Epi'!$BT126+'Male Somewhat'!$I73*'Diabetes Epi'!$BU126+'Male Active'!$I73*'Diabetes Epi'!$BV126+'Male Highly'!$I73*'Diabetes Epi'!$BW126)</f>
        <v>0</v>
      </c>
      <c r="AK73" s="58">
        <f t="shared" si="44"/>
        <v>1.8253300747265166E-2</v>
      </c>
      <c r="AL73" s="58">
        <f t="shared" si="45"/>
        <v>0</v>
      </c>
      <c r="AM73" s="58">
        <f t="shared" si="46"/>
        <v>0.41200044310054318</v>
      </c>
    </row>
    <row r="74" spans="1:39">
      <c r="A74" s="58">
        <v>76</v>
      </c>
      <c r="B74" s="58">
        <f>'ACM Rates'!M87-(SUM(C74:F74))</f>
        <v>3.2376404064223811E-2</v>
      </c>
      <c r="C74" s="58">
        <f t="shared" si="28"/>
        <v>2.5070894856842323E-4</v>
      </c>
      <c r="D74" s="58">
        <f t="shared" si="29"/>
        <v>6.0926497567425353E-3</v>
      </c>
      <c r="E74" s="58">
        <f t="shared" si="30"/>
        <v>0</v>
      </c>
      <c r="F74" s="58">
        <f t="shared" si="31"/>
        <v>1.9802372304652291E-3</v>
      </c>
      <c r="G74" s="58">
        <f t="shared" si="26"/>
        <v>4.07E-2</v>
      </c>
      <c r="H74" s="58">
        <f t="shared" si="27"/>
        <v>3.1857899134116185E-2</v>
      </c>
      <c r="I74" s="58">
        <f t="shared" si="39"/>
        <v>7360.8363939041192</v>
      </c>
      <c r="J74" s="58">
        <f t="shared" si="40"/>
        <v>234.50078337972894</v>
      </c>
      <c r="K74" s="58">
        <f t="shared" si="32"/>
        <v>7243.5860022142551</v>
      </c>
      <c r="L74" s="58">
        <f t="shared" si="33"/>
        <v>78253.06115090572</v>
      </c>
      <c r="M74" s="58">
        <f t="shared" si="34"/>
        <v>10.63100128345619</v>
      </c>
      <c r="O74" s="58">
        <f>'Quintile Functions'!$BR82</f>
        <v>-6.8356523584408535</v>
      </c>
      <c r="Q74" s="58">
        <f>(('Male Inactive'!$I74+'Male Barely'!$I74+'Male Somewhat'!$I74+'Male Active'!$I74+'Male Highly'!$I74)*'MI Epi'!CX92)/('Male Inactive'!$I74*'MI Epi'!CZ92+'Male Barely'!$I74*'MI Epi'!DA92+'Male Somewhat'!$I74*'MI Epi'!DB92+'Male Active'!$I74*'MI Epi'!DC92+'Male Highly'!$I74*'MI Epi'!DD92)</f>
        <v>9.4015855713158701E-3</v>
      </c>
      <c r="R74" s="58">
        <f>(('Male Inactive'!$I74+'Male Barely'!$I74+'Male Somewhat'!$I74+'Male Active'!$I74+'Male Highly'!$I74)*'MI Epi'!CY92)/('Male Inactive'!$I74*'MI Epi'!$CZ92+'Male Barely'!$I74*'MI Epi'!$DA92+'Male Somewhat'!$I74*'MI Epi'!$DB92+'Male Active'!$I74*'MI Epi'!$DC92+'Male Highly'!$I74*'MI Epi'!$DD92)</f>
        <v>2.5070894856842323E-4</v>
      </c>
      <c r="S74" s="58">
        <f t="shared" si="35"/>
        <v>9.357528841496987E-3</v>
      </c>
      <c r="T74" s="58">
        <f t="shared" si="36"/>
        <v>2.5067752370622198E-4</v>
      </c>
      <c r="U74" s="58">
        <f t="shared" si="41"/>
        <v>0.11411679974822948</v>
      </c>
      <c r="W74" s="58">
        <f>(('Male Inactive'!$I74+'Male Barely'!$I74+'Male Somewhat'!$I74+'Male Active'!$I74+'Male Highly'!$I74)*'Stroke Epi'!CM100)/('Male Inactive'!$I74*'Stroke Epi'!$CO100+'Male Barely'!$I74*'Stroke Epi'!$CP100+'Male Somewhat'!$I74*'Stroke Epi'!$CQ100+'Male Active'!$I74*'Stroke Epi'!$CR100+'Male Highly'!$I74*'Stroke Epi'!$CS100)</f>
        <v>1.1926037821708793E-2</v>
      </c>
      <c r="X74" s="58">
        <f>(('Male Inactive'!$I74+'Male Barely'!$I74+'Male Somewhat'!$I74+'Male Active'!$I74+'Male Highly'!$I74)*'Stroke Epi'!CN100)/('Male Inactive'!$I74*'Stroke Epi'!$CO100+'Male Barely'!$I74*'Stroke Epi'!$CP100+'Male Somewhat'!$I74*'Stroke Epi'!$CQ100+'Male Active'!$I74*'Stroke Epi'!$CR100+'Male Highly'!$I74*'Stroke Epi'!$CS100)</f>
        <v>6.0926497567425353E-3</v>
      </c>
      <c r="Y74" s="58">
        <f t="shared" si="37"/>
        <v>1.1855204499236049E-2</v>
      </c>
      <c r="Z74" s="58">
        <f t="shared" si="38"/>
        <v>6.0741272024499304E-3</v>
      </c>
      <c r="AA74" s="58">
        <f t="shared" si="42"/>
        <v>8.8034676944250934E-2</v>
      </c>
      <c r="AC74" s="58">
        <f>(('Male Inactive'!$I74+'Male Barely'!$I74+'Male Somewhat'!$I74+'Male Active'!$I74+'Male Highly'!$I74)*'Bowel Cancer Epi'!CJ117)/('Male Inactive'!$I74*'Bowel Cancer Epi'!$CL117+'Male Barely'!$I74*'Bowel Cancer Epi'!$CM117+'Male Somewhat'!$I74*'Bowel Cancer Epi'!$CN117+'Male Active'!$I74*'Bowel Cancer Epi'!$CO117+'Male Highly'!$I74*'Bowel Cancer Epi'!$CP117)</f>
        <v>2.2002635894058102E-3</v>
      </c>
      <c r="AD74" s="58">
        <f>(('Male Inactive'!$I74+'Male Barely'!$I74+'Male Somewhat'!$I74+'Male Active'!$I74+'Male Highly'!$I74)*'Bowel Cancer Epi'!CK117)/('Male Inactive'!$I74*'Bowel Cancer Epi'!$CL117+'Male Barely'!$I74*'Bowel Cancer Epi'!$CM117+'Male Somewhat'!$I74*'Bowel Cancer Epi'!$CN117+'Male Active'!$I74*'Bowel Cancer Epi'!$CO117+'Male Highly'!$I74*'Bowel Cancer Epi'!$CP117)</f>
        <v>1.9802372304652291E-3</v>
      </c>
      <c r="AE74" s="58">
        <f t="shared" si="47"/>
        <v>2.1978447838029158E-3</v>
      </c>
      <c r="AF74" s="58">
        <f t="shared" ref="AF74:AF98" si="48">1-EXP(-AD74)</f>
        <v>1.9782778542773993E-3</v>
      </c>
      <c r="AG74" s="58">
        <f t="shared" si="43"/>
        <v>7.3794500701119528E-3</v>
      </c>
      <c r="AI74" s="58">
        <f>(('Male Inactive'!$I74+'Male Barely'!$I74+'Male Somewhat'!$I74+'Male Active'!$I74+'Male Highly'!$I74)*'Diabetes Epi'!BQ127)/('Male Inactive'!$I74*'Diabetes Epi'!$BS127+'Male Barely'!$I74*'Diabetes Epi'!$BT127+'Male Somewhat'!$I74*'Diabetes Epi'!$BU127+'Male Active'!$I74*'Diabetes Epi'!$BV127+'Male Highly'!$I74*'Diabetes Epi'!$BW127)</f>
        <v>1.8310949877366388E-2</v>
      </c>
      <c r="AJ74" s="58">
        <f>(('Male Inactive'!$I74+'Male Barely'!$I74+'Male Somewhat'!$I74+'Male Active'!$I74+'Male Highly'!$I74)*'Diabetes Epi'!BR127)/('Male Inactive'!$I74*'Diabetes Epi'!$BS127+'Male Barely'!$I74*'Diabetes Epi'!$BT127+'Male Somewhat'!$I74*'Diabetes Epi'!$BU127+'Male Active'!$I74*'Diabetes Epi'!$BV127+'Male Highly'!$I74*'Diabetes Epi'!$BW127)</f>
        <v>0</v>
      </c>
      <c r="AK74" s="58">
        <f t="shared" si="44"/>
        <v>1.8144323016696551E-2</v>
      </c>
      <c r="AL74" s="58">
        <f t="shared" si="45"/>
        <v>0</v>
      </c>
      <c r="AM74" s="58">
        <f t="shared" si="46"/>
        <v>0.42273337585188764</v>
      </c>
    </row>
    <row r="75" spans="1:39">
      <c r="A75" s="58">
        <v>77</v>
      </c>
      <c r="B75" s="58">
        <f>'ACM Rates'!M88-(SUM(C75:F75))</f>
        <v>3.2398138643769017E-2</v>
      </c>
      <c r="C75" s="58">
        <f t="shared" si="28"/>
        <v>2.5004044152944526E-4</v>
      </c>
      <c r="D75" s="58">
        <f t="shared" si="29"/>
        <v>6.0736723647721062E-3</v>
      </c>
      <c r="E75" s="58">
        <f t="shared" si="30"/>
        <v>0</v>
      </c>
      <c r="F75" s="58">
        <f t="shared" si="31"/>
        <v>1.9781485499294309E-3</v>
      </c>
      <c r="G75" s="58">
        <f t="shared" si="26"/>
        <v>4.07E-2</v>
      </c>
      <c r="H75" s="58">
        <f t="shared" si="27"/>
        <v>3.1878941066948885E-2</v>
      </c>
      <c r="I75" s="58">
        <f t="shared" si="39"/>
        <v>7126.3356105243902</v>
      </c>
      <c r="J75" s="58">
        <f t="shared" si="40"/>
        <v>227.18003295120624</v>
      </c>
      <c r="K75" s="58">
        <f t="shared" si="32"/>
        <v>7012.7455940487871</v>
      </c>
      <c r="L75" s="58">
        <f t="shared" si="33"/>
        <v>71240.315556856935</v>
      </c>
      <c r="M75" s="58">
        <f t="shared" si="34"/>
        <v>9.9967668448910914</v>
      </c>
      <c r="O75" s="58">
        <f>'Quintile Functions'!$BR83</f>
        <v>-6.5655692376786394</v>
      </c>
      <c r="Q75" s="58">
        <f>(('Male Inactive'!$I75+'Male Barely'!$I75+'Male Somewhat'!$I75+'Male Active'!$I75+'Male Highly'!$I75)*'MI Epi'!CX93)/('Male Inactive'!$I75*'MI Epi'!CZ93+'Male Barely'!$I75*'MI Epi'!DA93+'Male Somewhat'!$I75*'MI Epi'!DB93+'Male Active'!$I75*'MI Epi'!DC93+'Male Highly'!$I75*'MI Epi'!DD93)</f>
        <v>9.3765165573541972E-3</v>
      </c>
      <c r="R75" s="58">
        <f>(('Male Inactive'!$I75+'Male Barely'!$I75+'Male Somewhat'!$I75+'Male Active'!$I75+'Male Highly'!$I75)*'MI Epi'!CY93)/('Male Inactive'!$I75*'MI Epi'!$CZ93+'Male Barely'!$I75*'MI Epi'!$DA93+'Male Somewhat'!$I75*'MI Epi'!$DB93+'Male Active'!$I75*'MI Epi'!$DC93+'Male Highly'!$I75*'MI Epi'!$DD93)</f>
        <v>2.5004044152944526E-4</v>
      </c>
      <c r="S75" s="58">
        <f t="shared" si="35"/>
        <v>9.3326941002666031E-3</v>
      </c>
      <c r="T75" s="58">
        <f t="shared" si="36"/>
        <v>2.5000918402351413E-4</v>
      </c>
      <c r="U75" s="58">
        <f t="shared" si="41"/>
        <v>0.12218642921258237</v>
      </c>
      <c r="W75" s="58">
        <f>(('Male Inactive'!$I75+'Male Barely'!$I75+'Male Somewhat'!$I75+'Male Active'!$I75+'Male Highly'!$I75)*'Stroke Epi'!CM101)/('Male Inactive'!$I75*'Stroke Epi'!$CO101+'Male Barely'!$I75*'Stroke Epi'!$CP101+'Male Somewhat'!$I75*'Stroke Epi'!$CQ101+'Male Active'!$I75*'Stroke Epi'!$CR101+'Male Highly'!$I75*'Stroke Epi'!$CS101)</f>
        <v>1.1888890586362421E-2</v>
      </c>
      <c r="X75" s="58">
        <f>(('Male Inactive'!$I75+'Male Barely'!$I75+'Male Somewhat'!$I75+'Male Active'!$I75+'Male Highly'!$I75)*'Stroke Epi'!CN101)/('Male Inactive'!$I75*'Stroke Epi'!$CO101+'Male Barely'!$I75*'Stroke Epi'!$CP101+'Male Somewhat'!$I75*'Stroke Epi'!$CQ101+'Male Active'!$I75*'Stroke Epi'!$CR101+'Male Highly'!$I75*'Stroke Epi'!$CS101)</f>
        <v>6.0736723647721062E-3</v>
      </c>
      <c r="Y75" s="58">
        <f t="shared" si="37"/>
        <v>1.1818496970173897E-2</v>
      </c>
      <c r="Z75" s="58">
        <f t="shared" si="38"/>
        <v>6.0552649025942262E-3</v>
      </c>
      <c r="AA75" s="58">
        <f t="shared" si="42"/>
        <v>9.3339038334637706E-2</v>
      </c>
      <c r="AC75" s="58">
        <f>(('Male Inactive'!$I75+'Male Barely'!$I75+'Male Somewhat'!$I75+'Male Active'!$I75+'Male Highly'!$I75)*'Bowel Cancer Epi'!CJ118)/('Male Inactive'!$I75*'Bowel Cancer Epi'!$CL118+'Male Barely'!$I75*'Bowel Cancer Epi'!$CM118+'Male Somewhat'!$I75*'Bowel Cancer Epi'!$CN118+'Male Active'!$I75*'Bowel Cancer Epi'!$CO118+'Male Highly'!$I75*'Bowel Cancer Epi'!$CP118)</f>
        <v>2.197942833254923E-3</v>
      </c>
      <c r="AD75" s="58">
        <f>(('Male Inactive'!$I75+'Male Barely'!$I75+'Male Somewhat'!$I75+'Male Active'!$I75+'Male Highly'!$I75)*'Bowel Cancer Epi'!CK118)/('Male Inactive'!$I75*'Bowel Cancer Epi'!$CL118+'Male Barely'!$I75*'Bowel Cancer Epi'!$CM118+'Male Somewhat'!$I75*'Bowel Cancer Epi'!$CN118+'Male Active'!$I75*'Bowel Cancer Epi'!$CO118+'Male Highly'!$I75*'Bowel Cancer Epi'!$CP118)</f>
        <v>1.9781485499294309E-3</v>
      </c>
      <c r="AE75" s="58">
        <f t="shared" si="47"/>
        <v>2.1955291256268161E-3</v>
      </c>
      <c r="AF75" s="58">
        <f t="shared" si="48"/>
        <v>1.9761933035550294E-3</v>
      </c>
      <c r="AG75" s="58">
        <f t="shared" si="43"/>
        <v>7.597828730110911E-3</v>
      </c>
      <c r="AI75" s="58">
        <f>(('Male Inactive'!$I75+'Male Barely'!$I75+'Male Somewhat'!$I75+'Male Active'!$I75+'Male Highly'!$I75)*'Diabetes Epi'!BQ128)/('Male Inactive'!$I75*'Diabetes Epi'!$BS128+'Male Barely'!$I75*'Diabetes Epi'!$BT128+'Male Somewhat'!$I75*'Diabetes Epi'!$BU128+'Male Active'!$I75*'Diabetes Epi'!$BV128+'Male Highly'!$I75*'Diabetes Epi'!$BW128)</f>
        <v>1.8202494763458497E-2</v>
      </c>
      <c r="AJ75" s="58">
        <f>(('Male Inactive'!$I75+'Male Barely'!$I75+'Male Somewhat'!$I75+'Male Active'!$I75+'Male Highly'!$I75)*'Diabetes Epi'!BR128)/('Male Inactive'!$I75*'Diabetes Epi'!$BS128+'Male Barely'!$I75*'Diabetes Epi'!$BT128+'Male Somewhat'!$I75*'Diabetes Epi'!$BU128+'Male Active'!$I75*'Diabetes Epi'!$BV128+'Male Highly'!$I75*'Diabetes Epi'!$BW128)</f>
        <v>0</v>
      </c>
      <c r="AK75" s="58">
        <f t="shared" si="44"/>
        <v>1.8037829972655017E-2</v>
      </c>
      <c r="AL75" s="58">
        <f t="shared" si="45"/>
        <v>0</v>
      </c>
      <c r="AM75" s="58">
        <f t="shared" si="46"/>
        <v>0.43320748794718894</v>
      </c>
    </row>
    <row r="76" spans="1:39">
      <c r="A76" s="58">
        <v>78</v>
      </c>
      <c r="B76" s="58">
        <f>'ACM Rates'!M89-(SUM(C76:F76))</f>
        <v>3.2419507953632146E-2</v>
      </c>
      <c r="C76" s="58">
        <f t="shared" si="28"/>
        <v>2.493828604989485E-4</v>
      </c>
      <c r="D76" s="58">
        <f t="shared" si="29"/>
        <v>6.0550217758594807E-3</v>
      </c>
      <c r="E76" s="58">
        <f t="shared" si="30"/>
        <v>0</v>
      </c>
      <c r="F76" s="58">
        <f t="shared" si="31"/>
        <v>1.976087410009421E-3</v>
      </c>
      <c r="G76" s="58">
        <f t="shared" si="26"/>
        <v>4.07E-2</v>
      </c>
      <c r="H76" s="58">
        <f t="shared" si="27"/>
        <v>3.1899628924798917E-2</v>
      </c>
      <c r="I76" s="58">
        <f t="shared" si="39"/>
        <v>6899.155577573184</v>
      </c>
      <c r="J76" s="58">
        <f t="shared" si="40"/>
        <v>220.08050281904133</v>
      </c>
      <c r="K76" s="58">
        <f t="shared" si="32"/>
        <v>6789.1153261636628</v>
      </c>
      <c r="L76" s="58">
        <f t="shared" si="33"/>
        <v>64451.200230693285</v>
      </c>
      <c r="M76" s="58">
        <f t="shared" si="34"/>
        <v>9.3418969185449718</v>
      </c>
      <c r="O76" s="58">
        <f>'Quintile Functions'!$BR84</f>
        <v>-6.3061573576840431</v>
      </c>
      <c r="Q76" s="58">
        <f>(('Male Inactive'!$I76+'Male Barely'!$I76+'Male Somewhat'!$I76+'Male Active'!$I76+'Male Highly'!$I76)*'MI Epi'!CX94)/('Male Inactive'!$I76*'MI Epi'!CZ94+'Male Barely'!$I76*'MI Epi'!DA94+'Male Somewhat'!$I76*'MI Epi'!DB94+'Male Active'!$I76*'MI Epi'!DC94+'Male Highly'!$I76*'MI Epi'!DD94)</f>
        <v>9.3518572687105676E-3</v>
      </c>
      <c r="R76" s="58">
        <f>(('Male Inactive'!$I76+'Male Barely'!$I76+'Male Somewhat'!$I76+'Male Active'!$I76+'Male Highly'!$I76)*'MI Epi'!CY94)/('Male Inactive'!$I76*'MI Epi'!$CZ94+'Male Barely'!$I76*'MI Epi'!$DA94+'Male Somewhat'!$I76*'MI Epi'!$DB94+'Male Active'!$I76*'MI Epi'!$DC94+'Male Highly'!$I76*'MI Epi'!$DD94)</f>
        <v>2.493828604989485E-4</v>
      </c>
      <c r="S76" s="58">
        <f t="shared" si="35"/>
        <v>9.3082646480153741E-3</v>
      </c>
      <c r="T76" s="58">
        <f t="shared" si="36"/>
        <v>2.4935176717810759E-4</v>
      </c>
      <c r="U76" s="58">
        <f t="shared" si="41"/>
        <v>0.13016132708895747</v>
      </c>
      <c r="W76" s="58">
        <f>(('Male Inactive'!$I76+'Male Barely'!$I76+'Male Somewhat'!$I76+'Male Active'!$I76+'Male Highly'!$I76)*'Stroke Epi'!CM102)/('Male Inactive'!$I76*'Stroke Epi'!$CO102+'Male Barely'!$I76*'Stroke Epi'!$CP102+'Male Somewhat'!$I76*'Stroke Epi'!$CQ102+'Male Active'!$I76*'Stroke Epi'!$CR102+'Male Highly'!$I76*'Stroke Epi'!$CS102)</f>
        <v>1.1852383050618557E-2</v>
      </c>
      <c r="X76" s="58">
        <f>(('Male Inactive'!$I76+'Male Barely'!$I76+'Male Somewhat'!$I76+'Male Active'!$I76+'Male Highly'!$I76)*'Stroke Epi'!CN102)/('Male Inactive'!$I76*'Stroke Epi'!$CO102+'Male Barely'!$I76*'Stroke Epi'!$CP102+'Male Somewhat'!$I76*'Stroke Epi'!$CQ102+'Male Active'!$I76*'Stroke Epi'!$CR102+'Male Highly'!$I76*'Stroke Epi'!$CS102)</f>
        <v>6.0550217758594807E-3</v>
      </c>
      <c r="Y76" s="58">
        <f t="shared" si="37"/>
        <v>1.1782420240098346E-2</v>
      </c>
      <c r="Z76" s="58">
        <f t="shared" si="38"/>
        <v>6.0367270750678603E-3</v>
      </c>
      <c r="AA76" s="58">
        <f t="shared" si="42"/>
        <v>9.8596169183246068E-2</v>
      </c>
      <c r="AC76" s="58">
        <f>(('Male Inactive'!$I76+'Male Barely'!$I76+'Male Somewhat'!$I76+'Male Active'!$I76+'Male Highly'!$I76)*'Bowel Cancer Epi'!CJ119)/('Male Inactive'!$I76*'Bowel Cancer Epi'!$CL119+'Male Barely'!$I76*'Bowel Cancer Epi'!$CM119+'Male Somewhat'!$I76*'Bowel Cancer Epi'!$CN119+'Male Active'!$I76*'Bowel Cancer Epi'!$CO119+'Male Highly'!$I76*'Bowel Cancer Epi'!$CP119)</f>
        <v>2.1956526777882459E-3</v>
      </c>
      <c r="AD76" s="58">
        <f>(('Male Inactive'!$I76+'Male Barely'!$I76+'Male Somewhat'!$I76+'Male Active'!$I76+'Male Highly'!$I76)*'Bowel Cancer Epi'!CK119)/('Male Inactive'!$I76*'Bowel Cancer Epi'!$CL119+'Male Barely'!$I76*'Bowel Cancer Epi'!$CM119+'Male Somewhat'!$I76*'Bowel Cancer Epi'!$CN119+'Male Active'!$I76*'Bowel Cancer Epi'!$CO119+'Male Highly'!$I76*'Bowel Cancer Epi'!$CP119)</f>
        <v>1.976087410009421E-3</v>
      </c>
      <c r="AE76" s="58">
        <f t="shared" si="47"/>
        <v>2.1932439956464655E-3</v>
      </c>
      <c r="AF76" s="58">
        <f t="shared" si="48"/>
        <v>1.9741362347259761E-3</v>
      </c>
      <c r="AG76" s="58">
        <f t="shared" si="43"/>
        <v>7.8159290846323264E-3</v>
      </c>
      <c r="AI76" s="58">
        <f>(('Male Inactive'!$I76+'Male Barely'!$I76+'Male Somewhat'!$I76+'Male Active'!$I76+'Male Highly'!$I76)*'Diabetes Epi'!BQ129)/('Male Inactive'!$I76*'Diabetes Epi'!$BS129+'Male Barely'!$I76*'Diabetes Epi'!$BT129+'Male Somewhat'!$I76*'Diabetes Epi'!$BU129+'Male Active'!$I76*'Diabetes Epi'!$BV129+'Male Highly'!$I76*'Diabetes Epi'!$BW129)</f>
        <v>1.8096501003679936E-2</v>
      </c>
      <c r="AJ76" s="58">
        <f>(('Male Inactive'!$I76+'Male Barely'!$I76+'Male Somewhat'!$I76+'Male Active'!$I76+'Male Highly'!$I76)*'Diabetes Epi'!BR129)/('Male Inactive'!$I76*'Diabetes Epi'!$BS129+'Male Barely'!$I76*'Diabetes Epi'!$BT129+'Male Somewhat'!$I76*'Diabetes Epi'!$BU129+'Male Active'!$I76*'Diabetes Epi'!$BV129+'Male Highly'!$I76*'Diabetes Epi'!$BW129)</f>
        <v>0</v>
      </c>
      <c r="AK76" s="58">
        <f t="shared" si="44"/>
        <v>1.7933742594084645E-2</v>
      </c>
      <c r="AL76" s="58">
        <f t="shared" si="45"/>
        <v>0</v>
      </c>
      <c r="AM76" s="58">
        <f t="shared" si="46"/>
        <v>0.44343119490937155</v>
      </c>
    </row>
    <row r="77" spans="1:39">
      <c r="A77" s="58">
        <v>79</v>
      </c>
      <c r="B77" s="58">
        <f>'ACM Rates'!M90-(SUM(C77:F77))</f>
        <v>3.2440520157159494E-2</v>
      </c>
      <c r="C77" s="58">
        <f t="shared" si="28"/>
        <v>2.4873597098350208E-4</v>
      </c>
      <c r="D77" s="58">
        <f t="shared" si="29"/>
        <v>6.03669050405188E-3</v>
      </c>
      <c r="E77" s="58">
        <f t="shared" si="30"/>
        <v>0</v>
      </c>
      <c r="F77" s="58">
        <f t="shared" si="31"/>
        <v>1.9740533678051226E-3</v>
      </c>
      <c r="G77" s="58">
        <f t="shared" si="26"/>
        <v>4.07E-2</v>
      </c>
      <c r="H77" s="58">
        <f t="shared" si="27"/>
        <v>3.1919970633118022E-2</v>
      </c>
      <c r="I77" s="58">
        <f t="shared" si="39"/>
        <v>6679.0750747541424</v>
      </c>
      <c r="J77" s="58">
        <f t="shared" si="40"/>
        <v>213.19588024254278</v>
      </c>
      <c r="K77" s="58">
        <f t="shared" si="32"/>
        <v>6572.4771346328707</v>
      </c>
      <c r="L77" s="58">
        <f t="shared" si="33"/>
        <v>57878.723096060421</v>
      </c>
      <c r="M77" s="58">
        <f t="shared" si="34"/>
        <v>8.6656793715095262</v>
      </c>
      <c r="O77" s="58">
        <f>'Quintile Functions'!$BR85</f>
        <v>-6.0569950875932062</v>
      </c>
      <c r="Q77" s="58">
        <f>(('Male Inactive'!$I77+'Male Barely'!$I77+'Male Somewhat'!$I77+'Male Active'!$I77+'Male Highly'!$I77)*'MI Epi'!CX95)/('Male Inactive'!$I77*'MI Epi'!CZ95+'Male Barely'!$I77*'MI Epi'!DA95+'Male Somewhat'!$I77*'MI Epi'!DB95+'Male Active'!$I77*'MI Epi'!DC95+'Male Highly'!$I77*'MI Epi'!DD95)</f>
        <v>9.3275989118813286E-3</v>
      </c>
      <c r="R77" s="58">
        <f>(('Male Inactive'!$I77+'Male Barely'!$I77+'Male Somewhat'!$I77+'Male Active'!$I77+'Male Highly'!$I77)*'MI Epi'!CY95)/('Male Inactive'!$I77*'MI Epi'!$CZ95+'Male Barely'!$I77*'MI Epi'!$DA95+'Male Somewhat'!$I77*'MI Epi'!$DB95+'Male Active'!$I77*'MI Epi'!$DC95+'Male Highly'!$I77*'MI Epi'!$DD95)</f>
        <v>2.4873597098350208E-4</v>
      </c>
      <c r="S77" s="58">
        <f t="shared" si="35"/>
        <v>9.2842318028939497E-3</v>
      </c>
      <c r="T77" s="58">
        <f t="shared" si="36"/>
        <v>2.4870503875662475E-4</v>
      </c>
      <c r="U77" s="58">
        <f t="shared" si="41"/>
        <v>0.13804308517754957</v>
      </c>
      <c r="W77" s="58">
        <f>(('Male Inactive'!$I77+'Male Barely'!$I77+'Male Somewhat'!$I77+'Male Active'!$I77+'Male Highly'!$I77)*'Stroke Epi'!CM103)/('Male Inactive'!$I77*'Stroke Epi'!$CO103+'Male Barely'!$I77*'Stroke Epi'!$CP103+'Male Somewhat'!$I77*'Stroke Epi'!$CQ103+'Male Active'!$I77*'Stroke Epi'!$CR103+'Male Highly'!$I77*'Stroke Epi'!$CS103)</f>
        <v>1.1816500561122828E-2</v>
      </c>
      <c r="X77" s="58">
        <f>(('Male Inactive'!$I77+'Male Barely'!$I77+'Male Somewhat'!$I77+'Male Active'!$I77+'Male Highly'!$I77)*'Stroke Epi'!CN103)/('Male Inactive'!$I77*'Stroke Epi'!$CO103+'Male Barely'!$I77*'Stroke Epi'!$CP103+'Male Somewhat'!$I77*'Stroke Epi'!$CQ103+'Male Active'!$I77*'Stroke Epi'!$CR103+'Male Highly'!$I77*'Stroke Epi'!$CS103)</f>
        <v>6.03669050405188E-3</v>
      </c>
      <c r="Y77" s="58">
        <f t="shared" si="37"/>
        <v>1.1746959896974163E-2</v>
      </c>
      <c r="Z77" s="58">
        <f t="shared" si="38"/>
        <v>6.0185062971406245E-3</v>
      </c>
      <c r="AA77" s="58">
        <f t="shared" si="42"/>
        <v>0.10380681425508592</v>
      </c>
      <c r="AC77" s="58">
        <f>(('Male Inactive'!$I77+'Male Barely'!$I77+'Male Somewhat'!$I77+'Male Active'!$I77+'Male Highly'!$I77)*'Bowel Cancer Epi'!CJ120)/('Male Inactive'!$I77*'Bowel Cancer Epi'!$CL120+'Male Barely'!$I77*'Bowel Cancer Epi'!$CM120+'Male Somewhat'!$I77*'Bowel Cancer Epi'!$CN120+'Male Active'!$I77*'Bowel Cancer Epi'!$CO120+'Male Highly'!$I77*'Bowel Cancer Epi'!$CP120)</f>
        <v>2.1933926308945807E-3</v>
      </c>
      <c r="AD77" s="58">
        <f>(('Male Inactive'!$I77+'Male Barely'!$I77+'Male Somewhat'!$I77+'Male Active'!$I77+'Male Highly'!$I77)*'Bowel Cancer Epi'!CK120)/('Male Inactive'!$I77*'Bowel Cancer Epi'!$CL120+'Male Barely'!$I77*'Bowel Cancer Epi'!$CM120+'Male Somewhat'!$I77*'Bowel Cancer Epi'!$CN120+'Male Active'!$I77*'Bowel Cancer Epi'!$CO120+'Male Highly'!$I77*'Bowel Cancer Epi'!$CP120)</f>
        <v>1.9740533678051226E-3</v>
      </c>
      <c r="AE77" s="58">
        <f t="shared" si="47"/>
        <v>2.1909889030388152E-3</v>
      </c>
      <c r="AF77" s="58">
        <f t="shared" si="48"/>
        <v>1.972106205933577E-3</v>
      </c>
      <c r="AG77" s="58">
        <f t="shared" si="43"/>
        <v>8.033754331544336E-3</v>
      </c>
      <c r="AI77" s="58">
        <f>(('Male Inactive'!$I77+'Male Barely'!$I77+'Male Somewhat'!$I77+'Male Active'!$I77+'Male Highly'!$I77)*'Diabetes Epi'!BQ130)/('Male Inactive'!$I77*'Diabetes Epi'!$BS130+'Male Barely'!$I77*'Diabetes Epi'!$BT130+'Male Somewhat'!$I77*'Diabetes Epi'!$BU130+'Male Active'!$I77*'Diabetes Epi'!$BV130+'Male Highly'!$I77*'Diabetes Epi'!$BW130)</f>
        <v>1.7992890729507608E-2</v>
      </c>
      <c r="AJ77" s="58">
        <f>(('Male Inactive'!$I77+'Male Barely'!$I77+'Male Somewhat'!$I77+'Male Active'!$I77+'Male Highly'!$I77)*'Diabetes Epi'!BR130)/('Male Inactive'!$I77*'Diabetes Epi'!$BS130+'Male Barely'!$I77*'Diabetes Epi'!$BT130+'Male Somewhat'!$I77*'Diabetes Epi'!$BU130+'Male Active'!$I77*'Diabetes Epi'!$BV130+'Male Highly'!$I77*'Diabetes Epi'!$BW130)</f>
        <v>0</v>
      </c>
      <c r="AK77" s="58">
        <f t="shared" si="44"/>
        <v>1.7831985168433095E-2</v>
      </c>
      <c r="AL77" s="58">
        <f t="shared" si="45"/>
        <v>0</v>
      </c>
      <c r="AM77" s="58">
        <f t="shared" si="46"/>
        <v>0.45341255659576413</v>
      </c>
    </row>
    <row r="78" spans="1:39">
      <c r="A78" s="58">
        <v>80</v>
      </c>
      <c r="B78" s="58">
        <f>'ACM Rates'!M91-(SUM(C78:F78))</f>
        <v>5.8330174803424943E-2</v>
      </c>
      <c r="C78" s="58">
        <f t="shared" si="28"/>
        <v>4.9619909014237968E-4</v>
      </c>
      <c r="D78" s="58">
        <f t="shared" si="29"/>
        <v>1.152511523268996E-2</v>
      </c>
      <c r="E78" s="58">
        <f t="shared" si="30"/>
        <v>0</v>
      </c>
      <c r="F78" s="58">
        <f t="shared" si="31"/>
        <v>2.8485108737427212E-3</v>
      </c>
      <c r="G78" s="58">
        <f t="shared" si="26"/>
        <v>7.3200000000000001E-2</v>
      </c>
      <c r="H78" s="58">
        <f t="shared" si="27"/>
        <v>5.6661570568570241E-2</v>
      </c>
      <c r="I78" s="58">
        <f t="shared" si="39"/>
        <v>6465.8791945116</v>
      </c>
      <c r="J78" s="58">
        <f t="shared" si="40"/>
        <v>366.36687026766913</v>
      </c>
      <c r="K78" s="58">
        <f t="shared" si="32"/>
        <v>6282.6957593777661</v>
      </c>
      <c r="L78" s="58">
        <f t="shared" si="33"/>
        <v>51596.027336682659</v>
      </c>
      <c r="M78" s="58">
        <f t="shared" si="34"/>
        <v>7.9797388389932582</v>
      </c>
      <c r="O78" s="58">
        <f>'Quintile Functions'!$BR86</f>
        <v>-5.8176774555783872</v>
      </c>
      <c r="Q78" s="58">
        <f>(('Male Inactive'!$I78+'Male Barely'!$I78+'Male Somewhat'!$I78+'Male Active'!$I78+'Male Highly'!$I78)*'MI Epi'!CX96)/('Male Inactive'!$I78*'MI Epi'!CZ96+'Male Barely'!$I78*'MI Epi'!DA96+'Male Somewhat'!$I78*'MI Epi'!DB96+'Male Active'!$I78*'MI Epi'!DC96+'Male Highly'!$I78*'MI Epi'!DD96)</f>
        <v>1.2156877708488301E-2</v>
      </c>
      <c r="R78" s="58">
        <f>(('Male Inactive'!$I78+'Male Barely'!$I78+'Male Somewhat'!$I78+'Male Active'!$I78+'Male Highly'!$I78)*'MI Epi'!CY96)/('Male Inactive'!$I78*'MI Epi'!$CZ96+'Male Barely'!$I78*'MI Epi'!$DA96+'Male Somewhat'!$I78*'MI Epi'!$DB96+'Male Active'!$I78*'MI Epi'!$DC96+'Male Highly'!$I78*'MI Epi'!$DD96)</f>
        <v>4.9619909014237968E-4</v>
      </c>
      <c r="S78" s="58">
        <f t="shared" si="35"/>
        <v>1.208328140631465E-2</v>
      </c>
      <c r="T78" s="58">
        <f t="shared" si="36"/>
        <v>4.9607600373313687E-4</v>
      </c>
      <c r="U78" s="58">
        <f t="shared" si="41"/>
        <v>0.14583325740604708</v>
      </c>
      <c r="W78" s="58">
        <f>(('Male Inactive'!$I78+'Male Barely'!$I78+'Male Somewhat'!$I78+'Male Active'!$I78+'Male Highly'!$I78)*'Stroke Epi'!CM104)/('Male Inactive'!$I78*'Stroke Epi'!$CO104+'Male Barely'!$I78*'Stroke Epi'!$CP104+'Male Somewhat'!$I78*'Stroke Epi'!$CQ104+'Male Active'!$I78*'Stroke Epi'!$CR104+'Male Highly'!$I78*'Stroke Epi'!$CS104)</f>
        <v>1.5494877146172058E-2</v>
      </c>
      <c r="X78" s="58">
        <f>(('Male Inactive'!$I78+'Male Barely'!$I78+'Male Somewhat'!$I78+'Male Active'!$I78+'Male Highly'!$I78)*'Stroke Epi'!CN104)/('Male Inactive'!$I78*'Stroke Epi'!$CO104+'Male Barely'!$I78*'Stroke Epi'!$CP104+'Male Somewhat'!$I78*'Stroke Epi'!$CQ104+'Male Active'!$I78*'Stroke Epi'!$CR104+'Male Highly'!$I78*'Stroke Epi'!$CS104)</f>
        <v>1.152511523268996E-2</v>
      </c>
      <c r="Y78" s="58">
        <f t="shared" si="37"/>
        <v>1.5375449173537725E-2</v>
      </c>
      <c r="Z78" s="58">
        <f t="shared" si="38"/>
        <v>1.1458955502219204E-2</v>
      </c>
      <c r="AA78" s="58">
        <f t="shared" si="42"/>
        <v>0.10897170023490622</v>
      </c>
      <c r="AC78" s="58">
        <f>(('Male Inactive'!$I78+'Male Barely'!$I78+'Male Somewhat'!$I78+'Male Active'!$I78+'Male Highly'!$I78)*'Bowel Cancer Epi'!CJ121)/('Male Inactive'!$I78*'Bowel Cancer Epi'!$CL121+'Male Barely'!$I78*'Bowel Cancer Epi'!$CM121+'Male Somewhat'!$I78*'Bowel Cancer Epi'!$CN121+'Male Active'!$I78*'Bowel Cancer Epi'!$CO121+'Male Highly'!$I78*'Bowel Cancer Epi'!$CP121)</f>
        <v>3.0676270947998536E-3</v>
      </c>
      <c r="AD78" s="58">
        <f>(('Male Inactive'!$I78+'Male Barely'!$I78+'Male Somewhat'!$I78+'Male Active'!$I78+'Male Highly'!$I78)*'Bowel Cancer Epi'!CK121)/('Male Inactive'!$I78*'Bowel Cancer Epi'!$CL121+'Male Barely'!$I78*'Bowel Cancer Epi'!$CM121+'Male Somewhat'!$I78*'Bowel Cancer Epi'!$CN121+'Male Active'!$I78*'Bowel Cancer Epi'!$CO121+'Male Highly'!$I78*'Bowel Cancer Epi'!$CP121)</f>
        <v>2.8485108737427212E-3</v>
      </c>
      <c r="AE78" s="58">
        <f t="shared" si="47"/>
        <v>3.0629267343496025E-3</v>
      </c>
      <c r="AF78" s="58">
        <f t="shared" si="48"/>
        <v>2.8444577160451345E-3</v>
      </c>
      <c r="AG78" s="58">
        <f t="shared" si="43"/>
        <v>8.2513076170180073E-3</v>
      </c>
      <c r="AI78" s="58">
        <f>(('Male Inactive'!$I78+'Male Barely'!$I78+'Male Somewhat'!$I78+'Male Active'!$I78+'Male Highly'!$I78)*'Diabetes Epi'!BQ131)/('Male Inactive'!$I78*'Diabetes Epi'!$BS131+'Male Barely'!$I78*'Diabetes Epi'!$BT131+'Male Somewhat'!$I78*'Diabetes Epi'!$BU131+'Male Active'!$I78*'Diabetes Epi'!$BV131+'Male Highly'!$I78*'Diabetes Epi'!$BW131)</f>
        <v>1.5903634946966842E-2</v>
      </c>
      <c r="AJ78" s="58">
        <f>(('Male Inactive'!$I78+'Male Barely'!$I78+'Male Somewhat'!$I78+'Male Active'!$I78+'Male Highly'!$I78)*'Diabetes Epi'!BR131)/('Male Inactive'!$I78*'Diabetes Epi'!$BS131+'Male Barely'!$I78*'Diabetes Epi'!$BT131+'Male Somewhat'!$I78*'Diabetes Epi'!$BU131+'Male Active'!$I78*'Diabetes Epi'!$BV131+'Male Highly'!$I78*'Diabetes Epi'!$BW131)</f>
        <v>0</v>
      </c>
      <c r="AK78" s="58">
        <f t="shared" si="44"/>
        <v>1.5777839893766465E-2</v>
      </c>
      <c r="AL78" s="58">
        <f t="shared" si="45"/>
        <v>0</v>
      </c>
      <c r="AM78" s="58">
        <f t="shared" si="46"/>
        <v>0.46315929577980025</v>
      </c>
    </row>
    <row r="79" spans="1:39">
      <c r="A79" s="58">
        <v>81</v>
      </c>
      <c r="B79" s="58">
        <f>'ACM Rates'!M92-(SUM(C79:F79))</f>
        <v>5.8369749399299412E-2</v>
      </c>
      <c r="C79" s="58">
        <f t="shared" si="28"/>
        <v>4.9489600903775729E-4</v>
      </c>
      <c r="D79" s="58">
        <f t="shared" si="29"/>
        <v>1.1489821426708218E-2</v>
      </c>
      <c r="E79" s="58">
        <f t="shared" si="30"/>
        <v>0</v>
      </c>
      <c r="F79" s="58">
        <f t="shared" si="31"/>
        <v>2.8455331649546124E-3</v>
      </c>
      <c r="G79" s="58">
        <f t="shared" si="26"/>
        <v>7.3200000000000001E-2</v>
      </c>
      <c r="H79" s="58">
        <f t="shared" si="27"/>
        <v>5.6698902066993573E-2</v>
      </c>
      <c r="I79" s="58">
        <f t="shared" si="39"/>
        <v>6099.5123242439313</v>
      </c>
      <c r="J79" s="58">
        <f t="shared" si="40"/>
        <v>345.83565192872703</v>
      </c>
      <c r="K79" s="58">
        <f t="shared" si="32"/>
        <v>5926.5944982795681</v>
      </c>
      <c r="L79" s="58">
        <f t="shared" si="33"/>
        <v>45669.432838403096</v>
      </c>
      <c r="M79" s="58">
        <f t="shared" si="34"/>
        <v>7.4873908618692848</v>
      </c>
      <c r="O79" s="58">
        <f>'Quintile Functions'!$BR87</f>
        <v>-5.5878154906336137</v>
      </c>
      <c r="Q79" s="58">
        <f>(('Male Inactive'!$I79+'Male Barely'!$I79+'Male Somewhat'!$I79+'Male Active'!$I79+'Male Highly'!$I79)*'MI Epi'!CX97)/('Male Inactive'!$I79*'MI Epi'!CZ97+'Male Barely'!$I79*'MI Epi'!DA97+'Male Somewhat'!$I79*'MI Epi'!DB97+'Male Active'!$I79*'MI Epi'!DC97+'Male Highly'!$I79*'MI Epi'!DD97)</f>
        <v>1.2124952221425052E-2</v>
      </c>
      <c r="R79" s="58">
        <f>(('Male Inactive'!$I79+'Male Barely'!$I79+'Male Somewhat'!$I79+'Male Active'!$I79+'Male Highly'!$I79)*'MI Epi'!CY97)/('Male Inactive'!$I79*'MI Epi'!$CZ97+'Male Barely'!$I79*'MI Epi'!$DA97+'Male Somewhat'!$I79*'MI Epi'!$DB97+'Male Active'!$I79*'MI Epi'!$DC97+'Male Highly'!$I79*'MI Epi'!$DD97)</f>
        <v>4.9489600903775729E-4</v>
      </c>
      <c r="S79" s="58">
        <f t="shared" si="35"/>
        <v>1.2051741180429731E-2</v>
      </c>
      <c r="T79" s="58">
        <f t="shared" si="36"/>
        <v>4.947735682071519E-4</v>
      </c>
      <c r="U79" s="58">
        <f t="shared" si="41"/>
        <v>0.15573557520277748</v>
      </c>
      <c r="W79" s="58">
        <f>(('Male Inactive'!$I79+'Male Barely'!$I79+'Male Somewhat'!$I79+'Male Active'!$I79+'Male Highly'!$I79)*'Stroke Epi'!CM105)/('Male Inactive'!$I79*'Stroke Epi'!$CO105+'Male Barely'!$I79*'Stroke Epi'!$CP105+'Male Somewhat'!$I79*'Stroke Epi'!$CQ105+'Male Active'!$I79*'Stroke Epi'!$CR105+'Male Highly'!$I79*'Stroke Epi'!$CS105)</f>
        <v>1.5447426584796604E-2</v>
      </c>
      <c r="X79" s="58">
        <f>(('Male Inactive'!$I79+'Male Barely'!$I79+'Male Somewhat'!$I79+'Male Active'!$I79+'Male Highly'!$I79)*'Stroke Epi'!CN105)/('Male Inactive'!$I79*'Stroke Epi'!$CO105+'Male Barely'!$I79*'Stroke Epi'!$CP105+'Male Somewhat'!$I79*'Stroke Epi'!$CQ105+'Male Active'!$I79*'Stroke Epi'!$CR105+'Male Highly'!$I79*'Stroke Epi'!$CS105)</f>
        <v>1.1489821426708218E-2</v>
      </c>
      <c r="Y79" s="58">
        <f t="shared" si="37"/>
        <v>1.5328727077370874E-2</v>
      </c>
      <c r="Z79" s="58">
        <f t="shared" si="38"/>
        <v>1.1424065510692971E-2</v>
      </c>
      <c r="AA79" s="58">
        <f t="shared" si="42"/>
        <v>0.11250185886253165</v>
      </c>
      <c r="AC79" s="58">
        <f>(('Male Inactive'!$I79+'Male Barely'!$I79+'Male Somewhat'!$I79+'Male Active'!$I79+'Male Highly'!$I79)*'Bowel Cancer Epi'!CJ122)/('Male Inactive'!$I79*'Bowel Cancer Epi'!$CL122+'Male Barely'!$I79*'Bowel Cancer Epi'!$CM122+'Male Somewhat'!$I79*'Bowel Cancer Epi'!$CN122+'Male Active'!$I79*'Bowel Cancer Epi'!$CO122+'Male Highly'!$I79*'Bowel Cancer Epi'!$CP122)</f>
        <v>3.0644203314895827E-3</v>
      </c>
      <c r="AD79" s="58">
        <f>(('Male Inactive'!$I79+'Male Barely'!$I79+'Male Somewhat'!$I79+'Male Active'!$I79+'Male Highly'!$I79)*'Bowel Cancer Epi'!CK122)/('Male Inactive'!$I79*'Bowel Cancer Epi'!$CL122+'Male Barely'!$I79*'Bowel Cancer Epi'!$CM122+'Male Somewhat'!$I79*'Bowel Cancer Epi'!$CN122+'Male Active'!$I79*'Bowel Cancer Epi'!$CO122+'Male Highly'!$I79*'Bowel Cancer Epi'!$CP122)</f>
        <v>2.8455331649546124E-3</v>
      </c>
      <c r="AE79" s="58">
        <f t="shared" si="47"/>
        <v>3.059729787994514E-3</v>
      </c>
      <c r="AF79" s="58">
        <f t="shared" si="48"/>
        <v>2.8414884728029666E-3</v>
      </c>
      <c r="AG79" s="58">
        <f t="shared" si="43"/>
        <v>8.468592036591489E-3</v>
      </c>
      <c r="AI79" s="58">
        <f>(('Male Inactive'!$I79+'Male Barely'!$I79+'Male Somewhat'!$I79+'Male Active'!$I79+'Male Highly'!$I79)*'Diabetes Epi'!BQ132)/('Male Inactive'!$I79*'Diabetes Epi'!$BS132+'Male Barely'!$I79*'Diabetes Epi'!$BT132+'Male Somewhat'!$I79*'Diabetes Epi'!$BU132+'Male Active'!$I79*'Diabetes Epi'!$BV132+'Male Highly'!$I79*'Diabetes Epi'!$BW132)</f>
        <v>1.5812023392743329E-2</v>
      </c>
      <c r="AJ79" s="58">
        <f>(('Male Inactive'!$I79+'Male Barely'!$I79+'Male Somewhat'!$I79+'Male Active'!$I79+'Male Highly'!$I79)*'Diabetes Epi'!BR132)/('Male Inactive'!$I79*'Diabetes Epi'!$BS132+'Male Barely'!$I79*'Diabetes Epi'!$BT132+'Male Somewhat'!$I79*'Diabetes Epi'!$BU132+'Male Active'!$I79*'Diabetes Epi'!$BV132+'Male Highly'!$I79*'Diabetes Epi'!$BW132)</f>
        <v>0</v>
      </c>
      <c r="AK79" s="58">
        <f t="shared" si="44"/>
        <v>1.5687669641722524E-2</v>
      </c>
      <c r="AL79" s="58">
        <f t="shared" si="45"/>
        <v>0</v>
      </c>
      <c r="AM79" s="58">
        <f t="shared" si="46"/>
        <v>0.47162948245944342</v>
      </c>
    </row>
    <row r="80" spans="1:39">
      <c r="A80" s="58">
        <v>82</v>
      </c>
      <c r="B80" s="58">
        <f>'ACM Rates'!M93-(SUM(C80:F80))</f>
        <v>5.8408630595587194E-2</v>
      </c>
      <c r="C80" s="58">
        <f t="shared" si="28"/>
        <v>4.936150726933214E-4</v>
      </c>
      <c r="D80" s="58">
        <f t="shared" si="29"/>
        <v>1.1455157485950315E-2</v>
      </c>
      <c r="E80" s="58">
        <f t="shared" si="30"/>
        <v>0</v>
      </c>
      <c r="F80" s="58">
        <f t="shared" si="31"/>
        <v>2.8425968457691693E-3</v>
      </c>
      <c r="G80" s="58">
        <f t="shared" si="26"/>
        <v>7.3200000000000001E-2</v>
      </c>
      <c r="H80" s="58">
        <f t="shared" si="27"/>
        <v>5.6735578029133427E-2</v>
      </c>
      <c r="I80" s="58">
        <f t="shared" si="39"/>
        <v>5753.6766723152041</v>
      </c>
      <c r="J80" s="58">
        <f t="shared" si="40"/>
        <v>326.438171796544</v>
      </c>
      <c r="K80" s="58">
        <f t="shared" si="32"/>
        <v>5590.4575864169319</v>
      </c>
      <c r="L80" s="58">
        <f t="shared" si="33"/>
        <v>40078.975251986165</v>
      </c>
      <c r="M80" s="58">
        <f t="shared" si="34"/>
        <v>6.9658024832769945</v>
      </c>
      <c r="O80" s="58">
        <f>'Quintile Functions'!$BR88</f>
        <v>-5.3670355903670064</v>
      </c>
      <c r="Q80" s="58">
        <f>(('Male Inactive'!$I80+'Male Barely'!$I80+'Male Somewhat'!$I80+'Male Active'!$I80+'Male Highly'!$I80)*'MI Epi'!CX98)/('Male Inactive'!$I80*'MI Epi'!CZ98+'Male Barely'!$I80*'MI Epi'!DA98+'Male Somewhat'!$I80*'MI Epi'!DB98+'Male Active'!$I80*'MI Epi'!DC98+'Male Highly'!$I80*'MI Epi'!DD98)</f>
        <v>1.2093569280986372E-2</v>
      </c>
      <c r="R80" s="58">
        <f>(('Male Inactive'!$I80+'Male Barely'!$I80+'Male Somewhat'!$I80+'Male Active'!$I80+'Male Highly'!$I80)*'MI Epi'!CY98)/('Male Inactive'!$I80*'MI Epi'!$CZ98+'Male Barely'!$I80*'MI Epi'!$DA98+'Male Somewhat'!$I80*'MI Epi'!$DB98+'Male Active'!$I80*'MI Epi'!$DC98+'Male Highly'!$I80*'MI Epi'!$DD98)</f>
        <v>4.936150726933214E-4</v>
      </c>
      <c r="S80" s="58">
        <f t="shared" si="35"/>
        <v>1.2020735972551932E-2</v>
      </c>
      <c r="T80" s="58">
        <f t="shared" si="36"/>
        <v>4.934932648161805E-4</v>
      </c>
      <c r="U80" s="58">
        <f t="shared" si="41"/>
        <v>0.1654975417793465</v>
      </c>
      <c r="W80" s="58">
        <f>(('Male Inactive'!$I80+'Male Barely'!$I80+'Male Somewhat'!$I80+'Male Active'!$I80+'Male Highly'!$I80)*'Stroke Epi'!CM106)/('Male Inactive'!$I80*'Stroke Epi'!$CO106+'Male Barely'!$I80*'Stroke Epi'!$CP106+'Male Somewhat'!$I80*'Stroke Epi'!$CQ106+'Male Active'!$I80*'Stroke Epi'!$CR106+'Male Highly'!$I80*'Stroke Epi'!$CS106)</f>
        <v>1.5400822842222092E-2</v>
      </c>
      <c r="X80" s="58">
        <f>(('Male Inactive'!$I80+'Male Barely'!$I80+'Male Somewhat'!$I80+'Male Active'!$I80+'Male Highly'!$I80)*'Stroke Epi'!CN106)/('Male Inactive'!$I80*'Stroke Epi'!$CO106+'Male Barely'!$I80*'Stroke Epi'!$CP106+'Male Somewhat'!$I80*'Stroke Epi'!$CQ106+'Male Active'!$I80*'Stroke Epi'!$CR106+'Male Highly'!$I80*'Stroke Epi'!$CS106)</f>
        <v>1.1455157485950315E-2</v>
      </c>
      <c r="Y80" s="58">
        <f t="shared" si="37"/>
        <v>1.5282836641522413E-2</v>
      </c>
      <c r="Z80" s="58">
        <f t="shared" si="38"/>
        <v>1.1389796979127453E-2</v>
      </c>
      <c r="AA80" s="58">
        <f t="shared" si="42"/>
        <v>0.11600728496213396</v>
      </c>
      <c r="AC80" s="58">
        <f>(('Male Inactive'!$I80+'Male Barely'!$I80+'Male Somewhat'!$I80+'Male Active'!$I80+'Male Highly'!$I80)*'Bowel Cancer Epi'!CJ123)/('Male Inactive'!$I80*'Bowel Cancer Epi'!$CL123+'Male Barely'!$I80*'Bowel Cancer Epi'!$CM123+'Male Somewhat'!$I80*'Bowel Cancer Epi'!$CN123+'Male Active'!$I80*'Bowel Cancer Epi'!$CO123+'Male Highly'!$I80*'Bowel Cancer Epi'!$CP123)</f>
        <v>3.0612581415975669E-3</v>
      </c>
      <c r="AD80" s="58">
        <f>(('Male Inactive'!$I80+'Male Barely'!$I80+'Male Somewhat'!$I80+'Male Active'!$I80+'Male Highly'!$I80)*'Bowel Cancer Epi'!CK123)/('Male Inactive'!$I80*'Bowel Cancer Epi'!$CL123+'Male Barely'!$I80*'Bowel Cancer Epi'!$CM123+'Male Somewhat'!$I80*'Bowel Cancer Epi'!$CN123+'Male Active'!$I80*'Bowel Cancer Epi'!$CO123+'Male Highly'!$I80*'Bowel Cancer Epi'!$CP123)</f>
        <v>2.8425968457691693E-3</v>
      </c>
      <c r="AE80" s="58">
        <f t="shared" si="47"/>
        <v>3.0565772685646753E-3</v>
      </c>
      <c r="AF80" s="58">
        <f t="shared" si="48"/>
        <v>2.8385604928359287E-3</v>
      </c>
      <c r="AG80" s="58">
        <f t="shared" si="43"/>
        <v>8.6856017858200699E-3</v>
      </c>
      <c r="AI80" s="58">
        <f>(('Male Inactive'!$I80+'Male Barely'!$I80+'Male Somewhat'!$I80+'Male Active'!$I80+'Male Highly'!$I80)*'Diabetes Epi'!BQ133)/('Male Inactive'!$I80*'Diabetes Epi'!$BS133+'Male Barely'!$I80*'Diabetes Epi'!$BT133+'Male Somewhat'!$I80*'Diabetes Epi'!$BU133+'Male Active'!$I80*'Diabetes Epi'!$BV133+'Male Highly'!$I80*'Diabetes Epi'!$BW133)</f>
        <v>1.5722528163240858E-2</v>
      </c>
      <c r="AJ80" s="58">
        <f>(('Male Inactive'!$I80+'Male Barely'!$I80+'Male Somewhat'!$I80+'Male Active'!$I80+'Male Highly'!$I80)*'Diabetes Epi'!BR133)/('Male Inactive'!$I80*'Diabetes Epi'!$BS133+'Male Barely'!$I80*'Diabetes Epi'!$BT133+'Male Somewhat'!$I80*'Diabetes Epi'!$BU133+'Male Active'!$I80*'Diabetes Epi'!$BV133+'Male Highly'!$I80*'Diabetes Epi'!$BW133)</f>
        <v>0</v>
      </c>
      <c r="AK80" s="58">
        <f t="shared" si="44"/>
        <v>1.5599574441823694E-2</v>
      </c>
      <c r="AL80" s="58">
        <f t="shared" si="45"/>
        <v>0</v>
      </c>
      <c r="AM80" s="58">
        <f t="shared" si="46"/>
        <v>0.47991838458704561</v>
      </c>
    </row>
    <row r="81" spans="1:39">
      <c r="A81" s="58">
        <v>83</v>
      </c>
      <c r="B81" s="58">
        <f>'ACM Rates'!M94-(SUM(C81:F81))</f>
        <v>5.8446834606525298E-2</v>
      </c>
      <c r="C81" s="58">
        <f t="shared" si="28"/>
        <v>4.9235578449282073E-4</v>
      </c>
      <c r="D81" s="58">
        <f t="shared" si="29"/>
        <v>1.1421108404427333E-2</v>
      </c>
      <c r="E81" s="58">
        <f t="shared" si="30"/>
        <v>0</v>
      </c>
      <c r="F81" s="58">
        <f t="shared" si="31"/>
        <v>2.8397012045545504E-3</v>
      </c>
      <c r="G81" s="58">
        <f t="shared" si="26"/>
        <v>7.3200000000000001E-2</v>
      </c>
      <c r="H81" s="58">
        <f t="shared" si="27"/>
        <v>5.6771613825067568E-2</v>
      </c>
      <c r="I81" s="58">
        <f t="shared" si="39"/>
        <v>5427.2385005186597</v>
      </c>
      <c r="J81" s="58">
        <f t="shared" si="40"/>
        <v>308.11308828798411</v>
      </c>
      <c r="K81" s="58">
        <f t="shared" si="32"/>
        <v>5273.1819563746676</v>
      </c>
      <c r="L81" s="58">
        <f t="shared" si="33"/>
        <v>34805.793295611496</v>
      </c>
      <c r="M81" s="58">
        <f t="shared" si="34"/>
        <v>6.4131681871517614</v>
      </c>
      <c r="O81" s="58">
        <f>'Quintile Functions'!$BR89</f>
        <v>-5.1549789137722328</v>
      </c>
      <c r="Q81" s="58">
        <f>(('Male Inactive'!$I81+'Male Barely'!$I81+'Male Somewhat'!$I81+'Male Active'!$I81+'Male Highly'!$I81)*'MI Epi'!CX99)/('Male Inactive'!$I81*'MI Epi'!CZ99+'Male Barely'!$I81*'MI Epi'!DA99+'Male Somewhat'!$I81*'MI Epi'!DB99+'Male Active'!$I81*'MI Epi'!DC99+'Male Highly'!$I81*'MI Epi'!DD99)</f>
        <v>1.2062716720074106E-2</v>
      </c>
      <c r="R81" s="58">
        <f>(('Male Inactive'!$I81+'Male Barely'!$I81+'Male Somewhat'!$I81+'Male Active'!$I81+'Male Highly'!$I81)*'MI Epi'!CY99)/('Male Inactive'!$I81*'MI Epi'!$CZ99+'Male Barely'!$I81*'MI Epi'!$DA99+'Male Somewhat'!$I81*'MI Epi'!$DB99+'Male Active'!$I81*'MI Epi'!$DC99+'Male Highly'!$I81*'MI Epi'!$DD99)</f>
        <v>4.9235578449282073E-4</v>
      </c>
      <c r="S81" s="58">
        <f t="shared" si="35"/>
        <v>1.199025381190455E-2</v>
      </c>
      <c r="T81" s="58">
        <f t="shared" si="36"/>
        <v>4.9223459727343322E-4</v>
      </c>
      <c r="U81" s="58">
        <f t="shared" si="41"/>
        <v>0.17512180366387695</v>
      </c>
      <c r="W81" s="58">
        <f>(('Male Inactive'!$I81+'Male Barely'!$I81+'Male Somewhat'!$I81+'Male Active'!$I81+'Male Highly'!$I81)*'Stroke Epi'!CM107)/('Male Inactive'!$I81*'Stroke Epi'!$CO107+'Male Barely'!$I81*'Stroke Epi'!$CP107+'Male Somewhat'!$I81*'Stroke Epi'!$CQ107+'Male Active'!$I81*'Stroke Epi'!$CR107+'Male Highly'!$I81*'Stroke Epi'!$CS107)</f>
        <v>1.535504574373008E-2</v>
      </c>
      <c r="X81" s="58">
        <f>(('Male Inactive'!$I81+'Male Barely'!$I81+'Male Somewhat'!$I81+'Male Active'!$I81+'Male Highly'!$I81)*'Stroke Epi'!CN107)/('Male Inactive'!$I81*'Stroke Epi'!$CO107+'Male Barely'!$I81*'Stroke Epi'!$CP107+'Male Somewhat'!$I81*'Stroke Epi'!$CQ107+'Male Active'!$I81*'Stroke Epi'!$CR107+'Male Highly'!$I81*'Stroke Epi'!$CS107)</f>
        <v>1.1421108404427333E-2</v>
      </c>
      <c r="Y81" s="58">
        <f t="shared" si="37"/>
        <v>1.523775811517436E-2</v>
      </c>
      <c r="Z81" s="58">
        <f t="shared" si="38"/>
        <v>1.1356135136656231E-2</v>
      </c>
      <c r="AA81" s="58">
        <f t="shared" si="42"/>
        <v>0.11948835231344671</v>
      </c>
      <c r="AC81" s="58">
        <f>(('Male Inactive'!$I81+'Male Barely'!$I81+'Male Somewhat'!$I81+'Male Active'!$I81+'Male Highly'!$I81)*'Bowel Cancer Epi'!CJ124)/('Male Inactive'!$I81*'Bowel Cancer Epi'!$CL124+'Male Barely'!$I81*'Bowel Cancer Epi'!$CM124+'Male Somewhat'!$I81*'Bowel Cancer Epi'!$CN124+'Male Active'!$I81*'Bowel Cancer Epi'!$CO124+'Male Highly'!$I81*'Bowel Cancer Epi'!$CP124)</f>
        <v>3.0581397587510543E-3</v>
      </c>
      <c r="AD81" s="58">
        <f>(('Male Inactive'!$I81+'Male Barely'!$I81+'Male Somewhat'!$I81+'Male Active'!$I81+'Male Highly'!$I81)*'Bowel Cancer Epi'!CK124)/('Male Inactive'!$I81*'Bowel Cancer Epi'!$CL124+'Male Barely'!$I81*'Bowel Cancer Epi'!$CM124+'Male Somewhat'!$I81*'Bowel Cancer Epi'!$CN124+'Male Active'!$I81*'Bowel Cancer Epi'!$CO124+'Male Highly'!$I81*'Bowel Cancer Epi'!$CP124)</f>
        <v>2.8397012045545504E-3</v>
      </c>
      <c r="AE81" s="58">
        <f t="shared" si="47"/>
        <v>3.053468412448912E-3</v>
      </c>
      <c r="AF81" s="58">
        <f t="shared" si="48"/>
        <v>2.8356730668935848E-3</v>
      </c>
      <c r="AG81" s="58">
        <f t="shared" si="43"/>
        <v>8.9023401796943392E-3</v>
      </c>
      <c r="AI81" s="58">
        <f>(('Male Inactive'!$I81+'Male Barely'!$I81+'Male Somewhat'!$I81+'Male Active'!$I81+'Male Highly'!$I81)*'Diabetes Epi'!BQ134)/('Male Inactive'!$I81*'Diabetes Epi'!$BS134+'Male Barely'!$I81*'Diabetes Epi'!$BT134+'Male Somewhat'!$I81*'Diabetes Epi'!$BU134+'Male Active'!$I81*'Diabetes Epi'!$BV134+'Male Highly'!$I81*'Diabetes Epi'!$BW134)</f>
        <v>1.5635081132048312E-2</v>
      </c>
      <c r="AJ81" s="58">
        <f>(('Male Inactive'!$I81+'Male Barely'!$I81+'Male Somewhat'!$I81+'Male Active'!$I81+'Male Highly'!$I81)*'Diabetes Epi'!BR134)/('Male Inactive'!$I81*'Diabetes Epi'!$BS134+'Male Barely'!$I81*'Diabetes Epi'!$BT134+'Male Somewhat'!$I81*'Diabetes Epi'!$BU134+'Male Active'!$I81*'Diabetes Epi'!$BV134+'Male Highly'!$I81*'Diabetes Epi'!$BW134)</f>
        <v>0</v>
      </c>
      <c r="AK81" s="58">
        <f t="shared" si="44"/>
        <v>1.5513487783147539E-2</v>
      </c>
      <c r="AL81" s="58">
        <f t="shared" si="45"/>
        <v>0</v>
      </c>
      <c r="AM81" s="58">
        <f t="shared" si="46"/>
        <v>0.48803143646250391</v>
      </c>
    </row>
    <row r="82" spans="1:39">
      <c r="A82" s="58">
        <v>84</v>
      </c>
      <c r="B82" s="58">
        <f>'ACM Rates'!M95-(SUM(C82:F82))</f>
        <v>5.8484377148605667E-2</v>
      </c>
      <c r="C82" s="58">
        <f t="shared" si="28"/>
        <v>4.9111766235065133E-4</v>
      </c>
      <c r="D82" s="58">
        <f t="shared" si="29"/>
        <v>1.1387659643752535E-2</v>
      </c>
      <c r="E82" s="58">
        <f t="shared" si="30"/>
        <v>0</v>
      </c>
      <c r="F82" s="58">
        <f t="shared" si="31"/>
        <v>2.8368455452911496E-3</v>
      </c>
      <c r="G82" s="58">
        <f t="shared" si="26"/>
        <v>7.3200000000000001E-2</v>
      </c>
      <c r="H82" s="58">
        <f t="shared" si="27"/>
        <v>5.680702435174223E-2</v>
      </c>
      <c r="I82" s="58">
        <f t="shared" si="39"/>
        <v>5119.1254122306755</v>
      </c>
      <c r="J82" s="58">
        <f t="shared" si="40"/>
        <v>290.80228195221048</v>
      </c>
      <c r="K82" s="58">
        <f t="shared" si="32"/>
        <v>4973.7242712545703</v>
      </c>
      <c r="L82" s="58">
        <f t="shared" si="33"/>
        <v>29832.069024356912</v>
      </c>
      <c r="M82" s="58">
        <f t="shared" si="34"/>
        <v>5.8275714349724224</v>
      </c>
      <c r="O82" s="58">
        <f>'Quintile Functions'!$BR90</f>
        <v>-4.9513007979921353</v>
      </c>
      <c r="Q82" s="58">
        <f>(('Male Inactive'!$I82+'Male Barely'!$I82+'Male Somewhat'!$I82+'Male Active'!$I82+'Male Highly'!$I82)*'MI Epi'!CX100)/('Male Inactive'!$I82*'MI Epi'!CZ100+'Male Barely'!$I82*'MI Epi'!DA100+'Male Somewhat'!$I82*'MI Epi'!DB100+'Male Active'!$I82*'MI Epi'!DC100+'Male Highly'!$I82*'MI Epi'!DD100)</f>
        <v>1.2032382727590957E-2</v>
      </c>
      <c r="R82" s="58">
        <f>(('Male Inactive'!$I82+'Male Barely'!$I82+'Male Somewhat'!$I82+'Male Active'!$I82+'Male Highly'!$I82)*'MI Epi'!CY100)/('Male Inactive'!$I82*'MI Epi'!$CZ100+'Male Barely'!$I82*'MI Epi'!$DA100+'Male Somewhat'!$I82*'MI Epi'!$DB100+'Male Active'!$I82*'MI Epi'!$DC100+'Male Highly'!$I82*'MI Epi'!$DD100)</f>
        <v>4.9111766235065133E-4</v>
      </c>
      <c r="S82" s="58">
        <f t="shared" si="35"/>
        <v>1.196028307712671E-2</v>
      </c>
      <c r="T82" s="58">
        <f t="shared" si="36"/>
        <v>4.9099708381172835E-4</v>
      </c>
      <c r="U82" s="58">
        <f t="shared" si="41"/>
        <v>0.18461093989623173</v>
      </c>
      <c r="W82" s="58">
        <f>(('Male Inactive'!$I82+'Male Barely'!$I82+'Male Somewhat'!$I82+'Male Active'!$I82+'Male Highly'!$I82)*'Stroke Epi'!CM108)/('Male Inactive'!$I82*'Stroke Epi'!$CO108+'Male Barely'!$I82*'Stroke Epi'!$CP108+'Male Somewhat'!$I82*'Stroke Epi'!$CQ108+'Male Active'!$I82*'Stroke Epi'!$CR108+'Male Highly'!$I82*'Stroke Epi'!$CS108)</f>
        <v>1.53100757432673E-2</v>
      </c>
      <c r="X82" s="58">
        <f>(('Male Inactive'!$I82+'Male Barely'!$I82+'Male Somewhat'!$I82+'Male Active'!$I82+'Male Highly'!$I82)*'Stroke Epi'!CN108)/('Male Inactive'!$I82*'Stroke Epi'!$CO108+'Male Barely'!$I82*'Stroke Epi'!$CP108+'Male Somewhat'!$I82*'Stroke Epi'!$CQ108+'Male Active'!$I82*'Stroke Epi'!$CR108+'Male Highly'!$I82*'Stroke Epi'!$CS108)</f>
        <v>1.1387659643752535E-2</v>
      </c>
      <c r="Y82" s="58">
        <f t="shared" si="37"/>
        <v>1.5193472360943372E-2</v>
      </c>
      <c r="Z82" s="58">
        <f t="shared" si="38"/>
        <v>1.1323065671564492E-2</v>
      </c>
      <c r="AA82" s="58">
        <f t="shared" si="42"/>
        <v>0.12294542554879766</v>
      </c>
      <c r="AC82" s="58">
        <f>(('Male Inactive'!$I82+'Male Barely'!$I82+'Male Somewhat'!$I82+'Male Active'!$I82+'Male Highly'!$I82)*'Bowel Cancer Epi'!CJ125)/('Male Inactive'!$I82*'Bowel Cancer Epi'!$CL125+'Male Barely'!$I82*'Bowel Cancer Epi'!$CM125+'Male Somewhat'!$I82*'Bowel Cancer Epi'!$CN125+'Male Active'!$I82*'Bowel Cancer Epi'!$CO125+'Male Highly'!$I82*'Bowel Cancer Epi'!$CP125)</f>
        <v>3.0550644333904695E-3</v>
      </c>
      <c r="AD82" s="58">
        <f>(('Male Inactive'!$I82+'Male Barely'!$I82+'Male Somewhat'!$I82+'Male Active'!$I82+'Male Highly'!$I82)*'Bowel Cancer Epi'!CK125)/('Male Inactive'!$I82*'Bowel Cancer Epi'!$CL125+'Male Barely'!$I82*'Bowel Cancer Epi'!$CM125+'Male Somewhat'!$I82*'Bowel Cancer Epi'!$CN125+'Male Active'!$I82*'Bowel Cancer Epi'!$CO125+'Male Highly'!$I82*'Bowel Cancer Epi'!$CP125)</f>
        <v>2.8368455452911496E-3</v>
      </c>
      <c r="AE82" s="58">
        <f t="shared" si="47"/>
        <v>3.050402472782876E-3</v>
      </c>
      <c r="AF82" s="58">
        <f t="shared" si="48"/>
        <v>2.8328255012803893E-3</v>
      </c>
      <c r="AG82" s="58">
        <f t="shared" si="43"/>
        <v>9.1188104759829455E-3</v>
      </c>
      <c r="AI82" s="58">
        <f>(('Male Inactive'!$I82+'Male Barely'!$I82+'Male Somewhat'!$I82+'Male Active'!$I82+'Male Highly'!$I82)*'Diabetes Epi'!BQ135)/('Male Inactive'!$I82*'Diabetes Epi'!$BS135+'Male Barely'!$I82*'Diabetes Epi'!$BT135+'Male Somewhat'!$I82*'Diabetes Epi'!$BU135+'Male Active'!$I82*'Diabetes Epi'!$BV135+'Male Highly'!$I82*'Diabetes Epi'!$BW135)</f>
        <v>1.5549617055909726E-2</v>
      </c>
      <c r="AJ82" s="58">
        <f>(('Male Inactive'!$I82+'Male Barely'!$I82+'Male Somewhat'!$I82+'Male Active'!$I82+'Male Highly'!$I82)*'Diabetes Epi'!BR135)/('Male Inactive'!$I82*'Diabetes Epi'!$BS135+'Male Barely'!$I82*'Diabetes Epi'!$BT135+'Male Somewhat'!$I82*'Diabetes Epi'!$BU135+'Male Active'!$I82*'Diabetes Epi'!$BV135+'Male Highly'!$I82*'Diabetes Epi'!$BW135)</f>
        <v>0</v>
      </c>
      <c r="AK82" s="58">
        <f t="shared" si="44"/>
        <v>1.5429345957409524E-2</v>
      </c>
      <c r="AL82" s="58">
        <f t="shared" si="45"/>
        <v>0</v>
      </c>
      <c r="AM82" s="58">
        <f t="shared" si="46"/>
        <v>0.49597385451829845</v>
      </c>
    </row>
    <row r="83" spans="1:39">
      <c r="A83" s="58">
        <v>85</v>
      </c>
      <c r="B83" s="58">
        <f>'ACM Rates'!M96-(SUM(C83:F83))</f>
        <v>0.11185517587631552</v>
      </c>
      <c r="C83" s="58">
        <f t="shared" si="28"/>
        <v>7.3485035727163524E-4</v>
      </c>
      <c r="D83" s="58">
        <f t="shared" si="29"/>
        <v>1.2994934476032055E-2</v>
      </c>
      <c r="E83" s="58">
        <f t="shared" si="30"/>
        <v>0</v>
      </c>
      <c r="F83" s="58">
        <f t="shared" si="31"/>
        <v>3.815039290380795E-3</v>
      </c>
      <c r="G83" s="58">
        <f t="shared" si="26"/>
        <v>0.12940000000000002</v>
      </c>
      <c r="H83" s="58">
        <f t="shared" si="27"/>
        <v>0.10582625394720835</v>
      </c>
      <c r="I83" s="58">
        <f t="shared" si="39"/>
        <v>4828.3231302784652</v>
      </c>
      <c r="J83" s="58">
        <f t="shared" si="40"/>
        <v>510.96334972402877</v>
      </c>
      <c r="K83" s="58">
        <f t="shared" si="32"/>
        <v>4572.841455416451</v>
      </c>
      <c r="L83" s="58">
        <f t="shared" si="33"/>
        <v>25259.227568940463</v>
      </c>
      <c r="M83" s="58">
        <f t="shared" si="34"/>
        <v>5.2314699922504317</v>
      </c>
      <c r="O83" s="58">
        <f>'Quintile Functions'!$BR91</f>
        <v>-4.7556701981265839</v>
      </c>
      <c r="Q83" s="58">
        <f>(('Male Inactive'!$I83+'Male Barely'!$I83+'Male Somewhat'!$I83+'Male Active'!$I83+'Male Highly'!$I83)*'MI Epi'!CX101)/('Male Inactive'!$I83*'MI Epi'!CZ101+'Male Barely'!$I83*'MI Epi'!DA101+'Male Somewhat'!$I83*'MI Epi'!DB101+'Male Active'!$I83*'MI Epi'!DC101+'Male Highly'!$I83*'MI Epi'!DD101)</f>
        <v>1.445205702634216E-2</v>
      </c>
      <c r="R83" s="58">
        <f>(('Male Inactive'!$I83+'Male Barely'!$I83+'Male Somewhat'!$I83+'Male Active'!$I83+'Male Highly'!$I83)*'MI Epi'!CY101)/('Male Inactive'!$I83*'MI Epi'!$CZ101+'Male Barely'!$I83*'MI Epi'!$DA101+'Male Somewhat'!$I83*'MI Epi'!$DB101+'Male Active'!$I83*'MI Epi'!$DC101+'Male Highly'!$I83*'MI Epi'!$DD101)</f>
        <v>7.3485035727163524E-4</v>
      </c>
      <c r="S83" s="58">
        <f t="shared" si="35"/>
        <v>1.4348127318606352E-2</v>
      </c>
      <c r="T83" s="58">
        <f t="shared" si="36"/>
        <v>7.3458042087282127E-4</v>
      </c>
      <c r="U83" s="58">
        <f t="shared" si="41"/>
        <v>0.19396746424855377</v>
      </c>
      <c r="W83" s="58">
        <f>(('Male Inactive'!$I83+'Male Barely'!$I83+'Male Somewhat'!$I83+'Male Active'!$I83+'Male Highly'!$I83)*'Stroke Epi'!CM109)/('Male Inactive'!$I83*'Stroke Epi'!$CO109+'Male Barely'!$I83*'Stroke Epi'!$CP109+'Male Somewhat'!$I83*'Stroke Epi'!$CQ109+'Male Active'!$I83*'Stroke Epi'!$CR109+'Male Highly'!$I83*'Stroke Epi'!$CS109)</f>
        <v>1.9555483920242412E-2</v>
      </c>
      <c r="X83" s="58">
        <f>(('Male Inactive'!$I83+'Male Barely'!$I83+'Male Somewhat'!$I83+'Male Active'!$I83+'Male Highly'!$I83)*'Stroke Epi'!CN109)/('Male Inactive'!$I83*'Stroke Epi'!$CO109+'Male Barely'!$I83*'Stroke Epi'!$CP109+'Male Somewhat'!$I83*'Stroke Epi'!$CQ109+'Male Active'!$I83*'Stroke Epi'!$CR109+'Male Highly'!$I83*'Stroke Epi'!$CS109)</f>
        <v>1.2994934476032055E-2</v>
      </c>
      <c r="Y83" s="58">
        <f t="shared" si="37"/>
        <v>1.9365515766296526E-2</v>
      </c>
      <c r="Z83" s="58">
        <f t="shared" si="38"/>
        <v>1.2910864868703964E-2</v>
      </c>
      <c r="AA83" s="58">
        <f t="shared" si="42"/>
        <v>0.12637886044956437</v>
      </c>
      <c r="AC83" s="58">
        <f>(('Male Inactive'!$I83+'Male Barely'!$I83+'Male Somewhat'!$I83+'Male Active'!$I83+'Male Highly'!$I83)*'Bowel Cancer Epi'!CJ126)/('Male Inactive'!$I83*'Bowel Cancer Epi'!$CL126+'Male Barely'!$I83*'Bowel Cancer Epi'!$CM126+'Male Somewhat'!$I83*'Bowel Cancer Epi'!$CN126+'Male Active'!$I83*'Bowel Cancer Epi'!$CO126+'Male Highly'!$I83*'Bowel Cancer Epi'!$CP126)</f>
        <v>4.1420426581277201E-3</v>
      </c>
      <c r="AD83" s="58">
        <f>(('Male Inactive'!$I83+'Male Barely'!$I83+'Male Somewhat'!$I83+'Male Active'!$I83+'Male Highly'!$I83)*'Bowel Cancer Epi'!CK126)/('Male Inactive'!$I83*'Bowel Cancer Epi'!$CL126+'Male Barely'!$I83*'Bowel Cancer Epi'!$CM126+'Male Somewhat'!$I83*'Bowel Cancer Epi'!$CN126+'Male Active'!$I83*'Bowel Cancer Epi'!$CO126+'Male Highly'!$I83*'Bowel Cancer Epi'!$CP126)</f>
        <v>3.815039290380795E-3</v>
      </c>
      <c r="AE83" s="58">
        <f t="shared" si="47"/>
        <v>4.1334762310203388E-3</v>
      </c>
      <c r="AF83" s="58">
        <f t="shared" si="48"/>
        <v>3.8077712735148372E-3</v>
      </c>
      <c r="AG83" s="58">
        <f t="shared" si="43"/>
        <v>9.3350158764904361E-3</v>
      </c>
      <c r="AI83" s="58">
        <f>(('Male Inactive'!$I83+'Male Barely'!$I83+'Male Somewhat'!$I83+'Male Active'!$I83+'Male Highly'!$I83)*'Diabetes Epi'!BQ136)/('Male Inactive'!$I83*'Diabetes Epi'!$BS136+'Male Barely'!$I83*'Diabetes Epi'!$BT136+'Male Somewhat'!$I83*'Diabetes Epi'!$BU136+'Male Active'!$I83*'Diabetes Epi'!$BV136+'Male Highly'!$I83*'Diabetes Epi'!$BW136)</f>
        <v>1.2789253023316389E-2</v>
      </c>
      <c r="AJ83" s="58">
        <f>(('Male Inactive'!$I83+'Male Barely'!$I83+'Male Somewhat'!$I83+'Male Active'!$I83+'Male Highly'!$I83)*'Diabetes Epi'!BR136)/('Male Inactive'!$I83*'Diabetes Epi'!$BS136+'Male Barely'!$I83*'Diabetes Epi'!$BT136+'Male Somewhat'!$I83*'Diabetes Epi'!$BU136+'Male Active'!$I83*'Diabetes Epi'!$BV136+'Male Highly'!$I83*'Diabetes Epi'!$BW136)</f>
        <v>0</v>
      </c>
      <c r="AK83" s="58">
        <f t="shared" si="44"/>
        <v>1.270781806066501E-2</v>
      </c>
      <c r="AL83" s="58">
        <f t="shared" si="45"/>
        <v>0</v>
      </c>
      <c r="AM83" s="58">
        <f t="shared" si="46"/>
        <v>0.50375064828851523</v>
      </c>
    </row>
    <row r="84" spans="1:39">
      <c r="A84" s="58">
        <v>86</v>
      </c>
      <c r="B84" s="58">
        <f>'ACM Rates'!M97-(SUM(C84:F84))</f>
        <v>0.11189825526870104</v>
      </c>
      <c r="C84" s="58">
        <f t="shared" si="28"/>
        <v>7.330296310453753E-4</v>
      </c>
      <c r="D84" s="58">
        <f t="shared" si="29"/>
        <v>1.2957467092433138E-2</v>
      </c>
      <c r="E84" s="58">
        <f t="shared" si="30"/>
        <v>0</v>
      </c>
      <c r="F84" s="58">
        <f t="shared" si="31"/>
        <v>3.8112480078204745E-3</v>
      </c>
      <c r="G84" s="58">
        <f t="shared" si="26"/>
        <v>0.12940000000000002</v>
      </c>
      <c r="H84" s="58">
        <f t="shared" si="27"/>
        <v>0.10586477357916824</v>
      </c>
      <c r="I84" s="58">
        <f t="shared" si="39"/>
        <v>4317.3597805544368</v>
      </c>
      <c r="J84" s="58">
        <f t="shared" si="40"/>
        <v>457.05631562820292</v>
      </c>
      <c r="K84" s="58">
        <f t="shared" si="32"/>
        <v>4088.8316227403357</v>
      </c>
      <c r="L84" s="58">
        <f t="shared" si="33"/>
        <v>21170.395946200129</v>
      </c>
      <c r="M84" s="58">
        <f t="shared" si="34"/>
        <v>4.9035514810585044</v>
      </c>
      <c r="O84" s="58">
        <f>'Quintile Functions'!$BR92</f>
        <v>-4.567769149174052</v>
      </c>
      <c r="Q84" s="58">
        <f>(('Male Inactive'!$I84+'Male Barely'!$I84+'Male Somewhat'!$I84+'Male Active'!$I84+'Male Highly'!$I84)*'MI Epi'!CX102)/('Male Inactive'!$I84*'MI Epi'!CZ102+'Male Barely'!$I84*'MI Epi'!DA102+'Male Somewhat'!$I84*'MI Epi'!DB102+'Male Active'!$I84*'MI Epi'!DC102+'Male Highly'!$I84*'MI Epi'!DD102)</f>
        <v>1.4416249410559049E-2</v>
      </c>
      <c r="R84" s="58">
        <f>(('Male Inactive'!$I84+'Male Barely'!$I84+'Male Somewhat'!$I84+'Male Active'!$I84+'Male Highly'!$I84)*'MI Epi'!CY102)/('Male Inactive'!$I84*'MI Epi'!$CZ102+'Male Barely'!$I84*'MI Epi'!$DA102+'Male Somewhat'!$I84*'MI Epi'!$DB102+'Male Active'!$I84*'MI Epi'!$DC102+'Male Highly'!$I84*'MI Epi'!$DD102)</f>
        <v>7.330296310453753E-4</v>
      </c>
      <c r="S84" s="58">
        <f t="shared" si="35"/>
        <v>1.4312832843151768E-2</v>
      </c>
      <c r="T84" s="58">
        <f t="shared" si="36"/>
        <v>7.3276103046016061E-4</v>
      </c>
      <c r="U84" s="58">
        <f t="shared" si="41"/>
        <v>0.20494849242340343</v>
      </c>
      <c r="W84" s="58">
        <f>(('Male Inactive'!$I84+'Male Barely'!$I84+'Male Somewhat'!$I84+'Male Active'!$I84+'Male Highly'!$I84)*'Stroke Epi'!CM110)/('Male Inactive'!$I84*'Stroke Epi'!$CO110+'Male Barely'!$I84*'Stroke Epi'!$CP110+'Male Somewhat'!$I84*'Stroke Epi'!$CQ110+'Male Active'!$I84*'Stroke Epi'!$CR110+'Male Highly'!$I84*'Stroke Epi'!$CS110)</f>
        <v>1.9499100964341126E-2</v>
      </c>
      <c r="X84" s="58">
        <f>(('Male Inactive'!$I84+'Male Barely'!$I84+'Male Somewhat'!$I84+'Male Active'!$I84+'Male Highly'!$I84)*'Stroke Epi'!CN110)/('Male Inactive'!$I84*'Stroke Epi'!$CO110+'Male Barely'!$I84*'Stroke Epi'!$CP110+'Male Somewhat'!$I84*'Stroke Epi'!$CQ110+'Male Active'!$I84*'Stroke Epi'!$CR110+'Male Highly'!$I84*'Stroke Epi'!$CS110)</f>
        <v>1.2957467092433138E-2</v>
      </c>
      <c r="Y84" s="58">
        <f t="shared" si="37"/>
        <v>1.9310223136650428E-2</v>
      </c>
      <c r="Z84" s="58">
        <f t="shared" si="38"/>
        <v>1.2873880528582848E-2</v>
      </c>
      <c r="AA84" s="58">
        <f t="shared" si="42"/>
        <v>0.13209153549770478</v>
      </c>
      <c r="AC84" s="58">
        <f>(('Male Inactive'!$I84+'Male Barely'!$I84+'Male Somewhat'!$I84+'Male Active'!$I84+'Male Highly'!$I84)*'Bowel Cancer Epi'!CJ127)/('Male Inactive'!$I84*'Bowel Cancer Epi'!$CL127+'Male Barely'!$I84*'Bowel Cancer Epi'!$CM127+'Male Somewhat'!$I84*'Bowel Cancer Epi'!$CN127+'Male Active'!$I84*'Bowel Cancer Epi'!$CO127+'Male Highly'!$I84*'Bowel Cancer Epi'!$CP127)</f>
        <v>4.1379264084908012E-3</v>
      </c>
      <c r="AD84" s="58">
        <f>(('Male Inactive'!$I84+'Male Barely'!$I84+'Male Somewhat'!$I84+'Male Active'!$I84+'Male Highly'!$I84)*'Bowel Cancer Epi'!CK127)/('Male Inactive'!$I84*'Bowel Cancer Epi'!$CL127+'Male Barely'!$I84*'Bowel Cancer Epi'!$CM127+'Male Somewhat'!$I84*'Bowel Cancer Epi'!$CN127+'Male Active'!$I84*'Bowel Cancer Epi'!$CO127+'Male Highly'!$I84*'Bowel Cancer Epi'!$CP127)</f>
        <v>3.8112480078204745E-3</v>
      </c>
      <c r="AE84" s="58">
        <f t="shared" si="47"/>
        <v>4.1293769873667063E-3</v>
      </c>
      <c r="AF84" s="58">
        <f t="shared" si="48"/>
        <v>3.8039944201317955E-3</v>
      </c>
      <c r="AG84" s="58">
        <f t="shared" si="43"/>
        <v>9.6589137018816516E-3</v>
      </c>
      <c r="AI84" s="58">
        <f>(('Male Inactive'!$I84+'Male Barely'!$I84+'Male Somewhat'!$I84+'Male Active'!$I84+'Male Highly'!$I84)*'Diabetes Epi'!BQ137)/('Male Inactive'!$I84*'Diabetes Epi'!$BS137+'Male Barely'!$I84*'Diabetes Epi'!$BT137+'Male Somewhat'!$I84*'Diabetes Epi'!$BU137+'Male Active'!$I84*'Diabetes Epi'!$BV137+'Male Highly'!$I84*'Diabetes Epi'!$BW137)</f>
        <v>1.2720771429994769E-2</v>
      </c>
      <c r="AJ84" s="58">
        <f>(('Male Inactive'!$I84+'Male Barely'!$I84+'Male Somewhat'!$I84+'Male Active'!$I84+'Male Highly'!$I84)*'Diabetes Epi'!BR137)/('Male Inactive'!$I84*'Diabetes Epi'!$BS137+'Male Barely'!$I84*'Diabetes Epi'!$BT137+'Male Somewhat'!$I84*'Diabetes Epi'!$BU137+'Male Active'!$I84*'Diabetes Epi'!$BV137+'Male Highly'!$I84*'Diabetes Epi'!$BW137)</f>
        <v>0</v>
      </c>
      <c r="AK84" s="58">
        <f t="shared" si="44"/>
        <v>1.2640204403852717E-2</v>
      </c>
      <c r="AL84" s="58">
        <f t="shared" si="45"/>
        <v>0</v>
      </c>
      <c r="AM84" s="58">
        <f t="shared" si="46"/>
        <v>0.5100568947627877</v>
      </c>
    </row>
    <row r="85" spans="1:39">
      <c r="A85" s="58">
        <v>87</v>
      </c>
      <c r="B85" s="58">
        <f>'ACM Rates'!M98-(SUM(C85:F85))</f>
        <v>0.11194058961843574</v>
      </c>
      <c r="C85" s="58">
        <f t="shared" si="28"/>
        <v>7.3123960434751502E-4</v>
      </c>
      <c r="D85" s="58">
        <f t="shared" si="29"/>
        <v>1.2920661138809065E-2</v>
      </c>
      <c r="E85" s="58">
        <f t="shared" si="30"/>
        <v>0</v>
      </c>
      <c r="F85" s="58">
        <f t="shared" si="31"/>
        <v>3.8075096384076941E-3</v>
      </c>
      <c r="G85" s="58">
        <f t="shared" si="26"/>
        <v>0.12940000000000002</v>
      </c>
      <c r="H85" s="58">
        <f t="shared" si="27"/>
        <v>0.10590262541133166</v>
      </c>
      <c r="I85" s="58">
        <f t="shared" si="39"/>
        <v>3860.303464926234</v>
      </c>
      <c r="J85" s="58">
        <f t="shared" si="40"/>
        <v>408.81627182014864</v>
      </c>
      <c r="K85" s="58">
        <f t="shared" si="32"/>
        <v>3655.8953290161598</v>
      </c>
      <c r="L85" s="58">
        <f t="shared" si="33"/>
        <v>17514.500617183974</v>
      </c>
      <c r="M85" s="58">
        <f t="shared" si="34"/>
        <v>4.5370786976506929</v>
      </c>
      <c r="O85" s="58">
        <f>'Quintile Functions'!$BR93</f>
        <v>-4.3872922492323934</v>
      </c>
      <c r="Q85" s="58">
        <f>(('Male Inactive'!$I85+'Male Barely'!$I85+'Male Somewhat'!$I85+'Male Active'!$I85+'Male Highly'!$I85)*'MI Epi'!CX103)/('Male Inactive'!$I85*'MI Epi'!CZ103+'Male Barely'!$I85*'MI Epi'!DA103+'Male Somewhat'!$I85*'MI Epi'!DB103+'Male Active'!$I85*'MI Epi'!DC103+'Male Highly'!$I85*'MI Epi'!DD103)</f>
        <v>1.4381045552167798E-2</v>
      </c>
      <c r="R85" s="58">
        <f>(('Male Inactive'!$I85+'Male Barely'!$I85+'Male Somewhat'!$I85+'Male Active'!$I85+'Male Highly'!$I85)*'MI Epi'!CY103)/('Male Inactive'!$I85*'MI Epi'!$CZ103+'Male Barely'!$I85*'MI Epi'!$DA103+'Male Somewhat'!$I85*'MI Epi'!$DB103+'Male Active'!$I85*'MI Epi'!$DC103+'Male Highly'!$I85*'MI Epi'!$DD103)</f>
        <v>7.3123960434751502E-4</v>
      </c>
      <c r="S85" s="58">
        <f t="shared" si="35"/>
        <v>1.4278132240907127E-2</v>
      </c>
      <c r="T85" s="58">
        <f t="shared" si="36"/>
        <v>7.3097231382313055E-4</v>
      </c>
      <c r="U85" s="58">
        <f t="shared" si="41"/>
        <v>0.21575326630832814</v>
      </c>
      <c r="W85" s="58">
        <f>(('Male Inactive'!$I85+'Male Barely'!$I85+'Male Somewhat'!$I85+'Male Active'!$I85+'Male Highly'!$I85)*'Stroke Epi'!CM111)/('Male Inactive'!$I85*'Stroke Epi'!$CO111+'Male Barely'!$I85*'Stroke Epi'!$CP111+'Male Somewhat'!$I85*'Stroke Epi'!$CQ111+'Male Active'!$I85*'Stroke Epi'!$CR111+'Male Highly'!$I85*'Stroke Epi'!$CS111)</f>
        <v>1.9443713364227233E-2</v>
      </c>
      <c r="X85" s="58">
        <f>(('Male Inactive'!$I85+'Male Barely'!$I85+'Male Somewhat'!$I85+'Male Active'!$I85+'Male Highly'!$I85)*'Stroke Epi'!CN111)/('Male Inactive'!$I85*'Stroke Epi'!$CO111+'Male Barely'!$I85*'Stroke Epi'!$CP111+'Male Somewhat'!$I85*'Stroke Epi'!$CQ111+'Male Active'!$I85*'Stroke Epi'!$CR111+'Male Highly'!$I85*'Stroke Epi'!$CS111)</f>
        <v>1.2920661138809065E-2</v>
      </c>
      <c r="Y85" s="58">
        <f t="shared" si="37"/>
        <v>1.9255903579152633E-2</v>
      </c>
      <c r="Z85" s="58">
        <f t="shared" si="38"/>
        <v>1.2837547741781141E-2</v>
      </c>
      <c r="AA85" s="58">
        <f t="shared" si="42"/>
        <v>0.13775054514175095</v>
      </c>
      <c r="AC85" s="58">
        <f>(('Male Inactive'!$I85+'Male Barely'!$I85+'Male Somewhat'!$I85+'Male Active'!$I85+'Male Highly'!$I85)*'Bowel Cancer Epi'!CJ128)/('Male Inactive'!$I85*'Bowel Cancer Epi'!$CL128+'Male Barely'!$I85*'Bowel Cancer Epi'!$CM128+'Male Somewhat'!$I85*'Bowel Cancer Epi'!$CN128+'Male Active'!$I85*'Bowel Cancer Epi'!$CO128+'Male Highly'!$I85*'Bowel Cancer Epi'!$CP128)</f>
        <v>4.1338676074140681E-3</v>
      </c>
      <c r="AD85" s="58">
        <f>(('Male Inactive'!$I85+'Male Barely'!$I85+'Male Somewhat'!$I85+'Male Active'!$I85+'Male Highly'!$I85)*'Bowel Cancer Epi'!CK128)/('Male Inactive'!$I85*'Bowel Cancer Epi'!$CL128+'Male Barely'!$I85*'Bowel Cancer Epi'!$CM128+'Male Somewhat'!$I85*'Bowel Cancer Epi'!$CN128+'Male Active'!$I85*'Bowel Cancer Epi'!$CO128+'Male Highly'!$I85*'Bowel Cancer Epi'!$CP128)</f>
        <v>3.8075096384076941E-3</v>
      </c>
      <c r="AE85" s="58">
        <f t="shared" si="47"/>
        <v>4.1253349384068327E-3</v>
      </c>
      <c r="AF85" s="58">
        <f t="shared" si="48"/>
        <v>3.8002702644942543E-3</v>
      </c>
      <c r="AG85" s="58">
        <f t="shared" si="43"/>
        <v>9.9823839058304446E-3</v>
      </c>
      <c r="AI85" s="58">
        <f>(('Male Inactive'!$I85+'Male Barely'!$I85+'Male Somewhat'!$I85+'Male Active'!$I85+'Male Highly'!$I85)*'Diabetes Epi'!BQ138)/('Male Inactive'!$I85*'Diabetes Epi'!$BS138+'Male Barely'!$I85*'Diabetes Epi'!$BT138+'Male Somewhat'!$I85*'Diabetes Epi'!$BU138+'Male Active'!$I85*'Diabetes Epi'!$BV138+'Male Highly'!$I85*'Diabetes Epi'!$BW138)</f>
        <v>1.2653828504745411E-2</v>
      </c>
      <c r="AJ85" s="58">
        <f>(('Male Inactive'!$I85+'Male Barely'!$I85+'Male Somewhat'!$I85+'Male Active'!$I85+'Male Highly'!$I85)*'Diabetes Epi'!BR138)/('Male Inactive'!$I85*'Diabetes Epi'!$BS138+'Male Barely'!$I85*'Diabetes Epi'!$BT138+'Male Somewhat'!$I85*'Diabetes Epi'!$BU138+'Male Active'!$I85*'Diabetes Epi'!$BV138+'Male Highly'!$I85*'Diabetes Epi'!$BW138)</f>
        <v>0</v>
      </c>
      <c r="AK85" s="58">
        <f t="shared" si="44"/>
        <v>1.2574105438457495E-2</v>
      </c>
      <c r="AL85" s="58">
        <f t="shared" si="45"/>
        <v>0</v>
      </c>
      <c r="AM85" s="58">
        <f t="shared" si="46"/>
        <v>0.51624987575924441</v>
      </c>
    </row>
    <row r="86" spans="1:39">
      <c r="A86" s="58">
        <v>88</v>
      </c>
      <c r="B86" s="58">
        <f>'ACM Rates'!M99-(SUM(C86:F86))</f>
        <v>0.11198219601220633</v>
      </c>
      <c r="C86" s="58">
        <f t="shared" si="28"/>
        <v>7.294795979764148E-4</v>
      </c>
      <c r="D86" s="58">
        <f t="shared" si="29"/>
        <v>1.2884501117370457E-2</v>
      </c>
      <c r="E86" s="58">
        <f t="shared" si="30"/>
        <v>0</v>
      </c>
      <c r="F86" s="58">
        <f t="shared" si="31"/>
        <v>3.8038232724468203E-3</v>
      </c>
      <c r="G86" s="58">
        <f t="shared" si="26"/>
        <v>0.12940000000000002</v>
      </c>
      <c r="H86" s="58">
        <f t="shared" si="27"/>
        <v>0.10593982480489639</v>
      </c>
      <c r="I86" s="58">
        <f t="shared" si="39"/>
        <v>3451.4871931060852</v>
      </c>
      <c r="J86" s="58">
        <f t="shared" si="40"/>
        <v>365.64994855400226</v>
      </c>
      <c r="K86" s="58">
        <f t="shared" si="32"/>
        <v>3268.6622188290839</v>
      </c>
      <c r="L86" s="58">
        <f t="shared" si="33"/>
        <v>14245.838398354892</v>
      </c>
      <c r="M86" s="58">
        <f t="shared" si="34"/>
        <v>4.1274492997711754</v>
      </c>
      <c r="O86" s="58">
        <f>'Quintile Functions'!$BR94</f>
        <v>-4.2139461631188464</v>
      </c>
      <c r="Q86" s="58">
        <f>(('Male Inactive'!$I86+'Male Barely'!$I86+'Male Somewhat'!$I86+'Male Active'!$I86+'Male Highly'!$I86)*'MI Epi'!CX104)/('Male Inactive'!$I86*'MI Epi'!CZ104+'Male Barely'!$I86*'MI Epi'!DA104+'Male Somewhat'!$I86*'MI Epi'!DB104+'Male Active'!$I86*'MI Epi'!DC104+'Male Highly'!$I86*'MI Epi'!DD104)</f>
        <v>1.4346432093536159E-2</v>
      </c>
      <c r="R86" s="58">
        <f>(('Male Inactive'!$I86+'Male Barely'!$I86+'Male Somewhat'!$I86+'Male Active'!$I86+'Male Highly'!$I86)*'MI Epi'!CY104)/('Male Inactive'!$I86*'MI Epi'!$CZ104+'Male Barely'!$I86*'MI Epi'!$DA104+'Male Somewhat'!$I86*'MI Epi'!$DB104+'Male Active'!$I86*'MI Epi'!$DC104+'Male Highly'!$I86*'MI Epi'!$DD104)</f>
        <v>7.294795979764148E-4</v>
      </c>
      <c r="S86" s="58">
        <f t="shared" si="35"/>
        <v>1.4244012407315765E-2</v>
      </c>
      <c r="T86" s="58">
        <f t="shared" si="36"/>
        <v>7.2921359242028583E-4</v>
      </c>
      <c r="U86" s="58">
        <f t="shared" si="41"/>
        <v>0.2263853539936786</v>
      </c>
      <c r="W86" s="58">
        <f>(('Male Inactive'!$I86+'Male Barely'!$I86+'Male Somewhat'!$I86+'Male Active'!$I86+'Male Highly'!$I86)*'Stroke Epi'!CM112)/('Male Inactive'!$I86*'Stroke Epi'!$CO112+'Male Barely'!$I86*'Stroke Epi'!$CP112+'Male Somewhat'!$I86*'Stroke Epi'!$CQ112+'Male Active'!$I86*'Stroke Epi'!$CR112+'Male Highly'!$I86*'Stroke Epi'!$CS112)</f>
        <v>1.9389297797984664E-2</v>
      </c>
      <c r="X86" s="58">
        <f>(('Male Inactive'!$I86+'Male Barely'!$I86+'Male Somewhat'!$I86+'Male Active'!$I86+'Male Highly'!$I86)*'Stroke Epi'!CN112)/('Male Inactive'!$I86*'Stroke Epi'!$CO112+'Male Barely'!$I86*'Stroke Epi'!$CP112+'Male Somewhat'!$I86*'Stroke Epi'!$CQ112+'Male Active'!$I86*'Stroke Epi'!$CR112+'Male Highly'!$I86*'Stroke Epi'!$CS112)</f>
        <v>1.2884501117370457E-2</v>
      </c>
      <c r="Y86" s="58">
        <f t="shared" si="37"/>
        <v>1.9202534381762448E-2</v>
      </c>
      <c r="Z86" s="58">
        <f t="shared" si="38"/>
        <v>1.2801851280955567E-2</v>
      </c>
      <c r="AA86" s="58">
        <f t="shared" si="42"/>
        <v>0.14335673874159849</v>
      </c>
      <c r="AC86" s="58">
        <f>(('Male Inactive'!$I86+'Male Barely'!$I86+'Male Somewhat'!$I86+'Male Active'!$I86+'Male Highly'!$I86)*'Bowel Cancer Epi'!CJ129)/('Male Inactive'!$I86*'Bowel Cancer Epi'!$CL129+'Male Barely'!$I86*'Bowel Cancer Epi'!$CM129+'Male Somewhat'!$I86*'Bowel Cancer Epi'!$CN129+'Male Active'!$I86*'Bowel Cancer Epi'!$CO129+'Male Highly'!$I86*'Bowel Cancer Epi'!$CP129)</f>
        <v>4.1298652672279767E-3</v>
      </c>
      <c r="AD86" s="58">
        <f>(('Male Inactive'!$I86+'Male Barely'!$I86+'Male Somewhat'!$I86+'Male Active'!$I86+'Male Highly'!$I86)*'Bowel Cancer Epi'!CK129)/('Male Inactive'!$I86*'Bowel Cancer Epi'!$CL129+'Male Barely'!$I86*'Bowel Cancer Epi'!$CM129+'Male Somewhat'!$I86*'Bowel Cancer Epi'!$CN129+'Male Active'!$I86*'Bowel Cancer Epi'!$CO129+'Male Highly'!$I86*'Bowel Cancer Epi'!$CP129)</f>
        <v>3.8038232724468203E-3</v>
      </c>
      <c r="AE86" s="58">
        <f t="shared" si="47"/>
        <v>4.1213491012381809E-3</v>
      </c>
      <c r="AF86" s="58">
        <f t="shared" si="48"/>
        <v>3.7965979009515483E-3</v>
      </c>
      <c r="AG86" s="58">
        <f t="shared" si="43"/>
        <v>1.0305431326882048E-2</v>
      </c>
      <c r="AI86" s="58">
        <f>(('Male Inactive'!$I86+'Male Barely'!$I86+'Male Somewhat'!$I86+'Male Active'!$I86+'Male Highly'!$I86)*'Diabetes Epi'!BQ139)/('Male Inactive'!$I86*'Diabetes Epi'!$BS139+'Male Barely'!$I86*'Diabetes Epi'!$BT139+'Male Somewhat'!$I86*'Diabetes Epi'!$BU139+'Male Active'!$I86*'Diabetes Epi'!$BV139+'Male Highly'!$I86*'Diabetes Epi'!$BW139)</f>
        <v>1.2588376332224867E-2</v>
      </c>
      <c r="AJ86" s="58">
        <f>(('Male Inactive'!$I86+'Male Barely'!$I86+'Male Somewhat'!$I86+'Male Active'!$I86+'Male Highly'!$I86)*'Diabetes Epi'!BR139)/('Male Inactive'!$I86*'Diabetes Epi'!$BS139+'Male Barely'!$I86*'Diabetes Epi'!$BT139+'Male Somewhat'!$I86*'Diabetes Epi'!$BU139+'Male Active'!$I86*'Diabetes Epi'!$BV139+'Male Highly'!$I86*'Diabetes Epi'!$BW139)</f>
        <v>0</v>
      </c>
      <c r="AK86" s="58">
        <f t="shared" si="44"/>
        <v>1.2509474153349465E-2</v>
      </c>
      <c r="AL86" s="58">
        <f t="shared" si="45"/>
        <v>0</v>
      </c>
      <c r="AM86" s="58">
        <f t="shared" si="46"/>
        <v>0.52233260082731459</v>
      </c>
    </row>
    <row r="87" spans="1:39">
      <c r="A87" s="58">
        <v>89</v>
      </c>
      <c r="B87" s="58">
        <f>'ACM Rates'!M100-(SUM(C87:F87))</f>
        <v>0.11202309102415031</v>
      </c>
      <c r="C87" s="58">
        <f t="shared" si="28"/>
        <v>7.2774895225265819E-4</v>
      </c>
      <c r="D87" s="58">
        <f t="shared" si="29"/>
        <v>1.2848972003553265E-2</v>
      </c>
      <c r="E87" s="58">
        <f t="shared" si="30"/>
        <v>0</v>
      </c>
      <c r="F87" s="58">
        <f t="shared" si="31"/>
        <v>3.8001880200437838E-3</v>
      </c>
      <c r="G87" s="58">
        <f t="shared" si="26"/>
        <v>0.12940000000000002</v>
      </c>
      <c r="H87" s="58">
        <f t="shared" si="27"/>
        <v>0.1059763866588358</v>
      </c>
      <c r="I87" s="58">
        <f t="shared" si="39"/>
        <v>3085.8372445520831</v>
      </c>
      <c r="J87" s="58">
        <f t="shared" si="40"/>
        <v>327.02588099488798</v>
      </c>
      <c r="K87" s="58">
        <f t="shared" si="32"/>
        <v>2922.3243040546395</v>
      </c>
      <c r="L87" s="58">
        <f t="shared" si="33"/>
        <v>11323.514094300252</v>
      </c>
      <c r="M87" s="58">
        <f t="shared" si="34"/>
        <v>3.6695111235342832</v>
      </c>
      <c r="O87" s="58">
        <f>'Quintile Functions'!$BR95</f>
        <v>-4.0474491456024833</v>
      </c>
      <c r="Q87" s="58">
        <f>(('Male Inactive'!$I87+'Male Barely'!$I87+'Male Somewhat'!$I87+'Male Active'!$I87+'Male Highly'!$I87)*'MI Epi'!CX105)/('Male Inactive'!$I87*'MI Epi'!CZ105+'Male Barely'!$I87*'MI Epi'!DA105+'Male Somewhat'!$I87*'MI Epi'!DB105+'Male Active'!$I87*'MI Epi'!DC105+'Male Highly'!$I87*'MI Epi'!DD105)</f>
        <v>1.4312396060968947E-2</v>
      </c>
      <c r="R87" s="58">
        <f>(('Male Inactive'!$I87+'Male Barely'!$I87+'Male Somewhat'!$I87+'Male Active'!$I87+'Male Highly'!$I87)*'MI Epi'!CY105)/('Male Inactive'!$I87*'MI Epi'!$CZ105+'Male Barely'!$I87*'MI Epi'!$DA105+'Male Somewhat'!$I87*'MI Epi'!$DB105+'Male Active'!$I87*'MI Epi'!$DC105+'Male Highly'!$I87*'MI Epi'!$DD105)</f>
        <v>7.2774895225265819E-4</v>
      </c>
      <c r="S87" s="58">
        <f t="shared" si="35"/>
        <v>1.4210460613437004E-2</v>
      </c>
      <c r="T87" s="58">
        <f t="shared" si="36"/>
        <v>7.2748420721047147E-4</v>
      </c>
      <c r="U87" s="58">
        <f t="shared" si="41"/>
        <v>0.23684822996608548</v>
      </c>
      <c r="W87" s="58">
        <f>(('Male Inactive'!$I87+'Male Barely'!$I87+'Male Somewhat'!$I87+'Male Active'!$I87+'Male Highly'!$I87)*'Stroke Epi'!CM113)/('Male Inactive'!$I87*'Stroke Epi'!$CO113+'Male Barely'!$I87*'Stroke Epi'!$CP113+'Male Somewhat'!$I87*'Stroke Epi'!$CQ113+'Male Active'!$I87*'Stroke Epi'!$CR113+'Male Highly'!$I87*'Stroke Epi'!$CS113)</f>
        <v>1.933583165583258E-2</v>
      </c>
      <c r="X87" s="58">
        <f>(('Male Inactive'!$I87+'Male Barely'!$I87+'Male Somewhat'!$I87+'Male Active'!$I87+'Male Highly'!$I87)*'Stroke Epi'!CN113)/('Male Inactive'!$I87*'Stroke Epi'!$CO113+'Male Barely'!$I87*'Stroke Epi'!$CP113+'Male Somewhat'!$I87*'Stroke Epi'!$CQ113+'Male Active'!$I87*'Stroke Epi'!$CR113+'Male Highly'!$I87*'Stroke Epi'!$CS113)</f>
        <v>1.2848972003553265E-2</v>
      </c>
      <c r="Y87" s="58">
        <f t="shared" si="37"/>
        <v>1.9150093523150669E-2</v>
      </c>
      <c r="Z87" s="58">
        <f t="shared" si="38"/>
        <v>1.2766776382483247E-2</v>
      </c>
      <c r="AA87" s="58">
        <f t="shared" si="42"/>
        <v>0.14891094490869008</v>
      </c>
      <c r="AC87" s="58">
        <f>(('Male Inactive'!$I87+'Male Barely'!$I87+'Male Somewhat'!$I87+'Male Active'!$I87+'Male Highly'!$I87)*'Bowel Cancer Epi'!CJ130)/('Male Inactive'!$I87*'Bowel Cancer Epi'!$CL130+'Male Barely'!$I87*'Bowel Cancer Epi'!$CM130+'Male Somewhat'!$I87*'Bowel Cancer Epi'!$CN130+'Male Active'!$I87*'Bowel Cancer Epi'!$CO130+'Male Highly'!$I87*'Bowel Cancer Epi'!$CP130)</f>
        <v>4.1259184217618226E-3</v>
      </c>
      <c r="AD87" s="58">
        <f>(('Male Inactive'!$I87+'Male Barely'!$I87+'Male Somewhat'!$I87+'Male Active'!$I87+'Male Highly'!$I87)*'Bowel Cancer Epi'!CK130)/('Male Inactive'!$I87*'Bowel Cancer Epi'!$CL130+'Male Barely'!$I87*'Bowel Cancer Epi'!$CM130+'Male Somewhat'!$I87*'Bowel Cancer Epi'!$CN130+'Male Active'!$I87*'Bowel Cancer Epi'!$CO130+'Male Highly'!$I87*'Bowel Cancer Epi'!$CP130)</f>
        <v>3.8001880200437838E-3</v>
      </c>
      <c r="AE87" s="58">
        <f t="shared" si="47"/>
        <v>4.1174185143434405E-3</v>
      </c>
      <c r="AF87" s="58">
        <f t="shared" si="48"/>
        <v>3.792976443557694E-3</v>
      </c>
      <c r="AG87" s="58">
        <f t="shared" si="43"/>
        <v>1.0628060720052701E-2</v>
      </c>
      <c r="AI87" s="58">
        <f>(('Male Inactive'!$I87+'Male Barely'!$I87+'Male Somewhat'!$I87+'Male Active'!$I87+'Male Highly'!$I87)*'Diabetes Epi'!BQ140)/('Male Inactive'!$I87*'Diabetes Epi'!$BS140+'Male Barely'!$I87*'Diabetes Epi'!$BT140+'Male Somewhat'!$I87*'Diabetes Epi'!$BU140+'Male Active'!$I87*'Diabetes Epi'!$BV140+'Male Highly'!$I87*'Diabetes Epi'!$BW140)</f>
        <v>1.2524368956000636E-2</v>
      </c>
      <c r="AJ87" s="58">
        <f>(('Male Inactive'!$I87+'Male Barely'!$I87+'Male Somewhat'!$I87+'Male Active'!$I87+'Male Highly'!$I87)*'Diabetes Epi'!BR140)/('Male Inactive'!$I87*'Diabetes Epi'!$BS140+'Male Barely'!$I87*'Diabetes Epi'!$BT140+'Male Somewhat'!$I87*'Diabetes Epi'!$BU140+'Male Active'!$I87*'Diabetes Epi'!$BV140+'Male Highly'!$I87*'Diabetes Epi'!$BW140)</f>
        <v>0</v>
      </c>
      <c r="AK87" s="58">
        <f t="shared" si="44"/>
        <v>1.2446265452853877E-2</v>
      </c>
      <c r="AL87" s="58">
        <f t="shared" si="45"/>
        <v>0</v>
      </c>
      <c r="AM87" s="58">
        <f t="shared" si="46"/>
        <v>0.52830796881116293</v>
      </c>
    </row>
    <row r="88" spans="1:39">
      <c r="A88" s="58">
        <v>90</v>
      </c>
      <c r="B88" s="58">
        <f>'ACM Rates'!M101-(SUM(C88:F88))</f>
        <v>0.21971313777348384</v>
      </c>
      <c r="C88" s="58">
        <f t="shared" si="28"/>
        <v>9.6806270176008212E-4</v>
      </c>
      <c r="D88" s="58">
        <f t="shared" si="29"/>
        <v>1.3062875912075417E-2</v>
      </c>
      <c r="E88" s="58">
        <f t="shared" si="30"/>
        <v>0</v>
      </c>
      <c r="F88" s="58">
        <f t="shared" si="31"/>
        <v>4.5559236126806613E-3</v>
      </c>
      <c r="G88" s="58">
        <f t="shared" si="26"/>
        <v>0.23830000000000001</v>
      </c>
      <c r="H88" s="58">
        <f t="shared" si="27"/>
        <v>0.19725095668554871</v>
      </c>
      <c r="I88" s="58">
        <f t="shared" si="39"/>
        <v>2758.8113635571954</v>
      </c>
      <c r="J88" s="58">
        <f t="shared" si="40"/>
        <v>544.17818077661991</v>
      </c>
      <c r="K88" s="58">
        <f t="shared" si="32"/>
        <v>2486.7222731688853</v>
      </c>
      <c r="L88" s="58">
        <f t="shared" si="33"/>
        <v>8836.7918211313663</v>
      </c>
      <c r="M88" s="58">
        <f t="shared" si="34"/>
        <v>3.2031156380830832</v>
      </c>
      <c r="O88" s="58">
        <f>'Quintile Functions'!$BR96</f>
        <v>-3.8875305834741991</v>
      </c>
      <c r="Q88" s="58">
        <f>(('Male Inactive'!$I88+'Male Barely'!$I88+'Male Somewhat'!$I88+'Male Active'!$I88+'Male Highly'!$I88)*'MI Epi'!CX106)/('Male Inactive'!$I88*'MI Epi'!CZ106+'Male Barely'!$I88*'MI Epi'!DA106+'Male Somewhat'!$I88*'MI Epi'!DB106+'Male Active'!$I88*'MI Epi'!DC106+'Male Highly'!$I88*'MI Epi'!DD106)</f>
        <v>1.379489350008117E-2</v>
      </c>
      <c r="R88" s="58">
        <f>(('Male Inactive'!$I88+'Male Barely'!$I88+'Male Somewhat'!$I88+'Male Active'!$I88+'Male Highly'!$I88)*'MI Epi'!CY106)/('Male Inactive'!$I88*'MI Epi'!$CZ106+'Male Barely'!$I88*'MI Epi'!$DA106+'Male Somewhat'!$I88*'MI Epi'!$DB106+'Male Active'!$I88*'MI Epi'!$DC106+'Male Highly'!$I88*'MI Epi'!$DD106)</f>
        <v>9.6806270176008212E-4</v>
      </c>
      <c r="S88" s="58">
        <f t="shared" si="35"/>
        <v>1.3700179977928384E-2</v>
      </c>
      <c r="T88" s="58">
        <f t="shared" si="36"/>
        <v>9.6759428022885619E-4</v>
      </c>
      <c r="U88" s="58">
        <f t="shared" si="41"/>
        <v>0.24714527821580531</v>
      </c>
      <c r="W88" s="58">
        <f>(('Male Inactive'!$I88+'Male Barely'!$I88+'Male Somewhat'!$I88+'Male Active'!$I88+'Male Highly'!$I88)*'Stroke Epi'!CM114)/('Male Inactive'!$I88*'Stroke Epi'!$CO114+'Male Barely'!$I88*'Stroke Epi'!$CP114+'Male Somewhat'!$I88*'Stroke Epi'!$CQ114+'Male Active'!$I88*'Stroke Epi'!$CR114+'Male Highly'!$I88*'Stroke Epi'!$CS114)</f>
        <v>2.2144684879518321E-2</v>
      </c>
      <c r="X88" s="58">
        <f>(('Male Inactive'!$I88+'Male Barely'!$I88+'Male Somewhat'!$I88+'Male Active'!$I88+'Male Highly'!$I88)*'Stroke Epi'!CN114)/('Male Inactive'!$I88*'Stroke Epi'!$CO114+'Male Barely'!$I88*'Stroke Epi'!$CP114+'Male Somewhat'!$I88*'Stroke Epi'!$CQ114+'Male Active'!$I88*'Stroke Epi'!$CR114+'Male Highly'!$I88*'Stroke Epi'!$CS114)</f>
        <v>1.3062875912075417E-2</v>
      </c>
      <c r="Y88" s="58">
        <f t="shared" si="37"/>
        <v>2.1901291280731261E-2</v>
      </c>
      <c r="Z88" s="58">
        <f t="shared" si="38"/>
        <v>1.297792684387844E-2</v>
      </c>
      <c r="AA88" s="58">
        <f t="shared" si="42"/>
        <v>0.15441397218089992</v>
      </c>
      <c r="AC88" s="58">
        <f>(('Male Inactive'!$I88+'Male Barely'!$I88+'Male Somewhat'!$I88+'Male Active'!$I88+'Male Highly'!$I88)*'Bowel Cancer Epi'!CJ131)/('Male Inactive'!$I88*'Bowel Cancer Epi'!$CL131+'Male Barely'!$I88*'Bowel Cancer Epi'!$CM131+'Male Somewhat'!$I88*'Bowel Cancer Epi'!$CN131+'Male Active'!$I88*'Bowel Cancer Epi'!$CO131+'Male Highly'!$I88*'Bowel Cancer Epi'!$CP131)</f>
        <v>4.7728723561416457E-3</v>
      </c>
      <c r="AD88" s="58">
        <f>(('Male Inactive'!$I88+'Male Barely'!$I88+'Male Somewhat'!$I88+'Male Active'!$I88+'Male Highly'!$I88)*'Bowel Cancer Epi'!CK131)/('Male Inactive'!$I88*'Bowel Cancer Epi'!$CL131+'Male Barely'!$I88*'Bowel Cancer Epi'!$CM131+'Male Somewhat'!$I88*'Bowel Cancer Epi'!$CN131+'Male Active'!$I88*'Bowel Cancer Epi'!$CO131+'Male Highly'!$I88*'Bowel Cancer Epi'!$CP131)</f>
        <v>4.5559236126806613E-3</v>
      </c>
      <c r="AE88" s="58">
        <f t="shared" si="47"/>
        <v>4.761500300528021E-3</v>
      </c>
      <c r="AF88" s="58">
        <f t="shared" si="48"/>
        <v>4.5455611355559311E-3</v>
      </c>
      <c r="AG88" s="58">
        <f t="shared" si="43"/>
        <v>1.0950276758654148E-2</v>
      </c>
      <c r="AI88" s="58">
        <f>(('Male Inactive'!$I88+'Male Barely'!$I88+'Male Somewhat'!$I88+'Male Active'!$I88+'Male Highly'!$I88)*'Diabetes Epi'!BQ141)/('Male Inactive'!$I88*'Diabetes Epi'!$BS141+'Male Barely'!$I88*'Diabetes Epi'!$BT141+'Male Somewhat'!$I88*'Diabetes Epi'!$BU141+'Male Active'!$I88*'Diabetes Epi'!$BV141+'Male Highly'!$I88*'Diabetes Epi'!$BW141)</f>
        <v>8.5493485404677296E-3</v>
      </c>
      <c r="AJ88" s="58">
        <f>(('Male Inactive'!$I88+'Male Barely'!$I88+'Male Somewhat'!$I88+'Male Active'!$I88+'Male Highly'!$I88)*'Diabetes Epi'!BR141)/('Male Inactive'!$I88*'Diabetes Epi'!$BS141+'Male Barely'!$I88*'Diabetes Epi'!$BT141+'Male Somewhat'!$I88*'Diabetes Epi'!$BU141+'Male Active'!$I88*'Diabetes Epi'!$BV141+'Male Highly'!$I88*'Diabetes Epi'!$BW141)</f>
        <v>0</v>
      </c>
      <c r="AK88" s="58">
        <f t="shared" si="44"/>
        <v>8.5129067852695028E-3</v>
      </c>
      <c r="AL88" s="58">
        <f t="shared" si="45"/>
        <v>0</v>
      </c>
      <c r="AM88" s="58">
        <f t="shared" si="46"/>
        <v>0.53417877304333505</v>
      </c>
    </row>
    <row r="89" spans="1:39">
      <c r="A89" s="58">
        <v>91</v>
      </c>
      <c r="B89" s="58">
        <f>'ACM Rates'!M102-(SUM(C89:F89))</f>
        <v>0.21975477597742399</v>
      </c>
      <c r="C89" s="58">
        <f t="shared" si="28"/>
        <v>9.6582086553058659E-4</v>
      </c>
      <c r="D89" s="58">
        <f t="shared" si="29"/>
        <v>1.3027741446110261E-2</v>
      </c>
      <c r="E89" s="58">
        <f t="shared" si="30"/>
        <v>0</v>
      </c>
      <c r="F89" s="58">
        <f t="shared" si="31"/>
        <v>4.5516617109351617E-3</v>
      </c>
      <c r="G89" s="58">
        <f t="shared" si="26"/>
        <v>0.23830000000000001</v>
      </c>
      <c r="H89" s="58">
        <f t="shared" si="27"/>
        <v>0.19728438101805756</v>
      </c>
      <c r="I89" s="58">
        <f t="shared" si="39"/>
        <v>2214.6331827805752</v>
      </c>
      <c r="J89" s="58">
        <f t="shared" si="40"/>
        <v>436.91253664691652</v>
      </c>
      <c r="K89" s="58">
        <f t="shared" si="32"/>
        <v>1996.1769144571169</v>
      </c>
      <c r="L89" s="58">
        <f t="shared" si="33"/>
        <v>6840.6149066742473</v>
      </c>
      <c r="M89" s="58">
        <f t="shared" si="34"/>
        <v>3.088825255515018</v>
      </c>
      <c r="O89" s="58">
        <f>'Quintile Functions'!$BR97</f>
        <v>-3.7339305557099509</v>
      </c>
      <c r="Q89" s="58">
        <f>(('Male Inactive'!$I89+'Male Barely'!$I89+'Male Somewhat'!$I89+'Male Active'!$I89+'Male Highly'!$I89)*'MI Epi'!CX107)/('Male Inactive'!$I89*'MI Epi'!CZ107+'Male Barely'!$I89*'MI Epi'!DA107+'Male Somewhat'!$I89*'MI Epi'!DB107+'Male Active'!$I89*'MI Epi'!DC107+'Male Highly'!$I89*'MI Epi'!DD107)</f>
        <v>1.3762947333810857E-2</v>
      </c>
      <c r="R89" s="58">
        <f>(('Male Inactive'!$I89+'Male Barely'!$I89+'Male Somewhat'!$I89+'Male Active'!$I89+'Male Highly'!$I89)*'MI Epi'!CY107)/('Male Inactive'!$I89*'MI Epi'!$CZ107+'Male Barely'!$I89*'MI Epi'!$DA107+'Male Somewhat'!$I89*'MI Epi'!$DB107+'Male Active'!$I89*'MI Epi'!$DC107+'Male Highly'!$I89*'MI Epi'!$DD107)</f>
        <v>9.6582086553058659E-4</v>
      </c>
      <c r="S89" s="58">
        <f t="shared" si="35"/>
        <v>1.3668670976592412E-2</v>
      </c>
      <c r="T89" s="58">
        <f t="shared" si="36"/>
        <v>9.6535461067670525E-4</v>
      </c>
      <c r="U89" s="58">
        <f t="shared" si="41"/>
        <v>0.25674034961504461</v>
      </c>
      <c r="W89" s="58">
        <f>(('Male Inactive'!$I89+'Male Barely'!$I89+'Male Somewhat'!$I89+'Male Active'!$I89+'Male Highly'!$I89)*'Stroke Epi'!CM115)/('Male Inactive'!$I89*'Stroke Epi'!$CO115+'Male Barely'!$I89*'Stroke Epi'!$CP115+'Male Somewhat'!$I89*'Stroke Epi'!$CQ115+'Male Active'!$I89*'Stroke Epi'!$CR115+'Male Highly'!$I89*'Stroke Epi'!$CS115)</f>
        <v>2.2085123594358345E-2</v>
      </c>
      <c r="X89" s="58">
        <f>(('Male Inactive'!$I89+'Male Barely'!$I89+'Male Somewhat'!$I89+'Male Active'!$I89+'Male Highly'!$I89)*'Stroke Epi'!CN115)/('Male Inactive'!$I89*'Stroke Epi'!$CO115+'Male Barely'!$I89*'Stroke Epi'!$CP115+'Male Somewhat'!$I89*'Stroke Epi'!$CQ115+'Male Active'!$I89*'Stroke Epi'!$CR115+'Male Highly'!$I89*'Stroke Epi'!$CS115)</f>
        <v>1.3027741446110261E-2</v>
      </c>
      <c r="Y89" s="58">
        <f t="shared" si="37"/>
        <v>2.1843032729666811E-2</v>
      </c>
      <c r="Z89" s="58">
        <f t="shared" si="38"/>
        <v>1.2943247741229902E-2</v>
      </c>
      <c r="AA89" s="58">
        <f t="shared" si="42"/>
        <v>0.16205865662530455</v>
      </c>
      <c r="AC89" s="58">
        <f>(('Male Inactive'!$I89+'Male Barely'!$I89+'Male Somewhat'!$I89+'Male Active'!$I89+'Male Highly'!$I89)*'Bowel Cancer Epi'!CJ132)/('Male Inactive'!$I89*'Bowel Cancer Epi'!$CL132+'Male Barely'!$I89*'Bowel Cancer Epi'!$CM132+'Male Somewhat'!$I89*'Bowel Cancer Epi'!$CN132+'Male Active'!$I89*'Bowel Cancer Epi'!$CO132+'Male Highly'!$I89*'Bowel Cancer Epi'!$CP132)</f>
        <v>4.768407506693979E-3</v>
      </c>
      <c r="AD89" s="58">
        <f>(('Male Inactive'!$I89+'Male Barely'!$I89+'Male Somewhat'!$I89+'Male Active'!$I89+'Male Highly'!$I89)*'Bowel Cancer Epi'!CK132)/('Male Inactive'!$I89*'Bowel Cancer Epi'!$CL132+'Male Barely'!$I89*'Bowel Cancer Epi'!$CM132+'Male Somewhat'!$I89*'Bowel Cancer Epi'!$CN132+'Male Active'!$I89*'Bowel Cancer Epi'!$CO132+'Male Highly'!$I89*'Bowel Cancer Epi'!$CP132)</f>
        <v>4.5516617109351617E-3</v>
      </c>
      <c r="AE89" s="58">
        <f t="shared" si="47"/>
        <v>4.7570567005423836E-3</v>
      </c>
      <c r="AF89" s="58">
        <f t="shared" si="48"/>
        <v>4.5413185975047288E-3</v>
      </c>
      <c r="AG89" s="58">
        <f t="shared" si="43"/>
        <v>1.1164826579333282E-2</v>
      </c>
      <c r="AI89" s="58">
        <f>(('Male Inactive'!$I89+'Male Barely'!$I89+'Male Somewhat'!$I89+'Male Active'!$I89+'Male Highly'!$I89)*'Diabetes Epi'!BQ142)/('Male Inactive'!$I89*'Diabetes Epi'!$BS142+'Male Barely'!$I89*'Diabetes Epi'!$BT142+'Male Somewhat'!$I89*'Diabetes Epi'!$BU142+'Male Active'!$I89*'Diabetes Epi'!$BV142+'Male Highly'!$I89*'Diabetes Epi'!$BW142)</f>
        <v>8.5071403601694288E-3</v>
      </c>
      <c r="AJ89" s="58">
        <f>(('Male Inactive'!$I89+'Male Barely'!$I89+'Male Somewhat'!$I89+'Male Active'!$I89+'Male Highly'!$I89)*'Diabetes Epi'!BR142)/('Male Inactive'!$I89*'Diabetes Epi'!$BS142+'Male Barely'!$I89*'Diabetes Epi'!$BT142+'Male Somewhat'!$I89*'Diabetes Epi'!$BU142+'Male Active'!$I89*'Diabetes Epi'!$BV142+'Male Highly'!$I89*'Diabetes Epi'!$BW142)</f>
        <v>0</v>
      </c>
      <c r="AK89" s="58">
        <f t="shared" si="44"/>
        <v>8.4710570360809756E-3</v>
      </c>
      <c r="AL89" s="58">
        <f t="shared" si="45"/>
        <v>0</v>
      </c>
      <c r="AM89" s="58">
        <f t="shared" si="46"/>
        <v>0.53814426572701701</v>
      </c>
    </row>
    <row r="90" spans="1:39">
      <c r="A90" s="58">
        <v>92</v>
      </c>
      <c r="B90" s="58">
        <f>'ACM Rates'!M103-(SUM(C90:F90))</f>
        <v>0.21979571197299114</v>
      </c>
      <c r="C90" s="58">
        <f t="shared" si="28"/>
        <v>9.636160747191273E-4</v>
      </c>
      <c r="D90" s="58">
        <f t="shared" si="29"/>
        <v>1.299321323489898E-2</v>
      </c>
      <c r="E90" s="58">
        <f t="shared" si="30"/>
        <v>0</v>
      </c>
      <c r="F90" s="58">
        <f t="shared" si="31"/>
        <v>4.5474587173907734E-3</v>
      </c>
      <c r="G90" s="58">
        <f t="shared" si="26"/>
        <v>0.23830000000000001</v>
      </c>
      <c r="H90" s="58">
        <f t="shared" si="27"/>
        <v>0.19731724030850939</v>
      </c>
      <c r="I90" s="58">
        <f t="shared" si="39"/>
        <v>1777.7206461336586</v>
      </c>
      <c r="J90" s="58">
        <f t="shared" si="40"/>
        <v>350.77493193455371</v>
      </c>
      <c r="K90" s="58">
        <f t="shared" si="32"/>
        <v>1602.3331801663817</v>
      </c>
      <c r="L90" s="58">
        <f t="shared" si="33"/>
        <v>5238.2817265078666</v>
      </c>
      <c r="M90" s="58">
        <f t="shared" si="34"/>
        <v>2.9466281656235118</v>
      </c>
      <c r="O90" s="58">
        <f>'Quintile Functions'!$BR98</f>
        <v>-3.5863994110123647</v>
      </c>
      <c r="Q90" s="58">
        <f>(('Male Inactive'!$I90+'Male Barely'!$I90+'Male Somewhat'!$I90+'Male Active'!$I90+'Male Highly'!$I90)*'MI Epi'!CX108)/('Male Inactive'!$I90*'MI Epi'!CZ108+'Male Barely'!$I90*'MI Epi'!DA108+'Male Somewhat'!$I90*'MI Epi'!DB108+'Male Active'!$I90*'MI Epi'!DC108+'Male Highly'!$I90*'MI Epi'!DD108)</f>
        <v>1.3731529064747562E-2</v>
      </c>
      <c r="R90" s="58">
        <f>(('Male Inactive'!$I90+'Male Barely'!$I90+'Male Somewhat'!$I90+'Male Active'!$I90+'Male Highly'!$I90)*'MI Epi'!CY108)/('Male Inactive'!$I90*'MI Epi'!$CZ108+'Male Barely'!$I90*'MI Epi'!$DA108+'Male Somewhat'!$I90*'MI Epi'!$DB108+'Male Active'!$I90*'MI Epi'!$DC108+'Male Highly'!$I90*'MI Epi'!$DD108)</f>
        <v>9.636160747191273E-4</v>
      </c>
      <c r="S90" s="58">
        <f t="shared" si="35"/>
        <v>1.3637681666698875E-2</v>
      </c>
      <c r="T90" s="58">
        <f t="shared" si="36"/>
        <v>9.6315194584206676E-4</v>
      </c>
      <c r="U90" s="58">
        <f t="shared" si="41"/>
        <v>0.26619133564884773</v>
      </c>
      <c r="W90" s="58">
        <f>(('Male Inactive'!$I90+'Male Barely'!$I90+'Male Somewhat'!$I90+'Male Active'!$I90+'Male Highly'!$I90)*'Stroke Epi'!CM116)/('Male Inactive'!$I90*'Stroke Epi'!$CO116+'Male Barely'!$I90*'Stroke Epi'!$CP116+'Male Somewhat'!$I90*'Stroke Epi'!$CQ116+'Male Active'!$I90*'Stroke Epi'!$CR116+'Male Highly'!$I90*'Stroke Epi'!$CS116)</f>
        <v>2.2026590055352555E-2</v>
      </c>
      <c r="X90" s="58">
        <f>(('Male Inactive'!$I90+'Male Barely'!$I90+'Male Somewhat'!$I90+'Male Active'!$I90+'Male Highly'!$I90)*'Stroke Epi'!CN116)/('Male Inactive'!$I90*'Stroke Epi'!$CO116+'Male Barely'!$I90*'Stroke Epi'!$CP116+'Male Somewhat'!$I90*'Stroke Epi'!$CQ116+'Male Active'!$I90*'Stroke Epi'!$CR116+'Male Highly'!$I90*'Stroke Epi'!$CS116)</f>
        <v>1.299321323489898E-2</v>
      </c>
      <c r="Y90" s="58">
        <f t="shared" si="37"/>
        <v>2.178577606496801E-2</v>
      </c>
      <c r="Z90" s="58">
        <f t="shared" si="38"/>
        <v>1.2909165848820403E-2</v>
      </c>
      <c r="AA90" s="58">
        <f t="shared" si="42"/>
        <v>0.16961394437536664</v>
      </c>
      <c r="AC90" s="58">
        <f>(('Male Inactive'!$I90+'Male Barely'!$I90+'Male Somewhat'!$I90+'Male Active'!$I90+'Male Highly'!$I90)*'Bowel Cancer Epi'!CJ133)/('Male Inactive'!$I90*'Bowel Cancer Epi'!$CL133+'Male Barely'!$I90*'Bowel Cancer Epi'!$CM133+'Male Somewhat'!$I90*'Bowel Cancer Epi'!$CN133+'Male Active'!$I90*'Bowel Cancer Epi'!$CO133+'Male Highly'!$I90*'Bowel Cancer Epi'!$CP133)</f>
        <v>4.7640043705998586E-3</v>
      </c>
      <c r="AD90" s="58">
        <f>(('Male Inactive'!$I90+'Male Barely'!$I90+'Male Somewhat'!$I90+'Male Active'!$I90+'Male Highly'!$I90)*'Bowel Cancer Epi'!CK133)/('Male Inactive'!$I90*'Bowel Cancer Epi'!$CL133+'Male Barely'!$I90*'Bowel Cancer Epi'!$CM133+'Male Somewhat'!$I90*'Bowel Cancer Epi'!$CN133+'Male Active'!$I90*'Bowel Cancer Epi'!$CO133+'Male Highly'!$I90*'Bowel Cancer Epi'!$CP133)</f>
        <v>4.5474587173907734E-3</v>
      </c>
      <c r="AE90" s="58">
        <f t="shared" si="47"/>
        <v>4.752674500768661E-3</v>
      </c>
      <c r="AF90" s="58">
        <f t="shared" si="48"/>
        <v>4.5371346823006586E-3</v>
      </c>
      <c r="AG90" s="58">
        <f t="shared" si="43"/>
        <v>1.1379129220433491E-2</v>
      </c>
      <c r="AI90" s="58">
        <f>(('Male Inactive'!$I90+'Male Barely'!$I90+'Male Somewhat'!$I90+'Male Active'!$I90+'Male Highly'!$I90)*'Diabetes Epi'!BQ143)/('Male Inactive'!$I90*'Diabetes Epi'!$BS143+'Male Barely'!$I90*'Diabetes Epi'!$BT143+'Male Somewhat'!$I90*'Diabetes Epi'!$BU143+'Male Active'!$I90*'Diabetes Epi'!$BV143+'Male Highly'!$I90*'Diabetes Epi'!$BW143)</f>
        <v>8.4658454145355739E-3</v>
      </c>
      <c r="AJ90" s="58">
        <f>(('Male Inactive'!$I90+'Male Barely'!$I90+'Male Somewhat'!$I90+'Male Active'!$I90+'Male Highly'!$I90)*'Diabetes Epi'!BR143)/('Male Inactive'!$I90*'Diabetes Epi'!$BS143+'Male Barely'!$I90*'Diabetes Epi'!$BT143+'Male Somewhat'!$I90*'Diabetes Epi'!$BU143+'Male Active'!$I90*'Diabetes Epi'!$BV143+'Male Highly'!$I90*'Diabetes Epi'!$BW143)</f>
        <v>0</v>
      </c>
      <c r="AK90" s="58">
        <f t="shared" si="44"/>
        <v>8.4301110568616444E-3</v>
      </c>
      <c r="AL90" s="58">
        <f t="shared" si="45"/>
        <v>0</v>
      </c>
      <c r="AM90" s="58">
        <f t="shared" si="46"/>
        <v>0.54205667199448448</v>
      </c>
    </row>
    <row r="91" spans="1:39">
      <c r="A91" s="58">
        <v>93</v>
      </c>
      <c r="B91" s="58">
        <f>'ACM Rates'!M104-(SUM(C91:F91))</f>
        <v>0.22229523883311175</v>
      </c>
      <c r="C91" s="58">
        <f t="shared" si="28"/>
        <v>9.6144753157940163E-4</v>
      </c>
      <c r="D91" s="58">
        <f t="shared" si="29"/>
        <v>1.0500000000000001E-2</v>
      </c>
      <c r="E91" s="58">
        <f t="shared" si="30"/>
        <v>0</v>
      </c>
      <c r="F91" s="58">
        <f t="shared" si="31"/>
        <v>4.5433136353088483E-3</v>
      </c>
      <c r="G91" s="58">
        <f t="shared" si="26"/>
        <v>0.23830000000000001</v>
      </c>
      <c r="H91" s="58">
        <f t="shared" si="27"/>
        <v>0.19932106208008149</v>
      </c>
      <c r="I91" s="58">
        <f t="shared" si="39"/>
        <v>1426.9457141991049</v>
      </c>
      <c r="J91" s="58">
        <f t="shared" si="40"/>
        <v>284.42033528478601</v>
      </c>
      <c r="K91" s="58">
        <f t="shared" si="32"/>
        <v>1284.7355465567121</v>
      </c>
      <c r="L91" s="58">
        <f t="shared" si="33"/>
        <v>3953.546179951155</v>
      </c>
      <c r="M91" s="58">
        <f t="shared" si="34"/>
        <v>2.7706353091155562</v>
      </c>
      <c r="O91" s="58">
        <f>'Quintile Functions'!$BR99</f>
        <v>-3.4446973620440757</v>
      </c>
      <c r="Q91" s="58">
        <f>(('Male Inactive'!$I91+'Male Barely'!$I91+'Male Somewhat'!$I91+'Male Active'!$I91+'Male Highly'!$I91)*'MI Epi'!CX109)/('Male Inactive'!$I91*'MI Epi'!CZ109+'Male Barely'!$I91*'MI Epi'!DA109+'Male Somewhat'!$I91*'MI Epi'!DB109+'Male Active'!$I91*'MI Epi'!DC109+'Male Highly'!$I91*'MI Epi'!DD109)</f>
        <v>1.3700627325006475E-2</v>
      </c>
      <c r="R91" s="58">
        <f>(('Male Inactive'!$I91+'Male Barely'!$I91+'Male Somewhat'!$I91+'Male Active'!$I91+'Male Highly'!$I91)*'MI Epi'!CY109)/('Male Inactive'!$I91*'MI Epi'!$CZ109+'Male Barely'!$I91*'MI Epi'!$DA109+'Male Somewhat'!$I91*'MI Epi'!$DB109+'Male Active'!$I91*'MI Epi'!$DC109+'Male Highly'!$I91*'MI Epi'!$DD109)</f>
        <v>9.6144753157940163E-4</v>
      </c>
      <c r="S91" s="58">
        <f t="shared" si="35"/>
        <v>1.3607200884095172E-2</v>
      </c>
      <c r="T91" s="58">
        <f t="shared" si="36"/>
        <v>9.6098548898981839E-4</v>
      </c>
      <c r="U91" s="58">
        <f t="shared" si="41"/>
        <v>0.27550098197856621</v>
      </c>
      <c r="W91" s="58">
        <f>(('Male Inactive'!$I91+'Male Barely'!$I91+'Male Somewhat'!$I91+'Male Active'!$I91+'Male Highly'!$I91)*'Stroke Epi'!CM117)/('Male Inactive'!$I91*'Stroke Epi'!$CO117+'Male Barely'!$I91*'Stroke Epi'!$CP117+'Male Somewhat'!$I91*'Stroke Epi'!$CQ117+'Male Active'!$I91*'Stroke Epi'!$CR117+'Male Highly'!$I91*'Stroke Epi'!$CS117)</f>
        <v>1.78E-2</v>
      </c>
      <c r="X91" s="58">
        <f>(('Male Inactive'!$I91+'Male Barely'!$I91+'Male Somewhat'!$I91+'Male Active'!$I91+'Male Highly'!$I91)*'Stroke Epi'!CN117)/('Male Inactive'!$I91*'Stroke Epi'!$CO117+'Male Barely'!$I91*'Stroke Epi'!$CP117+'Male Somewhat'!$I91*'Stroke Epi'!$CQ117+'Male Active'!$I91*'Stroke Epi'!$CR117+'Male Highly'!$I91*'Stroke Epi'!$CS117)</f>
        <v>1.0500000000000001E-2</v>
      </c>
      <c r="Y91" s="58">
        <f t="shared" si="37"/>
        <v>1.7642515790697311E-2</v>
      </c>
      <c r="Z91" s="58">
        <f t="shared" si="38"/>
        <v>1.0445067432100719E-2</v>
      </c>
      <c r="AA91" s="58">
        <f t="shared" si="42"/>
        <v>0.17708135577225459</v>
      </c>
      <c r="AC91" s="58">
        <f>(('Male Inactive'!$I91+'Male Barely'!$I91+'Male Somewhat'!$I91+'Male Active'!$I91+'Male Highly'!$I91)*'Bowel Cancer Epi'!CJ134)/('Male Inactive'!$I91*'Bowel Cancer Epi'!$CL134+'Male Barely'!$I91*'Bowel Cancer Epi'!$CM134+'Male Somewhat'!$I91*'Bowel Cancer Epi'!$CN134+'Male Active'!$I91*'Bowel Cancer Epi'!$CO134+'Male Highly'!$I91*'Bowel Cancer Epi'!$CP134)</f>
        <v>4.759661903656889E-3</v>
      </c>
      <c r="AD91" s="58">
        <f>(('Male Inactive'!$I91+'Male Barely'!$I91+'Male Somewhat'!$I91+'Male Active'!$I91+'Male Highly'!$I91)*'Bowel Cancer Epi'!CK134)/('Male Inactive'!$I91*'Bowel Cancer Epi'!$CL134+'Male Barely'!$I91*'Bowel Cancer Epi'!$CM134+'Male Somewhat'!$I91*'Bowel Cancer Epi'!$CN134+'Male Active'!$I91*'Bowel Cancer Epi'!$CO134+'Male Highly'!$I91*'Bowel Cancer Epi'!$CP134)</f>
        <v>4.5433136353088483E-3</v>
      </c>
      <c r="AE91" s="58">
        <f t="shared" si="47"/>
        <v>4.748352662773847E-3</v>
      </c>
      <c r="AF91" s="58">
        <f t="shared" si="48"/>
        <v>4.5330083984624903E-3</v>
      </c>
      <c r="AG91" s="58">
        <f t="shared" si="43"/>
        <v>1.1593187595130873E-2</v>
      </c>
      <c r="AI91" s="58">
        <f>(('Male Inactive'!$I91+'Male Barely'!$I91+'Male Somewhat'!$I91+'Male Active'!$I91+'Male Highly'!$I91)*'Diabetes Epi'!BQ144)/('Male Inactive'!$I91*'Diabetes Epi'!$BS144+'Male Barely'!$I91*'Diabetes Epi'!$BT144+'Male Somewhat'!$I91*'Diabetes Epi'!$BU144+'Male Active'!$I91*'Diabetes Epi'!$BV144+'Male Highly'!$I91*'Diabetes Epi'!$BW144)</f>
        <v>8.4254364818208017E-3</v>
      </c>
      <c r="AJ91" s="58">
        <f>(('Male Inactive'!$I91+'Male Barely'!$I91+'Male Somewhat'!$I91+'Male Active'!$I91+'Male Highly'!$I91)*'Diabetes Epi'!BR144)/('Male Inactive'!$I91*'Diabetes Epi'!$BS144+'Male Barely'!$I91*'Diabetes Epi'!$BT144+'Male Somewhat'!$I91*'Diabetes Epi'!$BU144+'Male Active'!$I91*'Diabetes Epi'!$BV144+'Male Highly'!$I91*'Diabetes Epi'!$BW144)</f>
        <v>0</v>
      </c>
      <c r="AK91" s="58">
        <f t="shared" si="44"/>
        <v>8.3900419663682779E-3</v>
      </c>
      <c r="AL91" s="58">
        <f t="shared" si="45"/>
        <v>0</v>
      </c>
      <c r="AM91" s="58">
        <f t="shared" si="46"/>
        <v>0.54591718510731979</v>
      </c>
    </row>
    <row r="92" spans="1:39">
      <c r="A92" s="58">
        <v>94</v>
      </c>
      <c r="B92" s="58">
        <f>'ACM Rates'!M105-(SUM(C92:F92))</f>
        <v>0.2223009965764427</v>
      </c>
      <c r="C92" s="58">
        <f t="shared" si="28"/>
        <v>9.5947324439726736E-4</v>
      </c>
      <c r="D92" s="58">
        <f t="shared" si="29"/>
        <v>1.0500000000000001E-2</v>
      </c>
      <c r="E92" s="58">
        <f t="shared" si="30"/>
        <v>0</v>
      </c>
      <c r="F92" s="58">
        <f t="shared" si="31"/>
        <v>4.5395301791600548E-3</v>
      </c>
      <c r="G92" s="58">
        <f t="shared" si="26"/>
        <v>0.23830000000000001</v>
      </c>
      <c r="H92" s="58">
        <f t="shared" si="27"/>
        <v>0.19932567217062469</v>
      </c>
      <c r="I92" s="58">
        <f t="shared" si="39"/>
        <v>1142.5253789143189</v>
      </c>
      <c r="J92" s="58">
        <f t="shared" si="40"/>
        <v>227.73463912409429</v>
      </c>
      <c r="K92" s="58">
        <f t="shared" si="32"/>
        <v>1028.6580593522717</v>
      </c>
      <c r="L92" s="58">
        <f t="shared" si="33"/>
        <v>2924.8881205988832</v>
      </c>
      <c r="M92" s="58">
        <f t="shared" si="34"/>
        <v>2.5600202626380595</v>
      </c>
      <c r="O92" s="58">
        <f>'Quintile Functions'!$BR100</f>
        <v>-3.3085940956932931</v>
      </c>
      <c r="Q92" s="58">
        <f>(('Male Inactive'!$I92+'Male Barely'!$I92+'Male Somewhat'!$I92+'Male Active'!$I92+'Male Highly'!$I92)*'MI Epi'!CX110)/('Male Inactive'!$I92*'MI Epi'!CZ110+'Male Barely'!$I92*'MI Epi'!DA110+'Male Somewhat'!$I92*'MI Epi'!DB110+'Male Active'!$I92*'MI Epi'!DC110+'Male Highly'!$I92*'MI Epi'!DD110)</f>
        <v>1.3672493732661059E-2</v>
      </c>
      <c r="R92" s="58">
        <f>(('Male Inactive'!$I92+'Male Barely'!$I92+'Male Somewhat'!$I92+'Male Active'!$I92+'Male Highly'!$I92)*'MI Epi'!CY110)/('Male Inactive'!$I92*'MI Epi'!$CZ110+'Male Barely'!$I92*'MI Epi'!$DA110+'Male Somewhat'!$I92*'MI Epi'!$DB110+'Male Active'!$I92*'MI Epi'!$DC110+'Male Highly'!$I92*'MI Epi'!$DD110)</f>
        <v>9.5947324439726736E-4</v>
      </c>
      <c r="S92" s="58">
        <f t="shared" si="35"/>
        <v>1.3579449720824255E-2</v>
      </c>
      <c r="T92" s="58">
        <f t="shared" si="36"/>
        <v>9.5901309712198568E-4</v>
      </c>
      <c r="U92" s="58">
        <f t="shared" si="41"/>
        <v>0.28467196579637627</v>
      </c>
      <c r="W92" s="58">
        <f>(('Male Inactive'!$I92+'Male Barely'!$I92+'Male Somewhat'!$I92+'Male Active'!$I92+'Male Highly'!$I92)*'Stroke Epi'!CM118)/('Male Inactive'!$I92*'Stroke Epi'!$CO118+'Male Barely'!$I92*'Stroke Epi'!$CP118+'Male Somewhat'!$I92*'Stroke Epi'!$CQ118+'Male Active'!$I92*'Stroke Epi'!$CR118+'Male Highly'!$I92*'Stroke Epi'!$CS118)</f>
        <v>1.78E-2</v>
      </c>
      <c r="X92" s="58">
        <f>(('Male Inactive'!$I92+'Male Barely'!$I92+'Male Somewhat'!$I92+'Male Active'!$I92+'Male Highly'!$I92)*'Stroke Epi'!CN118)/('Male Inactive'!$I92*'Stroke Epi'!$CO118+'Male Barely'!$I92*'Stroke Epi'!$CP118+'Male Somewhat'!$I92*'Stroke Epi'!$CQ118+'Male Active'!$I92*'Stroke Epi'!$CR118+'Male Highly'!$I92*'Stroke Epi'!$CS118)</f>
        <v>1.0500000000000001E-2</v>
      </c>
      <c r="Y92" s="58">
        <f t="shared" si="37"/>
        <v>1.7642515790697311E-2</v>
      </c>
      <c r="Z92" s="58">
        <f t="shared" si="38"/>
        <v>1.0445067432100719E-2</v>
      </c>
      <c r="AA92" s="58">
        <f t="shared" si="42"/>
        <v>0.18306678846550137</v>
      </c>
      <c r="AC92" s="58">
        <f>(('Male Inactive'!$I92+'Male Barely'!$I92+'Male Somewhat'!$I92+'Male Active'!$I92+'Male Highly'!$I92)*'Bowel Cancer Epi'!CJ135)/('Male Inactive'!$I92*'Bowel Cancer Epi'!$CL135+'Male Barely'!$I92*'Bowel Cancer Epi'!$CM135+'Male Somewhat'!$I92*'Bowel Cancer Epi'!$CN135+'Male Active'!$I92*'Bowel Cancer Epi'!$CO135+'Male Highly'!$I92*'Bowel Cancer Epi'!$CP135)</f>
        <v>4.7556982829295817E-3</v>
      </c>
      <c r="AD92" s="58">
        <f>(('Male Inactive'!$I92+'Male Barely'!$I92+'Male Somewhat'!$I92+'Male Active'!$I92+'Male Highly'!$I92)*'Bowel Cancer Epi'!CK135)/('Male Inactive'!$I92*'Bowel Cancer Epi'!$CL135+'Male Barely'!$I92*'Bowel Cancer Epi'!$CM135+'Male Somewhat'!$I92*'Bowel Cancer Epi'!$CN135+'Male Active'!$I92*'Bowel Cancer Epi'!$CO135+'Male Highly'!$I92*'Bowel Cancer Epi'!$CP135)</f>
        <v>4.5395301791600548E-3</v>
      </c>
      <c r="AE92" s="58">
        <f t="shared" si="47"/>
        <v>4.7444078548977142E-3</v>
      </c>
      <c r="AF92" s="58">
        <f t="shared" si="48"/>
        <v>4.5292420856274385E-3</v>
      </c>
      <c r="AG92" s="58">
        <f t="shared" si="43"/>
        <v>1.1807004567118286E-2</v>
      </c>
      <c r="AI92" s="58">
        <f>(('Male Inactive'!$I92+'Male Barely'!$I92+'Male Somewhat'!$I92+'Male Active'!$I92+'Male Highly'!$I92)*'Diabetes Epi'!BQ145)/('Male Inactive'!$I92*'Diabetes Epi'!$BS145+'Male Barely'!$I92*'Diabetes Epi'!$BT145+'Male Somewhat'!$I92*'Diabetes Epi'!$BU145+'Male Active'!$I92*'Diabetes Epi'!$BV145+'Male Highly'!$I92*'Diabetes Epi'!$BW145)</f>
        <v>8.3888246390071333E-3</v>
      </c>
      <c r="AJ92" s="58">
        <f>(('Male Inactive'!$I92+'Male Barely'!$I92+'Male Somewhat'!$I92+'Male Active'!$I92+'Male Highly'!$I92)*'Diabetes Epi'!BR145)/('Male Inactive'!$I92*'Diabetes Epi'!$BS145+'Male Barely'!$I92*'Diabetes Epi'!$BT145+'Male Somewhat'!$I92*'Diabetes Epi'!$BU145+'Male Active'!$I92*'Diabetes Epi'!$BV145+'Male Highly'!$I92*'Diabetes Epi'!$BW145)</f>
        <v>0</v>
      </c>
      <c r="AK92" s="58">
        <f t="shared" si="44"/>
        <v>8.3537366338537478E-3</v>
      </c>
      <c r="AL92" s="58">
        <f t="shared" si="45"/>
        <v>0</v>
      </c>
      <c r="AM92" s="58">
        <f t="shared" si="46"/>
        <v>0.54972695898047597</v>
      </c>
    </row>
    <row r="93" spans="1:39">
      <c r="A93" s="58">
        <v>95</v>
      </c>
      <c r="B93" s="58">
        <f>'ACM Rates'!M106-(SUM(C93:F93))</f>
        <v>0.22197099939442327</v>
      </c>
      <c r="C93" s="58">
        <f t="shared" si="28"/>
        <v>1.0772183306069693E-3</v>
      </c>
      <c r="D93" s="58">
        <f t="shared" si="29"/>
        <v>1.0500000000000001E-2</v>
      </c>
      <c r="E93" s="58">
        <f t="shared" si="30"/>
        <v>0</v>
      </c>
      <c r="F93" s="58">
        <f t="shared" si="31"/>
        <v>4.7517822749697817E-3</v>
      </c>
      <c r="G93" s="58">
        <f t="shared" si="26"/>
        <v>0.23830000000000001</v>
      </c>
      <c r="H93" s="58">
        <f t="shared" si="27"/>
        <v>0.19906140829795715</v>
      </c>
      <c r="I93" s="58">
        <f t="shared" si="39"/>
        <v>914.79073979022462</v>
      </c>
      <c r="J93" s="58">
        <f t="shared" si="40"/>
        <v>182.09953296057219</v>
      </c>
      <c r="K93" s="58">
        <f t="shared" si="32"/>
        <v>823.74097330993845</v>
      </c>
      <c r="L93" s="58">
        <f t="shared" si="33"/>
        <v>2101.1471472889448</v>
      </c>
      <c r="M93" s="58">
        <f t="shared" si="34"/>
        <v>2.2968609714728525</v>
      </c>
      <c r="O93" s="58">
        <f>'Quintile Functions'!$BR101</f>
        <v>-3.1778683987381453</v>
      </c>
      <c r="Q93" s="58">
        <f>(('Male Inactive'!$I93+'Male Barely'!$I93+'Male Somewhat'!$I93+'Male Active'!$I93+'Male Highly'!$I93)*'MI Epi'!CX111)/('Male Inactive'!$I93*'MI Epi'!CZ111+'Male Barely'!$I93*'MI Epi'!DA111+'Male Somewhat'!$I93*'MI Epi'!DB111+'Male Active'!$I93*'MI Epi'!DC111+'Male Highly'!$I93*'MI Epi'!DD111)</f>
        <v>1.2926619967283634E-2</v>
      </c>
      <c r="R93" s="58">
        <f>(('Male Inactive'!$I93+'Male Barely'!$I93+'Male Somewhat'!$I93+'Male Active'!$I93+'Male Highly'!$I93)*'MI Epi'!CY111)/('Male Inactive'!$I93*'MI Epi'!$CZ111+'Male Barely'!$I93*'MI Epi'!$DA111+'Male Somewhat'!$I93*'MI Epi'!$DB111+'Male Active'!$I93*'MI Epi'!$DC111+'Male Highly'!$I93*'MI Epi'!$DD111)</f>
        <v>1.0772183306069693E-3</v>
      </c>
      <c r="S93" s="58">
        <f t="shared" si="35"/>
        <v>1.2843430055984761E-2</v>
      </c>
      <c r="T93" s="58">
        <f t="shared" si="36"/>
        <v>1.0766383392188938E-3</v>
      </c>
      <c r="U93" s="58">
        <f t="shared" si="41"/>
        <v>0.2937083839605712</v>
      </c>
      <c r="W93" s="58">
        <f>(('Male Inactive'!$I93+'Male Barely'!$I93+'Male Somewhat'!$I93+'Male Active'!$I93+'Male Highly'!$I93)*'Stroke Epi'!CM119)/('Male Inactive'!$I93*'Stroke Epi'!$CO119+'Male Barely'!$I93*'Stroke Epi'!$CP119+'Male Somewhat'!$I93*'Stroke Epi'!$CQ119+'Male Active'!$I93*'Stroke Epi'!$CR119+'Male Highly'!$I93*'Stroke Epi'!$CS119)</f>
        <v>1.8200000000000001E-2</v>
      </c>
      <c r="X93" s="58">
        <f>(('Male Inactive'!$I93+'Male Barely'!$I93+'Male Somewhat'!$I93+'Male Active'!$I93+'Male Highly'!$I93)*'Stroke Epi'!CN119)/('Male Inactive'!$I93*'Stroke Epi'!$CO119+'Male Barely'!$I93*'Stroke Epi'!$CP119+'Male Somewhat'!$I93*'Stroke Epi'!$CQ119+'Male Active'!$I93*'Stroke Epi'!$CR119+'Male Highly'!$I93*'Stroke Epi'!$CS119)</f>
        <v>1.0500000000000001E-2</v>
      </c>
      <c r="Y93" s="58">
        <f t="shared" si="37"/>
        <v>1.8035380206259832E-2</v>
      </c>
      <c r="Z93" s="58">
        <f t="shared" si="38"/>
        <v>1.0445067432100719E-2</v>
      </c>
      <c r="AA93" s="58">
        <f t="shared" si="42"/>
        <v>0.18900868659457623</v>
      </c>
      <c r="AC93" s="58">
        <f>(('Male Inactive'!$I93+'Male Barely'!$I93+'Male Somewhat'!$I93+'Male Active'!$I93+'Male Highly'!$I93)*'Bowel Cancer Epi'!CJ136)/('Male Inactive'!$I93*'Bowel Cancer Epi'!$CL136+'Male Barely'!$I93*'Bowel Cancer Epi'!$CM136+'Male Somewhat'!$I93*'Bowel Cancer Epi'!$CN136+'Male Active'!$I93*'Bowel Cancer Epi'!$CO136+'Male Highly'!$I93*'Bowel Cancer Epi'!$CP136)</f>
        <v>4.8597773266736387E-3</v>
      </c>
      <c r="AD93" s="58">
        <f>(('Male Inactive'!$I93+'Male Barely'!$I93+'Male Somewhat'!$I93+'Male Active'!$I93+'Male Highly'!$I93)*'Bowel Cancer Epi'!CK136)/('Male Inactive'!$I93*'Bowel Cancer Epi'!$CL136+'Male Barely'!$I93*'Bowel Cancer Epi'!$CM136+'Male Somewhat'!$I93*'Bowel Cancer Epi'!$CN136+'Male Active'!$I93*'Bowel Cancer Epi'!$CO136+'Male Highly'!$I93*'Bowel Cancer Epi'!$CP136)</f>
        <v>4.7517822749697817E-3</v>
      </c>
      <c r="AE93" s="58">
        <f t="shared" si="47"/>
        <v>4.8479877148691619E-3</v>
      </c>
      <c r="AF93" s="58">
        <f t="shared" si="48"/>
        <v>4.7405104184456981E-3</v>
      </c>
      <c r="AG93" s="58">
        <f t="shared" si="43"/>
        <v>1.2020597286301006E-2</v>
      </c>
      <c r="AI93" s="58">
        <f>(('Male Inactive'!$I93+'Male Barely'!$I93+'Male Somewhat'!$I93+'Male Active'!$I93+'Male Highly'!$I93)*'Diabetes Epi'!BQ146)/('Male Inactive'!$I93*'Diabetes Epi'!$BS146+'Male Barely'!$I93*'Diabetes Epi'!$BT146+'Male Somewhat'!$I93*'Diabetes Epi'!$BU146+'Male Active'!$I93*'Diabetes Epi'!$BV146+'Male Highly'!$I93*'Diabetes Epi'!$BW146)</f>
        <v>6.7955833398692161E-3</v>
      </c>
      <c r="AJ93" s="58">
        <f>(('Male Inactive'!$I93+'Male Barely'!$I93+'Male Somewhat'!$I93+'Male Active'!$I93+'Male Highly'!$I93)*'Diabetes Epi'!BR146)/('Male Inactive'!$I93*'Diabetes Epi'!$BS146+'Male Barely'!$I93*'Diabetes Epi'!$BT146+'Male Somewhat'!$I93*'Diabetes Epi'!$BU146+'Male Active'!$I93*'Diabetes Epi'!$BV146+'Male Highly'!$I93*'Diabetes Epi'!$BW146)</f>
        <v>0</v>
      </c>
      <c r="AK93" s="58">
        <f t="shared" si="44"/>
        <v>6.7725455779539256E-3</v>
      </c>
      <c r="AL93" s="58">
        <f t="shared" si="45"/>
        <v>0</v>
      </c>
      <c r="AM93" s="58">
        <f t="shared" si="46"/>
        <v>0.55348842137847754</v>
      </c>
    </row>
    <row r="94" spans="1:39">
      <c r="A94" s="58">
        <v>96</v>
      </c>
      <c r="B94" s="58">
        <f>'ACM Rates'!M107-(SUM(C94:F94))</f>
        <v>0.22197703313893716</v>
      </c>
      <c r="C94" s="58">
        <f t="shared" si="28"/>
        <v>1.0750581655790911E-3</v>
      </c>
      <c r="D94" s="58">
        <f t="shared" si="29"/>
        <v>1.0500000000000001E-2</v>
      </c>
      <c r="E94" s="58">
        <f t="shared" si="30"/>
        <v>0</v>
      </c>
      <c r="F94" s="58">
        <f t="shared" si="31"/>
        <v>4.747908695483756E-3</v>
      </c>
      <c r="G94" s="58">
        <f t="shared" si="26"/>
        <v>0.23830000000000001</v>
      </c>
      <c r="H94" s="58">
        <f t="shared" si="27"/>
        <v>0.19906624094221137</v>
      </c>
      <c r="I94" s="58">
        <f t="shared" si="39"/>
        <v>732.6912068296524</v>
      </c>
      <c r="J94" s="58">
        <f t="shared" si="40"/>
        <v>145.85408431499121</v>
      </c>
      <c r="K94" s="58">
        <f t="shared" si="32"/>
        <v>659.76416467215677</v>
      </c>
      <c r="L94" s="58">
        <f t="shared" si="33"/>
        <v>1441.3829826167878</v>
      </c>
      <c r="M94" s="58">
        <f t="shared" si="34"/>
        <v>1.9672448218037688</v>
      </c>
      <c r="O94" s="58">
        <f>'Quintile Functions'!$BR102</f>
        <v>-3.0523077983013809</v>
      </c>
      <c r="Q94" s="58">
        <f>(('Male Inactive'!$I94+'Male Barely'!$I94+'Male Somewhat'!$I94+'Male Active'!$I94+'Male Highly'!$I94)*'MI Epi'!CX112)/('Male Inactive'!$I94*'MI Epi'!CZ112+'Male Barely'!$I94*'MI Epi'!DA112+'Male Somewhat'!$I94*'MI Epi'!DB112+'Male Active'!$I94*'MI Epi'!DC112+'Male Highly'!$I94*'MI Epi'!DD112)</f>
        <v>1.2900697986949096E-2</v>
      </c>
      <c r="R94" s="58">
        <f>(('Male Inactive'!$I94+'Male Barely'!$I94+'Male Somewhat'!$I94+'Male Active'!$I94+'Male Highly'!$I94)*'MI Epi'!CY112)/('Male Inactive'!$I94*'MI Epi'!$CZ112+'Male Barely'!$I94*'MI Epi'!$DA112+'Male Somewhat'!$I94*'MI Epi'!$DB112+'Male Active'!$I94*'MI Epi'!$DC112+'Male Highly'!$I94*'MI Epi'!$DD112)</f>
        <v>1.0750581655790911E-3</v>
      </c>
      <c r="S94" s="58">
        <f t="shared" si="35"/>
        <v>1.2817840671129233E-2</v>
      </c>
      <c r="T94" s="58">
        <f t="shared" si="36"/>
        <v>1.0744804975768574E-3</v>
      </c>
      <c r="U94" s="58">
        <f t="shared" si="41"/>
        <v>0.30202812765283671</v>
      </c>
      <c r="W94" s="58">
        <f>(('Male Inactive'!$I94+'Male Barely'!$I94+'Male Somewhat'!$I94+'Male Active'!$I94+'Male Highly'!$I94)*'Stroke Epi'!CM120)/('Male Inactive'!$I94*'Stroke Epi'!$CO120+'Male Barely'!$I94*'Stroke Epi'!$CP120+'Male Somewhat'!$I94*'Stroke Epi'!$CQ120+'Male Active'!$I94*'Stroke Epi'!$CR120+'Male Highly'!$I94*'Stroke Epi'!$CS120)</f>
        <v>1.8200000000000001E-2</v>
      </c>
      <c r="X94" s="58">
        <f>(('Male Inactive'!$I94+'Male Barely'!$I94+'Male Somewhat'!$I94+'Male Active'!$I94+'Male Highly'!$I94)*'Stroke Epi'!CN120)/('Male Inactive'!$I94*'Stroke Epi'!$CO120+'Male Barely'!$I94*'Stroke Epi'!$CP120+'Male Somewhat'!$I94*'Stroke Epi'!$CQ120+'Male Active'!$I94*'Stroke Epi'!$CR120+'Male Highly'!$I94*'Stroke Epi'!$CS120)</f>
        <v>1.0500000000000001E-2</v>
      </c>
      <c r="Y94" s="58">
        <f t="shared" si="37"/>
        <v>1.8035380206259832E-2</v>
      </c>
      <c r="Z94" s="58">
        <f t="shared" si="38"/>
        <v>1.0445067432100719E-2</v>
      </c>
      <c r="AA94" s="58">
        <f t="shared" si="42"/>
        <v>0.19522933945909104</v>
      </c>
      <c r="AC94" s="58">
        <f>(('Male Inactive'!$I94+'Male Barely'!$I94+'Male Somewhat'!$I94+'Male Active'!$I94+'Male Highly'!$I94)*'Bowel Cancer Epi'!CJ137)/('Male Inactive'!$I94*'Bowel Cancer Epi'!$CL137+'Male Barely'!$I94*'Bowel Cancer Epi'!$CM137+'Male Somewhat'!$I94*'Bowel Cancer Epi'!$CN137+'Male Active'!$I94*'Bowel Cancer Epi'!$CO137+'Male Highly'!$I94*'Bowel Cancer Epi'!$CP137)</f>
        <v>4.8558157112902041E-3</v>
      </c>
      <c r="AD94" s="58">
        <f>(('Male Inactive'!$I94+'Male Barely'!$I94+'Male Somewhat'!$I94+'Male Active'!$I94+'Male Highly'!$I94)*'Bowel Cancer Epi'!CK137)/('Male Inactive'!$I94*'Bowel Cancer Epi'!$CL137+'Male Barely'!$I94*'Bowel Cancer Epi'!$CM137+'Male Somewhat'!$I94*'Bowel Cancer Epi'!$CN137+'Male Active'!$I94*'Bowel Cancer Epi'!$CO137+'Male Highly'!$I94*'Bowel Cancer Epi'!$CP137)</f>
        <v>4.747908695483756E-3</v>
      </c>
      <c r="AE94" s="58">
        <f t="shared" si="47"/>
        <v>4.8440452975393455E-3</v>
      </c>
      <c r="AF94" s="58">
        <f t="shared" si="48"/>
        <v>4.7366551942368273E-3</v>
      </c>
      <c r="AG94" s="58">
        <f t="shared" si="43"/>
        <v>1.2127288411818817E-2</v>
      </c>
      <c r="AI94" s="58">
        <f>(('Male Inactive'!$I94+'Male Barely'!$I94+'Male Somewhat'!$I94+'Male Active'!$I94+'Male Highly'!$I94)*'Diabetes Epi'!BQ147)/('Male Inactive'!$I94*'Diabetes Epi'!$BS147+'Male Barely'!$I94*'Diabetes Epi'!$BT147+'Male Somewhat'!$I94*'Diabetes Epi'!$BU147+'Male Active'!$I94*'Diabetes Epi'!$BV147+'Male Highly'!$I94*'Diabetes Epi'!$BW147)</f>
        <v>6.7668751616605594E-3</v>
      </c>
      <c r="AJ94" s="58">
        <f>(('Male Inactive'!$I94+'Male Barely'!$I94+'Male Somewhat'!$I94+'Male Active'!$I94+'Male Highly'!$I94)*'Diabetes Epi'!BR147)/('Male Inactive'!$I94*'Diabetes Epi'!$BS147+'Male Barely'!$I94*'Diabetes Epi'!$BT147+'Male Somewhat'!$I94*'Diabetes Epi'!$BU147+'Male Active'!$I94*'Diabetes Epi'!$BV147+'Male Highly'!$I94*'Diabetes Epi'!$BW147)</f>
        <v>0</v>
      </c>
      <c r="AK94" s="58">
        <f t="shared" si="44"/>
        <v>6.7440314178978111E-3</v>
      </c>
      <c r="AL94" s="58">
        <f t="shared" si="45"/>
        <v>0</v>
      </c>
      <c r="AM94" s="58">
        <f t="shared" si="46"/>
        <v>0.55651244139577594</v>
      </c>
    </row>
    <row r="95" spans="1:39">
      <c r="A95" s="58">
        <v>97</v>
      </c>
      <c r="B95" s="58">
        <f>'ACM Rates'!M108-(SUM(C95:F95))</f>
        <v>0.22198298946516137</v>
      </c>
      <c r="C95" s="58">
        <f t="shared" si="28"/>
        <v>1.0729289580061394E-3</v>
      </c>
      <c r="D95" s="58">
        <f t="shared" si="29"/>
        <v>1.0500000000000001E-2</v>
      </c>
      <c r="E95" s="58">
        <f t="shared" si="30"/>
        <v>0</v>
      </c>
      <c r="F95" s="58">
        <f t="shared" si="31"/>
        <v>4.7440815768324922E-3</v>
      </c>
      <c r="G95" s="58">
        <f t="shared" si="26"/>
        <v>0.23830000000000001</v>
      </c>
      <c r="H95" s="58">
        <f t="shared" si="27"/>
        <v>0.19907101155075657</v>
      </c>
      <c r="I95" s="58">
        <f t="shared" si="39"/>
        <v>586.83712251466113</v>
      </c>
      <c r="J95" s="58">
        <f t="shared" si="40"/>
        <v>116.82225959452886</v>
      </c>
      <c r="K95" s="58">
        <f t="shared" si="32"/>
        <v>528.42599271739664</v>
      </c>
      <c r="L95" s="58">
        <f t="shared" si="33"/>
        <v>912.95698989939115</v>
      </c>
      <c r="M95" s="58">
        <f t="shared" si="34"/>
        <v>1.5557246719281677</v>
      </c>
      <c r="O95" s="58">
        <f>'Quintile Functions'!$BR103</f>
        <v>-2.9317082165110464</v>
      </c>
      <c r="Q95" s="58">
        <f>(('Male Inactive'!$I95+'Male Barely'!$I95+'Male Somewhat'!$I95+'Male Active'!$I95+'Male Highly'!$I95)*'MI Epi'!CX113)/('Male Inactive'!$I95*'MI Epi'!CZ113+'Male Barely'!$I95*'MI Epi'!DA113+'Male Somewhat'!$I95*'MI Epi'!DB113+'Male Active'!$I95*'MI Epi'!DC113+'Male Highly'!$I95*'MI Epi'!DD113)</f>
        <v>1.2875147496073672E-2</v>
      </c>
      <c r="R95" s="58">
        <f>(('Male Inactive'!$I95+'Male Barely'!$I95+'Male Somewhat'!$I95+'Male Active'!$I95+'Male Highly'!$I95)*'MI Epi'!CY113)/('Male Inactive'!$I95*'MI Epi'!$CZ113+'Male Barely'!$I95*'MI Epi'!$DA113+'Male Somewhat'!$I95*'MI Epi'!$DB113+'Male Active'!$I95*'MI Epi'!$DC113+'Male Highly'!$I95*'MI Epi'!$DD113)</f>
        <v>1.0729289580061394E-3</v>
      </c>
      <c r="S95" s="58">
        <f t="shared" si="35"/>
        <v>1.2792617360142367E-2</v>
      </c>
      <c r="T95" s="58">
        <f t="shared" si="36"/>
        <v>1.0723535755315927E-3</v>
      </c>
      <c r="U95" s="58">
        <f t="shared" si="41"/>
        <v>0.31023347923106476</v>
      </c>
      <c r="W95" s="58">
        <f>(('Male Inactive'!$I95+'Male Barely'!$I95+'Male Somewhat'!$I95+'Male Active'!$I95+'Male Highly'!$I95)*'Stroke Epi'!CM121)/('Male Inactive'!$I95*'Stroke Epi'!$CO121+'Male Barely'!$I95*'Stroke Epi'!$CP121+'Male Somewhat'!$I95*'Stroke Epi'!$CQ121+'Male Active'!$I95*'Stroke Epi'!$CR121+'Male Highly'!$I95*'Stroke Epi'!$CS121)</f>
        <v>1.8200000000000001E-2</v>
      </c>
      <c r="X95" s="58">
        <f>(('Male Inactive'!$I95+'Male Barely'!$I95+'Male Somewhat'!$I95+'Male Active'!$I95+'Male Highly'!$I95)*'Stroke Epi'!CN121)/('Male Inactive'!$I95*'Stroke Epi'!$CO121+'Male Barely'!$I95*'Stroke Epi'!$CP121+'Male Somewhat'!$I95*'Stroke Epi'!$CQ121+'Male Active'!$I95*'Stroke Epi'!$CR121+'Male Highly'!$I95*'Stroke Epi'!$CS121)</f>
        <v>1.0500000000000001E-2</v>
      </c>
      <c r="Y95" s="58">
        <f t="shared" si="37"/>
        <v>1.8035380206259832E-2</v>
      </c>
      <c r="Z95" s="58">
        <f t="shared" si="38"/>
        <v>1.0445067432100719E-2</v>
      </c>
      <c r="AA95" s="58">
        <f t="shared" si="42"/>
        <v>0.20140227723539078</v>
      </c>
      <c r="AC95" s="58">
        <f>(('Male Inactive'!$I95+'Male Barely'!$I95+'Male Somewhat'!$I95+'Male Active'!$I95+'Male Highly'!$I95)*'Bowel Cancer Epi'!CJ138)/('Male Inactive'!$I95*'Bowel Cancer Epi'!$CL138+'Male Barely'!$I95*'Bowel Cancer Epi'!$CM138+'Male Somewhat'!$I95*'Bowel Cancer Epi'!$CN138+'Male Active'!$I95*'Bowel Cancer Epi'!$CO138+'Male Highly'!$I95*'Bowel Cancer Epi'!$CP138)</f>
        <v>4.8519016126695935E-3</v>
      </c>
      <c r="AD95" s="58">
        <f>(('Male Inactive'!$I95+'Male Barely'!$I95+'Male Somewhat'!$I95+'Male Active'!$I95+'Male Highly'!$I95)*'Bowel Cancer Epi'!CK138)/('Male Inactive'!$I95*'Bowel Cancer Epi'!$CL138+'Male Barely'!$I95*'Bowel Cancer Epi'!$CM138+'Male Somewhat'!$I95*'Bowel Cancer Epi'!$CN138+'Male Active'!$I95*'Bowel Cancer Epi'!$CO138+'Male Highly'!$I95*'Bowel Cancer Epi'!$CP138)</f>
        <v>4.7440815768324922E-3</v>
      </c>
      <c r="AE95" s="58">
        <f t="shared" si="47"/>
        <v>4.84015015136674E-3</v>
      </c>
      <c r="AF95" s="58">
        <f t="shared" si="48"/>
        <v>4.7328461960381984E-3</v>
      </c>
      <c r="AG95" s="58">
        <f t="shared" si="43"/>
        <v>1.2233881056972344E-2</v>
      </c>
      <c r="AI95" s="58">
        <f>(('Male Inactive'!$I95+'Male Barely'!$I95+'Male Somewhat'!$I95+'Male Active'!$I95+'Male Highly'!$I95)*'Diabetes Epi'!BQ148)/('Male Inactive'!$I95*'Diabetes Epi'!$BS148+'Male Barely'!$I95*'Diabetes Epi'!$BT148+'Male Somewhat'!$I95*'Diabetes Epi'!$BU148+'Male Active'!$I95*'Diabetes Epi'!$BV148+'Male Highly'!$I95*'Diabetes Epi'!$BW148)</f>
        <v>6.7387030727381701E-3</v>
      </c>
      <c r="AJ95" s="58">
        <f>(('Male Inactive'!$I95+'Male Barely'!$I95+'Male Somewhat'!$I95+'Male Active'!$I95+'Male Highly'!$I95)*'Diabetes Epi'!BR148)/('Male Inactive'!$I95*'Diabetes Epi'!$BS148+'Male Barely'!$I95*'Diabetes Epi'!$BT148+'Male Somewhat'!$I95*'Diabetes Epi'!$BU148+'Male Active'!$I95*'Diabetes Epi'!$BV148+'Male Highly'!$I95*'Diabetes Epi'!$BW148)</f>
        <v>0</v>
      </c>
      <c r="AK95" s="58">
        <f t="shared" si="44"/>
        <v>6.7160489282674929E-3</v>
      </c>
      <c r="AL95" s="58">
        <f t="shared" si="45"/>
        <v>0</v>
      </c>
      <c r="AM95" s="58">
        <f t="shared" si="46"/>
        <v>0.55950333542444963</v>
      </c>
    </row>
    <row r="96" spans="1:39">
      <c r="A96" s="58">
        <v>98</v>
      </c>
      <c r="B96" s="58">
        <f>'ACM Rates'!M109-(SUM(C96:F96))</f>
        <v>0.22198886957023892</v>
      </c>
      <c r="C96" s="58">
        <f t="shared" si="28"/>
        <v>1.0708301521871514E-3</v>
      </c>
      <c r="D96" s="58">
        <f t="shared" si="29"/>
        <v>1.0500000000000001E-2</v>
      </c>
      <c r="E96" s="58">
        <f t="shared" si="30"/>
        <v>0</v>
      </c>
      <c r="F96" s="58">
        <f t="shared" si="31"/>
        <v>4.7403002775739467E-3</v>
      </c>
      <c r="G96" s="58">
        <f t="shared" si="26"/>
        <v>0.23830000000000001</v>
      </c>
      <c r="H96" s="58">
        <f t="shared" si="27"/>
        <v>0.19907572108352201</v>
      </c>
      <c r="I96" s="58">
        <f t="shared" si="39"/>
        <v>470.01486292013226</v>
      </c>
      <c r="J96" s="58">
        <f t="shared" si="40"/>
        <v>93.568547755798079</v>
      </c>
      <c r="K96" s="58">
        <f t="shared" si="32"/>
        <v>423.23058904223319</v>
      </c>
      <c r="L96" s="58">
        <f t="shared" si="33"/>
        <v>489.72640085715801</v>
      </c>
      <c r="M96" s="58">
        <f t="shared" si="34"/>
        <v>1.0419381162003281</v>
      </c>
      <c r="O96" s="58">
        <f>'Quintile Functions'!$BR104</f>
        <v>-2.8158736388058494</v>
      </c>
      <c r="Q96" s="58">
        <f>(('Male Inactive'!$I96+'Male Barely'!$I96+'Male Somewhat'!$I96+'Male Active'!$I96+'Male Highly'!$I96)*'MI Epi'!CX114)/('Male Inactive'!$I96*'MI Epi'!CZ114+'Male Barely'!$I96*'MI Epi'!DA114+'Male Somewhat'!$I96*'MI Epi'!DB114+'Male Active'!$I96*'MI Epi'!DC114+'Male Highly'!$I96*'MI Epi'!DD114)</f>
        <v>1.2849961826245817E-2</v>
      </c>
      <c r="R96" s="58">
        <f>(('Male Inactive'!$I96+'Male Barely'!$I96+'Male Somewhat'!$I96+'Male Active'!$I96+'Male Highly'!$I96)*'MI Epi'!CY114)/('Male Inactive'!$I96*'MI Epi'!$CZ114+'Male Barely'!$I96*'MI Epi'!$DA114+'Male Somewhat'!$I96*'MI Epi'!$DB114+'Male Active'!$I96*'MI Epi'!$DC114+'Male Highly'!$I96*'MI Epi'!$DD114)</f>
        <v>1.0708301521871514E-3</v>
      </c>
      <c r="S96" s="58">
        <f t="shared" si="35"/>
        <v>1.2767753567847206E-2</v>
      </c>
      <c r="T96" s="58">
        <f t="shared" si="36"/>
        <v>1.0702570181744253E-3</v>
      </c>
      <c r="U96" s="58">
        <f t="shared" si="41"/>
        <v>0.31832640328031059</v>
      </c>
      <c r="W96" s="58">
        <f>(('Male Inactive'!$I96+'Male Barely'!$I96+'Male Somewhat'!$I96+'Male Active'!$I96+'Male Highly'!$I96)*'Stroke Epi'!CM122)/('Male Inactive'!$I96*'Stroke Epi'!$CO122+'Male Barely'!$I96*'Stroke Epi'!$CP122+'Male Somewhat'!$I96*'Stroke Epi'!$CQ122+'Male Active'!$I96*'Stroke Epi'!$CR122+'Male Highly'!$I96*'Stroke Epi'!$CS122)</f>
        <v>1.8200000000000001E-2</v>
      </c>
      <c r="X96" s="58">
        <f>(('Male Inactive'!$I96+'Male Barely'!$I96+'Male Somewhat'!$I96+'Male Active'!$I96+'Male Highly'!$I96)*'Stroke Epi'!CN122)/('Male Inactive'!$I96*'Stroke Epi'!$CO122+'Male Barely'!$I96*'Stroke Epi'!$CP122+'Male Somewhat'!$I96*'Stroke Epi'!$CQ122+'Male Active'!$I96*'Stroke Epi'!$CR122+'Male Highly'!$I96*'Stroke Epi'!$CS122)</f>
        <v>1.0500000000000001E-2</v>
      </c>
      <c r="Y96" s="58">
        <f t="shared" si="37"/>
        <v>1.8035380206259832E-2</v>
      </c>
      <c r="Z96" s="58">
        <f t="shared" si="38"/>
        <v>1.0445067432100719E-2</v>
      </c>
      <c r="AA96" s="58">
        <f t="shared" si="42"/>
        <v>0.20752786591876451</v>
      </c>
      <c r="AC96" s="58">
        <f>(('Male Inactive'!$I96+'Male Barely'!$I96+'Male Somewhat'!$I96+'Male Active'!$I96+'Male Highly'!$I96)*'Bowel Cancer Epi'!CJ139)/('Male Inactive'!$I96*'Bowel Cancer Epi'!$CL139+'Male Barely'!$I96*'Bowel Cancer Epi'!$CM139+'Male Somewhat'!$I96*'Bowel Cancer Epi'!$CN139+'Male Active'!$I96*'Bowel Cancer Epi'!$CO139+'Male Highly'!$I96*'Bowel Cancer Epi'!$CP139)</f>
        <v>4.8480343747915365E-3</v>
      </c>
      <c r="AD96" s="58">
        <f>(('Male Inactive'!$I96+'Male Barely'!$I96+'Male Somewhat'!$I96+'Male Active'!$I96+'Male Highly'!$I96)*'Bowel Cancer Epi'!CK139)/('Male Inactive'!$I96*'Bowel Cancer Epi'!$CL139+'Male Barely'!$I96*'Bowel Cancer Epi'!$CM139+'Male Somewhat'!$I96*'Bowel Cancer Epi'!$CN139+'Male Active'!$I96*'Bowel Cancer Epi'!$CO139+'Male Highly'!$I96*'Bowel Cancer Epi'!$CP139)</f>
        <v>4.7403002775739467E-3</v>
      </c>
      <c r="AE96" s="58">
        <f t="shared" si="47"/>
        <v>4.836301624059125E-3</v>
      </c>
      <c r="AF96" s="58">
        <f t="shared" si="48"/>
        <v>4.7290827859721718E-3</v>
      </c>
      <c r="AG96" s="58">
        <f t="shared" si="43"/>
        <v>1.2340376294052163E-2</v>
      </c>
      <c r="AI96" s="58">
        <f>(('Male Inactive'!$I96+'Male Barely'!$I96+'Male Somewhat'!$I96+'Male Active'!$I96+'Male Highly'!$I96)*'Diabetes Epi'!BQ149)/('Male Inactive'!$I96*'Diabetes Epi'!$BS149+'Male Barely'!$I96*'Diabetes Epi'!$BT149+'Male Somewhat'!$I96*'Diabetes Epi'!$BU149+'Male Active'!$I96*'Diabetes Epi'!$BV149+'Male Highly'!$I96*'Diabetes Epi'!$BW149)</f>
        <v>6.7110535766813292E-3</v>
      </c>
      <c r="AJ96" s="58">
        <f>(('Male Inactive'!$I96+'Male Barely'!$I96+'Male Somewhat'!$I96+'Male Active'!$I96+'Male Highly'!$I96)*'Diabetes Epi'!BR149)/('Male Inactive'!$I96*'Diabetes Epi'!$BS149+'Male Barely'!$I96*'Diabetes Epi'!$BT149+'Male Somewhat'!$I96*'Diabetes Epi'!$BU149+'Male Active'!$I96*'Diabetes Epi'!$BV149+'Male Highly'!$I96*'Diabetes Epi'!$BW149)</f>
        <v>0</v>
      </c>
      <c r="AK96" s="58">
        <f t="shared" si="44"/>
        <v>6.6885847478953542E-3</v>
      </c>
      <c r="AL96" s="58">
        <f t="shared" si="45"/>
        <v>0</v>
      </c>
      <c r="AM96" s="58">
        <f t="shared" si="46"/>
        <v>0.56246173257647769</v>
      </c>
    </row>
    <row r="97" spans="1:39">
      <c r="A97" s="58">
        <v>99</v>
      </c>
      <c r="B97" s="133">
        <f>'ACM Rates'!M110-(SUM(C97:F97))</f>
        <v>0.22199467462782119</v>
      </c>
      <c r="C97" s="58">
        <f t="shared" si="28"/>
        <v>1.0687612051750749E-3</v>
      </c>
      <c r="D97" s="58">
        <f t="shared" si="29"/>
        <v>1.0500000000000001E-2</v>
      </c>
      <c r="E97" s="58">
        <f t="shared" si="30"/>
        <v>0</v>
      </c>
      <c r="F97" s="58">
        <f t="shared" si="31"/>
        <v>4.736564167003761E-3</v>
      </c>
      <c r="G97" s="58">
        <f t="shared" si="26"/>
        <v>0.23830000000000001</v>
      </c>
      <c r="H97" s="58">
        <f t="shared" si="27"/>
        <v>0.19908037048158522</v>
      </c>
      <c r="I97" s="58">
        <f t="shared" si="39"/>
        <v>376.44631516433418</v>
      </c>
      <c r="J97" s="58">
        <f t="shared" si="40"/>
        <v>74.943071889343244</v>
      </c>
      <c r="K97" s="58">
        <f t="shared" si="32"/>
        <v>338.97477921966254</v>
      </c>
      <c r="L97" s="58">
        <f t="shared" si="33"/>
        <v>150.75162163749548</v>
      </c>
      <c r="M97" s="58">
        <f t="shared" si="34"/>
        <v>0.40045981475920739</v>
      </c>
      <c r="O97" s="58">
        <f>'Quintile Functions'!$BR105</f>
        <v>-2.7046157953460916</v>
      </c>
      <c r="Q97" s="58">
        <f>(('Male Inactive'!$I97+'Male Barely'!$I97+'Male Somewhat'!$I97+'Male Active'!$I97+'Male Highly'!$I97)*'MI Epi'!CX115)/('Male Inactive'!$I97*'MI Epi'!CZ115+'Male Barely'!$I97*'MI Epi'!DA115+'Male Somewhat'!$I97*'MI Epi'!DB115+'Male Active'!$I97*'MI Epi'!DC115+'Male Highly'!$I97*'MI Epi'!DD115)</f>
        <v>1.2825134462100898E-2</v>
      </c>
      <c r="R97" s="58">
        <f>(('Male Inactive'!$I97+'Male Barely'!$I97+'Male Somewhat'!$I97+'Male Active'!$I97+'Male Highly'!$I97)*'MI Epi'!CY115)/('Male Inactive'!$I97*'MI Epi'!$CZ115+'Male Barely'!$I97*'MI Epi'!$DA115+'Male Somewhat'!$I97*'MI Epi'!$DB115+'Male Active'!$I97*'MI Epi'!$DC115+'Male Highly'!$I97*'MI Epi'!$DD115)</f>
        <v>1.0687612051750749E-3</v>
      </c>
      <c r="S97" s="58">
        <f t="shared" si="35"/>
        <v>1.274324288910289E-2</v>
      </c>
      <c r="T97" s="58">
        <f t="shared" si="36"/>
        <v>1.0681902833293844E-3</v>
      </c>
      <c r="U97" s="58">
        <f t="shared" si="41"/>
        <v>0.3263088210645978</v>
      </c>
      <c r="W97" s="58">
        <f>(('Male Inactive'!$I97+'Male Barely'!$I97+'Male Somewhat'!$I97+'Male Active'!$I97+'Male Highly'!$I97)*'Stroke Epi'!CM123)/('Male Inactive'!$I97*'Stroke Epi'!$CO123+'Male Barely'!$I97*'Stroke Epi'!$CP123+'Male Somewhat'!$I97*'Stroke Epi'!$CQ123+'Male Active'!$I97*'Stroke Epi'!$CR123+'Male Highly'!$I97*'Stroke Epi'!$CS123)</f>
        <v>1.8200000000000001E-2</v>
      </c>
      <c r="X97" s="58">
        <f>(('Male Inactive'!$I97+'Male Barely'!$I97+'Male Somewhat'!$I97+'Male Active'!$I97+'Male Highly'!$I97)*'Stroke Epi'!CN123)/('Male Inactive'!$I97*'Stroke Epi'!$CO123+'Male Barely'!$I97*'Stroke Epi'!$CP123+'Male Somewhat'!$I97*'Stroke Epi'!$CQ123+'Male Active'!$I97*'Stroke Epi'!$CR123+'Male Highly'!$I97*'Stroke Epi'!$CS123)</f>
        <v>1.0500000000000001E-2</v>
      </c>
      <c r="Y97" s="58">
        <f t="shared" si="37"/>
        <v>1.8035380206259832E-2</v>
      </c>
      <c r="Z97" s="58">
        <f t="shared" si="38"/>
        <v>1.0445067432100719E-2</v>
      </c>
      <c r="AA97" s="58">
        <f t="shared" si="42"/>
        <v>0.21360646869715974</v>
      </c>
      <c r="AC97" s="58">
        <f>(('Male Inactive'!$I97+'Male Barely'!$I97+'Male Somewhat'!$I97+'Male Active'!$I97+'Male Highly'!$I97)*'Bowel Cancer Epi'!CJ140)/('Male Inactive'!$I97*'Bowel Cancer Epi'!$CL140+'Male Barely'!$I97*'Bowel Cancer Epi'!$CM140+'Male Somewhat'!$I97*'Bowel Cancer Epi'!$CN140+'Male Active'!$I97*'Bowel Cancer Epi'!$CO140+'Male Highly'!$I97*'Bowel Cancer Epi'!$CP140)</f>
        <v>4.8442133526174821E-3</v>
      </c>
      <c r="AD97" s="58">
        <f>(('Male Inactive'!$I97+'Male Barely'!$I97+'Male Somewhat'!$I97+'Male Active'!$I97+'Male Highly'!$I97)*'Bowel Cancer Epi'!CK140)/('Male Inactive'!$I97*'Bowel Cancer Epi'!$CL140+'Male Barely'!$I97*'Bowel Cancer Epi'!$CM140+'Male Somewhat'!$I97*'Bowel Cancer Epi'!$CN140+'Male Active'!$I97*'Bowel Cancer Epi'!$CO140+'Male Highly'!$I97*'Bowel Cancer Epi'!$CP140)</f>
        <v>4.736564167003761E-3</v>
      </c>
      <c r="AE97" s="58">
        <f t="shared" si="47"/>
        <v>4.8324990742359963E-3</v>
      </c>
      <c r="AF97" s="58">
        <f t="shared" si="48"/>
        <v>4.7253643368319054E-3</v>
      </c>
      <c r="AG97" s="58">
        <f t="shared" si="43"/>
        <v>1.2446775180473536E-2</v>
      </c>
      <c r="AI97" s="58">
        <f>(('Male Inactive'!$I97+'Male Barely'!$I97+'Male Somewhat'!$I97+'Male Active'!$I97+'Male Highly'!$I97)*'Diabetes Epi'!BQ150)/('Male Inactive'!$I97*'Diabetes Epi'!$BS150+'Male Barely'!$I97*'Diabetes Epi'!$BT150+'Male Somewhat'!$I97*'Diabetes Epi'!$BU150+'Male Active'!$I97*'Diabetes Epi'!$BV150+'Male Highly'!$I97*'Diabetes Epi'!$BW150)</f>
        <v>6.6839136217084032E-3</v>
      </c>
      <c r="AJ97" s="58">
        <f>(('Male Inactive'!$I97+'Male Barely'!$I97+'Male Somewhat'!$I97+'Male Active'!$I97+'Male Highly'!$I97)*'Diabetes Epi'!BR150)/('Male Inactive'!$I97*'Diabetes Epi'!$BS150+'Male Barely'!$I97*'Diabetes Epi'!$BT150+'Male Somewhat'!$I97*'Diabetes Epi'!$BU150+'Male Active'!$I97*'Diabetes Epi'!$BV150+'Male Highly'!$I97*'Diabetes Epi'!$BW150)</f>
        <v>0</v>
      </c>
      <c r="AK97" s="58">
        <f t="shared" si="44"/>
        <v>6.6616259549827639E-3</v>
      </c>
      <c r="AL97" s="58">
        <f t="shared" si="45"/>
        <v>0</v>
      </c>
      <c r="AM97" s="58">
        <f t="shared" si="46"/>
        <v>0.56538824435858726</v>
      </c>
    </row>
    <row r="98" spans="1:39">
      <c r="A98" s="58">
        <v>100</v>
      </c>
      <c r="B98" s="58">
        <f>'ACM Rates'!M111-(SUM(C98:F98))</f>
        <v>0.98350040578865472</v>
      </c>
      <c r="C98" s="58">
        <f t="shared" si="28"/>
        <v>1.0667215864121002E-3</v>
      </c>
      <c r="D98" s="58">
        <f t="shared" si="29"/>
        <v>1.0699999999999999E-2</v>
      </c>
      <c r="E98" s="58">
        <f t="shared" si="30"/>
        <v>0</v>
      </c>
      <c r="F98" s="58">
        <f t="shared" si="31"/>
        <v>4.7328726249331659E-3</v>
      </c>
      <c r="G98" s="58">
        <f t="shared" si="26"/>
        <v>1</v>
      </c>
      <c r="H98" s="58">
        <f t="shared" si="27"/>
        <v>0.62600034565851281</v>
      </c>
      <c r="I98" s="58">
        <f t="shared" si="39"/>
        <v>301.50324327499095</v>
      </c>
      <c r="J98" s="58">
        <f t="shared" si="40"/>
        <v>188.74113450730701</v>
      </c>
      <c r="K98" s="109">
        <f t="shared" si="32"/>
        <v>150.75162163749548</v>
      </c>
      <c r="L98" s="58">
        <f t="shared" si="33"/>
        <v>0</v>
      </c>
      <c r="M98" s="58">
        <f t="shared" si="34"/>
        <v>0</v>
      </c>
      <c r="O98" s="58">
        <f>'Quintile Functions'!$BR106</f>
        <v>-2.5977538550123582</v>
      </c>
      <c r="Q98" s="58">
        <f>(('Male Inactive'!$I98+'Male Barely'!$I98+'Male Somewhat'!$I98+'Male Active'!$I98+'Male Highly'!$I98)*'MI Epi'!CX116)/('Male Inactive'!$I98*'MI Epi'!CZ116+'Male Barely'!$I98*'MI Epi'!DA116+'Male Somewhat'!$I98*'MI Epi'!DB116+'Male Active'!$I98*'MI Epi'!DC116+'Male Highly'!$I98*'MI Epi'!DD116)</f>
        <v>1.2682134416232746E-2</v>
      </c>
      <c r="R98" s="58">
        <f>(('Male Inactive'!$I98+'Male Barely'!$I98+'Male Somewhat'!$I98+'Male Active'!$I98+'Male Highly'!$I98)*'MI Epi'!CY116)/('Male Inactive'!$I98*'MI Epi'!$CZ116+'Male Barely'!$I98*'MI Epi'!$DA116+'Male Somewhat'!$I98*'MI Epi'!$DB116+'Male Active'!$I98*'MI Epi'!$DC116+'Male Highly'!$I98*'MI Epi'!$DD116)</f>
        <v>1.0667215864121002E-3</v>
      </c>
      <c r="S98" s="58">
        <f t="shared" si="35"/>
        <v>1.2602055032858051E-2</v>
      </c>
      <c r="T98" s="58">
        <f t="shared" si="36"/>
        <v>1.0661528411896048E-3</v>
      </c>
      <c r="U98" s="58">
        <f t="shared" si="41"/>
        <v>0.33418261172539104</v>
      </c>
      <c r="W98" s="58">
        <f>(('Male Inactive'!$I98+'Male Barely'!$I98+'Male Somewhat'!$I98+'Male Active'!$I98+'Male Highly'!$I98)*'Stroke Epi'!CM124)/('Male Inactive'!$I98*'Stroke Epi'!$CO124+'Male Barely'!$I98*'Stroke Epi'!$CP124+'Male Somewhat'!$I98*'Stroke Epi'!$CQ124+'Male Active'!$I98*'Stroke Epi'!$CR124+'Male Highly'!$I98*'Stroke Epi'!$CS124)</f>
        <v>1.7999999999999999E-2</v>
      </c>
      <c r="X98" s="58">
        <f>(('Male Inactive'!$I98+'Male Barely'!$I98+'Male Somewhat'!$I98+'Male Active'!$I98+'Male Highly'!$I98)*'Stroke Epi'!CN124)/('Male Inactive'!$I98*'Stroke Epi'!$CO124+'Male Barely'!$I98*'Stroke Epi'!$CP124+'Male Somewhat'!$I98*'Stroke Epi'!$CQ124+'Male Active'!$I98*'Stroke Epi'!$CR124+'Male Highly'!$I98*'Stroke Epi'!$CS124)</f>
        <v>1.0699999999999999E-2</v>
      </c>
      <c r="Y98" s="58">
        <f t="shared" si="37"/>
        <v>1.7838967641699233E-2</v>
      </c>
      <c r="Z98" s="58">
        <f t="shared" si="38"/>
        <v>1.064295862883502E-2</v>
      </c>
      <c r="AA98" s="58">
        <f t="shared" si="42"/>
        <v>0.21963844597271587</v>
      </c>
      <c r="AC98" s="58">
        <f>(('Male Inactive'!$I98+'Male Barely'!$I98+'Male Somewhat'!$I98+'Male Active'!$I98+'Male Highly'!$I98)*'Bowel Cancer Epi'!CJ141)/('Male Inactive'!$I98*'Bowel Cancer Epi'!$CL141+'Male Barely'!$I98*'Bowel Cancer Epi'!$CM141+'Male Somewhat'!$I98*'Bowel Cancer Epi'!$CN141+'Male Active'!$I98*'Bowel Cancer Epi'!$CO141+'Male Highly'!$I98*'Bowel Cancer Epi'!$CP141)</f>
        <v>4.7328726249331659E-3</v>
      </c>
      <c r="AD98" s="58">
        <f>(('Male Inactive'!$I98+'Male Barely'!$I98+'Male Somewhat'!$I98+'Male Active'!$I98+'Male Highly'!$I98)*'Bowel Cancer Epi'!CK141)/('Male Inactive'!$I98*'Bowel Cancer Epi'!$CL141+'Male Barely'!$I98*'Bowel Cancer Epi'!$CM141+'Male Somewhat'!$I98*'Bowel Cancer Epi'!$CN141+'Male Active'!$I98*'Bowel Cancer Epi'!$CO141+'Male Highly'!$I98*'Bowel Cancer Epi'!$CP141)</f>
        <v>4.7328726249331659E-3</v>
      </c>
      <c r="AE98" s="58">
        <f t="shared" si="47"/>
        <v>4.7216902318609755E-3</v>
      </c>
      <c r="AF98" s="58">
        <f t="shared" si="48"/>
        <v>4.7216902318609755E-3</v>
      </c>
      <c r="AG98" s="58">
        <f t="shared" si="43"/>
        <v>1.255307875902611E-2</v>
      </c>
      <c r="AI98" s="58">
        <f>(('Male Inactive'!$I98+'Male Barely'!$I98+'Male Somewhat'!$I98+'Male Active'!$I98+'Male Highly'!$I98)*'Diabetes Epi'!BQ151)/('Male Inactive'!$I98*'Diabetes Epi'!$BS151+'Male Barely'!$I98*'Diabetes Epi'!$BT151+'Male Somewhat'!$I98*'Diabetes Epi'!$BU151+'Male Active'!$I98*'Diabetes Epi'!$BV151+'Male Highly'!$I98*'Diabetes Epi'!$BW151)</f>
        <v>6.6572705824856325E-3</v>
      </c>
      <c r="AJ98" s="58">
        <f>(('Male Inactive'!$I98+'Male Barely'!$I98+'Male Somewhat'!$I98+'Male Active'!$I98+'Male Highly'!$I98)*'Diabetes Epi'!BR151)/('Male Inactive'!$I98*'Diabetes Epi'!$BS151+'Male Barely'!$I98*'Diabetes Epi'!$BT151+'Male Somewhat'!$I98*'Diabetes Epi'!$BU151+'Male Active'!$I98*'Diabetes Epi'!$BV151+'Male Highly'!$I98*'Diabetes Epi'!$BW151)</f>
        <v>0</v>
      </c>
      <c r="AK98" s="58">
        <f t="shared" si="44"/>
        <v>6.6351600491570961E-3</v>
      </c>
      <c r="AL98" s="58">
        <f t="shared" si="45"/>
        <v>0</v>
      </c>
      <c r="AM98" s="58">
        <f t="shared" si="46"/>
        <v>0.56828346531030871</v>
      </c>
    </row>
    <row r="99" spans="1:39">
      <c r="D99" s="5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workbookViewId="0">
      <pane xSplit="1" topLeftCell="B1" activePane="topRight" state="frozen"/>
      <selection pane="topRight" activeCell="B3" sqref="B3"/>
    </sheetView>
  </sheetViews>
  <sheetFormatPr defaultRowHeight="15"/>
  <cols>
    <col min="2" max="2" width="12" bestFit="1" customWidth="1"/>
    <col min="4" max="4" width="12" bestFit="1" customWidth="1"/>
    <col min="5" max="5" width="9.140625" style="58"/>
    <col min="15" max="16" width="9.140625" style="58"/>
    <col min="23" max="23" width="12" bestFit="1" customWidth="1"/>
    <col min="24" max="24" width="13.7109375" bestFit="1" customWidth="1"/>
    <col min="35" max="35" width="12" style="58" bestFit="1" customWidth="1"/>
    <col min="36" max="36" width="9.140625" style="58"/>
    <col min="37" max="37" width="12" style="58" bestFit="1" customWidth="1"/>
    <col min="38" max="38" width="9.140625" style="58"/>
    <col min="39" max="39" width="12" style="58" bestFit="1" customWidth="1"/>
  </cols>
  <sheetData>
    <row r="1" spans="1:39">
      <c r="A1" s="58"/>
      <c r="B1" s="58"/>
      <c r="C1" s="58"/>
      <c r="D1" s="58"/>
      <c r="F1" s="58"/>
      <c r="G1" s="58"/>
      <c r="H1" s="58"/>
      <c r="I1" s="58"/>
      <c r="J1" s="58"/>
      <c r="K1" s="58" t="s">
        <v>464</v>
      </c>
      <c r="L1" s="58"/>
      <c r="M1" s="58"/>
      <c r="N1" s="58"/>
      <c r="O1" s="58" t="str">
        <f>'Male Inactive'!O1</f>
        <v>Extrapolated METmins/week</v>
      </c>
      <c r="Q1" s="58" t="s">
        <v>446</v>
      </c>
      <c r="R1" s="58"/>
      <c r="S1" s="58"/>
      <c r="T1" s="58"/>
      <c r="U1" s="58"/>
      <c r="W1" s="58" t="s">
        <v>447</v>
      </c>
      <c r="X1" s="58"/>
      <c r="Y1" s="58"/>
      <c r="Z1" s="58"/>
      <c r="AA1" s="58"/>
      <c r="AB1" s="58"/>
      <c r="AC1" s="58" t="s">
        <v>449</v>
      </c>
      <c r="AD1" s="58"/>
      <c r="AE1" s="58"/>
      <c r="AF1" s="58"/>
      <c r="AG1" s="58"/>
      <c r="AI1" s="58" t="s">
        <v>448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N2" s="58"/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B2" s="58"/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Rates'!M16-(SUM(C3:F3))</f>
        <v>-5.5015078526116491E-6</v>
      </c>
      <c r="C3" s="58">
        <f>R3</f>
        <v>0</v>
      </c>
      <c r="D3" s="58">
        <f>X3</f>
        <v>1.0550150785261165E-4</v>
      </c>
      <c r="E3" s="58">
        <f>AJ3</f>
        <v>0</v>
      </c>
      <c r="F3" s="58">
        <f>AD3</f>
        <v>0</v>
      </c>
      <c r="G3" s="58">
        <f t="shared" ref="G3:G34" si="0">B3+(SUM(C3:F3))</f>
        <v>1E-4</v>
      </c>
      <c r="H3" s="58">
        <f t="shared" ref="H3:H34" si="1">1-EXP(-B3)</f>
        <v>-5.5015229858401682E-6</v>
      </c>
      <c r="I3" s="58">
        <v>10000</v>
      </c>
      <c r="J3" s="58">
        <f>I3*H3</f>
        <v>-5.5015229858401682E-2</v>
      </c>
      <c r="K3" s="58">
        <f>0.5*(I3+I4)</f>
        <v>10000.02750761493</v>
      </c>
      <c r="L3" s="58">
        <f>SUM(K4:K97)</f>
        <v>750257.08194750268</v>
      </c>
      <c r="M3" s="58">
        <f>L3/I3</f>
        <v>75.025708194750266</v>
      </c>
      <c r="N3" s="58"/>
      <c r="O3" s="58">
        <f>'Quintile Functions'!CC11</f>
        <v>112.85306250000004</v>
      </c>
      <c r="Q3" s="58">
        <f>'Male Inactive'!Q3*'MI Epi'!DA21</f>
        <v>0</v>
      </c>
      <c r="R3" s="58">
        <f>'Male Inactive'!R3*'MI Epi'!DA21</f>
        <v>0</v>
      </c>
      <c r="S3" s="58">
        <f>1-EXP(-Q3)</f>
        <v>0</v>
      </c>
      <c r="T3" s="58">
        <f>1-EXP(-R3)</f>
        <v>0</v>
      </c>
      <c r="U3" s="58">
        <v>0</v>
      </c>
      <c r="W3" s="58">
        <f>'Male Inactive'!W3*'Stroke Epi'!$CP29</f>
        <v>1.0550150785261165E-4</v>
      </c>
      <c r="X3" s="58">
        <f>'Male Inactive'!X3*'Stroke Epi'!$CP29</f>
        <v>1.0550150785261165E-4</v>
      </c>
      <c r="Y3" s="58">
        <f>1-EXP(-W3)</f>
        <v>1.0549594276421104E-4</v>
      </c>
      <c r="Z3" s="58">
        <f>1-EXP(-X3)</f>
        <v>1.0549594276421104E-4</v>
      </c>
      <c r="AA3" s="58">
        <v>0</v>
      </c>
      <c r="AB3" s="58"/>
      <c r="AC3" s="58">
        <f>'Male Inactive'!AC3*'Bowel Cancer Epi'!$CM46</f>
        <v>0</v>
      </c>
      <c r="AD3" s="58">
        <f>'Male Inactive'!AD3*'Bowel Cancer Epi'!$CM46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'Male Inactive'!AI3*'Diabetes Epi'!$BT56</f>
        <v>1.104904347104834E-4</v>
      </c>
      <c r="AJ3" s="58">
        <f>'Male Inactive'!AJ3*'Diabetes Epi'!$BT56</f>
        <v>0</v>
      </c>
      <c r="AK3" s="58">
        <f>1-EXP(-AI3)</f>
        <v>1.104843308672443E-4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Rates'!M17-(SUM(C4:F4))</f>
        <v>-5.4602990551034131E-6</v>
      </c>
      <c r="C4" s="58">
        <f t="shared" ref="C4:C67" si="2">R4</f>
        <v>0</v>
      </c>
      <c r="D4" s="58">
        <f t="shared" ref="D4:D67" si="3">X4</f>
        <v>1.0546029905510342E-4</v>
      </c>
      <c r="E4" s="58">
        <f t="shared" ref="E4:E67" si="4">AJ4</f>
        <v>0</v>
      </c>
      <c r="F4" s="58">
        <f t="shared" ref="F4:F67" si="5">AD4</f>
        <v>0</v>
      </c>
      <c r="G4" s="58">
        <f t="shared" si="0"/>
        <v>1E-4</v>
      </c>
      <c r="H4" s="58">
        <f t="shared" si="1"/>
        <v>-5.4603139625353236E-6</v>
      </c>
      <c r="I4" s="58">
        <f>I3-J3</f>
        <v>10000.055015229858</v>
      </c>
      <c r="J4" s="58">
        <f>I4*H4</f>
        <v>-5.4603440025780985E-2</v>
      </c>
      <c r="K4" s="58">
        <f t="shared" ref="K4:K67" si="6">0.5*(I4+I5)</f>
        <v>10000.082316949871</v>
      </c>
      <c r="L4" s="58">
        <f t="shared" ref="L4:L67" si="7">SUM(K5:K98)</f>
        <v>740399.63551322219</v>
      </c>
      <c r="M4" s="58">
        <f t="shared" ref="M4:M67" si="8">L4/I4</f>
        <v>74.039556221001803</v>
      </c>
      <c r="N4" s="58"/>
      <c r="O4" s="58">
        <f>'Quintile Functions'!CC12</f>
        <v>275.11655199999996</v>
      </c>
      <c r="Q4" s="58">
        <f>'Male Inactive'!Q4*'MI Epi'!DA22</f>
        <v>0</v>
      </c>
      <c r="R4" s="58">
        <f>'Male Inactive'!R4*'MI Epi'!DA22</f>
        <v>0</v>
      </c>
      <c r="S4" s="58">
        <f t="shared" ref="S4:T67" si="9">1-EXP(-Q4)</f>
        <v>0</v>
      </c>
      <c r="T4" s="58">
        <f t="shared" si="9"/>
        <v>0</v>
      </c>
      <c r="U4" s="58">
        <f>((U3-T3+((1-U3)*S3))/(1-T3))</f>
        <v>0</v>
      </c>
      <c r="W4" s="58">
        <f>'Male Inactive'!W4*'Stroke Epi'!$CP30</f>
        <v>1.0546029905510342E-4</v>
      </c>
      <c r="X4" s="58">
        <f>'Male Inactive'!X4*'Stroke Epi'!$CP30</f>
        <v>1.0546029905510342E-4</v>
      </c>
      <c r="Y4" s="58">
        <f t="shared" ref="Y4:Z67" si="10">1-EXP(-W4)</f>
        <v>1.054547383132487E-4</v>
      </c>
      <c r="Z4" s="58">
        <f t="shared" si="10"/>
        <v>1.054547383132487E-4</v>
      </c>
      <c r="AA4" s="58">
        <f>((AA3-Z3+((1-AA3)*Y3))/(1-Z3))</f>
        <v>0</v>
      </c>
      <c r="AB4" s="58"/>
      <c r="AC4" s="58">
        <f>'Male Inactive'!AC4*'Bowel Cancer Epi'!$CM47</f>
        <v>0</v>
      </c>
      <c r="AD4" s="58">
        <f>'Male Inactive'!AD4*'Bowel Cancer Epi'!$CM47</f>
        <v>0</v>
      </c>
      <c r="AE4" s="58">
        <f t="shared" ref="AE4:AF8" si="11">1-EXP(-AC4)</f>
        <v>0</v>
      </c>
      <c r="AF4" s="58">
        <f t="shared" si="11"/>
        <v>0</v>
      </c>
      <c r="AG4" s="58">
        <f>((AG3-AF3+((1-AG3)*AE3))/(1-AF3))</f>
        <v>0</v>
      </c>
      <c r="AI4" s="58">
        <f>'Male Inactive'!AI4*'Diabetes Epi'!$BT57</f>
        <v>1.1203726334796878E-4</v>
      </c>
      <c r="AJ4" s="58">
        <f>'Male Inactive'!AJ4*'Diabetes Epi'!$BT57</f>
        <v>0</v>
      </c>
      <c r="AK4" s="58">
        <f t="shared" ref="AK4:AL19" si="12">1-EXP(-AI4)</f>
        <v>1.1203098740819595E-4</v>
      </c>
      <c r="AL4" s="58">
        <f t="shared" si="12"/>
        <v>0</v>
      </c>
      <c r="AM4" s="58">
        <f>((AM3-AL3+((1-AM3)*AK3))/(1-AL3))</f>
        <v>1.104843308672443E-4</v>
      </c>
    </row>
    <row r="5" spans="1:39">
      <c r="A5" s="58">
        <v>7</v>
      </c>
      <c r="B5" s="58">
        <f>'ACM Rates'!M18-(SUM(C5:F5))</f>
        <v>-5.429571017764165E-6</v>
      </c>
      <c r="C5" s="58">
        <f t="shared" si="2"/>
        <v>0</v>
      </c>
      <c r="D5" s="58">
        <f t="shared" si="3"/>
        <v>1.0542957101776417E-4</v>
      </c>
      <c r="E5" s="58">
        <f t="shared" si="4"/>
        <v>0</v>
      </c>
      <c r="F5" s="58">
        <f t="shared" si="5"/>
        <v>0</v>
      </c>
      <c r="G5" s="58">
        <f t="shared" si="0"/>
        <v>1E-4</v>
      </c>
      <c r="H5" s="58">
        <f t="shared" si="1"/>
        <v>-5.4295857578878781E-6</v>
      </c>
      <c r="I5" s="58">
        <f t="shared" ref="I5:I68" si="13">I4-J4</f>
        <v>10000.109618669883</v>
      </c>
      <c r="J5" s="58">
        <f t="shared" ref="J5:J68" si="14">I5*H5</f>
        <v>-5.4296452762847579E-2</v>
      </c>
      <c r="K5" s="58">
        <f t="shared" si="6"/>
        <v>10000.136766896265</v>
      </c>
      <c r="L5" s="58">
        <f t="shared" si="7"/>
        <v>730399.49874632596</v>
      </c>
      <c r="M5" s="58">
        <f t="shared" si="8"/>
        <v>73.039149229193811</v>
      </c>
      <c r="N5" s="58"/>
      <c r="O5" s="58">
        <f>'Quintile Functions'!CC13</f>
        <v>433.70299949999998</v>
      </c>
      <c r="Q5" s="58">
        <f>'Male Inactive'!Q5*'MI Epi'!DA23</f>
        <v>0</v>
      </c>
      <c r="R5" s="58">
        <f>'Male Inactive'!R5*'MI Epi'!DA23</f>
        <v>0</v>
      </c>
      <c r="S5" s="58">
        <f t="shared" si="9"/>
        <v>0</v>
      </c>
      <c r="T5" s="58">
        <f t="shared" si="9"/>
        <v>0</v>
      </c>
      <c r="U5" s="58">
        <f t="shared" ref="U5:U68" si="15">((U4-T4+((1-U4)*S4))/(1-T4))</f>
        <v>0</v>
      </c>
      <c r="W5" s="58">
        <f>'Male Inactive'!W5*'Stroke Epi'!$CP31</f>
        <v>1.0542957101776417E-4</v>
      </c>
      <c r="X5" s="58">
        <f>'Male Inactive'!X5*'Stroke Epi'!$CP31</f>
        <v>1.0542957101776417E-4</v>
      </c>
      <c r="Y5" s="58">
        <f t="shared" si="10"/>
        <v>1.0542401351587571E-4</v>
      </c>
      <c r="Z5" s="58">
        <f t="shared" si="10"/>
        <v>1.0542401351587571E-4</v>
      </c>
      <c r="AA5" s="58">
        <f t="shared" ref="AA5:AA68" si="16">((AA4-Z4+((1-AA4)*Y4))/(1-Z4))</f>
        <v>0</v>
      </c>
      <c r="AB5" s="58"/>
      <c r="AC5" s="58">
        <f>'Male Inactive'!AC5*'Bowel Cancer Epi'!$CM48</f>
        <v>0</v>
      </c>
      <c r="AD5" s="58">
        <f>'Male Inactive'!AD5*'Bowel Cancer Epi'!$CM48</f>
        <v>0</v>
      </c>
      <c r="AE5" s="58">
        <f t="shared" si="11"/>
        <v>0</v>
      </c>
      <c r="AF5" s="58">
        <f t="shared" si="11"/>
        <v>0</v>
      </c>
      <c r="AG5" s="58">
        <f t="shared" ref="AG5:AG68" si="17">((AG4-AF4+((1-AG4)*AE4))/(1-AF4))</f>
        <v>0</v>
      </c>
      <c r="AI5" s="58">
        <f>'Male Inactive'!AI5*'Diabetes Epi'!$BT58</f>
        <v>1.1130906425413669E-4</v>
      </c>
      <c r="AJ5" s="58">
        <f>'Male Inactive'!AJ5*'Diabetes Epi'!$BT58</f>
        <v>0</v>
      </c>
      <c r="AK5" s="58">
        <f t="shared" si="12"/>
        <v>1.1130286963012548E-4</v>
      </c>
      <c r="AL5" s="58">
        <f t="shared" si="12"/>
        <v>0</v>
      </c>
      <c r="AM5" s="58">
        <f t="shared" ref="AM5:AM68" si="18">((AM4-AL4+((1-AM4)*AK4))/(1-AL4))</f>
        <v>2.2250294060676003E-4</v>
      </c>
    </row>
    <row r="6" spans="1:39">
      <c r="A6" s="58">
        <v>8</v>
      </c>
      <c r="B6" s="58">
        <f>'ACM Rates'!M19-(SUM(C6:F6))</f>
        <v>-5.4062389210955225E-6</v>
      </c>
      <c r="C6" s="58">
        <f t="shared" si="2"/>
        <v>0</v>
      </c>
      <c r="D6" s="58">
        <f t="shared" si="3"/>
        <v>1.0540623892109553E-4</v>
      </c>
      <c r="E6" s="58">
        <f t="shared" si="4"/>
        <v>0</v>
      </c>
      <c r="F6" s="58">
        <f t="shared" si="5"/>
        <v>0</v>
      </c>
      <c r="G6" s="58">
        <f t="shared" si="0"/>
        <v>1E-4</v>
      </c>
      <c r="H6" s="58">
        <f t="shared" si="1"/>
        <v>-5.4062535348453622E-6</v>
      </c>
      <c r="I6" s="58">
        <f t="shared" si="13"/>
        <v>10000.163915122646</v>
      </c>
      <c r="J6" s="58">
        <f t="shared" si="14"/>
        <v>-5.4063421515164842E-2</v>
      </c>
      <c r="K6" s="58">
        <f t="shared" si="6"/>
        <v>10000.190946833405</v>
      </c>
      <c r="L6" s="58">
        <f t="shared" si="7"/>
        <v>720399.3077994925</v>
      </c>
      <c r="M6" s="58">
        <f t="shared" si="8"/>
        <v>72.038749955895824</v>
      </c>
      <c r="N6" s="58"/>
      <c r="O6" s="58">
        <f>'Quintile Functions'!CC14</f>
        <v>588.53631600000006</v>
      </c>
      <c r="Q6" s="58">
        <f>'Male Inactive'!Q6*'MI Epi'!DA24</f>
        <v>0</v>
      </c>
      <c r="R6" s="58">
        <f>'Male Inactive'!R6*'MI Epi'!DA24</f>
        <v>0</v>
      </c>
      <c r="S6" s="58">
        <f t="shared" si="9"/>
        <v>0</v>
      </c>
      <c r="T6" s="58">
        <f t="shared" si="9"/>
        <v>0</v>
      </c>
      <c r="U6" s="58">
        <f t="shared" si="15"/>
        <v>0</v>
      </c>
      <c r="W6" s="58">
        <f>'Male Inactive'!W6*'Stroke Epi'!$CP32</f>
        <v>1.0540623892109553E-4</v>
      </c>
      <c r="X6" s="58">
        <f>'Male Inactive'!X6*'Stroke Epi'!$CP32</f>
        <v>1.0540623892109553E-4</v>
      </c>
      <c r="Y6" s="58">
        <f t="shared" si="10"/>
        <v>1.0540068387865364E-4</v>
      </c>
      <c r="Z6" s="58">
        <f t="shared" si="10"/>
        <v>1.0540068387865364E-4</v>
      </c>
      <c r="AA6" s="58">
        <f t="shared" si="16"/>
        <v>0</v>
      </c>
      <c r="AB6" s="58"/>
      <c r="AC6" s="58">
        <f>'Male Inactive'!AC6*'Bowel Cancer Epi'!$CM49</f>
        <v>0</v>
      </c>
      <c r="AD6" s="58">
        <f>'Male Inactive'!AD6*'Bowel Cancer Epi'!$CM49</f>
        <v>0</v>
      </c>
      <c r="AE6" s="58">
        <f t="shared" si="11"/>
        <v>0</v>
      </c>
      <c r="AF6" s="58">
        <f t="shared" si="11"/>
        <v>0</v>
      </c>
      <c r="AG6" s="58">
        <f t="shared" si="17"/>
        <v>0</v>
      </c>
      <c r="AI6" s="58">
        <f>'Male Inactive'!AI6*'Diabetes Epi'!$BT59</f>
        <v>1.1086061234435815E-4</v>
      </c>
      <c r="AJ6" s="58">
        <f>'Male Inactive'!AJ6*'Diabetes Epi'!$BT59</f>
        <v>0</v>
      </c>
      <c r="AK6" s="58">
        <f t="shared" si="12"/>
        <v>1.1085446753378303E-4</v>
      </c>
      <c r="AL6" s="58">
        <f t="shared" si="12"/>
        <v>0</v>
      </c>
      <c r="AM6" s="58">
        <f t="shared" si="18"/>
        <v>3.3378104502109482E-4</v>
      </c>
    </row>
    <row r="7" spans="1:39">
      <c r="A7" s="58">
        <v>9</v>
      </c>
      <c r="B7" s="58">
        <f>'ACM Rates'!M20-(SUM(C7:F7))</f>
        <v>-5.3880635965730184E-6</v>
      </c>
      <c r="C7" s="58">
        <f t="shared" si="2"/>
        <v>0</v>
      </c>
      <c r="D7" s="58">
        <f t="shared" si="3"/>
        <v>1.0538806359657302E-4</v>
      </c>
      <c r="E7" s="58">
        <f t="shared" si="4"/>
        <v>0</v>
      </c>
      <c r="F7" s="58">
        <f t="shared" si="5"/>
        <v>0</v>
      </c>
      <c r="G7" s="58">
        <f t="shared" si="0"/>
        <v>1E-4</v>
      </c>
      <c r="H7" s="58">
        <f t="shared" si="1"/>
        <v>-5.3880781121229404E-6</v>
      </c>
      <c r="I7" s="58">
        <f t="shared" si="13"/>
        <v>10000.217978544162</v>
      </c>
      <c r="J7" s="58">
        <f t="shared" si="14"/>
        <v>-5.388195560665212E-2</v>
      </c>
      <c r="K7" s="58">
        <f t="shared" si="6"/>
        <v>10000.244919521965</v>
      </c>
      <c r="L7" s="58">
        <f t="shared" si="7"/>
        <v>710399.06287997053</v>
      </c>
      <c r="M7" s="58">
        <f t="shared" si="8"/>
        <v>71.038357804215664</v>
      </c>
      <c r="N7" s="58"/>
      <c r="O7" s="58">
        <f>'Quintile Functions'!CC15</f>
        <v>739.54041250000012</v>
      </c>
      <c r="Q7" s="58">
        <f>'Male Inactive'!Q7*'MI Epi'!DA25</f>
        <v>0</v>
      </c>
      <c r="R7" s="58">
        <f>'Male Inactive'!R7*'MI Epi'!DA25</f>
        <v>0</v>
      </c>
      <c r="S7" s="58">
        <f t="shared" si="9"/>
        <v>0</v>
      </c>
      <c r="T7" s="58">
        <f t="shared" si="9"/>
        <v>0</v>
      </c>
      <c r="U7" s="58">
        <f t="shared" si="15"/>
        <v>0</v>
      </c>
      <c r="W7" s="58">
        <f>'Male Inactive'!W7*'Stroke Epi'!$CP33</f>
        <v>1.0538806359657302E-4</v>
      </c>
      <c r="X7" s="58">
        <f>'Male Inactive'!X7*'Stroke Epi'!$CP33</f>
        <v>1.0538806359657302E-4</v>
      </c>
      <c r="Y7" s="58">
        <f t="shared" si="10"/>
        <v>1.0538251046965375E-4</v>
      </c>
      <c r="Z7" s="58">
        <f t="shared" si="10"/>
        <v>1.0538251046965375E-4</v>
      </c>
      <c r="AA7" s="58">
        <f t="shared" si="16"/>
        <v>0</v>
      </c>
      <c r="AB7" s="58"/>
      <c r="AC7" s="58">
        <f>'Male Inactive'!AC7*'Bowel Cancer Epi'!$CM50</f>
        <v>0</v>
      </c>
      <c r="AD7" s="58">
        <f>'Male Inactive'!AD7*'Bowel Cancer Epi'!$CM50</f>
        <v>0</v>
      </c>
      <c r="AE7" s="58">
        <f t="shared" si="11"/>
        <v>0</v>
      </c>
      <c r="AF7" s="58">
        <f t="shared" si="11"/>
        <v>0</v>
      </c>
      <c r="AG7" s="58">
        <f t="shared" si="17"/>
        <v>0</v>
      </c>
      <c r="AI7" s="58">
        <f>'Male Inactive'!AI7*'Diabetes Epi'!$BT60</f>
        <v>1.1059160170375678E-4</v>
      </c>
      <c r="AJ7" s="58">
        <f>'Male Inactive'!AJ7*'Diabetes Epi'!$BT60</f>
        <v>0</v>
      </c>
      <c r="AK7" s="58">
        <f t="shared" si="12"/>
        <v>1.1058548667797208E-4</v>
      </c>
      <c r="AL7" s="58">
        <f t="shared" si="12"/>
        <v>0</v>
      </c>
      <c r="AM7" s="58">
        <f t="shared" si="18"/>
        <v>4.4459851143485919E-4</v>
      </c>
    </row>
    <row r="8" spans="1:39">
      <c r="A8" s="58">
        <v>10</v>
      </c>
      <c r="B8" s="58">
        <f>'ACM Rates'!M21-(SUM(C8:F8))</f>
        <v>-5.3733830604174967E-6</v>
      </c>
      <c r="C8" s="58">
        <f t="shared" si="2"/>
        <v>0</v>
      </c>
      <c r="D8" s="58">
        <f t="shared" si="3"/>
        <v>1.053733830604175E-4</v>
      </c>
      <c r="E8" s="58">
        <f t="shared" si="4"/>
        <v>0</v>
      </c>
      <c r="F8" s="58">
        <f t="shared" si="5"/>
        <v>0</v>
      </c>
      <c r="G8" s="58">
        <f t="shared" si="0"/>
        <v>1E-4</v>
      </c>
      <c r="H8" s="58">
        <f t="shared" si="1"/>
        <v>-5.3733974971770238E-6</v>
      </c>
      <c r="I8" s="58">
        <f t="shared" si="13"/>
        <v>10000.271860499768</v>
      </c>
      <c r="J8" s="58">
        <f t="shared" si="14"/>
        <v>-5.3735435786299274E-2</v>
      </c>
      <c r="K8" s="58">
        <f t="shared" si="6"/>
        <v>10000.298728217662</v>
      </c>
      <c r="L8" s="58">
        <f t="shared" si="7"/>
        <v>700398.76415175293</v>
      </c>
      <c r="M8" s="58">
        <f t="shared" si="8"/>
        <v>70.037972359358463</v>
      </c>
      <c r="N8" s="58"/>
      <c r="O8" s="58">
        <f>'Quintile Functions'!CC16</f>
        <v>886.63920000000019</v>
      </c>
      <c r="Q8" s="58">
        <f>'Male Inactive'!Q8*'MI Epi'!DA26</f>
        <v>0</v>
      </c>
      <c r="R8" s="58">
        <f>'Male Inactive'!R8*'MI Epi'!DA26</f>
        <v>0</v>
      </c>
      <c r="S8" s="58">
        <f t="shared" si="9"/>
        <v>0</v>
      </c>
      <c r="T8" s="58">
        <f t="shared" si="9"/>
        <v>0</v>
      </c>
      <c r="U8" s="58">
        <f t="shared" si="15"/>
        <v>0</v>
      </c>
      <c r="W8" s="58">
        <f>'Male Inactive'!W8*'Stroke Epi'!$CP34</f>
        <v>1.053733830604175E-4</v>
      </c>
      <c r="X8" s="58">
        <f>'Male Inactive'!X8*'Stroke Epi'!$CP34</f>
        <v>1.053733830604175E-4</v>
      </c>
      <c r="Y8" s="58">
        <f>1-EXP(-W8)</f>
        <v>1.0536783148051843E-4</v>
      </c>
      <c r="Z8" s="58">
        <f t="shared" si="10"/>
        <v>1.0536783148051843E-4</v>
      </c>
      <c r="AA8" s="58">
        <f t="shared" si="16"/>
        <v>0</v>
      </c>
      <c r="AB8" s="58"/>
      <c r="AC8" s="58">
        <f>'Male Inactive'!AC8*'Bowel Cancer Epi'!$CM51</f>
        <v>0</v>
      </c>
      <c r="AD8" s="58">
        <f>'Male Inactive'!AD8*'Bowel Cancer Epi'!$CM51</f>
        <v>0</v>
      </c>
      <c r="AE8" s="58">
        <f>1-EXP(-AC8)</f>
        <v>0</v>
      </c>
      <c r="AF8" s="58">
        <f t="shared" si="11"/>
        <v>0</v>
      </c>
      <c r="AG8" s="58">
        <f t="shared" si="17"/>
        <v>0</v>
      </c>
      <c r="AI8" s="58">
        <f>'Male Inactive'!AI8*'Diabetes Epi'!$BT61</f>
        <v>1.1043229862664246E-4</v>
      </c>
      <c r="AJ8" s="58">
        <f>'Male Inactive'!AJ8*'Diabetes Epi'!$BT61</f>
        <v>0</v>
      </c>
      <c r="AK8" s="58">
        <f t="shared" si="12"/>
        <v>1.1042620120482738E-4</v>
      </c>
      <c r="AL8" s="58">
        <f t="shared" si="12"/>
        <v>0</v>
      </c>
      <c r="AM8" s="58">
        <f t="shared" si="18"/>
        <v>5.5513483197006791E-4</v>
      </c>
    </row>
    <row r="9" spans="1:39">
      <c r="A9" s="58">
        <v>11</v>
      </c>
      <c r="B9" s="58">
        <f>'ACM Rates'!M22-(SUM(C9:F9))</f>
        <v>-5.3609405307900802E-6</v>
      </c>
      <c r="C9" s="58">
        <f t="shared" si="2"/>
        <v>0</v>
      </c>
      <c r="D9" s="58">
        <f t="shared" si="3"/>
        <v>1.0536094053079008E-4</v>
      </c>
      <c r="E9" s="58">
        <f t="shared" si="4"/>
        <v>0</v>
      </c>
      <c r="F9" s="58">
        <f t="shared" si="5"/>
        <v>0</v>
      </c>
      <c r="G9" s="58">
        <f t="shared" si="0"/>
        <v>1E-4</v>
      </c>
      <c r="H9" s="58">
        <f t="shared" si="1"/>
        <v>-5.3609549006683466E-6</v>
      </c>
      <c r="I9" s="58">
        <f t="shared" si="13"/>
        <v>10000.325595935554</v>
      </c>
      <c r="J9" s="58">
        <f t="shared" si="14"/>
        <v>-5.3611294511809814E-2</v>
      </c>
      <c r="K9" s="58">
        <f t="shared" si="6"/>
        <v>10000.35240158281</v>
      </c>
      <c r="L9" s="58">
        <f t="shared" si="7"/>
        <v>690398.41175017005</v>
      </c>
      <c r="M9" s="58">
        <f t="shared" si="8"/>
        <v>69.037593339037841</v>
      </c>
      <c r="N9" s="58"/>
      <c r="O9" s="58">
        <f>'Quintile Functions'!CC17</f>
        <v>1029.7565895</v>
      </c>
      <c r="Q9" s="58">
        <f>'Male Inactive'!Q9*'MI Epi'!DA27</f>
        <v>0</v>
      </c>
      <c r="R9" s="58">
        <f>'Male Inactive'!R9*'MI Epi'!DA27</f>
        <v>0</v>
      </c>
      <c r="S9" s="58">
        <f t="shared" si="9"/>
        <v>0</v>
      </c>
      <c r="T9" s="58">
        <f t="shared" si="9"/>
        <v>0</v>
      </c>
      <c r="U9" s="58">
        <f t="shared" si="15"/>
        <v>0</v>
      </c>
      <c r="W9" s="58">
        <f>'Male Inactive'!W9*'Stroke Epi'!$CP35</f>
        <v>1.0536094053079008E-4</v>
      </c>
      <c r="X9" s="58">
        <f>'Male Inactive'!X9*'Stroke Epi'!$CP35</f>
        <v>1.0536094053079008E-4</v>
      </c>
      <c r="Y9" s="58">
        <f t="shared" si="10"/>
        <v>1.0535539026179652E-4</v>
      </c>
      <c r="Z9" s="58">
        <f>1-EXP(-X9)</f>
        <v>1.0535539026179652E-4</v>
      </c>
      <c r="AA9" s="58">
        <f t="shared" si="16"/>
        <v>0</v>
      </c>
      <c r="AB9" s="58"/>
      <c r="AC9" s="58">
        <f>'Male Inactive'!AC9*'Bowel Cancer Epi'!$CM52</f>
        <v>0</v>
      </c>
      <c r="AD9" s="58">
        <f>'Male Inactive'!AD9*'Bowel Cancer Epi'!$CM52</f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'Male Inactive'!AI9*'Diabetes Epi'!$BT62</f>
        <v>1.103428253660402E-4</v>
      </c>
      <c r="AJ9" s="58">
        <f>'Male Inactive'!AJ9*'Diabetes Epi'!$BT62</f>
        <v>0</v>
      </c>
      <c r="AK9" s="58">
        <f t="shared" si="12"/>
        <v>1.1033673782034903E-4</v>
      </c>
      <c r="AL9" s="58">
        <f t="shared" si="12"/>
        <v>0</v>
      </c>
      <c r="AM9" s="58">
        <f t="shared" si="18"/>
        <v>6.6549973174424436E-4</v>
      </c>
    </row>
    <row r="10" spans="1:39">
      <c r="A10" s="58">
        <v>12</v>
      </c>
      <c r="B10" s="58">
        <f>'ACM Rates'!M23-(SUM(C10:F10))</f>
        <v>-5.3497707378577785E-6</v>
      </c>
      <c r="C10" s="58">
        <f t="shared" si="2"/>
        <v>0</v>
      </c>
      <c r="D10" s="58">
        <f t="shared" si="3"/>
        <v>1.0534977073785778E-4</v>
      </c>
      <c r="E10" s="58">
        <f t="shared" si="4"/>
        <v>0</v>
      </c>
      <c r="F10" s="58">
        <f t="shared" si="5"/>
        <v>0</v>
      </c>
      <c r="G10" s="58">
        <f t="shared" si="0"/>
        <v>1E-4</v>
      </c>
      <c r="H10" s="58">
        <f t="shared" si="1"/>
        <v>-5.3497850478478881E-6</v>
      </c>
      <c r="I10" s="58">
        <f t="shared" si="13"/>
        <v>10000.379207230066</v>
      </c>
      <c r="J10" s="58">
        <f t="shared" si="14"/>
        <v>-5.3499879155648321E-2</v>
      </c>
      <c r="K10" s="58">
        <f t="shared" si="6"/>
        <v>10000.405957169643</v>
      </c>
      <c r="L10" s="58">
        <f t="shared" si="7"/>
        <v>680398.00579300046</v>
      </c>
      <c r="M10" s="58">
        <f t="shared" si="8"/>
        <v>68.037220558705101</v>
      </c>
      <c r="N10" s="58"/>
      <c r="O10" s="58">
        <f>'Quintile Functions'!CC18</f>
        <v>1168.8164919999997</v>
      </c>
      <c r="Q10" s="58">
        <f>'Male Inactive'!Q10*'MI Epi'!DA28</f>
        <v>0</v>
      </c>
      <c r="R10" s="58">
        <f>'Male Inactive'!R10*'MI Epi'!DA28</f>
        <v>0</v>
      </c>
      <c r="S10" s="58">
        <f t="shared" si="9"/>
        <v>0</v>
      </c>
      <c r="T10" s="58">
        <f t="shared" si="9"/>
        <v>0</v>
      </c>
      <c r="U10" s="58">
        <f t="shared" si="15"/>
        <v>0</v>
      </c>
      <c r="W10" s="58">
        <f>'Male Inactive'!W10*'Stroke Epi'!$CP36</f>
        <v>1.0534977073785778E-4</v>
      </c>
      <c r="X10" s="58">
        <f>'Male Inactive'!X10*'Stroke Epi'!$CP36</f>
        <v>1.0534977073785778E-4</v>
      </c>
      <c r="Y10" s="58">
        <f t="shared" si="10"/>
        <v>1.0534422164565349E-4</v>
      </c>
      <c r="Z10" s="58">
        <f t="shared" si="10"/>
        <v>1.0534422164565349E-4</v>
      </c>
      <c r="AA10" s="58">
        <f t="shared" si="16"/>
        <v>0</v>
      </c>
      <c r="AB10" s="58"/>
      <c r="AC10" s="58">
        <f>'Male Inactive'!AC10*'Bowel Cancer Epi'!$CM53</f>
        <v>0</v>
      </c>
      <c r="AD10" s="58">
        <f>'Male Inactive'!AD10*'Bowel Cancer Epi'!$CM53</f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'Male Inactive'!AI10*'Diabetes Epi'!$BT63</f>
        <v>1.1029929464965713E-4</v>
      </c>
      <c r="AJ10" s="58">
        <f>'Male Inactive'!AJ10*'Diabetes Epi'!$BT63</f>
        <v>0</v>
      </c>
      <c r="AK10" s="58">
        <f t="shared" si="12"/>
        <v>1.1029321190614283E-4</v>
      </c>
      <c r="AL10" s="58">
        <f t="shared" si="12"/>
        <v>0</v>
      </c>
      <c r="AM10" s="58">
        <f t="shared" si="18"/>
        <v>7.7576304049517238E-4</v>
      </c>
    </row>
    <row r="11" spans="1:39">
      <c r="A11" s="58">
        <v>13</v>
      </c>
      <c r="B11" s="58">
        <f>'ACM Rates'!M24-(SUM(C11:F11))</f>
        <v>-5.3391226993890445E-6</v>
      </c>
      <c r="C11" s="58">
        <f t="shared" si="2"/>
        <v>0</v>
      </c>
      <c r="D11" s="58">
        <f t="shared" si="3"/>
        <v>1.0533912269938905E-4</v>
      </c>
      <c r="E11" s="58">
        <f t="shared" si="4"/>
        <v>0</v>
      </c>
      <c r="F11" s="58">
        <f t="shared" si="5"/>
        <v>0</v>
      </c>
      <c r="G11" s="58">
        <f t="shared" si="0"/>
        <v>1E-4</v>
      </c>
      <c r="H11" s="58">
        <f t="shared" si="1"/>
        <v>-5.3391369525535026E-6</v>
      </c>
      <c r="I11" s="58">
        <f t="shared" si="13"/>
        <v>10000.432707109221</v>
      </c>
      <c r="J11" s="58">
        <f t="shared" si="14"/>
        <v>-5.33936798080515E-2</v>
      </c>
      <c r="K11" s="58">
        <f t="shared" si="6"/>
        <v>10000.459403949124</v>
      </c>
      <c r="L11" s="58">
        <f t="shared" si="7"/>
        <v>670397.54638905113</v>
      </c>
      <c r="M11" s="58">
        <f t="shared" si="8"/>
        <v>67.0368539065786</v>
      </c>
      <c r="N11" s="58"/>
      <c r="O11" s="58">
        <f>'Quintile Functions'!CC19</f>
        <v>1303.7428185000001</v>
      </c>
      <c r="Q11" s="58">
        <f>'Male Inactive'!Q11*'MI Epi'!DA29</f>
        <v>0</v>
      </c>
      <c r="R11" s="58">
        <f>'Male Inactive'!R11*'MI Epi'!DA29</f>
        <v>0</v>
      </c>
      <c r="S11" s="58">
        <f t="shared" si="9"/>
        <v>0</v>
      </c>
      <c r="T11" s="58">
        <f t="shared" si="9"/>
        <v>0</v>
      </c>
      <c r="U11" s="58">
        <f t="shared" si="15"/>
        <v>0</v>
      </c>
      <c r="W11" s="58">
        <f>'Male Inactive'!W11*'Stroke Epi'!$CP37</f>
        <v>1.0533912269938905E-4</v>
      </c>
      <c r="X11" s="58">
        <f>'Male Inactive'!X11*'Stroke Epi'!$CP37</f>
        <v>1.0533912269938905E-4</v>
      </c>
      <c r="Y11" s="58">
        <f t="shared" si="10"/>
        <v>1.0533357472886085E-4</v>
      </c>
      <c r="Z11" s="58">
        <f t="shared" si="10"/>
        <v>1.0533357472886085E-4</v>
      </c>
      <c r="AA11" s="58">
        <f t="shared" si="16"/>
        <v>0</v>
      </c>
      <c r="AB11" s="58"/>
      <c r="AC11" s="58">
        <f>'Male Inactive'!AC11*'Bowel Cancer Epi'!$CM54</f>
        <v>0</v>
      </c>
      <c r="AD11" s="58">
        <f>'Male Inactive'!AD11*'Bowel Cancer Epi'!$CM54</f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'Male Inactive'!AI11*'Diabetes Epi'!$BT64</f>
        <v>1.1028658043837798E-4</v>
      </c>
      <c r="AJ11" s="58">
        <f>'Male Inactive'!AJ11*'Diabetes Epi'!$BT64</f>
        <v>0</v>
      </c>
      <c r="AK11" s="58">
        <f t="shared" si="12"/>
        <v>1.102804990970041E-4</v>
      </c>
      <c r="AL11" s="58">
        <f t="shared" si="12"/>
        <v>0</v>
      </c>
      <c r="AM11" s="58">
        <f t="shared" si="18"/>
        <v>8.8597069100390094E-4</v>
      </c>
    </row>
    <row r="12" spans="1:39">
      <c r="A12" s="58">
        <v>14</v>
      </c>
      <c r="B12" s="58">
        <f>'ACM Rates'!M25-(SUM(C12:F12))</f>
        <v>-5.328406009402802E-6</v>
      </c>
      <c r="C12" s="58">
        <f t="shared" si="2"/>
        <v>0</v>
      </c>
      <c r="D12" s="58">
        <f t="shared" si="3"/>
        <v>1.0532840600940281E-4</v>
      </c>
      <c r="E12" s="58">
        <f t="shared" si="4"/>
        <v>0</v>
      </c>
      <c r="F12" s="58">
        <f t="shared" si="5"/>
        <v>0</v>
      </c>
      <c r="G12" s="58">
        <f t="shared" si="0"/>
        <v>1E-4</v>
      </c>
      <c r="H12" s="58">
        <f t="shared" si="1"/>
        <v>-5.3284202052861218E-6</v>
      </c>
      <c r="I12" s="58">
        <f t="shared" si="13"/>
        <v>10000.486100789029</v>
      </c>
      <c r="J12" s="58">
        <f t="shared" si="14"/>
        <v>-5.3286792202127287E-2</v>
      </c>
      <c r="K12" s="58">
        <f t="shared" si="6"/>
        <v>10000.512744185129</v>
      </c>
      <c r="L12" s="58">
        <f t="shared" si="7"/>
        <v>660397.03364486608</v>
      </c>
      <c r="M12" s="58">
        <f t="shared" si="8"/>
        <v>66.036493325335599</v>
      </c>
      <c r="N12" s="58"/>
      <c r="O12" s="58">
        <f>'Quintile Functions'!CC20</f>
        <v>1434.45948</v>
      </c>
      <c r="Q12" s="58">
        <f>'Male Inactive'!Q12*'MI Epi'!DA30</f>
        <v>0</v>
      </c>
      <c r="R12" s="58">
        <f>'Male Inactive'!R12*'MI Epi'!DA30</f>
        <v>0</v>
      </c>
      <c r="S12" s="58">
        <f t="shared" si="9"/>
        <v>0</v>
      </c>
      <c r="T12" s="58">
        <f t="shared" si="9"/>
        <v>0</v>
      </c>
      <c r="U12" s="58">
        <f t="shared" si="15"/>
        <v>0</v>
      </c>
      <c r="W12" s="58">
        <f>'Male Inactive'!W12*'Stroke Epi'!$CP38</f>
        <v>1.0532840600940281E-4</v>
      </c>
      <c r="X12" s="58">
        <f>'Male Inactive'!X12*'Stroke Epi'!$CP38</f>
        <v>1.0532840600940281E-4</v>
      </c>
      <c r="Y12" s="58">
        <f t="shared" si="10"/>
        <v>1.0532285916764472E-4</v>
      </c>
      <c r="Z12" s="58">
        <f t="shared" si="10"/>
        <v>1.0532285916764472E-4</v>
      </c>
      <c r="AA12" s="58">
        <f t="shared" si="16"/>
        <v>0</v>
      </c>
      <c r="AB12" s="58"/>
      <c r="AC12" s="58">
        <f>'Male Inactive'!AC12*'Bowel Cancer Epi'!$CM55</f>
        <v>0</v>
      </c>
      <c r="AD12" s="58">
        <f>'Male Inactive'!AD12*'Bowel Cancer Epi'!$CM55</f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'Male Inactive'!AI12*'Diabetes Epi'!$BT65</f>
        <v>1.1029463171395973E-4</v>
      </c>
      <c r="AJ12" s="58">
        <f>'Male Inactive'!AJ12*'Diabetes Epi'!$BT65</f>
        <v>0</v>
      </c>
      <c r="AK12" s="58">
        <f t="shared" si="12"/>
        <v>1.1028854948469391E-4</v>
      </c>
      <c r="AL12" s="58">
        <f t="shared" si="12"/>
        <v>0</v>
      </c>
      <c r="AM12" s="58">
        <f t="shared" si="18"/>
        <v>9.9615348481091586E-4</v>
      </c>
    </row>
    <row r="13" spans="1:39">
      <c r="A13" s="58">
        <v>15</v>
      </c>
      <c r="B13" s="58">
        <f>'ACM Rates'!M26-(SUM(C13:F13))</f>
        <v>1.946828473031122E-4</v>
      </c>
      <c r="C13" s="58">
        <f t="shared" si="2"/>
        <v>0</v>
      </c>
      <c r="D13" s="58">
        <f t="shared" si="3"/>
        <v>1.0531715269688778E-4</v>
      </c>
      <c r="E13" s="58">
        <f t="shared" si="4"/>
        <v>0</v>
      </c>
      <c r="F13" s="58">
        <f t="shared" si="5"/>
        <v>0</v>
      </c>
      <c r="G13" s="58">
        <f t="shared" si="0"/>
        <v>2.9999999999999997E-4</v>
      </c>
      <c r="H13" s="58">
        <f t="shared" si="1"/>
        <v>1.9466389782729632E-4</v>
      </c>
      <c r="I13" s="58">
        <f t="shared" si="13"/>
        <v>10000.539387581231</v>
      </c>
      <c r="J13" s="58">
        <f t="shared" si="14"/>
        <v>1.9467439775619653</v>
      </c>
      <c r="K13" s="58">
        <f t="shared" si="6"/>
        <v>9999.5660155924506</v>
      </c>
      <c r="L13" s="58">
        <f t="shared" si="7"/>
        <v>650397.46762927354</v>
      </c>
      <c r="M13" s="58">
        <f t="shared" si="8"/>
        <v>65.036238788974075</v>
      </c>
      <c r="N13" s="58"/>
      <c r="O13" s="58">
        <f>'Quintile Functions'!CC21</f>
        <v>1560.8903875000001</v>
      </c>
      <c r="Q13" s="58">
        <f>'Male Inactive'!Q13*'MI Epi'!DA31</f>
        <v>0</v>
      </c>
      <c r="R13" s="58">
        <f>'Male Inactive'!R13*'MI Epi'!DA31</f>
        <v>0</v>
      </c>
      <c r="S13" s="58">
        <f t="shared" si="9"/>
        <v>0</v>
      </c>
      <c r="T13" s="58">
        <f t="shared" si="9"/>
        <v>0</v>
      </c>
      <c r="U13" s="58">
        <f t="shared" si="15"/>
        <v>0</v>
      </c>
      <c r="W13" s="58">
        <f>'Male Inactive'!W13*'Stroke Epi'!$CP39</f>
        <v>1.0531715269688778E-4</v>
      </c>
      <c r="X13" s="58">
        <f>'Male Inactive'!X13*'Stroke Epi'!$CP39</f>
        <v>1.0531715269688778E-4</v>
      </c>
      <c r="Y13" s="58">
        <f t="shared" si="10"/>
        <v>1.0531160704019271E-4</v>
      </c>
      <c r="Z13" s="58">
        <f t="shared" si="10"/>
        <v>1.0531160704019271E-4</v>
      </c>
      <c r="AA13" s="58">
        <f t="shared" si="16"/>
        <v>0</v>
      </c>
      <c r="AB13" s="58"/>
      <c r="AC13" s="58">
        <f>'Male Inactive'!AC13*'Bowel Cancer Epi'!$CM56</f>
        <v>0</v>
      </c>
      <c r="AD13" s="58">
        <f>'Male Inactive'!AD13*'Bowel Cancer Epi'!$CM56</f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'Male Inactive'!AI13*'Diabetes Epi'!$BT66</f>
        <v>3.309494859994375E-4</v>
      </c>
      <c r="AJ13" s="58">
        <f>'Male Inactive'!AJ13*'Diabetes Epi'!$BT66</f>
        <v>0</v>
      </c>
      <c r="AK13" s="58">
        <f t="shared" si="12"/>
        <v>3.3089472825909017E-4</v>
      </c>
      <c r="AL13" s="58">
        <f t="shared" si="12"/>
        <v>0</v>
      </c>
      <c r="AM13" s="58">
        <f t="shared" si="18"/>
        <v>1.1063321699727059E-3</v>
      </c>
    </row>
    <row r="14" spans="1:39">
      <c r="A14" s="58">
        <v>16</v>
      </c>
      <c r="B14" s="58">
        <f>'ACM Rates'!M27-(SUM(C14:F14))</f>
        <v>1.9469501035953419E-4</v>
      </c>
      <c r="C14" s="58">
        <f t="shared" si="2"/>
        <v>0</v>
      </c>
      <c r="D14" s="58">
        <f t="shared" si="3"/>
        <v>1.0530498964046579E-4</v>
      </c>
      <c r="E14" s="58">
        <f t="shared" si="4"/>
        <v>0</v>
      </c>
      <c r="F14" s="58">
        <f t="shared" si="5"/>
        <v>0</v>
      </c>
      <c r="G14" s="58">
        <f t="shared" si="0"/>
        <v>2.9999999999999997E-4</v>
      </c>
      <c r="H14" s="58">
        <f t="shared" si="1"/>
        <v>1.9467605851597458E-4</v>
      </c>
      <c r="I14" s="58">
        <f t="shared" si="13"/>
        <v>9998.5926436036698</v>
      </c>
      <c r="J14" s="58">
        <f t="shared" si="14"/>
        <v>1.9464866065635811</v>
      </c>
      <c r="K14" s="58">
        <f t="shared" si="6"/>
        <v>9997.6194003003875</v>
      </c>
      <c r="L14" s="58">
        <f t="shared" si="7"/>
        <v>640399.84822897322</v>
      </c>
      <c r="M14" s="58">
        <f t="shared" si="8"/>
        <v>64.048998799711256</v>
      </c>
      <c r="N14" s="58"/>
      <c r="O14" s="58">
        <f>'Quintile Functions'!CC22</f>
        <v>1682.9594519999998</v>
      </c>
      <c r="Q14" s="58">
        <f>'Male Inactive'!Q14*'MI Epi'!DA32</f>
        <v>0</v>
      </c>
      <c r="R14" s="58">
        <f>'Male Inactive'!R14*'MI Epi'!DA32</f>
        <v>0</v>
      </c>
      <c r="S14" s="58">
        <f t="shared" si="9"/>
        <v>0</v>
      </c>
      <c r="T14" s="58">
        <f t="shared" si="9"/>
        <v>0</v>
      </c>
      <c r="U14" s="58">
        <f t="shared" si="15"/>
        <v>0</v>
      </c>
      <c r="W14" s="58">
        <f>'Male Inactive'!W14*'Stroke Epi'!$CP40</f>
        <v>1.0530498964046579E-4</v>
      </c>
      <c r="X14" s="58">
        <f>'Male Inactive'!X14*'Stroke Epi'!$CP40</f>
        <v>1.0530498964046579E-4</v>
      </c>
      <c r="Y14" s="58">
        <f t="shared" si="10"/>
        <v>1.0529944526471713E-4</v>
      </c>
      <c r="Z14" s="58">
        <f t="shared" si="10"/>
        <v>1.0529944526471713E-4</v>
      </c>
      <c r="AA14" s="58">
        <f t="shared" si="16"/>
        <v>0</v>
      </c>
      <c r="AB14" s="58"/>
      <c r="AC14" s="58">
        <f>'Male Inactive'!AC14*'Bowel Cancer Epi'!$CM57</f>
        <v>0</v>
      </c>
      <c r="AD14" s="58">
        <f>'Male Inactive'!AD14*'Bowel Cancer Epi'!$CM57</f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'Male Inactive'!AI14*'Diabetes Epi'!$BT67</f>
        <v>3.310415894317119E-4</v>
      </c>
      <c r="AJ14" s="58">
        <f>'Male Inactive'!AJ14*'Diabetes Epi'!$BT67</f>
        <v>0</v>
      </c>
      <c r="AK14" s="58">
        <f t="shared" si="12"/>
        <v>3.3098680121068647E-4</v>
      </c>
      <c r="AL14" s="58">
        <f t="shared" si="12"/>
        <v>0</v>
      </c>
      <c r="AM14" s="58">
        <f t="shared" si="18"/>
        <v>1.4368608187490487E-3</v>
      </c>
    </row>
    <row r="15" spans="1:39">
      <c r="A15" s="58">
        <v>17</v>
      </c>
      <c r="B15" s="58">
        <f>'ACM Rates'!M28-(SUM(C15:F15))</f>
        <v>1.9470838170861671E-4</v>
      </c>
      <c r="C15" s="58">
        <f t="shared" si="2"/>
        <v>0</v>
      </c>
      <c r="D15" s="58">
        <f t="shared" si="3"/>
        <v>1.0529161829138327E-4</v>
      </c>
      <c r="E15" s="58">
        <f t="shared" si="4"/>
        <v>0</v>
      </c>
      <c r="F15" s="58">
        <f t="shared" si="5"/>
        <v>0</v>
      </c>
      <c r="G15" s="58">
        <f t="shared" si="0"/>
        <v>2.9999999999999997E-4</v>
      </c>
      <c r="H15" s="58">
        <f t="shared" si="1"/>
        <v>1.9468942726186267E-4</v>
      </c>
      <c r="I15" s="58">
        <f t="shared" si="13"/>
        <v>9996.646156997107</v>
      </c>
      <c r="J15" s="58">
        <f t="shared" si="14"/>
        <v>1.9462413148452673</v>
      </c>
      <c r="K15" s="58">
        <f t="shared" si="6"/>
        <v>9995.6730363396855</v>
      </c>
      <c r="L15" s="58">
        <f t="shared" si="7"/>
        <v>630404.17519263341</v>
      </c>
      <c r="M15" s="58">
        <f t="shared" si="8"/>
        <v>63.061567378913864</v>
      </c>
      <c r="N15" s="58"/>
      <c r="O15" s="58">
        <f>'Quintile Functions'!CC23</f>
        <v>1800.5905844999997</v>
      </c>
      <c r="Q15" s="58">
        <f>'Male Inactive'!Q15*'MI Epi'!DA33</f>
        <v>0</v>
      </c>
      <c r="R15" s="58">
        <f>'Male Inactive'!R15*'MI Epi'!DA33</f>
        <v>0</v>
      </c>
      <c r="S15" s="58">
        <f t="shared" si="9"/>
        <v>0</v>
      </c>
      <c r="T15" s="58">
        <f t="shared" si="9"/>
        <v>0</v>
      </c>
      <c r="U15" s="58">
        <f t="shared" si="15"/>
        <v>0</v>
      </c>
      <c r="W15" s="58">
        <f>'Male Inactive'!W15*'Stroke Epi'!$CP41</f>
        <v>1.0529161829138327E-4</v>
      </c>
      <c r="X15" s="58">
        <f>'Male Inactive'!X15*'Stroke Epi'!$CP41</f>
        <v>1.0529161829138327E-4</v>
      </c>
      <c r="Y15" s="58">
        <f t="shared" si="10"/>
        <v>1.0528607532345191E-4</v>
      </c>
      <c r="Z15" s="58">
        <f t="shared" si="10"/>
        <v>1.0528607532345191E-4</v>
      </c>
      <c r="AA15" s="58">
        <f t="shared" si="16"/>
        <v>0</v>
      </c>
      <c r="AB15" s="58"/>
      <c r="AC15" s="58">
        <f>'Male Inactive'!AC15*'Bowel Cancer Epi'!$CM58</f>
        <v>0</v>
      </c>
      <c r="AD15" s="58">
        <f>'Male Inactive'!AD15*'Bowel Cancer Epi'!$CM58</f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'Male Inactive'!AI15*'Diabetes Epi'!$BT68</f>
        <v>3.3114922004083802E-4</v>
      </c>
      <c r="AJ15" s="58">
        <f>'Male Inactive'!AJ15*'Diabetes Epi'!$BT68</f>
        <v>0</v>
      </c>
      <c r="AK15" s="58">
        <f t="shared" si="12"/>
        <v>3.3109439618961289E-4</v>
      </c>
      <c r="AL15" s="58">
        <f t="shared" si="12"/>
        <v>0</v>
      </c>
      <c r="AM15" s="58">
        <f t="shared" si="18"/>
        <v>1.7673720379935524E-3</v>
      </c>
    </row>
    <row r="16" spans="1:39">
      <c r="A16" s="58">
        <v>18</v>
      </c>
      <c r="B16" s="58">
        <f>'ACM Rates'!M29-(SUM(C16:F16))</f>
        <v>1.9472320044741398E-4</v>
      </c>
      <c r="C16" s="58">
        <f t="shared" si="2"/>
        <v>0</v>
      </c>
      <c r="D16" s="58">
        <f t="shared" si="3"/>
        <v>1.0527679955258598E-4</v>
      </c>
      <c r="E16" s="58">
        <f t="shared" si="4"/>
        <v>0</v>
      </c>
      <c r="F16" s="58">
        <f t="shared" si="5"/>
        <v>0</v>
      </c>
      <c r="G16" s="58">
        <f t="shared" si="0"/>
        <v>2.9999999999999997E-4</v>
      </c>
      <c r="H16" s="58">
        <f t="shared" si="1"/>
        <v>1.9470424311551771E-4</v>
      </c>
      <c r="I16" s="58">
        <f t="shared" si="13"/>
        <v>9994.6999156822621</v>
      </c>
      <c r="J16" s="58">
        <f t="shared" si="14"/>
        <v>1.9460104822496436</v>
      </c>
      <c r="K16" s="58">
        <f t="shared" si="6"/>
        <v>9993.7269104411371</v>
      </c>
      <c r="L16" s="58">
        <f t="shared" si="7"/>
        <v>620410.44828219234</v>
      </c>
      <c r="M16" s="58">
        <f t="shared" si="8"/>
        <v>62.073944542220069</v>
      </c>
      <c r="N16" s="58"/>
      <c r="O16" s="58">
        <f>'Quintile Functions'!CC24</f>
        <v>1913.7076960000002</v>
      </c>
      <c r="Q16" s="58">
        <f>'Male Inactive'!Q16*'MI Epi'!DA34</f>
        <v>0</v>
      </c>
      <c r="R16" s="58">
        <f>'Male Inactive'!R16*'MI Epi'!DA34</f>
        <v>0</v>
      </c>
      <c r="S16" s="58">
        <f t="shared" si="9"/>
        <v>0</v>
      </c>
      <c r="T16" s="58">
        <f t="shared" si="9"/>
        <v>0</v>
      </c>
      <c r="U16" s="58">
        <f t="shared" si="15"/>
        <v>0</v>
      </c>
      <c r="W16" s="58">
        <f>'Male Inactive'!W16*'Stroke Epi'!$CP42</f>
        <v>1.0527679955258598E-4</v>
      </c>
      <c r="X16" s="58">
        <f>'Male Inactive'!X16*'Stroke Epi'!$CP42</f>
        <v>1.0527679955258598E-4</v>
      </c>
      <c r="Y16" s="58">
        <f t="shared" si="10"/>
        <v>1.0527125814474569E-4</v>
      </c>
      <c r="Z16" s="58">
        <f t="shared" si="10"/>
        <v>1.0527125814474569E-4</v>
      </c>
      <c r="AA16" s="58">
        <f t="shared" si="16"/>
        <v>0</v>
      </c>
      <c r="AB16" s="58"/>
      <c r="AC16" s="58">
        <f>'Male Inactive'!AC16*'Bowel Cancer Epi'!$CM59</f>
        <v>0</v>
      </c>
      <c r="AD16" s="58">
        <f>'Male Inactive'!AD16*'Bowel Cancer Epi'!$CM59</f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'Male Inactive'!AI16*'Diabetes Epi'!$BT69</f>
        <v>3.3126409510367201E-4</v>
      </c>
      <c r="AJ16" s="58">
        <f>'Male Inactive'!AJ16*'Diabetes Epi'!$BT69</f>
        <v>0</v>
      </c>
      <c r="AK16" s="58">
        <f t="shared" si="12"/>
        <v>3.3120923321139362E-4</v>
      </c>
      <c r="AL16" s="58">
        <f t="shared" si="12"/>
        <v>0</v>
      </c>
      <c r="AM16" s="58">
        <f t="shared" si="18"/>
        <v>2.0978812672054034E-3</v>
      </c>
    </row>
    <row r="17" spans="1:39">
      <c r="A17" s="58">
        <v>19</v>
      </c>
      <c r="B17" s="58">
        <f>'ACM Rates'!M30-(SUM(C17:F17))</f>
        <v>1.9473965764213366E-4</v>
      </c>
      <c r="C17" s="58">
        <f t="shared" si="2"/>
        <v>0</v>
      </c>
      <c r="D17" s="58">
        <f t="shared" si="3"/>
        <v>1.0526034235786632E-4</v>
      </c>
      <c r="E17" s="58">
        <f t="shared" si="4"/>
        <v>0</v>
      </c>
      <c r="F17" s="58">
        <f t="shared" si="5"/>
        <v>0</v>
      </c>
      <c r="G17" s="58">
        <f t="shared" si="0"/>
        <v>2.9999999999999997E-4</v>
      </c>
      <c r="H17" s="58">
        <f t="shared" si="1"/>
        <v>1.9472069710579909E-4</v>
      </c>
      <c r="I17" s="58">
        <f t="shared" si="13"/>
        <v>9992.753905200012</v>
      </c>
      <c r="J17" s="58">
        <f t="shared" si="14"/>
        <v>1.9457960064272426</v>
      </c>
      <c r="K17" s="58">
        <f t="shared" si="6"/>
        <v>9991.7810071967979</v>
      </c>
      <c r="L17" s="58">
        <f t="shared" si="7"/>
        <v>610418.66727499547</v>
      </c>
      <c r="M17" s="58">
        <f t="shared" si="8"/>
        <v>61.086130316623418</v>
      </c>
      <c r="N17" s="58"/>
      <c r="O17" s="58">
        <f>'Quintile Functions'!CC25</f>
        <v>2022.2346975</v>
      </c>
      <c r="Q17" s="58">
        <f>'Male Inactive'!Q17*'MI Epi'!DA35</f>
        <v>0</v>
      </c>
      <c r="R17" s="58">
        <f>'Male Inactive'!R17*'MI Epi'!DA35</f>
        <v>0</v>
      </c>
      <c r="S17" s="58">
        <f t="shared" si="9"/>
        <v>0</v>
      </c>
      <c r="T17" s="58">
        <f t="shared" si="9"/>
        <v>0</v>
      </c>
      <c r="U17" s="58">
        <f t="shared" si="15"/>
        <v>0</v>
      </c>
      <c r="W17" s="58">
        <f>'Male Inactive'!W17*'Stroke Epi'!$CP43</f>
        <v>1.0526034235786632E-4</v>
      </c>
      <c r="X17" s="58">
        <f>'Male Inactive'!X17*'Stroke Epi'!$CP43</f>
        <v>1.0526034235786632E-4</v>
      </c>
      <c r="Y17" s="58">
        <f t="shared" si="10"/>
        <v>1.052548026824196E-4</v>
      </c>
      <c r="Z17" s="58">
        <f t="shared" si="10"/>
        <v>1.052548026824196E-4</v>
      </c>
      <c r="AA17" s="58">
        <f t="shared" si="16"/>
        <v>0</v>
      </c>
      <c r="AB17" s="58"/>
      <c r="AC17" s="58">
        <f>'Male Inactive'!AC17*'Bowel Cancer Epi'!$CM60</f>
        <v>0</v>
      </c>
      <c r="AD17" s="58">
        <f>'Male Inactive'!AD17*'Bowel Cancer Epi'!$CM60</f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'Male Inactive'!AI17*'Diabetes Epi'!$BT70</f>
        <v>3.3137984098028679E-4</v>
      </c>
      <c r="AJ17" s="58">
        <f>'Male Inactive'!AJ17*'Diabetes Epi'!$BT70</f>
        <v>0</v>
      </c>
      <c r="AK17" s="58">
        <f t="shared" si="12"/>
        <v>3.3132494074528118E-4</v>
      </c>
      <c r="AL17" s="58">
        <f t="shared" si="12"/>
        <v>0</v>
      </c>
      <c r="AM17" s="58">
        <f t="shared" si="18"/>
        <v>2.4283956627709174E-3</v>
      </c>
    </row>
    <row r="18" spans="1:39">
      <c r="A18" s="58">
        <v>20</v>
      </c>
      <c r="B18" s="58">
        <f>'ACM Rates'!M31-(SUM(C18:F18))</f>
        <v>3.947579050524339E-4</v>
      </c>
      <c r="C18" s="58">
        <f t="shared" si="2"/>
        <v>0</v>
      </c>
      <c r="D18" s="58">
        <f t="shared" si="3"/>
        <v>1.0524209494756612E-4</v>
      </c>
      <c r="E18" s="58">
        <f t="shared" si="4"/>
        <v>0</v>
      </c>
      <c r="F18" s="58">
        <f t="shared" si="5"/>
        <v>0</v>
      </c>
      <c r="G18" s="58">
        <f t="shared" si="0"/>
        <v>5.0000000000000001E-4</v>
      </c>
      <c r="H18" s="58">
        <f t="shared" si="1"/>
        <v>3.9467999840236967E-4</v>
      </c>
      <c r="I18" s="58">
        <f t="shared" si="13"/>
        <v>9990.8081091935856</v>
      </c>
      <c r="J18" s="58">
        <f t="shared" si="14"/>
        <v>3.9431721285749064</v>
      </c>
      <c r="K18" s="58">
        <f t="shared" si="6"/>
        <v>9988.8365231292992</v>
      </c>
      <c r="L18" s="58">
        <f t="shared" si="7"/>
        <v>600429.83075186622</v>
      </c>
      <c r="M18" s="58">
        <f t="shared" si="8"/>
        <v>60.098224707103327</v>
      </c>
      <c r="N18" s="58"/>
      <c r="O18" s="58">
        <f>'Quintile Functions'!CC26</f>
        <v>2126.0955000000004</v>
      </c>
      <c r="Q18" s="58">
        <f>'Male Inactive'!Q18*'MI Epi'!DA36</f>
        <v>0</v>
      </c>
      <c r="R18" s="58">
        <f>'Male Inactive'!R18*'MI Epi'!DA36</f>
        <v>0</v>
      </c>
      <c r="S18" s="58">
        <f t="shared" si="9"/>
        <v>0</v>
      </c>
      <c r="T18" s="58">
        <f t="shared" si="9"/>
        <v>0</v>
      </c>
      <c r="U18" s="58">
        <f t="shared" si="15"/>
        <v>0</v>
      </c>
      <c r="W18" s="58">
        <f>'Male Inactive'!W18*'Stroke Epi'!$CP44</f>
        <v>1.0524209494756612E-4</v>
      </c>
      <c r="X18" s="58">
        <f>'Male Inactive'!X18*'Stroke Epi'!$CP44</f>
        <v>1.0524209494756612E-4</v>
      </c>
      <c r="Y18" s="58">
        <f t="shared" si="10"/>
        <v>1.0523655719252289E-4</v>
      </c>
      <c r="Z18" s="58">
        <f t="shared" si="10"/>
        <v>1.0523655719252289E-4</v>
      </c>
      <c r="AA18" s="58">
        <f t="shared" si="16"/>
        <v>0</v>
      </c>
      <c r="AB18" s="58"/>
      <c r="AC18" s="58">
        <f>'Male Inactive'!AC18*'Bowel Cancer Epi'!$CM61</f>
        <v>0</v>
      </c>
      <c r="AD18" s="58">
        <f>'Male Inactive'!AD18*'Bowel Cancer Epi'!$CM61</f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'Male Inactive'!AI18*'Diabetes Epi'!$BT71</f>
        <v>6.6298293590188128E-4</v>
      </c>
      <c r="AJ18" s="58">
        <f>'Male Inactive'!AJ18*'Diabetes Epi'!$BT71</f>
        <v>0</v>
      </c>
      <c r="AK18" s="58">
        <f t="shared" si="12"/>
        <v>6.627632112757853E-4</v>
      </c>
      <c r="AL18" s="58">
        <f t="shared" si="12"/>
        <v>0</v>
      </c>
      <c r="AM18" s="58">
        <f t="shared" si="18"/>
        <v>2.7589160154671251E-3</v>
      </c>
    </row>
    <row r="19" spans="1:39">
      <c r="A19" s="58">
        <v>21</v>
      </c>
      <c r="B19" s="58">
        <f>'ACM Rates'!M32-(SUM(C19:F19))</f>
        <v>3.9477806186266113E-4</v>
      </c>
      <c r="C19" s="58">
        <f t="shared" si="2"/>
        <v>0</v>
      </c>
      <c r="D19" s="58">
        <f t="shared" si="3"/>
        <v>1.0522193813733888E-4</v>
      </c>
      <c r="E19" s="58">
        <f t="shared" si="4"/>
        <v>0</v>
      </c>
      <c r="F19" s="58">
        <f t="shared" si="5"/>
        <v>0</v>
      </c>
      <c r="G19" s="58">
        <f t="shared" si="0"/>
        <v>5.0000000000000001E-4</v>
      </c>
      <c r="H19" s="58">
        <f t="shared" si="1"/>
        <v>3.9470014725695446E-4</v>
      </c>
      <c r="I19" s="58">
        <f t="shared" si="13"/>
        <v>9986.864937065011</v>
      </c>
      <c r="J19" s="58">
        <f t="shared" si="14"/>
        <v>3.9418170612948749</v>
      </c>
      <c r="K19" s="58">
        <f t="shared" si="6"/>
        <v>9984.8940285343633</v>
      </c>
      <c r="L19" s="58">
        <f t="shared" si="7"/>
        <v>590444.9367233318</v>
      </c>
      <c r="M19" s="58">
        <f t="shared" si="8"/>
        <v>59.122150989743403</v>
      </c>
      <c r="N19" s="58"/>
      <c r="O19" s="58">
        <f>'Quintile Functions'!CC27</f>
        <v>2225.2140144999998</v>
      </c>
      <c r="Q19" s="58">
        <f>'Male Inactive'!Q19*'MI Epi'!DA37</f>
        <v>0</v>
      </c>
      <c r="R19" s="58">
        <f>'Male Inactive'!R19*'MI Epi'!DA37</f>
        <v>0</v>
      </c>
      <c r="S19" s="58">
        <f t="shared" si="9"/>
        <v>0</v>
      </c>
      <c r="T19" s="58">
        <f t="shared" si="9"/>
        <v>0</v>
      </c>
      <c r="U19" s="58">
        <f t="shared" si="15"/>
        <v>0</v>
      </c>
      <c r="W19" s="58">
        <f>'Male Inactive'!W19*'Stroke Epi'!$CP45</f>
        <v>1.0522193813733888E-4</v>
      </c>
      <c r="X19" s="58">
        <f>'Male Inactive'!X19*'Stroke Epi'!$CP45</f>
        <v>1.0522193813733888E-4</v>
      </c>
      <c r="Y19" s="58">
        <f t="shared" si="10"/>
        <v>1.0521640250338304E-4</v>
      </c>
      <c r="Z19" s="58">
        <f t="shared" si="10"/>
        <v>1.0521640250338304E-4</v>
      </c>
      <c r="AA19" s="58">
        <f t="shared" si="16"/>
        <v>0</v>
      </c>
      <c r="AB19" s="58"/>
      <c r="AC19" s="58">
        <f>'Male Inactive'!AC19*'Bowel Cancer Epi'!$CM62</f>
        <v>0</v>
      </c>
      <c r="AD19" s="58">
        <f>'Male Inactive'!AD19*'Bowel Cancer Epi'!$CM62</f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'Male Inactive'!AI19*'Diabetes Epi'!$BT72</f>
        <v>6.6319002681009041E-4</v>
      </c>
      <c r="AJ19" s="58">
        <f>'Male Inactive'!AJ19*'Diabetes Epi'!$BT72</f>
        <v>0</v>
      </c>
      <c r="AK19" s="58">
        <f t="shared" si="12"/>
        <v>6.629701649103481E-4</v>
      </c>
      <c r="AL19" s="58">
        <f t="shared" si="12"/>
        <v>0</v>
      </c>
      <c r="AM19" s="58">
        <f t="shared" si="18"/>
        <v>3.4198507187048594E-3</v>
      </c>
    </row>
    <row r="20" spans="1:39">
      <c r="A20" s="58">
        <v>22</v>
      </c>
      <c r="B20" s="58">
        <f>'ACM Rates'!M33-(SUM(C20:F20))</f>
        <v>3.9480021992099185E-4</v>
      </c>
      <c r="C20" s="58">
        <f t="shared" si="2"/>
        <v>0</v>
      </c>
      <c r="D20" s="58">
        <f t="shared" si="3"/>
        <v>1.0519978007900815E-4</v>
      </c>
      <c r="E20" s="58">
        <f t="shared" si="4"/>
        <v>0</v>
      </c>
      <c r="F20" s="58">
        <f t="shared" si="5"/>
        <v>0</v>
      </c>
      <c r="G20" s="58">
        <f t="shared" si="0"/>
        <v>5.0000000000000001E-4</v>
      </c>
      <c r="H20" s="58">
        <f t="shared" si="1"/>
        <v>3.9472229656922764E-4</v>
      </c>
      <c r="I20" s="58">
        <f t="shared" si="13"/>
        <v>9982.9231200037157</v>
      </c>
      <c r="J20" s="58">
        <f t="shared" si="14"/>
        <v>3.940482340401906</v>
      </c>
      <c r="K20" s="58">
        <f t="shared" si="6"/>
        <v>9980.9528788335156</v>
      </c>
      <c r="L20" s="58">
        <f t="shared" si="7"/>
        <v>580463.98384449829</v>
      </c>
      <c r="M20" s="58">
        <f t="shared" si="8"/>
        <v>58.145693086764176</v>
      </c>
      <c r="N20" s="58"/>
      <c r="O20" s="58">
        <f>'Quintile Functions'!CC28</f>
        <v>2319.5141520000002</v>
      </c>
      <c r="Q20" s="58">
        <f>'Male Inactive'!Q20*'MI Epi'!DA38</f>
        <v>0</v>
      </c>
      <c r="R20" s="58">
        <f>'Male Inactive'!R20*'MI Epi'!DA38</f>
        <v>0</v>
      </c>
      <c r="S20" s="58">
        <f t="shared" si="9"/>
        <v>0</v>
      </c>
      <c r="T20" s="58">
        <f t="shared" si="9"/>
        <v>0</v>
      </c>
      <c r="U20" s="58">
        <f t="shared" si="15"/>
        <v>0</v>
      </c>
      <c r="W20" s="58">
        <f>'Male Inactive'!W20*'Stroke Epi'!$CP46</f>
        <v>1.0519978007900815E-4</v>
      </c>
      <c r="X20" s="58">
        <f>'Male Inactive'!X20*'Stroke Epi'!$CP46</f>
        <v>1.0519978007900815E-4</v>
      </c>
      <c r="Y20" s="58">
        <f t="shared" si="10"/>
        <v>1.0519424677613021E-4</v>
      </c>
      <c r="Z20" s="58">
        <f t="shared" si="10"/>
        <v>1.0519424677613021E-4</v>
      </c>
      <c r="AA20" s="58">
        <f t="shared" si="16"/>
        <v>0</v>
      </c>
      <c r="AB20" s="58"/>
      <c r="AC20" s="58">
        <f>'Male Inactive'!AC20*'Bowel Cancer Epi'!$CM63</f>
        <v>0</v>
      </c>
      <c r="AD20" s="58">
        <f>'Male Inactive'!AD20*'Bowel Cancer Epi'!$CM63</f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'Male Inactive'!AI20*'Diabetes Epi'!$BT73</f>
        <v>6.6337458759514669E-4</v>
      </c>
      <c r="AJ20" s="58">
        <f>'Male Inactive'!AJ20*'Diabetes Epi'!$BT73</f>
        <v>0</v>
      </c>
      <c r="AK20" s="58">
        <f t="shared" ref="AK20:AL83" si="20">1-EXP(-AI20)</f>
        <v>6.6315460332011522E-4</v>
      </c>
      <c r="AL20" s="58">
        <f t="shared" si="20"/>
        <v>0</v>
      </c>
      <c r="AM20" s="58">
        <f t="shared" si="18"/>
        <v>4.0805536246202589E-3</v>
      </c>
    </row>
    <row r="21" spans="1:39">
      <c r="A21" s="58">
        <v>23</v>
      </c>
      <c r="B21" s="58">
        <f>'ACM Rates'!M34-(SUM(C21:F21))</f>
        <v>3.948244478485156E-4</v>
      </c>
      <c r="C21" s="58">
        <f t="shared" si="2"/>
        <v>0</v>
      </c>
      <c r="D21" s="58">
        <f t="shared" si="3"/>
        <v>1.0517555215148441E-4</v>
      </c>
      <c r="E21" s="58">
        <f t="shared" si="4"/>
        <v>0</v>
      </c>
      <c r="F21" s="58">
        <f t="shared" si="5"/>
        <v>0</v>
      </c>
      <c r="G21" s="58">
        <f t="shared" si="0"/>
        <v>5.0000000000000001E-4</v>
      </c>
      <c r="H21" s="58">
        <f t="shared" si="1"/>
        <v>3.9474651493309754E-4</v>
      </c>
      <c r="I21" s="58">
        <f t="shared" si="13"/>
        <v>9978.9826376633137</v>
      </c>
      <c r="J21" s="58">
        <f t="shared" si="14"/>
        <v>3.9391686187954824</v>
      </c>
      <c r="K21" s="58">
        <f t="shared" si="6"/>
        <v>9977.0130533539159</v>
      </c>
      <c r="L21" s="58">
        <f t="shared" si="7"/>
        <v>570486.97079114441</v>
      </c>
      <c r="M21" s="58">
        <f t="shared" si="8"/>
        <v>57.168850924539747</v>
      </c>
      <c r="N21" s="58"/>
      <c r="O21" s="58">
        <f>'Quintile Functions'!CC29</f>
        <v>2408.9198235000003</v>
      </c>
      <c r="Q21" s="58">
        <f>'Male Inactive'!Q21*'MI Epi'!DA39</f>
        <v>0</v>
      </c>
      <c r="R21" s="58">
        <f>'Male Inactive'!R21*'MI Epi'!DA39</f>
        <v>0</v>
      </c>
      <c r="S21" s="58">
        <f t="shared" si="9"/>
        <v>0</v>
      </c>
      <c r="T21" s="58">
        <f t="shared" si="9"/>
        <v>0</v>
      </c>
      <c r="U21" s="58">
        <f t="shared" si="15"/>
        <v>0</v>
      </c>
      <c r="W21" s="58">
        <f>'Male Inactive'!W21*'Stroke Epi'!$CP47</f>
        <v>1.0517555215148441E-4</v>
      </c>
      <c r="X21" s="58">
        <f>'Male Inactive'!X21*'Stroke Epi'!$CP47</f>
        <v>1.0517555215148441E-4</v>
      </c>
      <c r="Y21" s="58">
        <f t="shared" si="10"/>
        <v>1.0517002139698306E-4</v>
      </c>
      <c r="Z21" s="58">
        <f t="shared" si="10"/>
        <v>1.0517002139698306E-4</v>
      </c>
      <c r="AA21" s="58">
        <f t="shared" si="16"/>
        <v>0</v>
      </c>
      <c r="AB21" s="58"/>
      <c r="AC21" s="58">
        <f>'Male Inactive'!AC21*'Bowel Cancer Epi'!$CM64</f>
        <v>0</v>
      </c>
      <c r="AD21" s="58">
        <f>'Male Inactive'!AD21*'Bowel Cancer Epi'!$CM64</f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'Male Inactive'!AI21*'Diabetes Epi'!$BT74</f>
        <v>6.6353145746486696E-4</v>
      </c>
      <c r="AJ21" s="58">
        <f>'Male Inactive'!AJ21*'Diabetes Epi'!$BT74</f>
        <v>0</v>
      </c>
      <c r="AK21" s="58">
        <f t="shared" si="20"/>
        <v>6.6331136914854483E-4</v>
      </c>
      <c r="AL21" s="58">
        <f t="shared" si="20"/>
        <v>0</v>
      </c>
      <c r="AM21" s="58">
        <f t="shared" si="18"/>
        <v>4.7410021900201127E-3</v>
      </c>
    </row>
    <row r="22" spans="1:39">
      <c r="A22" s="58">
        <v>24</v>
      </c>
      <c r="B22" s="58">
        <f>'ACM Rates'!M35-(SUM(C22:F22))</f>
        <v>3.9485079428368573E-4</v>
      </c>
      <c r="C22" s="58">
        <f t="shared" si="2"/>
        <v>0</v>
      </c>
      <c r="D22" s="58">
        <f t="shared" si="3"/>
        <v>1.0514920571631427E-4</v>
      </c>
      <c r="E22" s="58">
        <f t="shared" si="4"/>
        <v>0</v>
      </c>
      <c r="F22" s="58">
        <f t="shared" si="5"/>
        <v>0</v>
      </c>
      <c r="G22" s="58">
        <f t="shared" si="0"/>
        <v>5.0000000000000001E-4</v>
      </c>
      <c r="H22" s="58">
        <f t="shared" si="1"/>
        <v>3.9477285096778392E-4</v>
      </c>
      <c r="I22" s="58">
        <f t="shared" si="13"/>
        <v>9975.0434690445181</v>
      </c>
      <c r="J22" s="58">
        <f t="shared" si="14"/>
        <v>3.9378763488022779</v>
      </c>
      <c r="K22" s="58">
        <f t="shared" si="6"/>
        <v>9973.0745308701171</v>
      </c>
      <c r="L22" s="58">
        <f t="shared" si="7"/>
        <v>560513.89626027446</v>
      </c>
      <c r="M22" s="58">
        <f t="shared" si="8"/>
        <v>56.191624427473755</v>
      </c>
      <c r="N22" s="58"/>
      <c r="O22" s="58">
        <f>'Quintile Functions'!CC30</f>
        <v>2493.3549399999997</v>
      </c>
      <c r="Q22" s="58">
        <f>'Male Inactive'!Q22*'MI Epi'!DA40</f>
        <v>0</v>
      </c>
      <c r="R22" s="58">
        <f>'Male Inactive'!R22*'MI Epi'!DA40</f>
        <v>0</v>
      </c>
      <c r="S22" s="58">
        <f t="shared" si="9"/>
        <v>0</v>
      </c>
      <c r="T22" s="58">
        <f t="shared" si="9"/>
        <v>0</v>
      </c>
      <c r="U22" s="58">
        <f t="shared" si="15"/>
        <v>0</v>
      </c>
      <c r="W22" s="58">
        <f>'Male Inactive'!W22*'Stroke Epi'!$CP48</f>
        <v>1.0514920571631427E-4</v>
      </c>
      <c r="X22" s="58">
        <f>'Male Inactive'!X22*'Stroke Epi'!$CP48</f>
        <v>1.0514920571631427E-4</v>
      </c>
      <c r="Y22" s="58">
        <f t="shared" si="10"/>
        <v>1.0514367773228894E-4</v>
      </c>
      <c r="Z22" s="58">
        <f t="shared" si="10"/>
        <v>1.0514367773228894E-4</v>
      </c>
      <c r="AA22" s="58">
        <f t="shared" si="16"/>
        <v>0</v>
      </c>
      <c r="AB22" s="58"/>
      <c r="AC22" s="58">
        <f>'Male Inactive'!AC22*'Bowel Cancer Epi'!$CM65</f>
        <v>0</v>
      </c>
      <c r="AD22" s="58">
        <f>'Male Inactive'!AD22*'Bowel Cancer Epi'!$CM65</f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'Male Inactive'!AI22*'Diabetes Epi'!$BT75</f>
        <v>6.6365642797608533E-4</v>
      </c>
      <c r="AJ22" s="58">
        <f>'Male Inactive'!AJ22*'Diabetes Epi'!$BT75</f>
        <v>0</v>
      </c>
      <c r="AK22" s="58">
        <f t="shared" si="20"/>
        <v>6.6343625675757689E-4</v>
      </c>
      <c r="AL22" s="58">
        <f t="shared" si="20"/>
        <v>0</v>
      </c>
      <c r="AM22" s="58">
        <f t="shared" si="18"/>
        <v>5.4011687985148589E-3</v>
      </c>
    </row>
    <row r="23" spans="1:39">
      <c r="A23" s="58">
        <v>25</v>
      </c>
      <c r="B23" s="58">
        <f>'ACM Rates'!M36-(SUM(C23:F23))</f>
        <v>4.9487929045963729E-4</v>
      </c>
      <c r="C23" s="58">
        <f t="shared" si="2"/>
        <v>0</v>
      </c>
      <c r="D23" s="58">
        <f t="shared" si="3"/>
        <v>1.0512070954036269E-4</v>
      </c>
      <c r="E23" s="58">
        <f t="shared" si="4"/>
        <v>0</v>
      </c>
      <c r="F23" s="58">
        <f t="shared" si="5"/>
        <v>0</v>
      </c>
      <c r="G23" s="58">
        <f t="shared" si="0"/>
        <v>5.9999999999999995E-4</v>
      </c>
      <c r="H23" s="58">
        <f t="shared" si="1"/>
        <v>4.9475685790090207E-4</v>
      </c>
      <c r="I23" s="58">
        <f t="shared" si="13"/>
        <v>9971.105592695716</v>
      </c>
      <c r="J23" s="58">
        <f t="shared" si="14"/>
        <v>4.9332728728402442</v>
      </c>
      <c r="K23" s="58">
        <f t="shared" si="6"/>
        <v>9968.6389562592958</v>
      </c>
      <c r="L23" s="58">
        <f t="shared" si="7"/>
        <v>550545.2573040151</v>
      </c>
      <c r="M23" s="58">
        <f t="shared" si="8"/>
        <v>55.214063494354555</v>
      </c>
      <c r="N23" s="58"/>
      <c r="O23" s="58">
        <f>'Quintile Functions'!CC31</f>
        <v>2572.7434124999995</v>
      </c>
      <c r="Q23" s="58">
        <f>'Male Inactive'!Q23*'MI Epi'!DA41</f>
        <v>0</v>
      </c>
      <c r="R23" s="58">
        <f>'Male Inactive'!R23*'MI Epi'!DA41</f>
        <v>0</v>
      </c>
      <c r="S23" s="58">
        <f t="shared" si="9"/>
        <v>0</v>
      </c>
      <c r="T23" s="58">
        <f t="shared" si="9"/>
        <v>0</v>
      </c>
      <c r="U23" s="58">
        <f t="shared" si="15"/>
        <v>0</v>
      </c>
      <c r="W23" s="58">
        <f>'Male Inactive'!W23*'Stroke Epi'!$CP49</f>
        <v>1.0512070954036269E-4</v>
      </c>
      <c r="X23" s="58">
        <f>'Male Inactive'!X23*'Stroke Epi'!$CP49</f>
        <v>1.0512070954036269E-4</v>
      </c>
      <c r="Y23" s="58">
        <f t="shared" si="10"/>
        <v>1.0511518455214031E-4</v>
      </c>
      <c r="Z23" s="58">
        <f t="shared" si="10"/>
        <v>1.0511518455214031E-4</v>
      </c>
      <c r="AA23" s="58">
        <f t="shared" si="16"/>
        <v>0</v>
      </c>
      <c r="AB23" s="58"/>
      <c r="AC23" s="58">
        <f>'Male Inactive'!AC23*'Bowel Cancer Epi'!$CM66</f>
        <v>0</v>
      </c>
      <c r="AD23" s="58">
        <f>'Male Inactive'!AD23*'Bowel Cancer Epi'!$CM66</f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'Male Inactive'!AI23*'Diabetes Epi'!$BT76</f>
        <v>9.9561908530901256E-4</v>
      </c>
      <c r="AJ23" s="58">
        <f>'Male Inactive'!AJ23*'Diabetes Epi'!$BT76</f>
        <v>0</v>
      </c>
      <c r="AK23" s="58">
        <f t="shared" si="20"/>
        <v>9.9512362107234686E-4</v>
      </c>
      <c r="AL23" s="58">
        <f t="shared" si="20"/>
        <v>0</v>
      </c>
      <c r="AM23" s="58">
        <f t="shared" si="18"/>
        <v>6.0610217240626334E-3</v>
      </c>
    </row>
    <row r="24" spans="1:39">
      <c r="A24" s="58">
        <v>26</v>
      </c>
      <c r="B24" s="58">
        <f>'ACM Rates'!M37-(SUM(C24:F24))</f>
        <v>4.9490995226379698E-4</v>
      </c>
      <c r="C24" s="58">
        <f t="shared" si="2"/>
        <v>0</v>
      </c>
      <c r="D24" s="58">
        <f t="shared" si="3"/>
        <v>1.0509004773620296E-4</v>
      </c>
      <c r="E24" s="58">
        <f t="shared" si="4"/>
        <v>0</v>
      </c>
      <c r="F24" s="58">
        <f t="shared" si="5"/>
        <v>0</v>
      </c>
      <c r="G24" s="58">
        <f t="shared" si="0"/>
        <v>5.9999999999999995E-4</v>
      </c>
      <c r="H24" s="58">
        <f t="shared" si="1"/>
        <v>4.9478750453435527E-4</v>
      </c>
      <c r="I24" s="58">
        <f t="shared" si="13"/>
        <v>9966.1723198228756</v>
      </c>
      <c r="J24" s="58">
        <f t="shared" si="14"/>
        <v>4.9311375318845272</v>
      </c>
      <c r="K24" s="58">
        <f t="shared" si="6"/>
        <v>9963.7067510569323</v>
      </c>
      <c r="L24" s="58">
        <f t="shared" si="7"/>
        <v>540581.55055295816</v>
      </c>
      <c r="M24" s="58">
        <f t="shared" si="8"/>
        <v>54.241641946902007</v>
      </c>
      <c r="N24" s="58"/>
      <c r="O24" s="58">
        <f>'Quintile Functions'!CC32</f>
        <v>2647.0091520000005</v>
      </c>
      <c r="Q24" s="58">
        <f>'Male Inactive'!Q24*'MI Epi'!DA42</f>
        <v>0</v>
      </c>
      <c r="R24" s="58">
        <f>'Male Inactive'!R24*'MI Epi'!DA42</f>
        <v>0</v>
      </c>
      <c r="S24" s="58">
        <f t="shared" si="9"/>
        <v>0</v>
      </c>
      <c r="T24" s="58">
        <f t="shared" si="9"/>
        <v>0</v>
      </c>
      <c r="U24" s="58">
        <f t="shared" si="15"/>
        <v>0</v>
      </c>
      <c r="W24" s="58">
        <f>'Male Inactive'!W24*'Stroke Epi'!$CP50</f>
        <v>1.0509004773620296E-4</v>
      </c>
      <c r="X24" s="58">
        <f>'Male Inactive'!X24*'Stroke Epi'!$CP50</f>
        <v>1.0509004773620296E-4</v>
      </c>
      <c r="Y24" s="58">
        <f t="shared" si="10"/>
        <v>1.0508452597057794E-4</v>
      </c>
      <c r="Z24" s="58">
        <f t="shared" si="10"/>
        <v>1.0508452597057794E-4</v>
      </c>
      <c r="AA24" s="58">
        <f t="shared" si="16"/>
        <v>0</v>
      </c>
      <c r="AB24" s="58"/>
      <c r="AC24" s="58">
        <f>'Male Inactive'!AC24*'Bowel Cancer Epi'!$CM67</f>
        <v>0</v>
      </c>
      <c r="AD24" s="58">
        <f>'Male Inactive'!AD24*'Bowel Cancer Epi'!$CM67</f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'Male Inactive'!AI24*'Diabetes Epi'!$BT77</f>
        <v>9.9569629458568323E-4</v>
      </c>
      <c r="AJ24" s="58">
        <f>'Male Inactive'!AJ24*'Diabetes Epi'!$BT77</f>
        <v>0</v>
      </c>
      <c r="AK24" s="58">
        <f t="shared" si="20"/>
        <v>9.9520075351322568E-4</v>
      </c>
      <c r="AL24" s="58">
        <f t="shared" si="20"/>
        <v>0</v>
      </c>
      <c r="AM24" s="58">
        <f t="shared" si="18"/>
        <v>7.0501138792495328E-3</v>
      </c>
    </row>
    <row r="25" spans="1:39">
      <c r="A25" s="58">
        <v>27</v>
      </c>
      <c r="B25" s="58">
        <f>'ACM Rates'!M38-(SUM(C25:F25))</f>
        <v>4.949427818952114E-4</v>
      </c>
      <c r="C25" s="58">
        <f t="shared" si="2"/>
        <v>0</v>
      </c>
      <c r="D25" s="58">
        <f t="shared" si="3"/>
        <v>1.0505721810478858E-4</v>
      </c>
      <c r="E25" s="58">
        <f t="shared" si="4"/>
        <v>0</v>
      </c>
      <c r="F25" s="58">
        <f t="shared" si="5"/>
        <v>0</v>
      </c>
      <c r="G25" s="58">
        <f t="shared" si="0"/>
        <v>5.9999999999999995E-4</v>
      </c>
      <c r="H25" s="58">
        <f t="shared" si="1"/>
        <v>4.9482031792158487E-4</v>
      </c>
      <c r="I25" s="58">
        <f t="shared" si="13"/>
        <v>9961.2411822909908</v>
      </c>
      <c r="J25" s="58">
        <f t="shared" si="14"/>
        <v>4.9290245287148124</v>
      </c>
      <c r="K25" s="58">
        <f t="shared" si="6"/>
        <v>9958.7766700266329</v>
      </c>
      <c r="L25" s="58">
        <f t="shared" si="7"/>
        <v>530622.77388293156</v>
      </c>
      <c r="M25" s="58">
        <f t="shared" si="8"/>
        <v>53.268740729445263</v>
      </c>
      <c r="N25" s="58"/>
      <c r="O25" s="58">
        <f>'Quintile Functions'!CC33</f>
        <v>2716.0760695000004</v>
      </c>
      <c r="Q25" s="58">
        <f>'Male Inactive'!Q25*'MI Epi'!DA43</f>
        <v>0</v>
      </c>
      <c r="R25" s="58">
        <f>'Male Inactive'!R25*'MI Epi'!DA43</f>
        <v>0</v>
      </c>
      <c r="S25" s="58">
        <f t="shared" si="9"/>
        <v>0</v>
      </c>
      <c r="T25" s="58">
        <f t="shared" si="9"/>
        <v>0</v>
      </c>
      <c r="U25" s="58">
        <f t="shared" si="15"/>
        <v>0</v>
      </c>
      <c r="W25" s="58">
        <f>'Male Inactive'!W25*'Stroke Epi'!$CP51</f>
        <v>1.0505721810478858E-4</v>
      </c>
      <c r="X25" s="58">
        <f>'Male Inactive'!X25*'Stroke Epi'!$CP51</f>
        <v>1.0505721810478858E-4</v>
      </c>
      <c r="Y25" s="58">
        <f t="shared" si="10"/>
        <v>1.0505169978847206E-4</v>
      </c>
      <c r="Z25" s="58">
        <f t="shared" si="10"/>
        <v>1.0505169978847206E-4</v>
      </c>
      <c r="AA25" s="58">
        <f t="shared" si="16"/>
        <v>0</v>
      </c>
      <c r="AB25" s="58"/>
      <c r="AC25" s="58">
        <f>'Male Inactive'!AC25*'Bowel Cancer Epi'!$CM68</f>
        <v>0</v>
      </c>
      <c r="AD25" s="58">
        <f>'Male Inactive'!AD25*'Bowel Cancer Epi'!$CM68</f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'Male Inactive'!AI25*'Diabetes Epi'!$BT78</f>
        <v>9.9571283372030259E-4</v>
      </c>
      <c r="AJ25" s="58">
        <f>'Male Inactive'!AJ25*'Diabetes Epi'!$BT78</f>
        <v>0</v>
      </c>
      <c r="AK25" s="58">
        <f t="shared" si="20"/>
        <v>9.9521727618800959E-4</v>
      </c>
      <c r="AL25" s="58">
        <f t="shared" si="20"/>
        <v>0</v>
      </c>
      <c r="AM25" s="58">
        <f t="shared" si="18"/>
        <v>8.038298354117776E-3</v>
      </c>
    </row>
    <row r="26" spans="1:39">
      <c r="A26" s="58">
        <v>28</v>
      </c>
      <c r="B26" s="58">
        <f>'ACM Rates'!M39-(SUM(C26:F26))</f>
        <v>4.9497776921134649E-4</v>
      </c>
      <c r="C26" s="58">
        <f t="shared" si="2"/>
        <v>0</v>
      </c>
      <c r="D26" s="58">
        <f t="shared" si="3"/>
        <v>1.0502223078865346E-4</v>
      </c>
      <c r="E26" s="58">
        <f t="shared" si="4"/>
        <v>0</v>
      </c>
      <c r="F26" s="58">
        <f t="shared" si="5"/>
        <v>0</v>
      </c>
      <c r="G26" s="58">
        <f t="shared" si="0"/>
        <v>5.9999999999999995E-4</v>
      </c>
      <c r="H26" s="58">
        <f t="shared" si="1"/>
        <v>4.9485528792470035E-4</v>
      </c>
      <c r="I26" s="58">
        <f t="shared" si="13"/>
        <v>9956.3121577622751</v>
      </c>
      <c r="J26" s="58">
        <f t="shared" si="14"/>
        <v>4.9269337194976455</v>
      </c>
      <c r="K26" s="58">
        <f t="shared" si="6"/>
        <v>9953.8486909025269</v>
      </c>
      <c r="L26" s="58">
        <f t="shared" si="7"/>
        <v>520668.92519202904</v>
      </c>
      <c r="M26" s="58">
        <f t="shared" si="8"/>
        <v>52.295359661468439</v>
      </c>
      <c r="N26" s="58"/>
      <c r="O26" s="58">
        <f>'Quintile Functions'!CC34</f>
        <v>2779.8680759999997</v>
      </c>
      <c r="Q26" s="58">
        <f>'Male Inactive'!Q26*'MI Epi'!DA44</f>
        <v>0</v>
      </c>
      <c r="R26" s="58">
        <f>'Male Inactive'!R26*'MI Epi'!DA44</f>
        <v>0</v>
      </c>
      <c r="S26" s="58">
        <f t="shared" si="9"/>
        <v>0</v>
      </c>
      <c r="T26" s="58">
        <f t="shared" si="9"/>
        <v>0</v>
      </c>
      <c r="U26" s="58">
        <f t="shared" si="15"/>
        <v>0</v>
      </c>
      <c r="W26" s="58">
        <f>'Male Inactive'!W26*'Stroke Epi'!$CP52</f>
        <v>1.0502223078865346E-4</v>
      </c>
      <c r="X26" s="58">
        <f>'Male Inactive'!X26*'Stroke Epi'!$CP52</f>
        <v>1.0502223078865346E-4</v>
      </c>
      <c r="Y26" s="58">
        <f t="shared" si="10"/>
        <v>1.0501671614726593E-4</v>
      </c>
      <c r="Z26" s="58">
        <f t="shared" si="10"/>
        <v>1.0501671614726593E-4</v>
      </c>
      <c r="AA26" s="58">
        <f t="shared" si="16"/>
        <v>0</v>
      </c>
      <c r="AB26" s="58"/>
      <c r="AC26" s="58">
        <f>'Male Inactive'!AC26*'Bowel Cancer Epi'!$CM69</f>
        <v>0</v>
      </c>
      <c r="AD26" s="58">
        <f>'Male Inactive'!AD26*'Bowel Cancer Epi'!$CM69</f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'Male Inactive'!AI26*'Diabetes Epi'!$BT79</f>
        <v>9.9566593338523278E-4</v>
      </c>
      <c r="AJ26" s="58">
        <f>'Male Inactive'!AJ26*'Diabetes Epi'!$BT79</f>
        <v>0</v>
      </c>
      <c r="AK26" s="58">
        <f t="shared" si="20"/>
        <v>9.9517042252783572E-4</v>
      </c>
      <c r="AL26" s="58">
        <f t="shared" si="20"/>
        <v>0</v>
      </c>
      <c r="AM26" s="58">
        <f t="shared" si="18"/>
        <v>9.0255157769126137E-3</v>
      </c>
    </row>
    <row r="27" spans="1:39">
      <c r="A27" s="58">
        <v>29</v>
      </c>
      <c r="B27" s="58">
        <f>'ACM Rates'!M40-(SUM(C27:F27))</f>
        <v>4.9501489284039884E-4</v>
      </c>
      <c r="C27" s="58">
        <f t="shared" si="2"/>
        <v>0</v>
      </c>
      <c r="D27" s="58">
        <f t="shared" si="3"/>
        <v>1.0498510715960106E-4</v>
      </c>
      <c r="E27" s="58">
        <f t="shared" si="4"/>
        <v>0</v>
      </c>
      <c r="F27" s="58">
        <f t="shared" si="5"/>
        <v>0</v>
      </c>
      <c r="G27" s="58">
        <f t="shared" si="0"/>
        <v>5.9999999999999984E-4</v>
      </c>
      <c r="H27" s="58">
        <f t="shared" si="1"/>
        <v>4.9489239318223355E-4</v>
      </c>
      <c r="I27" s="58">
        <f t="shared" si="13"/>
        <v>9951.3852240427768</v>
      </c>
      <c r="J27" s="58">
        <f t="shared" si="14"/>
        <v>4.9248648490048472</v>
      </c>
      <c r="K27" s="58">
        <f t="shared" si="6"/>
        <v>9948.9227916182754</v>
      </c>
      <c r="L27" s="58">
        <f t="shared" si="7"/>
        <v>510720.00240041077</v>
      </c>
      <c r="M27" s="58">
        <f t="shared" si="8"/>
        <v>51.321498555447278</v>
      </c>
      <c r="N27" s="58"/>
      <c r="O27" s="58">
        <f>'Quintile Functions'!CC35</f>
        <v>2838.3090824999999</v>
      </c>
      <c r="Q27" s="58">
        <f>'Male Inactive'!Q27*'MI Epi'!DA45</f>
        <v>0</v>
      </c>
      <c r="R27" s="58">
        <f>'Male Inactive'!R27*'MI Epi'!DA45</f>
        <v>0</v>
      </c>
      <c r="S27" s="58">
        <f t="shared" si="9"/>
        <v>0</v>
      </c>
      <c r="T27" s="58">
        <f t="shared" si="9"/>
        <v>0</v>
      </c>
      <c r="U27" s="58">
        <f t="shared" si="15"/>
        <v>0</v>
      </c>
      <c r="W27" s="58">
        <f>'Male Inactive'!W27*'Stroke Epi'!$CP53</f>
        <v>1.0498510715960106E-4</v>
      </c>
      <c r="X27" s="58">
        <f>'Male Inactive'!X27*'Stroke Epi'!$CP53</f>
        <v>1.0498510715960106E-4</v>
      </c>
      <c r="Y27" s="58">
        <f t="shared" si="10"/>
        <v>1.0497959641608823E-4</v>
      </c>
      <c r="Z27" s="58">
        <f t="shared" si="10"/>
        <v>1.0497959641608823E-4</v>
      </c>
      <c r="AA27" s="58">
        <f t="shared" si="16"/>
        <v>0</v>
      </c>
      <c r="AB27" s="58"/>
      <c r="AC27" s="58">
        <f>'Male Inactive'!AC27*'Bowel Cancer Epi'!$CM70</f>
        <v>0</v>
      </c>
      <c r="AD27" s="58">
        <f>'Male Inactive'!AD27*'Bowel Cancer Epi'!$CM70</f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'Male Inactive'!AI27*'Diabetes Epi'!$BT80</f>
        <v>9.9555339964657488E-4</v>
      </c>
      <c r="AJ27" s="58">
        <f>'Male Inactive'!AJ27*'Diabetes Epi'!$BT80</f>
        <v>0</v>
      </c>
      <c r="AK27" s="58">
        <f t="shared" si="20"/>
        <v>9.9505800077315243E-4</v>
      </c>
      <c r="AL27" s="58">
        <f t="shared" si="20"/>
        <v>0</v>
      </c>
      <c r="AM27" s="58">
        <f t="shared" si="18"/>
        <v>1.0011704273091207E-2</v>
      </c>
    </row>
    <row r="28" spans="1:39">
      <c r="A28" s="58">
        <v>30</v>
      </c>
      <c r="B28" s="58">
        <f>'ACM Rates'!M41-(SUM(C28:F28))</f>
        <v>6.9505412112607604E-4</v>
      </c>
      <c r="C28" s="58">
        <f t="shared" si="2"/>
        <v>0</v>
      </c>
      <c r="D28" s="58">
        <f t="shared" si="3"/>
        <v>1.0494587887392399E-4</v>
      </c>
      <c r="E28" s="58">
        <f t="shared" si="4"/>
        <v>0</v>
      </c>
      <c r="F28" s="58">
        <f t="shared" si="5"/>
        <v>0</v>
      </c>
      <c r="G28" s="58">
        <f t="shared" si="0"/>
        <v>8.0000000000000004E-4</v>
      </c>
      <c r="H28" s="58">
        <f t="shared" si="1"/>
        <v>6.9481262696413637E-4</v>
      </c>
      <c r="I28" s="58">
        <f t="shared" si="13"/>
        <v>9946.4603591937721</v>
      </c>
      <c r="J28" s="58">
        <f t="shared" si="14"/>
        <v>6.9109262511660718</v>
      </c>
      <c r="K28" s="58">
        <f t="shared" si="6"/>
        <v>9943.0048960681888</v>
      </c>
      <c r="L28" s="58">
        <f t="shared" si="7"/>
        <v>500776.99750434264</v>
      </c>
      <c r="M28" s="58">
        <f t="shared" si="8"/>
        <v>50.347257156809704</v>
      </c>
      <c r="N28" s="58"/>
      <c r="O28" s="58">
        <f>'Quintile Functions'!CC36</f>
        <v>2891.3229999999999</v>
      </c>
      <c r="Q28" s="58">
        <f>'Male Inactive'!Q28*'MI Epi'!DA46</f>
        <v>0</v>
      </c>
      <c r="R28" s="58">
        <f>'Male Inactive'!R28*'MI Epi'!DA46</f>
        <v>0</v>
      </c>
      <c r="S28" s="58">
        <f t="shared" si="9"/>
        <v>0</v>
      </c>
      <c r="T28" s="58">
        <f t="shared" si="9"/>
        <v>0</v>
      </c>
      <c r="U28" s="58">
        <f t="shared" si="15"/>
        <v>0</v>
      </c>
      <c r="W28" s="58">
        <f>'Male Inactive'!W28*'Stroke Epi'!$CP54</f>
        <v>2.0989175774784798E-4</v>
      </c>
      <c r="X28" s="58">
        <f>'Male Inactive'!X28*'Stroke Epi'!$CP54</f>
        <v>1.0494587887392399E-4</v>
      </c>
      <c r="Y28" s="58">
        <f t="shared" si="10"/>
        <v>2.098697320138676E-4</v>
      </c>
      <c r="Z28" s="58">
        <f t="shared" si="10"/>
        <v>1.0494037224784147E-4</v>
      </c>
      <c r="AA28" s="58">
        <f t="shared" si="16"/>
        <v>0</v>
      </c>
      <c r="AB28" s="58"/>
      <c r="AC28" s="58">
        <f>'Male Inactive'!AC28*'Bowel Cancer Epi'!$CM71</f>
        <v>0</v>
      </c>
      <c r="AD28" s="58">
        <f>'Male Inactive'!AD28*'Bowel Cancer Epi'!$CM71</f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'Male Inactive'!AI28*'Diabetes Epi'!$BT81</f>
        <v>1.5483588447276601E-3</v>
      </c>
      <c r="AJ28" s="58">
        <f>'Male Inactive'!AJ28*'Diabetes Epi'!$BT81</f>
        <v>0</v>
      </c>
      <c r="AK28" s="58">
        <f t="shared" si="20"/>
        <v>1.5471607556086786E-3</v>
      </c>
      <c r="AL28" s="58">
        <f t="shared" si="20"/>
        <v>0</v>
      </c>
      <c r="AM28" s="58">
        <f t="shared" si="18"/>
        <v>1.0996800047426045E-2</v>
      </c>
    </row>
    <row r="29" spans="1:39">
      <c r="A29" s="58">
        <v>31</v>
      </c>
      <c r="B29" s="58">
        <f>'ACM Rates'!M42-(SUM(C29:F29))</f>
        <v>6.9509541296887954E-4</v>
      </c>
      <c r="C29" s="58">
        <f t="shared" si="2"/>
        <v>0</v>
      </c>
      <c r="D29" s="58">
        <f t="shared" si="3"/>
        <v>1.0490458703112049E-4</v>
      </c>
      <c r="E29" s="58">
        <f t="shared" si="4"/>
        <v>0</v>
      </c>
      <c r="F29" s="58">
        <f t="shared" si="5"/>
        <v>0</v>
      </c>
      <c r="G29" s="58">
        <f t="shared" si="0"/>
        <v>8.0000000000000004E-4</v>
      </c>
      <c r="H29" s="58">
        <f t="shared" si="1"/>
        <v>6.9485389011603171E-4</v>
      </c>
      <c r="I29" s="58">
        <f t="shared" si="13"/>
        <v>9939.5494329426056</v>
      </c>
      <c r="J29" s="58">
        <f t="shared" si="14"/>
        <v>6.9065345894807662</v>
      </c>
      <c r="K29" s="58">
        <f t="shared" si="6"/>
        <v>9936.0961656478648</v>
      </c>
      <c r="L29" s="58">
        <f t="shared" si="7"/>
        <v>490840.90133869468</v>
      </c>
      <c r="M29" s="58">
        <f t="shared" si="8"/>
        <v>49.382610816532868</v>
      </c>
      <c r="N29" s="58"/>
      <c r="O29" s="58">
        <f>'Quintile Functions'!CC37</f>
        <v>2938.8337394999999</v>
      </c>
      <c r="Q29" s="58">
        <f>'Male Inactive'!Q29*'MI Epi'!DA47</f>
        <v>0</v>
      </c>
      <c r="R29" s="58">
        <f>'Male Inactive'!R29*'MI Epi'!DA47</f>
        <v>0</v>
      </c>
      <c r="S29" s="58">
        <f t="shared" si="9"/>
        <v>0</v>
      </c>
      <c r="T29" s="58">
        <f t="shared" si="9"/>
        <v>0</v>
      </c>
      <c r="U29" s="58">
        <f t="shared" si="15"/>
        <v>0</v>
      </c>
      <c r="W29" s="58">
        <f>'Male Inactive'!W29*'Stroke Epi'!$CP55</f>
        <v>2.0980917406224098E-4</v>
      </c>
      <c r="X29" s="58">
        <f>'Male Inactive'!X29*'Stroke Epi'!$CP55</f>
        <v>1.0490458703112049E-4</v>
      </c>
      <c r="Y29" s="58">
        <f t="shared" si="10"/>
        <v>2.0978716565667188E-4</v>
      </c>
      <c r="Z29" s="58">
        <f t="shared" si="10"/>
        <v>1.048990847373199E-4</v>
      </c>
      <c r="AA29" s="58">
        <f t="shared" si="16"/>
        <v>1.0494037224775364E-4</v>
      </c>
      <c r="AB29" s="58"/>
      <c r="AC29" s="58">
        <f>'Male Inactive'!AC29*'Bowel Cancer Epi'!$CM72</f>
        <v>0</v>
      </c>
      <c r="AD29" s="58">
        <f>'Male Inactive'!AD29*'Bowel Cancer Epi'!$CM72</f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'Male Inactive'!AI29*'Diabetes Epi'!$BT82</f>
        <v>1.5479724134898423E-3</v>
      </c>
      <c r="AJ29" s="58">
        <f>'Male Inactive'!AJ29*'Diabetes Epi'!$BT82</f>
        <v>0</v>
      </c>
      <c r="AK29" s="58">
        <f t="shared" si="20"/>
        <v>1.546774922167593E-3</v>
      </c>
      <c r="AL29" s="58">
        <f t="shared" si="20"/>
        <v>0</v>
      </c>
      <c r="AM29" s="58">
        <f t="shared" si="18"/>
        <v>1.252694698556407E-2</v>
      </c>
    </row>
    <row r="30" spans="1:39">
      <c r="A30" s="58">
        <v>32</v>
      </c>
      <c r="B30" s="58">
        <f>'ACM Rates'!M43-(SUM(C30:F30))</f>
        <v>6.9513871863154629E-4</v>
      </c>
      <c r="C30" s="58">
        <f t="shared" si="2"/>
        <v>0</v>
      </c>
      <c r="D30" s="58">
        <f t="shared" si="3"/>
        <v>1.0486128136845378E-4</v>
      </c>
      <c r="E30" s="58">
        <f t="shared" si="4"/>
        <v>0</v>
      </c>
      <c r="F30" s="58">
        <f t="shared" si="5"/>
        <v>0</v>
      </c>
      <c r="G30" s="58">
        <f t="shared" si="0"/>
        <v>8.0000000000000004E-4</v>
      </c>
      <c r="H30" s="58">
        <f t="shared" si="1"/>
        <v>6.948971656866032E-4</v>
      </c>
      <c r="I30" s="58">
        <f t="shared" si="13"/>
        <v>9932.6428983531241</v>
      </c>
      <c r="J30" s="58">
        <f t="shared" si="14"/>
        <v>6.9021653978427535</v>
      </c>
      <c r="K30" s="58">
        <f t="shared" si="6"/>
        <v>9929.1918156542015</v>
      </c>
      <c r="L30" s="58">
        <f t="shared" si="7"/>
        <v>480911.70952304051</v>
      </c>
      <c r="M30" s="58">
        <f t="shared" si="8"/>
        <v>48.417295823931994</v>
      </c>
      <c r="N30" s="58"/>
      <c r="O30" s="58">
        <f>'Quintile Functions'!CC38</f>
        <v>2980.7652119999998</v>
      </c>
      <c r="Q30" s="58">
        <f>'Male Inactive'!Q30*'MI Epi'!DA48</f>
        <v>0</v>
      </c>
      <c r="R30" s="58">
        <f>'Male Inactive'!R30*'MI Epi'!DA48</f>
        <v>0</v>
      </c>
      <c r="S30" s="58">
        <f t="shared" si="9"/>
        <v>0</v>
      </c>
      <c r="T30" s="58">
        <f t="shared" si="9"/>
        <v>0</v>
      </c>
      <c r="U30" s="58">
        <f t="shared" si="15"/>
        <v>0</v>
      </c>
      <c r="W30" s="58">
        <f>'Male Inactive'!W30*'Stroke Epi'!$CP56</f>
        <v>2.0972256273690755E-4</v>
      </c>
      <c r="X30" s="58">
        <f>'Male Inactive'!X30*'Stroke Epi'!$CP56</f>
        <v>1.0486128136845378E-4</v>
      </c>
      <c r="Y30" s="58">
        <f t="shared" si="10"/>
        <v>2.0970057249758423E-4</v>
      </c>
      <c r="Z30" s="58">
        <f t="shared" si="10"/>
        <v>1.0485578361640879E-4</v>
      </c>
      <c r="AA30" s="58">
        <f t="shared" si="16"/>
        <v>2.0982844883608355E-4</v>
      </c>
      <c r="AB30" s="58"/>
      <c r="AC30" s="58">
        <f>'Male Inactive'!AC30*'Bowel Cancer Epi'!$CM73</f>
        <v>0</v>
      </c>
      <c r="AD30" s="58">
        <f>'Male Inactive'!AD30*'Bowel Cancer Epi'!$CM73</f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'Male Inactive'!AI30*'Diabetes Epi'!$BT83</f>
        <v>1.5474780278175698E-3</v>
      </c>
      <c r="AJ30" s="58">
        <f>'Male Inactive'!AJ30*'Diabetes Epi'!$BT83</f>
        <v>0</v>
      </c>
      <c r="AK30" s="58">
        <f t="shared" si="20"/>
        <v>1.5462813010767018E-3</v>
      </c>
      <c r="AL30" s="58">
        <f t="shared" si="20"/>
        <v>0</v>
      </c>
      <c r="AM30" s="58">
        <f t="shared" si="18"/>
        <v>1.4054345540283069E-2</v>
      </c>
    </row>
    <row r="31" spans="1:39">
      <c r="A31" s="58">
        <v>33</v>
      </c>
      <c r="B31" s="58">
        <f>'ACM Rates'!M44-(SUM(C31:F31))</f>
        <v>6.9518398058784458E-4</v>
      </c>
      <c r="C31" s="58">
        <f t="shared" si="2"/>
        <v>0</v>
      </c>
      <c r="D31" s="58">
        <f t="shared" si="3"/>
        <v>1.048160194121555E-4</v>
      </c>
      <c r="E31" s="58">
        <f t="shared" si="4"/>
        <v>0</v>
      </c>
      <c r="F31" s="58">
        <f t="shared" si="5"/>
        <v>0</v>
      </c>
      <c r="G31" s="58">
        <f t="shared" si="0"/>
        <v>8.0000000000000004E-4</v>
      </c>
      <c r="H31" s="58">
        <f t="shared" si="1"/>
        <v>6.9494239618950182E-4</v>
      </c>
      <c r="I31" s="58">
        <f t="shared" si="13"/>
        <v>9925.7407329552807</v>
      </c>
      <c r="J31" s="58">
        <f t="shared" si="14"/>
        <v>6.8978180489156848</v>
      </c>
      <c r="K31" s="58">
        <f t="shared" si="6"/>
        <v>9922.2918239308237</v>
      </c>
      <c r="L31" s="58">
        <f t="shared" si="7"/>
        <v>470989.41769910965</v>
      </c>
      <c r="M31" s="58">
        <f t="shared" si="8"/>
        <v>47.451311732870309</v>
      </c>
      <c r="N31" s="58"/>
      <c r="O31" s="58">
        <f>'Quintile Functions'!CC39</f>
        <v>3017.0413284999995</v>
      </c>
      <c r="Q31" s="58">
        <f>'Male Inactive'!Q31*'MI Epi'!DA49</f>
        <v>0</v>
      </c>
      <c r="R31" s="58">
        <f>'Male Inactive'!R31*'MI Epi'!DA49</f>
        <v>0</v>
      </c>
      <c r="S31" s="58">
        <f t="shared" si="9"/>
        <v>0</v>
      </c>
      <c r="T31" s="58">
        <f t="shared" si="9"/>
        <v>0</v>
      </c>
      <c r="U31" s="58">
        <f t="shared" si="15"/>
        <v>0</v>
      </c>
      <c r="W31" s="58">
        <f>'Male Inactive'!W31*'Stroke Epi'!$CP57</f>
        <v>2.09632038824311E-4</v>
      </c>
      <c r="X31" s="58">
        <f>'Male Inactive'!X31*'Stroke Epi'!$CP57</f>
        <v>1.048160194121555E-4</v>
      </c>
      <c r="Y31" s="58">
        <f t="shared" si="10"/>
        <v>2.0961006756381462E-4</v>
      </c>
      <c r="Z31" s="58">
        <f t="shared" si="10"/>
        <v>1.0481052640509692E-4</v>
      </c>
      <c r="AA31" s="58">
        <f t="shared" si="16"/>
        <v>3.1466223072618903E-4</v>
      </c>
      <c r="AB31" s="58"/>
      <c r="AC31" s="58">
        <f>'Male Inactive'!AC31*'Bowel Cancer Epi'!$CM74</f>
        <v>0</v>
      </c>
      <c r="AD31" s="58">
        <f>'Male Inactive'!AD31*'Bowel Cancer Epi'!$CM74</f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'Male Inactive'!AI31*'Diabetes Epi'!$BT84</f>
        <v>1.5468749622973466E-3</v>
      </c>
      <c r="AJ31" s="58">
        <f>'Male Inactive'!AJ31*'Diabetes Epi'!$BT84</f>
        <v>0</v>
      </c>
      <c r="AK31" s="58">
        <f t="shared" si="20"/>
        <v>1.54567916788384E-3</v>
      </c>
      <c r="AL31" s="58">
        <f t="shared" si="20"/>
        <v>0</v>
      </c>
      <c r="AM31" s="58">
        <f t="shared" si="18"/>
        <v>1.5578894869651961E-2</v>
      </c>
    </row>
    <row r="32" spans="1:39">
      <c r="A32" s="58">
        <v>34</v>
      </c>
      <c r="B32" s="58">
        <f>'ACM Rates'!M45-(SUM(C32:F32))</f>
        <v>6.9523113451618198E-4</v>
      </c>
      <c r="C32" s="58">
        <f t="shared" si="2"/>
        <v>0</v>
      </c>
      <c r="D32" s="58">
        <f t="shared" si="3"/>
        <v>1.0476886548381801E-4</v>
      </c>
      <c r="E32" s="58">
        <f t="shared" si="4"/>
        <v>0</v>
      </c>
      <c r="F32" s="58">
        <f t="shared" si="5"/>
        <v>0</v>
      </c>
      <c r="G32" s="58">
        <f t="shared" si="0"/>
        <v>7.9999999999999993E-4</v>
      </c>
      <c r="H32" s="58">
        <f t="shared" si="1"/>
        <v>6.9498951734747738E-4</v>
      </c>
      <c r="I32" s="58">
        <f t="shared" si="13"/>
        <v>9918.842914906365</v>
      </c>
      <c r="J32" s="58">
        <f t="shared" si="14"/>
        <v>6.8934918500762201</v>
      </c>
      <c r="K32" s="58">
        <f t="shared" si="6"/>
        <v>9915.3961689813259</v>
      </c>
      <c r="L32" s="58">
        <f t="shared" si="7"/>
        <v>461074.02153012832</v>
      </c>
      <c r="M32" s="58">
        <f t="shared" si="8"/>
        <v>46.484658088214204</v>
      </c>
      <c r="N32" s="58"/>
      <c r="O32" s="58">
        <f>'Quintile Functions'!CC40</f>
        <v>3047.5859999999998</v>
      </c>
      <c r="Q32" s="58">
        <f>'Male Inactive'!Q32*'MI Epi'!DA50</f>
        <v>0</v>
      </c>
      <c r="R32" s="58">
        <f>'Male Inactive'!R32*'MI Epi'!DA50</f>
        <v>0</v>
      </c>
      <c r="S32" s="58">
        <f t="shared" si="9"/>
        <v>0</v>
      </c>
      <c r="T32" s="58">
        <f t="shared" si="9"/>
        <v>0</v>
      </c>
      <c r="U32" s="58">
        <f t="shared" si="15"/>
        <v>0</v>
      </c>
      <c r="W32" s="58">
        <f>'Male Inactive'!W32*'Stroke Epi'!$CP58</f>
        <v>2.0953773096763601E-4</v>
      </c>
      <c r="X32" s="58">
        <f>'Male Inactive'!X32*'Stroke Epi'!$CP58</f>
        <v>1.0476886548381801E-4</v>
      </c>
      <c r="Y32" s="58">
        <f t="shared" si="10"/>
        <v>2.0951577947048161E-4</v>
      </c>
      <c r="Z32" s="58">
        <f t="shared" si="10"/>
        <v>1.0476337741793795E-4</v>
      </c>
      <c r="AA32" s="58">
        <f t="shared" si="16"/>
        <v>4.1943977721730979E-4</v>
      </c>
      <c r="AB32" s="58"/>
      <c r="AC32" s="58">
        <f>'Male Inactive'!AC32*'Bowel Cancer Epi'!$CM75</f>
        <v>0</v>
      </c>
      <c r="AD32" s="58">
        <f>'Male Inactive'!AD32*'Bowel Cancer Epi'!$CM75</f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'Male Inactive'!AI32*'Diabetes Epi'!$BT85</f>
        <v>1.5461630215035981E-3</v>
      </c>
      <c r="AJ32" s="58">
        <f>'Male Inactive'!AJ32*'Diabetes Epi'!$BT85</f>
        <v>0</v>
      </c>
      <c r="AK32" s="58">
        <f t="shared" si="20"/>
        <v>1.5449683272690251E-3</v>
      </c>
      <c r="AL32" s="58">
        <f t="shared" si="20"/>
        <v>0</v>
      </c>
      <c r="AM32" s="58">
        <f t="shared" si="18"/>
        <v>1.7100494064277126E-2</v>
      </c>
    </row>
    <row r="33" spans="1:39">
      <c r="A33" s="58">
        <v>35</v>
      </c>
      <c r="B33" s="58">
        <f>'ACM Rates'!M46-(SUM(C33:F33))</f>
        <v>9.905602211547123E-4</v>
      </c>
      <c r="C33" s="58">
        <f t="shared" si="2"/>
        <v>0</v>
      </c>
      <c r="D33" s="58">
        <f t="shared" si="3"/>
        <v>2.0943977884528751E-4</v>
      </c>
      <c r="E33" s="58">
        <f t="shared" si="4"/>
        <v>0</v>
      </c>
      <c r="F33" s="58">
        <f t="shared" si="5"/>
        <v>0</v>
      </c>
      <c r="G33" s="58">
        <f t="shared" si="0"/>
        <v>1.1999999999999999E-3</v>
      </c>
      <c r="H33" s="58">
        <f t="shared" si="1"/>
        <v>9.9006977832993837E-4</v>
      </c>
      <c r="I33" s="58">
        <f t="shared" si="13"/>
        <v>9911.9494230562887</v>
      </c>
      <c r="J33" s="58">
        <f t="shared" si="14"/>
        <v>9.8135215681028996</v>
      </c>
      <c r="K33" s="58">
        <f t="shared" si="6"/>
        <v>9907.0426622722371</v>
      </c>
      <c r="L33" s="58">
        <f t="shared" si="7"/>
        <v>451166.97886785609</v>
      </c>
      <c r="M33" s="58">
        <f t="shared" si="8"/>
        <v>45.517481941381973</v>
      </c>
      <c r="N33" s="58"/>
      <c r="O33" s="58">
        <f>'Quintile Functions'!CC41</f>
        <v>3072.3231375000005</v>
      </c>
      <c r="Q33" s="58">
        <f>'Male Inactive'!Q33*'MI Epi'!DA51</f>
        <v>0</v>
      </c>
      <c r="R33" s="58">
        <f>'Male Inactive'!R33*'MI Epi'!DA51</f>
        <v>0</v>
      </c>
      <c r="S33" s="58">
        <f t="shared" si="9"/>
        <v>0</v>
      </c>
      <c r="T33" s="58">
        <f t="shared" si="9"/>
        <v>0</v>
      </c>
      <c r="U33" s="58">
        <f t="shared" si="15"/>
        <v>0</v>
      </c>
      <c r="W33" s="58">
        <f>'Male Inactive'!W33*'Stroke Epi'!$CP59</f>
        <v>2.0943977884528751E-4</v>
      </c>
      <c r="X33" s="58">
        <f>'Male Inactive'!X33*'Stroke Epi'!$CP59</f>
        <v>2.0943977884528751E-4</v>
      </c>
      <c r="Y33" s="58">
        <f t="shared" si="10"/>
        <v>2.0941784786587814E-4</v>
      </c>
      <c r="Z33" s="58">
        <f t="shared" si="10"/>
        <v>2.0941784786587814E-4</v>
      </c>
      <c r="AA33" s="58">
        <f t="shared" si="16"/>
        <v>5.2415921270741674E-4</v>
      </c>
      <c r="AB33" s="58"/>
      <c r="AC33" s="58">
        <f>'Male Inactive'!AC33*'Bowel Cancer Epi'!$CM76</f>
        <v>0</v>
      </c>
      <c r="AD33" s="58">
        <f>'Male Inactive'!AD33*'Bowel Cancer Epi'!$CM76</f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'Male Inactive'!AI33*'Diabetes Epi'!$BT86</f>
        <v>2.3180137542762077E-3</v>
      </c>
      <c r="AJ33" s="58">
        <f>'Male Inactive'!AJ33*'Diabetes Epi'!$BT86</f>
        <v>0</v>
      </c>
      <c r="AK33" s="58">
        <f t="shared" si="20"/>
        <v>2.3153292350451826E-3</v>
      </c>
      <c r="AL33" s="58">
        <f t="shared" si="20"/>
        <v>0</v>
      </c>
      <c r="AM33" s="58">
        <f t="shared" si="18"/>
        <v>1.8619042669836192E-2</v>
      </c>
    </row>
    <row r="34" spans="1:39">
      <c r="A34" s="58">
        <v>36</v>
      </c>
      <c r="B34" s="58">
        <f>'ACM Rates'!M47-(SUM(C34:F34))</f>
        <v>9.9066241360374349E-4</v>
      </c>
      <c r="C34" s="58">
        <f t="shared" si="2"/>
        <v>0</v>
      </c>
      <c r="D34" s="58">
        <f t="shared" si="3"/>
        <v>2.0933758639625637E-4</v>
      </c>
      <c r="E34" s="58">
        <f t="shared" si="4"/>
        <v>0</v>
      </c>
      <c r="F34" s="58">
        <f t="shared" si="5"/>
        <v>0</v>
      </c>
      <c r="G34" s="58">
        <f t="shared" si="0"/>
        <v>1.1999999999999999E-3</v>
      </c>
      <c r="H34" s="58">
        <f t="shared" si="1"/>
        <v>9.9017186959604597E-4</v>
      </c>
      <c r="I34" s="58">
        <f t="shared" si="13"/>
        <v>9902.1359014881855</v>
      </c>
      <c r="J34" s="58">
        <f t="shared" si="14"/>
        <v>9.8048164185706845</v>
      </c>
      <c r="K34" s="58">
        <f t="shared" si="6"/>
        <v>9897.2334932788999</v>
      </c>
      <c r="L34" s="58">
        <f t="shared" si="7"/>
        <v>441269.74537457718</v>
      </c>
      <c r="M34" s="58">
        <f t="shared" si="8"/>
        <v>44.56308717276432</v>
      </c>
      <c r="N34" s="58"/>
      <c r="O34" s="58">
        <f>'Quintile Functions'!CC42</f>
        <v>3091.1766520000001</v>
      </c>
      <c r="Q34" s="58">
        <f>'Male Inactive'!Q34*'MI Epi'!DA52</f>
        <v>0</v>
      </c>
      <c r="R34" s="58">
        <f>'Male Inactive'!R34*'MI Epi'!DA52</f>
        <v>0</v>
      </c>
      <c r="S34" s="58">
        <f t="shared" si="9"/>
        <v>0</v>
      </c>
      <c r="T34" s="58">
        <f t="shared" si="9"/>
        <v>0</v>
      </c>
      <c r="U34" s="58">
        <f t="shared" si="15"/>
        <v>0</v>
      </c>
      <c r="W34" s="58">
        <f>'Male Inactive'!W34*'Stroke Epi'!$CP60</f>
        <v>2.0933758639625637E-4</v>
      </c>
      <c r="X34" s="58">
        <f>'Male Inactive'!X34*'Stroke Epi'!$CP60</f>
        <v>2.0933758639625637E-4</v>
      </c>
      <c r="Y34" s="58">
        <f t="shared" si="10"/>
        <v>2.0931567681259367E-4</v>
      </c>
      <c r="Z34" s="58">
        <f t="shared" si="10"/>
        <v>2.0931567681259367E-4</v>
      </c>
      <c r="AA34" s="58">
        <f t="shared" si="16"/>
        <v>5.2415921270741674E-4</v>
      </c>
      <c r="AB34" s="58"/>
      <c r="AC34" s="58">
        <f>'Male Inactive'!AC34*'Bowel Cancer Epi'!$CM77</f>
        <v>0</v>
      </c>
      <c r="AD34" s="58">
        <f>'Male Inactive'!AD34*'Bowel Cancer Epi'!$CM77</f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'Male Inactive'!AI34*'Diabetes Epi'!$BT87</f>
        <v>2.3166053777349343E-3</v>
      </c>
      <c r="AJ34" s="58">
        <f>'Male Inactive'!AJ34*'Diabetes Epi'!$BT87</f>
        <v>0</v>
      </c>
      <c r="AK34" s="58">
        <f t="shared" si="20"/>
        <v>2.3139241183698367E-3</v>
      </c>
      <c r="AL34" s="58">
        <f t="shared" si="20"/>
        <v>0</v>
      </c>
      <c r="AM34" s="58">
        <f t="shared" si="18"/>
        <v>2.0891262691059349E-2</v>
      </c>
    </row>
    <row r="35" spans="1:39">
      <c r="A35" s="58">
        <v>37</v>
      </c>
      <c r="B35" s="58">
        <f>'ACM Rates'!M48-(SUM(C35:F35))</f>
        <v>9.9076796734984133E-4</v>
      </c>
      <c r="C35" s="58">
        <f t="shared" si="2"/>
        <v>0</v>
      </c>
      <c r="D35" s="58">
        <f t="shared" si="3"/>
        <v>2.0923203265015846E-4</v>
      </c>
      <c r="E35" s="58">
        <f t="shared" si="4"/>
        <v>0</v>
      </c>
      <c r="F35" s="58">
        <f t="shared" si="5"/>
        <v>0</v>
      </c>
      <c r="G35" s="58">
        <f t="shared" ref="G35:G66" si="21">B35+(SUM(C35:F35))</f>
        <v>1.1999999999999997E-3</v>
      </c>
      <c r="H35" s="58">
        <f t="shared" ref="H35:H66" si="22">1-EXP(-B35)</f>
        <v>9.9027731882028736E-4</v>
      </c>
      <c r="I35" s="58">
        <f t="shared" si="13"/>
        <v>9892.3310850696143</v>
      </c>
      <c r="J35" s="58">
        <f t="shared" si="14"/>
        <v>9.7961511038053217</v>
      </c>
      <c r="K35" s="58">
        <f t="shared" si="6"/>
        <v>9887.433009517712</v>
      </c>
      <c r="L35" s="58">
        <f t="shared" si="7"/>
        <v>431382.31236505945</v>
      </c>
      <c r="M35" s="58">
        <f t="shared" si="8"/>
        <v>43.607751161517427</v>
      </c>
      <c r="N35" s="58"/>
      <c r="O35" s="58">
        <f>'Quintile Functions'!CC43</f>
        <v>3104.0704544999999</v>
      </c>
      <c r="Q35" s="58">
        <f>'Male Inactive'!Q35*'MI Epi'!DA53</f>
        <v>0</v>
      </c>
      <c r="R35" s="58">
        <f>'Male Inactive'!R35*'MI Epi'!DA53</f>
        <v>0</v>
      </c>
      <c r="S35" s="58">
        <f t="shared" si="9"/>
        <v>0</v>
      </c>
      <c r="T35" s="58">
        <f t="shared" si="9"/>
        <v>0</v>
      </c>
      <c r="U35" s="58">
        <f t="shared" si="15"/>
        <v>0</v>
      </c>
      <c r="W35" s="58">
        <f>'Male Inactive'!W35*'Stroke Epi'!$CP61</f>
        <v>2.0923203265015846E-4</v>
      </c>
      <c r="X35" s="58">
        <f>'Male Inactive'!X35*'Stroke Epi'!$CP61</f>
        <v>2.0923203265015846E-4</v>
      </c>
      <c r="Y35" s="58">
        <f t="shared" si="10"/>
        <v>2.0921014515495884E-4</v>
      </c>
      <c r="Z35" s="58">
        <f t="shared" si="10"/>
        <v>2.0921014515495884E-4</v>
      </c>
      <c r="AA35" s="58">
        <f t="shared" si="16"/>
        <v>5.2415921270741674E-4</v>
      </c>
      <c r="AB35" s="58"/>
      <c r="AC35" s="58">
        <f>'Male Inactive'!AC35*'Bowel Cancer Epi'!$CM78</f>
        <v>0</v>
      </c>
      <c r="AD35" s="58">
        <f>'Male Inactive'!AD35*'Bowel Cancer Epi'!$CM78</f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'Male Inactive'!AI35*'Diabetes Epi'!$BT88</f>
        <v>2.3150366762141744E-3</v>
      </c>
      <c r="AJ35" s="58">
        <f>'Male Inactive'!AJ35*'Diabetes Epi'!$BT88</f>
        <v>0</v>
      </c>
      <c r="AK35" s="58">
        <f t="shared" si="20"/>
        <v>2.3123590454777743E-3</v>
      </c>
      <c r="AL35" s="58">
        <f t="shared" si="20"/>
        <v>0</v>
      </c>
      <c r="AM35" s="58">
        <f t="shared" si="18"/>
        <v>2.3156846012825145E-2</v>
      </c>
    </row>
    <row r="36" spans="1:39">
      <c r="A36" s="58">
        <v>38</v>
      </c>
      <c r="B36" s="58">
        <f>'ACM Rates'!M49-(SUM(C36:F36))</f>
        <v>9.9087673732554493E-4</v>
      </c>
      <c r="C36" s="58">
        <f t="shared" si="2"/>
        <v>0</v>
      </c>
      <c r="D36" s="58">
        <f t="shared" si="3"/>
        <v>2.0912326267445491E-4</v>
      </c>
      <c r="E36" s="58">
        <f t="shared" si="4"/>
        <v>0</v>
      </c>
      <c r="F36" s="58">
        <f t="shared" si="5"/>
        <v>0</v>
      </c>
      <c r="G36" s="58">
        <f t="shared" si="21"/>
        <v>1.1999999999999999E-3</v>
      </c>
      <c r="H36" s="58">
        <f t="shared" si="22"/>
        <v>9.9038598107759057E-4</v>
      </c>
      <c r="I36" s="58">
        <f t="shared" si="13"/>
        <v>9882.5349339658096</v>
      </c>
      <c r="J36" s="58">
        <f t="shared" si="14"/>
        <v>9.7875240561092909</v>
      </c>
      <c r="K36" s="58">
        <f t="shared" si="6"/>
        <v>9877.6411719377538</v>
      </c>
      <c r="L36" s="58">
        <f t="shared" si="7"/>
        <v>421504.6711931217</v>
      </c>
      <c r="M36" s="58">
        <f t="shared" si="8"/>
        <v>42.651472927702983</v>
      </c>
      <c r="N36" s="58"/>
      <c r="O36" s="58">
        <f>'Quintile Functions'!CC44</f>
        <v>3110.9284559999996</v>
      </c>
      <c r="Q36" s="58">
        <f>'Male Inactive'!Q36*'MI Epi'!DA54</f>
        <v>0</v>
      </c>
      <c r="R36" s="58">
        <f>'Male Inactive'!R36*'MI Epi'!DA54</f>
        <v>0</v>
      </c>
      <c r="S36" s="58">
        <f t="shared" si="9"/>
        <v>0</v>
      </c>
      <c r="T36" s="58">
        <f t="shared" si="9"/>
        <v>0</v>
      </c>
      <c r="U36" s="58">
        <f t="shared" si="15"/>
        <v>0</v>
      </c>
      <c r="W36" s="58">
        <f>'Male Inactive'!W36*'Stroke Epi'!$CP62</f>
        <v>2.0912326267445491E-4</v>
      </c>
      <c r="X36" s="58">
        <f>'Male Inactive'!X36*'Stroke Epi'!$CP62</f>
        <v>2.0912326267445491E-4</v>
      </c>
      <c r="Y36" s="58">
        <f t="shared" si="10"/>
        <v>2.0910139792917892E-4</v>
      </c>
      <c r="Z36" s="58">
        <f t="shared" si="10"/>
        <v>2.0910139792917892E-4</v>
      </c>
      <c r="AA36" s="58">
        <f t="shared" si="16"/>
        <v>5.2415921270741674E-4</v>
      </c>
      <c r="AB36" s="58"/>
      <c r="AC36" s="58">
        <f>'Male Inactive'!AC36*'Bowel Cancer Epi'!$CM79</f>
        <v>0</v>
      </c>
      <c r="AD36" s="58">
        <f>'Male Inactive'!AD36*'Bowel Cancer Epi'!$CM79</f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'Male Inactive'!AI36*'Diabetes Epi'!$BT89</f>
        <v>2.3133100815561298E-3</v>
      </c>
      <c r="AJ36" s="58">
        <f>'Male Inactive'!AJ36*'Diabetes Epi'!$BT89</f>
        <v>0</v>
      </c>
      <c r="AK36" s="58">
        <f t="shared" si="20"/>
        <v>2.3106364418393754E-3</v>
      </c>
      <c r="AL36" s="58">
        <f t="shared" si="20"/>
        <v>0</v>
      </c>
      <c r="AM36" s="58">
        <f t="shared" si="18"/>
        <v>2.5415658115960426E-2</v>
      </c>
    </row>
    <row r="37" spans="1:39">
      <c r="A37" s="58">
        <v>39</v>
      </c>
      <c r="B37" s="58">
        <f>'ACM Rates'!M50-(SUM(C37:F37))</f>
        <v>9.9098859527181962E-4</v>
      </c>
      <c r="C37" s="58">
        <f t="shared" si="2"/>
        <v>0</v>
      </c>
      <c r="D37" s="58">
        <f t="shared" si="3"/>
        <v>2.0901140472818016E-4</v>
      </c>
      <c r="E37" s="58">
        <f t="shared" si="4"/>
        <v>0</v>
      </c>
      <c r="F37" s="58">
        <f t="shared" si="5"/>
        <v>0</v>
      </c>
      <c r="G37" s="58">
        <f t="shared" si="21"/>
        <v>1.1999999999999997E-3</v>
      </c>
      <c r="H37" s="58">
        <f t="shared" si="22"/>
        <v>9.9049772823511795E-4</v>
      </c>
      <c r="I37" s="58">
        <f t="shared" si="13"/>
        <v>9872.7474099096999</v>
      </c>
      <c r="J37" s="58">
        <f t="shared" si="14"/>
        <v>9.7789338809547033</v>
      </c>
      <c r="K37" s="58">
        <f t="shared" si="6"/>
        <v>9867.8579429692218</v>
      </c>
      <c r="L37" s="58">
        <f t="shared" si="7"/>
        <v>411636.81325015245</v>
      </c>
      <c r="M37" s="58">
        <f t="shared" si="8"/>
        <v>41.69425147421223</v>
      </c>
      <c r="N37" s="58"/>
      <c r="O37" s="58">
        <f>'Quintile Functions'!CC45</f>
        <v>3111.6745675000002</v>
      </c>
      <c r="Q37" s="58">
        <f>'Male Inactive'!Q37*'MI Epi'!DA55</f>
        <v>0</v>
      </c>
      <c r="R37" s="58">
        <f>'Male Inactive'!R37*'MI Epi'!DA55</f>
        <v>0</v>
      </c>
      <c r="S37" s="58">
        <f t="shared" si="9"/>
        <v>0</v>
      </c>
      <c r="T37" s="58">
        <f t="shared" si="9"/>
        <v>0</v>
      </c>
      <c r="U37" s="58">
        <f t="shared" si="15"/>
        <v>0</v>
      </c>
      <c r="W37" s="58">
        <f>'Male Inactive'!W37*'Stroke Epi'!$CP63</f>
        <v>2.0901140472818016E-4</v>
      </c>
      <c r="X37" s="58">
        <f>'Male Inactive'!X37*'Stroke Epi'!$CP63</f>
        <v>2.0901140472818016E-4</v>
      </c>
      <c r="Y37" s="58">
        <f t="shared" si="10"/>
        <v>2.0898956336623531E-4</v>
      </c>
      <c r="Z37" s="58">
        <f t="shared" si="10"/>
        <v>2.0898956336623531E-4</v>
      </c>
      <c r="AA37" s="58">
        <f t="shared" si="16"/>
        <v>5.2415921270741674E-4</v>
      </c>
      <c r="AB37" s="58"/>
      <c r="AC37" s="58">
        <f>'Male Inactive'!AC37*'Bowel Cancer Epi'!$CM80</f>
        <v>0</v>
      </c>
      <c r="AD37" s="58">
        <f>'Male Inactive'!AD37*'Bowel Cancer Epi'!$CM80</f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'Male Inactive'!AI37*'Diabetes Epi'!$BT90</f>
        <v>2.3114285983744909E-3</v>
      </c>
      <c r="AJ37" s="58">
        <f>'Male Inactive'!AJ37*'Diabetes Epi'!$BT90</f>
        <v>0</v>
      </c>
      <c r="AK37" s="58">
        <f t="shared" si="20"/>
        <v>2.3087593043153998E-3</v>
      </c>
      <c r="AL37" s="58">
        <f t="shared" si="20"/>
        <v>0</v>
      </c>
      <c r="AM37" s="58">
        <f t="shared" si="18"/>
        <v>2.7667568211963731E-2</v>
      </c>
    </row>
    <row r="38" spans="1:39">
      <c r="A38" s="58">
        <v>40</v>
      </c>
      <c r="B38" s="58">
        <f>'ACM Rates'!M51-(SUM(C38:F38))</f>
        <v>1.4911034476892749E-3</v>
      </c>
      <c r="C38" s="58">
        <f t="shared" si="2"/>
        <v>0</v>
      </c>
      <c r="D38" s="58">
        <f t="shared" si="3"/>
        <v>2.0889655231072493E-4</v>
      </c>
      <c r="E38" s="58">
        <f t="shared" si="4"/>
        <v>0</v>
      </c>
      <c r="F38" s="58">
        <f t="shared" si="5"/>
        <v>0</v>
      </c>
      <c r="G38" s="58">
        <f t="shared" si="21"/>
        <v>1.6999999999999999E-3</v>
      </c>
      <c r="H38" s="58">
        <f t="shared" si="22"/>
        <v>1.4899923052881237E-3</v>
      </c>
      <c r="I38" s="58">
        <f t="shared" si="13"/>
        <v>9862.9684760287455</v>
      </c>
      <c r="J38" s="58">
        <f t="shared" si="14"/>
        <v>14.695747136582161</v>
      </c>
      <c r="K38" s="58">
        <f t="shared" si="6"/>
        <v>9855.6206024604544</v>
      </c>
      <c r="L38" s="58">
        <f t="shared" si="7"/>
        <v>401781.19264769199</v>
      </c>
      <c r="M38" s="58">
        <f t="shared" si="8"/>
        <v>40.736335477923618</v>
      </c>
      <c r="N38" s="58"/>
      <c r="O38" s="58">
        <f>'Quintile Functions'!CC46</f>
        <v>3106.2327</v>
      </c>
      <c r="Q38" s="58">
        <f>'Male Inactive'!Q38*'MI Epi'!DA56</f>
        <v>1.0355042733268077E-4</v>
      </c>
      <c r="R38" s="58">
        <f>'Male Inactive'!R38*'MI Epi'!DA56</f>
        <v>0</v>
      </c>
      <c r="S38" s="58">
        <f t="shared" si="9"/>
        <v>1.0354506617227255E-4</v>
      </c>
      <c r="T38" s="58">
        <f t="shared" si="9"/>
        <v>0</v>
      </c>
      <c r="U38" s="58">
        <f t="shared" si="15"/>
        <v>0</v>
      </c>
      <c r="W38" s="58">
        <f>'Male Inactive'!W38*'Stroke Epi'!$CP64</f>
        <v>3.133448284660873E-4</v>
      </c>
      <c r="X38" s="58">
        <f>'Male Inactive'!X38*'Stroke Epi'!$CP64</f>
        <v>2.0889655231072493E-4</v>
      </c>
      <c r="Y38" s="58">
        <f t="shared" si="10"/>
        <v>3.1329574110250391E-4</v>
      </c>
      <c r="Z38" s="58">
        <f t="shared" si="10"/>
        <v>2.0887473494513031E-4</v>
      </c>
      <c r="AA38" s="58">
        <f t="shared" si="16"/>
        <v>5.2415921270741674E-4</v>
      </c>
      <c r="AB38" s="58"/>
      <c r="AC38" s="58">
        <f>'Male Inactive'!AC38*'Bowel Cancer Epi'!$CM81</f>
        <v>1.0127273090374135E-4</v>
      </c>
      <c r="AD38" s="58">
        <f>'Male Inactive'!AD38*'Bowel Cancer Epi'!$CM81</f>
        <v>0</v>
      </c>
      <c r="AE38" s="58">
        <f t="shared" si="19"/>
        <v>1.0126760299378201E-4</v>
      </c>
      <c r="AF38" s="58">
        <f t="shared" si="19"/>
        <v>0</v>
      </c>
      <c r="AG38" s="58">
        <f t="shared" si="17"/>
        <v>0</v>
      </c>
      <c r="AI38" s="58">
        <f>'Male Inactive'!AI38*'Diabetes Epi'!$BT91</f>
        <v>3.6290504846277819E-3</v>
      </c>
      <c r="AJ38" s="58">
        <f>'Male Inactive'!AJ38*'Diabetes Epi'!$BT91</f>
        <v>0</v>
      </c>
      <c r="AK38" s="58">
        <f t="shared" si="20"/>
        <v>3.6224734394663116E-3</v>
      </c>
      <c r="AL38" s="58">
        <f t="shared" si="20"/>
        <v>0</v>
      </c>
      <c r="AM38" s="58">
        <f t="shared" si="18"/>
        <v>2.9912449760741977E-2</v>
      </c>
    </row>
    <row r="39" spans="1:39">
      <c r="A39" s="58">
        <v>41</v>
      </c>
      <c r="B39" s="58">
        <f>'ACM Rates'!M52-(SUM(C39:F39))</f>
        <v>1.4912212641191992E-3</v>
      </c>
      <c r="C39" s="58">
        <f t="shared" si="2"/>
        <v>0</v>
      </c>
      <c r="D39" s="58">
        <f t="shared" si="3"/>
        <v>2.0877873588080064E-4</v>
      </c>
      <c r="E39" s="58">
        <f t="shared" si="4"/>
        <v>0</v>
      </c>
      <c r="F39" s="58">
        <f t="shared" si="5"/>
        <v>0</v>
      </c>
      <c r="G39" s="58">
        <f t="shared" si="21"/>
        <v>1.6999999999999999E-3</v>
      </c>
      <c r="H39" s="58">
        <f t="shared" si="22"/>
        <v>1.4901099461654965E-3</v>
      </c>
      <c r="I39" s="58">
        <f t="shared" si="13"/>
        <v>9848.2727288921633</v>
      </c>
      <c r="J39" s="58">
        <f t="shared" si="14"/>
        <v>14.675009145872629</v>
      </c>
      <c r="K39" s="58">
        <f t="shared" si="6"/>
        <v>9840.9352243192261</v>
      </c>
      <c r="L39" s="58">
        <f t="shared" si="7"/>
        <v>391940.25742337276</v>
      </c>
      <c r="M39" s="58">
        <f t="shared" si="8"/>
        <v>39.79786793206145</v>
      </c>
      <c r="N39" s="58"/>
      <c r="O39" s="58">
        <f>'Quintile Functions'!CC47</f>
        <v>3094.5267644999999</v>
      </c>
      <c r="Q39" s="58">
        <f>'Male Inactive'!Q39*'MI Epi'!DA57</f>
        <v>1.0351793530562661E-4</v>
      </c>
      <c r="R39" s="58">
        <f>'Male Inactive'!R39*'MI Epi'!DA57</f>
        <v>0</v>
      </c>
      <c r="S39" s="58">
        <f t="shared" si="9"/>
        <v>1.0351257750906839E-4</v>
      </c>
      <c r="T39" s="58">
        <f t="shared" si="9"/>
        <v>0</v>
      </c>
      <c r="U39" s="58">
        <f t="shared" si="15"/>
        <v>1.0354506617227255E-4</v>
      </c>
      <c r="W39" s="58">
        <f>'Male Inactive'!W39*'Stroke Epi'!$CP65</f>
        <v>3.1316810382120083E-4</v>
      </c>
      <c r="X39" s="58">
        <f>'Male Inactive'!X39*'Stroke Epi'!$CP65</f>
        <v>2.0877873588080064E-4</v>
      </c>
      <c r="Y39" s="58">
        <f t="shared" si="10"/>
        <v>3.1311907180908705E-4</v>
      </c>
      <c r="Z39" s="58">
        <f t="shared" si="10"/>
        <v>2.0875694311717208E-4</v>
      </c>
      <c r="AA39" s="58">
        <f t="shared" si="16"/>
        <v>6.285472896643186E-4</v>
      </c>
      <c r="AB39" s="58"/>
      <c r="AC39" s="58">
        <f>'Male Inactive'!AC39*'Bowel Cancer Epi'!$CM82</f>
        <v>1.0126165330996993E-4</v>
      </c>
      <c r="AD39" s="58">
        <f>'Male Inactive'!AD39*'Bowel Cancer Epi'!$CM82</f>
        <v>0</v>
      </c>
      <c r="AE39" s="58">
        <f t="shared" si="19"/>
        <v>1.0125652652182016E-4</v>
      </c>
      <c r="AF39" s="58">
        <f t="shared" si="19"/>
        <v>0</v>
      </c>
      <c r="AG39" s="58">
        <f t="shared" si="17"/>
        <v>1.0126760299378201E-4</v>
      </c>
      <c r="AI39" s="58">
        <f>'Male Inactive'!AI39*'Diabetes Epi'!$BT92</f>
        <v>3.6256245087626982E-3</v>
      </c>
      <c r="AJ39" s="58">
        <f>'Male Inactive'!AJ39*'Diabetes Epi'!$BT92</f>
        <v>0</v>
      </c>
      <c r="AK39" s="58">
        <f t="shared" si="20"/>
        <v>3.6190598682603881E-3</v>
      </c>
      <c r="AL39" s="58">
        <f t="shared" si="20"/>
        <v>0</v>
      </c>
      <c r="AM39" s="58">
        <f t="shared" si="18"/>
        <v>3.342656614544063E-2</v>
      </c>
    </row>
    <row r="40" spans="1:39">
      <c r="A40" s="58">
        <v>42</v>
      </c>
      <c r="B40" s="58">
        <f>'ACM Rates'!M53-(SUM(C40:F40))</f>
        <v>1.4913421225653629E-3</v>
      </c>
      <c r="C40" s="58">
        <f t="shared" si="2"/>
        <v>0</v>
      </c>
      <c r="D40" s="58">
        <f t="shared" si="3"/>
        <v>2.0865787743463702E-4</v>
      </c>
      <c r="E40" s="58">
        <f t="shared" si="4"/>
        <v>0</v>
      </c>
      <c r="F40" s="58">
        <f t="shared" si="5"/>
        <v>0</v>
      </c>
      <c r="G40" s="58">
        <f t="shared" si="21"/>
        <v>1.6999999999999999E-3</v>
      </c>
      <c r="H40" s="58">
        <f t="shared" si="22"/>
        <v>1.4902306245120345E-3</v>
      </c>
      <c r="I40" s="58">
        <f t="shared" si="13"/>
        <v>9833.5977197462907</v>
      </c>
      <c r="J40" s="58">
        <f t="shared" si="14"/>
        <v>14.654328471097633</v>
      </c>
      <c r="K40" s="58">
        <f t="shared" si="6"/>
        <v>9826.2705555107423</v>
      </c>
      <c r="L40" s="58">
        <f t="shared" si="7"/>
        <v>382113.98686786206</v>
      </c>
      <c r="M40" s="58">
        <f t="shared" si="8"/>
        <v>38.858004746376864</v>
      </c>
      <c r="N40" s="58"/>
      <c r="O40" s="58">
        <f>'Quintile Functions'!CC48</f>
        <v>3076.4806719999997</v>
      </c>
      <c r="Q40" s="58">
        <f>'Male Inactive'!Q40*'MI Epi'!DA58</f>
        <v>1.0348432436027417E-4</v>
      </c>
      <c r="R40" s="58">
        <f>'Male Inactive'!R40*'MI Epi'!DA58</f>
        <v>0</v>
      </c>
      <c r="S40" s="58">
        <f t="shared" si="9"/>
        <v>1.0347897004225892E-4</v>
      </c>
      <c r="T40" s="58">
        <f t="shared" si="9"/>
        <v>0</v>
      </c>
      <c r="U40" s="58">
        <f t="shared" si="15"/>
        <v>2.0704692546465311E-4</v>
      </c>
      <c r="W40" s="58">
        <f>'Male Inactive'!W40*'Stroke Epi'!$CP66</f>
        <v>3.129868161519555E-4</v>
      </c>
      <c r="X40" s="58">
        <f>'Male Inactive'!X40*'Stroke Epi'!$CP66</f>
        <v>2.0865787743463702E-4</v>
      </c>
      <c r="Y40" s="58">
        <f t="shared" si="10"/>
        <v>3.12937840888039E-4</v>
      </c>
      <c r="Z40" s="58">
        <f t="shared" si="10"/>
        <v>2.0863610989374504E-4</v>
      </c>
      <c r="AA40" s="58">
        <f t="shared" si="16"/>
        <v>7.328655989944676E-4</v>
      </c>
      <c r="AB40" s="58"/>
      <c r="AC40" s="58">
        <f>'Male Inactive'!AC40*'Bowel Cancer Epi'!$CM83</f>
        <v>1.0125034365370694E-4</v>
      </c>
      <c r="AD40" s="58">
        <f>'Male Inactive'!AD40*'Bowel Cancer Epi'!$CM83</f>
        <v>0</v>
      </c>
      <c r="AE40" s="58">
        <f t="shared" si="19"/>
        <v>1.0124521801069264E-4</v>
      </c>
      <c r="AF40" s="58">
        <f t="shared" si="19"/>
        <v>0</v>
      </c>
      <c r="AG40" s="58">
        <f t="shared" si="17"/>
        <v>2.0251387550987383E-4</v>
      </c>
      <c r="AI40" s="58">
        <f>'Male Inactive'!AI40*'Diabetes Epi'!$BT93</f>
        <v>3.621974004800888E-3</v>
      </c>
      <c r="AJ40" s="58">
        <f>'Male Inactive'!AJ40*'Diabetes Epi'!$BT93</f>
        <v>0</v>
      </c>
      <c r="AK40" s="58">
        <f t="shared" si="20"/>
        <v>3.615422569052007E-3</v>
      </c>
      <c r="AL40" s="58">
        <f t="shared" si="20"/>
        <v>0</v>
      </c>
      <c r="AM40" s="58">
        <f t="shared" si="18"/>
        <v>3.6924653269630306E-2</v>
      </c>
    </row>
    <row r="41" spans="1:39">
      <c r="A41" s="58">
        <v>43</v>
      </c>
      <c r="B41" s="58">
        <f>'ACM Rates'!M54-(SUM(C41:F41))</f>
        <v>1.4914662841603611E-3</v>
      </c>
      <c r="C41" s="58">
        <f t="shared" si="2"/>
        <v>0</v>
      </c>
      <c r="D41" s="58">
        <f t="shared" si="3"/>
        <v>2.0853371583963882E-4</v>
      </c>
      <c r="E41" s="58">
        <f t="shared" si="4"/>
        <v>0</v>
      </c>
      <c r="F41" s="58">
        <f t="shared" si="5"/>
        <v>0</v>
      </c>
      <c r="G41" s="58">
        <f t="shared" si="21"/>
        <v>1.6999999999999999E-3</v>
      </c>
      <c r="H41" s="58">
        <f t="shared" si="22"/>
        <v>1.4903546010699431E-3</v>
      </c>
      <c r="I41" s="58">
        <f t="shared" si="13"/>
        <v>9818.9433912751938</v>
      </c>
      <c r="J41" s="58">
        <f t="shared" si="14"/>
        <v>14.633707460832296</v>
      </c>
      <c r="K41" s="58">
        <f t="shared" si="6"/>
        <v>9811.6265375447765</v>
      </c>
      <c r="L41" s="58">
        <f t="shared" si="7"/>
        <v>372302.36033031729</v>
      </c>
      <c r="M41" s="58">
        <f t="shared" si="8"/>
        <v>37.916743736513801</v>
      </c>
      <c r="N41" s="58"/>
      <c r="O41" s="58">
        <f>'Quintile Functions'!CC49</f>
        <v>3052.0183334999992</v>
      </c>
      <c r="Q41" s="58">
        <f>'Male Inactive'!Q41*'MI Epi'!DA59</f>
        <v>1.0344964080582549E-4</v>
      </c>
      <c r="R41" s="58">
        <f>'Male Inactive'!R41*'MI Epi'!DA59</f>
        <v>0</v>
      </c>
      <c r="S41" s="58">
        <f t="shared" si="9"/>
        <v>1.0344429007624889E-4</v>
      </c>
      <c r="T41" s="58">
        <f t="shared" si="9"/>
        <v>0</v>
      </c>
      <c r="U41" s="58">
        <f t="shared" si="15"/>
        <v>3.1050447050431451E-4</v>
      </c>
      <c r="W41" s="58">
        <f>'Male Inactive'!W41*'Stroke Epi'!$CP67</f>
        <v>3.1280057375945809E-4</v>
      </c>
      <c r="X41" s="58">
        <f>'Male Inactive'!X41*'Stroke Epi'!$CP67</f>
        <v>2.0853371583963882E-4</v>
      </c>
      <c r="Y41" s="58">
        <f t="shared" si="10"/>
        <v>3.1275165676059036E-4</v>
      </c>
      <c r="Z41" s="58">
        <f t="shared" si="10"/>
        <v>2.0851197419557987E-4</v>
      </c>
      <c r="AA41" s="58">
        <f t="shared" si="16"/>
        <v>8.3711264053541528E-4</v>
      </c>
      <c r="AB41" s="58"/>
      <c r="AC41" s="58">
        <f>'Male Inactive'!AC41*'Bowel Cancer Epi'!$CM84</f>
        <v>1.0123881640317719E-4</v>
      </c>
      <c r="AD41" s="58">
        <f>'Male Inactive'!AD41*'Bowel Cancer Epi'!$CM84</f>
        <v>0</v>
      </c>
      <c r="AE41" s="58">
        <f t="shared" si="19"/>
        <v>1.0123369192716059E-4</v>
      </c>
      <c r="AF41" s="58">
        <f t="shared" si="19"/>
        <v>0</v>
      </c>
      <c r="AG41" s="58">
        <f t="shared" si="17"/>
        <v>3.0373858995909027E-4</v>
      </c>
      <c r="AI41" s="58">
        <f>'Male Inactive'!AI41*'Diabetes Epi'!$BT94</f>
        <v>3.6181065238827985E-3</v>
      </c>
      <c r="AJ41" s="58">
        <f>'Male Inactive'!AJ41*'Diabetes Epi'!$BT94</f>
        <v>0</v>
      </c>
      <c r="AK41" s="58">
        <f t="shared" si="20"/>
        <v>3.6115690632599895E-3</v>
      </c>
      <c r="AL41" s="58">
        <f t="shared" si="20"/>
        <v>0</v>
      </c>
      <c r="AM41" s="58">
        <f t="shared" si="18"/>
        <v>4.040657761389687E-2</v>
      </c>
    </row>
    <row r="42" spans="1:39">
      <c r="A42" s="58">
        <v>44</v>
      </c>
      <c r="B42" s="58">
        <f>'ACM Rates'!M55-(SUM(C42:F42))</f>
        <v>1.4915943195014593E-3</v>
      </c>
      <c r="C42" s="58">
        <f t="shared" si="2"/>
        <v>0</v>
      </c>
      <c r="D42" s="58">
        <f t="shared" si="3"/>
        <v>2.084056804985406E-4</v>
      </c>
      <c r="E42" s="58">
        <f t="shared" si="4"/>
        <v>0</v>
      </c>
      <c r="F42" s="58">
        <f t="shared" si="5"/>
        <v>0</v>
      </c>
      <c r="G42" s="58">
        <f t="shared" si="21"/>
        <v>1.6999999999999999E-3</v>
      </c>
      <c r="H42" s="58">
        <f t="shared" si="22"/>
        <v>1.4904824455848065E-3</v>
      </c>
      <c r="I42" s="58">
        <f t="shared" si="13"/>
        <v>9804.3096838143611</v>
      </c>
      <c r="J42" s="58">
        <f t="shared" si="14"/>
        <v>14.613151474802429</v>
      </c>
      <c r="K42" s="58">
        <f t="shared" si="6"/>
        <v>9797.0031080769586</v>
      </c>
      <c r="L42" s="58">
        <f t="shared" si="7"/>
        <v>362505.3572222403</v>
      </c>
      <c r="M42" s="58">
        <f t="shared" si="8"/>
        <v>36.974082715960051</v>
      </c>
      <c r="N42" s="58"/>
      <c r="O42" s="58">
        <f>'Quintile Functions'!CC50</f>
        <v>3021.0636600000007</v>
      </c>
      <c r="Q42" s="58">
        <f>'Male Inactive'!Q42*'MI Epi'!DA60</f>
        <v>1.0341393384722581E-4</v>
      </c>
      <c r="R42" s="58">
        <f>'Male Inactive'!R42*'MI Epi'!DA60</f>
        <v>0</v>
      </c>
      <c r="S42" s="58">
        <f t="shared" si="9"/>
        <v>1.0340858681068266E-4</v>
      </c>
      <c r="T42" s="58">
        <f t="shared" si="9"/>
        <v>0</v>
      </c>
      <c r="U42" s="58">
        <f t="shared" si="15"/>
        <v>4.1391664066604659E-4</v>
      </c>
      <c r="W42" s="58">
        <f>'Male Inactive'!W42*'Stroke Epi'!$CP68</f>
        <v>3.1260852074781084E-4</v>
      </c>
      <c r="X42" s="58">
        <f>'Male Inactive'!X42*'Stroke Epi'!$CP68</f>
        <v>2.084056804985406E-4</v>
      </c>
      <c r="Y42" s="58">
        <f t="shared" si="10"/>
        <v>3.1255966379539757E-4</v>
      </c>
      <c r="Z42" s="58">
        <f t="shared" si="10"/>
        <v>2.0838396554323513E-4</v>
      </c>
      <c r="AA42" s="58">
        <f t="shared" si="16"/>
        <v>9.4128678430088189E-4</v>
      </c>
      <c r="AB42" s="58"/>
      <c r="AC42" s="58">
        <f>'Male Inactive'!AC42*'Bowel Cancer Epi'!$CM85</f>
        <v>1.0122708741694019E-4</v>
      </c>
      <c r="AD42" s="58">
        <f>'Male Inactive'!AD42*'Bowel Cancer Epi'!$CM85</f>
        <v>0</v>
      </c>
      <c r="AE42" s="58">
        <f t="shared" si="19"/>
        <v>1.0122196412820639E-4</v>
      </c>
      <c r="AF42" s="58">
        <f t="shared" si="19"/>
        <v>0</v>
      </c>
      <c r="AG42" s="58">
        <f t="shared" si="17"/>
        <v>4.0494153330740857E-4</v>
      </c>
      <c r="AI42" s="58">
        <f>'Male Inactive'!AI42*'Diabetes Epi'!$BT95</f>
        <v>3.6140300236987997E-3</v>
      </c>
      <c r="AJ42" s="58">
        <f>'Male Inactive'!AJ42*'Diabetes Epi'!$BT95</f>
        <v>0</v>
      </c>
      <c r="AK42" s="58">
        <f t="shared" si="20"/>
        <v>3.6075072773590344E-3</v>
      </c>
      <c r="AL42" s="58">
        <f t="shared" si="20"/>
        <v>0</v>
      </c>
      <c r="AM42" s="58">
        <f t="shared" si="18"/>
        <v>4.3872215531494299E-2</v>
      </c>
    </row>
    <row r="43" spans="1:39">
      <c r="A43" s="58">
        <v>45</v>
      </c>
      <c r="B43" s="58">
        <f>'ACM Rates'!M56-(SUM(C43:F43))</f>
        <v>2.1905121569830875E-3</v>
      </c>
      <c r="C43" s="58">
        <f t="shared" si="2"/>
        <v>0</v>
      </c>
      <c r="D43" s="58">
        <f t="shared" si="3"/>
        <v>2.0827266964308633E-4</v>
      </c>
      <c r="E43" s="58">
        <f t="shared" si="4"/>
        <v>0</v>
      </c>
      <c r="F43" s="58">
        <f t="shared" si="5"/>
        <v>1.0121517337382623E-4</v>
      </c>
      <c r="G43" s="58">
        <f t="shared" si="21"/>
        <v>2.5000000000000001E-3</v>
      </c>
      <c r="H43" s="58">
        <f t="shared" si="22"/>
        <v>2.1881147360741648E-3</v>
      </c>
      <c r="I43" s="58">
        <f t="shared" si="13"/>
        <v>9789.696532339558</v>
      </c>
      <c r="J43" s="58">
        <f t="shared" si="14"/>
        <v>21.420979244106338</v>
      </c>
      <c r="K43" s="58">
        <f t="shared" si="6"/>
        <v>9778.9860427175045</v>
      </c>
      <c r="L43" s="58">
        <f t="shared" si="7"/>
        <v>352726.37117952283</v>
      </c>
      <c r="M43" s="58">
        <f t="shared" si="8"/>
        <v>36.03036825649464</v>
      </c>
      <c r="N43" s="58"/>
      <c r="O43" s="58">
        <f>'Quintile Functions'!CC51</f>
        <v>2983.5405624999999</v>
      </c>
      <c r="Q43" s="58">
        <f>'Male Inactive'!Q43*'MI Epi'!DA61</f>
        <v>6.202635228079995E-4</v>
      </c>
      <c r="R43" s="58">
        <f>'Male Inactive'!R43*'MI Epi'!DA61</f>
        <v>0</v>
      </c>
      <c r="S43" s="58">
        <f t="shared" si="9"/>
        <v>6.2007119915497011E-4</v>
      </c>
      <c r="T43" s="58">
        <f t="shared" si="9"/>
        <v>0</v>
      </c>
      <c r="U43" s="58">
        <f t="shared" si="15"/>
        <v>5.1728242494186055E-4</v>
      </c>
      <c r="W43" s="58">
        <f>'Male Inactive'!W43*'Stroke Epi'!$CP69</f>
        <v>4.1654533928617266E-4</v>
      </c>
      <c r="X43" s="58">
        <f>'Male Inactive'!X43*'Stroke Epi'!$CP69</f>
        <v>2.0827266964308633E-4</v>
      </c>
      <c r="Y43" s="58">
        <f t="shared" si="10"/>
        <v>4.1645859632089E-4</v>
      </c>
      <c r="Z43" s="58">
        <f t="shared" si="10"/>
        <v>2.0825098239629636E-4</v>
      </c>
      <c r="AA43" s="58">
        <f t="shared" si="16"/>
        <v>1.0453861159765792E-3</v>
      </c>
      <c r="AB43" s="58"/>
      <c r="AC43" s="58">
        <f>'Male Inactive'!AC43*'Bowel Cancer Epi'!$CM86</f>
        <v>1.0121517337382623E-4</v>
      </c>
      <c r="AD43" s="58">
        <f>'Male Inactive'!AD43*'Bowel Cancer Epi'!$CM86</f>
        <v>1.0121517337382623E-4</v>
      </c>
      <c r="AE43" s="58">
        <f t="shared" si="19"/>
        <v>1.0121005129093419E-4</v>
      </c>
      <c r="AF43" s="58">
        <f t="shared" si="19"/>
        <v>1.0121005129093419E-4</v>
      </c>
      <c r="AG43" s="58">
        <f t="shared" si="17"/>
        <v>5.0612250845825653E-4</v>
      </c>
      <c r="AI43" s="58">
        <f>'Male Inactive'!AI43*'Diabetes Epi'!$BT96</f>
        <v>5.3599357638752206E-3</v>
      </c>
      <c r="AJ43" s="58">
        <f>'Male Inactive'!AJ43*'Diabetes Epi'!$BT96</f>
        <v>0</v>
      </c>
      <c r="AK43" s="58">
        <f t="shared" si="20"/>
        <v>5.34559693801262E-3</v>
      </c>
      <c r="AL43" s="58">
        <f t="shared" si="20"/>
        <v>0</v>
      </c>
      <c r="AM43" s="58">
        <f t="shared" si="18"/>
        <v>4.7321453472049607E-2</v>
      </c>
    </row>
    <row r="44" spans="1:39">
      <c r="A44" s="58">
        <v>46</v>
      </c>
      <c r="B44" s="58">
        <f>'ACM Rates'!M57-(SUM(C44:F44))</f>
        <v>2.1906645008141351E-3</v>
      </c>
      <c r="C44" s="58">
        <f t="shared" si="2"/>
        <v>0</v>
      </c>
      <c r="D44" s="58">
        <f t="shared" si="3"/>
        <v>2.0813243396142783E-4</v>
      </c>
      <c r="E44" s="58">
        <f t="shared" si="4"/>
        <v>0</v>
      </c>
      <c r="F44" s="58">
        <f t="shared" si="5"/>
        <v>1.0120306522443687E-4</v>
      </c>
      <c r="G44" s="58">
        <f t="shared" si="21"/>
        <v>2.4999999999999996E-3</v>
      </c>
      <c r="H44" s="58">
        <f t="shared" si="22"/>
        <v>2.1882667465479289E-3</v>
      </c>
      <c r="I44" s="58">
        <f t="shared" si="13"/>
        <v>9768.275553095451</v>
      </c>
      <c r="J44" s="58">
        <f t="shared" si="14"/>
        <v>21.375592563955852</v>
      </c>
      <c r="K44" s="58">
        <f t="shared" si="6"/>
        <v>9757.5877568134729</v>
      </c>
      <c r="L44" s="58">
        <f t="shared" si="7"/>
        <v>342968.78342270938</v>
      </c>
      <c r="M44" s="58">
        <f t="shared" si="8"/>
        <v>35.110473855748943</v>
      </c>
      <c r="N44" s="58"/>
      <c r="O44" s="58">
        <f>'Quintile Functions'!CC52</f>
        <v>2939.3729519999997</v>
      </c>
      <c r="Q44" s="58">
        <f>'Male Inactive'!Q44*'MI Epi'!DA62</f>
        <v>6.2003745989087911E-4</v>
      </c>
      <c r="R44" s="58">
        <f>'Male Inactive'!R44*'MI Epi'!DA62</f>
        <v>0</v>
      </c>
      <c r="S44" s="58">
        <f t="shared" si="9"/>
        <v>6.1984527638747622E-4</v>
      </c>
      <c r="T44" s="58">
        <f t="shared" si="9"/>
        <v>0</v>
      </c>
      <c r="U44" s="58">
        <f t="shared" si="15"/>
        <v>1.1370328721632952E-3</v>
      </c>
      <c r="W44" s="58">
        <f>'Male Inactive'!W44*'Stroke Epi'!$CP70</f>
        <v>4.1626486792285567E-4</v>
      </c>
      <c r="X44" s="58">
        <f>'Male Inactive'!X44*'Stroke Epi'!$CP70</f>
        <v>2.0813243396142783E-4</v>
      </c>
      <c r="Y44" s="58">
        <f t="shared" si="10"/>
        <v>4.1617824172290874E-4</v>
      </c>
      <c r="Z44" s="58">
        <f t="shared" si="10"/>
        <v>2.081107759089873E-4</v>
      </c>
      <c r="AA44" s="58">
        <f t="shared" si="16"/>
        <v>1.2534193956872063E-3</v>
      </c>
      <c r="AB44" s="58"/>
      <c r="AC44" s="58">
        <f>'Male Inactive'!AC44*'Bowel Cancer Epi'!$CM87</f>
        <v>1.0120306522443687E-4</v>
      </c>
      <c r="AD44" s="58">
        <f>'Male Inactive'!AD44*'Bowel Cancer Epi'!$CM87</f>
        <v>1.0120306522443687E-4</v>
      </c>
      <c r="AE44" s="58">
        <f t="shared" si="19"/>
        <v>1.0119794436702634E-4</v>
      </c>
      <c r="AF44" s="58">
        <f t="shared" si="19"/>
        <v>1.0119794436702634E-4</v>
      </c>
      <c r="AG44" s="58">
        <f t="shared" si="17"/>
        <v>5.0612250845825653E-4</v>
      </c>
      <c r="AI44" s="58">
        <f>'Male Inactive'!AI44*'Diabetes Epi'!$BT97</f>
        <v>5.353287775845459E-3</v>
      </c>
      <c r="AJ44" s="58">
        <f>'Male Inactive'!AJ44*'Diabetes Epi'!$BT97</f>
        <v>0</v>
      </c>
      <c r="AK44" s="58">
        <f t="shared" si="20"/>
        <v>5.3389844654675445E-3</v>
      </c>
      <c r="AL44" s="58">
        <f t="shared" si="20"/>
        <v>0</v>
      </c>
      <c r="AM44" s="58">
        <f t="shared" si="18"/>
        <v>5.2414088993279734E-2</v>
      </c>
    </row>
    <row r="45" spans="1:39">
      <c r="A45" s="58">
        <v>47</v>
      </c>
      <c r="B45" s="58">
        <f>'ACM Rates'!M58-(SUM(C45:F45))</f>
        <v>2.1908277955981119E-3</v>
      </c>
      <c r="C45" s="58">
        <f t="shared" si="2"/>
        <v>0</v>
      </c>
      <c r="D45" s="58">
        <f t="shared" si="3"/>
        <v>2.0798140120468947E-4</v>
      </c>
      <c r="E45" s="58">
        <f t="shared" si="4"/>
        <v>0</v>
      </c>
      <c r="F45" s="58">
        <f t="shared" si="5"/>
        <v>1.0119080319719845E-4</v>
      </c>
      <c r="G45" s="58">
        <f t="shared" si="21"/>
        <v>2.4999999999999996E-3</v>
      </c>
      <c r="H45" s="58">
        <f t="shared" si="22"/>
        <v>2.1884296839860262E-3</v>
      </c>
      <c r="I45" s="58">
        <f t="shared" si="13"/>
        <v>9746.8999605314948</v>
      </c>
      <c r="J45" s="58">
        <f t="shared" si="14"/>
        <v>21.33040520046935</v>
      </c>
      <c r="K45" s="58">
        <f t="shared" si="6"/>
        <v>9736.2347579312591</v>
      </c>
      <c r="L45" s="58">
        <f t="shared" si="7"/>
        <v>333232.54866477818</v>
      </c>
      <c r="M45" s="58">
        <f t="shared" si="8"/>
        <v>34.188567648601079</v>
      </c>
      <c r="N45" s="58"/>
      <c r="O45" s="58">
        <f>'Quintile Functions'!CC53</f>
        <v>2888.4847395000006</v>
      </c>
      <c r="Q45" s="58">
        <f>'Male Inactive'!Q45*'MI Epi'!DA63</f>
        <v>6.1980609994899188E-4</v>
      </c>
      <c r="R45" s="58">
        <f>'Male Inactive'!R45*'MI Epi'!DA63</f>
        <v>0</v>
      </c>
      <c r="S45" s="58">
        <f t="shared" si="9"/>
        <v>6.196140598261346E-4</v>
      </c>
      <c r="T45" s="58">
        <f t="shared" si="9"/>
        <v>0</v>
      </c>
      <c r="U45" s="58">
        <f t="shared" si="15"/>
        <v>1.7561733640958639E-3</v>
      </c>
      <c r="W45" s="58">
        <f>'Male Inactive'!W45*'Stroke Epi'!$CP71</f>
        <v>4.1596280240937893E-4</v>
      </c>
      <c r="X45" s="58">
        <f>'Male Inactive'!X45*'Stroke Epi'!$CP71</f>
        <v>2.0798140120468947E-4</v>
      </c>
      <c r="Y45" s="58">
        <f t="shared" si="10"/>
        <v>4.1587630187700508E-4</v>
      </c>
      <c r="Z45" s="58">
        <f t="shared" si="10"/>
        <v>2.0795977457244152E-4</v>
      </c>
      <c r="AA45" s="58">
        <f t="shared" si="16"/>
        <v>1.4612693215132013E-3</v>
      </c>
      <c r="AB45" s="58"/>
      <c r="AC45" s="58">
        <f>'Male Inactive'!AC45*'Bowel Cancer Epi'!$CM88</f>
        <v>1.0119080319719845E-4</v>
      </c>
      <c r="AD45" s="58">
        <f>'Male Inactive'!AD45*'Bowel Cancer Epi'!$CM88</f>
        <v>1.0119080319719845E-4</v>
      </c>
      <c r="AE45" s="58">
        <f t="shared" si="19"/>
        <v>1.0118568358052915E-4</v>
      </c>
      <c r="AF45" s="58">
        <f t="shared" si="19"/>
        <v>1.0118568358052915E-4</v>
      </c>
      <c r="AG45" s="58">
        <f t="shared" si="17"/>
        <v>5.0612250845825653E-4</v>
      </c>
      <c r="AI45" s="58">
        <f>'Male Inactive'!AI45*'Diabetes Epi'!$BT98</f>
        <v>5.346364504624627E-3</v>
      </c>
      <c r="AJ45" s="58">
        <f>'Male Inactive'!AJ45*'Diabetes Epi'!$BT98</f>
        <v>0</v>
      </c>
      <c r="AK45" s="58">
        <f t="shared" si="20"/>
        <v>5.3320981336462125E-3</v>
      </c>
      <c r="AL45" s="58">
        <f t="shared" si="20"/>
        <v>0</v>
      </c>
      <c r="AM45" s="58">
        <f t="shared" si="18"/>
        <v>5.7473235451840521E-2</v>
      </c>
    </row>
    <row r="46" spans="1:39">
      <c r="A46" s="58">
        <v>48</v>
      </c>
      <c r="B46" s="58">
        <f>'ACM Rates'!M59-(SUM(C46:F46))</f>
        <v>2.1910092390066121E-3</v>
      </c>
      <c r="C46" s="58">
        <f t="shared" si="2"/>
        <v>0</v>
      </c>
      <c r="D46" s="58">
        <f t="shared" si="3"/>
        <v>2.0781236219146059E-4</v>
      </c>
      <c r="E46" s="58">
        <f t="shared" si="4"/>
        <v>0</v>
      </c>
      <c r="F46" s="58">
        <f t="shared" si="5"/>
        <v>1.0117839880192716E-4</v>
      </c>
      <c r="G46" s="58">
        <f t="shared" si="21"/>
        <v>2.4999999999999996E-3</v>
      </c>
      <c r="H46" s="58">
        <f t="shared" si="22"/>
        <v>2.1886107303019653E-3</v>
      </c>
      <c r="I46" s="58">
        <f t="shared" si="13"/>
        <v>9725.5695553310252</v>
      </c>
      <c r="J46" s="58">
        <f t="shared" si="14"/>
        <v>21.285485887095597</v>
      </c>
      <c r="K46" s="58">
        <f t="shared" si="6"/>
        <v>9714.9268123874772</v>
      </c>
      <c r="L46" s="58">
        <f t="shared" si="7"/>
        <v>323517.6218523907</v>
      </c>
      <c r="M46" s="58">
        <f t="shared" si="8"/>
        <v>33.264645326098773</v>
      </c>
      <c r="N46" s="58"/>
      <c r="O46" s="58">
        <f>'Quintile Functions'!CC54</f>
        <v>2830.7998359999997</v>
      </c>
      <c r="Q46" s="58">
        <f>'Male Inactive'!Q46*'MI Epi'!DA64</f>
        <v>6.1956962797530852E-4</v>
      </c>
      <c r="R46" s="58">
        <f>'Male Inactive'!R46*'MI Epi'!DA64</f>
        <v>0</v>
      </c>
      <c r="S46" s="58">
        <f t="shared" si="9"/>
        <v>6.1937773434583843E-4</v>
      </c>
      <c r="T46" s="58">
        <f t="shared" si="9"/>
        <v>0</v>
      </c>
      <c r="U46" s="58">
        <f t="shared" si="15"/>
        <v>2.3746992742141124E-3</v>
      </c>
      <c r="W46" s="58">
        <f>'Male Inactive'!W46*'Stroke Epi'!$CP72</f>
        <v>4.1562472438292118E-4</v>
      </c>
      <c r="X46" s="58">
        <f>'Male Inactive'!X46*'Stroke Epi'!$CP72</f>
        <v>2.0781236219146059E-4</v>
      </c>
      <c r="Y46" s="58">
        <f t="shared" si="10"/>
        <v>4.1553836439200964E-4</v>
      </c>
      <c r="Z46" s="58">
        <f t="shared" si="10"/>
        <v>2.0779077069821295E-4</v>
      </c>
      <c r="AA46" s="58">
        <f t="shared" si="16"/>
        <v>1.6689252108469136E-3</v>
      </c>
      <c r="AB46" s="58"/>
      <c r="AC46" s="58">
        <f>'Male Inactive'!AC46*'Bowel Cancer Epi'!$CM89</f>
        <v>1.0117839880192716E-4</v>
      </c>
      <c r="AD46" s="58">
        <f>'Male Inactive'!AD46*'Bowel Cancer Epi'!$CM89</f>
        <v>1.0117839880192716E-4</v>
      </c>
      <c r="AE46" s="58">
        <f t="shared" si="19"/>
        <v>1.0117328044034757E-4</v>
      </c>
      <c r="AF46" s="58">
        <f t="shared" si="19"/>
        <v>1.0117328044034757E-4</v>
      </c>
      <c r="AG46" s="58">
        <f t="shared" si="17"/>
        <v>5.0612250845825653E-4</v>
      </c>
      <c r="AI46" s="58">
        <f>'Male Inactive'!AI46*'Diabetes Epi'!$BT99</f>
        <v>5.3391753283801094E-3</v>
      </c>
      <c r="AJ46" s="58">
        <f>'Male Inactive'!AJ46*'Diabetes Epi'!$BT99</f>
        <v>0</v>
      </c>
      <c r="AK46" s="58">
        <f t="shared" si="20"/>
        <v>5.3249472650905849E-3</v>
      </c>
      <c r="AL46" s="58">
        <f t="shared" si="20"/>
        <v>0</v>
      </c>
      <c r="AM46" s="58">
        <f t="shared" si="18"/>
        <v>6.2498880653999361E-2</v>
      </c>
    </row>
    <row r="47" spans="1:39">
      <c r="A47" s="58">
        <v>49</v>
      </c>
      <c r="B47" s="58">
        <f>'ACM Rates'!M60-(SUM(C47:F47))</f>
        <v>2.1912235257175571E-3</v>
      </c>
      <c r="C47" s="58">
        <f t="shared" si="2"/>
        <v>0</v>
      </c>
      <c r="D47" s="58">
        <f t="shared" si="3"/>
        <v>2.0761061796539438E-4</v>
      </c>
      <c r="E47" s="58">
        <f t="shared" si="4"/>
        <v>0</v>
      </c>
      <c r="F47" s="58">
        <f t="shared" si="5"/>
        <v>1.0116585631704867E-4</v>
      </c>
      <c r="G47" s="58">
        <f t="shared" si="21"/>
        <v>2.5000000000000001E-3</v>
      </c>
      <c r="H47" s="58">
        <f t="shared" si="22"/>
        <v>2.1888245479997348E-3</v>
      </c>
      <c r="I47" s="58">
        <f t="shared" si="13"/>
        <v>9704.2840694439292</v>
      </c>
      <c r="J47" s="58">
        <f t="shared" si="14"/>
        <v>21.240975191961635</v>
      </c>
      <c r="K47" s="58">
        <f t="shared" si="6"/>
        <v>9693.6635818479481</v>
      </c>
      <c r="L47" s="58">
        <f t="shared" si="7"/>
        <v>313823.95827054273</v>
      </c>
      <c r="M47" s="58">
        <f t="shared" si="8"/>
        <v>32.338702785781635</v>
      </c>
      <c r="N47" s="58"/>
      <c r="O47" s="58">
        <f>'Quintile Functions'!CC55</f>
        <v>2766.2421525000004</v>
      </c>
      <c r="Q47" s="58">
        <f>'Male Inactive'!Q47*'MI Epi'!DA65</f>
        <v>6.1932809389494926E-4</v>
      </c>
      <c r="R47" s="58">
        <f>'Male Inactive'!R47*'MI Epi'!DA65</f>
        <v>0</v>
      </c>
      <c r="S47" s="58">
        <f t="shared" si="9"/>
        <v>6.1913634983723487E-4</v>
      </c>
      <c r="T47" s="58">
        <f t="shared" si="9"/>
        <v>0</v>
      </c>
      <c r="U47" s="58">
        <f t="shared" si="15"/>
        <v>2.9926061727037355E-3</v>
      </c>
      <c r="W47" s="58">
        <f>'Male Inactive'!W47*'Stroke Epi'!$CP73</f>
        <v>4.1522123593078875E-4</v>
      </c>
      <c r="X47" s="58">
        <f>'Male Inactive'!X47*'Stroke Epi'!$CP73</f>
        <v>2.0761061796539438E-4</v>
      </c>
      <c r="Y47" s="58">
        <f t="shared" si="10"/>
        <v>4.1513504352341801E-4</v>
      </c>
      <c r="Z47" s="58">
        <f t="shared" si="10"/>
        <v>2.0758906837237134E-4</v>
      </c>
      <c r="AA47" s="58">
        <f t="shared" si="16"/>
        <v>1.8763691942892981E-3</v>
      </c>
      <c r="AB47" s="58"/>
      <c r="AC47" s="58">
        <f>'Male Inactive'!AC47*'Bowel Cancer Epi'!$CM90</f>
        <v>1.0116585631704867E-4</v>
      </c>
      <c r="AD47" s="58">
        <f>'Male Inactive'!AD47*'Bowel Cancer Epi'!$CM90</f>
        <v>1.0116585631704867E-4</v>
      </c>
      <c r="AE47" s="58">
        <f t="shared" si="19"/>
        <v>1.0116073922439295E-4</v>
      </c>
      <c r="AF47" s="58">
        <f t="shared" si="19"/>
        <v>1.0116073922439295E-4</v>
      </c>
      <c r="AG47" s="58">
        <f t="shared" si="17"/>
        <v>5.0612250845825653E-4</v>
      </c>
      <c r="AI47" s="58">
        <f>'Male Inactive'!AI47*'Diabetes Epi'!$BT100</f>
        <v>5.3317263544994838E-3</v>
      </c>
      <c r="AJ47" s="58">
        <f>'Male Inactive'!AJ47*'Diabetes Epi'!$BT100</f>
        <v>0</v>
      </c>
      <c r="AK47" s="58">
        <f t="shared" si="20"/>
        <v>5.3175379290071323E-3</v>
      </c>
      <c r="AL47" s="58">
        <f t="shared" si="20"/>
        <v>0</v>
      </c>
      <c r="AM47" s="58">
        <f t="shared" si="18"/>
        <v>6.749102467548021E-2</v>
      </c>
    </row>
    <row r="48" spans="1:39">
      <c r="A48" s="58">
        <v>50</v>
      </c>
      <c r="B48" s="58">
        <f>'ACM Rates'!M61-(SUM(C48:F48))</f>
        <v>3.3915045106382869E-3</v>
      </c>
      <c r="C48" s="58">
        <f t="shared" si="2"/>
        <v>0</v>
      </c>
      <c r="D48" s="58">
        <f t="shared" si="3"/>
        <v>2.0734232245233082E-4</v>
      </c>
      <c r="E48" s="58">
        <f t="shared" si="4"/>
        <v>0</v>
      </c>
      <c r="F48" s="58">
        <f t="shared" si="5"/>
        <v>1.0115316690938247E-4</v>
      </c>
      <c r="G48" s="58">
        <f t="shared" si="21"/>
        <v>3.7000000000000002E-3</v>
      </c>
      <c r="H48" s="58">
        <f t="shared" si="22"/>
        <v>3.3857598553919122E-3</v>
      </c>
      <c r="I48" s="58">
        <f t="shared" si="13"/>
        <v>9683.043094251967</v>
      </c>
      <c r="J48" s="58">
        <f t="shared" si="14"/>
        <v>32.78445858654819</v>
      </c>
      <c r="K48" s="58">
        <f t="shared" si="6"/>
        <v>9666.650864958694</v>
      </c>
      <c r="L48" s="58">
        <f t="shared" si="7"/>
        <v>304157.30740558397</v>
      </c>
      <c r="M48" s="58">
        <f t="shared" si="8"/>
        <v>31.411334685284768</v>
      </c>
      <c r="N48" s="58"/>
      <c r="O48" s="58">
        <f>'Quintile Functions'!CC56</f>
        <v>2694.7356</v>
      </c>
      <c r="Q48" s="58">
        <f>'Male Inactive'!Q48*'MI Epi'!DA66</f>
        <v>1.7540637181698172E-3</v>
      </c>
      <c r="R48" s="58">
        <f>'Male Inactive'!R48*'MI Epi'!DA66</f>
        <v>0</v>
      </c>
      <c r="S48" s="58">
        <f t="shared" si="9"/>
        <v>1.7525262474780146E-3</v>
      </c>
      <c r="T48" s="58">
        <f t="shared" si="9"/>
        <v>0</v>
      </c>
      <c r="U48" s="58">
        <f t="shared" si="15"/>
        <v>3.6098896912787025E-3</v>
      </c>
      <c r="W48" s="58">
        <f>'Male Inactive'!W48*'Stroke Epi'!$CP74</f>
        <v>8.2936928980932329E-4</v>
      </c>
      <c r="X48" s="58">
        <f>'Male Inactive'!X48*'Stroke Epi'!$CP74</f>
        <v>2.0734232245233082E-4</v>
      </c>
      <c r="Y48" s="58">
        <f t="shared" si="10"/>
        <v>8.2902545816088136E-4</v>
      </c>
      <c r="Z48" s="58">
        <f t="shared" si="10"/>
        <v>2.073208285185979E-4</v>
      </c>
      <c r="AA48" s="58">
        <f t="shared" si="16"/>
        <v>2.0835687489286873E-3</v>
      </c>
      <c r="AB48" s="58"/>
      <c r="AC48" s="58">
        <f>'Male Inactive'!AC48*'Bowel Cancer Epi'!$CM91</f>
        <v>3.0345950072814738E-4</v>
      </c>
      <c r="AD48" s="58">
        <f>'Male Inactive'!AD48*'Bowel Cancer Epi'!$CM91</f>
        <v>1.0115316690938247E-4</v>
      </c>
      <c r="AE48" s="58">
        <f t="shared" si="19"/>
        <v>3.0341346155093873E-4</v>
      </c>
      <c r="AF48" s="58">
        <f t="shared" si="19"/>
        <v>1.0114805110028602E-4</v>
      </c>
      <c r="AG48" s="58">
        <f t="shared" si="17"/>
        <v>5.0612250845825653E-4</v>
      </c>
      <c r="AI48" s="58">
        <f>'Male Inactive'!AI48*'Diabetes Epi'!$BT101</f>
        <v>7.3884332598518213E-3</v>
      </c>
      <c r="AJ48" s="58">
        <f>'Male Inactive'!AJ48*'Diabetes Epi'!$BT101</f>
        <v>0</v>
      </c>
      <c r="AK48" s="58">
        <f t="shared" si="20"/>
        <v>7.3612058839834793E-3</v>
      </c>
      <c r="AL48" s="58">
        <f t="shared" si="20"/>
        <v>0</v>
      </c>
      <c r="AM48" s="58">
        <f t="shared" si="18"/>
        <v>7.2449676520907919E-2</v>
      </c>
    </row>
    <row r="49" spans="1:39">
      <c r="A49" s="58">
        <v>51</v>
      </c>
      <c r="B49" s="58">
        <f>'ACM Rates'!M62-(SUM(C49:F49))</f>
        <v>3.3919515864636691E-3</v>
      </c>
      <c r="C49" s="58">
        <f t="shared" si="2"/>
        <v>0</v>
      </c>
      <c r="D49" s="58">
        <f t="shared" si="3"/>
        <v>2.0690811479774236E-4</v>
      </c>
      <c r="E49" s="58">
        <f t="shared" si="4"/>
        <v>0</v>
      </c>
      <c r="F49" s="58">
        <f t="shared" si="5"/>
        <v>1.0114029873858855E-4</v>
      </c>
      <c r="G49" s="58">
        <f t="shared" si="21"/>
        <v>3.7000000000000002E-3</v>
      </c>
      <c r="H49" s="58">
        <f t="shared" si="22"/>
        <v>3.3862054174262912E-3</v>
      </c>
      <c r="I49" s="58">
        <f t="shared" si="13"/>
        <v>9650.2586356654192</v>
      </c>
      <c r="J49" s="58">
        <f t="shared" si="14"/>
        <v>32.677758071655091</v>
      </c>
      <c r="K49" s="58">
        <f t="shared" si="6"/>
        <v>9633.9197566295916</v>
      </c>
      <c r="L49" s="58">
        <f t="shared" si="7"/>
        <v>294523.38764895446</v>
      </c>
      <c r="M49" s="58">
        <f t="shared" si="8"/>
        <v>30.519740327005863</v>
      </c>
      <c r="N49" s="58"/>
      <c r="O49" s="58">
        <f>'Quintile Functions'!CC57</f>
        <v>2616.2040895000009</v>
      </c>
      <c r="Q49" s="58">
        <f>'Male Inactive'!Q49*'MI Epi'!DA67</f>
        <v>1.7533479711777265E-3</v>
      </c>
      <c r="R49" s="58">
        <f>'Male Inactive'!R49*'MI Epi'!DA67</f>
        <v>0</v>
      </c>
      <c r="S49" s="58">
        <f t="shared" si="9"/>
        <v>1.7518117545956002E-3</v>
      </c>
      <c r="T49" s="58">
        <f t="shared" si="9"/>
        <v>0</v>
      </c>
      <c r="U49" s="58">
        <f t="shared" si="15"/>
        <v>5.3560895123222502E-3</v>
      </c>
      <c r="W49" s="58">
        <f>'Male Inactive'!W49*'Stroke Epi'!$CP75</f>
        <v>8.2763245919096945E-4</v>
      </c>
      <c r="X49" s="58">
        <f>'Male Inactive'!X49*'Stroke Epi'!$CP75</f>
        <v>2.0690811479774236E-4</v>
      </c>
      <c r="Y49" s="58">
        <f t="shared" si="10"/>
        <v>8.2729006591231169E-4</v>
      </c>
      <c r="Z49" s="58">
        <f t="shared" si="10"/>
        <v>2.0688671079005516E-4</v>
      </c>
      <c r="AA49" s="58">
        <f t="shared" si="16"/>
        <v>2.7041066646684019E-3</v>
      </c>
      <c r="AB49" s="58"/>
      <c r="AC49" s="58">
        <f>'Male Inactive'!AC49*'Bowel Cancer Epi'!$CM92</f>
        <v>3.034208962157656E-4</v>
      </c>
      <c r="AD49" s="58">
        <f>'Male Inactive'!AD49*'Bowel Cancer Epi'!$CM92</f>
        <v>1.0114029873858855E-4</v>
      </c>
      <c r="AE49" s="58">
        <f t="shared" si="19"/>
        <v>3.0337486875098296E-4</v>
      </c>
      <c r="AF49" s="58">
        <f t="shared" si="19"/>
        <v>1.0113518423104928E-4</v>
      </c>
      <c r="AG49" s="58">
        <f t="shared" si="17"/>
        <v>7.0830599829795949E-4</v>
      </c>
      <c r="AI49" s="58">
        <f>'Male Inactive'!AI49*'Diabetes Epi'!$BT102</f>
        <v>7.3773638997360023E-3</v>
      </c>
      <c r="AJ49" s="58">
        <f>'Male Inactive'!AJ49*'Diabetes Epi'!$BT102</f>
        <v>0</v>
      </c>
      <c r="AK49" s="58">
        <f t="shared" si="20"/>
        <v>7.3502179468918349E-3</v>
      </c>
      <c r="AL49" s="58">
        <f t="shared" si="20"/>
        <v>0</v>
      </c>
      <c r="AM49" s="58">
        <f t="shared" si="18"/>
        <v>7.9277565419792986E-2</v>
      </c>
    </row>
    <row r="50" spans="1:39">
      <c r="A50" s="58">
        <v>52</v>
      </c>
      <c r="B50" s="58">
        <f>'ACM Rates'!M63-(SUM(C50:F50))</f>
        <v>3.3931917014368602E-3</v>
      </c>
      <c r="C50" s="58">
        <f t="shared" si="2"/>
        <v>0</v>
      </c>
      <c r="D50" s="58">
        <f t="shared" si="3"/>
        <v>2.0568111887536811E-4</v>
      </c>
      <c r="E50" s="58">
        <f t="shared" si="4"/>
        <v>0</v>
      </c>
      <c r="F50" s="58">
        <f t="shared" si="5"/>
        <v>1.0112717968777194E-4</v>
      </c>
      <c r="G50" s="58">
        <f t="shared" si="21"/>
        <v>3.7000000000000002E-3</v>
      </c>
      <c r="H50" s="58">
        <f t="shared" si="22"/>
        <v>3.3874413323491392E-3</v>
      </c>
      <c r="I50" s="58">
        <f t="shared" si="13"/>
        <v>9617.5808775937639</v>
      </c>
      <c r="J50" s="58">
        <f t="shared" si="14"/>
        <v>32.57899098197182</v>
      </c>
      <c r="K50" s="58">
        <f t="shared" si="6"/>
        <v>9601.2913821027778</v>
      </c>
      <c r="L50" s="58">
        <f t="shared" si="7"/>
        <v>284922.0962668517</v>
      </c>
      <c r="M50" s="58">
        <f t="shared" si="8"/>
        <v>29.625131297896271</v>
      </c>
      <c r="N50" s="58"/>
      <c r="O50" s="58">
        <f>'Quintile Functions'!CC58</f>
        <v>2530.5715320000018</v>
      </c>
      <c r="Q50" s="58">
        <f>'Male Inactive'!Q50*'MI Epi'!DA68</f>
        <v>1.7526120719723217E-3</v>
      </c>
      <c r="R50" s="58">
        <f>'Male Inactive'!R50*'MI Epi'!DA68</f>
        <v>0</v>
      </c>
      <c r="S50" s="58">
        <f t="shared" si="9"/>
        <v>1.7510771442768025E-3</v>
      </c>
      <c r="T50" s="58">
        <f t="shared" si="9"/>
        <v>0</v>
      </c>
      <c r="U50" s="58">
        <f t="shared" si="15"/>
        <v>7.0985184063514983E-3</v>
      </c>
      <c r="W50" s="58">
        <f>'Male Inactive'!W50*'Stroke Epi'!$CP76</f>
        <v>8.2272447550147244E-4</v>
      </c>
      <c r="X50" s="58">
        <f>'Male Inactive'!X50*'Stroke Epi'!$CP76</f>
        <v>2.0568111887536811E-4</v>
      </c>
      <c r="Y50" s="58">
        <f t="shared" si="10"/>
        <v>8.2238613051477394E-4</v>
      </c>
      <c r="Z50" s="58">
        <f t="shared" si="10"/>
        <v>2.0565996796417796E-4</v>
      </c>
      <c r="AA50" s="58">
        <f t="shared" si="16"/>
        <v>3.3229604155602718E-3</v>
      </c>
      <c r="AB50" s="58"/>
      <c r="AC50" s="58">
        <f>'Male Inactive'!AC50*'Bowel Cancer Epi'!$CM93</f>
        <v>3.0338153906331582E-4</v>
      </c>
      <c r="AD50" s="58">
        <f>'Male Inactive'!AD50*'Bowel Cancer Epi'!$CM93</f>
        <v>1.0112717968777194E-4</v>
      </c>
      <c r="AE50" s="58">
        <f t="shared" si="19"/>
        <v>3.0333552353778437E-4</v>
      </c>
      <c r="AF50" s="58">
        <f t="shared" si="19"/>
        <v>1.0112206650692013E-4</v>
      </c>
      <c r="AG50" s="58">
        <f t="shared" si="17"/>
        <v>9.1042287636395323E-4</v>
      </c>
      <c r="AI50" s="58">
        <f>'Male Inactive'!AI50*'Diabetes Epi'!$BT103</f>
        <v>7.3658881490469182E-3</v>
      </c>
      <c r="AJ50" s="58">
        <f>'Male Inactive'!AJ50*'Diabetes Epi'!$BT103</f>
        <v>0</v>
      </c>
      <c r="AK50" s="58">
        <f t="shared" si="20"/>
        <v>7.338826480108751E-3</v>
      </c>
      <c r="AL50" s="58">
        <f t="shared" si="20"/>
        <v>0</v>
      </c>
      <c r="AM50" s="58">
        <f t="shared" si="18"/>
        <v>8.6045075982550373E-2</v>
      </c>
    </row>
    <row r="51" spans="1:39">
      <c r="A51" s="58">
        <v>53</v>
      </c>
      <c r="B51" s="58">
        <f>'ACM Rates'!M64-(SUM(C51:F51))</f>
        <v>3.3955557954668636E-3</v>
      </c>
      <c r="C51" s="58">
        <f t="shared" si="2"/>
        <v>0</v>
      </c>
      <c r="D51" s="58">
        <f t="shared" si="3"/>
        <v>2.0333054128362149E-4</v>
      </c>
      <c r="E51" s="58">
        <f t="shared" si="4"/>
        <v>0</v>
      </c>
      <c r="F51" s="58">
        <f t="shared" si="5"/>
        <v>1.0111366324951497E-4</v>
      </c>
      <c r="G51" s="58">
        <f t="shared" si="21"/>
        <v>3.7000000000000002E-3</v>
      </c>
      <c r="H51" s="58">
        <f t="shared" si="22"/>
        <v>3.3897974153642707E-3</v>
      </c>
      <c r="I51" s="58">
        <f t="shared" si="13"/>
        <v>9585.0018866117916</v>
      </c>
      <c r="J51" s="58">
        <f t="shared" si="14"/>
        <v>32.491214621498308</v>
      </c>
      <c r="K51" s="58">
        <f t="shared" si="6"/>
        <v>9568.7562793010438</v>
      </c>
      <c r="L51" s="58">
        <f t="shared" si="7"/>
        <v>275353.33998755057</v>
      </c>
      <c r="M51" s="58">
        <f t="shared" si="8"/>
        <v>28.727520687519174</v>
      </c>
      <c r="N51" s="58"/>
      <c r="O51" s="58">
        <f>'Quintile Functions'!CC59</f>
        <v>2437.7618385000001</v>
      </c>
      <c r="Q51" s="58">
        <f>'Male Inactive'!Q51*'MI Epi'!DA69</f>
        <v>1.7518488450963543E-3</v>
      </c>
      <c r="R51" s="58">
        <f>'Male Inactive'!R51*'MI Epi'!DA69</f>
        <v>0</v>
      </c>
      <c r="S51" s="58">
        <f t="shared" si="9"/>
        <v>1.750315253579271E-3</v>
      </c>
      <c r="T51" s="58">
        <f t="shared" si="9"/>
        <v>0</v>
      </c>
      <c r="U51" s="58">
        <f t="shared" si="15"/>
        <v>8.8371654972887112E-3</v>
      </c>
      <c r="W51" s="58">
        <f>'Male Inactive'!W51*'Stroke Epi'!$CP77</f>
        <v>8.1332216513448595E-4</v>
      </c>
      <c r="X51" s="58">
        <f>'Male Inactive'!X51*'Stroke Epi'!$CP77</f>
        <v>2.0333054128362149E-4</v>
      </c>
      <c r="Y51" s="58">
        <f t="shared" si="10"/>
        <v>8.1299150831193323E-4</v>
      </c>
      <c r="Z51" s="58">
        <f t="shared" si="10"/>
        <v>2.0330987103012177E-4</v>
      </c>
      <c r="AA51" s="58">
        <f t="shared" si="16"/>
        <v>3.9377636619014186E-3</v>
      </c>
      <c r="AB51" s="58"/>
      <c r="AC51" s="58">
        <f>'Male Inactive'!AC51*'Bowel Cancer Epi'!$CM94</f>
        <v>3.0334098974854487E-4</v>
      </c>
      <c r="AD51" s="58">
        <f>'Male Inactive'!AD51*'Bowel Cancer Epi'!$CM94</f>
        <v>1.0111366324951497E-4</v>
      </c>
      <c r="AE51" s="58">
        <f t="shared" si="19"/>
        <v>3.0329498652215126E-4</v>
      </c>
      <c r="AF51" s="58">
        <f t="shared" si="19"/>
        <v>1.0110855143541375E-4</v>
      </c>
      <c r="AG51" s="58">
        <f t="shared" si="17"/>
        <v>1.1124726653298253E-3</v>
      </c>
      <c r="AI51" s="58">
        <f>'Male Inactive'!AI51*'Diabetes Epi'!$BT104</f>
        <v>7.3539327310883596E-3</v>
      </c>
      <c r="AJ51" s="58">
        <f>'Male Inactive'!AJ51*'Diabetes Epi'!$BT104</f>
        <v>0</v>
      </c>
      <c r="AK51" s="58">
        <f t="shared" si="20"/>
        <v>7.3269587299462646E-3</v>
      </c>
      <c r="AL51" s="58">
        <f t="shared" si="20"/>
        <v>0</v>
      </c>
      <c r="AM51" s="58">
        <f t="shared" si="18"/>
        <v>9.2752432580555419E-2</v>
      </c>
    </row>
    <row r="52" spans="1:39">
      <c r="A52" s="58">
        <v>54</v>
      </c>
      <c r="B52" s="58">
        <f>'ACM Rates'!M65-(SUM(C52:F52))</f>
        <v>3.3947850285361673E-3</v>
      </c>
      <c r="C52" s="58">
        <f t="shared" si="2"/>
        <v>0</v>
      </c>
      <c r="D52" s="58">
        <f t="shared" si="3"/>
        <v>2.0411549596257545E-4</v>
      </c>
      <c r="E52" s="58">
        <f t="shared" si="4"/>
        <v>0</v>
      </c>
      <c r="F52" s="58">
        <f t="shared" si="5"/>
        <v>1.0109947550125738E-4</v>
      </c>
      <c r="G52" s="58">
        <f t="shared" si="21"/>
        <v>3.7000000000000002E-3</v>
      </c>
      <c r="H52" s="58">
        <f t="shared" si="22"/>
        <v>3.3890292608812489E-3</v>
      </c>
      <c r="I52" s="58">
        <f t="shared" si="13"/>
        <v>9552.5106719902942</v>
      </c>
      <c r="J52" s="58">
        <f t="shared" si="14"/>
        <v>32.373738182255508</v>
      </c>
      <c r="K52" s="58">
        <f t="shared" si="6"/>
        <v>9536.3238028991655</v>
      </c>
      <c r="L52" s="58">
        <f t="shared" si="7"/>
        <v>265817.01618465141</v>
      </c>
      <c r="M52" s="58">
        <f t="shared" si="8"/>
        <v>27.826926900388131</v>
      </c>
      <c r="N52" s="58"/>
      <c r="O52" s="58">
        <f>'Quintile Functions'!CC60</f>
        <v>2337.6989200000012</v>
      </c>
      <c r="Q52" s="58">
        <f>'Male Inactive'!Q52*'MI Epi'!DA70</f>
        <v>1.751045098286928E-3</v>
      </c>
      <c r="R52" s="58">
        <f>'Male Inactive'!R52*'MI Epi'!DA70</f>
        <v>0</v>
      </c>
      <c r="S52" s="58">
        <f t="shared" si="9"/>
        <v>1.7495129132576448E-3</v>
      </c>
      <c r="T52" s="58">
        <f t="shared" si="9"/>
        <v>0</v>
      </c>
      <c r="U52" s="58">
        <f t="shared" si="15"/>
        <v>1.0572012925299672E-2</v>
      </c>
      <c r="W52" s="58">
        <f>'Male Inactive'!W52*'Stroke Epi'!$CP78</f>
        <v>8.1646198385030178E-4</v>
      </c>
      <c r="X52" s="58">
        <f>'Male Inactive'!X52*'Stroke Epi'!$CP78</f>
        <v>2.0411549596257545E-4</v>
      </c>
      <c r="Y52" s="58">
        <f t="shared" si="10"/>
        <v>8.1612876945658108E-4</v>
      </c>
      <c r="Z52" s="58">
        <f t="shared" si="10"/>
        <v>2.0409466581206015E-4</v>
      </c>
      <c r="AA52" s="58">
        <f t="shared" si="16"/>
        <v>4.5451680082859392E-3</v>
      </c>
      <c r="AB52" s="58"/>
      <c r="AC52" s="58">
        <f>'Male Inactive'!AC52*'Bowel Cancer Epi'!$CM95</f>
        <v>3.0329842650377205E-4</v>
      </c>
      <c r="AD52" s="58">
        <f>'Male Inactive'!AD52*'Bowel Cancer Epi'!$CM95</f>
        <v>1.0109947550125738E-4</v>
      </c>
      <c r="AE52" s="58">
        <f t="shared" si="19"/>
        <v>3.0325243618567477E-4</v>
      </c>
      <c r="AF52" s="58">
        <f t="shared" si="19"/>
        <v>1.0109436512151238E-4</v>
      </c>
      <c r="AG52" s="58">
        <f t="shared" si="17"/>
        <v>1.3144545956346176E-3</v>
      </c>
      <c r="AI52" s="58">
        <f>'Male Inactive'!AI52*'Diabetes Epi'!$BT105</f>
        <v>7.3413596404414321E-3</v>
      </c>
      <c r="AJ52" s="58">
        <f>'Male Inactive'!AJ52*'Diabetes Epi'!$BT105</f>
        <v>0</v>
      </c>
      <c r="AK52" s="58">
        <f t="shared" si="20"/>
        <v>7.3144776833531377E-3</v>
      </c>
      <c r="AL52" s="58">
        <f t="shared" si="20"/>
        <v>0</v>
      </c>
      <c r="AM52" s="58">
        <f t="shared" si="18"/>
        <v>9.9399798064881834E-2</v>
      </c>
    </row>
    <row r="53" spans="1:39">
      <c r="A53" s="58">
        <v>55</v>
      </c>
      <c r="B53" s="58">
        <f>'ACM Rates'!M66-(SUM(C53:F53))</f>
        <v>5.2891820738822249E-3</v>
      </c>
      <c r="C53" s="58">
        <f t="shared" si="2"/>
        <v>0</v>
      </c>
      <c r="D53" s="58">
        <f t="shared" si="3"/>
        <v>3.0756549193326993E-4</v>
      </c>
      <c r="E53" s="58">
        <f t="shared" si="4"/>
        <v>0</v>
      </c>
      <c r="F53" s="58">
        <f t="shared" si="5"/>
        <v>3.0325243418450595E-4</v>
      </c>
      <c r="G53" s="58">
        <f t="shared" si="21"/>
        <v>5.9000000000000007E-3</v>
      </c>
      <c r="H53" s="58">
        <f t="shared" si="22"/>
        <v>5.2752189790074011E-3</v>
      </c>
      <c r="I53" s="58">
        <f t="shared" si="13"/>
        <v>9520.1369338080385</v>
      </c>
      <c r="J53" s="58">
        <f t="shared" si="14"/>
        <v>50.220807035973493</v>
      </c>
      <c r="K53" s="58">
        <f t="shared" si="6"/>
        <v>9495.0265302900516</v>
      </c>
      <c r="L53" s="58">
        <f t="shared" si="7"/>
        <v>256321.98965436144</v>
      </c>
      <c r="M53" s="58">
        <f t="shared" si="8"/>
        <v>26.924191472930115</v>
      </c>
      <c r="N53" s="58"/>
      <c r="O53" s="58">
        <f>'Quintile Functions'!CC61</f>
        <v>2230.3066875000018</v>
      </c>
      <c r="Q53" s="58">
        <f>'Male Inactive'!Q53*'MI Epi'!DA71</f>
        <v>2.6767434433840921E-3</v>
      </c>
      <c r="R53" s="58">
        <f>'Male Inactive'!R53*'MI Epi'!DA71</f>
        <v>0</v>
      </c>
      <c r="S53" s="58">
        <f t="shared" si="9"/>
        <v>2.673164159973318E-3</v>
      </c>
      <c r="T53" s="58">
        <f t="shared" si="9"/>
        <v>0</v>
      </c>
      <c r="U53" s="58">
        <f t="shared" si="15"/>
        <v>1.2303029965425379E-2</v>
      </c>
      <c r="W53" s="58">
        <f>'Male Inactive'!W53*'Stroke Epi'!$CP79</f>
        <v>1.4353056290219266E-3</v>
      </c>
      <c r="X53" s="58">
        <f>'Male Inactive'!X53*'Stroke Epi'!$CP79</f>
        <v>3.0756549193326993E-4</v>
      </c>
      <c r="Y53" s="58">
        <f t="shared" si="10"/>
        <v>1.4342760705334801E-3</v>
      </c>
      <c r="Z53" s="58">
        <f t="shared" si="10"/>
        <v>3.0751819851604356E-4</v>
      </c>
      <c r="AA53" s="58">
        <f t="shared" si="16"/>
        <v>5.1545446846317077E-3</v>
      </c>
      <c r="AB53" s="58"/>
      <c r="AC53" s="58">
        <f>'Male Inactive'!AC53*'Bowel Cancer Epi'!$CM96</f>
        <v>5.0542072364084345E-4</v>
      </c>
      <c r="AD53" s="58">
        <f>'Male Inactive'!AD53*'Bowel Cancer Epi'!$CM96</f>
        <v>3.0325243418450595E-4</v>
      </c>
      <c r="AE53" s="58">
        <f t="shared" si="19"/>
        <v>5.05293020102493E-4</v>
      </c>
      <c r="AF53" s="58">
        <f t="shared" si="19"/>
        <v>3.0320645781267697E-4</v>
      </c>
      <c r="AG53" s="58">
        <f t="shared" si="17"/>
        <v>1.5163673513350726E-3</v>
      </c>
      <c r="AI53" s="58">
        <f>'Male Inactive'!AI53*'Diabetes Epi'!$BT106</f>
        <v>9.3754449303710477E-3</v>
      </c>
      <c r="AJ53" s="58">
        <f>'Male Inactive'!AJ53*'Diabetes Epi'!$BT106</f>
        <v>0</v>
      </c>
      <c r="AK53" s="58">
        <f t="shared" si="20"/>
        <v>9.3316324738814682E-3</v>
      </c>
      <c r="AL53" s="58">
        <f t="shared" si="20"/>
        <v>0</v>
      </c>
      <c r="AM53" s="58">
        <f t="shared" si="18"/>
        <v>0.10598721814355959</v>
      </c>
    </row>
    <row r="54" spans="1:39">
      <c r="A54" s="58">
        <v>56</v>
      </c>
      <c r="B54" s="58">
        <f>'ACM Rates'!M67-(SUM(C54:F54))</f>
        <v>5.2875469058149376E-3</v>
      </c>
      <c r="C54" s="58">
        <f t="shared" si="2"/>
        <v>0</v>
      </c>
      <c r="D54" s="58">
        <f t="shared" si="3"/>
        <v>3.0925353742646482E-4</v>
      </c>
      <c r="E54" s="58">
        <f t="shared" si="4"/>
        <v>0</v>
      </c>
      <c r="F54" s="58">
        <f t="shared" si="5"/>
        <v>3.0319955675859852E-4</v>
      </c>
      <c r="G54" s="58">
        <f t="shared" si="21"/>
        <v>5.9000000000000007E-3</v>
      </c>
      <c r="H54" s="58">
        <f t="shared" si="22"/>
        <v>5.273592435479868E-3</v>
      </c>
      <c r="I54" s="58">
        <f t="shared" si="13"/>
        <v>9469.9161267720647</v>
      </c>
      <c r="J54" s="58">
        <f t="shared" si="14"/>
        <v>49.940478050773969</v>
      </c>
      <c r="K54" s="58">
        <f t="shared" si="6"/>
        <v>9444.9458877466786</v>
      </c>
      <c r="L54" s="58">
        <f t="shared" si="7"/>
        <v>246877.04376661475</v>
      </c>
      <c r="M54" s="58">
        <f t="shared" si="8"/>
        <v>26.069612493048105</v>
      </c>
      <c r="N54" s="58"/>
      <c r="O54" s="58">
        <f>'Quintile Functions'!CC62</f>
        <v>2115.5090520000008</v>
      </c>
      <c r="Q54" s="58">
        <f>'Male Inactive'!Q54*'MI Epi'!DA72</f>
        <v>2.6752388526891449E-3</v>
      </c>
      <c r="R54" s="58">
        <f>'Male Inactive'!R54*'MI Epi'!DA72</f>
        <v>0</v>
      </c>
      <c r="S54" s="58">
        <f t="shared" si="9"/>
        <v>2.6716635901673502E-3</v>
      </c>
      <c r="T54" s="58">
        <f t="shared" si="9"/>
        <v>0</v>
      </c>
      <c r="U54" s="58">
        <f t="shared" si="15"/>
        <v>1.4943306106636044E-2</v>
      </c>
      <c r="W54" s="58">
        <f>'Male Inactive'!W54*'Stroke Epi'!$CP80</f>
        <v>1.4431831746568357E-3</v>
      </c>
      <c r="X54" s="58">
        <f>'Male Inactive'!X54*'Stroke Epi'!$CP80</f>
        <v>3.0925353742646482E-4</v>
      </c>
      <c r="Y54" s="58">
        <f t="shared" si="10"/>
        <v>1.4421422866099931E-3</v>
      </c>
      <c r="Z54" s="58">
        <f t="shared" si="10"/>
        <v>3.0920572348025477E-4</v>
      </c>
      <c r="AA54" s="58">
        <f t="shared" si="16"/>
        <v>6.2758394513957507E-3</v>
      </c>
      <c r="AB54" s="58"/>
      <c r="AC54" s="58">
        <f>'Male Inactive'!AC54*'Bowel Cancer Epi'!$CM97</f>
        <v>5.0533259459766423E-4</v>
      </c>
      <c r="AD54" s="58">
        <f>'Male Inactive'!AD54*'Bowel Cancer Epi'!$CM97</f>
        <v>3.0319955675859852E-4</v>
      </c>
      <c r="AE54" s="58">
        <f t="shared" si="19"/>
        <v>5.0520493558636748E-4</v>
      </c>
      <c r="AF54" s="58">
        <f t="shared" si="19"/>
        <v>3.0315359641819306E-4</v>
      </c>
      <c r="AG54" s="58">
        <f t="shared" si="17"/>
        <v>1.7182086757527057E-3</v>
      </c>
      <c r="AI54" s="58">
        <f>'Male Inactive'!AI54*'Diabetes Epi'!$BT107</f>
        <v>9.3564464734628792E-3</v>
      </c>
      <c r="AJ54" s="58">
        <f>'Male Inactive'!AJ54*'Diabetes Epi'!$BT107</f>
        <v>0</v>
      </c>
      <c r="AK54" s="58">
        <f t="shared" si="20"/>
        <v>9.3128111248029777E-3</v>
      </c>
      <c r="AL54" s="58">
        <f t="shared" si="20"/>
        <v>0</v>
      </c>
      <c r="AM54" s="58">
        <f t="shared" si="18"/>
        <v>0.11432981685079625</v>
      </c>
    </row>
    <row r="55" spans="1:39">
      <c r="A55" s="58">
        <v>57</v>
      </c>
      <c r="B55" s="58">
        <f>'ACM Rates'!M68-(SUM(C55:F55))</f>
        <v>5.2854814163344503E-3</v>
      </c>
      <c r="C55" s="58">
        <f t="shared" si="2"/>
        <v>0</v>
      </c>
      <c r="D55" s="58">
        <f t="shared" si="3"/>
        <v>3.1138419825253082E-4</v>
      </c>
      <c r="E55" s="58">
        <f t="shared" si="4"/>
        <v>0</v>
      </c>
      <c r="F55" s="58">
        <f t="shared" si="5"/>
        <v>3.0313438541301995E-4</v>
      </c>
      <c r="G55" s="58">
        <f t="shared" si="21"/>
        <v>5.9000000000000007E-3</v>
      </c>
      <c r="H55" s="58">
        <f t="shared" si="22"/>
        <v>5.2715378364273091E-3</v>
      </c>
      <c r="I55" s="58">
        <f t="shared" si="13"/>
        <v>9419.9756487212908</v>
      </c>
      <c r="J55" s="58">
        <f t="shared" si="14"/>
        <v>49.65775805045817</v>
      </c>
      <c r="K55" s="58">
        <f t="shared" si="6"/>
        <v>9395.1467696960608</v>
      </c>
      <c r="L55" s="58">
        <f t="shared" si="7"/>
        <v>237481.89699691872</v>
      </c>
      <c r="M55" s="58">
        <f t="shared" si="8"/>
        <v>25.210457633099672</v>
      </c>
      <c r="N55" s="58"/>
      <c r="O55" s="58">
        <f>'Quintile Functions'!CC63</f>
        <v>1993.2299245000008</v>
      </c>
      <c r="Q55" s="58">
        <f>'Male Inactive'!Q55*'MI Epi'!DA73</f>
        <v>2.6734271152158997E-3</v>
      </c>
      <c r="R55" s="58">
        <f>'Male Inactive'!R55*'MI Epi'!DA73</f>
        <v>0</v>
      </c>
      <c r="S55" s="58">
        <f t="shared" si="9"/>
        <v>2.6698566914103994E-3</v>
      </c>
      <c r="T55" s="58">
        <f t="shared" si="9"/>
        <v>0</v>
      </c>
      <c r="U55" s="58">
        <f t="shared" si="15"/>
        <v>1.7575046209961569E-2</v>
      </c>
      <c r="W55" s="58">
        <f>'Male Inactive'!W55*'Stroke Epi'!$CP81</f>
        <v>1.4531262585118104E-3</v>
      </c>
      <c r="X55" s="58">
        <f>'Male Inactive'!X55*'Stroke Epi'!$CP81</f>
        <v>3.1138419825253082E-4</v>
      </c>
      <c r="Y55" s="58">
        <f t="shared" si="10"/>
        <v>1.4520709817622546E-3</v>
      </c>
      <c r="Z55" s="58">
        <f t="shared" si="10"/>
        <v>3.11335723224615E-4</v>
      </c>
      <c r="AA55" s="58">
        <f t="shared" si="16"/>
        <v>7.4020141061955733E-3</v>
      </c>
      <c r="AB55" s="58"/>
      <c r="AC55" s="58">
        <f>'Male Inactive'!AC55*'Bowel Cancer Epi'!$CM98</f>
        <v>5.0522397568836665E-4</v>
      </c>
      <c r="AD55" s="58">
        <f>'Male Inactive'!AD55*'Bowel Cancer Epi'!$CM98</f>
        <v>3.0313438541301995E-4</v>
      </c>
      <c r="AE55" s="58">
        <f t="shared" si="19"/>
        <v>5.0509637154605436E-4</v>
      </c>
      <c r="AF55" s="58">
        <f t="shared" si="19"/>
        <v>3.0308844482740405E-4</v>
      </c>
      <c r="AG55" s="58">
        <f t="shared" si="17"/>
        <v>1.919974014445031E-3</v>
      </c>
      <c r="AI55" s="58">
        <f>'Male Inactive'!AI55*'Diabetes Epi'!$BT108</f>
        <v>9.3345206458345931E-3</v>
      </c>
      <c r="AJ55" s="58">
        <f>'Male Inactive'!AJ55*'Diabetes Epi'!$BT108</f>
        <v>0</v>
      </c>
      <c r="AK55" s="58">
        <f t="shared" si="20"/>
        <v>9.2910892501320008E-3</v>
      </c>
      <c r="AL55" s="58">
        <f t="shared" si="20"/>
        <v>0</v>
      </c>
      <c r="AM55" s="58">
        <f t="shared" si="18"/>
        <v>0.12257789598533445</v>
      </c>
    </row>
    <row r="56" spans="1:39">
      <c r="A56" s="58">
        <v>58</v>
      </c>
      <c r="B56" s="58">
        <f>'ACM Rates'!M69-(SUM(C56:F56))</f>
        <v>5.2857356828042166E-3</v>
      </c>
      <c r="C56" s="58">
        <f t="shared" si="2"/>
        <v>0</v>
      </c>
      <c r="D56" s="58">
        <f t="shared" si="3"/>
        <v>3.1122130545445967E-4</v>
      </c>
      <c r="E56" s="58">
        <f t="shared" si="4"/>
        <v>0</v>
      </c>
      <c r="F56" s="58">
        <f t="shared" si="5"/>
        <v>3.0304301174132446E-4</v>
      </c>
      <c r="G56" s="58">
        <f t="shared" si="21"/>
        <v>5.9000000000000007E-3</v>
      </c>
      <c r="H56" s="58">
        <f t="shared" si="22"/>
        <v>5.2717907624895144E-3</v>
      </c>
      <c r="I56" s="58">
        <f t="shared" si="13"/>
        <v>9370.3178906708326</v>
      </c>
      <c r="J56" s="58">
        <f t="shared" si="14"/>
        <v>49.398355297628726</v>
      </c>
      <c r="K56" s="58">
        <f t="shared" si="6"/>
        <v>9345.6187130220187</v>
      </c>
      <c r="L56" s="58">
        <f t="shared" si="7"/>
        <v>228136.27828389668</v>
      </c>
      <c r="M56" s="58">
        <f t="shared" si="8"/>
        <v>24.34669569866259</v>
      </c>
      <c r="N56" s="58"/>
      <c r="O56" s="58">
        <f>'Quintile Functions'!CC64</f>
        <v>1863.3932160000004</v>
      </c>
      <c r="Q56" s="58">
        <f>'Male Inactive'!Q56*'MI Epi'!DA74</f>
        <v>2.6709809454008113E-3</v>
      </c>
      <c r="R56" s="58">
        <f>'Male Inactive'!R56*'MI Epi'!DA74</f>
        <v>0</v>
      </c>
      <c r="S56" s="58">
        <f t="shared" si="9"/>
        <v>2.6674170495342153E-3</v>
      </c>
      <c r="T56" s="58">
        <f t="shared" si="9"/>
        <v>0</v>
      </c>
      <c r="U56" s="58">
        <f t="shared" si="15"/>
        <v>2.0197980046646455E-2</v>
      </c>
      <c r="W56" s="58">
        <f>'Male Inactive'!W56*'Stroke Epi'!$CP82</f>
        <v>1.4523660921208121E-3</v>
      </c>
      <c r="X56" s="58">
        <f>'Male Inactive'!X56*'Stroke Epi'!$CP82</f>
        <v>3.1122130545445967E-4</v>
      </c>
      <c r="Y56" s="58">
        <f t="shared" si="10"/>
        <v>1.451311918898246E-3</v>
      </c>
      <c r="Z56" s="58">
        <f t="shared" si="10"/>
        <v>3.1117288112769703E-4</v>
      </c>
      <c r="AA56" s="58">
        <f t="shared" si="16"/>
        <v>8.5346582588445036E-3</v>
      </c>
      <c r="AB56" s="58"/>
      <c r="AC56" s="58">
        <f>'Male Inactive'!AC56*'Bowel Cancer Epi'!$CM99</f>
        <v>5.0507168623554089E-4</v>
      </c>
      <c r="AD56" s="58">
        <f>'Male Inactive'!AD56*'Bowel Cancer Epi'!$CM99</f>
        <v>3.0304301174132446E-4</v>
      </c>
      <c r="AE56" s="58">
        <f t="shared" si="19"/>
        <v>5.0494415900248502E-4</v>
      </c>
      <c r="AF56" s="58">
        <f t="shared" si="19"/>
        <v>3.0299709884584747E-4</v>
      </c>
      <c r="AG56" s="58">
        <f t="shared" si="17"/>
        <v>2.1216552184361377E-3</v>
      </c>
      <c r="AI56" s="58">
        <f>'Male Inactive'!AI56*'Diabetes Epi'!$BT109</f>
        <v>9.306847274342292E-3</v>
      </c>
      <c r="AJ56" s="58">
        <f>'Male Inactive'!AJ56*'Diabetes Epi'!$BT109</f>
        <v>0</v>
      </c>
      <c r="AK56" s="58">
        <f t="shared" si="20"/>
        <v>9.2636726150504556E-3</v>
      </c>
      <c r="AL56" s="58">
        <f t="shared" si="20"/>
        <v>0</v>
      </c>
      <c r="AM56" s="58">
        <f t="shared" si="18"/>
        <v>0.13073010306377331</v>
      </c>
    </row>
    <row r="57" spans="1:39">
      <c r="A57" s="58">
        <v>59</v>
      </c>
      <c r="B57" s="58">
        <f>'ACM Rates'!M70-(SUM(C57:F57))</f>
        <v>5.2860544249958234E-3</v>
      </c>
      <c r="C57" s="58">
        <f t="shared" si="2"/>
        <v>0</v>
      </c>
      <c r="D57" s="58">
        <f t="shared" si="3"/>
        <v>3.1106137306142687E-4</v>
      </c>
      <c r="E57" s="58">
        <f t="shared" si="4"/>
        <v>0</v>
      </c>
      <c r="F57" s="58">
        <f t="shared" si="5"/>
        <v>3.028842019427504E-4</v>
      </c>
      <c r="G57" s="58">
        <f t="shared" si="21"/>
        <v>5.9000000000000007E-3</v>
      </c>
      <c r="H57" s="58">
        <f t="shared" si="22"/>
        <v>5.2721078242884412E-3</v>
      </c>
      <c r="I57" s="58">
        <f t="shared" si="13"/>
        <v>9320.9195353732048</v>
      </c>
      <c r="J57" s="58">
        <f t="shared" si="14"/>
        <v>49.140892812004054</v>
      </c>
      <c r="K57" s="58">
        <f t="shared" si="6"/>
        <v>9296.349088967203</v>
      </c>
      <c r="L57" s="58">
        <f t="shared" si="7"/>
        <v>218839.92919492949</v>
      </c>
      <c r="M57" s="58">
        <f t="shared" si="8"/>
        <v>23.478362662012536</v>
      </c>
      <c r="N57" s="58"/>
      <c r="O57" s="58">
        <f>'Quintile Functions'!CC65</f>
        <v>1725.9228375000007</v>
      </c>
      <c r="Q57" s="58">
        <f>'Male Inactive'!Q57*'MI Epi'!DA75</f>
        <v>2.6669362597211712E-3</v>
      </c>
      <c r="R57" s="58">
        <f>'Male Inactive'!R57*'MI Epi'!DA75</f>
        <v>0</v>
      </c>
      <c r="S57" s="58">
        <f t="shared" si="9"/>
        <v>2.6633831445601608E-3</v>
      </c>
      <c r="T57" s="58">
        <f t="shared" si="9"/>
        <v>0</v>
      </c>
      <c r="U57" s="58">
        <f t="shared" si="15"/>
        <v>2.2811520659838092E-2</v>
      </c>
      <c r="W57" s="58">
        <f>'Male Inactive'!W57*'Stroke Epi'!$CP83</f>
        <v>1.4516197409533255E-3</v>
      </c>
      <c r="X57" s="58">
        <f>'Male Inactive'!X57*'Stroke Epi'!$CP83</f>
        <v>3.1106137306142687E-4</v>
      </c>
      <c r="Y57" s="58">
        <f t="shared" si="10"/>
        <v>1.4505666506410275E-3</v>
      </c>
      <c r="Z57" s="58">
        <f t="shared" si="10"/>
        <v>3.1101299848845798E-4</v>
      </c>
      <c r="AA57" s="58">
        <f t="shared" si="16"/>
        <v>9.6654184614702286E-3</v>
      </c>
      <c r="AB57" s="58"/>
      <c r="AC57" s="58">
        <f>'Male Inactive'!AC57*'Bowel Cancer Epi'!$CM100</f>
        <v>5.0480700323791744E-4</v>
      </c>
      <c r="AD57" s="58">
        <f>'Male Inactive'!AD57*'Bowel Cancer Epi'!$CM100</f>
        <v>3.028842019427504E-4</v>
      </c>
      <c r="AE57" s="58">
        <f t="shared" si="19"/>
        <v>5.0467960961997349E-4</v>
      </c>
      <c r="AF57" s="58">
        <f t="shared" si="19"/>
        <v>3.0283833715349928E-4</v>
      </c>
      <c r="AG57" s="58">
        <f t="shared" si="17"/>
        <v>2.323234894615815E-3</v>
      </c>
      <c r="AI57" s="58">
        <f>'Male Inactive'!AI57*'Diabetes Epi'!$BT110</f>
        <v>9.2651935215601923E-3</v>
      </c>
      <c r="AJ57" s="58">
        <f>'Male Inactive'!AJ57*'Diabetes Epi'!$BT110</f>
        <v>0</v>
      </c>
      <c r="AK57" s="58">
        <f t="shared" si="20"/>
        <v>9.2224038695042365E-3</v>
      </c>
      <c r="AL57" s="58">
        <f t="shared" si="20"/>
        <v>0</v>
      </c>
      <c r="AM57" s="58">
        <f t="shared" si="18"/>
        <v>0.13878273480310915</v>
      </c>
    </row>
    <row r="58" spans="1:39">
      <c r="A58" s="58">
        <v>60</v>
      </c>
      <c r="B58" s="58">
        <f>'ACM Rates'!M71-(SUM(C58:F58))</f>
        <v>8.4757097677321293E-3</v>
      </c>
      <c r="C58" s="58">
        <f t="shared" si="2"/>
        <v>1.0212305296305859E-4</v>
      </c>
      <c r="D58" s="58">
        <f t="shared" si="3"/>
        <v>5.1817386726936724E-4</v>
      </c>
      <c r="E58" s="58">
        <f t="shared" si="4"/>
        <v>0</v>
      </c>
      <c r="F58" s="58">
        <f t="shared" si="5"/>
        <v>5.0399331203544392E-4</v>
      </c>
      <c r="G58" s="58">
        <f t="shared" si="21"/>
        <v>9.5999999999999992E-3</v>
      </c>
      <c r="H58" s="58">
        <f t="shared" si="22"/>
        <v>8.4398922042229207E-3</v>
      </c>
      <c r="I58" s="58">
        <f t="shared" si="13"/>
        <v>9271.7786425612012</v>
      </c>
      <c r="J58" s="58">
        <f t="shared" si="14"/>
        <v>78.252812284632853</v>
      </c>
      <c r="K58" s="58">
        <f t="shared" si="6"/>
        <v>9232.6522364188859</v>
      </c>
      <c r="L58" s="58">
        <f t="shared" si="7"/>
        <v>209607.27695851057</v>
      </c>
      <c r="M58" s="58">
        <f t="shared" si="8"/>
        <v>22.607019110263124</v>
      </c>
      <c r="N58" s="58"/>
      <c r="O58" s="58">
        <f>'Quintile Functions'!CC66</f>
        <v>1580.7427000000012</v>
      </c>
      <c r="Q58" s="58">
        <f>'Male Inactive'!Q58*'MI Epi'!DA76</f>
        <v>3.3700607477809338E-3</v>
      </c>
      <c r="R58" s="58">
        <f>'Male Inactive'!R58*'MI Epi'!DA76</f>
        <v>1.0212305296305859E-4</v>
      </c>
      <c r="S58" s="58">
        <f t="shared" si="9"/>
        <v>3.3643884668252966E-3</v>
      </c>
      <c r="T58" s="58">
        <f t="shared" si="9"/>
        <v>1.0211783858160572E-4</v>
      </c>
      <c r="U58" s="58">
        <f t="shared" si="15"/>
        <v>2.5414147984771054E-2</v>
      </c>
      <c r="W58" s="58">
        <f>'Male Inactive'!W58*'Stroke Epi'!$CP84</f>
        <v>2.4872345628929623E-3</v>
      </c>
      <c r="X58" s="58">
        <f>'Male Inactive'!X58*'Stroke Epi'!$CP84</f>
        <v>5.1817386726936724E-4</v>
      </c>
      <c r="Y58" s="58">
        <f t="shared" si="10"/>
        <v>2.4841439578917601E-3</v>
      </c>
      <c r="Z58" s="58">
        <f t="shared" si="10"/>
        <v>5.180396383765995E-4</v>
      </c>
      <c r="AA58" s="58">
        <f t="shared" si="16"/>
        <v>1.0794308950331354E-2</v>
      </c>
      <c r="AB58" s="58"/>
      <c r="AC58" s="58">
        <f>'Male Inactive'!AC58*'Bowel Cancer Epi'!$CM101</f>
        <v>7.0559063684962151E-4</v>
      </c>
      <c r="AD58" s="58">
        <f>'Male Inactive'!AD58*'Bowel Cancer Epi'!$CM101</f>
        <v>5.0399331203544392E-4</v>
      </c>
      <c r="AE58" s="58">
        <f t="shared" si="19"/>
        <v>7.0534176631320555E-4</v>
      </c>
      <c r="AF58" s="58">
        <f t="shared" si="19"/>
        <v>5.0386632873999915E-4</v>
      </c>
      <c r="AG58" s="58">
        <f t="shared" si="17"/>
        <v>2.5246682441355372E-3</v>
      </c>
      <c r="AI58" s="58">
        <f>'Male Inactive'!AI58*'Diabetes Epi'!$BT111</f>
        <v>1.0736908540159993E-2</v>
      </c>
      <c r="AJ58" s="58">
        <f>'Male Inactive'!AJ58*'Diabetes Epi'!$BT111</f>
        <v>0</v>
      </c>
      <c r="AK58" s="58">
        <f t="shared" si="20"/>
        <v>1.0679473679066298E-2</v>
      </c>
      <c r="AL58" s="58">
        <f t="shared" si="20"/>
        <v>0</v>
      </c>
      <c r="AM58" s="58">
        <f t="shared" si="18"/>
        <v>0.14672522824214482</v>
      </c>
    </row>
    <row r="59" spans="1:39">
      <c r="A59" s="58">
        <v>61</v>
      </c>
      <c r="B59" s="58">
        <f>'ACM Rates'!M72-(SUM(C59:F59))</f>
        <v>8.4784794922711758E-3</v>
      </c>
      <c r="C59" s="58">
        <f t="shared" si="2"/>
        <v>1.0124494473429357E-4</v>
      </c>
      <c r="D59" s="58">
        <f t="shared" si="3"/>
        <v>5.1790923668811788E-4</v>
      </c>
      <c r="E59" s="58">
        <f t="shared" si="4"/>
        <v>0</v>
      </c>
      <c r="F59" s="58">
        <f t="shared" si="5"/>
        <v>5.0236632630641111E-4</v>
      </c>
      <c r="G59" s="58">
        <f t="shared" si="21"/>
        <v>9.5999999999999974E-3</v>
      </c>
      <c r="H59" s="58">
        <f t="shared" si="22"/>
        <v>8.4426385487820221E-3</v>
      </c>
      <c r="I59" s="58">
        <f t="shared" si="13"/>
        <v>9193.5258302765687</v>
      </c>
      <c r="J59" s="58">
        <f t="shared" si="14"/>
        <v>77.617615573916211</v>
      </c>
      <c r="K59" s="58">
        <f t="shared" si="6"/>
        <v>9154.7170224896108</v>
      </c>
      <c r="L59" s="58">
        <f t="shared" si="7"/>
        <v>200452.55993602099</v>
      </c>
      <c r="M59" s="58">
        <f t="shared" si="8"/>
        <v>21.803665278872749</v>
      </c>
      <c r="N59" s="58"/>
      <c r="O59" s="58">
        <f>'Quintile Functions'!CC67</f>
        <v>1427.7767145000007</v>
      </c>
      <c r="Q59" s="58">
        <f>'Male Inactive'!Q59*'MI Epi'!DA77</f>
        <v>3.341083176231688E-3</v>
      </c>
      <c r="R59" s="58">
        <f>'Male Inactive'!R59*'MI Epi'!DA77</f>
        <v>1.0124494473429357E-4</v>
      </c>
      <c r="S59" s="58">
        <f t="shared" si="9"/>
        <v>3.3355079686422373E-3</v>
      </c>
      <c r="T59" s="58">
        <f t="shared" si="9"/>
        <v>1.012398196378328E-4</v>
      </c>
      <c r="U59" s="58">
        <f t="shared" si="15"/>
        <v>2.8593835487317313E-2</v>
      </c>
      <c r="W59" s="58">
        <f>'Male Inactive'!W59*'Stroke Epi'!$CP85</f>
        <v>2.4859643361029656E-3</v>
      </c>
      <c r="X59" s="58">
        <f>'Male Inactive'!X59*'Stroke Epi'!$CP85</f>
        <v>5.1790923668811788E-4</v>
      </c>
      <c r="Y59" s="58">
        <f t="shared" si="10"/>
        <v>2.4828768857232397E-3</v>
      </c>
      <c r="Z59" s="58">
        <f t="shared" si="10"/>
        <v>5.1777514484951936E-4</v>
      </c>
      <c r="AA59" s="58">
        <f t="shared" si="16"/>
        <v>1.2740198580353345E-2</v>
      </c>
      <c r="AB59" s="58"/>
      <c r="AC59" s="58">
        <f>'Male Inactive'!AC59*'Bowel Cancer Epi'!$CM102</f>
        <v>7.0331285682897538E-4</v>
      </c>
      <c r="AD59" s="58">
        <f>'Male Inactive'!AD59*'Bowel Cancer Epi'!$CM102</f>
        <v>5.0236632630641111E-4</v>
      </c>
      <c r="AE59" s="58">
        <f t="shared" si="19"/>
        <v>7.0306559031363403E-4</v>
      </c>
      <c r="AF59" s="58">
        <f t="shared" si="19"/>
        <v>5.0224016147137895E-4</v>
      </c>
      <c r="AG59" s="58">
        <f t="shared" si="17"/>
        <v>2.7257363345100528E-3</v>
      </c>
      <c r="AI59" s="58">
        <f>'Male Inactive'!AI59*'Diabetes Epi'!$BT112</f>
        <v>1.0507242492852946E-2</v>
      </c>
      <c r="AJ59" s="58">
        <f>'Male Inactive'!AJ59*'Diabetes Epi'!$BT112</f>
        <v>0</v>
      </c>
      <c r="AK59" s="58">
        <f t="shared" si="20"/>
        <v>1.0452234250674652E-2</v>
      </c>
      <c r="AL59" s="58">
        <f t="shared" si="20"/>
        <v>0</v>
      </c>
      <c r="AM59" s="58">
        <f t="shared" si="18"/>
        <v>0.15583775370814412</v>
      </c>
    </row>
    <row r="60" spans="1:39">
      <c r="A60" s="58">
        <v>62</v>
      </c>
      <c r="B60" s="58">
        <f>'ACM Rates'!M73-(SUM(C60:F60))</f>
        <v>8.4778641647168286E-3</v>
      </c>
      <c r="C60" s="58">
        <f t="shared" si="2"/>
        <v>1.0154278819210057E-4</v>
      </c>
      <c r="D60" s="58">
        <f t="shared" si="3"/>
        <v>5.1764900829441715E-4</v>
      </c>
      <c r="E60" s="58">
        <f t="shared" si="4"/>
        <v>0</v>
      </c>
      <c r="F60" s="58">
        <f t="shared" si="5"/>
        <v>5.0294403879665227E-4</v>
      </c>
      <c r="G60" s="58">
        <f t="shared" si="21"/>
        <v>9.5999999999999992E-3</v>
      </c>
      <c r="H60" s="58">
        <f t="shared" si="22"/>
        <v>8.4420284160281467E-3</v>
      </c>
      <c r="I60" s="58">
        <f t="shared" si="13"/>
        <v>9115.9082147026529</v>
      </c>
      <c r="J60" s="58">
        <f t="shared" si="14"/>
        <v>76.956756186424201</v>
      </c>
      <c r="K60" s="58">
        <f t="shared" si="6"/>
        <v>9077.4298366094408</v>
      </c>
      <c r="L60" s="58">
        <f t="shared" si="7"/>
        <v>191375.13009941156</v>
      </c>
      <c r="M60" s="58">
        <f t="shared" si="8"/>
        <v>20.993534115531233</v>
      </c>
      <c r="N60" s="58"/>
      <c r="O60" s="58">
        <f>'Quintile Functions'!CC68</f>
        <v>1266.948792000001</v>
      </c>
      <c r="Q60" s="58">
        <f>'Male Inactive'!Q60*'MI Epi'!DA78</f>
        <v>3.350912010339319E-3</v>
      </c>
      <c r="R60" s="58">
        <f>'Male Inactive'!R60*'MI Epi'!DA78</f>
        <v>1.0154278819210057E-4</v>
      </c>
      <c r="S60" s="58">
        <f t="shared" si="9"/>
        <v>3.345303970453628E-3</v>
      </c>
      <c r="T60" s="58">
        <f t="shared" si="9"/>
        <v>1.015376328976636E-4</v>
      </c>
      <c r="U60" s="58">
        <f t="shared" si="15"/>
        <v>3.173594161120448E-2</v>
      </c>
      <c r="W60" s="58">
        <f>'Male Inactive'!W60*'Stroke Epi'!$CP86</f>
        <v>2.484715239813202E-3</v>
      </c>
      <c r="X60" s="58">
        <f>'Male Inactive'!X60*'Stroke Epi'!$CP86</f>
        <v>5.1764900829441715E-4</v>
      </c>
      <c r="Y60" s="58">
        <f t="shared" si="10"/>
        <v>2.4816308900075246E-3</v>
      </c>
      <c r="Z60" s="58">
        <f t="shared" si="10"/>
        <v>5.1751505116182095E-4</v>
      </c>
      <c r="AA60" s="58">
        <f t="shared" si="16"/>
        <v>1.4681269573132184E-2</v>
      </c>
      <c r="AB60" s="58"/>
      <c r="AC60" s="58">
        <f>'Male Inactive'!AC60*'Bowel Cancer Epi'!$CM103</f>
        <v>7.0412165431531313E-4</v>
      </c>
      <c r="AD60" s="58">
        <f>'Male Inactive'!AD60*'Bowel Cancer Epi'!$CM103</f>
        <v>5.0294403879665227E-4</v>
      </c>
      <c r="AE60" s="58">
        <f t="shared" si="19"/>
        <v>7.0387381883540989E-4</v>
      </c>
      <c r="AF60" s="58">
        <f t="shared" si="19"/>
        <v>5.0281758364445484E-4</v>
      </c>
      <c r="AG60" s="58">
        <f t="shared" si="17"/>
        <v>2.9261150043995397E-3</v>
      </c>
      <c r="AI60" s="58">
        <f>'Male Inactive'!AI60*'Diabetes Epi'!$BT113</f>
        <v>1.0577346714759793E-2</v>
      </c>
      <c r="AJ60" s="58">
        <f>'Male Inactive'!AJ60*'Diabetes Epi'!$BT113</f>
        <v>0</v>
      </c>
      <c r="AK60" s="58">
        <f t="shared" si="20"/>
        <v>1.0521603295272297E-2</v>
      </c>
      <c r="AL60" s="58">
        <f t="shared" si="20"/>
        <v>0</v>
      </c>
      <c r="AM60" s="58">
        <f t="shared" si="18"/>
        <v>0.1646611352519623</v>
      </c>
    </row>
    <row r="61" spans="1:39">
      <c r="A61" s="58">
        <v>63</v>
      </c>
      <c r="B61" s="58">
        <f>'ACM Rates'!M74-(SUM(C61:F61))</f>
        <v>8.4770741541669112E-3</v>
      </c>
      <c r="C61" s="58">
        <f t="shared" si="2"/>
        <v>1.0189670177785423E-4</v>
      </c>
      <c r="D61" s="58">
        <f t="shared" si="3"/>
        <v>5.1739364616175062E-4</v>
      </c>
      <c r="E61" s="58">
        <f t="shared" si="4"/>
        <v>0</v>
      </c>
      <c r="F61" s="58">
        <f t="shared" si="5"/>
        <v>5.0363549789348339E-4</v>
      </c>
      <c r="G61" s="58">
        <f t="shared" si="21"/>
        <v>9.5999999999999992E-3</v>
      </c>
      <c r="H61" s="58">
        <f t="shared" si="22"/>
        <v>8.4412450744603129E-3</v>
      </c>
      <c r="I61" s="58">
        <f t="shared" si="13"/>
        <v>9038.9514585162287</v>
      </c>
      <c r="J61" s="58">
        <f t="shared" si="14"/>
        <v>76.30000447748597</v>
      </c>
      <c r="K61" s="58">
        <f t="shared" si="6"/>
        <v>9000.8014562774861</v>
      </c>
      <c r="L61" s="58">
        <f t="shared" si="7"/>
        <v>182374.32864313407</v>
      </c>
      <c r="M61" s="58">
        <f t="shared" si="8"/>
        <v>20.176491651728746</v>
      </c>
      <c r="N61" s="58"/>
      <c r="O61" s="58">
        <f>'Quintile Functions'!CC69</f>
        <v>1098.1828435000007</v>
      </c>
      <c r="Q61" s="58">
        <f>'Male Inactive'!Q61*'MI Epi'!DA79</f>
        <v>3.3625911586691892E-3</v>
      </c>
      <c r="R61" s="58">
        <f>'Male Inactive'!R61*'MI Epi'!DA79</f>
        <v>1.0189670177785423E-4</v>
      </c>
      <c r="S61" s="58">
        <f t="shared" si="9"/>
        <v>3.3569439805094525E-3</v>
      </c>
      <c r="T61" s="58">
        <f t="shared" si="9"/>
        <v>1.0189151048523026E-4</v>
      </c>
      <c r="U61" s="58">
        <f t="shared" si="15"/>
        <v>3.4877082913723829E-2</v>
      </c>
      <c r="W61" s="58">
        <f>'Male Inactive'!W61*'Stroke Epi'!$CP87</f>
        <v>2.483489501576403E-3</v>
      </c>
      <c r="X61" s="58">
        <f>'Male Inactive'!X61*'Stroke Epi'!$CP87</f>
        <v>5.1739364616175062E-4</v>
      </c>
      <c r="Y61" s="58">
        <f t="shared" si="10"/>
        <v>2.4804081928513355E-3</v>
      </c>
      <c r="Z61" s="58">
        <f t="shared" si="10"/>
        <v>5.1725982115025104E-4</v>
      </c>
      <c r="AA61" s="58">
        <f t="shared" si="16"/>
        <v>1.6617551753046338E-2</v>
      </c>
      <c r="AB61" s="58"/>
      <c r="AC61" s="58">
        <f>'Male Inactive'!AC61*'Bowel Cancer Epi'!$CM104</f>
        <v>7.0508969705087665E-4</v>
      </c>
      <c r="AD61" s="58">
        <f>'Male Inactive'!AD61*'Bowel Cancer Epi'!$CM104</f>
        <v>5.0363549789348339E-4</v>
      </c>
      <c r="AE61" s="58">
        <f t="shared" si="19"/>
        <v>7.0484117972291482E-4</v>
      </c>
      <c r="AF61" s="58">
        <f t="shared" si="19"/>
        <v>5.035086948245171E-4</v>
      </c>
      <c r="AG61" s="58">
        <f t="shared" si="17"/>
        <v>3.1266837754287779E-3</v>
      </c>
      <c r="AI61" s="58">
        <f>'Male Inactive'!AI61*'Diabetes Epi'!$BT114</f>
        <v>1.0659310916392819E-2</v>
      </c>
      <c r="AJ61" s="58">
        <f>'Male Inactive'!AJ61*'Diabetes Epi'!$BT114</f>
        <v>0</v>
      </c>
      <c r="AK61" s="58">
        <f t="shared" si="20"/>
        <v>1.0602701778459678E-2</v>
      </c>
      <c r="AL61" s="58">
        <f t="shared" si="20"/>
        <v>0</v>
      </c>
      <c r="AM61" s="58">
        <f t="shared" si="18"/>
        <v>0.17345023940396428</v>
      </c>
    </row>
    <row r="62" spans="1:39">
      <c r="A62" s="58">
        <v>64</v>
      </c>
      <c r="B62" s="58">
        <f>'ACM Rates'!M75-(SUM(C62:F62))</f>
        <v>8.4760424586072924E-3</v>
      </c>
      <c r="C62" s="58">
        <f t="shared" si="2"/>
        <v>1.0232858002050819E-4</v>
      </c>
      <c r="D62" s="58">
        <f t="shared" si="3"/>
        <v>5.1714303868874662E-4</v>
      </c>
      <c r="E62" s="58">
        <f t="shared" si="4"/>
        <v>0</v>
      </c>
      <c r="F62" s="58">
        <f t="shared" si="5"/>
        <v>5.0448592268345193E-4</v>
      </c>
      <c r="G62" s="58">
        <f t="shared" si="21"/>
        <v>9.5999999999999992E-3</v>
      </c>
      <c r="H62" s="58">
        <f t="shared" si="22"/>
        <v>8.4402220871679923E-3</v>
      </c>
      <c r="I62" s="58">
        <f t="shared" si="13"/>
        <v>8962.6514540387434</v>
      </c>
      <c r="J62" s="58">
        <f t="shared" si="14"/>
        <v>75.646768761966129</v>
      </c>
      <c r="K62" s="58">
        <f t="shared" si="6"/>
        <v>8924.8280696577604</v>
      </c>
      <c r="L62" s="58">
        <f t="shared" si="7"/>
        <v>173449.50057347631</v>
      </c>
      <c r="M62" s="58">
        <f t="shared" si="8"/>
        <v>19.352476380783123</v>
      </c>
      <c r="N62" s="58"/>
      <c r="O62" s="58">
        <f>'Quintile Functions'!CC70</f>
        <v>921.4027800000008</v>
      </c>
      <c r="Q62" s="58">
        <f>'Male Inactive'!Q62*'MI Epi'!DA80</f>
        <v>3.3768431406767697E-3</v>
      </c>
      <c r="R62" s="58">
        <f>'Male Inactive'!R62*'MI Epi'!DA80</f>
        <v>1.0232858002050819E-4</v>
      </c>
      <c r="S62" s="58">
        <f t="shared" si="9"/>
        <v>3.3711480181937148E-3</v>
      </c>
      <c r="T62" s="58">
        <f t="shared" si="9"/>
        <v>1.0232334462989545E-4</v>
      </c>
      <c r="U62" s="58">
        <f t="shared" si="15"/>
        <v>3.8018928776283142E-2</v>
      </c>
      <c r="W62" s="58">
        <f>'Male Inactive'!W62*'Stroke Epi'!$CP88</f>
        <v>2.4822865857059839E-3</v>
      </c>
      <c r="X62" s="58">
        <f>'Male Inactive'!X62*'Stroke Epi'!$CP88</f>
        <v>5.1714303868874662E-4</v>
      </c>
      <c r="Y62" s="58">
        <f t="shared" si="10"/>
        <v>2.4792082599814913E-3</v>
      </c>
      <c r="Z62" s="58">
        <f t="shared" si="10"/>
        <v>5.1700934327503223E-4</v>
      </c>
      <c r="AA62" s="58">
        <f t="shared" si="16"/>
        <v>1.8549076505229634E-2</v>
      </c>
      <c r="AB62" s="58"/>
      <c r="AC62" s="58">
        <f>'Male Inactive'!AC62*'Bowel Cancer Epi'!$CM105</f>
        <v>7.0628029175683277E-4</v>
      </c>
      <c r="AD62" s="58">
        <f>'Male Inactive'!AD62*'Bowel Cancer Epi'!$CM105</f>
        <v>5.0448592268345193E-4</v>
      </c>
      <c r="AE62" s="58">
        <f t="shared" si="19"/>
        <v>7.0603093454035815E-4</v>
      </c>
      <c r="AF62" s="58">
        <f t="shared" si="19"/>
        <v>5.0435869105680542E-4</v>
      </c>
      <c r="AG62" s="58">
        <f t="shared" si="17"/>
        <v>3.3274878639176875E-3</v>
      </c>
      <c r="AI62" s="58">
        <f>'Male Inactive'!AI62*'Diabetes Epi'!$BT115</f>
        <v>1.0757629046303447E-2</v>
      </c>
      <c r="AJ62" s="58">
        <f>'Male Inactive'!AJ62*'Diabetes Epi'!$BT115</f>
        <v>0</v>
      </c>
      <c r="AK62" s="58">
        <f t="shared" si="20"/>
        <v>1.0699972688734127E-2</v>
      </c>
      <c r="AL62" s="58">
        <f t="shared" si="20"/>
        <v>0</v>
      </c>
      <c r="AM62" s="58">
        <f t="shared" si="18"/>
        <v>0.18221390002062129</v>
      </c>
    </row>
    <row r="63" spans="1:39">
      <c r="A63" s="58">
        <v>65</v>
      </c>
      <c r="B63" s="58">
        <f>'ACM Rates'!M76-(SUM(C63:F63))</f>
        <v>1.2251031969657943E-2</v>
      </c>
      <c r="C63" s="58">
        <f t="shared" si="2"/>
        <v>1.0287636719286949E-4</v>
      </c>
      <c r="D63" s="58">
        <f t="shared" si="3"/>
        <v>1.1371735733446073E-3</v>
      </c>
      <c r="E63" s="58">
        <f t="shared" si="4"/>
        <v>0</v>
      </c>
      <c r="F63" s="58">
        <f t="shared" si="5"/>
        <v>8.0891808980457951E-4</v>
      </c>
      <c r="G63" s="58">
        <f t="shared" si="21"/>
        <v>1.43E-2</v>
      </c>
      <c r="H63" s="58">
        <f t="shared" si="22"/>
        <v>1.2176293596235288E-2</v>
      </c>
      <c r="I63" s="58">
        <f t="shared" si="13"/>
        <v>8887.0046852767773</v>
      </c>
      <c r="J63" s="58">
        <f t="shared" si="14"/>
        <v>108.21077823904862</v>
      </c>
      <c r="K63" s="58">
        <f t="shared" si="6"/>
        <v>8832.899296157253</v>
      </c>
      <c r="L63" s="58">
        <f t="shared" si="7"/>
        <v>164616.60127731902</v>
      </c>
      <c r="M63" s="58">
        <f t="shared" si="8"/>
        <v>18.523294080179973</v>
      </c>
      <c r="N63" s="58"/>
      <c r="O63" s="58">
        <f>'Quintile Functions'!CC71</f>
        <v>736.53251250000176</v>
      </c>
      <c r="Q63" s="58">
        <f>'Male Inactive'!Q63*'MI Epi'!DA81</f>
        <v>4.217931054907649E-3</v>
      </c>
      <c r="R63" s="58">
        <f>'Male Inactive'!R63*'MI Epi'!DA81</f>
        <v>1.0287636719286949E-4</v>
      </c>
      <c r="S63" s="58">
        <f t="shared" si="9"/>
        <v>4.2090480773666616E-3</v>
      </c>
      <c r="T63" s="58">
        <f t="shared" si="9"/>
        <v>1.0287107560091879E-4</v>
      </c>
      <c r="U63" s="58">
        <f t="shared" si="15"/>
        <v>4.1163798030941147E-2</v>
      </c>
      <c r="W63" s="58">
        <f>'Male Inactive'!W63*'Stroke Epi'!$CP89</f>
        <v>4.9622119564128311E-3</v>
      </c>
      <c r="X63" s="58">
        <f>'Male Inactive'!X63*'Stroke Epi'!$CP89</f>
        <v>1.1371735733446073E-3</v>
      </c>
      <c r="Y63" s="58">
        <f t="shared" si="10"/>
        <v>4.9499205219680764E-3</v>
      </c>
      <c r="Z63" s="58">
        <f t="shared" si="10"/>
        <v>1.1365272364989298E-3</v>
      </c>
      <c r="AA63" s="58">
        <f t="shared" si="16"/>
        <v>2.0475874616737881E-2</v>
      </c>
      <c r="AB63" s="58"/>
      <c r="AC63" s="58">
        <f>'Male Inactive'!AC63*'Bowel Cancer Epi'!$CM106</f>
        <v>1.2133771347068692E-3</v>
      </c>
      <c r="AD63" s="58">
        <f>'Male Inactive'!AD63*'Bowel Cancer Epi'!$CM106</f>
        <v>8.0891808980457951E-4</v>
      </c>
      <c r="AE63" s="58">
        <f t="shared" si="19"/>
        <v>1.2126412903203931E-3</v>
      </c>
      <c r="AF63" s="58">
        <f t="shared" si="19"/>
        <v>8.0859100376773352E-4</v>
      </c>
      <c r="AG63" s="58">
        <f t="shared" si="17"/>
        <v>3.5285904733073992E-3</v>
      </c>
      <c r="AI63" s="58">
        <f>'Male Inactive'!AI63*'Diabetes Epi'!$BT116</f>
        <v>1.2586770264730016E-2</v>
      </c>
      <c r="AJ63" s="58">
        <f>'Male Inactive'!AJ63*'Diabetes Epi'!$BT116</f>
        <v>0</v>
      </c>
      <c r="AK63" s="58">
        <f t="shared" si="20"/>
        <v>1.2507888175640858E-2</v>
      </c>
      <c r="AL63" s="58">
        <f t="shared" si="20"/>
        <v>0</v>
      </c>
      <c r="AM63" s="58">
        <f t="shared" si="18"/>
        <v>0.19096418895562706</v>
      </c>
    </row>
    <row r="64" spans="1:39">
      <c r="A64" s="58">
        <v>66</v>
      </c>
      <c r="B64" s="58">
        <f>'ACM Rates'!M77-(SUM(C64:F64))</f>
        <v>1.2251748528262251E-2</v>
      </c>
      <c r="C64" s="58">
        <f t="shared" si="2"/>
        <v>1.02834453445798E-4</v>
      </c>
      <c r="D64" s="58">
        <f t="shared" si="3"/>
        <v>1.1366128411464712E-3</v>
      </c>
      <c r="E64" s="58">
        <f t="shared" si="4"/>
        <v>0</v>
      </c>
      <c r="F64" s="58">
        <f t="shared" si="5"/>
        <v>8.0880417714547948E-4</v>
      </c>
      <c r="G64" s="58">
        <f t="shared" si="21"/>
        <v>1.43E-2</v>
      </c>
      <c r="H64" s="58">
        <f t="shared" si="22"/>
        <v>1.2177001429558021E-2</v>
      </c>
      <c r="I64" s="58">
        <f t="shared" si="13"/>
        <v>8778.7939070377288</v>
      </c>
      <c r="J64" s="58">
        <f t="shared" si="14"/>
        <v>106.89938595579366</v>
      </c>
      <c r="K64" s="58">
        <f t="shared" si="6"/>
        <v>8725.3442140598308</v>
      </c>
      <c r="L64" s="58">
        <f t="shared" si="7"/>
        <v>155891.2570632592</v>
      </c>
      <c r="M64" s="58">
        <f t="shared" si="8"/>
        <v>17.757707802923278</v>
      </c>
      <c r="N64" s="58"/>
      <c r="O64" s="58">
        <f>'Quintile Functions'!CC72</f>
        <v>707.43141298706394</v>
      </c>
      <c r="Q64" s="58">
        <f>'Male Inactive'!Q64*'MI Epi'!DA82</f>
        <v>4.2162125912777173E-3</v>
      </c>
      <c r="R64" s="58">
        <f>'Male Inactive'!R64*'MI Epi'!DA82</f>
        <v>1.02834453445798E-4</v>
      </c>
      <c r="S64" s="58">
        <f t="shared" si="9"/>
        <v>4.2073368453623416E-3</v>
      </c>
      <c r="T64" s="58">
        <f t="shared" si="9"/>
        <v>1.0282916616466409E-4</v>
      </c>
      <c r="U64" s="58">
        <f t="shared" si="15"/>
        <v>4.5101354252570669E-2</v>
      </c>
      <c r="W64" s="58">
        <f>'Male Inactive'!W64*'Stroke Epi'!$CP90</f>
        <v>4.9597651250027821E-3</v>
      </c>
      <c r="X64" s="58">
        <f>'Male Inactive'!X64*'Stroke Epi'!$CP90</f>
        <v>1.1366128411464712E-3</v>
      </c>
      <c r="Y64" s="58">
        <f t="shared" si="10"/>
        <v>4.9474857992003463E-3</v>
      </c>
      <c r="Z64" s="58">
        <f t="shared" si="10"/>
        <v>1.1359671414311601E-3</v>
      </c>
      <c r="AA64" s="58">
        <f t="shared" si="16"/>
        <v>2.4215435452171467E-2</v>
      </c>
      <c r="AB64" s="58"/>
      <c r="AC64" s="58">
        <f>'Male Inactive'!AC64*'Bowel Cancer Epi'!$CM107</f>
        <v>1.213206265718219E-3</v>
      </c>
      <c r="AD64" s="58">
        <f>'Male Inactive'!AD64*'Bowel Cancer Epi'!$CM107</f>
        <v>8.0880417714547948E-4</v>
      </c>
      <c r="AE64" s="58">
        <f t="shared" si="19"/>
        <v>1.2124706285199238E-3</v>
      </c>
      <c r="AF64" s="58">
        <f t="shared" si="19"/>
        <v>8.0847718321097606E-4</v>
      </c>
      <c r="AG64" s="58">
        <f t="shared" si="17"/>
        <v>3.9315408539209208E-3</v>
      </c>
      <c r="AI64" s="58">
        <f>'Male Inactive'!AI64*'Diabetes Epi'!$BT117</f>
        <v>1.2572277709252453E-2</v>
      </c>
      <c r="AJ64" s="58">
        <f>'Male Inactive'!AJ64*'Diabetes Epi'!$BT117</f>
        <v>0</v>
      </c>
      <c r="AK64" s="58">
        <f t="shared" si="20"/>
        <v>1.249357678772256E-2</v>
      </c>
      <c r="AL64" s="58">
        <f t="shared" si="20"/>
        <v>0</v>
      </c>
      <c r="AM64" s="58">
        <f t="shared" si="18"/>
        <v>0.20108351841025898</v>
      </c>
    </row>
    <row r="65" spans="1:39">
      <c r="A65" s="58">
        <v>67</v>
      </c>
      <c r="B65" s="58">
        <f>'ACM Rates'!M78-(SUM(C65:F65))</f>
        <v>1.225245172675956E-2</v>
      </c>
      <c r="C65" s="58">
        <f t="shared" si="2"/>
        <v>1.0279331208256875E-4</v>
      </c>
      <c r="D65" s="58">
        <f t="shared" si="3"/>
        <v>1.1360629675082263E-3</v>
      </c>
      <c r="E65" s="58">
        <f t="shared" si="4"/>
        <v>0</v>
      </c>
      <c r="F65" s="58">
        <f t="shared" si="5"/>
        <v>8.0869199364964493E-4</v>
      </c>
      <c r="G65" s="58">
        <f t="shared" si="21"/>
        <v>1.43E-2</v>
      </c>
      <c r="H65" s="58">
        <f t="shared" si="22"/>
        <v>1.2177696064961996E-2</v>
      </c>
      <c r="I65" s="58">
        <f t="shared" si="13"/>
        <v>8671.8945210819347</v>
      </c>
      <c r="J65" s="58">
        <f t="shared" si="14"/>
        <v>105.60369578514496</v>
      </c>
      <c r="K65" s="58">
        <f t="shared" si="6"/>
        <v>8619.0926731893633</v>
      </c>
      <c r="L65" s="58">
        <f t="shared" si="7"/>
        <v>147272.16439006981</v>
      </c>
      <c r="M65" s="58">
        <f t="shared" si="8"/>
        <v>16.982697844403166</v>
      </c>
      <c r="N65" s="58"/>
      <c r="O65" s="58">
        <f>'Quintile Functions'!CC73</f>
        <v>679.48012557133745</v>
      </c>
      <c r="Q65" s="58">
        <f>'Male Inactive'!Q65*'MI Epi'!DA83</f>
        <v>4.2145257953853195E-3</v>
      </c>
      <c r="R65" s="58">
        <f>'Male Inactive'!R65*'MI Epi'!DA83</f>
        <v>1.0279331208256875E-4</v>
      </c>
      <c r="S65" s="58">
        <f t="shared" si="9"/>
        <v>4.2056571449717861E-3</v>
      </c>
      <c r="T65" s="58">
        <f t="shared" si="9"/>
        <v>1.0278802903107565E-4</v>
      </c>
      <c r="U65" s="58">
        <f t="shared" si="15"/>
        <v>4.9021146145828379E-2</v>
      </c>
      <c r="W65" s="58">
        <f>'Male Inactive'!W65*'Stroke Epi'!$CP91</f>
        <v>4.9573656763995328E-3</v>
      </c>
      <c r="X65" s="58">
        <f>'Male Inactive'!X65*'Stroke Epi'!$CP91</f>
        <v>1.1360629675082263E-3</v>
      </c>
      <c r="Y65" s="58">
        <f t="shared" si="10"/>
        <v>4.9450982189704895E-3</v>
      </c>
      <c r="Z65" s="58">
        <f t="shared" si="10"/>
        <v>1.1354178922803326E-3</v>
      </c>
      <c r="AA65" s="58">
        <f t="shared" si="16"/>
        <v>2.7938886243660564E-2</v>
      </c>
      <c r="AB65" s="58"/>
      <c r="AC65" s="58">
        <f>'Male Inactive'!AC65*'Bowel Cancer Epi'!$CM108</f>
        <v>1.2130379904744673E-3</v>
      </c>
      <c r="AD65" s="58">
        <f>'Male Inactive'!AD65*'Bowel Cancer Epi'!$CM108</f>
        <v>8.0869199364964493E-4</v>
      </c>
      <c r="AE65" s="58">
        <f t="shared" si="19"/>
        <v>1.2123025572907675E-3</v>
      </c>
      <c r="AF65" s="58">
        <f t="shared" si="19"/>
        <v>8.083650904066042E-4</v>
      </c>
      <c r="AG65" s="58">
        <f t="shared" si="17"/>
        <v>4.3342715810988216E-3</v>
      </c>
      <c r="AI65" s="58">
        <f>'Male Inactive'!AI65*'Diabetes Epi'!$BT118</f>
        <v>1.2558155376053187E-2</v>
      </c>
      <c r="AJ65" s="58">
        <f>'Male Inactive'!AJ65*'Diabetes Epi'!$BT118</f>
        <v>0</v>
      </c>
      <c r="AK65" s="58">
        <f t="shared" si="20"/>
        <v>1.2479630794502761E-2</v>
      </c>
      <c r="AL65" s="58">
        <f t="shared" si="20"/>
        <v>0</v>
      </c>
      <c r="AM65" s="58">
        <f t="shared" si="18"/>
        <v>0.21106484281997756</v>
      </c>
    </row>
    <row r="66" spans="1:39">
      <c r="A66" s="58">
        <v>68</v>
      </c>
      <c r="B66" s="58">
        <f>'ACM Rates'!M79-(SUM(C66:F66))</f>
        <v>1.2253141890494729E-2</v>
      </c>
      <c r="C66" s="58">
        <f t="shared" si="2"/>
        <v>1.02752924702295E-4</v>
      </c>
      <c r="D66" s="58">
        <f t="shared" si="3"/>
        <v>1.1355236780925125E-3</v>
      </c>
      <c r="E66" s="58">
        <f t="shared" si="4"/>
        <v>0</v>
      </c>
      <c r="F66" s="58">
        <f t="shared" si="5"/>
        <v>8.0858150671046325E-4</v>
      </c>
      <c r="G66" s="58">
        <f t="shared" si="21"/>
        <v>1.43E-2</v>
      </c>
      <c r="H66" s="58">
        <f t="shared" si="22"/>
        <v>1.2178377823857667E-2</v>
      </c>
      <c r="I66" s="58">
        <f t="shared" si="13"/>
        <v>8566.29082529679</v>
      </c>
      <c r="J66" s="58">
        <f t="shared" si="14"/>
        <v>104.32352621950982</v>
      </c>
      <c r="K66" s="58">
        <f t="shared" si="6"/>
        <v>8514.1290621870357</v>
      </c>
      <c r="L66" s="58">
        <f t="shared" si="7"/>
        <v>138758.03532788274</v>
      </c>
      <c r="M66" s="58">
        <f t="shared" si="8"/>
        <v>16.198146684224358</v>
      </c>
      <c r="N66" s="58"/>
      <c r="O66" s="58">
        <f>'Quintile Functions'!CC74</f>
        <v>652.6332200841681</v>
      </c>
      <c r="Q66" s="58">
        <f>'Male Inactive'!Q66*'MI Epi'!DA84</f>
        <v>4.2128699127940939E-3</v>
      </c>
      <c r="R66" s="58">
        <f>'Male Inactive'!R66*'MI Epi'!DA84</f>
        <v>1.02752924702295E-4</v>
      </c>
      <c r="S66" s="58">
        <f t="shared" si="9"/>
        <v>4.204008225089817E-3</v>
      </c>
      <c r="T66" s="58">
        <f t="shared" si="9"/>
        <v>1.0274764580131546E-4</v>
      </c>
      <c r="U66" s="58">
        <f t="shared" si="15"/>
        <v>5.2923289008793235E-2</v>
      </c>
      <c r="W66" s="58">
        <f>'Male Inactive'!W66*'Stroke Epi'!$CP92</f>
        <v>4.9550124134945979E-3</v>
      </c>
      <c r="X66" s="58">
        <f>'Male Inactive'!X66*'Stroke Epi'!$CP92</f>
        <v>1.1355236780925125E-3</v>
      </c>
      <c r="Y66" s="58">
        <f t="shared" si="10"/>
        <v>4.9427565904265336E-3</v>
      </c>
      <c r="Z66" s="58">
        <f t="shared" si="10"/>
        <v>1.134879215038187E-3</v>
      </c>
      <c r="AA66" s="58">
        <f t="shared" si="16"/>
        <v>3.164633785196945E-2</v>
      </c>
      <c r="AB66" s="58"/>
      <c r="AC66" s="58">
        <f>'Male Inactive'!AC66*'Bowel Cancer Epi'!$CM109</f>
        <v>1.2128722600656945E-3</v>
      </c>
      <c r="AD66" s="58">
        <f>'Male Inactive'!AD66*'Bowel Cancer Epi'!$CM109</f>
        <v>8.0858150671046325E-4</v>
      </c>
      <c r="AE66" s="58">
        <f t="shared" si="19"/>
        <v>1.2121370277837773E-3</v>
      </c>
      <c r="AF66" s="58">
        <f t="shared" si="19"/>
        <v>8.082546927751233E-4</v>
      </c>
      <c r="AG66" s="58">
        <f t="shared" si="17"/>
        <v>4.736783650004699E-3</v>
      </c>
      <c r="AI66" s="58">
        <f>'Male Inactive'!AI66*'Diabetes Epi'!$BT119</f>
        <v>1.2544390398613142E-2</v>
      </c>
      <c r="AJ66" s="58">
        <f>'Male Inactive'!AJ66*'Diabetes Epi'!$BT119</f>
        <v>0</v>
      </c>
      <c r="AK66" s="58">
        <f t="shared" si="20"/>
        <v>1.2466037505343697E-2</v>
      </c>
      <c r="AL66" s="58">
        <f t="shared" si="20"/>
        <v>0</v>
      </c>
      <c r="AM66" s="58">
        <f t="shared" si="18"/>
        <v>0.22091046230238726</v>
      </c>
    </row>
    <row r="67" spans="1:39">
      <c r="A67" s="58">
        <v>69</v>
      </c>
      <c r="B67" s="58">
        <f>'ACM Rates'!M80-(SUM(C67:F67))</f>
        <v>1.2253819334715688E-2</v>
      </c>
      <c r="C67" s="58">
        <f t="shared" si="2"/>
        <v>1.027132734572321E-4</v>
      </c>
      <c r="D67" s="58">
        <f t="shared" si="3"/>
        <v>1.134994707337499E-3</v>
      </c>
      <c r="E67" s="58">
        <f t="shared" si="4"/>
        <v>0</v>
      </c>
      <c r="F67" s="58">
        <f t="shared" si="5"/>
        <v>8.0847268448958195E-4</v>
      </c>
      <c r="G67" s="58">
        <f t="shared" ref="G67:G97" si="23">B67+(SUM(C67:F67))</f>
        <v>1.43E-2</v>
      </c>
      <c r="H67" s="58">
        <f t="shared" ref="H67:H98" si="24">1-EXP(-B67)</f>
        <v>1.2179047017680356E-2</v>
      </c>
      <c r="I67" s="58">
        <f t="shared" si="13"/>
        <v>8461.9672990772797</v>
      </c>
      <c r="J67" s="58">
        <f t="shared" si="14"/>
        <v>103.05869759753584</v>
      </c>
      <c r="K67" s="58">
        <f t="shared" si="6"/>
        <v>8410.4379502785123</v>
      </c>
      <c r="L67" s="58">
        <f t="shared" si="7"/>
        <v>130347.59737760425</v>
      </c>
      <c r="M67" s="58">
        <f t="shared" si="8"/>
        <v>15.40393536994852</v>
      </c>
      <c r="N67" s="58"/>
      <c r="O67" s="58">
        <f>'Quintile Functions'!CC75</f>
        <v>626.84706134603857</v>
      </c>
      <c r="Q67" s="58">
        <f>'Male Inactive'!Q67*'MI Epi'!DA85</f>
        <v>4.2112442117465147E-3</v>
      </c>
      <c r="R67" s="58">
        <f>'Male Inactive'!R67*'MI Epi'!DA85</f>
        <v>1.027132734572321E-4</v>
      </c>
      <c r="S67" s="58">
        <f t="shared" si="9"/>
        <v>4.2023893571869753E-3</v>
      </c>
      <c r="T67" s="58">
        <f t="shared" si="9"/>
        <v>1.027079986295476E-4</v>
      </c>
      <c r="U67" s="58">
        <f t="shared" si="15"/>
        <v>5.6807896523420671E-2</v>
      </c>
      <c r="W67" s="58">
        <f>'Male Inactive'!W67*'Stroke Epi'!$CP93</f>
        <v>4.9527041774727228E-3</v>
      </c>
      <c r="X67" s="58">
        <f>'Male Inactive'!X67*'Stroke Epi'!$CP93</f>
        <v>1.134994707337499E-3</v>
      </c>
      <c r="Y67" s="58">
        <f t="shared" si="10"/>
        <v>4.9404597608027068E-3</v>
      </c>
      <c r="Z67" s="58">
        <f t="shared" si="10"/>
        <v>1.1343508444613404E-3</v>
      </c>
      <c r="AA67" s="58">
        <f t="shared" si="16"/>
        <v>3.5337899329829649E-2</v>
      </c>
      <c r="AB67" s="58"/>
      <c r="AC67" s="58">
        <f>'Male Inactive'!AC67*'Bowel Cancer Epi'!$CM110</f>
        <v>1.2127090267343729E-3</v>
      </c>
      <c r="AD67" s="58">
        <f>'Male Inactive'!AD67*'Bowel Cancer Epi'!$CM110</f>
        <v>8.0847268448958195E-4</v>
      </c>
      <c r="AE67" s="58">
        <f t="shared" si="19"/>
        <v>1.2119739923002193E-3</v>
      </c>
      <c r="AF67" s="58">
        <f t="shared" si="19"/>
        <v>8.0814595850442483E-4</v>
      </c>
      <c r="AG67" s="58">
        <f t="shared" si="17"/>
        <v>5.1390780380994134E-3</v>
      </c>
      <c r="AI67" s="58">
        <f>'Male Inactive'!AI67*'Diabetes Epi'!$BT120</f>
        <v>1.2530970485790513E-2</v>
      </c>
      <c r="AJ67" s="58">
        <f>'Male Inactive'!AJ67*'Diabetes Epi'!$BT120</f>
        <v>0</v>
      </c>
      <c r="AK67" s="58">
        <f t="shared" si="20"/>
        <v>1.245278479673273E-2</v>
      </c>
      <c r="AL67" s="58">
        <f t="shared" si="20"/>
        <v>0</v>
      </c>
      <c r="AM67" s="58">
        <f t="shared" si="18"/>
        <v>0.23062262169934658</v>
      </c>
    </row>
    <row r="68" spans="1:39">
      <c r="A68" s="58">
        <v>70</v>
      </c>
      <c r="B68" s="58">
        <f>'ACM Rates'!M81-(SUM(C68:F68))</f>
        <v>2.091837411780538E-2</v>
      </c>
      <c r="C68" s="58">
        <f t="shared" ref="C68:C98" si="25">R68</f>
        <v>2.0534868206512934E-4</v>
      </c>
      <c r="D68" s="58">
        <f t="shared" ref="D68:D98" si="26">X68</f>
        <v>2.0626832693005225E-3</v>
      </c>
      <c r="E68" s="58">
        <f t="shared" ref="E68:E98" si="27">AJ68</f>
        <v>0</v>
      </c>
      <c r="F68" s="58">
        <f t="shared" ref="F68:F98" si="28">AD68</f>
        <v>1.3135939308289682E-3</v>
      </c>
      <c r="G68" s="58">
        <f t="shared" si="23"/>
        <v>2.4500000000000001E-2</v>
      </c>
      <c r="H68" s="58">
        <f t="shared" si="24"/>
        <v>2.0701102556444417E-2</v>
      </c>
      <c r="I68" s="58">
        <f t="shared" si="13"/>
        <v>8358.9086014797431</v>
      </c>
      <c r="J68" s="58">
        <f t="shared" si="14"/>
        <v>173.03862421917754</v>
      </c>
      <c r="K68" s="58">
        <f t="shared" ref="K68:K98" si="29">0.5*(I68+I69)</f>
        <v>8272.3892893701541</v>
      </c>
      <c r="L68" s="58">
        <f t="shared" ref="L68:L98" si="30">SUM(K69:K162)</f>
        <v>122075.2080882341</v>
      </c>
      <c r="M68" s="58">
        <f t="shared" ref="M68:M98" si="31">L68/I68</f>
        <v>14.60420419797671</v>
      </c>
      <c r="N68" s="58"/>
      <c r="O68" s="58">
        <f>'Quintile Functions'!CC76</f>
        <v>602.07973824484191</v>
      </c>
      <c r="Q68" s="58">
        <f>'Male Inactive'!Q68*'MI Epi'!DA86</f>
        <v>5.6470887567910558E-3</v>
      </c>
      <c r="R68" s="58">
        <f>'Male Inactive'!R68*'MI Epi'!DA86</f>
        <v>2.0534868206512934E-4</v>
      </c>
      <c r="S68" s="58">
        <f t="shared" ref="S68:T98" si="32">1-EXP(-Q68)</f>
        <v>5.631173922663546E-3</v>
      </c>
      <c r="T68" s="58">
        <f t="shared" si="32"/>
        <v>2.0532759946767509E-4</v>
      </c>
      <c r="U68" s="58">
        <f t="shared" si="15"/>
        <v>6.067508079833938E-2</v>
      </c>
      <c r="W68" s="58">
        <f>'Male Inactive'!W68*'Stroke Epi'!$CP94</f>
        <v>7.4256597694818795E-3</v>
      </c>
      <c r="X68" s="58">
        <f>'Male Inactive'!X68*'Stroke Epi'!$CP94</f>
        <v>2.0626832693005225E-3</v>
      </c>
      <c r="Y68" s="58">
        <f t="shared" ref="Y68:Z98" si="33">1-EXP(-W68)</f>
        <v>7.398157673814465E-3</v>
      </c>
      <c r="Z68" s="58">
        <f t="shared" si="33"/>
        <v>2.0605574000819304E-3</v>
      </c>
      <c r="AA68" s="58">
        <f t="shared" si="16"/>
        <v>3.901367797505724E-2</v>
      </c>
      <c r="AB68" s="58"/>
      <c r="AC68" s="58">
        <f>'Male Inactive'!AC68*'Bowel Cancer Epi'!$CM111</f>
        <v>1.5156853048026559E-3</v>
      </c>
      <c r="AD68" s="58">
        <f>'Male Inactive'!AD68*'Bowel Cancer Epi'!$CM111</f>
        <v>1.3135939308289682E-3</v>
      </c>
      <c r="AE68" s="58">
        <f t="shared" si="19"/>
        <v>1.514537233942348E-3</v>
      </c>
      <c r="AF68" s="58">
        <f t="shared" si="19"/>
        <v>1.3127315439714904E-3</v>
      </c>
      <c r="AG68" s="58">
        <f t="shared" si="17"/>
        <v>5.5411557055575203E-3</v>
      </c>
      <c r="AI68" s="58">
        <f>'Male Inactive'!AI68*'Diabetes Epi'!$BT121</f>
        <v>1.3154386460993459E-2</v>
      </c>
      <c r="AJ68" s="58">
        <f>'Male Inactive'!AJ68*'Diabetes Epi'!$BT121</f>
        <v>0</v>
      </c>
      <c r="AK68" s="58">
        <f t="shared" si="20"/>
        <v>1.3068245642962606E-2</v>
      </c>
      <c r="AL68" s="58">
        <f t="shared" si="20"/>
        <v>0</v>
      </c>
      <c r="AM68" s="58">
        <f t="shared" si="18"/>
        <v>0.24020351261879905</v>
      </c>
    </row>
    <row r="69" spans="1:39">
      <c r="A69" s="58">
        <v>71</v>
      </c>
      <c r="B69" s="58">
        <f>'ACM Rates'!M82-(SUM(C69:F69))</f>
        <v>2.0919648371964611E-2</v>
      </c>
      <c r="C69" s="58">
        <f t="shared" si="25"/>
        <v>2.0526563464590256E-4</v>
      </c>
      <c r="D69" s="58">
        <f t="shared" si="26"/>
        <v>2.0616801456600541E-3</v>
      </c>
      <c r="E69" s="58">
        <f t="shared" si="27"/>
        <v>0</v>
      </c>
      <c r="F69" s="58">
        <f t="shared" si="28"/>
        <v>1.3134058477294326E-3</v>
      </c>
      <c r="G69" s="58">
        <f t="shared" si="23"/>
        <v>2.4500000000000001E-2</v>
      </c>
      <c r="H69" s="58">
        <f t="shared" si="24"/>
        <v>2.0702350431342609E-2</v>
      </c>
      <c r="I69" s="58">
        <f t="shared" ref="I69:I98" si="34">I68-J68</f>
        <v>8185.869977260566</v>
      </c>
      <c r="J69" s="58">
        <f t="shared" ref="J69:J98" si="35">I69*H69</f>
        <v>169.46674885465478</v>
      </c>
      <c r="K69" s="58">
        <f t="shared" si="29"/>
        <v>8101.1366028332386</v>
      </c>
      <c r="L69" s="58">
        <f t="shared" si="30"/>
        <v>113974.07148540085</v>
      </c>
      <c r="M69" s="58">
        <f t="shared" si="31"/>
        <v>13.923269219033299</v>
      </c>
      <c r="N69" s="58"/>
      <c r="O69" s="58">
        <f>'Quintile Functions'!CC77</f>
        <v>578.29099561633961</v>
      </c>
      <c r="Q69" s="58">
        <f>'Male Inactive'!Q69*'MI Epi'!DA87</f>
        <v>5.6448049527623194E-3</v>
      </c>
      <c r="R69" s="58">
        <f>'Male Inactive'!R69*'MI Epi'!DA87</f>
        <v>2.0526563464590256E-4</v>
      </c>
      <c r="S69" s="58">
        <f t="shared" si="32"/>
        <v>5.6289029765392851E-3</v>
      </c>
      <c r="T69" s="58">
        <f t="shared" si="32"/>
        <v>2.0524456909687405E-4</v>
      </c>
      <c r="U69" s="58">
        <f t="shared" ref="U69:U98" si="36">((U68-T68+((1-U68)*S68))/(1-T68))</f>
        <v>6.5772760151740467E-2</v>
      </c>
      <c r="W69" s="58">
        <f>'Male Inactive'!W69*'Stroke Epi'!$CP95</f>
        <v>7.4220485243761949E-3</v>
      </c>
      <c r="X69" s="58">
        <f>'Male Inactive'!X69*'Stroke Epi'!$CP95</f>
        <v>2.0616801456600541E-3</v>
      </c>
      <c r="Y69" s="58">
        <f t="shared" si="33"/>
        <v>7.3945731387971003E-3</v>
      </c>
      <c r="Z69" s="58">
        <f t="shared" si="33"/>
        <v>2.0595563429331998E-3</v>
      </c>
      <c r="AA69" s="58">
        <f t="shared" ref="AA69:AA98" si="37">((AA68-Z68+((1-AA68)*Y68))/(1-Z68))</f>
        <v>4.4153629996725112E-2</v>
      </c>
      <c r="AB69" s="58"/>
      <c r="AC69" s="58">
        <f>'Male Inactive'!AC69*'Bowel Cancer Epi'!$CM112</f>
        <v>1.5154682858416527E-3</v>
      </c>
      <c r="AD69" s="58">
        <f>'Male Inactive'!AD69*'Bowel Cancer Epi'!$CM112</f>
        <v>1.3134058477294326E-3</v>
      </c>
      <c r="AE69" s="58">
        <f t="shared" si="19"/>
        <v>1.51432054364109E-3</v>
      </c>
      <c r="AF69" s="58">
        <f t="shared" si="19"/>
        <v>1.312543707756908E-3</v>
      </c>
      <c r="AG69" s="58">
        <f t="shared" ref="AG69:AG98" si="38">((AG68-AF68+((1-AG68)*AE68))/(1-AF68))</f>
        <v>5.7421069538203771E-3</v>
      </c>
      <c r="AI69" s="58">
        <f>'Male Inactive'!AI69*'Diabetes Epi'!$BT122</f>
        <v>1.314001712569389E-2</v>
      </c>
      <c r="AJ69" s="58">
        <f>'Male Inactive'!AJ69*'Diabetes Epi'!$BT122</f>
        <v>0</v>
      </c>
      <c r="AK69" s="58">
        <f t="shared" si="20"/>
        <v>1.305406398777631E-2</v>
      </c>
      <c r="AL69" s="58">
        <f t="shared" si="20"/>
        <v>0</v>
      </c>
      <c r="AM69" s="58">
        <f t="shared" ref="AM69:AM98" si="39">((AM68-AL68+((1-AM68)*AK68))/(1-AL68))</f>
        <v>0.2501327197545567</v>
      </c>
    </row>
    <row r="70" spans="1:39">
      <c r="A70" s="58">
        <v>72</v>
      </c>
      <c r="B70" s="58">
        <f>'ACM Rates'!M83-(SUM(C70:F70))</f>
        <v>2.0920897393626056E-2</v>
      </c>
      <c r="C70" s="58">
        <f t="shared" si="25"/>
        <v>2.0518421275197735E-4</v>
      </c>
      <c r="D70" s="58">
        <f t="shared" si="26"/>
        <v>2.0606974975911603E-3</v>
      </c>
      <c r="E70" s="58">
        <f t="shared" si="27"/>
        <v>0</v>
      </c>
      <c r="F70" s="58">
        <f t="shared" si="28"/>
        <v>1.3132208960308085E-3</v>
      </c>
      <c r="G70" s="58">
        <f t="shared" si="23"/>
        <v>2.4500000000000001E-2</v>
      </c>
      <c r="H70" s="58">
        <f t="shared" si="24"/>
        <v>2.0703573594555991E-2</v>
      </c>
      <c r="I70" s="58">
        <f t="shared" si="34"/>
        <v>8016.4032284059112</v>
      </c>
      <c r="J70" s="58">
        <f t="shared" si="35"/>
        <v>165.96819420293801</v>
      </c>
      <c r="K70" s="58">
        <f t="shared" si="29"/>
        <v>7933.4191313044421</v>
      </c>
      <c r="L70" s="58">
        <f t="shared" si="30"/>
        <v>106040.65235409643</v>
      </c>
      <c r="M70" s="58">
        <f t="shared" si="31"/>
        <v>13.227958890384182</v>
      </c>
      <c r="N70" s="58"/>
      <c r="O70" s="58">
        <f>'Quintile Functions'!CC78</f>
        <v>555.44216881608759</v>
      </c>
      <c r="Q70" s="58">
        <f>'Male Inactive'!Q70*'MI Epi'!DA88</f>
        <v>5.6425658506793772E-3</v>
      </c>
      <c r="R70" s="58">
        <f>'Male Inactive'!R70*'MI Epi'!DA88</f>
        <v>2.0518421275197735E-4</v>
      </c>
      <c r="S70" s="58">
        <f t="shared" si="32"/>
        <v>5.6266764756520704E-3</v>
      </c>
      <c r="T70" s="58">
        <f t="shared" si="32"/>
        <v>2.051631639110596E-4</v>
      </c>
      <c r="U70" s="58">
        <f t="shared" si="36"/>
        <v>7.0840729748841355E-2</v>
      </c>
      <c r="W70" s="58">
        <f>'Male Inactive'!W70*'Stroke Epi'!$CP96</f>
        <v>7.4185109913281764E-3</v>
      </c>
      <c r="X70" s="58">
        <f>'Male Inactive'!X70*'Stroke Epi'!$CP96</f>
        <v>2.0606974975911603E-3</v>
      </c>
      <c r="Y70" s="58">
        <f t="shared" si="33"/>
        <v>7.3910617580851268E-3</v>
      </c>
      <c r="Z70" s="58">
        <f t="shared" si="33"/>
        <v>2.0585757182015607E-3</v>
      </c>
      <c r="AA70" s="58">
        <f t="shared" si="37"/>
        <v>4.9263610728185872E-2</v>
      </c>
      <c r="AB70" s="58"/>
      <c r="AC70" s="58">
        <f>'Male Inactive'!AC70*'Bowel Cancer Epi'!$CM113</f>
        <v>1.5152548800355483E-3</v>
      </c>
      <c r="AD70" s="58">
        <f>'Male Inactive'!AD70*'Bowel Cancer Epi'!$CM113</f>
        <v>1.3132208960308085E-3</v>
      </c>
      <c r="AE70" s="58">
        <f t="shared" si="19"/>
        <v>1.5141074609771321E-3</v>
      </c>
      <c r="AF70" s="58">
        <f t="shared" si="19"/>
        <v>1.3123589987983353E-3</v>
      </c>
      <c r="AG70" s="58">
        <f t="shared" si="38"/>
        <v>5.9429888317770229E-3</v>
      </c>
      <c r="AI70" s="58">
        <f>'Male Inactive'!AI70*'Diabetes Epi'!$BT123</f>
        <v>1.3126019582774312E-2</v>
      </c>
      <c r="AJ70" s="58">
        <f>'Male Inactive'!AJ70*'Diabetes Epi'!$BT123</f>
        <v>0</v>
      </c>
      <c r="AK70" s="58">
        <f t="shared" si="20"/>
        <v>1.3040249072990395E-2</v>
      </c>
      <c r="AL70" s="58">
        <f t="shared" si="20"/>
        <v>0</v>
      </c>
      <c r="AM70" s="58">
        <f t="shared" si="39"/>
        <v>0.25992153521322048</v>
      </c>
    </row>
    <row r="71" spans="1:39">
      <c r="A71" s="58">
        <v>73</v>
      </c>
      <c r="B71" s="58">
        <f>'ACM Rates'!M84-(SUM(C71:F71))</f>
        <v>2.0922121820775116E-2</v>
      </c>
      <c r="C71" s="58">
        <f t="shared" si="25"/>
        <v>2.0510437607727675E-4</v>
      </c>
      <c r="D71" s="58">
        <f t="shared" si="26"/>
        <v>2.0597347913740398E-3</v>
      </c>
      <c r="E71" s="58">
        <f t="shared" si="27"/>
        <v>0</v>
      </c>
      <c r="F71" s="58">
        <f t="shared" si="28"/>
        <v>1.3130390117735682E-3</v>
      </c>
      <c r="G71" s="58">
        <f t="shared" si="23"/>
        <v>2.4500000000000001E-2</v>
      </c>
      <c r="H71" s="58">
        <f t="shared" si="24"/>
        <v>2.0704772670953386E-2</v>
      </c>
      <c r="I71" s="58">
        <f t="shared" si="34"/>
        <v>7850.4350342029729</v>
      </c>
      <c r="J71" s="58">
        <f t="shared" si="35"/>
        <v>162.54147275126073</v>
      </c>
      <c r="K71" s="58">
        <f t="shared" si="29"/>
        <v>7769.164297827343</v>
      </c>
      <c r="L71" s="58">
        <f t="shared" si="30"/>
        <v>98271.488056269081</v>
      </c>
      <c r="M71" s="58">
        <f t="shared" si="31"/>
        <v>12.517967173553744</v>
      </c>
      <c r="N71" s="58"/>
      <c r="O71" s="58">
        <f>'Quintile Functions'!CC79</f>
        <v>533.49612087648779</v>
      </c>
      <c r="Q71" s="58">
        <f>'Male Inactive'!Q71*'MI Epi'!DA89</f>
        <v>5.6403703421251108E-3</v>
      </c>
      <c r="R71" s="58">
        <f>'Male Inactive'!R71*'MI Epi'!DA89</f>
        <v>2.0510437607727675E-4</v>
      </c>
      <c r="S71" s="58">
        <f t="shared" si="32"/>
        <v>5.6244933181175405E-3</v>
      </c>
      <c r="T71" s="58">
        <f t="shared" si="32"/>
        <v>2.0508334361268865E-4</v>
      </c>
      <c r="U71" s="58">
        <f t="shared" si="36"/>
        <v>7.5879212812362207E-2</v>
      </c>
      <c r="W71" s="58">
        <f>'Male Inactive'!W71*'Stroke Epi'!$CP97</f>
        <v>7.4150452489465408E-3</v>
      </c>
      <c r="X71" s="58">
        <f>'Male Inactive'!X71*'Stroke Epi'!$CP97</f>
        <v>2.0597347913740398E-3</v>
      </c>
      <c r="Y71" s="58">
        <f t="shared" si="33"/>
        <v>7.3876216252581894E-3</v>
      </c>
      <c r="Z71" s="58">
        <f t="shared" si="33"/>
        <v>2.0576149933256849E-3</v>
      </c>
      <c r="AA71" s="58">
        <f t="shared" si="37"/>
        <v>5.4343857323871481E-2</v>
      </c>
      <c r="AB71" s="58"/>
      <c r="AC71" s="58">
        <f>'Male Inactive'!AC71*'Bowel Cancer Epi'!$CM114</f>
        <v>1.5150450135848867E-3</v>
      </c>
      <c r="AD71" s="58">
        <f>'Male Inactive'!AD71*'Bowel Cancer Epi'!$CM114</f>
        <v>1.3130390117735682E-3</v>
      </c>
      <c r="AE71" s="58">
        <f t="shared" si="19"/>
        <v>1.51389791226475E-3</v>
      </c>
      <c r="AF71" s="58">
        <f t="shared" si="19"/>
        <v>1.3121773532220882E-3</v>
      </c>
      <c r="AG71" s="58">
        <f t="shared" si="38"/>
        <v>6.1438018438617478E-3</v>
      </c>
      <c r="AI71" s="58">
        <f>'Male Inactive'!AI71*'Diabetes Epi'!$BT124</f>
        <v>1.3112381042174473E-2</v>
      </c>
      <c r="AJ71" s="58">
        <f>'Male Inactive'!AJ71*'Diabetes Epi'!$BT124</f>
        <v>0</v>
      </c>
      <c r="AK71" s="58">
        <f t="shared" si="20"/>
        <v>1.3026788290564473E-2</v>
      </c>
      <c r="AL71" s="58">
        <f t="shared" si="20"/>
        <v>0</v>
      </c>
      <c r="AM71" s="58">
        <f t="shared" si="39"/>
        <v>0.26957234272759645</v>
      </c>
    </row>
    <row r="72" spans="1:39">
      <c r="A72" s="58">
        <v>74</v>
      </c>
      <c r="B72" s="58">
        <f>'ACM Rates'!M85-(SUM(C72:F72))</f>
        <v>2.0923322271300976E-2</v>
      </c>
      <c r="C72" s="58">
        <f t="shared" si="25"/>
        <v>2.0502608555079401E-4</v>
      </c>
      <c r="D72" s="58">
        <f t="shared" si="26"/>
        <v>2.0587915105616706E-3</v>
      </c>
      <c r="E72" s="58">
        <f t="shared" si="27"/>
        <v>0</v>
      </c>
      <c r="F72" s="58">
        <f t="shared" si="28"/>
        <v>1.3128601325865608E-3</v>
      </c>
      <c r="G72" s="58">
        <f t="shared" si="23"/>
        <v>2.4500000000000001E-2</v>
      </c>
      <c r="H72" s="58">
        <f t="shared" si="24"/>
        <v>2.0705948265718366E-2</v>
      </c>
      <c r="I72" s="58">
        <f t="shared" si="34"/>
        <v>7687.8935614517122</v>
      </c>
      <c r="J72" s="58">
        <f t="shared" si="35"/>
        <v>159.18512635576846</v>
      </c>
      <c r="K72" s="58">
        <f t="shared" si="29"/>
        <v>7608.3009982738276</v>
      </c>
      <c r="L72" s="58">
        <f t="shared" si="30"/>
        <v>90663.187057995252</v>
      </c>
      <c r="M72" s="58">
        <f t="shared" si="31"/>
        <v>11.792981566835746</v>
      </c>
      <c r="N72" s="58"/>
      <c r="O72" s="58">
        <f>'Quintile Functions'!CC80</f>
        <v>512.41718214682385</v>
      </c>
      <c r="Q72" s="58">
        <f>'Male Inactive'!Q72*'MI Epi'!DA90</f>
        <v>5.6382173526468354E-3</v>
      </c>
      <c r="R72" s="58">
        <f>'Male Inactive'!R72*'MI Epi'!DA90</f>
        <v>2.0502608555079401E-4</v>
      </c>
      <c r="S72" s="58">
        <f t="shared" si="32"/>
        <v>5.6223524358095522E-3</v>
      </c>
      <c r="T72" s="58">
        <f t="shared" si="32"/>
        <v>2.0500506913923022E-4</v>
      </c>
      <c r="U72" s="58">
        <f t="shared" si="36"/>
        <v>8.0888429531007708E-2</v>
      </c>
      <c r="W72" s="58">
        <f>'Male Inactive'!W72*'Stroke Epi'!$CP98</f>
        <v>7.4116494380220138E-3</v>
      </c>
      <c r="X72" s="58">
        <f>'Male Inactive'!X72*'Stroke Epi'!$CP98</f>
        <v>2.0587915105616706E-3</v>
      </c>
      <c r="Y72" s="58">
        <f t="shared" si="33"/>
        <v>7.384250895576705E-3</v>
      </c>
      <c r="Z72" s="58">
        <f t="shared" si="33"/>
        <v>2.0566736529781249E-3</v>
      </c>
      <c r="AA72" s="58">
        <f t="shared" si="37"/>
        <v>5.9394603326565577E-2</v>
      </c>
      <c r="AB72" s="58"/>
      <c r="AC72" s="58">
        <f>'Male Inactive'!AC72*'Bowel Cancer Epi'!$CM115</f>
        <v>1.5148386145229548E-3</v>
      </c>
      <c r="AD72" s="58">
        <f>'Male Inactive'!AD72*'Bowel Cancer Epi'!$CM115</f>
        <v>1.3128601325865608E-3</v>
      </c>
      <c r="AE72" s="58">
        <f t="shared" si="19"/>
        <v>1.5136918256487553E-3</v>
      </c>
      <c r="AF72" s="58">
        <f t="shared" si="19"/>
        <v>1.3119987087403251E-3</v>
      </c>
      <c r="AG72" s="58">
        <f t="shared" si="38"/>
        <v>6.3445464843328251E-3</v>
      </c>
      <c r="AI72" s="58">
        <f>'Male Inactive'!AI72*'Diabetes Epi'!$BT125</f>
        <v>1.3099089272576263E-2</v>
      </c>
      <c r="AJ72" s="58">
        <f>'Male Inactive'!AJ72*'Diabetes Epi'!$BT125</f>
        <v>0</v>
      </c>
      <c r="AK72" s="58">
        <f t="shared" si="20"/>
        <v>1.3013669582849663E-2</v>
      </c>
      <c r="AL72" s="58">
        <f t="shared" si="20"/>
        <v>0</v>
      </c>
      <c r="AM72" s="58">
        <f t="shared" si="39"/>
        <v>0.27908746918045702</v>
      </c>
    </row>
    <row r="73" spans="1:39">
      <c r="A73" s="58">
        <v>75</v>
      </c>
      <c r="B73" s="58">
        <f>'ACM Rates'!M86-(SUM(C73:F73))</f>
        <v>3.3841500146544586E-2</v>
      </c>
      <c r="C73" s="58">
        <f t="shared" si="25"/>
        <v>2.0494930329113351E-4</v>
      </c>
      <c r="D73" s="58">
        <f t="shared" si="26"/>
        <v>4.8359878149706438E-3</v>
      </c>
      <c r="E73" s="58">
        <f t="shared" si="27"/>
        <v>0</v>
      </c>
      <c r="F73" s="58">
        <f t="shared" si="28"/>
        <v>1.8175627351936347E-3</v>
      </c>
      <c r="G73" s="58">
        <f t="shared" si="23"/>
        <v>4.07E-2</v>
      </c>
      <c r="H73" s="58">
        <f t="shared" si="24"/>
        <v>3.3275281778809562E-2</v>
      </c>
      <c r="I73" s="58">
        <f t="shared" si="34"/>
        <v>7528.708435095944</v>
      </c>
      <c r="J73" s="58">
        <f t="shared" si="35"/>
        <v>250.51989460831791</v>
      </c>
      <c r="K73" s="58">
        <f t="shared" si="29"/>
        <v>7403.4484877917848</v>
      </c>
      <c r="L73" s="58">
        <f t="shared" si="30"/>
        <v>83259.738570203466</v>
      </c>
      <c r="M73" s="58">
        <f t="shared" si="31"/>
        <v>11.058967057626854</v>
      </c>
      <c r="N73" s="58"/>
      <c r="O73" s="58">
        <f>'Quintile Functions'!CC81</f>
        <v>492.17109231817716</v>
      </c>
      <c r="Q73" s="58">
        <f>'Male Inactive'!Q73*'MI Epi'!DA91</f>
        <v>7.6855988734175042E-3</v>
      </c>
      <c r="R73" s="58">
        <f>'Male Inactive'!R73*'MI Epi'!DA91</f>
        <v>2.0494930329113351E-4</v>
      </c>
      <c r="S73" s="58">
        <f t="shared" si="32"/>
        <v>7.6561401759507319E-3</v>
      </c>
      <c r="T73" s="58">
        <f t="shared" si="32"/>
        <v>2.0492830261742423E-4</v>
      </c>
      <c r="U73" s="58">
        <f t="shared" si="36"/>
        <v>8.5868597136568428E-2</v>
      </c>
      <c r="W73" s="58">
        <f>'Male Inactive'!W73*'Stroke Epi'!$CP99</f>
        <v>9.4661889144106223E-3</v>
      </c>
      <c r="X73" s="58">
        <f>'Male Inactive'!X73*'Stroke Epi'!$CP99</f>
        <v>4.8359878149706438E-3</v>
      </c>
      <c r="Y73" s="58">
        <f t="shared" si="33"/>
        <v>9.4215255897213135E-3</v>
      </c>
      <c r="Z73" s="58">
        <f t="shared" si="33"/>
        <v>4.8243132528258403E-3</v>
      </c>
      <c r="AA73" s="58">
        <f t="shared" si="37"/>
        <v>6.4416078768388646E-2</v>
      </c>
      <c r="AB73" s="58"/>
      <c r="AC73" s="58">
        <f>'Male Inactive'!AC73*'Bowel Cancer Epi'!$CM116</f>
        <v>2.0195141502151498E-3</v>
      </c>
      <c r="AD73" s="58">
        <f>'Male Inactive'!AD73*'Bowel Cancer Epi'!$CM116</f>
        <v>1.8175627351936347E-3</v>
      </c>
      <c r="AE73" s="58">
        <f t="shared" ref="AE73:AF98" si="40">1-EXP(-AC73)</f>
        <v>2.0174763035645249E-3</v>
      </c>
      <c r="AF73" s="58">
        <f t="shared" si="40"/>
        <v>1.8159119683209823E-3</v>
      </c>
      <c r="AG73" s="58">
        <f t="shared" si="38"/>
        <v>6.5452232375265238E-3</v>
      </c>
      <c r="AI73" s="58">
        <f>'Male Inactive'!AI73*'Diabetes Epi'!$BT126</f>
        <v>1.2347399281319933E-2</v>
      </c>
      <c r="AJ73" s="58">
        <f>'Male Inactive'!AJ73*'Diabetes Epi'!$BT126</f>
        <v>0</v>
      </c>
      <c r="AK73" s="58">
        <f t="shared" si="20"/>
        <v>1.2271482924573918E-2</v>
      </c>
      <c r="AL73" s="58">
        <f t="shared" si="20"/>
        <v>0</v>
      </c>
      <c r="AM73" s="58">
        <f t="shared" si="39"/>
        <v>0.28846918665467847</v>
      </c>
    </row>
    <row r="74" spans="1:39">
      <c r="A74" s="58">
        <v>76</v>
      </c>
      <c r="B74" s="58">
        <f>'ACM Rates'!M87-(SUM(C74:F74))</f>
        <v>3.3844405631798968E-2</v>
      </c>
      <c r="C74" s="58">
        <f t="shared" si="25"/>
        <v>2.0485960000316865E-4</v>
      </c>
      <c r="D74" s="58">
        <f t="shared" si="26"/>
        <v>4.8334620605108188E-3</v>
      </c>
      <c r="E74" s="58">
        <f t="shared" si="27"/>
        <v>0</v>
      </c>
      <c r="F74" s="58">
        <f t="shared" si="28"/>
        <v>1.8172727076870483E-3</v>
      </c>
      <c r="G74" s="58">
        <f t="shared" si="23"/>
        <v>4.07E-2</v>
      </c>
      <c r="H74" s="58">
        <f t="shared" si="24"/>
        <v>3.3278090579142994E-2</v>
      </c>
      <c r="I74" s="58">
        <f t="shared" si="34"/>
        <v>7278.1885404876257</v>
      </c>
      <c r="J74" s="58">
        <f t="shared" si="35"/>
        <v>242.20421750242775</v>
      </c>
      <c r="K74" s="58">
        <f t="shared" si="29"/>
        <v>7157.0864317364121</v>
      </c>
      <c r="L74" s="58">
        <f t="shared" si="30"/>
        <v>76102.652138467063</v>
      </c>
      <c r="M74" s="58">
        <f t="shared" si="31"/>
        <v>10.456262807031971</v>
      </c>
      <c r="N74" s="58"/>
      <c r="O74" s="58">
        <f>'Quintile Functions'!CC82</f>
        <v>472.72494473899269</v>
      </c>
      <c r="Q74" s="58">
        <f>'Male Inactive'!Q74*'MI Epi'!DA92</f>
        <v>7.6822350001188242E-3</v>
      </c>
      <c r="R74" s="58">
        <f>'Male Inactive'!R74*'MI Epi'!DA92</f>
        <v>2.0485960000316865E-4</v>
      </c>
      <c r="S74" s="58">
        <f t="shared" si="32"/>
        <v>7.6528020513230155E-3</v>
      </c>
      <c r="T74" s="58">
        <f t="shared" si="32"/>
        <v>2.0483861770814737E-4</v>
      </c>
      <c r="U74" s="58">
        <f t="shared" si="36"/>
        <v>9.2681380031405997E-2</v>
      </c>
      <c r="W74" s="58">
        <f>'Male Inactive'!W74*'Stroke Epi'!$CP100</f>
        <v>9.4612448844041564E-3</v>
      </c>
      <c r="X74" s="58">
        <f>'Male Inactive'!X74*'Stroke Epi'!$CP100</f>
        <v>4.8334620605108188E-3</v>
      </c>
      <c r="Y74" s="58">
        <f t="shared" si="33"/>
        <v>9.4166281279134401E-3</v>
      </c>
      <c r="Z74" s="58">
        <f t="shared" si="33"/>
        <v>4.8217996802224494E-3</v>
      </c>
      <c r="AA74" s="58">
        <f t="shared" si="37"/>
        <v>6.8738007049158334E-2</v>
      </c>
      <c r="AB74" s="58"/>
      <c r="AC74" s="58">
        <f>'Male Inactive'!AC74*'Bowel Cancer Epi'!$CM117</f>
        <v>2.0191918974300539E-3</v>
      </c>
      <c r="AD74" s="58">
        <f>'Male Inactive'!AD74*'Bowel Cancer Epi'!$CM117</f>
        <v>1.8172727076870483E-3</v>
      </c>
      <c r="AE74" s="58">
        <f t="shared" si="40"/>
        <v>2.0171547008650537E-3</v>
      </c>
      <c r="AF74" s="58">
        <f t="shared" si="40"/>
        <v>1.8156224674369392E-3</v>
      </c>
      <c r="AG74" s="58">
        <f t="shared" si="38"/>
        <v>6.7458325781016813E-3</v>
      </c>
      <c r="AI74" s="58">
        <f>'Male Inactive'!AI74*'Diabetes Epi'!$BT127</f>
        <v>1.2333548376607502E-2</v>
      </c>
      <c r="AJ74" s="58">
        <f>'Male Inactive'!AJ74*'Diabetes Epi'!$BT127</f>
        <v>0</v>
      </c>
      <c r="AK74" s="58">
        <f t="shared" si="20"/>
        <v>1.2257801896255027E-2</v>
      </c>
      <c r="AL74" s="58">
        <f t="shared" si="20"/>
        <v>0</v>
      </c>
      <c r="AM74" s="58">
        <f t="shared" si="39"/>
        <v>0.29720072488095378</v>
      </c>
    </row>
    <row r="75" spans="1:39">
      <c r="A75" s="58">
        <v>77</v>
      </c>
      <c r="B75" s="58">
        <f>'ACM Rates'!M88-(SUM(C75:F75))</f>
        <v>3.3847245752898554E-2</v>
      </c>
      <c r="C75" s="58">
        <f t="shared" si="25"/>
        <v>2.0477187987632056E-4</v>
      </c>
      <c r="D75" s="58">
        <f t="shared" si="26"/>
        <v>4.8309940382971362E-3</v>
      </c>
      <c r="E75" s="58">
        <f t="shared" si="27"/>
        <v>0</v>
      </c>
      <c r="F75" s="58">
        <f t="shared" si="28"/>
        <v>1.8169883289279878E-3</v>
      </c>
      <c r="G75" s="58">
        <f t="shared" si="23"/>
        <v>4.07E-2</v>
      </c>
      <c r="H75" s="58">
        <f t="shared" si="24"/>
        <v>3.3280836182536411E-2</v>
      </c>
      <c r="I75" s="58">
        <f t="shared" si="34"/>
        <v>7035.9843229851977</v>
      </c>
      <c r="J75" s="58">
        <f t="shared" si="35"/>
        <v>234.16344163616472</v>
      </c>
      <c r="K75" s="58">
        <f t="shared" si="29"/>
        <v>6918.9026021671152</v>
      </c>
      <c r="L75" s="58">
        <f t="shared" si="30"/>
        <v>69183.749536299947</v>
      </c>
      <c r="M75" s="58">
        <f t="shared" si="31"/>
        <v>9.8328458905586302</v>
      </c>
      <c r="N75" s="58"/>
      <c r="O75" s="58">
        <f>'Quintile Functions'!CC83</f>
        <v>454.04713293079038</v>
      </c>
      <c r="Q75" s="58">
        <f>'Male Inactive'!Q75*'MI Epi'!DA93</f>
        <v>7.6789454953620209E-3</v>
      </c>
      <c r="R75" s="58">
        <f>'Male Inactive'!R75*'MI Epi'!DA93</f>
        <v>2.0477187987632056E-4</v>
      </c>
      <c r="S75" s="58">
        <f t="shared" si="32"/>
        <v>7.649537715125998E-3</v>
      </c>
      <c r="T75" s="58">
        <f t="shared" si="32"/>
        <v>2.0475091554594815E-4</v>
      </c>
      <c r="U75" s="58">
        <f t="shared" si="36"/>
        <v>9.9440440452163575E-2</v>
      </c>
      <c r="W75" s="58">
        <f>'Male Inactive'!W75*'Stroke Epi'!$CP101</f>
        <v>9.4564138621986496E-3</v>
      </c>
      <c r="X75" s="58">
        <f>'Male Inactive'!X75*'Stroke Epi'!$CP101</f>
        <v>4.8309940382971362E-3</v>
      </c>
      <c r="Y75" s="58">
        <f t="shared" si="33"/>
        <v>9.4118425860880706E-3</v>
      </c>
      <c r="Z75" s="58">
        <f t="shared" si="33"/>
        <v>4.8193435552865704E-3</v>
      </c>
      <c r="AA75" s="58">
        <f t="shared" si="37"/>
        <v>7.3037728542343153E-2</v>
      </c>
      <c r="AB75" s="58"/>
      <c r="AC75" s="58">
        <f>'Male Inactive'!AC75*'Bowel Cancer Epi'!$CM118</f>
        <v>2.0188759210310971E-3</v>
      </c>
      <c r="AD75" s="58">
        <f>'Male Inactive'!AD75*'Bowel Cancer Epi'!$CM118</f>
        <v>1.8169883289279878E-3</v>
      </c>
      <c r="AE75" s="58">
        <f t="shared" si="40"/>
        <v>2.0168393617895353E-3</v>
      </c>
      <c r="AF75" s="58">
        <f t="shared" si="40"/>
        <v>1.8153386049619691E-3</v>
      </c>
      <c r="AG75" s="58">
        <f t="shared" si="38"/>
        <v>6.9463694079979071E-3</v>
      </c>
      <c r="AI75" s="58">
        <f>'Male Inactive'!AI75*'Diabetes Epi'!$BT128</f>
        <v>1.2320080937722524E-2</v>
      </c>
      <c r="AJ75" s="58">
        <f>'Male Inactive'!AJ75*'Diabetes Epi'!$BT128</f>
        <v>0</v>
      </c>
      <c r="AK75" s="58">
        <f t="shared" si="20"/>
        <v>1.2244499448993196E-2</v>
      </c>
      <c r="AL75" s="58">
        <f t="shared" si="20"/>
        <v>0</v>
      </c>
      <c r="AM75" s="58">
        <f t="shared" si="39"/>
        <v>0.30581549916819467</v>
      </c>
    </row>
    <row r="76" spans="1:39">
      <c r="A76" s="58">
        <v>78</v>
      </c>
      <c r="B76" s="58">
        <f>'ACM Rates'!M89-(SUM(C76:F76))</f>
        <v>3.3850022297703633E-2</v>
      </c>
      <c r="C76" s="58">
        <f t="shared" si="25"/>
        <v>2.0468608998537832E-4</v>
      </c>
      <c r="D76" s="58">
        <f t="shared" si="26"/>
        <v>4.8285821418538504E-3</v>
      </c>
      <c r="E76" s="58">
        <f t="shared" si="27"/>
        <v>0</v>
      </c>
      <c r="F76" s="58">
        <f t="shared" si="28"/>
        <v>1.8167094704571421E-3</v>
      </c>
      <c r="G76" s="58">
        <f t="shared" si="23"/>
        <v>4.07E-2</v>
      </c>
      <c r="H76" s="58">
        <f t="shared" si="24"/>
        <v>3.3283520317882398E-2</v>
      </c>
      <c r="I76" s="58">
        <f t="shared" si="34"/>
        <v>6801.8208813490328</v>
      </c>
      <c r="J76" s="58">
        <f t="shared" si="35"/>
        <v>226.38854350297729</v>
      </c>
      <c r="K76" s="58">
        <f t="shared" si="29"/>
        <v>6688.6266095975443</v>
      </c>
      <c r="L76" s="58">
        <f t="shared" si="30"/>
        <v>62495.122926702388</v>
      </c>
      <c r="M76" s="58">
        <f t="shared" si="31"/>
        <v>9.1879989221808902</v>
      </c>
      <c r="N76" s="58"/>
      <c r="O76" s="58">
        <f>'Quintile Functions'!CC84</f>
        <v>436.10729921709128</v>
      </c>
      <c r="Q76" s="58">
        <f>'Male Inactive'!Q76*'MI Epi'!DA94</f>
        <v>7.6757283744516864E-3</v>
      </c>
      <c r="R76" s="58">
        <f>'Male Inactive'!R76*'MI Epi'!DA94</f>
        <v>2.0468608998537832E-4</v>
      </c>
      <c r="S76" s="58">
        <f t="shared" si="32"/>
        <v>7.6463451985679942E-3</v>
      </c>
      <c r="T76" s="58">
        <f t="shared" si="32"/>
        <v>2.0466514321682006E-4</v>
      </c>
      <c r="U76" s="58">
        <f t="shared" si="36"/>
        <v>0.10614628740162334</v>
      </c>
      <c r="W76" s="58">
        <f>'Male Inactive'!W76*'Stroke Epi'!$CP102</f>
        <v>9.4516927032032814E-3</v>
      </c>
      <c r="X76" s="58">
        <f>'Male Inactive'!X76*'Stroke Epi'!$CP102</f>
        <v>4.8285821418538504E-3</v>
      </c>
      <c r="Y76" s="58">
        <f t="shared" si="33"/>
        <v>9.4071658508582123E-3</v>
      </c>
      <c r="Z76" s="58">
        <f t="shared" si="33"/>
        <v>4.8169432797062761E-3</v>
      </c>
      <c r="AA76" s="58">
        <f t="shared" si="37"/>
        <v>7.7315417528448713E-2</v>
      </c>
      <c r="AB76" s="58"/>
      <c r="AC76" s="58">
        <f>'Male Inactive'!AC76*'Bowel Cancer Epi'!$CM119</f>
        <v>2.0185660782857137E-3</v>
      </c>
      <c r="AD76" s="58">
        <f>'Male Inactive'!AD76*'Bowel Cancer Epi'!$CM119</f>
        <v>1.8167094704571421E-3</v>
      </c>
      <c r="AE76" s="58">
        <f t="shared" si="40"/>
        <v>2.0165301438992422E-3</v>
      </c>
      <c r="AF76" s="58">
        <f t="shared" si="40"/>
        <v>1.8150602526748605E-3</v>
      </c>
      <c r="AG76" s="58">
        <f t="shared" si="38"/>
        <v>7.1468343779314217E-3</v>
      </c>
      <c r="AI76" s="58">
        <f>'Male Inactive'!AI76*'Diabetes Epi'!$BT129</f>
        <v>1.2306983455230286E-2</v>
      </c>
      <c r="AJ76" s="58">
        <f>'Male Inactive'!AJ76*'Diabetes Epi'!$BT129</f>
        <v>0</v>
      </c>
      <c r="AK76" s="58">
        <f t="shared" si="20"/>
        <v>1.2231562253895989E-2</v>
      </c>
      <c r="AL76" s="58">
        <f t="shared" si="20"/>
        <v>0</v>
      </c>
      <c r="AM76" s="58">
        <f t="shared" si="39"/>
        <v>0.31431544090612934</v>
      </c>
    </row>
    <row r="77" spans="1:39">
      <c r="A77" s="58">
        <v>79</v>
      </c>
      <c r="B77" s="58">
        <f>'ACM Rates'!M90-(SUM(C77:F77))</f>
        <v>3.3852736995228012E-2</v>
      </c>
      <c r="C77" s="58">
        <f t="shared" si="25"/>
        <v>2.0460217909225314E-4</v>
      </c>
      <c r="D77" s="58">
        <f t="shared" si="26"/>
        <v>4.8262248184742923E-3</v>
      </c>
      <c r="E77" s="58">
        <f t="shared" si="27"/>
        <v>0</v>
      </c>
      <c r="F77" s="58">
        <f t="shared" si="28"/>
        <v>1.8164360072054407E-3</v>
      </c>
      <c r="G77" s="58">
        <f t="shared" si="23"/>
        <v>4.07E-2</v>
      </c>
      <c r="H77" s="58">
        <f t="shared" si="24"/>
        <v>3.3286144657154404E-2</v>
      </c>
      <c r="I77" s="58">
        <f t="shared" si="34"/>
        <v>6575.4323378460558</v>
      </c>
      <c r="J77" s="58">
        <f t="shared" si="35"/>
        <v>218.87079198087477</v>
      </c>
      <c r="K77" s="58">
        <f t="shared" si="29"/>
        <v>6465.9969418556184</v>
      </c>
      <c r="L77" s="58">
        <f t="shared" si="30"/>
        <v>56029.125984846774</v>
      </c>
      <c r="M77" s="58">
        <f t="shared" si="31"/>
        <v>8.5209797783730963</v>
      </c>
      <c r="N77" s="58"/>
      <c r="O77" s="58">
        <f>'Quintile Functions'!CC85</f>
        <v>418.87628538206377</v>
      </c>
      <c r="Q77" s="58">
        <f>'Male Inactive'!Q77*'MI Epi'!DA95</f>
        <v>7.6725817159594934E-3</v>
      </c>
      <c r="R77" s="58">
        <f>'Male Inactive'!R77*'MI Epi'!DA95</f>
        <v>2.0460217909225314E-4</v>
      </c>
      <c r="S77" s="58">
        <f t="shared" si="32"/>
        <v>7.6432225956000188E-3</v>
      </c>
      <c r="T77" s="58">
        <f t="shared" si="32"/>
        <v>2.0458124949385148E-4</v>
      </c>
      <c r="U77" s="58">
        <f t="shared" si="36"/>
        <v>0.11279942241189798</v>
      </c>
      <c r="W77" s="58">
        <f>'Male Inactive'!W77*'Stroke Epi'!$CP103</f>
        <v>9.4470783680773371E-3</v>
      </c>
      <c r="X77" s="58">
        <f>'Male Inactive'!X77*'Stroke Epi'!$CP103</f>
        <v>4.8262248184742923E-3</v>
      </c>
      <c r="Y77" s="58">
        <f t="shared" si="33"/>
        <v>9.4025949130021047E-3</v>
      </c>
      <c r="Z77" s="58">
        <f t="shared" si="33"/>
        <v>4.8145973086546334E-3</v>
      </c>
      <c r="AA77" s="58">
        <f t="shared" si="37"/>
        <v>8.1571245205492054E-2</v>
      </c>
      <c r="AB77" s="58"/>
      <c r="AC77" s="58">
        <f>'Male Inactive'!AC77*'Bowel Cancer Epi'!$CM120</f>
        <v>2.0182622302282673E-3</v>
      </c>
      <c r="AD77" s="58">
        <f>'Male Inactive'!AD77*'Bowel Cancer Epi'!$CM120</f>
        <v>1.8164360072054407E-3</v>
      </c>
      <c r="AE77" s="58">
        <f t="shared" si="40"/>
        <v>2.0162269085145512E-3</v>
      </c>
      <c r="AF77" s="58">
        <f t="shared" si="40"/>
        <v>1.8147872857380287E-3</v>
      </c>
      <c r="AG77" s="58">
        <f t="shared" si="38"/>
        <v>7.3472281239343375E-3</v>
      </c>
      <c r="AI77" s="58">
        <f>'Male Inactive'!AI77*'Diabetes Epi'!$BT130</f>
        <v>1.2294243011080612E-2</v>
      </c>
      <c r="AJ77" s="58">
        <f>'Male Inactive'!AJ77*'Diabetes Epi'!$BT130</f>
        <v>0</v>
      </c>
      <c r="AK77" s="58">
        <f t="shared" si="20"/>
        <v>1.2218977565114919E-2</v>
      </c>
      <c r="AL77" s="58">
        <f t="shared" si="20"/>
        <v>0</v>
      </c>
      <c r="AM77" s="58">
        <f t="shared" si="39"/>
        <v>0.32270243427722123</v>
      </c>
    </row>
    <row r="78" spans="1:39">
      <c r="A78" s="58">
        <v>80</v>
      </c>
      <c r="B78" s="58">
        <f>'ACM Rates'!M91-(SUM(C78:F78))</f>
        <v>6.0930311587906169E-2</v>
      </c>
      <c r="C78" s="58">
        <f t="shared" si="25"/>
        <v>4.0904019516461548E-4</v>
      </c>
      <c r="D78" s="58">
        <f t="shared" si="26"/>
        <v>9.237294702921563E-3</v>
      </c>
      <c r="E78" s="58">
        <f t="shared" si="27"/>
        <v>0</v>
      </c>
      <c r="F78" s="58">
        <f t="shared" si="28"/>
        <v>2.6233535140076504E-3</v>
      </c>
      <c r="G78" s="58">
        <f t="shared" si="23"/>
        <v>7.3200000000000001E-2</v>
      </c>
      <c r="H78" s="58">
        <f t="shared" si="24"/>
        <v>5.9111193461754086E-2</v>
      </c>
      <c r="I78" s="58">
        <f t="shared" si="34"/>
        <v>6356.561545865181</v>
      </c>
      <c r="J78" s="58">
        <f t="shared" si="35"/>
        <v>375.74393928918334</v>
      </c>
      <c r="K78" s="58">
        <f t="shared" si="29"/>
        <v>6168.6895762205895</v>
      </c>
      <c r="L78" s="58">
        <f t="shared" si="30"/>
        <v>49860.436408626178</v>
      </c>
      <c r="M78" s="58">
        <f t="shared" si="31"/>
        <v>7.8439319825447793</v>
      </c>
      <c r="N78" s="58"/>
      <c r="O78" s="58">
        <f>'Quintile Functions'!CC86</f>
        <v>402.32608527869343</v>
      </c>
      <c r="Q78" s="58">
        <f>'Male Inactive'!Q78*'MI Epi'!DA96</f>
        <v>1.0021484781533078E-2</v>
      </c>
      <c r="R78" s="58">
        <f>'Male Inactive'!R78*'MI Epi'!DA96</f>
        <v>4.0904019516461548E-4</v>
      </c>
      <c r="S78" s="58">
        <f t="shared" si="32"/>
        <v>9.9714370267171004E-3</v>
      </c>
      <c r="T78" s="58">
        <f t="shared" si="32"/>
        <v>4.0895654962913586E-4</v>
      </c>
      <c r="U78" s="58">
        <f t="shared" si="36"/>
        <v>0.11940033973454779</v>
      </c>
      <c r="W78" s="58">
        <f>'Male Inactive'!W78*'Stroke Epi'!$CP104</f>
        <v>1.2419029545038989E-2</v>
      </c>
      <c r="X78" s="58">
        <f>'Male Inactive'!X78*'Stroke Epi'!$CP104</f>
        <v>9.237294702921563E-3</v>
      </c>
      <c r="Y78" s="58">
        <f t="shared" si="33"/>
        <v>1.2342231644829837E-2</v>
      </c>
      <c r="Z78" s="58">
        <f t="shared" si="33"/>
        <v>9.1947619594520136E-3</v>
      </c>
      <c r="AA78" s="58">
        <f t="shared" si="37"/>
        <v>8.5805379785205055E-2</v>
      </c>
      <c r="AB78" s="58"/>
      <c r="AC78" s="58">
        <f>'Male Inactive'!AC78*'Bowel Cancer Epi'!$CM121</f>
        <v>2.8251499381620852E-3</v>
      </c>
      <c r="AD78" s="58">
        <f>'Male Inactive'!AD78*'Bowel Cancer Epi'!$CM121</f>
        <v>2.6233535140076504E-3</v>
      </c>
      <c r="AE78" s="58">
        <f t="shared" si="40"/>
        <v>2.821162957565293E-3</v>
      </c>
      <c r="AF78" s="58">
        <f t="shared" si="40"/>
        <v>2.6199155291848353E-3</v>
      </c>
      <c r="AG78" s="58">
        <f t="shared" si="38"/>
        <v>7.5475512677435465E-3</v>
      </c>
      <c r="AI78" s="58">
        <f>'Male Inactive'!AI78*'Diabetes Epi'!$BT131</f>
        <v>1.0917197553134233E-2</v>
      </c>
      <c r="AJ78" s="58">
        <f>'Male Inactive'!AJ78*'Diabetes Epi'!$BT131</f>
        <v>0</v>
      </c>
      <c r="AK78" s="58">
        <f t="shared" si="20"/>
        <v>1.0857821222737485E-2</v>
      </c>
      <c r="AL78" s="58">
        <f t="shared" si="20"/>
        <v>0</v>
      </c>
      <c r="AM78" s="58">
        <f t="shared" si="39"/>
        <v>0.33097831803769479</v>
      </c>
    </row>
    <row r="79" spans="1:39">
      <c r="A79" s="58">
        <v>81</v>
      </c>
      <c r="B79" s="58">
        <f>'ACM Rates'!M92-(SUM(C79:F79))</f>
        <v>6.0936417724980194E-2</v>
      </c>
      <c r="C79" s="58">
        <f t="shared" si="25"/>
        <v>4.0883770007725843E-4</v>
      </c>
      <c r="D79" s="58">
        <f t="shared" si="26"/>
        <v>9.2318779813640381E-3</v>
      </c>
      <c r="E79" s="58">
        <f t="shared" si="27"/>
        <v>0</v>
      </c>
      <c r="F79" s="58">
        <f t="shared" si="28"/>
        <v>2.6228665935785086E-3</v>
      </c>
      <c r="G79" s="58">
        <f t="shared" si="23"/>
        <v>7.3200000000000001E-2</v>
      </c>
      <c r="H79" s="58">
        <f t="shared" si="24"/>
        <v>5.9116938640237815E-2</v>
      </c>
      <c r="I79" s="58">
        <f t="shared" si="34"/>
        <v>5980.8176065759981</v>
      </c>
      <c r="J79" s="58">
        <f t="shared" si="35"/>
        <v>353.56762746640726</v>
      </c>
      <c r="K79" s="58">
        <f t="shared" si="29"/>
        <v>5804.0337928427944</v>
      </c>
      <c r="L79" s="58">
        <f t="shared" si="30"/>
        <v>44056.402615783387</v>
      </c>
      <c r="M79" s="58">
        <f t="shared" si="31"/>
        <v>7.3662842630985299</v>
      </c>
      <c r="N79" s="58"/>
      <c r="O79" s="58">
        <f>'Quintile Functions'!CC87</f>
        <v>386.42979930944927</v>
      </c>
      <c r="Q79" s="58">
        <f>'Male Inactive'!Q79*'MI Epi'!DA97</f>
        <v>1.0016523651892829E-2</v>
      </c>
      <c r="R79" s="58">
        <f>'Male Inactive'!R79*'MI Epi'!DA97</f>
        <v>4.0883770007725843E-4</v>
      </c>
      <c r="S79" s="58">
        <f t="shared" si="32"/>
        <v>9.9665253544849453E-3</v>
      </c>
      <c r="T79" s="58">
        <f t="shared" si="32"/>
        <v>4.0875413733298949E-4</v>
      </c>
      <c r="U79" s="58">
        <f t="shared" si="36"/>
        <v>0.12782450191026337</v>
      </c>
      <c r="W79" s="58">
        <f>'Male Inactive'!W79*'Stroke Epi'!$CP105</f>
        <v>1.2411747063833875E-2</v>
      </c>
      <c r="X79" s="58">
        <f>'Male Inactive'!X79*'Stroke Epi'!$CP105</f>
        <v>9.2318779813640381E-3</v>
      </c>
      <c r="Y79" s="58">
        <f t="shared" si="33"/>
        <v>1.2335039019504612E-2</v>
      </c>
      <c r="Z79" s="58">
        <f t="shared" si="33"/>
        <v>9.1893950288242099E-3</v>
      </c>
      <c r="AA79" s="58">
        <f t="shared" si="37"/>
        <v>8.870948216899141E-2</v>
      </c>
      <c r="AB79" s="58"/>
      <c r="AC79" s="58">
        <f>'Male Inactive'!AC79*'Bowel Cancer Epi'!$CM122</f>
        <v>2.824625562315317E-3</v>
      </c>
      <c r="AD79" s="58">
        <f>'Male Inactive'!AD79*'Bowel Cancer Epi'!$CM122</f>
        <v>2.6228665935785086E-3</v>
      </c>
      <c r="AE79" s="58">
        <f t="shared" si="40"/>
        <v>2.8206400609311899E-3</v>
      </c>
      <c r="AF79" s="58">
        <f t="shared" si="40"/>
        <v>2.6194298843279507E-3</v>
      </c>
      <c r="AG79" s="58">
        <f t="shared" si="38"/>
        <v>7.7478044171767693E-3</v>
      </c>
      <c r="AI79" s="58">
        <f>'Male Inactive'!AI79*'Diabetes Epi'!$BT132</f>
        <v>1.0904023720714549E-2</v>
      </c>
      <c r="AJ79" s="58">
        <f>'Male Inactive'!AJ79*'Diabetes Epi'!$BT132</f>
        <v>0</v>
      </c>
      <c r="AK79" s="58">
        <f t="shared" si="20"/>
        <v>1.0844790343601862E-2</v>
      </c>
      <c r="AL79" s="58">
        <f t="shared" si="20"/>
        <v>0</v>
      </c>
      <c r="AM79" s="58">
        <f t="shared" si="39"/>
        <v>0.33824243585457664</v>
      </c>
    </row>
    <row r="80" spans="1:39">
      <c r="A80" s="58">
        <v>82</v>
      </c>
      <c r="B80" s="58">
        <f>'ACM Rates'!M93-(SUM(C80:F80))</f>
        <v>6.0942369783983506E-2</v>
      </c>
      <c r="C80" s="58">
        <f t="shared" si="25"/>
        <v>4.0864022918724144E-4</v>
      </c>
      <c r="D80" s="58">
        <f t="shared" si="26"/>
        <v>9.2265994434344491E-3</v>
      </c>
      <c r="E80" s="58">
        <f t="shared" si="27"/>
        <v>0</v>
      </c>
      <c r="F80" s="58">
        <f t="shared" si="28"/>
        <v>2.6223905433948032E-3</v>
      </c>
      <c r="G80" s="58">
        <f t="shared" si="23"/>
        <v>7.3200000000000001E-2</v>
      </c>
      <c r="H80" s="58">
        <f t="shared" si="24"/>
        <v>5.9122538815067904E-2</v>
      </c>
      <c r="I80" s="58">
        <f t="shared" si="34"/>
        <v>5627.2499791095906</v>
      </c>
      <c r="J80" s="58">
        <f t="shared" si="35"/>
        <v>332.69730531199684</v>
      </c>
      <c r="K80" s="58">
        <f t="shared" si="29"/>
        <v>5460.9013264535924</v>
      </c>
      <c r="L80" s="58">
        <f t="shared" si="30"/>
        <v>38595.50128932979</v>
      </c>
      <c r="M80" s="58">
        <f t="shared" si="31"/>
        <v>6.8586790053063931</v>
      </c>
      <c r="N80" s="58"/>
      <c r="O80" s="58">
        <f>'Quintile Functions'!CC88</f>
        <v>371.16159070546206</v>
      </c>
      <c r="Q80" s="58">
        <f>'Male Inactive'!Q80*'MI Epi'!DA98</f>
        <v>1.0011685615087413E-2</v>
      </c>
      <c r="R80" s="58">
        <f>'Male Inactive'!R80*'MI Epi'!DA98</f>
        <v>4.0864022918724144E-4</v>
      </c>
      <c r="S80" s="58">
        <f t="shared" si="32"/>
        <v>9.9617355245092964E-3</v>
      </c>
      <c r="T80" s="58">
        <f t="shared" si="32"/>
        <v>4.0855674714057599E-4</v>
      </c>
      <c r="U80" s="58">
        <f t="shared" si="36"/>
        <v>0.13616396457207677</v>
      </c>
      <c r="W80" s="58">
        <f>'Male Inactive'!W80*'Stroke Epi'!$CP106</f>
        <v>1.2404650362839649E-2</v>
      </c>
      <c r="X80" s="58">
        <f>'Male Inactive'!X80*'Stroke Epi'!$CP106</f>
        <v>9.2265994434344491E-3</v>
      </c>
      <c r="Y80" s="58">
        <f t="shared" si="33"/>
        <v>1.2328029831723097E-2</v>
      </c>
      <c r="Z80" s="58">
        <f t="shared" si="33"/>
        <v>9.1841649836613692E-3</v>
      </c>
      <c r="AA80" s="58">
        <f t="shared" si="37"/>
        <v>9.1602664303696707E-2</v>
      </c>
      <c r="AB80" s="58"/>
      <c r="AC80" s="58">
        <f>'Male Inactive'!AC80*'Bowel Cancer Epi'!$CM123</f>
        <v>2.8241128928867109E-3</v>
      </c>
      <c r="AD80" s="58">
        <f>'Male Inactive'!AD80*'Bowel Cancer Epi'!$CM123</f>
        <v>2.6223905433948032E-3</v>
      </c>
      <c r="AE80" s="58">
        <f t="shared" si="40"/>
        <v>2.820128837427438E-3</v>
      </c>
      <c r="AF80" s="58">
        <f t="shared" si="40"/>
        <v>2.6189550810112872E-3</v>
      </c>
      <c r="AG80" s="58">
        <f t="shared" si="38"/>
        <v>7.9479800025954988E-3</v>
      </c>
      <c r="AI80" s="58">
        <f>'Male Inactive'!AI80*'Diabetes Epi'!$BT133</f>
        <v>1.0891244218082297E-2</v>
      </c>
      <c r="AJ80" s="58">
        <f>'Male Inactive'!AJ80*'Diabetes Epi'!$BT133</f>
        <v>0</v>
      </c>
      <c r="AK80" s="58">
        <f t="shared" si="20"/>
        <v>1.0832149351223785E-2</v>
      </c>
      <c r="AL80" s="58">
        <f t="shared" si="20"/>
        <v>0</v>
      </c>
      <c r="AM80" s="58">
        <f t="shared" si="39"/>
        <v>0.34541905789602639</v>
      </c>
    </row>
    <row r="81" spans="1:39">
      <c r="A81" s="58">
        <v>83</v>
      </c>
      <c r="B81" s="58">
        <f>'ACM Rates'!M94-(SUM(C81:F81))</f>
        <v>6.0948172199885881E-2</v>
      </c>
      <c r="C81" s="58">
        <f t="shared" si="25"/>
        <v>4.084476414282137E-4</v>
      </c>
      <c r="D81" s="58">
        <f t="shared" si="26"/>
        <v>9.2214550585191166E-3</v>
      </c>
      <c r="E81" s="58">
        <f t="shared" si="27"/>
        <v>0</v>
      </c>
      <c r="F81" s="58">
        <f t="shared" si="28"/>
        <v>2.6219251001667922E-3</v>
      </c>
      <c r="G81" s="58">
        <f t="shared" si="23"/>
        <v>7.3200000000000001E-2</v>
      </c>
      <c r="H81" s="58">
        <f t="shared" si="24"/>
        <v>5.9127998161572104E-2</v>
      </c>
      <c r="I81" s="58">
        <f t="shared" si="34"/>
        <v>5294.5526737975943</v>
      </c>
      <c r="J81" s="58">
        <f t="shared" si="35"/>
        <v>313.05630076265084</v>
      </c>
      <c r="K81" s="58">
        <f t="shared" si="29"/>
        <v>5138.0245234162685</v>
      </c>
      <c r="L81" s="58">
        <f t="shared" si="30"/>
        <v>33457.476765913532</v>
      </c>
      <c r="M81" s="58">
        <f t="shared" si="31"/>
        <v>6.3192263496579164</v>
      </c>
      <c r="N81" s="58"/>
      <c r="O81" s="58">
        <f>'Quintile Functions'!CC89</f>
        <v>356.49664353315387</v>
      </c>
      <c r="Q81" s="58">
        <f>'Male Inactive'!Q81*'MI Epi'!DA99</f>
        <v>1.0006967214991233E-2</v>
      </c>
      <c r="R81" s="58">
        <f>'Male Inactive'!R81*'MI Epi'!DA99</f>
        <v>4.084476414282137E-4</v>
      </c>
      <c r="S81" s="58">
        <f t="shared" si="32"/>
        <v>9.9570641168462704E-3</v>
      </c>
      <c r="T81" s="58">
        <f t="shared" si="32"/>
        <v>4.0836423804602173E-4</v>
      </c>
      <c r="U81" s="58">
        <f t="shared" si="36"/>
        <v>0.14441971759645397</v>
      </c>
      <c r="W81" s="58">
        <f>'Male Inactive'!W81*'Stroke Epi'!$CP107</f>
        <v>1.2397734023120145E-2</v>
      </c>
      <c r="X81" s="58">
        <f>'Male Inactive'!X81*'Stroke Epi'!$CP107</f>
        <v>9.2214550585191166E-3</v>
      </c>
      <c r="Y81" s="58">
        <f t="shared" si="33"/>
        <v>1.2321198733222904E-2</v>
      </c>
      <c r="Z81" s="58">
        <f t="shared" si="33"/>
        <v>9.1790678325149866E-3</v>
      </c>
      <c r="AA81" s="58">
        <f t="shared" si="37"/>
        <v>9.4485014737389003E-2</v>
      </c>
      <c r="AB81" s="58"/>
      <c r="AC81" s="58">
        <f>'Male Inactive'!AC81*'Bowel Cancer Epi'!$CM124</f>
        <v>2.8236116463334687E-3</v>
      </c>
      <c r="AD81" s="58">
        <f>'Male Inactive'!AD81*'Bowel Cancer Epi'!$CM124</f>
        <v>2.6219251001667922E-3</v>
      </c>
      <c r="AE81" s="58">
        <f t="shared" si="40"/>
        <v>2.8196290043287497E-3</v>
      </c>
      <c r="AF81" s="58">
        <f t="shared" si="40"/>
        <v>2.6184908566501131E-3</v>
      </c>
      <c r="AG81" s="58">
        <f t="shared" si="38"/>
        <v>8.148078884000768E-3</v>
      </c>
      <c r="AI81" s="58">
        <f>'Male Inactive'!AI81*'Diabetes Epi'!$BT134</f>
        <v>1.0878844811876282E-2</v>
      </c>
      <c r="AJ81" s="58">
        <f>'Male Inactive'!AJ81*'Diabetes Epi'!$BT134</f>
        <v>0</v>
      </c>
      <c r="AK81" s="58">
        <f t="shared" si="20"/>
        <v>1.0819884181197392E-2</v>
      </c>
      <c r="AL81" s="58">
        <f t="shared" si="20"/>
        <v>0</v>
      </c>
      <c r="AM81" s="58">
        <f t="shared" si="39"/>
        <v>0.35250957642336139</v>
      </c>
    </row>
    <row r="82" spans="1:39">
      <c r="A82" s="58">
        <v>84</v>
      </c>
      <c r="B82" s="58">
        <f>'ACM Rates'!M95-(SUM(C82:F82))</f>
        <v>6.0953829258488572E-2</v>
      </c>
      <c r="C82" s="58">
        <f t="shared" si="25"/>
        <v>4.0825980032320415E-4</v>
      </c>
      <c r="D82" s="58">
        <f t="shared" si="26"/>
        <v>9.2164409334962259E-3</v>
      </c>
      <c r="E82" s="58">
        <f t="shared" si="27"/>
        <v>0</v>
      </c>
      <c r="F82" s="58">
        <f t="shared" si="28"/>
        <v>2.6214700076919975E-3</v>
      </c>
      <c r="G82" s="58">
        <f t="shared" si="23"/>
        <v>7.3200000000000001E-2</v>
      </c>
      <c r="H82" s="58">
        <f t="shared" si="24"/>
        <v>5.9133320714569115E-2</v>
      </c>
      <c r="I82" s="58">
        <f t="shared" si="34"/>
        <v>4981.4963730349436</v>
      </c>
      <c r="J82" s="58">
        <f t="shared" si="35"/>
        <v>294.57242266513816</v>
      </c>
      <c r="K82" s="58">
        <f t="shared" si="29"/>
        <v>4834.2101617023745</v>
      </c>
      <c r="L82" s="58">
        <f t="shared" si="30"/>
        <v>28623.266604211163</v>
      </c>
      <c r="M82" s="58">
        <f t="shared" si="31"/>
        <v>5.7459173832084165</v>
      </c>
      <c r="N82" s="58"/>
      <c r="O82" s="58">
        <f>'Quintile Functions'!CC90</f>
        <v>342.41112236006569</v>
      </c>
      <c r="Q82" s="58">
        <f>'Male Inactive'!Q82*'MI Epi'!DA100</f>
        <v>1.0002365107918501E-2</v>
      </c>
      <c r="R82" s="58">
        <f>'Male Inactive'!R82*'MI Epi'!DA100</f>
        <v>4.0825980032320415E-4</v>
      </c>
      <c r="S82" s="58">
        <f t="shared" si="32"/>
        <v>9.952507822764467E-3</v>
      </c>
      <c r="T82" s="58">
        <f t="shared" si="32"/>
        <v>4.0817647363100562E-4</v>
      </c>
      <c r="U82" s="58">
        <f t="shared" si="36"/>
        <v>0.15259273450316624</v>
      </c>
      <c r="W82" s="58">
        <f>'Male Inactive'!W82*'Stroke Epi'!$CP108</f>
        <v>1.2390992810589372E-2</v>
      </c>
      <c r="X82" s="58">
        <f>'Male Inactive'!X82*'Stroke Epi'!$CP108</f>
        <v>9.2164409334962259E-3</v>
      </c>
      <c r="Y82" s="58">
        <f t="shared" si="33"/>
        <v>1.2314540558069353E-2</v>
      </c>
      <c r="Z82" s="58">
        <f t="shared" si="33"/>
        <v>9.1740997200304708E-3</v>
      </c>
      <c r="AA82" s="58">
        <f t="shared" si="37"/>
        <v>9.7356620013252085E-2</v>
      </c>
      <c r="AB82" s="58"/>
      <c r="AC82" s="58">
        <f>'Male Inactive'!AC82*'Bowel Cancer Epi'!$CM125</f>
        <v>2.8231215467452286E-3</v>
      </c>
      <c r="AD82" s="58">
        <f>'Male Inactive'!AD82*'Bowel Cancer Epi'!$CM125</f>
        <v>2.6214700076919975E-3</v>
      </c>
      <c r="AE82" s="58">
        <f t="shared" si="40"/>
        <v>2.8191402865197501E-3</v>
      </c>
      <c r="AF82" s="58">
        <f t="shared" si="40"/>
        <v>2.6180369557274874E-3</v>
      </c>
      <c r="AG82" s="58">
        <f t="shared" si="38"/>
        <v>8.3481019006256905E-3</v>
      </c>
      <c r="AI82" s="58">
        <f>'Male Inactive'!AI82*'Diabetes Epi'!$BT135</f>
        <v>1.0866811894922114E-2</v>
      </c>
      <c r="AJ82" s="58">
        <f>'Male Inactive'!AJ82*'Diabetes Epi'!$BT135</f>
        <v>0</v>
      </c>
      <c r="AK82" s="58">
        <f t="shared" si="20"/>
        <v>1.0807981387398469E-2</v>
      </c>
      <c r="AL82" s="58">
        <f t="shared" si="20"/>
        <v>0</v>
      </c>
      <c r="AM82" s="58">
        <f t="shared" si="39"/>
        <v>0.35951534781489508</v>
      </c>
    </row>
    <row r="83" spans="1:39">
      <c r="A83" s="58">
        <v>85</v>
      </c>
      <c r="B83" s="58">
        <f>'ACM Rates'!M96-(SUM(C83:F83))</f>
        <v>0.11471747122514986</v>
      </c>
      <c r="C83" s="58">
        <f t="shared" si="25"/>
        <v>6.12114860713872E-4</v>
      </c>
      <c r="D83" s="58">
        <f t="shared" si="26"/>
        <v>1.054211100712454E-2</v>
      </c>
      <c r="E83" s="58">
        <f t="shared" si="27"/>
        <v>0</v>
      </c>
      <c r="F83" s="58">
        <f t="shared" si="28"/>
        <v>3.5283029070117509E-3</v>
      </c>
      <c r="G83" s="58">
        <f t="shared" si="23"/>
        <v>0.12940000000000002</v>
      </c>
      <c r="H83" s="58">
        <f t="shared" si="24"/>
        <v>0.10838198392969633</v>
      </c>
      <c r="I83" s="58">
        <f t="shared" si="34"/>
        <v>4686.9239503698054</v>
      </c>
      <c r="J83" s="58">
        <f t="shared" si="35"/>
        <v>507.97811626868912</v>
      </c>
      <c r="K83" s="58">
        <f t="shared" si="29"/>
        <v>4432.9348922354602</v>
      </c>
      <c r="L83" s="58">
        <f t="shared" si="30"/>
        <v>24190.331711975698</v>
      </c>
      <c r="M83" s="58">
        <f t="shared" si="31"/>
        <v>5.16123836617128</v>
      </c>
      <c r="N83" s="58"/>
      <c r="O83" s="58">
        <f>'Quintile Functions'!CC91</f>
        <v>328.88213351432626</v>
      </c>
      <c r="Q83" s="58">
        <f>'Male Inactive'!Q83*'MI Epi'!DA101</f>
        <v>1.2038258927372815E-2</v>
      </c>
      <c r="R83" s="58">
        <f>'Male Inactive'!R83*'MI Epi'!DA101</f>
        <v>6.12114860713872E-4</v>
      </c>
      <c r="S83" s="58">
        <f t="shared" si="32"/>
        <v>1.1966088978837441E-2</v>
      </c>
      <c r="T83" s="58">
        <f t="shared" si="32"/>
        <v>6.1192755663164178E-4</v>
      </c>
      <c r="U83" s="58">
        <f t="shared" si="36"/>
        <v>0.16068397288588149</v>
      </c>
      <c r="W83" s="58">
        <f>'Male Inactive'!W83*'Stroke Epi'!$CP109</f>
        <v>1.5864341806837899E-2</v>
      </c>
      <c r="X83" s="58">
        <f>'Male Inactive'!X83*'Stroke Epi'!$CP109</f>
        <v>1.054211100712454E-2</v>
      </c>
      <c r="Y83" s="58">
        <f t="shared" si="33"/>
        <v>1.5739165954706147E-2</v>
      </c>
      <c r="Z83" s="58">
        <f t="shared" si="33"/>
        <v>1.0486737709521465E-2</v>
      </c>
      <c r="AA83" s="58">
        <f t="shared" si="37"/>
        <v>0.10021756473814761</v>
      </c>
      <c r="AB83" s="58"/>
      <c r="AC83" s="58">
        <f>'Male Inactive'!AC83*'Bowel Cancer Epi'!$CM126</f>
        <v>3.8307288704699008E-3</v>
      </c>
      <c r="AD83" s="58">
        <f>'Male Inactive'!AD83*'Bowel Cancer Epi'!$CM126</f>
        <v>3.5283029070117509E-3</v>
      </c>
      <c r="AE83" s="58">
        <f t="shared" si="40"/>
        <v>3.8234009886594089E-3</v>
      </c>
      <c r="AF83" s="58">
        <f t="shared" si="40"/>
        <v>3.5220857604514322E-3</v>
      </c>
      <c r="AG83" s="58">
        <f t="shared" si="38"/>
        <v>8.5480498714969079E-3</v>
      </c>
      <c r="AI83" s="58">
        <f>'Male Inactive'!AI83*'Diabetes Epi'!$BT136</f>
        <v>8.9763595284394551E-3</v>
      </c>
      <c r="AJ83" s="58">
        <f>'Male Inactive'!AJ83*'Diabetes Epi'!$BT136</f>
        <v>0</v>
      </c>
      <c r="AK83" s="58">
        <f t="shared" si="20"/>
        <v>8.9361922882921219E-3</v>
      </c>
      <c r="AL83" s="58">
        <f t="shared" si="20"/>
        <v>0</v>
      </c>
      <c r="AM83" s="58">
        <f t="shared" si="39"/>
        <v>0.36643769401462606</v>
      </c>
    </row>
    <row r="84" spans="1:39">
      <c r="A84" s="58">
        <v>86</v>
      </c>
      <c r="B84" s="58">
        <f>'ACM Rates'!M97-(SUM(C84:F84))</f>
        <v>0.11472426449763624</v>
      </c>
      <c r="C84" s="58">
        <f t="shared" si="25"/>
        <v>6.1182592228671312E-4</v>
      </c>
      <c r="D84" s="58">
        <f t="shared" si="26"/>
        <v>1.0536240595930784E-2</v>
      </c>
      <c r="E84" s="58">
        <f t="shared" si="27"/>
        <v>0</v>
      </c>
      <c r="F84" s="58">
        <f t="shared" si="28"/>
        <v>3.5276689841462739E-3</v>
      </c>
      <c r="G84" s="58">
        <f t="shared" si="23"/>
        <v>0.12940000000000002</v>
      </c>
      <c r="H84" s="58">
        <f t="shared" si="24"/>
        <v>0.10838804091325982</v>
      </c>
      <c r="I84" s="58">
        <f t="shared" si="34"/>
        <v>4178.9458341011159</v>
      </c>
      <c r="J84" s="58">
        <f t="shared" si="35"/>
        <v>452.94775204084846</v>
      </c>
      <c r="K84" s="58">
        <f t="shared" si="29"/>
        <v>3952.4719580806914</v>
      </c>
      <c r="L84" s="58">
        <f t="shared" si="30"/>
        <v>20237.859753895005</v>
      </c>
      <c r="M84" s="58">
        <f t="shared" si="31"/>
        <v>4.8428145655178456</v>
      </c>
      <c r="N84" s="58"/>
      <c r="O84" s="58">
        <f>'Quintile Functions'!CC92</f>
        <v>315.88768787479631</v>
      </c>
      <c r="Q84" s="58">
        <f>'Male Inactive'!Q84*'MI Epi'!DA102</f>
        <v>1.2032576471638691E-2</v>
      </c>
      <c r="R84" s="58">
        <f>'Male Inactive'!R84*'MI Epi'!DA102</f>
        <v>6.1182592228671312E-4</v>
      </c>
      <c r="S84" s="58">
        <f t="shared" si="32"/>
        <v>1.1960474503922236E-2</v>
      </c>
      <c r="T84" s="58">
        <f t="shared" si="32"/>
        <v>6.1163879497216911E-4</v>
      </c>
      <c r="U84" s="58">
        <f t="shared" si="36"/>
        <v>0.17021953761680653</v>
      </c>
      <c r="W84" s="58">
        <f>'Male Inactive'!W84*'Stroke Epi'!$CP110</f>
        <v>1.5855507692905547E-2</v>
      </c>
      <c r="X84" s="58">
        <f>'Male Inactive'!X84*'Stroke Epi'!$CP110</f>
        <v>1.0536240595930784E-2</v>
      </c>
      <c r="Y84" s="58">
        <f t="shared" si="33"/>
        <v>1.5730470843952293E-2</v>
      </c>
      <c r="Z84" s="58">
        <f t="shared" si="33"/>
        <v>1.0480928842739878E-2</v>
      </c>
      <c r="AA84" s="58">
        <f t="shared" si="37"/>
        <v>0.10499369342443807</v>
      </c>
      <c r="AB84" s="58"/>
      <c r="AC84" s="58">
        <f>'Male Inactive'!AC84*'Bowel Cancer Epi'!$CM127</f>
        <v>3.8300406113588119E-3</v>
      </c>
      <c r="AD84" s="58">
        <f>'Male Inactive'!AD84*'Bowel Cancer Epi'!$CM127</f>
        <v>3.5276689841462739E-3</v>
      </c>
      <c r="AE84" s="58">
        <f t="shared" si="40"/>
        <v>3.8227153608029196E-3</v>
      </c>
      <c r="AF84" s="58">
        <f t="shared" si="40"/>
        <v>3.5214540701163921E-3</v>
      </c>
      <c r="AG84" s="58">
        <f t="shared" si="38"/>
        <v>8.8478453474841439E-3</v>
      </c>
      <c r="AI84" s="58">
        <f>'Male Inactive'!AI84*'Diabetes Epi'!$BT137</f>
        <v>8.9663238205614781E-3</v>
      </c>
      <c r="AJ84" s="58">
        <f>'Male Inactive'!AJ84*'Diabetes Epi'!$BT137</f>
        <v>0</v>
      </c>
      <c r="AK84" s="58">
        <f t="shared" ref="AK84:AL98" si="41">1-EXP(-AI84)</f>
        <v>8.9262462115216046E-3</v>
      </c>
      <c r="AL84" s="58">
        <f t="shared" si="41"/>
        <v>0</v>
      </c>
      <c r="AM84" s="58">
        <f t="shared" si="39"/>
        <v>0.37209932860752515</v>
      </c>
    </row>
    <row r="85" spans="1:39">
      <c r="A85" s="58">
        <v>87</v>
      </c>
      <c r="B85" s="58">
        <f>'ACM Rates'!M98-(SUM(C85:F85))</f>
        <v>0.11473088391842716</v>
      </c>
      <c r="C85" s="58">
        <f t="shared" si="25"/>
        <v>6.1154427934284399E-4</v>
      </c>
      <c r="D85" s="58">
        <f t="shared" si="26"/>
        <v>1.0530522214690908E-2</v>
      </c>
      <c r="E85" s="58">
        <f t="shared" si="27"/>
        <v>0</v>
      </c>
      <c r="F85" s="58">
        <f t="shared" si="28"/>
        <v>3.5270495875391037E-3</v>
      </c>
      <c r="G85" s="58">
        <f t="shared" si="23"/>
        <v>0.12940000000000002</v>
      </c>
      <c r="H85" s="58">
        <f t="shared" si="24"/>
        <v>0.10839394284846549</v>
      </c>
      <c r="I85" s="58">
        <f t="shared" si="34"/>
        <v>3725.9980820602673</v>
      </c>
      <c r="J85" s="58">
        <f t="shared" si="35"/>
        <v>403.87562316033262</v>
      </c>
      <c r="K85" s="58">
        <f t="shared" si="29"/>
        <v>3524.0602704801013</v>
      </c>
      <c r="L85" s="58">
        <f t="shared" si="30"/>
        <v>16713.799483414903</v>
      </c>
      <c r="M85" s="58">
        <f t="shared" si="31"/>
        <v>4.4857241241984518</v>
      </c>
      <c r="N85" s="58"/>
      <c r="O85" s="58">
        <f>'Quintile Functions'!CC93</f>
        <v>303.40666513140962</v>
      </c>
      <c r="Q85" s="58">
        <f>'Male Inactive'!Q85*'MI Epi'!DA103</f>
        <v>1.20270374937426E-2</v>
      </c>
      <c r="R85" s="58">
        <f>'Male Inactive'!R85*'MI Epi'!DA103</f>
        <v>6.1154427934284399E-4</v>
      </c>
      <c r="S85" s="58">
        <f t="shared" si="32"/>
        <v>1.1955001759673345E-2</v>
      </c>
      <c r="T85" s="58">
        <f t="shared" si="32"/>
        <v>6.1135732425243727E-4</v>
      </c>
      <c r="U85" s="58">
        <f t="shared" si="36"/>
        <v>0.17964234311228852</v>
      </c>
      <c r="W85" s="58">
        <f>'Male Inactive'!W85*'Stroke Epi'!$CP111</f>
        <v>1.5846902361913502E-2</v>
      </c>
      <c r="X85" s="58">
        <f>'Male Inactive'!X85*'Stroke Epi'!$CP111</f>
        <v>1.0530522214690908E-2</v>
      </c>
      <c r="Y85" s="58">
        <f t="shared" si="33"/>
        <v>1.5722000842425032E-2</v>
      </c>
      <c r="Z85" s="58">
        <f t="shared" si="33"/>
        <v>1.047527037926832E-2</v>
      </c>
      <c r="AA85" s="58">
        <f t="shared" si="37"/>
        <v>0.10974183151966807</v>
      </c>
      <c r="AB85" s="58"/>
      <c r="AC85" s="58">
        <f>'Male Inactive'!AC85*'Bowel Cancer Epi'!$CM128</f>
        <v>3.829368123613884E-3</v>
      </c>
      <c r="AD85" s="58">
        <f>'Male Inactive'!AD85*'Bowel Cancer Epi'!$CM128</f>
        <v>3.5270495875391037E-3</v>
      </c>
      <c r="AE85" s="58">
        <f t="shared" si="40"/>
        <v>3.8220454435620166E-3</v>
      </c>
      <c r="AF85" s="58">
        <f t="shared" si="40"/>
        <v>3.5208368544947799E-3</v>
      </c>
      <c r="AG85" s="58">
        <f t="shared" si="38"/>
        <v>9.1474963320406742E-3</v>
      </c>
      <c r="AI85" s="58">
        <f>'Male Inactive'!AI85*'Diabetes Epi'!$BT138</f>
        <v>8.9565884619923486E-3</v>
      </c>
      <c r="AJ85" s="58">
        <f>'Male Inactive'!AJ85*'Diabetes Epi'!$BT138</f>
        <v>0</v>
      </c>
      <c r="AK85" s="58">
        <f t="shared" si="41"/>
        <v>8.9165977061942403E-3</v>
      </c>
      <c r="AL85" s="58">
        <f t="shared" si="41"/>
        <v>0</v>
      </c>
      <c r="AM85" s="58">
        <f t="shared" si="39"/>
        <v>0.37770412459675412</v>
      </c>
    </row>
    <row r="86" spans="1:39">
      <c r="A86" s="58">
        <v>88</v>
      </c>
      <c r="B86" s="58">
        <f>'ACM Rates'!M99-(SUM(C86:F86))</f>
        <v>0.11473733443662809</v>
      </c>
      <c r="C86" s="58">
        <f t="shared" si="25"/>
        <v>6.1126972847978431E-4</v>
      </c>
      <c r="D86" s="58">
        <f t="shared" si="26"/>
        <v>1.0524951469603496E-2</v>
      </c>
      <c r="E86" s="58">
        <f t="shared" si="27"/>
        <v>0</v>
      </c>
      <c r="F86" s="58">
        <f t="shared" si="28"/>
        <v>3.5264443652886449E-3</v>
      </c>
      <c r="G86" s="58">
        <f t="shared" si="23"/>
        <v>0.12940000000000002</v>
      </c>
      <c r="H86" s="58">
        <f t="shared" si="24"/>
        <v>0.1083996941510158</v>
      </c>
      <c r="I86" s="58">
        <f t="shared" si="34"/>
        <v>3322.1224588999348</v>
      </c>
      <c r="J86" s="58">
        <f t="shared" si="35"/>
        <v>360.11705847697351</v>
      </c>
      <c r="K86" s="58">
        <f t="shared" si="29"/>
        <v>3142.0639296614481</v>
      </c>
      <c r="L86" s="58">
        <f t="shared" si="30"/>
        <v>13571.735553753455</v>
      </c>
      <c r="M86" s="58">
        <f t="shared" si="31"/>
        <v>4.0852604687689649</v>
      </c>
      <c r="N86" s="58"/>
      <c r="O86" s="58">
        <f>'Quintile Functions'!CC94</f>
        <v>291.41877945762178</v>
      </c>
      <c r="Q86" s="58">
        <f>'Male Inactive'!Q86*'MI Epi'!DA104</f>
        <v>1.2021637993435759E-2</v>
      </c>
      <c r="R86" s="58">
        <f>'Male Inactive'!R86*'MI Epi'!DA104</f>
        <v>6.1126972847978431E-4</v>
      </c>
      <c r="S86" s="58">
        <f t="shared" si="32"/>
        <v>1.1949666795999181E-2</v>
      </c>
      <c r="T86" s="58">
        <f t="shared" si="32"/>
        <v>6.1108294120038043E-4</v>
      </c>
      <c r="U86" s="58">
        <f t="shared" si="36"/>
        <v>0.18895388135900493</v>
      </c>
      <c r="W86" s="58">
        <f>'Male Inactive'!W86*'Stroke Epi'!$CP112</f>
        <v>1.5838519201830503E-2</v>
      </c>
      <c r="X86" s="58">
        <f>'Male Inactive'!X86*'Stroke Epi'!$CP112</f>
        <v>1.0524951469603496E-2</v>
      </c>
      <c r="Y86" s="58">
        <f t="shared" si="33"/>
        <v>1.5713749447805569E-2</v>
      </c>
      <c r="Z86" s="58">
        <f t="shared" si="33"/>
        <v>1.0469757973887828E-2</v>
      </c>
      <c r="AA86" s="58">
        <f t="shared" si="37"/>
        <v>0.11446222355517602</v>
      </c>
      <c r="AB86" s="58"/>
      <c r="AC86" s="58">
        <f>'Male Inactive'!AC86*'Bowel Cancer Epi'!$CM129</f>
        <v>3.8287110251705291E-3</v>
      </c>
      <c r="AD86" s="58">
        <f>'Male Inactive'!AD86*'Bowel Cancer Epi'!$CM129</f>
        <v>3.5264443652886449E-3</v>
      </c>
      <c r="AE86" s="58">
        <f t="shared" si="40"/>
        <v>3.8213908563636823E-3</v>
      </c>
      <c r="AF86" s="58">
        <f t="shared" si="40"/>
        <v>3.5202337629506308E-3</v>
      </c>
      <c r="AG86" s="58">
        <f t="shared" si="38"/>
        <v>9.4470041347542427E-3</v>
      </c>
      <c r="AI86" s="58">
        <f>'Male Inactive'!AI86*'Diabetes Epi'!$BT139</f>
        <v>8.9471428629826297E-3</v>
      </c>
      <c r="AJ86" s="58">
        <f>'Male Inactive'!AJ86*'Diabetes Epi'!$BT139</f>
        <v>0</v>
      </c>
      <c r="AK86" s="58">
        <f t="shared" si="41"/>
        <v>8.9072362855789899E-3</v>
      </c>
      <c r="AL86" s="58">
        <f t="shared" si="41"/>
        <v>0</v>
      </c>
      <c r="AM86" s="58">
        <f t="shared" si="39"/>
        <v>0.38325288657194884</v>
      </c>
    </row>
    <row r="87" spans="1:39">
      <c r="A87" s="58">
        <v>89</v>
      </c>
      <c r="B87" s="58">
        <f>'ACM Rates'!M100-(SUM(C87:F87))</f>
        <v>0.11474362083879293</v>
      </c>
      <c r="C87" s="58">
        <f t="shared" si="25"/>
        <v>6.1100207278399273E-4</v>
      </c>
      <c r="D87" s="58">
        <f t="shared" si="26"/>
        <v>1.0519524113606727E-2</v>
      </c>
      <c r="E87" s="58">
        <f t="shared" si="27"/>
        <v>0</v>
      </c>
      <c r="F87" s="58">
        <f t="shared" si="28"/>
        <v>3.5258529748163603E-3</v>
      </c>
      <c r="G87" s="58">
        <f t="shared" si="23"/>
        <v>0.12940000000000002</v>
      </c>
      <c r="H87" s="58">
        <f t="shared" si="24"/>
        <v>0.1084052990914911</v>
      </c>
      <c r="I87" s="58">
        <f t="shared" si="34"/>
        <v>2962.0054004229614</v>
      </c>
      <c r="J87" s="58">
        <f t="shared" si="35"/>
        <v>321.097081343463</v>
      </c>
      <c r="K87" s="58">
        <f t="shared" si="29"/>
        <v>2801.4568597512298</v>
      </c>
      <c r="L87" s="58">
        <f t="shared" si="30"/>
        <v>10770.278694002225</v>
      </c>
      <c r="M87" s="58">
        <f t="shared" si="31"/>
        <v>3.6361441786920023</v>
      </c>
      <c r="N87" s="58"/>
      <c r="O87" s="58">
        <f>'Quintile Functions'!CC95</f>
        <v>279.90454653917328</v>
      </c>
      <c r="Q87" s="58">
        <f>'Male Inactive'!Q87*'MI Epi'!DA105</f>
        <v>1.2016374098085191E-2</v>
      </c>
      <c r="R87" s="58">
        <f>'Male Inactive'!R87*'MI Epi'!DA105</f>
        <v>6.1100207278399273E-4</v>
      </c>
      <c r="S87" s="58">
        <f t="shared" si="32"/>
        <v>1.1944465788755299E-2</v>
      </c>
      <c r="T87" s="58">
        <f t="shared" si="32"/>
        <v>6.1081544902863438E-4</v>
      </c>
      <c r="U87" s="58">
        <f t="shared" si="36"/>
        <v>0.19815561881011073</v>
      </c>
      <c r="W87" s="58">
        <f>'Male Inactive'!W87*'Stroke Epi'!$CP113</f>
        <v>1.5830351821447014E-2</v>
      </c>
      <c r="X87" s="58">
        <f>'Male Inactive'!X87*'Stroke Epi'!$CP113</f>
        <v>1.0519524113606727E-2</v>
      </c>
      <c r="Y87" s="58">
        <f t="shared" si="33"/>
        <v>1.5705710374761983E-2</v>
      </c>
      <c r="Z87" s="58">
        <f t="shared" si="33"/>
        <v>1.0464387426420863E-2</v>
      </c>
      <c r="AA87" s="58">
        <f t="shared" si="37"/>
        <v>0.11915510948456451</v>
      </c>
      <c r="AB87" s="58"/>
      <c r="AC87" s="58">
        <f>'Male Inactive'!AC87*'Bowel Cancer Epi'!$CM130</f>
        <v>3.8280689440863343E-3</v>
      </c>
      <c r="AD87" s="58">
        <f>'Male Inactive'!AD87*'Bowel Cancer Epi'!$CM130</f>
        <v>3.5258529748163603E-3</v>
      </c>
      <c r="AE87" s="58">
        <f t="shared" si="40"/>
        <v>3.8207512287169454E-3</v>
      </c>
      <c r="AF87" s="58">
        <f t="shared" si="40"/>
        <v>3.5196444541368832E-3</v>
      </c>
      <c r="AG87" s="58">
        <f t="shared" si="38"/>
        <v>9.7463700338059275E-3</v>
      </c>
      <c r="AI87" s="58">
        <f>'Male Inactive'!AI87*'Diabetes Epi'!$BT140</f>
        <v>8.9379768845365432E-3</v>
      </c>
      <c r="AJ87" s="58">
        <f>'Male Inactive'!AJ87*'Diabetes Epi'!$BT140</f>
        <v>0</v>
      </c>
      <c r="AK87" s="58">
        <f t="shared" si="41"/>
        <v>8.8981519090352013E-3</v>
      </c>
      <c r="AL87" s="58">
        <f t="shared" si="41"/>
        <v>0</v>
      </c>
      <c r="AM87" s="58">
        <f t="shared" si="39"/>
        <v>0.3887463988397013</v>
      </c>
    </row>
    <row r="88" spans="1:39">
      <c r="A88" s="58">
        <v>90</v>
      </c>
      <c r="B88" s="58">
        <f>'ACM Rates'!M101-(SUM(C88:F88))</f>
        <v>0.22253695244170993</v>
      </c>
      <c r="C88" s="58">
        <f t="shared" si="25"/>
        <v>8.1432149545187724E-4</v>
      </c>
      <c r="D88" s="58">
        <f t="shared" si="26"/>
        <v>1.0718395963733291E-2</v>
      </c>
      <c r="E88" s="58">
        <f t="shared" si="27"/>
        <v>0</v>
      </c>
      <c r="F88" s="58">
        <f t="shared" si="28"/>
        <v>4.2303300991049083E-3</v>
      </c>
      <c r="G88" s="58">
        <f t="shared" si="23"/>
        <v>0.23830000000000001</v>
      </c>
      <c r="H88" s="58">
        <f t="shared" si="24"/>
        <v>0.19951457368735803</v>
      </c>
      <c r="I88" s="58">
        <f t="shared" si="34"/>
        <v>2640.9083190794986</v>
      </c>
      <c r="J88" s="58">
        <f t="shared" si="35"/>
        <v>526.8996974285435</v>
      </c>
      <c r="K88" s="58">
        <f t="shared" si="29"/>
        <v>2377.4584703652272</v>
      </c>
      <c r="L88" s="58">
        <f t="shared" si="30"/>
        <v>8392.820223636998</v>
      </c>
      <c r="M88" s="58">
        <f t="shared" si="31"/>
        <v>3.1780051442915505</v>
      </c>
      <c r="N88" s="58"/>
      <c r="O88" s="58">
        <f>'Quintile Functions'!CC96</f>
        <v>268.84525190557736</v>
      </c>
      <c r="Q88" s="58">
        <f>'Male Inactive'!Q88*'MI Epi'!DA106</f>
        <v>1.1604081310189251E-2</v>
      </c>
      <c r="R88" s="58">
        <f>'Male Inactive'!R88*'MI Epi'!DA106</f>
        <v>8.1432149545187724E-4</v>
      </c>
      <c r="S88" s="58">
        <f t="shared" si="32"/>
        <v>1.1537013628937665E-2</v>
      </c>
      <c r="T88" s="58">
        <f t="shared" si="32"/>
        <v>8.139900256832755E-4</v>
      </c>
      <c r="U88" s="58">
        <f t="shared" si="36"/>
        <v>0.20724899702929159</v>
      </c>
      <c r="W88" s="58">
        <f>'Male Inactive'!W88*'Stroke Epi'!$CP114</f>
        <v>1.8170233157566908E-2</v>
      </c>
      <c r="X88" s="58">
        <f>'Male Inactive'!X88*'Stroke Epi'!$CP114</f>
        <v>1.0718395963733291E-2</v>
      </c>
      <c r="Y88" s="58">
        <f t="shared" si="33"/>
        <v>1.8006149785100956E-2</v>
      </c>
      <c r="Z88" s="58">
        <f t="shared" si="33"/>
        <v>1.0661158637683465E-2</v>
      </c>
      <c r="AA88" s="58">
        <f t="shared" si="37"/>
        <v>0.1238207248297063</v>
      </c>
      <c r="AB88" s="58"/>
      <c r="AC88" s="58">
        <f>'Male Inactive'!AC88*'Bowel Cancer Epi'!$CM131</f>
        <v>4.4317743895384756E-3</v>
      </c>
      <c r="AD88" s="58">
        <f>'Male Inactive'!AD88*'Bowel Cancer Epi'!$CM131</f>
        <v>4.2303300991049083E-3</v>
      </c>
      <c r="AE88" s="58">
        <f t="shared" si="40"/>
        <v>4.4219685684956378E-3</v>
      </c>
      <c r="AF88" s="58">
        <f t="shared" si="40"/>
        <v>4.2213948568464721E-3</v>
      </c>
      <c r="AG88" s="58">
        <f t="shared" si="38"/>
        <v>1.0045595276808318E-2</v>
      </c>
      <c r="AI88" s="58">
        <f>'Male Inactive'!AI88*'Diabetes Epi'!$BT141</f>
        <v>6.1257647453919345E-3</v>
      </c>
      <c r="AJ88" s="58">
        <f>'Male Inactive'!AJ88*'Diabetes Epi'!$BT141</f>
        <v>0</v>
      </c>
      <c r="AK88" s="58">
        <f t="shared" si="41"/>
        <v>6.1070405014811424E-3</v>
      </c>
      <c r="AL88" s="58">
        <f t="shared" si="41"/>
        <v>0</v>
      </c>
      <c r="AM88" s="58">
        <f t="shared" si="39"/>
        <v>0.39418542623777048</v>
      </c>
    </row>
    <row r="89" spans="1:39">
      <c r="A89" s="58">
        <v>91</v>
      </c>
      <c r="B89" s="58">
        <f>'ACM Rates'!M102-(SUM(C89:F89))</f>
        <v>0.2225433781044403</v>
      </c>
      <c r="C89" s="58">
        <f t="shared" si="25"/>
        <v>8.1397377155846041E-4</v>
      </c>
      <c r="D89" s="58">
        <f t="shared" si="26"/>
        <v>1.0713013491479344E-2</v>
      </c>
      <c r="E89" s="58">
        <f t="shared" si="27"/>
        <v>0</v>
      </c>
      <c r="F89" s="58">
        <f t="shared" si="28"/>
        <v>4.229634632521918E-3</v>
      </c>
      <c r="G89" s="58">
        <f t="shared" si="23"/>
        <v>0.23830000000000001</v>
      </c>
      <c r="H89" s="58">
        <f t="shared" si="24"/>
        <v>0.19951971732020246</v>
      </c>
      <c r="I89" s="58">
        <f t="shared" si="34"/>
        <v>2114.0086216509553</v>
      </c>
      <c r="J89" s="58">
        <f t="shared" si="35"/>
        <v>421.78640260426943</v>
      </c>
      <c r="K89" s="58">
        <f t="shared" si="29"/>
        <v>1903.1154203488206</v>
      </c>
      <c r="L89" s="58">
        <f t="shared" si="30"/>
        <v>6489.7048032881785</v>
      </c>
      <c r="M89" s="58">
        <f t="shared" si="31"/>
        <v>3.069857301821211</v>
      </c>
      <c r="N89" s="58"/>
      <c r="O89" s="58">
        <f>'Quintile Functions'!CC97</f>
        <v>258.22292051286098</v>
      </c>
      <c r="Q89" s="58">
        <f>'Male Inactive'!Q89*'MI Epi'!DA107</f>
        <v>1.1599126244708059E-2</v>
      </c>
      <c r="R89" s="58">
        <f>'Male Inactive'!R89*'MI Epi'!DA107</f>
        <v>8.1397377155846041E-4</v>
      </c>
      <c r="S89" s="58">
        <f t="shared" si="32"/>
        <v>1.1532115717979741E-2</v>
      </c>
      <c r="T89" s="58">
        <f t="shared" si="32"/>
        <v>8.1364258477323315E-4</v>
      </c>
      <c r="U89" s="58">
        <f t="shared" si="36"/>
        <v>0.21575660985763473</v>
      </c>
      <c r="W89" s="58">
        <f>'Male Inactive'!W89*'Stroke Epi'!$CP115</f>
        <v>1.8161108585555457E-2</v>
      </c>
      <c r="X89" s="58">
        <f>'Male Inactive'!X89*'Stroke Epi'!$CP115</f>
        <v>1.0713013491479344E-2</v>
      </c>
      <c r="Y89" s="58">
        <f t="shared" si="33"/>
        <v>1.7997189470620456E-2</v>
      </c>
      <c r="Z89" s="58">
        <f t="shared" si="33"/>
        <v>1.0655833534489068E-2</v>
      </c>
      <c r="AA89" s="58">
        <f t="shared" si="37"/>
        <v>0.13032560339165053</v>
      </c>
      <c r="AB89" s="58"/>
      <c r="AC89" s="58">
        <f>'Male Inactive'!AC89*'Bowel Cancer Epi'!$CM132</f>
        <v>4.4310458054991524E-3</v>
      </c>
      <c r="AD89" s="58">
        <f>'Male Inactive'!AD89*'Bowel Cancer Epi'!$CM132</f>
        <v>4.229634632521918E-3</v>
      </c>
      <c r="AE89" s="58">
        <f t="shared" si="40"/>
        <v>4.4212432059678175E-3</v>
      </c>
      <c r="AF89" s="58">
        <f t="shared" si="40"/>
        <v>4.2207023258616916E-3</v>
      </c>
      <c r="AG89" s="58">
        <f t="shared" si="38"/>
        <v>1.0244995854701058E-2</v>
      </c>
      <c r="AI89" s="58">
        <f>'Male Inactive'!AI89*'Diabetes Epi'!$BT142</f>
        <v>6.1197044605772466E-3</v>
      </c>
      <c r="AJ89" s="58">
        <f>'Male Inactive'!AJ89*'Diabetes Epi'!$BT142</f>
        <v>0</v>
      </c>
      <c r="AK89" s="58">
        <f t="shared" si="41"/>
        <v>6.1010172088198367E-3</v>
      </c>
      <c r="AL89" s="58">
        <f t="shared" si="41"/>
        <v>0</v>
      </c>
      <c r="AM89" s="58">
        <f t="shared" si="39"/>
        <v>0.39788516037612393</v>
      </c>
    </row>
    <row r="90" spans="1:39">
      <c r="A90" s="58">
        <v>92</v>
      </c>
      <c r="B90" s="58">
        <f>'ACM Rates'!M103-(SUM(C90:F90))</f>
        <v>0.22254964033955213</v>
      </c>
      <c r="C90" s="58">
        <f t="shared" si="25"/>
        <v>8.1363479950731553E-4</v>
      </c>
      <c r="D90" s="58">
        <f t="shared" si="26"/>
        <v>1.0707769698944252E-2</v>
      </c>
      <c r="E90" s="58">
        <f t="shared" si="27"/>
        <v>0</v>
      </c>
      <c r="F90" s="58">
        <f t="shared" si="28"/>
        <v>4.2289551619963065E-3</v>
      </c>
      <c r="G90" s="58">
        <f t="shared" si="23"/>
        <v>0.23830000000000001</v>
      </c>
      <c r="H90" s="58">
        <f t="shared" si="24"/>
        <v>0.19952473010023941</v>
      </c>
      <c r="I90" s="58">
        <f t="shared" si="34"/>
        <v>1692.222219046686</v>
      </c>
      <c r="J90" s="58">
        <f t="shared" si="35"/>
        <v>337.64018152491821</v>
      </c>
      <c r="K90" s="58">
        <f t="shared" si="29"/>
        <v>1523.4021282842268</v>
      </c>
      <c r="L90" s="58">
        <f t="shared" si="30"/>
        <v>4966.3026750039508</v>
      </c>
      <c r="M90" s="58">
        <f t="shared" si="31"/>
        <v>2.9347816256671768</v>
      </c>
      <c r="N90" s="58"/>
      <c r="O90" s="58">
        <f>'Quintile Functions'!CC98</f>
        <v>248.02028752812066</v>
      </c>
      <c r="Q90" s="58">
        <f>'Male Inactive'!Q90*'MI Epi'!DA108</f>
        <v>1.1594295892979245E-2</v>
      </c>
      <c r="R90" s="58">
        <f>'Male Inactive'!R90*'MI Epi'!DA108</f>
        <v>8.1363479950731553E-4</v>
      </c>
      <c r="S90" s="58">
        <f t="shared" si="32"/>
        <v>1.1527341058894303E-2</v>
      </c>
      <c r="T90" s="58">
        <f t="shared" si="32"/>
        <v>8.1330388846678758E-4</v>
      </c>
      <c r="U90" s="58">
        <f t="shared" si="36"/>
        <v>0.22416934652557799</v>
      </c>
      <c r="W90" s="58">
        <f>'Male Inactive'!W90*'Stroke Epi'!$CP116</f>
        <v>1.8152219108686442E-2</v>
      </c>
      <c r="X90" s="58">
        <f>'Male Inactive'!X90*'Stroke Epi'!$CP116</f>
        <v>1.0707769698944252E-2</v>
      </c>
      <c r="Y90" s="58">
        <f t="shared" si="33"/>
        <v>1.7988459940550539E-2</v>
      </c>
      <c r="Z90" s="58">
        <f t="shared" si="33"/>
        <v>1.0650645605332132E-2</v>
      </c>
      <c r="AA90" s="58">
        <f t="shared" si="37"/>
        <v>0.13677895856414982</v>
      </c>
      <c r="AB90" s="58"/>
      <c r="AC90" s="58">
        <f>'Male Inactive'!AC90*'Bowel Cancer Epi'!$CM133</f>
        <v>4.4303339792342265E-3</v>
      </c>
      <c r="AD90" s="58">
        <f>'Male Inactive'!AD90*'Bowel Cancer Epi'!$CM133</f>
        <v>4.2289551619963065E-3</v>
      </c>
      <c r="AE90" s="58">
        <f t="shared" si="40"/>
        <v>4.4205345266077334E-3</v>
      </c>
      <c r="AF90" s="58">
        <f t="shared" si="40"/>
        <v>4.2200257229489946E-3</v>
      </c>
      <c r="AG90" s="58">
        <f t="shared" si="38"/>
        <v>1.044432349696511E-2</v>
      </c>
      <c r="AI90" s="58">
        <f>'Male Inactive'!AI90*'Diabetes Epi'!$BT143</f>
        <v>6.113822436786937E-3</v>
      </c>
      <c r="AJ90" s="58">
        <f>'Male Inactive'!AJ90*'Diabetes Epi'!$BT143</f>
        <v>0</v>
      </c>
      <c r="AK90" s="58">
        <f t="shared" si="41"/>
        <v>6.09517105416435E-3</v>
      </c>
      <c r="AL90" s="58">
        <f t="shared" si="41"/>
        <v>0</v>
      </c>
      <c r="AM90" s="58">
        <f t="shared" si="39"/>
        <v>0.40155867337435497</v>
      </c>
    </row>
    <row r="91" spans="1:39">
      <c r="A91" s="58">
        <v>93</v>
      </c>
      <c r="B91" s="58">
        <f>'ACM Rates'!M104-(SUM(C91:F91))</f>
        <v>0.22275840435746608</v>
      </c>
      <c r="C91" s="58">
        <f t="shared" si="25"/>
        <v>8.133043392639811E-4</v>
      </c>
      <c r="D91" s="58">
        <f t="shared" si="26"/>
        <v>1.0500000000000001E-2</v>
      </c>
      <c r="E91" s="58">
        <f t="shared" si="27"/>
        <v>0</v>
      </c>
      <c r="F91" s="58">
        <f t="shared" si="28"/>
        <v>4.2282913032699616E-3</v>
      </c>
      <c r="G91" s="58">
        <f t="shared" si="23"/>
        <v>0.23830000000000001</v>
      </c>
      <c r="H91" s="58">
        <f t="shared" si="24"/>
        <v>0.1996918230917154</v>
      </c>
      <c r="I91" s="58">
        <f t="shared" si="34"/>
        <v>1354.5820375217677</v>
      </c>
      <c r="J91" s="58">
        <f t="shared" si="35"/>
        <v>270.49895660001221</v>
      </c>
      <c r="K91" s="58">
        <f t="shared" si="29"/>
        <v>1219.3325592217616</v>
      </c>
      <c r="L91" s="58">
        <f t="shared" si="30"/>
        <v>3746.9701157821892</v>
      </c>
      <c r="M91" s="58">
        <f t="shared" si="31"/>
        <v>2.7661448417235319</v>
      </c>
      <c r="N91" s="58"/>
      <c r="O91" s="58">
        <f>'Quintile Functions'!CC99</f>
        <v>238.22077026840802</v>
      </c>
      <c r="Q91" s="58">
        <f>'Male Inactive'!Q91*'MI Epi'!DA109</f>
        <v>1.1589586834511731E-2</v>
      </c>
      <c r="R91" s="58">
        <f>'Male Inactive'!R91*'MI Epi'!DA109</f>
        <v>8.133043392639811E-4</v>
      </c>
      <c r="S91" s="58">
        <f t="shared" si="32"/>
        <v>1.1522686272390059E-2</v>
      </c>
      <c r="T91" s="58">
        <f t="shared" si="32"/>
        <v>8.1297369693356103E-4</v>
      </c>
      <c r="U91" s="58">
        <f t="shared" si="36"/>
        <v>0.23248839089599482</v>
      </c>
      <c r="W91" s="58">
        <f>'Male Inactive'!W91*'Stroke Epi'!$CP117</f>
        <v>1.78E-2</v>
      </c>
      <c r="X91" s="58">
        <f>'Male Inactive'!X91*'Stroke Epi'!$CP117</f>
        <v>1.0500000000000001E-2</v>
      </c>
      <c r="Y91" s="58">
        <f t="shared" si="33"/>
        <v>1.7642515790697311E-2</v>
      </c>
      <c r="Z91" s="58">
        <f t="shared" si="33"/>
        <v>1.0445067432100719E-2</v>
      </c>
      <c r="AA91" s="58">
        <f t="shared" si="37"/>
        <v>0.14318130340237503</v>
      </c>
      <c r="AB91" s="58"/>
      <c r="AC91" s="58">
        <f>'Male Inactive'!AC91*'Bowel Cancer Epi'!$CM134</f>
        <v>4.4296385081875793E-3</v>
      </c>
      <c r="AD91" s="58">
        <f>'Male Inactive'!AD91*'Bowel Cancer Epi'!$CM134</f>
        <v>4.2282913032699616E-3</v>
      </c>
      <c r="AE91" s="58">
        <f t="shared" si="40"/>
        <v>4.4198421296740564E-3</v>
      </c>
      <c r="AF91" s="58">
        <f t="shared" si="40"/>
        <v>4.2193646655042105E-3</v>
      </c>
      <c r="AG91" s="58">
        <f t="shared" si="38"/>
        <v>1.0643578985099815E-2</v>
      </c>
      <c r="AI91" s="58">
        <f>'Male Inactive'!AI91*'Diabetes Epi'!$BT144</f>
        <v>6.108112588746854E-3</v>
      </c>
      <c r="AJ91" s="58">
        <f>'Male Inactive'!AJ91*'Diabetes Epi'!$BT144</f>
        <v>0</v>
      </c>
      <c r="AK91" s="58">
        <f t="shared" si="41"/>
        <v>6.0894959924229219E-3</v>
      </c>
      <c r="AL91" s="58">
        <f t="shared" si="41"/>
        <v>0</v>
      </c>
      <c r="AM91" s="58">
        <f t="shared" si="39"/>
        <v>0.4052062756260193</v>
      </c>
    </row>
    <row r="92" spans="1:39">
      <c r="A92" s="58">
        <v>94</v>
      </c>
      <c r="B92" s="58">
        <f>'ACM Rates'!M105-(SUM(C92:F92))</f>
        <v>0.2227589568211272</v>
      </c>
      <c r="C92" s="58">
        <f t="shared" si="25"/>
        <v>8.1311672142159587E-4</v>
      </c>
      <c r="D92" s="58">
        <f t="shared" si="26"/>
        <v>1.0500000000000001E-2</v>
      </c>
      <c r="E92" s="58">
        <f t="shared" si="27"/>
        <v>0</v>
      </c>
      <c r="F92" s="58">
        <f t="shared" si="28"/>
        <v>4.2279264574512114E-3</v>
      </c>
      <c r="G92" s="58">
        <f t="shared" si="23"/>
        <v>0.23830000000000001</v>
      </c>
      <c r="H92" s="58">
        <f t="shared" si="24"/>
        <v>0.19969226523277872</v>
      </c>
      <c r="I92" s="58">
        <f t="shared" si="34"/>
        <v>1084.0830809217555</v>
      </c>
      <c r="J92" s="58">
        <f t="shared" si="35"/>
        <v>216.48300612979511</v>
      </c>
      <c r="K92" s="58">
        <f t="shared" si="29"/>
        <v>975.84157785685795</v>
      </c>
      <c r="L92" s="58">
        <f t="shared" si="30"/>
        <v>2771.1285379253309</v>
      </c>
      <c r="M92" s="58">
        <f t="shared" si="31"/>
        <v>2.5561957258563095</v>
      </c>
      <c r="N92" s="58"/>
      <c r="O92" s="58">
        <f>'Quintile Functions'!CC100</f>
        <v>228.80844124833695</v>
      </c>
      <c r="Q92" s="58">
        <f>'Male Inactive'!Q92*'MI Epi'!DA110</f>
        <v>1.1586913280257741E-2</v>
      </c>
      <c r="R92" s="58">
        <f>'Male Inactive'!R92*'MI Epi'!DA110</f>
        <v>8.1311672142159587E-4</v>
      </c>
      <c r="S92" s="58">
        <f t="shared" si="32"/>
        <v>1.1520043521130119E-2</v>
      </c>
      <c r="T92" s="58">
        <f t="shared" si="32"/>
        <v>8.1278623160196961E-4</v>
      </c>
      <c r="U92" s="58">
        <f t="shared" si="36"/>
        <v>0.24071490756949779</v>
      </c>
      <c r="W92" s="58">
        <f>'Male Inactive'!W92*'Stroke Epi'!$CP118</f>
        <v>1.78E-2</v>
      </c>
      <c r="X92" s="58">
        <f>'Male Inactive'!X92*'Stroke Epi'!$CP118</f>
        <v>1.0500000000000001E-2</v>
      </c>
      <c r="Y92" s="58">
        <f t="shared" si="33"/>
        <v>1.7642515790697311E-2</v>
      </c>
      <c r="Z92" s="58">
        <f t="shared" si="33"/>
        <v>1.0445067432100719E-2</v>
      </c>
      <c r="AA92" s="58">
        <f t="shared" si="37"/>
        <v>0.14941330540497058</v>
      </c>
      <c r="AB92" s="58"/>
      <c r="AC92" s="58">
        <f>'Male Inactive'!AC92*'Bowel Cancer Epi'!$CM135</f>
        <v>4.4292562887584125E-3</v>
      </c>
      <c r="AD92" s="58">
        <f>'Male Inactive'!AD92*'Bowel Cancer Epi'!$CM135</f>
        <v>4.2279264574512114E-3</v>
      </c>
      <c r="AE92" s="58">
        <f t="shared" si="40"/>
        <v>4.4194615995216679E-3</v>
      </c>
      <c r="AF92" s="58">
        <f t="shared" si="40"/>
        <v>4.2190013590367448E-3</v>
      </c>
      <c r="AG92" s="58">
        <f t="shared" si="38"/>
        <v>1.0842763081884942E-2</v>
      </c>
      <c r="AI92" s="58">
        <f>'Male Inactive'!AI92*'Diabetes Epi'!$BT145</f>
        <v>6.1047065611566616E-3</v>
      </c>
      <c r="AJ92" s="58">
        <f>'Male Inactive'!AJ92*'Diabetes Epi'!$BT145</f>
        <v>0</v>
      </c>
      <c r="AK92" s="58">
        <f t="shared" si="41"/>
        <v>6.0861107000589332E-3</v>
      </c>
      <c r="AL92" s="58">
        <f t="shared" si="41"/>
        <v>0</v>
      </c>
      <c r="AM92" s="58">
        <f t="shared" si="39"/>
        <v>0.40882826962691293</v>
      </c>
    </row>
    <row r="93" spans="1:39">
      <c r="A93" s="58">
        <v>95</v>
      </c>
      <c r="B93" s="58">
        <f>'ACM Rates'!M106-(SUM(C93:F93))</f>
        <v>0.22245657133464591</v>
      </c>
      <c r="C93" s="58">
        <f t="shared" si="25"/>
        <v>9.1454885966747073E-4</v>
      </c>
      <c r="D93" s="58">
        <f t="shared" si="26"/>
        <v>1.0500000000000001E-2</v>
      </c>
      <c r="E93" s="58">
        <f t="shared" si="27"/>
        <v>0</v>
      </c>
      <c r="F93" s="58">
        <f t="shared" si="28"/>
        <v>4.4288798056866347E-3</v>
      </c>
      <c r="G93" s="58">
        <f t="shared" si="23"/>
        <v>0.23830000000000001</v>
      </c>
      <c r="H93" s="58">
        <f t="shared" si="24"/>
        <v>0.19945022719651595</v>
      </c>
      <c r="I93" s="58">
        <f t="shared" si="34"/>
        <v>867.60007479196042</v>
      </c>
      <c r="J93" s="58">
        <f t="shared" si="35"/>
        <v>173.04303203297073</v>
      </c>
      <c r="K93" s="58">
        <f t="shared" si="29"/>
        <v>781.07855877547513</v>
      </c>
      <c r="L93" s="58">
        <f t="shared" si="30"/>
        <v>1990.049979149856</v>
      </c>
      <c r="M93" s="58">
        <f t="shared" si="31"/>
        <v>2.2937411336980866</v>
      </c>
      <c r="N93" s="58"/>
      <c r="O93" s="58">
        <f>'Quintile Functions'!CC101</f>
        <v>219.76800229260516</v>
      </c>
      <c r="Q93" s="58">
        <f>'Male Inactive'!Q93*'MI Epi'!DA111</f>
        <v>1.097458631600965E-2</v>
      </c>
      <c r="R93" s="58">
        <f>'Male Inactive'!R93*'MI Epi'!DA111</f>
        <v>9.1454885966747073E-4</v>
      </c>
      <c r="S93" s="58">
        <f t="shared" si="32"/>
        <v>1.0914585239861441E-2</v>
      </c>
      <c r="T93" s="58">
        <f t="shared" si="32"/>
        <v>9.1413078731805708E-4</v>
      </c>
      <c r="U93" s="58">
        <f t="shared" si="36"/>
        <v>0.2488513816243399</v>
      </c>
      <c r="W93" s="58">
        <f>'Male Inactive'!W93*'Stroke Epi'!$CP119</f>
        <v>1.8200000000000001E-2</v>
      </c>
      <c r="X93" s="58">
        <f>'Male Inactive'!X93*'Stroke Epi'!$CP119</f>
        <v>1.0500000000000001E-2</v>
      </c>
      <c r="Y93" s="58">
        <f t="shared" si="33"/>
        <v>1.8035380206259832E-2</v>
      </c>
      <c r="Z93" s="58">
        <f t="shared" si="33"/>
        <v>1.0445067432100719E-2</v>
      </c>
      <c r="AA93" s="58">
        <f t="shared" si="37"/>
        <v>0.15559997944131776</v>
      </c>
      <c r="AB93" s="58"/>
      <c r="AC93" s="58">
        <f>'Male Inactive'!AC93*'Bowel Cancer Epi'!$CM136</f>
        <v>4.5295361649067842E-3</v>
      </c>
      <c r="AD93" s="58">
        <f>'Male Inactive'!AD93*'Bowel Cancer Epi'!$CM136</f>
        <v>4.4288798056866347E-3</v>
      </c>
      <c r="AE93" s="58">
        <f t="shared" si="40"/>
        <v>4.5192932869699831E-3</v>
      </c>
      <c r="AF93" s="58">
        <f t="shared" si="40"/>
        <v>4.4190867802318401E-3</v>
      </c>
      <c r="AG93" s="58">
        <f t="shared" si="38"/>
        <v>1.1041889895773364E-2</v>
      </c>
      <c r="AI93" s="58">
        <f>'Male Inactive'!AI93*'Diabetes Epi'!$BT146</f>
        <v>4.9638287747495449E-3</v>
      </c>
      <c r="AJ93" s="58">
        <f>'Male Inactive'!AJ93*'Diabetes Epi'!$BT146</f>
        <v>0</v>
      </c>
      <c r="AK93" s="58">
        <f t="shared" si="41"/>
        <v>4.9515293358819434E-3</v>
      </c>
      <c r="AL93" s="58">
        <f t="shared" si="41"/>
        <v>0</v>
      </c>
      <c r="AM93" s="58">
        <f t="shared" si="39"/>
        <v>0.41242620622070891</v>
      </c>
    </row>
    <row r="94" spans="1:39">
      <c r="A94" s="58">
        <v>96</v>
      </c>
      <c r="B94" s="58">
        <f>'ACM Rates'!M107-(SUM(C94:F94))</f>
        <v>0.22245715245897257</v>
      </c>
      <c r="C94" s="58">
        <f t="shared" si="25"/>
        <v>9.1434280542479355E-4</v>
      </c>
      <c r="D94" s="58">
        <f t="shared" si="26"/>
        <v>1.0500000000000001E-2</v>
      </c>
      <c r="E94" s="58">
        <f t="shared" si="27"/>
        <v>0</v>
      </c>
      <c r="F94" s="58">
        <f t="shared" si="28"/>
        <v>4.4285047356026523E-3</v>
      </c>
      <c r="G94" s="58">
        <f t="shared" si="23"/>
        <v>0.23830000000000001</v>
      </c>
      <c r="H94" s="58">
        <f t="shared" si="24"/>
        <v>0.19945069241532853</v>
      </c>
      <c r="I94" s="58">
        <f t="shared" si="34"/>
        <v>694.55704275898972</v>
      </c>
      <c r="J94" s="58">
        <f t="shared" si="35"/>
        <v>138.52988310022346</v>
      </c>
      <c r="K94" s="58">
        <f t="shared" si="29"/>
        <v>625.29210120887797</v>
      </c>
      <c r="L94" s="58">
        <f t="shared" si="30"/>
        <v>1364.757877940978</v>
      </c>
      <c r="M94" s="58">
        <f t="shared" si="31"/>
        <v>1.9649327469486866</v>
      </c>
      <c r="N94" s="58"/>
      <c r="O94" s="58">
        <f>'Quintile Functions'!CC102</f>
        <v>211.08475967135479</v>
      </c>
      <c r="Q94" s="58">
        <f>'Male Inactive'!Q94*'MI Epi'!DA112</f>
        <v>1.0972113665097524E-2</v>
      </c>
      <c r="R94" s="58">
        <f>'Male Inactive'!R94*'MI Epi'!DA112</f>
        <v>9.1434280542479355E-4</v>
      </c>
      <c r="S94" s="58">
        <f t="shared" si="32"/>
        <v>1.0912139573884816E-2</v>
      </c>
      <c r="T94" s="58">
        <f t="shared" si="32"/>
        <v>9.1392492141462167E-4</v>
      </c>
      <c r="U94" s="58">
        <f t="shared" si="36"/>
        <v>0.25637008224521474</v>
      </c>
      <c r="W94" s="58">
        <f>'Male Inactive'!W94*'Stroke Epi'!$CP120</f>
        <v>1.8200000000000001E-2</v>
      </c>
      <c r="X94" s="58">
        <f>'Male Inactive'!X94*'Stroke Epi'!$CP120</f>
        <v>1.0500000000000001E-2</v>
      </c>
      <c r="Y94" s="58">
        <f t="shared" si="33"/>
        <v>1.8035380206259832E-2</v>
      </c>
      <c r="Z94" s="58">
        <f t="shared" si="33"/>
        <v>1.0445067432100719E-2</v>
      </c>
      <c r="AA94" s="58">
        <f t="shared" si="37"/>
        <v>0.16207689148693277</v>
      </c>
      <c r="AB94" s="58"/>
      <c r="AC94" s="58">
        <f>'Male Inactive'!AC94*'Bowel Cancer Epi'!$CM137</f>
        <v>4.5291525705027117E-3</v>
      </c>
      <c r="AD94" s="58">
        <f>'Male Inactive'!AD94*'Bowel Cancer Epi'!$CM137</f>
        <v>4.4285047356026523E-3</v>
      </c>
      <c r="AE94" s="58">
        <f t="shared" si="40"/>
        <v>4.5189114260681951E-3</v>
      </c>
      <c r="AF94" s="58">
        <f t="shared" si="40"/>
        <v>4.4187133675450685E-3</v>
      </c>
      <c r="AG94" s="58">
        <f t="shared" si="38"/>
        <v>1.1141429808811075E-2</v>
      </c>
      <c r="AI94" s="58">
        <f>'Male Inactive'!AI94*'Diabetes Epi'!$BT147</f>
        <v>4.9611493393937759E-3</v>
      </c>
      <c r="AJ94" s="58">
        <f>'Male Inactive'!AJ94*'Diabetes Epi'!$BT147</f>
        <v>0</v>
      </c>
      <c r="AK94" s="58">
        <f t="shared" si="41"/>
        <v>4.9488631642570224E-3</v>
      </c>
      <c r="AL94" s="58">
        <f t="shared" si="41"/>
        <v>0</v>
      </c>
      <c r="AM94" s="58">
        <f t="shared" si="39"/>
        <v>0.41533559509760254</v>
      </c>
    </row>
    <row r="95" spans="1:39">
      <c r="A95" s="58">
        <v>97</v>
      </c>
      <c r="B95" s="58">
        <f>'ACM Rates'!M108-(SUM(C95:F95))</f>
        <v>0.22245772436851316</v>
      </c>
      <c r="C95" s="58">
        <f t="shared" si="25"/>
        <v>9.1414029388076784E-4</v>
      </c>
      <c r="D95" s="58">
        <f t="shared" si="26"/>
        <v>1.0500000000000001E-2</v>
      </c>
      <c r="E95" s="58">
        <f t="shared" si="27"/>
        <v>0</v>
      </c>
      <c r="F95" s="58">
        <f t="shared" si="28"/>
        <v>4.4281353376060756E-3</v>
      </c>
      <c r="G95" s="58">
        <f t="shared" si="23"/>
        <v>0.23830000000000001</v>
      </c>
      <c r="H95" s="58">
        <f t="shared" si="24"/>
        <v>0.19945115025698434</v>
      </c>
      <c r="I95" s="58">
        <f t="shared" si="34"/>
        <v>556.02715965876632</v>
      </c>
      <c r="J95" s="58">
        <f t="shared" si="35"/>
        <v>110.90025656806482</v>
      </c>
      <c r="K95" s="58">
        <f t="shared" si="29"/>
        <v>500.57703137473391</v>
      </c>
      <c r="L95" s="58">
        <f t="shared" si="30"/>
        <v>864.18084656624399</v>
      </c>
      <c r="M95" s="58">
        <f t="shared" si="31"/>
        <v>1.5542061778000045</v>
      </c>
      <c r="N95" s="58"/>
      <c r="O95" s="58">
        <f>'Quintile Functions'!CC103</f>
        <v>202.74460021795844</v>
      </c>
      <c r="Q95" s="58">
        <f>'Male Inactive'!Q95*'MI Epi'!DA113</f>
        <v>1.0969683526569213E-2</v>
      </c>
      <c r="R95" s="58">
        <f>'Male Inactive'!R95*'MI Epi'!DA113</f>
        <v>9.1414029388076784E-4</v>
      </c>
      <c r="S95" s="58">
        <f t="shared" si="32"/>
        <v>1.0909735950446753E-2</v>
      </c>
      <c r="T95" s="58">
        <f t="shared" si="32"/>
        <v>9.1372259493049945E-4</v>
      </c>
      <c r="U95" s="58">
        <f t="shared" si="36"/>
        <v>0.26381185500651189</v>
      </c>
      <c r="W95" s="58">
        <f>'Male Inactive'!W95*'Stroke Epi'!$CP121</f>
        <v>1.8200000000000001E-2</v>
      </c>
      <c r="X95" s="58">
        <f>'Male Inactive'!X95*'Stroke Epi'!$CP121</f>
        <v>1.0500000000000001E-2</v>
      </c>
      <c r="Y95" s="58">
        <f t="shared" si="33"/>
        <v>1.8035380206259832E-2</v>
      </c>
      <c r="Z95" s="58">
        <f t="shared" si="33"/>
        <v>1.0445067432100719E-2</v>
      </c>
      <c r="AA95" s="58">
        <f t="shared" si="37"/>
        <v>0.16850412282598071</v>
      </c>
      <c r="AB95" s="58"/>
      <c r="AC95" s="58">
        <f>'Male Inactive'!AC95*'Bowel Cancer Epi'!$CM138</f>
        <v>4.5287747770971221E-3</v>
      </c>
      <c r="AD95" s="58">
        <f>'Male Inactive'!AD95*'Bowel Cancer Epi'!$CM138</f>
        <v>4.4281353376060756E-3</v>
      </c>
      <c r="AE95" s="58">
        <f t="shared" si="40"/>
        <v>4.5185353398065065E-3</v>
      </c>
      <c r="AF95" s="58">
        <f t="shared" si="40"/>
        <v>4.4183456017444778E-3</v>
      </c>
      <c r="AG95" s="58">
        <f t="shared" si="38"/>
        <v>1.1240951274529114E-2</v>
      </c>
      <c r="AI95" s="58">
        <f>'Male Inactive'!AI95*'Diabetes Epi'!$BT148</f>
        <v>4.958526550510366E-3</v>
      </c>
      <c r="AJ95" s="58">
        <f>'Male Inactive'!AJ95*'Diabetes Epi'!$BT148</f>
        <v>0</v>
      </c>
      <c r="AK95" s="58">
        <f t="shared" si="41"/>
        <v>4.9462533517743434E-3</v>
      </c>
      <c r="AL95" s="58">
        <f t="shared" si="41"/>
        <v>0</v>
      </c>
      <c r="AM95" s="58">
        <f t="shared" si="39"/>
        <v>0.41822901923447625</v>
      </c>
    </row>
    <row r="96" spans="1:39">
      <c r="A96" s="58">
        <v>98</v>
      </c>
      <c r="B96" s="58">
        <f>'ACM Rates'!M109-(SUM(C96:F96))</f>
        <v>0.22245828724017683</v>
      </c>
      <c r="C96" s="58">
        <f t="shared" si="25"/>
        <v>9.1394125000946033E-4</v>
      </c>
      <c r="D96" s="58">
        <f t="shared" si="26"/>
        <v>1.0500000000000001E-2</v>
      </c>
      <c r="E96" s="58">
        <f t="shared" si="27"/>
        <v>0</v>
      </c>
      <c r="F96" s="58">
        <f t="shared" si="28"/>
        <v>4.4277715098137342E-3</v>
      </c>
      <c r="G96" s="58">
        <f t="shared" si="23"/>
        <v>0.23830000000000001</v>
      </c>
      <c r="H96" s="58">
        <f t="shared" si="24"/>
        <v>0.19945160086312042</v>
      </c>
      <c r="I96" s="58">
        <f t="shared" si="34"/>
        <v>445.12690309070149</v>
      </c>
      <c r="J96" s="58">
        <f t="shared" si="35"/>
        <v>88.781273408683475</v>
      </c>
      <c r="K96" s="58">
        <f t="shared" si="29"/>
        <v>400.73626638635972</v>
      </c>
      <c r="L96" s="58">
        <f t="shared" si="30"/>
        <v>463.44458017988427</v>
      </c>
      <c r="M96" s="58">
        <f t="shared" si="31"/>
        <v>1.0411515838786547</v>
      </c>
      <c r="N96" s="58"/>
      <c r="O96" s="58">
        <f>'Quintile Functions'!CC104</f>
        <v>194.73396839041425</v>
      </c>
      <c r="Q96" s="58">
        <f>'Male Inactive'!Q96*'MI Epi'!DA114</f>
        <v>1.0967295000113524E-2</v>
      </c>
      <c r="R96" s="58">
        <f>'Male Inactive'!R96*'MI Epi'!DA114</f>
        <v>9.1394125000946033E-4</v>
      </c>
      <c r="S96" s="58">
        <f t="shared" si="32"/>
        <v>1.0907373479362659E-2</v>
      </c>
      <c r="T96" s="58">
        <f t="shared" si="32"/>
        <v>9.1352373291031519E-4</v>
      </c>
      <c r="U96" s="58">
        <f t="shared" si="36"/>
        <v>0.27117753172128078</v>
      </c>
      <c r="W96" s="58">
        <f>'Male Inactive'!W96*'Stroke Epi'!$CP122</f>
        <v>1.8200000000000001E-2</v>
      </c>
      <c r="X96" s="58">
        <f>'Male Inactive'!X96*'Stroke Epi'!$CP122</f>
        <v>1.0500000000000001E-2</v>
      </c>
      <c r="Y96" s="58">
        <f t="shared" si="33"/>
        <v>1.8035380206259832E-2</v>
      </c>
      <c r="Z96" s="58">
        <f t="shared" si="33"/>
        <v>1.0445067432100719E-2</v>
      </c>
      <c r="AA96" s="58">
        <f t="shared" si="37"/>
        <v>0.1748820545308904</v>
      </c>
      <c r="AB96" s="58"/>
      <c r="AC96" s="58">
        <f>'Male Inactive'!AC96*'Bowel Cancer Epi'!$CM139</f>
        <v>4.5284026804913186E-3</v>
      </c>
      <c r="AD96" s="58">
        <f>'Male Inactive'!AD96*'Bowel Cancer Epi'!$CM139</f>
        <v>4.4277715098137342E-3</v>
      </c>
      <c r="AE96" s="58">
        <f t="shared" si="40"/>
        <v>4.5181649244634414E-3</v>
      </c>
      <c r="AF96" s="58">
        <f t="shared" si="40"/>
        <v>4.41798338140309E-3</v>
      </c>
      <c r="AG96" s="58">
        <f t="shared" si="38"/>
        <v>1.1340454423929894E-2</v>
      </c>
      <c r="AI96" s="58">
        <f>'Male Inactive'!AI96*'Diabetes Epi'!$BT149</f>
        <v>4.9559588594453733E-3</v>
      </c>
      <c r="AJ96" s="58">
        <f>'Male Inactive'!AJ96*'Diabetes Epi'!$BT149</f>
        <v>0</v>
      </c>
      <c r="AK96" s="58">
        <f t="shared" si="41"/>
        <v>4.9436983578796667E-3</v>
      </c>
      <c r="AL96" s="58">
        <f t="shared" si="41"/>
        <v>0</v>
      </c>
      <c r="AM96" s="58">
        <f t="shared" si="39"/>
        <v>0.42110660589805277</v>
      </c>
    </row>
    <row r="97" spans="1:39">
      <c r="A97" s="58">
        <v>99</v>
      </c>
      <c r="B97" s="58">
        <f>'ACM Rates'!M110-(SUM(C97:F97))</f>
        <v>0.22245884124678739</v>
      </c>
      <c r="C97" s="58">
        <f t="shared" si="25"/>
        <v>9.137456007120993E-4</v>
      </c>
      <c r="D97" s="58">
        <f t="shared" si="26"/>
        <v>1.0500000000000001E-2</v>
      </c>
      <c r="E97" s="58">
        <f t="shared" si="27"/>
        <v>0</v>
      </c>
      <c r="F97" s="58">
        <f t="shared" si="28"/>
        <v>4.4274131525005103E-3</v>
      </c>
      <c r="G97" s="58">
        <f t="shared" si="23"/>
        <v>0.23830000000000001</v>
      </c>
      <c r="H97" s="58">
        <f t="shared" si="24"/>
        <v>0.19945204437210273</v>
      </c>
      <c r="I97" s="58">
        <f t="shared" si="34"/>
        <v>356.345629682018</v>
      </c>
      <c r="J97" s="58">
        <f t="shared" si="35"/>
        <v>71.073864343142745</v>
      </c>
      <c r="K97" s="58">
        <f t="shared" si="29"/>
        <v>320.80869751044662</v>
      </c>
      <c r="L97" s="58">
        <f t="shared" si="30"/>
        <v>142.63588266943762</v>
      </c>
      <c r="M97" s="58">
        <f t="shared" si="31"/>
        <v>0.40027397781394863</v>
      </c>
      <c r="N97" s="58"/>
      <c r="O97" s="58">
        <f>'Quintile Functions'!CC105</f>
        <v>187.03984423906701</v>
      </c>
      <c r="Q97" s="58">
        <f>'Male Inactive'!Q97*'MI Epi'!DA115</f>
        <v>1.0964947208545189E-2</v>
      </c>
      <c r="R97" s="58">
        <f>'Male Inactive'!R97*'MI Epi'!DA115</f>
        <v>9.137456007120993E-4</v>
      </c>
      <c r="S97" s="58">
        <f t="shared" si="32"/>
        <v>1.0905051293307766E-2</v>
      </c>
      <c r="T97" s="58">
        <f t="shared" si="32"/>
        <v>9.1332826232404241E-4</v>
      </c>
      <c r="U97" s="58">
        <f t="shared" si="36"/>
        <v>0.27846793391652463</v>
      </c>
      <c r="W97" s="58">
        <f>'Male Inactive'!W97*'Stroke Epi'!$CP123</f>
        <v>1.8200000000000001E-2</v>
      </c>
      <c r="X97" s="58">
        <f>'Male Inactive'!X97*'Stroke Epi'!$CP123</f>
        <v>1.0500000000000001E-2</v>
      </c>
      <c r="Y97" s="58">
        <f t="shared" si="33"/>
        <v>1.8035380206259832E-2</v>
      </c>
      <c r="Z97" s="58">
        <f t="shared" si="33"/>
        <v>1.0445067432100719E-2</v>
      </c>
      <c r="AA97" s="58">
        <f t="shared" si="37"/>
        <v>0.18121106475110108</v>
      </c>
      <c r="AB97" s="58"/>
      <c r="AC97" s="58">
        <f>'Male Inactive'!AC97*'Bowel Cancer Epi'!$CM140</f>
        <v>4.5280361786937031E-3</v>
      </c>
      <c r="AD97" s="58">
        <f>'Male Inactive'!AD97*'Bowel Cancer Epi'!$CM140</f>
        <v>4.4274131525005103E-3</v>
      </c>
      <c r="AE97" s="58">
        <f t="shared" si="40"/>
        <v>4.5178000785145445E-3</v>
      </c>
      <c r="AF97" s="58">
        <f t="shared" si="40"/>
        <v>4.4176266072426529E-3</v>
      </c>
      <c r="AG97" s="58">
        <f t="shared" si="38"/>
        <v>1.1439939385674738E-2</v>
      </c>
      <c r="AI97" s="58">
        <f>'Male Inactive'!AI97*'Diabetes Epi'!$BT150</f>
        <v>4.9534447706344837E-3</v>
      </c>
      <c r="AJ97" s="58">
        <f>'Male Inactive'!AJ97*'Diabetes Epi'!$BT150</f>
        <v>0</v>
      </c>
      <c r="AK97" s="58">
        <f t="shared" si="41"/>
        <v>4.9411966948208486E-3</v>
      </c>
      <c r="AL97" s="58">
        <f t="shared" si="41"/>
        <v>0</v>
      </c>
      <c r="AM97" s="58">
        <f t="shared" si="39"/>
        <v>0.42396848021986194</v>
      </c>
    </row>
    <row r="98" spans="1:39">
      <c r="A98" s="58">
        <v>100</v>
      </c>
      <c r="B98" s="58">
        <f>'ACM Rates'!M111-(SUM(C98:F98))</f>
        <v>0.98395938655719528</v>
      </c>
      <c r="C98" s="58">
        <f t="shared" si="25"/>
        <v>9.1355327475839561E-4</v>
      </c>
      <c r="D98" s="58">
        <f t="shared" si="26"/>
        <v>1.0699999999999999E-2</v>
      </c>
      <c r="E98" s="58">
        <f t="shared" si="27"/>
        <v>0</v>
      </c>
      <c r="F98" s="58">
        <f t="shared" si="28"/>
        <v>4.4270601680463633E-3</v>
      </c>
      <c r="G98" s="58">
        <f>B98+(SUM(C98:F98))</f>
        <v>1</v>
      </c>
      <c r="H98" s="58">
        <f t="shared" si="24"/>
        <v>0.62617196491931337</v>
      </c>
      <c r="I98" s="58">
        <f t="shared" si="34"/>
        <v>285.27176533887524</v>
      </c>
      <c r="J98" s="58">
        <f t="shared" si="35"/>
        <v>178.62918183824479</v>
      </c>
      <c r="K98" s="109">
        <f t="shared" si="29"/>
        <v>142.63588266943762</v>
      </c>
      <c r="L98" s="58">
        <f t="shared" si="30"/>
        <v>0</v>
      </c>
      <c r="M98" s="58">
        <f t="shared" si="31"/>
        <v>0</v>
      </c>
      <c r="N98" s="58"/>
      <c r="O98" s="58">
        <f>'Quintile Functions'!CC106</f>
        <v>179.64972224484552</v>
      </c>
      <c r="Q98" s="58">
        <f>'Male Inactive'!Q98*'MI Epi'!DA116</f>
        <v>1.0861133377683147E-2</v>
      </c>
      <c r="R98" s="58">
        <f>'Male Inactive'!R98*'MI Epi'!DA116</f>
        <v>9.1355327475839561E-4</v>
      </c>
      <c r="S98" s="58">
        <f t="shared" si="32"/>
        <v>1.0802364227519567E-2</v>
      </c>
      <c r="T98" s="58">
        <f t="shared" si="32"/>
        <v>9.1313611200860567E-4</v>
      </c>
      <c r="U98" s="58">
        <f t="shared" si="36"/>
        <v>0.28568387299990822</v>
      </c>
      <c r="W98" s="58">
        <f>'Male Inactive'!W98*'Stroke Epi'!$CP124</f>
        <v>1.7999999999999999E-2</v>
      </c>
      <c r="X98" s="58">
        <f>'Male Inactive'!X98*'Stroke Epi'!$CP124</f>
        <v>1.0699999999999999E-2</v>
      </c>
      <c r="Y98" s="58">
        <f t="shared" si="33"/>
        <v>1.7838967641699233E-2</v>
      </c>
      <c r="Z98" s="58">
        <f t="shared" si="33"/>
        <v>1.064295862883502E-2</v>
      </c>
      <c r="AA98" s="58">
        <f t="shared" si="37"/>
        <v>0.18749152873548269</v>
      </c>
      <c r="AB98" s="58"/>
      <c r="AC98" s="58">
        <f>'Male Inactive'!AC98*'Bowel Cancer Epi'!$CM141</f>
        <v>4.4270601680463633E-3</v>
      </c>
      <c r="AD98" s="58">
        <f>'Male Inactive'!AD98*'Bowel Cancer Epi'!$CM141</f>
        <v>4.4270601680463633E-3</v>
      </c>
      <c r="AE98" s="58">
        <f t="shared" si="40"/>
        <v>4.417275182080016E-3</v>
      </c>
      <c r="AF98" s="58">
        <f t="shared" si="40"/>
        <v>4.417275182080016E-3</v>
      </c>
      <c r="AG98" s="58">
        <f t="shared" si="38"/>
        <v>1.1539406286133232E-2</v>
      </c>
      <c r="AI98" s="58">
        <f>'Male Inactive'!AI98*'Diabetes Epi'!$BT151</f>
        <v>4.9509828393960505E-3</v>
      </c>
      <c r="AJ98" s="58">
        <f>'Male Inactive'!AJ98*'Diabetes Epi'!$BT151</f>
        <v>0</v>
      </c>
      <c r="AK98" s="58">
        <f t="shared" si="41"/>
        <v>4.9387469254533745E-3</v>
      </c>
      <c r="AL98" s="58">
        <f t="shared" si="41"/>
        <v>0</v>
      </c>
      <c r="AM98" s="58">
        <f t="shared" si="39"/>
        <v>0.42681476526151219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workbookViewId="0">
      <selection activeCell="B3" sqref="B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5" width="12" style="58" bestFit="1" customWidth="1"/>
    <col min="36" max="36" width="9.140625" style="58"/>
    <col min="37" max="37" width="12" style="58" bestFit="1" customWidth="1"/>
    <col min="38" max="38" width="9.140625" style="58"/>
    <col min="39" max="39" width="12" style="58" bestFit="1" customWidth="1"/>
  </cols>
  <sheetData>
    <row r="1" spans="1:39">
      <c r="K1" s="58" t="s">
        <v>464</v>
      </c>
      <c r="O1" s="58" t="str">
        <f>'Male Inactive'!O1</f>
        <v>Extrapolated METmins/week</v>
      </c>
      <c r="Q1" s="58" t="s">
        <v>446</v>
      </c>
      <c r="W1" s="58" t="s">
        <v>447</v>
      </c>
      <c r="AC1" s="58" t="s">
        <v>449</v>
      </c>
      <c r="AI1" s="58" t="s">
        <v>448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Rates'!M16-(SUM(C3:F3))</f>
        <v>6.0039355273512011E-8</v>
      </c>
      <c r="C3" s="58">
        <f>R3</f>
        <v>0</v>
      </c>
      <c r="D3" s="58">
        <f>X3</f>
        <v>9.9939960644726493E-5</v>
      </c>
      <c r="E3" s="58">
        <f>AJ3</f>
        <v>0</v>
      </c>
      <c r="F3" s="58">
        <f>AD3</f>
        <v>0</v>
      </c>
      <c r="G3" s="58">
        <f t="shared" ref="G3:G66" si="0">B3+(SUM(C3:F3))</f>
        <v>1E-4</v>
      </c>
      <c r="H3" s="58">
        <f t="shared" ref="H3:H66" si="1">1-EXP(-B3)</f>
        <v>6.0039353488861025E-8</v>
      </c>
      <c r="I3" s="58">
        <v>10000</v>
      </c>
      <c r="J3" s="58">
        <f>I3*H3</f>
        <v>6.0039353488861025E-4</v>
      </c>
      <c r="K3" s="58">
        <f>0.5*(I3+I4)</f>
        <v>9999.9996998032329</v>
      </c>
      <c r="L3" s="58">
        <f>SUM(K4:K97)</f>
        <v>749430.6660613186</v>
      </c>
      <c r="M3" s="58">
        <f>L3/I3</f>
        <v>74.943066606131865</v>
      </c>
      <c r="O3" s="58">
        <f>'Quintile Functions'!$CN11</f>
        <v>774.91790250000008</v>
      </c>
      <c r="Q3" s="58">
        <f>'Male Inactive'!Q3*'MI Epi'!DB21</f>
        <v>0</v>
      </c>
      <c r="R3" s="58">
        <f>'Male Inactive'!R3*'MI Epi'!DB21</f>
        <v>0</v>
      </c>
      <c r="S3" s="58">
        <f>1-EXP(-Q3)</f>
        <v>0</v>
      </c>
      <c r="T3" s="58">
        <f>1-EXP(-R3)</f>
        <v>0</v>
      </c>
      <c r="U3" s="58">
        <v>0</v>
      </c>
      <c r="W3" s="58">
        <f>'Male Inactive'!W3*'Stroke Epi'!$CQ29</f>
        <v>9.9939960644726493E-5</v>
      </c>
      <c r="X3" s="58">
        <f>'Male Inactive'!X3*'Stroke Epi'!$CQ29</f>
        <v>9.9939960644726493E-5</v>
      </c>
      <c r="Y3" s="58">
        <f>1-EXP(-W3)</f>
        <v>9.9934966813264303E-5</v>
      </c>
      <c r="Z3" s="58">
        <f>1-EXP(-X3)</f>
        <v>9.9934966813264303E-5</v>
      </c>
      <c r="AA3" s="58">
        <v>0</v>
      </c>
      <c r="AC3" s="58">
        <f>'Male Inactive'!AC3*'Bowel Cancer Epi'!$CN46</f>
        <v>0</v>
      </c>
      <c r="AD3" s="58">
        <f>'Male Inactive'!AD3*'Bowel Cancer Epi'!$CN46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'Male Inactive'!AI3*'Diabetes Epi'!$BU56</f>
        <v>9.0278081955697469E-5</v>
      </c>
      <c r="AJ3" s="58">
        <f>'Male Inactive'!AJ3*'Diabetes Epi'!$BU56</f>
        <v>0</v>
      </c>
      <c r="AK3" s="58">
        <f>1-EXP(-AI3)</f>
        <v>9.0274007012336455E-5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Rates'!M17-(SUM(C4:F4))</f>
        <v>5.6224619098983459E-8</v>
      </c>
      <c r="C4" s="58">
        <f t="shared" ref="C4:C67" si="2">R4</f>
        <v>0</v>
      </c>
      <c r="D4" s="58">
        <f t="shared" ref="D4:D67" si="3">X4</f>
        <v>9.9943775380901021E-5</v>
      </c>
      <c r="E4" s="58">
        <f t="shared" ref="E4:E67" si="4">AJ4</f>
        <v>0</v>
      </c>
      <c r="F4" s="58">
        <f t="shared" ref="F4:F67" si="5">AD4</f>
        <v>0</v>
      </c>
      <c r="G4" s="58">
        <f t="shared" si="0"/>
        <v>1E-4</v>
      </c>
      <c r="H4" s="58">
        <f t="shared" si="1"/>
        <v>5.6224617517308673E-8</v>
      </c>
      <c r="I4" s="58">
        <f>I3-J3</f>
        <v>9999.9993996064659</v>
      </c>
      <c r="J4" s="58">
        <f>I4*H4</f>
        <v>5.6224614141618993E-4</v>
      </c>
      <c r="K4" s="58">
        <f t="shared" ref="K4:K67" si="6">0.5*(I4+I5)</f>
        <v>9999.9991184833962</v>
      </c>
      <c r="L4" s="58">
        <f t="shared" ref="L4:L67" si="7">SUM(K5:K98)</f>
        <v>739571.51510799699</v>
      </c>
      <c r="M4" s="58">
        <f t="shared" ref="M4:M67" si="8">L4/I4</f>
        <v>73.957155951139526</v>
      </c>
      <c r="O4" s="58">
        <f>'Quintile Functions'!$CN12</f>
        <v>939.5731528</v>
      </c>
      <c r="Q4" s="58">
        <f>'Male Inactive'!Q4*'MI Epi'!DB22</f>
        <v>0</v>
      </c>
      <c r="R4" s="58">
        <f>'Male Inactive'!R4*'MI Epi'!DB22</f>
        <v>0</v>
      </c>
      <c r="S4" s="58">
        <f t="shared" ref="S4:T67" si="9">1-EXP(-Q4)</f>
        <v>0</v>
      </c>
      <c r="T4" s="58">
        <f t="shared" si="9"/>
        <v>0</v>
      </c>
      <c r="U4" s="58">
        <f>((U3-T3+((1-U3)*S3))/(1-T3))</f>
        <v>0</v>
      </c>
      <c r="W4" s="58">
        <f>'Male Inactive'!W4*'Stroke Epi'!$CQ30</f>
        <v>9.9943775380901021E-5</v>
      </c>
      <c r="X4" s="58">
        <f>'Male Inactive'!X4*'Stroke Epi'!$CQ30</f>
        <v>9.9943775380901021E-5</v>
      </c>
      <c r="Y4" s="58">
        <f t="shared" ref="Y4:Z67" si="10">1-EXP(-W4)</f>
        <v>9.9938781168207313E-5</v>
      </c>
      <c r="Z4" s="58">
        <f t="shared" si="10"/>
        <v>9.9938781168207313E-5</v>
      </c>
      <c r="AA4" s="58">
        <f>((AA3-Z3+((1-AA3)*Y3))/(1-Z3))</f>
        <v>0</v>
      </c>
      <c r="AC4" s="58">
        <f>'Male Inactive'!AC4*'Bowel Cancer Epi'!$CN47</f>
        <v>0</v>
      </c>
      <c r="AD4" s="58">
        <f>'Male Inactive'!AD4*'Bowel Cancer Epi'!$CN47</f>
        <v>0</v>
      </c>
      <c r="AE4" s="58">
        <f t="shared" ref="AE4:AF8" si="11">1-EXP(-AC4)</f>
        <v>0</v>
      </c>
      <c r="AF4" s="58">
        <f t="shared" si="11"/>
        <v>0</v>
      </c>
      <c r="AG4" s="58">
        <f>((AG3-AF3+((1-AG3)*AE3))/(1-AF3))</f>
        <v>0</v>
      </c>
      <c r="AI4" s="58">
        <f>'Male Inactive'!AI4*'Diabetes Epi'!$BU57</f>
        <v>9.597673396752817E-5</v>
      </c>
      <c r="AJ4" s="58">
        <f>'Male Inactive'!AJ4*'Diabetes Epi'!$BU57</f>
        <v>0</v>
      </c>
      <c r="AK4" s="58">
        <f t="shared" ref="AK4:AL19" si="12">1-EXP(-AI4)</f>
        <v>9.5972128348109642E-5</v>
      </c>
      <c r="AL4" s="58">
        <f t="shared" si="12"/>
        <v>0</v>
      </c>
      <c r="AM4" s="58">
        <f>((AM3-AL3+((1-AM3)*AK3))/(1-AL3))</f>
        <v>9.0274007012336455E-5</v>
      </c>
    </row>
    <row r="5" spans="1:39">
      <c r="A5" s="58">
        <v>7</v>
      </c>
      <c r="B5" s="58">
        <f>'ACM Rates'!M18-(SUM(C5:F5))</f>
        <v>8.0682033167206284E-8</v>
      </c>
      <c r="C5" s="58">
        <f t="shared" si="2"/>
        <v>0</v>
      </c>
      <c r="D5" s="58">
        <f t="shared" si="3"/>
        <v>9.9919317966832799E-5</v>
      </c>
      <c r="E5" s="58">
        <f t="shared" si="4"/>
        <v>0</v>
      </c>
      <c r="F5" s="58">
        <f t="shared" si="5"/>
        <v>0</v>
      </c>
      <c r="G5" s="58">
        <f t="shared" si="0"/>
        <v>1E-4</v>
      </c>
      <c r="H5" s="58">
        <f t="shared" si="1"/>
        <v>8.0682029945933209E-8</v>
      </c>
      <c r="I5" s="58">
        <f t="shared" ref="I5:I68" si="13">I4-J4</f>
        <v>9999.9988373603246</v>
      </c>
      <c r="J5" s="58">
        <f t="shared" ref="J5:J68" si="14">I5*H5</f>
        <v>8.0682020565520302E-4</v>
      </c>
      <c r="K5" s="58">
        <f t="shared" si="6"/>
        <v>9999.9984339502225</v>
      </c>
      <c r="L5" s="58">
        <f t="shared" si="7"/>
        <v>729571.51667404687</v>
      </c>
      <c r="M5" s="58">
        <f t="shared" si="8"/>
        <v>72.957160149693593</v>
      </c>
      <c r="O5" s="58">
        <f>'Quintile Functions'!$CN13</f>
        <v>1106.1156639000001</v>
      </c>
      <c r="Q5" s="58">
        <f>'Male Inactive'!Q5*'MI Epi'!DB23</f>
        <v>0</v>
      </c>
      <c r="R5" s="58">
        <f>'Male Inactive'!R5*'MI Epi'!DB23</f>
        <v>0</v>
      </c>
      <c r="S5" s="58">
        <f t="shared" si="9"/>
        <v>0</v>
      </c>
      <c r="T5" s="58">
        <f t="shared" si="9"/>
        <v>0</v>
      </c>
      <c r="U5" s="58">
        <f t="shared" ref="U5:U68" si="15">((U4-T4+((1-U4)*S4))/(1-T4))</f>
        <v>0</v>
      </c>
      <c r="W5" s="58">
        <f>'Male Inactive'!W5*'Stroke Epi'!$CQ31</f>
        <v>9.9919317966832799E-5</v>
      </c>
      <c r="X5" s="58">
        <f>'Male Inactive'!X5*'Stroke Epi'!$CQ31</f>
        <v>9.9919317966832799E-5</v>
      </c>
      <c r="Y5" s="58">
        <f t="shared" si="10"/>
        <v>9.9914326198047299E-5</v>
      </c>
      <c r="Z5" s="58">
        <f t="shared" si="10"/>
        <v>9.9914326198047299E-5</v>
      </c>
      <c r="AA5" s="58">
        <f t="shared" ref="AA5:AA68" si="16">((AA4-Z4+((1-AA4)*Y4))/(1-Z4))</f>
        <v>0</v>
      </c>
      <c r="AC5" s="58">
        <f>'Male Inactive'!AC5*'Bowel Cancer Epi'!$CN48</f>
        <v>0</v>
      </c>
      <c r="AD5" s="58">
        <f>'Male Inactive'!AD5*'Bowel Cancer Epi'!$CN48</f>
        <v>0</v>
      </c>
      <c r="AE5" s="58">
        <f t="shared" si="11"/>
        <v>0</v>
      </c>
      <c r="AF5" s="58">
        <f t="shared" si="11"/>
        <v>0</v>
      </c>
      <c r="AG5" s="58">
        <f t="shared" ref="AG5:AG68" si="17">((AG4-AF4+((1-AG4)*AE4))/(1-AF4))</f>
        <v>0</v>
      </c>
      <c r="AI5" s="58">
        <f>'Male Inactive'!AI5*'Diabetes Epi'!$BU58</f>
        <v>9.752784460784329E-5</v>
      </c>
      <c r="AJ5" s="58">
        <f>'Male Inactive'!AJ5*'Diabetes Epi'!$BU58</f>
        <v>0</v>
      </c>
      <c r="AK5" s="58">
        <f t="shared" si="12"/>
        <v>9.7523088922191192E-5</v>
      </c>
      <c r="AL5" s="58">
        <f t="shared" si="12"/>
        <v>0</v>
      </c>
      <c r="AM5" s="58">
        <f t="shared" ref="AM5:AM68" si="18">((AM4-AL4+((1-AM4)*AK4))/(1-AL4))</f>
        <v>1.8623747157185862E-4</v>
      </c>
    </row>
    <row r="6" spans="1:39">
      <c r="A6" s="58">
        <v>8</v>
      </c>
      <c r="B6" s="58">
        <f>'ACM Rates'!M19-(SUM(C6:F6))</f>
        <v>1.2839945500789916E-7</v>
      </c>
      <c r="C6" s="58">
        <f t="shared" si="2"/>
        <v>0</v>
      </c>
      <c r="D6" s="58">
        <f t="shared" si="3"/>
        <v>9.9871600544992106E-5</v>
      </c>
      <c r="E6" s="58">
        <f t="shared" si="4"/>
        <v>0</v>
      </c>
      <c r="F6" s="58">
        <f t="shared" si="5"/>
        <v>0</v>
      </c>
      <c r="G6" s="58">
        <f t="shared" si="0"/>
        <v>1E-4</v>
      </c>
      <c r="H6" s="58">
        <f t="shared" si="1"/>
        <v>1.2839944674158943E-7</v>
      </c>
      <c r="I6" s="58">
        <f t="shared" si="13"/>
        <v>9999.9980305401186</v>
      </c>
      <c r="J6" s="58">
        <f t="shared" si="14"/>
        <v>1.2839942145383351E-3</v>
      </c>
      <c r="K6" s="58">
        <f t="shared" si="6"/>
        <v>9999.9973885430118</v>
      </c>
      <c r="L6" s="58">
        <f t="shared" si="7"/>
        <v>719571.51928550377</v>
      </c>
      <c r="M6" s="58">
        <f t="shared" si="8"/>
        <v>71.957166100225564</v>
      </c>
      <c r="O6" s="58">
        <f>'Quintile Functions'!$CN14</f>
        <v>1274.1850535999999</v>
      </c>
      <c r="Q6" s="58">
        <f>'Male Inactive'!Q6*'MI Epi'!DB24</f>
        <v>0</v>
      </c>
      <c r="R6" s="58">
        <f>'Male Inactive'!R6*'MI Epi'!DB24</f>
        <v>0</v>
      </c>
      <c r="S6" s="58">
        <f t="shared" si="9"/>
        <v>0</v>
      </c>
      <c r="T6" s="58">
        <f t="shared" si="9"/>
        <v>0</v>
      </c>
      <c r="U6" s="58">
        <f t="shared" si="15"/>
        <v>0</v>
      </c>
      <c r="W6" s="58">
        <f>'Male Inactive'!W6*'Stroke Epi'!$CQ32</f>
        <v>9.9871600544992106E-5</v>
      </c>
      <c r="X6" s="58">
        <f>'Male Inactive'!X6*'Stroke Epi'!$CQ32</f>
        <v>9.9871600544992106E-5</v>
      </c>
      <c r="Y6" s="58">
        <f t="shared" si="10"/>
        <v>9.9866613542665128E-5</v>
      </c>
      <c r="Z6" s="58">
        <f t="shared" si="10"/>
        <v>9.9866613542665128E-5</v>
      </c>
      <c r="AA6" s="58">
        <f t="shared" si="16"/>
        <v>0</v>
      </c>
      <c r="AC6" s="58">
        <f>'Male Inactive'!AC6*'Bowel Cancer Epi'!$CN49</f>
        <v>0</v>
      </c>
      <c r="AD6" s="58">
        <f>'Male Inactive'!AD6*'Bowel Cancer Epi'!$CN49</f>
        <v>0</v>
      </c>
      <c r="AE6" s="58">
        <f t="shared" si="11"/>
        <v>0</v>
      </c>
      <c r="AF6" s="58">
        <f t="shared" si="11"/>
        <v>0</v>
      </c>
      <c r="AG6" s="58">
        <f t="shared" si="17"/>
        <v>0</v>
      </c>
      <c r="AI6" s="58">
        <f>'Male Inactive'!AI6*'Diabetes Epi'!$BU59</f>
        <v>9.8432305377528449E-5</v>
      </c>
      <c r="AJ6" s="58">
        <f>'Male Inactive'!AJ6*'Diabetes Epi'!$BU59</f>
        <v>0</v>
      </c>
      <c r="AK6" s="58">
        <f t="shared" si="12"/>
        <v>9.8427461077132961E-5</v>
      </c>
      <c r="AL6" s="58">
        <f t="shared" si="12"/>
        <v>0</v>
      </c>
      <c r="AM6" s="58">
        <f t="shared" si="18"/>
        <v>2.8374239804054906E-4</v>
      </c>
    </row>
    <row r="7" spans="1:39">
      <c r="A7" s="58">
        <v>9</v>
      </c>
      <c r="B7" s="58">
        <f>'ACM Rates'!M20-(SUM(C7:F7))</f>
        <v>1.9551947373717266E-7</v>
      </c>
      <c r="C7" s="58">
        <f t="shared" si="2"/>
        <v>0</v>
      </c>
      <c r="D7" s="58">
        <f t="shared" si="3"/>
        <v>9.9804480526262832E-5</v>
      </c>
      <c r="E7" s="58">
        <f t="shared" si="4"/>
        <v>0</v>
      </c>
      <c r="F7" s="58">
        <f t="shared" si="5"/>
        <v>0</v>
      </c>
      <c r="G7" s="58">
        <f t="shared" si="0"/>
        <v>1E-4</v>
      </c>
      <c r="H7" s="58">
        <f t="shared" si="1"/>
        <v>1.9551945462659148E-7</v>
      </c>
      <c r="I7" s="58">
        <f t="shared" si="13"/>
        <v>9999.9967465459049</v>
      </c>
      <c r="J7" s="58">
        <f t="shared" si="14"/>
        <v>1.9551939101523446E-3</v>
      </c>
      <c r="K7" s="58">
        <f t="shared" si="6"/>
        <v>9999.9957689489493</v>
      </c>
      <c r="L7" s="58">
        <f t="shared" si="7"/>
        <v>709571.52351655485</v>
      </c>
      <c r="M7" s="58">
        <f t="shared" si="8"/>
        <v>70.957175437246789</v>
      </c>
      <c r="O7" s="58">
        <f>'Quintile Functions'!$CN15</f>
        <v>1443.4209397000002</v>
      </c>
      <c r="Q7" s="58">
        <f>'Male Inactive'!Q7*'MI Epi'!DB25</f>
        <v>0</v>
      </c>
      <c r="R7" s="58">
        <f>'Male Inactive'!R7*'MI Epi'!DB25</f>
        <v>0</v>
      </c>
      <c r="S7" s="58">
        <f t="shared" si="9"/>
        <v>0</v>
      </c>
      <c r="T7" s="58">
        <f t="shared" si="9"/>
        <v>0</v>
      </c>
      <c r="U7" s="58">
        <f t="shared" si="15"/>
        <v>0</v>
      </c>
      <c r="W7" s="58">
        <f>'Male Inactive'!W7*'Stroke Epi'!$CQ33</f>
        <v>9.9804480526262832E-5</v>
      </c>
      <c r="X7" s="58">
        <f>'Male Inactive'!X7*'Stroke Epi'!$CQ33</f>
        <v>9.9804480526262832E-5</v>
      </c>
      <c r="Y7" s="58">
        <f t="shared" si="10"/>
        <v>9.9799500224762028E-5</v>
      </c>
      <c r="Z7" s="58">
        <f t="shared" si="10"/>
        <v>9.9799500224762028E-5</v>
      </c>
      <c r="AA7" s="58">
        <f t="shared" si="16"/>
        <v>0</v>
      </c>
      <c r="AC7" s="58">
        <f>'Male Inactive'!AC7*'Bowel Cancer Epi'!$CN50</f>
        <v>0</v>
      </c>
      <c r="AD7" s="58">
        <f>'Male Inactive'!AD7*'Bowel Cancer Epi'!$CN50</f>
        <v>0</v>
      </c>
      <c r="AE7" s="58">
        <f t="shared" si="11"/>
        <v>0</v>
      </c>
      <c r="AF7" s="58">
        <f t="shared" si="11"/>
        <v>0</v>
      </c>
      <c r="AG7" s="58">
        <f t="shared" si="17"/>
        <v>0</v>
      </c>
      <c r="AI7" s="58">
        <f>'Male Inactive'!AI7*'Diabetes Epi'!$BU60</f>
        <v>9.9019760273560709E-5</v>
      </c>
      <c r="AJ7" s="58">
        <f>'Male Inactive'!AJ7*'Diabetes Epi'!$BU60</f>
        <v>0</v>
      </c>
      <c r="AK7" s="58">
        <f t="shared" si="12"/>
        <v>9.9014857978918513E-5</v>
      </c>
      <c r="AL7" s="58">
        <f t="shared" si="12"/>
        <v>0</v>
      </c>
      <c r="AM7" s="58">
        <f t="shared" si="18"/>
        <v>3.8214193107384293E-4</v>
      </c>
    </row>
    <row r="8" spans="1:39">
      <c r="A8" s="58">
        <v>10</v>
      </c>
      <c r="B8" s="58">
        <f>'ACM Rates'!M21-(SUM(C8:F8))</f>
        <v>2.7899226931754758E-7</v>
      </c>
      <c r="C8" s="58">
        <f t="shared" si="2"/>
        <v>0</v>
      </c>
      <c r="D8" s="58">
        <f t="shared" si="3"/>
        <v>9.9721007730682457E-5</v>
      </c>
      <c r="E8" s="58">
        <f t="shared" si="4"/>
        <v>0</v>
      </c>
      <c r="F8" s="58">
        <f t="shared" si="5"/>
        <v>0</v>
      </c>
      <c r="G8" s="58">
        <f t="shared" si="0"/>
        <v>1E-4</v>
      </c>
      <c r="H8" s="58">
        <f t="shared" si="1"/>
        <v>2.7899223042915366E-7</v>
      </c>
      <c r="I8" s="58">
        <f t="shared" si="13"/>
        <v>9999.9947913519954</v>
      </c>
      <c r="J8" s="58">
        <f t="shared" si="14"/>
        <v>2.7899208511192124E-3</v>
      </c>
      <c r="K8" s="58">
        <f t="shared" si="6"/>
        <v>9999.9933963915701</v>
      </c>
      <c r="L8" s="58">
        <f t="shared" si="7"/>
        <v>699571.53012016322</v>
      </c>
      <c r="M8" s="58">
        <f t="shared" si="8"/>
        <v>69.95718945025385</v>
      </c>
      <c r="O8" s="58">
        <f>'Quintile Functions'!$CN16</f>
        <v>1613.4629400000001</v>
      </c>
      <c r="Q8" s="58">
        <f>'Male Inactive'!Q8*'MI Epi'!DB26</f>
        <v>0</v>
      </c>
      <c r="R8" s="58">
        <f>'Male Inactive'!R8*'MI Epi'!DB26</f>
        <v>0</v>
      </c>
      <c r="S8" s="58">
        <f t="shared" si="9"/>
        <v>0</v>
      </c>
      <c r="T8" s="58">
        <f t="shared" si="9"/>
        <v>0</v>
      </c>
      <c r="U8" s="58">
        <f t="shared" si="15"/>
        <v>0</v>
      </c>
      <c r="W8" s="58">
        <f>'Male Inactive'!W8*'Stroke Epi'!$CQ34</f>
        <v>9.9721007730682457E-5</v>
      </c>
      <c r="X8" s="58">
        <f>'Male Inactive'!X8*'Stroke Epi'!$CQ34</f>
        <v>9.9721007730682457E-5</v>
      </c>
      <c r="Y8" s="58">
        <f>1-EXP(-W8)</f>
        <v>9.971603575631427E-5</v>
      </c>
      <c r="Z8" s="58">
        <f t="shared" si="10"/>
        <v>9.971603575631427E-5</v>
      </c>
      <c r="AA8" s="58">
        <f t="shared" si="16"/>
        <v>0</v>
      </c>
      <c r="AC8" s="58">
        <f>'Male Inactive'!AC8*'Bowel Cancer Epi'!$CN51</f>
        <v>0</v>
      </c>
      <c r="AD8" s="58">
        <f>'Male Inactive'!AD8*'Bowel Cancer Epi'!$CN51</f>
        <v>0</v>
      </c>
      <c r="AE8" s="58">
        <f>1-EXP(-AC8)</f>
        <v>0</v>
      </c>
      <c r="AF8" s="58">
        <f t="shared" si="11"/>
        <v>0</v>
      </c>
      <c r="AG8" s="58">
        <f t="shared" si="17"/>
        <v>0</v>
      </c>
      <c r="AI8" s="58">
        <f>'Male Inactive'!AI8*'Diabetes Epi'!$BU61</f>
        <v>9.9410209863323549E-5</v>
      </c>
      <c r="AJ8" s="58">
        <f>'Male Inactive'!AJ8*'Diabetes Epi'!$BU61</f>
        <v>0</v>
      </c>
      <c r="AK8" s="58">
        <f t="shared" si="12"/>
        <v>9.9405268832120086E-5</v>
      </c>
      <c r="AL8" s="58">
        <f t="shared" si="12"/>
        <v>0</v>
      </c>
      <c r="AM8" s="58">
        <f t="shared" si="18"/>
        <v>4.8111895132372834E-4</v>
      </c>
    </row>
    <row r="9" spans="1:39">
      <c r="A9" s="58">
        <v>11</v>
      </c>
      <c r="B9" s="58">
        <f>'ACM Rates'!M22-(SUM(C9:F9))</f>
        <v>3.7635027219805784E-7</v>
      </c>
      <c r="C9" s="58">
        <f t="shared" si="2"/>
        <v>0</v>
      </c>
      <c r="D9" s="58">
        <f t="shared" si="3"/>
        <v>9.9623649727801947E-5</v>
      </c>
      <c r="E9" s="58">
        <f t="shared" si="4"/>
        <v>0</v>
      </c>
      <c r="F9" s="58">
        <f t="shared" si="5"/>
        <v>0</v>
      </c>
      <c r="G9" s="58">
        <f t="shared" si="0"/>
        <v>1E-4</v>
      </c>
      <c r="H9" s="58">
        <f t="shared" si="1"/>
        <v>3.763502013365283E-7</v>
      </c>
      <c r="I9" s="58">
        <f t="shared" si="13"/>
        <v>9999.9920014311447</v>
      </c>
      <c r="J9" s="58">
        <f t="shared" si="14"/>
        <v>3.7634990031022841E-3</v>
      </c>
      <c r="K9" s="58">
        <f t="shared" si="6"/>
        <v>9999.9901196816427</v>
      </c>
      <c r="L9" s="58">
        <f t="shared" si="7"/>
        <v>689571.54000048153</v>
      </c>
      <c r="M9" s="58">
        <f t="shared" si="8"/>
        <v>68.9572091559467</v>
      </c>
      <c r="O9" s="58">
        <f>'Quintile Functions'!$CN17</f>
        <v>1783.9506723</v>
      </c>
      <c r="Q9" s="58">
        <f>'Male Inactive'!Q9*'MI Epi'!DB27</f>
        <v>0</v>
      </c>
      <c r="R9" s="58">
        <f>'Male Inactive'!R9*'MI Epi'!DB27</f>
        <v>0</v>
      </c>
      <c r="S9" s="58">
        <f t="shared" si="9"/>
        <v>0</v>
      </c>
      <c r="T9" s="58">
        <f t="shared" si="9"/>
        <v>0</v>
      </c>
      <c r="U9" s="58">
        <f t="shared" si="15"/>
        <v>0</v>
      </c>
      <c r="W9" s="58">
        <f>'Male Inactive'!W9*'Stroke Epi'!$CQ35</f>
        <v>9.9623649727801947E-5</v>
      </c>
      <c r="X9" s="58">
        <f>'Male Inactive'!X9*'Stroke Epi'!$CQ35</f>
        <v>9.9623649727801947E-5</v>
      </c>
      <c r="Y9" s="58">
        <f t="shared" si="10"/>
        <v>9.9618687456781707E-5</v>
      </c>
      <c r="Z9" s="58">
        <f>1-EXP(-X9)</f>
        <v>9.9618687456781707E-5</v>
      </c>
      <c r="AA9" s="58">
        <f t="shared" si="16"/>
        <v>0</v>
      </c>
      <c r="AC9" s="58">
        <f>'Male Inactive'!AC9*'Bowel Cancer Epi'!$CN52</f>
        <v>0</v>
      </c>
      <c r="AD9" s="58">
        <f>'Male Inactive'!AD9*'Bowel Cancer Epi'!$CN52</f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'Male Inactive'!AI9*'Diabetes Epi'!$BU62</f>
        <v>9.9663460734621283E-5</v>
      </c>
      <c r="AJ9" s="58">
        <f>'Male Inactive'!AJ9*'Diabetes Epi'!$BU62</f>
        <v>0</v>
      </c>
      <c r="AK9" s="58">
        <f t="shared" si="12"/>
        <v>9.9658494496890349E-5</v>
      </c>
      <c r="AL9" s="58">
        <f t="shared" si="12"/>
        <v>0</v>
      </c>
      <c r="AM9" s="58">
        <f t="shared" si="18"/>
        <v>5.8047639439715189E-4</v>
      </c>
    </row>
    <row r="10" spans="1:39">
      <c r="A10" s="58">
        <v>12</v>
      </c>
      <c r="B10" s="58">
        <f>'ACM Rates'!M23-(SUM(C10:F10))</f>
        <v>4.8555648572144218E-7</v>
      </c>
      <c r="C10" s="58">
        <f t="shared" si="2"/>
        <v>0</v>
      </c>
      <c r="D10" s="58">
        <f t="shared" si="3"/>
        <v>9.9514443514278563E-5</v>
      </c>
      <c r="E10" s="58">
        <f t="shared" si="4"/>
        <v>0</v>
      </c>
      <c r="F10" s="58">
        <f t="shared" si="5"/>
        <v>0</v>
      </c>
      <c r="G10" s="58">
        <f t="shared" si="0"/>
        <v>1E-4</v>
      </c>
      <c r="H10" s="58">
        <f t="shared" si="1"/>
        <v>4.8555636789071599E-7</v>
      </c>
      <c r="I10" s="58">
        <f t="shared" si="13"/>
        <v>9999.9882379321407</v>
      </c>
      <c r="J10" s="58">
        <f t="shared" si="14"/>
        <v>4.8555579677602113E-3</v>
      </c>
      <c r="K10" s="58">
        <f t="shared" si="6"/>
        <v>9999.9858101531572</v>
      </c>
      <c r="L10" s="58">
        <f t="shared" si="7"/>
        <v>679571.55419032823</v>
      </c>
      <c r="M10" s="58">
        <f t="shared" si="8"/>
        <v>67.957235350794193</v>
      </c>
      <c r="O10" s="58">
        <f>'Quintile Functions'!$CN18</f>
        <v>1954.5237543999999</v>
      </c>
      <c r="Q10" s="58">
        <f>'Male Inactive'!Q10*'MI Epi'!DB28</f>
        <v>0</v>
      </c>
      <c r="R10" s="58">
        <f>'Male Inactive'!R10*'MI Epi'!DB28</f>
        <v>0</v>
      </c>
      <c r="S10" s="58">
        <f t="shared" si="9"/>
        <v>0</v>
      </c>
      <c r="T10" s="58">
        <f t="shared" si="9"/>
        <v>0</v>
      </c>
      <c r="U10" s="58">
        <f t="shared" si="15"/>
        <v>0</v>
      </c>
      <c r="W10" s="58">
        <f>'Male Inactive'!W10*'Stroke Epi'!$CQ36</f>
        <v>9.9514443514278563E-5</v>
      </c>
      <c r="X10" s="58">
        <f>'Male Inactive'!X10*'Stroke Epi'!$CQ36</f>
        <v>9.9514443514278563E-5</v>
      </c>
      <c r="Y10" s="58">
        <f t="shared" si="10"/>
        <v>9.9509492116345299E-5</v>
      </c>
      <c r="Z10" s="58">
        <f t="shared" si="10"/>
        <v>9.9509492116345299E-5</v>
      </c>
      <c r="AA10" s="58">
        <f t="shared" si="16"/>
        <v>0</v>
      </c>
      <c r="AC10" s="58">
        <f>'Male Inactive'!AC10*'Bowel Cancer Epi'!$CN53</f>
        <v>0</v>
      </c>
      <c r="AD10" s="58">
        <f>'Male Inactive'!AD10*'Bowel Cancer Epi'!$CN53</f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'Male Inactive'!AI10*'Diabetes Epi'!$BU63</f>
        <v>9.9814325164728615E-5</v>
      </c>
      <c r="AJ10" s="58">
        <f>'Male Inactive'!AJ10*'Diabetes Epi'!$BU63</f>
        <v>0</v>
      </c>
      <c r="AK10" s="58">
        <f t="shared" si="12"/>
        <v>9.9809343880763457E-5</v>
      </c>
      <c r="AL10" s="58">
        <f t="shared" si="12"/>
        <v>0</v>
      </c>
      <c r="AM10" s="58">
        <f t="shared" si="18"/>
        <v>6.800770394904856E-4</v>
      </c>
    </row>
    <row r="11" spans="1:39">
      <c r="A11" s="58">
        <v>13</v>
      </c>
      <c r="B11" s="58">
        <f>'ACM Rates'!M24-(SUM(C11:F11))</f>
        <v>6.0489921456979888E-7</v>
      </c>
      <c r="C11" s="58">
        <f t="shared" si="2"/>
        <v>0</v>
      </c>
      <c r="D11" s="58">
        <f t="shared" si="3"/>
        <v>9.9395100785430206E-5</v>
      </c>
      <c r="E11" s="58">
        <f t="shared" si="4"/>
        <v>0</v>
      </c>
      <c r="F11" s="58">
        <f t="shared" si="5"/>
        <v>0</v>
      </c>
      <c r="G11" s="58">
        <f t="shared" si="0"/>
        <v>1E-4</v>
      </c>
      <c r="H11" s="58">
        <f t="shared" si="1"/>
        <v>6.0489903164206993E-7</v>
      </c>
      <c r="I11" s="58">
        <f t="shared" si="13"/>
        <v>9999.9833823741737</v>
      </c>
      <c r="J11" s="58">
        <f t="shared" si="14"/>
        <v>6.0489802644349286E-3</v>
      </c>
      <c r="K11" s="58">
        <f t="shared" si="6"/>
        <v>9999.980357884042</v>
      </c>
      <c r="L11" s="58">
        <f t="shared" si="7"/>
        <v>669571.57383244426</v>
      </c>
      <c r="M11" s="58">
        <f t="shared" si="8"/>
        <v>66.957268650328103</v>
      </c>
      <c r="O11" s="58">
        <f>'Quintile Functions'!$CN19</f>
        <v>2124.8218041</v>
      </c>
      <c r="Q11" s="58">
        <f>'Male Inactive'!Q11*'MI Epi'!DB29</f>
        <v>0</v>
      </c>
      <c r="R11" s="58">
        <f>'Male Inactive'!R11*'MI Epi'!DB29</f>
        <v>0</v>
      </c>
      <c r="S11" s="58">
        <f t="shared" si="9"/>
        <v>0</v>
      </c>
      <c r="T11" s="58">
        <f t="shared" si="9"/>
        <v>0</v>
      </c>
      <c r="U11" s="58">
        <f t="shared" si="15"/>
        <v>0</v>
      </c>
      <c r="W11" s="58">
        <f>'Male Inactive'!W11*'Stroke Epi'!$CQ37</f>
        <v>9.9395100785430206E-5</v>
      </c>
      <c r="X11" s="58">
        <f>'Male Inactive'!X11*'Stroke Epi'!$CQ37</f>
        <v>9.9395100785430206E-5</v>
      </c>
      <c r="Y11" s="58">
        <f t="shared" si="10"/>
        <v>9.9390161256041054E-5</v>
      </c>
      <c r="Z11" s="58">
        <f t="shared" si="10"/>
        <v>9.9390161256041054E-5</v>
      </c>
      <c r="AA11" s="58">
        <f t="shared" si="16"/>
        <v>0</v>
      </c>
      <c r="AC11" s="58">
        <f>'Male Inactive'!AC11*'Bowel Cancer Epi'!$CN54</f>
        <v>0</v>
      </c>
      <c r="AD11" s="58">
        <f>'Male Inactive'!AD11*'Bowel Cancer Epi'!$CN54</f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'Male Inactive'!AI11*'Diabetes Epi'!$BU64</f>
        <v>9.9885141456575549E-5</v>
      </c>
      <c r="AJ11" s="58">
        <f>'Male Inactive'!AJ11*'Diabetes Epi'!$BU64</f>
        <v>0</v>
      </c>
      <c r="AK11" s="58">
        <f t="shared" si="12"/>
        <v>9.9880153101916669E-5</v>
      </c>
      <c r="AL11" s="58">
        <f t="shared" si="12"/>
        <v>0</v>
      </c>
      <c r="AM11" s="58">
        <f t="shared" si="18"/>
        <v>7.7981850532814916E-4</v>
      </c>
    </row>
    <row r="12" spans="1:39">
      <c r="A12" s="58">
        <v>14</v>
      </c>
      <c r="B12" s="58">
        <f>'ACM Rates'!M25-(SUM(C12:F12))</f>
        <v>7.3291705197051375E-7</v>
      </c>
      <c r="C12" s="58">
        <f t="shared" si="2"/>
        <v>0</v>
      </c>
      <c r="D12" s="58">
        <f t="shared" si="3"/>
        <v>9.9267082948029491E-5</v>
      </c>
      <c r="E12" s="58">
        <f t="shared" si="4"/>
        <v>0</v>
      </c>
      <c r="F12" s="58">
        <f t="shared" si="5"/>
        <v>0</v>
      </c>
      <c r="G12" s="58">
        <f t="shared" si="0"/>
        <v>1E-4</v>
      </c>
      <c r="H12" s="58">
        <f t="shared" si="1"/>
        <v>7.3291678337472632E-7</v>
      </c>
      <c r="I12" s="58">
        <f t="shared" si="13"/>
        <v>9999.9773333939102</v>
      </c>
      <c r="J12" s="58">
        <f t="shared" si="14"/>
        <v>7.3291512210112379E-3</v>
      </c>
      <c r="K12" s="58">
        <f t="shared" si="6"/>
        <v>9999.9736688183002</v>
      </c>
      <c r="L12" s="58">
        <f t="shared" si="7"/>
        <v>659571.60016362602</v>
      </c>
      <c r="M12" s="58">
        <f t="shared" si="8"/>
        <v>65.957309519197963</v>
      </c>
      <c r="O12" s="58">
        <f>'Quintile Functions'!$CN20</f>
        <v>2294.4844392</v>
      </c>
      <c r="Q12" s="58">
        <f>'Male Inactive'!Q12*'MI Epi'!DB30</f>
        <v>0</v>
      </c>
      <c r="R12" s="58">
        <f>'Male Inactive'!R12*'MI Epi'!DB30</f>
        <v>0</v>
      </c>
      <c r="S12" s="58">
        <f t="shared" si="9"/>
        <v>0</v>
      </c>
      <c r="T12" s="58">
        <f t="shared" si="9"/>
        <v>0</v>
      </c>
      <c r="U12" s="58">
        <f t="shared" si="15"/>
        <v>0</v>
      </c>
      <c r="W12" s="58">
        <f>'Male Inactive'!W12*'Stroke Epi'!$CQ38</f>
        <v>9.9267082948029491E-5</v>
      </c>
      <c r="X12" s="58">
        <f>'Male Inactive'!X12*'Stroke Epi'!$CQ38</f>
        <v>9.9267082948029491E-5</v>
      </c>
      <c r="Y12" s="58">
        <f t="shared" si="10"/>
        <v>9.9262156134205526E-5</v>
      </c>
      <c r="Z12" s="58">
        <f t="shared" si="10"/>
        <v>9.9262156134205526E-5</v>
      </c>
      <c r="AA12" s="58">
        <f t="shared" si="16"/>
        <v>0</v>
      </c>
      <c r="AC12" s="58">
        <f>'Male Inactive'!AC12*'Bowel Cancer Epi'!$CN55</f>
        <v>0</v>
      </c>
      <c r="AD12" s="58">
        <f>'Male Inactive'!AD12*'Bowel Cancer Epi'!$CN55</f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'Male Inactive'!AI12*'Diabetes Epi'!$BU65</f>
        <v>9.9891265725713876E-5</v>
      </c>
      <c r="AJ12" s="58">
        <f>'Male Inactive'!AJ12*'Diabetes Epi'!$BU65</f>
        <v>0</v>
      </c>
      <c r="AK12" s="58">
        <f t="shared" si="12"/>
        <v>9.9886276759386661E-5</v>
      </c>
      <c r="AL12" s="58">
        <f t="shared" si="12"/>
        <v>0</v>
      </c>
      <c r="AM12" s="58">
        <f t="shared" si="18"/>
        <v>8.7962077003836197E-4</v>
      </c>
    </row>
    <row r="13" spans="1:39">
      <c r="A13" s="58">
        <v>15</v>
      </c>
      <c r="B13" s="58">
        <f>'ACM Rates'!M26-(SUM(C13:F13))</f>
        <v>2.0086834418675455E-4</v>
      </c>
      <c r="C13" s="58">
        <f t="shared" si="2"/>
        <v>0</v>
      </c>
      <c r="D13" s="58">
        <f t="shared" si="3"/>
        <v>9.9131655813245421E-5</v>
      </c>
      <c r="E13" s="58">
        <f t="shared" si="4"/>
        <v>0</v>
      </c>
      <c r="F13" s="58">
        <f t="shared" si="5"/>
        <v>0</v>
      </c>
      <c r="G13" s="58">
        <f t="shared" si="0"/>
        <v>2.9999999999999997E-4</v>
      </c>
      <c r="H13" s="58">
        <f t="shared" si="1"/>
        <v>2.0084817149157441E-4</v>
      </c>
      <c r="I13" s="58">
        <f t="shared" si="13"/>
        <v>9999.9700042426884</v>
      </c>
      <c r="J13" s="58">
        <f t="shared" si="14"/>
        <v>2.0084756903227357</v>
      </c>
      <c r="K13" s="58">
        <f t="shared" si="6"/>
        <v>9998.9657663975267</v>
      </c>
      <c r="L13" s="58">
        <f t="shared" si="7"/>
        <v>649572.63439722848</v>
      </c>
      <c r="M13" s="58">
        <f t="shared" si="8"/>
        <v>64.957458284538276</v>
      </c>
      <c r="O13" s="58">
        <f>'Quintile Functions'!$CN21</f>
        <v>2463.1512775000001</v>
      </c>
      <c r="Q13" s="58">
        <f>'Male Inactive'!Q13*'MI Epi'!DB31</f>
        <v>0</v>
      </c>
      <c r="R13" s="58">
        <f>'Male Inactive'!R13*'MI Epi'!DB31</f>
        <v>0</v>
      </c>
      <c r="S13" s="58">
        <f t="shared" si="9"/>
        <v>0</v>
      </c>
      <c r="T13" s="58">
        <f t="shared" si="9"/>
        <v>0</v>
      </c>
      <c r="U13" s="58">
        <f t="shared" si="15"/>
        <v>0</v>
      </c>
      <c r="W13" s="58">
        <f>'Male Inactive'!W13*'Stroke Epi'!$CQ39</f>
        <v>9.9131655813245421E-5</v>
      </c>
      <c r="X13" s="58">
        <f>'Male Inactive'!X13*'Stroke Epi'!$CQ39</f>
        <v>9.9131655813245421E-5</v>
      </c>
      <c r="Y13" s="58">
        <f t="shared" si="10"/>
        <v>9.9126742433064408E-5</v>
      </c>
      <c r="Z13" s="58">
        <f t="shared" si="10"/>
        <v>9.9126742433064408E-5</v>
      </c>
      <c r="AA13" s="58">
        <f t="shared" si="16"/>
        <v>0</v>
      </c>
      <c r="AC13" s="58">
        <f>'Male Inactive'!AC13*'Bowel Cancer Epi'!$CN56</f>
        <v>0</v>
      </c>
      <c r="AD13" s="58">
        <f>'Male Inactive'!AD13*'Bowel Cancer Epi'!$CN56</f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'Male Inactive'!AI13*'Diabetes Epi'!$BU66</f>
        <v>2.9953146574720075E-4</v>
      </c>
      <c r="AJ13" s="58">
        <f>'Male Inactive'!AJ13*'Diabetes Epi'!$BU66</f>
        <v>0</v>
      </c>
      <c r="AK13" s="58">
        <f t="shared" si="12"/>
        <v>2.9948661067635829E-4</v>
      </c>
      <c r="AL13" s="58">
        <f t="shared" si="12"/>
        <v>0</v>
      </c>
      <c r="AM13" s="58">
        <f t="shared" si="18"/>
        <v>9.7941918475406928E-4</v>
      </c>
    </row>
    <row r="14" spans="1:39">
      <c r="A14" s="58">
        <v>16</v>
      </c>
      <c r="B14" s="58">
        <f>'ACM Rates'!M27-(SUM(C14:F14))</f>
        <v>2.0101006970830158E-4</v>
      </c>
      <c r="C14" s="58">
        <f t="shared" si="2"/>
        <v>0</v>
      </c>
      <c r="D14" s="58">
        <f t="shared" si="3"/>
        <v>9.8989930291698409E-5</v>
      </c>
      <c r="E14" s="58">
        <f t="shared" si="4"/>
        <v>0</v>
      </c>
      <c r="F14" s="58">
        <f t="shared" si="5"/>
        <v>0</v>
      </c>
      <c r="G14" s="58">
        <f t="shared" si="0"/>
        <v>2.9999999999999997E-4</v>
      </c>
      <c r="H14" s="58">
        <f t="shared" si="1"/>
        <v>2.00989868537782E-4</v>
      </c>
      <c r="I14" s="58">
        <f t="shared" si="13"/>
        <v>9997.9615285523651</v>
      </c>
      <c r="J14" s="58">
        <f t="shared" si="14"/>
        <v>2.009488973269542</v>
      </c>
      <c r="K14" s="58">
        <f t="shared" si="6"/>
        <v>9996.9567840657292</v>
      </c>
      <c r="L14" s="58">
        <f t="shared" si="7"/>
        <v>639575.67761316267</v>
      </c>
      <c r="M14" s="58">
        <f t="shared" si="8"/>
        <v>63.970607987103222</v>
      </c>
      <c r="O14" s="58">
        <f>'Quintile Functions'!$CN22</f>
        <v>2630.4619368000003</v>
      </c>
      <c r="Q14" s="58">
        <f>'Male Inactive'!Q14*'MI Epi'!DB32</f>
        <v>0</v>
      </c>
      <c r="R14" s="58">
        <f>'Male Inactive'!R14*'MI Epi'!DB32</f>
        <v>0</v>
      </c>
      <c r="S14" s="58">
        <f t="shared" si="9"/>
        <v>0</v>
      </c>
      <c r="T14" s="58">
        <f t="shared" si="9"/>
        <v>0</v>
      </c>
      <c r="U14" s="58">
        <f t="shared" si="15"/>
        <v>0</v>
      </c>
      <c r="W14" s="58">
        <f>'Male Inactive'!W14*'Stroke Epi'!$CQ40</f>
        <v>9.8989930291698409E-5</v>
      </c>
      <c r="X14" s="58">
        <f>'Male Inactive'!X14*'Stroke Epi'!$CQ40</f>
        <v>9.8989930291698409E-5</v>
      </c>
      <c r="Y14" s="58">
        <f t="shared" si="10"/>
        <v>9.898503095018274E-5</v>
      </c>
      <c r="Z14" s="58">
        <f t="shared" si="10"/>
        <v>9.898503095018274E-5</v>
      </c>
      <c r="AA14" s="58">
        <f t="shared" si="16"/>
        <v>0</v>
      </c>
      <c r="AC14" s="58">
        <f>'Male Inactive'!AC14*'Bowel Cancer Epi'!$CN57</f>
        <v>0</v>
      </c>
      <c r="AD14" s="58">
        <f>'Male Inactive'!AD14*'Bowel Cancer Epi'!$CN57</f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'Male Inactive'!AI14*'Diabetes Epi'!$BU67</f>
        <v>2.9925363884328646E-4</v>
      </c>
      <c r="AJ14" s="58">
        <f>'Male Inactive'!AJ14*'Diabetes Epi'!$BU67</f>
        <v>0</v>
      </c>
      <c r="AK14" s="58">
        <f t="shared" si="12"/>
        <v>2.9920886693923787E-4</v>
      </c>
      <c r="AL14" s="58">
        <f t="shared" si="12"/>
        <v>0</v>
      </c>
      <c r="AM14" s="58">
        <f t="shared" si="18"/>
        <v>1.2786124724983542E-3</v>
      </c>
    </row>
    <row r="15" spans="1:39">
      <c r="A15" s="58">
        <v>17</v>
      </c>
      <c r="B15" s="58">
        <f>'ACM Rates'!M28-(SUM(C15:F15))</f>
        <v>2.0115710677137596E-4</v>
      </c>
      <c r="C15" s="58">
        <f t="shared" si="2"/>
        <v>0</v>
      </c>
      <c r="D15" s="58">
        <f t="shared" si="3"/>
        <v>9.8842893228624014E-5</v>
      </c>
      <c r="E15" s="58">
        <f t="shared" si="4"/>
        <v>0</v>
      </c>
      <c r="F15" s="58">
        <f t="shared" si="5"/>
        <v>0</v>
      </c>
      <c r="G15" s="58">
        <f t="shared" si="0"/>
        <v>2.9999999999999997E-4</v>
      </c>
      <c r="H15" s="58">
        <f t="shared" si="1"/>
        <v>2.0113687603706687E-4</v>
      </c>
      <c r="I15" s="58">
        <f t="shared" si="13"/>
        <v>9995.9520395790951</v>
      </c>
      <c r="J15" s="58">
        <f t="shared" si="14"/>
        <v>2.0105545662572863</v>
      </c>
      <c r="K15" s="58">
        <f t="shared" si="6"/>
        <v>9994.9467622959673</v>
      </c>
      <c r="L15" s="58">
        <f t="shared" si="7"/>
        <v>629580.73085086676</v>
      </c>
      <c r="M15" s="58">
        <f t="shared" si="8"/>
        <v>62.98356858436636</v>
      </c>
      <c r="O15" s="58">
        <f>'Quintile Functions'!$CN23</f>
        <v>2796.0560348999998</v>
      </c>
      <c r="Q15" s="58">
        <f>'Male Inactive'!Q15*'MI Epi'!DB33</f>
        <v>0</v>
      </c>
      <c r="R15" s="58">
        <f>'Male Inactive'!R15*'MI Epi'!DB33</f>
        <v>0</v>
      </c>
      <c r="S15" s="58">
        <f t="shared" si="9"/>
        <v>0</v>
      </c>
      <c r="T15" s="58">
        <f t="shared" si="9"/>
        <v>0</v>
      </c>
      <c r="U15" s="58">
        <f t="shared" si="15"/>
        <v>0</v>
      </c>
      <c r="W15" s="58">
        <f>'Male Inactive'!W15*'Stroke Epi'!$CQ41</f>
        <v>9.8842893228624014E-5</v>
      </c>
      <c r="X15" s="58">
        <f>'Male Inactive'!X15*'Stroke Epi'!$CQ41</f>
        <v>9.8842893228624014E-5</v>
      </c>
      <c r="Y15" s="58">
        <f t="shared" si="10"/>
        <v>9.8838008430801594E-5</v>
      </c>
      <c r="Z15" s="58">
        <f t="shared" si="10"/>
        <v>9.8838008430801594E-5</v>
      </c>
      <c r="AA15" s="58">
        <f t="shared" si="16"/>
        <v>0</v>
      </c>
      <c r="AC15" s="58">
        <f>'Male Inactive'!AC15*'Bowel Cancer Epi'!$CN58</f>
        <v>0</v>
      </c>
      <c r="AD15" s="58">
        <f>'Male Inactive'!AD15*'Bowel Cancer Epi'!$CN58</f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'Male Inactive'!AI15*'Diabetes Epi'!$BU68</f>
        <v>2.9886003248312201E-4</v>
      </c>
      <c r="AJ15" s="58">
        <f>'Male Inactive'!AJ15*'Diabetes Epi'!$BU68</f>
        <v>0</v>
      </c>
      <c r="AK15" s="58">
        <f t="shared" si="12"/>
        <v>2.9881537827214366E-4</v>
      </c>
      <c r="AL15" s="58">
        <f t="shared" si="12"/>
        <v>0</v>
      </c>
      <c r="AM15" s="58">
        <f t="shared" si="18"/>
        <v>1.5774387672484414E-3</v>
      </c>
    </row>
    <row r="16" spans="1:39">
      <c r="A16" s="58">
        <v>18</v>
      </c>
      <c r="B16" s="58">
        <f>'ACM Rates'!M29-(SUM(C16:F16))</f>
        <v>2.0130856884328596E-4</v>
      </c>
      <c r="C16" s="58">
        <f t="shared" si="2"/>
        <v>0</v>
      </c>
      <c r="D16" s="58">
        <f t="shared" si="3"/>
        <v>9.8691431156714017E-5</v>
      </c>
      <c r="E16" s="58">
        <f t="shared" si="4"/>
        <v>0</v>
      </c>
      <c r="F16" s="58">
        <f t="shared" si="5"/>
        <v>0</v>
      </c>
      <c r="G16" s="58">
        <f t="shared" si="0"/>
        <v>2.9999999999999997E-4</v>
      </c>
      <c r="H16" s="58">
        <f t="shared" si="1"/>
        <v>2.0128830763299632E-4</v>
      </c>
      <c r="I16" s="58">
        <f t="shared" si="13"/>
        <v>9993.9414850128378</v>
      </c>
      <c r="J16" s="58">
        <f t="shared" si="14"/>
        <v>2.0116635681014281</v>
      </c>
      <c r="K16" s="58">
        <f t="shared" si="6"/>
        <v>9992.9356532287875</v>
      </c>
      <c r="L16" s="58">
        <f t="shared" si="7"/>
        <v>619587.79519763798</v>
      </c>
      <c r="M16" s="58">
        <f t="shared" si="8"/>
        <v>61.996340095325472</v>
      </c>
      <c r="O16" s="58">
        <f>'Quintile Functions'!$CN24</f>
        <v>2959.5731896000002</v>
      </c>
      <c r="Q16" s="58">
        <f>'Male Inactive'!Q16*'MI Epi'!DB34</f>
        <v>0</v>
      </c>
      <c r="R16" s="58">
        <f>'Male Inactive'!R16*'MI Epi'!DB34</f>
        <v>0</v>
      </c>
      <c r="S16" s="58">
        <f t="shared" si="9"/>
        <v>0</v>
      </c>
      <c r="T16" s="58">
        <f t="shared" si="9"/>
        <v>0</v>
      </c>
      <c r="U16" s="58">
        <f t="shared" si="15"/>
        <v>0</v>
      </c>
      <c r="W16" s="58">
        <f>'Male Inactive'!W16*'Stroke Epi'!$CQ42</f>
        <v>9.8691431156714017E-5</v>
      </c>
      <c r="X16" s="58">
        <f>'Male Inactive'!X16*'Stroke Epi'!$CQ42</f>
        <v>9.8691431156714017E-5</v>
      </c>
      <c r="Y16" s="58">
        <f t="shared" si="10"/>
        <v>9.8686561317617993E-5</v>
      </c>
      <c r="Z16" s="58">
        <f t="shared" si="10"/>
        <v>9.8686561317617993E-5</v>
      </c>
      <c r="AA16" s="58">
        <f t="shared" si="16"/>
        <v>0</v>
      </c>
      <c r="AC16" s="58">
        <f>'Male Inactive'!AC16*'Bowel Cancer Epi'!$CN59</f>
        <v>0</v>
      </c>
      <c r="AD16" s="58">
        <f>'Male Inactive'!AD16*'Bowel Cancer Epi'!$CN59</f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'Male Inactive'!AI16*'Diabetes Epi'!$BU69</f>
        <v>2.9836653044131343E-4</v>
      </c>
      <c r="AJ16" s="58">
        <f>'Male Inactive'!AJ16*'Diabetes Epi'!$BU69</f>
        <v>0</v>
      </c>
      <c r="AK16" s="58">
        <f t="shared" si="12"/>
        <v>2.9832202357460424E-4</v>
      </c>
      <c r="AL16" s="58">
        <f t="shared" si="12"/>
        <v>0</v>
      </c>
      <c r="AM16" s="58">
        <f t="shared" si="18"/>
        <v>1.8757827825586486E-3</v>
      </c>
    </row>
    <row r="17" spans="1:39">
      <c r="A17" s="58">
        <v>19</v>
      </c>
      <c r="B17" s="58">
        <f>'ACM Rates'!M30-(SUM(C17:F17))</f>
        <v>2.0146365112673936E-4</v>
      </c>
      <c r="C17" s="58">
        <f t="shared" si="2"/>
        <v>0</v>
      </c>
      <c r="D17" s="58">
        <f t="shared" si="3"/>
        <v>9.8536348873260623E-5</v>
      </c>
      <c r="E17" s="58">
        <f t="shared" si="4"/>
        <v>0</v>
      </c>
      <c r="F17" s="58">
        <f t="shared" si="5"/>
        <v>0</v>
      </c>
      <c r="G17" s="58">
        <f t="shared" si="0"/>
        <v>2.9999999999999997E-4</v>
      </c>
      <c r="H17" s="58">
        <f t="shared" si="1"/>
        <v>2.0144335868810259E-4</v>
      </c>
      <c r="I17" s="58">
        <f t="shared" si="13"/>
        <v>9991.9298214447372</v>
      </c>
      <c r="J17" s="58">
        <f t="shared" si="14"/>
        <v>2.0128079030076411</v>
      </c>
      <c r="K17" s="58">
        <f t="shared" si="6"/>
        <v>9990.9234174932335</v>
      </c>
      <c r="L17" s="58">
        <f t="shared" si="7"/>
        <v>609596.87178014475</v>
      </c>
      <c r="M17" s="58">
        <f t="shared" si="8"/>
        <v>61.008922467792402</v>
      </c>
      <c r="O17" s="58">
        <f>'Quintile Functions'!$CN25</f>
        <v>3120.6530187000003</v>
      </c>
      <c r="Q17" s="58">
        <f>'Male Inactive'!Q17*'MI Epi'!DB35</f>
        <v>0</v>
      </c>
      <c r="R17" s="58">
        <f>'Male Inactive'!R17*'MI Epi'!DB35</f>
        <v>0</v>
      </c>
      <c r="S17" s="58">
        <f t="shared" si="9"/>
        <v>0</v>
      </c>
      <c r="T17" s="58">
        <f t="shared" si="9"/>
        <v>0</v>
      </c>
      <c r="U17" s="58">
        <f t="shared" si="15"/>
        <v>0</v>
      </c>
      <c r="W17" s="58">
        <f>'Male Inactive'!W17*'Stroke Epi'!$CQ43</f>
        <v>9.8536348873260623E-5</v>
      </c>
      <c r="X17" s="58">
        <f>'Male Inactive'!X17*'Stroke Epi'!$CQ43</f>
        <v>9.8536348873260623E-5</v>
      </c>
      <c r="Y17" s="58">
        <f t="shared" si="10"/>
        <v>9.8531494326703495E-5</v>
      </c>
      <c r="Z17" s="58">
        <f t="shared" si="10"/>
        <v>9.8531494326703495E-5</v>
      </c>
      <c r="AA17" s="58">
        <f t="shared" si="16"/>
        <v>0</v>
      </c>
      <c r="AC17" s="58">
        <f>'Male Inactive'!AC17*'Bowel Cancer Epi'!$CN60</f>
        <v>0</v>
      </c>
      <c r="AD17" s="58">
        <f>'Male Inactive'!AD17*'Bowel Cancer Epi'!$CN60</f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'Male Inactive'!AI17*'Diabetes Epi'!$BU70</f>
        <v>2.977862628673966E-4</v>
      </c>
      <c r="AJ17" s="58">
        <f>'Male Inactive'!AJ17*'Diabetes Epi'!$BU70</f>
        <v>0</v>
      </c>
      <c r="AK17" s="58">
        <f t="shared" si="12"/>
        <v>2.9774192893905482E-4</v>
      </c>
      <c r="AL17" s="58">
        <f t="shared" si="12"/>
        <v>0</v>
      </c>
      <c r="AM17" s="58">
        <f t="shared" si="18"/>
        <v>2.1735452188177736E-3</v>
      </c>
    </row>
    <row r="18" spans="1:39">
      <c r="A18" s="58">
        <v>20</v>
      </c>
      <c r="B18" s="58">
        <f>'ACM Rates'!M31-(SUM(C18:F18))</f>
        <v>4.0162161582304556E-4</v>
      </c>
      <c r="C18" s="58">
        <f t="shared" si="2"/>
        <v>0</v>
      </c>
      <c r="D18" s="58">
        <f t="shared" si="3"/>
        <v>9.8378384176954435E-5</v>
      </c>
      <c r="E18" s="58">
        <f t="shared" si="4"/>
        <v>0</v>
      </c>
      <c r="F18" s="58">
        <f t="shared" si="5"/>
        <v>0</v>
      </c>
      <c r="G18" s="58">
        <f t="shared" si="0"/>
        <v>5.0000000000000001E-4</v>
      </c>
      <c r="H18" s="58">
        <f t="shared" si="1"/>
        <v>4.0154097665778821E-4</v>
      </c>
      <c r="I18" s="58">
        <f t="shared" si="13"/>
        <v>9989.9170135417298</v>
      </c>
      <c r="J18" s="58">
        <f t="shared" si="14"/>
        <v>4.011361034347801</v>
      </c>
      <c r="K18" s="58">
        <f t="shared" si="6"/>
        <v>9987.9113330245564</v>
      </c>
      <c r="L18" s="58">
        <f t="shared" si="7"/>
        <v>599608.96044712025</v>
      </c>
      <c r="M18" s="58">
        <f t="shared" si="8"/>
        <v>60.021415556738503</v>
      </c>
      <c r="O18" s="58">
        <f>'Quintile Functions'!$CN26</f>
        <v>3278.93514</v>
      </c>
      <c r="Q18" s="58">
        <f>'Male Inactive'!Q18*'MI Epi'!DB36</f>
        <v>0</v>
      </c>
      <c r="R18" s="58">
        <f>'Male Inactive'!R18*'MI Epi'!DB36</f>
        <v>0</v>
      </c>
      <c r="S18" s="58">
        <f t="shared" si="9"/>
        <v>0</v>
      </c>
      <c r="T18" s="58">
        <f t="shared" si="9"/>
        <v>0</v>
      </c>
      <c r="U18" s="58">
        <f t="shared" si="15"/>
        <v>0</v>
      </c>
      <c r="W18" s="58">
        <f>'Male Inactive'!W18*'Stroke Epi'!$CQ44</f>
        <v>9.8378384176954435E-5</v>
      </c>
      <c r="X18" s="58">
        <f>'Male Inactive'!X18*'Stroke Epi'!$CQ44</f>
        <v>9.8378384176954435E-5</v>
      </c>
      <c r="Y18" s="58">
        <f t="shared" si="10"/>
        <v>9.837354518238417E-5</v>
      </c>
      <c r="Z18" s="58">
        <f t="shared" si="10"/>
        <v>9.837354518238417E-5</v>
      </c>
      <c r="AA18" s="58">
        <f t="shared" si="16"/>
        <v>0</v>
      </c>
      <c r="AC18" s="58">
        <f>'Male Inactive'!AC18*'Bowel Cancer Epi'!$CN61</f>
        <v>0</v>
      </c>
      <c r="AD18" s="58">
        <f>'Male Inactive'!AD18*'Bowel Cancer Epi'!$CN61</f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'Male Inactive'!AI18*'Diabetes Epi'!$BU71</f>
        <v>5.9426066514827293E-4</v>
      </c>
      <c r="AJ18" s="58">
        <f>'Male Inactive'!AJ18*'Diabetes Epi'!$BU71</f>
        <v>0</v>
      </c>
      <c r="AK18" s="58">
        <f t="shared" si="12"/>
        <v>5.9408412725081572E-4</v>
      </c>
      <c r="AL18" s="58">
        <f t="shared" si="12"/>
        <v>0</v>
      </c>
      <c r="AM18" s="58">
        <f t="shared" si="18"/>
        <v>2.4706399922107413E-3</v>
      </c>
    </row>
    <row r="19" spans="1:39">
      <c r="A19" s="58">
        <v>21</v>
      </c>
      <c r="B19" s="58">
        <f>'ACM Rates'!M32-(SUM(C19:F19))</f>
        <v>4.0178178028324978E-4</v>
      </c>
      <c r="C19" s="58">
        <f t="shared" si="2"/>
        <v>0</v>
      </c>
      <c r="D19" s="58">
        <f t="shared" si="3"/>
        <v>9.821821971675022E-5</v>
      </c>
      <c r="E19" s="58">
        <f t="shared" si="4"/>
        <v>0</v>
      </c>
      <c r="F19" s="58">
        <f t="shared" si="5"/>
        <v>0</v>
      </c>
      <c r="G19" s="58">
        <f t="shared" si="0"/>
        <v>5.0000000000000001E-4</v>
      </c>
      <c r="H19" s="58">
        <f t="shared" si="1"/>
        <v>4.0170107679249334E-4</v>
      </c>
      <c r="I19" s="58">
        <f t="shared" si="13"/>
        <v>9985.9056525073829</v>
      </c>
      <c r="J19" s="58">
        <f t="shared" si="14"/>
        <v>4.0113490533604619</v>
      </c>
      <c r="K19" s="58">
        <f t="shared" si="6"/>
        <v>9983.8999779807018</v>
      </c>
      <c r="L19" s="58">
        <f t="shared" si="7"/>
        <v>589625.0604691396</v>
      </c>
      <c r="M19" s="58">
        <f t="shared" si="8"/>
        <v>59.04572714654973</v>
      </c>
      <c r="O19" s="58">
        <f>'Quintile Functions'!$CN27</f>
        <v>3434.0591712999999</v>
      </c>
      <c r="Q19" s="58">
        <f>'Male Inactive'!Q19*'MI Epi'!DB37</f>
        <v>0</v>
      </c>
      <c r="R19" s="58">
        <f>'Male Inactive'!R19*'MI Epi'!DB37</f>
        <v>0</v>
      </c>
      <c r="S19" s="58">
        <f t="shared" si="9"/>
        <v>0</v>
      </c>
      <c r="T19" s="58">
        <f t="shared" si="9"/>
        <v>0</v>
      </c>
      <c r="U19" s="58">
        <f t="shared" si="15"/>
        <v>0</v>
      </c>
      <c r="W19" s="58">
        <f>'Male Inactive'!W19*'Stroke Epi'!$CQ45</f>
        <v>9.821821971675022E-5</v>
      </c>
      <c r="X19" s="58">
        <f>'Male Inactive'!X19*'Stroke Epi'!$CQ45</f>
        <v>9.821821971675022E-5</v>
      </c>
      <c r="Y19" s="58">
        <f t="shared" si="10"/>
        <v>9.8213396465318681E-5</v>
      </c>
      <c r="Z19" s="58">
        <f t="shared" si="10"/>
        <v>9.8213396465318681E-5</v>
      </c>
      <c r="AA19" s="58">
        <f t="shared" si="16"/>
        <v>0</v>
      </c>
      <c r="AC19" s="58">
        <f>'Male Inactive'!AC19*'Bowel Cancer Epi'!$CN62</f>
        <v>0</v>
      </c>
      <c r="AD19" s="58">
        <f>'Male Inactive'!AD19*'Bowel Cancer Epi'!$CN62</f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'Male Inactive'!AI19*'Diabetes Epi'!$BU72</f>
        <v>5.9281663809167869E-4</v>
      </c>
      <c r="AJ19" s="58">
        <f>'Male Inactive'!AJ19*'Diabetes Epi'!$BU72</f>
        <v>0</v>
      </c>
      <c r="AK19" s="58">
        <f t="shared" si="12"/>
        <v>5.9264095702571407E-4</v>
      </c>
      <c r="AL19" s="58">
        <f t="shared" si="12"/>
        <v>0</v>
      </c>
      <c r="AM19" s="58">
        <f t="shared" si="18"/>
        <v>3.0632563514580336E-3</v>
      </c>
    </row>
    <row r="20" spans="1:39">
      <c r="A20" s="58">
        <v>22</v>
      </c>
      <c r="B20" s="58">
        <f>'ACM Rates'!M33-(SUM(C20:F20))</f>
        <v>4.0194350735654489E-4</v>
      </c>
      <c r="C20" s="58">
        <f t="shared" si="2"/>
        <v>0</v>
      </c>
      <c r="D20" s="58">
        <f t="shared" si="3"/>
        <v>9.8056492643455121E-5</v>
      </c>
      <c r="E20" s="58">
        <f t="shared" si="4"/>
        <v>0</v>
      </c>
      <c r="F20" s="58">
        <f t="shared" si="5"/>
        <v>0</v>
      </c>
      <c r="G20" s="58">
        <f t="shared" si="0"/>
        <v>5.0000000000000001E-4</v>
      </c>
      <c r="H20" s="58">
        <f t="shared" si="1"/>
        <v>4.0186273888676016E-4</v>
      </c>
      <c r="I20" s="58">
        <f t="shared" si="13"/>
        <v>9981.8943034540225</v>
      </c>
      <c r="J20" s="58">
        <f t="shared" si="14"/>
        <v>4.0113513840641826</v>
      </c>
      <c r="K20" s="58">
        <f t="shared" si="6"/>
        <v>9979.8886277619895</v>
      </c>
      <c r="L20" s="58">
        <f t="shared" si="7"/>
        <v>579645.17184137763</v>
      </c>
      <c r="M20" s="58">
        <f t="shared" si="8"/>
        <v>58.069656341763078</v>
      </c>
      <c r="O20" s="58">
        <f>'Quintile Functions'!$CN28</f>
        <v>3585.6647303999998</v>
      </c>
      <c r="Q20" s="58">
        <f>'Male Inactive'!Q20*'MI Epi'!DB38</f>
        <v>0</v>
      </c>
      <c r="R20" s="58">
        <f>'Male Inactive'!R20*'MI Epi'!DB38</f>
        <v>0</v>
      </c>
      <c r="S20" s="58">
        <f t="shared" si="9"/>
        <v>0</v>
      </c>
      <c r="T20" s="58">
        <f t="shared" si="9"/>
        <v>0</v>
      </c>
      <c r="U20" s="58">
        <f t="shared" si="15"/>
        <v>0</v>
      </c>
      <c r="W20" s="58">
        <f>'Male Inactive'!W20*'Stroke Epi'!$CQ46</f>
        <v>9.8056492643455121E-5</v>
      </c>
      <c r="X20" s="58">
        <f>'Male Inactive'!X20*'Stroke Epi'!$CQ46</f>
        <v>9.8056492643455121E-5</v>
      </c>
      <c r="Y20" s="58">
        <f t="shared" si="10"/>
        <v>9.8051685262667831E-5</v>
      </c>
      <c r="Z20" s="58">
        <f t="shared" si="10"/>
        <v>9.8051685262667831E-5</v>
      </c>
      <c r="AA20" s="58">
        <f t="shared" si="16"/>
        <v>0</v>
      </c>
      <c r="AC20" s="58">
        <f>'Male Inactive'!AC20*'Bowel Cancer Epi'!$CN63</f>
        <v>0</v>
      </c>
      <c r="AD20" s="58">
        <f>'Male Inactive'!AD20*'Bowel Cancer Epi'!$CN63</f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'Male Inactive'!AI20*'Diabetes Epi'!$BU73</f>
        <v>5.9125727452255712E-4</v>
      </c>
      <c r="AJ20" s="58">
        <f>'Male Inactive'!AJ20*'Diabetes Epi'!$BU73</f>
        <v>0</v>
      </c>
      <c r="AK20" s="58">
        <f t="shared" ref="AK20:AL83" si="20">1-EXP(-AI20)</f>
        <v>5.9108251638428921E-4</v>
      </c>
      <c r="AL20" s="58">
        <f t="shared" si="20"/>
        <v>0</v>
      </c>
      <c r="AM20" s="58">
        <f t="shared" si="18"/>
        <v>3.6540818973080044E-3</v>
      </c>
    </row>
    <row r="21" spans="1:39">
      <c r="A21" s="58">
        <v>23</v>
      </c>
      <c r="B21" s="58">
        <f>'ACM Rates'!M34-(SUM(C21:F21))</f>
        <v>4.0210619742744863E-4</v>
      </c>
      <c r="C21" s="58">
        <f t="shared" si="2"/>
        <v>0</v>
      </c>
      <c r="D21" s="58">
        <f t="shared" si="3"/>
        <v>9.7893802572551379E-5</v>
      </c>
      <c r="E21" s="58">
        <f t="shared" si="4"/>
        <v>0</v>
      </c>
      <c r="F21" s="58">
        <f t="shared" si="5"/>
        <v>0</v>
      </c>
      <c r="G21" s="58">
        <f t="shared" si="0"/>
        <v>5.0000000000000001E-4</v>
      </c>
      <c r="H21" s="58">
        <f t="shared" si="1"/>
        <v>4.0202536356537255E-4</v>
      </c>
      <c r="I21" s="58">
        <f t="shared" si="13"/>
        <v>9977.8829520699583</v>
      </c>
      <c r="J21" s="58">
        <f t="shared" si="14"/>
        <v>4.0113620214186581</v>
      </c>
      <c r="K21" s="58">
        <f t="shared" si="6"/>
        <v>9975.8772710592493</v>
      </c>
      <c r="L21" s="58">
        <f t="shared" si="7"/>
        <v>569669.29457031831</v>
      </c>
      <c r="M21" s="58">
        <f t="shared" si="8"/>
        <v>57.093202767240093</v>
      </c>
      <c r="O21" s="58">
        <f>'Quintile Functions'!$CN29</f>
        <v>3733.3914350999999</v>
      </c>
      <c r="Q21" s="58">
        <f>'Male Inactive'!Q21*'MI Epi'!DB39</f>
        <v>0</v>
      </c>
      <c r="R21" s="58">
        <f>'Male Inactive'!R21*'MI Epi'!DB39</f>
        <v>0</v>
      </c>
      <c r="S21" s="58">
        <f t="shared" si="9"/>
        <v>0</v>
      </c>
      <c r="T21" s="58">
        <f t="shared" si="9"/>
        <v>0</v>
      </c>
      <c r="U21" s="58">
        <f t="shared" si="15"/>
        <v>0</v>
      </c>
      <c r="W21" s="58">
        <f>'Male Inactive'!W21*'Stroke Epi'!$CQ47</f>
        <v>9.7893802572551379E-5</v>
      </c>
      <c r="X21" s="58">
        <f>'Male Inactive'!X21*'Stroke Epi'!$CQ47</f>
        <v>9.7893802572551379E-5</v>
      </c>
      <c r="Y21" s="58">
        <f t="shared" si="10"/>
        <v>9.7889011130614101E-5</v>
      </c>
      <c r="Z21" s="58">
        <f t="shared" si="10"/>
        <v>9.7889011130614101E-5</v>
      </c>
      <c r="AA21" s="58">
        <f t="shared" si="16"/>
        <v>0</v>
      </c>
      <c r="AC21" s="58">
        <f>'Male Inactive'!AC21*'Bowel Cancer Epi'!$CN64</f>
        <v>0</v>
      </c>
      <c r="AD21" s="58">
        <f>'Male Inactive'!AD21*'Bowel Cancer Epi'!$CN64</f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'Male Inactive'!AI21*'Diabetes Epi'!$BU74</f>
        <v>5.8959759764193526E-4</v>
      </c>
      <c r="AJ21" s="58">
        <f>'Male Inactive'!AJ21*'Diabetes Epi'!$BU74</f>
        <v>0</v>
      </c>
      <c r="AK21" s="58">
        <f t="shared" si="20"/>
        <v>5.8942381913318354E-4</v>
      </c>
      <c r="AL21" s="58">
        <f t="shared" si="20"/>
        <v>0</v>
      </c>
      <c r="AM21" s="58">
        <f t="shared" si="18"/>
        <v>4.2430045497693584E-3</v>
      </c>
    </row>
    <row r="22" spans="1:39">
      <c r="A22" s="58">
        <v>24</v>
      </c>
      <c r="B22" s="58">
        <f>'ACM Rates'!M35-(SUM(C22:F22))</f>
        <v>4.0226928176208802E-4</v>
      </c>
      <c r="C22" s="58">
        <f t="shared" si="2"/>
        <v>0</v>
      </c>
      <c r="D22" s="58">
        <f t="shared" si="3"/>
        <v>9.7730718237911977E-5</v>
      </c>
      <c r="E22" s="58">
        <f t="shared" si="4"/>
        <v>0</v>
      </c>
      <c r="F22" s="58">
        <f t="shared" si="5"/>
        <v>0</v>
      </c>
      <c r="G22" s="58">
        <f t="shared" si="0"/>
        <v>5.0000000000000001E-4</v>
      </c>
      <c r="H22" s="58">
        <f t="shared" si="1"/>
        <v>4.0218838232275456E-4</v>
      </c>
      <c r="I22" s="58">
        <f t="shared" si="13"/>
        <v>9973.8715900485404</v>
      </c>
      <c r="J22" s="58">
        <f t="shared" si="14"/>
        <v>4.0113752802965026</v>
      </c>
      <c r="K22" s="58">
        <f t="shared" si="6"/>
        <v>9971.8659024083918</v>
      </c>
      <c r="L22" s="58">
        <f t="shared" si="7"/>
        <v>559697.42866790993</v>
      </c>
      <c r="M22" s="58">
        <f t="shared" si="8"/>
        <v>56.116366008396348</v>
      </c>
      <c r="O22" s="58">
        <f>'Quintile Functions'!$CN30</f>
        <v>3876.8789031999995</v>
      </c>
      <c r="Q22" s="58">
        <f>'Male Inactive'!Q22*'MI Epi'!DB40</f>
        <v>0</v>
      </c>
      <c r="R22" s="58">
        <f>'Male Inactive'!R22*'MI Epi'!DB40</f>
        <v>0</v>
      </c>
      <c r="S22" s="58">
        <f t="shared" si="9"/>
        <v>0</v>
      </c>
      <c r="T22" s="58">
        <f t="shared" si="9"/>
        <v>0</v>
      </c>
      <c r="U22" s="58">
        <f t="shared" si="15"/>
        <v>0</v>
      </c>
      <c r="W22" s="58">
        <f>'Male Inactive'!W22*'Stroke Epi'!$CQ48</f>
        <v>9.7730718237911977E-5</v>
      </c>
      <c r="X22" s="58">
        <f>'Male Inactive'!X22*'Stroke Epi'!$CQ48</f>
        <v>9.7730718237911977E-5</v>
      </c>
      <c r="Y22" s="58">
        <f t="shared" si="10"/>
        <v>9.7725942746818006E-5</v>
      </c>
      <c r="Z22" s="58">
        <f t="shared" si="10"/>
        <v>9.7725942746818006E-5</v>
      </c>
      <c r="AA22" s="58">
        <f t="shared" si="16"/>
        <v>0</v>
      </c>
      <c r="AC22" s="58">
        <f>'Male Inactive'!AC22*'Bowel Cancer Epi'!$CN65</f>
        <v>0</v>
      </c>
      <c r="AD22" s="58">
        <f>'Male Inactive'!AD22*'Bowel Cancer Epi'!$CN65</f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'Male Inactive'!AI22*'Diabetes Epi'!$BU75</f>
        <v>5.8785121122573571E-4</v>
      </c>
      <c r="AJ22" s="58">
        <f>'Male Inactive'!AJ22*'Diabetes Epi'!$BU75</f>
        <v>0</v>
      </c>
      <c r="AK22" s="58">
        <f t="shared" si="20"/>
        <v>5.8767846055474138E-4</v>
      </c>
      <c r="AL22" s="58">
        <f t="shared" si="20"/>
        <v>0</v>
      </c>
      <c r="AM22" s="58">
        <f t="shared" si="18"/>
        <v>4.8299274409562172E-3</v>
      </c>
    </row>
    <row r="23" spans="1:39">
      <c r="A23" s="58">
        <v>25</v>
      </c>
      <c r="B23" s="58">
        <f>'ACM Rates'!M36-(SUM(C23:F23))</f>
        <v>5.0243221687652924E-4</v>
      </c>
      <c r="C23" s="58">
        <f t="shared" si="2"/>
        <v>0</v>
      </c>
      <c r="D23" s="58">
        <f t="shared" si="3"/>
        <v>9.756778312347073E-5</v>
      </c>
      <c r="E23" s="58">
        <f t="shared" si="4"/>
        <v>0</v>
      </c>
      <c r="F23" s="58">
        <f t="shared" si="5"/>
        <v>0</v>
      </c>
      <c r="G23" s="58">
        <f t="shared" si="0"/>
        <v>5.9999999999999995E-4</v>
      </c>
      <c r="H23" s="58">
        <f t="shared" si="1"/>
        <v>5.0230601894640792E-4</v>
      </c>
      <c r="I23" s="58">
        <f t="shared" si="13"/>
        <v>9969.8602147682432</v>
      </c>
      <c r="J23" s="58">
        <f t="shared" si="14"/>
        <v>5.0079207939324153</v>
      </c>
      <c r="K23" s="58">
        <f t="shared" si="6"/>
        <v>9967.356254371276</v>
      </c>
      <c r="L23" s="58">
        <f t="shared" si="7"/>
        <v>549730.0724135387</v>
      </c>
      <c r="M23" s="58">
        <f t="shared" si="8"/>
        <v>55.139195592655319</v>
      </c>
      <c r="O23" s="58">
        <f>'Quintile Functions'!$CN31</f>
        <v>4015.7667524999997</v>
      </c>
      <c r="Q23" s="58">
        <f>'Male Inactive'!Q23*'MI Epi'!DB41</f>
        <v>0</v>
      </c>
      <c r="R23" s="58">
        <f>'Male Inactive'!R23*'MI Epi'!DB41</f>
        <v>0</v>
      </c>
      <c r="S23" s="58">
        <f t="shared" si="9"/>
        <v>0</v>
      </c>
      <c r="T23" s="58">
        <f t="shared" si="9"/>
        <v>0</v>
      </c>
      <c r="U23" s="58">
        <f t="shared" si="15"/>
        <v>0</v>
      </c>
      <c r="W23" s="58">
        <f>'Male Inactive'!W23*'Stroke Epi'!$CQ49</f>
        <v>9.756778312347073E-5</v>
      </c>
      <c r="X23" s="58">
        <f>'Male Inactive'!X23*'Stroke Epi'!$CQ49</f>
        <v>9.756778312347073E-5</v>
      </c>
      <c r="Y23" s="58">
        <f t="shared" si="10"/>
        <v>9.7563023542135419E-5</v>
      </c>
      <c r="Z23" s="58">
        <f t="shared" si="10"/>
        <v>9.7563023542135419E-5</v>
      </c>
      <c r="AA23" s="58">
        <f t="shared" si="16"/>
        <v>0</v>
      </c>
      <c r="AC23" s="58">
        <f>'Male Inactive'!AC23*'Bowel Cancer Epi'!$CN66</f>
        <v>0</v>
      </c>
      <c r="AD23" s="58">
        <f>'Male Inactive'!AD23*'Bowel Cancer Epi'!$CN66</f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'Male Inactive'!AI23*'Diabetes Epi'!$BU76</f>
        <v>8.7904588747789354E-4</v>
      </c>
      <c r="AJ23" s="58">
        <f>'Male Inactive'!AJ23*'Diabetes Epi'!$BU76</f>
        <v>0</v>
      </c>
      <c r="AK23" s="58">
        <f t="shared" si="20"/>
        <v>8.7865963982647344E-4</v>
      </c>
      <c r="AL23" s="58">
        <f t="shared" si="20"/>
        <v>0</v>
      </c>
      <c r="AM23" s="58">
        <f t="shared" si="18"/>
        <v>5.4147674571878666E-3</v>
      </c>
    </row>
    <row r="24" spans="1:39">
      <c r="A24" s="58">
        <v>26</v>
      </c>
      <c r="B24" s="58">
        <f>'ACM Rates'!M37-(SUM(C24:F24))</f>
        <v>5.0259447970770605E-4</v>
      </c>
      <c r="C24" s="58">
        <f t="shared" si="2"/>
        <v>0</v>
      </c>
      <c r="D24" s="58">
        <f t="shared" si="3"/>
        <v>9.7405520292293942E-5</v>
      </c>
      <c r="E24" s="58">
        <f t="shared" si="4"/>
        <v>0</v>
      </c>
      <c r="F24" s="58">
        <f t="shared" si="5"/>
        <v>0</v>
      </c>
      <c r="G24" s="58">
        <f t="shared" si="0"/>
        <v>5.9999999999999995E-4</v>
      </c>
      <c r="H24" s="58">
        <f t="shared" si="1"/>
        <v>5.0246820025889871E-4</v>
      </c>
      <c r="I24" s="58">
        <f t="shared" si="13"/>
        <v>9964.8522939743107</v>
      </c>
      <c r="J24" s="58">
        <f t="shared" si="14"/>
        <v>5.0070213979990301</v>
      </c>
      <c r="K24" s="58">
        <f t="shared" si="6"/>
        <v>9962.3487832753108</v>
      </c>
      <c r="L24" s="58">
        <f t="shared" si="7"/>
        <v>539767.72363026324</v>
      </c>
      <c r="M24" s="58">
        <f t="shared" si="8"/>
        <v>54.167157495817342</v>
      </c>
      <c r="O24" s="58">
        <f>'Quintile Functions'!$CN32</f>
        <v>4149.6946008000004</v>
      </c>
      <c r="Q24" s="58">
        <f>'Male Inactive'!Q24*'MI Epi'!DB42</f>
        <v>0</v>
      </c>
      <c r="R24" s="58">
        <f>'Male Inactive'!R24*'MI Epi'!DB42</f>
        <v>0</v>
      </c>
      <c r="S24" s="58">
        <f t="shared" si="9"/>
        <v>0</v>
      </c>
      <c r="T24" s="58">
        <f t="shared" si="9"/>
        <v>0</v>
      </c>
      <c r="U24" s="58">
        <f t="shared" si="15"/>
        <v>0</v>
      </c>
      <c r="W24" s="58">
        <f>'Male Inactive'!W24*'Stroke Epi'!$CQ50</f>
        <v>9.7405520292293942E-5</v>
      </c>
      <c r="X24" s="58">
        <f>'Male Inactive'!X24*'Stroke Epi'!$CQ50</f>
        <v>9.7405520292293942E-5</v>
      </c>
      <c r="Y24" s="58">
        <f t="shared" si="10"/>
        <v>9.7400776528644428E-5</v>
      </c>
      <c r="Z24" s="58">
        <f t="shared" si="10"/>
        <v>9.7400776528644428E-5</v>
      </c>
      <c r="AA24" s="58">
        <f t="shared" si="16"/>
        <v>0</v>
      </c>
      <c r="AC24" s="58">
        <f>'Male Inactive'!AC24*'Bowel Cancer Epi'!$CN67</f>
        <v>0</v>
      </c>
      <c r="AD24" s="58">
        <f>'Male Inactive'!AD24*'Bowel Cancer Epi'!$CN67</f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'Male Inactive'!AI24*'Diabetes Epi'!$BU77</f>
        <v>8.7622096687201467E-4</v>
      </c>
      <c r="AJ24" s="58">
        <f>'Male Inactive'!AJ24*'Diabetes Epi'!$BU77</f>
        <v>0</v>
      </c>
      <c r="AK24" s="58">
        <f t="shared" si="20"/>
        <v>8.758371973777157E-4</v>
      </c>
      <c r="AL24" s="58">
        <f t="shared" si="20"/>
        <v>0</v>
      </c>
      <c r="AM24" s="58">
        <f t="shared" si="18"/>
        <v>6.2886693593906633E-3</v>
      </c>
    </row>
    <row r="25" spans="1:39">
      <c r="A25" s="58">
        <v>27</v>
      </c>
      <c r="B25" s="58">
        <f>'ACM Rates'!M38-(SUM(C25:F25))</f>
        <v>5.0275556341773989E-4</v>
      </c>
      <c r="C25" s="58">
        <f t="shared" si="2"/>
        <v>0</v>
      </c>
      <c r="D25" s="58">
        <f t="shared" si="3"/>
        <v>9.724443658226011E-5</v>
      </c>
      <c r="E25" s="58">
        <f t="shared" si="4"/>
        <v>0</v>
      </c>
      <c r="F25" s="58">
        <f t="shared" si="5"/>
        <v>0</v>
      </c>
      <c r="G25" s="58">
        <f t="shared" si="0"/>
        <v>6.0000000000000006E-4</v>
      </c>
      <c r="H25" s="58">
        <f t="shared" si="1"/>
        <v>5.0262920301646918E-4</v>
      </c>
      <c r="I25" s="58">
        <f t="shared" si="13"/>
        <v>9959.8452725763109</v>
      </c>
      <c r="J25" s="58">
        <f t="shared" si="14"/>
        <v>5.0061090915223794</v>
      </c>
      <c r="K25" s="58">
        <f t="shared" si="6"/>
        <v>9957.3422180305497</v>
      </c>
      <c r="L25" s="58">
        <f t="shared" si="7"/>
        <v>529810.38141223264</v>
      </c>
      <c r="M25" s="58">
        <f t="shared" si="8"/>
        <v>53.194639767248788</v>
      </c>
      <c r="O25" s="58">
        <f>'Quintile Functions'!$CN33</f>
        <v>4278.3020658999994</v>
      </c>
      <c r="Q25" s="58">
        <f>'Male Inactive'!Q25*'MI Epi'!DB43</f>
        <v>0</v>
      </c>
      <c r="R25" s="58">
        <f>'Male Inactive'!R25*'MI Epi'!DB43</f>
        <v>0</v>
      </c>
      <c r="S25" s="58">
        <f t="shared" si="9"/>
        <v>0</v>
      </c>
      <c r="T25" s="58">
        <f t="shared" si="9"/>
        <v>0</v>
      </c>
      <c r="U25" s="58">
        <f t="shared" si="15"/>
        <v>0</v>
      </c>
      <c r="W25" s="58">
        <f>'Male Inactive'!W25*'Stroke Epi'!$CQ51</f>
        <v>9.724443658226011E-5</v>
      </c>
      <c r="X25" s="58">
        <f>'Male Inactive'!X25*'Stroke Epi'!$CQ51</f>
        <v>9.724443658226011E-5</v>
      </c>
      <c r="Y25" s="58">
        <f t="shared" si="10"/>
        <v>9.7239708495289179E-5</v>
      </c>
      <c r="Z25" s="58">
        <f t="shared" si="10"/>
        <v>9.7239708495289179E-5</v>
      </c>
      <c r="AA25" s="58">
        <f t="shared" si="16"/>
        <v>0</v>
      </c>
      <c r="AC25" s="58">
        <f>'Male Inactive'!AC25*'Bowel Cancer Epi'!$CN68</f>
        <v>0</v>
      </c>
      <c r="AD25" s="58">
        <f>'Male Inactive'!AD25*'Bowel Cancer Epi'!$CN68</f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'Male Inactive'!AI25*'Diabetes Epi'!$BU78</f>
        <v>8.7331831689007808E-4</v>
      </c>
      <c r="AJ25" s="58">
        <f>'Male Inactive'!AJ25*'Diabetes Epi'!$BU78</f>
        <v>0</v>
      </c>
      <c r="AK25" s="58">
        <f t="shared" si="20"/>
        <v>8.7293708543567661E-4</v>
      </c>
      <c r="AL25" s="58">
        <f t="shared" si="20"/>
        <v>0</v>
      </c>
      <c r="AM25" s="58">
        <f t="shared" si="18"/>
        <v>7.1589987062214153E-3</v>
      </c>
    </row>
    <row r="26" spans="1:39">
      <c r="A26" s="58">
        <v>28</v>
      </c>
      <c r="B26" s="58">
        <f>'ACM Rates'!M39-(SUM(C26:F26))</f>
        <v>5.0291497370062016E-4</v>
      </c>
      <c r="C26" s="58">
        <f t="shared" si="2"/>
        <v>0</v>
      </c>
      <c r="D26" s="58">
        <f t="shared" si="3"/>
        <v>9.7085026299379825E-5</v>
      </c>
      <c r="E26" s="58">
        <f t="shared" si="4"/>
        <v>0</v>
      </c>
      <c r="F26" s="58">
        <f t="shared" si="5"/>
        <v>0</v>
      </c>
      <c r="G26" s="58">
        <f t="shared" si="0"/>
        <v>5.9999999999999995E-4</v>
      </c>
      <c r="H26" s="58">
        <f t="shared" si="1"/>
        <v>5.0278853316243488E-4</v>
      </c>
      <c r="I26" s="58">
        <f t="shared" si="13"/>
        <v>9954.8391634847885</v>
      </c>
      <c r="J26" s="58">
        <f t="shared" si="14"/>
        <v>5.0051789808764768</v>
      </c>
      <c r="K26" s="58">
        <f t="shared" si="6"/>
        <v>9952.3365739943511</v>
      </c>
      <c r="L26" s="58">
        <f t="shared" si="7"/>
        <v>519858.04483823845</v>
      </c>
      <c r="M26" s="58">
        <f t="shared" si="8"/>
        <v>52.221641786551686</v>
      </c>
      <c r="O26" s="58">
        <f>'Quintile Functions'!$CN34</f>
        <v>4401.2287655999999</v>
      </c>
      <c r="Q26" s="58">
        <f>'Male Inactive'!Q26*'MI Epi'!DB44</f>
        <v>0</v>
      </c>
      <c r="R26" s="58">
        <f>'Male Inactive'!R26*'MI Epi'!DB44</f>
        <v>0</v>
      </c>
      <c r="S26" s="58">
        <f t="shared" si="9"/>
        <v>0</v>
      </c>
      <c r="T26" s="58">
        <f t="shared" si="9"/>
        <v>0</v>
      </c>
      <c r="U26" s="58">
        <f t="shared" si="15"/>
        <v>0</v>
      </c>
      <c r="W26" s="58">
        <f>'Male Inactive'!W26*'Stroke Epi'!$CQ52</f>
        <v>9.7085026299379825E-5</v>
      </c>
      <c r="X26" s="58">
        <f>'Male Inactive'!X26*'Stroke Epi'!$CQ52</f>
        <v>9.7085026299379825E-5</v>
      </c>
      <c r="Y26" s="58">
        <f t="shared" si="10"/>
        <v>9.7080313700703691E-5</v>
      </c>
      <c r="Z26" s="58">
        <f t="shared" si="10"/>
        <v>9.7080313700703691E-5</v>
      </c>
      <c r="AA26" s="58">
        <f t="shared" si="16"/>
        <v>0</v>
      </c>
      <c r="AC26" s="58">
        <f>'Male Inactive'!AC26*'Bowel Cancer Epi'!$CN69</f>
        <v>0</v>
      </c>
      <c r="AD26" s="58">
        <f>'Male Inactive'!AD26*'Bowel Cancer Epi'!$CN69</f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'Male Inactive'!AI26*'Diabetes Epi'!$BU79</f>
        <v>8.7035330592356364E-4</v>
      </c>
      <c r="AJ26" s="58">
        <f>'Male Inactive'!AJ26*'Diabetes Epi'!$BU79</f>
        <v>0</v>
      </c>
      <c r="AK26" s="58">
        <f t="shared" si="20"/>
        <v>8.699746583453738E-4</v>
      </c>
      <c r="AL26" s="58">
        <f t="shared" si="20"/>
        <v>0</v>
      </c>
      <c r="AM26" s="58">
        <f t="shared" si="18"/>
        <v>8.0256864361918454E-3</v>
      </c>
    </row>
    <row r="27" spans="1:39">
      <c r="A27" s="58">
        <v>29</v>
      </c>
      <c r="B27" s="58">
        <f>'ACM Rates'!M40-(SUM(C27:F27))</f>
        <v>5.030722254901357E-4</v>
      </c>
      <c r="C27" s="58">
        <f t="shared" si="2"/>
        <v>0</v>
      </c>
      <c r="D27" s="58">
        <f t="shared" si="3"/>
        <v>9.6927774509864272E-5</v>
      </c>
      <c r="E27" s="58">
        <f t="shared" si="4"/>
        <v>0</v>
      </c>
      <c r="F27" s="58">
        <f t="shared" si="5"/>
        <v>0</v>
      </c>
      <c r="G27" s="58">
        <f t="shared" si="0"/>
        <v>5.9999999999999995E-4</v>
      </c>
      <c r="H27" s="58">
        <f t="shared" si="1"/>
        <v>5.0294570587516851E-4</v>
      </c>
      <c r="I27" s="58">
        <f t="shared" si="13"/>
        <v>9949.8339845039118</v>
      </c>
      <c r="J27" s="58">
        <f t="shared" si="14"/>
        <v>5.00422627667706</v>
      </c>
      <c r="K27" s="58">
        <f t="shared" si="6"/>
        <v>9947.3318713655735</v>
      </c>
      <c r="L27" s="58">
        <f t="shared" si="7"/>
        <v>509910.7129668729</v>
      </c>
      <c r="M27" s="58">
        <f t="shared" si="8"/>
        <v>51.248162910156992</v>
      </c>
      <c r="O27" s="58">
        <f>'Quintile Functions'!$CN35</f>
        <v>4518.1143176999994</v>
      </c>
      <c r="Q27" s="58">
        <f>'Male Inactive'!Q27*'MI Epi'!DB45</f>
        <v>0</v>
      </c>
      <c r="R27" s="58">
        <f>'Male Inactive'!R27*'MI Epi'!DB45</f>
        <v>0</v>
      </c>
      <c r="S27" s="58">
        <f t="shared" si="9"/>
        <v>0</v>
      </c>
      <c r="T27" s="58">
        <f t="shared" si="9"/>
        <v>0</v>
      </c>
      <c r="U27" s="58">
        <f t="shared" si="15"/>
        <v>0</v>
      </c>
      <c r="W27" s="58">
        <f>'Male Inactive'!W27*'Stroke Epi'!$CQ53</f>
        <v>9.6927774509864272E-5</v>
      </c>
      <c r="X27" s="58">
        <f>'Male Inactive'!X27*'Stroke Epi'!$CQ53</f>
        <v>9.6927774509864272E-5</v>
      </c>
      <c r="Y27" s="58">
        <f t="shared" si="10"/>
        <v>9.6923077164912108E-5</v>
      </c>
      <c r="Z27" s="58">
        <f t="shared" si="10"/>
        <v>9.6923077164912108E-5</v>
      </c>
      <c r="AA27" s="58">
        <f t="shared" si="16"/>
        <v>0</v>
      </c>
      <c r="AC27" s="58">
        <f>'Male Inactive'!AC27*'Bowel Cancer Epi'!$CN70</f>
        <v>0</v>
      </c>
      <c r="AD27" s="58">
        <f>'Male Inactive'!AD27*'Bowel Cancer Epi'!$CN70</f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'Male Inactive'!AI27*'Diabetes Epi'!$BU80</f>
        <v>8.6734056948560524E-4</v>
      </c>
      <c r="AJ27" s="58">
        <f>'Male Inactive'!AJ27*'Diabetes Epi'!$BU80</f>
        <v>0</v>
      </c>
      <c r="AK27" s="58">
        <f t="shared" si="20"/>
        <v>8.6696453837742382E-4</v>
      </c>
      <c r="AL27" s="58">
        <f t="shared" si="20"/>
        <v>0</v>
      </c>
      <c r="AM27" s="58">
        <f t="shared" si="18"/>
        <v>8.8886789507219063E-3</v>
      </c>
    </row>
    <row r="28" spans="1:39">
      <c r="A28" s="58">
        <v>30</v>
      </c>
      <c r="B28" s="58">
        <f>'ACM Rates'!M41-(SUM(C28:F28))</f>
        <v>7.0322683999257294E-4</v>
      </c>
      <c r="C28" s="58">
        <f t="shared" si="2"/>
        <v>0</v>
      </c>
      <c r="D28" s="58">
        <f t="shared" si="3"/>
        <v>9.6773160007427084E-5</v>
      </c>
      <c r="E28" s="58">
        <f t="shared" si="4"/>
        <v>0</v>
      </c>
      <c r="F28" s="58">
        <f t="shared" si="5"/>
        <v>0</v>
      </c>
      <c r="G28" s="58">
        <f t="shared" si="0"/>
        <v>8.0000000000000004E-4</v>
      </c>
      <c r="H28" s="58">
        <f t="shared" si="1"/>
        <v>7.0297963394905238E-4</v>
      </c>
      <c r="I28" s="58">
        <f t="shared" si="13"/>
        <v>9944.8297582272353</v>
      </c>
      <c r="J28" s="58">
        <f t="shared" si="14"/>
        <v>6.9910127831242246</v>
      </c>
      <c r="K28" s="58">
        <f t="shared" si="6"/>
        <v>9941.3342518356731</v>
      </c>
      <c r="L28" s="58">
        <f t="shared" si="7"/>
        <v>499969.37871503719</v>
      </c>
      <c r="M28" s="58">
        <f t="shared" si="8"/>
        <v>50.274302413414233</v>
      </c>
      <c r="O28" s="58">
        <f>'Quintile Functions'!$CN36</f>
        <v>4628.5983399999996</v>
      </c>
      <c r="Q28" s="58">
        <f>'Male Inactive'!Q28*'MI Epi'!DB46</f>
        <v>0</v>
      </c>
      <c r="R28" s="58">
        <f>'Male Inactive'!R28*'MI Epi'!DB46</f>
        <v>0</v>
      </c>
      <c r="S28" s="58">
        <f t="shared" si="9"/>
        <v>0</v>
      </c>
      <c r="T28" s="58">
        <f t="shared" si="9"/>
        <v>0</v>
      </c>
      <c r="U28" s="58">
        <f t="shared" si="15"/>
        <v>0</v>
      </c>
      <c r="W28" s="58">
        <f>'Male Inactive'!W28*'Stroke Epi'!$CQ54</f>
        <v>1.9354632001485417E-4</v>
      </c>
      <c r="X28" s="58">
        <f>'Male Inactive'!X28*'Stroke Epi'!$CQ54</f>
        <v>9.6773160007427084E-5</v>
      </c>
      <c r="Y28" s="58">
        <f t="shared" si="10"/>
        <v>1.935275911342238E-4</v>
      </c>
      <c r="Z28" s="58">
        <f t="shared" si="10"/>
        <v>9.6768477636177685E-5</v>
      </c>
      <c r="AA28" s="58">
        <f t="shared" si="16"/>
        <v>0</v>
      </c>
      <c r="AC28" s="58">
        <f>'Male Inactive'!AC28*'Bowel Cancer Epi'!$CN71</f>
        <v>0</v>
      </c>
      <c r="AD28" s="58">
        <f>'Male Inactive'!AD28*'Bowel Cancer Epi'!$CN71</f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'Male Inactive'!AI28*'Diabetes Epi'!$BU81</f>
        <v>1.344457548422248E-3</v>
      </c>
      <c r="AJ28" s="58">
        <f>'Male Inactive'!AJ28*'Diabetes Epi'!$BU81</f>
        <v>0</v>
      </c>
      <c r="AK28" s="58">
        <f t="shared" si="20"/>
        <v>1.3435541702689902E-3</v>
      </c>
      <c r="AL28" s="58">
        <f t="shared" si="20"/>
        <v>0</v>
      </c>
      <c r="AM28" s="58">
        <f t="shared" si="18"/>
        <v>9.7479373196560325E-3</v>
      </c>
    </row>
    <row r="29" spans="1:39">
      <c r="A29" s="58">
        <v>31</v>
      </c>
      <c r="B29" s="58">
        <f>'ACM Rates'!M42-(SUM(C29:F29))</f>
        <v>7.0337834198949071E-4</v>
      </c>
      <c r="C29" s="58">
        <f t="shared" si="2"/>
        <v>0</v>
      </c>
      <c r="D29" s="58">
        <f t="shared" si="3"/>
        <v>9.6621658010509275E-5</v>
      </c>
      <c r="E29" s="58">
        <f t="shared" si="4"/>
        <v>0</v>
      </c>
      <c r="F29" s="58">
        <f t="shared" si="5"/>
        <v>0</v>
      </c>
      <c r="G29" s="58">
        <f t="shared" si="0"/>
        <v>7.9999999999999993E-4</v>
      </c>
      <c r="H29" s="58">
        <f t="shared" si="1"/>
        <v>7.0313102943164729E-4</v>
      </c>
      <c r="I29" s="58">
        <f t="shared" si="13"/>
        <v>9937.8387454441108</v>
      </c>
      <c r="J29" s="58">
        <f t="shared" si="14"/>
        <v>6.9876027874098279</v>
      </c>
      <c r="K29" s="58">
        <f t="shared" si="6"/>
        <v>9934.3449440504046</v>
      </c>
      <c r="L29" s="58">
        <f t="shared" si="7"/>
        <v>490035.03377098677</v>
      </c>
      <c r="M29" s="58">
        <f t="shared" si="8"/>
        <v>49.310020651687246</v>
      </c>
      <c r="O29" s="58">
        <f>'Quintile Functions'!$CN37</f>
        <v>4732.3204502999997</v>
      </c>
      <c r="Q29" s="58">
        <f>'Male Inactive'!Q29*'MI Epi'!DB47</f>
        <v>0</v>
      </c>
      <c r="R29" s="58">
        <f>'Male Inactive'!R29*'MI Epi'!DB47</f>
        <v>0</v>
      </c>
      <c r="S29" s="58">
        <f t="shared" si="9"/>
        <v>0</v>
      </c>
      <c r="T29" s="58">
        <f t="shared" si="9"/>
        <v>0</v>
      </c>
      <c r="U29" s="58">
        <f t="shared" si="15"/>
        <v>0</v>
      </c>
      <c r="W29" s="58">
        <f>'Male Inactive'!W29*'Stroke Epi'!$CQ55</f>
        <v>1.9324331602101855E-4</v>
      </c>
      <c r="X29" s="58">
        <f>'Male Inactive'!X29*'Stroke Epi'!$CQ55</f>
        <v>9.6621658010509275E-5</v>
      </c>
      <c r="Y29" s="58">
        <f t="shared" si="10"/>
        <v>1.9322464573412468E-4</v>
      </c>
      <c r="Z29" s="58">
        <f t="shared" si="10"/>
        <v>9.661699028840065E-5</v>
      </c>
      <c r="AA29" s="58">
        <f t="shared" si="16"/>
        <v>9.6768477636310148E-5</v>
      </c>
      <c r="AC29" s="58">
        <f>'Male Inactive'!AC29*'Bowel Cancer Epi'!$CN72</f>
        <v>0</v>
      </c>
      <c r="AD29" s="58">
        <f>'Male Inactive'!AD29*'Bowel Cancer Epi'!$CN72</f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'Male Inactive'!AI29*'Diabetes Epi'!$BU82</f>
        <v>1.3396872861099365E-3</v>
      </c>
      <c r="AJ29" s="58">
        <f>'Male Inactive'!AJ29*'Diabetes Epi'!$BU82</f>
        <v>0</v>
      </c>
      <c r="AK29" s="58">
        <f t="shared" si="20"/>
        <v>1.338790305700166E-3</v>
      </c>
      <c r="AL29" s="58">
        <f t="shared" si="20"/>
        <v>0</v>
      </c>
      <c r="AM29" s="58">
        <f t="shared" si="18"/>
        <v>1.1078394608087678E-2</v>
      </c>
    </row>
    <row r="30" spans="1:39">
      <c r="A30" s="58">
        <v>32</v>
      </c>
      <c r="B30" s="58">
        <f>'ACM Rates'!M43-(SUM(C30:F30))</f>
        <v>7.0352625737726924E-4</v>
      </c>
      <c r="C30" s="58">
        <f t="shared" si="2"/>
        <v>0</v>
      </c>
      <c r="D30" s="58">
        <f t="shared" si="3"/>
        <v>9.6473742622730775E-5</v>
      </c>
      <c r="E30" s="58">
        <f t="shared" si="4"/>
        <v>0</v>
      </c>
      <c r="F30" s="58">
        <f t="shared" si="5"/>
        <v>0</v>
      </c>
      <c r="G30" s="58">
        <f t="shared" si="0"/>
        <v>8.0000000000000004E-4</v>
      </c>
      <c r="H30" s="58">
        <f t="shared" si="1"/>
        <v>7.0327884080456649E-4</v>
      </c>
      <c r="I30" s="58">
        <f t="shared" si="13"/>
        <v>9930.8511426567002</v>
      </c>
      <c r="J30" s="58">
        <f t="shared" si="14"/>
        <v>6.9841574798103085</v>
      </c>
      <c r="K30" s="58">
        <f t="shared" si="6"/>
        <v>9927.359063916796</v>
      </c>
      <c r="L30" s="58">
        <f t="shared" si="7"/>
        <v>480107.67470706993</v>
      </c>
      <c r="M30" s="58">
        <f t="shared" si="8"/>
        <v>48.345068092384231</v>
      </c>
      <c r="O30" s="58">
        <f>'Quintile Functions'!$CN38</f>
        <v>4828.9202664000004</v>
      </c>
      <c r="Q30" s="58">
        <f>'Male Inactive'!Q30*'MI Epi'!DB48</f>
        <v>0</v>
      </c>
      <c r="R30" s="58">
        <f>'Male Inactive'!R30*'MI Epi'!DB48</f>
        <v>0</v>
      </c>
      <c r="S30" s="58">
        <f t="shared" si="9"/>
        <v>0</v>
      </c>
      <c r="T30" s="58">
        <f t="shared" si="9"/>
        <v>0</v>
      </c>
      <c r="U30" s="58">
        <f t="shared" si="15"/>
        <v>0</v>
      </c>
      <c r="W30" s="58">
        <f>'Male Inactive'!W30*'Stroke Epi'!$CQ56</f>
        <v>1.9294748524546155E-4</v>
      </c>
      <c r="X30" s="58">
        <f>'Male Inactive'!X30*'Stroke Epi'!$CQ56</f>
        <v>9.6473742622730775E-5</v>
      </c>
      <c r="Y30" s="58">
        <f t="shared" si="10"/>
        <v>1.9292887207655873E-4</v>
      </c>
      <c r="Z30" s="58">
        <f t="shared" si="10"/>
        <v>9.6469089180817313E-5</v>
      </c>
      <c r="AA30" s="58">
        <f t="shared" si="16"/>
        <v>1.9337611844578257E-4</v>
      </c>
      <c r="AC30" s="58">
        <f>'Male Inactive'!AC30*'Bowel Cancer Epi'!$CN73</f>
        <v>0</v>
      </c>
      <c r="AD30" s="58">
        <f>'Male Inactive'!AD30*'Bowel Cancer Epi'!$CN73</f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'Male Inactive'!AI30*'Diabetes Epi'!$BU83</f>
        <v>1.3349060481096045E-3</v>
      </c>
      <c r="AJ30" s="58">
        <f>'Male Inactive'!AJ30*'Diabetes Epi'!$BU83</f>
        <v>0</v>
      </c>
      <c r="AK30" s="58">
        <f t="shared" si="20"/>
        <v>1.3340154573600049E-3</v>
      </c>
      <c r="AL30" s="58">
        <f t="shared" si="20"/>
        <v>0</v>
      </c>
      <c r="AM30" s="58">
        <f t="shared" si="18"/>
        <v>1.2402353266483816E-2</v>
      </c>
    </row>
    <row r="31" spans="1:39">
      <c r="A31" s="58">
        <v>33</v>
      </c>
      <c r="B31" s="58">
        <f>'ACM Rates'!M44-(SUM(C31:F31))</f>
        <v>7.0367011093383264E-4</v>
      </c>
      <c r="C31" s="58">
        <f t="shared" si="2"/>
        <v>0</v>
      </c>
      <c r="D31" s="58">
        <f t="shared" si="3"/>
        <v>9.6329889066167345E-5</v>
      </c>
      <c r="E31" s="58">
        <f t="shared" si="4"/>
        <v>0</v>
      </c>
      <c r="F31" s="58">
        <f t="shared" si="5"/>
        <v>0</v>
      </c>
      <c r="G31" s="58">
        <f t="shared" si="0"/>
        <v>7.9999999999999993E-4</v>
      </c>
      <c r="H31" s="58">
        <f t="shared" si="1"/>
        <v>7.0342259318167955E-4</v>
      </c>
      <c r="I31" s="58">
        <f t="shared" si="13"/>
        <v>9923.86698517689</v>
      </c>
      <c r="J31" s="58">
        <f t="shared" si="14"/>
        <v>6.9806722491031845</v>
      </c>
      <c r="K31" s="58">
        <f t="shared" si="6"/>
        <v>9920.3766490523376</v>
      </c>
      <c r="L31" s="58">
        <f t="shared" si="7"/>
        <v>470187.29805801756</v>
      </c>
      <c r="M31" s="58">
        <f t="shared" si="8"/>
        <v>47.37944379548096</v>
      </c>
      <c r="O31" s="58">
        <f>'Quintile Functions'!$CN39</f>
        <v>4918.0374061000002</v>
      </c>
      <c r="Q31" s="58">
        <f>'Male Inactive'!Q31*'MI Epi'!DB49</f>
        <v>0</v>
      </c>
      <c r="R31" s="58">
        <f>'Male Inactive'!R31*'MI Epi'!DB49</f>
        <v>0</v>
      </c>
      <c r="S31" s="58">
        <f t="shared" si="9"/>
        <v>0</v>
      </c>
      <c r="T31" s="58">
        <f t="shared" si="9"/>
        <v>0</v>
      </c>
      <c r="U31" s="58">
        <f t="shared" si="15"/>
        <v>0</v>
      </c>
      <c r="W31" s="58">
        <f>'Male Inactive'!W31*'Stroke Epi'!$CQ57</f>
        <v>1.9265977813233469E-4</v>
      </c>
      <c r="X31" s="58">
        <f>'Male Inactive'!X31*'Stroke Epi'!$CQ57</f>
        <v>9.6329889066167345E-5</v>
      </c>
      <c r="Y31" s="58">
        <f t="shared" si="10"/>
        <v>1.9264122042905729E-4</v>
      </c>
      <c r="Z31" s="58">
        <f t="shared" si="10"/>
        <v>9.6325249491435727E-5</v>
      </c>
      <c r="AA31" s="58">
        <f t="shared" si="16"/>
        <v>2.898265528086756E-4</v>
      </c>
      <c r="AC31" s="58">
        <f>'Male Inactive'!AC31*'Bowel Cancer Epi'!$CN74</f>
        <v>0</v>
      </c>
      <c r="AD31" s="58">
        <f>'Male Inactive'!AD31*'Bowel Cancer Epi'!$CN74</f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'Male Inactive'!AI31*'Diabetes Epi'!$BU84</f>
        <v>1.3301336825114328E-3</v>
      </c>
      <c r="AJ31" s="58">
        <f>'Male Inactive'!AJ31*'Diabetes Epi'!$BU84</f>
        <v>0</v>
      </c>
      <c r="AK31" s="58">
        <f t="shared" si="20"/>
        <v>1.329249446798797E-3</v>
      </c>
      <c r="AL31" s="58">
        <f t="shared" si="20"/>
        <v>0</v>
      </c>
      <c r="AM31" s="58">
        <f t="shared" si="18"/>
        <v>1.3719823792878692E-2</v>
      </c>
    </row>
    <row r="32" spans="1:39">
      <c r="A32" s="58">
        <v>34</v>
      </c>
      <c r="B32" s="58">
        <f>'ACM Rates'!M45-(SUM(C32:F32))</f>
        <v>7.0380942433257028E-4</v>
      </c>
      <c r="C32" s="58">
        <f t="shared" si="2"/>
        <v>0</v>
      </c>
      <c r="D32" s="58">
        <f t="shared" si="3"/>
        <v>9.6190575667429699E-5</v>
      </c>
      <c r="E32" s="58">
        <f t="shared" si="4"/>
        <v>0</v>
      </c>
      <c r="F32" s="58">
        <f t="shared" si="5"/>
        <v>0</v>
      </c>
      <c r="G32" s="58">
        <f t="shared" si="0"/>
        <v>7.9999999999999993E-4</v>
      </c>
      <c r="H32" s="58">
        <f t="shared" si="1"/>
        <v>7.0356180857455985E-4</v>
      </c>
      <c r="I32" s="58">
        <f t="shared" si="13"/>
        <v>9916.886312927787</v>
      </c>
      <c r="J32" s="58">
        <f t="shared" si="14"/>
        <v>6.9771424697517723</v>
      </c>
      <c r="K32" s="58">
        <f t="shared" si="6"/>
        <v>9913.3977416929119</v>
      </c>
      <c r="L32" s="58">
        <f t="shared" si="7"/>
        <v>460273.90031632461</v>
      </c>
      <c r="M32" s="58">
        <f t="shared" si="8"/>
        <v>46.413146807612925</v>
      </c>
      <c r="O32" s="58">
        <f>'Quintile Functions'!$CN40</f>
        <v>4999.3114872000006</v>
      </c>
      <c r="Q32" s="58">
        <f>'Male Inactive'!Q32*'MI Epi'!DB50</f>
        <v>0</v>
      </c>
      <c r="R32" s="58">
        <f>'Male Inactive'!R32*'MI Epi'!DB50</f>
        <v>0</v>
      </c>
      <c r="S32" s="58">
        <f t="shared" si="9"/>
        <v>0</v>
      </c>
      <c r="T32" s="58">
        <f t="shared" si="9"/>
        <v>0</v>
      </c>
      <c r="U32" s="58">
        <f t="shared" si="15"/>
        <v>0</v>
      </c>
      <c r="W32" s="58">
        <f>'Male Inactive'!W32*'Stroke Epi'!$CQ58</f>
        <v>1.923811513348594E-4</v>
      </c>
      <c r="X32" s="58">
        <f>'Male Inactive'!X32*'Stroke Epi'!$CQ58</f>
        <v>9.6190575667429699E-5</v>
      </c>
      <c r="Y32" s="58">
        <f t="shared" si="10"/>
        <v>1.9236264726774088E-4</v>
      </c>
      <c r="Z32" s="58">
        <f t="shared" si="10"/>
        <v>9.6185949502336499E-5</v>
      </c>
      <c r="AA32" s="58">
        <f t="shared" si="16"/>
        <v>3.8612388468497826E-4</v>
      </c>
      <c r="AC32" s="58">
        <f>'Male Inactive'!AC32*'Bowel Cancer Epi'!$CN75</f>
        <v>0</v>
      </c>
      <c r="AD32" s="58">
        <f>'Male Inactive'!AD32*'Bowel Cancer Epi'!$CN75</f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'Male Inactive'!AI32*'Diabetes Epi'!$BU85</f>
        <v>1.3253895785687896E-3</v>
      </c>
      <c r="AJ32" s="58">
        <f>'Male Inactive'!AJ32*'Diabetes Epi'!$BU85</f>
        <v>0</v>
      </c>
      <c r="AK32" s="58">
        <f t="shared" si="20"/>
        <v>1.3245116377154087E-3</v>
      </c>
      <c r="AL32" s="58">
        <f t="shared" si="20"/>
        <v>0</v>
      </c>
      <c r="AM32" s="58">
        <f t="shared" si="18"/>
        <v>1.5030836171490628E-2</v>
      </c>
    </row>
    <row r="33" spans="1:39">
      <c r="A33" s="58">
        <v>35</v>
      </c>
      <c r="B33" s="58">
        <f>'ACM Rates'!M46-(SUM(C33:F33))</f>
        <v>1.0078874289285381E-3</v>
      </c>
      <c r="C33" s="58">
        <f t="shared" si="2"/>
        <v>0</v>
      </c>
      <c r="D33" s="58">
        <f t="shared" si="3"/>
        <v>1.9211257107146166E-4</v>
      </c>
      <c r="E33" s="58">
        <f t="shared" si="4"/>
        <v>0</v>
      </c>
      <c r="F33" s="58">
        <f t="shared" si="5"/>
        <v>0</v>
      </c>
      <c r="G33" s="58">
        <f t="shared" si="0"/>
        <v>1.1999999999999999E-3</v>
      </c>
      <c r="H33" s="58">
        <f t="shared" si="1"/>
        <v>1.007379680992404E-3</v>
      </c>
      <c r="I33" s="58">
        <f t="shared" si="13"/>
        <v>9909.9091704580351</v>
      </c>
      <c r="J33" s="58">
        <f t="shared" si="14"/>
        <v>9.9830411387997149</v>
      </c>
      <c r="K33" s="58">
        <f t="shared" si="6"/>
        <v>9904.9176498886354</v>
      </c>
      <c r="L33" s="58">
        <f t="shared" si="7"/>
        <v>450368.98266643594</v>
      </c>
      <c r="M33" s="58">
        <f t="shared" si="8"/>
        <v>45.446328005609757</v>
      </c>
      <c r="O33" s="58">
        <f>'Quintile Functions'!$CN41</f>
        <v>5072.3821275</v>
      </c>
      <c r="Q33" s="58">
        <f>'Male Inactive'!Q33*'MI Epi'!DB51</f>
        <v>0</v>
      </c>
      <c r="R33" s="58">
        <f>'Male Inactive'!R33*'MI Epi'!DB51</f>
        <v>0</v>
      </c>
      <c r="S33" s="58">
        <f t="shared" si="9"/>
        <v>0</v>
      </c>
      <c r="T33" s="58">
        <f t="shared" si="9"/>
        <v>0</v>
      </c>
      <c r="U33" s="58">
        <f t="shared" si="15"/>
        <v>0</v>
      </c>
      <c r="W33" s="58">
        <f>'Male Inactive'!W33*'Stroke Epi'!$CQ59</f>
        <v>1.9211257107146166E-4</v>
      </c>
      <c r="X33" s="58">
        <f>'Male Inactive'!X33*'Stroke Epi'!$CQ59</f>
        <v>1.9211257107146166E-4</v>
      </c>
      <c r="Y33" s="58">
        <f t="shared" si="10"/>
        <v>1.9209411863319037E-4</v>
      </c>
      <c r="Z33" s="58">
        <f t="shared" si="10"/>
        <v>1.9209411863319037E-4</v>
      </c>
      <c r="AA33" s="58">
        <f t="shared" si="16"/>
        <v>4.8227269449479035E-4</v>
      </c>
      <c r="AC33" s="58">
        <f>'Male Inactive'!AC33*'Bowel Cancer Epi'!$CN76</f>
        <v>0</v>
      </c>
      <c r="AD33" s="58">
        <f>'Male Inactive'!AD33*'Bowel Cancer Epi'!$CN76</f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'Male Inactive'!AI33*'Diabetes Epi'!$BU86</f>
        <v>1.9810391075541526E-3</v>
      </c>
      <c r="AJ33" s="58">
        <f>'Male Inactive'!AJ33*'Diabetes Epi'!$BU86</f>
        <v>0</v>
      </c>
      <c r="AK33" s="58">
        <f t="shared" si="20"/>
        <v>1.9790781447097672E-3</v>
      </c>
      <c r="AL33" s="58">
        <f t="shared" si="20"/>
        <v>0</v>
      </c>
      <c r="AM33" s="58">
        <f t="shared" si="18"/>
        <v>1.6335439291772304E-2</v>
      </c>
    </row>
    <row r="34" spans="1:39">
      <c r="A34" s="58">
        <v>36</v>
      </c>
      <c r="B34" s="58">
        <f>'ACM Rates'!M47-(SUM(C34:F34))</f>
        <v>1.0081456655506706E-3</v>
      </c>
      <c r="C34" s="58">
        <f t="shared" si="2"/>
        <v>0</v>
      </c>
      <c r="D34" s="58">
        <f t="shared" si="3"/>
        <v>1.9185433444932924E-4</v>
      </c>
      <c r="E34" s="58">
        <f t="shared" si="4"/>
        <v>0</v>
      </c>
      <c r="F34" s="58">
        <f t="shared" si="5"/>
        <v>0</v>
      </c>
      <c r="G34" s="58">
        <f t="shared" si="0"/>
        <v>1.1999999999999999E-3</v>
      </c>
      <c r="H34" s="58">
        <f t="shared" si="1"/>
        <v>1.0076376574389423E-3</v>
      </c>
      <c r="I34" s="58">
        <f t="shared" si="13"/>
        <v>9899.9261293192358</v>
      </c>
      <c r="J34" s="58">
        <f t="shared" si="14"/>
        <v>9.9755383737658097</v>
      </c>
      <c r="K34" s="58">
        <f t="shared" si="6"/>
        <v>9894.9383601323534</v>
      </c>
      <c r="L34" s="58">
        <f t="shared" si="7"/>
        <v>440474.04430630367</v>
      </c>
      <c r="M34" s="58">
        <f t="shared" si="8"/>
        <v>44.492659697915613</v>
      </c>
      <c r="O34" s="58">
        <f>'Quintile Functions'!$CN42</f>
        <v>5136.8889448000009</v>
      </c>
      <c r="Q34" s="58">
        <f>'Male Inactive'!Q34*'MI Epi'!DB52</f>
        <v>0</v>
      </c>
      <c r="R34" s="58">
        <f>'Male Inactive'!R34*'MI Epi'!DB52</f>
        <v>0</v>
      </c>
      <c r="S34" s="58">
        <f t="shared" si="9"/>
        <v>0</v>
      </c>
      <c r="T34" s="58">
        <f t="shared" si="9"/>
        <v>0</v>
      </c>
      <c r="U34" s="58">
        <f t="shared" si="15"/>
        <v>0</v>
      </c>
      <c r="W34" s="58">
        <f>'Male Inactive'!W34*'Stroke Epi'!$CQ60</f>
        <v>1.9185433444932924E-4</v>
      </c>
      <c r="X34" s="58">
        <f>'Male Inactive'!X34*'Stroke Epi'!$CQ60</f>
        <v>1.9185433444932924E-4</v>
      </c>
      <c r="Y34" s="58">
        <f t="shared" si="10"/>
        <v>1.9183593158345058E-4</v>
      </c>
      <c r="Z34" s="58">
        <f t="shared" si="10"/>
        <v>1.9183593158345058E-4</v>
      </c>
      <c r="AA34" s="58">
        <f t="shared" si="16"/>
        <v>4.8227269449479035E-4</v>
      </c>
      <c r="AC34" s="58">
        <f>'Male Inactive'!AC34*'Bowel Cancer Epi'!$CN77</f>
        <v>0</v>
      </c>
      <c r="AD34" s="58">
        <f>'Male Inactive'!AD34*'Bowel Cancer Epi'!$CN77</f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'Male Inactive'!AI34*'Diabetes Epi'!$BU87</f>
        <v>1.9740792315913213E-3</v>
      </c>
      <c r="AJ34" s="58">
        <f>'Male Inactive'!AJ34*'Diabetes Epi'!$BU87</f>
        <v>0</v>
      </c>
      <c r="AK34" s="58">
        <f t="shared" si="20"/>
        <v>1.9721320187132685E-3</v>
      </c>
      <c r="AL34" s="58">
        <f t="shared" si="20"/>
        <v>0</v>
      </c>
      <c r="AM34" s="58">
        <f t="shared" si="18"/>
        <v>1.8282188325595493E-2</v>
      </c>
    </row>
    <row r="35" spans="1:39">
      <c r="A35" s="58">
        <v>37</v>
      </c>
      <c r="B35" s="58">
        <f>'ACM Rates'!M48-(SUM(C35:F35))</f>
        <v>1.0083918973900147E-3</v>
      </c>
      <c r="C35" s="58">
        <f t="shared" si="2"/>
        <v>0</v>
      </c>
      <c r="D35" s="58">
        <f t="shared" si="3"/>
        <v>1.9160810260998522E-4</v>
      </c>
      <c r="E35" s="58">
        <f t="shared" si="4"/>
        <v>0</v>
      </c>
      <c r="F35" s="58">
        <f t="shared" si="5"/>
        <v>0</v>
      </c>
      <c r="G35" s="58">
        <f t="shared" si="0"/>
        <v>1.1999999999999999E-3</v>
      </c>
      <c r="H35" s="58">
        <f t="shared" si="1"/>
        <v>1.0078836411354652E-3</v>
      </c>
      <c r="I35" s="58">
        <f t="shared" si="13"/>
        <v>9889.9505909454692</v>
      </c>
      <c r="J35" s="58">
        <f t="shared" si="14"/>
        <v>9.9679194122519661</v>
      </c>
      <c r="K35" s="58">
        <f t="shared" si="6"/>
        <v>9884.966631239342</v>
      </c>
      <c r="L35" s="58">
        <f t="shared" si="7"/>
        <v>430589.07767506439</v>
      </c>
      <c r="M35" s="58">
        <f t="shared" si="8"/>
        <v>43.538041339587778</v>
      </c>
      <c r="O35" s="58">
        <f>'Quintile Functions'!$CN43</f>
        <v>5192.4715569</v>
      </c>
      <c r="Q35" s="58">
        <f>'Male Inactive'!Q35*'MI Epi'!DB53</f>
        <v>0</v>
      </c>
      <c r="R35" s="58">
        <f>'Male Inactive'!R35*'MI Epi'!DB53</f>
        <v>0</v>
      </c>
      <c r="S35" s="58">
        <f t="shared" si="9"/>
        <v>0</v>
      </c>
      <c r="T35" s="58">
        <f t="shared" si="9"/>
        <v>0</v>
      </c>
      <c r="U35" s="58">
        <f t="shared" si="15"/>
        <v>0</v>
      </c>
      <c r="W35" s="58">
        <f>'Male Inactive'!W35*'Stroke Epi'!$CQ61</f>
        <v>1.9160810260998522E-4</v>
      </c>
      <c r="X35" s="58">
        <f>'Male Inactive'!X35*'Stroke Epi'!$CQ61</f>
        <v>1.9160810260998522E-4</v>
      </c>
      <c r="Y35" s="58">
        <f t="shared" si="10"/>
        <v>1.9158974694988284E-4</v>
      </c>
      <c r="Z35" s="58">
        <f t="shared" si="10"/>
        <v>1.9158974694988284E-4</v>
      </c>
      <c r="AA35" s="58">
        <f t="shared" si="16"/>
        <v>4.8227269449479035E-4</v>
      </c>
      <c r="AC35" s="58">
        <f>'Male Inactive'!AC35*'Bowel Cancer Epi'!$CN78</f>
        <v>0</v>
      </c>
      <c r="AD35" s="58">
        <f>'Male Inactive'!AD35*'Bowel Cancer Epi'!$CN78</f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'Male Inactive'!AI35*'Diabetes Epi'!$BU88</f>
        <v>1.9672456083641939E-3</v>
      </c>
      <c r="AJ35" s="58">
        <f>'Male Inactive'!AJ35*'Diabetes Epi'!$BU88</f>
        <v>0</v>
      </c>
      <c r="AK35" s="58">
        <f t="shared" si="20"/>
        <v>1.9653118489900701E-3</v>
      </c>
      <c r="AL35" s="58">
        <f t="shared" si="20"/>
        <v>0</v>
      </c>
      <c r="AM35" s="58">
        <f t="shared" si="18"/>
        <v>2.021826545533971E-2</v>
      </c>
    </row>
    <row r="36" spans="1:39">
      <c r="A36" s="58">
        <v>38</v>
      </c>
      <c r="B36" s="58">
        <f>'ACM Rates'!M49-(SUM(C36:F36))</f>
        <v>1.008625119950551E-3</v>
      </c>
      <c r="C36" s="58">
        <f t="shared" si="2"/>
        <v>0</v>
      </c>
      <c r="D36" s="58">
        <f t="shared" si="3"/>
        <v>1.9137488004944883E-4</v>
      </c>
      <c r="E36" s="58">
        <f t="shared" si="4"/>
        <v>0</v>
      </c>
      <c r="F36" s="58">
        <f t="shared" si="5"/>
        <v>0</v>
      </c>
      <c r="G36" s="58">
        <f t="shared" si="0"/>
        <v>1.1999999999999999E-3</v>
      </c>
      <c r="H36" s="58">
        <f t="shared" si="1"/>
        <v>1.0081166286076693E-3</v>
      </c>
      <c r="I36" s="58">
        <f t="shared" si="13"/>
        <v>9879.9826715332165</v>
      </c>
      <c r="J36" s="58">
        <f t="shared" si="14"/>
        <v>9.9601748215282591</v>
      </c>
      <c r="K36" s="58">
        <f t="shared" si="6"/>
        <v>9875.0025841224524</v>
      </c>
      <c r="L36" s="58">
        <f t="shared" si="7"/>
        <v>420714.07509094191</v>
      </c>
      <c r="M36" s="58">
        <f t="shared" si="8"/>
        <v>42.582470949380095</v>
      </c>
      <c r="O36" s="58">
        <f>'Quintile Functions'!$CN44</f>
        <v>5238.7695816000005</v>
      </c>
      <c r="Q36" s="58">
        <f>'Male Inactive'!Q36*'MI Epi'!DB54</f>
        <v>0</v>
      </c>
      <c r="R36" s="58">
        <f>'Male Inactive'!R36*'MI Epi'!DB54</f>
        <v>0</v>
      </c>
      <c r="S36" s="58">
        <f t="shared" si="9"/>
        <v>0</v>
      </c>
      <c r="T36" s="58">
        <f t="shared" si="9"/>
        <v>0</v>
      </c>
      <c r="U36" s="58">
        <f t="shared" si="15"/>
        <v>0</v>
      </c>
      <c r="W36" s="58">
        <f>'Male Inactive'!W36*'Stroke Epi'!$CQ62</f>
        <v>1.9137488004944883E-4</v>
      </c>
      <c r="X36" s="58">
        <f>'Male Inactive'!X36*'Stroke Epi'!$CQ62</f>
        <v>1.9137488004944883E-4</v>
      </c>
      <c r="Y36" s="58">
        <f t="shared" si="10"/>
        <v>1.9135656904523124E-4</v>
      </c>
      <c r="Z36" s="58">
        <f t="shared" si="10"/>
        <v>1.9135656904523124E-4</v>
      </c>
      <c r="AA36" s="58">
        <f t="shared" si="16"/>
        <v>4.822726944947904E-4</v>
      </c>
      <c r="AC36" s="58">
        <f>'Male Inactive'!AC36*'Bowel Cancer Epi'!$CN79</f>
        <v>0</v>
      </c>
      <c r="AD36" s="58">
        <f>'Male Inactive'!AD36*'Bowel Cancer Epi'!$CN79</f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'Male Inactive'!AI36*'Diabetes Epi'!$BU89</f>
        <v>1.9605655062952297E-3</v>
      </c>
      <c r="AJ36" s="58">
        <f>'Male Inactive'!AJ36*'Diabetes Epi'!$BU89</f>
        <v>0</v>
      </c>
      <c r="AK36" s="58">
        <f t="shared" si="20"/>
        <v>1.9586448531367928E-3</v>
      </c>
      <c r="AL36" s="58">
        <f t="shared" si="20"/>
        <v>0</v>
      </c>
      <c r="AM36" s="58">
        <f t="shared" si="18"/>
        <v>2.2143842107664374E-2</v>
      </c>
    </row>
    <row r="37" spans="1:39">
      <c r="A37" s="58">
        <v>39</v>
      </c>
      <c r="B37" s="58">
        <f>'ACM Rates'!M50-(SUM(C37:F37))</f>
        <v>1.0088443203534227E-3</v>
      </c>
      <c r="C37" s="58">
        <f t="shared" si="2"/>
        <v>0</v>
      </c>
      <c r="D37" s="58">
        <f t="shared" si="3"/>
        <v>1.9115567964657714E-4</v>
      </c>
      <c r="E37" s="58">
        <f t="shared" si="4"/>
        <v>0</v>
      </c>
      <c r="F37" s="58">
        <f t="shared" si="5"/>
        <v>0</v>
      </c>
      <c r="G37" s="58">
        <f t="shared" si="0"/>
        <v>1.1999999999999999E-3</v>
      </c>
      <c r="H37" s="58">
        <f t="shared" si="1"/>
        <v>1.0083356080069494E-3</v>
      </c>
      <c r="I37" s="58">
        <f t="shared" si="13"/>
        <v>9870.0224967116883</v>
      </c>
      <c r="J37" s="58">
        <f t="shared" si="14"/>
        <v>9.9522951352640501</v>
      </c>
      <c r="K37" s="58">
        <f t="shared" si="6"/>
        <v>9865.0463491440569</v>
      </c>
      <c r="L37" s="58">
        <f t="shared" si="7"/>
        <v>410849.02874179784</v>
      </c>
      <c r="M37" s="58">
        <f t="shared" si="8"/>
        <v>41.625946534435656</v>
      </c>
      <c r="O37" s="58">
        <f>'Quintile Functions'!$CN45</f>
        <v>5275.4226367000001</v>
      </c>
      <c r="Q37" s="58">
        <f>'Male Inactive'!Q37*'MI Epi'!DB55</f>
        <v>0</v>
      </c>
      <c r="R37" s="58">
        <f>'Male Inactive'!R37*'MI Epi'!DB55</f>
        <v>0</v>
      </c>
      <c r="S37" s="58">
        <f t="shared" si="9"/>
        <v>0</v>
      </c>
      <c r="T37" s="58">
        <f t="shared" si="9"/>
        <v>0</v>
      </c>
      <c r="U37" s="58">
        <f t="shared" si="15"/>
        <v>0</v>
      </c>
      <c r="W37" s="58">
        <f>'Male Inactive'!W37*'Stroke Epi'!$CQ63</f>
        <v>1.9115567964657714E-4</v>
      </c>
      <c r="X37" s="58">
        <f>'Male Inactive'!X37*'Stroke Epi'!$CQ63</f>
        <v>1.9115567964657714E-4</v>
      </c>
      <c r="Y37" s="58">
        <f t="shared" si="10"/>
        <v>1.9113741056375755E-4</v>
      </c>
      <c r="Z37" s="58">
        <f t="shared" si="10"/>
        <v>1.9113741056375755E-4</v>
      </c>
      <c r="AA37" s="58">
        <f t="shared" si="16"/>
        <v>4.822726944947904E-4</v>
      </c>
      <c r="AC37" s="58">
        <f>'Male Inactive'!AC37*'Bowel Cancer Epi'!$CN80</f>
        <v>0</v>
      </c>
      <c r="AD37" s="58">
        <f>'Male Inactive'!AD37*'Bowel Cancer Epi'!$CN80</f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'Male Inactive'!AI37*'Diabetes Epi'!$BU90</f>
        <v>1.954065893917382E-3</v>
      </c>
      <c r="AJ37" s="58">
        <f>'Male Inactive'!AJ37*'Diabetes Epi'!$BU90</f>
        <v>0</v>
      </c>
      <c r="AK37" s="58">
        <f t="shared" si="20"/>
        <v>1.9521579501101671E-3</v>
      </c>
      <c r="AL37" s="58">
        <f t="shared" si="20"/>
        <v>0</v>
      </c>
      <c r="AM37" s="58">
        <f t="shared" si="18"/>
        <v>2.4059115038428315E-2</v>
      </c>
    </row>
    <row r="38" spans="1:39">
      <c r="A38" s="58">
        <v>40</v>
      </c>
      <c r="B38" s="58">
        <f>'ACM Rates'!M51-(SUM(C38:F38))</f>
        <v>1.5090484866721468E-3</v>
      </c>
      <c r="C38" s="58">
        <f t="shared" si="2"/>
        <v>0</v>
      </c>
      <c r="D38" s="58">
        <f t="shared" si="3"/>
        <v>1.9095151332785307E-4</v>
      </c>
      <c r="E38" s="58">
        <f t="shared" si="4"/>
        <v>0</v>
      </c>
      <c r="F38" s="58">
        <f t="shared" si="5"/>
        <v>0</v>
      </c>
      <c r="G38" s="58">
        <f t="shared" si="0"/>
        <v>1.6999999999999999E-3</v>
      </c>
      <c r="H38" s="58">
        <f t="shared" si="1"/>
        <v>1.5079104455296699E-3</v>
      </c>
      <c r="I38" s="58">
        <f t="shared" si="13"/>
        <v>9860.0702015764236</v>
      </c>
      <c r="J38" s="58">
        <f t="shared" si="14"/>
        <v>14.868102850612928</v>
      </c>
      <c r="K38" s="58">
        <f t="shared" si="6"/>
        <v>9852.6361501511165</v>
      </c>
      <c r="L38" s="58">
        <f t="shared" si="7"/>
        <v>400996.3925916467</v>
      </c>
      <c r="M38" s="58">
        <f t="shared" si="8"/>
        <v>40.668715779278685</v>
      </c>
      <c r="O38" s="58">
        <f>'Quintile Functions'!$CN46</f>
        <v>5302.0703400000011</v>
      </c>
      <c r="Q38" s="58">
        <f>'Male Inactive'!Q38*'MI Epi'!DB56</f>
        <v>9.7418910611849226E-5</v>
      </c>
      <c r="R38" s="58">
        <f>'Male Inactive'!R38*'MI Epi'!DB56</f>
        <v>0</v>
      </c>
      <c r="S38" s="58">
        <f t="shared" si="9"/>
        <v>9.7414165543874276E-5</v>
      </c>
      <c r="T38" s="58">
        <f t="shared" si="9"/>
        <v>0</v>
      </c>
      <c r="U38" s="58">
        <f t="shared" si="15"/>
        <v>0</v>
      </c>
      <c r="W38" s="58">
        <f>'Male Inactive'!W38*'Stroke Epi'!$CQ64</f>
        <v>2.8642726999177954E-4</v>
      </c>
      <c r="X38" s="58">
        <f>'Male Inactive'!X38*'Stroke Epi'!$CQ64</f>
        <v>1.9095151332785307E-4</v>
      </c>
      <c r="Y38" s="58">
        <f t="shared" si="10"/>
        <v>2.863862536174322E-4</v>
      </c>
      <c r="Z38" s="58">
        <f t="shared" si="10"/>
        <v>1.9093328324804038E-4</v>
      </c>
      <c r="AA38" s="58">
        <f t="shared" si="16"/>
        <v>4.822726944947904E-4</v>
      </c>
      <c r="AC38" s="58">
        <f>'Male Inactive'!AC38*'Bowel Cancer Epi'!$CN81</f>
        <v>9.9074750185877496E-5</v>
      </c>
      <c r="AD38" s="58">
        <f>'Male Inactive'!AD38*'Bowel Cancer Epi'!$CN81</f>
        <v>0</v>
      </c>
      <c r="AE38" s="58">
        <f t="shared" si="19"/>
        <v>9.9069842444898804E-5</v>
      </c>
      <c r="AF38" s="58">
        <f t="shared" si="19"/>
        <v>0</v>
      </c>
      <c r="AG38" s="58">
        <f t="shared" si="17"/>
        <v>0</v>
      </c>
      <c r="AI38" s="58">
        <f>'Male Inactive'!AI38*'Diabetes Epi'!$BU91</f>
        <v>3.0607869040943391E-3</v>
      </c>
      <c r="AJ38" s="58">
        <f>'Male Inactive'!AJ38*'Diabetes Epi'!$BU91</f>
        <v>0</v>
      </c>
      <c r="AK38" s="58">
        <f t="shared" si="20"/>
        <v>3.0561074713245651E-3</v>
      </c>
      <c r="AL38" s="58">
        <f t="shared" si="20"/>
        <v>0</v>
      </c>
      <c r="AM38" s="58">
        <f t="shared" si="18"/>
        <v>2.5964305795843599E-2</v>
      </c>
    </row>
    <row r="39" spans="1:39">
      <c r="A39" s="58">
        <v>41</v>
      </c>
      <c r="B39" s="58">
        <f>'ACM Rates'!M52-(SUM(C39:F39))</f>
        <v>1.5092366260573203E-3</v>
      </c>
      <c r="C39" s="58">
        <f t="shared" si="2"/>
        <v>0</v>
      </c>
      <c r="D39" s="58">
        <f t="shared" si="3"/>
        <v>1.9076337394267957E-4</v>
      </c>
      <c r="E39" s="58">
        <f t="shared" si="4"/>
        <v>0</v>
      </c>
      <c r="F39" s="58">
        <f t="shared" si="5"/>
        <v>0</v>
      </c>
      <c r="G39" s="58">
        <f t="shared" si="0"/>
        <v>1.6999999999999999E-3</v>
      </c>
      <c r="H39" s="58">
        <f t="shared" si="1"/>
        <v>1.5080983011998006E-3</v>
      </c>
      <c r="I39" s="58">
        <f t="shared" si="13"/>
        <v>9845.2020987258111</v>
      </c>
      <c r="J39" s="58">
        <f t="shared" si="14"/>
        <v>14.847532560057108</v>
      </c>
      <c r="K39" s="58">
        <f t="shared" si="6"/>
        <v>9837.7783324457814</v>
      </c>
      <c r="L39" s="58">
        <f t="shared" si="7"/>
        <v>391158.61425920093</v>
      </c>
      <c r="M39" s="58">
        <f t="shared" si="8"/>
        <v>39.730887221687972</v>
      </c>
      <c r="O39" s="58">
        <f>'Quintile Functions'!$CN47</f>
        <v>5318.3523092999994</v>
      </c>
      <c r="Q39" s="58">
        <f>'Male Inactive'!Q39*'MI Epi'!DB57</f>
        <v>9.7312764084779964E-5</v>
      </c>
      <c r="R39" s="58">
        <f>'Male Inactive'!R39*'MI Epi'!DB57</f>
        <v>0</v>
      </c>
      <c r="S39" s="58">
        <f t="shared" si="9"/>
        <v>9.7308029351372838E-5</v>
      </c>
      <c r="T39" s="58">
        <f t="shared" si="9"/>
        <v>0</v>
      </c>
      <c r="U39" s="58">
        <f t="shared" si="15"/>
        <v>9.7414165543874276E-5</v>
      </c>
      <c r="W39" s="58">
        <f>'Male Inactive'!W39*'Stroke Epi'!$CQ65</f>
        <v>2.8614506091401924E-4</v>
      </c>
      <c r="X39" s="58">
        <f>'Male Inactive'!X39*'Stroke Epi'!$CQ65</f>
        <v>1.9076337394267957E-4</v>
      </c>
      <c r="Y39" s="58">
        <f t="shared" si="10"/>
        <v>2.861041253207075E-4</v>
      </c>
      <c r="Z39" s="58">
        <f t="shared" si="10"/>
        <v>1.9074517976724881E-4</v>
      </c>
      <c r="AA39" s="58">
        <f t="shared" si="16"/>
        <v>5.7769785034127489E-4</v>
      </c>
      <c r="AC39" s="58">
        <f>'Male Inactive'!AC39*'Bowel Cancer Epi'!$CN82</f>
        <v>9.9036264230986583E-5</v>
      </c>
      <c r="AD39" s="58">
        <f>'Male Inactive'!AD39*'Bowel Cancer Epi'!$CN82</f>
        <v>0</v>
      </c>
      <c r="AE39" s="58">
        <f t="shared" si="19"/>
        <v>9.9031360302093141E-5</v>
      </c>
      <c r="AF39" s="58">
        <f t="shared" si="19"/>
        <v>0</v>
      </c>
      <c r="AG39" s="58">
        <f t="shared" si="17"/>
        <v>9.9069842444898804E-5</v>
      </c>
      <c r="AI39" s="58">
        <f>'Male Inactive'!AI39*'Diabetes Epi'!$BU92</f>
        <v>3.0512660697814753E-3</v>
      </c>
      <c r="AJ39" s="58">
        <f>'Male Inactive'!AJ39*'Diabetes Epi'!$BU92</f>
        <v>0</v>
      </c>
      <c r="AK39" s="58">
        <f t="shared" si="20"/>
        <v>3.046615688519827E-3</v>
      </c>
      <c r="AL39" s="58">
        <f t="shared" si="20"/>
        <v>0</v>
      </c>
      <c r="AM39" s="58">
        <f t="shared" si="18"/>
        <v>2.894106355823773E-2</v>
      </c>
    </row>
    <row r="40" spans="1:39">
      <c r="A40" s="58">
        <v>42</v>
      </c>
      <c r="B40" s="58">
        <f>'ACM Rates'!M53-(SUM(C40:F40))</f>
        <v>1.5094077977608803E-3</v>
      </c>
      <c r="C40" s="58">
        <f t="shared" si="2"/>
        <v>0</v>
      </c>
      <c r="D40" s="58">
        <f t="shared" si="3"/>
        <v>1.9059220223911972E-4</v>
      </c>
      <c r="E40" s="58">
        <f t="shared" si="4"/>
        <v>0</v>
      </c>
      <c r="F40" s="58">
        <f t="shared" si="5"/>
        <v>0</v>
      </c>
      <c r="G40" s="58">
        <f t="shared" si="0"/>
        <v>1.7000000000000001E-3</v>
      </c>
      <c r="H40" s="58">
        <f t="shared" si="1"/>
        <v>1.5082692147450061E-3</v>
      </c>
      <c r="I40" s="58">
        <f t="shared" si="13"/>
        <v>9830.3545661657536</v>
      </c>
      <c r="J40" s="58">
        <f t="shared" si="14"/>
        <v>14.826821162175806</v>
      </c>
      <c r="K40" s="58">
        <f t="shared" si="6"/>
        <v>9822.9411555846655</v>
      </c>
      <c r="L40" s="58">
        <f t="shared" si="7"/>
        <v>381335.67310361617</v>
      </c>
      <c r="M40" s="58">
        <f t="shared" si="8"/>
        <v>38.791649938660647</v>
      </c>
      <c r="O40" s="58">
        <f>'Quintile Functions'!$CN48</f>
        <v>5323.9081623999991</v>
      </c>
      <c r="Q40" s="58">
        <f>'Male Inactive'!Q40*'MI Epi'!DB58</f>
        <v>9.7209651182478989E-5</v>
      </c>
      <c r="R40" s="58">
        <f>'Male Inactive'!R40*'MI Epi'!DB58</f>
        <v>0</v>
      </c>
      <c r="S40" s="58">
        <f t="shared" si="9"/>
        <v>9.7204926477467701E-5</v>
      </c>
      <c r="T40" s="58">
        <f t="shared" si="9"/>
        <v>0</v>
      </c>
      <c r="U40" s="58">
        <f t="shared" si="15"/>
        <v>1.9471271571476712E-4</v>
      </c>
      <c r="W40" s="58">
        <f>'Male Inactive'!W40*'Stroke Epi'!$CQ66</f>
        <v>2.8588830335867958E-4</v>
      </c>
      <c r="X40" s="58">
        <f>'Male Inactive'!X40*'Stroke Epi'!$CQ66</f>
        <v>1.9059220223911972E-4</v>
      </c>
      <c r="Y40" s="58">
        <f t="shared" si="10"/>
        <v>2.8584744119175554E-4</v>
      </c>
      <c r="Z40" s="58">
        <f t="shared" si="10"/>
        <v>1.9057404069922068E-4</v>
      </c>
      <c r="AA40" s="58">
        <f t="shared" si="16"/>
        <v>6.7301988945636334E-4</v>
      </c>
      <c r="AC40" s="58">
        <f>'Male Inactive'!AC40*'Bowel Cancer Epi'!$CN83</f>
        <v>9.8998688246308472E-5</v>
      </c>
      <c r="AD40" s="58">
        <f>'Male Inactive'!AD40*'Bowel Cancer Epi'!$CN83</f>
        <v>0</v>
      </c>
      <c r="AE40" s="58">
        <f t="shared" si="19"/>
        <v>9.8993788037904373E-5</v>
      </c>
      <c r="AF40" s="58">
        <f t="shared" si="19"/>
        <v>0</v>
      </c>
      <c r="AG40" s="58">
        <f t="shared" si="17"/>
        <v>1.9809139172572972E-4</v>
      </c>
      <c r="AI40" s="58">
        <f>'Male Inactive'!AI40*'Diabetes Epi'!$BU93</f>
        <v>3.0421538035287896E-3</v>
      </c>
      <c r="AJ40" s="58">
        <f>'Male Inactive'!AJ40*'Diabetes Epi'!$BU93</f>
        <v>0</v>
      </c>
      <c r="AK40" s="58">
        <f t="shared" si="20"/>
        <v>3.0375311424500895E-3</v>
      </c>
      <c r="AL40" s="58">
        <f t="shared" si="20"/>
        <v>0</v>
      </c>
      <c r="AM40" s="58">
        <f t="shared" si="18"/>
        <v>3.1899506948478581E-2</v>
      </c>
    </row>
    <row r="41" spans="1:39">
      <c r="A41" s="58">
        <v>43</v>
      </c>
      <c r="B41" s="58">
        <f>'ACM Rates'!M54-(SUM(C41:F41))</f>
        <v>1.5095611720407347E-3</v>
      </c>
      <c r="C41" s="58">
        <f t="shared" si="2"/>
        <v>0</v>
      </c>
      <c r="D41" s="58">
        <f t="shared" si="3"/>
        <v>1.9043882795926522E-4</v>
      </c>
      <c r="E41" s="58">
        <f t="shared" si="4"/>
        <v>0</v>
      </c>
      <c r="F41" s="58">
        <f t="shared" si="5"/>
        <v>0</v>
      </c>
      <c r="G41" s="58">
        <f t="shared" si="0"/>
        <v>1.6999999999999999E-3</v>
      </c>
      <c r="H41" s="58">
        <f t="shared" si="1"/>
        <v>1.5084223576834477E-3</v>
      </c>
      <c r="I41" s="58">
        <f t="shared" si="13"/>
        <v>9815.5277450035774</v>
      </c>
      <c r="J41" s="58">
        <f t="shared" si="14"/>
        <v>14.805961503025591</v>
      </c>
      <c r="K41" s="58">
        <f t="shared" si="6"/>
        <v>9808.1247642520648</v>
      </c>
      <c r="L41" s="58">
        <f t="shared" si="7"/>
        <v>371527.54833936406</v>
      </c>
      <c r="M41" s="58">
        <f t="shared" si="8"/>
        <v>37.851000780725585</v>
      </c>
      <c r="O41" s="58">
        <f>'Quintile Functions'!$CN49</f>
        <v>5318.3775170999997</v>
      </c>
      <c r="Q41" s="58">
        <f>'Male Inactive'!Q41*'MI Epi'!DB59</f>
        <v>9.710989962435401E-5</v>
      </c>
      <c r="R41" s="58">
        <f>'Male Inactive'!R41*'MI Epi'!DB59</f>
        <v>0</v>
      </c>
      <c r="S41" s="58">
        <f t="shared" si="9"/>
        <v>9.7105184610701833E-5</v>
      </c>
      <c r="T41" s="58">
        <f t="shared" si="9"/>
        <v>0</v>
      </c>
      <c r="U41" s="58">
        <f t="shared" si="15"/>
        <v>2.918987151570195E-4</v>
      </c>
      <c r="W41" s="58">
        <f>'Male Inactive'!W41*'Stroke Epi'!$CQ67</f>
        <v>2.8565824193889773E-4</v>
      </c>
      <c r="X41" s="58">
        <f>'Male Inactive'!X41*'Stroke Epi'!$CQ67</f>
        <v>1.9043882795926522E-4</v>
      </c>
      <c r="Y41" s="58">
        <f t="shared" si="10"/>
        <v>2.8561744550803514E-4</v>
      </c>
      <c r="Z41" s="58">
        <f t="shared" si="10"/>
        <v>1.9042069563668385E-4</v>
      </c>
      <c r="AA41" s="58">
        <f t="shared" si="16"/>
        <v>7.6824731693106983E-4</v>
      </c>
      <c r="AC41" s="58">
        <f>'Male Inactive'!AC41*'Bowel Cancer Epi'!$CN84</f>
        <v>9.8962122738653624E-5</v>
      </c>
      <c r="AD41" s="58">
        <f>'Male Inactive'!AD41*'Bowel Cancer Epi'!$CN84</f>
        <v>0</v>
      </c>
      <c r="AE41" s="58">
        <f t="shared" si="19"/>
        <v>9.89572261492766E-5</v>
      </c>
      <c r="AF41" s="58">
        <f t="shared" si="19"/>
        <v>0</v>
      </c>
      <c r="AG41" s="58">
        <f t="shared" si="17"/>
        <v>2.9706556994638946E-4</v>
      </c>
      <c r="AI41" s="58">
        <f>'Male Inactive'!AI41*'Diabetes Epi'!$BU94</f>
        <v>3.0334911557700194E-3</v>
      </c>
      <c r="AJ41" s="58">
        <f>'Male Inactive'!AJ41*'Diabetes Epi'!$BU94</f>
        <v>0</v>
      </c>
      <c r="AK41" s="58">
        <f t="shared" si="20"/>
        <v>3.028894770346735E-3</v>
      </c>
      <c r="AL41" s="58">
        <f t="shared" si="20"/>
        <v>0</v>
      </c>
      <c r="AM41" s="58">
        <f t="shared" si="18"/>
        <v>3.4840142345143862E-2</v>
      </c>
    </row>
    <row r="42" spans="1:39">
      <c r="A42" s="58">
        <v>44</v>
      </c>
      <c r="B42" s="58">
        <f>'ACM Rates'!M55-(SUM(C42:F42))</f>
        <v>1.5096961354414231E-3</v>
      </c>
      <c r="C42" s="58">
        <f t="shared" si="2"/>
        <v>0</v>
      </c>
      <c r="D42" s="58">
        <f t="shared" si="3"/>
        <v>1.9030386455857689E-4</v>
      </c>
      <c r="E42" s="58">
        <f t="shared" si="4"/>
        <v>0</v>
      </c>
      <c r="F42" s="58">
        <f t="shared" si="5"/>
        <v>0</v>
      </c>
      <c r="G42" s="58">
        <f t="shared" si="0"/>
        <v>1.6999999999999999E-3</v>
      </c>
      <c r="H42" s="58">
        <f t="shared" si="1"/>
        <v>1.5085571174932033E-3</v>
      </c>
      <c r="I42" s="58">
        <f t="shared" si="13"/>
        <v>9800.7217835005522</v>
      </c>
      <c r="J42" s="58">
        <f t="shared" si="14"/>
        <v>14.78494860307044</v>
      </c>
      <c r="K42" s="58">
        <f t="shared" si="6"/>
        <v>9793.3293091990163</v>
      </c>
      <c r="L42" s="58">
        <f t="shared" si="7"/>
        <v>361734.21903016517</v>
      </c>
      <c r="M42" s="58">
        <f t="shared" si="8"/>
        <v>36.908936609050798</v>
      </c>
      <c r="O42" s="58">
        <f>'Quintile Functions'!$CN50</f>
        <v>5301.399991199999</v>
      </c>
      <c r="Q42" s="58">
        <f>'Male Inactive'!Q42*'MI Epi'!DB60</f>
        <v>9.7013842451986604E-5</v>
      </c>
      <c r="R42" s="58">
        <f>'Male Inactive'!R42*'MI Epi'!DB60</f>
        <v>0</v>
      </c>
      <c r="S42" s="58">
        <f t="shared" si="9"/>
        <v>9.7009136761361248E-5</v>
      </c>
      <c r="T42" s="58">
        <f t="shared" si="9"/>
        <v>0</v>
      </c>
      <c r="U42" s="58">
        <f t="shared" si="15"/>
        <v>3.8897555488909838E-4</v>
      </c>
      <c r="W42" s="58">
        <f>'Male Inactive'!W42*'Stroke Epi'!$CQ68</f>
        <v>2.8545579683786533E-4</v>
      </c>
      <c r="X42" s="58">
        <f>'Male Inactive'!X42*'Stroke Epi'!$CQ68</f>
        <v>1.9030386455857689E-4</v>
      </c>
      <c r="Y42" s="58">
        <f t="shared" si="10"/>
        <v>2.8541505820833812E-4</v>
      </c>
      <c r="Z42" s="58">
        <f t="shared" si="10"/>
        <v>1.9028575792678915E-4</v>
      </c>
      <c r="AA42" s="58">
        <f t="shared" si="16"/>
        <v>8.633890491095774E-4</v>
      </c>
      <c r="AC42" s="58">
        <f>'Male Inactive'!AC42*'Bowel Cancer Epi'!$CN85</f>
        <v>9.8926670370269191E-5</v>
      </c>
      <c r="AD42" s="58">
        <f>'Male Inactive'!AD42*'Bowel Cancer Epi'!$CN85</f>
        <v>0</v>
      </c>
      <c r="AE42" s="58">
        <f t="shared" si="19"/>
        <v>9.8921777288540902E-5</v>
      </c>
      <c r="AF42" s="58">
        <f t="shared" si="19"/>
        <v>0</v>
      </c>
      <c r="AG42" s="58">
        <f t="shared" si="17"/>
        <v>3.9599339931087969E-4</v>
      </c>
      <c r="AI42" s="58">
        <f>'Male Inactive'!AI42*'Diabetes Epi'!$BU95</f>
        <v>3.0253188938230225E-3</v>
      </c>
      <c r="AJ42" s="58">
        <f>'Male Inactive'!AJ42*'Diabetes Epi'!$BU95</f>
        <v>0</v>
      </c>
      <c r="AK42" s="58">
        <f t="shared" si="20"/>
        <v>3.0207472280293635E-3</v>
      </c>
      <c r="AL42" s="58">
        <f t="shared" si="20"/>
        <v>0</v>
      </c>
      <c r="AM42" s="58">
        <f t="shared" si="18"/>
        <v>3.7763509990543252E-2</v>
      </c>
    </row>
    <row r="43" spans="1:39">
      <c r="A43" s="58">
        <v>45</v>
      </c>
      <c r="B43" s="58">
        <f>'ACM Rates'!M56-(SUM(C43:F43))</f>
        <v>2.2109200463899881E-3</v>
      </c>
      <c r="C43" s="58">
        <f t="shared" si="2"/>
        <v>0</v>
      </c>
      <c r="D43" s="58">
        <f t="shared" si="3"/>
        <v>1.9018751742362698E-4</v>
      </c>
      <c r="E43" s="58">
        <f t="shared" si="4"/>
        <v>0</v>
      </c>
      <c r="F43" s="58">
        <f t="shared" si="5"/>
        <v>9.8892436186384932E-5</v>
      </c>
      <c r="G43" s="58">
        <f t="shared" si="0"/>
        <v>2.5000000000000001E-3</v>
      </c>
      <c r="H43" s="58">
        <f t="shared" si="1"/>
        <v>2.2084777628936791E-3</v>
      </c>
      <c r="I43" s="58">
        <f t="shared" si="13"/>
        <v>9785.9368348974822</v>
      </c>
      <c r="J43" s="58">
        <f t="shared" si="14"/>
        <v>21.612023888953242</v>
      </c>
      <c r="K43" s="58">
        <f t="shared" si="6"/>
        <v>9775.1308229530059</v>
      </c>
      <c r="L43" s="58">
        <f t="shared" si="7"/>
        <v>351959.0882072121</v>
      </c>
      <c r="M43" s="58">
        <f t="shared" si="8"/>
        <v>35.965804209168418</v>
      </c>
      <c r="O43" s="58">
        <f>'Quintile Functions'!$CN51</f>
        <v>5272.6152025000001</v>
      </c>
      <c r="Q43" s="58">
        <f>'Male Inactive'!Q43*'MI Epi'!DB61</f>
        <v>5.8153091148809824E-4</v>
      </c>
      <c r="R43" s="58">
        <f>'Male Inactive'!R43*'MI Epi'!DB61</f>
        <v>0</v>
      </c>
      <c r="S43" s="58">
        <f t="shared" si="9"/>
        <v>5.8136185515966776E-4</v>
      </c>
      <c r="T43" s="58">
        <f t="shared" si="9"/>
        <v>0</v>
      </c>
      <c r="U43" s="58">
        <f t="shared" si="15"/>
        <v>4.8594695746765856E-4</v>
      </c>
      <c r="W43" s="58">
        <f>'Male Inactive'!W43*'Stroke Epi'!$CQ69</f>
        <v>3.8037503484725395E-4</v>
      </c>
      <c r="X43" s="58">
        <f>'Male Inactive'!X43*'Stroke Epi'!$CQ69</f>
        <v>1.9018751742362698E-4</v>
      </c>
      <c r="Y43" s="58">
        <f t="shared" si="10"/>
        <v>3.8030270143529776E-4</v>
      </c>
      <c r="Z43" s="58">
        <f t="shared" si="10"/>
        <v>1.901694329242698E-4</v>
      </c>
      <c r="AA43" s="58">
        <f t="shared" si="16"/>
        <v>9.5845430535935181E-4</v>
      </c>
      <c r="AC43" s="58">
        <f>'Male Inactive'!AC43*'Bowel Cancer Epi'!$CN86</f>
        <v>9.8892436186384932E-5</v>
      </c>
      <c r="AD43" s="58">
        <f>'Male Inactive'!AD43*'Bowel Cancer Epi'!$CN86</f>
        <v>9.8892436186384932E-5</v>
      </c>
      <c r="AE43" s="58">
        <f t="shared" si="19"/>
        <v>9.8887546490566969E-5</v>
      </c>
      <c r="AF43" s="58">
        <f t="shared" si="19"/>
        <v>9.8887546490566969E-5</v>
      </c>
      <c r="AG43" s="58">
        <f t="shared" si="17"/>
        <v>4.9487600422856628E-4</v>
      </c>
      <c r="AI43" s="58">
        <f>'Male Inactive'!AI43*'Diabetes Epi'!$BU96</f>
        <v>4.480793803067297E-3</v>
      </c>
      <c r="AJ43" s="58">
        <f>'Male Inactive'!AJ43*'Diabetes Epi'!$BU96</f>
        <v>0</v>
      </c>
      <c r="AK43" s="58">
        <f t="shared" si="20"/>
        <v>4.470770023599524E-3</v>
      </c>
      <c r="AL43" s="58">
        <f t="shared" si="20"/>
        <v>0</v>
      </c>
      <c r="AM43" s="58">
        <f t="shared" si="18"/>
        <v>4.0670183200448025E-2</v>
      </c>
    </row>
    <row r="44" spans="1:39">
      <c r="A44" s="58">
        <v>46</v>
      </c>
      <c r="B44" s="58">
        <f>'ACM Rates'!M57-(SUM(C44:F44))</f>
        <v>2.2110514659318932E-3</v>
      </c>
      <c r="C44" s="58">
        <f t="shared" si="2"/>
        <v>0</v>
      </c>
      <c r="D44" s="58">
        <f t="shared" si="3"/>
        <v>1.9008903158689705E-4</v>
      </c>
      <c r="E44" s="58">
        <f t="shared" si="4"/>
        <v>0</v>
      </c>
      <c r="F44" s="58">
        <f t="shared" si="5"/>
        <v>9.8859502481209822E-5</v>
      </c>
      <c r="G44" s="58">
        <f t="shared" si="0"/>
        <v>2.5000000000000001E-3</v>
      </c>
      <c r="H44" s="58">
        <f t="shared" si="1"/>
        <v>2.2086088921897673E-3</v>
      </c>
      <c r="I44" s="58">
        <f t="shared" si="13"/>
        <v>9764.3248110085297</v>
      </c>
      <c r="J44" s="58">
        <f t="shared" si="14"/>
        <v>21.565574603822608</v>
      </c>
      <c r="K44" s="58">
        <f t="shared" si="6"/>
        <v>9753.5420237066173</v>
      </c>
      <c r="L44" s="58">
        <f t="shared" si="7"/>
        <v>342205.54618350544</v>
      </c>
      <c r="M44" s="58">
        <f t="shared" si="8"/>
        <v>35.04651399938016</v>
      </c>
      <c r="O44" s="58">
        <f>'Quintile Functions'!$CN52</f>
        <v>5231.6627687999999</v>
      </c>
      <c r="Q44" s="58">
        <f>'Male Inactive'!Q44*'MI Epi'!DB62</f>
        <v>5.8100462649553902E-4</v>
      </c>
      <c r="R44" s="58">
        <f>'Male Inactive'!R44*'MI Epi'!DB62</f>
        <v>0</v>
      </c>
      <c r="S44" s="58">
        <f t="shared" si="9"/>
        <v>5.8083587599067066E-4</v>
      </c>
      <c r="T44" s="58">
        <f t="shared" si="9"/>
        <v>0</v>
      </c>
      <c r="U44" s="58">
        <f t="shared" si="15"/>
        <v>1.0670263016026237E-3</v>
      </c>
      <c r="W44" s="58">
        <f>'Male Inactive'!W44*'Stroke Epi'!$CQ70</f>
        <v>3.8017806317379411E-4</v>
      </c>
      <c r="X44" s="58">
        <f>'Male Inactive'!X44*'Stroke Epi'!$CQ70</f>
        <v>1.9008903158689705E-4</v>
      </c>
      <c r="Y44" s="58">
        <f t="shared" si="10"/>
        <v>3.801058046513095E-4</v>
      </c>
      <c r="Z44" s="58">
        <f t="shared" si="10"/>
        <v>1.9007096581169503E-4</v>
      </c>
      <c r="AA44" s="58">
        <f t="shared" si="16"/>
        <v>1.1484414695718645E-3</v>
      </c>
      <c r="AC44" s="58">
        <f>'Male Inactive'!AC44*'Bowel Cancer Epi'!$CN87</f>
        <v>9.8859502481209822E-5</v>
      </c>
      <c r="AD44" s="58">
        <f>'Male Inactive'!AD44*'Bowel Cancer Epi'!$CN87</f>
        <v>9.8859502481209822E-5</v>
      </c>
      <c r="AE44" s="58">
        <f t="shared" si="19"/>
        <v>9.8854616041643695E-5</v>
      </c>
      <c r="AF44" s="58">
        <f t="shared" si="19"/>
        <v>9.8854616041643695E-5</v>
      </c>
      <c r="AG44" s="58">
        <f t="shared" si="17"/>
        <v>4.9487600422856628E-4</v>
      </c>
      <c r="AI44" s="58">
        <f>'Male Inactive'!AI44*'Diabetes Epi'!$BU97</f>
        <v>4.4702863210166564E-3</v>
      </c>
      <c r="AJ44" s="58">
        <f>'Male Inactive'!AJ44*'Diabetes Epi'!$BU97</f>
        <v>0</v>
      </c>
      <c r="AK44" s="58">
        <f t="shared" si="20"/>
        <v>4.4603094631275875E-3</v>
      </c>
      <c r="AL44" s="58">
        <f t="shared" si="20"/>
        <v>0</v>
      </c>
      <c r="AM44" s="58">
        <f t="shared" si="18"/>
        <v>4.4959126188140686E-2</v>
      </c>
    </row>
    <row r="45" spans="1:39">
      <c r="A45" s="58">
        <v>47</v>
      </c>
      <c r="B45" s="58">
        <f>'ACM Rates'!M58-(SUM(C45:F45))</f>
        <v>2.2111654567149655E-3</v>
      </c>
      <c r="C45" s="58">
        <f t="shared" si="2"/>
        <v>0</v>
      </c>
      <c r="D45" s="58">
        <f t="shared" si="3"/>
        <v>1.9000654037936861E-4</v>
      </c>
      <c r="E45" s="58">
        <f t="shared" si="4"/>
        <v>0</v>
      </c>
      <c r="F45" s="58">
        <f t="shared" si="5"/>
        <v>9.8828002905665952E-5</v>
      </c>
      <c r="G45" s="58">
        <f t="shared" si="0"/>
        <v>2.5000000000000001E-3</v>
      </c>
      <c r="H45" s="58">
        <f t="shared" si="1"/>
        <v>2.2087226312053065E-3</v>
      </c>
      <c r="I45" s="58">
        <f t="shared" si="13"/>
        <v>9742.7592364047068</v>
      </c>
      <c r="J45" s="58">
        <f t="shared" si="14"/>
        <v>21.519052815831607</v>
      </c>
      <c r="K45" s="58">
        <f t="shared" si="6"/>
        <v>9731.9997099967914</v>
      </c>
      <c r="L45" s="58">
        <f t="shared" si="7"/>
        <v>332473.54647350864</v>
      </c>
      <c r="M45" s="58">
        <f t="shared" si="8"/>
        <v>34.12519373682057</v>
      </c>
      <c r="O45" s="58">
        <f>'Quintile Functions'!$CN53</f>
        <v>5178.1823078999996</v>
      </c>
      <c r="Q45" s="58">
        <f>'Male Inactive'!Q45*'MI Epi'!DB63</f>
        <v>5.8050669359561687E-4</v>
      </c>
      <c r="R45" s="58">
        <f>'Male Inactive'!R45*'MI Epi'!DB63</f>
        <v>0</v>
      </c>
      <c r="S45" s="58">
        <f t="shared" si="9"/>
        <v>5.8033823218417435E-4</v>
      </c>
      <c r="T45" s="58">
        <f t="shared" si="9"/>
        <v>0</v>
      </c>
      <c r="U45" s="58">
        <f t="shared" si="15"/>
        <v>1.6472424104366978E-3</v>
      </c>
      <c r="W45" s="58">
        <f>'Male Inactive'!W45*'Stroke Epi'!$CQ71</f>
        <v>3.8001308075873722E-4</v>
      </c>
      <c r="X45" s="58">
        <f>'Male Inactive'!X45*'Stroke Epi'!$CQ71</f>
        <v>1.9000654037936861E-4</v>
      </c>
      <c r="Y45" s="58">
        <f t="shared" si="10"/>
        <v>3.7994088493342737E-4</v>
      </c>
      <c r="Z45" s="58">
        <f t="shared" si="10"/>
        <v>1.8998849027995757E-4</v>
      </c>
      <c r="AA45" s="58">
        <f t="shared" si="16"/>
        <v>1.338294150004224E-3</v>
      </c>
      <c r="AC45" s="58">
        <f>'Male Inactive'!AC45*'Bowel Cancer Epi'!$CN88</f>
        <v>9.8828002905665952E-5</v>
      </c>
      <c r="AD45" s="58">
        <f>'Male Inactive'!AD45*'Bowel Cancer Epi'!$CN88</f>
        <v>9.8828002905665952E-5</v>
      </c>
      <c r="AE45" s="58">
        <f t="shared" si="19"/>
        <v>9.8823119579427576E-5</v>
      </c>
      <c r="AF45" s="58">
        <f t="shared" si="19"/>
        <v>9.8823119579427576E-5</v>
      </c>
      <c r="AG45" s="58">
        <f t="shared" si="17"/>
        <v>4.9487600422856617E-4</v>
      </c>
      <c r="AI45" s="58">
        <f>'Male Inactive'!AI45*'Diabetes Epi'!$BU98</f>
        <v>4.4606848355255614E-3</v>
      </c>
      <c r="AJ45" s="58">
        <f>'Male Inactive'!AJ45*'Diabetes Epi'!$BU98</f>
        <v>0</v>
      </c>
      <c r="AK45" s="58">
        <f t="shared" si="20"/>
        <v>4.4507507573443572E-3</v>
      </c>
      <c r="AL45" s="58">
        <f t="shared" si="20"/>
        <v>0</v>
      </c>
      <c r="AM45" s="58">
        <f t="shared" si="18"/>
        <v>4.9218904035277358E-2</v>
      </c>
    </row>
    <row r="46" spans="1:39">
      <c r="A46" s="58">
        <v>48</v>
      </c>
      <c r="B46" s="58">
        <f>'ACM Rates'!M59-(SUM(C46:F46))</f>
        <v>2.2112669975119762E-3</v>
      </c>
      <c r="C46" s="58">
        <f t="shared" si="2"/>
        <v>0</v>
      </c>
      <c r="D46" s="58">
        <f t="shared" si="3"/>
        <v>1.899349553620861E-4</v>
      </c>
      <c r="E46" s="58">
        <f t="shared" si="4"/>
        <v>0</v>
      </c>
      <c r="F46" s="58">
        <f t="shared" si="5"/>
        <v>9.8798047125937713E-5</v>
      </c>
      <c r="G46" s="58">
        <f t="shared" si="0"/>
        <v>2.5000000000000001E-3</v>
      </c>
      <c r="H46" s="58">
        <f t="shared" si="1"/>
        <v>2.2088239477217053E-3</v>
      </c>
      <c r="I46" s="58">
        <f t="shared" si="13"/>
        <v>9721.2401835888759</v>
      </c>
      <c r="J46" s="58">
        <f t="shared" si="14"/>
        <v>21.472508119065655</v>
      </c>
      <c r="K46" s="58">
        <f t="shared" si="6"/>
        <v>9710.5039295293427</v>
      </c>
      <c r="L46" s="58">
        <f t="shared" si="7"/>
        <v>322763.04254397936</v>
      </c>
      <c r="M46" s="58">
        <f t="shared" si="8"/>
        <v>33.201838083258025</v>
      </c>
      <c r="O46" s="58">
        <f>'Quintile Functions'!$CN54</f>
        <v>5111.8134375999998</v>
      </c>
      <c r="Q46" s="58">
        <f>'Male Inactive'!Q46*'MI Epi'!DB64</f>
        <v>5.8003921036682581E-4</v>
      </c>
      <c r="R46" s="58">
        <f>'Male Inactive'!R46*'MI Epi'!DB64</f>
        <v>0</v>
      </c>
      <c r="S46" s="58">
        <f t="shared" si="9"/>
        <v>5.7987102014456227E-4</v>
      </c>
      <c r="T46" s="58">
        <f t="shared" si="9"/>
        <v>0</v>
      </c>
      <c r="U46" s="58">
        <f t="shared" si="15"/>
        <v>2.2266246848724205E-3</v>
      </c>
      <c r="W46" s="58">
        <f>'Male Inactive'!W46*'Stroke Epi'!$CQ72</f>
        <v>3.798699107241722E-4</v>
      </c>
      <c r="X46" s="58">
        <f>'Male Inactive'!X46*'Stroke Epi'!$CQ72</f>
        <v>1.899349553620861E-4</v>
      </c>
      <c r="Y46" s="58">
        <f t="shared" si="10"/>
        <v>3.7979776928476205E-4</v>
      </c>
      <c r="Z46" s="58">
        <f t="shared" si="10"/>
        <v>1.8991691886038886E-4</v>
      </c>
      <c r="AA46" s="58">
        <f t="shared" si="16"/>
        <v>1.5280283797990228E-3</v>
      </c>
      <c r="AC46" s="58">
        <f>'Male Inactive'!AC46*'Bowel Cancer Epi'!$CN89</f>
        <v>9.8798047125937713E-5</v>
      </c>
      <c r="AD46" s="58">
        <f>'Male Inactive'!AD46*'Bowel Cancer Epi'!$CN89</f>
        <v>9.8798047125937713E-5</v>
      </c>
      <c r="AE46" s="58">
        <f t="shared" si="19"/>
        <v>9.8793166759647555E-5</v>
      </c>
      <c r="AF46" s="58">
        <f t="shared" si="19"/>
        <v>9.8793166759647555E-5</v>
      </c>
      <c r="AG46" s="58">
        <f t="shared" si="17"/>
        <v>4.9487600422856617E-4</v>
      </c>
      <c r="AI46" s="58">
        <f>'Male Inactive'!AI46*'Diabetes Epi'!$BU99</f>
        <v>4.4520463468730185E-3</v>
      </c>
      <c r="AJ46" s="58">
        <f>'Male Inactive'!AJ46*'Diabetes Epi'!$BU99</f>
        <v>0</v>
      </c>
      <c r="AK46" s="58">
        <f t="shared" si="20"/>
        <v>4.4421506793058674E-3</v>
      </c>
      <c r="AL46" s="58">
        <f t="shared" si="20"/>
        <v>0</v>
      </c>
      <c r="AM46" s="58">
        <f t="shared" si="18"/>
        <v>5.3450593718211044E-2</v>
      </c>
    </row>
    <row r="47" spans="1:39">
      <c r="A47" s="58">
        <v>49</v>
      </c>
      <c r="B47" s="58">
        <f>'ACM Rates'!M60-(SUM(C47:F47))</f>
        <v>2.2113678230856536E-3</v>
      </c>
      <c r="C47" s="58">
        <f t="shared" si="2"/>
        <v>0</v>
      </c>
      <c r="D47" s="58">
        <f t="shared" si="3"/>
        <v>1.8986243416897657E-4</v>
      </c>
      <c r="E47" s="58">
        <f t="shared" si="4"/>
        <v>0</v>
      </c>
      <c r="F47" s="58">
        <f t="shared" si="5"/>
        <v>9.8769742745370066E-5</v>
      </c>
      <c r="G47" s="58">
        <f t="shared" si="0"/>
        <v>2.5000000000000001E-3</v>
      </c>
      <c r="H47" s="58">
        <f t="shared" si="1"/>
        <v>2.2089245505844124E-3</v>
      </c>
      <c r="I47" s="58">
        <f t="shared" si="13"/>
        <v>9699.7676754698095</v>
      </c>
      <c r="J47" s="58">
        <f t="shared" si="14"/>
        <v>21.426054953310359</v>
      </c>
      <c r="K47" s="58">
        <f t="shared" si="6"/>
        <v>9689.0546479931545</v>
      </c>
      <c r="L47" s="58">
        <f t="shared" si="7"/>
        <v>313073.98789598624</v>
      </c>
      <c r="M47" s="58">
        <f t="shared" si="8"/>
        <v>32.276441907751412</v>
      </c>
      <c r="O47" s="58">
        <f>'Quintile Functions'!$CN55</f>
        <v>5032.1957757</v>
      </c>
      <c r="Q47" s="58">
        <f>'Male Inactive'!Q47*'MI Epi'!DB65</f>
        <v>5.7960423820267639E-4</v>
      </c>
      <c r="R47" s="58">
        <f>'Male Inactive'!R47*'MI Epi'!DB65</f>
        <v>0</v>
      </c>
      <c r="S47" s="58">
        <f t="shared" si="9"/>
        <v>5.794363001137004E-4</v>
      </c>
      <c r="T47" s="58">
        <f t="shared" si="9"/>
        <v>0</v>
      </c>
      <c r="U47" s="58">
        <f t="shared" si="15"/>
        <v>2.8052045498894868E-3</v>
      </c>
      <c r="W47" s="58">
        <f>'Male Inactive'!W47*'Stroke Epi'!$CQ73</f>
        <v>3.7972486833795315E-4</v>
      </c>
      <c r="X47" s="58">
        <f>'Male Inactive'!X47*'Stroke Epi'!$CQ73</f>
        <v>1.8986243416897657E-4</v>
      </c>
      <c r="Y47" s="58">
        <f t="shared" si="10"/>
        <v>3.796527819747153E-4</v>
      </c>
      <c r="Z47" s="58">
        <f t="shared" si="10"/>
        <v>1.8984441143765629E-4</v>
      </c>
      <c r="AA47" s="58">
        <f t="shared" si="16"/>
        <v>1.7176551002176426E-3</v>
      </c>
      <c r="AC47" s="58">
        <f>'Male Inactive'!AC47*'Bowel Cancer Epi'!$CN90</f>
        <v>9.8769742745370066E-5</v>
      </c>
      <c r="AD47" s="58">
        <f>'Male Inactive'!AD47*'Bowel Cancer Epi'!$CN90</f>
        <v>9.8769742745370066E-5</v>
      </c>
      <c r="AE47" s="58">
        <f t="shared" si="19"/>
        <v>9.8764865174905125E-5</v>
      </c>
      <c r="AF47" s="58">
        <f t="shared" si="19"/>
        <v>9.8764865174905125E-5</v>
      </c>
      <c r="AG47" s="58">
        <f t="shared" si="17"/>
        <v>4.9487600422856617E-4</v>
      </c>
      <c r="AI47" s="58">
        <f>'Male Inactive'!AI47*'Diabetes Epi'!$BU100</f>
        <v>4.4444254391634904E-3</v>
      </c>
      <c r="AJ47" s="58">
        <f>'Male Inactive'!AJ47*'Diabetes Epi'!$BU100</f>
        <v>0</v>
      </c>
      <c r="AK47" s="58">
        <f t="shared" si="20"/>
        <v>4.4345635959065488E-3</v>
      </c>
      <c r="AL47" s="58">
        <f t="shared" si="20"/>
        <v>0</v>
      </c>
      <c r="AM47" s="58">
        <f t="shared" si="18"/>
        <v>5.7655308806322261E-2</v>
      </c>
    </row>
    <row r="48" spans="1:39">
      <c r="A48" s="58">
        <v>50</v>
      </c>
      <c r="B48" s="58">
        <f>'ACM Rates'!M61-(SUM(C48:F48))</f>
        <v>3.4114971387253236E-3</v>
      </c>
      <c r="C48" s="58">
        <f t="shared" si="2"/>
        <v>0</v>
      </c>
      <c r="D48" s="58">
        <f t="shared" si="3"/>
        <v>1.8975967073441016E-4</v>
      </c>
      <c r="E48" s="58">
        <f t="shared" si="4"/>
        <v>0</v>
      </c>
      <c r="F48" s="58">
        <f t="shared" si="5"/>
        <v>9.8743190540266304E-5</v>
      </c>
      <c r="G48" s="58">
        <f t="shared" si="0"/>
        <v>3.7000000000000002E-3</v>
      </c>
      <c r="H48" s="58">
        <f t="shared" si="1"/>
        <v>3.4056845940667602E-3</v>
      </c>
      <c r="I48" s="58">
        <f t="shared" si="13"/>
        <v>9678.3416205164995</v>
      </c>
      <c r="J48" s="58">
        <f t="shared" si="14"/>
        <v>32.961378953108166</v>
      </c>
      <c r="K48" s="58">
        <f t="shared" si="6"/>
        <v>9661.8609310399443</v>
      </c>
      <c r="L48" s="58">
        <f t="shared" si="7"/>
        <v>303412.12696494634</v>
      </c>
      <c r="M48" s="58">
        <f t="shared" si="8"/>
        <v>31.349598811614822</v>
      </c>
      <c r="O48" s="58">
        <f>'Quintile Functions'!$CN56</f>
        <v>4938.9689400000007</v>
      </c>
      <c r="Q48" s="58">
        <f>'Male Inactive'!Q48*'MI Epi'!DB66</f>
        <v>1.6410772266604587E-3</v>
      </c>
      <c r="R48" s="58">
        <f>'Male Inactive'!R48*'MI Epi'!DB66</f>
        <v>0</v>
      </c>
      <c r="S48" s="58">
        <f t="shared" si="9"/>
        <v>1.6397313957333681E-3</v>
      </c>
      <c r="T48" s="58">
        <f t="shared" si="9"/>
        <v>0</v>
      </c>
      <c r="U48" s="58">
        <f t="shared" si="15"/>
        <v>3.383015412657737E-3</v>
      </c>
      <c r="W48" s="58">
        <f>'Male Inactive'!W48*'Stroke Epi'!$CQ74</f>
        <v>7.5903868293764065E-4</v>
      </c>
      <c r="X48" s="58">
        <f>'Male Inactive'!X48*'Stroke Epi'!$CQ74</f>
        <v>1.8975967073441016E-4</v>
      </c>
      <c r="Y48" s="58">
        <f t="shared" si="10"/>
        <v>7.5875068594810635E-4</v>
      </c>
      <c r="Z48" s="58">
        <f t="shared" si="10"/>
        <v>1.8974166750684862E-4</v>
      </c>
      <c r="AA48" s="58">
        <f t="shared" si="16"/>
        <v>1.9071734244337022E-3</v>
      </c>
      <c r="AC48" s="58">
        <f>'Male Inactive'!AC48*'Bowel Cancer Epi'!$CN91</f>
        <v>2.9622957162079888E-4</v>
      </c>
      <c r="AD48" s="58">
        <f>'Male Inactive'!AD48*'Bowel Cancer Epi'!$CN91</f>
        <v>9.8743190540266304E-5</v>
      </c>
      <c r="AE48" s="58">
        <f t="shared" si="19"/>
        <v>2.9618569997336142E-4</v>
      </c>
      <c r="AF48" s="58">
        <f t="shared" si="19"/>
        <v>9.8738315591928583E-5</v>
      </c>
      <c r="AG48" s="58">
        <f t="shared" si="17"/>
        <v>4.9487600422856617E-4</v>
      </c>
      <c r="AI48" s="58">
        <f>'Male Inactive'!AI48*'Diabetes Epi'!$BU101</f>
        <v>6.1586804465281406E-3</v>
      </c>
      <c r="AJ48" s="58">
        <f>'Male Inactive'!AJ48*'Diabetes Epi'!$BU101</f>
        <v>0</v>
      </c>
      <c r="AK48" s="58">
        <f t="shared" si="20"/>
        <v>6.1397546466899211E-3</v>
      </c>
      <c r="AL48" s="58">
        <f t="shared" si="20"/>
        <v>0</v>
      </c>
      <c r="AM48" s="58">
        <f t="shared" si="18"/>
        <v>6.183419626868554E-2</v>
      </c>
    </row>
    <row r="49" spans="1:39">
      <c r="A49" s="58">
        <v>51</v>
      </c>
      <c r="B49" s="58">
        <f>'ACM Rates'!M62-(SUM(C49:F49))</f>
        <v>3.4117442362502455E-3</v>
      </c>
      <c r="C49" s="58">
        <f t="shared" si="2"/>
        <v>0</v>
      </c>
      <c r="D49" s="58">
        <f t="shared" si="3"/>
        <v>1.895372879180863E-4</v>
      </c>
      <c r="E49" s="58">
        <f t="shared" si="4"/>
        <v>0</v>
      </c>
      <c r="F49" s="58">
        <f t="shared" si="5"/>
        <v>9.8718475831668175E-5</v>
      </c>
      <c r="G49" s="58">
        <f t="shared" si="0"/>
        <v>3.7000000000000002E-3</v>
      </c>
      <c r="H49" s="58">
        <f t="shared" si="1"/>
        <v>3.4059308500250518E-3</v>
      </c>
      <c r="I49" s="58">
        <f t="shared" si="13"/>
        <v>9645.3802415633909</v>
      </c>
      <c r="J49" s="58">
        <f t="shared" si="14"/>
        <v>32.851498124962838</v>
      </c>
      <c r="K49" s="58">
        <f t="shared" si="6"/>
        <v>9628.9544925009104</v>
      </c>
      <c r="L49" s="58">
        <f t="shared" si="7"/>
        <v>293783.17247244541</v>
      </c>
      <c r="M49" s="58">
        <f t="shared" si="8"/>
        <v>30.458433479531436</v>
      </c>
      <c r="O49" s="58">
        <f>'Quintile Functions'!$CN57</f>
        <v>4831.7725482999986</v>
      </c>
      <c r="Q49" s="58">
        <f>'Male Inactive'!Q49*'MI Epi'!DB67</f>
        <v>1.6400449092135705E-3</v>
      </c>
      <c r="R49" s="58">
        <f>'Male Inactive'!R49*'MI Epi'!DB67</f>
        <v>0</v>
      </c>
      <c r="S49" s="58">
        <f t="shared" si="9"/>
        <v>1.6387007704777856E-3</v>
      </c>
      <c r="T49" s="58">
        <f t="shared" si="9"/>
        <v>0</v>
      </c>
      <c r="U49" s="58">
        <f t="shared" si="15"/>
        <v>5.01719957180672E-3</v>
      </c>
      <c r="W49" s="58">
        <f>'Male Inactive'!W49*'Stroke Epi'!$CQ75</f>
        <v>7.5814915167234521E-4</v>
      </c>
      <c r="X49" s="58">
        <f>'Male Inactive'!X49*'Stroke Epi'!$CQ75</f>
        <v>1.895372879180863E-4</v>
      </c>
      <c r="Y49" s="58">
        <f t="shared" si="10"/>
        <v>7.5786182921988576E-4</v>
      </c>
      <c r="Z49" s="58">
        <f t="shared" si="10"/>
        <v>1.895193268610651E-4</v>
      </c>
      <c r="AA49" s="58">
        <f t="shared" si="16"/>
        <v>2.4752050232594836E-3</v>
      </c>
      <c r="AC49" s="58">
        <f>'Male Inactive'!AC49*'Bowel Cancer Epi'!$CN92</f>
        <v>2.9615542749500444E-4</v>
      </c>
      <c r="AD49" s="58">
        <f>'Male Inactive'!AD49*'Bowel Cancer Epi'!$CN92</f>
        <v>9.8718475831668175E-5</v>
      </c>
      <c r="AE49" s="58">
        <f t="shared" si="19"/>
        <v>2.961115778052914E-4</v>
      </c>
      <c r="AF49" s="58">
        <f t="shared" si="19"/>
        <v>9.8713603323252741E-5</v>
      </c>
      <c r="AG49" s="58">
        <f t="shared" si="17"/>
        <v>6.9224516453580943E-4</v>
      </c>
      <c r="AI49" s="58">
        <f>'Male Inactive'!AI49*'Diabetes Epi'!$BU102</f>
        <v>6.1511298693973241E-3</v>
      </c>
      <c r="AJ49" s="58">
        <f>'Male Inactive'!AJ49*'Diabetes Epi'!$BU102</f>
        <v>0</v>
      </c>
      <c r="AK49" s="58">
        <f t="shared" si="20"/>
        <v>6.1322503999194922E-3</v>
      </c>
      <c r="AL49" s="58">
        <f t="shared" si="20"/>
        <v>0</v>
      </c>
      <c r="AM49" s="58">
        <f t="shared" si="18"/>
        <v>6.7594304121510462E-2</v>
      </c>
    </row>
    <row r="50" spans="1:39">
      <c r="A50" s="58">
        <v>52</v>
      </c>
      <c r="B50" s="58">
        <f>'ACM Rates'!M63-(SUM(C50:F50))</f>
        <v>3.4126826600970406E-3</v>
      </c>
      <c r="C50" s="58">
        <f t="shared" si="2"/>
        <v>0</v>
      </c>
      <c r="D50" s="58">
        <f t="shared" si="3"/>
        <v>1.8862168720329628E-4</v>
      </c>
      <c r="E50" s="58">
        <f t="shared" si="4"/>
        <v>0</v>
      </c>
      <c r="F50" s="58">
        <f t="shared" si="5"/>
        <v>9.8695652699663485E-5</v>
      </c>
      <c r="G50" s="58">
        <f t="shared" si="0"/>
        <v>3.7000000000000002E-3</v>
      </c>
      <c r="H50" s="58">
        <f t="shared" si="1"/>
        <v>3.4068660772262893E-3</v>
      </c>
      <c r="I50" s="58">
        <f t="shared" si="13"/>
        <v>9612.5287434384281</v>
      </c>
      <c r="J50" s="58">
        <f t="shared" si="14"/>
        <v>32.748598092383027</v>
      </c>
      <c r="K50" s="58">
        <f t="shared" si="6"/>
        <v>9596.1544443922357</v>
      </c>
      <c r="L50" s="58">
        <f t="shared" si="7"/>
        <v>284187.01802805316</v>
      </c>
      <c r="M50" s="58">
        <f t="shared" si="8"/>
        <v>29.564230767272452</v>
      </c>
      <c r="O50" s="58">
        <f>'Quintile Functions'!$CN58</f>
        <v>4710.2462183999996</v>
      </c>
      <c r="Q50" s="58">
        <f>'Male Inactive'!Q50*'MI Epi'!DB68</f>
        <v>1.639118478813386E-3</v>
      </c>
      <c r="R50" s="58">
        <f>'Male Inactive'!R50*'MI Epi'!DB68</f>
        <v>0</v>
      </c>
      <c r="S50" s="58">
        <f t="shared" si="9"/>
        <v>1.637775857791457E-3</v>
      </c>
      <c r="T50" s="58">
        <f t="shared" si="9"/>
        <v>0</v>
      </c>
      <c r="U50" s="58">
        <f t="shared" si="15"/>
        <v>6.6476786534805455E-3</v>
      </c>
      <c r="W50" s="58">
        <f>'Male Inactive'!W50*'Stroke Epi'!$CQ76</f>
        <v>7.5448674881318514E-4</v>
      </c>
      <c r="X50" s="58">
        <f>'Male Inactive'!X50*'Stroke Epi'!$CQ76</f>
        <v>1.8862168720329628E-4</v>
      </c>
      <c r="Y50" s="58">
        <f t="shared" si="10"/>
        <v>7.5420219525457188E-4</v>
      </c>
      <c r="Z50" s="58">
        <f t="shared" si="10"/>
        <v>1.8860389925123844E-4</v>
      </c>
      <c r="AA50" s="58">
        <f t="shared" si="16"/>
        <v>3.0422482270478167E-3</v>
      </c>
      <c r="AC50" s="58">
        <f>'Male Inactive'!AC50*'Bowel Cancer Epi'!$CN93</f>
        <v>2.9608695809899043E-4</v>
      </c>
      <c r="AD50" s="58">
        <f>'Male Inactive'!AD50*'Bowel Cancer Epi'!$CN93</f>
        <v>9.8695652699663485E-5</v>
      </c>
      <c r="AE50" s="58">
        <f t="shared" si="19"/>
        <v>2.9604312868147797E-4</v>
      </c>
      <c r="AF50" s="58">
        <f t="shared" si="19"/>
        <v>9.8690782443955349E-5</v>
      </c>
      <c r="AG50" s="58">
        <f t="shared" si="17"/>
        <v>8.895259655232557E-4</v>
      </c>
      <c r="AI50" s="58">
        <f>'Male Inactive'!AI50*'Diabetes Epi'!$BU103</f>
        <v>6.1451668021442326E-3</v>
      </c>
      <c r="AJ50" s="58">
        <f>'Male Inactive'!AJ50*'Diabetes Epi'!$BU103</f>
        <v>0</v>
      </c>
      <c r="AK50" s="58">
        <f t="shared" si="20"/>
        <v>6.1263238820178367E-3</v>
      </c>
      <c r="AL50" s="58">
        <f t="shared" si="20"/>
        <v>0</v>
      </c>
      <c r="AM50" s="58">
        <f t="shared" si="18"/>
        <v>7.3312049322948547E-2</v>
      </c>
    </row>
    <row r="51" spans="1:39">
      <c r="A51" s="58">
        <v>53</v>
      </c>
      <c r="B51" s="58">
        <f>'ACM Rates'!M64-(SUM(C51:F51))</f>
        <v>3.4146174770929073E-3</v>
      </c>
      <c r="C51" s="58">
        <f t="shared" si="2"/>
        <v>0</v>
      </c>
      <c r="D51" s="58">
        <f t="shared" si="3"/>
        <v>1.8670781115169398E-4</v>
      </c>
      <c r="E51" s="58">
        <f t="shared" si="4"/>
        <v>0</v>
      </c>
      <c r="F51" s="58">
        <f t="shared" si="5"/>
        <v>9.867471175539896E-5</v>
      </c>
      <c r="G51" s="58">
        <f t="shared" si="0"/>
        <v>3.7000000000000002E-3</v>
      </c>
      <c r="H51" s="58">
        <f t="shared" si="1"/>
        <v>3.4087943006942956E-3</v>
      </c>
      <c r="I51" s="58">
        <f t="shared" si="13"/>
        <v>9579.7801453460452</v>
      </c>
      <c r="J51" s="58">
        <f t="shared" si="14"/>
        <v>32.655499961359972</v>
      </c>
      <c r="K51" s="58">
        <f t="shared" si="6"/>
        <v>9563.4523953653661</v>
      </c>
      <c r="L51" s="58">
        <f t="shared" si="7"/>
        <v>274623.56563268782</v>
      </c>
      <c r="M51" s="58">
        <f t="shared" si="8"/>
        <v>28.667000856601366</v>
      </c>
      <c r="O51" s="58">
        <f>'Quintile Functions'!$CN59</f>
        <v>4574.0295681000007</v>
      </c>
      <c r="Q51" s="58">
        <f>'Male Inactive'!Q51*'MI Epi'!DB69</f>
        <v>1.6382985252209161E-3</v>
      </c>
      <c r="R51" s="58">
        <f>'Male Inactive'!R51*'MI Epi'!DB69</f>
        <v>0</v>
      </c>
      <c r="S51" s="58">
        <f t="shared" si="9"/>
        <v>1.636957246763493E-3</v>
      </c>
      <c r="T51" s="58">
        <f t="shared" si="9"/>
        <v>0</v>
      </c>
      <c r="U51" s="58">
        <f t="shared" si="15"/>
        <v>8.2745671036629758E-3</v>
      </c>
      <c r="W51" s="58">
        <f>'Male Inactive'!W51*'Stroke Epi'!$CQ77</f>
        <v>7.4683124460677591E-4</v>
      </c>
      <c r="X51" s="58">
        <f>'Male Inactive'!X51*'Stroke Epi'!$CQ77</f>
        <v>1.8670781115169398E-4</v>
      </c>
      <c r="Y51" s="58">
        <f t="shared" si="10"/>
        <v>7.4655243556487338E-4</v>
      </c>
      <c r="Z51" s="58">
        <f t="shared" si="10"/>
        <v>1.8669038233298796E-4</v>
      </c>
      <c r="AA51" s="58">
        <f t="shared" si="16"/>
        <v>3.6062322022147445E-3</v>
      </c>
      <c r="AC51" s="58">
        <f>'Male Inactive'!AC51*'Bowel Cancer Epi'!$CN94</f>
        <v>2.9602413526619683E-4</v>
      </c>
      <c r="AD51" s="58">
        <f>'Male Inactive'!AD51*'Bowel Cancer Epi'!$CN94</f>
        <v>9.867471175539896E-5</v>
      </c>
      <c r="AE51" s="58">
        <f t="shared" si="19"/>
        <v>2.9598032444499989E-4</v>
      </c>
      <c r="AF51" s="58">
        <f t="shared" si="19"/>
        <v>9.8669843566101534E-5</v>
      </c>
      <c r="AG51" s="58">
        <f t="shared" si="17"/>
        <v>1.0867222231774061E-3</v>
      </c>
      <c r="AI51" s="58">
        <f>'Male Inactive'!AI51*'Diabetes Epi'!$BU104</f>
        <v>6.1408056365953555E-3</v>
      </c>
      <c r="AJ51" s="58">
        <f>'Male Inactive'!AJ51*'Diabetes Epi'!$BU104</f>
        <v>0</v>
      </c>
      <c r="AK51" s="58">
        <f t="shared" si="20"/>
        <v>6.12198942493003E-3</v>
      </c>
      <c r="AL51" s="58">
        <f t="shared" si="20"/>
        <v>0</v>
      </c>
      <c r="AM51" s="58">
        <f t="shared" si="18"/>
        <v>7.8989239846359541E-2</v>
      </c>
    </row>
    <row r="52" spans="1:39">
      <c r="A52" s="58">
        <v>54</v>
      </c>
      <c r="B52" s="58">
        <f>'ACM Rates'!M65-(SUM(C52:F52))</f>
        <v>3.4136362075130617E-3</v>
      </c>
      <c r="C52" s="58">
        <f t="shared" si="2"/>
        <v>0</v>
      </c>
      <c r="D52" s="58">
        <f t="shared" si="3"/>
        <v>1.877082631245615E-4</v>
      </c>
      <c r="E52" s="58">
        <f t="shared" si="4"/>
        <v>0</v>
      </c>
      <c r="F52" s="58">
        <f t="shared" si="5"/>
        <v>9.8655529362377131E-5</v>
      </c>
      <c r="G52" s="58">
        <f t="shared" si="0"/>
        <v>3.7000000000000002E-3</v>
      </c>
      <c r="H52" s="58">
        <f t="shared" si="1"/>
        <v>3.4078163755808522E-3</v>
      </c>
      <c r="I52" s="58">
        <f t="shared" si="13"/>
        <v>9547.1246453846852</v>
      </c>
      <c r="J52" s="58">
        <f t="shared" si="14"/>
        <v>32.534847706253466</v>
      </c>
      <c r="K52" s="58">
        <f t="shared" si="6"/>
        <v>9530.857221531558</v>
      </c>
      <c r="L52" s="58">
        <f t="shared" si="7"/>
        <v>265092.70841115626</v>
      </c>
      <c r="M52" s="58">
        <f t="shared" si="8"/>
        <v>27.766758920373853</v>
      </c>
      <c r="O52" s="58">
        <f>'Quintile Functions'!$CN60</f>
        <v>4422.7622152000004</v>
      </c>
      <c r="Q52" s="58">
        <f>'Male Inactive'!Q52*'MI Epi'!DB70</f>
        <v>1.6375805684047833E-3</v>
      </c>
      <c r="R52" s="58">
        <f>'Male Inactive'!R52*'MI Epi'!DB70</f>
        <v>0</v>
      </c>
      <c r="S52" s="58">
        <f t="shared" si="9"/>
        <v>1.6362404649546969E-3</v>
      </c>
      <c r="T52" s="58">
        <f t="shared" si="9"/>
        <v>0</v>
      </c>
      <c r="U52" s="58">
        <f t="shared" si="15"/>
        <v>9.8979792378422974E-3</v>
      </c>
      <c r="W52" s="58">
        <f>'Male Inactive'!W52*'Stroke Epi'!$CQ78</f>
        <v>7.50833052498246E-4</v>
      </c>
      <c r="X52" s="58">
        <f>'Male Inactive'!X52*'Stroke Epi'!$CQ78</f>
        <v>1.877082631245615E-4</v>
      </c>
      <c r="Y52" s="58">
        <f t="shared" si="10"/>
        <v>7.5055124789569216E-4</v>
      </c>
      <c r="Z52" s="58">
        <f t="shared" si="10"/>
        <v>1.8769064703083593E-4</v>
      </c>
      <c r="AA52" s="58">
        <f t="shared" si="16"/>
        <v>4.1641794262620461E-3</v>
      </c>
      <c r="AC52" s="58">
        <f>'Male Inactive'!AC52*'Bowel Cancer Epi'!$CN95</f>
        <v>2.9596658808713134E-4</v>
      </c>
      <c r="AD52" s="58">
        <f>'Male Inactive'!AD52*'Bowel Cancer Epi'!$CN95</f>
        <v>9.8655529362377131E-5</v>
      </c>
      <c r="AE52" s="58">
        <f t="shared" si="19"/>
        <v>2.9592279429713209E-4</v>
      </c>
      <c r="AF52" s="58">
        <f t="shared" si="19"/>
        <v>9.8650663065691369E-5</v>
      </c>
      <c r="AG52" s="58">
        <f t="shared" si="17"/>
        <v>1.2838377317282608E-3</v>
      </c>
      <c r="AI52" s="58">
        <f>'Male Inactive'!AI52*'Diabetes Epi'!$BU105</f>
        <v>6.1380096781281281E-3</v>
      </c>
      <c r="AJ52" s="58">
        <f>'Male Inactive'!AJ52*'Diabetes Epi'!$BU105</f>
        <v>0</v>
      </c>
      <c r="AK52" s="58">
        <f t="shared" si="20"/>
        <v>6.1192105794061202E-3</v>
      </c>
      <c r="AL52" s="58">
        <f t="shared" si="20"/>
        <v>0</v>
      </c>
      <c r="AM52" s="58">
        <f t="shared" si="18"/>
        <v>8.462765798026689E-2</v>
      </c>
    </row>
    <row r="53" spans="1:39">
      <c r="A53" s="58">
        <v>55</v>
      </c>
      <c r="B53" s="58">
        <f>'ACM Rates'!M66-(SUM(C53:F53))</f>
        <v>5.3207675244130474E-3</v>
      </c>
      <c r="C53" s="58">
        <f t="shared" si="2"/>
        <v>0</v>
      </c>
      <c r="D53" s="58">
        <f t="shared" si="3"/>
        <v>2.8331907668623026E-4</v>
      </c>
      <c r="E53" s="58">
        <f t="shared" si="4"/>
        <v>0</v>
      </c>
      <c r="F53" s="58">
        <f t="shared" si="5"/>
        <v>2.9591339890072275E-4</v>
      </c>
      <c r="G53" s="58">
        <f t="shared" si="0"/>
        <v>5.9000000000000007E-3</v>
      </c>
      <c r="H53" s="58">
        <f t="shared" si="1"/>
        <v>5.3066373131863687E-3</v>
      </c>
      <c r="I53" s="58">
        <f t="shared" si="13"/>
        <v>9514.5897976784308</v>
      </c>
      <c r="J53" s="58">
        <f t="shared" si="14"/>
        <v>50.490477240022706</v>
      </c>
      <c r="K53" s="58">
        <f t="shared" si="6"/>
        <v>9489.3445590584197</v>
      </c>
      <c r="L53" s="58">
        <f t="shared" si="7"/>
        <v>255603.36385209777</v>
      </c>
      <c r="M53" s="58">
        <f t="shared" si="8"/>
        <v>26.864359818692893</v>
      </c>
      <c r="O53" s="58">
        <f>'Quintile Functions'!$CN61</f>
        <v>4256.0837774999982</v>
      </c>
      <c r="Q53" s="58">
        <f>'Male Inactive'!Q53*'MI Epi'!DB71</f>
        <v>2.503573808936772E-3</v>
      </c>
      <c r="R53" s="58">
        <f>'Male Inactive'!R53*'MI Epi'!DB71</f>
        <v>0</v>
      </c>
      <c r="S53" s="58">
        <f t="shared" si="9"/>
        <v>2.5004424817430815E-3</v>
      </c>
      <c r="T53" s="58">
        <f t="shared" si="9"/>
        <v>0</v>
      </c>
      <c r="U53" s="58">
        <f t="shared" si="15"/>
        <v>1.1518024228646756E-2</v>
      </c>
      <c r="W53" s="58">
        <f>'Male Inactive'!W53*'Stroke Epi'!$CQ79</f>
        <v>1.3221556912024082E-3</v>
      </c>
      <c r="X53" s="58">
        <f>'Male Inactive'!X53*'Stroke Epi'!$CQ79</f>
        <v>2.8331907668623026E-4</v>
      </c>
      <c r="Y53" s="58">
        <f t="shared" si="10"/>
        <v>1.3212820284482785E-3</v>
      </c>
      <c r="Z53" s="58">
        <f t="shared" si="10"/>
        <v>2.8327894562663047E-4</v>
      </c>
      <c r="AA53" s="58">
        <f t="shared" si="16"/>
        <v>4.7248013980935597E-3</v>
      </c>
      <c r="AC53" s="58">
        <f>'Male Inactive'!AC53*'Bowel Cancer Epi'!$CN96</f>
        <v>4.9318899816787147E-4</v>
      </c>
      <c r="AD53" s="58">
        <f>'Male Inactive'!AD53*'Bowel Cancer Epi'!$CN96</f>
        <v>2.9591339890072275E-4</v>
      </c>
      <c r="AE53" s="58">
        <f t="shared" si="19"/>
        <v>4.9306740046495268E-4</v>
      </c>
      <c r="AF53" s="58">
        <f t="shared" si="19"/>
        <v>2.9586962084915402E-4</v>
      </c>
      <c r="AG53" s="58">
        <f t="shared" si="17"/>
        <v>1.4808760355135258E-3</v>
      </c>
      <c r="AI53" s="58">
        <f>'Male Inactive'!AI53*'Diabetes Epi'!$BU106</f>
        <v>7.8513205684207273E-3</v>
      </c>
      <c r="AJ53" s="58">
        <f>'Male Inactive'!AJ53*'Diabetes Epi'!$BU106</f>
        <v>0</v>
      </c>
      <c r="AK53" s="58">
        <f t="shared" si="20"/>
        <v>7.8205794564722986E-3</v>
      </c>
      <c r="AL53" s="58">
        <f t="shared" si="20"/>
        <v>0</v>
      </c>
      <c r="AM53" s="58">
        <f t="shared" si="18"/>
        <v>9.0229014099649799E-2</v>
      </c>
    </row>
    <row r="54" spans="1:39">
      <c r="A54" s="58">
        <v>56</v>
      </c>
      <c r="B54" s="58">
        <f>'ACM Rates'!M67-(SUM(C54:F54))</f>
        <v>5.3187373943771842E-3</v>
      </c>
      <c r="C54" s="58">
        <f t="shared" si="2"/>
        <v>0</v>
      </c>
      <c r="D54" s="58">
        <f t="shared" si="3"/>
        <v>2.8540091480458863E-4</v>
      </c>
      <c r="E54" s="58">
        <f t="shared" si="4"/>
        <v>0</v>
      </c>
      <c r="F54" s="58">
        <f t="shared" si="5"/>
        <v>2.9586169081822816E-4</v>
      </c>
      <c r="G54" s="58">
        <f t="shared" si="0"/>
        <v>5.9000000000000007E-3</v>
      </c>
      <c r="H54" s="58">
        <f t="shared" si="1"/>
        <v>5.3046179542646232E-3</v>
      </c>
      <c r="I54" s="58">
        <f t="shared" si="13"/>
        <v>9464.0993204384085</v>
      </c>
      <c r="J54" s="58">
        <f t="shared" si="14"/>
        <v>50.203431176141201</v>
      </c>
      <c r="K54" s="58">
        <f t="shared" si="6"/>
        <v>9438.9976048503377</v>
      </c>
      <c r="L54" s="58">
        <f t="shared" si="7"/>
        <v>246164.36624724744</v>
      </c>
      <c r="M54" s="58">
        <f t="shared" si="8"/>
        <v>26.010332088932927</v>
      </c>
      <c r="O54" s="58">
        <f>'Quintile Functions'!$CN62</f>
        <v>4073.6338727999992</v>
      </c>
      <c r="Q54" s="58">
        <f>'Male Inactive'!Q54*'MI Epi'!DB72</f>
        <v>2.5026860098441095E-3</v>
      </c>
      <c r="R54" s="58">
        <f>'Male Inactive'!R54*'MI Epi'!DB72</f>
        <v>0</v>
      </c>
      <c r="S54" s="58">
        <f t="shared" si="9"/>
        <v>2.4995569021478703E-3</v>
      </c>
      <c r="T54" s="58">
        <f t="shared" si="9"/>
        <v>0</v>
      </c>
      <c r="U54" s="58">
        <f t="shared" si="15"/>
        <v>1.3989666553302783E-2</v>
      </c>
      <c r="W54" s="58">
        <f>'Male Inactive'!W54*'Stroke Epi'!$CQ80</f>
        <v>1.3318709357547471E-3</v>
      </c>
      <c r="X54" s="58">
        <f>'Male Inactive'!X54*'Stroke Epi'!$CQ80</f>
        <v>2.8540091480458863E-4</v>
      </c>
      <c r="Y54" s="58">
        <f t="shared" si="10"/>
        <v>1.3309843892921336E-3</v>
      </c>
      <c r="Z54" s="58">
        <f t="shared" si="10"/>
        <v>2.8536019183766914E-4</v>
      </c>
      <c r="AA54" s="58">
        <f t="shared" si="16"/>
        <v>5.7581928605421684E-3</v>
      </c>
      <c r="AC54" s="58">
        <f>'Male Inactive'!AC54*'Bowel Cancer Epi'!$CN97</f>
        <v>4.9310281803038023E-4</v>
      </c>
      <c r="AD54" s="58">
        <f>'Male Inactive'!AD54*'Bowel Cancer Epi'!$CN97</f>
        <v>2.9586169081822816E-4</v>
      </c>
      <c r="AE54" s="58">
        <f t="shared" si="19"/>
        <v>4.9298126281638321E-4</v>
      </c>
      <c r="AF54" s="58">
        <f t="shared" si="19"/>
        <v>2.9581792806421259E-4</v>
      </c>
      <c r="AG54" s="58">
        <f t="shared" si="17"/>
        <v>1.6778400653360596E-3</v>
      </c>
      <c r="AI54" s="58">
        <f>'Male Inactive'!AI54*'Diabetes Epi'!$BU107</f>
        <v>7.8509516244171448E-3</v>
      </c>
      <c r="AJ54" s="58">
        <f>'Male Inactive'!AJ54*'Diabetes Epi'!$BU107</f>
        <v>0</v>
      </c>
      <c r="AK54" s="58">
        <f t="shared" si="20"/>
        <v>7.8202133977570698E-3</v>
      </c>
      <c r="AL54" s="58">
        <f t="shared" si="20"/>
        <v>0</v>
      </c>
      <c r="AM54" s="58">
        <f t="shared" si="18"/>
        <v>9.7343950382076633E-2</v>
      </c>
    </row>
    <row r="55" spans="1:39">
      <c r="A55" s="58">
        <v>57</v>
      </c>
      <c r="B55" s="58">
        <f>'ACM Rates'!M68-(SUM(C55:F55))</f>
        <v>5.3162725501495478E-3</v>
      </c>
      <c r="C55" s="58">
        <f t="shared" si="2"/>
        <v>0</v>
      </c>
      <c r="D55" s="58">
        <f t="shared" si="3"/>
        <v>2.8792074047374357E-4</v>
      </c>
      <c r="E55" s="58">
        <f t="shared" si="4"/>
        <v>0</v>
      </c>
      <c r="F55" s="58">
        <f t="shared" si="5"/>
        <v>2.9580670937670941E-4</v>
      </c>
      <c r="G55" s="58">
        <f t="shared" si="0"/>
        <v>5.9000000000000007E-3</v>
      </c>
      <c r="H55" s="58">
        <f t="shared" si="1"/>
        <v>5.3021661820722432E-3</v>
      </c>
      <c r="I55" s="58">
        <f t="shared" si="13"/>
        <v>9413.8958892622668</v>
      </c>
      <c r="J55" s="58">
        <f t="shared" si="14"/>
        <v>49.914040425595296</v>
      </c>
      <c r="K55" s="58">
        <f t="shared" si="6"/>
        <v>9388.9388690494688</v>
      </c>
      <c r="L55" s="58">
        <f t="shared" si="7"/>
        <v>236775.42737819802</v>
      </c>
      <c r="M55" s="58">
        <f t="shared" si="8"/>
        <v>25.151693853792263</v>
      </c>
      <c r="O55" s="58">
        <f>'Quintile Functions'!$CN63</f>
        <v>3875.052118900001</v>
      </c>
      <c r="Q55" s="58">
        <f>'Male Inactive'!Q55*'MI Epi'!DB73</f>
        <v>2.5017666326383747E-3</v>
      </c>
      <c r="R55" s="58">
        <f>'Male Inactive'!R55*'MI Epi'!DB73</f>
        <v>0</v>
      </c>
      <c r="S55" s="58">
        <f t="shared" si="9"/>
        <v>2.498639822556159E-3</v>
      </c>
      <c r="T55" s="58">
        <f t="shared" si="9"/>
        <v>0</v>
      </c>
      <c r="U55" s="58">
        <f t="shared" si="15"/>
        <v>1.6454255487858598E-2</v>
      </c>
      <c r="W55" s="58">
        <f>'Male Inactive'!W55*'Stroke Epi'!$CQ81</f>
        <v>1.3436301222108031E-3</v>
      </c>
      <c r="X55" s="58">
        <f>'Male Inactive'!X55*'Stroke Epi'!$CQ81</f>
        <v>2.8792074047374357E-4</v>
      </c>
      <c r="Y55" s="58">
        <f t="shared" si="10"/>
        <v>1.3427278554076771E-3</v>
      </c>
      <c r="Z55" s="58">
        <f t="shared" si="10"/>
        <v>2.8787929527507305E-4</v>
      </c>
      <c r="AA55" s="58">
        <f t="shared" si="16"/>
        <v>6.7980928982823022E-3</v>
      </c>
      <c r="AC55" s="58">
        <f>'Male Inactive'!AC55*'Bowel Cancer Epi'!$CN98</f>
        <v>4.9301118229451576E-4</v>
      </c>
      <c r="AD55" s="58">
        <f>'Male Inactive'!AD55*'Bowel Cancer Epi'!$CN98</f>
        <v>2.9580670937670941E-4</v>
      </c>
      <c r="AE55" s="58">
        <f t="shared" si="19"/>
        <v>4.9288967225102898E-4</v>
      </c>
      <c r="AF55" s="58">
        <f t="shared" si="19"/>
        <v>2.9576296288569282E-4</v>
      </c>
      <c r="AG55" s="58">
        <f t="shared" si="17"/>
        <v>1.8747308353654129E-3</v>
      </c>
      <c r="AI55" s="58">
        <f>'Male Inactive'!AI55*'Diabetes Epi'!$BU108</f>
        <v>7.851116048648632E-3</v>
      </c>
      <c r="AJ55" s="58">
        <f>'Male Inactive'!AJ55*'Diabetes Epi'!$BU108</f>
        <v>0</v>
      </c>
      <c r="AK55" s="58">
        <f t="shared" si="20"/>
        <v>7.820376536142648E-3</v>
      </c>
      <c r="AL55" s="58">
        <f t="shared" si="20"/>
        <v>0</v>
      </c>
      <c r="AM55" s="58">
        <f t="shared" si="18"/>
        <v>0.10440291331486519</v>
      </c>
    </row>
    <row r="56" spans="1:39">
      <c r="A56" s="58">
        <v>58</v>
      </c>
      <c r="B56" s="58">
        <f>'ACM Rates'!M69-(SUM(C56:F56))</f>
        <v>5.3161818380852727E-3</v>
      </c>
      <c r="C56" s="58">
        <f t="shared" si="2"/>
        <v>0</v>
      </c>
      <c r="D56" s="58">
        <f t="shared" si="3"/>
        <v>2.8808274133671396E-4</v>
      </c>
      <c r="E56" s="58">
        <f t="shared" si="4"/>
        <v>0</v>
      </c>
      <c r="F56" s="58">
        <f t="shared" si="5"/>
        <v>2.9573542057801359E-4</v>
      </c>
      <c r="G56" s="58">
        <f t="shared" si="0"/>
        <v>5.9000000000000007E-3</v>
      </c>
      <c r="H56" s="58">
        <f t="shared" si="1"/>
        <v>5.3020759509743165E-3</v>
      </c>
      <c r="I56" s="58">
        <f t="shared" si="13"/>
        <v>9363.9818488366709</v>
      </c>
      <c r="J56" s="58">
        <f t="shared" si="14"/>
        <v>49.648542966076931</v>
      </c>
      <c r="K56" s="58">
        <f t="shared" si="6"/>
        <v>9339.1575773536315</v>
      </c>
      <c r="L56" s="58">
        <f t="shared" si="7"/>
        <v>227436.26980084437</v>
      </c>
      <c r="M56" s="58">
        <f t="shared" si="8"/>
        <v>24.288414210147128</v>
      </c>
      <c r="O56" s="58">
        <f>'Quintile Functions'!$CN64</f>
        <v>3659.9781335999978</v>
      </c>
      <c r="Q56" s="58">
        <f>'Male Inactive'!Q56*'MI Epi'!DB74</f>
        <v>2.5005249059677687E-3</v>
      </c>
      <c r="R56" s="58">
        <f>'Male Inactive'!R56*'MI Epi'!DB74</f>
        <v>0</v>
      </c>
      <c r="S56" s="58">
        <f t="shared" si="9"/>
        <v>2.4974011977442201E-3</v>
      </c>
      <c r="T56" s="58">
        <f t="shared" si="9"/>
        <v>0</v>
      </c>
      <c r="U56" s="58">
        <f t="shared" si="15"/>
        <v>1.8911782052402279E-2</v>
      </c>
      <c r="W56" s="58">
        <f>'Male Inactive'!W56*'Stroke Epi'!$CQ82</f>
        <v>1.3443861262379989E-3</v>
      </c>
      <c r="X56" s="58">
        <f>'Male Inactive'!X56*'Stroke Epi'!$CQ82</f>
        <v>2.8808274133671396E-4</v>
      </c>
      <c r="Y56" s="58">
        <f t="shared" si="10"/>
        <v>1.3434828440418434E-3</v>
      </c>
      <c r="Z56" s="58">
        <f t="shared" si="10"/>
        <v>2.8804124948822452E-4</v>
      </c>
      <c r="AA56" s="58">
        <f t="shared" si="16"/>
        <v>7.8460721914498863E-3</v>
      </c>
      <c r="AC56" s="58">
        <f>'Male Inactive'!AC56*'Bowel Cancer Epi'!$CN99</f>
        <v>4.9289236763002276E-4</v>
      </c>
      <c r="AD56" s="58">
        <f>'Male Inactive'!AD56*'Bowel Cancer Epi'!$CN99</f>
        <v>2.9573542057801359E-4</v>
      </c>
      <c r="AE56" s="58">
        <f t="shared" si="19"/>
        <v>4.9277091614197133E-4</v>
      </c>
      <c r="AF56" s="58">
        <f t="shared" si="19"/>
        <v>2.9569169516896476E-4</v>
      </c>
      <c r="AG56" s="58">
        <f t="shared" si="17"/>
        <v>2.0715461959044026E-3</v>
      </c>
      <c r="AI56" s="58">
        <f>'Male Inactive'!AI56*'Diabetes Epi'!$BU109</f>
        <v>7.8495437354697117E-3</v>
      </c>
      <c r="AJ56" s="58">
        <f>'Male Inactive'!AJ56*'Diabetes Epi'!$BU109</f>
        <v>0</v>
      </c>
      <c r="AK56" s="58">
        <f t="shared" si="20"/>
        <v>7.81881651781835E-3</v>
      </c>
      <c r="AL56" s="58">
        <f t="shared" si="20"/>
        <v>0</v>
      </c>
      <c r="AM56" s="58">
        <f t="shared" si="18"/>
        <v>0.11140681975741533</v>
      </c>
    </row>
    <row r="57" spans="1:39">
      <c r="A57" s="58">
        <v>59</v>
      </c>
      <c r="B57" s="58">
        <f>'ACM Rates'!M70-(SUM(C57:F57))</f>
        <v>5.3161499172780183E-3</v>
      </c>
      <c r="C57" s="58">
        <f t="shared" si="2"/>
        <v>0</v>
      </c>
      <c r="D57" s="58">
        <f t="shared" si="3"/>
        <v>2.8824197798896288E-4</v>
      </c>
      <c r="E57" s="58">
        <f t="shared" si="4"/>
        <v>0</v>
      </c>
      <c r="F57" s="58">
        <f t="shared" si="5"/>
        <v>2.9560810473301934E-4</v>
      </c>
      <c r="G57" s="58">
        <f t="shared" si="0"/>
        <v>5.9000000000000007E-3</v>
      </c>
      <c r="H57" s="58">
        <f t="shared" si="1"/>
        <v>5.3020441994131584E-3</v>
      </c>
      <c r="I57" s="58">
        <f t="shared" si="13"/>
        <v>9314.3333058705939</v>
      </c>
      <c r="J57" s="58">
        <f t="shared" si="14"/>
        <v>49.385006875791973</v>
      </c>
      <c r="K57" s="58">
        <f t="shared" si="6"/>
        <v>9289.6408024326993</v>
      </c>
      <c r="L57" s="58">
        <f t="shared" si="7"/>
        <v>218146.62899841164</v>
      </c>
      <c r="M57" s="58">
        <f t="shared" si="8"/>
        <v>23.420530684780115</v>
      </c>
      <c r="O57" s="58">
        <f>'Quintile Functions'!$CN65</f>
        <v>3428.0515346999982</v>
      </c>
      <c r="Q57" s="58">
        <f>'Male Inactive'!Q57*'MI Epi'!DB75</f>
        <v>2.4980733498922562E-3</v>
      </c>
      <c r="R57" s="58">
        <f>'Male Inactive'!R57*'MI Epi'!DB75</f>
        <v>0</v>
      </c>
      <c r="S57" s="58">
        <f t="shared" si="9"/>
        <v>2.4949557611902984E-3</v>
      </c>
      <c r="T57" s="58">
        <f t="shared" si="9"/>
        <v>0</v>
      </c>
      <c r="U57" s="58">
        <f t="shared" si="15"/>
        <v>2.136195294299735E-2</v>
      </c>
      <c r="W57" s="58">
        <f>'Male Inactive'!W57*'Stroke Epi'!$CQ83</f>
        <v>1.3451292306151602E-3</v>
      </c>
      <c r="X57" s="58">
        <f>'Male Inactive'!X57*'Stroke Epi'!$CQ83</f>
        <v>2.8824197798896288E-4</v>
      </c>
      <c r="Y57" s="58">
        <f t="shared" si="10"/>
        <v>1.3442249497952474E-3</v>
      </c>
      <c r="Z57" s="58">
        <f t="shared" si="10"/>
        <v>2.8820044026112157E-4</v>
      </c>
      <c r="AA57" s="58">
        <f t="shared" si="16"/>
        <v>8.8935344273900103E-3</v>
      </c>
      <c r="AC57" s="58">
        <f>'Male Inactive'!AC57*'Bowel Cancer Epi'!$CN100</f>
        <v>4.9268017455503233E-4</v>
      </c>
      <c r="AD57" s="58">
        <f>'Male Inactive'!AD57*'Bowel Cancer Epi'!$CN100</f>
        <v>2.9560810473301934E-4</v>
      </c>
      <c r="AE57" s="58">
        <f t="shared" si="19"/>
        <v>4.9255882760701475E-4</v>
      </c>
      <c r="AF57" s="58">
        <f t="shared" si="19"/>
        <v>2.9556441696210189E-4</v>
      </c>
      <c r="AG57" s="58">
        <f t="shared" si="17"/>
        <v>2.2682753293378649E-3</v>
      </c>
      <c r="AI57" s="58">
        <f>'Male Inactive'!AI57*'Diabetes Epi'!$BU110</f>
        <v>7.8393561194604992E-3</v>
      </c>
      <c r="AJ57" s="58">
        <f>'Male Inactive'!AJ57*'Diabetes Epi'!$BU110</f>
        <v>0</v>
      </c>
      <c r="AK57" s="58">
        <f t="shared" si="20"/>
        <v>7.8087085054212579E-3</v>
      </c>
      <c r="AL57" s="58">
        <f t="shared" si="20"/>
        <v>0</v>
      </c>
      <c r="AM57" s="58">
        <f t="shared" si="18"/>
        <v>0.11835456679271679</v>
      </c>
    </row>
    <row r="58" spans="1:39">
      <c r="A58" s="58">
        <v>60</v>
      </c>
      <c r="B58" s="58">
        <f>'ACM Rates'!M71-(SUM(C58:F58))</f>
        <v>8.5316669312513541E-3</v>
      </c>
      <c r="C58" s="58">
        <f t="shared" si="2"/>
        <v>9.5719746776891853E-5</v>
      </c>
      <c r="D58" s="58">
        <f t="shared" si="3"/>
        <v>4.8066417468621336E-4</v>
      </c>
      <c r="E58" s="58">
        <f t="shared" si="4"/>
        <v>0</v>
      </c>
      <c r="F58" s="58">
        <f t="shared" si="5"/>
        <v>4.9194914728553901E-4</v>
      </c>
      <c r="G58" s="58">
        <f t="shared" si="0"/>
        <v>9.5999999999999974E-3</v>
      </c>
      <c r="H58" s="58">
        <f t="shared" si="1"/>
        <v>8.4953755429543198E-3</v>
      </c>
      <c r="I58" s="58">
        <f t="shared" si="13"/>
        <v>9264.9482989948028</v>
      </c>
      <c r="J58" s="58">
        <f t="shared" si="14"/>
        <v>78.709215186016678</v>
      </c>
      <c r="K58" s="58">
        <f t="shared" si="6"/>
        <v>9225.5936914017948</v>
      </c>
      <c r="L58" s="58">
        <f t="shared" si="7"/>
        <v>208921.03530700988</v>
      </c>
      <c r="M58" s="58">
        <f t="shared" si="8"/>
        <v>22.549616961130447</v>
      </c>
      <c r="O58" s="58">
        <f>'Quintile Functions'!$CN66</f>
        <v>3178.91194</v>
      </c>
      <c r="Q58" s="58">
        <f>'Male Inactive'!Q58*'MI Epi'!DB76</f>
        <v>3.1587516436374311E-3</v>
      </c>
      <c r="R58" s="58">
        <f>'Male Inactive'!R58*'MI Epi'!DB76</f>
        <v>9.5719746776891853E-5</v>
      </c>
      <c r="S58" s="58">
        <f t="shared" si="9"/>
        <v>3.1537680363711296E-3</v>
      </c>
      <c r="T58" s="58">
        <f t="shared" si="9"/>
        <v>9.5715165788101686E-5</v>
      </c>
      <c r="U58" s="58">
        <f t="shared" si="15"/>
        <v>2.3803611576622242E-2</v>
      </c>
      <c r="W58" s="58">
        <f>'Male Inactive'!W58*'Stroke Epi'!$CQ84</f>
        <v>2.3071880384938235E-3</v>
      </c>
      <c r="X58" s="58">
        <f>'Male Inactive'!X58*'Stroke Epi'!$CQ84</f>
        <v>4.8066417468621336E-4</v>
      </c>
      <c r="Y58" s="58">
        <f t="shared" si="10"/>
        <v>2.3045285258964654E-3</v>
      </c>
      <c r="Z58" s="58">
        <f t="shared" si="10"/>
        <v>4.8054867416824631E-4</v>
      </c>
      <c r="AA58" s="58">
        <f t="shared" si="16"/>
        <v>9.9404688735607368E-3</v>
      </c>
      <c r="AC58" s="58">
        <f>'Male Inactive'!AC58*'Bowel Cancer Epi'!$CN101</f>
        <v>6.8872880619975463E-4</v>
      </c>
      <c r="AD58" s="58">
        <f>'Male Inactive'!AD58*'Bowel Cancer Epi'!$CN101</f>
        <v>4.9194914728553901E-4</v>
      </c>
      <c r="AE58" s="58">
        <f t="shared" si="19"/>
        <v>6.884916869556168E-4</v>
      </c>
      <c r="AF58" s="58">
        <f t="shared" si="19"/>
        <v>4.9182816014448072E-4</v>
      </c>
      <c r="AG58" s="58">
        <f t="shared" si="17"/>
        <v>2.4648810120650811E-3</v>
      </c>
      <c r="AI58" s="58">
        <f>'Male Inactive'!AI58*'Diabetes Epi'!$BU111</f>
        <v>9.1175472541093188E-3</v>
      </c>
      <c r="AJ58" s="58">
        <f>'Male Inactive'!AJ58*'Diabetes Epi'!$BU111</f>
        <v>0</v>
      </c>
      <c r="AK58" s="58">
        <f t="shared" si="20"/>
        <v>9.0761084558415028E-3</v>
      </c>
      <c r="AL58" s="58">
        <f t="shared" si="20"/>
        <v>0</v>
      </c>
      <c r="AM58" s="58">
        <f t="shared" si="18"/>
        <v>0.1252390789857683</v>
      </c>
    </row>
    <row r="59" spans="1:39">
      <c r="A59" s="58">
        <v>61</v>
      </c>
      <c r="B59" s="58">
        <f>'ACM Rates'!M72-(SUM(C59:F59))</f>
        <v>8.5336737779500259E-3</v>
      </c>
      <c r="C59" s="58">
        <f t="shared" si="2"/>
        <v>9.497116070966706E-5</v>
      </c>
      <c r="D59" s="58">
        <f t="shared" si="3"/>
        <v>4.8091361793774527E-4</v>
      </c>
      <c r="E59" s="58">
        <f t="shared" si="4"/>
        <v>0</v>
      </c>
      <c r="F59" s="58">
        <f t="shared" si="5"/>
        <v>4.904414434025614E-4</v>
      </c>
      <c r="G59" s="58">
        <f t="shared" si="0"/>
        <v>9.5999999999999992E-3</v>
      </c>
      <c r="H59" s="58">
        <f t="shared" si="1"/>
        <v>8.497365338740015E-3</v>
      </c>
      <c r="I59" s="58">
        <f t="shared" si="13"/>
        <v>9186.2390838087867</v>
      </c>
      <c r="J59" s="58">
        <f t="shared" si="14"/>
        <v>78.058829584135623</v>
      </c>
      <c r="K59" s="58">
        <f t="shared" si="6"/>
        <v>9147.20966901672</v>
      </c>
      <c r="L59" s="58">
        <f t="shared" si="7"/>
        <v>199773.82563799317</v>
      </c>
      <c r="M59" s="58">
        <f t="shared" si="8"/>
        <v>21.747074489940577</v>
      </c>
      <c r="O59" s="58">
        <f>'Quintile Functions'!$CN67</f>
        <v>2912.1989673000007</v>
      </c>
      <c r="Q59" s="58">
        <f>'Male Inactive'!Q59*'MI Epi'!DB77</f>
        <v>3.1340483034190134E-3</v>
      </c>
      <c r="R59" s="58">
        <f>'Male Inactive'!R59*'MI Epi'!DB77</f>
        <v>9.497116070966706E-5</v>
      </c>
      <c r="S59" s="58">
        <f t="shared" si="9"/>
        <v>3.1291423005898045E-3</v>
      </c>
      <c r="T59" s="58">
        <f t="shared" si="9"/>
        <v>9.4966651091765719E-5</v>
      </c>
      <c r="U59" s="58">
        <f t="shared" si="15"/>
        <v>2.6789157506516784E-2</v>
      </c>
      <c r="W59" s="58">
        <f>'Male Inactive'!W59*'Stroke Epi'!$CQ85</f>
        <v>2.3083853661011772E-3</v>
      </c>
      <c r="X59" s="58">
        <f>'Male Inactive'!X59*'Stroke Epi'!$CQ85</f>
        <v>4.8091361793774527E-4</v>
      </c>
      <c r="Y59" s="58">
        <f t="shared" si="10"/>
        <v>2.3057230935129569E-3</v>
      </c>
      <c r="Z59" s="58">
        <f t="shared" si="10"/>
        <v>4.8079799751898911E-4</v>
      </c>
      <c r="AA59" s="58">
        <f t="shared" si="16"/>
        <v>1.1747185725734759E-2</v>
      </c>
      <c r="AC59" s="58">
        <f>'Male Inactive'!AC59*'Bowel Cancer Epi'!$CN102</f>
        <v>6.866180207635859E-4</v>
      </c>
      <c r="AD59" s="58">
        <f>'Male Inactive'!AD59*'Bowel Cancer Epi'!$CN102</f>
        <v>4.904414434025614E-4</v>
      </c>
      <c r="AE59" s="58">
        <f t="shared" si="19"/>
        <v>6.863823525514734E-4</v>
      </c>
      <c r="AF59" s="58">
        <f t="shared" si="19"/>
        <v>4.903211966567067E-4</v>
      </c>
      <c r="AG59" s="58">
        <f t="shared" si="17"/>
        <v>2.6611563204069983E-3</v>
      </c>
      <c r="AI59" s="58">
        <f>'Male Inactive'!AI59*'Diabetes Epi'!$BU112</f>
        <v>8.9589223222864937E-3</v>
      </c>
      <c r="AJ59" s="58">
        <f>'Male Inactive'!AJ59*'Diabetes Epi'!$BU112</f>
        <v>0</v>
      </c>
      <c r="AK59" s="58">
        <f t="shared" si="20"/>
        <v>8.9189107536958856E-3</v>
      </c>
      <c r="AL59" s="58">
        <f t="shared" si="20"/>
        <v>0</v>
      </c>
      <c r="AM59" s="58">
        <f t="shared" si="18"/>
        <v>0.13317850397782527</v>
      </c>
    </row>
    <row r="60" spans="1:39">
      <c r="A60" s="58">
        <v>62</v>
      </c>
      <c r="B60" s="58">
        <f>'ACM Rates'!M73-(SUM(C60:F60))</f>
        <v>8.5324005899056095E-3</v>
      </c>
      <c r="C60" s="58">
        <f t="shared" si="2"/>
        <v>9.5337703826353372E-5</v>
      </c>
      <c r="D60" s="58">
        <f t="shared" si="3"/>
        <v>4.8115857291958192E-4</v>
      </c>
      <c r="E60" s="58">
        <f t="shared" si="4"/>
        <v>0</v>
      </c>
      <c r="F60" s="58">
        <f t="shared" si="5"/>
        <v>4.911031333484537E-4</v>
      </c>
      <c r="G60" s="58">
        <f t="shared" si="0"/>
        <v>9.5999999999999992E-3</v>
      </c>
      <c r="H60" s="58">
        <f t="shared" si="1"/>
        <v>8.4961029686360101E-3</v>
      </c>
      <c r="I60" s="58">
        <f t="shared" si="13"/>
        <v>9108.1802542246514</v>
      </c>
      <c r="J60" s="58">
        <f t="shared" si="14"/>
        <v>77.384037296789955</v>
      </c>
      <c r="K60" s="58">
        <f t="shared" si="6"/>
        <v>9069.4882355762566</v>
      </c>
      <c r="L60" s="58">
        <f t="shared" si="7"/>
        <v>190704.33740241686</v>
      </c>
      <c r="M60" s="58">
        <f t="shared" si="8"/>
        <v>20.937699088021713</v>
      </c>
      <c r="O60" s="58">
        <f>'Quintile Functions'!$CN68</f>
        <v>2627.5522344000001</v>
      </c>
      <c r="Q60" s="58">
        <f>'Male Inactive'!Q60*'MI Epi'!DB78</f>
        <v>3.1461442262696615E-3</v>
      </c>
      <c r="R60" s="58">
        <f>'Male Inactive'!R60*'MI Epi'!DB78</f>
        <v>9.5337703826353372E-5</v>
      </c>
      <c r="S60" s="58">
        <f t="shared" si="9"/>
        <v>3.1412003006501266E-3</v>
      </c>
      <c r="T60" s="58">
        <f t="shared" si="9"/>
        <v>9.5333159331856265E-5</v>
      </c>
      <c r="U60" s="58">
        <f t="shared" si="15"/>
        <v>2.9742330599596727E-2</v>
      </c>
      <c r="W60" s="58">
        <f>'Male Inactive'!W60*'Stroke Epi'!$CQ86</f>
        <v>2.3095611500139933E-3</v>
      </c>
      <c r="X60" s="58">
        <f>'Male Inactive'!X60*'Stroke Epi'!$CQ86</f>
        <v>4.8115857291958192E-4</v>
      </c>
      <c r="Y60" s="58">
        <f t="shared" si="10"/>
        <v>2.3068961657040088E-3</v>
      </c>
      <c r="Z60" s="58">
        <f t="shared" si="10"/>
        <v>4.8104283469696529E-4</v>
      </c>
      <c r="AA60" s="58">
        <f t="shared" si="16"/>
        <v>1.3551540617909502E-2</v>
      </c>
      <c r="AC60" s="58">
        <f>'Male Inactive'!AC60*'Bowel Cancer Epi'!$CN103</f>
        <v>6.8754438668783518E-4</v>
      </c>
      <c r="AD60" s="58">
        <f>'Male Inactive'!AD60*'Bowel Cancer Epi'!$CN103</f>
        <v>4.911031333484537E-4</v>
      </c>
      <c r="AE60" s="58">
        <f t="shared" si="19"/>
        <v>6.873080822057398E-4</v>
      </c>
      <c r="AF60" s="58">
        <f t="shared" si="19"/>
        <v>4.9098256194313183E-4</v>
      </c>
      <c r="AG60" s="58">
        <f t="shared" si="17"/>
        <v>2.8567916510670067E-3</v>
      </c>
      <c r="AI60" s="58">
        <f>'Male Inactive'!AI60*'Diabetes Epi'!$BU113</f>
        <v>9.0596606109829333E-3</v>
      </c>
      <c r="AJ60" s="58">
        <f>'Male Inactive'!AJ60*'Diabetes Epi'!$BU113</f>
        <v>0</v>
      </c>
      <c r="AK60" s="58">
        <f t="shared" si="20"/>
        <v>9.0187455379089343E-3</v>
      </c>
      <c r="AL60" s="58">
        <f t="shared" si="20"/>
        <v>0</v>
      </c>
      <c r="AM60" s="58">
        <f t="shared" si="18"/>
        <v>0.14090960754023218</v>
      </c>
    </row>
    <row r="61" spans="1:39">
      <c r="A61" s="58">
        <v>63</v>
      </c>
      <c r="B61" s="58">
        <f>'ACM Rates'!M74-(SUM(C61:F61))</f>
        <v>8.5309395539277903E-3</v>
      </c>
      <c r="C61" s="58">
        <f t="shared" si="2"/>
        <v>9.5769526519526706E-5</v>
      </c>
      <c r="D61" s="58">
        <f t="shared" si="3"/>
        <v>4.8139966791063389E-4</v>
      </c>
      <c r="E61" s="58">
        <f t="shared" si="4"/>
        <v>0</v>
      </c>
      <c r="F61" s="58">
        <f t="shared" si="5"/>
        <v>4.9189125164204894E-4</v>
      </c>
      <c r="G61" s="58">
        <f t="shared" si="0"/>
        <v>9.5999999999999992E-3</v>
      </c>
      <c r="H61" s="58">
        <f t="shared" si="1"/>
        <v>8.4946543447119716E-3</v>
      </c>
      <c r="I61" s="58">
        <f t="shared" si="13"/>
        <v>9030.7962169278617</v>
      </c>
      <c r="J61" s="58">
        <f t="shared" si="14"/>
        <v>76.713492320334694</v>
      </c>
      <c r="K61" s="58">
        <f t="shared" si="6"/>
        <v>8992.4394707676947</v>
      </c>
      <c r="L61" s="58">
        <f t="shared" si="7"/>
        <v>181711.89793164918</v>
      </c>
      <c r="M61" s="58">
        <f t="shared" si="8"/>
        <v>20.121359575254015</v>
      </c>
      <c r="O61" s="58">
        <f>'Quintile Functions'!$CN69</f>
        <v>2324.6113591000012</v>
      </c>
      <c r="Q61" s="58">
        <f>'Male Inactive'!Q61*'MI Epi'!DB79</f>
        <v>3.1603943751443812E-3</v>
      </c>
      <c r="R61" s="58">
        <f>'Male Inactive'!R61*'MI Epi'!DB79</f>
        <v>9.5769526519526706E-5</v>
      </c>
      <c r="S61" s="58">
        <f t="shared" si="9"/>
        <v>3.1554055857390129E-3</v>
      </c>
      <c r="T61" s="58">
        <f t="shared" si="9"/>
        <v>9.5764940764797579E-5</v>
      </c>
      <c r="U61" s="58">
        <f t="shared" si="15"/>
        <v>3.2697888316090162E-2</v>
      </c>
      <c r="W61" s="58">
        <f>'Male Inactive'!W61*'Stroke Epi'!$CQ87</f>
        <v>2.3107184059710426E-3</v>
      </c>
      <c r="X61" s="58">
        <f>'Male Inactive'!X61*'Stroke Epi'!$CQ87</f>
        <v>4.8139966791063389E-4</v>
      </c>
      <c r="Y61" s="58">
        <f t="shared" si="10"/>
        <v>2.3080507513236759E-3</v>
      </c>
      <c r="Z61" s="58">
        <f t="shared" si="10"/>
        <v>4.8128381368195416E-4</v>
      </c>
      <c r="AA61" s="58">
        <f t="shared" si="16"/>
        <v>1.5353517651479345E-2</v>
      </c>
      <c r="AC61" s="58">
        <f>'Male Inactive'!AC61*'Bowel Cancer Epi'!$CN104</f>
        <v>6.8864775229886851E-4</v>
      </c>
      <c r="AD61" s="58">
        <f>'Male Inactive'!AD61*'Bowel Cancer Epi'!$CN104</f>
        <v>4.9189125164204894E-4</v>
      </c>
      <c r="AE61" s="58">
        <f t="shared" si="19"/>
        <v>6.8841068885638901E-4</v>
      </c>
      <c r="AF61" s="58">
        <f t="shared" si="19"/>
        <v>4.9177029297398089E-4</v>
      </c>
      <c r="AG61" s="58">
        <f t="shared" si="17"/>
        <v>3.0526524744712963E-3</v>
      </c>
      <c r="AI61" s="58">
        <f>'Male Inactive'!AI61*'Diabetes Epi'!$BU114</f>
        <v>9.1755360205914953E-3</v>
      </c>
      <c r="AJ61" s="58">
        <f>'Male Inactive'!AJ61*'Diabetes Epi'!$BU114</f>
        <v>0</v>
      </c>
      <c r="AK61" s="58">
        <f t="shared" si="20"/>
        <v>9.1335692439336036E-3</v>
      </c>
      <c r="AL61" s="58">
        <f t="shared" si="20"/>
        <v>0</v>
      </c>
      <c r="AM61" s="58">
        <f t="shared" si="18"/>
        <v>0.14865752518388914</v>
      </c>
    </row>
    <row r="62" spans="1:39">
      <c r="A62" s="58">
        <v>64</v>
      </c>
      <c r="B62" s="58">
        <f>'ACM Rates'!M75-(SUM(C62:F62))</f>
        <v>8.5292340557902684E-3</v>
      </c>
      <c r="C62" s="58">
        <f t="shared" si="2"/>
        <v>9.6285260420825086E-5</v>
      </c>
      <c r="D62" s="58">
        <f t="shared" si="3"/>
        <v>4.8163699123575057E-4</v>
      </c>
      <c r="E62" s="58">
        <f t="shared" si="4"/>
        <v>0</v>
      </c>
      <c r="F62" s="58">
        <f t="shared" si="5"/>
        <v>4.9284369255315488E-4</v>
      </c>
      <c r="G62" s="58">
        <f t="shared" si="0"/>
        <v>9.5999999999999992E-3</v>
      </c>
      <c r="H62" s="58">
        <f t="shared" si="1"/>
        <v>8.4929633327496257E-3</v>
      </c>
      <c r="I62" s="58">
        <f t="shared" si="13"/>
        <v>8954.0827246075278</v>
      </c>
      <c r="J62" s="58">
        <f t="shared" si="14"/>
        <v>76.046696258498599</v>
      </c>
      <c r="K62" s="58">
        <f t="shared" si="6"/>
        <v>8916.0593764782789</v>
      </c>
      <c r="L62" s="58">
        <f t="shared" si="7"/>
        <v>172795.83855517086</v>
      </c>
      <c r="M62" s="58">
        <f t="shared" si="8"/>
        <v>19.297994431109615</v>
      </c>
      <c r="O62" s="58">
        <f>'Quintile Functions'!$CN70</f>
        <v>2003.0159591999982</v>
      </c>
      <c r="Q62" s="58">
        <f>'Male Inactive'!Q62*'MI Epi'!DB80</f>
        <v>3.1774135938872276E-3</v>
      </c>
      <c r="R62" s="58">
        <f>'Male Inactive'!R62*'MI Epi'!DB80</f>
        <v>9.6285260420825086E-5</v>
      </c>
      <c r="S62" s="58">
        <f t="shared" si="9"/>
        <v>3.1723709575748327E-3</v>
      </c>
      <c r="T62" s="58">
        <f t="shared" si="9"/>
        <v>9.6280625143885246E-5</v>
      </c>
      <c r="U62" s="58">
        <f t="shared" si="15"/>
        <v>3.5657768625730162E-2</v>
      </c>
      <c r="W62" s="58">
        <f>'Male Inactive'!W62*'Stroke Epi'!$CQ88</f>
        <v>2.3118575579316025E-3</v>
      </c>
      <c r="X62" s="58">
        <f>'Male Inactive'!X62*'Stroke Epi'!$CQ88</f>
        <v>4.8163699123575057E-4</v>
      </c>
      <c r="Y62" s="58">
        <f t="shared" si="10"/>
        <v>2.3091872734163355E-3</v>
      </c>
      <c r="Z62" s="58">
        <f t="shared" si="10"/>
        <v>4.8152102275911268E-4</v>
      </c>
      <c r="AA62" s="58">
        <f t="shared" si="16"/>
        <v>1.7153103402191994E-2</v>
      </c>
      <c r="AC62" s="58">
        <f>'Male Inactive'!AC62*'Bowel Cancer Epi'!$CN105</f>
        <v>6.8998116957441678E-4</v>
      </c>
      <c r="AD62" s="58">
        <f>'Male Inactive'!AD62*'Bowel Cancer Epi'!$CN105</f>
        <v>4.9284369255315488E-4</v>
      </c>
      <c r="AE62" s="58">
        <f t="shared" si="19"/>
        <v>6.8974318730485873E-4</v>
      </c>
      <c r="AF62" s="58">
        <f t="shared" si="19"/>
        <v>4.9272226504959438E-4</v>
      </c>
      <c r="AG62" s="58">
        <f t="shared" si="17"/>
        <v>3.2487890497036979E-3</v>
      </c>
      <c r="AI62" s="58">
        <f>'Male Inactive'!AI62*'Diabetes Epi'!$BU115</f>
        <v>9.3104249497301204E-3</v>
      </c>
      <c r="AJ62" s="58">
        <f>'Male Inactive'!AJ62*'Diabetes Epi'!$BU115</f>
        <v>0</v>
      </c>
      <c r="AK62" s="58">
        <f t="shared" si="20"/>
        <v>9.2672171416842142E-3</v>
      </c>
      <c r="AL62" s="58">
        <f t="shared" si="20"/>
        <v>0</v>
      </c>
      <c r="AM62" s="58">
        <f t="shared" si="18"/>
        <v>0.15643332062792389</v>
      </c>
    </row>
    <row r="63" spans="1:39">
      <c r="A63" s="58">
        <v>65</v>
      </c>
      <c r="B63" s="58">
        <f>'ACM Rates'!M76-(SUM(C63:F63))</f>
        <v>1.235253923275031E-2</v>
      </c>
      <c r="C63" s="58">
        <f t="shared" si="2"/>
        <v>9.6913861465003037E-5</v>
      </c>
      <c r="D63" s="58">
        <f t="shared" si="3"/>
        <v>1.0601153853142507E-3</v>
      </c>
      <c r="E63" s="58">
        <f t="shared" si="4"/>
        <v>0</v>
      </c>
      <c r="F63" s="58">
        <f t="shared" si="5"/>
        <v>7.9043152047043766E-4</v>
      </c>
      <c r="G63" s="58">
        <f t="shared" si="0"/>
        <v>1.43E-2</v>
      </c>
      <c r="H63" s="58">
        <f t="shared" si="1"/>
        <v>1.2276559788130581E-2</v>
      </c>
      <c r="I63" s="58">
        <f t="shared" si="13"/>
        <v>8878.0360283490299</v>
      </c>
      <c r="J63" s="58">
        <f t="shared" si="14"/>
        <v>108.99174010320424</v>
      </c>
      <c r="K63" s="58">
        <f t="shared" si="6"/>
        <v>8823.5401582974282</v>
      </c>
      <c r="L63" s="58">
        <f t="shared" si="7"/>
        <v>163972.29839687343</v>
      </c>
      <c r="M63" s="58">
        <f t="shared" si="8"/>
        <v>18.469433765900803</v>
      </c>
      <c r="O63" s="58">
        <f>'Quintile Functions'!$CN71</f>
        <v>1662.4056525000015</v>
      </c>
      <c r="Q63" s="58">
        <f>'Male Inactive'!Q63*'MI Epi'!DB81</f>
        <v>3.9734683200651245E-3</v>
      </c>
      <c r="R63" s="58">
        <f>'Male Inactive'!R63*'MI Epi'!DB81</f>
        <v>9.6913861465003037E-5</v>
      </c>
      <c r="S63" s="58">
        <f t="shared" si="9"/>
        <v>3.9655845402596368E-3</v>
      </c>
      <c r="T63" s="58">
        <f t="shared" si="9"/>
        <v>9.6909165468450631E-5</v>
      </c>
      <c r="U63" s="58">
        <f t="shared" si="15"/>
        <v>3.8624458075530277E-2</v>
      </c>
      <c r="W63" s="58">
        <f>'Male Inactive'!W63*'Stroke Epi'!$CQ89</f>
        <v>4.6259580450076394E-3</v>
      </c>
      <c r="X63" s="58">
        <f>'Male Inactive'!X63*'Stroke Epi'!$CQ89</f>
        <v>1.0601153853142507E-3</v>
      </c>
      <c r="Y63" s="58">
        <f t="shared" si="10"/>
        <v>4.6152747808829719E-3</v>
      </c>
      <c r="Z63" s="58">
        <f t="shared" si="10"/>
        <v>1.0595536615140011E-3</v>
      </c>
      <c r="AA63" s="58">
        <f t="shared" si="16"/>
        <v>1.8950284885332843E-2</v>
      </c>
      <c r="AC63" s="58">
        <f>'Male Inactive'!AC63*'Bowel Cancer Epi'!$CN106</f>
        <v>1.1856472807056564E-3</v>
      </c>
      <c r="AD63" s="58">
        <f>'Male Inactive'!AD63*'Bowel Cancer Epi'!$CN106</f>
        <v>7.9043152047043766E-4</v>
      </c>
      <c r="AE63" s="58">
        <f t="shared" si="19"/>
        <v>1.1849446786753592E-3</v>
      </c>
      <c r="AF63" s="58">
        <f t="shared" si="19"/>
        <v>7.9011921176774802E-4</v>
      </c>
      <c r="AG63" s="58">
        <f t="shared" si="17"/>
        <v>3.445266701457781E-3</v>
      </c>
      <c r="AI63" s="58">
        <f>'Male Inactive'!AI63*'Diabetes Epi'!$BU116</f>
        <v>1.0955851158992396E-2</v>
      </c>
      <c r="AJ63" s="58">
        <f>'Male Inactive'!AJ63*'Diabetes Epi'!$BU116</f>
        <v>0</v>
      </c>
      <c r="AK63" s="58">
        <f t="shared" si="20"/>
        <v>1.0896054395723831E-2</v>
      </c>
      <c r="AL63" s="58">
        <f t="shared" si="20"/>
        <v>0</v>
      </c>
      <c r="AM63" s="58">
        <f t="shared" si="18"/>
        <v>0.16425083621915443</v>
      </c>
    </row>
    <row r="64" spans="1:39">
      <c r="A64" s="58">
        <v>66</v>
      </c>
      <c r="B64" s="58">
        <f>'ACM Rates'!M77-(SUM(C64:F64))</f>
        <v>1.2351932751008501E-2</v>
      </c>
      <c r="C64" s="58">
        <f t="shared" si="2"/>
        <v>9.6949295850583191E-5</v>
      </c>
      <c r="D64" s="58">
        <f t="shared" si="3"/>
        <v>1.0605938327993836E-3</v>
      </c>
      <c r="E64" s="58">
        <f t="shared" si="4"/>
        <v>0</v>
      </c>
      <c r="F64" s="58">
        <f t="shared" si="5"/>
        <v>7.9052412034153103E-4</v>
      </c>
      <c r="G64" s="58">
        <f t="shared" si="0"/>
        <v>1.43E-2</v>
      </c>
      <c r="H64" s="58">
        <f t="shared" si="1"/>
        <v>1.2275960751716553E-2</v>
      </c>
      <c r="I64" s="58">
        <f t="shared" si="13"/>
        <v>8769.0442882458265</v>
      </c>
      <c r="J64" s="58">
        <f t="shared" si="14"/>
        <v>107.64844351256998</v>
      </c>
      <c r="K64" s="58">
        <f t="shared" si="6"/>
        <v>8715.2200664895427</v>
      </c>
      <c r="L64" s="58">
        <f t="shared" si="7"/>
        <v>155257.07833038387</v>
      </c>
      <c r="M64" s="58">
        <f t="shared" si="8"/>
        <v>17.705131052706971</v>
      </c>
      <c r="O64" s="58">
        <f>'Quintile Functions'!$CN72</f>
        <v>1596.7224253467768</v>
      </c>
      <c r="Q64" s="58">
        <f>'Male Inactive'!Q64*'MI Epi'!DB82</f>
        <v>3.9749211298739104E-3</v>
      </c>
      <c r="R64" s="58">
        <f>'Male Inactive'!R64*'MI Epi'!DB82</f>
        <v>9.6949295850583191E-5</v>
      </c>
      <c r="S64" s="58">
        <f t="shared" si="9"/>
        <v>3.9670315877771145E-3</v>
      </c>
      <c r="T64" s="58">
        <f t="shared" si="9"/>
        <v>9.6944596419512585E-5</v>
      </c>
      <c r="U64" s="58">
        <f t="shared" si="15"/>
        <v>4.2344068424834826E-2</v>
      </c>
      <c r="W64" s="58">
        <f>'Male Inactive'!W64*'Stroke Epi'!$CQ90</f>
        <v>4.6280458158518547E-3</v>
      </c>
      <c r="X64" s="58">
        <f>'Male Inactive'!X64*'Stroke Epi'!$CQ90</f>
        <v>1.0605938327993836E-3</v>
      </c>
      <c r="Y64" s="58">
        <f t="shared" si="10"/>
        <v>4.6173529139217351E-3</v>
      </c>
      <c r="Z64" s="58">
        <f t="shared" si="10"/>
        <v>1.0600316019440115E-3</v>
      </c>
      <c r="AA64" s="58">
        <f t="shared" si="16"/>
        <v>2.2442324079431232E-2</v>
      </c>
      <c r="AC64" s="58">
        <f>'Male Inactive'!AC64*'Bowel Cancer Epi'!$CN107</f>
        <v>1.1857861805122964E-3</v>
      </c>
      <c r="AD64" s="58">
        <f>'Male Inactive'!AD64*'Bowel Cancer Epi'!$CN107</f>
        <v>7.9052412034153103E-4</v>
      </c>
      <c r="AE64" s="58">
        <f t="shared" si="19"/>
        <v>1.1850834138837918E-3</v>
      </c>
      <c r="AF64" s="58">
        <f t="shared" si="19"/>
        <v>7.9021173846971493E-4</v>
      </c>
      <c r="AG64" s="58">
        <f t="shared" si="17"/>
        <v>3.8390430195654442E-3</v>
      </c>
      <c r="AI64" s="58">
        <f>'Male Inactive'!AI64*'Diabetes Epi'!$BU117</f>
        <v>1.0968802431519443E-2</v>
      </c>
      <c r="AJ64" s="58">
        <f>'Male Inactive'!AJ64*'Diabetes Epi'!$BU117</f>
        <v>0</v>
      </c>
      <c r="AK64" s="58">
        <f t="shared" si="20"/>
        <v>1.0908864467527368E-2</v>
      </c>
      <c r="AL64" s="58">
        <f t="shared" si="20"/>
        <v>0</v>
      </c>
      <c r="AM64" s="58">
        <f t="shared" si="18"/>
        <v>0.17335720456889123</v>
      </c>
    </row>
    <row r="65" spans="1:39">
      <c r="A65" s="58">
        <v>67</v>
      </c>
      <c r="B65" s="58">
        <f>'ACM Rates'!M78-(SUM(C65:F65))</f>
        <v>1.2351334328964481E-2</v>
      </c>
      <c r="C65" s="58">
        <f t="shared" si="2"/>
        <v>9.6984269005481212E-5</v>
      </c>
      <c r="D65" s="58">
        <f t="shared" si="3"/>
        <v>1.0610655001467399E-3</v>
      </c>
      <c r="E65" s="58">
        <f t="shared" si="4"/>
        <v>0</v>
      </c>
      <c r="F65" s="58">
        <f t="shared" si="5"/>
        <v>7.9061590188329791E-4</v>
      </c>
      <c r="G65" s="58">
        <f t="shared" si="0"/>
        <v>1.43E-2</v>
      </c>
      <c r="H65" s="58">
        <f t="shared" si="1"/>
        <v>1.2275369675701198E-2</v>
      </c>
      <c r="I65" s="58">
        <f t="shared" si="13"/>
        <v>8661.395844733257</v>
      </c>
      <c r="J65" s="58">
        <f t="shared" si="14"/>
        <v>106.32183590168299</v>
      </c>
      <c r="K65" s="58">
        <f t="shared" si="6"/>
        <v>8608.2349267824156</v>
      </c>
      <c r="L65" s="58">
        <f t="shared" si="7"/>
        <v>146648.84340360147</v>
      </c>
      <c r="M65" s="58">
        <f t="shared" si="8"/>
        <v>16.931317541938043</v>
      </c>
      <c r="O65" s="58">
        <f>'Quintile Functions'!$CN73</f>
        <v>1533.6344049186823</v>
      </c>
      <c r="Q65" s="58">
        <f>'Male Inactive'!Q65*'MI Epi'!DB83</f>
        <v>3.9763550292247303E-3</v>
      </c>
      <c r="R65" s="58">
        <f>'Male Inactive'!R65*'MI Epi'!DB83</f>
        <v>9.6984269005481212E-5</v>
      </c>
      <c r="S65" s="58">
        <f t="shared" si="9"/>
        <v>3.968459797779933E-3</v>
      </c>
      <c r="T65" s="58">
        <f t="shared" si="9"/>
        <v>9.6979566183263977E-5</v>
      </c>
      <c r="U65" s="58">
        <f t="shared" si="15"/>
        <v>4.6050639519859222E-2</v>
      </c>
      <c r="W65" s="58">
        <f>'Male Inactive'!W65*'Stroke Epi'!$CQ91</f>
        <v>4.6301040006403189E-3</v>
      </c>
      <c r="X65" s="58">
        <f>'Male Inactive'!X65*'Stroke Epi'!$CQ91</f>
        <v>1.0610655001467399E-3</v>
      </c>
      <c r="Y65" s="58">
        <f t="shared" si="10"/>
        <v>4.6194015932363719E-3</v>
      </c>
      <c r="Z65" s="58">
        <f t="shared" si="10"/>
        <v>1.0605027691980018E-3</v>
      </c>
      <c r="AA65" s="58">
        <f t="shared" si="16"/>
        <v>2.5923500991209329E-2</v>
      </c>
      <c r="AC65" s="58">
        <f>'Male Inactive'!AC65*'Bowel Cancer Epi'!$CN108</f>
        <v>1.1859238528249469E-3</v>
      </c>
      <c r="AD65" s="58">
        <f>'Male Inactive'!AD65*'Bowel Cancer Epi'!$CN108</f>
        <v>7.9061590188329791E-4</v>
      </c>
      <c r="AE65" s="58">
        <f t="shared" si="19"/>
        <v>1.1852209230337474E-3</v>
      </c>
      <c r="AF65" s="58">
        <f t="shared" si="19"/>
        <v>7.9030344748032277E-4</v>
      </c>
      <c r="AG65" s="58">
        <f t="shared" si="17"/>
        <v>4.2327098457775178E-3</v>
      </c>
      <c r="AI65" s="58">
        <f>'Male Inactive'!AI65*'Diabetes Epi'!$BU118</f>
        <v>1.0981476111998888E-2</v>
      </c>
      <c r="AJ65" s="58">
        <f>'Male Inactive'!AJ65*'Diabetes Epi'!$BU118</f>
        <v>0</v>
      </c>
      <c r="AK65" s="58">
        <f t="shared" si="20"/>
        <v>1.0921399813109578E-2</v>
      </c>
      <c r="AL65" s="58">
        <f t="shared" si="20"/>
        <v>0</v>
      </c>
      <c r="AM65" s="58">
        <f t="shared" si="18"/>
        <v>0.18237493878730715</v>
      </c>
    </row>
    <row r="66" spans="1:39">
      <c r="A66" s="58">
        <v>68</v>
      </c>
      <c r="B66" s="58">
        <f>'ACM Rates'!M79-(SUM(C66:F66))</f>
        <v>1.2350743831482951E-2</v>
      </c>
      <c r="C66" s="58">
        <f t="shared" si="2"/>
        <v>9.7018788238505593E-5</v>
      </c>
      <c r="D66" s="58">
        <f t="shared" si="3"/>
        <v>1.0615305108589953E-3</v>
      </c>
      <c r="E66" s="58">
        <f t="shared" si="4"/>
        <v>0</v>
      </c>
      <c r="F66" s="58">
        <f t="shared" si="5"/>
        <v>7.907068694195489E-4</v>
      </c>
      <c r="G66" s="58">
        <f t="shared" si="0"/>
        <v>1.43E-2</v>
      </c>
      <c r="H66" s="58">
        <f t="shared" si="1"/>
        <v>1.2274786426622275E-2</v>
      </c>
      <c r="I66" s="58">
        <f t="shared" si="13"/>
        <v>8555.0740088315742</v>
      </c>
      <c r="J66" s="58">
        <f t="shared" si="14"/>
        <v>105.01170632235483</v>
      </c>
      <c r="K66" s="58">
        <f t="shared" si="6"/>
        <v>8502.5681556703967</v>
      </c>
      <c r="L66" s="58">
        <f t="shared" si="7"/>
        <v>138146.27524793107</v>
      </c>
      <c r="M66" s="58">
        <f t="shared" si="8"/>
        <v>16.147876114843648</v>
      </c>
      <c r="O66" s="58">
        <f>'Quintile Functions'!$CN74</f>
        <v>1473.0390521317222</v>
      </c>
      <c r="Q66" s="58">
        <f>'Male Inactive'!Q66*'MI Epi'!DB84</f>
        <v>3.9777703177787289E-3</v>
      </c>
      <c r="R66" s="58">
        <f>'Male Inactive'!R66*'MI Epi'!DB84</f>
        <v>9.7018788238505593E-5</v>
      </c>
      <c r="S66" s="58">
        <f t="shared" si="9"/>
        <v>3.9698694688207192E-3</v>
      </c>
      <c r="T66" s="58">
        <f t="shared" si="9"/>
        <v>9.7014082068080931E-5</v>
      </c>
      <c r="U66" s="58">
        <f t="shared" si="15"/>
        <v>4.9744193810195125E-2</v>
      </c>
      <c r="W66" s="58">
        <f>'Male Inactive'!W66*'Stroke Epi'!$CQ92</f>
        <v>4.6321331382937958E-3</v>
      </c>
      <c r="X66" s="58">
        <f>'Male Inactive'!X66*'Stroke Epi'!$CQ92</f>
        <v>1.0615305108589953E-3</v>
      </c>
      <c r="Y66" s="58">
        <f t="shared" si="10"/>
        <v>4.6214213554388595E-3</v>
      </c>
      <c r="Z66" s="58">
        <f t="shared" si="10"/>
        <v>1.0609672866570552E-3</v>
      </c>
      <c r="AA66" s="58">
        <f t="shared" si="16"/>
        <v>2.939382098201538E-2</v>
      </c>
      <c r="AC66" s="58">
        <f>'Male Inactive'!AC66*'Bowel Cancer Epi'!$CN109</f>
        <v>1.1860603041293231E-3</v>
      </c>
      <c r="AD66" s="58">
        <f>'Male Inactive'!AD66*'Bowel Cancer Epi'!$CN109</f>
        <v>7.907068694195489E-4</v>
      </c>
      <c r="AE66" s="58">
        <f t="shared" si="19"/>
        <v>1.1853572126039325E-3</v>
      </c>
      <c r="AF66" s="58">
        <f t="shared" si="19"/>
        <v>7.9039434312055956E-4</v>
      </c>
      <c r="AG66" s="58">
        <f t="shared" si="17"/>
        <v>4.6262667796455135E-3</v>
      </c>
      <c r="AI66" s="58">
        <f>'Male Inactive'!AI66*'Diabetes Epi'!$BU119</f>
        <v>1.0993880817140037E-2</v>
      </c>
      <c r="AJ66" s="58">
        <f>'Male Inactive'!AJ66*'Diabetes Epi'!$BU119</f>
        <v>0</v>
      </c>
      <c r="AK66" s="58">
        <f t="shared" si="20"/>
        <v>1.0933668965408483E-2</v>
      </c>
      <c r="AL66" s="58">
        <f t="shared" si="20"/>
        <v>0</v>
      </c>
      <c r="AM66" s="58">
        <f t="shared" si="18"/>
        <v>0.19130454897802915</v>
      </c>
    </row>
    <row r="67" spans="1:39">
      <c r="A67" s="58">
        <v>69</v>
      </c>
      <c r="B67" s="58">
        <f>'ACM Rates'!M80-(SUM(C67:F67))</f>
        <v>1.2350161126476314E-2</v>
      </c>
      <c r="C67" s="58">
        <f t="shared" si="2"/>
        <v>9.7052860710967781E-5</v>
      </c>
      <c r="D67" s="58">
        <f t="shared" si="3"/>
        <v>1.0619889854346866E-3</v>
      </c>
      <c r="E67" s="58">
        <f t="shared" si="4"/>
        <v>0</v>
      </c>
      <c r="F67" s="58">
        <f t="shared" si="5"/>
        <v>7.9079702737803168E-4</v>
      </c>
      <c r="G67" s="58">
        <f t="shared" ref="G67:G98" si="21">B67+(SUM(C67:F67))</f>
        <v>1.43E-2</v>
      </c>
      <c r="H67" s="58">
        <f t="shared" ref="H67:H98" si="22">1-EXP(-B67)</f>
        <v>1.2274210874027469E-2</v>
      </c>
      <c r="I67" s="58">
        <f t="shared" si="13"/>
        <v>8450.0623025092191</v>
      </c>
      <c r="J67" s="58">
        <f t="shared" si="14"/>
        <v>103.71784659966825</v>
      </c>
      <c r="K67" s="58">
        <f t="shared" si="6"/>
        <v>8398.2033792093862</v>
      </c>
      <c r="L67" s="58">
        <f t="shared" si="7"/>
        <v>129748.07186872174</v>
      </c>
      <c r="M67" s="58">
        <f t="shared" si="8"/>
        <v>15.354688193268524</v>
      </c>
      <c r="O67" s="58">
        <f>'Quintile Functions'!$CN75</f>
        <v>1414.837879318555</v>
      </c>
      <c r="Q67" s="58">
        <f>'Male Inactive'!Q67*'MI Epi'!DB85</f>
        <v>3.9791672891496786E-3</v>
      </c>
      <c r="R67" s="58">
        <f>'Male Inactive'!R67*'MI Epi'!DB85</f>
        <v>9.7052860710967781E-5</v>
      </c>
      <c r="S67" s="58">
        <f t="shared" si="9"/>
        <v>3.9712608934258098E-3</v>
      </c>
      <c r="T67" s="58">
        <f t="shared" si="9"/>
        <v>9.7048151234457869E-5</v>
      </c>
      <c r="U67" s="58">
        <f t="shared" si="15"/>
        <v>5.3424754194177429E-2</v>
      </c>
      <c r="W67" s="58">
        <f>'Male Inactive'!W67*'Stroke Epi'!$CQ93</f>
        <v>4.6341337546240867E-3</v>
      </c>
      <c r="X67" s="58">
        <f>'Male Inactive'!X67*'Stroke Epi'!$CQ93</f>
        <v>1.0619889854346866E-3</v>
      </c>
      <c r="Y67" s="58">
        <f t="shared" si="10"/>
        <v>4.6234127240861733E-3</v>
      </c>
      <c r="Z67" s="58">
        <f t="shared" si="10"/>
        <v>1.061425274701322E-3</v>
      </c>
      <c r="AA67" s="58">
        <f t="shared" si="16"/>
        <v>3.285329008483201E-2</v>
      </c>
      <c r="AC67" s="58">
        <f>'Male Inactive'!AC67*'Bowel Cancer Epi'!$CN110</f>
        <v>1.1861955410670474E-3</v>
      </c>
      <c r="AD67" s="58">
        <f>'Male Inactive'!AD67*'Bowel Cancer Epi'!$CN110</f>
        <v>7.9079702737803168E-4</v>
      </c>
      <c r="AE67" s="58">
        <f t="shared" si="19"/>
        <v>1.1854922892284847E-3</v>
      </c>
      <c r="AF67" s="58">
        <f t="shared" si="19"/>
        <v>7.9048442981466405E-4</v>
      </c>
      <c r="AG67" s="58">
        <f t="shared" si="17"/>
        <v>5.0197134235282466E-3</v>
      </c>
      <c r="AI67" s="58">
        <f>'Male Inactive'!AI67*'Diabetes Epi'!$BU120</f>
        <v>1.1006024799286591E-2</v>
      </c>
      <c r="AJ67" s="58">
        <f>'Male Inactive'!AJ67*'Diabetes Epi'!$BU120</f>
        <v>0</v>
      </c>
      <c r="AK67" s="58">
        <f t="shared" si="20"/>
        <v>1.094568009634278E-2</v>
      </c>
      <c r="AL67" s="58">
        <f t="shared" si="20"/>
        <v>0</v>
      </c>
      <c r="AM67" s="58">
        <f t="shared" si="18"/>
        <v>0.20014655733333508</v>
      </c>
    </row>
    <row r="68" spans="1:39">
      <c r="A68" s="58">
        <v>70</v>
      </c>
      <c r="B68" s="58">
        <f>'ACM Rates'!M81-(SUM(C68:F68))</f>
        <v>2.1088925660680467E-2</v>
      </c>
      <c r="C68" s="58">
        <f t="shared" ref="C68:C98" si="23">R68</f>
        <v>1.9417298688083595E-4</v>
      </c>
      <c r="D68" s="58">
        <f t="shared" ref="D68:D98" si="24">X68</f>
        <v>1.9317109844783043E-3</v>
      </c>
      <c r="E68" s="58">
        <f t="shared" ref="E68:E98" si="25">AJ68</f>
        <v>0</v>
      </c>
      <c r="F68" s="58">
        <f t="shared" ref="F68:F98" si="26">AD68</f>
        <v>1.2851903679603931E-3</v>
      </c>
      <c r="G68" s="58">
        <f t="shared" si="21"/>
        <v>2.4500000000000001E-2</v>
      </c>
      <c r="H68" s="58">
        <f t="shared" si="22"/>
        <v>2.0868109252309641E-2</v>
      </c>
      <c r="I68" s="58">
        <f t="shared" si="13"/>
        <v>8346.3444559095515</v>
      </c>
      <c r="J68" s="58">
        <f t="shared" si="14"/>
        <v>174.1724279633294</v>
      </c>
      <c r="K68" s="58">
        <f t="shared" ref="K68:K98" si="27">0.5*(I68+I69)</f>
        <v>8259.2582419278879</v>
      </c>
      <c r="L68" s="58">
        <f t="shared" ref="L68:L98" si="28">SUM(K69:K162)</f>
        <v>121488.81362679385</v>
      </c>
      <c r="M68" s="58">
        <f t="shared" ref="M68:M98" si="29">L68/I68</f>
        <v>14.555930954991299</v>
      </c>
      <c r="O68" s="58">
        <f>'Quintile Functions'!$CN76</f>
        <v>1358.9362901531711</v>
      </c>
      <c r="Q68" s="58">
        <f>'Male Inactive'!Q68*'MI Epi'!DB86</f>
        <v>5.3397571392229878E-3</v>
      </c>
      <c r="R68" s="58">
        <f>'Male Inactive'!R68*'MI Epi'!DB86</f>
        <v>1.9417298688083595E-4</v>
      </c>
      <c r="S68" s="58">
        <f t="shared" ref="S68:T98" si="30">1-EXP(-Q68)</f>
        <v>5.3255259776530117E-3</v>
      </c>
      <c r="T68" s="58">
        <f t="shared" si="30"/>
        <v>1.9415413652656976E-4</v>
      </c>
      <c r="U68" s="58">
        <f t="shared" si="15"/>
        <v>5.7092344005731953E-2</v>
      </c>
      <c r="W68" s="58">
        <f>'Male Inactive'!W68*'Stroke Epi'!$CQ94</f>
        <v>6.9541595441218948E-3</v>
      </c>
      <c r="X68" s="58">
        <f>'Male Inactive'!X68*'Stroke Epi'!$CQ94</f>
        <v>1.9317109844783043E-3</v>
      </c>
      <c r="Y68" s="58">
        <f t="shared" ref="Y68:Z98" si="31">1-EXP(-W68)</f>
        <v>6.930035330242168E-3</v>
      </c>
      <c r="Z68" s="58">
        <f t="shared" si="31"/>
        <v>1.9298464316002129E-3</v>
      </c>
      <c r="AA68" s="58">
        <f t="shared" si="16"/>
        <v>3.6301914984895579E-2</v>
      </c>
      <c r="AC68" s="58">
        <f>'Male Inactive'!AC68*'Bowel Cancer Epi'!$CN111</f>
        <v>1.4829119630312231E-3</v>
      </c>
      <c r="AD68" s="58">
        <f>'Male Inactive'!AD68*'Bowel Cancer Epi'!$CN111</f>
        <v>1.2851903679603931E-3</v>
      </c>
      <c r="AE68" s="58">
        <f t="shared" si="19"/>
        <v>1.481812992378817E-3</v>
      </c>
      <c r="AF68" s="58">
        <f t="shared" si="19"/>
        <v>1.2843648645003425E-3</v>
      </c>
      <c r="AG68" s="58">
        <f t="shared" si="17"/>
        <v>5.4130493826391318E-3</v>
      </c>
      <c r="AI68" s="58">
        <f>'Male Inactive'!AI68*'Diabetes Epi'!$BU121</f>
        <v>1.1578148981075708E-2</v>
      </c>
      <c r="AJ68" s="58">
        <f>'Male Inactive'!AJ68*'Diabetes Epi'!$BU121</f>
        <v>0</v>
      </c>
      <c r="AK68" s="58">
        <f t="shared" si="20"/>
        <v>1.1511380149092032E-2</v>
      </c>
      <c r="AL68" s="58">
        <f t="shared" si="20"/>
        <v>0</v>
      </c>
      <c r="AM68" s="58">
        <f t="shared" si="18"/>
        <v>0.20890149724072285</v>
      </c>
    </row>
    <row r="69" spans="1:39">
      <c r="A69" s="58">
        <v>71</v>
      </c>
      <c r="B69" s="58">
        <f>'ACM Rates'!M82-(SUM(C69:F69))</f>
        <v>2.1087999926855922E-2</v>
      </c>
      <c r="C69" s="58">
        <f t="shared" si="23"/>
        <v>1.9423315401294241E-4</v>
      </c>
      <c r="D69" s="58">
        <f t="shared" si="24"/>
        <v>1.9324488073327302E-3</v>
      </c>
      <c r="E69" s="58">
        <f t="shared" si="25"/>
        <v>0</v>
      </c>
      <c r="F69" s="58">
        <f t="shared" si="26"/>
        <v>1.2853181117984055E-3</v>
      </c>
      <c r="G69" s="58">
        <f t="shared" si="21"/>
        <v>2.4500000000000001E-2</v>
      </c>
      <c r="H69" s="58">
        <f t="shared" si="22"/>
        <v>2.0867202836380105E-2</v>
      </c>
      <c r="I69" s="58">
        <f t="shared" ref="I69:I98" si="32">I68-J68</f>
        <v>8172.1720279462224</v>
      </c>
      <c r="J69" s="58">
        <f t="shared" ref="J69:J98" si="33">I69*H69</f>
        <v>170.53037132094556</v>
      </c>
      <c r="K69" s="58">
        <f t="shared" si="27"/>
        <v>8086.906842285749</v>
      </c>
      <c r="L69" s="58">
        <f t="shared" si="28"/>
        <v>113401.9067845081</v>
      </c>
      <c r="M69" s="58">
        <f t="shared" si="29"/>
        <v>13.87659319905525</v>
      </c>
      <c r="O69" s="58">
        <f>'Quintile Functions'!$CN77</f>
        <v>1305.2434259002982</v>
      </c>
      <c r="Q69" s="58">
        <f>'Male Inactive'!Q69*'MI Epi'!DB87</f>
        <v>5.3414117353559158E-3</v>
      </c>
      <c r="R69" s="58">
        <f>'Male Inactive'!R69*'MI Epi'!DB87</f>
        <v>1.9423315401294241E-4</v>
      </c>
      <c r="S69" s="58">
        <f t="shared" si="30"/>
        <v>5.327171760829752E-3</v>
      </c>
      <c r="T69" s="58">
        <f t="shared" si="30"/>
        <v>1.9421429197508111E-4</v>
      </c>
      <c r="U69" s="58">
        <f t="shared" ref="U69:U98" si="34">((U68-T68+((1-U68)*S68))/(1-T68))</f>
        <v>6.1931693380182624E-2</v>
      </c>
      <c r="W69" s="58">
        <f>'Male Inactive'!W69*'Stroke Epi'!$CQ95</f>
        <v>6.9568157063978281E-3</v>
      </c>
      <c r="X69" s="58">
        <f>'Male Inactive'!X69*'Stroke Epi'!$CQ95</f>
        <v>1.9324488073327302E-3</v>
      </c>
      <c r="Y69" s="58">
        <f t="shared" si="31"/>
        <v>6.9326730817165227E-3</v>
      </c>
      <c r="Z69" s="58">
        <f t="shared" si="31"/>
        <v>1.9305828302981221E-3</v>
      </c>
      <c r="AA69" s="58">
        <f t="shared" ref="AA69:AA98" si="35">((AA68-Z68+((1-AA68)*Y68))/(1-Z68))</f>
        <v>4.1129904730012032E-2</v>
      </c>
      <c r="AC69" s="58">
        <f>'Male Inactive'!AC69*'Bowel Cancer Epi'!$CN112</f>
        <v>1.4830593597673909E-3</v>
      </c>
      <c r="AD69" s="58">
        <f>'Male Inactive'!AD69*'Bowel Cancer Epi'!$CN112</f>
        <v>1.2853181117984055E-3</v>
      </c>
      <c r="AE69" s="58">
        <f t="shared" si="19"/>
        <v>1.4819601706898E-3</v>
      </c>
      <c r="AF69" s="58">
        <f t="shared" si="19"/>
        <v>1.2844924442605432E-3</v>
      </c>
      <c r="AG69" s="58">
        <f t="shared" ref="AG69:AG98" si="36">((AG68-AF68+((1-AG68)*AE68))/(1-AF68))</f>
        <v>5.6096812611268606E-3</v>
      </c>
      <c r="AI69" s="58">
        <f>'Male Inactive'!AI69*'Diabetes Epi'!$BU122</f>
        <v>1.1589544076138568E-2</v>
      </c>
      <c r="AJ69" s="58">
        <f>'Male Inactive'!AJ69*'Diabetes Epi'!$BU122</f>
        <v>0</v>
      </c>
      <c r="AK69" s="58">
        <f t="shared" si="20"/>
        <v>1.1522644006707328E-2</v>
      </c>
      <c r="AL69" s="58">
        <f t="shared" si="20"/>
        <v>0</v>
      </c>
      <c r="AM69" s="58">
        <f t="shared" ref="AM69:AM98" si="37">((AM68-AL68+((1-AM68)*AK68))/(1-AL68))</f>
        <v>0.21800813284136242</v>
      </c>
    </row>
    <row r="70" spans="1:39">
      <c r="A70" s="58">
        <v>72</v>
      </c>
      <c r="B70" s="58">
        <f>'ACM Rates'!M83-(SUM(C70:F70))</f>
        <v>2.1087084050875567E-2</v>
      </c>
      <c r="C70" s="58">
        <f t="shared" si="23"/>
        <v>1.942927007372081E-4</v>
      </c>
      <c r="D70" s="58">
        <f t="shared" si="24"/>
        <v>1.9331781314099782E-3</v>
      </c>
      <c r="E70" s="58">
        <f t="shared" si="25"/>
        <v>0</v>
      </c>
      <c r="F70" s="58">
        <f t="shared" si="26"/>
        <v>1.2854451169772494E-3</v>
      </c>
      <c r="G70" s="58">
        <f t="shared" si="21"/>
        <v>2.4500000000000001E-2</v>
      </c>
      <c r="H70" s="58">
        <f t="shared" si="22"/>
        <v>2.0866306071758989E-2</v>
      </c>
      <c r="I70" s="58">
        <f t="shared" si="32"/>
        <v>8001.6416566252765</v>
      </c>
      <c r="J70" s="58">
        <f t="shared" si="33"/>
        <v>166.96470388367965</v>
      </c>
      <c r="K70" s="58">
        <f t="shared" si="27"/>
        <v>7918.1593046834369</v>
      </c>
      <c r="L70" s="58">
        <f t="shared" si="28"/>
        <v>105483.74747982468</v>
      </c>
      <c r="M70" s="58">
        <f t="shared" si="29"/>
        <v>13.182763238651813</v>
      </c>
      <c r="O70" s="58">
        <f>'Quintile Functions'!$CN78</f>
        <v>1253.6720177396405</v>
      </c>
      <c r="Q70" s="58">
        <f>'Male Inactive'!Q70*'MI Epi'!DB88</f>
        <v>5.3430492702732221E-3</v>
      </c>
      <c r="R70" s="58">
        <f>'Male Inactive'!R70*'MI Epi'!DB88</f>
        <v>1.942927007372081E-4</v>
      </c>
      <c r="S70" s="58">
        <f t="shared" si="30"/>
        <v>5.3288005709836161E-3</v>
      </c>
      <c r="T70" s="58">
        <f t="shared" si="30"/>
        <v>1.9427382713277375E-4</v>
      </c>
      <c r="U70" s="58">
        <f t="shared" si="34"/>
        <v>6.6747693436983849E-2</v>
      </c>
      <c r="W70" s="58">
        <f>'Male Inactive'!W70*'Stroke Epi'!$CQ96</f>
        <v>6.9594412730759215E-3</v>
      </c>
      <c r="X70" s="58">
        <f>'Male Inactive'!X70*'Stroke Epi'!$CQ96</f>
        <v>1.9331781314099782E-3</v>
      </c>
      <c r="Y70" s="58">
        <f t="shared" si="31"/>
        <v>6.9352804427762482E-3</v>
      </c>
      <c r="Z70" s="58">
        <f t="shared" si="31"/>
        <v>1.9313107460894319E-3</v>
      </c>
      <c r="AA70" s="58">
        <f t="shared" si="35"/>
        <v>4.5935537157391695E-2</v>
      </c>
      <c r="AC70" s="58">
        <f>'Male Inactive'!AC70*'Bowel Cancer Epi'!$CN113</f>
        <v>1.4832059042045184E-3</v>
      </c>
      <c r="AD70" s="58">
        <f>'Male Inactive'!AD70*'Bowel Cancer Epi'!$CN113</f>
        <v>1.2854451169772494E-3</v>
      </c>
      <c r="AE70" s="58">
        <f t="shared" si="19"/>
        <v>1.4821064979432252E-3</v>
      </c>
      <c r="AF70" s="58">
        <f t="shared" si="19"/>
        <v>1.2846192862940864E-3</v>
      </c>
      <c r="AG70" s="58">
        <f t="shared" si="36"/>
        <v>5.8062938038771E-3</v>
      </c>
      <c r="AI70" s="58">
        <f>'Male Inactive'!AI70*'Diabetes Epi'!$BU123</f>
        <v>1.1600725119168794E-2</v>
      </c>
      <c r="AJ70" s="58">
        <f>'Male Inactive'!AJ70*'Diabetes Epi'!$BU123</f>
        <v>0</v>
      </c>
      <c r="AK70" s="58">
        <f t="shared" si="20"/>
        <v>1.1533696152771666E-2</v>
      </c>
      <c r="AL70" s="58">
        <f t="shared" si="20"/>
        <v>0</v>
      </c>
      <c r="AM70" s="58">
        <f t="shared" si="37"/>
        <v>0.22701874674277175</v>
      </c>
    </row>
    <row r="71" spans="1:39">
      <c r="A71" s="58">
        <v>73</v>
      </c>
      <c r="B71" s="58">
        <f>'ACM Rates'!M84-(SUM(C71:F71))</f>
        <v>2.1086177928315408E-2</v>
      </c>
      <c r="C71" s="58">
        <f t="shared" si="23"/>
        <v>1.9435163276721948E-4</v>
      </c>
      <c r="D71" s="58">
        <f t="shared" si="24"/>
        <v>1.933899063637546E-3</v>
      </c>
      <c r="E71" s="58">
        <f t="shared" si="25"/>
        <v>0</v>
      </c>
      <c r="F71" s="58">
        <f t="shared" si="26"/>
        <v>1.2855713752798256E-3</v>
      </c>
      <c r="G71" s="58">
        <f t="shared" si="21"/>
        <v>2.4500000000000001E-2</v>
      </c>
      <c r="H71" s="58">
        <f t="shared" si="22"/>
        <v>2.0865418856227502E-2</v>
      </c>
      <c r="I71" s="58">
        <f t="shared" si="32"/>
        <v>7834.6769527415972</v>
      </c>
      <c r="J71" s="58">
        <f t="shared" si="33"/>
        <v>163.47381622218555</v>
      </c>
      <c r="K71" s="58">
        <f t="shared" si="27"/>
        <v>7752.9400446305044</v>
      </c>
      <c r="L71" s="58">
        <f t="shared" si="28"/>
        <v>97730.807435194176</v>
      </c>
      <c r="M71" s="58">
        <f t="shared" si="29"/>
        <v>12.474133652823442</v>
      </c>
      <c r="O71" s="58">
        <f>'Quintile Functions'!$CN79</f>
        <v>1204.1382449249249</v>
      </c>
      <c r="Q71" s="58">
        <f>'Male Inactive'!Q71*'MI Epi'!DB89</f>
        <v>5.3446699010985359E-3</v>
      </c>
      <c r="R71" s="58">
        <f>'Male Inactive'!R71*'MI Epi'!DB89</f>
        <v>1.9435163276721948E-4</v>
      </c>
      <c r="S71" s="58">
        <f t="shared" si="30"/>
        <v>5.3304125644842992E-3</v>
      </c>
      <c r="T71" s="58">
        <f t="shared" si="30"/>
        <v>1.943327477120782E-4</v>
      </c>
      <c r="U71" s="58">
        <f t="shared" si="34"/>
        <v>7.1540433467740375E-2</v>
      </c>
      <c r="W71" s="58">
        <f>'Male Inactive'!W71*'Stroke Epi'!$CQ97</f>
        <v>6.9620366290951636E-3</v>
      </c>
      <c r="X71" s="58">
        <f>'Male Inactive'!X71*'Stroke Epi'!$CQ97</f>
        <v>1.933899063637546E-3</v>
      </c>
      <c r="Y71" s="58">
        <f t="shared" si="31"/>
        <v>6.9378577959290366E-3</v>
      </c>
      <c r="Z71" s="58">
        <f t="shared" si="31"/>
        <v>1.9320302857134264E-3</v>
      </c>
      <c r="AA71" s="58">
        <f t="shared" si="35"/>
        <v>5.0718884949134367E-2</v>
      </c>
      <c r="AC71" s="58">
        <f>'Male Inactive'!AC71*'Bowel Cancer Epi'!$CN114</f>
        <v>1.4833515868613375E-3</v>
      </c>
      <c r="AD71" s="58">
        <f>'Male Inactive'!AD71*'Bowel Cancer Epi'!$CN114</f>
        <v>1.2855713752798256E-3</v>
      </c>
      <c r="AE71" s="58">
        <f t="shared" si="19"/>
        <v>1.482251964672221E-3</v>
      </c>
      <c r="AF71" s="58">
        <f t="shared" si="19"/>
        <v>1.2847453823948696E-3</v>
      </c>
      <c r="AG71" s="58">
        <f t="shared" si="36"/>
        <v>6.0028868940280554E-3</v>
      </c>
      <c r="AI71" s="58">
        <f>'Male Inactive'!AI71*'Diabetes Epi'!$BU124</f>
        <v>1.1611698026368956E-2</v>
      </c>
      <c r="AJ71" s="58">
        <f>'Male Inactive'!AJ71*'Diabetes Epi'!$BU124</f>
        <v>0</v>
      </c>
      <c r="AK71" s="58">
        <f t="shared" si="20"/>
        <v>1.1544542442286532E-2</v>
      </c>
      <c r="AL71" s="58">
        <f t="shared" si="20"/>
        <v>0</v>
      </c>
      <c r="AM71" s="58">
        <f t="shared" si="37"/>
        <v>0.23593407764962926</v>
      </c>
    </row>
    <row r="72" spans="1:39">
      <c r="A72" s="58">
        <v>74</v>
      </c>
      <c r="B72" s="58">
        <f>'ACM Rates'!M85-(SUM(C72:F72))</f>
        <v>2.1085281455568906E-2</v>
      </c>
      <c r="C72" s="58">
        <f t="shared" si="23"/>
        <v>1.9440995581301022E-4</v>
      </c>
      <c r="D72" s="58">
        <f t="shared" si="24"/>
        <v>1.9346117095424902E-3</v>
      </c>
      <c r="E72" s="58">
        <f t="shared" si="25"/>
        <v>0</v>
      </c>
      <c r="F72" s="58">
        <f t="shared" si="26"/>
        <v>1.2856968790755929E-3</v>
      </c>
      <c r="G72" s="58">
        <f t="shared" si="21"/>
        <v>2.4500000000000001E-2</v>
      </c>
      <c r="H72" s="58">
        <f t="shared" si="22"/>
        <v>2.0864541088366884E-2</v>
      </c>
      <c r="I72" s="58">
        <f t="shared" si="32"/>
        <v>7671.2031365194116</v>
      </c>
      <c r="J72" s="58">
        <f t="shared" si="33"/>
        <v>160.05613303911818</v>
      </c>
      <c r="K72" s="58">
        <f t="shared" si="27"/>
        <v>7591.175069999852</v>
      </c>
      <c r="L72" s="58">
        <f t="shared" si="28"/>
        <v>90139.632365194309</v>
      </c>
      <c r="M72" s="58">
        <f t="shared" si="29"/>
        <v>11.750390487781109</v>
      </c>
      <c r="O72" s="58">
        <f>'Quintile Functions'!$CN80</f>
        <v>1156.5615985472209</v>
      </c>
      <c r="Q72" s="58">
        <f>'Male Inactive'!Q72*'MI Epi'!DB90</f>
        <v>5.3462737848577807E-3</v>
      </c>
      <c r="R72" s="58">
        <f>'Male Inactive'!R72*'MI Epi'!DB90</f>
        <v>1.9440995581301022E-4</v>
      </c>
      <c r="S72" s="58">
        <f t="shared" si="30"/>
        <v>5.3320078976020202E-3</v>
      </c>
      <c r="T72" s="58">
        <f t="shared" si="30"/>
        <v>1.9439105942209434E-4</v>
      </c>
      <c r="U72" s="58">
        <f t="shared" si="34"/>
        <v>7.6310002791607906E-2</v>
      </c>
      <c r="W72" s="58">
        <f>'Male Inactive'!W72*'Stroke Epi'!$CQ98</f>
        <v>6.9646021543529656E-3</v>
      </c>
      <c r="X72" s="58">
        <f>'Male Inactive'!X72*'Stroke Epi'!$CQ98</f>
        <v>1.9346117095424902E-3</v>
      </c>
      <c r="Y72" s="58">
        <f t="shared" si="31"/>
        <v>6.9404055186693681E-3</v>
      </c>
      <c r="Z72" s="58">
        <f t="shared" si="31"/>
        <v>1.9327415545115079E-3</v>
      </c>
      <c r="AA72" s="58">
        <f t="shared" si="35"/>
        <v>5.5480021129078197E-2</v>
      </c>
      <c r="AC72" s="58">
        <f>'Male Inactive'!AC72*'Bowel Cancer Epi'!$CN115</f>
        <v>1.4834963989333765E-3</v>
      </c>
      <c r="AD72" s="58">
        <f>'Male Inactive'!AD72*'Bowel Cancer Epi'!$CN115</f>
        <v>1.2856968790755929E-3</v>
      </c>
      <c r="AE72" s="58">
        <f t="shared" si="19"/>
        <v>1.4823965620858193E-3</v>
      </c>
      <c r="AF72" s="58">
        <f t="shared" si="19"/>
        <v>1.2848707249423219E-3</v>
      </c>
      <c r="AG72" s="58">
        <f t="shared" si="36"/>
        <v>6.1994604135526803E-3</v>
      </c>
      <c r="AI72" s="58">
        <f>'Male Inactive'!AI72*'Diabetes Epi'!$BU125</f>
        <v>1.1622468482707284E-2</v>
      </c>
      <c r="AJ72" s="58">
        <f>'Male Inactive'!AJ72*'Diabetes Epi'!$BU125</f>
        <v>0</v>
      </c>
      <c r="AK72" s="58">
        <f t="shared" si="20"/>
        <v>1.1555188501302993E-2</v>
      </c>
      <c r="AL72" s="58">
        <f t="shared" si="20"/>
        <v>0</v>
      </c>
      <c r="AM72" s="58">
        <f t="shared" si="37"/>
        <v>0.24475486911890793</v>
      </c>
    </row>
    <row r="73" spans="1:39">
      <c r="A73" s="58">
        <v>75</v>
      </c>
      <c r="B73" s="58">
        <f>'ACM Rates'!M86-(SUM(C73:F73))</f>
        <v>3.4177170918538127E-2</v>
      </c>
      <c r="C73" s="58">
        <f t="shared" si="23"/>
        <v>1.9446767557762727E-4</v>
      </c>
      <c r="D73" s="58">
        <f t="shared" si="24"/>
        <v>4.5479930071662851E-3</v>
      </c>
      <c r="E73" s="58">
        <f t="shared" si="25"/>
        <v>0</v>
      </c>
      <c r="F73" s="58">
        <f t="shared" si="26"/>
        <v>1.7803683987179619E-3</v>
      </c>
      <c r="G73" s="58">
        <f t="shared" si="21"/>
        <v>4.07E-2</v>
      </c>
      <c r="H73" s="58">
        <f t="shared" si="22"/>
        <v>3.359972855458393E-2</v>
      </c>
      <c r="I73" s="58">
        <f t="shared" si="32"/>
        <v>7511.1470034802933</v>
      </c>
      <c r="J73" s="58">
        <f t="shared" si="33"/>
        <v>252.37250045051434</v>
      </c>
      <c r="K73" s="58">
        <f t="shared" si="27"/>
        <v>7384.9607532550363</v>
      </c>
      <c r="L73" s="58">
        <f t="shared" si="28"/>
        <v>82754.67161193928</v>
      </c>
      <c r="M73" s="58">
        <f t="shared" si="29"/>
        <v>11.017581146207744</v>
      </c>
      <c r="O73" s="58">
        <f>'Quintile Functions'!$CN81</f>
        <v>1110.8647506810992</v>
      </c>
      <c r="Q73" s="58">
        <f>'Male Inactive'!Q73*'MI Epi'!DB91</f>
        <v>7.2925378341610215E-3</v>
      </c>
      <c r="R73" s="58">
        <f>'Male Inactive'!R73*'MI Epi'!DB91</f>
        <v>1.9446767557762727E-4</v>
      </c>
      <c r="S73" s="58">
        <f t="shared" si="30"/>
        <v>7.2660117999988616E-3</v>
      </c>
      <c r="T73" s="58">
        <f t="shared" si="30"/>
        <v>1.9444876796481658E-4</v>
      </c>
      <c r="U73" s="58">
        <f t="shared" si="34"/>
        <v>8.1056490749346746E-2</v>
      </c>
      <c r="W73" s="58">
        <f>'Male Inactive'!W73*'Stroke Epi'!$CQ99</f>
        <v>8.9024543970063451E-3</v>
      </c>
      <c r="X73" s="58">
        <f>'Male Inactive'!X73*'Stroke Epi'!$CQ99</f>
        <v>4.5479930071662851E-3</v>
      </c>
      <c r="Y73" s="58">
        <f t="shared" si="31"/>
        <v>8.8629448806782918E-3</v>
      </c>
      <c r="Z73" s="58">
        <f t="shared" si="31"/>
        <v>4.5376665477894207E-3</v>
      </c>
      <c r="AA73" s="58">
        <f t="shared" si="35"/>
        <v>6.0219019048903644E-2</v>
      </c>
      <c r="AC73" s="58">
        <f>'Male Inactive'!AC73*'Bowel Cancer Epi'!$CN116</f>
        <v>1.9781871096866245E-3</v>
      </c>
      <c r="AD73" s="58">
        <f>'Male Inactive'!AD73*'Bowel Cancer Epi'!$CN116</f>
        <v>1.7803683987179619E-3</v>
      </c>
      <c r="AE73" s="58">
        <f t="shared" ref="AE73:AF98" si="38">1-EXP(-AC73)</f>
        <v>1.9762317871099278E-3</v>
      </c>
      <c r="AF73" s="58">
        <f t="shared" si="38"/>
        <v>1.778784483024265E-3</v>
      </c>
      <c r="AG73" s="58">
        <f t="shared" si="36"/>
        <v>6.3960142433499342E-3</v>
      </c>
      <c r="AI73" s="58">
        <f>'Male Inactive'!AI73*'Diabetes Epi'!$BU126</f>
        <v>1.0976337972358814E-2</v>
      </c>
      <c r="AJ73" s="58">
        <f>'Male Inactive'!AJ73*'Diabetes Epi'!$BU126</f>
        <v>0</v>
      </c>
      <c r="AK73" s="58">
        <f t="shared" si="20"/>
        <v>1.09163177760907E-2</v>
      </c>
      <c r="AL73" s="58">
        <f t="shared" si="20"/>
        <v>0</v>
      </c>
      <c r="AM73" s="58">
        <f t="shared" si="37"/>
        <v>0.25348186897093017</v>
      </c>
    </row>
    <row r="74" spans="1:39">
      <c r="A74" s="58">
        <v>76</v>
      </c>
      <c r="B74" s="58">
        <f>'ACM Rates'!M87-(SUM(C74:F74))</f>
        <v>3.4175742224001181E-2</v>
      </c>
      <c r="C74" s="58">
        <f t="shared" si="23"/>
        <v>1.9451113223320808E-4</v>
      </c>
      <c r="D74" s="58">
        <f t="shared" si="24"/>
        <v>4.5492559878282579E-3</v>
      </c>
      <c r="E74" s="58">
        <f t="shared" si="25"/>
        <v>0</v>
      </c>
      <c r="F74" s="58">
        <f t="shared" si="26"/>
        <v>1.7804906559373529E-3</v>
      </c>
      <c r="G74" s="58">
        <f t="shared" si="21"/>
        <v>4.07E-2</v>
      </c>
      <c r="H74" s="58">
        <f t="shared" si="22"/>
        <v>3.3598347862809241E-2</v>
      </c>
      <c r="I74" s="58">
        <f t="shared" si="32"/>
        <v>7258.7745030297792</v>
      </c>
      <c r="J74" s="58">
        <f t="shared" si="33"/>
        <v>243.88283081048479</v>
      </c>
      <c r="K74" s="58">
        <f t="shared" si="27"/>
        <v>7136.8330876245363</v>
      </c>
      <c r="L74" s="58">
        <f t="shared" si="28"/>
        <v>75617.83852431475</v>
      </c>
      <c r="M74" s="58">
        <f t="shared" si="29"/>
        <v>10.417438714035297</v>
      </c>
      <c r="O74" s="58">
        <f>'Quintile Functions'!$CN82</f>
        <v>1066.9734287009505</v>
      </c>
      <c r="Q74" s="58">
        <f>'Male Inactive'!Q74*'MI Epi'!DB92</f>
        <v>7.294167458745302E-3</v>
      </c>
      <c r="R74" s="58">
        <f>'Male Inactive'!R74*'MI Epi'!DB92</f>
        <v>1.9451113223320808E-4</v>
      </c>
      <c r="S74" s="58">
        <f t="shared" si="30"/>
        <v>7.2676295823934645E-3</v>
      </c>
      <c r="T74" s="58">
        <f t="shared" si="30"/>
        <v>1.9449221616940626E-4</v>
      </c>
      <c r="U74" s="58">
        <f t="shared" si="34"/>
        <v>8.7556121543091364E-2</v>
      </c>
      <c r="W74" s="58">
        <f>'Male Inactive'!W74*'Stroke Epi'!$CQ100</f>
        <v>8.9049266144723346E-3</v>
      </c>
      <c r="X74" s="58">
        <f>'Male Inactive'!X74*'Stroke Epi'!$CQ100</f>
        <v>4.5492559878282579E-3</v>
      </c>
      <c r="Y74" s="58">
        <f t="shared" si="31"/>
        <v>8.8653951839883227E-3</v>
      </c>
      <c r="Z74" s="58">
        <f t="shared" si="31"/>
        <v>4.5389237966723117E-3</v>
      </c>
      <c r="AA74" s="58">
        <f t="shared" si="35"/>
        <v>6.4302362213152026E-2</v>
      </c>
      <c r="AC74" s="58">
        <f>'Male Inactive'!AC74*'Bowel Cancer Epi'!$CN117</f>
        <v>1.9783229510415032E-3</v>
      </c>
      <c r="AD74" s="58">
        <f>'Male Inactive'!AD74*'Bowel Cancer Epi'!$CN117</f>
        <v>1.7804906559373529E-3</v>
      </c>
      <c r="AE74" s="58">
        <f t="shared" si="38"/>
        <v>1.9763673600016185E-3</v>
      </c>
      <c r="AF74" s="58">
        <f t="shared" si="38"/>
        <v>1.7789065227670209E-3</v>
      </c>
      <c r="AG74" s="58">
        <f t="shared" si="36"/>
        <v>6.5925482633314844E-3</v>
      </c>
      <c r="AI74" s="58">
        <f>'Male Inactive'!AI74*'Diabetes Epi'!$BU127</f>
        <v>1.0984413684089896E-2</v>
      </c>
      <c r="AJ74" s="58">
        <f>'Male Inactive'!AJ74*'Diabetes Epi'!$BU127</f>
        <v>0</v>
      </c>
      <c r="AK74" s="58">
        <f t="shared" si="20"/>
        <v>1.0924305298533721E-2</v>
      </c>
      <c r="AL74" s="58">
        <f t="shared" si="20"/>
        <v>0</v>
      </c>
      <c r="AM74" s="58">
        <f t="shared" si="37"/>
        <v>0.2616310981148568</v>
      </c>
    </row>
    <row r="75" spans="1:39">
      <c r="A75" s="58">
        <v>77</v>
      </c>
      <c r="B75" s="58">
        <f>'ACM Rates'!M88-(SUM(C75:F75))</f>
        <v>3.4174317754645862E-2</v>
      </c>
      <c r="C75" s="58">
        <f t="shared" si="23"/>
        <v>1.9455449913004664E-4</v>
      </c>
      <c r="D75" s="58">
        <f t="shared" si="24"/>
        <v>4.5505142275174427E-3</v>
      </c>
      <c r="E75" s="58">
        <f t="shared" si="25"/>
        <v>0</v>
      </c>
      <c r="F75" s="58">
        <f t="shared" si="26"/>
        <v>1.7806135187066487E-3</v>
      </c>
      <c r="G75" s="58">
        <f t="shared" si="21"/>
        <v>4.07E-2</v>
      </c>
      <c r="H75" s="58">
        <f t="shared" si="22"/>
        <v>3.3596971252290442E-2</v>
      </c>
      <c r="I75" s="58">
        <f t="shared" si="32"/>
        <v>7014.8916722192944</v>
      </c>
      <c r="J75" s="58">
        <f t="shared" si="33"/>
        <v>235.67911384948326</v>
      </c>
      <c r="K75" s="58">
        <f t="shared" si="27"/>
        <v>6897.052115294553</v>
      </c>
      <c r="L75" s="58">
        <f t="shared" si="28"/>
        <v>68720.786409020191</v>
      </c>
      <c r="M75" s="58">
        <f t="shared" si="29"/>
        <v>9.7964144879345039</v>
      </c>
      <c r="O75" s="58">
        <f>'Quintile Functions'!$CN83</f>
        <v>1024.8162945631866</v>
      </c>
      <c r="Q75" s="58">
        <f>'Male Inactive'!Q75*'MI Epi'!DB93</f>
        <v>7.2957937173767492E-3</v>
      </c>
      <c r="R75" s="58">
        <f>'Male Inactive'!R75*'MI Epi'!DB93</f>
        <v>1.9455449913004664E-4</v>
      </c>
      <c r="S75" s="58">
        <f t="shared" si="30"/>
        <v>7.2692440206668651E-3</v>
      </c>
      <c r="T75" s="58">
        <f t="shared" si="30"/>
        <v>1.9453557463078308E-4</v>
      </c>
      <c r="U75" s="58">
        <f t="shared" si="34"/>
        <v>9.4011217900383443E-2</v>
      </c>
      <c r="W75" s="58">
        <f>'Male Inactive'!W75*'Stroke Epi'!$CQ101</f>
        <v>8.9073895517362712E-3</v>
      </c>
      <c r="X75" s="58">
        <f>'Male Inactive'!X75*'Stroke Epi'!$CQ101</f>
        <v>4.5505142275174427E-3</v>
      </c>
      <c r="Y75" s="58">
        <f t="shared" si="31"/>
        <v>8.8678362833339852E-3</v>
      </c>
      <c r="Z75" s="58">
        <f t="shared" si="31"/>
        <v>4.5401763245194182E-3</v>
      </c>
      <c r="AA75" s="58">
        <f t="shared" si="35"/>
        <v>6.8369089837002475E-2</v>
      </c>
      <c r="AC75" s="58">
        <f>'Male Inactive'!AC75*'Bowel Cancer Epi'!$CN118</f>
        <v>1.9784594652296097E-3</v>
      </c>
      <c r="AD75" s="58">
        <f>'Male Inactive'!AD75*'Bowel Cancer Epi'!$CN118</f>
        <v>1.7806135187066487E-3</v>
      </c>
      <c r="AE75" s="58">
        <f t="shared" si="38"/>
        <v>1.976503604378288E-3</v>
      </c>
      <c r="AF75" s="58">
        <f t="shared" si="38"/>
        <v>1.7790291669673719E-3</v>
      </c>
      <c r="AG75" s="58">
        <f t="shared" si="36"/>
        <v>6.7890569009637592E-3</v>
      </c>
      <c r="AI75" s="58">
        <f>'Male Inactive'!AI75*'Diabetes Epi'!$BU128</f>
        <v>1.0992385522409019E-2</v>
      </c>
      <c r="AJ75" s="58">
        <f>'Male Inactive'!AJ75*'Diabetes Epi'!$BU128</f>
        <v>0</v>
      </c>
      <c r="AK75" s="58">
        <f t="shared" si="20"/>
        <v>1.0932190018629329E-2</v>
      </c>
      <c r="AL75" s="58">
        <f t="shared" si="20"/>
        <v>0</v>
      </c>
      <c r="AM75" s="58">
        <f t="shared" si="37"/>
        <v>0.26969726542199318</v>
      </c>
    </row>
    <row r="76" spans="1:39">
      <c r="A76" s="58">
        <v>78</v>
      </c>
      <c r="B76" s="58">
        <f>'ACM Rates'!M89-(SUM(C76:F76))</f>
        <v>3.41728978029689E-2</v>
      </c>
      <c r="C76" s="58">
        <f t="shared" si="23"/>
        <v>1.9459776586398551E-4</v>
      </c>
      <c r="D76" s="58">
        <f t="shared" si="24"/>
        <v>4.5517674995204684E-3</v>
      </c>
      <c r="E76" s="58">
        <f t="shared" si="25"/>
        <v>0</v>
      </c>
      <c r="F76" s="58">
        <f t="shared" si="26"/>
        <v>1.7807369316466481E-3</v>
      </c>
      <c r="G76" s="58">
        <f t="shared" si="21"/>
        <v>4.07E-2</v>
      </c>
      <c r="H76" s="58">
        <f t="shared" si="22"/>
        <v>3.3595599005714849E-2</v>
      </c>
      <c r="I76" s="58">
        <f t="shared" si="32"/>
        <v>6779.2125583698107</v>
      </c>
      <c r="J76" s="58">
        <f t="shared" si="33"/>
        <v>227.75170668549842</v>
      </c>
      <c r="K76" s="58">
        <f t="shared" si="27"/>
        <v>6665.3367050270617</v>
      </c>
      <c r="L76" s="58">
        <f t="shared" si="28"/>
        <v>62055.449703993123</v>
      </c>
      <c r="M76" s="58">
        <f t="shared" si="29"/>
        <v>9.1537843325737995</v>
      </c>
      <c r="O76" s="58">
        <f>'Quintile Functions'!$CN84</f>
        <v>984.32482885811578</v>
      </c>
      <c r="Q76" s="58">
        <f>'Male Inactive'!Q76*'MI Epi'!DB94</f>
        <v>7.2974162198994556E-3</v>
      </c>
      <c r="R76" s="58">
        <f>'Male Inactive'!R76*'MI Epi'!DB94</f>
        <v>1.9459776586398551E-4</v>
      </c>
      <c r="S76" s="58">
        <f t="shared" si="30"/>
        <v>7.2708547275160962E-3</v>
      </c>
      <c r="T76" s="58">
        <f t="shared" si="30"/>
        <v>1.9457883294682343E-4</v>
      </c>
      <c r="U76" s="58">
        <f t="shared" si="34"/>
        <v>0.10042207152821191</v>
      </c>
      <c r="W76" s="58">
        <f>'Male Inactive'!W76*'Stroke Epi'!$CQ102</f>
        <v>8.9098427650187891E-3</v>
      </c>
      <c r="X76" s="58">
        <f>'Male Inactive'!X76*'Stroke Epi'!$CQ102</f>
        <v>4.5517674995204684E-3</v>
      </c>
      <c r="Y76" s="58">
        <f t="shared" si="31"/>
        <v>8.8702677389402851E-3</v>
      </c>
      <c r="Z76" s="58">
        <f t="shared" si="31"/>
        <v>4.5414239056648098E-3</v>
      </c>
      <c r="AA76" s="58">
        <f t="shared" si="35"/>
        <v>7.2419260110494835E-2</v>
      </c>
      <c r="AC76" s="58">
        <f>'Male Inactive'!AC76*'Bowel Cancer Epi'!$CN119</f>
        <v>1.978596590718498E-3</v>
      </c>
      <c r="AD76" s="58">
        <f>'Male Inactive'!AD76*'Bowel Cancer Epi'!$CN119</f>
        <v>1.7807369316466481E-3</v>
      </c>
      <c r="AE76" s="58">
        <f t="shared" si="38"/>
        <v>1.9766404588287267E-3</v>
      </c>
      <c r="AF76" s="58">
        <f t="shared" si="38"/>
        <v>1.7791523603445381E-3</v>
      </c>
      <c r="AG76" s="58">
        <f t="shared" si="36"/>
        <v>6.9855402227428746E-3</v>
      </c>
      <c r="AI76" s="58">
        <f>'Male Inactive'!AI76*'Diabetes Epi'!$BU129</f>
        <v>1.1000255276344989E-2</v>
      </c>
      <c r="AJ76" s="58">
        <f>'Male Inactive'!AJ76*'Diabetes Epi'!$BU129</f>
        <v>0</v>
      </c>
      <c r="AK76" s="58">
        <f t="shared" si="20"/>
        <v>1.0939973708292028E-2</v>
      </c>
      <c r="AL76" s="58">
        <f t="shared" si="20"/>
        <v>0</v>
      </c>
      <c r="AM76" s="58">
        <f t="shared" si="37"/>
        <v>0.27768107368752459</v>
      </c>
    </row>
    <row r="77" spans="1:39">
      <c r="A77" s="58">
        <v>79</v>
      </c>
      <c r="B77" s="58">
        <f>'ACM Rates'!M90-(SUM(C77:F77))</f>
        <v>3.417148264571742E-2</v>
      </c>
      <c r="C77" s="58">
        <f t="shared" si="23"/>
        <v>1.9464092255874494E-4</v>
      </c>
      <c r="D77" s="58">
        <f t="shared" si="24"/>
        <v>4.5530155902992232E-3</v>
      </c>
      <c r="E77" s="58">
        <f t="shared" si="25"/>
        <v>0</v>
      </c>
      <c r="F77" s="58">
        <f t="shared" si="26"/>
        <v>1.7808608414246092E-3</v>
      </c>
      <c r="G77" s="58">
        <f t="shared" si="21"/>
        <v>4.07E-2</v>
      </c>
      <c r="H77" s="58">
        <f t="shared" si="22"/>
        <v>3.3594231390551177E-2</v>
      </c>
      <c r="I77" s="58">
        <f t="shared" si="32"/>
        <v>6551.4608516843127</v>
      </c>
      <c r="J77" s="58">
        <f t="shared" si="33"/>
        <v>220.0912917976203</v>
      </c>
      <c r="K77" s="58">
        <f t="shared" si="27"/>
        <v>6441.4152057855026</v>
      </c>
      <c r="L77" s="58">
        <f t="shared" si="28"/>
        <v>55614.034498207628</v>
      </c>
      <c r="M77" s="58">
        <f t="shared" si="29"/>
        <v>8.4887990262370003</v>
      </c>
      <c r="O77" s="58">
        <f>'Quintile Functions'!$CN85</f>
        <v>945.43321944303864</v>
      </c>
      <c r="Q77" s="58">
        <f>'Male Inactive'!Q77*'MI Epi'!DB95</f>
        <v>7.2990345959529357E-3</v>
      </c>
      <c r="R77" s="58">
        <f>'Male Inactive'!R77*'MI Epi'!DB95</f>
        <v>1.9464092255874494E-4</v>
      </c>
      <c r="S77" s="58">
        <f t="shared" si="30"/>
        <v>7.2724613352923573E-3</v>
      </c>
      <c r="T77" s="58">
        <f t="shared" si="30"/>
        <v>1.9462198124331476E-4</v>
      </c>
      <c r="U77" s="58">
        <f t="shared" si="34"/>
        <v>0.10678897200280722</v>
      </c>
      <c r="W77" s="58">
        <f>'Male Inactive'!W77*'Stroke Epi'!$CQ103</f>
        <v>8.9122858363303928E-3</v>
      </c>
      <c r="X77" s="58">
        <f>'Male Inactive'!X77*'Stroke Epi'!$CQ103</f>
        <v>4.5530155902992232E-3</v>
      </c>
      <c r="Y77" s="58">
        <f t="shared" si="31"/>
        <v>8.8726891365974447E-3</v>
      </c>
      <c r="Z77" s="58">
        <f t="shared" si="31"/>
        <v>4.5426663275589529E-3</v>
      </c>
      <c r="AA77" s="58">
        <f t="shared" si="35"/>
        <v>7.6452930885114068E-2</v>
      </c>
      <c r="AC77" s="58">
        <f>'Male Inactive'!AC77*'Bowel Cancer Epi'!$CN120</f>
        <v>1.9787342682495656E-3</v>
      </c>
      <c r="AD77" s="58">
        <f>'Male Inactive'!AD77*'Bowel Cancer Epi'!$CN120</f>
        <v>1.7808608414246092E-3</v>
      </c>
      <c r="AE77" s="58">
        <f t="shared" si="38"/>
        <v>1.9767778642113543E-3</v>
      </c>
      <c r="AF77" s="58">
        <f t="shared" si="38"/>
        <v>1.7792760496604387E-3</v>
      </c>
      <c r="AG77" s="58">
        <f t="shared" si="36"/>
        <v>7.1819982890038861E-3</v>
      </c>
      <c r="AI77" s="58">
        <f>'Male Inactive'!AI77*'Diabetes Epi'!$BU130</f>
        <v>1.1008024687551556E-2</v>
      </c>
      <c r="AJ77" s="58">
        <f>'Male Inactive'!AJ77*'Diabetes Epi'!$BU130</f>
        <v>0</v>
      </c>
      <c r="AK77" s="58">
        <f t="shared" si="20"/>
        <v>1.0947658092492651E-2</v>
      </c>
      <c r="AL77" s="58">
        <f t="shared" si="20"/>
        <v>0</v>
      </c>
      <c r="AM77" s="58">
        <f t="shared" si="37"/>
        <v>0.28558322375038481</v>
      </c>
    </row>
    <row r="78" spans="1:39">
      <c r="A78" s="58">
        <v>80</v>
      </c>
      <c r="B78" s="58">
        <f>'ACM Rates'!M91-(SUM(C78:F78))</f>
        <v>6.151717776057157E-2</v>
      </c>
      <c r="C78" s="58">
        <f t="shared" si="23"/>
        <v>3.8936791968486548E-4</v>
      </c>
      <c r="D78" s="58">
        <f t="shared" si="24"/>
        <v>8.7209201467582063E-3</v>
      </c>
      <c r="E78" s="58">
        <f t="shared" si="25"/>
        <v>0</v>
      </c>
      <c r="F78" s="58">
        <f t="shared" si="26"/>
        <v>2.5725341729853544E-3</v>
      </c>
      <c r="G78" s="58">
        <f t="shared" si="21"/>
        <v>7.3200000000000001E-2</v>
      </c>
      <c r="H78" s="58">
        <f t="shared" si="22"/>
        <v>5.9663207279589292E-2</v>
      </c>
      <c r="I78" s="58">
        <f t="shared" si="32"/>
        <v>6331.3695598866925</v>
      </c>
      <c r="J78" s="58">
        <f t="shared" si="33"/>
        <v>377.74981441520174</v>
      </c>
      <c r="K78" s="58">
        <f t="shared" si="27"/>
        <v>6142.4946526790918</v>
      </c>
      <c r="L78" s="58">
        <f t="shared" si="28"/>
        <v>49471.539845528539</v>
      </c>
      <c r="M78" s="58">
        <f t="shared" si="29"/>
        <v>7.8137185608249178</v>
      </c>
      <c r="O78" s="58">
        <f>'Quintile Functions'!$CN86</f>
        <v>908.07825447555672</v>
      </c>
      <c r="Q78" s="58">
        <f>'Male Inactive'!Q78*'MI Epi'!DB96</f>
        <v>9.5395140322792026E-3</v>
      </c>
      <c r="R78" s="58">
        <f>'Male Inactive'!R78*'MI Epi'!DB96</f>
        <v>3.8936791968486548E-4</v>
      </c>
      <c r="S78" s="58">
        <f t="shared" si="30"/>
        <v>9.494157210221954E-3</v>
      </c>
      <c r="T78" s="58">
        <f t="shared" si="30"/>
        <v>3.8929212583393991E-4</v>
      </c>
      <c r="U78" s="58">
        <f t="shared" si="34"/>
        <v>0.11311220680872214</v>
      </c>
      <c r="W78" s="58">
        <f>'Male Inactive'!W78*'Stroke Epi'!$CQ104</f>
        <v>1.1724792641752699E-2</v>
      </c>
      <c r="X78" s="58">
        <f>'Male Inactive'!X78*'Stroke Epi'!$CQ104</f>
        <v>8.7209201467582063E-3</v>
      </c>
      <c r="Y78" s="58">
        <f t="shared" si="31"/>
        <v>1.1656325110954824E-2</v>
      </c>
      <c r="Z78" s="58">
        <f t="shared" si="31"/>
        <v>8.6830032261915324E-3</v>
      </c>
      <c r="AA78" s="58">
        <f t="shared" si="35"/>
        <v>8.0470159689622511E-2</v>
      </c>
      <c r="AC78" s="58">
        <f>'Male Inactive'!AC78*'Bowel Cancer Epi'!$CN121</f>
        <v>2.7704214170611507E-3</v>
      </c>
      <c r="AD78" s="58">
        <f>'Male Inactive'!AD78*'Bowel Cancer Epi'!$CN121</f>
        <v>2.5725341729853544E-3</v>
      </c>
      <c r="AE78" s="58">
        <f t="shared" si="38"/>
        <v>2.7665873411331088E-3</v>
      </c>
      <c r="AF78" s="58">
        <f t="shared" si="38"/>
        <v>2.5692280426018455E-3</v>
      </c>
      <c r="AG78" s="58">
        <f t="shared" si="36"/>
        <v>7.3784311541529469E-3</v>
      </c>
      <c r="AI78" s="58">
        <f>'Male Inactive'!AI78*'Diabetes Epi'!$BU131</f>
        <v>9.7917292908412355E-3</v>
      </c>
      <c r="AJ78" s="58">
        <f>'Male Inactive'!AJ78*'Diabetes Epi'!$BU131</f>
        <v>0</v>
      </c>
      <c r="AK78" s="58">
        <f t="shared" si="20"/>
        <v>9.7439463958222117E-3</v>
      </c>
      <c r="AL78" s="58">
        <f t="shared" si="20"/>
        <v>0</v>
      </c>
      <c r="AM78" s="58">
        <f t="shared" si="37"/>
        <v>0.29340441435230641</v>
      </c>
    </row>
    <row r="79" spans="1:39">
      <c r="A79" s="58">
        <v>81</v>
      </c>
      <c r="B79" s="58">
        <f>'ACM Rates'!M92-(SUM(C79:F79))</f>
        <v>6.1515729869550437E-2</v>
      </c>
      <c r="C79" s="58">
        <f t="shared" si="23"/>
        <v>3.8941383333796257E-4</v>
      </c>
      <c r="D79" s="58">
        <f t="shared" si="24"/>
        <v>8.7222468589658163E-3</v>
      </c>
      <c r="E79" s="58">
        <f t="shared" si="25"/>
        <v>0</v>
      </c>
      <c r="F79" s="58">
        <f t="shared" si="26"/>
        <v>2.5726094381457827E-3</v>
      </c>
      <c r="G79" s="58">
        <f t="shared" si="21"/>
        <v>7.3200000000000001E-2</v>
      </c>
      <c r="H79" s="58">
        <f t="shared" si="22"/>
        <v>5.9661845773404609E-2</v>
      </c>
      <c r="I79" s="58">
        <f t="shared" si="32"/>
        <v>5953.6197454714911</v>
      </c>
      <c r="J79" s="58">
        <f t="shared" si="33"/>
        <v>355.20394304781649</v>
      </c>
      <c r="K79" s="58">
        <f t="shared" si="27"/>
        <v>5776.017773947583</v>
      </c>
      <c r="L79" s="58">
        <f t="shared" si="28"/>
        <v>43695.522071580948</v>
      </c>
      <c r="M79" s="58">
        <f t="shared" si="29"/>
        <v>7.3393202689535428</v>
      </c>
      <c r="O79" s="58">
        <f>'Quintile Functions'!$CN87</f>
        <v>872.19921967323637</v>
      </c>
      <c r="Q79" s="58">
        <f>'Male Inactive'!Q79*'MI Epi'!DB97</f>
        <v>9.5406389167800813E-3</v>
      </c>
      <c r="R79" s="58">
        <f>'Male Inactive'!R79*'MI Epi'!DB97</f>
        <v>3.8941383333796257E-4</v>
      </c>
      <c r="S79" s="58">
        <f t="shared" si="30"/>
        <v>9.4952714142658712E-3</v>
      </c>
      <c r="T79" s="58">
        <f t="shared" si="30"/>
        <v>3.8933802161222886E-4</v>
      </c>
      <c r="U79" s="58">
        <f t="shared" si="34"/>
        <v>0.12119034526641231</v>
      </c>
      <c r="W79" s="58">
        <f>'Male Inactive'!W79*'Stroke Epi'!$CQ105</f>
        <v>1.1726576332609599E-2</v>
      </c>
      <c r="X79" s="58">
        <f>'Male Inactive'!X79*'Stroke Epi'!$CQ105</f>
        <v>8.7222468589658163E-3</v>
      </c>
      <c r="Y79" s="58">
        <f t="shared" si="31"/>
        <v>1.1658088008958956E-2</v>
      </c>
      <c r="Z79" s="58">
        <f t="shared" si="31"/>
        <v>8.6843184176803589E-3</v>
      </c>
      <c r="AA79" s="58">
        <f t="shared" si="35"/>
        <v>8.3228165662268608E-2</v>
      </c>
      <c r="AC79" s="58">
        <f>'Male Inactive'!AC79*'Bowel Cancer Epi'!$CN122</f>
        <v>2.7705024718493046E-3</v>
      </c>
      <c r="AD79" s="58">
        <f>'Male Inactive'!AD79*'Bowel Cancer Epi'!$CN122</f>
        <v>2.5726094381457827E-3</v>
      </c>
      <c r="AE79" s="58">
        <f t="shared" si="38"/>
        <v>2.7666681716728148E-3</v>
      </c>
      <c r="AF79" s="58">
        <f t="shared" si="38"/>
        <v>2.56930311438619E-3</v>
      </c>
      <c r="AG79" s="58">
        <f t="shared" si="36"/>
        <v>7.5748388668907141E-3</v>
      </c>
      <c r="AI79" s="58">
        <f>'Male Inactive'!AI79*'Diabetes Epi'!$BU132</f>
        <v>9.7962593137965286E-3</v>
      </c>
      <c r="AJ79" s="58">
        <f>'Male Inactive'!AJ79*'Diabetes Epi'!$BU132</f>
        <v>0</v>
      </c>
      <c r="AK79" s="58">
        <f t="shared" si="20"/>
        <v>9.7484322683161206E-3</v>
      </c>
      <c r="AL79" s="58">
        <f t="shared" si="20"/>
        <v>0</v>
      </c>
      <c r="AM79" s="58">
        <f t="shared" si="37"/>
        <v>0.30028944386238215</v>
      </c>
    </row>
    <row r="80" spans="1:39">
      <c r="A80" s="58">
        <v>82</v>
      </c>
      <c r="B80" s="58">
        <f>'ACM Rates'!M93-(SUM(C80:F80))</f>
        <v>6.1514249628498364E-2</v>
      </c>
      <c r="C80" s="58">
        <f t="shared" si="23"/>
        <v>3.8946090697661995E-4</v>
      </c>
      <c r="D80" s="58">
        <f t="shared" si="24"/>
        <v>8.7236007793718845E-3</v>
      </c>
      <c r="E80" s="58">
        <f t="shared" si="25"/>
        <v>0</v>
      </c>
      <c r="F80" s="58">
        <f t="shared" si="26"/>
        <v>2.5726886851531305E-3</v>
      </c>
      <c r="G80" s="58">
        <f t="shared" si="21"/>
        <v>7.3200000000000001E-2</v>
      </c>
      <c r="H80" s="58">
        <f t="shared" si="22"/>
        <v>5.9660453845235661E-2</v>
      </c>
      <c r="I80" s="58">
        <f t="shared" si="32"/>
        <v>5598.4158024236749</v>
      </c>
      <c r="J80" s="58">
        <f t="shared" si="33"/>
        <v>334.00402758693565</v>
      </c>
      <c r="K80" s="58">
        <f t="shared" si="27"/>
        <v>5431.4137886302069</v>
      </c>
      <c r="L80" s="58">
        <f t="shared" si="28"/>
        <v>38264.108282950743</v>
      </c>
      <c r="M80" s="58">
        <f t="shared" si="29"/>
        <v>6.834809995067781</v>
      </c>
      <c r="O80" s="58">
        <f>'Quintile Functions'!$CN88</f>
        <v>837.7377996326411</v>
      </c>
      <c r="Q80" s="58">
        <f>'Male Inactive'!Q80*'MI Epi'!DB98</f>
        <v>9.5417922209271866E-3</v>
      </c>
      <c r="R80" s="58">
        <f>'Male Inactive'!R80*'MI Epi'!DB98</f>
        <v>3.8946090697661995E-4</v>
      </c>
      <c r="S80" s="58">
        <f t="shared" si="30"/>
        <v>9.4964137668183124E-3</v>
      </c>
      <c r="T80" s="58">
        <f t="shared" si="30"/>
        <v>3.8938507692221069E-4</v>
      </c>
      <c r="U80" s="58">
        <f t="shared" si="34"/>
        <v>0.12919584429239009</v>
      </c>
      <c r="W80" s="58">
        <f>'Male Inactive'!W80*'Stroke Epi'!$CQ106</f>
        <v>1.1728396603377758E-2</v>
      </c>
      <c r="X80" s="58">
        <f>'Male Inactive'!X80*'Stroke Epi'!$CQ106</f>
        <v>8.7236007793718845E-3</v>
      </c>
      <c r="Y80" s="58">
        <f t="shared" si="31"/>
        <v>1.1659887057212992E-2</v>
      </c>
      <c r="Z80" s="58">
        <f t="shared" si="31"/>
        <v>8.6856605793018682E-3</v>
      </c>
      <c r="AA80" s="58">
        <f t="shared" si="35"/>
        <v>8.5978317055760756E-2</v>
      </c>
      <c r="AC80" s="58">
        <f>'Male Inactive'!AC80*'Bowel Cancer Epi'!$CN123</f>
        <v>2.7705878147802942E-3</v>
      </c>
      <c r="AD80" s="58">
        <f>'Male Inactive'!AD80*'Bowel Cancer Epi'!$CN123</f>
        <v>2.5726886851531305E-3</v>
      </c>
      <c r="AE80" s="58">
        <f t="shared" si="38"/>
        <v>2.7667532784845239E-3</v>
      </c>
      <c r="AF80" s="58">
        <f t="shared" si="38"/>
        <v>2.5693821577807974E-3</v>
      </c>
      <c r="AG80" s="58">
        <f t="shared" si="36"/>
        <v>7.7712134615280258E-3</v>
      </c>
      <c r="AI80" s="58">
        <f>'Male Inactive'!AI80*'Diabetes Epi'!$BU133</f>
        <v>9.8007950021497189E-3</v>
      </c>
      <c r="AJ80" s="58">
        <f>'Male Inactive'!AJ80*'Diabetes Epi'!$BU133</f>
        <v>0</v>
      </c>
      <c r="AK80" s="58">
        <f t="shared" si="20"/>
        <v>9.7529237306326344E-3</v>
      </c>
      <c r="AL80" s="58">
        <f t="shared" si="20"/>
        <v>0</v>
      </c>
      <c r="AM80" s="58">
        <f t="shared" si="37"/>
        <v>0.30711052482631551</v>
      </c>
    </row>
    <row r="81" spans="1:39">
      <c r="A81" s="58">
        <v>83</v>
      </c>
      <c r="B81" s="58">
        <f>'ACM Rates'!M94-(SUM(C81:F81))</f>
        <v>6.1512738813735195E-2</v>
      </c>
      <c r="C81" s="58">
        <f t="shared" si="23"/>
        <v>3.8950907978419169E-4</v>
      </c>
      <c r="D81" s="58">
        <f t="shared" si="24"/>
        <v>8.7249803545695094E-3</v>
      </c>
      <c r="E81" s="58">
        <f t="shared" si="25"/>
        <v>0</v>
      </c>
      <c r="F81" s="58">
        <f t="shared" si="26"/>
        <v>2.5727717519111065E-3</v>
      </c>
      <c r="G81" s="58">
        <f t="shared" si="21"/>
        <v>7.3200000000000001E-2</v>
      </c>
      <c r="H81" s="58">
        <f t="shared" si="22"/>
        <v>5.9659033165293751E-2</v>
      </c>
      <c r="I81" s="58">
        <f t="shared" si="32"/>
        <v>5264.4117748367389</v>
      </c>
      <c r="J81" s="58">
        <f t="shared" si="33"/>
        <v>314.06971667074794</v>
      </c>
      <c r="K81" s="58">
        <f t="shared" si="27"/>
        <v>5107.3769165013655</v>
      </c>
      <c r="L81" s="58">
        <f t="shared" si="28"/>
        <v>33156.731366449378</v>
      </c>
      <c r="M81" s="58">
        <f t="shared" si="29"/>
        <v>6.2982784752770673</v>
      </c>
      <c r="O81" s="58">
        <f>'Quintile Functions'!$CN89</f>
        <v>804.6379830473428</v>
      </c>
      <c r="Q81" s="58">
        <f>'Male Inactive'!Q81*'MI Epi'!DB99</f>
        <v>9.5429724547126948E-3</v>
      </c>
      <c r="R81" s="58">
        <f>'Male Inactive'!R81*'MI Epi'!DB99</f>
        <v>3.8950907978419169E-4</v>
      </c>
      <c r="S81" s="58">
        <f t="shared" si="30"/>
        <v>9.4975827919255851E-3</v>
      </c>
      <c r="T81" s="58">
        <f t="shared" si="30"/>
        <v>3.8943323097084814E-4</v>
      </c>
      <c r="U81" s="58">
        <f t="shared" si="34"/>
        <v>0.13712937191896521</v>
      </c>
      <c r="W81" s="58">
        <f>'Male Inactive'!W81*'Stroke Epi'!$CQ107</f>
        <v>1.1730251365587896E-2</v>
      </c>
      <c r="X81" s="58">
        <f>'Male Inactive'!X81*'Stroke Epi'!$CQ107</f>
        <v>8.7249803545695094E-3</v>
      </c>
      <c r="Y81" s="58">
        <f t="shared" si="31"/>
        <v>1.1661720191405212E-2</v>
      </c>
      <c r="Z81" s="58">
        <f t="shared" si="31"/>
        <v>8.6870281710342834E-3</v>
      </c>
      <c r="AA81" s="58">
        <f t="shared" si="35"/>
        <v>8.8720643462928711E-2</v>
      </c>
      <c r="AC81" s="58">
        <f>'Male Inactive'!AC81*'Bowel Cancer Epi'!$CN124</f>
        <v>2.7706772712888842E-3</v>
      </c>
      <c r="AD81" s="58">
        <f>'Male Inactive'!AD81*'Bowel Cancer Epi'!$CN124</f>
        <v>2.5727717519111065E-3</v>
      </c>
      <c r="AE81" s="58">
        <f t="shared" si="38"/>
        <v>2.7668424874850439E-3</v>
      </c>
      <c r="AF81" s="58">
        <f t="shared" si="38"/>
        <v>2.5694650111051098E-3</v>
      </c>
      <c r="AG81" s="58">
        <f t="shared" si="36"/>
        <v>7.9675552461999869E-3</v>
      </c>
      <c r="AI81" s="58">
        <f>'Male Inactive'!AI81*'Diabetes Epi'!$BU134</f>
        <v>9.8053342865181154E-3</v>
      </c>
      <c r="AJ81" s="58">
        <f>'Male Inactive'!AJ81*'Diabetes Epi'!$BU134</f>
        <v>0</v>
      </c>
      <c r="AK81" s="58">
        <f t="shared" si="20"/>
        <v>9.7574187335047746E-3</v>
      </c>
      <c r="AL81" s="58">
        <f t="shared" si="20"/>
        <v>0</v>
      </c>
      <c r="AM81" s="58">
        <f t="shared" si="37"/>
        <v>0.31386822303144252</v>
      </c>
    </row>
    <row r="82" spans="1:39">
      <c r="A82" s="58">
        <v>84</v>
      </c>
      <c r="B82" s="58">
        <f>'ACM Rates'!M95-(SUM(C82:F82))</f>
        <v>6.1511199131088039E-2</v>
      </c>
      <c r="C82" s="58">
        <f t="shared" si="23"/>
        <v>3.8955829328960866E-4</v>
      </c>
      <c r="D82" s="58">
        <f t="shared" si="24"/>
        <v>8.726384094135807E-3</v>
      </c>
      <c r="E82" s="58">
        <f t="shared" si="25"/>
        <v>0</v>
      </c>
      <c r="F82" s="58">
        <f t="shared" si="26"/>
        <v>2.5728584814865454E-3</v>
      </c>
      <c r="G82" s="58">
        <f t="shared" si="21"/>
        <v>7.3200000000000001E-2</v>
      </c>
      <c r="H82" s="58">
        <f t="shared" si="22"/>
        <v>5.9657585337510088E-2</v>
      </c>
      <c r="I82" s="58">
        <f t="shared" si="32"/>
        <v>4950.3420581659911</v>
      </c>
      <c r="J82" s="58">
        <f t="shared" si="33"/>
        <v>295.32545378490295</v>
      </c>
      <c r="K82" s="58">
        <f t="shared" si="27"/>
        <v>4802.679331273539</v>
      </c>
      <c r="L82" s="58">
        <f t="shared" si="28"/>
        <v>28354.052035175831</v>
      </c>
      <c r="M82" s="58">
        <f t="shared" si="29"/>
        <v>5.7276955212425209</v>
      </c>
      <c r="O82" s="58">
        <f>'Quintile Functions'!$CN90</f>
        <v>772.84597167085894</v>
      </c>
      <c r="Q82" s="58">
        <f>'Male Inactive'!Q82*'MI Epi'!DB100</f>
        <v>9.5441781855954127E-3</v>
      </c>
      <c r="R82" s="58">
        <f>'Male Inactive'!R82*'MI Epi'!DB100</f>
        <v>3.8955829328960866E-4</v>
      </c>
      <c r="S82" s="58">
        <f t="shared" si="30"/>
        <v>9.498777070559461E-3</v>
      </c>
      <c r="T82" s="58">
        <f t="shared" si="30"/>
        <v>3.8948242530967292E-4</v>
      </c>
      <c r="U82" s="58">
        <f t="shared" si="34"/>
        <v>0.14499158845967228</v>
      </c>
      <c r="W82" s="58">
        <f>'Male Inactive'!W82*'Stroke Epi'!$CQ108</f>
        <v>1.1732138615449252E-2</v>
      </c>
      <c r="X82" s="58">
        <f>'Male Inactive'!X82*'Stroke Epi'!$CQ108</f>
        <v>8.726384094135807E-3</v>
      </c>
      <c r="Y82" s="58">
        <f t="shared" si="31"/>
        <v>1.1663585430926604E-2</v>
      </c>
      <c r="Z82" s="58">
        <f t="shared" si="31"/>
        <v>8.6884197152987674E-3</v>
      </c>
      <c r="AA82" s="58">
        <f t="shared" si="35"/>
        <v>9.1455173835529632E-2</v>
      </c>
      <c r="AC82" s="58">
        <f>'Male Inactive'!AC82*'Bowel Cancer Epi'!$CN125</f>
        <v>2.7707706723701267E-3</v>
      </c>
      <c r="AD82" s="58">
        <f>'Male Inactive'!AD82*'Bowel Cancer Epi'!$CN125</f>
        <v>2.5728584814865454E-3</v>
      </c>
      <c r="AE82" s="58">
        <f t="shared" si="38"/>
        <v>2.7669356301358583E-3</v>
      </c>
      <c r="AF82" s="58">
        <f t="shared" si="38"/>
        <v>2.569551517828117E-3</v>
      </c>
      <c r="AG82" s="58">
        <f t="shared" si="36"/>
        <v>8.163864516433729E-3</v>
      </c>
      <c r="AI82" s="58">
        <f>'Male Inactive'!AI82*'Diabetes Epi'!$BU135</f>
        <v>9.8098752142947894E-3</v>
      </c>
      <c r="AJ82" s="58">
        <f>'Male Inactive'!AJ82*'Diabetes Epi'!$BU135</f>
        <v>0</v>
      </c>
      <c r="AK82" s="58">
        <f t="shared" si="20"/>
        <v>9.7619153433382566E-3</v>
      </c>
      <c r="AL82" s="58">
        <f t="shared" si="20"/>
        <v>0</v>
      </c>
      <c r="AM82" s="58">
        <f t="shared" si="37"/>
        <v>0.32056309808568845</v>
      </c>
    </row>
    <row r="83" spans="1:39">
      <c r="A83" s="58">
        <v>85</v>
      </c>
      <c r="B83" s="58">
        <f>'ACM Rates'!M96-(SUM(C83:F83))</f>
        <v>0.11536350812845204</v>
      </c>
      <c r="C83" s="58">
        <f t="shared" si="23"/>
        <v>5.8441273690833012E-4</v>
      </c>
      <c r="D83" s="58">
        <f t="shared" si="24"/>
        <v>9.9884943166438384E-3</v>
      </c>
      <c r="E83" s="58">
        <f t="shared" si="25"/>
        <v>0</v>
      </c>
      <c r="F83" s="58">
        <f t="shared" si="26"/>
        <v>3.4635848179957974E-3</v>
      </c>
      <c r="G83" s="58">
        <f t="shared" si="21"/>
        <v>0.12940000000000002</v>
      </c>
      <c r="H83" s="58">
        <f t="shared" si="22"/>
        <v>0.10895781604730015</v>
      </c>
      <c r="I83" s="58">
        <f t="shared" si="32"/>
        <v>4655.0166043810877</v>
      </c>
      <c r="J83" s="58">
        <f t="shared" si="33"/>
        <v>507.20044287728234</v>
      </c>
      <c r="K83" s="58">
        <f t="shared" si="27"/>
        <v>4401.4163829424469</v>
      </c>
      <c r="L83" s="58">
        <f t="shared" si="28"/>
        <v>23952.635652233384</v>
      </c>
      <c r="M83" s="58">
        <f t="shared" si="29"/>
        <v>5.1455532145020202</v>
      </c>
      <c r="O83" s="58">
        <f>'Quintile Functions'!$CN91</f>
        <v>742.31009287655149</v>
      </c>
      <c r="Q83" s="58">
        <f>'Male Inactive'!Q83*'MI Epi'!DB101</f>
        <v>1.1493450492530493E-2</v>
      </c>
      <c r="R83" s="58">
        <f>'Male Inactive'!R83*'MI Epi'!DB101</f>
        <v>5.8441273690833012E-4</v>
      </c>
      <c r="S83" s="58">
        <f t="shared" si="30"/>
        <v>1.1427653111319769E-2</v>
      </c>
      <c r="T83" s="58">
        <f t="shared" si="30"/>
        <v>5.842420010464533E-4</v>
      </c>
      <c r="U83" s="58">
        <f t="shared" si="34"/>
        <v>0.15278314667955253</v>
      </c>
      <c r="W83" s="58">
        <f>'Male Inactive'!W83*'Stroke Epi'!$CQ109</f>
        <v>1.5031229311454319E-2</v>
      </c>
      <c r="X83" s="58">
        <f>'Male Inactive'!X83*'Stroke Epi'!$CQ109</f>
        <v>9.9884943166438384E-3</v>
      </c>
      <c r="Y83" s="58">
        <f t="shared" si="31"/>
        <v>1.4918824284146592E-2</v>
      </c>
      <c r="Z83" s="58">
        <f t="shared" si="31"/>
        <v>9.9387749854059626E-3</v>
      </c>
      <c r="AA83" s="58">
        <f t="shared" si="35"/>
        <v>9.4181936512042777E-2</v>
      </c>
      <c r="AC83" s="58">
        <f>'Male Inactive'!AC83*'Bowel Cancer Epi'!$CN126</f>
        <v>3.7604635166811513E-3</v>
      </c>
      <c r="AD83" s="58">
        <f>'Male Inactive'!AD83*'Bowel Cancer Epi'!$CN126</f>
        <v>3.4635848179957974E-3</v>
      </c>
      <c r="AE83" s="58">
        <f t="shared" si="38"/>
        <v>3.7534018282647796E-3</v>
      </c>
      <c r="AF83" s="58">
        <f t="shared" si="38"/>
        <v>3.4575935272107561E-3</v>
      </c>
      <c r="AG83" s="58">
        <f t="shared" si="36"/>
        <v>8.3601415555546819E-3</v>
      </c>
      <c r="AI83" s="58">
        <f>'Male Inactive'!AI83*'Diabetes Epi'!$BU136</f>
        <v>8.1157670298160813E-3</v>
      </c>
      <c r="AJ83" s="58">
        <f>'Male Inactive'!AJ83*'Diabetes Epi'!$BU136</f>
        <v>0</v>
      </c>
      <c r="AK83" s="58">
        <f t="shared" si="20"/>
        <v>8.0829231038509475E-3</v>
      </c>
      <c r="AL83" s="58">
        <f t="shared" si="20"/>
        <v>0</v>
      </c>
      <c r="AM83" s="58">
        <f t="shared" si="37"/>
        <v>0.32719570360331596</v>
      </c>
    </row>
    <row r="84" spans="1:39">
      <c r="A84" s="58">
        <v>86</v>
      </c>
      <c r="B84" s="58">
        <f>'ACM Rates'!M97-(SUM(C84:F84))</f>
        <v>0.11536211141015289</v>
      </c>
      <c r="C84" s="58">
        <f t="shared" si="23"/>
        <v>5.8446953200117662E-4</v>
      </c>
      <c r="D84" s="58">
        <f t="shared" si="24"/>
        <v>9.9897555280531337E-3</v>
      </c>
      <c r="E84" s="58">
        <f t="shared" si="25"/>
        <v>0</v>
      </c>
      <c r="F84" s="58">
        <f t="shared" si="26"/>
        <v>3.4636635297928126E-3</v>
      </c>
      <c r="G84" s="58">
        <f t="shared" si="21"/>
        <v>0.12940000000000002</v>
      </c>
      <c r="H84" s="58">
        <f t="shared" si="22"/>
        <v>0.10895657151150739</v>
      </c>
      <c r="I84" s="58">
        <f t="shared" si="32"/>
        <v>4147.8161615038052</v>
      </c>
      <c r="J84" s="58">
        <f t="shared" si="33"/>
        <v>451.93182821747547</v>
      </c>
      <c r="K84" s="58">
        <f t="shared" si="27"/>
        <v>3921.8502473950675</v>
      </c>
      <c r="L84" s="58">
        <f t="shared" si="28"/>
        <v>20030.785404838316</v>
      </c>
      <c r="M84" s="58">
        <f t="shared" si="29"/>
        <v>4.8292365488001971</v>
      </c>
      <c r="O84" s="58">
        <f>'Quintile Functions'!$CN92</f>
        <v>712.98071567236661</v>
      </c>
      <c r="Q84" s="58">
        <f>'Male Inactive'!Q84*'MI Epi'!DB102</f>
        <v>1.1494567462689809E-2</v>
      </c>
      <c r="R84" s="58">
        <f>'Male Inactive'!R84*'MI Epi'!DB102</f>
        <v>5.8446953200117662E-4</v>
      </c>
      <c r="S84" s="58">
        <f t="shared" si="30"/>
        <v>1.1428757316514937E-2</v>
      </c>
      <c r="T84" s="58">
        <f t="shared" si="30"/>
        <v>5.8429876295562622E-4</v>
      </c>
      <c r="U84" s="58">
        <f t="shared" si="34"/>
        <v>0.16197523772532466</v>
      </c>
      <c r="W84" s="58">
        <f>'Male Inactive'!W84*'Stroke Epi'!$CQ110</f>
        <v>1.5033127250953742E-2</v>
      </c>
      <c r="X84" s="58">
        <f>'Male Inactive'!X84*'Stroke Epi'!$CQ110</f>
        <v>9.9897555280531337E-3</v>
      </c>
      <c r="Y84" s="58">
        <f t="shared" si="31"/>
        <v>1.4920693906845917E-2</v>
      </c>
      <c r="Z84" s="58">
        <f t="shared" si="31"/>
        <v>9.9400236611314474E-3</v>
      </c>
      <c r="AA84" s="58">
        <f t="shared" si="35"/>
        <v>9.8738239190994073E-2</v>
      </c>
      <c r="AC84" s="58">
        <f>'Male Inactive'!AC84*'Bowel Cancer Epi'!$CN127</f>
        <v>3.7605489752036252E-3</v>
      </c>
      <c r="AD84" s="58">
        <f>'Male Inactive'!AD84*'Bowel Cancer Epi'!$CN127</f>
        <v>3.4636635297928126E-3</v>
      </c>
      <c r="AE84" s="58">
        <f t="shared" si="38"/>
        <v>3.7534869660234005E-3</v>
      </c>
      <c r="AF84" s="58">
        <f t="shared" si="38"/>
        <v>3.4576719668512057E-3</v>
      </c>
      <c r="AG84" s="58">
        <f t="shared" si="36"/>
        <v>8.6544946105562744E-3</v>
      </c>
      <c r="AI84" s="58">
        <f>'Male Inactive'!AI84*'Diabetes Epi'!$BU137</f>
        <v>8.1189229022053735E-3</v>
      </c>
      <c r="AJ84" s="58">
        <f>'Male Inactive'!AJ84*'Diabetes Epi'!$BU137</f>
        <v>0</v>
      </c>
      <c r="AK84" s="58">
        <f t="shared" ref="AK84:AL98" si="39">1-EXP(-AI84)</f>
        <v>8.0860534626268077E-3</v>
      </c>
      <c r="AL84" s="58">
        <f t="shared" si="39"/>
        <v>0</v>
      </c>
      <c r="AM84" s="58">
        <f t="shared" si="37"/>
        <v>0.33263392899503091</v>
      </c>
    </row>
    <row r="85" spans="1:39">
      <c r="A85" s="58">
        <v>87</v>
      </c>
      <c r="B85" s="58">
        <f>'ACM Rates'!M98-(SUM(C85:F85))</f>
        <v>0.11536066976131802</v>
      </c>
      <c r="C85" s="58">
        <f t="shared" si="23"/>
        <v>5.8452834014661136E-4</v>
      </c>
      <c r="D85" s="58">
        <f t="shared" si="24"/>
        <v>9.9910537948340317E-3</v>
      </c>
      <c r="E85" s="58">
        <f t="shared" si="25"/>
        <v>0</v>
      </c>
      <c r="F85" s="58">
        <f t="shared" si="26"/>
        <v>3.4637481037013479E-3</v>
      </c>
      <c r="G85" s="58">
        <f t="shared" si="21"/>
        <v>0.12940000000000002</v>
      </c>
      <c r="H85" s="58">
        <f t="shared" si="22"/>
        <v>0.10895528693886092</v>
      </c>
      <c r="I85" s="58">
        <f t="shared" si="32"/>
        <v>3695.8843332863298</v>
      </c>
      <c r="J85" s="58">
        <f t="shared" si="33"/>
        <v>402.68613802605273</v>
      </c>
      <c r="K85" s="58">
        <f t="shared" si="27"/>
        <v>3494.5412642733036</v>
      </c>
      <c r="L85" s="58">
        <f t="shared" si="28"/>
        <v>16536.244140565006</v>
      </c>
      <c r="M85" s="58">
        <f t="shared" si="29"/>
        <v>4.4742320509422449</v>
      </c>
      <c r="O85" s="58">
        <f>'Quintile Functions'!$CN93</f>
        <v>684.81017003391173</v>
      </c>
      <c r="Q85" s="58">
        <f>'Male Inactive'!Q85*'MI Epi'!DB103</f>
        <v>1.1495724022883359E-2</v>
      </c>
      <c r="R85" s="58">
        <f>'Male Inactive'!R85*'MI Epi'!DB103</f>
        <v>5.8452834014661136E-4</v>
      </c>
      <c r="S85" s="58">
        <f t="shared" si="30"/>
        <v>1.1429900658001535E-2</v>
      </c>
      <c r="T85" s="58">
        <f t="shared" si="30"/>
        <v>5.8435753673780066E-4</v>
      </c>
      <c r="U85" s="58">
        <f t="shared" si="34"/>
        <v>0.17106847569436534</v>
      </c>
      <c r="W85" s="58">
        <f>'Male Inactive'!W85*'Stroke Epi'!$CQ111</f>
        <v>1.5035080953391018E-2</v>
      </c>
      <c r="X85" s="58">
        <f>'Male Inactive'!X85*'Stroke Epi'!$CQ111</f>
        <v>9.9910537948340317E-3</v>
      </c>
      <c r="Y85" s="58">
        <f t="shared" si="31"/>
        <v>1.4922618456807091E-2</v>
      </c>
      <c r="Z85" s="58">
        <f t="shared" si="31"/>
        <v>9.941309022275413E-3</v>
      </c>
      <c r="AA85" s="58">
        <f t="shared" si="35"/>
        <v>0.1032721944492008</v>
      </c>
      <c r="AC85" s="58">
        <f>'Male Inactive'!AC85*'Bowel Cancer Epi'!$CN128</f>
        <v>3.7606407983043206E-3</v>
      </c>
      <c r="AD85" s="58">
        <f>'Male Inactive'!AD85*'Bowel Cancer Epi'!$CN128</f>
        <v>3.4637481037013479E-3</v>
      </c>
      <c r="AE85" s="58">
        <f t="shared" si="38"/>
        <v>3.7535784444631126E-3</v>
      </c>
      <c r="AF85" s="58">
        <f t="shared" si="38"/>
        <v>3.4577562483273372E-3</v>
      </c>
      <c r="AG85" s="58">
        <f t="shared" si="36"/>
        <v>8.9487669777269969E-3</v>
      </c>
      <c r="AI85" s="58">
        <f>'Male Inactive'!AI85*'Diabetes Epi'!$BU138</f>
        <v>8.1220996280717654E-3</v>
      </c>
      <c r="AJ85" s="58">
        <f>'Male Inactive'!AJ85*'Diabetes Epi'!$BU138</f>
        <v>0</v>
      </c>
      <c r="AK85" s="58">
        <f t="shared" si="39"/>
        <v>8.0892044963130072E-3</v>
      </c>
      <c r="AL85" s="58">
        <f t="shared" si="39"/>
        <v>0</v>
      </c>
      <c r="AM85" s="58">
        <f t="shared" si="37"/>
        <v>0.33803028672432028</v>
      </c>
    </row>
    <row r="86" spans="1:39">
      <c r="A86" s="58">
        <v>88</v>
      </c>
      <c r="B86" s="58">
        <f>'ACM Rates'!M99-(SUM(C86:F86))</f>
        <v>0.11535918539152945</v>
      </c>
      <c r="C86" s="58">
        <f t="shared" si="23"/>
        <v>5.8458906533282395E-4</v>
      </c>
      <c r="D86" s="58">
        <f t="shared" si="24"/>
        <v>9.9923872294205417E-3</v>
      </c>
      <c r="E86" s="58">
        <f t="shared" si="25"/>
        <v>0</v>
      </c>
      <c r="F86" s="58">
        <f t="shared" si="26"/>
        <v>3.4638383137172049E-3</v>
      </c>
      <c r="G86" s="58">
        <f t="shared" si="21"/>
        <v>0.12940000000000002</v>
      </c>
      <c r="H86" s="58">
        <f t="shared" si="22"/>
        <v>0.10895396429802695</v>
      </c>
      <c r="I86" s="58">
        <f t="shared" si="32"/>
        <v>3293.1981952602773</v>
      </c>
      <c r="J86" s="58">
        <f t="shared" si="33"/>
        <v>358.80699859271505</v>
      </c>
      <c r="K86" s="58">
        <f t="shared" si="27"/>
        <v>3113.7946959639198</v>
      </c>
      <c r="L86" s="58">
        <f t="shared" si="28"/>
        <v>13422.449444601089</v>
      </c>
      <c r="M86" s="58">
        <f t="shared" si="29"/>
        <v>4.075809789984489</v>
      </c>
      <c r="O86" s="58">
        <f>'Quintile Functions'!$CN94</f>
        <v>657.75266942476026</v>
      </c>
      <c r="Q86" s="58">
        <f>'Male Inactive'!Q86*'MI Epi'!DB104</f>
        <v>1.1496918284878872E-2</v>
      </c>
      <c r="R86" s="58">
        <f>'Male Inactive'!R86*'MI Epi'!DB104</f>
        <v>5.8458906533282395E-4</v>
      </c>
      <c r="S86" s="58">
        <f t="shared" si="30"/>
        <v>1.1431081268996057E-2</v>
      </c>
      <c r="T86" s="58">
        <f t="shared" si="30"/>
        <v>5.8441822643695573E-4</v>
      </c>
      <c r="U86" s="58">
        <f t="shared" si="34"/>
        <v>0.18006394485599808</v>
      </c>
      <c r="W86" s="58">
        <f>'Male Inactive'!W86*'Stroke Epi'!$CQ112</f>
        <v>1.5037087578254211E-2</v>
      </c>
      <c r="X86" s="58">
        <f>'Male Inactive'!X86*'Stroke Epi'!$CQ112</f>
        <v>9.9923872294205417E-3</v>
      </c>
      <c r="Y86" s="58">
        <f t="shared" si="31"/>
        <v>1.4924595135589858E-2</v>
      </c>
      <c r="Z86" s="58">
        <f t="shared" si="31"/>
        <v>9.9426291998965244E-3</v>
      </c>
      <c r="AA86" s="58">
        <f t="shared" si="35"/>
        <v>0.10778392564120302</v>
      </c>
      <c r="AC86" s="58">
        <f>'Male Inactive'!AC86*'Bowel Cancer Epi'!$CN129</f>
        <v>3.7607387406072509E-3</v>
      </c>
      <c r="AD86" s="58">
        <f>'Male Inactive'!AD86*'Bowel Cancer Epi'!$CN129</f>
        <v>3.4638383137172049E-3</v>
      </c>
      <c r="AE86" s="58">
        <f t="shared" si="38"/>
        <v>3.7536760191271279E-3</v>
      </c>
      <c r="AF86" s="58">
        <f t="shared" si="38"/>
        <v>3.4578461464149779E-3</v>
      </c>
      <c r="AG86" s="58">
        <f t="shared" si="36"/>
        <v>9.2429591748705974E-3</v>
      </c>
      <c r="AI86" s="58">
        <f>'Male Inactive'!AI86*'Diabetes Epi'!$BU139</f>
        <v>8.1252950422720342E-3</v>
      </c>
      <c r="AJ86" s="58">
        <f>'Male Inactive'!AJ86*'Diabetes Epi'!$BU139</f>
        <v>0</v>
      </c>
      <c r="AK86" s="58">
        <f t="shared" si="39"/>
        <v>8.0923740570904013E-3</v>
      </c>
      <c r="AL86" s="58">
        <f t="shared" si="39"/>
        <v>0</v>
      </c>
      <c r="AM86" s="58">
        <f t="shared" si="37"/>
        <v>0.34338509510537296</v>
      </c>
    </row>
    <row r="87" spans="1:39">
      <c r="A87" s="58">
        <v>89</v>
      </c>
      <c r="B87" s="58">
        <f>'ACM Rates'!M100-(SUM(C87:F87))</f>
        <v>0.11535766042681406</v>
      </c>
      <c r="C87" s="58">
        <f t="shared" si="23"/>
        <v>5.846516150952544E-4</v>
      </c>
      <c r="D87" s="58">
        <f t="shared" si="24"/>
        <v>9.9937540172965137E-3</v>
      </c>
      <c r="E87" s="58">
        <f t="shared" si="25"/>
        <v>0</v>
      </c>
      <c r="F87" s="58">
        <f t="shared" si="26"/>
        <v>3.4639339407941828E-3</v>
      </c>
      <c r="G87" s="58">
        <f t="shared" si="21"/>
        <v>0.12940000000000002</v>
      </c>
      <c r="H87" s="58">
        <f t="shared" si="22"/>
        <v>0.10895260548322661</v>
      </c>
      <c r="I87" s="58">
        <f t="shared" si="32"/>
        <v>2934.3911966675623</v>
      </c>
      <c r="J87" s="58">
        <f t="shared" si="33"/>
        <v>319.70956638397411</v>
      </c>
      <c r="K87" s="58">
        <f t="shared" si="27"/>
        <v>2774.5364134755755</v>
      </c>
      <c r="L87" s="58">
        <f t="shared" si="28"/>
        <v>10647.913031125514</v>
      </c>
      <c r="M87" s="58">
        <f t="shared" si="29"/>
        <v>3.6286617282718825</v>
      </c>
      <c r="O87" s="58">
        <f>'Quintile Functions'!$CN95</f>
        <v>631.76423637805158</v>
      </c>
      <c r="Q87" s="58">
        <f>'Male Inactive'!Q87*'MI Epi'!DB105</f>
        <v>1.1498148430206672E-2</v>
      </c>
      <c r="R87" s="58">
        <f>'Male Inactive'!R87*'MI Epi'!DB105</f>
        <v>5.846516150952544E-4</v>
      </c>
      <c r="S87" s="58">
        <f t="shared" si="30"/>
        <v>1.1432297351684606E-2</v>
      </c>
      <c r="T87" s="58">
        <f t="shared" si="30"/>
        <v>5.8448073964223468E-4</v>
      </c>
      <c r="U87" s="58">
        <f t="shared" si="34"/>
        <v>0.18896271556638627</v>
      </c>
      <c r="W87" s="58">
        <f>'Male Inactive'!W87*'Stroke Epi'!$CQ113</f>
        <v>1.503914439496077E-2</v>
      </c>
      <c r="X87" s="58">
        <f>'Male Inactive'!X87*'Stroke Epi'!$CQ113</f>
        <v>9.9937540172965137E-3</v>
      </c>
      <c r="Y87" s="58">
        <f t="shared" si="31"/>
        <v>1.4926621253056105E-2</v>
      </c>
      <c r="Z87" s="58">
        <f t="shared" si="31"/>
        <v>9.9439823973827002E-3</v>
      </c>
      <c r="AA87" s="58">
        <f t="shared" si="35"/>
        <v>0.11227355444538172</v>
      </c>
      <c r="AC87" s="58">
        <f>'Male Inactive'!AC87*'Bowel Cancer Epi'!$CN130</f>
        <v>3.7608425642908275E-3</v>
      </c>
      <c r="AD87" s="58">
        <f>'Male Inactive'!AD87*'Bowel Cancer Epi'!$CN130</f>
        <v>3.4639339407941828E-3</v>
      </c>
      <c r="AE87" s="58">
        <f t="shared" si="38"/>
        <v>3.7537794530848601E-3</v>
      </c>
      <c r="AF87" s="58">
        <f t="shared" si="38"/>
        <v>3.457941442823631E-3</v>
      </c>
      <c r="AG87" s="58">
        <f t="shared" si="36"/>
        <v>9.5370717000082227E-3</v>
      </c>
      <c r="AI87" s="58">
        <f>'Male Inactive'!AI87*'Diabetes Epi'!$BU140</f>
        <v>8.1285070900166314E-3</v>
      </c>
      <c r="AJ87" s="58">
        <f>'Male Inactive'!AJ87*'Diabetes Epi'!$BU140</f>
        <v>0</v>
      </c>
      <c r="AK87" s="58">
        <f t="shared" si="39"/>
        <v>8.095560106626265E-3</v>
      </c>
      <c r="AL87" s="58">
        <f t="shared" si="39"/>
        <v>0</v>
      </c>
      <c r="AM87" s="58">
        <f t="shared" si="37"/>
        <v>0.34869866852724113</v>
      </c>
    </row>
    <row r="88" spans="1:39">
      <c r="A88" s="58">
        <v>90</v>
      </c>
      <c r="B88" s="58">
        <f>'ACM Rates'!M101-(SUM(C88:F88))</f>
        <v>0.22317430402896071</v>
      </c>
      <c r="C88" s="58">
        <f t="shared" si="23"/>
        <v>7.7962120050371756E-4</v>
      </c>
      <c r="D88" s="58">
        <f t="shared" si="24"/>
        <v>1.0189233043387607E-2</v>
      </c>
      <c r="E88" s="58">
        <f t="shared" si="25"/>
        <v>0</v>
      </c>
      <c r="F88" s="58">
        <f t="shared" si="26"/>
        <v>4.1568417271479656E-3</v>
      </c>
      <c r="G88" s="58">
        <f t="shared" si="21"/>
        <v>0.23830000000000001</v>
      </c>
      <c r="H88" s="58">
        <f t="shared" si="22"/>
        <v>0.20002460179351289</v>
      </c>
      <c r="I88" s="58">
        <f t="shared" si="32"/>
        <v>2614.6816302835882</v>
      </c>
      <c r="J88" s="58">
        <f t="shared" si="33"/>
        <v>523.0006519142878</v>
      </c>
      <c r="K88" s="58">
        <f t="shared" si="27"/>
        <v>2353.1813043264447</v>
      </c>
      <c r="L88" s="58">
        <f t="shared" si="28"/>
        <v>8294.7317267990729</v>
      </c>
      <c r="M88" s="58">
        <f t="shared" si="29"/>
        <v>3.1723677677344706</v>
      </c>
      <c r="O88" s="58">
        <f>'Quintile Functions'!$CN96</f>
        <v>606.80263101843377</v>
      </c>
      <c r="Q88" s="58">
        <f>'Male Inactive'!Q88*'MI Epi'!DB106</f>
        <v>1.1109602107177975E-2</v>
      </c>
      <c r="R88" s="58">
        <f>'Male Inactive'!R88*'MI Epi'!DB106</f>
        <v>7.7962120050371756E-4</v>
      </c>
      <c r="S88" s="58">
        <f t="shared" si="30"/>
        <v>1.1048118374924587E-2</v>
      </c>
      <c r="T88" s="58">
        <f t="shared" si="30"/>
        <v>7.7931737485703589E-4</v>
      </c>
      <c r="U88" s="58">
        <f t="shared" si="34"/>
        <v>0.19776584455279209</v>
      </c>
      <c r="W88" s="58">
        <f>'Male Inactive'!W88*'Stroke Epi'!$CQ114</f>
        <v>1.7273176016409462E-2</v>
      </c>
      <c r="X88" s="58">
        <f>'Male Inactive'!X88*'Stroke Epi'!$CQ114</f>
        <v>1.0189233043387607E-2</v>
      </c>
      <c r="Y88" s="58">
        <f t="shared" si="31"/>
        <v>1.712484996014163E-2</v>
      </c>
      <c r="Z88" s="58">
        <f t="shared" si="31"/>
        <v>1.0137498668676859E-2</v>
      </c>
      <c r="AA88" s="58">
        <f t="shared" si="35"/>
        <v>0.11674120092415365</v>
      </c>
      <c r="AC88" s="58">
        <f>'Male Inactive'!AC88*'Bowel Cancer Epi'!$CN131</f>
        <v>4.3547865712978695E-3</v>
      </c>
      <c r="AD88" s="58">
        <f>'Male Inactive'!AD88*'Bowel Cancer Epi'!$CN131</f>
        <v>4.1568417271479656E-3</v>
      </c>
      <c r="AE88" s="58">
        <f t="shared" si="38"/>
        <v>4.3453182374344479E-3</v>
      </c>
      <c r="AF88" s="58">
        <f t="shared" si="38"/>
        <v>4.148214019387586E-3</v>
      </c>
      <c r="AG88" s="58">
        <f t="shared" si="36"/>
        <v>9.8311050319982631E-3</v>
      </c>
      <c r="AI88" s="58">
        <f>'Male Inactive'!AI88*'Diabetes Epi'!$BU141</f>
        <v>5.5787476213548237E-3</v>
      </c>
      <c r="AJ88" s="58">
        <f>'Male Inactive'!AJ88*'Diabetes Epi'!$BU141</f>
        <v>0</v>
      </c>
      <c r="AK88" s="58">
        <f t="shared" si="39"/>
        <v>5.563215305888991E-3</v>
      </c>
      <c r="AL88" s="58">
        <f t="shared" si="39"/>
        <v>0</v>
      </c>
      <c r="AM88" s="58">
        <f t="shared" si="37"/>
        <v>0.35397131760370459</v>
      </c>
    </row>
    <row r="89" spans="1:39">
      <c r="A89" s="58">
        <v>91</v>
      </c>
      <c r="B89" s="58">
        <f>'ACM Rates'!M102-(SUM(C89:F89))</f>
        <v>0.22317278201393315</v>
      </c>
      <c r="C89" s="58">
        <f t="shared" si="23"/>
        <v>7.797009889103871E-4</v>
      </c>
      <c r="D89" s="58">
        <f t="shared" si="24"/>
        <v>1.0190565771188776E-2</v>
      </c>
      <c r="E89" s="58">
        <f t="shared" si="25"/>
        <v>0</v>
      </c>
      <c r="F89" s="58">
        <f t="shared" si="26"/>
        <v>4.1569512259677097E-3</v>
      </c>
      <c r="G89" s="58">
        <f t="shared" si="21"/>
        <v>0.23830000000000001</v>
      </c>
      <c r="H89" s="58">
        <f t="shared" si="22"/>
        <v>0.20002338421800847</v>
      </c>
      <c r="I89" s="58">
        <f t="shared" si="32"/>
        <v>2091.6809783693006</v>
      </c>
      <c r="J89" s="58">
        <f t="shared" si="33"/>
        <v>418.38510799786246</v>
      </c>
      <c r="K89" s="58">
        <f t="shared" si="27"/>
        <v>1882.4884243703696</v>
      </c>
      <c r="L89" s="58">
        <f t="shared" si="28"/>
        <v>6412.2433024287029</v>
      </c>
      <c r="M89" s="58">
        <f t="shared" si="29"/>
        <v>3.0655933523035448</v>
      </c>
      <c r="O89" s="58">
        <f>'Quintile Functions'!$CN97</f>
        <v>582.82728240817153</v>
      </c>
      <c r="Q89" s="58">
        <f>'Male Inactive'!Q89*'MI Epi'!DB107</f>
        <v>1.1110739091973014E-2</v>
      </c>
      <c r="R89" s="58">
        <f>'Male Inactive'!R89*'MI Epi'!DB107</f>
        <v>7.797009889103871E-4</v>
      </c>
      <c r="S89" s="58">
        <f t="shared" si="30"/>
        <v>1.1049242797537717E-2</v>
      </c>
      <c r="T89" s="58">
        <f t="shared" si="30"/>
        <v>7.7939710107999272E-4</v>
      </c>
      <c r="U89" s="58">
        <f t="shared" si="34"/>
        <v>0.20601025246086488</v>
      </c>
      <c r="W89" s="58">
        <f>'Male Inactive'!W89*'Stroke Epi'!$CQ115</f>
        <v>1.7275435307348593E-2</v>
      </c>
      <c r="X89" s="58">
        <f>'Male Inactive'!X89*'Stroke Epi'!$CQ115</f>
        <v>1.0190565771188776E-2</v>
      </c>
      <c r="Y89" s="58">
        <f t="shared" si="31"/>
        <v>1.7127070558553892E-2</v>
      </c>
      <c r="Z89" s="58">
        <f t="shared" si="31"/>
        <v>1.0138817885072648E-2</v>
      </c>
      <c r="AA89" s="58">
        <f t="shared" si="35"/>
        <v>0.12297604616995259</v>
      </c>
      <c r="AC89" s="58">
        <f>'Male Inactive'!AC89*'Bowel Cancer Epi'!$CN132</f>
        <v>4.3549012843471244E-3</v>
      </c>
      <c r="AD89" s="58">
        <f>'Male Inactive'!AD89*'Bowel Cancer Epi'!$CN132</f>
        <v>4.1569512259677097E-3</v>
      </c>
      <c r="AE89" s="58">
        <f t="shared" si="38"/>
        <v>4.3454324520124654E-3</v>
      </c>
      <c r="AF89" s="58">
        <f t="shared" si="38"/>
        <v>4.1483230639768331E-3</v>
      </c>
      <c r="AG89" s="58">
        <f t="shared" si="36"/>
        <v>1.0027084462395943E-2</v>
      </c>
      <c r="AI89" s="58">
        <f>'Male Inactive'!AI89*'Diabetes Epi'!$BU142</f>
        <v>5.5808461292617293E-3</v>
      </c>
      <c r="AJ89" s="58">
        <f>'Male Inactive'!AJ89*'Diabetes Epi'!$BU142</f>
        <v>0</v>
      </c>
      <c r="AK89" s="58">
        <f t="shared" si="39"/>
        <v>5.5653021371548927E-3</v>
      </c>
      <c r="AL89" s="58">
        <f t="shared" si="39"/>
        <v>0</v>
      </c>
      <c r="AM89" s="58">
        <f t="shared" si="37"/>
        <v>0.35756531425765498</v>
      </c>
    </row>
    <row r="90" spans="1:39">
      <c r="A90" s="58">
        <v>92</v>
      </c>
      <c r="B90" s="58">
        <f>'ACM Rates'!M103-(SUM(C90:F90))</f>
        <v>0.22317121817727378</v>
      </c>
      <c r="C90" s="58">
        <f t="shared" si="23"/>
        <v>7.7978314313278615E-4</v>
      </c>
      <c r="D90" s="58">
        <f t="shared" si="24"/>
        <v>1.019193164427197E-2</v>
      </c>
      <c r="E90" s="58">
        <f t="shared" si="25"/>
        <v>0</v>
      </c>
      <c r="F90" s="58">
        <f t="shared" si="26"/>
        <v>4.1570670353214762E-3</v>
      </c>
      <c r="G90" s="58">
        <f t="shared" si="21"/>
        <v>0.23830000000000001</v>
      </c>
      <c r="H90" s="58">
        <f t="shared" si="22"/>
        <v>0.20002213318427187</v>
      </c>
      <c r="I90" s="58">
        <f t="shared" si="32"/>
        <v>1673.2958703714382</v>
      </c>
      <c r="J90" s="58">
        <f t="shared" si="33"/>
        <v>334.69620944012792</v>
      </c>
      <c r="K90" s="58">
        <f t="shared" si="27"/>
        <v>1505.9477656513743</v>
      </c>
      <c r="L90" s="58">
        <f t="shared" si="28"/>
        <v>4906.2955367773284</v>
      </c>
      <c r="M90" s="58">
        <f t="shared" si="29"/>
        <v>2.932114770407118</v>
      </c>
      <c r="O90" s="58">
        <f>'Quintile Functions'!$CN98</f>
        <v>559.79922260583487</v>
      </c>
      <c r="Q90" s="58">
        <f>'Male Inactive'!Q90*'MI Epi'!DB108</f>
        <v>1.11119097896422E-2</v>
      </c>
      <c r="R90" s="58">
        <f>'Male Inactive'!R90*'MI Epi'!DB108</f>
        <v>7.7978314313278615E-4</v>
      </c>
      <c r="S90" s="58">
        <f t="shared" si="30"/>
        <v>1.1050400559206475E-2</v>
      </c>
      <c r="T90" s="58">
        <f t="shared" si="30"/>
        <v>7.7947919126830634E-4</v>
      </c>
      <c r="U90" s="58">
        <f t="shared" si="34"/>
        <v>0.21417076493242487</v>
      </c>
      <c r="W90" s="58">
        <f>'Male Inactive'!W90*'Stroke Epi'!$CQ116</f>
        <v>1.7277750787432482E-2</v>
      </c>
      <c r="X90" s="58">
        <f>'Male Inactive'!X90*'Stroke Epi'!$CQ116</f>
        <v>1.019193164427197E-2</v>
      </c>
      <c r="Y90" s="58">
        <f t="shared" si="31"/>
        <v>1.7129346378612187E-2</v>
      </c>
      <c r="Z90" s="58">
        <f t="shared" si="31"/>
        <v>1.0140169908894103E-2</v>
      </c>
      <c r="AA90" s="58">
        <f t="shared" si="35"/>
        <v>0.12916768707960521</v>
      </c>
      <c r="AC90" s="58">
        <f>'Male Inactive'!AC90*'Bowel Cancer Epi'!$CN133</f>
        <v>4.3550226084320227E-3</v>
      </c>
      <c r="AD90" s="58">
        <f>'Male Inactive'!AD90*'Bowel Cancer Epi'!$CN133</f>
        <v>4.1570670353214762E-3</v>
      </c>
      <c r="AE90" s="58">
        <f t="shared" si="38"/>
        <v>4.3455532488844151E-3</v>
      </c>
      <c r="AF90" s="58">
        <f t="shared" si="38"/>
        <v>4.1484383929092372E-3</v>
      </c>
      <c r="AG90" s="58">
        <f t="shared" si="36"/>
        <v>1.0223030264439319E-2</v>
      </c>
      <c r="AI90" s="58">
        <f>'Male Inactive'!AI90*'Diabetes Epi'!$BU143</f>
        <v>5.5829570103175276E-3</v>
      </c>
      <c r="AJ90" s="58">
        <f>'Male Inactive'!AJ90*'Diabetes Epi'!$BU143</f>
        <v>0</v>
      </c>
      <c r="AK90" s="58">
        <f t="shared" si="39"/>
        <v>5.5674012683043506E-3</v>
      </c>
      <c r="AL90" s="58">
        <f t="shared" si="39"/>
        <v>0</v>
      </c>
      <c r="AM90" s="58">
        <f t="shared" si="37"/>
        <v>0.3611406573871993</v>
      </c>
    </row>
    <row r="91" spans="1:39">
      <c r="A91" s="58">
        <v>93</v>
      </c>
      <c r="B91" s="58">
        <f>'ACM Rates'!M104-(SUM(C91:F91))</f>
        <v>0.22286294354179309</v>
      </c>
      <c r="C91" s="58">
        <f t="shared" si="23"/>
        <v>7.7986754901529737E-4</v>
      </c>
      <c r="D91" s="58">
        <f t="shared" si="24"/>
        <v>1.0500000000000001E-2</v>
      </c>
      <c r="E91" s="58">
        <f t="shared" si="25"/>
        <v>0</v>
      </c>
      <c r="F91" s="58">
        <f t="shared" si="26"/>
        <v>4.1571889091916144E-3</v>
      </c>
      <c r="G91" s="58">
        <f t="shared" si="21"/>
        <v>0.23830000000000001</v>
      </c>
      <c r="H91" s="58">
        <f t="shared" si="22"/>
        <v>0.1997754822828316</v>
      </c>
      <c r="I91" s="58">
        <f t="shared" si="32"/>
        <v>1338.5996609313104</v>
      </c>
      <c r="J91" s="58">
        <f t="shared" si="33"/>
        <v>267.41939284618741</v>
      </c>
      <c r="K91" s="58">
        <f t="shared" si="27"/>
        <v>1204.8899645082165</v>
      </c>
      <c r="L91" s="58">
        <f t="shared" si="28"/>
        <v>3701.405572269111</v>
      </c>
      <c r="M91" s="58">
        <f t="shared" si="29"/>
        <v>2.765132608575378</v>
      </c>
      <c r="O91" s="58">
        <f>'Quintile Functions'!$CN99</f>
        <v>537.68102333039212</v>
      </c>
      <c r="Q91" s="58">
        <f>'Male Inactive'!Q91*'MI Epi'!DB109</f>
        <v>1.111311257346799E-2</v>
      </c>
      <c r="R91" s="58">
        <f>'Male Inactive'!R91*'MI Epi'!DB109</f>
        <v>7.7986754901529737E-4</v>
      </c>
      <c r="S91" s="58">
        <f t="shared" si="30"/>
        <v>1.1051590051073812E-2</v>
      </c>
      <c r="T91" s="58">
        <f t="shared" si="30"/>
        <v>7.7956353135455458E-4</v>
      </c>
      <c r="U91" s="58">
        <f t="shared" si="34"/>
        <v>0.22224825144708688</v>
      </c>
      <c r="W91" s="58">
        <f>'Male Inactive'!W91*'Stroke Epi'!$CQ117</f>
        <v>1.78E-2</v>
      </c>
      <c r="X91" s="58">
        <f>'Male Inactive'!X91*'Stroke Epi'!$CQ117</f>
        <v>1.0500000000000001E-2</v>
      </c>
      <c r="Y91" s="58">
        <f t="shared" si="31"/>
        <v>1.7642515790697311E-2</v>
      </c>
      <c r="Z91" s="58">
        <f t="shared" si="31"/>
        <v>1.0445067432100719E-2</v>
      </c>
      <c r="AA91" s="58">
        <f t="shared" si="35"/>
        <v>0.13531643716068814</v>
      </c>
      <c r="AC91" s="58">
        <f>'Male Inactive'!AC91*'Bowel Cancer Epi'!$CN134</f>
        <v>4.3551502858197866E-3</v>
      </c>
      <c r="AD91" s="58">
        <f>'Male Inactive'!AD91*'Bowel Cancer Epi'!$CN134</f>
        <v>4.1571889091916144E-3</v>
      </c>
      <c r="AE91" s="58">
        <f t="shared" si="38"/>
        <v>4.3456803714351233E-3</v>
      </c>
      <c r="AF91" s="58">
        <f t="shared" si="38"/>
        <v>4.1485597611857772E-3</v>
      </c>
      <c r="AG91" s="58">
        <f t="shared" si="36"/>
        <v>1.0418942740112022E-2</v>
      </c>
      <c r="AI91" s="58">
        <f>'Male Inactive'!AI91*'Diabetes Epi'!$BU144</f>
        <v>5.5850789498739931E-3</v>
      </c>
      <c r="AJ91" s="58">
        <f>'Male Inactive'!AJ91*'Diabetes Epi'!$BU144</f>
        <v>0</v>
      </c>
      <c r="AK91" s="58">
        <f t="shared" si="39"/>
        <v>5.5695113919330685E-3</v>
      </c>
      <c r="AL91" s="58">
        <f t="shared" si="39"/>
        <v>0</v>
      </c>
      <c r="AM91" s="58">
        <f t="shared" si="37"/>
        <v>0.3646974437015299</v>
      </c>
    </row>
    <row r="92" spans="1:39">
      <c r="A92" s="58">
        <v>94</v>
      </c>
      <c r="B92" s="58">
        <f>'ACM Rates'!M105-(SUM(C92:F92))</f>
        <v>0.22286232114320248</v>
      </c>
      <c r="C92" s="58">
        <f t="shared" si="23"/>
        <v>7.8008319295648271E-4</v>
      </c>
      <c r="D92" s="58">
        <f t="shared" si="24"/>
        <v>1.0500000000000001E-2</v>
      </c>
      <c r="E92" s="58">
        <f t="shared" si="25"/>
        <v>0</v>
      </c>
      <c r="F92" s="58">
        <f t="shared" si="26"/>
        <v>4.1575956638410403E-3</v>
      </c>
      <c r="G92" s="58">
        <f t="shared" si="21"/>
        <v>0.23830000000000001</v>
      </c>
      <c r="H92" s="58">
        <f t="shared" si="22"/>
        <v>0.1997749842240647</v>
      </c>
      <c r="I92" s="58">
        <f t="shared" si="32"/>
        <v>1071.1802680851229</v>
      </c>
      <c r="J92" s="58">
        <f t="shared" si="33"/>
        <v>213.99502115783483</v>
      </c>
      <c r="K92" s="58">
        <f t="shared" si="27"/>
        <v>964.18275750620546</v>
      </c>
      <c r="L92" s="58">
        <f t="shared" si="28"/>
        <v>2737.2228147629057</v>
      </c>
      <c r="M92" s="58">
        <f t="shared" si="29"/>
        <v>2.555333491771703</v>
      </c>
      <c r="O92" s="58">
        <f>'Quintile Functions'!$CN100</f>
        <v>516.43673512776388</v>
      </c>
      <c r="Q92" s="58">
        <f>'Male Inactive'!Q92*'MI Epi'!DB110</f>
        <v>1.1116185499629878E-2</v>
      </c>
      <c r="R92" s="58">
        <f>'Male Inactive'!R92*'MI Epi'!DB110</f>
        <v>7.8008319295648271E-4</v>
      </c>
      <c r="S92" s="58">
        <f t="shared" si="30"/>
        <v>1.1054629011846284E-2</v>
      </c>
      <c r="T92" s="58">
        <f t="shared" si="30"/>
        <v>7.7977900716441617E-4</v>
      </c>
      <c r="U92" s="58">
        <f t="shared" si="34"/>
        <v>0.23024357089344233</v>
      </c>
      <c r="W92" s="58">
        <f>'Male Inactive'!W92*'Stroke Epi'!$CQ118</f>
        <v>1.78E-2</v>
      </c>
      <c r="X92" s="58">
        <f>'Male Inactive'!X92*'Stroke Epi'!$CQ118</f>
        <v>1.0500000000000001E-2</v>
      </c>
      <c r="Y92" s="58">
        <f t="shared" si="31"/>
        <v>1.7642515790697311E-2</v>
      </c>
      <c r="Z92" s="58">
        <f t="shared" si="31"/>
        <v>1.0445067432100719E-2</v>
      </c>
      <c r="AA92" s="58">
        <f t="shared" si="35"/>
        <v>0.14160564363648553</v>
      </c>
      <c r="AC92" s="58">
        <f>'Male Inactive'!AC92*'Bowel Cancer Epi'!$CN135</f>
        <v>4.3555764097382328E-3</v>
      </c>
      <c r="AD92" s="58">
        <f>'Male Inactive'!AD92*'Bowel Cancer Epi'!$CN135</f>
        <v>4.1575956638410403E-3</v>
      </c>
      <c r="AE92" s="58">
        <f t="shared" si="38"/>
        <v>4.3461046434648543E-3</v>
      </c>
      <c r="AF92" s="58">
        <f t="shared" si="38"/>
        <v>4.1489648283068448E-3</v>
      </c>
      <c r="AG92" s="58">
        <f t="shared" si="36"/>
        <v>1.0614822179570866E-2</v>
      </c>
      <c r="AI92" s="58">
        <f>'Male Inactive'!AI92*'Diabetes Epi'!$BU145</f>
        <v>5.5891676701781204E-3</v>
      </c>
      <c r="AJ92" s="58">
        <f>'Male Inactive'!AJ92*'Diabetes Epi'!$BU145</f>
        <v>0</v>
      </c>
      <c r="AK92" s="58">
        <f t="shared" si="39"/>
        <v>5.5735773317506787E-3</v>
      </c>
      <c r="AL92" s="58">
        <f t="shared" si="39"/>
        <v>0</v>
      </c>
      <c r="AM92" s="58">
        <f t="shared" si="37"/>
        <v>0.36823576852615841</v>
      </c>
    </row>
    <row r="93" spans="1:39">
      <c r="A93" s="58">
        <v>95</v>
      </c>
      <c r="B93" s="58">
        <f>'ACM Rates'!M106-(SUM(C93:F93))</f>
        <v>0.22256616777888413</v>
      </c>
      <c r="C93" s="58">
        <f t="shared" si="23"/>
        <v>8.7783340285398754E-4</v>
      </c>
      <c r="D93" s="58">
        <f t="shared" si="24"/>
        <v>1.0500000000000001E-2</v>
      </c>
      <c r="E93" s="58">
        <f t="shared" si="25"/>
        <v>0</v>
      </c>
      <c r="F93" s="58">
        <f t="shared" si="26"/>
        <v>4.3559988182618843E-3</v>
      </c>
      <c r="G93" s="58">
        <f t="shared" si="21"/>
        <v>0.23830000000000001</v>
      </c>
      <c r="H93" s="58">
        <f t="shared" si="22"/>
        <v>0.19953795979737265</v>
      </c>
      <c r="I93" s="58">
        <f t="shared" si="32"/>
        <v>857.18524692728806</v>
      </c>
      <c r="J93" s="58">
        <f t="shared" si="33"/>
        <v>171.04099534027816</v>
      </c>
      <c r="K93" s="58">
        <f t="shared" si="27"/>
        <v>771.66474925714897</v>
      </c>
      <c r="L93" s="58">
        <f t="shared" si="28"/>
        <v>1965.5580655057565</v>
      </c>
      <c r="M93" s="58">
        <f t="shared" si="29"/>
        <v>2.2930376748218668</v>
      </c>
      <c r="O93" s="58">
        <f>'Quintile Functions'!$CN101</f>
        <v>496.03182894096511</v>
      </c>
      <c r="Q93" s="58">
        <f>'Male Inactive'!Q93*'MI Epi'!DB111</f>
        <v>1.0534000834247853E-2</v>
      </c>
      <c r="R93" s="58">
        <f>'Male Inactive'!R93*'MI Epi'!DB111</f>
        <v>8.7783340285398754E-4</v>
      </c>
      <c r="S93" s="58">
        <f t="shared" si="30"/>
        <v>1.0478712553357861E-2</v>
      </c>
      <c r="T93" s="58">
        <f t="shared" si="30"/>
        <v>8.7744821982949084E-4</v>
      </c>
      <c r="U93" s="58">
        <f t="shared" si="34"/>
        <v>0.23815887493057522</v>
      </c>
      <c r="W93" s="58">
        <f>'Male Inactive'!W93*'Stroke Epi'!$CQ119</f>
        <v>1.8200000000000001E-2</v>
      </c>
      <c r="X93" s="58">
        <f>'Male Inactive'!X93*'Stroke Epi'!$CQ119</f>
        <v>1.0500000000000001E-2</v>
      </c>
      <c r="Y93" s="58">
        <f t="shared" si="31"/>
        <v>1.8035380206259832E-2</v>
      </c>
      <c r="Z93" s="58">
        <f t="shared" si="31"/>
        <v>1.0445067432100719E-2</v>
      </c>
      <c r="AA93" s="58">
        <f t="shared" si="35"/>
        <v>0.14784910607389118</v>
      </c>
      <c r="AC93" s="58">
        <f>'Male Inactive'!AC93*'Bowel Cancer Epi'!$CN136</f>
        <v>4.4549987914041982E-3</v>
      </c>
      <c r="AD93" s="58">
        <f>'Male Inactive'!AD93*'Bowel Cancer Epi'!$CN136</f>
        <v>4.3559988182618843E-3</v>
      </c>
      <c r="AE93" s="58">
        <f t="shared" si="38"/>
        <v>4.4450900042944941E-3</v>
      </c>
      <c r="AF93" s="58">
        <f t="shared" si="38"/>
        <v>4.3465252160680423E-3</v>
      </c>
      <c r="AG93" s="58">
        <f t="shared" si="36"/>
        <v>1.0810682006178332E-2</v>
      </c>
      <c r="AI93" s="58">
        <f>'Male Inactive'!AI93*'Diabetes Epi'!$BU146</f>
        <v>4.5503909905105742E-3</v>
      </c>
      <c r="AJ93" s="58">
        <f>'Male Inactive'!AJ93*'Diabetes Epi'!$BU146</f>
        <v>0</v>
      </c>
      <c r="AK93" s="58">
        <f t="shared" si="39"/>
        <v>4.5400536470228126E-3</v>
      </c>
      <c r="AL93" s="58">
        <f t="shared" si="39"/>
        <v>0</v>
      </c>
      <c r="AM93" s="58">
        <f t="shared" si="37"/>
        <v>0.3717569553257119</v>
      </c>
    </row>
    <row r="94" spans="1:39">
      <c r="A94" s="58">
        <v>96</v>
      </c>
      <c r="B94" s="58">
        <f>'ACM Rates'!M107-(SUM(C94:F94))</f>
        <v>0.22256551821474879</v>
      </c>
      <c r="C94" s="58">
        <f t="shared" si="23"/>
        <v>8.7806840291442228E-4</v>
      </c>
      <c r="D94" s="58">
        <f t="shared" si="24"/>
        <v>1.0500000000000001E-2</v>
      </c>
      <c r="E94" s="58">
        <f t="shared" si="25"/>
        <v>0</v>
      </c>
      <c r="F94" s="58">
        <f t="shared" si="26"/>
        <v>4.3564133823367907E-3</v>
      </c>
      <c r="G94" s="58">
        <f t="shared" si="21"/>
        <v>0.23830000000000001</v>
      </c>
      <c r="H94" s="58">
        <f t="shared" si="22"/>
        <v>0.19953743984577077</v>
      </c>
      <c r="I94" s="58">
        <f t="shared" si="32"/>
        <v>686.14425158700988</v>
      </c>
      <c r="J94" s="58">
        <f t="shared" si="33"/>
        <v>136.91146732656438</v>
      </c>
      <c r="K94" s="58">
        <f t="shared" si="27"/>
        <v>617.68851792372766</v>
      </c>
      <c r="L94" s="58">
        <f t="shared" si="28"/>
        <v>1347.8695475820289</v>
      </c>
      <c r="M94" s="58">
        <f t="shared" si="29"/>
        <v>1.9644113383803605</v>
      </c>
      <c r="O94" s="58">
        <f>'Quintile Functions'!$CN102</f>
        <v>476.43313998886606</v>
      </c>
      <c r="Q94" s="58">
        <f>'Male Inactive'!Q94*'MI Epi'!DB112</f>
        <v>1.053682083497307E-2</v>
      </c>
      <c r="R94" s="58">
        <f>'Male Inactive'!R94*'MI Epi'!DB112</f>
        <v>8.7806840291442228E-4</v>
      </c>
      <c r="S94" s="58">
        <f t="shared" si="30"/>
        <v>1.0481503000171477E-2</v>
      </c>
      <c r="T94" s="58">
        <f t="shared" si="30"/>
        <v>8.7768301366197843E-4</v>
      </c>
      <c r="U94" s="58">
        <f t="shared" si="34"/>
        <v>0.24547993680522859</v>
      </c>
      <c r="W94" s="58">
        <f>'Male Inactive'!W94*'Stroke Epi'!$CQ120</f>
        <v>1.8200000000000001E-2</v>
      </c>
      <c r="X94" s="58">
        <f>'Male Inactive'!X94*'Stroke Epi'!$CQ120</f>
        <v>1.0500000000000001E-2</v>
      </c>
      <c r="Y94" s="58">
        <f t="shared" si="31"/>
        <v>1.8035380206259832E-2</v>
      </c>
      <c r="Z94" s="58">
        <f t="shared" si="31"/>
        <v>1.0445067432100719E-2</v>
      </c>
      <c r="AA94" s="58">
        <f t="shared" si="35"/>
        <v>0.15438547065841579</v>
      </c>
      <c r="AC94" s="58">
        <f>'Male Inactive'!AC94*'Bowel Cancer Epi'!$CN137</f>
        <v>4.4554227773898995E-3</v>
      </c>
      <c r="AD94" s="58">
        <f>'Male Inactive'!AD94*'Bowel Cancer Epi'!$CN137</f>
        <v>4.3564133823367907E-3</v>
      </c>
      <c r="AE94" s="58">
        <f t="shared" si="38"/>
        <v>4.445512105534899E-3</v>
      </c>
      <c r="AF94" s="58">
        <f t="shared" si="38"/>
        <v>4.3469379781442274E-3</v>
      </c>
      <c r="AG94" s="58">
        <f t="shared" si="36"/>
        <v>1.0908606874732715E-2</v>
      </c>
      <c r="AI94" s="58">
        <f>'Male Inactive'!AI94*'Diabetes Epi'!$BU147</f>
        <v>4.5535863955818694E-3</v>
      </c>
      <c r="AJ94" s="58">
        <f>'Male Inactive'!AJ94*'Diabetes Epi'!$BU147</f>
        <v>0</v>
      </c>
      <c r="AK94" s="58">
        <f t="shared" si="39"/>
        <v>4.5432345397015128E-3</v>
      </c>
      <c r="AL94" s="58">
        <f t="shared" si="39"/>
        <v>0</v>
      </c>
      <c r="AM94" s="58">
        <f t="shared" si="37"/>
        <v>0.3746092124519021</v>
      </c>
    </row>
    <row r="95" spans="1:39">
      <c r="A95" s="58">
        <v>97</v>
      </c>
      <c r="B95" s="58">
        <f>'ACM Rates'!M108-(SUM(C95:F95))</f>
        <v>0.22256487482975951</v>
      </c>
      <c r="C95" s="58">
        <f t="shared" si="23"/>
        <v>8.7830075800169618E-4</v>
      </c>
      <c r="D95" s="58">
        <f t="shared" si="24"/>
        <v>1.0500000000000001E-2</v>
      </c>
      <c r="E95" s="58">
        <f t="shared" si="25"/>
        <v>0</v>
      </c>
      <c r="F95" s="58">
        <f t="shared" si="26"/>
        <v>4.3568244122388052E-3</v>
      </c>
      <c r="G95" s="58">
        <f t="shared" si="21"/>
        <v>0.23830000000000001</v>
      </c>
      <c r="H95" s="58">
        <f t="shared" si="22"/>
        <v>0.1995369248400094</v>
      </c>
      <c r="I95" s="58">
        <f t="shared" si="32"/>
        <v>549.23278426044544</v>
      </c>
      <c r="J95" s="58">
        <f t="shared" si="33"/>
        <v>109.59222079264561</v>
      </c>
      <c r="K95" s="58">
        <f t="shared" si="27"/>
        <v>494.43667386412267</v>
      </c>
      <c r="L95" s="58">
        <f t="shared" si="28"/>
        <v>853.4328737179062</v>
      </c>
      <c r="M95" s="58">
        <f t="shared" si="29"/>
        <v>1.5538636770692289</v>
      </c>
      <c r="O95" s="58">
        <f>'Quintile Functions'!$CN103</f>
        <v>457.60881386235667</v>
      </c>
      <c r="Q95" s="58">
        <f>'Male Inactive'!Q95*'MI Epi'!DB113</f>
        <v>1.0539609096020353E-2</v>
      </c>
      <c r="R95" s="58">
        <f>'Male Inactive'!R95*'MI Epi'!DB113</f>
        <v>8.7830075800169618E-4</v>
      </c>
      <c r="S95" s="58">
        <f t="shared" si="30"/>
        <v>1.048426203220576E-2</v>
      </c>
      <c r="T95" s="58">
        <f t="shared" si="30"/>
        <v>8.7791516478818998E-4</v>
      </c>
      <c r="U95" s="58">
        <f t="shared" si="34"/>
        <v>0.25273257718762876</v>
      </c>
      <c r="W95" s="58">
        <f>'Male Inactive'!W95*'Stroke Epi'!$CQ121</f>
        <v>1.8200000000000001E-2</v>
      </c>
      <c r="X95" s="58">
        <f>'Male Inactive'!X95*'Stroke Epi'!$CQ121</f>
        <v>1.0500000000000001E-2</v>
      </c>
      <c r="Y95" s="58">
        <f t="shared" si="31"/>
        <v>1.8035380206259832E-2</v>
      </c>
      <c r="Z95" s="58">
        <f t="shared" si="31"/>
        <v>1.0445067432100719E-2</v>
      </c>
      <c r="AA95" s="58">
        <f t="shared" si="35"/>
        <v>0.16087169850977923</v>
      </c>
      <c r="AC95" s="58">
        <f>'Male Inactive'!AC95*'Bowel Cancer Epi'!$CN138</f>
        <v>4.4558431488805955E-3</v>
      </c>
      <c r="AD95" s="58">
        <f>'Male Inactive'!AD95*'Bowel Cancer Epi'!$CN138</f>
        <v>4.3568244122388052E-3</v>
      </c>
      <c r="AE95" s="58">
        <f t="shared" si="38"/>
        <v>4.4459306081710004E-3</v>
      </c>
      <c r="AF95" s="58">
        <f t="shared" si="38"/>
        <v>4.3473472212406383E-3</v>
      </c>
      <c r="AG95" s="58">
        <f t="shared" si="36"/>
        <v>1.1006531367415896E-2</v>
      </c>
      <c r="AI95" s="58">
        <f>'Male Inactive'!AI95*'Diabetes Epi'!$BU148</f>
        <v>4.5567302340611604E-3</v>
      </c>
      <c r="AJ95" s="58">
        <f>'Male Inactive'!AJ95*'Diabetes Epi'!$BU148</f>
        <v>0</v>
      </c>
      <c r="AK95" s="58">
        <f t="shared" si="39"/>
        <v>4.5463640900658131E-3</v>
      </c>
      <c r="AL95" s="58">
        <f t="shared" si="39"/>
        <v>0</v>
      </c>
      <c r="AM95" s="58">
        <f t="shared" si="37"/>
        <v>0.37745050947870173</v>
      </c>
    </row>
    <row r="96" spans="1:39">
      <c r="A96" s="58">
        <v>98</v>
      </c>
      <c r="B96" s="58">
        <f>'ACM Rates'!M109-(SUM(C96:F96))</f>
        <v>0.22256423757055258</v>
      </c>
      <c r="C96" s="58">
        <f t="shared" si="23"/>
        <v>8.7853050158105846E-4</v>
      </c>
      <c r="D96" s="58">
        <f t="shared" si="24"/>
        <v>1.0500000000000001E-2</v>
      </c>
      <c r="E96" s="58">
        <f t="shared" si="25"/>
        <v>0</v>
      </c>
      <c r="F96" s="58">
        <f t="shared" si="26"/>
        <v>4.3572319278663693E-3</v>
      </c>
      <c r="G96" s="58">
        <f t="shared" si="21"/>
        <v>0.23830000000000001</v>
      </c>
      <c r="H96" s="58">
        <f t="shared" si="22"/>
        <v>0.19953641473738237</v>
      </c>
      <c r="I96" s="58">
        <f t="shared" si="32"/>
        <v>439.64056346779984</v>
      </c>
      <c r="J96" s="58">
        <f t="shared" si="33"/>
        <v>87.724301807487379</v>
      </c>
      <c r="K96" s="58">
        <f t="shared" si="27"/>
        <v>395.77841256405611</v>
      </c>
      <c r="L96" s="58">
        <f t="shared" si="28"/>
        <v>457.65446115385015</v>
      </c>
      <c r="M96" s="58">
        <f t="shared" si="29"/>
        <v>1.0409741483905857</v>
      </c>
      <c r="O96" s="58">
        <f>'Quintile Functions'!$CN104</f>
        <v>439.52825475030278</v>
      </c>
      <c r="Q96" s="58">
        <f>'Male Inactive'!Q96*'MI Epi'!DB114</f>
        <v>1.0542366018972701E-2</v>
      </c>
      <c r="R96" s="58">
        <f>'Male Inactive'!R96*'MI Epi'!DB114</f>
        <v>8.7853050158105846E-4</v>
      </c>
      <c r="S96" s="58">
        <f t="shared" si="30"/>
        <v>1.0486990047095079E-2</v>
      </c>
      <c r="T96" s="58">
        <f t="shared" si="30"/>
        <v>8.7814470664571154E-4</v>
      </c>
      <c r="U96" s="58">
        <f t="shared" si="34"/>
        <v>0.25991739491432408</v>
      </c>
      <c r="W96" s="58">
        <f>'Male Inactive'!W96*'Stroke Epi'!$CQ122</f>
        <v>1.8200000000000001E-2</v>
      </c>
      <c r="X96" s="58">
        <f>'Male Inactive'!X96*'Stroke Epi'!$CQ122</f>
        <v>1.0500000000000001E-2</v>
      </c>
      <c r="Y96" s="58">
        <f t="shared" si="31"/>
        <v>1.8035380206259832E-2</v>
      </c>
      <c r="Z96" s="58">
        <f t="shared" si="31"/>
        <v>1.0445067432100719E-2</v>
      </c>
      <c r="AA96" s="58">
        <f t="shared" si="35"/>
        <v>0.16730817419833088</v>
      </c>
      <c r="AC96" s="58">
        <f>'Male Inactive'!AC96*'Bowel Cancer Epi'!$CN139</f>
        <v>4.456259926226969E-3</v>
      </c>
      <c r="AD96" s="58">
        <f>'Male Inactive'!AD96*'Bowel Cancer Epi'!$CN139</f>
        <v>4.3572319278663693E-3</v>
      </c>
      <c r="AE96" s="58">
        <f t="shared" si="38"/>
        <v>4.4463455324678103E-3</v>
      </c>
      <c r="AF96" s="58">
        <f t="shared" si="38"/>
        <v>4.3477529651735347E-3</v>
      </c>
      <c r="AG96" s="58">
        <f t="shared" si="36"/>
        <v>1.1104455402989646E-2</v>
      </c>
      <c r="AI96" s="58">
        <f>'Male Inactive'!AI96*'Diabetes Epi'!$BU149</f>
        <v>4.5598236539757748E-3</v>
      </c>
      <c r="AJ96" s="58">
        <f>'Male Inactive'!AJ96*'Diabetes Epi'!$BU149</f>
        <v>0</v>
      </c>
      <c r="AK96" s="58">
        <f t="shared" si="39"/>
        <v>4.5494434414043994E-3</v>
      </c>
      <c r="AL96" s="58">
        <f t="shared" si="39"/>
        <v>0</v>
      </c>
      <c r="AM96" s="58">
        <f t="shared" si="37"/>
        <v>0.38028084612669655</v>
      </c>
    </row>
    <row r="97" spans="1:39">
      <c r="A97" s="58">
        <v>99</v>
      </c>
      <c r="B97" s="58">
        <f>'ACM Rates'!M110-(SUM(C97:F97))</f>
        <v>0.22256360638405925</v>
      </c>
      <c r="C97" s="58">
        <f t="shared" si="23"/>
        <v>8.787576666012593E-4</v>
      </c>
      <c r="D97" s="58">
        <f t="shared" si="24"/>
        <v>1.0500000000000001E-2</v>
      </c>
      <c r="E97" s="58">
        <f t="shared" si="25"/>
        <v>0</v>
      </c>
      <c r="F97" s="58">
        <f t="shared" si="26"/>
        <v>4.3576359493395049E-3</v>
      </c>
      <c r="G97" s="58">
        <f t="shared" si="21"/>
        <v>0.23830000000000001</v>
      </c>
      <c r="H97" s="58">
        <f t="shared" si="22"/>
        <v>0.19953590949541955</v>
      </c>
      <c r="I97" s="58">
        <f t="shared" si="32"/>
        <v>351.91626166031244</v>
      </c>
      <c r="J97" s="58">
        <f t="shared" si="33"/>
        <v>70.219931336618487</v>
      </c>
      <c r="K97" s="58">
        <f t="shared" si="27"/>
        <v>316.80629599200319</v>
      </c>
      <c r="L97" s="58">
        <f t="shared" si="28"/>
        <v>140.84816516184696</v>
      </c>
      <c r="M97" s="58">
        <f t="shared" si="29"/>
        <v>0.40023204525229017</v>
      </c>
      <c r="O97" s="58">
        <f>'Quintile Functions'!$CN105</f>
        <v>422.1620757111441</v>
      </c>
      <c r="Q97" s="58">
        <f>'Male Inactive'!Q97*'MI Epi'!DB115</f>
        <v>1.0545091999215109E-2</v>
      </c>
      <c r="R97" s="58">
        <f>'Male Inactive'!R97*'MI Epi'!DB115</f>
        <v>8.787576666012593E-4</v>
      </c>
      <c r="S97" s="58">
        <f t="shared" si="30"/>
        <v>1.0489687436333273E-2</v>
      </c>
      <c r="T97" s="58">
        <f t="shared" si="30"/>
        <v>8.7837167215643053E-4</v>
      </c>
      <c r="U97" s="58">
        <f t="shared" si="34"/>
        <v>0.26703498447934981</v>
      </c>
      <c r="W97" s="58">
        <f>'Male Inactive'!W97*'Stroke Epi'!$CQ123</f>
        <v>1.8200000000000001E-2</v>
      </c>
      <c r="X97" s="58">
        <f>'Male Inactive'!X97*'Stroke Epi'!$CQ123</f>
        <v>1.0500000000000001E-2</v>
      </c>
      <c r="Y97" s="58">
        <f t="shared" si="31"/>
        <v>1.8035380206259832E-2</v>
      </c>
      <c r="Z97" s="58">
        <f t="shared" si="31"/>
        <v>1.0445067432100719E-2</v>
      </c>
      <c r="AA97" s="58">
        <f t="shared" si="35"/>
        <v>0.17369527934459986</v>
      </c>
      <c r="AC97" s="58">
        <f>'Male Inactive'!AC97*'Bowel Cancer Epi'!$CN140</f>
        <v>4.4566731300063108E-3</v>
      </c>
      <c r="AD97" s="58">
        <f>'Male Inactive'!AD97*'Bowel Cancer Epi'!$CN140</f>
        <v>4.3576359493395049E-3</v>
      </c>
      <c r="AE97" s="58">
        <f t="shared" si="38"/>
        <v>4.4467568989153827E-3</v>
      </c>
      <c r="AF97" s="58">
        <f t="shared" si="38"/>
        <v>4.3481552299798887E-3</v>
      </c>
      <c r="AG97" s="58">
        <f t="shared" si="36"/>
        <v>1.1202378900694844E-2</v>
      </c>
      <c r="AI97" s="58">
        <f>'Male Inactive'!AI97*'Diabetes Epi'!$BU150</f>
        <v>4.5628677680676476E-3</v>
      </c>
      <c r="AJ97" s="58">
        <f>'Male Inactive'!AJ97*'Diabetes Epi'!$BU150</f>
        <v>0</v>
      </c>
      <c r="AK97" s="58">
        <f t="shared" si="39"/>
        <v>4.5524737018590722E-3</v>
      </c>
      <c r="AL97" s="58">
        <f t="shared" si="39"/>
        <v>0</v>
      </c>
      <c r="AM97" s="58">
        <f t="shared" si="37"/>
        <v>0.38310022336679811</v>
      </c>
    </row>
    <row r="98" spans="1:39">
      <c r="A98" s="58">
        <v>100</v>
      </c>
      <c r="B98" s="58">
        <f>'ACM Rates'!M111-(SUM(C98:F98))</f>
        <v>0.98406298121751001</v>
      </c>
      <c r="C98" s="58">
        <f t="shared" si="23"/>
        <v>8.7898228550493365E-4</v>
      </c>
      <c r="D98" s="58">
        <f t="shared" si="24"/>
        <v>1.0699999999999999E-2</v>
      </c>
      <c r="E98" s="58">
        <f t="shared" si="25"/>
        <v>0</v>
      </c>
      <c r="F98" s="58">
        <f t="shared" si="26"/>
        <v>4.3580364969850079E-3</v>
      </c>
      <c r="G98" s="58">
        <f t="shared" si="21"/>
        <v>1</v>
      </c>
      <c r="H98" s="58">
        <f t="shared" si="22"/>
        <v>0.62621068950175918</v>
      </c>
      <c r="I98" s="58">
        <f t="shared" si="32"/>
        <v>281.69633032369393</v>
      </c>
      <c r="J98" s="58">
        <f t="shared" si="33"/>
        <v>176.4012532421157</v>
      </c>
      <c r="K98" s="109">
        <f t="shared" si="27"/>
        <v>140.84816516184696</v>
      </c>
      <c r="L98" s="58">
        <f t="shared" si="28"/>
        <v>0</v>
      </c>
      <c r="M98" s="58">
        <f t="shared" si="29"/>
        <v>0</v>
      </c>
      <c r="O98" s="58">
        <f>'Quintile Functions'!$CN106</f>
        <v>405.48205090930844</v>
      </c>
      <c r="Q98" s="58">
        <f>'Male Inactive'!Q98*'MI Epi'!DB116</f>
        <v>1.0450122727669767E-2</v>
      </c>
      <c r="R98" s="58">
        <f>'Male Inactive'!R98*'MI Epi'!DB116</f>
        <v>8.7898228550493365E-4</v>
      </c>
      <c r="S98" s="58">
        <f t="shared" si="30"/>
        <v>1.0395709900344108E-2</v>
      </c>
      <c r="T98" s="58">
        <f t="shared" si="30"/>
        <v>8.7859609373597269E-4</v>
      </c>
      <c r="U98" s="58">
        <f t="shared" si="34"/>
        <v>0.27408593604372944</v>
      </c>
      <c r="W98" s="58">
        <f>'Male Inactive'!W98*'Stroke Epi'!$CQ124</f>
        <v>1.7999999999999999E-2</v>
      </c>
      <c r="X98" s="58">
        <f>'Male Inactive'!X98*'Stroke Epi'!$CQ124</f>
        <v>1.0699999999999999E-2</v>
      </c>
      <c r="Y98" s="58">
        <f t="shared" si="31"/>
        <v>1.7838967641699233E-2</v>
      </c>
      <c r="Z98" s="58">
        <f t="shared" si="31"/>
        <v>1.064295862883502E-2</v>
      </c>
      <c r="AA98" s="58">
        <f t="shared" si="35"/>
        <v>0.18003339264192134</v>
      </c>
      <c r="AC98" s="58">
        <f>'Male Inactive'!AC98*'Bowel Cancer Epi'!$CN141</f>
        <v>4.3580364969850079E-3</v>
      </c>
      <c r="AD98" s="58">
        <f>'Male Inactive'!AD98*'Bowel Cancer Epi'!$CN141</f>
        <v>4.3580364969850079E-3</v>
      </c>
      <c r="AE98" s="58">
        <f t="shared" si="38"/>
        <v>4.3485540359021746E-3</v>
      </c>
      <c r="AF98" s="58">
        <f t="shared" si="38"/>
        <v>4.3485540359021746E-3</v>
      </c>
      <c r="AG98" s="58">
        <f t="shared" si="36"/>
        <v>1.1300301780255579E-2</v>
      </c>
      <c r="AI98" s="58">
        <f>'Male Inactive'!AI98*'Diabetes Epi'!$BU151</f>
        <v>4.5658636551941089E-3</v>
      </c>
      <c r="AJ98" s="58">
        <f>'Male Inactive'!AJ98*'Diabetes Epi'!$BU151</f>
        <v>0</v>
      </c>
      <c r="AK98" s="58">
        <f t="shared" si="39"/>
        <v>4.5554559458209631E-3</v>
      </c>
      <c r="AL98" s="58">
        <f t="shared" si="39"/>
        <v>0</v>
      </c>
      <c r="AM98" s="58">
        <f t="shared" si="37"/>
        <v>0.38590864337660352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workbookViewId="0">
      <selection activeCell="B3" sqref="B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5" width="12" style="58" bestFit="1" customWidth="1"/>
    <col min="36" max="36" width="9.140625" style="58"/>
    <col min="37" max="37" width="12" style="58" bestFit="1" customWidth="1"/>
    <col min="38" max="38" width="9.140625" style="58"/>
    <col min="39" max="39" width="12" style="58" bestFit="1" customWidth="1"/>
  </cols>
  <sheetData>
    <row r="1" spans="1:39">
      <c r="K1" s="58" t="s">
        <v>464</v>
      </c>
      <c r="O1" s="58" t="str">
        <f>'Male Inactive'!O1</f>
        <v>Extrapolated METmins/week</v>
      </c>
      <c r="Q1" s="58" t="s">
        <v>446</v>
      </c>
      <c r="W1" s="58" t="s">
        <v>447</v>
      </c>
      <c r="AC1" s="58" t="s">
        <v>449</v>
      </c>
      <c r="AI1" s="58" t="s">
        <v>448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Rates'!M16-(SUM(C3:F3))</f>
        <v>6.2541378557256935E-6</v>
      </c>
      <c r="C3" s="58">
        <f>R3</f>
        <v>0</v>
      </c>
      <c r="D3" s="58">
        <f>X3</f>
        <v>9.3745862144274311E-5</v>
      </c>
      <c r="E3" s="58">
        <f>AJ3</f>
        <v>0</v>
      </c>
      <c r="F3" s="58">
        <f>AD3</f>
        <v>0</v>
      </c>
      <c r="G3" s="58">
        <f t="shared" ref="G3:G66" si="0">B3+(SUM(C3:F3))</f>
        <v>1E-4</v>
      </c>
      <c r="H3" s="58">
        <f t="shared" ref="H3:H66" si="1">1-EXP(-B3)</f>
        <v>6.2541182986874944E-6</v>
      </c>
      <c r="I3" s="58">
        <v>10000</v>
      </c>
      <c r="J3" s="58">
        <f>I3*H3</f>
        <v>6.2541182986874944E-2</v>
      </c>
      <c r="K3" s="58">
        <f>0.5*(I3+I4)</f>
        <v>9999.968729408507</v>
      </c>
      <c r="L3" s="58">
        <f>SUM(K4:K97)</f>
        <v>748633.33094315021</v>
      </c>
      <c r="M3" s="58">
        <f>L3/I3</f>
        <v>74.863333094315024</v>
      </c>
      <c r="O3" s="58">
        <f>'Quintile Functions'!$CY11</f>
        <v>1215.3788200000001</v>
      </c>
      <c r="Q3" s="58">
        <f>'Male Inactive'!Q3*'MI Epi'!DC21</f>
        <v>0</v>
      </c>
      <c r="R3" s="58">
        <f>'Male Inactive'!R3*'MI Epi'!DC21</f>
        <v>0</v>
      </c>
      <c r="S3" s="58">
        <f>1-EXP(-Q3)</f>
        <v>0</v>
      </c>
      <c r="T3" s="58">
        <f>1-EXP(-R3)</f>
        <v>0</v>
      </c>
      <c r="U3" s="58">
        <v>0</v>
      </c>
      <c r="W3" s="58">
        <f>'Male Inactive'!W3*'Stroke Epi'!$CR29</f>
        <v>9.3745862144274311E-5</v>
      </c>
      <c r="X3" s="58">
        <f>'Male Inactive'!X3*'Stroke Epi'!$CR29</f>
        <v>9.3745862144274311E-5</v>
      </c>
      <c r="Y3" s="58">
        <f>1-EXP(-W3)</f>
        <v>9.3741468138230921E-5</v>
      </c>
      <c r="Z3" s="58">
        <f>1-EXP(-X3)</f>
        <v>9.3741468138230921E-5</v>
      </c>
      <c r="AA3" s="58">
        <v>0</v>
      </c>
      <c r="AC3" s="58">
        <f>'Male Inactive'!AC3*'Bowel Cancer Epi'!$CO46</f>
        <v>0</v>
      </c>
      <c r="AD3" s="58">
        <f>'Male Inactive'!AD3*'Bowel Cancer Epi'!$CO46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'Male Inactive'!AI3*'Diabetes Epi'!$BV56</f>
        <v>8.3981023238339646E-5</v>
      </c>
      <c r="AJ3" s="58">
        <f>'Male Inactive'!AJ3*'Diabetes Epi'!$BV56</f>
        <v>0</v>
      </c>
      <c r="AK3" s="58">
        <f>1-EXP(-AI3)</f>
        <v>8.3977496930898177E-5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Rates'!M17-(SUM(C4:F4))</f>
        <v>6.3884649832451657E-6</v>
      </c>
      <c r="C4" s="58">
        <f t="shared" ref="C4:C67" si="2">R4</f>
        <v>0</v>
      </c>
      <c r="D4" s="58">
        <f t="shared" ref="D4:D67" si="3">X4</f>
        <v>9.3611535016754839E-5</v>
      </c>
      <c r="E4" s="58">
        <f t="shared" ref="E4:E67" si="4">AJ4</f>
        <v>0</v>
      </c>
      <c r="F4" s="58">
        <f t="shared" ref="F4:F67" si="5">AD4</f>
        <v>0</v>
      </c>
      <c r="G4" s="58">
        <f t="shared" si="0"/>
        <v>1E-4</v>
      </c>
      <c r="H4" s="58">
        <f t="shared" si="1"/>
        <v>6.388444577010155E-6</v>
      </c>
      <c r="I4" s="58">
        <f>I3-J3</f>
        <v>9999.937458817014</v>
      </c>
      <c r="J4" s="58">
        <f>I4*H4</f>
        <v>6.3884046229220268E-2</v>
      </c>
      <c r="K4" s="58">
        <f t="shared" ref="K4:K67" si="6">0.5*(I4+I5)</f>
        <v>9999.9055167939005</v>
      </c>
      <c r="L4" s="58">
        <f t="shared" ref="L4:L67" si="7">SUM(K5:K98)</f>
        <v>738772.50642517244</v>
      </c>
      <c r="M4" s="58">
        <f t="shared" ref="M4:M67" si="8">L4/I4</f>
        <v>73.877712682471994</v>
      </c>
      <c r="O4" s="58">
        <f>'Quintile Functions'!$CY12</f>
        <v>1501.4224116</v>
      </c>
      <c r="Q4" s="58">
        <f>'Male Inactive'!Q4*'MI Epi'!DC22</f>
        <v>0</v>
      </c>
      <c r="R4" s="58">
        <f>'Male Inactive'!R4*'MI Epi'!DC22</f>
        <v>0</v>
      </c>
      <c r="S4" s="58">
        <f t="shared" ref="S4:T67" si="9">1-EXP(-Q4)</f>
        <v>0</v>
      </c>
      <c r="T4" s="58">
        <f t="shared" si="9"/>
        <v>0</v>
      </c>
      <c r="U4" s="58">
        <f>((U3-T3+((1-U3)*S3))/(1-T3))</f>
        <v>0</v>
      </c>
      <c r="W4" s="58">
        <f>'Male Inactive'!W4*'Stroke Epi'!$CR30</f>
        <v>9.3611535016754839E-5</v>
      </c>
      <c r="X4" s="58">
        <f>'Male Inactive'!X4*'Stroke Epi'!$CR30</f>
        <v>9.3611535016754839E-5</v>
      </c>
      <c r="Y4" s="58">
        <f t="shared" ref="Y4:Z67" si="10">1-EXP(-W4)</f>
        <v>9.3607153593744385E-5</v>
      </c>
      <c r="Z4" s="58">
        <f t="shared" si="10"/>
        <v>9.3607153593744385E-5</v>
      </c>
      <c r="AA4" s="58">
        <f>((AA3-Z3+((1-AA3)*Y3))/(1-Z3))</f>
        <v>0</v>
      </c>
      <c r="AC4" s="58">
        <f>'Male Inactive'!AC4*'Bowel Cancer Epi'!$CO47</f>
        <v>0</v>
      </c>
      <c r="AD4" s="58">
        <f>'Male Inactive'!AD4*'Bowel Cancer Epi'!$CO47</f>
        <v>0</v>
      </c>
      <c r="AE4" s="58">
        <f t="shared" ref="AE4:AF8" si="11">1-EXP(-AC4)</f>
        <v>0</v>
      </c>
      <c r="AF4" s="58">
        <f t="shared" si="11"/>
        <v>0</v>
      </c>
      <c r="AG4" s="58">
        <f>((AG3-AF3+((1-AG3)*AE3))/(1-AF3))</f>
        <v>0</v>
      </c>
      <c r="AI4" s="58">
        <f>'Male Inactive'!AI4*'Diabetes Epi'!$BV57</f>
        <v>8.8424400391789716E-5</v>
      </c>
      <c r="AJ4" s="58">
        <f>'Male Inactive'!AJ4*'Diabetes Epi'!$BV57</f>
        <v>0</v>
      </c>
      <c r="AK4" s="58">
        <f t="shared" ref="AK4:AL19" si="12">1-EXP(-AI4)</f>
        <v>8.8420491069718388E-5</v>
      </c>
      <c r="AL4" s="58">
        <f t="shared" si="12"/>
        <v>0</v>
      </c>
      <c r="AM4" s="58">
        <f>((AM3-AL3+((1-AM3)*AK3))/(1-AL3))</f>
        <v>8.3977496930898177E-5</v>
      </c>
    </row>
    <row r="5" spans="1:39">
      <c r="A5" s="58">
        <v>7</v>
      </c>
      <c r="B5" s="58">
        <f>'ACM Rates'!M18-(SUM(C5:F5))</f>
        <v>6.5350156384794074E-6</v>
      </c>
      <c r="C5" s="58">
        <f t="shared" si="2"/>
        <v>0</v>
      </c>
      <c r="D5" s="58">
        <f t="shared" si="3"/>
        <v>9.3464984361520597E-5</v>
      </c>
      <c r="E5" s="58">
        <f t="shared" si="4"/>
        <v>0</v>
      </c>
      <c r="F5" s="58">
        <f t="shared" si="5"/>
        <v>0</v>
      </c>
      <c r="G5" s="58">
        <f t="shared" si="0"/>
        <v>1E-4</v>
      </c>
      <c r="H5" s="58">
        <f t="shared" si="1"/>
        <v>6.5349942852677145E-6</v>
      </c>
      <c r="I5" s="58">
        <f t="shared" ref="I5:I68" si="13">I4-J4</f>
        <v>9999.8735747707851</v>
      </c>
      <c r="J5" s="58">
        <f t="shared" ref="J5:J68" si="14">I5*H5</f>
        <v>6.534911666452671E-2</v>
      </c>
      <c r="K5" s="58">
        <f t="shared" si="6"/>
        <v>9999.8409002124536</v>
      </c>
      <c r="L5" s="58">
        <f t="shared" si="7"/>
        <v>728772.66552496015</v>
      </c>
      <c r="M5" s="58">
        <f t="shared" si="8"/>
        <v>72.878187916657225</v>
      </c>
      <c r="O5" s="58">
        <f>'Quintile Functions'!$CY13</f>
        <v>1785.9234126000001</v>
      </c>
      <c r="Q5" s="58">
        <f>'Male Inactive'!Q5*'MI Epi'!DC23</f>
        <v>0</v>
      </c>
      <c r="R5" s="58">
        <f>'Male Inactive'!R5*'MI Epi'!DC23</f>
        <v>0</v>
      </c>
      <c r="S5" s="58">
        <f t="shared" si="9"/>
        <v>0</v>
      </c>
      <c r="T5" s="58">
        <f t="shared" si="9"/>
        <v>0</v>
      </c>
      <c r="U5" s="58">
        <f t="shared" ref="U5:U68" si="15">((U4-T4+((1-U4)*S4))/(1-T4))</f>
        <v>0</v>
      </c>
      <c r="W5" s="58">
        <f>'Male Inactive'!W5*'Stroke Epi'!$CR31</f>
        <v>9.3464984361520597E-5</v>
      </c>
      <c r="X5" s="58">
        <f>'Male Inactive'!X5*'Stroke Epi'!$CR31</f>
        <v>9.3464984361520597E-5</v>
      </c>
      <c r="Y5" s="58">
        <f t="shared" si="10"/>
        <v>9.3460616645946182E-5</v>
      </c>
      <c r="Z5" s="58">
        <f t="shared" si="10"/>
        <v>9.3460616645946182E-5</v>
      </c>
      <c r="AA5" s="58">
        <f t="shared" ref="AA5:AA68" si="16">((AA4-Z4+((1-AA4)*Y4))/(1-Z4))</f>
        <v>0</v>
      </c>
      <c r="AC5" s="58">
        <f>'Male Inactive'!AC5*'Bowel Cancer Epi'!$CO48</f>
        <v>0</v>
      </c>
      <c r="AD5" s="58">
        <f>'Male Inactive'!AD5*'Bowel Cancer Epi'!$CO48</f>
        <v>0</v>
      </c>
      <c r="AE5" s="58">
        <f t="shared" si="11"/>
        <v>0</v>
      </c>
      <c r="AF5" s="58">
        <f t="shared" si="11"/>
        <v>0</v>
      </c>
      <c r="AG5" s="58">
        <f t="shared" ref="AG5:AG68" si="17">((AG4-AF4+((1-AG4)*AE4))/(1-AF4))</f>
        <v>0</v>
      </c>
      <c r="AI5" s="58">
        <f>'Male Inactive'!AI5*'Diabetes Epi'!$BV58</f>
        <v>8.9125366081757652E-5</v>
      </c>
      <c r="AJ5" s="58">
        <f>'Male Inactive'!AJ5*'Diabetes Epi'!$BV58</f>
        <v>0</v>
      </c>
      <c r="AK5" s="58">
        <f t="shared" si="12"/>
        <v>8.9121394534319442E-5</v>
      </c>
      <c r="AL5" s="58">
        <f t="shared" si="12"/>
        <v>0</v>
      </c>
      <c r="AM5" s="58">
        <f t="shared" ref="AM5:AM68" si="18">((AM4-AL4+((1-AM4)*AK4))/(1-AL4))</f>
        <v>1.7239056266909913E-4</v>
      </c>
    </row>
    <row r="6" spans="1:39">
      <c r="A6" s="58">
        <v>8</v>
      </c>
      <c r="B6" s="58">
        <f>'ACM Rates'!M19-(SUM(C6:F6))</f>
        <v>6.6908279994281413E-6</v>
      </c>
      <c r="C6" s="58">
        <f t="shared" si="2"/>
        <v>0</v>
      </c>
      <c r="D6" s="58">
        <f t="shared" si="3"/>
        <v>9.3309172000571864E-5</v>
      </c>
      <c r="E6" s="58">
        <f t="shared" si="4"/>
        <v>0</v>
      </c>
      <c r="F6" s="58">
        <f t="shared" si="5"/>
        <v>0</v>
      </c>
      <c r="G6" s="58">
        <f t="shared" si="0"/>
        <v>1E-4</v>
      </c>
      <c r="H6" s="58">
        <f t="shared" si="1"/>
        <v>6.6908056158831997E-6</v>
      </c>
      <c r="I6" s="58">
        <f t="shared" si="13"/>
        <v>9999.8082256541202</v>
      </c>
      <c r="J6" s="58">
        <f t="shared" si="14"/>
        <v>6.69067730339616E-2</v>
      </c>
      <c r="K6" s="58">
        <f t="shared" si="6"/>
        <v>9999.7747722676031</v>
      </c>
      <c r="L6" s="58">
        <f t="shared" si="7"/>
        <v>718772.89075269236</v>
      </c>
      <c r="M6" s="58">
        <f t="shared" si="8"/>
        <v>71.878667523713943</v>
      </c>
      <c r="O6" s="58">
        <f>'Quintile Functions'!$CY14</f>
        <v>2068.5206487999999</v>
      </c>
      <c r="Q6" s="58">
        <f>'Male Inactive'!Q6*'MI Epi'!DC24</f>
        <v>0</v>
      </c>
      <c r="R6" s="58">
        <f>'Male Inactive'!R6*'MI Epi'!DC24</f>
        <v>0</v>
      </c>
      <c r="S6" s="58">
        <f t="shared" si="9"/>
        <v>0</v>
      </c>
      <c r="T6" s="58">
        <f t="shared" si="9"/>
        <v>0</v>
      </c>
      <c r="U6" s="58">
        <f t="shared" si="15"/>
        <v>0</v>
      </c>
      <c r="W6" s="58">
        <f>'Male Inactive'!W6*'Stroke Epi'!$CR32</f>
        <v>9.3309172000571864E-5</v>
      </c>
      <c r="X6" s="58">
        <f>'Male Inactive'!X6*'Stroke Epi'!$CR32</f>
        <v>9.3309172000571864E-5</v>
      </c>
      <c r="Y6" s="58">
        <f t="shared" si="10"/>
        <v>9.3304818835182601E-5</v>
      </c>
      <c r="Z6" s="58">
        <f t="shared" si="10"/>
        <v>9.3304818835182601E-5</v>
      </c>
      <c r="AA6" s="58">
        <f t="shared" si="16"/>
        <v>0</v>
      </c>
      <c r="AC6" s="58">
        <f>'Male Inactive'!AC6*'Bowel Cancer Epi'!$CO49</f>
        <v>0</v>
      </c>
      <c r="AD6" s="58">
        <f>'Male Inactive'!AD6*'Bowel Cancer Epi'!$CO49</f>
        <v>0</v>
      </c>
      <c r="AE6" s="58">
        <f t="shared" si="11"/>
        <v>0</v>
      </c>
      <c r="AF6" s="58">
        <f t="shared" si="11"/>
        <v>0</v>
      </c>
      <c r="AG6" s="58">
        <f t="shared" si="17"/>
        <v>0</v>
      </c>
      <c r="AI6" s="58">
        <f>'Male Inactive'!AI6*'Diabetes Epi'!$BV59</f>
        <v>8.9318470820904752E-5</v>
      </c>
      <c r="AJ6" s="58">
        <f>'Male Inactive'!AJ6*'Diabetes Epi'!$BV59</f>
        <v>0</v>
      </c>
      <c r="AK6" s="58">
        <f t="shared" si="12"/>
        <v>8.9314482045077526E-5</v>
      </c>
      <c r="AL6" s="58">
        <f t="shared" si="12"/>
        <v>0</v>
      </c>
      <c r="AM6" s="58">
        <f t="shared" si="18"/>
        <v>2.6149659351606892E-4</v>
      </c>
    </row>
    <row r="7" spans="1:39">
      <c r="A7" s="58">
        <v>9</v>
      </c>
      <c r="B7" s="58">
        <f>'ACM Rates'!M20-(SUM(C7:F7))</f>
        <v>6.8537090735821415E-6</v>
      </c>
      <c r="C7" s="58">
        <f t="shared" si="2"/>
        <v>0</v>
      </c>
      <c r="D7" s="58">
        <f t="shared" si="3"/>
        <v>9.3146290926417863E-5</v>
      </c>
      <c r="E7" s="58">
        <f t="shared" si="4"/>
        <v>0</v>
      </c>
      <c r="F7" s="58">
        <f t="shared" si="5"/>
        <v>0</v>
      </c>
      <c r="G7" s="58">
        <f t="shared" si="0"/>
        <v>1E-4</v>
      </c>
      <c r="H7" s="58">
        <f t="shared" si="1"/>
        <v>6.8536855869494318E-6</v>
      </c>
      <c r="I7" s="58">
        <f t="shared" si="13"/>
        <v>9999.741318881086</v>
      </c>
      <c r="J7" s="58">
        <f t="shared" si="14"/>
        <v>6.8535082950438003E-2</v>
      </c>
      <c r="K7" s="58">
        <f t="shared" si="6"/>
        <v>9999.7070513396102</v>
      </c>
      <c r="L7" s="58">
        <f t="shared" si="7"/>
        <v>708773.1837013528</v>
      </c>
      <c r="M7" s="58">
        <f t="shared" si="8"/>
        <v>70.879151879966884</v>
      </c>
      <c r="O7" s="58">
        <f>'Quintile Functions'!$CY15</f>
        <v>2348.852946</v>
      </c>
      <c r="Q7" s="58">
        <f>'Male Inactive'!Q7*'MI Epi'!DC25</f>
        <v>0</v>
      </c>
      <c r="R7" s="58">
        <f>'Male Inactive'!R7*'MI Epi'!DC25</f>
        <v>0</v>
      </c>
      <c r="S7" s="58">
        <f t="shared" si="9"/>
        <v>0</v>
      </c>
      <c r="T7" s="58">
        <f t="shared" si="9"/>
        <v>0</v>
      </c>
      <c r="U7" s="58">
        <f t="shared" si="15"/>
        <v>0</v>
      </c>
      <c r="W7" s="58">
        <f>'Male Inactive'!W7*'Stroke Epi'!$CR33</f>
        <v>9.3146290926417863E-5</v>
      </c>
      <c r="X7" s="58">
        <f>'Male Inactive'!X7*'Stroke Epi'!$CR33</f>
        <v>9.3146290926417863E-5</v>
      </c>
      <c r="Y7" s="58">
        <f t="shared" si="10"/>
        <v>9.3141952945297035E-5</v>
      </c>
      <c r="Z7" s="58">
        <f t="shared" si="10"/>
        <v>9.3141952945297035E-5</v>
      </c>
      <c r="AA7" s="58">
        <f t="shared" si="16"/>
        <v>0</v>
      </c>
      <c r="AC7" s="58">
        <f>'Male Inactive'!AC7*'Bowel Cancer Epi'!$CO50</f>
        <v>0</v>
      </c>
      <c r="AD7" s="58">
        <f>'Male Inactive'!AD7*'Bowel Cancer Epi'!$CO50</f>
        <v>0</v>
      </c>
      <c r="AE7" s="58">
        <f t="shared" si="11"/>
        <v>0</v>
      </c>
      <c r="AF7" s="58">
        <f t="shared" si="11"/>
        <v>0</v>
      </c>
      <c r="AG7" s="58">
        <f t="shared" si="17"/>
        <v>0</v>
      </c>
      <c r="AI7" s="58">
        <f>'Male Inactive'!AI7*'Diabetes Epi'!$BV60</f>
        <v>8.9290214401064482E-5</v>
      </c>
      <c r="AJ7" s="58">
        <f>'Male Inactive'!AJ7*'Diabetes Epi'!$BV60</f>
        <v>0</v>
      </c>
      <c r="AK7" s="58">
        <f t="shared" si="12"/>
        <v>8.9286228148521829E-5</v>
      </c>
      <c r="AL7" s="58">
        <f t="shared" si="12"/>
        <v>0</v>
      </c>
      <c r="AM7" s="58">
        <f t="shared" si="18"/>
        <v>3.5078772012834002E-4</v>
      </c>
    </row>
    <row r="8" spans="1:39">
      <c r="A8" s="58">
        <v>10</v>
      </c>
      <c r="B8" s="58">
        <f>'ACM Rates'!M21-(SUM(C8:F8))</f>
        <v>7.0219812429537517E-6</v>
      </c>
      <c r="C8" s="58">
        <f t="shared" si="2"/>
        <v>0</v>
      </c>
      <c r="D8" s="58">
        <f t="shared" si="3"/>
        <v>9.2978018757046253E-5</v>
      </c>
      <c r="E8" s="58">
        <f t="shared" si="4"/>
        <v>0</v>
      </c>
      <c r="F8" s="58">
        <f t="shared" si="5"/>
        <v>0</v>
      </c>
      <c r="G8" s="58">
        <f t="shared" si="0"/>
        <v>1E-4</v>
      </c>
      <c r="H8" s="58">
        <f t="shared" si="1"/>
        <v>7.0219565888596236E-6</v>
      </c>
      <c r="I8" s="58">
        <f t="shared" si="13"/>
        <v>9999.6727837981362</v>
      </c>
      <c r="J8" s="58">
        <f t="shared" si="14"/>
        <v>7.0217268190631579E-2</v>
      </c>
      <c r="K8" s="58">
        <f t="shared" si="6"/>
        <v>9999.6376751640419</v>
      </c>
      <c r="L8" s="58">
        <f t="shared" si="7"/>
        <v>698773.54602618876</v>
      </c>
      <c r="M8" s="58">
        <f t="shared" si="8"/>
        <v>69.879641177696257</v>
      </c>
      <c r="O8" s="58">
        <f>'Quintile Functions'!$CY16</f>
        <v>2626.5591300000001</v>
      </c>
      <c r="Q8" s="58">
        <f>'Male Inactive'!Q8*'MI Epi'!DC26</f>
        <v>0</v>
      </c>
      <c r="R8" s="58">
        <f>'Male Inactive'!R8*'MI Epi'!DC26</f>
        <v>0</v>
      </c>
      <c r="S8" s="58">
        <f t="shared" si="9"/>
        <v>0</v>
      </c>
      <c r="T8" s="58">
        <f t="shared" si="9"/>
        <v>0</v>
      </c>
      <c r="U8" s="58">
        <f t="shared" si="15"/>
        <v>0</v>
      </c>
      <c r="W8" s="58">
        <f>'Male Inactive'!W8*'Stroke Epi'!$CR34</f>
        <v>9.2978018757046253E-5</v>
      </c>
      <c r="X8" s="58">
        <f>'Male Inactive'!X8*'Stroke Epi'!$CR34</f>
        <v>9.2978018757046253E-5</v>
      </c>
      <c r="Y8" s="58">
        <f>1-EXP(-W8)</f>
        <v>9.2973696435016961E-5</v>
      </c>
      <c r="Z8" s="58">
        <f t="shared" si="10"/>
        <v>9.2973696435016961E-5</v>
      </c>
      <c r="AA8" s="58">
        <f t="shared" si="16"/>
        <v>0</v>
      </c>
      <c r="AC8" s="58">
        <f>'Male Inactive'!AC8*'Bowel Cancer Epi'!$CO51</f>
        <v>0</v>
      </c>
      <c r="AD8" s="58">
        <f>'Male Inactive'!AD8*'Bowel Cancer Epi'!$CO51</f>
        <v>0</v>
      </c>
      <c r="AE8" s="58">
        <f>1-EXP(-AC8)</f>
        <v>0</v>
      </c>
      <c r="AF8" s="58">
        <f t="shared" si="11"/>
        <v>0</v>
      </c>
      <c r="AG8" s="58">
        <f t="shared" si="17"/>
        <v>0</v>
      </c>
      <c r="AI8" s="58">
        <f>'Male Inactive'!AI8*'Diabetes Epi'!$BV61</f>
        <v>8.9138040895933341E-5</v>
      </c>
      <c r="AJ8" s="58">
        <f>'Male Inactive'!AJ8*'Diabetes Epi'!$BV61</f>
        <v>0</v>
      </c>
      <c r="AK8" s="58">
        <f t="shared" si="12"/>
        <v>8.9134068218754692E-5</v>
      </c>
      <c r="AL8" s="58">
        <f t="shared" si="12"/>
        <v>0</v>
      </c>
      <c r="AM8" s="58">
        <f t="shared" si="18"/>
        <v>4.4004262776445075E-4</v>
      </c>
    </row>
    <row r="9" spans="1:39">
      <c r="A9" s="58">
        <v>11</v>
      </c>
      <c r="B9" s="58">
        <f>'ACM Rates'!M22-(SUM(C9:F9))</f>
        <v>7.1943234890213764E-6</v>
      </c>
      <c r="C9" s="58">
        <f t="shared" si="2"/>
        <v>0</v>
      </c>
      <c r="D9" s="58">
        <f t="shared" si="3"/>
        <v>9.2805676510978628E-5</v>
      </c>
      <c r="E9" s="58">
        <f t="shared" si="4"/>
        <v>0</v>
      </c>
      <c r="F9" s="58">
        <f t="shared" si="5"/>
        <v>0</v>
      </c>
      <c r="G9" s="58">
        <f t="shared" si="0"/>
        <v>1E-4</v>
      </c>
      <c r="H9" s="58">
        <f t="shared" si="1"/>
        <v>7.1942976099803602E-6</v>
      </c>
      <c r="I9" s="58">
        <f t="shared" si="13"/>
        <v>9999.6025665299458</v>
      </c>
      <c r="J9" s="58">
        <f t="shared" si="14"/>
        <v>7.1940116845139859E-2</v>
      </c>
      <c r="K9" s="58">
        <f t="shared" si="6"/>
        <v>9999.5665964715226</v>
      </c>
      <c r="L9" s="58">
        <f t="shared" si="7"/>
        <v>688773.97942971729</v>
      </c>
      <c r="M9" s="58">
        <f t="shared" si="8"/>
        <v>68.8801354700975</v>
      </c>
      <c r="O9" s="58">
        <f>'Quintile Functions'!$CY17</f>
        <v>2901.2780266</v>
      </c>
      <c r="Q9" s="58">
        <f>'Male Inactive'!Q9*'MI Epi'!DC27</f>
        <v>0</v>
      </c>
      <c r="R9" s="58">
        <f>'Male Inactive'!R9*'MI Epi'!DC27</f>
        <v>0</v>
      </c>
      <c r="S9" s="58">
        <f t="shared" si="9"/>
        <v>0</v>
      </c>
      <c r="T9" s="58">
        <f t="shared" si="9"/>
        <v>0</v>
      </c>
      <c r="U9" s="58">
        <f t="shared" si="15"/>
        <v>0</v>
      </c>
      <c r="W9" s="58">
        <f>'Male Inactive'!W9*'Stroke Epi'!$CR35</f>
        <v>9.2805676510978628E-5</v>
      </c>
      <c r="X9" s="58">
        <f>'Male Inactive'!X9*'Stroke Epi'!$CR35</f>
        <v>9.2805676510978628E-5</v>
      </c>
      <c r="Y9" s="58">
        <f t="shared" si="10"/>
        <v>9.2801370197403976E-5</v>
      </c>
      <c r="Z9" s="58">
        <f>1-EXP(-X9)</f>
        <v>9.2801370197403976E-5</v>
      </c>
      <c r="AA9" s="58">
        <f t="shared" si="16"/>
        <v>0</v>
      </c>
      <c r="AC9" s="58">
        <f>'Male Inactive'!AC9*'Bowel Cancer Epi'!$CO52</f>
        <v>0</v>
      </c>
      <c r="AD9" s="58">
        <f>'Male Inactive'!AD9*'Bowel Cancer Epi'!$CO52</f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'Male Inactive'!AI9*'Diabetes Epi'!$BV62</f>
        <v>8.8907423981483393E-5</v>
      </c>
      <c r="AJ9" s="58">
        <f>'Male Inactive'!AJ9*'Diabetes Epi'!$BV62</f>
        <v>0</v>
      </c>
      <c r="AK9" s="58">
        <f t="shared" si="12"/>
        <v>8.8903471833545744E-5</v>
      </c>
      <c r="AL9" s="58">
        <f t="shared" si="12"/>
        <v>0</v>
      </c>
      <c r="AM9" s="58">
        <f t="shared" si="18"/>
        <v>5.2913747319360317E-4</v>
      </c>
    </row>
    <row r="10" spans="1:39">
      <c r="A10" s="58">
        <v>12</v>
      </c>
      <c r="B10" s="58">
        <f>'ACM Rates'!M23-(SUM(C10:F10))</f>
        <v>7.3696681779979742E-6</v>
      </c>
      <c r="C10" s="58">
        <f t="shared" si="2"/>
        <v>0</v>
      </c>
      <c r="D10" s="58">
        <f t="shared" si="3"/>
        <v>9.2630331822002031E-5</v>
      </c>
      <c r="E10" s="58">
        <f t="shared" si="4"/>
        <v>0</v>
      </c>
      <c r="F10" s="58">
        <f t="shared" si="5"/>
        <v>0</v>
      </c>
      <c r="G10" s="58">
        <f t="shared" si="0"/>
        <v>1E-4</v>
      </c>
      <c r="H10" s="58">
        <f t="shared" si="1"/>
        <v>7.3696410221035791E-6</v>
      </c>
      <c r="I10" s="58">
        <f t="shared" si="13"/>
        <v>9999.5306264131013</v>
      </c>
      <c r="J10" s="58">
        <f t="shared" si="14"/>
        <v>7.3692951106195087E-2</v>
      </c>
      <c r="K10" s="58">
        <f t="shared" si="6"/>
        <v>9999.4937799375475</v>
      </c>
      <c r="L10" s="58">
        <f t="shared" si="7"/>
        <v>678774.48564977979</v>
      </c>
      <c r="M10" s="58">
        <f t="shared" si="8"/>
        <v>67.880634702677114</v>
      </c>
      <c r="O10" s="58">
        <f>'Quintile Functions'!$CY18</f>
        <v>3172.6484615999998</v>
      </c>
      <c r="Q10" s="58">
        <f>'Male Inactive'!Q10*'MI Epi'!DC28</f>
        <v>0</v>
      </c>
      <c r="R10" s="58">
        <f>'Male Inactive'!R10*'MI Epi'!DC28</f>
        <v>0</v>
      </c>
      <c r="S10" s="58">
        <f t="shared" si="9"/>
        <v>0</v>
      </c>
      <c r="T10" s="58">
        <f t="shared" si="9"/>
        <v>0</v>
      </c>
      <c r="U10" s="58">
        <f t="shared" si="15"/>
        <v>0</v>
      </c>
      <c r="W10" s="58">
        <f>'Male Inactive'!W10*'Stroke Epi'!$CR36</f>
        <v>9.2630331822002031E-5</v>
      </c>
      <c r="X10" s="58">
        <f>'Male Inactive'!X10*'Stroke Epi'!$CR36</f>
        <v>9.2630331822002031E-5</v>
      </c>
      <c r="Y10" s="58">
        <f t="shared" si="10"/>
        <v>9.2626041765297984E-5</v>
      </c>
      <c r="Z10" s="58">
        <f t="shared" si="10"/>
        <v>9.2626041765297984E-5</v>
      </c>
      <c r="AA10" s="58">
        <f t="shared" si="16"/>
        <v>0</v>
      </c>
      <c r="AC10" s="58">
        <f>'Male Inactive'!AC10*'Bowel Cancer Epi'!$CO53</f>
        <v>0</v>
      </c>
      <c r="AD10" s="58">
        <f>'Male Inactive'!AD10*'Bowel Cancer Epi'!$CO53</f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'Male Inactive'!AI10*'Diabetes Epi'!$BV63</f>
        <v>8.8623263106811344E-5</v>
      </c>
      <c r="AJ10" s="58">
        <f>'Male Inactive'!AJ10*'Diabetes Epi'!$BV63</f>
        <v>0</v>
      </c>
      <c r="AK10" s="58">
        <f t="shared" si="12"/>
        <v>8.8619336181428032E-5</v>
      </c>
      <c r="AL10" s="58">
        <f t="shared" si="12"/>
        <v>0</v>
      </c>
      <c r="AM10" s="58">
        <f t="shared" si="18"/>
        <v>6.1799390286870477E-4</v>
      </c>
    </row>
    <row r="11" spans="1:39">
      <c r="A11" s="58">
        <v>13</v>
      </c>
      <c r="B11" s="58">
        <f>'ACM Rates'!M24-(SUM(C11:F11))</f>
        <v>7.5471318261787851E-6</v>
      </c>
      <c r="C11" s="58">
        <f t="shared" si="2"/>
        <v>0</v>
      </c>
      <c r="D11" s="58">
        <f t="shared" si="3"/>
        <v>9.245286817382122E-5</v>
      </c>
      <c r="E11" s="58">
        <f t="shared" si="4"/>
        <v>0</v>
      </c>
      <c r="F11" s="58">
        <f t="shared" si="5"/>
        <v>0</v>
      </c>
      <c r="G11" s="58">
        <f t="shared" si="0"/>
        <v>1E-4</v>
      </c>
      <c r="H11" s="58">
        <f t="shared" si="1"/>
        <v>7.547103346605688E-6</v>
      </c>
      <c r="I11" s="58">
        <f t="shared" si="13"/>
        <v>9999.4569334619955</v>
      </c>
      <c r="J11" s="58">
        <f t="shared" si="14"/>
        <v>7.5466934886770476E-2</v>
      </c>
      <c r="K11" s="58">
        <f t="shared" si="6"/>
        <v>9999.4191999945524</v>
      </c>
      <c r="L11" s="58">
        <f t="shared" si="7"/>
        <v>668775.06644978526</v>
      </c>
      <c r="M11" s="58">
        <f t="shared" si="8"/>
        <v>66.88113873582563</v>
      </c>
      <c r="O11" s="58">
        <f>'Quintile Functions'!$CY19</f>
        <v>3440.3092608000002</v>
      </c>
      <c r="Q11" s="58">
        <f>'Male Inactive'!Q11*'MI Epi'!DC29</f>
        <v>0</v>
      </c>
      <c r="R11" s="58">
        <f>'Male Inactive'!R11*'MI Epi'!DC29</f>
        <v>0</v>
      </c>
      <c r="S11" s="58">
        <f t="shared" si="9"/>
        <v>0</v>
      </c>
      <c r="T11" s="58">
        <f t="shared" si="9"/>
        <v>0</v>
      </c>
      <c r="U11" s="58">
        <f t="shared" si="15"/>
        <v>0</v>
      </c>
      <c r="W11" s="58">
        <f>'Male Inactive'!W11*'Stroke Epi'!$CR37</f>
        <v>9.245286817382122E-5</v>
      </c>
      <c r="X11" s="58">
        <f>'Male Inactive'!X11*'Stroke Epi'!$CR37</f>
        <v>9.245286817382122E-5</v>
      </c>
      <c r="Y11" s="58">
        <f t="shared" si="10"/>
        <v>9.2448594539162876E-5</v>
      </c>
      <c r="Z11" s="58">
        <f t="shared" si="10"/>
        <v>9.2448594539162876E-5</v>
      </c>
      <c r="AA11" s="58">
        <f t="shared" si="16"/>
        <v>0</v>
      </c>
      <c r="AC11" s="58">
        <f>'Male Inactive'!AC11*'Bowel Cancer Epi'!$CO54</f>
        <v>0</v>
      </c>
      <c r="AD11" s="58">
        <f>'Male Inactive'!AD11*'Bowel Cancer Epi'!$CO54</f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'Male Inactive'!AI11*'Diabetes Epi'!$BV64</f>
        <v>8.8300678502025457E-5</v>
      </c>
      <c r="AJ11" s="58">
        <f>'Male Inactive'!AJ11*'Diabetes Epi'!$BV64</f>
        <v>0</v>
      </c>
      <c r="AK11" s="58">
        <f t="shared" si="12"/>
        <v>8.8296780111907225E-5</v>
      </c>
      <c r="AL11" s="58">
        <f t="shared" si="12"/>
        <v>0</v>
      </c>
      <c r="AM11" s="58">
        <f t="shared" si="18"/>
        <v>7.0655847284069643E-4</v>
      </c>
    </row>
    <row r="12" spans="1:39">
      <c r="A12" s="58">
        <v>14</v>
      </c>
      <c r="B12" s="58">
        <f>'ACM Rates'!M25-(SUM(C12:F12))</f>
        <v>7.7259673871853297E-6</v>
      </c>
      <c r="C12" s="58">
        <f t="shared" si="2"/>
        <v>0</v>
      </c>
      <c r="D12" s="58">
        <f t="shared" si="3"/>
        <v>9.2274032612814675E-5</v>
      </c>
      <c r="E12" s="58">
        <f t="shared" si="4"/>
        <v>0</v>
      </c>
      <c r="F12" s="58">
        <f t="shared" si="5"/>
        <v>0</v>
      </c>
      <c r="G12" s="58">
        <f t="shared" si="0"/>
        <v>1E-4</v>
      </c>
      <c r="H12" s="58">
        <f t="shared" si="1"/>
        <v>7.7259375419469478E-6</v>
      </c>
      <c r="I12" s="58">
        <f t="shared" si="13"/>
        <v>9999.3814665271093</v>
      </c>
      <c r="J12" s="58">
        <f t="shared" si="14"/>
        <v>7.7254596668490327E-2</v>
      </c>
      <c r="K12" s="58">
        <f t="shared" si="6"/>
        <v>9999.3428392287751</v>
      </c>
      <c r="L12" s="58">
        <f t="shared" si="7"/>
        <v>658775.72361055634</v>
      </c>
      <c r="M12" s="58">
        <f t="shared" si="8"/>
        <v>65.881647361469859</v>
      </c>
      <c r="O12" s="58">
        <f>'Quintile Functions'!$CY20</f>
        <v>3703.8992500000004</v>
      </c>
      <c r="Q12" s="58">
        <f>'Male Inactive'!Q12*'MI Epi'!DC30</f>
        <v>0</v>
      </c>
      <c r="R12" s="58">
        <f>'Male Inactive'!R12*'MI Epi'!DC30</f>
        <v>0</v>
      </c>
      <c r="S12" s="58">
        <f t="shared" si="9"/>
        <v>0</v>
      </c>
      <c r="T12" s="58">
        <f t="shared" si="9"/>
        <v>0</v>
      </c>
      <c r="U12" s="58">
        <f t="shared" si="15"/>
        <v>0</v>
      </c>
      <c r="W12" s="58">
        <f>'Male Inactive'!W12*'Stroke Epi'!$CR38</f>
        <v>9.2274032612814675E-5</v>
      </c>
      <c r="X12" s="58">
        <f>'Male Inactive'!X12*'Stroke Epi'!$CR38</f>
        <v>9.2274032612814675E-5</v>
      </c>
      <c r="Y12" s="58">
        <f t="shared" si="10"/>
        <v>9.2269775495257278E-5</v>
      </c>
      <c r="Z12" s="58">
        <f t="shared" si="10"/>
        <v>9.2269775495257278E-5</v>
      </c>
      <c r="AA12" s="58">
        <f t="shared" si="16"/>
        <v>0</v>
      </c>
      <c r="AC12" s="58">
        <f>'Male Inactive'!AC12*'Bowel Cancer Epi'!$CO55</f>
        <v>0</v>
      </c>
      <c r="AD12" s="58">
        <f>'Male Inactive'!AD12*'Bowel Cancer Epi'!$CO55</f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'Male Inactive'!AI12*'Diabetes Epi'!$BV65</f>
        <v>8.7949576008723636E-5</v>
      </c>
      <c r="AJ12" s="58">
        <f>'Male Inactive'!AJ12*'Diabetes Epi'!$BV65</f>
        <v>0</v>
      </c>
      <c r="AK12" s="58">
        <f t="shared" si="12"/>
        <v>8.7945708558190283E-5</v>
      </c>
      <c r="AL12" s="58">
        <f t="shared" si="12"/>
        <v>0</v>
      </c>
      <c r="AM12" s="58">
        <f t="shared" si="18"/>
        <v>7.94792866114491E-4</v>
      </c>
    </row>
    <row r="13" spans="1:39">
      <c r="A13" s="58">
        <v>15</v>
      </c>
      <c r="B13" s="58">
        <f>'ACM Rates'!M26-(SUM(C13:F13))</f>
        <v>2.0790553058650641E-4</v>
      </c>
      <c r="C13" s="58">
        <f t="shared" si="2"/>
        <v>0</v>
      </c>
      <c r="D13" s="58">
        <f t="shared" si="3"/>
        <v>9.2094469413493579E-5</v>
      </c>
      <c r="E13" s="58">
        <f t="shared" si="4"/>
        <v>0</v>
      </c>
      <c r="F13" s="58">
        <f t="shared" si="5"/>
        <v>0</v>
      </c>
      <c r="G13" s="58">
        <f t="shared" si="0"/>
        <v>2.9999999999999997E-4</v>
      </c>
      <c r="H13" s="58">
        <f t="shared" si="1"/>
        <v>2.0788391972936804E-4</v>
      </c>
      <c r="I13" s="58">
        <f t="shared" si="13"/>
        <v>9999.3042119304409</v>
      </c>
      <c r="J13" s="58">
        <f t="shared" si="14"/>
        <v>2.0786945541424795</v>
      </c>
      <c r="K13" s="58">
        <f t="shared" si="6"/>
        <v>9998.2648646533708</v>
      </c>
      <c r="L13" s="58">
        <f t="shared" si="7"/>
        <v>648777.45874590299</v>
      </c>
      <c r="M13" s="58">
        <f t="shared" si="8"/>
        <v>64.88226030485491</v>
      </c>
      <c r="O13" s="58">
        <f>'Quintile Functions'!$CY21</f>
        <v>3963.0572550000002</v>
      </c>
      <c r="Q13" s="58">
        <f>'Male Inactive'!Q13*'MI Epi'!DC31</f>
        <v>0</v>
      </c>
      <c r="R13" s="58">
        <f>'Male Inactive'!R13*'MI Epi'!DC31</f>
        <v>0</v>
      </c>
      <c r="S13" s="58">
        <f t="shared" si="9"/>
        <v>0</v>
      </c>
      <c r="T13" s="58">
        <f t="shared" si="9"/>
        <v>0</v>
      </c>
      <c r="U13" s="58">
        <f t="shared" si="15"/>
        <v>0</v>
      </c>
      <c r="W13" s="58">
        <f>'Male Inactive'!W13*'Stroke Epi'!$CR39</f>
        <v>9.2094469413493579E-5</v>
      </c>
      <c r="X13" s="58">
        <f>'Male Inactive'!X13*'Stroke Epi'!$CR39</f>
        <v>9.2094469413493579E-5</v>
      </c>
      <c r="Y13" s="58">
        <f t="shared" si="10"/>
        <v>9.2090228848040745E-5</v>
      </c>
      <c r="Z13" s="58">
        <f t="shared" si="10"/>
        <v>9.2090228848040745E-5</v>
      </c>
      <c r="AA13" s="58">
        <f t="shared" si="16"/>
        <v>0</v>
      </c>
      <c r="AC13" s="58">
        <f>'Male Inactive'!AC13*'Bowel Cancer Epi'!$CO56</f>
        <v>0</v>
      </c>
      <c r="AD13" s="58">
        <f>'Male Inactive'!AD13*'Bowel Cancer Epi'!$CO56</f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'Male Inactive'!AI13*'Diabetes Epi'!$BV66</f>
        <v>2.6273054534444075E-4</v>
      </c>
      <c r="AJ13" s="58">
        <f>'Male Inactive'!AJ13*'Diabetes Epi'!$BV66</f>
        <v>0</v>
      </c>
      <c r="AK13" s="58">
        <f t="shared" si="12"/>
        <v>2.6269603469708525E-4</v>
      </c>
      <c r="AL13" s="58">
        <f t="shared" si="12"/>
        <v>0</v>
      </c>
      <c r="AM13" s="58">
        <f t="shared" si="18"/>
        <v>8.826686760509139E-4</v>
      </c>
    </row>
    <row r="14" spans="1:39">
      <c r="A14" s="58">
        <v>16</v>
      </c>
      <c r="B14" s="58">
        <f>'ACM Rates'!M27-(SUM(C14:F14))</f>
        <v>2.0808525566760807E-4</v>
      </c>
      <c r="C14" s="58">
        <f t="shared" si="2"/>
        <v>0</v>
      </c>
      <c r="D14" s="58">
        <f t="shared" si="3"/>
        <v>9.191474433239192E-5</v>
      </c>
      <c r="E14" s="58">
        <f t="shared" si="4"/>
        <v>0</v>
      </c>
      <c r="F14" s="58">
        <f t="shared" si="5"/>
        <v>0</v>
      </c>
      <c r="G14" s="58">
        <f t="shared" si="0"/>
        <v>2.9999999999999997E-4</v>
      </c>
      <c r="H14" s="58">
        <f t="shared" si="1"/>
        <v>2.0806360743241825E-4</v>
      </c>
      <c r="I14" s="58">
        <f t="shared" si="13"/>
        <v>9997.2255173762987</v>
      </c>
      <c r="J14" s="58">
        <f t="shared" si="14"/>
        <v>2.0800588054607365</v>
      </c>
      <c r="K14" s="58">
        <f t="shared" si="6"/>
        <v>9996.1854879735693</v>
      </c>
      <c r="L14" s="58">
        <f t="shared" si="7"/>
        <v>638781.27325792925</v>
      </c>
      <c r="M14" s="58">
        <f t="shared" si="8"/>
        <v>63.895855119768555</v>
      </c>
      <c r="O14" s="58">
        <f>'Quintile Functions'!$CY22</f>
        <v>4217.4221016000001</v>
      </c>
      <c r="Q14" s="58">
        <f>'Male Inactive'!Q14*'MI Epi'!DC32</f>
        <v>0</v>
      </c>
      <c r="R14" s="58">
        <f>'Male Inactive'!R14*'MI Epi'!DC32</f>
        <v>0</v>
      </c>
      <c r="S14" s="58">
        <f t="shared" si="9"/>
        <v>0</v>
      </c>
      <c r="T14" s="58">
        <f t="shared" si="9"/>
        <v>0</v>
      </c>
      <c r="U14" s="58">
        <f t="shared" si="15"/>
        <v>0</v>
      </c>
      <c r="W14" s="58">
        <f>'Male Inactive'!W14*'Stroke Epi'!$CR40</f>
        <v>9.191474433239192E-5</v>
      </c>
      <c r="X14" s="58">
        <f>'Male Inactive'!X14*'Stroke Epi'!$CR40</f>
        <v>9.191474433239192E-5</v>
      </c>
      <c r="Y14" s="58">
        <f t="shared" si="10"/>
        <v>9.1910520301663468E-5</v>
      </c>
      <c r="Z14" s="58">
        <f t="shared" si="10"/>
        <v>9.1910520301663468E-5</v>
      </c>
      <c r="AA14" s="58">
        <f t="shared" si="16"/>
        <v>0</v>
      </c>
      <c r="AC14" s="58">
        <f>'Male Inactive'!AC14*'Bowel Cancer Epi'!$CO57</f>
        <v>0</v>
      </c>
      <c r="AD14" s="58">
        <f>'Male Inactive'!AD14*'Bowel Cancer Epi'!$CO57</f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'Male Inactive'!AI14*'Diabetes Epi'!$BV67</f>
        <v>2.61562620906001E-4</v>
      </c>
      <c r="AJ14" s="58">
        <f>'Male Inactive'!AJ14*'Diabetes Epi'!$BV67</f>
        <v>0</v>
      </c>
      <c r="AK14" s="58">
        <f t="shared" si="12"/>
        <v>2.615284163859366E-4</v>
      </c>
      <c r="AL14" s="58">
        <f t="shared" si="12"/>
        <v>0</v>
      </c>
      <c r="AM14" s="58">
        <f t="shared" si="18"/>
        <v>1.1451328371868492E-3</v>
      </c>
    </row>
    <row r="15" spans="1:39">
      <c r="A15" s="58">
        <v>17</v>
      </c>
      <c r="B15" s="58">
        <f>'ACM Rates'!M28-(SUM(C15:F15))</f>
        <v>2.082646375903808E-4</v>
      </c>
      <c r="C15" s="58">
        <f t="shared" si="2"/>
        <v>0</v>
      </c>
      <c r="D15" s="58">
        <f t="shared" si="3"/>
        <v>9.1735362409619176E-5</v>
      </c>
      <c r="E15" s="58">
        <f t="shared" si="4"/>
        <v>0</v>
      </c>
      <c r="F15" s="58">
        <f t="shared" si="5"/>
        <v>0</v>
      </c>
      <c r="G15" s="58">
        <f t="shared" si="0"/>
        <v>2.9999999999999997E-4</v>
      </c>
      <c r="H15" s="58">
        <f t="shared" si="1"/>
        <v>2.0824295201626875E-4</v>
      </c>
      <c r="I15" s="58">
        <f t="shared" si="13"/>
        <v>9995.1454585708379</v>
      </c>
      <c r="J15" s="58">
        <f t="shared" si="14"/>
        <v>2.0814185961247933</v>
      </c>
      <c r="K15" s="58">
        <f t="shared" si="6"/>
        <v>9994.1047492727757</v>
      </c>
      <c r="L15" s="58">
        <f t="shared" si="7"/>
        <v>628787.16850865667</v>
      </c>
      <c r="M15" s="58">
        <f t="shared" si="8"/>
        <v>62.90925641001769</v>
      </c>
      <c r="O15" s="58">
        <f>'Quintile Functions'!$CY23</f>
        <v>4466.6326155999996</v>
      </c>
      <c r="Q15" s="58">
        <f>'Male Inactive'!Q15*'MI Epi'!DC33</f>
        <v>0</v>
      </c>
      <c r="R15" s="58">
        <f>'Male Inactive'!R15*'MI Epi'!DC33</f>
        <v>0</v>
      </c>
      <c r="S15" s="58">
        <f t="shared" si="9"/>
        <v>0</v>
      </c>
      <c r="T15" s="58">
        <f t="shared" si="9"/>
        <v>0</v>
      </c>
      <c r="U15" s="58">
        <f t="shared" si="15"/>
        <v>0</v>
      </c>
      <c r="W15" s="58">
        <f>'Male Inactive'!W15*'Stroke Epi'!$CR41</f>
        <v>9.1735362409619176E-5</v>
      </c>
      <c r="X15" s="58">
        <f>'Male Inactive'!X15*'Stroke Epi'!$CR41</f>
        <v>9.1735362409619176E-5</v>
      </c>
      <c r="Y15" s="58">
        <f t="shared" si="10"/>
        <v>9.1731154849949981E-5</v>
      </c>
      <c r="Z15" s="58">
        <f t="shared" si="10"/>
        <v>9.1731154849949981E-5</v>
      </c>
      <c r="AA15" s="58">
        <f t="shared" si="16"/>
        <v>0</v>
      </c>
      <c r="AC15" s="58">
        <f>'Male Inactive'!AC15*'Bowel Cancer Epi'!$CO58</f>
        <v>0</v>
      </c>
      <c r="AD15" s="58">
        <f>'Male Inactive'!AD15*'Bowel Cancer Epi'!$CO58</f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'Male Inactive'!AI15*'Diabetes Epi'!$BV68</f>
        <v>2.6035652495452603E-4</v>
      </c>
      <c r="AJ15" s="58">
        <f>'Male Inactive'!AJ15*'Diabetes Epi'!$BV68</f>
        <v>0</v>
      </c>
      <c r="AK15" s="58">
        <f t="shared" si="12"/>
        <v>2.603226351356458E-4</v>
      </c>
      <c r="AL15" s="58">
        <f t="shared" si="12"/>
        <v>0</v>
      </c>
      <c r="AM15" s="58">
        <f t="shared" si="18"/>
        <v>1.4063617687953248E-3</v>
      </c>
    </row>
    <row r="16" spans="1:39">
      <c r="A16" s="58">
        <v>18</v>
      </c>
      <c r="B16" s="58">
        <f>'ACM Rates'!M29-(SUM(C16:F16))</f>
        <v>2.0844321874439878E-4</v>
      </c>
      <c r="C16" s="58">
        <f t="shared" si="2"/>
        <v>0</v>
      </c>
      <c r="D16" s="58">
        <f t="shared" si="3"/>
        <v>9.1556781255601189E-5</v>
      </c>
      <c r="E16" s="58">
        <f t="shared" si="4"/>
        <v>0</v>
      </c>
      <c r="F16" s="58">
        <f t="shared" si="5"/>
        <v>0</v>
      </c>
      <c r="G16" s="58">
        <f t="shared" si="0"/>
        <v>2.9999999999999997E-4</v>
      </c>
      <c r="H16" s="58">
        <f t="shared" si="1"/>
        <v>2.0842149596600468E-4</v>
      </c>
      <c r="I16" s="58">
        <f t="shared" si="13"/>
        <v>9993.0640399747135</v>
      </c>
      <c r="J16" s="58">
        <f t="shared" si="14"/>
        <v>2.082769356495616</v>
      </c>
      <c r="K16" s="58">
        <f t="shared" si="6"/>
        <v>9992.0226552964668</v>
      </c>
      <c r="L16" s="58">
        <f t="shared" si="7"/>
        <v>618795.14585336018</v>
      </c>
      <c r="M16" s="58">
        <f t="shared" si="8"/>
        <v>61.922463758665756</v>
      </c>
      <c r="O16" s="58">
        <f>'Quintile Functions'!$CY24</f>
        <v>4710.3276228000004</v>
      </c>
      <c r="Q16" s="58">
        <f>'Male Inactive'!Q16*'MI Epi'!DC34</f>
        <v>0</v>
      </c>
      <c r="R16" s="58">
        <f>'Male Inactive'!R16*'MI Epi'!DC34</f>
        <v>0</v>
      </c>
      <c r="S16" s="58">
        <f t="shared" si="9"/>
        <v>0</v>
      </c>
      <c r="T16" s="58">
        <f t="shared" si="9"/>
        <v>0</v>
      </c>
      <c r="U16" s="58">
        <f t="shared" si="15"/>
        <v>0</v>
      </c>
      <c r="W16" s="58">
        <f>'Male Inactive'!W16*'Stroke Epi'!$CR42</f>
        <v>9.1556781255601189E-5</v>
      </c>
      <c r="X16" s="58">
        <f>'Male Inactive'!X16*'Stroke Epi'!$CR42</f>
        <v>9.1556781255601189E-5</v>
      </c>
      <c r="Y16" s="58">
        <f t="shared" si="10"/>
        <v>9.1552590061438899E-5</v>
      </c>
      <c r="Z16" s="58">
        <f t="shared" si="10"/>
        <v>9.1552590061438899E-5</v>
      </c>
      <c r="AA16" s="58">
        <f t="shared" si="16"/>
        <v>0</v>
      </c>
      <c r="AC16" s="58">
        <f>'Male Inactive'!AC16*'Bowel Cancer Epi'!$CO59</f>
        <v>0</v>
      </c>
      <c r="AD16" s="58">
        <f>'Male Inactive'!AD16*'Bowel Cancer Epi'!$CO59</f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'Male Inactive'!AI16*'Diabetes Epi'!$BV69</f>
        <v>2.591214515430998E-4</v>
      </c>
      <c r="AJ16" s="58">
        <f>'Male Inactive'!AJ16*'Diabetes Epi'!$BV69</f>
        <v>0</v>
      </c>
      <c r="AK16" s="58">
        <f t="shared" si="12"/>
        <v>2.5908788247930303E-4</v>
      </c>
      <c r="AL16" s="58">
        <f t="shared" si="12"/>
        <v>0</v>
      </c>
      <c r="AM16" s="58">
        <f t="shared" si="18"/>
        <v>1.6663182961293638E-3</v>
      </c>
    </row>
    <row r="17" spans="1:39">
      <c r="A17" s="58">
        <v>19</v>
      </c>
      <c r="B17" s="58">
        <f>'ACM Rates'!M30-(SUM(C17:F17))</f>
        <v>2.0862057887967495E-4</v>
      </c>
      <c r="C17" s="58">
        <f t="shared" si="2"/>
        <v>0</v>
      </c>
      <c r="D17" s="58">
        <f t="shared" si="3"/>
        <v>9.1379421120325034E-5</v>
      </c>
      <c r="E17" s="58">
        <f t="shared" si="4"/>
        <v>0</v>
      </c>
      <c r="F17" s="58">
        <f t="shared" si="5"/>
        <v>0</v>
      </c>
      <c r="G17" s="58">
        <f t="shared" si="0"/>
        <v>2.9999999999999997E-4</v>
      </c>
      <c r="H17" s="58">
        <f t="shared" si="1"/>
        <v>2.0859881911994282E-4</v>
      </c>
      <c r="I17" s="58">
        <f t="shared" si="13"/>
        <v>9990.9812706182183</v>
      </c>
      <c r="J17" s="58">
        <f t="shared" si="14"/>
        <v>2.0841068949004264</v>
      </c>
      <c r="K17" s="58">
        <f t="shared" si="6"/>
        <v>9989.9392171707677</v>
      </c>
      <c r="L17" s="58">
        <f t="shared" si="7"/>
        <v>608805.20663618937</v>
      </c>
      <c r="M17" s="58">
        <f t="shared" si="8"/>
        <v>60.935476721048637</v>
      </c>
      <c r="O17" s="58">
        <f>'Quintile Functions'!$CY25</f>
        <v>4948.1459489999997</v>
      </c>
      <c r="Q17" s="58">
        <f>'Male Inactive'!Q17*'MI Epi'!DC35</f>
        <v>0</v>
      </c>
      <c r="R17" s="58">
        <f>'Male Inactive'!R17*'MI Epi'!DC35</f>
        <v>0</v>
      </c>
      <c r="S17" s="58">
        <f t="shared" si="9"/>
        <v>0</v>
      </c>
      <c r="T17" s="58">
        <f t="shared" si="9"/>
        <v>0</v>
      </c>
      <c r="U17" s="58">
        <f t="shared" si="15"/>
        <v>0</v>
      </c>
      <c r="W17" s="58">
        <f>'Male Inactive'!W17*'Stroke Epi'!$CR43</f>
        <v>9.1379421120325034E-5</v>
      </c>
      <c r="X17" s="58">
        <f>'Male Inactive'!X17*'Stroke Epi'!$CR43</f>
        <v>9.1379421120325034E-5</v>
      </c>
      <c r="Y17" s="58">
        <f t="shared" si="10"/>
        <v>9.137524614821757E-5</v>
      </c>
      <c r="Z17" s="58">
        <f t="shared" si="10"/>
        <v>9.137524614821757E-5</v>
      </c>
      <c r="AA17" s="58">
        <f t="shared" si="16"/>
        <v>0</v>
      </c>
      <c r="AC17" s="58">
        <f>'Male Inactive'!AC17*'Bowel Cancer Epi'!$CO60</f>
        <v>0</v>
      </c>
      <c r="AD17" s="58">
        <f>'Male Inactive'!AD17*'Bowel Cancer Epi'!$CO60</f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'Male Inactive'!AI17*'Diabetes Epi'!$BV70</f>
        <v>2.5786496138627632E-4</v>
      </c>
      <c r="AJ17" s="58">
        <f>'Male Inactive'!AJ17*'Diabetes Epi'!$BV70</f>
        <v>0</v>
      </c>
      <c r="AK17" s="58">
        <f t="shared" si="12"/>
        <v>2.5783171707471908E-4</v>
      </c>
      <c r="AL17" s="58">
        <f t="shared" si="12"/>
        <v>0</v>
      </c>
      <c r="AM17" s="58">
        <f t="shared" si="18"/>
        <v>1.9249744557297862E-3</v>
      </c>
    </row>
    <row r="18" spans="1:39">
      <c r="A18" s="58">
        <v>20</v>
      </c>
      <c r="B18" s="58">
        <f>'ACM Rates'!M31-(SUM(C18:F18))</f>
        <v>4.0879632736884027E-4</v>
      </c>
      <c r="C18" s="58">
        <f t="shared" si="2"/>
        <v>0</v>
      </c>
      <c r="D18" s="58">
        <f t="shared" si="3"/>
        <v>9.1203672631159742E-5</v>
      </c>
      <c r="E18" s="58">
        <f t="shared" si="4"/>
        <v>0</v>
      </c>
      <c r="F18" s="58">
        <f t="shared" si="5"/>
        <v>0</v>
      </c>
      <c r="G18" s="58">
        <f t="shared" si="0"/>
        <v>5.0000000000000001E-4</v>
      </c>
      <c r="H18" s="58">
        <f t="shared" si="1"/>
        <v>4.0871278153498114E-4</v>
      </c>
      <c r="I18" s="58">
        <f t="shared" si="13"/>
        <v>9988.8971637233171</v>
      </c>
      <c r="J18" s="58">
        <f t="shared" si="14"/>
        <v>4.0825899442522404</v>
      </c>
      <c r="K18" s="58">
        <f t="shared" si="6"/>
        <v>9986.8558687511904</v>
      </c>
      <c r="L18" s="58">
        <f t="shared" si="7"/>
        <v>598818.3507674383</v>
      </c>
      <c r="M18" s="58">
        <f t="shared" si="8"/>
        <v>59.948394797993039</v>
      </c>
      <c r="O18" s="58">
        <f>'Quintile Functions'!$CY26</f>
        <v>5179.72642</v>
      </c>
      <c r="Q18" s="58">
        <f>'Male Inactive'!Q18*'MI Epi'!DC36</f>
        <v>0</v>
      </c>
      <c r="R18" s="58">
        <f>'Male Inactive'!R18*'MI Epi'!DC36</f>
        <v>0</v>
      </c>
      <c r="S18" s="58">
        <f t="shared" si="9"/>
        <v>0</v>
      </c>
      <c r="T18" s="58">
        <f t="shared" si="9"/>
        <v>0</v>
      </c>
      <c r="U18" s="58">
        <f t="shared" si="15"/>
        <v>0</v>
      </c>
      <c r="W18" s="58">
        <f>'Male Inactive'!W18*'Stroke Epi'!$CR44</f>
        <v>9.1203672631159742E-5</v>
      </c>
      <c r="X18" s="58">
        <f>'Male Inactive'!X18*'Stroke Epi'!$CR44</f>
        <v>9.1203672631159742E-5</v>
      </c>
      <c r="Y18" s="58">
        <f t="shared" si="10"/>
        <v>9.1199513702622248E-5</v>
      </c>
      <c r="Z18" s="58">
        <f t="shared" si="10"/>
        <v>9.1199513702622248E-5</v>
      </c>
      <c r="AA18" s="58">
        <f t="shared" si="16"/>
        <v>0</v>
      </c>
      <c r="AC18" s="58">
        <f>'Male Inactive'!AC18*'Bowel Cancer Epi'!$CO61</f>
        <v>0</v>
      </c>
      <c r="AD18" s="58">
        <f>'Male Inactive'!AD18*'Bowel Cancer Epi'!$CO61</f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'Male Inactive'!AI18*'Diabetes Epi'!$BV71</f>
        <v>5.1318692763736634E-4</v>
      </c>
      <c r="AJ18" s="58">
        <f>'Male Inactive'!AJ18*'Diabetes Epi'!$BV71</f>
        <v>0</v>
      </c>
      <c r="AK18" s="58">
        <f t="shared" si="12"/>
        <v>5.1305526974865234E-4</v>
      </c>
      <c r="AL18" s="58">
        <f t="shared" si="12"/>
        <v>0</v>
      </c>
      <c r="AM18" s="58">
        <f t="shared" si="18"/>
        <v>2.1823098533352596E-3</v>
      </c>
    </row>
    <row r="19" spans="1:39">
      <c r="A19" s="58">
        <v>21</v>
      </c>
      <c r="B19" s="58">
        <f>'ACM Rates'!M32-(SUM(C19:F19))</f>
        <v>4.089700971848597E-4</v>
      </c>
      <c r="C19" s="58">
        <f t="shared" si="2"/>
        <v>0</v>
      </c>
      <c r="D19" s="58">
        <f t="shared" si="3"/>
        <v>9.1029902815140327E-5</v>
      </c>
      <c r="E19" s="58">
        <f t="shared" si="4"/>
        <v>0</v>
      </c>
      <c r="F19" s="58">
        <f t="shared" si="5"/>
        <v>0</v>
      </c>
      <c r="G19" s="58">
        <f t="shared" si="0"/>
        <v>5.0000000000000001E-4</v>
      </c>
      <c r="H19" s="58">
        <f t="shared" si="1"/>
        <v>4.0888648031400798E-4</v>
      </c>
      <c r="I19" s="58">
        <f t="shared" si="13"/>
        <v>9984.8145737790655</v>
      </c>
      <c r="J19" s="58">
        <f t="shared" si="14"/>
        <v>4.0826556876605338</v>
      </c>
      <c r="K19" s="58">
        <f t="shared" si="6"/>
        <v>9982.7732459352355</v>
      </c>
      <c r="L19" s="58">
        <f t="shared" si="7"/>
        <v>588835.57752150309</v>
      </c>
      <c r="M19" s="58">
        <f t="shared" si="8"/>
        <v>58.973110934662039</v>
      </c>
      <c r="O19" s="58">
        <f>'Quintile Functions'!$CY27</f>
        <v>5404.7078615999999</v>
      </c>
      <c r="Q19" s="58">
        <f>'Male Inactive'!Q19*'MI Epi'!DC37</f>
        <v>0</v>
      </c>
      <c r="R19" s="58">
        <f>'Male Inactive'!R19*'MI Epi'!DC37</f>
        <v>0</v>
      </c>
      <c r="S19" s="58">
        <f t="shared" si="9"/>
        <v>0</v>
      </c>
      <c r="T19" s="58">
        <f t="shared" si="9"/>
        <v>0</v>
      </c>
      <c r="U19" s="58">
        <f t="shared" si="15"/>
        <v>0</v>
      </c>
      <c r="W19" s="58">
        <f>'Male Inactive'!W19*'Stroke Epi'!$CR45</f>
        <v>9.1029902815140327E-5</v>
      </c>
      <c r="X19" s="58">
        <f>'Male Inactive'!X19*'Stroke Epi'!$CR45</f>
        <v>9.1029902815140327E-5</v>
      </c>
      <c r="Y19" s="58">
        <f t="shared" si="10"/>
        <v>9.1025759719198795E-5</v>
      </c>
      <c r="Z19" s="58">
        <f t="shared" si="10"/>
        <v>9.1025759719198795E-5</v>
      </c>
      <c r="AA19" s="58">
        <f t="shared" si="16"/>
        <v>0</v>
      </c>
      <c r="AC19" s="58">
        <f>'Male Inactive'!AC19*'Bowel Cancer Epi'!$CO62</f>
        <v>0</v>
      </c>
      <c r="AD19" s="58">
        <f>'Male Inactive'!AD19*'Bowel Cancer Epi'!$CO62</f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'Male Inactive'!AI19*'Diabetes Epi'!$BV72</f>
        <v>5.106250780297797E-4</v>
      </c>
      <c r="AJ19" s="58">
        <f>'Male Inactive'!AJ19*'Diabetes Epi'!$BV72</f>
        <v>0</v>
      </c>
      <c r="AK19" s="58">
        <f t="shared" si="12"/>
        <v>5.1049473123165878E-4</v>
      </c>
      <c r="AL19" s="58">
        <f t="shared" si="12"/>
        <v>0</v>
      </c>
      <c r="AM19" s="58">
        <f t="shared" si="18"/>
        <v>2.6942454775134338E-3</v>
      </c>
    </row>
    <row r="20" spans="1:39">
      <c r="A20" s="58">
        <v>22</v>
      </c>
      <c r="B20" s="58">
        <f>'ACM Rates'!M33-(SUM(C20:F20))</f>
        <v>4.0914154015963308E-4</v>
      </c>
      <c r="C20" s="58">
        <f t="shared" si="2"/>
        <v>0</v>
      </c>
      <c r="D20" s="58">
        <f t="shared" si="3"/>
        <v>9.0858459840366946E-5</v>
      </c>
      <c r="E20" s="58">
        <f t="shared" si="4"/>
        <v>0</v>
      </c>
      <c r="F20" s="58">
        <f t="shared" si="5"/>
        <v>0</v>
      </c>
      <c r="G20" s="58">
        <f t="shared" si="0"/>
        <v>5.0000000000000001E-4</v>
      </c>
      <c r="H20" s="58">
        <f t="shared" si="1"/>
        <v>4.0905785317335575E-4</v>
      </c>
      <c r="I20" s="58">
        <f t="shared" si="13"/>
        <v>9980.7319180914055</v>
      </c>
      <c r="J20" s="58">
        <f t="shared" si="14"/>
        <v>4.0826967715132598</v>
      </c>
      <c r="K20" s="58">
        <f t="shared" si="6"/>
        <v>9978.69056970565</v>
      </c>
      <c r="L20" s="58">
        <f t="shared" si="7"/>
        <v>578856.88695179741</v>
      </c>
      <c r="M20" s="58">
        <f t="shared" si="8"/>
        <v>57.997438634990509</v>
      </c>
      <c r="O20" s="58">
        <f>'Quintile Functions'!$CY28</f>
        <v>5622.7290995999992</v>
      </c>
      <c r="Q20" s="58">
        <f>'Male Inactive'!Q20*'MI Epi'!DC38</f>
        <v>0</v>
      </c>
      <c r="R20" s="58">
        <f>'Male Inactive'!R20*'MI Epi'!DC38</f>
        <v>0</v>
      </c>
      <c r="S20" s="58">
        <f t="shared" si="9"/>
        <v>0</v>
      </c>
      <c r="T20" s="58">
        <f t="shared" si="9"/>
        <v>0</v>
      </c>
      <c r="U20" s="58">
        <f t="shared" si="15"/>
        <v>0</v>
      </c>
      <c r="W20" s="58">
        <f>'Male Inactive'!W20*'Stroke Epi'!$CR46</f>
        <v>9.0858459840366946E-5</v>
      </c>
      <c r="X20" s="58">
        <f>'Male Inactive'!X20*'Stroke Epi'!$CR46</f>
        <v>9.0858459840366946E-5</v>
      </c>
      <c r="Y20" s="58">
        <f t="shared" si="10"/>
        <v>9.0854332335466026E-5</v>
      </c>
      <c r="Z20" s="58">
        <f t="shared" si="10"/>
        <v>9.0854332335466026E-5</v>
      </c>
      <c r="AA20" s="58">
        <f t="shared" si="16"/>
        <v>0</v>
      </c>
      <c r="AC20" s="58">
        <f>'Male Inactive'!AC20*'Bowel Cancer Epi'!$CO63</f>
        <v>0</v>
      </c>
      <c r="AD20" s="58">
        <f>'Male Inactive'!AD20*'Bowel Cancer Epi'!$CO63</f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'Male Inactive'!AI20*'Diabetes Epi'!$BV73</f>
        <v>5.0805431779996958E-4</v>
      </c>
      <c r="AJ20" s="58">
        <f>'Male Inactive'!AJ20*'Diabetes Epi'!$BV73</f>
        <v>0</v>
      </c>
      <c r="AK20" s="58">
        <f t="shared" ref="AK20:AL83" si="20">1-EXP(-AI20)</f>
        <v>5.0792528005871862E-4</v>
      </c>
      <c r="AL20" s="58">
        <f t="shared" si="20"/>
        <v>0</v>
      </c>
      <c r="AM20" s="58">
        <f t="shared" si="18"/>
        <v>3.2033648106241774E-3</v>
      </c>
    </row>
    <row r="21" spans="1:39">
      <c r="A21" s="58">
        <v>23</v>
      </c>
      <c r="B21" s="58">
        <f>'ACM Rates'!M34-(SUM(C21:F21))</f>
        <v>4.0931032321282843E-4</v>
      </c>
      <c r="C21" s="58">
        <f t="shared" si="2"/>
        <v>0</v>
      </c>
      <c r="D21" s="58">
        <f t="shared" si="3"/>
        <v>9.0689676787171551E-5</v>
      </c>
      <c r="E21" s="58">
        <f t="shared" si="4"/>
        <v>0</v>
      </c>
      <c r="F21" s="58">
        <f t="shared" si="5"/>
        <v>0</v>
      </c>
      <c r="G21" s="58">
        <f t="shared" si="0"/>
        <v>5.0000000000000001E-4</v>
      </c>
      <c r="H21" s="58">
        <f t="shared" si="1"/>
        <v>4.0922656717023997E-4</v>
      </c>
      <c r="I21" s="58">
        <f t="shared" si="13"/>
        <v>9976.6492213198926</v>
      </c>
      <c r="J21" s="58">
        <f t="shared" si="14"/>
        <v>4.0827099127023869</v>
      </c>
      <c r="K21" s="58">
        <f t="shared" si="6"/>
        <v>9974.6078663635417</v>
      </c>
      <c r="L21" s="58">
        <f t="shared" si="7"/>
        <v>568882.27908543381</v>
      </c>
      <c r="M21" s="58">
        <f t="shared" si="8"/>
        <v>57.021377264597433</v>
      </c>
      <c r="O21" s="58">
        <f>'Quintile Functions'!$CY29</f>
        <v>5833.4289597999996</v>
      </c>
      <c r="Q21" s="58">
        <f>'Male Inactive'!Q21*'MI Epi'!DC39</f>
        <v>0</v>
      </c>
      <c r="R21" s="58">
        <f>'Male Inactive'!R21*'MI Epi'!DC39</f>
        <v>0</v>
      </c>
      <c r="S21" s="58">
        <f t="shared" si="9"/>
        <v>0</v>
      </c>
      <c r="T21" s="58">
        <f t="shared" si="9"/>
        <v>0</v>
      </c>
      <c r="U21" s="58">
        <f t="shared" si="15"/>
        <v>0</v>
      </c>
      <c r="W21" s="58">
        <f>'Male Inactive'!W21*'Stroke Epi'!$CR47</f>
        <v>9.0689676787171551E-5</v>
      </c>
      <c r="X21" s="58">
        <f>'Male Inactive'!X21*'Stroke Epi'!$CR47</f>
        <v>9.0689676787171551E-5</v>
      </c>
      <c r="Y21" s="58">
        <f t="shared" si="10"/>
        <v>9.0685564602788205E-5</v>
      </c>
      <c r="Z21" s="58">
        <f t="shared" si="10"/>
        <v>9.0685564602788205E-5</v>
      </c>
      <c r="AA21" s="58">
        <f t="shared" si="16"/>
        <v>0</v>
      </c>
      <c r="AC21" s="58">
        <f>'Male Inactive'!AC21*'Bowel Cancer Epi'!$CO64</f>
        <v>0</v>
      </c>
      <c r="AD21" s="58">
        <f>'Male Inactive'!AD21*'Bowel Cancer Epi'!$CO64</f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'Male Inactive'!AI21*'Diabetes Epi'!$BV74</f>
        <v>5.0548368365662592E-4</v>
      </c>
      <c r="AJ21" s="58">
        <f>'Male Inactive'!AJ21*'Diabetes Epi'!$BV74</f>
        <v>0</v>
      </c>
      <c r="AK21" s="58">
        <f t="shared" si="20"/>
        <v>5.0535594830303232E-4</v>
      </c>
      <c r="AL21" s="58">
        <f t="shared" si="20"/>
        <v>0</v>
      </c>
      <c r="AM21" s="58">
        <f t="shared" si="18"/>
        <v>3.7096630207143293E-3</v>
      </c>
    </row>
    <row r="22" spans="1:39">
      <c r="A22" s="58">
        <v>24</v>
      </c>
      <c r="B22" s="58">
        <f>'ACM Rates'!M35-(SUM(C22:F22))</f>
        <v>4.0947612532683732E-4</v>
      </c>
      <c r="C22" s="58">
        <f t="shared" si="2"/>
        <v>0</v>
      </c>
      <c r="D22" s="58">
        <f t="shared" si="3"/>
        <v>9.0523874673162675E-5</v>
      </c>
      <c r="E22" s="58">
        <f t="shared" si="4"/>
        <v>0</v>
      </c>
      <c r="F22" s="58">
        <f t="shared" si="5"/>
        <v>0</v>
      </c>
      <c r="G22" s="58">
        <f t="shared" si="0"/>
        <v>5.0000000000000001E-4</v>
      </c>
      <c r="H22" s="58">
        <f t="shared" si="1"/>
        <v>4.0939230141989746E-4</v>
      </c>
      <c r="I22" s="58">
        <f t="shared" si="13"/>
        <v>9972.5665114071908</v>
      </c>
      <c r="J22" s="58">
        <f t="shared" si="14"/>
        <v>4.0826919551679879</v>
      </c>
      <c r="K22" s="58">
        <f t="shared" si="6"/>
        <v>9970.525165429608</v>
      </c>
      <c r="L22" s="58">
        <f t="shared" si="7"/>
        <v>558911.75392000412</v>
      </c>
      <c r="M22" s="58">
        <f t="shared" si="8"/>
        <v>56.044926176294631</v>
      </c>
      <c r="O22" s="58">
        <f>'Quintile Functions'!$CY30</f>
        <v>6036.4462680000006</v>
      </c>
      <c r="Q22" s="58">
        <f>'Male Inactive'!Q22*'MI Epi'!DC40</f>
        <v>0</v>
      </c>
      <c r="R22" s="58">
        <f>'Male Inactive'!R22*'MI Epi'!DC40</f>
        <v>0</v>
      </c>
      <c r="S22" s="58">
        <f t="shared" si="9"/>
        <v>0</v>
      </c>
      <c r="T22" s="58">
        <f t="shared" si="9"/>
        <v>0</v>
      </c>
      <c r="U22" s="58">
        <f t="shared" si="15"/>
        <v>0</v>
      </c>
      <c r="W22" s="58">
        <f>'Male Inactive'!W22*'Stroke Epi'!$CR48</f>
        <v>9.0523874673162675E-5</v>
      </c>
      <c r="X22" s="58">
        <f>'Male Inactive'!X22*'Stroke Epi'!$CR48</f>
        <v>9.0523874673162675E-5</v>
      </c>
      <c r="Y22" s="58">
        <f t="shared" si="10"/>
        <v>9.0519777510844612E-5</v>
      </c>
      <c r="Z22" s="58">
        <f t="shared" si="10"/>
        <v>9.0519777510844612E-5</v>
      </c>
      <c r="AA22" s="58">
        <f t="shared" si="16"/>
        <v>0</v>
      </c>
      <c r="AC22" s="58">
        <f>'Male Inactive'!AC22*'Bowel Cancer Epi'!$CO65</f>
        <v>0</v>
      </c>
      <c r="AD22" s="58">
        <f>'Male Inactive'!AD22*'Bowel Cancer Epi'!$CO65</f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'Male Inactive'!AI22*'Diabetes Epi'!$BV75</f>
        <v>5.0292152560069928E-4</v>
      </c>
      <c r="AJ22" s="58">
        <f>'Male Inactive'!AJ22*'Diabetes Epi'!$BV75</f>
        <v>0</v>
      </c>
      <c r="AK22" s="58">
        <f t="shared" si="20"/>
        <v>5.0279508176820364E-4</v>
      </c>
      <c r="AL22" s="58">
        <f t="shared" si="20"/>
        <v>0</v>
      </c>
      <c r="AM22" s="58">
        <f t="shared" si="18"/>
        <v>4.2131442687436439E-3</v>
      </c>
    </row>
    <row r="23" spans="1:39">
      <c r="A23" s="58">
        <v>25</v>
      </c>
      <c r="B23" s="58">
        <f>'ACM Rates'!M36-(SUM(C23:F23))</f>
        <v>5.096386351054361E-4</v>
      </c>
      <c r="C23" s="58">
        <f t="shared" si="2"/>
        <v>0</v>
      </c>
      <c r="D23" s="58">
        <f t="shared" si="3"/>
        <v>9.0361364894563876E-5</v>
      </c>
      <c r="E23" s="58">
        <f t="shared" si="4"/>
        <v>0</v>
      </c>
      <c r="F23" s="58">
        <f t="shared" si="5"/>
        <v>0</v>
      </c>
      <c r="G23" s="58">
        <f t="shared" si="0"/>
        <v>5.9999999999999995E-4</v>
      </c>
      <c r="H23" s="58">
        <f t="shared" si="1"/>
        <v>5.0950879139499694E-4</v>
      </c>
      <c r="I23" s="58">
        <f t="shared" si="13"/>
        <v>9968.4838194520235</v>
      </c>
      <c r="J23" s="58">
        <f t="shared" si="14"/>
        <v>5.0790301428895832</v>
      </c>
      <c r="K23" s="58">
        <f t="shared" si="6"/>
        <v>9965.9443043805786</v>
      </c>
      <c r="L23" s="58">
        <f t="shared" si="7"/>
        <v>548945.80961562356</v>
      </c>
      <c r="M23" s="58">
        <f t="shared" si="8"/>
        <v>55.068134689092531</v>
      </c>
      <c r="O23" s="58">
        <f>'Quintile Functions'!$CY31</f>
        <v>6231.4198500000002</v>
      </c>
      <c r="Q23" s="58">
        <f>'Male Inactive'!Q23*'MI Epi'!DC41</f>
        <v>0</v>
      </c>
      <c r="R23" s="58">
        <f>'Male Inactive'!R23*'MI Epi'!DC41</f>
        <v>0</v>
      </c>
      <c r="S23" s="58">
        <f t="shared" si="9"/>
        <v>0</v>
      </c>
      <c r="T23" s="58">
        <f t="shared" si="9"/>
        <v>0</v>
      </c>
      <c r="U23" s="58">
        <f t="shared" si="15"/>
        <v>0</v>
      </c>
      <c r="W23" s="58">
        <f>'Male Inactive'!W23*'Stroke Epi'!$CR49</f>
        <v>9.0361364894563876E-5</v>
      </c>
      <c r="X23" s="58">
        <f>'Male Inactive'!X23*'Stroke Epi'!$CR49</f>
        <v>9.0361364894563876E-5</v>
      </c>
      <c r="Y23" s="58">
        <f t="shared" si="10"/>
        <v>9.0357282429343044E-5</v>
      </c>
      <c r="Z23" s="58">
        <f t="shared" si="10"/>
        <v>9.0357282429343044E-5</v>
      </c>
      <c r="AA23" s="58">
        <f t="shared" si="16"/>
        <v>0</v>
      </c>
      <c r="AC23" s="58">
        <f>'Male Inactive'!AC23*'Bowel Cancer Epi'!$CO66</f>
        <v>0</v>
      </c>
      <c r="AD23" s="58">
        <f>'Male Inactive'!AD23*'Bowel Cancer Epi'!$CO66</f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'Male Inactive'!AI23*'Diabetes Epi'!$BV76</f>
        <v>7.5056349937929008E-4</v>
      </c>
      <c r="AJ23" s="58">
        <f>'Male Inactive'!AJ23*'Diabetes Epi'!$BV76</f>
        <v>0</v>
      </c>
      <c r="AK23" s="58">
        <f t="shared" si="20"/>
        <v>7.5028189705383941E-4</v>
      </c>
      <c r="AL23" s="58">
        <f t="shared" si="20"/>
        <v>0</v>
      </c>
      <c r="AM23" s="58">
        <f t="shared" si="18"/>
        <v>4.7138210022947434E-3</v>
      </c>
    </row>
    <row r="24" spans="1:39">
      <c r="A24" s="58">
        <v>26</v>
      </c>
      <c r="B24" s="58">
        <f>'ACM Rates'!M37-(SUM(C24:F24))</f>
        <v>5.0979754879885541E-4</v>
      </c>
      <c r="C24" s="58">
        <f t="shared" si="2"/>
        <v>0</v>
      </c>
      <c r="D24" s="58">
        <f t="shared" si="3"/>
        <v>9.0202451201144523E-5</v>
      </c>
      <c r="E24" s="58">
        <f t="shared" si="4"/>
        <v>0</v>
      </c>
      <c r="F24" s="58">
        <f t="shared" si="5"/>
        <v>0</v>
      </c>
      <c r="G24" s="58">
        <f t="shared" si="0"/>
        <v>5.9999999999999995E-4</v>
      </c>
      <c r="H24" s="58">
        <f t="shared" si="1"/>
        <v>5.0966762410786792E-4</v>
      </c>
      <c r="I24" s="58">
        <f t="shared" si="13"/>
        <v>9963.4047893091338</v>
      </c>
      <c r="J24" s="58">
        <f t="shared" si="14"/>
        <v>5.0780248469921387</v>
      </c>
      <c r="K24" s="58">
        <f t="shared" si="6"/>
        <v>9960.8657768856374</v>
      </c>
      <c r="L24" s="58">
        <f t="shared" si="7"/>
        <v>538984.94383873779</v>
      </c>
      <c r="M24" s="58">
        <f t="shared" si="8"/>
        <v>54.096461524586033</v>
      </c>
      <c r="O24" s="58">
        <f>'Quintile Functions'!$CY32</f>
        <v>6417.9885316</v>
      </c>
      <c r="Q24" s="58">
        <f>'Male Inactive'!Q24*'MI Epi'!DC42</f>
        <v>0</v>
      </c>
      <c r="R24" s="58">
        <f>'Male Inactive'!R24*'MI Epi'!DC42</f>
        <v>0</v>
      </c>
      <c r="S24" s="58">
        <f t="shared" si="9"/>
        <v>0</v>
      </c>
      <c r="T24" s="58">
        <f t="shared" si="9"/>
        <v>0</v>
      </c>
      <c r="U24" s="58">
        <f t="shared" si="15"/>
        <v>0</v>
      </c>
      <c r="W24" s="58">
        <f>'Male Inactive'!W24*'Stroke Epi'!$CR50</f>
        <v>9.0202451201144523E-5</v>
      </c>
      <c r="X24" s="58">
        <f>'Male Inactive'!X24*'Stroke Epi'!$CR50</f>
        <v>9.0202451201144523E-5</v>
      </c>
      <c r="Y24" s="58">
        <f t="shared" si="10"/>
        <v>9.0198383082329414E-5</v>
      </c>
      <c r="Z24" s="58">
        <f t="shared" si="10"/>
        <v>9.0198383082329414E-5</v>
      </c>
      <c r="AA24" s="58">
        <f t="shared" si="16"/>
        <v>0</v>
      </c>
      <c r="AC24" s="58">
        <f>'Male Inactive'!AC24*'Bowel Cancer Epi'!$CO67</f>
        <v>0</v>
      </c>
      <c r="AD24" s="58">
        <f>'Male Inactive'!AD24*'Bowel Cancer Epi'!$CO67</f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'Male Inactive'!AI24*'Diabetes Epi'!$BV77</f>
        <v>7.4678027596213547E-4</v>
      </c>
      <c r="AJ24" s="58">
        <f>'Male Inactive'!AJ24*'Diabetes Epi'!$BV77</f>
        <v>0</v>
      </c>
      <c r="AK24" s="58">
        <f t="shared" si="20"/>
        <v>7.465015049696877E-4</v>
      </c>
      <c r="AL24" s="58">
        <f t="shared" si="20"/>
        <v>0</v>
      </c>
      <c r="AM24" s="58">
        <f t="shared" si="18"/>
        <v>5.4605662047846086E-3</v>
      </c>
    </row>
    <row r="25" spans="1:39">
      <c r="A25" s="58">
        <v>27</v>
      </c>
      <c r="B25" s="58">
        <f>'ACM Rates'!M38-(SUM(C25:F25))</f>
        <v>5.0995256871205178E-4</v>
      </c>
      <c r="C25" s="58">
        <f t="shared" si="2"/>
        <v>0</v>
      </c>
      <c r="D25" s="58">
        <f t="shared" si="3"/>
        <v>9.0047431287948226E-5</v>
      </c>
      <c r="E25" s="58">
        <f t="shared" si="4"/>
        <v>0</v>
      </c>
      <c r="F25" s="58">
        <f t="shared" si="5"/>
        <v>0</v>
      </c>
      <c r="G25" s="58">
        <f t="shared" si="0"/>
        <v>6.0000000000000006E-4</v>
      </c>
      <c r="H25" s="58">
        <f t="shared" si="1"/>
        <v>5.0982256500042844E-4</v>
      </c>
      <c r="I25" s="58">
        <f t="shared" si="13"/>
        <v>9958.326764462141</v>
      </c>
      <c r="J25" s="58">
        <f t="shared" si="14"/>
        <v>5.0769796941705065</v>
      </c>
      <c r="K25" s="58">
        <f t="shared" si="6"/>
        <v>9955.7882746150553</v>
      </c>
      <c r="L25" s="58">
        <f t="shared" si="7"/>
        <v>529029.15556412283</v>
      </c>
      <c r="M25" s="58">
        <f t="shared" si="8"/>
        <v>53.124301710207661</v>
      </c>
      <c r="O25" s="58">
        <f>'Quintile Functions'!$CY33</f>
        <v>6595.7911385999996</v>
      </c>
      <c r="Q25" s="58">
        <f>'Male Inactive'!Q25*'MI Epi'!DC43</f>
        <v>0</v>
      </c>
      <c r="R25" s="58">
        <f>'Male Inactive'!R25*'MI Epi'!DC43</f>
        <v>0</v>
      </c>
      <c r="S25" s="58">
        <f t="shared" si="9"/>
        <v>0</v>
      </c>
      <c r="T25" s="58">
        <f t="shared" si="9"/>
        <v>0</v>
      </c>
      <c r="U25" s="58">
        <f t="shared" si="15"/>
        <v>0</v>
      </c>
      <c r="W25" s="58">
        <f>'Male Inactive'!W25*'Stroke Epi'!$CR51</f>
        <v>9.0047431287948226E-5</v>
      </c>
      <c r="X25" s="58">
        <f>'Male Inactive'!X25*'Stroke Epi'!$CR51</f>
        <v>9.0047431287948226E-5</v>
      </c>
      <c r="Y25" s="58">
        <f t="shared" si="10"/>
        <v>9.004337713969246E-5</v>
      </c>
      <c r="Z25" s="58">
        <f t="shared" si="10"/>
        <v>9.004337713969246E-5</v>
      </c>
      <c r="AA25" s="58">
        <f t="shared" si="16"/>
        <v>0</v>
      </c>
      <c r="AC25" s="58">
        <f>'Male Inactive'!AC25*'Bowel Cancer Epi'!$CO68</f>
        <v>0</v>
      </c>
      <c r="AD25" s="58">
        <f>'Male Inactive'!AD25*'Bowel Cancer Epi'!$CO68</f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'Male Inactive'!AI25*'Diabetes Epi'!$BV78</f>
        <v>7.4304324801696404E-4</v>
      </c>
      <c r="AJ25" s="58">
        <f>'Male Inactive'!AJ25*'Diabetes Epi'!$BV78</f>
        <v>0</v>
      </c>
      <c r="AK25" s="58">
        <f t="shared" si="20"/>
        <v>7.4276725974409263E-4</v>
      </c>
      <c r="AL25" s="58">
        <f t="shared" si="20"/>
        <v>0</v>
      </c>
      <c r="AM25" s="58">
        <f t="shared" si="18"/>
        <v>6.2029913888644378E-3</v>
      </c>
    </row>
    <row r="26" spans="1:39">
      <c r="A26" s="58">
        <v>28</v>
      </c>
      <c r="B26" s="58">
        <f>'ACM Rates'!M39-(SUM(C26:F26))</f>
        <v>5.1010340193996236E-4</v>
      </c>
      <c r="C26" s="58">
        <f t="shared" si="2"/>
        <v>0</v>
      </c>
      <c r="D26" s="58">
        <f t="shared" si="3"/>
        <v>8.9896598060037577E-5</v>
      </c>
      <c r="E26" s="58">
        <f t="shared" si="4"/>
        <v>0</v>
      </c>
      <c r="F26" s="58">
        <f t="shared" si="5"/>
        <v>0</v>
      </c>
      <c r="G26" s="58">
        <f t="shared" si="0"/>
        <v>5.9999999999999995E-4</v>
      </c>
      <c r="H26" s="58">
        <f t="shared" si="1"/>
        <v>5.0997332131874629E-4</v>
      </c>
      <c r="I26" s="58">
        <f t="shared" si="13"/>
        <v>9953.2497847679697</v>
      </c>
      <c r="J26" s="58">
        <f t="shared" si="14"/>
        <v>5.0758918506532185</v>
      </c>
      <c r="K26" s="58">
        <f t="shared" si="6"/>
        <v>9950.7118388426425</v>
      </c>
      <c r="L26" s="58">
        <f t="shared" si="7"/>
        <v>519078.44372528035</v>
      </c>
      <c r="M26" s="58">
        <f t="shared" si="8"/>
        <v>52.151654479691238</v>
      </c>
      <c r="O26" s="58">
        <f>'Quintile Functions'!$CY34</f>
        <v>6764.4664968000006</v>
      </c>
      <c r="Q26" s="58">
        <f>'Male Inactive'!Q26*'MI Epi'!DC44</f>
        <v>0</v>
      </c>
      <c r="R26" s="58">
        <f>'Male Inactive'!R26*'MI Epi'!DC44</f>
        <v>0</v>
      </c>
      <c r="S26" s="58">
        <f t="shared" si="9"/>
        <v>0</v>
      </c>
      <c r="T26" s="58">
        <f t="shared" si="9"/>
        <v>0</v>
      </c>
      <c r="U26" s="58">
        <f t="shared" si="15"/>
        <v>0</v>
      </c>
      <c r="W26" s="58">
        <f>'Male Inactive'!W26*'Stroke Epi'!$CR52</f>
        <v>8.9896598060037577E-5</v>
      </c>
      <c r="X26" s="58">
        <f>'Male Inactive'!X26*'Stroke Epi'!$CR52</f>
        <v>8.9896598060037577E-5</v>
      </c>
      <c r="Y26" s="58">
        <f t="shared" si="10"/>
        <v>8.9892557481929813E-5</v>
      </c>
      <c r="Z26" s="58">
        <f t="shared" si="10"/>
        <v>8.9892557481929813E-5</v>
      </c>
      <c r="AA26" s="58">
        <f t="shared" si="16"/>
        <v>0</v>
      </c>
      <c r="AC26" s="58">
        <f>'Male Inactive'!AC26*'Bowel Cancer Epi'!$CO69</f>
        <v>0</v>
      </c>
      <c r="AD26" s="58">
        <f>'Male Inactive'!AD26*'Bowel Cancer Epi'!$CO69</f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'Male Inactive'!AI26*'Diabetes Epi'!$BV79</f>
        <v>7.393626530346483E-4</v>
      </c>
      <c r="AJ26" s="58">
        <f>'Male Inactive'!AJ26*'Diabetes Epi'!$BV79</f>
        <v>0</v>
      </c>
      <c r="AK26" s="58">
        <f t="shared" si="20"/>
        <v>7.390893918187702E-4</v>
      </c>
      <c r="AL26" s="58">
        <f t="shared" si="20"/>
        <v>0</v>
      </c>
      <c r="AM26" s="58">
        <f t="shared" si="18"/>
        <v>6.9411512696924069E-3</v>
      </c>
    </row>
    <row r="27" spans="1:39">
      <c r="A27" s="58">
        <v>29</v>
      </c>
      <c r="B27" s="58">
        <f>'ACM Rates'!M40-(SUM(C27:F27))</f>
        <v>5.1024975939630522E-4</v>
      </c>
      <c r="C27" s="58">
        <f t="shared" si="2"/>
        <v>0</v>
      </c>
      <c r="D27" s="58">
        <f t="shared" si="3"/>
        <v>8.9750240603694736E-5</v>
      </c>
      <c r="E27" s="58">
        <f t="shared" si="4"/>
        <v>0</v>
      </c>
      <c r="F27" s="58">
        <f t="shared" si="5"/>
        <v>0</v>
      </c>
      <c r="G27" s="58">
        <f t="shared" si="0"/>
        <v>5.9999999999999995E-4</v>
      </c>
      <c r="H27" s="58">
        <f t="shared" si="1"/>
        <v>5.1011960412594703E-4</v>
      </c>
      <c r="I27" s="58">
        <f t="shared" si="13"/>
        <v>9948.1738929173171</v>
      </c>
      <c r="J27" s="58">
        <f t="shared" si="14"/>
        <v>5.0747585280310634</v>
      </c>
      <c r="K27" s="58">
        <f t="shared" si="6"/>
        <v>9945.6365136533022</v>
      </c>
      <c r="L27" s="58">
        <f t="shared" si="7"/>
        <v>509132.80721162702</v>
      </c>
      <c r="M27" s="58">
        <f t="shared" si="8"/>
        <v>51.17851906208719</v>
      </c>
      <c r="O27" s="58">
        <f>'Quintile Functions'!$CY35</f>
        <v>6923.6534320000001</v>
      </c>
      <c r="Q27" s="58">
        <f>'Male Inactive'!Q27*'MI Epi'!DC45</f>
        <v>0</v>
      </c>
      <c r="R27" s="58">
        <f>'Male Inactive'!R27*'MI Epi'!DC45</f>
        <v>0</v>
      </c>
      <c r="S27" s="58">
        <f t="shared" si="9"/>
        <v>0</v>
      </c>
      <c r="T27" s="58">
        <f t="shared" si="9"/>
        <v>0</v>
      </c>
      <c r="U27" s="58">
        <f t="shared" si="15"/>
        <v>0</v>
      </c>
      <c r="W27" s="58">
        <f>'Male Inactive'!W27*'Stroke Epi'!$CR53</f>
        <v>8.9750240603694736E-5</v>
      </c>
      <c r="X27" s="58">
        <f>'Male Inactive'!X27*'Stroke Epi'!$CR53</f>
        <v>8.9750240603694736E-5</v>
      </c>
      <c r="Y27" s="58">
        <f t="shared" si="10"/>
        <v>8.9746213171371103E-5</v>
      </c>
      <c r="Z27" s="58">
        <f t="shared" si="10"/>
        <v>8.9746213171371103E-5</v>
      </c>
      <c r="AA27" s="58">
        <f t="shared" si="16"/>
        <v>0</v>
      </c>
      <c r="AC27" s="58">
        <f>'Male Inactive'!AC27*'Bowel Cancer Epi'!$CO70</f>
        <v>0</v>
      </c>
      <c r="AD27" s="58">
        <f>'Male Inactive'!AD27*'Bowel Cancer Epi'!$CO70</f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'Male Inactive'!AI27*'Diabetes Epi'!$BV80</f>
        <v>7.3574840676529575E-4</v>
      </c>
      <c r="AJ27" s="58">
        <f>'Male Inactive'!AJ27*'Diabetes Epi'!$BV80</f>
        <v>0</v>
      </c>
      <c r="AK27" s="58">
        <f t="shared" si="20"/>
        <v>7.3547781027394343E-4</v>
      </c>
      <c r="AL27" s="58">
        <f t="shared" si="20"/>
        <v>0</v>
      </c>
      <c r="AM27" s="58">
        <f t="shared" si="18"/>
        <v>7.6751105302407382E-3</v>
      </c>
    </row>
    <row r="28" spans="1:39">
      <c r="A28" s="58">
        <v>30</v>
      </c>
      <c r="B28" s="58">
        <f>'ACM Rates'!M41-(SUM(C28:F28))</f>
        <v>7.1039135512344443E-4</v>
      </c>
      <c r="C28" s="58">
        <f t="shared" si="2"/>
        <v>0</v>
      </c>
      <c r="D28" s="58">
        <f t="shared" si="3"/>
        <v>8.9608644876555557E-5</v>
      </c>
      <c r="E28" s="58">
        <f t="shared" si="4"/>
        <v>0</v>
      </c>
      <c r="F28" s="58">
        <f t="shared" si="5"/>
        <v>0</v>
      </c>
      <c r="G28" s="58">
        <f t="shared" si="0"/>
        <v>7.9999999999999993E-4</v>
      </c>
      <c r="H28" s="58">
        <f t="shared" si="1"/>
        <v>7.1013908692463268E-4</v>
      </c>
      <c r="I28" s="58">
        <f t="shared" si="13"/>
        <v>9943.0991343892856</v>
      </c>
      <c r="J28" s="58">
        <f t="shared" si="14"/>
        <v>7.0609833404963132</v>
      </c>
      <c r="K28" s="58">
        <f t="shared" si="6"/>
        <v>9939.5686427190376</v>
      </c>
      <c r="L28" s="58">
        <f t="shared" si="7"/>
        <v>499193.23856890795</v>
      </c>
      <c r="M28" s="58">
        <f t="shared" si="8"/>
        <v>50.204994622088606</v>
      </c>
      <c r="O28" s="58">
        <f>'Quintile Functions'!$CY36</f>
        <v>7072.9907699999985</v>
      </c>
      <c r="Q28" s="58">
        <f>'Male Inactive'!Q28*'MI Epi'!DC46</f>
        <v>0</v>
      </c>
      <c r="R28" s="58">
        <f>'Male Inactive'!R28*'MI Epi'!DC46</f>
        <v>0</v>
      </c>
      <c r="S28" s="58">
        <f t="shared" si="9"/>
        <v>0</v>
      </c>
      <c r="T28" s="58">
        <f t="shared" si="9"/>
        <v>0</v>
      </c>
      <c r="U28" s="58">
        <f t="shared" si="15"/>
        <v>0</v>
      </c>
      <c r="W28" s="58">
        <f>'Male Inactive'!W28*'Stroke Epi'!$CR54</f>
        <v>1.7921728975311111E-4</v>
      </c>
      <c r="X28" s="58">
        <f>'Male Inactive'!X28*'Stroke Epi'!$CR54</f>
        <v>8.9608644876555557E-5</v>
      </c>
      <c r="Y28" s="58">
        <f t="shared" si="10"/>
        <v>1.7920123129400167E-4</v>
      </c>
      <c r="Z28" s="58">
        <f t="shared" si="10"/>
        <v>8.9604630141848496E-5</v>
      </c>
      <c r="AA28" s="58">
        <f t="shared" si="16"/>
        <v>0</v>
      </c>
      <c r="AC28" s="58">
        <f>'Male Inactive'!AC28*'Bowel Cancer Epi'!$CO71</f>
        <v>0</v>
      </c>
      <c r="AD28" s="58">
        <f>'Male Inactive'!AD28*'Bowel Cancer Epi'!$CO71</f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'Male Inactive'!AI28*'Diabetes Epi'!$BV81</f>
        <v>1.1389935750570305E-3</v>
      </c>
      <c r="AJ28" s="58">
        <f>'Male Inactive'!AJ28*'Diabetes Epi'!$BV81</f>
        <v>0</v>
      </c>
      <c r="AK28" s="58">
        <f t="shared" si="20"/>
        <v>1.1383451680755385E-3</v>
      </c>
      <c r="AL28" s="58">
        <f t="shared" si="20"/>
        <v>0</v>
      </c>
      <c r="AM28" s="58">
        <f t="shared" si="18"/>
        <v>8.4049434670282891E-3</v>
      </c>
    </row>
    <row r="29" spans="1:39">
      <c r="A29" s="58">
        <v>31</v>
      </c>
      <c r="B29" s="58">
        <f>'ACM Rates'!M42-(SUM(C29:F29))</f>
        <v>7.1052790589219142E-4</v>
      </c>
      <c r="C29" s="58">
        <f t="shared" si="2"/>
        <v>0</v>
      </c>
      <c r="D29" s="58">
        <f t="shared" si="3"/>
        <v>8.9472094107808568E-5</v>
      </c>
      <c r="E29" s="58">
        <f t="shared" si="4"/>
        <v>0</v>
      </c>
      <c r="F29" s="58">
        <f t="shared" si="5"/>
        <v>0</v>
      </c>
      <c r="G29" s="58">
        <f t="shared" si="0"/>
        <v>7.9999999999999993E-4</v>
      </c>
      <c r="H29" s="58">
        <f t="shared" si="1"/>
        <v>7.1027554071401156E-4</v>
      </c>
      <c r="I29" s="58">
        <f t="shared" si="13"/>
        <v>9936.0381510487896</v>
      </c>
      <c r="J29" s="58">
        <f t="shared" si="14"/>
        <v>7.057324870291227</v>
      </c>
      <c r="K29" s="58">
        <f t="shared" si="6"/>
        <v>9932.509488613643</v>
      </c>
      <c r="L29" s="58">
        <f t="shared" si="7"/>
        <v>489260.72908029432</v>
      </c>
      <c r="M29" s="58">
        <f t="shared" si="8"/>
        <v>49.241027625145627</v>
      </c>
      <c r="O29" s="58">
        <f>'Quintile Functions'!$CY37</f>
        <v>7212.1173365999994</v>
      </c>
      <c r="Q29" s="58">
        <f>'Male Inactive'!Q29*'MI Epi'!DC47</f>
        <v>0</v>
      </c>
      <c r="R29" s="58">
        <f>'Male Inactive'!R29*'MI Epi'!DC47</f>
        <v>0</v>
      </c>
      <c r="S29" s="58">
        <f t="shared" si="9"/>
        <v>0</v>
      </c>
      <c r="T29" s="58">
        <f t="shared" si="9"/>
        <v>0</v>
      </c>
      <c r="U29" s="58">
        <f t="shared" si="15"/>
        <v>0</v>
      </c>
      <c r="W29" s="58">
        <f>'Male Inactive'!W29*'Stroke Epi'!$CR55</f>
        <v>1.7894418821561714E-4</v>
      </c>
      <c r="X29" s="58">
        <f>'Male Inactive'!X29*'Stroke Epi'!$CR55</f>
        <v>8.9472094107808568E-5</v>
      </c>
      <c r="Y29" s="58">
        <f t="shared" si="10"/>
        <v>1.7892817865927668E-4</v>
      </c>
      <c r="Z29" s="58">
        <f t="shared" si="10"/>
        <v>8.9468091599376187E-5</v>
      </c>
      <c r="AA29" s="58">
        <f t="shared" si="16"/>
        <v>8.9604630141896038E-5</v>
      </c>
      <c r="AC29" s="58">
        <f>'Male Inactive'!AC29*'Bowel Cancer Epi'!$CO72</f>
        <v>0</v>
      </c>
      <c r="AD29" s="58">
        <f>'Male Inactive'!AD29*'Bowel Cancer Epi'!$CO72</f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'Male Inactive'!AI29*'Diabetes Epi'!$BV82</f>
        <v>1.1336224880001708E-3</v>
      </c>
      <c r="AJ29" s="58">
        <f>'Male Inactive'!AJ29*'Diabetes Epi'!$BV82</f>
        <v>0</v>
      </c>
      <c r="AK29" s="58">
        <f t="shared" si="20"/>
        <v>1.1329801807618001E-3</v>
      </c>
      <c r="AL29" s="58">
        <f t="shared" si="20"/>
        <v>0</v>
      </c>
      <c r="AM29" s="58">
        <f t="shared" si="18"/>
        <v>9.5337209083201889E-3</v>
      </c>
    </row>
    <row r="30" spans="1:39">
      <c r="A30" s="58">
        <v>32</v>
      </c>
      <c r="B30" s="58">
        <f>'ACM Rates'!M43-(SUM(C30:F30))</f>
        <v>7.1065913112454112E-4</v>
      </c>
      <c r="C30" s="58">
        <f t="shared" si="2"/>
        <v>0</v>
      </c>
      <c r="D30" s="58">
        <f t="shared" si="3"/>
        <v>8.9340868875458868E-5</v>
      </c>
      <c r="E30" s="58">
        <f t="shared" si="4"/>
        <v>0</v>
      </c>
      <c r="F30" s="58">
        <f t="shared" si="5"/>
        <v>0</v>
      </c>
      <c r="G30" s="58">
        <f t="shared" si="0"/>
        <v>7.9999999999999993E-4</v>
      </c>
      <c r="H30" s="58">
        <f t="shared" si="1"/>
        <v>7.1040667273170044E-4</v>
      </c>
      <c r="I30" s="58">
        <f t="shared" si="13"/>
        <v>9928.9808261784983</v>
      </c>
      <c r="J30" s="58">
        <f t="shared" si="14"/>
        <v>7.0536142323423174</v>
      </c>
      <c r="K30" s="58">
        <f t="shared" si="6"/>
        <v>9925.4540190623266</v>
      </c>
      <c r="L30" s="58">
        <f t="shared" si="7"/>
        <v>479335.27506123198</v>
      </c>
      <c r="M30" s="58">
        <f t="shared" si="8"/>
        <v>48.276382385332923</v>
      </c>
      <c r="O30" s="58">
        <f>'Quintile Functions'!$CY38</f>
        <v>7340.6719576000005</v>
      </c>
      <c r="Q30" s="58">
        <f>'Male Inactive'!Q30*'MI Epi'!DC48</f>
        <v>0</v>
      </c>
      <c r="R30" s="58">
        <f>'Male Inactive'!R30*'MI Epi'!DC48</f>
        <v>0</v>
      </c>
      <c r="S30" s="58">
        <f t="shared" si="9"/>
        <v>0</v>
      </c>
      <c r="T30" s="58">
        <f t="shared" si="9"/>
        <v>0</v>
      </c>
      <c r="U30" s="58">
        <f t="shared" si="15"/>
        <v>0</v>
      </c>
      <c r="W30" s="58">
        <f>'Male Inactive'!W30*'Stroke Epi'!$CR56</f>
        <v>1.7868173775091774E-4</v>
      </c>
      <c r="X30" s="58">
        <f>'Male Inactive'!X30*'Stroke Epi'!$CR56</f>
        <v>8.9340868875458868E-5</v>
      </c>
      <c r="Y30" s="58">
        <f t="shared" si="10"/>
        <v>1.7866577511993498E-4</v>
      </c>
      <c r="Z30" s="58">
        <f t="shared" si="10"/>
        <v>8.9336878098866812E-5</v>
      </c>
      <c r="AA30" s="58">
        <f t="shared" si="16"/>
        <v>1.7906470498595372E-4</v>
      </c>
      <c r="AC30" s="58">
        <f>'Male Inactive'!AC30*'Bowel Cancer Epi'!$CO73</f>
        <v>0</v>
      </c>
      <c r="AD30" s="58">
        <f>'Male Inactive'!AD30*'Bowel Cancer Epi'!$CO73</f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'Male Inactive'!AI30*'Diabetes Epi'!$BV83</f>
        <v>1.1283985884064701E-3</v>
      </c>
      <c r="AJ30" s="58">
        <f>'Male Inactive'!AJ30*'Diabetes Epi'!$BV83</f>
        <v>0</v>
      </c>
      <c r="AK30" s="58">
        <f t="shared" si="20"/>
        <v>1.1277621861136566E-3</v>
      </c>
      <c r="AL30" s="58">
        <f t="shared" si="20"/>
        <v>0</v>
      </c>
      <c r="AM30" s="58">
        <f t="shared" si="18"/>
        <v>1.0655899572243948E-2</v>
      </c>
    </row>
    <row r="31" spans="1:39">
      <c r="A31" s="58">
        <v>33</v>
      </c>
      <c r="B31" s="58">
        <f>'ACM Rates'!M44-(SUM(C31:F31))</f>
        <v>7.107847532022059E-4</v>
      </c>
      <c r="C31" s="58">
        <f t="shared" si="2"/>
        <v>0</v>
      </c>
      <c r="D31" s="58">
        <f t="shared" si="3"/>
        <v>8.9215246797794121E-5</v>
      </c>
      <c r="E31" s="58">
        <f t="shared" si="4"/>
        <v>0</v>
      </c>
      <c r="F31" s="58">
        <f t="shared" si="5"/>
        <v>0</v>
      </c>
      <c r="G31" s="58">
        <f t="shared" si="0"/>
        <v>8.0000000000000004E-4</v>
      </c>
      <c r="H31" s="58">
        <f t="shared" si="1"/>
        <v>7.1053220555872265E-4</v>
      </c>
      <c r="I31" s="58">
        <f t="shared" si="13"/>
        <v>9921.9272119461566</v>
      </c>
      <c r="J31" s="58">
        <f t="shared" si="14"/>
        <v>7.0498488252972109</v>
      </c>
      <c r="K31" s="58">
        <f t="shared" si="6"/>
        <v>9918.4022875335068</v>
      </c>
      <c r="L31" s="58">
        <f t="shared" si="7"/>
        <v>469416.87277369847</v>
      </c>
      <c r="M31" s="58">
        <f t="shared" si="8"/>
        <v>47.311057896949009</v>
      </c>
      <c r="O31" s="58">
        <f>'Quintile Functions'!$CY39</f>
        <v>7458.2934588000007</v>
      </c>
      <c r="Q31" s="58">
        <f>'Male Inactive'!Q31*'MI Epi'!DC49</f>
        <v>0</v>
      </c>
      <c r="R31" s="58">
        <f>'Male Inactive'!R31*'MI Epi'!DC49</f>
        <v>0</v>
      </c>
      <c r="S31" s="58">
        <f t="shared" si="9"/>
        <v>0</v>
      </c>
      <c r="T31" s="58">
        <f t="shared" si="9"/>
        <v>0</v>
      </c>
      <c r="U31" s="58">
        <f t="shared" si="15"/>
        <v>0</v>
      </c>
      <c r="W31" s="58">
        <f>'Male Inactive'!W31*'Stroke Epi'!$CR57</f>
        <v>1.7843049359558824E-4</v>
      </c>
      <c r="X31" s="58">
        <f>'Male Inactive'!X31*'Stroke Epi'!$CR57</f>
        <v>8.9215246797794121E-5</v>
      </c>
      <c r="Y31" s="58">
        <f t="shared" si="10"/>
        <v>1.7841457582179476E-4</v>
      </c>
      <c r="Z31" s="58">
        <f t="shared" si="10"/>
        <v>8.9211267236044556E-5</v>
      </c>
      <c r="AA31" s="58">
        <f t="shared" si="16"/>
        <v>2.6838558600308921E-4</v>
      </c>
      <c r="AC31" s="58">
        <f>'Male Inactive'!AC31*'Bowel Cancer Epi'!$CO74</f>
        <v>0</v>
      </c>
      <c r="AD31" s="58">
        <f>'Male Inactive'!AD31*'Bowel Cancer Epi'!$CO74</f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'Male Inactive'!AI31*'Diabetes Epi'!$BV84</f>
        <v>1.1233359165339189E-3</v>
      </c>
      <c r="AJ31" s="58">
        <f>'Male Inactive'!AJ31*'Diabetes Epi'!$BV84</f>
        <v>0</v>
      </c>
      <c r="AK31" s="58">
        <f t="shared" si="20"/>
        <v>1.1227052109300528E-3</v>
      </c>
      <c r="AL31" s="58">
        <f t="shared" si="20"/>
        <v>0</v>
      </c>
      <c r="AM31" s="58">
        <f t="shared" si="18"/>
        <v>1.1771644437761004E-2</v>
      </c>
    </row>
    <row r="32" spans="1:39">
      <c r="A32" s="58">
        <v>34</v>
      </c>
      <c r="B32" s="58">
        <f>'ACM Rates'!M45-(SUM(C32:F32))</f>
        <v>7.1090449826349161E-4</v>
      </c>
      <c r="C32" s="58">
        <f t="shared" si="2"/>
        <v>0</v>
      </c>
      <c r="D32" s="58">
        <f t="shared" si="3"/>
        <v>8.9095501736508474E-5</v>
      </c>
      <c r="E32" s="58">
        <f t="shared" si="4"/>
        <v>0</v>
      </c>
      <c r="F32" s="58">
        <f t="shared" si="5"/>
        <v>0</v>
      </c>
      <c r="G32" s="58">
        <f t="shared" si="0"/>
        <v>8.0000000000000004E-4</v>
      </c>
      <c r="H32" s="58">
        <f t="shared" si="1"/>
        <v>7.1065186553009863E-4</v>
      </c>
      <c r="I32" s="58">
        <f t="shared" si="13"/>
        <v>9914.8773631208587</v>
      </c>
      <c r="J32" s="58">
        <f t="shared" si="14"/>
        <v>7.0460260946039837</v>
      </c>
      <c r="K32" s="58">
        <f t="shared" si="6"/>
        <v>9911.3543500735577</v>
      </c>
      <c r="L32" s="58">
        <f t="shared" si="7"/>
        <v>459505.51842362492</v>
      </c>
      <c r="M32" s="58">
        <f t="shared" si="8"/>
        <v>46.345053155452099</v>
      </c>
      <c r="O32" s="58">
        <f>'Quintile Functions'!$CY40</f>
        <v>7564.6206660000007</v>
      </c>
      <c r="Q32" s="58">
        <f>'Male Inactive'!Q32*'MI Epi'!DC50</f>
        <v>0</v>
      </c>
      <c r="R32" s="58">
        <f>'Male Inactive'!R32*'MI Epi'!DC50</f>
        <v>0</v>
      </c>
      <c r="S32" s="58">
        <f t="shared" si="9"/>
        <v>0</v>
      </c>
      <c r="T32" s="58">
        <f t="shared" si="9"/>
        <v>0</v>
      </c>
      <c r="U32" s="58">
        <f t="shared" si="15"/>
        <v>0</v>
      </c>
      <c r="W32" s="58">
        <f>'Male Inactive'!W32*'Stroke Epi'!$CR58</f>
        <v>1.7819100347301695E-4</v>
      </c>
      <c r="X32" s="58">
        <f>'Male Inactive'!X32*'Stroke Epi'!$CR58</f>
        <v>8.9095501736508474E-5</v>
      </c>
      <c r="Y32" s="58">
        <f t="shared" si="10"/>
        <v>1.781751283991273E-4</v>
      </c>
      <c r="Z32" s="58">
        <f t="shared" si="10"/>
        <v>8.9091532850194E-5</v>
      </c>
      <c r="AA32" s="58">
        <f t="shared" si="16"/>
        <v>3.5757291022080607E-4</v>
      </c>
      <c r="AC32" s="58">
        <f>'Male Inactive'!AC32*'Bowel Cancer Epi'!$CO75</f>
        <v>0</v>
      </c>
      <c r="AD32" s="58">
        <f>'Male Inactive'!AD32*'Bowel Cancer Epi'!$CO75</f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'Male Inactive'!AI32*'Diabetes Epi'!$BV85</f>
        <v>1.118448244237184E-3</v>
      </c>
      <c r="AJ32" s="58">
        <f>'Male Inactive'!AJ32*'Diabetes Epi'!$BV85</f>
        <v>0</v>
      </c>
      <c r="AK32" s="58">
        <f t="shared" si="20"/>
        <v>1.1178230141172252E-3</v>
      </c>
      <c r="AL32" s="58">
        <f t="shared" si="20"/>
        <v>0</v>
      </c>
      <c r="AM32" s="58">
        <f t="shared" si="18"/>
        <v>1.2881133562139567E-2</v>
      </c>
    </row>
    <row r="33" spans="1:39">
      <c r="A33" s="58">
        <v>35</v>
      </c>
      <c r="B33" s="58">
        <f>'ACM Rates'!M46-(SUM(C33:F33))</f>
        <v>1.0220361952931647E-3</v>
      </c>
      <c r="C33" s="58">
        <f t="shared" si="2"/>
        <v>0</v>
      </c>
      <c r="D33" s="58">
        <f t="shared" si="3"/>
        <v>1.7796380470683516E-4</v>
      </c>
      <c r="E33" s="58">
        <f t="shared" si="4"/>
        <v>0</v>
      </c>
      <c r="F33" s="58">
        <f t="shared" si="5"/>
        <v>0</v>
      </c>
      <c r="G33" s="58">
        <f t="shared" si="0"/>
        <v>1.1999999999999999E-3</v>
      </c>
      <c r="H33" s="58">
        <f t="shared" si="1"/>
        <v>1.0215140941848277E-3</v>
      </c>
      <c r="I33" s="58">
        <f t="shared" si="13"/>
        <v>9907.8313370262549</v>
      </c>
      <c r="J33" s="58">
        <f t="shared" si="14"/>
        <v>10.120989353578425</v>
      </c>
      <c r="K33" s="58">
        <f t="shared" si="6"/>
        <v>9902.770842349466</v>
      </c>
      <c r="L33" s="58">
        <f t="shared" si="7"/>
        <v>449602.74758127547</v>
      </c>
      <c r="M33" s="58">
        <f t="shared" si="8"/>
        <v>45.378522533087413</v>
      </c>
      <c r="O33" s="58">
        <f>'Quintile Functions'!$CY41</f>
        <v>7659.2924050000011</v>
      </c>
      <c r="Q33" s="58">
        <f>'Male Inactive'!Q33*'MI Epi'!DC51</f>
        <v>0</v>
      </c>
      <c r="R33" s="58">
        <f>'Male Inactive'!R33*'MI Epi'!DC51</f>
        <v>0</v>
      </c>
      <c r="S33" s="58">
        <f t="shared" si="9"/>
        <v>0</v>
      </c>
      <c r="T33" s="58">
        <f t="shared" si="9"/>
        <v>0</v>
      </c>
      <c r="U33" s="58">
        <f t="shared" si="15"/>
        <v>0</v>
      </c>
      <c r="W33" s="58">
        <f>'Male Inactive'!W33*'Stroke Epi'!$CR59</f>
        <v>1.7796380470683516E-4</v>
      </c>
      <c r="X33" s="58">
        <f>'Male Inactive'!X33*'Stroke Epi'!$CR59</f>
        <v>1.7796380470683516E-4</v>
      </c>
      <c r="Y33" s="58">
        <f t="shared" si="10"/>
        <v>1.779479700882991E-4</v>
      </c>
      <c r="Z33" s="58">
        <f t="shared" si="10"/>
        <v>1.779479700882991E-4</v>
      </c>
      <c r="AA33" s="58">
        <f t="shared" si="16"/>
        <v>4.4663258635228772E-4</v>
      </c>
      <c r="AC33" s="58">
        <f>'Male Inactive'!AC33*'Bowel Cancer Epi'!$CO76</f>
        <v>0</v>
      </c>
      <c r="AD33" s="58">
        <f>'Male Inactive'!AD33*'Bowel Cancer Epi'!$CO76</f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'Male Inactive'!AI33*'Diabetes Epi'!$BV86</f>
        <v>1.6706236288268476E-3</v>
      </c>
      <c r="AJ33" s="58">
        <f>'Male Inactive'!AJ33*'Diabetes Epi'!$BV86</f>
        <v>0</v>
      </c>
      <c r="AK33" s="58">
        <f t="shared" si="20"/>
        <v>1.6692289139615957E-3</v>
      </c>
      <c r="AL33" s="58">
        <f t="shared" si="20"/>
        <v>0</v>
      </c>
      <c r="AM33" s="58">
        <f t="shared" si="18"/>
        <v>1.3984557748713114E-2</v>
      </c>
    </row>
    <row r="34" spans="1:39">
      <c r="A34" s="58">
        <v>36</v>
      </c>
      <c r="B34" s="58">
        <f>'ACM Rates'!M47-(SUM(C34:F34))</f>
        <v>1.0222512115291909E-3</v>
      </c>
      <c r="C34" s="58">
        <f t="shared" si="2"/>
        <v>0</v>
      </c>
      <c r="D34" s="58">
        <f t="shared" si="3"/>
        <v>1.7774878847080905E-4</v>
      </c>
      <c r="E34" s="58">
        <f t="shared" si="4"/>
        <v>0</v>
      </c>
      <c r="F34" s="58">
        <f t="shared" si="5"/>
        <v>0</v>
      </c>
      <c r="G34" s="58">
        <f t="shared" si="0"/>
        <v>1.1999999999999999E-3</v>
      </c>
      <c r="H34" s="58">
        <f t="shared" si="1"/>
        <v>1.0217288907555799E-3</v>
      </c>
      <c r="I34" s="58">
        <f t="shared" si="13"/>
        <v>9897.710347672677</v>
      </c>
      <c r="J34" s="58">
        <f t="shared" si="14"/>
        <v>10.112776614547629</v>
      </c>
      <c r="K34" s="58">
        <f t="shared" si="6"/>
        <v>9892.6539593654034</v>
      </c>
      <c r="L34" s="58">
        <f t="shared" si="7"/>
        <v>439710.09362191014</v>
      </c>
      <c r="M34" s="58">
        <f t="shared" si="8"/>
        <v>44.425435598375785</v>
      </c>
      <c r="O34" s="58">
        <f>'Quintile Functions'!$CY42</f>
        <v>7741.9475016000006</v>
      </c>
      <c r="Q34" s="58">
        <f>'Male Inactive'!Q34*'MI Epi'!DC52</f>
        <v>0</v>
      </c>
      <c r="R34" s="58">
        <f>'Male Inactive'!R34*'MI Epi'!DC52</f>
        <v>0</v>
      </c>
      <c r="S34" s="58">
        <f t="shared" si="9"/>
        <v>0</v>
      </c>
      <c r="T34" s="58">
        <f t="shared" si="9"/>
        <v>0</v>
      </c>
      <c r="U34" s="58">
        <f t="shared" si="15"/>
        <v>0</v>
      </c>
      <c r="W34" s="58">
        <f>'Male Inactive'!W34*'Stroke Epi'!$CR60</f>
        <v>1.7774878847080905E-4</v>
      </c>
      <c r="X34" s="58">
        <f>'Male Inactive'!X34*'Stroke Epi'!$CR60</f>
        <v>1.7774878847080905E-4</v>
      </c>
      <c r="Y34" s="58">
        <f t="shared" si="10"/>
        <v>1.7773299209089544E-4</v>
      </c>
      <c r="Z34" s="58">
        <f t="shared" si="10"/>
        <v>1.7773299209089544E-4</v>
      </c>
      <c r="AA34" s="58">
        <f t="shared" si="16"/>
        <v>4.4663258635228777E-4</v>
      </c>
      <c r="AC34" s="58">
        <f>'Male Inactive'!AC34*'Bowel Cancer Epi'!$CO77</f>
        <v>0</v>
      </c>
      <c r="AD34" s="58">
        <f>'Male Inactive'!AD34*'Bowel Cancer Epi'!$CO77</f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'Male Inactive'!AI34*'Diabetes Epi'!$BV87</f>
        <v>1.6638661553149987E-3</v>
      </c>
      <c r="AJ34" s="58">
        <f>'Male Inactive'!AJ34*'Diabetes Epi'!$BV87</f>
        <v>0</v>
      </c>
      <c r="AK34" s="58">
        <f t="shared" si="20"/>
        <v>1.662482697426193E-3</v>
      </c>
      <c r="AL34" s="58">
        <f t="shared" si="20"/>
        <v>0</v>
      </c>
      <c r="AM34" s="58">
        <f t="shared" si="18"/>
        <v>1.5630443234531593E-2</v>
      </c>
    </row>
    <row r="35" spans="1:39">
      <c r="A35" s="58">
        <v>37</v>
      </c>
      <c r="B35" s="58">
        <f>'ACM Rates'!M48-(SUM(C35:F35))</f>
        <v>1.0224529250060558E-3</v>
      </c>
      <c r="C35" s="58">
        <f t="shared" si="2"/>
        <v>0</v>
      </c>
      <c r="D35" s="58">
        <f t="shared" si="3"/>
        <v>1.7754707499394417E-4</v>
      </c>
      <c r="E35" s="58">
        <f t="shared" si="4"/>
        <v>0</v>
      </c>
      <c r="F35" s="58">
        <f t="shared" si="5"/>
        <v>0</v>
      </c>
      <c r="G35" s="58">
        <f t="shared" si="0"/>
        <v>1.1999999999999999E-3</v>
      </c>
      <c r="H35" s="58">
        <f t="shared" si="1"/>
        <v>1.0219303981157113E-3</v>
      </c>
      <c r="I35" s="58">
        <f t="shared" si="13"/>
        <v>9887.5975710581297</v>
      </c>
      <c r="J35" s="58">
        <f t="shared" si="14"/>
        <v>10.104436522199375</v>
      </c>
      <c r="K35" s="58">
        <f t="shared" si="6"/>
        <v>9882.5453527970312</v>
      </c>
      <c r="L35" s="58">
        <f t="shared" si="7"/>
        <v>429827.54826911306</v>
      </c>
      <c r="M35" s="58">
        <f t="shared" si="8"/>
        <v>43.471383739085034</v>
      </c>
      <c r="O35" s="58">
        <f>'Quintile Functions'!$CY43</f>
        <v>7812.2247815999999</v>
      </c>
      <c r="Q35" s="58">
        <f>'Male Inactive'!Q35*'MI Epi'!DC53</f>
        <v>0</v>
      </c>
      <c r="R35" s="58">
        <f>'Male Inactive'!R35*'MI Epi'!DC53</f>
        <v>0</v>
      </c>
      <c r="S35" s="58">
        <f t="shared" si="9"/>
        <v>0</v>
      </c>
      <c r="T35" s="58">
        <f t="shared" si="9"/>
        <v>0</v>
      </c>
      <c r="U35" s="58">
        <f t="shared" si="15"/>
        <v>0</v>
      </c>
      <c r="W35" s="58">
        <f>'Male Inactive'!W35*'Stroke Epi'!$CR61</f>
        <v>1.7754707499394417E-4</v>
      </c>
      <c r="X35" s="58">
        <f>'Male Inactive'!X35*'Stroke Epi'!$CR61</f>
        <v>1.7754707499394417E-4</v>
      </c>
      <c r="Y35" s="58">
        <f t="shared" si="10"/>
        <v>1.7753131444475656E-4</v>
      </c>
      <c r="Z35" s="58">
        <f t="shared" si="10"/>
        <v>1.7753131444475656E-4</v>
      </c>
      <c r="AA35" s="58">
        <f t="shared" si="16"/>
        <v>4.4663258635228777E-4</v>
      </c>
      <c r="AC35" s="58">
        <f>'Male Inactive'!AC35*'Bowel Cancer Epi'!$CO78</f>
        <v>0</v>
      </c>
      <c r="AD35" s="58">
        <f>'Male Inactive'!AD35*'Bowel Cancer Epi'!$CO78</f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'Male Inactive'!AI35*'Diabetes Epi'!$BV88</f>
        <v>1.6574306497081567E-3</v>
      </c>
      <c r="AJ35" s="58">
        <f>'Male Inactive'!AJ35*'Diabetes Epi'!$BV88</f>
        <v>0</v>
      </c>
      <c r="AK35" s="58">
        <f t="shared" si="20"/>
        <v>1.6560578700626216E-3</v>
      </c>
      <c r="AL35" s="58">
        <f t="shared" si="20"/>
        <v>0</v>
      </c>
      <c r="AM35" s="58">
        <f t="shared" si="18"/>
        <v>1.7266940590527274E-2</v>
      </c>
    </row>
    <row r="36" spans="1:39">
      <c r="A36" s="58">
        <v>38</v>
      </c>
      <c r="B36" s="58">
        <f>'ACM Rates'!M49-(SUM(C36:F36))</f>
        <v>1.0226408681874393E-3</v>
      </c>
      <c r="C36" s="58">
        <f t="shared" si="2"/>
        <v>0</v>
      </c>
      <c r="D36" s="58">
        <f t="shared" si="3"/>
        <v>1.773591318125606E-4</v>
      </c>
      <c r="E36" s="58">
        <f t="shared" si="4"/>
        <v>0</v>
      </c>
      <c r="F36" s="58">
        <f t="shared" si="5"/>
        <v>0</v>
      </c>
      <c r="G36" s="58">
        <f t="shared" si="0"/>
        <v>1.1999999999999999E-3</v>
      </c>
      <c r="H36" s="58">
        <f t="shared" si="1"/>
        <v>1.0221181492146014E-3</v>
      </c>
      <c r="I36" s="58">
        <f t="shared" si="13"/>
        <v>9877.4931345359309</v>
      </c>
      <c r="J36" s="58">
        <f t="shared" si="14"/>
        <v>10.095965001551798</v>
      </c>
      <c r="K36" s="58">
        <f t="shared" si="6"/>
        <v>9872.445152035154</v>
      </c>
      <c r="L36" s="58">
        <f t="shared" si="7"/>
        <v>419955.1031170779</v>
      </c>
      <c r="M36" s="58">
        <f t="shared" si="8"/>
        <v>42.516364972073298</v>
      </c>
      <c r="O36" s="58">
        <f>'Quintile Functions'!$CY44</f>
        <v>7869.7630707999997</v>
      </c>
      <c r="Q36" s="58">
        <f>'Male Inactive'!Q36*'MI Epi'!DC54</f>
        <v>0</v>
      </c>
      <c r="R36" s="58">
        <f>'Male Inactive'!R36*'MI Epi'!DC54</f>
        <v>0</v>
      </c>
      <c r="S36" s="58">
        <f t="shared" si="9"/>
        <v>0</v>
      </c>
      <c r="T36" s="58">
        <f t="shared" si="9"/>
        <v>0</v>
      </c>
      <c r="U36" s="58">
        <f t="shared" si="15"/>
        <v>0</v>
      </c>
      <c r="W36" s="58">
        <f>'Male Inactive'!W36*'Stroke Epi'!$CR62</f>
        <v>1.773591318125606E-4</v>
      </c>
      <c r="X36" s="58">
        <f>'Male Inactive'!X36*'Stroke Epi'!$CR62</f>
        <v>1.773591318125606E-4</v>
      </c>
      <c r="Y36" s="58">
        <f t="shared" si="10"/>
        <v>1.7734340461150744E-4</v>
      </c>
      <c r="Z36" s="58">
        <f t="shared" si="10"/>
        <v>1.7734340461150744E-4</v>
      </c>
      <c r="AA36" s="58">
        <f t="shared" si="16"/>
        <v>4.4663258635228783E-4</v>
      </c>
      <c r="AC36" s="58">
        <f>'Male Inactive'!AC36*'Bowel Cancer Epi'!$CO79</f>
        <v>0</v>
      </c>
      <c r="AD36" s="58">
        <f>'Male Inactive'!AD36*'Bowel Cancer Epi'!$CO79</f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'Male Inactive'!AI36*'Diabetes Epi'!$BV89</f>
        <v>1.6513362414602797E-3</v>
      </c>
      <c r="AJ36" s="58">
        <f>'Male Inactive'!AJ36*'Diabetes Epi'!$BV89</f>
        <v>0</v>
      </c>
      <c r="AK36" s="58">
        <f t="shared" si="20"/>
        <v>1.6499735359672973E-3</v>
      </c>
      <c r="AL36" s="58">
        <f t="shared" si="20"/>
        <v>0</v>
      </c>
      <c r="AM36" s="58">
        <f t="shared" si="18"/>
        <v>1.8894403407733049E-2</v>
      </c>
    </row>
    <row r="37" spans="1:39">
      <c r="A37" s="58">
        <v>39</v>
      </c>
      <c r="B37" s="58">
        <f>'ACM Rates'!M50-(SUM(C37:F37))</f>
        <v>1.0228146225135792E-3</v>
      </c>
      <c r="C37" s="58">
        <f t="shared" si="2"/>
        <v>0</v>
      </c>
      <c r="D37" s="58">
        <f t="shared" si="3"/>
        <v>1.7718537748642076E-4</v>
      </c>
      <c r="E37" s="58">
        <f t="shared" si="4"/>
        <v>0</v>
      </c>
      <c r="F37" s="58">
        <f t="shared" si="5"/>
        <v>0</v>
      </c>
      <c r="G37" s="58">
        <f t="shared" si="0"/>
        <v>1.2000000000000001E-3</v>
      </c>
      <c r="H37" s="58">
        <f t="shared" si="1"/>
        <v>1.0222917259281594E-3</v>
      </c>
      <c r="I37" s="58">
        <f t="shared" si="13"/>
        <v>9867.3971695343789</v>
      </c>
      <c r="J37" s="58">
        <f t="shared" si="14"/>
        <v>10.087358482861935</v>
      </c>
      <c r="K37" s="58">
        <f t="shared" si="6"/>
        <v>9862.3534902929478</v>
      </c>
      <c r="L37" s="58">
        <f t="shared" si="7"/>
        <v>410092.74962678499</v>
      </c>
      <c r="M37" s="58">
        <f t="shared" si="8"/>
        <v>41.560377329590793</v>
      </c>
      <c r="O37" s="58">
        <f>'Quintile Functions'!$CY45</f>
        <v>7914.2011950000006</v>
      </c>
      <c r="Q37" s="58">
        <f>'Male Inactive'!Q37*'MI Epi'!DC55</f>
        <v>0</v>
      </c>
      <c r="R37" s="58">
        <f>'Male Inactive'!R37*'MI Epi'!DC55</f>
        <v>0</v>
      </c>
      <c r="S37" s="58">
        <f t="shared" si="9"/>
        <v>0</v>
      </c>
      <c r="T37" s="58">
        <f t="shared" si="9"/>
        <v>0</v>
      </c>
      <c r="U37" s="58">
        <f t="shared" si="15"/>
        <v>0</v>
      </c>
      <c r="W37" s="58">
        <f>'Male Inactive'!W37*'Stroke Epi'!$CR63</f>
        <v>1.7718537748642076E-4</v>
      </c>
      <c r="X37" s="58">
        <f>'Male Inactive'!X37*'Stroke Epi'!$CR63</f>
        <v>1.7718537748642076E-4</v>
      </c>
      <c r="Y37" s="58">
        <f t="shared" si="10"/>
        <v>1.7716968108449915E-4</v>
      </c>
      <c r="Z37" s="58">
        <f t="shared" si="10"/>
        <v>1.7716968108449915E-4</v>
      </c>
      <c r="AA37" s="58">
        <f t="shared" si="16"/>
        <v>4.4663258635228783E-4</v>
      </c>
      <c r="AC37" s="58">
        <f>'Male Inactive'!AC37*'Bowel Cancer Epi'!$CO80</f>
        <v>0</v>
      </c>
      <c r="AD37" s="58">
        <f>'Male Inactive'!AD37*'Bowel Cancer Epi'!$CO80</f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'Male Inactive'!AI37*'Diabetes Epi'!$BV90</f>
        <v>1.6456016434571613E-3</v>
      </c>
      <c r="AJ37" s="58">
        <f>'Male Inactive'!AJ37*'Diabetes Epi'!$BV90</f>
        <v>0</v>
      </c>
      <c r="AK37" s="58">
        <f t="shared" si="20"/>
        <v>1.6442483834834265E-3</v>
      </c>
      <c r="AL37" s="58">
        <f t="shared" si="20"/>
        <v>0</v>
      </c>
      <c r="AM37" s="58">
        <f t="shared" si="18"/>
        <v>2.0513201678099696E-2</v>
      </c>
    </row>
    <row r="38" spans="1:39">
      <c r="A38" s="58">
        <v>40</v>
      </c>
      <c r="B38" s="58">
        <f>'ACM Rates'!M51-(SUM(C38:F38))</f>
        <v>1.5229738423236912E-3</v>
      </c>
      <c r="C38" s="58">
        <f t="shared" si="2"/>
        <v>0</v>
      </c>
      <c r="D38" s="58">
        <f t="shared" si="3"/>
        <v>1.7702615767630864E-4</v>
      </c>
      <c r="E38" s="58">
        <f t="shared" si="4"/>
        <v>0</v>
      </c>
      <c r="F38" s="58">
        <f t="shared" si="5"/>
        <v>0</v>
      </c>
      <c r="G38" s="58">
        <f t="shared" si="0"/>
        <v>1.6999999999999999E-3</v>
      </c>
      <c r="H38" s="58">
        <f t="shared" si="1"/>
        <v>1.5218147061808462E-3</v>
      </c>
      <c r="I38" s="58">
        <f t="shared" si="13"/>
        <v>9857.3098110515166</v>
      </c>
      <c r="J38" s="58">
        <f t="shared" si="14"/>
        <v>15.000999033838937</v>
      </c>
      <c r="K38" s="58">
        <f t="shared" si="6"/>
        <v>9849.8093115345982</v>
      </c>
      <c r="L38" s="58">
        <f t="shared" si="7"/>
        <v>400242.94031525037</v>
      </c>
      <c r="M38" s="58">
        <f t="shared" si="8"/>
        <v>40.603668545196605</v>
      </c>
      <c r="O38" s="58">
        <f>'Quintile Functions'!$CY46</f>
        <v>7945.1779800000004</v>
      </c>
      <c r="Q38" s="58">
        <f>'Male Inactive'!Q38*'MI Epi'!DC56</f>
        <v>9.2204587796198461E-5</v>
      </c>
      <c r="R38" s="58">
        <f>'Male Inactive'!R38*'MI Epi'!DC56</f>
        <v>0</v>
      </c>
      <c r="S38" s="58">
        <f t="shared" si="9"/>
        <v>9.220033708379205E-5</v>
      </c>
      <c r="T38" s="58">
        <f t="shared" si="9"/>
        <v>0</v>
      </c>
      <c r="U38" s="58">
        <f t="shared" si="15"/>
        <v>0</v>
      </c>
      <c r="W38" s="58">
        <f>'Male Inactive'!W38*'Stroke Epi'!$CR64</f>
        <v>2.6553923651446287E-4</v>
      </c>
      <c r="X38" s="58">
        <f>'Male Inactive'!X38*'Stroke Epi'!$CR64</f>
        <v>1.7702615767630864E-4</v>
      </c>
      <c r="Y38" s="58">
        <f t="shared" si="10"/>
        <v>2.655039840917528E-4</v>
      </c>
      <c r="Z38" s="58">
        <f t="shared" si="10"/>
        <v>1.7701048947060816E-4</v>
      </c>
      <c r="AA38" s="58">
        <f t="shared" si="16"/>
        <v>4.4663258635228788E-4</v>
      </c>
      <c r="AC38" s="58">
        <f>'Male Inactive'!AC38*'Bowel Cancer Epi'!$CO81</f>
        <v>9.7205558348468035E-5</v>
      </c>
      <c r="AD38" s="58">
        <f>'Male Inactive'!AD38*'Bowel Cancer Epi'!$CO81</f>
        <v>0</v>
      </c>
      <c r="AE38" s="58">
        <f t="shared" si="19"/>
        <v>9.7200834041299977E-5</v>
      </c>
      <c r="AF38" s="58">
        <f t="shared" si="19"/>
        <v>0</v>
      </c>
      <c r="AG38" s="58">
        <f t="shared" si="17"/>
        <v>0</v>
      </c>
      <c r="AI38" s="58">
        <f>'Male Inactive'!AI38*'Diabetes Epi'!$BV91</f>
        <v>2.5775280485469208E-3</v>
      </c>
      <c r="AJ38" s="58">
        <f>'Male Inactive'!AJ38*'Diabetes Epi'!$BV91</f>
        <v>0</v>
      </c>
      <c r="AK38" s="58">
        <f t="shared" si="20"/>
        <v>2.5742090753210212E-3</v>
      </c>
      <c r="AL38" s="58">
        <f t="shared" si="20"/>
        <v>0</v>
      </c>
      <c r="AM38" s="58">
        <f t="shared" si="18"/>
        <v>2.2123721262883839E-2</v>
      </c>
    </row>
    <row r="39" spans="1:39">
      <c r="A39" s="58">
        <v>41</v>
      </c>
      <c r="B39" s="58">
        <f>'ACM Rates'!M52-(SUM(C39:F39))</f>
        <v>1.5231182909488752E-3</v>
      </c>
      <c r="C39" s="58">
        <f t="shared" si="2"/>
        <v>0</v>
      </c>
      <c r="D39" s="58">
        <f t="shared" si="3"/>
        <v>1.7688170905112474E-4</v>
      </c>
      <c r="E39" s="58">
        <f t="shared" si="4"/>
        <v>0</v>
      </c>
      <c r="F39" s="58">
        <f t="shared" si="5"/>
        <v>0</v>
      </c>
      <c r="G39" s="58">
        <f t="shared" si="0"/>
        <v>1.6999999999999999E-3</v>
      </c>
      <c r="H39" s="58">
        <f t="shared" si="1"/>
        <v>1.5219589349715346E-3</v>
      </c>
      <c r="I39" s="58">
        <f t="shared" si="13"/>
        <v>9842.3088120176781</v>
      </c>
      <c r="J39" s="58">
        <f t="shared" si="14"/>
        <v>14.979589837199375</v>
      </c>
      <c r="K39" s="58">
        <f t="shared" si="6"/>
        <v>9834.8190170990783</v>
      </c>
      <c r="L39" s="58">
        <f t="shared" si="7"/>
        <v>390408.12129815132</v>
      </c>
      <c r="M39" s="58">
        <f t="shared" si="8"/>
        <v>39.666314962750846</v>
      </c>
      <c r="O39" s="58">
        <f>'Quintile Functions'!$CY47</f>
        <v>7962.3322516000007</v>
      </c>
      <c r="Q39" s="58">
        <f>'Male Inactive'!Q39*'MI Epi'!DC57</f>
        <v>9.2110443162240802E-5</v>
      </c>
      <c r="R39" s="58">
        <f>'Male Inactive'!R39*'MI Epi'!DC57</f>
        <v>0</v>
      </c>
      <c r="S39" s="58">
        <f t="shared" si="9"/>
        <v>9.2106201125652376E-5</v>
      </c>
      <c r="T39" s="58">
        <f t="shared" si="9"/>
        <v>0</v>
      </c>
      <c r="U39" s="58">
        <f t="shared" si="15"/>
        <v>9.220033708379205E-5</v>
      </c>
      <c r="W39" s="58">
        <f>'Male Inactive'!W39*'Stroke Epi'!$CR65</f>
        <v>2.6532256357668702E-4</v>
      </c>
      <c r="X39" s="58">
        <f>'Male Inactive'!X39*'Stroke Epi'!$CR65</f>
        <v>1.7688170905112474E-4</v>
      </c>
      <c r="Y39" s="58">
        <f t="shared" si="10"/>
        <v>2.6528736865805147E-4</v>
      </c>
      <c r="Z39" s="58">
        <f t="shared" si="10"/>
        <v>1.7686606640399116E-4</v>
      </c>
      <c r="AA39" s="58">
        <f t="shared" si="16"/>
        <v>5.3510221694766944E-4</v>
      </c>
      <c r="AC39" s="58">
        <f>'Male Inactive'!AC39*'Bowel Cancer Epi'!$CO82</f>
        <v>9.7170531964406898E-5</v>
      </c>
      <c r="AD39" s="58">
        <f>'Male Inactive'!AD39*'Bowel Cancer Epi'!$CO82</f>
        <v>0</v>
      </c>
      <c r="AE39" s="58">
        <f t="shared" si="19"/>
        <v>9.7165811061228347E-5</v>
      </c>
      <c r="AF39" s="58">
        <f t="shared" si="19"/>
        <v>0</v>
      </c>
      <c r="AG39" s="58">
        <f t="shared" si="17"/>
        <v>9.7200834041299977E-5</v>
      </c>
      <c r="AI39" s="58">
        <f>'Male Inactive'!AI39*'Diabetes Epi'!$BV92</f>
        <v>2.5697327135203963E-3</v>
      </c>
      <c r="AJ39" s="58">
        <f>'Male Inactive'!AJ39*'Diabetes Epi'!$BV92</f>
        <v>0</v>
      </c>
      <c r="AK39" s="58">
        <f t="shared" si="20"/>
        <v>2.5664337768110945E-3</v>
      </c>
      <c r="AL39" s="58">
        <f t="shared" si="20"/>
        <v>0</v>
      </c>
      <c r="AM39" s="58">
        <f t="shared" si="18"/>
        <v>2.4640979254150073E-2</v>
      </c>
    </row>
    <row r="40" spans="1:39">
      <c r="A40" s="58">
        <v>42</v>
      </c>
      <c r="B40" s="58">
        <f>'ACM Rates'!M53-(SUM(C40:F40))</f>
        <v>1.5232478960342274E-3</v>
      </c>
      <c r="C40" s="58">
        <f t="shared" si="2"/>
        <v>0</v>
      </c>
      <c r="D40" s="58">
        <f t="shared" si="3"/>
        <v>1.7675210396577253E-4</v>
      </c>
      <c r="E40" s="58">
        <f t="shared" si="4"/>
        <v>0</v>
      </c>
      <c r="F40" s="58">
        <f t="shared" si="5"/>
        <v>0</v>
      </c>
      <c r="G40" s="58">
        <f t="shared" si="0"/>
        <v>1.6999999999999999E-3</v>
      </c>
      <c r="H40" s="58">
        <f t="shared" si="1"/>
        <v>1.5220883427948806E-3</v>
      </c>
      <c r="I40" s="58">
        <f t="shared" si="13"/>
        <v>9827.3292221804786</v>
      </c>
      <c r="J40" s="58">
        <f t="shared" si="14"/>
        <v>14.958063249888388</v>
      </c>
      <c r="K40" s="58">
        <f t="shared" si="6"/>
        <v>9819.8501905555349</v>
      </c>
      <c r="L40" s="58">
        <f t="shared" si="7"/>
        <v>380588.27110759582</v>
      </c>
      <c r="M40" s="58">
        <f t="shared" si="8"/>
        <v>38.727538530875762</v>
      </c>
      <c r="O40" s="58">
        <f>'Quintile Functions'!$CY48</f>
        <v>7965.3028356000013</v>
      </c>
      <c r="Q40" s="58">
        <f>'Male Inactive'!Q40*'MI Epi'!DC58</f>
        <v>9.201989063093249E-5</v>
      </c>
      <c r="R40" s="58">
        <f>'Male Inactive'!R40*'MI Epi'!DC58</f>
        <v>0</v>
      </c>
      <c r="S40" s="58">
        <f t="shared" si="9"/>
        <v>9.2015656930621859E-5</v>
      </c>
      <c r="T40" s="58">
        <f t="shared" si="9"/>
        <v>0</v>
      </c>
      <c r="U40" s="58">
        <f t="shared" si="15"/>
        <v>1.8429804598665313E-4</v>
      </c>
      <c r="W40" s="58">
        <f>'Male Inactive'!W40*'Stroke Epi'!$CR66</f>
        <v>2.6512815594865877E-4</v>
      </c>
      <c r="X40" s="58">
        <f>'Male Inactive'!X40*'Stroke Epi'!$CR66</f>
        <v>1.7675210396577253E-4</v>
      </c>
      <c r="Y40" s="58">
        <f t="shared" si="10"/>
        <v>2.6509301258503815E-4</v>
      </c>
      <c r="Z40" s="58">
        <f t="shared" si="10"/>
        <v>1.7673648423288668E-4</v>
      </c>
      <c r="AA40" s="58">
        <f t="shared" si="16"/>
        <v>6.2349183789143549E-4</v>
      </c>
      <c r="AC40" s="58">
        <f>'Male Inactive'!AC40*'Bowel Cancer Epi'!$CO83</f>
        <v>9.713635182210304E-5</v>
      </c>
      <c r="AD40" s="58">
        <f>'Male Inactive'!AD40*'Bowel Cancer Epi'!$CO83</f>
        <v>0</v>
      </c>
      <c r="AE40" s="58">
        <f t="shared" si="19"/>
        <v>9.7131634239411291E-5</v>
      </c>
      <c r="AF40" s="58">
        <f t="shared" si="19"/>
        <v>0</v>
      </c>
      <c r="AG40" s="58">
        <f t="shared" si="17"/>
        <v>1.9435720050465288E-4</v>
      </c>
      <c r="AI40" s="58">
        <f>'Male Inactive'!AI40*'Diabetes Epi'!$BV93</f>
        <v>2.5625865141597785E-3</v>
      </c>
      <c r="AJ40" s="58">
        <f>'Male Inactive'!AJ40*'Diabetes Epi'!$BV93</f>
        <v>0</v>
      </c>
      <c r="AK40" s="58">
        <f t="shared" si="20"/>
        <v>2.5593058922293022E-3</v>
      </c>
      <c r="AL40" s="58">
        <f t="shared" si="20"/>
        <v>0</v>
      </c>
      <c r="AM40" s="58">
        <f t="shared" si="18"/>
        <v>2.7144173589509615E-2</v>
      </c>
    </row>
    <row r="41" spans="1:39">
      <c r="A41" s="58">
        <v>43</v>
      </c>
      <c r="B41" s="58">
        <f>'ACM Rates'!M54-(SUM(C41:F41))</f>
        <v>1.5233628362234825E-3</v>
      </c>
      <c r="C41" s="58">
        <f t="shared" si="2"/>
        <v>0</v>
      </c>
      <c r="D41" s="58">
        <f t="shared" si="3"/>
        <v>1.7663716377651741E-4</v>
      </c>
      <c r="E41" s="58">
        <f t="shared" si="4"/>
        <v>0</v>
      </c>
      <c r="F41" s="58">
        <f t="shared" si="5"/>
        <v>0</v>
      </c>
      <c r="G41" s="58">
        <f t="shared" si="0"/>
        <v>1.6999999999999999E-3</v>
      </c>
      <c r="H41" s="58">
        <f t="shared" si="1"/>
        <v>1.5222031080284193E-3</v>
      </c>
      <c r="I41" s="58">
        <f t="shared" si="13"/>
        <v>9812.3711589305894</v>
      </c>
      <c r="J41" s="58">
        <f t="shared" si="14"/>
        <v>14.936421875252567</v>
      </c>
      <c r="K41" s="58">
        <f t="shared" si="6"/>
        <v>9804.9029479929632</v>
      </c>
      <c r="L41" s="58">
        <f t="shared" si="7"/>
        <v>370783.36815960286</v>
      </c>
      <c r="M41" s="58">
        <f t="shared" si="8"/>
        <v>37.787336226284069</v>
      </c>
      <c r="O41" s="58">
        <f>'Quintile Functions'!$CY49</f>
        <v>7953.728557800001</v>
      </c>
      <c r="Q41" s="58">
        <f>'Male Inactive'!Q41*'MI Epi'!DC59</f>
        <v>9.1933098032331766E-5</v>
      </c>
      <c r="R41" s="58">
        <f>'Male Inactive'!R41*'MI Epi'!DC59</f>
        <v>0</v>
      </c>
      <c r="S41" s="58">
        <f t="shared" si="9"/>
        <v>9.1928872314572807E-5</v>
      </c>
      <c r="T41" s="58">
        <f t="shared" si="9"/>
        <v>0</v>
      </c>
      <c r="U41" s="58">
        <f t="shared" si="15"/>
        <v>2.7629674461150249E-4</v>
      </c>
      <c r="W41" s="58">
        <f>'Male Inactive'!W41*'Stroke Epi'!$CR67</f>
        <v>2.6495574566477601E-4</v>
      </c>
      <c r="X41" s="58">
        <f>'Male Inactive'!X41*'Stroke Epi'!$CR67</f>
        <v>1.7663716377651741E-4</v>
      </c>
      <c r="Y41" s="58">
        <f t="shared" si="10"/>
        <v>2.6492064799099602E-4</v>
      </c>
      <c r="Z41" s="58">
        <f t="shared" si="10"/>
        <v>1.7662156435116483E-4</v>
      </c>
      <c r="AA41" s="58">
        <f t="shared" si="16"/>
        <v>7.1180888551382955E-4</v>
      </c>
      <c r="AC41" s="58">
        <f>'Male Inactive'!AC41*'Bowel Cancer Epi'!$CO84</f>
        <v>9.7103057668063977E-5</v>
      </c>
      <c r="AD41" s="58">
        <f>'Male Inactive'!AD41*'Bowel Cancer Epi'!$CO84</f>
        <v>0</v>
      </c>
      <c r="AE41" s="58">
        <f t="shared" si="19"/>
        <v>9.7098343318724467E-5</v>
      </c>
      <c r="AF41" s="58">
        <f t="shared" si="19"/>
        <v>0</v>
      </c>
      <c r="AG41" s="58">
        <f t="shared" si="17"/>
        <v>2.9146995651155294E-4</v>
      </c>
      <c r="AI41" s="58">
        <f>'Male Inactive'!AI41*'Diabetes Epi'!$BV94</f>
        <v>2.5561155529280717E-3</v>
      </c>
      <c r="AJ41" s="58">
        <f>'Male Inactive'!AJ41*'Diabetes Epi'!$BV94</f>
        <v>0</v>
      </c>
      <c r="AK41" s="58">
        <f t="shared" si="20"/>
        <v>2.5528514712837014E-3</v>
      </c>
      <c r="AL41" s="58">
        <f t="shared" si="20"/>
        <v>0</v>
      </c>
      <c r="AM41" s="58">
        <f t="shared" si="18"/>
        <v>2.963400923833159E-2</v>
      </c>
    </row>
    <row r="42" spans="1:39">
      <c r="A42" s="58">
        <v>44</v>
      </c>
      <c r="B42" s="58">
        <f>'ACM Rates'!M55-(SUM(C42:F42))</f>
        <v>1.5234636809856061E-3</v>
      </c>
      <c r="C42" s="58">
        <f t="shared" si="2"/>
        <v>0</v>
      </c>
      <c r="D42" s="58">
        <f t="shared" si="3"/>
        <v>1.7653631901439379E-4</v>
      </c>
      <c r="E42" s="58">
        <f t="shared" si="4"/>
        <v>0</v>
      </c>
      <c r="F42" s="58">
        <f t="shared" si="5"/>
        <v>0</v>
      </c>
      <c r="G42" s="58">
        <f t="shared" si="0"/>
        <v>1.6999999999999999E-3</v>
      </c>
      <c r="H42" s="58">
        <f t="shared" si="1"/>
        <v>1.522303799279312E-3</v>
      </c>
      <c r="I42" s="58">
        <f t="shared" si="13"/>
        <v>9797.4347370553369</v>
      </c>
      <c r="J42" s="58">
        <f t="shared" si="14"/>
        <v>14.914672123410448</v>
      </c>
      <c r="K42" s="58">
        <f t="shared" si="6"/>
        <v>9789.9774009936318</v>
      </c>
      <c r="L42" s="58">
        <f t="shared" si="7"/>
        <v>360993.39075860928</v>
      </c>
      <c r="M42" s="58">
        <f t="shared" si="8"/>
        <v>36.845705069438154</v>
      </c>
      <c r="O42" s="58">
        <f>'Quintile Functions'!$CY50</f>
        <v>7927.2482439999994</v>
      </c>
      <c r="Q42" s="58">
        <f>'Male Inactive'!Q42*'MI Epi'!DC60</f>
        <v>9.1850227369602268E-5</v>
      </c>
      <c r="R42" s="58">
        <f>'Male Inactive'!R42*'MI Epi'!DC60</f>
        <v>0</v>
      </c>
      <c r="S42" s="58">
        <f t="shared" si="9"/>
        <v>9.1846009266594031E-5</v>
      </c>
      <c r="T42" s="58">
        <f t="shared" si="9"/>
        <v>0</v>
      </c>
      <c r="U42" s="58">
        <f t="shared" si="15"/>
        <v>3.6820021727791897E-4</v>
      </c>
      <c r="W42" s="58">
        <f>'Male Inactive'!W42*'Stroke Epi'!$CR68</f>
        <v>2.6480447852159062E-4</v>
      </c>
      <c r="X42" s="58">
        <f>'Male Inactive'!X42*'Stroke Epi'!$CR68</f>
        <v>1.7653631901439379E-4</v>
      </c>
      <c r="Y42" s="58">
        <f t="shared" si="10"/>
        <v>2.6476942091024913E-4</v>
      </c>
      <c r="Z42" s="58">
        <f t="shared" si="10"/>
        <v>1.7652073739538032E-4</v>
      </c>
      <c r="AA42" s="58">
        <f t="shared" si="16"/>
        <v>8.0006070425562626E-4</v>
      </c>
      <c r="AC42" s="58">
        <f>'Male Inactive'!AC42*'Bowel Cancer Epi'!$CO85</f>
        <v>9.7070686224980205E-5</v>
      </c>
      <c r="AD42" s="58">
        <f>'Male Inactive'!AD42*'Bowel Cancer Epi'!$CO85</f>
        <v>0</v>
      </c>
      <c r="AE42" s="58">
        <f t="shared" si="19"/>
        <v>9.7065975018351125E-5</v>
      </c>
      <c r="AF42" s="58">
        <f t="shared" si="19"/>
        <v>0</v>
      </c>
      <c r="AG42" s="58">
        <f t="shared" si="17"/>
        <v>3.8853999858037293E-4</v>
      </c>
      <c r="AI42" s="58">
        <f>'Male Inactive'!AI42*'Diabetes Epi'!$BV95</f>
        <v>2.5503447908507837E-3</v>
      </c>
      <c r="AJ42" s="58">
        <f>'Male Inactive'!AJ42*'Diabetes Epi'!$BV95</f>
        <v>0</v>
      </c>
      <c r="AK42" s="58">
        <f t="shared" si="20"/>
        <v>2.5470954244964927E-3</v>
      </c>
      <c r="AL42" s="58">
        <f t="shared" si="20"/>
        <v>0</v>
      </c>
      <c r="AM42" s="58">
        <f t="shared" si="18"/>
        <v>3.2111209485531179E-2</v>
      </c>
    </row>
    <row r="43" spans="1:39">
      <c r="A43" s="58">
        <v>45</v>
      </c>
      <c r="B43" s="58">
        <f>'ACM Rates'!M56-(SUM(C43:F43))</f>
        <v>2.2265123548273814E-3</v>
      </c>
      <c r="C43" s="58">
        <f t="shared" si="2"/>
        <v>0</v>
      </c>
      <c r="D43" s="58">
        <f t="shared" si="3"/>
        <v>1.7644837520188307E-4</v>
      </c>
      <c r="E43" s="58">
        <f t="shared" si="4"/>
        <v>0</v>
      </c>
      <c r="F43" s="58">
        <f t="shared" si="5"/>
        <v>9.7039269970735536E-5</v>
      </c>
      <c r="G43" s="58">
        <f t="shared" si="0"/>
        <v>2.5000000000000001E-3</v>
      </c>
      <c r="H43" s="58">
        <f t="shared" si="1"/>
        <v>2.2240355147736812E-3</v>
      </c>
      <c r="I43" s="58">
        <f t="shared" si="13"/>
        <v>9782.5200649319268</v>
      </c>
      <c r="J43" s="58">
        <f t="shared" si="14"/>
        <v>21.756672048394744</v>
      </c>
      <c r="K43" s="58">
        <f t="shared" si="6"/>
        <v>9771.641728907729</v>
      </c>
      <c r="L43" s="58">
        <f t="shared" si="7"/>
        <v>351221.74902970146</v>
      </c>
      <c r="M43" s="58">
        <f t="shared" si="8"/>
        <v>35.902992960755611</v>
      </c>
      <c r="O43" s="58">
        <f>'Quintile Functions'!$CY51</f>
        <v>7885.5007199999991</v>
      </c>
      <c r="Q43" s="58">
        <f>'Male Inactive'!Q43*'MI Epi'!DC61</f>
        <v>5.5062859196180266E-4</v>
      </c>
      <c r="R43" s="58">
        <f>'Male Inactive'!R43*'MI Epi'!DC61</f>
        <v>0</v>
      </c>
      <c r="S43" s="58">
        <f t="shared" si="9"/>
        <v>5.5047702385913055E-4</v>
      </c>
      <c r="T43" s="58">
        <f t="shared" si="9"/>
        <v>0</v>
      </c>
      <c r="U43" s="58">
        <f t="shared" si="15"/>
        <v>4.6001240882394495E-4</v>
      </c>
      <c r="W43" s="58">
        <f>'Male Inactive'!W43*'Stroke Epi'!$CR69</f>
        <v>3.5289675040376615E-4</v>
      </c>
      <c r="X43" s="58">
        <f>'Male Inactive'!X43*'Stroke Epi'!$CR69</f>
        <v>1.7644837520188307E-4</v>
      </c>
      <c r="Y43" s="58">
        <f t="shared" si="10"/>
        <v>3.5283448966960673E-4</v>
      </c>
      <c r="Z43" s="58">
        <f t="shared" si="10"/>
        <v>1.7643280910284442E-4</v>
      </c>
      <c r="AA43" s="58">
        <f t="shared" si="16"/>
        <v>8.8825435147425313E-4</v>
      </c>
      <c r="AC43" s="58">
        <f>'Male Inactive'!AC43*'Bowel Cancer Epi'!$CO86</f>
        <v>9.7039269970735536E-5</v>
      </c>
      <c r="AD43" s="58">
        <f>'Male Inactive'!AD43*'Bowel Cancer Epi'!$CO86</f>
        <v>9.7039269970735536E-5</v>
      </c>
      <c r="AE43" s="58">
        <f t="shared" si="19"/>
        <v>9.7034561813091891E-5</v>
      </c>
      <c r="AF43" s="58">
        <f t="shared" si="19"/>
        <v>9.7034561813091891E-5</v>
      </c>
      <c r="AG43" s="58">
        <f t="shared" si="17"/>
        <v>4.8556825958492823E-4</v>
      </c>
      <c r="AI43" s="58">
        <f>'Male Inactive'!AI43*'Diabetes Epi'!$BV96</f>
        <v>3.7793816117363817E-3</v>
      </c>
      <c r="AJ43" s="58">
        <f>'Male Inactive'!AJ43*'Diabetes Epi'!$BV96</f>
        <v>0</v>
      </c>
      <c r="AK43" s="58">
        <f t="shared" si="20"/>
        <v>3.772248737832995E-3</v>
      </c>
      <c r="AL43" s="58">
        <f t="shared" si="20"/>
        <v>0</v>
      </c>
      <c r="AM43" s="58">
        <f t="shared" si="18"/>
        <v>3.4576514595272029E-2</v>
      </c>
    </row>
    <row r="44" spans="1:39">
      <c r="A44" s="58">
        <v>46</v>
      </c>
      <c r="B44" s="58">
        <f>'ACM Rates'!M57-(SUM(C44:F44))</f>
        <v>2.22662026502401E-3</v>
      </c>
      <c r="C44" s="58">
        <f t="shared" si="2"/>
        <v>0</v>
      </c>
      <c r="D44" s="58">
        <f t="shared" si="3"/>
        <v>1.7637092424965261E-4</v>
      </c>
      <c r="E44" s="58">
        <f t="shared" si="4"/>
        <v>0</v>
      </c>
      <c r="F44" s="58">
        <f t="shared" si="5"/>
        <v>9.7008810726337291E-5</v>
      </c>
      <c r="G44" s="58">
        <f t="shared" si="0"/>
        <v>2.5000000000000001E-3</v>
      </c>
      <c r="H44" s="58">
        <f t="shared" si="1"/>
        <v>2.2241431849683302E-3</v>
      </c>
      <c r="I44" s="58">
        <f t="shared" si="13"/>
        <v>9760.7633928835312</v>
      </c>
      <c r="J44" s="58">
        <f t="shared" si="14"/>
        <v>21.709335380370263</v>
      </c>
      <c r="K44" s="58">
        <f t="shared" si="6"/>
        <v>9749.9087251933452</v>
      </c>
      <c r="L44" s="58">
        <f t="shared" si="7"/>
        <v>341471.84030450811</v>
      </c>
      <c r="M44" s="58">
        <f t="shared" si="8"/>
        <v>34.984132547816046</v>
      </c>
      <c r="O44" s="58">
        <f>'Quintile Functions'!$CY52</f>
        <v>7828.1248116000006</v>
      </c>
      <c r="Q44" s="58">
        <f>'Male Inactive'!Q44*'MI Epi'!DC62</f>
        <v>5.501807267971684E-4</v>
      </c>
      <c r="R44" s="58">
        <f>'Male Inactive'!R44*'MI Epi'!DC62</f>
        <v>0</v>
      </c>
      <c r="S44" s="58">
        <f t="shared" si="9"/>
        <v>5.5002940513382281E-4</v>
      </c>
      <c r="T44" s="58">
        <f t="shared" si="9"/>
        <v>0</v>
      </c>
      <c r="U44" s="58">
        <f t="shared" si="15"/>
        <v>1.0102362064213278E-3</v>
      </c>
      <c r="W44" s="58">
        <f>'Male Inactive'!W44*'Stroke Epi'!$CR70</f>
        <v>3.5274184849930522E-4</v>
      </c>
      <c r="X44" s="58">
        <f>'Male Inactive'!X44*'Stroke Epi'!$CR70</f>
        <v>1.7637092424965261E-4</v>
      </c>
      <c r="Y44" s="58">
        <f t="shared" si="10"/>
        <v>3.5267964240792704E-4</v>
      </c>
      <c r="Z44" s="58">
        <f t="shared" si="10"/>
        <v>1.7635537181248662E-4</v>
      </c>
      <c r="AA44" s="58">
        <f t="shared" si="16"/>
        <v>1.064530443366715E-3</v>
      </c>
      <c r="AC44" s="58">
        <f>'Male Inactive'!AC44*'Bowel Cancer Epi'!$CO87</f>
        <v>9.7008810726337291E-5</v>
      </c>
      <c r="AD44" s="58">
        <f>'Male Inactive'!AD44*'Bowel Cancer Epi'!$CO87</f>
        <v>9.7008810726337291E-5</v>
      </c>
      <c r="AE44" s="58">
        <f t="shared" si="19"/>
        <v>9.7004105523823547E-5</v>
      </c>
      <c r="AF44" s="58">
        <f t="shared" si="19"/>
        <v>9.7004105523823547E-5</v>
      </c>
      <c r="AG44" s="58">
        <f t="shared" si="17"/>
        <v>4.8556825958492818E-4</v>
      </c>
      <c r="AI44" s="58">
        <f>'Male Inactive'!AI44*'Diabetes Epi'!$BV97</f>
        <v>3.7729875110253811E-3</v>
      </c>
      <c r="AJ44" s="58">
        <f>'Male Inactive'!AJ44*'Diabetes Epi'!$BV97</f>
        <v>0</v>
      </c>
      <c r="AK44" s="58">
        <f t="shared" si="20"/>
        <v>3.7658787368951563E-3</v>
      </c>
      <c r="AL44" s="58">
        <f t="shared" si="20"/>
        <v>0</v>
      </c>
      <c r="AM44" s="58">
        <f t="shared" si="18"/>
        <v>3.8218332119564345E-2</v>
      </c>
    </row>
    <row r="45" spans="1:39">
      <c r="A45" s="58">
        <v>47</v>
      </c>
      <c r="B45" s="58">
        <f>'ACM Rates'!M58-(SUM(C45:F45))</f>
        <v>2.2267205505277139E-3</v>
      </c>
      <c r="C45" s="58">
        <f t="shared" si="2"/>
        <v>0</v>
      </c>
      <c r="D45" s="58">
        <f t="shared" si="3"/>
        <v>1.7630009924613686E-4</v>
      </c>
      <c r="E45" s="58">
        <f t="shared" si="4"/>
        <v>0</v>
      </c>
      <c r="F45" s="58">
        <f t="shared" si="5"/>
        <v>9.6979350226149494E-5</v>
      </c>
      <c r="G45" s="58">
        <f t="shared" si="0"/>
        <v>2.5000000000000001E-3</v>
      </c>
      <c r="H45" s="58">
        <f t="shared" si="1"/>
        <v>2.2242432474176566E-3</v>
      </c>
      <c r="I45" s="58">
        <f t="shared" si="13"/>
        <v>9739.0540575031609</v>
      </c>
      <c r="J45" s="58">
        <f t="shared" si="14"/>
        <v>21.662025223636935</v>
      </c>
      <c r="K45" s="58">
        <f t="shared" si="6"/>
        <v>9728.2230448913433</v>
      </c>
      <c r="L45" s="58">
        <f t="shared" si="7"/>
        <v>331743.61725961679</v>
      </c>
      <c r="M45" s="58">
        <f t="shared" si="8"/>
        <v>34.063227835154578</v>
      </c>
      <c r="O45" s="58">
        <f>'Quintile Functions'!$CY53</f>
        <v>7754.7593446000001</v>
      </c>
      <c r="Q45" s="58">
        <f>'Male Inactive'!Q45*'MI Epi'!DC63</f>
        <v>5.4975887579699451E-4</v>
      </c>
      <c r="R45" s="58">
        <f>'Male Inactive'!R45*'MI Epi'!DC63</f>
        <v>0</v>
      </c>
      <c r="S45" s="58">
        <f t="shared" si="9"/>
        <v>5.4960778607515692E-4</v>
      </c>
      <c r="T45" s="58">
        <f t="shared" si="9"/>
        <v>0</v>
      </c>
      <c r="U45" s="58">
        <f t="shared" si="15"/>
        <v>1.5597099519354882E-3</v>
      </c>
      <c r="W45" s="58">
        <f>'Male Inactive'!W45*'Stroke Epi'!$CR71</f>
        <v>3.5260019849227373E-4</v>
      </c>
      <c r="X45" s="58">
        <f>'Male Inactive'!X45*'Stroke Epi'!$CR71</f>
        <v>1.7630009924613686E-4</v>
      </c>
      <c r="Y45" s="58">
        <f t="shared" si="10"/>
        <v>3.525380423479163E-4</v>
      </c>
      <c r="Z45" s="58">
        <f t="shared" si="10"/>
        <v>1.762845592968576E-4</v>
      </c>
      <c r="AA45" s="58">
        <f t="shared" si="16"/>
        <v>1.2406980795171768E-3</v>
      </c>
      <c r="AC45" s="58">
        <f>'Male Inactive'!AC45*'Bowel Cancer Epi'!$CO88</f>
        <v>9.6979350226149494E-5</v>
      </c>
      <c r="AD45" s="58">
        <f>'Male Inactive'!AD45*'Bowel Cancer Epi'!$CO88</f>
        <v>9.6979350226149494E-5</v>
      </c>
      <c r="AE45" s="58">
        <f t="shared" si="19"/>
        <v>9.697464788094301E-5</v>
      </c>
      <c r="AF45" s="58">
        <f t="shared" si="19"/>
        <v>9.697464788094301E-5</v>
      </c>
      <c r="AG45" s="58">
        <f t="shared" si="17"/>
        <v>4.8556825958492818E-4</v>
      </c>
      <c r="AI45" s="58">
        <f>'Male Inactive'!AI45*'Diabetes Epi'!$BV98</f>
        <v>3.7677299127837514E-3</v>
      </c>
      <c r="AJ45" s="58">
        <f>'Male Inactive'!AJ45*'Diabetes Epi'!$BV98</f>
        <v>0</v>
      </c>
      <c r="AK45" s="58">
        <f t="shared" si="20"/>
        <v>3.7606409243617911E-3</v>
      </c>
      <c r="AL45" s="58">
        <f t="shared" si="20"/>
        <v>0</v>
      </c>
      <c r="AM45" s="58">
        <f t="shared" si="18"/>
        <v>4.1840285252170838E-2</v>
      </c>
    </row>
    <row r="46" spans="1:39">
      <c r="A46" s="58">
        <v>48</v>
      </c>
      <c r="B46" s="58">
        <f>'ACM Rates'!M59-(SUM(C46:F46))</f>
        <v>2.2268206361223315E-3</v>
      </c>
      <c r="C46" s="58">
        <f t="shared" si="2"/>
        <v>0</v>
      </c>
      <c r="D46" s="58">
        <f t="shared" si="3"/>
        <v>1.7622847036870208E-4</v>
      </c>
      <c r="E46" s="58">
        <f t="shared" si="4"/>
        <v>0</v>
      </c>
      <c r="F46" s="58">
        <f t="shared" si="5"/>
        <v>9.6950893508966399E-5</v>
      </c>
      <c r="G46" s="58">
        <f t="shared" si="0"/>
        <v>2.5000000000000001E-3</v>
      </c>
      <c r="H46" s="58">
        <f t="shared" si="1"/>
        <v>2.224343110392657E-3</v>
      </c>
      <c r="I46" s="58">
        <f t="shared" si="13"/>
        <v>9717.3920322795238</v>
      </c>
      <c r="J46" s="58">
        <f t="shared" si="14"/>
        <v>21.614814017985459</v>
      </c>
      <c r="K46" s="58">
        <f t="shared" si="6"/>
        <v>9706.5846252705305</v>
      </c>
      <c r="L46" s="58">
        <f t="shared" si="7"/>
        <v>322037.03263434628</v>
      </c>
      <c r="M46" s="58">
        <f t="shared" si="8"/>
        <v>33.14027380644869</v>
      </c>
      <c r="O46" s="58">
        <f>'Quintile Functions'!$CY54</f>
        <v>7665.0431447999999</v>
      </c>
      <c r="Q46" s="58">
        <f>'Male Inactive'!Q46*'MI Epi'!DC64</f>
        <v>5.4936359440535521E-4</v>
      </c>
      <c r="R46" s="58">
        <f>'Male Inactive'!R46*'MI Epi'!DC64</f>
        <v>0</v>
      </c>
      <c r="S46" s="58">
        <f t="shared" si="9"/>
        <v>5.4921272185515235E-4</v>
      </c>
      <c r="T46" s="58">
        <f t="shared" si="9"/>
        <v>0</v>
      </c>
      <c r="U46" s="58">
        <f t="shared" si="15"/>
        <v>2.1084605092770423E-3</v>
      </c>
      <c r="W46" s="58">
        <f>'Male Inactive'!W46*'Stroke Epi'!$CR72</f>
        <v>3.5245694073740417E-4</v>
      </c>
      <c r="X46" s="58">
        <f>'Male Inactive'!X46*'Stroke Epi'!$CR72</f>
        <v>1.7622847036870208E-4</v>
      </c>
      <c r="Y46" s="58">
        <f t="shared" si="10"/>
        <v>3.523948350866446E-4</v>
      </c>
      <c r="Z46" s="58">
        <f t="shared" si="10"/>
        <v>1.7621294304392965E-4</v>
      </c>
      <c r="AA46" s="58">
        <f t="shared" si="16"/>
        <v>1.4167639228999137E-3</v>
      </c>
      <c r="AC46" s="58">
        <f>'Male Inactive'!AC46*'Bowel Cancer Epi'!$CO89</f>
        <v>9.6950893508966399E-5</v>
      </c>
      <c r="AD46" s="58">
        <f>'Male Inactive'!AD46*'Bowel Cancer Epi'!$CO89</f>
        <v>9.6950893508966399E-5</v>
      </c>
      <c r="AE46" s="58">
        <f t="shared" si="19"/>
        <v>9.6946193922975432E-5</v>
      </c>
      <c r="AF46" s="58">
        <f t="shared" si="19"/>
        <v>9.6946193922975432E-5</v>
      </c>
      <c r="AG46" s="58">
        <f t="shared" si="17"/>
        <v>4.8556825958492823E-4</v>
      </c>
      <c r="AI46" s="58">
        <f>'Male Inactive'!AI46*'Diabetes Epi'!$BV99</f>
        <v>3.7636339902283843E-3</v>
      </c>
      <c r="AJ46" s="58">
        <f>'Male Inactive'!AJ46*'Diabetes Epi'!$BV99</f>
        <v>0</v>
      </c>
      <c r="AK46" s="58">
        <f t="shared" si="20"/>
        <v>3.7565603967436578E-3</v>
      </c>
      <c r="AL46" s="58">
        <f t="shared" si="20"/>
        <v>0</v>
      </c>
      <c r="AM46" s="58">
        <f t="shared" si="18"/>
        <v>4.5443579887526342E-2</v>
      </c>
    </row>
    <row r="47" spans="1:39">
      <c r="A47" s="58">
        <v>49</v>
      </c>
      <c r="B47" s="58">
        <f>'ACM Rates'!M60-(SUM(C47:F47))</f>
        <v>2.2269350125432579E-3</v>
      </c>
      <c r="C47" s="58">
        <f t="shared" si="2"/>
        <v>0</v>
      </c>
      <c r="D47" s="58">
        <f t="shared" si="3"/>
        <v>1.7614156041451467E-4</v>
      </c>
      <c r="E47" s="58">
        <f t="shared" si="4"/>
        <v>0</v>
      </c>
      <c r="F47" s="58">
        <f t="shared" si="5"/>
        <v>9.6923427042227542E-5</v>
      </c>
      <c r="G47" s="58">
        <f t="shared" si="0"/>
        <v>2.5000000000000001E-3</v>
      </c>
      <c r="H47" s="58">
        <f t="shared" si="1"/>
        <v>2.2244572323946166E-3</v>
      </c>
      <c r="I47" s="58">
        <f t="shared" si="13"/>
        <v>9695.777218261539</v>
      </c>
      <c r="J47" s="58">
        <f t="shared" si="14"/>
        <v>21.567841756848836</v>
      </c>
      <c r="K47" s="58">
        <f t="shared" si="6"/>
        <v>9684.9932973831146</v>
      </c>
      <c r="L47" s="58">
        <f t="shared" si="7"/>
        <v>312352.03933696315</v>
      </c>
      <c r="M47" s="58">
        <f t="shared" si="8"/>
        <v>32.215265708525443</v>
      </c>
      <c r="O47" s="58">
        <f>'Quintile Functions'!$CY55</f>
        <v>7558.6150380000008</v>
      </c>
      <c r="Q47" s="58">
        <f>'Male Inactive'!Q47*'MI Epi'!DC65</f>
        <v>5.4899518050987683E-4</v>
      </c>
      <c r="R47" s="58">
        <f>'Male Inactive'!R47*'MI Epi'!DC65</f>
        <v>0</v>
      </c>
      <c r="S47" s="58">
        <f t="shared" si="9"/>
        <v>5.4884451022940706E-4</v>
      </c>
      <c r="T47" s="58">
        <f t="shared" si="9"/>
        <v>0</v>
      </c>
      <c r="U47" s="58">
        <f t="shared" si="15"/>
        <v>2.6565152377969704E-3</v>
      </c>
      <c r="W47" s="58">
        <f>'Male Inactive'!W47*'Stroke Epi'!$CR73</f>
        <v>3.5228312082902935E-4</v>
      </c>
      <c r="X47" s="58">
        <f>'Male Inactive'!X47*'Stroke Epi'!$CR73</f>
        <v>1.7614156041451467E-4</v>
      </c>
      <c r="Y47" s="58">
        <f t="shared" si="10"/>
        <v>3.5222107641641465E-4</v>
      </c>
      <c r="Z47" s="58">
        <f t="shared" si="10"/>
        <v>1.7612604840067103E-4</v>
      </c>
      <c r="AA47" s="58">
        <f t="shared" si="16"/>
        <v>1.5927272138034723E-3</v>
      </c>
      <c r="AC47" s="58">
        <f>'Male Inactive'!AC47*'Bowel Cancer Epi'!$CO90</f>
        <v>9.6923427042227542E-5</v>
      </c>
      <c r="AD47" s="58">
        <f>'Male Inactive'!AD47*'Bowel Cancer Epi'!$CO90</f>
        <v>9.6923427042227542E-5</v>
      </c>
      <c r="AE47" s="58">
        <f t="shared" si="19"/>
        <v>9.6918730118633611E-5</v>
      </c>
      <c r="AF47" s="58">
        <f t="shared" si="19"/>
        <v>9.6918730118633611E-5</v>
      </c>
      <c r="AG47" s="58">
        <f t="shared" si="17"/>
        <v>4.8556825958492823E-4</v>
      </c>
      <c r="AI47" s="58">
        <f>'Male Inactive'!AI47*'Diabetes Epi'!$BV100</f>
        <v>3.760719277334987E-3</v>
      </c>
      <c r="AJ47" s="58">
        <f>'Male Inactive'!AJ47*'Diabetes Epi'!$BV100</f>
        <v>0</v>
      </c>
      <c r="AK47" s="58">
        <f t="shared" si="20"/>
        <v>3.753656628913471E-3</v>
      </c>
      <c r="AL47" s="58">
        <f t="shared" si="20"/>
        <v>0</v>
      </c>
      <c r="AM47" s="58">
        <f t="shared" si="18"/>
        <v>4.9029428731778263E-2</v>
      </c>
    </row>
    <row r="48" spans="1:39">
      <c r="A48" s="58">
        <v>50</v>
      </c>
      <c r="B48" s="58">
        <f>'ACM Rates'!M61-(SUM(C48:F48))</f>
        <v>3.4270954764658414E-3</v>
      </c>
      <c r="C48" s="58">
        <f t="shared" si="2"/>
        <v>0</v>
      </c>
      <c r="D48" s="58">
        <f t="shared" si="3"/>
        <v>1.760076138233677E-4</v>
      </c>
      <c r="E48" s="58">
        <f t="shared" si="4"/>
        <v>0</v>
      </c>
      <c r="F48" s="58">
        <f t="shared" si="5"/>
        <v>9.6896909710790939E-5</v>
      </c>
      <c r="G48" s="58">
        <f t="shared" si="0"/>
        <v>3.7000000000000002E-3</v>
      </c>
      <c r="H48" s="58">
        <f t="shared" si="1"/>
        <v>3.4212296875495429E-3</v>
      </c>
      <c r="I48" s="58">
        <f t="shared" si="13"/>
        <v>9674.2093765046902</v>
      </c>
      <c r="J48" s="58">
        <f t="shared" si="14"/>
        <v>33.097692322467999</v>
      </c>
      <c r="K48" s="58">
        <f t="shared" si="6"/>
        <v>9657.6605303434553</v>
      </c>
      <c r="L48" s="58">
        <f t="shared" si="7"/>
        <v>302694.37880661967</v>
      </c>
      <c r="M48" s="58">
        <f t="shared" si="8"/>
        <v>31.288797567453901</v>
      </c>
      <c r="O48" s="58">
        <f>'Quintile Functions'!$CY56</f>
        <v>7435.1138500000015</v>
      </c>
      <c r="Q48" s="58">
        <f>'Male Inactive'!Q48*'MI Epi'!DC66</f>
        <v>1.5545183724174551E-3</v>
      </c>
      <c r="R48" s="58">
        <f>'Male Inactive'!R48*'MI Epi'!DC66</f>
        <v>0</v>
      </c>
      <c r="S48" s="58">
        <f t="shared" si="9"/>
        <v>1.5533107345785391E-3</v>
      </c>
      <c r="T48" s="58">
        <f t="shared" si="9"/>
        <v>0</v>
      </c>
      <c r="U48" s="58">
        <f t="shared" si="15"/>
        <v>3.2039017342217718E-3</v>
      </c>
      <c r="W48" s="58">
        <f>'Male Inactive'!W48*'Stroke Epi'!$CR74</f>
        <v>7.0403045529347081E-4</v>
      </c>
      <c r="X48" s="58">
        <f>'Male Inactive'!X48*'Stroke Epi'!$CR74</f>
        <v>1.760076138233677E-4</v>
      </c>
      <c r="Y48" s="58">
        <f t="shared" si="10"/>
        <v>7.0378268400206334E-4</v>
      </c>
      <c r="Z48" s="58">
        <f t="shared" si="10"/>
        <v>1.7599212539198827E-4</v>
      </c>
      <c r="AA48" s="58">
        <f t="shared" si="16"/>
        <v>1.7685727414537937E-3</v>
      </c>
      <c r="AC48" s="58">
        <f>'Male Inactive'!AC48*'Bowel Cancer Epi'!$CO91</f>
        <v>2.9069072913237278E-4</v>
      </c>
      <c r="AD48" s="58">
        <f>'Male Inactive'!AD48*'Bowel Cancer Epi'!$CO91</f>
        <v>9.6896909710790939E-5</v>
      </c>
      <c r="AE48" s="58">
        <f t="shared" si="19"/>
        <v>2.9064848267601473E-4</v>
      </c>
      <c r="AF48" s="58">
        <f t="shared" si="19"/>
        <v>9.6892215356914058E-5</v>
      </c>
      <c r="AG48" s="58">
        <f t="shared" si="17"/>
        <v>4.8556825958492823E-4</v>
      </c>
      <c r="AI48" s="58">
        <f>'Male Inactive'!AI48*'Diabetes Epi'!$BV101</f>
        <v>5.2165678709323983E-3</v>
      </c>
      <c r="AJ48" s="58">
        <f>'Male Inactive'!AJ48*'Diabetes Epi'!$BV101</f>
        <v>0</v>
      </c>
      <c r="AK48" s="58">
        <f t="shared" si="20"/>
        <v>5.202985209312061E-3</v>
      </c>
      <c r="AL48" s="58">
        <f t="shared" si="20"/>
        <v>0</v>
      </c>
      <c r="AM48" s="58">
        <f t="shared" si="18"/>
        <v>5.2599045720520855E-2</v>
      </c>
    </row>
    <row r="49" spans="1:39">
      <c r="A49" s="58">
        <v>51</v>
      </c>
      <c r="B49" s="58">
        <f>'ACM Rates'!M62-(SUM(C49:F49))</f>
        <v>3.4273910708953496E-3</v>
      </c>
      <c r="C49" s="58">
        <f t="shared" si="2"/>
        <v>0</v>
      </c>
      <c r="D49" s="58">
        <f t="shared" si="3"/>
        <v>1.7573767038161437E-4</v>
      </c>
      <c r="E49" s="58">
        <f t="shared" si="4"/>
        <v>0</v>
      </c>
      <c r="F49" s="58">
        <f t="shared" si="5"/>
        <v>9.6871258723036323E-5</v>
      </c>
      <c r="G49" s="58">
        <f t="shared" si="0"/>
        <v>3.7000000000000002E-3</v>
      </c>
      <c r="H49" s="58">
        <f t="shared" si="1"/>
        <v>3.4215242706391313E-3</v>
      </c>
      <c r="I49" s="58">
        <f t="shared" si="13"/>
        <v>9641.1116841822222</v>
      </c>
      <c r="J49" s="58">
        <f t="shared" si="14"/>
        <v>32.987297623371987</v>
      </c>
      <c r="K49" s="58">
        <f t="shared" si="6"/>
        <v>9624.6180353705349</v>
      </c>
      <c r="L49" s="58">
        <f t="shared" si="7"/>
        <v>293069.76077124919</v>
      </c>
      <c r="M49" s="58">
        <f t="shared" si="8"/>
        <v>30.397921979482589</v>
      </c>
      <c r="O49" s="58">
        <f>'Quintile Functions'!$CY57</f>
        <v>7294.1784066000018</v>
      </c>
      <c r="Q49" s="58">
        <f>'Male Inactive'!Q49*'MI Epi'!DC67</f>
        <v>1.5536243233307215E-3</v>
      </c>
      <c r="R49" s="58">
        <f>'Male Inactive'!R49*'MI Epi'!DC67</f>
        <v>0</v>
      </c>
      <c r="S49" s="58">
        <f t="shared" si="9"/>
        <v>1.5524180738287763E-3</v>
      </c>
      <c r="T49" s="58">
        <f t="shared" si="9"/>
        <v>0</v>
      </c>
      <c r="U49" s="58">
        <f t="shared" si="15"/>
        <v>4.7522358138440092E-3</v>
      </c>
      <c r="W49" s="58">
        <f>'Male Inactive'!W49*'Stroke Epi'!$CR75</f>
        <v>7.0295068152645749E-4</v>
      </c>
      <c r="X49" s="58">
        <f>'Male Inactive'!X49*'Stroke Epi'!$CR75</f>
        <v>1.7573767038161437E-4</v>
      </c>
      <c r="Y49" s="58">
        <f t="shared" si="10"/>
        <v>7.0270366957858599E-4</v>
      </c>
      <c r="Z49" s="58">
        <f t="shared" si="10"/>
        <v>1.7572222942174864E-4</v>
      </c>
      <c r="AA49" s="58">
        <f t="shared" si="16"/>
        <v>2.2955226030948396E-3</v>
      </c>
      <c r="AC49" s="58">
        <f>'Male Inactive'!AC49*'Bowel Cancer Epi'!$CO92</f>
        <v>2.9061377616910892E-4</v>
      </c>
      <c r="AD49" s="58">
        <f>'Male Inactive'!AD49*'Bowel Cancer Epi'!$CO92</f>
        <v>9.6871258723036323E-5</v>
      </c>
      <c r="AE49" s="58">
        <f t="shared" si="19"/>
        <v>2.9057155207601326E-4</v>
      </c>
      <c r="AF49" s="58">
        <f t="shared" si="19"/>
        <v>9.6866566854147962E-5</v>
      </c>
      <c r="AG49" s="58">
        <f t="shared" si="17"/>
        <v>6.7924921118699621E-4</v>
      </c>
      <c r="AI49" s="58">
        <f>'Male Inactive'!AI49*'Diabetes Epi'!$BV102</f>
        <v>5.2158341987041485E-3</v>
      </c>
      <c r="AJ49" s="58">
        <f>'Male Inactive'!AJ49*'Diabetes Epi'!$BV102</f>
        <v>0</v>
      </c>
      <c r="AK49" s="58">
        <f t="shared" si="20"/>
        <v>5.2022553541017924E-3</v>
      </c>
      <c r="AL49" s="58">
        <f t="shared" si="20"/>
        <v>0</v>
      </c>
      <c r="AM49" s="58">
        <f t="shared" si="18"/>
        <v>5.7528358872925116E-2</v>
      </c>
    </row>
    <row r="50" spans="1:39">
      <c r="A50" s="58">
        <v>52</v>
      </c>
      <c r="B50" s="58">
        <f>'ACM Rates'!M63-(SUM(C50:F50))</f>
        <v>3.4283616765066662E-3</v>
      </c>
      <c r="C50" s="58">
        <f t="shared" si="2"/>
        <v>0</v>
      </c>
      <c r="D50" s="58">
        <f t="shared" si="3"/>
        <v>1.7479199677630756E-4</v>
      </c>
      <c r="E50" s="58">
        <f t="shared" si="4"/>
        <v>0</v>
      </c>
      <c r="F50" s="58">
        <f t="shared" si="5"/>
        <v>9.6846326717026156E-5</v>
      </c>
      <c r="G50" s="58">
        <f t="shared" si="0"/>
        <v>3.7000000000000002E-3</v>
      </c>
      <c r="H50" s="58">
        <f t="shared" si="1"/>
        <v>3.4224915548303203E-3</v>
      </c>
      <c r="I50" s="58">
        <f t="shared" si="13"/>
        <v>9608.1243865588494</v>
      </c>
      <c r="J50" s="58">
        <f t="shared" si="14"/>
        <v>32.883724570756911</v>
      </c>
      <c r="K50" s="58">
        <f t="shared" si="6"/>
        <v>9591.6825242734703</v>
      </c>
      <c r="L50" s="58">
        <f t="shared" si="7"/>
        <v>283478.07824697573</v>
      </c>
      <c r="M50" s="58">
        <f t="shared" si="8"/>
        <v>29.50399753811924</v>
      </c>
      <c r="O50" s="58">
        <f>'Quintile Functions'!$CY58</f>
        <v>7135.4475336000032</v>
      </c>
      <c r="Q50" s="58">
        <f>'Male Inactive'!Q50*'MI Epi'!DC68</f>
        <v>1.5527996134591642E-3</v>
      </c>
      <c r="R50" s="58">
        <f>'Male Inactive'!R50*'MI Epi'!DC68</f>
        <v>0</v>
      </c>
      <c r="S50" s="58">
        <f t="shared" si="9"/>
        <v>1.5515946439121908E-3</v>
      </c>
      <c r="T50" s="58">
        <f t="shared" si="9"/>
        <v>0</v>
      </c>
      <c r="U50" s="58">
        <f t="shared" si="15"/>
        <v>6.2972764309042776E-3</v>
      </c>
      <c r="W50" s="58">
        <f>'Male Inactive'!W50*'Stroke Epi'!$CR76</f>
        <v>6.9916798710523023E-4</v>
      </c>
      <c r="X50" s="58">
        <f>'Male Inactive'!X50*'Stroke Epi'!$CR76</f>
        <v>1.7479199677630756E-4</v>
      </c>
      <c r="Y50" s="58">
        <f t="shared" si="10"/>
        <v>6.9892362612122838E-4</v>
      </c>
      <c r="Z50" s="58">
        <f t="shared" si="10"/>
        <v>1.7477672154520008E-4</v>
      </c>
      <c r="AA50" s="58">
        <f t="shared" si="16"/>
        <v>2.8213867514649098E-3</v>
      </c>
      <c r="AC50" s="58">
        <f>'Male Inactive'!AC50*'Bowel Cancer Epi'!$CO93</f>
        <v>2.9053898015107843E-4</v>
      </c>
      <c r="AD50" s="58">
        <f>'Male Inactive'!AD50*'Bowel Cancer Epi'!$CO93</f>
        <v>9.6846326717026156E-5</v>
      </c>
      <c r="AE50" s="58">
        <f t="shared" si="19"/>
        <v>2.9049677778880678E-4</v>
      </c>
      <c r="AF50" s="58">
        <f t="shared" si="19"/>
        <v>9.6841637262867764E-5</v>
      </c>
      <c r="AG50" s="58">
        <f t="shared" si="17"/>
        <v>8.7284137505873067E-4</v>
      </c>
      <c r="AI50" s="58">
        <f>'Male Inactive'!AI50*'Diabetes Epi'!$BV103</f>
        <v>5.216733058481221E-3</v>
      </c>
      <c r="AJ50" s="58">
        <f>'Male Inactive'!AJ50*'Diabetes Epi'!$BV103</f>
        <v>0</v>
      </c>
      <c r="AK50" s="58">
        <f t="shared" si="20"/>
        <v>5.2031495373789927E-3</v>
      </c>
      <c r="AL50" s="58">
        <f t="shared" si="20"/>
        <v>0</v>
      </c>
      <c r="AM50" s="58">
        <f t="shared" si="18"/>
        <v>6.2431337014067542E-2</v>
      </c>
    </row>
    <row r="51" spans="1:39">
      <c r="A51" s="58">
        <v>53</v>
      </c>
      <c r="B51" s="58">
        <f>'ACM Rates'!M64-(SUM(C51:F51))</f>
        <v>3.4303001677470318E-3</v>
      </c>
      <c r="C51" s="58">
        <f t="shared" si="2"/>
        <v>0</v>
      </c>
      <c r="D51" s="58">
        <f t="shared" si="3"/>
        <v>1.7287797199934114E-4</v>
      </c>
      <c r="E51" s="58">
        <f t="shared" si="4"/>
        <v>0</v>
      </c>
      <c r="F51" s="58">
        <f t="shared" si="5"/>
        <v>9.6821860253627298E-5</v>
      </c>
      <c r="G51" s="58">
        <f t="shared" si="0"/>
        <v>3.7000000000000002E-3</v>
      </c>
      <c r="H51" s="58">
        <f t="shared" si="1"/>
        <v>3.4244234097283721E-3</v>
      </c>
      <c r="I51" s="58">
        <f t="shared" si="13"/>
        <v>9575.2406619880931</v>
      </c>
      <c r="J51" s="58">
        <f t="shared" si="14"/>
        <v>32.789678276695021</v>
      </c>
      <c r="K51" s="58">
        <f t="shared" si="6"/>
        <v>9558.8458228497457</v>
      </c>
      <c r="L51" s="58">
        <f t="shared" si="7"/>
        <v>273919.23242412601</v>
      </c>
      <c r="M51" s="58">
        <f t="shared" si="8"/>
        <v>28.60703371263909</v>
      </c>
      <c r="O51" s="58">
        <f>'Quintile Functions'!$CY59</f>
        <v>6958.5600568000009</v>
      </c>
      <c r="Q51" s="58">
        <f>'Male Inactive'!Q51*'MI Epi'!DC69</f>
        <v>1.5520352759453842E-3</v>
      </c>
      <c r="R51" s="58">
        <f>'Male Inactive'!R51*'MI Epi'!DC69</f>
        <v>0</v>
      </c>
      <c r="S51" s="58">
        <f t="shared" si="9"/>
        <v>1.5508314920487098E-3</v>
      </c>
      <c r="T51" s="58">
        <f t="shared" si="9"/>
        <v>0</v>
      </c>
      <c r="U51" s="58">
        <f t="shared" si="15"/>
        <v>7.8391002544350424E-3</v>
      </c>
      <c r="W51" s="58">
        <f>'Male Inactive'!W51*'Stroke Epi'!$CR77</f>
        <v>6.9151188799736456E-4</v>
      </c>
      <c r="X51" s="58">
        <f>'Male Inactive'!X51*'Stroke Epi'!$CR77</f>
        <v>1.7287797199934114E-4</v>
      </c>
      <c r="Y51" s="58">
        <f t="shared" si="10"/>
        <v>6.9127284875436512E-4</v>
      </c>
      <c r="Z51" s="58">
        <f t="shared" si="10"/>
        <v>1.7286302946384335E-4</v>
      </c>
      <c r="AA51" s="58">
        <f t="shared" si="16"/>
        <v>3.3441462010913082E-3</v>
      </c>
      <c r="AC51" s="58">
        <f>'Male Inactive'!AC51*'Bowel Cancer Epi'!$CO94</f>
        <v>2.9046558076088183E-4</v>
      </c>
      <c r="AD51" s="58">
        <f>'Male Inactive'!AD51*'Bowel Cancer Epi'!$CO94</f>
        <v>9.6821860253627298E-5</v>
      </c>
      <c r="AE51" s="58">
        <f t="shared" si="19"/>
        <v>2.9042339971818709E-4</v>
      </c>
      <c r="AF51" s="58">
        <f t="shared" si="19"/>
        <v>9.6817173168561865E-5</v>
      </c>
      <c r="AG51" s="58">
        <f t="shared" si="17"/>
        <v>1.0663462246919826E-3</v>
      </c>
      <c r="AI51" s="58">
        <f>'Male Inactive'!AI51*'Diabetes Epi'!$BV104</f>
        <v>5.2192029051371961E-3</v>
      </c>
      <c r="AJ51" s="58">
        <f>'Male Inactive'!AJ51*'Diabetes Epi'!$BV104</f>
        <v>0</v>
      </c>
      <c r="AK51" s="58">
        <f t="shared" si="20"/>
        <v>5.2056065300192245E-3</v>
      </c>
      <c r="AL51" s="58">
        <f t="shared" si="20"/>
        <v>0</v>
      </c>
      <c r="AM51" s="58">
        <f t="shared" si="18"/>
        <v>6.7309646969143835E-2</v>
      </c>
    </row>
    <row r="52" spans="1:39">
      <c r="A52" s="58">
        <v>54</v>
      </c>
      <c r="B52" s="58">
        <f>'ACM Rates'!M65-(SUM(C52:F52))</f>
        <v>3.4296015884906885E-3</v>
      </c>
      <c r="C52" s="58">
        <f t="shared" si="2"/>
        <v>0</v>
      </c>
      <c r="D52" s="58">
        <f t="shared" si="3"/>
        <v>1.7360097491478905E-4</v>
      </c>
      <c r="E52" s="58">
        <f t="shared" si="4"/>
        <v>0</v>
      </c>
      <c r="F52" s="58">
        <f t="shared" si="5"/>
        <v>9.6797436594522703E-5</v>
      </c>
      <c r="G52" s="58">
        <f t="shared" si="0"/>
        <v>3.7000000000000002E-3</v>
      </c>
      <c r="H52" s="58">
        <f t="shared" si="1"/>
        <v>3.4237272224599824E-3</v>
      </c>
      <c r="I52" s="58">
        <f t="shared" si="13"/>
        <v>9542.4509837113983</v>
      </c>
      <c r="J52" s="58">
        <f t="shared" si="14"/>
        <v>32.670749201922753</v>
      </c>
      <c r="K52" s="58">
        <f t="shared" si="6"/>
        <v>9526.1156091104367</v>
      </c>
      <c r="L52" s="58">
        <f t="shared" si="7"/>
        <v>264393.11681501562</v>
      </c>
      <c r="M52" s="58">
        <f t="shared" si="8"/>
        <v>27.707044790308551</v>
      </c>
      <c r="O52" s="58">
        <f>'Quintile Functions'!$CY60</f>
        <v>6763.1548020000009</v>
      </c>
      <c r="Q52" s="58">
        <f>'Male Inactive'!Q52*'MI Epi'!DC70</f>
        <v>1.551315319335664E-3</v>
      </c>
      <c r="R52" s="58">
        <f>'Male Inactive'!R52*'MI Epi'!DC70</f>
        <v>0</v>
      </c>
      <c r="S52" s="58">
        <f t="shared" si="9"/>
        <v>1.550112651711566E-3</v>
      </c>
      <c r="T52" s="58">
        <f t="shared" si="9"/>
        <v>0</v>
      </c>
      <c r="U52" s="58">
        <f t="shared" si="15"/>
        <v>9.3777746229398475E-3</v>
      </c>
      <c r="W52" s="58">
        <f>'Male Inactive'!W52*'Stroke Epi'!$CR78</f>
        <v>6.9440389965915621E-4</v>
      </c>
      <c r="X52" s="58">
        <f>'Male Inactive'!X52*'Stroke Epi'!$CR78</f>
        <v>1.7360097491478905E-4</v>
      </c>
      <c r="Y52" s="58">
        <f t="shared" si="10"/>
        <v>6.9416285706813685E-4</v>
      </c>
      <c r="Z52" s="58">
        <f t="shared" si="10"/>
        <v>1.7358590713745237E-4</v>
      </c>
      <c r="AA52" s="58">
        <f t="shared" si="16"/>
        <v>3.8609117118057457E-3</v>
      </c>
      <c r="AC52" s="58">
        <f>'Male Inactive'!AC52*'Bowel Cancer Epi'!$CO95</f>
        <v>2.9039230978356804E-4</v>
      </c>
      <c r="AD52" s="58">
        <f>'Male Inactive'!AD52*'Bowel Cancer Epi'!$CO95</f>
        <v>9.6797436594522703E-5</v>
      </c>
      <c r="AE52" s="58">
        <f t="shared" si="19"/>
        <v>2.9035015001788178E-4</v>
      </c>
      <c r="AF52" s="58">
        <f t="shared" si="19"/>
        <v>9.6792751873797656E-5</v>
      </c>
      <c r="AG52" s="58">
        <f t="shared" si="17"/>
        <v>1.2597647262054046E-3</v>
      </c>
      <c r="AI52" s="58">
        <f>'Male Inactive'!AI52*'Diabetes Epi'!$BV105</f>
        <v>5.223122141696286E-3</v>
      </c>
      <c r="AJ52" s="58">
        <f>'Male Inactive'!AJ52*'Diabetes Epi'!$BV105</f>
        <v>0</v>
      </c>
      <c r="AK52" s="58">
        <f t="shared" si="20"/>
        <v>5.2095053569346517E-3</v>
      </c>
      <c r="AL52" s="58">
        <f t="shared" si="20"/>
        <v>0</v>
      </c>
      <c r="AM52" s="58">
        <f t="shared" si="18"/>
        <v>7.2164865961367203E-2</v>
      </c>
    </row>
    <row r="53" spans="1:39">
      <c r="A53" s="58">
        <v>55</v>
      </c>
      <c r="B53" s="58">
        <f>'ACM Rates'!M66-(SUM(C53:F53))</f>
        <v>5.3480968340529596E-3</v>
      </c>
      <c r="C53" s="58">
        <f t="shared" si="2"/>
        <v>0</v>
      </c>
      <c r="D53" s="58">
        <f t="shared" si="3"/>
        <v>2.6158603040932519E-4</v>
      </c>
      <c r="E53" s="58">
        <f t="shared" si="4"/>
        <v>0</v>
      </c>
      <c r="F53" s="58">
        <f t="shared" si="5"/>
        <v>2.9031713553771615E-4</v>
      </c>
      <c r="G53" s="58">
        <f t="shared" si="0"/>
        <v>5.9000000000000007E-3</v>
      </c>
      <c r="H53" s="58">
        <f t="shared" si="1"/>
        <v>5.3338212246315519E-3</v>
      </c>
      <c r="I53" s="58">
        <f t="shared" si="13"/>
        <v>9509.7802345094751</v>
      </c>
      <c r="J53" s="58">
        <f t="shared" si="14"/>
        <v>50.723467656408253</v>
      </c>
      <c r="K53" s="58">
        <f t="shared" si="6"/>
        <v>9484.4185006812713</v>
      </c>
      <c r="L53" s="58">
        <f t="shared" si="7"/>
        <v>254908.69831433429</v>
      </c>
      <c r="M53" s="58">
        <f t="shared" si="8"/>
        <v>26.804898959632244</v>
      </c>
      <c r="O53" s="58">
        <f>'Quintile Functions'!$CY61</f>
        <v>6548.8705950000003</v>
      </c>
      <c r="Q53" s="58">
        <f>'Male Inactive'!Q53*'MI Epi'!DC71</f>
        <v>2.3715260883073095E-3</v>
      </c>
      <c r="R53" s="58">
        <f>'Male Inactive'!R53*'MI Epi'!DC71</f>
        <v>0</v>
      </c>
      <c r="S53" s="58">
        <f t="shared" si="9"/>
        <v>2.3687162419604446E-3</v>
      </c>
      <c r="T53" s="58">
        <f t="shared" si="9"/>
        <v>0</v>
      </c>
      <c r="U53" s="58">
        <f t="shared" si="15"/>
        <v>1.0913350667563495E-2</v>
      </c>
      <c r="W53" s="58">
        <f>'Male Inactive'!W53*'Stroke Epi'!$CR79</f>
        <v>1.2207348085768513E-3</v>
      </c>
      <c r="X53" s="58">
        <f>'Male Inactive'!X53*'Stroke Epi'!$CR79</f>
        <v>2.6158603040932519E-4</v>
      </c>
      <c r="Y53" s="58">
        <f t="shared" si="10"/>
        <v>1.2199900149364451E-3</v>
      </c>
      <c r="Z53" s="58">
        <f t="shared" si="10"/>
        <v>2.6155181976672548E-4</v>
      </c>
      <c r="AA53" s="58">
        <f t="shared" si="16"/>
        <v>4.379568791653245E-3</v>
      </c>
      <c r="AC53" s="58">
        <f>'Male Inactive'!AC53*'Bowel Cancer Epi'!$CO96</f>
        <v>4.8386189256286041E-4</v>
      </c>
      <c r="AD53" s="58">
        <f>'Male Inactive'!AD53*'Bowel Cancer Epi'!$CO96</f>
        <v>2.9031713553771615E-4</v>
      </c>
      <c r="AE53" s="58">
        <f t="shared" si="19"/>
        <v>4.8374485027546932E-4</v>
      </c>
      <c r="AF53" s="58">
        <f t="shared" si="19"/>
        <v>2.9027499759604058E-4</v>
      </c>
      <c r="AG53" s="58">
        <f t="shared" si="17"/>
        <v>1.453097000729688E-3</v>
      </c>
      <c r="AI53" s="58">
        <f>'Male Inactive'!AI53*'Diabetes Epi'!$BV106</f>
        <v>6.6891240401800948E-3</v>
      </c>
      <c r="AJ53" s="58">
        <f>'Male Inactive'!AJ53*'Diabetes Epi'!$BV106</f>
        <v>0</v>
      </c>
      <c r="AK53" s="58">
        <f t="shared" si="20"/>
        <v>6.6668016501117977E-3</v>
      </c>
      <c r="AL53" s="58">
        <f t="shared" si="20"/>
        <v>0</v>
      </c>
      <c r="AM53" s="58">
        <f t="shared" si="18"/>
        <v>7.6998428062493643E-2</v>
      </c>
    </row>
    <row r="54" spans="1:39">
      <c r="A54" s="58">
        <v>56</v>
      </c>
      <c r="B54" s="58">
        <f>'ACM Rates'!M67-(SUM(C54:F54))</f>
        <v>5.3468972325543002E-3</v>
      </c>
      <c r="C54" s="58">
        <f t="shared" si="2"/>
        <v>0</v>
      </c>
      <c r="D54" s="58">
        <f t="shared" si="3"/>
        <v>2.6286696803079924E-4</v>
      </c>
      <c r="E54" s="58">
        <f t="shared" si="4"/>
        <v>0</v>
      </c>
      <c r="F54" s="58">
        <f t="shared" si="5"/>
        <v>2.9023579941490159E-4</v>
      </c>
      <c r="G54" s="58">
        <f t="shared" si="0"/>
        <v>5.9000000000000007E-3</v>
      </c>
      <c r="H54" s="58">
        <f t="shared" si="1"/>
        <v>5.3326280208771948E-3</v>
      </c>
      <c r="I54" s="58">
        <f t="shared" si="13"/>
        <v>9459.0567668530675</v>
      </c>
      <c r="J54" s="58">
        <f t="shared" si="14"/>
        <v>50.44163116598871</v>
      </c>
      <c r="K54" s="58">
        <f t="shared" si="6"/>
        <v>9433.8359512700736</v>
      </c>
      <c r="L54" s="58">
        <f t="shared" si="7"/>
        <v>245474.86236306417</v>
      </c>
      <c r="M54" s="58">
        <f t="shared" si="8"/>
        <v>25.951304491930983</v>
      </c>
      <c r="O54" s="58">
        <f>'Quintile Functions'!$CY62</f>
        <v>6315.3462616000015</v>
      </c>
      <c r="Q54" s="58">
        <f>'Male Inactive'!Q54*'MI Epi'!DC72</f>
        <v>2.3703909307202665E-3</v>
      </c>
      <c r="R54" s="58">
        <f>'Male Inactive'!R54*'MI Epi'!DC72</f>
        <v>0</v>
      </c>
      <c r="S54" s="58">
        <f t="shared" si="9"/>
        <v>2.3675837725968263E-3</v>
      </c>
      <c r="T54" s="58">
        <f t="shared" si="9"/>
        <v>0</v>
      </c>
      <c r="U54" s="58">
        <f t="shared" si="15"/>
        <v>1.3256216278543471E-2</v>
      </c>
      <c r="W54" s="58">
        <f>'Male Inactive'!W54*'Stroke Epi'!$CR80</f>
        <v>1.226712517477063E-3</v>
      </c>
      <c r="X54" s="58">
        <f>'Male Inactive'!X54*'Stroke Epi'!$CR80</f>
        <v>2.6286696803079924E-4</v>
      </c>
      <c r="Y54" s="58">
        <f t="shared" si="10"/>
        <v>1.2259604132467405E-3</v>
      </c>
      <c r="Z54" s="58">
        <f t="shared" si="10"/>
        <v>2.6283242153646302E-4</v>
      </c>
      <c r="AA54" s="58">
        <f t="shared" si="16"/>
        <v>5.334059089489019E-3</v>
      </c>
      <c r="AC54" s="58">
        <f>'Male Inactive'!AC54*'Bowel Cancer Epi'!$CO97</f>
        <v>4.8372633235816938E-4</v>
      </c>
      <c r="AD54" s="58">
        <f>'Male Inactive'!AD54*'Bowel Cancer Epi'!$CO97</f>
        <v>2.9023579941490159E-4</v>
      </c>
      <c r="AE54" s="58">
        <f t="shared" si="19"/>
        <v>4.8360935563818153E-4</v>
      </c>
      <c r="AF54" s="58">
        <f t="shared" si="19"/>
        <v>2.9019368507976484E-4</v>
      </c>
      <c r="AG54" s="58">
        <f t="shared" si="17"/>
        <v>1.6463418170850597E-3</v>
      </c>
      <c r="AI54" s="58">
        <f>'Male Inactive'!AI54*'Diabetes Epi'!$BV107</f>
        <v>6.6966990668170861E-3</v>
      </c>
      <c r="AJ54" s="58">
        <f>'Male Inactive'!AJ54*'Diabetes Epi'!$BV107</f>
        <v>0</v>
      </c>
      <c r="AK54" s="58">
        <f t="shared" si="20"/>
        <v>6.6743261470495474E-3</v>
      </c>
      <c r="AL54" s="58">
        <f t="shared" si="20"/>
        <v>0</v>
      </c>
      <c r="AM54" s="58">
        <f t="shared" si="18"/>
        <v>8.3151896465342393E-2</v>
      </c>
    </row>
    <row r="55" spans="1:39">
      <c r="A55" s="58">
        <v>57</v>
      </c>
      <c r="B55" s="58">
        <f>'ACM Rates'!M68-(SUM(C55:F55))</f>
        <v>5.3456275698227397E-3</v>
      </c>
      <c r="C55" s="58">
        <f t="shared" si="2"/>
        <v>0</v>
      </c>
      <c r="D55" s="58">
        <f t="shared" si="3"/>
        <v>2.642306451083616E-4</v>
      </c>
      <c r="E55" s="58">
        <f t="shared" si="4"/>
        <v>0</v>
      </c>
      <c r="F55" s="58">
        <f t="shared" si="5"/>
        <v>2.9014178506889905E-4</v>
      </c>
      <c r="G55" s="58">
        <f t="shared" si="0"/>
        <v>5.9000000000000007E-3</v>
      </c>
      <c r="H55" s="58">
        <f t="shared" si="1"/>
        <v>5.3313651279829344E-3</v>
      </c>
      <c r="I55" s="58">
        <f t="shared" si="13"/>
        <v>9408.6151356870796</v>
      </c>
      <c r="J55" s="58">
        <f t="shared" si="14"/>
        <v>50.160762637014521</v>
      </c>
      <c r="K55" s="58">
        <f t="shared" si="6"/>
        <v>9383.5347543685712</v>
      </c>
      <c r="L55" s="58">
        <f t="shared" si="7"/>
        <v>236091.32760869563</v>
      </c>
      <c r="M55" s="58">
        <f t="shared" si="8"/>
        <v>25.093100759663997</v>
      </c>
      <c r="O55" s="58">
        <f>'Quintile Functions'!$CY63</f>
        <v>6062.2206276000015</v>
      </c>
      <c r="Q55" s="58">
        <f>'Male Inactive'!Q55*'MI Epi'!DC73</f>
        <v>2.3690583038824139E-3</v>
      </c>
      <c r="R55" s="58">
        <f>'Male Inactive'!R55*'MI Epi'!DC73</f>
        <v>0</v>
      </c>
      <c r="S55" s="58">
        <f t="shared" si="9"/>
        <v>2.3662542999788316E-3</v>
      </c>
      <c r="T55" s="58">
        <f t="shared" si="9"/>
        <v>0</v>
      </c>
      <c r="U55" s="58">
        <f t="shared" si="15"/>
        <v>1.5592414848593184E-2</v>
      </c>
      <c r="W55" s="58">
        <f>'Male Inactive'!W55*'Stroke Epi'!$CR81</f>
        <v>1.2330763438390209E-3</v>
      </c>
      <c r="X55" s="58">
        <f>'Male Inactive'!X55*'Stroke Epi'!$CR81</f>
        <v>2.642306451083616E-4</v>
      </c>
      <c r="Y55" s="58">
        <f t="shared" si="10"/>
        <v>1.2323164175852552E-3</v>
      </c>
      <c r="Z55" s="58">
        <f t="shared" si="10"/>
        <v>2.6419573926594886E-4</v>
      </c>
      <c r="AA55" s="58">
        <f t="shared" si="16"/>
        <v>6.2923015567688673E-3</v>
      </c>
      <c r="AC55" s="58">
        <f>'Male Inactive'!AC55*'Bowel Cancer Epi'!$CO98</f>
        <v>4.8356964178149849E-4</v>
      </c>
      <c r="AD55" s="58">
        <f>'Male Inactive'!AD55*'Bowel Cancer Epi'!$CO98</f>
        <v>2.9014178506889905E-4</v>
      </c>
      <c r="AE55" s="58">
        <f t="shared" si="19"/>
        <v>4.8345274082628453E-4</v>
      </c>
      <c r="AF55" s="58">
        <f t="shared" si="19"/>
        <v>2.900996980116366E-4</v>
      </c>
      <c r="AG55" s="58">
        <f t="shared" si="17"/>
        <v>1.8394951112031619E-3</v>
      </c>
      <c r="AI55" s="58">
        <f>'Male Inactive'!AI55*'Diabetes Epi'!$BV108</f>
        <v>6.704316610562748E-3</v>
      </c>
      <c r="AJ55" s="58">
        <f>'Male Inactive'!AJ55*'Diabetes Epi'!$BV108</f>
        <v>0</v>
      </c>
      <c r="AK55" s="58">
        <f t="shared" si="20"/>
        <v>6.6818928200039762E-3</v>
      </c>
      <c r="AL55" s="58">
        <f t="shared" si="20"/>
        <v>0</v>
      </c>
      <c r="AM55" s="58">
        <f t="shared" si="18"/>
        <v>8.9271239735636554E-2</v>
      </c>
    </row>
    <row r="56" spans="1:39">
      <c r="A56" s="58">
        <v>58</v>
      </c>
      <c r="B56" s="58">
        <f>'ACM Rates'!M69-(SUM(C56:F56))</f>
        <v>5.3452594450186562E-3</v>
      </c>
      <c r="C56" s="58">
        <f t="shared" si="2"/>
        <v>0</v>
      </c>
      <c r="D56" s="58">
        <f t="shared" si="3"/>
        <v>2.6472067783629607E-4</v>
      </c>
      <c r="E56" s="58">
        <f t="shared" si="4"/>
        <v>0</v>
      </c>
      <c r="F56" s="58">
        <f t="shared" si="5"/>
        <v>2.9001987714504809E-4</v>
      </c>
      <c r="G56" s="58">
        <f t="shared" si="0"/>
        <v>5.9000000000000007E-3</v>
      </c>
      <c r="H56" s="58">
        <f t="shared" si="1"/>
        <v>5.3309989657192025E-3</v>
      </c>
      <c r="I56" s="58">
        <f t="shared" si="13"/>
        <v>9358.4543730500645</v>
      </c>
      <c r="J56" s="58">
        <f t="shared" si="14"/>
        <v>49.889910583460242</v>
      </c>
      <c r="K56" s="58">
        <f t="shared" si="6"/>
        <v>9333.5094177583342</v>
      </c>
      <c r="L56" s="58">
        <f t="shared" si="7"/>
        <v>226757.81819093728</v>
      </c>
      <c r="M56" s="58">
        <f t="shared" si="8"/>
        <v>24.230263796972856</v>
      </c>
      <c r="O56" s="58">
        <f>'Quintile Functions'!$CY64</f>
        <v>5789.1325188000028</v>
      </c>
      <c r="Q56" s="58">
        <f>'Male Inactive'!Q56*'MI Epi'!DC74</f>
        <v>2.3672047906222022E-3</v>
      </c>
      <c r="R56" s="58">
        <f>'Male Inactive'!R56*'MI Epi'!DC74</f>
        <v>0</v>
      </c>
      <c r="S56" s="58">
        <f t="shared" si="9"/>
        <v>2.3644051708886504E-3</v>
      </c>
      <c r="T56" s="58">
        <f t="shared" si="9"/>
        <v>0</v>
      </c>
      <c r="U56" s="58">
        <f t="shared" si="15"/>
        <v>1.7921773529889478E-2</v>
      </c>
      <c r="W56" s="58">
        <f>'Male Inactive'!W56*'Stroke Epi'!$CR82</f>
        <v>1.2353631632360488E-3</v>
      </c>
      <c r="X56" s="58">
        <f>'Male Inactive'!X56*'Stroke Epi'!$CR82</f>
        <v>2.6472067783629607E-4</v>
      </c>
      <c r="Y56" s="58">
        <f t="shared" si="10"/>
        <v>1.2346004162856472E-3</v>
      </c>
      <c r="Z56" s="58">
        <f t="shared" si="10"/>
        <v>2.6468564240922365E-4</v>
      </c>
      <c r="AA56" s="58">
        <f t="shared" si="16"/>
        <v>7.2545847589588312E-3</v>
      </c>
      <c r="AC56" s="58">
        <f>'Male Inactive'!AC56*'Bowel Cancer Epi'!$CO99</f>
        <v>4.8336646190841358E-4</v>
      </c>
      <c r="AD56" s="58">
        <f>'Male Inactive'!AD56*'Bowel Cancer Epi'!$CO99</f>
        <v>2.9001987714504809E-4</v>
      </c>
      <c r="AE56" s="58">
        <f t="shared" si="19"/>
        <v>4.8324965916046736E-4</v>
      </c>
      <c r="AF56" s="58">
        <f t="shared" si="19"/>
        <v>2.8997782544581963E-4</v>
      </c>
      <c r="AG56" s="58">
        <f t="shared" si="17"/>
        <v>2.032548486766767E-3</v>
      </c>
      <c r="AI56" s="58">
        <f>'Male Inactive'!AI56*'Diabetes Epi'!$BV109</f>
        <v>6.709731520295528E-3</v>
      </c>
      <c r="AJ56" s="58">
        <f>'Male Inactive'!AJ56*'Diabetes Epi'!$BV109</f>
        <v>0</v>
      </c>
      <c r="AK56" s="58">
        <f t="shared" si="20"/>
        <v>6.68727153332771E-3</v>
      </c>
      <c r="AL56" s="58">
        <f t="shared" si="20"/>
        <v>0</v>
      </c>
      <c r="AM56" s="58">
        <f t="shared" si="18"/>
        <v>9.5356631699818131E-2</v>
      </c>
    </row>
    <row r="57" spans="1:39">
      <c r="A57" s="58">
        <v>59</v>
      </c>
      <c r="B57" s="58">
        <f>'ACM Rates'!M70-(SUM(C57:F57))</f>
        <v>5.3449699579030769E-3</v>
      </c>
      <c r="C57" s="58">
        <f t="shared" si="2"/>
        <v>0</v>
      </c>
      <c r="D57" s="58">
        <f t="shared" si="3"/>
        <v>2.6520216644269798E-4</v>
      </c>
      <c r="E57" s="58">
        <f t="shared" si="4"/>
        <v>0</v>
      </c>
      <c r="F57" s="58">
        <f t="shared" si="5"/>
        <v>2.8982787565422566E-4</v>
      </c>
      <c r="G57" s="58">
        <f t="shared" si="0"/>
        <v>5.9000000000000007E-3</v>
      </c>
      <c r="H57" s="58">
        <f t="shared" si="1"/>
        <v>5.3307110218174802E-3</v>
      </c>
      <c r="I57" s="58">
        <f t="shared" si="13"/>
        <v>9308.5644624666038</v>
      </c>
      <c r="J57" s="58">
        <f t="shared" si="14"/>
        <v>49.621267177369234</v>
      </c>
      <c r="K57" s="58">
        <f t="shared" si="6"/>
        <v>9283.7538288779178</v>
      </c>
      <c r="L57" s="58">
        <f t="shared" si="7"/>
        <v>217474.06436205938</v>
      </c>
      <c r="M57" s="58">
        <f t="shared" si="8"/>
        <v>23.36279296758854</v>
      </c>
      <c r="O57" s="58">
        <f>'Quintile Functions'!$CY65</f>
        <v>5495.720761000006</v>
      </c>
      <c r="Q57" s="58">
        <f>'Male Inactive'!Q57*'MI Epi'!DC75</f>
        <v>2.3639263925897313E-3</v>
      </c>
      <c r="R57" s="58">
        <f>'Male Inactive'!R57*'MI Epi'!DC75</f>
        <v>0</v>
      </c>
      <c r="S57" s="58">
        <f t="shared" si="9"/>
        <v>2.3611345189561428E-3</v>
      </c>
      <c r="T57" s="58">
        <f t="shared" si="9"/>
        <v>0</v>
      </c>
      <c r="U57" s="58">
        <f t="shared" si="15"/>
        <v>2.0243804366772561E-2</v>
      </c>
      <c r="W57" s="58">
        <f>'Male Inactive'!W57*'Stroke Epi'!$CR83</f>
        <v>1.2376101100659239E-3</v>
      </c>
      <c r="X57" s="58">
        <f>'Male Inactive'!X57*'Stroke Epi'!$CR83</f>
        <v>2.6520216644269798E-4</v>
      </c>
      <c r="Y57" s="58">
        <f t="shared" si="10"/>
        <v>1.236844586512742E-3</v>
      </c>
      <c r="Z57" s="58">
        <f t="shared" si="10"/>
        <v>2.6516700345668998E-4</v>
      </c>
      <c r="AA57" s="58">
        <f t="shared" si="16"/>
        <v>8.2177181314746304E-3</v>
      </c>
      <c r="AC57" s="58">
        <f>'Male Inactive'!AC57*'Bowel Cancer Epi'!$CO100</f>
        <v>4.8304645942370952E-4</v>
      </c>
      <c r="AD57" s="58">
        <f>'Male Inactive'!AD57*'Bowel Cancer Epi'!$CO100</f>
        <v>2.8982787565422566E-4</v>
      </c>
      <c r="AE57" s="58">
        <f t="shared" si="19"/>
        <v>4.8292981126563106E-4</v>
      </c>
      <c r="AF57" s="58">
        <f t="shared" si="19"/>
        <v>2.8978587961281388E-4</v>
      </c>
      <c r="AG57" s="58">
        <f t="shared" si="17"/>
        <v>2.2254834329644142E-3</v>
      </c>
      <c r="AI57" s="58">
        <f>'Male Inactive'!AI57*'Diabetes Epi'!$BV110</f>
        <v>6.7066517896962035E-3</v>
      </c>
      <c r="AJ57" s="58">
        <f>'Male Inactive'!AJ57*'Diabetes Epi'!$BV110</f>
        <v>0</v>
      </c>
      <c r="AK57" s="58">
        <f t="shared" si="20"/>
        <v>6.6842123930124231E-3</v>
      </c>
      <c r="AL57" s="58">
        <f t="shared" si="20"/>
        <v>0</v>
      </c>
      <c r="AM57" s="58">
        <f t="shared" si="18"/>
        <v>0.10140622754446563</v>
      </c>
    </row>
    <row r="58" spans="1:39">
      <c r="A58" s="58">
        <v>60</v>
      </c>
      <c r="B58" s="58">
        <f>'ACM Rates'!M71-(SUM(C58:F58))</f>
        <v>8.5844938784848304E-3</v>
      </c>
      <c r="C58" s="58">
        <f t="shared" si="2"/>
        <v>9.0528733150753118E-5</v>
      </c>
      <c r="D58" s="58">
        <f t="shared" si="3"/>
        <v>4.4279216951123676E-4</v>
      </c>
      <c r="E58" s="58">
        <f t="shared" si="4"/>
        <v>0</v>
      </c>
      <c r="F58" s="58">
        <f t="shared" si="5"/>
        <v>4.8218521885317966E-4</v>
      </c>
      <c r="G58" s="58">
        <f t="shared" si="0"/>
        <v>9.5999999999999992E-3</v>
      </c>
      <c r="H58" s="58">
        <f t="shared" si="1"/>
        <v>8.5477523219674723E-3</v>
      </c>
      <c r="I58" s="58">
        <f t="shared" si="13"/>
        <v>9258.9431952892337</v>
      </c>
      <c r="J58" s="58">
        <f t="shared" si="14"/>
        <v>79.143153196498474</v>
      </c>
      <c r="K58" s="58">
        <f t="shared" si="6"/>
        <v>9219.3716186909842</v>
      </c>
      <c r="L58" s="58">
        <f t="shared" si="7"/>
        <v>208254.69274336839</v>
      </c>
      <c r="M58" s="58">
        <f t="shared" si="8"/>
        <v>22.492274588024713</v>
      </c>
      <c r="O58" s="58">
        <f>'Quintile Functions'!$CY66</f>
        <v>5181.6241800000025</v>
      </c>
      <c r="Q58" s="58">
        <f>'Male Inactive'!Q58*'MI Epi'!DC76</f>
        <v>2.9874481939748529E-3</v>
      </c>
      <c r="R58" s="58">
        <f>'Male Inactive'!R58*'MI Epi'!DC76</f>
        <v>9.0528733150753118E-5</v>
      </c>
      <c r="S58" s="58">
        <f t="shared" si="9"/>
        <v>2.98299021105497E-3</v>
      </c>
      <c r="T58" s="58">
        <f t="shared" si="9"/>
        <v>9.0524635548594468E-5</v>
      </c>
      <c r="U58" s="58">
        <f t="shared" si="15"/>
        <v>2.2557140540443322E-2</v>
      </c>
      <c r="W58" s="58">
        <f>'Male Inactive'!W58*'Stroke Epi'!$CR84</f>
        <v>2.125402413653936E-3</v>
      </c>
      <c r="X58" s="58">
        <f>'Male Inactive'!X58*'Stroke Epi'!$CR84</f>
        <v>4.4279216951123676E-4</v>
      </c>
      <c r="Y58" s="58">
        <f t="shared" si="10"/>
        <v>2.1231453452866811E-3</v>
      </c>
      <c r="Z58" s="58">
        <f t="shared" si="10"/>
        <v>4.4269415152631275E-4</v>
      </c>
      <c r="AA58" s="58">
        <f t="shared" si="16"/>
        <v>9.1816663492988622E-3</v>
      </c>
      <c r="AC58" s="58">
        <f>'Male Inactive'!AC58*'Bowel Cancer Epi'!$CO101</f>
        <v>6.7505930639445147E-4</v>
      </c>
      <c r="AD58" s="58">
        <f>'Male Inactive'!AD58*'Bowel Cancer Epi'!$CO101</f>
        <v>4.8218521885317966E-4</v>
      </c>
      <c r="AE58" s="58">
        <f t="shared" si="19"/>
        <v>6.7483150512359646E-4</v>
      </c>
      <c r="AF58" s="58">
        <f t="shared" si="19"/>
        <v>4.8206898624314487E-4</v>
      </c>
      <c r="AG58" s="58">
        <f t="shared" si="17"/>
        <v>2.418253388008146E-3</v>
      </c>
      <c r="AI58" s="58">
        <f>'Male Inactive'!AI58*'Diabetes Epi'!$BV111</f>
        <v>7.8047681588833857E-3</v>
      </c>
      <c r="AJ58" s="58">
        <f>'Male Inactive'!AJ58*'Diabetes Epi'!$BV111</f>
        <v>0</v>
      </c>
      <c r="AK58" s="58">
        <f t="shared" si="20"/>
        <v>7.7743900386466613E-3</v>
      </c>
      <c r="AL58" s="58">
        <f t="shared" si="20"/>
        <v>0</v>
      </c>
      <c r="AM58" s="58">
        <f t="shared" si="18"/>
        <v>0.1074126191745967</v>
      </c>
    </row>
    <row r="59" spans="1:39">
      <c r="A59" s="58">
        <v>61</v>
      </c>
      <c r="B59" s="58">
        <f>'ACM Rates'!M72-(SUM(C59:F59))</f>
        <v>8.5861677365141019E-3</v>
      </c>
      <c r="C59" s="58">
        <f t="shared" si="2"/>
        <v>8.9751475179759217E-5</v>
      </c>
      <c r="D59" s="58">
        <f t="shared" si="3"/>
        <v>4.4356065212338878E-4</v>
      </c>
      <c r="E59" s="58">
        <f t="shared" si="4"/>
        <v>0</v>
      </c>
      <c r="F59" s="58">
        <f t="shared" si="5"/>
        <v>4.8052013618274923E-4</v>
      </c>
      <c r="G59" s="58">
        <f t="shared" si="0"/>
        <v>9.5999999999999992E-3</v>
      </c>
      <c r="H59" s="58">
        <f t="shared" si="1"/>
        <v>8.5494118708838718E-3</v>
      </c>
      <c r="I59" s="58">
        <f t="shared" si="13"/>
        <v>9179.8000420927347</v>
      </c>
      <c r="J59" s="58">
        <f t="shared" si="14"/>
        <v>78.48189145220789</v>
      </c>
      <c r="K59" s="58">
        <f t="shared" si="6"/>
        <v>9140.5590963666309</v>
      </c>
      <c r="L59" s="58">
        <f t="shared" si="7"/>
        <v>199114.13364700176</v>
      </c>
      <c r="M59" s="58">
        <f t="shared" si="8"/>
        <v>21.690465231703389</v>
      </c>
      <c r="O59" s="58">
        <f>'Quintile Functions'!$CY67</f>
        <v>4846.4816016000041</v>
      </c>
      <c r="Q59" s="58">
        <f>'Male Inactive'!Q59*'MI Epi'!DC77</f>
        <v>2.961798680932055E-3</v>
      </c>
      <c r="R59" s="58">
        <f>'Male Inactive'!R59*'MI Epi'!DC77</f>
        <v>8.9751475179759217E-5</v>
      </c>
      <c r="S59" s="58">
        <f t="shared" si="9"/>
        <v>2.957416882288233E-3</v>
      </c>
      <c r="T59" s="58">
        <f t="shared" si="9"/>
        <v>8.9747447636567834E-5</v>
      </c>
      <c r="U59" s="58">
        <f t="shared" si="15"/>
        <v>2.5384616319669043E-2</v>
      </c>
      <c r="W59" s="58">
        <f>'Male Inactive'!W59*'Stroke Epi'!$CR85</f>
        <v>2.1290911301922659E-3</v>
      </c>
      <c r="X59" s="58">
        <f>'Male Inactive'!X59*'Stroke Epi'!$CR85</f>
        <v>4.4356065212338878E-4</v>
      </c>
      <c r="Y59" s="58">
        <f t="shared" si="10"/>
        <v>2.1268262233548052E-3</v>
      </c>
      <c r="Z59" s="58">
        <f t="shared" si="10"/>
        <v>4.4346229364056189E-4</v>
      </c>
      <c r="AA59" s="58">
        <f t="shared" si="16"/>
        <v>1.0847425622770059E-2</v>
      </c>
      <c r="AC59" s="58">
        <f>'Male Inactive'!AC59*'Bowel Cancer Epi'!$CO102</f>
        <v>6.727281906558489E-4</v>
      </c>
      <c r="AD59" s="58">
        <f>'Male Inactive'!AD59*'Bowel Cancer Epi'!$CO102</f>
        <v>4.8052013618274923E-4</v>
      </c>
      <c r="AE59" s="58">
        <f t="shared" si="19"/>
        <v>6.7250195978008076E-4</v>
      </c>
      <c r="AF59" s="58">
        <f t="shared" si="19"/>
        <v>4.8040470487187292E-4</v>
      </c>
      <c r="AG59" s="58">
        <f t="shared" si="17"/>
        <v>2.6106425030999105E-3</v>
      </c>
      <c r="AI59" s="58">
        <f>'Male Inactive'!AI59*'Diabetes Epi'!$BV112</f>
        <v>7.6707453053144643E-3</v>
      </c>
      <c r="AJ59" s="58">
        <f>'Male Inactive'!AJ59*'Diabetes Epi'!$BV112</f>
        <v>0</v>
      </c>
      <c r="AK59" s="58">
        <f t="shared" si="20"/>
        <v>7.6414002193769814E-3</v>
      </c>
      <c r="AL59" s="58">
        <f t="shared" si="20"/>
        <v>0</v>
      </c>
      <c r="AM59" s="58">
        <f t="shared" si="18"/>
        <v>0.11435194161670743</v>
      </c>
    </row>
    <row r="60" spans="1:39">
      <c r="A60" s="58">
        <v>62</v>
      </c>
      <c r="B60" s="58">
        <f>'ACM Rates'!M73-(SUM(C60:F60))</f>
        <v>8.5847598190484202E-3</v>
      </c>
      <c r="C60" s="58">
        <f t="shared" si="2"/>
        <v>9.0002440142477664E-5</v>
      </c>
      <c r="D60" s="58">
        <f t="shared" si="3"/>
        <v>4.4431567013414103E-4</v>
      </c>
      <c r="E60" s="58">
        <f t="shared" si="4"/>
        <v>0</v>
      </c>
      <c r="F60" s="58">
        <f t="shared" si="5"/>
        <v>4.8092207067496127E-4</v>
      </c>
      <c r="G60" s="58">
        <f t="shared" si="0"/>
        <v>9.6000000000000009E-3</v>
      </c>
      <c r="H60" s="58">
        <f t="shared" si="1"/>
        <v>8.5480159893018826E-3</v>
      </c>
      <c r="I60" s="58">
        <f t="shared" si="13"/>
        <v>9101.3181506405272</v>
      </c>
      <c r="J60" s="58">
        <f t="shared" si="14"/>
        <v>77.798213075398664</v>
      </c>
      <c r="K60" s="58">
        <f t="shared" si="6"/>
        <v>9062.4190441028277</v>
      </c>
      <c r="L60" s="58">
        <f t="shared" si="7"/>
        <v>190051.71460289892</v>
      </c>
      <c r="M60" s="58">
        <f t="shared" si="8"/>
        <v>20.881779040931953</v>
      </c>
      <c r="O60" s="58">
        <f>'Quintile Functions'!$CY68</f>
        <v>4489.9318516000003</v>
      </c>
      <c r="Q60" s="58">
        <f>'Male Inactive'!Q60*'MI Epi'!DC78</f>
        <v>2.9700805247017624E-3</v>
      </c>
      <c r="R60" s="58">
        <f>'Male Inactive'!R60*'MI Epi'!DC78</f>
        <v>9.0002440142477664E-5</v>
      </c>
      <c r="S60" s="58">
        <f t="shared" si="9"/>
        <v>2.965674199000401E-3</v>
      </c>
      <c r="T60" s="58">
        <f t="shared" si="9"/>
        <v>8.9998390044421228E-5</v>
      </c>
      <c r="U60" s="58">
        <f t="shared" si="15"/>
        <v>2.8179741921379009E-2</v>
      </c>
      <c r="W60" s="58">
        <f>'Male Inactive'!W60*'Stroke Epi'!$CR86</f>
        <v>2.1327152166438768E-3</v>
      </c>
      <c r="X60" s="58">
        <f>'Male Inactive'!X60*'Stroke Epi'!$CR86</f>
        <v>4.4431567013414103E-4</v>
      </c>
      <c r="Y60" s="58">
        <f t="shared" si="10"/>
        <v>2.130442595451254E-3</v>
      </c>
      <c r="Z60" s="58">
        <f t="shared" si="10"/>
        <v>4.4421697654439818E-4</v>
      </c>
      <c r="AA60" s="58">
        <f t="shared" si="16"/>
        <v>1.251326812579791E-2</v>
      </c>
      <c r="AC60" s="58">
        <f>'Male Inactive'!AC60*'Bowel Cancer Epi'!$CO103</f>
        <v>6.7329089894494583E-4</v>
      </c>
      <c r="AD60" s="58">
        <f>'Male Inactive'!AD60*'Bowel Cancer Epi'!$CO103</f>
        <v>4.8092207067496127E-4</v>
      </c>
      <c r="AE60" s="58">
        <f t="shared" si="19"/>
        <v>6.7306428948854524E-4</v>
      </c>
      <c r="AF60" s="58">
        <f t="shared" si="19"/>
        <v>4.8080644619208357E-4</v>
      </c>
      <c r="AG60" s="58">
        <f t="shared" si="17"/>
        <v>2.8023303484925196E-3</v>
      </c>
      <c r="AI60" s="58">
        <f>'Male Inactive'!AI60*'Diabetes Epi'!$BV113</f>
        <v>7.7547217776446934E-3</v>
      </c>
      <c r="AJ60" s="58">
        <f>'Male Inactive'!AJ60*'Diabetes Epi'!$BV113</f>
        <v>0</v>
      </c>
      <c r="AK60" s="58">
        <f t="shared" si="20"/>
        <v>7.7247314948909462E-3</v>
      </c>
      <c r="AL60" s="58">
        <f t="shared" si="20"/>
        <v>0</v>
      </c>
      <c r="AM60" s="58">
        <f t="shared" si="18"/>
        <v>0.12111953288432832</v>
      </c>
    </row>
    <row r="61" spans="1:39">
      <c r="A61" s="58">
        <v>63</v>
      </c>
      <c r="B61" s="58">
        <f>'ACM Rates'!M74-(SUM(C61:F61))</f>
        <v>8.5833000848197782E-3</v>
      </c>
      <c r="C61" s="58">
        <f t="shared" si="2"/>
        <v>9.0277490600848063E-5</v>
      </c>
      <c r="D61" s="58">
        <f t="shared" si="3"/>
        <v>4.4505801761391805E-4</v>
      </c>
      <c r="E61" s="58">
        <f t="shared" si="4"/>
        <v>0</v>
      </c>
      <c r="F61" s="58">
        <f t="shared" si="5"/>
        <v>4.8136440696545474E-4</v>
      </c>
      <c r="G61" s="58">
        <f t="shared" si="0"/>
        <v>9.5999999999999992E-3</v>
      </c>
      <c r="H61" s="58">
        <f t="shared" si="1"/>
        <v>8.5465687318484473E-3</v>
      </c>
      <c r="I61" s="58">
        <f t="shared" si="13"/>
        <v>9023.5199375651282</v>
      </c>
      <c r="J61" s="58">
        <f t="shared" si="14"/>
        <v>77.120133349605183</v>
      </c>
      <c r="K61" s="58">
        <f t="shared" si="6"/>
        <v>8984.959870890325</v>
      </c>
      <c r="L61" s="58">
        <f t="shared" si="7"/>
        <v>181066.75473200862</v>
      </c>
      <c r="M61" s="58">
        <f t="shared" si="8"/>
        <v>20.066089063340282</v>
      </c>
      <c r="O61" s="58">
        <f>'Quintile Functions'!$CY69</f>
        <v>4111.6137558000028</v>
      </c>
      <c r="Q61" s="58">
        <f>'Male Inactive'!Q61*'MI Epi'!DC79</f>
        <v>2.9791571898279859E-3</v>
      </c>
      <c r="R61" s="58">
        <f>'Male Inactive'!R61*'MI Epi'!DC79</f>
        <v>9.0277490600848063E-5</v>
      </c>
      <c r="S61" s="58">
        <f t="shared" si="9"/>
        <v>2.9747239046243878E-3</v>
      </c>
      <c r="T61" s="58">
        <f t="shared" si="9"/>
        <v>9.0273415710773186E-5</v>
      </c>
      <c r="U61" s="58">
        <f t="shared" si="15"/>
        <v>3.0974633463928234E-2</v>
      </c>
      <c r="W61" s="58">
        <f>'Male Inactive'!W61*'Stroke Epi'!$CR87</f>
        <v>2.1362784845468065E-3</v>
      </c>
      <c r="X61" s="58">
        <f>'Male Inactive'!X61*'Stroke Epi'!$CR87</f>
        <v>4.4505801761391805E-4</v>
      </c>
      <c r="Y61" s="58">
        <f t="shared" si="10"/>
        <v>2.1339982656816137E-3</v>
      </c>
      <c r="Z61" s="58">
        <f t="shared" si="10"/>
        <v>4.4495899398533378E-4</v>
      </c>
      <c r="AA61" s="58">
        <f t="shared" si="16"/>
        <v>1.4179133557120027E-2</v>
      </c>
      <c r="AC61" s="58">
        <f>'Male Inactive'!AC61*'Bowel Cancer Epi'!$CO104</f>
        <v>6.7391016975163658E-4</v>
      </c>
      <c r="AD61" s="58">
        <f>'Male Inactive'!AD61*'Bowel Cancer Epi'!$CO104</f>
        <v>4.8136440696545474E-4</v>
      </c>
      <c r="AE61" s="58">
        <f t="shared" si="19"/>
        <v>6.7368314329452339E-4</v>
      </c>
      <c r="AF61" s="58">
        <f t="shared" si="19"/>
        <v>4.8124856970666041E-4</v>
      </c>
      <c r="AG61" s="58">
        <f t="shared" si="17"/>
        <v>2.9941416459082254E-3</v>
      </c>
      <c r="AI61" s="58">
        <f>'Male Inactive'!AI61*'Diabetes Epi'!$BV114</f>
        <v>7.8455683471682133E-3</v>
      </c>
      <c r="AJ61" s="58">
        <f>'Male Inactive'!AJ61*'Diabetes Epi'!$BV114</f>
        <v>0</v>
      </c>
      <c r="AK61" s="58">
        <f t="shared" si="20"/>
        <v>7.814872204508494E-3</v>
      </c>
      <c r="AL61" s="58">
        <f t="shared" si="20"/>
        <v>0</v>
      </c>
      <c r="AM61" s="58">
        <f t="shared" si="18"/>
        <v>0.12790864850890121</v>
      </c>
    </row>
    <row r="62" spans="1:39">
      <c r="A62" s="58">
        <v>64</v>
      </c>
      <c r="B62" s="58">
        <f>'ACM Rates'!M75-(SUM(C62:F62))</f>
        <v>8.5817908785492877E-3</v>
      </c>
      <c r="C62" s="58">
        <f t="shared" si="2"/>
        <v>9.0576041591723983E-5</v>
      </c>
      <c r="D62" s="58">
        <f t="shared" si="3"/>
        <v>4.457879847449123E-4</v>
      </c>
      <c r="E62" s="58">
        <f t="shared" si="4"/>
        <v>0</v>
      </c>
      <c r="F62" s="58">
        <f t="shared" si="5"/>
        <v>4.8184509511407412E-4</v>
      </c>
      <c r="G62" s="58">
        <f t="shared" si="0"/>
        <v>9.5999999999999974E-3</v>
      </c>
      <c r="H62" s="58">
        <f t="shared" si="1"/>
        <v>8.5450724229839681E-3</v>
      </c>
      <c r="I62" s="58">
        <f t="shared" si="13"/>
        <v>8946.3998042155235</v>
      </c>
      <c r="J62" s="58">
        <f t="shared" si="14"/>
        <v>76.447634251991246</v>
      </c>
      <c r="K62" s="58">
        <f t="shared" si="6"/>
        <v>8908.1759870895276</v>
      </c>
      <c r="L62" s="58">
        <f t="shared" si="7"/>
        <v>172158.57874491907</v>
      </c>
      <c r="M62" s="58">
        <f t="shared" si="8"/>
        <v>19.243336147776262</v>
      </c>
      <c r="O62" s="58">
        <f>'Quintile Functions'!$CY70</f>
        <v>3711.166140000003</v>
      </c>
      <c r="Q62" s="58">
        <f>'Male Inactive'!Q62*'MI Epi'!DC80</f>
        <v>2.9890093725268912E-3</v>
      </c>
      <c r="R62" s="58">
        <f>'Male Inactive'!R62*'MI Epi'!DC80</f>
        <v>9.0576041591723983E-5</v>
      </c>
      <c r="S62" s="58">
        <f t="shared" si="9"/>
        <v>2.9845467314116858E-3</v>
      </c>
      <c r="T62" s="58">
        <f t="shared" si="9"/>
        <v>9.0571939705963445E-5</v>
      </c>
      <c r="U62" s="58">
        <f t="shared" si="15"/>
        <v>3.3769991502721197E-2</v>
      </c>
      <c r="W62" s="58">
        <f>'Male Inactive'!W62*'Stroke Epi'!$CR88</f>
        <v>2.139782326775579E-3</v>
      </c>
      <c r="X62" s="58">
        <f>'Male Inactive'!X62*'Stroke Epi'!$CR88</f>
        <v>4.457879847449123E-4</v>
      </c>
      <c r="Y62" s="58">
        <f t="shared" si="10"/>
        <v>2.1374946245917847E-3</v>
      </c>
      <c r="Z62" s="58">
        <f t="shared" si="10"/>
        <v>4.4568863604466102E-4</v>
      </c>
      <c r="AA62" s="58">
        <f t="shared" si="16"/>
        <v>1.5844964942056897E-2</v>
      </c>
      <c r="AC62" s="58">
        <f>'Male Inactive'!AC62*'Bowel Cancer Epi'!$CO105</f>
        <v>6.7458313315970372E-4</v>
      </c>
      <c r="AD62" s="58">
        <f>'Male Inactive'!AD62*'Bowel Cancer Epi'!$CO105</f>
        <v>4.8184509511407412E-4</v>
      </c>
      <c r="AE62" s="58">
        <f t="shared" si="19"/>
        <v>6.7435565311224632E-4</v>
      </c>
      <c r="AF62" s="58">
        <f t="shared" si="19"/>
        <v>4.8172902640930548E-4</v>
      </c>
      <c r="AG62" s="58">
        <f t="shared" si="17"/>
        <v>3.1860924191602778E-3</v>
      </c>
      <c r="AI62" s="58">
        <f>'Male Inactive'!AI62*'Diabetes Epi'!$BV115</f>
        <v>7.9432285369933266E-3</v>
      </c>
      <c r="AJ62" s="58">
        <f>'Male Inactive'!AJ62*'Diabetes Epi'!$BV115</f>
        <v>0</v>
      </c>
      <c r="AK62" s="58">
        <f t="shared" si="20"/>
        <v>7.9117644610955384E-3</v>
      </c>
      <c r="AL62" s="58">
        <f t="shared" si="20"/>
        <v>0</v>
      </c>
      <c r="AM62" s="58">
        <f t="shared" si="18"/>
        <v>0.13472393097146124</v>
      </c>
    </row>
    <row r="63" spans="1:39">
      <c r="A63" s="58">
        <v>65</v>
      </c>
      <c r="B63" s="58">
        <f>'ACM Rates'!M76-(SUM(C63:F63))</f>
        <v>1.2455026972008888E-2</v>
      </c>
      <c r="C63" s="58">
        <f t="shared" si="2"/>
        <v>9.0893762865661251E-5</v>
      </c>
      <c r="D63" s="58">
        <f t="shared" si="3"/>
        <v>9.8231287895165142E-4</v>
      </c>
      <c r="E63" s="58">
        <f t="shared" si="4"/>
        <v>0</v>
      </c>
      <c r="F63" s="58">
        <f t="shared" si="5"/>
        <v>7.7176638617379933E-4</v>
      </c>
      <c r="G63" s="58">
        <f t="shared" si="0"/>
        <v>1.43E-2</v>
      </c>
      <c r="H63" s="58">
        <f t="shared" si="1"/>
        <v>1.2377784143314363E-2</v>
      </c>
      <c r="I63" s="58">
        <f t="shared" si="13"/>
        <v>8869.9521699635316</v>
      </c>
      <c r="J63" s="58">
        <f t="shared" si="14"/>
        <v>109.79035332133142</v>
      </c>
      <c r="K63" s="58">
        <f t="shared" si="6"/>
        <v>8815.0569933028655</v>
      </c>
      <c r="L63" s="58">
        <f t="shared" si="7"/>
        <v>163343.52175161618</v>
      </c>
      <c r="M63" s="58">
        <f t="shared" si="8"/>
        <v>18.415377966157372</v>
      </c>
      <c r="O63" s="58">
        <f>'Quintile Functions'!$CY71</f>
        <v>3288.2278299999998</v>
      </c>
      <c r="Q63" s="58">
        <f>'Male Inactive'!Q63*'MI Epi'!DC81</f>
        <v>3.7266442774921116E-3</v>
      </c>
      <c r="R63" s="58">
        <f>'Male Inactive'!R63*'MI Epi'!DC81</f>
        <v>9.0893762865661251E-5</v>
      </c>
      <c r="S63" s="58">
        <f t="shared" si="9"/>
        <v>3.7197089565395025E-3</v>
      </c>
      <c r="T63" s="58">
        <f t="shared" si="9"/>
        <v>9.0889632152757471E-5</v>
      </c>
      <c r="U63" s="58">
        <f t="shared" si="15"/>
        <v>3.6566490074601971E-2</v>
      </c>
      <c r="W63" s="58">
        <f>'Male Inactive'!W63*'Stroke Epi'!$CR89</f>
        <v>4.2864561990617516E-3</v>
      </c>
      <c r="X63" s="58">
        <f>'Male Inactive'!X63*'Stroke Epi'!$CR89</f>
        <v>9.8231287895165142E-4</v>
      </c>
      <c r="Y63" s="58">
        <f t="shared" si="10"/>
        <v>4.2772824579824231E-3</v>
      </c>
      <c r="Z63" s="58">
        <f t="shared" si="10"/>
        <v>9.8183056759537646E-4</v>
      </c>
      <c r="AA63" s="58">
        <f t="shared" si="16"/>
        <v>1.7510706726210513E-2</v>
      </c>
      <c r="AC63" s="58">
        <f>'Male Inactive'!AC63*'Bowel Cancer Epi'!$CO106</f>
        <v>1.157649579260699E-3</v>
      </c>
      <c r="AD63" s="58">
        <f>'Male Inactive'!AD63*'Bowel Cancer Epi'!$CO106</f>
        <v>7.7176638617379933E-4</v>
      </c>
      <c r="AE63" s="58">
        <f t="shared" si="19"/>
        <v>1.1569797614828792E-3</v>
      </c>
      <c r="AF63" s="58">
        <f t="shared" si="19"/>
        <v>7.7146865109534168E-4</v>
      </c>
      <c r="AG63" s="58">
        <f t="shared" si="17"/>
        <v>3.3781978623962901E-3</v>
      </c>
      <c r="AI63" s="58">
        <f>'Male Inactive'!AI63*'Diabetes Epi'!$BV116</f>
        <v>9.3091787242467316E-3</v>
      </c>
      <c r="AJ63" s="58">
        <f>'Male Inactive'!AJ63*'Diabetes Epi'!$BV116</f>
        <v>0</v>
      </c>
      <c r="AK63" s="58">
        <f t="shared" si="20"/>
        <v>9.2659824644736322E-3</v>
      </c>
      <c r="AL63" s="58">
        <f t="shared" si="20"/>
        <v>0</v>
      </c>
      <c r="AM63" s="58">
        <f t="shared" si="18"/>
        <v>0.14156979142343767</v>
      </c>
    </row>
    <row r="64" spans="1:39">
      <c r="A64" s="58">
        <v>66</v>
      </c>
      <c r="B64" s="58">
        <f>'ACM Rates'!M77-(SUM(C64:F64))</f>
        <v>1.2453084670446014E-2</v>
      </c>
      <c r="C64" s="58">
        <f t="shared" si="2"/>
        <v>9.1007292502850423E-5</v>
      </c>
      <c r="D64" s="58">
        <f t="shared" si="3"/>
        <v>9.838405437358924E-4</v>
      </c>
      <c r="E64" s="58">
        <f t="shared" si="4"/>
        <v>0</v>
      </c>
      <c r="F64" s="58">
        <f t="shared" si="5"/>
        <v>7.7206749331524269E-4</v>
      </c>
      <c r="G64" s="58">
        <f t="shared" si="0"/>
        <v>1.43E-2</v>
      </c>
      <c r="H64" s="58">
        <f t="shared" si="1"/>
        <v>1.2375865881278036E-2</v>
      </c>
      <c r="I64" s="58">
        <f t="shared" si="13"/>
        <v>8760.1618166421995</v>
      </c>
      <c r="J64" s="58">
        <f t="shared" si="14"/>
        <v>108.41458774105682</v>
      </c>
      <c r="K64" s="58">
        <f t="shared" si="6"/>
        <v>8705.9545227716699</v>
      </c>
      <c r="L64" s="58">
        <f t="shared" si="7"/>
        <v>154637.56722884448</v>
      </c>
      <c r="M64" s="58">
        <f t="shared" si="8"/>
        <v>17.652364244581683</v>
      </c>
      <c r="O64" s="58">
        <f>'Quintile Functions'!$CY72</f>
        <v>3158.3068235569322</v>
      </c>
      <c r="Q64" s="58">
        <f>'Male Inactive'!Q64*'MI Epi'!DC82</f>
        <v>3.7312989926168668E-3</v>
      </c>
      <c r="R64" s="58">
        <f>'Male Inactive'!R64*'MI Epi'!DC82</f>
        <v>9.1007292502850423E-5</v>
      </c>
      <c r="S64" s="58">
        <f t="shared" si="9"/>
        <v>3.7243463466858362E-3</v>
      </c>
      <c r="T64" s="58">
        <f t="shared" si="9"/>
        <v>9.1003151464819076E-5</v>
      </c>
      <c r="U64" s="58">
        <f t="shared" si="15"/>
        <v>4.0062934003683562E-2</v>
      </c>
      <c r="W64" s="58">
        <f>'Male Inactive'!W64*'Stroke Epi'!$CR90</f>
        <v>4.2931223726657116E-3</v>
      </c>
      <c r="X64" s="58">
        <f>'Male Inactive'!X64*'Stroke Epi'!$CR90</f>
        <v>9.838405437358924E-4</v>
      </c>
      <c r="Y64" s="58">
        <f t="shared" si="10"/>
        <v>4.2839200963550317E-3</v>
      </c>
      <c r="Z64" s="58">
        <f t="shared" si="10"/>
        <v>9.8335673130589552E-4</v>
      </c>
      <c r="AA64" s="58">
        <f t="shared" si="16"/>
        <v>2.0751634967429267E-2</v>
      </c>
      <c r="AC64" s="58">
        <f>'Male Inactive'!AC64*'Bowel Cancer Epi'!$CO107</f>
        <v>1.158101239972864E-3</v>
      </c>
      <c r="AD64" s="58">
        <f>'Male Inactive'!AD64*'Bowel Cancer Epi'!$CO107</f>
        <v>7.7206749331524269E-4</v>
      </c>
      <c r="AE64" s="58">
        <f t="shared" si="19"/>
        <v>1.1574308995309091E-3</v>
      </c>
      <c r="AF64" s="58">
        <f t="shared" si="19"/>
        <v>7.717695258967483E-4</v>
      </c>
      <c r="AG64" s="58">
        <f t="shared" si="17"/>
        <v>3.7627032738458965E-3</v>
      </c>
      <c r="AI64" s="58">
        <f>'Male Inactive'!AI64*'Diabetes Epi'!$BV117</f>
        <v>9.3498389094476865E-3</v>
      </c>
      <c r="AJ64" s="58">
        <f>'Male Inactive'!AJ64*'Diabetes Epi'!$BV117</f>
        <v>0</v>
      </c>
      <c r="AK64" s="58">
        <f t="shared" si="20"/>
        <v>9.3062650741567721E-3</v>
      </c>
      <c r="AL64" s="58">
        <f t="shared" si="20"/>
        <v>0</v>
      </c>
      <c r="AM64" s="58">
        <f t="shared" si="18"/>
        <v>0.14952399068308253</v>
      </c>
    </row>
    <row r="65" spans="1:39">
      <c r="A65" s="58">
        <v>67</v>
      </c>
      <c r="B65" s="58">
        <f>'ACM Rates'!M78-(SUM(C65:F65))</f>
        <v>1.2451172055283299E-2</v>
      </c>
      <c r="C65" s="58">
        <f t="shared" si="2"/>
        <v>9.1119115379137552E-5</v>
      </c>
      <c r="D65" s="58">
        <f t="shared" si="3"/>
        <v>9.8534361930946598E-4</v>
      </c>
      <c r="E65" s="58">
        <f t="shared" si="4"/>
        <v>0</v>
      </c>
      <c r="F65" s="58">
        <f t="shared" si="5"/>
        <v>7.7236521002809746E-4</v>
      </c>
      <c r="G65" s="58">
        <f t="shared" si="0"/>
        <v>1.43E-2</v>
      </c>
      <c r="H65" s="58">
        <f t="shared" si="1"/>
        <v>1.2373976934577646E-2</v>
      </c>
      <c r="I65" s="58">
        <f t="shared" si="13"/>
        <v>8651.7472289011421</v>
      </c>
      <c r="J65" s="58">
        <f t="shared" si="14"/>
        <v>107.0565206542188</v>
      </c>
      <c r="K65" s="58">
        <f t="shared" si="6"/>
        <v>8598.2189685740323</v>
      </c>
      <c r="L65" s="58">
        <f t="shared" si="7"/>
        <v>146039.34826027043</v>
      </c>
      <c r="M65" s="58">
        <f t="shared" si="8"/>
        <v>16.879752077410018</v>
      </c>
      <c r="O65" s="58">
        <f>'Quintile Functions'!$CY73</f>
        <v>3033.5191195453995</v>
      </c>
      <c r="Q65" s="58">
        <f>'Male Inactive'!Q65*'MI Epi'!DC83</f>
        <v>3.7358837305446401E-3</v>
      </c>
      <c r="R65" s="58">
        <f>'Male Inactive'!R65*'MI Epi'!DC83</f>
        <v>9.1119115379137552E-5</v>
      </c>
      <c r="S65" s="58">
        <f t="shared" si="9"/>
        <v>3.7289139989908904E-3</v>
      </c>
      <c r="T65" s="58">
        <f t="shared" si="9"/>
        <v>9.1114964158589551E-5</v>
      </c>
      <c r="U65" s="58">
        <f t="shared" si="15"/>
        <v>4.3551032238193663E-2</v>
      </c>
      <c r="W65" s="58">
        <f>'Male Inactive'!W65*'Stroke Epi'!$CR91</f>
        <v>4.2996812478958511E-3</v>
      </c>
      <c r="X65" s="58">
        <f>'Male Inactive'!X65*'Stroke Epi'!$CR91</f>
        <v>9.8534361930946598E-4</v>
      </c>
      <c r="Y65" s="58">
        <f t="shared" si="10"/>
        <v>4.2904508524705953E-3</v>
      </c>
      <c r="Z65" s="58">
        <f t="shared" si="10"/>
        <v>9.8485832769146242E-4</v>
      </c>
      <c r="AA65" s="58">
        <f t="shared" si="16"/>
        <v>2.3986887653846697E-2</v>
      </c>
      <c r="AC65" s="58">
        <f>'Male Inactive'!AC65*'Bowel Cancer Epi'!$CO108</f>
        <v>1.1585478150421462E-3</v>
      </c>
      <c r="AD65" s="58">
        <f>'Male Inactive'!AD65*'Bowel Cancer Epi'!$CO108</f>
        <v>7.7236521002809746E-4</v>
      </c>
      <c r="AE65" s="58">
        <f t="shared" si="19"/>
        <v>1.1578769576207071E-3</v>
      </c>
      <c r="AF65" s="58">
        <f t="shared" si="19"/>
        <v>7.7206701279664003E-4</v>
      </c>
      <c r="AG65" s="58">
        <f t="shared" si="17"/>
        <v>4.1472102689482024E-3</v>
      </c>
      <c r="AI65" s="58">
        <f>'Male Inactive'!AI65*'Diabetes Epi'!$BV118</f>
        <v>9.3895674309248094E-3</v>
      </c>
      <c r="AJ65" s="58">
        <f>'Male Inactive'!AJ65*'Diabetes Epi'!$BV118</f>
        <v>0</v>
      </c>
      <c r="AK65" s="58">
        <f t="shared" si="20"/>
        <v>9.3456230896589165E-3</v>
      </c>
      <c r="AL65" s="58">
        <f t="shared" si="20"/>
        <v>0</v>
      </c>
      <c r="AM65" s="58">
        <f t="shared" si="18"/>
        <v>0.15743874586499679</v>
      </c>
    </row>
    <row r="66" spans="1:39">
      <c r="A66" s="58">
        <v>68</v>
      </c>
      <c r="B66" s="58">
        <f>'ACM Rates'!M79-(SUM(C66:F66))</f>
        <v>1.2449288526457436E-2</v>
      </c>
      <c r="C66" s="58">
        <f t="shared" si="2"/>
        <v>9.1229264761360775E-5</v>
      </c>
      <c r="D66" s="58">
        <f t="shared" si="3"/>
        <v>9.8682263085788833E-4</v>
      </c>
      <c r="E66" s="58">
        <f t="shared" si="4"/>
        <v>0</v>
      </c>
      <c r="F66" s="58">
        <f t="shared" si="5"/>
        <v>7.7265957792331411E-4</v>
      </c>
      <c r="G66" s="58">
        <f t="shared" si="0"/>
        <v>1.43E-2</v>
      </c>
      <c r="H66" s="58">
        <f t="shared" si="1"/>
        <v>1.237211671074212E-2</v>
      </c>
      <c r="I66" s="58">
        <f t="shared" si="13"/>
        <v>8544.6907082469224</v>
      </c>
      <c r="J66" s="58">
        <f t="shared" si="14"/>
        <v>105.71591069962467</v>
      </c>
      <c r="K66" s="58">
        <f t="shared" si="6"/>
        <v>8491.8327528971095</v>
      </c>
      <c r="L66" s="58">
        <f t="shared" si="7"/>
        <v>137547.51550737335</v>
      </c>
      <c r="M66" s="58">
        <f t="shared" si="8"/>
        <v>16.09742472885755</v>
      </c>
      <c r="O66" s="58">
        <f>'Quintile Functions'!$CY74</f>
        <v>2913.6618963080346</v>
      </c>
      <c r="Q66" s="58">
        <f>'Male Inactive'!Q66*'MI Epi'!DC84</f>
        <v>3.7403998552157911E-3</v>
      </c>
      <c r="R66" s="58">
        <f>'Male Inactive'!R66*'MI Epi'!DC84</f>
        <v>9.1229264761360775E-5</v>
      </c>
      <c r="S66" s="58">
        <f t="shared" si="9"/>
        <v>3.7334132732619318E-3</v>
      </c>
      <c r="T66" s="58">
        <f t="shared" si="9"/>
        <v>9.1225103498571158E-5</v>
      </c>
      <c r="U66" s="58">
        <f t="shared" si="15"/>
        <v>4.7030718421465778E-2</v>
      </c>
      <c r="W66" s="58">
        <f>'Male Inactive'!W66*'Stroke Epi'!$CR92</f>
        <v>4.3061351164707835E-3</v>
      </c>
      <c r="X66" s="58">
        <f>'Male Inactive'!X66*'Stroke Epi'!$CR92</f>
        <v>9.8682263085788833E-4</v>
      </c>
      <c r="Y66" s="58">
        <f t="shared" si="10"/>
        <v>4.2968770103027909E-3</v>
      </c>
      <c r="Z66" s="58">
        <f t="shared" si="10"/>
        <v>9.8633588153040908E-4</v>
      </c>
      <c r="AA66" s="58">
        <f t="shared" si="16"/>
        <v>2.721636988457362E-2</v>
      </c>
      <c r="AC66" s="58">
        <f>'Male Inactive'!AC66*'Bowel Cancer Epi'!$CO109</f>
        <v>1.158989366884971E-3</v>
      </c>
      <c r="AD66" s="58">
        <f>'Male Inactive'!AD66*'Bowel Cancer Epi'!$CO109</f>
        <v>7.7265957792331411E-4</v>
      </c>
      <c r="AE66" s="58">
        <f t="shared" si="19"/>
        <v>1.1583179981035086E-3</v>
      </c>
      <c r="AF66" s="58">
        <f t="shared" si="19"/>
        <v>7.7236115337675493E-4</v>
      </c>
      <c r="AG66" s="58">
        <f t="shared" si="17"/>
        <v>4.5317170438042963E-3</v>
      </c>
      <c r="AI66" s="58">
        <f>'Male Inactive'!AI66*'Diabetes Epi'!$BV119</f>
        <v>9.428394596125992E-3</v>
      </c>
      <c r="AJ66" s="58">
        <f>'Male Inactive'!AJ66*'Diabetes Epi'!$BV119</f>
        <v>0</v>
      </c>
      <c r="AK66" s="58">
        <f t="shared" si="20"/>
        <v>9.3840866440882964E-3</v>
      </c>
      <c r="AL66" s="58">
        <f t="shared" si="20"/>
        <v>0</v>
      </c>
      <c r="AM66" s="58">
        <f t="shared" si="18"/>
        <v>0.16531300577609284</v>
      </c>
    </row>
    <row r="67" spans="1:39">
      <c r="A67" s="58">
        <v>69</v>
      </c>
      <c r="B67" s="58">
        <f>'ACM Rates'!M80-(SUM(C67:F67))</f>
        <v>1.2447433500224417E-2</v>
      </c>
      <c r="C67" s="58">
        <f t="shared" si="2"/>
        <v>9.1337773061454433E-5</v>
      </c>
      <c r="D67" s="58">
        <f t="shared" si="3"/>
        <v>9.8827808866908747E-4</v>
      </c>
      <c r="E67" s="58">
        <f t="shared" si="4"/>
        <v>0</v>
      </c>
      <c r="F67" s="58">
        <f t="shared" si="5"/>
        <v>7.7295063804504128E-4</v>
      </c>
      <c r="G67" s="58">
        <f t="shared" ref="G67:G98" si="21">B67+(SUM(C67:F67))</f>
        <v>1.43E-2</v>
      </c>
      <c r="H67" s="58">
        <f t="shared" ref="H67:H98" si="22">1-EXP(-B67)</f>
        <v>1.2370284633410944E-2</v>
      </c>
      <c r="I67" s="58">
        <f t="shared" si="13"/>
        <v>8438.9747975472983</v>
      </c>
      <c r="J67" s="58">
        <f t="shared" si="14"/>
        <v>104.39252025984158</v>
      </c>
      <c r="K67" s="58">
        <f t="shared" si="6"/>
        <v>8386.7785374173764</v>
      </c>
      <c r="L67" s="58">
        <f t="shared" si="7"/>
        <v>129160.73696995599</v>
      </c>
      <c r="M67" s="58">
        <f t="shared" si="8"/>
        <v>15.305263976791972</v>
      </c>
      <c r="O67" s="58">
        <f>'Quintile Functions'!$CY75</f>
        <v>2798.5403458638984</v>
      </c>
      <c r="Q67" s="58">
        <f>'Male Inactive'!Q67*'MI Epi'!DC85</f>
        <v>3.7448486955196313E-3</v>
      </c>
      <c r="R67" s="58">
        <f>'Male Inactive'!R67*'MI Epi'!DC85</f>
        <v>9.1337773061454433E-5</v>
      </c>
      <c r="S67" s="58">
        <f t="shared" si="9"/>
        <v>3.7378454943471917E-3</v>
      </c>
      <c r="T67" s="58">
        <f t="shared" si="9"/>
        <v>9.1333601894061367E-5</v>
      </c>
      <c r="U67" s="58">
        <f t="shared" si="15"/>
        <v>5.0501928526480104E-2</v>
      </c>
      <c r="W67" s="58">
        <f>'Male Inactive'!W67*'Stroke Epi'!$CR93</f>
        <v>4.3124862051014722E-3</v>
      </c>
      <c r="X67" s="58">
        <f>'Male Inactive'!X67*'Stroke Epi'!$CR93</f>
        <v>9.8827808866908747E-4</v>
      </c>
      <c r="Y67" s="58">
        <f t="shared" si="10"/>
        <v>4.303200789005257E-3</v>
      </c>
      <c r="Z67" s="58">
        <f t="shared" si="10"/>
        <v>9.8778990271319866E-4</v>
      </c>
      <c r="AA67" s="58">
        <f t="shared" si="16"/>
        <v>3.0439989673333303E-2</v>
      </c>
      <c r="AC67" s="58">
        <f>'Male Inactive'!AC67*'Bowel Cancer Epi'!$CO110</f>
        <v>1.1594259570675619E-3</v>
      </c>
      <c r="AD67" s="58">
        <f>'Male Inactive'!AD67*'Bowel Cancer Epi'!$CO110</f>
        <v>7.7295063804504128E-4</v>
      </c>
      <c r="AE67" s="58">
        <f t="shared" si="19"/>
        <v>1.158754082480673E-3</v>
      </c>
      <c r="AF67" s="58">
        <f t="shared" si="19"/>
        <v>7.7265198865261731E-4</v>
      </c>
      <c r="AG67" s="58">
        <f t="shared" si="17"/>
        <v>4.9162218178704052E-3</v>
      </c>
      <c r="AI67" s="58">
        <f>'Male Inactive'!AI67*'Diabetes Epi'!$BV120</f>
        <v>9.46634939931351E-3</v>
      </c>
      <c r="AJ67" s="58">
        <f>'Male Inactive'!AJ67*'Diabetes Epi'!$BV120</f>
        <v>0</v>
      </c>
      <c r="AK67" s="58">
        <f t="shared" si="20"/>
        <v>9.4216845625988421E-3</v>
      </c>
      <c r="AL67" s="58">
        <f t="shared" si="20"/>
        <v>0</v>
      </c>
      <c r="AM67" s="58">
        <f t="shared" si="18"/>
        <v>0.1731457808505836</v>
      </c>
    </row>
    <row r="68" spans="1:39">
      <c r="A68" s="58">
        <v>70</v>
      </c>
      <c r="B68" s="58">
        <f>'ACM Rates'!M81-(SUM(C68:F68))</f>
        <v>2.1261124590331689E-2</v>
      </c>
      <c r="C68" s="58">
        <f t="shared" ref="C68:C98" si="23">R68</f>
        <v>1.8288934372872952E-4</v>
      </c>
      <c r="D68" s="58">
        <f t="shared" ref="D68:D98" si="24">X68</f>
        <v>1.7994736157616851E-3</v>
      </c>
      <c r="E68" s="58">
        <f t="shared" ref="E68:E98" si="25">AJ68</f>
        <v>0</v>
      </c>
      <c r="F68" s="58">
        <f t="shared" ref="F68:F98" si="26">AD68</f>
        <v>1.2565124501778958E-3</v>
      </c>
      <c r="G68" s="58">
        <f t="shared" si="21"/>
        <v>2.4500000000000001E-2</v>
      </c>
      <c r="H68" s="58">
        <f t="shared" si="22"/>
        <v>2.1036700199876801E-2</v>
      </c>
      <c r="I68" s="58">
        <f t="shared" si="13"/>
        <v>8334.5822772874562</v>
      </c>
      <c r="J68" s="58">
        <f t="shared" si="14"/>
        <v>175.33210865850268</v>
      </c>
      <c r="K68" s="58">
        <f t="shared" ref="K68:K98" si="27">0.5*(I68+I69)</f>
        <v>8246.9162229582053</v>
      </c>
      <c r="L68" s="58">
        <f t="shared" ref="L68:L98" si="28">SUM(K69:K162)</f>
        <v>120913.82074699781</v>
      </c>
      <c r="M68" s="58">
        <f t="shared" ref="M68:M98" si="29">L68/I68</f>
        <v>14.507484205477182</v>
      </c>
      <c r="O68" s="58">
        <f>'Quintile Functions'!$CY76</f>
        <v>2687.9673572805104</v>
      </c>
      <c r="Q68" s="58">
        <f>'Male Inactive'!Q68*'MI Epi'!DC86</f>
        <v>5.0294569525400614E-3</v>
      </c>
      <c r="R68" s="58">
        <f>'Male Inactive'!R68*'MI Epi'!DC86</f>
        <v>1.8288934372872952E-4</v>
      </c>
      <c r="S68" s="58">
        <f t="shared" ref="S68:T98" si="30">1-EXP(-Q68)</f>
        <v>5.0168304110060902E-3</v>
      </c>
      <c r="T68" s="58">
        <f t="shared" si="30"/>
        <v>1.8287262049221376E-4</v>
      </c>
      <c r="U68" s="58">
        <f t="shared" si="15"/>
        <v>5.3964600794300009E-2</v>
      </c>
      <c r="W68" s="58">
        <f>'Male Inactive'!W68*'Stroke Epi'!$CR94</f>
        <v>6.4781050167420657E-3</v>
      </c>
      <c r="X68" s="58">
        <f>'Male Inactive'!X68*'Stroke Epi'!$CR94</f>
        <v>1.7994736157616851E-3</v>
      </c>
      <c r="Y68" s="58">
        <f t="shared" ref="Y68:Z98" si="31">1-EXP(-W68)</f>
        <v>6.4571673310106492E-3</v>
      </c>
      <c r="Z68" s="58">
        <f t="shared" si="31"/>
        <v>1.7978555338254987E-3</v>
      </c>
      <c r="AA68" s="58">
        <f t="shared" si="16"/>
        <v>3.3657657866635396E-2</v>
      </c>
      <c r="AC68" s="58">
        <f>'Male Inactive'!AC68*'Bowel Cancer Epi'!$CO111</f>
        <v>1.4498220578975723E-3</v>
      </c>
      <c r="AD68" s="58">
        <f>'Male Inactive'!AD68*'Bowel Cancer Epi'!$CO111</f>
        <v>1.2565124501778958E-3</v>
      </c>
      <c r="AE68" s="58">
        <f t="shared" si="19"/>
        <v>1.4487715736308804E-3</v>
      </c>
      <c r="AF68" s="58">
        <f t="shared" si="19"/>
        <v>1.2557233689405312E-3</v>
      </c>
      <c r="AG68" s="58">
        <f t="shared" si="17"/>
        <v>5.3007228336353273E-3</v>
      </c>
      <c r="AI68" s="58">
        <f>'Male Inactive'!AI68*'Diabetes Epi'!$BV121</f>
        <v>9.9866863514073648E-3</v>
      </c>
      <c r="AJ68" s="58">
        <f>'Male Inactive'!AJ68*'Diabetes Epi'!$BV121</f>
        <v>0</v>
      </c>
      <c r="AK68" s="58">
        <f t="shared" si="20"/>
        <v>9.936984987511055E-3</v>
      </c>
      <c r="AL68" s="58">
        <f t="shared" si="20"/>
        <v>0</v>
      </c>
      <c r="AM68" s="58">
        <f t="shared" si="18"/>
        <v>0.18093614048266338</v>
      </c>
    </row>
    <row r="69" spans="1:39">
      <c r="A69" s="58">
        <v>71</v>
      </c>
      <c r="B69" s="58">
        <f>'ACM Rates'!M82-(SUM(C69:F69))</f>
        <v>2.1257977618459895E-2</v>
      </c>
      <c r="C69" s="58">
        <f t="shared" si="23"/>
        <v>1.8309410874622792E-4</v>
      </c>
      <c r="D69" s="58">
        <f t="shared" si="24"/>
        <v>1.8019692012135467E-3</v>
      </c>
      <c r="E69" s="58">
        <f t="shared" si="25"/>
        <v>0</v>
      </c>
      <c r="F69" s="58">
        <f t="shared" si="26"/>
        <v>1.2569590715803321E-3</v>
      </c>
      <c r="G69" s="58">
        <f t="shared" si="21"/>
        <v>2.4500000000000001E-2</v>
      </c>
      <c r="H69" s="58">
        <f t="shared" si="22"/>
        <v>2.1033619425061323E-2</v>
      </c>
      <c r="I69" s="58">
        <f t="shared" ref="I69:I98" si="32">I68-J68</f>
        <v>8159.2501686289534</v>
      </c>
      <c r="J69" s="58">
        <f t="shared" ref="J69:J98" si="33">I69*H69</f>
        <v>171.61856284080883</v>
      </c>
      <c r="K69" s="58">
        <f t="shared" si="27"/>
        <v>8073.4408872085496</v>
      </c>
      <c r="L69" s="58">
        <f t="shared" si="28"/>
        <v>112840.37985978925</v>
      </c>
      <c r="M69" s="58">
        <f t="shared" si="29"/>
        <v>13.829748754811188</v>
      </c>
      <c r="O69" s="58">
        <f>'Quintile Functions'!$CY77</f>
        <v>2581.7632125561481</v>
      </c>
      <c r="Q69" s="58">
        <f>'Male Inactive'!Q69*'MI Epi'!DC87</f>
        <v>5.0350879905212672E-3</v>
      </c>
      <c r="R69" s="58">
        <f>'Male Inactive'!R69*'MI Epi'!DC87</f>
        <v>1.8309410874622792E-4</v>
      </c>
      <c r="S69" s="58">
        <f t="shared" si="30"/>
        <v>5.0224331832500191E-3</v>
      </c>
      <c r="T69" s="58">
        <f t="shared" si="30"/>
        <v>1.8307734804279274E-4</v>
      </c>
      <c r="U69" s="58">
        <f t="shared" ref="U69:U98" si="34">((U68-T68+((1-U68)*S68))/(1-T68))</f>
        <v>5.8538532429256343E-2</v>
      </c>
      <c r="W69" s="58">
        <f>'Male Inactive'!W69*'Stroke Epi'!$CR95</f>
        <v>6.4870891243687676E-3</v>
      </c>
      <c r="X69" s="58">
        <f>'Male Inactive'!X69*'Stroke Epi'!$CR95</f>
        <v>1.8019692012135467E-3</v>
      </c>
      <c r="Y69" s="58">
        <f t="shared" si="31"/>
        <v>6.4660933866547143E-3</v>
      </c>
      <c r="Z69" s="58">
        <f t="shared" si="31"/>
        <v>1.8003466294669312E-3</v>
      </c>
      <c r="AA69" s="58">
        <f t="shared" ref="AA69:AA98" si="35">((AA68-Z68+((1-AA68)*Y68))/(1-Z68))</f>
        <v>3.8168257548055022E-2</v>
      </c>
      <c r="AC69" s="58">
        <f>'Male Inactive'!AC69*'Bowel Cancer Epi'!$CO112</f>
        <v>1.4503373902849984E-3</v>
      </c>
      <c r="AD69" s="58">
        <f>'Male Inactive'!AD69*'Bowel Cancer Epi'!$CO112</f>
        <v>1.2569590715803321E-3</v>
      </c>
      <c r="AE69" s="58">
        <f t="shared" si="19"/>
        <v>1.4492861592867445E-3</v>
      </c>
      <c r="AF69" s="58">
        <f t="shared" si="19"/>
        <v>1.2561694294104253E-3</v>
      </c>
      <c r="AG69" s="58">
        <f t="shared" ref="AG69:AG98" si="36">((AG68-AF68+((1-AG68)*AE68))/(1-AF68))</f>
        <v>5.4929891766390525E-3</v>
      </c>
      <c r="AI69" s="58">
        <f>'Male Inactive'!AI69*'Diabetes Epi'!$BV122</f>
        <v>1.0024094739910394E-2</v>
      </c>
      <c r="AJ69" s="58">
        <f>'Male Inactive'!AJ69*'Diabetes Epi'!$BV122</f>
        <v>0</v>
      </c>
      <c r="AK69" s="58">
        <f t="shared" si="20"/>
        <v>9.9740209566868687E-3</v>
      </c>
      <c r="AL69" s="58">
        <f t="shared" si="20"/>
        <v>0</v>
      </c>
      <c r="AM69" s="58">
        <f t="shared" ref="AM69:AM98" si="37">((AM68-AL68+((1-AM68)*AK68))/(1-AL68))</f>
        <v>0.1890751657585</v>
      </c>
    </row>
    <row r="70" spans="1:39">
      <c r="A70" s="58">
        <v>72</v>
      </c>
      <c r="B70" s="58">
        <f>'ACM Rates'!M83-(SUM(C70:F70))</f>
        <v>2.1254875933717925E-2</v>
      </c>
      <c r="C70" s="58">
        <f t="shared" si="23"/>
        <v>1.8329598572888744E-4</v>
      </c>
      <c r="D70" s="58">
        <f t="shared" si="24"/>
        <v>1.8044270336712454E-3</v>
      </c>
      <c r="E70" s="58">
        <f t="shared" si="25"/>
        <v>0</v>
      </c>
      <c r="F70" s="58">
        <f t="shared" si="26"/>
        <v>1.2574010468819417E-3</v>
      </c>
      <c r="G70" s="58">
        <f t="shared" si="21"/>
        <v>2.4500000000000001E-2</v>
      </c>
      <c r="H70" s="58">
        <f t="shared" si="22"/>
        <v>2.1030582975266721E-2</v>
      </c>
      <c r="I70" s="58">
        <f t="shared" si="32"/>
        <v>7987.631605788145</v>
      </c>
      <c r="J70" s="58">
        <f t="shared" si="33"/>
        <v>167.98454926139053</v>
      </c>
      <c r="K70" s="58">
        <f t="shared" si="27"/>
        <v>7903.6393311574502</v>
      </c>
      <c r="L70" s="58">
        <f t="shared" si="28"/>
        <v>104936.7405286318</v>
      </c>
      <c r="M70" s="58">
        <f t="shared" si="29"/>
        <v>13.137403639470628</v>
      </c>
      <c r="O70" s="58">
        <f>'Quintile Functions'!$CY78</f>
        <v>2479.7552945181264</v>
      </c>
      <c r="Q70" s="58">
        <f>'Male Inactive'!Q70*'MI Epi'!DC88</f>
        <v>5.0406396075444041E-3</v>
      </c>
      <c r="R70" s="58">
        <f>'Male Inactive'!R70*'MI Epi'!DC88</f>
        <v>1.8329598572888744E-4</v>
      </c>
      <c r="S70" s="58">
        <f t="shared" si="30"/>
        <v>5.0279569023148341E-3</v>
      </c>
      <c r="T70" s="58">
        <f t="shared" si="30"/>
        <v>1.8327918804605936E-4</v>
      </c>
      <c r="U70" s="58">
        <f t="shared" si="34"/>
        <v>6.3095433741375093E-2</v>
      </c>
      <c r="W70" s="58">
        <f>'Male Inactive'!W70*'Stroke Epi'!$CR96</f>
        <v>6.4959373212164833E-3</v>
      </c>
      <c r="X70" s="58">
        <f>'Male Inactive'!X70*'Stroke Epi'!$CR96</f>
        <v>1.8044270336712454E-3</v>
      </c>
      <c r="Y70" s="58">
        <f t="shared" si="31"/>
        <v>6.4748843313432447E-3</v>
      </c>
      <c r="Z70" s="58">
        <f t="shared" si="31"/>
        <v>1.8028000339591621E-3</v>
      </c>
      <c r="AA70" s="58">
        <f t="shared" si="35"/>
        <v>4.2664014802780911E-2</v>
      </c>
      <c r="AC70" s="58">
        <f>'Male Inactive'!AC70*'Bowel Cancer Epi'!$CO113</f>
        <v>1.4508473617868558E-3</v>
      </c>
      <c r="AD70" s="58">
        <f>'Male Inactive'!AD70*'Bowel Cancer Epi'!$CO113</f>
        <v>1.2574010468819417E-3</v>
      </c>
      <c r="AE70" s="58">
        <f t="shared" si="19"/>
        <v>1.4497953915642015E-3</v>
      </c>
      <c r="AF70" s="58">
        <f t="shared" si="19"/>
        <v>1.2566108494186379E-3</v>
      </c>
      <c r="AG70" s="58">
        <f t="shared" si="36"/>
        <v>5.6852866766491979E-3</v>
      </c>
      <c r="AI70" s="58">
        <f>'Male Inactive'!AI70*'Diabetes Epi'!$BV123</f>
        <v>1.0060697573195922E-2</v>
      </c>
      <c r="AJ70" s="58">
        <f>'Male Inactive'!AJ70*'Diabetes Epi'!$BV123</f>
        <v>0</v>
      </c>
      <c r="AK70" s="58">
        <f t="shared" si="20"/>
        <v>1.0010258049351961E-2</v>
      </c>
      <c r="AL70" s="58">
        <f t="shared" si="20"/>
        <v>0</v>
      </c>
      <c r="AM70" s="58">
        <f t="shared" si="37"/>
        <v>0.19716334704952254</v>
      </c>
    </row>
    <row r="71" spans="1:39">
      <c r="A71" s="58">
        <v>73</v>
      </c>
      <c r="B71" s="58">
        <f>'ACM Rates'!M84-(SUM(C71:F71))</f>
        <v>2.125181868210135E-2</v>
      </c>
      <c r="C71" s="58">
        <f t="shared" si="23"/>
        <v>1.8349502685447003E-4</v>
      </c>
      <c r="D71" s="58">
        <f t="shared" si="24"/>
        <v>1.8068478668976998E-3</v>
      </c>
      <c r="E71" s="58">
        <f t="shared" si="25"/>
        <v>0</v>
      </c>
      <c r="F71" s="58">
        <f t="shared" si="26"/>
        <v>1.2578384241464804E-3</v>
      </c>
      <c r="G71" s="58">
        <f t="shared" si="21"/>
        <v>2.4500000000000001E-2</v>
      </c>
      <c r="H71" s="58">
        <f t="shared" si="22"/>
        <v>2.1027590014858766E-2</v>
      </c>
      <c r="I71" s="58">
        <f t="shared" si="32"/>
        <v>7819.6470565267546</v>
      </c>
      <c r="J71" s="58">
        <f t="shared" si="33"/>
        <v>164.42833236554173</v>
      </c>
      <c r="K71" s="58">
        <f t="shared" si="27"/>
        <v>7737.4328903439837</v>
      </c>
      <c r="L71" s="58">
        <f t="shared" si="28"/>
        <v>97199.307638287806</v>
      </c>
      <c r="M71" s="58">
        <f t="shared" si="29"/>
        <v>12.430139996812175</v>
      </c>
      <c r="O71" s="58">
        <f>'Quintile Functions'!$CY79</f>
        <v>2381.7778062622961</v>
      </c>
      <c r="Q71" s="58">
        <f>'Male Inactive'!Q71*'MI Epi'!DC89</f>
        <v>5.0461132384979259E-3</v>
      </c>
      <c r="R71" s="58">
        <f>'Male Inactive'!R71*'MI Epi'!DC89</f>
        <v>1.8349502685447003E-4</v>
      </c>
      <c r="S71" s="58">
        <f t="shared" si="30"/>
        <v>5.0334029971828009E-3</v>
      </c>
      <c r="T71" s="58">
        <f t="shared" si="30"/>
        <v>1.834781926717266E-4</v>
      </c>
      <c r="U71" s="58">
        <f t="shared" si="34"/>
        <v>6.7635266470781413E-2</v>
      </c>
      <c r="W71" s="58">
        <f>'Male Inactive'!W71*'Stroke Epi'!$CR97</f>
        <v>6.5046523208317176E-3</v>
      </c>
      <c r="X71" s="58">
        <f>'Male Inactive'!X71*'Stroke Epi'!$CR97</f>
        <v>1.8068478668976998E-3</v>
      </c>
      <c r="Y71" s="58">
        <f t="shared" si="31"/>
        <v>6.4835428646143889E-3</v>
      </c>
      <c r="Z71" s="58">
        <f t="shared" si="31"/>
        <v>1.8052164999825537E-3</v>
      </c>
      <c r="AA71" s="58">
        <f t="shared" si="35"/>
        <v>4.7144847271468275E-2</v>
      </c>
      <c r="AC71" s="58">
        <f>'Male Inactive'!AC71*'Bowel Cancer Epi'!$CO114</f>
        <v>1.4513520278613239E-3</v>
      </c>
      <c r="AD71" s="58">
        <f>'Male Inactive'!AD71*'Bowel Cancer Epi'!$CO114</f>
        <v>1.2578384241464804E-3</v>
      </c>
      <c r="AE71" s="58">
        <f t="shared" si="19"/>
        <v>1.4502993258489472E-3</v>
      </c>
      <c r="AF71" s="58">
        <f t="shared" si="19"/>
        <v>1.2570476769746541E-3</v>
      </c>
      <c r="AG71" s="58">
        <f t="shared" si="36"/>
        <v>5.8776145906345263E-3</v>
      </c>
      <c r="AI71" s="58">
        <f>'Male Inactive'!AI71*'Diabetes Epi'!$BV124</f>
        <v>1.0096519654416344E-2</v>
      </c>
      <c r="AJ71" s="58">
        <f>'Male Inactive'!AJ71*'Diabetes Epi'!$BV124</f>
        <v>0</v>
      </c>
      <c r="AK71" s="58">
        <f t="shared" si="20"/>
        <v>1.0045720907114974E-2</v>
      </c>
      <c r="AL71" s="58">
        <f t="shared" si="20"/>
        <v>0</v>
      </c>
      <c r="AM71" s="58">
        <f t="shared" si="37"/>
        <v>0.20519994911703485</v>
      </c>
    </row>
    <row r="72" spans="1:39">
      <c r="A72" s="58">
        <v>74</v>
      </c>
      <c r="B72" s="58">
        <f>'ACM Rates'!M85-(SUM(C72:F72))</f>
        <v>2.124880503153884E-2</v>
      </c>
      <c r="C72" s="58">
        <f t="shared" si="23"/>
        <v>1.836912830465973E-4</v>
      </c>
      <c r="D72" s="58">
        <f t="shared" si="24"/>
        <v>1.8092324344017997E-3</v>
      </c>
      <c r="E72" s="58">
        <f t="shared" si="25"/>
        <v>0</v>
      </c>
      <c r="F72" s="58">
        <f t="shared" si="26"/>
        <v>1.2582712510127653E-3</v>
      </c>
      <c r="G72" s="58">
        <f t="shared" si="21"/>
        <v>2.4500000000000001E-2</v>
      </c>
      <c r="H72" s="58">
        <f t="shared" si="22"/>
        <v>2.1024639729659178E-2</v>
      </c>
      <c r="I72" s="58">
        <f t="shared" si="32"/>
        <v>7655.2187241612128</v>
      </c>
      <c r="J72" s="58">
        <f t="shared" si="33"/>
        <v>160.94821572723069</v>
      </c>
      <c r="K72" s="58">
        <f t="shared" si="27"/>
        <v>7574.7446162975975</v>
      </c>
      <c r="L72" s="58">
        <f t="shared" si="28"/>
        <v>89624.563021990238</v>
      </c>
      <c r="M72" s="58">
        <f t="shared" si="29"/>
        <v>11.707642361559103</v>
      </c>
      <c r="O72" s="58">
        <f>'Quintile Functions'!$CY80</f>
        <v>2287.6715016777507</v>
      </c>
      <c r="Q72" s="58">
        <f>'Male Inactive'!Q72*'MI Epi'!DC90</f>
        <v>5.0515102837814258E-3</v>
      </c>
      <c r="R72" s="58">
        <f>'Male Inactive'!R72*'MI Epi'!DC90</f>
        <v>1.836912830465973E-4</v>
      </c>
      <c r="S72" s="58">
        <f t="shared" si="30"/>
        <v>5.0387728624716743E-3</v>
      </c>
      <c r="T72" s="58">
        <f t="shared" si="30"/>
        <v>1.8367441283584363E-4</v>
      </c>
      <c r="U72" s="58">
        <f t="shared" si="34"/>
        <v>7.2157995140858466E-2</v>
      </c>
      <c r="W72" s="58">
        <f>'Male Inactive'!W72*'Stroke Epi'!$CR98</f>
        <v>6.5132367638464795E-3</v>
      </c>
      <c r="X72" s="58">
        <f>'Male Inactive'!X72*'Stroke Epi'!$CR98</f>
        <v>1.8092324344017997E-3</v>
      </c>
      <c r="Y72" s="58">
        <f t="shared" si="31"/>
        <v>6.4920716134175827E-3</v>
      </c>
      <c r="Z72" s="58">
        <f t="shared" si="31"/>
        <v>1.8075967599880949E-3</v>
      </c>
      <c r="AA72" s="58">
        <f t="shared" si="35"/>
        <v>5.1610676442659396E-2</v>
      </c>
      <c r="AC72" s="58">
        <f>'Male Inactive'!AC72*'Bowel Cancer Epi'!$CO115</f>
        <v>1.4518514434762677E-3</v>
      </c>
      <c r="AD72" s="58">
        <f>'Male Inactive'!AD72*'Bowel Cancer Epi'!$CO115</f>
        <v>1.2582712510127653E-3</v>
      </c>
      <c r="AE72" s="58">
        <f t="shared" si="19"/>
        <v>1.4507980170371804E-3</v>
      </c>
      <c r="AF72" s="58">
        <f t="shared" si="19"/>
        <v>1.2574799596634101E-3</v>
      </c>
      <c r="AG72" s="58">
        <f t="shared" si="36"/>
        <v>6.0699721834629444E-3</v>
      </c>
      <c r="AI72" s="58">
        <f>'Male Inactive'!AI72*'Diabetes Epi'!$BV125</f>
        <v>1.013158475788274E-2</v>
      </c>
      <c r="AJ72" s="58">
        <f>'Male Inactive'!AJ72*'Diabetes Epi'!$BV125</f>
        <v>0</v>
      </c>
      <c r="AK72" s="58">
        <f t="shared" si="20"/>
        <v>1.0080433147740653E-2</v>
      </c>
      <c r="AL72" s="58">
        <f t="shared" si="20"/>
        <v>0</v>
      </c>
      <c r="AM72" s="58">
        <f t="shared" si="37"/>
        <v>0.21318428860516589</v>
      </c>
    </row>
    <row r="73" spans="1:39">
      <c r="A73" s="58">
        <v>75</v>
      </c>
      <c r="B73" s="58">
        <f>'ACM Rates'!M86-(SUM(C73:F73))</f>
        <v>3.4516083992428184E-2</v>
      </c>
      <c r="C73" s="58">
        <f t="shared" si="23"/>
        <v>1.8388480401374869E-4</v>
      </c>
      <c r="D73" s="58">
        <f t="shared" si="24"/>
        <v>4.2572164078285559E-3</v>
      </c>
      <c r="E73" s="58">
        <f t="shared" si="25"/>
        <v>0</v>
      </c>
      <c r="F73" s="58">
        <f t="shared" si="26"/>
        <v>1.7428147957295136E-3</v>
      </c>
      <c r="G73" s="58">
        <f t="shared" si="21"/>
        <v>4.07E-2</v>
      </c>
      <c r="H73" s="58">
        <f t="shared" si="22"/>
        <v>3.3927198746088516E-2</v>
      </c>
      <c r="I73" s="58">
        <f t="shared" si="32"/>
        <v>7494.2705084339823</v>
      </c>
      <c r="J73" s="58">
        <f t="shared" si="33"/>
        <v>254.25960499658956</v>
      </c>
      <c r="K73" s="58">
        <f t="shared" si="27"/>
        <v>7367.1407059356879</v>
      </c>
      <c r="L73" s="58">
        <f t="shared" si="28"/>
        <v>82257.422316054537</v>
      </c>
      <c r="M73" s="58">
        <f t="shared" si="29"/>
        <v>10.976041260251121</v>
      </c>
      <c r="O73" s="58">
        <f>'Quintile Functions'!$CY81</f>
        <v>2197.2834266187615</v>
      </c>
      <c r="Q73" s="58">
        <f>'Male Inactive'!Q73*'MI Epi'!DC91</f>
        <v>6.8956801505155743E-3</v>
      </c>
      <c r="R73" s="58">
        <f>'Male Inactive'!R73*'MI Epi'!DC91</f>
        <v>1.8388480401374869E-4</v>
      </c>
      <c r="S73" s="58">
        <f t="shared" si="30"/>
        <v>6.8719595027965097E-3</v>
      </c>
      <c r="T73" s="58">
        <f t="shared" si="30"/>
        <v>1.838678982394315E-4</v>
      </c>
      <c r="U73" s="58">
        <f t="shared" si="34"/>
        <v>7.666358698209301E-2</v>
      </c>
      <c r="W73" s="58">
        <f>'Male Inactive'!W73*'Stroke Epi'!$CR99</f>
        <v>8.3332746706431295E-3</v>
      </c>
      <c r="X73" s="58">
        <f>'Male Inactive'!X73*'Stroke Epi'!$CR99</f>
        <v>4.2572164078285559E-3</v>
      </c>
      <c r="Y73" s="58">
        <f t="shared" si="31"/>
        <v>8.2986491852565791E-3</v>
      </c>
      <c r="Z73" s="58">
        <f t="shared" si="31"/>
        <v>4.2481673079369786E-3</v>
      </c>
      <c r="AA73" s="58">
        <f t="shared" si="35"/>
        <v>5.6061427543393966E-2</v>
      </c>
      <c r="AC73" s="58">
        <f>'Male Inactive'!AC73*'Bowel Cancer Epi'!$CO116</f>
        <v>1.9364608841439042E-3</v>
      </c>
      <c r="AD73" s="58">
        <f>'Male Inactive'!AD73*'Bowel Cancer Epi'!$CO116</f>
        <v>1.7428147957295136E-3</v>
      </c>
      <c r="AE73" s="58">
        <f t="shared" ref="AE73:AF98" si="38">1-EXP(-AC73)</f>
        <v>1.9345871534298675E-3</v>
      </c>
      <c r="AF73" s="58">
        <f t="shared" si="38"/>
        <v>1.7412969759110775E-3</v>
      </c>
      <c r="AG73" s="58">
        <f t="shared" si="36"/>
        <v>6.2623587278299456E-3</v>
      </c>
      <c r="AI73" s="58">
        <f>'Male Inactive'!AI73*'Diabetes Epi'!$BV126</f>
        <v>9.5920333456793166E-3</v>
      </c>
      <c r="AJ73" s="58">
        <f>'Male Inactive'!AJ73*'Diabetes Epi'!$BV126</f>
        <v>0</v>
      </c>
      <c r="AK73" s="58">
        <f t="shared" si="20"/>
        <v>9.546176530982553E-3</v>
      </c>
      <c r="AL73" s="58">
        <f t="shared" si="20"/>
        <v>0</v>
      </c>
      <c r="AM73" s="58">
        <f t="shared" si="37"/>
        <v>0.22111573178347352</v>
      </c>
    </row>
    <row r="74" spans="1:39">
      <c r="A74" s="58">
        <v>76</v>
      </c>
      <c r="B74" s="58">
        <f>'ACM Rates'!M87-(SUM(C74:F74))</f>
        <v>3.4510279253509579E-2</v>
      </c>
      <c r="C74" s="58">
        <f t="shared" si="23"/>
        <v>1.8406270682774255E-4</v>
      </c>
      <c r="D74" s="58">
        <f t="shared" si="24"/>
        <v>4.2623047196585001E-3</v>
      </c>
      <c r="E74" s="58">
        <f t="shared" si="25"/>
        <v>0</v>
      </c>
      <c r="F74" s="58">
        <f t="shared" si="26"/>
        <v>1.7433533200041777E-3</v>
      </c>
      <c r="G74" s="58">
        <f t="shared" si="21"/>
        <v>4.07E-2</v>
      </c>
      <c r="H74" s="58">
        <f t="shared" si="22"/>
        <v>3.3921590929424927E-2</v>
      </c>
      <c r="I74" s="58">
        <f t="shared" si="32"/>
        <v>7240.0109034373927</v>
      </c>
      <c r="J74" s="58">
        <f t="shared" si="33"/>
        <v>245.59268819097943</v>
      </c>
      <c r="K74" s="58">
        <f t="shared" si="27"/>
        <v>7117.2145593419027</v>
      </c>
      <c r="L74" s="58">
        <f t="shared" si="28"/>
        <v>75140.207756712625</v>
      </c>
      <c r="M74" s="58">
        <f t="shared" si="29"/>
        <v>10.378466104386357</v>
      </c>
      <c r="O74" s="58">
        <f>'Quintile Functions'!$CY82</f>
        <v>2110.4666703032535</v>
      </c>
      <c r="Q74" s="58">
        <f>'Male Inactive'!Q74*'MI Epi'!DC92</f>
        <v>6.9023515060403452E-3</v>
      </c>
      <c r="R74" s="58">
        <f>'Male Inactive'!R74*'MI Epi'!DC92</f>
        <v>1.8406270682774255E-4</v>
      </c>
      <c r="S74" s="58">
        <f t="shared" si="30"/>
        <v>6.8785849909358543E-3</v>
      </c>
      <c r="T74" s="58">
        <f t="shared" si="30"/>
        <v>1.8404576832697916E-4</v>
      </c>
      <c r="U74" s="58">
        <f t="shared" si="34"/>
        <v>8.2840081153181644E-2</v>
      </c>
      <c r="W74" s="58">
        <f>'Male Inactive'!W74*'Stroke Epi'!$CR100</f>
        <v>8.3432347703953635E-3</v>
      </c>
      <c r="X74" s="58">
        <f>'Male Inactive'!X74*'Stroke Epi'!$CR100</f>
        <v>4.2623047196585001E-3</v>
      </c>
      <c r="Y74" s="58">
        <f t="shared" si="31"/>
        <v>8.3085265804451192E-3</v>
      </c>
      <c r="Z74" s="58">
        <f t="shared" si="31"/>
        <v>4.2532339908764039E-3</v>
      </c>
      <c r="AA74" s="58">
        <f t="shared" si="35"/>
        <v>5.9901145388252613E-2</v>
      </c>
      <c r="AC74" s="58">
        <f>'Male Inactive'!AC74*'Bowel Cancer Epi'!$CO117</f>
        <v>1.9370592444490865E-3</v>
      </c>
      <c r="AD74" s="58">
        <f>'Male Inactive'!AD74*'Bowel Cancer Epi'!$CO117</f>
        <v>1.7433533200041777E-3</v>
      </c>
      <c r="AE74" s="58">
        <f t="shared" si="38"/>
        <v>1.9351843559762827E-3</v>
      </c>
      <c r="AF74" s="58">
        <f t="shared" si="38"/>
        <v>1.7418345623102516E-3</v>
      </c>
      <c r="AG74" s="58">
        <f t="shared" si="36"/>
        <v>6.454773504186738E-3</v>
      </c>
      <c r="AI74" s="58">
        <f>'Male Inactive'!AI74*'Diabetes Epi'!$BV127</f>
        <v>9.622247466824909E-3</v>
      </c>
      <c r="AJ74" s="58">
        <f>'Male Inactive'!AJ74*'Diabetes Epi'!$BV127</f>
        <v>0</v>
      </c>
      <c r="AK74" s="58">
        <f t="shared" si="20"/>
        <v>9.5761017707093332E-3</v>
      </c>
      <c r="AL74" s="58">
        <f t="shared" si="20"/>
        <v>0</v>
      </c>
      <c r="AM74" s="58">
        <f t="shared" si="37"/>
        <v>0.22855109850507363</v>
      </c>
    </row>
    <row r="75" spans="1:39">
      <c r="A75" s="58">
        <v>77</v>
      </c>
      <c r="B75" s="58">
        <f>'ACM Rates'!M88-(SUM(C75:F75))</f>
        <v>3.4504549001284419E-2</v>
      </c>
      <c r="C75" s="58">
        <f t="shared" si="23"/>
        <v>1.842384269404447E-4</v>
      </c>
      <c r="D75" s="58">
        <f t="shared" si="24"/>
        <v>4.267325213857128E-3</v>
      </c>
      <c r="E75" s="58">
        <f t="shared" si="25"/>
        <v>0</v>
      </c>
      <c r="F75" s="58">
        <f t="shared" si="26"/>
        <v>1.7438873579180092E-3</v>
      </c>
      <c r="G75" s="58">
        <f t="shared" si="21"/>
        <v>4.07E-2</v>
      </c>
      <c r="H75" s="58">
        <f t="shared" si="22"/>
        <v>3.3916055040610682E-2</v>
      </c>
      <c r="I75" s="58">
        <f t="shared" si="32"/>
        <v>6994.4182152464136</v>
      </c>
      <c r="J75" s="58">
        <f t="shared" si="33"/>
        <v>237.2230731653473</v>
      </c>
      <c r="K75" s="58">
        <f t="shared" si="27"/>
        <v>6875.8066786637401</v>
      </c>
      <c r="L75" s="58">
        <f t="shared" si="28"/>
        <v>68264.401078048875</v>
      </c>
      <c r="M75" s="58">
        <f t="shared" si="29"/>
        <v>9.7598397718406833</v>
      </c>
      <c r="O75" s="58">
        <f>'Quintile Functions'!$CY83</f>
        <v>2027.0801265337641</v>
      </c>
      <c r="Q75" s="58">
        <f>'Male Inactive'!Q75*'MI Epi'!DC93</f>
        <v>6.9089410102666764E-3</v>
      </c>
      <c r="R75" s="58">
        <f>'Male Inactive'!R75*'MI Epi'!DC93</f>
        <v>1.842384269404447E-4</v>
      </c>
      <c r="S75" s="58">
        <f t="shared" si="30"/>
        <v>6.8851291471359044E-3</v>
      </c>
      <c r="T75" s="58">
        <f t="shared" si="30"/>
        <v>1.8422145608365526E-4</v>
      </c>
      <c r="U75" s="58">
        <f t="shared" si="34"/>
        <v>8.8981174445539796E-2</v>
      </c>
      <c r="W75" s="58">
        <f>'Male Inactive'!W75*'Stroke Epi'!$CR101</f>
        <v>8.3530621207416125E-3</v>
      </c>
      <c r="X75" s="58">
        <f>'Male Inactive'!X75*'Stroke Epi'!$CR101</f>
        <v>4.267325213857128E-3</v>
      </c>
      <c r="Y75" s="58">
        <f t="shared" si="31"/>
        <v>8.3182722321027969E-3</v>
      </c>
      <c r="Z75" s="58">
        <f t="shared" si="31"/>
        <v>4.2582331191894918E-3</v>
      </c>
      <c r="AA75" s="58">
        <f t="shared" si="35"/>
        <v>6.3729805494123465E-2</v>
      </c>
      <c r="AC75" s="58">
        <f>'Male Inactive'!AC75*'Bowel Cancer Epi'!$CO118</f>
        <v>1.9376526199088989E-3</v>
      </c>
      <c r="AD75" s="58">
        <f>'Male Inactive'!AD75*'Bowel Cancer Epi'!$CO118</f>
        <v>1.7438873579180092E-3</v>
      </c>
      <c r="AE75" s="58">
        <f t="shared" si="38"/>
        <v>1.9357765829693951E-3</v>
      </c>
      <c r="AF75" s="58">
        <f t="shared" si="38"/>
        <v>1.7423676698761215E-3</v>
      </c>
      <c r="AG75" s="58">
        <f t="shared" si="36"/>
        <v>6.647210462071884E-3</v>
      </c>
      <c r="AI75" s="58">
        <f>'Male Inactive'!AI75*'Diabetes Epi'!$BV128</f>
        <v>9.6518656680253494E-3</v>
      </c>
      <c r="AJ75" s="58">
        <f>'Male Inactive'!AJ75*'Diabetes Epi'!$BV128</f>
        <v>0</v>
      </c>
      <c r="AK75" s="58">
        <f t="shared" si="20"/>
        <v>9.6054359105863796E-3</v>
      </c>
      <c r="AL75" s="58">
        <f t="shared" si="20"/>
        <v>0</v>
      </c>
      <c r="AM75" s="58">
        <f t="shared" si="37"/>
        <v>0.23593857169669097</v>
      </c>
    </row>
    <row r="76" spans="1:39">
      <c r="A76" s="58">
        <v>78</v>
      </c>
      <c r="B76" s="58">
        <f>'ACM Rates'!M89-(SUM(C76:F76))</f>
        <v>3.4498892018441918E-2</v>
      </c>
      <c r="C76" s="58">
        <f t="shared" si="23"/>
        <v>1.8441199687946918E-4</v>
      </c>
      <c r="D76" s="58">
        <f t="shared" si="24"/>
        <v>4.2722790568008005E-3</v>
      </c>
      <c r="E76" s="58">
        <f t="shared" si="25"/>
        <v>0</v>
      </c>
      <c r="F76" s="58">
        <f t="shared" si="26"/>
        <v>1.744416927877811E-3</v>
      </c>
      <c r="G76" s="58">
        <f t="shared" si="21"/>
        <v>4.07E-2</v>
      </c>
      <c r="H76" s="58">
        <f t="shared" si="22"/>
        <v>3.3910589904851518E-2</v>
      </c>
      <c r="I76" s="58">
        <f t="shared" si="32"/>
        <v>6757.1951420810665</v>
      </c>
      <c r="J76" s="58">
        <f t="shared" si="33"/>
        <v>229.14047337016592</v>
      </c>
      <c r="K76" s="58">
        <f t="shared" si="27"/>
        <v>6642.6249053959837</v>
      </c>
      <c r="L76" s="58">
        <f t="shared" si="28"/>
        <v>61621.776172652877</v>
      </c>
      <c r="M76" s="58">
        <f t="shared" si="29"/>
        <v>9.1194311954819067</v>
      </c>
      <c r="O76" s="58">
        <f>'Quintile Functions'!$CY84</f>
        <v>1946.9882643527887</v>
      </c>
      <c r="Q76" s="58">
        <f>'Male Inactive'!Q76*'MI Epi'!DC94</f>
        <v>6.9154498829800933E-3</v>
      </c>
      <c r="R76" s="58">
        <f>'Male Inactive'!R76*'MI Epi'!DC94</f>
        <v>1.8441199687946918E-4</v>
      </c>
      <c r="S76" s="58">
        <f t="shared" si="30"/>
        <v>6.8915931843832601E-3</v>
      </c>
      <c r="T76" s="58">
        <f t="shared" si="30"/>
        <v>1.8439499403233306E-4</v>
      </c>
      <c r="U76" s="58">
        <f t="shared" si="34"/>
        <v>9.5086952315680817E-2</v>
      </c>
      <c r="W76" s="58">
        <f>'Male Inactive'!W76*'Stroke Epi'!$CR102</f>
        <v>8.3627590048015663E-3</v>
      </c>
      <c r="X76" s="58">
        <f>'Male Inactive'!X76*'Stroke Epi'!$CR102</f>
        <v>4.2722790568008005E-3</v>
      </c>
      <c r="Y76" s="58">
        <f t="shared" si="31"/>
        <v>8.3278884082177429E-3</v>
      </c>
      <c r="Z76" s="58">
        <f t="shared" si="31"/>
        <v>4.2631658552970686E-3</v>
      </c>
      <c r="AA76" s="58">
        <f t="shared" si="35"/>
        <v>6.7547355120324698E-2</v>
      </c>
      <c r="AC76" s="58">
        <f>'Male Inactive'!AC76*'Bowel Cancer Epi'!$CO119</f>
        <v>1.9382410309753456E-3</v>
      </c>
      <c r="AD76" s="58">
        <f>'Male Inactive'!AD76*'Bowel Cancer Epi'!$CO119</f>
        <v>1.744416927877811E-3</v>
      </c>
      <c r="AE76" s="58">
        <f t="shared" si="38"/>
        <v>1.9363638548307582E-3</v>
      </c>
      <c r="AF76" s="58">
        <f t="shared" si="38"/>
        <v>1.7428963169903167E-3</v>
      </c>
      <c r="AG76" s="58">
        <f t="shared" si="36"/>
        <v>6.8396690790866622E-3</v>
      </c>
      <c r="AI76" s="58">
        <f>'Male Inactive'!AI76*'Diabetes Epi'!$BV129</f>
        <v>9.6809051845434448E-3</v>
      </c>
      <c r="AJ76" s="58">
        <f>'Male Inactive'!AJ76*'Diabetes Epi'!$BV129</f>
        <v>0</v>
      </c>
      <c r="AK76" s="58">
        <f t="shared" si="20"/>
        <v>9.6341960722970965E-3</v>
      </c>
      <c r="AL76" s="58">
        <f t="shared" si="20"/>
        <v>0</v>
      </c>
      <c r="AM76" s="58">
        <f t="shared" si="37"/>
        <v>0.2432777147780095</v>
      </c>
    </row>
    <row r="77" spans="1:39">
      <c r="A77" s="58">
        <v>79</v>
      </c>
      <c r="B77" s="58">
        <f>'ACM Rates'!M90-(SUM(C77:F77))</f>
        <v>3.4493307115434822E-2</v>
      </c>
      <c r="C77" s="58">
        <f t="shared" si="23"/>
        <v>1.8458344852986629E-4</v>
      </c>
      <c r="D77" s="58">
        <f t="shared" si="24"/>
        <v>4.2771673870552291E-3</v>
      </c>
      <c r="E77" s="58">
        <f t="shared" si="25"/>
        <v>0</v>
      </c>
      <c r="F77" s="58">
        <f t="shared" si="26"/>
        <v>1.7449420489800823E-3</v>
      </c>
      <c r="G77" s="58">
        <f t="shared" si="21"/>
        <v>4.07E-2</v>
      </c>
      <c r="H77" s="58">
        <f t="shared" si="22"/>
        <v>3.3905194374133307E-2</v>
      </c>
      <c r="I77" s="58">
        <f t="shared" si="32"/>
        <v>6528.0546687109008</v>
      </c>
      <c r="J77" s="58">
        <f t="shared" si="33"/>
        <v>221.33496242761152</v>
      </c>
      <c r="K77" s="58">
        <f t="shared" si="27"/>
        <v>6417.3871874970955</v>
      </c>
      <c r="L77" s="58">
        <f t="shared" si="28"/>
        <v>55204.388985155783</v>
      </c>
      <c r="M77" s="58">
        <f t="shared" si="29"/>
        <v>8.4564838664344446</v>
      </c>
      <c r="O77" s="58">
        <f>'Quintile Functions'!$CY85</f>
        <v>1870.0609077597526</v>
      </c>
      <c r="Q77" s="58">
        <f>'Male Inactive'!Q77*'MI Epi'!DC95</f>
        <v>6.9218793198699861E-3</v>
      </c>
      <c r="R77" s="58">
        <f>'Male Inactive'!R77*'MI Epi'!DC95</f>
        <v>1.8458344852986629E-4</v>
      </c>
      <c r="S77" s="58">
        <f t="shared" si="30"/>
        <v>6.897978291683371E-3</v>
      </c>
      <c r="T77" s="58">
        <f t="shared" si="30"/>
        <v>1.8456641405328877E-4</v>
      </c>
      <c r="U77" s="58">
        <f t="shared" si="34"/>
        <v>0.1011575028506637</v>
      </c>
      <c r="W77" s="58">
        <f>'Male Inactive'!W77*'Stroke Epi'!$CR103</f>
        <v>8.3723276512570419E-3</v>
      </c>
      <c r="X77" s="58">
        <f>'Male Inactive'!X77*'Stroke Epi'!$CR103</f>
        <v>4.2771673870552291E-3</v>
      </c>
      <c r="Y77" s="58">
        <f t="shared" si="31"/>
        <v>8.3373773226552705E-3</v>
      </c>
      <c r="Z77" s="58">
        <f t="shared" si="31"/>
        <v>4.2680333338919185E-3</v>
      </c>
      <c r="AA77" s="58">
        <f t="shared" si="35"/>
        <v>7.1353743681242546E-2</v>
      </c>
      <c r="AC77" s="58">
        <f>'Male Inactive'!AC77*'Bowel Cancer Epi'!$CO120</f>
        <v>1.9388244988667582E-3</v>
      </c>
      <c r="AD77" s="58">
        <f>'Male Inactive'!AD77*'Bowel Cancer Epi'!$CO120</f>
        <v>1.7449420489800823E-3</v>
      </c>
      <c r="AE77" s="58">
        <f t="shared" si="38"/>
        <v>1.9369461927460918E-3</v>
      </c>
      <c r="AF77" s="58">
        <f t="shared" si="38"/>
        <v>1.7434205227233601E-3</v>
      </c>
      <c r="AG77" s="58">
        <f t="shared" si="36"/>
        <v>7.0321488352488399E-3</v>
      </c>
      <c r="AI77" s="58">
        <f>'Male Inactive'!AI77*'Diabetes Epi'!$BV130</f>
        <v>9.709382559337492E-3</v>
      </c>
      <c r="AJ77" s="58">
        <f>'Male Inactive'!AJ77*'Diabetes Epi'!$BV130</f>
        <v>0</v>
      </c>
      <c r="AK77" s="58">
        <f t="shared" si="20"/>
        <v>9.6623986889086133E-3</v>
      </c>
      <c r="AL77" s="58">
        <f t="shared" si="20"/>
        <v>0</v>
      </c>
      <c r="AM77" s="58">
        <f t="shared" si="37"/>
        <v>0.25056812564611486</v>
      </c>
    </row>
    <row r="78" spans="1:39">
      <c r="A78" s="58">
        <v>80</v>
      </c>
      <c r="B78" s="58">
        <f>'ACM Rates'!M91-(SUM(C78:F78))</f>
        <v>6.2109712574844753E-2</v>
      </c>
      <c r="C78" s="58">
        <f t="shared" si="23"/>
        <v>3.6950562630240079E-4</v>
      </c>
      <c r="D78" s="58">
        <f t="shared" si="24"/>
        <v>8.1995578396720659E-3</v>
      </c>
      <c r="E78" s="58">
        <f t="shared" si="25"/>
        <v>0</v>
      </c>
      <c r="F78" s="58">
        <f t="shared" si="26"/>
        <v>2.5212239591807847E-3</v>
      </c>
      <c r="G78" s="58">
        <f t="shared" si="21"/>
        <v>7.3200000000000001E-2</v>
      </c>
      <c r="H78" s="58">
        <f t="shared" si="22"/>
        <v>6.0220224524066057E-2</v>
      </c>
      <c r="I78" s="58">
        <f t="shared" si="32"/>
        <v>6306.7197062832893</v>
      </c>
      <c r="J78" s="58">
        <f t="shared" si="33"/>
        <v>379.79207672273162</v>
      </c>
      <c r="K78" s="58">
        <f t="shared" si="27"/>
        <v>6116.8236679219235</v>
      </c>
      <c r="L78" s="58">
        <f t="shared" si="28"/>
        <v>49087.565317233857</v>
      </c>
      <c r="M78" s="58">
        <f t="shared" si="29"/>
        <v>7.7833751305498264</v>
      </c>
      <c r="O78" s="58">
        <f>'Quintile Functions'!$CY86</f>
        <v>1796.1730241315724</v>
      </c>
      <c r="Q78" s="58">
        <f>'Male Inactive'!Q78*'MI Epi'!DC96</f>
        <v>9.052887844408818E-3</v>
      </c>
      <c r="R78" s="58">
        <f>'Male Inactive'!R78*'MI Epi'!DC96</f>
        <v>3.6950562630240079E-4</v>
      </c>
      <c r="S78" s="58">
        <f t="shared" si="30"/>
        <v>9.0120338304646719E-3</v>
      </c>
      <c r="T78" s="58">
        <f t="shared" si="30"/>
        <v>3.694373675060536E-4</v>
      </c>
      <c r="U78" s="58">
        <f t="shared" si="34"/>
        <v>0.10719291668183289</v>
      </c>
      <c r="W78" s="58">
        <f>'Male Inactive'!W78*'Stroke Epi'!$CR104</f>
        <v>1.1023849984448001E-2</v>
      </c>
      <c r="X78" s="58">
        <f>'Male Inactive'!X78*'Stroke Epi'!$CR104</f>
        <v>8.1995578396720659E-3</v>
      </c>
      <c r="Y78" s="58">
        <f t="shared" si="31"/>
        <v>1.0963310015600913E-2</v>
      </c>
      <c r="Z78" s="58">
        <f t="shared" si="31"/>
        <v>8.1660331570559963E-3</v>
      </c>
      <c r="AA78" s="58">
        <f t="shared" si="35"/>
        <v>7.5148922692609477E-2</v>
      </c>
      <c r="AC78" s="58">
        <f>'Male Inactive'!AC78*'Bowel Cancer Epi'!$CO121</f>
        <v>2.7151642637331529E-3</v>
      </c>
      <c r="AD78" s="58">
        <f>'Male Inactive'!AD78*'Bowel Cancer Epi'!$CO121</f>
        <v>2.5212239591807847E-3</v>
      </c>
      <c r="AE78" s="58">
        <f t="shared" si="38"/>
        <v>2.7114815390650859E-3</v>
      </c>
      <c r="AF78" s="58">
        <f t="shared" si="38"/>
        <v>2.5180483434280587E-3</v>
      </c>
      <c r="AG78" s="58">
        <f t="shared" si="36"/>
        <v>7.2246492130658485E-3</v>
      </c>
      <c r="AI78" s="58">
        <f>'Male Inactive'!AI78*'Diabetes Epi'!$BV131</f>
        <v>8.6553899364372709E-3</v>
      </c>
      <c r="AJ78" s="58">
        <f>'Male Inactive'!AJ78*'Diabetes Epi'!$BV131</f>
        <v>0</v>
      </c>
      <c r="AK78" s="58">
        <f t="shared" si="20"/>
        <v>8.6180398863908714E-3</v>
      </c>
      <c r="AL78" s="58">
        <f t="shared" si="20"/>
        <v>0</v>
      </c>
      <c r="AM78" s="58">
        <f t="shared" si="37"/>
        <v>0.25780943520629818</v>
      </c>
    </row>
    <row r="79" spans="1:39">
      <c r="A79" s="58">
        <v>81</v>
      </c>
      <c r="B79" s="58">
        <f>'ACM Rates'!M92-(SUM(C79:F79))</f>
        <v>6.2100637690067864E-2</v>
      </c>
      <c r="C79" s="58">
        <f t="shared" si="23"/>
        <v>3.6980234811883147E-4</v>
      </c>
      <c r="D79" s="58">
        <f t="shared" si="24"/>
        <v>8.2076931216349281E-3</v>
      </c>
      <c r="E79" s="58">
        <f t="shared" si="25"/>
        <v>0</v>
      </c>
      <c r="F79" s="58">
        <f t="shared" si="26"/>
        <v>2.5218668401783811E-3</v>
      </c>
      <c r="G79" s="58">
        <f t="shared" si="21"/>
        <v>7.3200000000000001E-2</v>
      </c>
      <c r="H79" s="58">
        <f t="shared" si="22"/>
        <v>6.0211696092190792E-2</v>
      </c>
      <c r="I79" s="58">
        <f t="shared" si="32"/>
        <v>5926.9276295605578</v>
      </c>
      <c r="J79" s="58">
        <f t="shared" si="33"/>
        <v>356.87036519150905</v>
      </c>
      <c r="K79" s="58">
        <f t="shared" si="27"/>
        <v>5748.4924469648031</v>
      </c>
      <c r="L79" s="58">
        <f t="shared" si="28"/>
        <v>43339.072870269047</v>
      </c>
      <c r="M79" s="58">
        <f t="shared" si="29"/>
        <v>7.3122325054409938</v>
      </c>
      <c r="O79" s="58">
        <f>'Quintile Functions'!$CY87</f>
        <v>1725.2045210029246</v>
      </c>
      <c r="Q79" s="58">
        <f>'Male Inactive'!Q79*'MI Epi'!DC97</f>
        <v>9.0601575289113705E-3</v>
      </c>
      <c r="R79" s="58">
        <f>'Male Inactive'!R79*'MI Epi'!DC97</f>
        <v>3.6980234811883147E-4</v>
      </c>
      <c r="S79" s="58">
        <f t="shared" si="30"/>
        <v>9.0192379741386164E-3</v>
      </c>
      <c r="T79" s="58">
        <f t="shared" si="30"/>
        <v>3.6973397965833765E-4</v>
      </c>
      <c r="U79" s="58">
        <f t="shared" si="34"/>
        <v>0.114911939717773</v>
      </c>
      <c r="W79" s="58">
        <f>'Male Inactive'!W79*'Stroke Epi'!$CR105</f>
        <v>1.1034787419086959E-2</v>
      </c>
      <c r="X79" s="58">
        <f>'Male Inactive'!X79*'Stroke Epi'!$CR105</f>
        <v>8.2076931216349281E-3</v>
      </c>
      <c r="Y79" s="58">
        <f t="shared" si="31"/>
        <v>1.0974127480595453E-2</v>
      </c>
      <c r="Z79" s="58">
        <f t="shared" si="31"/>
        <v>8.1741019732155529E-3</v>
      </c>
      <c r="AA79" s="58">
        <f t="shared" si="35"/>
        <v>7.7757287199813299E-2</v>
      </c>
      <c r="AC79" s="58">
        <f>'Male Inactive'!AC79*'Bowel Cancer Epi'!$CO122</f>
        <v>2.7158565971151798E-3</v>
      </c>
      <c r="AD79" s="58">
        <f>'Male Inactive'!AD79*'Bowel Cancer Epi'!$CO122</f>
        <v>2.5218668401783811E-3</v>
      </c>
      <c r="AE79" s="58">
        <f t="shared" si="38"/>
        <v>2.7121719949589895E-3</v>
      </c>
      <c r="AF79" s="58">
        <f t="shared" si="38"/>
        <v>2.5186896054141261E-3</v>
      </c>
      <c r="AG79" s="58">
        <f t="shared" si="36"/>
        <v>7.4171696976054061E-3</v>
      </c>
      <c r="AI79" s="58">
        <f>'Male Inactive'!AI79*'Diabetes Epi'!$BV132</f>
        <v>8.6777948193608664E-3</v>
      </c>
      <c r="AJ79" s="58">
        <f>'Male Inactive'!AJ79*'Diabetes Epi'!$BV132</f>
        <v>0</v>
      </c>
      <c r="AK79" s="58">
        <f t="shared" si="20"/>
        <v>8.6402514343152381E-3</v>
      </c>
      <c r="AL79" s="58">
        <f t="shared" si="20"/>
        <v>0</v>
      </c>
      <c r="AM79" s="58">
        <f t="shared" si="37"/>
        <v>0.26420566309699328</v>
      </c>
    </row>
    <row r="80" spans="1:39">
      <c r="A80" s="58">
        <v>82</v>
      </c>
      <c r="B80" s="58">
        <f>'ACM Rates'!M93-(SUM(C80:F80))</f>
        <v>6.2091653359091947E-2</v>
      </c>
      <c r="C80" s="58">
        <f t="shared" si="23"/>
        <v>3.7009632838395457E-4</v>
      </c>
      <c r="D80" s="58">
        <f t="shared" si="24"/>
        <v>8.2157435644359469E-3</v>
      </c>
      <c r="E80" s="58">
        <f t="shared" si="25"/>
        <v>0</v>
      </c>
      <c r="F80" s="58">
        <f t="shared" si="26"/>
        <v>2.5225067480881499E-3</v>
      </c>
      <c r="G80" s="58">
        <f t="shared" si="21"/>
        <v>7.3200000000000001E-2</v>
      </c>
      <c r="H80" s="58">
        <f t="shared" si="22"/>
        <v>6.0203252685092079E-2</v>
      </c>
      <c r="I80" s="58">
        <f t="shared" si="32"/>
        <v>5570.0572643690484</v>
      </c>
      <c r="J80" s="58">
        <f t="shared" si="33"/>
        <v>335.33556495724258</v>
      </c>
      <c r="K80" s="58">
        <f t="shared" si="27"/>
        <v>5402.3894818904273</v>
      </c>
      <c r="L80" s="58">
        <f t="shared" si="28"/>
        <v>37936.683388378624</v>
      </c>
      <c r="M80" s="58">
        <f t="shared" si="29"/>
        <v>6.8108246626214752</v>
      </c>
      <c r="O80" s="58">
        <f>'Quintile Functions'!$CY88</f>
        <v>1657.0400508759169</v>
      </c>
      <c r="Q80" s="58">
        <f>'Male Inactive'!Q80*'MI Epi'!DC98</f>
        <v>9.0673600454068849E-3</v>
      </c>
      <c r="R80" s="58">
        <f>'Male Inactive'!R80*'MI Epi'!DC98</f>
        <v>3.7009632838395457E-4</v>
      </c>
      <c r="S80" s="58">
        <f t="shared" si="30"/>
        <v>9.0263755037197635E-3</v>
      </c>
      <c r="T80" s="58">
        <f t="shared" si="30"/>
        <v>3.7002785118578352E-4</v>
      </c>
      <c r="U80" s="58">
        <f t="shared" si="34"/>
        <v>0.12257034400294511</v>
      </c>
      <c r="W80" s="58">
        <f>'Male Inactive'!W80*'Stroke Epi'!$CR106</f>
        <v>1.1045610792186107E-2</v>
      </c>
      <c r="X80" s="58">
        <f>'Male Inactive'!X80*'Stroke Epi'!$CR106</f>
        <v>8.2157435644359469E-3</v>
      </c>
      <c r="Y80" s="58">
        <f t="shared" si="31"/>
        <v>1.0984832018688717E-2</v>
      </c>
      <c r="Z80" s="58">
        <f t="shared" si="31"/>
        <v>8.182086578736314E-3</v>
      </c>
      <c r="AA80" s="58">
        <f t="shared" si="35"/>
        <v>8.0360872289669483E-2</v>
      </c>
      <c r="AC80" s="58">
        <f>'Male Inactive'!AC80*'Bowel Cancer Epi'!$CO123</f>
        <v>2.7165457287103155E-3</v>
      </c>
      <c r="AD80" s="58">
        <f>'Male Inactive'!AD80*'Bowel Cancer Epi'!$CO123</f>
        <v>2.5225067480881499E-3</v>
      </c>
      <c r="AE80" s="58">
        <f t="shared" si="38"/>
        <v>2.7128592572738253E-3</v>
      </c>
      <c r="AF80" s="58">
        <f t="shared" si="38"/>
        <v>2.5193279013903114E-3</v>
      </c>
      <c r="AG80" s="58">
        <f t="shared" si="36"/>
        <v>7.6097019243517305E-3</v>
      </c>
      <c r="AI80" s="58">
        <f>'Male Inactive'!AI80*'Diabetes Epi'!$BV133</f>
        <v>8.6998129491164412E-3</v>
      </c>
      <c r="AJ80" s="58">
        <f>'Male Inactive'!AJ80*'Diabetes Epi'!$BV133</f>
        <v>0</v>
      </c>
      <c r="AK80" s="58">
        <f t="shared" si="20"/>
        <v>8.6620790815907789E-3</v>
      </c>
      <c r="AL80" s="58">
        <f t="shared" si="20"/>
        <v>0</v>
      </c>
      <c r="AM80" s="58">
        <f t="shared" si="37"/>
        <v>0.2705631111717805</v>
      </c>
    </row>
    <row r="81" spans="1:39">
      <c r="A81" s="58">
        <v>83</v>
      </c>
      <c r="B81" s="58">
        <f>'ACM Rates'!M94-(SUM(C81:F81))</f>
        <v>6.2082758673906557E-2</v>
      </c>
      <c r="C81" s="58">
        <f t="shared" si="23"/>
        <v>3.7038758730597449E-4</v>
      </c>
      <c r="D81" s="58">
        <f t="shared" si="24"/>
        <v>8.2237101158027705E-3</v>
      </c>
      <c r="E81" s="58">
        <f t="shared" si="25"/>
        <v>0</v>
      </c>
      <c r="F81" s="58">
        <f t="shared" si="26"/>
        <v>2.5231436229846966E-3</v>
      </c>
      <c r="G81" s="58">
        <f t="shared" si="21"/>
        <v>7.3200000000000001E-2</v>
      </c>
      <c r="H81" s="58">
        <f t="shared" si="22"/>
        <v>6.0194893451710141E-2</v>
      </c>
      <c r="I81" s="58">
        <f t="shared" si="32"/>
        <v>5234.7216994118062</v>
      </c>
      <c r="J81" s="58">
        <f t="shared" si="33"/>
        <v>315.10351494544869</v>
      </c>
      <c r="K81" s="58">
        <f t="shared" si="27"/>
        <v>5077.1699419390825</v>
      </c>
      <c r="L81" s="58">
        <f t="shared" si="28"/>
        <v>32859.513446439545</v>
      </c>
      <c r="M81" s="58">
        <f t="shared" si="29"/>
        <v>6.2772226172275341</v>
      </c>
      <c r="O81" s="58">
        <f>'Quintile Functions'!$CY89</f>
        <v>1591.5688237419165</v>
      </c>
      <c r="Q81" s="58">
        <f>'Male Inactive'!Q81*'MI Epi'!DC99</f>
        <v>9.0744958889963732E-3</v>
      </c>
      <c r="R81" s="58">
        <f>'Male Inactive'!R81*'MI Epi'!DC99</f>
        <v>3.7038758730597449E-4</v>
      </c>
      <c r="S81" s="58">
        <f t="shared" si="30"/>
        <v>9.033446911275167E-3</v>
      </c>
      <c r="T81" s="58">
        <f t="shared" si="30"/>
        <v>3.7031900229145265E-4</v>
      </c>
      <c r="U81" s="58">
        <f t="shared" si="34"/>
        <v>0.13016849167215394</v>
      </c>
      <c r="W81" s="58">
        <f>'Male Inactive'!W81*'Stroke Epi'!$CR107</f>
        <v>1.1056321377912614E-2</v>
      </c>
      <c r="X81" s="58">
        <f>'Male Inactive'!X81*'Stroke Epi'!$CR107</f>
        <v>8.2237101158027705E-3</v>
      </c>
      <c r="Y81" s="58">
        <f t="shared" si="31"/>
        <v>1.0995424893702088E-2</v>
      </c>
      <c r="Z81" s="58">
        <f t="shared" si="31"/>
        <v>8.1899879156168698E-3</v>
      </c>
      <c r="AA81" s="58">
        <f t="shared" si="35"/>
        <v>8.2959650086191453E-2</v>
      </c>
      <c r="AC81" s="58">
        <f>'Male Inactive'!AC81*'Bowel Cancer Epi'!$CO124</f>
        <v>2.7172315939835196E-3</v>
      </c>
      <c r="AD81" s="58">
        <f>'Male Inactive'!AD81*'Bowel Cancer Epi'!$CO124</f>
        <v>2.5231436229846966E-3</v>
      </c>
      <c r="AE81" s="58">
        <f t="shared" si="38"/>
        <v>2.7135432616565147E-3</v>
      </c>
      <c r="AF81" s="58">
        <f t="shared" si="38"/>
        <v>2.519963171587869E-3</v>
      </c>
      <c r="AG81" s="58">
        <f t="shared" si="36"/>
        <v>7.8022456450718026E-3</v>
      </c>
      <c r="AI81" s="58">
        <f>'Male Inactive'!AI81*'Diabetes Epi'!$BV134</f>
        <v>8.7214545377937696E-3</v>
      </c>
      <c r="AJ81" s="58">
        <f>'Male Inactive'!AJ81*'Diabetes Epi'!$BV134</f>
        <v>0</v>
      </c>
      <c r="AK81" s="58">
        <f t="shared" si="20"/>
        <v>8.683532976966446E-3</v>
      </c>
      <c r="AL81" s="58">
        <f t="shared" si="20"/>
        <v>0</v>
      </c>
      <c r="AM81" s="58">
        <f t="shared" si="37"/>
        <v>0.27688155118784008</v>
      </c>
    </row>
    <row r="82" spans="1:39">
      <c r="A82" s="58">
        <v>84</v>
      </c>
      <c r="B82" s="58">
        <f>'ACM Rates'!M95-(SUM(C82:F82))</f>
        <v>6.2073952735444249E-2</v>
      </c>
      <c r="C82" s="58">
        <f t="shared" si="23"/>
        <v>3.7067614517319683E-4</v>
      </c>
      <c r="D82" s="58">
        <f t="shared" si="24"/>
        <v>8.2315937112195318E-3</v>
      </c>
      <c r="E82" s="58">
        <f t="shared" si="25"/>
        <v>0</v>
      </c>
      <c r="F82" s="58">
        <f t="shared" si="26"/>
        <v>2.5237774081630282E-3</v>
      </c>
      <c r="G82" s="58">
        <f t="shared" si="21"/>
        <v>7.3200000000000001E-2</v>
      </c>
      <c r="H82" s="58">
        <f t="shared" si="22"/>
        <v>6.0186617549336741E-2</v>
      </c>
      <c r="I82" s="58">
        <f t="shared" si="32"/>
        <v>4919.6181844663579</v>
      </c>
      <c r="J82" s="58">
        <f t="shared" si="33"/>
        <v>296.09517815723905</v>
      </c>
      <c r="K82" s="58">
        <f t="shared" si="27"/>
        <v>4771.5705953877386</v>
      </c>
      <c r="L82" s="58">
        <f t="shared" si="28"/>
        <v>28087.942851051805</v>
      </c>
      <c r="M82" s="58">
        <f t="shared" si="29"/>
        <v>5.7093745485654122</v>
      </c>
      <c r="O82" s="58">
        <f>'Quintile Functions'!$CY90</f>
        <v>1528.6844270108181</v>
      </c>
      <c r="Q82" s="58">
        <f>'Male Inactive'!Q82*'MI Epi'!DC100</f>
        <v>9.0815655567433214E-3</v>
      </c>
      <c r="R82" s="58">
        <f>'Male Inactive'!R82*'MI Epi'!DC100</f>
        <v>3.7067614517319683E-4</v>
      </c>
      <c r="S82" s="58">
        <f t="shared" si="30"/>
        <v>9.0404526907895688E-3</v>
      </c>
      <c r="T82" s="58">
        <f t="shared" si="30"/>
        <v>3.7060745325867561E-4</v>
      </c>
      <c r="U82" s="58">
        <f t="shared" si="34"/>
        <v>0.13770674484645684</v>
      </c>
      <c r="W82" s="58">
        <f>'Male Inactive'!W82*'Stroke Epi'!$CR108</f>
        <v>1.1066920433972926E-2</v>
      </c>
      <c r="X82" s="58">
        <f>'Male Inactive'!X82*'Stroke Epi'!$CR108</f>
        <v>8.2315937112195318E-3</v>
      </c>
      <c r="Y82" s="58">
        <f t="shared" si="31"/>
        <v>1.1005907353085376E-2</v>
      </c>
      <c r="Z82" s="58">
        <f t="shared" si="31"/>
        <v>8.197806913661565E-3</v>
      </c>
      <c r="AA82" s="58">
        <f t="shared" si="35"/>
        <v>8.5553593358288119E-2</v>
      </c>
      <c r="AC82" s="58">
        <f>'Male Inactive'!AC82*'Bowel Cancer Epi'!$CO125</f>
        <v>2.717914131867877E-3</v>
      </c>
      <c r="AD82" s="58">
        <f>'Male Inactive'!AD82*'Bowel Cancer Epi'!$CO125</f>
        <v>2.5237774081630282E-3</v>
      </c>
      <c r="AE82" s="58">
        <f t="shared" si="38"/>
        <v>2.7142239472125462E-3</v>
      </c>
      <c r="AF82" s="58">
        <f t="shared" si="38"/>
        <v>2.5205953594504837E-3</v>
      </c>
      <c r="AG82" s="58">
        <f t="shared" si="36"/>
        <v>7.9948006071386517E-3</v>
      </c>
      <c r="AI82" s="58">
        <f>'Male Inactive'!AI82*'Diabetes Epi'!$BV135</f>
        <v>8.742729399926855E-3</v>
      </c>
      <c r="AJ82" s="58">
        <f>'Male Inactive'!AJ82*'Diabetes Epi'!$BV135</f>
        <v>0</v>
      </c>
      <c r="AK82" s="58">
        <f t="shared" si="20"/>
        <v>8.7046228737894804E-3</v>
      </c>
      <c r="AL82" s="58">
        <f t="shared" si="20"/>
        <v>0</v>
      </c>
      <c r="AM82" s="58">
        <f t="shared" si="37"/>
        <v>0.28316077408435331</v>
      </c>
    </row>
    <row r="83" spans="1:39">
      <c r="A83" s="58">
        <v>85</v>
      </c>
      <c r="B83" s="58">
        <f>'ACM Rates'!M96-(SUM(C83:F83))</f>
        <v>0.11601578521365735</v>
      </c>
      <c r="C83" s="58">
        <f t="shared" si="23"/>
        <v>5.5644303350978772E-4</v>
      </c>
      <c r="D83" s="58">
        <f t="shared" si="24"/>
        <v>9.4295301470399828E-3</v>
      </c>
      <c r="E83" s="58">
        <f t="shared" si="25"/>
        <v>0</v>
      </c>
      <c r="F83" s="58">
        <f t="shared" si="26"/>
        <v>3.3982416057928922E-3</v>
      </c>
      <c r="G83" s="58">
        <f t="shared" si="21"/>
        <v>0.12940000000000002</v>
      </c>
      <c r="H83" s="58">
        <f t="shared" si="22"/>
        <v>0.10953883293324318</v>
      </c>
      <c r="I83" s="58">
        <f t="shared" si="32"/>
        <v>4623.5230063091185</v>
      </c>
      <c r="J83" s="58">
        <f t="shared" si="33"/>
        <v>506.45531415110077</v>
      </c>
      <c r="K83" s="58">
        <f t="shared" si="27"/>
        <v>4370.2953492335682</v>
      </c>
      <c r="L83" s="58">
        <f t="shared" si="28"/>
        <v>23717.647501818235</v>
      </c>
      <c r="M83" s="58">
        <f t="shared" si="29"/>
        <v>5.1297781949941328</v>
      </c>
      <c r="O83" s="58">
        <f>'Quintile Functions'!$CY91</f>
        <v>1468.2846525550774</v>
      </c>
      <c r="Q83" s="58">
        <f>'Male Inactive'!Q83*'MI Epi'!DC101</f>
        <v>1.0943379659025825E-2</v>
      </c>
      <c r="R83" s="58">
        <f>'Male Inactive'!R83*'MI Epi'!DC101</f>
        <v>5.5644303350978772E-4</v>
      </c>
      <c r="S83" s="58">
        <f t="shared" si="30"/>
        <v>1.0883718708977197E-2</v>
      </c>
      <c r="T83" s="58">
        <f t="shared" si="30"/>
        <v>5.5628824779618835E-4</v>
      </c>
      <c r="U83" s="58">
        <f t="shared" si="34"/>
        <v>0.14518546558765233</v>
      </c>
      <c r="W83" s="58">
        <f>'Male Inactive'!W83*'Stroke Epi'!$CR109</f>
        <v>1.4190069638749489E-2</v>
      </c>
      <c r="X83" s="58">
        <f>'Male Inactive'!X83*'Stroke Epi'!$CR109</f>
        <v>9.4295301470399828E-3</v>
      </c>
      <c r="Y83" s="58">
        <f t="shared" si="31"/>
        <v>1.4089865130165857E-2</v>
      </c>
      <c r="Z83" s="58">
        <f t="shared" si="31"/>
        <v>9.3852115382554446E-3</v>
      </c>
      <c r="AA83" s="58">
        <f t="shared" si="35"/>
        <v>8.8142675510172991E-2</v>
      </c>
      <c r="AC83" s="58">
        <f>'Male Inactive'!AC83*'Bowel Cancer Epi'!$CO126</f>
        <v>3.6895194577179968E-3</v>
      </c>
      <c r="AD83" s="58">
        <f>'Male Inactive'!AD83*'Bowel Cancer Epi'!$CO126</f>
        <v>3.3982416057928922E-3</v>
      </c>
      <c r="AE83" s="58">
        <f t="shared" si="38"/>
        <v>3.6827215437187366E-3</v>
      </c>
      <c r="AF83" s="58">
        <f t="shared" si="38"/>
        <v>3.3924741177427942E-3</v>
      </c>
      <c r="AG83" s="58">
        <f t="shared" si="36"/>
        <v>8.1873665537812099E-3</v>
      </c>
      <c r="AI83" s="58">
        <f>'Male Inactive'!AI83*'Diabetes Epi'!$BV136</f>
        <v>7.2468619197793224E-3</v>
      </c>
      <c r="AJ83" s="58">
        <f>'Male Inactive'!AJ83*'Diabetes Epi'!$BV136</f>
        <v>0</v>
      </c>
      <c r="AK83" s="58">
        <f t="shared" si="20"/>
        <v>7.220666731769243E-3</v>
      </c>
      <c r="AL83" s="58">
        <f t="shared" si="20"/>
        <v>0</v>
      </c>
      <c r="AM83" s="58">
        <f t="shared" si="37"/>
        <v>0.28940058920708817</v>
      </c>
    </row>
    <row r="84" spans="1:39">
      <c r="A84" s="58">
        <v>86</v>
      </c>
      <c r="B84" s="58">
        <f>'ACM Rates'!M97-(SUM(C84:F84))</f>
        <v>0.11600611939603872</v>
      </c>
      <c r="C84" s="58">
        <f t="shared" si="23"/>
        <v>5.568489016223551E-4</v>
      </c>
      <c r="D84" s="58">
        <f t="shared" si="24"/>
        <v>9.4379918666253962E-3</v>
      </c>
      <c r="E84" s="58">
        <f t="shared" si="25"/>
        <v>0</v>
      </c>
      <c r="F84" s="58">
        <f t="shared" si="26"/>
        <v>3.3990398357135469E-3</v>
      </c>
      <c r="G84" s="58">
        <f t="shared" si="21"/>
        <v>0.12940000000000002</v>
      </c>
      <c r="H84" s="58">
        <f t="shared" si="22"/>
        <v>0.10953022585640859</v>
      </c>
      <c r="I84" s="58">
        <f t="shared" si="32"/>
        <v>4117.067692158018</v>
      </c>
      <c r="J84" s="58">
        <f t="shared" si="33"/>
        <v>450.9433541881906</v>
      </c>
      <c r="K84" s="58">
        <f t="shared" si="27"/>
        <v>3891.5960150639226</v>
      </c>
      <c r="L84" s="58">
        <f t="shared" si="28"/>
        <v>19826.051486754317</v>
      </c>
      <c r="M84" s="58">
        <f t="shared" si="29"/>
        <v>4.8155757857753896</v>
      </c>
      <c r="O84" s="58">
        <f>'Quintile Functions'!$CY92</f>
        <v>1410.2713305874006</v>
      </c>
      <c r="Q84" s="58">
        <f>'Male Inactive'!Q84*'MI Epi'!DC102</f>
        <v>1.0951361731906318E-2</v>
      </c>
      <c r="R84" s="58">
        <f>'Male Inactive'!R84*'MI Epi'!DC102</f>
        <v>5.568489016223551E-4</v>
      </c>
      <c r="S84" s="58">
        <f t="shared" si="30"/>
        <v>1.0891613875711803E-2</v>
      </c>
      <c r="T84" s="58">
        <f t="shared" si="30"/>
        <v>5.5669389004675551E-4</v>
      </c>
      <c r="U84" s="58">
        <f t="shared" si="34"/>
        <v>0.15401841691602</v>
      </c>
      <c r="W84" s="58">
        <f>'Male Inactive'!W84*'Stroke Epi'!$CR110</f>
        <v>1.4202803294436274E-2</v>
      </c>
      <c r="X84" s="58">
        <f>'Male Inactive'!X84*'Stroke Epi'!$CR110</f>
        <v>9.4379918666253962E-3</v>
      </c>
      <c r="Y84" s="58">
        <f t="shared" si="31"/>
        <v>1.4102419290431101E-2</v>
      </c>
      <c r="Z84" s="58">
        <f t="shared" si="31"/>
        <v>9.3935938073482772E-3</v>
      </c>
      <c r="AA84" s="58">
        <f t="shared" si="35"/>
        <v>9.2473292099929813E-2</v>
      </c>
      <c r="AC84" s="58">
        <f>'Male Inactive'!AC84*'Bowel Cancer Epi'!$CO127</f>
        <v>3.6903861073461371E-3</v>
      </c>
      <c r="AD84" s="58">
        <f>'Male Inactive'!AD84*'Bowel Cancer Epi'!$CO127</f>
        <v>3.3990398357135469E-3</v>
      </c>
      <c r="AE84" s="58">
        <f t="shared" si="38"/>
        <v>3.6835850013434701E-3</v>
      </c>
      <c r="AF84" s="58">
        <f t="shared" si="38"/>
        <v>3.3932696393716988E-3</v>
      </c>
      <c r="AG84" s="58">
        <f t="shared" si="36"/>
        <v>8.4762175371744415E-3</v>
      </c>
      <c r="AI84" s="58">
        <f>'Male Inactive'!AI84*'Diabetes Epi'!$BV137</f>
        <v>7.2633367921854852E-3</v>
      </c>
      <c r="AJ84" s="58">
        <f>'Male Inactive'!AJ84*'Diabetes Epi'!$BV137</f>
        <v>0</v>
      </c>
      <c r="AK84" s="58">
        <f t="shared" ref="AK84:AL98" si="39">1-EXP(-AI84)</f>
        <v>7.2370225098822294E-3</v>
      </c>
      <c r="AL84" s="58">
        <f t="shared" si="39"/>
        <v>0</v>
      </c>
      <c r="AM84" s="58">
        <f t="shared" si="37"/>
        <v>0.29453159073221535</v>
      </c>
    </row>
    <row r="85" spans="1:39">
      <c r="A85" s="58">
        <v>87</v>
      </c>
      <c r="B85" s="58">
        <f>'ACM Rates'!M98-(SUM(C85:F85))</f>
        <v>0.11599653881431585</v>
      </c>
      <c r="C85" s="58">
        <f t="shared" si="23"/>
        <v>5.572514493328997E-4</v>
      </c>
      <c r="D85" s="58">
        <f t="shared" si="24"/>
        <v>9.446374556440814E-3</v>
      </c>
      <c r="E85" s="58">
        <f t="shared" si="25"/>
        <v>0</v>
      </c>
      <c r="F85" s="58">
        <f t="shared" si="26"/>
        <v>3.399835179910448E-3</v>
      </c>
      <c r="G85" s="58">
        <f t="shared" si="21"/>
        <v>0.12940000000000002</v>
      </c>
      <c r="H85" s="58">
        <f t="shared" si="22"/>
        <v>0.1095216945970986</v>
      </c>
      <c r="I85" s="58">
        <f t="shared" si="32"/>
        <v>3666.1243379698271</v>
      </c>
      <c r="J85" s="58">
        <f t="shared" si="33"/>
        <v>401.52015009812169</v>
      </c>
      <c r="K85" s="58">
        <f t="shared" si="27"/>
        <v>3465.3642629207661</v>
      </c>
      <c r="L85" s="58">
        <f t="shared" si="28"/>
        <v>16360.687223833553</v>
      </c>
      <c r="M85" s="58">
        <f t="shared" si="29"/>
        <v>4.4626656696792599</v>
      </c>
      <c r="O85" s="58">
        <f>'Quintile Functions'!$CY93</f>
        <v>1354.5501701020826</v>
      </c>
      <c r="Q85" s="58">
        <f>'Male Inactive'!Q85*'MI Epi'!DC103</f>
        <v>1.0959278503547028E-2</v>
      </c>
      <c r="R85" s="58">
        <f>'Male Inactive'!R85*'MI Epi'!DC103</f>
        <v>5.572514493328997E-4</v>
      </c>
      <c r="S85" s="58">
        <f t="shared" si="30"/>
        <v>1.0899444389936397E-2</v>
      </c>
      <c r="T85" s="58">
        <f t="shared" si="30"/>
        <v>5.5709621358046579E-4</v>
      </c>
      <c r="U85" s="58">
        <f t="shared" si="34"/>
        <v>0.16276643885690367</v>
      </c>
      <c r="W85" s="58">
        <f>'Male Inactive'!W85*'Stroke Epi'!$CR111</f>
        <v>1.4215418021828408E-2</v>
      </c>
      <c r="X85" s="58">
        <f>'Male Inactive'!X85*'Stroke Epi'!$CR111</f>
        <v>9.446374556440814E-3</v>
      </c>
      <c r="Y85" s="58">
        <f t="shared" si="31"/>
        <v>1.4114856041204993E-2</v>
      </c>
      <c r="Z85" s="58">
        <f t="shared" si="31"/>
        <v>9.4018977187759756E-3</v>
      </c>
      <c r="AA85" s="58">
        <f t="shared" si="35"/>
        <v>9.678720008803042E-2</v>
      </c>
      <c r="AC85" s="58">
        <f>'Male Inactive'!AC85*'Bowel Cancer Epi'!$CO128</f>
        <v>3.6912496239027721E-3</v>
      </c>
      <c r="AD85" s="58">
        <f>'Male Inactive'!AD85*'Bowel Cancer Epi'!$CO128</f>
        <v>3.399835179910448E-3</v>
      </c>
      <c r="AE85" s="58">
        <f t="shared" si="38"/>
        <v>3.6844453366919883E-3</v>
      </c>
      <c r="AF85" s="58">
        <f t="shared" si="38"/>
        <v>3.3940622844360613E-3</v>
      </c>
      <c r="AG85" s="58">
        <f t="shared" si="36"/>
        <v>8.7650522169333799E-3</v>
      </c>
      <c r="AI85" s="58">
        <f>'Male Inactive'!AI85*'Diabetes Epi'!$BV138</f>
        <v>7.2795503225385524E-3</v>
      </c>
      <c r="AJ85" s="58">
        <f>'Male Inactive'!AJ85*'Diabetes Epi'!$BV138</f>
        <v>0</v>
      </c>
      <c r="AK85" s="58">
        <f t="shared" si="39"/>
        <v>7.2531185720637881E-3</v>
      </c>
      <c r="AL85" s="58">
        <f t="shared" si="39"/>
        <v>0</v>
      </c>
      <c r="AM85" s="58">
        <f t="shared" si="37"/>
        <v>0.2996370814900971</v>
      </c>
    </row>
    <row r="86" spans="1:39">
      <c r="A86" s="58">
        <v>88</v>
      </c>
      <c r="B86" s="58">
        <f>'ACM Rates'!M99-(SUM(C86:F86))</f>
        <v>0.11598704291208575</v>
      </c>
      <c r="C86" s="58">
        <f t="shared" si="23"/>
        <v>5.5765068905758619E-4</v>
      </c>
      <c r="D86" s="58">
        <f t="shared" si="24"/>
        <v>9.4546788593638225E-3</v>
      </c>
      <c r="E86" s="58">
        <f t="shared" si="25"/>
        <v>0</v>
      </c>
      <c r="F86" s="58">
        <f t="shared" si="26"/>
        <v>3.4006275394928569E-3</v>
      </c>
      <c r="G86" s="58">
        <f t="shared" si="21"/>
        <v>0.12940000000000002</v>
      </c>
      <c r="H86" s="58">
        <f t="shared" si="22"/>
        <v>0.10951323866202411</v>
      </c>
      <c r="I86" s="58">
        <f t="shared" si="32"/>
        <v>3264.6041878717056</v>
      </c>
      <c r="J86" s="58">
        <f t="shared" si="33"/>
        <v>357.51737756343749</v>
      </c>
      <c r="K86" s="58">
        <f t="shared" si="27"/>
        <v>3085.8454990899868</v>
      </c>
      <c r="L86" s="58">
        <f t="shared" si="28"/>
        <v>13274.841724743566</v>
      </c>
      <c r="M86" s="58">
        <f t="shared" si="29"/>
        <v>4.0662943991987701</v>
      </c>
      <c r="O86" s="58">
        <f>'Quintile Functions'!$CY94</f>
        <v>1301.0306056206607</v>
      </c>
      <c r="Q86" s="58">
        <f>'Male Inactive'!Q86*'MI Epi'!DC104</f>
        <v>1.096713021813253E-2</v>
      </c>
      <c r="R86" s="58">
        <f>'Male Inactive'!R86*'MI Epi'!DC104</f>
        <v>5.5765068905758619E-4</v>
      </c>
      <c r="S86" s="58">
        <f t="shared" si="30"/>
        <v>1.0907210494706776E-2</v>
      </c>
      <c r="T86" s="58">
        <f t="shared" si="30"/>
        <v>5.5749523081061181E-4</v>
      </c>
      <c r="U86" s="58">
        <f t="shared" si="34"/>
        <v>0.17143022641441952</v>
      </c>
      <c r="W86" s="58">
        <f>'Male Inactive'!W86*'Stroke Epi'!$CR112</f>
        <v>1.4227914788363032E-2</v>
      </c>
      <c r="X86" s="58">
        <f>'Male Inactive'!X86*'Stroke Epi'!$CR112</f>
        <v>9.4546788593638225E-3</v>
      </c>
      <c r="Y86" s="58">
        <f t="shared" si="31"/>
        <v>1.4127176340696934E-2</v>
      </c>
      <c r="Z86" s="58">
        <f t="shared" si="31"/>
        <v>9.4101239113358881E-3</v>
      </c>
      <c r="AA86" s="58">
        <f t="shared" si="35"/>
        <v>0.10108440626323573</v>
      </c>
      <c r="AC86" s="58">
        <f>'Male Inactive'!AC86*'Bowel Cancer Epi'!$CO129</f>
        <v>3.6921099000208164E-3</v>
      </c>
      <c r="AD86" s="58">
        <f>'Male Inactive'!AD86*'Bowel Cancer Epi'!$CO129</f>
        <v>3.4006275394928569E-3</v>
      </c>
      <c r="AE86" s="58">
        <f t="shared" si="38"/>
        <v>3.685302442801075E-3</v>
      </c>
      <c r="AF86" s="58">
        <f t="shared" si="38"/>
        <v>3.3948519543878231E-3</v>
      </c>
      <c r="AG86" s="58">
        <f t="shared" si="36"/>
        <v>9.0538703131809086E-3</v>
      </c>
      <c r="AI86" s="58">
        <f>'Male Inactive'!AI86*'Diabetes Epi'!$BV139</f>
        <v>7.2955088516762287E-3</v>
      </c>
      <c r="AJ86" s="58">
        <f>'Male Inactive'!AJ86*'Diabetes Epi'!$BV139</f>
        <v>0</v>
      </c>
      <c r="AK86" s="58">
        <f t="shared" si="39"/>
        <v>7.2689612256843228E-3</v>
      </c>
      <c r="AL86" s="58">
        <f t="shared" si="39"/>
        <v>0</v>
      </c>
      <c r="AM86" s="58">
        <f t="shared" si="37"/>
        <v>0.30471689678152608</v>
      </c>
    </row>
    <row r="87" spans="1:39">
      <c r="A87" s="58">
        <v>89</v>
      </c>
      <c r="B87" s="58">
        <f>'ACM Rates'!M100-(SUM(C87:F87))</f>
        <v>0.11597763112914983</v>
      </c>
      <c r="C87" s="58">
        <f t="shared" si="23"/>
        <v>5.5804663378972662E-4</v>
      </c>
      <c r="D87" s="58">
        <f t="shared" si="24"/>
        <v>9.462905416920327E-3</v>
      </c>
      <c r="E87" s="58">
        <f t="shared" si="25"/>
        <v>0</v>
      </c>
      <c r="F87" s="58">
        <f t="shared" si="26"/>
        <v>3.4014168201401303E-3</v>
      </c>
      <c r="G87" s="58">
        <f t="shared" si="21"/>
        <v>0.12940000000000002</v>
      </c>
      <c r="H87" s="58">
        <f t="shared" si="22"/>
        <v>0.10950485755447859</v>
      </c>
      <c r="I87" s="58">
        <f t="shared" si="32"/>
        <v>2907.086810308268</v>
      </c>
      <c r="J87" s="58">
        <f t="shared" si="33"/>
        <v>318.3401270613104</v>
      </c>
      <c r="K87" s="58">
        <f t="shared" si="27"/>
        <v>2747.9167467776128</v>
      </c>
      <c r="L87" s="58">
        <f t="shared" si="28"/>
        <v>10526.924977965953</v>
      </c>
      <c r="M87" s="58">
        <f t="shared" si="29"/>
        <v>3.6211250866807365</v>
      </c>
      <c r="O87" s="58">
        <f>'Quintile Functions'!$CY95</f>
        <v>1249.6256499927929</v>
      </c>
      <c r="Q87" s="58">
        <f>'Male Inactive'!Q87*'MI Epi'!DC105</f>
        <v>1.0974917131197959E-2</v>
      </c>
      <c r="R87" s="58">
        <f>'Male Inactive'!R87*'MI Epi'!DC105</f>
        <v>5.5804663378972662E-4</v>
      </c>
      <c r="S87" s="58">
        <f t="shared" si="30"/>
        <v>1.0914912444285108E-2</v>
      </c>
      <c r="T87" s="58">
        <f t="shared" si="30"/>
        <v>5.5789095472702499E-4</v>
      </c>
      <c r="U87" s="58">
        <f t="shared" si="34"/>
        <v>0.18001047109278856</v>
      </c>
      <c r="W87" s="58">
        <f>'Male Inactive'!W87*'Stroke Epi'!$CR113</f>
        <v>1.4240294559443208E-2</v>
      </c>
      <c r="X87" s="58">
        <f>'Male Inactive'!X87*'Stroke Epi'!$CR113</f>
        <v>9.462905416920327E-3</v>
      </c>
      <c r="Y87" s="58">
        <f t="shared" si="31"/>
        <v>1.4139381145021446E-2</v>
      </c>
      <c r="Z87" s="58">
        <f t="shared" si="31"/>
        <v>9.4182730224467992E-3</v>
      </c>
      <c r="AA87" s="58">
        <f t="shared" si="35"/>
        <v>0.10536491839805488</v>
      </c>
      <c r="AC87" s="58">
        <f>'Male Inactive'!AC87*'Bowel Cancer Epi'!$CO130</f>
        <v>3.6929668332949988E-3</v>
      </c>
      <c r="AD87" s="58">
        <f>'Male Inactive'!AD87*'Bowel Cancer Epi'!$CO130</f>
        <v>3.4014168201401303E-3</v>
      </c>
      <c r="AE87" s="58">
        <f t="shared" si="38"/>
        <v>3.6861562176511153E-3</v>
      </c>
      <c r="AF87" s="58">
        <f t="shared" si="38"/>
        <v>3.3956385552337265E-3</v>
      </c>
      <c r="AG87" s="58">
        <f t="shared" si="36"/>
        <v>9.342671537941976E-3</v>
      </c>
      <c r="AI87" s="58">
        <f>'Male Inactive'!AI87*'Diabetes Epi'!$BV140</f>
        <v>7.311218487101946E-3</v>
      </c>
      <c r="AJ87" s="58">
        <f>'Male Inactive'!AJ87*'Diabetes Epi'!$BV140</f>
        <v>0</v>
      </c>
      <c r="AK87" s="58">
        <f t="shared" si="39"/>
        <v>7.2845565458805606E-3</v>
      </c>
      <c r="AL87" s="58">
        <f t="shared" si="39"/>
        <v>0</v>
      </c>
      <c r="AM87" s="58">
        <f t="shared" si="37"/>
        <v>0.30977088269969466</v>
      </c>
    </row>
    <row r="88" spans="1:39">
      <c r="A88" s="58">
        <v>90</v>
      </c>
      <c r="B88" s="58">
        <f>'ACM Rates'!M101-(SUM(C88:F88))</f>
        <v>0.22381781190514849</v>
      </c>
      <c r="C88" s="58">
        <f t="shared" si="23"/>
        <v>7.4458572942016801E-4</v>
      </c>
      <c r="D88" s="58">
        <f t="shared" si="24"/>
        <v>9.6549588471032573E-3</v>
      </c>
      <c r="E88" s="58">
        <f t="shared" si="25"/>
        <v>0</v>
      </c>
      <c r="F88" s="58">
        <f t="shared" si="26"/>
        <v>4.0826435183280978E-3</v>
      </c>
      <c r="G88" s="58">
        <f t="shared" si="21"/>
        <v>0.23830000000000001</v>
      </c>
      <c r="H88" s="58">
        <f t="shared" si="22"/>
        <v>0.20053922666267798</v>
      </c>
      <c r="I88" s="58">
        <f t="shared" si="32"/>
        <v>2588.7466832469577</v>
      </c>
      <c r="J88" s="58">
        <f t="shared" si="33"/>
        <v>519.14525788391745</v>
      </c>
      <c r="K88" s="58">
        <f t="shared" si="27"/>
        <v>2329.1740543049991</v>
      </c>
      <c r="L88" s="58">
        <f t="shared" si="28"/>
        <v>8197.7509236609549</v>
      </c>
      <c r="M88" s="58">
        <f t="shared" si="29"/>
        <v>3.1666871759653423</v>
      </c>
      <c r="O88" s="58">
        <f>'Quintile Functions'!$CY96</f>
        <v>1200.2517530131131</v>
      </c>
      <c r="Q88" s="58">
        <f>'Male Inactive'!Q88*'MI Epi'!DC106</f>
        <v>1.0610346644237394E-2</v>
      </c>
      <c r="R88" s="58">
        <f>'Male Inactive'!R88*'MI Epi'!DC106</f>
        <v>7.4458572942016801E-4</v>
      </c>
      <c r="S88" s="58">
        <f t="shared" si="30"/>
        <v>1.0554255473820384E-2</v>
      </c>
      <c r="T88" s="58">
        <f t="shared" si="30"/>
        <v>7.4430859425378415E-4</v>
      </c>
      <c r="U88" s="58">
        <f t="shared" si="34"/>
        <v>0.18850786088179525</v>
      </c>
      <c r="W88" s="58">
        <f>'Male Inactive'!W88*'Stroke Epi'!$CR114</f>
        <v>1.6367454045565517E-2</v>
      </c>
      <c r="X88" s="58">
        <f>'Male Inactive'!X88*'Stroke Epi'!$CR114</f>
        <v>9.6549588471032573E-3</v>
      </c>
      <c r="Y88" s="58">
        <f t="shared" si="31"/>
        <v>1.6234235078304349E-2</v>
      </c>
      <c r="Z88" s="58">
        <f t="shared" si="31"/>
        <v>9.6084993735929825E-3</v>
      </c>
      <c r="AA88" s="58">
        <f t="shared" si="35"/>
        <v>0.10962874523380559</v>
      </c>
      <c r="AC88" s="58">
        <f>'Male Inactive'!AC88*'Bowel Cancer Epi'!$CO131</f>
        <v>4.2770551144389601E-3</v>
      </c>
      <c r="AD88" s="58">
        <f>'Male Inactive'!AD88*'Bowel Cancer Epi'!$CO131</f>
        <v>4.0826435183280978E-3</v>
      </c>
      <c r="AE88" s="58">
        <f t="shared" si="38"/>
        <v>4.2679215404526349E-3</v>
      </c>
      <c r="AF88" s="58">
        <f t="shared" si="38"/>
        <v>4.0743208592816105E-3</v>
      </c>
      <c r="AG88" s="58">
        <f t="shared" si="36"/>
        <v>9.6314555955435577E-3</v>
      </c>
      <c r="AI88" s="58">
        <f>'Male Inactive'!AI88*'Diabetes Epi'!$BV141</f>
        <v>5.0264467645453909E-3</v>
      </c>
      <c r="AJ88" s="58">
        <f>'Male Inactive'!AJ88*'Diabetes Epi'!$BV141</f>
        <v>0</v>
      </c>
      <c r="AK88" s="58">
        <f t="shared" si="39"/>
        <v>5.0138353201062413E-3</v>
      </c>
      <c r="AL88" s="58">
        <f t="shared" si="39"/>
        <v>0</v>
      </c>
      <c r="AM88" s="58">
        <f t="shared" si="37"/>
        <v>0.31479889573428194</v>
      </c>
    </row>
    <row r="89" spans="1:39">
      <c r="A89" s="58">
        <v>91</v>
      </c>
      <c r="B89" s="58">
        <f>'ACM Rates'!M102-(SUM(C89:F89))</f>
        <v>0.22380826544437238</v>
      </c>
      <c r="C89" s="58">
        <f t="shared" si="23"/>
        <v>7.4509715954198478E-4</v>
      </c>
      <c r="D89" s="58">
        <f t="shared" si="24"/>
        <v>9.6630716382353835E-3</v>
      </c>
      <c r="E89" s="58">
        <f t="shared" si="25"/>
        <v>0</v>
      </c>
      <c r="F89" s="58">
        <f t="shared" si="26"/>
        <v>4.0835657578502721E-3</v>
      </c>
      <c r="G89" s="58">
        <f t="shared" si="21"/>
        <v>0.23830000000000001</v>
      </c>
      <c r="H89" s="58">
        <f t="shared" si="22"/>
        <v>0.20053159460533376</v>
      </c>
      <c r="I89" s="58">
        <f t="shared" si="32"/>
        <v>2069.6014253630401</v>
      </c>
      <c r="J89" s="58">
        <f t="shared" si="33"/>
        <v>415.02047402552211</v>
      </c>
      <c r="K89" s="58">
        <f t="shared" si="27"/>
        <v>1862.091188350279</v>
      </c>
      <c r="L89" s="58">
        <f t="shared" si="28"/>
        <v>6335.6597353106754</v>
      </c>
      <c r="M89" s="58">
        <f t="shared" si="29"/>
        <v>3.0612946327089539</v>
      </c>
      <c r="O89" s="58">
        <f>'Quintile Functions'!$CY97</f>
        <v>1152.8286656242688</v>
      </c>
      <c r="Q89" s="58">
        <f>'Male Inactive'!Q89*'MI Epi'!DC107</f>
        <v>1.0617634523473281E-2</v>
      </c>
      <c r="R89" s="58">
        <f>'Male Inactive'!R89*'MI Epi'!DC107</f>
        <v>7.4509715954198478E-4</v>
      </c>
      <c r="S89" s="58">
        <f t="shared" si="30"/>
        <v>1.0561466408640752E-2</v>
      </c>
      <c r="T89" s="58">
        <f t="shared" si="30"/>
        <v>7.4481964358308339E-4</v>
      </c>
      <c r="U89" s="58">
        <f t="shared" si="34"/>
        <v>0.1964744852867425</v>
      </c>
      <c r="W89" s="58">
        <f>'Male Inactive'!W89*'Stroke Epi'!$CR115</f>
        <v>1.638120715815141E-2</v>
      </c>
      <c r="X89" s="58">
        <f>'Male Inactive'!X89*'Stroke Epi'!$CR115</f>
        <v>9.6630716382353835E-3</v>
      </c>
      <c r="Y89" s="58">
        <f t="shared" si="31"/>
        <v>1.6247764826589184E-2</v>
      </c>
      <c r="Z89" s="58">
        <f t="shared" si="31"/>
        <v>9.6165341803842175E-3</v>
      </c>
      <c r="AA89" s="58">
        <f t="shared" si="35"/>
        <v>0.11558534382075002</v>
      </c>
      <c r="AC89" s="58">
        <f>'Male Inactive'!AC89*'Bowel Cancer Epi'!$CO132</f>
        <v>4.2780212701288567E-3</v>
      </c>
      <c r="AD89" s="58">
        <f>'Male Inactive'!AD89*'Bowel Cancer Epi'!$CO132</f>
        <v>4.0835657578502721E-3</v>
      </c>
      <c r="AE89" s="58">
        <f t="shared" si="38"/>
        <v>4.2688835722011209E-3</v>
      </c>
      <c r="AF89" s="58">
        <f t="shared" si="38"/>
        <v>4.0752393408804988E-3</v>
      </c>
      <c r="AG89" s="58">
        <f t="shared" si="36"/>
        <v>9.8239760102922652E-3</v>
      </c>
      <c r="AI89" s="58">
        <f>'Male Inactive'!AI89*'Diabetes Epi'!$BV142</f>
        <v>5.0367828723603429E-3</v>
      </c>
      <c r="AJ89" s="58">
        <f>'Male Inactive'!AJ89*'Diabetes Epi'!$BV142</f>
        <v>0</v>
      </c>
      <c r="AK89" s="58">
        <f t="shared" si="39"/>
        <v>5.024119551229167E-3</v>
      </c>
      <c r="AL89" s="58">
        <f t="shared" si="39"/>
        <v>0</v>
      </c>
      <c r="AM89" s="58">
        <f t="shared" si="37"/>
        <v>0.31823438123222519</v>
      </c>
    </row>
    <row r="90" spans="1:39">
      <c r="A90" s="58">
        <v>92</v>
      </c>
      <c r="B90" s="58">
        <f>'ACM Rates'!M103-(SUM(C90:F90))</f>
        <v>0.22379879994256441</v>
      </c>
      <c r="C90" s="58">
        <f t="shared" si="23"/>
        <v>7.4560450776925652E-4</v>
      </c>
      <c r="D90" s="58">
        <f t="shared" si="24"/>
        <v>9.6711110208373679E-3</v>
      </c>
      <c r="E90" s="58">
        <f t="shared" si="25"/>
        <v>0</v>
      </c>
      <c r="F90" s="58">
        <f t="shared" si="26"/>
        <v>4.084484528828973E-3</v>
      </c>
      <c r="G90" s="58">
        <f t="shared" si="21"/>
        <v>0.23830000000000001</v>
      </c>
      <c r="H90" s="58">
        <f t="shared" si="22"/>
        <v>0.20052402719988249</v>
      </c>
      <c r="I90" s="58">
        <f t="shared" si="32"/>
        <v>1654.5809513375179</v>
      </c>
      <c r="J90" s="58">
        <f t="shared" si="33"/>
        <v>331.78323569041191</v>
      </c>
      <c r="K90" s="58">
        <f t="shared" si="27"/>
        <v>1488.689333492312</v>
      </c>
      <c r="L90" s="58">
        <f t="shared" si="28"/>
        <v>4846.9704018183629</v>
      </c>
      <c r="M90" s="58">
        <f t="shared" si="29"/>
        <v>2.9294247573080088</v>
      </c>
      <c r="O90" s="58">
        <f>'Quintile Functions'!$CY98</f>
        <v>1107.2793094854262</v>
      </c>
      <c r="Q90" s="58">
        <f>'Male Inactive'!Q90*'MI Epi'!DC108</f>
        <v>1.0624864235711904E-2</v>
      </c>
      <c r="R90" s="58">
        <f>'Male Inactive'!R90*'MI Epi'!DC108</f>
        <v>7.4560450776925652E-4</v>
      </c>
      <c r="S90" s="58">
        <f t="shared" si="30"/>
        <v>1.056861973865808E-2</v>
      </c>
      <c r="T90" s="58">
        <f t="shared" si="30"/>
        <v>7.453266137988912E-4</v>
      </c>
      <c r="U90" s="58">
        <f t="shared" si="34"/>
        <v>0.20436829089287176</v>
      </c>
      <c r="W90" s="58">
        <f>'Male Inactive'!W90*'Stroke Epi'!$CR116</f>
        <v>1.639483582580049E-2</v>
      </c>
      <c r="X90" s="58">
        <f>'Male Inactive'!X90*'Stroke Epi'!$CR116</f>
        <v>9.6711110208373679E-3</v>
      </c>
      <c r="Y90" s="58">
        <f t="shared" si="31"/>
        <v>1.626117196749044E-2</v>
      </c>
      <c r="Z90" s="58">
        <f t="shared" si="31"/>
        <v>9.6244962199836248E-3</v>
      </c>
      <c r="AA90" s="58">
        <f t="shared" si="35"/>
        <v>0.12150704766013626</v>
      </c>
      <c r="AC90" s="58">
        <f>'Male Inactive'!AC90*'Bowel Cancer Epi'!$CO133</f>
        <v>4.2789837921065436E-3</v>
      </c>
      <c r="AD90" s="58">
        <f>'Male Inactive'!AD90*'Bowel Cancer Epi'!$CO133</f>
        <v>4.084484528828973E-3</v>
      </c>
      <c r="AE90" s="58">
        <f t="shared" si="38"/>
        <v>4.2698419848232749E-3</v>
      </c>
      <c r="AF90" s="58">
        <f t="shared" si="38"/>
        <v>4.0761543672271916E-3</v>
      </c>
      <c r="AG90" s="58">
        <f t="shared" si="36"/>
        <v>1.0016502476760173E-2</v>
      </c>
      <c r="AI90" s="58">
        <f>'Male Inactive'!AI90*'Diabetes Epi'!$BV143</f>
        <v>5.0469638631090901E-3</v>
      </c>
      <c r="AJ90" s="58">
        <f>'Male Inactive'!AJ90*'Diabetes Epi'!$BV143</f>
        <v>0</v>
      </c>
      <c r="AK90" s="58">
        <f t="shared" si="39"/>
        <v>5.0342493398974897E-3</v>
      </c>
      <c r="AL90" s="58">
        <f t="shared" si="39"/>
        <v>0</v>
      </c>
      <c r="AM90" s="58">
        <f t="shared" si="37"/>
        <v>0.32165965320683221</v>
      </c>
    </row>
    <row r="91" spans="1:39">
      <c r="A91" s="58">
        <v>93</v>
      </c>
      <c r="B91" s="58">
        <f>'ACM Rates'!M104-(SUM(C91:F91))</f>
        <v>0.2229684924881366</v>
      </c>
      <c r="C91" s="58">
        <f t="shared" si="23"/>
        <v>7.4610778704109568E-4</v>
      </c>
      <c r="D91" s="58">
        <f t="shared" si="24"/>
        <v>1.0500000000000001E-2</v>
      </c>
      <c r="E91" s="58">
        <f t="shared" si="25"/>
        <v>0</v>
      </c>
      <c r="F91" s="58">
        <f t="shared" si="26"/>
        <v>4.0853997248222985E-3</v>
      </c>
      <c r="G91" s="58">
        <f t="shared" si="21"/>
        <v>0.23830000000000001</v>
      </c>
      <c r="H91" s="58">
        <f t="shared" si="22"/>
        <v>0.19985994068018909</v>
      </c>
      <c r="I91" s="58">
        <f t="shared" si="32"/>
        <v>1322.7977156471061</v>
      </c>
      <c r="J91" s="58">
        <f t="shared" si="33"/>
        <v>264.37427298112027</v>
      </c>
      <c r="K91" s="58">
        <f t="shared" si="27"/>
        <v>1190.610579156546</v>
      </c>
      <c r="L91" s="58">
        <f t="shared" si="28"/>
        <v>3656.3598226618165</v>
      </c>
      <c r="M91" s="58">
        <f t="shared" si="29"/>
        <v>2.7641110801836724</v>
      </c>
      <c r="O91" s="58">
        <f>'Quintile Functions'!$CY99</f>
        <v>1063.5296516942471</v>
      </c>
      <c r="Q91" s="58">
        <f>'Male Inactive'!Q91*'MI Epi'!DC109</f>
        <v>1.0632035965335615E-2</v>
      </c>
      <c r="R91" s="58">
        <f>'Male Inactive'!R91*'MI Epi'!DC109</f>
        <v>7.4610778704109568E-4</v>
      </c>
      <c r="S91" s="58">
        <f t="shared" si="30"/>
        <v>1.0575715647553552E-2</v>
      </c>
      <c r="T91" s="58">
        <f t="shared" si="30"/>
        <v>7.4582951783674911E-4</v>
      </c>
      <c r="U91" s="58">
        <f t="shared" si="34"/>
        <v>0.21218984400255766</v>
      </c>
      <c r="W91" s="58">
        <f>'Male Inactive'!W91*'Stroke Epi'!$CR117</f>
        <v>1.78E-2</v>
      </c>
      <c r="X91" s="58">
        <f>'Male Inactive'!X91*'Stroke Epi'!$CR117</f>
        <v>1.0500000000000001E-2</v>
      </c>
      <c r="Y91" s="58">
        <f t="shared" si="31"/>
        <v>1.7642515790697311E-2</v>
      </c>
      <c r="Z91" s="58">
        <f t="shared" si="31"/>
        <v>1.0445067432100719E-2</v>
      </c>
      <c r="AA91" s="58">
        <f t="shared" si="35"/>
        <v>0.12739397928243198</v>
      </c>
      <c r="AC91" s="58">
        <f>'Male Inactive'!AC91*'Bowel Cancer Epi'!$CO134</f>
        <v>4.2799425688614555E-3</v>
      </c>
      <c r="AD91" s="58">
        <f>'Male Inactive'!AD91*'Bowel Cancer Epi'!$CO134</f>
        <v>4.0853997248222985E-3</v>
      </c>
      <c r="AE91" s="58">
        <f t="shared" si="38"/>
        <v>4.2707966672952402E-3</v>
      </c>
      <c r="AF91" s="58">
        <f t="shared" si="38"/>
        <v>4.0770658323232567E-3</v>
      </c>
      <c r="AG91" s="58">
        <f t="shared" si="36"/>
        <v>1.0209034813379632E-2</v>
      </c>
      <c r="AI91" s="58">
        <f>'Male Inactive'!AI91*'Diabetes Epi'!$BV144</f>
        <v>5.0569932388496355E-3</v>
      </c>
      <c r="AJ91" s="58">
        <f>'Male Inactive'!AJ91*'Diabetes Epi'!$BV144</f>
        <v>0</v>
      </c>
      <c r="AK91" s="58">
        <f t="shared" si="39"/>
        <v>5.0442281752191009E-3</v>
      </c>
      <c r="AL91" s="58">
        <f t="shared" si="39"/>
        <v>0</v>
      </c>
      <c r="AM91" s="58">
        <f t="shared" si="37"/>
        <v>0.32507458764990155</v>
      </c>
    </row>
    <row r="92" spans="1:39">
      <c r="A92" s="58">
        <v>94</v>
      </c>
      <c r="B92" s="58">
        <f>'ACM Rates'!M105-(SUM(C92:F92))</f>
        <v>0.22296668387909707</v>
      </c>
      <c r="C92" s="58">
        <f t="shared" si="23"/>
        <v>7.4673058794098965E-4</v>
      </c>
      <c r="D92" s="58">
        <f t="shared" si="24"/>
        <v>1.0500000000000001E-2</v>
      </c>
      <c r="E92" s="58">
        <f t="shared" si="25"/>
        <v>0</v>
      </c>
      <c r="F92" s="58">
        <f t="shared" si="26"/>
        <v>4.0865855329619387E-3</v>
      </c>
      <c r="G92" s="58">
        <f t="shared" si="21"/>
        <v>0.23830000000000001</v>
      </c>
      <c r="H92" s="58">
        <f t="shared" si="22"/>
        <v>0.19985849353833629</v>
      </c>
      <c r="I92" s="58">
        <f t="shared" si="32"/>
        <v>1058.4234426659859</v>
      </c>
      <c r="J92" s="58">
        <f t="shared" si="33"/>
        <v>211.5349147768836</v>
      </c>
      <c r="K92" s="58">
        <f t="shared" si="27"/>
        <v>952.65598527754412</v>
      </c>
      <c r="L92" s="58">
        <f t="shared" si="28"/>
        <v>2703.7038373842724</v>
      </c>
      <c r="M92" s="58">
        <f t="shared" si="29"/>
        <v>2.5544632973870165</v>
      </c>
      <c r="O92" s="58">
        <f>'Quintile Functions'!$CY100</f>
        <v>1021.50858445872</v>
      </c>
      <c r="Q92" s="58">
        <f>'Male Inactive'!Q92*'MI Epi'!DC110</f>
        <v>1.0640910878159103E-2</v>
      </c>
      <c r="R92" s="58">
        <f>'Male Inactive'!R92*'MI Epi'!DC110</f>
        <v>7.4673058794098965E-4</v>
      </c>
      <c r="S92" s="58">
        <f t="shared" si="30"/>
        <v>1.0584496662857212E-2</v>
      </c>
      <c r="T92" s="58">
        <f t="shared" si="30"/>
        <v>7.4645185403954262E-4</v>
      </c>
      <c r="U92" s="58">
        <f t="shared" si="34"/>
        <v>0.2199397082053286</v>
      </c>
      <c r="W92" s="58">
        <f>'Male Inactive'!W92*'Stroke Epi'!$CR118</f>
        <v>1.78E-2</v>
      </c>
      <c r="X92" s="58">
        <f>'Male Inactive'!X92*'Stroke Epi'!$CR118</f>
        <v>1.0500000000000001E-2</v>
      </c>
      <c r="Y92" s="58">
        <f t="shared" si="31"/>
        <v>1.7642515790697311E-2</v>
      </c>
      <c r="Z92" s="58">
        <f t="shared" si="31"/>
        <v>1.0445067432100719E-2</v>
      </c>
      <c r="AA92" s="58">
        <f t="shared" si="35"/>
        <v>0.13374080911957617</v>
      </c>
      <c r="AC92" s="58">
        <f>'Male Inactive'!AC92*'Bowel Cancer Epi'!$CO135</f>
        <v>4.281184844055365E-3</v>
      </c>
      <c r="AD92" s="58">
        <f>'Male Inactive'!AD92*'Bowel Cancer Epi'!$CO135</f>
        <v>4.0865855329619387E-3</v>
      </c>
      <c r="AE92" s="58">
        <f t="shared" si="38"/>
        <v>4.2720336362160882E-3</v>
      </c>
      <c r="AF92" s="58">
        <f t="shared" si="38"/>
        <v>4.0782468051449028E-3</v>
      </c>
      <c r="AG92" s="58">
        <f t="shared" si="36"/>
        <v>1.0401572833697021E-2</v>
      </c>
      <c r="AI92" s="58">
        <f>'Male Inactive'!AI92*'Diabetes Epi'!$BV145</f>
        <v>5.0686491001109869E-3</v>
      </c>
      <c r="AJ92" s="58">
        <f>'Male Inactive'!AJ92*'Diabetes Epi'!$BV145</f>
        <v>0</v>
      </c>
      <c r="AK92" s="58">
        <f t="shared" si="39"/>
        <v>5.0558251740699944E-3</v>
      </c>
      <c r="AL92" s="58">
        <f t="shared" si="39"/>
        <v>0</v>
      </c>
      <c r="AM92" s="58">
        <f t="shared" si="37"/>
        <v>0.32847906543104927</v>
      </c>
    </row>
    <row r="93" spans="1:39">
      <c r="A93" s="58">
        <v>95</v>
      </c>
      <c r="B93" s="58">
        <f>'ACM Rates'!M106-(SUM(C93:F93))</f>
        <v>0.22267682283408483</v>
      </c>
      <c r="C93" s="58">
        <f t="shared" si="23"/>
        <v>8.407633051090022E-4</v>
      </c>
      <c r="D93" s="58">
        <f t="shared" si="24"/>
        <v>1.0500000000000001E-2</v>
      </c>
      <c r="E93" s="58">
        <f t="shared" si="25"/>
        <v>0</v>
      </c>
      <c r="F93" s="58">
        <f t="shared" si="26"/>
        <v>4.2824138608061899E-3</v>
      </c>
      <c r="G93" s="58">
        <f t="shared" si="21"/>
        <v>0.23830000000000001</v>
      </c>
      <c r="H93" s="58">
        <f t="shared" si="22"/>
        <v>0.19962653006815279</v>
      </c>
      <c r="I93" s="58">
        <f t="shared" si="32"/>
        <v>846.88852788910231</v>
      </c>
      <c r="J93" s="58">
        <f t="shared" si="33"/>
        <v>169.06141817702752</v>
      </c>
      <c r="K93" s="58">
        <f t="shared" si="27"/>
        <v>762.35781880058857</v>
      </c>
      <c r="L93" s="58">
        <f t="shared" si="28"/>
        <v>1941.3460185836839</v>
      </c>
      <c r="M93" s="58">
        <f t="shared" si="29"/>
        <v>2.2923276849936238</v>
      </c>
      <c r="O93" s="58">
        <f>'Quintile Functions'!$CY101</f>
        <v>981.14780952327089</v>
      </c>
      <c r="Q93" s="58">
        <f>'Male Inactive'!Q93*'MI Epi'!DC111</f>
        <v>1.0089159661308028E-2</v>
      </c>
      <c r="R93" s="58">
        <f>'Male Inactive'!R93*'MI Epi'!DC111</f>
        <v>8.407633051090022E-4</v>
      </c>
      <c r="S93" s="58">
        <f t="shared" si="30"/>
        <v>1.0038434823630538E-2</v>
      </c>
      <c r="T93" s="58">
        <f t="shared" si="30"/>
        <v>8.4040996267409351E-4</v>
      </c>
      <c r="U93" s="58">
        <f t="shared" si="34"/>
        <v>0.22761970906046131</v>
      </c>
      <c r="W93" s="58">
        <f>'Male Inactive'!W93*'Stroke Epi'!$CR119</f>
        <v>1.8200000000000001E-2</v>
      </c>
      <c r="X93" s="58">
        <f>'Male Inactive'!X93*'Stroke Epi'!$CR119</f>
        <v>1.0500000000000001E-2</v>
      </c>
      <c r="Y93" s="58">
        <f t="shared" si="31"/>
        <v>1.8035380206259832E-2</v>
      </c>
      <c r="Z93" s="58">
        <f t="shared" si="31"/>
        <v>1.0445067432100719E-2</v>
      </c>
      <c r="AA93" s="58">
        <f t="shared" si="35"/>
        <v>0.14004147579943602</v>
      </c>
      <c r="AC93" s="58">
        <f>'Male Inactive'!AC93*'Bowel Cancer Epi'!$CO136</f>
        <v>4.3797414485517829E-3</v>
      </c>
      <c r="AD93" s="58">
        <f>'Male Inactive'!AD93*'Bowel Cancer Epi'!$CO136</f>
        <v>4.2824138608061899E-3</v>
      </c>
      <c r="AE93" s="58">
        <f t="shared" si="38"/>
        <v>4.3701643677878099E-3</v>
      </c>
      <c r="AF93" s="58">
        <f t="shared" si="38"/>
        <v>4.2732574018140568E-3</v>
      </c>
      <c r="AG93" s="58">
        <f t="shared" si="36"/>
        <v>1.059412926960014E-2</v>
      </c>
      <c r="AI93" s="58">
        <f>'Male Inactive'!AI93*'Diabetes Epi'!$BV146</f>
        <v>4.1329597393874647E-3</v>
      </c>
      <c r="AJ93" s="58">
        <f>'Male Inactive'!AJ93*'Diabetes Epi'!$BV146</f>
        <v>0</v>
      </c>
      <c r="AK93" s="58">
        <f t="shared" si="39"/>
        <v>4.1244308152295073E-3</v>
      </c>
      <c r="AL93" s="58">
        <f t="shared" si="39"/>
        <v>0</v>
      </c>
      <c r="AM93" s="58">
        <f t="shared" si="37"/>
        <v>0.33187415787695795</v>
      </c>
    </row>
    <row r="94" spans="1:39">
      <c r="A94" s="58">
        <v>96</v>
      </c>
      <c r="B94" s="58">
        <f>'ACM Rates'!M107-(SUM(C94:F94))</f>
        <v>0.22267493069405531</v>
      </c>
      <c r="C94" s="58">
        <f t="shared" si="23"/>
        <v>8.4144361969215326E-4</v>
      </c>
      <c r="D94" s="58">
        <f t="shared" si="24"/>
        <v>1.0500000000000001E-2</v>
      </c>
      <c r="E94" s="58">
        <f t="shared" si="25"/>
        <v>0</v>
      </c>
      <c r="F94" s="58">
        <f t="shared" si="26"/>
        <v>4.283625686252554E-3</v>
      </c>
      <c r="G94" s="58">
        <f t="shared" si="21"/>
        <v>0.23830000000000001</v>
      </c>
      <c r="H94" s="58">
        <f t="shared" si="22"/>
        <v>0.19962501564803903</v>
      </c>
      <c r="I94" s="58">
        <f t="shared" si="32"/>
        <v>677.82710971207484</v>
      </c>
      <c r="J94" s="58">
        <f t="shared" si="33"/>
        <v>135.31124738293801</v>
      </c>
      <c r="K94" s="58">
        <f t="shared" si="27"/>
        <v>610.17148602060581</v>
      </c>
      <c r="L94" s="58">
        <f t="shared" si="28"/>
        <v>1331.1745325630782</v>
      </c>
      <c r="M94" s="58">
        <f t="shared" si="29"/>
        <v>1.9638850578409737</v>
      </c>
      <c r="O94" s="58">
        <f>'Quintile Functions'!$CY102</f>
        <v>942.38172716130919</v>
      </c>
      <c r="Q94" s="58">
        <f>'Male Inactive'!Q94*'MI Epi'!DC112</f>
        <v>1.0097323436305842E-2</v>
      </c>
      <c r="R94" s="58">
        <f>'Male Inactive'!R94*'MI Epi'!DC112</f>
        <v>8.4144361969215326E-4</v>
      </c>
      <c r="S94" s="58">
        <f t="shared" si="30"/>
        <v>1.0046516614116152E-2</v>
      </c>
      <c r="T94" s="58">
        <f t="shared" si="30"/>
        <v>8.4108970528284921E-4</v>
      </c>
      <c r="U94" s="58">
        <f t="shared" si="34"/>
        <v>0.23473005778654343</v>
      </c>
      <c r="W94" s="58">
        <f>'Male Inactive'!W94*'Stroke Epi'!$CR120</f>
        <v>1.8200000000000001E-2</v>
      </c>
      <c r="X94" s="58">
        <f>'Male Inactive'!X94*'Stroke Epi'!$CR120</f>
        <v>1.0500000000000001E-2</v>
      </c>
      <c r="Y94" s="58">
        <f t="shared" si="31"/>
        <v>1.8035380206259832E-2</v>
      </c>
      <c r="Z94" s="58">
        <f t="shared" si="31"/>
        <v>1.0445067432100719E-2</v>
      </c>
      <c r="AA94" s="58">
        <f t="shared" si="35"/>
        <v>0.14663772827280608</v>
      </c>
      <c r="AC94" s="58">
        <f>'Male Inactive'!AC94*'Bowel Cancer Epi'!$CO137</f>
        <v>4.3809808154855658E-3</v>
      </c>
      <c r="AD94" s="58">
        <f>'Male Inactive'!AD94*'Bowel Cancer Epi'!$CO137</f>
        <v>4.283625686252554E-3</v>
      </c>
      <c r="AE94" s="58">
        <f t="shared" si="38"/>
        <v>4.3713983177197102E-3</v>
      </c>
      <c r="AF94" s="58">
        <f t="shared" si="38"/>
        <v>4.2744640480871787E-3</v>
      </c>
      <c r="AG94" s="58">
        <f t="shared" si="36"/>
        <v>1.0690421070299314E-2</v>
      </c>
      <c r="AI94" s="58">
        <f>'Male Inactive'!AI94*'Diabetes Epi'!$BV147</f>
        <v>4.1420867309830333E-3</v>
      </c>
      <c r="AJ94" s="58">
        <f>'Male Inactive'!AJ94*'Diabetes Epi'!$BV147</f>
        <v>0</v>
      </c>
      <c r="AK94" s="58">
        <f t="shared" si="39"/>
        <v>4.1335201217006512E-3</v>
      </c>
      <c r="AL94" s="58">
        <f t="shared" si="39"/>
        <v>0</v>
      </c>
      <c r="AM94" s="58">
        <f t="shared" si="37"/>
        <v>0.33462979668866139</v>
      </c>
    </row>
    <row r="95" spans="1:39">
      <c r="A95" s="58">
        <v>97</v>
      </c>
      <c r="B95" s="58">
        <f>'ACM Rates'!M108-(SUM(C95:F95))</f>
        <v>0.22267306027579659</v>
      </c>
      <c r="C95" s="58">
        <f t="shared" si="23"/>
        <v>8.4211504186254159E-4</v>
      </c>
      <c r="D95" s="58">
        <f t="shared" si="24"/>
        <v>1.0500000000000001E-2</v>
      </c>
      <c r="E95" s="58">
        <f t="shared" si="25"/>
        <v>0</v>
      </c>
      <c r="F95" s="58">
        <f t="shared" si="26"/>
        <v>4.2848246823408709E-3</v>
      </c>
      <c r="G95" s="58">
        <f t="shared" si="21"/>
        <v>0.23830000000000001</v>
      </c>
      <c r="H95" s="58">
        <f t="shared" si="22"/>
        <v>0.19962351861065442</v>
      </c>
      <c r="I95" s="58">
        <f t="shared" si="32"/>
        <v>542.51586232913678</v>
      </c>
      <c r="J95" s="58">
        <f t="shared" si="33"/>
        <v>108.29892534023567</v>
      </c>
      <c r="K95" s="58">
        <f t="shared" si="27"/>
        <v>488.36639965901895</v>
      </c>
      <c r="L95" s="58">
        <f t="shared" si="28"/>
        <v>842.80813290405933</v>
      </c>
      <c r="M95" s="58">
        <f t="shared" si="29"/>
        <v>1.5535179548220093</v>
      </c>
      <c r="O95" s="58">
        <f>'Quintile Functions'!$CY103</f>
        <v>905.14732955378281</v>
      </c>
      <c r="Q95" s="58">
        <f>'Male Inactive'!Q95*'MI Epi'!DC113</f>
        <v>1.0105380502350499E-2</v>
      </c>
      <c r="R95" s="58">
        <f>'Male Inactive'!R95*'MI Epi'!DC113</f>
        <v>8.4211504186254159E-4</v>
      </c>
      <c r="S95" s="58">
        <f t="shared" si="30"/>
        <v>1.0054492702580964E-2</v>
      </c>
      <c r="T95" s="58">
        <f t="shared" si="30"/>
        <v>8.4176056250184761E-4</v>
      </c>
      <c r="U95" s="58">
        <f t="shared" si="34"/>
        <v>0.24178062446416546</v>
      </c>
      <c r="W95" s="58">
        <f>'Male Inactive'!W95*'Stroke Epi'!$CR121</f>
        <v>1.8200000000000001E-2</v>
      </c>
      <c r="X95" s="58">
        <f>'Male Inactive'!X95*'Stroke Epi'!$CR121</f>
        <v>1.0500000000000001E-2</v>
      </c>
      <c r="Y95" s="58">
        <f t="shared" si="31"/>
        <v>1.8035380206259832E-2</v>
      </c>
      <c r="Z95" s="58">
        <f t="shared" si="31"/>
        <v>1.0445067432100719E-2</v>
      </c>
      <c r="AA95" s="58">
        <f t="shared" si="35"/>
        <v>0.1531833846470993</v>
      </c>
      <c r="AC95" s="58">
        <f>'Male Inactive'!AC95*'Bowel Cancer Epi'!$CO138</f>
        <v>4.3822070614849811E-3</v>
      </c>
      <c r="AD95" s="58">
        <f>'Male Inactive'!AD95*'Bowel Cancer Epi'!$CO138</f>
        <v>4.2848246823408709E-3</v>
      </c>
      <c r="AE95" s="58">
        <f t="shared" si="38"/>
        <v>4.3726192025608235E-3</v>
      </c>
      <c r="AF95" s="58">
        <f t="shared" si="38"/>
        <v>4.2756579183941268E-3</v>
      </c>
      <c r="AG95" s="58">
        <f t="shared" si="36"/>
        <v>1.0786730744011095E-2</v>
      </c>
      <c r="AI95" s="58">
        <f>'Male Inactive'!AI95*'Diabetes Epi'!$BV148</f>
        <v>4.1510528976735801E-3</v>
      </c>
      <c r="AJ95" s="58">
        <f>'Male Inactive'!AJ95*'Diabetes Epi'!$BV148</f>
        <v>0</v>
      </c>
      <c r="AK95" s="58">
        <f t="shared" si="39"/>
        <v>4.1424491865309498E-3</v>
      </c>
      <c r="AL95" s="58">
        <f t="shared" si="39"/>
        <v>0</v>
      </c>
      <c r="AM95" s="58">
        <f t="shared" si="37"/>
        <v>0.33738011781242888</v>
      </c>
    </row>
    <row r="96" spans="1:39">
      <c r="A96" s="58">
        <v>98</v>
      </c>
      <c r="B96" s="58">
        <f>'ACM Rates'!M109-(SUM(C96:F96))</f>
        <v>0.22267121129344797</v>
      </c>
      <c r="C96" s="58">
        <f t="shared" si="23"/>
        <v>8.4277771462453399E-4</v>
      </c>
      <c r="D96" s="58">
        <f t="shared" si="24"/>
        <v>1.0500000000000001E-2</v>
      </c>
      <c r="E96" s="58">
        <f t="shared" si="25"/>
        <v>0</v>
      </c>
      <c r="F96" s="58">
        <f t="shared" si="26"/>
        <v>4.2860109919275061E-3</v>
      </c>
      <c r="G96" s="58">
        <f t="shared" si="21"/>
        <v>0.23830000000000001</v>
      </c>
      <c r="H96" s="58">
        <f t="shared" si="22"/>
        <v>0.1996220387273</v>
      </c>
      <c r="I96" s="58">
        <f t="shared" si="32"/>
        <v>434.21693698890113</v>
      </c>
      <c r="J96" s="58">
        <f t="shared" si="33"/>
        <v>86.679270211648003</v>
      </c>
      <c r="K96" s="58">
        <f t="shared" si="27"/>
        <v>390.87730188307711</v>
      </c>
      <c r="L96" s="58">
        <f t="shared" si="28"/>
        <v>451.93083102098223</v>
      </c>
      <c r="M96" s="58">
        <f t="shared" si="29"/>
        <v>1.0407950324437343</v>
      </c>
      <c r="O96" s="58">
        <f>'Quintile Functions'!$CY104</f>
        <v>869.38409838044822</v>
      </c>
      <c r="Q96" s="58">
        <f>'Male Inactive'!Q96*'MI Epi'!DC114</f>
        <v>1.0113332575494408E-2</v>
      </c>
      <c r="R96" s="58">
        <f>'Male Inactive'!R96*'MI Epi'!DC114</f>
        <v>8.4277771462453399E-4</v>
      </c>
      <c r="S96" s="58">
        <f t="shared" si="30"/>
        <v>1.0062364790363709E-2</v>
      </c>
      <c r="T96" s="58">
        <f t="shared" si="30"/>
        <v>8.4242267723255715E-4</v>
      </c>
      <c r="U96" s="58">
        <f t="shared" si="34"/>
        <v>0.24877178135455175</v>
      </c>
      <c r="W96" s="58">
        <f>'Male Inactive'!W96*'Stroke Epi'!$CR122</f>
        <v>1.8200000000000001E-2</v>
      </c>
      <c r="X96" s="58">
        <f>'Male Inactive'!X96*'Stroke Epi'!$CR122</f>
        <v>1.0500000000000001E-2</v>
      </c>
      <c r="Y96" s="58">
        <f t="shared" si="31"/>
        <v>1.8035380206259832E-2</v>
      </c>
      <c r="Z96" s="58">
        <f t="shared" si="31"/>
        <v>1.0445067432100719E-2</v>
      </c>
      <c r="AA96" s="58">
        <f t="shared" si="35"/>
        <v>0.15967883301619956</v>
      </c>
      <c r="AC96" s="58">
        <f>'Male Inactive'!AC96*'Bowel Cancer Epi'!$CO139</f>
        <v>4.3834203326531315E-3</v>
      </c>
      <c r="AD96" s="58">
        <f>'Male Inactive'!AD96*'Bowel Cancer Epi'!$CO139</f>
        <v>4.2860109919275061E-3</v>
      </c>
      <c r="AE96" s="58">
        <f t="shared" si="38"/>
        <v>4.3738271678234186E-3</v>
      </c>
      <c r="AF96" s="58">
        <f t="shared" si="38"/>
        <v>4.2768391550260798E-3</v>
      </c>
      <c r="AG96" s="58">
        <f t="shared" si="36"/>
        <v>1.0883057995287569E-2</v>
      </c>
      <c r="AI96" s="58">
        <f>'Male Inactive'!AI96*'Diabetes Epi'!$BV149</f>
        <v>4.1598621102154065E-3</v>
      </c>
      <c r="AJ96" s="58">
        <f>'Male Inactive'!AJ96*'Diabetes Epi'!$BV149</f>
        <v>0</v>
      </c>
      <c r="AK96" s="58">
        <f t="shared" si="39"/>
        <v>4.151221868717192E-3</v>
      </c>
      <c r="AL96" s="58">
        <f t="shared" si="39"/>
        <v>0</v>
      </c>
      <c r="AM96" s="58">
        <f t="shared" si="37"/>
        <v>0.34012498700437604</v>
      </c>
    </row>
    <row r="97" spans="1:39">
      <c r="A97" s="58">
        <v>99</v>
      </c>
      <c r="B97" s="58">
        <f>'ACM Rates'!M110-(SUM(C97:F97))</f>
        <v>0.22266938346586607</v>
      </c>
      <c r="C97" s="58">
        <f t="shared" si="23"/>
        <v>8.4343177799873397E-4</v>
      </c>
      <c r="D97" s="58">
        <f t="shared" si="24"/>
        <v>1.0500000000000001E-2</v>
      </c>
      <c r="E97" s="58">
        <f t="shared" si="25"/>
        <v>0</v>
      </c>
      <c r="F97" s="58">
        <f t="shared" si="26"/>
        <v>4.2871847561352233E-3</v>
      </c>
      <c r="G97" s="58">
        <f t="shared" si="21"/>
        <v>0.23830000000000001</v>
      </c>
      <c r="H97" s="58">
        <f t="shared" si="22"/>
        <v>0.19962057577304937</v>
      </c>
      <c r="I97" s="58">
        <f t="shared" si="32"/>
        <v>347.53766677725309</v>
      </c>
      <c r="J97" s="58">
        <f t="shared" si="33"/>
        <v>69.375669144897429</v>
      </c>
      <c r="K97" s="58">
        <f t="shared" si="27"/>
        <v>312.84983220480439</v>
      </c>
      <c r="L97" s="58">
        <f t="shared" si="28"/>
        <v>139.08099881617784</v>
      </c>
      <c r="M97" s="58">
        <f t="shared" si="29"/>
        <v>0.40018971211347532</v>
      </c>
      <c r="O97" s="58">
        <f>'Quintile Functions'!$CY105</f>
        <v>835.0339064574066</v>
      </c>
      <c r="Q97" s="58">
        <f>'Male Inactive'!Q97*'MI Epi'!DC115</f>
        <v>1.0121181335984806E-2</v>
      </c>
      <c r="R97" s="58">
        <f>'Male Inactive'!R97*'MI Epi'!DC115</f>
        <v>8.4343177799873397E-4</v>
      </c>
      <c r="S97" s="58">
        <f t="shared" si="30"/>
        <v>1.0070134543271436E-2</v>
      </c>
      <c r="T97" s="58">
        <f t="shared" si="30"/>
        <v>8.430761893952754E-4</v>
      </c>
      <c r="U97" s="58">
        <f t="shared" si="34"/>
        <v>0.25570390181969455</v>
      </c>
      <c r="W97" s="58">
        <f>'Male Inactive'!W97*'Stroke Epi'!$CR123</f>
        <v>1.8200000000000001E-2</v>
      </c>
      <c r="X97" s="58">
        <f>'Male Inactive'!X97*'Stroke Epi'!$CR123</f>
        <v>1.0500000000000001E-2</v>
      </c>
      <c r="Y97" s="58">
        <f t="shared" si="31"/>
        <v>1.8035380206259832E-2</v>
      </c>
      <c r="Z97" s="58">
        <f t="shared" si="31"/>
        <v>1.0445067432100719E-2</v>
      </c>
      <c r="AA97" s="58">
        <f t="shared" si="35"/>
        <v>0.1661244584971435</v>
      </c>
      <c r="AC97" s="58">
        <f>'Male Inactive'!AC97*'Bowel Cancer Epi'!$CO140</f>
        <v>4.3846207733201142E-3</v>
      </c>
      <c r="AD97" s="58">
        <f>'Male Inactive'!AD97*'Bowel Cancer Epi'!$CO140</f>
        <v>4.2871847561352233E-3</v>
      </c>
      <c r="AE97" s="58">
        <f t="shared" si="38"/>
        <v>4.3750223572529556E-3</v>
      </c>
      <c r="AF97" s="58">
        <f t="shared" si="38"/>
        <v>4.2780078985471537E-3</v>
      </c>
      <c r="AG97" s="58">
        <f t="shared" si="36"/>
        <v>1.0979402532003787E-2</v>
      </c>
      <c r="AI97" s="58">
        <f>'Male Inactive'!AI97*'Diabetes Epi'!$BV150</f>
        <v>4.1685181148507803E-3</v>
      </c>
      <c r="AJ97" s="58">
        <f>'Male Inactive'!AJ97*'Diabetes Epi'!$BV150</f>
        <v>0</v>
      </c>
      <c r="AK97" s="58">
        <f t="shared" si="39"/>
        <v>4.1598419030491884E-3</v>
      </c>
      <c r="AL97" s="58">
        <f t="shared" si="39"/>
        <v>0</v>
      </c>
      <c r="AM97" s="58">
        <f t="shared" si="37"/>
        <v>0.34286427458894353</v>
      </c>
    </row>
    <row r="98" spans="1:39">
      <c r="A98" s="58">
        <v>100</v>
      </c>
      <c r="B98" s="58">
        <f>'ACM Rates'!M111-(SUM(C98:F98))</f>
        <v>0.98416757651652098</v>
      </c>
      <c r="C98" s="58">
        <f t="shared" si="23"/>
        <v>8.4407736910209507E-4</v>
      </c>
      <c r="D98" s="58">
        <f t="shared" si="24"/>
        <v>1.0699999999999999E-2</v>
      </c>
      <c r="E98" s="58">
        <f t="shared" si="25"/>
        <v>0</v>
      </c>
      <c r="F98" s="58">
        <f t="shared" si="26"/>
        <v>4.2883461143769265E-3</v>
      </c>
      <c r="G98" s="58">
        <f t="shared" si="21"/>
        <v>1</v>
      </c>
      <c r="H98" s="58">
        <f t="shared" si="22"/>
        <v>0.6262497840618686</v>
      </c>
      <c r="I98" s="58">
        <f t="shared" si="32"/>
        <v>278.16199763235568</v>
      </c>
      <c r="J98" s="58">
        <f t="shared" si="33"/>
        <v>174.19889095148073</v>
      </c>
      <c r="K98" s="109">
        <f t="shared" si="27"/>
        <v>139.08099881617784</v>
      </c>
      <c r="L98" s="58">
        <f t="shared" si="28"/>
        <v>0</v>
      </c>
      <c r="M98" s="58">
        <f t="shared" si="29"/>
        <v>0</v>
      </c>
      <c r="O98" s="58">
        <f>'Quintile Functions'!$CY106</f>
        <v>802.04092326103466</v>
      </c>
      <c r="Q98" s="58">
        <f>'Male Inactive'!Q98*'MI Epi'!DC116</f>
        <v>1.0035142054880463E-2</v>
      </c>
      <c r="R98" s="58">
        <f>'Male Inactive'!R98*'MI Epi'!DC116</f>
        <v>8.4407736910209507E-4</v>
      </c>
      <c r="S98" s="58">
        <f t="shared" si="30"/>
        <v>9.984958025093138E-3</v>
      </c>
      <c r="T98" s="58">
        <f t="shared" si="30"/>
        <v>8.437212360079549E-4</v>
      </c>
      <c r="U98" s="58">
        <f t="shared" si="34"/>
        <v>0.26257736019926514</v>
      </c>
      <c r="W98" s="58">
        <f>'Male Inactive'!W98*'Stroke Epi'!$CR124</f>
        <v>1.7999999999999999E-2</v>
      </c>
      <c r="X98" s="58">
        <f>'Male Inactive'!X98*'Stroke Epi'!$CR124</f>
        <v>1.0699999999999999E-2</v>
      </c>
      <c r="Y98" s="58">
        <f t="shared" si="31"/>
        <v>1.7838967641699233E-2</v>
      </c>
      <c r="Z98" s="58">
        <f t="shared" si="31"/>
        <v>1.064295862883502E-2</v>
      </c>
      <c r="AA98" s="58">
        <f t="shared" si="35"/>
        <v>0.1725206432529541</v>
      </c>
      <c r="AC98" s="58">
        <f>'Male Inactive'!AC98*'Bowel Cancer Epi'!$CO141</f>
        <v>4.2883461143769265E-3</v>
      </c>
      <c r="AD98" s="58">
        <f>'Male Inactive'!AD98*'Bowel Cancer Epi'!$CO141</f>
        <v>4.2883461143769265E-3</v>
      </c>
      <c r="AE98" s="58">
        <f t="shared" si="38"/>
        <v>4.2791642878177161E-3</v>
      </c>
      <c r="AF98" s="58">
        <f t="shared" si="38"/>
        <v>4.2791642878177161E-3</v>
      </c>
      <c r="AG98" s="58">
        <f t="shared" si="36"/>
        <v>1.1075764065316662E-2</v>
      </c>
      <c r="AI98" s="58">
        <f>'Male Inactive'!AI98*'Diabetes Epi'!$BV151</f>
        <v>4.1770245383513016E-3</v>
      </c>
      <c r="AJ98" s="58">
        <f>'Male Inactive'!AJ98*'Diabetes Epi'!$BV151</f>
        <v>0</v>
      </c>
      <c r="AK98" s="58">
        <f t="shared" si="39"/>
        <v>4.1683129051438561E-3</v>
      </c>
      <c r="AL98" s="58">
        <f t="shared" si="39"/>
        <v>0</v>
      </c>
      <c r="AM98" s="58">
        <f t="shared" si="37"/>
        <v>0.34559785531549908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8"/>
  <sheetViews>
    <sheetView workbookViewId="0">
      <selection activeCell="B3" sqref="B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2" width="9.140625" style="58"/>
    <col min="23" max="23" width="12" style="58" bestFit="1" customWidth="1"/>
    <col min="24" max="24" width="13.7109375" style="58" bestFit="1" customWidth="1"/>
    <col min="25" max="33" width="9.140625" style="58"/>
    <col min="35" max="35" width="12" style="58" bestFit="1" customWidth="1"/>
    <col min="36" max="36" width="9.140625" style="58"/>
    <col min="37" max="37" width="12" style="58" bestFit="1" customWidth="1"/>
    <col min="38" max="38" width="9.140625" style="58"/>
    <col min="39" max="39" width="12" style="58" bestFit="1" customWidth="1"/>
  </cols>
  <sheetData>
    <row r="1" spans="1:39">
      <c r="K1" s="58" t="s">
        <v>464</v>
      </c>
      <c r="O1" s="58" t="str">
        <f>'Male Inactive'!O1</f>
        <v>Extrapolated METmins/week</v>
      </c>
      <c r="Q1" s="58" t="s">
        <v>446</v>
      </c>
      <c r="W1" s="58" t="s">
        <v>447</v>
      </c>
      <c r="AC1" s="58" t="s">
        <v>449</v>
      </c>
      <c r="AI1" s="58" t="s">
        <v>448</v>
      </c>
    </row>
    <row r="2" spans="1:39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450</v>
      </c>
      <c r="H2" s="58" t="s">
        <v>457</v>
      </c>
      <c r="I2" s="58" t="s">
        <v>456</v>
      </c>
      <c r="J2" s="58" t="s">
        <v>12</v>
      </c>
      <c r="K2" s="58" t="s">
        <v>451</v>
      </c>
      <c r="L2" s="58" t="s">
        <v>452</v>
      </c>
      <c r="M2" s="58" t="s">
        <v>453</v>
      </c>
      <c r="Q2" s="58" t="s">
        <v>460</v>
      </c>
      <c r="R2" s="58" t="s">
        <v>461</v>
      </c>
      <c r="S2" s="58" t="s">
        <v>462</v>
      </c>
      <c r="T2" s="58" t="s">
        <v>463</v>
      </c>
      <c r="U2" s="58" t="s">
        <v>270</v>
      </c>
      <c r="W2" s="58" t="s">
        <v>460</v>
      </c>
      <c r="X2" s="58" t="s">
        <v>461</v>
      </c>
      <c r="Y2" s="58" t="s">
        <v>462</v>
      </c>
      <c r="Z2" s="58" t="s">
        <v>463</v>
      </c>
      <c r="AA2" s="58" t="s">
        <v>270</v>
      </c>
      <c r="AC2" s="58" t="s">
        <v>460</v>
      </c>
      <c r="AD2" s="58" t="s">
        <v>461</v>
      </c>
      <c r="AE2" s="58" t="s">
        <v>462</v>
      </c>
      <c r="AF2" s="58" t="s">
        <v>463</v>
      </c>
      <c r="AG2" s="58" t="s">
        <v>270</v>
      </c>
      <c r="AI2" s="58" t="s">
        <v>460</v>
      </c>
      <c r="AJ2" s="58" t="s">
        <v>461</v>
      </c>
      <c r="AK2" s="58" t="s">
        <v>462</v>
      </c>
      <c r="AL2" s="58" t="s">
        <v>463</v>
      </c>
      <c r="AM2" s="58" t="s">
        <v>270</v>
      </c>
    </row>
    <row r="3" spans="1:39">
      <c r="A3" s="58">
        <v>5</v>
      </c>
      <c r="B3" s="58">
        <f>'ACM Rates'!M16-(SUM(C3:F3))</f>
        <v>1.8681164199430304E-5</v>
      </c>
      <c r="C3" s="58">
        <f>R3</f>
        <v>0</v>
      </c>
      <c r="D3" s="58">
        <f>X3</f>
        <v>8.1318835800569701E-5</v>
      </c>
      <c r="E3" s="58">
        <f>AJ3</f>
        <v>0</v>
      </c>
      <c r="F3" s="58">
        <f>AD3</f>
        <v>0</v>
      </c>
      <c r="G3" s="58">
        <f t="shared" ref="G3:G66" si="0">B3+(SUM(C3:F3))</f>
        <v>1E-4</v>
      </c>
      <c r="H3" s="58">
        <f t="shared" ref="H3:H66" si="1">1-EXP(-B3)</f>
        <v>1.8680989707586804E-5</v>
      </c>
      <c r="I3" s="58">
        <v>10000</v>
      </c>
      <c r="J3" s="58">
        <f>I3*H3</f>
        <v>0.18680989707586804</v>
      </c>
      <c r="K3" s="58">
        <f>0.5*(I3+I4)</f>
        <v>9999.9065950514632</v>
      </c>
      <c r="L3" s="58">
        <f>SUM(K4:K97)</f>
        <v>747194.11130940809</v>
      </c>
      <c r="M3" s="58">
        <f>L3/I3</f>
        <v>74.719411130940813</v>
      </c>
      <c r="O3" s="58">
        <f>'Quintile Functions'!$DJ11</f>
        <v>2527.5065500000005</v>
      </c>
      <c r="Q3" s="58">
        <f>'Male Inactive'!Q3*'MI Epi'!DD21</f>
        <v>0</v>
      </c>
      <c r="R3" s="58">
        <f>'Male Inactive'!R3*'MI Epi'!DD21</f>
        <v>0</v>
      </c>
      <c r="S3" s="58">
        <f>1-EXP(-Q3)</f>
        <v>0</v>
      </c>
      <c r="T3" s="58">
        <f>1-EXP(-R3)</f>
        <v>0</v>
      </c>
      <c r="U3" s="58">
        <v>0</v>
      </c>
      <c r="W3" s="58">
        <f>'Male Inactive'!W3*'Stroke Epi'!$CS29</f>
        <v>8.1318835800569701E-5</v>
      </c>
      <c r="X3" s="58">
        <f>'Male Inactive'!X3*'Stroke Epi'!$CS29</f>
        <v>8.1318835800569701E-5</v>
      </c>
      <c r="Y3" s="58">
        <f>1-EXP(-W3)</f>
        <v>8.1315529513625862E-5</v>
      </c>
      <c r="Z3" s="58">
        <f>1-EXP(-X3)</f>
        <v>8.1315529513625862E-5</v>
      </c>
      <c r="AA3" s="58">
        <v>0</v>
      </c>
      <c r="AC3" s="58">
        <f>'Male Inactive'!AC3*'Bowel Cancer Epi'!$CP46</f>
        <v>0</v>
      </c>
      <c r="AD3" s="58">
        <f>'Male Inactive'!AD3*'Bowel Cancer Epi'!$CP46</f>
        <v>0</v>
      </c>
      <c r="AE3" s="58">
        <f>1-EXP(-AC3)</f>
        <v>0</v>
      </c>
      <c r="AF3" s="58">
        <f>1-EXP(-AD3)</f>
        <v>0</v>
      </c>
      <c r="AG3" s="58">
        <v>0</v>
      </c>
      <c r="AI3" s="58">
        <f>'Male Inactive'!AI3*'Diabetes Epi'!$BW56</f>
        <v>7.2094738945143998E-5</v>
      </c>
      <c r="AJ3" s="58">
        <f>'Male Inactive'!AJ3*'Diabetes Epi'!$BW56</f>
        <v>0</v>
      </c>
      <c r="AK3" s="58">
        <f>1-EXP(-AI3)</f>
        <v>7.2092140181889697E-5</v>
      </c>
      <c r="AL3" s="58">
        <f>1-EXP(-AJ3)</f>
        <v>0</v>
      </c>
      <c r="AM3" s="58">
        <v>0</v>
      </c>
    </row>
    <row r="4" spans="1:39">
      <c r="A4" s="58">
        <v>6</v>
      </c>
      <c r="B4" s="58">
        <f>'ACM Rates'!M17-(SUM(C4:F4))</f>
        <v>1.9053884171025344E-5</v>
      </c>
      <c r="C4" s="58">
        <f t="shared" ref="C4:C67" si="2">R4</f>
        <v>0</v>
      </c>
      <c r="D4" s="58">
        <f t="shared" ref="D4:D67" si="3">X4</f>
        <v>8.0946115828974661E-5</v>
      </c>
      <c r="E4" s="58">
        <f t="shared" ref="E4:E67" si="4">AJ4</f>
        <v>0</v>
      </c>
      <c r="F4" s="58">
        <f t="shared" ref="F4:F67" si="5">AD4</f>
        <v>0</v>
      </c>
      <c r="G4" s="58">
        <f t="shared" si="0"/>
        <v>1E-4</v>
      </c>
      <c r="H4" s="58">
        <f t="shared" si="1"/>
        <v>1.9053702646876225E-5</v>
      </c>
      <c r="I4" s="58">
        <f>I3-J3</f>
        <v>9999.8131901029246</v>
      </c>
      <c r="J4" s="58">
        <f>I4*H4</f>
        <v>0.19053346704853188</v>
      </c>
      <c r="K4" s="58">
        <f t="shared" ref="K4:K67" si="6">0.5*(I4+I5)</f>
        <v>9999.7179233694005</v>
      </c>
      <c r="L4" s="58">
        <f t="shared" ref="L4:L67" si="7">SUM(K5:K98)</f>
        <v>737330.28770919912</v>
      </c>
      <c r="M4" s="58">
        <f t="shared" ref="M4:M67" si="8">L4/I4</f>
        <v>73.734406202603282</v>
      </c>
      <c r="O4" s="58">
        <f>'Quintile Functions'!$DJ12</f>
        <v>3282.6205344</v>
      </c>
      <c r="Q4" s="58">
        <f>'Male Inactive'!Q4*'MI Epi'!DD22</f>
        <v>0</v>
      </c>
      <c r="R4" s="58">
        <f>'Male Inactive'!R4*'MI Epi'!DD22</f>
        <v>0</v>
      </c>
      <c r="S4" s="58">
        <f t="shared" ref="S4:T67" si="9">1-EXP(-Q4)</f>
        <v>0</v>
      </c>
      <c r="T4" s="58">
        <f t="shared" si="9"/>
        <v>0</v>
      </c>
      <c r="U4" s="58">
        <f>((U3-T3+((1-U3)*S3))/(1-T3))</f>
        <v>0</v>
      </c>
      <c r="W4" s="58">
        <f>'Male Inactive'!W4*'Stroke Epi'!$CS30</f>
        <v>8.0946115828974661E-5</v>
      </c>
      <c r="X4" s="58">
        <f>'Male Inactive'!X4*'Stroke Epi'!$CS30</f>
        <v>8.0946115828974661E-5</v>
      </c>
      <c r="Y4" s="58">
        <f t="shared" ref="Y4:Z67" si="10">1-EXP(-W4)</f>
        <v>8.0942839780551168E-5</v>
      </c>
      <c r="Z4" s="58">
        <f t="shared" si="10"/>
        <v>8.0942839780551168E-5</v>
      </c>
      <c r="AA4" s="58">
        <f>((AA3-Z3+((1-AA3)*Y3))/(1-Z3))</f>
        <v>0</v>
      </c>
      <c r="AC4" s="58">
        <f>'Male Inactive'!AC4*'Bowel Cancer Epi'!$CP47</f>
        <v>0</v>
      </c>
      <c r="AD4" s="58">
        <f>'Male Inactive'!AD4*'Bowel Cancer Epi'!$CP47</f>
        <v>0</v>
      </c>
      <c r="AE4" s="58">
        <f t="shared" ref="AE4:AF8" si="11">1-EXP(-AC4)</f>
        <v>0</v>
      </c>
      <c r="AF4" s="58">
        <f t="shared" si="11"/>
        <v>0</v>
      </c>
      <c r="AG4" s="58">
        <f>((AG3-AF3+((1-AG3)*AE3))/(1-AF3))</f>
        <v>0</v>
      </c>
      <c r="AI4" s="58">
        <f>'Male Inactive'!AI4*'Diabetes Epi'!$BW57</f>
        <v>7.3672927952177252E-5</v>
      </c>
      <c r="AJ4" s="58">
        <f>'Male Inactive'!AJ4*'Diabetes Epi'!$BW57</f>
        <v>0</v>
      </c>
      <c r="AK4" s="58">
        <f t="shared" ref="AK4:AL19" si="12">1-EXP(-AI4)</f>
        <v>7.3670214168708448E-5</v>
      </c>
      <c r="AL4" s="58">
        <f t="shared" si="12"/>
        <v>0</v>
      </c>
      <c r="AM4" s="58">
        <f>((AM3-AL3+((1-AM3)*AK3))/(1-AL3))</f>
        <v>7.2092140181889697E-5</v>
      </c>
    </row>
    <row r="5" spans="1:39">
      <c r="A5" s="58">
        <v>7</v>
      </c>
      <c r="B5" s="58">
        <f>'ACM Rates'!M18-(SUM(C5:F5))</f>
        <v>1.93974270611724E-5</v>
      </c>
      <c r="C5" s="58">
        <f t="shared" si="2"/>
        <v>0</v>
      </c>
      <c r="D5" s="58">
        <f t="shared" si="3"/>
        <v>8.0602572938827605E-5</v>
      </c>
      <c r="E5" s="58">
        <f t="shared" si="4"/>
        <v>0</v>
      </c>
      <c r="F5" s="58">
        <f t="shared" si="5"/>
        <v>0</v>
      </c>
      <c r="G5" s="58">
        <f t="shared" si="0"/>
        <v>1E-4</v>
      </c>
      <c r="H5" s="58">
        <f t="shared" si="1"/>
        <v>1.9397238932294947E-5</v>
      </c>
      <c r="I5" s="58">
        <f t="shared" ref="I5:I68" si="13">I4-J4</f>
        <v>9999.6226566358764</v>
      </c>
      <c r="J5" s="58">
        <f t="shared" ref="J5:J68" si="14">I5*H5</f>
        <v>0.19396506990355605</v>
      </c>
      <c r="K5" s="58">
        <f t="shared" si="6"/>
        <v>9999.5256741009252</v>
      </c>
      <c r="L5" s="58">
        <f t="shared" si="7"/>
        <v>727330.76203509816</v>
      </c>
      <c r="M5" s="58">
        <f t="shared" si="8"/>
        <v>72.735820841442674</v>
      </c>
      <c r="O5" s="58">
        <f>'Quintile Functions'!$DJ13</f>
        <v>4010.2775011999993</v>
      </c>
      <c r="Q5" s="58">
        <f>'Male Inactive'!Q5*'MI Epi'!DD23</f>
        <v>0</v>
      </c>
      <c r="R5" s="58">
        <f>'Male Inactive'!R5*'MI Epi'!DD23</f>
        <v>0</v>
      </c>
      <c r="S5" s="58">
        <f t="shared" si="9"/>
        <v>0</v>
      </c>
      <c r="T5" s="58">
        <f t="shared" si="9"/>
        <v>0</v>
      </c>
      <c r="U5" s="58">
        <f t="shared" ref="U5:U68" si="15">((U4-T4+((1-U4)*S4))/(1-T4))</f>
        <v>0</v>
      </c>
      <c r="W5" s="58">
        <f>'Male Inactive'!W5*'Stroke Epi'!$CS31</f>
        <v>8.0602572938827605E-5</v>
      </c>
      <c r="X5" s="58">
        <f>'Male Inactive'!X5*'Stroke Epi'!$CS31</f>
        <v>8.0602572938827605E-5</v>
      </c>
      <c r="Y5" s="58">
        <f t="shared" si="10"/>
        <v>8.0599324638774839E-5</v>
      </c>
      <c r="Z5" s="58">
        <f t="shared" si="10"/>
        <v>8.0599324638774839E-5</v>
      </c>
      <c r="AA5" s="58">
        <f t="shared" ref="AA5:AA68" si="16">((AA4-Z4+((1-AA4)*Y4))/(1-Z4))</f>
        <v>0</v>
      </c>
      <c r="AC5" s="58">
        <f>'Male Inactive'!AC5*'Bowel Cancer Epi'!$CP48</f>
        <v>0</v>
      </c>
      <c r="AD5" s="58">
        <f>'Male Inactive'!AD5*'Bowel Cancer Epi'!$CP48</f>
        <v>0</v>
      </c>
      <c r="AE5" s="58">
        <f t="shared" si="11"/>
        <v>0</v>
      </c>
      <c r="AF5" s="58">
        <f t="shared" si="11"/>
        <v>0</v>
      </c>
      <c r="AG5" s="58">
        <f t="shared" ref="AG5:AG68" si="17">((AG4-AF4+((1-AG4)*AE4))/(1-AF4))</f>
        <v>0</v>
      </c>
      <c r="AI5" s="58">
        <f>'Male Inactive'!AI5*'Diabetes Epi'!$BW58</f>
        <v>7.2441045601427046E-5</v>
      </c>
      <c r="AJ5" s="58">
        <f>'Male Inactive'!AJ5*'Diabetes Epi'!$BW58</f>
        <v>0</v>
      </c>
      <c r="AK5" s="58">
        <f t="shared" si="12"/>
        <v>7.243842181225979E-5</v>
      </c>
      <c r="AL5" s="58">
        <f t="shared" si="12"/>
        <v>0</v>
      </c>
      <c r="AM5" s="58">
        <f t="shared" ref="AM5:AM68" si="18">((AM4-AL4+((1-AM4)*AK4))/(1-AL4))</f>
        <v>1.4575704330719105E-4</v>
      </c>
    </row>
    <row r="6" spans="1:39">
      <c r="A6" s="58">
        <v>8</v>
      </c>
      <c r="B6" s="58">
        <f>'ACM Rates'!M19-(SUM(C6:F6))</f>
        <v>1.9714102726985645E-5</v>
      </c>
      <c r="C6" s="58">
        <f t="shared" si="2"/>
        <v>0</v>
      </c>
      <c r="D6" s="58">
        <f t="shared" si="3"/>
        <v>8.028589727301436E-5</v>
      </c>
      <c r="E6" s="58">
        <f t="shared" si="4"/>
        <v>0</v>
      </c>
      <c r="F6" s="58">
        <f t="shared" si="5"/>
        <v>0</v>
      </c>
      <c r="G6" s="58">
        <f t="shared" si="0"/>
        <v>1E-4</v>
      </c>
      <c r="H6" s="58">
        <f t="shared" si="1"/>
        <v>1.9713908405383229E-5</v>
      </c>
      <c r="I6" s="58">
        <f t="shared" si="13"/>
        <v>9999.4286915659723</v>
      </c>
      <c r="J6" s="58">
        <f t="shared" si="14"/>
        <v>0.19712782133169265</v>
      </c>
      <c r="K6" s="58">
        <f t="shared" si="6"/>
        <v>9999.3301276553066</v>
      </c>
      <c r="L6" s="58">
        <f t="shared" si="7"/>
        <v>717331.43190744298</v>
      </c>
      <c r="M6" s="58">
        <f t="shared" si="8"/>
        <v>71.737241599860283</v>
      </c>
      <c r="O6" s="58">
        <f>'Quintile Functions'!$DJ14</f>
        <v>4710.7646607999995</v>
      </c>
      <c r="Q6" s="58">
        <f>'Male Inactive'!Q6*'MI Epi'!DD24</f>
        <v>0</v>
      </c>
      <c r="R6" s="58">
        <f>'Male Inactive'!R6*'MI Epi'!DD24</f>
        <v>0</v>
      </c>
      <c r="S6" s="58">
        <f t="shared" si="9"/>
        <v>0</v>
      </c>
      <c r="T6" s="58">
        <f t="shared" si="9"/>
        <v>0</v>
      </c>
      <c r="U6" s="58">
        <f t="shared" si="15"/>
        <v>0</v>
      </c>
      <c r="W6" s="58">
        <f>'Male Inactive'!W6*'Stroke Epi'!$CS32</f>
        <v>8.028589727301436E-5</v>
      </c>
      <c r="X6" s="58">
        <f>'Male Inactive'!X6*'Stroke Epi'!$CS32</f>
        <v>8.028589727301436E-5</v>
      </c>
      <c r="Y6" s="58">
        <f t="shared" si="10"/>
        <v>8.0282674446596758E-5</v>
      </c>
      <c r="Z6" s="58">
        <f t="shared" si="10"/>
        <v>8.0282674446596758E-5</v>
      </c>
      <c r="AA6" s="58">
        <f t="shared" si="16"/>
        <v>0</v>
      </c>
      <c r="AC6" s="58">
        <f>'Male Inactive'!AC6*'Bowel Cancer Epi'!$CP49</f>
        <v>0</v>
      </c>
      <c r="AD6" s="58">
        <f>'Male Inactive'!AD6*'Bowel Cancer Epi'!$CP49</f>
        <v>0</v>
      </c>
      <c r="AE6" s="58">
        <f t="shared" si="11"/>
        <v>0</v>
      </c>
      <c r="AF6" s="58">
        <f t="shared" si="11"/>
        <v>0</v>
      </c>
      <c r="AG6" s="58">
        <f t="shared" si="17"/>
        <v>0</v>
      </c>
      <c r="AI6" s="58">
        <f>'Male Inactive'!AI6*'Diabetes Epi'!$BW59</f>
        <v>7.1067981570404698E-5</v>
      </c>
      <c r="AJ6" s="58">
        <f>'Male Inactive'!AJ6*'Diabetes Epi'!$BW59</f>
        <v>0</v>
      </c>
      <c r="AK6" s="58">
        <f t="shared" si="12"/>
        <v>7.1065456301200314E-5</v>
      </c>
      <c r="AL6" s="58">
        <f t="shared" si="12"/>
        <v>0</v>
      </c>
      <c r="AM6" s="58">
        <f t="shared" si="18"/>
        <v>2.1818490670926565E-4</v>
      </c>
    </row>
    <row r="7" spans="1:39">
      <c r="A7" s="58">
        <v>9</v>
      </c>
      <c r="B7" s="58">
        <f>'ACM Rates'!M20-(SUM(C7:F7))</f>
        <v>2.0006011589640581E-5</v>
      </c>
      <c r="C7" s="58">
        <f t="shared" si="2"/>
        <v>0</v>
      </c>
      <c r="D7" s="58">
        <f t="shared" si="3"/>
        <v>7.9993988410359423E-5</v>
      </c>
      <c r="E7" s="58">
        <f t="shared" si="4"/>
        <v>0</v>
      </c>
      <c r="F7" s="58">
        <f t="shared" si="5"/>
        <v>0</v>
      </c>
      <c r="G7" s="58">
        <f t="shared" si="0"/>
        <v>1E-4</v>
      </c>
      <c r="H7" s="58">
        <f t="shared" si="1"/>
        <v>2.0005811470769075E-5</v>
      </c>
      <c r="I7" s="58">
        <f t="shared" si="13"/>
        <v>9999.2315637446409</v>
      </c>
      <c r="J7" s="58">
        <f t="shared" si="14"/>
        <v>0.20004274151683873</v>
      </c>
      <c r="K7" s="58">
        <f t="shared" si="6"/>
        <v>9999.1315423738815</v>
      </c>
      <c r="L7" s="58">
        <f t="shared" si="7"/>
        <v>707332.30036506907</v>
      </c>
      <c r="M7" s="58">
        <f t="shared" si="8"/>
        <v>70.738665852056556</v>
      </c>
      <c r="O7" s="58">
        <f>'Quintile Functions'!$DJ15</f>
        <v>5384.3692236000015</v>
      </c>
      <c r="Q7" s="58">
        <f>'Male Inactive'!Q7*'MI Epi'!DD25</f>
        <v>0</v>
      </c>
      <c r="R7" s="58">
        <f>'Male Inactive'!R7*'MI Epi'!DD25</f>
        <v>0</v>
      </c>
      <c r="S7" s="58">
        <f t="shared" si="9"/>
        <v>0</v>
      </c>
      <c r="T7" s="58">
        <f t="shared" si="9"/>
        <v>0</v>
      </c>
      <c r="U7" s="58">
        <f t="shared" si="15"/>
        <v>0</v>
      </c>
      <c r="W7" s="58">
        <f>'Male Inactive'!W7*'Stroke Epi'!$CS33</f>
        <v>7.9993988410359423E-5</v>
      </c>
      <c r="X7" s="58">
        <f>'Male Inactive'!X7*'Stroke Epi'!$CS33</f>
        <v>7.9993988410359423E-5</v>
      </c>
      <c r="Y7" s="58">
        <f t="shared" si="10"/>
        <v>7.9990788976580518E-5</v>
      </c>
      <c r="Z7" s="58">
        <f t="shared" si="10"/>
        <v>7.9990788976580518E-5</v>
      </c>
      <c r="AA7" s="58">
        <f t="shared" si="16"/>
        <v>0</v>
      </c>
      <c r="AC7" s="58">
        <f>'Male Inactive'!AC7*'Bowel Cancer Epi'!$CP50</f>
        <v>0</v>
      </c>
      <c r="AD7" s="58">
        <f>'Male Inactive'!AD7*'Bowel Cancer Epi'!$CP50</f>
        <v>0</v>
      </c>
      <c r="AE7" s="58">
        <f t="shared" si="11"/>
        <v>0</v>
      </c>
      <c r="AF7" s="58">
        <f t="shared" si="11"/>
        <v>0</v>
      </c>
      <c r="AG7" s="58">
        <f t="shared" si="17"/>
        <v>0</v>
      </c>
      <c r="AI7" s="58">
        <f>'Male Inactive'!AI7*'Diabetes Epi'!$BW60</f>
        <v>6.972542540293956E-5</v>
      </c>
      <c r="AJ7" s="58">
        <f>'Male Inactive'!AJ7*'Diabetes Epi'!$BW60</f>
        <v>0</v>
      </c>
      <c r="AK7" s="58">
        <f t="shared" si="12"/>
        <v>6.9722994641918667E-5</v>
      </c>
      <c r="AL7" s="58">
        <f t="shared" si="12"/>
        <v>0</v>
      </c>
      <c r="AM7" s="58">
        <f t="shared" si="18"/>
        <v>2.8923485760051261E-4</v>
      </c>
    </row>
    <row r="8" spans="1:39">
      <c r="A8" s="58">
        <v>10</v>
      </c>
      <c r="B8" s="58">
        <f>'ACM Rates'!M21-(SUM(C8:F8))</f>
        <v>2.027504233039897E-5</v>
      </c>
      <c r="C8" s="58">
        <f t="shared" si="2"/>
        <v>0</v>
      </c>
      <c r="D8" s="58">
        <f t="shared" si="3"/>
        <v>7.9724957669601035E-5</v>
      </c>
      <c r="E8" s="58">
        <f t="shared" si="4"/>
        <v>0</v>
      </c>
      <c r="F8" s="58">
        <f t="shared" si="5"/>
        <v>0</v>
      </c>
      <c r="G8" s="58">
        <f t="shared" si="0"/>
        <v>1E-4</v>
      </c>
      <c r="H8" s="58">
        <f t="shared" si="1"/>
        <v>2.0274836793121587E-5</v>
      </c>
      <c r="I8" s="58">
        <f t="shared" si="13"/>
        <v>9999.031521003124</v>
      </c>
      <c r="J8" s="58">
        <f t="shared" si="14"/>
        <v>0.20272873217761664</v>
      </c>
      <c r="K8" s="58">
        <f t="shared" si="6"/>
        <v>9998.9301566370341</v>
      </c>
      <c r="L8" s="58">
        <f t="shared" si="7"/>
        <v>697333.37020843208</v>
      </c>
      <c r="M8" s="58">
        <f t="shared" si="8"/>
        <v>69.740091202200162</v>
      </c>
      <c r="O8" s="58">
        <f>'Quintile Functions'!$DJ16</f>
        <v>6031.3784000000014</v>
      </c>
      <c r="Q8" s="58">
        <f>'Male Inactive'!Q8*'MI Epi'!DD26</f>
        <v>0</v>
      </c>
      <c r="R8" s="58">
        <f>'Male Inactive'!R8*'MI Epi'!DD26</f>
        <v>0</v>
      </c>
      <c r="S8" s="58">
        <f t="shared" si="9"/>
        <v>0</v>
      </c>
      <c r="T8" s="58">
        <f t="shared" si="9"/>
        <v>0</v>
      </c>
      <c r="U8" s="58">
        <f t="shared" si="15"/>
        <v>0</v>
      </c>
      <c r="W8" s="58">
        <f>'Male Inactive'!W8*'Stroke Epi'!$CS34</f>
        <v>7.9724957669601035E-5</v>
      </c>
      <c r="X8" s="58">
        <f>'Male Inactive'!X8*'Stroke Epi'!$CS34</f>
        <v>7.9724957669601035E-5</v>
      </c>
      <c r="Y8" s="58">
        <f>1-EXP(-W8)</f>
        <v>7.9721779719599262E-5</v>
      </c>
      <c r="Z8" s="58">
        <f t="shared" si="10"/>
        <v>7.9721779719599262E-5</v>
      </c>
      <c r="AA8" s="58">
        <f t="shared" si="16"/>
        <v>0</v>
      </c>
      <c r="AC8" s="58">
        <f>'Male Inactive'!AC8*'Bowel Cancer Epi'!$CP51</f>
        <v>0</v>
      </c>
      <c r="AD8" s="58">
        <f>'Male Inactive'!AD8*'Bowel Cancer Epi'!$CP51</f>
        <v>0</v>
      </c>
      <c r="AE8" s="58">
        <f>1-EXP(-AC8)</f>
        <v>0</v>
      </c>
      <c r="AF8" s="58">
        <f t="shared" si="11"/>
        <v>0</v>
      </c>
      <c r="AG8" s="58">
        <f t="shared" si="17"/>
        <v>0</v>
      </c>
      <c r="AI8" s="58">
        <f>'Male Inactive'!AI8*'Diabetes Epi'!$BW61</f>
        <v>6.8449675742328434E-5</v>
      </c>
      <c r="AJ8" s="58">
        <f>'Male Inactive'!AJ8*'Diabetes Epi'!$BW61</f>
        <v>0</v>
      </c>
      <c r="AK8" s="58">
        <f t="shared" si="12"/>
        <v>6.8447333116727904E-5</v>
      </c>
      <c r="AL8" s="58">
        <f t="shared" si="12"/>
        <v>0</v>
      </c>
      <c r="AM8" s="58">
        <f t="shared" si="18"/>
        <v>3.5893768592200456E-4</v>
      </c>
    </row>
    <row r="9" spans="1:39">
      <c r="A9" s="58">
        <v>11</v>
      </c>
      <c r="B9" s="58">
        <f>'ACM Rates'!M22-(SUM(C9:F9))</f>
        <v>2.052288816710779E-5</v>
      </c>
      <c r="C9" s="58">
        <f t="shared" si="2"/>
        <v>0</v>
      </c>
      <c r="D9" s="58">
        <f t="shared" si="3"/>
        <v>7.9477111832892215E-5</v>
      </c>
      <c r="E9" s="58">
        <f t="shared" si="4"/>
        <v>0</v>
      </c>
      <c r="F9" s="58">
        <f t="shared" si="5"/>
        <v>0</v>
      </c>
      <c r="G9" s="58">
        <f t="shared" si="0"/>
        <v>1E-4</v>
      </c>
      <c r="H9" s="58">
        <f t="shared" si="1"/>
        <v>2.0522677574130732E-5</v>
      </c>
      <c r="I9" s="58">
        <f t="shared" si="13"/>
        <v>9998.828792270946</v>
      </c>
      <c r="J9" s="58">
        <f t="shared" si="14"/>
        <v>0.20520273942271161</v>
      </c>
      <c r="K9" s="58">
        <f t="shared" si="6"/>
        <v>9998.7261909012341</v>
      </c>
      <c r="L9" s="58">
        <f t="shared" si="7"/>
        <v>687334.64401753084</v>
      </c>
      <c r="M9" s="58">
        <f t="shared" si="8"/>
        <v>68.741515461174586</v>
      </c>
      <c r="O9" s="58">
        <f>'Quintile Functions'!$DJ17</f>
        <v>6652.0794004000008</v>
      </c>
      <c r="Q9" s="58">
        <f>'Male Inactive'!Q9*'MI Epi'!DD27</f>
        <v>0</v>
      </c>
      <c r="R9" s="58">
        <f>'Male Inactive'!R9*'MI Epi'!DD27</f>
        <v>0</v>
      </c>
      <c r="S9" s="58">
        <f t="shared" si="9"/>
        <v>0</v>
      </c>
      <c r="T9" s="58">
        <f t="shared" si="9"/>
        <v>0</v>
      </c>
      <c r="U9" s="58">
        <f t="shared" si="15"/>
        <v>0</v>
      </c>
      <c r="W9" s="58">
        <f>'Male Inactive'!W9*'Stroke Epi'!$CS35</f>
        <v>7.9477111832892215E-5</v>
      </c>
      <c r="X9" s="58">
        <f>'Male Inactive'!X9*'Stroke Epi'!$CS35</f>
        <v>7.9477111832892215E-5</v>
      </c>
      <c r="Y9" s="58">
        <f t="shared" si="10"/>
        <v>7.9473953610853521E-5</v>
      </c>
      <c r="Z9" s="58">
        <f>1-EXP(-X9)</f>
        <v>7.9473953610853521E-5</v>
      </c>
      <c r="AA9" s="58">
        <f t="shared" si="16"/>
        <v>0</v>
      </c>
      <c r="AC9" s="58">
        <f>'Male Inactive'!AC9*'Bowel Cancer Epi'!$CP52</f>
        <v>0</v>
      </c>
      <c r="AD9" s="58">
        <f>'Male Inactive'!AD9*'Bowel Cancer Epi'!$CP52</f>
        <v>0</v>
      </c>
      <c r="AE9" s="58">
        <f t="shared" ref="AE9:AF72" si="19">1-EXP(-AC9)</f>
        <v>0</v>
      </c>
      <c r="AF9" s="58">
        <f>1-EXP(-AD9)</f>
        <v>0</v>
      </c>
      <c r="AG9" s="58">
        <f t="shared" si="17"/>
        <v>0</v>
      </c>
      <c r="AI9" s="58">
        <f>'Male Inactive'!AI9*'Diabetes Epi'!$BW62</f>
        <v>6.7247890515786222E-5</v>
      </c>
      <c r="AJ9" s="58">
        <f>'Male Inactive'!AJ9*'Diabetes Epi'!$BW62</f>
        <v>0</v>
      </c>
      <c r="AK9" s="58">
        <f t="shared" si="12"/>
        <v>6.7245629427059583E-5</v>
      </c>
      <c r="AL9" s="58">
        <f t="shared" si="12"/>
        <v>0</v>
      </c>
      <c r="AM9" s="58">
        <f t="shared" si="18"/>
        <v>4.2736045071137599E-4</v>
      </c>
    </row>
    <row r="10" spans="1:39">
      <c r="A10" s="58">
        <v>12</v>
      </c>
      <c r="B10" s="58">
        <f>'ACM Rates'!M23-(SUM(C10:F10))</f>
        <v>2.0751068934206235E-5</v>
      </c>
      <c r="C10" s="58">
        <f t="shared" si="2"/>
        <v>0</v>
      </c>
      <c r="D10" s="58">
        <f t="shared" si="3"/>
        <v>7.924893106579377E-5</v>
      </c>
      <c r="E10" s="58">
        <f t="shared" si="4"/>
        <v>0</v>
      </c>
      <c r="F10" s="58">
        <f t="shared" si="5"/>
        <v>0</v>
      </c>
      <c r="G10" s="58">
        <f t="shared" si="0"/>
        <v>1E-4</v>
      </c>
      <c r="H10" s="58">
        <f t="shared" si="1"/>
        <v>2.075085363228979E-5</v>
      </c>
      <c r="I10" s="58">
        <f t="shared" si="13"/>
        <v>9998.623589531524</v>
      </c>
      <c r="J10" s="58">
        <f t="shared" si="14"/>
        <v>0.20747997463072859</v>
      </c>
      <c r="K10" s="58">
        <f t="shared" si="6"/>
        <v>9998.5198495442091</v>
      </c>
      <c r="L10" s="58">
        <f t="shared" si="7"/>
        <v>677336.12416798656</v>
      </c>
      <c r="M10" s="58">
        <f t="shared" si="8"/>
        <v>67.742936625512328</v>
      </c>
      <c r="O10" s="58">
        <f>'Quintile Functions'!$DJ18</f>
        <v>7246.7594352000006</v>
      </c>
      <c r="Q10" s="58">
        <f>'Male Inactive'!Q10*'MI Epi'!DD28</f>
        <v>0</v>
      </c>
      <c r="R10" s="58">
        <f>'Male Inactive'!R10*'MI Epi'!DD28</f>
        <v>0</v>
      </c>
      <c r="S10" s="58">
        <f t="shared" si="9"/>
        <v>0</v>
      </c>
      <c r="T10" s="58">
        <f t="shared" si="9"/>
        <v>0</v>
      </c>
      <c r="U10" s="58">
        <f t="shared" si="15"/>
        <v>0</v>
      </c>
      <c r="W10" s="58">
        <f>'Male Inactive'!W10*'Stroke Epi'!$CS36</f>
        <v>7.924893106579377E-5</v>
      </c>
      <c r="X10" s="58">
        <f>'Male Inactive'!X10*'Stroke Epi'!$CS36</f>
        <v>7.924893106579377E-5</v>
      </c>
      <c r="Y10" s="58">
        <f t="shared" si="10"/>
        <v>7.9245790952198192E-5</v>
      </c>
      <c r="Z10" s="58">
        <f t="shared" si="10"/>
        <v>7.9245790952198192E-5</v>
      </c>
      <c r="AA10" s="58">
        <f t="shared" si="16"/>
        <v>0</v>
      </c>
      <c r="AC10" s="58">
        <f>'Male Inactive'!AC10*'Bowel Cancer Epi'!$CP53</f>
        <v>0</v>
      </c>
      <c r="AD10" s="58">
        <f>'Male Inactive'!AD10*'Bowel Cancer Epi'!$CP53</f>
        <v>0</v>
      </c>
      <c r="AE10" s="58">
        <f t="shared" si="19"/>
        <v>0</v>
      </c>
      <c r="AF10" s="58">
        <f t="shared" si="19"/>
        <v>0</v>
      </c>
      <c r="AG10" s="58">
        <f t="shared" si="17"/>
        <v>0</v>
      </c>
      <c r="AI10" s="58">
        <f>'Male Inactive'!AI10*'Diabetes Epi'!$BW63</f>
        <v>6.6118911535735029E-5</v>
      </c>
      <c r="AJ10" s="58">
        <f>'Male Inactive'!AJ10*'Diabetes Epi'!$BW63</f>
        <v>0</v>
      </c>
      <c r="AK10" s="58">
        <f t="shared" si="12"/>
        <v>6.6116725728648795E-5</v>
      </c>
      <c r="AL10" s="58">
        <f t="shared" si="12"/>
        <v>0</v>
      </c>
      <c r="AM10" s="58">
        <f t="shared" si="18"/>
        <v>4.9457734201593527E-4</v>
      </c>
    </row>
    <row r="11" spans="1:39">
      <c r="A11" s="58">
        <v>13</v>
      </c>
      <c r="B11" s="58">
        <f>'ACM Rates'!M24-(SUM(C11:F11))</f>
        <v>2.0960953629359225E-5</v>
      </c>
      <c r="C11" s="58">
        <f t="shared" si="2"/>
        <v>0</v>
      </c>
      <c r="D11" s="58">
        <f t="shared" si="3"/>
        <v>7.903904637064078E-5</v>
      </c>
      <c r="E11" s="58">
        <f t="shared" si="4"/>
        <v>0</v>
      </c>
      <c r="F11" s="58">
        <f t="shared" si="5"/>
        <v>0</v>
      </c>
      <c r="G11" s="58">
        <f t="shared" si="0"/>
        <v>1E-4</v>
      </c>
      <c r="H11" s="58">
        <f t="shared" si="1"/>
        <v>2.0960733950081689E-5</v>
      </c>
      <c r="I11" s="58">
        <f t="shared" si="13"/>
        <v>9998.4161095568925</v>
      </c>
      <c r="J11" s="58">
        <f t="shared" si="14"/>
        <v>0.20957413999463284</v>
      </c>
      <c r="K11" s="58">
        <f t="shared" si="6"/>
        <v>9998.3113224868939</v>
      </c>
      <c r="L11" s="58">
        <f t="shared" si="7"/>
        <v>667337.8128454996</v>
      </c>
      <c r="M11" s="58">
        <f t="shared" si="8"/>
        <v>66.744352858812405</v>
      </c>
      <c r="O11" s="58">
        <f>'Quintile Functions'!$DJ19</f>
        <v>7815.7057148000013</v>
      </c>
      <c r="Q11" s="58">
        <f>'Male Inactive'!Q11*'MI Epi'!DD29</f>
        <v>0</v>
      </c>
      <c r="R11" s="58">
        <f>'Male Inactive'!R11*'MI Epi'!DD29</f>
        <v>0</v>
      </c>
      <c r="S11" s="58">
        <f t="shared" si="9"/>
        <v>0</v>
      </c>
      <c r="T11" s="58">
        <f t="shared" si="9"/>
        <v>0</v>
      </c>
      <c r="U11" s="58">
        <f t="shared" si="15"/>
        <v>0</v>
      </c>
      <c r="W11" s="58">
        <f>'Male Inactive'!W11*'Stroke Epi'!$CS37</f>
        <v>7.903904637064078E-5</v>
      </c>
      <c r="X11" s="58">
        <f>'Male Inactive'!X11*'Stroke Epi'!$CS37</f>
        <v>7.903904637064078E-5</v>
      </c>
      <c r="Y11" s="58">
        <f t="shared" si="10"/>
        <v>7.9035922867509711E-5</v>
      </c>
      <c r="Z11" s="58">
        <f t="shared" si="10"/>
        <v>7.9035922867509711E-5</v>
      </c>
      <c r="AA11" s="58">
        <f t="shared" si="16"/>
        <v>0</v>
      </c>
      <c r="AC11" s="58">
        <f>'Male Inactive'!AC11*'Bowel Cancer Epi'!$CP54</f>
        <v>0</v>
      </c>
      <c r="AD11" s="58">
        <f>'Male Inactive'!AD11*'Bowel Cancer Epi'!$CP54</f>
        <v>0</v>
      </c>
      <c r="AE11" s="58">
        <f t="shared" si="19"/>
        <v>0</v>
      </c>
      <c r="AF11" s="58">
        <f t="shared" si="19"/>
        <v>0</v>
      </c>
      <c r="AG11" s="58">
        <f t="shared" si="17"/>
        <v>0</v>
      </c>
      <c r="AI11" s="58">
        <f>'Male Inactive'!AI11*'Diabetes Epi'!$BW64</f>
        <v>6.5059132326523953E-5</v>
      </c>
      <c r="AJ11" s="58">
        <f>'Male Inactive'!AJ11*'Diabetes Epi'!$BW64</f>
        <v>0</v>
      </c>
      <c r="AK11" s="58">
        <f t="shared" si="12"/>
        <v>6.5057016027103565E-5</v>
      </c>
      <c r="AL11" s="58">
        <f t="shared" si="12"/>
        <v>0</v>
      </c>
      <c r="AM11" s="58">
        <f t="shared" si="18"/>
        <v>5.6066136791011042E-4</v>
      </c>
    </row>
    <row r="12" spans="1:39">
      <c r="A12" s="58">
        <v>14</v>
      </c>
      <c r="B12" s="58">
        <f>'ACM Rates'!M25-(SUM(C12:F12))</f>
        <v>2.1153781323254202E-5</v>
      </c>
      <c r="C12" s="58">
        <f t="shared" si="2"/>
        <v>0</v>
      </c>
      <c r="D12" s="58">
        <f t="shared" si="3"/>
        <v>7.8846218676745803E-5</v>
      </c>
      <c r="E12" s="58">
        <f t="shared" si="4"/>
        <v>0</v>
      </c>
      <c r="F12" s="58">
        <f t="shared" si="5"/>
        <v>0</v>
      </c>
      <c r="G12" s="58">
        <f t="shared" si="0"/>
        <v>1E-4</v>
      </c>
      <c r="H12" s="58">
        <f t="shared" si="1"/>
        <v>2.1153557583586391E-5</v>
      </c>
      <c r="I12" s="58">
        <f t="shared" si="13"/>
        <v>9998.2065354168972</v>
      </c>
      <c r="J12" s="58">
        <f t="shared" si="14"/>
        <v>0.21149763767953111</v>
      </c>
      <c r="K12" s="58">
        <f t="shared" si="6"/>
        <v>9998.1007865980573</v>
      </c>
      <c r="L12" s="58">
        <f t="shared" si="7"/>
        <v>657339.71205890155</v>
      </c>
      <c r="M12" s="58">
        <f t="shared" si="8"/>
        <v>65.745762475539053</v>
      </c>
      <c r="O12" s="58">
        <f>'Quintile Functions'!$DJ20</f>
        <v>8359.2054496000001</v>
      </c>
      <c r="Q12" s="58">
        <f>'Male Inactive'!Q12*'MI Epi'!DD30</f>
        <v>0</v>
      </c>
      <c r="R12" s="58">
        <f>'Male Inactive'!R12*'MI Epi'!DD30</f>
        <v>0</v>
      </c>
      <c r="S12" s="58">
        <f t="shared" si="9"/>
        <v>0</v>
      </c>
      <c r="T12" s="58">
        <f t="shared" si="9"/>
        <v>0</v>
      </c>
      <c r="U12" s="58">
        <f t="shared" si="15"/>
        <v>0</v>
      </c>
      <c r="W12" s="58">
        <f>'Male Inactive'!W12*'Stroke Epi'!$CS38</f>
        <v>7.8846218676745803E-5</v>
      </c>
      <c r="X12" s="58">
        <f>'Male Inactive'!X12*'Stroke Epi'!$CS38</f>
        <v>7.8846218676745803E-5</v>
      </c>
      <c r="Y12" s="58">
        <f t="shared" si="10"/>
        <v>7.8843110395299121E-5</v>
      </c>
      <c r="Z12" s="58">
        <f t="shared" si="10"/>
        <v>7.8843110395299121E-5</v>
      </c>
      <c r="AA12" s="58">
        <f t="shared" si="16"/>
        <v>0</v>
      </c>
      <c r="AC12" s="58">
        <f>'Male Inactive'!AC12*'Bowel Cancer Epi'!$CP55</f>
        <v>0</v>
      </c>
      <c r="AD12" s="58">
        <f>'Male Inactive'!AD12*'Bowel Cancer Epi'!$CP55</f>
        <v>0</v>
      </c>
      <c r="AE12" s="58">
        <f t="shared" si="19"/>
        <v>0</v>
      </c>
      <c r="AF12" s="58">
        <f t="shared" si="19"/>
        <v>0</v>
      </c>
      <c r="AG12" s="58">
        <f t="shared" si="17"/>
        <v>0</v>
      </c>
      <c r="AI12" s="58">
        <f>'Male Inactive'!AI12*'Diabetes Epi'!$BW65</f>
        <v>6.4064426775845609E-5</v>
      </c>
      <c r="AJ12" s="58">
        <f>'Male Inactive'!AJ12*'Diabetes Epi'!$BW65</f>
        <v>0</v>
      </c>
      <c r="AK12" s="58">
        <f t="shared" si="12"/>
        <v>6.4062374694251467E-5</v>
      </c>
      <c r="AL12" s="58">
        <f t="shared" si="12"/>
        <v>0</v>
      </c>
      <c r="AM12" s="58">
        <f t="shared" si="18"/>
        <v>6.2568190898161611E-4</v>
      </c>
    </row>
    <row r="13" spans="1:39">
      <c r="A13" s="58">
        <v>15</v>
      </c>
      <c r="B13" s="58">
        <f>'ACM Rates'!M26-(SUM(C13:F13))</f>
        <v>2.2133067975236859E-4</v>
      </c>
      <c r="C13" s="58">
        <f t="shared" si="2"/>
        <v>0</v>
      </c>
      <c r="D13" s="58">
        <f t="shared" si="3"/>
        <v>7.866932024763138E-5</v>
      </c>
      <c r="E13" s="58">
        <f t="shared" si="4"/>
        <v>0</v>
      </c>
      <c r="F13" s="58">
        <f t="shared" si="5"/>
        <v>0</v>
      </c>
      <c r="G13" s="58">
        <f t="shared" si="0"/>
        <v>2.9999999999999997E-4</v>
      </c>
      <c r="H13" s="58">
        <f t="shared" si="1"/>
        <v>2.2130618792448598E-4</v>
      </c>
      <c r="I13" s="58">
        <f t="shared" si="13"/>
        <v>9997.9950377792175</v>
      </c>
      <c r="J13" s="58">
        <f t="shared" si="14"/>
        <v>2.212618168698846</v>
      </c>
      <c r="K13" s="58">
        <f t="shared" si="6"/>
        <v>9996.8887286948684</v>
      </c>
      <c r="L13" s="58">
        <f t="shared" si="7"/>
        <v>647342.82333020656</v>
      </c>
      <c r="M13" s="58">
        <f t="shared" si="8"/>
        <v>64.747263914825481</v>
      </c>
      <c r="O13" s="58">
        <f>'Quintile Functions'!$DJ21</f>
        <v>8877.5458500000022</v>
      </c>
      <c r="Q13" s="58">
        <f>'Male Inactive'!Q13*'MI Epi'!DD31</f>
        <v>0</v>
      </c>
      <c r="R13" s="58">
        <f>'Male Inactive'!R13*'MI Epi'!DD31</f>
        <v>0</v>
      </c>
      <c r="S13" s="58">
        <f t="shared" si="9"/>
        <v>0</v>
      </c>
      <c r="T13" s="58">
        <f t="shared" si="9"/>
        <v>0</v>
      </c>
      <c r="U13" s="58">
        <f t="shared" si="15"/>
        <v>0</v>
      </c>
      <c r="W13" s="58">
        <f>'Male Inactive'!W13*'Stroke Epi'!$CS39</f>
        <v>7.866932024763138E-5</v>
      </c>
      <c r="X13" s="58">
        <f>'Male Inactive'!X13*'Stroke Epi'!$CS39</f>
        <v>7.866932024763138E-5</v>
      </c>
      <c r="Y13" s="58">
        <f t="shared" si="10"/>
        <v>7.8666225897805475E-5</v>
      </c>
      <c r="Z13" s="58">
        <f t="shared" si="10"/>
        <v>7.8666225897805475E-5</v>
      </c>
      <c r="AA13" s="58">
        <f t="shared" si="16"/>
        <v>0</v>
      </c>
      <c r="AC13" s="58">
        <f>'Male Inactive'!AC13*'Bowel Cancer Epi'!$CP56</f>
        <v>0</v>
      </c>
      <c r="AD13" s="58">
        <f>'Male Inactive'!AD13*'Bowel Cancer Epi'!$CP56</f>
        <v>0</v>
      </c>
      <c r="AE13" s="58">
        <f t="shared" si="19"/>
        <v>0</v>
      </c>
      <c r="AF13" s="58">
        <f t="shared" si="19"/>
        <v>0</v>
      </c>
      <c r="AG13" s="58">
        <f t="shared" si="17"/>
        <v>0</v>
      </c>
      <c r="AI13" s="58">
        <f>'Male Inactive'!AI13*'Diabetes Epi'!$BW66</f>
        <v>1.8939244293143722E-4</v>
      </c>
      <c r="AJ13" s="58">
        <f>'Male Inactive'!AJ13*'Diabetes Epi'!$BW66</f>
        <v>0</v>
      </c>
      <c r="AK13" s="58">
        <f t="shared" si="12"/>
        <v>1.8937450931488797E-4</v>
      </c>
      <c r="AL13" s="58">
        <f t="shared" si="12"/>
        <v>0</v>
      </c>
      <c r="AM13" s="58">
        <f t="shared" si="18"/>
        <v>6.8970420100697492E-4</v>
      </c>
    </row>
    <row r="14" spans="1:39">
      <c r="A14" s="58">
        <v>16</v>
      </c>
      <c r="B14" s="58">
        <f>'ACM Rates'!M27-(SUM(C14:F14))</f>
        <v>2.2149268153213157E-4</v>
      </c>
      <c r="C14" s="58">
        <f t="shared" si="2"/>
        <v>0</v>
      </c>
      <c r="D14" s="58">
        <f t="shared" si="3"/>
        <v>7.8507318467868422E-5</v>
      </c>
      <c r="E14" s="58">
        <f t="shared" si="4"/>
        <v>0</v>
      </c>
      <c r="F14" s="58">
        <f t="shared" si="5"/>
        <v>0</v>
      </c>
      <c r="G14" s="58">
        <f t="shared" si="0"/>
        <v>2.9999999999999997E-4</v>
      </c>
      <c r="H14" s="58">
        <f t="shared" si="1"/>
        <v>2.2146815383905505E-4</v>
      </c>
      <c r="I14" s="58">
        <f t="shared" si="13"/>
        <v>9995.7824196105194</v>
      </c>
      <c r="J14" s="58">
        <f t="shared" si="14"/>
        <v>2.2137474786480245</v>
      </c>
      <c r="K14" s="58">
        <f t="shared" si="6"/>
        <v>9994.6755458711959</v>
      </c>
      <c r="L14" s="58">
        <f t="shared" si="7"/>
        <v>637348.14778433531</v>
      </c>
      <c r="M14" s="58">
        <f t="shared" si="8"/>
        <v>63.761706790849622</v>
      </c>
      <c r="O14" s="58">
        <f>'Quintile Functions'!$DJ22</f>
        <v>9371.0141264000013</v>
      </c>
      <c r="Q14" s="58">
        <f>'Male Inactive'!Q14*'MI Epi'!DD32</f>
        <v>0</v>
      </c>
      <c r="R14" s="58">
        <f>'Male Inactive'!R14*'MI Epi'!DD32</f>
        <v>0</v>
      </c>
      <c r="S14" s="58">
        <f t="shared" si="9"/>
        <v>0</v>
      </c>
      <c r="T14" s="58">
        <f t="shared" si="9"/>
        <v>0</v>
      </c>
      <c r="U14" s="58">
        <f t="shared" si="15"/>
        <v>0</v>
      </c>
      <c r="W14" s="58">
        <f>'Male Inactive'!W14*'Stroke Epi'!$CS40</f>
        <v>7.8507318467868422E-5</v>
      </c>
      <c r="X14" s="58">
        <f>'Male Inactive'!X14*'Stroke Epi'!$CS40</f>
        <v>7.8507318467868422E-5</v>
      </c>
      <c r="Y14" s="58">
        <f t="shared" si="10"/>
        <v>7.8504236848964126E-5</v>
      </c>
      <c r="Z14" s="58">
        <f t="shared" si="10"/>
        <v>7.8504236848964126E-5</v>
      </c>
      <c r="AA14" s="58">
        <f t="shared" si="16"/>
        <v>0</v>
      </c>
      <c r="AC14" s="58">
        <f>'Male Inactive'!AC14*'Bowel Cancer Epi'!$CP57</f>
        <v>0</v>
      </c>
      <c r="AD14" s="58">
        <f>'Male Inactive'!AD14*'Bowel Cancer Epi'!$CP57</f>
        <v>0</v>
      </c>
      <c r="AE14" s="58">
        <f t="shared" si="19"/>
        <v>0</v>
      </c>
      <c r="AF14" s="58">
        <f t="shared" si="19"/>
        <v>0</v>
      </c>
      <c r="AG14" s="58">
        <f t="shared" si="17"/>
        <v>0</v>
      </c>
      <c r="AI14" s="58">
        <f>'Male Inactive'!AI14*'Diabetes Epi'!$BW67</f>
        <v>1.8676401882812744E-4</v>
      </c>
      <c r="AJ14" s="58">
        <f>'Male Inactive'!AJ14*'Diabetes Epi'!$BW67</f>
        <v>0</v>
      </c>
      <c r="AK14" s="58">
        <f t="shared" si="12"/>
        <v>1.8674657951445184E-4</v>
      </c>
      <c r="AL14" s="58">
        <f t="shared" si="12"/>
        <v>0</v>
      </c>
      <c r="AM14" s="58">
        <f t="shared" si="18"/>
        <v>8.7894809792722476E-4</v>
      </c>
    </row>
    <row r="15" spans="1:39">
      <c r="A15" s="58">
        <v>17</v>
      </c>
      <c r="B15" s="58">
        <f>'ACM Rates'!M28-(SUM(C15:F15))</f>
        <v>2.2164073817993347E-4</v>
      </c>
      <c r="C15" s="58">
        <f t="shared" si="2"/>
        <v>0</v>
      </c>
      <c r="D15" s="58">
        <f t="shared" si="3"/>
        <v>7.8359261820066495E-5</v>
      </c>
      <c r="E15" s="58">
        <f t="shared" si="4"/>
        <v>0</v>
      </c>
      <c r="F15" s="58">
        <f t="shared" si="5"/>
        <v>0</v>
      </c>
      <c r="G15" s="58">
        <f t="shared" si="0"/>
        <v>2.9999999999999997E-4</v>
      </c>
      <c r="H15" s="58">
        <f t="shared" si="1"/>
        <v>2.2161617768612363E-4</v>
      </c>
      <c r="I15" s="58">
        <f t="shared" si="13"/>
        <v>9993.5686721318707</v>
      </c>
      <c r="J15" s="58">
        <f t="shared" si="14"/>
        <v>2.2147364905616551</v>
      </c>
      <c r="K15" s="58">
        <f t="shared" si="6"/>
        <v>9992.46130388659</v>
      </c>
      <c r="L15" s="58">
        <f t="shared" si="7"/>
        <v>627355.68648044881</v>
      </c>
      <c r="M15" s="58">
        <f t="shared" si="8"/>
        <v>62.775941914513169</v>
      </c>
      <c r="O15" s="58">
        <f>'Quintile Functions'!$DJ23</f>
        <v>9839.8974892000006</v>
      </c>
      <c r="Q15" s="58">
        <f>'Male Inactive'!Q15*'MI Epi'!DD33</f>
        <v>0</v>
      </c>
      <c r="R15" s="58">
        <f>'Male Inactive'!R15*'MI Epi'!DD33</f>
        <v>0</v>
      </c>
      <c r="S15" s="58">
        <f t="shared" si="9"/>
        <v>0</v>
      </c>
      <c r="T15" s="58">
        <f t="shared" si="9"/>
        <v>0</v>
      </c>
      <c r="U15" s="58">
        <f t="shared" si="15"/>
        <v>0</v>
      </c>
      <c r="W15" s="58">
        <f>'Male Inactive'!W15*'Stroke Epi'!$CS41</f>
        <v>7.8359261820066495E-5</v>
      </c>
      <c r="X15" s="58">
        <f>'Male Inactive'!X15*'Stroke Epi'!$CS41</f>
        <v>7.8359261820066495E-5</v>
      </c>
      <c r="Y15" s="58">
        <f t="shared" si="10"/>
        <v>7.8356191813289122E-5</v>
      </c>
      <c r="Z15" s="58">
        <f t="shared" si="10"/>
        <v>7.8356191813289122E-5</v>
      </c>
      <c r="AA15" s="58">
        <f t="shared" si="16"/>
        <v>0</v>
      </c>
      <c r="AC15" s="58">
        <f>'Male Inactive'!AC15*'Bowel Cancer Epi'!$CP58</f>
        <v>0</v>
      </c>
      <c r="AD15" s="58">
        <f>'Male Inactive'!AD15*'Bowel Cancer Epi'!$CP58</f>
        <v>0</v>
      </c>
      <c r="AE15" s="58">
        <f t="shared" si="19"/>
        <v>0</v>
      </c>
      <c r="AF15" s="58">
        <f t="shared" si="19"/>
        <v>0</v>
      </c>
      <c r="AG15" s="58">
        <f t="shared" si="17"/>
        <v>0</v>
      </c>
      <c r="AI15" s="58">
        <f>'Male Inactive'!AI15*'Diabetes Epi'!$BW68</f>
        <v>1.8429834557236825E-4</v>
      </c>
      <c r="AJ15" s="58">
        <f>'Male Inactive'!AJ15*'Diabetes Epi'!$BW68</f>
        <v>0</v>
      </c>
      <c r="AK15" s="58">
        <f t="shared" si="12"/>
        <v>1.8428136367554249E-4</v>
      </c>
      <c r="AL15" s="58">
        <f t="shared" si="12"/>
        <v>0</v>
      </c>
      <c r="AM15" s="58">
        <f t="shared" si="18"/>
        <v>1.0655305368908179E-3</v>
      </c>
    </row>
    <row r="16" spans="1:39">
      <c r="A16" s="58">
        <v>18</v>
      </c>
      <c r="B16" s="58">
        <f>'ACM Rates'!M29-(SUM(C16:F16))</f>
        <v>2.2177573222319355E-4</v>
      </c>
      <c r="C16" s="58">
        <f t="shared" si="2"/>
        <v>0</v>
      </c>
      <c r="D16" s="58">
        <f t="shared" si="3"/>
        <v>7.8224267776806427E-5</v>
      </c>
      <c r="E16" s="58">
        <f t="shared" si="4"/>
        <v>0</v>
      </c>
      <c r="F16" s="58">
        <f t="shared" si="5"/>
        <v>0</v>
      </c>
      <c r="G16" s="58">
        <f t="shared" si="0"/>
        <v>2.9999999999999997E-4</v>
      </c>
      <c r="H16" s="58">
        <f t="shared" si="1"/>
        <v>2.217511418033391E-4</v>
      </c>
      <c r="I16" s="58">
        <f t="shared" si="13"/>
        <v>9991.3539356413094</v>
      </c>
      <c r="J16" s="58">
        <f t="shared" si="14"/>
        <v>2.2155941433897461</v>
      </c>
      <c r="K16" s="58">
        <f t="shared" si="6"/>
        <v>9990.2461385696151</v>
      </c>
      <c r="L16" s="58">
        <f t="shared" si="7"/>
        <v>617365.44034187915</v>
      </c>
      <c r="M16" s="58">
        <f t="shared" si="8"/>
        <v>61.789968038225908</v>
      </c>
      <c r="O16" s="58">
        <f>'Quintile Functions'!$DJ24</f>
        <v>10284.483148800002</v>
      </c>
      <c r="Q16" s="58">
        <f>'Male Inactive'!Q16*'MI Epi'!DD34</f>
        <v>0</v>
      </c>
      <c r="R16" s="58">
        <f>'Male Inactive'!R16*'MI Epi'!DD34</f>
        <v>0</v>
      </c>
      <c r="S16" s="58">
        <f t="shared" si="9"/>
        <v>0</v>
      </c>
      <c r="T16" s="58">
        <f t="shared" si="9"/>
        <v>0</v>
      </c>
      <c r="U16" s="58">
        <f t="shared" si="15"/>
        <v>0</v>
      </c>
      <c r="W16" s="58">
        <f>'Male Inactive'!W16*'Stroke Epi'!$CS42</f>
        <v>7.8224267776806427E-5</v>
      </c>
      <c r="X16" s="58">
        <f>'Male Inactive'!X16*'Stroke Epi'!$CS42</f>
        <v>7.8224267776806427E-5</v>
      </c>
      <c r="Y16" s="58">
        <f t="shared" si="10"/>
        <v>7.8221208338558057E-5</v>
      </c>
      <c r="Z16" s="58">
        <f t="shared" si="10"/>
        <v>7.8221208338558057E-5</v>
      </c>
      <c r="AA16" s="58">
        <f t="shared" si="16"/>
        <v>0</v>
      </c>
      <c r="AC16" s="58">
        <f>'Male Inactive'!AC16*'Bowel Cancer Epi'!$CP59</f>
        <v>0</v>
      </c>
      <c r="AD16" s="58">
        <f>'Male Inactive'!AD16*'Bowel Cancer Epi'!$CP59</f>
        <v>0</v>
      </c>
      <c r="AE16" s="58">
        <f t="shared" si="19"/>
        <v>0</v>
      </c>
      <c r="AF16" s="58">
        <f t="shared" si="19"/>
        <v>0</v>
      </c>
      <c r="AG16" s="58">
        <f t="shared" si="17"/>
        <v>0</v>
      </c>
      <c r="AI16" s="58">
        <f>'Male Inactive'!AI16*'Diabetes Epi'!$BW69</f>
        <v>1.8198690037399766E-4</v>
      </c>
      <c r="AJ16" s="58">
        <f>'Male Inactive'!AJ16*'Diabetes Epi'!$BW69</f>
        <v>0</v>
      </c>
      <c r="AK16" s="58">
        <f t="shared" si="12"/>
        <v>1.8197034176259397E-4</v>
      </c>
      <c r="AL16" s="58">
        <f t="shared" si="12"/>
        <v>0</v>
      </c>
      <c r="AM16" s="58">
        <f t="shared" si="18"/>
        <v>1.2496155431459843E-3</v>
      </c>
    </row>
    <row r="17" spans="1:39">
      <c r="A17" s="58">
        <v>19</v>
      </c>
      <c r="B17" s="58">
        <f>'ACM Rates'!M30-(SUM(C17:F17))</f>
        <v>2.2189848767953488E-4</v>
      </c>
      <c r="C17" s="58">
        <f t="shared" si="2"/>
        <v>0</v>
      </c>
      <c r="D17" s="58">
        <f t="shared" si="3"/>
        <v>7.8101512320465107E-5</v>
      </c>
      <c r="E17" s="58">
        <f t="shared" si="4"/>
        <v>0</v>
      </c>
      <c r="F17" s="58">
        <f t="shared" si="5"/>
        <v>0</v>
      </c>
      <c r="G17" s="58">
        <f t="shared" si="0"/>
        <v>2.9999999999999997E-4</v>
      </c>
      <c r="H17" s="58">
        <f t="shared" si="1"/>
        <v>2.2187387003103076E-4</v>
      </c>
      <c r="I17" s="58">
        <f t="shared" si="13"/>
        <v>9989.1383414979191</v>
      </c>
      <c r="J17" s="58">
        <f t="shared" si="14"/>
        <v>2.2163287821034956</v>
      </c>
      <c r="K17" s="58">
        <f t="shared" si="6"/>
        <v>9988.0301771068662</v>
      </c>
      <c r="L17" s="58">
        <f t="shared" si="7"/>
        <v>607377.41016477218</v>
      </c>
      <c r="M17" s="58">
        <f t="shared" si="8"/>
        <v>60.803784010232562</v>
      </c>
      <c r="O17" s="58">
        <f>'Quintile Functions'!$DJ25</f>
        <v>10705.058315600001</v>
      </c>
      <c r="Q17" s="58">
        <f>'Male Inactive'!Q17*'MI Epi'!DD35</f>
        <v>0</v>
      </c>
      <c r="R17" s="58">
        <f>'Male Inactive'!R17*'MI Epi'!DD35</f>
        <v>0</v>
      </c>
      <c r="S17" s="58">
        <f t="shared" si="9"/>
        <v>0</v>
      </c>
      <c r="T17" s="58">
        <f t="shared" si="9"/>
        <v>0</v>
      </c>
      <c r="U17" s="58">
        <f t="shared" si="15"/>
        <v>0</v>
      </c>
      <c r="W17" s="58">
        <f>'Male Inactive'!W17*'Stroke Epi'!$CS43</f>
        <v>7.8101512320465107E-5</v>
      </c>
      <c r="X17" s="58">
        <f>'Male Inactive'!X17*'Stroke Epi'!$CS43</f>
        <v>7.8101512320465107E-5</v>
      </c>
      <c r="Y17" s="58">
        <f t="shared" si="10"/>
        <v>7.8098462476750008E-5</v>
      </c>
      <c r="Z17" s="58">
        <f t="shared" si="10"/>
        <v>7.8098462476750008E-5</v>
      </c>
      <c r="AA17" s="58">
        <f t="shared" si="16"/>
        <v>0</v>
      </c>
      <c r="AC17" s="58">
        <f>'Male Inactive'!AC17*'Bowel Cancer Epi'!$CP60</f>
        <v>0</v>
      </c>
      <c r="AD17" s="58">
        <f>'Male Inactive'!AD17*'Bowel Cancer Epi'!$CP60</f>
        <v>0</v>
      </c>
      <c r="AE17" s="58">
        <f t="shared" si="19"/>
        <v>0</v>
      </c>
      <c r="AF17" s="58">
        <f t="shared" si="19"/>
        <v>0</v>
      </c>
      <c r="AG17" s="58">
        <f t="shared" si="17"/>
        <v>0</v>
      </c>
      <c r="AI17" s="58">
        <f>'Male Inactive'!AI17*'Diabetes Epi'!$BW70</f>
        <v>1.79822171850002E-4</v>
      </c>
      <c r="AJ17" s="58">
        <f>'Male Inactive'!AJ17*'Diabetes Epi'!$BW70</f>
        <v>0</v>
      </c>
      <c r="AK17" s="58">
        <f t="shared" si="12"/>
        <v>1.798060048123773E-4</v>
      </c>
      <c r="AL17" s="58">
        <f t="shared" si="12"/>
        <v>0</v>
      </c>
      <c r="AM17" s="58">
        <f t="shared" si="18"/>
        <v>1.4313584919411202E-3</v>
      </c>
    </row>
    <row r="18" spans="1:39">
      <c r="A18" s="58">
        <v>20</v>
      </c>
      <c r="B18" s="58">
        <f>'ACM Rates'!M31-(SUM(C18:F18))</f>
        <v>4.2200977917733137E-4</v>
      </c>
      <c r="C18" s="58">
        <f t="shared" si="2"/>
        <v>0</v>
      </c>
      <c r="D18" s="58">
        <f t="shared" si="3"/>
        <v>7.7990220822668613E-5</v>
      </c>
      <c r="E18" s="58">
        <f t="shared" si="4"/>
        <v>0</v>
      </c>
      <c r="F18" s="58">
        <f t="shared" si="5"/>
        <v>0</v>
      </c>
      <c r="G18" s="58">
        <f t="shared" si="0"/>
        <v>5.0000000000000001E-4</v>
      </c>
      <c r="H18" s="58">
        <f t="shared" si="1"/>
        <v>4.2192074557523274E-4</v>
      </c>
      <c r="I18" s="58">
        <f t="shared" si="13"/>
        <v>9986.9220127158151</v>
      </c>
      <c r="J18" s="58">
        <f t="shared" si="14"/>
        <v>4.2136895816067605</v>
      </c>
      <c r="K18" s="58">
        <f t="shared" si="6"/>
        <v>9984.8151679250113</v>
      </c>
      <c r="L18" s="58">
        <f t="shared" si="7"/>
        <v>597392.5949968471</v>
      </c>
      <c r="M18" s="58">
        <f t="shared" si="8"/>
        <v>59.817488735390043</v>
      </c>
      <c r="O18" s="58">
        <f>'Quintile Functions'!$DJ26</f>
        <v>11101.9102</v>
      </c>
      <c r="Q18" s="58">
        <f>'Male Inactive'!Q18*'MI Epi'!DD36</f>
        <v>0</v>
      </c>
      <c r="R18" s="58">
        <f>'Male Inactive'!R18*'MI Epi'!DD36</f>
        <v>0</v>
      </c>
      <c r="S18" s="58">
        <f t="shared" si="9"/>
        <v>0</v>
      </c>
      <c r="T18" s="58">
        <f t="shared" si="9"/>
        <v>0</v>
      </c>
      <c r="U18" s="58">
        <f t="shared" si="15"/>
        <v>0</v>
      </c>
      <c r="W18" s="58">
        <f>'Male Inactive'!W18*'Stroke Epi'!$CS44</f>
        <v>7.7990220822668613E-5</v>
      </c>
      <c r="X18" s="58">
        <f>'Male Inactive'!X18*'Stroke Epi'!$CS44</f>
        <v>7.7990220822668613E-5</v>
      </c>
      <c r="Y18" s="58">
        <f t="shared" si="10"/>
        <v>7.7987179664451567E-5</v>
      </c>
      <c r="Z18" s="58">
        <f t="shared" si="10"/>
        <v>7.7987179664451567E-5</v>
      </c>
      <c r="AA18" s="58">
        <f t="shared" si="16"/>
        <v>0</v>
      </c>
      <c r="AC18" s="58">
        <f>'Male Inactive'!AC18*'Bowel Cancer Epi'!$CP61</f>
        <v>0</v>
      </c>
      <c r="AD18" s="58">
        <f>'Male Inactive'!AD18*'Bowel Cancer Epi'!$CP61</f>
        <v>0</v>
      </c>
      <c r="AE18" s="58">
        <f t="shared" si="19"/>
        <v>0</v>
      </c>
      <c r="AF18" s="58">
        <f t="shared" si="19"/>
        <v>0</v>
      </c>
      <c r="AG18" s="58">
        <f t="shared" si="17"/>
        <v>0</v>
      </c>
      <c r="AI18" s="58">
        <f>'Male Inactive'!AI18*'Diabetes Epi'!$BW71</f>
        <v>3.5559503765478066E-4</v>
      </c>
      <c r="AJ18" s="58">
        <f>'Male Inactive'!AJ18*'Diabetes Epi'!$BW71</f>
        <v>0</v>
      </c>
      <c r="AK18" s="58">
        <f t="shared" si="12"/>
        <v>3.5553182123271299E-4</v>
      </c>
      <c r="AL18" s="58">
        <f t="shared" si="12"/>
        <v>0</v>
      </c>
      <c r="AM18" s="58">
        <f t="shared" si="18"/>
        <v>1.6109071299016072E-3</v>
      </c>
    </row>
    <row r="19" spans="1:39">
      <c r="A19" s="58">
        <v>21</v>
      </c>
      <c r="B19" s="58">
        <f>'ACM Rates'!M32-(SUM(C19:F19))</f>
        <v>4.2211033995574352E-4</v>
      </c>
      <c r="C19" s="58">
        <f t="shared" si="2"/>
        <v>0</v>
      </c>
      <c r="D19" s="58">
        <f t="shared" si="3"/>
        <v>7.7889660044256514E-5</v>
      </c>
      <c r="E19" s="58">
        <f t="shared" si="4"/>
        <v>0</v>
      </c>
      <c r="F19" s="58">
        <f t="shared" si="5"/>
        <v>0</v>
      </c>
      <c r="G19" s="58">
        <f t="shared" si="0"/>
        <v>5.0000000000000001E-4</v>
      </c>
      <c r="H19" s="58">
        <f t="shared" si="1"/>
        <v>4.2202126391999162E-4</v>
      </c>
      <c r="I19" s="58">
        <f t="shared" si="13"/>
        <v>9982.7083231342076</v>
      </c>
      <c r="J19" s="58">
        <f t="shared" si="14"/>
        <v>4.2129151838737187</v>
      </c>
      <c r="K19" s="58">
        <f t="shared" si="6"/>
        <v>9980.6018655422704</v>
      </c>
      <c r="L19" s="58">
        <f t="shared" si="7"/>
        <v>587411.99313130486</v>
      </c>
      <c r="M19" s="58">
        <f t="shared" si="8"/>
        <v>58.842948638499223</v>
      </c>
      <c r="O19" s="58">
        <f>'Quintile Functions'!$DJ27</f>
        <v>11475.326012399999</v>
      </c>
      <c r="Q19" s="58">
        <f>'Male Inactive'!Q19*'MI Epi'!DD37</f>
        <v>0</v>
      </c>
      <c r="R19" s="58">
        <f>'Male Inactive'!R19*'MI Epi'!DD37</f>
        <v>0</v>
      </c>
      <c r="S19" s="58">
        <f t="shared" si="9"/>
        <v>0</v>
      </c>
      <c r="T19" s="58">
        <f t="shared" si="9"/>
        <v>0</v>
      </c>
      <c r="U19" s="58">
        <f t="shared" si="15"/>
        <v>0</v>
      </c>
      <c r="W19" s="58">
        <f>'Male Inactive'!W19*'Stroke Epi'!$CS45</f>
        <v>7.7889660044256514E-5</v>
      </c>
      <c r="X19" s="58">
        <f>'Male Inactive'!X19*'Stroke Epi'!$CS45</f>
        <v>7.7889660044256514E-5</v>
      </c>
      <c r="Y19" s="58">
        <f t="shared" si="10"/>
        <v>7.7886626723477903E-5</v>
      </c>
      <c r="Z19" s="58">
        <f t="shared" si="10"/>
        <v>7.7886626723477903E-5</v>
      </c>
      <c r="AA19" s="58">
        <f t="shared" si="16"/>
        <v>0</v>
      </c>
      <c r="AC19" s="58">
        <f>'Male Inactive'!AC19*'Bowel Cancer Epi'!$CP62</f>
        <v>0</v>
      </c>
      <c r="AD19" s="58">
        <f>'Male Inactive'!AD19*'Bowel Cancer Epi'!$CP62</f>
        <v>0</v>
      </c>
      <c r="AE19" s="58">
        <f t="shared" si="19"/>
        <v>0</v>
      </c>
      <c r="AF19" s="58">
        <f t="shared" si="19"/>
        <v>0</v>
      </c>
      <c r="AG19" s="58">
        <f t="shared" si="17"/>
        <v>0</v>
      </c>
      <c r="AI19" s="58">
        <f>'Male Inactive'!AI19*'Diabetes Epi'!$BW72</f>
        <v>3.518140726837357E-4</v>
      </c>
      <c r="AJ19" s="58">
        <f>'Male Inactive'!AJ19*'Diabetes Epi'!$BW72</f>
        <v>0</v>
      </c>
      <c r="AK19" s="58">
        <f t="shared" si="12"/>
        <v>3.5175219336980312E-4</v>
      </c>
      <c r="AL19" s="58">
        <f t="shared" si="12"/>
        <v>0</v>
      </c>
      <c r="AM19" s="58">
        <f t="shared" si="18"/>
        <v>1.9658662223885895E-3</v>
      </c>
    </row>
    <row r="20" spans="1:39">
      <c r="A20" s="58">
        <v>22</v>
      </c>
      <c r="B20" s="58">
        <f>'ACM Rates'!M33-(SUM(C20:F20))</f>
        <v>4.2220086895312177E-4</v>
      </c>
      <c r="C20" s="58">
        <f t="shared" si="2"/>
        <v>0</v>
      </c>
      <c r="D20" s="58">
        <f t="shared" si="3"/>
        <v>7.7799131046878229E-5</v>
      </c>
      <c r="E20" s="58">
        <f t="shared" si="4"/>
        <v>0</v>
      </c>
      <c r="F20" s="58">
        <f t="shared" si="5"/>
        <v>0</v>
      </c>
      <c r="G20" s="58">
        <f t="shared" si="0"/>
        <v>5.0000000000000001E-4</v>
      </c>
      <c r="H20" s="58">
        <f t="shared" si="1"/>
        <v>4.221117547080766E-4</v>
      </c>
      <c r="I20" s="58">
        <f t="shared" si="13"/>
        <v>9978.4954079503332</v>
      </c>
      <c r="J20" s="58">
        <f t="shared" si="14"/>
        <v>4.2120402059963995</v>
      </c>
      <c r="K20" s="58">
        <f t="shared" si="6"/>
        <v>9976.3893878473355</v>
      </c>
      <c r="L20" s="58">
        <f t="shared" si="7"/>
        <v>577435.60374345758</v>
      </c>
      <c r="M20" s="58">
        <f t="shared" si="8"/>
        <v>57.868003154402182</v>
      </c>
      <c r="O20" s="58">
        <f>'Quintile Functions'!$DJ28</f>
        <v>11825.592963200001</v>
      </c>
      <c r="Q20" s="58">
        <f>'Male Inactive'!Q20*'MI Epi'!DD38</f>
        <v>0</v>
      </c>
      <c r="R20" s="58">
        <f>'Male Inactive'!R20*'MI Epi'!DD38</f>
        <v>0</v>
      </c>
      <c r="S20" s="58">
        <f t="shared" si="9"/>
        <v>0</v>
      </c>
      <c r="T20" s="58">
        <f t="shared" si="9"/>
        <v>0</v>
      </c>
      <c r="U20" s="58">
        <f t="shared" si="15"/>
        <v>0</v>
      </c>
      <c r="W20" s="58">
        <f>'Male Inactive'!W20*'Stroke Epi'!$CS46</f>
        <v>7.7799131046878229E-5</v>
      </c>
      <c r="X20" s="58">
        <f>'Male Inactive'!X20*'Stroke Epi'!$CS46</f>
        <v>7.7799131046878229E-5</v>
      </c>
      <c r="Y20" s="58">
        <f t="shared" si="10"/>
        <v>7.7796104772986929E-5</v>
      </c>
      <c r="Z20" s="58">
        <f t="shared" si="10"/>
        <v>7.7796104772986929E-5</v>
      </c>
      <c r="AA20" s="58">
        <f t="shared" si="16"/>
        <v>0</v>
      </c>
      <c r="AC20" s="58">
        <f>'Male Inactive'!AC20*'Bowel Cancer Epi'!$CP63</f>
        <v>0</v>
      </c>
      <c r="AD20" s="58">
        <f>'Male Inactive'!AD20*'Bowel Cancer Epi'!$CP63</f>
        <v>0</v>
      </c>
      <c r="AE20" s="58">
        <f t="shared" si="19"/>
        <v>0</v>
      </c>
      <c r="AF20" s="58">
        <f t="shared" si="19"/>
        <v>0</v>
      </c>
      <c r="AG20" s="58">
        <f t="shared" si="17"/>
        <v>0</v>
      </c>
      <c r="AI20" s="58">
        <f>'Male Inactive'!AI20*'Diabetes Epi'!$BW73</f>
        <v>3.4829087148589806E-4</v>
      </c>
      <c r="AJ20" s="58">
        <f>'Male Inactive'!AJ20*'Diabetes Epi'!$BW73</f>
        <v>0</v>
      </c>
      <c r="AK20" s="58">
        <f t="shared" ref="AK20:AL83" si="20">1-EXP(-AI20)</f>
        <v>3.4823022526131453E-4</v>
      </c>
      <c r="AL20" s="58">
        <f t="shared" si="20"/>
        <v>0</v>
      </c>
      <c r="AM20" s="58">
        <f t="shared" si="18"/>
        <v>2.3169269180027957E-3</v>
      </c>
    </row>
    <row r="21" spans="1:39">
      <c r="A21" s="58">
        <v>23</v>
      </c>
      <c r="B21" s="58">
        <f>'ACM Rates'!M34-(SUM(C21:F21))</f>
        <v>4.2228203716535104E-4</v>
      </c>
      <c r="C21" s="58">
        <f t="shared" si="2"/>
        <v>0</v>
      </c>
      <c r="D21" s="58">
        <f t="shared" si="3"/>
        <v>7.771796283464898E-5</v>
      </c>
      <c r="E21" s="58">
        <f t="shared" si="4"/>
        <v>0</v>
      </c>
      <c r="F21" s="58">
        <f t="shared" si="5"/>
        <v>0</v>
      </c>
      <c r="G21" s="58">
        <f t="shared" si="0"/>
        <v>5.0000000000000001E-4</v>
      </c>
      <c r="H21" s="58">
        <f t="shared" si="1"/>
        <v>4.2219288865497084E-4</v>
      </c>
      <c r="I21" s="58">
        <f t="shared" si="13"/>
        <v>9974.2833677443359</v>
      </c>
      <c r="J21" s="58">
        <f t="shared" si="14"/>
        <v>4.2110715072912122</v>
      </c>
      <c r="K21" s="58">
        <f t="shared" si="6"/>
        <v>9972.1778319906916</v>
      </c>
      <c r="L21" s="58">
        <f t="shared" si="7"/>
        <v>567463.42591146671</v>
      </c>
      <c r="M21" s="58">
        <f t="shared" si="8"/>
        <v>56.892651330377973</v>
      </c>
      <c r="O21" s="58">
        <f>'Quintile Functions'!$DJ29</f>
        <v>12152.998262799998</v>
      </c>
      <c r="Q21" s="58">
        <f>'Male Inactive'!Q21*'MI Epi'!DD39</f>
        <v>0</v>
      </c>
      <c r="R21" s="58">
        <f>'Male Inactive'!R21*'MI Epi'!DD39</f>
        <v>0</v>
      </c>
      <c r="S21" s="58">
        <f t="shared" si="9"/>
        <v>0</v>
      </c>
      <c r="T21" s="58">
        <f t="shared" si="9"/>
        <v>0</v>
      </c>
      <c r="U21" s="58">
        <f t="shared" si="15"/>
        <v>0</v>
      </c>
      <c r="W21" s="58">
        <f>'Male Inactive'!W21*'Stroke Epi'!$CS47</f>
        <v>7.771796283464898E-5</v>
      </c>
      <c r="X21" s="58">
        <f>'Male Inactive'!X21*'Stroke Epi'!$CS47</f>
        <v>7.771796283464898E-5</v>
      </c>
      <c r="Y21" s="58">
        <f t="shared" si="10"/>
        <v>7.7714942872009196E-5</v>
      </c>
      <c r="Z21" s="58">
        <f t="shared" si="10"/>
        <v>7.7714942872009196E-5</v>
      </c>
      <c r="AA21" s="58">
        <f t="shared" si="16"/>
        <v>0</v>
      </c>
      <c r="AC21" s="58">
        <f>'Male Inactive'!AC21*'Bowel Cancer Epi'!$CP64</f>
        <v>0</v>
      </c>
      <c r="AD21" s="58">
        <f>'Male Inactive'!AD21*'Bowel Cancer Epi'!$CP64</f>
        <v>0</v>
      </c>
      <c r="AE21" s="58">
        <f t="shared" si="19"/>
        <v>0</v>
      </c>
      <c r="AF21" s="58">
        <f t="shared" si="19"/>
        <v>0</v>
      </c>
      <c r="AG21" s="58">
        <f t="shared" si="17"/>
        <v>0</v>
      </c>
      <c r="AI21" s="58">
        <f>'Male Inactive'!AI21*'Diabetes Epi'!$BW74</f>
        <v>3.4501588047080992E-4</v>
      </c>
      <c r="AJ21" s="58">
        <f>'Male Inactive'!AJ21*'Diabetes Epi'!$BW74</f>
        <v>0</v>
      </c>
      <c r="AK21" s="58">
        <f t="shared" si="20"/>
        <v>3.4495636933618012E-4</v>
      </c>
      <c r="AL21" s="58">
        <f t="shared" si="20"/>
        <v>0</v>
      </c>
      <c r="AM21" s="58">
        <f t="shared" si="18"/>
        <v>2.6643503192815402E-3</v>
      </c>
    </row>
    <row r="22" spans="1:39">
      <c r="A22" s="58">
        <v>24</v>
      </c>
      <c r="B22" s="58">
        <f>'ACM Rates'!M35-(SUM(C22:F22))</f>
        <v>4.2235449343289009E-4</v>
      </c>
      <c r="C22" s="58">
        <f t="shared" si="2"/>
        <v>0</v>
      </c>
      <c r="D22" s="58">
        <f t="shared" si="3"/>
        <v>7.7645506567109907E-5</v>
      </c>
      <c r="E22" s="58">
        <f t="shared" si="4"/>
        <v>0</v>
      </c>
      <c r="F22" s="58">
        <f t="shared" si="5"/>
        <v>0</v>
      </c>
      <c r="G22" s="58">
        <f t="shared" si="0"/>
        <v>5.0000000000000001E-4</v>
      </c>
      <c r="H22" s="58">
        <f t="shared" si="1"/>
        <v>4.2226531432931758E-4</v>
      </c>
      <c r="I22" s="58">
        <f t="shared" si="13"/>
        <v>9970.0722962370455</v>
      </c>
      <c r="J22" s="58">
        <f t="shared" si="14"/>
        <v>4.2100157120565571</v>
      </c>
      <c r="K22" s="58">
        <f t="shared" si="6"/>
        <v>9967.9672883810163</v>
      </c>
      <c r="L22" s="58">
        <f t="shared" si="7"/>
        <v>557495.45862308575</v>
      </c>
      <c r="M22" s="58">
        <f t="shared" si="8"/>
        <v>55.916892281061841</v>
      </c>
      <c r="O22" s="58">
        <f>'Quintile Functions'!$DJ30</f>
        <v>12457.8291216</v>
      </c>
      <c r="Q22" s="58">
        <f>'Male Inactive'!Q22*'MI Epi'!DD40</f>
        <v>0</v>
      </c>
      <c r="R22" s="58">
        <f>'Male Inactive'!R22*'MI Epi'!DD40</f>
        <v>0</v>
      </c>
      <c r="S22" s="58">
        <f t="shared" si="9"/>
        <v>0</v>
      </c>
      <c r="T22" s="58">
        <f t="shared" si="9"/>
        <v>0</v>
      </c>
      <c r="U22" s="58">
        <f t="shared" si="15"/>
        <v>0</v>
      </c>
      <c r="W22" s="58">
        <f>'Male Inactive'!W22*'Stroke Epi'!$CS48</f>
        <v>7.7645506567109907E-5</v>
      </c>
      <c r="X22" s="58">
        <f>'Male Inactive'!X22*'Stroke Epi'!$CS48</f>
        <v>7.7645506567109907E-5</v>
      </c>
      <c r="Y22" s="58">
        <f t="shared" si="10"/>
        <v>7.7642492232743443E-5</v>
      </c>
      <c r="Z22" s="58">
        <f t="shared" si="10"/>
        <v>7.7642492232743443E-5</v>
      </c>
      <c r="AA22" s="58">
        <f t="shared" si="16"/>
        <v>0</v>
      </c>
      <c r="AC22" s="58">
        <f>'Male Inactive'!AC22*'Bowel Cancer Epi'!$CP65</f>
        <v>0</v>
      </c>
      <c r="AD22" s="58">
        <f>'Male Inactive'!AD22*'Bowel Cancer Epi'!$CP65</f>
        <v>0</v>
      </c>
      <c r="AE22" s="58">
        <f t="shared" si="19"/>
        <v>0</v>
      </c>
      <c r="AF22" s="58">
        <f t="shared" si="19"/>
        <v>0</v>
      </c>
      <c r="AG22" s="58">
        <f t="shared" si="17"/>
        <v>0</v>
      </c>
      <c r="AI22" s="58">
        <f>'Male Inactive'!AI22*'Diabetes Epi'!$BW75</f>
        <v>3.4198038988155025E-4</v>
      </c>
      <c r="AJ22" s="58">
        <f>'Male Inactive'!AJ22*'Diabetes Epi'!$BW75</f>
        <v>0</v>
      </c>
      <c r="AK22" s="58">
        <f t="shared" si="20"/>
        <v>3.4192192125326315E-4</v>
      </c>
      <c r="AL22" s="58">
        <f t="shared" si="20"/>
        <v>0</v>
      </c>
      <c r="AM22" s="58">
        <f t="shared" si="18"/>
        <v>3.0083876040049411E-3</v>
      </c>
    </row>
    <row r="23" spans="1:39">
      <c r="A23" s="58">
        <v>25</v>
      </c>
      <c r="B23" s="58">
        <f>'ACM Rates'!M36-(SUM(C23:F23))</f>
        <v>5.2241886979735564E-4</v>
      </c>
      <c r="C23" s="58">
        <f t="shared" si="2"/>
        <v>0</v>
      </c>
      <c r="D23" s="58">
        <f t="shared" si="3"/>
        <v>7.7581130202644268E-5</v>
      </c>
      <c r="E23" s="58">
        <f t="shared" si="4"/>
        <v>0</v>
      </c>
      <c r="F23" s="58">
        <f t="shared" si="5"/>
        <v>0</v>
      </c>
      <c r="G23" s="58">
        <f t="shared" si="0"/>
        <v>5.9999999999999995E-4</v>
      </c>
      <c r="H23" s="58">
        <f t="shared" si="1"/>
        <v>5.2228243281970954E-4</v>
      </c>
      <c r="I23" s="58">
        <f t="shared" si="13"/>
        <v>9965.8622805249888</v>
      </c>
      <c r="J23" s="58">
        <f t="shared" si="14"/>
        <v>5.2049947970187702</v>
      </c>
      <c r="K23" s="58">
        <f t="shared" si="6"/>
        <v>9963.2597831264793</v>
      </c>
      <c r="L23" s="58">
        <f t="shared" si="7"/>
        <v>547532.19883995934</v>
      </c>
      <c r="M23" s="58">
        <f t="shared" si="8"/>
        <v>54.940775161014571</v>
      </c>
      <c r="O23" s="58">
        <f>'Quintile Functions'!$DJ31</f>
        <v>12740.372749999999</v>
      </c>
      <c r="Q23" s="58">
        <f>'Male Inactive'!Q23*'MI Epi'!DD41</f>
        <v>0</v>
      </c>
      <c r="R23" s="58">
        <f>'Male Inactive'!R23*'MI Epi'!DD41</f>
        <v>0</v>
      </c>
      <c r="S23" s="58">
        <f t="shared" si="9"/>
        <v>0</v>
      </c>
      <c r="T23" s="58">
        <f t="shared" si="9"/>
        <v>0</v>
      </c>
      <c r="U23" s="58">
        <f t="shared" si="15"/>
        <v>0</v>
      </c>
      <c r="W23" s="58">
        <f>'Male Inactive'!W23*'Stroke Epi'!$CS49</f>
        <v>7.7581130202644268E-5</v>
      </c>
      <c r="X23" s="58">
        <f>'Male Inactive'!X23*'Stroke Epi'!$CS49</f>
        <v>7.7581130202644268E-5</v>
      </c>
      <c r="Y23" s="58">
        <f t="shared" si="10"/>
        <v>7.7578120864618683E-5</v>
      </c>
      <c r="Z23" s="58">
        <f t="shared" si="10"/>
        <v>7.7578120864618683E-5</v>
      </c>
      <c r="AA23" s="58">
        <f t="shared" si="16"/>
        <v>0</v>
      </c>
      <c r="AC23" s="58">
        <f>'Male Inactive'!AC23*'Bowel Cancer Epi'!$CP66</f>
        <v>0</v>
      </c>
      <c r="AD23" s="58">
        <f>'Male Inactive'!AD23*'Bowel Cancer Epi'!$CP66</f>
        <v>0</v>
      </c>
      <c r="AE23" s="58">
        <f t="shared" si="19"/>
        <v>0</v>
      </c>
      <c r="AF23" s="58">
        <f t="shared" si="19"/>
        <v>0</v>
      </c>
      <c r="AG23" s="58">
        <f t="shared" si="17"/>
        <v>0</v>
      </c>
      <c r="AI23" s="58">
        <f>'Male Inactive'!AI23*'Diabetes Epi'!$BW76</f>
        <v>5.0876456934897311E-4</v>
      </c>
      <c r="AJ23" s="58">
        <f>'Male Inactive'!AJ23*'Diabetes Epi'!$BW76</f>
        <v>0</v>
      </c>
      <c r="AK23" s="58">
        <f t="shared" si="20"/>
        <v>5.0863517060084629E-4</v>
      </c>
      <c r="AL23" s="58">
        <f t="shared" si="20"/>
        <v>0</v>
      </c>
      <c r="AM23" s="58">
        <f t="shared" si="18"/>
        <v>3.3492808915887686E-3</v>
      </c>
    </row>
    <row r="24" spans="1:39">
      <c r="A24" s="58">
        <v>26</v>
      </c>
      <c r="B24" s="58">
        <f>'ACM Rates'!M37-(SUM(C24:F24))</f>
        <v>5.2247578655551451E-4</v>
      </c>
      <c r="C24" s="58">
        <f t="shared" si="2"/>
        <v>0</v>
      </c>
      <c r="D24" s="58">
        <f t="shared" si="3"/>
        <v>7.7524213444485473E-5</v>
      </c>
      <c r="E24" s="58">
        <f t="shared" si="4"/>
        <v>0</v>
      </c>
      <c r="F24" s="58">
        <f t="shared" si="5"/>
        <v>0</v>
      </c>
      <c r="G24" s="58">
        <f t="shared" si="0"/>
        <v>5.9999999999999995E-4</v>
      </c>
      <c r="H24" s="58">
        <f t="shared" si="1"/>
        <v>5.2233931984968507E-4</v>
      </c>
      <c r="I24" s="58">
        <f t="shared" si="13"/>
        <v>9960.6572857279698</v>
      </c>
      <c r="J24" s="58">
        <f t="shared" si="14"/>
        <v>5.2028429518829578</v>
      </c>
      <c r="K24" s="58">
        <f t="shared" si="6"/>
        <v>9958.0558642520282</v>
      </c>
      <c r="L24" s="58">
        <f t="shared" si="7"/>
        <v>537574.14297570719</v>
      </c>
      <c r="M24" s="58">
        <f t="shared" si="8"/>
        <v>53.969745926904345</v>
      </c>
      <c r="O24" s="58">
        <f>'Quintile Functions'!$DJ32</f>
        <v>13000.9163584</v>
      </c>
      <c r="Q24" s="58">
        <f>'Male Inactive'!Q24*'MI Epi'!DD42</f>
        <v>0</v>
      </c>
      <c r="R24" s="58">
        <f>'Male Inactive'!R24*'MI Epi'!DD42</f>
        <v>0</v>
      </c>
      <c r="S24" s="58">
        <f t="shared" si="9"/>
        <v>0</v>
      </c>
      <c r="T24" s="58">
        <f t="shared" si="9"/>
        <v>0</v>
      </c>
      <c r="U24" s="58">
        <f t="shared" si="15"/>
        <v>0</v>
      </c>
      <c r="W24" s="58">
        <f>'Male Inactive'!W24*'Stroke Epi'!$CS50</f>
        <v>7.7524213444485473E-5</v>
      </c>
      <c r="X24" s="58">
        <f>'Male Inactive'!X24*'Stroke Epi'!$CS50</f>
        <v>7.7524213444485473E-5</v>
      </c>
      <c r="Y24" s="58">
        <f t="shared" si="10"/>
        <v>7.7521208520336948E-5</v>
      </c>
      <c r="Z24" s="58">
        <f t="shared" si="10"/>
        <v>7.7521208520336948E-5</v>
      </c>
      <c r="AA24" s="58">
        <f t="shared" si="16"/>
        <v>0</v>
      </c>
      <c r="AC24" s="58">
        <f>'Male Inactive'!AC24*'Bowel Cancer Epi'!$CP67</f>
        <v>0</v>
      </c>
      <c r="AD24" s="58">
        <f>'Male Inactive'!AD24*'Bowel Cancer Epi'!$CP67</f>
        <v>0</v>
      </c>
      <c r="AE24" s="58">
        <f t="shared" si="19"/>
        <v>0</v>
      </c>
      <c r="AF24" s="58">
        <f t="shared" si="19"/>
        <v>0</v>
      </c>
      <c r="AG24" s="58">
        <f t="shared" si="17"/>
        <v>0</v>
      </c>
      <c r="AI24" s="58">
        <f>'Male Inactive'!AI24*'Diabetes Epi'!$BW77</f>
        <v>5.0489458007237748E-4</v>
      </c>
      <c r="AJ24" s="58">
        <f>'Male Inactive'!AJ24*'Diabetes Epi'!$BW77</f>
        <v>0</v>
      </c>
      <c r="AK24" s="58">
        <f t="shared" si="20"/>
        <v>5.047671422523381E-4</v>
      </c>
      <c r="AL24" s="58">
        <f t="shared" si="20"/>
        <v>0</v>
      </c>
      <c r="AM24" s="58">
        <f t="shared" si="18"/>
        <v>3.8562125001319314E-3</v>
      </c>
    </row>
    <row r="25" spans="1:39">
      <c r="A25" s="58">
        <v>27</v>
      </c>
      <c r="B25" s="58">
        <f>'ACM Rates'!M38-(SUM(C25:F25))</f>
        <v>5.2252585713038092E-4</v>
      </c>
      <c r="C25" s="58">
        <f t="shared" si="2"/>
        <v>0</v>
      </c>
      <c r="D25" s="58">
        <f t="shared" si="3"/>
        <v>7.7474142869619019E-5</v>
      </c>
      <c r="E25" s="58">
        <f t="shared" si="4"/>
        <v>0</v>
      </c>
      <c r="F25" s="58">
        <f t="shared" si="5"/>
        <v>0</v>
      </c>
      <c r="G25" s="58">
        <f t="shared" si="0"/>
        <v>5.9999999999999995E-4</v>
      </c>
      <c r="H25" s="58">
        <f t="shared" si="1"/>
        <v>5.2238936426940441E-4</v>
      </c>
      <c r="I25" s="58">
        <f t="shared" si="13"/>
        <v>9955.4544427760866</v>
      </c>
      <c r="J25" s="58">
        <f t="shared" si="14"/>
        <v>5.2006235173748179</v>
      </c>
      <c r="K25" s="58">
        <f t="shared" si="6"/>
        <v>9952.8541310174005</v>
      </c>
      <c r="L25" s="58">
        <f t="shared" si="7"/>
        <v>527621.28884468961</v>
      </c>
      <c r="M25" s="58">
        <f t="shared" si="8"/>
        <v>52.998212374679099</v>
      </c>
      <c r="O25" s="58">
        <f>'Quintile Functions'!$DJ33</f>
        <v>13239.747157199998</v>
      </c>
      <c r="Q25" s="58">
        <f>'Male Inactive'!Q25*'MI Epi'!DD43</f>
        <v>0</v>
      </c>
      <c r="R25" s="58">
        <f>'Male Inactive'!R25*'MI Epi'!DD43</f>
        <v>0</v>
      </c>
      <c r="S25" s="58">
        <f t="shared" si="9"/>
        <v>0</v>
      </c>
      <c r="T25" s="58">
        <f t="shared" si="9"/>
        <v>0</v>
      </c>
      <c r="U25" s="58">
        <f t="shared" si="15"/>
        <v>0</v>
      </c>
      <c r="W25" s="58">
        <f>'Male Inactive'!W25*'Stroke Epi'!$CS51</f>
        <v>7.7474142869619019E-5</v>
      </c>
      <c r="X25" s="58">
        <f>'Male Inactive'!X25*'Stroke Epi'!$CS51</f>
        <v>7.7474142869619019E-5</v>
      </c>
      <c r="Y25" s="58">
        <f t="shared" si="10"/>
        <v>7.7471141825768974E-5</v>
      </c>
      <c r="Z25" s="58">
        <f t="shared" si="10"/>
        <v>7.7471141825768974E-5</v>
      </c>
      <c r="AA25" s="58">
        <f t="shared" si="16"/>
        <v>0</v>
      </c>
      <c r="AC25" s="58">
        <f>'Male Inactive'!AC25*'Bowel Cancer Epi'!$CP68</f>
        <v>0</v>
      </c>
      <c r="AD25" s="58">
        <f>'Male Inactive'!AD25*'Bowel Cancer Epi'!$CP68</f>
        <v>0</v>
      </c>
      <c r="AE25" s="58">
        <f t="shared" si="19"/>
        <v>0</v>
      </c>
      <c r="AF25" s="58">
        <f t="shared" si="19"/>
        <v>0</v>
      </c>
      <c r="AG25" s="58">
        <f t="shared" si="17"/>
        <v>0</v>
      </c>
      <c r="AI25" s="58">
        <f>'Male Inactive'!AI25*'Diabetes Epi'!$BW78</f>
        <v>5.0135008817150267E-4</v>
      </c>
      <c r="AJ25" s="58">
        <f>'Male Inactive'!AJ25*'Diabetes Epi'!$BW78</f>
        <v>0</v>
      </c>
      <c r="AK25" s="58">
        <f t="shared" si="20"/>
        <v>5.0122443321598542E-4</v>
      </c>
      <c r="AL25" s="58">
        <f t="shared" si="20"/>
        <v>0</v>
      </c>
      <c r="AM25" s="58">
        <f t="shared" si="18"/>
        <v>4.3590331530206604E-3</v>
      </c>
    </row>
    <row r="26" spans="1:39">
      <c r="A26" s="58">
        <v>28</v>
      </c>
      <c r="B26" s="58">
        <f>'ACM Rates'!M39-(SUM(C26:F26))</f>
        <v>5.2256969287578742E-4</v>
      </c>
      <c r="C26" s="58">
        <f t="shared" si="2"/>
        <v>0</v>
      </c>
      <c r="D26" s="58">
        <f t="shared" si="3"/>
        <v>7.7430307124212478E-5</v>
      </c>
      <c r="E26" s="58">
        <f t="shared" si="4"/>
        <v>0</v>
      </c>
      <c r="F26" s="58">
        <f t="shared" si="5"/>
        <v>0</v>
      </c>
      <c r="G26" s="58">
        <f t="shared" si="0"/>
        <v>5.9999999999999984E-4</v>
      </c>
      <c r="H26" s="58">
        <f t="shared" si="1"/>
        <v>5.2243317711453408E-4</v>
      </c>
      <c r="I26" s="58">
        <f t="shared" si="13"/>
        <v>9950.2538192587126</v>
      </c>
      <c r="J26" s="58">
        <f t="shared" si="14"/>
        <v>5.1983427158913562</v>
      </c>
      <c r="K26" s="58">
        <f t="shared" si="6"/>
        <v>9947.6546479007666</v>
      </c>
      <c r="L26" s="58">
        <f t="shared" si="7"/>
        <v>517673.634196789</v>
      </c>
      <c r="M26" s="58">
        <f t="shared" si="8"/>
        <v>52.026173764013123</v>
      </c>
      <c r="O26" s="58">
        <f>'Quintile Functions'!$DJ34</f>
        <v>13457.152356799999</v>
      </c>
      <c r="Q26" s="58">
        <f>'Male Inactive'!Q26*'MI Epi'!DD44</f>
        <v>0</v>
      </c>
      <c r="R26" s="58">
        <f>'Male Inactive'!R26*'MI Epi'!DD44</f>
        <v>0</v>
      </c>
      <c r="S26" s="58">
        <f t="shared" si="9"/>
        <v>0</v>
      </c>
      <c r="T26" s="58">
        <f t="shared" si="9"/>
        <v>0</v>
      </c>
      <c r="U26" s="58">
        <f t="shared" si="15"/>
        <v>0</v>
      </c>
      <c r="W26" s="58">
        <f>'Male Inactive'!W26*'Stroke Epi'!$CS52</f>
        <v>7.7430307124212478E-5</v>
      </c>
      <c r="X26" s="58">
        <f>'Male Inactive'!X26*'Stroke Epi'!$CS52</f>
        <v>7.7430307124212478E-5</v>
      </c>
      <c r="Y26" s="58">
        <f t="shared" si="10"/>
        <v>7.7427309475353034E-5</v>
      </c>
      <c r="Z26" s="58">
        <f t="shared" si="10"/>
        <v>7.7427309475353034E-5</v>
      </c>
      <c r="AA26" s="58">
        <f t="shared" si="16"/>
        <v>0</v>
      </c>
      <c r="AC26" s="58">
        <f>'Male Inactive'!AC26*'Bowel Cancer Epi'!$CP69</f>
        <v>0</v>
      </c>
      <c r="AD26" s="58">
        <f>'Male Inactive'!AD26*'Bowel Cancer Epi'!$CP69</f>
        <v>0</v>
      </c>
      <c r="AE26" s="58">
        <f t="shared" si="19"/>
        <v>0</v>
      </c>
      <c r="AF26" s="58">
        <f t="shared" si="19"/>
        <v>0</v>
      </c>
      <c r="AG26" s="58">
        <f t="shared" si="17"/>
        <v>0</v>
      </c>
      <c r="AI26" s="58">
        <f>'Male Inactive'!AI26*'Diabetes Epi'!$BW79</f>
        <v>4.9812108279689165E-4</v>
      </c>
      <c r="AJ26" s="58">
        <f>'Male Inactive'!AJ26*'Diabetes Epi'!$BW79</f>
        <v>0</v>
      </c>
      <c r="AK26" s="58">
        <f t="shared" si="20"/>
        <v>4.9799704108710596E-4</v>
      </c>
      <c r="AL26" s="58">
        <f t="shared" si="20"/>
        <v>0</v>
      </c>
      <c r="AM26" s="58">
        <f t="shared" si="18"/>
        <v>4.8580727323151536E-3</v>
      </c>
    </row>
    <row r="27" spans="1:39">
      <c r="A27" s="58">
        <v>29</v>
      </c>
      <c r="B27" s="58">
        <f>'ACM Rates'!M40-(SUM(C27:F27))</f>
        <v>5.2260790793250285E-4</v>
      </c>
      <c r="C27" s="58">
        <f t="shared" si="2"/>
        <v>0</v>
      </c>
      <c r="D27" s="58">
        <f t="shared" si="3"/>
        <v>7.7392092067497093E-5</v>
      </c>
      <c r="E27" s="58">
        <f t="shared" si="4"/>
        <v>0</v>
      </c>
      <c r="F27" s="58">
        <f t="shared" si="5"/>
        <v>0</v>
      </c>
      <c r="G27" s="58">
        <f t="shared" si="0"/>
        <v>5.9999999999999995E-4</v>
      </c>
      <c r="H27" s="58">
        <f t="shared" si="1"/>
        <v>5.2247137220573503E-4</v>
      </c>
      <c r="I27" s="58">
        <f t="shared" si="13"/>
        <v>9945.0554765428205</v>
      </c>
      <c r="J27" s="58">
        <f t="shared" si="14"/>
        <v>5.1960067814914872</v>
      </c>
      <c r="K27" s="58">
        <f t="shared" si="6"/>
        <v>9942.4574731520752</v>
      </c>
      <c r="L27" s="58">
        <f t="shared" si="7"/>
        <v>507731.17672363692</v>
      </c>
      <c r="M27" s="58">
        <f t="shared" si="8"/>
        <v>51.053629406212067</v>
      </c>
      <c r="O27" s="58">
        <f>'Quintile Functions'!$DJ35</f>
        <v>13653.419167599997</v>
      </c>
      <c r="Q27" s="58">
        <f>'Male Inactive'!Q27*'MI Epi'!DD45</f>
        <v>0</v>
      </c>
      <c r="R27" s="58">
        <f>'Male Inactive'!R27*'MI Epi'!DD45</f>
        <v>0</v>
      </c>
      <c r="S27" s="58">
        <f t="shared" si="9"/>
        <v>0</v>
      </c>
      <c r="T27" s="58">
        <f t="shared" si="9"/>
        <v>0</v>
      </c>
      <c r="U27" s="58">
        <f t="shared" si="15"/>
        <v>0</v>
      </c>
      <c r="W27" s="58">
        <f>'Male Inactive'!W27*'Stroke Epi'!$CS53</f>
        <v>7.7392092067497093E-5</v>
      </c>
      <c r="X27" s="58">
        <f>'Male Inactive'!X27*'Stroke Epi'!$CS53</f>
        <v>7.7392092067497093E-5</v>
      </c>
      <c r="Y27" s="58">
        <f t="shared" si="10"/>
        <v>7.7389097376756588E-5</v>
      </c>
      <c r="Z27" s="58">
        <f t="shared" si="10"/>
        <v>7.7389097376756588E-5</v>
      </c>
      <c r="AA27" s="58">
        <f t="shared" si="16"/>
        <v>0</v>
      </c>
      <c r="AC27" s="58">
        <f>'Male Inactive'!AC27*'Bowel Cancer Epi'!$CP70</f>
        <v>0</v>
      </c>
      <c r="AD27" s="58">
        <f>'Male Inactive'!AD27*'Bowel Cancer Epi'!$CP70</f>
        <v>0</v>
      </c>
      <c r="AE27" s="58">
        <f t="shared" si="19"/>
        <v>0</v>
      </c>
      <c r="AF27" s="58">
        <f t="shared" si="19"/>
        <v>0</v>
      </c>
      <c r="AG27" s="58">
        <f t="shared" si="17"/>
        <v>0</v>
      </c>
      <c r="AI27" s="58">
        <f>'Male Inactive'!AI27*'Diabetes Epi'!$BW80</f>
        <v>4.9519794292816823E-4</v>
      </c>
      <c r="AJ27" s="58">
        <f>'Male Inactive'!AJ27*'Diabetes Epi'!$BW80</f>
        <v>0</v>
      </c>
      <c r="AK27" s="58">
        <f t="shared" si="20"/>
        <v>4.9507535266313241E-4</v>
      </c>
      <c r="AL27" s="58">
        <f t="shared" si="20"/>
        <v>0</v>
      </c>
      <c r="AM27" s="58">
        <f t="shared" si="18"/>
        <v>5.353650467556181E-3</v>
      </c>
    </row>
    <row r="28" spans="1:39">
      <c r="A28" s="58">
        <v>30</v>
      </c>
      <c r="B28" s="58">
        <f>'ACM Rates'!M41-(SUM(C28:F28))</f>
        <v>7.226411242612803E-4</v>
      </c>
      <c r="C28" s="58">
        <f t="shared" si="2"/>
        <v>0</v>
      </c>
      <c r="D28" s="58">
        <f t="shared" si="3"/>
        <v>7.7358875738719687E-5</v>
      </c>
      <c r="E28" s="58">
        <f t="shared" si="4"/>
        <v>0</v>
      </c>
      <c r="F28" s="58">
        <f t="shared" si="5"/>
        <v>0</v>
      </c>
      <c r="G28" s="58">
        <f t="shared" si="0"/>
        <v>7.9999999999999993E-4</v>
      </c>
      <c r="H28" s="58">
        <f t="shared" si="1"/>
        <v>7.2238008204772441E-4</v>
      </c>
      <c r="I28" s="58">
        <f t="shared" si="13"/>
        <v>9939.8594697613298</v>
      </c>
      <c r="J28" s="58">
        <f t="shared" si="14"/>
        <v>7.1803564993090401</v>
      </c>
      <c r="K28" s="58">
        <f t="shared" si="6"/>
        <v>9936.269291511675</v>
      </c>
      <c r="L28" s="58">
        <f t="shared" si="7"/>
        <v>497794.9074321253</v>
      </c>
      <c r="M28" s="58">
        <f t="shared" si="8"/>
        <v>50.080678599782864</v>
      </c>
      <c r="O28" s="58">
        <f>'Quintile Functions'!$DJ36</f>
        <v>13828.834799999999</v>
      </c>
      <c r="Q28" s="58">
        <f>'Male Inactive'!Q28*'MI Epi'!DD46</f>
        <v>0</v>
      </c>
      <c r="R28" s="58">
        <f>'Male Inactive'!R28*'MI Epi'!DD46</f>
        <v>0</v>
      </c>
      <c r="S28" s="58">
        <f t="shared" si="9"/>
        <v>0</v>
      </c>
      <c r="T28" s="58">
        <f t="shared" si="9"/>
        <v>0</v>
      </c>
      <c r="U28" s="58">
        <f t="shared" si="15"/>
        <v>0</v>
      </c>
      <c r="W28" s="58">
        <f>'Male Inactive'!W28*'Stroke Epi'!$CS54</f>
        <v>1.5471775147743937E-4</v>
      </c>
      <c r="X28" s="58">
        <f>'Male Inactive'!X28*'Stroke Epi'!$CS54</f>
        <v>7.7358875738719687E-5</v>
      </c>
      <c r="Y28" s="58">
        <f t="shared" si="10"/>
        <v>1.5470578330334384E-4</v>
      </c>
      <c r="Z28" s="58">
        <f t="shared" si="10"/>
        <v>7.7355883618013266E-5</v>
      </c>
      <c r="AA28" s="58">
        <f t="shared" si="16"/>
        <v>0</v>
      </c>
      <c r="AC28" s="58">
        <f>'Male Inactive'!AC28*'Bowel Cancer Epi'!$CP71</f>
        <v>0</v>
      </c>
      <c r="AD28" s="58">
        <f>'Male Inactive'!AD28*'Bowel Cancer Epi'!$CP71</f>
        <v>0</v>
      </c>
      <c r="AE28" s="58">
        <f t="shared" si="19"/>
        <v>0</v>
      </c>
      <c r="AF28" s="58">
        <f t="shared" si="19"/>
        <v>0</v>
      </c>
      <c r="AG28" s="58">
        <f t="shared" si="17"/>
        <v>0</v>
      </c>
      <c r="AI28" s="58">
        <f>'Male Inactive'!AI28*'Diabetes Epi'!$BW81</f>
        <v>7.6622206139543658E-4</v>
      </c>
      <c r="AJ28" s="58">
        <f>'Male Inactive'!AJ28*'Diabetes Epi'!$BW81</f>
        <v>0</v>
      </c>
      <c r="AK28" s="58">
        <f t="shared" si="20"/>
        <v>7.659285882317679E-4</v>
      </c>
      <c r="AL28" s="58">
        <f t="shared" si="20"/>
        <v>0</v>
      </c>
      <c r="AM28" s="58">
        <f t="shared" si="18"/>
        <v>5.8460753598260527E-3</v>
      </c>
    </row>
    <row r="29" spans="1:39">
      <c r="A29" s="58">
        <v>31</v>
      </c>
      <c r="B29" s="58">
        <f>'ACM Rates'!M42-(SUM(C29:F29))</f>
        <v>7.2266997699209172E-4</v>
      </c>
      <c r="C29" s="58">
        <f t="shared" si="2"/>
        <v>0</v>
      </c>
      <c r="D29" s="58">
        <f t="shared" si="3"/>
        <v>7.7330023007908316E-5</v>
      </c>
      <c r="E29" s="58">
        <f t="shared" si="4"/>
        <v>0</v>
      </c>
      <c r="F29" s="58">
        <f t="shared" si="5"/>
        <v>0</v>
      </c>
      <c r="G29" s="58">
        <f t="shared" si="0"/>
        <v>8.0000000000000004E-4</v>
      </c>
      <c r="H29" s="58">
        <f t="shared" si="1"/>
        <v>7.2240891393549056E-4</v>
      </c>
      <c r="I29" s="58">
        <f t="shared" si="13"/>
        <v>9932.6791132620201</v>
      </c>
      <c r="J29" s="58">
        <f t="shared" si="14"/>
        <v>7.1754559306813475</v>
      </c>
      <c r="K29" s="58">
        <f t="shared" si="6"/>
        <v>9929.0913852966805</v>
      </c>
      <c r="L29" s="58">
        <f t="shared" si="7"/>
        <v>487865.81604682852</v>
      </c>
      <c r="M29" s="58">
        <f t="shared" si="8"/>
        <v>49.117243241597791</v>
      </c>
      <c r="O29" s="58">
        <f>'Quintile Functions'!$DJ37</f>
        <v>13983.686464399996</v>
      </c>
      <c r="Q29" s="58">
        <f>'Male Inactive'!Q29*'MI Epi'!DD47</f>
        <v>0</v>
      </c>
      <c r="R29" s="58">
        <f>'Male Inactive'!R29*'MI Epi'!DD47</f>
        <v>0</v>
      </c>
      <c r="S29" s="58">
        <f t="shared" si="9"/>
        <v>0</v>
      </c>
      <c r="T29" s="58">
        <f t="shared" si="9"/>
        <v>0</v>
      </c>
      <c r="U29" s="58">
        <f t="shared" si="15"/>
        <v>0</v>
      </c>
      <c r="W29" s="58">
        <f>'Male Inactive'!W29*'Stroke Epi'!$CS55</f>
        <v>1.5466004601581663E-4</v>
      </c>
      <c r="X29" s="58">
        <f>'Male Inactive'!X29*'Stroke Epi'!$CS55</f>
        <v>7.7330023007908316E-5</v>
      </c>
      <c r="Y29" s="58">
        <f t="shared" si="10"/>
        <v>1.5464808676746156E-4</v>
      </c>
      <c r="Z29" s="58">
        <f t="shared" si="10"/>
        <v>7.7327033118801403E-5</v>
      </c>
      <c r="AA29" s="58">
        <f t="shared" si="16"/>
        <v>7.7355883618060903E-5</v>
      </c>
      <c r="AC29" s="58">
        <f>'Male Inactive'!AC29*'Bowel Cancer Epi'!$CP72</f>
        <v>0</v>
      </c>
      <c r="AD29" s="58">
        <f>'Male Inactive'!AD29*'Bowel Cancer Epi'!$CP72</f>
        <v>0</v>
      </c>
      <c r="AE29" s="58">
        <f t="shared" si="19"/>
        <v>0</v>
      </c>
      <c r="AF29" s="58">
        <f t="shared" si="19"/>
        <v>0</v>
      </c>
      <c r="AG29" s="58">
        <f t="shared" si="17"/>
        <v>0</v>
      </c>
      <c r="AI29" s="58">
        <f>'Male Inactive'!AI29*'Diabetes Epi'!$BW82</f>
        <v>7.6258321184138314E-4</v>
      </c>
      <c r="AJ29" s="58">
        <f>'Male Inactive'!AJ29*'Diabetes Epi'!$BW82</f>
        <v>0</v>
      </c>
      <c r="AK29" s="58">
        <f t="shared" si="20"/>
        <v>7.6229251916104523E-4</v>
      </c>
      <c r="AL29" s="58">
        <f t="shared" si="20"/>
        <v>0</v>
      </c>
      <c r="AM29" s="58">
        <f t="shared" si="18"/>
        <v>6.6075262718107725E-3</v>
      </c>
    </row>
    <row r="30" spans="1:39">
      <c r="A30" s="58">
        <v>32</v>
      </c>
      <c r="B30" s="58">
        <f>'ACM Rates'!M43-(SUM(C30:F30))</f>
        <v>7.2269512025087521E-4</v>
      </c>
      <c r="C30" s="58">
        <f t="shared" si="2"/>
        <v>0</v>
      </c>
      <c r="D30" s="58">
        <f t="shared" si="3"/>
        <v>7.7304879749124804E-5</v>
      </c>
      <c r="E30" s="58">
        <f t="shared" si="4"/>
        <v>0</v>
      </c>
      <c r="F30" s="58">
        <f t="shared" si="5"/>
        <v>0</v>
      </c>
      <c r="G30" s="58">
        <f t="shared" si="0"/>
        <v>8.0000000000000004E-4</v>
      </c>
      <c r="H30" s="58">
        <f t="shared" si="1"/>
        <v>7.2243403903027303E-4</v>
      </c>
      <c r="I30" s="58">
        <f t="shared" si="13"/>
        <v>9925.5036573313391</v>
      </c>
      <c r="J30" s="58">
        <f t="shared" si="14"/>
        <v>7.1705216965756264</v>
      </c>
      <c r="K30" s="58">
        <f t="shared" si="6"/>
        <v>9921.9183964830518</v>
      </c>
      <c r="L30" s="58">
        <f t="shared" si="7"/>
        <v>477943.89765034546</v>
      </c>
      <c r="M30" s="58">
        <f t="shared" si="8"/>
        <v>48.153112844537482</v>
      </c>
      <c r="O30" s="58">
        <f>'Quintile Functions'!$DJ38</f>
        <v>14118.261371199998</v>
      </c>
      <c r="Q30" s="58">
        <f>'Male Inactive'!Q30*'MI Epi'!DD48</f>
        <v>0</v>
      </c>
      <c r="R30" s="58">
        <f>'Male Inactive'!R30*'MI Epi'!DD48</f>
        <v>0</v>
      </c>
      <c r="S30" s="58">
        <f t="shared" si="9"/>
        <v>0</v>
      </c>
      <c r="T30" s="58">
        <f t="shared" si="9"/>
        <v>0</v>
      </c>
      <c r="U30" s="58">
        <f t="shared" si="15"/>
        <v>0</v>
      </c>
      <c r="W30" s="58">
        <f>'Male Inactive'!W30*'Stroke Epi'!$CS56</f>
        <v>1.5460975949824961E-4</v>
      </c>
      <c r="X30" s="58">
        <f>'Male Inactive'!X30*'Stroke Epi'!$CS56</f>
        <v>7.7304879749124804E-5</v>
      </c>
      <c r="Y30" s="58">
        <f t="shared" si="10"/>
        <v>1.5459780802529188E-4</v>
      </c>
      <c r="Z30" s="58">
        <f t="shared" si="10"/>
        <v>7.7301891803882583E-5</v>
      </c>
      <c r="AA30" s="58">
        <f t="shared" si="16"/>
        <v>1.5467693503579756E-4</v>
      </c>
      <c r="AC30" s="58">
        <f>'Male Inactive'!AC30*'Bowel Cancer Epi'!$CP73</f>
        <v>0</v>
      </c>
      <c r="AD30" s="58">
        <f>'Male Inactive'!AD30*'Bowel Cancer Epi'!$CP73</f>
        <v>0</v>
      </c>
      <c r="AE30" s="58">
        <f t="shared" si="19"/>
        <v>0</v>
      </c>
      <c r="AF30" s="58">
        <f t="shared" si="19"/>
        <v>0</v>
      </c>
      <c r="AG30" s="58">
        <f t="shared" si="17"/>
        <v>0</v>
      </c>
      <c r="AI30" s="58">
        <f>'Male Inactive'!AI30*'Diabetes Epi'!$BW83</f>
        <v>7.5937724656535016E-4</v>
      </c>
      <c r="AJ30" s="58">
        <f>'Male Inactive'!AJ30*'Diabetes Epi'!$BW83</f>
        <v>0</v>
      </c>
      <c r="AK30" s="58">
        <f t="shared" si="20"/>
        <v>7.590889926331057E-4</v>
      </c>
      <c r="AL30" s="58">
        <f t="shared" si="20"/>
        <v>0</v>
      </c>
      <c r="AM30" s="58">
        <f t="shared" si="18"/>
        <v>7.3647819231246565E-3</v>
      </c>
    </row>
    <row r="31" spans="1:39">
      <c r="A31" s="58">
        <v>33</v>
      </c>
      <c r="B31" s="58">
        <f>'ACM Rates'!M44-(SUM(C31:F31))</f>
        <v>7.2271723365790791E-4</v>
      </c>
      <c r="C31" s="58">
        <f t="shared" si="2"/>
        <v>0</v>
      </c>
      <c r="D31" s="58">
        <f t="shared" si="3"/>
        <v>7.7282766342092157E-5</v>
      </c>
      <c r="E31" s="58">
        <f t="shared" si="4"/>
        <v>0</v>
      </c>
      <c r="F31" s="58">
        <f t="shared" si="5"/>
        <v>0</v>
      </c>
      <c r="G31" s="58">
        <f t="shared" si="0"/>
        <v>8.0000000000000004E-4</v>
      </c>
      <c r="H31" s="58">
        <f t="shared" si="1"/>
        <v>7.2245613646160223E-4</v>
      </c>
      <c r="I31" s="58">
        <f t="shared" si="13"/>
        <v>9918.3331356347644</v>
      </c>
      <c r="J31" s="58">
        <f t="shared" si="14"/>
        <v>7.1655606373097802</v>
      </c>
      <c r="K31" s="58">
        <f t="shared" si="6"/>
        <v>9914.7503553161096</v>
      </c>
      <c r="L31" s="58">
        <f t="shared" si="7"/>
        <v>468029.14729502948</v>
      </c>
      <c r="M31" s="58">
        <f t="shared" si="8"/>
        <v>47.188286670215383</v>
      </c>
      <c r="O31" s="58">
        <f>'Quintile Functions'!$DJ39</f>
        <v>14232.846730800002</v>
      </c>
      <c r="Q31" s="58">
        <f>'Male Inactive'!Q31*'MI Epi'!DD49</f>
        <v>0</v>
      </c>
      <c r="R31" s="58">
        <f>'Male Inactive'!R31*'MI Epi'!DD49</f>
        <v>0</v>
      </c>
      <c r="S31" s="58">
        <f t="shared" si="9"/>
        <v>0</v>
      </c>
      <c r="T31" s="58">
        <f t="shared" si="9"/>
        <v>0</v>
      </c>
      <c r="U31" s="58">
        <f t="shared" si="15"/>
        <v>0</v>
      </c>
      <c r="W31" s="58">
        <f>'Male Inactive'!W31*'Stroke Epi'!$CS57</f>
        <v>1.5456553268418431E-4</v>
      </c>
      <c r="X31" s="58">
        <f>'Male Inactive'!X31*'Stroke Epi'!$CS57</f>
        <v>7.7282766342092157E-5</v>
      </c>
      <c r="Y31" s="58">
        <f t="shared" si="10"/>
        <v>1.5455358804761232E-4</v>
      </c>
      <c r="Z31" s="58">
        <f t="shared" si="10"/>
        <v>7.7279780106076501E-5</v>
      </c>
      <c r="AA31" s="58">
        <f t="shared" si="16"/>
        <v>2.3196687001998662E-4</v>
      </c>
      <c r="AC31" s="58">
        <f>'Male Inactive'!AC31*'Bowel Cancer Epi'!$CP74</f>
        <v>0</v>
      </c>
      <c r="AD31" s="58">
        <f>'Male Inactive'!AD31*'Bowel Cancer Epi'!$CP74</f>
        <v>0</v>
      </c>
      <c r="AE31" s="58">
        <f t="shared" si="19"/>
        <v>0</v>
      </c>
      <c r="AF31" s="58">
        <f t="shared" si="19"/>
        <v>0</v>
      </c>
      <c r="AG31" s="58">
        <f t="shared" si="17"/>
        <v>0</v>
      </c>
      <c r="AI31" s="58">
        <f>'Male Inactive'!AI31*'Diabetes Epi'!$BW84</f>
        <v>7.5659006595924297E-4</v>
      </c>
      <c r="AJ31" s="58">
        <f>'Male Inactive'!AJ31*'Diabetes Epi'!$BW84</f>
        <v>0</v>
      </c>
      <c r="AK31" s="58">
        <f t="shared" si="20"/>
        <v>7.5630392386394352E-4</v>
      </c>
      <c r="AL31" s="58">
        <f t="shared" si="20"/>
        <v>0</v>
      </c>
      <c r="AM31" s="58">
        <f t="shared" si="18"/>
        <v>8.118280390866775E-3</v>
      </c>
    </row>
    <row r="32" spans="1:39">
      <c r="A32" s="58">
        <v>34</v>
      </c>
      <c r="B32" s="58">
        <f>'ACM Rates'!M45-(SUM(C32:F32))</f>
        <v>7.227370297393118E-4</v>
      </c>
      <c r="C32" s="58">
        <f t="shared" si="2"/>
        <v>0</v>
      </c>
      <c r="D32" s="58">
        <f t="shared" si="3"/>
        <v>7.7262970260688233E-5</v>
      </c>
      <c r="E32" s="58">
        <f t="shared" si="4"/>
        <v>0</v>
      </c>
      <c r="F32" s="58">
        <f t="shared" si="5"/>
        <v>0</v>
      </c>
      <c r="G32" s="58">
        <f t="shared" si="0"/>
        <v>8.0000000000000004E-4</v>
      </c>
      <c r="H32" s="58">
        <f t="shared" si="1"/>
        <v>7.2247591824103896E-4</v>
      </c>
      <c r="I32" s="58">
        <f t="shared" si="13"/>
        <v>9911.1675749974547</v>
      </c>
      <c r="J32" s="58">
        <f t="shared" si="14"/>
        <v>7.1605798945870971</v>
      </c>
      <c r="K32" s="58">
        <f t="shared" si="6"/>
        <v>9907.5872850501619</v>
      </c>
      <c r="L32" s="58">
        <f t="shared" si="7"/>
        <v>458121.56000997918</v>
      </c>
      <c r="M32" s="58">
        <f t="shared" si="8"/>
        <v>46.222764022844892</v>
      </c>
      <c r="O32" s="58">
        <f>'Quintile Functions'!$DJ40</f>
        <v>14327.729753599997</v>
      </c>
      <c r="Q32" s="58">
        <f>'Male Inactive'!Q32*'MI Epi'!DD50</f>
        <v>0</v>
      </c>
      <c r="R32" s="58">
        <f>'Male Inactive'!R32*'MI Epi'!DD50</f>
        <v>0</v>
      </c>
      <c r="S32" s="58">
        <f t="shared" si="9"/>
        <v>0</v>
      </c>
      <c r="T32" s="58">
        <f t="shared" si="9"/>
        <v>0</v>
      </c>
      <c r="U32" s="58">
        <f t="shared" si="15"/>
        <v>0</v>
      </c>
      <c r="W32" s="58">
        <f>'Male Inactive'!W32*'Stroke Epi'!$CS58</f>
        <v>1.5452594052137647E-4</v>
      </c>
      <c r="X32" s="58">
        <f>'Male Inactive'!X32*'Stroke Epi'!$CS58</f>
        <v>7.7262970260688233E-5</v>
      </c>
      <c r="Y32" s="58">
        <f t="shared" si="10"/>
        <v>1.5451400200316989E-4</v>
      </c>
      <c r="Z32" s="58">
        <f t="shared" si="10"/>
        <v>7.7259985554301025E-5</v>
      </c>
      <c r="AA32" s="58">
        <f t="shared" si="16"/>
        <v>3.0922872377722862E-4</v>
      </c>
      <c r="AC32" s="58">
        <f>'Male Inactive'!AC32*'Bowel Cancer Epi'!$CP75</f>
        <v>0</v>
      </c>
      <c r="AD32" s="58">
        <f>'Male Inactive'!AD32*'Bowel Cancer Epi'!$CP75</f>
        <v>0</v>
      </c>
      <c r="AE32" s="58">
        <f t="shared" si="19"/>
        <v>0</v>
      </c>
      <c r="AF32" s="58">
        <f t="shared" si="19"/>
        <v>0</v>
      </c>
      <c r="AG32" s="58">
        <f t="shared" si="17"/>
        <v>0</v>
      </c>
      <c r="AI32" s="58">
        <f>'Male Inactive'!AI32*'Diabetes Epi'!$BW85</f>
        <v>7.5420747337465155E-4</v>
      </c>
      <c r="AJ32" s="58">
        <f>'Male Inactive'!AJ32*'Diabetes Epi'!$BW85</f>
        <v>0</v>
      </c>
      <c r="AK32" s="58">
        <f t="shared" si="20"/>
        <v>7.5392313040723025E-4</v>
      </c>
      <c r="AL32" s="58">
        <f t="shared" si="20"/>
        <v>0</v>
      </c>
      <c r="AM32" s="58">
        <f t="shared" si="18"/>
        <v>8.8684444274160779E-3</v>
      </c>
    </row>
    <row r="33" spans="1:39">
      <c r="A33" s="58">
        <v>35</v>
      </c>
      <c r="B33" s="58">
        <f>'ACM Rates'!M46-(SUM(C33:F33))</f>
        <v>1.0455105251224476E-3</v>
      </c>
      <c r="C33" s="58">
        <f t="shared" si="2"/>
        <v>0</v>
      </c>
      <c r="D33" s="58">
        <f t="shared" si="3"/>
        <v>1.5448947487755232E-4</v>
      </c>
      <c r="E33" s="58">
        <f t="shared" si="4"/>
        <v>0</v>
      </c>
      <c r="F33" s="58">
        <f t="shared" si="5"/>
        <v>0</v>
      </c>
      <c r="G33" s="58">
        <f t="shared" si="0"/>
        <v>1.1999999999999999E-3</v>
      </c>
      <c r="H33" s="58">
        <f t="shared" si="1"/>
        <v>1.0449641694167955E-3</v>
      </c>
      <c r="I33" s="58">
        <f t="shared" si="13"/>
        <v>9904.0069951028672</v>
      </c>
      <c r="J33" s="58">
        <f t="shared" si="14"/>
        <v>10.349332443535801</v>
      </c>
      <c r="K33" s="58">
        <f t="shared" si="6"/>
        <v>9898.8323288810989</v>
      </c>
      <c r="L33" s="58">
        <f t="shared" si="7"/>
        <v>448222.72768109816</v>
      </c>
      <c r="M33" s="58">
        <f t="shared" si="8"/>
        <v>45.256705483217679</v>
      </c>
      <c r="O33" s="58">
        <f>'Quintile Functions'!$DJ41</f>
        <v>14403.19765</v>
      </c>
      <c r="Q33" s="58">
        <f>'Male Inactive'!Q33*'MI Epi'!DD51</f>
        <v>0</v>
      </c>
      <c r="R33" s="58">
        <f>'Male Inactive'!R33*'MI Epi'!DD51</f>
        <v>0</v>
      </c>
      <c r="S33" s="58">
        <f t="shared" si="9"/>
        <v>0</v>
      </c>
      <c r="T33" s="58">
        <f t="shared" si="9"/>
        <v>0</v>
      </c>
      <c r="U33" s="58">
        <f t="shared" si="15"/>
        <v>0</v>
      </c>
      <c r="W33" s="58">
        <f>'Male Inactive'!W33*'Stroke Epi'!$CS59</f>
        <v>1.5448947487755232E-4</v>
      </c>
      <c r="X33" s="58">
        <f>'Male Inactive'!X33*'Stroke Epi'!$CS59</f>
        <v>1.5448947487755232E-4</v>
      </c>
      <c r="Y33" s="58">
        <f t="shared" si="10"/>
        <v>1.5447754199315877E-4</v>
      </c>
      <c r="Z33" s="58">
        <f t="shared" si="10"/>
        <v>1.5447754199315877E-4</v>
      </c>
      <c r="AA33" s="58">
        <f t="shared" si="16"/>
        <v>3.8646481832473338E-4</v>
      </c>
      <c r="AC33" s="58">
        <f>'Male Inactive'!AC33*'Bowel Cancer Epi'!$CP76</f>
        <v>0</v>
      </c>
      <c r="AD33" s="58">
        <f>'Male Inactive'!AD33*'Bowel Cancer Epi'!$CP76</f>
        <v>0</v>
      </c>
      <c r="AE33" s="58">
        <f t="shared" si="19"/>
        <v>0</v>
      </c>
      <c r="AF33" s="58">
        <f t="shared" si="19"/>
        <v>0</v>
      </c>
      <c r="AG33" s="58">
        <f t="shared" si="17"/>
        <v>0</v>
      </c>
      <c r="AI33" s="58">
        <f>'Male Inactive'!AI33*'Diabetes Epi'!$BW86</f>
        <v>1.1283226044498345E-3</v>
      </c>
      <c r="AJ33" s="58">
        <f>'Male Inactive'!AJ33*'Diabetes Epi'!$BW86</f>
        <v>0</v>
      </c>
      <c r="AK33" s="58">
        <f t="shared" si="20"/>
        <v>1.1276862878459859E-3</v>
      </c>
      <c r="AL33" s="58">
        <f t="shared" si="20"/>
        <v>0</v>
      </c>
      <c r="AM33" s="58">
        <f t="shared" si="18"/>
        <v>9.6156814324387489E-3</v>
      </c>
    </row>
    <row r="34" spans="1:39">
      <c r="A34" s="58">
        <v>36</v>
      </c>
      <c r="B34" s="58">
        <f>'ACM Rates'!M47-(SUM(C34:F34))</f>
        <v>1.0455460243737856E-3</v>
      </c>
      <c r="C34" s="58">
        <f t="shared" si="2"/>
        <v>0</v>
      </c>
      <c r="D34" s="58">
        <f t="shared" si="3"/>
        <v>1.5445397562621418E-4</v>
      </c>
      <c r="E34" s="58">
        <f t="shared" si="4"/>
        <v>0</v>
      </c>
      <c r="F34" s="58">
        <f t="shared" si="5"/>
        <v>0</v>
      </c>
      <c r="G34" s="58">
        <f t="shared" si="0"/>
        <v>1.1999999999999997E-3</v>
      </c>
      <c r="H34" s="58">
        <f t="shared" si="1"/>
        <v>1.0449996315721188E-3</v>
      </c>
      <c r="I34" s="58">
        <f t="shared" si="13"/>
        <v>9893.6576626593305</v>
      </c>
      <c r="J34" s="58">
        <f t="shared" si="14"/>
        <v>10.33886861237967</v>
      </c>
      <c r="K34" s="58">
        <f t="shared" si="6"/>
        <v>9888.4882283531406</v>
      </c>
      <c r="L34" s="58">
        <f t="shared" si="7"/>
        <v>438334.23945274495</v>
      </c>
      <c r="M34" s="58">
        <f t="shared" si="8"/>
        <v>44.304569088448169</v>
      </c>
      <c r="O34" s="58">
        <f>'Quintile Functions'!$DJ42</f>
        <v>14459.537630400002</v>
      </c>
      <c r="Q34" s="58">
        <f>'Male Inactive'!Q34*'MI Epi'!DD52</f>
        <v>0</v>
      </c>
      <c r="R34" s="58">
        <f>'Male Inactive'!R34*'MI Epi'!DD52</f>
        <v>0</v>
      </c>
      <c r="S34" s="58">
        <f t="shared" si="9"/>
        <v>0</v>
      </c>
      <c r="T34" s="58">
        <f t="shared" si="9"/>
        <v>0</v>
      </c>
      <c r="U34" s="58">
        <f t="shared" si="15"/>
        <v>0</v>
      </c>
      <c r="W34" s="58">
        <f>'Male Inactive'!W34*'Stroke Epi'!$CS60</f>
        <v>1.5445397562621418E-4</v>
      </c>
      <c r="X34" s="58">
        <f>'Male Inactive'!X34*'Stroke Epi'!$CS60</f>
        <v>1.5445397562621418E-4</v>
      </c>
      <c r="Y34" s="58">
        <f t="shared" si="10"/>
        <v>1.5444204822501195E-4</v>
      </c>
      <c r="Z34" s="58">
        <f t="shared" si="10"/>
        <v>1.5444204822501195E-4</v>
      </c>
      <c r="AA34" s="58">
        <f t="shared" si="16"/>
        <v>3.8646481832473338E-4</v>
      </c>
      <c r="AC34" s="58">
        <f>'Male Inactive'!AC34*'Bowel Cancer Epi'!$CP77</f>
        <v>0</v>
      </c>
      <c r="AD34" s="58">
        <f>'Male Inactive'!AD34*'Bowel Cancer Epi'!$CP77</f>
        <v>0</v>
      </c>
      <c r="AE34" s="58">
        <f t="shared" si="19"/>
        <v>0</v>
      </c>
      <c r="AF34" s="58">
        <f t="shared" si="19"/>
        <v>0</v>
      </c>
      <c r="AG34" s="58">
        <f t="shared" si="17"/>
        <v>0</v>
      </c>
      <c r="AI34" s="58">
        <f>'Male Inactive'!AI34*'Diabetes Epi'!$BW87</f>
        <v>1.1258895167234437E-3</v>
      </c>
      <c r="AJ34" s="58">
        <f>'Male Inactive'!AJ34*'Diabetes Epi'!$BW87</f>
        <v>0</v>
      </c>
      <c r="AK34" s="58">
        <f t="shared" si="20"/>
        <v>1.1252559409226093E-3</v>
      </c>
      <c r="AL34" s="58">
        <f t="shared" si="20"/>
        <v>0</v>
      </c>
      <c r="AM34" s="58">
        <f t="shared" si="18"/>
        <v>1.0732524248185079E-2</v>
      </c>
    </row>
    <row r="35" spans="1:39">
      <c r="A35" s="58">
        <v>37</v>
      </c>
      <c r="B35" s="58">
        <f>'ACM Rates'!M48-(SUM(C35:F35))</f>
        <v>1.0455817595832436E-3</v>
      </c>
      <c r="C35" s="58">
        <f t="shared" si="2"/>
        <v>0</v>
      </c>
      <c r="D35" s="58">
        <f t="shared" si="3"/>
        <v>1.5441824041675635E-4</v>
      </c>
      <c r="E35" s="58">
        <f t="shared" si="4"/>
        <v>0</v>
      </c>
      <c r="F35" s="58">
        <f t="shared" si="5"/>
        <v>0</v>
      </c>
      <c r="G35" s="58">
        <f t="shared" si="0"/>
        <v>1.1999999999999999E-3</v>
      </c>
      <c r="H35" s="58">
        <f t="shared" si="1"/>
        <v>1.0450353294376713E-3</v>
      </c>
      <c r="I35" s="58">
        <f t="shared" si="13"/>
        <v>9883.3187940469506</v>
      </c>
      <c r="J35" s="58">
        <f t="shared" si="14"/>
        <v>10.328417311874384</v>
      </c>
      <c r="K35" s="58">
        <f t="shared" si="6"/>
        <v>9878.1545853910138</v>
      </c>
      <c r="L35" s="58">
        <f t="shared" si="7"/>
        <v>428456.08486735402</v>
      </c>
      <c r="M35" s="58">
        <f t="shared" si="8"/>
        <v>43.351438296761941</v>
      </c>
      <c r="O35" s="58">
        <f>'Quintile Functions'!$DJ43</f>
        <v>14497.036905200001</v>
      </c>
      <c r="Q35" s="58">
        <f>'Male Inactive'!Q35*'MI Epi'!DD53</f>
        <v>0</v>
      </c>
      <c r="R35" s="58">
        <f>'Male Inactive'!R35*'MI Epi'!DD53</f>
        <v>0</v>
      </c>
      <c r="S35" s="58">
        <f t="shared" si="9"/>
        <v>0</v>
      </c>
      <c r="T35" s="58">
        <f t="shared" si="9"/>
        <v>0</v>
      </c>
      <c r="U35" s="58">
        <f t="shared" si="15"/>
        <v>0</v>
      </c>
      <c r="W35" s="58">
        <f>'Male Inactive'!W35*'Stroke Epi'!$CS61</f>
        <v>1.5441824041675635E-4</v>
      </c>
      <c r="X35" s="58">
        <f>'Male Inactive'!X35*'Stroke Epi'!$CS61</f>
        <v>1.5441824041675635E-4</v>
      </c>
      <c r="Y35" s="58">
        <f t="shared" si="10"/>
        <v>1.5440631853391729E-4</v>
      </c>
      <c r="Z35" s="58">
        <f t="shared" si="10"/>
        <v>1.5440631853391729E-4</v>
      </c>
      <c r="AA35" s="58">
        <f t="shared" si="16"/>
        <v>3.8646481832473343E-4</v>
      </c>
      <c r="AC35" s="58">
        <f>'Male Inactive'!AC35*'Bowel Cancer Epi'!$CP78</f>
        <v>0</v>
      </c>
      <c r="AD35" s="58">
        <f>'Male Inactive'!AD35*'Bowel Cancer Epi'!$CP78</f>
        <v>0</v>
      </c>
      <c r="AE35" s="58">
        <f t="shared" si="19"/>
        <v>0</v>
      </c>
      <c r="AF35" s="58">
        <f t="shared" si="19"/>
        <v>0</v>
      </c>
      <c r="AG35" s="58">
        <f t="shared" si="17"/>
        <v>0</v>
      </c>
      <c r="AI35" s="58">
        <f>'Male Inactive'!AI35*'Diabetes Epi'!$BW88</f>
        <v>1.1239968369446656E-3</v>
      </c>
      <c r="AJ35" s="58">
        <f>'Male Inactive'!AJ35*'Diabetes Epi'!$BW88</f>
        <v>0</v>
      </c>
      <c r="AK35" s="58">
        <f t="shared" si="20"/>
        <v>1.1233653891038475E-3</v>
      </c>
      <c r="AL35" s="58">
        <f t="shared" si="20"/>
        <v>0</v>
      </c>
      <c r="AM35" s="58">
        <f t="shared" si="18"/>
        <v>1.1845703352436322E-2</v>
      </c>
    </row>
    <row r="36" spans="1:39">
      <c r="A36" s="58">
        <v>38</v>
      </c>
      <c r="B36" s="58">
        <f>'ACM Rates'!M49-(SUM(C36:F36))</f>
        <v>1.0456196297899004E-3</v>
      </c>
      <c r="C36" s="58">
        <f t="shared" si="2"/>
        <v>0</v>
      </c>
      <c r="D36" s="58">
        <f t="shared" si="3"/>
        <v>1.5438037021009952E-4</v>
      </c>
      <c r="E36" s="58">
        <f t="shared" si="4"/>
        <v>0</v>
      </c>
      <c r="F36" s="58">
        <f t="shared" si="5"/>
        <v>0</v>
      </c>
      <c r="G36" s="58">
        <f t="shared" si="0"/>
        <v>1.1999999999999999E-3</v>
      </c>
      <c r="H36" s="58">
        <f t="shared" si="1"/>
        <v>1.0450731600678553E-3</v>
      </c>
      <c r="I36" s="58">
        <f t="shared" si="13"/>
        <v>9872.990376735077</v>
      </c>
      <c r="J36" s="58">
        <f t="shared" si="14"/>
        <v>10.317997252334052</v>
      </c>
      <c r="K36" s="58">
        <f t="shared" si="6"/>
        <v>9867.8313781089091</v>
      </c>
      <c r="L36" s="58">
        <f t="shared" si="7"/>
        <v>418588.25348924508</v>
      </c>
      <c r="M36" s="58">
        <f t="shared" si="8"/>
        <v>42.397312011527454</v>
      </c>
      <c r="O36" s="58">
        <f>'Quintile Functions'!$DJ44</f>
        <v>14515.982684800001</v>
      </c>
      <c r="Q36" s="58">
        <f>'Male Inactive'!Q36*'MI Epi'!DD54</f>
        <v>0</v>
      </c>
      <c r="R36" s="58">
        <f>'Male Inactive'!R36*'MI Epi'!DD54</f>
        <v>0</v>
      </c>
      <c r="S36" s="58">
        <f t="shared" si="9"/>
        <v>0</v>
      </c>
      <c r="T36" s="58">
        <f t="shared" si="9"/>
        <v>0</v>
      </c>
      <c r="U36" s="58">
        <f t="shared" si="15"/>
        <v>0</v>
      </c>
      <c r="W36" s="58">
        <f>'Male Inactive'!W36*'Stroke Epi'!$CS62</f>
        <v>1.5438037021009952E-4</v>
      </c>
      <c r="X36" s="58">
        <f>'Male Inactive'!X36*'Stroke Epi'!$CS62</f>
        <v>1.5438037021009952E-4</v>
      </c>
      <c r="Y36" s="58">
        <f t="shared" si="10"/>
        <v>1.5436845417393652E-4</v>
      </c>
      <c r="Z36" s="58">
        <f t="shared" si="10"/>
        <v>1.5436845417393652E-4</v>
      </c>
      <c r="AA36" s="58">
        <f t="shared" si="16"/>
        <v>3.8646481832473343E-4</v>
      </c>
      <c r="AC36" s="58">
        <f>'Male Inactive'!AC36*'Bowel Cancer Epi'!$CP79</f>
        <v>0</v>
      </c>
      <c r="AD36" s="58">
        <f>'Male Inactive'!AD36*'Bowel Cancer Epi'!$CP79</f>
        <v>0</v>
      </c>
      <c r="AE36" s="58">
        <f t="shared" si="19"/>
        <v>0</v>
      </c>
      <c r="AF36" s="58">
        <f t="shared" si="19"/>
        <v>0</v>
      </c>
      <c r="AG36" s="58">
        <f t="shared" si="17"/>
        <v>0</v>
      </c>
      <c r="AI36" s="58">
        <f>'Male Inactive'!AI36*'Diabetes Epi'!$BW89</f>
        <v>1.1226211734204883E-3</v>
      </c>
      <c r="AJ36" s="58">
        <f>'Male Inactive'!AJ36*'Diabetes Epi'!$BW89</f>
        <v>0</v>
      </c>
      <c r="AK36" s="58">
        <f t="shared" si="20"/>
        <v>1.1219912700073387E-3</v>
      </c>
      <c r="AL36" s="58">
        <f t="shared" si="20"/>
        <v>0</v>
      </c>
      <c r="AM36" s="58">
        <f t="shared" si="18"/>
        <v>1.2955761688384452E-2</v>
      </c>
    </row>
    <row r="37" spans="1:39">
      <c r="A37" s="58">
        <v>39</v>
      </c>
      <c r="B37" s="58">
        <f>'ACM Rates'!M50-(SUM(C37:F37))</f>
        <v>1.0456617321453535E-3</v>
      </c>
      <c r="C37" s="58">
        <f t="shared" si="2"/>
        <v>0</v>
      </c>
      <c r="D37" s="58">
        <f t="shared" si="3"/>
        <v>1.5433826785464649E-4</v>
      </c>
      <c r="E37" s="58">
        <f t="shared" si="4"/>
        <v>0</v>
      </c>
      <c r="F37" s="58">
        <f t="shared" si="5"/>
        <v>0</v>
      </c>
      <c r="G37" s="58">
        <f t="shared" si="0"/>
        <v>1.1999999999999999E-3</v>
      </c>
      <c r="H37" s="58">
        <f t="shared" si="1"/>
        <v>1.0451152184224322E-3</v>
      </c>
      <c r="I37" s="58">
        <f t="shared" si="13"/>
        <v>9862.6723794827431</v>
      </c>
      <c r="J37" s="58">
        <f t="shared" si="14"/>
        <v>10.307628998111996</v>
      </c>
      <c r="K37" s="58">
        <f t="shared" si="6"/>
        <v>9857.5185649836858</v>
      </c>
      <c r="L37" s="58">
        <f t="shared" si="7"/>
        <v>408730.73492426146</v>
      </c>
      <c r="M37" s="58">
        <f t="shared" si="8"/>
        <v>41.442189215829728</v>
      </c>
      <c r="O37" s="58">
        <f>'Quintile Functions'!$DJ45</f>
        <v>14516.6621796</v>
      </c>
      <c r="Q37" s="58">
        <f>'Male Inactive'!Q37*'MI Epi'!DD55</f>
        <v>0</v>
      </c>
      <c r="R37" s="58">
        <f>'Male Inactive'!R37*'MI Epi'!DD55</f>
        <v>0</v>
      </c>
      <c r="S37" s="58">
        <f t="shared" si="9"/>
        <v>0</v>
      </c>
      <c r="T37" s="58">
        <f t="shared" si="9"/>
        <v>0</v>
      </c>
      <c r="U37" s="58">
        <f t="shared" si="15"/>
        <v>0</v>
      </c>
      <c r="W37" s="58">
        <f>'Male Inactive'!W37*'Stroke Epi'!$CS63</f>
        <v>1.5433826785464649E-4</v>
      </c>
      <c r="X37" s="58">
        <f>'Male Inactive'!X37*'Stroke Epi'!$CS63</f>
        <v>1.5433826785464649E-4</v>
      </c>
      <c r="Y37" s="58">
        <f t="shared" si="10"/>
        <v>1.543263583169141E-4</v>
      </c>
      <c r="Z37" s="58">
        <f t="shared" si="10"/>
        <v>1.543263583169141E-4</v>
      </c>
      <c r="AA37" s="58">
        <f t="shared" si="16"/>
        <v>3.8646481832473349E-4</v>
      </c>
      <c r="AC37" s="58">
        <f>'Male Inactive'!AC37*'Bowel Cancer Epi'!$CP80</f>
        <v>0</v>
      </c>
      <c r="AD37" s="58">
        <f>'Male Inactive'!AD37*'Bowel Cancer Epi'!$CP80</f>
        <v>0</v>
      </c>
      <c r="AE37" s="58">
        <f t="shared" si="19"/>
        <v>0</v>
      </c>
      <c r="AF37" s="58">
        <f t="shared" si="19"/>
        <v>0</v>
      </c>
      <c r="AG37" s="58">
        <f t="shared" si="17"/>
        <v>0</v>
      </c>
      <c r="AI37" s="58">
        <f>'Male Inactive'!AI37*'Diabetes Epi'!$BW90</f>
        <v>1.1217382425788743E-3</v>
      </c>
      <c r="AJ37" s="58">
        <f>'Male Inactive'!AJ37*'Diabetes Epi'!$BW90</f>
        <v>0</v>
      </c>
      <c r="AK37" s="58">
        <f t="shared" si="20"/>
        <v>1.1211093294171137E-3</v>
      </c>
      <c r="AL37" s="58">
        <f t="shared" si="20"/>
        <v>0</v>
      </c>
      <c r="AM37" s="58">
        <f t="shared" si="18"/>
        <v>1.4063216706881126E-2</v>
      </c>
    </row>
    <row r="38" spans="1:39">
      <c r="A38" s="58">
        <v>40</v>
      </c>
      <c r="B38" s="58">
        <f>'ACM Rates'!M51-(SUM(C38:F38))</f>
        <v>1.545710412002296E-3</v>
      </c>
      <c r="C38" s="58">
        <f t="shared" si="2"/>
        <v>0</v>
      </c>
      <c r="D38" s="58">
        <f t="shared" si="3"/>
        <v>1.5428958799770375E-4</v>
      </c>
      <c r="E38" s="58">
        <f t="shared" si="4"/>
        <v>0</v>
      </c>
      <c r="F38" s="58">
        <f t="shared" si="5"/>
        <v>0</v>
      </c>
      <c r="G38" s="58">
        <f t="shared" si="0"/>
        <v>1.6999999999999997E-3</v>
      </c>
      <c r="H38" s="58">
        <f t="shared" si="1"/>
        <v>1.5445164169328729E-3</v>
      </c>
      <c r="I38" s="58">
        <f t="shared" si="13"/>
        <v>9852.3647504846303</v>
      </c>
      <c r="J38" s="58">
        <f t="shared" si="14"/>
        <v>15.21713910273426</v>
      </c>
      <c r="K38" s="58">
        <f t="shared" si="6"/>
        <v>9844.7561809332619</v>
      </c>
      <c r="L38" s="58">
        <f t="shared" si="7"/>
        <v>398885.97874332813</v>
      </c>
      <c r="M38" s="58">
        <f t="shared" si="8"/>
        <v>40.486318649916733</v>
      </c>
      <c r="O38" s="58">
        <f>'Quintile Functions'!$DJ46</f>
        <v>14499.362600000008</v>
      </c>
      <c r="Q38" s="58">
        <f>'Male Inactive'!Q38*'MI Epi'!DD56</f>
        <v>8.3405955585110842E-5</v>
      </c>
      <c r="R38" s="58">
        <f>'Male Inactive'!R38*'MI Epi'!DD56</f>
        <v>0</v>
      </c>
      <c r="S38" s="58">
        <f t="shared" si="9"/>
        <v>8.340247740512563E-5</v>
      </c>
      <c r="T38" s="58">
        <f t="shared" si="9"/>
        <v>0</v>
      </c>
      <c r="U38" s="58">
        <f t="shared" si="15"/>
        <v>0</v>
      </c>
      <c r="W38" s="58">
        <f>'Male Inactive'!W38*'Stroke Epi'!$CS64</f>
        <v>2.3143438199655557E-4</v>
      </c>
      <c r="X38" s="58">
        <f>'Male Inactive'!X38*'Stroke Epi'!$CS64</f>
        <v>1.5428958799770375E-4</v>
      </c>
      <c r="Y38" s="58">
        <f t="shared" si="10"/>
        <v>2.3140760312589936E-4</v>
      </c>
      <c r="Z38" s="58">
        <f t="shared" si="10"/>
        <v>1.5427768597131575E-4</v>
      </c>
      <c r="AA38" s="58">
        <f t="shared" si="16"/>
        <v>3.8646481832473349E-4</v>
      </c>
      <c r="AC38" s="58">
        <f>'Male Inactive'!AC38*'Bowel Cancer Epi'!$CP81</f>
        <v>9.405148981631473E-5</v>
      </c>
      <c r="AD38" s="58">
        <f>'Male Inactive'!AD38*'Bowel Cancer Epi'!$CP81</f>
        <v>0</v>
      </c>
      <c r="AE38" s="58">
        <f t="shared" si="19"/>
        <v>9.4047067113578464E-5</v>
      </c>
      <c r="AF38" s="58">
        <f t="shared" si="19"/>
        <v>0</v>
      </c>
      <c r="AG38" s="58">
        <f t="shared" si="17"/>
        <v>0</v>
      </c>
      <c r="AI38" s="58">
        <f>'Male Inactive'!AI38*'Diabetes Epi'!$BW91</f>
        <v>1.7620785485753293E-3</v>
      </c>
      <c r="AJ38" s="58">
        <f>'Male Inactive'!AJ38*'Diabetes Epi'!$BW91</f>
        <v>0</v>
      </c>
      <c r="AK38" s="58">
        <f t="shared" si="20"/>
        <v>1.760526999620482E-3</v>
      </c>
      <c r="AL38" s="58">
        <f t="shared" si="20"/>
        <v>0</v>
      </c>
      <c r="AM38" s="58">
        <f t="shared" si="18"/>
        <v>1.5168559632846541E-2</v>
      </c>
    </row>
    <row r="39" spans="1:39">
      <c r="A39" s="58">
        <v>41</v>
      </c>
      <c r="B39" s="58">
        <f>'ACM Rates'!M52-(SUM(C39:F39))</f>
        <v>1.5457683290583104E-3</v>
      </c>
      <c r="C39" s="58">
        <f t="shared" si="2"/>
        <v>0</v>
      </c>
      <c r="D39" s="58">
        <f t="shared" si="3"/>
        <v>1.5423167094168945E-4</v>
      </c>
      <c r="E39" s="58">
        <f t="shared" si="4"/>
        <v>0</v>
      </c>
      <c r="F39" s="58">
        <f t="shared" si="5"/>
        <v>0</v>
      </c>
      <c r="G39" s="58">
        <f t="shared" si="0"/>
        <v>1.6999999999999999E-3</v>
      </c>
      <c r="H39" s="58">
        <f t="shared" si="1"/>
        <v>1.5445742445333588E-3</v>
      </c>
      <c r="I39" s="58">
        <f t="shared" si="13"/>
        <v>9837.1476113818953</v>
      </c>
      <c r="J39" s="58">
        <f t="shared" si="14"/>
        <v>15.194204840213326</v>
      </c>
      <c r="K39" s="58">
        <f t="shared" si="6"/>
        <v>9829.5505089617891</v>
      </c>
      <c r="L39" s="58">
        <f t="shared" si="7"/>
        <v>389056.42823436635</v>
      </c>
      <c r="M39" s="58">
        <f t="shared" si="8"/>
        <v>39.549719451623922</v>
      </c>
      <c r="O39" s="58">
        <f>'Quintile Functions'!$DJ47</f>
        <v>14464.371156400004</v>
      </c>
      <c r="Q39" s="58">
        <f>'Male Inactive'!Q39*'MI Epi'!DD57</f>
        <v>8.3385254967124171E-5</v>
      </c>
      <c r="R39" s="58">
        <f>'Male Inactive'!R39*'MI Epi'!DD57</f>
        <v>0</v>
      </c>
      <c r="S39" s="58">
        <f t="shared" si="9"/>
        <v>8.3381778513413884E-5</v>
      </c>
      <c r="T39" s="58">
        <f t="shared" si="9"/>
        <v>0</v>
      </c>
      <c r="U39" s="58">
        <f t="shared" si="15"/>
        <v>8.340247740512563E-5</v>
      </c>
      <c r="W39" s="58">
        <f>'Male Inactive'!W39*'Stroke Epi'!$CS65</f>
        <v>2.3134750641253411E-4</v>
      </c>
      <c r="X39" s="58">
        <f>'Male Inactive'!X39*'Stroke Epi'!$CS65</f>
        <v>1.5423167094168945E-4</v>
      </c>
      <c r="Y39" s="58">
        <f t="shared" si="10"/>
        <v>2.3132074764176114E-4</v>
      </c>
      <c r="Z39" s="58">
        <f t="shared" si="10"/>
        <v>1.5421977784901841E-4</v>
      </c>
      <c r="AA39" s="58">
        <f t="shared" si="16"/>
        <v>4.6357682414171461E-4</v>
      </c>
      <c r="AC39" s="58">
        <f>'Male Inactive'!AC39*'Bowel Cancer Epi'!$CP82</f>
        <v>9.4041377613878334E-5</v>
      </c>
      <c r="AD39" s="58">
        <f>'Male Inactive'!AD39*'Bowel Cancer Epi'!$CP82</f>
        <v>0</v>
      </c>
      <c r="AE39" s="58">
        <f t="shared" si="19"/>
        <v>9.4036955862186744E-5</v>
      </c>
      <c r="AF39" s="58">
        <f t="shared" si="19"/>
        <v>0</v>
      </c>
      <c r="AG39" s="58">
        <f t="shared" si="17"/>
        <v>9.4047067113578464E-5</v>
      </c>
      <c r="AI39" s="58">
        <f>'Male Inactive'!AI39*'Diabetes Epi'!$BW92</f>
        <v>1.7621183394434161E-3</v>
      </c>
      <c r="AJ39" s="58">
        <f>'Male Inactive'!AJ39*'Diabetes Epi'!$BW92</f>
        <v>0</v>
      </c>
      <c r="AK39" s="58">
        <f t="shared" si="20"/>
        <v>1.7605667204348974E-3</v>
      </c>
      <c r="AL39" s="58">
        <f t="shared" si="20"/>
        <v>0</v>
      </c>
      <c r="AM39" s="58">
        <f t="shared" si="18"/>
        <v>1.6902381973688044E-2</v>
      </c>
    </row>
    <row r="40" spans="1:39">
      <c r="A40" s="58">
        <v>42</v>
      </c>
      <c r="B40" s="58">
        <f>'ACM Rates'!M53-(SUM(C40:F40))</f>
        <v>1.5458385471002634E-3</v>
      </c>
      <c r="C40" s="58">
        <f t="shared" si="2"/>
        <v>0</v>
      </c>
      <c r="D40" s="58">
        <f t="shared" si="3"/>
        <v>1.5416145289973658E-4</v>
      </c>
      <c r="E40" s="58">
        <f t="shared" si="4"/>
        <v>0</v>
      </c>
      <c r="F40" s="58">
        <f t="shared" si="5"/>
        <v>0</v>
      </c>
      <c r="G40" s="58">
        <f t="shared" si="0"/>
        <v>1.7000000000000001E-3</v>
      </c>
      <c r="H40" s="58">
        <f t="shared" si="1"/>
        <v>1.5446443541158317E-3</v>
      </c>
      <c r="I40" s="58">
        <f t="shared" si="13"/>
        <v>9821.9534065416829</v>
      </c>
      <c r="J40" s="58">
        <f t="shared" si="14"/>
        <v>15.171424875803371</v>
      </c>
      <c r="K40" s="58">
        <f t="shared" si="6"/>
        <v>9814.3676941037811</v>
      </c>
      <c r="L40" s="58">
        <f t="shared" si="7"/>
        <v>379242.06054026261</v>
      </c>
      <c r="M40" s="58">
        <f t="shared" si="8"/>
        <v>38.611673751952161</v>
      </c>
      <c r="O40" s="58">
        <f>'Quintile Functions'!$DJ48</f>
        <v>14411.975059200002</v>
      </c>
      <c r="Q40" s="58">
        <f>'Male Inactive'!Q40*'MI Epi'!DD58</f>
        <v>8.3364870869895088E-5</v>
      </c>
      <c r="R40" s="58">
        <f>'Male Inactive'!R40*'MI Epi'!DD58</f>
        <v>0</v>
      </c>
      <c r="S40" s="58">
        <f t="shared" si="9"/>
        <v>8.3361396115644304E-5</v>
      </c>
      <c r="T40" s="58">
        <f t="shared" si="9"/>
        <v>0</v>
      </c>
      <c r="U40" s="58">
        <f t="shared" si="15"/>
        <v>1.6677730167164107E-4</v>
      </c>
      <c r="W40" s="58">
        <f>'Male Inactive'!W40*'Stroke Epi'!$CS66</f>
        <v>2.3124217934960482E-4</v>
      </c>
      <c r="X40" s="58">
        <f>'Male Inactive'!X40*'Stroke Epi'!$CS66</f>
        <v>1.5416145289973658E-4</v>
      </c>
      <c r="Y40" s="58">
        <f t="shared" si="10"/>
        <v>2.3121544493764912E-4</v>
      </c>
      <c r="Z40" s="58">
        <f t="shared" si="10"/>
        <v>1.5414957063353274E-4</v>
      </c>
      <c r="AA40" s="58">
        <f t="shared" si="16"/>
        <v>5.4065393852720039E-4</v>
      </c>
      <c r="AC40" s="58">
        <f>'Male Inactive'!AC40*'Bowel Cancer Epi'!$CP83</f>
        <v>9.4030513239936708E-5</v>
      </c>
      <c r="AD40" s="58">
        <f>'Male Inactive'!AD40*'Bowel Cancer Epi'!$CP83</f>
        <v>0</v>
      </c>
      <c r="AE40" s="58">
        <f t="shared" si="19"/>
        <v>9.4026092509746917E-5</v>
      </c>
      <c r="AF40" s="58">
        <f t="shared" si="19"/>
        <v>0</v>
      </c>
      <c r="AG40" s="58">
        <f t="shared" si="17"/>
        <v>1.8807517907586607E-4</v>
      </c>
      <c r="AI40" s="58">
        <f>'Male Inactive'!AI40*'Diabetes Epi'!$BW93</f>
        <v>1.7628069626737118E-3</v>
      </c>
      <c r="AJ40" s="58">
        <f>'Male Inactive'!AJ40*'Diabetes Epi'!$BW93</f>
        <v>0</v>
      </c>
      <c r="AK40" s="58">
        <f t="shared" si="20"/>
        <v>1.7612541310613183E-3</v>
      </c>
      <c r="AL40" s="58">
        <f t="shared" si="20"/>
        <v>0</v>
      </c>
      <c r="AM40" s="58">
        <f t="shared" si="18"/>
        <v>1.8633190922923988E-2</v>
      </c>
    </row>
    <row r="41" spans="1:39">
      <c r="A41" s="58">
        <v>43</v>
      </c>
      <c r="B41" s="58">
        <f>'ACM Rates'!M54-(SUM(C41:F41))</f>
        <v>1.5459246596924339E-3</v>
      </c>
      <c r="C41" s="58">
        <f t="shared" si="2"/>
        <v>0</v>
      </c>
      <c r="D41" s="58">
        <f t="shared" si="3"/>
        <v>1.5407534030756597E-4</v>
      </c>
      <c r="E41" s="58">
        <f t="shared" si="4"/>
        <v>0</v>
      </c>
      <c r="F41" s="58">
        <f t="shared" si="5"/>
        <v>0</v>
      </c>
      <c r="G41" s="58">
        <f t="shared" si="0"/>
        <v>1.6999999999999999E-3</v>
      </c>
      <c r="H41" s="58">
        <f t="shared" si="1"/>
        <v>1.5447303336909579E-3</v>
      </c>
      <c r="I41" s="58">
        <f t="shared" si="13"/>
        <v>9806.7819816658794</v>
      </c>
      <c r="J41" s="58">
        <f t="shared" si="14"/>
        <v>15.148833602973207</v>
      </c>
      <c r="K41" s="58">
        <f t="shared" si="6"/>
        <v>9799.2075648643931</v>
      </c>
      <c r="L41" s="58">
        <f t="shared" si="7"/>
        <v>369442.85297539819</v>
      </c>
      <c r="M41" s="58">
        <f t="shared" si="8"/>
        <v>37.672179688106098</v>
      </c>
      <c r="O41" s="58">
        <f>'Quintile Functions'!$DJ49</f>
        <v>14342.461518799999</v>
      </c>
      <c r="Q41" s="58">
        <f>'Male Inactive'!Q41*'MI Epi'!DD59</f>
        <v>8.3344225695326842E-5</v>
      </c>
      <c r="R41" s="58">
        <f>'Male Inactive'!R41*'MI Epi'!DD59</f>
        <v>0</v>
      </c>
      <c r="S41" s="58">
        <f t="shared" si="9"/>
        <v>8.334075266180907E-5</v>
      </c>
      <c r="T41" s="58">
        <f t="shared" si="9"/>
        <v>0</v>
      </c>
      <c r="U41" s="58">
        <f t="shared" si="15"/>
        <v>2.5012479499857761E-4</v>
      </c>
      <c r="W41" s="58">
        <f>'Male Inactive'!W41*'Stroke Epi'!$CS67</f>
        <v>2.3111301046134885E-4</v>
      </c>
      <c r="X41" s="58">
        <f>'Male Inactive'!X41*'Stroke Epi'!$CS67</f>
        <v>1.5407534030756597E-4</v>
      </c>
      <c r="Y41" s="58">
        <f t="shared" si="10"/>
        <v>2.3108630590684687E-4</v>
      </c>
      <c r="Z41" s="58">
        <f t="shared" si="10"/>
        <v>1.5406347131186049E-4</v>
      </c>
      <c r="AA41" s="58">
        <f t="shared" si="16"/>
        <v>6.1769002194202985E-4</v>
      </c>
      <c r="AC41" s="58">
        <f>'Male Inactive'!AC41*'Bowel Cancer Epi'!$CP84</f>
        <v>9.4018668151941509E-5</v>
      </c>
      <c r="AD41" s="58">
        <f>'Male Inactive'!AD41*'Bowel Cancer Epi'!$CP84</f>
        <v>0</v>
      </c>
      <c r="AE41" s="58">
        <f t="shared" si="19"/>
        <v>9.401424853550111E-5</v>
      </c>
      <c r="AF41" s="58">
        <f t="shared" si="19"/>
        <v>0</v>
      </c>
      <c r="AG41" s="58">
        <f t="shared" si="17"/>
        <v>2.820835876114264E-4</v>
      </c>
      <c r="AI41" s="58">
        <f>'Male Inactive'!AI41*'Diabetes Epi'!$BW94</f>
        <v>1.7640979264598679E-3</v>
      </c>
      <c r="AJ41" s="58">
        <f>'Male Inactive'!AJ41*'Diabetes Epi'!$BW94</f>
        <v>0</v>
      </c>
      <c r="AK41" s="58">
        <f t="shared" si="20"/>
        <v>1.7625428203004168E-3</v>
      </c>
      <c r="AL41" s="58">
        <f t="shared" si="20"/>
        <v>0</v>
      </c>
      <c r="AM41" s="58">
        <f t="shared" si="18"/>
        <v>2.0361627269497452E-2</v>
      </c>
    </row>
    <row r="42" spans="1:39">
      <c r="A42" s="58">
        <v>44</v>
      </c>
      <c r="B42" s="58">
        <f>'ACM Rates'!M55-(SUM(C42:F42))</f>
        <v>1.5460309730281987E-3</v>
      </c>
      <c r="C42" s="58">
        <f t="shared" si="2"/>
        <v>0</v>
      </c>
      <c r="D42" s="58">
        <f t="shared" si="3"/>
        <v>1.5396902697180121E-4</v>
      </c>
      <c r="E42" s="58">
        <f t="shared" si="4"/>
        <v>0</v>
      </c>
      <c r="F42" s="58">
        <f t="shared" si="5"/>
        <v>0</v>
      </c>
      <c r="G42" s="58">
        <f t="shared" si="0"/>
        <v>1.6999999999999999E-3</v>
      </c>
      <c r="H42" s="58">
        <f t="shared" si="1"/>
        <v>1.5448364827956862E-3</v>
      </c>
      <c r="I42" s="58">
        <f t="shared" si="13"/>
        <v>9791.6331480629069</v>
      </c>
      <c r="J42" s="58">
        <f t="shared" si="14"/>
        <v>15.126472113279153</v>
      </c>
      <c r="K42" s="58">
        <f t="shared" si="6"/>
        <v>9784.0699120062673</v>
      </c>
      <c r="L42" s="58">
        <f t="shared" si="7"/>
        <v>359658.78306339192</v>
      </c>
      <c r="M42" s="58">
        <f t="shared" si="8"/>
        <v>36.73123549716972</v>
      </c>
      <c r="O42" s="58">
        <f>'Quintile Functions'!$DJ50</f>
        <v>14256.117745600004</v>
      </c>
      <c r="Q42" s="58">
        <f>'Male Inactive'!Q42*'MI Epi'!DD60</f>
        <v>8.3322698755762032E-5</v>
      </c>
      <c r="R42" s="58">
        <f>'Male Inactive'!R42*'MI Epi'!DD60</f>
        <v>0</v>
      </c>
      <c r="S42" s="58">
        <f t="shared" si="9"/>
        <v>8.3319227516143179E-5</v>
      </c>
      <c r="T42" s="58">
        <f t="shared" si="9"/>
        <v>0</v>
      </c>
      <c r="U42" s="58">
        <f t="shared" si="15"/>
        <v>3.3344470207171209E-4</v>
      </c>
      <c r="W42" s="58">
        <f>'Male Inactive'!W42*'Stroke Epi'!$CS68</f>
        <v>2.3095354045770178E-4</v>
      </c>
      <c r="X42" s="58">
        <f>'Male Inactive'!X42*'Stroke Epi'!$CS68</f>
        <v>1.5396902697180121E-4</v>
      </c>
      <c r="Y42" s="58">
        <f t="shared" si="10"/>
        <v>2.3092687274184343E-4</v>
      </c>
      <c r="Z42" s="58">
        <f t="shared" si="10"/>
        <v>1.5395717434951717E-4</v>
      </c>
      <c r="AA42" s="58">
        <f t="shared" si="16"/>
        <v>6.9467714120346493E-4</v>
      </c>
      <c r="AC42" s="58">
        <f>'Male Inactive'!AC42*'Bowel Cancer Epi'!$CP85</f>
        <v>9.40055937164818E-5</v>
      </c>
      <c r="AD42" s="58">
        <f>'Male Inactive'!AD42*'Bowel Cancer Epi'!$CP85</f>
        <v>0</v>
      </c>
      <c r="AE42" s="58">
        <f t="shared" si="19"/>
        <v>9.4001175329094799E-5</v>
      </c>
      <c r="AF42" s="58">
        <f t="shared" si="19"/>
        <v>0</v>
      </c>
      <c r="AG42" s="58">
        <f t="shared" si="17"/>
        <v>3.76071316270414E-4</v>
      </c>
      <c r="AI42" s="58">
        <f>'Male Inactive'!AI42*'Diabetes Epi'!$BW95</f>
        <v>1.7659417729444619E-3</v>
      </c>
      <c r="AJ42" s="58">
        <f>'Male Inactive'!AJ42*'Diabetes Epi'!$BW95</f>
        <v>0</v>
      </c>
      <c r="AK42" s="58">
        <f t="shared" si="20"/>
        <v>1.7643834152297755E-3</v>
      </c>
      <c r="AL42" s="58">
        <f t="shared" si="20"/>
        <v>0</v>
      </c>
      <c r="AM42" s="58">
        <f t="shared" si="18"/>
        <v>2.2088281849844384E-2</v>
      </c>
    </row>
    <row r="43" spans="1:39">
      <c r="A43" s="58">
        <v>45</v>
      </c>
      <c r="B43" s="58">
        <f>'ACM Rates'!M56-(SUM(C43:F43))</f>
        <v>2.2521717680572175E-3</v>
      </c>
      <c r="C43" s="58">
        <f t="shared" si="2"/>
        <v>0</v>
      </c>
      <c r="D43" s="58">
        <f t="shared" si="3"/>
        <v>1.5383721534414701E-4</v>
      </c>
      <c r="E43" s="58">
        <f t="shared" si="4"/>
        <v>0</v>
      </c>
      <c r="F43" s="58">
        <f t="shared" si="5"/>
        <v>9.399101659863554E-5</v>
      </c>
      <c r="G43" s="58">
        <f t="shared" si="0"/>
        <v>2.5000000000000001E-3</v>
      </c>
      <c r="H43" s="58">
        <f t="shared" si="1"/>
        <v>2.2496375320893991E-3</v>
      </c>
      <c r="I43" s="58">
        <f t="shared" si="13"/>
        <v>9776.5066759496276</v>
      </c>
      <c r="J43" s="58">
        <f t="shared" si="14"/>
        <v>21.993596350938855</v>
      </c>
      <c r="K43" s="58">
        <f t="shared" si="6"/>
        <v>9765.5098777741587</v>
      </c>
      <c r="L43" s="58">
        <f t="shared" si="7"/>
        <v>349893.27318561776</v>
      </c>
      <c r="M43" s="58">
        <f t="shared" si="8"/>
        <v>35.789191864038834</v>
      </c>
      <c r="O43" s="58">
        <f>'Quintile Functions'!$DJ51</f>
        <v>14153.230950000001</v>
      </c>
      <c r="Q43" s="58">
        <f>'Male Inactive'!Q43*'MI Epi'!DD61</f>
        <v>4.9979769567939198E-4</v>
      </c>
      <c r="R43" s="58">
        <f>'Male Inactive'!R43*'MI Epi'!DD61</f>
        <v>0</v>
      </c>
      <c r="S43" s="58">
        <f t="shared" si="9"/>
        <v>4.9967281761653659E-4</v>
      </c>
      <c r="T43" s="58">
        <f t="shared" si="9"/>
        <v>0</v>
      </c>
      <c r="U43" s="58">
        <f t="shared" si="15"/>
        <v>4.1673614723285928E-4</v>
      </c>
      <c r="W43" s="58">
        <f>'Male Inactive'!W43*'Stroke Epi'!$CS69</f>
        <v>3.0767443068829402E-4</v>
      </c>
      <c r="X43" s="58">
        <f>'Male Inactive'!X43*'Stroke Epi'!$CS69</f>
        <v>1.5383721534414701E-4</v>
      </c>
      <c r="Y43" s="58">
        <f t="shared" si="10"/>
        <v>3.0762710376452951E-4</v>
      </c>
      <c r="Z43" s="58">
        <f t="shared" si="10"/>
        <v>1.5382538300645621E-4</v>
      </c>
      <c r="AA43" s="58">
        <f t="shared" si="16"/>
        <v>7.716052141344893E-4</v>
      </c>
      <c r="AC43" s="58">
        <f>'Male Inactive'!AC43*'Bowel Cancer Epi'!$CP86</f>
        <v>9.399101659863554E-5</v>
      </c>
      <c r="AD43" s="58">
        <f>'Male Inactive'!AD43*'Bowel Cancer Epi'!$CP86</f>
        <v>9.399101659863554E-5</v>
      </c>
      <c r="AE43" s="58">
        <f t="shared" si="19"/>
        <v>9.3986599581374897E-5</v>
      </c>
      <c r="AF43" s="58">
        <f t="shared" si="19"/>
        <v>9.3986599581374897E-5</v>
      </c>
      <c r="AG43" s="58">
        <f t="shared" si="17"/>
        <v>4.7003714045377185E-4</v>
      </c>
      <c r="AI43" s="58">
        <f>'Male Inactive'!AI43*'Diabetes Epi'!$BW96</f>
        <v>2.6256361681808709E-3</v>
      </c>
      <c r="AJ43" s="58">
        <f>'Male Inactive'!AJ43*'Diabetes Epi'!$BW96</f>
        <v>0</v>
      </c>
      <c r="AK43" s="58">
        <f t="shared" si="20"/>
        <v>2.6221922003986098E-3</v>
      </c>
      <c r="AL43" s="58">
        <f t="shared" si="20"/>
        <v>0</v>
      </c>
      <c r="AM43" s="58">
        <f t="shared" si="18"/>
        <v>2.3813693066907372E-2</v>
      </c>
    </row>
    <row r="44" spans="1:39">
      <c r="A44" s="58">
        <v>46</v>
      </c>
      <c r="B44" s="58">
        <f>'ACM Rates'!M57-(SUM(C44:F44))</f>
        <v>2.2523523788152934E-3</v>
      </c>
      <c r="C44" s="58">
        <f t="shared" si="2"/>
        <v>0</v>
      </c>
      <c r="D44" s="58">
        <f t="shared" si="3"/>
        <v>1.5367301198054923E-4</v>
      </c>
      <c r="E44" s="58">
        <f t="shared" si="4"/>
        <v>0</v>
      </c>
      <c r="F44" s="58">
        <f t="shared" si="5"/>
        <v>9.3974609204157435E-5</v>
      </c>
      <c r="G44" s="58">
        <f t="shared" si="0"/>
        <v>2.5000000000000001E-3</v>
      </c>
      <c r="H44" s="58">
        <f t="shared" si="1"/>
        <v>2.2498177365224414E-3</v>
      </c>
      <c r="I44" s="58">
        <f t="shared" si="13"/>
        <v>9754.5130795986879</v>
      </c>
      <c r="J44" s="58">
        <f t="shared" si="14"/>
        <v>21.94587653762127</v>
      </c>
      <c r="K44" s="58">
        <f t="shared" si="6"/>
        <v>9743.5401413298769</v>
      </c>
      <c r="L44" s="58">
        <f t="shared" si="7"/>
        <v>340149.73304428789</v>
      </c>
      <c r="M44" s="58">
        <f t="shared" si="8"/>
        <v>34.871011014963145</v>
      </c>
      <c r="O44" s="58">
        <f>'Quintile Functions'!$DJ52</f>
        <v>14034.088342400002</v>
      </c>
      <c r="Q44" s="58">
        <f>'Male Inactive'!Q44*'MI Epi'!DD62</f>
        <v>4.9964506998771902E-4</v>
      </c>
      <c r="R44" s="58">
        <f>'Male Inactive'!R44*'MI Epi'!DD62</f>
        <v>0</v>
      </c>
      <c r="S44" s="58">
        <f t="shared" si="9"/>
        <v>4.9952026817612349E-4</v>
      </c>
      <c r="T44" s="58">
        <f t="shared" si="9"/>
        <v>0</v>
      </c>
      <c r="U44" s="58">
        <f t="shared" si="15"/>
        <v>9.1620073312450537E-4</v>
      </c>
      <c r="W44" s="58">
        <f>'Male Inactive'!W44*'Stroke Epi'!$CS70</f>
        <v>3.0734602396109847E-4</v>
      </c>
      <c r="X44" s="58">
        <f>'Male Inactive'!X44*'Stroke Epi'!$CS70</f>
        <v>1.5367301198054923E-4</v>
      </c>
      <c r="Y44" s="58">
        <f t="shared" si="10"/>
        <v>3.0729879801028037E-4</v>
      </c>
      <c r="Z44" s="58">
        <f t="shared" si="10"/>
        <v>1.536612048880226E-4</v>
      </c>
      <c r="AA44" s="58">
        <f t="shared" si="16"/>
        <v>9.2531190467342564E-4</v>
      </c>
      <c r="AC44" s="58">
        <f>'Male Inactive'!AC44*'Bowel Cancer Epi'!$CP87</f>
        <v>9.3974609204157435E-5</v>
      </c>
      <c r="AD44" s="58">
        <f>'Male Inactive'!AD44*'Bowel Cancer Epi'!$CP87</f>
        <v>9.3974609204157435E-5</v>
      </c>
      <c r="AE44" s="58">
        <f t="shared" si="19"/>
        <v>9.397019372892057E-5</v>
      </c>
      <c r="AF44" s="58">
        <f t="shared" si="19"/>
        <v>9.397019372892057E-5</v>
      </c>
      <c r="AG44" s="58">
        <f t="shared" si="17"/>
        <v>4.7003714045377185E-4</v>
      </c>
      <c r="AI44" s="58">
        <f>'Male Inactive'!AI44*'Diabetes Epi'!$BW97</f>
        <v>2.6297689792956253E-3</v>
      </c>
      <c r="AJ44" s="58">
        <f>'Male Inactive'!AJ44*'Diabetes Epi'!$BW97</f>
        <v>0</v>
      </c>
      <c r="AK44" s="58">
        <f t="shared" si="20"/>
        <v>2.6263141659705891E-3</v>
      </c>
      <c r="AL44" s="58">
        <f t="shared" si="20"/>
        <v>0</v>
      </c>
      <c r="AM44" s="58">
        <f t="shared" si="18"/>
        <v>2.6373441187083253E-2</v>
      </c>
    </row>
    <row r="45" spans="1:39">
      <c r="A45" s="58">
        <v>47</v>
      </c>
      <c r="B45" s="58">
        <f>'ACM Rates'!M58-(SUM(C45:F45))</f>
        <v>2.2525763446386718E-3</v>
      </c>
      <c r="C45" s="58">
        <f t="shared" si="2"/>
        <v>0</v>
      </c>
      <c r="D45" s="58">
        <f t="shared" si="3"/>
        <v>1.5346760197985581E-4</v>
      </c>
      <c r="E45" s="58">
        <f t="shared" si="4"/>
        <v>0</v>
      </c>
      <c r="F45" s="58">
        <f t="shared" si="5"/>
        <v>9.3956053381472439E-5</v>
      </c>
      <c r="G45" s="58">
        <f t="shared" si="0"/>
        <v>2.5000000000000001E-3</v>
      </c>
      <c r="H45" s="58">
        <f t="shared" si="1"/>
        <v>2.2500411984385238E-3</v>
      </c>
      <c r="I45" s="58">
        <f t="shared" si="13"/>
        <v>9732.5672030610658</v>
      </c>
      <c r="J45" s="58">
        <f t="shared" si="14"/>
        <v>21.898677173458992</v>
      </c>
      <c r="K45" s="58">
        <f t="shared" si="6"/>
        <v>9721.6178644743359</v>
      </c>
      <c r="L45" s="58">
        <f t="shared" si="7"/>
        <v>330428.11517981358</v>
      </c>
      <c r="M45" s="58">
        <f t="shared" si="8"/>
        <v>33.950766358529542</v>
      </c>
      <c r="O45" s="58">
        <f>'Quintile Functions'!$DJ53</f>
        <v>13898.9771332</v>
      </c>
      <c r="Q45" s="58">
        <f>'Male Inactive'!Q45*'MI Epi'!DD63</f>
        <v>4.994737240422611E-4</v>
      </c>
      <c r="R45" s="58">
        <f>'Male Inactive'!R45*'MI Epi'!DD63</f>
        <v>0</v>
      </c>
      <c r="S45" s="58">
        <f t="shared" si="9"/>
        <v>4.9934900780679303E-4</v>
      </c>
      <c r="T45" s="58">
        <f t="shared" si="9"/>
        <v>0</v>
      </c>
      <c r="U45" s="58">
        <f t="shared" si="15"/>
        <v>1.4152633404647154E-3</v>
      </c>
      <c r="W45" s="58">
        <f>'Male Inactive'!W45*'Stroke Epi'!$CS71</f>
        <v>3.0693520395971163E-4</v>
      </c>
      <c r="X45" s="58">
        <f>'Male Inactive'!X45*'Stroke Epi'!$CS71</f>
        <v>1.5346760197985581E-4</v>
      </c>
      <c r="Y45" s="58">
        <f t="shared" si="10"/>
        <v>3.0688810416901191E-4</v>
      </c>
      <c r="Z45" s="58">
        <f t="shared" si="10"/>
        <v>1.534558264297825E-4</v>
      </c>
      <c r="AA45" s="58">
        <f t="shared" si="16"/>
        <v>1.0788309250194016E-3</v>
      </c>
      <c r="AC45" s="58">
        <f>'Male Inactive'!AC45*'Bowel Cancer Epi'!$CP88</f>
        <v>9.3956053381472439E-5</v>
      </c>
      <c r="AD45" s="58">
        <f>'Male Inactive'!AD45*'Bowel Cancer Epi'!$CP88</f>
        <v>9.3956053381472439E-5</v>
      </c>
      <c r="AE45" s="58">
        <f t="shared" si="19"/>
        <v>9.3951639649758611E-5</v>
      </c>
      <c r="AF45" s="58">
        <f t="shared" si="19"/>
        <v>9.3951639649758611E-5</v>
      </c>
      <c r="AG45" s="58">
        <f t="shared" si="17"/>
        <v>4.7003714045377185E-4</v>
      </c>
      <c r="AI45" s="58">
        <f>'Male Inactive'!AI45*'Diabetes Epi'!$BW98</f>
        <v>2.6344675890157582E-3</v>
      </c>
      <c r="AJ45" s="58">
        <f>'Male Inactive'!AJ45*'Diabetes Epi'!$BW98</f>
        <v>0</v>
      </c>
      <c r="AK45" s="58">
        <f t="shared" si="20"/>
        <v>2.631000424656027E-3</v>
      </c>
      <c r="AL45" s="58">
        <f t="shared" si="20"/>
        <v>0</v>
      </c>
      <c r="AM45" s="58">
        <f t="shared" si="18"/>
        <v>2.8930490410858812E-2</v>
      </c>
    </row>
    <row r="46" spans="1:39">
      <c r="A46" s="58">
        <v>48</v>
      </c>
      <c r="B46" s="58">
        <f>'ACM Rates'!M59-(SUM(C46:F46))</f>
        <v>2.2528567586335268E-3</v>
      </c>
      <c r="C46" s="58">
        <f t="shared" si="2"/>
        <v>0</v>
      </c>
      <c r="D46" s="58">
        <f t="shared" si="3"/>
        <v>1.5320828066168606E-4</v>
      </c>
      <c r="E46" s="58">
        <f t="shared" si="4"/>
        <v>0</v>
      </c>
      <c r="F46" s="58">
        <f t="shared" si="5"/>
        <v>9.3934960704787193E-5</v>
      </c>
      <c r="G46" s="58">
        <f t="shared" si="0"/>
        <v>2.5000000000000001E-3</v>
      </c>
      <c r="H46" s="58">
        <f t="shared" si="1"/>
        <v>2.2503209814510594E-3</v>
      </c>
      <c r="I46" s="58">
        <f t="shared" si="13"/>
        <v>9710.6685258876059</v>
      </c>
      <c r="J46" s="58">
        <f t="shared" si="14"/>
        <v>21.852121127721311</v>
      </c>
      <c r="K46" s="58">
        <f t="shared" si="6"/>
        <v>9699.7424653237449</v>
      </c>
      <c r="L46" s="58">
        <f t="shared" si="7"/>
        <v>320728.3727144897</v>
      </c>
      <c r="M46" s="58">
        <f t="shared" si="8"/>
        <v>33.028454411708324</v>
      </c>
      <c r="O46" s="58">
        <f>'Quintile Functions'!$DJ54</f>
        <v>13748.184532800004</v>
      </c>
      <c r="Q46" s="58">
        <f>'Male Inactive'!Q46*'MI Epi'!DD64</f>
        <v>4.9927810307610876E-4</v>
      </c>
      <c r="R46" s="58">
        <f>'Male Inactive'!R46*'MI Epi'!DD64</f>
        <v>0</v>
      </c>
      <c r="S46" s="58">
        <f t="shared" si="9"/>
        <v>4.9915348450468855E-4</v>
      </c>
      <c r="T46" s="58">
        <f t="shared" si="9"/>
        <v>0</v>
      </c>
      <c r="U46" s="58">
        <f t="shared" si="15"/>
        <v>1.913905637926662E-3</v>
      </c>
      <c r="W46" s="58">
        <f>'Male Inactive'!W46*'Stroke Epi'!$CS72</f>
        <v>3.0641656132337212E-4</v>
      </c>
      <c r="X46" s="58">
        <f>'Male Inactive'!X46*'Stroke Epi'!$CS72</f>
        <v>1.5320828066168606E-4</v>
      </c>
      <c r="Y46" s="58">
        <f t="shared" si="10"/>
        <v>3.06369620563407E-4</v>
      </c>
      <c r="Z46" s="58">
        <f t="shared" si="10"/>
        <v>1.5319654487244705E-4</v>
      </c>
      <c r="AA46" s="58">
        <f t="shared" si="16"/>
        <v>1.2321211985581195E-3</v>
      </c>
      <c r="AC46" s="58">
        <f>'Male Inactive'!AC46*'Bowel Cancer Epi'!$CP89</f>
        <v>9.3934960704787193E-5</v>
      </c>
      <c r="AD46" s="58">
        <f>'Male Inactive'!AD46*'Bowel Cancer Epi'!$CP89</f>
        <v>9.3934960704787193E-5</v>
      </c>
      <c r="AE46" s="58">
        <f t="shared" si="19"/>
        <v>9.3930548954457294E-5</v>
      </c>
      <c r="AF46" s="58">
        <f t="shared" si="19"/>
        <v>9.3930548954457294E-5</v>
      </c>
      <c r="AG46" s="58">
        <f t="shared" si="17"/>
        <v>4.7003714045377185E-4</v>
      </c>
      <c r="AI46" s="58">
        <f>'Male Inactive'!AI46*'Diabetes Epi'!$BW99</f>
        <v>2.6396314220981151E-3</v>
      </c>
      <c r="AJ46" s="58">
        <f>'Male Inactive'!AJ46*'Diabetes Epi'!$BW99</f>
        <v>0</v>
      </c>
      <c r="AK46" s="58">
        <f t="shared" si="20"/>
        <v>2.6361506583938432E-3</v>
      </c>
      <c r="AL46" s="58">
        <f t="shared" si="20"/>
        <v>0</v>
      </c>
      <c r="AM46" s="58">
        <f t="shared" si="18"/>
        <v>3.1485374702958362E-2</v>
      </c>
    </row>
    <row r="47" spans="1:39">
      <c r="A47" s="58">
        <v>49</v>
      </c>
      <c r="B47" s="58">
        <f>'ACM Rates'!M60-(SUM(C47:F47))</f>
        <v>2.2532138490536794E-3</v>
      </c>
      <c r="C47" s="58">
        <f t="shared" si="2"/>
        <v>0</v>
      </c>
      <c r="D47" s="58">
        <f t="shared" si="3"/>
        <v>1.5287526752655672E-4</v>
      </c>
      <c r="E47" s="58">
        <f t="shared" si="4"/>
        <v>0</v>
      </c>
      <c r="F47" s="58">
        <f t="shared" si="5"/>
        <v>9.3910883419764208E-5</v>
      </c>
      <c r="G47" s="58">
        <f t="shared" si="0"/>
        <v>2.5000000000000005E-3</v>
      </c>
      <c r="H47" s="58">
        <f t="shared" si="1"/>
        <v>2.2506772682395759E-3</v>
      </c>
      <c r="I47" s="58">
        <f t="shared" si="13"/>
        <v>9688.8164047598839</v>
      </c>
      <c r="J47" s="58">
        <f t="shared" si="14"/>
        <v>21.806398838339764</v>
      </c>
      <c r="K47" s="58">
        <f t="shared" si="6"/>
        <v>9677.9132053407138</v>
      </c>
      <c r="L47" s="58">
        <f t="shared" si="7"/>
        <v>311050.45950914908</v>
      </c>
      <c r="M47" s="58">
        <f t="shared" si="8"/>
        <v>32.104072005775386</v>
      </c>
      <c r="O47" s="58">
        <f>'Quintile Functions'!$DJ55</f>
        <v>13581.9977516</v>
      </c>
      <c r="Q47" s="58">
        <f>'Male Inactive'!Q47*'MI Epi'!DD65</f>
        <v>4.9905186833140778E-4</v>
      </c>
      <c r="R47" s="58">
        <f>'Male Inactive'!R47*'MI Epi'!DD65</f>
        <v>0</v>
      </c>
      <c r="S47" s="58">
        <f t="shared" si="9"/>
        <v>4.9892736266021753E-4</v>
      </c>
      <c r="T47" s="58">
        <f t="shared" si="9"/>
        <v>0</v>
      </c>
      <c r="U47" s="58">
        <f t="shared" si="15"/>
        <v>2.4121037897631664E-3</v>
      </c>
      <c r="W47" s="58">
        <f>'Male Inactive'!W47*'Stroke Epi'!$CS73</f>
        <v>3.0575053505311345E-4</v>
      </c>
      <c r="X47" s="58">
        <f>'Male Inactive'!X47*'Stroke Epi'!$CS73</f>
        <v>1.5287526752655672E-4</v>
      </c>
      <c r="Y47" s="58">
        <f t="shared" si="10"/>
        <v>3.0570379812167037E-4</v>
      </c>
      <c r="Z47" s="58">
        <f t="shared" si="10"/>
        <v>1.528635826982816E-4</v>
      </c>
      <c r="AA47" s="58">
        <f t="shared" si="16"/>
        <v>1.3851289867199571E-3</v>
      </c>
      <c r="AC47" s="58">
        <f>'Male Inactive'!AC47*'Bowel Cancer Epi'!$CP90</f>
        <v>9.3910883419764208E-5</v>
      </c>
      <c r="AD47" s="58">
        <f>'Male Inactive'!AD47*'Bowel Cancer Epi'!$CP90</f>
        <v>9.3910883419764208E-5</v>
      </c>
      <c r="AE47" s="58">
        <f t="shared" si="19"/>
        <v>9.390647393081597E-5</v>
      </c>
      <c r="AF47" s="58">
        <f t="shared" si="19"/>
        <v>9.390647393081597E-5</v>
      </c>
      <c r="AG47" s="58">
        <f t="shared" si="17"/>
        <v>4.700371404537719E-4</v>
      </c>
      <c r="AI47" s="58">
        <f>'Male Inactive'!AI47*'Diabetes Epi'!$BW100</f>
        <v>2.6451491535746463E-3</v>
      </c>
      <c r="AJ47" s="58">
        <f>'Male Inactive'!AJ47*'Diabetes Epi'!$BW100</f>
        <v>0</v>
      </c>
      <c r="AK47" s="58">
        <f t="shared" si="20"/>
        <v>2.6416538291164082E-3</v>
      </c>
      <c r="AL47" s="58">
        <f t="shared" si="20"/>
        <v>0</v>
      </c>
      <c r="AM47" s="58">
        <f t="shared" si="18"/>
        <v>3.4038525170099226E-2</v>
      </c>
    </row>
    <row r="48" spans="1:39">
      <c r="A48" s="58">
        <v>50</v>
      </c>
      <c r="B48" s="58">
        <f>'ACM Rates'!M61-(SUM(C48:F48))</f>
        <v>3.4536840279273781E-3</v>
      </c>
      <c r="C48" s="58">
        <f t="shared" si="2"/>
        <v>0</v>
      </c>
      <c r="D48" s="58">
        <f t="shared" si="3"/>
        <v>1.5243267434382897E-4</v>
      </c>
      <c r="E48" s="58">
        <f t="shared" si="4"/>
        <v>0</v>
      </c>
      <c r="F48" s="58">
        <f t="shared" si="5"/>
        <v>9.3883297728792895E-5</v>
      </c>
      <c r="G48" s="58">
        <f t="shared" si="0"/>
        <v>3.7000000000000002E-3</v>
      </c>
      <c r="H48" s="58">
        <f t="shared" si="1"/>
        <v>3.4477269212064288E-3</v>
      </c>
      <c r="I48" s="58">
        <f t="shared" si="13"/>
        <v>9667.0100059215438</v>
      </c>
      <c r="J48" s="58">
        <f t="shared" si="14"/>
        <v>33.329210644987626</v>
      </c>
      <c r="K48" s="58">
        <f t="shared" si="6"/>
        <v>9650.3454005990498</v>
      </c>
      <c r="L48" s="58">
        <f t="shared" si="7"/>
        <v>301400.11410855001</v>
      </c>
      <c r="M48" s="58">
        <f t="shared" si="8"/>
        <v>31.178214765881783</v>
      </c>
      <c r="O48" s="58">
        <f>'Quintile Functions'!$DJ56</f>
        <v>13400.704000000002</v>
      </c>
      <c r="Q48" s="58">
        <f>'Male Inactive'!Q48*'MI Epi'!DD66</f>
        <v>1.4132317403242965E-3</v>
      </c>
      <c r="R48" s="58">
        <f>'Male Inactive'!R48*'MI Epi'!DD66</f>
        <v>0</v>
      </c>
      <c r="S48" s="58">
        <f t="shared" si="9"/>
        <v>1.412233598605539E-3</v>
      </c>
      <c r="T48" s="58">
        <f t="shared" si="9"/>
        <v>0</v>
      </c>
      <c r="U48" s="58">
        <f t="shared" si="15"/>
        <v>2.9098276878410947E-3</v>
      </c>
      <c r="W48" s="58">
        <f>'Male Inactive'!W48*'Stroke Epi'!$CS74</f>
        <v>6.0973069737531587E-4</v>
      </c>
      <c r="X48" s="58">
        <f>'Male Inactive'!X48*'Stroke Epi'!$CS74</f>
        <v>1.5243267434382897E-4</v>
      </c>
      <c r="Y48" s="58">
        <f t="shared" si="10"/>
        <v>6.0954484938802178E-4</v>
      </c>
      <c r="Z48" s="58">
        <f t="shared" si="10"/>
        <v>1.5242105707402587E-4</v>
      </c>
      <c r="AA48" s="58">
        <f t="shared" si="16"/>
        <v>1.5377808336388518E-3</v>
      </c>
      <c r="AC48" s="58">
        <f>'Male Inactive'!AC48*'Bowel Cancer Epi'!$CP91</f>
        <v>2.8164989318637862E-4</v>
      </c>
      <c r="AD48" s="58">
        <f>'Male Inactive'!AD48*'Bowel Cancer Epi'!$CP91</f>
        <v>9.3883297728792895E-5</v>
      </c>
      <c r="AE48" s="58">
        <f t="shared" si="19"/>
        <v>2.8161023357864412E-4</v>
      </c>
      <c r="AF48" s="58">
        <f t="shared" si="19"/>
        <v>9.3878890829901529E-5</v>
      </c>
      <c r="AG48" s="58">
        <f t="shared" si="17"/>
        <v>4.7003714045377185E-4</v>
      </c>
      <c r="AI48" s="58">
        <f>'Male Inactive'!AI48*'Diabetes Epi'!$BW101</f>
        <v>3.6787943638472761E-3</v>
      </c>
      <c r="AJ48" s="58">
        <f>'Male Inactive'!AJ48*'Diabetes Epi'!$BW101</f>
        <v>0</v>
      </c>
      <c r="AK48" s="58">
        <f t="shared" si="20"/>
        <v>3.6720358900800276E-3</v>
      </c>
      <c r="AL48" s="58">
        <f t="shared" si="20"/>
        <v>0</v>
      </c>
      <c r="AM48" s="58">
        <f t="shared" si="18"/>
        <v>3.6590260998862568E-2</v>
      </c>
    </row>
    <row r="49" spans="1:39">
      <c r="A49" s="58">
        <v>51</v>
      </c>
      <c r="B49" s="58">
        <f>'ACM Rates'!M62-(SUM(C49:F49))</f>
        <v>3.4543544928170374E-3</v>
      </c>
      <c r="C49" s="58">
        <f t="shared" si="2"/>
        <v>0</v>
      </c>
      <c r="D49" s="58">
        <f t="shared" si="3"/>
        <v>1.5179392679450545E-4</v>
      </c>
      <c r="E49" s="58">
        <f t="shared" si="4"/>
        <v>0</v>
      </c>
      <c r="F49" s="58">
        <f t="shared" si="5"/>
        <v>9.3851580388457326E-5</v>
      </c>
      <c r="G49" s="58">
        <f t="shared" si="0"/>
        <v>3.7000000000000002E-3</v>
      </c>
      <c r="H49" s="58">
        <f t="shared" si="1"/>
        <v>3.4483950742922875E-3</v>
      </c>
      <c r="I49" s="58">
        <f t="shared" si="13"/>
        <v>9633.6807952765557</v>
      </c>
      <c r="J49" s="58">
        <f t="shared" si="14"/>
        <v>33.220737401735882</v>
      </c>
      <c r="K49" s="58">
        <f t="shared" si="6"/>
        <v>9617.0704265756867</v>
      </c>
      <c r="L49" s="58">
        <f t="shared" si="7"/>
        <v>291783.04368197429</v>
      </c>
      <c r="M49" s="58">
        <f t="shared" si="8"/>
        <v>30.287804825860231</v>
      </c>
      <c r="O49" s="58">
        <f>'Quintile Functions'!$DJ57</f>
        <v>13204.590488400005</v>
      </c>
      <c r="Q49" s="58">
        <f>'Male Inactive'!Q49*'MI Epi'!DD67</f>
        <v>1.4123510698335479E-3</v>
      </c>
      <c r="R49" s="58">
        <f>'Male Inactive'!R49*'MI Epi'!DD67</f>
        <v>0</v>
      </c>
      <c r="S49" s="58">
        <f t="shared" si="9"/>
        <v>1.4113541714400046E-3</v>
      </c>
      <c r="T49" s="58">
        <f t="shared" si="9"/>
        <v>0</v>
      </c>
      <c r="U49" s="58">
        <f t="shared" si="15"/>
        <v>4.3179519300197118E-3</v>
      </c>
      <c r="W49" s="58">
        <f>'Male Inactive'!W49*'Stroke Epi'!$CS75</f>
        <v>6.0717570717802182E-4</v>
      </c>
      <c r="X49" s="58">
        <f>'Male Inactive'!X49*'Stroke Epi'!$CS75</f>
        <v>1.5179392679450545E-4</v>
      </c>
      <c r="Y49" s="58">
        <f t="shared" si="10"/>
        <v>6.0699141330977646E-4</v>
      </c>
      <c r="Z49" s="58">
        <f t="shared" si="10"/>
        <v>1.5178240667934606E-4</v>
      </c>
      <c r="AA49" s="58">
        <f t="shared" si="16"/>
        <v>1.994271248498004E-3</v>
      </c>
      <c r="AC49" s="58">
        <f>'Male Inactive'!AC49*'Bowel Cancer Epi'!$CP92</f>
        <v>2.8155474116537196E-4</v>
      </c>
      <c r="AD49" s="58">
        <f>'Male Inactive'!AD49*'Bowel Cancer Epi'!$CP92</f>
        <v>9.3851580388457326E-5</v>
      </c>
      <c r="AE49" s="58">
        <f t="shared" si="19"/>
        <v>2.8151510834895088E-4</v>
      </c>
      <c r="AF49" s="58">
        <f t="shared" si="19"/>
        <v>9.3847176466654858E-5</v>
      </c>
      <c r="AG49" s="58">
        <f t="shared" si="17"/>
        <v>6.5769785987918733E-4</v>
      </c>
      <c r="AI49" s="58">
        <f>'Male Inactive'!AI49*'Diabetes Epi'!$BW102</f>
        <v>3.6868898964777857E-3</v>
      </c>
      <c r="AJ49" s="58">
        <f>'Male Inactive'!AJ49*'Diabetes Epi'!$BW102</f>
        <v>0</v>
      </c>
      <c r="AK49" s="58">
        <f t="shared" si="20"/>
        <v>3.6801016629757211E-3</v>
      </c>
      <c r="AL49" s="58">
        <f t="shared" si="20"/>
        <v>0</v>
      </c>
      <c r="AM49" s="58">
        <f t="shared" si="18"/>
        <v>4.0127936137327375E-2</v>
      </c>
    </row>
    <row r="50" spans="1:39">
      <c r="A50" s="58">
        <v>52</v>
      </c>
      <c r="B50" s="58">
        <f>'ACM Rates'!M63-(SUM(C50:F50))</f>
        <v>3.4557016058928552E-3</v>
      </c>
      <c r="C50" s="58">
        <f t="shared" si="2"/>
        <v>0</v>
      </c>
      <c r="D50" s="58">
        <f t="shared" si="3"/>
        <v>1.5048341959434414E-4</v>
      </c>
      <c r="E50" s="58">
        <f t="shared" si="4"/>
        <v>0</v>
      </c>
      <c r="F50" s="58">
        <f t="shared" si="5"/>
        <v>9.3814974512800879E-5</v>
      </c>
      <c r="G50" s="58">
        <f t="shared" si="0"/>
        <v>3.7000000000000002E-3</v>
      </c>
      <c r="H50" s="58">
        <f t="shared" si="1"/>
        <v>3.4497375410857956E-3</v>
      </c>
      <c r="I50" s="58">
        <f t="shared" si="13"/>
        <v>9600.4600578748195</v>
      </c>
      <c r="J50" s="58">
        <f t="shared" si="14"/>
        <v>33.119067473345474</v>
      </c>
      <c r="K50" s="58">
        <f t="shared" si="6"/>
        <v>9583.9005241381456</v>
      </c>
      <c r="L50" s="58">
        <f t="shared" si="7"/>
        <v>282199.14315783617</v>
      </c>
      <c r="M50" s="58">
        <f t="shared" si="8"/>
        <v>29.394335423161422</v>
      </c>
      <c r="O50" s="58">
        <f>'Quintile Functions'!$DJ58</f>
        <v>12993.944427200007</v>
      </c>
      <c r="Q50" s="58">
        <f>'Male Inactive'!Q50*'MI Epi'!DD68</f>
        <v>1.4113086674526713E-3</v>
      </c>
      <c r="R50" s="58">
        <f>'Male Inactive'!R50*'MI Epi'!DD68</f>
        <v>0</v>
      </c>
      <c r="S50" s="58">
        <f t="shared" si="9"/>
        <v>1.4103132397156326E-3</v>
      </c>
      <c r="T50" s="58">
        <f t="shared" si="9"/>
        <v>0</v>
      </c>
      <c r="U50" s="58">
        <f t="shared" si="15"/>
        <v>5.7232119419912061E-3</v>
      </c>
      <c r="W50" s="58">
        <f>'Male Inactive'!W50*'Stroke Epi'!$CS76</f>
        <v>6.0193367837737654E-4</v>
      </c>
      <c r="X50" s="58">
        <f>'Male Inactive'!X50*'Stroke Epi'!$CS76</f>
        <v>1.5048341959434414E-4</v>
      </c>
      <c r="Y50" s="58">
        <f t="shared" si="10"/>
        <v>6.0175255264449667E-4</v>
      </c>
      <c r="Z50" s="58">
        <f t="shared" si="10"/>
        <v>1.5047209753249469E-4</v>
      </c>
      <c r="AA50" s="58">
        <f t="shared" si="16"/>
        <v>2.4486414102911345E-3</v>
      </c>
      <c r="AC50" s="58">
        <f>'Male Inactive'!AC50*'Bowel Cancer Epi'!$CP93</f>
        <v>2.8144492353840265E-4</v>
      </c>
      <c r="AD50" s="58">
        <f>'Male Inactive'!AD50*'Bowel Cancer Epi'!$CP93</f>
        <v>9.3814974512800879E-5</v>
      </c>
      <c r="AE50" s="58">
        <f t="shared" si="19"/>
        <v>2.81405321631234E-4</v>
      </c>
      <c r="AF50" s="58">
        <f t="shared" si="19"/>
        <v>9.3810574025687821E-5</v>
      </c>
      <c r="AG50" s="58">
        <f t="shared" si="17"/>
        <v>8.4525996513830717E-4</v>
      </c>
      <c r="AI50" s="58">
        <f>'Male Inactive'!AI50*'Diabetes Epi'!$BW103</f>
        <v>3.6948760674728898E-3</v>
      </c>
      <c r="AJ50" s="58">
        <f>'Male Inactive'!AJ50*'Diabetes Epi'!$BW103</f>
        <v>0</v>
      </c>
      <c r="AK50" s="58">
        <f t="shared" si="20"/>
        <v>3.688058412277706E-3</v>
      </c>
      <c r="AL50" s="58">
        <f t="shared" si="20"/>
        <v>0</v>
      </c>
      <c r="AM50" s="58">
        <f t="shared" si="18"/>
        <v>4.3660362915792332E-2</v>
      </c>
    </row>
    <row r="51" spans="1:39">
      <c r="A51" s="58">
        <v>53</v>
      </c>
      <c r="B51" s="58">
        <f>'ACM Rates'!M64-(SUM(C51:F51))</f>
        <v>3.4579849034114146E-3</v>
      </c>
      <c r="C51" s="58">
        <f t="shared" si="2"/>
        <v>0</v>
      </c>
      <c r="D51" s="58">
        <f t="shared" si="3"/>
        <v>1.4824256218245557E-4</v>
      </c>
      <c r="E51" s="58">
        <f t="shared" si="4"/>
        <v>0</v>
      </c>
      <c r="F51" s="58">
        <f t="shared" si="5"/>
        <v>9.3772534406129981E-5</v>
      </c>
      <c r="G51" s="58">
        <f t="shared" si="0"/>
        <v>3.7000000000000002E-3</v>
      </c>
      <c r="H51" s="58">
        <f t="shared" si="1"/>
        <v>3.4520129592293669E-3</v>
      </c>
      <c r="I51" s="58">
        <f t="shared" si="13"/>
        <v>9567.3409904014734</v>
      </c>
      <c r="J51" s="58">
        <f t="shared" si="14"/>
        <v>33.02658508423221</v>
      </c>
      <c r="K51" s="58">
        <f t="shared" si="6"/>
        <v>9550.8276978593567</v>
      </c>
      <c r="L51" s="58">
        <f t="shared" si="7"/>
        <v>272648.31545997685</v>
      </c>
      <c r="M51" s="58">
        <f t="shared" si="8"/>
        <v>28.497815195832768</v>
      </c>
      <c r="O51" s="58">
        <f>'Quintile Functions'!$DJ59</f>
        <v>12769.0530268</v>
      </c>
      <c r="Q51" s="58">
        <f>'Male Inactive'!Q51*'MI Epi'!DD69</f>
        <v>1.410067743494206E-3</v>
      </c>
      <c r="R51" s="58">
        <f>'Male Inactive'!R51*'MI Epi'!DD69</f>
        <v>0</v>
      </c>
      <c r="S51" s="58">
        <f t="shared" si="9"/>
        <v>1.4090740650797295E-3</v>
      </c>
      <c r="T51" s="58">
        <f t="shared" si="9"/>
        <v>0</v>
      </c>
      <c r="U51" s="58">
        <f t="shared" si="15"/>
        <v>7.1254536601313501E-3</v>
      </c>
      <c r="W51" s="58">
        <f>'Male Inactive'!W51*'Stroke Epi'!$CS77</f>
        <v>5.9297024872982228E-4</v>
      </c>
      <c r="X51" s="58">
        <f>'Male Inactive'!X51*'Stroke Epi'!$CS77</f>
        <v>1.4824256218245557E-4</v>
      </c>
      <c r="Y51" s="58">
        <f t="shared" si="10"/>
        <v>5.9279447661619855E-4</v>
      </c>
      <c r="Z51" s="58">
        <f t="shared" si="10"/>
        <v>1.4823157479681992E-4</v>
      </c>
      <c r="AA51" s="58">
        <f t="shared" si="16"/>
        <v>2.8988845904288092E-3</v>
      </c>
      <c r="AC51" s="58">
        <f>'Male Inactive'!AC51*'Bowel Cancer Epi'!$CP94</f>
        <v>2.813176032183899E-4</v>
      </c>
      <c r="AD51" s="58">
        <f>'Male Inactive'!AD51*'Bowel Cancer Epi'!$CP94</f>
        <v>9.3772534406129981E-5</v>
      </c>
      <c r="AE51" s="58">
        <f t="shared" si="19"/>
        <v>2.8127803713173805E-4</v>
      </c>
      <c r="AF51" s="58">
        <f t="shared" si="19"/>
        <v>9.3768137899408188E-5</v>
      </c>
      <c r="AG51" s="58">
        <f t="shared" si="17"/>
        <v>1.0327137315594634E-3</v>
      </c>
      <c r="AI51" s="58">
        <f>'Male Inactive'!AI51*'Diabetes Epi'!$BW104</f>
        <v>3.7024774538679654E-3</v>
      </c>
      <c r="AJ51" s="58">
        <f>'Male Inactive'!AJ51*'Diabetes Epi'!$BW104</f>
        <v>0</v>
      </c>
      <c r="AK51" s="58">
        <f t="shared" si="20"/>
        <v>3.6956317355317791E-3</v>
      </c>
      <c r="AL51" s="58">
        <f t="shared" si="20"/>
        <v>0</v>
      </c>
      <c r="AM51" s="58">
        <f t="shared" si="18"/>
        <v>4.7187399359335351E-2</v>
      </c>
    </row>
    <row r="52" spans="1:39">
      <c r="A52" s="58">
        <v>54</v>
      </c>
      <c r="B52" s="58">
        <f>'ACM Rates'!M65-(SUM(C52:F52))</f>
        <v>3.4581338151892199E-3</v>
      </c>
      <c r="C52" s="58">
        <f t="shared" si="2"/>
        <v>0</v>
      </c>
      <c r="D52" s="58">
        <f t="shared" si="3"/>
        <v>1.4814313928171536E-4</v>
      </c>
      <c r="E52" s="58">
        <f t="shared" si="4"/>
        <v>0</v>
      </c>
      <c r="F52" s="58">
        <f t="shared" si="5"/>
        <v>9.3723045529064904E-5</v>
      </c>
      <c r="G52" s="58">
        <f t="shared" si="0"/>
        <v>3.7000000000000002E-3</v>
      </c>
      <c r="H52" s="58">
        <f t="shared" si="1"/>
        <v>3.4521613569508114E-3</v>
      </c>
      <c r="I52" s="58">
        <f t="shared" si="13"/>
        <v>9534.3144053172418</v>
      </c>
      <c r="J52" s="58">
        <f t="shared" si="14"/>
        <v>32.91399175505564</v>
      </c>
      <c r="K52" s="58">
        <f t="shared" si="6"/>
        <v>9517.8574094397136</v>
      </c>
      <c r="L52" s="58">
        <f t="shared" si="7"/>
        <v>263130.45805053716</v>
      </c>
      <c r="M52" s="58">
        <f t="shared" si="8"/>
        <v>27.598256871389783</v>
      </c>
      <c r="O52" s="58">
        <f>'Quintile Functions'!$DJ60</f>
        <v>12530.2034976</v>
      </c>
      <c r="Q52" s="58">
        <f>'Male Inactive'!Q52*'MI Epi'!DD70</f>
        <v>1.4085812666630208E-3</v>
      </c>
      <c r="R52" s="58">
        <f>'Male Inactive'!R52*'MI Epi'!DD70</f>
        <v>0</v>
      </c>
      <c r="S52" s="58">
        <f t="shared" si="9"/>
        <v>1.4075896817012934E-3</v>
      </c>
      <c r="T52" s="58">
        <f t="shared" si="9"/>
        <v>0</v>
      </c>
      <c r="U52" s="58">
        <f t="shared" si="15"/>
        <v>8.5244874332566604E-3</v>
      </c>
      <c r="W52" s="58">
        <f>'Male Inactive'!W52*'Stroke Epi'!$CS78</f>
        <v>5.9257255712686144E-4</v>
      </c>
      <c r="X52" s="58">
        <f>'Male Inactive'!X52*'Stroke Epi'!$CS78</f>
        <v>1.4814313928171536E-4</v>
      </c>
      <c r="Y52" s="58">
        <f t="shared" si="10"/>
        <v>5.9239702068358824E-4</v>
      </c>
      <c r="Z52" s="58">
        <f t="shared" si="10"/>
        <v>1.4813216662867834E-4</v>
      </c>
      <c r="AA52" s="58">
        <f t="shared" si="16"/>
        <v>3.3422244726715421E-3</v>
      </c>
      <c r="AC52" s="58">
        <f>'Male Inactive'!AC52*'Bowel Cancer Epi'!$CP95</f>
        <v>2.8116913658719463E-4</v>
      </c>
      <c r="AD52" s="58">
        <f>'Male Inactive'!AD52*'Bowel Cancer Epi'!$CP95</f>
        <v>9.3723045529064904E-5</v>
      </c>
      <c r="AE52" s="58">
        <f t="shared" si="19"/>
        <v>2.8112961224990851E-4</v>
      </c>
      <c r="AF52" s="58">
        <f t="shared" si="19"/>
        <v>9.3718653661589713E-5</v>
      </c>
      <c r="AG52" s="58">
        <f t="shared" si="17"/>
        <v>1.2200475526876254E-3</v>
      </c>
      <c r="AI52" s="58">
        <f>'Male Inactive'!AI52*'Diabetes Epi'!$BW105</f>
        <v>3.7093537677131902E-3</v>
      </c>
      <c r="AJ52" s="58">
        <f>'Male Inactive'!AJ52*'Diabetes Epi'!$BW105</f>
        <v>0</v>
      </c>
      <c r="AK52" s="58">
        <f t="shared" si="20"/>
        <v>3.7024826134989253E-3</v>
      </c>
      <c r="AL52" s="58">
        <f t="shared" si="20"/>
        <v>0</v>
      </c>
      <c r="AM52" s="58">
        <f t="shared" si="18"/>
        <v>5.0708643844277555E-2</v>
      </c>
    </row>
    <row r="53" spans="1:39">
      <c r="A53" s="58">
        <v>55</v>
      </c>
      <c r="B53" s="58">
        <f>'ACM Rates'!M66-(SUM(C53:F53))</f>
        <v>5.3970866303716001E-3</v>
      </c>
      <c r="C53" s="58">
        <f t="shared" si="2"/>
        <v>0</v>
      </c>
      <c r="D53" s="58">
        <f t="shared" si="3"/>
        <v>2.2191861520298023E-4</v>
      </c>
      <c r="E53" s="58">
        <f t="shared" si="4"/>
        <v>0</v>
      </c>
      <c r="F53" s="58">
        <f t="shared" si="5"/>
        <v>2.8099475442542015E-4</v>
      </c>
      <c r="G53" s="58">
        <f t="shared" si="0"/>
        <v>5.9000000000000007E-3</v>
      </c>
      <c r="H53" s="58">
        <f t="shared" si="1"/>
        <v>5.3825485245548865E-3</v>
      </c>
      <c r="I53" s="58">
        <f t="shared" si="13"/>
        <v>9501.4004135621853</v>
      </c>
      <c r="J53" s="58">
        <f t="shared" si="14"/>
        <v>51.141748777224329</v>
      </c>
      <c r="K53" s="58">
        <f t="shared" si="6"/>
        <v>9475.8295391735737</v>
      </c>
      <c r="L53" s="58">
        <f t="shared" si="7"/>
        <v>253654.62851136355</v>
      </c>
      <c r="M53" s="58">
        <f t="shared" si="8"/>
        <v>26.696551820855795</v>
      </c>
      <c r="O53" s="58">
        <f>'Quintile Functions'!$DJ61</f>
        <v>12277.683050000009</v>
      </c>
      <c r="Q53" s="58">
        <f>'Male Inactive'!Q53*'MI Epi'!DD71</f>
        <v>2.1515580316116196E-3</v>
      </c>
      <c r="R53" s="58">
        <f>'Male Inactive'!R53*'MI Epi'!DD71</f>
        <v>0</v>
      </c>
      <c r="S53" s="58">
        <f t="shared" si="9"/>
        <v>2.1492450897369064E-3</v>
      </c>
      <c r="T53" s="58">
        <f t="shared" si="9"/>
        <v>0</v>
      </c>
      <c r="U53" s="58">
        <f t="shared" si="15"/>
        <v>9.9200781344051091E-3</v>
      </c>
      <c r="W53" s="58">
        <f>'Male Inactive'!W53*'Stroke Epi'!$CS79</f>
        <v>1.0356202042805746E-3</v>
      </c>
      <c r="X53" s="58">
        <f>'Male Inactive'!X53*'Stroke Epi'!$CS79</f>
        <v>2.2191861520298023E-4</v>
      </c>
      <c r="Y53" s="58">
        <f t="shared" si="10"/>
        <v>1.0350841347476214E-3</v>
      </c>
      <c r="Z53" s="58">
        <f t="shared" si="10"/>
        <v>2.2189399308847335E-4</v>
      </c>
      <c r="AA53" s="58">
        <f t="shared" si="16"/>
        <v>3.7850700935401832E-3</v>
      </c>
      <c r="AC53" s="58">
        <f>'Male Inactive'!AC53*'Bowel Cancer Epi'!$CP96</f>
        <v>4.6832459070903371E-4</v>
      </c>
      <c r="AD53" s="58">
        <f>'Male Inactive'!AD53*'Bowel Cancer Epi'!$CP96</f>
        <v>2.8099475442542015E-4</v>
      </c>
      <c r="AE53" s="58">
        <f t="shared" si="19"/>
        <v>4.6821494386528606E-4</v>
      </c>
      <c r="AF53" s="58">
        <f t="shared" si="19"/>
        <v>2.8095527909699491E-4</v>
      </c>
      <c r="AG53" s="58">
        <f t="shared" si="17"/>
        <v>1.4072474051127065E-3</v>
      </c>
      <c r="AI53" s="58">
        <f>'Male Inactive'!AI53*'Diabetes Epi'!$BW106</f>
        <v>4.7531109791675999E-3</v>
      </c>
      <c r="AJ53" s="58">
        <f>'Male Inactive'!AJ53*'Diabetes Epi'!$BW106</f>
        <v>0</v>
      </c>
      <c r="AK53" s="58">
        <f t="shared" si="20"/>
        <v>4.7418328230288687E-3</v>
      </c>
      <c r="AL53" s="58">
        <f t="shared" si="20"/>
        <v>0</v>
      </c>
      <c r="AM53" s="58">
        <f t="shared" si="18"/>
        <v>5.4223378585588934E-2</v>
      </c>
    </row>
    <row r="54" spans="1:39">
      <c r="A54" s="58">
        <v>56</v>
      </c>
      <c r="B54" s="58">
        <f>'ACM Rates'!M67-(SUM(C54:F54))</f>
        <v>5.3977932201446678E-3</v>
      </c>
      <c r="C54" s="58">
        <f t="shared" si="2"/>
        <v>0</v>
      </c>
      <c r="D54" s="58">
        <f t="shared" si="3"/>
        <v>2.2141972586554686E-4</v>
      </c>
      <c r="E54" s="58">
        <f t="shared" si="4"/>
        <v>0</v>
      </c>
      <c r="F54" s="58">
        <f t="shared" si="5"/>
        <v>2.8078705398978639E-4</v>
      </c>
      <c r="G54" s="58">
        <f t="shared" si="0"/>
        <v>5.9000000000000007E-3</v>
      </c>
      <c r="H54" s="58">
        <f t="shared" si="1"/>
        <v>5.3832513108258429E-3</v>
      </c>
      <c r="I54" s="58">
        <f t="shared" si="13"/>
        <v>9450.2586647849603</v>
      </c>
      <c r="J54" s="58">
        <f t="shared" si="14"/>
        <v>50.873117344846918</v>
      </c>
      <c r="K54" s="58">
        <f t="shared" si="6"/>
        <v>9424.8221061125369</v>
      </c>
      <c r="L54" s="58">
        <f t="shared" si="7"/>
        <v>244229.80640525106</v>
      </c>
      <c r="M54" s="58">
        <f t="shared" si="8"/>
        <v>25.84371656569979</v>
      </c>
      <c r="O54" s="58">
        <f>'Quintile Functions'!$DJ62</f>
        <v>12011.7788944</v>
      </c>
      <c r="Q54" s="58">
        <f>'Male Inactive'!Q54*'MI Epi'!DD72</f>
        <v>2.1481999152844653E-3</v>
      </c>
      <c r="R54" s="58">
        <f>'Male Inactive'!R54*'MI Epi'!DD72</f>
        <v>0</v>
      </c>
      <c r="S54" s="58">
        <f t="shared" si="9"/>
        <v>2.1458941851983937E-3</v>
      </c>
      <c r="T54" s="58">
        <f t="shared" si="9"/>
        <v>0</v>
      </c>
      <c r="U54" s="58">
        <f t="shared" si="15"/>
        <v>1.2048002544921839E-2</v>
      </c>
      <c r="W54" s="58">
        <f>'Male Inactive'!W54*'Stroke Epi'!$CS80</f>
        <v>1.0332920540392187E-3</v>
      </c>
      <c r="X54" s="58">
        <f>'Male Inactive'!X54*'Stroke Epi'!$CS80</f>
        <v>2.2141972586554686E-4</v>
      </c>
      <c r="Y54" s="58">
        <f t="shared" si="10"/>
        <v>1.0327583916303062E-3</v>
      </c>
      <c r="Z54" s="58">
        <f t="shared" si="10"/>
        <v>2.2139521432718023E-4</v>
      </c>
      <c r="AA54" s="58">
        <f t="shared" si="16"/>
        <v>4.5953620524321016E-3</v>
      </c>
      <c r="AC54" s="58">
        <f>'Male Inactive'!AC54*'Bowel Cancer Epi'!$CP97</f>
        <v>4.6797842331631069E-4</v>
      </c>
      <c r="AD54" s="58">
        <f>'Male Inactive'!AD54*'Bowel Cancer Epi'!$CP97</f>
        <v>2.8078705398978639E-4</v>
      </c>
      <c r="AE54" s="58">
        <f t="shared" si="19"/>
        <v>4.6786893849348754E-4</v>
      </c>
      <c r="AF54" s="58">
        <f t="shared" si="19"/>
        <v>2.8074763699426075E-4</v>
      </c>
      <c r="AG54" s="58">
        <f t="shared" si="17"/>
        <v>1.5942961015223747E-3</v>
      </c>
      <c r="AI54" s="58">
        <f>'Male Inactive'!AI54*'Diabetes Epi'!$BW107</f>
        <v>4.7581194194029341E-3</v>
      </c>
      <c r="AJ54" s="58">
        <f>'Male Inactive'!AJ54*'Diabetes Epi'!$BW107</f>
        <v>0</v>
      </c>
      <c r="AK54" s="58">
        <f t="shared" si="20"/>
        <v>4.7468175015951131E-3</v>
      </c>
      <c r="AL54" s="58">
        <f t="shared" si="20"/>
        <v>0</v>
      </c>
      <c r="AM54" s="58">
        <f t="shared" si="18"/>
        <v>5.8708093212265139E-2</v>
      </c>
    </row>
    <row r="55" spans="1:39">
      <c r="A55" s="58">
        <v>57</v>
      </c>
      <c r="B55" s="58">
        <f>'ACM Rates'!M68-(SUM(C55:F55))</f>
        <v>5.3988295891355866E-3</v>
      </c>
      <c r="C55" s="58">
        <f t="shared" si="2"/>
        <v>0</v>
      </c>
      <c r="D55" s="58">
        <f t="shared" si="3"/>
        <v>2.2063455836892498E-4</v>
      </c>
      <c r="E55" s="58">
        <f t="shared" si="4"/>
        <v>0</v>
      </c>
      <c r="F55" s="58">
        <f t="shared" si="5"/>
        <v>2.8053585249548924E-4</v>
      </c>
      <c r="G55" s="58">
        <f t="shared" si="0"/>
        <v>5.9000000000000007E-3</v>
      </c>
      <c r="H55" s="58">
        <f t="shared" si="1"/>
        <v>5.3842821002478836E-3</v>
      </c>
      <c r="I55" s="58">
        <f t="shared" si="13"/>
        <v>9399.3855474401134</v>
      </c>
      <c r="J55" s="58">
        <f t="shared" si="14"/>
        <v>50.608943356410457</v>
      </c>
      <c r="K55" s="58">
        <f t="shared" si="6"/>
        <v>9374.0810757619074</v>
      </c>
      <c r="L55" s="58">
        <f t="shared" si="7"/>
        <v>234855.72532948913</v>
      </c>
      <c r="M55" s="58">
        <f t="shared" si="8"/>
        <v>24.986284916618956</v>
      </c>
      <c r="O55" s="58">
        <f>'Quintile Functions'!$DJ63</f>
        <v>11732.7782412</v>
      </c>
      <c r="Q55" s="58">
        <f>'Male Inactive'!Q55*'MI Epi'!DD73</f>
        <v>2.1440266549683988E-3</v>
      </c>
      <c r="R55" s="58">
        <f>'Male Inactive'!R55*'MI Epi'!DD73</f>
        <v>0</v>
      </c>
      <c r="S55" s="58">
        <f t="shared" si="9"/>
        <v>2.1417298715680211E-3</v>
      </c>
      <c r="T55" s="58">
        <f t="shared" si="9"/>
        <v>0</v>
      </c>
      <c r="U55" s="58">
        <f t="shared" si="15"/>
        <v>1.416804299151583E-2</v>
      </c>
      <c r="W55" s="58">
        <f>'Male Inactive'!W55*'Stroke Epi'!$CS81</f>
        <v>1.0296279390549833E-3</v>
      </c>
      <c r="X55" s="58">
        <f>'Male Inactive'!X55*'Stroke Epi'!$CS81</f>
        <v>2.2063455836892498E-4</v>
      </c>
      <c r="Y55" s="58">
        <f t="shared" si="10"/>
        <v>1.0290980540855754E-3</v>
      </c>
      <c r="Z55" s="58">
        <f t="shared" si="10"/>
        <v>2.2061022035468891E-4</v>
      </c>
      <c r="AA55" s="58">
        <f t="shared" si="16"/>
        <v>5.4031755682259746E-3</v>
      </c>
      <c r="AC55" s="58">
        <f>'Male Inactive'!AC55*'Bowel Cancer Epi'!$CP98</f>
        <v>4.6755975415914885E-4</v>
      </c>
      <c r="AD55" s="58">
        <f>'Male Inactive'!AD55*'Bowel Cancer Epi'!$CP98</f>
        <v>2.8053585249548924E-4</v>
      </c>
      <c r="AE55" s="58">
        <f t="shared" si="19"/>
        <v>4.6745046513096966E-4</v>
      </c>
      <c r="AF55" s="58">
        <f t="shared" si="19"/>
        <v>2.8049650599271114E-4</v>
      </c>
      <c r="AG55" s="58">
        <f t="shared" si="17"/>
        <v>1.7811715410981825E-3</v>
      </c>
      <c r="AI55" s="58">
        <f>'Male Inactive'!AI55*'Diabetes Epi'!$BW108</f>
        <v>4.759704912523097E-3</v>
      </c>
      <c r="AJ55" s="58">
        <f>'Male Inactive'!AJ55*'Diabetes Epi'!$BW108</f>
        <v>0</v>
      </c>
      <c r="AK55" s="58">
        <f t="shared" si="20"/>
        <v>4.7483954674178985E-3</v>
      </c>
      <c r="AL55" s="58">
        <f t="shared" si="20"/>
        <v>0</v>
      </c>
      <c r="AM55" s="58">
        <f t="shared" si="18"/>
        <v>6.3176234109514992E-2</v>
      </c>
    </row>
    <row r="56" spans="1:39">
      <c r="A56" s="58">
        <v>58</v>
      </c>
      <c r="B56" s="58">
        <f>'ACM Rates'!M69-(SUM(C56:F56))</f>
        <v>5.3980499338644947E-3</v>
      </c>
      <c r="C56" s="58">
        <f t="shared" si="2"/>
        <v>0</v>
      </c>
      <c r="D56" s="58">
        <f t="shared" si="3"/>
        <v>2.2172825711920787E-4</v>
      </c>
      <c r="E56" s="58">
        <f t="shared" si="4"/>
        <v>0</v>
      </c>
      <c r="F56" s="58">
        <f t="shared" si="5"/>
        <v>2.8022180901629838E-4</v>
      </c>
      <c r="G56" s="58">
        <f t="shared" si="0"/>
        <v>5.9000000000000007E-3</v>
      </c>
      <c r="H56" s="58">
        <f t="shared" si="1"/>
        <v>5.3835066425584888E-3</v>
      </c>
      <c r="I56" s="58">
        <f t="shared" si="13"/>
        <v>9348.7766040837032</v>
      </c>
      <c r="J56" s="58">
        <f t="shared" si="14"/>
        <v>50.329200947880004</v>
      </c>
      <c r="K56" s="58">
        <f t="shared" si="6"/>
        <v>9323.6120036097636</v>
      </c>
      <c r="L56" s="58">
        <f t="shared" si="7"/>
        <v>225532.11332587936</v>
      </c>
      <c r="M56" s="58">
        <f t="shared" si="8"/>
        <v>24.124238162602275</v>
      </c>
      <c r="O56" s="58">
        <f>'Quintile Functions'!$DJ64</f>
        <v>11440.968300799999</v>
      </c>
      <c r="Q56" s="58">
        <f>'Male Inactive'!Q56*'MI Epi'!DD74</f>
        <v>2.1386561690590446E-3</v>
      </c>
      <c r="R56" s="58">
        <f>'Male Inactive'!R56*'MI Epi'!DD74</f>
        <v>0</v>
      </c>
      <c r="S56" s="58">
        <f t="shared" si="9"/>
        <v>2.1363708733984632E-3</v>
      </c>
      <c r="T56" s="58">
        <f t="shared" si="9"/>
        <v>0</v>
      </c>
      <c r="U56" s="58">
        <f t="shared" si="15"/>
        <v>1.6279428742187262E-2</v>
      </c>
      <c r="W56" s="58">
        <f>'Male Inactive'!W56*'Stroke Epi'!$CS82</f>
        <v>1.0347318665563036E-3</v>
      </c>
      <c r="X56" s="58">
        <f>'Male Inactive'!X56*'Stroke Epi'!$CS82</f>
        <v>2.2172825711920787E-4</v>
      </c>
      <c r="Y56" s="58">
        <f t="shared" si="10"/>
        <v>1.0341967161334731E-3</v>
      </c>
      <c r="Z56" s="58">
        <f t="shared" si="10"/>
        <v>2.2170367722595952E-4</v>
      </c>
      <c r="AA56" s="58">
        <f t="shared" si="16"/>
        <v>6.207472436355747E-3</v>
      </c>
      <c r="AC56" s="58">
        <f>'Male Inactive'!AC56*'Bowel Cancer Epi'!$CP99</f>
        <v>4.670363483604974E-4</v>
      </c>
      <c r="AD56" s="58">
        <f>'Male Inactive'!AD56*'Bowel Cancer Epi'!$CP99</f>
        <v>2.8022180901629838E-4</v>
      </c>
      <c r="AE56" s="58">
        <f t="shared" si="19"/>
        <v>4.6692730386177494E-4</v>
      </c>
      <c r="AF56" s="58">
        <f t="shared" si="19"/>
        <v>2.8018255055228813E-4</v>
      </c>
      <c r="AG56" s="58">
        <f t="shared" si="17"/>
        <v>1.9678448643798709E-3</v>
      </c>
      <c r="AI56" s="58">
        <f>'Male Inactive'!AI56*'Diabetes Epi'!$BW109</f>
        <v>4.7557689847570247E-3</v>
      </c>
      <c r="AJ56" s="58">
        <f>'Male Inactive'!AJ56*'Diabetes Epi'!$BW109</f>
        <v>0</v>
      </c>
      <c r="AK56" s="58">
        <f t="shared" si="20"/>
        <v>4.7444782212843206E-3</v>
      </c>
      <c r="AL56" s="58">
        <f t="shared" si="20"/>
        <v>0</v>
      </c>
      <c r="AM56" s="58">
        <f t="shared" si="18"/>
        <v>6.762464383323874E-2</v>
      </c>
    </row>
    <row r="57" spans="1:39">
      <c r="A57" s="58">
        <v>59</v>
      </c>
      <c r="B57" s="58">
        <f>'ACM Rates'!M70-(SUM(C57:F57))</f>
        <v>5.3973986360412009E-3</v>
      </c>
      <c r="C57" s="58">
        <f t="shared" si="2"/>
        <v>0</v>
      </c>
      <c r="D57" s="58">
        <f t="shared" si="3"/>
        <v>2.2280277517224242E-4</v>
      </c>
      <c r="E57" s="58">
        <f t="shared" si="4"/>
        <v>0</v>
      </c>
      <c r="F57" s="58">
        <f t="shared" si="5"/>
        <v>2.7979858878655705E-4</v>
      </c>
      <c r="G57" s="58">
        <f t="shared" si="0"/>
        <v>5.9000000000000007E-3</v>
      </c>
      <c r="H57" s="58">
        <f t="shared" si="1"/>
        <v>5.382858850790373E-3</v>
      </c>
      <c r="I57" s="58">
        <f t="shared" si="13"/>
        <v>9298.4474031358241</v>
      </c>
      <c r="J57" s="58">
        <f t="shared" si="14"/>
        <v>50.052229902578432</v>
      </c>
      <c r="K57" s="58">
        <f t="shared" si="6"/>
        <v>9273.4212881845342</v>
      </c>
      <c r="L57" s="58">
        <f t="shared" si="7"/>
        <v>216258.69203769483</v>
      </c>
      <c r="M57" s="58">
        <f t="shared" si="8"/>
        <v>23.257505544932521</v>
      </c>
      <c r="O57" s="58">
        <f>'Quintile Functions'!$DJ65</f>
        <v>11136.636283600004</v>
      </c>
      <c r="Q57" s="58">
        <f>'Male Inactive'!Q57*'MI Epi'!DD75</f>
        <v>2.1311677425653124E-3</v>
      </c>
      <c r="R57" s="58">
        <f>'Male Inactive'!R57*'MI Epi'!DD75</f>
        <v>0</v>
      </c>
      <c r="S57" s="58">
        <f t="shared" si="9"/>
        <v>2.1288984169826053E-3</v>
      </c>
      <c r="T57" s="58">
        <f t="shared" si="9"/>
        <v>0</v>
      </c>
      <c r="U57" s="58">
        <f t="shared" si="15"/>
        <v>1.8381020718185349E-2</v>
      </c>
      <c r="W57" s="58">
        <f>'Male Inactive'!W57*'Stroke Epi'!$CS83</f>
        <v>1.0397462841371316E-3</v>
      </c>
      <c r="X57" s="58">
        <f>'Male Inactive'!X57*'Stroke Epi'!$CS83</f>
        <v>2.2280277517224242E-4</v>
      </c>
      <c r="Y57" s="58">
        <f t="shared" si="10"/>
        <v>1.0392059352609673E-3</v>
      </c>
      <c r="Z57" s="58">
        <f t="shared" si="10"/>
        <v>2.2277795647718257E-4</v>
      </c>
      <c r="AA57" s="58">
        <f t="shared" si="16"/>
        <v>7.0151010013422017E-3</v>
      </c>
      <c r="AC57" s="58">
        <f>'Male Inactive'!AC57*'Bowel Cancer Epi'!$CP100</f>
        <v>4.663309813109285E-4</v>
      </c>
      <c r="AD57" s="58">
        <f>'Male Inactive'!AD57*'Bowel Cancer Epi'!$CP100</f>
        <v>2.7979858878655705E-4</v>
      </c>
      <c r="AE57" s="58">
        <f t="shared" si="19"/>
        <v>4.6622226591863658E-4</v>
      </c>
      <c r="AF57" s="58">
        <f t="shared" si="19"/>
        <v>2.7975944881197812E-4</v>
      </c>
      <c r="AG57" s="58">
        <f t="shared" si="17"/>
        <v>2.1542743672792282E-3</v>
      </c>
      <c r="AI57" s="58">
        <f>'Male Inactive'!AI57*'Diabetes Epi'!$BW110</f>
        <v>4.7412942745184107E-3</v>
      </c>
      <c r="AJ57" s="58">
        <f>'Male Inactive'!AJ57*'Diabetes Epi'!$BW110</f>
        <v>0</v>
      </c>
      <c r="AK57" s="58">
        <f t="shared" si="20"/>
        <v>4.7300720817311515E-3</v>
      </c>
      <c r="AL57" s="58">
        <f t="shared" si="20"/>
        <v>0</v>
      </c>
      <c r="AM57" s="58">
        <f t="shared" si="18"/>
        <v>7.2048278404634153E-2</v>
      </c>
    </row>
    <row r="58" spans="1:39">
      <c r="A58" s="58">
        <v>60</v>
      </c>
      <c r="B58" s="58">
        <f>'ACM Rates'!M71-(SUM(C58:F58))</f>
        <v>8.6804749000478423E-3</v>
      </c>
      <c r="C58" s="58">
        <f t="shared" si="2"/>
        <v>8.1404439584690055E-5</v>
      </c>
      <c r="D58" s="58">
        <f t="shared" si="3"/>
        <v>3.7309759052624192E-4</v>
      </c>
      <c r="E58" s="58">
        <f t="shared" si="4"/>
        <v>0</v>
      </c>
      <c r="F58" s="58">
        <f t="shared" si="5"/>
        <v>4.6502306984122559E-4</v>
      </c>
      <c r="G58" s="58">
        <f t="shared" si="0"/>
        <v>9.5999999999999992E-3</v>
      </c>
      <c r="H58" s="58">
        <f t="shared" si="1"/>
        <v>8.6429083548708041E-3</v>
      </c>
      <c r="I58" s="58">
        <f t="shared" si="13"/>
        <v>9248.3951732332462</v>
      </c>
      <c r="J58" s="58">
        <f t="shared" si="14"/>
        <v>79.933031911884441</v>
      </c>
      <c r="K58" s="58">
        <f t="shared" si="6"/>
        <v>9208.4286572773035</v>
      </c>
      <c r="L58" s="58">
        <f t="shared" si="7"/>
        <v>207050.26338041757</v>
      </c>
      <c r="M58" s="58">
        <f t="shared" si="8"/>
        <v>22.387696405930352</v>
      </c>
      <c r="O58" s="58">
        <f>'Quintile Functions'!$DJ66</f>
        <v>10820.069400000002</v>
      </c>
      <c r="Q58" s="58">
        <f>'Male Inactive'!Q58*'MI Epi'!DD76</f>
        <v>2.6863465062947718E-3</v>
      </c>
      <c r="R58" s="58">
        <f>'Male Inactive'!R58*'MI Epi'!DD76</f>
        <v>8.1404439584690055E-5</v>
      </c>
      <c r="S58" s="58">
        <f t="shared" si="9"/>
        <v>2.6827415063344073E-3</v>
      </c>
      <c r="T58" s="58">
        <f t="shared" si="9"/>
        <v>8.1401126333258134E-5</v>
      </c>
      <c r="U58" s="58">
        <f t="shared" si="15"/>
        <v>2.0470787809258484E-2</v>
      </c>
      <c r="W58" s="58">
        <f>'Male Inactive'!W58*'Stroke Epi'!$CS84</f>
        <v>1.7908684345259607E-3</v>
      </c>
      <c r="X58" s="58">
        <f>'Male Inactive'!X58*'Stroke Epi'!$CS84</f>
        <v>3.7309759052624192E-4</v>
      </c>
      <c r="Y58" s="58">
        <f t="shared" si="10"/>
        <v>1.7892657865044015E-3</v>
      </c>
      <c r="Z58" s="58">
        <f t="shared" si="10"/>
        <v>3.7302799827543254E-4</v>
      </c>
      <c r="AA58" s="58">
        <f t="shared" si="16"/>
        <v>7.8259823018735734E-3</v>
      </c>
      <c r="AC58" s="58">
        <f>'Male Inactive'!AC58*'Bowel Cancer Epi'!$CP101</f>
        <v>6.5103229777771574E-4</v>
      </c>
      <c r="AD58" s="58">
        <f>'Male Inactive'!AD58*'Bowel Cancer Epi'!$CP101</f>
        <v>4.6502306984122559E-4</v>
      </c>
      <c r="AE58" s="58">
        <f t="shared" si="19"/>
        <v>6.5082042223307823E-4</v>
      </c>
      <c r="AF58" s="58">
        <f t="shared" si="19"/>
        <v>4.6491496337142113E-4</v>
      </c>
      <c r="AG58" s="58">
        <f t="shared" si="17"/>
        <v>2.3403875592425435E-3</v>
      </c>
      <c r="AI58" s="58">
        <f>'Male Inactive'!AI58*'Diabetes Epi'!$BW111</f>
        <v>5.4972839727665621E-3</v>
      </c>
      <c r="AJ58" s="58">
        <f>'Male Inactive'!AJ58*'Diabetes Epi'!$BW111</f>
        <v>0</v>
      </c>
      <c r="AK58" s="58">
        <f t="shared" si="20"/>
        <v>5.4822015573244842E-3</v>
      </c>
      <c r="AL58" s="58">
        <f t="shared" si="20"/>
        <v>0</v>
      </c>
      <c r="AM58" s="58">
        <f t="shared" si="18"/>
        <v>7.6437556936146747E-2</v>
      </c>
    </row>
    <row r="59" spans="1:39">
      <c r="A59" s="58">
        <v>61</v>
      </c>
      <c r="B59" s="58">
        <f>'ACM Rates'!M72-(SUM(C59:F59))</f>
        <v>8.6818781426036863E-3</v>
      </c>
      <c r="C59" s="58">
        <f t="shared" si="2"/>
        <v>8.0453529576200204E-5</v>
      </c>
      <c r="D59" s="58">
        <f t="shared" si="3"/>
        <v>3.7482124383896617E-4</v>
      </c>
      <c r="E59" s="58">
        <f t="shared" si="4"/>
        <v>0</v>
      </c>
      <c r="F59" s="58">
        <f t="shared" si="5"/>
        <v>4.6284708398114664E-4</v>
      </c>
      <c r="G59" s="58">
        <f t="shared" si="0"/>
        <v>9.5999999999999992E-3</v>
      </c>
      <c r="H59" s="58">
        <f t="shared" si="1"/>
        <v>8.6442994683538776E-3</v>
      </c>
      <c r="I59" s="58">
        <f t="shared" si="13"/>
        <v>9168.4621413213608</v>
      </c>
      <c r="J59" s="58">
        <f t="shared" si="14"/>
        <v>79.254932413846888</v>
      </c>
      <c r="K59" s="58">
        <f t="shared" si="6"/>
        <v>9128.8346751144381</v>
      </c>
      <c r="L59" s="58">
        <f t="shared" si="7"/>
        <v>197921.42870530314</v>
      </c>
      <c r="M59" s="58">
        <f t="shared" si="8"/>
        <v>21.587200301923115</v>
      </c>
      <c r="O59" s="58">
        <f>'Quintile Functions'!$DJ67</f>
        <v>10491.5548604</v>
      </c>
      <c r="Q59" s="58">
        <f>'Male Inactive'!Q59*'MI Epi'!DD77</f>
        <v>2.654966476014607E-3</v>
      </c>
      <c r="R59" s="58">
        <f>'Male Inactive'!R59*'MI Epi'!DD77</f>
        <v>8.0453529576200204E-5</v>
      </c>
      <c r="S59" s="58">
        <f t="shared" si="9"/>
        <v>2.651445169526423E-3</v>
      </c>
      <c r="T59" s="58">
        <f t="shared" si="9"/>
        <v>8.0450293277745111E-5</v>
      </c>
      <c r="U59" s="58">
        <f t="shared" si="15"/>
        <v>2.3019084136512245E-2</v>
      </c>
      <c r="W59" s="58">
        <f>'Male Inactive'!W59*'Stroke Epi'!$CS85</f>
        <v>1.7991419704270378E-3</v>
      </c>
      <c r="X59" s="58">
        <f>'Male Inactive'!X59*'Stroke Epi'!$CS85</f>
        <v>3.7482124383896617E-4</v>
      </c>
      <c r="Y59" s="58">
        <f t="shared" si="10"/>
        <v>1.7975244846863969E-3</v>
      </c>
      <c r="Z59" s="58">
        <f t="shared" si="10"/>
        <v>3.7475100713224574E-4</v>
      </c>
      <c r="AA59" s="58">
        <f t="shared" si="16"/>
        <v>9.2316609957460126E-3</v>
      </c>
      <c r="AC59" s="58">
        <f>'Male Inactive'!AC59*'Bowel Cancer Epi'!$CP102</f>
        <v>6.4798591757360522E-4</v>
      </c>
      <c r="AD59" s="58">
        <f>'Male Inactive'!AD59*'Bowel Cancer Epi'!$CP102</f>
        <v>4.6284708398114664E-4</v>
      </c>
      <c r="AE59" s="58">
        <f t="shared" si="19"/>
        <v>6.4777602003829315E-4</v>
      </c>
      <c r="AF59" s="58">
        <f t="shared" si="19"/>
        <v>4.6273998679347006E-4</v>
      </c>
      <c r="AG59" s="58">
        <f t="shared" si="17"/>
        <v>2.525944195337759E-3</v>
      </c>
      <c r="AI59" s="58">
        <f>'Male Inactive'!AI59*'Diabetes Epi'!$BW112</f>
        <v>5.3760860269091767E-3</v>
      </c>
      <c r="AJ59" s="58">
        <f>'Male Inactive'!AJ59*'Diabetes Epi'!$BW112</f>
        <v>0</v>
      </c>
      <c r="AK59" s="58">
        <f t="shared" si="20"/>
        <v>5.3616607385322812E-3</v>
      </c>
      <c r="AL59" s="58">
        <f t="shared" si="20"/>
        <v>0</v>
      </c>
      <c r="AM59" s="58">
        <f t="shared" si="18"/>
        <v>8.1500712399797809E-2</v>
      </c>
    </row>
    <row r="60" spans="1:39">
      <c r="A60" s="58">
        <v>62</v>
      </c>
      <c r="B60" s="58">
        <f>'ACM Rates'!M73-(SUM(C60:F60))</f>
        <v>8.6805611437023554E-3</v>
      </c>
      <c r="C60" s="58">
        <f t="shared" si="2"/>
        <v>8.0374490113844474E-5</v>
      </c>
      <c r="D60" s="58">
        <f t="shared" si="3"/>
        <v>3.7651491370857434E-4</v>
      </c>
      <c r="E60" s="58">
        <f t="shared" si="4"/>
        <v>0</v>
      </c>
      <c r="F60" s="58">
        <f t="shared" si="5"/>
        <v>4.6254945247522491E-4</v>
      </c>
      <c r="G60" s="58">
        <f t="shared" si="0"/>
        <v>9.5999999999999992E-3</v>
      </c>
      <c r="H60" s="58">
        <f t="shared" si="1"/>
        <v>8.6429938531256134E-3</v>
      </c>
      <c r="I60" s="58">
        <f t="shared" si="13"/>
        <v>9089.2072089075136</v>
      </c>
      <c r="J60" s="58">
        <f t="shared" si="14"/>
        <v>78.557962036372658</v>
      </c>
      <c r="K60" s="58">
        <f t="shared" si="6"/>
        <v>9049.9282278893261</v>
      </c>
      <c r="L60" s="58">
        <f t="shared" si="7"/>
        <v>188871.50047741385</v>
      </c>
      <c r="M60" s="58">
        <f t="shared" si="8"/>
        <v>20.779755168560566</v>
      </c>
      <c r="O60" s="58">
        <f>'Quintile Functions'!$DJ68</f>
        <v>10151.379875199997</v>
      </c>
      <c r="Q60" s="58">
        <f>'Male Inactive'!Q60*'MI Epi'!DD78</f>
        <v>2.6523581737568675E-3</v>
      </c>
      <c r="R60" s="58">
        <f>'Male Inactive'!R60*'MI Epi'!DD78</f>
        <v>8.0374490113844474E-5</v>
      </c>
      <c r="S60" s="58">
        <f t="shared" si="9"/>
        <v>2.6488437796465814E-3</v>
      </c>
      <c r="T60" s="58">
        <f t="shared" si="9"/>
        <v>8.0371260171019365E-5</v>
      </c>
      <c r="U60" s="58">
        <f t="shared" si="15"/>
        <v>2.5531099157735188E-2</v>
      </c>
      <c r="W60" s="58">
        <f>'Male Inactive'!W60*'Stroke Epi'!$CS86</f>
        <v>1.8072715858011568E-3</v>
      </c>
      <c r="X60" s="58">
        <f>'Male Inactive'!X60*'Stroke Epi'!$CS86</f>
        <v>3.7651491370857434E-4</v>
      </c>
      <c r="Y60" s="58">
        <f t="shared" si="10"/>
        <v>1.8056394538920051E-3</v>
      </c>
      <c r="Z60" s="58">
        <f t="shared" si="10"/>
        <v>3.7644404086367711E-4</v>
      </c>
      <c r="AA60" s="58">
        <f t="shared" si="16"/>
        <v>1.064182837252632E-2</v>
      </c>
      <c r="AC60" s="58">
        <f>'Male Inactive'!AC60*'Bowel Cancer Epi'!$CP103</f>
        <v>6.4756923346531486E-4</v>
      </c>
      <c r="AD60" s="58">
        <f>'Male Inactive'!AD60*'Bowel Cancer Epi'!$CP103</f>
        <v>4.6254945247522491E-4</v>
      </c>
      <c r="AE60" s="58">
        <f t="shared" si="19"/>
        <v>6.4735960576112195E-4</v>
      </c>
      <c r="AF60" s="58">
        <f t="shared" si="19"/>
        <v>4.6244249296922835E-4</v>
      </c>
      <c r="AG60" s="58">
        <f t="shared" si="17"/>
        <v>2.7105982847193608E-3</v>
      </c>
      <c r="AI60" s="58">
        <f>'Male Inactive'!AI60*'Diabetes Epi'!$BW113</f>
        <v>5.3998455011873246E-3</v>
      </c>
      <c r="AJ60" s="58">
        <f>'Male Inactive'!AJ60*'Diabetes Epi'!$BW113</f>
        <v>0</v>
      </c>
      <c r="AK60" s="58">
        <f t="shared" si="20"/>
        <v>5.3852925418292896E-3</v>
      </c>
      <c r="AL60" s="58">
        <f t="shared" si="20"/>
        <v>0</v>
      </c>
      <c r="AM60" s="58">
        <f t="shared" si="18"/>
        <v>8.6425393968493677E-2</v>
      </c>
    </row>
    <row r="61" spans="1:39">
      <c r="A61" s="58">
        <v>63</v>
      </c>
      <c r="B61" s="58">
        <f>'ACM Rates'!M74-(SUM(C61:F61))</f>
        <v>8.6794162549969859E-3</v>
      </c>
      <c r="C61" s="58">
        <f t="shared" si="2"/>
        <v>8.0253361155824382E-5</v>
      </c>
      <c r="D61" s="58">
        <f t="shared" si="3"/>
        <v>3.7817969930604474E-4</v>
      </c>
      <c r="E61" s="58">
        <f t="shared" si="4"/>
        <v>0</v>
      </c>
      <c r="F61" s="58">
        <f t="shared" si="5"/>
        <v>4.6215068454114343E-4</v>
      </c>
      <c r="G61" s="58">
        <f t="shared" si="0"/>
        <v>9.5999999999999992E-3</v>
      </c>
      <c r="H61" s="58">
        <f t="shared" si="1"/>
        <v>8.6418588590365664E-3</v>
      </c>
      <c r="I61" s="58">
        <f t="shared" si="13"/>
        <v>9010.6492468711403</v>
      </c>
      <c r="J61" s="58">
        <f t="shared" si="14"/>
        <v>77.86875901974453</v>
      </c>
      <c r="K61" s="58">
        <f t="shared" si="6"/>
        <v>8971.7148673612683</v>
      </c>
      <c r="L61" s="58">
        <f t="shared" si="7"/>
        <v>179899.78561005255</v>
      </c>
      <c r="M61" s="58">
        <f t="shared" si="8"/>
        <v>19.96524120307102</v>
      </c>
      <c r="O61" s="58">
        <f>'Quintile Functions'!$DJ69</f>
        <v>9799.8316548000075</v>
      </c>
      <c r="Q61" s="58">
        <f>'Male Inactive'!Q61*'MI Epi'!DD79</f>
        <v>2.6483609181422044E-3</v>
      </c>
      <c r="R61" s="58">
        <f>'Male Inactive'!R61*'MI Epi'!DD79</f>
        <v>8.0253361155824382E-5</v>
      </c>
      <c r="S61" s="58">
        <f t="shared" si="9"/>
        <v>2.6448571041697289E-3</v>
      </c>
      <c r="T61" s="58">
        <f t="shared" si="9"/>
        <v>8.0250140940929526E-5</v>
      </c>
      <c r="U61" s="58">
        <f t="shared" si="15"/>
        <v>2.8034196927754208E-2</v>
      </c>
      <c r="W61" s="58">
        <f>'Male Inactive'!W61*'Stroke Epi'!$CS87</f>
        <v>1.8152625566690145E-3</v>
      </c>
      <c r="X61" s="58">
        <f>'Male Inactive'!X61*'Stroke Epi'!$CS87</f>
        <v>3.7817969930604474E-4</v>
      </c>
      <c r="Y61" s="58">
        <f t="shared" si="10"/>
        <v>1.8136159640774752E-3</v>
      </c>
      <c r="Z61" s="58">
        <f t="shared" si="10"/>
        <v>3.7810819837724718E-4</v>
      </c>
      <c r="AA61" s="58">
        <f t="shared" si="16"/>
        <v>1.2056347020374072E-2</v>
      </c>
      <c r="AC61" s="58">
        <f>'Male Inactive'!AC61*'Bowel Cancer Epi'!$CP104</f>
        <v>6.470109583576008E-4</v>
      </c>
      <c r="AD61" s="58">
        <f>'Male Inactive'!AD61*'Bowel Cancer Epi'!$CP104</f>
        <v>4.6215068454114343E-4</v>
      </c>
      <c r="AE61" s="58">
        <f t="shared" si="19"/>
        <v>6.468016919024544E-4</v>
      </c>
      <c r="AF61" s="58">
        <f t="shared" si="19"/>
        <v>4.6204390936288586E-4</v>
      </c>
      <c r="AG61" s="58">
        <f t="shared" si="17"/>
        <v>2.8950994826964539E-3</v>
      </c>
      <c r="AI61" s="58">
        <f>'Male Inactive'!AI61*'Diabetes Epi'!$BW114</f>
        <v>5.4180954912915703E-3</v>
      </c>
      <c r="AJ61" s="58">
        <f>'Male Inactive'!AJ61*'Diabetes Epi'!$BW114</f>
        <v>0</v>
      </c>
      <c r="AK61" s="58">
        <f t="shared" si="20"/>
        <v>5.4034440847647858E-3</v>
      </c>
      <c r="AL61" s="58">
        <f t="shared" si="20"/>
        <v>0</v>
      </c>
      <c r="AM61" s="58">
        <f t="shared" si="18"/>
        <v>9.1345260480759777E-2</v>
      </c>
    </row>
    <row r="62" spans="1:39">
      <c r="A62" s="58">
        <v>64</v>
      </c>
      <c r="B62" s="58">
        <f>'ACM Rates'!M75-(SUM(C62:F62))</f>
        <v>8.678493698134563E-3</v>
      </c>
      <c r="C62" s="58">
        <f t="shared" si="2"/>
        <v>8.0074935071875012E-5</v>
      </c>
      <c r="D62" s="58">
        <f t="shared" si="3"/>
        <v>3.7981626228485751E-4</v>
      </c>
      <c r="E62" s="58">
        <f t="shared" si="4"/>
        <v>0</v>
      </c>
      <c r="F62" s="58">
        <f t="shared" si="5"/>
        <v>4.6161510450870276E-4</v>
      </c>
      <c r="G62" s="58">
        <f t="shared" si="0"/>
        <v>9.5999999999999974E-3</v>
      </c>
      <c r="H62" s="58">
        <f t="shared" si="1"/>
        <v>8.6409442743584641E-3</v>
      </c>
      <c r="I62" s="58">
        <f t="shared" si="13"/>
        <v>8932.7804878513962</v>
      </c>
      <c r="J62" s="58">
        <f t="shared" si="14"/>
        <v>77.187658410600534</v>
      </c>
      <c r="K62" s="58">
        <f t="shared" si="6"/>
        <v>8894.1866586460965</v>
      </c>
      <c r="L62" s="58">
        <f t="shared" si="7"/>
        <v>171005.59895140649</v>
      </c>
      <c r="M62" s="58">
        <f t="shared" si="8"/>
        <v>19.143602508085195</v>
      </c>
      <c r="O62" s="58">
        <f>'Quintile Functions'!$DJ70</f>
        <v>9437.1974096000031</v>
      </c>
      <c r="Q62" s="58">
        <f>'Male Inactive'!Q62*'MI Epi'!DD80</f>
        <v>2.6424728573718752E-3</v>
      </c>
      <c r="R62" s="58">
        <f>'Male Inactive'!R62*'MI Epi'!DD80</f>
        <v>8.0074935071875012E-5</v>
      </c>
      <c r="S62" s="58">
        <f t="shared" si="9"/>
        <v>2.6389845991898753E-3</v>
      </c>
      <c r="T62" s="58">
        <f t="shared" si="9"/>
        <v>8.0071729159802985E-5</v>
      </c>
      <c r="U62" s="58">
        <f t="shared" si="15"/>
        <v>3.0527107250738331E-2</v>
      </c>
      <c r="W62" s="58">
        <f>'Male Inactive'!W62*'Stroke Epi'!$CS88</f>
        <v>1.8231180589673161E-3</v>
      </c>
      <c r="X62" s="58">
        <f>'Male Inactive'!X62*'Stroke Epi'!$CS88</f>
        <v>3.7981626228485751E-4</v>
      </c>
      <c r="Y62" s="58">
        <f t="shared" si="10"/>
        <v>1.8214571887130715E-3</v>
      </c>
      <c r="Z62" s="58">
        <f t="shared" si="10"/>
        <v>3.7974414121955125E-4</v>
      </c>
      <c r="AA62" s="58">
        <f t="shared" si="16"/>
        <v>1.3475084242475597E-2</v>
      </c>
      <c r="AC62" s="58">
        <f>'Male Inactive'!AC62*'Bowel Cancer Epi'!$CP105</f>
        <v>6.4626114631218391E-4</v>
      </c>
      <c r="AD62" s="58">
        <f>'Male Inactive'!AD62*'Bowel Cancer Epi'!$CP105</f>
        <v>4.6161510450870276E-4</v>
      </c>
      <c r="AE62" s="58">
        <f t="shared" si="19"/>
        <v>6.4605236455583803E-4</v>
      </c>
      <c r="AF62" s="58">
        <f t="shared" si="19"/>
        <v>4.6150857664861711E-4</v>
      </c>
      <c r="AG62" s="58">
        <f t="shared" si="17"/>
        <v>3.079407531486758E-3</v>
      </c>
      <c r="AI62" s="58">
        <f>'Male Inactive'!AI62*'Diabetes Epi'!$BW115</f>
        <v>5.4285105705837297E-3</v>
      </c>
      <c r="AJ62" s="58">
        <f>'Male Inactive'!AJ62*'Diabetes Epi'!$BW115</f>
        <v>0</v>
      </c>
      <c r="AK62" s="58">
        <f t="shared" si="20"/>
        <v>5.4138028328145626E-3</v>
      </c>
      <c r="AL62" s="58">
        <f t="shared" si="20"/>
        <v>0</v>
      </c>
      <c r="AM62" s="58">
        <f t="shared" si="18"/>
        <v>9.6255125558108501E-2</v>
      </c>
    </row>
    <row r="63" spans="1:39">
      <c r="A63" s="58">
        <v>65</v>
      </c>
      <c r="B63" s="58">
        <f>'ACM Rates'!M76-(SUM(C63:F63))</f>
        <v>1.2643631715954956E-2</v>
      </c>
      <c r="C63" s="58">
        <f t="shared" si="2"/>
        <v>7.9815177631243638E-5</v>
      </c>
      <c r="D63" s="58">
        <f t="shared" si="3"/>
        <v>8.3913553991544088E-4</v>
      </c>
      <c r="E63" s="58">
        <f t="shared" si="4"/>
        <v>0</v>
      </c>
      <c r="F63" s="58">
        <f t="shared" si="5"/>
        <v>7.3741756649835981E-4</v>
      </c>
      <c r="G63" s="58">
        <f t="shared" si="0"/>
        <v>1.43E-2</v>
      </c>
      <c r="H63" s="58">
        <f t="shared" si="1"/>
        <v>1.2564036813830781E-2</v>
      </c>
      <c r="I63" s="58">
        <f t="shared" si="13"/>
        <v>8855.592829440795</v>
      </c>
      <c r="J63" s="58">
        <f t="shared" si="14"/>
        <v>111.26199431739003</v>
      </c>
      <c r="K63" s="58">
        <f t="shared" si="6"/>
        <v>8799.9618322821007</v>
      </c>
      <c r="L63" s="58">
        <f t="shared" si="7"/>
        <v>162205.63711912432</v>
      </c>
      <c r="M63" s="58">
        <f t="shared" si="8"/>
        <v>18.316745162431676</v>
      </c>
      <c r="O63" s="58">
        <f>'Quintile Functions'!$DJ71</f>
        <v>9063.7643499999976</v>
      </c>
      <c r="Q63" s="58">
        <f>'Male Inactive'!Q63*'MI Epi'!DD81</f>
        <v>3.2724222828809896E-3</v>
      </c>
      <c r="R63" s="58">
        <f>'Male Inactive'!R63*'MI Epi'!DD81</f>
        <v>7.9815177631243638E-5</v>
      </c>
      <c r="S63" s="58">
        <f t="shared" si="9"/>
        <v>3.2670737448978748E-3</v>
      </c>
      <c r="T63" s="58">
        <f t="shared" si="9"/>
        <v>7.9811992484746241E-5</v>
      </c>
      <c r="U63" s="58">
        <f t="shared" si="15"/>
        <v>3.3008102570725013E-2</v>
      </c>
      <c r="W63" s="58">
        <f>'Male Inactive'!W63*'Stroke Epi'!$CS89</f>
        <v>3.6616823559946507E-3</v>
      </c>
      <c r="X63" s="58">
        <f>'Male Inactive'!X63*'Stroke Epi'!$CS89</f>
        <v>8.3913553991544088E-4</v>
      </c>
      <c r="Y63" s="58">
        <f t="shared" si="10"/>
        <v>3.654986572260821E-3</v>
      </c>
      <c r="Z63" s="58">
        <f t="shared" si="10"/>
        <v>8.3878356414690547E-4</v>
      </c>
      <c r="AA63" s="58">
        <f t="shared" si="16"/>
        <v>1.4897910395096097E-2</v>
      </c>
      <c r="AC63" s="58">
        <f>'Male Inactive'!AC63*'Bowel Cancer Epi'!$CP106</f>
        <v>1.1061263497475396E-3</v>
      </c>
      <c r="AD63" s="58">
        <f>'Male Inactive'!AD63*'Bowel Cancer Epi'!$CP106</f>
        <v>7.3741756649835981E-4</v>
      </c>
      <c r="AE63" s="58">
        <f t="shared" si="19"/>
        <v>1.1055148174948792E-3</v>
      </c>
      <c r="AF63" s="58">
        <f t="shared" si="19"/>
        <v>7.3714574098504571E-4</v>
      </c>
      <c r="AG63" s="58">
        <f t="shared" si="17"/>
        <v>3.2634679793389137E-3</v>
      </c>
      <c r="AI63" s="58">
        <f>'Male Inactive'!AI63*'Diabetes Epi'!$BW116</f>
        <v>6.2788627550879571E-3</v>
      </c>
      <c r="AJ63" s="58">
        <f>'Male Inactive'!AJ63*'Diabetes Epi'!$BW116</f>
        <v>0</v>
      </c>
      <c r="AK63" s="58">
        <f t="shared" si="20"/>
        <v>6.2591918880968711E-3</v>
      </c>
      <c r="AL63" s="58">
        <f t="shared" si="20"/>
        <v>0</v>
      </c>
      <c r="AM63" s="58">
        <f t="shared" si="18"/>
        <v>0.10114782211950366</v>
      </c>
    </row>
    <row r="64" spans="1:39">
      <c r="A64" s="58">
        <v>66</v>
      </c>
      <c r="B64" s="58">
        <f>'ACM Rates'!M77-(SUM(C64:F64))</f>
        <v>1.263923115004619E-2</v>
      </c>
      <c r="C64" s="58">
        <f t="shared" si="2"/>
        <v>8.0072423336712556E-5</v>
      </c>
      <c r="D64" s="58">
        <f t="shared" si="3"/>
        <v>8.4259404405152719E-4</v>
      </c>
      <c r="E64" s="58">
        <f t="shared" si="4"/>
        <v>0</v>
      </c>
      <c r="F64" s="58">
        <f t="shared" si="5"/>
        <v>7.3810238256557072E-4</v>
      </c>
      <c r="G64" s="58">
        <f t="shared" si="0"/>
        <v>1.43E-2</v>
      </c>
      <c r="H64" s="58">
        <f t="shared" si="1"/>
        <v>1.2559691527233241E-2</v>
      </c>
      <c r="I64" s="58">
        <f t="shared" si="13"/>
        <v>8744.3308351234045</v>
      </c>
      <c r="J64" s="58">
        <f t="shared" si="14"/>
        <v>109.82609790122379</v>
      </c>
      <c r="K64" s="58">
        <f t="shared" si="6"/>
        <v>8689.4177861727931</v>
      </c>
      <c r="L64" s="58">
        <f t="shared" si="7"/>
        <v>153516.21933295159</v>
      </c>
      <c r="M64" s="58">
        <f t="shared" si="8"/>
        <v>17.556085448679742</v>
      </c>
      <c r="O64" s="58">
        <f>'Quintile Functions'!$DJ72</f>
        <v>8705.6464070243746</v>
      </c>
      <c r="Q64" s="58">
        <f>'Male Inactive'!Q64*'MI Epi'!DD82</f>
        <v>3.2829693568052144E-3</v>
      </c>
      <c r="R64" s="58">
        <f>'Male Inactive'!R64*'MI Epi'!DD82</f>
        <v>8.0072423336712556E-5</v>
      </c>
      <c r="S64" s="58">
        <f t="shared" si="9"/>
        <v>3.2775863053152721E-3</v>
      </c>
      <c r="T64" s="58">
        <f t="shared" si="9"/>
        <v>8.0069217625822198E-5</v>
      </c>
      <c r="U64" s="58">
        <f t="shared" si="15"/>
        <v>3.6090404864982287E-2</v>
      </c>
      <c r="W64" s="58">
        <f>'Male Inactive'!W64*'Stroke Epi'!$CS90</f>
        <v>3.6767740104066637E-3</v>
      </c>
      <c r="X64" s="58">
        <f>'Male Inactive'!X64*'Stroke Epi'!$CS90</f>
        <v>8.4259404405152719E-4</v>
      </c>
      <c r="Y64" s="58">
        <f t="shared" si="10"/>
        <v>3.6700229534163409E-3</v>
      </c>
      <c r="Z64" s="58">
        <f t="shared" si="10"/>
        <v>8.4223916137105004E-4</v>
      </c>
      <c r="AA64" s="58">
        <f t="shared" si="16"/>
        <v>1.7674486809801986E-2</v>
      </c>
      <c r="AC64" s="58">
        <f>'Male Inactive'!AC64*'Bowel Cancer Epi'!$CP107</f>
        <v>1.1071535738483558E-3</v>
      </c>
      <c r="AD64" s="58">
        <f>'Male Inactive'!AD64*'Bowel Cancer Epi'!$CP107</f>
        <v>7.3810238256557072E-4</v>
      </c>
      <c r="AE64" s="58">
        <f t="shared" si="19"/>
        <v>1.1065409054571429E-3</v>
      </c>
      <c r="AF64" s="58">
        <f t="shared" si="19"/>
        <v>7.3783005200878105E-4</v>
      </c>
      <c r="AG64" s="58">
        <f t="shared" si="17"/>
        <v>3.6309057503509574E-3</v>
      </c>
      <c r="AI64" s="58">
        <f>'Male Inactive'!AI64*'Diabetes Epi'!$BW117</f>
        <v>6.370514721527264E-3</v>
      </c>
      <c r="AJ64" s="58">
        <f>'Male Inactive'!AJ64*'Diabetes Epi'!$BW117</f>
        <v>0</v>
      </c>
      <c r="AK64" s="58">
        <f t="shared" si="20"/>
        <v>6.3502660136661726E-3</v>
      </c>
      <c r="AL64" s="58">
        <f t="shared" si="20"/>
        <v>0</v>
      </c>
      <c r="AM64" s="58">
        <f t="shared" si="18"/>
        <v>0.10677391037989147</v>
      </c>
    </row>
    <row r="65" spans="1:39">
      <c r="A65" s="58">
        <v>67</v>
      </c>
      <c r="B65" s="58">
        <f>'ACM Rates'!M78-(SUM(C65:F65))</f>
        <v>1.2634900069431508E-2</v>
      </c>
      <c r="C65" s="58">
        <f t="shared" si="2"/>
        <v>8.0325670173853655E-5</v>
      </c>
      <c r="D65" s="58">
        <f t="shared" si="3"/>
        <v>8.4599518553831962E-4</v>
      </c>
      <c r="E65" s="58">
        <f t="shared" si="4"/>
        <v>0</v>
      </c>
      <c r="F65" s="58">
        <f t="shared" si="5"/>
        <v>7.3877907485631869E-4</v>
      </c>
      <c r="G65" s="58">
        <f t="shared" si="0"/>
        <v>1.43E-2</v>
      </c>
      <c r="H65" s="58">
        <f t="shared" si="1"/>
        <v>1.2555414834393708E-2</v>
      </c>
      <c r="I65" s="58">
        <f t="shared" si="13"/>
        <v>8634.5047372221816</v>
      </c>
      <c r="J65" s="58">
        <f t="shared" si="14"/>
        <v>108.40978886536212</v>
      </c>
      <c r="K65" s="58">
        <f t="shared" si="6"/>
        <v>8580.2998427895</v>
      </c>
      <c r="L65" s="58">
        <f t="shared" si="7"/>
        <v>144935.91949016202</v>
      </c>
      <c r="M65" s="58">
        <f t="shared" si="8"/>
        <v>16.785666798625158</v>
      </c>
      <c r="O65" s="58">
        <f>'Quintile Functions'!$DJ73</f>
        <v>8361.6780443035714</v>
      </c>
      <c r="Q65" s="58">
        <f>'Male Inactive'!Q65*'MI Epi'!DD83</f>
        <v>3.2933524771280006E-3</v>
      </c>
      <c r="R65" s="58">
        <f>'Male Inactive'!R65*'MI Epi'!DD83</f>
        <v>8.0325670173853655E-5</v>
      </c>
      <c r="S65" s="58">
        <f t="shared" si="9"/>
        <v>3.2879353403373335E-3</v>
      </c>
      <c r="T65" s="58">
        <f t="shared" si="9"/>
        <v>8.0322444153568817E-5</v>
      </c>
      <c r="U65" s="58">
        <f t="shared" si="15"/>
        <v>3.9172769068904573E-2</v>
      </c>
      <c r="W65" s="58">
        <f>'Male Inactive'!W65*'Stroke Epi'!$CS91</f>
        <v>3.6916153550763035E-3</v>
      </c>
      <c r="X65" s="58">
        <f>'Male Inactive'!X65*'Stroke Epi'!$CS91</f>
        <v>8.4599518553831962E-4</v>
      </c>
      <c r="Y65" s="58">
        <f t="shared" si="10"/>
        <v>3.6848097202824004E-3</v>
      </c>
      <c r="Z65" s="58">
        <f t="shared" si="10"/>
        <v>8.4563743250420931E-4</v>
      </c>
      <c r="AA65" s="58">
        <f t="shared" si="16"/>
        <v>2.0454632522107021E-2</v>
      </c>
      <c r="AC65" s="58">
        <f>'Male Inactive'!AC65*'Bowel Cancer Epi'!$CP108</f>
        <v>1.108168612284478E-3</v>
      </c>
      <c r="AD65" s="58">
        <f>'Male Inactive'!AD65*'Bowel Cancer Epi'!$CP108</f>
        <v>7.3877907485631869E-4</v>
      </c>
      <c r="AE65" s="58">
        <f t="shared" si="19"/>
        <v>1.1075548201971985E-3</v>
      </c>
      <c r="AF65" s="58">
        <f t="shared" si="19"/>
        <v>7.3850624478677407E-4</v>
      </c>
      <c r="AG65" s="58">
        <f t="shared" si="17"/>
        <v>3.9985491077588345E-3</v>
      </c>
      <c r="AI65" s="58">
        <f>'Male Inactive'!AI65*'Diabetes Epi'!$BW118</f>
        <v>6.4600313581075399E-3</v>
      </c>
      <c r="AJ65" s="58">
        <f>'Male Inactive'!AJ65*'Diabetes Epi'!$BW118</f>
        <v>0</v>
      </c>
      <c r="AK65" s="58">
        <f t="shared" si="20"/>
        <v>6.4392102147392549E-3</v>
      </c>
      <c r="AL65" s="58">
        <f t="shared" si="20"/>
        <v>0</v>
      </c>
      <c r="AM65" s="58">
        <f t="shared" si="18"/>
        <v>0.11244613365932597</v>
      </c>
    </row>
    <row r="66" spans="1:39">
      <c r="A66" s="58">
        <v>68</v>
      </c>
      <c r="B66" s="58">
        <f>'ACM Rates'!M79-(SUM(C66:F66))</f>
        <v>1.2630637018456205E-2</v>
      </c>
      <c r="C66" s="58">
        <f t="shared" si="2"/>
        <v>8.0574999179195157E-5</v>
      </c>
      <c r="D66" s="58">
        <f t="shared" si="3"/>
        <v>8.4934022876477348E-4</v>
      </c>
      <c r="E66" s="58">
        <f t="shared" si="4"/>
        <v>0</v>
      </c>
      <c r="F66" s="58">
        <f t="shared" si="5"/>
        <v>7.3944775359982594E-4</v>
      </c>
      <c r="G66" s="58">
        <f t="shared" si="0"/>
        <v>1.43E-2</v>
      </c>
      <c r="H66" s="58">
        <f t="shared" si="1"/>
        <v>1.2551205298819146E-2</v>
      </c>
      <c r="I66" s="58">
        <f t="shared" si="13"/>
        <v>8526.0949483568202</v>
      </c>
      <c r="J66" s="58">
        <f t="shared" si="14"/>
        <v>107.01276809405127</v>
      </c>
      <c r="K66" s="58">
        <f t="shared" si="6"/>
        <v>8472.5885643097936</v>
      </c>
      <c r="L66" s="58">
        <f t="shared" si="7"/>
        <v>136463.33092585223</v>
      </c>
      <c r="M66" s="58">
        <f t="shared" si="8"/>
        <v>16.005373122445928</v>
      </c>
      <c r="O66" s="58">
        <f>'Quintile Functions'!$DJ74</f>
        <v>8031.3001984750417</v>
      </c>
      <c r="Q66" s="58">
        <f>'Male Inactive'!Q66*'MI Epi'!DD84</f>
        <v>3.3035749663470008E-3</v>
      </c>
      <c r="R66" s="58">
        <f>'Male Inactive'!R66*'MI Epi'!DD84</f>
        <v>8.0574999179195157E-5</v>
      </c>
      <c r="S66" s="58">
        <f t="shared" si="9"/>
        <v>3.29812416659514E-3</v>
      </c>
      <c r="T66" s="58">
        <f t="shared" si="9"/>
        <v>8.0571753101166266E-5</v>
      </c>
      <c r="U66" s="58">
        <f t="shared" si="15"/>
        <v>4.225497845643509E-2</v>
      </c>
      <c r="W66" s="58">
        <f>'Male Inactive'!W66*'Stroke Epi'!$CS92</f>
        <v>3.706211907337192E-3</v>
      </c>
      <c r="X66" s="58">
        <f>'Male Inactive'!X66*'Stroke Epi'!$CS92</f>
        <v>8.4934022876477348E-4</v>
      </c>
      <c r="Y66" s="58">
        <f t="shared" si="10"/>
        <v>3.6993523808890316E-3</v>
      </c>
      <c r="Z66" s="58">
        <f t="shared" si="10"/>
        <v>8.4897964144703408E-4</v>
      </c>
      <c r="AA66" s="58">
        <f t="shared" si="16"/>
        <v>2.3238084375150264E-2</v>
      </c>
      <c r="AC66" s="58">
        <f>'Male Inactive'!AC66*'Bowel Cancer Epi'!$CP109</f>
        <v>1.1091716303997386E-3</v>
      </c>
      <c r="AD66" s="58">
        <f>'Male Inactive'!AD66*'Bowel Cancer Epi'!$CP109</f>
        <v>7.3944775359982594E-4</v>
      </c>
      <c r="AE66" s="58">
        <f t="shared" si="19"/>
        <v>1.1085567269124574E-3</v>
      </c>
      <c r="AF66" s="58">
        <f t="shared" si="19"/>
        <v>7.3917442948345791E-4</v>
      </c>
      <c r="AG66" s="58">
        <f t="shared" si="17"/>
        <v>4.3663936798309187E-3</v>
      </c>
      <c r="AI66" s="58">
        <f>'Male Inactive'!AI66*'Diabetes Epi'!$BW119</f>
        <v>6.5474828890143087E-3</v>
      </c>
      <c r="AJ66" s="58">
        <f>'Male Inactive'!AJ66*'Diabetes Epi'!$BW119</f>
        <v>0</v>
      </c>
      <c r="AK66" s="58">
        <f t="shared" si="20"/>
        <v>6.5260948277033881E-3</v>
      </c>
      <c r="AL66" s="58">
        <f t="shared" si="20"/>
        <v>0</v>
      </c>
      <c r="AM66" s="58">
        <f t="shared" si="18"/>
        <v>0.11816127958159817</v>
      </c>
    </row>
    <row r="67" spans="1:39">
      <c r="A67" s="58">
        <v>69</v>
      </c>
      <c r="B67" s="58">
        <f>'ACM Rates'!M80-(SUM(C67:F67))</f>
        <v>1.2626440582208142E-2</v>
      </c>
      <c r="C67" s="58">
        <f t="shared" si="2"/>
        <v>8.0820489232544466E-5</v>
      </c>
      <c r="D67" s="58">
        <f t="shared" si="3"/>
        <v>8.5263040133514063E-4</v>
      </c>
      <c r="E67" s="58">
        <f t="shared" si="4"/>
        <v>0</v>
      </c>
      <c r="F67" s="58">
        <f t="shared" si="5"/>
        <v>7.4010852722417345E-4</v>
      </c>
      <c r="G67" s="58">
        <f t="shared" ref="G67:G98" si="21">B67+(SUM(C67:F67))</f>
        <v>1.43E-2</v>
      </c>
      <c r="H67" s="58">
        <f t="shared" ref="H67:H98" si="22">1-EXP(-B67)</f>
        <v>1.2547061524209369E-2</v>
      </c>
      <c r="I67" s="58">
        <f t="shared" si="13"/>
        <v>8419.0821802627688</v>
      </c>
      <c r="J67" s="58">
        <f t="shared" si="14"/>
        <v>105.63474209313171</v>
      </c>
      <c r="K67" s="58">
        <f t="shared" si="6"/>
        <v>8366.2648092162017</v>
      </c>
      <c r="L67" s="58">
        <f t="shared" si="7"/>
        <v>128097.06611663605</v>
      </c>
      <c r="M67" s="58">
        <f t="shared" si="8"/>
        <v>15.215086796152168</v>
      </c>
      <c r="O67" s="58">
        <f>'Quintile Functions'!$DJ75</f>
        <v>7713.9758953009868</v>
      </c>
      <c r="Q67" s="58">
        <f>'Male Inactive'!Q67*'MI Epi'!DD85</f>
        <v>3.3136400585343224E-3</v>
      </c>
      <c r="R67" s="58">
        <f>'Male Inactive'!R67*'MI Epi'!DD85</f>
        <v>8.0820489232544466E-5</v>
      </c>
      <c r="S67" s="58">
        <f t="shared" si="9"/>
        <v>3.308156012372887E-3</v>
      </c>
      <c r="T67" s="58">
        <f t="shared" si="9"/>
        <v>8.0817223344742395E-5</v>
      </c>
      <c r="U67" s="58">
        <f t="shared" si="15"/>
        <v>4.5336821571516993E-2</v>
      </c>
      <c r="W67" s="58">
        <f>'Male Inactive'!W67*'Stroke Epi'!$CS93</f>
        <v>3.7205690240078859E-3</v>
      </c>
      <c r="X67" s="58">
        <f>'Male Inactive'!X67*'Stroke Epi'!$CS93</f>
        <v>8.5263040133514063E-4</v>
      </c>
      <c r="Y67" s="58">
        <f t="shared" si="10"/>
        <v>3.7136562828442576E-3</v>
      </c>
      <c r="Z67" s="58">
        <f t="shared" si="10"/>
        <v>8.5226701531981863E-4</v>
      </c>
      <c r="AA67" s="58">
        <f t="shared" si="16"/>
        <v>2.6024585595179152E-2</v>
      </c>
      <c r="AC67" s="58">
        <f>'Male Inactive'!AC67*'Bowel Cancer Epi'!$CP110</f>
        <v>1.11016279083626E-3</v>
      </c>
      <c r="AD67" s="58">
        <f>'Male Inactive'!AD67*'Bowel Cancer Epi'!$CP110</f>
        <v>7.4010852722417345E-4</v>
      </c>
      <c r="AE67" s="58">
        <f t="shared" si="19"/>
        <v>1.1095467881007126E-3</v>
      </c>
      <c r="AF67" s="58">
        <f t="shared" si="19"/>
        <v>7.3983471446270599E-4</v>
      </c>
      <c r="AG67" s="58">
        <f t="shared" si="17"/>
        <v>4.7344351555788453E-3</v>
      </c>
      <c r="AI67" s="58">
        <f>'Male Inactive'!AI67*'Diabetes Epi'!$BW120</f>
        <v>6.6329364791658596E-3</v>
      </c>
      <c r="AJ67" s="58">
        <f>'Male Inactive'!AJ67*'Diabetes Epi'!$BW120</f>
        <v>0</v>
      </c>
      <c r="AK67" s="58">
        <f t="shared" si="20"/>
        <v>6.6109871123952724E-3</v>
      </c>
      <c r="AL67" s="58">
        <f t="shared" si="20"/>
        <v>0</v>
      </c>
      <c r="AM67" s="58">
        <f t="shared" si="18"/>
        <v>0.12391624269378927</v>
      </c>
    </row>
    <row r="68" spans="1:39">
      <c r="A68" s="58">
        <v>70</v>
      </c>
      <c r="B68" s="58">
        <f>'ACM Rates'!M81-(SUM(C68:F68))</f>
        <v>2.157801649632558E-2</v>
      </c>
      <c r="C68" s="58">
        <f t="shared" ref="C68:C98" si="23">R68</f>
        <v>1.6212443425880308E-4</v>
      </c>
      <c r="D68" s="58">
        <f t="shared" ref="D68:D98" si="24">X68</f>
        <v>1.5561216280280705E-3</v>
      </c>
      <c r="E68" s="58">
        <f t="shared" ref="E68:E98" si="25">AJ68</f>
        <v>0</v>
      </c>
      <c r="F68" s="58">
        <f t="shared" ref="F68:F98" si="26">AD68</f>
        <v>1.2037374413875488E-3</v>
      </c>
      <c r="G68" s="58">
        <f t="shared" si="21"/>
        <v>2.4500000000000001E-2</v>
      </c>
      <c r="H68" s="58">
        <f t="shared" si="22"/>
        <v>2.1346876597058029E-2</v>
      </c>
      <c r="I68" s="58">
        <f t="shared" si="13"/>
        <v>8313.4474381696364</v>
      </c>
      <c r="J68" s="58">
        <f t="shared" si="14"/>
        <v>177.46613655873543</v>
      </c>
      <c r="K68" s="58">
        <f t="shared" ref="K68:K98" si="27">0.5*(I68+I69)</f>
        <v>8224.7143698902692</v>
      </c>
      <c r="L68" s="58">
        <f t="shared" ref="L68:L98" si="28">SUM(K69:K162)</f>
        <v>119872.35174674577</v>
      </c>
      <c r="M68" s="58">
        <f t="shared" ref="M68:M98" si="29">L68/I68</f>
        <v>14.419090592474829</v>
      </c>
      <c r="O68" s="58">
        <f>'Quintile Functions'!$DJ76</f>
        <v>7409.1893769060416</v>
      </c>
      <c r="Q68" s="58">
        <f>'Male Inactive'!Q68*'MI Epi'!DD86</f>
        <v>4.4584219421170837E-3</v>
      </c>
      <c r="R68" s="58">
        <f>'Male Inactive'!R68*'MI Epi'!DD86</f>
        <v>1.6212443425880308E-4</v>
      </c>
      <c r="S68" s="58">
        <f t="shared" ref="S68:T98" si="30">1-EXP(-Q68)</f>
        <v>4.448497932961426E-3</v>
      </c>
      <c r="T68" s="58">
        <f t="shared" si="30"/>
        <v>1.6211129280285785E-4</v>
      </c>
      <c r="U68" s="58">
        <f t="shared" si="15"/>
        <v>4.8418092097444416E-2</v>
      </c>
      <c r="W68" s="58">
        <f>'Male Inactive'!W68*'Stroke Epi'!$CS94</f>
        <v>5.6020378609010534E-3</v>
      </c>
      <c r="X68" s="58">
        <f>'Male Inactive'!X68*'Stroke Epi'!$CS94</f>
        <v>1.5561216280280705E-3</v>
      </c>
      <c r="Y68" s="58">
        <f t="shared" ref="Y68:Z98" si="31">1-EXP(-W68)</f>
        <v>5.5863757071114017E-3</v>
      </c>
      <c r="Z68" s="58">
        <f t="shared" si="31"/>
        <v>1.5549114985516921E-3</v>
      </c>
      <c r="AA68" s="58">
        <f t="shared" si="16"/>
        <v>2.8813885621197782E-2</v>
      </c>
      <c r="AC68" s="58">
        <f>'Male Inactive'!AC68*'Bowel Cancer Epi'!$CP111</f>
        <v>1.3889278169856335E-3</v>
      </c>
      <c r="AD68" s="58">
        <f>'Male Inactive'!AD68*'Bowel Cancer Epi'!$CP111</f>
        <v>1.2037374413875488E-3</v>
      </c>
      <c r="AE68" s="58">
        <f t="shared" si="19"/>
        <v>1.3879637031584124E-3</v>
      </c>
      <c r="AF68" s="58">
        <f t="shared" si="19"/>
        <v>1.2030132400855376E-3</v>
      </c>
      <c r="AG68" s="58">
        <f t="shared" si="17"/>
        <v>5.1026692837690636E-3</v>
      </c>
      <c r="AI68" s="58">
        <f>'Male Inactive'!AI68*'Diabetes Epi'!$BW121</f>
        <v>7.057971132008992E-3</v>
      </c>
      <c r="AJ68" s="58">
        <f>'Male Inactive'!AJ68*'Diabetes Epi'!$BW121</f>
        <v>0</v>
      </c>
      <c r="AK68" s="58">
        <f t="shared" si="20"/>
        <v>7.0331221492616613E-3</v>
      </c>
      <c r="AL68" s="58">
        <f t="shared" si="20"/>
        <v>0</v>
      </c>
      <c r="AM68" s="58">
        <f t="shared" si="18"/>
        <v>0.12970802112271945</v>
      </c>
    </row>
    <row r="69" spans="1:39">
      <c r="A69" s="58">
        <v>71</v>
      </c>
      <c r="B69" s="58">
        <f>'ACM Rates'!M82-(SUM(C69:F69))</f>
        <v>2.1570781854687859E-2</v>
      </c>
      <c r="C69" s="58">
        <f t="shared" si="23"/>
        <v>1.6259529790767709E-4</v>
      </c>
      <c r="D69" s="58">
        <f t="shared" si="24"/>
        <v>1.5618519649439186E-3</v>
      </c>
      <c r="E69" s="58">
        <f t="shared" si="25"/>
        <v>0</v>
      </c>
      <c r="F69" s="58">
        <f t="shared" si="26"/>
        <v>1.2047708824605471E-3</v>
      </c>
      <c r="G69" s="58">
        <f t="shared" si="21"/>
        <v>2.4500000000000001E-2</v>
      </c>
      <c r="H69" s="58">
        <f t="shared" si="22"/>
        <v>2.1339796366811159E-2</v>
      </c>
      <c r="I69" s="58">
        <f t="shared" ref="I69:I98" si="32">I68-J68</f>
        <v>8135.981301610901</v>
      </c>
      <c r="J69" s="58">
        <f t="shared" ref="J69:J98" si="33">I69*H69</f>
        <v>173.62018422055982</v>
      </c>
      <c r="K69" s="58">
        <f t="shared" si="27"/>
        <v>8049.1712095006205</v>
      </c>
      <c r="L69" s="58">
        <f t="shared" si="28"/>
        <v>111823.18053724516</v>
      </c>
      <c r="M69" s="58">
        <f t="shared" si="29"/>
        <v>13.744276982925772</v>
      </c>
      <c r="O69" s="58">
        <f>'Quintile Functions'!$DJ77</f>
        <v>7116.4452634986328</v>
      </c>
      <c r="Q69" s="58">
        <f>'Male Inactive'!Q69*'MI Epi'!DD87</f>
        <v>4.4713706924611194E-3</v>
      </c>
      <c r="R69" s="58">
        <f>'Male Inactive'!R69*'MI Epi'!DD87</f>
        <v>1.6259529790767709E-4</v>
      </c>
      <c r="S69" s="58">
        <f t="shared" si="30"/>
        <v>4.4613889973545984E-3</v>
      </c>
      <c r="T69" s="58">
        <f t="shared" si="30"/>
        <v>1.6258208000863306E-4</v>
      </c>
      <c r="U69" s="58">
        <f t="shared" ref="U69:U98" si="34">((U68-T68+((1-U68)*S68))/(1-T68))</f>
        <v>5.2497601409023036E-2</v>
      </c>
      <c r="W69" s="58">
        <f>'Male Inactive'!W69*'Stroke Epi'!$CS95</f>
        <v>5.6226670737981061E-3</v>
      </c>
      <c r="X69" s="58">
        <f>'Male Inactive'!X69*'Stroke Epi'!$CS95</f>
        <v>1.5618519649439186E-3</v>
      </c>
      <c r="Y69" s="58">
        <f t="shared" si="31"/>
        <v>5.6068894658826141E-3</v>
      </c>
      <c r="Z69" s="58">
        <f t="shared" si="31"/>
        <v>1.5606329089079551E-3</v>
      </c>
      <c r="AA69" s="58">
        <f t="shared" ref="AA69:AA98" si="35">((AA68-Z68+((1-AA68)*Y68))/(1-Z68))</f>
        <v>3.273528511032215E-2</v>
      </c>
      <c r="AC69" s="58">
        <f>'Male Inactive'!AC69*'Bowel Cancer Epi'!$CP112</f>
        <v>1.3901202489929388E-3</v>
      </c>
      <c r="AD69" s="58">
        <f>'Male Inactive'!AD69*'Bowel Cancer Epi'!$CP112</f>
        <v>1.2047708824605471E-3</v>
      </c>
      <c r="AE69" s="58">
        <f t="shared" si="19"/>
        <v>1.3891544794033539E-3</v>
      </c>
      <c r="AF69" s="58">
        <f t="shared" si="19"/>
        <v>1.2040454373818399E-3</v>
      </c>
      <c r="AG69" s="58">
        <f t="shared" ref="AG69:AG98" si="36">((AG68-AF68+((1-AG68)*AE68))/(1-AF68))</f>
        <v>5.2868976349406569E-3</v>
      </c>
      <c r="AI69" s="58">
        <f>'Male Inactive'!AI69*'Diabetes Epi'!$BW122</f>
        <v>7.1432509106311775E-3</v>
      </c>
      <c r="AJ69" s="58">
        <f>'Male Inactive'!AJ69*'Diabetes Epi'!$BW122</f>
        <v>0</v>
      </c>
      <c r="AK69" s="58">
        <f t="shared" si="20"/>
        <v>7.1177985341409622E-3</v>
      </c>
      <c r="AL69" s="58">
        <f t="shared" si="20"/>
        <v>0</v>
      </c>
      <c r="AM69" s="58">
        <f t="shared" ref="AM69:AM98" si="37">((AM68-AL68+((1-AM68)*AK68))/(1-AL68))</f>
        <v>0.13582889091568601</v>
      </c>
    </row>
    <row r="70" spans="1:39">
      <c r="A70" s="58">
        <v>72</v>
      </c>
      <c r="B70" s="58">
        <f>'ACM Rates'!M83-(SUM(C70:F70))</f>
        <v>2.1563657699504246E-2</v>
      </c>
      <c r="C70" s="58">
        <f t="shared" si="23"/>
        <v>1.6305910048391826E-4</v>
      </c>
      <c r="D70" s="58">
        <f t="shared" si="24"/>
        <v>1.5674907133127489E-3</v>
      </c>
      <c r="E70" s="58">
        <f t="shared" si="25"/>
        <v>0</v>
      </c>
      <c r="F70" s="58">
        <f t="shared" si="26"/>
        <v>1.205792486699088E-3</v>
      </c>
      <c r="G70" s="58">
        <f t="shared" si="21"/>
        <v>2.4500000000000001E-2</v>
      </c>
      <c r="H70" s="58">
        <f t="shared" si="22"/>
        <v>2.1332824214813084E-2</v>
      </c>
      <c r="I70" s="58">
        <f t="shared" si="32"/>
        <v>7962.361117390341</v>
      </c>
      <c r="J70" s="58">
        <f t="shared" si="33"/>
        <v>169.85965005215084</v>
      </c>
      <c r="K70" s="58">
        <f t="shared" si="27"/>
        <v>7877.4312923642656</v>
      </c>
      <c r="L70" s="58">
        <f t="shared" si="28"/>
        <v>103945.74924488091</v>
      </c>
      <c r="M70" s="58">
        <f t="shared" si="29"/>
        <v>13.054638908282655</v>
      </c>
      <c r="O70" s="58">
        <f>'Quintile Functions'!$DJ78</f>
        <v>6835.267748213525</v>
      </c>
      <c r="Q70" s="58">
        <f>'Male Inactive'!Q70*'MI Epi'!DD88</f>
        <v>4.4841252633077517E-3</v>
      </c>
      <c r="R70" s="58">
        <f>'Male Inactive'!R70*'MI Epi'!DD88</f>
        <v>1.6305910048391826E-4</v>
      </c>
      <c r="S70" s="58">
        <f t="shared" si="30"/>
        <v>4.4740865841228494E-3</v>
      </c>
      <c r="T70" s="58">
        <f t="shared" si="30"/>
        <v>1.630458070713825E-4</v>
      </c>
      <c r="U70" s="58">
        <f t="shared" si="34"/>
        <v>5.6571393599895735E-2</v>
      </c>
      <c r="W70" s="58">
        <f>'Male Inactive'!W70*'Stroke Epi'!$CS96</f>
        <v>5.6429665679258957E-3</v>
      </c>
      <c r="X70" s="58">
        <f>'Male Inactive'!X70*'Stroke Epi'!$CS96</f>
        <v>1.5674907133127489E-3</v>
      </c>
      <c r="Y70" s="58">
        <f t="shared" si="31"/>
        <v>5.6270749381124308E-3</v>
      </c>
      <c r="Z70" s="58">
        <f t="shared" si="31"/>
        <v>1.5662628413876112E-3</v>
      </c>
      <c r="AA70" s="58">
        <f t="shared" si="35"/>
        <v>3.6655203859474905E-2</v>
      </c>
      <c r="AC70" s="58">
        <f>'Male Inactive'!AC70*'Bowel Cancer Epi'!$CP113</f>
        <v>1.3912990231143322E-3</v>
      </c>
      <c r="AD70" s="58">
        <f>'Male Inactive'!AD70*'Bowel Cancer Epi'!$CP113</f>
        <v>1.205792486699088E-3</v>
      </c>
      <c r="AE70" s="58">
        <f t="shared" si="19"/>
        <v>1.3903316153316414E-3</v>
      </c>
      <c r="AF70" s="58">
        <f t="shared" si="19"/>
        <v>1.2050658110412948E-3</v>
      </c>
      <c r="AG70" s="58">
        <f t="shared" si="36"/>
        <v>5.4712499930213189E-3</v>
      </c>
      <c r="AI70" s="58">
        <f>'Male Inactive'!AI70*'Diabetes Epi'!$BW123</f>
        <v>7.2266366105936059E-3</v>
      </c>
      <c r="AJ70" s="58">
        <f>'Male Inactive'!AJ70*'Diabetes Epi'!$BW123</f>
        <v>0</v>
      </c>
      <c r="AK70" s="58">
        <f t="shared" si="20"/>
        <v>7.2005872597445952E-3</v>
      </c>
      <c r="AL70" s="58">
        <f t="shared" si="20"/>
        <v>0</v>
      </c>
      <c r="AM70" s="58">
        <f t="shared" si="37"/>
        <v>0.14197988676917331</v>
      </c>
    </row>
    <row r="71" spans="1:39">
      <c r="A71" s="58">
        <v>73</v>
      </c>
      <c r="B71" s="58">
        <f>'ACM Rates'!M84-(SUM(C71:F71))</f>
        <v>2.1556641797342582E-2</v>
      </c>
      <c r="C71" s="58">
        <f t="shared" si="23"/>
        <v>1.6351597967174985E-4</v>
      </c>
      <c r="D71" s="58">
        <f t="shared" si="24"/>
        <v>1.5730398172469776E-3</v>
      </c>
      <c r="E71" s="58">
        <f t="shared" si="25"/>
        <v>0</v>
      </c>
      <c r="F71" s="58">
        <f t="shared" si="26"/>
        <v>1.2068024057386932E-3</v>
      </c>
      <c r="G71" s="58">
        <f t="shared" si="21"/>
        <v>2.4500000000000001E-2</v>
      </c>
      <c r="H71" s="58">
        <f t="shared" si="22"/>
        <v>2.1325957957572528E-2</v>
      </c>
      <c r="I71" s="58">
        <f t="shared" si="32"/>
        <v>7792.5014673381902</v>
      </c>
      <c r="J71" s="58">
        <f t="shared" si="33"/>
        <v>166.18255867677647</v>
      </c>
      <c r="K71" s="58">
        <f t="shared" si="27"/>
        <v>7709.4101879998016</v>
      </c>
      <c r="L71" s="58">
        <f t="shared" si="28"/>
        <v>96236.339056881072</v>
      </c>
      <c r="M71" s="58">
        <f t="shared" si="29"/>
        <v>12.349864733455618</v>
      </c>
      <c r="O71" s="58">
        <f>'Quintile Functions'!$DJ79</f>
        <v>6565.1998237668968</v>
      </c>
      <c r="Q71" s="58">
        <f>'Male Inactive'!Q71*'MI Epi'!DD89</f>
        <v>4.4966894409731208E-3</v>
      </c>
      <c r="R71" s="58">
        <f>'Male Inactive'!R71*'MI Epi'!DD89</f>
        <v>1.6351597967174985E-4</v>
      </c>
      <c r="S71" s="58">
        <f t="shared" si="30"/>
        <v>4.4865944699936655E-3</v>
      </c>
      <c r="T71" s="58">
        <f t="shared" si="30"/>
        <v>1.6350261166253599E-4</v>
      </c>
      <c r="U71" s="58">
        <f t="shared" si="34"/>
        <v>6.0639216033715172E-2</v>
      </c>
      <c r="W71" s="58">
        <f>'Male Inactive'!W71*'Stroke Epi'!$CS97</f>
        <v>5.6629433420891185E-3</v>
      </c>
      <c r="X71" s="58">
        <f>'Male Inactive'!X71*'Stroke Epi'!$CS97</f>
        <v>1.5730398172469776E-3</v>
      </c>
      <c r="Y71" s="58">
        <f t="shared" si="31"/>
        <v>5.6469391030588012E-3</v>
      </c>
      <c r="Z71" s="58">
        <f t="shared" si="31"/>
        <v>1.5718032385945158E-3</v>
      </c>
      <c r="AA71" s="58">
        <f t="shared" si="35"/>
        <v>4.0573302833791611E-2</v>
      </c>
      <c r="AC71" s="58">
        <f>'Male Inactive'!AC71*'Bowel Cancer Epi'!$CP114</f>
        <v>1.392464314313877E-3</v>
      </c>
      <c r="AD71" s="58">
        <f>'Male Inactive'!AD71*'Bowel Cancer Epi'!$CP114</f>
        <v>1.2068024057386932E-3</v>
      </c>
      <c r="AE71" s="58">
        <f t="shared" si="19"/>
        <v>1.39149528571203E-3</v>
      </c>
      <c r="AF71" s="58">
        <f t="shared" si="19"/>
        <v>1.2060745125526129E-3</v>
      </c>
      <c r="AG71" s="58">
        <f t="shared" si="36"/>
        <v>5.6557244656612231E-3</v>
      </c>
      <c r="AI71" s="58">
        <f>'Male Inactive'!AI71*'Diabetes Epi'!$BW124</f>
        <v>7.3081877920680412E-3</v>
      </c>
      <c r="AJ71" s="58">
        <f>'Male Inactive'!AJ71*'Diabetes Epi'!$BW124</f>
        <v>0</v>
      </c>
      <c r="AK71" s="58">
        <f t="shared" si="20"/>
        <v>7.2815479235569525E-3</v>
      </c>
      <c r="AL71" s="58">
        <f t="shared" si="20"/>
        <v>0</v>
      </c>
      <c r="AM71" s="58">
        <f t="shared" si="37"/>
        <v>0.14815813546510781</v>
      </c>
    </row>
    <row r="72" spans="1:39">
      <c r="A72" s="58">
        <v>74</v>
      </c>
      <c r="B72" s="58">
        <f>'ACM Rates'!M85-(SUM(C72:F72))</f>
        <v>2.1549731975562265E-2</v>
      </c>
      <c r="C72" s="58">
        <f t="shared" si="23"/>
        <v>1.6396606959984087E-4</v>
      </c>
      <c r="D72" s="58">
        <f t="shared" si="24"/>
        <v>1.5785011659093695E-3</v>
      </c>
      <c r="E72" s="58">
        <f t="shared" si="25"/>
        <v>0</v>
      </c>
      <c r="F72" s="58">
        <f t="shared" si="26"/>
        <v>1.2078007889285247E-3</v>
      </c>
      <c r="G72" s="58">
        <f t="shared" si="21"/>
        <v>2.4500000000000001E-2</v>
      </c>
      <c r="H72" s="58">
        <f t="shared" si="22"/>
        <v>2.1319195470997254E-2</v>
      </c>
      <c r="I72" s="58">
        <f t="shared" si="32"/>
        <v>7626.3189086614138</v>
      </c>
      <c r="J72" s="58">
        <f t="shared" si="33"/>
        <v>162.58698353791513</v>
      </c>
      <c r="K72" s="58">
        <f t="shared" si="27"/>
        <v>7545.0254168924566</v>
      </c>
      <c r="L72" s="58">
        <f t="shared" si="28"/>
        <v>88691.313639988613</v>
      </c>
      <c r="M72" s="58">
        <f t="shared" si="29"/>
        <v>11.629636093405368</v>
      </c>
      <c r="O72" s="58">
        <f>'Quintile Functions'!$DJ80</f>
        <v>6305.8025396670164</v>
      </c>
      <c r="Q72" s="58">
        <f>'Male Inactive'!Q72*'MI Epi'!DD90</f>
        <v>4.5090669139956239E-3</v>
      </c>
      <c r="R72" s="58">
        <f>'Male Inactive'!R72*'MI Epi'!DD90</f>
        <v>1.6396606959984087E-4</v>
      </c>
      <c r="S72" s="58">
        <f t="shared" si="30"/>
        <v>4.4989163340571903E-3</v>
      </c>
      <c r="T72" s="58">
        <f t="shared" si="30"/>
        <v>1.639526278984782E-4</v>
      </c>
      <c r="U72" s="58">
        <f t="shared" si="34"/>
        <v>6.4700823074274036E-2</v>
      </c>
      <c r="W72" s="58">
        <f>'Male Inactive'!W72*'Stroke Epi'!$CS98</f>
        <v>5.6826041972737312E-3</v>
      </c>
      <c r="X72" s="58">
        <f>'Male Inactive'!X72*'Stroke Epi'!$CS98</f>
        <v>1.5785011659093695E-3</v>
      </c>
      <c r="Y72" s="58">
        <f t="shared" si="31"/>
        <v>5.6664887424094923E-3</v>
      </c>
      <c r="Z72" s="58">
        <f t="shared" si="31"/>
        <v>1.5772559882016868E-3</v>
      </c>
      <c r="AA72" s="58">
        <f t="shared" si="35"/>
        <v>4.4489252078443058E-2</v>
      </c>
      <c r="AC72" s="58">
        <f>'Male Inactive'!AC72*'Bowel Cancer Epi'!$CP115</f>
        <v>1.3936162949175286E-3</v>
      </c>
      <c r="AD72" s="58">
        <f>'Male Inactive'!AD72*'Bowel Cancer Epi'!$CP115</f>
        <v>1.2078007889285247E-3</v>
      </c>
      <c r="AE72" s="58">
        <f t="shared" si="19"/>
        <v>1.3926456626774941E-3</v>
      </c>
      <c r="AF72" s="58">
        <f t="shared" si="19"/>
        <v>1.2070716911202206E-3</v>
      </c>
      <c r="AG72" s="58">
        <f t="shared" si="36"/>
        <v>5.8403191850035915E-3</v>
      </c>
      <c r="AI72" s="58">
        <f>'Male Inactive'!AI72*'Diabetes Epi'!$BW125</f>
        <v>7.3879615185755663E-3</v>
      </c>
      <c r="AJ72" s="58">
        <f>'Male Inactive'!AJ72*'Diabetes Epi'!$BW125</f>
        <v>0</v>
      </c>
      <c r="AK72" s="58">
        <f t="shared" si="20"/>
        <v>7.3607376151814119E-3</v>
      </c>
      <c r="AL72" s="58">
        <f t="shared" si="20"/>
        <v>0</v>
      </c>
      <c r="AM72" s="58">
        <f t="shared" si="37"/>
        <v>0.15436086282501074</v>
      </c>
    </row>
    <row r="73" spans="1:39">
      <c r="A73" s="58">
        <v>75</v>
      </c>
      <c r="B73" s="58">
        <f>'ACM Rates'!M86-(SUM(C73:F73))</f>
        <v>3.5139774338058066E-2</v>
      </c>
      <c r="C73" s="58">
        <f t="shared" si="23"/>
        <v>1.6440950095838975E-4</v>
      </c>
      <c r="D73" s="58">
        <f t="shared" si="24"/>
        <v>3.7221099993904392E-3</v>
      </c>
      <c r="E73" s="58">
        <f t="shared" si="25"/>
        <v>0</v>
      </c>
      <c r="F73" s="58">
        <f t="shared" si="26"/>
        <v>1.6737061615931072E-3</v>
      </c>
      <c r="G73" s="58">
        <f t="shared" si="21"/>
        <v>4.07E-2</v>
      </c>
      <c r="H73" s="58">
        <f t="shared" si="22"/>
        <v>3.452954116830409E-2</v>
      </c>
      <c r="I73" s="58">
        <f t="shared" si="32"/>
        <v>7463.7319251234985</v>
      </c>
      <c r="J73" s="58">
        <f t="shared" si="33"/>
        <v>257.71923877773736</v>
      </c>
      <c r="K73" s="58">
        <f t="shared" si="27"/>
        <v>7334.8723057346297</v>
      </c>
      <c r="L73" s="58">
        <f t="shared" si="28"/>
        <v>81356.441334254007</v>
      </c>
      <c r="M73" s="58">
        <f t="shared" si="29"/>
        <v>10.900236255860415</v>
      </c>
      <c r="O73" s="58">
        <f>'Quintile Functions'!$DJ81</f>
        <v>6056.6542887732239</v>
      </c>
      <c r="Q73" s="58">
        <f>'Male Inactive'!Q73*'MI Epi'!DD91</f>
        <v>6.1653562859396143E-3</v>
      </c>
      <c r="R73" s="58">
        <f>'Male Inactive'!R73*'MI Epi'!DD91</f>
        <v>1.6440950095838975E-4</v>
      </c>
      <c r="S73" s="58">
        <f t="shared" si="30"/>
        <v>6.1463894759388182E-3</v>
      </c>
      <c r="T73" s="58">
        <f t="shared" si="30"/>
        <v>1.6439598645701103E-4</v>
      </c>
      <c r="U73" s="58">
        <f t="shared" si="34"/>
        <v>6.8755975913611711E-2</v>
      </c>
      <c r="W73" s="58">
        <f>'Male Inactive'!W73*'Stroke Epi'!$CS99</f>
        <v>7.2858323392323487E-3</v>
      </c>
      <c r="X73" s="58">
        <f>'Male Inactive'!X73*'Stroke Epi'!$CS99</f>
        <v>3.7221099993904392E-3</v>
      </c>
      <c r="Y73" s="58">
        <f t="shared" si="31"/>
        <v>7.2593550049568911E-3</v>
      </c>
      <c r="Z73" s="58">
        <f t="shared" si="31"/>
        <v>3.715191534391038E-3</v>
      </c>
      <c r="AA73" s="58">
        <f t="shared" si="35"/>
        <v>4.8402730483089913E-2</v>
      </c>
      <c r="AC73" s="58">
        <f>'Male Inactive'!AC73*'Bowel Cancer Epi'!$CP116</f>
        <v>1.8596735128812304E-3</v>
      </c>
      <c r="AD73" s="58">
        <f>'Male Inactive'!AD73*'Bowel Cancer Epi'!$CP116</f>
        <v>1.6737061615931072E-3</v>
      </c>
      <c r="AE73" s="58">
        <f t="shared" ref="AE73:AF98" si="38">1-EXP(-AC73)</f>
        <v>1.8579453915071875E-3</v>
      </c>
      <c r="AF73" s="58">
        <f t="shared" si="38"/>
        <v>1.6723062965319224E-3</v>
      </c>
      <c r="AG73" s="58">
        <f t="shared" si="36"/>
        <v>6.0250323073154635E-3</v>
      </c>
      <c r="AI73" s="58">
        <f>'Male Inactive'!AI73*'Diabetes Epi'!$BW126</f>
        <v>7.0445440406463004E-3</v>
      </c>
      <c r="AJ73" s="58">
        <f>'Male Inactive'!AJ73*'Diabetes Epi'!$BW126</f>
        <v>0</v>
      </c>
      <c r="AK73" s="58">
        <f t="shared" si="20"/>
        <v>7.0197894027629326E-3</v>
      </c>
      <c r="AL73" s="58">
        <f t="shared" si="20"/>
        <v>0</v>
      </c>
      <c r="AM73" s="58">
        <f t="shared" si="37"/>
        <v>0.16058539063088423</v>
      </c>
    </row>
    <row r="74" spans="1:39">
      <c r="A74" s="58">
        <v>76</v>
      </c>
      <c r="B74" s="58">
        <f>'ACM Rates'!M87-(SUM(C74:F74))</f>
        <v>3.5125916511657293E-2</v>
      </c>
      <c r="C74" s="58">
        <f t="shared" si="23"/>
        <v>1.6483482052160139E-4</v>
      </c>
      <c r="D74" s="58">
        <f t="shared" si="24"/>
        <v>3.7342379396741233E-3</v>
      </c>
      <c r="E74" s="58">
        <f t="shared" si="25"/>
        <v>0</v>
      </c>
      <c r="F74" s="58">
        <f t="shared" si="26"/>
        <v>1.6750107281469837E-3</v>
      </c>
      <c r="G74" s="58">
        <f t="shared" si="21"/>
        <v>4.07E-2</v>
      </c>
      <c r="H74" s="58">
        <f t="shared" si="22"/>
        <v>3.451616175358585E-2</v>
      </c>
      <c r="I74" s="58">
        <f t="shared" si="32"/>
        <v>7206.0126863457608</v>
      </c>
      <c r="J74" s="58">
        <f t="shared" si="33"/>
        <v>248.72389948030198</v>
      </c>
      <c r="K74" s="58">
        <f t="shared" si="27"/>
        <v>7081.6507366056103</v>
      </c>
      <c r="L74" s="58">
        <f t="shared" si="28"/>
        <v>74274.790597648403</v>
      </c>
      <c r="M74" s="58">
        <f t="shared" si="29"/>
        <v>10.307335530839021</v>
      </c>
      <c r="O74" s="58">
        <f>'Quintile Functions'!$DJ82</f>
        <v>5817.3501220436519</v>
      </c>
      <c r="Q74" s="58">
        <f>'Male Inactive'!Q74*'MI Epi'!DD92</f>
        <v>6.1813057695600518E-3</v>
      </c>
      <c r="R74" s="58">
        <f>'Male Inactive'!R74*'MI Epi'!DD92</f>
        <v>1.6483482052160139E-4</v>
      </c>
      <c r="S74" s="58">
        <f t="shared" si="30"/>
        <v>6.162240801410479E-3</v>
      </c>
      <c r="T74" s="58">
        <f t="shared" si="30"/>
        <v>1.6482123600902732E-4</v>
      </c>
      <c r="U74" s="58">
        <f t="shared" si="34"/>
        <v>7.4327587553407015E-2</v>
      </c>
      <c r="W74" s="58">
        <f>'Male Inactive'!W74*'Stroke Epi'!$CS100</f>
        <v>7.309572137234455E-3</v>
      </c>
      <c r="X74" s="58">
        <f>'Male Inactive'!X74*'Stroke Epi'!$CS100</f>
        <v>3.7342379396741233E-3</v>
      </c>
      <c r="Y74" s="58">
        <f t="shared" si="31"/>
        <v>7.2829221875964079E-3</v>
      </c>
      <c r="Z74" s="58">
        <f t="shared" si="31"/>
        <v>3.7272743437837264E-3</v>
      </c>
      <c r="AA74" s="58">
        <f t="shared" si="35"/>
        <v>5.1787923404485806E-2</v>
      </c>
      <c r="AC74" s="58">
        <f>'Male Inactive'!AC74*'Bowel Cancer Epi'!$CP117</f>
        <v>1.8611230312744263E-3</v>
      </c>
      <c r="AD74" s="58">
        <f>'Male Inactive'!AD74*'Bowel Cancer Epi'!$CP117</f>
        <v>1.6750107281469837E-3</v>
      </c>
      <c r="AE74" s="58">
        <f t="shared" si="38"/>
        <v>1.8593922157257303E-3</v>
      </c>
      <c r="AF74" s="58">
        <f t="shared" si="38"/>
        <v>1.6736086806014017E-3</v>
      </c>
      <c r="AG74" s="58">
        <f t="shared" si="36"/>
        <v>6.2098620126259793E-3</v>
      </c>
      <c r="AI74" s="58">
        <f>'Male Inactive'!AI74*'Diabetes Epi'!$BW127</f>
        <v>7.1154987329978018E-3</v>
      </c>
      <c r="AJ74" s="58">
        <f>'Male Inactive'!AJ74*'Diabetes Epi'!$BW127</f>
        <v>0</v>
      </c>
      <c r="AK74" s="58">
        <f t="shared" si="20"/>
        <v>7.090243508562688E-3</v>
      </c>
      <c r="AL74" s="58">
        <f t="shared" si="20"/>
        <v>0</v>
      </c>
      <c r="AM74" s="58">
        <f t="shared" si="37"/>
        <v>0.16647790441025792</v>
      </c>
    </row>
    <row r="75" spans="1:39">
      <c r="A75" s="58">
        <v>77</v>
      </c>
      <c r="B75" s="58">
        <f>'ACM Rates'!M88-(SUM(C75:F75))</f>
        <v>3.5112262471850036E-2</v>
      </c>
      <c r="C75" s="58">
        <f t="shared" si="23"/>
        <v>1.6525410581165025E-4</v>
      </c>
      <c r="D75" s="58">
        <f t="shared" si="24"/>
        <v>3.746181984470574E-3</v>
      </c>
      <c r="E75" s="58">
        <f t="shared" si="25"/>
        <v>0</v>
      </c>
      <c r="F75" s="58">
        <f t="shared" si="26"/>
        <v>1.6763014378677376E-3</v>
      </c>
      <c r="G75" s="58">
        <f t="shared" si="21"/>
        <v>4.07E-2</v>
      </c>
      <c r="H75" s="58">
        <f t="shared" si="22"/>
        <v>3.4502978908825921E-2</v>
      </c>
      <c r="I75" s="58">
        <f t="shared" si="32"/>
        <v>6957.2887868654589</v>
      </c>
      <c r="J75" s="58">
        <f t="shared" si="33"/>
        <v>240.04718827583</v>
      </c>
      <c r="K75" s="58">
        <f t="shared" si="27"/>
        <v>6837.2651927275438</v>
      </c>
      <c r="L75" s="58">
        <f t="shared" si="28"/>
        <v>67437.525404920816</v>
      </c>
      <c r="M75" s="58">
        <f t="shared" si="29"/>
        <v>9.6930754882900523</v>
      </c>
      <c r="O75" s="58">
        <f>'Quintile Functions'!$DJ83</f>
        <v>5587.5010903579087</v>
      </c>
      <c r="Q75" s="58">
        <f>'Male Inactive'!Q75*'MI Epi'!DD93</f>
        <v>6.1970289679368845E-3</v>
      </c>
      <c r="R75" s="58">
        <f>'Male Inactive'!R75*'MI Epi'!DD93</f>
        <v>1.6525410581165025E-4</v>
      </c>
      <c r="S75" s="58">
        <f t="shared" si="30"/>
        <v>6.177866986805558E-3</v>
      </c>
      <c r="T75" s="58">
        <f t="shared" si="30"/>
        <v>1.6524045210397631E-4</v>
      </c>
      <c r="U75" s="58">
        <f t="shared" si="34"/>
        <v>7.9880148570936504E-2</v>
      </c>
      <c r="W75" s="58">
        <f>'Male Inactive'!W75*'Stroke Epi'!$CS101</f>
        <v>7.332951969601975E-3</v>
      </c>
      <c r="X75" s="58">
        <f>'Male Inactive'!X75*'Stroke Epi'!$CS101</f>
        <v>3.746181984470574E-3</v>
      </c>
      <c r="Y75" s="58">
        <f t="shared" si="31"/>
        <v>7.3061314751483586E-3</v>
      </c>
      <c r="Z75" s="58">
        <f t="shared" si="31"/>
        <v>3.7391737987845231E-3</v>
      </c>
      <c r="AA75" s="58">
        <f t="shared" si="35"/>
        <v>5.5172045180381331E-2</v>
      </c>
      <c r="AC75" s="58">
        <f>'Male Inactive'!AC75*'Bowel Cancer Epi'!$CP118</f>
        <v>1.8625571531863748E-3</v>
      </c>
      <c r="AD75" s="58">
        <f>'Male Inactive'!AD75*'Bowel Cancer Epi'!$CP118</f>
        <v>1.6763014378677376E-3</v>
      </c>
      <c r="AE75" s="58">
        <f t="shared" si="38"/>
        <v>1.8608236700161651E-3</v>
      </c>
      <c r="AF75" s="58">
        <f t="shared" si="38"/>
        <v>1.6748972293476605E-3</v>
      </c>
      <c r="AG75" s="58">
        <f t="shared" si="36"/>
        <v>6.3948013737531355E-3</v>
      </c>
      <c r="AI75" s="58">
        <f>'Male Inactive'!AI75*'Diabetes Epi'!$BW128</f>
        <v>7.1849520086971937E-3</v>
      </c>
      <c r="AJ75" s="58">
        <f>'Male Inactive'!AJ75*'Diabetes Epi'!$BW128</f>
        <v>0</v>
      </c>
      <c r="AK75" s="58">
        <f t="shared" si="20"/>
        <v>7.159201948902405E-3</v>
      </c>
      <c r="AL75" s="58">
        <f t="shared" si="20"/>
        <v>0</v>
      </c>
      <c r="AM75" s="58">
        <f t="shared" si="37"/>
        <v>0.17238777903775665</v>
      </c>
    </row>
    <row r="76" spans="1:39">
      <c r="A76" s="58">
        <v>78</v>
      </c>
      <c r="B76" s="58">
        <f>'ACM Rates'!M89-(SUM(C76:F76))</f>
        <v>3.5098808222877476E-2</v>
      </c>
      <c r="C76" s="58">
        <f t="shared" si="23"/>
        <v>1.6566746836204772E-4</v>
      </c>
      <c r="D76" s="58">
        <f t="shared" si="24"/>
        <v>3.7579458638123974E-3</v>
      </c>
      <c r="E76" s="58">
        <f t="shared" si="25"/>
        <v>0</v>
      </c>
      <c r="F76" s="58">
        <f t="shared" si="26"/>
        <v>1.6775784449480752E-3</v>
      </c>
      <c r="G76" s="58">
        <f t="shared" si="21"/>
        <v>4.07E-2</v>
      </c>
      <c r="H76" s="58">
        <f t="shared" si="22"/>
        <v>3.4489988784135894E-2</v>
      </c>
      <c r="I76" s="58">
        <f t="shared" si="32"/>
        <v>6717.2415985896287</v>
      </c>
      <c r="J76" s="58">
        <f t="shared" si="33"/>
        <v>231.67758739568737</v>
      </c>
      <c r="K76" s="58">
        <f t="shared" si="27"/>
        <v>6601.4028048917844</v>
      </c>
      <c r="L76" s="58">
        <f t="shared" si="28"/>
        <v>60836.122600029033</v>
      </c>
      <c r="M76" s="58">
        <f t="shared" si="29"/>
        <v>9.0567120010693625</v>
      </c>
      <c r="O76" s="58">
        <f>'Quintile Functions'!$DJ84</f>
        <v>5366.7336123449768</v>
      </c>
      <c r="Q76" s="58">
        <f>'Male Inactive'!Q76*'MI Epi'!DD94</f>
        <v>6.2125300635767896E-3</v>
      </c>
      <c r="R76" s="58">
        <f>'Male Inactive'!R76*'MI Epi'!DD94</f>
        <v>1.6566746836204772E-4</v>
      </c>
      <c r="S76" s="58">
        <f t="shared" si="30"/>
        <v>6.1932721993392947E-3</v>
      </c>
      <c r="T76" s="58">
        <f t="shared" si="30"/>
        <v>1.6565374626476004E-4</v>
      </c>
      <c r="U76" s="58">
        <f t="shared" si="34"/>
        <v>8.5413399921699371E-2</v>
      </c>
      <c r="W76" s="58">
        <f>'Male Inactive'!W76*'Stroke Epi'!$CS102</f>
        <v>7.3559791376753307E-3</v>
      </c>
      <c r="X76" s="58">
        <f>'Male Inactive'!X76*'Stroke Epi'!$CS102</f>
        <v>3.7579458638123974E-3</v>
      </c>
      <c r="Y76" s="58">
        <f t="shared" si="31"/>
        <v>7.3289901405181324E-3</v>
      </c>
      <c r="Z76" s="58">
        <f t="shared" si="31"/>
        <v>3.7508936220014277E-3</v>
      </c>
      <c r="AA76" s="58">
        <f t="shared" si="35"/>
        <v>5.8554855422090372E-2</v>
      </c>
      <c r="AC76" s="58">
        <f>'Male Inactive'!AC76*'Bowel Cancer Epi'!$CP119</f>
        <v>1.8639760499423062E-3</v>
      </c>
      <c r="AD76" s="58">
        <f>'Male Inactive'!AD76*'Bowel Cancer Epi'!$CP119</f>
        <v>1.6775784449480752E-3</v>
      </c>
      <c r="AE76" s="58">
        <f t="shared" si="38"/>
        <v>1.8622399254506483E-3</v>
      </c>
      <c r="AF76" s="58">
        <f t="shared" si="38"/>
        <v>1.6761720967582994E-3</v>
      </c>
      <c r="AG76" s="58">
        <f t="shared" si="36"/>
        <v>6.5798487871634552E-3</v>
      </c>
      <c r="AI76" s="58">
        <f>'Male Inactive'!AI76*'Diabetes Epi'!$BW129</f>
        <v>7.252949528192866E-3</v>
      </c>
      <c r="AJ76" s="58">
        <f>'Male Inactive'!AJ76*'Diabetes Epi'!$BW129</f>
        <v>0</v>
      </c>
      <c r="AK76" s="58">
        <f t="shared" si="20"/>
        <v>7.22671036519551E-3</v>
      </c>
      <c r="AL76" s="58">
        <f t="shared" si="20"/>
        <v>0</v>
      </c>
      <c r="AM76" s="58">
        <f t="shared" si="37"/>
        <v>0.178312822063005</v>
      </c>
    </row>
    <row r="77" spans="1:39">
      <c r="A77" s="58">
        <v>79</v>
      </c>
      <c r="B77" s="58">
        <f>'ACM Rates'!M90-(SUM(C77:F77))</f>
        <v>3.5085549876820041E-2</v>
      </c>
      <c r="C77" s="58">
        <f t="shared" si="23"/>
        <v>1.6607501690981674E-4</v>
      </c>
      <c r="D77" s="58">
        <f t="shared" si="24"/>
        <v>3.7695332044965454E-3</v>
      </c>
      <c r="E77" s="58">
        <f t="shared" si="25"/>
        <v>0</v>
      </c>
      <c r="F77" s="58">
        <f t="shared" si="26"/>
        <v>1.6788419017735982E-3</v>
      </c>
      <c r="G77" s="58">
        <f t="shared" si="21"/>
        <v>4.07E-2</v>
      </c>
      <c r="H77" s="58">
        <f t="shared" si="22"/>
        <v>3.4477187633424444E-2</v>
      </c>
      <c r="I77" s="58">
        <f t="shared" si="32"/>
        <v>6485.564011193941</v>
      </c>
      <c r="J77" s="58">
        <f t="shared" si="33"/>
        <v>223.60400732251838</v>
      </c>
      <c r="K77" s="58">
        <f t="shared" si="27"/>
        <v>6373.7620075326813</v>
      </c>
      <c r="L77" s="58">
        <f t="shared" si="28"/>
        <v>54462.360592496341</v>
      </c>
      <c r="M77" s="58">
        <f t="shared" si="29"/>
        <v>8.3974748377312292</v>
      </c>
      <c r="O77" s="58">
        <f>'Quintile Functions'!$DJ85</f>
        <v>5154.68886718883</v>
      </c>
      <c r="Q77" s="58">
        <f>'Male Inactive'!Q77*'MI Epi'!DD95</f>
        <v>6.2278131341181276E-3</v>
      </c>
      <c r="R77" s="58">
        <f>'Male Inactive'!R77*'MI Epi'!DD95</f>
        <v>1.6607501690981674E-4</v>
      </c>
      <c r="S77" s="58">
        <f t="shared" si="30"/>
        <v>6.2084605016025085E-3</v>
      </c>
      <c r="T77" s="58">
        <f t="shared" si="30"/>
        <v>1.6606122721762873E-4</v>
      </c>
      <c r="U77" s="58">
        <f t="shared" si="34"/>
        <v>9.0927092353073044E-2</v>
      </c>
      <c r="W77" s="58">
        <f>'Male Inactive'!W77*'Stroke Epi'!$CS103</f>
        <v>7.3786607407166412E-3</v>
      </c>
      <c r="X77" s="58">
        <f>'Male Inactive'!X77*'Stroke Epi'!$CS103</f>
        <v>3.7695332044965454E-3</v>
      </c>
      <c r="Y77" s="58">
        <f t="shared" si="31"/>
        <v>7.3515052549739668E-3</v>
      </c>
      <c r="Z77" s="58">
        <f t="shared" si="31"/>
        <v>3.7624374329221499E-3</v>
      </c>
      <c r="AA77" s="58">
        <f t="shared" si="35"/>
        <v>6.1936119779190398E-2</v>
      </c>
      <c r="AC77" s="58">
        <f>'Male Inactive'!AC77*'Bowel Cancer Epi'!$CP120</f>
        <v>1.8653798908595536E-3</v>
      </c>
      <c r="AD77" s="58">
        <f>'Male Inactive'!AD77*'Bowel Cancer Epi'!$CP120</f>
        <v>1.6788419017735982E-3</v>
      </c>
      <c r="AE77" s="58">
        <f t="shared" si="38"/>
        <v>1.8636411510957185E-3</v>
      </c>
      <c r="AF77" s="58">
        <f t="shared" si="38"/>
        <v>1.6774334350159181E-3</v>
      </c>
      <c r="AG77" s="58">
        <f t="shared" si="36"/>
        <v>6.7650026674465902E-3</v>
      </c>
      <c r="AI77" s="58">
        <f>'Male Inactive'!AI77*'Diabetes Epi'!$BW130</f>
        <v>7.3195350727866919E-3</v>
      </c>
      <c r="AJ77" s="58">
        <f>'Male Inactive'!AJ77*'Diabetes Epi'!$BW130</f>
        <v>0</v>
      </c>
      <c r="AK77" s="58">
        <f t="shared" si="20"/>
        <v>7.2928125145957923E-3</v>
      </c>
      <c r="AL77" s="58">
        <f t="shared" si="20"/>
        <v>0</v>
      </c>
      <c r="AM77" s="58">
        <f t="shared" si="37"/>
        <v>0.18425091730875054</v>
      </c>
    </row>
    <row r="78" spans="1:39">
      <c r="A78" s="58">
        <v>80</v>
      </c>
      <c r="B78" s="58">
        <f>'ACM Rates'!M91-(SUM(C78:F78))</f>
        <v>6.3200134490027815E-2</v>
      </c>
      <c r="C78" s="58">
        <f t="shared" si="23"/>
        <v>3.329537149744531E-4</v>
      </c>
      <c r="D78" s="58">
        <f t="shared" si="24"/>
        <v>7.2401122987472213E-3</v>
      </c>
      <c r="E78" s="58">
        <f t="shared" si="25"/>
        <v>0</v>
      </c>
      <c r="F78" s="58">
        <f t="shared" si="26"/>
        <v>2.4267994962505158E-3</v>
      </c>
      <c r="G78" s="58">
        <f t="shared" si="21"/>
        <v>7.3200000000000001E-2</v>
      </c>
      <c r="H78" s="58">
        <f t="shared" si="22"/>
        <v>6.1244422481259164E-2</v>
      </c>
      <c r="I78" s="58">
        <f t="shared" si="32"/>
        <v>6261.9600038714225</v>
      </c>
      <c r="J78" s="58">
        <f t="shared" si="33"/>
        <v>383.5101240378487</v>
      </c>
      <c r="K78" s="58">
        <f t="shared" si="27"/>
        <v>6070.2049418524985</v>
      </c>
      <c r="L78" s="58">
        <f t="shared" si="28"/>
        <v>48392.15565064385</v>
      </c>
      <c r="M78" s="58">
        <f t="shared" si="29"/>
        <v>7.7279566814105589</v>
      </c>
      <c r="O78" s="58">
        <f>'Quintile Functions'!$DJ86</f>
        <v>4951.0222114248809</v>
      </c>
      <c r="Q78" s="58">
        <f>'Male Inactive'!Q78*'MI Epi'!DD96</f>
        <v>8.1573660168741003E-3</v>
      </c>
      <c r="R78" s="58">
        <f>'Male Inactive'!R78*'MI Epi'!DD96</f>
        <v>3.329537149744531E-4</v>
      </c>
      <c r="S78" s="58">
        <f t="shared" si="30"/>
        <v>8.1241849912629949E-3</v>
      </c>
      <c r="T78" s="58">
        <f t="shared" si="30"/>
        <v>3.3289829203753118E-4</v>
      </c>
      <c r="U78" s="58">
        <f t="shared" si="34"/>
        <v>9.6420986153348459E-2</v>
      </c>
      <c r="W78" s="58">
        <f>'Male Inactive'!W78*'Stroke Epi'!$CS104</f>
        <v>9.7339287572045987E-3</v>
      </c>
      <c r="X78" s="58">
        <f>'Male Inactive'!X78*'Stroke Epi'!$CS104</f>
        <v>7.2401122987472213E-3</v>
      </c>
      <c r="Y78" s="58">
        <f t="shared" si="31"/>
        <v>9.6867074132810371E-3</v>
      </c>
      <c r="Z78" s="58">
        <f t="shared" si="31"/>
        <v>7.2139658248868699E-3</v>
      </c>
      <c r="AA78" s="58">
        <f t="shared" si="35"/>
        <v>6.5315609786427392E-2</v>
      </c>
      <c r="AC78" s="58">
        <f>'Male Inactive'!AC78*'Bowel Cancer Epi'!$CP121</f>
        <v>2.6134763805774784E-3</v>
      </c>
      <c r="AD78" s="58">
        <f>'Male Inactive'!AD78*'Bowel Cancer Epi'!$CP121</f>
        <v>2.4267994962505158E-3</v>
      </c>
      <c r="AE78" s="58">
        <f t="shared" si="38"/>
        <v>2.6100642243587213E-3</v>
      </c>
      <c r="AF78" s="58">
        <f t="shared" si="38"/>
        <v>2.4238571989561031E-3</v>
      </c>
      <c r="AG78" s="58">
        <f t="shared" si="36"/>
        <v>6.9502614471015347E-3</v>
      </c>
      <c r="AI78" s="58">
        <f>'Male Inactive'!AI78*'Diabetes Epi'!$BW131</f>
        <v>6.5642227927024746E-3</v>
      </c>
      <c r="AJ78" s="58">
        <f>'Male Inactive'!AJ78*'Diabetes Epi'!$BW131</f>
        <v>0</v>
      </c>
      <c r="AK78" s="58">
        <f t="shared" si="20"/>
        <v>6.542725345995648E-3</v>
      </c>
      <c r="AL78" s="58">
        <f t="shared" si="20"/>
        <v>0</v>
      </c>
      <c r="AM78" s="58">
        <f t="shared" si="37"/>
        <v>0.19020002242777131</v>
      </c>
    </row>
    <row r="79" spans="1:39">
      <c r="A79" s="58">
        <v>81</v>
      </c>
      <c r="B79" s="58">
        <f>'ACM Rates'!M92-(SUM(C79:F79))</f>
        <v>6.3177023904836538E-2</v>
      </c>
      <c r="C79" s="58">
        <f t="shared" si="23"/>
        <v>3.3371199062910223E-4</v>
      </c>
      <c r="D79" s="58">
        <f t="shared" si="24"/>
        <v>7.260777162927598E-3</v>
      </c>
      <c r="E79" s="58">
        <f t="shared" si="25"/>
        <v>0</v>
      </c>
      <c r="F79" s="58">
        <f t="shared" si="26"/>
        <v>2.4284869416067684E-3</v>
      </c>
      <c r="G79" s="58">
        <f t="shared" si="21"/>
        <v>7.3200000000000001E-2</v>
      </c>
      <c r="H79" s="58">
        <f t="shared" si="22"/>
        <v>6.1222727039814906E-2</v>
      </c>
      <c r="I79" s="58">
        <f t="shared" si="32"/>
        <v>5878.4498798335735</v>
      </c>
      <c r="J79" s="58">
        <f t="shared" si="33"/>
        <v>359.89473241028361</v>
      </c>
      <c r="K79" s="58">
        <f t="shared" si="27"/>
        <v>5698.5025136284312</v>
      </c>
      <c r="L79" s="58">
        <f t="shared" si="28"/>
        <v>42693.653137015419</v>
      </c>
      <c r="M79" s="58">
        <f t="shared" si="29"/>
        <v>7.2627400096544044</v>
      </c>
      <c r="O79" s="58">
        <f>'Quintile Functions'!$DJ87</f>
        <v>4755.4026187793488</v>
      </c>
      <c r="Q79" s="58">
        <f>'Male Inactive'!Q79*'MI Epi'!DD97</f>
        <v>8.1759437704130022E-3</v>
      </c>
      <c r="R79" s="58">
        <f>'Male Inactive'!R79*'MI Epi'!DD97</f>
        <v>3.3371199062910223E-4</v>
      </c>
      <c r="S79" s="58">
        <f t="shared" si="30"/>
        <v>8.1426116445320051E-3</v>
      </c>
      <c r="T79" s="58">
        <f t="shared" si="30"/>
        <v>3.3365631497617176E-4</v>
      </c>
      <c r="U79" s="58">
        <f t="shared" si="34"/>
        <v>0.10346337370441876</v>
      </c>
      <c r="W79" s="58">
        <f>'Male Inactive'!W79*'Stroke Epi'!$CS105</f>
        <v>9.7617115190471032E-3</v>
      </c>
      <c r="X79" s="58">
        <f>'Male Inactive'!X79*'Stroke Epi'!$CS105</f>
        <v>7.260777162927598E-3</v>
      </c>
      <c r="Y79" s="58">
        <f t="shared" si="31"/>
        <v>9.7142206694394995E-3</v>
      </c>
      <c r="Z79" s="58">
        <f t="shared" si="31"/>
        <v>7.2344814014667636E-3</v>
      </c>
      <c r="AA79" s="58">
        <f t="shared" si="35"/>
        <v>6.7643637059317377E-2</v>
      </c>
      <c r="AC79" s="58">
        <f>'Male Inactive'!AC79*'Bowel Cancer Epi'!$CP122</f>
        <v>2.6152936294226736E-3</v>
      </c>
      <c r="AD79" s="58">
        <f>'Male Inactive'!AD79*'Bowel Cancer Epi'!$CP122</f>
        <v>2.4284869416067684E-3</v>
      </c>
      <c r="AE79" s="58">
        <f t="shared" si="38"/>
        <v>2.6118767284208921E-3</v>
      </c>
      <c r="AF79" s="58">
        <f t="shared" si="38"/>
        <v>2.4255405527655594E-3</v>
      </c>
      <c r="AG79" s="58">
        <f t="shared" si="36"/>
        <v>7.1356235763256519E-3</v>
      </c>
      <c r="AI79" s="58">
        <f>'Male Inactive'!AI79*'Diabetes Epi'!$BW132</f>
        <v>6.6195221800007704E-3</v>
      </c>
      <c r="AJ79" s="58">
        <f>'Male Inactive'!AJ79*'Diabetes Epi'!$BW132</f>
        <v>0</v>
      </c>
      <c r="AK79" s="58">
        <f t="shared" si="20"/>
        <v>6.5976614056117988E-3</v>
      </c>
      <c r="AL79" s="58">
        <f t="shared" si="20"/>
        <v>0</v>
      </c>
      <c r="AM79" s="58">
        <f t="shared" si="37"/>
        <v>0.19549832126621985</v>
      </c>
    </row>
    <row r="80" spans="1:39">
      <c r="A80" s="58">
        <v>82</v>
      </c>
      <c r="B80" s="58">
        <f>'ACM Rates'!M93-(SUM(C80:F80))</f>
        <v>6.3154230049239701E-2</v>
      </c>
      <c r="C80" s="58">
        <f t="shared" si="23"/>
        <v>3.344603448652E-4</v>
      </c>
      <c r="D80" s="58">
        <f t="shared" si="24"/>
        <v>7.2811509909526994E-3</v>
      </c>
      <c r="E80" s="58">
        <f t="shared" si="25"/>
        <v>0</v>
      </c>
      <c r="F80" s="58">
        <f t="shared" si="26"/>
        <v>2.4301586149423995E-3</v>
      </c>
      <c r="G80" s="58">
        <f t="shared" si="21"/>
        <v>7.3200000000000001E-2</v>
      </c>
      <c r="H80" s="58">
        <f t="shared" si="22"/>
        <v>6.1201328442340164E-2</v>
      </c>
      <c r="I80" s="58">
        <f t="shared" si="32"/>
        <v>5518.5551474232898</v>
      </c>
      <c r="J80" s="58">
        <f t="shared" si="33"/>
        <v>337.74290610461969</v>
      </c>
      <c r="K80" s="58">
        <f t="shared" si="27"/>
        <v>5349.6836943709804</v>
      </c>
      <c r="L80" s="58">
        <f t="shared" si="28"/>
        <v>37343.96944264444</v>
      </c>
      <c r="M80" s="58">
        <f t="shared" si="29"/>
        <v>6.7669831042788431</v>
      </c>
      <c r="O80" s="58">
        <f>'Quintile Functions'!$DJ88</f>
        <v>4567.5121421411131</v>
      </c>
      <c r="Q80" s="58">
        <f>'Male Inactive'!Q80*'MI Epi'!DD98</f>
        <v>8.1942784491973973E-3</v>
      </c>
      <c r="R80" s="58">
        <f>'Male Inactive'!R80*'MI Epi'!DD98</f>
        <v>3.344603448652E-4</v>
      </c>
      <c r="S80" s="58">
        <f t="shared" si="30"/>
        <v>8.1607968644368256E-3</v>
      </c>
      <c r="T80" s="58">
        <f t="shared" si="30"/>
        <v>3.3440441923915376E-4</v>
      </c>
      <c r="U80" s="58">
        <f t="shared" si="34"/>
        <v>0.11046672488281832</v>
      </c>
      <c r="W80" s="58">
        <f>'Male Inactive'!W80*'Stroke Epi'!$CS106</f>
        <v>9.7891029989475194E-3</v>
      </c>
      <c r="X80" s="58">
        <f>'Male Inactive'!X80*'Stroke Epi'!$CS106</f>
        <v>7.2811509909526994E-3</v>
      </c>
      <c r="Y80" s="58">
        <f t="shared" si="31"/>
        <v>9.7413456909608565E-3</v>
      </c>
      <c r="Z80" s="58">
        <f t="shared" si="31"/>
        <v>7.2547076293684176E-3</v>
      </c>
      <c r="AA80" s="58">
        <f t="shared" si="35"/>
        <v>6.9972485756834638E-2</v>
      </c>
      <c r="AC80" s="58">
        <f>'Male Inactive'!AC80*'Bowel Cancer Epi'!$CP123</f>
        <v>2.6170938930148917E-3</v>
      </c>
      <c r="AD80" s="58">
        <f>'Male Inactive'!AD80*'Bowel Cancer Epi'!$CP123</f>
        <v>2.4301586149423995E-3</v>
      </c>
      <c r="AE80" s="58">
        <f t="shared" si="38"/>
        <v>2.6136722883302044E-3</v>
      </c>
      <c r="AF80" s="58">
        <f t="shared" si="38"/>
        <v>2.4272081699958648E-3</v>
      </c>
      <c r="AG80" s="58">
        <f t="shared" si="36"/>
        <v>7.3210799591501658E-3</v>
      </c>
      <c r="AI80" s="58">
        <f>'Male Inactive'!AI80*'Diabetes Epi'!$BW133</f>
        <v>6.6737126594256999E-3</v>
      </c>
      <c r="AJ80" s="58">
        <f>'Male Inactive'!AJ80*'Diabetes Epi'!$BW133</f>
        <v>0</v>
      </c>
      <c r="AK80" s="58">
        <f t="shared" si="20"/>
        <v>6.6514928960117459E-3</v>
      </c>
      <c r="AL80" s="58">
        <f t="shared" si="20"/>
        <v>0</v>
      </c>
      <c r="AM80" s="58">
        <f t="shared" si="37"/>
        <v>0.20080615094275162</v>
      </c>
    </row>
    <row r="81" spans="1:39">
      <c r="A81" s="58">
        <v>83</v>
      </c>
      <c r="B81" s="58">
        <f>'ACM Rates'!M94-(SUM(C81:F81))</f>
        <v>6.3131747075343997E-2</v>
      </c>
      <c r="C81" s="58">
        <f t="shared" si="23"/>
        <v>3.3519894699826164E-4</v>
      </c>
      <c r="D81" s="58">
        <f t="shared" si="24"/>
        <v>7.3012393333040651E-3</v>
      </c>
      <c r="E81" s="58">
        <f t="shared" si="25"/>
        <v>0</v>
      </c>
      <c r="F81" s="58">
        <f t="shared" si="26"/>
        <v>2.4318146443536807E-3</v>
      </c>
      <c r="G81" s="58">
        <f t="shared" si="21"/>
        <v>7.3200000000000001E-2</v>
      </c>
      <c r="H81" s="58">
        <f t="shared" si="22"/>
        <v>6.1180221219038544E-2</v>
      </c>
      <c r="I81" s="58">
        <f t="shared" si="32"/>
        <v>5180.8122413186702</v>
      </c>
      <c r="J81" s="58">
        <f t="shared" si="33"/>
        <v>316.96323901817914</v>
      </c>
      <c r="K81" s="58">
        <f t="shared" si="27"/>
        <v>5022.3306218095804</v>
      </c>
      <c r="L81" s="58">
        <f t="shared" si="28"/>
        <v>32321.638820834862</v>
      </c>
      <c r="M81" s="58">
        <f t="shared" si="29"/>
        <v>6.2387203618496789</v>
      </c>
      <c r="O81" s="58">
        <f>'Quintile Functions'!$DJ89</f>
        <v>4387.0453967915655</v>
      </c>
      <c r="Q81" s="58">
        <f>'Male Inactive'!Q81*'MI Epi'!DD99</f>
        <v>8.2123742014574078E-3</v>
      </c>
      <c r="R81" s="58">
        <f>'Male Inactive'!R81*'MI Epi'!DD99</f>
        <v>3.3519894699826164E-4</v>
      </c>
      <c r="S81" s="58">
        <f t="shared" si="30"/>
        <v>8.1787447785475198E-3</v>
      </c>
      <c r="T81" s="58">
        <f t="shared" si="30"/>
        <v>3.3514277410773285E-4</v>
      </c>
      <c r="U81" s="58">
        <f t="shared" si="34"/>
        <v>0.11743089023461734</v>
      </c>
      <c r="W81" s="58">
        <f>'Male Inactive'!W81*'Stroke Epi'!$CS107</f>
        <v>9.8161106592199107E-3</v>
      </c>
      <c r="X81" s="58">
        <f>'Male Inactive'!X81*'Stroke Epi'!$CS107</f>
        <v>7.3012393333040651E-3</v>
      </c>
      <c r="Y81" s="58">
        <f t="shared" si="31"/>
        <v>9.7680898991273635E-3</v>
      </c>
      <c r="Z81" s="58">
        <f t="shared" si="31"/>
        <v>7.2746500363636279E-3</v>
      </c>
      <c r="AA81" s="58">
        <f t="shared" si="35"/>
        <v>7.2302027717917897E-2</v>
      </c>
      <c r="AC81" s="58">
        <f>'Male Inactive'!AC81*'Bowel Cancer Epi'!$CP124</f>
        <v>2.6188773093039639E-3</v>
      </c>
      <c r="AD81" s="58">
        <f>'Male Inactive'!AD81*'Bowel Cancer Epi'!$CP124</f>
        <v>2.4318146443536807E-3</v>
      </c>
      <c r="AE81" s="58">
        <f t="shared" si="38"/>
        <v>2.6154510417674137E-3</v>
      </c>
      <c r="AF81" s="58">
        <f t="shared" si="38"/>
        <v>2.4288601785110719E-3</v>
      </c>
      <c r="AG81" s="58">
        <f t="shared" si="36"/>
        <v>7.5066293257031015E-3</v>
      </c>
      <c r="AI81" s="58">
        <f>'Male Inactive'!AI81*'Diabetes Epi'!$BW134</f>
        <v>6.7268270442482807E-3</v>
      </c>
      <c r="AJ81" s="58">
        <f>'Male Inactive'!AJ81*'Diabetes Epi'!$BW134</f>
        <v>0</v>
      </c>
      <c r="AK81" s="58">
        <f t="shared" si="20"/>
        <v>6.7042525897192951E-3</v>
      </c>
      <c r="AL81" s="58">
        <f t="shared" si="20"/>
        <v>0</v>
      </c>
      <c r="AM81" s="58">
        <f t="shared" si="37"/>
        <v>0.20612198315229219</v>
      </c>
    </row>
    <row r="82" spans="1:39">
      <c r="A82" s="58">
        <v>84</v>
      </c>
      <c r="B82" s="58">
        <f>'ACM Rates'!M95-(SUM(C82:F82))</f>
        <v>6.3109569290382E-2</v>
      </c>
      <c r="C82" s="58">
        <f t="shared" si="23"/>
        <v>3.3592796225482424E-4</v>
      </c>
      <c r="D82" s="58">
        <f t="shared" si="24"/>
        <v>7.3210475897810224E-3</v>
      </c>
      <c r="E82" s="58">
        <f t="shared" si="25"/>
        <v>0</v>
      </c>
      <c r="F82" s="58">
        <f t="shared" si="26"/>
        <v>2.4334551575821589E-3</v>
      </c>
      <c r="G82" s="58">
        <f t="shared" si="21"/>
        <v>7.3200000000000001E-2</v>
      </c>
      <c r="H82" s="58">
        <f t="shared" si="22"/>
        <v>6.1159400044983769E-2</v>
      </c>
      <c r="I82" s="58">
        <f t="shared" si="32"/>
        <v>4863.8490023004906</v>
      </c>
      <c r="J82" s="58">
        <f t="shared" si="33"/>
        <v>297.4700868900909</v>
      </c>
      <c r="K82" s="58">
        <f t="shared" si="27"/>
        <v>4715.1139588554452</v>
      </c>
      <c r="L82" s="58">
        <f t="shared" si="28"/>
        <v>27606.524861979415</v>
      </c>
      <c r="M82" s="58">
        <f t="shared" si="29"/>
        <v>5.6758597663953285</v>
      </c>
      <c r="O82" s="58">
        <f>'Quintile Functions'!$DJ90</f>
        <v>4213.7090640525448</v>
      </c>
      <c r="Q82" s="58">
        <f>'Male Inactive'!Q82*'MI Epi'!DD100</f>
        <v>8.2302350752431943E-3</v>
      </c>
      <c r="R82" s="58">
        <f>'Male Inactive'!R82*'MI Epi'!DD100</f>
        <v>3.3592796225482424E-4</v>
      </c>
      <c r="S82" s="58">
        <f t="shared" si="30"/>
        <v>8.1964594146052283E-3</v>
      </c>
      <c r="T82" s="58">
        <f t="shared" si="30"/>
        <v>3.3587154477454639E-4</v>
      </c>
      <c r="U82" s="58">
        <f t="shared" si="34"/>
        <v>0.12435573188367026</v>
      </c>
      <c r="W82" s="58">
        <f>'Male Inactive'!W82*'Stroke Epi'!$CS108</f>
        <v>9.8427417595944866E-3</v>
      </c>
      <c r="X82" s="58">
        <f>'Male Inactive'!X82*'Stroke Epi'!$CS108</f>
        <v>7.3210475897810224E-3</v>
      </c>
      <c r="Y82" s="58">
        <f t="shared" si="31"/>
        <v>9.7944605133785112E-3</v>
      </c>
      <c r="Z82" s="58">
        <f t="shared" si="31"/>
        <v>7.2943139999518403E-3</v>
      </c>
      <c r="AA82" s="58">
        <f t="shared" si="35"/>
        <v>7.4632137556231146E-2</v>
      </c>
      <c r="AC82" s="58">
        <f>'Male Inactive'!AC82*'Bowel Cancer Epi'!$CP125</f>
        <v>2.6206440158577102E-3</v>
      </c>
      <c r="AD82" s="58">
        <f>'Male Inactive'!AD82*'Bowel Cancer Epi'!$CP125</f>
        <v>2.4334551575821589E-3</v>
      </c>
      <c r="AE82" s="58">
        <f t="shared" si="38"/>
        <v>2.6172131260301379E-3</v>
      </c>
      <c r="AF82" s="58">
        <f t="shared" si="38"/>
        <v>2.4304967058199622E-3</v>
      </c>
      <c r="AG82" s="58">
        <f t="shared" si="36"/>
        <v>7.6922704167669961E-3</v>
      </c>
      <c r="AI82" s="58">
        <f>'Male Inactive'!AI82*'Diabetes Epi'!$BW135</f>
        <v>6.7788968036767263E-3</v>
      </c>
      <c r="AJ82" s="58">
        <f>'Male Inactive'!AJ82*'Diabetes Epi'!$BW135</f>
        <v>0</v>
      </c>
      <c r="AK82" s="58">
        <f t="shared" si="20"/>
        <v>6.7559719138101659E-3</v>
      </c>
      <c r="AL82" s="58">
        <f t="shared" si="20"/>
        <v>0</v>
      </c>
      <c r="AM82" s="58">
        <f t="shared" si="37"/>
        <v>0.21144434190266465</v>
      </c>
    </row>
    <row r="83" spans="1:39">
      <c r="A83" s="58">
        <v>85</v>
      </c>
      <c r="B83" s="58">
        <f>'ACM Rates'!M96-(SUM(C83:F83))</f>
        <v>0.11721614882326575</v>
      </c>
      <c r="C83" s="58">
        <f t="shared" si="23"/>
        <v>5.0497132786097806E-4</v>
      </c>
      <c r="D83" s="58">
        <f t="shared" si="24"/>
        <v>8.4008871615880772E-3</v>
      </c>
      <c r="E83" s="58">
        <f t="shared" si="25"/>
        <v>0</v>
      </c>
      <c r="F83" s="58">
        <f t="shared" si="26"/>
        <v>3.2779926872851988E-3</v>
      </c>
      <c r="G83" s="58">
        <f t="shared" si="21"/>
        <v>0.12940000000000002</v>
      </c>
      <c r="H83" s="58">
        <f t="shared" si="22"/>
        <v>0.1106070688499331</v>
      </c>
      <c r="I83" s="58">
        <f t="shared" si="32"/>
        <v>4566.3789154103997</v>
      </c>
      <c r="J83" s="58">
        <f t="shared" si="33"/>
        <v>505.07378709168091</v>
      </c>
      <c r="K83" s="58">
        <f t="shared" si="27"/>
        <v>4313.8420218645588</v>
      </c>
      <c r="L83" s="58">
        <f t="shared" si="28"/>
        <v>23292.68284011486</v>
      </c>
      <c r="M83" s="58">
        <f t="shared" si="29"/>
        <v>5.1009088977499903</v>
      </c>
      <c r="O83" s="58">
        <f>'Quintile Functions'!$DJ91</f>
        <v>4047.2214145456119</v>
      </c>
      <c r="Q83" s="58">
        <f>'Male Inactive'!Q83*'MI Epi'!DD101</f>
        <v>9.9311027812659016E-3</v>
      </c>
      <c r="R83" s="58">
        <f>'Male Inactive'!R83*'MI Epi'!DD101</f>
        <v>5.0497132786097806E-4</v>
      </c>
      <c r="S83" s="58">
        <f t="shared" si="30"/>
        <v>9.8819522210269461E-3</v>
      </c>
      <c r="T83" s="58">
        <f t="shared" si="30"/>
        <v>5.0484385129823117E-4</v>
      </c>
      <c r="U83" s="58">
        <f t="shared" si="34"/>
        <v>0.13124112320293102</v>
      </c>
      <c r="W83" s="58">
        <f>'Male Inactive'!W83*'Stroke Epi'!$CS109</f>
        <v>1.2642111748020893E-2</v>
      </c>
      <c r="X83" s="58">
        <f>'Male Inactive'!X83*'Stroke Epi'!$CS109</f>
        <v>8.4008871615880772E-3</v>
      </c>
      <c r="Y83" s="58">
        <f t="shared" si="31"/>
        <v>1.2562535941689101E-2</v>
      </c>
      <c r="Z83" s="58">
        <f t="shared" si="31"/>
        <v>8.3656983171537247E-3</v>
      </c>
      <c r="AA83" s="58">
        <f t="shared" si="35"/>
        <v>7.6962692591377557E-2</v>
      </c>
      <c r="AC83" s="58">
        <f>'Male Inactive'!AC83*'Bowel Cancer Epi'!$CP126</f>
        <v>3.5589634890525017E-3</v>
      </c>
      <c r="AD83" s="58">
        <f>'Male Inactive'!AD83*'Bowel Cancer Epi'!$CP126</f>
        <v>3.2779926872851988E-3</v>
      </c>
      <c r="AE83" s="58">
        <f t="shared" si="38"/>
        <v>3.5526378849174423E-3</v>
      </c>
      <c r="AF83" s="58">
        <f t="shared" si="38"/>
        <v>3.2726259349160625E-3</v>
      </c>
      <c r="AG83" s="58">
        <f t="shared" si="36"/>
        <v>7.8780019837433671E-3</v>
      </c>
      <c r="AI83" s="58">
        <f>'Male Inactive'!AI83*'Diabetes Epi'!$BW136</f>
        <v>5.6478450327111032E-3</v>
      </c>
      <c r="AJ83" s="58">
        <f>'Male Inactive'!AJ83*'Diabetes Epi'!$BW136</f>
        <v>0</v>
      </c>
      <c r="AK83" s="58">
        <f t="shared" si="20"/>
        <v>5.6319259395779531E-3</v>
      </c>
      <c r="AL83" s="58">
        <f t="shared" si="20"/>
        <v>0</v>
      </c>
      <c r="AM83" s="58">
        <f t="shared" si="37"/>
        <v>0.21677180178124633</v>
      </c>
    </row>
    <row r="84" spans="1:39">
      <c r="A84" s="58">
        <v>86</v>
      </c>
      <c r="B84" s="58">
        <f>'ACM Rates'!M97-(SUM(C84:F84))</f>
        <v>0.11719126565993243</v>
      </c>
      <c r="C84" s="58">
        <f t="shared" si="23"/>
        <v>5.060195833262106E-4</v>
      </c>
      <c r="D84" s="58">
        <f t="shared" si="24"/>
        <v>8.4225997345015388E-3</v>
      </c>
      <c r="E84" s="58">
        <f t="shared" si="25"/>
        <v>0</v>
      </c>
      <c r="F84" s="58">
        <f t="shared" si="26"/>
        <v>3.2801150222398364E-3</v>
      </c>
      <c r="G84" s="58">
        <f t="shared" si="21"/>
        <v>0.12940000000000002</v>
      </c>
      <c r="H84" s="58">
        <f t="shared" si="22"/>
        <v>0.11058493766501398</v>
      </c>
      <c r="I84" s="58">
        <f t="shared" si="32"/>
        <v>4061.3051283187187</v>
      </c>
      <c r="J84" s="58">
        <f t="shared" si="33"/>
        <v>449.11917445372711</v>
      </c>
      <c r="K84" s="58">
        <f t="shared" si="27"/>
        <v>3836.7455410918551</v>
      </c>
      <c r="L84" s="58">
        <f t="shared" si="28"/>
        <v>19455.937299023004</v>
      </c>
      <c r="M84" s="58">
        <f t="shared" si="29"/>
        <v>4.7905628078423366</v>
      </c>
      <c r="O84" s="58">
        <f>'Quintile Functions'!$DJ92</f>
        <v>3887.3118502878028</v>
      </c>
      <c r="Q84" s="58">
        <f>'Male Inactive'!Q84*'MI Epi'!DD102</f>
        <v>9.9517184720821425E-3</v>
      </c>
      <c r="R84" s="58">
        <f>'Male Inactive'!R84*'MI Epi'!DD102</f>
        <v>5.060195833262106E-4</v>
      </c>
      <c r="S84" s="58">
        <f t="shared" si="30"/>
        <v>9.9023639781695705E-3</v>
      </c>
      <c r="T84" s="58">
        <f t="shared" si="30"/>
        <v>5.0589157700897669E-4</v>
      </c>
      <c r="U84" s="58">
        <f t="shared" si="34"/>
        <v>0.13939168409837363</v>
      </c>
      <c r="W84" s="58">
        <f>'Male Inactive'!W84*'Stroke Epi'!$CS110</f>
        <v>1.2674786008230467E-2</v>
      </c>
      <c r="X84" s="58">
        <f>'Male Inactive'!X84*'Stroke Epi'!$CS110</f>
        <v>8.4225997345015388E-3</v>
      </c>
      <c r="Y84" s="58">
        <f t="shared" si="31"/>
        <v>1.2594799203238471E-2</v>
      </c>
      <c r="Z84" s="58">
        <f t="shared" si="31"/>
        <v>8.3872290154882734E-3</v>
      </c>
      <c r="AA84" s="58">
        <f t="shared" si="35"/>
        <v>8.0869211046828579E-2</v>
      </c>
      <c r="AC84" s="58">
        <f>'Male Inactive'!AC84*'Bowel Cancer Epi'!$CP127</f>
        <v>3.5612677384318225E-3</v>
      </c>
      <c r="AD84" s="58">
        <f>'Male Inactive'!AD84*'Bowel Cancer Epi'!$CP127</f>
        <v>3.2801150222398364E-3</v>
      </c>
      <c r="AE84" s="58">
        <f t="shared" si="38"/>
        <v>3.5549339454877815E-3</v>
      </c>
      <c r="AF84" s="58">
        <f t="shared" si="38"/>
        <v>3.2747413220175492E-3</v>
      </c>
      <c r="AG84" s="58">
        <f t="shared" si="36"/>
        <v>8.1567201393116084E-3</v>
      </c>
      <c r="AI84" s="58">
        <f>'Male Inactive'!AI84*'Diabetes Epi'!$BW137</f>
        <v>5.6888304134568302E-3</v>
      </c>
      <c r="AJ84" s="58">
        <f>'Male Inactive'!AJ84*'Diabetes Epi'!$BW137</f>
        <v>0</v>
      </c>
      <c r="AK84" s="58">
        <f t="shared" ref="AK84:AL98" si="39">1-EXP(-AI84)</f>
        <v>5.6726796585356842E-3</v>
      </c>
      <c r="AL84" s="58">
        <f t="shared" si="39"/>
        <v>0</v>
      </c>
      <c r="AM84" s="58">
        <f t="shared" si="37"/>
        <v>0.22118288498740343</v>
      </c>
    </row>
    <row r="85" spans="1:39">
      <c r="A85" s="58">
        <v>87</v>
      </c>
      <c r="B85" s="58">
        <f>'ACM Rates'!M98-(SUM(C85:F85))</f>
        <v>0.11716670727340639</v>
      </c>
      <c r="C85" s="58">
        <f t="shared" si="23"/>
        <v>5.0705470341205273E-4</v>
      </c>
      <c r="D85" s="58">
        <f t="shared" si="24"/>
        <v>8.4440196500582647E-3</v>
      </c>
      <c r="E85" s="58">
        <f t="shared" si="25"/>
        <v>0</v>
      </c>
      <c r="F85" s="58">
        <f t="shared" si="26"/>
        <v>3.2822183731233065E-3</v>
      </c>
      <c r="G85" s="58">
        <f t="shared" si="21"/>
        <v>0.12940000000000002</v>
      </c>
      <c r="H85" s="58">
        <f t="shared" si="22"/>
        <v>0.11056309479791937</v>
      </c>
      <c r="I85" s="58">
        <f t="shared" si="32"/>
        <v>3612.1859538649915</v>
      </c>
      <c r="J85" s="58">
        <f t="shared" si="33"/>
        <v>399.37445804488783</v>
      </c>
      <c r="K85" s="58">
        <f t="shared" si="27"/>
        <v>3412.4987248425477</v>
      </c>
      <c r="L85" s="58">
        <f t="shared" si="28"/>
        <v>16043.438574180454</v>
      </c>
      <c r="M85" s="58">
        <f t="shared" si="29"/>
        <v>4.4414763744414065</v>
      </c>
      <c r="O85" s="58">
        <f>'Quintile Functions'!$DJ93</f>
        <v>3733.7204648796164</v>
      </c>
      <c r="Q85" s="58">
        <f>'Male Inactive'!Q85*'MI Epi'!DD103</f>
        <v>9.9720758337703726E-3</v>
      </c>
      <c r="R85" s="58">
        <f>'Male Inactive'!R85*'MI Epi'!DD103</f>
        <v>5.0705470341205273E-4</v>
      </c>
      <c r="S85" s="58">
        <f t="shared" si="30"/>
        <v>9.9225195486949413E-3</v>
      </c>
      <c r="T85" s="58">
        <f t="shared" si="30"/>
        <v>5.0692617290082342E-4</v>
      </c>
      <c r="U85" s="58">
        <f t="shared" si="34"/>
        <v>0.14748245944205041</v>
      </c>
      <c r="W85" s="58">
        <f>'Male Inactive'!W85*'Stroke Epi'!$CS111</f>
        <v>1.2707019861738165E-2</v>
      </c>
      <c r="X85" s="58">
        <f>'Male Inactive'!X85*'Stroke Epi'!$CS111</f>
        <v>8.4440196500582647E-3</v>
      </c>
      <c r="Y85" s="58">
        <f t="shared" si="31"/>
        <v>1.2626626564871679E-2</v>
      </c>
      <c r="Z85" s="58">
        <f t="shared" si="31"/>
        <v>8.4084690498270609E-3</v>
      </c>
      <c r="AA85" s="58">
        <f t="shared" si="35"/>
        <v>8.4769228694244581E-2</v>
      </c>
      <c r="AC85" s="58">
        <f>'Male Inactive'!AC85*'Bowel Cancer Epi'!$CP128</f>
        <v>3.563551376533876E-3</v>
      </c>
      <c r="AD85" s="58">
        <f>'Male Inactive'!AD85*'Bowel Cancer Epi'!$CP128</f>
        <v>3.2822183731233065E-3</v>
      </c>
      <c r="AE85" s="58">
        <f t="shared" si="38"/>
        <v>3.557209462809019E-3</v>
      </c>
      <c r="AF85" s="58">
        <f t="shared" si="38"/>
        <v>3.2768377827662176E-3</v>
      </c>
      <c r="AG85" s="58">
        <f t="shared" si="36"/>
        <v>8.4355403741114086E-3</v>
      </c>
      <c r="AI85" s="58">
        <f>'Male Inactive'!AI85*'Diabetes Epi'!$BW138</f>
        <v>5.7290351371943101E-3</v>
      </c>
      <c r="AJ85" s="58">
        <f>'Male Inactive'!AJ85*'Diabetes Epi'!$BW138</f>
        <v>0</v>
      </c>
      <c r="AK85" s="58">
        <f t="shared" si="39"/>
        <v>5.7126555101402188E-3</v>
      </c>
      <c r="AL85" s="58">
        <f t="shared" si="39"/>
        <v>0</v>
      </c>
      <c r="AM85" s="58">
        <f t="shared" si="37"/>
        <v>0.22560086499345483</v>
      </c>
    </row>
    <row r="86" spans="1:39">
      <c r="A86" s="58">
        <v>88</v>
      </c>
      <c r="B86" s="58">
        <f>'ACM Rates'!M99-(SUM(C86:F86))</f>
        <v>0.11714246801713529</v>
      </c>
      <c r="C86" s="58">
        <f t="shared" si="23"/>
        <v>5.0807690007102996E-4</v>
      </c>
      <c r="D86" s="58">
        <f t="shared" si="24"/>
        <v>8.46515220782618E-3</v>
      </c>
      <c r="E86" s="58">
        <f t="shared" si="25"/>
        <v>0</v>
      </c>
      <c r="F86" s="58">
        <f t="shared" si="26"/>
        <v>3.2843028749675062E-3</v>
      </c>
      <c r="G86" s="58">
        <f t="shared" si="21"/>
        <v>0.12940000000000002</v>
      </c>
      <c r="H86" s="58">
        <f t="shared" si="22"/>
        <v>0.11054153524754451</v>
      </c>
      <c r="I86" s="58">
        <f t="shared" si="32"/>
        <v>3212.8114958201036</v>
      </c>
      <c r="J86" s="58">
        <f t="shared" si="33"/>
        <v>355.14911520891417</v>
      </c>
      <c r="K86" s="58">
        <f t="shared" si="27"/>
        <v>3035.2369382156467</v>
      </c>
      <c r="L86" s="58">
        <f t="shared" si="28"/>
        <v>13008.201635964808</v>
      </c>
      <c r="M86" s="58">
        <f t="shared" si="29"/>
        <v>4.0488530537470355</v>
      </c>
      <c r="O86" s="58">
        <f>'Quintile Functions'!$DJ94</f>
        <v>3586.1976210703911</v>
      </c>
      <c r="Q86" s="58">
        <f>'Male Inactive'!Q86*'MI Epi'!DD104</f>
        <v>9.9921790347302572E-3</v>
      </c>
      <c r="R86" s="58">
        <f>'Male Inactive'!R86*'MI Epi'!DD104</f>
        <v>5.0807690007102996E-4</v>
      </c>
      <c r="S86" s="58">
        <f t="shared" si="30"/>
        <v>9.9424230751873344E-3</v>
      </c>
      <c r="T86" s="58">
        <f t="shared" si="30"/>
        <v>5.0794785085939154E-4</v>
      </c>
      <c r="U86" s="58">
        <f t="shared" si="34"/>
        <v>0.15551348908879939</v>
      </c>
      <c r="W86" s="58">
        <f>'Male Inactive'!W86*'Stroke Epi'!$CS112</f>
        <v>1.2738821283621918E-2</v>
      </c>
      <c r="X86" s="58">
        <f>'Male Inactive'!X86*'Stroke Epi'!$CS112</f>
        <v>8.46515220782618E-3</v>
      </c>
      <c r="Y86" s="58">
        <f t="shared" si="31"/>
        <v>1.2658025942801965E-2</v>
      </c>
      <c r="Z86" s="58">
        <f t="shared" si="31"/>
        <v>8.42942369372357E-3</v>
      </c>
      <c r="AA86" s="58">
        <f t="shared" si="35"/>
        <v>8.8662553148401754E-2</v>
      </c>
      <c r="AC86" s="58">
        <f>'Male Inactive'!AC86*'Bowel Cancer Epi'!$CP129</f>
        <v>3.5658145499647214E-3</v>
      </c>
      <c r="AD86" s="58">
        <f>'Male Inactive'!AD86*'Bowel Cancer Epi'!$CP129</f>
        <v>3.2843028749675062E-3</v>
      </c>
      <c r="AE86" s="58">
        <f t="shared" si="38"/>
        <v>3.5594645831059646E-3</v>
      </c>
      <c r="AF86" s="58">
        <f t="shared" si="38"/>
        <v>3.2789154518705343E-3</v>
      </c>
      <c r="AG86" s="58">
        <f t="shared" si="36"/>
        <v>8.7144609449925046E-3</v>
      </c>
      <c r="AI86" s="58">
        <f>'Male Inactive'!AI86*'Diabetes Epi'!$BW139</f>
        <v>5.7684811980322466E-3</v>
      </c>
      <c r="AJ86" s="58">
        <f>'Male Inactive'!AJ86*'Diabetes Epi'!$BW139</f>
        <v>0</v>
      </c>
      <c r="AK86" s="58">
        <f t="shared" si="39"/>
        <v>5.7518754556801222E-3</v>
      </c>
      <c r="AL86" s="58">
        <f t="shared" si="39"/>
        <v>0</v>
      </c>
      <c r="AM86" s="58">
        <f t="shared" si="37"/>
        <v>0.23002474047909779</v>
      </c>
    </row>
    <row r="87" spans="1:39">
      <c r="A87" s="58">
        <v>89</v>
      </c>
      <c r="B87" s="58">
        <f>'ACM Rates'!M100-(SUM(C87:F87))</f>
        <v>0.11711854238755007</v>
      </c>
      <c r="C87" s="58">
        <f t="shared" si="23"/>
        <v>5.0908638036703329E-4</v>
      </c>
      <c r="D87" s="58">
        <f t="shared" si="24"/>
        <v>8.486002569102865E-3</v>
      </c>
      <c r="E87" s="58">
        <f t="shared" si="25"/>
        <v>0</v>
      </c>
      <c r="F87" s="58">
        <f t="shared" si="26"/>
        <v>3.2863686629800437E-3</v>
      </c>
      <c r="G87" s="58">
        <f t="shared" si="21"/>
        <v>0.12940000000000002</v>
      </c>
      <c r="H87" s="58">
        <f t="shared" si="22"/>
        <v>0.11052025413920441</v>
      </c>
      <c r="I87" s="58">
        <f t="shared" si="32"/>
        <v>2857.6623806111893</v>
      </c>
      <c r="J87" s="58">
        <f t="shared" si="33"/>
        <v>315.82957254919251</v>
      </c>
      <c r="K87" s="58">
        <f t="shared" si="27"/>
        <v>2699.747594336593</v>
      </c>
      <c r="L87" s="58">
        <f t="shared" si="28"/>
        <v>10308.454041628216</v>
      </c>
      <c r="M87" s="58">
        <f t="shared" si="29"/>
        <v>3.6073029870741662</v>
      </c>
      <c r="O87" s="58">
        <f>'Quintile Functions'!$DJ95</f>
        <v>3444.5035450144751</v>
      </c>
      <c r="Q87" s="58">
        <f>'Male Inactive'!Q87*'MI Epi'!DD105</f>
        <v>1.0012032147218321E-2</v>
      </c>
      <c r="R87" s="58">
        <f>'Male Inactive'!R87*'MI Epi'!DD105</f>
        <v>5.0908638036703329E-4</v>
      </c>
      <c r="S87" s="58">
        <f t="shared" si="30"/>
        <v>9.9620786045193643E-3</v>
      </c>
      <c r="T87" s="58">
        <f t="shared" si="30"/>
        <v>5.0895681788276637E-4</v>
      </c>
      <c r="U87" s="58">
        <f t="shared" si="34"/>
        <v>0.16348482517630439</v>
      </c>
      <c r="W87" s="58">
        <f>'Male Inactive'!W87*'Stroke Epi'!$CS113</f>
        <v>1.2770198040882952E-2</v>
      </c>
      <c r="X87" s="58">
        <f>'Male Inactive'!X87*'Stroke Epi'!$CS113</f>
        <v>8.486002569102865E-3</v>
      </c>
      <c r="Y87" s="58">
        <f t="shared" si="31"/>
        <v>1.2689005046241153E-2</v>
      </c>
      <c r="Z87" s="58">
        <f t="shared" si="31"/>
        <v>8.4500980829359529E-3</v>
      </c>
      <c r="AA87" s="58">
        <f t="shared" si="35"/>
        <v>9.254899720948058E-2</v>
      </c>
      <c r="AC87" s="58">
        <f>'Male Inactive'!AC87*'Bowel Cancer Epi'!$CP130</f>
        <v>3.5680574055211903E-3</v>
      </c>
      <c r="AD87" s="58">
        <f>'Male Inactive'!AD87*'Bowel Cancer Epi'!$CP130</f>
        <v>3.2863686629800437E-3</v>
      </c>
      <c r="AE87" s="58">
        <f t="shared" si="38"/>
        <v>3.5616994527912782E-3</v>
      </c>
      <c r="AF87" s="58">
        <f t="shared" si="38"/>
        <v>3.2809744642120497E-3</v>
      </c>
      <c r="AG87" s="58">
        <f t="shared" si="36"/>
        <v>8.9934801220717241E-3</v>
      </c>
      <c r="AI87" s="58">
        <f>'Male Inactive'!AI87*'Diabetes Epi'!$BW140</f>
        <v>5.8071897242676597E-3</v>
      </c>
      <c r="AJ87" s="58">
        <f>'Male Inactive'!AJ87*'Diabetes Epi'!$BW140</f>
        <v>0</v>
      </c>
      <c r="AK87" s="58">
        <f t="shared" si="39"/>
        <v>5.7903605904373601E-3</v>
      </c>
      <c r="AL87" s="58">
        <f t="shared" si="39"/>
        <v>0</v>
      </c>
      <c r="AM87" s="58">
        <f t="shared" si="37"/>
        <v>0.234453542275817</v>
      </c>
    </row>
    <row r="88" spans="1:39">
      <c r="A88" s="58">
        <v>90</v>
      </c>
      <c r="B88" s="58">
        <f>'ACM Rates'!M101-(SUM(C88:F88))</f>
        <v>0.22500203783396377</v>
      </c>
      <c r="C88" s="58">
        <f t="shared" si="23"/>
        <v>6.8011112884310855E-4</v>
      </c>
      <c r="D88" s="58">
        <f t="shared" si="24"/>
        <v>8.6717519902033951E-3</v>
      </c>
      <c r="E88" s="58">
        <f t="shared" si="25"/>
        <v>0</v>
      </c>
      <c r="F88" s="58">
        <f t="shared" si="26"/>
        <v>3.9460990469897218E-3</v>
      </c>
      <c r="G88" s="58">
        <f t="shared" si="21"/>
        <v>0.23830000000000001</v>
      </c>
      <c r="H88" s="58">
        <f t="shared" si="22"/>
        <v>0.20148540848243612</v>
      </c>
      <c r="I88" s="58">
        <f t="shared" si="32"/>
        <v>2541.8328080619967</v>
      </c>
      <c r="J88" s="58">
        <f t="shared" si="33"/>
        <v>512.14222162642909</v>
      </c>
      <c r="K88" s="58">
        <f t="shared" si="27"/>
        <v>2285.7616972487822</v>
      </c>
      <c r="L88" s="58">
        <f t="shared" si="28"/>
        <v>8022.692344379434</v>
      </c>
      <c r="M88" s="58">
        <f t="shared" si="29"/>
        <v>3.1562628033337417</v>
      </c>
      <c r="O88" s="58">
        <f>'Quintile Functions'!$DJ96</f>
        <v>3308.4079365587208</v>
      </c>
      <c r="Q88" s="58">
        <f>'Male Inactive'!Q88*'MI Epi'!DD106</f>
        <v>9.6915835860142963E-3</v>
      </c>
      <c r="R88" s="58">
        <f>'Male Inactive'!R88*'MI Epi'!DD106</f>
        <v>6.8011112884310855E-4</v>
      </c>
      <c r="S88" s="58">
        <f t="shared" si="30"/>
        <v>9.6447715394898381E-3</v>
      </c>
      <c r="T88" s="58">
        <f t="shared" si="30"/>
        <v>6.7987990569140511E-4</v>
      </c>
      <c r="U88" s="58">
        <f t="shared" si="34"/>
        <v>0.17139653171726749</v>
      </c>
      <c r="W88" s="58">
        <f>'Male Inactive'!W88*'Stroke Epi'!$CS114</f>
        <v>1.4700684326249561E-2</v>
      </c>
      <c r="X88" s="58">
        <f>'Male Inactive'!X88*'Stroke Epi'!$CS114</f>
        <v>8.6717519902033951E-3</v>
      </c>
      <c r="Y88" s="58">
        <f t="shared" si="31"/>
        <v>1.4593156820585818E-2</v>
      </c>
      <c r="Z88" s="58">
        <f t="shared" si="31"/>
        <v>8.6342607986208408E-3</v>
      </c>
      <c r="AA88" s="58">
        <f t="shared" si="35"/>
        <v>9.6428378738488849E-2</v>
      </c>
      <c r="AC88" s="58">
        <f>'Male Inactive'!AC88*'Bowel Cancer Epi'!$CP131</f>
        <v>4.1340085254178037E-3</v>
      </c>
      <c r="AD88" s="58">
        <f>'Male Inactive'!AD88*'Bowel Cancer Epi'!$CP131</f>
        <v>3.9460990469897218E-3</v>
      </c>
      <c r="AE88" s="58">
        <f t="shared" si="38"/>
        <v>4.1254752750667922E-3</v>
      </c>
      <c r="AF88" s="58">
        <f t="shared" si="38"/>
        <v>3.9383234292936775E-3</v>
      </c>
      <c r="AG88" s="58">
        <f t="shared" si="36"/>
        <v>9.2725961887336651E-3</v>
      </c>
      <c r="AI88" s="58">
        <f>'Male Inactive'!AI88*'Diabetes Epi'!$BW141</f>
        <v>4.0100660498052438E-3</v>
      </c>
      <c r="AJ88" s="58">
        <f>'Male Inactive'!AJ88*'Diabetes Epi'!$BW141</f>
        <v>0</v>
      </c>
      <c r="AK88" s="58">
        <f t="shared" si="39"/>
        <v>4.0020364715753765E-3</v>
      </c>
      <c r="AL88" s="58">
        <f t="shared" si="39"/>
        <v>0</v>
      </c>
      <c r="AM88" s="58">
        <f t="shared" si="37"/>
        <v>0.23888633231477202</v>
      </c>
    </row>
    <row r="89" spans="1:39">
      <c r="A89" s="58">
        <v>91</v>
      </c>
      <c r="B89" s="58">
        <f>'ACM Rates'!M102-(SUM(C89:F89))</f>
        <v>0.22497772425522156</v>
      </c>
      <c r="C89" s="58">
        <f t="shared" si="23"/>
        <v>6.8141689471426211E-4</v>
      </c>
      <c r="D89" s="58">
        <f t="shared" si="24"/>
        <v>8.692341904137953E-3</v>
      </c>
      <c r="E89" s="58">
        <f t="shared" si="25"/>
        <v>0</v>
      </c>
      <c r="F89" s="58">
        <f t="shared" si="26"/>
        <v>3.9485169459262358E-3</v>
      </c>
      <c r="G89" s="58">
        <f t="shared" si="21"/>
        <v>0.23830000000000001</v>
      </c>
      <c r="H89" s="58">
        <f t="shared" si="22"/>
        <v>0.20146599349901562</v>
      </c>
      <c r="I89" s="58">
        <f t="shared" si="32"/>
        <v>2029.6905864355676</v>
      </c>
      <c r="J89" s="58">
        <f t="shared" si="33"/>
        <v>408.91363049184127</v>
      </c>
      <c r="K89" s="58">
        <f t="shared" si="27"/>
        <v>1825.2337711896471</v>
      </c>
      <c r="L89" s="58">
        <f t="shared" si="28"/>
        <v>6197.4585731897869</v>
      </c>
      <c r="M89" s="58">
        <f t="shared" si="29"/>
        <v>3.0534006585079685</v>
      </c>
      <c r="O89" s="58">
        <f>'Quintile Functions'!$DJ97</f>
        <v>3177.6895949278914</v>
      </c>
      <c r="Q89" s="58">
        <f>'Male Inactive'!Q89*'MI Epi'!DD107</f>
        <v>9.7101907496782349E-3</v>
      </c>
      <c r="R89" s="58">
        <f>'Male Inactive'!R89*'MI Epi'!DD107</f>
        <v>6.8141689471426211E-4</v>
      </c>
      <c r="S89" s="58">
        <f t="shared" si="30"/>
        <v>9.6631990698686776E-3</v>
      </c>
      <c r="T89" s="58">
        <f t="shared" si="30"/>
        <v>6.811847829466533E-4</v>
      </c>
      <c r="U89" s="58">
        <f t="shared" si="34"/>
        <v>0.17882992583310214</v>
      </c>
      <c r="W89" s="58">
        <f>'Male Inactive'!W89*'Stroke Epi'!$CS115</f>
        <v>1.4735589132729101E-2</v>
      </c>
      <c r="X89" s="58">
        <f>'Male Inactive'!X89*'Stroke Epi'!$CS115</f>
        <v>8.692341904137953E-3</v>
      </c>
      <c r="Y89" s="58">
        <f t="shared" si="31"/>
        <v>1.462755165547458E-2</v>
      </c>
      <c r="Z89" s="58">
        <f t="shared" si="31"/>
        <v>8.6546727237281074E-3</v>
      </c>
      <c r="AA89" s="58">
        <f t="shared" si="35"/>
        <v>0.10185956233358981</v>
      </c>
      <c r="AC89" s="58">
        <f>'Male Inactive'!AC89*'Bowel Cancer Epi'!$CP132</f>
        <v>4.1365415623989136E-3</v>
      </c>
      <c r="AD89" s="58">
        <f>'Male Inactive'!AD89*'Bowel Cancer Epi'!$CP132</f>
        <v>3.9485169459262358E-3</v>
      </c>
      <c r="AE89" s="58">
        <f t="shared" si="38"/>
        <v>4.1279978588715238E-3</v>
      </c>
      <c r="AF89" s="58">
        <f t="shared" si="38"/>
        <v>3.9407318028505944E-3</v>
      </c>
      <c r="AG89" s="58">
        <f t="shared" si="36"/>
        <v>9.4587457682653742E-3</v>
      </c>
      <c r="AI89" s="58">
        <f>'Male Inactive'!AI89*'Diabetes Epi'!$BW142</f>
        <v>4.0355615360261063E-3</v>
      </c>
      <c r="AJ89" s="58">
        <f>'Male Inactive'!AJ89*'Diabetes Epi'!$BW142</f>
        <v>0</v>
      </c>
      <c r="AK89" s="58">
        <f t="shared" si="39"/>
        <v>4.0274296002240639E-3</v>
      </c>
      <c r="AL89" s="58">
        <f t="shared" si="39"/>
        <v>0</v>
      </c>
      <c r="AM89" s="58">
        <f t="shared" si="37"/>
        <v>0.24193233697186281</v>
      </c>
    </row>
    <row r="90" spans="1:39">
      <c r="A90" s="58">
        <v>92</v>
      </c>
      <c r="B90" s="58">
        <f>'ACM Rates'!M103-(SUM(C90:F90))</f>
        <v>0.22495371758446131</v>
      </c>
      <c r="C90" s="58">
        <f t="shared" si="23"/>
        <v>6.8270671318623375E-4</v>
      </c>
      <c r="D90" s="58">
        <f t="shared" si="24"/>
        <v>8.7126623221410356E-3</v>
      </c>
      <c r="E90" s="58">
        <f t="shared" si="25"/>
        <v>0</v>
      </c>
      <c r="F90" s="58">
        <f t="shared" si="26"/>
        <v>3.9509133802114425E-3</v>
      </c>
      <c r="G90" s="58">
        <f t="shared" si="21"/>
        <v>0.23830000000000001</v>
      </c>
      <c r="H90" s="58">
        <f t="shared" si="22"/>
        <v>0.2014468231259231</v>
      </c>
      <c r="I90" s="58">
        <f t="shared" si="32"/>
        <v>1620.7769559437263</v>
      </c>
      <c r="J90" s="58">
        <f t="shared" si="33"/>
        <v>326.50036877056789</v>
      </c>
      <c r="K90" s="58">
        <f t="shared" si="27"/>
        <v>1457.5267715584423</v>
      </c>
      <c r="L90" s="58">
        <f t="shared" si="28"/>
        <v>4739.9318016313437</v>
      </c>
      <c r="M90" s="58">
        <f t="shared" si="29"/>
        <v>2.924481239845512</v>
      </c>
      <c r="O90" s="58">
        <f>'Quintile Functions'!$DJ98</f>
        <v>3052.1360591995917</v>
      </c>
      <c r="Q90" s="58">
        <f>'Male Inactive'!Q90*'MI Epi'!DD108</f>
        <v>9.7285706629038297E-3</v>
      </c>
      <c r="R90" s="58">
        <f>'Male Inactive'!R90*'MI Epi'!DD108</f>
        <v>6.8270671318623375E-4</v>
      </c>
      <c r="S90" s="58">
        <f t="shared" si="30"/>
        <v>9.681401207056517E-3</v>
      </c>
      <c r="T90" s="58">
        <f t="shared" si="30"/>
        <v>6.8247372198271261E-4</v>
      </c>
      <c r="U90" s="58">
        <f t="shared" si="34"/>
        <v>0.18621071485242816</v>
      </c>
      <c r="W90" s="58">
        <f>'Male Inactive'!W90*'Stroke Epi'!$CS116</f>
        <v>1.4770037079439085E-2</v>
      </c>
      <c r="X90" s="58">
        <f>'Male Inactive'!X90*'Stroke Epi'!$CS116</f>
        <v>8.7126623221410356E-3</v>
      </c>
      <c r="Y90" s="58">
        <f t="shared" si="31"/>
        <v>1.4661495128419855E-2</v>
      </c>
      <c r="Z90" s="58">
        <f t="shared" si="31"/>
        <v>8.6748170704923355E-3</v>
      </c>
      <c r="AA90" s="58">
        <f t="shared" si="35"/>
        <v>0.10727087961152182</v>
      </c>
      <c r="AC90" s="58">
        <f>'Male Inactive'!AC90*'Bowel Cancer Epi'!$CP133</f>
        <v>4.1390521126024645E-3</v>
      </c>
      <c r="AD90" s="58">
        <f>'Male Inactive'!AD90*'Bowel Cancer Epi'!$CP133</f>
        <v>3.9509133802114425E-3</v>
      </c>
      <c r="AE90" s="58">
        <f t="shared" si="38"/>
        <v>4.13049804239074E-3</v>
      </c>
      <c r="AF90" s="58">
        <f t="shared" si="38"/>
        <v>3.9431187905708542E-3</v>
      </c>
      <c r="AG90" s="58">
        <f t="shared" si="36"/>
        <v>9.6449743993605348E-3</v>
      </c>
      <c r="AI90" s="58">
        <f>'Male Inactive'!AI90*'Diabetes Epi'!$BW143</f>
        <v>4.060593678563997E-3</v>
      </c>
      <c r="AJ90" s="58">
        <f>'Male Inactive'!AJ90*'Diabetes Epi'!$BW143</f>
        <v>0</v>
      </c>
      <c r="AK90" s="58">
        <f t="shared" si="39"/>
        <v>4.0523606155304925E-3</v>
      </c>
      <c r="AL90" s="58">
        <f t="shared" si="39"/>
        <v>0</v>
      </c>
      <c r="AM90" s="58">
        <f t="shared" si="37"/>
        <v>0.24498540111691502</v>
      </c>
    </row>
    <row r="91" spans="1:39">
      <c r="A91" s="58">
        <v>93</v>
      </c>
      <c r="B91" s="58">
        <f>'ACM Rates'!M104-(SUM(C91:F91))</f>
        <v>0.22316273066865372</v>
      </c>
      <c r="C91" s="58">
        <f t="shared" si="23"/>
        <v>6.8398083108629846E-4</v>
      </c>
      <c r="D91" s="58">
        <f t="shared" si="24"/>
        <v>1.0500000000000001E-2</v>
      </c>
      <c r="E91" s="58">
        <f t="shared" si="25"/>
        <v>0</v>
      </c>
      <c r="F91" s="58">
        <f t="shared" si="26"/>
        <v>3.9532885002600063E-3</v>
      </c>
      <c r="G91" s="58">
        <f t="shared" si="21"/>
        <v>0.23830000000000001</v>
      </c>
      <c r="H91" s="58">
        <f t="shared" si="22"/>
        <v>0.20001534333641702</v>
      </c>
      <c r="I91" s="58">
        <f t="shared" si="32"/>
        <v>1294.2765871731585</v>
      </c>
      <c r="J91" s="58">
        <f t="shared" si="33"/>
        <v>258.87517595572535</v>
      </c>
      <c r="K91" s="58">
        <f t="shared" si="27"/>
        <v>1164.8389991952959</v>
      </c>
      <c r="L91" s="58">
        <f t="shared" si="28"/>
        <v>3575.0928024360487</v>
      </c>
      <c r="M91" s="58">
        <f t="shared" si="29"/>
        <v>2.7622324608717848</v>
      </c>
      <c r="O91" s="58">
        <f>'Quintile Functions'!$DJ99</f>
        <v>2931.5432629843767</v>
      </c>
      <c r="Q91" s="58">
        <f>'Male Inactive'!Q91*'MI Epi'!DD109</f>
        <v>9.7467268429797544E-3</v>
      </c>
      <c r="R91" s="58">
        <f>'Male Inactive'!R91*'MI Epi'!DD109</f>
        <v>6.8398083108629846E-4</v>
      </c>
      <c r="S91" s="58">
        <f t="shared" si="30"/>
        <v>9.6993814466419526E-3</v>
      </c>
      <c r="T91" s="58">
        <f t="shared" si="30"/>
        <v>6.8374696951967184E-4</v>
      </c>
      <c r="U91" s="58">
        <f t="shared" si="34"/>
        <v>0.19353894694343191</v>
      </c>
      <c r="W91" s="58">
        <f>'Male Inactive'!W91*'Stroke Epi'!$CS117</f>
        <v>1.78E-2</v>
      </c>
      <c r="X91" s="58">
        <f>'Male Inactive'!X91*'Stroke Epi'!$CS117</f>
        <v>1.0500000000000001E-2</v>
      </c>
      <c r="Y91" s="58">
        <f t="shared" si="31"/>
        <v>1.7642515790697311E-2</v>
      </c>
      <c r="Z91" s="58">
        <f t="shared" si="31"/>
        <v>1.0445067432100719E-2</v>
      </c>
      <c r="AA91" s="58">
        <f t="shared" si="35"/>
        <v>0.11266212955526775</v>
      </c>
      <c r="AC91" s="58">
        <f>'Male Inactive'!AC91*'Bowel Cancer Epi'!$CP134</f>
        <v>4.1415403336057212E-3</v>
      </c>
      <c r="AD91" s="58">
        <f>'Male Inactive'!AD91*'Bowel Cancer Epi'!$CP134</f>
        <v>3.9532885002600063E-3</v>
      </c>
      <c r="AE91" s="58">
        <f t="shared" si="38"/>
        <v>4.1329759827192225E-3</v>
      </c>
      <c r="AF91" s="58">
        <f t="shared" si="38"/>
        <v>3.9454845424294893E-3</v>
      </c>
      <c r="AG91" s="58">
        <f t="shared" si="36"/>
        <v>9.831281012199539E-3</v>
      </c>
      <c r="AI91" s="58">
        <f>'Male Inactive'!AI91*'Diabetes Epi'!$BW144</f>
        <v>4.0851748434995961E-3</v>
      </c>
      <c r="AJ91" s="58">
        <f>'Male Inactive'!AJ91*'Diabetes Epi'!$BW144</f>
        <v>0</v>
      </c>
      <c r="AK91" s="58">
        <f t="shared" si="39"/>
        <v>4.0768418678314156E-3</v>
      </c>
      <c r="AL91" s="58">
        <f t="shared" si="39"/>
        <v>0</v>
      </c>
      <c r="AM91" s="58">
        <f t="shared" si="37"/>
        <v>0.24804499254157938</v>
      </c>
    </row>
    <row r="92" spans="1:39">
      <c r="A92" s="58">
        <v>94</v>
      </c>
      <c r="B92" s="58">
        <f>'ACM Rates'!M105-(SUM(C92:F92))</f>
        <v>0.22315873911637038</v>
      </c>
      <c r="C92" s="58">
        <f t="shared" si="23"/>
        <v>6.8535290926070966E-4</v>
      </c>
      <c r="D92" s="58">
        <f t="shared" si="24"/>
        <v>1.0500000000000001E-2</v>
      </c>
      <c r="E92" s="58">
        <f t="shared" si="25"/>
        <v>0</v>
      </c>
      <c r="F92" s="58">
        <f t="shared" si="26"/>
        <v>3.9559079743689144E-3</v>
      </c>
      <c r="G92" s="58">
        <f t="shared" si="21"/>
        <v>0.23830000000000001</v>
      </c>
      <c r="H92" s="58">
        <f t="shared" si="22"/>
        <v>0.20001215014946128</v>
      </c>
      <c r="I92" s="58">
        <f t="shared" si="32"/>
        <v>1035.4014112174332</v>
      </c>
      <c r="J92" s="58">
        <f t="shared" si="33"/>
        <v>207.09286252538536</v>
      </c>
      <c r="K92" s="58">
        <f t="shared" si="27"/>
        <v>931.85497995474043</v>
      </c>
      <c r="L92" s="58">
        <f t="shared" si="28"/>
        <v>2643.2378224813083</v>
      </c>
      <c r="M92" s="58">
        <f t="shared" si="29"/>
        <v>2.5528628740937953</v>
      </c>
      <c r="O92" s="58">
        <f>'Quintile Functions'!$DJ100</f>
        <v>2815.7152027497777</v>
      </c>
      <c r="Q92" s="58">
        <f>'Male Inactive'!Q92*'MI Epi'!DD110</f>
        <v>9.7662789569651111E-3</v>
      </c>
      <c r="R92" s="58">
        <f>'Male Inactive'!R92*'MI Epi'!DD110</f>
        <v>6.8535290926070966E-4</v>
      </c>
      <c r="S92" s="58">
        <f t="shared" si="30"/>
        <v>9.7187437279283584E-3</v>
      </c>
      <c r="T92" s="58">
        <f t="shared" si="30"/>
        <v>6.8511810859905875E-4</v>
      </c>
      <c r="U92" s="58">
        <f t="shared" si="34"/>
        <v>0.20081467977810177</v>
      </c>
      <c r="W92" s="58">
        <f>'Male Inactive'!W92*'Stroke Epi'!$CS118</f>
        <v>1.78E-2</v>
      </c>
      <c r="X92" s="58">
        <f>'Male Inactive'!X92*'Stroke Epi'!$CS118</f>
        <v>1.0500000000000001E-2</v>
      </c>
      <c r="Y92" s="58">
        <f t="shared" si="31"/>
        <v>1.7642515790697311E-2</v>
      </c>
      <c r="Z92" s="58">
        <f t="shared" si="31"/>
        <v>1.0445067432100719E-2</v>
      </c>
      <c r="AA92" s="58">
        <f t="shared" si="35"/>
        <v>0.11911611031870031</v>
      </c>
      <c r="AC92" s="58">
        <f>'Male Inactive'!AC92*'Bowel Cancer Epi'!$CP135</f>
        <v>4.144284544576958E-3</v>
      </c>
      <c r="AD92" s="58">
        <f>'Male Inactive'!AD92*'Bowel Cancer Epi'!$CP135</f>
        <v>3.9559079743689144E-3</v>
      </c>
      <c r="AE92" s="58">
        <f t="shared" si="38"/>
        <v>4.1357088481825954E-3</v>
      </c>
      <c r="AF92" s="58">
        <f t="shared" si="38"/>
        <v>3.9480936780265097E-3</v>
      </c>
      <c r="AG92" s="58">
        <f t="shared" si="36"/>
        <v>1.0017664544799238E-2</v>
      </c>
      <c r="AI92" s="58">
        <f>'Male Inactive'!AI92*'Diabetes Epi'!$BW145</f>
        <v>4.1107562600806915E-3</v>
      </c>
      <c r="AJ92" s="58">
        <f>'Male Inactive'!AJ92*'Diabetes Epi'!$BW145</f>
        <v>0</v>
      </c>
      <c r="AK92" s="58">
        <f t="shared" si="39"/>
        <v>4.102318667154603E-3</v>
      </c>
      <c r="AL92" s="58">
        <f t="shared" si="39"/>
        <v>0</v>
      </c>
      <c r="AM92" s="58">
        <f t="shared" si="37"/>
        <v>0.25111059419871135</v>
      </c>
    </row>
    <row r="93" spans="1:39">
      <c r="A93" s="58">
        <v>95</v>
      </c>
      <c r="B93" s="58">
        <f>'ACM Rates'!M106-(SUM(C93:F93))</f>
        <v>0.22288045761521513</v>
      </c>
      <c r="C93" s="58">
        <f t="shared" si="23"/>
        <v>7.7254444943097172E-4</v>
      </c>
      <c r="D93" s="58">
        <f t="shared" si="24"/>
        <v>1.0500000000000001E-2</v>
      </c>
      <c r="E93" s="58">
        <f t="shared" si="25"/>
        <v>0</v>
      </c>
      <c r="F93" s="58">
        <f t="shared" si="26"/>
        <v>4.1469979353538989E-3</v>
      </c>
      <c r="G93" s="58">
        <f t="shared" si="21"/>
        <v>0.23830000000000001</v>
      </c>
      <c r="H93" s="58">
        <f t="shared" si="22"/>
        <v>0.19978949735105822</v>
      </c>
      <c r="I93" s="58">
        <f t="shared" si="32"/>
        <v>828.30854869204779</v>
      </c>
      <c r="J93" s="58">
        <f t="shared" si="33"/>
        <v>165.48734859476878</v>
      </c>
      <c r="K93" s="58">
        <f t="shared" si="27"/>
        <v>745.56487439466332</v>
      </c>
      <c r="L93" s="58">
        <f t="shared" si="28"/>
        <v>1897.6729480866452</v>
      </c>
      <c r="M93" s="58">
        <f t="shared" si="29"/>
        <v>2.2910218071311617</v>
      </c>
      <c r="O93" s="58">
        <f>'Quintile Functions'!$DJ101</f>
        <v>2704.4636192491607</v>
      </c>
      <c r="Q93" s="58">
        <f>'Male Inactive'!Q93*'MI Epi'!DD111</f>
        <v>9.2705333931716611E-3</v>
      </c>
      <c r="R93" s="58">
        <f>'Male Inactive'!R93*'MI Epi'!DD111</f>
        <v>7.7254444943097172E-4</v>
      </c>
      <c r="S93" s="58">
        <f t="shared" si="30"/>
        <v>9.2276944805375072E-3</v>
      </c>
      <c r="T93" s="58">
        <f t="shared" si="30"/>
        <v>7.7224611379855812E-4</v>
      </c>
      <c r="U93" s="58">
        <f t="shared" si="34"/>
        <v>0.20803917039079436</v>
      </c>
      <c r="W93" s="58">
        <f>'Male Inactive'!W93*'Stroke Epi'!$CS119</f>
        <v>1.8200000000000001E-2</v>
      </c>
      <c r="X93" s="58">
        <f>'Male Inactive'!X93*'Stroke Epi'!$CS119</f>
        <v>1.0500000000000001E-2</v>
      </c>
      <c r="Y93" s="58">
        <f t="shared" si="31"/>
        <v>1.8035380206259832E-2</v>
      </c>
      <c r="Z93" s="58">
        <f t="shared" si="31"/>
        <v>1.0445067432100719E-2</v>
      </c>
      <c r="AA93" s="58">
        <f t="shared" si="35"/>
        <v>0.12552314857118846</v>
      </c>
      <c r="AC93" s="58">
        <f>'Male Inactive'!AC93*'Bowel Cancer Epi'!$CP136</f>
        <v>4.2412478884301221E-3</v>
      </c>
      <c r="AD93" s="58">
        <f>'Male Inactive'!AD93*'Bowel Cancer Epi'!$CP136</f>
        <v>4.1469979353538989E-3</v>
      </c>
      <c r="AE93" s="58">
        <f t="shared" si="38"/>
        <v>4.232266498524706E-3</v>
      </c>
      <c r="AF93" s="58">
        <f t="shared" si="38"/>
        <v>4.1384110134993213E-3</v>
      </c>
      <c r="AG93" s="58">
        <f t="shared" si="36"/>
        <v>1.0204136457697627E-2</v>
      </c>
      <c r="AI93" s="58">
        <f>'Male Inactive'!AI93*'Diabetes Epi'!$BW146</f>
        <v>3.3647750296581964E-3</v>
      </c>
      <c r="AJ93" s="58">
        <f>'Male Inactive'!AJ93*'Diabetes Epi'!$BW146</f>
        <v>0</v>
      </c>
      <c r="AK93" s="58">
        <f t="shared" si="39"/>
        <v>3.3591205179892558E-3</v>
      </c>
      <c r="AL93" s="58">
        <f t="shared" si="39"/>
        <v>0</v>
      </c>
      <c r="AM93" s="58">
        <f t="shared" si="37"/>
        <v>0.25418277718776427</v>
      </c>
    </row>
    <row r="94" spans="1:39">
      <c r="A94" s="58">
        <v>96</v>
      </c>
      <c r="B94" s="58">
        <f>'ACM Rates'!M107-(SUM(C94:F94))</f>
        <v>0.22287627880450628</v>
      </c>
      <c r="C94" s="58">
        <f t="shared" si="23"/>
        <v>7.7404426137195272E-4</v>
      </c>
      <c r="D94" s="58">
        <f t="shared" si="24"/>
        <v>1.0500000000000001E-2</v>
      </c>
      <c r="E94" s="58">
        <f t="shared" si="25"/>
        <v>0</v>
      </c>
      <c r="F94" s="58">
        <f t="shared" si="26"/>
        <v>4.149676934121771E-3</v>
      </c>
      <c r="G94" s="58">
        <f t="shared" si="21"/>
        <v>0.23830000000000001</v>
      </c>
      <c r="H94" s="58">
        <f t="shared" si="22"/>
        <v>0.1997861534158536</v>
      </c>
      <c r="I94" s="58">
        <f t="shared" si="32"/>
        <v>662.82120009727896</v>
      </c>
      <c r="J94" s="58">
        <f t="shared" si="33"/>
        <v>132.42249796991516</v>
      </c>
      <c r="K94" s="58">
        <f t="shared" si="27"/>
        <v>596.60995111232137</v>
      </c>
      <c r="L94" s="58">
        <f t="shared" si="28"/>
        <v>1301.0629969743236</v>
      </c>
      <c r="M94" s="58">
        <f t="shared" si="29"/>
        <v>1.9629169929739319</v>
      </c>
      <c r="O94" s="58">
        <f>'Quintile Functions'!$DJ102</f>
        <v>2597.6076915376334</v>
      </c>
      <c r="Q94" s="58">
        <f>'Male Inactive'!Q94*'MI Epi'!DD112</f>
        <v>9.2885311364634352E-3</v>
      </c>
      <c r="R94" s="58">
        <f>'Male Inactive'!R94*'MI Epi'!DD112</f>
        <v>7.7404426137195272E-4</v>
      </c>
      <c r="S94" s="58">
        <f t="shared" si="30"/>
        <v>9.2455259856889516E-3</v>
      </c>
      <c r="T94" s="58">
        <f t="shared" si="30"/>
        <v>7.7374476639180401E-4</v>
      </c>
      <c r="U94" s="58">
        <f t="shared" si="34"/>
        <v>0.21474072954704954</v>
      </c>
      <c r="W94" s="58">
        <f>'Male Inactive'!W94*'Stroke Epi'!$CS120</f>
        <v>1.8200000000000001E-2</v>
      </c>
      <c r="X94" s="58">
        <f>'Male Inactive'!X94*'Stroke Epi'!$CS120</f>
        <v>1.0500000000000001E-2</v>
      </c>
      <c r="Y94" s="58">
        <f t="shared" si="31"/>
        <v>1.8035380206259832E-2</v>
      </c>
      <c r="Z94" s="58">
        <f t="shared" si="31"/>
        <v>1.0445067432100719E-2</v>
      </c>
      <c r="AA94" s="58">
        <f t="shared" si="35"/>
        <v>0.13223076287096469</v>
      </c>
      <c r="AC94" s="58">
        <f>'Male Inactive'!AC94*'Bowel Cancer Epi'!$CP137</f>
        <v>4.2439877735336289E-3</v>
      </c>
      <c r="AD94" s="58">
        <f>'Male Inactive'!AD94*'Bowel Cancer Epi'!$CP137</f>
        <v>4.149676934121771E-3</v>
      </c>
      <c r="AE94" s="58">
        <f t="shared" si="38"/>
        <v>4.2349947839667168E-3</v>
      </c>
      <c r="AF94" s="58">
        <f t="shared" si="38"/>
        <v>4.1410789218955246E-3</v>
      </c>
      <c r="AG94" s="58">
        <f t="shared" si="36"/>
        <v>1.0297420275324759E-2</v>
      </c>
      <c r="AI94" s="58">
        <f>'Male Inactive'!AI94*'Diabetes Epi'!$BW147</f>
        <v>3.3848177206895987E-3</v>
      </c>
      <c r="AJ94" s="58">
        <f>'Male Inactive'!AJ94*'Diabetes Epi'!$BW147</f>
        <v>0</v>
      </c>
      <c r="AK94" s="58">
        <f t="shared" si="39"/>
        <v>3.379095683027189E-3</v>
      </c>
      <c r="AL94" s="58">
        <f t="shared" si="39"/>
        <v>0</v>
      </c>
      <c r="AM94" s="58">
        <f t="shared" si="37"/>
        <v>0.25668806712358261</v>
      </c>
    </row>
    <row r="95" spans="1:39">
      <c r="A95" s="58">
        <v>97</v>
      </c>
      <c r="B95" s="58">
        <f>'ACM Rates'!M108-(SUM(C95:F95))</f>
        <v>0.22287215031813851</v>
      </c>
      <c r="C95" s="58">
        <f t="shared" si="23"/>
        <v>7.7552368394692597E-4</v>
      </c>
      <c r="D95" s="58">
        <f t="shared" si="24"/>
        <v>1.0500000000000001E-2</v>
      </c>
      <c r="E95" s="58">
        <f t="shared" si="25"/>
        <v>0</v>
      </c>
      <c r="F95" s="58">
        <f t="shared" si="26"/>
        <v>4.1523259979145853E-3</v>
      </c>
      <c r="G95" s="58">
        <f t="shared" si="21"/>
        <v>0.23830000000000001</v>
      </c>
      <c r="H95" s="58">
        <f t="shared" si="22"/>
        <v>0.19978284973707705</v>
      </c>
      <c r="I95" s="58">
        <f t="shared" si="32"/>
        <v>530.39870212736378</v>
      </c>
      <c r="J95" s="58">
        <f t="shared" si="33"/>
        <v>105.96456420785181</v>
      </c>
      <c r="K95" s="58">
        <f t="shared" si="27"/>
        <v>477.41642002343787</v>
      </c>
      <c r="L95" s="58">
        <f t="shared" si="28"/>
        <v>823.64657695088601</v>
      </c>
      <c r="M95" s="58">
        <f t="shared" si="29"/>
        <v>1.552881961526944</v>
      </c>
      <c r="O95" s="58">
        <f>'Quintile Functions'!$DJ103</f>
        <v>2494.9737430776745</v>
      </c>
      <c r="Q95" s="58">
        <f>'Male Inactive'!Q95*'MI Epi'!DD113</f>
        <v>9.3062842073631108E-3</v>
      </c>
      <c r="R95" s="58">
        <f>'Male Inactive'!R95*'MI Epi'!DD113</f>
        <v>7.7552368394692597E-4</v>
      </c>
      <c r="S95" s="58">
        <f t="shared" si="30"/>
        <v>9.2631147639823386E-3</v>
      </c>
      <c r="T95" s="58">
        <f t="shared" si="30"/>
        <v>7.7522304317778623E-4</v>
      </c>
      <c r="U95" s="58">
        <f t="shared" si="34"/>
        <v>0.22139842564426326</v>
      </c>
      <c r="W95" s="58">
        <f>'Male Inactive'!W95*'Stroke Epi'!$CS121</f>
        <v>1.8200000000000001E-2</v>
      </c>
      <c r="X95" s="58">
        <f>'Male Inactive'!X95*'Stroke Epi'!$CS121</f>
        <v>1.0500000000000001E-2</v>
      </c>
      <c r="Y95" s="58">
        <f t="shared" si="31"/>
        <v>1.8035380206259832E-2</v>
      </c>
      <c r="Z95" s="58">
        <f t="shared" si="31"/>
        <v>1.0445067432100719E-2</v>
      </c>
      <c r="AA95" s="58">
        <f t="shared" si="35"/>
        <v>0.13888692687846496</v>
      </c>
      <c r="AC95" s="58">
        <f>'Male Inactive'!AC95*'Bowel Cancer Epi'!$CP138</f>
        <v>4.246697043321734E-3</v>
      </c>
      <c r="AD95" s="58">
        <f>'Male Inactive'!AD95*'Bowel Cancer Epi'!$CP138</f>
        <v>4.1523259979145853E-3</v>
      </c>
      <c r="AE95" s="58">
        <f t="shared" si="38"/>
        <v>4.2376925763568662E-3</v>
      </c>
      <c r="AF95" s="58">
        <f t="shared" si="38"/>
        <v>4.1437170122118339E-3</v>
      </c>
      <c r="AG95" s="58">
        <f t="shared" si="36"/>
        <v>1.0390755555053239E-2</v>
      </c>
      <c r="AI95" s="58">
        <f>'Male Inactive'!AI95*'Diabetes Epi'!$BW148</f>
        <v>3.4044985224125678E-3</v>
      </c>
      <c r="AJ95" s="58">
        <f>'Male Inactive'!AJ95*'Diabetes Epi'!$BW148</f>
        <v>0</v>
      </c>
      <c r="AK95" s="58">
        <f t="shared" si="39"/>
        <v>3.3987097884268236E-3</v>
      </c>
      <c r="AL95" s="58">
        <f t="shared" si="39"/>
        <v>0</v>
      </c>
      <c r="AM95" s="58">
        <f t="shared" si="37"/>
        <v>0.25919978926710791</v>
      </c>
    </row>
    <row r="96" spans="1:39">
      <c r="A96" s="58">
        <v>98</v>
      </c>
      <c r="B96" s="58">
        <f>'ACM Rates'!M109-(SUM(C96:F96))</f>
        <v>0.22286807144239457</v>
      </c>
      <c r="C96" s="58">
        <f t="shared" si="23"/>
        <v>7.7698306174141729E-4</v>
      </c>
      <c r="D96" s="58">
        <f t="shared" si="24"/>
        <v>1.0500000000000001E-2</v>
      </c>
      <c r="E96" s="58">
        <f t="shared" si="25"/>
        <v>0</v>
      </c>
      <c r="F96" s="58">
        <f t="shared" si="26"/>
        <v>4.1549454958640418E-3</v>
      </c>
      <c r="G96" s="58">
        <f t="shared" si="21"/>
        <v>0.23830000000000001</v>
      </c>
      <c r="H96" s="58">
        <f t="shared" si="22"/>
        <v>0.19977958574409627</v>
      </c>
      <c r="I96" s="58">
        <f t="shared" si="32"/>
        <v>424.43413791951195</v>
      </c>
      <c r="J96" s="58">
        <f t="shared" si="33"/>
        <v>84.793276249212724</v>
      </c>
      <c r="K96" s="58">
        <f t="shared" si="27"/>
        <v>382.03749979490556</v>
      </c>
      <c r="L96" s="58">
        <f t="shared" si="28"/>
        <v>441.60907715598034</v>
      </c>
      <c r="M96" s="58">
        <f t="shared" si="29"/>
        <v>1.0404654991246849</v>
      </c>
      <c r="O96" s="58">
        <f>'Quintile Functions'!$DJ104</f>
        <v>2396.3949594568089</v>
      </c>
      <c r="Q96" s="58">
        <f>'Male Inactive'!Q96*'MI Epi'!DD114</f>
        <v>9.3237967408970075E-3</v>
      </c>
      <c r="R96" s="58">
        <f>'Male Inactive'!R96*'MI Epi'!DD114</f>
        <v>7.7698306174141729E-4</v>
      </c>
      <c r="S96" s="58">
        <f t="shared" si="30"/>
        <v>9.2804649249852433E-3</v>
      </c>
      <c r="T96" s="58">
        <f t="shared" si="30"/>
        <v>7.7668128856489549E-4</v>
      </c>
      <c r="U96" s="58">
        <f t="shared" si="34"/>
        <v>0.22801223868131232</v>
      </c>
      <c r="W96" s="58">
        <f>'Male Inactive'!W96*'Stroke Epi'!$CS122</f>
        <v>1.8200000000000001E-2</v>
      </c>
      <c r="X96" s="58">
        <f>'Male Inactive'!X96*'Stroke Epi'!$CS122</f>
        <v>1.0500000000000001E-2</v>
      </c>
      <c r="Y96" s="58">
        <f t="shared" si="31"/>
        <v>1.8035380206259832E-2</v>
      </c>
      <c r="Z96" s="58">
        <f t="shared" si="31"/>
        <v>1.0445067432100719E-2</v>
      </c>
      <c r="AA96" s="58">
        <f t="shared" si="35"/>
        <v>0.14549203523960319</v>
      </c>
      <c r="AC96" s="58">
        <f>'Male Inactive'!AC96*'Bowel Cancer Epi'!$CP139</f>
        <v>4.2493760753154978E-3</v>
      </c>
      <c r="AD96" s="58">
        <f>'Male Inactive'!AD96*'Bowel Cancer Epi'!$CP139</f>
        <v>4.1549454958640418E-3</v>
      </c>
      <c r="AE96" s="58">
        <f t="shared" si="38"/>
        <v>4.2403602518632511E-3</v>
      </c>
      <c r="AF96" s="58">
        <f t="shared" si="38"/>
        <v>4.1463256522864533E-3</v>
      </c>
      <c r="AG96" s="58">
        <f t="shared" si="36"/>
        <v>1.0484141607457141E-2</v>
      </c>
      <c r="AI96" s="58">
        <f>'Male Inactive'!AI96*'Diabetes Epi'!$BW149</f>
        <v>3.4238263161300814E-3</v>
      </c>
      <c r="AJ96" s="58">
        <f>'Male Inactive'!AJ96*'Diabetes Epi'!$BW149</f>
        <v>0</v>
      </c>
      <c r="AK96" s="58">
        <f t="shared" si="39"/>
        <v>3.4179717064367621E-3</v>
      </c>
      <c r="AL96" s="58">
        <f t="shared" si="39"/>
        <v>0</v>
      </c>
      <c r="AM96" s="58">
        <f t="shared" si="37"/>
        <v>0.26171755419459442</v>
      </c>
    </row>
    <row r="97" spans="1:39">
      <c r="A97" s="58">
        <v>99</v>
      </c>
      <c r="B97" s="58">
        <f>'ACM Rates'!M110-(SUM(C97:F97))</f>
        <v>0.22286404147641306</v>
      </c>
      <c r="C97" s="58">
        <f t="shared" si="23"/>
        <v>7.7842273181676438E-4</v>
      </c>
      <c r="D97" s="58">
        <f t="shared" si="24"/>
        <v>1.0500000000000001E-2</v>
      </c>
      <c r="E97" s="58">
        <f t="shared" si="25"/>
        <v>0</v>
      </c>
      <c r="F97" s="58">
        <f t="shared" si="26"/>
        <v>4.1575357917701897E-3</v>
      </c>
      <c r="G97" s="58">
        <f t="shared" si="21"/>
        <v>0.23830000000000001</v>
      </c>
      <c r="H97" s="58">
        <f t="shared" si="22"/>
        <v>0.19977636087655104</v>
      </c>
      <c r="I97" s="58">
        <f t="shared" si="32"/>
        <v>339.64086167029922</v>
      </c>
      <c r="J97" s="58">
        <f t="shared" si="33"/>
        <v>67.852215349468452</v>
      </c>
      <c r="K97" s="58">
        <f t="shared" si="27"/>
        <v>305.71475399556499</v>
      </c>
      <c r="L97" s="58">
        <f t="shared" si="28"/>
        <v>135.89432316041538</v>
      </c>
      <c r="M97" s="58">
        <f t="shared" si="29"/>
        <v>0.40011181956172448</v>
      </c>
      <c r="O97" s="58">
        <f>'Quintile Functions'!$DJ105</f>
        <v>2301.711117258526</v>
      </c>
      <c r="Q97" s="58">
        <f>'Male Inactive'!Q97*'MI Epi'!DD115</f>
        <v>9.3410727818011713E-3</v>
      </c>
      <c r="R97" s="58">
        <f>'Male Inactive'!R97*'MI Epi'!DD115</f>
        <v>7.7842273181676438E-4</v>
      </c>
      <c r="S97" s="58">
        <f t="shared" si="30"/>
        <v>9.2975804883527191E-3</v>
      </c>
      <c r="T97" s="58">
        <f t="shared" si="30"/>
        <v>7.7811983943998353E-4</v>
      </c>
      <c r="U97" s="58">
        <f t="shared" si="34"/>
        <v>0.23458215830717172</v>
      </c>
      <c r="W97" s="58">
        <f>'Male Inactive'!W97*'Stroke Epi'!$CS123</f>
        <v>1.8200000000000001E-2</v>
      </c>
      <c r="X97" s="58">
        <f>'Male Inactive'!X97*'Stroke Epi'!$CS123</f>
        <v>1.0500000000000001E-2</v>
      </c>
      <c r="Y97" s="58">
        <f t="shared" si="31"/>
        <v>1.8035380206259832E-2</v>
      </c>
      <c r="Z97" s="58">
        <f t="shared" si="31"/>
        <v>1.0445067432100719E-2</v>
      </c>
      <c r="AA97" s="58">
        <f t="shared" si="35"/>
        <v>0.15204647957318898</v>
      </c>
      <c r="AC97" s="58">
        <f>'Male Inactive'!AC97*'Bowel Cancer Epi'!$CP140</f>
        <v>4.252025241583148E-3</v>
      </c>
      <c r="AD97" s="58">
        <f>'Male Inactive'!AD97*'Bowel Cancer Epi'!$CP140</f>
        <v>4.1575357917701897E-3</v>
      </c>
      <c r="AE97" s="58">
        <f t="shared" si="38"/>
        <v>4.2429981812173168E-3</v>
      </c>
      <c r="AF97" s="58">
        <f t="shared" si="38"/>
        <v>4.1489052046412844E-3</v>
      </c>
      <c r="AG97" s="58">
        <f t="shared" si="36"/>
        <v>1.0577577751657524E-2</v>
      </c>
      <c r="AI97" s="58">
        <f>'Male Inactive'!AI97*'Diabetes Epi'!$BW150</f>
        <v>3.4428096944266098E-3</v>
      </c>
      <c r="AJ97" s="58">
        <f>'Male Inactive'!AJ97*'Diabetes Epi'!$BW150</f>
        <v>0</v>
      </c>
      <c r="AK97" s="58">
        <f t="shared" si="39"/>
        <v>3.4368900205160591E-3</v>
      </c>
      <c r="AL97" s="58">
        <f t="shared" si="39"/>
        <v>0</v>
      </c>
      <c r="AM97" s="58">
        <f t="shared" si="37"/>
        <v>0.26424098270571622</v>
      </c>
    </row>
    <row r="98" spans="1:39">
      <c r="A98" s="58">
        <v>100</v>
      </c>
      <c r="B98" s="58">
        <f>'ACM Rates'!M111-(SUM(C98:F98))</f>
        <v>0.98436005973188534</v>
      </c>
      <c r="C98" s="58">
        <f t="shared" si="23"/>
        <v>7.7984302391855443E-4</v>
      </c>
      <c r="D98" s="58">
        <f t="shared" si="24"/>
        <v>1.0699999999999999E-2</v>
      </c>
      <c r="E98" s="58">
        <f t="shared" si="25"/>
        <v>0</v>
      </c>
      <c r="F98" s="58">
        <f t="shared" si="26"/>
        <v>4.1600972441960919E-3</v>
      </c>
      <c r="G98" s="58">
        <f t="shared" si="21"/>
        <v>1</v>
      </c>
      <c r="H98" s="58">
        <f t="shared" si="22"/>
        <v>0.62632171778193646</v>
      </c>
      <c r="I98" s="58">
        <f t="shared" si="32"/>
        <v>271.78864632083076</v>
      </c>
      <c r="J98" s="58">
        <f t="shared" si="33"/>
        <v>170.2271318372899</v>
      </c>
      <c r="K98" s="109">
        <f t="shared" si="27"/>
        <v>135.89432316041538</v>
      </c>
      <c r="L98" s="58">
        <f t="shared" si="28"/>
        <v>0</v>
      </c>
      <c r="M98" s="58">
        <f t="shared" si="29"/>
        <v>0</v>
      </c>
      <c r="O98" s="58">
        <f>'Quintile Functions'!$DJ106</f>
        <v>2210.7683236457656</v>
      </c>
      <c r="Q98" s="58">
        <f>'Male Inactive'!Q98*'MI Epi'!DD116</f>
        <v>9.2714670621428137E-3</v>
      </c>
      <c r="R98" s="58">
        <f>'Male Inactive'!R98*'MI Epi'!DD116</f>
        <v>7.7984302391855443E-4</v>
      </c>
      <c r="S98" s="58">
        <f t="shared" si="30"/>
        <v>9.2286195334647658E-3</v>
      </c>
      <c r="T98" s="58">
        <f t="shared" si="30"/>
        <v>7.7953902537641895E-4</v>
      </c>
      <c r="U98" s="58">
        <f t="shared" si="34"/>
        <v>0.24110818351913962</v>
      </c>
      <c r="W98" s="58">
        <f>'Male Inactive'!W98*'Stroke Epi'!$CS124</f>
        <v>1.7999999999999999E-2</v>
      </c>
      <c r="X98" s="58">
        <f>'Male Inactive'!X98*'Stroke Epi'!$CS124</f>
        <v>1.0699999999999999E-2</v>
      </c>
      <c r="Y98" s="58">
        <f t="shared" si="31"/>
        <v>1.7838967641699233E-2</v>
      </c>
      <c r="Z98" s="58">
        <f t="shared" si="31"/>
        <v>1.064295862883502E-2</v>
      </c>
      <c r="AA98" s="58">
        <f t="shared" si="35"/>
        <v>0.15855064849414699</v>
      </c>
      <c r="AC98" s="58">
        <f>'Male Inactive'!AC98*'Bowel Cancer Epi'!$CP141</f>
        <v>4.1600972441960919E-3</v>
      </c>
      <c r="AD98" s="58">
        <f>'Male Inactive'!AD98*'Bowel Cancer Epi'!$CP141</f>
        <v>4.1600972441960919E-3</v>
      </c>
      <c r="AE98" s="58">
        <f t="shared" si="38"/>
        <v>4.1514560265769607E-3</v>
      </c>
      <c r="AF98" s="58">
        <f t="shared" si="38"/>
        <v>4.1514560265769607E-3</v>
      </c>
      <c r="AG98" s="58">
        <f t="shared" si="36"/>
        <v>1.0671063315199075E-2</v>
      </c>
      <c r="AI98" s="58">
        <f>'Male Inactive'!AI98*'Diabetes Epi'!$BW151</f>
        <v>3.4614569729148011E-3</v>
      </c>
      <c r="AJ98" s="58">
        <f>'Male Inactive'!AJ98*'Diabetes Epi'!$BW151</f>
        <v>0</v>
      </c>
      <c r="AK98" s="58">
        <f t="shared" si="39"/>
        <v>3.4554730370970344E-3</v>
      </c>
      <c r="AL98" s="58">
        <f t="shared" si="39"/>
        <v>0</v>
      </c>
      <c r="AM98" s="58">
        <f t="shared" si="37"/>
        <v>0.26676970552975965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"/>
  <sheetViews>
    <sheetView tabSelected="1" topLeftCell="E1" workbookViewId="0">
      <selection activeCell="X15" sqref="X15"/>
    </sheetView>
  </sheetViews>
  <sheetFormatPr defaultRowHeight="15"/>
  <cols>
    <col min="4" max="4" width="19.85546875" bestFit="1" customWidth="1"/>
    <col min="7" max="9" width="9.140625" style="58"/>
  </cols>
  <sheetData>
    <row r="1" spans="1:11">
      <c r="A1" s="58"/>
      <c r="B1" s="58"/>
      <c r="C1" s="58"/>
      <c r="D1" s="58"/>
      <c r="E1" s="109"/>
      <c r="F1" s="58"/>
      <c r="J1" s="58"/>
      <c r="K1" s="58"/>
    </row>
    <row r="2" spans="1:11">
      <c r="A2" s="58" t="s">
        <v>58</v>
      </c>
      <c r="B2" s="58" t="s">
        <v>467</v>
      </c>
      <c r="C2" s="58" t="s">
        <v>446</v>
      </c>
      <c r="D2" s="58" t="s">
        <v>447</v>
      </c>
      <c r="E2" s="116" t="s">
        <v>448</v>
      </c>
      <c r="F2" s="58" t="s">
        <v>449</v>
      </c>
      <c r="G2" s="58" t="s">
        <v>465</v>
      </c>
      <c r="H2" s="58" t="s">
        <v>466</v>
      </c>
      <c r="I2" s="58" t="s">
        <v>515</v>
      </c>
      <c r="J2" s="58" t="s">
        <v>400</v>
      </c>
      <c r="K2" s="58" t="s">
        <v>387</v>
      </c>
    </row>
    <row r="3" spans="1:11">
      <c r="A3" s="58">
        <v>5</v>
      </c>
      <c r="B3" s="58">
        <f>'Female Inactive'!K3+'Female Barely'!K3+'Female Somewhat'!K3+'Female Active'!K3+'Female Highly'!K3</f>
        <v>50000</v>
      </c>
      <c r="C3" s="58">
        <f>('Female Inactive'!K3*'Female Inactive'!W3)+('Female Barely'!K3*'Female Barely'!W3)+('Female Somewhat'!K3*'Female Somewhat'!W3)+('Female Active'!K3*'Female Active'!W3)+('Female Highly'!K3*'Female Highly'!W3)</f>
        <v>0</v>
      </c>
      <c r="D3" s="135">
        <f>('Female Inactive'!K3*'Female Inactive'!AC3)+('Female Barely'!K3*'Female Barely'!AC3)+('Female Somewhat'!K3*'Female Somewhat'!AC3)+('Female Active'!K3*'Female Active'!AC3)+('Female Highly'!K3*'Female Highly'!AC3)</f>
        <v>0</v>
      </c>
      <c r="E3" s="58">
        <f>('Female Inactive'!K3*'Female Inactive'!BA3)+('Female Barely'!K3*'Female Barely'!BA3)+('Female Somewhat'!K3*'Female Somewhat'!BA3)+('Female Active'!K3*'Female Active'!BA3)+('Female Highly'!K3*'Female Highly'!BA3)</f>
        <v>0</v>
      </c>
      <c r="F3" s="58">
        <f>('Female Inactive'!K3*'Female Inactive'!AI3)+('Female Barely'!K3*'Female Barely'!AI3)+('Female Somewhat'!K3*'Female Somewhat'!AI3)+('Female Active'!K3*'Female Active'!AI3)+('Female Highly'!K3*'Female Highly'!AI3)</f>
        <v>0</v>
      </c>
      <c r="G3" s="58">
        <f>('Female Inactive'!K3*'Female Inactive'!AO3)+('Female Barely'!K3*'Female Barely'!AO3)+('Female Somewhat'!K3*'Female Somewhat'!AO3)+('Female Active'!K3*'Female Active'!AO3)+('Female Highly'!K3*'Female Highly'!AO3)</f>
        <v>0</v>
      </c>
      <c r="H3" s="58">
        <f>('Female Inactive'!K3*'Female Inactive'!AU3)+('Female Barely'!K3*'Female Barely'!AU3)+('Female Somewhat'!K3*'Female Somewhat'!AU3)+('Female Active'!K3*'Female Active'!AU3)+('Female Highly'!K3*'Female Highly'!AU3)</f>
        <v>0</v>
      </c>
      <c r="I3" s="58">
        <f>(SUM(C3:H3))</f>
        <v>0</v>
      </c>
      <c r="J3" s="58">
        <f>('Female Inactive'!L3+'Female Barely'!L3+'Female Somewhat'!L3+'Female Active'!L3+'Female Highly'!L3)</f>
        <v>-4.0094327857786993E-6</v>
      </c>
      <c r="K3" s="58">
        <v>0</v>
      </c>
    </row>
    <row r="4" spans="1:11">
      <c r="A4" s="58">
        <v>6</v>
      </c>
      <c r="B4" s="58">
        <f>'Female Inactive'!K4+'Female Barely'!K4+'Female Somewhat'!K4+'Female Active'!K4+'Female Highly'!K4</f>
        <v>50000.000004009431</v>
      </c>
      <c r="C4" s="58">
        <f>('Female Inactive'!K4*'Female Inactive'!W4)+('Female Barely'!K4*'Female Barely'!W4)+('Female Somewhat'!K4*'Female Somewhat'!W4)+('Female Active'!K4*'Female Active'!W4)+('Female Highly'!K4*'Female Highly'!W4)</f>
        <v>0</v>
      </c>
      <c r="D4" s="58">
        <f>('Female Inactive'!K4*'Female Inactive'!AC4)+('Female Barely'!K4*'Female Barely'!AC4)+('Female Somewhat'!K4*'Female Somewhat'!AC4)+('Female Active'!K4*'Female Active'!AC4)+('Female Highly'!K4*'Female Highly'!AC4)</f>
        <v>-5.0002620382558378</v>
      </c>
      <c r="E4" s="58">
        <f>('Female Inactive'!K4*'Female Inactive'!BA4)+('Female Barely'!K4*'Female Barely'!BA4)+('Female Somewhat'!K4*'Female Somewhat'!BA4)+('Female Active'!K4*'Female Active'!BA4)+('Female Highly'!K4*'Female Highly'!BA4)</f>
        <v>4.9997534457893131</v>
      </c>
      <c r="F4" s="58">
        <f>('Female Inactive'!K4*'Female Inactive'!AI4)+('Female Barely'!K4*'Female Barely'!AI4)+('Female Somewhat'!K4*'Female Somewhat'!AI4)+('Female Active'!K4*'Female Active'!AI4)+('Female Highly'!K4*'Female Highly'!AI4)</f>
        <v>0</v>
      </c>
      <c r="G4" s="58">
        <f>('Female Inactive'!K4*'Female Inactive'!AO4)+('Female Barely'!K4*'Female Barely'!AO4)+('Female Somewhat'!K4*'Female Somewhat'!AO4)+('Female Active'!K4*'Female Active'!AO4)+('Female Highly'!K4*'Female Highly'!AO4)</f>
        <v>0</v>
      </c>
      <c r="H4" s="58">
        <f>('Female Inactive'!K4*'Female Inactive'!AU4)+('Female Barely'!K4*'Female Barely'!AU4)+('Female Somewhat'!K4*'Female Somewhat'!AU4)+('Female Active'!K4*'Female Active'!AU4)+('Female Highly'!K4*'Female Highly'!AU4)</f>
        <v>0</v>
      </c>
      <c r="I4" s="58">
        <f t="shared" ref="I4:I67" si="0">(SUM(C4:H4))</f>
        <v>-5.0859246652468215E-4</v>
      </c>
      <c r="J4" s="58">
        <f>('Female Inactive'!L4+'Female Barely'!L4+'Female Somewhat'!L4+'Female Active'!L4+'Female Highly'!L4)</f>
        <v>-4.252608779342637E-6</v>
      </c>
      <c r="K4" s="58">
        <f>K3+J3</f>
        <v>-4.0094327857786993E-6</v>
      </c>
    </row>
    <row r="5" spans="1:11">
      <c r="A5" s="58">
        <v>7</v>
      </c>
      <c r="B5" s="58">
        <f>'Female Inactive'!K5+'Female Barely'!K5+'Female Somewhat'!K5+'Female Active'!K5+'Female Highly'!K5</f>
        <v>50000.000008262039</v>
      </c>
      <c r="C5" s="58">
        <f>('Female Inactive'!K5*'Female Inactive'!W5)+('Female Barely'!K5*'Female Barely'!W5)+('Female Somewhat'!K5*'Female Somewhat'!W5)+('Female Active'!K5*'Female Active'!W5)+('Female Highly'!K5*'Female Highly'!W5)</f>
        <v>0</v>
      </c>
      <c r="D5" s="58">
        <f>('Female Inactive'!K5*'Female Inactive'!AC5)+('Female Barely'!K5*'Female Barely'!AC5)+('Female Somewhat'!K5*'Female Somewhat'!AC5)+('Female Active'!K5*'Female Active'!AC5)+('Female Highly'!K5*'Female Highly'!AC5)</f>
        <v>-10.001041379129163</v>
      </c>
      <c r="E5" s="58">
        <f>('Female Inactive'!K5*'Female Inactive'!BA5)+('Female Barely'!K5*'Female Barely'!BA5)+('Female Somewhat'!K5*'Female Somewhat'!BA5)+('Female Active'!K5*'Female Active'!BA5)+('Female Highly'!K5*'Female Highly'!BA5)</f>
        <v>9.9990029157359448</v>
      </c>
      <c r="F5" s="58">
        <f>('Female Inactive'!K5*'Female Inactive'!AI5)+('Female Barely'!K5*'Female Barely'!AI5)+('Female Somewhat'!K5*'Female Somewhat'!AI5)+('Female Active'!K5*'Female Active'!AI5)+('Female Highly'!K5*'Female Highly'!AI5)</f>
        <v>0</v>
      </c>
      <c r="G5" s="58">
        <f>('Female Inactive'!K5*'Female Inactive'!AO5)+('Female Barely'!K5*'Female Barely'!AO5)+('Female Somewhat'!K5*'Female Somewhat'!AO5)+('Female Active'!K5*'Female Active'!AO5)+('Female Highly'!K5*'Female Highly'!AO5)</f>
        <v>0</v>
      </c>
      <c r="H5" s="58">
        <f>('Female Inactive'!K5*'Female Inactive'!AU5)+('Female Barely'!K5*'Female Barely'!AU5)+('Female Somewhat'!K5*'Female Somewhat'!AU5)+('Female Active'!K5*'Female Active'!AU5)+('Female Highly'!K5*'Female Highly'!AU5)</f>
        <v>0</v>
      </c>
      <c r="I5" s="58">
        <f t="shared" si="0"/>
        <v>-2.038463393217782E-3</v>
      </c>
      <c r="J5" s="58">
        <f>('Female Inactive'!L5+'Female Barely'!L5+'Female Somewhat'!L5+'Female Active'!L5+'Female Highly'!L5)</f>
        <v>-4.5016930409480516E-6</v>
      </c>
      <c r="K5" s="58">
        <f t="shared" ref="K5:K68" si="1">K4+J4</f>
        <v>-8.2620415651213364E-6</v>
      </c>
    </row>
    <row r="6" spans="1:11">
      <c r="A6" s="58">
        <v>8</v>
      </c>
      <c r="B6" s="58">
        <f>'Female Inactive'!K6+'Female Barely'!K6+'Female Somewhat'!K6+'Female Active'!K6+'Female Highly'!K6</f>
        <v>50000.000012763732</v>
      </c>
      <c r="C6" s="58">
        <f>('Female Inactive'!K6*'Female Inactive'!W6)+('Female Barely'!K6*'Female Barely'!W6)+('Female Somewhat'!K6*'Female Somewhat'!W6)+('Female Active'!K6*'Female Active'!W6)+('Female Highly'!K6*'Female Highly'!W6)</f>
        <v>0</v>
      </c>
      <c r="D6" s="58">
        <f>('Female Inactive'!K6*'Female Inactive'!AC6)+('Female Barely'!K6*'Female Barely'!AC6)+('Female Somewhat'!K6*'Female Somewhat'!AC6)+('Female Active'!K6*'Female Active'!AC6)+('Female Highly'!K6*'Female Highly'!AC6)</f>
        <v>-15.002339555316114</v>
      </c>
      <c r="E6" s="58">
        <f>('Female Inactive'!K6*'Female Inactive'!BA6)+('Female Barely'!K6*'Female Barely'!BA6)+('Female Somewhat'!K6*'Female Somewhat'!BA6)+('Female Active'!K6*'Female Active'!BA6)+('Female Highly'!K6*'Female Highly'!BA6)</f>
        <v>14.997747951980239</v>
      </c>
      <c r="F6" s="58">
        <f>('Female Inactive'!K6*'Female Inactive'!AI6)+('Female Barely'!K6*'Female Barely'!AI6)+('Female Somewhat'!K6*'Female Somewhat'!AI6)+('Female Active'!K6*'Female Active'!AI6)+('Female Highly'!K6*'Female Highly'!AI6)</f>
        <v>0</v>
      </c>
      <c r="G6" s="58">
        <f>('Female Inactive'!K6*'Female Inactive'!AO6)+('Female Barely'!K6*'Female Barely'!AO6)+('Female Somewhat'!K6*'Female Somewhat'!AO6)+('Female Active'!K6*'Female Active'!AO6)+('Female Highly'!K6*'Female Highly'!AO6)</f>
        <v>0</v>
      </c>
      <c r="H6" s="58">
        <f>('Female Inactive'!K6*'Female Inactive'!AU6)+('Female Barely'!K6*'Female Barely'!AU6)+('Female Somewhat'!K6*'Female Somewhat'!AU6)+('Female Active'!K6*'Female Active'!AU6)+('Female Highly'!K6*'Female Highly'!AU6)</f>
        <v>0</v>
      </c>
      <c r="I6" s="58">
        <f t="shared" si="0"/>
        <v>-4.5916033358750497E-3</v>
      </c>
      <c r="J6" s="58">
        <f>('Female Inactive'!L6+'Female Barely'!L6+'Female Somewhat'!L6+'Female Active'!L6+'Female Highly'!L6)</f>
        <v>-4.7553796862775943E-6</v>
      </c>
      <c r="K6" s="58">
        <f t="shared" si="1"/>
        <v>-1.2763734606069388E-5</v>
      </c>
    </row>
    <row r="7" spans="1:11">
      <c r="A7" s="58">
        <v>9</v>
      </c>
      <c r="B7" s="58">
        <f>'Female Inactive'!K7+'Female Barely'!K7+'Female Somewhat'!K7+'Female Active'!K7+'Female Highly'!K7</f>
        <v>50000.000017519109</v>
      </c>
      <c r="C7" s="58">
        <f>('Female Inactive'!K7*'Female Inactive'!W7)+('Female Barely'!K7*'Female Barely'!W7)+('Female Somewhat'!K7*'Female Somewhat'!W7)+('Female Active'!K7*'Female Active'!W7)+('Female Highly'!K7*'Female Highly'!W7)</f>
        <v>0</v>
      </c>
      <c r="D7" s="58">
        <f>('Female Inactive'!K7*'Female Inactive'!AC7)+('Female Barely'!K7*'Female Barely'!AC7)+('Female Somewhat'!K7*'Female Somewhat'!AC7)+('Female Active'!K7*'Female Active'!AC7)+('Female Highly'!K7*'Female Highly'!AC7)</f>
        <v>-20.004158120176879</v>
      </c>
      <c r="E7" s="58">
        <f>('Female Inactive'!K7*'Female Inactive'!BA7)+('Female Barely'!K7*'Female Barely'!BA7)+('Female Somewhat'!K7*'Female Somewhat'!BA7)+('Female Active'!K7*'Female Active'!BA7)+('Female Highly'!K7*'Female Highly'!BA7)</f>
        <v>19.995987981246927</v>
      </c>
      <c r="F7" s="58">
        <f>('Female Inactive'!K7*'Female Inactive'!AI7)+('Female Barely'!K7*'Female Barely'!AI7)+('Female Somewhat'!K7*'Female Somewhat'!AI7)+('Female Active'!K7*'Female Active'!AI7)+('Female Highly'!K7*'Female Highly'!AI7)</f>
        <v>0</v>
      </c>
      <c r="G7" s="58">
        <f>('Female Inactive'!K7*'Female Inactive'!AO7)+('Female Barely'!K7*'Female Barely'!AO7)+('Female Somewhat'!K7*'Female Somewhat'!AO7)+('Female Active'!K7*'Female Active'!AO7)+('Female Highly'!K7*'Female Highly'!AO7)</f>
        <v>0</v>
      </c>
      <c r="H7" s="58">
        <f>('Female Inactive'!K7*'Female Inactive'!AU7)+('Female Barely'!K7*'Female Barely'!AU7)+('Female Somewhat'!K7*'Female Somewhat'!AU7)+('Female Active'!K7*'Female Active'!AU7)+('Female Highly'!K7*'Female Highly'!AU7)</f>
        <v>0</v>
      </c>
      <c r="I7" s="58">
        <f t="shared" si="0"/>
        <v>-8.1701389299517757E-3</v>
      </c>
      <c r="J7" s="58">
        <f>('Female Inactive'!L7+'Female Barely'!L7+'Female Somewhat'!L7+'Female Active'!L7+'Female Highly'!L7)</f>
        <v>-5.0121541259606772E-6</v>
      </c>
      <c r="K7" s="58">
        <f t="shared" si="1"/>
        <v>-1.7519114292346982E-5</v>
      </c>
    </row>
    <row r="8" spans="1:11">
      <c r="A8" s="58">
        <v>10</v>
      </c>
      <c r="B8" s="58">
        <f>'Female Inactive'!K8+'Female Barely'!K8+'Female Somewhat'!K8+'Female Active'!K8+'Female Highly'!K8</f>
        <v>50000.000022531269</v>
      </c>
      <c r="C8" s="58">
        <f>('Female Inactive'!K8*'Female Inactive'!W8)+('Female Barely'!K8*'Female Barely'!W8)+('Female Somewhat'!K8*'Female Somewhat'!W8)+('Female Active'!K8*'Female Active'!W8)+('Female Highly'!K8*'Female Highly'!W8)</f>
        <v>0</v>
      </c>
      <c r="D8" s="58">
        <f>('Female Inactive'!K8*'Female Inactive'!AC8)+('Female Barely'!K8*'Female Barely'!AC8)+('Female Somewhat'!K8*'Female Somewhat'!AC8)+('Female Active'!K8*'Female Active'!AC8)+('Female Highly'!K8*'Female Highly'!AC8)</f>
        <v>-25.006498633405268</v>
      </c>
      <c r="E8" s="58">
        <f>('Female Inactive'!K8*'Female Inactive'!BA8)+('Female Barely'!K8*'Female Barely'!BA8)+('Female Somewhat'!K8*'Female Somewhat'!BA8)+('Female Active'!K8*'Female Active'!BA8)+('Female Highly'!K8*'Female Highly'!BA8)</f>
        <v>24.993722316544314</v>
      </c>
      <c r="F8" s="58">
        <f>('Female Inactive'!K8*'Female Inactive'!AI8)+('Female Barely'!K8*'Female Barely'!AI8)+('Female Somewhat'!K8*'Female Somewhat'!AI8)+('Female Active'!K8*'Female Active'!AI8)+('Female Highly'!K8*'Female Highly'!AI8)</f>
        <v>0</v>
      </c>
      <c r="G8" s="58">
        <f>('Female Inactive'!K8*'Female Inactive'!AO8)+('Female Barely'!K8*'Female Barely'!AO8)+('Female Somewhat'!K8*'Female Somewhat'!AO8)+('Female Active'!K8*'Female Active'!AO8)+('Female Highly'!K8*'Female Highly'!AO8)</f>
        <v>0</v>
      </c>
      <c r="H8" s="58">
        <f>('Female Inactive'!K8*'Female Inactive'!AU8)+('Female Barely'!K8*'Female Barely'!AU8)+('Female Somewhat'!K8*'Female Somewhat'!AU8)+('Female Active'!K8*'Female Active'!AU8)+('Female Highly'!K8*'Female Highly'!AU8)</f>
        <v>0</v>
      </c>
      <c r="I8" s="58">
        <f t="shared" si="0"/>
        <v>-1.277631686095404E-2</v>
      </c>
      <c r="J8" s="58">
        <f>('Female Inactive'!L8+'Female Barely'!L8+'Female Somewhat'!L8+'Female Active'!L8+'Female Highly'!L8)</f>
        <v>-5.2702386310055083E-6</v>
      </c>
      <c r="K8" s="58">
        <f t="shared" si="1"/>
        <v>-2.2531268418307659E-5</v>
      </c>
    </row>
    <row r="9" spans="1:11">
      <c r="A9" s="58">
        <v>11</v>
      </c>
      <c r="B9" s="58">
        <f>'Female Inactive'!K9+'Female Barely'!K9+'Female Somewhat'!K9+'Female Active'!K9+'Female Highly'!K9</f>
        <v>50000.000027801507</v>
      </c>
      <c r="C9" s="58">
        <f>('Female Inactive'!K9*'Female Inactive'!W9)+('Female Barely'!K9*'Female Barely'!W9)+('Female Somewhat'!K9*'Female Somewhat'!W9)+('Female Active'!K9*'Female Active'!W9)+('Female Highly'!K9*'Female Highly'!W9)</f>
        <v>0</v>
      </c>
      <c r="D9" s="58">
        <f>('Female Inactive'!K9*'Female Inactive'!AC9)+('Female Barely'!K9*'Female Barely'!AC9)+('Female Somewhat'!K9*'Female Somewhat'!AC9)+('Female Active'!K9*'Female Active'!AC9)+('Female Highly'!K9*'Female Highly'!AC9)</f>
        <v>-30.009362644513537</v>
      </c>
      <c r="E9" s="58">
        <f>('Female Inactive'!K9*'Female Inactive'!BA9)+('Female Barely'!K9*'Female Barely'!BA9)+('Female Somewhat'!K9*'Female Somewhat'!BA9)+('Female Active'!K9*'Female Active'!BA9)+('Female Highly'!K9*'Female Highly'!BA9)</f>
        <v>29.990950158529074</v>
      </c>
      <c r="F9" s="58">
        <f>('Female Inactive'!K9*'Female Inactive'!AI9)+('Female Barely'!K9*'Female Barely'!AI9)+('Female Somewhat'!K9*'Female Somewhat'!AI9)+('Female Active'!K9*'Female Active'!AI9)+('Female Highly'!K9*'Female Highly'!AI9)</f>
        <v>0</v>
      </c>
      <c r="G9" s="58">
        <f>('Female Inactive'!K9*'Female Inactive'!AO9)+('Female Barely'!K9*'Female Barely'!AO9)+('Female Somewhat'!K9*'Female Somewhat'!AO9)+('Female Active'!K9*'Female Active'!AO9)+('Female Highly'!K9*'Female Highly'!AO9)</f>
        <v>0</v>
      </c>
      <c r="H9" s="58">
        <f>('Female Inactive'!K9*'Female Inactive'!AU9)+('Female Barely'!K9*'Female Barely'!AU9)+('Female Somewhat'!K9*'Female Somewhat'!AU9)+('Female Active'!K9*'Female Active'!AU9)+('Female Highly'!K9*'Female Highly'!AU9)</f>
        <v>0</v>
      </c>
      <c r="I9" s="58">
        <f t="shared" si="0"/>
        <v>-1.841248598446299E-2</v>
      </c>
      <c r="J9" s="58">
        <f>('Female Inactive'!L9+'Female Barely'!L9+'Female Somewhat'!L9+'Female Active'!L9+'Female Highly'!L9)</f>
        <v>-5.5275925007480797E-6</v>
      </c>
      <c r="K9" s="58">
        <f t="shared" si="1"/>
        <v>-2.7801507049313168E-5</v>
      </c>
    </row>
    <row r="10" spans="1:11">
      <c r="A10" s="58">
        <v>12</v>
      </c>
      <c r="B10" s="58">
        <f>'Female Inactive'!K10+'Female Barely'!K10+'Female Somewhat'!K10+'Female Active'!K10+'Female Highly'!K10</f>
        <v>50000.000033329095</v>
      </c>
      <c r="C10" s="58">
        <f>('Female Inactive'!K10*'Female Inactive'!W10)+('Female Barely'!K10*'Female Barely'!W10)+('Female Somewhat'!K10*'Female Somewhat'!W10)+('Female Active'!K10*'Female Active'!W10)+('Female Highly'!K10*'Female Highly'!W10)</f>
        <v>0</v>
      </c>
      <c r="D10" s="58">
        <f>('Female Inactive'!K10*'Female Inactive'!AC10)+('Female Barely'!K10*'Female Barely'!AC10)+('Female Somewhat'!K10*'Female Somewhat'!AC10)+('Female Active'!K10*'Female Active'!AC10)+('Female Highly'!K10*'Female Highly'!AC10)</f>
        <v>-35.012751673910195</v>
      </c>
      <c r="E10" s="58">
        <f>('Female Inactive'!K10*'Female Inactive'!BA10)+('Female Barely'!K10*'Female Barely'!BA10)+('Female Somewhat'!K10*'Female Somewhat'!BA10)+('Female Active'!K10*'Female Active'!BA10)+('Female Highly'!K10*'Female Highly'!BA10)</f>
        <v>34.9876705962226</v>
      </c>
      <c r="F10" s="58">
        <f>('Female Inactive'!K10*'Female Inactive'!AI10)+('Female Barely'!K10*'Female Barely'!AI10)+('Female Somewhat'!K10*'Female Somewhat'!AI10)+('Female Active'!K10*'Female Active'!AI10)+('Female Highly'!K10*'Female Highly'!AI10)</f>
        <v>0</v>
      </c>
      <c r="G10" s="58">
        <f>('Female Inactive'!K10*'Female Inactive'!AO10)+('Female Barely'!K10*'Female Barely'!AO10)+('Female Somewhat'!K10*'Female Somewhat'!AO10)+('Female Active'!K10*'Female Active'!AO10)+('Female Highly'!K10*'Female Highly'!AO10)</f>
        <v>0</v>
      </c>
      <c r="H10" s="58">
        <f>('Female Inactive'!K10*'Female Inactive'!AU10)+('Female Barely'!K10*'Female Barely'!AU10)+('Female Somewhat'!K10*'Female Somewhat'!AU10)+('Female Active'!K10*'Female Active'!AU10)+('Female Highly'!K10*'Female Highly'!AU10)</f>
        <v>0</v>
      </c>
      <c r="I10" s="58">
        <f t="shared" si="0"/>
        <v>-2.5081077687595155E-2</v>
      </c>
      <c r="J10" s="58">
        <f>('Female Inactive'!L10+'Female Barely'!L10+'Female Somewhat'!L10+'Female Active'!L10+'Female Highly'!L10)</f>
        <v>-5.7818724914782127E-6</v>
      </c>
      <c r="K10" s="58">
        <f t="shared" si="1"/>
        <v>-3.3329099550061247E-5</v>
      </c>
    </row>
    <row r="11" spans="1:11">
      <c r="A11" s="58">
        <v>13</v>
      </c>
      <c r="B11" s="58">
        <f>'Female Inactive'!K11+'Female Barely'!K11+'Female Somewhat'!K11+'Female Active'!K11+'Female Highly'!K11</f>
        <v>50000.000039110972</v>
      </c>
      <c r="C11" s="58">
        <f>('Female Inactive'!K11*'Female Inactive'!W11)+('Female Barely'!K11*'Female Barely'!W11)+('Female Somewhat'!K11*'Female Somewhat'!W11)+('Female Active'!K11*'Female Active'!W11)+('Female Highly'!K11*'Female Highly'!W11)</f>
        <v>0</v>
      </c>
      <c r="D11" s="58">
        <f>('Female Inactive'!K11*'Female Inactive'!AC11)+('Female Barely'!K11*'Female Barely'!AC11)+('Female Somewhat'!K11*'Female Somewhat'!AC11)+('Female Active'!K11*'Female Active'!AC11)+('Female Highly'!K11*'Female Highly'!AC11)</f>
        <v>-40.016667191752354</v>
      </c>
      <c r="E11" s="58">
        <f>('Female Inactive'!K11*'Female Inactive'!BA11)+('Female Barely'!K11*'Female Barely'!BA11)+('Female Somewhat'!K11*'Female Somewhat'!BA11)+('Female Active'!K11*'Female Active'!BA11)+('Female Highly'!K11*'Female Highly'!BA11)</f>
        <v>39.983882607088916</v>
      </c>
      <c r="F11" s="58">
        <f>('Female Inactive'!K11*'Female Inactive'!AI11)+('Female Barely'!K11*'Female Barely'!AI11)+('Female Somewhat'!K11*'Female Somewhat'!AI11)+('Female Active'!K11*'Female Active'!AI11)+('Female Highly'!K11*'Female Highly'!AI11)</f>
        <v>0</v>
      </c>
      <c r="G11" s="58">
        <f>('Female Inactive'!K11*'Female Inactive'!AO11)+('Female Barely'!K11*'Female Barely'!AO11)+('Female Somewhat'!K11*'Female Somewhat'!AO11)+('Female Active'!K11*'Female Active'!AO11)+('Female Highly'!K11*'Female Highly'!AO11)</f>
        <v>0</v>
      </c>
      <c r="H11" s="58">
        <f>('Female Inactive'!K11*'Female Inactive'!AU11)+('Female Barely'!K11*'Female Barely'!AU11)+('Female Somewhat'!K11*'Female Somewhat'!AU11)+('Female Active'!K11*'Female Active'!AU11)+('Female Highly'!K11*'Female Highly'!AU11)</f>
        <v>0</v>
      </c>
      <c r="I11" s="58">
        <f t="shared" si="0"/>
        <v>-3.278458466343892E-2</v>
      </c>
      <c r="J11" s="58">
        <f>('Female Inactive'!L11+'Female Barely'!L11+'Female Somewhat'!L11+'Female Active'!L11+'Female Highly'!L11)</f>
        <v>-6.030535727563624E-6</v>
      </c>
      <c r="K11" s="58">
        <f t="shared" si="1"/>
        <v>-3.911097204153946E-5</v>
      </c>
    </row>
    <row r="12" spans="1:11">
      <c r="A12" s="58">
        <v>14</v>
      </c>
      <c r="B12" s="58">
        <f>'Female Inactive'!K12+'Female Barely'!K12+'Female Somewhat'!K12+'Female Active'!K12+'Female Highly'!K12</f>
        <v>50000.000045141496</v>
      </c>
      <c r="C12" s="58">
        <f>('Female Inactive'!K12*'Female Inactive'!W12)+('Female Barely'!K12*'Female Barely'!W12)+('Female Somewhat'!K12*'Female Somewhat'!W12)+('Female Active'!K12*'Female Active'!W12)+('Female Highly'!K12*'Female Highly'!W12)</f>
        <v>0</v>
      </c>
      <c r="D12" s="58">
        <f>('Female Inactive'!K12*'Female Inactive'!AC12)+('Female Barely'!K12*'Female Barely'!AC12)+('Female Somewhat'!K12*'Female Somewhat'!AC12)+('Female Active'!K12*'Female Active'!AC12)+('Female Highly'!K12*'Female Highly'!AC12)</f>
        <v>-45.021110595430841</v>
      </c>
      <c r="E12" s="58">
        <f>('Female Inactive'!K12*'Female Inactive'!BA12)+('Female Barely'!K12*'Female Barely'!BA12)+('Female Somewhat'!K12*'Female Somewhat'!BA12)+('Female Active'!K12*'Female Active'!BA12)+('Female Highly'!K12*'Female Highly'!BA12)</f>
        <v>44.979585056951763</v>
      </c>
      <c r="F12" s="58">
        <f>('Female Inactive'!K12*'Female Inactive'!AI12)+('Female Barely'!K12*'Female Barely'!AI12)+('Female Somewhat'!K12*'Female Somewhat'!AI12)+('Female Active'!K12*'Female Active'!AI12)+('Female Highly'!K12*'Female Highly'!AI12)</f>
        <v>0</v>
      </c>
      <c r="G12" s="58">
        <f>('Female Inactive'!K12*'Female Inactive'!AO12)+('Female Barely'!K12*'Female Barely'!AO12)+('Female Somewhat'!K12*'Female Somewhat'!AO12)+('Female Active'!K12*'Female Active'!AO12)+('Female Highly'!K12*'Female Highly'!AO12)</f>
        <v>0</v>
      </c>
      <c r="H12" s="58">
        <f>('Female Inactive'!K12*'Female Inactive'!AU12)+('Female Barely'!K12*'Female Barely'!AU12)+('Female Somewhat'!K12*'Female Somewhat'!AU12)+('Female Active'!K12*'Female Active'!AU12)+('Female Highly'!K12*'Female Highly'!AU12)</f>
        <v>0</v>
      </c>
      <c r="I12" s="58">
        <f t="shared" si="0"/>
        <v>-4.152553847907825E-2</v>
      </c>
      <c r="J12" s="58">
        <f>('Female Inactive'!L12+'Female Barely'!L12+'Female Somewhat'!L12+'Female Active'!L12+'Female Highly'!L12)</f>
        <v>-6.2709172737873686E-6</v>
      </c>
      <c r="K12" s="58">
        <f t="shared" si="1"/>
        <v>-4.5141507769103084E-5</v>
      </c>
    </row>
    <row r="13" spans="1:11">
      <c r="A13" s="58">
        <v>15</v>
      </c>
      <c r="B13" s="58">
        <f>'Female Inactive'!K13+'Female Barely'!K13+'Female Somewhat'!K13+'Female Active'!K13+'Female Highly'!K13</f>
        <v>50000.000051412419</v>
      </c>
      <c r="C13" s="58">
        <f>('Female Inactive'!K13*'Female Inactive'!W13)+('Female Barely'!K13*'Female Barely'!W13)+('Female Somewhat'!K13*'Female Somewhat'!W13)+('Female Active'!K13*'Female Active'!W13)+('Female Highly'!K13*'Female Highly'!W13)</f>
        <v>0</v>
      </c>
      <c r="D13" s="58">
        <f>('Female Inactive'!K13*'Female Inactive'!AC13)+('Female Barely'!K13*'Female Barely'!AC13)+('Female Somewhat'!K13*'Female Somewhat'!AC13)+('Female Active'!K13*'Female Active'!AC13)+('Female Highly'!K13*'Female Highly'!AC13)</f>
        <v>-50.02608318718508</v>
      </c>
      <c r="E13" s="58">
        <f>('Female Inactive'!K13*'Female Inactive'!BA13)+('Female Barely'!K13*'Female Barely'!BA13)+('Female Somewhat'!K13*'Female Somewhat'!BA13)+('Female Active'!K13*'Female Active'!BA13)+('Female Highly'!K13*'Female Highly'!BA13)</f>
        <v>49.974776700849951</v>
      </c>
      <c r="F13" s="58">
        <f>('Female Inactive'!K13*'Female Inactive'!AI13)+('Female Barely'!K13*'Female Barely'!AI13)+('Female Somewhat'!K13*'Female Somewhat'!AI13)+('Female Active'!K13*'Female Active'!AI13)+('Female Highly'!K13*'Female Highly'!AI13)</f>
        <v>0</v>
      </c>
      <c r="G13" s="58">
        <f>('Female Inactive'!K13*'Female Inactive'!AO13)+('Female Barely'!K13*'Female Barely'!AO13)+('Female Somewhat'!K13*'Female Somewhat'!AO13)+('Female Active'!K13*'Female Active'!AO13)+('Female Highly'!K13*'Female Highly'!AO13)</f>
        <v>0</v>
      </c>
      <c r="H13" s="58">
        <f>('Female Inactive'!K13*'Female Inactive'!AU13)+('Female Barely'!K13*'Female Barely'!AU13)+('Female Somewhat'!K13*'Female Somewhat'!AU13)+('Female Active'!K13*'Female Active'!AU13)+('Female Highly'!K13*'Female Highly'!AU13)</f>
        <v>0</v>
      </c>
      <c r="I13" s="58">
        <f t="shared" si="0"/>
        <v>-5.1306486335128909E-2</v>
      </c>
      <c r="J13" s="58">
        <f>('Female Inactive'!L13+'Female Barely'!L13+'Female Somewhat'!L13+'Female Active'!L13+'Female Highly'!L13)</f>
        <v>4.9997500134741779</v>
      </c>
      <c r="K13" s="58">
        <f t="shared" si="1"/>
        <v>-5.1412425042890453E-5</v>
      </c>
    </row>
    <row r="14" spans="1:11">
      <c r="A14" s="58">
        <v>16</v>
      </c>
      <c r="B14" s="58">
        <f>'Female Inactive'!K14+'Female Barely'!K14+'Female Somewhat'!K14+'Female Active'!K14+'Female Highly'!K14</f>
        <v>49995.000301398941</v>
      </c>
      <c r="C14" s="58">
        <f>('Female Inactive'!K14*'Female Inactive'!W14)+('Female Barely'!K14*'Female Barely'!W14)+('Female Somewhat'!K14*'Female Somewhat'!W14)+('Female Active'!K14*'Female Active'!W14)+('Female Highly'!K14*'Female Highly'!W14)</f>
        <v>0</v>
      </c>
      <c r="D14" s="58">
        <f>('Female Inactive'!K14*'Female Inactive'!AC14)+('Female Barely'!K14*'Female Barely'!AC14)+('Female Somewhat'!K14*'Female Somewhat'!AC14)+('Female Active'!K14*'Female Active'!AC14)+('Female Highly'!K14*'Female Highly'!AC14)</f>
        <v>-50.021080828988445</v>
      </c>
      <c r="E14" s="58">
        <f>('Female Inactive'!K14*'Female Inactive'!BA14)+('Female Barely'!K14*'Female Barely'!BA14)+('Female Somewhat'!K14*'Female Somewhat'!BA14)+('Female Active'!K14*'Female Active'!BA14)+('Female Highly'!K14*'Female Highly'!BA14)</f>
        <v>74.934501425424727</v>
      </c>
      <c r="F14" s="58">
        <f>('Female Inactive'!K14*'Female Inactive'!AI14)+('Female Barely'!K14*'Female Barely'!AI14)+('Female Somewhat'!K14*'Female Somewhat'!AI14)+('Female Active'!K14*'Female Active'!AI14)+('Female Highly'!K14*'Female Highly'!AI14)</f>
        <v>0</v>
      </c>
      <c r="G14" s="58">
        <f>('Female Inactive'!K14*'Female Inactive'!AO14)+('Female Barely'!K14*'Female Barely'!AO14)+('Female Somewhat'!K14*'Female Somewhat'!AO14)+('Female Active'!K14*'Female Active'!AO14)+('Female Highly'!K14*'Female Highly'!AO14)</f>
        <v>0</v>
      </c>
      <c r="H14" s="58">
        <f>('Female Inactive'!K14*'Female Inactive'!AU14)+('Female Barely'!K14*'Female Barely'!AU14)+('Female Somewhat'!K14*'Female Somewhat'!AU14)+('Female Active'!K14*'Female Active'!AU14)+('Female Highly'!K14*'Female Highly'!AU14)</f>
        <v>0</v>
      </c>
      <c r="I14" s="58">
        <f t="shared" si="0"/>
        <v>24.913420596436282</v>
      </c>
      <c r="J14" s="58">
        <f>('Female Inactive'!L14+'Female Barely'!L14+'Female Somewhat'!L14+'Female Active'!L14+'Female Highly'!L14)</f>
        <v>4.9992500634707469</v>
      </c>
      <c r="K14" s="58">
        <f t="shared" si="1"/>
        <v>4.9996986010491353</v>
      </c>
    </row>
    <row r="15" spans="1:11">
      <c r="A15" s="58">
        <v>17</v>
      </c>
      <c r="B15" s="58">
        <f>'Female Inactive'!K15+'Female Barely'!K15+'Female Somewhat'!K15+'Female Active'!K15+'Female Highly'!K15</f>
        <v>49990.001051335479</v>
      </c>
      <c r="C15" s="58">
        <f>('Female Inactive'!K15*'Female Inactive'!W15)+('Female Barely'!K15*'Female Barely'!W15)+('Female Somewhat'!K15*'Female Somewhat'!W15)+('Female Active'!K15*'Female Active'!W15)+('Female Highly'!K15*'Female Highly'!W15)</f>
        <v>0</v>
      </c>
      <c r="D15" s="58">
        <f>('Female Inactive'!K15*'Female Inactive'!AC15)+('Female Barely'!K15*'Female Barely'!AC15)+('Female Somewhat'!K15*'Female Somewhat'!AC15)+('Female Active'!K15*'Female Active'!AC15)+('Female Highly'!K15*'Female Highly'!AC15)</f>
        <v>-50.016078971002614</v>
      </c>
      <c r="E15" s="58">
        <f>('Female Inactive'!K15*'Female Inactive'!BA15)+('Female Barely'!K15*'Female Barely'!BA15)+('Female Somewhat'!K15*'Female Somewhat'!BA15)+('Female Active'!K15*'Female Active'!BA15)+('Female Highly'!K15*'Female Highly'!BA15)</f>
        <v>99.875970769402556</v>
      </c>
      <c r="F15" s="58">
        <f>('Female Inactive'!K15*'Female Inactive'!AI15)+('Female Barely'!K15*'Female Barely'!AI15)+('Female Somewhat'!K15*'Female Somewhat'!AI15)+('Female Active'!K15*'Female Active'!AI15)+('Female Highly'!K15*'Female Highly'!AI15)</f>
        <v>0</v>
      </c>
      <c r="G15" s="58">
        <f>('Female Inactive'!K15*'Female Inactive'!AO15)+('Female Barely'!K15*'Female Barely'!AO15)+('Female Somewhat'!K15*'Female Somewhat'!AO15)+('Female Active'!K15*'Female Active'!AO15)+('Female Highly'!K15*'Female Highly'!AO15)</f>
        <v>0</v>
      </c>
      <c r="H15" s="58">
        <f>('Female Inactive'!K15*'Female Inactive'!AU15)+('Female Barely'!K15*'Female Barely'!AU15)+('Female Somewhat'!K15*'Female Somewhat'!AU15)+('Female Active'!K15*'Female Active'!AU15)+('Female Highly'!K15*'Female Highly'!AU15)</f>
        <v>0</v>
      </c>
      <c r="I15" s="58">
        <f t="shared" si="0"/>
        <v>49.859891798399943</v>
      </c>
      <c r="J15" s="58">
        <f>('Female Inactive'!L15+'Female Barely'!L15+'Female Somewhat'!L15+'Female Active'!L15+'Female Highly'!L15)</f>
        <v>4.9987501634598175</v>
      </c>
      <c r="K15" s="58">
        <f t="shared" si="1"/>
        <v>9.9989486645198831</v>
      </c>
    </row>
    <row r="16" spans="1:11">
      <c r="A16" s="58">
        <v>18</v>
      </c>
      <c r="B16" s="58">
        <f>'Female Inactive'!K16+'Female Barely'!K16+'Female Somewhat'!K16+'Female Active'!K16+'Female Highly'!K16</f>
        <v>49985.002301172019</v>
      </c>
      <c r="C16" s="58">
        <f>('Female Inactive'!K16*'Female Inactive'!W16)+('Female Barely'!K16*'Female Barely'!W16)+('Female Somewhat'!K16*'Female Somewhat'!W16)+('Female Active'!K16*'Female Active'!W16)+('Female Highly'!K16*'Female Highly'!W16)</f>
        <v>0</v>
      </c>
      <c r="D16" s="58">
        <f>('Female Inactive'!K16*'Female Inactive'!AC16)+('Female Barely'!K16*'Female Barely'!AC16)+('Female Somewhat'!K16*'Female Somewhat'!AC16)+('Female Active'!K16*'Female Active'!AC16)+('Female Highly'!K16*'Female Highly'!AC16)</f>
        <v>-50.011077613177569</v>
      </c>
      <c r="E16" s="58">
        <f>('Female Inactive'!K16*'Female Inactive'!BA16)+('Female Barely'!K16*'Female Barely'!BA16)+('Female Somewhat'!K16*'Female Somewhat'!BA16)+('Female Active'!K16*'Female Active'!BA16)+('Female Highly'!K16*'Female Highly'!BA16)</f>
        <v>124.79913301590251</v>
      </c>
      <c r="F16" s="58">
        <f>('Female Inactive'!K16*'Female Inactive'!AI16)+('Female Barely'!K16*'Female Barely'!AI16)+('Female Somewhat'!K16*'Female Somewhat'!AI16)+('Female Active'!K16*'Female Active'!AI16)+('Female Highly'!K16*'Female Highly'!AI16)</f>
        <v>0</v>
      </c>
      <c r="G16" s="58">
        <f>('Female Inactive'!K16*'Female Inactive'!AO16)+('Female Barely'!K16*'Female Barely'!AO16)+('Female Somewhat'!K16*'Female Somewhat'!AO16)+('Female Active'!K16*'Female Active'!AO16)+('Female Highly'!K16*'Female Highly'!AO16)</f>
        <v>0</v>
      </c>
      <c r="H16" s="58">
        <f>('Female Inactive'!K16*'Female Inactive'!AU16)+('Female Barely'!K16*'Female Barely'!AU16)+('Female Somewhat'!K16*'Female Somewhat'!AU16)+('Female Active'!K16*'Female Active'!AU16)+('Female Highly'!K16*'Female Highly'!AU16)</f>
        <v>0</v>
      </c>
      <c r="I16" s="58">
        <f t="shared" si="0"/>
        <v>74.78805540272495</v>
      </c>
      <c r="J16" s="58">
        <f>('Female Inactive'!L16+'Female Barely'!L16+'Female Somewhat'!L16+'Female Active'!L16+'Female Highly'!L16)</f>
        <v>4.9982503134363885</v>
      </c>
      <c r="K16" s="58">
        <f t="shared" si="1"/>
        <v>14.997698827979701</v>
      </c>
    </row>
    <row r="17" spans="1:11">
      <c r="A17" s="58">
        <v>19</v>
      </c>
      <c r="B17" s="58">
        <f>'Female Inactive'!K17+'Female Barely'!K17+'Female Somewhat'!K17+'Female Active'!K17+'Female Highly'!K17</f>
        <v>49980.004050858573</v>
      </c>
      <c r="C17" s="58">
        <f>('Female Inactive'!K17*'Female Inactive'!W17)+('Female Barely'!K17*'Female Barely'!W17)+('Female Somewhat'!K17*'Female Somewhat'!W17)+('Female Active'!K17*'Female Active'!W17)+('Female Highly'!K17*'Female Highly'!W17)</f>
        <v>0</v>
      </c>
      <c r="D17" s="58">
        <f>('Female Inactive'!K17*'Female Inactive'!AC17)+('Female Barely'!K17*'Female Barely'!AC17)+('Female Somewhat'!K17*'Female Somewhat'!AC17)+('Female Active'!K17*'Female Active'!AC17)+('Female Highly'!K17*'Female Highly'!AC17)</f>
        <v>-50.006076755463297</v>
      </c>
      <c r="E17" s="58">
        <f>('Female Inactive'!K17*'Female Inactive'!BA17)+('Female Barely'!K17*'Female Barely'!BA17)+('Female Somewhat'!K17*'Female Somewhat'!BA17)+('Female Active'!K17*'Female Active'!BA17)+('Female Highly'!K17*'Female Highly'!BA17)</f>
        <v>149.70393593249258</v>
      </c>
      <c r="F17" s="58">
        <f>('Female Inactive'!K17*'Female Inactive'!AI17)+('Female Barely'!K17*'Female Barely'!AI17)+('Female Somewhat'!K17*'Female Somewhat'!AI17)+('Female Active'!K17*'Female Active'!AI17)+('Female Highly'!K17*'Female Highly'!AI17)</f>
        <v>0</v>
      </c>
      <c r="G17" s="58">
        <f>('Female Inactive'!K17*'Female Inactive'!AO17)+('Female Barely'!K17*'Female Barely'!AO17)+('Female Somewhat'!K17*'Female Somewhat'!AO17)+('Female Active'!K17*'Female Active'!AO17)+('Female Highly'!K17*'Female Highly'!AO17)</f>
        <v>0</v>
      </c>
      <c r="H17" s="58">
        <f>('Female Inactive'!K17*'Female Inactive'!AU17)+('Female Barely'!K17*'Female Barely'!AU17)+('Female Somewhat'!K17*'Female Somewhat'!AU17)+('Female Active'!K17*'Female Active'!AU17)+('Female Highly'!K17*'Female Highly'!AU17)</f>
        <v>0</v>
      </c>
      <c r="I17" s="58">
        <f t="shared" si="0"/>
        <v>99.697859177029287</v>
      </c>
      <c r="J17" s="58">
        <f>('Female Inactive'!L17+'Female Barely'!L17+'Female Somewhat'!L17+'Female Active'!L17+'Female Highly'!L17)</f>
        <v>4.9977505133954629</v>
      </c>
      <c r="K17" s="58">
        <f t="shared" si="1"/>
        <v>19.995949141416091</v>
      </c>
    </row>
    <row r="18" spans="1:11">
      <c r="A18" s="58">
        <v>20</v>
      </c>
      <c r="B18" s="58">
        <f>'Female Inactive'!K18+'Female Barely'!K18+'Female Somewhat'!K18+'Female Active'!K18+'Female Highly'!K18</f>
        <v>49975.00630034518</v>
      </c>
      <c r="C18" s="58">
        <f>('Female Inactive'!K18*'Female Inactive'!W18)+('Female Barely'!K18*'Female Barely'!W18)+('Female Somewhat'!K18*'Female Somewhat'!W18)+('Female Active'!K18*'Female Active'!W18)+('Female Highly'!K18*'Female Highly'!W18)</f>
        <v>0</v>
      </c>
      <c r="D18" s="58">
        <f>('Female Inactive'!K18*'Female Inactive'!AC18)+('Female Barely'!K18*'Female Barely'!AC18)+('Female Somewhat'!K18*'Female Somewhat'!AC18)+('Female Active'!K18*'Female Active'!AC18)+('Female Highly'!K18*'Female Highly'!AC18)</f>
        <v>-50.001076397809797</v>
      </c>
      <c r="E18" s="58">
        <f>('Female Inactive'!K18*'Female Inactive'!BA18)+('Female Barely'!K18*'Female Barely'!BA18)+('Female Somewhat'!K18*'Female Somewhat'!BA18)+('Female Active'!K18*'Female Active'!BA18)+('Female Highly'!K18*'Female Highly'!BA18)</f>
        <v>174.59032748816372</v>
      </c>
      <c r="F18" s="58">
        <f>('Female Inactive'!K18*'Female Inactive'!AI18)+('Female Barely'!K18*'Female Barely'!AI18)+('Female Somewhat'!K18*'Female Somewhat'!AI18)+('Female Active'!K18*'Female Active'!AI18)+('Female Highly'!K18*'Female Highly'!AI18)</f>
        <v>0</v>
      </c>
      <c r="G18" s="58">
        <f>('Female Inactive'!K18*'Female Inactive'!AO18)+('Female Barely'!K18*'Female Barely'!AO18)+('Female Somewhat'!K18*'Female Somewhat'!AO18)+('Female Active'!K18*'Female Active'!AO18)+('Female Highly'!K18*'Female Highly'!AO18)</f>
        <v>0</v>
      </c>
      <c r="H18" s="58">
        <f>('Female Inactive'!K18*'Female Inactive'!AU18)+('Female Barely'!K18*'Female Barely'!AU18)+('Female Somewhat'!K18*'Female Somewhat'!AU18)+('Female Active'!K18*'Female Active'!AU18)+('Female Highly'!K18*'Female Highly'!AU18)</f>
        <v>0</v>
      </c>
      <c r="I18" s="58">
        <f t="shared" si="0"/>
        <v>124.58925109035393</v>
      </c>
      <c r="J18" s="58">
        <f>('Female Inactive'!L18+'Female Barely'!L18+'Female Somewhat'!L18+'Female Active'!L18+'Female Highly'!L18)</f>
        <v>9.9940018265724735</v>
      </c>
      <c r="K18" s="58">
        <f t="shared" si="1"/>
        <v>24.993699654811554</v>
      </c>
    </row>
    <row r="19" spans="1:11">
      <c r="A19" s="58">
        <v>21</v>
      </c>
      <c r="B19" s="58">
        <f>'Female Inactive'!K19+'Female Barely'!K19+'Female Somewhat'!K19+'Female Active'!K19+'Female Highly'!K19</f>
        <v>49965.012298518603</v>
      </c>
      <c r="C19" s="58">
        <f>('Female Inactive'!K19*'Female Inactive'!W19)+('Female Barely'!K19*'Female Barely'!W19)+('Female Somewhat'!K19*'Female Somewhat'!W19)+('Female Active'!K19*'Female Active'!W19)+('Female Highly'!K19*'Female Highly'!W19)</f>
        <v>0</v>
      </c>
      <c r="D19" s="58">
        <f>('Female Inactive'!K19*'Female Inactive'!AC19)+('Female Barely'!K19*'Female Barely'!AC19)+('Female Somewhat'!K19*'Female Somewhat'!AC19)+('Female Active'!K19*'Female Active'!AC19)+('Female Highly'!K19*'Female Highly'!AC19)</f>
        <v>-49.9910771824851</v>
      </c>
      <c r="E19" s="58">
        <f>('Female Inactive'!K19*'Female Inactive'!BA19)+('Female Barely'!K19*'Female Barely'!BA19)+('Female Somewhat'!K19*'Female Somewhat'!BA19)+('Female Active'!K19*'Female Active'!BA19)+('Female Highly'!K19*'Female Highly'!BA19)</f>
        <v>234.25192553048601</v>
      </c>
      <c r="F19" s="58">
        <f>('Female Inactive'!K19*'Female Inactive'!AI19)+('Female Barely'!K19*'Female Barely'!AI19)+('Female Somewhat'!K19*'Female Somewhat'!AI19)+('Female Active'!K19*'Female Active'!AI19)+('Female Highly'!K19*'Female Highly'!AI19)</f>
        <v>0</v>
      </c>
      <c r="G19" s="58">
        <f>('Female Inactive'!K19*'Female Inactive'!AO19)+('Female Barely'!K19*'Female Barely'!AO19)+('Female Somewhat'!K19*'Female Somewhat'!AO19)+('Female Active'!K19*'Female Active'!AO19)+('Female Highly'!K19*'Female Highly'!AO19)</f>
        <v>0</v>
      </c>
      <c r="H19" s="58">
        <f>('Female Inactive'!K19*'Female Inactive'!AU19)+('Female Barely'!K19*'Female Barely'!AU19)+('Female Somewhat'!K19*'Female Somewhat'!AU19)+('Female Active'!K19*'Female Active'!AU19)+('Female Highly'!K19*'Female Highly'!AU19)</f>
        <v>0</v>
      </c>
      <c r="I19" s="58">
        <f t="shared" si="0"/>
        <v>184.26084834800091</v>
      </c>
      <c r="J19" s="58">
        <f>('Female Inactive'!L19+'Female Barely'!L19+'Female Somewhat'!L19+'Female Active'!L19+'Female Highly'!L19)</f>
        <v>9.9920032260738694</v>
      </c>
      <c r="K19" s="58">
        <f t="shared" si="1"/>
        <v>34.987701481384029</v>
      </c>
    </row>
    <row r="20" spans="1:11">
      <c r="A20" s="58">
        <v>22</v>
      </c>
      <c r="B20" s="58">
        <f>'Female Inactive'!K20+'Female Barely'!K20+'Female Somewhat'!K20+'Female Active'!K20+'Female Highly'!K20</f>
        <v>49955.020295292532</v>
      </c>
      <c r="C20" s="58">
        <f>('Female Inactive'!K20*'Female Inactive'!W20)+('Female Barely'!K20*'Female Barely'!W20)+('Female Somewhat'!K20*'Female Somewhat'!W20)+('Female Active'!K20*'Female Active'!W20)+('Female Highly'!K20*'Female Highly'!W20)</f>
        <v>0</v>
      </c>
      <c r="D20" s="58">
        <f>('Female Inactive'!K20*'Female Inactive'!AC20)+('Female Barely'!K20*'Female Barely'!AC20)+('Female Somewhat'!K20*'Female Somewhat'!AC20)+('Female Active'!K20*'Female Active'!AC20)+('Female Highly'!K20*'Female Highly'!AC20)</f>
        <v>-49.981079966803492</v>
      </c>
      <c r="E20" s="58">
        <f>('Female Inactive'!K20*'Female Inactive'!BA20)+('Female Barely'!K20*'Female Barely'!BA20)+('Female Somewhat'!K20*'Female Somewhat'!BA20)+('Female Active'!K20*'Female Active'!BA20)+('Female Highly'!K20*'Female Highly'!BA20)</f>
        <v>293.81220389068346</v>
      </c>
      <c r="F20" s="58">
        <f>('Female Inactive'!K20*'Female Inactive'!AI20)+('Female Barely'!K20*'Female Barely'!AI20)+('Female Somewhat'!K20*'Female Somewhat'!AI20)+('Female Active'!K20*'Female Active'!AI20)+('Female Highly'!K20*'Female Highly'!AI20)</f>
        <v>0</v>
      </c>
      <c r="G20" s="58">
        <f>('Female Inactive'!K20*'Female Inactive'!AO20)+('Female Barely'!K20*'Female Barely'!AO20)+('Female Somewhat'!K20*'Female Somewhat'!AO20)+('Female Active'!K20*'Female Active'!AO20)+('Female Highly'!K20*'Female Highly'!AO20)</f>
        <v>0</v>
      </c>
      <c r="H20" s="58">
        <f>('Female Inactive'!K20*'Female Inactive'!AU20)+('Female Barely'!K20*'Female Barely'!AU20)+('Female Somewhat'!K20*'Female Somewhat'!AU20)+('Female Active'!K20*'Female Active'!AU20)+('Female Highly'!K20*'Female Highly'!AU20)</f>
        <v>0</v>
      </c>
      <c r="I20" s="58">
        <f t="shared" si="0"/>
        <v>243.83112392387997</v>
      </c>
      <c r="J20" s="58">
        <f>('Female Inactive'!L20+'Female Barely'!L20+'Female Somewhat'!L20+'Female Active'!L20+'Female Highly'!L20)</f>
        <v>9.9900050252553978</v>
      </c>
      <c r="K20" s="58">
        <f t="shared" si="1"/>
        <v>44.979704707457898</v>
      </c>
    </row>
    <row r="21" spans="1:11">
      <c r="A21" s="58">
        <v>23</v>
      </c>
      <c r="B21" s="58">
        <f>'Female Inactive'!K21+'Female Barely'!K21+'Female Somewhat'!K21+'Female Active'!K21+'Female Highly'!K21</f>
        <v>49945.030290267277</v>
      </c>
      <c r="C21" s="58">
        <f>('Female Inactive'!K21*'Female Inactive'!W21)+('Female Barely'!K21*'Female Barely'!W21)+('Female Somewhat'!K21*'Female Somewhat'!W21)+('Female Active'!K21*'Female Active'!W21)+('Female Highly'!K21*'Female Highly'!W21)</f>
        <v>0</v>
      </c>
      <c r="D21" s="58">
        <f>('Female Inactive'!K21*'Female Inactive'!AC21)+('Female Barely'!K21*'Female Barely'!AC21)+('Female Somewhat'!K21*'Female Somewhat'!AC21)+('Female Active'!K21*'Female Active'!AC21)+('Female Highly'!K21*'Female Highly'!AC21)</f>
        <v>-49.971084750365094</v>
      </c>
      <c r="E21" s="58">
        <f>('Female Inactive'!K21*'Female Inactive'!BA21)+('Female Barely'!K21*'Female Barely'!BA21)+('Female Somewhat'!K21*'Female Somewhat'!BA21)+('Female Active'!K21*'Female Active'!BA21)+('Female Highly'!K21*'Female Highly'!BA21)</f>
        <v>353.27096620001538</v>
      </c>
      <c r="F21" s="58">
        <f>('Female Inactive'!K21*'Female Inactive'!AI21)+('Female Barely'!K21*'Female Barely'!AI21)+('Female Somewhat'!K21*'Female Somewhat'!AI21)+('Female Active'!K21*'Female Active'!AI21)+('Female Highly'!K21*'Female Highly'!AI21)</f>
        <v>0</v>
      </c>
      <c r="G21" s="58">
        <f>('Female Inactive'!K21*'Female Inactive'!AO21)+('Female Barely'!K21*'Female Barely'!AO21)+('Female Somewhat'!K21*'Female Somewhat'!AO21)+('Female Active'!K21*'Female Active'!AO21)+('Female Highly'!K21*'Female Highly'!AO21)</f>
        <v>0</v>
      </c>
      <c r="H21" s="58">
        <f>('Female Inactive'!K21*'Female Inactive'!AU21)+('Female Barely'!K21*'Female Barely'!AU21)+('Female Somewhat'!K21*'Female Somewhat'!AU21)+('Female Active'!K21*'Female Active'!AU21)+('Female Highly'!K21*'Female Highly'!AU21)</f>
        <v>0</v>
      </c>
      <c r="I21" s="58">
        <f t="shared" si="0"/>
        <v>303.29988144965029</v>
      </c>
      <c r="J21" s="58">
        <f>('Female Inactive'!L21+'Female Barely'!L21+'Female Somewhat'!L21+'Female Active'!L21+'Female Highly'!L21)</f>
        <v>9.988007224037128</v>
      </c>
      <c r="K21" s="58">
        <f t="shared" si="1"/>
        <v>54.969709732713298</v>
      </c>
    </row>
    <row r="22" spans="1:11">
      <c r="A22" s="58">
        <v>24</v>
      </c>
      <c r="B22" s="58">
        <f>'Female Inactive'!K22+'Female Barely'!K22+'Female Somewhat'!K22+'Female Active'!K22+'Female Highly'!K22</f>
        <v>49935.042283043236</v>
      </c>
      <c r="C22" s="58">
        <f>('Female Inactive'!K22*'Female Inactive'!W22)+('Female Barely'!K22*'Female Barely'!W22)+('Female Somewhat'!K22*'Female Somewhat'!W22)+('Female Active'!K22*'Female Active'!W22)+('Female Highly'!K22*'Female Highly'!W22)</f>
        <v>0</v>
      </c>
      <c r="D22" s="58">
        <f>('Female Inactive'!K22*'Female Inactive'!AC22)+('Female Barely'!K22*'Female Barely'!AC22)+('Female Somewhat'!K22*'Female Somewhat'!AC22)+('Female Active'!K22*'Female Active'!AC22)+('Female Highly'!K22*'Female Highly'!AC22)</f>
        <v>-49.961091532770098</v>
      </c>
      <c r="E22" s="58">
        <f>('Female Inactive'!K22*'Female Inactive'!BA22)+('Female Barely'!K22*'Female Barely'!BA22)+('Female Somewhat'!K22*'Female Somewhat'!BA22)+('Female Active'!K22*'Female Active'!BA22)+('Female Highly'!K22*'Female Highly'!BA22)</f>
        <v>412.62803542857495</v>
      </c>
      <c r="F22" s="58">
        <f>('Female Inactive'!K22*'Female Inactive'!AI22)+('Female Barely'!K22*'Female Barely'!AI22)+('Female Somewhat'!K22*'Female Somewhat'!AI22)+('Female Active'!K22*'Female Active'!AI22)+('Female Highly'!K22*'Female Highly'!AI22)</f>
        <v>0</v>
      </c>
      <c r="G22" s="58">
        <f>('Female Inactive'!K22*'Female Inactive'!AO22)+('Female Barely'!K22*'Female Barely'!AO22)+('Female Somewhat'!K22*'Female Somewhat'!AO22)+('Female Active'!K22*'Female Active'!AO22)+('Female Highly'!K22*'Female Highly'!AO22)</f>
        <v>0</v>
      </c>
      <c r="H22" s="58">
        <f>('Female Inactive'!K22*'Female Inactive'!AU22)+('Female Barely'!K22*'Female Barely'!AU22)+('Female Somewhat'!K22*'Female Somewhat'!AU22)+('Female Active'!K22*'Female Active'!AU22)+('Female Highly'!K22*'Female Highly'!AU22)</f>
        <v>0</v>
      </c>
      <c r="I22" s="58">
        <f t="shared" si="0"/>
        <v>362.66694389580482</v>
      </c>
      <c r="J22" s="58">
        <f>('Female Inactive'!L22+'Female Barely'!L22+'Female Somewhat'!L22+'Female Active'!L22+'Female Highly'!L22)</f>
        <v>9.9860098223391471</v>
      </c>
      <c r="K22" s="58">
        <f t="shared" si="1"/>
        <v>64.957716956750431</v>
      </c>
    </row>
    <row r="23" spans="1:11">
      <c r="A23" s="58">
        <v>25</v>
      </c>
      <c r="B23" s="58">
        <f>'Female Inactive'!K23+'Female Barely'!K23+'Female Somewhat'!K23+'Female Active'!K23+'Female Highly'!K23</f>
        <v>49925.056273220893</v>
      </c>
      <c r="C23" s="58">
        <f>('Female Inactive'!K23*'Female Inactive'!W23)+('Female Barely'!K23*'Female Barely'!W23)+('Female Somewhat'!K23*'Female Somewhat'!W23)+('Female Active'!K23*'Female Active'!W23)+('Female Highly'!K23*'Female Highly'!W23)</f>
        <v>0</v>
      </c>
      <c r="D23" s="58">
        <f>('Female Inactive'!K23*'Female Inactive'!AC23)+('Female Barely'!K23*'Female Barely'!AC23)+('Female Somewhat'!K23*'Female Somewhat'!AC23)+('Female Active'!K23*'Female Active'!AC23)+('Female Highly'!K23*'Female Highly'!AC23)</f>
        <v>-49.95110031361876</v>
      </c>
      <c r="E23" s="58">
        <f>('Female Inactive'!K23*'Female Inactive'!BA23)+('Female Barely'!K23*'Female Barely'!BA23)+('Female Somewhat'!K23*'Female Somewhat'!BA23)+('Female Active'!K23*'Female Active'!BA23)+('Female Highly'!K23*'Female Highly'!BA23)</f>
        <v>471.88325826106302</v>
      </c>
      <c r="F23" s="58">
        <f>('Female Inactive'!K23*'Female Inactive'!AI23)+('Female Barely'!K23*'Female Barely'!AI23)+('Female Somewhat'!K23*'Female Somewhat'!AI23)+('Female Active'!K23*'Female Active'!AI23)+('Female Highly'!K23*'Female Highly'!AI23)</f>
        <v>0</v>
      </c>
      <c r="G23" s="58">
        <f>('Female Inactive'!K23*'Female Inactive'!AO23)+('Female Barely'!K23*'Female Barely'!AO23)+('Female Somewhat'!K23*'Female Somewhat'!AO23)+('Female Active'!K23*'Female Active'!AO23)+('Female Highly'!K23*'Female Highly'!AO23)</f>
        <v>0</v>
      </c>
      <c r="H23" s="58">
        <f>('Female Inactive'!K23*'Female Inactive'!AU23)+('Female Barely'!K23*'Female Barely'!AU23)+('Female Somewhat'!K23*'Female Somewhat'!AU23)+('Female Active'!K23*'Female Active'!AU23)+('Female Highly'!K23*'Female Highly'!AU23)</f>
        <v>0</v>
      </c>
      <c r="I23" s="58">
        <f t="shared" si="0"/>
        <v>421.93215794744424</v>
      </c>
      <c r="J23" s="58">
        <f>('Female Inactive'!L23+'Female Barely'!L23+'Female Somewhat'!L23+'Female Active'!L23+'Female Highly'!L23)</f>
        <v>14.975270479078819</v>
      </c>
      <c r="K23" s="58">
        <f t="shared" si="1"/>
        <v>74.943726779089573</v>
      </c>
    </row>
    <row r="24" spans="1:11">
      <c r="A24" s="58">
        <v>26</v>
      </c>
      <c r="B24" s="58">
        <f>'Female Inactive'!K24+'Female Barely'!K24+'Female Somewhat'!K24+'Female Active'!K24+'Female Highly'!K24</f>
        <v>49910.081002741819</v>
      </c>
      <c r="C24" s="58">
        <f>('Female Inactive'!K24*'Female Inactive'!W24)+('Female Barely'!K24*'Female Barely'!W24)+('Female Somewhat'!K24*'Female Somewhat'!W24)+('Female Active'!K24*'Female Active'!W24)+('Female Highly'!K24*'Female Highly'!W24)</f>
        <v>0</v>
      </c>
      <c r="D24" s="58">
        <f>('Female Inactive'!K24*'Female Inactive'!AC24)+('Female Barely'!K24*'Female Barely'!AC24)+('Female Somewhat'!K24*'Female Somewhat'!AC24)+('Female Active'!K24*'Female Active'!AC24)+('Female Highly'!K24*'Female Highly'!AC24)</f>
        <v>-49.936117231099431</v>
      </c>
      <c r="E24" s="58">
        <f>('Female Inactive'!K24*'Female Inactive'!BA24)+('Female Barely'!K24*'Female Barely'!BA24)+('Female Somewhat'!K24*'Female Somewhat'!BA24)+('Female Active'!K24*'Female Active'!BA24)+('Female Highly'!K24*'Female Highly'!BA24)</f>
        <v>550.71341697469916</v>
      </c>
      <c r="F24" s="58">
        <f>('Female Inactive'!K24*'Female Inactive'!AI24)+('Female Barely'!K24*'Female Barely'!AI24)+('Female Somewhat'!K24*'Female Somewhat'!AI24)+('Female Active'!K24*'Female Active'!AI24)+('Female Highly'!K24*'Female Highly'!AI24)</f>
        <v>0</v>
      </c>
      <c r="G24" s="58">
        <f>('Female Inactive'!K24*'Female Inactive'!AO24)+('Female Barely'!K24*'Female Barely'!AO24)+('Female Somewhat'!K24*'Female Somewhat'!AO24)+('Female Active'!K24*'Female Active'!AO24)+('Female Highly'!K24*'Female Highly'!AO24)</f>
        <v>4.9907582398689572</v>
      </c>
      <c r="H24" s="58">
        <f>('Female Inactive'!K24*'Female Inactive'!AU24)+('Female Barely'!K24*'Female Barely'!AU24)+('Female Somewhat'!K24*'Female Somewhat'!AU24)+('Female Active'!K24*'Female Active'!AU24)+('Female Highly'!K24*'Female Highly'!AU24)</f>
        <v>0</v>
      </c>
      <c r="I24" s="58">
        <f t="shared" si="0"/>
        <v>505.76805798346868</v>
      </c>
      <c r="J24" s="58">
        <f>('Female Inactive'!L24+'Female Barely'!L24+'Female Somewhat'!L24+'Female Active'!L24+'Female Highly'!L24)</f>
        <v>14.970778571754883</v>
      </c>
      <c r="K24" s="58">
        <f t="shared" si="1"/>
        <v>89.918997258168389</v>
      </c>
    </row>
    <row r="25" spans="1:11">
      <c r="A25" s="58">
        <v>27</v>
      </c>
      <c r="B25" s="58">
        <f>'Female Inactive'!K25+'Female Barely'!K25+'Female Somewhat'!K25+'Female Active'!K25+'Female Highly'!K25</f>
        <v>49895.110224170065</v>
      </c>
      <c r="C25" s="58">
        <f>('Female Inactive'!K25*'Female Inactive'!W25)+('Female Barely'!K25*'Female Barely'!W25)+('Female Somewhat'!K25*'Female Somewhat'!W25)+('Female Active'!K25*'Female Active'!W25)+('Female Highly'!K25*'Female Highly'!W25)</f>
        <v>0</v>
      </c>
      <c r="D25" s="58">
        <f>('Female Inactive'!K25*'Female Inactive'!AC25)+('Female Barely'!K25*'Female Barely'!AC25)+('Female Somewhat'!K25*'Female Somewhat'!AC25)+('Female Active'!K25*'Female Active'!AC25)+('Female Highly'!K25*'Female Highly'!AC25)</f>
        <v>-49.921138642830684</v>
      </c>
      <c r="E25" s="58">
        <f>('Female Inactive'!K25*'Female Inactive'!BA25)+('Female Barely'!K25*'Female Barely'!BA25)+('Female Somewhat'!K25*'Female Somewhat'!BA25)+('Female Active'!K25*'Female Active'!BA25)+('Female Highly'!K25*'Female Highly'!BA25)</f>
        <v>629.35729136652412</v>
      </c>
      <c r="F25" s="58">
        <f>('Female Inactive'!K25*'Female Inactive'!AI25)+('Female Barely'!K25*'Female Barely'!AI25)+('Female Somewhat'!K25*'Female Somewhat'!AI25)+('Female Active'!K25*'Female Active'!AI25)+('Female Highly'!K25*'Female Highly'!AI25)</f>
        <v>0</v>
      </c>
      <c r="G25" s="58">
        <f>('Female Inactive'!K25*'Female Inactive'!AO25)+('Female Barely'!K25*'Female Barely'!AO25)+('Female Somewhat'!K25*'Female Somewhat'!AO25)+('Female Active'!K25*'Female Active'!AO25)+('Female Highly'!K25*'Female Highly'!AO25)</f>
        <v>9.9780229229498474</v>
      </c>
      <c r="H25" s="58">
        <f>('Female Inactive'!K25*'Female Inactive'!AU25)+('Female Barely'!K25*'Female Barely'!AU25)+('Female Somewhat'!K25*'Female Somewhat'!AU25)+('Female Active'!K25*'Female Active'!AU25)+('Female Highly'!K25*'Female Highly'!AU25)</f>
        <v>0</v>
      </c>
      <c r="I25" s="58">
        <f t="shared" si="0"/>
        <v>589.41417564664334</v>
      </c>
      <c r="J25" s="58">
        <f>('Female Inactive'!L25+'Female Barely'!L25+'Female Somewhat'!L25+'Female Active'!L25+'Female Highly'!L25)</f>
        <v>14.96628801180103</v>
      </c>
      <c r="K25" s="58">
        <f t="shared" si="1"/>
        <v>104.88977582992327</v>
      </c>
    </row>
    <row r="26" spans="1:11">
      <c r="A26" s="58">
        <v>28</v>
      </c>
      <c r="B26" s="58">
        <f>'Female Inactive'!K26+'Female Barely'!K26+'Female Somewhat'!K26+'Female Active'!K26+'Female Highly'!K26</f>
        <v>49880.14393615826</v>
      </c>
      <c r="C26" s="58">
        <f>('Female Inactive'!K26*'Female Inactive'!W26)+('Female Barely'!K26*'Female Barely'!W26)+('Female Somewhat'!K26*'Female Somewhat'!W26)+('Female Active'!K26*'Female Active'!W26)+('Female Highly'!K26*'Female Highly'!W26)</f>
        <v>0</v>
      </c>
      <c r="D26" s="58">
        <f>('Female Inactive'!K26*'Female Inactive'!AC26)+('Female Barely'!K26*'Female Barely'!AC26)+('Female Somewhat'!K26*'Female Somewhat'!AC26)+('Female Active'!K26*'Female Active'!AC26)+('Female Highly'!K26*'Female Highly'!AC26)</f>
        <v>-49.906164547464435</v>
      </c>
      <c r="E26" s="58">
        <f>('Female Inactive'!K26*'Female Inactive'!BA26)+('Female Barely'!K26*'Female Barely'!BA26)+('Female Somewhat'!K26*'Female Somewhat'!BA26)+('Female Active'!K26*'Female Active'!BA26)+('Female Highly'!K26*'Female Highly'!BA26)</f>
        <v>707.81485036721426</v>
      </c>
      <c r="F26" s="58">
        <f>('Female Inactive'!K26*'Female Inactive'!AI26)+('Female Barely'!K26*'Female Barely'!AI26)+('Female Somewhat'!K26*'Female Somewhat'!AI26)+('Female Active'!K26*'Female Active'!AI26)+('Female Highly'!K26*'Female Highly'!AI26)</f>
        <v>0</v>
      </c>
      <c r="G26" s="58">
        <f>('Female Inactive'!K26*'Female Inactive'!AO26)+('Female Barely'!K26*'Female Barely'!AO26)+('Female Somewhat'!K26*'Female Somewhat'!AO26)+('Female Active'!K26*'Female Active'!AO26)+('Female Highly'!K26*'Female Highly'!AO26)</f>
        <v>14.961795878473405</v>
      </c>
      <c r="H26" s="58">
        <f>('Female Inactive'!K26*'Female Inactive'!AU26)+('Female Barely'!K26*'Female Barely'!AU26)+('Female Somewhat'!K26*'Female Somewhat'!AU26)+('Female Active'!K26*'Female Active'!AU26)+('Female Highly'!K26*'Female Highly'!AU26)</f>
        <v>0</v>
      </c>
      <c r="I26" s="58">
        <f t="shared" si="0"/>
        <v>672.87048169822322</v>
      </c>
      <c r="J26" s="58">
        <f>('Female Inactive'!L26+'Female Barely'!L26+'Female Somewhat'!L26+'Female Active'!L26+'Female Highly'!L26)</f>
        <v>14.961798798813108</v>
      </c>
      <c r="K26" s="58">
        <f t="shared" si="1"/>
        <v>119.85606384172429</v>
      </c>
    </row>
    <row r="27" spans="1:11">
      <c r="A27" s="58">
        <v>29</v>
      </c>
      <c r="B27" s="58">
        <f>'Female Inactive'!K27+'Female Barely'!K27+'Female Somewhat'!K27+'Female Active'!K27+'Female Highly'!K27</f>
        <v>49865.18213735945</v>
      </c>
      <c r="C27" s="58">
        <f>('Female Inactive'!K27*'Female Inactive'!W27)+('Female Barely'!K27*'Female Barely'!W27)+('Female Somewhat'!K27*'Female Somewhat'!W27)+('Female Active'!K27*'Female Active'!W27)+('Female Highly'!K27*'Female Highly'!W27)</f>
        <v>0</v>
      </c>
      <c r="D27" s="58">
        <f>('Female Inactive'!K27*'Female Inactive'!AC27)+('Female Barely'!K27*'Female Barely'!AC27)+('Female Somewhat'!K27*'Female Somewhat'!AC27)+('Female Active'!K27*'Female Active'!AC27)+('Female Highly'!K27*'Female Highly'!AC27)</f>
        <v>-49.891194943653048</v>
      </c>
      <c r="E27" s="58">
        <f>('Female Inactive'!K27*'Female Inactive'!BA27)+('Female Barely'!K27*'Female Barely'!BA27)+('Female Somewhat'!K27*'Female Somewhat'!BA27)+('Female Active'!K27*'Female Active'!BA27)+('Female Highly'!K27*'Female Highly'!BA27)</f>
        <v>786.08611403368286</v>
      </c>
      <c r="F27" s="58">
        <f>('Female Inactive'!K27*'Female Inactive'!AI27)+('Female Barely'!K27*'Female Barely'!AI27)+('Female Somewhat'!K27*'Female Somewhat'!AI27)+('Female Active'!K27*'Female Active'!AI27)+('Female Highly'!K27*'Female Highly'!AI27)</f>
        <v>0</v>
      </c>
      <c r="G27" s="58">
        <f>('Female Inactive'!K27*'Female Inactive'!AO27)+('Female Barely'!K27*'Female Barely'!AO27)+('Female Somewhat'!K27*'Female Somewhat'!AO27)+('Female Active'!K27*'Female Active'!AO27)+('Female Highly'!K27*'Female Highly'!AO27)</f>
        <v>19.942078938254888</v>
      </c>
      <c r="H27" s="58">
        <f>('Female Inactive'!K27*'Female Inactive'!AU27)+('Female Barely'!K27*'Female Barely'!AU27)+('Female Somewhat'!K27*'Female Somewhat'!AU27)+('Female Active'!K27*'Female Active'!AU27)+('Female Highly'!K27*'Female Highly'!AU27)</f>
        <v>0</v>
      </c>
      <c r="I27" s="58">
        <f t="shared" si="0"/>
        <v>756.13699802828467</v>
      </c>
      <c r="J27" s="58">
        <f>('Female Inactive'!L27+'Female Barely'!L27+'Female Somewhat'!L27+'Female Active'!L27+'Female Highly'!L27)</f>
        <v>14.957310932387088</v>
      </c>
      <c r="K27" s="58">
        <f t="shared" si="1"/>
        <v>134.81786264053741</v>
      </c>
    </row>
    <row r="28" spans="1:11">
      <c r="A28" s="58">
        <v>30</v>
      </c>
      <c r="B28" s="58">
        <f>'Female Inactive'!K28+'Female Barely'!K28+'Female Somewhat'!K28+'Female Active'!K28+'Female Highly'!K28</f>
        <v>49850.22482642706</v>
      </c>
      <c r="C28" s="58">
        <f>('Female Inactive'!K28*'Female Inactive'!W28)+('Female Barely'!K28*'Female Barely'!W28)+('Female Somewhat'!K28*'Female Somewhat'!W28)+('Female Active'!K28*'Female Active'!W28)+('Female Highly'!K28*'Female Highly'!W28)</f>
        <v>0</v>
      </c>
      <c r="D28" s="58">
        <f>('Female Inactive'!K28*'Female Inactive'!AC28)+('Female Barely'!K28*'Female Barely'!AC28)+('Female Somewhat'!K28*'Female Somewhat'!AC28)+('Female Active'!K28*'Female Active'!AC28)+('Female Highly'!K28*'Female Highly'!AC28)</f>
        <v>-49.876229830049226</v>
      </c>
      <c r="E28" s="58">
        <f>('Female Inactive'!K28*'Female Inactive'!BA28)+('Female Barely'!K28*'Female Barely'!BA28)+('Female Somewhat'!K28*'Female Somewhat'!BA28)+('Female Active'!K28*'Female Active'!BA28)+('Female Highly'!K28*'Female Highly'!BA28)</f>
        <v>864.17115073003811</v>
      </c>
      <c r="F28" s="58">
        <f>('Female Inactive'!K28*'Female Inactive'!AI28)+('Female Barely'!K28*'Female Barely'!AI28)+('Female Somewhat'!K28*'Female Somewhat'!AI28)+('Female Active'!K28*'Female Active'!AI28)+('Female Highly'!K28*'Female Highly'!AI28)</f>
        <v>0</v>
      </c>
      <c r="G28" s="58">
        <f>('Female Inactive'!K28*'Female Inactive'!AO28)+('Female Barely'!K28*'Female Barely'!AO28)+('Female Somewhat'!K28*'Female Somewhat'!AO28)+('Female Active'!K28*'Female Active'!AO28)+('Female Highly'!K28*'Female Highly'!AO28)</f>
        <v>24.91887393642202</v>
      </c>
      <c r="H28" s="58">
        <f>('Female Inactive'!K28*'Female Inactive'!AU28)+('Female Barely'!K28*'Female Barely'!AU28)+('Female Somewhat'!K28*'Female Somewhat'!AU28)+('Female Active'!K28*'Female Active'!AU28)+('Female Highly'!K28*'Female Highly'!AU28)</f>
        <v>0</v>
      </c>
      <c r="I28" s="58">
        <f t="shared" si="0"/>
        <v>839.21379483641101</v>
      </c>
      <c r="J28" s="58">
        <f>('Female Inactive'!L28+'Female Barely'!L28+'Female Somewhat'!L28+'Female Active'!L28+'Female Highly'!L28)</f>
        <v>19.936102444266151</v>
      </c>
      <c r="K28" s="58">
        <f t="shared" si="1"/>
        <v>149.7751735729245</v>
      </c>
    </row>
    <row r="29" spans="1:11">
      <c r="A29" s="58">
        <v>31</v>
      </c>
      <c r="B29" s="58">
        <f>'Female Inactive'!K29+'Female Barely'!K29+'Female Somewhat'!K29+'Female Active'!K29+'Female Highly'!K29</f>
        <v>49830.288723982791</v>
      </c>
      <c r="C29" s="58">
        <f>('Female Inactive'!K29*'Female Inactive'!W29)+('Female Barely'!K29*'Female Barely'!W29)+('Female Somewhat'!K29*'Female Somewhat'!W29)+('Female Active'!K29*'Female Active'!W29)+('Female Highly'!K29*'Female Highly'!W29)</f>
        <v>0</v>
      </c>
      <c r="D29" s="58">
        <f>('Female Inactive'!K29*'Female Inactive'!AC29)+('Female Barely'!K29*'Female Barely'!AC29)+('Female Somewhat'!K29*'Female Somewhat'!AC29)+('Female Active'!K29*'Female Active'!AC29)+('Female Highly'!K29*'Female Highly'!AC29)</f>
        <v>-44.868397989576408</v>
      </c>
      <c r="E29" s="58">
        <f>('Female Inactive'!K29*'Female Inactive'!BA29)+('Female Barely'!K29*'Female Barely'!BA29)+('Female Somewhat'!K29*'Female Somewhat'!BA29)+('Female Active'!K29*'Female Active'!BA29)+('Female Highly'!K29*'Female Highly'!BA29)</f>
        <v>951.73497211582776</v>
      </c>
      <c r="F29" s="58">
        <f>('Female Inactive'!K29*'Female Inactive'!AI29)+('Female Barely'!K29*'Female Barely'!AI29)+('Female Somewhat'!K29*'Female Somewhat'!AI29)+('Female Active'!K29*'Female Active'!AI29)+('Female Highly'!K29*'Female Highly'!AI29)</f>
        <v>0</v>
      </c>
      <c r="G29" s="58">
        <f>('Female Inactive'!K29*'Female Inactive'!AO29)+('Female Barely'!K29*'Female Barely'!AO29)+('Female Somewhat'!K29*'Female Somewhat'!AO29)+('Female Active'!K29*'Female Active'!AO29)+('Female Highly'!K29*'Female Highly'!AO29)</f>
        <v>39.848268143801008</v>
      </c>
      <c r="H29" s="58">
        <f>('Female Inactive'!K29*'Female Inactive'!AU29)+('Female Barely'!K29*'Female Barely'!AU29)+('Female Somewhat'!K29*'Female Somewhat'!AU29)+('Female Active'!K29*'Female Active'!AU29)+('Female Highly'!K29*'Female Highly'!AU29)</f>
        <v>0</v>
      </c>
      <c r="I29" s="58">
        <f t="shared" si="0"/>
        <v>946.71484227005237</v>
      </c>
      <c r="J29" s="58">
        <f>('Female Inactive'!L29+'Female Barely'!L29+'Female Somewhat'!L29+'Female Active'!L29+'Female Highly'!L29)</f>
        <v>19.928129597964009</v>
      </c>
      <c r="K29" s="58">
        <f t="shared" si="1"/>
        <v>169.71127601719064</v>
      </c>
    </row>
    <row r="30" spans="1:11">
      <c r="A30" s="58">
        <v>32</v>
      </c>
      <c r="B30" s="58">
        <f>'Female Inactive'!K30+'Female Barely'!K30+'Female Somewhat'!K30+'Female Active'!K30+'Female Highly'!K30</f>
        <v>49810.360594384838</v>
      </c>
      <c r="C30" s="58">
        <f>('Female Inactive'!K30*'Female Inactive'!W30)+('Female Barely'!K30*'Female Barely'!W30)+('Female Somewhat'!K30*'Female Somewhat'!W30)+('Female Active'!K30*'Female Active'!W30)+('Female Highly'!K30*'Female Highly'!W30)</f>
        <v>0</v>
      </c>
      <c r="D30" s="58">
        <f>('Female Inactive'!K30*'Female Inactive'!AC30)+('Female Barely'!K30*'Female Barely'!AC30)+('Female Somewhat'!K30*'Female Somewhat'!AC30)+('Female Active'!K30*'Female Active'!AC30)+('Female Highly'!K30*'Female Highly'!AC30)</f>
        <v>-39.865078416353164</v>
      </c>
      <c r="E30" s="58">
        <f>('Female Inactive'!K30*'Female Inactive'!BA30)+('Female Barely'!K30*'Female Barely'!BA30)+('Female Somewhat'!K30*'Female Somewhat'!BA30)+('Female Active'!K30*'Female Active'!BA30)+('Female Highly'!K30*'Female Highly'!BA30)</f>
        <v>1039.0527541236381</v>
      </c>
      <c r="F30" s="58">
        <f>('Female Inactive'!K30*'Female Inactive'!AI30)+('Female Barely'!K30*'Female Barely'!AI30)+('Female Somewhat'!K30*'Female Somewhat'!AI30)+('Female Active'!K30*'Female Active'!AI30)+('Female Highly'!K30*'Female Highly'!AI30)</f>
        <v>0</v>
      </c>
      <c r="G30" s="58">
        <f>('Female Inactive'!K30*'Female Inactive'!AO30)+('Female Barely'!K30*'Female Barely'!AO30)+('Female Somewhat'!K30*'Female Somewhat'!AO30)+('Female Active'!K30*'Female Active'!AO30)+('Female Highly'!K30*'Female Highly'!AO30)</f>
        <v>54.761231642870591</v>
      </c>
      <c r="H30" s="58">
        <f>('Female Inactive'!K30*'Female Inactive'!AU30)+('Female Barely'!K30*'Female Barely'!AU30)+('Female Somewhat'!K30*'Female Somewhat'!AU30)+('Female Active'!K30*'Female Active'!AU30)+('Female Highly'!K30*'Female Highly'!AU30)</f>
        <v>0</v>
      </c>
      <c r="I30" s="58">
        <f t="shared" si="0"/>
        <v>1053.9489073501554</v>
      </c>
      <c r="J30" s="58">
        <f>('Female Inactive'!L30+'Female Barely'!L30+'Female Somewhat'!L30+'Female Active'!L30+'Female Highly'!L30)</f>
        <v>19.920159940162648</v>
      </c>
      <c r="K30" s="58">
        <f t="shared" si="1"/>
        <v>189.63940561515466</v>
      </c>
    </row>
    <row r="31" spans="1:11">
      <c r="A31" s="58">
        <v>33</v>
      </c>
      <c r="B31" s="58">
        <f>'Female Inactive'!K31+'Female Barely'!K31+'Female Somewhat'!K31+'Female Active'!K31+'Female Highly'!K31</f>
        <v>49790.440434444667</v>
      </c>
      <c r="C31" s="58">
        <f>('Female Inactive'!K31*'Female Inactive'!W31)+('Female Barely'!K31*'Female Barely'!W31)+('Female Somewhat'!K31*'Female Somewhat'!W31)+('Female Active'!K31*'Female Active'!W31)+('Female Highly'!K31*'Female Highly'!W31)</f>
        <v>0</v>
      </c>
      <c r="D31" s="58">
        <f>('Female Inactive'!K31*'Female Inactive'!AC31)+('Female Barely'!K31*'Female Barely'!AC31)+('Female Somewhat'!K31*'Female Somewhat'!AC31)+('Female Active'!K31*'Female Active'!AC31)+('Female Highly'!K31*'Female Highly'!AC31)</f>
        <v>-34.866268140068854</v>
      </c>
      <c r="E31" s="58">
        <f>('Female Inactive'!K31*'Female Inactive'!BA31)+('Female Barely'!K31*'Female Barely'!BA31)+('Female Somewhat'!K31*'Female Somewhat'!BA31)+('Female Active'!K31*'Female Active'!BA31)+('Female Highly'!K31*'Female Highly'!BA31)</f>
        <v>1126.1248338952071</v>
      </c>
      <c r="F31" s="58">
        <f>('Female Inactive'!K31*'Female Inactive'!AI31)+('Female Barely'!K31*'Female Barely'!AI31)+('Female Somewhat'!K31*'Female Somewhat'!AI31)+('Female Active'!K31*'Female Active'!AI31)+('Female Highly'!K31*'Female Highly'!AI31)</f>
        <v>0</v>
      </c>
      <c r="G31" s="58">
        <f>('Female Inactive'!K31*'Female Inactive'!AO31)+('Female Barely'!K31*'Female Barely'!AO31)+('Female Somewhat'!K31*'Female Somewhat'!AO31)+('Female Active'!K31*'Female Active'!AO31)+('Female Highly'!K31*'Female Highly'!AO31)</f>
        <v>69.657778280220114</v>
      </c>
      <c r="H31" s="58">
        <f>('Female Inactive'!K31*'Female Inactive'!AU31)+('Female Barely'!K31*'Female Barely'!AU31)+('Female Somewhat'!K31*'Female Somewhat'!AU31)+('Female Active'!K31*'Female Active'!AU31)+('Female Highly'!K31*'Female Highly'!AU31)</f>
        <v>0</v>
      </c>
      <c r="I31" s="58">
        <f t="shared" si="0"/>
        <v>1160.9163440353584</v>
      </c>
      <c r="J31" s="58">
        <f>('Female Inactive'!L31+'Female Barely'!L31+'Female Somewhat'!L31+'Female Active'!L31+'Female Highly'!L31)</f>
        <v>19.912193469586917</v>
      </c>
      <c r="K31" s="58">
        <f t="shared" si="1"/>
        <v>209.55956555531731</v>
      </c>
    </row>
    <row r="32" spans="1:11">
      <c r="A32" s="58">
        <v>34</v>
      </c>
      <c r="B32" s="58">
        <f>'Female Inactive'!K32+'Female Barely'!K32+'Female Somewhat'!K32+'Female Active'!K32+'Female Highly'!K32</f>
        <v>49770.52824097508</v>
      </c>
      <c r="C32" s="58">
        <f>('Female Inactive'!K32*'Female Inactive'!W32)+('Female Barely'!K32*'Female Barely'!W32)+('Female Somewhat'!K32*'Female Somewhat'!W32)+('Female Active'!K32*'Female Active'!W32)+('Female Highly'!K32*'Female Highly'!W32)</f>
        <v>0</v>
      </c>
      <c r="D32" s="58">
        <f>('Female Inactive'!K32*'Female Inactive'!AC32)+('Female Barely'!K32*'Female Barely'!AC32)+('Female Somewhat'!K32*'Female Somewhat'!AC32)+('Female Active'!K32*'Female Active'!AC32)+('Female Highly'!K32*'Female Highly'!AC32)</f>
        <v>-29.871964158335771</v>
      </c>
      <c r="E32" s="58">
        <f>('Female Inactive'!K32*'Female Inactive'!BA32)+('Female Barely'!K32*'Female Barely'!BA32)+('Female Somewhat'!K32*'Female Somewhat'!BA32)+('Female Active'!K32*'Female Active'!BA32)+('Female Highly'!K32*'Female Highly'!BA32)</f>
        <v>1212.9515946738029</v>
      </c>
      <c r="F32" s="58">
        <f>('Female Inactive'!K32*'Female Inactive'!AI32)+('Female Barely'!K32*'Female Barely'!AI32)+('Female Somewhat'!K32*'Female Somewhat'!AI32)+('Female Active'!K32*'Female Active'!AI32)+('Female Highly'!K32*'Female Highly'!AI32)</f>
        <v>0</v>
      </c>
      <c r="G32" s="58">
        <f>('Female Inactive'!K32*'Female Inactive'!AO32)+('Female Barely'!K32*'Female Barely'!AO32)+('Female Somewhat'!K32*'Female Somewhat'!AO32)+('Female Active'!K32*'Female Active'!AO32)+('Female Highly'!K32*'Female Highly'!AO32)</f>
        <v>84.537921909314221</v>
      </c>
      <c r="H32" s="58">
        <f>('Female Inactive'!K32*'Female Inactive'!AU32)+('Female Barely'!K32*'Female Barely'!AU32)+('Female Somewhat'!K32*'Female Somewhat'!AU32)+('Female Active'!K32*'Female Active'!AU32)+('Female Highly'!K32*'Female Highly'!AU32)</f>
        <v>0</v>
      </c>
      <c r="I32" s="58">
        <f t="shared" si="0"/>
        <v>1267.6175524247815</v>
      </c>
      <c r="J32" s="58">
        <f>('Female Inactive'!L32+'Female Barely'!L32+'Female Somewhat'!L32+'Female Active'!L32+'Female Highly'!L32)</f>
        <v>19.904230184962184</v>
      </c>
      <c r="K32" s="58">
        <f t="shared" si="1"/>
        <v>229.47175902490423</v>
      </c>
    </row>
    <row r="33" spans="1:11">
      <c r="A33" s="58">
        <v>35</v>
      </c>
      <c r="B33" s="58">
        <f>'Female Inactive'!K33+'Female Barely'!K33+'Female Somewhat'!K33+'Female Active'!K33+'Female Highly'!K33</f>
        <v>49750.62401079011</v>
      </c>
      <c r="C33" s="58">
        <f>('Female Inactive'!K33*'Female Inactive'!W33)+('Female Barely'!K33*'Female Barely'!W33)+('Female Somewhat'!K33*'Female Somewhat'!W33)+('Female Active'!K33*'Female Active'!W33)+('Female Highly'!K33*'Female Highly'!W33)</f>
        <v>0</v>
      </c>
      <c r="D33" s="58">
        <f>('Female Inactive'!K33*'Female Inactive'!AC33)+('Female Barely'!K33*'Female Barely'!AC33)+('Female Somewhat'!K33*'Female Somewhat'!AC33)+('Female Active'!K33*'Female Active'!AC33)+('Female Highly'!K33*'Female Highly'!AC33)</f>
        <v>-24.882163437399626</v>
      </c>
      <c r="E33" s="58">
        <f>('Female Inactive'!K33*'Female Inactive'!BA33)+('Female Barely'!K33*'Female Barely'!BA33)+('Female Somewhat'!K33*'Female Somewhat'!BA33)+('Female Active'!K33*'Female Active'!BA33)+('Female Highly'!K33*'Female Highly'!BA33)</f>
        <v>1299.5334637537444</v>
      </c>
      <c r="F33" s="58">
        <f>('Female Inactive'!K33*'Female Inactive'!AI33)+('Female Barely'!K33*'Female Barely'!AI33)+('Female Somewhat'!K33*'Female Somewhat'!AI33)+('Female Active'!K33*'Female Active'!AI33)+('Female Highly'!K33*'Female Highly'!AI33)</f>
        <v>0</v>
      </c>
      <c r="G33" s="58">
        <f>('Female Inactive'!K33*'Female Inactive'!AO33)+('Female Barely'!K33*'Female Barely'!AO33)+('Female Somewhat'!K33*'Female Somewhat'!AO33)+('Female Active'!K33*'Female Active'!AO33)+('Female Highly'!K33*'Female Highly'!AO33)</f>
        <v>99.401676387639569</v>
      </c>
      <c r="H33" s="58">
        <f>('Female Inactive'!K33*'Female Inactive'!AU33)+('Female Barely'!K33*'Female Barely'!AU33)+('Female Somewhat'!K33*'Female Somewhat'!AU33)+('Female Active'!K33*'Female Active'!AU33)+('Female Highly'!K33*'Female Highly'!AU33)</f>
        <v>0</v>
      </c>
      <c r="I33" s="58">
        <f t="shared" si="0"/>
        <v>1374.0529767039843</v>
      </c>
      <c r="J33" s="58">
        <f>('Female Inactive'!L33+'Female Barely'!L33+'Female Somewhat'!L33+'Female Active'!L33+'Female Highly'!L33)</f>
        <v>29.841412933684108</v>
      </c>
      <c r="K33" s="58">
        <f t="shared" si="1"/>
        <v>249.37598920986642</v>
      </c>
    </row>
    <row r="34" spans="1:11">
      <c r="A34" s="58">
        <v>36</v>
      </c>
      <c r="B34" s="58">
        <f>'Female Inactive'!K34+'Female Barely'!K34+'Female Somewhat'!K34+'Female Active'!K34+'Female Highly'!K34</f>
        <v>49720.782597856436</v>
      </c>
      <c r="C34" s="58">
        <f>('Female Inactive'!K34*'Female Inactive'!W34)+('Female Barely'!K34*'Female Barely'!W34)+('Female Somewhat'!K34*'Female Somewhat'!W34)+('Female Active'!K34*'Female Active'!W34)+('Female Highly'!K34*'Female Highly'!W34)</f>
        <v>0</v>
      </c>
      <c r="D34" s="58">
        <f>('Female Inactive'!K34*'Female Inactive'!AC34)+('Female Barely'!K34*'Female Barely'!AC34)+('Female Somewhat'!K34*'Female Somewhat'!AC34)+('Female Active'!K34*'Female Active'!AC34)+('Female Highly'!K34*'Female Highly'!AC34)</f>
        <v>-19.892914203135415</v>
      </c>
      <c r="E34" s="58">
        <f>('Female Inactive'!K34*'Female Inactive'!BA34)+('Female Barely'!K34*'Female Barely'!BA34)+('Female Somewhat'!K34*'Female Somewhat'!BA34)+('Female Active'!K34*'Female Active'!BA34)+('Female Highly'!K34*'Female Highly'!BA34)</f>
        <v>1404.8755617037618</v>
      </c>
      <c r="F34" s="58">
        <f>('Female Inactive'!K34*'Female Inactive'!AI34)+('Female Barely'!K34*'Female Barely'!AI34)+('Female Somewhat'!K34*'Female Somewhat'!AI34)+('Female Active'!K34*'Female Active'!AI34)+('Female Highly'!K34*'Female Highly'!AI34)</f>
        <v>0</v>
      </c>
      <c r="G34" s="58">
        <f>('Female Inactive'!K34*'Female Inactive'!AO34)+('Female Barely'!K34*'Female Barely'!AO34)+('Female Somewhat'!K34*'Female Somewhat'!AO34)+('Female Active'!K34*'Female Active'!AO34)+('Female Highly'!K34*'Female Highly'!AO34)</f>
        <v>134.0648835578134</v>
      </c>
      <c r="H34" s="58">
        <f>('Female Inactive'!K34*'Female Inactive'!AU34)+('Female Barely'!K34*'Female Barely'!AU34)+('Female Somewhat'!K34*'Female Somewhat'!AU34)+('Female Active'!K34*'Female Active'!AU34)+('Female Highly'!K34*'Female Highly'!AU34)</f>
        <v>0</v>
      </c>
      <c r="I34" s="58">
        <f t="shared" si="0"/>
        <v>1519.0475310584397</v>
      </c>
      <c r="J34" s="58">
        <f>('Female Inactive'!L34+'Female Barely'!L34+'Female Somewhat'!L34+'Female Active'!L34+'Female Highly'!L34)</f>
        <v>29.823513482801904</v>
      </c>
      <c r="K34" s="58">
        <f t="shared" si="1"/>
        <v>279.21740214355054</v>
      </c>
    </row>
    <row r="35" spans="1:11">
      <c r="A35" s="58">
        <v>37</v>
      </c>
      <c r="B35" s="58">
        <f>'Female Inactive'!K35+'Female Barely'!K35+'Female Somewhat'!K35+'Female Active'!K35+'Female Highly'!K35</f>
        <v>49690.95908437363</v>
      </c>
      <c r="C35" s="58">
        <f>('Female Inactive'!K35*'Female Inactive'!W35)+('Female Barely'!K35*'Female Barely'!W35)+('Female Somewhat'!K35*'Female Somewhat'!W35)+('Female Active'!K35*'Female Active'!W35)+('Female Highly'!K35*'Female Highly'!W35)</f>
        <v>0</v>
      </c>
      <c r="D35" s="58">
        <f>('Female Inactive'!K35*'Female Inactive'!AC35)+('Female Barely'!K35*'Female Barely'!AC35)+('Female Somewhat'!K35*'Female Somewhat'!AC35)+('Female Active'!K35*'Female Active'!AC35)+('Female Highly'!K35*'Female Highly'!AC35)</f>
        <v>-14.910138449986531</v>
      </c>
      <c r="E35" s="58">
        <f>('Female Inactive'!K35*'Female Inactive'!BA35)+('Female Barely'!K35*'Female Barely'!BA35)+('Female Somewhat'!K35*'Female Somewhat'!BA35)+('Female Active'!K35*'Female Active'!BA35)+('Female Highly'!K35*'Female Highly'!BA35)</f>
        <v>1509.8310943568179</v>
      </c>
      <c r="F35" s="58">
        <f>('Female Inactive'!K35*'Female Inactive'!AI35)+('Female Barely'!K35*'Female Barely'!AI35)+('Female Somewhat'!K35*'Female Somewhat'!AI35)+('Female Active'!K35*'Female Active'!AI35)+('Female Highly'!K35*'Female Highly'!AI35)</f>
        <v>0</v>
      </c>
      <c r="G35" s="58">
        <f>('Female Inactive'!K35*'Female Inactive'!AO35)+('Female Barely'!K35*'Female Barely'!AO35)+('Female Somewhat'!K35*'Female Somewhat'!AO35)+('Female Active'!K35*'Female Active'!AO35)+('Female Highly'!K35*'Female Highly'!AO35)</f>
        <v>168.66217779714793</v>
      </c>
      <c r="H35" s="58">
        <f>('Female Inactive'!K35*'Female Inactive'!AU35)+('Female Barely'!K35*'Female Barely'!AU35)+('Female Somewhat'!K35*'Female Somewhat'!AU35)+('Female Active'!K35*'Female Active'!AU35)+('Female Highly'!K35*'Female Highly'!AU35)</f>
        <v>0</v>
      </c>
      <c r="I35" s="58">
        <f t="shared" si="0"/>
        <v>1663.5831337039792</v>
      </c>
      <c r="J35" s="58">
        <f>('Female Inactive'!L35+'Female Barely'!L35+'Female Somewhat'!L35+'Female Active'!L35+'Female Highly'!L35)</f>
        <v>29.805624776908484</v>
      </c>
      <c r="K35" s="58">
        <f t="shared" si="1"/>
        <v>309.04091562635244</v>
      </c>
    </row>
    <row r="36" spans="1:11">
      <c r="A36" s="58">
        <v>38</v>
      </c>
      <c r="B36" s="58">
        <f>'Female Inactive'!K36+'Female Barely'!K36+'Female Somewhat'!K36+'Female Active'!K36+'Female Highly'!K36</f>
        <v>49661.153459596731</v>
      </c>
      <c r="C36" s="58">
        <f>('Female Inactive'!K36*'Female Inactive'!W36)+('Female Barely'!K36*'Female Barely'!W36)+('Female Somewhat'!K36*'Female Somewhat'!W36)+('Female Active'!K36*'Female Active'!W36)+('Female Highly'!K36*'Female Highly'!W36)</f>
        <v>0</v>
      </c>
      <c r="D36" s="58">
        <f>('Female Inactive'!K36*'Female Inactive'!AC36)+('Female Barely'!K36*'Female Barely'!AC36)+('Female Somewhat'!K36*'Female Somewhat'!AC36)+('Female Active'!K36*'Female Active'!AC36)+('Female Highly'!K36*'Female Highly'!AC36)</f>
        <v>-9.9338298678586003</v>
      </c>
      <c r="E36" s="58">
        <f>('Female Inactive'!K36*'Female Inactive'!BA36)+('Female Barely'!K36*'Female Barely'!BA36)+('Female Somewhat'!K36*'Female Somewhat'!BA36)+('Female Active'!K36*'Female Active'!BA36)+('Female Highly'!K36*'Female Highly'!BA36)</f>
        <v>1614.4011749228632</v>
      </c>
      <c r="F36" s="58">
        <f>('Female Inactive'!K36*'Female Inactive'!AI36)+('Female Barely'!K36*'Female Barely'!AI36)+('Female Somewhat'!K36*'Female Somewhat'!AI36)+('Female Active'!K36*'Female Active'!AI36)+('Female Highly'!K36*'Female Highly'!AI36)</f>
        <v>0</v>
      </c>
      <c r="G36" s="58">
        <f>('Female Inactive'!K36*'Female Inactive'!AO36)+('Female Barely'!K36*'Female Barely'!AO36)+('Female Somewhat'!K36*'Female Somewhat'!AO36)+('Female Active'!K36*'Female Active'!AO36)+('Female Highly'!K36*'Female Highly'!AO36)</f>
        <v>203.19365717168088</v>
      </c>
      <c r="H36" s="58">
        <f>('Female Inactive'!K36*'Female Inactive'!AU36)+('Female Barely'!K36*'Female Barely'!AU36)+('Female Somewhat'!K36*'Female Somewhat'!AU36)+('Female Active'!K36*'Female Active'!AU36)+('Female Highly'!K36*'Female Highly'!AU36)</f>
        <v>0</v>
      </c>
      <c r="I36" s="58">
        <f t="shared" si="0"/>
        <v>1807.6610022266855</v>
      </c>
      <c r="J36" s="58">
        <f>('Female Inactive'!L36+'Female Barely'!L36+'Female Somewhat'!L36+'Female Active'!L36+'Female Highly'!L36)</f>
        <v>29.787746809718623</v>
      </c>
      <c r="K36" s="58">
        <f t="shared" si="1"/>
        <v>338.84654040326092</v>
      </c>
    </row>
    <row r="37" spans="1:11">
      <c r="A37" s="58">
        <v>39</v>
      </c>
      <c r="B37" s="58">
        <f>'Female Inactive'!K37+'Female Barely'!K37+'Female Somewhat'!K37+'Female Active'!K37+'Female Highly'!K37</f>
        <v>49631.365712787003</v>
      </c>
      <c r="C37" s="58">
        <f>('Female Inactive'!K37*'Female Inactive'!W37)+('Female Barely'!K37*'Female Barely'!W37)+('Female Somewhat'!K37*'Female Somewhat'!W37)+('Female Active'!K37*'Female Active'!W37)+('Female Highly'!K37*'Female Highly'!W37)</f>
        <v>0</v>
      </c>
      <c r="D37" s="58">
        <f>('Female Inactive'!K37*'Female Inactive'!AC37)+('Female Barely'!K37*'Female Barely'!AC37)+('Female Somewhat'!K37*'Female Somewhat'!AC37)+('Female Active'!K37*'Female Active'!AC37)+('Female Highly'!K37*'Female Highly'!AC37)</f>
        <v>-4.9639821523027017</v>
      </c>
      <c r="E37" s="58">
        <f>('Female Inactive'!K37*'Female Inactive'!BA37)+('Female Barely'!K37*'Female Barely'!BA37)+('Female Somewhat'!K37*'Female Somewhat'!BA37)+('Female Active'!K37*'Female Active'!BA37)+('Female Highly'!K37*'Female Highly'!BA37)</f>
        <v>1718.5869817507178</v>
      </c>
      <c r="F37" s="58">
        <f>('Female Inactive'!K37*'Female Inactive'!AI37)+('Female Barely'!K37*'Female Barely'!AI37)+('Female Somewhat'!K37*'Female Somewhat'!AI37)+('Female Active'!K37*'Female Active'!AI37)+('Female Highly'!K37*'Female Highly'!AI37)</f>
        <v>0</v>
      </c>
      <c r="G37" s="58">
        <f>('Female Inactive'!K37*'Female Inactive'!AO37)+('Female Barely'!K37*'Female Barely'!AO37)+('Female Somewhat'!K37*'Female Somewhat'!AO37)+('Female Active'!K37*'Female Active'!AO37)+('Female Highly'!K37*'Female Highly'!AO37)</f>
        <v>237.65941961428592</v>
      </c>
      <c r="H37" s="58">
        <f>('Female Inactive'!K37*'Female Inactive'!AU37)+('Female Barely'!K37*'Female Barely'!AU37)+('Female Somewhat'!K37*'Female Somewhat'!AU37)+('Female Active'!K37*'Female Active'!AU37)+('Female Highly'!K37*'Female Highly'!AU37)</f>
        <v>0</v>
      </c>
      <c r="I37" s="58">
        <f t="shared" si="0"/>
        <v>1951.2824192127011</v>
      </c>
      <c r="J37" s="58">
        <f>('Female Inactive'!L37+'Female Barely'!L37+'Female Somewhat'!L37+'Female Active'!L37+'Female Highly'!L37)</f>
        <v>29.769879574965543</v>
      </c>
      <c r="K37" s="58">
        <f t="shared" si="1"/>
        <v>368.63428721297953</v>
      </c>
    </row>
    <row r="38" spans="1:11">
      <c r="A38" s="58">
        <v>40</v>
      </c>
      <c r="B38" s="58">
        <f>'Female Inactive'!K38+'Female Barely'!K38+'Female Somewhat'!K38+'Female Active'!K38+'Female Highly'!K38</f>
        <v>49601.595833212043</v>
      </c>
      <c r="C38" s="58">
        <f>('Female Inactive'!K38*'Female Inactive'!W38)+('Female Barely'!K38*'Female Barely'!W38)+('Female Somewhat'!K38*'Female Somewhat'!W38)+('Female Active'!K38*'Female Active'!W38)+('Female Highly'!K38*'Female Highly'!W38)</f>
        <v>0</v>
      </c>
      <c r="D38" s="58">
        <f>('Female Inactive'!K38*'Female Inactive'!AC38)+('Female Barely'!K38*'Female Barely'!AC38)+('Female Somewhat'!K38*'Female Somewhat'!AC38)+('Female Active'!K38*'Female Active'!AC38)+('Female Highly'!K38*'Female Highly'!AC38)</f>
        <v>-5.8900453996019175E-4</v>
      </c>
      <c r="E38" s="58">
        <f>('Female Inactive'!K38*'Female Inactive'!BA38)+('Female Barely'!K38*'Female Barely'!BA38)+('Female Somewhat'!K38*'Female Somewhat'!BA38)+('Female Active'!K38*'Female Active'!BA38)+('Female Highly'!K38*'Female Highly'!BA38)</f>
        <v>1822.3897602128227</v>
      </c>
      <c r="F38" s="58">
        <f>('Female Inactive'!K38*'Female Inactive'!AI38)+('Female Barely'!K38*'Female Barely'!AI38)+('Female Somewhat'!K38*'Female Somewhat'!AI38)+('Female Active'!K38*'Female Active'!AI38)+('Female Highly'!K38*'Female Highly'!AI38)</f>
        <v>0</v>
      </c>
      <c r="G38" s="58">
        <f>('Female Inactive'!K38*'Female Inactive'!AO38)+('Female Barely'!K38*'Female Barely'!AO38)+('Female Somewhat'!K38*'Female Somewhat'!AO38)+('Female Active'!K38*'Female Active'!AO38)+('Female Highly'!K38*'Female Highly'!AO38)</f>
        <v>272.05956291921876</v>
      </c>
      <c r="H38" s="58">
        <f>('Female Inactive'!K38*'Female Inactive'!AU38)+('Female Barely'!K38*'Female Barely'!AU38)+('Female Somewhat'!K38*'Female Somewhat'!AU38)+('Female Active'!K38*'Female Active'!AU38)+('Female Highly'!K38*'Female Highly'!AU38)</f>
        <v>0</v>
      </c>
      <c r="I38" s="58">
        <f t="shared" si="0"/>
        <v>2094.4487341275017</v>
      </c>
      <c r="J38" s="58">
        <f>('Female Inactive'!L38+'Female Barely'!L38+'Female Somewhat'!L38+'Female Active'!L38+'Female Highly'!L38)</f>
        <v>39.665396778946018</v>
      </c>
      <c r="K38" s="58">
        <f t="shared" si="1"/>
        <v>398.40416678794509</v>
      </c>
    </row>
    <row r="39" spans="1:11">
      <c r="A39" s="58">
        <v>41</v>
      </c>
      <c r="B39" s="58">
        <f>'Female Inactive'!K39+'Female Barely'!K39+'Female Somewhat'!K39+'Female Active'!K39+'Female Highly'!K39</f>
        <v>49561.930436433089</v>
      </c>
      <c r="C39" s="58">
        <f>('Female Inactive'!K39*'Female Inactive'!W39)+('Female Barely'!K39*'Female Barely'!W39)+('Female Somewhat'!K39*'Female Somewhat'!W39)+('Female Active'!K39*'Female Active'!W39)+('Female Highly'!K39*'Female Highly'!W39)</f>
        <v>0</v>
      </c>
      <c r="D39" s="58">
        <f>('Female Inactive'!K39*'Female Inactive'!AC39)+('Female Barely'!K39*'Female Barely'!AC39)+('Female Somewhat'!K39*'Female Somewhat'!AC39)+('Female Active'!K39*'Female Active'!AC39)+('Female Highly'!K39*'Female Highly'!AC39)</f>
        <v>9.9107862262004005</v>
      </c>
      <c r="E39" s="58">
        <f>('Female Inactive'!K39*'Female Inactive'!BA39)+('Female Barely'!K39*'Female Barely'!BA39)+('Female Somewhat'!K39*'Female Somewhat'!BA39)+('Female Active'!K39*'Female Active'!BA39)+('Female Highly'!K39*'Female Highly'!BA39)</f>
        <v>1958.6190551070395</v>
      </c>
      <c r="F39" s="58">
        <f>('Female Inactive'!K39*'Female Inactive'!AI39)+('Female Barely'!K39*'Female Barely'!AI39)+('Female Somewhat'!K39*'Female Somewhat'!AI39)+('Female Active'!K39*'Female Active'!AI39)+('Female Highly'!K39*'Female Highly'!AI39)</f>
        <v>4.95595003311327</v>
      </c>
      <c r="G39" s="58">
        <f>('Female Inactive'!K39*'Female Inactive'!AO39)+('Female Barely'!K39*'Female Barely'!AO39)+('Female Somewhat'!K39*'Female Somewhat'!AO39)+('Female Active'!K39*'Female Active'!AO39)+('Female Highly'!K39*'Female Highly'!AO39)</f>
        <v>330.95439462356336</v>
      </c>
      <c r="H39" s="58">
        <f>('Female Inactive'!K39*'Female Inactive'!AU39)+('Female Barely'!K39*'Female Barely'!AU39)+('Female Somewhat'!K39*'Female Somewhat'!AU39)+('Female Active'!K39*'Female Active'!AU39)+('Female Highly'!K39*'Female Highly'!AU39)</f>
        <v>4.9559505572817599</v>
      </c>
      <c r="I39" s="58">
        <f t="shared" si="0"/>
        <v>2309.3961365471982</v>
      </c>
      <c r="J39" s="58">
        <f>('Female Inactive'!L39+'Female Barely'!L39+'Female Somewhat'!L39+'Female Active'!L39+'Female Highly'!L39)</f>
        <v>39.633677245196317</v>
      </c>
      <c r="K39" s="58">
        <f t="shared" si="1"/>
        <v>438.06956356689113</v>
      </c>
    </row>
    <row r="40" spans="1:11">
      <c r="A40" s="58">
        <v>42</v>
      </c>
      <c r="B40" s="58">
        <f>'Female Inactive'!K40+'Female Barely'!K40+'Female Somewhat'!K40+'Female Active'!K40+'Female Highly'!K40</f>
        <v>49522.296759187899</v>
      </c>
      <c r="C40" s="58">
        <f>('Female Inactive'!K40*'Female Inactive'!W40)+('Female Barely'!K40*'Female Barely'!W40)+('Female Somewhat'!K40*'Female Somewhat'!W40)+('Female Active'!K40*'Female Active'!W40)+('Female Highly'!K40*'Female Highly'!W40)</f>
        <v>0</v>
      </c>
      <c r="D40" s="58">
        <f>('Female Inactive'!K40*'Female Inactive'!AC40)+('Female Barely'!K40*'Female Barely'!AC40)+('Female Somewhat'!K40*'Female Somewhat'!AC40)+('Female Active'!K40*'Female Active'!AC40)+('Female Highly'!K40*'Female Highly'!AC40)</f>
        <v>19.804304322334591</v>
      </c>
      <c r="E40" s="58">
        <f>('Female Inactive'!K40*'Female Inactive'!BA40)+('Female Barely'!K40*'Female Barely'!BA40)+('Female Somewhat'!K40*'Female Somewhat'!BA40)+('Female Active'!K40*'Female Active'!BA40)+('Female Highly'!K40*'Female Highly'!BA40)</f>
        <v>2094.1859815811385</v>
      </c>
      <c r="F40" s="58">
        <f>('Female Inactive'!K40*'Female Inactive'!AI40)+('Female Barely'!K40*'Female Barely'!AI40)+('Female Somewhat'!K40*'Female Somewhat'!AI40)+('Female Active'!K40*'Female Active'!AI40)+('Female Highly'!K40*'Female Highly'!AI40)</f>
        <v>9.9034826555592126</v>
      </c>
      <c r="G40" s="58">
        <f>('Female Inactive'!K40*'Female Inactive'!AO40)+('Female Barely'!K40*'Female Barely'!AO40)+('Female Somewhat'!K40*'Female Somewhat'!AO40)+('Female Active'!K40*'Female Active'!AO40)+('Female Highly'!K40*'Female Highly'!AO40)</f>
        <v>389.68397070883543</v>
      </c>
      <c r="H40" s="58">
        <f>('Female Inactive'!K40*'Female Inactive'!AU40)+('Female Barely'!K40*'Female Barely'!AU40)+('Female Somewhat'!K40*'Female Somewhat'!AU40)+('Female Active'!K40*'Female Active'!AU40)+('Female Highly'!K40*'Female Highly'!AU40)</f>
        <v>9.9034840483582229</v>
      </c>
      <c r="I40" s="58">
        <f t="shared" si="0"/>
        <v>2523.4812233162265</v>
      </c>
      <c r="J40" s="58">
        <f>('Female Inactive'!L40+'Female Barely'!L40+'Female Somewhat'!L40+'Female Active'!L40+'Female Highly'!L40)</f>
        <v>39.601983089607955</v>
      </c>
      <c r="K40" s="58">
        <f t="shared" si="1"/>
        <v>477.70324081208747</v>
      </c>
    </row>
    <row r="41" spans="1:11">
      <c r="A41" s="58">
        <v>43</v>
      </c>
      <c r="B41" s="58">
        <f>'Female Inactive'!K41+'Female Barely'!K41+'Female Somewhat'!K41+'Female Active'!K41+'Female Highly'!K41</f>
        <v>49482.694776098288</v>
      </c>
      <c r="C41" s="58">
        <f>('Female Inactive'!K41*'Female Inactive'!W41)+('Female Barely'!K41*'Female Barely'!W41)+('Female Somewhat'!K41*'Female Somewhat'!W41)+('Female Active'!K41*'Female Active'!W41)+('Female Highly'!K41*'Female Highly'!W41)</f>
        <v>0</v>
      </c>
      <c r="D41" s="58">
        <f>('Female Inactive'!K41*'Female Inactive'!AC41)+('Female Barely'!K41*'Female Barely'!AC41)+('Female Somewhat'!K41*'Female Somewhat'!AC41)+('Female Active'!K41*'Female Active'!AC41)+('Female Highly'!K41*'Female Highly'!AC41)</f>
        <v>29.67998992370368</v>
      </c>
      <c r="E41" s="58">
        <f>('Female Inactive'!K41*'Female Inactive'!BA41)+('Female Barely'!K41*'Female Barely'!BA41)+('Female Somewhat'!K41*'Female Somewhat'!BA41)+('Female Active'!K41*'Female Active'!BA41)+('Female Highly'!K41*'Female Highly'!BA41)</f>
        <v>2229.0936701759997</v>
      </c>
      <c r="F41" s="58">
        <f>('Female Inactive'!K41*'Female Inactive'!AI41)+('Female Barely'!K41*'Female Barely'!AI41)+('Female Somewhat'!K41*'Female Somewhat'!AI41)+('Female Active'!K41*'Female Active'!AI41)+('Female Highly'!K41*'Female Highly'!AI41)</f>
        <v>14.842608550270144</v>
      </c>
      <c r="G41" s="58">
        <f>('Female Inactive'!K41*'Female Inactive'!AO41)+('Female Barely'!K41*'Female Barely'!AO41)+('Female Somewhat'!K41*'Female Somewhat'!AO41)+('Female Active'!K41*'Female Active'!AO41)+('Female Highly'!K41*'Female Highly'!AO41)</f>
        <v>448.24865953582088</v>
      </c>
      <c r="H41" s="58">
        <f>('Female Inactive'!K41*'Female Inactive'!AU41)+('Female Barely'!K41*'Female Barely'!AU41)+('Female Somewhat'!K41*'Female Somewhat'!AU41)+('Female Active'!K41*'Female Active'!AU41)+('Female Highly'!K41*'Female Highly'!AU41)</f>
        <v>14.842611149477998</v>
      </c>
      <c r="I41" s="58">
        <f t="shared" si="0"/>
        <v>2736.7075393352725</v>
      </c>
      <c r="J41" s="58">
        <f>('Female Inactive'!L41+'Female Barely'!L41+'Female Somewhat'!L41+'Female Active'!L41+'Female Highly'!L41)</f>
        <v>39.570314292079829</v>
      </c>
      <c r="K41" s="58">
        <f t="shared" si="1"/>
        <v>517.3052239016954</v>
      </c>
    </row>
    <row r="42" spans="1:11">
      <c r="A42" s="58">
        <v>44</v>
      </c>
      <c r="B42" s="58">
        <f>'Female Inactive'!K42+'Female Barely'!K42+'Female Somewhat'!K42+'Female Active'!K42+'Female Highly'!K42</f>
        <v>49443.124461806205</v>
      </c>
      <c r="C42" s="58">
        <f>('Female Inactive'!K42*'Female Inactive'!W42)+('Female Barely'!K42*'Female Barely'!W42)+('Female Somewhat'!K42*'Female Somewhat'!W42)+('Female Active'!K42*'Female Active'!W42)+('Female Highly'!K42*'Female Highly'!W42)</f>
        <v>0</v>
      </c>
      <c r="D42" s="58">
        <f>('Female Inactive'!K42*'Female Inactive'!AC42)+('Female Barely'!K42*'Female Barely'!AC42)+('Female Somewhat'!K42*'Female Somewhat'!AC42)+('Female Active'!K42*'Female Active'!AC42)+('Female Highly'!K42*'Female Highly'!AC42)</f>
        <v>39.537867709002185</v>
      </c>
      <c r="E42" s="58">
        <f>('Female Inactive'!K42*'Female Inactive'!BA42)+('Female Barely'!K42*'Female Barely'!BA42)+('Female Somewhat'!K42*'Female Somewhat'!BA42)+('Female Active'!K42*'Female Active'!BA42)+('Female Highly'!K42*'Female Highly'!BA42)</f>
        <v>2363.3453790851986</v>
      </c>
      <c r="F42" s="58">
        <f>('Female Inactive'!K42*'Female Inactive'!AI42)+('Female Barely'!K42*'Female Barely'!AI42)+('Female Somewhat'!K42*'Female Somewhat'!AI42)+('Female Active'!K42*'Female Active'!AI42)+('Female Highly'!K42*'Female Highly'!AI42)</f>
        <v>19.773338378502167</v>
      </c>
      <c r="G42" s="58">
        <f>('Female Inactive'!K42*'Female Inactive'!AO42)+('Female Barely'!K42*'Female Barely'!AO42)+('Female Somewhat'!K42*'Female Somewhat'!AO42)+('Female Active'!K42*'Female Active'!AO42)+('Female Highly'!K42*'Female Highly'!AO42)</f>
        <v>506.64882871267787</v>
      </c>
      <c r="H42" s="58">
        <f>('Female Inactive'!K42*'Female Inactive'!AU42)+('Female Barely'!K42*'Female Barely'!AU42)+('Female Somewhat'!K42*'Female Somewhat'!AU42)+('Female Active'!K42*'Female Active'!AU42)+('Female Highly'!K42*'Female Highly'!AU42)</f>
        <v>19.773342514226165</v>
      </c>
      <c r="I42" s="58">
        <f t="shared" si="0"/>
        <v>2949.0787563996064</v>
      </c>
      <c r="J42" s="58">
        <f>('Female Inactive'!L42+'Female Barely'!L42+'Female Somewhat'!L42+'Female Active'!L42+'Female Highly'!L42)</f>
        <v>39.538670832524694</v>
      </c>
      <c r="K42" s="58">
        <f t="shared" si="1"/>
        <v>556.87553819377524</v>
      </c>
    </row>
    <row r="43" spans="1:11">
      <c r="A43" s="58">
        <v>45</v>
      </c>
      <c r="B43" s="58">
        <f>'Female Inactive'!K43+'Female Barely'!K43+'Female Somewhat'!K43+'Female Active'!K43+'Female Highly'!K43</f>
        <v>49403.585790973681</v>
      </c>
      <c r="C43" s="58">
        <f>('Female Inactive'!K43*'Female Inactive'!W43)+('Female Barely'!K43*'Female Barely'!W43)+('Female Somewhat'!K43*'Female Somewhat'!W43)+('Female Active'!K43*'Female Active'!W43)+('Female Highly'!K43*'Female Highly'!W43)</f>
        <v>0</v>
      </c>
      <c r="D43" s="58">
        <f>('Female Inactive'!K43*'Female Inactive'!AC43)+('Female Barely'!K43*'Female Barely'!AC43)+('Female Somewhat'!K43*'Female Somewhat'!AC43)+('Female Active'!K43*'Female Active'!AC43)+('Female Highly'!K43*'Female Highly'!AC43)</f>
        <v>49.37796239818401</v>
      </c>
      <c r="E43" s="58">
        <f>('Female Inactive'!K43*'Female Inactive'!BA43)+('Female Barely'!K43*'Female Barely'!BA43)+('Female Somewhat'!K43*'Female Somewhat'!BA43)+('Female Active'!K43*'Female Active'!BA43)+('Female Highly'!K43*'Female Highly'!BA43)</f>
        <v>2496.9444985080568</v>
      </c>
      <c r="F43" s="58">
        <f>('Female Inactive'!K43*'Female Inactive'!AI43)+('Female Barely'!K43*'Female Barely'!AI43)+('Female Somewhat'!K43*'Female Somewhat'!AI43)+('Female Active'!K43*'Female Active'!AI43)+('Female Highly'!K43*'Female Highly'!AI43)</f>
        <v>24.695682779514527</v>
      </c>
      <c r="G43" s="58">
        <f>('Female Inactive'!K43*'Female Inactive'!AO43)+('Female Barely'!K43*'Female Barely'!AO43)+('Female Somewhat'!K43*'Female Somewhat'!AO43)+('Female Active'!K43*'Female Active'!AO43)+('Female Highly'!K43*'Female Highly'!AO43)</f>
        <v>564.88484509266675</v>
      </c>
      <c r="H43" s="58">
        <f>('Female Inactive'!K43*'Female Inactive'!AU43)+('Female Barely'!K43*'Female Barely'!AU43)+('Female Somewhat'!K43*'Female Somewhat'!AU43)+('Female Active'!K43*'Female Active'!AU43)+('Female Highly'!K43*'Female Highly'!AU43)</f>
        <v>24.695688773157734</v>
      </c>
      <c r="I43" s="58">
        <f t="shared" si="0"/>
        <v>3160.5986775515798</v>
      </c>
      <c r="J43" s="58">
        <f>('Female Inactive'!L43+'Female Barely'!L43+'Female Somewhat'!L43+'Female Active'!L43+'Female Highly'!L43)</f>
        <v>59.248724600466787</v>
      </c>
      <c r="K43" s="58">
        <f t="shared" si="1"/>
        <v>596.41420902629989</v>
      </c>
    </row>
    <row r="44" spans="1:11">
      <c r="A44" s="58">
        <v>46</v>
      </c>
      <c r="B44" s="58">
        <f>'Female Inactive'!K44+'Female Barely'!K44+'Female Somewhat'!K44+'Female Active'!K44+'Female Highly'!K44</f>
        <v>49344.337066373213</v>
      </c>
      <c r="C44" s="58">
        <f>('Female Inactive'!K44*'Female Inactive'!W44)+('Female Barely'!K44*'Female Barely'!W44)+('Female Somewhat'!K44*'Female Somewhat'!W44)+('Female Active'!K44*'Female Active'!W44)+('Female Highly'!K44*'Female Highly'!W44)</f>
        <v>9.8679023692584344</v>
      </c>
      <c r="D44" s="58">
        <f>('Female Inactive'!K44*'Female Inactive'!AC44)+('Female Barely'!K44*'Female Barely'!AC44)+('Female Somewhat'!K44*'Female Somewhat'!AC44)+('Female Active'!K44*'Female Active'!AC44)+('Female Highly'!K44*'Female Highly'!AC44)</f>
        <v>64.104804359774533</v>
      </c>
      <c r="E44" s="58">
        <f>('Female Inactive'!K44*'Female Inactive'!BA44)+('Female Barely'!K44*'Female Barely'!BA44)+('Female Somewhat'!K44*'Female Somewhat'!BA44)+('Female Active'!K44*'Female Active'!BA44)+('Female Highly'!K44*'Female Highly'!BA44)</f>
        <v>2670.620019657495</v>
      </c>
      <c r="F44" s="58">
        <f>('Female Inactive'!K44*'Female Inactive'!AI44)+('Female Barely'!K44*'Female Barely'!AI44)+('Female Somewhat'!K44*'Female Somewhat'!AI44)+('Female Active'!K44*'Female Active'!AI44)+('Female Highly'!K44*'Female Highly'!AI44)</f>
        <v>24.666102875176779</v>
      </c>
      <c r="G44" s="58">
        <f>('Female Inactive'!K44*'Female Inactive'!AO44)+('Female Barely'!K44*'Female Barely'!AO44)+('Female Somewhat'!K44*'Female Somewhat'!AO44)+('Female Active'!K44*'Female Active'!AO44)+('Female Highly'!K44*'Female Highly'!AO44)</f>
        <v>656.80076922280421</v>
      </c>
      <c r="H44" s="58">
        <f>('Female Inactive'!K44*'Female Inactive'!AU44)+('Female Barely'!K44*'Female Barely'!AU44)+('Female Somewhat'!K44*'Female Somewhat'!AU44)+('Female Active'!K44*'Female Active'!AU44)+('Female Highly'!K44*'Female Highly'!AU44)</f>
        <v>29.597833744713522</v>
      </c>
      <c r="I44" s="58">
        <f t="shared" si="0"/>
        <v>3455.6574322292226</v>
      </c>
      <c r="J44" s="58">
        <f>('Female Inactive'!L44+'Female Barely'!L44+'Female Somewhat'!L44+'Female Active'!L44+'Female Highly'!L44)</f>
        <v>59.177669047124255</v>
      </c>
      <c r="K44" s="58">
        <f t="shared" si="1"/>
        <v>655.66293362676663</v>
      </c>
    </row>
    <row r="45" spans="1:11">
      <c r="A45" s="58">
        <v>47</v>
      </c>
      <c r="B45" s="58">
        <f>'Female Inactive'!K45+'Female Barely'!K45+'Female Somewhat'!K45+'Female Active'!K45+'Female Highly'!K45</f>
        <v>49285.159397326097</v>
      </c>
      <c r="C45" s="58">
        <f>('Female Inactive'!K45*'Female Inactive'!W45)+('Female Barely'!K45*'Female Barely'!W45)+('Female Somewhat'!K45*'Female Somewhat'!W45)+('Female Active'!K45*'Female Active'!W45)+('Female Highly'!K45*'Female Highly'!W45)</f>
        <v>19.710168454780614</v>
      </c>
      <c r="D45" s="58">
        <f>('Female Inactive'!K45*'Female Inactive'!AC45)+('Female Barely'!K45*'Female Barely'!AC45)+('Female Somewhat'!K45*'Female Somewhat'!AC45)+('Female Active'!K45*'Female Active'!AC45)+('Female Highly'!K45*'Female Highly'!AC45)</f>
        <v>78.791768135668079</v>
      </c>
      <c r="E45" s="58">
        <f>('Female Inactive'!K45*'Female Inactive'!BA45)+('Female Barely'!K45*'Female Barely'!BA45)+('Female Somewhat'!K45*'Female Somewhat'!BA45)+('Female Active'!K45*'Female Active'!BA45)+('Female Highly'!K45*'Female Highly'!BA45)</f>
        <v>2843.136019054944</v>
      </c>
      <c r="F45" s="58">
        <f>('Female Inactive'!K45*'Female Inactive'!AI45)+('Female Barely'!K45*'Female Barely'!AI45)+('Female Somewhat'!K45*'Female Somewhat'!AI45)+('Female Active'!K45*'Female Active'!AI45)+('Female Highly'!K45*'Female Highly'!AI45)</f>
        <v>24.63655819066669</v>
      </c>
      <c r="G45" s="58">
        <f>('Female Inactive'!K45*'Female Inactive'!AO45)+('Female Barely'!K45*'Female Barely'!AO45)+('Female Somewhat'!K45*'Female Somewhat'!AO45)+('Female Active'!K45*'Female Active'!AO45)+('Female Highly'!K45*'Female Highly'!AO45)</f>
        <v>748.31972734956241</v>
      </c>
      <c r="H45" s="58">
        <f>('Female Inactive'!K45*'Female Inactive'!AU45)+('Female Barely'!K45*'Female Barely'!AU45)+('Female Somewhat'!K45*'Female Somewhat'!AU45)+('Female Active'!K45*'Female Active'!AU45)+('Female Highly'!K45*'Female Highly'!AU45)</f>
        <v>34.487698966064528</v>
      </c>
      <c r="I45" s="58">
        <f t="shared" si="0"/>
        <v>3749.0819401516865</v>
      </c>
      <c r="J45" s="58">
        <f>('Female Inactive'!L45+'Female Barely'!L45+'Female Somewhat'!L45+'Female Active'!L45+'Female Highly'!L45)</f>
        <v>59.106698732346089</v>
      </c>
      <c r="K45" s="58">
        <f t="shared" si="1"/>
        <v>714.84060267389088</v>
      </c>
    </row>
    <row r="46" spans="1:11">
      <c r="A46" s="58">
        <v>48</v>
      </c>
      <c r="B46" s="58">
        <f>'Female Inactive'!K46+'Female Barely'!K46+'Female Somewhat'!K46+'Female Active'!K46+'Female Highly'!K46</f>
        <v>49226.052698593747</v>
      </c>
      <c r="C46" s="58">
        <f>('Female Inactive'!K46*'Female Inactive'!W46)+('Female Barely'!K46*'Female Barely'!W46)+('Female Somewhat'!K46*'Female Somewhat'!W46)+('Female Active'!K46*'Female Active'!W46)+('Female Highly'!K46*'Female Highly'!W46)</f>
        <v>29.526847991141103</v>
      </c>
      <c r="D46" s="58">
        <f>('Female Inactive'!K46*'Female Inactive'!AC46)+('Female Barely'!K46*'Female Barely'!AC46)+('Female Somewhat'!K46*'Female Somewhat'!AC46)+('Female Active'!K46*'Female Active'!AC46)+('Female Highly'!K46*'Female Highly'!AC46)</f>
        <v>93.438936955148705</v>
      </c>
      <c r="E46" s="58">
        <f>('Female Inactive'!K46*'Female Inactive'!BA46)+('Female Barely'!K46*'Female Barely'!BA46)+('Female Somewhat'!K46*'Female Somewhat'!BA46)+('Female Active'!K46*'Female Active'!BA46)+('Female Highly'!K46*'Female Highly'!BA46)</f>
        <v>3014.50078533852</v>
      </c>
      <c r="F46" s="58">
        <f>('Female Inactive'!K46*'Female Inactive'!AI46)+('Female Barely'!K46*'Female Barely'!AI46)+('Female Somewhat'!K46*'Female Somewhat'!AI46)+('Female Active'!K46*'Female Active'!AI46)+('Female Highly'!K46*'Female Highly'!AI46)</f>
        <v>24.607048662590767</v>
      </c>
      <c r="G46" s="58">
        <f>('Female Inactive'!K46*'Female Inactive'!AO46)+('Female Barely'!K46*'Female Barely'!AO46)+('Female Somewhat'!K46*'Female Somewhat'!AO46)+('Female Active'!K46*'Female Active'!AO46)+('Female Highly'!K46*'Female Highly'!AO46)</f>
        <v>839.44308439869496</v>
      </c>
      <c r="H46" s="58">
        <f>('Female Inactive'!K46*'Female Inactive'!AU46)+('Female Barely'!K46*'Female Barely'!AU46)+('Female Somewhat'!K46*'Female Somewhat'!AU46)+('Female Active'!K46*'Female Active'!AU46)+('Female Highly'!K46*'Female Highly'!AU46)</f>
        <v>39.36530732967347</v>
      </c>
      <c r="I46" s="58">
        <f t="shared" si="0"/>
        <v>4040.8820106757694</v>
      </c>
      <c r="J46" s="58">
        <f>('Female Inactive'!L46+'Female Barely'!L46+'Female Somewhat'!L46+'Female Active'!L46+'Female Highly'!L46)</f>
        <v>59.035813553976126</v>
      </c>
      <c r="K46" s="58">
        <f t="shared" si="1"/>
        <v>773.94730140623699</v>
      </c>
    </row>
    <row r="47" spans="1:11">
      <c r="A47" s="58">
        <v>49</v>
      </c>
      <c r="B47" s="58">
        <f>'Female Inactive'!K47+'Female Barely'!K47+'Female Somewhat'!K47+'Female Active'!K47+'Female Highly'!K47</f>
        <v>49167.016885039768</v>
      </c>
      <c r="C47" s="58">
        <f>('Female Inactive'!K47*'Female Inactive'!W47)+('Female Barely'!K47*'Female Barely'!W47)+('Female Somewhat'!K47*'Female Somewhat'!W47)+('Female Active'!K47*'Female Active'!W47)+('Female Highly'!K47*'Female Highly'!W47)</f>
        <v>39.317990608742221</v>
      </c>
      <c r="D47" s="58">
        <f>('Female Inactive'!K47*'Female Inactive'!AC47)+('Female Barely'!K47*'Female Barely'!AC47)+('Female Somewhat'!K47*'Female Somewhat'!AC47)+('Female Active'!K47*'Female Active'!AC47)+('Female Highly'!K47*'Female Highly'!AC47)</f>
        <v>108.04639409968998</v>
      </c>
      <c r="E47" s="58">
        <f>('Female Inactive'!K47*'Female Inactive'!BA47)+('Female Barely'!K47*'Female Barely'!BA47)+('Female Somewhat'!K47*'Female Somewhat'!BA47)+('Female Active'!K47*'Female Active'!BA47)+('Female Highly'!K47*'Female Highly'!BA47)</f>
        <v>3184.7228275243715</v>
      </c>
      <c r="F47" s="58">
        <f>('Female Inactive'!K47*'Female Inactive'!AI47)+('Female Barely'!K47*'Female Barely'!AI47)+('Female Somewhat'!K47*'Female Somewhat'!AI47)+('Female Active'!K47*'Female Active'!AI47)+('Female Highly'!K47*'Female Highly'!AI47)</f>
        <v>24.57757422705836</v>
      </c>
      <c r="G47" s="58">
        <f>('Female Inactive'!K47*'Female Inactive'!AO47)+('Female Barely'!K47*'Female Barely'!AO47)+('Female Somewhat'!K47*'Female Somewhat'!AO47)+('Female Active'!K47*'Female Active'!AO47)+('Female Highly'!K47*'Female Highly'!AO47)</f>
        <v>930.17220098842211</v>
      </c>
      <c r="H47" s="58">
        <f>('Female Inactive'!K47*'Female Inactive'!AU47)+('Female Barely'!K47*'Female Barely'!AU47)+('Female Somewhat'!K47*'Female Somewhat'!AU47)+('Female Active'!K47*'Female Active'!AU47)+('Female Highly'!K47*'Female Highly'!AU47)</f>
        <v>44.23068167441803</v>
      </c>
      <c r="I47" s="58">
        <f t="shared" si="0"/>
        <v>4331.0676691227018</v>
      </c>
      <c r="J47" s="58">
        <f>('Female Inactive'!L47+'Female Barely'!L47+'Female Somewhat'!L47+'Female Active'!L47+'Female Highly'!L47)</f>
        <v>58.965013409813409</v>
      </c>
      <c r="K47" s="58">
        <f t="shared" si="1"/>
        <v>832.98311496021313</v>
      </c>
    </row>
    <row r="48" spans="1:11">
      <c r="A48" s="58">
        <v>50</v>
      </c>
      <c r="B48" s="58">
        <f>'Female Inactive'!K48+'Female Barely'!K48+'Female Somewhat'!K48+'Female Active'!K48+'Female Highly'!K48</f>
        <v>49108.051871629956</v>
      </c>
      <c r="C48" s="58">
        <f>('Female Inactive'!K48*'Female Inactive'!W48)+('Female Barely'!K48*'Female Barely'!W48)+('Female Somewhat'!K48*'Female Somewhat'!W48)+('Female Active'!K48*'Female Active'!W48)+('Female Highly'!K48*'Female Highly'!W48)</f>
        <v>49.083645834483718</v>
      </c>
      <c r="D48" s="58">
        <f>('Female Inactive'!K48*'Female Inactive'!AC48)+('Female Barely'!K48*'Female Barely'!AC48)+('Female Somewhat'!K48*'Female Somewhat'!AC48)+('Female Active'!K48*'Female Active'!AC48)+('Female Highly'!K48*'Female Highly'!AC48)</f>
        <v>122.6142229008933</v>
      </c>
      <c r="E48" s="58">
        <f>('Female Inactive'!K48*'Female Inactive'!BA48)+('Female Barely'!K48*'Female Barely'!BA48)+('Female Somewhat'!K48*'Female Somewhat'!BA48)+('Female Active'!K48*'Female Active'!BA48)+('Female Highly'!K48*'Female Highly'!BA48)</f>
        <v>3353.8108787659803</v>
      </c>
      <c r="F48" s="58">
        <f>('Female Inactive'!K48*'Female Inactive'!AI48)+('Female Barely'!K48*'Female Barely'!AI48)+('Female Somewhat'!K48*'Female Somewhat'!AI48)+('Female Active'!K48*'Female Active'!AI48)+('Female Highly'!K48*'Female Highly'!AI48)</f>
        <v>24.548134819739584</v>
      </c>
      <c r="G48" s="58">
        <f>('Female Inactive'!K48*'Female Inactive'!AO48)+('Female Barely'!K48*'Female Barely'!AO48)+('Female Somewhat'!K48*'Female Somewhat'!AO48)+('Female Active'!K48*'Female Active'!AO48)+('Female Highly'!K48*'Female Highly'!AO48)</f>
        <v>1020.5084334478378</v>
      </c>
      <c r="H48" s="58">
        <f>('Female Inactive'!K48*'Female Inactive'!AU48)+('Female Barely'!K48*'Female Barely'!AU48)+('Female Somewhat'!K48*'Female Somewhat'!AU48)+('Female Active'!K48*'Female Active'!AU48)+('Female Highly'!K48*'Female Highly'!AU48)</f>
        <v>49.083844785509285</v>
      </c>
      <c r="I48" s="58">
        <f t="shared" si="0"/>
        <v>4619.6491605544443</v>
      </c>
      <c r="J48" s="58">
        <f>('Female Inactive'!L48+'Female Barely'!L48+'Female Somewhat'!L48+'Female Active'!L48+'Female Highly'!L48)</f>
        <v>83.412683916592727</v>
      </c>
      <c r="K48" s="58">
        <f t="shared" si="1"/>
        <v>891.94812837002655</v>
      </c>
    </row>
    <row r="49" spans="1:11">
      <c r="A49" s="58">
        <v>51</v>
      </c>
      <c r="B49" s="58">
        <f>'Female Inactive'!K49+'Female Barely'!K49+'Female Somewhat'!K49+'Female Active'!K49+'Female Highly'!K49</f>
        <v>49024.639187713365</v>
      </c>
      <c r="C49" s="58">
        <f>('Female Inactive'!K49*'Female Inactive'!W49)+('Female Barely'!K49*'Female Barely'!W49)+('Female Somewhat'!K49*'Female Somewhat'!W49)+('Female Active'!K49*'Female Active'!W49)+('Female Highly'!K49*'Female Highly'!W49)</f>
        <v>68.586730155744746</v>
      </c>
      <c r="D49" s="58">
        <f>('Female Inactive'!K49*'Female Inactive'!AC49)+('Female Barely'!K49*'Female Barely'!AC49)+('Female Somewhat'!K49*'Female Somewhat'!AC49)+('Female Active'!K49*'Female Active'!AC49)+('Female Highly'!K49*'Female Highly'!AC49)</f>
        <v>146.8504615373142</v>
      </c>
      <c r="E49" s="58">
        <f>('Female Inactive'!K49*'Female Inactive'!BA49)+('Female Barely'!K49*'Female Barely'!BA49)+('Female Somewhat'!K49*'Female Somewhat'!BA49)+('Female Active'!K49*'Female Active'!BA49)+('Female Highly'!K49*'Female Highly'!BA49)</f>
        <v>3569.6635152671915</v>
      </c>
      <c r="F49" s="58">
        <f>('Female Inactive'!K49*'Female Inactive'!AI49)+('Female Barely'!K49*'Female Barely'!AI49)+('Female Somewhat'!K49*'Female Somewhat'!AI49)+('Female Active'!K49*'Female Active'!AI49)+('Female Highly'!K49*'Female Highly'!AI49)</f>
        <v>29.40628618293632</v>
      </c>
      <c r="G49" s="58">
        <f>('Female Inactive'!K49*'Female Inactive'!AO49)+('Female Barely'!K49*'Female Barely'!AO49)+('Female Somewhat'!K49*'Female Somewhat'!AO49)+('Female Active'!K49*'Female Active'!AO49)+('Female Highly'!K49*'Female Highly'!AO49)</f>
        <v>1129.0607515310389</v>
      </c>
      <c r="H49" s="58">
        <f>('Female Inactive'!K49*'Female Inactive'!AU49)+('Female Barely'!K49*'Female Barely'!AU49)+('Female Somewhat'!K49*'Female Somewhat'!AU49)+('Female Active'!K49*'Female Active'!AU49)+('Female Highly'!K49*'Female Highly'!AU49)</f>
        <v>53.897953480419353</v>
      </c>
      <c r="I49" s="58">
        <f t="shared" si="0"/>
        <v>4997.465698154645</v>
      </c>
      <c r="J49" s="58">
        <f>('Female Inactive'!L49+'Female Barely'!L49+'Female Somewhat'!L49+'Female Active'!L49+'Female Highly'!L49)</f>
        <v>83.271004434448599</v>
      </c>
      <c r="K49" s="58">
        <f t="shared" si="1"/>
        <v>975.36081228661931</v>
      </c>
    </row>
    <row r="50" spans="1:11">
      <c r="A50" s="58">
        <v>52</v>
      </c>
      <c r="B50" s="58">
        <f>'Female Inactive'!K50+'Female Barely'!K50+'Female Somewhat'!K50+'Female Active'!K50+'Female Highly'!K50</f>
        <v>48941.368183278915</v>
      </c>
      <c r="C50" s="58">
        <f>('Female Inactive'!K50*'Female Inactive'!W50)+('Female Barely'!K50*'Female Barely'!W50)+('Female Somewhat'!K50*'Female Somewhat'!W50)+('Female Active'!K50*'Female Active'!W50)+('Female Highly'!K50*'Female Highly'!W50)</f>
        <v>88.015609138253353</v>
      </c>
      <c r="D50" s="58">
        <f>('Female Inactive'!K50*'Female Inactive'!AC50)+('Female Barely'!K50*'Female Barely'!AC50)+('Female Somewhat'!K50*'Female Somewhat'!AC50)+('Female Active'!K50*'Female Active'!AC50)+('Female Highly'!K50*'Female Highly'!AC50)</f>
        <v>170.99172821958902</v>
      </c>
      <c r="E50" s="58">
        <f>('Female Inactive'!K50*'Female Inactive'!BA50)+('Female Barely'!K50*'Female Barely'!BA50)+('Female Somewhat'!K50*'Female Somewhat'!BA50)+('Female Active'!K50*'Female Active'!BA50)+('Female Highly'!K50*'Female Highly'!BA50)</f>
        <v>3783.5963295946667</v>
      </c>
      <c r="F50" s="58">
        <f>('Female Inactive'!K50*'Female Inactive'!AI50)+('Female Barely'!K50*'Female Barely'!AI50)+('Female Somewhat'!K50*'Female Somewhat'!AI50)+('Female Active'!K50*'Female Active'!AI50)+('Female Highly'!K50*'Female Highly'!AI50)</f>
        <v>34.247385861461538</v>
      </c>
      <c r="G50" s="58">
        <f>('Female Inactive'!K50*'Female Inactive'!AO50)+('Female Barely'!K50*'Female Barely'!AO50)+('Female Somewhat'!K50*'Female Somewhat'!AO50)+('Female Active'!K50*'Female Active'!AO50)+('Female Highly'!K50*'Female Highly'!AO50)</f>
        <v>1236.9883165641588</v>
      </c>
      <c r="H50" s="58">
        <f>('Female Inactive'!K50*'Female Inactive'!AU50)+('Female Barely'!K50*'Female Barely'!AU50)+('Female Somewhat'!K50*'Female Somewhat'!AU50)+('Female Active'!K50*'Female Active'!AU50)+('Female Highly'!K50*'Female Highly'!AU50)</f>
        <v>58.695090226961383</v>
      </c>
      <c r="I50" s="58">
        <f t="shared" si="0"/>
        <v>5372.5344596050909</v>
      </c>
      <c r="J50" s="58">
        <f>('Female Inactive'!L50+'Female Barely'!L50+'Female Somewhat'!L50+'Female Active'!L50+'Female Highly'!L50)</f>
        <v>83.129565683918912</v>
      </c>
      <c r="K50" s="58">
        <f t="shared" si="1"/>
        <v>1058.6318167210679</v>
      </c>
    </row>
    <row r="51" spans="1:11">
      <c r="A51" s="58">
        <v>53</v>
      </c>
      <c r="B51" s="58">
        <f>'Female Inactive'!K51+'Female Barely'!K51+'Female Somewhat'!K51+'Female Active'!K51+'Female Highly'!K51</f>
        <v>48858.238617594994</v>
      </c>
      <c r="C51" s="58">
        <f>('Female Inactive'!K51*'Female Inactive'!W51)+('Female Barely'!K51*'Female Barely'!W51)+('Female Somewhat'!K51*'Female Somewhat'!W51)+('Female Active'!K51*'Female Active'!W51)+('Female Highly'!K51*'Female Highly'!W51)</f>
        <v>107.37049344782972</v>
      </c>
      <c r="D51" s="58">
        <f>('Female Inactive'!K51*'Female Inactive'!AC51)+('Female Barely'!K51*'Female Barely'!AC51)+('Female Somewhat'!K51*'Female Somewhat'!AC51)+('Female Active'!K51*'Female Active'!AC51)+('Female Highly'!K51*'Female Highly'!AC51)</f>
        <v>195.03830883600477</v>
      </c>
      <c r="E51" s="58">
        <f>('Female Inactive'!K51*'Female Inactive'!BA51)+('Female Barely'!K51*'Female Barely'!BA51)+('Female Somewhat'!K51*'Female Somewhat'!BA51)+('Female Active'!K51*'Female Active'!BA51)+('Female Highly'!K51*'Female Highly'!BA51)</f>
        <v>3995.6283816410255</v>
      </c>
      <c r="F51" s="58">
        <f>('Female Inactive'!K51*'Female Inactive'!AI51)+('Female Barely'!K51*'Female Barely'!AI51)+('Female Somewhat'!K51*'Female Somewhat'!AI51)+('Female Active'!K51*'Female Active'!AI51)+('Female Highly'!K51*'Female Highly'!AI51)</f>
        <v>39.071478249280929</v>
      </c>
      <c r="G51" s="58">
        <f>('Female Inactive'!K51*'Female Inactive'!AO51)+('Female Barely'!K51*'Female Barely'!AO51)+('Female Somewhat'!K51*'Female Somewhat'!AO51)+('Female Active'!K51*'Female Active'!AO51)+('Female Highly'!K51*'Female Highly'!AO51)</f>
        <v>1344.2939472375963</v>
      </c>
      <c r="H51" s="58">
        <f>('Female Inactive'!K51*'Female Inactive'!AU51)+('Female Barely'!K51*'Female Barely'!AU51)+('Female Somewhat'!K51*'Female Somewhat'!AU51)+('Female Active'!K51*'Female Active'!AU51)+('Female Highly'!K51*'Female Highly'!AU51)</f>
        <v>63.475299179422855</v>
      </c>
      <c r="I51" s="58">
        <f t="shared" si="0"/>
        <v>5744.8779085911601</v>
      </c>
      <c r="J51" s="58">
        <f>('Female Inactive'!L51+'Female Barely'!L51+'Female Somewhat'!L51+'Female Active'!L51+'Female Highly'!L51)</f>
        <v>82.98836724449059</v>
      </c>
      <c r="K51" s="58">
        <f t="shared" si="1"/>
        <v>1141.7613824049868</v>
      </c>
    </row>
    <row r="52" spans="1:11">
      <c r="A52" s="58">
        <v>54</v>
      </c>
      <c r="B52" s="58">
        <f>'Female Inactive'!K52+'Female Barely'!K52+'Female Somewhat'!K52+'Female Active'!K52+'Female Highly'!K52</f>
        <v>48775.250250350509</v>
      </c>
      <c r="C52" s="58">
        <f>('Female Inactive'!K52*'Female Inactive'!W52)+('Female Barely'!K52*'Female Barely'!W52)+('Female Somewhat'!K52*'Female Somewhat'!W52)+('Female Active'!K52*'Female Active'!W52)+('Female Highly'!K52*'Female Highly'!W52)</f>
        <v>126.6515932326557</v>
      </c>
      <c r="D52" s="58">
        <f>('Female Inactive'!K52*'Female Inactive'!AC52)+('Female Barely'!K52*'Female Barely'!AC52)+('Female Somewhat'!K52*'Female Somewhat'!AC52)+('Female Active'!K52*'Female Active'!AC52)+('Female Highly'!K52*'Female Highly'!AC52)</f>
        <v>218.99048869120935</v>
      </c>
      <c r="E52" s="58">
        <f>('Female Inactive'!K52*'Female Inactive'!BA52)+('Female Barely'!K52*'Female Barely'!BA52)+('Female Somewhat'!K52*'Female Somewhat'!BA52)+('Female Active'!K52*'Female Active'!BA52)+('Female Highly'!K52*'Female Highly'!BA52)</f>
        <v>4205.7790230751843</v>
      </c>
      <c r="F52" s="58">
        <f>('Female Inactive'!K52*'Female Inactive'!AI52)+('Female Barely'!K52*'Female Barely'!AI52)+('Female Somewhat'!K52*'Female Somewhat'!AI52)+('Female Active'!K52*'Female Active'!AI52)+('Female Highly'!K52*'Female Highly'!AI52)</f>
        <v>43.878607615462805</v>
      </c>
      <c r="G52" s="58">
        <f>('Female Inactive'!K52*'Female Inactive'!AO52)+('Female Barely'!K52*'Female Barely'!AO52)+('Female Somewhat'!K52*'Female Somewhat'!AO52)+('Female Active'!K52*'Female Active'!AO52)+('Female Highly'!K52*'Female Highly'!AO52)</f>
        <v>1450.9804505780587</v>
      </c>
      <c r="H52" s="58">
        <f>('Female Inactive'!K52*'Female Inactive'!AU52)+('Female Barely'!K52*'Female Barely'!AU52)+('Female Somewhat'!K52*'Female Somewhat'!AU52)+('Female Active'!K52*'Female Active'!AU52)+('Female Highly'!K52*'Female Highly'!AU52)</f>
        <v>68.238624368379504</v>
      </c>
      <c r="I52" s="58">
        <f t="shared" si="0"/>
        <v>6114.5187875609499</v>
      </c>
      <c r="J52" s="58">
        <f>('Female Inactive'!L52+'Female Barely'!L52+'Female Somewhat'!L52+'Female Active'!L52+'Female Highly'!L52)</f>
        <v>82.847408686988132</v>
      </c>
      <c r="K52" s="58">
        <f t="shared" si="1"/>
        <v>1224.7497496494773</v>
      </c>
    </row>
    <row r="53" spans="1:11">
      <c r="A53" s="58">
        <v>55</v>
      </c>
      <c r="B53" s="58">
        <f>'Female Inactive'!K53+'Female Barely'!K53+'Female Somewhat'!K53+'Female Active'!K53+'Female Highly'!K53</f>
        <v>48692.402841663512</v>
      </c>
      <c r="C53" s="58">
        <f>('Female Inactive'!K53*'Female Inactive'!W53)+('Female Barely'!K53*'Female Barely'!W53)+('Female Somewhat'!K53*'Female Somewhat'!W53)+('Female Active'!K53*'Female Active'!W53)+('Female Highly'!K53*'Female Highly'!W53)</f>
        <v>145.8591182230052</v>
      </c>
      <c r="D53" s="58">
        <f>('Female Inactive'!K53*'Female Inactive'!AC53)+('Female Barely'!K53*'Female Barely'!AC53)+('Female Somewhat'!K53*'Female Somewhat'!AC53)+('Female Active'!K53*'Female Active'!AC53)+('Female Highly'!K53*'Female Highly'!AC53)</f>
        <v>242.84855222412659</v>
      </c>
      <c r="E53" s="58">
        <f>('Female Inactive'!K53*'Female Inactive'!BA53)+('Female Barely'!K53*'Female Barely'!BA53)+('Female Somewhat'!K53*'Female Somewhat'!BA53)+('Female Active'!K53*'Female Active'!BA53)+('Female Highly'!K53*'Female Highly'!BA53)</f>
        <v>4414.0678956731317</v>
      </c>
      <c r="F53" s="58">
        <f>('Female Inactive'!K53*'Female Inactive'!AI53)+('Female Barely'!K53*'Female Barely'!AI53)+('Female Somewhat'!K53*'Female Somewhat'!AI53)+('Female Active'!K53*'Female Active'!AI53)+('Female Highly'!K53*'Female Highly'!AI53)</f>
        <v>48.668818114991048</v>
      </c>
      <c r="G53" s="58">
        <f>('Female Inactive'!K53*'Female Inactive'!AO53)+('Female Barely'!K53*'Female Barely'!AO53)+('Female Somewhat'!K53*'Female Somewhat'!AO53)+('Female Active'!K53*'Female Active'!AO53)+('Female Highly'!K53*'Female Highly'!AO53)</f>
        <v>1557.0506222211891</v>
      </c>
      <c r="H53" s="58">
        <f>('Female Inactive'!K53*'Female Inactive'!AU53)+('Female Barely'!K53*'Female Barely'!AU53)+('Female Somewhat'!K53*'Female Somewhat'!AU53)+('Female Active'!K53*'Female Active'!AU53)+('Female Highly'!K53*'Female Highly'!AU53)</f>
        <v>72.985109717173259</v>
      </c>
      <c r="I53" s="58">
        <f t="shared" si="0"/>
        <v>6481.4801161736168</v>
      </c>
      <c r="J53" s="58">
        <f>('Female Inactive'!L53+'Female Barely'!L53+'Female Somewhat'!L53+'Female Active'!L53+'Female Highly'!L53)</f>
        <v>136.1479097759487</v>
      </c>
      <c r="K53" s="58">
        <f t="shared" si="1"/>
        <v>1307.5971583364653</v>
      </c>
    </row>
    <row r="54" spans="1:11">
      <c r="A54" s="58">
        <v>56</v>
      </c>
      <c r="B54" s="58">
        <f>'Female Inactive'!K54+'Female Barely'!K54+'Female Somewhat'!K54+'Female Active'!K54+'Female Highly'!K54</f>
        <v>48556.254931887568</v>
      </c>
      <c r="C54" s="58">
        <f>('Female Inactive'!K54*'Female Inactive'!W54)+('Female Barely'!K54*'Female Barely'!W54)+('Female Somewhat'!K54*'Female Somewhat'!W54)+('Female Active'!K54*'Female Active'!W54)+('Female Highly'!K54*'Female Highly'!W54)</f>
        <v>179.32674045475645</v>
      </c>
      <c r="D54" s="58">
        <f>('Female Inactive'!K54*'Female Inactive'!AC54)+('Female Barely'!K54*'Female Barely'!AC54)+('Female Somewhat'!K54*'Female Somewhat'!AC54)+('Female Active'!K54*'Female Active'!AC54)+('Female Highly'!K54*'Female Highly'!AC54)</f>
        <v>280.80316452118865</v>
      </c>
      <c r="E54" s="58">
        <f>('Female Inactive'!K54*'Female Inactive'!BA54)+('Female Barely'!K54*'Female Barely'!BA54)+('Female Somewhat'!K54*'Female Somewhat'!BA54)+('Female Active'!K54*'Female Active'!BA54)+('Female Highly'!K54*'Female Highly'!BA54)</f>
        <v>4663.2591603721421</v>
      </c>
      <c r="F54" s="58">
        <f>('Female Inactive'!K54*'Female Inactive'!AI54)+('Female Barely'!K54*'Female Barely'!AI54)+('Female Somewhat'!K54*'Female Somewhat'!AI54)+('Female Active'!K54*'Female Active'!AI54)+('Female Highly'!K54*'Female Highly'!AI54)</f>
        <v>58.233488610180245</v>
      </c>
      <c r="G54" s="58">
        <f>('Female Inactive'!K54*'Female Inactive'!AO54)+('Female Barely'!K54*'Female Barely'!AO54)+('Female Somewhat'!K54*'Female Somewhat'!AO54)+('Female Active'!K54*'Female Active'!AO54)+('Female Highly'!K54*'Female Highly'!AO54)</f>
        <v>1651.3007759517479</v>
      </c>
      <c r="H54" s="58">
        <f>('Female Inactive'!K54*'Female Inactive'!AU54)+('Female Barely'!K54*'Female Barely'!AU54)+('Female Somewhat'!K54*'Female Somewhat'!AU54)+('Female Active'!K54*'Female Active'!AU54)+('Female Highly'!K54*'Female Highly'!AU54)</f>
        <v>87.324170062237641</v>
      </c>
      <c r="I54" s="58">
        <f t="shared" si="0"/>
        <v>6920.2474999722526</v>
      </c>
      <c r="J54" s="58">
        <f>('Female Inactive'!L54+'Female Barely'!L54+'Female Somewhat'!L54+'Female Active'!L54+'Female Highly'!L54)</f>
        <v>135.76723160513006</v>
      </c>
      <c r="K54" s="58">
        <f t="shared" si="1"/>
        <v>1443.7450681124139</v>
      </c>
    </row>
    <row r="55" spans="1:11">
      <c r="A55" s="58">
        <v>57</v>
      </c>
      <c r="B55" s="58">
        <f>'Female Inactive'!K55+'Female Barely'!K55+'Female Somewhat'!K55+'Female Active'!K55+'Female Highly'!K55</f>
        <v>48420.487700282443</v>
      </c>
      <c r="C55" s="58">
        <f>('Female Inactive'!K55*'Female Inactive'!W55)+('Female Barely'!K55*'Female Barely'!W55)+('Female Somewhat'!K55*'Female Somewhat'!W55)+('Female Active'!K55*'Female Active'!W55)+('Female Highly'!K55*'Female Highly'!W55)</f>
        <v>212.58234460341808</v>
      </c>
      <c r="D55" s="58">
        <f>('Female Inactive'!K55*'Female Inactive'!AC55)+('Female Barely'!K55*'Female Barely'!AC55)+('Female Somewhat'!K55*'Female Somewhat'!AC55)+('Female Active'!K55*'Female Active'!AC55)+('Female Highly'!K55*'Female Highly'!AC55)</f>
        <v>318.51256258481624</v>
      </c>
      <c r="E55" s="58">
        <f>('Female Inactive'!K55*'Female Inactive'!BA55)+('Female Barely'!K55*'Female Barely'!BA55)+('Female Somewhat'!K55*'Female Somewhat'!BA55)+('Female Active'!K55*'Female Active'!BA55)+('Female Highly'!K55*'Female Highly'!BA55)</f>
        <v>4909.3606170757939</v>
      </c>
      <c r="F55" s="58">
        <f>('Female Inactive'!K55*'Female Inactive'!AI55)+('Female Barely'!K55*'Female Barely'!AI55)+('Female Somewhat'!K55*'Female Somewhat'!AI55)+('Female Active'!K55*'Female Active'!AI55)+('Female Highly'!K55*'Female Highly'!AI55)</f>
        <v>67.742382827079666</v>
      </c>
      <c r="G55" s="58">
        <f>('Female Inactive'!K55*'Female Inactive'!AO55)+('Female Barely'!K55*'Female Barely'!AO55)+('Female Somewhat'!K55*'Female Somewhat'!AO55)+('Female Active'!K55*'Female Active'!AO55)+('Female Highly'!K55*'Female Highly'!AO55)</f>
        <v>1744.8053910275275</v>
      </c>
      <c r="H55" s="58">
        <f>('Female Inactive'!K55*'Female Inactive'!AU55)+('Female Barely'!K55*'Female Barely'!AU55)+('Female Somewhat'!K55*'Female Somewhat'!AU55)+('Female Active'!K55*'Female Active'!AU55)+('Female Highly'!K55*'Female Highly'!AU55)</f>
        <v>101.57816225211045</v>
      </c>
      <c r="I55" s="58">
        <f t="shared" si="0"/>
        <v>7354.5814603707458</v>
      </c>
      <c r="J55" s="58">
        <f>('Female Inactive'!L55+'Female Barely'!L55+'Female Somewhat'!L55+'Female Active'!L55+'Female Highly'!L55)</f>
        <v>135.38761752309679</v>
      </c>
      <c r="K55" s="58">
        <f t="shared" si="1"/>
        <v>1579.512299717544</v>
      </c>
    </row>
    <row r="56" spans="1:11">
      <c r="A56" s="58">
        <v>58</v>
      </c>
      <c r="B56" s="58">
        <f>'Female Inactive'!K56+'Female Barely'!K56+'Female Somewhat'!K56+'Female Active'!K56+'Female Highly'!K56</f>
        <v>48285.100082759338</v>
      </c>
      <c r="C56" s="58">
        <f>('Female Inactive'!K56*'Female Inactive'!W56)+('Female Barely'!K56*'Female Barely'!W56)+('Female Somewhat'!K56*'Female Somewhat'!W56)+('Female Active'!K56*'Female Active'!W56)+('Female Highly'!K56*'Female Highly'!W56)</f>
        <v>245.62694281965673</v>
      </c>
      <c r="D56" s="58">
        <f>('Female Inactive'!K56*'Female Inactive'!AC56)+('Female Barely'!K56*'Female Barely'!AC56)+('Female Somewhat'!K56*'Female Somewhat'!AC56)+('Female Active'!K56*'Female Active'!AC56)+('Female Highly'!K56*'Female Highly'!AC56)</f>
        <v>355.97793341966047</v>
      </c>
      <c r="E56" s="58">
        <f>('Female Inactive'!K56*'Female Inactive'!BA56)+('Female Barely'!K56*'Female Barely'!BA56)+('Female Somewhat'!K56*'Female Somewhat'!BA56)+('Female Active'!K56*'Female Active'!BA56)+('Female Highly'!K56*'Female Highly'!BA56)</f>
        <v>5152.4131780192993</v>
      </c>
      <c r="F56" s="58">
        <f>('Female Inactive'!K56*'Female Inactive'!AI56)+('Female Barely'!K56*'Female Barely'!AI56)+('Female Somewhat'!K56*'Female Somewhat'!AI56)+('Female Active'!K56*'Female Active'!AI56)+('Female Highly'!K56*'Female Highly'!AI56)</f>
        <v>77.195743092696745</v>
      </c>
      <c r="G56" s="58">
        <f>('Female Inactive'!K56*'Female Inactive'!AO56)+('Female Barely'!K56*'Female Barely'!AO56)+('Female Somewhat'!K56*'Female Somewhat'!AO56)+('Female Active'!K56*'Female Active'!AO56)+('Female Highly'!K56*'Female Highly'!AO56)</f>
        <v>1837.5689134741865</v>
      </c>
      <c r="H56" s="58">
        <f>('Female Inactive'!K56*'Female Inactive'!AU56)+('Female Barely'!K56*'Female Barely'!AU56)+('Female Somewhat'!K56*'Female Somewhat'!AU56)+('Female Active'!K56*'Female Active'!AU56)+('Female Highly'!K56*'Female Highly'!AU56)</f>
        <v>115.74746247375192</v>
      </c>
      <c r="I56" s="58">
        <f t="shared" si="0"/>
        <v>7784.5301732992521</v>
      </c>
      <c r="J56" s="58">
        <f>('Female Inactive'!L56+'Female Barely'!L56+'Female Somewhat'!L56+'Female Active'!L56+'Female Highly'!L56)</f>
        <v>135.00906507627079</v>
      </c>
      <c r="K56" s="58">
        <f t="shared" si="1"/>
        <v>1714.8999172406409</v>
      </c>
    </row>
    <row r="57" spans="1:11">
      <c r="A57" s="58">
        <v>59</v>
      </c>
      <c r="B57" s="58">
        <f>'Female Inactive'!K57+'Female Barely'!K57+'Female Somewhat'!K57+'Female Active'!K57+'Female Highly'!K57</f>
        <v>48150.091017683073</v>
      </c>
      <c r="C57" s="58">
        <f>('Female Inactive'!K57*'Female Inactive'!W57)+('Female Barely'!K57*'Female Barely'!W57)+('Female Somewhat'!K57*'Female Somewhat'!W57)+('Female Active'!K57*'Female Active'!W57)+('Female Highly'!K57*'Female Highly'!W57)</f>
        <v>278.46154027121224</v>
      </c>
      <c r="D57" s="58">
        <f>('Female Inactive'!K57*'Female Inactive'!AC57)+('Female Barely'!K57*'Female Barely'!AC57)+('Female Somewhat'!K57*'Female Somewhat'!AC57)+('Female Active'!K57*'Female Active'!AC57)+('Female Highly'!K57*'Female Highly'!AC57)</f>
        <v>393.20047776811879</v>
      </c>
      <c r="E57" s="58">
        <f>('Female Inactive'!K57*'Female Inactive'!BA57)+('Female Barely'!K57*'Female Barely'!BA57)+('Female Somewhat'!K57*'Female Somewhat'!BA57)+('Female Active'!K57*'Female Active'!BA57)+('Female Highly'!K57*'Female Highly'!BA57)</f>
        <v>5392.4576116801618</v>
      </c>
      <c r="F57" s="58">
        <f>('Female Inactive'!K57*'Female Inactive'!AI57)+('Female Barely'!K57*'Female Barely'!AI57)+('Female Somewhat'!K57*'Female Somewhat'!AI57)+('Female Active'!K57*'Female Active'!AI57)+('Female Highly'!K57*'Female Highly'!AI57)</f>
        <v>86.593810390166212</v>
      </c>
      <c r="G57" s="58">
        <f>('Female Inactive'!K57*'Female Inactive'!AO57)+('Female Barely'!K57*'Female Barely'!AO57)+('Female Somewhat'!K57*'Female Somewhat'!AO57)+('Female Active'!K57*'Female Active'!AO57)+('Female Highly'!K57*'Female Highly'!AO57)</f>
        <v>1929.5957579582366</v>
      </c>
      <c r="H57" s="58">
        <f>('Female Inactive'!K57*'Female Inactive'!AU57)+('Female Barely'!K57*'Female Barely'!AU57)+('Female Somewhat'!K57*'Female Somewhat'!AU57)+('Female Active'!K57*'Female Active'!AU57)+('Female Highly'!K57*'Female Highly'!AU57)</f>
        <v>129.83244475306012</v>
      </c>
      <c r="I57" s="58">
        <f t="shared" si="0"/>
        <v>8210.1416428209559</v>
      </c>
      <c r="J57" s="58">
        <f>('Female Inactive'!L57+'Female Barely'!L57+'Female Somewhat'!L57+'Female Active'!L57+'Female Highly'!L57)</f>
        <v>134.63157104323989</v>
      </c>
      <c r="K57" s="58">
        <f t="shared" si="1"/>
        <v>1849.9089823169118</v>
      </c>
    </row>
    <row r="58" spans="1:11">
      <c r="A58" s="58">
        <v>60</v>
      </c>
      <c r="B58" s="58">
        <f>'Female Inactive'!K58+'Female Barely'!K58+'Female Somewhat'!K58+'Female Active'!K58+'Female Highly'!K58</f>
        <v>48015.459446639834</v>
      </c>
      <c r="C58" s="58">
        <f>('Female Inactive'!K58*'Female Inactive'!W58)+('Female Barely'!K58*'Female Barely'!W58)+('Female Somewhat'!K58*'Female Somewhat'!W58)+('Female Active'!K58*'Female Active'!W58)+('Female Highly'!K58*'Female Highly'!W58)</f>
        <v>311.08713999447724</v>
      </c>
      <c r="D58" s="58">
        <f>('Female Inactive'!K58*'Female Inactive'!AC58)+('Female Barely'!K58*'Female Barely'!AC58)+('Female Somewhat'!K58*'Female Somewhat'!AC58)+('Female Active'!K58*'Female Active'!AC58)+('Female Highly'!K58*'Female Highly'!AC58)</f>
        <v>430.18138274218347</v>
      </c>
      <c r="E58" s="58">
        <f>('Female Inactive'!K58*'Female Inactive'!BA58)+('Female Barely'!K58*'Female Barely'!BA58)+('Female Somewhat'!K58*'Female Somewhat'!BA58)+('Female Active'!K58*'Female Active'!BA58)+('Female Highly'!K58*'Female Highly'!BA58)</f>
        <v>5629.5347646393557</v>
      </c>
      <c r="F58" s="58">
        <f>('Female Inactive'!K58*'Female Inactive'!AI58)+('Female Barely'!K58*'Female Barely'!AI58)+('Female Somewhat'!K58*'Female Somewhat'!AI58)+('Female Active'!K58*'Female Active'!AI58)+('Female Highly'!K58*'Female Highly'!AI58)</f>
        <v>95.936824942766009</v>
      </c>
      <c r="G58" s="58">
        <f>('Female Inactive'!K58*'Female Inactive'!AO58)+('Female Barely'!K58*'Female Barely'!AO58)+('Female Somewhat'!K58*'Female Somewhat'!AO58)+('Female Active'!K58*'Female Active'!AO58)+('Female Highly'!K58*'Female Highly'!AO58)</f>
        <v>2020.8903184252604</v>
      </c>
      <c r="H58" s="58">
        <f>('Female Inactive'!K58*'Female Inactive'!AU58)+('Female Barely'!K58*'Female Barely'!AU58)+('Female Somewhat'!K58*'Female Somewhat'!AU58)+('Female Active'!K58*'Female Active'!AU58)+('Female Highly'!K58*'Female Highly'!AU58)</f>
        <v>143.83348193735253</v>
      </c>
      <c r="I58" s="58">
        <f t="shared" si="0"/>
        <v>8631.4639126813963</v>
      </c>
      <c r="J58" s="58">
        <f>('Female Inactive'!L58+'Female Barely'!L58+'Female Somewhat'!L58+'Female Active'!L58+'Female Highly'!L58)</f>
        <v>206.02290246534034</v>
      </c>
      <c r="K58" s="58">
        <f t="shared" si="1"/>
        <v>1984.5405533601515</v>
      </c>
    </row>
    <row r="59" spans="1:11">
      <c r="A59" s="58">
        <v>61</v>
      </c>
      <c r="B59" s="58">
        <f>'Female Inactive'!K59+'Female Barely'!K59+'Female Somewhat'!K59+'Female Active'!K59+'Female Highly'!K59</f>
        <v>47809.436544174489</v>
      </c>
      <c r="C59" s="58">
        <f>('Female Inactive'!K59*'Female Inactive'!W59)+('Female Barely'!K59*'Female Barely'!W59)+('Female Somewhat'!K59*'Female Somewhat'!W59)+('Female Active'!K59*'Female Active'!W59)+('Female Highly'!K59*'Female Highly'!W59)</f>
        <v>357.22822778359443</v>
      </c>
      <c r="D59" s="58">
        <f>('Female Inactive'!K59*'Female Inactive'!AC59)+('Female Barely'!K59*'Female Barely'!AC59)+('Female Somewhat'!K59*'Female Somewhat'!AC59)+('Female Active'!K59*'Female Active'!AC59)+('Female Highly'!K59*'Female Highly'!AC59)</f>
        <v>485.15478237820253</v>
      </c>
      <c r="E59" s="58">
        <f>('Female Inactive'!K59*'Female Inactive'!BA59)+('Female Barely'!K59*'Female Barely'!BA59)+('Female Somewhat'!K59*'Female Somewhat'!BA59)+('Female Active'!K59*'Female Active'!BA59)+('Female Highly'!K59*'Female Highly'!BA59)</f>
        <v>5896.3879593778065</v>
      </c>
      <c r="F59" s="58">
        <f>('Female Inactive'!K59*'Female Inactive'!AI59)+('Female Barely'!K59*'Female Barely'!AI59)+('Female Somewhat'!K59*'Female Somewhat'!AI59)+('Female Active'!K59*'Female Active'!AI59)+('Female Highly'!K59*'Female Highly'!AI59)</f>
        <v>100.29686043904786</v>
      </c>
      <c r="G59" s="58">
        <f>('Female Inactive'!K59*'Female Inactive'!AO59)+('Female Barely'!K59*'Female Barely'!AO59)+('Female Somewhat'!K59*'Female Somewhat'!AO59)+('Female Active'!K59*'Female Active'!AO59)+('Female Highly'!K59*'Female Highly'!AO59)</f>
        <v>2108.2955726387891</v>
      </c>
      <c r="H59" s="58">
        <f>('Female Inactive'!K59*'Female Inactive'!AU59)+('Female Barely'!K59*'Female Barely'!AU59)+('Female Somewhat'!K59*'Female Somewhat'!AU59)+('Female Active'!K59*'Female Active'!AU59)+('Female Highly'!K59*'Female Highly'!AU59)</f>
        <v>162.27982392593498</v>
      </c>
      <c r="I59" s="58">
        <f t="shared" si="0"/>
        <v>9109.6432265433759</v>
      </c>
      <c r="J59" s="58">
        <f>('Female Inactive'!L59+'Female Barely'!L59+'Female Somewhat'!L59+'Female Active'!L59+'Female Highly'!L59)</f>
        <v>205.13891373160038</v>
      </c>
      <c r="K59" s="58">
        <f t="shared" si="1"/>
        <v>2190.5634558254919</v>
      </c>
    </row>
    <row r="60" spans="1:11">
      <c r="A60" s="58">
        <v>62</v>
      </c>
      <c r="B60" s="58">
        <f>'Female Inactive'!K60+'Female Barely'!K60+'Female Somewhat'!K60+'Female Active'!K60+'Female Highly'!K60</f>
        <v>47604.297630442888</v>
      </c>
      <c r="C60" s="58">
        <f>('Female Inactive'!K60*'Female Inactive'!W60)+('Female Barely'!K60*'Female Barely'!W60)+('Female Somewhat'!K60*'Female Somewhat'!W60)+('Female Active'!K60*'Female Active'!W60)+('Female Highly'!K60*'Female Highly'!W60)</f>
        <v>402.92033391405118</v>
      </c>
      <c r="D60" s="58">
        <f>('Female Inactive'!K60*'Female Inactive'!AC60)+('Female Barely'!K60*'Female Barely'!AC60)+('Female Somewhat'!K60*'Female Somewhat'!AC60)+('Female Active'!K60*'Female Active'!AC60)+('Female Highly'!K60*'Female Highly'!AC60)</f>
        <v>539.58024513908151</v>
      </c>
      <c r="E60" s="58">
        <f>('Female Inactive'!K60*'Female Inactive'!BA60)+('Female Barely'!K60*'Female Barely'!BA60)+('Female Somewhat'!K60*'Female Somewhat'!BA60)+('Female Active'!K60*'Female Active'!BA60)+('Female Highly'!K60*'Female Highly'!BA60)</f>
        <v>6158.7594786145291</v>
      </c>
      <c r="F60" s="58">
        <f>('Female Inactive'!K60*'Female Inactive'!AI60)+('Female Barely'!K60*'Female Barely'!AI60)+('Female Somewhat'!K60*'Female Somewhat'!AI60)+('Female Active'!K60*'Female Active'!AI60)+('Female Highly'!K60*'Female Highly'!AI60)</f>
        <v>104.61725633051758</v>
      </c>
      <c r="G60" s="58">
        <f>('Female Inactive'!K60*'Female Inactive'!AO60)+('Female Barely'!K60*'Female Barely'!AO60)+('Female Somewhat'!K60*'Female Somewhat'!AO60)+('Female Active'!K60*'Female Active'!AO60)+('Female Highly'!K60*'Female Highly'!AO60)</f>
        <v>2194.7129408985543</v>
      </c>
      <c r="H60" s="58">
        <f>('Female Inactive'!K60*'Female Inactive'!AU60)+('Female Barely'!K60*'Female Barely'!AU60)+('Female Somewhat'!K60*'Female Somewhat'!AU60)+('Female Active'!K60*'Female Active'!AU60)+('Female Highly'!K60*'Female Highly'!AU60)</f>
        <v>180.55770853870982</v>
      </c>
      <c r="I60" s="58">
        <f t="shared" si="0"/>
        <v>9581.1479634354437</v>
      </c>
      <c r="J60" s="58">
        <f>('Female Inactive'!L60+'Female Barely'!L60+'Female Somewhat'!L60+'Female Active'!L60+'Female Highly'!L60)</f>
        <v>204.25871771131332</v>
      </c>
      <c r="K60" s="58">
        <f t="shared" si="1"/>
        <v>2395.7023695570924</v>
      </c>
    </row>
    <row r="61" spans="1:11">
      <c r="A61" s="58">
        <v>63</v>
      </c>
      <c r="B61" s="58">
        <f>'Female Inactive'!K61+'Female Barely'!K61+'Female Somewhat'!K61+'Female Active'!K61+'Female Highly'!K61</f>
        <v>47400.038912731587</v>
      </c>
      <c r="C61" s="58">
        <f>('Female Inactive'!K61*'Female Inactive'!W61)+('Female Barely'!K61*'Female Barely'!W61)+('Female Somewhat'!K61*'Female Somewhat'!W61)+('Female Active'!K61*'Female Active'!W61)+('Female Highly'!K61*'Female Highly'!W61)</f>
        <v>448.16671907330294</v>
      </c>
      <c r="D61" s="58">
        <f>('Female Inactive'!K61*'Female Inactive'!AC61)+('Female Barely'!K61*'Female Barely'!AC61)+('Female Somewhat'!K61*'Female Somewhat'!AC61)+('Female Active'!K61*'Female Active'!AC61)+('Female Highly'!K61*'Female Highly'!AC61)</f>
        <v>593.46185983013868</v>
      </c>
      <c r="E61" s="58">
        <f>('Female Inactive'!K61*'Female Inactive'!BA61)+('Female Barely'!K61*'Female Barely'!BA61)+('Female Somewhat'!K61*'Female Somewhat'!BA61)+('Female Active'!K61*'Female Active'!BA61)+('Female Highly'!K61*'Female Highly'!BA61)</f>
        <v>6416.7220692538513</v>
      </c>
      <c r="F61" s="58">
        <f>('Female Inactive'!K61*'Female Inactive'!AI61)+('Female Barely'!K61*'Female Barely'!AI61)+('Female Somewhat'!K61*'Female Somewhat'!AI61)+('Female Active'!K61*'Female Active'!AI61)+('Female Highly'!K61*'Female Highly'!AI61)</f>
        <v>108.89827392565471</v>
      </c>
      <c r="G61" s="58">
        <f>('Female Inactive'!K61*'Female Inactive'!AO61)+('Female Barely'!K61*'Female Barely'!AO61)+('Female Somewhat'!K61*'Female Somewhat'!AO61)+('Female Active'!K61*'Female Active'!AO61)+('Female Highly'!K61*'Female Highly'!AO61)</f>
        <v>2280.1505666289663</v>
      </c>
      <c r="H61" s="58">
        <f>('Female Inactive'!K61*'Female Inactive'!AU61)+('Female Barely'!K61*'Female Barely'!AU61)+('Female Somewhat'!K61*'Female Somewhat'!AU61)+('Female Active'!K61*'Female Active'!AU61)+('Female Highly'!K61*'Female Highly'!AU61)</f>
        <v>198.66827439539725</v>
      </c>
      <c r="I61" s="58">
        <f t="shared" si="0"/>
        <v>10046.06776310731</v>
      </c>
      <c r="J61" s="58">
        <f>('Female Inactive'!L61+'Female Barely'!L61+'Female Somewhat'!L61+'Female Active'!L61+'Female Highly'!L61)</f>
        <v>203.38229797155952</v>
      </c>
      <c r="K61" s="58">
        <f t="shared" si="1"/>
        <v>2599.9610872684057</v>
      </c>
    </row>
    <row r="62" spans="1:11">
      <c r="A62" s="58">
        <v>64</v>
      </c>
      <c r="B62" s="58">
        <f>'Female Inactive'!K62+'Female Barely'!K62+'Female Somewhat'!K62+'Female Active'!K62+'Female Highly'!K62</f>
        <v>47196.656614760024</v>
      </c>
      <c r="C62" s="58">
        <f>('Female Inactive'!K62*'Female Inactive'!W62)+('Female Barely'!K62*'Female Barely'!W62)+('Female Somewhat'!K62*'Female Somewhat'!W62)+('Female Active'!K62*'Female Active'!W62)+('Female Highly'!K62*'Female Highly'!W62)</f>
        <v>492.9706226380448</v>
      </c>
      <c r="D62" s="58">
        <f>('Female Inactive'!K62*'Female Inactive'!AC62)+('Female Barely'!K62*'Female Barely'!AC62)+('Female Somewhat'!K62*'Female Somewhat'!AC62)+('Female Active'!K62*'Female Active'!AC62)+('Female Highly'!K62*'Female Highly'!AC62)</f>
        <v>646.80369030473173</v>
      </c>
      <c r="E62" s="58">
        <f>('Female Inactive'!K62*'Female Inactive'!BA62)+('Female Barely'!K62*'Female Barely'!BA62)+('Female Somewhat'!K62*'Female Somewhat'!BA62)+('Female Active'!K62*'Female Active'!BA62)+('Female Highly'!K62*'Female Highly'!BA62)</f>
        <v>6670.3464365544678</v>
      </c>
      <c r="F62" s="58">
        <f>('Female Inactive'!K62*'Female Inactive'!AI62)+('Female Barely'!K62*'Female Barely'!AI62)+('Female Somewhat'!K62*'Female Somewhat'!AI62)+('Female Active'!K62*'Female Active'!AI62)+('Female Highly'!K62*'Female Highly'!AI62)</f>
        <v>113.14017320689206</v>
      </c>
      <c r="G62" s="58">
        <f>('Female Inactive'!K62*'Female Inactive'!AO62)+('Female Barely'!K62*'Female Barely'!AO62)+('Female Somewhat'!K62*'Female Somewhat'!AO62)+('Female Active'!K62*'Female Active'!AO62)+('Female Highly'!K62*'Female Highly'!AO62)</f>
        <v>2364.6165329797768</v>
      </c>
      <c r="H62" s="58">
        <f>('Female Inactive'!K62*'Female Inactive'!AU62)+('Female Barely'!K62*'Female Barely'!AU62)+('Female Somewhat'!K62*'Female Somewhat'!AU62)+('Female Active'!K62*'Female Active'!AU62)+('Female Highly'!K62*'Female Highly'!AU62)</f>
        <v>216.61265369775302</v>
      </c>
      <c r="I62" s="58">
        <f t="shared" si="0"/>
        <v>10504.490109381666</v>
      </c>
      <c r="J62" s="58">
        <f>('Female Inactive'!L62+'Female Barely'!L62+'Female Somewhat'!L62+'Female Active'!L62+'Female Highly'!L62)</f>
        <v>202.50963798695719</v>
      </c>
      <c r="K62" s="58">
        <f t="shared" si="1"/>
        <v>2803.3433852399653</v>
      </c>
    </row>
    <row r="63" spans="1:11">
      <c r="A63" s="58">
        <v>65</v>
      </c>
      <c r="B63" s="58">
        <f>'Female Inactive'!K63+'Female Barely'!K63+'Female Somewhat'!K63+'Female Active'!K63+'Female Highly'!K63</f>
        <v>46994.146976773067</v>
      </c>
      <c r="C63" s="58">
        <f>('Female Inactive'!K63*'Female Inactive'!W63)+('Female Barely'!K63*'Female Barely'!W63)+('Female Somewhat'!K63*'Female Somewhat'!W63)+('Female Active'!K63*'Female Active'!W63)+('Female Highly'!K63*'Female Highly'!W63)</f>
        <v>537.33526057712868</v>
      </c>
      <c r="D63" s="58">
        <f>('Female Inactive'!K63*'Female Inactive'!AC63)+('Female Barely'!K63*'Female Barely'!AC63)+('Female Somewhat'!K63*'Female Somewhat'!AC63)+('Female Active'!K63*'Female Active'!AC63)+('Female Highly'!K63*'Female Highly'!AC63)</f>
        <v>699.60978010964459</v>
      </c>
      <c r="E63" s="58">
        <f>('Female Inactive'!K63*'Female Inactive'!BA63)+('Female Barely'!K63*'Female Barely'!BA63)+('Female Somewhat'!K63*'Female Somewhat'!BA63)+('Female Active'!K63*'Female Active'!BA63)+('Female Highly'!K63*'Female Highly'!BA63)</f>
        <v>6919.699502166166</v>
      </c>
      <c r="F63" s="58">
        <f>('Female Inactive'!K63*'Female Inactive'!AI63)+('Female Barely'!K63*'Female Barely'!AI63)+('Female Somewhat'!K63*'Female Somewhat'!AI63)+('Female Active'!K63*'Female Active'!AI63)+('Female Highly'!K63*'Female Highly'!AI63)</f>
        <v>117.34321305500148</v>
      </c>
      <c r="G63" s="58">
        <f>('Female Inactive'!K63*'Female Inactive'!AO63)+('Female Barely'!K63*'Female Barely'!AO63)+('Female Somewhat'!K63*'Female Somewhat'!AO63)+('Female Active'!K63*'Female Active'!AO63)+('Female Highly'!K63*'Female Highly'!AO63)</f>
        <v>2448.1188624932074</v>
      </c>
      <c r="H63" s="58">
        <f>('Female Inactive'!K63*'Female Inactive'!AU63)+('Female Barely'!K63*'Female Barely'!AU63)+('Female Somewhat'!K63*'Female Somewhat'!AU63)+('Female Active'!K63*'Female Active'!AU63)+('Female Highly'!K63*'Female Highly'!AU63)</f>
        <v>234.39197270315123</v>
      </c>
      <c r="I63" s="58">
        <f t="shared" si="0"/>
        <v>10956.498591104299</v>
      </c>
      <c r="J63" s="58">
        <f>('Female Inactive'!L63+'Female Barely'!L63+'Female Somewhat'!L63+'Female Active'!L63+'Female Highly'!L63)</f>
        <v>313.80758719870238</v>
      </c>
      <c r="K63" s="58">
        <f t="shared" si="1"/>
        <v>3005.8530232269227</v>
      </c>
    </row>
    <row r="64" spans="1:11">
      <c r="A64" s="58">
        <v>66</v>
      </c>
      <c r="B64" s="58">
        <f>'Female Inactive'!K64+'Female Barely'!K64+'Female Somewhat'!K64+'Female Active'!K64+'Female Highly'!K64</f>
        <v>46680.339389574365</v>
      </c>
      <c r="C64" s="58">
        <f>('Female Inactive'!K64*'Female Inactive'!W64)+('Female Barely'!K64*'Female Barely'!W64)+('Female Somewhat'!K64*'Female Somewhat'!W64)+('Female Active'!K64*'Female Active'!W64)+('Female Highly'!K64*'Female Highly'!W64)</f>
        <v>602.91645082002162</v>
      </c>
      <c r="D64" s="58">
        <f>('Female Inactive'!K64*'Female Inactive'!AC64)+('Female Barely'!K64*'Female Barely'!AC64)+('Female Somewhat'!K64*'Female Somewhat'!AC64)+('Female Active'!K64*'Female Active'!AC64)+('Female Highly'!K64*'Female Highly'!AC64)</f>
        <v>809.74137108395564</v>
      </c>
      <c r="E64" s="58">
        <f>('Female Inactive'!K64*'Female Inactive'!BA64)+('Female Barely'!K64*'Female Barely'!BA64)+('Female Somewhat'!K64*'Female Somewhat'!BA64)+('Female Active'!K64*'Female Active'!BA64)+('Female Highly'!K64*'Female Highly'!BA64)</f>
        <v>7214.0426882360571</v>
      </c>
      <c r="F64" s="58">
        <f>('Female Inactive'!K64*'Female Inactive'!AI64)+('Female Barely'!K64*'Female Barely'!AI64)+('Female Somewhat'!K64*'Female Somewhat'!AI64)+('Female Active'!K64*'Female Active'!AI64)+('Female Highly'!K64*'Female Highly'!AI64)</f>
        <v>125.87249714940307</v>
      </c>
      <c r="G64" s="58">
        <f>('Female Inactive'!K64*'Female Inactive'!AO64)+('Female Barely'!K64*'Female Barely'!AO64)+('Female Somewhat'!K64*'Female Somewhat'!AO64)+('Female Active'!K64*'Female Active'!AO64)+('Female Highly'!K64*'Female Highly'!AO64)</f>
        <v>2520.1901181637731</v>
      </c>
      <c r="H64" s="58">
        <f>('Female Inactive'!K64*'Female Inactive'!AU64)+('Female Barely'!K64*'Female Barely'!AU64)+('Female Somewhat'!K64*'Female Somewhat'!AU64)+('Female Active'!K64*'Female Active'!AU64)+('Female Highly'!K64*'Female Highly'!AU64)</f>
        <v>260.68904244122569</v>
      </c>
      <c r="I64" s="58">
        <f t="shared" si="0"/>
        <v>11533.452167894435</v>
      </c>
      <c r="J64" s="58">
        <f>('Female Inactive'!L64+'Female Barely'!L64+'Female Somewhat'!L64+'Female Active'!L64+'Female Highly'!L64)</f>
        <v>311.71212767537475</v>
      </c>
      <c r="K64" s="58">
        <f t="shared" si="1"/>
        <v>3319.6606104256252</v>
      </c>
    </row>
    <row r="65" spans="1:11">
      <c r="A65" s="58">
        <v>67</v>
      </c>
      <c r="B65" s="58">
        <f>'Female Inactive'!K65+'Female Barely'!K65+'Female Somewhat'!K65+'Female Active'!K65+'Female Highly'!K65</f>
        <v>46368.62726189899</v>
      </c>
      <c r="C65" s="58">
        <f>('Female Inactive'!K65*'Female Inactive'!W65)+('Female Barely'!K65*'Female Barely'!W65)+('Female Somewhat'!K65*'Female Somewhat'!W65)+('Female Active'!K65*'Female Active'!W65)+('Female Highly'!K65*'Female Highly'!W65)</f>
        <v>667.4948939782156</v>
      </c>
      <c r="D65" s="58">
        <f>('Female Inactive'!K65*'Female Inactive'!AC65)+('Female Barely'!K65*'Female Barely'!AC65)+('Female Somewhat'!K65*'Female Somewhat'!AC65)+('Female Active'!K65*'Female Active'!AC65)+('Female Highly'!K65*'Female Highly'!AC65)</f>
        <v>918.08408015554414</v>
      </c>
      <c r="E65" s="58">
        <f>('Female Inactive'!K65*'Female Inactive'!BA65)+('Female Barely'!K65*'Female Barely'!BA65)+('Female Somewhat'!K65*'Female Somewhat'!BA65)+('Female Active'!K65*'Female Active'!BA65)+('Female Highly'!K65*'Female Highly'!BA65)</f>
        <v>7501.1412707248874</v>
      </c>
      <c r="F65" s="58">
        <f>('Female Inactive'!K65*'Female Inactive'!AI65)+('Female Barely'!K65*'Female Barely'!AI65)+('Female Somewhat'!K65*'Female Somewhat'!AI65)+('Female Active'!K65*'Female Active'!AI65)+('Female Highly'!K65*'Female Highly'!AI65)</f>
        <v>134.28084570367056</v>
      </c>
      <c r="G65" s="58">
        <f>('Female Inactive'!K65*'Female Inactive'!AO65)+('Female Barely'!K65*'Female Barely'!AO65)+('Female Somewhat'!K65*'Female Somewhat'!AO65)+('Female Active'!K65*'Female Active'!AO65)+('Female Highly'!K65*'Female Highly'!AO65)</f>
        <v>2591.01438056404</v>
      </c>
      <c r="H65" s="58">
        <f>('Female Inactive'!K65*'Female Inactive'!AU65)+('Female Barely'!K65*'Female Barely'!AU65)+('Female Somewhat'!K65*'Female Somewhat'!AU65)+('Female Active'!K65*'Female Active'!AU65)+('Female Highly'!K65*'Female Highly'!AU65)</f>
        <v>286.60803579845845</v>
      </c>
      <c r="I65" s="58">
        <f t="shared" si="0"/>
        <v>12098.623506924816</v>
      </c>
      <c r="J65" s="58">
        <f>('Female Inactive'!L65+'Female Barely'!L65+'Female Somewhat'!L65+'Female Active'!L65+'Female Highly'!L65)</f>
        <v>309.63065989303004</v>
      </c>
      <c r="K65" s="58">
        <f t="shared" si="1"/>
        <v>3631.3727381009999</v>
      </c>
    </row>
    <row r="66" spans="1:11">
      <c r="A66" s="58">
        <v>68</v>
      </c>
      <c r="B66" s="58">
        <f>'Female Inactive'!K66+'Female Barely'!K66+'Female Somewhat'!K66+'Female Active'!K66+'Female Highly'!K66</f>
        <v>46058.996602005966</v>
      </c>
      <c r="C66" s="58">
        <f>('Female Inactive'!K66*'Female Inactive'!W66)+('Female Barely'!K66*'Female Barely'!W66)+('Female Somewhat'!K66*'Female Somewhat'!W66)+('Female Active'!K66*'Female Active'!W66)+('Female Highly'!K66*'Female Highly'!W66)</f>
        <v>731.08189542301795</v>
      </c>
      <c r="D66" s="58">
        <f>('Female Inactive'!K66*'Female Inactive'!AC66)+('Female Barely'!K66*'Female Barely'!AC66)+('Female Somewhat'!K66*'Female Somewhat'!AC66)+('Female Active'!K66*'Female Active'!AC66)+('Female Highly'!K66*'Female Highly'!AC66)</f>
        <v>1024.6596204363486</v>
      </c>
      <c r="E66" s="58">
        <f>('Female Inactive'!K66*'Female Inactive'!BA66)+('Female Barely'!K66*'Female Barely'!BA66)+('Female Somewhat'!K66*'Female Somewhat'!BA66)+('Female Active'!K66*'Female Active'!BA66)+('Female Highly'!K66*'Female Highly'!BA66)</f>
        <v>7781.1321464810753</v>
      </c>
      <c r="F66" s="58">
        <f>('Female Inactive'!K66*'Female Inactive'!AI66)+('Female Barely'!K66*'Female Barely'!AI66)+('Female Somewhat'!K66*'Female Somewhat'!AI66)+('Female Active'!K66*'Female Active'!AI66)+('Female Highly'!K66*'Female Highly'!AI66)</f>
        <v>142.56950365677918</v>
      </c>
      <c r="G66" s="58">
        <f>('Female Inactive'!K66*'Female Inactive'!AO66)+('Female Barely'!K66*'Female Barely'!AO66)+('Female Somewhat'!K66*'Female Somewhat'!AO66)+('Female Active'!K66*'Female Active'!AO66)+('Female Highly'!K66*'Female Highly'!AO66)</f>
        <v>2660.6065980810308</v>
      </c>
      <c r="H66" s="58">
        <f>('Female Inactive'!K66*'Female Inactive'!AU66)+('Female Barely'!K66*'Female Barely'!AU66)+('Female Somewhat'!K66*'Female Somewhat'!AU66)+('Female Active'!K66*'Female Active'!AU66)+('Female Highly'!K66*'Female Highly'!AU66)</f>
        <v>312.15294196762778</v>
      </c>
      <c r="I66" s="58">
        <f t="shared" si="0"/>
        <v>12652.20270604588</v>
      </c>
      <c r="J66" s="58">
        <f>('Female Inactive'!L66+'Female Barely'!L66+'Female Somewhat'!L66+'Female Active'!L66+'Female Highly'!L66)</f>
        <v>307.5630905931622</v>
      </c>
      <c r="K66" s="58">
        <f t="shared" si="1"/>
        <v>3941.0033979940299</v>
      </c>
    </row>
    <row r="67" spans="1:11">
      <c r="A67" s="58">
        <v>69</v>
      </c>
      <c r="B67" s="58">
        <f>'Female Inactive'!K67+'Female Barely'!K67+'Female Somewhat'!K67+'Female Active'!K67+'Female Highly'!K67</f>
        <v>45751.433511412797</v>
      </c>
      <c r="C67" s="58">
        <f>('Female Inactive'!K67*'Female Inactive'!W67)+('Female Barely'!K67*'Female Barely'!W67)+('Female Somewhat'!K67*'Female Somewhat'!W67)+('Female Active'!K67*'Female Active'!W67)+('Female Highly'!K67*'Female Highly'!W67)</f>
        <v>793.68864927273785</v>
      </c>
      <c r="D67" s="58">
        <f>('Female Inactive'!K67*'Female Inactive'!AC67)+('Female Barely'!K67*'Female Barely'!AC67)+('Female Somewhat'!K67*'Female Somewhat'!AC67)+('Female Active'!K67*'Female Active'!AC67)+('Female Highly'!K67*'Female Highly'!AC67)</f>
        <v>1129.4894628333591</v>
      </c>
      <c r="E67" s="58">
        <f>('Female Inactive'!K67*'Female Inactive'!BA67)+('Female Barely'!K67*'Female Barely'!BA67)+('Female Somewhat'!K67*'Female Somewhat'!BA67)+('Female Active'!K67*'Female Active'!BA67)+('Female Highly'!K67*'Female Highly'!BA67)</f>
        <v>8054.1508356077884</v>
      </c>
      <c r="F67" s="58">
        <f>('Female Inactive'!K67*'Female Inactive'!AI67)+('Female Barely'!K67*'Female Barely'!AI67)+('Female Somewhat'!K67*'Female Somewhat'!AI67)+('Female Active'!K67*'Female Active'!AI67)+('Female Highly'!K67*'Female Highly'!AI67)</f>
        <v>150.73970463965162</v>
      </c>
      <c r="G67" s="58">
        <f>('Female Inactive'!K67*'Female Inactive'!AO67)+('Female Barely'!K67*'Female Barely'!AO67)+('Female Somewhat'!K67*'Female Somewhat'!AO67)+('Female Active'!K67*'Female Active'!AO67)+('Female Highly'!K67*'Female Highly'!AO67)</f>
        <v>2728.9815622723318</v>
      </c>
      <c r="H67" s="58">
        <f>('Female Inactive'!K67*'Female Inactive'!AU67)+('Female Barely'!K67*'Female Barely'!AU67)+('Female Somewhat'!K67*'Female Somewhat'!AU67)+('Female Active'!K67*'Female Active'!AU67)+('Female Highly'!K67*'Female Highly'!AU67)</f>
        <v>337.32771303311932</v>
      </c>
      <c r="I67" s="58">
        <f t="shared" si="0"/>
        <v>13194.377927658988</v>
      </c>
      <c r="J67" s="58">
        <f>('Female Inactive'!L67+'Female Barely'!L67+'Female Somewhat'!L67+'Female Active'!L67+'Female Highly'!L67)</f>
        <v>305.50932699309431</v>
      </c>
      <c r="K67" s="58">
        <f t="shared" si="1"/>
        <v>4248.566488587192</v>
      </c>
    </row>
    <row r="68" spans="1:11">
      <c r="A68" s="58">
        <v>70</v>
      </c>
      <c r="B68" s="58">
        <f>'Female Inactive'!K68+'Female Barely'!K68+'Female Somewhat'!K68+'Female Active'!K68+'Female Highly'!K68</f>
        <v>45445.924184419709</v>
      </c>
      <c r="C68" s="58">
        <f>('Female Inactive'!K68*'Female Inactive'!W68)+('Female Barely'!K68*'Female Barely'!W68)+('Female Somewhat'!K68*'Female Somewhat'!W68)+('Female Active'!K68*'Female Active'!W68)+('Female Highly'!K68*'Female Highly'!W68)</f>
        <v>855.326237552267</v>
      </c>
      <c r="D68" s="58">
        <f>('Female Inactive'!K68*'Female Inactive'!AC68)+('Female Barely'!K68*'Female Barely'!AC68)+('Female Somewhat'!K68*'Female Somewhat'!AC68)+('Female Active'!K68*'Female Active'!AC68)+('Female Highly'!K68*'Female Highly'!AC68)</f>
        <v>1232.594840920066</v>
      </c>
      <c r="E68" s="58">
        <f>('Female Inactive'!K68*'Female Inactive'!BA68)+('Female Barely'!K68*'Female Barely'!BA68)+('Female Somewhat'!K68*'Female Somewhat'!BA68)+('Female Active'!K68*'Female Active'!BA68)+('Female Highly'!K68*'Female Highly'!BA68)</f>
        <v>8320.3299620491052</v>
      </c>
      <c r="F68" s="58">
        <f>('Female Inactive'!K68*'Female Inactive'!AI68)+('Female Barely'!K68*'Female Barely'!AI68)+('Female Somewhat'!K68*'Female Somewhat'!AI68)+('Female Active'!K68*'Female Active'!AI68)+('Female Highly'!K68*'Female Highly'!AI68)</f>
        <v>158.79267115804046</v>
      </c>
      <c r="G68" s="58">
        <f>('Female Inactive'!K68*'Female Inactive'!AO68)+('Female Barely'!K68*'Female Barely'!AO68)+('Female Somewhat'!K68*'Female Somewhat'!AO68)+('Female Active'!K68*'Female Active'!AO68)+('Female Highly'!K68*'Female Highly'!AO68)</f>
        <v>2796.1539095735957</v>
      </c>
      <c r="H68" s="58">
        <f>('Female Inactive'!K68*'Female Inactive'!AU68)+('Female Barely'!K68*'Female Barely'!AU68)+('Female Somewhat'!K68*'Female Somewhat'!AU68)+('Female Active'!K68*'Female Active'!AU68)+('Female Highly'!K68*'Female Highly'!AU68)</f>
        <v>362.13626442798954</v>
      </c>
      <c r="I68" s="58">
        <f t="shared" ref="I68:I98" si="2">(SUM(C68:H68))</f>
        <v>13725.333885681062</v>
      </c>
      <c r="J68" s="58">
        <f>('Female Inactive'!L68+'Female Barely'!L68+'Female Somewhat'!L68+'Female Active'!L68+'Female Highly'!L68)</f>
        <v>510.64420486801691</v>
      </c>
      <c r="K68" s="58">
        <f t="shared" si="1"/>
        <v>4554.075815580286</v>
      </c>
    </row>
    <row r="69" spans="1:11">
      <c r="A69" s="58">
        <v>71</v>
      </c>
      <c r="B69" s="58">
        <f>'Female Inactive'!K69+'Female Barely'!K69+'Female Somewhat'!K69+'Female Active'!K69+'Female Highly'!K69</f>
        <v>44935.279979551691</v>
      </c>
      <c r="C69" s="58">
        <f>('Female Inactive'!K69*'Female Inactive'!W69)+('Female Barely'!K69*'Female Barely'!W69)+('Female Somewhat'!K69*'Female Somewhat'!W69)+('Female Active'!K69*'Female Active'!W69)+('Female Highly'!K69*'Female Highly'!W69)</f>
        <v>947.01275996392872</v>
      </c>
      <c r="D69" s="58">
        <f>('Female Inactive'!K69*'Female Inactive'!AC69)+('Female Barely'!K69*'Female Barely'!AC69)+('Female Somewhat'!K69*'Female Somewhat'!AC69)+('Female Active'!K69*'Female Active'!AC69)+('Female Highly'!K69*'Female Highly'!AC69)</f>
        <v>1371.466298260186</v>
      </c>
      <c r="E69" s="58">
        <f>('Female Inactive'!K69*'Female Inactive'!BA69)+('Female Barely'!K69*'Female Barely'!BA69)+('Female Somewhat'!K69*'Female Somewhat'!BA69)+('Female Active'!K69*'Female Active'!BA69)+('Female Highly'!K69*'Female Highly'!BA69)</f>
        <v>8576.5904310917758</v>
      </c>
      <c r="F69" s="58">
        <f>('Female Inactive'!K69*'Female Inactive'!AI69)+('Female Barely'!K69*'Female Barely'!AI69)+('Female Somewhat'!K69*'Female Somewhat'!AI69)+('Female Active'!K69*'Female Active'!AI69)+('Female Highly'!K69*'Female Highly'!AI69)</f>
        <v>161.48841664133369</v>
      </c>
      <c r="G69" s="58">
        <f>('Female Inactive'!K69*'Female Inactive'!AO69)+('Female Barely'!K69*'Female Barely'!AO69)+('Female Somewhat'!K69*'Female Somewhat'!AO69)+('Female Active'!K69*'Female Active'!AO69)+('Female Highly'!K69*'Female Highly'!AO69)</f>
        <v>2798.4868300161666</v>
      </c>
      <c r="H69" s="58">
        <f>('Female Inactive'!K69*'Female Inactive'!AU69)+('Female Barely'!K69*'Female Barely'!AU69)+('Female Somewhat'!K69*'Female Somewhat'!AU69)+('Female Active'!K69*'Female Active'!AU69)+('Female Highly'!K69*'Female Highly'!AU69)</f>
        <v>384.81130725329865</v>
      </c>
      <c r="I69" s="58">
        <f t="shared" si="2"/>
        <v>14239.85604322669</v>
      </c>
      <c r="J69" s="58">
        <f>('Female Inactive'!L69+'Female Barely'!L69+'Female Somewhat'!L69+'Female Active'!L69+'Female Highly'!L69)</f>
        <v>504.90653077518243</v>
      </c>
      <c r="K69" s="58">
        <f t="shared" ref="K69:K98" si="3">K68+J68</f>
        <v>5064.7200204483033</v>
      </c>
    </row>
    <row r="70" spans="1:11">
      <c r="A70" s="58">
        <v>72</v>
      </c>
      <c r="B70" s="58">
        <f>'Female Inactive'!K70+'Female Barely'!K70+'Female Somewhat'!K70+'Female Active'!K70+'Female Highly'!K70</f>
        <v>44430.37344877651</v>
      </c>
      <c r="C70" s="58">
        <f>('Female Inactive'!K70*'Female Inactive'!W70)+('Female Barely'!K70*'Female Barely'!W70)+('Female Somewhat'!K70*'Female Somewhat'!W70)+('Female Active'!K70*'Female Active'!W70)+('Female Highly'!K70*'Female Highly'!W70)</f>
        <v>1036.3014153712029</v>
      </c>
      <c r="D70" s="58">
        <f>('Female Inactive'!K70*'Female Inactive'!AC70)+('Female Barely'!K70*'Female Barely'!AC70)+('Female Somewhat'!K70*'Female Somewhat'!AC70)+('Female Active'!K70*'Female Active'!AC70)+('Female Highly'!K70*'Female Highly'!AC70)</f>
        <v>1506.5317741357064</v>
      </c>
      <c r="E70" s="58">
        <f>('Female Inactive'!K70*'Female Inactive'!BA70)+('Female Barely'!K70*'Female Barely'!BA70)+('Female Somewhat'!K70*'Female Somewhat'!BA70)+('Female Active'!K70*'Female Active'!BA70)+('Female Highly'!K70*'Female Highly'!BA70)</f>
        <v>8822.6548539629603</v>
      </c>
      <c r="F70" s="58">
        <f>('Female Inactive'!K70*'Female Inactive'!AI70)+('Female Barely'!K70*'Female Barely'!AI70)+('Female Somewhat'!K70*'Female Somewhat'!AI70)+('Female Active'!K70*'Female Active'!AI70)+('Female Highly'!K70*'Female Highly'!AI70)</f>
        <v>164.10311991783823</v>
      </c>
      <c r="G70" s="58">
        <f>('Female Inactive'!K70*'Female Inactive'!AO70)+('Female Barely'!K70*'Female Barely'!AO70)+('Female Somewhat'!K70*'Female Somewhat'!AO70)+('Female Active'!K70*'Female Active'!AO70)+('Female Highly'!K70*'Female Highly'!AO70)</f>
        <v>2800.3875473471335</v>
      </c>
      <c r="H70" s="58">
        <f>('Female Inactive'!K70*'Female Inactive'!AU70)+('Female Barely'!K70*'Female Barely'!AU70)+('Female Somewhat'!K70*'Female Somewhat'!AU70)+('Female Active'!K70*'Female Active'!AU70)+('Female Highly'!K70*'Female Highly'!AU70)</f>
        <v>406.91548754833707</v>
      </c>
      <c r="I70" s="58">
        <f t="shared" si="2"/>
        <v>14736.894198283178</v>
      </c>
      <c r="J70" s="58">
        <f>('Female Inactive'!L70+'Female Barely'!L70+'Female Somewhat'!L70+'Female Active'!L70+'Female Highly'!L70)</f>
        <v>499.23332330890179</v>
      </c>
      <c r="K70" s="58">
        <f t="shared" si="3"/>
        <v>5569.6265512234859</v>
      </c>
    </row>
    <row r="71" spans="1:11">
      <c r="A71" s="58">
        <v>73</v>
      </c>
      <c r="B71" s="58">
        <f>'Female Inactive'!K71+'Female Barely'!K71+'Female Somewhat'!K71+'Female Active'!K71+'Female Highly'!K71</f>
        <v>43931.140125467602</v>
      </c>
      <c r="C71" s="58">
        <f>('Female Inactive'!K71*'Female Inactive'!W71)+('Female Barely'!K71*'Female Barely'!W71)+('Female Somewhat'!K71*'Female Somewhat'!W71)+('Female Active'!K71*'Female Active'!W71)+('Female Highly'!K71*'Female Highly'!W71)</f>
        <v>1123.2375852869754</v>
      </c>
      <c r="D71" s="58">
        <f>('Female Inactive'!K71*'Female Inactive'!AC71)+('Female Barely'!K71*'Female Barely'!AC71)+('Female Somewhat'!K71*'Female Somewhat'!AC71)+('Female Active'!K71*'Female Active'!AC71)+('Female Highly'!K71*'Female Highly'!AC71)</f>
        <v>1637.8671493562533</v>
      </c>
      <c r="E71" s="58">
        <f>('Female Inactive'!K71*'Female Inactive'!BA71)+('Female Barely'!K71*'Female Barely'!BA71)+('Female Somewhat'!K71*'Female Somewhat'!BA71)+('Female Active'!K71*'Female Active'!BA71)+('Female Highly'!K71*'Female Highly'!BA71)</f>
        <v>9058.7979481677248</v>
      </c>
      <c r="F71" s="58">
        <f>('Female Inactive'!K71*'Female Inactive'!AI71)+('Female Barely'!K71*'Female Barely'!AI71)+('Female Somewhat'!K71*'Female Somewhat'!AI71)+('Female Active'!K71*'Female Active'!AI71)+('Female Highly'!K71*'Female Highly'!AI71)</f>
        <v>166.63826493059267</v>
      </c>
      <c r="G71" s="58">
        <f>('Female Inactive'!K71*'Female Inactive'!AO71)+('Female Barely'!K71*'Female Barely'!AO71)+('Female Somewhat'!K71*'Female Somewhat'!AO71)+('Female Active'!K71*'Female Active'!AO71)+('Female Highly'!K71*'Female Highly'!AO71)</f>
        <v>2801.8657959044567</v>
      </c>
      <c r="H71" s="58">
        <f>('Female Inactive'!K71*'Female Inactive'!AU71)+('Female Barely'!K71*'Female Barely'!AU71)+('Female Somewhat'!K71*'Female Somewhat'!AU71)+('Female Active'!K71*'Female Active'!AU71)+('Female Highly'!K71*'Female Highly'!AU71)</f>
        <v>428.45894348994966</v>
      </c>
      <c r="I71" s="58">
        <f t="shared" si="2"/>
        <v>15216.865687135953</v>
      </c>
      <c r="J71" s="58">
        <f>('Female Inactive'!L71+'Female Barely'!L71+'Female Somewhat'!L71+'Female Active'!L71+'Female Highly'!L71)</f>
        <v>493.62385824586823</v>
      </c>
      <c r="K71" s="58">
        <f t="shared" si="3"/>
        <v>6068.8598745323879</v>
      </c>
    </row>
    <row r="72" spans="1:11">
      <c r="A72" s="58">
        <v>74</v>
      </c>
      <c r="B72" s="58">
        <f>'Female Inactive'!K72+'Female Barely'!K72+'Female Somewhat'!K72+'Female Active'!K72+'Female Highly'!K72</f>
        <v>43437.516267221741</v>
      </c>
      <c r="C72" s="58">
        <f>('Female Inactive'!K72*'Female Inactive'!W72)+('Female Barely'!K72*'Female Barely'!W72)+('Female Somewhat'!K72*'Female Somewhat'!W72)+('Female Active'!K72*'Female Active'!W72)+('Female Highly'!K72*'Female Highly'!W72)</f>
        <v>1207.8658938863516</v>
      </c>
      <c r="D72" s="58">
        <f>('Female Inactive'!K72*'Female Inactive'!AC72)+('Female Barely'!K72*'Female Barely'!AC72)+('Female Somewhat'!K72*'Female Somewhat'!AC72)+('Female Active'!K72*'Female Active'!AC72)+('Female Highly'!K72*'Female Highly'!AC72)</f>
        <v>1765.5469585952033</v>
      </c>
      <c r="E72" s="58">
        <f>('Female Inactive'!K72*'Female Inactive'!BA72)+('Female Barely'!K72*'Female Barely'!BA72)+('Female Somewhat'!K72*'Female Somewhat'!BA72)+('Female Active'!K72*'Female Active'!BA72)+('Female Highly'!K72*'Female Highly'!BA72)</f>
        <v>9285.2873396017239</v>
      </c>
      <c r="F72" s="58">
        <f>('Female Inactive'!K72*'Female Inactive'!AI72)+('Female Barely'!K72*'Female Barely'!AI72)+('Female Somewhat'!K72*'Female Somewhat'!AI72)+('Female Active'!K72*'Female Active'!AI72)+('Female Highly'!K72*'Female Highly'!AI72)</f>
        <v>169.09531254242836</v>
      </c>
      <c r="G72" s="58">
        <f>('Female Inactive'!K72*'Female Inactive'!AO72)+('Female Barely'!K72*'Female Barely'!AO72)+('Female Somewhat'!K72*'Female Somewhat'!AO72)+('Female Active'!K72*'Female Active'!AO72)+('Female Highly'!K72*'Female Highly'!AO72)</f>
        <v>2802.9311423285017</v>
      </c>
      <c r="H72" s="58">
        <f>('Female Inactive'!K72*'Female Inactive'!AU72)+('Female Barely'!K72*'Female Barely'!AU72)+('Female Somewhat'!K72*'Female Somewhat'!AU72)+('Female Active'!K72*'Female Active'!AU72)+('Female Highly'!K72*'Female Highly'!AU72)</f>
        <v>449.45165597363609</v>
      </c>
      <c r="I72" s="58">
        <f t="shared" si="2"/>
        <v>15680.178302927845</v>
      </c>
      <c r="J72" s="58">
        <f>('Female Inactive'!L72+'Female Barely'!L72+'Female Somewhat'!L72+'Female Active'!L72+'Female Highly'!L72)</f>
        <v>488.07741949453072</v>
      </c>
      <c r="K72" s="58">
        <f t="shared" si="3"/>
        <v>6562.4837327782561</v>
      </c>
    </row>
    <row r="73" spans="1:11">
      <c r="A73" s="58">
        <v>75</v>
      </c>
      <c r="B73" s="58">
        <f>'Female Inactive'!K73+'Female Barely'!K73+'Female Somewhat'!K73+'Female Active'!K73+'Female Highly'!K73</f>
        <v>42949.438847727208</v>
      </c>
      <c r="C73" s="58">
        <f>('Female Inactive'!K73*'Female Inactive'!W73)+('Female Barely'!K73*'Female Barely'!W73)+('Female Somewhat'!K73*'Female Somewhat'!W73)+('Female Active'!K73*'Female Active'!W73)+('Female Highly'!K73*'Female Highly'!W73)</f>
        <v>1290.2302197848373</v>
      </c>
      <c r="D73" s="58">
        <f>('Female Inactive'!K73*'Female Inactive'!AC73)+('Female Barely'!K73*'Female Barely'!AC73)+('Female Somewhat'!K73*'Female Somewhat'!AC73)+('Female Active'!K73*'Female Active'!AC73)+('Female Highly'!K73*'Female Highly'!AC73)</f>
        <v>1889.6444131469054</v>
      </c>
      <c r="E73" s="58">
        <f>('Female Inactive'!K73*'Female Inactive'!BA73)+('Female Barely'!K73*'Female Barely'!BA73)+('Female Somewhat'!K73*'Female Somewhat'!BA73)+('Female Active'!K73*'Female Active'!BA73)+('Female Highly'!K73*'Female Highly'!BA73)</f>
        <v>9502.3837760192764</v>
      </c>
      <c r="F73" s="58">
        <f>('Female Inactive'!K73*'Female Inactive'!AI73)+('Female Barely'!K73*'Female Barely'!AI73)+('Female Somewhat'!K73*'Female Somewhat'!AI73)+('Female Active'!K73*'Female Active'!AI73)+('Female Highly'!K73*'Female Highly'!AI73)</f>
        <v>171.47570086383774</v>
      </c>
      <c r="G73" s="58">
        <f>('Female Inactive'!K73*'Female Inactive'!AO73)+('Female Barely'!K73*'Female Barely'!AO73)+('Female Somewhat'!K73*'Female Somewhat'!AO73)+('Female Active'!K73*'Female Active'!AO73)+('Female Highly'!K73*'Female Highly'!AO73)</f>
        <v>2803.592988130114</v>
      </c>
      <c r="H73" s="58">
        <f>('Female Inactive'!K73*'Female Inactive'!AU73)+('Female Barely'!K73*'Female Barely'!AU73)+('Female Somewhat'!K73*'Female Somewhat'!AU73)+('Female Active'!K73*'Female Active'!AU73)+('Female Highly'!K73*'Female Highly'!AU73)</f>
        <v>469.90345086399157</v>
      </c>
      <c r="I73" s="58">
        <f t="shared" si="2"/>
        <v>16127.230548808962</v>
      </c>
      <c r="J73" s="58">
        <f>('Female Inactive'!L73+'Female Barely'!L73+'Female Somewhat'!L73+'Female Active'!L73+'Female Highly'!L73)</f>
        <v>842.0253307272269</v>
      </c>
      <c r="K73" s="58">
        <f t="shared" si="3"/>
        <v>7050.5611522727868</v>
      </c>
    </row>
    <row r="74" spans="1:11">
      <c r="A74" s="58">
        <v>76</v>
      </c>
      <c r="B74" s="58">
        <f>'Female Inactive'!K74+'Female Barely'!K74+'Female Somewhat'!K74+'Female Active'!K74+'Female Highly'!K74</f>
        <v>42107.413516999986</v>
      </c>
      <c r="C74" s="58">
        <f>('Female Inactive'!K74*'Female Inactive'!W74)+('Female Barely'!K74*'Female Barely'!W74)+('Female Somewhat'!K74*'Female Somewhat'!W74)+('Female Active'!K74*'Female Active'!W74)+('Female Highly'!K74*'Female Highly'!W74)</f>
        <v>1415.8141256794779</v>
      </c>
      <c r="D74" s="58">
        <f>('Female Inactive'!K74*'Female Inactive'!AC74)+('Female Barely'!K74*'Female Barely'!AC74)+('Female Somewhat'!K74*'Female Somewhat'!AC74)+('Female Active'!K74*'Female Active'!AC74)+('Female Highly'!K74*'Female Highly'!AC74)</f>
        <v>2021.3526941486789</v>
      </c>
      <c r="E74" s="58">
        <f>('Female Inactive'!K74*'Female Inactive'!BA74)+('Female Barely'!K74*'Female Barely'!BA74)+('Female Somewhat'!K74*'Female Somewhat'!BA74)+('Female Active'!K74*'Female Active'!BA74)+('Female Highly'!K74*'Female Highly'!BA74)</f>
        <v>9622.5473733236286</v>
      </c>
      <c r="F74" s="58">
        <f>('Female Inactive'!K74*'Female Inactive'!AI74)+('Female Barely'!K74*'Female Barely'!AI74)+('Female Somewhat'!K74*'Female Somewhat'!AI74)+('Female Active'!K74*'Female Active'!AI74)+('Female Highly'!K74*'Female Highly'!AI74)</f>
        <v>172.31255557447085</v>
      </c>
      <c r="G74" s="58">
        <f>('Female Inactive'!K74*'Female Inactive'!AO74)+('Female Barely'!K74*'Female Barely'!AO74)+('Female Somewhat'!K74*'Female Somewhat'!AO74)+('Female Active'!K74*'Female Active'!AO74)+('Female Highly'!K74*'Female Highly'!AO74)</f>
        <v>2713.2500626338519</v>
      </c>
      <c r="H74" s="58">
        <f>('Female Inactive'!K74*'Female Inactive'!AU74)+('Female Barely'!K74*'Female Barely'!AU74)+('Female Somewhat'!K74*'Female Somewhat'!AU74)+('Female Active'!K74*'Female Active'!AU74)+('Female Highly'!K74*'Female Highly'!AU74)</f>
        <v>485.68607372811687</v>
      </c>
      <c r="I74" s="58">
        <f t="shared" si="2"/>
        <v>16430.962885088225</v>
      </c>
      <c r="J74" s="58">
        <f>('Female Inactive'!L74+'Female Barely'!L74+'Female Somewhat'!L74+'Female Active'!L74+'Female Highly'!L74)</f>
        <v>825.51761071872693</v>
      </c>
      <c r="K74" s="58">
        <f t="shared" si="3"/>
        <v>7892.5864830000137</v>
      </c>
    </row>
    <row r="75" spans="1:11">
      <c r="A75" s="58">
        <v>77</v>
      </c>
      <c r="B75" s="58">
        <f>'Female Inactive'!K75+'Female Barely'!K75+'Female Somewhat'!K75+'Female Active'!K75+'Female Highly'!K75</f>
        <v>41281.895906281257</v>
      </c>
      <c r="C75" s="58">
        <f>('Female Inactive'!K75*'Female Inactive'!W75)+('Female Barely'!K75*'Female Barely'!W75)+('Female Somewhat'!K75*'Female Somewhat'!W75)+('Female Active'!K75*'Female Active'!W75)+('Female Highly'!K75*'Female Highly'!W75)</f>
        <v>1535.4346801257398</v>
      </c>
      <c r="D75" s="58">
        <f>('Female Inactive'!K75*'Female Inactive'!AC75)+('Female Barely'!K75*'Female Barely'!AC75)+('Female Somewhat'!K75*'Female Somewhat'!AC75)+('Female Active'!K75*'Female Active'!AC75)+('Female Highly'!K75*'Female Highly'!AC75)</f>
        <v>2146.4787819632393</v>
      </c>
      <c r="E75" s="58">
        <f>('Female Inactive'!K75*'Female Inactive'!BA75)+('Female Barely'!K75*'Female Barely'!BA75)+('Female Somewhat'!K75*'Female Somewhat'!BA75)+('Female Active'!K75*'Female Active'!BA75)+('Female Highly'!K75*'Female Highly'!BA75)</f>
        <v>9731.498388371796</v>
      </c>
      <c r="F75" s="58">
        <f>('Female Inactive'!K75*'Female Inactive'!AI75)+('Female Barely'!K75*'Female Barely'!AI75)+('Female Somewhat'!K75*'Female Somewhat'!AI75)+('Female Active'!K75*'Female Active'!AI75)+('Female Highly'!K75*'Female Highly'!AI75)</f>
        <v>173.05031890431803</v>
      </c>
      <c r="G75" s="58">
        <f>('Female Inactive'!K75*'Female Inactive'!AO75)+('Female Barely'!K75*'Female Barely'!AO75)+('Female Somewhat'!K75*'Female Somewhat'!AO75)+('Female Active'!K75*'Female Active'!AO75)+('Female Highly'!K75*'Female Highly'!AO75)</f>
        <v>2625.3393376431495</v>
      </c>
      <c r="H75" s="58">
        <f>('Female Inactive'!K75*'Female Inactive'!AU75)+('Female Barely'!K75*'Female Barely'!AU75)+('Female Somewhat'!K75*'Female Somewhat'!AU75)+('Female Active'!K75*'Female Active'!AU75)+('Female Highly'!K75*'Female Highly'!AU75)</f>
        <v>500.65501436673298</v>
      </c>
      <c r="I75" s="58">
        <f t="shared" si="2"/>
        <v>16712.456521374977</v>
      </c>
      <c r="J75" s="58">
        <f>('Female Inactive'!L75+'Female Barely'!L75+'Female Somewhat'!L75+'Female Active'!L75+'Female Highly'!L75)</f>
        <v>809.33351115094877</v>
      </c>
      <c r="K75" s="58">
        <f t="shared" si="3"/>
        <v>8718.1040937187408</v>
      </c>
    </row>
    <row r="76" spans="1:11">
      <c r="A76" s="58">
        <v>78</v>
      </c>
      <c r="B76" s="58">
        <f>'Female Inactive'!K76+'Female Barely'!K76+'Female Somewhat'!K76+'Female Active'!K76+'Female Highly'!K76</f>
        <v>40472.562395130306</v>
      </c>
      <c r="C76" s="58">
        <f>('Female Inactive'!K76*'Female Inactive'!W76)+('Female Barely'!K76*'Female Barely'!W76)+('Female Somewhat'!K76*'Female Somewhat'!W76)+('Female Active'!K76*'Female Active'!W76)+('Female Highly'!K76*'Female Highly'!W76)</f>
        <v>1649.2899093671792</v>
      </c>
      <c r="D76" s="58">
        <f>('Female Inactive'!K76*'Female Inactive'!AC76)+('Female Barely'!K76*'Female Barely'!AC76)+('Female Somewhat'!K76*'Female Somewhat'!AC76)+('Female Active'!K76*'Female Active'!AC76)+('Female Highly'!K76*'Female Highly'!AC76)</f>
        <v>2265.2464521113802</v>
      </c>
      <c r="E76" s="58">
        <f>('Female Inactive'!K76*'Female Inactive'!BA76)+('Female Barely'!K76*'Female Barely'!BA76)+('Female Somewhat'!K76*'Female Somewhat'!BA76)+('Female Active'!K76*'Female Active'!BA76)+('Female Highly'!K76*'Female Highly'!BA76)</f>
        <v>9829.7163369373175</v>
      </c>
      <c r="F76" s="58">
        <f>('Female Inactive'!K76*'Female Inactive'!AI76)+('Female Barely'!K76*'Female Barely'!AI76)+('Female Somewhat'!K76*'Female Somewhat'!AI76)+('Female Active'!K76*'Female Active'!AI76)+('Female Highly'!K76*'Female Highly'!AI76)</f>
        <v>173.69255921977819</v>
      </c>
      <c r="G76" s="58">
        <f>('Female Inactive'!K76*'Female Inactive'!AO76)+('Female Barely'!K76*'Female Barely'!AO76)+('Female Somewhat'!K76*'Female Somewhat'!AO76)+('Female Active'!K76*'Female Active'!AO76)+('Female Highly'!K76*'Female Highly'!AO76)</f>
        <v>2539.8008112192065</v>
      </c>
      <c r="H76" s="58">
        <f>('Female Inactive'!K76*'Female Inactive'!AU76)+('Female Barely'!K76*'Female Barely'!AU76)+('Female Somewhat'!K76*'Female Somewhat'!AU76)+('Female Active'!K76*'Female Active'!AU76)+('Female Highly'!K76*'Female Highly'!AU76)</f>
        <v>514.83637793405137</v>
      </c>
      <c r="I76" s="58">
        <f t="shared" si="2"/>
        <v>16972.582446788911</v>
      </c>
      <c r="J76" s="58">
        <f>('Female Inactive'!L76+'Female Barely'!L76+'Female Somewhat'!L76+'Female Active'!L76+'Female Highly'!L76)</f>
        <v>793.4666881665355</v>
      </c>
      <c r="K76" s="58">
        <f t="shared" si="3"/>
        <v>9527.4376048696904</v>
      </c>
    </row>
    <row r="77" spans="1:11">
      <c r="A77" s="58">
        <v>79</v>
      </c>
      <c r="B77" s="58">
        <f>'Female Inactive'!K77+'Female Barely'!K77+'Female Somewhat'!K77+'Female Active'!K77+'Female Highly'!K77</f>
        <v>39679.095706963773</v>
      </c>
      <c r="C77" s="58">
        <f>('Female Inactive'!K77*'Female Inactive'!W77)+('Female Barely'!K77*'Female Barely'!W77)+('Female Somewhat'!K77*'Female Somewhat'!W77)+('Female Active'!K77*'Female Active'!W77)+('Female Highly'!K77*'Female Highly'!W77)</f>
        <v>1757.5720856407274</v>
      </c>
      <c r="D77" s="58">
        <f>('Female Inactive'!K77*'Female Inactive'!AC77)+('Female Barely'!K77*'Female Barely'!AC77)+('Female Somewhat'!K77*'Female Somewhat'!AC77)+('Female Active'!K77*'Female Active'!AC77)+('Female Highly'!K77*'Female Highly'!AC77)</f>
        <v>2377.8728538292926</v>
      </c>
      <c r="E77" s="58">
        <f>('Female Inactive'!K77*'Female Inactive'!BA77)+('Female Barely'!K77*'Female Barely'!BA77)+('Female Somewhat'!K77*'Female Somewhat'!BA77)+('Female Active'!K77*'Female Active'!BA77)+('Female Highly'!K77*'Female Highly'!BA77)</f>
        <v>9917.6634165171781</v>
      </c>
      <c r="F77" s="58">
        <f>('Female Inactive'!K77*'Female Inactive'!AI77)+('Female Barely'!K77*'Female Barely'!AI77)+('Female Somewhat'!K77*'Female Somewhat'!AI77)+('Female Active'!K77*'Female Active'!AI77)+('Female Highly'!K77*'Female Highly'!AI77)</f>
        <v>174.24274310547185</v>
      </c>
      <c r="G77" s="58">
        <f>('Female Inactive'!K77*'Female Inactive'!AO77)+('Female Barely'!K77*'Female Barely'!AO77)+('Female Somewhat'!K77*'Female Somewhat'!AO77)+('Female Active'!K77*'Female Active'!AO77)+('Female Highly'!K77*'Female Highly'!AO77)</f>
        <v>2456.5758858880822</v>
      </c>
      <c r="H77" s="58">
        <f>('Female Inactive'!K77*'Female Inactive'!AU77)+('Female Barely'!K77*'Female Barely'!AU77)+('Female Somewhat'!K77*'Female Somewhat'!AU77)+('Female Active'!K77*'Female Active'!AU77)+('Female Highly'!K77*'Female Highly'!AU77)</f>
        <v>528.25555441420204</v>
      </c>
      <c r="I77" s="58">
        <f t="shared" si="2"/>
        <v>17212.182539394955</v>
      </c>
      <c r="J77" s="58">
        <f>('Female Inactive'!L77+'Female Barely'!L77+'Female Somewhat'!L77+'Female Active'!L77+'Female Highly'!L77)</f>
        <v>777.91092224252861</v>
      </c>
      <c r="K77" s="58">
        <f t="shared" si="3"/>
        <v>10320.904293036227</v>
      </c>
    </row>
    <row r="78" spans="1:11">
      <c r="A78" s="58">
        <v>80</v>
      </c>
      <c r="B78" s="58">
        <f>'Female Inactive'!K78+'Female Barely'!K78+'Female Somewhat'!K78+'Female Active'!K78+'Female Highly'!K78</f>
        <v>38901.184784721248</v>
      </c>
      <c r="C78" s="58">
        <f>('Female Inactive'!K78*'Female Inactive'!W78)+('Female Barely'!K78*'Female Barely'!W78)+('Female Somewhat'!K78*'Female Somewhat'!W78)+('Female Active'!K78*'Female Active'!W78)+('Female Highly'!K78*'Female Highly'!W78)</f>
        <v>1860.4678827542728</v>
      </c>
      <c r="D78" s="58">
        <f>('Female Inactive'!K78*'Female Inactive'!AC78)+('Female Barely'!K78*'Female Barely'!AC78)+('Female Somewhat'!K78*'Female Somewhat'!AC78)+('Female Active'!K78*'Female Active'!AC78)+('Female Highly'!K78*'Female Highly'!AC78)</f>
        <v>2484.5686926814519</v>
      </c>
      <c r="E78" s="58">
        <f>('Female Inactive'!K78*'Female Inactive'!BA78)+('Female Barely'!K78*'Female Barely'!BA78)+('Female Somewhat'!K78*'Female Somewhat'!BA78)+('Female Active'!K78*'Female Active'!BA78)+('Female Highly'!K78*'Female Highly'!BA78)</f>
        <v>9995.7851111038035</v>
      </c>
      <c r="F78" s="58">
        <f>('Female Inactive'!K78*'Female Inactive'!AI78)+('Female Barely'!K78*'Female Barely'!AI78)+('Female Somewhat'!K78*'Female Somewhat'!AI78)+('Female Active'!K78*'Female Active'!AI78)+('Female Highly'!K78*'Female Highly'!AI78)</f>
        <v>174.7042379754817</v>
      </c>
      <c r="G78" s="58">
        <f>('Female Inactive'!K78*'Female Inactive'!AO78)+('Female Barely'!K78*'Female Barely'!AO78)+('Female Somewhat'!K78*'Female Somewhat'!AO78)+('Female Active'!K78*'Female Active'!AO78)+('Female Highly'!K78*'Female Highly'!AO78)</f>
        <v>2375.6073369484698</v>
      </c>
      <c r="H78" s="58">
        <f>('Female Inactive'!K78*'Female Inactive'!AU78)+('Female Barely'!K78*'Female Barely'!AU78)+('Female Somewhat'!K78*'Female Somewhat'!AU78)+('Female Active'!K78*'Female Active'!AU78)+('Female Highly'!K78*'Female Highly'!AU78)</f>
        <v>540.93723666262213</v>
      </c>
      <c r="I78" s="58">
        <f t="shared" si="2"/>
        <v>17432.070498126104</v>
      </c>
      <c r="J78" s="58">
        <f>('Female Inactive'!L78+'Female Barely'!L78+'Female Somewhat'!L78+'Female Active'!L78+'Female Highly'!L78)</f>
        <v>1465.4580541135915</v>
      </c>
      <c r="K78" s="58">
        <f t="shared" si="3"/>
        <v>11098.815215278755</v>
      </c>
    </row>
    <row r="79" spans="1:11">
      <c r="A79" s="58">
        <v>81</v>
      </c>
      <c r="B79" s="58">
        <f>'Female Inactive'!K79+'Female Barely'!K79+'Female Somewhat'!K79+'Female Active'!K79+'Female Highly'!K79</f>
        <v>37435.726730607646</v>
      </c>
      <c r="C79" s="58">
        <f>('Female Inactive'!K79*'Female Inactive'!W79)+('Female Barely'!K79*'Female Barely'!W79)+('Female Somewhat'!K79*'Female Somewhat'!W79)+('Female Active'!K79*'Female Active'!W79)+('Female Highly'!K79*'Female Highly'!W79)</f>
        <v>1971.8603527014059</v>
      </c>
      <c r="D79" s="58">
        <f>('Female Inactive'!K79*'Female Inactive'!AC79)+('Female Barely'!K79*'Female Barely'!AC79)+('Female Somewhat'!K79*'Female Somewhat'!AC79)+('Female Active'!K79*'Female Active'!AC79)+('Female Highly'!K79*'Female Highly'!AC79)</f>
        <v>2513.6726480285479</v>
      </c>
      <c r="E79" s="58">
        <f>('Female Inactive'!K79*'Female Inactive'!BA79)+('Female Barely'!K79*'Female Barely'!BA79)+('Female Somewhat'!K79*'Female Somewhat'!BA79)+('Female Active'!K79*'Female Active'!BA79)+('Female Highly'!K79*'Female Highly'!BA79)</f>
        <v>9856.0954277951623</v>
      </c>
      <c r="F79" s="58">
        <f>('Female Inactive'!K79*'Female Inactive'!AI79)+('Female Barely'!K79*'Female Barely'!AI79)+('Female Somewhat'!K79*'Female Somewhat'!AI79)+('Female Active'!K79*'Female Active'!AI79)+('Female Highly'!K79*'Female Highly'!AI79)</f>
        <v>175.58513945561731</v>
      </c>
      <c r="G79" s="58">
        <f>('Female Inactive'!K79*'Female Inactive'!AO79)+('Female Barely'!K79*'Female Barely'!AO79)+('Female Somewhat'!K79*'Female Somewhat'!AO79)+('Female Active'!K79*'Female Active'!AO79)+('Female Highly'!K79*'Female Highly'!AO79)</f>
        <v>2212.3207650550576</v>
      </c>
      <c r="H79" s="58">
        <f>('Female Inactive'!K79*'Female Inactive'!AU79)+('Female Barely'!K79*'Female Barely'!AU79)+('Female Somewhat'!K79*'Female Somewhat'!AU79)+('Female Active'!K79*'Female Active'!AU79)+('Female Highly'!K79*'Female Highly'!AU79)</f>
        <v>535.35350912897047</v>
      </c>
      <c r="I79" s="58">
        <f t="shared" si="2"/>
        <v>17264.887842164764</v>
      </c>
      <c r="J79" s="58">
        <f>('Female Inactive'!L79+'Female Barely'!L79+'Female Somewhat'!L79+'Female Active'!L79+'Female Highly'!L79)</f>
        <v>1410.2530171368737</v>
      </c>
      <c r="K79" s="58">
        <f t="shared" si="3"/>
        <v>12564.273269392346</v>
      </c>
    </row>
    <row r="80" spans="1:11">
      <c r="A80" s="58">
        <v>82</v>
      </c>
      <c r="B80" s="58">
        <f>'Female Inactive'!K80+'Female Barely'!K80+'Female Somewhat'!K80+'Female Active'!K80+'Female Highly'!K80</f>
        <v>36025.473713470783</v>
      </c>
      <c r="C80" s="58">
        <f>('Female Inactive'!K80*'Female Inactive'!W80)+('Female Barely'!K80*'Female Barely'!W80)+('Female Somewhat'!K80*'Female Somewhat'!W80)+('Female Active'!K80*'Female Active'!W80)+('Female Highly'!K80*'Female Highly'!W80)</f>
        <v>2071.3406738302442</v>
      </c>
      <c r="D80" s="58">
        <f>('Female Inactive'!K80*'Female Inactive'!AC80)+('Female Barely'!K80*'Female Barely'!AC80)+('Female Somewhat'!K80*'Female Somewhat'!AC80)+('Female Active'!K80*'Female Active'!AC80)+('Female Highly'!K80*'Female Highly'!AC80)</f>
        <v>2536.6519234880275</v>
      </c>
      <c r="E80" s="58">
        <f>('Female Inactive'!K80*'Female Inactive'!BA80)+('Female Barely'!K80*'Female Barely'!BA80)+('Female Somewhat'!K80*'Female Somewhat'!BA80)+('Female Active'!K80*'Female Active'!BA80)+('Female Highly'!K80*'Female Highly'!BA80)</f>
        <v>9710.802853977817</v>
      </c>
      <c r="F80" s="58">
        <f>('Female Inactive'!K80*'Female Inactive'!AI80)+('Female Barely'!K80*'Female Barely'!AI80)+('Female Somewhat'!K80*'Female Somewhat'!AI80)+('Female Active'!K80*'Female Active'!AI80)+('Female Highly'!K80*'Female Highly'!AI80)</f>
        <v>176.15051552476007</v>
      </c>
      <c r="G80" s="58">
        <f>('Female Inactive'!K80*'Female Inactive'!AO80)+('Female Barely'!K80*'Female Barely'!AO80)+('Female Somewhat'!K80*'Female Somewhat'!AO80)+('Female Active'!K80*'Female Active'!AO80)+('Female Highly'!K80*'Female Highly'!AO80)</f>
        <v>2057.8125823367664</v>
      </c>
      <c r="H80" s="58">
        <f>('Female Inactive'!K80*'Female Inactive'!AU80)+('Female Barely'!K80*'Female Barely'!AU80)+('Female Somewhat'!K80*'Female Somewhat'!AU80)+('Female Active'!K80*'Female Active'!AU80)+('Female Highly'!K80*'Female Highly'!AU80)</f>
        <v>529.41745296635781</v>
      </c>
      <c r="I80" s="58">
        <f t="shared" si="2"/>
        <v>17082.176002123975</v>
      </c>
      <c r="J80" s="58">
        <f>('Female Inactive'!L80+'Female Barely'!L80+'Female Somewhat'!L80+'Female Active'!L80+'Female Highly'!L80)</f>
        <v>1357.1275584355014</v>
      </c>
      <c r="K80" s="58">
        <f t="shared" si="3"/>
        <v>13974.526286529221</v>
      </c>
    </row>
    <row r="81" spans="1:11">
      <c r="A81" s="58">
        <v>83</v>
      </c>
      <c r="B81" s="58">
        <f>'Female Inactive'!K81+'Female Barely'!K81+'Female Somewhat'!K81+'Female Active'!K81+'Female Highly'!K81</f>
        <v>34668.346155035273</v>
      </c>
      <c r="C81" s="58">
        <f>('Female Inactive'!K81*'Female Inactive'!W81)+('Female Barely'!K81*'Female Barely'!W81)+('Female Somewhat'!K81*'Female Somewhat'!W81)+('Female Active'!K81*'Female Active'!W81)+('Female Highly'!K81*'Female Highly'!W81)</f>
        <v>2159.6852093336342</v>
      </c>
      <c r="D81" s="58">
        <f>('Female Inactive'!K81*'Female Inactive'!AC81)+('Female Barely'!K81*'Female Barely'!AC81)+('Female Somewhat'!K81*'Female Somewhat'!AC81)+('Female Active'!K81*'Female Active'!AC81)+('Female Highly'!K81*'Female Highly'!AC81)</f>
        <v>2553.9429527827806</v>
      </c>
      <c r="E81" s="58">
        <f>('Female Inactive'!K81*'Female Inactive'!BA81)+('Female Barely'!K81*'Female Barely'!BA81)+('Female Somewhat'!K81*'Female Somewhat'!BA81)+('Female Active'!K81*'Female Active'!BA81)+('Female Highly'!K81*'Female Highly'!BA81)</f>
        <v>9560.6176151921773</v>
      </c>
      <c r="F81" s="58">
        <f>('Female Inactive'!K81*'Female Inactive'!AI81)+('Female Barely'!K81*'Female Barely'!AI81)+('Female Somewhat'!K81*'Female Somewhat'!AI81)+('Female Active'!K81*'Female Active'!AI81)+('Female Highly'!K81*'Female Highly'!AI81)</f>
        <v>176.42292556276144</v>
      </c>
      <c r="G81" s="58">
        <f>('Female Inactive'!K81*'Female Inactive'!AO81)+('Female Barely'!K81*'Female Barely'!AO81)+('Female Somewhat'!K81*'Female Somewhat'!AO81)+('Female Active'!K81*'Female Active'!AO81)+('Female Highly'!K81*'Female Highly'!AO81)</f>
        <v>1911.6586601414751</v>
      </c>
      <c r="H81" s="58">
        <f>('Female Inactive'!K81*'Female Inactive'!AU81)+('Female Barely'!K81*'Female Barely'!AU81)+('Female Somewhat'!K81*'Female Somewhat'!AU81)+('Female Active'!K81*'Female Active'!AU81)+('Female Highly'!K81*'Female Highly'!AU81)</f>
        <v>523.16372218283539</v>
      </c>
      <c r="I81" s="58">
        <f t="shared" si="2"/>
        <v>16885.491085195663</v>
      </c>
      <c r="J81" s="58">
        <f>('Female Inactive'!L81+'Female Barely'!L81+'Female Somewhat'!L81+'Female Active'!L81+'Female Highly'!L81)</f>
        <v>1306.0033428145612</v>
      </c>
      <c r="K81" s="58">
        <f t="shared" si="3"/>
        <v>15331.653844964721</v>
      </c>
    </row>
    <row r="82" spans="1:11">
      <c r="A82" s="58">
        <v>84</v>
      </c>
      <c r="B82" s="58">
        <f>'Female Inactive'!K82+'Female Barely'!K82+'Female Somewhat'!K82+'Female Active'!K82+'Female Highly'!K82</f>
        <v>33362.342812220711</v>
      </c>
      <c r="C82" s="58">
        <f>('Female Inactive'!K82*'Female Inactive'!W82)+('Female Barely'!K82*'Female Barely'!W82)+('Female Somewhat'!K82*'Female Somewhat'!W82)+('Female Active'!K82*'Female Active'!W82)+('Female Highly'!K82*'Female Highly'!W82)</f>
        <v>2237.6271973297999</v>
      </c>
      <c r="D82" s="58">
        <f>('Female Inactive'!K82*'Female Inactive'!AC82)+('Female Barely'!K82*'Female Barely'!AC82)+('Female Somewhat'!K82*'Female Somewhat'!AC82)+('Female Active'!K82*'Female Active'!AC82)+('Female Highly'!K82*'Female Highly'!AC82)</f>
        <v>2565.9573387908094</v>
      </c>
      <c r="E82" s="58">
        <f>('Female Inactive'!K82*'Female Inactive'!BA82)+('Female Barely'!K82*'Female Barely'!BA82)+('Female Somewhat'!K82*'Female Somewhat'!BA82)+('Female Active'!K82*'Female Active'!BA82)+('Female Highly'!K82*'Female Highly'!BA82)</f>
        <v>9406.2001612872937</v>
      </c>
      <c r="F82" s="58">
        <f>('Female Inactive'!K82*'Female Inactive'!AI82)+('Female Barely'!K82*'Female Barely'!AI82)+('Female Somewhat'!K82*'Female Somewhat'!AI82)+('Female Active'!K82*'Female Active'!AI82)+('Female Highly'!K82*'Female Highly'!AI82)</f>
        <v>176.42367628543172</v>
      </c>
      <c r="G82" s="58">
        <f>('Female Inactive'!K82*'Female Inactive'!AO82)+('Female Barely'!K82*'Female Barely'!AO82)+('Female Somewhat'!K82*'Female Somewhat'!AO82)+('Female Active'!K82*'Female Active'!AO82)+('Female Highly'!K82*'Female Highly'!AO82)</f>
        <v>1773.4541643865975</v>
      </c>
      <c r="H82" s="58">
        <f>('Female Inactive'!K82*'Female Inactive'!AU82)+('Female Barely'!K82*'Female Barely'!AU82)+('Female Somewhat'!K82*'Female Somewhat'!AU82)+('Female Active'!K82*'Female Active'!AU82)+('Female Highly'!K82*'Female Highly'!AU82)</f>
        <v>516.62485418885876</v>
      </c>
      <c r="I82" s="58">
        <f t="shared" si="2"/>
        <v>16676.287392268794</v>
      </c>
      <c r="J82" s="58">
        <f>('Female Inactive'!L82+'Female Barely'!L82+'Female Somewhat'!L82+'Female Active'!L82+'Female Highly'!L82)</f>
        <v>1256.8049856936414</v>
      </c>
      <c r="K82" s="58">
        <f t="shared" si="3"/>
        <v>16637.657187779281</v>
      </c>
    </row>
    <row r="83" spans="1:11">
      <c r="A83" s="58">
        <v>85</v>
      </c>
      <c r="B83" s="58">
        <f>'Female Inactive'!K83+'Female Barely'!K83+'Female Somewhat'!K83+'Female Active'!K83+'Female Highly'!K83</f>
        <v>32105.537826527074</v>
      </c>
      <c r="C83" s="58">
        <f>('Female Inactive'!K83*'Female Inactive'!W83)+('Female Barely'!K83*'Female Barely'!W83)+('Female Somewhat'!K83*'Female Somewhat'!W83)+('Female Active'!K83*'Female Active'!W83)+('Female Highly'!K83*'Female Highly'!W83)</f>
        <v>2305.8589609552382</v>
      </c>
      <c r="D83" s="58">
        <f>('Female Inactive'!K83*'Female Inactive'!AC83)+('Female Barely'!K83*'Female Barely'!AC83)+('Female Somewhat'!K83*'Female Somewhat'!AC83)+('Female Active'!K83*'Female Active'!AC83)+('Female Highly'!K83*'Female Highly'!AC83)</f>
        <v>2573.0831292358325</v>
      </c>
      <c r="E83" s="58">
        <f>('Female Inactive'!K83*'Female Inactive'!BA83)+('Female Barely'!K83*'Female Barely'!BA83)+('Female Somewhat'!K83*'Female Somewhat'!BA83)+('Female Active'!K83*'Female Active'!BA83)+('Female Highly'!K83*'Female Highly'!BA83)</f>
        <v>9248.1641128797437</v>
      </c>
      <c r="F83" s="58">
        <f>('Female Inactive'!K83*'Female Inactive'!AI83)+('Female Barely'!K83*'Female Barely'!AI83)+('Female Somewhat'!K83*'Female Somewhat'!AI83)+('Female Active'!K83*'Female Active'!AI83)+('Female Highly'!K83*'Female Highly'!AI83)</f>
        <v>176.17288409333239</v>
      </c>
      <c r="G83" s="58">
        <f>('Female Inactive'!K83*'Female Inactive'!AO83)+('Female Barely'!K83*'Female Barely'!AO83)+('Female Somewhat'!K83*'Female Somewhat'!AO83)+('Female Active'!K83*'Female Active'!AO83)+('Female Highly'!K83*'Female Highly'!AO83)</f>
        <v>1642.8127113216342</v>
      </c>
      <c r="H83" s="58">
        <f>('Female Inactive'!K83*'Female Inactive'!AU83)+('Female Barely'!K83*'Female Barely'!AU83)+('Female Somewhat'!K83*'Female Somewhat'!AU83)+('Female Active'!K83*'Female Active'!AU83)+('Female Highly'!K83*'Female Highly'!AU83)</f>
        <v>509.83138021123096</v>
      </c>
      <c r="I83" s="58">
        <f t="shared" si="2"/>
        <v>16455.923178697012</v>
      </c>
      <c r="J83" s="58">
        <f>('Female Inactive'!L83+'Female Barely'!L83+'Female Somewhat'!L83+'Female Active'!L83+'Female Highly'!L83)</f>
        <v>2500.9376555470249</v>
      </c>
      <c r="K83" s="58">
        <f t="shared" si="3"/>
        <v>17894.462173472923</v>
      </c>
    </row>
    <row r="84" spans="1:11">
      <c r="A84" s="58">
        <v>86</v>
      </c>
      <c r="B84" s="58">
        <f>'Female Inactive'!K84+'Female Barely'!K84+'Female Somewhat'!K84+'Female Active'!K84+'Female Highly'!K84</f>
        <v>29604.600170980048</v>
      </c>
      <c r="C84" s="58">
        <f>('Female Inactive'!K84*'Female Inactive'!W84)+('Female Barely'!K84*'Female Barely'!W84)+('Female Somewhat'!K84*'Female Somewhat'!W84)+('Female Active'!K84*'Female Active'!W84)+('Female Highly'!K84*'Female Highly'!W84)</f>
        <v>2268.9805451763859</v>
      </c>
      <c r="D84" s="58">
        <f>('Female Inactive'!K84*'Female Inactive'!AC84)+('Female Barely'!K84*'Female Barely'!AC84)+('Female Somewhat'!K84*'Female Somewhat'!AC84)+('Female Active'!K84*'Female Active'!AC84)+('Female Highly'!K84*'Female Highly'!AC84)</f>
        <v>2468.1213423336512</v>
      </c>
      <c r="E84" s="58">
        <f>('Female Inactive'!K84*'Female Inactive'!BA84)+('Female Barely'!K84*'Female Barely'!BA84)+('Female Somewhat'!K84*'Female Somewhat'!BA84)+('Female Active'!K84*'Female Active'!BA84)+('Female Highly'!K84*'Female Highly'!BA84)</f>
        <v>8679.1337009980234</v>
      </c>
      <c r="F84" s="58">
        <f>('Female Inactive'!K84*'Female Inactive'!AI84)+('Female Barely'!K84*'Female Barely'!AI84)+('Female Somewhat'!K84*'Female Somewhat'!AI84)+('Female Active'!K84*'Female Active'!AI84)+('Female Highly'!K84*'Female Highly'!AI84)</f>
        <v>168.34809260297558</v>
      </c>
      <c r="G84" s="58">
        <f>('Female Inactive'!K84*'Female Inactive'!AO84)+('Female Barely'!K84*'Female Barely'!AO84)+('Female Somewhat'!K84*'Female Somewhat'!AO84)+('Female Active'!K84*'Female Active'!AO84)+('Female Highly'!K84*'Female Highly'!AO84)</f>
        <v>1453.058239066092</v>
      </c>
      <c r="H84" s="58">
        <f>('Female Inactive'!K84*'Female Inactive'!AU84)+('Female Barely'!K84*'Female Barely'!AU84)+('Female Somewhat'!K84*'Female Somewhat'!AU84)+('Female Active'!K84*'Female Active'!AU84)+('Female Highly'!K84*'Female Highly'!AU84)</f>
        <v>475.97658327575652</v>
      </c>
      <c r="I84" s="58">
        <f t="shared" si="2"/>
        <v>15513.618503452884</v>
      </c>
      <c r="J84" s="58">
        <f>('Female Inactive'!L84+'Female Barely'!L84+'Female Somewhat'!L84+'Female Active'!L84+'Female Highly'!L84)</f>
        <v>2306.1218919034177</v>
      </c>
      <c r="K84" s="58">
        <f t="shared" si="3"/>
        <v>20395.399829019949</v>
      </c>
    </row>
    <row r="85" spans="1:11">
      <c r="A85" s="58">
        <v>87</v>
      </c>
      <c r="B85" s="58">
        <f>'Female Inactive'!K85+'Female Barely'!K85+'Female Somewhat'!K85+'Female Active'!K85+'Female Highly'!K85</f>
        <v>27298.478279076629</v>
      </c>
      <c r="C85" s="58">
        <f>('Female Inactive'!K85*'Female Inactive'!W85)+('Female Barely'!K85*'Female Barely'!W85)+('Female Somewhat'!K85*'Female Somewhat'!W85)+('Female Active'!K85*'Female Active'!W85)+('Female Highly'!K85*'Female Highly'!W85)</f>
        <v>2223.180949920963</v>
      </c>
      <c r="D85" s="58">
        <f>('Female Inactive'!K85*'Female Inactive'!AC85)+('Female Barely'!K85*'Female Barely'!AC85)+('Female Somewhat'!K85*'Female Somewhat'!AC85)+('Female Active'!K85*'Female Active'!AC85)+('Female Highly'!K85*'Female Highly'!AC85)</f>
        <v>2363.5962454534415</v>
      </c>
      <c r="E85" s="58">
        <f>('Female Inactive'!K85*'Female Inactive'!BA85)+('Female Barely'!K85*'Female Barely'!BA85)+('Female Somewhat'!K85*'Female Somewhat'!BA85)+('Female Active'!K85*'Female Active'!BA85)+('Female Highly'!K85*'Female Highly'!BA85)</f>
        <v>8141.6408665332383</v>
      </c>
      <c r="F85" s="58">
        <f>('Female Inactive'!K85*'Female Inactive'!AI85)+('Female Barely'!K85*'Female Barely'!AI85)+('Female Somewhat'!K85*'Female Somewhat'!AI85)+('Female Active'!K85*'Female Active'!AI85)+('Female Highly'!K85*'Female Highly'!AI85)</f>
        <v>160.67241752168763</v>
      </c>
      <c r="G85" s="58">
        <f>('Female Inactive'!K85*'Female Inactive'!AO85)+('Female Barely'!K85*'Female Barely'!AO85)+('Female Somewhat'!K85*'Female Somewhat'!AO85)+('Female Active'!K85*'Female Active'!AO85)+('Female Highly'!K85*'Female Highly'!AO85)</f>
        <v>1282.7693807652811</v>
      </c>
      <c r="H85" s="58">
        <f>('Female Inactive'!K85*'Female Inactive'!AU85)+('Female Barely'!K85*'Female Barely'!AU85)+('Female Somewhat'!K85*'Female Somewhat'!AU85)+('Female Active'!K85*'Female Active'!AU85)+('Female Highly'!K85*'Female Highly'!AU85)</f>
        <v>444.30138307381606</v>
      </c>
      <c r="I85" s="58">
        <f t="shared" si="2"/>
        <v>14616.161243268429</v>
      </c>
      <c r="J85" s="58">
        <f>('Female Inactive'!L85+'Female Barely'!L85+'Female Somewhat'!L85+'Female Active'!L85+'Female Highly'!L85)</f>
        <v>2126.4816325098691</v>
      </c>
      <c r="K85" s="58">
        <f t="shared" si="3"/>
        <v>22701.521720923367</v>
      </c>
    </row>
    <row r="86" spans="1:11">
      <c r="A86" s="58">
        <v>88</v>
      </c>
      <c r="B86" s="58">
        <f>'Female Inactive'!K86+'Female Barely'!K86+'Female Somewhat'!K86+'Female Active'!K86+'Female Highly'!K86</f>
        <v>25171.99664656676</v>
      </c>
      <c r="C86" s="58">
        <f>('Female Inactive'!K86*'Female Inactive'!W86)+('Female Barely'!K86*'Female Barely'!W86)+('Female Somewhat'!K86*'Female Somewhat'!W86)+('Female Active'!K86*'Female Active'!W86)+('Female Highly'!K86*'Female Highly'!W86)</f>
        <v>2170.129173695092</v>
      </c>
      <c r="D86" s="58">
        <f>('Female Inactive'!K86*'Female Inactive'!AC86)+('Female Barely'!K86*'Female Barely'!AC86)+('Female Somewhat'!K86*'Female Somewhat'!AC86)+('Female Active'!K86*'Female Active'!AC86)+('Female Highly'!K86*'Female Highly'!AC86)</f>
        <v>2260.1009150503778</v>
      </c>
      <c r="E86" s="58">
        <f>('Female Inactive'!K86*'Female Inactive'!BA86)+('Female Barely'!K86*'Female Barely'!BA86)+('Female Somewhat'!K86*'Female Somewhat'!BA86)+('Female Active'!K86*'Female Active'!BA86)+('Female Highly'!K86*'Female Highly'!BA86)</f>
        <v>7634.3091076806313</v>
      </c>
      <c r="F86" s="58">
        <f>('Female Inactive'!K86*'Female Inactive'!AI86)+('Female Barely'!K86*'Female Barely'!AI86)+('Female Somewhat'!K86*'Female Somewhat'!AI86)+('Female Active'!K86*'Female Active'!AI86)+('Female Highly'!K86*'Female Highly'!AI86)</f>
        <v>153.17017283318347</v>
      </c>
      <c r="G86" s="58">
        <f>('Female Inactive'!K86*'Female Inactive'!AO86)+('Female Barely'!K86*'Female Barely'!AO86)+('Female Somewhat'!K86*'Female Somewhat'!AO86)+('Female Active'!K86*'Female Active'!AO86)+('Female Highly'!K86*'Female Highly'!AO86)</f>
        <v>1130.0747545452587</v>
      </c>
      <c r="H86" s="58">
        <f>('Female Inactive'!K86*'Female Inactive'!AU86)+('Female Barely'!K86*'Female Barely'!AU86)+('Female Somewhat'!K86*'Female Somewhat'!AU86)+('Female Active'!K86*'Female Active'!AU86)+('Female Highly'!K86*'Female Highly'!AU86)</f>
        <v>414.67172486915194</v>
      </c>
      <c r="I86" s="58">
        <f t="shared" si="2"/>
        <v>13762.455848673691</v>
      </c>
      <c r="J86" s="58">
        <f>('Female Inactive'!L86+'Female Barely'!L86+'Female Somewhat'!L86+'Female Active'!L86+'Female Highly'!L86)</f>
        <v>1960.8347635600771</v>
      </c>
      <c r="K86" s="58">
        <f t="shared" si="3"/>
        <v>24828.003353433236</v>
      </c>
    </row>
    <row r="87" spans="1:11">
      <c r="A87" s="58">
        <v>89</v>
      </c>
      <c r="B87" s="58">
        <f>'Female Inactive'!K87+'Female Barely'!K87+'Female Somewhat'!K87+'Female Active'!K87+'Female Highly'!K87</f>
        <v>23211.161883006684</v>
      </c>
      <c r="C87" s="58">
        <f>('Female Inactive'!K87*'Female Inactive'!W87)+('Female Barely'!K87*'Female Barely'!W87)+('Female Somewhat'!K87*'Female Somewhat'!W87)+('Female Active'!K87*'Female Active'!W87)+('Female Highly'!K87*'Female Highly'!W87)</f>
        <v>2111.2838012843945</v>
      </c>
      <c r="D87" s="58">
        <f>('Female Inactive'!K87*'Female Inactive'!AC87)+('Female Barely'!K87*'Female Barely'!AC87)+('Female Somewhat'!K87*'Female Somewhat'!AC87)+('Female Active'!K87*'Female Active'!AC87)+('Female Highly'!K87*'Female Highly'!AC87)</f>
        <v>2158.131452932178</v>
      </c>
      <c r="E87" s="58">
        <f>('Female Inactive'!K87*'Female Inactive'!BA87)+('Female Barely'!K87*'Female Barely'!BA87)+('Female Somewhat'!K87*'Female Somewhat'!BA87)+('Female Active'!K87*'Female Active'!BA87)+('Female Highly'!K87*'Female Highly'!BA87)</f>
        <v>7155.7779217906746</v>
      </c>
      <c r="F87" s="58">
        <f>('Female Inactive'!K87*'Female Inactive'!AI87)+('Female Barely'!K87*'Female Barely'!AI87)+('Female Somewhat'!K87*'Female Somewhat'!AI87)+('Female Active'!K87*'Female Active'!AI87)+('Female Highly'!K87*'Female Highly'!AI87)</f>
        <v>145.8609754681051</v>
      </c>
      <c r="G87" s="58">
        <f>('Female Inactive'!K87*'Female Inactive'!AO87)+('Female Barely'!K87*'Female Barely'!AO87)+('Female Somewhat'!K87*'Female Somewhat'!AO87)+('Female Active'!K87*'Female Active'!AO87)+('Female Highly'!K87*'Female Highly'!AO87)</f>
        <v>993.27565935492976</v>
      </c>
      <c r="H87" s="58">
        <f>('Female Inactive'!K87*'Female Inactive'!AU87)+('Female Barely'!K87*'Female Barely'!AU87)+('Female Somewhat'!K87*'Female Somewhat'!AU87)+('Female Active'!K87*'Female Active'!AU87)+('Female Highly'!K87*'Female Highly'!AU87)</f>
        <v>386.96120720790418</v>
      </c>
      <c r="I87" s="58">
        <f t="shared" si="2"/>
        <v>12951.291018038186</v>
      </c>
      <c r="J87" s="58">
        <f>('Female Inactive'!L87+'Female Barely'!L87+'Female Somewhat'!L87+'Female Active'!L87+'Female Highly'!L87)</f>
        <v>1808.0912525907638</v>
      </c>
      <c r="K87" s="58">
        <f t="shared" si="3"/>
        <v>26788.838116993313</v>
      </c>
    </row>
    <row r="88" spans="1:11">
      <c r="A88" s="58">
        <v>90</v>
      </c>
      <c r="B88" s="58">
        <f>'Female Inactive'!K88+'Female Barely'!K88+'Female Somewhat'!K88+'Female Active'!K88+'Female Highly'!K88</f>
        <v>21403.070630415921</v>
      </c>
      <c r="C88" s="58">
        <f>('Female Inactive'!K88*'Female Inactive'!W88)+('Female Barely'!K88*'Female Barely'!W88)+('Female Somewhat'!K88*'Female Somewhat'!W88)+('Female Active'!K88*'Female Active'!W88)+('Female Highly'!K88*'Female Highly'!W88)</f>
        <v>2047.9160261727525</v>
      </c>
      <c r="D88" s="58">
        <f>('Female Inactive'!K88*'Female Inactive'!AC88)+('Female Barely'!K88*'Female Barely'!AC88)+('Female Somewhat'!K88*'Female Somewhat'!AC88)+('Female Active'!K88*'Female Active'!AC88)+('Female Highly'!K88*'Female Highly'!AC88)</f>
        <v>2058.0986477581614</v>
      </c>
      <c r="E88" s="58">
        <f>('Female Inactive'!K88*'Female Inactive'!BA88)+('Female Barely'!K88*'Female Barely'!BA88)+('Female Somewhat'!K88*'Female Somewhat'!BA88)+('Female Active'!K88*'Female Active'!BA88)+('Female Highly'!K88*'Female Highly'!BA88)</f>
        <v>6704.709262913153</v>
      </c>
      <c r="F88" s="58">
        <f>('Female Inactive'!K88*'Female Inactive'!AI88)+('Female Barely'!K88*'Female Barely'!AI88)+('Female Somewhat'!K88*'Female Somewhat'!AI88)+('Female Active'!K88*'Female Active'!AI88)+('Female Highly'!K88*'Female Highly'!AI88)</f>
        <v>138.76032978441538</v>
      </c>
      <c r="G88" s="58">
        <f>('Female Inactive'!K88*'Female Inactive'!AO88)+('Female Barely'!K88*'Female Barely'!AO88)+('Female Somewhat'!K88*'Female Somewhat'!AO88)+('Female Active'!K88*'Female Active'!AO88)+('Female Highly'!K88*'Female Highly'!AO88)</f>
        <v>870.83058567216585</v>
      </c>
      <c r="H88" s="58">
        <f>('Female Inactive'!K88*'Female Inactive'!AU88)+('Female Barely'!K88*'Female Barely'!AU88)+('Female Somewhat'!K88*'Female Somewhat'!AU88)+('Female Active'!K88*'Female Active'!AU88)+('Female Highly'!K88*'Female Highly'!AU88)</f>
        <v>361.05070341684961</v>
      </c>
      <c r="I88" s="58">
        <f t="shared" si="2"/>
        <v>12181.365555717499</v>
      </c>
      <c r="J88" s="58">
        <f>('Female Inactive'!L88+'Female Barely'!L88+'Female Somewhat'!L88+'Female Active'!L88+'Female Highly'!L88)</f>
        <v>3691.1890195462511</v>
      </c>
      <c r="K88" s="58">
        <f t="shared" si="3"/>
        <v>28596.929369584075</v>
      </c>
    </row>
    <row r="89" spans="1:11">
      <c r="A89" s="58">
        <v>91</v>
      </c>
      <c r="B89" s="58">
        <f>'Female Inactive'!K89+'Female Barely'!K89+'Female Somewhat'!K89+'Female Active'!K89+'Female Highly'!K89</f>
        <v>17711.88161086967</v>
      </c>
      <c r="C89" s="58">
        <f>('Female Inactive'!K89*'Female Inactive'!W89)+('Female Barely'!K89*'Female Barely'!W89)+('Female Somewhat'!K89*'Female Somewhat'!W89)+('Female Active'!K89*'Female Active'!W89)+('Female Highly'!K89*'Female Highly'!W89)</f>
        <v>1744.5093544968613</v>
      </c>
      <c r="D89" s="58">
        <f>('Female Inactive'!K89*'Female Inactive'!AC89)+('Female Barely'!K89*'Female Barely'!AC89)+('Female Somewhat'!K89*'Female Somewhat'!AC89)+('Female Active'!K89*'Female Active'!AC89)+('Female Highly'!K89*'Female Highly'!AC89)</f>
        <v>1765.6981057127712</v>
      </c>
      <c r="E89" s="58">
        <f>('Female Inactive'!K89*'Female Inactive'!BA89)+('Female Barely'!K89*'Female Barely'!BA89)+('Female Somewhat'!K89*'Female Somewhat'!BA89)+('Female Active'!K89*'Female Active'!BA89)+('Female Highly'!K89*'Female Highly'!BA89)</f>
        <v>5608.6078057677432</v>
      </c>
      <c r="F89" s="58">
        <f>('Female Inactive'!K89*'Female Inactive'!AI89)+('Female Barely'!K89*'Female Barely'!AI89)+('Female Somewhat'!K89*'Female Somewhat'!AI89)+('Female Active'!K89*'Female Active'!AI89)+('Female Highly'!K89*'Female Highly'!AI89)</f>
        <v>116.59666930951303</v>
      </c>
      <c r="G89" s="58">
        <f>('Female Inactive'!K89*'Female Inactive'!AO89)+('Female Barely'!K89*'Female Barely'!AO89)+('Female Somewhat'!K89*'Female Somewhat'!AO89)+('Female Active'!K89*'Female Active'!AO89)+('Female Highly'!K89*'Female Highly'!AO89)</f>
        <v>705.39011611299588</v>
      </c>
      <c r="H89" s="58">
        <f>('Female Inactive'!K89*'Female Inactive'!AU89)+('Female Barely'!K89*'Female Barely'!AU89)+('Female Somewhat'!K89*'Female Somewhat'!AU89)+('Female Active'!K89*'Female Active'!AU89)+('Female Highly'!K89*'Female Highly'!AU89)</f>
        <v>298.80497627073339</v>
      </c>
      <c r="I89" s="58">
        <f t="shared" si="2"/>
        <v>10239.60702767062</v>
      </c>
      <c r="J89" s="58">
        <f>('Female Inactive'!L89+'Female Barely'!L89+'Female Somewhat'!L89+'Female Active'!L89+'Female Highly'!L89)</f>
        <v>3054.604315443019</v>
      </c>
      <c r="K89" s="58">
        <f t="shared" si="3"/>
        <v>32288.118389130326</v>
      </c>
    </row>
    <row r="90" spans="1:11">
      <c r="A90" s="58">
        <v>92</v>
      </c>
      <c r="B90" s="58">
        <f>'Female Inactive'!K90+'Female Barely'!K90+'Female Somewhat'!K90+'Female Active'!K90+'Female Highly'!K90</f>
        <v>14657.277295426655</v>
      </c>
      <c r="C90" s="58">
        <f>('Female Inactive'!K90*'Female Inactive'!W90)+('Female Barely'!K90*'Female Barely'!W90)+('Female Somewhat'!K90*'Female Somewhat'!W90)+('Female Active'!K90*'Female Active'!W90)+('Female Highly'!K90*'Female Highly'!W90)</f>
        <v>1484.7178068922326</v>
      </c>
      <c r="D90" s="58">
        <f>('Female Inactive'!K90*'Female Inactive'!AC90)+('Female Barely'!K90*'Female Barely'!AC90)+('Female Somewhat'!K90*'Female Somewhat'!AC90)+('Female Active'!K90*'Female Active'!AC90)+('Female Highly'!K90*'Female Highly'!AC90)</f>
        <v>1512.7405065300973</v>
      </c>
      <c r="E90" s="58">
        <f>('Female Inactive'!K90*'Female Inactive'!BA90)+('Female Barely'!K90*'Female Barely'!BA90)+('Female Somewhat'!K90*'Female Somewhat'!BA90)+('Female Active'!K90*'Female Active'!BA90)+('Female Highly'!K90*'Female Highly'!BA90)</f>
        <v>4690.912561860775</v>
      </c>
      <c r="F90" s="58">
        <f>('Female Inactive'!K90*'Female Inactive'!AI90)+('Female Barely'!K90*'Female Barely'!AI90)+('Female Somewhat'!K90*'Female Somewhat'!AI90)+('Female Active'!K90*'Female Active'!AI90)+('Female Highly'!K90*'Female Highly'!AI90)</f>
        <v>97.950476747475264</v>
      </c>
      <c r="G90" s="58">
        <f>('Female Inactive'!K90*'Female Inactive'!AO90)+('Female Barely'!K90*'Female Barely'!AO90)+('Female Somewhat'!K90*'Female Somewhat'!AO90)+('Female Active'!K90*'Female Active'!AO90)+('Female Highly'!K90*'Female Highly'!AO90)</f>
        <v>571.10051587653709</v>
      </c>
      <c r="H90" s="58">
        <f>('Female Inactive'!K90*'Female Inactive'!AU90)+('Female Barely'!K90*'Female Barely'!AU90)+('Female Somewhat'!K90*'Female Somewhat'!AU90)+('Female Active'!K90*'Female Active'!AU90)+('Female Highly'!K90*'Female Highly'!AU90)</f>
        <v>247.29030181811805</v>
      </c>
      <c r="I90" s="58">
        <f t="shared" si="2"/>
        <v>8604.7121697252351</v>
      </c>
      <c r="J90" s="58">
        <f>('Female Inactive'!L90+'Female Barely'!L90+'Female Somewhat'!L90+'Female Active'!L90+'Female Highly'!L90)</f>
        <v>2527.8053155878433</v>
      </c>
      <c r="K90" s="58">
        <f t="shared" si="3"/>
        <v>35342.722704573345</v>
      </c>
    </row>
    <row r="91" spans="1:11">
      <c r="A91" s="58">
        <v>93</v>
      </c>
      <c r="B91" s="58">
        <f>'Female Inactive'!K91+'Female Barely'!K91+'Female Somewhat'!K91+'Female Active'!K91+'Female Highly'!K91</f>
        <v>12129.471979838807</v>
      </c>
      <c r="C91" s="58">
        <f>('Female Inactive'!K91*'Female Inactive'!W91)+('Female Barely'!K91*'Female Barely'!W91)+('Female Somewhat'!K91*'Female Somewhat'!W91)+('Female Active'!K91*'Female Active'!W91)+('Female Highly'!K91*'Female Highly'!W91)</f>
        <v>1262.5436294161204</v>
      </c>
      <c r="D91" s="58">
        <f>('Female Inactive'!K91*'Female Inactive'!AC91)+('Female Barely'!K91*'Female Barely'!AC91)+('Female Somewhat'!K91*'Female Somewhat'!AC91)+('Female Active'!K91*'Female Active'!AC91)+('Female Highly'!K91*'Female Highly'!AC91)</f>
        <v>1294.3526931189142</v>
      </c>
      <c r="E91" s="58">
        <f>('Female Inactive'!K91*'Female Inactive'!BA91)+('Female Barely'!K91*'Female Barely'!BA91)+('Female Somewhat'!K91*'Female Somewhat'!BA91)+('Female Active'!K91*'Female Active'!BA91)+('Female Highly'!K91*'Female Highly'!BA91)</f>
        <v>3922.7318193727328</v>
      </c>
      <c r="F91" s="58">
        <f>('Female Inactive'!K91*'Female Inactive'!AI91)+('Female Barely'!K91*'Female Barely'!AI91)+('Female Somewhat'!K91*'Female Somewhat'!AI91)+('Female Active'!K91*'Female Active'!AI91)+('Female Highly'!K91*'Female Highly'!AI91)</f>
        <v>82.267733146593244</v>
      </c>
      <c r="G91" s="58">
        <f>('Female Inactive'!K91*'Female Inactive'!AO91)+('Female Barely'!K91*'Female Barely'!AO91)+('Female Somewhat'!K91*'Female Somewhat'!AO91)+('Female Active'!K91*'Female Active'!AO91)+('Female Highly'!K91*'Female Highly'!AO91)</f>
        <v>462.13994859476111</v>
      </c>
      <c r="H91" s="58">
        <f>('Female Inactive'!K91*'Female Inactive'!AU91)+('Female Barely'!K91*'Female Barely'!AU91)+('Female Somewhat'!K91*'Female Somewhat'!AU91)+('Female Active'!K91*'Female Active'!AU91)+('Female Highly'!K91*'Female Highly'!AU91)</f>
        <v>204.65670457910039</v>
      </c>
      <c r="I91" s="58">
        <f t="shared" si="2"/>
        <v>7228.6925282282227</v>
      </c>
      <c r="J91" s="58">
        <f>('Female Inactive'!L91+'Female Barely'!L91+'Female Somewhat'!L91+'Female Active'!L91+'Female Highly'!L91)</f>
        <v>2091.8686299891433</v>
      </c>
      <c r="K91" s="58">
        <f t="shared" si="3"/>
        <v>37870.528020161189</v>
      </c>
    </row>
    <row r="92" spans="1:11">
      <c r="A92" s="58">
        <v>94</v>
      </c>
      <c r="B92" s="58">
        <f>'Female Inactive'!K92+'Female Barely'!K92+'Female Somewhat'!K92+'Female Active'!K92+'Female Highly'!K92</f>
        <v>10037.603349849665</v>
      </c>
      <c r="C92" s="58">
        <f>('Female Inactive'!K92*'Female Inactive'!W92)+('Female Barely'!K92*'Female Barely'!W92)+('Female Somewhat'!K92*'Female Somewhat'!W92)+('Female Active'!K92*'Female Active'!W92)+('Female Highly'!K92*'Female Highly'!W92)</f>
        <v>1072.6378319346613</v>
      </c>
      <c r="D92" s="58">
        <f>('Female Inactive'!K92*'Female Inactive'!AC92)+('Female Barely'!K92*'Female Barely'!AC92)+('Female Somewhat'!K92*'Female Somewhat'!AC92)+('Female Active'!K92*'Female Active'!AC92)+('Female Highly'!K92*'Female Highly'!AC92)</f>
        <v>1106.0594487530682</v>
      </c>
      <c r="E92" s="58">
        <f>('Female Inactive'!K92*'Female Inactive'!BA92)+('Female Barely'!K92*'Female Barely'!BA92)+('Female Somewhat'!K92*'Female Somewhat'!BA92)+('Female Active'!K92*'Female Active'!BA92)+('Female Highly'!K92*'Female Highly'!BA92)</f>
        <v>3279.0107470135472</v>
      </c>
      <c r="F92" s="58">
        <f>('Female Inactive'!K92*'Female Inactive'!AI92)+('Female Barely'!K92*'Female Barely'!AI92)+('Female Somewhat'!K92*'Female Somewhat'!AI92)+('Female Active'!K92*'Female Active'!AI92)+('Female Highly'!K92*'Female Highly'!AI92)</f>
        <v>69.077365686128786</v>
      </c>
      <c r="G92" s="58">
        <f>('Female Inactive'!K92*'Female Inactive'!AO92)+('Female Barely'!K92*'Female Barely'!AO92)+('Female Somewhat'!K92*'Female Somewhat'!AO92)+('Female Active'!K92*'Female Active'!AO92)+('Female Highly'!K92*'Female Highly'!AO92)</f>
        <v>373.74933323167562</v>
      </c>
      <c r="H92" s="58">
        <f>('Female Inactive'!K92*'Female Inactive'!AU92)+('Female Barely'!K92*'Female Barely'!AU92)+('Female Somewhat'!K92*'Female Somewhat'!AU92)+('Female Active'!K92*'Female Active'!AU92)+('Female Highly'!K92*'Female Highly'!AU92)</f>
        <v>169.36339828165362</v>
      </c>
      <c r="I92" s="58">
        <f t="shared" si="2"/>
        <v>6069.8981249007338</v>
      </c>
      <c r="J92" s="58">
        <f>('Female Inactive'!L92+'Female Barely'!L92+'Female Somewhat'!L92+'Female Active'!L92+'Female Highly'!L92)</f>
        <v>1731.1015569156064</v>
      </c>
      <c r="K92" s="58">
        <f t="shared" si="3"/>
        <v>39962.396650150331</v>
      </c>
    </row>
    <row r="93" spans="1:11">
      <c r="A93" s="58">
        <v>95</v>
      </c>
      <c r="B93" s="58">
        <f>'Female Inactive'!K93+'Female Barely'!K93+'Female Somewhat'!K93+'Female Active'!K93+'Female Highly'!K93</f>
        <v>8306.5017929340574</v>
      </c>
      <c r="C93" s="58">
        <f>('Female Inactive'!K93*'Female Inactive'!W93)+('Female Barely'!K93*'Female Barely'!W93)+('Female Somewhat'!K93*'Female Somewhat'!W93)+('Female Active'!K93*'Female Active'!W93)+('Female Highly'!K93*'Female Highly'!W93)</f>
        <v>910.61185147967876</v>
      </c>
      <c r="D93" s="58">
        <f>('Female Inactive'!K93*'Female Inactive'!AC93)+('Female Barely'!K93*'Female Barely'!AC93)+('Female Somewhat'!K93*'Female Somewhat'!AC93)+('Female Active'!K93*'Female Active'!AC93)+('Female Highly'!K93*'Female Highly'!AC93)</f>
        <v>944.10206691881694</v>
      </c>
      <c r="E93" s="58">
        <f>('Female Inactive'!K93*'Female Inactive'!BA93)+('Female Barely'!K93*'Female Barely'!BA93)+('Female Somewhat'!K93*'Female Somewhat'!BA93)+('Female Active'!K93*'Female Active'!BA93)+('Female Highly'!K93*'Female Highly'!BA93)</f>
        <v>2740.5214921341803</v>
      </c>
      <c r="F93" s="58">
        <f>('Female Inactive'!K93*'Female Inactive'!AI93)+('Female Barely'!K93*'Female Barely'!AI93)+('Female Somewhat'!K93*'Female Somewhat'!AI93)+('Female Active'!K93*'Female Active'!AI93)+('Female Highly'!K93*'Female Highly'!AI93)</f>
        <v>57.989690002804394</v>
      </c>
      <c r="G93" s="58">
        <f>('Female Inactive'!K93*'Female Inactive'!AO93)+('Female Barely'!K93*'Female Barely'!AO93)+('Female Somewhat'!K93*'Female Somewhat'!AO93)+('Female Active'!K93*'Female Active'!AO93)+('Female Highly'!K93*'Female Highly'!AO93)</f>
        <v>302.09470152813725</v>
      </c>
      <c r="H93" s="58">
        <f>('Female Inactive'!K93*'Female Inactive'!AU93)+('Female Barely'!K93*'Female Barely'!AU93)+('Female Somewhat'!K93*'Female Somewhat'!AU93)+('Female Active'!K93*'Female Active'!AU93)+('Female Highly'!K93*'Female Highly'!AU93)</f>
        <v>140.1564480098495</v>
      </c>
      <c r="I93" s="58">
        <f t="shared" si="2"/>
        <v>5095.4762500734669</v>
      </c>
      <c r="J93" s="58">
        <f>('Female Inactive'!L93+'Female Barely'!L93+'Female Somewhat'!L93+'Female Active'!L93+'Female Highly'!L93)</f>
        <v>1429.8026017638256</v>
      </c>
      <c r="K93" s="58">
        <f t="shared" si="3"/>
        <v>41693.498207065939</v>
      </c>
    </row>
    <row r="94" spans="1:11">
      <c r="A94" s="58">
        <v>96</v>
      </c>
      <c r="B94" s="58">
        <f>'Female Inactive'!K94+'Female Barely'!K94+'Female Somewhat'!K94+'Female Active'!K94+'Female Highly'!K94</f>
        <v>6876.6991911702335</v>
      </c>
      <c r="C94" s="58">
        <f>('Female Inactive'!K94*'Female Inactive'!W94)+('Female Barely'!K94*'Female Barely'!W94)+('Female Somewhat'!K94*'Female Somewhat'!W94)+('Female Active'!K94*'Female Active'!W94)+('Female Highly'!K94*'Female Highly'!W94)</f>
        <v>767.32904102365933</v>
      </c>
      <c r="D94" s="58">
        <f>('Female Inactive'!K94*'Female Inactive'!AC94)+('Female Barely'!K94*'Female Barely'!AC94)+('Female Somewhat'!K94*'Female Somewhat'!AC94)+('Female Active'!K94*'Female Active'!AC94)+('Female Highly'!K94*'Female Highly'!AC94)</f>
        <v>805.94733094647552</v>
      </c>
      <c r="E94" s="58">
        <f>('Female Inactive'!K94*'Female Inactive'!BA94)+('Female Barely'!K94*'Female Barely'!BA94)+('Female Somewhat'!K94*'Female Somewhat'!BA94)+('Female Active'!K94*'Female Active'!BA94)+('Female Highly'!K94*'Female Highly'!BA94)</f>
        <v>2287.001412298629</v>
      </c>
      <c r="F94" s="58">
        <f>('Female Inactive'!K94*'Female Inactive'!AI94)+('Female Barely'!K94*'Female Barely'!AI94)+('Female Somewhat'!K94*'Female Somewhat'!AI94)+('Female Active'!K94*'Female Active'!AI94)+('Female Highly'!K94*'Female Highly'!AI94)</f>
        <v>48.00844336545596</v>
      </c>
      <c r="G94" s="58">
        <f>('Female Inactive'!K94*'Female Inactive'!AO94)+('Female Barely'!K94*'Female Barely'!AO94)+('Female Somewhat'!K94*'Female Somewhat'!AO94)+('Female Active'!K94*'Female Active'!AO94)+('Female Highly'!K94*'Female Highly'!AO94)</f>
        <v>248.1095671424992</v>
      </c>
      <c r="H94" s="58">
        <f>('Female Inactive'!K94*'Female Inactive'!AU94)+('Female Barely'!K94*'Female Barely'!AU94)+('Female Somewhat'!K94*'Female Somewhat'!AU94)+('Female Active'!K94*'Female Active'!AU94)+('Female Highly'!K94*'Female Highly'!AU94)</f>
        <v>116.03274803336305</v>
      </c>
      <c r="I94" s="58">
        <f t="shared" si="2"/>
        <v>4272.428542810082</v>
      </c>
      <c r="J94" s="58">
        <f>('Female Inactive'!L94+'Female Barely'!L94+'Female Somewhat'!L94+'Female Active'!L94+'Female Highly'!L94)</f>
        <v>1183.6899310365891</v>
      </c>
      <c r="K94" s="58">
        <f t="shared" si="3"/>
        <v>43123.300808829765</v>
      </c>
    </row>
    <row r="95" spans="1:11">
      <c r="A95" s="58">
        <v>97</v>
      </c>
      <c r="B95" s="58">
        <f>'Female Inactive'!K95+'Female Barely'!K95+'Female Somewhat'!K95+'Female Active'!K95+'Female Highly'!K95</f>
        <v>5693.0092601336446</v>
      </c>
      <c r="C95" s="58">
        <f>('Female Inactive'!K95*'Female Inactive'!W95)+('Female Barely'!K95*'Female Barely'!W95)+('Female Somewhat'!K95*'Female Somewhat'!W95)+('Female Active'!K95*'Female Active'!W95)+('Female Highly'!K95*'Female Highly'!W95)</f>
        <v>646.36801863130563</v>
      </c>
      <c r="D95" s="58">
        <f>('Female Inactive'!K95*'Female Inactive'!AC95)+('Female Barely'!K95*'Female Barely'!AC95)+('Female Somewhat'!K95*'Female Somewhat'!AC95)+('Female Active'!K95*'Female Active'!AC95)+('Female Highly'!K95*'Female Highly'!AC95)</f>
        <v>687.30040801453845</v>
      </c>
      <c r="E95" s="58">
        <f>('Female Inactive'!K95*'Female Inactive'!BA95)+('Female Barely'!K95*'Female Barely'!BA95)+('Female Somewhat'!K95*'Female Somewhat'!BA95)+('Female Active'!K95*'Female Active'!BA95)+('Female Highly'!K95*'Female Highly'!BA95)</f>
        <v>1908.3538744785185</v>
      </c>
      <c r="F95" s="58">
        <f>('Female Inactive'!K95*'Female Inactive'!AI95)+('Female Barely'!K95*'Female Barely'!AI95)+('Female Somewhat'!K95*'Female Somewhat'!AI95)+('Female Active'!K95*'Female Active'!AI95)+('Female Highly'!K95*'Female Highly'!AI95)</f>
        <v>39.745174472500821</v>
      </c>
      <c r="G95" s="58">
        <f>('Female Inactive'!K95*'Female Inactive'!AO95)+('Female Barely'!K95*'Female Barely'!AO95)+('Female Somewhat'!K95*'Female Somewhat'!AO95)+('Female Active'!K95*'Female Active'!AO95)+('Female Highly'!K95*'Female Highly'!AO95)</f>
        <v>203.75814350031266</v>
      </c>
      <c r="H95" s="58">
        <f>('Female Inactive'!K95*'Female Inactive'!AU95)+('Female Barely'!K95*'Female Barely'!AU95)+('Female Somewhat'!K95*'Female Somewhat'!AU95)+('Female Active'!K95*'Female Active'!AU95)+('Female Highly'!K95*'Female Highly'!AU95)</f>
        <v>96.061200962123024</v>
      </c>
      <c r="I95" s="58">
        <f t="shared" si="2"/>
        <v>3581.586820059299</v>
      </c>
      <c r="J95" s="58">
        <f>('Female Inactive'!L95+'Female Barely'!L95+'Female Somewhat'!L95+'Female Active'!L95+'Female Highly'!L95)</f>
        <v>979.94076010774097</v>
      </c>
      <c r="K95" s="58">
        <f t="shared" si="3"/>
        <v>44306.990739866356</v>
      </c>
    </row>
    <row r="96" spans="1:11">
      <c r="A96" s="58">
        <v>98</v>
      </c>
      <c r="B96" s="58">
        <f>'Female Inactive'!K96+'Female Barely'!K96+'Female Somewhat'!K96+'Female Active'!K96+'Female Highly'!K96</f>
        <v>4713.0685000259036</v>
      </c>
      <c r="C96" s="58">
        <f>('Female Inactive'!K96*'Female Inactive'!W96)+('Female Barely'!K96*'Female Barely'!W96)+('Female Somewhat'!K96*'Female Somewhat'!W96)+('Female Active'!K96*'Female Active'!W96)+('Female Highly'!K96*'Female Highly'!W96)</f>
        <v>544.29382929556584</v>
      </c>
      <c r="D96" s="58">
        <f>('Female Inactive'!K96*'Female Inactive'!AC96)+('Female Barely'!K96*'Female Barely'!AC96)+('Female Somewhat'!K96*'Female Somewhat'!AC96)+('Female Active'!K96*'Female Active'!AC96)+('Female Highly'!K96*'Female Highly'!AC96)</f>
        <v>585.55306448501779</v>
      </c>
      <c r="E96" s="58">
        <f>('Female Inactive'!K96*'Female Inactive'!BA96)+('Female Barely'!K96*'Female Barely'!BA96)+('Female Somewhat'!K96*'Female Somewhat'!BA96)+('Female Active'!K96*'Female Active'!BA96)+('Female Highly'!K96*'Female Highly'!BA96)</f>
        <v>1592.250658221737</v>
      </c>
      <c r="F96" s="58">
        <f>('Female Inactive'!K96*'Female Inactive'!AI96)+('Female Barely'!K96*'Female Barely'!AI96)+('Female Somewhat'!K96*'Female Somewhat'!AI96)+('Female Active'!K96*'Female Active'!AI96)+('Female Highly'!K96*'Female Highly'!AI96)</f>
        <v>32.90418493676853</v>
      </c>
      <c r="G96" s="58">
        <f>('Female Inactive'!K96*'Female Inactive'!AO96)+('Female Barely'!K96*'Female Barely'!AO96)+('Female Somewhat'!K96*'Female Somewhat'!AO96)+('Female Active'!K96*'Female Active'!AO96)+('Female Highly'!K96*'Female Highly'!AO96)</f>
        <v>167.32353182915364</v>
      </c>
      <c r="H96" s="58">
        <f>('Female Inactive'!K96*'Female Inactive'!AU96)+('Female Barely'!K96*'Female Barely'!AU96)+('Female Somewhat'!K96*'Female Somewhat'!AU96)+('Female Active'!K96*'Female Active'!AU96)+('Female Highly'!K96*'Female Highly'!AU96)</f>
        <v>79.527143854815264</v>
      </c>
      <c r="I96" s="58">
        <f t="shared" si="2"/>
        <v>3001.8524126230582</v>
      </c>
      <c r="J96" s="58">
        <f>('Female Inactive'!L96+'Female Barely'!L96+'Female Somewhat'!L96+'Female Active'!L96+'Female Highly'!L96)</f>
        <v>811.26303868627213</v>
      </c>
      <c r="K96" s="58">
        <f t="shared" si="3"/>
        <v>45286.931499974096</v>
      </c>
    </row>
    <row r="97" spans="1:11">
      <c r="A97" s="58">
        <v>99</v>
      </c>
      <c r="B97" s="58">
        <f>'Female Inactive'!K97+'Female Barely'!K97+'Female Somewhat'!K97+'Female Active'!K97+'Female Highly'!K97</f>
        <v>3901.8054613396316</v>
      </c>
      <c r="C97" s="58">
        <f>('Female Inactive'!K97*'Female Inactive'!W97)+('Female Barely'!K97*'Female Barely'!W97)+('Female Somewhat'!K97*'Female Somewhat'!W97)+('Female Active'!K97*'Female Active'!W97)+('Female Highly'!K97*'Female Highly'!W97)</f>
        <v>458.19192947497902</v>
      </c>
      <c r="D97" s="58">
        <f>('Female Inactive'!K97*'Female Inactive'!AC97)+('Female Barely'!K97*'Female Barely'!AC97)+('Female Somewhat'!K97*'Female Somewhat'!AC97)+('Female Active'!K97*'Female Active'!AC97)+('Female Highly'!K97*'Female Highly'!AC97)</f>
        <v>498.41449783596823</v>
      </c>
      <c r="E97" s="58">
        <f>('Female Inactive'!K97*'Female Inactive'!BA97)+('Female Barely'!K97*'Female Barely'!BA97)+('Female Somewhat'!K97*'Female Somewhat'!BA97)+('Female Active'!K97*'Female Active'!BA97)+('Female Highly'!K97*'Female Highly'!BA97)</f>
        <v>1328.3874953558775</v>
      </c>
      <c r="F97" s="58">
        <f>('Female Inactive'!K97*'Female Inactive'!AI97)+('Female Barely'!K97*'Female Barely'!AI97)+('Female Somewhat'!K97*'Female Somewhat'!AI97)+('Female Active'!K97*'Female Active'!AI97)+('Female Highly'!K97*'Female Highly'!AI97)</f>
        <v>27.240671823518483</v>
      </c>
      <c r="G97" s="58">
        <f>('Female Inactive'!K97*'Female Inactive'!AO97)+('Female Barely'!K97*'Female Barely'!AO97)+('Female Somewhat'!K97*'Female Somewhat'!AO97)+('Female Active'!K97*'Female Active'!AO97)+('Female Highly'!K97*'Female Highly'!AO97)</f>
        <v>137.39444248084936</v>
      </c>
      <c r="H97" s="58">
        <f>('Female Inactive'!K97*'Female Inactive'!AU97)+('Female Barely'!K97*'Female Barely'!AU97)+('Female Somewhat'!K97*'Female Somewhat'!AU97)+('Female Active'!K97*'Female Active'!AU97)+('Female Highly'!K97*'Female Highly'!AU97)</f>
        <v>65.838920141353327</v>
      </c>
      <c r="I97" s="58">
        <f t="shared" si="2"/>
        <v>2515.4679571125457</v>
      </c>
      <c r="J97" s="58">
        <f>('Female Inactive'!L97+'Female Barely'!L97+'Female Somewhat'!L97+'Female Active'!L97+'Female Highly'!L97)</f>
        <v>671.61990061638403</v>
      </c>
      <c r="K97" s="58">
        <f t="shared" si="3"/>
        <v>46098.194538660369</v>
      </c>
    </row>
    <row r="98" spans="1:11">
      <c r="A98" s="58">
        <v>100</v>
      </c>
      <c r="B98" s="58">
        <f>'Female Inactive'!K98+'Female Barely'!K98+'Female Somewhat'!K98+'Female Active'!K98+'Female Highly'!K98</f>
        <v>3230.1855607232474</v>
      </c>
      <c r="C98" s="58">
        <f>('Female Inactive'!K98*'Female Inactive'!W98)+('Female Barely'!K98*'Female Barely'!W98)+('Female Somewhat'!K98*'Female Somewhat'!W98)+('Female Active'!K98*'Female Active'!W98)+('Female Highly'!K98*'Female Highly'!W98)</f>
        <v>385.59093222177529</v>
      </c>
      <c r="D98" s="58">
        <f>('Female Inactive'!K98*'Female Inactive'!AC98)+('Female Barely'!K98*'Female Barely'!AC98)+('Female Somewhat'!K98*'Female Somewhat'!AC98)+('Female Active'!K98*'Female Active'!AC98)+('Female Highly'!K98*'Female Highly'!AC98)</f>
        <v>423.87977300810638</v>
      </c>
      <c r="E98" s="58">
        <f>('Female Inactive'!K98*'Female Inactive'!BA98)+('Female Barely'!K98*'Female Barely'!BA98)+('Female Somewhat'!K98*'Female Somewhat'!BA98)+('Female Active'!K98*'Female Active'!BA98)+('Female Highly'!K98*'Female Highly'!BA98)</f>
        <v>1108.1528859879143</v>
      </c>
      <c r="F98" s="58">
        <f>('Female Inactive'!K98*'Female Inactive'!AI98)+('Female Barely'!K98*'Female Barely'!AI98)+('Female Somewhat'!K98*'Female Somewhat'!AI98)+('Female Active'!K98*'Female Active'!AI98)+('Female Highly'!K98*'Female Highly'!AI98)</f>
        <v>22.55196758149004</v>
      </c>
      <c r="G98" s="58">
        <f>('Female Inactive'!K98*'Female Inactive'!AO98)+('Female Barely'!K98*'Female Barely'!AO98)+('Female Somewhat'!K98*'Female Somewhat'!AO98)+('Female Active'!K98*'Female Active'!AO98)+('Female Highly'!K98*'Female Highly'!AO98)</f>
        <v>112.81085820515904</v>
      </c>
      <c r="H98" s="58">
        <f>('Female Inactive'!K98*'Female Inactive'!AU98)+('Female Barely'!K98*'Female Barely'!AU98)+('Female Somewhat'!K98*'Female Somewhat'!AU98)+('Female Active'!K98*'Female Active'!AU98)+('Female Highly'!K98*'Female Highly'!AU98)</f>
        <v>54.506708091083006</v>
      </c>
      <c r="I98" s="58">
        <f t="shared" si="2"/>
        <v>2107.4931250955278</v>
      </c>
      <c r="J98" s="58">
        <f>('Female Inactive'!L98+'Female Barely'!L98+'Female Somewhat'!L98+'Female Active'!L98+'Female Highly'!L98)</f>
        <v>2016.4273951520274</v>
      </c>
      <c r="K98" s="58">
        <f t="shared" si="3"/>
        <v>46769.81443927675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8"/>
  <sheetViews>
    <sheetView workbookViewId="0">
      <selection activeCell="AB3" sqref="AB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4" width="9.140625" style="58"/>
    <col min="25" max="25" width="12" style="58" bestFit="1" customWidth="1"/>
    <col min="26" max="26" width="13.7109375" style="58" bestFit="1" customWidth="1"/>
    <col min="27" max="35" width="9.140625" style="58"/>
    <col min="43" max="47" width="9.140625" style="58"/>
    <col min="49" max="49" width="12" style="58" bestFit="1" customWidth="1"/>
    <col min="50" max="50" width="9.140625" style="58"/>
    <col min="51" max="51" width="12" style="58" bestFit="1" customWidth="1"/>
    <col min="52" max="52" width="9.140625" style="58"/>
    <col min="53" max="53" width="12" style="58" bestFit="1" customWidth="1"/>
  </cols>
  <sheetData>
    <row r="1" spans="1:53">
      <c r="M1" s="58" t="s">
        <v>464</v>
      </c>
      <c r="Q1" s="58" t="s">
        <v>498</v>
      </c>
      <c r="S1" s="58" t="s">
        <v>446</v>
      </c>
      <c r="Y1" s="58" t="s">
        <v>447</v>
      </c>
      <c r="AE1" s="58" t="s">
        <v>449</v>
      </c>
      <c r="AK1" t="s">
        <v>465</v>
      </c>
      <c r="AQ1" s="58" t="s">
        <v>466</v>
      </c>
      <c r="AW1" s="58" t="s">
        <v>448</v>
      </c>
    </row>
    <row r="2" spans="1:53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S2" s="58" t="s">
        <v>460</v>
      </c>
      <c r="T2" s="58" t="s">
        <v>461</v>
      </c>
      <c r="U2" s="58" t="s">
        <v>462</v>
      </c>
      <c r="V2" s="58" t="s">
        <v>463</v>
      </c>
      <c r="W2" s="58" t="s">
        <v>270</v>
      </c>
      <c r="Y2" s="58" t="s">
        <v>460</v>
      </c>
      <c r="Z2" s="58" t="s">
        <v>461</v>
      </c>
      <c r="AA2" s="58" t="s">
        <v>462</v>
      </c>
      <c r="AB2" s="58" t="s">
        <v>463</v>
      </c>
      <c r="AC2" s="58" t="s">
        <v>270</v>
      </c>
      <c r="AE2" s="58" t="s">
        <v>460</v>
      </c>
      <c r="AF2" s="58" t="s">
        <v>461</v>
      </c>
      <c r="AG2" s="58" t="s">
        <v>462</v>
      </c>
      <c r="AH2" s="58" t="s">
        <v>463</v>
      </c>
      <c r="AI2" s="58" t="s">
        <v>270</v>
      </c>
      <c r="AK2" s="58" t="s">
        <v>460</v>
      </c>
      <c r="AL2" s="58" t="s">
        <v>461</v>
      </c>
      <c r="AM2" s="58" t="s">
        <v>462</v>
      </c>
      <c r="AN2" s="58" t="s">
        <v>463</v>
      </c>
      <c r="AO2" s="58" t="s">
        <v>270</v>
      </c>
      <c r="AQ2" s="58" t="s">
        <v>460</v>
      </c>
      <c r="AR2" s="58" t="s">
        <v>461</v>
      </c>
      <c r="AS2" s="58" t="s">
        <v>462</v>
      </c>
      <c r="AT2" s="58" t="s">
        <v>463</v>
      </c>
      <c r="AU2" s="58" t="s">
        <v>270</v>
      </c>
      <c r="AW2" s="58" t="s">
        <v>460</v>
      </c>
      <c r="AX2" s="58" t="s">
        <v>461</v>
      </c>
      <c r="AY2" s="58" t="s">
        <v>462</v>
      </c>
      <c r="AZ2" s="58" t="s">
        <v>463</v>
      </c>
      <c r="BA2" s="58" t="s">
        <v>270</v>
      </c>
    </row>
    <row r="3" spans="1:53">
      <c r="A3" s="58">
        <v>5</v>
      </c>
      <c r="B3" s="58">
        <f>'ACM Rates'!T16-(SUM(C3:H3))</f>
        <v>-2.0085921607072174E-5</v>
      </c>
      <c r="C3" s="58">
        <f>T3</f>
        <v>0</v>
      </c>
      <c r="D3" s="58">
        <f>Z3</f>
        <v>1.2008592160707218E-4</v>
      </c>
      <c r="E3" s="58">
        <f>AX3</f>
        <v>0</v>
      </c>
      <c r="F3" s="58">
        <f>AF3</f>
        <v>0</v>
      </c>
      <c r="G3" s="58">
        <f>AL3</f>
        <v>0</v>
      </c>
      <c r="H3" s="58">
        <f>AR3</f>
        <v>0</v>
      </c>
      <c r="I3" s="58">
        <f t="shared" ref="I3:I66" si="0">B3+(SUM(C3:F3))</f>
        <v>1E-4</v>
      </c>
      <c r="J3" s="58">
        <f t="shared" ref="J3:J66" si="1">1-EXP(-B3)</f>
        <v>-2.0086123330598227E-5</v>
      </c>
      <c r="K3" s="58">
        <v>10000</v>
      </c>
      <c r="L3" s="58">
        <f>K3*J3</f>
        <v>-0.20086123330598227</v>
      </c>
      <c r="M3" s="58">
        <f>0.5*(K3+K4)</f>
        <v>10000.100430616654</v>
      </c>
      <c r="N3" s="58">
        <f>SUM(M4:M97)</f>
        <v>798416.72664485825</v>
      </c>
      <c r="O3" s="58">
        <f>N3/K3</f>
        <v>79.841672664485827</v>
      </c>
      <c r="Q3" s="58">
        <f>'Quintile Functions'!$DU11</f>
        <v>141.870655</v>
      </c>
      <c r="S3" s="58">
        <f>(('Female Inactive'!$K3+'Female Barely'!$K3+'Female Somewhat'!$K3+'Female Active'!$K3+'Female Highly'!$K3)*'MI Epi'!DE21)/('Female Inactive'!$K3*'MI Epi'!$DG21+'Female Barely'!$K3*'MI Epi'!$DH21+'Female Somewhat'!$K3*'MI Epi'!$DI21+'Female Active'!$K3*'MI Epi'!$DJ21+'Female Highly'!$K3*'MI Epi'!$DK21)</f>
        <v>0</v>
      </c>
      <c r="T3" s="58">
        <f>(('Female Inactive'!$K3+'Female Barely'!$K3+'Female Somewhat'!$K3+'Female Active'!$K3+'Female Highly'!$K3)*'MI Epi'!DF21)/('Female Inactive'!$K3*'MI Epi'!$DG21+'Female Barely'!$K3*'MI Epi'!$DH21+'Female Somewhat'!$K3*'MI Epi'!$DI21+'Female Active'!$K3*'MI Epi'!$DJ21+'Female Highly'!$K3*'MI Epi'!$DK21)</f>
        <v>0</v>
      </c>
      <c r="U3" s="58">
        <f>1-EXP(-S3)</f>
        <v>0</v>
      </c>
      <c r="V3" s="58">
        <f>1-EXP(-T3)</f>
        <v>0</v>
      </c>
      <c r="W3" s="58">
        <v>0</v>
      </c>
      <c r="Y3" s="58">
        <f>(('Female Inactive'!$K3+'Female Barely'!$K3+'Female Somewhat'!$K3+'Female Active'!$K3+'Female Highly'!$K3)*'Stroke Epi'!CT29)/('Female Inactive'!$K3*'Stroke Epi'!$CV29+'Female Barely'!$K3*'Stroke Epi'!$CW29+'Female Somewhat'!$K3*'Stroke Epi'!$CX29+'Female Active'!$K3*'Stroke Epi'!$CY29+'Female Highly'!$K3*'Stroke Epi'!$CZ29)</f>
        <v>0</v>
      </c>
      <c r="Z3" s="58">
        <f>(('Female Inactive'!$K3+'Female Barely'!$K3+'Female Somewhat'!$K3+'Female Active'!$K3+'Female Highly'!$K3)*'Stroke Epi'!CU29)/('Female Inactive'!$K3*'Stroke Epi'!$CV29+'Female Barely'!$K3*'Stroke Epi'!$CW29+'Female Somewhat'!$K3*'Stroke Epi'!$CX29+'Female Active'!$K3*'Stroke Epi'!$CY29+'Female Highly'!$K3*'Stroke Epi'!$CZ29)</f>
        <v>1.2008592160707218E-4</v>
      </c>
      <c r="AA3" s="58">
        <f>1-EXP(-Y3)</f>
        <v>0</v>
      </c>
      <c r="AB3" s="58">
        <f>1-EXP(-Z3)</f>
        <v>1.2007871158137284E-4</v>
      </c>
      <c r="AC3" s="58">
        <v>0</v>
      </c>
      <c r="AE3" s="58">
        <f>(('Female Inactive'!$K3+'Female Barely'!$K3+'Female Somewhat'!$K3+'Female Active'!$K3+'Female Highly'!$K3)*'Bowel Cancer Epi'!CQ46)/('Female Inactive'!$K3*'Bowel Cancer Epi'!$CS46+'Female Barely'!$K3*'Bowel Cancer Epi'!$CT46+'Female Somewhat'!$K3*'Bowel Cancer Epi'!$CU46+'Female Active'!$K3*'Bowel Cancer Epi'!$CV46+'Female Highly'!$K3*'Bowel Cancer Epi'!$CW46)</f>
        <v>0</v>
      </c>
      <c r="AF3" s="58">
        <f>(('Female Inactive'!$K3+'Female Barely'!$K3+'Female Somewhat'!$K3+'Female Active'!$K3+'Female Highly'!$K3)*'Bowel Cancer Epi'!CR46)/('Female Inactive'!$K3*'Bowel Cancer Epi'!$CS46+'Female Barely'!$K3*'Bowel Cancer Epi'!$CT46+'Female Somewhat'!$K3*'Bowel Cancer Epi'!$CU46+'Female Active'!$K3*'Bowel Cancer Epi'!$CV46+'Female Highly'!$K3*'Bowel Cancer Epi'!$CW46)</f>
        <v>0</v>
      </c>
      <c r="AG3" s="58">
        <f>1-EXP(-AE3)</f>
        <v>0</v>
      </c>
      <c r="AH3" s="58">
        <f>1-EXP(-AF3)</f>
        <v>0</v>
      </c>
      <c r="AI3" s="58">
        <v>0</v>
      </c>
      <c r="AK3" s="58">
        <f>(('Female Inactive'!$K3+'Female Barely'!$K3+'Female Somewhat'!$K3+'Female Active'!$K3+'Female Highly'!$K3)*'Breast Cancer Epi'!BE44)/('Female Inactive'!$K3*'Breast Cancer Epi'!$BG44+'Female Barely'!$K3*'Breast Cancer Epi'!$BH44+'Female Somewhat'!$K3*'Breast Cancer Epi'!$BI44+'Female Active'!$K3*'Breast Cancer Epi'!$BJ44+'Female Highly'!$K3*'Breast Cancer Epi'!$BK44)</f>
        <v>0</v>
      </c>
      <c r="AL3" s="58">
        <f>(('Female Inactive'!$K3+'Female Barely'!$K3+'Female Somewhat'!$K3+'Female Active'!$K3+'Female Highly'!$K3)*'Breast Cancer Epi'!BF44)/('Female Inactive'!$K3*'Breast Cancer Epi'!$BG44+'Female Barely'!$K3*'Breast Cancer Epi'!$BH44+'Female Somewhat'!$K3*'Breast Cancer Epi'!$BI44+'Female Active'!$K3*'Breast Cancer Epi'!$BJ44+'Female Highly'!$K3*'Breast Cancer Epi'!$BK44)</f>
        <v>0</v>
      </c>
      <c r="AM3" s="58">
        <f t="shared" ref="AM3:AN8" si="2">1-EXP(-AK3)</f>
        <v>0</v>
      </c>
      <c r="AN3" s="58">
        <f t="shared" si="2"/>
        <v>0</v>
      </c>
      <c r="AO3" s="58">
        <v>0</v>
      </c>
      <c r="AQ3" s="58">
        <f>(('Female Inactive'!$K3+'Female Barely'!$K3+'Female Somewhat'!$K3+'Female Active'!$K3+'Female Highly'!$K3)*'Uterine Cancer Epi'!AW26)/('Female Inactive'!$K3*'Uterine Cancer Epi'!$AY26+'Female Barely'!$K3*'Uterine Cancer Epi'!$AZ26+'Female Somewhat'!$K3*'Uterine Cancer Epi'!$BA26+'Female Active'!$K3*'Uterine Cancer Epi'!$BB26+'Female Highly'!$K3*'Uterine Cancer Epi'!$BC26)</f>
        <v>0</v>
      </c>
      <c r="AR3" s="58">
        <f>(('Female Inactive'!$K3+'Female Barely'!$K3+'Female Somewhat'!$K3+'Female Active'!$K3+'Female Highly'!$K3)*'Uterine Cancer Epi'!AX26)/('Female Inactive'!$K3*'Uterine Cancer Epi'!$AY26+'Female Barely'!$K3*'Uterine Cancer Epi'!$AZ26+'Female Somewhat'!$K3*'Uterine Cancer Epi'!$BA26+'Female Active'!$K3*'Uterine Cancer Epi'!$BB26+'Female Highly'!$K3*'Uterine Cancer Epi'!$BC26)</f>
        <v>0</v>
      </c>
      <c r="AS3" s="58">
        <f t="shared" ref="AS3:AT8" si="3">1-EXP(-AQ3)</f>
        <v>0</v>
      </c>
      <c r="AT3" s="58">
        <f t="shared" si="3"/>
        <v>0</v>
      </c>
      <c r="AU3" s="58">
        <v>0</v>
      </c>
      <c r="AW3" s="58">
        <f>(('Female Inactive'!$K3+'Female Barely'!$K3+'Female Somewhat'!$K3+'Female Active'!$K3+'Female Highly'!$K3)*'Diabetes Epi'!BX56)/('Female Inactive'!$K3*'Diabetes Epi'!$BZ56+'Female Barely'!$K3*'Diabetes Epi'!$CA56+'Female Somewhat'!$K3*'Diabetes Epi'!$CB56+'Female Active'!$K3*'Diabetes Epi'!$CC56+'Female Highly'!$K3*'Diabetes Epi'!$CD56)</f>
        <v>1.2773409248706749E-4</v>
      </c>
      <c r="AX3" s="58">
        <f>(('Female Inactive'!$K3+'Female Barely'!$K3+'Female Somewhat'!$K3+'Female Active'!$K3+'Female Highly'!$K3)*'Diabetes Epi'!BY56)/('Female Inactive'!$K3*'Diabetes Epi'!$BZ56+'Female Barely'!$K3*'Diabetes Epi'!$CA56+'Female Somewhat'!$K3*'Diabetes Epi'!$CB56+'Female Active'!$K3*'Diabetes Epi'!$CC56+'Female Highly'!$K3*'Diabetes Epi'!$CD56)</f>
        <v>0</v>
      </c>
      <c r="AY3" s="58">
        <f>1-EXP(-AW3)</f>
        <v>1.277259348352322E-4</v>
      </c>
      <c r="AZ3" s="58">
        <f>1-EXP(-AX3)</f>
        <v>0</v>
      </c>
      <c r="BA3" s="58">
        <v>0</v>
      </c>
    </row>
    <row r="4" spans="1:53">
      <c r="A4" s="58">
        <v>6</v>
      </c>
      <c r="B4" s="58">
        <f>'ACM Rates'!T17-(SUM(C4:H4))</f>
        <v>-2.0797307963777686E-5</v>
      </c>
      <c r="C4" s="58">
        <f t="shared" ref="C4:C67" si="4">T4</f>
        <v>0</v>
      </c>
      <c r="D4" s="58">
        <f t="shared" ref="D4:D67" si="5">Z4</f>
        <v>1.2079730796377769E-4</v>
      </c>
      <c r="E4" s="58">
        <f t="shared" ref="E4:E67" si="6">AX4</f>
        <v>0</v>
      </c>
      <c r="F4" s="58">
        <f t="shared" ref="F4:F67" si="7">AF4</f>
        <v>0</v>
      </c>
      <c r="G4" s="58">
        <f t="shared" ref="G4:G67" si="8">AL4</f>
        <v>0</v>
      </c>
      <c r="H4" s="58">
        <f t="shared" ref="H4:H67" si="9">AR4</f>
        <v>0</v>
      </c>
      <c r="I4" s="58">
        <f t="shared" si="0"/>
        <v>1E-4</v>
      </c>
      <c r="J4" s="58">
        <f t="shared" si="1"/>
        <v>-2.0797524229232422E-5</v>
      </c>
      <c r="K4" s="58">
        <f>K3-L3</f>
        <v>10000.200861233307</v>
      </c>
      <c r="L4" s="58">
        <f>K4*J4</f>
        <v>-0.20797941970869063</v>
      </c>
      <c r="M4" s="58">
        <f t="shared" ref="M4:M67" si="10">0.5*(K4+K5)</f>
        <v>10000.304850943161</v>
      </c>
      <c r="N4" s="58">
        <f t="shared" ref="N4:N67" si="11">SUM(M5:M98)</f>
        <v>788753.66173359251</v>
      </c>
      <c r="O4" s="58">
        <f t="shared" ref="O4:O67" si="12">N4/K4</f>
        <v>78.873781904848357</v>
      </c>
      <c r="Q4" s="58">
        <f>'Quintile Functions'!$DU12</f>
        <v>129.0367632</v>
      </c>
      <c r="S4" s="58">
        <f>(('Female Inactive'!$K4+'Female Barely'!$K4+'Female Somewhat'!$K4+'Female Active'!$K4+'Female Highly'!$K4)*'MI Epi'!DE22)/('Female Inactive'!$K4*'MI Epi'!$DG22+'Female Barely'!$K4*'MI Epi'!$DH22+'Female Somewhat'!$K4*'MI Epi'!$DI22+'Female Active'!$K4*'MI Epi'!$DJ22+'Female Highly'!$K4*'MI Epi'!$DK22)</f>
        <v>0</v>
      </c>
      <c r="T4" s="58">
        <f>(('Female Inactive'!$K4+'Female Barely'!$K4+'Female Somewhat'!$K4+'Female Active'!$K4+'Female Highly'!$K4)*'MI Epi'!DF22)/('Female Inactive'!$K4*'MI Epi'!$DG22+'Female Barely'!$K4*'MI Epi'!$DH22+'Female Somewhat'!$K4*'MI Epi'!$DI22+'Female Active'!$K4*'MI Epi'!$DJ22+'Female Highly'!$K4*'MI Epi'!$DK22)</f>
        <v>0</v>
      </c>
      <c r="U4" s="58">
        <f t="shared" ref="U4:V67" si="13">1-EXP(-S4)</f>
        <v>0</v>
      </c>
      <c r="V4" s="58">
        <f t="shared" si="13"/>
        <v>0</v>
      </c>
      <c r="W4" s="58">
        <f>((W3-V3+((1-W3)*U3))/(1-V3))</f>
        <v>0</v>
      </c>
      <c r="Y4" s="58">
        <f>(('Female Inactive'!$K4+'Female Barely'!$K4+'Female Somewhat'!$K4+'Female Active'!$K4+'Female Highly'!$K4)*'Stroke Epi'!CT30)/('Female Inactive'!$K4*'Stroke Epi'!$CV30+'Female Barely'!$K4*'Stroke Epi'!$CW30+'Female Somewhat'!$K4*'Stroke Epi'!$CX30+'Female Active'!$K4*'Stroke Epi'!$CY30+'Female Highly'!$K4*'Stroke Epi'!$CZ30)</f>
        <v>0</v>
      </c>
      <c r="Z4" s="58">
        <f>(('Female Inactive'!$K4+'Female Barely'!$K4+'Female Somewhat'!$K4+'Female Active'!$K4+'Female Highly'!$K4)*'Stroke Epi'!CU30)/('Female Inactive'!$K4*'Stroke Epi'!$CV30+'Female Barely'!$K4*'Stroke Epi'!$CW30+'Female Somewhat'!$K4*'Stroke Epi'!$CX30+'Female Active'!$K4*'Stroke Epi'!$CY30+'Female Highly'!$K4*'Stroke Epi'!$CZ30)</f>
        <v>1.2079730796377769E-4</v>
      </c>
      <c r="AA4" s="58">
        <f t="shared" ref="AA4:AB67" si="14">1-EXP(-Y4)</f>
        <v>0</v>
      </c>
      <c r="AB4" s="58">
        <f t="shared" si="14"/>
        <v>1.2079001226272812E-4</v>
      </c>
      <c r="AC4" s="58">
        <f>((AC3-AB3+((1-AC3)*AA3))/(1-AB3))</f>
        <v>-1.2009313220995838E-4</v>
      </c>
      <c r="AE4" s="58">
        <f>(('Female Inactive'!$K4+'Female Barely'!$K4+'Female Somewhat'!$K4+'Female Active'!$K4+'Female Highly'!$K4)*'Bowel Cancer Epi'!CQ47)/('Female Inactive'!$K4*'Bowel Cancer Epi'!$CS47+'Female Barely'!$K4*'Bowel Cancer Epi'!$CT47+'Female Somewhat'!$K4*'Bowel Cancer Epi'!$CU47+'Female Active'!$K4*'Bowel Cancer Epi'!$CV47+'Female Highly'!$K4*'Bowel Cancer Epi'!$CW47)</f>
        <v>0</v>
      </c>
      <c r="AF4" s="58">
        <f>(('Female Inactive'!$K4+'Female Barely'!$K4+'Female Somewhat'!$K4+'Female Active'!$K4+'Female Highly'!$K4)*'Bowel Cancer Epi'!CR47)/('Female Inactive'!$K4*'Bowel Cancer Epi'!$CS47+'Female Barely'!$K4*'Bowel Cancer Epi'!$CT47+'Female Somewhat'!$K4*'Bowel Cancer Epi'!$CU47+'Female Active'!$K4*'Bowel Cancer Epi'!$CV47+'Female Highly'!$K4*'Bowel Cancer Epi'!$CW47)</f>
        <v>0</v>
      </c>
      <c r="AG4" s="58">
        <f t="shared" ref="AG4:AH8" si="15">1-EXP(-AE4)</f>
        <v>0</v>
      </c>
      <c r="AH4" s="58">
        <f t="shared" si="15"/>
        <v>0</v>
      </c>
      <c r="AI4" s="58">
        <f>((AI3-AH3+((1-AI3)*AG3))/(1-AH3))</f>
        <v>0</v>
      </c>
      <c r="AK4" s="58">
        <f>(('Female Inactive'!$K4+'Female Barely'!$K4+'Female Somewhat'!$K4+'Female Active'!$K4+'Female Highly'!$K4)*'Breast Cancer Epi'!BE45)/('Female Inactive'!$K4*'Breast Cancer Epi'!$BG45+'Female Barely'!$K4*'Breast Cancer Epi'!$BH45+'Female Somewhat'!$K4*'Breast Cancer Epi'!$BI45+'Female Active'!$K4*'Breast Cancer Epi'!$BJ45+'Female Highly'!$K4*'Breast Cancer Epi'!$BK45)</f>
        <v>0</v>
      </c>
      <c r="AL4" s="58">
        <f>(('Female Inactive'!$K4+'Female Barely'!$K4+'Female Somewhat'!$K4+'Female Active'!$K4+'Female Highly'!$K4)*'Breast Cancer Epi'!BF45)/('Female Inactive'!$K4*'Breast Cancer Epi'!$BG45+'Female Barely'!$K4*'Breast Cancer Epi'!$BH45+'Female Somewhat'!$K4*'Breast Cancer Epi'!$BI45+'Female Active'!$K4*'Breast Cancer Epi'!$BJ45+'Female Highly'!$K4*'Breast Cancer Epi'!$BK45)</f>
        <v>0</v>
      </c>
      <c r="AM4" s="58">
        <f t="shared" si="2"/>
        <v>0</v>
      </c>
      <c r="AN4" s="58">
        <f t="shared" si="2"/>
        <v>0</v>
      </c>
      <c r="AO4" s="58">
        <f>((AO3-AN3+((1-AO3)*AM3))/(1-AN3))</f>
        <v>0</v>
      </c>
      <c r="AQ4" s="58">
        <f>(('Female Inactive'!$K4+'Female Barely'!$K4+'Female Somewhat'!$K4+'Female Active'!$K4+'Female Highly'!$K4)*'Uterine Cancer Epi'!AW27)/('Female Inactive'!$K4*'Uterine Cancer Epi'!$AY27+'Female Barely'!$K4*'Uterine Cancer Epi'!$AZ27+'Female Somewhat'!$K4*'Uterine Cancer Epi'!$BA27+'Female Active'!$K4*'Uterine Cancer Epi'!$BB27+'Female Highly'!$K4*'Uterine Cancer Epi'!$BC27)</f>
        <v>0</v>
      </c>
      <c r="AR4" s="58">
        <f>(('Female Inactive'!$K4+'Female Barely'!$K4+'Female Somewhat'!$K4+'Female Active'!$K4+'Female Highly'!$K4)*'Uterine Cancer Epi'!AX27)/('Female Inactive'!$K4*'Uterine Cancer Epi'!$AY27+'Female Barely'!$K4*'Uterine Cancer Epi'!$AZ27+'Female Somewhat'!$K4*'Uterine Cancer Epi'!$BA27+'Female Active'!$K4*'Uterine Cancer Epi'!$BB27+'Female Highly'!$K4*'Uterine Cancer Epi'!$BC27)</f>
        <v>0</v>
      </c>
      <c r="AS4" s="58">
        <f t="shared" si="3"/>
        <v>0</v>
      </c>
      <c r="AT4" s="58">
        <f t="shared" si="3"/>
        <v>0</v>
      </c>
      <c r="AU4" s="58">
        <f>((AU3-AT3+((1-AU3)*AS3))/(1-AT3))</f>
        <v>0</v>
      </c>
      <c r="AW4" s="58">
        <f>(('Female Inactive'!$K4+'Female Barely'!$K4+'Female Somewhat'!$K4+'Female Active'!$K4+'Female Highly'!$K4)*'Diabetes Epi'!BX57)/('Female Inactive'!$K4*'Diabetes Epi'!$BZ57+'Female Barely'!$K4*'Diabetes Epi'!$CA57+'Female Somewhat'!$K4*'Diabetes Epi'!$CB57+'Female Active'!$K4*'Diabetes Epi'!$CC57+'Female Highly'!$K4*'Diabetes Epi'!$CD57)</f>
        <v>1.2840346188602446E-4</v>
      </c>
      <c r="AX4" s="58">
        <f>(('Female Inactive'!$K4+'Female Barely'!$K4+'Female Somewhat'!$K4+'Female Active'!$K4+'Female Highly'!$K4)*'Diabetes Epi'!BY57)/('Female Inactive'!$K4*'Diabetes Epi'!$BZ57+'Female Barely'!$K4*'Diabetes Epi'!$CA57+'Female Somewhat'!$K4*'Diabetes Epi'!$CB57+'Female Active'!$K4*'Diabetes Epi'!$CC57+'Female Highly'!$K4*'Diabetes Epi'!$CD57)</f>
        <v>0</v>
      </c>
      <c r="AY4" s="58">
        <f t="shared" ref="AY4:AZ19" si="16">1-EXP(-AW4)</f>
        <v>1.2839521851437663E-4</v>
      </c>
      <c r="AZ4" s="58">
        <f t="shared" si="16"/>
        <v>0</v>
      </c>
      <c r="BA4" s="58">
        <f>((BA3-AZ3+((1-BA3)*AY3))/(1-AZ3))</f>
        <v>1.277259348352322E-4</v>
      </c>
    </row>
    <row r="5" spans="1:53">
      <c r="A5" s="58">
        <v>7</v>
      </c>
      <c r="B5" s="58">
        <f>'ACM Rates'!T18-(SUM(C5:H5))</f>
        <v>-2.1527607628353624E-5</v>
      </c>
      <c r="C5" s="58">
        <f t="shared" si="4"/>
        <v>0</v>
      </c>
      <c r="D5" s="58">
        <f t="shared" si="5"/>
        <v>1.2152760762835363E-4</v>
      </c>
      <c r="E5" s="58">
        <f t="shared" si="6"/>
        <v>0</v>
      </c>
      <c r="F5" s="58">
        <f t="shared" si="7"/>
        <v>0</v>
      </c>
      <c r="G5" s="58">
        <f t="shared" si="8"/>
        <v>0</v>
      </c>
      <c r="H5" s="58">
        <f t="shared" si="9"/>
        <v>0</v>
      </c>
      <c r="I5" s="58">
        <f t="shared" si="0"/>
        <v>1E-4</v>
      </c>
      <c r="J5" s="58">
        <f t="shared" si="1"/>
        <v>-2.1527839348944866E-5</v>
      </c>
      <c r="K5" s="58">
        <f t="shared" ref="K5:K68" si="17">K4-L4</f>
        <v>10000.408840653015</v>
      </c>
      <c r="L5" s="58">
        <f t="shared" ref="L5:L68" si="18">K5*J5</f>
        <v>-0.21528719494534609</v>
      </c>
      <c r="M5" s="58">
        <f t="shared" si="10"/>
        <v>10000.516484250489</v>
      </c>
      <c r="N5" s="58">
        <f t="shared" si="11"/>
        <v>778753.1452493422</v>
      </c>
      <c r="O5" s="58">
        <f t="shared" si="12"/>
        <v>77.872130795653604</v>
      </c>
      <c r="Q5" s="58">
        <f>'Quintile Functions'!$DU13</f>
        <v>117.09113379999998</v>
      </c>
      <c r="S5" s="58">
        <f>(('Female Inactive'!$K5+'Female Barely'!$K5+'Female Somewhat'!$K5+'Female Active'!$K5+'Female Highly'!$K5)*'MI Epi'!DE23)/('Female Inactive'!$K5*'MI Epi'!$DG23+'Female Barely'!$K5*'MI Epi'!$DH23+'Female Somewhat'!$K5*'MI Epi'!$DI23+'Female Active'!$K5*'MI Epi'!$DJ23+'Female Highly'!$K5*'MI Epi'!$DK23)</f>
        <v>0</v>
      </c>
      <c r="T5" s="58">
        <f>(('Female Inactive'!$K5+'Female Barely'!$K5+'Female Somewhat'!$K5+'Female Active'!$K5+'Female Highly'!$K5)*'MI Epi'!DF23)/('Female Inactive'!$K5*'MI Epi'!$DG23+'Female Barely'!$K5*'MI Epi'!$DH23+'Female Somewhat'!$K5*'MI Epi'!$DI23+'Female Active'!$K5*'MI Epi'!$DJ23+'Female Highly'!$K5*'MI Epi'!$DK23)</f>
        <v>0</v>
      </c>
      <c r="U5" s="58">
        <f t="shared" si="13"/>
        <v>0</v>
      </c>
      <c r="V5" s="58">
        <f t="shared" si="13"/>
        <v>0</v>
      </c>
      <c r="W5" s="58">
        <f t="shared" ref="W5:W68" si="19">((W4-V4+((1-W4)*U4))/(1-V4))</f>
        <v>0</v>
      </c>
      <c r="Y5" s="58">
        <f>(('Female Inactive'!$K5+'Female Barely'!$K5+'Female Somewhat'!$K5+'Female Active'!$K5+'Female Highly'!$K5)*'Stroke Epi'!CT31)/('Female Inactive'!$K5*'Stroke Epi'!$CV31+'Female Barely'!$K5*'Stroke Epi'!$CW31+'Female Somewhat'!$K5*'Stroke Epi'!$CX31+'Female Active'!$K5*'Stroke Epi'!$CY31+'Female Highly'!$K5*'Stroke Epi'!$CZ31)</f>
        <v>0</v>
      </c>
      <c r="Z5" s="58">
        <f>(('Female Inactive'!$K5+'Female Barely'!$K5+'Female Somewhat'!$K5+'Female Active'!$K5+'Female Highly'!$K5)*'Stroke Epi'!CU31)/('Female Inactive'!$K5*'Stroke Epi'!$CV31+'Female Barely'!$K5*'Stroke Epi'!$CW31+'Female Somewhat'!$K5*'Stroke Epi'!$CX31+'Female Active'!$K5*'Stroke Epi'!$CY31+'Female Highly'!$K5*'Stroke Epi'!$CZ31)</f>
        <v>1.2152760762835363E-4</v>
      </c>
      <c r="AA5" s="58">
        <f t="shared" si="14"/>
        <v>0</v>
      </c>
      <c r="AB5" s="58">
        <f t="shared" si="14"/>
        <v>1.2152022344780189E-4</v>
      </c>
      <c r="AC5" s="58">
        <f t="shared" ref="AC5:AC68" si="20">((AC4-AB4+((1-AC4)*AA4))/(1-AB4))</f>
        <v>-2.409122442656256E-4</v>
      </c>
      <c r="AE5" s="58">
        <f>(('Female Inactive'!$K5+'Female Barely'!$K5+'Female Somewhat'!$K5+'Female Active'!$K5+'Female Highly'!$K5)*'Bowel Cancer Epi'!CQ48)/('Female Inactive'!$K5*'Bowel Cancer Epi'!$CS48+'Female Barely'!$K5*'Bowel Cancer Epi'!$CT48+'Female Somewhat'!$K5*'Bowel Cancer Epi'!$CU48+'Female Active'!$K5*'Bowel Cancer Epi'!$CV48+'Female Highly'!$K5*'Bowel Cancer Epi'!$CW48)</f>
        <v>0</v>
      </c>
      <c r="AF5" s="58">
        <f>(('Female Inactive'!$K5+'Female Barely'!$K5+'Female Somewhat'!$K5+'Female Active'!$K5+'Female Highly'!$K5)*'Bowel Cancer Epi'!CR48)/('Female Inactive'!$K5*'Bowel Cancer Epi'!$CS48+'Female Barely'!$K5*'Bowel Cancer Epi'!$CT48+'Female Somewhat'!$K5*'Bowel Cancer Epi'!$CU48+'Female Active'!$K5*'Bowel Cancer Epi'!$CV48+'Female Highly'!$K5*'Bowel Cancer Epi'!$CW48)</f>
        <v>0</v>
      </c>
      <c r="AG5" s="58">
        <f t="shared" si="15"/>
        <v>0</v>
      </c>
      <c r="AH5" s="58">
        <f t="shared" si="15"/>
        <v>0</v>
      </c>
      <c r="AI5" s="58">
        <f t="shared" ref="AI5:AI68" si="21">((AI4-AH4+((1-AI4)*AG4))/(1-AH4))</f>
        <v>0</v>
      </c>
      <c r="AK5" s="58">
        <f>(('Female Inactive'!$K5+'Female Barely'!$K5+'Female Somewhat'!$K5+'Female Active'!$K5+'Female Highly'!$K5)*'Breast Cancer Epi'!BE46)/('Female Inactive'!$K5*'Breast Cancer Epi'!$BG46+'Female Barely'!$K5*'Breast Cancer Epi'!$BH46+'Female Somewhat'!$K5*'Breast Cancer Epi'!$BI46+'Female Active'!$K5*'Breast Cancer Epi'!$BJ46+'Female Highly'!$K5*'Breast Cancer Epi'!$BK46)</f>
        <v>0</v>
      </c>
      <c r="AL5" s="58">
        <f>(('Female Inactive'!$K5+'Female Barely'!$K5+'Female Somewhat'!$K5+'Female Active'!$K5+'Female Highly'!$K5)*'Breast Cancer Epi'!BF46)/('Female Inactive'!$K5*'Breast Cancer Epi'!$BG46+'Female Barely'!$K5*'Breast Cancer Epi'!$BH46+'Female Somewhat'!$K5*'Breast Cancer Epi'!$BI46+'Female Active'!$K5*'Breast Cancer Epi'!$BJ46+'Female Highly'!$K5*'Breast Cancer Epi'!$BK46)</f>
        <v>0</v>
      </c>
      <c r="AM5" s="58">
        <f t="shared" si="2"/>
        <v>0</v>
      </c>
      <c r="AN5" s="58">
        <f t="shared" si="2"/>
        <v>0</v>
      </c>
      <c r="AO5" s="58">
        <f t="shared" ref="AO5:AO68" si="22">((AO4-AN4+((1-AO4)*AM4))/(1-AN4))</f>
        <v>0</v>
      </c>
      <c r="AQ5" s="58">
        <f>(('Female Inactive'!$K5+'Female Barely'!$K5+'Female Somewhat'!$K5+'Female Active'!$K5+'Female Highly'!$K5)*'Uterine Cancer Epi'!AW28)/('Female Inactive'!$K5*'Uterine Cancer Epi'!$AY28+'Female Barely'!$K5*'Uterine Cancer Epi'!$AZ28+'Female Somewhat'!$K5*'Uterine Cancer Epi'!$BA28+'Female Active'!$K5*'Uterine Cancer Epi'!$BB28+'Female Highly'!$K5*'Uterine Cancer Epi'!$BC28)</f>
        <v>0</v>
      </c>
      <c r="AR5" s="58">
        <f>(('Female Inactive'!$K5+'Female Barely'!$K5+'Female Somewhat'!$K5+'Female Active'!$K5+'Female Highly'!$K5)*'Uterine Cancer Epi'!AX28)/('Female Inactive'!$K5*'Uterine Cancer Epi'!$AY28+'Female Barely'!$K5*'Uterine Cancer Epi'!$AZ28+'Female Somewhat'!$K5*'Uterine Cancer Epi'!$BA28+'Female Active'!$K5*'Uterine Cancer Epi'!$BB28+'Female Highly'!$K5*'Uterine Cancer Epi'!$BC28)</f>
        <v>0</v>
      </c>
      <c r="AS5" s="58">
        <f t="shared" si="3"/>
        <v>0</v>
      </c>
      <c r="AT5" s="58">
        <f t="shared" si="3"/>
        <v>0</v>
      </c>
      <c r="AU5" s="58">
        <f t="shared" ref="AU5:AU68" si="23">((AU4-AT4+((1-AU4)*AS4))/(1-AT4))</f>
        <v>0</v>
      </c>
      <c r="AW5" s="58">
        <f>(('Female Inactive'!$K5+'Female Barely'!$K5+'Female Somewhat'!$K5+'Female Active'!$K5+'Female Highly'!$K5)*'Diabetes Epi'!BX58)/('Female Inactive'!$K5*'Diabetes Epi'!$BZ58+'Female Barely'!$K5*'Diabetes Epi'!$CA58+'Female Somewhat'!$K5*'Diabetes Epi'!$CB58+'Female Active'!$K5*'Diabetes Epi'!$CC58+'Female Highly'!$K5*'Diabetes Epi'!$CD58)</f>
        <v>1.291708891148766E-4</v>
      </c>
      <c r="AX5" s="58">
        <f>(('Female Inactive'!$K5+'Female Barely'!$K5+'Female Somewhat'!$K5+'Female Active'!$K5+'Female Highly'!$K5)*'Diabetes Epi'!BY58)/('Female Inactive'!$K5*'Diabetes Epi'!$BZ58+'Female Barely'!$K5*'Diabetes Epi'!$CA58+'Female Somewhat'!$K5*'Diabetes Epi'!$CB58+'Female Active'!$K5*'Diabetes Epi'!$CC58+'Female Highly'!$K5*'Diabetes Epi'!$CD58)</f>
        <v>0</v>
      </c>
      <c r="AY5" s="58">
        <f t="shared" si="16"/>
        <v>1.2916254691475171E-4</v>
      </c>
      <c r="AZ5" s="58">
        <f t="shared" si="16"/>
        <v>0</v>
      </c>
      <c r="BA5" s="58">
        <f t="shared" ref="BA5:BA68" si="24">((BA4-AZ4+((1-BA4)*AY4))/(1-AZ4))</f>
        <v>2.561047539502957E-4</v>
      </c>
    </row>
    <row r="6" spans="1:53">
      <c r="A6" s="58">
        <v>8</v>
      </c>
      <c r="B6" s="58">
        <f>'ACM Rates'!T19-(SUM(C6:H6))</f>
        <v>-2.2270320802859051E-5</v>
      </c>
      <c r="C6" s="58">
        <f t="shared" si="4"/>
        <v>0</v>
      </c>
      <c r="D6" s="58">
        <f t="shared" si="5"/>
        <v>1.2227032080285906E-4</v>
      </c>
      <c r="E6" s="58">
        <f t="shared" si="6"/>
        <v>0</v>
      </c>
      <c r="F6" s="58">
        <f t="shared" si="7"/>
        <v>0</v>
      </c>
      <c r="G6" s="58">
        <f t="shared" si="8"/>
        <v>0</v>
      </c>
      <c r="H6" s="58">
        <f t="shared" si="9"/>
        <v>0</v>
      </c>
      <c r="I6" s="58">
        <f t="shared" si="0"/>
        <v>1E-4</v>
      </c>
      <c r="J6" s="58">
        <f t="shared" si="1"/>
        <v>-2.2270568788229639E-5</v>
      </c>
      <c r="K6" s="58">
        <f t="shared" si="17"/>
        <v>10000.624127847961</v>
      </c>
      <c r="L6" s="58">
        <f t="shared" si="18"/>
        <v>-0.22271958756446705</v>
      </c>
      <c r="M6" s="58">
        <f t="shared" si="10"/>
        <v>10000.735487641743</v>
      </c>
      <c r="N6" s="58">
        <f t="shared" si="11"/>
        <v>768752.40976170043</v>
      </c>
      <c r="O6" s="58">
        <f t="shared" si="12"/>
        <v>76.87044327773657</v>
      </c>
      <c r="Q6" s="58">
        <f>'Quintile Functions'!$DU14</f>
        <v>106.00661679999999</v>
      </c>
      <c r="S6" s="58">
        <f>(('Female Inactive'!$K6+'Female Barely'!$K6+'Female Somewhat'!$K6+'Female Active'!$K6+'Female Highly'!$K6)*'MI Epi'!DE24)/('Female Inactive'!$K6*'MI Epi'!$DG24+'Female Barely'!$K6*'MI Epi'!$DH24+'Female Somewhat'!$K6*'MI Epi'!$DI24+'Female Active'!$K6*'MI Epi'!$DJ24+'Female Highly'!$K6*'MI Epi'!$DK24)</f>
        <v>0</v>
      </c>
      <c r="T6" s="58">
        <f>(('Female Inactive'!$K6+'Female Barely'!$K6+'Female Somewhat'!$K6+'Female Active'!$K6+'Female Highly'!$K6)*'MI Epi'!DF24)/('Female Inactive'!$K6*'MI Epi'!$DG24+'Female Barely'!$K6*'MI Epi'!$DH24+'Female Somewhat'!$K6*'MI Epi'!$DI24+'Female Active'!$K6*'MI Epi'!$DJ24+'Female Highly'!$K6*'MI Epi'!$DK24)</f>
        <v>0</v>
      </c>
      <c r="U6" s="58">
        <f t="shared" si="13"/>
        <v>0</v>
      </c>
      <c r="V6" s="58">
        <f t="shared" si="13"/>
        <v>0</v>
      </c>
      <c r="W6" s="58">
        <f t="shared" si="19"/>
        <v>0</v>
      </c>
      <c r="Y6" s="58">
        <f>(('Female Inactive'!$K6+'Female Barely'!$K6+'Female Somewhat'!$K6+'Female Active'!$K6+'Female Highly'!$K6)*'Stroke Epi'!CT32)/('Female Inactive'!$K6*'Stroke Epi'!$CV32+'Female Barely'!$K6*'Stroke Epi'!$CW32+'Female Somewhat'!$K6*'Stroke Epi'!$CX32+'Female Active'!$K6*'Stroke Epi'!$CY32+'Female Highly'!$K6*'Stroke Epi'!$CZ32)</f>
        <v>0</v>
      </c>
      <c r="Z6" s="58">
        <f>(('Female Inactive'!$K6+'Female Barely'!$K6+'Female Somewhat'!$K6+'Female Active'!$K6+'Female Highly'!$K6)*'Stroke Epi'!CU32)/('Female Inactive'!$K6*'Stroke Epi'!$CV32+'Female Barely'!$K6*'Stroke Epi'!$CW32+'Female Somewhat'!$K6*'Stroke Epi'!$CX32+'Female Active'!$K6*'Stroke Epi'!$CY32+'Female Highly'!$K6*'Stroke Epi'!$CZ32)</f>
        <v>1.2227032080285906E-4</v>
      </c>
      <c r="AA6" s="58">
        <f t="shared" si="14"/>
        <v>0</v>
      </c>
      <c r="AB6" s="58">
        <f t="shared" si="14"/>
        <v>1.2226284609184734E-4</v>
      </c>
      <c r="AC6" s="58">
        <f t="shared" si="20"/>
        <v>-3.624765159406392E-4</v>
      </c>
      <c r="AE6" s="58">
        <f>(('Female Inactive'!$K6+'Female Barely'!$K6+'Female Somewhat'!$K6+'Female Active'!$K6+'Female Highly'!$K6)*'Bowel Cancer Epi'!CQ49)/('Female Inactive'!$K6*'Bowel Cancer Epi'!$CS49+'Female Barely'!$K6*'Bowel Cancer Epi'!$CT49+'Female Somewhat'!$K6*'Bowel Cancer Epi'!$CU49+'Female Active'!$K6*'Bowel Cancer Epi'!$CV49+'Female Highly'!$K6*'Bowel Cancer Epi'!$CW49)</f>
        <v>0</v>
      </c>
      <c r="AF6" s="58">
        <f>(('Female Inactive'!$K6+'Female Barely'!$K6+'Female Somewhat'!$K6+'Female Active'!$K6+'Female Highly'!$K6)*'Bowel Cancer Epi'!CR49)/('Female Inactive'!$K6*'Bowel Cancer Epi'!$CS49+'Female Barely'!$K6*'Bowel Cancer Epi'!$CT49+'Female Somewhat'!$K6*'Bowel Cancer Epi'!$CU49+'Female Active'!$K6*'Bowel Cancer Epi'!$CV49+'Female Highly'!$K6*'Bowel Cancer Epi'!$CW49)</f>
        <v>0</v>
      </c>
      <c r="AG6" s="58">
        <f t="shared" si="15"/>
        <v>0</v>
      </c>
      <c r="AH6" s="58">
        <f t="shared" si="15"/>
        <v>0</v>
      </c>
      <c r="AI6" s="58">
        <f t="shared" si="21"/>
        <v>0</v>
      </c>
      <c r="AK6" s="58">
        <f>(('Female Inactive'!$K6+'Female Barely'!$K6+'Female Somewhat'!$K6+'Female Active'!$K6+'Female Highly'!$K6)*'Breast Cancer Epi'!BE47)/('Female Inactive'!$K6*'Breast Cancer Epi'!$BG47+'Female Barely'!$K6*'Breast Cancer Epi'!$BH47+'Female Somewhat'!$K6*'Breast Cancer Epi'!$BI47+'Female Active'!$K6*'Breast Cancer Epi'!$BJ47+'Female Highly'!$K6*'Breast Cancer Epi'!$BK47)</f>
        <v>0</v>
      </c>
      <c r="AL6" s="58">
        <f>(('Female Inactive'!$K6+'Female Barely'!$K6+'Female Somewhat'!$K6+'Female Active'!$K6+'Female Highly'!$K6)*'Breast Cancer Epi'!BF47)/('Female Inactive'!$K6*'Breast Cancer Epi'!$BG47+'Female Barely'!$K6*'Breast Cancer Epi'!$BH47+'Female Somewhat'!$K6*'Breast Cancer Epi'!$BI47+'Female Active'!$K6*'Breast Cancer Epi'!$BJ47+'Female Highly'!$K6*'Breast Cancer Epi'!$BK47)</f>
        <v>0</v>
      </c>
      <c r="AM6" s="58">
        <f t="shared" si="2"/>
        <v>0</v>
      </c>
      <c r="AN6" s="58">
        <f t="shared" si="2"/>
        <v>0</v>
      </c>
      <c r="AO6" s="58">
        <f t="shared" si="22"/>
        <v>0</v>
      </c>
      <c r="AQ6" s="58">
        <f>(('Female Inactive'!$K6+'Female Barely'!$K6+'Female Somewhat'!$K6+'Female Active'!$K6+'Female Highly'!$K6)*'Uterine Cancer Epi'!AW29)/('Female Inactive'!$K6*'Uterine Cancer Epi'!$AY29+'Female Barely'!$K6*'Uterine Cancer Epi'!$AZ29+'Female Somewhat'!$K6*'Uterine Cancer Epi'!$BA29+'Female Active'!$K6*'Uterine Cancer Epi'!$BB29+'Female Highly'!$K6*'Uterine Cancer Epi'!$BC29)</f>
        <v>0</v>
      </c>
      <c r="AR6" s="58">
        <f>(('Female Inactive'!$K6+'Female Barely'!$K6+'Female Somewhat'!$K6+'Female Active'!$K6+'Female Highly'!$K6)*'Uterine Cancer Epi'!AX29)/('Female Inactive'!$K6*'Uterine Cancer Epi'!$AY29+'Female Barely'!$K6*'Uterine Cancer Epi'!$AZ29+'Female Somewhat'!$K6*'Uterine Cancer Epi'!$BA29+'Female Active'!$K6*'Uterine Cancer Epi'!$BB29+'Female Highly'!$K6*'Uterine Cancer Epi'!$BC29)</f>
        <v>0</v>
      </c>
      <c r="AS6" s="58">
        <f t="shared" si="3"/>
        <v>0</v>
      </c>
      <c r="AT6" s="58">
        <f t="shared" si="3"/>
        <v>0</v>
      </c>
      <c r="AU6" s="58">
        <f t="shared" si="23"/>
        <v>0</v>
      </c>
      <c r="AW6" s="58">
        <f>(('Female Inactive'!$K6+'Female Barely'!$K6+'Female Somewhat'!$K6+'Female Active'!$K6+'Female Highly'!$K6)*'Diabetes Epi'!BX59)/('Female Inactive'!$K6*'Diabetes Epi'!$BZ59+'Female Barely'!$K6*'Diabetes Epi'!$CA59+'Female Somewhat'!$K6*'Diabetes Epi'!$CB59+'Female Active'!$K6*'Diabetes Epi'!$CC59+'Female Highly'!$K6*'Diabetes Epi'!$CD59)</f>
        <v>1.3003303166535799E-4</v>
      </c>
      <c r="AX6" s="58">
        <f>(('Female Inactive'!$K6+'Female Barely'!$K6+'Female Somewhat'!$K6+'Female Active'!$K6+'Female Highly'!$K6)*'Diabetes Epi'!BY59)/('Female Inactive'!$K6*'Diabetes Epi'!$BZ59+'Female Barely'!$K6*'Diabetes Epi'!$CA59+'Female Somewhat'!$K6*'Diabetes Epi'!$CB59+'Female Active'!$K6*'Diabetes Epi'!$CC59+'Female Highly'!$K6*'Diabetes Epi'!$CD59)</f>
        <v>0</v>
      </c>
      <c r="AY6" s="58">
        <f t="shared" si="16"/>
        <v>1.3002457773714227E-4</v>
      </c>
      <c r="AZ6" s="58">
        <f t="shared" si="16"/>
        <v>0</v>
      </c>
      <c r="BA6" s="58">
        <f t="shared" si="24"/>
        <v>3.8523422172275022E-4</v>
      </c>
    </row>
    <row r="7" spans="1:53">
      <c r="A7" s="58">
        <v>9</v>
      </c>
      <c r="B7" s="58">
        <f>'ACM Rates'!T20-(SUM(C7:H7))</f>
        <v>-2.3018443617654833E-5</v>
      </c>
      <c r="C7" s="58">
        <f t="shared" si="4"/>
        <v>0</v>
      </c>
      <c r="D7" s="58">
        <f t="shared" si="5"/>
        <v>1.2301844361765484E-4</v>
      </c>
      <c r="E7" s="58">
        <f t="shared" si="6"/>
        <v>0</v>
      </c>
      <c r="F7" s="58">
        <f t="shared" si="7"/>
        <v>0</v>
      </c>
      <c r="G7" s="58">
        <f t="shared" si="8"/>
        <v>0</v>
      </c>
      <c r="H7" s="58">
        <f t="shared" si="9"/>
        <v>0</v>
      </c>
      <c r="I7" s="58">
        <f t="shared" si="0"/>
        <v>1E-4</v>
      </c>
      <c r="J7" s="58">
        <f t="shared" si="1"/>
        <v>-2.3018708544153554E-5</v>
      </c>
      <c r="K7" s="58">
        <f t="shared" si="17"/>
        <v>10000.846847435525</v>
      </c>
      <c r="L7" s="58">
        <f t="shared" si="18"/>
        <v>-0.23020657877583525</v>
      </c>
      <c r="M7" s="58">
        <f t="shared" si="10"/>
        <v>10000.961950724912</v>
      </c>
      <c r="N7" s="58">
        <f t="shared" si="11"/>
        <v>758751.44781097549</v>
      </c>
      <c r="O7" s="58">
        <f t="shared" si="12"/>
        <v>75.86871985801271</v>
      </c>
      <c r="Q7" s="58">
        <f>'Quintile Functions'!$DU15</f>
        <v>95.756062199999988</v>
      </c>
      <c r="S7" s="58">
        <f>(('Female Inactive'!$K7+'Female Barely'!$K7+'Female Somewhat'!$K7+'Female Active'!$K7+'Female Highly'!$K7)*'MI Epi'!DE25)/('Female Inactive'!$K7*'MI Epi'!$DG25+'Female Barely'!$K7*'MI Epi'!$DH25+'Female Somewhat'!$K7*'MI Epi'!$DI25+'Female Active'!$K7*'MI Epi'!$DJ25+'Female Highly'!$K7*'MI Epi'!$DK25)</f>
        <v>0</v>
      </c>
      <c r="T7" s="58">
        <f>(('Female Inactive'!$K7+'Female Barely'!$K7+'Female Somewhat'!$K7+'Female Active'!$K7+'Female Highly'!$K7)*'MI Epi'!DF25)/('Female Inactive'!$K7*'MI Epi'!$DG25+'Female Barely'!$K7*'MI Epi'!$DH25+'Female Somewhat'!$K7*'MI Epi'!$DI25+'Female Active'!$K7*'MI Epi'!$DJ25+'Female Highly'!$K7*'MI Epi'!$DK25)</f>
        <v>0</v>
      </c>
      <c r="U7" s="58">
        <f t="shared" si="13"/>
        <v>0</v>
      </c>
      <c r="V7" s="58">
        <f t="shared" si="13"/>
        <v>0</v>
      </c>
      <c r="W7" s="58">
        <f t="shared" si="19"/>
        <v>0</v>
      </c>
      <c r="Y7" s="58">
        <f>(('Female Inactive'!$K7+'Female Barely'!$K7+'Female Somewhat'!$K7+'Female Active'!$K7+'Female Highly'!$K7)*'Stroke Epi'!CT33)/('Female Inactive'!$K7*'Stroke Epi'!$CV33+'Female Barely'!$K7*'Stroke Epi'!$CW33+'Female Somewhat'!$K7*'Stroke Epi'!$CX33+'Female Active'!$K7*'Stroke Epi'!$CY33+'Female Highly'!$K7*'Stroke Epi'!$CZ33)</f>
        <v>0</v>
      </c>
      <c r="Z7" s="58">
        <f>(('Female Inactive'!$K7+'Female Barely'!$K7+'Female Somewhat'!$K7+'Female Active'!$K7+'Female Highly'!$K7)*'Stroke Epi'!CU33)/('Female Inactive'!$K7*'Stroke Epi'!$CV33+'Female Barely'!$K7*'Stroke Epi'!$CW33+'Female Somewhat'!$K7*'Stroke Epi'!$CX33+'Female Active'!$K7*'Stroke Epi'!$CY33+'Female Highly'!$K7*'Stroke Epi'!$CZ33)</f>
        <v>1.2301844361765484E-4</v>
      </c>
      <c r="AA7" s="58">
        <f t="shared" si="14"/>
        <v>0</v>
      </c>
      <c r="AB7" s="58">
        <f t="shared" si="14"/>
        <v>1.2301087715915759E-4</v>
      </c>
      <c r="AC7" s="58">
        <f t="shared" si="20"/>
        <v>-4.8479863489337007E-4</v>
      </c>
      <c r="AE7" s="58">
        <f>(('Female Inactive'!$K7+'Female Barely'!$K7+'Female Somewhat'!$K7+'Female Active'!$K7+'Female Highly'!$K7)*'Bowel Cancer Epi'!CQ50)/('Female Inactive'!$K7*'Bowel Cancer Epi'!$CS50+'Female Barely'!$K7*'Bowel Cancer Epi'!$CT50+'Female Somewhat'!$K7*'Bowel Cancer Epi'!$CU50+'Female Active'!$K7*'Bowel Cancer Epi'!$CV50+'Female Highly'!$K7*'Bowel Cancer Epi'!$CW50)</f>
        <v>0</v>
      </c>
      <c r="AF7" s="58">
        <f>(('Female Inactive'!$K7+'Female Barely'!$K7+'Female Somewhat'!$K7+'Female Active'!$K7+'Female Highly'!$K7)*'Bowel Cancer Epi'!CR50)/('Female Inactive'!$K7*'Bowel Cancer Epi'!$CS50+'Female Barely'!$K7*'Bowel Cancer Epi'!$CT50+'Female Somewhat'!$K7*'Bowel Cancer Epi'!$CU50+'Female Active'!$K7*'Bowel Cancer Epi'!$CV50+'Female Highly'!$K7*'Bowel Cancer Epi'!$CW50)</f>
        <v>0</v>
      </c>
      <c r="AG7" s="58">
        <f t="shared" si="15"/>
        <v>0</v>
      </c>
      <c r="AH7" s="58">
        <f t="shared" si="15"/>
        <v>0</v>
      </c>
      <c r="AI7" s="58">
        <f t="shared" si="21"/>
        <v>0</v>
      </c>
      <c r="AK7" s="58">
        <f>(('Female Inactive'!$K7+'Female Barely'!$K7+'Female Somewhat'!$K7+'Female Active'!$K7+'Female Highly'!$K7)*'Breast Cancer Epi'!BE48)/('Female Inactive'!$K7*'Breast Cancer Epi'!$BG48+'Female Barely'!$K7*'Breast Cancer Epi'!$BH48+'Female Somewhat'!$K7*'Breast Cancer Epi'!$BI48+'Female Active'!$K7*'Breast Cancer Epi'!$BJ48+'Female Highly'!$K7*'Breast Cancer Epi'!$BK48)</f>
        <v>0</v>
      </c>
      <c r="AL7" s="58">
        <f>(('Female Inactive'!$K7+'Female Barely'!$K7+'Female Somewhat'!$K7+'Female Active'!$K7+'Female Highly'!$K7)*'Breast Cancer Epi'!BF48)/('Female Inactive'!$K7*'Breast Cancer Epi'!$BG48+'Female Barely'!$K7*'Breast Cancer Epi'!$BH48+'Female Somewhat'!$K7*'Breast Cancer Epi'!$BI48+'Female Active'!$K7*'Breast Cancer Epi'!$BJ48+'Female Highly'!$K7*'Breast Cancer Epi'!$BK48)</f>
        <v>0</v>
      </c>
      <c r="AM7" s="58">
        <f t="shared" si="2"/>
        <v>0</v>
      </c>
      <c r="AN7" s="58">
        <f t="shared" si="2"/>
        <v>0</v>
      </c>
      <c r="AO7" s="58">
        <f t="shared" si="22"/>
        <v>0</v>
      </c>
      <c r="AQ7" s="58">
        <f>(('Female Inactive'!$K7+'Female Barely'!$K7+'Female Somewhat'!$K7+'Female Active'!$K7+'Female Highly'!$K7)*'Uterine Cancer Epi'!AW30)/('Female Inactive'!$K7*'Uterine Cancer Epi'!$AY30+'Female Barely'!$K7*'Uterine Cancer Epi'!$AZ30+'Female Somewhat'!$K7*'Uterine Cancer Epi'!$BA30+'Female Active'!$K7*'Uterine Cancer Epi'!$BB30+'Female Highly'!$K7*'Uterine Cancer Epi'!$BC30)</f>
        <v>0</v>
      </c>
      <c r="AR7" s="58">
        <f>(('Female Inactive'!$K7+'Female Barely'!$K7+'Female Somewhat'!$K7+'Female Active'!$K7+'Female Highly'!$K7)*'Uterine Cancer Epi'!AX30)/('Female Inactive'!$K7*'Uterine Cancer Epi'!$AY30+'Female Barely'!$K7*'Uterine Cancer Epi'!$AZ30+'Female Somewhat'!$K7*'Uterine Cancer Epi'!$BA30+'Female Active'!$K7*'Uterine Cancer Epi'!$BB30+'Female Highly'!$K7*'Uterine Cancer Epi'!$BC30)</f>
        <v>0</v>
      </c>
      <c r="AS7" s="58">
        <f t="shared" si="3"/>
        <v>0</v>
      </c>
      <c r="AT7" s="58">
        <f t="shared" si="3"/>
        <v>0</v>
      </c>
      <c r="AU7" s="58">
        <f t="shared" si="23"/>
        <v>0</v>
      </c>
      <c r="AW7" s="58">
        <f>(('Female Inactive'!$K7+'Female Barely'!$K7+'Female Somewhat'!$K7+'Female Active'!$K7+'Female Highly'!$K7)*'Diabetes Epi'!BX60)/('Female Inactive'!$K7*'Diabetes Epi'!$BZ60+'Female Barely'!$K7*'Diabetes Epi'!$CA60+'Female Somewhat'!$K7*'Diabetes Epi'!$CB60+'Female Active'!$K7*'Diabetes Epi'!$CC60+'Female Highly'!$K7*'Diabetes Epi'!$CD60)</f>
        <v>1.3098568927109782E-4</v>
      </c>
      <c r="AX7" s="58">
        <f>(('Female Inactive'!$K7+'Female Barely'!$K7+'Female Somewhat'!$K7+'Female Active'!$K7+'Female Highly'!$K7)*'Diabetes Epi'!BY60)/('Female Inactive'!$K7*'Diabetes Epi'!$BZ60+'Female Barely'!$K7*'Diabetes Epi'!$CA60+'Female Somewhat'!$K7*'Diabetes Epi'!$CB60+'Female Active'!$K7*'Diabetes Epi'!$CC60+'Female Highly'!$K7*'Diabetes Epi'!$CD60)</f>
        <v>0</v>
      </c>
      <c r="AY7" s="58">
        <f t="shared" si="16"/>
        <v>1.3097711102028065E-4</v>
      </c>
      <c r="AZ7" s="58">
        <f t="shared" si="16"/>
        <v>0</v>
      </c>
      <c r="BA7" s="58">
        <f t="shared" si="24"/>
        <v>5.1520870954288307E-4</v>
      </c>
    </row>
    <row r="8" spans="1:53">
      <c r="A8" s="58">
        <v>10</v>
      </c>
      <c r="B8" s="58">
        <f>'ACM Rates'!T21-(SUM(C8:H8))</f>
        <v>-2.3764533189169491E-5</v>
      </c>
      <c r="C8" s="58">
        <f t="shared" si="4"/>
        <v>0</v>
      </c>
      <c r="D8" s="58">
        <f t="shared" si="5"/>
        <v>1.237645331891695E-4</v>
      </c>
      <c r="E8" s="58">
        <f t="shared" si="6"/>
        <v>0</v>
      </c>
      <c r="F8" s="58">
        <f t="shared" si="7"/>
        <v>0</v>
      </c>
      <c r="G8" s="58">
        <f t="shared" si="8"/>
        <v>0</v>
      </c>
      <c r="H8" s="58">
        <f t="shared" si="9"/>
        <v>0</v>
      </c>
      <c r="I8" s="58">
        <f t="shared" si="0"/>
        <v>1E-4</v>
      </c>
      <c r="J8" s="58">
        <f t="shared" si="1"/>
        <v>-2.3764815567872688E-5</v>
      </c>
      <c r="K8" s="58">
        <f t="shared" si="17"/>
        <v>10001.0770540143</v>
      </c>
      <c r="L8" s="58">
        <f t="shared" si="18"/>
        <v>-0.23767375166873336</v>
      </c>
      <c r="M8" s="58">
        <f t="shared" si="10"/>
        <v>10001.195890890134</v>
      </c>
      <c r="N8" s="58">
        <f t="shared" si="11"/>
        <v>748750.25192008528</v>
      </c>
      <c r="O8" s="58">
        <f t="shared" si="12"/>
        <v>74.866961615853853</v>
      </c>
      <c r="Q8" s="58">
        <f>'Quintile Functions'!$DU16</f>
        <v>86.31232</v>
      </c>
      <c r="S8" s="58">
        <f>(('Female Inactive'!$K8+'Female Barely'!$K8+'Female Somewhat'!$K8+'Female Active'!$K8+'Female Highly'!$K8)*'MI Epi'!DE26)/('Female Inactive'!$K8*'MI Epi'!$DG26+'Female Barely'!$K8*'MI Epi'!$DH26+'Female Somewhat'!$K8*'MI Epi'!$DI26+'Female Active'!$K8*'MI Epi'!$DJ26+'Female Highly'!$K8*'MI Epi'!$DK26)</f>
        <v>0</v>
      </c>
      <c r="T8" s="58">
        <f>(('Female Inactive'!$K8+'Female Barely'!$K8+'Female Somewhat'!$K8+'Female Active'!$K8+'Female Highly'!$K8)*'MI Epi'!DF26)/('Female Inactive'!$K8*'MI Epi'!$DG26+'Female Barely'!$K8*'MI Epi'!$DH26+'Female Somewhat'!$K8*'MI Epi'!$DI26+'Female Active'!$K8*'MI Epi'!$DJ26+'Female Highly'!$K8*'MI Epi'!$DK26)</f>
        <v>0</v>
      </c>
      <c r="U8" s="58">
        <f t="shared" si="13"/>
        <v>0</v>
      </c>
      <c r="V8" s="58">
        <f t="shared" si="13"/>
        <v>0</v>
      </c>
      <c r="W8" s="58">
        <f t="shared" si="19"/>
        <v>0</v>
      </c>
      <c r="Y8" s="58">
        <f>(('Female Inactive'!$K8+'Female Barely'!$K8+'Female Somewhat'!$K8+'Female Active'!$K8+'Female Highly'!$K8)*'Stroke Epi'!CT34)/('Female Inactive'!$K8*'Stroke Epi'!$CV34+'Female Barely'!$K8*'Stroke Epi'!$CW34+'Female Somewhat'!$K8*'Stroke Epi'!$CX34+'Female Active'!$K8*'Stroke Epi'!$CY34+'Female Highly'!$K8*'Stroke Epi'!$CZ34)</f>
        <v>0</v>
      </c>
      <c r="Z8" s="58">
        <f>(('Female Inactive'!$K8+'Female Barely'!$K8+'Female Somewhat'!$K8+'Female Active'!$K8+'Female Highly'!$K8)*'Stroke Epi'!CU34)/('Female Inactive'!$K8*'Stroke Epi'!$CV34+'Female Barely'!$K8*'Stroke Epi'!$CW34+'Female Somewhat'!$K8*'Stroke Epi'!$CX34+'Female Active'!$K8*'Stroke Epi'!$CY34+'Female Highly'!$K8*'Stroke Epi'!$CZ34)</f>
        <v>1.237645331891695E-4</v>
      </c>
      <c r="AA8" s="58">
        <f>1-EXP(-Y8)</f>
        <v>0</v>
      </c>
      <c r="AB8" s="58">
        <f t="shared" si="14"/>
        <v>1.2375687467525154E-4</v>
      </c>
      <c r="AC8" s="58">
        <f t="shared" si="20"/>
        <v>-6.0788428843205899E-4</v>
      </c>
      <c r="AE8" s="58">
        <f>(('Female Inactive'!$K8+'Female Barely'!$K8+'Female Somewhat'!$K8+'Female Active'!$K8+'Female Highly'!$K8)*'Bowel Cancer Epi'!CQ51)/('Female Inactive'!$K8*'Bowel Cancer Epi'!$CS51+'Female Barely'!$K8*'Bowel Cancer Epi'!$CT51+'Female Somewhat'!$K8*'Bowel Cancer Epi'!$CU51+'Female Active'!$K8*'Bowel Cancer Epi'!$CV51+'Female Highly'!$K8*'Bowel Cancer Epi'!$CW51)</f>
        <v>0</v>
      </c>
      <c r="AF8" s="58">
        <f>(('Female Inactive'!$K8+'Female Barely'!$K8+'Female Somewhat'!$K8+'Female Active'!$K8+'Female Highly'!$K8)*'Bowel Cancer Epi'!CR51)/('Female Inactive'!$K8*'Bowel Cancer Epi'!$CS51+'Female Barely'!$K8*'Bowel Cancer Epi'!$CT51+'Female Somewhat'!$K8*'Bowel Cancer Epi'!$CU51+'Female Active'!$K8*'Bowel Cancer Epi'!$CV51+'Female Highly'!$K8*'Bowel Cancer Epi'!$CW51)</f>
        <v>0</v>
      </c>
      <c r="AG8" s="58">
        <f>1-EXP(-AE8)</f>
        <v>0</v>
      </c>
      <c r="AH8" s="58">
        <f t="shared" si="15"/>
        <v>0</v>
      </c>
      <c r="AI8" s="58">
        <f t="shared" si="21"/>
        <v>0</v>
      </c>
      <c r="AK8" s="58">
        <f>(('Female Inactive'!$K8+'Female Barely'!$K8+'Female Somewhat'!$K8+'Female Active'!$K8+'Female Highly'!$K8)*'Breast Cancer Epi'!BE49)/('Female Inactive'!$K8*'Breast Cancer Epi'!$BG49+'Female Barely'!$K8*'Breast Cancer Epi'!$BH49+'Female Somewhat'!$K8*'Breast Cancer Epi'!$BI49+'Female Active'!$K8*'Breast Cancer Epi'!$BJ49+'Female Highly'!$K8*'Breast Cancer Epi'!$BK49)</f>
        <v>0</v>
      </c>
      <c r="AL8" s="58">
        <f>(('Female Inactive'!$K8+'Female Barely'!$K8+'Female Somewhat'!$K8+'Female Active'!$K8+'Female Highly'!$K8)*'Breast Cancer Epi'!BF49)/('Female Inactive'!$K8*'Breast Cancer Epi'!$BG49+'Female Barely'!$K8*'Breast Cancer Epi'!$BH49+'Female Somewhat'!$K8*'Breast Cancer Epi'!$BI49+'Female Active'!$K8*'Breast Cancer Epi'!$BJ49+'Female Highly'!$K8*'Breast Cancer Epi'!$BK49)</f>
        <v>0</v>
      </c>
      <c r="AM8" s="58">
        <f t="shared" si="2"/>
        <v>0</v>
      </c>
      <c r="AN8" s="58">
        <f t="shared" si="2"/>
        <v>0</v>
      </c>
      <c r="AO8" s="58">
        <f t="shared" si="22"/>
        <v>0</v>
      </c>
      <c r="AQ8" s="58">
        <f>(('Female Inactive'!$K8+'Female Barely'!$K8+'Female Somewhat'!$K8+'Female Active'!$K8+'Female Highly'!$K8)*'Uterine Cancer Epi'!AW31)/('Female Inactive'!$K8*'Uterine Cancer Epi'!$AY31+'Female Barely'!$K8*'Uterine Cancer Epi'!$AZ31+'Female Somewhat'!$K8*'Uterine Cancer Epi'!$BA31+'Female Active'!$K8*'Uterine Cancer Epi'!$BB31+'Female Highly'!$K8*'Uterine Cancer Epi'!$BC31)</f>
        <v>0</v>
      </c>
      <c r="AR8" s="58">
        <f>(('Female Inactive'!$K8+'Female Barely'!$K8+'Female Somewhat'!$K8+'Female Active'!$K8+'Female Highly'!$K8)*'Uterine Cancer Epi'!AX31)/('Female Inactive'!$K8*'Uterine Cancer Epi'!$AY31+'Female Barely'!$K8*'Uterine Cancer Epi'!$AZ31+'Female Somewhat'!$K8*'Uterine Cancer Epi'!$BA31+'Female Active'!$K8*'Uterine Cancer Epi'!$BB31+'Female Highly'!$K8*'Uterine Cancer Epi'!$BC31)</f>
        <v>0</v>
      </c>
      <c r="AS8" s="58">
        <f t="shared" si="3"/>
        <v>0</v>
      </c>
      <c r="AT8" s="58">
        <f t="shared" si="3"/>
        <v>0</v>
      </c>
      <c r="AU8" s="58">
        <f t="shared" si="23"/>
        <v>0</v>
      </c>
      <c r="AW8" s="58">
        <f>(('Female Inactive'!$K8+'Female Barely'!$K8+'Female Somewhat'!$K8+'Female Active'!$K8+'Female Highly'!$K8)*'Diabetes Epi'!BX61)/('Female Inactive'!$K8*'Diabetes Epi'!$BZ61+'Female Barely'!$K8*'Diabetes Epi'!$CA61+'Female Somewhat'!$K8*'Diabetes Epi'!$CB61+'Female Active'!$K8*'Diabetes Epi'!$CC61+'Female Highly'!$K8*'Diabetes Epi'!$CD61)</f>
        <v>1.3202375003737259E-4</v>
      </c>
      <c r="AX8" s="58">
        <f>(('Female Inactive'!$K8+'Female Barely'!$K8+'Female Somewhat'!$K8+'Female Active'!$K8+'Female Highly'!$K8)*'Diabetes Epi'!BY61)/('Female Inactive'!$K8*'Diabetes Epi'!$BZ61+'Female Barely'!$K8*'Diabetes Epi'!$CA61+'Female Somewhat'!$K8*'Diabetes Epi'!$CB61+'Female Active'!$K8*'Diabetes Epi'!$CC61+'Female Highly'!$K8*'Diabetes Epi'!$CD61)</f>
        <v>0</v>
      </c>
      <c r="AY8" s="58">
        <f t="shared" si="16"/>
        <v>1.3201503528559311E-4</v>
      </c>
      <c r="AZ8" s="58">
        <f t="shared" si="16"/>
        <v>0</v>
      </c>
      <c r="BA8" s="58">
        <f t="shared" si="24"/>
        <v>6.4611834001481534E-4</v>
      </c>
    </row>
    <row r="9" spans="1:53">
      <c r="A9" s="58">
        <v>11</v>
      </c>
      <c r="B9" s="58">
        <f>'ACM Rates'!T22-(SUM(C9:H9))</f>
        <v>-2.4500814479728032E-5</v>
      </c>
      <c r="C9" s="58">
        <f t="shared" si="4"/>
        <v>0</v>
      </c>
      <c r="D9" s="58">
        <f t="shared" si="5"/>
        <v>1.2450081447972804E-4</v>
      </c>
      <c r="E9" s="58">
        <f t="shared" si="6"/>
        <v>0</v>
      </c>
      <c r="F9" s="58">
        <f t="shared" si="7"/>
        <v>0</v>
      </c>
      <c r="G9" s="58">
        <f t="shared" si="8"/>
        <v>0</v>
      </c>
      <c r="H9" s="58">
        <f t="shared" si="9"/>
        <v>0</v>
      </c>
      <c r="I9" s="58">
        <f t="shared" si="0"/>
        <v>1E-4</v>
      </c>
      <c r="J9" s="58">
        <f t="shared" si="1"/>
        <v>-2.450111462715121E-5</v>
      </c>
      <c r="K9" s="58">
        <f t="shared" si="17"/>
        <v>10001.314727765968</v>
      </c>
      <c r="L9" s="58">
        <f t="shared" si="18"/>
        <v>-0.2450433585672096</v>
      </c>
      <c r="M9" s="58">
        <f t="shared" si="10"/>
        <v>10001.437249445251</v>
      </c>
      <c r="N9" s="58">
        <f t="shared" si="11"/>
        <v>738748.81467064004</v>
      </c>
      <c r="O9" s="58">
        <f t="shared" si="12"/>
        <v>73.865170208042954</v>
      </c>
      <c r="Q9" s="58">
        <f>'Quintile Functions'!$DU17</f>
        <v>77.648240199999975</v>
      </c>
      <c r="S9" s="58">
        <f>(('Female Inactive'!$K9+'Female Barely'!$K9+'Female Somewhat'!$K9+'Female Active'!$K9+'Female Highly'!$K9)*'MI Epi'!DE27)/('Female Inactive'!$K9*'MI Epi'!$DG27+'Female Barely'!$K9*'MI Epi'!$DH27+'Female Somewhat'!$K9*'MI Epi'!$DI27+'Female Active'!$K9*'MI Epi'!$DJ27+'Female Highly'!$K9*'MI Epi'!$DK27)</f>
        <v>0</v>
      </c>
      <c r="T9" s="58">
        <f>(('Female Inactive'!$K9+'Female Barely'!$K9+'Female Somewhat'!$K9+'Female Active'!$K9+'Female Highly'!$K9)*'MI Epi'!DF27)/('Female Inactive'!$K9*'MI Epi'!$DG27+'Female Barely'!$K9*'MI Epi'!$DH27+'Female Somewhat'!$K9*'MI Epi'!$DI27+'Female Active'!$K9*'MI Epi'!$DJ27+'Female Highly'!$K9*'MI Epi'!$DK27)</f>
        <v>0</v>
      </c>
      <c r="U9" s="58">
        <f t="shared" si="13"/>
        <v>0</v>
      </c>
      <c r="V9" s="58">
        <f t="shared" si="13"/>
        <v>0</v>
      </c>
      <c r="W9" s="58">
        <f t="shared" si="19"/>
        <v>0</v>
      </c>
      <c r="Y9" s="58">
        <f>(('Female Inactive'!$K9+'Female Barely'!$K9+'Female Somewhat'!$K9+'Female Active'!$K9+'Female Highly'!$K9)*'Stroke Epi'!CT35)/('Female Inactive'!$K9*'Stroke Epi'!$CV35+'Female Barely'!$K9*'Stroke Epi'!$CW35+'Female Somewhat'!$K9*'Stroke Epi'!$CX35+'Female Active'!$K9*'Stroke Epi'!$CY35+'Female Highly'!$K9*'Stroke Epi'!$CZ35)</f>
        <v>0</v>
      </c>
      <c r="Z9" s="58">
        <f>(('Female Inactive'!$K9+'Female Barely'!$K9+'Female Somewhat'!$K9+'Female Active'!$K9+'Female Highly'!$K9)*'Stroke Epi'!CU35)/('Female Inactive'!$K9*'Stroke Epi'!$CV35+'Female Barely'!$K9*'Stroke Epi'!$CW35+'Female Somewhat'!$K9*'Stroke Epi'!$CX35+'Female Active'!$K9*'Stroke Epi'!$CY35+'Female Highly'!$K9*'Stroke Epi'!$CZ35)</f>
        <v>1.2450081447972804E-4</v>
      </c>
      <c r="AA9" s="58">
        <f t="shared" si="14"/>
        <v>0</v>
      </c>
      <c r="AB9" s="58">
        <f>1-EXP(-Z9)</f>
        <v>1.2449306457495979E-4</v>
      </c>
      <c r="AC9" s="58">
        <f t="shared" si="20"/>
        <v>-7.3173171993807086E-4</v>
      </c>
      <c r="AE9" s="58">
        <f>(('Female Inactive'!$K9+'Female Barely'!$K9+'Female Somewhat'!$K9+'Female Active'!$K9+'Female Highly'!$K9)*'Bowel Cancer Epi'!CQ52)/('Female Inactive'!$K9*'Bowel Cancer Epi'!$CS52+'Female Barely'!$K9*'Bowel Cancer Epi'!$CT52+'Female Somewhat'!$K9*'Bowel Cancer Epi'!$CU52+'Female Active'!$K9*'Bowel Cancer Epi'!$CV52+'Female Highly'!$K9*'Bowel Cancer Epi'!$CW52)</f>
        <v>0</v>
      </c>
      <c r="AF9" s="58">
        <f>(('Female Inactive'!$K9+'Female Barely'!$K9+'Female Somewhat'!$K9+'Female Active'!$K9+'Female Highly'!$K9)*'Bowel Cancer Epi'!CR52)/('Female Inactive'!$K9*'Bowel Cancer Epi'!$CS52+'Female Barely'!$K9*'Bowel Cancer Epi'!$CT52+'Female Somewhat'!$K9*'Bowel Cancer Epi'!$CU52+'Female Active'!$K9*'Bowel Cancer Epi'!$CV52+'Female Highly'!$K9*'Bowel Cancer Epi'!$CW52)</f>
        <v>0</v>
      </c>
      <c r="AG9" s="58">
        <f t="shared" ref="AG9:AH72" si="25">1-EXP(-AE9)</f>
        <v>0</v>
      </c>
      <c r="AH9" s="58">
        <f>1-EXP(-AF9)</f>
        <v>0</v>
      </c>
      <c r="AI9" s="58">
        <f t="shared" si="21"/>
        <v>0</v>
      </c>
      <c r="AK9" s="58">
        <f>(('Female Inactive'!$K9+'Female Barely'!$K9+'Female Somewhat'!$K9+'Female Active'!$K9+'Female Highly'!$K9)*'Breast Cancer Epi'!BE50)/('Female Inactive'!$K9*'Breast Cancer Epi'!$BG50+'Female Barely'!$K9*'Breast Cancer Epi'!$BH50+'Female Somewhat'!$K9*'Breast Cancer Epi'!$BI50+'Female Active'!$K9*'Breast Cancer Epi'!$BJ50+'Female Highly'!$K9*'Breast Cancer Epi'!$BK50)</f>
        <v>0</v>
      </c>
      <c r="AL9" s="58">
        <f>(('Female Inactive'!$K9+'Female Barely'!$K9+'Female Somewhat'!$K9+'Female Active'!$K9+'Female Highly'!$K9)*'Breast Cancer Epi'!BF50)/('Female Inactive'!$K9*'Breast Cancer Epi'!$BG50+'Female Barely'!$K9*'Breast Cancer Epi'!$BH50+'Female Somewhat'!$K9*'Breast Cancer Epi'!$BI50+'Female Active'!$K9*'Breast Cancer Epi'!$BJ50+'Female Highly'!$K9*'Breast Cancer Epi'!$BK50)</f>
        <v>0</v>
      </c>
      <c r="AM9" s="58">
        <f t="shared" ref="AM9:AM72" si="26">1-EXP(-AK9)</f>
        <v>0</v>
      </c>
      <c r="AN9" s="58">
        <f>1-EXP(-AL9)</f>
        <v>0</v>
      </c>
      <c r="AO9" s="58">
        <f t="shared" si="22"/>
        <v>0</v>
      </c>
      <c r="AQ9" s="58">
        <f>(('Female Inactive'!$K9+'Female Barely'!$K9+'Female Somewhat'!$K9+'Female Active'!$K9+'Female Highly'!$K9)*'Uterine Cancer Epi'!AW32)/('Female Inactive'!$K9*'Uterine Cancer Epi'!$AY32+'Female Barely'!$K9*'Uterine Cancer Epi'!$AZ32+'Female Somewhat'!$K9*'Uterine Cancer Epi'!$BA32+'Female Active'!$K9*'Uterine Cancer Epi'!$BB32+'Female Highly'!$K9*'Uterine Cancer Epi'!$BC32)</f>
        <v>0</v>
      </c>
      <c r="AR9" s="58">
        <f>(('Female Inactive'!$K9+'Female Barely'!$K9+'Female Somewhat'!$K9+'Female Active'!$K9+'Female Highly'!$K9)*'Uterine Cancer Epi'!AX32)/('Female Inactive'!$K9*'Uterine Cancer Epi'!$AY32+'Female Barely'!$K9*'Uterine Cancer Epi'!$AZ32+'Female Somewhat'!$K9*'Uterine Cancer Epi'!$BA32+'Female Active'!$K9*'Uterine Cancer Epi'!$BB32+'Female Highly'!$K9*'Uterine Cancer Epi'!$BC32)</f>
        <v>0</v>
      </c>
      <c r="AS9" s="58">
        <f t="shared" ref="AS9:AS72" si="27">1-EXP(-AQ9)</f>
        <v>0</v>
      </c>
      <c r="AT9" s="58">
        <f>1-EXP(-AR9)</f>
        <v>0</v>
      </c>
      <c r="AU9" s="58">
        <f t="shared" si="23"/>
        <v>0</v>
      </c>
      <c r="AW9" s="58">
        <f>(('Female Inactive'!$K9+'Female Barely'!$K9+'Female Somewhat'!$K9+'Female Active'!$K9+'Female Highly'!$K9)*'Diabetes Epi'!BX62)/('Female Inactive'!$K9*'Diabetes Epi'!$BZ62+'Female Barely'!$K9*'Diabetes Epi'!$CA62+'Female Somewhat'!$K9*'Diabetes Epi'!$CB62+'Female Active'!$K9*'Diabetes Epi'!$CC62+'Female Highly'!$K9*'Diabetes Epi'!$CD62)</f>
        <v>1.3314113544734624E-4</v>
      </c>
      <c r="AX9" s="58">
        <f>(('Female Inactive'!$K9+'Female Barely'!$K9+'Female Somewhat'!$K9+'Female Active'!$K9+'Female Highly'!$K9)*'Diabetes Epi'!BY62)/('Female Inactive'!$K9*'Diabetes Epi'!$BZ62+'Female Barely'!$K9*'Diabetes Epi'!$CA62+'Female Somewhat'!$K9*'Diabetes Epi'!$CB62+'Female Active'!$K9*'Diabetes Epi'!$CC62+'Female Highly'!$K9*'Diabetes Epi'!$CD62)</f>
        <v>0</v>
      </c>
      <c r="AY9" s="58">
        <f t="shared" si="16"/>
        <v>1.3313227255973281E-4</v>
      </c>
      <c r="AZ9" s="58">
        <f t="shared" si="16"/>
        <v>0</v>
      </c>
      <c r="BA9" s="58">
        <f t="shared" si="24"/>
        <v>7.7804807796495279E-4</v>
      </c>
    </row>
    <row r="10" spans="1:53">
      <c r="A10" s="58">
        <v>12</v>
      </c>
      <c r="B10" s="58">
        <f>'ACM Rates'!T23-(SUM(C10:H10))</f>
        <v>-2.5219350068158628E-5</v>
      </c>
      <c r="C10" s="58">
        <f t="shared" si="4"/>
        <v>0</v>
      </c>
      <c r="D10" s="58">
        <f t="shared" si="5"/>
        <v>1.2521935006815863E-4</v>
      </c>
      <c r="E10" s="58">
        <f t="shared" si="6"/>
        <v>0</v>
      </c>
      <c r="F10" s="58">
        <f t="shared" si="7"/>
        <v>0</v>
      </c>
      <c r="G10" s="58">
        <f t="shared" si="8"/>
        <v>0</v>
      </c>
      <c r="H10" s="58">
        <f t="shared" si="9"/>
        <v>0</v>
      </c>
      <c r="I10" s="58">
        <f t="shared" si="0"/>
        <v>1E-4</v>
      </c>
      <c r="J10" s="58">
        <f t="shared" si="1"/>
        <v>-2.5219668078557689E-5</v>
      </c>
      <c r="K10" s="58">
        <f t="shared" si="17"/>
        <v>10001.559771124535</v>
      </c>
      <c r="L10" s="58">
        <f t="shared" si="18"/>
        <v>-0.25223601769561621</v>
      </c>
      <c r="M10" s="58">
        <f t="shared" si="10"/>
        <v>10001.685889133383</v>
      </c>
      <c r="N10" s="58">
        <f t="shared" si="11"/>
        <v>728747.12878150668</v>
      </c>
      <c r="O10" s="58">
        <f t="shared" si="12"/>
        <v>72.863347863547219</v>
      </c>
      <c r="Q10" s="58">
        <f>'Quintile Functions'!$DU18</f>
        <v>69.73667279999998</v>
      </c>
      <c r="S10" s="58">
        <f>(('Female Inactive'!$K10+'Female Barely'!$K10+'Female Somewhat'!$K10+'Female Active'!$K10+'Female Highly'!$K10)*'MI Epi'!DE28)/('Female Inactive'!$K10*'MI Epi'!$DG28+'Female Barely'!$K10*'MI Epi'!$DH28+'Female Somewhat'!$K10*'MI Epi'!$DI28+'Female Active'!$K10*'MI Epi'!$DJ28+'Female Highly'!$K10*'MI Epi'!$DK28)</f>
        <v>0</v>
      </c>
      <c r="T10" s="58">
        <f>(('Female Inactive'!$K10+'Female Barely'!$K10+'Female Somewhat'!$K10+'Female Active'!$K10+'Female Highly'!$K10)*'MI Epi'!DF28)/('Female Inactive'!$K10*'MI Epi'!$DG28+'Female Barely'!$K10*'MI Epi'!$DH28+'Female Somewhat'!$K10*'MI Epi'!$DI28+'Female Active'!$K10*'MI Epi'!$DJ28+'Female Highly'!$K10*'MI Epi'!$DK28)</f>
        <v>0</v>
      </c>
      <c r="U10" s="58">
        <f t="shared" si="13"/>
        <v>0</v>
      </c>
      <c r="V10" s="58">
        <f t="shared" si="13"/>
        <v>0</v>
      </c>
      <c r="W10" s="58">
        <f t="shared" si="19"/>
        <v>0</v>
      </c>
      <c r="Y10" s="58">
        <f>(('Female Inactive'!$K10+'Female Barely'!$K10+'Female Somewhat'!$K10+'Female Active'!$K10+'Female Highly'!$K10)*'Stroke Epi'!CT36)/('Female Inactive'!$K10*'Stroke Epi'!$CV36+'Female Barely'!$K10*'Stroke Epi'!$CW36+'Female Somewhat'!$K10*'Stroke Epi'!$CX36+'Female Active'!$K10*'Stroke Epi'!$CY36+'Female Highly'!$K10*'Stroke Epi'!$CZ36)</f>
        <v>0</v>
      </c>
      <c r="Z10" s="58">
        <f>(('Female Inactive'!$K10+'Female Barely'!$K10+'Female Somewhat'!$K10+'Female Active'!$K10+'Female Highly'!$K10)*'Stroke Epi'!CU36)/('Female Inactive'!$K10*'Stroke Epi'!$CV36+'Female Barely'!$K10*'Stroke Epi'!$CW36+'Female Somewhat'!$K10*'Stroke Epi'!$CX36+'Female Active'!$K10*'Stroke Epi'!$CY36+'Female Highly'!$K10*'Stroke Epi'!$CZ36)</f>
        <v>1.2521935006815863E-4</v>
      </c>
      <c r="AA10" s="58">
        <f t="shared" si="14"/>
        <v>0</v>
      </c>
      <c r="AB10" s="58">
        <f t="shared" si="14"/>
        <v>1.2521151045252754E-4</v>
      </c>
      <c r="AC10" s="58">
        <f t="shared" si="20"/>
        <v>-8.5633139183229155E-4</v>
      </c>
      <c r="AE10" s="58">
        <f>(('Female Inactive'!$K10+'Female Barely'!$K10+'Female Somewhat'!$K10+'Female Active'!$K10+'Female Highly'!$K10)*'Bowel Cancer Epi'!CQ53)/('Female Inactive'!$K10*'Bowel Cancer Epi'!$CS53+'Female Barely'!$K10*'Bowel Cancer Epi'!$CT53+'Female Somewhat'!$K10*'Bowel Cancer Epi'!$CU53+'Female Active'!$K10*'Bowel Cancer Epi'!$CV53+'Female Highly'!$K10*'Bowel Cancer Epi'!$CW53)</f>
        <v>0</v>
      </c>
      <c r="AF10" s="58">
        <f>(('Female Inactive'!$K10+'Female Barely'!$K10+'Female Somewhat'!$K10+'Female Active'!$K10+'Female Highly'!$K10)*'Bowel Cancer Epi'!CR53)/('Female Inactive'!$K10*'Bowel Cancer Epi'!$CS53+'Female Barely'!$K10*'Bowel Cancer Epi'!$CT53+'Female Somewhat'!$K10*'Bowel Cancer Epi'!$CU53+'Female Active'!$K10*'Bowel Cancer Epi'!$CV53+'Female Highly'!$K10*'Bowel Cancer Epi'!$CW53)</f>
        <v>0</v>
      </c>
      <c r="AG10" s="58">
        <f t="shared" si="25"/>
        <v>0</v>
      </c>
      <c r="AH10" s="58">
        <f t="shared" si="25"/>
        <v>0</v>
      </c>
      <c r="AI10" s="58">
        <f t="shared" si="21"/>
        <v>0</v>
      </c>
      <c r="AK10" s="58">
        <f>(('Female Inactive'!$K10+'Female Barely'!$K10+'Female Somewhat'!$K10+'Female Active'!$K10+'Female Highly'!$K10)*'Breast Cancer Epi'!BE51)/('Female Inactive'!$K10*'Breast Cancer Epi'!$BG51+'Female Barely'!$K10*'Breast Cancer Epi'!$BH51+'Female Somewhat'!$K10*'Breast Cancer Epi'!$BI51+'Female Active'!$K10*'Breast Cancer Epi'!$BJ51+'Female Highly'!$K10*'Breast Cancer Epi'!$BK51)</f>
        <v>0</v>
      </c>
      <c r="AL10" s="58">
        <f>(('Female Inactive'!$K10+'Female Barely'!$K10+'Female Somewhat'!$K10+'Female Active'!$K10+'Female Highly'!$K10)*'Breast Cancer Epi'!BF51)/('Female Inactive'!$K10*'Breast Cancer Epi'!$BG51+'Female Barely'!$K10*'Breast Cancer Epi'!$BH51+'Female Somewhat'!$K10*'Breast Cancer Epi'!$BI51+'Female Active'!$K10*'Breast Cancer Epi'!$BJ51+'Female Highly'!$K10*'Breast Cancer Epi'!$BK51)</f>
        <v>0</v>
      </c>
      <c r="AM10" s="58">
        <f t="shared" si="26"/>
        <v>0</v>
      </c>
      <c r="AN10" s="58">
        <f t="shared" ref="AN10:AN73" si="28">1-EXP(-AL10)</f>
        <v>0</v>
      </c>
      <c r="AO10" s="58">
        <f t="shared" si="22"/>
        <v>0</v>
      </c>
      <c r="AQ10" s="58">
        <f>(('Female Inactive'!$K10+'Female Barely'!$K10+'Female Somewhat'!$K10+'Female Active'!$K10+'Female Highly'!$K10)*'Uterine Cancer Epi'!AW33)/('Female Inactive'!$K10*'Uterine Cancer Epi'!$AY33+'Female Barely'!$K10*'Uterine Cancer Epi'!$AZ33+'Female Somewhat'!$K10*'Uterine Cancer Epi'!$BA33+'Female Active'!$K10*'Uterine Cancer Epi'!$BB33+'Female Highly'!$K10*'Uterine Cancer Epi'!$BC33)</f>
        <v>0</v>
      </c>
      <c r="AR10" s="58">
        <f>(('Female Inactive'!$K10+'Female Barely'!$K10+'Female Somewhat'!$K10+'Female Active'!$K10+'Female Highly'!$K10)*'Uterine Cancer Epi'!AX33)/('Female Inactive'!$K10*'Uterine Cancer Epi'!$AY33+'Female Barely'!$K10*'Uterine Cancer Epi'!$AZ33+'Female Somewhat'!$K10*'Uterine Cancer Epi'!$BA33+'Female Active'!$K10*'Uterine Cancer Epi'!$BB33+'Female Highly'!$K10*'Uterine Cancer Epi'!$BC33)</f>
        <v>0</v>
      </c>
      <c r="AS10" s="58">
        <f t="shared" si="27"/>
        <v>0</v>
      </c>
      <c r="AT10" s="58">
        <f t="shared" ref="AT10:AT73" si="29">1-EXP(-AR10)</f>
        <v>0</v>
      </c>
      <c r="AU10" s="58">
        <f t="shared" si="23"/>
        <v>0</v>
      </c>
      <c r="AW10" s="58">
        <f>(('Female Inactive'!$K10+'Female Barely'!$K10+'Female Somewhat'!$K10+'Female Active'!$K10+'Female Highly'!$K10)*'Diabetes Epi'!BX63)/('Female Inactive'!$K10*'Diabetes Epi'!$BZ63+'Female Barely'!$K10*'Diabetes Epi'!$CA63+'Female Somewhat'!$K10*'Diabetes Epi'!$CB63+'Female Active'!$K10*'Diabetes Epi'!$CC63+'Female Highly'!$K10*'Diabetes Epi'!$CD63)</f>
        <v>1.343307497804282E-4</v>
      </c>
      <c r="AX10" s="58">
        <f>(('Female Inactive'!$K10+'Female Barely'!$K10+'Female Somewhat'!$K10+'Female Active'!$K10+'Female Highly'!$K10)*'Diabetes Epi'!BY63)/('Female Inactive'!$K10*'Diabetes Epi'!$BZ63+'Female Barely'!$K10*'Diabetes Epi'!$CA63+'Female Somewhat'!$K10*'Diabetes Epi'!$CB63+'Female Active'!$K10*'Diabetes Epi'!$CC63+'Female Highly'!$K10*'Diabetes Epi'!$CD63)</f>
        <v>0</v>
      </c>
      <c r="AY10" s="58">
        <f t="shared" si="16"/>
        <v>1.3432172780925011E-4</v>
      </c>
      <c r="AZ10" s="58">
        <f t="shared" si="16"/>
        <v>0</v>
      </c>
      <c r="BA10" s="58">
        <f t="shared" si="24"/>
        <v>9.1107676721590542E-4</v>
      </c>
    </row>
    <row r="11" spans="1:53">
      <c r="A11" s="58">
        <v>13</v>
      </c>
      <c r="B11" s="58">
        <f>'ACM Rates'!T24-(SUM(C11:H11))</f>
        <v>-2.5912292815900913E-5</v>
      </c>
      <c r="C11" s="58">
        <f t="shared" si="4"/>
        <v>0</v>
      </c>
      <c r="D11" s="58">
        <f t="shared" si="5"/>
        <v>1.2591229281590092E-4</v>
      </c>
      <c r="E11" s="58">
        <f t="shared" si="6"/>
        <v>0</v>
      </c>
      <c r="F11" s="58">
        <f t="shared" si="7"/>
        <v>0</v>
      </c>
      <c r="G11" s="58">
        <f t="shared" si="8"/>
        <v>0</v>
      </c>
      <c r="H11" s="58">
        <f t="shared" si="9"/>
        <v>0</v>
      </c>
      <c r="I11" s="58">
        <f t="shared" si="0"/>
        <v>1E-4</v>
      </c>
      <c r="J11" s="58">
        <f t="shared" si="1"/>
        <v>-2.5912628542235083E-5</v>
      </c>
      <c r="K11" s="58">
        <f t="shared" si="17"/>
        <v>10001.812007142231</v>
      </c>
      <c r="L11" s="58">
        <f t="shared" si="18"/>
        <v>-0.25917323929034336</v>
      </c>
      <c r="M11" s="58">
        <f t="shared" si="10"/>
        <v>10001.941593761876</v>
      </c>
      <c r="N11" s="58">
        <f t="shared" si="11"/>
        <v>718745.18718774477</v>
      </c>
      <c r="O11" s="58">
        <f t="shared" si="12"/>
        <v>71.861497364126961</v>
      </c>
      <c r="Q11" s="58">
        <f>'Quintile Functions'!$DU19</f>
        <v>62.550467799999986</v>
      </c>
      <c r="S11" s="58">
        <f>(('Female Inactive'!$K11+'Female Barely'!$K11+'Female Somewhat'!$K11+'Female Active'!$K11+'Female Highly'!$K11)*'MI Epi'!DE29)/('Female Inactive'!$K11*'MI Epi'!$DG29+'Female Barely'!$K11*'MI Epi'!$DH29+'Female Somewhat'!$K11*'MI Epi'!$DI29+'Female Active'!$K11*'MI Epi'!$DJ29+'Female Highly'!$K11*'MI Epi'!$DK29)</f>
        <v>0</v>
      </c>
      <c r="T11" s="58">
        <f>(('Female Inactive'!$K11+'Female Barely'!$K11+'Female Somewhat'!$K11+'Female Active'!$K11+'Female Highly'!$K11)*'MI Epi'!DF29)/('Female Inactive'!$K11*'MI Epi'!$DG29+'Female Barely'!$K11*'MI Epi'!$DH29+'Female Somewhat'!$K11*'MI Epi'!$DI29+'Female Active'!$K11*'MI Epi'!$DJ29+'Female Highly'!$K11*'MI Epi'!$DK29)</f>
        <v>0</v>
      </c>
      <c r="U11" s="58">
        <f t="shared" si="13"/>
        <v>0</v>
      </c>
      <c r="V11" s="58">
        <f t="shared" si="13"/>
        <v>0</v>
      </c>
      <c r="W11" s="58">
        <f t="shared" si="19"/>
        <v>0</v>
      </c>
      <c r="Y11" s="58">
        <f>(('Female Inactive'!$K11+'Female Barely'!$K11+'Female Somewhat'!$K11+'Female Active'!$K11+'Female Highly'!$K11)*'Stroke Epi'!CT37)/('Female Inactive'!$K11*'Stroke Epi'!$CV37+'Female Barely'!$K11*'Stroke Epi'!$CW37+'Female Somewhat'!$K11*'Stroke Epi'!$CX37+'Female Active'!$K11*'Stroke Epi'!$CY37+'Female Highly'!$K11*'Stroke Epi'!$CZ37)</f>
        <v>0</v>
      </c>
      <c r="Z11" s="58">
        <f>(('Female Inactive'!$K11+'Female Barely'!$K11+'Female Somewhat'!$K11+'Female Active'!$K11+'Female Highly'!$K11)*'Stroke Epi'!CU37)/('Female Inactive'!$K11*'Stroke Epi'!$CV37+'Female Barely'!$K11*'Stroke Epi'!$CW37+'Female Somewhat'!$K11*'Stroke Epi'!$CX37+'Female Active'!$K11*'Stroke Epi'!$CY37+'Female Highly'!$K11*'Stroke Epi'!$CZ37)</f>
        <v>1.2591229281590092E-4</v>
      </c>
      <c r="AA11" s="58">
        <f t="shared" si="14"/>
        <v>0</v>
      </c>
      <c r="AB11" s="58">
        <f t="shared" si="14"/>
        <v>1.2590436619586143E-4</v>
      </c>
      <c r="AC11" s="58">
        <f t="shared" si="20"/>
        <v>-9.816658181446686E-4</v>
      </c>
      <c r="AE11" s="58">
        <f>(('Female Inactive'!$K11+'Female Barely'!$K11+'Female Somewhat'!$K11+'Female Active'!$K11+'Female Highly'!$K11)*'Bowel Cancer Epi'!CQ54)/('Female Inactive'!$K11*'Bowel Cancer Epi'!$CS54+'Female Barely'!$K11*'Bowel Cancer Epi'!$CT54+'Female Somewhat'!$K11*'Bowel Cancer Epi'!$CU54+'Female Active'!$K11*'Bowel Cancer Epi'!$CV54+'Female Highly'!$K11*'Bowel Cancer Epi'!$CW54)</f>
        <v>0</v>
      </c>
      <c r="AF11" s="58">
        <f>(('Female Inactive'!$K11+'Female Barely'!$K11+'Female Somewhat'!$K11+'Female Active'!$K11+'Female Highly'!$K11)*'Bowel Cancer Epi'!CR54)/('Female Inactive'!$K11*'Bowel Cancer Epi'!$CS54+'Female Barely'!$K11*'Bowel Cancer Epi'!$CT54+'Female Somewhat'!$K11*'Bowel Cancer Epi'!$CU54+'Female Active'!$K11*'Bowel Cancer Epi'!$CV54+'Female Highly'!$K11*'Bowel Cancer Epi'!$CW54)</f>
        <v>0</v>
      </c>
      <c r="AG11" s="58">
        <f t="shared" si="25"/>
        <v>0</v>
      </c>
      <c r="AH11" s="58">
        <f t="shared" si="25"/>
        <v>0</v>
      </c>
      <c r="AI11" s="58">
        <f t="shared" si="21"/>
        <v>0</v>
      </c>
      <c r="AK11" s="58">
        <f>(('Female Inactive'!$K11+'Female Barely'!$K11+'Female Somewhat'!$K11+'Female Active'!$K11+'Female Highly'!$K11)*'Breast Cancer Epi'!BE52)/('Female Inactive'!$K11*'Breast Cancer Epi'!$BG52+'Female Barely'!$K11*'Breast Cancer Epi'!$BH52+'Female Somewhat'!$K11*'Breast Cancer Epi'!$BI52+'Female Active'!$K11*'Breast Cancer Epi'!$BJ52+'Female Highly'!$K11*'Breast Cancer Epi'!$BK52)</f>
        <v>0</v>
      </c>
      <c r="AL11" s="58">
        <f>(('Female Inactive'!$K11+'Female Barely'!$K11+'Female Somewhat'!$K11+'Female Active'!$K11+'Female Highly'!$K11)*'Breast Cancer Epi'!BF52)/('Female Inactive'!$K11*'Breast Cancer Epi'!$BG52+'Female Barely'!$K11*'Breast Cancer Epi'!$BH52+'Female Somewhat'!$K11*'Breast Cancer Epi'!$BI52+'Female Active'!$K11*'Breast Cancer Epi'!$BJ52+'Female Highly'!$K11*'Breast Cancer Epi'!$BK52)</f>
        <v>0</v>
      </c>
      <c r="AM11" s="58">
        <f t="shared" si="26"/>
        <v>0</v>
      </c>
      <c r="AN11" s="58">
        <f t="shared" si="28"/>
        <v>0</v>
      </c>
      <c r="AO11" s="58">
        <f t="shared" si="22"/>
        <v>0</v>
      </c>
      <c r="AQ11" s="58">
        <f>(('Female Inactive'!$K11+'Female Barely'!$K11+'Female Somewhat'!$K11+'Female Active'!$K11+'Female Highly'!$K11)*'Uterine Cancer Epi'!AW34)/('Female Inactive'!$K11*'Uterine Cancer Epi'!$AY34+'Female Barely'!$K11*'Uterine Cancer Epi'!$AZ34+'Female Somewhat'!$K11*'Uterine Cancer Epi'!$BA34+'Female Active'!$K11*'Uterine Cancer Epi'!$BB34+'Female Highly'!$K11*'Uterine Cancer Epi'!$BC34)</f>
        <v>0</v>
      </c>
      <c r="AR11" s="58">
        <f>(('Female Inactive'!$K11+'Female Barely'!$K11+'Female Somewhat'!$K11+'Female Active'!$K11+'Female Highly'!$K11)*'Uterine Cancer Epi'!AX34)/('Female Inactive'!$K11*'Uterine Cancer Epi'!$AY34+'Female Barely'!$K11*'Uterine Cancer Epi'!$AZ34+'Female Somewhat'!$K11*'Uterine Cancer Epi'!$BA34+'Female Active'!$K11*'Uterine Cancer Epi'!$BB34+'Female Highly'!$K11*'Uterine Cancer Epi'!$BC34)</f>
        <v>0</v>
      </c>
      <c r="AS11" s="58">
        <f t="shared" si="27"/>
        <v>0</v>
      </c>
      <c r="AT11" s="58">
        <f t="shared" si="29"/>
        <v>0</v>
      </c>
      <c r="AU11" s="58">
        <f t="shared" si="23"/>
        <v>0</v>
      </c>
      <c r="AW11" s="58">
        <f>(('Female Inactive'!$K11+'Female Barely'!$K11+'Female Somewhat'!$K11+'Female Active'!$K11+'Female Highly'!$K11)*'Diabetes Epi'!BX64)/('Female Inactive'!$K11*'Diabetes Epi'!$BZ64+'Female Barely'!$K11*'Diabetes Epi'!$CA64+'Female Somewhat'!$K11*'Diabetes Epi'!$CB64+'Female Active'!$K11*'Diabetes Epi'!$CC64+'Female Highly'!$K11*'Diabetes Epi'!$CD64)</f>
        <v>1.3558444125187185E-4</v>
      </c>
      <c r="AX11" s="58">
        <f>(('Female Inactive'!$K11+'Female Barely'!$K11+'Female Somewhat'!$K11+'Female Active'!$K11+'Female Highly'!$K11)*'Diabetes Epi'!BY64)/('Female Inactive'!$K11*'Diabetes Epi'!$BZ64+'Female Barely'!$K11*'Diabetes Epi'!$CA64+'Female Somewhat'!$K11*'Diabetes Epi'!$CB64+'Female Active'!$K11*'Diabetes Epi'!$CC64+'Female Highly'!$K11*'Diabetes Epi'!$CD64)</f>
        <v>0</v>
      </c>
      <c r="AY11" s="58">
        <f t="shared" si="16"/>
        <v>1.3557525009688653E-4</v>
      </c>
      <c r="AZ11" s="58">
        <f t="shared" si="16"/>
        <v>0</v>
      </c>
      <c r="BA11" s="58">
        <f t="shared" si="24"/>
        <v>1.0452761176196162E-3</v>
      </c>
    </row>
    <row r="12" spans="1:53">
      <c r="A12" s="58">
        <v>14</v>
      </c>
      <c r="B12" s="58">
        <f>'ACM Rates'!T25-(SUM(C12:H12))</f>
        <v>-2.6572229071659457E-5</v>
      </c>
      <c r="C12" s="58">
        <f t="shared" si="4"/>
        <v>0</v>
      </c>
      <c r="D12" s="58">
        <f t="shared" si="5"/>
        <v>1.2657222907165946E-4</v>
      </c>
      <c r="E12" s="58">
        <f t="shared" si="6"/>
        <v>0</v>
      </c>
      <c r="F12" s="58">
        <f t="shared" si="7"/>
        <v>0</v>
      </c>
      <c r="G12" s="58">
        <f t="shared" si="8"/>
        <v>0</v>
      </c>
      <c r="H12" s="58">
        <f t="shared" si="9"/>
        <v>0</v>
      </c>
      <c r="I12" s="58">
        <f t="shared" si="0"/>
        <v>1E-4</v>
      </c>
      <c r="J12" s="58">
        <f t="shared" si="1"/>
        <v>-2.6572582116468624E-5</v>
      </c>
      <c r="K12" s="58">
        <f t="shared" si="17"/>
        <v>10002.071180381521</v>
      </c>
      <c r="L12" s="58">
        <f t="shared" si="18"/>
        <v>-0.26578085777545224</v>
      </c>
      <c r="M12" s="58">
        <f t="shared" si="10"/>
        <v>10002.204070810409</v>
      </c>
      <c r="N12" s="58">
        <f t="shared" si="11"/>
        <v>708742.98311693443</v>
      </c>
      <c r="O12" s="58">
        <f t="shared" si="12"/>
        <v>70.859622005799395</v>
      </c>
      <c r="Q12" s="58">
        <f>'Quintile Functions'!$DU20</f>
        <v>56.062475199999966</v>
      </c>
      <c r="S12" s="58">
        <f>(('Female Inactive'!$K12+'Female Barely'!$K12+'Female Somewhat'!$K12+'Female Active'!$K12+'Female Highly'!$K12)*'MI Epi'!DE30)/('Female Inactive'!$K12*'MI Epi'!$DG30+'Female Barely'!$K12*'MI Epi'!$DH30+'Female Somewhat'!$K12*'MI Epi'!$DI30+'Female Active'!$K12*'MI Epi'!$DJ30+'Female Highly'!$K12*'MI Epi'!$DK30)</f>
        <v>0</v>
      </c>
      <c r="T12" s="58">
        <f>(('Female Inactive'!$K12+'Female Barely'!$K12+'Female Somewhat'!$K12+'Female Active'!$K12+'Female Highly'!$K12)*'MI Epi'!DF30)/('Female Inactive'!$K12*'MI Epi'!$DG30+'Female Barely'!$K12*'MI Epi'!$DH30+'Female Somewhat'!$K12*'MI Epi'!$DI30+'Female Active'!$K12*'MI Epi'!$DJ30+'Female Highly'!$K12*'MI Epi'!$DK30)</f>
        <v>0</v>
      </c>
      <c r="U12" s="58">
        <f t="shared" si="13"/>
        <v>0</v>
      </c>
      <c r="V12" s="58">
        <f t="shared" si="13"/>
        <v>0</v>
      </c>
      <c r="W12" s="58">
        <f t="shared" si="19"/>
        <v>0</v>
      </c>
      <c r="Y12" s="58">
        <f>(('Female Inactive'!$K12+'Female Barely'!$K12+'Female Somewhat'!$K12+'Female Active'!$K12+'Female Highly'!$K12)*'Stroke Epi'!CT38)/('Female Inactive'!$K12*'Stroke Epi'!$CV38+'Female Barely'!$K12*'Stroke Epi'!$CW38+'Female Somewhat'!$K12*'Stroke Epi'!$CX38+'Female Active'!$K12*'Stroke Epi'!$CY38+'Female Highly'!$K12*'Stroke Epi'!$CZ38)</f>
        <v>0</v>
      </c>
      <c r="Z12" s="58">
        <f>(('Female Inactive'!$K12+'Female Barely'!$K12+'Female Somewhat'!$K12+'Female Active'!$K12+'Female Highly'!$K12)*'Stroke Epi'!CU38)/('Female Inactive'!$K12*'Stroke Epi'!$CV38+'Female Barely'!$K12*'Stroke Epi'!$CW38+'Female Somewhat'!$K12*'Stroke Epi'!$CX38+'Female Active'!$K12*'Stroke Epi'!$CY38+'Female Highly'!$K12*'Stroke Epi'!$CZ38)</f>
        <v>1.2657222907165946E-4</v>
      </c>
      <c r="AA12" s="58">
        <f t="shared" si="14"/>
        <v>0</v>
      </c>
      <c r="AB12" s="58">
        <f t="shared" si="14"/>
        <v>1.2656421914503113E-4</v>
      </c>
      <c r="AC12" s="58">
        <f t="shared" si="20"/>
        <v>-1.1077096498219199E-3</v>
      </c>
      <c r="AE12" s="58">
        <f>(('Female Inactive'!$K12+'Female Barely'!$K12+'Female Somewhat'!$K12+'Female Active'!$K12+'Female Highly'!$K12)*'Bowel Cancer Epi'!CQ55)/('Female Inactive'!$K12*'Bowel Cancer Epi'!$CS55+'Female Barely'!$K12*'Bowel Cancer Epi'!$CT55+'Female Somewhat'!$K12*'Bowel Cancer Epi'!$CU55+'Female Active'!$K12*'Bowel Cancer Epi'!$CV55+'Female Highly'!$K12*'Bowel Cancer Epi'!$CW55)</f>
        <v>0</v>
      </c>
      <c r="AF12" s="58">
        <f>(('Female Inactive'!$K12+'Female Barely'!$K12+'Female Somewhat'!$K12+'Female Active'!$K12+'Female Highly'!$K12)*'Bowel Cancer Epi'!CR55)/('Female Inactive'!$K12*'Bowel Cancer Epi'!$CS55+'Female Barely'!$K12*'Bowel Cancer Epi'!$CT55+'Female Somewhat'!$K12*'Bowel Cancer Epi'!$CU55+'Female Active'!$K12*'Bowel Cancer Epi'!$CV55+'Female Highly'!$K12*'Bowel Cancer Epi'!$CW55)</f>
        <v>0</v>
      </c>
      <c r="AG12" s="58">
        <f t="shared" si="25"/>
        <v>0</v>
      </c>
      <c r="AH12" s="58">
        <f t="shared" si="25"/>
        <v>0</v>
      </c>
      <c r="AI12" s="58">
        <f t="shared" si="21"/>
        <v>0</v>
      </c>
      <c r="AK12" s="58">
        <f>(('Female Inactive'!$K12+'Female Barely'!$K12+'Female Somewhat'!$K12+'Female Active'!$K12+'Female Highly'!$K12)*'Breast Cancer Epi'!BE53)/('Female Inactive'!$K12*'Breast Cancer Epi'!$BG53+'Female Barely'!$K12*'Breast Cancer Epi'!$BH53+'Female Somewhat'!$K12*'Breast Cancer Epi'!$BI53+'Female Active'!$K12*'Breast Cancer Epi'!$BJ53+'Female Highly'!$K12*'Breast Cancer Epi'!$BK53)</f>
        <v>0</v>
      </c>
      <c r="AL12" s="58">
        <f>(('Female Inactive'!$K12+'Female Barely'!$K12+'Female Somewhat'!$K12+'Female Active'!$K12+'Female Highly'!$K12)*'Breast Cancer Epi'!BF53)/('Female Inactive'!$K12*'Breast Cancer Epi'!$BG53+'Female Barely'!$K12*'Breast Cancer Epi'!$BH53+'Female Somewhat'!$K12*'Breast Cancer Epi'!$BI53+'Female Active'!$K12*'Breast Cancer Epi'!$BJ53+'Female Highly'!$K12*'Breast Cancer Epi'!$BK53)</f>
        <v>0</v>
      </c>
      <c r="AM12" s="58">
        <f t="shared" si="26"/>
        <v>0</v>
      </c>
      <c r="AN12" s="58">
        <f t="shared" si="28"/>
        <v>0</v>
      </c>
      <c r="AO12" s="58">
        <f t="shared" si="22"/>
        <v>0</v>
      </c>
      <c r="AQ12" s="58">
        <f>(('Female Inactive'!$K12+'Female Barely'!$K12+'Female Somewhat'!$K12+'Female Active'!$K12+'Female Highly'!$K12)*'Uterine Cancer Epi'!AW35)/('Female Inactive'!$K12*'Uterine Cancer Epi'!$AY35+'Female Barely'!$K12*'Uterine Cancer Epi'!$AZ35+'Female Somewhat'!$K12*'Uterine Cancer Epi'!$BA35+'Female Active'!$K12*'Uterine Cancer Epi'!$BB35+'Female Highly'!$K12*'Uterine Cancer Epi'!$BC35)</f>
        <v>0</v>
      </c>
      <c r="AR12" s="58">
        <f>(('Female Inactive'!$K12+'Female Barely'!$K12+'Female Somewhat'!$K12+'Female Active'!$K12+'Female Highly'!$K12)*'Uterine Cancer Epi'!AX35)/('Female Inactive'!$K12*'Uterine Cancer Epi'!$AY35+'Female Barely'!$K12*'Uterine Cancer Epi'!$AZ35+'Female Somewhat'!$K12*'Uterine Cancer Epi'!$BA35+'Female Active'!$K12*'Uterine Cancer Epi'!$BB35+'Female Highly'!$K12*'Uterine Cancer Epi'!$BC35)</f>
        <v>0</v>
      </c>
      <c r="AS12" s="58">
        <f t="shared" si="27"/>
        <v>0</v>
      </c>
      <c r="AT12" s="58">
        <f t="shared" si="29"/>
        <v>0</v>
      </c>
      <c r="AU12" s="58">
        <f t="shared" si="23"/>
        <v>0</v>
      </c>
      <c r="AW12" s="58">
        <f>(('Female Inactive'!$K12+'Female Barely'!$K12+'Female Somewhat'!$K12+'Female Active'!$K12+'Female Highly'!$K12)*'Diabetes Epi'!BX65)/('Female Inactive'!$K12*'Diabetes Epi'!$BZ65+'Female Barely'!$K12*'Diabetes Epi'!$CA65+'Female Somewhat'!$K12*'Diabetes Epi'!$CB65+'Female Active'!$K12*'Diabetes Epi'!$CC65+'Female Highly'!$K12*'Diabetes Epi'!$CD65)</f>
        <v>1.3689298139630231E-4</v>
      </c>
      <c r="AX12" s="58">
        <f>(('Female Inactive'!$K12+'Female Barely'!$K12+'Female Somewhat'!$K12+'Female Active'!$K12+'Female Highly'!$K12)*'Diabetes Epi'!BY65)/('Female Inactive'!$K12*'Diabetes Epi'!$BZ65+'Female Barely'!$K12*'Diabetes Epi'!$CA65+'Female Somewhat'!$K12*'Diabetes Epi'!$CB65+'Female Active'!$K12*'Diabetes Epi'!$CC65+'Female Highly'!$K12*'Diabetes Epi'!$CD65)</f>
        <v>0</v>
      </c>
      <c r="AY12" s="58">
        <f t="shared" si="16"/>
        <v>1.3688361197961019E-4</v>
      </c>
      <c r="AZ12" s="58">
        <f t="shared" si="16"/>
        <v>0</v>
      </c>
      <c r="BA12" s="58">
        <f t="shared" si="24"/>
        <v>1.1807096541454362E-3</v>
      </c>
    </row>
    <row r="13" spans="1:53">
      <c r="A13" s="58">
        <v>15</v>
      </c>
      <c r="B13" s="58">
        <f>'ACM Rates'!T26-(SUM(C13:H13))</f>
        <v>1E-4</v>
      </c>
      <c r="C13" s="58">
        <f t="shared" si="4"/>
        <v>0</v>
      </c>
      <c r="D13" s="58">
        <f t="shared" si="5"/>
        <v>0</v>
      </c>
      <c r="E13" s="58">
        <f t="shared" si="6"/>
        <v>0</v>
      </c>
      <c r="F13" s="58">
        <f t="shared" si="7"/>
        <v>0</v>
      </c>
      <c r="G13" s="58">
        <f t="shared" si="8"/>
        <v>0</v>
      </c>
      <c r="H13" s="58">
        <f t="shared" si="9"/>
        <v>0</v>
      </c>
      <c r="I13" s="58">
        <f t="shared" si="0"/>
        <v>1E-4</v>
      </c>
      <c r="J13" s="58">
        <f t="shared" si="1"/>
        <v>9.999500016666385E-5</v>
      </c>
      <c r="K13" s="58">
        <f t="shared" si="17"/>
        <v>10002.336961239296</v>
      </c>
      <c r="L13" s="58">
        <f t="shared" si="18"/>
        <v>1.0001836861061515</v>
      </c>
      <c r="M13" s="58">
        <f t="shared" si="10"/>
        <v>10001.836869396244</v>
      </c>
      <c r="N13" s="58">
        <f t="shared" si="11"/>
        <v>698741.14624753816</v>
      </c>
      <c r="O13" s="58">
        <f t="shared" si="12"/>
        <v>69.857789130207792</v>
      </c>
      <c r="Q13" s="58">
        <f>'Quintile Functions'!$DU21</f>
        <v>50.245544999999971</v>
      </c>
      <c r="S13" s="58">
        <f>(('Female Inactive'!$K13+'Female Barely'!$K13+'Female Somewhat'!$K13+'Female Active'!$K13+'Female Highly'!$K13)*'MI Epi'!DE31)/('Female Inactive'!$K13*'MI Epi'!$DG31+'Female Barely'!$K13*'MI Epi'!$DH31+'Female Somewhat'!$K13*'MI Epi'!$DI31+'Female Active'!$K13*'MI Epi'!$DJ31+'Female Highly'!$K13*'MI Epi'!$DK31)</f>
        <v>0</v>
      </c>
      <c r="T13" s="58">
        <f>(('Female Inactive'!$K13+'Female Barely'!$K13+'Female Somewhat'!$K13+'Female Active'!$K13+'Female Highly'!$K13)*'MI Epi'!DF31)/('Female Inactive'!$K13*'MI Epi'!$DG31+'Female Barely'!$K13*'MI Epi'!$DH31+'Female Somewhat'!$K13*'MI Epi'!$DI31+'Female Active'!$K13*'MI Epi'!$DJ31+'Female Highly'!$K13*'MI Epi'!$DK31)</f>
        <v>0</v>
      </c>
      <c r="U13" s="58">
        <f t="shared" si="13"/>
        <v>0</v>
      </c>
      <c r="V13" s="58">
        <f t="shared" si="13"/>
        <v>0</v>
      </c>
      <c r="W13" s="58">
        <f t="shared" si="19"/>
        <v>0</v>
      </c>
      <c r="Y13" s="58">
        <f>(('Female Inactive'!$K13+'Female Barely'!$K13+'Female Somewhat'!$K13+'Female Active'!$K13+'Female Highly'!$K13)*'Stroke Epi'!CT39)/('Female Inactive'!$K13*'Stroke Epi'!$CV39+'Female Barely'!$K13*'Stroke Epi'!$CW39+'Female Somewhat'!$K13*'Stroke Epi'!$CX39+'Female Active'!$K13*'Stroke Epi'!$CY39+'Female Highly'!$K13*'Stroke Epi'!$CZ39)</f>
        <v>0</v>
      </c>
      <c r="Z13" s="58">
        <f>(('Female Inactive'!$K13+'Female Barely'!$K13+'Female Somewhat'!$K13+'Female Active'!$K13+'Female Highly'!$K13)*'Stroke Epi'!CU39)/('Female Inactive'!$K13*'Stroke Epi'!$CV39+'Female Barely'!$K13*'Stroke Epi'!$CW39+'Female Somewhat'!$K13*'Stroke Epi'!$CX39+'Female Active'!$K13*'Stroke Epi'!$CY39+'Female Highly'!$K13*'Stroke Epi'!$CZ39)</f>
        <v>0</v>
      </c>
      <c r="AA13" s="58">
        <f t="shared" si="14"/>
        <v>0</v>
      </c>
      <c r="AB13" s="58">
        <f t="shared" si="14"/>
        <v>0</v>
      </c>
      <c r="AC13" s="58">
        <f t="shared" si="20"/>
        <v>-1.2344301036491085E-3</v>
      </c>
      <c r="AE13" s="58">
        <f>(('Female Inactive'!$K13+'Female Barely'!$K13+'Female Somewhat'!$K13+'Female Active'!$K13+'Female Highly'!$K13)*'Bowel Cancer Epi'!CQ56)/('Female Inactive'!$K13*'Bowel Cancer Epi'!$CS56+'Female Barely'!$K13*'Bowel Cancer Epi'!$CT56+'Female Somewhat'!$K13*'Bowel Cancer Epi'!$CU56+'Female Active'!$K13*'Bowel Cancer Epi'!$CV56+'Female Highly'!$K13*'Bowel Cancer Epi'!$CW56)</f>
        <v>0</v>
      </c>
      <c r="AF13" s="58">
        <f>(('Female Inactive'!$K13+'Female Barely'!$K13+'Female Somewhat'!$K13+'Female Active'!$K13+'Female Highly'!$K13)*'Bowel Cancer Epi'!CR56)/('Female Inactive'!$K13*'Bowel Cancer Epi'!$CS56+'Female Barely'!$K13*'Bowel Cancer Epi'!$CT56+'Female Somewhat'!$K13*'Bowel Cancer Epi'!$CU56+'Female Active'!$K13*'Bowel Cancer Epi'!$CV56+'Female Highly'!$K13*'Bowel Cancer Epi'!$CW56)</f>
        <v>0</v>
      </c>
      <c r="AG13" s="58">
        <f t="shared" si="25"/>
        <v>0</v>
      </c>
      <c r="AH13" s="58">
        <f t="shared" si="25"/>
        <v>0</v>
      </c>
      <c r="AI13" s="58">
        <f t="shared" si="21"/>
        <v>0</v>
      </c>
      <c r="AK13" s="58">
        <f>(('Female Inactive'!$K13+'Female Barely'!$K13+'Female Somewhat'!$K13+'Female Active'!$K13+'Female Highly'!$K13)*'Breast Cancer Epi'!BE54)/('Female Inactive'!$K13*'Breast Cancer Epi'!$BG54+'Female Barely'!$K13*'Breast Cancer Epi'!$BH54+'Female Somewhat'!$K13*'Breast Cancer Epi'!$BI54+'Female Active'!$K13*'Breast Cancer Epi'!$BJ54+'Female Highly'!$K13*'Breast Cancer Epi'!$BK54)</f>
        <v>0</v>
      </c>
      <c r="AL13" s="58">
        <f>(('Female Inactive'!$K13+'Female Barely'!$K13+'Female Somewhat'!$K13+'Female Active'!$K13+'Female Highly'!$K13)*'Breast Cancer Epi'!BF54)/('Female Inactive'!$K13*'Breast Cancer Epi'!$BG54+'Female Barely'!$K13*'Breast Cancer Epi'!$BH54+'Female Somewhat'!$K13*'Breast Cancer Epi'!$BI54+'Female Active'!$K13*'Breast Cancer Epi'!$BJ54+'Female Highly'!$K13*'Breast Cancer Epi'!$BK54)</f>
        <v>0</v>
      </c>
      <c r="AM13" s="58">
        <f t="shared" si="26"/>
        <v>0</v>
      </c>
      <c r="AN13" s="58">
        <f t="shared" si="28"/>
        <v>0</v>
      </c>
      <c r="AO13" s="58">
        <f t="shared" si="22"/>
        <v>0</v>
      </c>
      <c r="AQ13" s="58">
        <f>(('Female Inactive'!$K13+'Female Barely'!$K13+'Female Somewhat'!$K13+'Female Active'!$K13+'Female Highly'!$K13)*'Uterine Cancer Epi'!AW36)/('Female Inactive'!$K13*'Uterine Cancer Epi'!$AY36+'Female Barely'!$K13*'Uterine Cancer Epi'!$AZ36+'Female Somewhat'!$K13*'Uterine Cancer Epi'!$BA36+'Female Active'!$K13*'Uterine Cancer Epi'!$BB36+'Female Highly'!$K13*'Uterine Cancer Epi'!$BC36)</f>
        <v>0</v>
      </c>
      <c r="AR13" s="58">
        <f>(('Female Inactive'!$K13+'Female Barely'!$K13+'Female Somewhat'!$K13+'Female Active'!$K13+'Female Highly'!$K13)*'Uterine Cancer Epi'!AX36)/('Female Inactive'!$K13*'Uterine Cancer Epi'!$AY36+'Female Barely'!$K13*'Uterine Cancer Epi'!$AZ36+'Female Somewhat'!$K13*'Uterine Cancer Epi'!$BA36+'Female Active'!$K13*'Uterine Cancer Epi'!$BB36+'Female Highly'!$K13*'Uterine Cancer Epi'!$BC36)</f>
        <v>0</v>
      </c>
      <c r="AS13" s="58">
        <f t="shared" si="27"/>
        <v>0</v>
      </c>
      <c r="AT13" s="58">
        <f t="shared" si="29"/>
        <v>0</v>
      </c>
      <c r="AU13" s="58">
        <f t="shared" si="23"/>
        <v>0</v>
      </c>
      <c r="AW13" s="58">
        <f>(('Female Inactive'!$K13+'Female Barely'!$K13+'Female Somewhat'!$K13+'Female Active'!$K13+'Female Highly'!$K13)*'Diabetes Epi'!BX66)/('Female Inactive'!$K13*'Diabetes Epi'!$BZ66+'Female Barely'!$K13*'Diabetes Epi'!$CA66+'Female Somewhat'!$K13*'Diabetes Epi'!$CB66+'Female Active'!$K13*'Diabetes Epi'!$CC66+'Female Highly'!$K13*'Diabetes Epi'!$CD66)</f>
        <v>6.9123033638845565E-4</v>
      </c>
      <c r="AX13" s="58">
        <f>(('Female Inactive'!$K13+'Female Barely'!$K13+'Female Somewhat'!$K13+'Female Active'!$K13+'Female Highly'!$K13)*'Diabetes Epi'!BY66)/('Female Inactive'!$K13*'Diabetes Epi'!$BZ66+'Female Barely'!$K13*'Diabetes Epi'!$CA66+'Female Somewhat'!$K13*'Diabetes Epi'!$CB66+'Female Active'!$K13*'Diabetes Epi'!$CC66+'Female Highly'!$K13*'Diabetes Epi'!$CD66)</f>
        <v>0</v>
      </c>
      <c r="AY13" s="58">
        <f t="shared" si="16"/>
        <v>6.9099149173490471E-4</v>
      </c>
      <c r="AZ13" s="58">
        <f t="shared" si="16"/>
        <v>0</v>
      </c>
      <c r="BA13" s="58">
        <f t="shared" si="24"/>
        <v>1.3174316463228878E-3</v>
      </c>
    </row>
    <row r="14" spans="1:53">
      <c r="A14" s="58">
        <v>16</v>
      </c>
      <c r="B14" s="58">
        <f>'ACM Rates'!T27-(SUM(C14:H14))</f>
        <v>1E-4</v>
      </c>
      <c r="C14" s="58">
        <f t="shared" si="4"/>
        <v>0</v>
      </c>
      <c r="D14" s="58">
        <f t="shared" si="5"/>
        <v>0</v>
      </c>
      <c r="E14" s="58">
        <f t="shared" si="6"/>
        <v>0</v>
      </c>
      <c r="F14" s="58">
        <f t="shared" si="7"/>
        <v>0</v>
      </c>
      <c r="G14" s="58">
        <f t="shared" si="8"/>
        <v>0</v>
      </c>
      <c r="H14" s="58">
        <f t="shared" si="9"/>
        <v>0</v>
      </c>
      <c r="I14" s="58">
        <f t="shared" si="0"/>
        <v>1E-4</v>
      </c>
      <c r="J14" s="58">
        <f t="shared" si="1"/>
        <v>9.999500016666385E-5</v>
      </c>
      <c r="K14" s="58">
        <f t="shared" si="17"/>
        <v>10001.33677755319</v>
      </c>
      <c r="L14" s="58">
        <f t="shared" si="18"/>
        <v>1.0000836727382925</v>
      </c>
      <c r="M14" s="58">
        <f t="shared" si="10"/>
        <v>10000.836735716821</v>
      </c>
      <c r="N14" s="58">
        <f t="shared" si="11"/>
        <v>688740.30951182137</v>
      </c>
      <c r="O14" s="58">
        <f t="shared" si="12"/>
        <v>68.864825255921488</v>
      </c>
      <c r="Q14" s="58">
        <f>'Quintile Functions'!$DU22</f>
        <v>45.072527199999968</v>
      </c>
      <c r="S14" s="58">
        <f>(('Female Inactive'!$K14+'Female Barely'!$K14+'Female Somewhat'!$K14+'Female Active'!$K14+'Female Highly'!$K14)*'MI Epi'!DE32)/('Female Inactive'!$K14*'MI Epi'!$DG32+'Female Barely'!$K14*'MI Epi'!$DH32+'Female Somewhat'!$K14*'MI Epi'!$DI32+'Female Active'!$K14*'MI Epi'!$DJ32+'Female Highly'!$K14*'MI Epi'!$DK32)</f>
        <v>0</v>
      </c>
      <c r="T14" s="58">
        <f>(('Female Inactive'!$K14+'Female Barely'!$K14+'Female Somewhat'!$K14+'Female Active'!$K14+'Female Highly'!$K14)*'MI Epi'!DF32)/('Female Inactive'!$K14*'MI Epi'!$DG32+'Female Barely'!$K14*'MI Epi'!$DH32+'Female Somewhat'!$K14*'MI Epi'!$DI32+'Female Active'!$K14*'MI Epi'!$DJ32+'Female Highly'!$K14*'MI Epi'!$DK32)</f>
        <v>0</v>
      </c>
      <c r="U14" s="58">
        <f t="shared" si="13"/>
        <v>0</v>
      </c>
      <c r="V14" s="58">
        <f t="shared" si="13"/>
        <v>0</v>
      </c>
      <c r="W14" s="58">
        <f t="shared" si="19"/>
        <v>0</v>
      </c>
      <c r="Y14" s="58">
        <f>(('Female Inactive'!$K14+'Female Barely'!$K14+'Female Somewhat'!$K14+'Female Active'!$K14+'Female Highly'!$K14)*'Stroke Epi'!CT40)/('Female Inactive'!$K14*'Stroke Epi'!$CV40+'Female Barely'!$K14*'Stroke Epi'!$CW40+'Female Somewhat'!$K14*'Stroke Epi'!$CX40+'Female Active'!$K14*'Stroke Epi'!$CY40+'Female Highly'!$K14*'Stroke Epi'!$CZ40)</f>
        <v>0</v>
      </c>
      <c r="Z14" s="58">
        <f>(('Female Inactive'!$K14+'Female Barely'!$K14+'Female Somewhat'!$K14+'Female Active'!$K14+'Female Highly'!$K14)*'Stroke Epi'!CU40)/('Female Inactive'!$K14*'Stroke Epi'!$CV40+'Female Barely'!$K14*'Stroke Epi'!$CW40+'Female Somewhat'!$K14*'Stroke Epi'!$CX40+'Female Active'!$K14*'Stroke Epi'!$CY40+'Female Highly'!$K14*'Stroke Epi'!$CZ40)</f>
        <v>0</v>
      </c>
      <c r="AA14" s="58">
        <f t="shared" si="14"/>
        <v>0</v>
      </c>
      <c r="AB14" s="58">
        <f t="shared" si="14"/>
        <v>0</v>
      </c>
      <c r="AC14" s="58">
        <f t="shared" si="20"/>
        <v>-1.2344301036491085E-3</v>
      </c>
      <c r="AE14" s="58">
        <f>(('Female Inactive'!$K14+'Female Barely'!$K14+'Female Somewhat'!$K14+'Female Active'!$K14+'Female Highly'!$K14)*'Bowel Cancer Epi'!CQ57)/('Female Inactive'!$K14*'Bowel Cancer Epi'!$CS57+'Female Barely'!$K14*'Bowel Cancer Epi'!$CT57+'Female Somewhat'!$K14*'Bowel Cancer Epi'!$CU57+'Female Active'!$K14*'Bowel Cancer Epi'!$CV57+'Female Highly'!$K14*'Bowel Cancer Epi'!$CW57)</f>
        <v>0</v>
      </c>
      <c r="AF14" s="58">
        <f>(('Female Inactive'!$K14+'Female Barely'!$K14+'Female Somewhat'!$K14+'Female Active'!$K14+'Female Highly'!$K14)*'Bowel Cancer Epi'!CR57)/('Female Inactive'!$K14*'Bowel Cancer Epi'!$CS57+'Female Barely'!$K14*'Bowel Cancer Epi'!$CT57+'Female Somewhat'!$K14*'Bowel Cancer Epi'!$CU57+'Female Active'!$K14*'Bowel Cancer Epi'!$CV57+'Female Highly'!$K14*'Bowel Cancer Epi'!$CW57)</f>
        <v>0</v>
      </c>
      <c r="AG14" s="58">
        <f t="shared" si="25"/>
        <v>0</v>
      </c>
      <c r="AH14" s="58">
        <f t="shared" si="25"/>
        <v>0</v>
      </c>
      <c r="AI14" s="58">
        <f t="shared" si="21"/>
        <v>0</v>
      </c>
      <c r="AK14" s="58">
        <f>(('Female Inactive'!$K14+'Female Barely'!$K14+'Female Somewhat'!$K14+'Female Active'!$K14+'Female Highly'!$K14)*'Breast Cancer Epi'!BE55)/('Female Inactive'!$K14*'Breast Cancer Epi'!$BG55+'Female Barely'!$K14*'Breast Cancer Epi'!$BH55+'Female Somewhat'!$K14*'Breast Cancer Epi'!$BI55+'Female Active'!$K14*'Breast Cancer Epi'!$BJ55+'Female Highly'!$K14*'Breast Cancer Epi'!$BK55)</f>
        <v>0</v>
      </c>
      <c r="AL14" s="58">
        <f>(('Female Inactive'!$K14+'Female Barely'!$K14+'Female Somewhat'!$K14+'Female Active'!$K14+'Female Highly'!$K14)*'Breast Cancer Epi'!BF55)/('Female Inactive'!$K14*'Breast Cancer Epi'!$BG55+'Female Barely'!$K14*'Breast Cancer Epi'!$BH55+'Female Somewhat'!$K14*'Breast Cancer Epi'!$BI55+'Female Active'!$K14*'Breast Cancer Epi'!$BJ55+'Female Highly'!$K14*'Breast Cancer Epi'!$BK55)</f>
        <v>0</v>
      </c>
      <c r="AM14" s="58">
        <f t="shared" si="26"/>
        <v>0</v>
      </c>
      <c r="AN14" s="58">
        <f t="shared" si="28"/>
        <v>0</v>
      </c>
      <c r="AO14" s="58">
        <f t="shared" si="22"/>
        <v>0</v>
      </c>
      <c r="AQ14" s="58">
        <f>(('Female Inactive'!$K14+'Female Barely'!$K14+'Female Somewhat'!$K14+'Female Active'!$K14+'Female Highly'!$K14)*'Uterine Cancer Epi'!AW37)/('Female Inactive'!$K14*'Uterine Cancer Epi'!$AY37+'Female Barely'!$K14*'Uterine Cancer Epi'!$AZ37+'Female Somewhat'!$K14*'Uterine Cancer Epi'!$BA37+'Female Active'!$K14*'Uterine Cancer Epi'!$BB37+'Female Highly'!$K14*'Uterine Cancer Epi'!$BC37)</f>
        <v>0</v>
      </c>
      <c r="AR14" s="58">
        <f>(('Female Inactive'!$K14+'Female Barely'!$K14+'Female Somewhat'!$K14+'Female Active'!$K14+'Female Highly'!$K14)*'Uterine Cancer Epi'!AX37)/('Female Inactive'!$K14*'Uterine Cancer Epi'!$AY37+'Female Barely'!$K14*'Uterine Cancer Epi'!$AZ37+'Female Somewhat'!$K14*'Uterine Cancer Epi'!$BA37+'Female Active'!$K14*'Uterine Cancer Epi'!$BB37+'Female Highly'!$K14*'Uterine Cancer Epi'!$BC37)</f>
        <v>0</v>
      </c>
      <c r="AS14" s="58">
        <f t="shared" si="27"/>
        <v>0</v>
      </c>
      <c r="AT14" s="58">
        <f t="shared" si="29"/>
        <v>0</v>
      </c>
      <c r="AU14" s="58">
        <f t="shared" si="23"/>
        <v>0</v>
      </c>
      <c r="AW14" s="58">
        <f>(('Female Inactive'!$K14+'Female Barely'!$K14+'Female Somewhat'!$K14+'Female Active'!$K14+'Female Highly'!$K14)*'Diabetes Epi'!BX67)/('Female Inactive'!$K14*'Diabetes Epi'!$BZ67+'Female Barely'!$K14*'Diabetes Epi'!$CA67+'Female Somewhat'!$K14*'Diabetes Epi'!$CB67+'Female Active'!$K14*'Diabetes Epi'!$CC67+'Female Highly'!$K14*'Diabetes Epi'!$CD67)</f>
        <v>6.9816451021305868E-4</v>
      </c>
      <c r="AX14" s="58">
        <f>(('Female Inactive'!$K14+'Female Barely'!$K14+'Female Somewhat'!$K14+'Female Active'!$K14+'Female Highly'!$K14)*'Diabetes Epi'!BY67)/('Female Inactive'!$K14*'Diabetes Epi'!$BZ67+'Female Barely'!$K14*'Diabetes Epi'!$CA67+'Female Somewhat'!$K14*'Diabetes Epi'!$CB67+'Female Active'!$K14*'Diabetes Epi'!$CC67+'Female Highly'!$K14*'Diabetes Epi'!$CD67)</f>
        <v>0</v>
      </c>
      <c r="AY14" s="58">
        <f t="shared" si="16"/>
        <v>6.9792085007969185E-4</v>
      </c>
      <c r="AZ14" s="58">
        <f t="shared" si="16"/>
        <v>0</v>
      </c>
      <c r="BA14" s="58">
        <f t="shared" si="24"/>
        <v>2.0075128039992408E-3</v>
      </c>
    </row>
    <row r="15" spans="1:53">
      <c r="A15" s="58">
        <v>17</v>
      </c>
      <c r="B15" s="58">
        <f>'ACM Rates'!T28-(SUM(C15:H15))</f>
        <v>1E-4</v>
      </c>
      <c r="C15" s="58">
        <f t="shared" si="4"/>
        <v>0</v>
      </c>
      <c r="D15" s="58">
        <f t="shared" si="5"/>
        <v>0</v>
      </c>
      <c r="E15" s="58">
        <f t="shared" si="6"/>
        <v>0</v>
      </c>
      <c r="F15" s="58">
        <f t="shared" si="7"/>
        <v>0</v>
      </c>
      <c r="G15" s="58">
        <f t="shared" si="8"/>
        <v>0</v>
      </c>
      <c r="H15" s="58">
        <f t="shared" si="9"/>
        <v>0</v>
      </c>
      <c r="I15" s="58">
        <f t="shared" si="0"/>
        <v>1E-4</v>
      </c>
      <c r="J15" s="58">
        <f t="shared" si="1"/>
        <v>9.999500016666385E-5</v>
      </c>
      <c r="K15" s="58">
        <f t="shared" si="17"/>
        <v>10000.336693880452</v>
      </c>
      <c r="L15" s="58">
        <f t="shared" si="18"/>
        <v>0.99998366937127037</v>
      </c>
      <c r="M15" s="58">
        <f t="shared" si="10"/>
        <v>9999.8367020457663</v>
      </c>
      <c r="N15" s="58">
        <f t="shared" si="11"/>
        <v>678740.47280977562</v>
      </c>
      <c r="O15" s="58">
        <f t="shared" si="12"/>
        <v>67.871762080282764</v>
      </c>
      <c r="Q15" s="58">
        <f>'Quintile Functions'!$DU23</f>
        <v>40.51627179999997</v>
      </c>
      <c r="S15" s="58">
        <f>(('Female Inactive'!$K15+'Female Barely'!$K15+'Female Somewhat'!$K15+'Female Active'!$K15+'Female Highly'!$K15)*'MI Epi'!DE33)/('Female Inactive'!$K15*'MI Epi'!$DG33+'Female Barely'!$K15*'MI Epi'!$DH33+'Female Somewhat'!$K15*'MI Epi'!$DI33+'Female Active'!$K15*'MI Epi'!$DJ33+'Female Highly'!$K15*'MI Epi'!$DK33)</f>
        <v>0</v>
      </c>
      <c r="T15" s="58">
        <f>(('Female Inactive'!$K15+'Female Barely'!$K15+'Female Somewhat'!$K15+'Female Active'!$K15+'Female Highly'!$K15)*'MI Epi'!DF33)/('Female Inactive'!$K15*'MI Epi'!$DG33+'Female Barely'!$K15*'MI Epi'!$DH33+'Female Somewhat'!$K15*'MI Epi'!$DI33+'Female Active'!$K15*'MI Epi'!$DJ33+'Female Highly'!$K15*'MI Epi'!$DK33)</f>
        <v>0</v>
      </c>
      <c r="U15" s="58">
        <f t="shared" si="13"/>
        <v>0</v>
      </c>
      <c r="V15" s="58">
        <f t="shared" si="13"/>
        <v>0</v>
      </c>
      <c r="W15" s="58">
        <f t="shared" si="19"/>
        <v>0</v>
      </c>
      <c r="Y15" s="58">
        <f>(('Female Inactive'!$K15+'Female Barely'!$K15+'Female Somewhat'!$K15+'Female Active'!$K15+'Female Highly'!$K15)*'Stroke Epi'!CT41)/('Female Inactive'!$K15*'Stroke Epi'!$CV41+'Female Barely'!$K15*'Stroke Epi'!$CW41+'Female Somewhat'!$K15*'Stroke Epi'!$CX41+'Female Active'!$K15*'Stroke Epi'!$CY41+'Female Highly'!$K15*'Stroke Epi'!$CZ41)</f>
        <v>0</v>
      </c>
      <c r="Z15" s="58">
        <f>(('Female Inactive'!$K15+'Female Barely'!$K15+'Female Somewhat'!$K15+'Female Active'!$K15+'Female Highly'!$K15)*'Stroke Epi'!CU41)/('Female Inactive'!$K15*'Stroke Epi'!$CV41+'Female Barely'!$K15*'Stroke Epi'!$CW41+'Female Somewhat'!$K15*'Stroke Epi'!$CX41+'Female Active'!$K15*'Stroke Epi'!$CY41+'Female Highly'!$K15*'Stroke Epi'!$CZ41)</f>
        <v>0</v>
      </c>
      <c r="AA15" s="58">
        <f t="shared" si="14"/>
        <v>0</v>
      </c>
      <c r="AB15" s="58">
        <f t="shared" si="14"/>
        <v>0</v>
      </c>
      <c r="AC15" s="58">
        <f t="shared" si="20"/>
        <v>-1.2344301036491085E-3</v>
      </c>
      <c r="AE15" s="58">
        <f>(('Female Inactive'!$K15+'Female Barely'!$K15+'Female Somewhat'!$K15+'Female Active'!$K15+'Female Highly'!$K15)*'Bowel Cancer Epi'!CQ58)/('Female Inactive'!$K15*'Bowel Cancer Epi'!$CS58+'Female Barely'!$K15*'Bowel Cancer Epi'!$CT58+'Female Somewhat'!$K15*'Bowel Cancer Epi'!$CU58+'Female Active'!$K15*'Bowel Cancer Epi'!$CV58+'Female Highly'!$K15*'Bowel Cancer Epi'!$CW58)</f>
        <v>0</v>
      </c>
      <c r="AF15" s="58">
        <f>(('Female Inactive'!$K15+'Female Barely'!$K15+'Female Somewhat'!$K15+'Female Active'!$K15+'Female Highly'!$K15)*'Bowel Cancer Epi'!CR58)/('Female Inactive'!$K15*'Bowel Cancer Epi'!$CS58+'Female Barely'!$K15*'Bowel Cancer Epi'!$CT58+'Female Somewhat'!$K15*'Bowel Cancer Epi'!$CU58+'Female Active'!$K15*'Bowel Cancer Epi'!$CV58+'Female Highly'!$K15*'Bowel Cancer Epi'!$CW58)</f>
        <v>0</v>
      </c>
      <c r="AG15" s="58">
        <f t="shared" si="25"/>
        <v>0</v>
      </c>
      <c r="AH15" s="58">
        <f t="shared" si="25"/>
        <v>0</v>
      </c>
      <c r="AI15" s="58">
        <f t="shared" si="21"/>
        <v>0</v>
      </c>
      <c r="AK15" s="58">
        <f>(('Female Inactive'!$K15+'Female Barely'!$K15+'Female Somewhat'!$K15+'Female Active'!$K15+'Female Highly'!$K15)*'Breast Cancer Epi'!BE56)/('Female Inactive'!$K15*'Breast Cancer Epi'!$BG56+'Female Barely'!$K15*'Breast Cancer Epi'!$BH56+'Female Somewhat'!$K15*'Breast Cancer Epi'!$BI56+'Female Active'!$K15*'Breast Cancer Epi'!$BJ56+'Female Highly'!$K15*'Breast Cancer Epi'!$BK56)</f>
        <v>0</v>
      </c>
      <c r="AL15" s="58">
        <f>(('Female Inactive'!$K15+'Female Barely'!$K15+'Female Somewhat'!$K15+'Female Active'!$K15+'Female Highly'!$K15)*'Breast Cancer Epi'!BF56)/('Female Inactive'!$K15*'Breast Cancer Epi'!$BG56+'Female Barely'!$K15*'Breast Cancer Epi'!$BH56+'Female Somewhat'!$K15*'Breast Cancer Epi'!$BI56+'Female Active'!$K15*'Breast Cancer Epi'!$BJ56+'Female Highly'!$K15*'Breast Cancer Epi'!$BK56)</f>
        <v>0</v>
      </c>
      <c r="AM15" s="58">
        <f t="shared" si="26"/>
        <v>0</v>
      </c>
      <c r="AN15" s="58">
        <f t="shared" si="28"/>
        <v>0</v>
      </c>
      <c r="AO15" s="58">
        <f t="shared" si="22"/>
        <v>0</v>
      </c>
      <c r="AQ15" s="58">
        <f>(('Female Inactive'!$K15+'Female Barely'!$K15+'Female Somewhat'!$K15+'Female Active'!$K15+'Female Highly'!$K15)*'Uterine Cancer Epi'!AW38)/('Female Inactive'!$K15*'Uterine Cancer Epi'!$AY38+'Female Barely'!$K15*'Uterine Cancer Epi'!$AZ38+'Female Somewhat'!$K15*'Uterine Cancer Epi'!$BA38+'Female Active'!$K15*'Uterine Cancer Epi'!$BB38+'Female Highly'!$K15*'Uterine Cancer Epi'!$BC38)</f>
        <v>0</v>
      </c>
      <c r="AR15" s="58">
        <f>(('Female Inactive'!$K15+'Female Barely'!$K15+'Female Somewhat'!$K15+'Female Active'!$K15+'Female Highly'!$K15)*'Uterine Cancer Epi'!AX38)/('Female Inactive'!$K15*'Uterine Cancer Epi'!$AY38+'Female Barely'!$K15*'Uterine Cancer Epi'!$AZ38+'Female Somewhat'!$K15*'Uterine Cancer Epi'!$BA38+'Female Active'!$K15*'Uterine Cancer Epi'!$BB38+'Female Highly'!$K15*'Uterine Cancer Epi'!$BC38)</f>
        <v>0</v>
      </c>
      <c r="AS15" s="58">
        <f t="shared" si="27"/>
        <v>0</v>
      </c>
      <c r="AT15" s="58">
        <f t="shared" si="29"/>
        <v>0</v>
      </c>
      <c r="AU15" s="58">
        <f t="shared" si="23"/>
        <v>0</v>
      </c>
      <c r="AW15" s="58">
        <f>(('Female Inactive'!$K15+'Female Barely'!$K15+'Female Somewhat'!$K15+'Female Active'!$K15+'Female Highly'!$K15)*'Diabetes Epi'!BX68)/('Female Inactive'!$K15*'Diabetes Epi'!$BZ68+'Female Barely'!$K15*'Diabetes Epi'!$CA68+'Female Somewhat'!$K15*'Diabetes Epi'!$CB68+'Female Active'!$K15*'Diabetes Epi'!$CC68+'Female Highly'!$K15*'Diabetes Epi'!$CD68)</f>
        <v>7.0520328155883859E-4</v>
      </c>
      <c r="AX15" s="58">
        <f>(('Female Inactive'!$K15+'Female Barely'!$K15+'Female Somewhat'!$K15+'Female Active'!$K15+'Female Highly'!$K15)*'Diabetes Epi'!BY68)/('Female Inactive'!$K15*'Diabetes Epi'!$BZ68+'Female Barely'!$K15*'Diabetes Epi'!$CA68+'Female Somewhat'!$K15*'Diabetes Epi'!$CB68+'Female Active'!$K15*'Diabetes Epi'!$CC68+'Female Highly'!$K15*'Diabetes Epi'!$CD68)</f>
        <v>0</v>
      </c>
      <c r="AY15" s="58">
        <f t="shared" si="16"/>
        <v>7.0495468416531537E-4</v>
      </c>
      <c r="AZ15" s="58">
        <f t="shared" si="16"/>
        <v>0</v>
      </c>
      <c r="BA15" s="58">
        <f t="shared" si="24"/>
        <v>2.7040325690362195E-3</v>
      </c>
    </row>
    <row r="16" spans="1:53">
      <c r="A16" s="58">
        <v>18</v>
      </c>
      <c r="B16" s="58">
        <f>'ACM Rates'!T29-(SUM(C16:H16))</f>
        <v>1E-4</v>
      </c>
      <c r="C16" s="58">
        <f t="shared" si="4"/>
        <v>0</v>
      </c>
      <c r="D16" s="58">
        <f t="shared" si="5"/>
        <v>0</v>
      </c>
      <c r="E16" s="58">
        <f t="shared" si="6"/>
        <v>0</v>
      </c>
      <c r="F16" s="58">
        <f t="shared" si="7"/>
        <v>0</v>
      </c>
      <c r="G16" s="58">
        <f t="shared" si="8"/>
        <v>0</v>
      </c>
      <c r="H16" s="58">
        <f t="shared" si="9"/>
        <v>0</v>
      </c>
      <c r="I16" s="58">
        <f t="shared" si="0"/>
        <v>1E-4</v>
      </c>
      <c r="J16" s="58">
        <f t="shared" si="1"/>
        <v>9.999500016666385E-5</v>
      </c>
      <c r="K16" s="58">
        <f t="shared" si="17"/>
        <v>9999.3367102110806</v>
      </c>
      <c r="L16" s="58">
        <f t="shared" si="18"/>
        <v>0.99988367600408501</v>
      </c>
      <c r="M16" s="58">
        <f t="shared" si="10"/>
        <v>9998.8367683730794</v>
      </c>
      <c r="N16" s="58">
        <f t="shared" si="11"/>
        <v>668741.63604140258</v>
      </c>
      <c r="O16" s="58">
        <f t="shared" si="12"/>
        <v>66.878599593361002</v>
      </c>
      <c r="Q16" s="58">
        <f>'Quintile Functions'!$DU24</f>
        <v>36.549628799999972</v>
      </c>
      <c r="S16" s="58">
        <f>(('Female Inactive'!$K16+'Female Barely'!$K16+'Female Somewhat'!$K16+'Female Active'!$K16+'Female Highly'!$K16)*'MI Epi'!DE34)/('Female Inactive'!$K16*'MI Epi'!$DG34+'Female Barely'!$K16*'MI Epi'!$DH34+'Female Somewhat'!$K16*'MI Epi'!$DI34+'Female Active'!$K16*'MI Epi'!$DJ34+'Female Highly'!$K16*'MI Epi'!$DK34)</f>
        <v>0</v>
      </c>
      <c r="T16" s="58">
        <f>(('Female Inactive'!$K16+'Female Barely'!$K16+'Female Somewhat'!$K16+'Female Active'!$K16+'Female Highly'!$K16)*'MI Epi'!DF34)/('Female Inactive'!$K16*'MI Epi'!$DG34+'Female Barely'!$K16*'MI Epi'!$DH34+'Female Somewhat'!$K16*'MI Epi'!$DI34+'Female Active'!$K16*'MI Epi'!$DJ34+'Female Highly'!$K16*'MI Epi'!$DK34)</f>
        <v>0</v>
      </c>
      <c r="U16" s="58">
        <f t="shared" si="13"/>
        <v>0</v>
      </c>
      <c r="V16" s="58">
        <f t="shared" si="13"/>
        <v>0</v>
      </c>
      <c r="W16" s="58">
        <f t="shared" si="19"/>
        <v>0</v>
      </c>
      <c r="Y16" s="58">
        <f>(('Female Inactive'!$K16+'Female Barely'!$K16+'Female Somewhat'!$K16+'Female Active'!$K16+'Female Highly'!$K16)*'Stroke Epi'!CT42)/('Female Inactive'!$K16*'Stroke Epi'!$CV42+'Female Barely'!$K16*'Stroke Epi'!$CW42+'Female Somewhat'!$K16*'Stroke Epi'!$CX42+'Female Active'!$K16*'Stroke Epi'!$CY42+'Female Highly'!$K16*'Stroke Epi'!$CZ42)</f>
        <v>0</v>
      </c>
      <c r="Z16" s="58">
        <f>(('Female Inactive'!$K16+'Female Barely'!$K16+'Female Somewhat'!$K16+'Female Active'!$K16+'Female Highly'!$K16)*'Stroke Epi'!CU42)/('Female Inactive'!$K16*'Stroke Epi'!$CV42+'Female Barely'!$K16*'Stroke Epi'!$CW42+'Female Somewhat'!$K16*'Stroke Epi'!$CX42+'Female Active'!$K16*'Stroke Epi'!$CY42+'Female Highly'!$K16*'Stroke Epi'!$CZ42)</f>
        <v>0</v>
      </c>
      <c r="AA16" s="58">
        <f t="shared" si="14"/>
        <v>0</v>
      </c>
      <c r="AB16" s="58">
        <f t="shared" si="14"/>
        <v>0</v>
      </c>
      <c r="AC16" s="58">
        <f t="shared" si="20"/>
        <v>-1.2344301036491085E-3</v>
      </c>
      <c r="AE16" s="58">
        <f>(('Female Inactive'!$K16+'Female Barely'!$K16+'Female Somewhat'!$K16+'Female Active'!$K16+'Female Highly'!$K16)*'Bowel Cancer Epi'!CQ59)/('Female Inactive'!$K16*'Bowel Cancer Epi'!$CS59+'Female Barely'!$K16*'Bowel Cancer Epi'!$CT59+'Female Somewhat'!$K16*'Bowel Cancer Epi'!$CU59+'Female Active'!$K16*'Bowel Cancer Epi'!$CV59+'Female Highly'!$K16*'Bowel Cancer Epi'!$CW59)</f>
        <v>0</v>
      </c>
      <c r="AF16" s="58">
        <f>(('Female Inactive'!$K16+'Female Barely'!$K16+'Female Somewhat'!$K16+'Female Active'!$K16+'Female Highly'!$K16)*'Bowel Cancer Epi'!CR59)/('Female Inactive'!$K16*'Bowel Cancer Epi'!$CS59+'Female Barely'!$K16*'Bowel Cancer Epi'!$CT59+'Female Somewhat'!$K16*'Bowel Cancer Epi'!$CU59+'Female Active'!$K16*'Bowel Cancer Epi'!$CV59+'Female Highly'!$K16*'Bowel Cancer Epi'!$CW59)</f>
        <v>0</v>
      </c>
      <c r="AG16" s="58">
        <f t="shared" si="25"/>
        <v>0</v>
      </c>
      <c r="AH16" s="58">
        <f t="shared" si="25"/>
        <v>0</v>
      </c>
      <c r="AI16" s="58">
        <f t="shared" si="21"/>
        <v>0</v>
      </c>
      <c r="AK16" s="58">
        <f>(('Female Inactive'!$K16+'Female Barely'!$K16+'Female Somewhat'!$K16+'Female Active'!$K16+'Female Highly'!$K16)*'Breast Cancer Epi'!BE57)/('Female Inactive'!$K16*'Breast Cancer Epi'!$BG57+'Female Barely'!$K16*'Breast Cancer Epi'!$BH57+'Female Somewhat'!$K16*'Breast Cancer Epi'!$BI57+'Female Active'!$K16*'Breast Cancer Epi'!$BJ57+'Female Highly'!$K16*'Breast Cancer Epi'!$BK57)</f>
        <v>0</v>
      </c>
      <c r="AL16" s="58">
        <f>(('Female Inactive'!$K16+'Female Barely'!$K16+'Female Somewhat'!$K16+'Female Active'!$K16+'Female Highly'!$K16)*'Breast Cancer Epi'!BF57)/('Female Inactive'!$K16*'Breast Cancer Epi'!$BG57+'Female Barely'!$K16*'Breast Cancer Epi'!$BH57+'Female Somewhat'!$K16*'Breast Cancer Epi'!$BI57+'Female Active'!$K16*'Breast Cancer Epi'!$BJ57+'Female Highly'!$K16*'Breast Cancer Epi'!$BK57)</f>
        <v>0</v>
      </c>
      <c r="AM16" s="58">
        <f t="shared" si="26"/>
        <v>0</v>
      </c>
      <c r="AN16" s="58">
        <f t="shared" si="28"/>
        <v>0</v>
      </c>
      <c r="AO16" s="58">
        <f t="shared" si="22"/>
        <v>0</v>
      </c>
      <c r="AQ16" s="58">
        <f>(('Female Inactive'!$K16+'Female Barely'!$K16+'Female Somewhat'!$K16+'Female Active'!$K16+'Female Highly'!$K16)*'Uterine Cancer Epi'!AW39)/('Female Inactive'!$K16*'Uterine Cancer Epi'!$AY39+'Female Barely'!$K16*'Uterine Cancer Epi'!$AZ39+'Female Somewhat'!$K16*'Uterine Cancer Epi'!$BA39+'Female Active'!$K16*'Uterine Cancer Epi'!$BB39+'Female Highly'!$K16*'Uterine Cancer Epi'!$BC39)</f>
        <v>0</v>
      </c>
      <c r="AR16" s="58">
        <f>(('Female Inactive'!$K16+'Female Barely'!$K16+'Female Somewhat'!$K16+'Female Active'!$K16+'Female Highly'!$K16)*'Uterine Cancer Epi'!AX39)/('Female Inactive'!$K16*'Uterine Cancer Epi'!$AY39+'Female Barely'!$K16*'Uterine Cancer Epi'!$AZ39+'Female Somewhat'!$K16*'Uterine Cancer Epi'!$BA39+'Female Active'!$K16*'Uterine Cancer Epi'!$BB39+'Female Highly'!$K16*'Uterine Cancer Epi'!$BC39)</f>
        <v>0</v>
      </c>
      <c r="AS16" s="58">
        <f t="shared" si="27"/>
        <v>0</v>
      </c>
      <c r="AT16" s="58">
        <f t="shared" si="29"/>
        <v>0</v>
      </c>
      <c r="AU16" s="58">
        <f t="shared" si="23"/>
        <v>0</v>
      </c>
      <c r="AW16" s="58">
        <f>(('Female Inactive'!$K16+'Female Barely'!$K16+'Female Somewhat'!$K16+'Female Active'!$K16+'Female Highly'!$K16)*'Diabetes Epi'!BX69)/('Female Inactive'!$K16*'Diabetes Epi'!$BZ69+'Female Barely'!$K16*'Diabetes Epi'!$CA69+'Female Somewhat'!$K16*'Diabetes Epi'!$CB69+'Female Active'!$K16*'Diabetes Epi'!$CC69+'Female Highly'!$K16*'Diabetes Epi'!$CD69)</f>
        <v>7.1228064960023897E-4</v>
      </c>
      <c r="AX16" s="58">
        <f>(('Female Inactive'!$K16+'Female Barely'!$K16+'Female Somewhat'!$K16+'Female Active'!$K16+'Female Highly'!$K16)*'Diabetes Epi'!BY69)/('Female Inactive'!$K16*'Diabetes Epi'!$BZ69+'Female Barely'!$K16*'Diabetes Epi'!$CA69+'Female Somewhat'!$K16*'Diabetes Epi'!$CB69+'Female Active'!$K16*'Diabetes Epi'!$CC69+'Female Highly'!$K16*'Diabetes Epi'!$CD69)</f>
        <v>0</v>
      </c>
      <c r="AY16" s="58">
        <f t="shared" si="16"/>
        <v>7.1202703795614219E-4</v>
      </c>
      <c r="AZ16" s="58">
        <f t="shared" si="16"/>
        <v>0</v>
      </c>
      <c r="BA16" s="58">
        <f t="shared" si="24"/>
        <v>3.4070810327758573E-3</v>
      </c>
    </row>
    <row r="17" spans="1:53">
      <c r="A17" s="58">
        <v>19</v>
      </c>
      <c r="B17" s="58">
        <f>'ACM Rates'!T30-(SUM(C17:H17))</f>
        <v>1E-4</v>
      </c>
      <c r="C17" s="58">
        <f t="shared" si="4"/>
        <v>0</v>
      </c>
      <c r="D17" s="58">
        <f t="shared" si="5"/>
        <v>0</v>
      </c>
      <c r="E17" s="58">
        <f t="shared" si="6"/>
        <v>0</v>
      </c>
      <c r="F17" s="58">
        <f t="shared" si="7"/>
        <v>0</v>
      </c>
      <c r="G17" s="58">
        <f t="shared" si="8"/>
        <v>0</v>
      </c>
      <c r="H17" s="58">
        <f t="shared" si="9"/>
        <v>0</v>
      </c>
      <c r="I17" s="58">
        <f t="shared" si="0"/>
        <v>1E-4</v>
      </c>
      <c r="J17" s="58">
        <f t="shared" si="1"/>
        <v>9.999500016666385E-5</v>
      </c>
      <c r="K17" s="58">
        <f t="shared" si="17"/>
        <v>9998.3368265350764</v>
      </c>
      <c r="L17" s="58">
        <f t="shared" si="18"/>
        <v>0.9997836926357363</v>
      </c>
      <c r="M17" s="58">
        <f t="shared" si="10"/>
        <v>9997.8369346887594</v>
      </c>
      <c r="N17" s="58">
        <f t="shared" si="11"/>
        <v>658743.79910671385</v>
      </c>
      <c r="O17" s="58">
        <f t="shared" si="12"/>
        <v>65.885337785224579</v>
      </c>
      <c r="Q17" s="58">
        <f>'Quintile Functions'!$DU25</f>
        <v>33.14544819999999</v>
      </c>
      <c r="S17" s="58">
        <f>(('Female Inactive'!$K17+'Female Barely'!$K17+'Female Somewhat'!$K17+'Female Active'!$K17+'Female Highly'!$K17)*'MI Epi'!DE35)/('Female Inactive'!$K17*'MI Epi'!$DG35+'Female Barely'!$K17*'MI Epi'!$DH35+'Female Somewhat'!$K17*'MI Epi'!$DI35+'Female Active'!$K17*'MI Epi'!$DJ35+'Female Highly'!$K17*'MI Epi'!$DK35)</f>
        <v>0</v>
      </c>
      <c r="T17" s="58">
        <f>(('Female Inactive'!$K17+'Female Barely'!$K17+'Female Somewhat'!$K17+'Female Active'!$K17+'Female Highly'!$K17)*'MI Epi'!DF35)/('Female Inactive'!$K17*'MI Epi'!$DG35+'Female Barely'!$K17*'MI Epi'!$DH35+'Female Somewhat'!$K17*'MI Epi'!$DI35+'Female Active'!$K17*'MI Epi'!$DJ35+'Female Highly'!$K17*'MI Epi'!$DK35)</f>
        <v>0</v>
      </c>
      <c r="U17" s="58">
        <f t="shared" si="13"/>
        <v>0</v>
      </c>
      <c r="V17" s="58">
        <f t="shared" si="13"/>
        <v>0</v>
      </c>
      <c r="W17" s="58">
        <f t="shared" si="19"/>
        <v>0</v>
      </c>
      <c r="Y17" s="58">
        <f>(('Female Inactive'!$K17+'Female Barely'!$K17+'Female Somewhat'!$K17+'Female Active'!$K17+'Female Highly'!$K17)*'Stroke Epi'!CT43)/('Female Inactive'!$K17*'Stroke Epi'!$CV43+'Female Barely'!$K17*'Stroke Epi'!$CW43+'Female Somewhat'!$K17*'Stroke Epi'!$CX43+'Female Active'!$K17*'Stroke Epi'!$CY43+'Female Highly'!$K17*'Stroke Epi'!$CZ43)</f>
        <v>0</v>
      </c>
      <c r="Z17" s="58">
        <f>(('Female Inactive'!$K17+'Female Barely'!$K17+'Female Somewhat'!$K17+'Female Active'!$K17+'Female Highly'!$K17)*'Stroke Epi'!CU43)/('Female Inactive'!$K17*'Stroke Epi'!$CV43+'Female Barely'!$K17*'Stroke Epi'!$CW43+'Female Somewhat'!$K17*'Stroke Epi'!$CX43+'Female Active'!$K17*'Stroke Epi'!$CY43+'Female Highly'!$K17*'Stroke Epi'!$CZ43)</f>
        <v>0</v>
      </c>
      <c r="AA17" s="58">
        <f t="shared" si="14"/>
        <v>0</v>
      </c>
      <c r="AB17" s="58">
        <f t="shared" si="14"/>
        <v>0</v>
      </c>
      <c r="AC17" s="58">
        <f t="shared" si="20"/>
        <v>-1.2344301036491085E-3</v>
      </c>
      <c r="AE17" s="58">
        <f>(('Female Inactive'!$K17+'Female Barely'!$K17+'Female Somewhat'!$K17+'Female Active'!$K17+'Female Highly'!$K17)*'Bowel Cancer Epi'!CQ60)/('Female Inactive'!$K17*'Bowel Cancer Epi'!$CS60+'Female Barely'!$K17*'Bowel Cancer Epi'!$CT60+'Female Somewhat'!$K17*'Bowel Cancer Epi'!$CU60+'Female Active'!$K17*'Bowel Cancer Epi'!$CV60+'Female Highly'!$K17*'Bowel Cancer Epi'!$CW60)</f>
        <v>0</v>
      </c>
      <c r="AF17" s="58">
        <f>(('Female Inactive'!$K17+'Female Barely'!$K17+'Female Somewhat'!$K17+'Female Active'!$K17+'Female Highly'!$K17)*'Bowel Cancer Epi'!CR60)/('Female Inactive'!$K17*'Bowel Cancer Epi'!$CS60+'Female Barely'!$K17*'Bowel Cancer Epi'!$CT60+'Female Somewhat'!$K17*'Bowel Cancer Epi'!$CU60+'Female Active'!$K17*'Bowel Cancer Epi'!$CV60+'Female Highly'!$K17*'Bowel Cancer Epi'!$CW60)</f>
        <v>0</v>
      </c>
      <c r="AG17" s="58">
        <f t="shared" si="25"/>
        <v>0</v>
      </c>
      <c r="AH17" s="58">
        <f t="shared" si="25"/>
        <v>0</v>
      </c>
      <c r="AI17" s="58">
        <f t="shared" si="21"/>
        <v>0</v>
      </c>
      <c r="AK17" s="58">
        <f>(('Female Inactive'!$K17+'Female Barely'!$K17+'Female Somewhat'!$K17+'Female Active'!$K17+'Female Highly'!$K17)*'Breast Cancer Epi'!BE58)/('Female Inactive'!$K17*'Breast Cancer Epi'!$BG58+'Female Barely'!$K17*'Breast Cancer Epi'!$BH58+'Female Somewhat'!$K17*'Breast Cancer Epi'!$BI58+'Female Active'!$K17*'Breast Cancer Epi'!$BJ58+'Female Highly'!$K17*'Breast Cancer Epi'!$BK58)</f>
        <v>0</v>
      </c>
      <c r="AL17" s="58">
        <f>(('Female Inactive'!$K17+'Female Barely'!$K17+'Female Somewhat'!$K17+'Female Active'!$K17+'Female Highly'!$K17)*'Breast Cancer Epi'!BF58)/('Female Inactive'!$K17*'Breast Cancer Epi'!$BG58+'Female Barely'!$K17*'Breast Cancer Epi'!$BH58+'Female Somewhat'!$K17*'Breast Cancer Epi'!$BI58+'Female Active'!$K17*'Breast Cancer Epi'!$BJ58+'Female Highly'!$K17*'Breast Cancer Epi'!$BK58)</f>
        <v>0</v>
      </c>
      <c r="AM17" s="58">
        <f t="shared" si="26"/>
        <v>0</v>
      </c>
      <c r="AN17" s="58">
        <f t="shared" si="28"/>
        <v>0</v>
      </c>
      <c r="AO17" s="58">
        <f t="shared" si="22"/>
        <v>0</v>
      </c>
      <c r="AQ17" s="58">
        <f>(('Female Inactive'!$K17+'Female Barely'!$K17+'Female Somewhat'!$K17+'Female Active'!$K17+'Female Highly'!$K17)*'Uterine Cancer Epi'!AW40)/('Female Inactive'!$K17*'Uterine Cancer Epi'!$AY40+'Female Barely'!$K17*'Uterine Cancer Epi'!$AZ40+'Female Somewhat'!$K17*'Uterine Cancer Epi'!$BA40+'Female Active'!$K17*'Uterine Cancer Epi'!$BB40+'Female Highly'!$K17*'Uterine Cancer Epi'!$BC40)</f>
        <v>0</v>
      </c>
      <c r="AR17" s="58">
        <f>(('Female Inactive'!$K17+'Female Barely'!$K17+'Female Somewhat'!$K17+'Female Active'!$K17+'Female Highly'!$K17)*'Uterine Cancer Epi'!AX40)/('Female Inactive'!$K17*'Uterine Cancer Epi'!$AY40+'Female Barely'!$K17*'Uterine Cancer Epi'!$AZ40+'Female Somewhat'!$K17*'Uterine Cancer Epi'!$BA40+'Female Active'!$K17*'Uterine Cancer Epi'!$BB40+'Female Highly'!$K17*'Uterine Cancer Epi'!$BC40)</f>
        <v>0</v>
      </c>
      <c r="AS17" s="58">
        <f t="shared" si="27"/>
        <v>0</v>
      </c>
      <c r="AT17" s="58">
        <f t="shared" si="29"/>
        <v>0</v>
      </c>
      <c r="AU17" s="58">
        <f t="shared" si="23"/>
        <v>0</v>
      </c>
      <c r="AW17" s="58">
        <f>(('Female Inactive'!$K17+'Female Barely'!$K17+'Female Somewhat'!$K17+'Female Active'!$K17+'Female Highly'!$K17)*'Diabetes Epi'!BX70)/('Female Inactive'!$K17*'Diabetes Epi'!$BZ70+'Female Barely'!$K17*'Diabetes Epi'!$CA70+'Female Somewhat'!$K17*'Diabetes Epi'!$CB70+'Female Active'!$K17*'Diabetes Epi'!$CC70+'Female Highly'!$K17*'Diabetes Epi'!$CD70)</f>
        <v>7.1932719015115705E-4</v>
      </c>
      <c r="AX17" s="58">
        <f>(('Female Inactive'!$K17+'Female Barely'!$K17+'Female Somewhat'!$K17+'Female Active'!$K17+'Female Highly'!$K17)*'Diabetes Epi'!BY70)/('Female Inactive'!$K17*'Diabetes Epi'!$BZ70+'Female Barely'!$K17*'Diabetes Epi'!$CA70+'Female Somewhat'!$K17*'Diabetes Epi'!$CB70+'Female Active'!$K17*'Diabetes Epi'!$CC70+'Female Highly'!$K17*'Diabetes Epi'!$CD70)</f>
        <v>0</v>
      </c>
      <c r="AY17" s="58">
        <f t="shared" si="16"/>
        <v>7.1906853637049295E-4</v>
      </c>
      <c r="AZ17" s="58">
        <f t="shared" si="16"/>
        <v>0</v>
      </c>
      <c r="BA17" s="58">
        <f t="shared" si="24"/>
        <v>4.1166821369161555E-3</v>
      </c>
    </row>
    <row r="18" spans="1:53">
      <c r="A18" s="58">
        <v>20</v>
      </c>
      <c r="B18" s="58">
        <f>'ACM Rates'!T31-(SUM(C18:H18))</f>
        <v>2.0000000000000001E-4</v>
      </c>
      <c r="C18" s="58">
        <f t="shared" si="4"/>
        <v>0</v>
      </c>
      <c r="D18" s="58">
        <f t="shared" si="5"/>
        <v>0</v>
      </c>
      <c r="E18" s="58">
        <f t="shared" si="6"/>
        <v>0</v>
      </c>
      <c r="F18" s="58">
        <f t="shared" si="7"/>
        <v>0</v>
      </c>
      <c r="G18" s="58">
        <f t="shared" si="8"/>
        <v>0</v>
      </c>
      <c r="H18" s="58">
        <f t="shared" si="9"/>
        <v>0</v>
      </c>
      <c r="I18" s="58">
        <f t="shared" si="0"/>
        <v>2.0000000000000001E-4</v>
      </c>
      <c r="J18" s="58">
        <f t="shared" si="1"/>
        <v>1.9998000133325533E-4</v>
      </c>
      <c r="K18" s="58">
        <f t="shared" si="17"/>
        <v>9997.3370428424405</v>
      </c>
      <c r="L18" s="58">
        <f t="shared" si="18"/>
        <v>1.9992674751566342</v>
      </c>
      <c r="M18" s="58">
        <f t="shared" si="10"/>
        <v>9996.3374091048609</v>
      </c>
      <c r="N18" s="58">
        <f t="shared" si="11"/>
        <v>648747.46169760905</v>
      </c>
      <c r="O18" s="58">
        <f t="shared" si="12"/>
        <v>64.892026638441436</v>
      </c>
      <c r="Q18" s="58">
        <f>'Quintile Functions'!$DU26</f>
        <v>30.276579999999981</v>
      </c>
      <c r="S18" s="58">
        <f>(('Female Inactive'!$K18+'Female Barely'!$K18+'Female Somewhat'!$K18+'Female Active'!$K18+'Female Highly'!$K18)*'MI Epi'!DE36)/('Female Inactive'!$K18*'MI Epi'!$DG36+'Female Barely'!$K18*'MI Epi'!$DH36+'Female Somewhat'!$K18*'MI Epi'!$DI36+'Female Active'!$K18*'MI Epi'!$DJ36+'Female Highly'!$K18*'MI Epi'!$DK36)</f>
        <v>0</v>
      </c>
      <c r="T18" s="58">
        <f>(('Female Inactive'!$K18+'Female Barely'!$K18+'Female Somewhat'!$K18+'Female Active'!$K18+'Female Highly'!$K18)*'MI Epi'!DF36)/('Female Inactive'!$K18*'MI Epi'!$DG36+'Female Barely'!$K18*'MI Epi'!$DH36+'Female Somewhat'!$K18*'MI Epi'!$DI36+'Female Active'!$K18*'MI Epi'!$DJ36+'Female Highly'!$K18*'MI Epi'!$DK36)</f>
        <v>0</v>
      </c>
      <c r="U18" s="58">
        <f t="shared" si="13"/>
        <v>0</v>
      </c>
      <c r="V18" s="58">
        <f t="shared" si="13"/>
        <v>0</v>
      </c>
      <c r="W18" s="58">
        <f t="shared" si="19"/>
        <v>0</v>
      </c>
      <c r="Y18" s="58">
        <f>(('Female Inactive'!$K18+'Female Barely'!$K18+'Female Somewhat'!$K18+'Female Active'!$K18+'Female Highly'!$K18)*'Stroke Epi'!CT44)/('Female Inactive'!$K18*'Stroke Epi'!$CV44+'Female Barely'!$K18*'Stroke Epi'!$CW44+'Female Somewhat'!$K18*'Stroke Epi'!$CX44+'Female Active'!$K18*'Stroke Epi'!$CY44+'Female Highly'!$K18*'Stroke Epi'!$CZ44)</f>
        <v>0</v>
      </c>
      <c r="Z18" s="58">
        <f>(('Female Inactive'!$K18+'Female Barely'!$K18+'Female Somewhat'!$K18+'Female Active'!$K18+'Female Highly'!$K18)*'Stroke Epi'!CU44)/('Female Inactive'!$K18*'Stroke Epi'!$CV44+'Female Barely'!$K18*'Stroke Epi'!$CW44+'Female Somewhat'!$K18*'Stroke Epi'!$CX44+'Female Active'!$K18*'Stroke Epi'!$CY44+'Female Highly'!$K18*'Stroke Epi'!$CZ44)</f>
        <v>0</v>
      </c>
      <c r="AA18" s="58">
        <f t="shared" si="14"/>
        <v>0</v>
      </c>
      <c r="AB18" s="58">
        <f t="shared" si="14"/>
        <v>0</v>
      </c>
      <c r="AC18" s="58">
        <f t="shared" si="20"/>
        <v>-1.2344301036491085E-3</v>
      </c>
      <c r="AE18" s="58">
        <f>(('Female Inactive'!$K18+'Female Barely'!$K18+'Female Somewhat'!$K18+'Female Active'!$K18+'Female Highly'!$K18)*'Bowel Cancer Epi'!CQ61)/('Female Inactive'!$K18*'Bowel Cancer Epi'!$CS61+'Female Barely'!$K18*'Bowel Cancer Epi'!$CT61+'Female Somewhat'!$K18*'Bowel Cancer Epi'!$CU61+'Female Active'!$K18*'Bowel Cancer Epi'!$CV61+'Female Highly'!$K18*'Bowel Cancer Epi'!$CW61)</f>
        <v>0</v>
      </c>
      <c r="AF18" s="58">
        <f>(('Female Inactive'!$K18+'Female Barely'!$K18+'Female Somewhat'!$K18+'Female Active'!$K18+'Female Highly'!$K18)*'Bowel Cancer Epi'!CR61)/('Female Inactive'!$K18*'Bowel Cancer Epi'!$CS61+'Female Barely'!$K18*'Bowel Cancer Epi'!$CT61+'Female Somewhat'!$K18*'Bowel Cancer Epi'!$CU61+'Female Active'!$K18*'Bowel Cancer Epi'!$CV61+'Female Highly'!$K18*'Bowel Cancer Epi'!$CW61)</f>
        <v>0</v>
      </c>
      <c r="AG18" s="58">
        <f t="shared" si="25"/>
        <v>0</v>
      </c>
      <c r="AH18" s="58">
        <f t="shared" si="25"/>
        <v>0</v>
      </c>
      <c r="AI18" s="58">
        <f t="shared" si="21"/>
        <v>0</v>
      </c>
      <c r="AK18" s="58">
        <f>(('Female Inactive'!$K18+'Female Barely'!$K18+'Female Somewhat'!$K18+'Female Active'!$K18+'Female Highly'!$K18)*'Breast Cancer Epi'!BE59)/('Female Inactive'!$K18*'Breast Cancer Epi'!$BG59+'Female Barely'!$K18*'Breast Cancer Epi'!$BH59+'Female Somewhat'!$K18*'Breast Cancer Epi'!$BI59+'Female Active'!$K18*'Breast Cancer Epi'!$BJ59+'Female Highly'!$K18*'Breast Cancer Epi'!$BK59)</f>
        <v>0</v>
      </c>
      <c r="AL18" s="58">
        <f>(('Female Inactive'!$K18+'Female Barely'!$K18+'Female Somewhat'!$K18+'Female Active'!$K18+'Female Highly'!$K18)*'Breast Cancer Epi'!BF59)/('Female Inactive'!$K18*'Breast Cancer Epi'!$BG59+'Female Barely'!$K18*'Breast Cancer Epi'!$BH59+'Female Somewhat'!$K18*'Breast Cancer Epi'!$BI59+'Female Active'!$K18*'Breast Cancer Epi'!$BJ59+'Female Highly'!$K18*'Breast Cancer Epi'!$BK59)</f>
        <v>0</v>
      </c>
      <c r="AM18" s="58">
        <f t="shared" si="26"/>
        <v>0</v>
      </c>
      <c r="AN18" s="58">
        <f t="shared" si="28"/>
        <v>0</v>
      </c>
      <c r="AO18" s="58">
        <f t="shared" si="22"/>
        <v>0</v>
      </c>
      <c r="AQ18" s="58">
        <f>(('Female Inactive'!$K18+'Female Barely'!$K18+'Female Somewhat'!$K18+'Female Active'!$K18+'Female Highly'!$K18)*'Uterine Cancer Epi'!AW41)/('Female Inactive'!$K18*'Uterine Cancer Epi'!$AY41+'Female Barely'!$K18*'Uterine Cancer Epi'!$AZ41+'Female Somewhat'!$K18*'Uterine Cancer Epi'!$BA41+'Female Active'!$K18*'Uterine Cancer Epi'!$BB41+'Female Highly'!$K18*'Uterine Cancer Epi'!$BC41)</f>
        <v>0</v>
      </c>
      <c r="AR18" s="58">
        <f>(('Female Inactive'!$K18+'Female Barely'!$K18+'Female Somewhat'!$K18+'Female Active'!$K18+'Female Highly'!$K18)*'Uterine Cancer Epi'!AX41)/('Female Inactive'!$K18*'Uterine Cancer Epi'!$AY41+'Female Barely'!$K18*'Uterine Cancer Epi'!$AZ41+'Female Somewhat'!$K18*'Uterine Cancer Epi'!$BA41+'Female Active'!$K18*'Uterine Cancer Epi'!$BB41+'Female Highly'!$K18*'Uterine Cancer Epi'!$BC41)</f>
        <v>0</v>
      </c>
      <c r="AS18" s="58">
        <f t="shared" si="27"/>
        <v>0</v>
      </c>
      <c r="AT18" s="58">
        <f t="shared" si="29"/>
        <v>0</v>
      </c>
      <c r="AU18" s="58">
        <f t="shared" si="23"/>
        <v>0</v>
      </c>
      <c r="AW18" s="58">
        <f>(('Female Inactive'!$K18+'Female Barely'!$K18+'Female Somewhat'!$K18+'Female Active'!$K18+'Female Highly'!$K18)*'Diabetes Epi'!BX71)/('Female Inactive'!$K18*'Diabetes Epi'!$BZ71+'Female Barely'!$K18*'Diabetes Epi'!$CA71+'Female Somewhat'!$K18*'Diabetes Epi'!$CB71+'Female Active'!$K18*'Diabetes Epi'!$CC71+'Female Highly'!$K18*'Diabetes Epi'!$CD71)</f>
        <v>1.7430516694582781E-3</v>
      </c>
      <c r="AX18" s="58">
        <f>(('Female Inactive'!$K18+'Female Barely'!$K18+'Female Somewhat'!$K18+'Female Active'!$K18+'Female Highly'!$K18)*'Diabetes Epi'!BY71)/('Female Inactive'!$K18*'Diabetes Epi'!$BZ71+'Female Barely'!$K18*'Diabetes Epi'!$CA71+'Female Somewhat'!$K18*'Diabetes Epi'!$CB71+'Female Active'!$K18*'Diabetes Epi'!$CC71+'Female Highly'!$K18*'Diabetes Epi'!$CD71)</f>
        <v>0</v>
      </c>
      <c r="AY18" s="58">
        <f t="shared" si="16"/>
        <v>1.7415334371443381E-3</v>
      </c>
      <c r="AZ18" s="58">
        <f t="shared" si="16"/>
        <v>0</v>
      </c>
      <c r="BA18" s="58">
        <f t="shared" si="24"/>
        <v>4.8327904966877534E-3</v>
      </c>
    </row>
    <row r="19" spans="1:53">
      <c r="A19" s="58">
        <v>21</v>
      </c>
      <c r="B19" s="58">
        <f>'ACM Rates'!T32-(SUM(C19:H19))</f>
        <v>2.0000000000000001E-4</v>
      </c>
      <c r="C19" s="58">
        <f t="shared" si="4"/>
        <v>0</v>
      </c>
      <c r="D19" s="58">
        <f t="shared" si="5"/>
        <v>0</v>
      </c>
      <c r="E19" s="58">
        <f t="shared" si="6"/>
        <v>0</v>
      </c>
      <c r="F19" s="58">
        <f t="shared" si="7"/>
        <v>0</v>
      </c>
      <c r="G19" s="58">
        <f t="shared" si="8"/>
        <v>0</v>
      </c>
      <c r="H19" s="58">
        <f t="shared" si="9"/>
        <v>0</v>
      </c>
      <c r="I19" s="58">
        <f t="shared" si="0"/>
        <v>2.0000000000000001E-4</v>
      </c>
      <c r="J19" s="58">
        <f t="shared" si="1"/>
        <v>1.9998000133325533E-4</v>
      </c>
      <c r="K19" s="58">
        <f t="shared" si="17"/>
        <v>9995.337775367283</v>
      </c>
      <c r="L19" s="58">
        <f t="shared" si="18"/>
        <v>1.9988676616442866</v>
      </c>
      <c r="M19" s="58">
        <f t="shared" si="10"/>
        <v>9994.3383415364606</v>
      </c>
      <c r="N19" s="58">
        <f t="shared" si="11"/>
        <v>638753.12335607235</v>
      </c>
      <c r="O19" s="58">
        <f t="shared" si="12"/>
        <v>63.905106331696835</v>
      </c>
      <c r="Q19" s="58">
        <f>'Quintile Functions'!$DU27</f>
        <v>27.915874199999926</v>
      </c>
      <c r="S19" s="58">
        <f>(('Female Inactive'!$K19+'Female Barely'!$K19+'Female Somewhat'!$K19+'Female Active'!$K19+'Female Highly'!$K19)*'MI Epi'!DE37)/('Female Inactive'!$K19*'MI Epi'!$DG37+'Female Barely'!$K19*'MI Epi'!$DH37+'Female Somewhat'!$K19*'MI Epi'!$DI37+'Female Active'!$K19*'MI Epi'!$DJ37+'Female Highly'!$K19*'MI Epi'!$DK37)</f>
        <v>0</v>
      </c>
      <c r="T19" s="58">
        <f>(('Female Inactive'!$K19+'Female Barely'!$K19+'Female Somewhat'!$K19+'Female Active'!$K19+'Female Highly'!$K19)*'MI Epi'!DF37)/('Female Inactive'!$K19*'MI Epi'!$DG37+'Female Barely'!$K19*'MI Epi'!$DH37+'Female Somewhat'!$K19*'MI Epi'!$DI37+'Female Active'!$K19*'MI Epi'!$DJ37+'Female Highly'!$K19*'MI Epi'!$DK37)</f>
        <v>0</v>
      </c>
      <c r="U19" s="58">
        <f t="shared" si="13"/>
        <v>0</v>
      </c>
      <c r="V19" s="58">
        <f t="shared" si="13"/>
        <v>0</v>
      </c>
      <c r="W19" s="58">
        <f t="shared" si="19"/>
        <v>0</v>
      </c>
      <c r="Y19" s="58">
        <f>(('Female Inactive'!$K19+'Female Barely'!$K19+'Female Somewhat'!$K19+'Female Active'!$K19+'Female Highly'!$K19)*'Stroke Epi'!CT45)/('Female Inactive'!$K19*'Stroke Epi'!$CV45+'Female Barely'!$K19*'Stroke Epi'!$CW45+'Female Somewhat'!$K19*'Stroke Epi'!$CX45+'Female Active'!$K19*'Stroke Epi'!$CY45+'Female Highly'!$K19*'Stroke Epi'!$CZ45)</f>
        <v>0</v>
      </c>
      <c r="Z19" s="58">
        <f>(('Female Inactive'!$K19+'Female Barely'!$K19+'Female Somewhat'!$K19+'Female Active'!$K19+'Female Highly'!$K19)*'Stroke Epi'!CU45)/('Female Inactive'!$K19*'Stroke Epi'!$CV45+'Female Barely'!$K19*'Stroke Epi'!$CW45+'Female Somewhat'!$K19*'Stroke Epi'!$CX45+'Female Active'!$K19*'Stroke Epi'!$CY45+'Female Highly'!$K19*'Stroke Epi'!$CZ45)</f>
        <v>0</v>
      </c>
      <c r="AA19" s="58">
        <f t="shared" si="14"/>
        <v>0</v>
      </c>
      <c r="AB19" s="58">
        <f t="shared" si="14"/>
        <v>0</v>
      </c>
      <c r="AC19" s="58">
        <f t="shared" si="20"/>
        <v>-1.2344301036491085E-3</v>
      </c>
      <c r="AE19" s="58">
        <f>(('Female Inactive'!$K19+'Female Barely'!$K19+'Female Somewhat'!$K19+'Female Active'!$K19+'Female Highly'!$K19)*'Bowel Cancer Epi'!CQ62)/('Female Inactive'!$K19*'Bowel Cancer Epi'!$CS62+'Female Barely'!$K19*'Bowel Cancer Epi'!$CT62+'Female Somewhat'!$K19*'Bowel Cancer Epi'!$CU62+'Female Active'!$K19*'Bowel Cancer Epi'!$CV62+'Female Highly'!$K19*'Bowel Cancer Epi'!$CW62)</f>
        <v>0</v>
      </c>
      <c r="AF19" s="58">
        <f>(('Female Inactive'!$K19+'Female Barely'!$K19+'Female Somewhat'!$K19+'Female Active'!$K19+'Female Highly'!$K19)*'Bowel Cancer Epi'!CR62)/('Female Inactive'!$K19*'Bowel Cancer Epi'!$CS62+'Female Barely'!$K19*'Bowel Cancer Epi'!$CT62+'Female Somewhat'!$K19*'Bowel Cancer Epi'!$CU62+'Female Active'!$K19*'Bowel Cancer Epi'!$CV62+'Female Highly'!$K19*'Bowel Cancer Epi'!$CW62)</f>
        <v>0</v>
      </c>
      <c r="AG19" s="58">
        <f t="shared" si="25"/>
        <v>0</v>
      </c>
      <c r="AH19" s="58">
        <f t="shared" si="25"/>
        <v>0</v>
      </c>
      <c r="AI19" s="58">
        <f t="shared" si="21"/>
        <v>0</v>
      </c>
      <c r="AK19" s="58">
        <f>(('Female Inactive'!$K19+'Female Barely'!$K19+'Female Somewhat'!$K19+'Female Active'!$K19+'Female Highly'!$K19)*'Breast Cancer Epi'!BE60)/('Female Inactive'!$K19*'Breast Cancer Epi'!$BG60+'Female Barely'!$K19*'Breast Cancer Epi'!$BH60+'Female Somewhat'!$K19*'Breast Cancer Epi'!$BI60+'Female Active'!$K19*'Breast Cancer Epi'!$BJ60+'Female Highly'!$K19*'Breast Cancer Epi'!$BK60)</f>
        <v>0</v>
      </c>
      <c r="AL19" s="58">
        <f>(('Female Inactive'!$K19+'Female Barely'!$K19+'Female Somewhat'!$K19+'Female Active'!$K19+'Female Highly'!$K19)*'Breast Cancer Epi'!BF60)/('Female Inactive'!$K19*'Breast Cancer Epi'!$BG60+'Female Barely'!$K19*'Breast Cancer Epi'!$BH60+'Female Somewhat'!$K19*'Breast Cancer Epi'!$BI60+'Female Active'!$K19*'Breast Cancer Epi'!$BJ60+'Female Highly'!$K19*'Breast Cancer Epi'!$BK60)</f>
        <v>0</v>
      </c>
      <c r="AM19" s="58">
        <f t="shared" si="26"/>
        <v>0</v>
      </c>
      <c r="AN19" s="58">
        <f t="shared" si="28"/>
        <v>0</v>
      </c>
      <c r="AO19" s="58">
        <f t="shared" si="22"/>
        <v>0</v>
      </c>
      <c r="AQ19" s="58">
        <f>(('Female Inactive'!$K19+'Female Barely'!$K19+'Female Somewhat'!$K19+'Female Active'!$K19+'Female Highly'!$K19)*'Uterine Cancer Epi'!AW42)/('Female Inactive'!$K19*'Uterine Cancer Epi'!$AY42+'Female Barely'!$K19*'Uterine Cancer Epi'!$AZ42+'Female Somewhat'!$K19*'Uterine Cancer Epi'!$BA42+'Female Active'!$K19*'Uterine Cancer Epi'!$BB42+'Female Highly'!$K19*'Uterine Cancer Epi'!$BC42)</f>
        <v>0</v>
      </c>
      <c r="AR19" s="58">
        <f>(('Female Inactive'!$K19+'Female Barely'!$K19+'Female Somewhat'!$K19+'Female Active'!$K19+'Female Highly'!$K19)*'Uterine Cancer Epi'!AX42)/('Female Inactive'!$K19*'Uterine Cancer Epi'!$AY42+'Female Barely'!$K19*'Uterine Cancer Epi'!$AZ42+'Female Somewhat'!$K19*'Uterine Cancer Epi'!$BA42+'Female Active'!$K19*'Uterine Cancer Epi'!$BB42+'Female Highly'!$K19*'Uterine Cancer Epi'!$BC42)</f>
        <v>0</v>
      </c>
      <c r="AS19" s="58">
        <f t="shared" si="27"/>
        <v>0</v>
      </c>
      <c r="AT19" s="58">
        <f t="shared" si="29"/>
        <v>0</v>
      </c>
      <c r="AU19" s="58">
        <f t="shared" si="23"/>
        <v>0</v>
      </c>
      <c r="AW19" s="58">
        <f>(('Female Inactive'!$K19+'Female Barely'!$K19+'Female Somewhat'!$K19+'Female Active'!$K19+'Female Highly'!$K19)*'Diabetes Epi'!BX72)/('Female Inactive'!$K19*'Diabetes Epi'!$BZ72+'Female Barely'!$K19*'Diabetes Epi'!$CA72+'Female Somewhat'!$K19*'Diabetes Epi'!$CB72+'Female Active'!$K19*'Diabetes Epi'!$CC72+'Female Highly'!$K19*'Diabetes Epi'!$CD72)</f>
        <v>1.7593020455026575E-3</v>
      </c>
      <c r="AX19" s="58">
        <f>(('Female Inactive'!$K19+'Female Barely'!$K19+'Female Somewhat'!$K19+'Female Active'!$K19+'Female Highly'!$K19)*'Diabetes Epi'!BY72)/('Female Inactive'!$K19*'Diabetes Epi'!$BZ72+'Female Barely'!$K19*'Diabetes Epi'!$CA72+'Female Somewhat'!$K19*'Diabetes Epi'!$CB72+'Female Active'!$K19*'Diabetes Epi'!$CC72+'Female Highly'!$K19*'Diabetes Epi'!$CD72)</f>
        <v>0</v>
      </c>
      <c r="AY19" s="58">
        <f t="shared" si="16"/>
        <v>1.7577553808088009E-3</v>
      </c>
      <c r="AZ19" s="58">
        <f t="shared" si="16"/>
        <v>0</v>
      </c>
      <c r="BA19" s="58">
        <f t="shared" si="24"/>
        <v>6.5659074675873969E-3</v>
      </c>
    </row>
    <row r="20" spans="1:53">
      <c r="A20" s="58">
        <v>22</v>
      </c>
      <c r="B20" s="58">
        <f>'ACM Rates'!T33-(SUM(C20:H20))</f>
        <v>2.0000000000000001E-4</v>
      </c>
      <c r="C20" s="58">
        <f t="shared" si="4"/>
        <v>0</v>
      </c>
      <c r="D20" s="58">
        <f t="shared" si="5"/>
        <v>0</v>
      </c>
      <c r="E20" s="58">
        <f t="shared" si="6"/>
        <v>0</v>
      </c>
      <c r="F20" s="58">
        <f t="shared" si="7"/>
        <v>0</v>
      </c>
      <c r="G20" s="58">
        <f t="shared" si="8"/>
        <v>0</v>
      </c>
      <c r="H20" s="58">
        <f t="shared" si="9"/>
        <v>0</v>
      </c>
      <c r="I20" s="58">
        <f t="shared" si="0"/>
        <v>2.0000000000000001E-4</v>
      </c>
      <c r="J20" s="58">
        <f t="shared" si="1"/>
        <v>1.9998000133325533E-4</v>
      </c>
      <c r="K20" s="58">
        <f t="shared" si="17"/>
        <v>9993.3389077056381</v>
      </c>
      <c r="L20" s="58">
        <f t="shared" si="18"/>
        <v>1.998467928086646</v>
      </c>
      <c r="M20" s="58">
        <f t="shared" si="10"/>
        <v>9992.3396737415951</v>
      </c>
      <c r="N20" s="58">
        <f t="shared" si="11"/>
        <v>628760.78368233086</v>
      </c>
      <c r="O20" s="58">
        <f t="shared" si="12"/>
        <v>62.917988621151196</v>
      </c>
      <c r="Q20" s="58">
        <f>'Quintile Functions'!$DU28</f>
        <v>26.036180799999947</v>
      </c>
      <c r="S20" s="58">
        <f>(('Female Inactive'!$K20+'Female Barely'!$K20+'Female Somewhat'!$K20+'Female Active'!$K20+'Female Highly'!$K20)*'MI Epi'!DE38)/('Female Inactive'!$K20*'MI Epi'!$DG38+'Female Barely'!$K20*'MI Epi'!$DH38+'Female Somewhat'!$K20*'MI Epi'!$DI38+'Female Active'!$K20*'MI Epi'!$DJ38+'Female Highly'!$K20*'MI Epi'!$DK38)</f>
        <v>0</v>
      </c>
      <c r="T20" s="58">
        <f>(('Female Inactive'!$K20+'Female Barely'!$K20+'Female Somewhat'!$K20+'Female Active'!$K20+'Female Highly'!$K20)*'MI Epi'!DF38)/('Female Inactive'!$K20*'MI Epi'!$DG38+'Female Barely'!$K20*'MI Epi'!$DH38+'Female Somewhat'!$K20*'MI Epi'!$DI38+'Female Active'!$K20*'MI Epi'!$DJ38+'Female Highly'!$K20*'MI Epi'!$DK38)</f>
        <v>0</v>
      </c>
      <c r="U20" s="58">
        <f t="shared" si="13"/>
        <v>0</v>
      </c>
      <c r="V20" s="58">
        <f t="shared" si="13"/>
        <v>0</v>
      </c>
      <c r="W20" s="58">
        <f t="shared" si="19"/>
        <v>0</v>
      </c>
      <c r="Y20" s="58">
        <f>(('Female Inactive'!$K20+'Female Barely'!$K20+'Female Somewhat'!$K20+'Female Active'!$K20+'Female Highly'!$K20)*'Stroke Epi'!CT46)/('Female Inactive'!$K20*'Stroke Epi'!$CV46+'Female Barely'!$K20*'Stroke Epi'!$CW46+'Female Somewhat'!$K20*'Stroke Epi'!$CX46+'Female Active'!$K20*'Stroke Epi'!$CY46+'Female Highly'!$K20*'Stroke Epi'!$CZ46)</f>
        <v>0</v>
      </c>
      <c r="Z20" s="58">
        <f>(('Female Inactive'!$K20+'Female Barely'!$K20+'Female Somewhat'!$K20+'Female Active'!$K20+'Female Highly'!$K20)*'Stroke Epi'!CU46)/('Female Inactive'!$K20*'Stroke Epi'!$CV46+'Female Barely'!$K20*'Stroke Epi'!$CW46+'Female Somewhat'!$K20*'Stroke Epi'!$CX46+'Female Active'!$K20*'Stroke Epi'!$CY46+'Female Highly'!$K20*'Stroke Epi'!$CZ46)</f>
        <v>0</v>
      </c>
      <c r="AA20" s="58">
        <f t="shared" si="14"/>
        <v>0</v>
      </c>
      <c r="AB20" s="58">
        <f t="shared" si="14"/>
        <v>0</v>
      </c>
      <c r="AC20" s="58">
        <f t="shared" si="20"/>
        <v>-1.2344301036491085E-3</v>
      </c>
      <c r="AE20" s="58">
        <f>(('Female Inactive'!$K20+'Female Barely'!$K20+'Female Somewhat'!$K20+'Female Active'!$K20+'Female Highly'!$K20)*'Bowel Cancer Epi'!CQ63)/('Female Inactive'!$K20*'Bowel Cancer Epi'!$CS63+'Female Barely'!$K20*'Bowel Cancer Epi'!$CT63+'Female Somewhat'!$K20*'Bowel Cancer Epi'!$CU63+'Female Active'!$K20*'Bowel Cancer Epi'!$CV63+'Female Highly'!$K20*'Bowel Cancer Epi'!$CW63)</f>
        <v>0</v>
      </c>
      <c r="AF20" s="58">
        <f>(('Female Inactive'!$K20+'Female Barely'!$K20+'Female Somewhat'!$K20+'Female Active'!$K20+'Female Highly'!$K20)*'Bowel Cancer Epi'!CR63)/('Female Inactive'!$K20*'Bowel Cancer Epi'!$CS63+'Female Barely'!$K20*'Bowel Cancer Epi'!$CT63+'Female Somewhat'!$K20*'Bowel Cancer Epi'!$CU63+'Female Active'!$K20*'Bowel Cancer Epi'!$CV63+'Female Highly'!$K20*'Bowel Cancer Epi'!$CW63)</f>
        <v>0</v>
      </c>
      <c r="AG20" s="58">
        <f t="shared" si="25"/>
        <v>0</v>
      </c>
      <c r="AH20" s="58">
        <f t="shared" si="25"/>
        <v>0</v>
      </c>
      <c r="AI20" s="58">
        <f t="shared" si="21"/>
        <v>0</v>
      </c>
      <c r="AK20" s="58">
        <f>(('Female Inactive'!$K20+'Female Barely'!$K20+'Female Somewhat'!$K20+'Female Active'!$K20+'Female Highly'!$K20)*'Breast Cancer Epi'!BE61)/('Female Inactive'!$K20*'Breast Cancer Epi'!$BG61+'Female Barely'!$K20*'Breast Cancer Epi'!$BH61+'Female Somewhat'!$K20*'Breast Cancer Epi'!$BI61+'Female Active'!$K20*'Breast Cancer Epi'!$BJ61+'Female Highly'!$K20*'Breast Cancer Epi'!$BK61)</f>
        <v>0</v>
      </c>
      <c r="AL20" s="58">
        <f>(('Female Inactive'!$K20+'Female Barely'!$K20+'Female Somewhat'!$K20+'Female Active'!$K20+'Female Highly'!$K20)*'Breast Cancer Epi'!BF61)/('Female Inactive'!$K20*'Breast Cancer Epi'!$BG61+'Female Barely'!$K20*'Breast Cancer Epi'!$BH61+'Female Somewhat'!$K20*'Breast Cancer Epi'!$BI61+'Female Active'!$K20*'Breast Cancer Epi'!$BJ61+'Female Highly'!$K20*'Breast Cancer Epi'!$BK61)</f>
        <v>0</v>
      </c>
      <c r="AM20" s="58">
        <f t="shared" si="26"/>
        <v>0</v>
      </c>
      <c r="AN20" s="58">
        <f t="shared" si="28"/>
        <v>0</v>
      </c>
      <c r="AO20" s="58">
        <f t="shared" si="22"/>
        <v>0</v>
      </c>
      <c r="AQ20" s="58">
        <f>(('Female Inactive'!$K20+'Female Barely'!$K20+'Female Somewhat'!$K20+'Female Active'!$K20+'Female Highly'!$K20)*'Uterine Cancer Epi'!AW43)/('Female Inactive'!$K20*'Uterine Cancer Epi'!$AY43+'Female Barely'!$K20*'Uterine Cancer Epi'!$AZ43+'Female Somewhat'!$K20*'Uterine Cancer Epi'!$BA43+'Female Active'!$K20*'Uterine Cancer Epi'!$BB43+'Female Highly'!$K20*'Uterine Cancer Epi'!$BC43)</f>
        <v>0</v>
      </c>
      <c r="AR20" s="58">
        <f>(('Female Inactive'!$K20+'Female Barely'!$K20+'Female Somewhat'!$K20+'Female Active'!$K20+'Female Highly'!$K20)*'Uterine Cancer Epi'!AX43)/('Female Inactive'!$K20*'Uterine Cancer Epi'!$AY43+'Female Barely'!$K20*'Uterine Cancer Epi'!$AZ43+'Female Somewhat'!$K20*'Uterine Cancer Epi'!$BA43+'Female Active'!$K20*'Uterine Cancer Epi'!$BB43+'Female Highly'!$K20*'Uterine Cancer Epi'!$BC43)</f>
        <v>0</v>
      </c>
      <c r="AS20" s="58">
        <f t="shared" si="27"/>
        <v>0</v>
      </c>
      <c r="AT20" s="58">
        <f t="shared" si="29"/>
        <v>0</v>
      </c>
      <c r="AU20" s="58">
        <f t="shared" si="23"/>
        <v>0</v>
      </c>
      <c r="AW20" s="58">
        <f>(('Female Inactive'!$K20+'Female Barely'!$K20+'Female Somewhat'!$K20+'Female Active'!$K20+'Female Highly'!$K20)*'Diabetes Epi'!BX73)/('Female Inactive'!$K20*'Diabetes Epi'!$BZ73+'Female Barely'!$K20*'Diabetes Epi'!$CA73+'Female Somewhat'!$K20*'Diabetes Epi'!$CB73+'Female Active'!$K20*'Diabetes Epi'!$CC73+'Female Highly'!$K20*'Diabetes Epi'!$CD73)</f>
        <v>1.7749732419267631E-3</v>
      </c>
      <c r="AX20" s="58">
        <f>(('Female Inactive'!$K20+'Female Barely'!$K20+'Female Somewhat'!$K20+'Female Active'!$K20+'Female Highly'!$K20)*'Diabetes Epi'!BY73)/('Female Inactive'!$K20*'Diabetes Epi'!$BZ73+'Female Barely'!$K20*'Diabetes Epi'!$CA73+'Female Somewhat'!$K20*'Diabetes Epi'!$CB73+'Female Active'!$K20*'Diabetes Epi'!$CC73+'Female Highly'!$K20*'Diabetes Epi'!$CD73)</f>
        <v>0</v>
      </c>
      <c r="AY20" s="58">
        <f t="shared" ref="AY20:AZ83" si="30">1-EXP(-AW20)</f>
        <v>1.7733989085263469E-3</v>
      </c>
      <c r="AZ20" s="58">
        <f t="shared" si="30"/>
        <v>0</v>
      </c>
      <c r="BA20" s="58">
        <f t="shared" si="24"/>
        <v>8.3121215892151528E-3</v>
      </c>
    </row>
    <row r="21" spans="1:53">
      <c r="A21" s="58">
        <v>23</v>
      </c>
      <c r="B21" s="58">
        <f>'ACM Rates'!T34-(SUM(C21:H21))</f>
        <v>2.0000000000000001E-4</v>
      </c>
      <c r="C21" s="58">
        <f t="shared" si="4"/>
        <v>0</v>
      </c>
      <c r="D21" s="58">
        <f t="shared" si="5"/>
        <v>0</v>
      </c>
      <c r="E21" s="58">
        <f t="shared" si="6"/>
        <v>0</v>
      </c>
      <c r="F21" s="58">
        <f t="shared" si="7"/>
        <v>0</v>
      </c>
      <c r="G21" s="58">
        <f t="shared" si="8"/>
        <v>0</v>
      </c>
      <c r="H21" s="58">
        <f t="shared" si="9"/>
        <v>0</v>
      </c>
      <c r="I21" s="58">
        <f t="shared" si="0"/>
        <v>2.0000000000000001E-4</v>
      </c>
      <c r="J21" s="58">
        <f t="shared" si="1"/>
        <v>1.9998000133325533E-4</v>
      </c>
      <c r="K21" s="58">
        <f t="shared" si="17"/>
        <v>9991.3404397775521</v>
      </c>
      <c r="L21" s="58">
        <f t="shared" si="18"/>
        <v>1.9980682744677227</v>
      </c>
      <c r="M21" s="58">
        <f t="shared" si="10"/>
        <v>9990.341405640318</v>
      </c>
      <c r="N21" s="58">
        <f t="shared" si="11"/>
        <v>618770.44227669062</v>
      </c>
      <c r="O21" s="58">
        <f t="shared" si="12"/>
        <v>61.930673467319764</v>
      </c>
      <c r="Q21" s="58">
        <f>'Quintile Functions'!$DU29</f>
        <v>24.610349799999938</v>
      </c>
      <c r="S21" s="58">
        <f>(('Female Inactive'!$K21+'Female Barely'!$K21+'Female Somewhat'!$K21+'Female Active'!$K21+'Female Highly'!$K21)*'MI Epi'!DE39)/('Female Inactive'!$K21*'MI Epi'!$DG39+'Female Barely'!$K21*'MI Epi'!$DH39+'Female Somewhat'!$K21*'MI Epi'!$DI39+'Female Active'!$K21*'MI Epi'!$DJ39+'Female Highly'!$K21*'MI Epi'!$DK39)</f>
        <v>0</v>
      </c>
      <c r="T21" s="58">
        <f>(('Female Inactive'!$K21+'Female Barely'!$K21+'Female Somewhat'!$K21+'Female Active'!$K21+'Female Highly'!$K21)*'MI Epi'!DF39)/('Female Inactive'!$K21*'MI Epi'!$DG39+'Female Barely'!$K21*'MI Epi'!$DH39+'Female Somewhat'!$K21*'MI Epi'!$DI39+'Female Active'!$K21*'MI Epi'!$DJ39+'Female Highly'!$K21*'MI Epi'!$DK39)</f>
        <v>0</v>
      </c>
      <c r="U21" s="58">
        <f t="shared" si="13"/>
        <v>0</v>
      </c>
      <c r="V21" s="58">
        <f t="shared" si="13"/>
        <v>0</v>
      </c>
      <c r="W21" s="58">
        <f t="shared" si="19"/>
        <v>0</v>
      </c>
      <c r="Y21" s="58">
        <f>(('Female Inactive'!$K21+'Female Barely'!$K21+'Female Somewhat'!$K21+'Female Active'!$K21+'Female Highly'!$K21)*'Stroke Epi'!CT47)/('Female Inactive'!$K21*'Stroke Epi'!$CV47+'Female Barely'!$K21*'Stroke Epi'!$CW47+'Female Somewhat'!$K21*'Stroke Epi'!$CX47+'Female Active'!$K21*'Stroke Epi'!$CY47+'Female Highly'!$K21*'Stroke Epi'!$CZ47)</f>
        <v>0</v>
      </c>
      <c r="Z21" s="58">
        <f>(('Female Inactive'!$K21+'Female Barely'!$K21+'Female Somewhat'!$K21+'Female Active'!$K21+'Female Highly'!$K21)*'Stroke Epi'!CU47)/('Female Inactive'!$K21*'Stroke Epi'!$CV47+'Female Barely'!$K21*'Stroke Epi'!$CW47+'Female Somewhat'!$K21*'Stroke Epi'!$CX47+'Female Active'!$K21*'Stroke Epi'!$CY47+'Female Highly'!$K21*'Stroke Epi'!$CZ47)</f>
        <v>0</v>
      </c>
      <c r="AA21" s="58">
        <f t="shared" si="14"/>
        <v>0</v>
      </c>
      <c r="AB21" s="58">
        <f t="shared" si="14"/>
        <v>0</v>
      </c>
      <c r="AC21" s="58">
        <f t="shared" si="20"/>
        <v>-1.2344301036491085E-3</v>
      </c>
      <c r="AE21" s="58">
        <f>(('Female Inactive'!$K21+'Female Barely'!$K21+'Female Somewhat'!$K21+'Female Active'!$K21+'Female Highly'!$K21)*'Bowel Cancer Epi'!CQ64)/('Female Inactive'!$K21*'Bowel Cancer Epi'!$CS64+'Female Barely'!$K21*'Bowel Cancer Epi'!$CT64+'Female Somewhat'!$K21*'Bowel Cancer Epi'!$CU64+'Female Active'!$K21*'Bowel Cancer Epi'!$CV64+'Female Highly'!$K21*'Bowel Cancer Epi'!$CW64)</f>
        <v>0</v>
      </c>
      <c r="AF21" s="58">
        <f>(('Female Inactive'!$K21+'Female Barely'!$K21+'Female Somewhat'!$K21+'Female Active'!$K21+'Female Highly'!$K21)*'Bowel Cancer Epi'!CR64)/('Female Inactive'!$K21*'Bowel Cancer Epi'!$CS64+'Female Barely'!$K21*'Bowel Cancer Epi'!$CT64+'Female Somewhat'!$K21*'Bowel Cancer Epi'!$CU64+'Female Active'!$K21*'Bowel Cancer Epi'!$CV64+'Female Highly'!$K21*'Bowel Cancer Epi'!$CW64)</f>
        <v>0</v>
      </c>
      <c r="AG21" s="58">
        <f t="shared" si="25"/>
        <v>0</v>
      </c>
      <c r="AH21" s="58">
        <f t="shared" si="25"/>
        <v>0</v>
      </c>
      <c r="AI21" s="58">
        <f t="shared" si="21"/>
        <v>0</v>
      </c>
      <c r="AK21" s="58">
        <f>(('Female Inactive'!$K21+'Female Barely'!$K21+'Female Somewhat'!$K21+'Female Active'!$K21+'Female Highly'!$K21)*'Breast Cancer Epi'!BE62)/('Female Inactive'!$K21*'Breast Cancer Epi'!$BG62+'Female Barely'!$K21*'Breast Cancer Epi'!$BH62+'Female Somewhat'!$K21*'Breast Cancer Epi'!$BI62+'Female Active'!$K21*'Breast Cancer Epi'!$BJ62+'Female Highly'!$K21*'Breast Cancer Epi'!$BK62)</f>
        <v>0</v>
      </c>
      <c r="AL21" s="58">
        <f>(('Female Inactive'!$K21+'Female Barely'!$K21+'Female Somewhat'!$K21+'Female Active'!$K21+'Female Highly'!$K21)*'Breast Cancer Epi'!BF62)/('Female Inactive'!$K21*'Breast Cancer Epi'!$BG62+'Female Barely'!$K21*'Breast Cancer Epi'!$BH62+'Female Somewhat'!$K21*'Breast Cancer Epi'!$BI62+'Female Active'!$K21*'Breast Cancer Epi'!$BJ62+'Female Highly'!$K21*'Breast Cancer Epi'!$BK62)</f>
        <v>0</v>
      </c>
      <c r="AM21" s="58">
        <f t="shared" si="26"/>
        <v>0</v>
      </c>
      <c r="AN21" s="58">
        <f t="shared" si="28"/>
        <v>0</v>
      </c>
      <c r="AO21" s="58">
        <f t="shared" si="22"/>
        <v>0</v>
      </c>
      <c r="AQ21" s="58">
        <f>(('Female Inactive'!$K21+'Female Barely'!$K21+'Female Somewhat'!$K21+'Female Active'!$K21+'Female Highly'!$K21)*'Uterine Cancer Epi'!AW44)/('Female Inactive'!$K21*'Uterine Cancer Epi'!$AY44+'Female Barely'!$K21*'Uterine Cancer Epi'!$AZ44+'Female Somewhat'!$K21*'Uterine Cancer Epi'!$BA44+'Female Active'!$K21*'Uterine Cancer Epi'!$BB44+'Female Highly'!$K21*'Uterine Cancer Epi'!$BC44)</f>
        <v>0</v>
      </c>
      <c r="AR21" s="58">
        <f>(('Female Inactive'!$K21+'Female Barely'!$K21+'Female Somewhat'!$K21+'Female Active'!$K21+'Female Highly'!$K21)*'Uterine Cancer Epi'!AX44)/('Female Inactive'!$K21*'Uterine Cancer Epi'!$AY44+'Female Barely'!$K21*'Uterine Cancer Epi'!$AZ44+'Female Somewhat'!$K21*'Uterine Cancer Epi'!$BA44+'Female Active'!$K21*'Uterine Cancer Epi'!$BB44+'Female Highly'!$K21*'Uterine Cancer Epi'!$BC44)</f>
        <v>0</v>
      </c>
      <c r="AS21" s="58">
        <f t="shared" si="27"/>
        <v>0</v>
      </c>
      <c r="AT21" s="58">
        <f t="shared" si="29"/>
        <v>0</v>
      </c>
      <c r="AU21" s="58">
        <f t="shared" si="23"/>
        <v>0</v>
      </c>
      <c r="AW21" s="58">
        <f>(('Female Inactive'!$K21+'Female Barely'!$K21+'Female Somewhat'!$K21+'Female Active'!$K21+'Female Highly'!$K21)*'Diabetes Epi'!BX74)/('Female Inactive'!$K21*'Diabetes Epi'!$BZ74+'Female Barely'!$K21*'Diabetes Epi'!$CA74+'Female Somewhat'!$K21*'Diabetes Epi'!$CB74+'Female Active'!$K21*'Diabetes Epi'!$CC74+'Female Highly'!$K21*'Diabetes Epi'!$CD74)</f>
        <v>1.7899182609024391E-3</v>
      </c>
      <c r="AX21" s="58">
        <f>(('Female Inactive'!$K21+'Female Barely'!$K21+'Female Somewhat'!$K21+'Female Active'!$K21+'Female Highly'!$K21)*'Diabetes Epi'!BY74)/('Female Inactive'!$K21*'Diabetes Epi'!$BZ74+'Female Barely'!$K21*'Diabetes Epi'!$CA74+'Female Somewhat'!$K21*'Diabetes Epi'!$CB74+'Female Active'!$K21*'Diabetes Epi'!$CC74+'Female Highly'!$K21*'Diabetes Epi'!$CD74)</f>
        <v>0</v>
      </c>
      <c r="AY21" s="58">
        <f t="shared" si="30"/>
        <v>1.7883173125434748E-3</v>
      </c>
      <c r="AZ21" s="58">
        <f t="shared" si="30"/>
        <v>0</v>
      </c>
      <c r="BA21" s="58">
        <f t="shared" si="24"/>
        <v>1.0070779790387648E-2</v>
      </c>
    </row>
    <row r="22" spans="1:53">
      <c r="A22" s="58">
        <v>24</v>
      </c>
      <c r="B22" s="58">
        <f>'ACM Rates'!T35-(SUM(C22:H22))</f>
        <v>2.0000000000000001E-4</v>
      </c>
      <c r="C22" s="58">
        <f t="shared" si="4"/>
        <v>0</v>
      </c>
      <c r="D22" s="58">
        <f t="shared" si="5"/>
        <v>0</v>
      </c>
      <c r="E22" s="58">
        <f t="shared" si="6"/>
        <v>0</v>
      </c>
      <c r="F22" s="58">
        <f t="shared" si="7"/>
        <v>0</v>
      </c>
      <c r="G22" s="58">
        <f t="shared" si="8"/>
        <v>0</v>
      </c>
      <c r="H22" s="58">
        <f t="shared" si="9"/>
        <v>0</v>
      </c>
      <c r="I22" s="58">
        <f t="shared" si="0"/>
        <v>2.0000000000000001E-4</v>
      </c>
      <c r="J22" s="58">
        <f t="shared" si="1"/>
        <v>1.9998000133325533E-4</v>
      </c>
      <c r="K22" s="58">
        <f t="shared" si="17"/>
        <v>9989.342371503084</v>
      </c>
      <c r="L22" s="58">
        <f t="shared" si="18"/>
        <v>1.9976687007715308</v>
      </c>
      <c r="M22" s="58">
        <f t="shared" si="10"/>
        <v>9988.3435371526975</v>
      </c>
      <c r="N22" s="58">
        <f t="shared" si="11"/>
        <v>608782.09873953788</v>
      </c>
      <c r="O22" s="58">
        <f t="shared" si="12"/>
        <v>60.943160830709935</v>
      </c>
      <c r="Q22" s="58">
        <f>'Quintile Functions'!$DU30</f>
        <v>23.611231199999921</v>
      </c>
      <c r="S22" s="58">
        <f>(('Female Inactive'!$K22+'Female Barely'!$K22+'Female Somewhat'!$K22+'Female Active'!$K22+'Female Highly'!$K22)*'MI Epi'!DE40)/('Female Inactive'!$K22*'MI Epi'!$DG40+'Female Barely'!$K22*'MI Epi'!$DH40+'Female Somewhat'!$K22*'MI Epi'!$DI40+'Female Active'!$K22*'MI Epi'!$DJ40+'Female Highly'!$K22*'MI Epi'!$DK40)</f>
        <v>0</v>
      </c>
      <c r="T22" s="58">
        <f>(('Female Inactive'!$K22+'Female Barely'!$K22+'Female Somewhat'!$K22+'Female Active'!$K22+'Female Highly'!$K22)*'MI Epi'!DF40)/('Female Inactive'!$K22*'MI Epi'!$DG40+'Female Barely'!$K22*'MI Epi'!$DH40+'Female Somewhat'!$K22*'MI Epi'!$DI40+'Female Active'!$K22*'MI Epi'!$DJ40+'Female Highly'!$K22*'MI Epi'!$DK40)</f>
        <v>0</v>
      </c>
      <c r="U22" s="58">
        <f t="shared" si="13"/>
        <v>0</v>
      </c>
      <c r="V22" s="58">
        <f t="shared" si="13"/>
        <v>0</v>
      </c>
      <c r="W22" s="58">
        <f t="shared" si="19"/>
        <v>0</v>
      </c>
      <c r="Y22" s="58">
        <f>(('Female Inactive'!$K22+'Female Barely'!$K22+'Female Somewhat'!$K22+'Female Active'!$K22+'Female Highly'!$K22)*'Stroke Epi'!CT48)/('Female Inactive'!$K22*'Stroke Epi'!$CV48+'Female Barely'!$K22*'Stroke Epi'!$CW48+'Female Somewhat'!$K22*'Stroke Epi'!$CX48+'Female Active'!$K22*'Stroke Epi'!$CY48+'Female Highly'!$K22*'Stroke Epi'!$CZ48)</f>
        <v>0</v>
      </c>
      <c r="Z22" s="58">
        <f>(('Female Inactive'!$K22+'Female Barely'!$K22+'Female Somewhat'!$K22+'Female Active'!$K22+'Female Highly'!$K22)*'Stroke Epi'!CU48)/('Female Inactive'!$K22*'Stroke Epi'!$CV48+'Female Barely'!$K22*'Stroke Epi'!$CW48+'Female Somewhat'!$K22*'Stroke Epi'!$CX48+'Female Active'!$K22*'Stroke Epi'!$CY48+'Female Highly'!$K22*'Stroke Epi'!$CZ48)</f>
        <v>0</v>
      </c>
      <c r="AA22" s="58">
        <f t="shared" si="14"/>
        <v>0</v>
      </c>
      <c r="AB22" s="58">
        <f t="shared" si="14"/>
        <v>0</v>
      </c>
      <c r="AC22" s="58">
        <f t="shared" si="20"/>
        <v>-1.2344301036491085E-3</v>
      </c>
      <c r="AE22" s="58">
        <f>(('Female Inactive'!$K22+'Female Barely'!$K22+'Female Somewhat'!$K22+'Female Active'!$K22+'Female Highly'!$K22)*'Bowel Cancer Epi'!CQ65)/('Female Inactive'!$K22*'Bowel Cancer Epi'!$CS65+'Female Barely'!$K22*'Bowel Cancer Epi'!$CT65+'Female Somewhat'!$K22*'Bowel Cancer Epi'!$CU65+'Female Active'!$K22*'Bowel Cancer Epi'!$CV65+'Female Highly'!$K22*'Bowel Cancer Epi'!$CW65)</f>
        <v>0</v>
      </c>
      <c r="AF22" s="58">
        <f>(('Female Inactive'!$K22+'Female Barely'!$K22+'Female Somewhat'!$K22+'Female Active'!$K22+'Female Highly'!$K22)*'Bowel Cancer Epi'!CR65)/('Female Inactive'!$K22*'Bowel Cancer Epi'!$CS65+'Female Barely'!$K22*'Bowel Cancer Epi'!$CT65+'Female Somewhat'!$K22*'Bowel Cancer Epi'!$CU65+'Female Active'!$K22*'Bowel Cancer Epi'!$CV65+'Female Highly'!$K22*'Bowel Cancer Epi'!$CW65)</f>
        <v>0</v>
      </c>
      <c r="AG22" s="58">
        <f t="shared" si="25"/>
        <v>0</v>
      </c>
      <c r="AH22" s="58">
        <f t="shared" si="25"/>
        <v>0</v>
      </c>
      <c r="AI22" s="58">
        <f t="shared" si="21"/>
        <v>0</v>
      </c>
      <c r="AK22" s="58">
        <f>(('Female Inactive'!$K22+'Female Barely'!$K22+'Female Somewhat'!$K22+'Female Active'!$K22+'Female Highly'!$K22)*'Breast Cancer Epi'!BE63)/('Female Inactive'!$K22*'Breast Cancer Epi'!$BG63+'Female Barely'!$K22*'Breast Cancer Epi'!$BH63+'Female Somewhat'!$K22*'Breast Cancer Epi'!$BI63+'Female Active'!$K22*'Breast Cancer Epi'!$BJ63+'Female Highly'!$K22*'Breast Cancer Epi'!$BK63)</f>
        <v>0</v>
      </c>
      <c r="AL22" s="58">
        <f>(('Female Inactive'!$K22+'Female Barely'!$K22+'Female Somewhat'!$K22+'Female Active'!$K22+'Female Highly'!$K22)*'Breast Cancer Epi'!BF63)/('Female Inactive'!$K22*'Breast Cancer Epi'!$BG63+'Female Barely'!$K22*'Breast Cancer Epi'!$BH63+'Female Somewhat'!$K22*'Breast Cancer Epi'!$BI63+'Female Active'!$K22*'Breast Cancer Epi'!$BJ63+'Female Highly'!$K22*'Breast Cancer Epi'!$BK63)</f>
        <v>0</v>
      </c>
      <c r="AM22" s="58">
        <f t="shared" si="26"/>
        <v>0</v>
      </c>
      <c r="AN22" s="58">
        <f t="shared" si="28"/>
        <v>0</v>
      </c>
      <c r="AO22" s="58">
        <f t="shared" si="22"/>
        <v>0</v>
      </c>
      <c r="AQ22" s="58">
        <f>(('Female Inactive'!$K22+'Female Barely'!$K22+'Female Somewhat'!$K22+'Female Active'!$K22+'Female Highly'!$K22)*'Uterine Cancer Epi'!AW45)/('Female Inactive'!$K22*'Uterine Cancer Epi'!$AY45+'Female Barely'!$K22*'Uterine Cancer Epi'!$AZ45+'Female Somewhat'!$K22*'Uterine Cancer Epi'!$BA45+'Female Active'!$K22*'Uterine Cancer Epi'!$BB45+'Female Highly'!$K22*'Uterine Cancer Epi'!$BC45)</f>
        <v>0</v>
      </c>
      <c r="AR22" s="58">
        <f>(('Female Inactive'!$K22+'Female Barely'!$K22+'Female Somewhat'!$K22+'Female Active'!$K22+'Female Highly'!$K22)*'Uterine Cancer Epi'!AX45)/('Female Inactive'!$K22*'Uterine Cancer Epi'!$AY45+'Female Barely'!$K22*'Uterine Cancer Epi'!$AZ45+'Female Somewhat'!$K22*'Uterine Cancer Epi'!$BA45+'Female Active'!$K22*'Uterine Cancer Epi'!$BB45+'Female Highly'!$K22*'Uterine Cancer Epi'!$BC45)</f>
        <v>0</v>
      </c>
      <c r="AS22" s="58">
        <f t="shared" si="27"/>
        <v>0</v>
      </c>
      <c r="AT22" s="58">
        <f t="shared" si="29"/>
        <v>0</v>
      </c>
      <c r="AU22" s="58">
        <f t="shared" si="23"/>
        <v>0</v>
      </c>
      <c r="AW22" s="58">
        <f>(('Female Inactive'!$K22+'Female Barely'!$K22+'Female Somewhat'!$K22+'Female Active'!$K22+'Female Highly'!$K22)*'Diabetes Epi'!BX75)/('Female Inactive'!$K22*'Diabetes Epi'!$BZ75+'Female Barely'!$K22*'Diabetes Epi'!$CA75+'Female Somewhat'!$K22*'Diabetes Epi'!$CB75+'Female Active'!$K22*'Diabetes Epi'!$CC75+'Female Highly'!$K22*'Diabetes Epi'!$CD75)</f>
        <v>1.8040151705304829E-3</v>
      </c>
      <c r="AX22" s="58">
        <f>(('Female Inactive'!$K22+'Female Barely'!$K22+'Female Somewhat'!$K22+'Female Active'!$K22+'Female Highly'!$K22)*'Diabetes Epi'!BY75)/('Female Inactive'!$K22*'Diabetes Epi'!$BZ75+'Female Barely'!$K22*'Diabetes Epi'!$CA75+'Female Somewhat'!$K22*'Diabetes Epi'!$CB75+'Female Active'!$K22*'Diabetes Epi'!$CC75+'Female Highly'!$K22*'Diabetes Epi'!$CD75)</f>
        <v>0</v>
      </c>
      <c r="AY22" s="58">
        <f t="shared" si="30"/>
        <v>1.8023889132406934E-3</v>
      </c>
      <c r="AZ22" s="58">
        <f t="shared" si="30"/>
        <v>0</v>
      </c>
      <c r="BA22" s="58">
        <f t="shared" si="24"/>
        <v>1.184108735308116E-2</v>
      </c>
    </row>
    <row r="23" spans="1:53">
      <c r="A23" s="58">
        <v>25</v>
      </c>
      <c r="B23" s="58">
        <f>'ACM Rates'!T36-(SUM(C23:H23))</f>
        <v>2.9999999999999997E-4</v>
      </c>
      <c r="C23" s="58">
        <f t="shared" si="4"/>
        <v>0</v>
      </c>
      <c r="D23" s="58">
        <f t="shared" si="5"/>
        <v>0</v>
      </c>
      <c r="E23" s="58">
        <f t="shared" si="6"/>
        <v>0</v>
      </c>
      <c r="F23" s="58">
        <f t="shared" si="7"/>
        <v>0</v>
      </c>
      <c r="G23" s="58">
        <f t="shared" si="8"/>
        <v>0</v>
      </c>
      <c r="H23" s="58">
        <f t="shared" si="9"/>
        <v>0</v>
      </c>
      <c r="I23" s="58">
        <f t="shared" si="0"/>
        <v>2.9999999999999997E-4</v>
      </c>
      <c r="J23" s="58">
        <f t="shared" si="1"/>
        <v>2.999550044996413E-4</v>
      </c>
      <c r="K23" s="58">
        <f t="shared" si="17"/>
        <v>9987.3447028023129</v>
      </c>
      <c r="L23" s="58">
        <f t="shared" si="18"/>
        <v>2.9957540252685364</v>
      </c>
      <c r="M23" s="58">
        <f t="shared" si="10"/>
        <v>9985.8468257896784</v>
      </c>
      <c r="N23" s="58">
        <f t="shared" si="11"/>
        <v>598796.25191374833</v>
      </c>
      <c r="O23" s="58">
        <f t="shared" si="12"/>
        <v>59.955500659322816</v>
      </c>
      <c r="Q23" s="58">
        <f>'Quintile Functions'!$DU31</f>
        <v>23.011674999999968</v>
      </c>
      <c r="S23" s="58">
        <f>(('Female Inactive'!$K23+'Female Barely'!$K23+'Female Somewhat'!$K23+'Female Active'!$K23+'Female Highly'!$K23)*'MI Epi'!DE41)/('Female Inactive'!$K23*'MI Epi'!$DG41+'Female Barely'!$K23*'MI Epi'!$DH41+'Female Somewhat'!$K23*'MI Epi'!$DI41+'Female Active'!$K23*'MI Epi'!$DJ41+'Female Highly'!$K23*'MI Epi'!$DK41)</f>
        <v>0</v>
      </c>
      <c r="T23" s="58">
        <f>(('Female Inactive'!$K23+'Female Barely'!$K23+'Female Somewhat'!$K23+'Female Active'!$K23+'Female Highly'!$K23)*'MI Epi'!DF41)/('Female Inactive'!$K23*'MI Epi'!$DG41+'Female Barely'!$K23*'MI Epi'!$DH41+'Female Somewhat'!$K23*'MI Epi'!$DI41+'Female Active'!$K23*'MI Epi'!$DJ41+'Female Highly'!$K23*'MI Epi'!$DK41)</f>
        <v>0</v>
      </c>
      <c r="U23" s="58">
        <f t="shared" si="13"/>
        <v>0</v>
      </c>
      <c r="V23" s="58">
        <f t="shared" si="13"/>
        <v>0</v>
      </c>
      <c r="W23" s="58">
        <f t="shared" si="19"/>
        <v>0</v>
      </c>
      <c r="Y23" s="58">
        <f>(('Female Inactive'!$K23+'Female Barely'!$K23+'Female Somewhat'!$K23+'Female Active'!$K23+'Female Highly'!$K23)*'Stroke Epi'!CT49)/('Female Inactive'!$K23*'Stroke Epi'!$CV49+'Female Barely'!$K23*'Stroke Epi'!$CW49+'Female Somewhat'!$K23*'Stroke Epi'!$CX49+'Female Active'!$K23*'Stroke Epi'!$CY49+'Female Highly'!$K23*'Stroke Epi'!$CZ49)</f>
        <v>0</v>
      </c>
      <c r="Z23" s="58">
        <f>(('Female Inactive'!$K23+'Female Barely'!$K23+'Female Somewhat'!$K23+'Female Active'!$K23+'Female Highly'!$K23)*'Stroke Epi'!CU49)/('Female Inactive'!$K23*'Stroke Epi'!$CV49+'Female Barely'!$K23*'Stroke Epi'!$CW49+'Female Somewhat'!$K23*'Stroke Epi'!$CX49+'Female Active'!$K23*'Stroke Epi'!$CY49+'Female Highly'!$K23*'Stroke Epi'!$CZ49)</f>
        <v>0</v>
      </c>
      <c r="AA23" s="58">
        <f t="shared" si="14"/>
        <v>0</v>
      </c>
      <c r="AB23" s="58">
        <f t="shared" si="14"/>
        <v>0</v>
      </c>
      <c r="AC23" s="58">
        <f t="shared" si="20"/>
        <v>-1.2344301036491085E-3</v>
      </c>
      <c r="AE23" s="58">
        <f>(('Female Inactive'!$K23+'Female Barely'!$K23+'Female Somewhat'!$K23+'Female Active'!$K23+'Female Highly'!$K23)*'Bowel Cancer Epi'!CQ66)/('Female Inactive'!$K23*'Bowel Cancer Epi'!$CS66+'Female Barely'!$K23*'Bowel Cancer Epi'!$CT66+'Female Somewhat'!$K23*'Bowel Cancer Epi'!$CU66+'Female Active'!$K23*'Bowel Cancer Epi'!$CV66+'Female Highly'!$K23*'Bowel Cancer Epi'!$CW66)</f>
        <v>0</v>
      </c>
      <c r="AF23" s="58">
        <f>(('Female Inactive'!$K23+'Female Barely'!$K23+'Female Somewhat'!$K23+'Female Active'!$K23+'Female Highly'!$K23)*'Bowel Cancer Epi'!CR66)/('Female Inactive'!$K23*'Bowel Cancer Epi'!$CS66+'Female Barely'!$K23*'Bowel Cancer Epi'!$CT66+'Female Somewhat'!$K23*'Bowel Cancer Epi'!$CU66+'Female Active'!$K23*'Bowel Cancer Epi'!$CV66+'Female Highly'!$K23*'Bowel Cancer Epi'!$CW66)</f>
        <v>0</v>
      </c>
      <c r="AG23" s="58">
        <f t="shared" si="25"/>
        <v>0</v>
      </c>
      <c r="AH23" s="58">
        <f t="shared" si="25"/>
        <v>0</v>
      </c>
      <c r="AI23" s="58">
        <f t="shared" si="21"/>
        <v>0</v>
      </c>
      <c r="AK23" s="58">
        <f>(('Female Inactive'!$K23+'Female Barely'!$K23+'Female Somewhat'!$K23+'Female Active'!$K23+'Female Highly'!$K23)*'Breast Cancer Epi'!BE64)/('Female Inactive'!$K23*'Breast Cancer Epi'!$BG64+'Female Barely'!$K23*'Breast Cancer Epi'!$BH64+'Female Somewhat'!$K23*'Breast Cancer Epi'!$BI64+'Female Active'!$K23*'Breast Cancer Epi'!$BJ64+'Female Highly'!$K23*'Breast Cancer Epi'!$BK64)</f>
        <v>1.0607554609416481E-4</v>
      </c>
      <c r="AL23" s="58">
        <f>(('Female Inactive'!$K23+'Female Barely'!$K23+'Female Somewhat'!$K23+'Female Active'!$K23+'Female Highly'!$K23)*'Breast Cancer Epi'!BF64)/('Female Inactive'!$K23*'Breast Cancer Epi'!$BG64+'Female Barely'!$K23*'Breast Cancer Epi'!$BH64+'Female Somewhat'!$K23*'Breast Cancer Epi'!$BI64+'Female Active'!$K23*'Breast Cancer Epi'!$BJ64+'Female Highly'!$K23*'Breast Cancer Epi'!$BK64)</f>
        <v>0</v>
      </c>
      <c r="AM23" s="58">
        <f t="shared" si="26"/>
        <v>1.0606992028239226E-4</v>
      </c>
      <c r="AN23" s="58">
        <f t="shared" si="28"/>
        <v>0</v>
      </c>
      <c r="AO23" s="58">
        <f t="shared" si="22"/>
        <v>0</v>
      </c>
      <c r="AQ23" s="58">
        <f>(('Female Inactive'!$K23+'Female Barely'!$K23+'Female Somewhat'!$K23+'Female Active'!$K23+'Female Highly'!$K23)*'Uterine Cancer Epi'!AW46)/('Female Inactive'!$K23*'Uterine Cancer Epi'!$AY46+'Female Barely'!$K23*'Uterine Cancer Epi'!$AZ46+'Female Somewhat'!$K23*'Uterine Cancer Epi'!$BA46+'Female Active'!$K23*'Uterine Cancer Epi'!$BB46+'Female Highly'!$K23*'Uterine Cancer Epi'!$BC46)</f>
        <v>0</v>
      </c>
      <c r="AR23" s="58">
        <f>(('Female Inactive'!$K23+'Female Barely'!$K23+'Female Somewhat'!$K23+'Female Active'!$K23+'Female Highly'!$K23)*'Uterine Cancer Epi'!AX46)/('Female Inactive'!$K23*'Uterine Cancer Epi'!$AY46+'Female Barely'!$K23*'Uterine Cancer Epi'!$AZ46+'Female Somewhat'!$K23*'Uterine Cancer Epi'!$BA46+'Female Active'!$K23*'Uterine Cancer Epi'!$BB46+'Female Highly'!$K23*'Uterine Cancer Epi'!$BC46)</f>
        <v>0</v>
      </c>
      <c r="AS23" s="58">
        <f t="shared" si="27"/>
        <v>0</v>
      </c>
      <c r="AT23" s="58">
        <f t="shared" si="29"/>
        <v>0</v>
      </c>
      <c r="AU23" s="58">
        <f t="shared" si="23"/>
        <v>0</v>
      </c>
      <c r="AW23" s="58">
        <f>(('Female Inactive'!$K23+'Female Barely'!$K23+'Female Somewhat'!$K23+'Female Active'!$K23+'Female Highly'!$K23)*'Diabetes Epi'!BX76)/('Female Inactive'!$K23*'Diabetes Epi'!$BZ76+'Female Barely'!$K23*'Diabetes Epi'!$CA76+'Female Somewhat'!$K23*'Diabetes Epi'!$CB76+'Female Active'!$K23*'Diabetes Epi'!$CC76+'Female Highly'!$K23*'Diabetes Epi'!$CD76)</f>
        <v>2.4228996039572671E-3</v>
      </c>
      <c r="AX23" s="58">
        <f>(('Female Inactive'!$K23+'Female Barely'!$K23+'Female Somewhat'!$K23+'Female Active'!$K23+'Female Highly'!$K23)*'Diabetes Epi'!BY76)/('Female Inactive'!$K23*'Diabetes Epi'!$BZ76+'Female Barely'!$K23*'Diabetes Epi'!$CA76+'Female Somewhat'!$K23*'Diabetes Epi'!$CB76+'Female Active'!$K23*'Diabetes Epi'!$CC76+'Female Highly'!$K23*'Diabetes Epi'!$CD76)</f>
        <v>0</v>
      </c>
      <c r="AY23" s="58">
        <f t="shared" si="30"/>
        <v>2.4199667518587376E-3</v>
      </c>
      <c r="AZ23" s="58">
        <f t="shared" si="30"/>
        <v>0</v>
      </c>
      <c r="BA23" s="58">
        <f t="shared" si="24"/>
        <v>1.3622134021755945E-2</v>
      </c>
    </row>
    <row r="24" spans="1:53">
      <c r="A24" s="58">
        <v>26</v>
      </c>
      <c r="B24" s="58">
        <f>'ACM Rates'!T37-(SUM(C24:H24))</f>
        <v>2.9999999999999997E-4</v>
      </c>
      <c r="C24" s="58">
        <f t="shared" si="4"/>
        <v>0</v>
      </c>
      <c r="D24" s="58">
        <f t="shared" si="5"/>
        <v>0</v>
      </c>
      <c r="E24" s="58">
        <f t="shared" si="6"/>
        <v>0</v>
      </c>
      <c r="F24" s="58">
        <f t="shared" si="7"/>
        <v>0</v>
      </c>
      <c r="G24" s="58">
        <f t="shared" si="8"/>
        <v>0</v>
      </c>
      <c r="H24" s="58">
        <f t="shared" si="9"/>
        <v>0</v>
      </c>
      <c r="I24" s="58">
        <f t="shared" si="0"/>
        <v>2.9999999999999997E-4</v>
      </c>
      <c r="J24" s="58">
        <f t="shared" si="1"/>
        <v>2.999550044996413E-4</v>
      </c>
      <c r="K24" s="58">
        <f t="shared" si="17"/>
        <v>9984.3489487770439</v>
      </c>
      <c r="L24" s="58">
        <f t="shared" si="18"/>
        <v>2.9948554338564071</v>
      </c>
      <c r="M24" s="58">
        <f t="shared" si="10"/>
        <v>9982.8515210601145</v>
      </c>
      <c r="N24" s="58">
        <f t="shared" si="11"/>
        <v>588813.40039268823</v>
      </c>
      <c r="O24" s="58">
        <f t="shared" si="12"/>
        <v>58.97363998529022</v>
      </c>
      <c r="Q24" s="58">
        <f>'Quintile Functions'!$DU32</f>
        <v>22.784531199999961</v>
      </c>
      <c r="S24" s="58">
        <f>(('Female Inactive'!$K24+'Female Barely'!$K24+'Female Somewhat'!$K24+'Female Active'!$K24+'Female Highly'!$K24)*'MI Epi'!DE42)/('Female Inactive'!$K24*'MI Epi'!$DG42+'Female Barely'!$K24*'MI Epi'!$DH42+'Female Somewhat'!$K24*'MI Epi'!$DI42+'Female Active'!$K24*'MI Epi'!$DJ42+'Female Highly'!$K24*'MI Epi'!$DK42)</f>
        <v>0</v>
      </c>
      <c r="T24" s="58">
        <f>(('Female Inactive'!$K24+'Female Barely'!$K24+'Female Somewhat'!$K24+'Female Active'!$K24+'Female Highly'!$K24)*'MI Epi'!DF42)/('Female Inactive'!$K24*'MI Epi'!$DG42+'Female Barely'!$K24*'MI Epi'!$DH42+'Female Somewhat'!$K24*'MI Epi'!$DI42+'Female Active'!$K24*'MI Epi'!$DJ42+'Female Highly'!$K24*'MI Epi'!$DK42)</f>
        <v>0</v>
      </c>
      <c r="U24" s="58">
        <f t="shared" si="13"/>
        <v>0</v>
      </c>
      <c r="V24" s="58">
        <f t="shared" si="13"/>
        <v>0</v>
      </c>
      <c r="W24" s="58">
        <f t="shared" si="19"/>
        <v>0</v>
      </c>
      <c r="Y24" s="58">
        <f>(('Female Inactive'!$K24+'Female Barely'!$K24+'Female Somewhat'!$K24+'Female Active'!$K24+'Female Highly'!$K24)*'Stroke Epi'!CT50)/('Female Inactive'!$K24*'Stroke Epi'!$CV50+'Female Barely'!$K24*'Stroke Epi'!$CW50+'Female Somewhat'!$K24*'Stroke Epi'!$CX50+'Female Active'!$K24*'Stroke Epi'!$CY50+'Female Highly'!$K24*'Stroke Epi'!$CZ50)</f>
        <v>0</v>
      </c>
      <c r="Z24" s="58">
        <f>(('Female Inactive'!$K24+'Female Barely'!$K24+'Female Somewhat'!$K24+'Female Active'!$K24+'Female Highly'!$K24)*'Stroke Epi'!CU50)/('Female Inactive'!$K24*'Stroke Epi'!$CV50+'Female Barely'!$K24*'Stroke Epi'!$CW50+'Female Somewhat'!$K24*'Stroke Epi'!$CX50+'Female Active'!$K24*'Stroke Epi'!$CY50+'Female Highly'!$K24*'Stroke Epi'!$CZ50)</f>
        <v>0</v>
      </c>
      <c r="AA24" s="58">
        <f t="shared" si="14"/>
        <v>0</v>
      </c>
      <c r="AB24" s="58">
        <f t="shared" si="14"/>
        <v>0</v>
      </c>
      <c r="AC24" s="58">
        <f t="shared" si="20"/>
        <v>-1.2344301036491085E-3</v>
      </c>
      <c r="AE24" s="58">
        <f>(('Female Inactive'!$K24+'Female Barely'!$K24+'Female Somewhat'!$K24+'Female Active'!$K24+'Female Highly'!$K24)*'Bowel Cancer Epi'!CQ67)/('Female Inactive'!$K24*'Bowel Cancer Epi'!$CS67+'Female Barely'!$K24*'Bowel Cancer Epi'!$CT67+'Female Somewhat'!$K24*'Bowel Cancer Epi'!$CU67+'Female Active'!$K24*'Bowel Cancer Epi'!$CV67+'Female Highly'!$K24*'Bowel Cancer Epi'!$CW67)</f>
        <v>0</v>
      </c>
      <c r="AF24" s="58">
        <f>(('Female Inactive'!$K24+'Female Barely'!$K24+'Female Somewhat'!$K24+'Female Active'!$K24+'Female Highly'!$K24)*'Bowel Cancer Epi'!CR67)/('Female Inactive'!$K24*'Bowel Cancer Epi'!$CS67+'Female Barely'!$K24*'Bowel Cancer Epi'!$CT67+'Female Somewhat'!$K24*'Bowel Cancer Epi'!$CU67+'Female Active'!$K24*'Bowel Cancer Epi'!$CV67+'Female Highly'!$K24*'Bowel Cancer Epi'!$CW67)</f>
        <v>0</v>
      </c>
      <c r="AG24" s="58">
        <f t="shared" si="25"/>
        <v>0</v>
      </c>
      <c r="AH24" s="58">
        <f t="shared" si="25"/>
        <v>0</v>
      </c>
      <c r="AI24" s="58">
        <f t="shared" si="21"/>
        <v>0</v>
      </c>
      <c r="AK24" s="58">
        <f>(('Female Inactive'!$K24+'Female Barely'!$K24+'Female Somewhat'!$K24+'Female Active'!$K24+'Female Highly'!$K24)*'Breast Cancer Epi'!BE65)/('Female Inactive'!$K24*'Breast Cancer Epi'!$BG65+'Female Barely'!$K24*'Breast Cancer Epi'!$BH65+'Female Somewhat'!$K24*'Breast Cancer Epi'!$BI65+'Female Active'!$K24*'Breast Cancer Epi'!$BJ65+'Female Highly'!$K24*'Breast Cancer Epi'!$BK65)</f>
        <v>1.0616141175230361E-4</v>
      </c>
      <c r="AL24" s="58">
        <f>(('Female Inactive'!$K24+'Female Barely'!$K24+'Female Somewhat'!$K24+'Female Active'!$K24+'Female Highly'!$K24)*'Breast Cancer Epi'!BF65)/('Female Inactive'!$K24*'Breast Cancer Epi'!$BG65+'Female Barely'!$K24*'Breast Cancer Epi'!$BH65+'Female Somewhat'!$K24*'Breast Cancer Epi'!$BI65+'Female Active'!$K24*'Breast Cancer Epi'!$BJ65+'Female Highly'!$K24*'Breast Cancer Epi'!$BK65)</f>
        <v>0</v>
      </c>
      <c r="AM24" s="58">
        <f t="shared" si="26"/>
        <v>1.061557768290422E-4</v>
      </c>
      <c r="AN24" s="58">
        <f t="shared" si="28"/>
        <v>0</v>
      </c>
      <c r="AO24" s="58">
        <f t="shared" si="22"/>
        <v>1.0606992028239226E-4</v>
      </c>
      <c r="AQ24" s="58">
        <f>(('Female Inactive'!$K24+'Female Barely'!$K24+'Female Somewhat'!$K24+'Female Active'!$K24+'Female Highly'!$K24)*'Uterine Cancer Epi'!AW47)/('Female Inactive'!$K24*'Uterine Cancer Epi'!$AY47+'Female Barely'!$K24*'Uterine Cancer Epi'!$AZ47+'Female Somewhat'!$K24*'Uterine Cancer Epi'!$BA47+'Female Active'!$K24*'Uterine Cancer Epi'!$BB47+'Female Highly'!$K24*'Uterine Cancer Epi'!$BC47)</f>
        <v>0</v>
      </c>
      <c r="AR24" s="58">
        <f>(('Female Inactive'!$K24+'Female Barely'!$K24+'Female Somewhat'!$K24+'Female Active'!$K24+'Female Highly'!$K24)*'Uterine Cancer Epi'!AX47)/('Female Inactive'!$K24*'Uterine Cancer Epi'!$AY47+'Female Barely'!$K24*'Uterine Cancer Epi'!$AZ47+'Female Somewhat'!$K24*'Uterine Cancer Epi'!$BA47+'Female Active'!$K24*'Uterine Cancer Epi'!$BB47+'Female Highly'!$K24*'Uterine Cancer Epi'!$BC47)</f>
        <v>0</v>
      </c>
      <c r="AS24" s="58">
        <f t="shared" si="27"/>
        <v>0</v>
      </c>
      <c r="AT24" s="58">
        <f t="shared" si="29"/>
        <v>0</v>
      </c>
      <c r="AU24" s="58">
        <f t="shared" si="23"/>
        <v>0</v>
      </c>
      <c r="AW24" s="58">
        <f>(('Female Inactive'!$K24+'Female Barely'!$K24+'Female Somewhat'!$K24+'Female Active'!$K24+'Female Highly'!$K24)*'Diabetes Epi'!BX77)/('Female Inactive'!$K24*'Diabetes Epi'!$BZ77+'Female Barely'!$K24*'Diabetes Epi'!$CA77+'Female Somewhat'!$K24*'Diabetes Epi'!$CB77+'Female Active'!$K24*'Diabetes Epi'!$CC77+'Female Highly'!$K24*'Diabetes Epi'!$CD77)</f>
        <v>2.4391262340310344E-3</v>
      </c>
      <c r="AX24" s="58">
        <f>(('Female Inactive'!$K24+'Female Barely'!$K24+'Female Somewhat'!$K24+'Female Active'!$K24+'Female Highly'!$K24)*'Diabetes Epi'!BY77)/('Female Inactive'!$K24*'Diabetes Epi'!$BZ77+'Female Barely'!$K24*'Diabetes Epi'!$CA77+'Female Somewhat'!$K24*'Diabetes Epi'!$CB77+'Female Active'!$K24*'Diabetes Epi'!$CC77+'Female Highly'!$K24*'Diabetes Epi'!$CD77)</f>
        <v>0</v>
      </c>
      <c r="AY24" s="58">
        <f t="shared" si="30"/>
        <v>2.4361539826948109E-3</v>
      </c>
      <c r="AZ24" s="58">
        <f t="shared" si="30"/>
        <v>0</v>
      </c>
      <c r="BA24" s="58">
        <f t="shared" si="24"/>
        <v>1.6009135662192669E-2</v>
      </c>
    </row>
    <row r="25" spans="1:53">
      <c r="A25" s="58">
        <v>27</v>
      </c>
      <c r="B25" s="58">
        <f>'ACM Rates'!T38-(SUM(C25:H25))</f>
        <v>2.9999999999999997E-4</v>
      </c>
      <c r="C25" s="58">
        <f t="shared" si="4"/>
        <v>0</v>
      </c>
      <c r="D25" s="58">
        <f t="shared" si="5"/>
        <v>0</v>
      </c>
      <c r="E25" s="58">
        <f t="shared" si="6"/>
        <v>0</v>
      </c>
      <c r="F25" s="58">
        <f t="shared" si="7"/>
        <v>0</v>
      </c>
      <c r="G25" s="58">
        <f t="shared" si="8"/>
        <v>0</v>
      </c>
      <c r="H25" s="58">
        <f t="shared" si="9"/>
        <v>0</v>
      </c>
      <c r="I25" s="58">
        <f t="shared" si="0"/>
        <v>2.9999999999999997E-4</v>
      </c>
      <c r="J25" s="58">
        <f t="shared" si="1"/>
        <v>2.999550044996413E-4</v>
      </c>
      <c r="K25" s="58">
        <f t="shared" si="17"/>
        <v>9981.3540933431868</v>
      </c>
      <c r="L25" s="58">
        <f t="shared" si="18"/>
        <v>2.9939571119812687</v>
      </c>
      <c r="M25" s="58">
        <f t="shared" si="10"/>
        <v>9979.8571147871953</v>
      </c>
      <c r="N25" s="58">
        <f t="shared" si="11"/>
        <v>578833.54327790102</v>
      </c>
      <c r="O25" s="58">
        <f t="shared" si="12"/>
        <v>57.991484708867254</v>
      </c>
      <c r="Q25" s="58">
        <f>'Quintile Functions'!$DU33</f>
        <v>22.902649799999963</v>
      </c>
      <c r="S25" s="58">
        <f>(('Female Inactive'!$K25+'Female Barely'!$K25+'Female Somewhat'!$K25+'Female Active'!$K25+'Female Highly'!$K25)*'MI Epi'!DE43)/('Female Inactive'!$K25*'MI Epi'!$DG43+'Female Barely'!$K25*'MI Epi'!$DH43+'Female Somewhat'!$K25*'MI Epi'!$DI43+'Female Active'!$K25*'MI Epi'!$DJ43+'Female Highly'!$K25*'MI Epi'!$DK43)</f>
        <v>0</v>
      </c>
      <c r="T25" s="58">
        <f>(('Female Inactive'!$K25+'Female Barely'!$K25+'Female Somewhat'!$K25+'Female Active'!$K25+'Female Highly'!$K25)*'MI Epi'!DF43)/('Female Inactive'!$K25*'MI Epi'!$DG43+'Female Barely'!$K25*'MI Epi'!$DH43+'Female Somewhat'!$K25*'MI Epi'!$DI43+'Female Active'!$K25*'MI Epi'!$DJ43+'Female Highly'!$K25*'MI Epi'!$DK43)</f>
        <v>0</v>
      </c>
      <c r="U25" s="58">
        <f t="shared" si="13"/>
        <v>0</v>
      </c>
      <c r="V25" s="58">
        <f t="shared" si="13"/>
        <v>0</v>
      </c>
      <c r="W25" s="58">
        <f t="shared" si="19"/>
        <v>0</v>
      </c>
      <c r="Y25" s="58">
        <f>(('Female Inactive'!$K25+'Female Barely'!$K25+'Female Somewhat'!$K25+'Female Active'!$K25+'Female Highly'!$K25)*'Stroke Epi'!CT51)/('Female Inactive'!$K25*'Stroke Epi'!$CV51+'Female Barely'!$K25*'Stroke Epi'!$CW51+'Female Somewhat'!$K25*'Stroke Epi'!$CX51+'Female Active'!$K25*'Stroke Epi'!$CY51+'Female Highly'!$K25*'Stroke Epi'!$CZ51)</f>
        <v>0</v>
      </c>
      <c r="Z25" s="58">
        <f>(('Female Inactive'!$K25+'Female Barely'!$K25+'Female Somewhat'!$K25+'Female Active'!$K25+'Female Highly'!$K25)*'Stroke Epi'!CU51)/('Female Inactive'!$K25*'Stroke Epi'!$CV51+'Female Barely'!$K25*'Stroke Epi'!$CW51+'Female Somewhat'!$K25*'Stroke Epi'!$CX51+'Female Active'!$K25*'Stroke Epi'!$CY51+'Female Highly'!$K25*'Stroke Epi'!$CZ51)</f>
        <v>0</v>
      </c>
      <c r="AA25" s="58">
        <f t="shared" si="14"/>
        <v>0</v>
      </c>
      <c r="AB25" s="58">
        <f t="shared" si="14"/>
        <v>0</v>
      </c>
      <c r="AC25" s="58">
        <f t="shared" si="20"/>
        <v>-1.2344301036491085E-3</v>
      </c>
      <c r="AE25" s="58">
        <f>(('Female Inactive'!$K25+'Female Barely'!$K25+'Female Somewhat'!$K25+'Female Active'!$K25+'Female Highly'!$K25)*'Bowel Cancer Epi'!CQ68)/('Female Inactive'!$K25*'Bowel Cancer Epi'!$CS68+'Female Barely'!$K25*'Bowel Cancer Epi'!$CT68+'Female Somewhat'!$K25*'Bowel Cancer Epi'!$CU68+'Female Active'!$K25*'Bowel Cancer Epi'!$CV68+'Female Highly'!$K25*'Bowel Cancer Epi'!$CW68)</f>
        <v>0</v>
      </c>
      <c r="AF25" s="58">
        <f>(('Female Inactive'!$K25+'Female Barely'!$K25+'Female Somewhat'!$K25+'Female Active'!$K25+'Female Highly'!$K25)*'Bowel Cancer Epi'!CR68)/('Female Inactive'!$K25*'Bowel Cancer Epi'!$CS68+'Female Barely'!$K25*'Bowel Cancer Epi'!$CT68+'Female Somewhat'!$K25*'Bowel Cancer Epi'!$CU68+'Female Active'!$K25*'Bowel Cancer Epi'!$CV68+'Female Highly'!$K25*'Bowel Cancer Epi'!$CW68)</f>
        <v>0</v>
      </c>
      <c r="AG25" s="58">
        <f t="shared" si="25"/>
        <v>0</v>
      </c>
      <c r="AH25" s="58">
        <f t="shared" si="25"/>
        <v>0</v>
      </c>
      <c r="AI25" s="58">
        <f t="shared" si="21"/>
        <v>0</v>
      </c>
      <c r="AK25" s="58">
        <f>(('Female Inactive'!$K25+'Female Barely'!$K25+'Female Somewhat'!$K25+'Female Active'!$K25+'Female Highly'!$K25)*'Breast Cancer Epi'!BE66)/('Female Inactive'!$K25*'Breast Cancer Epi'!$BG66+'Female Barely'!$K25*'Breast Cancer Epi'!$BH66+'Female Somewhat'!$K25*'Breast Cancer Epi'!$BI66+'Female Active'!$K25*'Breast Cancer Epi'!$BJ66+'Female Highly'!$K25*'Breast Cancer Epi'!$BK66)</f>
        <v>1.0623584002654984E-4</v>
      </c>
      <c r="AL25" s="58">
        <f>(('Female Inactive'!$K25+'Female Barely'!$K25+'Female Somewhat'!$K25+'Female Active'!$K25+'Female Highly'!$K25)*'Breast Cancer Epi'!BF66)/('Female Inactive'!$K25*'Breast Cancer Epi'!$BG66+'Female Barely'!$K25*'Breast Cancer Epi'!$BH66+'Female Somewhat'!$K25*'Breast Cancer Epi'!$BI66+'Female Active'!$K25*'Breast Cancer Epi'!$BJ66+'Female Highly'!$K25*'Breast Cancer Epi'!$BK66)</f>
        <v>0</v>
      </c>
      <c r="AM25" s="58">
        <f t="shared" si="26"/>
        <v>1.0623019719957494E-4</v>
      </c>
      <c r="AN25" s="58">
        <f t="shared" si="28"/>
        <v>0</v>
      </c>
      <c r="AO25" s="58">
        <f t="shared" si="22"/>
        <v>2.1221443717664868E-4</v>
      </c>
      <c r="AQ25" s="58">
        <f>(('Female Inactive'!$K25+'Female Barely'!$K25+'Female Somewhat'!$K25+'Female Active'!$K25+'Female Highly'!$K25)*'Uterine Cancer Epi'!AW48)/('Female Inactive'!$K25*'Uterine Cancer Epi'!$AY48+'Female Barely'!$K25*'Uterine Cancer Epi'!$AZ48+'Female Somewhat'!$K25*'Uterine Cancer Epi'!$BA48+'Female Active'!$K25*'Uterine Cancer Epi'!$BB48+'Female Highly'!$K25*'Uterine Cancer Epi'!$BC48)</f>
        <v>0</v>
      </c>
      <c r="AR25" s="58">
        <f>(('Female Inactive'!$K25+'Female Barely'!$K25+'Female Somewhat'!$K25+'Female Active'!$K25+'Female Highly'!$K25)*'Uterine Cancer Epi'!AX48)/('Female Inactive'!$K25*'Uterine Cancer Epi'!$AY48+'Female Barely'!$K25*'Uterine Cancer Epi'!$AZ48+'Female Somewhat'!$K25*'Uterine Cancer Epi'!$BA48+'Female Active'!$K25*'Uterine Cancer Epi'!$BB48+'Female Highly'!$K25*'Uterine Cancer Epi'!$BC48)</f>
        <v>0</v>
      </c>
      <c r="AS25" s="58">
        <f t="shared" si="27"/>
        <v>0</v>
      </c>
      <c r="AT25" s="58">
        <f t="shared" si="29"/>
        <v>0</v>
      </c>
      <c r="AU25" s="58">
        <f t="shared" si="23"/>
        <v>0</v>
      </c>
      <c r="AW25" s="58">
        <f>(('Female Inactive'!$K25+'Female Barely'!$K25+'Female Somewhat'!$K25+'Female Active'!$K25+'Female Highly'!$K25)*'Diabetes Epi'!BX78)/('Female Inactive'!$K25*'Diabetes Epi'!$BZ78+'Female Barely'!$K25*'Diabetes Epi'!$CA78+'Female Somewhat'!$K25*'Diabetes Epi'!$CB78+'Female Active'!$K25*'Diabetes Epi'!$CC78+'Female Highly'!$K25*'Diabetes Epi'!$CD78)</f>
        <v>2.4540133001717977E-3</v>
      </c>
      <c r="AX25" s="58">
        <f>(('Female Inactive'!$K25+'Female Barely'!$K25+'Female Somewhat'!$K25+'Female Active'!$K25+'Female Highly'!$K25)*'Diabetes Epi'!BY78)/('Female Inactive'!$K25*'Diabetes Epi'!$BZ78+'Female Barely'!$K25*'Diabetes Epi'!$CA78+'Female Somewhat'!$K25*'Diabetes Epi'!$CB78+'Female Active'!$K25*'Diabetes Epi'!$CC78+'Female Highly'!$K25*'Diabetes Epi'!$CD78)</f>
        <v>0</v>
      </c>
      <c r="AY25" s="58">
        <f t="shared" si="30"/>
        <v>2.4510046711082589E-3</v>
      </c>
      <c r="AZ25" s="58">
        <f t="shared" si="30"/>
        <v>0</v>
      </c>
      <c r="BA25" s="58">
        <f t="shared" si="24"/>
        <v>1.8406288925284529E-2</v>
      </c>
    </row>
    <row r="26" spans="1:53">
      <c r="A26" s="58">
        <v>28</v>
      </c>
      <c r="B26" s="58">
        <f>'ACM Rates'!T39-(SUM(C26:H26))</f>
        <v>2.9999999999999997E-4</v>
      </c>
      <c r="C26" s="58">
        <f t="shared" si="4"/>
        <v>0</v>
      </c>
      <c r="D26" s="58">
        <f t="shared" si="5"/>
        <v>0</v>
      </c>
      <c r="E26" s="58">
        <f t="shared" si="6"/>
        <v>0</v>
      </c>
      <c r="F26" s="58">
        <f t="shared" si="7"/>
        <v>0</v>
      </c>
      <c r="G26" s="58">
        <f t="shared" si="8"/>
        <v>0</v>
      </c>
      <c r="H26" s="58">
        <f t="shared" si="9"/>
        <v>0</v>
      </c>
      <c r="I26" s="58">
        <f t="shared" si="0"/>
        <v>2.9999999999999997E-4</v>
      </c>
      <c r="J26" s="58">
        <f t="shared" si="1"/>
        <v>2.999550044996413E-4</v>
      </c>
      <c r="K26" s="58">
        <f t="shared" si="17"/>
        <v>9978.3601362312056</v>
      </c>
      <c r="L26" s="58">
        <f t="shared" si="18"/>
        <v>2.9930590595622726</v>
      </c>
      <c r="M26" s="58">
        <f t="shared" si="10"/>
        <v>9976.8636067014231</v>
      </c>
      <c r="N26" s="58">
        <f t="shared" si="11"/>
        <v>568856.67967119964</v>
      </c>
      <c r="O26" s="58">
        <f t="shared" si="12"/>
        <v>57.00903474165996</v>
      </c>
      <c r="Q26" s="58">
        <f>'Quintile Functions'!$DU34</f>
        <v>23.338880799999927</v>
      </c>
      <c r="S26" s="58">
        <f>(('Female Inactive'!$K26+'Female Barely'!$K26+'Female Somewhat'!$K26+'Female Active'!$K26+'Female Highly'!$K26)*'MI Epi'!DE44)/('Female Inactive'!$K26*'MI Epi'!$DG44+'Female Barely'!$K26*'MI Epi'!$DH44+'Female Somewhat'!$K26*'MI Epi'!$DI44+'Female Active'!$K26*'MI Epi'!$DJ44+'Female Highly'!$K26*'MI Epi'!$DK44)</f>
        <v>0</v>
      </c>
      <c r="T26" s="58">
        <f>(('Female Inactive'!$K26+'Female Barely'!$K26+'Female Somewhat'!$K26+'Female Active'!$K26+'Female Highly'!$K26)*'MI Epi'!DF44)/('Female Inactive'!$K26*'MI Epi'!$DG44+'Female Barely'!$K26*'MI Epi'!$DH44+'Female Somewhat'!$K26*'MI Epi'!$DI44+'Female Active'!$K26*'MI Epi'!$DJ44+'Female Highly'!$K26*'MI Epi'!$DK44)</f>
        <v>0</v>
      </c>
      <c r="U26" s="58">
        <f t="shared" si="13"/>
        <v>0</v>
      </c>
      <c r="V26" s="58">
        <f t="shared" si="13"/>
        <v>0</v>
      </c>
      <c r="W26" s="58">
        <f t="shared" si="19"/>
        <v>0</v>
      </c>
      <c r="Y26" s="58">
        <f>(('Female Inactive'!$K26+'Female Barely'!$K26+'Female Somewhat'!$K26+'Female Active'!$K26+'Female Highly'!$K26)*'Stroke Epi'!CT52)/('Female Inactive'!$K26*'Stroke Epi'!$CV52+'Female Barely'!$K26*'Stroke Epi'!$CW52+'Female Somewhat'!$K26*'Stroke Epi'!$CX52+'Female Active'!$K26*'Stroke Epi'!$CY52+'Female Highly'!$K26*'Stroke Epi'!$CZ52)</f>
        <v>0</v>
      </c>
      <c r="Z26" s="58">
        <f>(('Female Inactive'!$K26+'Female Barely'!$K26+'Female Somewhat'!$K26+'Female Active'!$K26+'Female Highly'!$K26)*'Stroke Epi'!CU52)/('Female Inactive'!$K26*'Stroke Epi'!$CV52+'Female Barely'!$K26*'Stroke Epi'!$CW52+'Female Somewhat'!$K26*'Stroke Epi'!$CX52+'Female Active'!$K26*'Stroke Epi'!$CY52+'Female Highly'!$K26*'Stroke Epi'!$CZ52)</f>
        <v>0</v>
      </c>
      <c r="AA26" s="58">
        <f t="shared" si="14"/>
        <v>0</v>
      </c>
      <c r="AB26" s="58">
        <f t="shared" si="14"/>
        <v>0</v>
      </c>
      <c r="AC26" s="58">
        <f t="shared" si="20"/>
        <v>-1.2344301036491085E-3</v>
      </c>
      <c r="AE26" s="58">
        <f>(('Female Inactive'!$K26+'Female Barely'!$K26+'Female Somewhat'!$K26+'Female Active'!$K26+'Female Highly'!$K26)*'Bowel Cancer Epi'!CQ69)/('Female Inactive'!$K26*'Bowel Cancer Epi'!$CS69+'Female Barely'!$K26*'Bowel Cancer Epi'!$CT69+'Female Somewhat'!$K26*'Bowel Cancer Epi'!$CU69+'Female Active'!$K26*'Bowel Cancer Epi'!$CV69+'Female Highly'!$K26*'Bowel Cancer Epi'!$CW69)</f>
        <v>0</v>
      </c>
      <c r="AF26" s="58">
        <f>(('Female Inactive'!$K26+'Female Barely'!$K26+'Female Somewhat'!$K26+'Female Active'!$K26+'Female Highly'!$K26)*'Bowel Cancer Epi'!CR69)/('Female Inactive'!$K26*'Bowel Cancer Epi'!$CS69+'Female Barely'!$K26*'Bowel Cancer Epi'!$CT69+'Female Somewhat'!$K26*'Bowel Cancer Epi'!$CU69+'Female Active'!$K26*'Bowel Cancer Epi'!$CV69+'Female Highly'!$K26*'Bowel Cancer Epi'!$CW69)</f>
        <v>0</v>
      </c>
      <c r="AG26" s="58">
        <f t="shared" si="25"/>
        <v>0</v>
      </c>
      <c r="AH26" s="58">
        <f t="shared" si="25"/>
        <v>0</v>
      </c>
      <c r="AI26" s="58">
        <f t="shared" si="21"/>
        <v>0</v>
      </c>
      <c r="AK26" s="58">
        <f>(('Female Inactive'!$K26+'Female Barely'!$K26+'Female Somewhat'!$K26+'Female Active'!$K26+'Female Highly'!$K26)*'Breast Cancer Epi'!BE67)/('Female Inactive'!$K26*'Breast Cancer Epi'!$BG67+'Female Barely'!$K26*'Breast Cancer Epi'!$BH67+'Female Somewhat'!$K26*'Breast Cancer Epi'!$BI67+'Female Active'!$K26*'Breast Cancer Epi'!$BJ67+'Female Highly'!$K26*'Breast Cancer Epi'!$BK67)</f>
        <v>1.0629937753072426E-4</v>
      </c>
      <c r="AL26" s="58">
        <f>(('Female Inactive'!$K26+'Female Barely'!$K26+'Female Somewhat'!$K26+'Female Active'!$K26+'Female Highly'!$K26)*'Breast Cancer Epi'!BF67)/('Female Inactive'!$K26*'Breast Cancer Epi'!$BG67+'Female Barely'!$K26*'Breast Cancer Epi'!$BH67+'Female Somewhat'!$K26*'Breast Cancer Epi'!$BI67+'Female Active'!$K26*'Breast Cancer Epi'!$BJ67+'Female Highly'!$K26*'Breast Cancer Epi'!$BK67)</f>
        <v>0</v>
      </c>
      <c r="AM26" s="58">
        <f t="shared" si="26"/>
        <v>1.0629372795212255E-4</v>
      </c>
      <c r="AN26" s="58">
        <f t="shared" si="28"/>
        <v>0</v>
      </c>
      <c r="AO26" s="58">
        <f t="shared" si="22"/>
        <v>3.1842209079471372E-4</v>
      </c>
      <c r="AQ26" s="58">
        <f>(('Female Inactive'!$K26+'Female Barely'!$K26+'Female Somewhat'!$K26+'Female Active'!$K26+'Female Highly'!$K26)*'Uterine Cancer Epi'!AW49)/('Female Inactive'!$K26*'Uterine Cancer Epi'!$AY49+'Female Barely'!$K26*'Uterine Cancer Epi'!$AZ49+'Female Somewhat'!$K26*'Uterine Cancer Epi'!$BA49+'Female Active'!$K26*'Uterine Cancer Epi'!$BB49+'Female Highly'!$K26*'Uterine Cancer Epi'!$BC49)</f>
        <v>0</v>
      </c>
      <c r="AR26" s="58">
        <f>(('Female Inactive'!$K26+'Female Barely'!$K26+'Female Somewhat'!$K26+'Female Active'!$K26+'Female Highly'!$K26)*'Uterine Cancer Epi'!AX49)/('Female Inactive'!$K26*'Uterine Cancer Epi'!$AY49+'Female Barely'!$K26*'Uterine Cancer Epi'!$AZ49+'Female Somewhat'!$K26*'Uterine Cancer Epi'!$BA49+'Female Active'!$K26*'Uterine Cancer Epi'!$BB49+'Female Highly'!$K26*'Uterine Cancer Epi'!$BC49)</f>
        <v>0</v>
      </c>
      <c r="AS26" s="58">
        <f t="shared" si="27"/>
        <v>0</v>
      </c>
      <c r="AT26" s="58">
        <f t="shared" si="29"/>
        <v>0</v>
      </c>
      <c r="AU26" s="58">
        <f t="shared" si="23"/>
        <v>0</v>
      </c>
      <c r="AW26" s="58">
        <f>(('Female Inactive'!$K26+'Female Barely'!$K26+'Female Somewhat'!$K26+'Female Active'!$K26+'Female Highly'!$K26)*'Diabetes Epi'!BX79)/('Female Inactive'!$K26*'Diabetes Epi'!$BZ79+'Female Barely'!$K26*'Diabetes Epi'!$CA79+'Female Somewhat'!$K26*'Diabetes Epi'!$CB79+'Female Active'!$K26*'Diabetes Epi'!$CC79+'Female Highly'!$K26*'Diabetes Epi'!$CD79)</f>
        <v>2.4675840454477789E-3</v>
      </c>
      <c r="AX26" s="58">
        <f>(('Female Inactive'!$K26+'Female Barely'!$K26+'Female Somewhat'!$K26+'Female Active'!$K26+'Female Highly'!$K26)*'Diabetes Epi'!BY79)/('Female Inactive'!$K26*'Diabetes Epi'!$BZ79+'Female Barely'!$K26*'Diabetes Epi'!$CA79+'Female Somewhat'!$K26*'Diabetes Epi'!$CB79+'Female Active'!$K26*'Diabetes Epi'!$CC79+'Female Highly'!$K26*'Diabetes Epi'!$CD79)</f>
        <v>0</v>
      </c>
      <c r="AY26" s="58">
        <f t="shared" si="30"/>
        <v>2.4645420625676318E-3</v>
      </c>
      <c r="AZ26" s="58">
        <f t="shared" si="30"/>
        <v>0</v>
      </c>
      <c r="BA26" s="58">
        <f t="shared" si="24"/>
        <v>2.0812179696259148E-2</v>
      </c>
    </row>
    <row r="27" spans="1:53">
      <c r="A27" s="58">
        <v>29</v>
      </c>
      <c r="B27" s="58">
        <f>'ACM Rates'!T40-(SUM(C27:H27))</f>
        <v>2.9999999999999997E-4</v>
      </c>
      <c r="C27" s="58">
        <f t="shared" si="4"/>
        <v>0</v>
      </c>
      <c r="D27" s="58">
        <f t="shared" si="5"/>
        <v>0</v>
      </c>
      <c r="E27" s="58">
        <f t="shared" si="6"/>
        <v>0</v>
      </c>
      <c r="F27" s="58">
        <f t="shared" si="7"/>
        <v>0</v>
      </c>
      <c r="G27" s="58">
        <f t="shared" si="8"/>
        <v>0</v>
      </c>
      <c r="H27" s="58">
        <f t="shared" si="9"/>
        <v>0</v>
      </c>
      <c r="I27" s="58">
        <f t="shared" si="0"/>
        <v>2.9999999999999997E-4</v>
      </c>
      <c r="J27" s="58">
        <f t="shared" si="1"/>
        <v>2.999550044996413E-4</v>
      </c>
      <c r="K27" s="58">
        <f t="shared" si="17"/>
        <v>9975.3670771716424</v>
      </c>
      <c r="L27" s="58">
        <f t="shared" si="18"/>
        <v>2.9921612765185936</v>
      </c>
      <c r="M27" s="58">
        <f t="shared" si="10"/>
        <v>9973.8709965333837</v>
      </c>
      <c r="N27" s="58">
        <f t="shared" si="11"/>
        <v>558882.80867466633</v>
      </c>
      <c r="O27" s="58">
        <f t="shared" si="12"/>
        <v>56.026289995247843</v>
      </c>
      <c r="Q27" s="58">
        <f>'Quintile Functions'!$DU35</f>
        <v>24.066074199999946</v>
      </c>
      <c r="S27" s="58">
        <f>(('Female Inactive'!$K27+'Female Barely'!$K27+'Female Somewhat'!$K27+'Female Active'!$K27+'Female Highly'!$K27)*'MI Epi'!DE45)/('Female Inactive'!$K27*'MI Epi'!$DG45+'Female Barely'!$K27*'MI Epi'!$DH45+'Female Somewhat'!$K27*'MI Epi'!$DI45+'Female Active'!$K27*'MI Epi'!$DJ45+'Female Highly'!$K27*'MI Epi'!$DK45)</f>
        <v>0</v>
      </c>
      <c r="T27" s="58">
        <f>(('Female Inactive'!$K27+'Female Barely'!$K27+'Female Somewhat'!$K27+'Female Active'!$K27+'Female Highly'!$K27)*'MI Epi'!DF45)/('Female Inactive'!$K27*'MI Epi'!$DG45+'Female Barely'!$K27*'MI Epi'!$DH45+'Female Somewhat'!$K27*'MI Epi'!$DI45+'Female Active'!$K27*'MI Epi'!$DJ45+'Female Highly'!$K27*'MI Epi'!$DK45)</f>
        <v>0</v>
      </c>
      <c r="U27" s="58">
        <f t="shared" si="13"/>
        <v>0</v>
      </c>
      <c r="V27" s="58">
        <f t="shared" si="13"/>
        <v>0</v>
      </c>
      <c r="W27" s="58">
        <f t="shared" si="19"/>
        <v>0</v>
      </c>
      <c r="Y27" s="58">
        <f>(('Female Inactive'!$K27+'Female Barely'!$K27+'Female Somewhat'!$K27+'Female Active'!$K27+'Female Highly'!$K27)*'Stroke Epi'!CT53)/('Female Inactive'!$K27*'Stroke Epi'!$CV53+'Female Barely'!$K27*'Stroke Epi'!$CW53+'Female Somewhat'!$K27*'Stroke Epi'!$CX53+'Female Active'!$K27*'Stroke Epi'!$CY53+'Female Highly'!$K27*'Stroke Epi'!$CZ53)</f>
        <v>0</v>
      </c>
      <c r="Z27" s="58">
        <f>(('Female Inactive'!$K27+'Female Barely'!$K27+'Female Somewhat'!$K27+'Female Active'!$K27+'Female Highly'!$K27)*'Stroke Epi'!CU53)/('Female Inactive'!$K27*'Stroke Epi'!$CV53+'Female Barely'!$K27*'Stroke Epi'!$CW53+'Female Somewhat'!$K27*'Stroke Epi'!$CX53+'Female Active'!$K27*'Stroke Epi'!$CY53+'Female Highly'!$K27*'Stroke Epi'!$CZ53)</f>
        <v>0</v>
      </c>
      <c r="AA27" s="58">
        <f t="shared" si="14"/>
        <v>0</v>
      </c>
      <c r="AB27" s="58">
        <f t="shared" si="14"/>
        <v>0</v>
      </c>
      <c r="AC27" s="58">
        <f t="shared" si="20"/>
        <v>-1.2344301036491085E-3</v>
      </c>
      <c r="AE27" s="58">
        <f>(('Female Inactive'!$K27+'Female Barely'!$K27+'Female Somewhat'!$K27+'Female Active'!$K27+'Female Highly'!$K27)*'Bowel Cancer Epi'!CQ70)/('Female Inactive'!$K27*'Bowel Cancer Epi'!$CS70+'Female Barely'!$K27*'Bowel Cancer Epi'!$CT70+'Female Somewhat'!$K27*'Bowel Cancer Epi'!$CU70+'Female Active'!$K27*'Bowel Cancer Epi'!$CV70+'Female Highly'!$K27*'Bowel Cancer Epi'!$CW70)</f>
        <v>0</v>
      </c>
      <c r="AF27" s="58">
        <f>(('Female Inactive'!$K27+'Female Barely'!$K27+'Female Somewhat'!$K27+'Female Active'!$K27+'Female Highly'!$K27)*'Bowel Cancer Epi'!CR70)/('Female Inactive'!$K27*'Bowel Cancer Epi'!$CS70+'Female Barely'!$K27*'Bowel Cancer Epi'!$CT70+'Female Somewhat'!$K27*'Bowel Cancer Epi'!$CU70+'Female Active'!$K27*'Bowel Cancer Epi'!$CV70+'Female Highly'!$K27*'Bowel Cancer Epi'!$CW70)</f>
        <v>0</v>
      </c>
      <c r="AG27" s="58">
        <f t="shared" si="25"/>
        <v>0</v>
      </c>
      <c r="AH27" s="58">
        <f t="shared" si="25"/>
        <v>0</v>
      </c>
      <c r="AI27" s="58">
        <f t="shared" si="21"/>
        <v>0</v>
      </c>
      <c r="AK27" s="58">
        <f>(('Female Inactive'!$K27+'Female Barely'!$K27+'Female Somewhat'!$K27+'Female Active'!$K27+'Female Highly'!$K27)*'Breast Cancer Epi'!BE68)/('Female Inactive'!$K27*'Breast Cancer Epi'!$BG68+'Female Barely'!$K27*'Breast Cancer Epi'!$BH68+'Female Somewhat'!$K27*'Breast Cancer Epi'!$BI68+'Female Active'!$K27*'Breast Cancer Epi'!$BJ68+'Female Highly'!$K27*'Breast Cancer Epi'!$BK68)</f>
        <v>1.0635283776901393E-4</v>
      </c>
      <c r="AL27" s="58">
        <f>(('Female Inactive'!$K27+'Female Barely'!$K27+'Female Somewhat'!$K27+'Female Active'!$K27+'Female Highly'!$K27)*'Breast Cancer Epi'!BF68)/('Female Inactive'!$K27*'Breast Cancer Epi'!$BG68+'Female Barely'!$K27*'Breast Cancer Epi'!$BH68+'Female Somewhat'!$K27*'Breast Cancer Epi'!$BI68+'Female Active'!$K27*'Breast Cancer Epi'!$BJ68+'Female Highly'!$K27*'Breast Cancer Epi'!$BK68)</f>
        <v>0</v>
      </c>
      <c r="AM27" s="58">
        <f t="shared" si="26"/>
        <v>1.0634718250646102E-4</v>
      </c>
      <c r="AN27" s="58">
        <f t="shared" si="28"/>
        <v>0</v>
      </c>
      <c r="AO27" s="58">
        <f t="shared" si="22"/>
        <v>4.2468197247574337E-4</v>
      </c>
      <c r="AQ27" s="58">
        <f>(('Female Inactive'!$K27+'Female Barely'!$K27+'Female Somewhat'!$K27+'Female Active'!$K27+'Female Highly'!$K27)*'Uterine Cancer Epi'!AW50)/('Female Inactive'!$K27*'Uterine Cancer Epi'!$AY50+'Female Barely'!$K27*'Uterine Cancer Epi'!$AZ50+'Female Somewhat'!$K27*'Uterine Cancer Epi'!$BA50+'Female Active'!$K27*'Uterine Cancer Epi'!$BB50+'Female Highly'!$K27*'Uterine Cancer Epi'!$BC50)</f>
        <v>0</v>
      </c>
      <c r="AR27" s="58">
        <f>(('Female Inactive'!$K27+'Female Barely'!$K27+'Female Somewhat'!$K27+'Female Active'!$K27+'Female Highly'!$K27)*'Uterine Cancer Epi'!AX50)/('Female Inactive'!$K27*'Uterine Cancer Epi'!$AY50+'Female Barely'!$K27*'Uterine Cancer Epi'!$AZ50+'Female Somewhat'!$K27*'Uterine Cancer Epi'!$BA50+'Female Active'!$K27*'Uterine Cancer Epi'!$BB50+'Female Highly'!$K27*'Uterine Cancer Epi'!$BC50)</f>
        <v>0</v>
      </c>
      <c r="AS27" s="58">
        <f t="shared" si="27"/>
        <v>0</v>
      </c>
      <c r="AT27" s="58">
        <f t="shared" si="29"/>
        <v>0</v>
      </c>
      <c r="AU27" s="58">
        <f t="shared" si="23"/>
        <v>0</v>
      </c>
      <c r="AW27" s="58">
        <f>(('Female Inactive'!$K27+'Female Barely'!$K27+'Female Somewhat'!$K27+'Female Active'!$K27+'Female Highly'!$K27)*'Diabetes Epi'!BX80)/('Female Inactive'!$K27*'Diabetes Epi'!$BZ80+'Female Barely'!$K27*'Diabetes Epi'!$CA80+'Female Somewhat'!$K27*'Diabetes Epi'!$CB80+'Female Active'!$K27*'Diabetes Epi'!$CC80+'Female Highly'!$K27*'Diabetes Epi'!$CD80)</f>
        <v>2.4798946255825747E-3</v>
      </c>
      <c r="AX27" s="58">
        <f>(('Female Inactive'!$K27+'Female Barely'!$K27+'Female Somewhat'!$K27+'Female Active'!$K27+'Female Highly'!$K27)*'Diabetes Epi'!BY80)/('Female Inactive'!$K27*'Diabetes Epi'!$BZ80+'Female Barely'!$K27*'Diabetes Epi'!$CA80+'Female Somewhat'!$K27*'Diabetes Epi'!$CB80+'Female Active'!$K27*'Diabetes Epi'!$CC80+'Female Highly'!$K27*'Diabetes Epi'!$CD80)</f>
        <v>0</v>
      </c>
      <c r="AY27" s="58">
        <f t="shared" si="30"/>
        <v>2.4768222271718265E-3</v>
      </c>
      <c r="AZ27" s="58">
        <f t="shared" si="30"/>
        <v>0</v>
      </c>
      <c r="BA27" s="58">
        <f t="shared" si="24"/>
        <v>2.3225429266551634E-2</v>
      </c>
    </row>
    <row r="28" spans="1:53">
      <c r="A28" s="58">
        <v>30</v>
      </c>
      <c r="B28" s="58">
        <f>'ACM Rates'!T41-(SUM(C28:H28))</f>
        <v>4.0000000000000002E-4</v>
      </c>
      <c r="C28" s="58">
        <f t="shared" si="4"/>
        <v>0</v>
      </c>
      <c r="D28" s="58">
        <f t="shared" si="5"/>
        <v>0</v>
      </c>
      <c r="E28" s="58">
        <f t="shared" si="6"/>
        <v>0</v>
      </c>
      <c r="F28" s="58">
        <f t="shared" si="7"/>
        <v>0</v>
      </c>
      <c r="G28" s="58">
        <f t="shared" si="8"/>
        <v>0</v>
      </c>
      <c r="H28" s="58">
        <f t="shared" si="9"/>
        <v>0</v>
      </c>
      <c r="I28" s="58">
        <f t="shared" si="0"/>
        <v>4.0000000000000002E-4</v>
      </c>
      <c r="J28" s="58">
        <f t="shared" si="1"/>
        <v>3.9992001066557759E-4</v>
      </c>
      <c r="K28" s="58">
        <f t="shared" si="17"/>
        <v>9972.3749158951232</v>
      </c>
      <c r="L28" s="58">
        <f t="shared" si="18"/>
        <v>3.9881522827259159</v>
      </c>
      <c r="M28" s="58">
        <f t="shared" si="10"/>
        <v>9970.3808397537614</v>
      </c>
      <c r="N28" s="58">
        <f t="shared" si="11"/>
        <v>548912.42783491255</v>
      </c>
      <c r="O28" s="58">
        <f t="shared" si="12"/>
        <v>55.043300363686939</v>
      </c>
      <c r="Q28" s="58">
        <f>'Quintile Functions'!$DU36</f>
        <v>25.057079999999928</v>
      </c>
      <c r="S28" s="58">
        <f>(('Female Inactive'!$K28+'Female Barely'!$K28+'Female Somewhat'!$K28+'Female Active'!$K28+'Female Highly'!$K28)*'MI Epi'!DE46)/('Female Inactive'!$K28*'MI Epi'!$DG46+'Female Barely'!$K28*'MI Epi'!$DH46+'Female Somewhat'!$K28*'MI Epi'!$DI46+'Female Active'!$K28*'MI Epi'!$DJ46+'Female Highly'!$K28*'MI Epi'!$DK46)</f>
        <v>0</v>
      </c>
      <c r="T28" s="58">
        <f>(('Female Inactive'!$K28+'Female Barely'!$K28+'Female Somewhat'!$K28+'Female Active'!$K28+'Female Highly'!$K28)*'MI Epi'!DF46)/('Female Inactive'!$K28*'MI Epi'!$DG46+'Female Barely'!$K28*'MI Epi'!$DH46+'Female Somewhat'!$K28*'MI Epi'!$DI46+'Female Active'!$K28*'MI Epi'!$DJ46+'Female Highly'!$K28*'MI Epi'!$DK46)</f>
        <v>0</v>
      </c>
      <c r="U28" s="58">
        <f t="shared" si="13"/>
        <v>0</v>
      </c>
      <c r="V28" s="58">
        <f t="shared" si="13"/>
        <v>0</v>
      </c>
      <c r="W28" s="58">
        <f t="shared" si="19"/>
        <v>0</v>
      </c>
      <c r="Y28" s="58">
        <f>(('Female Inactive'!$K28+'Female Barely'!$K28+'Female Somewhat'!$K28+'Female Active'!$K28+'Female Highly'!$K28)*'Stroke Epi'!CT54)/('Female Inactive'!$K28*'Stroke Epi'!$CV54+'Female Barely'!$K28*'Stroke Epi'!$CW54+'Female Somewhat'!$K28*'Stroke Epi'!$CX54+'Female Active'!$K28*'Stroke Epi'!$CY54+'Female Highly'!$K28*'Stroke Epi'!$CZ54)</f>
        <v>1.3142520857356216E-4</v>
      </c>
      <c r="Z28" s="58">
        <f>(('Female Inactive'!$K28+'Female Barely'!$K28+'Female Somewhat'!$K28+'Female Active'!$K28+'Female Highly'!$K28)*'Stroke Epi'!CU54)/('Female Inactive'!$K28*'Stroke Epi'!$CV54+'Female Barely'!$K28*'Stroke Epi'!$CW54+'Female Somewhat'!$K28*'Stroke Epi'!$CX54+'Female Active'!$K28*'Stroke Epi'!$CY54+'Female Highly'!$K28*'Stroke Epi'!$CZ54)</f>
        <v>0</v>
      </c>
      <c r="AA28" s="58">
        <f t="shared" si="14"/>
        <v>1.3141657265913764E-4</v>
      </c>
      <c r="AB28" s="58">
        <f t="shared" si="14"/>
        <v>0</v>
      </c>
      <c r="AC28" s="58">
        <f t="shared" si="20"/>
        <v>-1.2344301036491085E-3</v>
      </c>
      <c r="AE28" s="58">
        <f>(('Female Inactive'!$K28+'Female Barely'!$K28+'Female Somewhat'!$K28+'Female Active'!$K28+'Female Highly'!$K28)*'Bowel Cancer Epi'!CQ71)/('Female Inactive'!$K28*'Bowel Cancer Epi'!$CS71+'Female Barely'!$K28*'Bowel Cancer Epi'!$CT71+'Female Somewhat'!$K28*'Bowel Cancer Epi'!$CU71+'Female Active'!$K28*'Bowel Cancer Epi'!$CV71+'Female Highly'!$K28*'Bowel Cancer Epi'!$CW71)</f>
        <v>0</v>
      </c>
      <c r="AF28" s="58">
        <f>(('Female Inactive'!$K28+'Female Barely'!$K28+'Female Somewhat'!$K28+'Female Active'!$K28+'Female Highly'!$K28)*'Bowel Cancer Epi'!CR71)/('Female Inactive'!$K28*'Bowel Cancer Epi'!$CS71+'Female Barely'!$K28*'Bowel Cancer Epi'!$CT71+'Female Somewhat'!$K28*'Bowel Cancer Epi'!$CU71+'Female Active'!$K28*'Bowel Cancer Epi'!$CV71+'Female Highly'!$K28*'Bowel Cancer Epi'!$CW71)</f>
        <v>0</v>
      </c>
      <c r="AG28" s="58">
        <f t="shared" si="25"/>
        <v>0</v>
      </c>
      <c r="AH28" s="58">
        <f t="shared" si="25"/>
        <v>0</v>
      </c>
      <c r="AI28" s="58">
        <f t="shared" si="21"/>
        <v>0</v>
      </c>
      <c r="AK28" s="58">
        <f>(('Female Inactive'!$K28+'Female Barely'!$K28+'Female Somewhat'!$K28+'Female Active'!$K28+'Female Highly'!$K28)*'Breast Cancer Epi'!BE69)/('Female Inactive'!$K28*'Breast Cancer Epi'!$BG69+'Female Barely'!$K28*'Breast Cancer Epi'!$BH69+'Female Somewhat'!$K28*'Breast Cancer Epi'!$BI69+'Female Active'!$K28*'Breast Cancer Epi'!$BJ69+'Female Highly'!$K28*'Breast Cancer Epi'!$BK69)</f>
        <v>3.1919157615013528E-4</v>
      </c>
      <c r="AL28" s="58">
        <f>(('Female Inactive'!$K28+'Female Barely'!$K28+'Female Somewhat'!$K28+'Female Active'!$K28+'Female Highly'!$K28)*'Breast Cancer Epi'!BF69)/('Female Inactive'!$K28*'Breast Cancer Epi'!$BG69+'Female Barely'!$K28*'Breast Cancer Epi'!$BH69+'Female Somewhat'!$K28*'Breast Cancer Epi'!$BI69+'Female Active'!$K28*'Breast Cancer Epi'!$BJ69+'Female Highly'!$K28*'Breast Cancer Epi'!$BK69)</f>
        <v>0</v>
      </c>
      <c r="AM28" s="58">
        <f t="shared" si="26"/>
        <v>3.1914063993865316E-4</v>
      </c>
      <c r="AN28" s="58">
        <f t="shared" si="28"/>
        <v>0</v>
      </c>
      <c r="AO28" s="58">
        <f t="shared" si="22"/>
        <v>5.3098399125097037E-4</v>
      </c>
      <c r="AQ28" s="58">
        <f>(('Female Inactive'!$K28+'Female Barely'!$K28+'Female Somewhat'!$K28+'Female Active'!$K28+'Female Highly'!$K28)*'Uterine Cancer Epi'!AW51)/('Female Inactive'!$K28*'Uterine Cancer Epi'!$AY51+'Female Barely'!$K28*'Uterine Cancer Epi'!$AZ51+'Female Somewhat'!$K28*'Uterine Cancer Epi'!$BA51+'Female Active'!$K28*'Uterine Cancer Epi'!$BB51+'Female Highly'!$K28*'Uterine Cancer Epi'!$BC51)</f>
        <v>0</v>
      </c>
      <c r="AR28" s="58">
        <f>(('Female Inactive'!$K28+'Female Barely'!$K28+'Female Somewhat'!$K28+'Female Active'!$K28+'Female Highly'!$K28)*'Uterine Cancer Epi'!AX51)/('Female Inactive'!$K28*'Uterine Cancer Epi'!$AY51+'Female Barely'!$K28*'Uterine Cancer Epi'!$AZ51+'Female Somewhat'!$K28*'Uterine Cancer Epi'!$BA51+'Female Active'!$K28*'Uterine Cancer Epi'!$BB51+'Female Highly'!$K28*'Uterine Cancer Epi'!$BC51)</f>
        <v>0</v>
      </c>
      <c r="AS28" s="58">
        <f t="shared" si="27"/>
        <v>0</v>
      </c>
      <c r="AT28" s="58">
        <f t="shared" si="29"/>
        <v>0</v>
      </c>
      <c r="AU28" s="58">
        <f t="shared" si="23"/>
        <v>0</v>
      </c>
      <c r="AW28" s="58">
        <f>(('Female Inactive'!$K28+'Female Barely'!$K28+'Female Somewhat'!$K28+'Female Active'!$K28+'Female Highly'!$K28)*'Diabetes Epi'!BX81)/('Female Inactive'!$K28*'Diabetes Epi'!$BZ81+'Female Barely'!$K28*'Diabetes Epi'!$CA81+'Female Somewhat'!$K28*'Diabetes Epi'!$CB81+'Female Active'!$K28*'Diabetes Epi'!$CC81+'Female Highly'!$K28*'Diabetes Epi'!$CD81)</f>
        <v>2.8023994169326565E-3</v>
      </c>
      <c r="AX28" s="58">
        <f>(('Female Inactive'!$K28+'Female Barely'!$K28+'Female Somewhat'!$K28+'Female Active'!$K28+'Female Highly'!$K28)*'Diabetes Epi'!BY81)/('Female Inactive'!$K28*'Diabetes Epi'!$BZ81+'Female Barely'!$K28*'Diabetes Epi'!$CA81+'Female Somewhat'!$K28*'Diabetes Epi'!$CB81+'Female Active'!$K28*'Diabetes Epi'!$CC81+'Female Highly'!$K28*'Diabetes Epi'!$CD81)</f>
        <v>0</v>
      </c>
      <c r="AY28" s="58">
        <f t="shared" si="30"/>
        <v>2.7984763611986763E-3</v>
      </c>
      <c r="AZ28" s="58">
        <f t="shared" si="30"/>
        <v>0</v>
      </c>
      <c r="BA28" s="58">
        <f t="shared" si="24"/>
        <v>2.5644726234280459E-2</v>
      </c>
    </row>
    <row r="29" spans="1:53">
      <c r="A29" s="58">
        <v>31</v>
      </c>
      <c r="B29" s="58">
        <f>'ACM Rates'!T42-(SUM(C29:H29))</f>
        <v>4.0000000000000002E-4</v>
      </c>
      <c r="C29" s="58">
        <f t="shared" si="4"/>
        <v>0</v>
      </c>
      <c r="D29" s="58">
        <f t="shared" si="5"/>
        <v>0</v>
      </c>
      <c r="E29" s="58">
        <f t="shared" si="6"/>
        <v>0</v>
      </c>
      <c r="F29" s="58">
        <f t="shared" si="7"/>
        <v>0</v>
      </c>
      <c r="G29" s="58">
        <f t="shared" si="8"/>
        <v>0</v>
      </c>
      <c r="H29" s="58">
        <f t="shared" si="9"/>
        <v>0</v>
      </c>
      <c r="I29" s="58">
        <f t="shared" si="0"/>
        <v>4.0000000000000002E-4</v>
      </c>
      <c r="J29" s="58">
        <f t="shared" si="1"/>
        <v>3.9992001066557759E-4</v>
      </c>
      <c r="K29" s="58">
        <f t="shared" si="17"/>
        <v>9968.3867636123978</v>
      </c>
      <c r="L29" s="58">
        <f t="shared" si="18"/>
        <v>3.9865573408224724</v>
      </c>
      <c r="M29" s="58">
        <f t="shared" si="10"/>
        <v>9966.3934849419857</v>
      </c>
      <c r="N29" s="58">
        <f t="shared" si="11"/>
        <v>538946.03434997064</v>
      </c>
      <c r="O29" s="58">
        <f t="shared" si="12"/>
        <v>54.065522047888969</v>
      </c>
      <c r="Q29" s="58">
        <f>'Quintile Functions'!$DU37</f>
        <v>26.284748199999967</v>
      </c>
      <c r="S29" s="58">
        <f>(('Female Inactive'!$K29+'Female Barely'!$K29+'Female Somewhat'!$K29+'Female Active'!$K29+'Female Highly'!$K29)*'MI Epi'!DE47)/('Female Inactive'!$K29*'MI Epi'!$DG47+'Female Barely'!$K29*'MI Epi'!$DH47+'Female Somewhat'!$K29*'MI Epi'!$DI47+'Female Active'!$K29*'MI Epi'!$DJ47+'Female Highly'!$K29*'MI Epi'!$DK47)</f>
        <v>0</v>
      </c>
      <c r="T29" s="58">
        <f>(('Female Inactive'!$K29+'Female Barely'!$K29+'Female Somewhat'!$K29+'Female Active'!$K29+'Female Highly'!$K29)*'MI Epi'!DF47)/('Female Inactive'!$K29*'MI Epi'!$DG47+'Female Barely'!$K29*'MI Epi'!$DH47+'Female Somewhat'!$K29*'MI Epi'!$DI47+'Female Active'!$K29*'MI Epi'!$DJ47+'Female Highly'!$K29*'MI Epi'!$DK47)</f>
        <v>0</v>
      </c>
      <c r="U29" s="58">
        <f t="shared" si="13"/>
        <v>0</v>
      </c>
      <c r="V29" s="58">
        <f t="shared" si="13"/>
        <v>0</v>
      </c>
      <c r="W29" s="58">
        <f t="shared" si="19"/>
        <v>0</v>
      </c>
      <c r="Y29" s="58">
        <f>(('Female Inactive'!$K29+'Female Barely'!$K29+'Female Somewhat'!$K29+'Female Active'!$K29+'Female Highly'!$K29)*'Stroke Epi'!CT55)/('Female Inactive'!$K29*'Stroke Epi'!$CV55+'Female Barely'!$K29*'Stroke Epi'!$CW55+'Female Somewhat'!$K29*'Stroke Epi'!$CX55+'Female Active'!$K29*'Stroke Epi'!$CY55+'Female Highly'!$K29*'Stroke Epi'!$CZ55)</f>
        <v>1.3147562382705957E-4</v>
      </c>
      <c r="Z29" s="58">
        <f>(('Female Inactive'!$K29+'Female Barely'!$K29+'Female Somewhat'!$K29+'Female Active'!$K29+'Female Highly'!$K29)*'Stroke Epi'!CU55)/('Female Inactive'!$K29*'Stroke Epi'!$CV55+'Female Barely'!$K29*'Stroke Epi'!$CW55+'Female Somewhat'!$K29*'Stroke Epi'!$CX55+'Female Active'!$K29*'Stroke Epi'!$CY55+'Female Highly'!$K29*'Stroke Epi'!$CZ55)</f>
        <v>0</v>
      </c>
      <c r="AA29" s="58">
        <f t="shared" si="14"/>
        <v>1.314669812859659E-4</v>
      </c>
      <c r="AB29" s="58">
        <f t="shared" si="14"/>
        <v>0</v>
      </c>
      <c r="AC29" s="58">
        <f t="shared" si="20"/>
        <v>-1.102851306416562E-3</v>
      </c>
      <c r="AE29" s="58">
        <f>(('Female Inactive'!$K29+'Female Barely'!$K29+'Female Somewhat'!$K29+'Female Active'!$K29+'Female Highly'!$K29)*'Bowel Cancer Epi'!CQ72)/('Female Inactive'!$K29*'Bowel Cancer Epi'!$CS72+'Female Barely'!$K29*'Bowel Cancer Epi'!$CT72+'Female Somewhat'!$K29*'Bowel Cancer Epi'!$CU72+'Female Active'!$K29*'Bowel Cancer Epi'!$CV72+'Female Highly'!$K29*'Bowel Cancer Epi'!$CW72)</f>
        <v>0</v>
      </c>
      <c r="AF29" s="58">
        <f>(('Female Inactive'!$K29+'Female Barely'!$K29+'Female Somewhat'!$K29+'Female Active'!$K29+'Female Highly'!$K29)*'Bowel Cancer Epi'!CR72)/('Female Inactive'!$K29*'Bowel Cancer Epi'!$CS72+'Female Barely'!$K29*'Bowel Cancer Epi'!$CT72+'Female Somewhat'!$K29*'Bowel Cancer Epi'!$CU72+'Female Active'!$K29*'Bowel Cancer Epi'!$CV72+'Female Highly'!$K29*'Bowel Cancer Epi'!$CW72)</f>
        <v>0</v>
      </c>
      <c r="AG29" s="58">
        <f t="shared" si="25"/>
        <v>0</v>
      </c>
      <c r="AH29" s="58">
        <f t="shared" si="25"/>
        <v>0</v>
      </c>
      <c r="AI29" s="58">
        <f t="shared" si="21"/>
        <v>0</v>
      </c>
      <c r="AK29" s="58">
        <f>(('Female Inactive'!$K29+'Female Barely'!$K29+'Female Somewhat'!$K29+'Female Active'!$K29+'Female Highly'!$K29)*'Breast Cancer Epi'!BE70)/('Female Inactive'!$K29*'Breast Cancer Epi'!$BG70+'Female Barely'!$K29*'Breast Cancer Epi'!$BH70+'Female Somewhat'!$K29*'Breast Cancer Epi'!$BI70+'Female Active'!$K29*'Breast Cancer Epi'!$BJ70+'Female Highly'!$K29*'Breast Cancer Epi'!$BK70)</f>
        <v>3.1930040197072066E-4</v>
      </c>
      <c r="AL29" s="58">
        <f>(('Female Inactive'!$K29+'Female Barely'!$K29+'Female Somewhat'!$K29+'Female Active'!$K29+'Female Highly'!$K29)*'Breast Cancer Epi'!BF70)/('Female Inactive'!$K29*'Breast Cancer Epi'!$BG70+'Female Barely'!$K29*'Breast Cancer Epi'!$BH70+'Female Somewhat'!$K29*'Breast Cancer Epi'!$BI70+'Female Active'!$K29*'Breast Cancer Epi'!$BJ70+'Female Highly'!$K29*'Breast Cancer Epi'!$BK70)</f>
        <v>0</v>
      </c>
      <c r="AM29" s="58">
        <f t="shared" si="26"/>
        <v>3.1924943102257242E-4</v>
      </c>
      <c r="AN29" s="58">
        <f t="shared" si="28"/>
        <v>0</v>
      </c>
      <c r="AO29" s="58">
        <f t="shared" si="22"/>
        <v>8.4995517261885855E-4</v>
      </c>
      <c r="AQ29" s="58">
        <f>(('Female Inactive'!$K29+'Female Barely'!$K29+'Female Somewhat'!$K29+'Female Active'!$K29+'Female Highly'!$K29)*'Uterine Cancer Epi'!AW52)/('Female Inactive'!$K29*'Uterine Cancer Epi'!$AY52+'Female Barely'!$K29*'Uterine Cancer Epi'!$AZ52+'Female Somewhat'!$K29*'Uterine Cancer Epi'!$BA52+'Female Active'!$K29*'Uterine Cancer Epi'!$BB52+'Female Highly'!$K29*'Uterine Cancer Epi'!$BC52)</f>
        <v>0</v>
      </c>
      <c r="AR29" s="58">
        <f>(('Female Inactive'!$K29+'Female Barely'!$K29+'Female Somewhat'!$K29+'Female Active'!$K29+'Female Highly'!$K29)*'Uterine Cancer Epi'!AX52)/('Female Inactive'!$K29*'Uterine Cancer Epi'!$AY52+'Female Barely'!$K29*'Uterine Cancer Epi'!$AZ52+'Female Somewhat'!$K29*'Uterine Cancer Epi'!$BA52+'Female Active'!$K29*'Uterine Cancer Epi'!$BB52+'Female Highly'!$K29*'Uterine Cancer Epi'!$BC52)</f>
        <v>0</v>
      </c>
      <c r="AS29" s="58">
        <f t="shared" si="27"/>
        <v>0</v>
      </c>
      <c r="AT29" s="58">
        <f t="shared" si="29"/>
        <v>0</v>
      </c>
      <c r="AU29" s="58">
        <f t="shared" si="23"/>
        <v>0</v>
      </c>
      <c r="AW29" s="58">
        <f>(('Female Inactive'!$K29+'Female Barely'!$K29+'Female Somewhat'!$K29+'Female Active'!$K29+'Female Highly'!$K29)*'Diabetes Epi'!BX82)/('Female Inactive'!$K29*'Diabetes Epi'!$BZ82+'Female Barely'!$K29*'Diabetes Epi'!$CA82+'Female Somewhat'!$K29*'Diabetes Epi'!$CB82+'Female Active'!$K29*'Diabetes Epi'!$CC82+'Female Highly'!$K29*'Diabetes Epi'!$CD82)</f>
        <v>2.8136819268340897E-3</v>
      </c>
      <c r="AX29" s="58">
        <f>(('Female Inactive'!$K29+'Female Barely'!$K29+'Female Somewhat'!$K29+'Female Active'!$K29+'Female Highly'!$K29)*'Diabetes Epi'!BY82)/('Female Inactive'!$K29*'Diabetes Epi'!$BZ82+'Female Barely'!$K29*'Diabetes Epi'!$CA82+'Female Somewhat'!$K29*'Diabetes Epi'!$CB82+'Female Active'!$K29*'Diabetes Epi'!$CC82+'Female Highly'!$K29*'Diabetes Epi'!$CD82)</f>
        <v>0</v>
      </c>
      <c r="AY29" s="58">
        <f t="shared" si="30"/>
        <v>2.8097272337936907E-3</v>
      </c>
      <c r="AZ29" s="58">
        <f t="shared" si="30"/>
        <v>0</v>
      </c>
      <c r="BA29" s="58">
        <f t="shared" si="24"/>
        <v>2.837143643532309E-2</v>
      </c>
    </row>
    <row r="30" spans="1:53">
      <c r="A30" s="58">
        <v>32</v>
      </c>
      <c r="B30" s="58">
        <f>'ACM Rates'!T43-(SUM(C30:H30))</f>
        <v>4.0000000000000002E-4</v>
      </c>
      <c r="C30" s="58">
        <f t="shared" si="4"/>
        <v>0</v>
      </c>
      <c r="D30" s="58">
        <f t="shared" si="5"/>
        <v>0</v>
      </c>
      <c r="E30" s="58">
        <f t="shared" si="6"/>
        <v>0</v>
      </c>
      <c r="F30" s="58">
        <f t="shared" si="7"/>
        <v>0</v>
      </c>
      <c r="G30" s="58">
        <f t="shared" si="8"/>
        <v>0</v>
      </c>
      <c r="H30" s="58">
        <f t="shared" si="9"/>
        <v>0</v>
      </c>
      <c r="I30" s="58">
        <f t="shared" si="0"/>
        <v>4.0000000000000002E-4</v>
      </c>
      <c r="J30" s="58">
        <f t="shared" si="1"/>
        <v>3.9992001066557759E-4</v>
      </c>
      <c r="K30" s="58">
        <f t="shared" si="17"/>
        <v>9964.4002062715754</v>
      </c>
      <c r="L30" s="58">
        <f t="shared" si="18"/>
        <v>3.9849630367682121</v>
      </c>
      <c r="M30" s="58">
        <f t="shared" si="10"/>
        <v>9962.4077247531914</v>
      </c>
      <c r="N30" s="58">
        <f t="shared" si="11"/>
        <v>528983.62662521738</v>
      </c>
      <c r="O30" s="58">
        <f t="shared" si="12"/>
        <v>53.087352542531967</v>
      </c>
      <c r="Q30" s="58">
        <f>'Quintile Functions'!$DU38</f>
        <v>27.721928799999915</v>
      </c>
      <c r="S30" s="58">
        <f>(('Female Inactive'!$K30+'Female Barely'!$K30+'Female Somewhat'!$K30+'Female Active'!$K30+'Female Highly'!$K30)*'MI Epi'!DE48)/('Female Inactive'!$K30*'MI Epi'!$DG48+'Female Barely'!$K30*'MI Epi'!$DH48+'Female Somewhat'!$K30*'MI Epi'!$DI48+'Female Active'!$K30*'MI Epi'!$DJ48+'Female Highly'!$K30*'MI Epi'!$DK48)</f>
        <v>0</v>
      </c>
      <c r="T30" s="58">
        <f>(('Female Inactive'!$K30+'Female Barely'!$K30+'Female Somewhat'!$K30+'Female Active'!$K30+'Female Highly'!$K30)*'MI Epi'!DF48)/('Female Inactive'!$K30*'MI Epi'!$DG48+'Female Barely'!$K30*'MI Epi'!$DH48+'Female Somewhat'!$K30*'MI Epi'!$DI48+'Female Active'!$K30*'MI Epi'!$DJ48+'Female Highly'!$K30*'MI Epi'!$DK48)</f>
        <v>0</v>
      </c>
      <c r="U30" s="58">
        <f t="shared" si="13"/>
        <v>0</v>
      </c>
      <c r="V30" s="58">
        <f t="shared" si="13"/>
        <v>0</v>
      </c>
      <c r="W30" s="58">
        <f t="shared" si="19"/>
        <v>0</v>
      </c>
      <c r="Y30" s="58">
        <f>(('Female Inactive'!$K30+'Female Barely'!$K30+'Female Somewhat'!$K30+'Female Active'!$K30+'Female Highly'!$K30)*'Stroke Epi'!CT56)/('Female Inactive'!$K30*'Stroke Epi'!$CV56+'Female Barely'!$K30*'Stroke Epi'!$CW56+'Female Somewhat'!$K30*'Stroke Epi'!$CX56+'Female Active'!$K30*'Stroke Epi'!$CY56+'Female Highly'!$K30*'Stroke Epi'!$CZ56)</f>
        <v>1.315071408792062E-4</v>
      </c>
      <c r="Z30" s="58">
        <f>(('Female Inactive'!$K30+'Female Barely'!$K30+'Female Somewhat'!$K30+'Female Active'!$K30+'Female Highly'!$K30)*'Stroke Epi'!CU56)/('Female Inactive'!$K30*'Stroke Epi'!$CV56+'Female Barely'!$K30*'Stroke Epi'!$CW56+'Female Somewhat'!$K30*'Stroke Epi'!$CX56+'Female Active'!$K30*'Stroke Epi'!$CY56+'Female Highly'!$K30*'Stroke Epi'!$CZ56)</f>
        <v>0</v>
      </c>
      <c r="AA30" s="58">
        <f t="shared" si="14"/>
        <v>1.3149849419413773E-4</v>
      </c>
      <c r="AB30" s="58">
        <f t="shared" si="14"/>
        <v>0</v>
      </c>
      <c r="AC30" s="58">
        <f t="shared" si="20"/>
        <v>-9.7123933659853424E-4</v>
      </c>
      <c r="AE30" s="58">
        <f>(('Female Inactive'!$K30+'Female Barely'!$K30+'Female Somewhat'!$K30+'Female Active'!$K30+'Female Highly'!$K30)*'Bowel Cancer Epi'!CQ73)/('Female Inactive'!$K30*'Bowel Cancer Epi'!$CS73+'Female Barely'!$K30*'Bowel Cancer Epi'!$CT73+'Female Somewhat'!$K30*'Bowel Cancer Epi'!$CU73+'Female Active'!$K30*'Bowel Cancer Epi'!$CV73+'Female Highly'!$K30*'Bowel Cancer Epi'!$CW73)</f>
        <v>0</v>
      </c>
      <c r="AF30" s="58">
        <f>(('Female Inactive'!$K30+'Female Barely'!$K30+'Female Somewhat'!$K30+'Female Active'!$K30+'Female Highly'!$K30)*'Bowel Cancer Epi'!CR73)/('Female Inactive'!$K30*'Bowel Cancer Epi'!$CS73+'Female Barely'!$K30*'Bowel Cancer Epi'!$CT73+'Female Somewhat'!$K30*'Bowel Cancer Epi'!$CU73+'Female Active'!$K30*'Bowel Cancer Epi'!$CV73+'Female Highly'!$K30*'Bowel Cancer Epi'!$CW73)</f>
        <v>0</v>
      </c>
      <c r="AG30" s="58">
        <f t="shared" si="25"/>
        <v>0</v>
      </c>
      <c r="AH30" s="58">
        <f t="shared" si="25"/>
        <v>0</v>
      </c>
      <c r="AI30" s="58">
        <f t="shared" si="21"/>
        <v>0</v>
      </c>
      <c r="AK30" s="58">
        <f>(('Female Inactive'!$K30+'Female Barely'!$K30+'Female Somewhat'!$K30+'Female Active'!$K30+'Female Highly'!$K30)*'Breast Cancer Epi'!BE71)/('Female Inactive'!$K30*'Breast Cancer Epi'!$BG71+'Female Barely'!$K30*'Breast Cancer Epi'!$BH71+'Female Somewhat'!$K30*'Breast Cancer Epi'!$BI71+'Female Active'!$K30*'Breast Cancer Epi'!$BJ71+'Female Highly'!$K30*'Breast Cancer Epi'!$BK71)</f>
        <v>3.193879949978779E-4</v>
      </c>
      <c r="AL30" s="58">
        <f>(('Female Inactive'!$K30+'Female Barely'!$K30+'Female Somewhat'!$K30+'Female Active'!$K30+'Female Highly'!$K30)*'Breast Cancer Epi'!BF71)/('Female Inactive'!$K30*'Breast Cancer Epi'!$BG71+'Female Barely'!$K30*'Breast Cancer Epi'!$BH71+'Female Somewhat'!$K30*'Breast Cancer Epi'!$BI71+'Female Active'!$K30*'Breast Cancer Epi'!$BJ71+'Female Highly'!$K30*'Breast Cancer Epi'!$BK71)</f>
        <v>0</v>
      </c>
      <c r="AM30" s="58">
        <f t="shared" si="26"/>
        <v>3.1933699608177601E-4</v>
      </c>
      <c r="AN30" s="58">
        <f t="shared" si="28"/>
        <v>0</v>
      </c>
      <c r="AO30" s="58">
        <f t="shared" si="22"/>
        <v>1.1689332559361777E-3</v>
      </c>
      <c r="AQ30" s="58">
        <f>(('Female Inactive'!$K30+'Female Barely'!$K30+'Female Somewhat'!$K30+'Female Active'!$K30+'Female Highly'!$K30)*'Uterine Cancer Epi'!AW53)/('Female Inactive'!$K30*'Uterine Cancer Epi'!$AY53+'Female Barely'!$K30*'Uterine Cancer Epi'!$AZ53+'Female Somewhat'!$K30*'Uterine Cancer Epi'!$BA53+'Female Active'!$K30*'Uterine Cancer Epi'!$BB53+'Female Highly'!$K30*'Uterine Cancer Epi'!$BC53)</f>
        <v>0</v>
      </c>
      <c r="AR30" s="58">
        <f>(('Female Inactive'!$K30+'Female Barely'!$K30+'Female Somewhat'!$K30+'Female Active'!$K30+'Female Highly'!$K30)*'Uterine Cancer Epi'!AX53)/('Female Inactive'!$K30*'Uterine Cancer Epi'!$AY53+'Female Barely'!$K30*'Uterine Cancer Epi'!$AZ53+'Female Somewhat'!$K30*'Uterine Cancer Epi'!$BA53+'Female Active'!$K30*'Uterine Cancer Epi'!$BB53+'Female Highly'!$K30*'Uterine Cancer Epi'!$BC53)</f>
        <v>0</v>
      </c>
      <c r="AS30" s="58">
        <f t="shared" si="27"/>
        <v>0</v>
      </c>
      <c r="AT30" s="58">
        <f t="shared" si="29"/>
        <v>0</v>
      </c>
      <c r="AU30" s="58">
        <f t="shared" si="23"/>
        <v>0</v>
      </c>
      <c r="AW30" s="58">
        <f>(('Female Inactive'!$K30+'Female Barely'!$K30+'Female Somewhat'!$K30+'Female Active'!$K30+'Female Highly'!$K30)*'Diabetes Epi'!BX83)/('Female Inactive'!$K30*'Diabetes Epi'!$BZ83+'Female Barely'!$K30*'Diabetes Epi'!$CA83+'Female Somewhat'!$K30*'Diabetes Epi'!$CB83+'Female Active'!$K30*'Diabetes Epi'!$CC83+'Female Highly'!$K30*'Diabetes Epi'!$CD83)</f>
        <v>2.8238239011449122E-3</v>
      </c>
      <c r="AX30" s="58">
        <f>(('Female Inactive'!$K30+'Female Barely'!$K30+'Female Somewhat'!$K30+'Female Active'!$K30+'Female Highly'!$K30)*'Diabetes Epi'!BY83)/('Female Inactive'!$K30*'Diabetes Epi'!$BZ83+'Female Barely'!$K30*'Diabetes Epi'!$CA83+'Female Somewhat'!$K30*'Diabetes Epi'!$CB83+'Female Active'!$K30*'Diabetes Epi'!$CC83+'Female Highly'!$K30*'Diabetes Epi'!$CD83)</f>
        <v>0</v>
      </c>
      <c r="AY30" s="58">
        <f t="shared" si="30"/>
        <v>2.8198406606378956E-3</v>
      </c>
      <c r="AZ30" s="58">
        <f t="shared" si="30"/>
        <v>0</v>
      </c>
      <c r="BA30" s="58">
        <f t="shared" si="24"/>
        <v>3.1101447671502608E-2</v>
      </c>
    </row>
    <row r="31" spans="1:53">
      <c r="A31" s="58">
        <v>33</v>
      </c>
      <c r="B31" s="58">
        <f>'ACM Rates'!T44-(SUM(C31:H31))</f>
        <v>4.0000000000000002E-4</v>
      </c>
      <c r="C31" s="58">
        <f t="shared" si="4"/>
        <v>0</v>
      </c>
      <c r="D31" s="58">
        <f t="shared" si="5"/>
        <v>0</v>
      </c>
      <c r="E31" s="58">
        <f t="shared" si="6"/>
        <v>0</v>
      </c>
      <c r="F31" s="58">
        <f t="shared" si="7"/>
        <v>0</v>
      </c>
      <c r="G31" s="58">
        <f t="shared" si="8"/>
        <v>0</v>
      </c>
      <c r="H31" s="58">
        <f t="shared" si="9"/>
        <v>0</v>
      </c>
      <c r="I31" s="58">
        <f t="shared" si="0"/>
        <v>4.0000000000000002E-4</v>
      </c>
      <c r="J31" s="58">
        <f t="shared" si="1"/>
        <v>3.9992001066557759E-4</v>
      </c>
      <c r="K31" s="58">
        <f t="shared" si="17"/>
        <v>9960.4152432348073</v>
      </c>
      <c r="L31" s="58">
        <f t="shared" si="18"/>
        <v>3.9833693703080457</v>
      </c>
      <c r="M31" s="58">
        <f t="shared" si="10"/>
        <v>9958.4235585496535</v>
      </c>
      <c r="N31" s="58">
        <f t="shared" si="11"/>
        <v>519025.20306666783</v>
      </c>
      <c r="O31" s="58">
        <f t="shared" si="12"/>
        <v>52.108791691108848</v>
      </c>
      <c r="Q31" s="58">
        <f>'Quintile Functions'!$DU39</f>
        <v>29.34147179999988</v>
      </c>
      <c r="S31" s="58">
        <f>(('Female Inactive'!$K31+'Female Barely'!$K31+'Female Somewhat'!$K31+'Female Active'!$K31+'Female Highly'!$K31)*'MI Epi'!DE49)/('Female Inactive'!$K31*'MI Epi'!$DG49+'Female Barely'!$K31*'MI Epi'!$DH49+'Female Somewhat'!$K31*'MI Epi'!$DI49+'Female Active'!$K31*'MI Epi'!$DJ49+'Female Highly'!$K31*'MI Epi'!$DK49)</f>
        <v>0</v>
      </c>
      <c r="T31" s="58">
        <f>(('Female Inactive'!$K31+'Female Barely'!$K31+'Female Somewhat'!$K31+'Female Active'!$K31+'Female Highly'!$K31)*'MI Epi'!DF49)/('Female Inactive'!$K31*'MI Epi'!$DG49+'Female Barely'!$K31*'MI Epi'!$DH49+'Female Somewhat'!$K31*'MI Epi'!$DI49+'Female Active'!$K31*'MI Epi'!$DJ49+'Female Highly'!$K31*'MI Epi'!$DK49)</f>
        <v>0</v>
      </c>
      <c r="U31" s="58">
        <f t="shared" si="13"/>
        <v>0</v>
      </c>
      <c r="V31" s="58">
        <f t="shared" si="13"/>
        <v>0</v>
      </c>
      <c r="W31" s="58">
        <f t="shared" si="19"/>
        <v>0</v>
      </c>
      <c r="Y31" s="58">
        <f>(('Female Inactive'!$K31+'Female Barely'!$K31+'Female Somewhat'!$K31+'Female Active'!$K31+'Female Highly'!$K31)*'Stroke Epi'!CT57)/('Female Inactive'!$K31*'Stroke Epi'!$CV57+'Female Barely'!$K31*'Stroke Epi'!$CW57+'Female Somewhat'!$K31*'Stroke Epi'!$CX57+'Female Active'!$K31*'Stroke Epi'!$CY57+'Female Highly'!$K31*'Stroke Epi'!$CZ57)</f>
        <v>1.3152001142595232E-4</v>
      </c>
      <c r="Z31" s="58">
        <f>(('Female Inactive'!$K31+'Female Barely'!$K31+'Female Somewhat'!$K31+'Female Active'!$K31+'Female Highly'!$K31)*'Stroke Epi'!CU57)/('Female Inactive'!$K31*'Stroke Epi'!$CV57+'Female Barely'!$K31*'Stroke Epi'!$CW57+'Female Somewhat'!$K31*'Stroke Epi'!$CX57+'Female Active'!$K31*'Stroke Epi'!$CY57+'Female Highly'!$K31*'Stroke Epi'!$CZ57)</f>
        <v>0</v>
      </c>
      <c r="AA31" s="58">
        <f t="shared" si="14"/>
        <v>1.3151136304845323E-4</v>
      </c>
      <c r="AB31" s="58">
        <f t="shared" si="14"/>
        <v>0</v>
      </c>
      <c r="AC31" s="58">
        <f t="shared" si="20"/>
        <v>-8.3961312589413172E-4</v>
      </c>
      <c r="AE31" s="58">
        <f>(('Female Inactive'!$K31+'Female Barely'!$K31+'Female Somewhat'!$K31+'Female Active'!$K31+'Female Highly'!$K31)*'Bowel Cancer Epi'!CQ74)/('Female Inactive'!$K31*'Bowel Cancer Epi'!$CS74+'Female Barely'!$K31*'Bowel Cancer Epi'!$CT74+'Female Somewhat'!$K31*'Bowel Cancer Epi'!$CU74+'Female Active'!$K31*'Bowel Cancer Epi'!$CV74+'Female Highly'!$K31*'Bowel Cancer Epi'!$CW74)</f>
        <v>0</v>
      </c>
      <c r="AF31" s="58">
        <f>(('Female Inactive'!$K31+'Female Barely'!$K31+'Female Somewhat'!$K31+'Female Active'!$K31+'Female Highly'!$K31)*'Bowel Cancer Epi'!CR74)/('Female Inactive'!$K31*'Bowel Cancer Epi'!$CS74+'Female Barely'!$K31*'Bowel Cancer Epi'!$CT74+'Female Somewhat'!$K31*'Bowel Cancer Epi'!$CU74+'Female Active'!$K31*'Bowel Cancer Epi'!$CV74+'Female Highly'!$K31*'Bowel Cancer Epi'!$CW74)</f>
        <v>0</v>
      </c>
      <c r="AG31" s="58">
        <f t="shared" si="25"/>
        <v>0</v>
      </c>
      <c r="AH31" s="58">
        <f t="shared" si="25"/>
        <v>0</v>
      </c>
      <c r="AI31" s="58">
        <f t="shared" si="21"/>
        <v>0</v>
      </c>
      <c r="AK31" s="58">
        <f>(('Female Inactive'!$K31+'Female Barely'!$K31+'Female Somewhat'!$K31+'Female Active'!$K31+'Female Highly'!$K31)*'Breast Cancer Epi'!BE72)/('Female Inactive'!$K31*'Breast Cancer Epi'!$BG72+'Female Barely'!$K31*'Breast Cancer Epi'!$BH72+'Female Somewhat'!$K31*'Breast Cancer Epi'!$BI72+'Female Active'!$K31*'Breast Cancer Epi'!$BJ72+'Female Highly'!$K31*'Breast Cancer Epi'!$BK72)</f>
        <v>3.1945711779972851E-4</v>
      </c>
      <c r="AL31" s="58">
        <f>(('Female Inactive'!$K31+'Female Barely'!$K31+'Female Somewhat'!$K31+'Female Active'!$K31+'Female Highly'!$K31)*'Breast Cancer Epi'!BF72)/('Female Inactive'!$K31*'Breast Cancer Epi'!$BG72+'Female Barely'!$K31*'Breast Cancer Epi'!$BH72+'Female Somewhat'!$K31*'Breast Cancer Epi'!$BI72+'Female Active'!$K31*'Breast Cancer Epi'!$BJ72+'Female Highly'!$K31*'Breast Cancer Epi'!$BK72)</f>
        <v>0</v>
      </c>
      <c r="AM31" s="58">
        <f t="shared" si="26"/>
        <v>3.1940609680780607E-4</v>
      </c>
      <c r="AN31" s="58">
        <f t="shared" si="28"/>
        <v>0</v>
      </c>
      <c r="AO31" s="58">
        <f t="shared" si="22"/>
        <v>1.4878969683833829E-3</v>
      </c>
      <c r="AQ31" s="58">
        <f>(('Female Inactive'!$K31+'Female Barely'!$K31+'Female Somewhat'!$K31+'Female Active'!$K31+'Female Highly'!$K31)*'Uterine Cancer Epi'!AW54)/('Female Inactive'!$K31*'Uterine Cancer Epi'!$AY54+'Female Barely'!$K31*'Uterine Cancer Epi'!$AZ54+'Female Somewhat'!$K31*'Uterine Cancer Epi'!$BA54+'Female Active'!$K31*'Uterine Cancer Epi'!$BB54+'Female Highly'!$K31*'Uterine Cancer Epi'!$BC54)</f>
        <v>0</v>
      </c>
      <c r="AR31" s="58">
        <f>(('Female Inactive'!$K31+'Female Barely'!$K31+'Female Somewhat'!$K31+'Female Active'!$K31+'Female Highly'!$K31)*'Uterine Cancer Epi'!AX54)/('Female Inactive'!$K31*'Uterine Cancer Epi'!$AY54+'Female Barely'!$K31*'Uterine Cancer Epi'!$AZ54+'Female Somewhat'!$K31*'Uterine Cancer Epi'!$BA54+'Female Active'!$K31*'Uterine Cancer Epi'!$BB54+'Female Highly'!$K31*'Uterine Cancer Epi'!$BC54)</f>
        <v>0</v>
      </c>
      <c r="AS31" s="58">
        <f t="shared" si="27"/>
        <v>0</v>
      </c>
      <c r="AT31" s="58">
        <f t="shared" si="29"/>
        <v>0</v>
      </c>
      <c r="AU31" s="58">
        <f t="shared" si="23"/>
        <v>0</v>
      </c>
      <c r="AW31" s="58">
        <f>(('Female Inactive'!$K31+'Female Barely'!$K31+'Female Somewhat'!$K31+'Female Active'!$K31+'Female Highly'!$K31)*'Diabetes Epi'!BX84)/('Female Inactive'!$K31*'Diabetes Epi'!$BZ84+'Female Barely'!$K31*'Diabetes Epi'!$CA84+'Female Somewhat'!$K31*'Diabetes Epi'!$CB84+'Female Active'!$K31*'Diabetes Epi'!$CC84+'Female Highly'!$K31*'Diabetes Epi'!$CD84)</f>
        <v>2.8329116659953184E-3</v>
      </c>
      <c r="AX31" s="58">
        <f>(('Female Inactive'!$K31+'Female Barely'!$K31+'Female Somewhat'!$K31+'Female Active'!$K31+'Female Highly'!$K31)*'Diabetes Epi'!BY84)/('Female Inactive'!$K31*'Diabetes Epi'!$BZ84+'Female Barely'!$K31*'Diabetes Epi'!$CA84+'Female Somewhat'!$K31*'Diabetes Epi'!$CB84+'Female Active'!$K31*'Diabetes Epi'!$CC84+'Female Highly'!$K31*'Diabetes Epi'!$CD84)</f>
        <v>0</v>
      </c>
      <c r="AY31" s="58">
        <f t="shared" si="30"/>
        <v>2.8289027582623083E-3</v>
      </c>
      <c r="AZ31" s="58">
        <f t="shared" si="30"/>
        <v>0</v>
      </c>
      <c r="BA31" s="58">
        <f t="shared" si="24"/>
        <v>3.3833587205391702E-2</v>
      </c>
    </row>
    <row r="32" spans="1:53">
      <c r="A32" s="58">
        <v>34</v>
      </c>
      <c r="B32" s="58">
        <f>'ACM Rates'!T45-(SUM(C32:H32))</f>
        <v>4.0000000000000002E-4</v>
      </c>
      <c r="C32" s="58">
        <f t="shared" si="4"/>
        <v>0</v>
      </c>
      <c r="D32" s="58">
        <f t="shared" si="5"/>
        <v>0</v>
      </c>
      <c r="E32" s="58">
        <f t="shared" si="6"/>
        <v>0</v>
      </c>
      <c r="F32" s="58">
        <f t="shared" si="7"/>
        <v>0</v>
      </c>
      <c r="G32" s="58">
        <f t="shared" si="8"/>
        <v>0</v>
      </c>
      <c r="H32" s="58">
        <f t="shared" si="9"/>
        <v>0</v>
      </c>
      <c r="I32" s="58">
        <f t="shared" si="0"/>
        <v>4.0000000000000002E-4</v>
      </c>
      <c r="J32" s="58">
        <f t="shared" si="1"/>
        <v>3.9992001066557759E-4</v>
      </c>
      <c r="K32" s="58">
        <f t="shared" si="17"/>
        <v>9956.4318738644997</v>
      </c>
      <c r="L32" s="58">
        <f t="shared" si="18"/>
        <v>3.9817763411869875</v>
      </c>
      <c r="M32" s="58">
        <f t="shared" si="10"/>
        <v>9954.4409856939055</v>
      </c>
      <c r="N32" s="58">
        <f t="shared" si="11"/>
        <v>509070.76208097389</v>
      </c>
      <c r="O32" s="58">
        <f t="shared" si="12"/>
        <v>51.12983933704983</v>
      </c>
      <c r="Q32" s="58">
        <f>'Quintile Functions'!$DU40</f>
        <v>31.116227199999884</v>
      </c>
      <c r="S32" s="58">
        <f>(('Female Inactive'!$K32+'Female Barely'!$K32+'Female Somewhat'!$K32+'Female Active'!$K32+'Female Highly'!$K32)*'MI Epi'!DE50)/('Female Inactive'!$K32*'MI Epi'!$DG50+'Female Barely'!$K32*'MI Epi'!$DH50+'Female Somewhat'!$K32*'MI Epi'!$DI50+'Female Active'!$K32*'MI Epi'!$DJ50+'Female Highly'!$K32*'MI Epi'!$DK50)</f>
        <v>0</v>
      </c>
      <c r="T32" s="58">
        <f>(('Female Inactive'!$K32+'Female Barely'!$K32+'Female Somewhat'!$K32+'Female Active'!$K32+'Female Highly'!$K32)*'MI Epi'!DF50)/('Female Inactive'!$K32*'MI Epi'!$DG50+'Female Barely'!$K32*'MI Epi'!$DH50+'Female Somewhat'!$K32*'MI Epi'!$DI50+'Female Active'!$K32*'MI Epi'!$DJ50+'Female Highly'!$K32*'MI Epi'!$DK50)</f>
        <v>0</v>
      </c>
      <c r="U32" s="58">
        <f t="shared" si="13"/>
        <v>0</v>
      </c>
      <c r="V32" s="58">
        <f t="shared" si="13"/>
        <v>0</v>
      </c>
      <c r="W32" s="58">
        <f t="shared" si="19"/>
        <v>0</v>
      </c>
      <c r="Y32" s="58">
        <f>(('Female Inactive'!$K32+'Female Barely'!$K32+'Female Somewhat'!$K32+'Female Active'!$K32+'Female Highly'!$K32)*'Stroke Epi'!CT58)/('Female Inactive'!$K32*'Stroke Epi'!$CV58+'Female Barely'!$K32*'Stroke Epi'!$CW58+'Female Somewhat'!$K32*'Stroke Epi'!$CX58+'Female Active'!$K32*'Stroke Epi'!$CY58+'Female Highly'!$K32*'Stroke Epi'!$CZ58)</f>
        <v>1.3151426516979704E-4</v>
      </c>
      <c r="Z32" s="58">
        <f>(('Female Inactive'!$K32+'Female Barely'!$K32+'Female Somewhat'!$K32+'Female Active'!$K32+'Female Highly'!$K32)*'Stroke Epi'!CU58)/('Female Inactive'!$K32*'Stroke Epi'!$CV58+'Female Barely'!$K32*'Stroke Epi'!$CW58+'Female Somewhat'!$K32*'Stroke Epi'!$CX58+'Female Active'!$K32*'Stroke Epi'!$CY58+'Female Highly'!$K32*'Stroke Epi'!$CZ58)</f>
        <v>0</v>
      </c>
      <c r="AA32" s="58">
        <f t="shared" si="14"/>
        <v>1.3150561754793344E-4</v>
      </c>
      <c r="AB32" s="58">
        <f t="shared" si="14"/>
        <v>0</v>
      </c>
      <c r="AC32" s="58">
        <f t="shared" si="20"/>
        <v>-7.0799134417905878E-4</v>
      </c>
      <c r="AE32" s="58">
        <f>(('Female Inactive'!$K32+'Female Barely'!$K32+'Female Somewhat'!$K32+'Female Active'!$K32+'Female Highly'!$K32)*'Bowel Cancer Epi'!CQ75)/('Female Inactive'!$K32*'Bowel Cancer Epi'!$CS75+'Female Barely'!$K32*'Bowel Cancer Epi'!$CT75+'Female Somewhat'!$K32*'Bowel Cancer Epi'!$CU75+'Female Active'!$K32*'Bowel Cancer Epi'!$CV75+'Female Highly'!$K32*'Bowel Cancer Epi'!$CW75)</f>
        <v>0</v>
      </c>
      <c r="AF32" s="58">
        <f>(('Female Inactive'!$K32+'Female Barely'!$K32+'Female Somewhat'!$K32+'Female Active'!$K32+'Female Highly'!$K32)*'Bowel Cancer Epi'!CR75)/('Female Inactive'!$K32*'Bowel Cancer Epi'!$CS75+'Female Barely'!$K32*'Bowel Cancer Epi'!$CT75+'Female Somewhat'!$K32*'Bowel Cancer Epi'!$CU75+'Female Active'!$K32*'Bowel Cancer Epi'!$CV75+'Female Highly'!$K32*'Bowel Cancer Epi'!$CW75)</f>
        <v>0</v>
      </c>
      <c r="AG32" s="58">
        <f t="shared" si="25"/>
        <v>0</v>
      </c>
      <c r="AH32" s="58">
        <f t="shared" si="25"/>
        <v>0</v>
      </c>
      <c r="AI32" s="58">
        <f t="shared" si="21"/>
        <v>0</v>
      </c>
      <c r="AK32" s="58">
        <f>(('Female Inactive'!$K32+'Female Barely'!$K32+'Female Somewhat'!$K32+'Female Active'!$K32+'Female Highly'!$K32)*'Breast Cancer Epi'!BE73)/('Female Inactive'!$K32*'Breast Cancer Epi'!$BG73+'Female Barely'!$K32*'Breast Cancer Epi'!$BH73+'Female Somewhat'!$K32*'Breast Cancer Epi'!$BI73+'Female Active'!$K32*'Breast Cancer Epi'!$BJ73+'Female Highly'!$K32*'Breast Cancer Epi'!$BK73)</f>
        <v>3.1951019964301675E-4</v>
      </c>
      <c r="AL32" s="58">
        <f>(('Female Inactive'!$K32+'Female Barely'!$K32+'Female Somewhat'!$K32+'Female Active'!$K32+'Female Highly'!$K32)*'Breast Cancer Epi'!BF73)/('Female Inactive'!$K32*'Breast Cancer Epi'!$BG73+'Female Barely'!$K32*'Breast Cancer Epi'!$BH73+'Female Somewhat'!$K32*'Breast Cancer Epi'!$BI73+'Female Active'!$K32*'Breast Cancer Epi'!$BJ73+'Female Highly'!$K32*'Breast Cancer Epi'!$BK73)</f>
        <v>0</v>
      </c>
      <c r="AM32" s="58">
        <f t="shared" si="26"/>
        <v>3.1945916169506816E-4</v>
      </c>
      <c r="AN32" s="58">
        <f t="shared" si="28"/>
        <v>0</v>
      </c>
      <c r="AO32" s="58">
        <f t="shared" si="22"/>
        <v>1.8068278218280655E-3</v>
      </c>
      <c r="AQ32" s="58">
        <f>(('Female Inactive'!$K32+'Female Barely'!$K32+'Female Somewhat'!$K32+'Female Active'!$K32+'Female Highly'!$K32)*'Uterine Cancer Epi'!AW55)/('Female Inactive'!$K32*'Uterine Cancer Epi'!$AY55+'Female Barely'!$K32*'Uterine Cancer Epi'!$AZ55+'Female Somewhat'!$K32*'Uterine Cancer Epi'!$BA55+'Female Active'!$K32*'Uterine Cancer Epi'!$BB55+'Female Highly'!$K32*'Uterine Cancer Epi'!$BC55)</f>
        <v>0</v>
      </c>
      <c r="AR32" s="58">
        <f>(('Female Inactive'!$K32+'Female Barely'!$K32+'Female Somewhat'!$K32+'Female Active'!$K32+'Female Highly'!$K32)*'Uterine Cancer Epi'!AX55)/('Female Inactive'!$K32*'Uterine Cancer Epi'!$AY55+'Female Barely'!$K32*'Uterine Cancer Epi'!$AZ55+'Female Somewhat'!$K32*'Uterine Cancer Epi'!$BA55+'Female Active'!$K32*'Uterine Cancer Epi'!$BB55+'Female Highly'!$K32*'Uterine Cancer Epi'!$BC55)</f>
        <v>0</v>
      </c>
      <c r="AS32" s="58">
        <f t="shared" si="27"/>
        <v>0</v>
      </c>
      <c r="AT32" s="58">
        <f t="shared" si="29"/>
        <v>0</v>
      </c>
      <c r="AU32" s="58">
        <f t="shared" si="23"/>
        <v>0</v>
      </c>
      <c r="AW32" s="58">
        <f>(('Female Inactive'!$K32+'Female Barely'!$K32+'Female Somewhat'!$K32+'Female Active'!$K32+'Female Highly'!$K32)*'Diabetes Epi'!BX85)/('Female Inactive'!$K32*'Diabetes Epi'!$BZ85+'Female Barely'!$K32*'Diabetes Epi'!$CA85+'Female Somewhat'!$K32*'Diabetes Epi'!$CB85+'Female Active'!$K32*'Diabetes Epi'!$CC85+'Female Highly'!$K32*'Diabetes Epi'!$CD85)</f>
        <v>2.8410185777810208E-3</v>
      </c>
      <c r="AX32" s="58">
        <f>(('Female Inactive'!$K32+'Female Barely'!$K32+'Female Somewhat'!$K32+'Female Active'!$K32+'Female Highly'!$K32)*'Diabetes Epi'!BY85)/('Female Inactive'!$K32*'Diabetes Epi'!$BZ85+'Female Barely'!$K32*'Diabetes Epi'!$CA85+'Female Somewhat'!$K32*'Diabetes Epi'!$CB85+'Female Active'!$K32*'Diabetes Epi'!$CC85+'Female Highly'!$K32*'Diabetes Epi'!$CD85)</f>
        <v>0</v>
      </c>
      <c r="AY32" s="58">
        <f t="shared" si="30"/>
        <v>2.8369867036149854E-3</v>
      </c>
      <c r="AZ32" s="58">
        <f t="shared" si="30"/>
        <v>0</v>
      </c>
      <c r="BA32" s="58">
        <f t="shared" si="24"/>
        <v>3.6566778035486767E-2</v>
      </c>
    </row>
    <row r="33" spans="1:53">
      <c r="A33" s="58">
        <v>35</v>
      </c>
      <c r="B33" s="58">
        <f>'ACM Rates'!T46-(SUM(C33:H33))</f>
        <v>5.6851025616362811E-4</v>
      </c>
      <c r="C33" s="58">
        <f t="shared" si="4"/>
        <v>0</v>
      </c>
      <c r="D33" s="58">
        <f t="shared" si="5"/>
        <v>1.3148974383637188E-4</v>
      </c>
      <c r="E33" s="58">
        <f t="shared" si="6"/>
        <v>0</v>
      </c>
      <c r="F33" s="58">
        <f t="shared" si="7"/>
        <v>0</v>
      </c>
      <c r="G33" s="58">
        <f t="shared" si="8"/>
        <v>0</v>
      </c>
      <c r="H33" s="58">
        <f t="shared" si="9"/>
        <v>0</v>
      </c>
      <c r="I33" s="58">
        <f t="shared" si="0"/>
        <v>6.9999999999999999E-4</v>
      </c>
      <c r="J33" s="58">
        <f t="shared" si="1"/>
        <v>5.6834868482769085E-4</v>
      </c>
      <c r="K33" s="58">
        <f t="shared" si="17"/>
        <v>9952.4500975233132</v>
      </c>
      <c r="L33" s="58">
        <f t="shared" si="18"/>
        <v>5.6564619237405989</v>
      </c>
      <c r="M33" s="58">
        <f t="shared" si="10"/>
        <v>9949.6218665614433</v>
      </c>
      <c r="N33" s="58">
        <f t="shared" si="11"/>
        <v>499121.14021441241</v>
      </c>
      <c r="O33" s="58">
        <f t="shared" si="12"/>
        <v>50.150579538059645</v>
      </c>
      <c r="Q33" s="58">
        <f>'Quintile Functions'!$DU41</f>
        <v>33.019044999999863</v>
      </c>
      <c r="S33" s="58">
        <f>(('Female Inactive'!$K33+'Female Barely'!$K33+'Female Somewhat'!$K33+'Female Active'!$K33+'Female Highly'!$K33)*'MI Epi'!DE51)/('Female Inactive'!$K33*'MI Epi'!$DG51+'Female Barely'!$K33*'MI Epi'!$DH51+'Female Somewhat'!$K33*'MI Epi'!$DI51+'Female Active'!$K33*'MI Epi'!$DJ51+'Female Highly'!$K33*'MI Epi'!$DK51)</f>
        <v>0</v>
      </c>
      <c r="T33" s="58">
        <f>(('Female Inactive'!$K33+'Female Barely'!$K33+'Female Somewhat'!$K33+'Female Active'!$K33+'Female Highly'!$K33)*'MI Epi'!DF51)/('Female Inactive'!$K33*'MI Epi'!$DG51+'Female Barely'!$K33*'MI Epi'!$DH51+'Female Somewhat'!$K33*'MI Epi'!$DI51+'Female Active'!$K33*'MI Epi'!$DJ51+'Female Highly'!$K33*'MI Epi'!$DK51)</f>
        <v>0</v>
      </c>
      <c r="U33" s="58">
        <f t="shared" si="13"/>
        <v>0</v>
      </c>
      <c r="V33" s="58">
        <f t="shared" si="13"/>
        <v>0</v>
      </c>
      <c r="W33" s="58">
        <f t="shared" si="19"/>
        <v>0</v>
      </c>
      <c r="Y33" s="58">
        <f>(('Female Inactive'!$K33+'Female Barely'!$K33+'Female Somewhat'!$K33+'Female Active'!$K33+'Female Highly'!$K33)*'Stroke Epi'!CT59)/('Female Inactive'!$K33*'Stroke Epi'!$CV59+'Female Barely'!$K33*'Stroke Epi'!$CW59+'Female Somewhat'!$K33*'Stroke Epi'!$CX59+'Female Active'!$K33*'Stroke Epi'!$CY59+'Female Highly'!$K33*'Stroke Epi'!$CZ59)</f>
        <v>2.6297948767274376E-4</v>
      </c>
      <c r="Z33" s="58">
        <f>(('Female Inactive'!$K33+'Female Barely'!$K33+'Female Somewhat'!$K33+'Female Active'!$K33+'Female Highly'!$K33)*'Stroke Epi'!CU59)/('Female Inactive'!$K33*'Stroke Epi'!$CV59+'Female Barely'!$K33*'Stroke Epi'!$CW59+'Female Somewhat'!$K33*'Stroke Epi'!$CX59+'Female Active'!$K33*'Stroke Epi'!$CY59+'Female Highly'!$K33*'Stroke Epi'!$CZ59)</f>
        <v>1.3148974383637188E-4</v>
      </c>
      <c r="AA33" s="58">
        <f t="shared" si="14"/>
        <v>2.6294491159828404E-4</v>
      </c>
      <c r="AB33" s="58">
        <f t="shared" si="14"/>
        <v>1.3148109943894593E-4</v>
      </c>
      <c r="AC33" s="58">
        <f t="shared" si="20"/>
        <v>-5.7639262179219044E-4</v>
      </c>
      <c r="AE33" s="58">
        <f>(('Female Inactive'!$K33+'Female Barely'!$K33+'Female Somewhat'!$K33+'Female Active'!$K33+'Female Highly'!$K33)*'Bowel Cancer Epi'!CQ76)/('Female Inactive'!$K33*'Bowel Cancer Epi'!$CS76+'Female Barely'!$K33*'Bowel Cancer Epi'!$CT76+'Female Somewhat'!$K33*'Bowel Cancer Epi'!$CU76+'Female Active'!$K33*'Bowel Cancer Epi'!$CV76+'Female Highly'!$K33*'Bowel Cancer Epi'!$CW76)</f>
        <v>0</v>
      </c>
      <c r="AF33" s="58">
        <f>(('Female Inactive'!$K33+'Female Barely'!$K33+'Female Somewhat'!$K33+'Female Active'!$K33+'Female Highly'!$K33)*'Bowel Cancer Epi'!CR76)/('Female Inactive'!$K33*'Bowel Cancer Epi'!$CS76+'Female Barely'!$K33*'Bowel Cancer Epi'!$CT76+'Female Somewhat'!$K33*'Bowel Cancer Epi'!$CU76+'Female Active'!$K33*'Bowel Cancer Epi'!$CV76+'Female Highly'!$K33*'Bowel Cancer Epi'!$CW76)</f>
        <v>0</v>
      </c>
      <c r="AG33" s="58">
        <f t="shared" si="25"/>
        <v>0</v>
      </c>
      <c r="AH33" s="58">
        <f t="shared" si="25"/>
        <v>0</v>
      </c>
      <c r="AI33" s="58">
        <f t="shared" si="21"/>
        <v>0</v>
      </c>
      <c r="AK33" s="58">
        <f>(('Female Inactive'!$K33+'Female Barely'!$K33+'Female Somewhat'!$K33+'Female Active'!$K33+'Female Highly'!$K33)*'Breast Cancer Epi'!BE74)/('Female Inactive'!$K33*'Breast Cancer Epi'!$BG74+'Female Barely'!$K33*'Breast Cancer Epi'!$BH74+'Female Somewhat'!$K33*'Breast Cancer Epi'!$BI74+'Female Active'!$K33*'Breast Cancer Epi'!$BJ74+'Female Highly'!$K33*'Breast Cancer Epi'!$BK74)</f>
        <v>7.4561503869017285E-4</v>
      </c>
      <c r="AL33" s="58">
        <f>(('Female Inactive'!$K33+'Female Barely'!$K33+'Female Somewhat'!$K33+'Female Active'!$K33+'Female Highly'!$K33)*'Breast Cancer Epi'!BF74)/('Female Inactive'!$K33*'Breast Cancer Epi'!$BG74+'Female Barely'!$K33*'Breast Cancer Epi'!$BH74+'Female Somewhat'!$K33*'Breast Cancer Epi'!$BI74+'Female Active'!$K33*'Breast Cancer Epi'!$BJ74+'Female Highly'!$K33*'Breast Cancer Epi'!$BK74)</f>
        <v>0</v>
      </c>
      <c r="AM33" s="58">
        <f t="shared" si="26"/>
        <v>7.4533713687074954E-4</v>
      </c>
      <c r="AN33" s="58">
        <f t="shared" si="28"/>
        <v>0</v>
      </c>
      <c r="AO33" s="58">
        <f t="shared" si="22"/>
        <v>2.1257097758218451E-3</v>
      </c>
      <c r="AQ33" s="58">
        <f>(('Female Inactive'!$K33+'Female Barely'!$K33+'Female Somewhat'!$K33+'Female Active'!$K33+'Female Highly'!$K33)*'Uterine Cancer Epi'!AW56)/('Female Inactive'!$K33*'Uterine Cancer Epi'!$AY56+'Female Barely'!$K33*'Uterine Cancer Epi'!$AZ56+'Female Somewhat'!$K33*'Uterine Cancer Epi'!$BA56+'Female Active'!$K33*'Uterine Cancer Epi'!$BB56+'Female Highly'!$K33*'Uterine Cancer Epi'!$BC56)</f>
        <v>0</v>
      </c>
      <c r="AR33" s="58">
        <f>(('Female Inactive'!$K33+'Female Barely'!$K33+'Female Somewhat'!$K33+'Female Active'!$K33+'Female Highly'!$K33)*'Uterine Cancer Epi'!AX56)/('Female Inactive'!$K33*'Uterine Cancer Epi'!$AY56+'Female Barely'!$K33*'Uterine Cancer Epi'!$AZ56+'Female Somewhat'!$K33*'Uterine Cancer Epi'!$BA56+'Female Active'!$K33*'Uterine Cancer Epi'!$BB56+'Female Highly'!$K33*'Uterine Cancer Epi'!$BC56)</f>
        <v>0</v>
      </c>
      <c r="AS33" s="58">
        <f t="shared" si="27"/>
        <v>0</v>
      </c>
      <c r="AT33" s="58">
        <f t="shared" si="29"/>
        <v>0</v>
      </c>
      <c r="AU33" s="58">
        <f t="shared" si="23"/>
        <v>0</v>
      </c>
      <c r="AW33" s="58">
        <f>(('Female Inactive'!$K33+'Female Barely'!$K33+'Female Somewhat'!$K33+'Female Active'!$K33+'Female Highly'!$K33)*'Diabetes Epi'!BX86)/('Female Inactive'!$K33*'Diabetes Epi'!$BZ86+'Female Barely'!$K33*'Diabetes Epi'!$CA86+'Female Somewhat'!$K33*'Diabetes Epi'!$CB86+'Female Active'!$K33*'Diabetes Epi'!$CC86+'Female Highly'!$K33*'Diabetes Epi'!$CD86)</f>
        <v>3.4811371901036009E-3</v>
      </c>
      <c r="AX33" s="58">
        <f>(('Female Inactive'!$K33+'Female Barely'!$K33+'Female Somewhat'!$K33+'Female Active'!$K33+'Female Highly'!$K33)*'Diabetes Epi'!BY86)/('Female Inactive'!$K33*'Diabetes Epi'!$BZ86+'Female Barely'!$K33*'Diabetes Epi'!$CA86+'Female Somewhat'!$K33*'Diabetes Epi'!$CB86+'Female Active'!$K33*'Diabetes Epi'!$CC86+'Female Highly'!$K33*'Diabetes Epi'!$CD86)</f>
        <v>0</v>
      </c>
      <c r="AY33" s="58">
        <f t="shared" si="30"/>
        <v>3.4750850568409097E-3</v>
      </c>
      <c r="AZ33" s="58">
        <f t="shared" si="30"/>
        <v>0</v>
      </c>
      <c r="BA33" s="58">
        <f t="shared" si="24"/>
        <v>3.9300025276021035E-2</v>
      </c>
    </row>
    <row r="34" spans="1:53">
      <c r="A34" s="58">
        <v>36</v>
      </c>
      <c r="B34" s="58">
        <f>'ACM Rates'!T47-(SUM(C34:H34))</f>
        <v>5.6855430194625444E-4</v>
      </c>
      <c r="C34" s="58">
        <f t="shared" si="4"/>
        <v>0</v>
      </c>
      <c r="D34" s="58">
        <f t="shared" si="5"/>
        <v>1.314456980537455E-4</v>
      </c>
      <c r="E34" s="58">
        <f t="shared" si="6"/>
        <v>0</v>
      </c>
      <c r="F34" s="58">
        <f t="shared" si="7"/>
        <v>0</v>
      </c>
      <c r="G34" s="58">
        <f t="shared" si="8"/>
        <v>0</v>
      </c>
      <c r="H34" s="58">
        <f t="shared" si="9"/>
        <v>0</v>
      </c>
      <c r="I34" s="58">
        <f t="shared" si="0"/>
        <v>6.9999999999999988E-4</v>
      </c>
      <c r="J34" s="58">
        <f t="shared" si="1"/>
        <v>5.6839270557595967E-4</v>
      </c>
      <c r="K34" s="58">
        <f t="shared" si="17"/>
        <v>9946.7936355995735</v>
      </c>
      <c r="L34" s="58">
        <f t="shared" si="18"/>
        <v>5.6536849463441774</v>
      </c>
      <c r="M34" s="58">
        <f t="shared" si="10"/>
        <v>9943.9667931264012</v>
      </c>
      <c r="N34" s="58">
        <f t="shared" si="11"/>
        <v>489177.17342128599</v>
      </c>
      <c r="O34" s="58">
        <f t="shared" si="12"/>
        <v>49.179382959200133</v>
      </c>
      <c r="Q34" s="58">
        <f>'Quintile Functions'!$DU42</f>
        <v>35.022775199999899</v>
      </c>
      <c r="S34" s="58">
        <f>(('Female Inactive'!$K34+'Female Barely'!$K34+'Female Somewhat'!$K34+'Female Active'!$K34+'Female Highly'!$K34)*'MI Epi'!DE52)/('Female Inactive'!$K34*'MI Epi'!$DG52+'Female Barely'!$K34*'MI Epi'!$DH52+'Female Somewhat'!$K34*'MI Epi'!$DI52+'Female Active'!$K34*'MI Epi'!$DJ52+'Female Highly'!$K34*'MI Epi'!$DK52)</f>
        <v>0</v>
      </c>
      <c r="T34" s="58">
        <f>(('Female Inactive'!$K34+'Female Barely'!$K34+'Female Somewhat'!$K34+'Female Active'!$K34+'Female Highly'!$K34)*'MI Epi'!DF52)/('Female Inactive'!$K34*'MI Epi'!$DG52+'Female Barely'!$K34*'MI Epi'!$DH52+'Female Somewhat'!$K34*'MI Epi'!$DI52+'Female Active'!$K34*'MI Epi'!$DJ52+'Female Highly'!$K34*'MI Epi'!$DK52)</f>
        <v>0</v>
      </c>
      <c r="U34" s="58">
        <f t="shared" si="13"/>
        <v>0</v>
      </c>
      <c r="V34" s="58">
        <f t="shared" si="13"/>
        <v>0</v>
      </c>
      <c r="W34" s="58">
        <f t="shared" si="19"/>
        <v>0</v>
      </c>
      <c r="Y34" s="58">
        <f>(('Female Inactive'!$K34+'Female Barely'!$K34+'Female Somewhat'!$K34+'Female Active'!$K34+'Female Highly'!$K34)*'Stroke Epi'!CT60)/('Female Inactive'!$K34*'Stroke Epi'!$CV60+'Female Barely'!$K34*'Stroke Epi'!$CW60+'Female Somewhat'!$K34*'Stroke Epi'!$CX60+'Female Active'!$K34*'Stroke Epi'!$CY60+'Female Highly'!$K34*'Stroke Epi'!$CZ60)</f>
        <v>2.6289139610749101E-4</v>
      </c>
      <c r="Z34" s="58">
        <f>(('Female Inactive'!$K34+'Female Barely'!$K34+'Female Somewhat'!$K34+'Female Active'!$K34+'Female Highly'!$K34)*'Stroke Epi'!CU60)/('Female Inactive'!$K34*'Stroke Epi'!$CV60+'Female Barely'!$K34*'Stroke Epi'!$CW60+'Female Somewhat'!$K34*'Stroke Epi'!$CX60+'Female Active'!$K34*'Stroke Epi'!$CY60+'Female Highly'!$K34*'Stroke Epi'!$CZ60)</f>
        <v>1.314456980537455E-4</v>
      </c>
      <c r="AA34" s="58">
        <f t="shared" si="14"/>
        <v>2.6285684319238278E-4</v>
      </c>
      <c r="AB34" s="58">
        <f t="shared" si="14"/>
        <v>1.3143705944651529E-4</v>
      </c>
      <c r="AC34" s="58">
        <f t="shared" si="20"/>
        <v>-4.4483573761772106E-4</v>
      </c>
      <c r="AE34" s="58">
        <f>(('Female Inactive'!$K34+'Female Barely'!$K34+'Female Somewhat'!$K34+'Female Active'!$K34+'Female Highly'!$K34)*'Bowel Cancer Epi'!CQ77)/('Female Inactive'!$K34*'Bowel Cancer Epi'!$CS77+'Female Barely'!$K34*'Bowel Cancer Epi'!$CT77+'Female Somewhat'!$K34*'Bowel Cancer Epi'!$CU77+'Female Active'!$K34*'Bowel Cancer Epi'!$CV77+'Female Highly'!$K34*'Bowel Cancer Epi'!$CW77)</f>
        <v>0</v>
      </c>
      <c r="AF34" s="58">
        <f>(('Female Inactive'!$K34+'Female Barely'!$K34+'Female Somewhat'!$K34+'Female Active'!$K34+'Female Highly'!$K34)*'Bowel Cancer Epi'!CR77)/('Female Inactive'!$K34*'Bowel Cancer Epi'!$CS77+'Female Barely'!$K34*'Bowel Cancer Epi'!$CT77+'Female Somewhat'!$K34*'Bowel Cancer Epi'!$CU77+'Female Active'!$K34*'Bowel Cancer Epi'!$CV77+'Female Highly'!$K34*'Bowel Cancer Epi'!$CW77)</f>
        <v>0</v>
      </c>
      <c r="AG34" s="58">
        <f t="shared" si="25"/>
        <v>0</v>
      </c>
      <c r="AH34" s="58">
        <f t="shared" si="25"/>
        <v>0</v>
      </c>
      <c r="AI34" s="58">
        <f t="shared" si="21"/>
        <v>0</v>
      </c>
      <c r="AK34" s="58">
        <f>(('Female Inactive'!$K34+'Female Barely'!$K34+'Female Somewhat'!$K34+'Female Active'!$K34+'Female Highly'!$K34)*'Breast Cancer Epi'!BE75)/('Female Inactive'!$K34*'Breast Cancer Epi'!$BG75+'Female Barely'!$K34*'Breast Cancer Epi'!$BH75+'Female Somewhat'!$K34*'Breast Cancer Epi'!$BI75+'Female Active'!$K34*'Breast Cancer Epi'!$BJ75+'Female Highly'!$K34*'Breast Cancer Epi'!$BK75)</f>
        <v>7.4567711677769595E-4</v>
      </c>
      <c r="AL34" s="58">
        <f>(('Female Inactive'!$K34+'Female Barely'!$K34+'Female Somewhat'!$K34+'Female Active'!$K34+'Female Highly'!$K34)*'Breast Cancer Epi'!BF75)/('Female Inactive'!$K34*'Breast Cancer Epi'!$BG75+'Female Barely'!$K34*'Breast Cancer Epi'!$BH75+'Female Somewhat'!$K34*'Breast Cancer Epi'!$BI75+'Female Active'!$K34*'Breast Cancer Epi'!$BJ75+'Female Highly'!$K34*'Breast Cancer Epi'!$BK75)</f>
        <v>0</v>
      </c>
      <c r="AM34" s="58">
        <f t="shared" si="26"/>
        <v>7.4539916868721079E-4</v>
      </c>
      <c r="AN34" s="58">
        <f t="shared" si="28"/>
        <v>0</v>
      </c>
      <c r="AO34" s="58">
        <f t="shared" si="22"/>
        <v>2.8694625422544654E-3</v>
      </c>
      <c r="AQ34" s="58">
        <f>(('Female Inactive'!$K34+'Female Barely'!$K34+'Female Somewhat'!$K34+'Female Active'!$K34+'Female Highly'!$K34)*'Uterine Cancer Epi'!AW57)/('Female Inactive'!$K34*'Uterine Cancer Epi'!$AY57+'Female Barely'!$K34*'Uterine Cancer Epi'!$AZ57+'Female Somewhat'!$K34*'Uterine Cancer Epi'!$BA57+'Female Active'!$K34*'Uterine Cancer Epi'!$BB57+'Female Highly'!$K34*'Uterine Cancer Epi'!$BC57)</f>
        <v>0</v>
      </c>
      <c r="AR34" s="58">
        <f>(('Female Inactive'!$K34+'Female Barely'!$K34+'Female Somewhat'!$K34+'Female Active'!$K34+'Female Highly'!$K34)*'Uterine Cancer Epi'!AX57)/('Female Inactive'!$K34*'Uterine Cancer Epi'!$AY57+'Female Barely'!$K34*'Uterine Cancer Epi'!$AZ57+'Female Somewhat'!$K34*'Uterine Cancer Epi'!$BA57+'Female Active'!$K34*'Uterine Cancer Epi'!$BB57+'Female Highly'!$K34*'Uterine Cancer Epi'!$BC57)</f>
        <v>0</v>
      </c>
      <c r="AS34" s="58">
        <f t="shared" si="27"/>
        <v>0</v>
      </c>
      <c r="AT34" s="58">
        <f t="shared" si="29"/>
        <v>0</v>
      </c>
      <c r="AU34" s="58">
        <f t="shared" si="23"/>
        <v>0</v>
      </c>
      <c r="AW34" s="58">
        <f>(('Female Inactive'!$K34+'Female Barely'!$K34+'Female Somewhat'!$K34+'Female Active'!$K34+'Female Highly'!$K34)*'Diabetes Epi'!BX87)/('Female Inactive'!$K34*'Diabetes Epi'!$BZ87+'Female Barely'!$K34*'Diabetes Epi'!$CA87+'Female Somewhat'!$K34*'Diabetes Epi'!$CB87+'Female Active'!$K34*'Diabetes Epi'!$CC87+'Female Highly'!$K34*'Diabetes Epi'!$CD87)</f>
        <v>3.4888229524084979E-3</v>
      </c>
      <c r="AX34" s="58">
        <f>(('Female Inactive'!$K34+'Female Barely'!$K34+'Female Somewhat'!$K34+'Female Active'!$K34+'Female Highly'!$K34)*'Diabetes Epi'!BY87)/('Female Inactive'!$K34*'Diabetes Epi'!$BZ87+'Female Barely'!$K34*'Diabetes Epi'!$CA87+'Female Somewhat'!$K34*'Diabetes Epi'!$CB87+'Female Active'!$K34*'Diabetes Epi'!$CC87+'Female Highly'!$K34*'Diabetes Epi'!$CD87)</f>
        <v>0</v>
      </c>
      <c r="AY34" s="58">
        <f t="shared" si="30"/>
        <v>3.4827440810353272E-3</v>
      </c>
      <c r="AZ34" s="58">
        <f t="shared" si="30"/>
        <v>0</v>
      </c>
      <c r="BA34" s="58">
        <f t="shared" si="24"/>
        <v>4.2638539402291772E-2</v>
      </c>
    </row>
    <row r="35" spans="1:53">
      <c r="A35" s="58">
        <v>37</v>
      </c>
      <c r="B35" s="58">
        <f>'ACM Rates'!T48-(SUM(C35:H35))</f>
        <v>5.686178975717076E-4</v>
      </c>
      <c r="C35" s="58">
        <f t="shared" si="4"/>
        <v>0</v>
      </c>
      <c r="D35" s="58">
        <f t="shared" si="5"/>
        <v>1.3138210242829239E-4</v>
      </c>
      <c r="E35" s="58">
        <f t="shared" si="6"/>
        <v>0</v>
      </c>
      <c r="F35" s="58">
        <f t="shared" si="7"/>
        <v>0</v>
      </c>
      <c r="G35" s="58">
        <f t="shared" si="8"/>
        <v>0</v>
      </c>
      <c r="H35" s="58">
        <f t="shared" si="9"/>
        <v>0</v>
      </c>
      <c r="I35" s="58">
        <f t="shared" si="0"/>
        <v>6.9999999999999999E-4</v>
      </c>
      <c r="J35" s="58">
        <f t="shared" si="1"/>
        <v>5.6845626505219737E-4</v>
      </c>
      <c r="K35" s="58">
        <f t="shared" si="17"/>
        <v>9941.1399506532289</v>
      </c>
      <c r="L35" s="58">
        <f t="shared" si="18"/>
        <v>5.6511032867095201</v>
      </c>
      <c r="M35" s="58">
        <f t="shared" si="10"/>
        <v>9938.3143990098743</v>
      </c>
      <c r="N35" s="58">
        <f t="shared" si="11"/>
        <v>479238.85902227613</v>
      </c>
      <c r="O35" s="58">
        <f t="shared" si="12"/>
        <v>48.207636287303799</v>
      </c>
      <c r="Q35" s="58">
        <f>'Quintile Functions'!$DU43</f>
        <v>37.10026779999987</v>
      </c>
      <c r="S35" s="58">
        <f>(('Female Inactive'!$K35+'Female Barely'!$K35+'Female Somewhat'!$K35+'Female Active'!$K35+'Female Highly'!$K35)*'MI Epi'!DE53)/('Female Inactive'!$K35*'MI Epi'!$DG53+'Female Barely'!$K35*'MI Epi'!$DH53+'Female Somewhat'!$K35*'MI Epi'!$DI53+'Female Active'!$K35*'MI Epi'!$DJ53+'Female Highly'!$K35*'MI Epi'!$DK53)</f>
        <v>0</v>
      </c>
      <c r="T35" s="58">
        <f>(('Female Inactive'!$K35+'Female Barely'!$K35+'Female Somewhat'!$K35+'Female Active'!$K35+'Female Highly'!$K35)*'MI Epi'!DF53)/('Female Inactive'!$K35*'MI Epi'!$DG53+'Female Barely'!$K35*'MI Epi'!$DH53+'Female Somewhat'!$K35*'MI Epi'!$DI53+'Female Active'!$K35*'MI Epi'!$DJ53+'Female Highly'!$K35*'MI Epi'!$DK53)</f>
        <v>0</v>
      </c>
      <c r="U35" s="58">
        <f t="shared" si="13"/>
        <v>0</v>
      </c>
      <c r="V35" s="58">
        <f t="shared" si="13"/>
        <v>0</v>
      </c>
      <c r="W35" s="58">
        <f t="shared" si="19"/>
        <v>0</v>
      </c>
      <c r="Y35" s="58">
        <f>(('Female Inactive'!$K35+'Female Barely'!$K35+'Female Somewhat'!$K35+'Female Active'!$K35+'Female Highly'!$K35)*'Stroke Epi'!CT61)/('Female Inactive'!$K35*'Stroke Epi'!$CV61+'Female Barely'!$K35*'Stroke Epi'!$CW61+'Female Somewhat'!$K35*'Stroke Epi'!$CX61+'Female Active'!$K35*'Stroke Epi'!$CY61+'Female Highly'!$K35*'Stroke Epi'!$CZ61)</f>
        <v>2.6276420485658479E-4</v>
      </c>
      <c r="Z35" s="58">
        <f>(('Female Inactive'!$K35+'Female Barely'!$K35+'Female Somewhat'!$K35+'Female Active'!$K35+'Female Highly'!$K35)*'Stroke Epi'!CU61)/('Female Inactive'!$K35*'Stroke Epi'!$CV61+'Female Barely'!$K35*'Stroke Epi'!$CW61+'Female Somewhat'!$K35*'Stroke Epi'!$CX61+'Female Active'!$K35*'Stroke Epi'!$CY61+'Female Highly'!$K35*'Stroke Epi'!$CZ61)</f>
        <v>1.3138210242829239E-4</v>
      </c>
      <c r="AA35" s="58">
        <f t="shared" si="14"/>
        <v>2.6272968536644736E-4</v>
      </c>
      <c r="AB35" s="58">
        <f t="shared" si="14"/>
        <v>1.3137347217784257E-4</v>
      </c>
      <c r="AC35" s="58">
        <f t="shared" si="20"/>
        <v>-3.1334021026996838E-4</v>
      </c>
      <c r="AE35" s="58">
        <f>(('Female Inactive'!$K35+'Female Barely'!$K35+'Female Somewhat'!$K35+'Female Active'!$K35+'Female Highly'!$K35)*'Bowel Cancer Epi'!CQ78)/('Female Inactive'!$K35*'Bowel Cancer Epi'!$CS78+'Female Barely'!$K35*'Bowel Cancer Epi'!$CT78+'Female Somewhat'!$K35*'Bowel Cancer Epi'!$CU78+'Female Active'!$K35*'Bowel Cancer Epi'!$CV78+'Female Highly'!$K35*'Bowel Cancer Epi'!$CW78)</f>
        <v>0</v>
      </c>
      <c r="AF35" s="58">
        <f>(('Female Inactive'!$K35+'Female Barely'!$K35+'Female Somewhat'!$K35+'Female Active'!$K35+'Female Highly'!$K35)*'Bowel Cancer Epi'!CR78)/('Female Inactive'!$K35*'Bowel Cancer Epi'!$CS78+'Female Barely'!$K35*'Bowel Cancer Epi'!$CT78+'Female Somewhat'!$K35*'Bowel Cancer Epi'!$CU78+'Female Active'!$K35*'Bowel Cancer Epi'!$CV78+'Female Highly'!$K35*'Bowel Cancer Epi'!$CW78)</f>
        <v>0</v>
      </c>
      <c r="AG35" s="58">
        <f t="shared" si="25"/>
        <v>0</v>
      </c>
      <c r="AH35" s="58">
        <f t="shared" si="25"/>
        <v>0</v>
      </c>
      <c r="AI35" s="58">
        <f t="shared" si="21"/>
        <v>0</v>
      </c>
      <c r="AK35" s="58">
        <f>(('Female Inactive'!$K35+'Female Barely'!$K35+'Female Somewhat'!$K35+'Female Active'!$K35+'Female Highly'!$K35)*'Breast Cancer Epi'!BE76)/('Female Inactive'!$K35*'Breast Cancer Epi'!$BG76+'Female Barely'!$K35*'Breast Cancer Epi'!$BH76+'Female Somewhat'!$K35*'Breast Cancer Epi'!$BI76+'Female Active'!$K35*'Breast Cancer Epi'!$BJ76+'Female Highly'!$K35*'Breast Cancer Epi'!$BK76)</f>
        <v>7.4571372361344093E-4</v>
      </c>
      <c r="AL35" s="58">
        <f>(('Female Inactive'!$K35+'Female Barely'!$K35+'Female Somewhat'!$K35+'Female Active'!$K35+'Female Highly'!$K35)*'Breast Cancer Epi'!BF76)/('Female Inactive'!$K35*'Breast Cancer Epi'!$BG76+'Female Barely'!$K35*'Breast Cancer Epi'!$BH76+'Female Somewhat'!$K35*'Breast Cancer Epi'!$BI76+'Female Active'!$K35*'Breast Cancer Epi'!$BJ76+'Female Highly'!$K35*'Breast Cancer Epi'!$BK76)</f>
        <v>0</v>
      </c>
      <c r="AM35" s="58">
        <f t="shared" si="26"/>
        <v>7.454357482356011E-4</v>
      </c>
      <c r="AN35" s="58">
        <f t="shared" si="28"/>
        <v>0</v>
      </c>
      <c r="AO35" s="58">
        <f t="shared" si="22"/>
        <v>3.6127228159481004E-3</v>
      </c>
      <c r="AQ35" s="58">
        <f>(('Female Inactive'!$K35+'Female Barely'!$K35+'Female Somewhat'!$K35+'Female Active'!$K35+'Female Highly'!$K35)*'Uterine Cancer Epi'!AW58)/('Female Inactive'!$K35*'Uterine Cancer Epi'!$AY58+'Female Barely'!$K35*'Uterine Cancer Epi'!$AZ58+'Female Somewhat'!$K35*'Uterine Cancer Epi'!$BA58+'Female Active'!$K35*'Uterine Cancer Epi'!$BB58+'Female Highly'!$K35*'Uterine Cancer Epi'!$BC58)</f>
        <v>0</v>
      </c>
      <c r="AR35" s="58">
        <f>(('Female Inactive'!$K35+'Female Barely'!$K35+'Female Somewhat'!$K35+'Female Active'!$K35+'Female Highly'!$K35)*'Uterine Cancer Epi'!AX58)/('Female Inactive'!$K35*'Uterine Cancer Epi'!$AY58+'Female Barely'!$K35*'Uterine Cancer Epi'!$AZ58+'Female Somewhat'!$K35*'Uterine Cancer Epi'!$BA58+'Female Active'!$K35*'Uterine Cancer Epi'!$BB58+'Female Highly'!$K35*'Uterine Cancer Epi'!$BC58)</f>
        <v>0</v>
      </c>
      <c r="AS35" s="58">
        <f t="shared" si="27"/>
        <v>0</v>
      </c>
      <c r="AT35" s="58">
        <f t="shared" si="29"/>
        <v>0</v>
      </c>
      <c r="AU35" s="58">
        <f t="shared" si="23"/>
        <v>0</v>
      </c>
      <c r="AW35" s="58">
        <f>(('Female Inactive'!$K35+'Female Barely'!$K35+'Female Somewhat'!$K35+'Female Active'!$K35+'Female Highly'!$K35)*'Diabetes Epi'!BX88)/('Female Inactive'!$K35*'Diabetes Epi'!$BZ88+'Female Barely'!$K35*'Diabetes Epi'!$CA88+'Female Somewhat'!$K35*'Diabetes Epi'!$CB88+'Female Active'!$K35*'Diabetes Epi'!$CC88+'Female Highly'!$K35*'Diabetes Epi'!$CD88)</f>
        <v>3.495470479939517E-3</v>
      </c>
      <c r="AX35" s="58">
        <f>(('Female Inactive'!$K35+'Female Barely'!$K35+'Female Somewhat'!$K35+'Female Active'!$K35+'Female Highly'!$K35)*'Diabetes Epi'!BY88)/('Female Inactive'!$K35*'Diabetes Epi'!$BZ88+'Female Barely'!$K35*'Diabetes Epi'!$CA88+'Female Somewhat'!$K35*'Diabetes Epi'!$CB88+'Female Active'!$K35*'Diabetes Epi'!$CC88+'Female Highly'!$K35*'Diabetes Epi'!$CD88)</f>
        <v>0</v>
      </c>
      <c r="AY35" s="58">
        <f t="shared" si="30"/>
        <v>3.4893684349114329E-3</v>
      </c>
      <c r="AZ35" s="58">
        <f t="shared" si="30"/>
        <v>0</v>
      </c>
      <c r="BA35" s="58">
        <f t="shared" si="24"/>
        <v>4.5972784362599779E-2</v>
      </c>
    </row>
    <row r="36" spans="1:53">
      <c r="A36" s="58">
        <v>38</v>
      </c>
      <c r="B36" s="58">
        <f>'ACM Rates'!T49-(SUM(C36:H36))</f>
        <v>5.6870162375962589E-4</v>
      </c>
      <c r="C36" s="58">
        <f t="shared" si="4"/>
        <v>0</v>
      </c>
      <c r="D36" s="58">
        <f t="shared" si="5"/>
        <v>1.312983762403741E-4</v>
      </c>
      <c r="E36" s="58">
        <f t="shared" si="6"/>
        <v>0</v>
      </c>
      <c r="F36" s="58">
        <f t="shared" si="7"/>
        <v>0</v>
      </c>
      <c r="G36" s="58">
        <f t="shared" si="8"/>
        <v>0</v>
      </c>
      <c r="H36" s="58">
        <f t="shared" si="9"/>
        <v>0</v>
      </c>
      <c r="I36" s="58">
        <f t="shared" si="0"/>
        <v>6.9999999999999999E-4</v>
      </c>
      <c r="J36" s="58">
        <f t="shared" si="1"/>
        <v>5.685399436419214E-4</v>
      </c>
      <c r="K36" s="58">
        <f t="shared" si="17"/>
        <v>9935.4888473665196</v>
      </c>
      <c r="L36" s="58">
        <f t="shared" si="18"/>
        <v>5.6487222693366999</v>
      </c>
      <c r="M36" s="58">
        <f t="shared" si="10"/>
        <v>9932.6644862318517</v>
      </c>
      <c r="N36" s="58">
        <f t="shared" si="11"/>
        <v>469306.19453604426</v>
      </c>
      <c r="O36" s="58">
        <f t="shared" si="12"/>
        <v>47.235340076944233</v>
      </c>
      <c r="Q36" s="58">
        <f>'Quintile Functions'!$DU44</f>
        <v>39.224372799999941</v>
      </c>
      <c r="S36" s="58">
        <f>(('Female Inactive'!$K36+'Female Barely'!$K36+'Female Somewhat'!$K36+'Female Active'!$K36+'Female Highly'!$K36)*'MI Epi'!DE54)/('Female Inactive'!$K36*'MI Epi'!$DG54+'Female Barely'!$K36*'MI Epi'!$DH54+'Female Somewhat'!$K36*'MI Epi'!$DI54+'Female Active'!$K36*'MI Epi'!$DJ54+'Female Highly'!$K36*'MI Epi'!$DK54)</f>
        <v>0</v>
      </c>
      <c r="T36" s="58">
        <f>(('Female Inactive'!$K36+'Female Barely'!$K36+'Female Somewhat'!$K36+'Female Active'!$K36+'Female Highly'!$K36)*'MI Epi'!DF54)/('Female Inactive'!$K36*'MI Epi'!$DG54+'Female Barely'!$K36*'MI Epi'!$DH54+'Female Somewhat'!$K36*'MI Epi'!$DI54+'Female Active'!$K36*'MI Epi'!$DJ54+'Female Highly'!$K36*'MI Epi'!$DK54)</f>
        <v>0</v>
      </c>
      <c r="U36" s="58">
        <f t="shared" si="13"/>
        <v>0</v>
      </c>
      <c r="V36" s="58">
        <f t="shared" si="13"/>
        <v>0</v>
      </c>
      <c r="W36" s="58">
        <f t="shared" si="19"/>
        <v>0</v>
      </c>
      <c r="Y36" s="58">
        <f>(('Female Inactive'!$K36+'Female Barely'!$K36+'Female Somewhat'!$K36+'Female Active'!$K36+'Female Highly'!$K36)*'Stroke Epi'!CT62)/('Female Inactive'!$K36*'Stroke Epi'!$CV62+'Female Barely'!$K36*'Stroke Epi'!$CW62+'Female Somewhat'!$K36*'Stroke Epi'!$CX62+'Female Active'!$K36*'Stroke Epi'!$CY62+'Female Highly'!$K36*'Stroke Epi'!$CZ62)</f>
        <v>2.6259675248074821E-4</v>
      </c>
      <c r="Z36" s="58">
        <f>(('Female Inactive'!$K36+'Female Barely'!$K36+'Female Somewhat'!$K36+'Female Active'!$K36+'Female Highly'!$K36)*'Stroke Epi'!CU62)/('Female Inactive'!$K36*'Stroke Epi'!$CV62+'Female Barely'!$K36*'Stroke Epi'!$CW62+'Female Somewhat'!$K36*'Stroke Epi'!$CX62+'Female Active'!$K36*'Stroke Epi'!$CY62+'Female Highly'!$K36*'Stroke Epi'!$CZ62)</f>
        <v>1.312983762403741E-4</v>
      </c>
      <c r="AA36" s="58">
        <f t="shared" si="14"/>
        <v>2.6256227697130097E-4</v>
      </c>
      <c r="AB36" s="58">
        <f t="shared" si="14"/>
        <v>1.3128975698584178E-4</v>
      </c>
      <c r="AC36" s="58">
        <f t="shared" si="20"/>
        <v>-1.8192557350077542E-4</v>
      </c>
      <c r="AE36" s="58">
        <f>(('Female Inactive'!$K36+'Female Barely'!$K36+'Female Somewhat'!$K36+'Female Active'!$K36+'Female Highly'!$K36)*'Bowel Cancer Epi'!CQ79)/('Female Inactive'!$K36*'Bowel Cancer Epi'!$CS79+'Female Barely'!$K36*'Bowel Cancer Epi'!$CT79+'Female Somewhat'!$K36*'Bowel Cancer Epi'!$CU79+'Female Active'!$K36*'Bowel Cancer Epi'!$CV79+'Female Highly'!$K36*'Bowel Cancer Epi'!$CW79)</f>
        <v>0</v>
      </c>
      <c r="AF36" s="58">
        <f>(('Female Inactive'!$K36+'Female Barely'!$K36+'Female Somewhat'!$K36+'Female Active'!$K36+'Female Highly'!$K36)*'Bowel Cancer Epi'!CR79)/('Female Inactive'!$K36*'Bowel Cancer Epi'!$CS79+'Female Barely'!$K36*'Bowel Cancer Epi'!$CT79+'Female Somewhat'!$K36*'Bowel Cancer Epi'!$CU79+'Female Active'!$K36*'Bowel Cancer Epi'!$CV79+'Female Highly'!$K36*'Bowel Cancer Epi'!$CW79)</f>
        <v>0</v>
      </c>
      <c r="AG36" s="58">
        <f t="shared" si="25"/>
        <v>0</v>
      </c>
      <c r="AH36" s="58">
        <f t="shared" si="25"/>
        <v>0</v>
      </c>
      <c r="AI36" s="58">
        <f t="shared" si="21"/>
        <v>0</v>
      </c>
      <c r="AK36" s="58">
        <f>(('Female Inactive'!$K36+'Female Barely'!$K36+'Female Somewhat'!$K36+'Female Active'!$K36+'Female Highly'!$K36)*'Breast Cancer Epi'!BE77)/('Female Inactive'!$K36*'Breast Cancer Epi'!$BG77+'Female Barely'!$K36*'Breast Cancer Epi'!$BH77+'Female Somewhat'!$K36*'Breast Cancer Epi'!$BI77+'Female Active'!$K36*'Breast Cancer Epi'!$BJ77+'Female Highly'!$K36*'Breast Cancer Epi'!$BK77)</f>
        <v>7.4572734920757481E-4</v>
      </c>
      <c r="AL36" s="58">
        <f>(('Female Inactive'!$K36+'Female Barely'!$K36+'Female Somewhat'!$K36+'Female Active'!$K36+'Female Highly'!$K36)*'Breast Cancer Epi'!BF77)/('Female Inactive'!$K36*'Breast Cancer Epi'!$BG77+'Female Barely'!$K36*'Breast Cancer Epi'!$BH77+'Female Somewhat'!$K36*'Breast Cancer Epi'!$BI77+'Female Active'!$K36*'Breast Cancer Epi'!$BJ77+'Female Highly'!$K36*'Breast Cancer Epi'!$BK77)</f>
        <v>0</v>
      </c>
      <c r="AM36" s="58">
        <f t="shared" si="26"/>
        <v>7.454493636727122E-4</v>
      </c>
      <c r="AN36" s="58">
        <f t="shared" si="28"/>
        <v>0</v>
      </c>
      <c r="AO36" s="58">
        <f t="shared" si="22"/>
        <v>4.3554655114482277E-3</v>
      </c>
      <c r="AQ36" s="58">
        <f>(('Female Inactive'!$K36+'Female Barely'!$K36+'Female Somewhat'!$K36+'Female Active'!$K36+'Female Highly'!$K36)*'Uterine Cancer Epi'!AW59)/('Female Inactive'!$K36*'Uterine Cancer Epi'!$AY59+'Female Barely'!$K36*'Uterine Cancer Epi'!$AZ59+'Female Somewhat'!$K36*'Uterine Cancer Epi'!$BA59+'Female Active'!$K36*'Uterine Cancer Epi'!$BB59+'Female Highly'!$K36*'Uterine Cancer Epi'!$BC59)</f>
        <v>0</v>
      </c>
      <c r="AR36" s="58">
        <f>(('Female Inactive'!$K36+'Female Barely'!$K36+'Female Somewhat'!$K36+'Female Active'!$K36+'Female Highly'!$K36)*'Uterine Cancer Epi'!AX59)/('Female Inactive'!$K36*'Uterine Cancer Epi'!$AY59+'Female Barely'!$K36*'Uterine Cancer Epi'!$AZ59+'Female Somewhat'!$K36*'Uterine Cancer Epi'!$BA59+'Female Active'!$K36*'Uterine Cancer Epi'!$BB59+'Female Highly'!$K36*'Uterine Cancer Epi'!$BC59)</f>
        <v>0</v>
      </c>
      <c r="AS36" s="58">
        <f t="shared" si="27"/>
        <v>0</v>
      </c>
      <c r="AT36" s="58">
        <f t="shared" si="29"/>
        <v>0</v>
      </c>
      <c r="AU36" s="58">
        <f t="shared" si="23"/>
        <v>0</v>
      </c>
      <c r="AW36" s="58">
        <f>(('Female Inactive'!$K36+'Female Barely'!$K36+'Female Somewhat'!$K36+'Female Active'!$K36+'Female Highly'!$K36)*'Diabetes Epi'!BX89)/('Female Inactive'!$K36*'Diabetes Epi'!$BZ89+'Female Barely'!$K36*'Diabetes Epi'!$CA89+'Female Somewhat'!$K36*'Diabetes Epi'!$CB89+'Female Active'!$K36*'Diabetes Epi'!$CC89+'Female Highly'!$K36*'Diabetes Epi'!$CD89)</f>
        <v>3.5011005484020014E-3</v>
      </c>
      <c r="AX36" s="58">
        <f>(('Female Inactive'!$K36+'Female Barely'!$K36+'Female Somewhat'!$K36+'Female Active'!$K36+'Female Highly'!$K36)*'Diabetes Epi'!BY89)/('Female Inactive'!$K36*'Diabetes Epi'!$BZ89+'Female Barely'!$K36*'Diabetes Epi'!$CA89+'Female Somewhat'!$K36*'Diabetes Epi'!$CB89+'Female Active'!$K36*'Diabetes Epi'!$CC89+'Female Highly'!$K36*'Diabetes Epi'!$CD89)</f>
        <v>0</v>
      </c>
      <c r="AY36" s="58">
        <f t="shared" si="30"/>
        <v>3.4949788421971828E-3</v>
      </c>
      <c r="AZ36" s="58">
        <f t="shared" si="30"/>
        <v>0</v>
      </c>
      <c r="BA36" s="58">
        <f t="shared" si="24"/>
        <v>4.9301736814891368E-2</v>
      </c>
    </row>
    <row r="37" spans="1:53">
      <c r="A37" s="58">
        <v>39</v>
      </c>
      <c r="B37" s="58">
        <f>'ACM Rates'!T50-(SUM(C37:H37))</f>
        <v>5.688061731993992E-4</v>
      </c>
      <c r="C37" s="58">
        <f t="shared" si="4"/>
        <v>0</v>
      </c>
      <c r="D37" s="58">
        <f t="shared" si="5"/>
        <v>1.3119382680060079E-4</v>
      </c>
      <c r="E37" s="58">
        <f t="shared" si="6"/>
        <v>0</v>
      </c>
      <c r="F37" s="58">
        <f t="shared" si="7"/>
        <v>0</v>
      </c>
      <c r="G37" s="58">
        <f t="shared" si="8"/>
        <v>0</v>
      </c>
      <c r="H37" s="58">
        <f t="shared" si="9"/>
        <v>0</v>
      </c>
      <c r="I37" s="58">
        <f t="shared" si="0"/>
        <v>6.9999999999999999E-4</v>
      </c>
      <c r="J37" s="58">
        <f t="shared" si="1"/>
        <v>5.6864443363568995E-4</v>
      </c>
      <c r="K37" s="58">
        <f t="shared" si="17"/>
        <v>9929.8401250971838</v>
      </c>
      <c r="L37" s="58">
        <f t="shared" si="18"/>
        <v>5.6465483140288368</v>
      </c>
      <c r="M37" s="58">
        <f t="shared" si="10"/>
        <v>9927.0168509401701</v>
      </c>
      <c r="N37" s="58">
        <f t="shared" si="11"/>
        <v>459379.17768510408</v>
      </c>
      <c r="O37" s="58">
        <f t="shared" si="12"/>
        <v>46.262494853672997</v>
      </c>
      <c r="Q37" s="58">
        <f>'Quintile Functions'!$DU45</f>
        <v>41.36794019999985</v>
      </c>
      <c r="S37" s="58">
        <f>(('Female Inactive'!$K37+'Female Barely'!$K37+'Female Somewhat'!$K37+'Female Active'!$K37+'Female Highly'!$K37)*'MI Epi'!DE55)/('Female Inactive'!$K37*'MI Epi'!$DG55+'Female Barely'!$K37*'MI Epi'!$DH55+'Female Somewhat'!$K37*'MI Epi'!$DI55+'Female Active'!$K37*'MI Epi'!$DJ55+'Female Highly'!$K37*'MI Epi'!$DK55)</f>
        <v>0</v>
      </c>
      <c r="T37" s="58">
        <f>(('Female Inactive'!$K37+'Female Barely'!$K37+'Female Somewhat'!$K37+'Female Active'!$K37+'Female Highly'!$K37)*'MI Epi'!DF55)/('Female Inactive'!$K37*'MI Epi'!$DG55+'Female Barely'!$K37*'MI Epi'!$DH55+'Female Somewhat'!$K37*'MI Epi'!$DI55+'Female Active'!$K37*'MI Epi'!$DJ55+'Female Highly'!$K37*'MI Epi'!$DK55)</f>
        <v>0</v>
      </c>
      <c r="U37" s="58">
        <f t="shared" si="13"/>
        <v>0</v>
      </c>
      <c r="V37" s="58">
        <f t="shared" si="13"/>
        <v>0</v>
      </c>
      <c r="W37" s="58">
        <f t="shared" si="19"/>
        <v>0</v>
      </c>
      <c r="Y37" s="58">
        <f>(('Female Inactive'!$K37+'Female Barely'!$K37+'Female Somewhat'!$K37+'Female Active'!$K37+'Female Highly'!$K37)*'Stroke Epi'!CT63)/('Female Inactive'!$K37*'Stroke Epi'!$CV63+'Female Barely'!$K37*'Stroke Epi'!$CW63+'Female Somewhat'!$K37*'Stroke Epi'!$CX63+'Female Active'!$K37*'Stroke Epi'!$CY63+'Female Highly'!$K37*'Stroke Epi'!$CZ63)</f>
        <v>2.6238765360120158E-4</v>
      </c>
      <c r="Z37" s="58">
        <f>(('Female Inactive'!$K37+'Female Barely'!$K37+'Female Somewhat'!$K37+'Female Active'!$K37+'Female Highly'!$K37)*'Stroke Epi'!CU63)/('Female Inactive'!$K37*'Stroke Epi'!$CV63+'Female Barely'!$K37*'Stroke Epi'!$CW63+'Female Somewhat'!$K37*'Stroke Epi'!$CX63+'Female Active'!$K37*'Stroke Epi'!$CY63+'Female Highly'!$K37*'Stroke Epi'!$CZ63)</f>
        <v>1.3119382680060079E-4</v>
      </c>
      <c r="AA37" s="58">
        <f t="shared" si="14"/>
        <v>2.6235323297141289E-4</v>
      </c>
      <c r="AB37" s="58">
        <f t="shared" si="14"/>
        <v>1.3118522126687182E-4</v>
      </c>
      <c r="AC37" s="58">
        <f t="shared" si="20"/>
        <v>-5.0611931550692434E-5</v>
      </c>
      <c r="AE37" s="58">
        <f>(('Female Inactive'!$K37+'Female Barely'!$K37+'Female Somewhat'!$K37+'Female Active'!$K37+'Female Highly'!$K37)*'Bowel Cancer Epi'!CQ80)/('Female Inactive'!$K37*'Bowel Cancer Epi'!$CS80+'Female Barely'!$K37*'Bowel Cancer Epi'!$CT80+'Female Somewhat'!$K37*'Bowel Cancer Epi'!$CU80+'Female Active'!$K37*'Bowel Cancer Epi'!$CV80+'Female Highly'!$K37*'Bowel Cancer Epi'!$CW80)</f>
        <v>0</v>
      </c>
      <c r="AF37" s="58">
        <f>(('Female Inactive'!$K37+'Female Barely'!$K37+'Female Somewhat'!$K37+'Female Active'!$K37+'Female Highly'!$K37)*'Bowel Cancer Epi'!CR80)/('Female Inactive'!$K37*'Bowel Cancer Epi'!$CS80+'Female Barely'!$K37*'Bowel Cancer Epi'!$CT80+'Female Somewhat'!$K37*'Bowel Cancer Epi'!$CU80+'Female Active'!$K37*'Bowel Cancer Epi'!$CV80+'Female Highly'!$K37*'Bowel Cancer Epi'!$CW80)</f>
        <v>0</v>
      </c>
      <c r="AG37" s="58">
        <f t="shared" si="25"/>
        <v>0</v>
      </c>
      <c r="AH37" s="58">
        <f t="shared" si="25"/>
        <v>0</v>
      </c>
      <c r="AI37" s="58">
        <f t="shared" si="21"/>
        <v>0</v>
      </c>
      <c r="AK37" s="58">
        <f>(('Female Inactive'!$K37+'Female Barely'!$K37+'Female Somewhat'!$K37+'Female Active'!$K37+'Female Highly'!$K37)*'Breast Cancer Epi'!BE78)/('Female Inactive'!$K37*'Breast Cancer Epi'!$BG78+'Female Barely'!$K37*'Breast Cancer Epi'!$BH78+'Female Somewhat'!$K37*'Breast Cancer Epi'!$BI78+'Female Active'!$K37*'Breast Cancer Epi'!$BJ78+'Female Highly'!$K37*'Breast Cancer Epi'!$BK78)</f>
        <v>7.4571988622479965E-4</v>
      </c>
      <c r="AL37" s="58">
        <f>(('Female Inactive'!$K37+'Female Barely'!$K37+'Female Somewhat'!$K37+'Female Active'!$K37+'Female Highly'!$K37)*'Breast Cancer Epi'!BF78)/('Female Inactive'!$K37*'Breast Cancer Epi'!$BG78+'Female Barely'!$K37*'Breast Cancer Epi'!$BH78+'Female Somewhat'!$K37*'Breast Cancer Epi'!$BI78+'Female Active'!$K37*'Breast Cancer Epi'!$BJ78+'Female Highly'!$K37*'Breast Cancer Epi'!$BK78)</f>
        <v>0</v>
      </c>
      <c r="AM37" s="58">
        <f t="shared" si="26"/>
        <v>7.4544190625314144E-4</v>
      </c>
      <c r="AN37" s="58">
        <f t="shared" si="28"/>
        <v>0</v>
      </c>
      <c r="AO37" s="58">
        <f t="shared" si="22"/>
        <v>5.0976680961269324E-3</v>
      </c>
      <c r="AQ37" s="58">
        <f>(('Female Inactive'!$K37+'Female Barely'!$K37+'Female Somewhat'!$K37+'Female Active'!$K37+'Female Highly'!$K37)*'Uterine Cancer Epi'!AW60)/('Female Inactive'!$K37*'Uterine Cancer Epi'!$AY60+'Female Barely'!$K37*'Uterine Cancer Epi'!$AZ60+'Female Somewhat'!$K37*'Uterine Cancer Epi'!$BA60+'Female Active'!$K37*'Uterine Cancer Epi'!$BB60+'Female Highly'!$K37*'Uterine Cancer Epi'!$BC60)</f>
        <v>0</v>
      </c>
      <c r="AR37" s="58">
        <f>(('Female Inactive'!$K37+'Female Barely'!$K37+'Female Somewhat'!$K37+'Female Active'!$K37+'Female Highly'!$K37)*'Uterine Cancer Epi'!AX60)/('Female Inactive'!$K37*'Uterine Cancer Epi'!$AY60+'Female Barely'!$K37*'Uterine Cancer Epi'!$AZ60+'Female Somewhat'!$K37*'Uterine Cancer Epi'!$BA60+'Female Active'!$K37*'Uterine Cancer Epi'!$BB60+'Female Highly'!$K37*'Uterine Cancer Epi'!$BC60)</f>
        <v>0</v>
      </c>
      <c r="AS37" s="58">
        <f t="shared" si="27"/>
        <v>0</v>
      </c>
      <c r="AT37" s="58">
        <f t="shared" si="29"/>
        <v>0</v>
      </c>
      <c r="AU37" s="58">
        <f t="shared" si="23"/>
        <v>0</v>
      </c>
      <c r="AW37" s="58">
        <f>(('Female Inactive'!$K37+'Female Barely'!$K37+'Female Somewhat'!$K37+'Female Active'!$K37+'Female Highly'!$K37)*'Diabetes Epi'!BX90)/('Female Inactive'!$K37*'Diabetes Epi'!$BZ90+'Female Barely'!$K37*'Diabetes Epi'!$CA90+'Female Somewhat'!$K37*'Diabetes Epi'!$CB90+'Female Active'!$K37*'Diabetes Epi'!$CC90+'Female Highly'!$K37*'Diabetes Epi'!$CD90)</f>
        <v>3.5057205598059745E-3</v>
      </c>
      <c r="AX37" s="58">
        <f>(('Female Inactive'!$K37+'Female Barely'!$K37+'Female Somewhat'!$K37+'Female Active'!$K37+'Female Highly'!$K37)*'Diabetes Epi'!BY90)/('Female Inactive'!$K37*'Diabetes Epi'!$BZ90+'Female Barely'!$K37*'Diabetes Epi'!$CA90+'Female Somewhat'!$K37*'Diabetes Epi'!$CB90+'Female Active'!$K37*'Diabetes Epi'!$CC90+'Female Highly'!$K37*'Diabetes Epi'!$CD90)</f>
        <v>0</v>
      </c>
      <c r="AY37" s="58">
        <f t="shared" si="30"/>
        <v>3.4995826961241594E-3</v>
      </c>
      <c r="AZ37" s="58">
        <f t="shared" si="30"/>
        <v>0</v>
      </c>
      <c r="BA37" s="58">
        <f t="shared" si="24"/>
        <v>5.2624407130036931E-2</v>
      </c>
    </row>
    <row r="38" spans="1:53">
      <c r="A38" s="58">
        <v>40</v>
      </c>
      <c r="B38" s="58">
        <f>'ACM Rates'!T51-(SUM(C38:H38))</f>
        <v>7.6240481135728426E-4</v>
      </c>
      <c r="C38" s="58">
        <f t="shared" si="4"/>
        <v>0</v>
      </c>
      <c r="D38" s="58">
        <f t="shared" si="5"/>
        <v>1.3106765700578394E-4</v>
      </c>
      <c r="E38" s="58">
        <f t="shared" si="6"/>
        <v>0</v>
      </c>
      <c r="F38" s="58">
        <f t="shared" si="7"/>
        <v>0</v>
      </c>
      <c r="G38" s="58">
        <f t="shared" si="8"/>
        <v>1.0652753163693188E-4</v>
      </c>
      <c r="H38" s="58">
        <f t="shared" si="9"/>
        <v>0</v>
      </c>
      <c r="I38" s="58">
        <f t="shared" si="0"/>
        <v>8.9347246836306814E-4</v>
      </c>
      <c r="J38" s="58">
        <f t="shared" si="1"/>
        <v>7.621142546544446E-4</v>
      </c>
      <c r="K38" s="58">
        <f t="shared" si="17"/>
        <v>9924.1935767831546</v>
      </c>
      <c r="L38" s="58">
        <f t="shared" si="18"/>
        <v>7.5633693908165203</v>
      </c>
      <c r="M38" s="58">
        <f t="shared" si="10"/>
        <v>9920.4118920877463</v>
      </c>
      <c r="N38" s="58">
        <f t="shared" si="11"/>
        <v>449458.7657930163</v>
      </c>
      <c r="O38" s="58">
        <f t="shared" si="12"/>
        <v>45.289197788774352</v>
      </c>
      <c r="Q38" s="58">
        <f>'Quintile Functions'!$DU46</f>
        <v>43.503819999999905</v>
      </c>
      <c r="S38" s="58">
        <f>(('Female Inactive'!$K38+'Female Barely'!$K38+'Female Somewhat'!$K38+'Female Active'!$K38+'Female Highly'!$K38)*'MI Epi'!DE56)/('Female Inactive'!$K38*'MI Epi'!$DG56+'Female Barely'!$K38*'MI Epi'!$DH56+'Female Somewhat'!$K38*'MI Epi'!$DI56+'Female Active'!$K38*'MI Epi'!$DJ56+'Female Highly'!$K38*'MI Epi'!$DK56)</f>
        <v>0</v>
      </c>
      <c r="T38" s="58">
        <f>(('Female Inactive'!$K38+'Female Barely'!$K38+'Female Somewhat'!$K38+'Female Active'!$K38+'Female Highly'!$K38)*'MI Epi'!DF56)/('Female Inactive'!$K38*'MI Epi'!$DG56+'Female Barely'!$K38*'MI Epi'!$DH56+'Female Somewhat'!$K38*'MI Epi'!$DI56+'Female Active'!$K38*'MI Epi'!$DJ56+'Female Highly'!$K38*'MI Epi'!$DK56)</f>
        <v>0</v>
      </c>
      <c r="U38" s="58">
        <f t="shared" si="13"/>
        <v>0</v>
      </c>
      <c r="V38" s="58">
        <f t="shared" si="13"/>
        <v>0</v>
      </c>
      <c r="W38" s="58">
        <f t="shared" si="19"/>
        <v>0</v>
      </c>
      <c r="Y38" s="58">
        <f>(('Female Inactive'!$K38+'Female Barely'!$K38+'Female Somewhat'!$K38+'Female Active'!$K38+'Female Highly'!$K38)*'Stroke Epi'!CT64)/('Female Inactive'!$K38*'Stroke Epi'!$CV64+'Female Barely'!$K38*'Stroke Epi'!$CW64+'Female Somewhat'!$K38*'Stroke Epi'!$CX64+'Female Active'!$K38*'Stroke Epi'!$CY64+'Female Highly'!$K38*'Stroke Epi'!$CZ64)</f>
        <v>3.932029710173517E-4</v>
      </c>
      <c r="Z38" s="58">
        <f>(('Female Inactive'!$K38+'Female Barely'!$K38+'Female Somewhat'!$K38+'Female Active'!$K38+'Female Highly'!$K38)*'Stroke Epi'!CU64)/('Female Inactive'!$K38*'Stroke Epi'!$CV64+'Female Barely'!$K38*'Stroke Epi'!$CW64+'Female Somewhat'!$K38*'Stroke Epi'!$CX64+'Female Active'!$K38*'Stroke Epi'!$CY64+'Female Highly'!$K38*'Stroke Epi'!$CZ64)</f>
        <v>1.3106765700578394E-4</v>
      </c>
      <c r="AA38" s="58">
        <f t="shared" si="14"/>
        <v>3.931256768602287E-4</v>
      </c>
      <c r="AB38" s="58">
        <f t="shared" si="14"/>
        <v>1.3105906801569311E-4</v>
      </c>
      <c r="AC38" s="58">
        <f t="shared" si="20"/>
        <v>8.0579929253566648E-5</v>
      </c>
      <c r="AE38" s="58">
        <f>(('Female Inactive'!$K38+'Female Barely'!$K38+'Female Somewhat'!$K38+'Female Active'!$K38+'Female Highly'!$K38)*'Bowel Cancer Epi'!CQ81)/('Female Inactive'!$K38*'Bowel Cancer Epi'!$CS81+'Female Barely'!$K38*'Bowel Cancer Epi'!$CT81+'Female Somewhat'!$K38*'Bowel Cancer Epi'!$CU81+'Female Active'!$K38*'Bowel Cancer Epi'!$CV81+'Female Highly'!$K38*'Bowel Cancer Epi'!$CW81)</f>
        <v>1.0879144193709537E-4</v>
      </c>
      <c r="AF38" s="58">
        <f>(('Female Inactive'!$K38+'Female Barely'!$K38+'Female Somewhat'!$K38+'Female Active'!$K38+'Female Highly'!$K38)*'Bowel Cancer Epi'!CR81)/('Female Inactive'!$K38*'Bowel Cancer Epi'!$CS81+'Female Barely'!$K38*'Bowel Cancer Epi'!$CT81+'Female Somewhat'!$K38*'Bowel Cancer Epi'!$CU81+'Female Active'!$K38*'Bowel Cancer Epi'!$CV81+'Female Highly'!$K38*'Bowel Cancer Epi'!$CW81)</f>
        <v>0</v>
      </c>
      <c r="AG38" s="58">
        <f t="shared" si="25"/>
        <v>1.0878552436277555E-4</v>
      </c>
      <c r="AH38" s="58">
        <f t="shared" si="25"/>
        <v>0</v>
      </c>
      <c r="AI38" s="58">
        <f t="shared" si="21"/>
        <v>0</v>
      </c>
      <c r="AK38" s="58">
        <f>(('Female Inactive'!$K38+'Female Barely'!$K38+'Female Somewhat'!$K38+'Female Active'!$K38+'Female Highly'!$K38)*'Breast Cancer Epi'!BE79)/('Female Inactive'!$K38*'Breast Cancer Epi'!$BG79+'Female Barely'!$K38*'Breast Cancer Epi'!$BH79+'Female Somewhat'!$K38*'Breast Cancer Epi'!$BI79+'Female Active'!$K38*'Breast Cancer Epi'!$BJ79+'Female Highly'!$K38*'Breast Cancer Epi'!$BK79)</f>
        <v>1.3848579112801141E-3</v>
      </c>
      <c r="AL38" s="58">
        <f>(('Female Inactive'!$K38+'Female Barely'!$K38+'Female Somewhat'!$K38+'Female Active'!$K38+'Female Highly'!$K38)*'Breast Cancer Epi'!BF79)/('Female Inactive'!$K38*'Breast Cancer Epi'!$BG79+'Female Barely'!$K38*'Breast Cancer Epi'!$BH79+'Female Somewhat'!$K38*'Breast Cancer Epi'!$BI79+'Female Active'!$K38*'Breast Cancer Epi'!$BJ79+'Female Highly'!$K38*'Breast Cancer Epi'!$BK79)</f>
        <v>1.0652753163693188E-4</v>
      </c>
      <c r="AM38" s="58">
        <f t="shared" si="26"/>
        <v>1.3838994380637182E-3</v>
      </c>
      <c r="AN38" s="58">
        <f t="shared" si="28"/>
        <v>1.0652185778092793E-4</v>
      </c>
      <c r="AO38" s="58">
        <f t="shared" si="22"/>
        <v>5.8393099869570517E-3</v>
      </c>
      <c r="AQ38" s="58">
        <f>(('Female Inactive'!$K38+'Female Barely'!$K38+'Female Somewhat'!$K38+'Female Active'!$K38+'Female Highly'!$K38)*'Uterine Cancer Epi'!AW61)/('Female Inactive'!$K38*'Uterine Cancer Epi'!$AY61+'Female Barely'!$K38*'Uterine Cancer Epi'!$AZ61+'Female Somewhat'!$K38*'Uterine Cancer Epi'!$BA61+'Female Active'!$K38*'Uterine Cancer Epi'!$BB61+'Female Highly'!$K38*'Uterine Cancer Epi'!$BC61)</f>
        <v>1.0992213626369654E-4</v>
      </c>
      <c r="AR38" s="58">
        <f>(('Female Inactive'!$K38+'Female Barely'!$K38+'Female Somewhat'!$K38+'Female Active'!$K38+'Female Highly'!$K38)*'Uterine Cancer Epi'!AX61)/('Female Inactive'!$K38*'Uterine Cancer Epi'!$AY61+'Female Barely'!$K38*'Uterine Cancer Epi'!$AZ61+'Female Somewhat'!$K38*'Uterine Cancer Epi'!$BA61+'Female Active'!$K38*'Uterine Cancer Epi'!$BB61+'Female Highly'!$K38*'Uterine Cancer Epi'!$BC61)</f>
        <v>0</v>
      </c>
      <c r="AS38" s="58">
        <f t="shared" si="27"/>
        <v>1.0991609504706901E-4</v>
      </c>
      <c r="AT38" s="58">
        <f t="shared" si="29"/>
        <v>0</v>
      </c>
      <c r="AU38" s="58">
        <f t="shared" si="23"/>
        <v>0</v>
      </c>
      <c r="AW38" s="58">
        <f>(('Female Inactive'!$K38+'Female Barely'!$K38+'Female Somewhat'!$K38+'Female Active'!$K38+'Female Highly'!$K38)*'Diabetes Epi'!BX91)/('Female Inactive'!$K38*'Diabetes Epi'!$BZ91+'Female Barely'!$K38*'Diabetes Epi'!$CA91+'Female Somewhat'!$K38*'Diabetes Epi'!$CB91+'Female Active'!$K38*'Diabetes Epi'!$CC91+'Female Highly'!$K38*'Diabetes Epi'!$CD91)</f>
        <v>4.6259303949741709E-3</v>
      </c>
      <c r="AX38" s="58">
        <f>(('Female Inactive'!$K38+'Female Barely'!$K38+'Female Somewhat'!$K38+'Female Active'!$K38+'Female Highly'!$K38)*'Diabetes Epi'!BY91)/('Female Inactive'!$K38*'Diabetes Epi'!$BZ91+'Female Barely'!$K38*'Diabetes Epi'!$CA91+'Female Somewhat'!$K38*'Diabetes Epi'!$CB91+'Female Active'!$K38*'Diabetes Epi'!$CC91+'Female Highly'!$K38*'Diabetes Epi'!$CD91)</f>
        <v>0</v>
      </c>
      <c r="AY38" s="58">
        <f t="shared" si="30"/>
        <v>4.61524725846163E-3</v>
      </c>
      <c r="AZ38" s="58">
        <f t="shared" si="30"/>
        <v>0</v>
      </c>
      <c r="BA38" s="58">
        <f t="shared" si="24"/>
        <v>5.5939826361575018E-2</v>
      </c>
    </row>
    <row r="39" spans="1:53">
      <c r="A39" s="58">
        <v>41</v>
      </c>
      <c r="B39" s="58">
        <f>'ACM Rates'!T52-(SUM(C39:H39))</f>
        <v>7.6256015908786746E-4</v>
      </c>
      <c r="C39" s="58">
        <f t="shared" si="4"/>
        <v>0</v>
      </c>
      <c r="D39" s="58">
        <f t="shared" si="5"/>
        <v>1.3091888198672402E-4</v>
      </c>
      <c r="E39" s="58">
        <f t="shared" si="6"/>
        <v>0</v>
      </c>
      <c r="F39" s="58">
        <f t="shared" si="7"/>
        <v>0</v>
      </c>
      <c r="G39" s="58">
        <f t="shared" si="8"/>
        <v>1.065209589254086E-4</v>
      </c>
      <c r="H39" s="58">
        <f t="shared" si="9"/>
        <v>0</v>
      </c>
      <c r="I39" s="58">
        <f t="shared" si="0"/>
        <v>8.9347904107459151E-4</v>
      </c>
      <c r="J39" s="58">
        <f t="shared" si="1"/>
        <v>7.6226948398017136E-4</v>
      </c>
      <c r="K39" s="58">
        <f t="shared" si="17"/>
        <v>9916.630207392338</v>
      </c>
      <c r="L39" s="58">
        <f t="shared" si="18"/>
        <v>7.5591445910111368</v>
      </c>
      <c r="M39" s="58">
        <f t="shared" si="10"/>
        <v>9912.8506350968328</v>
      </c>
      <c r="N39" s="58">
        <f t="shared" si="11"/>
        <v>439545.91515791946</v>
      </c>
      <c r="O39" s="58">
        <f t="shared" si="12"/>
        <v>44.32412079158307</v>
      </c>
      <c r="Q39" s="58">
        <f>'Quintile Functions'!$DU47</f>
        <v>45.604862199999957</v>
      </c>
      <c r="S39" s="58">
        <f>(('Female Inactive'!$K39+'Female Barely'!$K39+'Female Somewhat'!$K39+'Female Active'!$K39+'Female Highly'!$K39)*'MI Epi'!DE57)/('Female Inactive'!$K39*'MI Epi'!$DG57+'Female Barely'!$K39*'MI Epi'!$DH57+'Female Somewhat'!$K39*'MI Epi'!$DI57+'Female Active'!$K39*'MI Epi'!$DJ57+'Female Highly'!$K39*'MI Epi'!$DK57)</f>
        <v>0</v>
      </c>
      <c r="T39" s="58">
        <f>(('Female Inactive'!$K39+'Female Barely'!$K39+'Female Somewhat'!$K39+'Female Active'!$K39+'Female Highly'!$K39)*'MI Epi'!DF57)/('Female Inactive'!$K39*'MI Epi'!$DG57+'Female Barely'!$K39*'MI Epi'!$DH57+'Female Somewhat'!$K39*'MI Epi'!$DI57+'Female Active'!$K39*'MI Epi'!$DJ57+'Female Highly'!$K39*'MI Epi'!$DK57)</f>
        <v>0</v>
      </c>
      <c r="U39" s="58">
        <f t="shared" si="13"/>
        <v>0</v>
      </c>
      <c r="V39" s="58">
        <f t="shared" si="13"/>
        <v>0</v>
      </c>
      <c r="W39" s="58">
        <f t="shared" si="19"/>
        <v>0</v>
      </c>
      <c r="Y39" s="58">
        <f>(('Female Inactive'!$K39+'Female Barely'!$K39+'Female Somewhat'!$K39+'Female Active'!$K39+'Female Highly'!$K39)*'Stroke Epi'!CT65)/('Female Inactive'!$K39*'Stroke Epi'!$CV65+'Female Barely'!$K39*'Stroke Epi'!$CW65+'Female Somewhat'!$K39*'Stroke Epi'!$CX65+'Female Active'!$K39*'Stroke Epi'!$CY65+'Female Highly'!$K39*'Stroke Epi'!$CZ65)</f>
        <v>3.9275664596017198E-4</v>
      </c>
      <c r="Z39" s="58">
        <f>(('Female Inactive'!$K39+'Female Barely'!$K39+'Female Somewhat'!$K39+'Female Active'!$K39+'Female Highly'!$K39)*'Stroke Epi'!CU65)/('Female Inactive'!$K39*'Stroke Epi'!$CV65+'Female Barely'!$K39*'Stroke Epi'!$CW65+'Female Somewhat'!$K39*'Stroke Epi'!$CX65+'Female Active'!$K39*'Stroke Epi'!$CY65+'Female Highly'!$K39*'Stroke Epi'!$CZ65)</f>
        <v>1.3091888198672402E-4</v>
      </c>
      <c r="AA39" s="58">
        <f t="shared" si="14"/>
        <v>3.926795271653738E-4</v>
      </c>
      <c r="AB39" s="58">
        <f t="shared" si="14"/>
        <v>1.3091031248391172E-4</v>
      </c>
      <c r="AC39" s="58">
        <f t="shared" si="20"/>
        <v>3.4265976872880911E-4</v>
      </c>
      <c r="AE39" s="58">
        <f>(('Female Inactive'!$K39+'Female Barely'!$K39+'Female Somewhat'!$K39+'Female Active'!$K39+'Female Highly'!$K39)*'Bowel Cancer Epi'!CQ82)/('Female Inactive'!$K39*'Bowel Cancer Epi'!$CS82+'Female Barely'!$K39*'Bowel Cancer Epi'!$CT82+'Female Somewhat'!$K39*'Bowel Cancer Epi'!$CU82+'Female Active'!$K39*'Bowel Cancer Epi'!$CV82+'Female Highly'!$K39*'Bowel Cancer Epi'!$CW82)</f>
        <v>1.0878370304342664E-4</v>
      </c>
      <c r="AF39" s="58">
        <f>(('Female Inactive'!$K39+'Female Barely'!$K39+'Female Somewhat'!$K39+'Female Active'!$K39+'Female Highly'!$K39)*'Bowel Cancer Epi'!CR82)/('Female Inactive'!$K39*'Bowel Cancer Epi'!$CS82+'Female Barely'!$K39*'Bowel Cancer Epi'!$CT82+'Female Somewhat'!$K39*'Bowel Cancer Epi'!$CU82+'Female Active'!$K39*'Bowel Cancer Epi'!$CV82+'Female Highly'!$K39*'Bowel Cancer Epi'!$CW82)</f>
        <v>0</v>
      </c>
      <c r="AG39" s="58">
        <f t="shared" si="25"/>
        <v>1.0877778631090962E-4</v>
      </c>
      <c r="AH39" s="58">
        <f t="shared" si="25"/>
        <v>0</v>
      </c>
      <c r="AI39" s="58">
        <f t="shared" si="21"/>
        <v>1.0878552436277555E-4</v>
      </c>
      <c r="AK39" s="58">
        <f>(('Female Inactive'!$K39+'Female Barely'!$K39+'Female Somewhat'!$K39+'Female Active'!$K39+'Female Highly'!$K39)*'Breast Cancer Epi'!BE80)/('Female Inactive'!$K39*'Breast Cancer Epi'!$BG80+'Female Barely'!$K39*'Breast Cancer Epi'!$BH80+'Female Somewhat'!$K39*'Breast Cancer Epi'!$BI80+'Female Active'!$K39*'Breast Cancer Epi'!$BJ80+'Female Highly'!$K39*'Breast Cancer Epi'!$BK80)</f>
        <v>1.3847724660303118E-3</v>
      </c>
      <c r="AL39" s="58">
        <f>(('Female Inactive'!$K39+'Female Barely'!$K39+'Female Somewhat'!$K39+'Female Active'!$K39+'Female Highly'!$K39)*'Breast Cancer Epi'!BF80)/('Female Inactive'!$K39*'Breast Cancer Epi'!$BG80+'Female Barely'!$K39*'Breast Cancer Epi'!$BH80+'Female Somewhat'!$K39*'Breast Cancer Epi'!$BI80+'Female Active'!$K39*'Breast Cancer Epi'!$BJ80+'Female Highly'!$K39*'Breast Cancer Epi'!$BK80)</f>
        <v>1.065209589254086E-4</v>
      </c>
      <c r="AM39" s="58">
        <f t="shared" si="26"/>
        <v>1.3838141110579238E-3</v>
      </c>
      <c r="AN39" s="58">
        <f t="shared" si="28"/>
        <v>1.0651528576954838E-4</v>
      </c>
      <c r="AO39" s="58">
        <f t="shared" si="22"/>
        <v>7.109363852075376E-3</v>
      </c>
      <c r="AQ39" s="58">
        <f>(('Female Inactive'!$K39+'Female Barely'!$K39+'Female Somewhat'!$K39+'Female Active'!$K39+'Female Highly'!$K39)*'Uterine Cancer Epi'!AW62)/('Female Inactive'!$K39*'Uterine Cancer Epi'!$AY62+'Female Barely'!$K39*'Uterine Cancer Epi'!$AZ62+'Female Somewhat'!$K39*'Uterine Cancer Epi'!$BA62+'Female Active'!$K39*'Uterine Cancer Epi'!$BB62+'Female Highly'!$K39*'Uterine Cancer Epi'!$BC62)</f>
        <v>1.0991402976422114E-4</v>
      </c>
      <c r="AR39" s="58">
        <f>(('Female Inactive'!$K39+'Female Barely'!$K39+'Female Somewhat'!$K39+'Female Active'!$K39+'Female Highly'!$K39)*'Uterine Cancer Epi'!AX62)/('Female Inactive'!$K39*'Uterine Cancer Epi'!$AY62+'Female Barely'!$K39*'Uterine Cancer Epi'!$AZ62+'Female Somewhat'!$K39*'Uterine Cancer Epi'!$BA62+'Female Active'!$K39*'Uterine Cancer Epi'!$BB62+'Female Highly'!$K39*'Uterine Cancer Epi'!$BC62)</f>
        <v>0</v>
      </c>
      <c r="AS39" s="58">
        <f t="shared" si="27"/>
        <v>1.0990798943855129E-4</v>
      </c>
      <c r="AT39" s="58">
        <f t="shared" si="29"/>
        <v>0</v>
      </c>
      <c r="AU39" s="58">
        <f t="shared" si="23"/>
        <v>1.0991609504706901E-4</v>
      </c>
      <c r="AW39" s="58">
        <f>(('Female Inactive'!$K39+'Female Barely'!$K39+'Female Somewhat'!$K39+'Female Active'!$K39+'Female Highly'!$K39)*'Diabetes Epi'!BX92)/('Female Inactive'!$K39*'Diabetes Epi'!$BZ92+'Female Barely'!$K39*'Diabetes Epi'!$CA92+'Female Somewhat'!$K39*'Diabetes Epi'!$CB92+'Female Active'!$K39*'Diabetes Epi'!$CC92+'Female Highly'!$K39*'Diabetes Epi'!$CD92)</f>
        <v>4.6293230393304081E-3</v>
      </c>
      <c r="AX39" s="58">
        <f>(('Female Inactive'!$K39+'Female Barely'!$K39+'Female Somewhat'!$K39+'Female Active'!$K39+'Female Highly'!$K39)*'Diabetes Epi'!BY92)/('Female Inactive'!$K39*'Diabetes Epi'!$BZ92+'Female Barely'!$K39*'Diabetes Epi'!$CA92+'Female Somewhat'!$K39*'Diabetes Epi'!$CB92+'Female Active'!$K39*'Diabetes Epi'!$CC92+'Female Highly'!$K39*'Diabetes Epi'!$CD92)</f>
        <v>0</v>
      </c>
      <c r="AY39" s="58">
        <f t="shared" si="30"/>
        <v>4.6186242391967891E-3</v>
      </c>
      <c r="AZ39" s="58">
        <f t="shared" si="30"/>
        <v>0</v>
      </c>
      <c r="BA39" s="58">
        <f t="shared" si="24"/>
        <v>6.0296897489782571E-2</v>
      </c>
    </row>
    <row r="40" spans="1:53">
      <c r="A40" s="58">
        <v>42</v>
      </c>
      <c r="B40" s="58">
        <f>'ACM Rates'!T53-(SUM(C40:H40))</f>
        <v>7.6274160948210611E-4</v>
      </c>
      <c r="C40" s="58">
        <f t="shared" si="4"/>
        <v>0</v>
      </c>
      <c r="D40" s="58">
        <f t="shared" si="5"/>
        <v>1.3074659438923233E-4</v>
      </c>
      <c r="E40" s="58">
        <f t="shared" si="6"/>
        <v>0</v>
      </c>
      <c r="F40" s="58">
        <f t="shared" si="7"/>
        <v>0</v>
      </c>
      <c r="G40" s="58">
        <f t="shared" si="8"/>
        <v>1.0651179612866155E-4</v>
      </c>
      <c r="H40" s="58">
        <f t="shared" si="9"/>
        <v>0</v>
      </c>
      <c r="I40" s="58">
        <f t="shared" si="0"/>
        <v>8.9348820387133844E-4</v>
      </c>
      <c r="J40" s="58">
        <f t="shared" si="1"/>
        <v>7.6245079604386756E-4</v>
      </c>
      <c r="K40" s="58">
        <f t="shared" si="17"/>
        <v>9909.0710628013276</v>
      </c>
      <c r="L40" s="58">
        <f t="shared" si="18"/>
        <v>7.5551791198881251</v>
      </c>
      <c r="M40" s="58">
        <f t="shared" si="10"/>
        <v>9905.2934732413833</v>
      </c>
      <c r="N40" s="58">
        <f t="shared" si="11"/>
        <v>429640.62168467807</v>
      </c>
      <c r="O40" s="58">
        <f t="shared" si="12"/>
        <v>43.358314716053435</v>
      </c>
      <c r="Q40" s="58">
        <f>'Quintile Functions'!$DU48</f>
        <v>47.643916799999772</v>
      </c>
      <c r="S40" s="58">
        <f>(('Female Inactive'!$K40+'Female Barely'!$K40+'Female Somewhat'!$K40+'Female Active'!$K40+'Female Highly'!$K40)*'MI Epi'!DE58)/('Female Inactive'!$K40*'MI Epi'!$DG58+'Female Barely'!$K40*'MI Epi'!$DH58+'Female Somewhat'!$K40*'MI Epi'!$DI58+'Female Active'!$K40*'MI Epi'!$DJ58+'Female Highly'!$K40*'MI Epi'!$DK58)</f>
        <v>0</v>
      </c>
      <c r="T40" s="58">
        <f>(('Female Inactive'!$K40+'Female Barely'!$K40+'Female Somewhat'!$K40+'Female Active'!$K40+'Female Highly'!$K40)*'MI Epi'!DF58)/('Female Inactive'!$K40*'MI Epi'!$DG58+'Female Barely'!$K40*'MI Epi'!$DH58+'Female Somewhat'!$K40*'MI Epi'!$DI58+'Female Active'!$K40*'MI Epi'!$DJ58+'Female Highly'!$K40*'MI Epi'!$DK58)</f>
        <v>0</v>
      </c>
      <c r="U40" s="58">
        <f t="shared" si="13"/>
        <v>0</v>
      </c>
      <c r="V40" s="58">
        <f t="shared" si="13"/>
        <v>0</v>
      </c>
      <c r="W40" s="58">
        <f t="shared" si="19"/>
        <v>0</v>
      </c>
      <c r="Y40" s="58">
        <f>(('Female Inactive'!$K40+'Female Barely'!$K40+'Female Somewhat'!$K40+'Female Active'!$K40+'Female Highly'!$K40)*'Stroke Epi'!CT66)/('Female Inactive'!$K40*'Stroke Epi'!$CV66+'Female Barely'!$K40*'Stroke Epi'!$CW66+'Female Somewhat'!$K40*'Stroke Epi'!$CX66+'Female Active'!$K40*'Stroke Epi'!$CY66+'Female Highly'!$K40*'Stroke Epi'!$CZ66)</f>
        <v>3.9223978316769699E-4</v>
      </c>
      <c r="Z40" s="58">
        <f>(('Female Inactive'!$K40+'Female Barely'!$K40+'Female Somewhat'!$K40+'Female Active'!$K40+'Female Highly'!$K40)*'Stroke Epi'!CU66)/('Female Inactive'!$K40*'Stroke Epi'!$CV66+'Female Barely'!$K40*'Stroke Epi'!$CW66+'Female Somewhat'!$K40*'Stroke Epi'!$CX66+'Female Active'!$K40*'Stroke Epi'!$CY66+'Female Highly'!$K40*'Stroke Epi'!$CZ66)</f>
        <v>1.3074659438923233E-4</v>
      </c>
      <c r="AA40" s="58">
        <f t="shared" si="14"/>
        <v>3.9216286720078486E-4</v>
      </c>
      <c r="AB40" s="58">
        <f t="shared" si="14"/>
        <v>1.3073804742580464E-4</v>
      </c>
      <c r="AC40" s="58">
        <f t="shared" si="20"/>
        <v>6.0437354666415899E-4</v>
      </c>
      <c r="AE40" s="58">
        <f>(('Female Inactive'!$K40+'Female Barely'!$K40+'Female Somewhat'!$K40+'Female Active'!$K40+'Female Highly'!$K40)*'Bowel Cancer Epi'!CQ83)/('Female Inactive'!$K40*'Bowel Cancer Epi'!$CS83+'Female Barely'!$K40*'Bowel Cancer Epi'!$CT83+'Female Somewhat'!$K40*'Bowel Cancer Epi'!$CU83+'Female Active'!$K40*'Bowel Cancer Epi'!$CV83+'Female Highly'!$K40*'Bowel Cancer Epi'!$CW83)</f>
        <v>1.0877231908829498E-4</v>
      </c>
      <c r="AF40" s="58">
        <f>(('Female Inactive'!$K40+'Female Barely'!$K40+'Female Somewhat'!$K40+'Female Active'!$K40+'Female Highly'!$K40)*'Bowel Cancer Epi'!CR83)/('Female Inactive'!$K40*'Bowel Cancer Epi'!$CS83+'Female Barely'!$K40*'Bowel Cancer Epi'!$CT83+'Female Somewhat'!$K40*'Bowel Cancer Epi'!$CU83+'Female Active'!$K40*'Bowel Cancer Epi'!$CV83+'Female Highly'!$K40*'Bowel Cancer Epi'!$CW83)</f>
        <v>0</v>
      </c>
      <c r="AG40" s="58">
        <f t="shared" si="25"/>
        <v>1.0876640359402945E-4</v>
      </c>
      <c r="AH40" s="58">
        <f t="shared" si="25"/>
        <v>0</v>
      </c>
      <c r="AI40" s="58">
        <f t="shared" si="21"/>
        <v>2.1755147722516232E-4</v>
      </c>
      <c r="AK40" s="58">
        <f>(('Female Inactive'!$K40+'Female Barely'!$K40+'Female Somewhat'!$K40+'Female Active'!$K40+'Female Highly'!$K40)*'Breast Cancer Epi'!BE81)/('Female Inactive'!$K40*'Breast Cancer Epi'!$BG81+'Female Barely'!$K40*'Breast Cancer Epi'!$BH81+'Female Somewhat'!$K40*'Breast Cancer Epi'!$BI81+'Female Active'!$K40*'Breast Cancer Epi'!$BJ81+'Female Highly'!$K40*'Breast Cancer Epi'!$BK81)</f>
        <v>1.3846533496726001E-3</v>
      </c>
      <c r="AL40" s="58">
        <f>(('Female Inactive'!$K40+'Female Barely'!$K40+'Female Somewhat'!$K40+'Female Active'!$K40+'Female Highly'!$K40)*'Breast Cancer Epi'!BF81)/('Female Inactive'!$K40*'Breast Cancer Epi'!$BG81+'Female Barely'!$K40*'Breast Cancer Epi'!$BH81+'Female Somewhat'!$K40*'Breast Cancer Epi'!$BI81+'Female Active'!$K40*'Breast Cancer Epi'!$BJ81+'Female Highly'!$K40*'Breast Cancer Epi'!$BK81)</f>
        <v>1.0651179612866155E-4</v>
      </c>
      <c r="AM40" s="58">
        <f t="shared" si="26"/>
        <v>1.3836951595279645E-3</v>
      </c>
      <c r="AN40" s="58">
        <f t="shared" si="28"/>
        <v>1.0650612394869086E-4</v>
      </c>
      <c r="AO40" s="58">
        <f t="shared" si="22"/>
        <v>8.3777169942643448E-3</v>
      </c>
      <c r="AQ40" s="58">
        <f>(('Female Inactive'!$K40+'Female Barely'!$K40+'Female Somewhat'!$K40+'Female Active'!$K40+'Female Highly'!$K40)*'Uterine Cancer Epi'!AW63)/('Female Inactive'!$K40*'Uterine Cancer Epi'!$AY63+'Female Barely'!$K40*'Uterine Cancer Epi'!$AZ63+'Female Somewhat'!$K40*'Uterine Cancer Epi'!$BA63+'Female Active'!$K40*'Uterine Cancer Epi'!$BB63+'Female Highly'!$K40*'Uterine Cancer Epi'!$BC63)</f>
        <v>1.0990172126358567E-4</v>
      </c>
      <c r="AR40" s="58">
        <f>(('Female Inactive'!$K40+'Female Barely'!$K40+'Female Somewhat'!$K40+'Female Active'!$K40+'Female Highly'!$K40)*'Uterine Cancer Epi'!AX63)/('Female Inactive'!$K40*'Uterine Cancer Epi'!$AY63+'Female Barely'!$K40*'Uterine Cancer Epi'!$AZ63+'Female Somewhat'!$K40*'Uterine Cancer Epi'!$BA63+'Female Active'!$K40*'Uterine Cancer Epi'!$BB63+'Female Highly'!$K40*'Uterine Cancer Epi'!$BC63)</f>
        <v>0</v>
      </c>
      <c r="AS40" s="58">
        <f t="shared" si="27"/>
        <v>1.0989568229069491E-4</v>
      </c>
      <c r="AT40" s="58">
        <f t="shared" si="29"/>
        <v>0</v>
      </c>
      <c r="AU40" s="58">
        <f t="shared" si="23"/>
        <v>2.1981200382860673E-4</v>
      </c>
      <c r="AW40" s="58">
        <f>(('Female Inactive'!$K40+'Female Barely'!$K40+'Female Somewhat'!$K40+'Female Active'!$K40+'Female Highly'!$K40)*'Diabetes Epi'!BX93)/('Female Inactive'!$K40*'Diabetes Epi'!$BZ93+'Female Barely'!$K40*'Diabetes Epi'!$CA93+'Female Somewhat'!$K40*'Diabetes Epi'!$CB93+'Female Active'!$K40*'Diabetes Epi'!$CC93+'Female Highly'!$K40*'Diabetes Epi'!$CD93)</f>
        <v>4.6313323876691868E-3</v>
      </c>
      <c r="AX40" s="58">
        <f>(('Female Inactive'!$K40+'Female Barely'!$K40+'Female Somewhat'!$K40+'Female Active'!$K40+'Female Highly'!$K40)*'Diabetes Epi'!BY93)/('Female Inactive'!$K40*'Diabetes Epi'!$BZ93+'Female Barely'!$K40*'Diabetes Epi'!$CA93+'Female Somewhat'!$K40*'Diabetes Epi'!$CB93+'Female Active'!$K40*'Diabetes Epi'!$CC93+'Female Highly'!$K40*'Diabetes Epi'!$CD93)</f>
        <v>0</v>
      </c>
      <c r="AY40" s="58">
        <f t="shared" si="30"/>
        <v>4.6206243051012397E-3</v>
      </c>
      <c r="AZ40" s="58">
        <f t="shared" si="30"/>
        <v>0</v>
      </c>
      <c r="BA40" s="58">
        <f t="shared" si="24"/>
        <v>6.4637033016684692E-2</v>
      </c>
    </row>
    <row r="41" spans="1:53">
      <c r="A41" s="58">
        <v>43</v>
      </c>
      <c r="B41" s="58">
        <f>'ACM Rates'!T54-(SUM(C41:H41))</f>
        <v>7.6295021372793116E-4</v>
      </c>
      <c r="C41" s="58">
        <f t="shared" si="4"/>
        <v>0</v>
      </c>
      <c r="D41" s="58">
        <f t="shared" si="5"/>
        <v>1.3054969852132982E-4</v>
      </c>
      <c r="E41" s="58">
        <f t="shared" si="6"/>
        <v>0</v>
      </c>
      <c r="F41" s="58">
        <f t="shared" si="7"/>
        <v>0</v>
      </c>
      <c r="G41" s="58">
        <f t="shared" si="8"/>
        <v>1.0650008775073903E-4</v>
      </c>
      <c r="H41" s="58">
        <f t="shared" si="9"/>
        <v>0</v>
      </c>
      <c r="I41" s="58">
        <f t="shared" si="0"/>
        <v>8.9349991224926101E-4</v>
      </c>
      <c r="J41" s="58">
        <f t="shared" si="1"/>
        <v>7.626592412175448E-4</v>
      </c>
      <c r="K41" s="58">
        <f t="shared" si="17"/>
        <v>9901.5158836814389</v>
      </c>
      <c r="L41" s="58">
        <f t="shared" si="18"/>
        <v>7.551482590751954</v>
      </c>
      <c r="M41" s="58">
        <f t="shared" si="10"/>
        <v>9897.7401423860629</v>
      </c>
      <c r="N41" s="58">
        <f t="shared" si="11"/>
        <v>419742.88154229196</v>
      </c>
      <c r="O41" s="58">
        <f t="shared" si="12"/>
        <v>42.3917798520189</v>
      </c>
      <c r="Q41" s="58">
        <f>'Quintile Functions'!$DU49</f>
        <v>49.593833799999857</v>
      </c>
      <c r="S41" s="58">
        <f>(('Female Inactive'!$K41+'Female Barely'!$K41+'Female Somewhat'!$K41+'Female Active'!$K41+'Female Highly'!$K41)*'MI Epi'!DE59)/('Female Inactive'!$K41*'MI Epi'!$DG59+'Female Barely'!$K41*'MI Epi'!$DH59+'Female Somewhat'!$K41*'MI Epi'!$DI59+'Female Active'!$K41*'MI Epi'!$DJ59+'Female Highly'!$K41*'MI Epi'!$DK59)</f>
        <v>0</v>
      </c>
      <c r="T41" s="58">
        <f>(('Female Inactive'!$K41+'Female Barely'!$K41+'Female Somewhat'!$K41+'Female Active'!$K41+'Female Highly'!$K41)*'MI Epi'!DF59)/('Female Inactive'!$K41*'MI Epi'!$DG59+'Female Barely'!$K41*'MI Epi'!$DH59+'Female Somewhat'!$K41*'MI Epi'!$DI59+'Female Active'!$K41*'MI Epi'!$DJ59+'Female Highly'!$K41*'MI Epi'!$DK59)</f>
        <v>0</v>
      </c>
      <c r="U41" s="58">
        <f t="shared" si="13"/>
        <v>0</v>
      </c>
      <c r="V41" s="58">
        <f t="shared" si="13"/>
        <v>0</v>
      </c>
      <c r="W41" s="58">
        <f t="shared" si="19"/>
        <v>0</v>
      </c>
      <c r="Y41" s="58">
        <f>(('Female Inactive'!$K41+'Female Barely'!$K41+'Female Somewhat'!$K41+'Female Active'!$K41+'Female Highly'!$K41)*'Stroke Epi'!CT67)/('Female Inactive'!$K41*'Stroke Epi'!$CV67+'Female Barely'!$K41*'Stroke Epi'!$CW67+'Female Somewhat'!$K41*'Stroke Epi'!$CX67+'Female Active'!$K41*'Stroke Epi'!$CY67+'Female Highly'!$K41*'Stroke Epi'!$CZ67)</f>
        <v>3.9164909556398938E-4</v>
      </c>
      <c r="Z41" s="58">
        <f>(('Female Inactive'!$K41+'Female Barely'!$K41+'Female Somewhat'!$K41+'Female Active'!$K41+'Female Highly'!$K41)*'Stroke Epi'!CU67)/('Female Inactive'!$K41*'Stroke Epi'!$CV67+'Female Barely'!$K41*'Stroke Epi'!$CW67+'Female Somewhat'!$K41*'Stroke Epi'!$CX67+'Female Active'!$K41*'Stroke Epi'!$CY67+'Female Highly'!$K41*'Stroke Epi'!$CZ67)</f>
        <v>1.3054969852132982E-4</v>
      </c>
      <c r="AA41" s="58">
        <f t="shared" si="14"/>
        <v>3.9157241106846374E-4</v>
      </c>
      <c r="AB41" s="58">
        <f t="shared" si="14"/>
        <v>1.3054117728028558E-4</v>
      </c>
      <c r="AC41" s="58">
        <f t="shared" si="20"/>
        <v>8.6567453017400017E-4</v>
      </c>
      <c r="AE41" s="58">
        <f>(('Female Inactive'!$K41+'Female Barely'!$K41+'Female Somewhat'!$K41+'Female Active'!$K41+'Female Highly'!$K41)*'Bowel Cancer Epi'!CQ84)/('Female Inactive'!$K41*'Bowel Cancer Epi'!$CS84+'Female Barely'!$K41*'Bowel Cancer Epi'!$CT84+'Female Somewhat'!$K41*'Bowel Cancer Epi'!$CU84+'Female Active'!$K41*'Bowel Cancer Epi'!$CV84+'Female Highly'!$K41*'Bowel Cancer Epi'!$CW84)</f>
        <v>1.0875734167924523E-4</v>
      </c>
      <c r="AF41" s="58">
        <f>(('Female Inactive'!$K41+'Female Barely'!$K41+'Female Somewhat'!$K41+'Female Active'!$K41+'Female Highly'!$K41)*'Bowel Cancer Epi'!CR84)/('Female Inactive'!$K41*'Bowel Cancer Epi'!$CS84+'Female Barely'!$K41*'Bowel Cancer Epi'!$CT84+'Female Somewhat'!$K41*'Bowel Cancer Epi'!$CU84+'Female Active'!$K41*'Bowel Cancer Epi'!$CV84+'Female Highly'!$K41*'Bowel Cancer Epi'!$CW84)</f>
        <v>0</v>
      </c>
      <c r="AG41" s="58">
        <f t="shared" si="25"/>
        <v>1.0875142781396896E-4</v>
      </c>
      <c r="AH41" s="58">
        <f t="shared" si="25"/>
        <v>0</v>
      </c>
      <c r="AI41" s="58">
        <f t="shared" si="21"/>
        <v>3.2629421852741744E-4</v>
      </c>
      <c r="AK41" s="58">
        <f>(('Female Inactive'!$K41+'Female Barely'!$K41+'Female Somewhat'!$K41+'Female Active'!$K41+'Female Highly'!$K41)*'Breast Cancer Epi'!BE82)/('Female Inactive'!$K41*'Breast Cancer Epi'!$BG82+'Female Barely'!$K41*'Breast Cancer Epi'!$BH82+'Female Somewhat'!$K41*'Breast Cancer Epi'!$BI82+'Female Active'!$K41*'Breast Cancer Epi'!$BJ82+'Female Highly'!$K41*'Breast Cancer Epi'!$BK82)</f>
        <v>1.3845011407596073E-3</v>
      </c>
      <c r="AL41" s="58">
        <f>(('Female Inactive'!$K41+'Female Barely'!$K41+'Female Somewhat'!$K41+'Female Active'!$K41+'Female Highly'!$K41)*'Breast Cancer Epi'!BF82)/('Female Inactive'!$K41*'Breast Cancer Epi'!$BG82+'Female Barely'!$K41*'Breast Cancer Epi'!$BH82+'Female Somewhat'!$K41*'Breast Cancer Epi'!$BI82+'Female Active'!$K41*'Breast Cancer Epi'!$BJ82+'Female Highly'!$K41*'Breast Cancer Epi'!$BK82)</f>
        <v>1.0650008775073903E-4</v>
      </c>
      <c r="AM41" s="58">
        <f t="shared" si="26"/>
        <v>1.3835431612141402E-3</v>
      </c>
      <c r="AN41" s="58">
        <f t="shared" si="28"/>
        <v>1.0649441681775951E-4</v>
      </c>
      <c r="AO41" s="58">
        <f t="shared" si="22"/>
        <v>9.644341004769217E-3</v>
      </c>
      <c r="AQ41" s="58">
        <f>(('Female Inactive'!$K41+'Female Barely'!$K41+'Female Somewhat'!$K41+'Female Active'!$K41+'Female Highly'!$K41)*'Uterine Cancer Epi'!AW64)/('Female Inactive'!$K41*'Uterine Cancer Epi'!$AY64+'Female Barely'!$K41*'Uterine Cancer Epi'!$AZ64+'Female Somewhat'!$K41*'Uterine Cancer Epi'!$BA64+'Female Active'!$K41*'Uterine Cancer Epi'!$BB64+'Female Highly'!$K41*'Uterine Cancer Epi'!$BC64)</f>
        <v>1.0988526422004245E-4</v>
      </c>
      <c r="AR41" s="58">
        <f>(('Female Inactive'!$K41+'Female Barely'!$K41+'Female Somewhat'!$K41+'Female Active'!$K41+'Female Highly'!$K41)*'Uterine Cancer Epi'!AX64)/('Female Inactive'!$K41*'Uterine Cancer Epi'!$AY64+'Female Barely'!$K41*'Uterine Cancer Epi'!$AZ64+'Female Somewhat'!$K41*'Uterine Cancer Epi'!$BA64+'Female Active'!$K41*'Uterine Cancer Epi'!$BB64+'Female Highly'!$K41*'Uterine Cancer Epi'!$BC64)</f>
        <v>0</v>
      </c>
      <c r="AS41" s="58">
        <f t="shared" si="27"/>
        <v>1.0987922705552045E-4</v>
      </c>
      <c r="AT41" s="58">
        <f t="shared" si="29"/>
        <v>0</v>
      </c>
      <c r="AU41" s="58">
        <f t="shared" si="23"/>
        <v>3.296835297291652E-4</v>
      </c>
      <c r="AW41" s="58">
        <f>(('Female Inactive'!$K41+'Female Barely'!$K41+'Female Somewhat'!$K41+'Female Active'!$K41+'Female Highly'!$K41)*'Diabetes Epi'!BX94)/('Female Inactive'!$K41*'Diabetes Epi'!$BZ94+'Female Barely'!$K41*'Diabetes Epi'!$CA94+'Female Somewhat'!$K41*'Diabetes Epi'!$CB94+'Female Active'!$K41*'Diabetes Epi'!$CC94+'Female Highly'!$K41*'Diabetes Epi'!$CD94)</f>
        <v>4.6319209510285852E-3</v>
      </c>
      <c r="AX41" s="58">
        <f>(('Female Inactive'!$K41+'Female Barely'!$K41+'Female Somewhat'!$K41+'Female Active'!$K41+'Female Highly'!$K41)*'Diabetes Epi'!BY94)/('Female Inactive'!$K41*'Diabetes Epi'!$BZ94+'Female Barely'!$K41*'Diabetes Epi'!$CA94+'Female Somewhat'!$K41*'Diabetes Epi'!$CB94+'Female Active'!$K41*'Diabetes Epi'!$CC94+'Female Highly'!$K41*'Diabetes Epi'!$CD94)</f>
        <v>0</v>
      </c>
      <c r="AY41" s="58">
        <f t="shared" si="30"/>
        <v>4.6212101487580481E-3</v>
      </c>
      <c r="AZ41" s="58">
        <f t="shared" si="30"/>
        <v>0</v>
      </c>
      <c r="BA41" s="58">
        <f t="shared" si="24"/>
        <v>6.8958993876019406E-2</v>
      </c>
    </row>
    <row r="42" spans="1:53">
      <c r="A42" s="58">
        <v>44</v>
      </c>
      <c r="B42" s="58">
        <f>'ACM Rates'!T55-(SUM(C42:H42))</f>
        <v>7.6318716147391152E-4</v>
      </c>
      <c r="C42" s="58">
        <f t="shared" si="4"/>
        <v>0</v>
      </c>
      <c r="D42" s="58">
        <f t="shared" si="5"/>
        <v>1.3032699597791738E-4</v>
      </c>
      <c r="E42" s="58">
        <f t="shared" si="6"/>
        <v>0</v>
      </c>
      <c r="F42" s="58">
        <f t="shared" si="7"/>
        <v>0</v>
      </c>
      <c r="G42" s="58">
        <f t="shared" si="8"/>
        <v>1.0648584254817105E-4</v>
      </c>
      <c r="H42" s="58">
        <f t="shared" si="9"/>
        <v>0</v>
      </c>
      <c r="I42" s="58">
        <f t="shared" si="0"/>
        <v>8.935141574518289E-4</v>
      </c>
      <c r="J42" s="58">
        <f t="shared" si="1"/>
        <v>7.6289600822498915E-4</v>
      </c>
      <c r="K42" s="58">
        <f t="shared" si="17"/>
        <v>9893.9644010906868</v>
      </c>
      <c r="L42" s="58">
        <f t="shared" si="18"/>
        <v>7.5480659471122307</v>
      </c>
      <c r="M42" s="58">
        <f t="shared" si="10"/>
        <v>9890.1903681171316</v>
      </c>
      <c r="N42" s="58">
        <f t="shared" si="11"/>
        <v>409852.69117417483</v>
      </c>
      <c r="O42" s="58">
        <f t="shared" si="12"/>
        <v>41.424516458639538</v>
      </c>
      <c r="Q42" s="58">
        <f>'Quintile Functions'!$DU50</f>
        <v>51.427463199999863</v>
      </c>
      <c r="S42" s="58">
        <f>(('Female Inactive'!$K42+'Female Barely'!$K42+'Female Somewhat'!$K42+'Female Active'!$K42+'Female Highly'!$K42)*'MI Epi'!DE60)/('Female Inactive'!$K42*'MI Epi'!$DG60+'Female Barely'!$K42*'MI Epi'!$DH60+'Female Somewhat'!$K42*'MI Epi'!$DI60+'Female Active'!$K42*'MI Epi'!$DJ60+'Female Highly'!$K42*'MI Epi'!$DK60)</f>
        <v>0</v>
      </c>
      <c r="T42" s="58">
        <f>(('Female Inactive'!$K42+'Female Barely'!$K42+'Female Somewhat'!$K42+'Female Active'!$K42+'Female Highly'!$K42)*'MI Epi'!DF60)/('Female Inactive'!$K42*'MI Epi'!$DG60+'Female Barely'!$K42*'MI Epi'!$DH60+'Female Somewhat'!$K42*'MI Epi'!$DI60+'Female Active'!$K42*'MI Epi'!$DJ60+'Female Highly'!$K42*'MI Epi'!$DK60)</f>
        <v>0</v>
      </c>
      <c r="U42" s="58">
        <f t="shared" si="13"/>
        <v>0</v>
      </c>
      <c r="V42" s="58">
        <f t="shared" si="13"/>
        <v>0</v>
      </c>
      <c r="W42" s="58">
        <f t="shared" si="19"/>
        <v>0</v>
      </c>
      <c r="Y42" s="58">
        <f>(('Female Inactive'!$K42+'Female Barely'!$K42+'Female Somewhat'!$K42+'Female Active'!$K42+'Female Highly'!$K42)*'Stroke Epi'!CT68)/('Female Inactive'!$K42*'Stroke Epi'!$CV68+'Female Barely'!$K42*'Stroke Epi'!$CW68+'Female Somewhat'!$K42*'Stroke Epi'!$CX68+'Female Active'!$K42*'Stroke Epi'!$CY68+'Female Highly'!$K42*'Stroke Epi'!$CZ68)</f>
        <v>3.9098098793375209E-4</v>
      </c>
      <c r="Z42" s="58">
        <f>(('Female Inactive'!$K42+'Female Barely'!$K42+'Female Somewhat'!$K42+'Female Active'!$K42+'Female Highly'!$K42)*'Stroke Epi'!CU68)/('Female Inactive'!$K42*'Stroke Epi'!$CV68+'Female Barely'!$K42*'Stroke Epi'!$CW68+'Female Somewhat'!$K42*'Stroke Epi'!$CX68+'Female Active'!$K42*'Stroke Epi'!$CY68+'Female Highly'!$K42*'Stroke Epi'!$CZ68)</f>
        <v>1.3032699597791738E-4</v>
      </c>
      <c r="AA42" s="58">
        <f t="shared" si="14"/>
        <v>3.9090456482759883E-4</v>
      </c>
      <c r="AB42" s="58">
        <f t="shared" si="14"/>
        <v>1.3031850378386611E-4</v>
      </c>
      <c r="AC42" s="58">
        <f t="shared" si="20"/>
        <v>1.1265138461428955E-3</v>
      </c>
      <c r="AE42" s="58">
        <f>(('Female Inactive'!$K42+'Female Barely'!$K42+'Female Somewhat'!$K42+'Female Active'!$K42+'Female Highly'!$K42)*'Bowel Cancer Epi'!CQ85)/('Female Inactive'!$K42*'Bowel Cancer Epi'!$CS85+'Female Barely'!$K42*'Bowel Cancer Epi'!$CT85+'Female Somewhat'!$K42*'Bowel Cancer Epi'!$CU85+'Female Active'!$K42*'Bowel Cancer Epi'!$CV85+'Female Highly'!$K42*'Bowel Cancer Epi'!$CW85)</f>
        <v>1.0873877446590676E-4</v>
      </c>
      <c r="AF42" s="58">
        <f>(('Female Inactive'!$K42+'Female Barely'!$K42+'Female Somewhat'!$K42+'Female Active'!$K42+'Female Highly'!$K42)*'Bowel Cancer Epi'!CR85)/('Female Inactive'!$K42*'Bowel Cancer Epi'!$CS85+'Female Barely'!$K42*'Bowel Cancer Epi'!$CT85+'Female Somewhat'!$K42*'Bowel Cancer Epi'!$CU85+'Female Active'!$K42*'Bowel Cancer Epi'!$CV85+'Female Highly'!$K42*'Bowel Cancer Epi'!$CW85)</f>
        <v>0</v>
      </c>
      <c r="AG42" s="58">
        <f t="shared" si="25"/>
        <v>1.0873286261969817E-4</v>
      </c>
      <c r="AH42" s="58">
        <f t="shared" si="25"/>
        <v>0</v>
      </c>
      <c r="AI42" s="58">
        <f t="shared" si="21"/>
        <v>4.3501016137923408E-4</v>
      </c>
      <c r="AK42" s="58">
        <f>(('Female Inactive'!$K42+'Female Barely'!$K42+'Female Somewhat'!$K42+'Female Active'!$K42+'Female Highly'!$K42)*'Breast Cancer Epi'!BE83)/('Female Inactive'!$K42*'Breast Cancer Epi'!$BG83+'Female Barely'!$K42*'Breast Cancer Epi'!$BH83+'Female Somewhat'!$K42*'Breast Cancer Epi'!$BI83+'Female Active'!$K42*'Breast Cancer Epi'!$BJ83+'Female Highly'!$K42*'Breast Cancer Epi'!$BK83)</f>
        <v>1.3843159531262235E-3</v>
      </c>
      <c r="AL42" s="58">
        <f>(('Female Inactive'!$K42+'Female Barely'!$K42+'Female Somewhat'!$K42+'Female Active'!$K42+'Female Highly'!$K42)*'Breast Cancer Epi'!BF83)/('Female Inactive'!$K42*'Breast Cancer Epi'!$BG83+'Female Barely'!$K42*'Breast Cancer Epi'!$BH83+'Female Somewhat'!$K42*'Breast Cancer Epi'!$BI83+'Female Active'!$K42*'Breast Cancer Epi'!$BJ83+'Female Highly'!$K42*'Breast Cancer Epi'!$BK83)</f>
        <v>1.0648584254817105E-4</v>
      </c>
      <c r="AM42" s="58">
        <f t="shared" si="26"/>
        <v>1.3833582297787528E-3</v>
      </c>
      <c r="AN42" s="58">
        <f t="shared" si="28"/>
        <v>1.0648017313208413E-4</v>
      </c>
      <c r="AO42" s="58">
        <f t="shared" si="22"/>
        <v>1.0909208156884643E-2</v>
      </c>
      <c r="AQ42" s="58">
        <f>(('Female Inactive'!$K42+'Female Barely'!$K42+'Female Somewhat'!$K42+'Female Active'!$K42+'Female Highly'!$K42)*'Uterine Cancer Epi'!AW65)/('Female Inactive'!$K42*'Uterine Cancer Epi'!$AY65+'Female Barely'!$K42*'Uterine Cancer Epi'!$AZ65+'Female Somewhat'!$K42*'Uterine Cancer Epi'!$BA65+'Female Active'!$K42*'Uterine Cancer Epi'!$BB65+'Female Highly'!$K42*'Uterine Cancer Epi'!$BC65)</f>
        <v>1.0986465808163441E-4</v>
      </c>
      <c r="AR42" s="58">
        <f>(('Female Inactive'!$K42+'Female Barely'!$K42+'Female Somewhat'!$K42+'Female Active'!$K42+'Female Highly'!$K42)*'Uterine Cancer Epi'!AX65)/('Female Inactive'!$K42*'Uterine Cancer Epi'!$AY65+'Female Barely'!$K42*'Uterine Cancer Epi'!$AZ65+'Female Somewhat'!$K42*'Uterine Cancer Epi'!$BA65+'Female Active'!$K42*'Uterine Cancer Epi'!$BB65+'Female Highly'!$K42*'Uterine Cancer Epi'!$BC65)</f>
        <v>0</v>
      </c>
      <c r="AS42" s="58">
        <f t="shared" si="27"/>
        <v>1.0985862318113604E-4</v>
      </c>
      <c r="AT42" s="58">
        <f t="shared" si="29"/>
        <v>0</v>
      </c>
      <c r="AU42" s="58">
        <f t="shared" si="23"/>
        <v>4.3952653141326607E-4</v>
      </c>
      <c r="AW42" s="58">
        <f>(('Female Inactive'!$K42+'Female Barely'!$K42+'Female Somewhat'!$K42+'Female Active'!$K42+'Female Highly'!$K42)*'Diabetes Epi'!BX95)/('Female Inactive'!$K42*'Diabetes Epi'!$BZ95+'Female Barely'!$K42*'Diabetes Epi'!$CA95+'Female Somewhat'!$K42*'Diabetes Epi'!$CB95+'Female Active'!$K42*'Diabetes Epi'!$CC95+'Female Highly'!$K42*'Diabetes Epi'!$CD95)</f>
        <v>4.6310437422195953E-3</v>
      </c>
      <c r="AX42" s="58">
        <f>(('Female Inactive'!$K42+'Female Barely'!$K42+'Female Somewhat'!$K42+'Female Active'!$K42+'Female Highly'!$K42)*'Diabetes Epi'!BY95)/('Female Inactive'!$K42*'Diabetes Epi'!$BZ95+'Female Barely'!$K42*'Diabetes Epi'!$CA95+'Female Somewhat'!$K42*'Diabetes Epi'!$CB95+'Female Active'!$K42*'Diabetes Epi'!$CC95+'Female Highly'!$K42*'Diabetes Epi'!$CD95)</f>
        <v>0</v>
      </c>
      <c r="AY42" s="58">
        <f t="shared" si="30"/>
        <v>4.620336993332308E-3</v>
      </c>
      <c r="AZ42" s="58">
        <f t="shared" si="30"/>
        <v>0</v>
      </c>
      <c r="BA42" s="58">
        <f t="shared" si="24"/>
        <v>7.3261530022429452E-2</v>
      </c>
    </row>
    <row r="43" spans="1:53">
      <c r="A43" s="58">
        <v>45</v>
      </c>
      <c r="B43" s="58">
        <f>'ACM Rates'!T56-(SUM(C43:H43))</f>
        <v>1.1482681608872131E-3</v>
      </c>
      <c r="C43" s="58">
        <f t="shared" si="4"/>
        <v>0</v>
      </c>
      <c r="D43" s="58">
        <f t="shared" si="5"/>
        <v>1.3007718153207107E-4</v>
      </c>
      <c r="E43" s="58">
        <f t="shared" si="6"/>
        <v>0</v>
      </c>
      <c r="F43" s="58">
        <f t="shared" si="7"/>
        <v>1.0871658005483262E-4</v>
      </c>
      <c r="G43" s="58">
        <f t="shared" si="8"/>
        <v>2.1293807752588328E-4</v>
      </c>
      <c r="H43" s="58">
        <f t="shared" si="9"/>
        <v>0</v>
      </c>
      <c r="I43" s="58">
        <f t="shared" si="0"/>
        <v>1.3870619224741168E-3</v>
      </c>
      <c r="J43" s="58">
        <f t="shared" si="1"/>
        <v>1.1476091532658383E-3</v>
      </c>
      <c r="K43" s="58">
        <f t="shared" si="17"/>
        <v>9886.4163351435745</v>
      </c>
      <c r="L43" s="58">
        <f t="shared" si="18"/>
        <v>11.345741879207671</v>
      </c>
      <c r="M43" s="58">
        <f t="shared" si="10"/>
        <v>9880.7434642039698</v>
      </c>
      <c r="N43" s="58">
        <f t="shared" si="11"/>
        <v>399971.94770997087</v>
      </c>
      <c r="O43" s="58">
        <f t="shared" si="12"/>
        <v>40.456716989368253</v>
      </c>
      <c r="Q43" s="58">
        <f>'Quintile Functions'!$DU51</f>
        <v>53.117654999999786</v>
      </c>
      <c r="S43" s="58">
        <f>(('Female Inactive'!$K43+'Female Barely'!$K43+'Female Somewhat'!$K43+'Female Active'!$K43+'Female Highly'!$K43)*'MI Epi'!DE61)/('Female Inactive'!$K43*'MI Epi'!$DG61+'Female Barely'!$K43*'MI Epi'!$DH61+'Female Somewhat'!$K43*'MI Epi'!$DI61+'Female Active'!$K43*'MI Epi'!$DJ61+'Female Highly'!$K43*'MI Epi'!$DK61)</f>
        <v>2.4684526597194107E-4</v>
      </c>
      <c r="T43" s="58">
        <f>(('Female Inactive'!$K43+'Female Barely'!$K43+'Female Somewhat'!$K43+'Female Active'!$K43+'Female Highly'!$K43)*'MI Epi'!DF61)/('Female Inactive'!$K43*'MI Epi'!$DG61+'Female Barely'!$K43*'MI Epi'!$DH61+'Female Somewhat'!$K43*'MI Epi'!$DI61+'Female Active'!$K43*'MI Epi'!$DJ61+'Female Highly'!$K43*'MI Epi'!$DK61)</f>
        <v>0</v>
      </c>
      <c r="U43" s="58">
        <f t="shared" si="13"/>
        <v>2.468148021859129E-4</v>
      </c>
      <c r="V43" s="58">
        <f t="shared" si="13"/>
        <v>0</v>
      </c>
      <c r="W43" s="58">
        <f t="shared" si="19"/>
        <v>0</v>
      </c>
      <c r="Y43" s="58">
        <f>(('Female Inactive'!$K43+'Female Barely'!$K43+'Female Somewhat'!$K43+'Female Active'!$K43+'Female Highly'!$K43)*'Stroke Epi'!CT69)/('Female Inactive'!$K43*'Stroke Epi'!$CV69+'Female Barely'!$K43*'Stroke Epi'!$CW69+'Female Somewhat'!$K43*'Stroke Epi'!$CX69+'Female Active'!$K43*'Stroke Epi'!$CY69+'Female Highly'!$K43*'Stroke Epi'!$CZ69)</f>
        <v>5.2030872612828427E-4</v>
      </c>
      <c r="Z43" s="58">
        <f>(('Female Inactive'!$K43+'Female Barely'!$K43+'Female Somewhat'!$K43+'Female Active'!$K43+'Female Highly'!$K43)*'Stroke Epi'!CU69)/('Female Inactive'!$K43*'Stroke Epi'!$CV69+'Female Barely'!$K43*'Stroke Epi'!$CW69+'Female Somewhat'!$K43*'Stroke Epi'!$CX69+'Female Active'!$K43*'Stroke Epi'!$CY69+'Female Highly'!$K43*'Stroke Epi'!$CZ69)</f>
        <v>1.3007718153207107E-4</v>
      </c>
      <c r="AA43" s="58">
        <f t="shared" si="14"/>
        <v>5.2017338901644283E-4</v>
      </c>
      <c r="AB43" s="58">
        <f t="shared" si="14"/>
        <v>1.3006872186227536E-4</v>
      </c>
      <c r="AC43" s="58">
        <f t="shared" si="20"/>
        <v>1.3868402787319413E-3</v>
      </c>
      <c r="AE43" s="58">
        <f>(('Female Inactive'!$K43+'Female Barely'!$K43+'Female Somewhat'!$K43+'Female Active'!$K43+'Female Highly'!$K43)*'Bowel Cancer Epi'!CQ86)/('Female Inactive'!$K43*'Bowel Cancer Epi'!$CS86+'Female Barely'!$K43*'Bowel Cancer Epi'!$CT86+'Female Somewhat'!$K43*'Bowel Cancer Epi'!$CU86+'Female Active'!$K43*'Bowel Cancer Epi'!$CV86+'Female Highly'!$K43*'Bowel Cancer Epi'!$CW86)</f>
        <v>1.0871658005483262E-4</v>
      </c>
      <c r="AF43" s="58">
        <f>(('Female Inactive'!$K43+'Female Barely'!$K43+'Female Somewhat'!$K43+'Female Active'!$K43+'Female Highly'!$K43)*'Bowel Cancer Epi'!CR86)/('Female Inactive'!$K43*'Bowel Cancer Epi'!$CS86+'Female Barely'!$K43*'Bowel Cancer Epi'!$CT86+'Female Somewhat'!$K43*'Bowel Cancer Epi'!$CU86+'Female Active'!$K43*'Bowel Cancer Epi'!$CV86+'Female Highly'!$K43*'Bowel Cancer Epi'!$CW86)</f>
        <v>1.0871658005483262E-4</v>
      </c>
      <c r="AG43" s="58">
        <f t="shared" si="25"/>
        <v>1.0871067062157014E-4</v>
      </c>
      <c r="AH43" s="58">
        <f t="shared" si="25"/>
        <v>1.0871067062157014E-4</v>
      </c>
      <c r="AI43" s="58">
        <f t="shared" si="21"/>
        <v>5.4369572409881679E-4</v>
      </c>
      <c r="AK43" s="58">
        <f>(('Female Inactive'!$K43+'Female Barely'!$K43+'Female Somewhat'!$K43+'Female Active'!$K43+'Female Highly'!$K43)*'Breast Cancer Epi'!BE84)/('Female Inactive'!$K43*'Breast Cancer Epi'!$BG84+'Female Barely'!$K43*'Breast Cancer Epi'!$BH84+'Female Somewhat'!$K43*'Breast Cancer Epi'!$BI84+'Female Active'!$K43*'Breast Cancer Epi'!$BJ84+'Female Highly'!$K43*'Breast Cancer Epi'!$BK84)</f>
        <v>2.2358498140217743E-3</v>
      </c>
      <c r="AL43" s="58">
        <f>(('Female Inactive'!$K43+'Female Barely'!$K43+'Female Somewhat'!$K43+'Female Active'!$K43+'Female Highly'!$K43)*'Breast Cancer Epi'!BF84)/('Female Inactive'!$K43*'Breast Cancer Epi'!$BG84+'Female Barely'!$K43*'Breast Cancer Epi'!$BH84+'Female Somewhat'!$K43*'Breast Cancer Epi'!$BI84+'Female Active'!$K43*'Breast Cancer Epi'!$BJ84+'Female Highly'!$K43*'Breast Cancer Epi'!$BK84)</f>
        <v>2.1293807752588328E-4</v>
      </c>
      <c r="AM43" s="58">
        <f t="shared" si="26"/>
        <v>2.2333521636301867E-3</v>
      </c>
      <c r="AN43" s="58">
        <f t="shared" si="28"/>
        <v>2.1291540782253371E-4</v>
      </c>
      <c r="AO43" s="58">
        <f t="shared" si="22"/>
        <v>1.2172290978297898E-2</v>
      </c>
      <c r="AQ43" s="58">
        <f>(('Female Inactive'!$K43+'Female Barely'!$K43+'Female Somewhat'!$K43+'Female Active'!$K43+'Female Highly'!$K43)*'Uterine Cancer Epi'!AW66)/('Female Inactive'!$K43*'Uterine Cancer Epi'!$AY66+'Female Barely'!$K43*'Uterine Cancer Epi'!$AZ66+'Female Somewhat'!$K43*'Uterine Cancer Epi'!$BA66+'Female Active'!$K43*'Uterine Cancer Epi'!$BB66+'Female Highly'!$K43*'Uterine Cancer Epi'!$BC66)</f>
        <v>1.0983985601787475E-4</v>
      </c>
      <c r="AR43" s="58">
        <f>(('Female Inactive'!$K43+'Female Barely'!$K43+'Female Somewhat'!$K43+'Female Active'!$K43+'Female Highly'!$K43)*'Uterine Cancer Epi'!AX66)/('Female Inactive'!$K43*'Uterine Cancer Epi'!$AY66+'Female Barely'!$K43*'Uterine Cancer Epi'!$AZ66+'Female Somewhat'!$K43*'Uterine Cancer Epi'!$BA66+'Female Active'!$K43*'Uterine Cancer Epi'!$BB66+'Female Highly'!$K43*'Uterine Cancer Epi'!$BC66)</f>
        <v>0</v>
      </c>
      <c r="AS43" s="58">
        <f t="shared" si="27"/>
        <v>1.098338238417762E-4</v>
      </c>
      <c r="AT43" s="58">
        <f t="shared" si="29"/>
        <v>0</v>
      </c>
      <c r="AU43" s="58">
        <f t="shared" si="23"/>
        <v>5.4933686881480947E-4</v>
      </c>
      <c r="AW43" s="58">
        <f>(('Female Inactive'!$K43+'Female Barely'!$K43+'Female Somewhat'!$K43+'Female Active'!$K43+'Female Highly'!$K43)*'Diabetes Epi'!BX96)/('Female Inactive'!$K43*'Diabetes Epi'!$BZ96+'Female Barely'!$K43*'Diabetes Epi'!$CA96+'Female Somewhat'!$K43*'Diabetes Epi'!$CB96+'Female Active'!$K43*'Diabetes Epi'!$CC96+'Female Highly'!$K43*'Diabetes Epi'!$CD96)</f>
        <v>6.0651268089295975E-3</v>
      </c>
      <c r="AX43" s="58">
        <f>(('Female Inactive'!$K43+'Female Barely'!$K43+'Female Somewhat'!$K43+'Female Active'!$K43+'Female Highly'!$K43)*'Diabetes Epi'!BY96)/('Female Inactive'!$K43*'Diabetes Epi'!$BZ96+'Female Barely'!$K43*'Diabetes Epi'!$CA96+'Female Somewhat'!$K43*'Diabetes Epi'!$CB96+'Female Active'!$K43*'Diabetes Epi'!$CC96+'Female Highly'!$K43*'Diabetes Epi'!$CD96)</f>
        <v>0</v>
      </c>
      <c r="AY43" s="58">
        <f t="shared" si="30"/>
        <v>6.0467710560637711E-3</v>
      </c>
      <c r="AZ43" s="58">
        <f t="shared" si="30"/>
        <v>0</v>
      </c>
      <c r="BA43" s="58">
        <f t="shared" si="24"/>
        <v>7.754337405841101E-2</v>
      </c>
    </row>
    <row r="44" spans="1:53">
      <c r="A44" s="58">
        <v>46</v>
      </c>
      <c r="B44" s="58">
        <f>'ACM Rates'!T57-(SUM(C44:H44))</f>
        <v>1.1486115317530898E-3</v>
      </c>
      <c r="C44" s="58">
        <f t="shared" si="4"/>
        <v>0</v>
      </c>
      <c r="D44" s="58">
        <f t="shared" si="5"/>
        <v>1.2979864315512891E-4</v>
      </c>
      <c r="E44" s="58">
        <f t="shared" si="6"/>
        <v>0</v>
      </c>
      <c r="F44" s="58">
        <f t="shared" si="7"/>
        <v>1.086906378251527E-4</v>
      </c>
      <c r="G44" s="58">
        <f t="shared" si="8"/>
        <v>2.1289918726662873E-4</v>
      </c>
      <c r="H44" s="58">
        <f t="shared" si="9"/>
        <v>0</v>
      </c>
      <c r="I44" s="58">
        <f t="shared" si="0"/>
        <v>1.3871008127333715E-3</v>
      </c>
      <c r="J44" s="58">
        <f t="shared" si="1"/>
        <v>1.1479521300172824E-3</v>
      </c>
      <c r="K44" s="58">
        <f t="shared" si="17"/>
        <v>9875.0705932643668</v>
      </c>
      <c r="L44" s="58">
        <f t="shared" si="18"/>
        <v>11.336108321608858</v>
      </c>
      <c r="M44" s="58">
        <f t="shared" si="10"/>
        <v>9869.4025391035611</v>
      </c>
      <c r="N44" s="58">
        <f t="shared" si="11"/>
        <v>390102.54517086729</v>
      </c>
      <c r="O44" s="58">
        <f t="shared" si="12"/>
        <v>39.503772807148358</v>
      </c>
      <c r="Q44" s="58">
        <f>'Quintile Functions'!$DU52</f>
        <v>54.637259199999789</v>
      </c>
      <c r="S44" s="58">
        <f>(('Female Inactive'!$K44+'Female Barely'!$K44+'Female Somewhat'!$K44+'Female Active'!$K44+'Female Highly'!$K44)*'MI Epi'!DE62)/('Female Inactive'!$K44*'MI Epi'!$DG62+'Female Barely'!$K44*'MI Epi'!$DH62+'Female Somewhat'!$K44*'MI Epi'!$DI62+'Female Active'!$K44*'MI Epi'!$DJ62+'Female Highly'!$K44*'MI Epi'!$DK62)</f>
        <v>2.4671494565017425E-4</v>
      </c>
      <c r="T44" s="58">
        <f>(('Female Inactive'!$K44+'Female Barely'!$K44+'Female Somewhat'!$K44+'Female Active'!$K44+'Female Highly'!$K44)*'MI Epi'!DF62)/('Female Inactive'!$K44*'MI Epi'!$DG62+'Female Barely'!$K44*'MI Epi'!$DH62+'Female Somewhat'!$K44*'MI Epi'!$DI62+'Female Active'!$K44*'MI Epi'!$DJ62+'Female Highly'!$K44*'MI Epi'!$DK62)</f>
        <v>0</v>
      </c>
      <c r="U44" s="58">
        <f t="shared" si="13"/>
        <v>2.4668451402065639E-4</v>
      </c>
      <c r="V44" s="58">
        <f t="shared" si="13"/>
        <v>0</v>
      </c>
      <c r="W44" s="58">
        <f t="shared" si="19"/>
        <v>2.468148021859129E-4</v>
      </c>
      <c r="Y44" s="58">
        <f>(('Female Inactive'!$K44+'Female Barely'!$K44+'Female Somewhat'!$K44+'Female Active'!$K44+'Female Highly'!$K44)*'Stroke Epi'!CT70)/('Female Inactive'!$K44*'Stroke Epi'!$CV70+'Female Barely'!$K44*'Stroke Epi'!$CW70+'Female Somewhat'!$K44*'Stroke Epi'!$CX70+'Female Active'!$K44*'Stroke Epi'!$CY70+'Female Highly'!$K44*'Stroke Epi'!$CZ70)</f>
        <v>5.1919457262051562E-4</v>
      </c>
      <c r="Z44" s="58">
        <f>(('Female Inactive'!$K44+'Female Barely'!$K44+'Female Somewhat'!$K44+'Female Active'!$K44+'Female Highly'!$K44)*'Stroke Epi'!CU70)/('Female Inactive'!$K44*'Stroke Epi'!$CV70+'Female Barely'!$K44*'Stroke Epi'!$CW70+'Female Somewhat'!$K44*'Stroke Epi'!$CX70+'Female Active'!$K44*'Stroke Epi'!$CY70+'Female Highly'!$K44*'Stroke Epi'!$CZ70)</f>
        <v>1.2979864315512891E-4</v>
      </c>
      <c r="AA44" s="58">
        <f t="shared" si="14"/>
        <v>5.1905981444133609E-4</v>
      </c>
      <c r="AB44" s="58">
        <f t="shared" si="14"/>
        <v>1.2979021967574056E-4</v>
      </c>
      <c r="AC44" s="58">
        <f t="shared" si="20"/>
        <v>1.7764546096588208E-3</v>
      </c>
      <c r="AE44" s="58">
        <f>(('Female Inactive'!$K44+'Female Barely'!$K44+'Female Somewhat'!$K44+'Female Active'!$K44+'Female Highly'!$K44)*'Bowel Cancer Epi'!CQ87)/('Female Inactive'!$K44*'Bowel Cancer Epi'!$CS87+'Female Barely'!$K44*'Bowel Cancer Epi'!$CT87+'Female Somewhat'!$K44*'Bowel Cancer Epi'!$CU87+'Female Active'!$K44*'Bowel Cancer Epi'!$CV87+'Female Highly'!$K44*'Bowel Cancer Epi'!$CW87)</f>
        <v>1.086906378251527E-4</v>
      </c>
      <c r="AF44" s="58">
        <f>(('Female Inactive'!$K44+'Female Barely'!$K44+'Female Somewhat'!$K44+'Female Active'!$K44+'Female Highly'!$K44)*'Bowel Cancer Epi'!CR87)/('Female Inactive'!$K44*'Bowel Cancer Epi'!$CS87+'Female Barely'!$K44*'Bowel Cancer Epi'!$CT87+'Female Somewhat'!$K44*'Bowel Cancer Epi'!$CU87+'Female Active'!$K44*'Bowel Cancer Epi'!$CV87+'Female Highly'!$K44*'Bowel Cancer Epi'!$CW87)</f>
        <v>1.086906378251527E-4</v>
      </c>
      <c r="AG44" s="58">
        <f t="shared" si="25"/>
        <v>1.0868473121172784E-4</v>
      </c>
      <c r="AH44" s="58">
        <f t="shared" si="25"/>
        <v>1.0868473121172784E-4</v>
      </c>
      <c r="AI44" s="58">
        <f t="shared" si="21"/>
        <v>5.4369572409881679E-4</v>
      </c>
      <c r="AK44" s="58">
        <f>(('Female Inactive'!$K44+'Female Barely'!$K44+'Female Somewhat'!$K44+'Female Active'!$K44+'Female Highly'!$K44)*'Breast Cancer Epi'!BE85)/('Female Inactive'!$K44*'Breast Cancer Epi'!$BG85+'Female Barely'!$K44*'Breast Cancer Epi'!$BH85+'Female Somewhat'!$K44*'Breast Cancer Epi'!$BI85+'Female Active'!$K44*'Breast Cancer Epi'!$BJ85+'Female Highly'!$K44*'Breast Cancer Epi'!$BK85)</f>
        <v>2.2354414662996013E-3</v>
      </c>
      <c r="AL44" s="58">
        <f>(('Female Inactive'!$K44+'Female Barely'!$K44+'Female Somewhat'!$K44+'Female Active'!$K44+'Female Highly'!$K44)*'Breast Cancer Epi'!BF85)/('Female Inactive'!$K44*'Breast Cancer Epi'!$BG85+'Female Barely'!$K44*'Breast Cancer Epi'!$BH85+'Female Somewhat'!$K44*'Breast Cancer Epi'!$BI85+'Female Active'!$K44*'Breast Cancer Epi'!$BJ85+'Female Highly'!$K44*'Breast Cancer Epi'!$BK85)</f>
        <v>2.1289918726662873E-4</v>
      </c>
      <c r="AM44" s="58">
        <f t="shared" si="26"/>
        <v>2.2329447278091052E-3</v>
      </c>
      <c r="AN44" s="58">
        <f t="shared" si="28"/>
        <v>2.1287652584289773E-4</v>
      </c>
      <c r="AO44" s="58">
        <f t="shared" si="22"/>
        <v>1.4168559426321347E-2</v>
      </c>
      <c r="AQ44" s="58">
        <f>(('Female Inactive'!$K44+'Female Barely'!$K44+'Female Somewhat'!$K44+'Female Active'!$K44+'Female Highly'!$K44)*'Uterine Cancer Epi'!AW67)/('Female Inactive'!$K44*'Uterine Cancer Epi'!$AY67+'Female Barely'!$K44*'Uterine Cancer Epi'!$AZ67+'Female Somewhat'!$K44*'Uterine Cancer Epi'!$BA67+'Female Active'!$K44*'Uterine Cancer Epi'!$BB67+'Female Highly'!$K44*'Uterine Cancer Epi'!$BC67)</f>
        <v>1.0981071667999463E-4</v>
      </c>
      <c r="AR44" s="58">
        <f>(('Female Inactive'!$K44+'Female Barely'!$K44+'Female Somewhat'!$K44+'Female Active'!$K44+'Female Highly'!$K44)*'Uterine Cancer Epi'!AX67)/('Female Inactive'!$K44*'Uterine Cancer Epi'!$AY67+'Female Barely'!$K44*'Uterine Cancer Epi'!$AZ67+'Female Somewhat'!$K44*'Uterine Cancer Epi'!$BA67+'Female Active'!$K44*'Uterine Cancer Epi'!$BB67+'Female Highly'!$K44*'Uterine Cancer Epi'!$BC67)</f>
        <v>0</v>
      </c>
      <c r="AS44" s="58">
        <f t="shared" si="27"/>
        <v>1.0980468770394047E-4</v>
      </c>
      <c r="AT44" s="58">
        <f t="shared" si="29"/>
        <v>0</v>
      </c>
      <c r="AU44" s="58">
        <f t="shared" si="23"/>
        <v>6.5911035688770642E-4</v>
      </c>
      <c r="AW44" s="58">
        <f>(('Female Inactive'!$K44+'Female Barely'!$K44+'Female Somewhat'!$K44+'Female Active'!$K44+'Female Highly'!$K44)*'Diabetes Epi'!BX97)/('Female Inactive'!$K44*'Diabetes Epi'!$BZ97+'Female Barely'!$K44*'Diabetes Epi'!$CA97+'Female Somewhat'!$K44*'Diabetes Epi'!$CB97+'Female Active'!$K44*'Diabetes Epi'!$CC97+'Female Highly'!$K44*'Diabetes Epi'!$CD97)</f>
        <v>6.0599088527340927E-3</v>
      </c>
      <c r="AX44" s="58">
        <f>(('Female Inactive'!$K44+'Female Barely'!$K44+'Female Somewhat'!$K44+'Female Active'!$K44+'Female Highly'!$K44)*'Diabetes Epi'!BY97)/('Female Inactive'!$K44*'Diabetes Epi'!$BZ97+'Female Barely'!$K44*'Diabetes Epi'!$CA97+'Female Somewhat'!$K44*'Diabetes Epi'!$CB97+'Female Active'!$K44*'Diabetes Epi'!$CC97+'Female Highly'!$K44*'Diabetes Epi'!$CD97)</f>
        <v>0</v>
      </c>
      <c r="AY44" s="58">
        <f t="shared" si="30"/>
        <v>6.0415846381235427E-3</v>
      </c>
      <c r="AZ44" s="58">
        <f t="shared" si="30"/>
        <v>0</v>
      </c>
      <c r="BA44" s="58">
        <f t="shared" si="24"/>
        <v>8.3121258084628849E-2</v>
      </c>
    </row>
    <row r="45" spans="1:53">
      <c r="A45" s="58">
        <v>47</v>
      </c>
      <c r="B45" s="58">
        <f>'ACM Rates'!T58-(SUM(C45:H45))</f>
        <v>1.1489941172774369E-3</v>
      </c>
      <c r="C45" s="58">
        <f t="shared" si="4"/>
        <v>0</v>
      </c>
      <c r="D45" s="58">
        <f t="shared" si="5"/>
        <v>1.2949005150967311E-4</v>
      </c>
      <c r="E45" s="58">
        <f t="shared" si="6"/>
        <v>0</v>
      </c>
      <c r="F45" s="58">
        <f t="shared" si="7"/>
        <v>1.0866089073607445E-4</v>
      </c>
      <c r="G45" s="58">
        <f t="shared" si="8"/>
        <v>2.1285494047681565E-4</v>
      </c>
      <c r="H45" s="58">
        <f t="shared" si="9"/>
        <v>0</v>
      </c>
      <c r="I45" s="58">
        <f t="shared" si="0"/>
        <v>1.3871450595231843E-3</v>
      </c>
      <c r="J45" s="58">
        <f t="shared" si="1"/>
        <v>1.1483342762786952E-3</v>
      </c>
      <c r="K45" s="58">
        <f t="shared" si="17"/>
        <v>9863.7344849427573</v>
      </c>
      <c r="L45" s="58">
        <f t="shared" si="18"/>
        <v>11.326864401171949</v>
      </c>
      <c r="M45" s="58">
        <f t="shared" si="10"/>
        <v>9858.0710527421725</v>
      </c>
      <c r="N45" s="58">
        <f t="shared" si="11"/>
        <v>380244.47411812516</v>
      </c>
      <c r="O45" s="58">
        <f t="shared" si="12"/>
        <v>38.549747532091224</v>
      </c>
      <c r="Q45" s="58">
        <f>'Quintile Functions'!$DU53</f>
        <v>55.959125799999811</v>
      </c>
      <c r="S45" s="58">
        <f>(('Female Inactive'!$K45+'Female Barely'!$K45+'Female Somewhat'!$K45+'Female Active'!$K45+'Female Highly'!$K45)*'MI Epi'!DE63)/('Female Inactive'!$K45*'MI Epi'!$DG63+'Female Barely'!$K45*'MI Epi'!$DH63+'Female Somewhat'!$K45*'MI Epi'!$DI63+'Female Active'!$K45*'MI Epi'!$DJ63+'Female Highly'!$K45*'MI Epi'!$DK63)</f>
        <v>2.4655728083728518E-4</v>
      </c>
      <c r="T45" s="58">
        <f>(('Female Inactive'!$K45+'Female Barely'!$K45+'Female Somewhat'!$K45+'Female Active'!$K45+'Female Highly'!$K45)*'MI Epi'!DF63)/('Female Inactive'!$K45*'MI Epi'!$DG63+'Female Barely'!$K45*'MI Epi'!$DH63+'Female Somewhat'!$K45*'MI Epi'!$DI63+'Female Active'!$K45*'MI Epi'!$DJ63+'Female Highly'!$K45*'MI Epi'!$DK63)</f>
        <v>0</v>
      </c>
      <c r="U45" s="58">
        <f t="shared" si="13"/>
        <v>2.4652688808879386E-4</v>
      </c>
      <c r="V45" s="58">
        <f t="shared" si="13"/>
        <v>0</v>
      </c>
      <c r="W45" s="58">
        <f t="shared" si="19"/>
        <v>4.9343843081703896E-4</v>
      </c>
      <c r="Y45" s="58">
        <f>(('Female Inactive'!$K45+'Female Barely'!$K45+'Female Somewhat'!$K45+'Female Active'!$K45+'Female Highly'!$K45)*'Stroke Epi'!CT71)/('Female Inactive'!$K45*'Stroke Epi'!$CV71+'Female Barely'!$K45*'Stroke Epi'!$CW71+'Female Somewhat'!$K45*'Stroke Epi'!$CX71+'Female Active'!$K45*'Stroke Epi'!$CY71+'Female Highly'!$K45*'Stroke Epi'!$CZ71)</f>
        <v>5.1796020603869244E-4</v>
      </c>
      <c r="Z45" s="58">
        <f>(('Female Inactive'!$K45+'Female Barely'!$K45+'Female Somewhat'!$K45+'Female Active'!$K45+'Female Highly'!$K45)*'Stroke Epi'!CU71)/('Female Inactive'!$K45*'Stroke Epi'!$CV71+'Female Barely'!$K45*'Stroke Epi'!$CW71+'Female Somewhat'!$K45*'Stroke Epi'!$CX71+'Female Active'!$K45*'Stroke Epi'!$CY71+'Female Highly'!$K45*'Stroke Epi'!$CZ71)</f>
        <v>1.2949005150967311E-4</v>
      </c>
      <c r="AA45" s="58">
        <f t="shared" si="14"/>
        <v>5.1782608780814865E-4</v>
      </c>
      <c r="AB45" s="58">
        <f t="shared" si="14"/>
        <v>1.2948166803483652E-4</v>
      </c>
      <c r="AC45" s="58">
        <f t="shared" si="20"/>
        <v>2.1650831248387526E-3</v>
      </c>
      <c r="AE45" s="58">
        <f>(('Female Inactive'!$K45+'Female Barely'!$K45+'Female Somewhat'!$K45+'Female Active'!$K45+'Female Highly'!$K45)*'Bowel Cancer Epi'!CQ88)/('Female Inactive'!$K45*'Bowel Cancer Epi'!$CS88+'Female Barely'!$K45*'Bowel Cancer Epi'!$CT88+'Female Somewhat'!$K45*'Bowel Cancer Epi'!$CU88+'Female Active'!$K45*'Bowel Cancer Epi'!$CV88+'Female Highly'!$K45*'Bowel Cancer Epi'!$CW88)</f>
        <v>1.0866089073607445E-4</v>
      </c>
      <c r="AF45" s="58">
        <f>(('Female Inactive'!$K45+'Female Barely'!$K45+'Female Somewhat'!$K45+'Female Active'!$K45+'Female Highly'!$K45)*'Bowel Cancer Epi'!CR88)/('Female Inactive'!$K45*'Bowel Cancer Epi'!$CS88+'Female Barely'!$K45*'Bowel Cancer Epi'!$CT88+'Female Somewhat'!$K45*'Bowel Cancer Epi'!$CU88+'Female Active'!$K45*'Bowel Cancer Epi'!$CV88+'Female Highly'!$K45*'Bowel Cancer Epi'!$CW88)</f>
        <v>1.0866089073607445E-4</v>
      </c>
      <c r="AG45" s="58">
        <f t="shared" si="25"/>
        <v>1.0865498735534995E-4</v>
      </c>
      <c r="AH45" s="58">
        <f t="shared" si="25"/>
        <v>1.0865498735534995E-4</v>
      </c>
      <c r="AI45" s="58">
        <f t="shared" si="21"/>
        <v>5.4369572409881679E-4</v>
      </c>
      <c r="AK45" s="58">
        <f>(('Female Inactive'!$K45+'Female Barely'!$K45+'Female Somewhat'!$K45+'Female Active'!$K45+'Female Highly'!$K45)*'Breast Cancer Epi'!BE86)/('Female Inactive'!$K45*'Breast Cancer Epi'!$BG86+'Female Barely'!$K45*'Breast Cancer Epi'!$BH86+'Female Somewhat'!$K45*'Breast Cancer Epi'!$BI86+'Female Active'!$K45*'Breast Cancer Epi'!$BJ86+'Female Highly'!$K45*'Breast Cancer Epi'!$BK86)</f>
        <v>2.2349768750065642E-3</v>
      </c>
      <c r="AL45" s="58">
        <f>(('Female Inactive'!$K45+'Female Barely'!$K45+'Female Somewhat'!$K45+'Female Active'!$K45+'Female Highly'!$K45)*'Breast Cancer Epi'!BF86)/('Female Inactive'!$K45*'Breast Cancer Epi'!$BG86+'Female Barely'!$K45*'Breast Cancer Epi'!$BH86+'Female Somewhat'!$K45*'Breast Cancer Epi'!$BI86+'Female Active'!$K45*'Breast Cancer Epi'!$BJ86+'Female Highly'!$K45*'Breast Cancer Epi'!$BK86)</f>
        <v>2.1285494047681565E-4</v>
      </c>
      <c r="AM45" s="58">
        <f t="shared" si="26"/>
        <v>2.2324811738150263E-3</v>
      </c>
      <c r="AN45" s="58">
        <f t="shared" si="28"/>
        <v>2.1283228847124303E-4</v>
      </c>
      <c r="AO45" s="58">
        <f t="shared" si="22"/>
        <v>1.6160430194451823E-2</v>
      </c>
      <c r="AQ45" s="58">
        <f>(('Female Inactive'!$K45+'Female Barely'!$K45+'Female Somewhat'!$K45+'Female Active'!$K45+'Female Highly'!$K45)*'Uterine Cancer Epi'!AW68)/('Female Inactive'!$K45*'Uterine Cancer Epi'!$AY68+'Female Barely'!$K45*'Uterine Cancer Epi'!$AZ68+'Female Somewhat'!$K45*'Uterine Cancer Epi'!$BA68+'Female Active'!$K45*'Uterine Cancer Epi'!$BB68+'Female Highly'!$K45*'Uterine Cancer Epi'!$BC68)</f>
        <v>1.0977717153339382E-4</v>
      </c>
      <c r="AR45" s="58">
        <f>(('Female Inactive'!$K45+'Female Barely'!$K45+'Female Somewhat'!$K45+'Female Active'!$K45+'Female Highly'!$K45)*'Uterine Cancer Epi'!AX68)/('Female Inactive'!$K45*'Uterine Cancer Epi'!$AY68+'Female Barely'!$K45*'Uterine Cancer Epi'!$AZ68+'Female Somewhat'!$K45*'Uterine Cancer Epi'!$BA68+'Female Active'!$K45*'Uterine Cancer Epi'!$BB68+'Female Highly'!$K45*'Uterine Cancer Epi'!$BC68)</f>
        <v>0</v>
      </c>
      <c r="AS45" s="58">
        <f t="shared" si="27"/>
        <v>1.0977114624022288E-4</v>
      </c>
      <c r="AT45" s="58">
        <f t="shared" si="29"/>
        <v>0</v>
      </c>
      <c r="AU45" s="58">
        <f t="shared" si="23"/>
        <v>7.6884267118474639E-4</v>
      </c>
      <c r="AW45" s="58">
        <f>(('Female Inactive'!$K45+'Female Barely'!$K45+'Female Somewhat'!$K45+'Female Active'!$K45+'Female Highly'!$K45)*'Diabetes Epi'!BX98)/('Female Inactive'!$K45*'Diabetes Epi'!$BZ98+'Female Barely'!$K45*'Diabetes Epi'!$CA98+'Female Somewhat'!$K45*'Diabetes Epi'!$CB98+'Female Active'!$K45*'Diabetes Epi'!$CC98+'Female Highly'!$K45*'Diabetes Epi'!$CD98)</f>
        <v>6.0525478708776809E-3</v>
      </c>
      <c r="AX45" s="58">
        <f>(('Female Inactive'!$K45+'Female Barely'!$K45+'Female Somewhat'!$K45+'Female Active'!$K45+'Female Highly'!$K45)*'Diabetes Epi'!BY98)/('Female Inactive'!$K45*'Diabetes Epi'!$BZ98+'Female Barely'!$K45*'Diabetes Epi'!$CA98+'Female Somewhat'!$K45*'Diabetes Epi'!$CB98+'Female Active'!$K45*'Diabetes Epi'!$CC98+'Female Highly'!$K45*'Diabetes Epi'!$CD98)</f>
        <v>0</v>
      </c>
      <c r="AY45" s="58">
        <f t="shared" si="30"/>
        <v>6.034268101333673E-3</v>
      </c>
      <c r="AZ45" s="58">
        <f t="shared" si="30"/>
        <v>0</v>
      </c>
      <c r="BA45" s="58">
        <f t="shared" si="24"/>
        <v>8.8660658606806803E-2</v>
      </c>
    </row>
    <row r="46" spans="1:53">
      <c r="A46" s="58">
        <v>48</v>
      </c>
      <c r="B46" s="58">
        <f>'ACM Rates'!T59-(SUM(C46:H46))</f>
        <v>1.1494178775786439E-3</v>
      </c>
      <c r="C46" s="58">
        <f t="shared" si="4"/>
        <v>0</v>
      </c>
      <c r="D46" s="58">
        <f t="shared" si="5"/>
        <v>1.2914976651368153E-4</v>
      </c>
      <c r="E46" s="58">
        <f t="shared" si="6"/>
        <v>0</v>
      </c>
      <c r="F46" s="58">
        <f t="shared" si="7"/>
        <v>1.0862720485273928E-4</v>
      </c>
      <c r="G46" s="58">
        <f t="shared" si="8"/>
        <v>2.1280515105493543E-4</v>
      </c>
      <c r="H46" s="58">
        <f t="shared" si="9"/>
        <v>0</v>
      </c>
      <c r="I46" s="58">
        <f t="shared" si="0"/>
        <v>1.3871948489450647E-3</v>
      </c>
      <c r="J46" s="58">
        <f t="shared" si="1"/>
        <v>1.1487575498717595E-3</v>
      </c>
      <c r="K46" s="58">
        <f t="shared" si="17"/>
        <v>9852.4076205415859</v>
      </c>
      <c r="L46" s="58">
        <f t="shared" si="18"/>
        <v>11.318027638511204</v>
      </c>
      <c r="M46" s="58">
        <f t="shared" si="10"/>
        <v>9846.748606722329</v>
      </c>
      <c r="N46" s="58">
        <f t="shared" si="11"/>
        <v>370397.72551140282</v>
      </c>
      <c r="O46" s="58">
        <f t="shared" si="12"/>
        <v>37.594640800198853</v>
      </c>
      <c r="Q46" s="58">
        <f>'Quintile Functions'!$DU54</f>
        <v>57.05610479999973</v>
      </c>
      <c r="S46" s="58">
        <f>(('Female Inactive'!$K46+'Female Barely'!$K46+'Female Somewhat'!$K46+'Female Active'!$K46+'Female Highly'!$K46)*'MI Epi'!DE64)/('Female Inactive'!$K46*'MI Epi'!$DG64+'Female Barely'!$K46*'MI Epi'!$DH64+'Female Somewhat'!$K46*'MI Epi'!$DI64+'Female Active'!$K46*'MI Epi'!$DJ64+'Female Highly'!$K46*'MI Epi'!$DK64)</f>
        <v>2.4637124850900293E-4</v>
      </c>
      <c r="T46" s="58">
        <f>(('Female Inactive'!$K46+'Female Barely'!$K46+'Female Somewhat'!$K46+'Female Active'!$K46+'Female Highly'!$K46)*'MI Epi'!DF64)/('Female Inactive'!$K46*'MI Epi'!$DG64+'Female Barely'!$K46*'MI Epi'!$DH64+'Female Somewhat'!$K46*'MI Epi'!$DI64+'Female Active'!$K46*'MI Epi'!$DJ64+'Female Highly'!$K46*'MI Epi'!$DK64)</f>
        <v>0</v>
      </c>
      <c r="U46" s="58">
        <f t="shared" si="13"/>
        <v>2.4634090160524647E-4</v>
      </c>
      <c r="V46" s="58">
        <f t="shared" si="13"/>
        <v>0</v>
      </c>
      <c r="W46" s="58">
        <f t="shared" si="19"/>
        <v>7.3984367306502007E-4</v>
      </c>
      <c r="Y46" s="58">
        <f>(('Female Inactive'!$K46+'Female Barely'!$K46+'Female Somewhat'!$K46+'Female Active'!$K46+'Female Highly'!$K46)*'Stroke Epi'!CT72)/('Female Inactive'!$K46*'Stroke Epi'!$CV72+'Female Barely'!$K46*'Stroke Epi'!$CW72+'Female Somewhat'!$K46*'Stroke Epi'!$CX72+'Female Active'!$K46*'Stroke Epi'!$CY72+'Female Highly'!$K46*'Stroke Epi'!$CZ72)</f>
        <v>5.1659906605472611E-4</v>
      </c>
      <c r="Z46" s="58">
        <f>(('Female Inactive'!$K46+'Female Barely'!$K46+'Female Somewhat'!$K46+'Female Active'!$K46+'Female Highly'!$K46)*'Stroke Epi'!CU72)/('Female Inactive'!$K46*'Stroke Epi'!$CV72+'Female Barely'!$K46*'Stroke Epi'!$CW72+'Female Somewhat'!$K46*'Stroke Epi'!$CX72+'Female Active'!$K46*'Stroke Epi'!$CY72+'Female Highly'!$K46*'Stroke Epi'!$CZ72)</f>
        <v>1.2914976651368153E-4</v>
      </c>
      <c r="AA46" s="58">
        <f t="shared" si="14"/>
        <v>5.1646565173213421E-4</v>
      </c>
      <c r="AB46" s="58">
        <f t="shared" si="14"/>
        <v>1.2914142704156806E-4</v>
      </c>
      <c r="AC46" s="58">
        <f t="shared" si="20"/>
        <v>2.5526369277750456E-3</v>
      </c>
      <c r="AE46" s="58">
        <f>(('Female Inactive'!$K46+'Female Barely'!$K46+'Female Somewhat'!$K46+'Female Active'!$K46+'Female Highly'!$K46)*'Bowel Cancer Epi'!CQ89)/('Female Inactive'!$K46*'Bowel Cancer Epi'!$CS89+'Female Barely'!$K46*'Bowel Cancer Epi'!$CT89+'Female Somewhat'!$K46*'Bowel Cancer Epi'!$CU89+'Female Active'!$K46*'Bowel Cancer Epi'!$CV89+'Female Highly'!$K46*'Bowel Cancer Epi'!$CW89)</f>
        <v>1.0862720485273928E-4</v>
      </c>
      <c r="AF46" s="58">
        <f>(('Female Inactive'!$K46+'Female Barely'!$K46+'Female Somewhat'!$K46+'Female Active'!$K46+'Female Highly'!$K46)*'Bowel Cancer Epi'!CR89)/('Female Inactive'!$K46*'Bowel Cancer Epi'!$CS89+'Female Barely'!$K46*'Bowel Cancer Epi'!$CT89+'Female Somewhat'!$K46*'Bowel Cancer Epi'!$CU89+'Female Active'!$K46*'Bowel Cancer Epi'!$CV89+'Female Highly'!$K46*'Bowel Cancer Epi'!$CW89)</f>
        <v>1.0862720485273928E-4</v>
      </c>
      <c r="AG46" s="58">
        <f t="shared" si="25"/>
        <v>1.086213051315621E-4</v>
      </c>
      <c r="AH46" s="58">
        <f t="shared" si="25"/>
        <v>1.086213051315621E-4</v>
      </c>
      <c r="AI46" s="58">
        <f t="shared" si="21"/>
        <v>5.4369572409881679E-4</v>
      </c>
      <c r="AK46" s="58">
        <f>(('Female Inactive'!$K46+'Female Barely'!$K46+'Female Somewhat'!$K46+'Female Active'!$K46+'Female Highly'!$K46)*'Breast Cancer Epi'!BE87)/('Female Inactive'!$K46*'Breast Cancer Epi'!$BG87+'Female Barely'!$K46*'Breast Cancer Epi'!$BH87+'Female Somewhat'!$K46*'Breast Cancer Epi'!$BI87+'Female Active'!$K46*'Breast Cancer Epi'!$BJ87+'Female Highly'!$K46*'Breast Cancer Epi'!$BK87)</f>
        <v>2.2344540860768218E-3</v>
      </c>
      <c r="AL46" s="58">
        <f>(('Female Inactive'!$K46+'Female Barely'!$K46+'Female Somewhat'!$K46+'Female Active'!$K46+'Female Highly'!$K46)*'Breast Cancer Epi'!BF87)/('Female Inactive'!$K46*'Breast Cancer Epi'!$BG87+'Female Barely'!$K46*'Breast Cancer Epi'!$BH87+'Female Somewhat'!$K46*'Breast Cancer Epi'!$BI87+'Female Active'!$K46*'Breast Cancer Epi'!$BJ87+'Female Highly'!$K46*'Breast Cancer Epi'!$BK87)</f>
        <v>2.1280515105493543E-4</v>
      </c>
      <c r="AM46" s="58">
        <f t="shared" si="26"/>
        <v>2.2319595518653923E-3</v>
      </c>
      <c r="AN46" s="58">
        <f t="shared" si="28"/>
        <v>2.1278250964484879E-4</v>
      </c>
      <c r="AO46" s="58">
        <f t="shared" si="22"/>
        <v>1.8147863674982549E-2</v>
      </c>
      <c r="AQ46" s="58">
        <f>(('Female Inactive'!$K46+'Female Barely'!$K46+'Female Somewhat'!$K46+'Female Active'!$K46+'Female Highly'!$K46)*'Uterine Cancer Epi'!AW69)/('Female Inactive'!$K46*'Uterine Cancer Epi'!$AY69+'Female Barely'!$K46*'Uterine Cancer Epi'!$AZ69+'Female Somewhat'!$K46*'Uterine Cancer Epi'!$BA69+'Female Active'!$K46*'Uterine Cancer Epi'!$BB69+'Female Highly'!$K46*'Uterine Cancer Epi'!$BC69)</f>
        <v>1.0973906454907469E-4</v>
      </c>
      <c r="AR46" s="58">
        <f>(('Female Inactive'!$K46+'Female Barely'!$K46+'Female Somewhat'!$K46+'Female Active'!$K46+'Female Highly'!$K46)*'Uterine Cancer Epi'!AX69)/('Female Inactive'!$K46*'Uterine Cancer Epi'!$AY69+'Female Barely'!$K46*'Uterine Cancer Epi'!$AZ69+'Female Somewhat'!$K46*'Uterine Cancer Epi'!$BA69+'Female Active'!$K46*'Uterine Cancer Epi'!$BB69+'Female Highly'!$K46*'Uterine Cancer Epi'!$BC69)</f>
        <v>0</v>
      </c>
      <c r="AS46" s="58">
        <f t="shared" si="27"/>
        <v>1.0973304343819823E-4</v>
      </c>
      <c r="AT46" s="58">
        <f t="shared" si="29"/>
        <v>0</v>
      </c>
      <c r="AU46" s="58">
        <f t="shared" si="23"/>
        <v>8.7852942068367492E-4</v>
      </c>
      <c r="AW46" s="58">
        <f>(('Female Inactive'!$K46+'Female Barely'!$K46+'Female Somewhat'!$K46+'Female Active'!$K46+'Female Highly'!$K46)*'Diabetes Epi'!BX99)/('Female Inactive'!$K46*'Diabetes Epi'!$BZ99+'Female Barely'!$K46*'Diabetes Epi'!$CA99+'Female Somewhat'!$K46*'Diabetes Epi'!$CB99+'Female Active'!$K46*'Diabetes Epi'!$CC99+'Female Highly'!$K46*'Diabetes Epi'!$CD99)</f>
        <v>6.0429574711786957E-3</v>
      </c>
      <c r="AX46" s="58">
        <f>(('Female Inactive'!$K46+'Female Barely'!$K46+'Female Somewhat'!$K46+'Female Active'!$K46+'Female Highly'!$K46)*'Diabetes Epi'!BY99)/('Female Inactive'!$K46*'Diabetes Epi'!$BZ99+'Female Barely'!$K46*'Diabetes Epi'!$CA99+'Female Somewhat'!$K46*'Diabetes Epi'!$CB99+'Female Active'!$K46*'Diabetes Epi'!$CC99+'Female Highly'!$K46*'Diabetes Epi'!$CD99)</f>
        <v>0</v>
      </c>
      <c r="AY46" s="58">
        <f t="shared" si="30"/>
        <v>6.0247355269671399E-3</v>
      </c>
      <c r="AZ46" s="58">
        <f t="shared" si="30"/>
        <v>0</v>
      </c>
      <c r="BA46" s="58">
        <f t="shared" si="24"/>
        <v>9.4159924524066185E-2</v>
      </c>
    </row>
    <row r="47" spans="1:53">
      <c r="A47" s="58">
        <v>49</v>
      </c>
      <c r="B47" s="58">
        <f>'ACM Rates'!T60-(SUM(C47:H47))</f>
        <v>1.1498849357122415E-3</v>
      </c>
      <c r="C47" s="58">
        <f t="shared" si="4"/>
        <v>0</v>
      </c>
      <c r="D47" s="58">
        <f t="shared" si="5"/>
        <v>1.2877605212575059E-4</v>
      </c>
      <c r="E47" s="58">
        <f t="shared" si="6"/>
        <v>0</v>
      </c>
      <c r="F47" s="58">
        <f t="shared" si="7"/>
        <v>1.0858941904735507E-4</v>
      </c>
      <c r="G47" s="58">
        <f t="shared" si="8"/>
        <v>2.1274959311465286E-4</v>
      </c>
      <c r="H47" s="58">
        <f t="shared" si="9"/>
        <v>0</v>
      </c>
      <c r="I47" s="58">
        <f t="shared" si="0"/>
        <v>1.3872504068853471E-3</v>
      </c>
      <c r="J47" s="58">
        <f t="shared" si="1"/>
        <v>1.1492240713597557E-3</v>
      </c>
      <c r="K47" s="58">
        <f t="shared" si="17"/>
        <v>9841.0895929030739</v>
      </c>
      <c r="L47" s="58">
        <f t="shared" si="18"/>
        <v>11.309617048572191</v>
      </c>
      <c r="M47" s="58">
        <f t="shared" si="10"/>
        <v>9835.4347843787873</v>
      </c>
      <c r="N47" s="58">
        <f t="shared" si="11"/>
        <v>360562.29072702397</v>
      </c>
      <c r="O47" s="58">
        <f t="shared" si="12"/>
        <v>36.63845220828437</v>
      </c>
      <c r="Q47" s="58">
        <f>'Quintile Functions'!$DU55</f>
        <v>57.901046199999655</v>
      </c>
      <c r="S47" s="58">
        <f>(('Female Inactive'!$K47+'Female Barely'!$K47+'Female Somewhat'!$K47+'Female Active'!$K47+'Female Highly'!$K47)*'MI Epi'!DE65)/('Female Inactive'!$K47*'MI Epi'!$DG65+'Female Barely'!$K47*'MI Epi'!$DH65+'Female Somewhat'!$K47*'MI Epi'!$DI65+'Female Active'!$K47*'MI Epi'!$DJ65+'Female Highly'!$K47*'MI Epi'!$DK65)</f>
        <v>2.4615567362001731E-4</v>
      </c>
      <c r="T47" s="58">
        <f>(('Female Inactive'!$K47+'Female Barely'!$K47+'Female Somewhat'!$K47+'Female Active'!$K47+'Female Highly'!$K47)*'MI Epi'!DF65)/('Female Inactive'!$K47*'MI Epi'!$DG65+'Female Barely'!$K47*'MI Epi'!$DH65+'Female Somewhat'!$K47*'MI Epi'!$DI65+'Female Active'!$K47*'MI Epi'!$DJ65+'Female Highly'!$K47*'MI Epi'!$DK65)</f>
        <v>0</v>
      </c>
      <c r="U47" s="58">
        <f t="shared" si="13"/>
        <v>2.4612537979795679E-4</v>
      </c>
      <c r="V47" s="58">
        <f t="shared" si="13"/>
        <v>0</v>
      </c>
      <c r="W47" s="58">
        <f t="shared" si="19"/>
        <v>9.860023209127967E-4</v>
      </c>
      <c r="Y47" s="58">
        <f>(('Female Inactive'!$K47+'Female Barely'!$K47+'Female Somewhat'!$K47+'Female Active'!$K47+'Female Highly'!$K47)*'Stroke Epi'!CT73)/('Female Inactive'!$K47*'Stroke Epi'!$CV73+'Female Barely'!$K47*'Stroke Epi'!$CW73+'Female Somewhat'!$K47*'Stroke Epi'!$CX73+'Female Active'!$K47*'Stroke Epi'!$CY73+'Female Highly'!$K47*'Stroke Epi'!$CZ73)</f>
        <v>5.1510420850300236E-4</v>
      </c>
      <c r="Z47" s="58">
        <f>(('Female Inactive'!$K47+'Female Barely'!$K47+'Female Somewhat'!$K47+'Female Active'!$K47+'Female Highly'!$K47)*'Stroke Epi'!CU73)/('Female Inactive'!$K47*'Stroke Epi'!$CV73+'Female Barely'!$K47*'Stroke Epi'!$CW73+'Female Somewhat'!$K47*'Stroke Epi'!$CX73+'Female Active'!$K47*'Stroke Epi'!$CY73+'Female Highly'!$K47*'Stroke Epi'!$CZ73)</f>
        <v>1.2877605212575059E-4</v>
      </c>
      <c r="AA47" s="58">
        <f t="shared" si="14"/>
        <v>5.1497156510627029E-4</v>
      </c>
      <c r="AB47" s="58">
        <f t="shared" si="14"/>
        <v>1.2876776084580488E-4</v>
      </c>
      <c r="AC47" s="58">
        <f t="shared" si="20"/>
        <v>2.9390223527118093E-3</v>
      </c>
      <c r="AE47" s="58">
        <f>(('Female Inactive'!$K47+'Female Barely'!$K47+'Female Somewhat'!$K47+'Female Active'!$K47+'Female Highly'!$K47)*'Bowel Cancer Epi'!CQ90)/('Female Inactive'!$K47*'Bowel Cancer Epi'!$CS90+'Female Barely'!$K47*'Bowel Cancer Epi'!$CT90+'Female Somewhat'!$K47*'Bowel Cancer Epi'!$CU90+'Female Active'!$K47*'Bowel Cancer Epi'!$CV90+'Female Highly'!$K47*'Bowel Cancer Epi'!$CW90)</f>
        <v>1.0858941904735507E-4</v>
      </c>
      <c r="AF47" s="58">
        <f>(('Female Inactive'!$K47+'Female Barely'!$K47+'Female Somewhat'!$K47+'Female Active'!$K47+'Female Highly'!$K47)*'Bowel Cancer Epi'!CR90)/('Female Inactive'!$K47*'Bowel Cancer Epi'!$CS90+'Female Barely'!$K47*'Bowel Cancer Epi'!$CT90+'Female Somewhat'!$K47*'Bowel Cancer Epi'!$CU90+'Female Active'!$K47*'Bowel Cancer Epi'!$CV90+'Female Highly'!$K47*'Bowel Cancer Epi'!$CW90)</f>
        <v>1.0858941904735507E-4</v>
      </c>
      <c r="AG47" s="58">
        <f t="shared" si="25"/>
        <v>1.0858352342979494E-4</v>
      </c>
      <c r="AH47" s="58">
        <f t="shared" si="25"/>
        <v>1.0858352342979494E-4</v>
      </c>
      <c r="AI47" s="58">
        <f t="shared" si="21"/>
        <v>5.4369572409881679E-4</v>
      </c>
      <c r="AK47" s="58">
        <f>(('Female Inactive'!$K47+'Female Barely'!$K47+'Female Somewhat'!$K47+'Female Active'!$K47+'Female Highly'!$K47)*'Breast Cancer Epi'!BE88)/('Female Inactive'!$K47*'Breast Cancer Epi'!$BG88+'Female Barely'!$K47*'Breast Cancer Epi'!$BH88+'Female Somewhat'!$K47*'Breast Cancer Epi'!$BI88+'Female Active'!$K47*'Breast Cancer Epi'!$BJ88+'Female Highly'!$K47*'Breast Cancer Epi'!$BK88)</f>
        <v>2.2338707277038544E-3</v>
      </c>
      <c r="AL47" s="58">
        <f>(('Female Inactive'!$K47+'Female Barely'!$K47+'Female Somewhat'!$K47+'Female Active'!$K47+'Female Highly'!$K47)*'Breast Cancer Epi'!BF88)/('Female Inactive'!$K47*'Breast Cancer Epi'!$BG88+'Female Barely'!$K47*'Breast Cancer Epi'!$BH88+'Female Somewhat'!$K47*'Breast Cancer Epi'!$BI88+'Female Active'!$K47*'Breast Cancer Epi'!$BJ88+'Female Highly'!$K47*'Breast Cancer Epi'!$BK88)</f>
        <v>2.1274959311465286E-4</v>
      </c>
      <c r="AM47" s="58">
        <f t="shared" si="26"/>
        <v>2.2313774953549581E-3</v>
      </c>
      <c r="AN47" s="58">
        <f t="shared" si="28"/>
        <v>2.1272696352481191E-4</v>
      </c>
      <c r="AO47" s="58">
        <f t="shared" si="22"/>
        <v>2.0130818905695725E-2</v>
      </c>
      <c r="AQ47" s="58">
        <f>(('Female Inactive'!$K47+'Female Barely'!$K47+'Female Somewhat'!$K47+'Female Active'!$K47+'Female Highly'!$K47)*'Uterine Cancer Epi'!AW70)/('Female Inactive'!$K47*'Uterine Cancer Epi'!$AY70+'Female Barely'!$K47*'Uterine Cancer Epi'!$AZ70+'Female Somewhat'!$K47*'Uterine Cancer Epi'!$BA70+'Female Active'!$K47*'Uterine Cancer Epi'!$BB70+'Female Highly'!$K47*'Uterine Cancer Epi'!$BC70)</f>
        <v>1.0969620880612247E-4</v>
      </c>
      <c r="AR47" s="58">
        <f>(('Female Inactive'!$K47+'Female Barely'!$K47+'Female Somewhat'!$K47+'Female Active'!$K47+'Female Highly'!$K47)*'Uterine Cancer Epi'!AX70)/('Female Inactive'!$K47*'Uterine Cancer Epi'!$AY70+'Female Barely'!$K47*'Uterine Cancer Epi'!$AZ70+'Female Somewhat'!$K47*'Uterine Cancer Epi'!$BA70+'Female Active'!$K47*'Uterine Cancer Epi'!$BB70+'Female Highly'!$K47*'Uterine Cancer Epi'!$BC70)</f>
        <v>0</v>
      </c>
      <c r="AS47" s="58">
        <f t="shared" si="27"/>
        <v>1.0969019239703837E-4</v>
      </c>
      <c r="AT47" s="58">
        <f t="shared" si="29"/>
        <v>0</v>
      </c>
      <c r="AU47" s="58">
        <f t="shared" si="23"/>
        <v>9.8816606041479162E-4</v>
      </c>
      <c r="AW47" s="58">
        <f>(('Female Inactive'!$K47+'Female Barely'!$K47+'Female Somewhat'!$K47+'Female Active'!$K47+'Female Highly'!$K47)*'Diabetes Epi'!BX100)/('Female Inactive'!$K47*'Diabetes Epi'!$BZ100+'Female Barely'!$K47*'Diabetes Epi'!$CA100+'Female Somewhat'!$K47*'Diabetes Epi'!$CB100+'Female Active'!$K47*'Diabetes Epi'!$CC100+'Female Highly'!$K47*'Diabetes Epi'!$CD100)</f>
        <v>6.031046003852401E-3</v>
      </c>
      <c r="AX47" s="58">
        <f>(('Female Inactive'!$K47+'Female Barely'!$K47+'Female Somewhat'!$K47+'Female Active'!$K47+'Female Highly'!$K47)*'Diabetes Epi'!BY100)/('Female Inactive'!$K47*'Diabetes Epi'!$BZ100+'Female Barely'!$K47*'Diabetes Epi'!$CA100+'Female Somewhat'!$K47*'Diabetes Epi'!$CB100+'Female Active'!$K47*'Diabetes Epi'!$CC100+'Female Highly'!$K47*'Diabetes Epi'!$CD100)</f>
        <v>0</v>
      </c>
      <c r="AY47" s="58">
        <f t="shared" si="30"/>
        <v>6.0128957525668048E-3</v>
      </c>
      <c r="AZ47" s="58">
        <f t="shared" si="30"/>
        <v>0</v>
      </c>
      <c r="BA47" s="58">
        <f t="shared" si="24"/>
        <v>9.9617371408536645E-2</v>
      </c>
    </row>
    <row r="48" spans="1:53">
      <c r="A48" s="58">
        <v>50</v>
      </c>
      <c r="B48" s="58">
        <f>'ACM Rates'!T61-(SUM(C48:H48))</f>
        <v>1.599694026853939E-3</v>
      </c>
      <c r="C48" s="58">
        <f t="shared" si="4"/>
        <v>0</v>
      </c>
      <c r="D48" s="58">
        <f t="shared" si="5"/>
        <v>2.5673423381493367E-4</v>
      </c>
      <c r="E48" s="58">
        <f t="shared" si="6"/>
        <v>0</v>
      </c>
      <c r="F48" s="58">
        <f t="shared" si="7"/>
        <v>1.085473460903697E-4</v>
      </c>
      <c r="G48" s="58">
        <f t="shared" si="8"/>
        <v>4.2537600558425847E-4</v>
      </c>
      <c r="H48" s="58">
        <f t="shared" si="9"/>
        <v>1.096483876564992E-4</v>
      </c>
      <c r="I48" s="58">
        <f t="shared" si="0"/>
        <v>1.9649756067592426E-3</v>
      </c>
      <c r="J48" s="58">
        <f t="shared" si="1"/>
        <v>1.5984151983664541E-3</v>
      </c>
      <c r="K48" s="58">
        <f t="shared" si="17"/>
        <v>9829.7799758545025</v>
      </c>
      <c r="L48" s="58">
        <f t="shared" si="18"/>
        <v>15.712069710004073</v>
      </c>
      <c r="M48" s="58">
        <f t="shared" si="10"/>
        <v>9821.9239409995007</v>
      </c>
      <c r="N48" s="58">
        <f t="shared" si="11"/>
        <v>350740.36678602453</v>
      </c>
      <c r="O48" s="58">
        <f t="shared" si="12"/>
        <v>35.68140565176126</v>
      </c>
      <c r="Q48" s="58">
        <f>'Quintile Functions'!$DU56</f>
        <v>58.466799999999921</v>
      </c>
      <c r="S48" s="58">
        <f>(('Female Inactive'!$K48+'Female Barely'!$K48+'Female Somewhat'!$K48+'Female Active'!$K48+'Female Highly'!$K48)*'MI Epi'!DE66)/('Female Inactive'!$K48*'MI Epi'!$DG66+'Female Barely'!$K48*'MI Epi'!$DH66+'Female Somewhat'!$K48*'MI Epi'!$DI66+'Female Active'!$K48*'MI Epi'!$DJ66+'Female Highly'!$K48*'MI Epi'!$DK66)</f>
        <v>4.9181846374175072E-4</v>
      </c>
      <c r="T48" s="58">
        <f>(('Female Inactive'!$K48+'Female Barely'!$K48+'Female Somewhat'!$K48+'Female Active'!$K48+'Female Highly'!$K48)*'MI Epi'!DF66)/('Female Inactive'!$K48*'MI Epi'!$DG66+'Female Barely'!$K48*'MI Epi'!$DH66+'Female Somewhat'!$K48*'MI Epi'!$DI66+'Female Active'!$K48*'MI Epi'!$DJ66+'Female Highly'!$K48*'MI Epi'!$DK66)</f>
        <v>0</v>
      </c>
      <c r="U48" s="58">
        <f t="shared" si="13"/>
        <v>4.9169754086597628E-4</v>
      </c>
      <c r="V48" s="58">
        <f t="shared" si="13"/>
        <v>0</v>
      </c>
      <c r="W48" s="58">
        <f t="shared" si="19"/>
        <v>1.2318850205150372E-3</v>
      </c>
      <c r="Y48" s="58">
        <f>(('Female Inactive'!$K48+'Female Barely'!$K48+'Female Somewhat'!$K48+'Female Active'!$K48+'Female Highly'!$K48)*'Stroke Epi'!CT74)/('Female Inactive'!$K48*'Stroke Epi'!$CV74+'Female Barely'!$K48*'Stroke Epi'!$CW74+'Female Somewhat'!$K48*'Stroke Epi'!$CX74+'Female Active'!$K48*'Stroke Epi'!$CY74+'Female Highly'!$K48*'Stroke Epi'!$CZ74)</f>
        <v>8.9856981835226767E-4</v>
      </c>
      <c r="Z48" s="58">
        <f>(('Female Inactive'!$K48+'Female Barely'!$K48+'Female Somewhat'!$K48+'Female Active'!$K48+'Female Highly'!$K48)*'Stroke Epi'!CU74)/('Female Inactive'!$K48*'Stroke Epi'!$CV74+'Female Barely'!$K48*'Stroke Epi'!$CW74+'Female Somewhat'!$K48*'Stroke Epi'!$CX74+'Female Active'!$K48*'Stroke Epi'!$CY74+'Female Highly'!$K48*'Stroke Epi'!$CZ74)</f>
        <v>2.5673423381493367E-4</v>
      </c>
      <c r="AA48" s="58">
        <f t="shared" si="14"/>
        <v>8.9816622538763102E-4</v>
      </c>
      <c r="AB48" s="58">
        <f t="shared" si="14"/>
        <v>2.5670128040167217E-4</v>
      </c>
      <c r="AC48" s="58">
        <f t="shared" si="20"/>
        <v>3.3241406861843127E-3</v>
      </c>
      <c r="AE48" s="58">
        <f>(('Female Inactive'!$K48+'Female Barely'!$K48+'Female Somewhat'!$K48+'Female Active'!$K48+'Female Highly'!$K48)*'Bowel Cancer Epi'!CQ91)/('Female Inactive'!$K48*'Bowel Cancer Epi'!$CS91+'Female Barely'!$K48*'Bowel Cancer Epi'!$CT91+'Female Somewhat'!$K48*'Bowel Cancer Epi'!$CU91+'Female Active'!$K48*'Bowel Cancer Epi'!$CV91+'Female Highly'!$K48*'Bowel Cancer Epi'!$CW91)</f>
        <v>2.1709469218073941E-4</v>
      </c>
      <c r="AF48" s="58">
        <f>(('Female Inactive'!$K48+'Female Barely'!$K48+'Female Somewhat'!$K48+'Female Active'!$K48+'Female Highly'!$K48)*'Bowel Cancer Epi'!CR91)/('Female Inactive'!$K48*'Bowel Cancer Epi'!$CS91+'Female Barely'!$K48*'Bowel Cancer Epi'!$CT91+'Female Somewhat'!$K48*'Bowel Cancer Epi'!$CU91+'Female Active'!$K48*'Bowel Cancer Epi'!$CV91+'Female Highly'!$K48*'Bowel Cancer Epi'!$CW91)</f>
        <v>1.085473460903697E-4</v>
      </c>
      <c r="AG48" s="58">
        <f t="shared" si="25"/>
        <v>2.1707112883329049E-4</v>
      </c>
      <c r="AH48" s="58">
        <f t="shared" si="25"/>
        <v>1.0854145504035628E-4</v>
      </c>
      <c r="AI48" s="58">
        <f t="shared" si="21"/>
        <v>5.4369572409881679E-4</v>
      </c>
      <c r="AK48" s="58">
        <f>(('Female Inactive'!$K48+'Female Barely'!$K48+'Female Somewhat'!$K48+'Female Active'!$K48+'Female Highly'!$K48)*'Breast Cancer Epi'!BE89)/('Female Inactive'!$K48*'Breast Cancer Epi'!$BG89+'Female Barely'!$K48*'Breast Cancer Epi'!$BH89+'Female Somewhat'!$K48*'Breast Cancer Epi'!$BI89+'Female Active'!$K48*'Breast Cancer Epi'!$BJ89+'Female Highly'!$K48*'Breast Cancer Epi'!$BK89)</f>
        <v>2.8712880376937444E-3</v>
      </c>
      <c r="AL48" s="58">
        <f>(('Female Inactive'!$K48+'Female Barely'!$K48+'Female Somewhat'!$K48+'Female Active'!$K48+'Female Highly'!$K48)*'Breast Cancer Epi'!BF89)/('Female Inactive'!$K48*'Breast Cancer Epi'!$BG89+'Female Barely'!$K48*'Breast Cancer Epi'!$BH89+'Female Somewhat'!$K48*'Breast Cancer Epi'!$BI89+'Female Active'!$K48*'Breast Cancer Epi'!$BJ89+'Female Highly'!$K48*'Breast Cancer Epi'!$BK89)</f>
        <v>4.2537600558425847E-4</v>
      </c>
      <c r="AM48" s="58">
        <f t="shared" si="26"/>
        <v>2.8671698326565576E-3</v>
      </c>
      <c r="AN48" s="58">
        <f t="shared" si="28"/>
        <v>4.2528554603804558E-4</v>
      </c>
      <c r="AO48" s="58">
        <f t="shared" si="22"/>
        <v>2.2109253215558983E-2</v>
      </c>
      <c r="AQ48" s="58">
        <f>(('Female Inactive'!$K48+'Female Barely'!$K48+'Female Somewhat'!$K48+'Female Active'!$K48+'Female Highly'!$K48)*'Uterine Cancer Epi'!AW71)/('Female Inactive'!$K48*'Uterine Cancer Epi'!$AY71+'Female Barely'!$K48*'Uterine Cancer Epi'!$AZ71+'Female Somewhat'!$K48*'Uterine Cancer Epi'!$BA71+'Female Active'!$K48*'Uterine Cancer Epi'!$BB71+'Female Highly'!$K48*'Uterine Cancer Epi'!$BC71)</f>
        <v>2.1929677531299841E-4</v>
      </c>
      <c r="AR48" s="58">
        <f>(('Female Inactive'!$K48+'Female Barely'!$K48+'Female Somewhat'!$K48+'Female Active'!$K48+'Female Highly'!$K48)*'Uterine Cancer Epi'!AX71)/('Female Inactive'!$K48*'Uterine Cancer Epi'!$AY71+'Female Barely'!$K48*'Uterine Cancer Epi'!$AZ71+'Female Somewhat'!$K48*'Uterine Cancer Epi'!$BA71+'Female Active'!$K48*'Uterine Cancer Epi'!$BB71+'Female Highly'!$K48*'Uterine Cancer Epi'!$BC71)</f>
        <v>1.096483876564992E-4</v>
      </c>
      <c r="AS48" s="58">
        <f t="shared" si="27"/>
        <v>2.1927273153277138E-4</v>
      </c>
      <c r="AT48" s="58">
        <f t="shared" si="29"/>
        <v>1.0964237649180308E-4</v>
      </c>
      <c r="AU48" s="58">
        <f t="shared" si="23"/>
        <v>1.0977478606865429E-3</v>
      </c>
      <c r="AW48" s="58">
        <f>(('Female Inactive'!$K48+'Female Barely'!$K48+'Female Somewhat'!$K48+'Female Active'!$K48+'Female Highly'!$K48)*'Diabetes Epi'!BX101)/('Female Inactive'!$K48*'Diabetes Epi'!$BZ101+'Female Barely'!$K48*'Diabetes Epi'!$CA101+'Female Somewhat'!$K48*'Diabetes Epi'!$CB101+'Female Active'!$K48*'Diabetes Epi'!$CC101+'Female Highly'!$K48*'Diabetes Epi'!$CD101)</f>
        <v>7.7583979669564205E-3</v>
      </c>
      <c r="AX48" s="58">
        <f>(('Female Inactive'!$K48+'Female Barely'!$K48+'Female Somewhat'!$K48+'Female Active'!$K48+'Female Highly'!$K48)*'Diabetes Epi'!BY101)/('Female Inactive'!$K48*'Diabetes Epi'!$BZ101+'Female Barely'!$K48*'Diabetes Epi'!$CA101+'Female Somewhat'!$K48*'Diabetes Epi'!$CB101+'Female Active'!$K48*'Diabetes Epi'!$CC101+'Female Highly'!$K48*'Diabetes Epi'!$CD101)</f>
        <v>0</v>
      </c>
      <c r="AY48" s="58">
        <f t="shared" si="30"/>
        <v>7.728379279922315E-3</v>
      </c>
      <c r="AZ48" s="58">
        <f t="shared" si="30"/>
        <v>0</v>
      </c>
      <c r="BA48" s="58">
        <f t="shared" si="24"/>
        <v>0.10503127829167919</v>
      </c>
    </row>
    <row r="49" spans="1:53">
      <c r="A49" s="58">
        <v>51</v>
      </c>
      <c r="B49" s="58">
        <f>'ACM Rates'!T62-(SUM(C49:H49))</f>
        <v>1.6008233235717548E-3</v>
      </c>
      <c r="C49" s="58">
        <f t="shared" si="4"/>
        <v>0</v>
      </c>
      <c r="D49" s="58">
        <f t="shared" si="5"/>
        <v>2.5584118165798675E-4</v>
      </c>
      <c r="E49" s="58">
        <f t="shared" si="6"/>
        <v>0</v>
      </c>
      <c r="F49" s="58">
        <f t="shared" si="7"/>
        <v>1.0850061629827598E-4</v>
      </c>
      <c r="G49" s="58">
        <f t="shared" si="8"/>
        <v>4.252397020948941E-4</v>
      </c>
      <c r="H49" s="58">
        <f t="shared" si="9"/>
        <v>1.0959517637708837E-4</v>
      </c>
      <c r="I49" s="58">
        <f t="shared" si="0"/>
        <v>1.9651651215280173E-3</v>
      </c>
      <c r="J49" s="58">
        <f t="shared" si="1"/>
        <v>1.5995426893625764E-3</v>
      </c>
      <c r="K49" s="58">
        <f t="shared" si="17"/>
        <v>9814.0679061444989</v>
      </c>
      <c r="L49" s="58">
        <f t="shared" si="18"/>
        <v>15.698020572181321</v>
      </c>
      <c r="M49" s="58">
        <f t="shared" si="10"/>
        <v>9806.2188958584084</v>
      </c>
      <c r="N49" s="58">
        <f t="shared" si="11"/>
        <v>340934.14789016615</v>
      </c>
      <c r="O49" s="58">
        <f t="shared" si="12"/>
        <v>34.739330433683911</v>
      </c>
      <c r="Q49" s="58">
        <f>'Quintile Functions'!$DU57</f>
        <v>58.726216199999726</v>
      </c>
      <c r="S49" s="58">
        <f>(('Female Inactive'!$K49+'Female Barely'!$K49+'Female Somewhat'!$K49+'Female Active'!$K49+'Female Highly'!$K49)*'MI Epi'!DE67)/('Female Inactive'!$K49*'MI Epi'!$DG67+'Female Barely'!$K49*'MI Epi'!$DH67+'Female Somewhat'!$K49*'MI Epi'!$DI67+'Female Active'!$K49*'MI Epi'!$DJ67+'Female Highly'!$K49*'MI Epi'!$DK67)</f>
        <v>4.9125899162674302E-4</v>
      </c>
      <c r="T49" s="58">
        <f>(('Female Inactive'!$K49+'Female Barely'!$K49+'Female Somewhat'!$K49+'Female Active'!$K49+'Female Highly'!$K49)*'MI Epi'!DF67)/('Female Inactive'!$K49*'MI Epi'!$DG67+'Female Barely'!$K49*'MI Epi'!$DH67+'Female Somewhat'!$K49*'MI Epi'!$DI67+'Female Active'!$K49*'MI Epi'!$DJ67+'Female Highly'!$K49*'MI Epi'!$DK67)</f>
        <v>0</v>
      </c>
      <c r="U49" s="58">
        <f t="shared" si="13"/>
        <v>4.9113834368563758E-4</v>
      </c>
      <c r="V49" s="58">
        <f t="shared" si="13"/>
        <v>0</v>
      </c>
      <c r="W49" s="58">
        <f t="shared" si="19"/>
        <v>1.7229768465457965E-3</v>
      </c>
      <c r="Y49" s="58">
        <f>(('Female Inactive'!$K49+'Female Barely'!$K49+'Female Somewhat'!$K49+'Female Active'!$K49+'Female Highly'!$K49)*'Stroke Epi'!CT75)/('Female Inactive'!$K49*'Stroke Epi'!$CV75+'Female Barely'!$K49*'Stroke Epi'!$CW75+'Female Somewhat'!$K49*'Stroke Epi'!$CX75+'Female Active'!$K49*'Stroke Epi'!$CY75+'Female Highly'!$K49*'Stroke Epi'!$CZ75)</f>
        <v>8.9544413580295353E-4</v>
      </c>
      <c r="Z49" s="58">
        <f>(('Female Inactive'!$K49+'Female Barely'!$K49+'Female Somewhat'!$K49+'Female Active'!$K49+'Female Highly'!$K49)*'Stroke Epi'!CU75)/('Female Inactive'!$K49*'Stroke Epi'!$CV75+'Female Barely'!$K49*'Stroke Epi'!$CW75+'Female Somewhat'!$K49*'Stroke Epi'!$CX75+'Female Active'!$K49*'Stroke Epi'!$CY75+'Female Highly'!$K49*'Stroke Epi'!$CZ75)</f>
        <v>2.5584118165798675E-4</v>
      </c>
      <c r="AA49" s="58">
        <f t="shared" si="14"/>
        <v>8.9504334534018515E-4</v>
      </c>
      <c r="AB49" s="58">
        <f t="shared" si="14"/>
        <v>2.5580845709372024E-4</v>
      </c>
      <c r="AC49" s="58">
        <f t="shared" si="20"/>
        <v>3.9636374710913811E-3</v>
      </c>
      <c r="AE49" s="58">
        <f>(('Female Inactive'!$K49+'Female Barely'!$K49+'Female Somewhat'!$K49+'Female Active'!$K49+'Female Highly'!$K49)*'Bowel Cancer Epi'!CQ92)/('Female Inactive'!$K49*'Bowel Cancer Epi'!$CS92+'Female Barely'!$K49*'Bowel Cancer Epi'!$CT92+'Female Somewhat'!$K49*'Bowel Cancer Epi'!$CU92+'Female Active'!$K49*'Bowel Cancer Epi'!$CV92+'Female Highly'!$K49*'Bowel Cancer Epi'!$CW92)</f>
        <v>2.1700123259655197E-4</v>
      </c>
      <c r="AF49" s="58">
        <f>(('Female Inactive'!$K49+'Female Barely'!$K49+'Female Somewhat'!$K49+'Female Active'!$K49+'Female Highly'!$K49)*'Bowel Cancer Epi'!CR92)/('Female Inactive'!$K49*'Bowel Cancer Epi'!$CS92+'Female Barely'!$K49*'Bowel Cancer Epi'!$CT92+'Female Somewhat'!$K49*'Bowel Cancer Epi'!$CU92+'Female Active'!$K49*'Bowel Cancer Epi'!$CV92+'Female Highly'!$K49*'Bowel Cancer Epi'!$CW92)</f>
        <v>1.0850061629827598E-4</v>
      </c>
      <c r="AG49" s="58">
        <f t="shared" si="25"/>
        <v>2.1697768953210517E-4</v>
      </c>
      <c r="AH49" s="58">
        <f t="shared" si="25"/>
        <v>1.0849473031926404E-4</v>
      </c>
      <c r="AI49" s="58">
        <f t="shared" si="21"/>
        <v>6.5217816561422037E-4</v>
      </c>
      <c r="AK49" s="58">
        <f>(('Female Inactive'!$K49+'Female Barely'!$K49+'Female Somewhat'!$K49+'Female Active'!$K49+'Female Highly'!$K49)*'Breast Cancer Epi'!BE90)/('Female Inactive'!$K49*'Breast Cancer Epi'!$BG90+'Female Barely'!$K49*'Breast Cancer Epi'!$BH90+'Female Somewhat'!$K49*'Breast Cancer Epi'!$BI90+'Female Active'!$K49*'Breast Cancer Epi'!$BJ90+'Female Highly'!$K49*'Breast Cancer Epi'!$BK90)</f>
        <v>2.8703679891405355E-3</v>
      </c>
      <c r="AL49" s="58">
        <f>(('Female Inactive'!$K49+'Female Barely'!$K49+'Female Somewhat'!$K49+'Female Active'!$K49+'Female Highly'!$K49)*'Breast Cancer Epi'!BF90)/('Female Inactive'!$K49*'Breast Cancer Epi'!$BG90+'Female Barely'!$K49*'Breast Cancer Epi'!$BH90+'Female Somewhat'!$K49*'Breast Cancer Epi'!$BI90+'Female Active'!$K49*'Breast Cancer Epi'!$BJ90+'Female Highly'!$K49*'Breast Cancer Epi'!$BK90)</f>
        <v>4.252397020948941E-4</v>
      </c>
      <c r="AM49" s="58">
        <f t="shared" si="26"/>
        <v>2.8662524216167551E-3</v>
      </c>
      <c r="AN49" s="58">
        <f t="shared" si="28"/>
        <v>4.2514930050729927E-4</v>
      </c>
      <c r="AO49" s="58">
        <f t="shared" si="22"/>
        <v>2.4498165233913714E-2</v>
      </c>
      <c r="AQ49" s="58">
        <f>(('Female Inactive'!$K49+'Female Barely'!$K49+'Female Somewhat'!$K49+'Female Active'!$K49+'Female Highly'!$K49)*'Uterine Cancer Epi'!AW72)/('Female Inactive'!$K49*'Uterine Cancer Epi'!$AY72+'Female Barely'!$K49*'Uterine Cancer Epi'!$AZ72+'Female Somewhat'!$K49*'Uterine Cancer Epi'!$BA72+'Female Active'!$K49*'Uterine Cancer Epi'!$BB72+'Female Highly'!$K49*'Uterine Cancer Epi'!$BC72)</f>
        <v>2.1919035275417675E-4</v>
      </c>
      <c r="AR49" s="58">
        <f>(('Female Inactive'!$K49+'Female Barely'!$K49+'Female Somewhat'!$K49+'Female Active'!$K49+'Female Highly'!$K49)*'Uterine Cancer Epi'!AX72)/('Female Inactive'!$K49*'Uterine Cancer Epi'!$AY72+'Female Barely'!$K49*'Uterine Cancer Epi'!$AZ72+'Female Somewhat'!$K49*'Uterine Cancer Epi'!$BA72+'Female Active'!$K49*'Uterine Cancer Epi'!$BB72+'Female Highly'!$K49*'Uterine Cancer Epi'!$BC72)</f>
        <v>1.0959517637708837E-4</v>
      </c>
      <c r="AS49" s="58">
        <f t="shared" si="27"/>
        <v>2.1916633230389948E-4</v>
      </c>
      <c r="AT49" s="58">
        <f t="shared" si="29"/>
        <v>1.0958917104508803E-4</v>
      </c>
      <c r="AU49" s="58">
        <f t="shared" si="23"/>
        <v>1.2072698774939997E-3</v>
      </c>
      <c r="AW49" s="58">
        <f>(('Female Inactive'!$K49+'Female Barely'!$K49+'Female Somewhat'!$K49+'Female Active'!$K49+'Female Highly'!$K49)*'Diabetes Epi'!BX102)/('Female Inactive'!$K49*'Diabetes Epi'!$BZ102+'Female Barely'!$K49*'Diabetes Epi'!$CA102+'Female Somewhat'!$K49*'Diabetes Epi'!$CB102+'Female Active'!$K49*'Diabetes Epi'!$CC102+'Female Highly'!$K49*'Diabetes Epi'!$CD102)</f>
        <v>7.7365959580659588E-3</v>
      </c>
      <c r="AX49" s="58">
        <f>(('Female Inactive'!$K49+'Female Barely'!$K49+'Female Somewhat'!$K49+'Female Active'!$K49+'Female Highly'!$K49)*'Diabetes Epi'!BY102)/('Female Inactive'!$K49*'Diabetes Epi'!$BZ102+'Female Barely'!$K49*'Diabetes Epi'!$CA102+'Female Somewhat'!$K49*'Diabetes Epi'!$CB102+'Female Active'!$K49*'Diabetes Epi'!$CC102+'Female Highly'!$K49*'Diabetes Epi'!$CD102)</f>
        <v>0</v>
      </c>
      <c r="AY49" s="58">
        <f t="shared" si="30"/>
        <v>7.7067455293968745E-3</v>
      </c>
      <c r="AZ49" s="58">
        <f t="shared" si="30"/>
        <v>0</v>
      </c>
      <c r="BA49" s="58">
        <f t="shared" si="24"/>
        <v>0.11194793601670833</v>
      </c>
    </row>
    <row r="50" spans="1:53">
      <c r="A50" s="58">
        <v>52</v>
      </c>
      <c r="B50" s="58">
        <f>'ACM Rates'!T63-(SUM(C50:H50))</f>
        <v>1.6020530711314039E-3</v>
      </c>
      <c r="C50" s="58">
        <f t="shared" si="4"/>
        <v>0</v>
      </c>
      <c r="D50" s="58">
        <f t="shared" si="5"/>
        <v>2.5487122869126058E-4</v>
      </c>
      <c r="E50" s="58">
        <f t="shared" si="6"/>
        <v>0</v>
      </c>
      <c r="F50" s="58">
        <f t="shared" si="7"/>
        <v>1.0844915143244443E-4</v>
      </c>
      <c r="G50" s="58">
        <f t="shared" si="8"/>
        <v>4.2509006631080704E-4</v>
      </c>
      <c r="H50" s="58">
        <f t="shared" si="9"/>
        <v>1.0953648243408413E-4</v>
      </c>
      <c r="I50" s="58">
        <f t="shared" si="0"/>
        <v>1.9653734512551091E-3</v>
      </c>
      <c r="J50" s="58">
        <f t="shared" si="1"/>
        <v>1.60077046913365E-3</v>
      </c>
      <c r="K50" s="58">
        <f t="shared" si="17"/>
        <v>9798.3698855723178</v>
      </c>
      <c r="L50" s="58">
        <f t="shared" si="18"/>
        <v>15.684941158472627</v>
      </c>
      <c r="M50" s="58">
        <f t="shared" si="10"/>
        <v>9790.527414993081</v>
      </c>
      <c r="N50" s="58">
        <f t="shared" si="11"/>
        <v>331143.62047517305</v>
      </c>
      <c r="O50" s="58">
        <f t="shared" si="12"/>
        <v>33.795786885200968</v>
      </c>
      <c r="Q50" s="58">
        <f>'Quintile Functions'!$DU58</f>
        <v>58.65214479999986</v>
      </c>
      <c r="S50" s="58">
        <f>(('Female Inactive'!$K50+'Female Barely'!$K50+'Female Somewhat'!$K50+'Female Active'!$K50+'Female Highly'!$K50)*'MI Epi'!DE68)/('Female Inactive'!$K50*'MI Epi'!$DG68+'Female Barely'!$K50*'MI Epi'!$DH68+'Female Somewhat'!$K50*'MI Epi'!$DI68+'Female Active'!$K50*'MI Epi'!$DJ68+'Female Highly'!$K50*'MI Epi'!$DK68)</f>
        <v>4.906316257991336E-4</v>
      </c>
      <c r="T50" s="58">
        <f>(('Female Inactive'!$K50+'Female Barely'!$K50+'Female Somewhat'!$K50+'Female Active'!$K50+'Female Highly'!$K50)*'MI Epi'!DF68)/('Female Inactive'!$K50*'MI Epi'!$DG68+'Female Barely'!$K50*'MI Epi'!$DH68+'Female Somewhat'!$K50*'MI Epi'!$DI68+'Female Active'!$K50*'MI Epi'!$DJ68+'Female Highly'!$K50*'MI Epi'!$DK68)</f>
        <v>0</v>
      </c>
      <c r="U50" s="58">
        <f t="shared" si="13"/>
        <v>4.9051128578470049E-4</v>
      </c>
      <c r="V50" s="58">
        <f t="shared" si="13"/>
        <v>0</v>
      </c>
      <c r="W50" s="58">
        <f t="shared" si="19"/>
        <v>2.2132689702368128E-3</v>
      </c>
      <c r="Y50" s="58">
        <f>(('Female Inactive'!$K50+'Female Barely'!$K50+'Female Somewhat'!$K50+'Female Active'!$K50+'Female Highly'!$K50)*'Stroke Epi'!CT76)/('Female Inactive'!$K50*'Stroke Epi'!$CV76+'Female Barely'!$K50*'Stroke Epi'!$CW76+'Female Somewhat'!$K50*'Stroke Epi'!$CX76+'Female Active'!$K50*'Stroke Epi'!$CY76+'Female Highly'!$K50*'Stroke Epi'!$CZ76)</f>
        <v>8.9204930041941201E-4</v>
      </c>
      <c r="Z50" s="58">
        <f>(('Female Inactive'!$K50+'Female Barely'!$K50+'Female Somewhat'!$K50+'Female Active'!$K50+'Female Highly'!$K50)*'Stroke Epi'!CU76)/('Female Inactive'!$K50*'Stroke Epi'!$CV76+'Female Barely'!$K50*'Stroke Epi'!$CW76+'Female Somewhat'!$K50*'Stroke Epi'!$CX76+'Female Active'!$K50*'Stroke Epi'!$CY76+'Female Highly'!$K50*'Stroke Epi'!$CZ76)</f>
        <v>2.5487122869126058E-4</v>
      </c>
      <c r="AA50" s="58">
        <f t="shared" si="14"/>
        <v>8.9165154272419223E-4</v>
      </c>
      <c r="AB50" s="58">
        <f t="shared" si="14"/>
        <v>2.5483875177889637E-4</v>
      </c>
      <c r="AC50" s="58">
        <f t="shared" si="20"/>
        <v>4.6005015792068386E-3</v>
      </c>
      <c r="AE50" s="58">
        <f>(('Female Inactive'!$K50+'Female Barely'!$K50+'Female Somewhat'!$K50+'Female Active'!$K50+'Female Highly'!$K50)*'Bowel Cancer Epi'!CQ93)/('Female Inactive'!$K50*'Bowel Cancer Epi'!$CS93+'Female Barely'!$K50*'Bowel Cancer Epi'!$CT93+'Female Somewhat'!$K50*'Bowel Cancer Epi'!$CU93+'Female Active'!$K50*'Bowel Cancer Epi'!$CV93+'Female Highly'!$K50*'Bowel Cancer Epi'!$CW93)</f>
        <v>2.1689830286488886E-4</v>
      </c>
      <c r="AF50" s="58">
        <f>(('Female Inactive'!$K50+'Female Barely'!$K50+'Female Somewhat'!$K50+'Female Active'!$K50+'Female Highly'!$K50)*'Bowel Cancer Epi'!CR93)/('Female Inactive'!$K50*'Bowel Cancer Epi'!$CS93+'Female Barely'!$K50*'Bowel Cancer Epi'!$CT93+'Female Somewhat'!$K50*'Bowel Cancer Epi'!$CU93+'Female Active'!$K50*'Bowel Cancer Epi'!$CV93+'Female Highly'!$K50*'Bowel Cancer Epi'!$CW93)</f>
        <v>1.0844915143244443E-4</v>
      </c>
      <c r="AG50" s="58">
        <f t="shared" si="25"/>
        <v>2.1687478212861766E-4</v>
      </c>
      <c r="AH50" s="58">
        <f t="shared" si="25"/>
        <v>1.0844327103576301E-4</v>
      </c>
      <c r="AI50" s="58">
        <f t="shared" si="21"/>
        <v>7.6060213803937006E-4</v>
      </c>
      <c r="AK50" s="58">
        <f>(('Female Inactive'!$K50+'Female Barely'!$K50+'Female Somewhat'!$K50+'Female Active'!$K50+'Female Highly'!$K50)*'Breast Cancer Epi'!BE91)/('Female Inactive'!$K50*'Breast Cancer Epi'!$BG91+'Female Barely'!$K50*'Breast Cancer Epi'!$BH91+'Female Somewhat'!$K50*'Breast Cancer Epi'!$BI91+'Female Active'!$K50*'Breast Cancer Epi'!$BJ91+'Female Highly'!$K50*'Breast Cancer Epi'!$BK91)</f>
        <v>2.8693579475979475E-3</v>
      </c>
      <c r="AL50" s="58">
        <f>(('Female Inactive'!$K50+'Female Barely'!$K50+'Female Somewhat'!$K50+'Female Active'!$K50+'Female Highly'!$K50)*'Breast Cancer Epi'!BF91)/('Female Inactive'!$K50*'Breast Cancer Epi'!$BG91+'Female Barely'!$K50*'Breast Cancer Epi'!$BH91+'Female Somewhat'!$K50*'Breast Cancer Epi'!$BI91+'Female Active'!$K50*'Breast Cancer Epi'!$BJ91+'Female Highly'!$K50*'Breast Cancer Epi'!$BK91)</f>
        <v>4.2509006631080704E-4</v>
      </c>
      <c r="AM50" s="58">
        <f t="shared" si="26"/>
        <v>2.8652452745996371E-3</v>
      </c>
      <c r="AN50" s="58">
        <f t="shared" si="28"/>
        <v>4.2499972832965582E-4</v>
      </c>
      <c r="AO50" s="58">
        <f t="shared" si="22"/>
        <v>2.6880478646290069E-2</v>
      </c>
      <c r="AQ50" s="58">
        <f>(('Female Inactive'!$K50+'Female Barely'!$K50+'Female Somewhat'!$K50+'Female Active'!$K50+'Female Highly'!$K50)*'Uterine Cancer Epi'!AW73)/('Female Inactive'!$K50*'Uterine Cancer Epi'!$AY73+'Female Barely'!$K50*'Uterine Cancer Epi'!$AZ73+'Female Somewhat'!$K50*'Uterine Cancer Epi'!$BA73+'Female Active'!$K50*'Uterine Cancer Epi'!$BB73+'Female Highly'!$K50*'Uterine Cancer Epi'!$BC73)</f>
        <v>2.1907296486816825E-4</v>
      </c>
      <c r="AR50" s="58">
        <f>(('Female Inactive'!$K50+'Female Barely'!$K50+'Female Somewhat'!$K50+'Female Active'!$K50+'Female Highly'!$K50)*'Uterine Cancer Epi'!AX73)/('Female Inactive'!$K50*'Uterine Cancer Epi'!$AY73+'Female Barely'!$K50*'Uterine Cancer Epi'!$AZ73+'Female Somewhat'!$K50*'Uterine Cancer Epi'!$BA73+'Female Active'!$K50*'Uterine Cancer Epi'!$BB73+'Female Highly'!$K50*'Uterine Cancer Epi'!$BC73)</f>
        <v>1.0953648243408413E-4</v>
      </c>
      <c r="AS50" s="58">
        <f t="shared" si="27"/>
        <v>2.1904897013846902E-4</v>
      </c>
      <c r="AT50" s="58">
        <f t="shared" si="29"/>
        <v>1.0953048353257167E-4</v>
      </c>
      <c r="AU50" s="58">
        <f t="shared" si="23"/>
        <v>1.3167267448341191E-3</v>
      </c>
      <c r="AW50" s="58">
        <f>(('Female Inactive'!$K50+'Female Barely'!$K50+'Female Somewhat'!$K50+'Female Active'!$K50+'Female Highly'!$K50)*'Diabetes Epi'!BX103)/('Female Inactive'!$K50*'Diabetes Epi'!$BZ103+'Female Barely'!$K50*'Diabetes Epi'!$CA103+'Female Somewhat'!$K50*'Diabetes Epi'!$CB103+'Female Active'!$K50*'Diabetes Epi'!$CC103+'Female Highly'!$K50*'Diabetes Epi'!$CD103)</f>
        <v>7.7114100319015224E-3</v>
      </c>
      <c r="AX50" s="58">
        <f>(('Female Inactive'!$K50+'Female Barely'!$K50+'Female Somewhat'!$K50+'Female Active'!$K50+'Female Highly'!$K50)*'Diabetes Epi'!BY103)/('Female Inactive'!$K50*'Diabetes Epi'!$BZ103+'Female Barely'!$K50*'Diabetes Epi'!$CA103+'Female Somewhat'!$K50*'Diabetes Epi'!$CB103+'Female Active'!$K50*'Diabetes Epi'!$CC103+'Female Highly'!$K50*'Diabetes Epi'!$CD103)</f>
        <v>0</v>
      </c>
      <c r="AY50" s="58">
        <f t="shared" si="30"/>
        <v>7.6817533900325197E-3</v>
      </c>
      <c r="AZ50" s="58">
        <f t="shared" si="30"/>
        <v>0</v>
      </c>
      <c r="BA50" s="58">
        <f t="shared" si="24"/>
        <v>0.11879192729068323</v>
      </c>
    </row>
    <row r="51" spans="1:53">
      <c r="A51" s="58">
        <v>53</v>
      </c>
      <c r="B51" s="58">
        <f>'ACM Rates'!T64-(SUM(C51:H51))</f>
        <v>1.6033861556819351E-3</v>
      </c>
      <c r="C51" s="58">
        <f t="shared" si="4"/>
        <v>0</v>
      </c>
      <c r="D51" s="58">
        <f t="shared" si="5"/>
        <v>2.5382280135790295E-4</v>
      </c>
      <c r="E51" s="58">
        <f t="shared" si="6"/>
        <v>0</v>
      </c>
      <c r="F51" s="58">
        <f t="shared" si="7"/>
        <v>1.0839268830224525E-4</v>
      </c>
      <c r="G51" s="58">
        <f t="shared" si="8"/>
        <v>4.2492635253498829E-4</v>
      </c>
      <c r="H51" s="58">
        <f t="shared" si="9"/>
        <v>1.0947200212292855E-4</v>
      </c>
      <c r="I51" s="58">
        <f t="shared" si="0"/>
        <v>1.9656016453420831E-3</v>
      </c>
      <c r="J51" s="58">
        <f t="shared" si="1"/>
        <v>1.6021014188346561E-3</v>
      </c>
      <c r="K51" s="58">
        <f t="shared" si="17"/>
        <v>9782.6849444138443</v>
      </c>
      <c r="L51" s="58">
        <f t="shared" si="18"/>
        <v>15.672853429457849</v>
      </c>
      <c r="M51" s="58">
        <f t="shared" si="10"/>
        <v>9774.8485176991162</v>
      </c>
      <c r="N51" s="58">
        <f t="shared" si="11"/>
        <v>321368.77195747395</v>
      </c>
      <c r="O51" s="58">
        <f t="shared" si="12"/>
        <v>32.850773972945277</v>
      </c>
      <c r="Q51" s="58">
        <f>'Quintile Functions'!$DU59</f>
        <v>58.217435799999862</v>
      </c>
      <c r="S51" s="58">
        <f>(('Female Inactive'!$K51+'Female Barely'!$K51+'Female Somewhat'!$K51+'Female Active'!$K51+'Female Highly'!$K51)*'MI Epi'!DE69)/('Female Inactive'!$K51*'MI Epi'!$DG69+'Female Barely'!$K51*'MI Epi'!$DH69+'Female Somewhat'!$K51*'MI Epi'!$DI69+'Female Active'!$K51*'MI Epi'!$DJ69+'Female Highly'!$K51*'MI Epi'!$DK69)</f>
        <v>4.899327999980152E-4</v>
      </c>
      <c r="T51" s="58">
        <f>(('Female Inactive'!$K51+'Female Barely'!$K51+'Female Somewhat'!$K51+'Female Active'!$K51+'Female Highly'!$K51)*'MI Epi'!DF69)/('Female Inactive'!$K51*'MI Epi'!$DG69+'Female Barely'!$K51*'MI Epi'!$DH69+'Female Somewhat'!$K51*'MI Epi'!$DI69+'Female Active'!$K51*'MI Epi'!$DJ69+'Female Highly'!$K51*'MI Epi'!$DK69)</f>
        <v>0</v>
      </c>
      <c r="U51" s="58">
        <f t="shared" si="13"/>
        <v>4.8981280252147208E-4</v>
      </c>
      <c r="V51" s="58">
        <f t="shared" si="13"/>
        <v>0</v>
      </c>
      <c r="W51" s="58">
        <f t="shared" si="19"/>
        <v>2.7026946226131349E-3</v>
      </c>
      <c r="Y51" s="58">
        <f>(('Female Inactive'!$K51+'Female Barely'!$K51+'Female Somewhat'!$K51+'Female Active'!$K51+'Female Highly'!$K51)*'Stroke Epi'!CT77)/('Female Inactive'!$K51*'Stroke Epi'!$CV77+'Female Barely'!$K51*'Stroke Epi'!$CW77+'Female Somewhat'!$K51*'Stroke Epi'!$CX77+'Female Active'!$K51*'Stroke Epi'!$CY77+'Female Highly'!$K51*'Stroke Epi'!$CZ77)</f>
        <v>8.8837980475266036E-4</v>
      </c>
      <c r="Z51" s="58">
        <f>(('Female Inactive'!$K51+'Female Barely'!$K51+'Female Somewhat'!$K51+'Female Active'!$K51+'Female Highly'!$K51)*'Stroke Epi'!CU77)/('Female Inactive'!$K51*'Stroke Epi'!$CV77+'Female Barely'!$K51*'Stroke Epi'!$CW77+'Female Somewhat'!$K51*'Stroke Epi'!$CX77+'Female Active'!$K51*'Stroke Epi'!$CY77+'Female Highly'!$K51*'Stroke Epi'!$CZ77)</f>
        <v>2.5382280135790295E-4</v>
      </c>
      <c r="AA51" s="58">
        <f t="shared" si="14"/>
        <v>8.8798531224232313E-4</v>
      </c>
      <c r="AB51" s="58">
        <f t="shared" si="14"/>
        <v>2.5379059107599744E-4</v>
      </c>
      <c r="AC51" s="58">
        <f t="shared" si="20"/>
        <v>5.2345462910646737E-3</v>
      </c>
      <c r="AE51" s="58">
        <f>(('Female Inactive'!$K51+'Female Barely'!$K51+'Female Somewhat'!$K51+'Female Active'!$K51+'Female Highly'!$K51)*'Bowel Cancer Epi'!CQ94)/('Female Inactive'!$K51*'Bowel Cancer Epi'!$CS94+'Female Barely'!$K51*'Bowel Cancer Epi'!$CT94+'Female Somewhat'!$K51*'Bowel Cancer Epi'!$CU94+'Female Active'!$K51*'Bowel Cancer Epi'!$CV94+'Female Highly'!$K51*'Bowel Cancer Epi'!$CW94)</f>
        <v>2.167853766044905E-4</v>
      </c>
      <c r="AF51" s="58">
        <f>(('Female Inactive'!$K51+'Female Barely'!$K51+'Female Somewhat'!$K51+'Female Active'!$K51+'Female Highly'!$K51)*'Bowel Cancer Epi'!CR94)/('Female Inactive'!$K51*'Bowel Cancer Epi'!$CS94+'Female Barely'!$K51*'Bowel Cancer Epi'!$CT94+'Female Somewhat'!$K51*'Bowel Cancer Epi'!$CU94+'Female Active'!$K51*'Bowel Cancer Epi'!$CV94+'Female Highly'!$K51*'Bowel Cancer Epi'!$CW94)</f>
        <v>1.0839268830224525E-4</v>
      </c>
      <c r="AG51" s="58">
        <f t="shared" si="25"/>
        <v>2.167618803526894E-4</v>
      </c>
      <c r="AH51" s="58">
        <f t="shared" si="25"/>
        <v>1.0838681402702832E-4</v>
      </c>
      <c r="AI51" s="58">
        <f t="shared" si="21"/>
        <v>8.6896292689145175E-4</v>
      </c>
      <c r="AK51" s="58">
        <f>(('Female Inactive'!$K51+'Female Barely'!$K51+'Female Somewhat'!$K51+'Female Active'!$K51+'Female Highly'!$K51)*'Breast Cancer Epi'!BE92)/('Female Inactive'!$K51*'Breast Cancer Epi'!$BG92+'Female Barely'!$K51*'Breast Cancer Epi'!$BH92+'Female Somewhat'!$K51*'Breast Cancer Epi'!$BI92+'Female Active'!$K51*'Breast Cancer Epi'!$BJ92+'Female Highly'!$K51*'Breast Cancer Epi'!$BK92)</f>
        <v>2.8682528796111716E-3</v>
      </c>
      <c r="AL51" s="58">
        <f>(('Female Inactive'!$K51+'Female Barely'!$K51+'Female Somewhat'!$K51+'Female Active'!$K51+'Female Highly'!$K51)*'Breast Cancer Epi'!BF92)/('Female Inactive'!$K51*'Breast Cancer Epi'!$BG92+'Female Barely'!$K51*'Breast Cancer Epi'!$BH92+'Female Somewhat'!$K51*'Breast Cancer Epi'!$BI92+'Female Active'!$K51*'Breast Cancer Epi'!$BJ92+'Female Highly'!$K51*'Breast Cancer Epi'!$BK92)</f>
        <v>4.2492635253498829E-4</v>
      </c>
      <c r="AM51" s="58">
        <f t="shared" si="26"/>
        <v>2.8641433722947918E-3</v>
      </c>
      <c r="AN51" s="58">
        <f t="shared" si="28"/>
        <v>4.24836084118696E-4</v>
      </c>
      <c r="AO51" s="58">
        <f t="shared" si="22"/>
        <v>2.9256138879215431E-2</v>
      </c>
      <c r="AQ51" s="58">
        <f>(('Female Inactive'!$K51+'Female Barely'!$K51+'Female Somewhat'!$K51+'Female Active'!$K51+'Female Highly'!$K51)*'Uterine Cancer Epi'!AW74)/('Female Inactive'!$K51*'Uterine Cancer Epi'!$AY74+'Female Barely'!$K51*'Uterine Cancer Epi'!$AZ74+'Female Somewhat'!$K51*'Uterine Cancer Epi'!$BA74+'Female Active'!$K51*'Uterine Cancer Epi'!$BB74+'Female Highly'!$K51*'Uterine Cancer Epi'!$BC74)</f>
        <v>2.1894400424585711E-4</v>
      </c>
      <c r="AR51" s="58">
        <f>(('Female Inactive'!$K51+'Female Barely'!$K51+'Female Somewhat'!$K51+'Female Active'!$K51+'Female Highly'!$K51)*'Uterine Cancer Epi'!AX74)/('Female Inactive'!$K51*'Uterine Cancer Epi'!$AY74+'Female Barely'!$K51*'Uterine Cancer Epi'!$AZ74+'Female Somewhat'!$K51*'Uterine Cancer Epi'!$BA74+'Female Active'!$K51*'Uterine Cancer Epi'!$BB74+'Female Highly'!$K51*'Uterine Cancer Epi'!$BC74)</f>
        <v>1.0947200212292855E-4</v>
      </c>
      <c r="AS51" s="58">
        <f t="shared" si="27"/>
        <v>2.1892003775647595E-4</v>
      </c>
      <c r="AT51" s="58">
        <f t="shared" si="29"/>
        <v>1.0946601028194447E-4</v>
      </c>
      <c r="AU51" s="58">
        <f t="shared" si="23"/>
        <v>1.4261130066497974E-3</v>
      </c>
      <c r="AW51" s="58">
        <f>(('Female Inactive'!$K51+'Female Barely'!$K51+'Female Somewhat'!$K51+'Female Active'!$K51+'Female Highly'!$K51)*'Diabetes Epi'!BX104)/('Female Inactive'!$K51*'Diabetes Epi'!$BZ104+'Female Barely'!$K51*'Diabetes Epi'!$CA104+'Female Somewhat'!$K51*'Diabetes Epi'!$CB104+'Female Active'!$K51*'Diabetes Epi'!$CC104+'Female Highly'!$K51*'Diabetes Epi'!$CD104)</f>
        <v>7.682696207640889E-3</v>
      </c>
      <c r="AX51" s="58">
        <f>(('Female Inactive'!$K51+'Female Barely'!$K51+'Female Somewhat'!$K51+'Female Active'!$K51+'Female Highly'!$K51)*'Diabetes Epi'!BY104)/('Female Inactive'!$K51*'Diabetes Epi'!$BZ104+'Female Barely'!$K51*'Diabetes Epi'!$CA104+'Female Somewhat'!$K51*'Diabetes Epi'!$CB104+'Female Active'!$K51*'Diabetes Epi'!$CC104+'Female Highly'!$K51*'Diabetes Epi'!$CD104)</f>
        <v>0</v>
      </c>
      <c r="AY51" s="58">
        <f t="shared" si="30"/>
        <v>7.653259729209716E-3</v>
      </c>
      <c r="AZ51" s="58">
        <f t="shared" si="30"/>
        <v>0</v>
      </c>
      <c r="BA51" s="58">
        <f t="shared" si="24"/>
        <v>0.12556115039054205</v>
      </c>
    </row>
    <row r="52" spans="1:53">
      <c r="A52" s="58">
        <v>54</v>
      </c>
      <c r="B52" s="58">
        <f>'ACM Rates'!T65-(SUM(C52:H52))</f>
        <v>1.6048220023328656E-3</v>
      </c>
      <c r="C52" s="58">
        <f t="shared" si="4"/>
        <v>0</v>
      </c>
      <c r="D52" s="58">
        <f t="shared" si="5"/>
        <v>2.5269790993824262E-4</v>
      </c>
      <c r="E52" s="58">
        <f t="shared" si="6"/>
        <v>0</v>
      </c>
      <c r="F52" s="58">
        <f t="shared" si="7"/>
        <v>1.0833093897865124E-4</v>
      </c>
      <c r="G52" s="58">
        <f t="shared" si="8"/>
        <v>4.2474774564062894E-4</v>
      </c>
      <c r="H52" s="58">
        <f t="shared" si="9"/>
        <v>1.0940140310961171E-4</v>
      </c>
      <c r="I52" s="58">
        <f t="shared" si="0"/>
        <v>1.9658508512497594E-3</v>
      </c>
      <c r="J52" s="58">
        <f t="shared" si="1"/>
        <v>1.6035349640844965E-3</v>
      </c>
      <c r="K52" s="58">
        <f t="shared" si="17"/>
        <v>9767.0120909843863</v>
      </c>
      <c r="L52" s="58">
        <f t="shared" si="18"/>
        <v>15.661745382529491</v>
      </c>
      <c r="M52" s="58">
        <f t="shared" si="10"/>
        <v>9759.1812182931208</v>
      </c>
      <c r="N52" s="58">
        <f t="shared" si="11"/>
        <v>311609.5907391808</v>
      </c>
      <c r="O52" s="58">
        <f t="shared" si="12"/>
        <v>31.904290466356397</v>
      </c>
      <c r="Q52" s="58">
        <f>'Quintile Functions'!$DU60</f>
        <v>57.39493919999984</v>
      </c>
      <c r="S52" s="58">
        <f>(('Female Inactive'!$K52+'Female Barely'!$K52+'Female Somewhat'!$K52+'Female Active'!$K52+'Female Highly'!$K52)*'MI Epi'!DE70)/('Female Inactive'!$K52*'MI Epi'!$DG70+'Female Barely'!$K52*'MI Epi'!$DH70+'Female Somewhat'!$K52*'MI Epi'!$DI70+'Female Active'!$K52*'MI Epi'!$DJ70+'Female Highly'!$K52*'MI Epi'!$DK70)</f>
        <v>4.8915862309644907E-4</v>
      </c>
      <c r="T52" s="58">
        <f>(('Female Inactive'!$K52+'Female Barely'!$K52+'Female Somewhat'!$K52+'Female Active'!$K52+'Female Highly'!$K52)*'MI Epi'!DF70)/('Female Inactive'!$K52*'MI Epi'!$DG70+'Female Barely'!$K52*'MI Epi'!$DH70+'Female Somewhat'!$K52*'MI Epi'!$DI70+'Female Active'!$K52*'MI Epi'!$DJ70+'Female Highly'!$K52*'MI Epi'!$DK70)</f>
        <v>0</v>
      </c>
      <c r="U52" s="58">
        <f t="shared" si="13"/>
        <v>4.8903900452212934E-4</v>
      </c>
      <c r="V52" s="58">
        <f t="shared" si="13"/>
        <v>0</v>
      </c>
      <c r="W52" s="58">
        <f t="shared" si="19"/>
        <v>3.1911836107071452E-3</v>
      </c>
      <c r="Y52" s="58">
        <f>(('Female Inactive'!$K52+'Female Barely'!$K52+'Female Somewhat'!$K52+'Female Active'!$K52+'Female Highly'!$K52)*'Stroke Epi'!CT78)/('Female Inactive'!$K52*'Stroke Epi'!$CV78+'Female Barely'!$K52*'Stroke Epi'!$CW78+'Female Somewhat'!$K52*'Stroke Epi'!$CX78+'Female Active'!$K52*'Stroke Epi'!$CY78+'Female Highly'!$K52*'Stroke Epi'!$CZ78)</f>
        <v>8.8444268478384913E-4</v>
      </c>
      <c r="Z52" s="58">
        <f>(('Female Inactive'!$K52+'Female Barely'!$K52+'Female Somewhat'!$K52+'Female Active'!$K52+'Female Highly'!$K52)*'Stroke Epi'!CU78)/('Female Inactive'!$K52*'Stroke Epi'!$CV78+'Female Barely'!$K52*'Stroke Epi'!$CW78+'Female Somewhat'!$K52*'Stroke Epi'!$CX78+'Female Active'!$K52*'Stroke Epi'!$CY78+'Female Highly'!$K52*'Stroke Epi'!$CZ78)</f>
        <v>2.5269790993824262E-4</v>
      </c>
      <c r="AA52" s="58">
        <f t="shared" si="14"/>
        <v>8.8405168063454553E-4</v>
      </c>
      <c r="AB52" s="58">
        <f t="shared" si="14"/>
        <v>2.5266598451056943E-4</v>
      </c>
      <c r="AC52" s="58">
        <f t="shared" si="20"/>
        <v>5.8655814413892957E-3</v>
      </c>
      <c r="AE52" s="58">
        <f>(('Female Inactive'!$K52+'Female Barely'!$K52+'Female Somewhat'!$K52+'Female Active'!$K52+'Female Highly'!$K52)*'Bowel Cancer Epi'!CQ95)/('Female Inactive'!$K52*'Bowel Cancer Epi'!$CS95+'Female Barely'!$K52*'Bowel Cancer Epi'!$CT95+'Female Somewhat'!$K52*'Bowel Cancer Epi'!$CU95+'Female Active'!$K52*'Bowel Cancer Epi'!$CV95+'Female Highly'!$K52*'Bowel Cancer Epi'!$CW95)</f>
        <v>2.1666187795730247E-4</v>
      </c>
      <c r="AF52" s="58">
        <f>(('Female Inactive'!$K52+'Female Barely'!$K52+'Female Somewhat'!$K52+'Female Active'!$K52+'Female Highly'!$K52)*'Bowel Cancer Epi'!CR95)/('Female Inactive'!$K52*'Bowel Cancer Epi'!$CS95+'Female Barely'!$K52*'Bowel Cancer Epi'!$CT95+'Female Somewhat'!$K52*'Bowel Cancer Epi'!$CU95+'Female Active'!$K52*'Bowel Cancer Epi'!$CV95+'Female Highly'!$K52*'Bowel Cancer Epi'!$CW95)</f>
        <v>1.0833093897865124E-4</v>
      </c>
      <c r="AG52" s="58">
        <f t="shared" si="25"/>
        <v>2.1663840846763982E-4</v>
      </c>
      <c r="AH52" s="58">
        <f t="shared" si="25"/>
        <v>1.083250713943551E-4</v>
      </c>
      <c r="AI52" s="58">
        <f t="shared" si="21"/>
        <v>9.7725555679541447E-4</v>
      </c>
      <c r="AK52" s="58">
        <f>(('Female Inactive'!$K52+'Female Barely'!$K52+'Female Somewhat'!$K52+'Female Active'!$K52+'Female Highly'!$K52)*'Breast Cancer Epi'!BE93)/('Female Inactive'!$K52*'Breast Cancer Epi'!$BG93+'Female Barely'!$K52*'Breast Cancer Epi'!$BH93+'Female Somewhat'!$K52*'Breast Cancer Epi'!$BI93+'Female Active'!$K52*'Breast Cancer Epi'!$BJ93+'Female Highly'!$K52*'Breast Cancer Epi'!$BK93)</f>
        <v>2.8670472830742456E-3</v>
      </c>
      <c r="AL52" s="58">
        <f>(('Female Inactive'!$K52+'Female Barely'!$K52+'Female Somewhat'!$K52+'Female Active'!$K52+'Female Highly'!$K52)*'Breast Cancer Epi'!BF93)/('Female Inactive'!$K52*'Breast Cancer Epi'!$BG93+'Female Barely'!$K52*'Breast Cancer Epi'!$BH93+'Female Somewhat'!$K52*'Breast Cancer Epi'!$BI93+'Female Active'!$K52*'Breast Cancer Epi'!$BJ93+'Female Highly'!$K52*'Breast Cancer Epi'!$BK93)</f>
        <v>4.2474774564062894E-4</v>
      </c>
      <c r="AM52" s="58">
        <f t="shared" si="26"/>
        <v>2.8629412280345434E-3</v>
      </c>
      <c r="AN52" s="58">
        <f t="shared" si="28"/>
        <v>4.2465755308707109E-4</v>
      </c>
      <c r="AO52" s="58">
        <f t="shared" si="22"/>
        <v>3.1625087869612122E-2</v>
      </c>
      <c r="AQ52" s="58">
        <f>(('Female Inactive'!$K52+'Female Barely'!$K52+'Female Somewhat'!$K52+'Female Active'!$K52+'Female Highly'!$K52)*'Uterine Cancer Epi'!AW75)/('Female Inactive'!$K52*'Uterine Cancer Epi'!$AY75+'Female Barely'!$K52*'Uterine Cancer Epi'!$AZ75+'Female Somewhat'!$K52*'Uterine Cancer Epi'!$BA75+'Female Active'!$K52*'Uterine Cancer Epi'!$BB75+'Female Highly'!$K52*'Uterine Cancer Epi'!$BC75)</f>
        <v>2.1880280621922342E-4</v>
      </c>
      <c r="AR52" s="58">
        <f>(('Female Inactive'!$K52+'Female Barely'!$K52+'Female Somewhat'!$K52+'Female Active'!$K52+'Female Highly'!$K52)*'Uterine Cancer Epi'!AX75)/('Female Inactive'!$K52*'Uterine Cancer Epi'!$AY75+'Female Barely'!$K52*'Uterine Cancer Epi'!$AZ75+'Female Somewhat'!$K52*'Uterine Cancer Epi'!$BA75+'Female Active'!$K52*'Uterine Cancer Epi'!$BB75+'Female Highly'!$K52*'Uterine Cancer Epi'!$BC75)</f>
        <v>1.0940140310961171E-4</v>
      </c>
      <c r="AS52" s="58">
        <f t="shared" si="27"/>
        <v>2.1877887063093127E-4</v>
      </c>
      <c r="AT52" s="58">
        <f t="shared" si="29"/>
        <v>1.0939541899435135E-4</v>
      </c>
      <c r="AU52" s="58">
        <f t="shared" si="23"/>
        <v>1.5354229060306867E-3</v>
      </c>
      <c r="AW52" s="58">
        <f>(('Female Inactive'!$K52+'Female Barely'!$K52+'Female Somewhat'!$K52+'Female Active'!$K52+'Female Highly'!$K52)*'Diabetes Epi'!BX105)/('Female Inactive'!$K52*'Diabetes Epi'!$BZ105+'Female Barely'!$K52*'Diabetes Epi'!$CA105+'Female Somewhat'!$K52*'Diabetes Epi'!$CB105+'Female Active'!$K52*'Diabetes Epi'!$CC105+'Female Highly'!$K52*'Diabetes Epi'!$CD105)</f>
        <v>7.6503034044173926E-3</v>
      </c>
      <c r="AX52" s="58">
        <f>(('Female Inactive'!$K52+'Female Barely'!$K52+'Female Somewhat'!$K52+'Female Active'!$K52+'Female Highly'!$K52)*'Diabetes Epi'!BY105)/('Female Inactive'!$K52*'Diabetes Epi'!$BZ105+'Female Barely'!$K52*'Diabetes Epi'!$CA105+'Female Somewhat'!$K52*'Diabetes Epi'!$CB105+'Female Active'!$K52*'Diabetes Epi'!$CC105+'Female Highly'!$K52*'Diabetes Epi'!$CD105)</f>
        <v>0</v>
      </c>
      <c r="AY52" s="58">
        <f t="shared" si="30"/>
        <v>7.6211143158854133E-3</v>
      </c>
      <c r="AZ52" s="58">
        <f t="shared" si="30"/>
        <v>0</v>
      </c>
      <c r="BA52" s="58">
        <f t="shared" si="24"/>
        <v>0.13225345802391458</v>
      </c>
    </row>
    <row r="53" spans="1:53">
      <c r="A53" s="58">
        <v>55</v>
      </c>
      <c r="B53" s="58">
        <f>'ACM Rates'!T66-(SUM(C53:H53))</f>
        <v>2.6796725827466158E-3</v>
      </c>
      <c r="C53" s="58">
        <f t="shared" si="4"/>
        <v>0</v>
      </c>
      <c r="D53" s="58">
        <f t="shared" si="5"/>
        <v>2.5150751331733757E-4</v>
      </c>
      <c r="E53" s="58">
        <f t="shared" si="6"/>
        <v>0</v>
      </c>
      <c r="F53" s="58">
        <f t="shared" si="7"/>
        <v>2.1652718500211971E-4</v>
      </c>
      <c r="G53" s="58">
        <f t="shared" si="8"/>
        <v>7.4296839278539144E-4</v>
      </c>
      <c r="H53" s="58">
        <f t="shared" si="9"/>
        <v>1.0932432614853541E-4</v>
      </c>
      <c r="I53" s="58">
        <f t="shared" si="0"/>
        <v>3.1477072810660732E-3</v>
      </c>
      <c r="J53" s="58">
        <f t="shared" si="1"/>
        <v>2.6760854649869881E-3</v>
      </c>
      <c r="K53" s="58">
        <f t="shared" si="17"/>
        <v>9751.350345601857</v>
      </c>
      <c r="L53" s="58">
        <f t="shared" si="18"/>
        <v>26.095446923860973</v>
      </c>
      <c r="M53" s="58">
        <f t="shared" si="10"/>
        <v>9738.3026221399268</v>
      </c>
      <c r="N53" s="58">
        <f t="shared" si="11"/>
        <v>301871.28811704082</v>
      </c>
      <c r="O53" s="58">
        <f t="shared" si="12"/>
        <v>30.956870322395254</v>
      </c>
      <c r="Q53" s="58">
        <f>'Quintile Functions'!$DU61</f>
        <v>56.157504999999787</v>
      </c>
      <c r="S53" s="58">
        <f>(('Female Inactive'!$K53+'Female Barely'!$K53+'Female Somewhat'!$K53+'Female Active'!$K53+'Female Highly'!$K53)*'MI Epi'!DE71)/('Female Inactive'!$K53*'MI Epi'!$DG71+'Female Barely'!$K53*'MI Epi'!$DH71+'Female Somewhat'!$K53*'MI Epi'!$DI71+'Female Active'!$K53*'MI Epi'!$DJ71+'Female Highly'!$K53*'MI Epi'!$DK71)</f>
        <v>8.5453353544447444E-4</v>
      </c>
      <c r="T53" s="58">
        <f>(('Female Inactive'!$K53+'Female Barely'!$K53+'Female Somewhat'!$K53+'Female Active'!$K53+'Female Highly'!$K53)*'MI Epi'!DF71)/('Female Inactive'!$K53*'MI Epi'!$DG71+'Female Barely'!$K53*'MI Epi'!$DH71+'Female Somewhat'!$K53*'MI Epi'!$DI71+'Female Active'!$K53*'MI Epi'!$DJ71+'Female Highly'!$K53*'MI Epi'!$DK71)</f>
        <v>0</v>
      </c>
      <c r="U53" s="58">
        <f t="shared" si="13"/>
        <v>8.5416852564135226E-4</v>
      </c>
      <c r="V53" s="58">
        <f t="shared" si="13"/>
        <v>0</v>
      </c>
      <c r="W53" s="58">
        <f t="shared" si="19"/>
        <v>3.6786620019730468E-3</v>
      </c>
      <c r="Y53" s="58">
        <f>(('Female Inactive'!$K53+'Female Barely'!$K53+'Female Somewhat'!$K53+'Female Active'!$K53+'Female Highly'!$K53)*'Stroke Epi'!CT79)/('Female Inactive'!$K53*'Stroke Epi'!$CV79+'Female Barely'!$K53*'Stroke Epi'!$CW79+'Female Somewhat'!$K53*'Stroke Epi'!$CX79+'Female Active'!$K53*'Stroke Epi'!$CY79+'Female Highly'!$K53*'Stroke Epi'!$CZ79)</f>
        <v>1.2575375665866879E-3</v>
      </c>
      <c r="Z53" s="58">
        <f>(('Female Inactive'!$K53+'Female Barely'!$K53+'Female Somewhat'!$K53+'Female Active'!$K53+'Female Highly'!$K53)*'Stroke Epi'!CU79)/('Female Inactive'!$K53*'Stroke Epi'!$CV79+'Female Barely'!$K53*'Stroke Epi'!$CW79+'Female Somewhat'!$K53*'Stroke Epi'!$CX79+'Female Active'!$K53*'Stroke Epi'!$CY79+'Female Highly'!$K53*'Stroke Epi'!$CZ79)</f>
        <v>2.5150751331733757E-4</v>
      </c>
      <c r="AA53" s="58">
        <f t="shared" si="14"/>
        <v>1.2567471975619693E-3</v>
      </c>
      <c r="AB53" s="58">
        <f t="shared" si="14"/>
        <v>2.5147588795415565E-4</v>
      </c>
      <c r="AC53" s="58">
        <f t="shared" si="20"/>
        <v>6.4934223273272898E-3</v>
      </c>
      <c r="AE53" s="58">
        <f>(('Female Inactive'!$K53+'Female Barely'!$K53+'Female Somewhat'!$K53+'Female Active'!$K53+'Female Highly'!$K53)*'Bowel Cancer Epi'!CQ96)/('Female Inactive'!$K53*'Bowel Cancer Epi'!$CS96+'Female Barely'!$K53*'Bowel Cancer Epi'!$CT96+'Female Somewhat'!$K53*'Bowel Cancer Epi'!$CU96+'Female Active'!$K53*'Bowel Cancer Epi'!$CV96+'Female Highly'!$K53*'Bowel Cancer Epi'!$CW96)</f>
        <v>4.3305437000423942E-4</v>
      </c>
      <c r="AF53" s="58">
        <f>(('Female Inactive'!$K53+'Female Barely'!$K53+'Female Somewhat'!$K53+'Female Active'!$K53+'Female Highly'!$K53)*'Bowel Cancer Epi'!CR96)/('Female Inactive'!$K53*'Bowel Cancer Epi'!$CS96+'Female Barely'!$K53*'Bowel Cancer Epi'!$CT96+'Female Somewhat'!$K53*'Bowel Cancer Epi'!$CU96+'Female Active'!$K53*'Bowel Cancer Epi'!$CV96+'Female Highly'!$K53*'Bowel Cancer Epi'!$CW96)</f>
        <v>2.1652718500211971E-4</v>
      </c>
      <c r="AG53" s="58">
        <f t="shared" si="25"/>
        <v>4.32960615494693E-4</v>
      </c>
      <c r="AH53" s="58">
        <f t="shared" si="25"/>
        <v>2.1650374468307199E-4</v>
      </c>
      <c r="AI53" s="58">
        <f t="shared" si="21"/>
        <v>1.0854747669118313E-3</v>
      </c>
      <c r="AK53" s="58">
        <f>(('Female Inactive'!$K53+'Female Barely'!$K53+'Female Somewhat'!$K53+'Female Active'!$K53+'Female Highly'!$K53)*'Breast Cancer Epi'!BE94)/('Female Inactive'!$K53*'Breast Cancer Epi'!$BG94+'Female Barely'!$K53*'Breast Cancer Epi'!$BH94+'Female Somewhat'!$K53*'Breast Cancer Epi'!$BI94+'Female Active'!$K53*'Breast Cancer Epi'!$BJ94+'Female Highly'!$K53*'Breast Cancer Epi'!$BK94)</f>
        <v>2.9718735711415658E-3</v>
      </c>
      <c r="AL53" s="58">
        <f>(('Female Inactive'!$K53+'Female Barely'!$K53+'Female Somewhat'!$K53+'Female Active'!$K53+'Female Highly'!$K53)*'Breast Cancer Epi'!BF94)/('Female Inactive'!$K53*'Breast Cancer Epi'!$BG94+'Female Barely'!$K53*'Breast Cancer Epi'!$BH94+'Female Somewhat'!$K53*'Breast Cancer Epi'!$BI94+'Female Active'!$K53*'Breast Cancer Epi'!$BJ94+'Female Highly'!$K53*'Breast Cancer Epi'!$BK94)</f>
        <v>7.4296839278539144E-4</v>
      </c>
      <c r="AM53" s="58">
        <f t="shared" si="26"/>
        <v>2.9674619262458624E-3</v>
      </c>
      <c r="AN53" s="58">
        <f t="shared" si="28"/>
        <v>7.4269246010971735E-4</v>
      </c>
      <c r="AO53" s="58">
        <f t="shared" si="22"/>
        <v>3.3987263724907006E-2</v>
      </c>
      <c r="AQ53" s="58">
        <f>(('Female Inactive'!$K53+'Female Barely'!$K53+'Female Somewhat'!$K53+'Female Active'!$K53+'Female Highly'!$K53)*'Uterine Cancer Epi'!AW76)/('Female Inactive'!$K53*'Uterine Cancer Epi'!$AY76+'Female Barely'!$K53*'Uterine Cancer Epi'!$AZ76+'Female Somewhat'!$K53*'Uterine Cancer Epi'!$BA76+'Female Active'!$K53*'Uterine Cancer Epi'!$BB76+'Female Highly'!$K53*'Uterine Cancer Epi'!$BC76)</f>
        <v>4.3729730459414164E-4</v>
      </c>
      <c r="AR53" s="58">
        <f>(('Female Inactive'!$K53+'Female Barely'!$K53+'Female Somewhat'!$K53+'Female Active'!$K53+'Female Highly'!$K53)*'Uterine Cancer Epi'!AX76)/('Female Inactive'!$K53*'Uterine Cancer Epi'!$AY76+'Female Barely'!$K53*'Uterine Cancer Epi'!$AZ76+'Female Somewhat'!$K53*'Uterine Cancer Epi'!$BA76+'Female Active'!$K53*'Uterine Cancer Epi'!$BB76+'Female Highly'!$K53*'Uterine Cancer Epi'!$BC76)</f>
        <v>1.0932432614853541E-4</v>
      </c>
      <c r="AS53" s="58">
        <f t="shared" si="27"/>
        <v>4.3720170406358339E-4</v>
      </c>
      <c r="AT53" s="58">
        <f t="shared" si="29"/>
        <v>1.0931835046212868E-4</v>
      </c>
      <c r="AU53" s="58">
        <f t="shared" si="23"/>
        <v>1.644650356792825E-3</v>
      </c>
      <c r="AW53" s="58">
        <f>(('Female Inactive'!$K53+'Female Barely'!$K53+'Female Somewhat'!$K53+'Female Active'!$K53+'Female Highly'!$K53)*'Diabetes Epi'!BX106)/('Female Inactive'!$K53*'Diabetes Epi'!$BZ106+'Female Barely'!$K53*'Diabetes Epi'!$CA106+'Female Somewhat'!$K53*'Diabetes Epi'!$CB106+'Female Active'!$K53*'Diabetes Epi'!$CC106+'Female Highly'!$K53*'Diabetes Epi'!$CD106)</f>
        <v>9.3233548534368341E-3</v>
      </c>
      <c r="AX53" s="58">
        <f>(('Female Inactive'!$K53+'Female Barely'!$K53+'Female Somewhat'!$K53+'Female Active'!$K53+'Female Highly'!$K53)*'Diabetes Epi'!BY106)/('Female Inactive'!$K53*'Diabetes Epi'!$BZ106+'Female Barely'!$K53*'Diabetes Epi'!$CA106+'Female Somewhat'!$K53*'Diabetes Epi'!$CB106+'Female Active'!$K53*'Diabetes Epi'!$CC106+'Female Highly'!$K53*'Diabetes Epi'!$CD106)</f>
        <v>0</v>
      </c>
      <c r="AY53" s="58">
        <f t="shared" si="30"/>
        <v>9.2800271383494115E-3</v>
      </c>
      <c r="AZ53" s="58">
        <f t="shared" si="30"/>
        <v>0</v>
      </c>
      <c r="BA53" s="58">
        <f t="shared" si="24"/>
        <v>0.13886665361752859</v>
      </c>
    </row>
    <row r="54" spans="1:53">
      <c r="A54" s="58">
        <v>56</v>
      </c>
      <c r="B54" s="58">
        <f>'ACM Rates'!T67-(SUM(C54:H54))</f>
        <v>2.6814945766209489E-3</v>
      </c>
      <c r="C54" s="58">
        <f t="shared" si="4"/>
        <v>0</v>
      </c>
      <c r="D54" s="58">
        <f t="shared" si="5"/>
        <v>2.5028604547331761E-4</v>
      </c>
      <c r="E54" s="58">
        <f t="shared" si="6"/>
        <v>0</v>
      </c>
      <c r="F54" s="58">
        <f t="shared" si="7"/>
        <v>2.1638047855248427E-4</v>
      </c>
      <c r="G54" s="58">
        <f t="shared" si="8"/>
        <v>7.4259860072964498E-4</v>
      </c>
      <c r="H54" s="58">
        <f t="shared" si="9"/>
        <v>1.092402986236045E-4</v>
      </c>
      <c r="I54" s="58">
        <f t="shared" si="0"/>
        <v>3.1481611006467509E-3</v>
      </c>
      <c r="J54" s="58">
        <f t="shared" si="1"/>
        <v>2.6779025813946644E-3</v>
      </c>
      <c r="K54" s="58">
        <f t="shared" si="17"/>
        <v>9725.2548986779966</v>
      </c>
      <c r="L54" s="58">
        <f t="shared" si="18"/>
        <v>26.043285197890913</v>
      </c>
      <c r="M54" s="58">
        <f t="shared" si="10"/>
        <v>9712.233256079051</v>
      </c>
      <c r="N54" s="58">
        <f t="shared" si="11"/>
        <v>292159.05486096186</v>
      </c>
      <c r="O54" s="58">
        <f t="shared" si="12"/>
        <v>30.041274794830983</v>
      </c>
      <c r="Q54" s="58">
        <f>'Quintile Functions'!$DU62</f>
        <v>54.477983199999812</v>
      </c>
      <c r="S54" s="58">
        <f>(('Female Inactive'!$K54+'Female Barely'!$K54+'Female Somewhat'!$K54+'Female Active'!$K54+'Female Highly'!$K54)*'MI Epi'!DE72)/('Female Inactive'!$K54*'MI Epi'!$DG72+'Female Barely'!$K54*'MI Epi'!$DH72+'Female Somewhat'!$K54*'MI Epi'!$DI72+'Female Active'!$K54*'MI Epi'!$DJ72+'Female Highly'!$K54*'MI Epi'!$DK72)</f>
        <v>8.528906335739467E-4</v>
      </c>
      <c r="T54" s="58">
        <f>(('Female Inactive'!$K54+'Female Barely'!$K54+'Female Somewhat'!$K54+'Female Active'!$K54+'Female Highly'!$K54)*'MI Epi'!DF72)/('Female Inactive'!$K54*'MI Epi'!$DG72+'Female Barely'!$K54*'MI Epi'!$DH72+'Female Somewhat'!$K54*'MI Epi'!$DI72+'Female Active'!$K54*'MI Epi'!$DJ72+'Female Highly'!$K54*'MI Epi'!$DK72)</f>
        <v>0</v>
      </c>
      <c r="U54" s="58">
        <f t="shared" si="13"/>
        <v>8.5252702573745953E-4</v>
      </c>
      <c r="V54" s="58">
        <f t="shared" si="13"/>
        <v>0</v>
      </c>
      <c r="W54" s="58">
        <f t="shared" si="19"/>
        <v>4.5296883303158411E-3</v>
      </c>
      <c r="Y54" s="58">
        <f>(('Female Inactive'!$K54+'Female Barely'!$K54+'Female Somewhat'!$K54+'Female Active'!$K54+'Female Highly'!$K54)*'Stroke Epi'!CT80)/('Female Inactive'!$K54*'Stroke Epi'!$CV80+'Female Barely'!$K54*'Stroke Epi'!$CW80+'Female Somewhat'!$K54*'Stroke Epi'!$CX80+'Female Active'!$K54*'Stroke Epi'!$CY80+'Female Highly'!$K54*'Stroke Epi'!$CZ80)</f>
        <v>1.251430227366588E-3</v>
      </c>
      <c r="Z54" s="58">
        <f>(('Female Inactive'!$K54+'Female Barely'!$K54+'Female Somewhat'!$K54+'Female Active'!$K54+'Female Highly'!$K54)*'Stroke Epi'!CU80)/('Female Inactive'!$K54*'Stroke Epi'!$CV80+'Female Barely'!$K54*'Stroke Epi'!$CW80+'Female Somewhat'!$K54*'Stroke Epi'!$CX80+'Female Active'!$K54*'Stroke Epi'!$CY80+'Female Highly'!$K54*'Stroke Epi'!$CZ80)</f>
        <v>2.5028604547331761E-4</v>
      </c>
      <c r="AA54" s="58">
        <f t="shared" si="14"/>
        <v>1.2506475150969587E-3</v>
      </c>
      <c r="AB54" s="58">
        <f t="shared" si="14"/>
        <v>2.5025472653394942E-4</v>
      </c>
      <c r="AC54" s="58">
        <f t="shared" si="20"/>
        <v>7.4924172088931783E-3</v>
      </c>
      <c r="AE54" s="58">
        <f>(('Female Inactive'!$K54+'Female Barely'!$K54+'Female Somewhat'!$K54+'Female Active'!$K54+'Female Highly'!$K54)*'Bowel Cancer Epi'!CQ97)/('Female Inactive'!$K54*'Bowel Cancer Epi'!$CS97+'Female Barely'!$K54*'Bowel Cancer Epi'!$CT97+'Female Somewhat'!$K54*'Bowel Cancer Epi'!$CU97+'Female Active'!$K54*'Bowel Cancer Epi'!$CV97+'Female Highly'!$K54*'Bowel Cancer Epi'!$CW97)</f>
        <v>4.3276095710496855E-4</v>
      </c>
      <c r="AF54" s="58">
        <f>(('Female Inactive'!$K54+'Female Barely'!$K54+'Female Somewhat'!$K54+'Female Active'!$K54+'Female Highly'!$K54)*'Bowel Cancer Epi'!CR97)/('Female Inactive'!$K54*'Bowel Cancer Epi'!$CS97+'Female Barely'!$K54*'Bowel Cancer Epi'!$CT97+'Female Somewhat'!$K54*'Bowel Cancer Epi'!$CU97+'Female Active'!$K54*'Bowel Cancer Epi'!$CV97+'Female Highly'!$K54*'Bowel Cancer Epi'!$CW97)</f>
        <v>2.1638047855248427E-4</v>
      </c>
      <c r="AG54" s="58">
        <f t="shared" si="25"/>
        <v>4.3266732958857634E-4</v>
      </c>
      <c r="AH54" s="58">
        <f t="shared" si="25"/>
        <v>2.1635706998512916E-4</v>
      </c>
      <c r="AI54" s="58">
        <f t="shared" si="21"/>
        <v>1.3017435022431186E-3</v>
      </c>
      <c r="AK54" s="58">
        <f>(('Female Inactive'!$K54+'Female Barely'!$K54+'Female Somewhat'!$K54+'Female Active'!$K54+'Female Highly'!$K54)*'Breast Cancer Epi'!BE95)/('Female Inactive'!$K54*'Breast Cancer Epi'!$BG95+'Female Barely'!$K54*'Breast Cancer Epi'!$BH95+'Female Somewhat'!$K54*'Breast Cancer Epi'!$BI95+'Female Active'!$K54*'Breast Cancer Epi'!$BJ95+'Female Highly'!$K54*'Breast Cancer Epi'!$BK95)</f>
        <v>2.9703944029185799E-3</v>
      </c>
      <c r="AL54" s="58">
        <f>(('Female Inactive'!$K54+'Female Barely'!$K54+'Female Somewhat'!$K54+'Female Active'!$K54+'Female Highly'!$K54)*'Breast Cancer Epi'!BF95)/('Female Inactive'!$K54*'Breast Cancer Epi'!$BG95+'Female Barely'!$K54*'Breast Cancer Epi'!$BH95+'Female Somewhat'!$K54*'Breast Cancer Epi'!$BI95+'Female Active'!$K54*'Breast Cancer Epi'!$BJ95+'Female Highly'!$K54*'Breast Cancer Epi'!$BK95)</f>
        <v>7.4259860072964498E-4</v>
      </c>
      <c r="AM54" s="58">
        <f t="shared" si="26"/>
        <v>2.9659871463075804E-3</v>
      </c>
      <c r="AN54" s="58">
        <f t="shared" si="28"/>
        <v>7.4232294262743803E-4</v>
      </c>
      <c r="AO54" s="58">
        <f t="shared" si="22"/>
        <v>3.6138016712497903E-2</v>
      </c>
      <c r="AQ54" s="58">
        <f>(('Female Inactive'!$K54+'Female Barely'!$K54+'Female Somewhat'!$K54+'Female Active'!$K54+'Female Highly'!$K54)*'Uterine Cancer Epi'!AW77)/('Female Inactive'!$K54*'Uterine Cancer Epi'!$AY77+'Female Barely'!$K54*'Uterine Cancer Epi'!$AZ77+'Female Somewhat'!$K54*'Uterine Cancer Epi'!$BA77+'Female Active'!$K54*'Uterine Cancer Epi'!$BB77+'Female Highly'!$K54*'Uterine Cancer Epi'!$BC77)</f>
        <v>4.36961194494418E-4</v>
      </c>
      <c r="AR54" s="58">
        <f>(('Female Inactive'!$K54+'Female Barely'!$K54+'Female Somewhat'!$K54+'Female Active'!$K54+'Female Highly'!$K54)*'Uterine Cancer Epi'!AX77)/('Female Inactive'!$K54*'Uterine Cancer Epi'!$AY77+'Female Barely'!$K54*'Uterine Cancer Epi'!$AZ77+'Female Somewhat'!$K54*'Uterine Cancer Epi'!$BA77+'Female Active'!$K54*'Uterine Cancer Epi'!$BB77+'Female Highly'!$K54*'Uterine Cancer Epi'!$BC77)</f>
        <v>1.092402986236045E-4</v>
      </c>
      <c r="AS54" s="58">
        <f t="shared" si="27"/>
        <v>4.3686574085533003E-4</v>
      </c>
      <c r="AT54" s="58">
        <f t="shared" si="29"/>
        <v>1.0923433211940115E-4</v>
      </c>
      <c r="AU54" s="58">
        <f t="shared" si="23"/>
        <v>1.972030245549206E-3</v>
      </c>
      <c r="AW54" s="58">
        <f>(('Female Inactive'!$K54+'Female Barely'!$K54+'Female Somewhat'!$K54+'Female Active'!$K54+'Female Highly'!$K54)*'Diabetes Epi'!BX107)/('Female Inactive'!$K54*'Diabetes Epi'!$BZ107+'Female Barely'!$K54*'Diabetes Epi'!$CA107+'Female Somewhat'!$K54*'Diabetes Epi'!$CB107+'Female Active'!$K54*'Diabetes Epi'!$CC107+'Female Highly'!$K54*'Diabetes Epi'!$CD107)</f>
        <v>9.2740434873808588E-3</v>
      </c>
      <c r="AX54" s="58">
        <f>(('Female Inactive'!$K54+'Female Barely'!$K54+'Female Somewhat'!$K54+'Female Active'!$K54+'Female Highly'!$K54)*'Diabetes Epi'!BY107)/('Female Inactive'!$K54*'Diabetes Epi'!$BZ107+'Female Barely'!$K54*'Diabetes Epi'!$CA107+'Female Somewhat'!$K54*'Diabetes Epi'!$CB107+'Female Active'!$K54*'Diabetes Epi'!$CC107+'Female Highly'!$K54*'Diabetes Epi'!$CD107)</f>
        <v>0</v>
      </c>
      <c r="AY54" s="58">
        <f t="shared" si="30"/>
        <v>9.2311721785661716E-3</v>
      </c>
      <c r="AZ54" s="58">
        <f t="shared" si="30"/>
        <v>0</v>
      </c>
      <c r="BA54" s="58">
        <f t="shared" si="24"/>
        <v>0.14685799444169556</v>
      </c>
    </row>
    <row r="55" spans="1:53">
      <c r="A55" s="58">
        <v>57</v>
      </c>
      <c r="B55" s="58">
        <f>'ACM Rates'!T68-(SUM(C55:H55))</f>
        <v>2.6832861537704872E-3</v>
      </c>
      <c r="C55" s="58">
        <f t="shared" si="4"/>
        <v>0</v>
      </c>
      <c r="D55" s="58">
        <f t="shared" si="5"/>
        <v>2.4914564362025533E-4</v>
      </c>
      <c r="E55" s="58">
        <f t="shared" si="6"/>
        <v>0</v>
      </c>
      <c r="F55" s="58">
        <f t="shared" si="7"/>
        <v>2.1622124363858267E-4</v>
      </c>
      <c r="G55" s="58">
        <f t="shared" si="8"/>
        <v>7.4219793926595928E-4</v>
      </c>
      <c r="H55" s="58">
        <f t="shared" si="9"/>
        <v>1.0914901970471547E-4</v>
      </c>
      <c r="I55" s="58">
        <f t="shared" si="0"/>
        <v>3.1486530410293253E-3</v>
      </c>
      <c r="J55" s="58">
        <f t="shared" si="1"/>
        <v>2.6796893592745397E-3</v>
      </c>
      <c r="K55" s="58">
        <f t="shared" si="17"/>
        <v>9699.2116134801054</v>
      </c>
      <c r="L55" s="58">
        <f t="shared" si="18"/>
        <v>25.990874153994678</v>
      </c>
      <c r="M55" s="58">
        <f t="shared" si="10"/>
        <v>9686.216176403108</v>
      </c>
      <c r="N55" s="58">
        <f t="shared" si="11"/>
        <v>282472.83868455875</v>
      </c>
      <c r="O55" s="58">
        <f t="shared" si="12"/>
        <v>29.123278256139283</v>
      </c>
      <c r="Q55" s="58">
        <f>'Quintile Functions'!$DU63</f>
        <v>52.329223799999681</v>
      </c>
      <c r="S55" s="58">
        <f>(('Female Inactive'!$K55+'Female Barely'!$K55+'Female Somewhat'!$K55+'Female Active'!$K55+'Female Highly'!$K55)*'MI Epi'!DE73)/('Female Inactive'!$K55*'MI Epi'!$DG73+'Female Barely'!$K55*'MI Epi'!$DH73+'Female Somewhat'!$K55*'MI Epi'!$DI73+'Female Active'!$K55*'MI Epi'!$DJ73+'Female Highly'!$K55*'MI Epi'!$DK73)</f>
        <v>8.5109225011268763E-4</v>
      </c>
      <c r="T55" s="58">
        <f>(('Female Inactive'!$K55+'Female Barely'!$K55+'Female Somewhat'!$K55+'Female Active'!$K55+'Female Highly'!$K55)*'MI Epi'!DF73)/('Female Inactive'!$K55*'MI Epi'!$DG73+'Female Barely'!$K55*'MI Epi'!$DH73+'Female Somewhat'!$K55*'MI Epi'!$DI73+'Female Active'!$K55*'MI Epi'!$DJ73+'Female Highly'!$K55*'MI Epi'!$DK73)</f>
        <v>0</v>
      </c>
      <c r="U55" s="58">
        <f t="shared" si="13"/>
        <v>8.5073017383097138E-4</v>
      </c>
      <c r="V55" s="58">
        <f t="shared" si="13"/>
        <v>0</v>
      </c>
      <c r="W55" s="58">
        <f t="shared" si="19"/>
        <v>5.3783536743335384E-3</v>
      </c>
      <c r="Y55" s="58">
        <f>(('Female Inactive'!$K55+'Female Barely'!$K55+'Female Somewhat'!$K55+'Female Active'!$K55+'Female Highly'!$K55)*'Stroke Epi'!CT81)/('Female Inactive'!$K55*'Stroke Epi'!$CV81+'Female Barely'!$K55*'Stroke Epi'!$CW81+'Female Somewhat'!$K55*'Stroke Epi'!$CX81+'Female Active'!$K55*'Stroke Epi'!$CY81+'Female Highly'!$K55*'Stroke Epi'!$CZ81)</f>
        <v>1.2457282181012766E-3</v>
      </c>
      <c r="Z55" s="58">
        <f>(('Female Inactive'!$K55+'Female Barely'!$K55+'Female Somewhat'!$K55+'Female Active'!$K55+'Female Highly'!$K55)*'Stroke Epi'!CU81)/('Female Inactive'!$K55*'Stroke Epi'!$CV81+'Female Barely'!$K55*'Stroke Epi'!$CW81+'Female Somewhat'!$K55*'Stroke Epi'!$CX81+'Female Active'!$K55*'Stroke Epi'!$CY81+'Female Highly'!$K55*'Stroke Epi'!$CZ81)</f>
        <v>2.4914564362025533E-4</v>
      </c>
      <c r="AA55" s="58">
        <f t="shared" si="14"/>
        <v>1.2449526207991557E-3</v>
      </c>
      <c r="AB55" s="58">
        <f t="shared" si="14"/>
        <v>2.4911460942178554E-4</v>
      </c>
      <c r="AC55" s="58">
        <f t="shared" si="20"/>
        <v>8.485563176784108E-3</v>
      </c>
      <c r="AE55" s="58">
        <f>(('Female Inactive'!$K55+'Female Barely'!$K55+'Female Somewhat'!$K55+'Female Active'!$K55+'Female Highly'!$K55)*'Bowel Cancer Epi'!CQ98)/('Female Inactive'!$K55*'Bowel Cancer Epi'!$CS98+'Female Barely'!$K55*'Bowel Cancer Epi'!$CT98+'Female Somewhat'!$K55*'Bowel Cancer Epi'!$CU98+'Female Active'!$K55*'Bowel Cancer Epi'!$CV98+'Female Highly'!$K55*'Bowel Cancer Epi'!$CW98)</f>
        <v>4.3244248727716534E-4</v>
      </c>
      <c r="AF55" s="58">
        <f>(('Female Inactive'!$K55+'Female Barely'!$K55+'Female Somewhat'!$K55+'Female Active'!$K55+'Female Highly'!$K55)*'Bowel Cancer Epi'!CR98)/('Female Inactive'!$K55*'Bowel Cancer Epi'!$CS98+'Female Barely'!$K55*'Bowel Cancer Epi'!$CT98+'Female Somewhat'!$K55*'Bowel Cancer Epi'!$CU98+'Female Active'!$K55*'Bowel Cancer Epi'!$CV98+'Female Highly'!$K55*'Bowel Cancer Epi'!$CW98)</f>
        <v>2.1622124363858267E-4</v>
      </c>
      <c r="AG55" s="58">
        <f t="shared" si="25"/>
        <v>4.3234899750155265E-4</v>
      </c>
      <c r="AH55" s="58">
        <f t="shared" si="25"/>
        <v>2.1619786951021513E-4</v>
      </c>
      <c r="AI55" s="58">
        <f t="shared" si="21"/>
        <v>1.5178189308182807E-3</v>
      </c>
      <c r="AK55" s="58">
        <f>(('Female Inactive'!$K55+'Female Barely'!$K55+'Female Somewhat'!$K55+'Female Active'!$K55+'Female Highly'!$K55)*'Breast Cancer Epi'!BE96)/('Female Inactive'!$K55*'Breast Cancer Epi'!$BG96+'Female Barely'!$K55*'Breast Cancer Epi'!$BH96+'Female Somewhat'!$K55*'Breast Cancer Epi'!$BI96+'Female Active'!$K55*'Breast Cancer Epi'!$BJ96+'Female Highly'!$K55*'Breast Cancer Epi'!$BK96)</f>
        <v>2.9687917570638371E-3</v>
      </c>
      <c r="AL55" s="58">
        <f>(('Female Inactive'!$K55+'Female Barely'!$K55+'Female Somewhat'!$K55+'Female Active'!$K55+'Female Highly'!$K55)*'Breast Cancer Epi'!BF96)/('Female Inactive'!$K55*'Breast Cancer Epi'!$BG96+'Female Barely'!$K55*'Breast Cancer Epi'!$BH96+'Female Somewhat'!$K55*'Breast Cancer Epi'!$BI96+'Female Active'!$K55*'Breast Cancer Epi'!$BJ96+'Female Highly'!$K55*'Breast Cancer Epi'!$BK96)</f>
        <v>7.4219793926595928E-4</v>
      </c>
      <c r="AM55" s="58">
        <f t="shared" si="26"/>
        <v>2.9643892525993421E-3</v>
      </c>
      <c r="AN55" s="58">
        <f t="shared" si="28"/>
        <v>7.4192257850369536E-4</v>
      </c>
      <c r="AO55" s="58">
        <f t="shared" si="22"/>
        <v>3.8282914308717733E-2</v>
      </c>
      <c r="AQ55" s="58">
        <f>(('Female Inactive'!$K55+'Female Barely'!$K55+'Female Somewhat'!$K55+'Female Active'!$K55+'Female Highly'!$K55)*'Uterine Cancer Epi'!AW78)/('Female Inactive'!$K55*'Uterine Cancer Epi'!$AY78+'Female Barely'!$K55*'Uterine Cancer Epi'!$AZ78+'Female Somewhat'!$K55*'Uterine Cancer Epi'!$BA78+'Female Active'!$K55*'Uterine Cancer Epi'!$BB78+'Female Highly'!$K55*'Uterine Cancer Epi'!$BC78)</f>
        <v>4.365960788188619E-4</v>
      </c>
      <c r="AR55" s="58">
        <f>(('Female Inactive'!$K55+'Female Barely'!$K55+'Female Somewhat'!$K55+'Female Active'!$K55+'Female Highly'!$K55)*'Uterine Cancer Epi'!AX78)/('Female Inactive'!$K55*'Uterine Cancer Epi'!$AY78+'Female Barely'!$K55*'Uterine Cancer Epi'!$AZ78+'Female Somewhat'!$K55*'Uterine Cancer Epi'!$BA78+'Female Active'!$K55*'Uterine Cancer Epi'!$BB78+'Female Highly'!$K55*'Uterine Cancer Epi'!$BC78)</f>
        <v>1.0914901970471547E-4</v>
      </c>
      <c r="AS55" s="58">
        <f t="shared" si="27"/>
        <v>4.3650078461965336E-4</v>
      </c>
      <c r="AT55" s="58">
        <f t="shared" si="29"/>
        <v>1.0914306316722744E-4</v>
      </c>
      <c r="AU55" s="58">
        <f t="shared" si="23"/>
        <v>2.2990512771616928E-3</v>
      </c>
      <c r="AW55" s="58">
        <f>(('Female Inactive'!$K55+'Female Barely'!$K55+'Female Somewhat'!$K55+'Female Active'!$K55+'Female Highly'!$K55)*'Diabetes Epi'!BX108)/('Female Inactive'!$K55*'Diabetes Epi'!$BZ108+'Female Barely'!$K55*'Diabetes Epi'!$CA108+'Female Somewhat'!$K55*'Diabetes Epi'!$CB108+'Female Active'!$K55*'Diabetes Epi'!$CC108+'Female Highly'!$K55*'Diabetes Epi'!$CD108)</f>
        <v>9.2196205313286976E-3</v>
      </c>
      <c r="AX55" s="58">
        <f>(('Female Inactive'!$K55+'Female Barely'!$K55+'Female Somewhat'!$K55+'Female Active'!$K55+'Female Highly'!$K55)*'Diabetes Epi'!BY108)/('Female Inactive'!$K55*'Diabetes Epi'!$BZ108+'Female Barely'!$K55*'Diabetes Epi'!$CA108+'Female Somewhat'!$K55*'Diabetes Epi'!$CB108+'Female Active'!$K55*'Diabetes Epi'!$CC108+'Female Highly'!$K55*'Diabetes Epi'!$CD108)</f>
        <v>0</v>
      </c>
      <c r="AY55" s="58">
        <f t="shared" si="30"/>
        <v>9.1772501429068232E-3</v>
      </c>
      <c r="AZ55" s="58">
        <f t="shared" si="30"/>
        <v>0</v>
      </c>
      <c r="BA55" s="58">
        <f t="shared" si="24"/>
        <v>0.15473349518777152</v>
      </c>
    </row>
    <row r="56" spans="1:53">
      <c r="A56" s="58">
        <v>58</v>
      </c>
      <c r="B56" s="58">
        <f>'ACM Rates'!T69-(SUM(C56:H56))</f>
        <v>2.684668628372586E-3</v>
      </c>
      <c r="C56" s="58">
        <f t="shared" si="4"/>
        <v>0</v>
      </c>
      <c r="D56" s="58">
        <f t="shared" si="5"/>
        <v>2.4846761698688128E-4</v>
      </c>
      <c r="E56" s="58">
        <f t="shared" si="6"/>
        <v>0</v>
      </c>
      <c r="F56" s="58">
        <f t="shared" si="7"/>
        <v>2.1604882222024611E-4</v>
      </c>
      <c r="G56" s="58">
        <f t="shared" si="8"/>
        <v>7.417648277704608E-4</v>
      </c>
      <c r="H56" s="58">
        <f t="shared" si="9"/>
        <v>1.0905010464982602E-4</v>
      </c>
      <c r="I56" s="58">
        <f t="shared" si="0"/>
        <v>3.1491850675797132E-3</v>
      </c>
      <c r="J56" s="58">
        <f t="shared" si="1"/>
        <v>2.6810681283210291E-3</v>
      </c>
      <c r="K56" s="58">
        <f t="shared" si="17"/>
        <v>9673.2207393261106</v>
      </c>
      <c r="L56" s="58">
        <f t="shared" si="18"/>
        <v>25.934563822421218</v>
      </c>
      <c r="M56" s="58">
        <f t="shared" si="10"/>
        <v>9660.2534574148995</v>
      </c>
      <c r="N56" s="58">
        <f t="shared" si="11"/>
        <v>272812.58522714389</v>
      </c>
      <c r="O56" s="58">
        <f t="shared" si="12"/>
        <v>28.202869817498811</v>
      </c>
      <c r="Q56" s="58">
        <f>'Quintile Functions'!$DU64</f>
        <v>49.68407679999973</v>
      </c>
      <c r="S56" s="58">
        <f>(('Female Inactive'!$K56+'Female Barely'!$K56+'Female Somewhat'!$K56+'Female Active'!$K56+'Female Highly'!$K56)*'MI Epi'!DE74)/('Female Inactive'!$K56*'MI Epi'!$DG74+'Female Barely'!$K56*'MI Epi'!$DH74+'Female Somewhat'!$K56*'MI Epi'!$DI74+'Female Active'!$K56*'MI Epi'!$DJ74+'Female Highly'!$K56*'MI Epi'!$DK74)</f>
        <v>8.491298364046555E-4</v>
      </c>
      <c r="T56" s="58">
        <f>(('Female Inactive'!$K56+'Female Barely'!$K56+'Female Somewhat'!$K56+'Female Active'!$K56+'Female Highly'!$K56)*'MI Epi'!DF74)/('Female Inactive'!$K56*'MI Epi'!$DG74+'Female Barely'!$K56*'MI Epi'!$DH74+'Female Somewhat'!$K56*'MI Epi'!$DI74+'Female Active'!$K56*'MI Epi'!$DJ74+'Female Highly'!$K56*'MI Epi'!$DK74)</f>
        <v>0</v>
      </c>
      <c r="U56" s="58">
        <f t="shared" si="13"/>
        <v>8.4876942768363772E-4</v>
      </c>
      <c r="V56" s="58">
        <f t="shared" si="13"/>
        <v>0</v>
      </c>
      <c r="W56" s="58">
        <f t="shared" si="19"/>
        <v>6.2245083204082192E-3</v>
      </c>
      <c r="Y56" s="58">
        <f>(('Female Inactive'!$K56+'Female Barely'!$K56+'Female Somewhat'!$K56+'Female Active'!$K56+'Female Highly'!$K56)*'Stroke Epi'!CT82)/('Female Inactive'!$K56*'Stroke Epi'!$CV82+'Female Barely'!$K56*'Stroke Epi'!$CW82+'Female Somewhat'!$K56*'Stroke Epi'!$CX82+'Female Active'!$K56*'Stroke Epi'!$CY82+'Female Highly'!$K56*'Stroke Epi'!$CZ82)</f>
        <v>1.2423380849344065E-3</v>
      </c>
      <c r="Z56" s="58">
        <f>(('Female Inactive'!$K56+'Female Barely'!$K56+'Female Somewhat'!$K56+'Female Active'!$K56+'Female Highly'!$K56)*'Stroke Epi'!CU82)/('Female Inactive'!$K56*'Stroke Epi'!$CV82+'Female Barely'!$K56*'Stroke Epi'!$CW82+'Female Somewhat'!$K56*'Stroke Epi'!$CX82+'Female Active'!$K56*'Stroke Epi'!$CY82+'Female Highly'!$K56*'Stroke Epi'!$CZ82)</f>
        <v>2.4846761698688128E-4</v>
      </c>
      <c r="AA56" s="58">
        <f t="shared" si="14"/>
        <v>1.2415667024481269E-3</v>
      </c>
      <c r="AB56" s="58">
        <f t="shared" si="14"/>
        <v>2.4843675146490884E-4</v>
      </c>
      <c r="AC56" s="58">
        <f t="shared" si="20"/>
        <v>9.4731969758101893E-3</v>
      </c>
      <c r="AE56" s="58">
        <f>(('Female Inactive'!$K56+'Female Barely'!$K56+'Female Somewhat'!$K56+'Female Active'!$K56+'Female Highly'!$K56)*'Bowel Cancer Epi'!CQ99)/('Female Inactive'!$K56*'Bowel Cancer Epi'!$CS99+'Female Barely'!$K56*'Bowel Cancer Epi'!$CT99+'Female Somewhat'!$K56*'Bowel Cancer Epi'!$CU99+'Female Active'!$K56*'Bowel Cancer Epi'!$CV99+'Female Highly'!$K56*'Bowel Cancer Epi'!$CW99)</f>
        <v>4.3209764444049223E-4</v>
      </c>
      <c r="AF56" s="58">
        <f>(('Female Inactive'!$K56+'Female Barely'!$K56+'Female Somewhat'!$K56+'Female Active'!$K56+'Female Highly'!$K56)*'Bowel Cancer Epi'!CR99)/('Female Inactive'!$K56*'Bowel Cancer Epi'!$CS99+'Female Barely'!$K56*'Bowel Cancer Epi'!$CT99+'Female Somewhat'!$K56*'Bowel Cancer Epi'!$CU99+'Female Active'!$K56*'Bowel Cancer Epi'!$CV99+'Female Highly'!$K56*'Bowel Cancer Epi'!$CW99)</f>
        <v>2.1604882222024611E-4</v>
      </c>
      <c r="AG56" s="58">
        <f t="shared" si="25"/>
        <v>4.3200430369794152E-4</v>
      </c>
      <c r="AH56" s="58">
        <f t="shared" si="25"/>
        <v>2.1602548535415433E-4</v>
      </c>
      <c r="AI56" s="58">
        <f t="shared" si="21"/>
        <v>1.7336886511092539E-3</v>
      </c>
      <c r="AK56" s="58">
        <f>(('Female Inactive'!$K56+'Female Barely'!$K56+'Female Somewhat'!$K56+'Female Active'!$K56+'Female Highly'!$K56)*'Breast Cancer Epi'!BE97)/('Female Inactive'!$K56*'Breast Cancer Epi'!$BG97+'Female Barely'!$K56*'Breast Cancer Epi'!$BH97+'Female Somewhat'!$K56*'Breast Cancer Epi'!$BI97+'Female Active'!$K56*'Breast Cancer Epi'!$BJ97+'Female Highly'!$K56*'Breast Cancer Epi'!$BK97)</f>
        <v>2.9670593110818432E-3</v>
      </c>
      <c r="AL56" s="58">
        <f>(('Female Inactive'!$K56+'Female Barely'!$K56+'Female Somewhat'!$K56+'Female Active'!$K56+'Female Highly'!$K56)*'Breast Cancer Epi'!BF97)/('Female Inactive'!$K56*'Breast Cancer Epi'!$BG97+'Female Barely'!$K56*'Breast Cancer Epi'!$BH97+'Female Somewhat'!$K56*'Breast Cancer Epi'!$BI97+'Female Active'!$K56*'Breast Cancer Epi'!$BJ97+'Female Highly'!$K56*'Breast Cancer Epi'!$BK97)</f>
        <v>7.417648277704608E-4</v>
      </c>
      <c r="AM56" s="58">
        <f t="shared" si="26"/>
        <v>2.9626619407654431E-3</v>
      </c>
      <c r="AN56" s="58">
        <f t="shared" si="28"/>
        <v>7.4148978824972733E-4</v>
      </c>
      <c r="AO56" s="58">
        <f t="shared" si="22"/>
        <v>4.0421885432546538E-2</v>
      </c>
      <c r="AQ56" s="58">
        <f>(('Female Inactive'!$K56+'Female Barely'!$K56+'Female Somewhat'!$K56+'Female Active'!$K56+'Female Highly'!$K56)*'Uterine Cancer Epi'!AW79)/('Female Inactive'!$K56*'Uterine Cancer Epi'!$AY79+'Female Barely'!$K56*'Uterine Cancer Epi'!$AZ79+'Female Somewhat'!$K56*'Uterine Cancer Epi'!$BA79+'Female Active'!$K56*'Uterine Cancer Epi'!$BB79+'Female Highly'!$K56*'Uterine Cancer Epi'!$BC79)</f>
        <v>4.3620041859930407E-4</v>
      </c>
      <c r="AR56" s="58">
        <f>(('Female Inactive'!$K56+'Female Barely'!$K56+'Female Somewhat'!$K56+'Female Active'!$K56+'Female Highly'!$K56)*'Uterine Cancer Epi'!AX79)/('Female Inactive'!$K56*'Uterine Cancer Epi'!$AY79+'Female Barely'!$K56*'Uterine Cancer Epi'!$AZ79+'Female Somewhat'!$K56*'Uterine Cancer Epi'!$BA79+'Female Active'!$K56*'Uterine Cancer Epi'!$BB79+'Female Highly'!$K56*'Uterine Cancer Epi'!$BC79)</f>
        <v>1.0905010464982602E-4</v>
      </c>
      <c r="AS56" s="58">
        <f t="shared" si="27"/>
        <v>4.3610529702786671E-4</v>
      </c>
      <c r="AT56" s="58">
        <f t="shared" si="29"/>
        <v>1.0904415890333752E-4</v>
      </c>
      <c r="AU56" s="58">
        <f t="shared" si="23"/>
        <v>2.6256920369996089E-3</v>
      </c>
      <c r="AW56" s="58">
        <f>(('Female Inactive'!$K56+'Female Barely'!$K56+'Female Somewhat'!$K56+'Female Active'!$K56+'Female Highly'!$K56)*'Diabetes Epi'!BX109)/('Female Inactive'!$K56*'Diabetes Epi'!$BZ109+'Female Barely'!$K56*'Diabetes Epi'!$CA109+'Female Somewhat'!$K56*'Diabetes Epi'!$CB109+'Female Active'!$K56*'Diabetes Epi'!$CC109+'Female Highly'!$K56*'Diabetes Epi'!$CD109)</f>
        <v>9.1598691435294567E-3</v>
      </c>
      <c r="AX56" s="58">
        <f>(('Female Inactive'!$K56+'Female Barely'!$K56+'Female Somewhat'!$K56+'Female Active'!$K56+'Female Highly'!$K56)*'Diabetes Epi'!BY109)/('Female Inactive'!$K56*'Diabetes Epi'!$BZ109+'Female Barely'!$K56*'Diabetes Epi'!$CA109+'Female Somewhat'!$K56*'Diabetes Epi'!$CB109+'Female Active'!$K56*'Diabetes Epi'!$CC109+'Female Highly'!$K56*'Diabetes Epi'!$CD109)</f>
        <v>0</v>
      </c>
      <c r="AY56" s="58">
        <f t="shared" si="30"/>
        <v>9.1180453397728956E-3</v>
      </c>
      <c r="AZ56" s="58">
        <f t="shared" si="30"/>
        <v>0</v>
      </c>
      <c r="BA56" s="58">
        <f t="shared" si="24"/>
        <v>0.1624907173398539</v>
      </c>
    </row>
    <row r="57" spans="1:53">
      <c r="A57" s="58">
        <v>59</v>
      </c>
      <c r="B57" s="58">
        <f>'ACM Rates'!T70-(SUM(C57:H57))</f>
        <v>2.6860805629585513E-3</v>
      </c>
      <c r="C57" s="58">
        <f t="shared" si="4"/>
        <v>0</v>
      </c>
      <c r="D57" s="58">
        <f t="shared" si="5"/>
        <v>2.4781557418135407E-4</v>
      </c>
      <c r="E57" s="58">
        <f t="shared" si="6"/>
        <v>0</v>
      </c>
      <c r="F57" s="58">
        <f t="shared" si="7"/>
        <v>2.158626580034532E-4</v>
      </c>
      <c r="G57" s="58">
        <f t="shared" si="8"/>
        <v>7.4129798200109906E-4</v>
      </c>
      <c r="H57" s="58">
        <f t="shared" si="9"/>
        <v>1.0894322285554247E-4</v>
      </c>
      <c r="I57" s="58">
        <f t="shared" si="0"/>
        <v>3.1497587951433586E-3</v>
      </c>
      <c r="J57" s="58">
        <f t="shared" si="1"/>
        <v>2.6824762764201537E-3</v>
      </c>
      <c r="K57" s="58">
        <f t="shared" si="17"/>
        <v>9647.2861755036902</v>
      </c>
      <c r="L57" s="58">
        <f t="shared" si="18"/>
        <v>25.878616297624763</v>
      </c>
      <c r="M57" s="58">
        <f t="shared" si="10"/>
        <v>9634.3468673548778</v>
      </c>
      <c r="N57" s="58">
        <f t="shared" si="11"/>
        <v>263178.23835978896</v>
      </c>
      <c r="O57" s="58">
        <f t="shared" si="12"/>
        <v>27.280028141805204</v>
      </c>
      <c r="Q57" s="58">
        <f>'Quintile Functions'!$DU65</f>
        <v>46.515392199999724</v>
      </c>
      <c r="S57" s="58">
        <f>(('Female Inactive'!$K57+'Female Barely'!$K57+'Female Somewhat'!$K57+'Female Active'!$K57+'Female Highly'!$K57)*'MI Epi'!DE75)/('Female Inactive'!$K57*'MI Epi'!$DG75+'Female Barely'!$K57*'MI Epi'!$DH75+'Female Somewhat'!$K57*'MI Epi'!$DI75+'Female Active'!$K57*'MI Epi'!$DJ75+'Female Highly'!$K57*'MI Epi'!$DK75)</f>
        <v>8.4699523971181064E-4</v>
      </c>
      <c r="T57" s="58">
        <f>(('Female Inactive'!$K57+'Female Barely'!$K57+'Female Somewhat'!$K57+'Female Active'!$K57+'Female Highly'!$K57)*'MI Epi'!DF75)/('Female Inactive'!$K57*'MI Epi'!$DG75+'Female Barely'!$K57*'MI Epi'!$DH75+'Female Somewhat'!$K57*'MI Epi'!$DI75+'Female Active'!$K57*'MI Epi'!$DJ75+'Female Highly'!$K57*'MI Epi'!$DK75)</f>
        <v>0</v>
      </c>
      <c r="U57" s="58">
        <f t="shared" si="13"/>
        <v>8.4663664049489107E-4</v>
      </c>
      <c r="V57" s="58">
        <f t="shared" si="13"/>
        <v>0</v>
      </c>
      <c r="W57" s="58">
        <f t="shared" si="19"/>
        <v>7.067994575727132E-3</v>
      </c>
      <c r="Y57" s="58">
        <f>(('Female Inactive'!$K57+'Female Barely'!$K57+'Female Somewhat'!$K57+'Female Active'!$K57+'Female Highly'!$K57)*'Stroke Epi'!CT83)/('Female Inactive'!$K57*'Stroke Epi'!$CV83+'Female Barely'!$K57*'Stroke Epi'!$CW83+'Female Somewhat'!$K57*'Stroke Epi'!$CX83+'Female Active'!$K57*'Stroke Epi'!$CY83+'Female Highly'!$K57*'Stroke Epi'!$CZ83)</f>
        <v>1.2390778709067702E-3</v>
      </c>
      <c r="Z57" s="58">
        <f>(('Female Inactive'!$K57+'Female Barely'!$K57+'Female Somewhat'!$K57+'Female Active'!$K57+'Female Highly'!$K57)*'Stroke Epi'!CU83)/('Female Inactive'!$K57*'Stroke Epi'!$CV83+'Female Barely'!$K57*'Stroke Epi'!$CW83+'Female Somewhat'!$K57*'Stroke Epi'!$CX83+'Female Active'!$K57*'Stroke Epi'!$CY83+'Female Highly'!$K57*'Stroke Epi'!$CZ83)</f>
        <v>2.4781557418135407E-4</v>
      </c>
      <c r="AA57" s="58">
        <f t="shared" si="14"/>
        <v>1.2383105308857445E-3</v>
      </c>
      <c r="AB57" s="58">
        <f t="shared" si="14"/>
        <v>2.4778487043830566E-4</v>
      </c>
      <c r="AC57" s="58">
        <f t="shared" si="20"/>
        <v>1.0457163264533487E-2</v>
      </c>
      <c r="AE57" s="58">
        <f>(('Female Inactive'!$K57+'Female Barely'!$K57+'Female Somewhat'!$K57+'Female Active'!$K57+'Female Highly'!$K57)*'Bowel Cancer Epi'!CQ100)/('Female Inactive'!$K57*'Bowel Cancer Epi'!$CS100+'Female Barely'!$K57*'Bowel Cancer Epi'!$CT100+'Female Somewhat'!$K57*'Bowel Cancer Epi'!$CU100+'Female Active'!$K57*'Bowel Cancer Epi'!$CV100+'Female Highly'!$K57*'Bowel Cancer Epi'!$CW100)</f>
        <v>4.317253160069064E-4</v>
      </c>
      <c r="AF57" s="58">
        <f>(('Female Inactive'!$K57+'Female Barely'!$K57+'Female Somewhat'!$K57+'Female Active'!$K57+'Female Highly'!$K57)*'Bowel Cancer Epi'!CR100)/('Female Inactive'!$K57*'Bowel Cancer Epi'!$CS100+'Female Barely'!$K57*'Bowel Cancer Epi'!$CT100+'Female Somewhat'!$K57*'Bowel Cancer Epi'!$CU100+'Female Active'!$K57*'Bowel Cancer Epi'!$CV100+'Female Highly'!$K57*'Bowel Cancer Epi'!$CW100)</f>
        <v>2.158626580034532E-4</v>
      </c>
      <c r="AG57" s="58">
        <f t="shared" si="25"/>
        <v>4.3163213604258122E-4</v>
      </c>
      <c r="AH57" s="58">
        <f t="shared" si="25"/>
        <v>2.1583936133617865E-4</v>
      </c>
      <c r="AI57" s="58">
        <f t="shared" si="21"/>
        <v>1.9493396155310547E-3</v>
      </c>
      <c r="AK57" s="58">
        <f>(('Female Inactive'!$K57+'Female Barely'!$K57+'Female Somewhat'!$K57+'Female Active'!$K57+'Female Highly'!$K57)*'Breast Cancer Epi'!BE98)/('Female Inactive'!$K57*'Breast Cancer Epi'!$BG98+'Female Barely'!$K57*'Breast Cancer Epi'!$BH98+'Female Somewhat'!$K57*'Breast Cancer Epi'!$BI98+'Female Active'!$K57*'Breast Cancer Epi'!$BJ98+'Female Highly'!$K57*'Breast Cancer Epi'!$BK98)</f>
        <v>2.9651919280043963E-3</v>
      </c>
      <c r="AL57" s="58">
        <f>(('Female Inactive'!$K57+'Female Barely'!$K57+'Female Somewhat'!$K57+'Female Active'!$K57+'Female Highly'!$K57)*'Breast Cancer Epi'!BF98)/('Female Inactive'!$K57*'Breast Cancer Epi'!$BG98+'Female Barely'!$K57*'Breast Cancer Epi'!$BH98+'Female Somewhat'!$K57*'Breast Cancer Epi'!$BI98+'Female Active'!$K57*'Breast Cancer Epi'!$BJ98+'Female Highly'!$K57*'Breast Cancer Epi'!$BK98)</f>
        <v>7.4129798200109906E-4</v>
      </c>
      <c r="AM57" s="58">
        <f t="shared" si="26"/>
        <v>2.9608000883742935E-3</v>
      </c>
      <c r="AN57" s="58">
        <f t="shared" si="28"/>
        <v>7.4102328853276056E-4</v>
      </c>
      <c r="AO57" s="58">
        <f t="shared" si="22"/>
        <v>4.2554855194084126E-2</v>
      </c>
      <c r="AQ57" s="58">
        <f>(('Female Inactive'!$K57+'Female Barely'!$K57+'Female Somewhat'!$K57+'Female Active'!$K57+'Female Highly'!$K57)*'Uterine Cancer Epi'!AW80)/('Female Inactive'!$K57*'Uterine Cancer Epi'!$AY80+'Female Barely'!$K57*'Uterine Cancer Epi'!$AZ80+'Female Somewhat'!$K57*'Uterine Cancer Epi'!$BA80+'Female Active'!$K57*'Uterine Cancer Epi'!$BB80+'Female Highly'!$K57*'Uterine Cancer Epi'!$BC80)</f>
        <v>4.3577289142216987E-4</v>
      </c>
      <c r="AR57" s="58">
        <f>(('Female Inactive'!$K57+'Female Barely'!$K57+'Female Somewhat'!$K57+'Female Active'!$K57+'Female Highly'!$K57)*'Uterine Cancer Epi'!AX80)/('Female Inactive'!$K57*'Uterine Cancer Epi'!$AY80+'Female Barely'!$K57*'Uterine Cancer Epi'!$AZ80+'Female Somewhat'!$K57*'Uterine Cancer Epi'!$BA80+'Female Active'!$K57*'Uterine Cancer Epi'!$BB80+'Female Highly'!$K57*'Uterine Cancer Epi'!$BC80)</f>
        <v>1.0894322285554247E-4</v>
      </c>
      <c r="AS57" s="58">
        <f t="shared" si="27"/>
        <v>4.356779562062485E-4</v>
      </c>
      <c r="AT57" s="58">
        <f t="shared" si="29"/>
        <v>1.0893728875815967E-4</v>
      </c>
      <c r="AU57" s="58">
        <f t="shared" si="23"/>
        <v>2.9519299876410825E-3</v>
      </c>
      <c r="AW57" s="58">
        <f>(('Female Inactive'!$K57+'Female Barely'!$K57+'Female Somewhat'!$K57+'Female Active'!$K57+'Female Highly'!$K57)*'Diabetes Epi'!BX110)/('Female Inactive'!$K57*'Diabetes Epi'!$BZ110+'Female Barely'!$K57*'Diabetes Epi'!$CA110+'Female Somewhat'!$K57*'Diabetes Epi'!$CB110+'Female Active'!$K57*'Diabetes Epi'!$CC110+'Female Highly'!$K57*'Diabetes Epi'!$CD110)</f>
        <v>9.0945750334692783E-3</v>
      </c>
      <c r="AX57" s="58">
        <f>(('Female Inactive'!$K57+'Female Barely'!$K57+'Female Somewhat'!$K57+'Female Active'!$K57+'Female Highly'!$K57)*'Diabetes Epi'!BY110)/('Female Inactive'!$K57*'Diabetes Epi'!$BZ110+'Female Barely'!$K57*'Diabetes Epi'!$CA110+'Female Somewhat'!$K57*'Diabetes Epi'!$CB110+'Female Active'!$K57*'Diabetes Epi'!$CC110+'Female Highly'!$K57*'Diabetes Epi'!$CD110)</f>
        <v>0</v>
      </c>
      <c r="AY57" s="58">
        <f t="shared" si="30"/>
        <v>9.0533444720988232E-3</v>
      </c>
      <c r="AZ57" s="58">
        <f t="shared" si="30"/>
        <v>0</v>
      </c>
      <c r="BA57" s="58">
        <f t="shared" si="24"/>
        <v>0.1701271649516298</v>
      </c>
    </row>
    <row r="58" spans="1:53">
      <c r="A58" s="58">
        <v>60</v>
      </c>
      <c r="B58" s="58">
        <f>'ACM Rates'!T71-(SUM(C58:H58))</f>
        <v>4.1120475848492712E-3</v>
      </c>
      <c r="C58" s="58">
        <f t="shared" si="4"/>
        <v>0</v>
      </c>
      <c r="D58" s="58">
        <f t="shared" si="5"/>
        <v>4.9434926303698254E-4</v>
      </c>
      <c r="E58" s="58">
        <f t="shared" si="6"/>
        <v>0</v>
      </c>
      <c r="F58" s="58">
        <f t="shared" si="7"/>
        <v>3.2349368632898464E-4</v>
      </c>
      <c r="G58" s="58">
        <f t="shared" si="8"/>
        <v>9.524530916180129E-4</v>
      </c>
      <c r="H58" s="58">
        <f t="shared" si="9"/>
        <v>2.1765637416674838E-4</v>
      </c>
      <c r="I58" s="58">
        <f t="shared" si="0"/>
        <v>4.9298905342152382E-3</v>
      </c>
      <c r="J58" s="58">
        <f t="shared" si="1"/>
        <v>4.1036046936671067E-3</v>
      </c>
      <c r="K58" s="58">
        <f t="shared" si="17"/>
        <v>9621.4075592060653</v>
      </c>
      <c r="L58" s="58">
        <f t="shared" si="18"/>
        <v>39.482453219642188</v>
      </c>
      <c r="M58" s="58">
        <f t="shared" si="10"/>
        <v>9601.6663325962436</v>
      </c>
      <c r="N58" s="58">
        <f t="shared" si="11"/>
        <v>253576.57202719277</v>
      </c>
      <c r="O58" s="58">
        <f t="shared" si="12"/>
        <v>26.355454798769305</v>
      </c>
      <c r="Q58" s="58">
        <f>'Quintile Functions'!$DU66</f>
        <v>42.796019999999771</v>
      </c>
      <c r="S58" s="58">
        <f>(('Female Inactive'!$K58+'Female Barely'!$K58+'Female Somewhat'!$K58+'Female Active'!$K58+'Female Highly'!$K58)*'MI Epi'!DE76)/('Female Inactive'!$K58*'MI Epi'!$DG76+'Female Barely'!$K58*'MI Epi'!$DH76+'Female Somewhat'!$K58*'MI Epi'!$DI76+'Female Active'!$K58*'MI Epi'!$DJ76+'Female Highly'!$K58*'MI Epi'!$DK76)</f>
        <v>1.2066884327551497E-3</v>
      </c>
      <c r="T58" s="58">
        <f>(('Female Inactive'!$K58+'Female Barely'!$K58+'Female Somewhat'!$K58+'Female Active'!$K58+'Female Highly'!$K58)*'MI Epi'!DF76)/('Female Inactive'!$K58*'MI Epi'!$DG76+'Female Barely'!$K58*'MI Epi'!$DH76+'Female Somewhat'!$K58*'MI Epi'!$DI76+'Female Active'!$K58*'MI Epi'!$DJ76+'Female Highly'!$K58*'MI Epi'!$DK76)</f>
        <v>0</v>
      </c>
      <c r="U58" s="58">
        <f t="shared" si="13"/>
        <v>1.2059606770224995E-3</v>
      </c>
      <c r="V58" s="58">
        <f t="shared" si="13"/>
        <v>0</v>
      </c>
      <c r="W58" s="58">
        <f t="shared" si="19"/>
        <v>7.9086471930393931E-3</v>
      </c>
      <c r="Y58" s="58">
        <f>(('Female Inactive'!$K58+'Female Barely'!$K58+'Female Somewhat'!$K58+'Female Active'!$K58+'Female Highly'!$K58)*'Stroke Epi'!CT84)/('Female Inactive'!$K58*'Stroke Epi'!$CV84+'Female Barely'!$K58*'Stroke Epi'!$CW84+'Female Somewhat'!$K58*'Stroke Epi'!$CX84+'Female Active'!$K58*'Stroke Epi'!$CY84+'Female Highly'!$K58*'Stroke Epi'!$CZ84)</f>
        <v>1.9773970521479302E-3</v>
      </c>
      <c r="Z58" s="58">
        <f>(('Female Inactive'!$K58+'Female Barely'!$K58+'Female Somewhat'!$K58+'Female Active'!$K58+'Female Highly'!$K58)*'Stroke Epi'!CU84)/('Female Inactive'!$K58*'Stroke Epi'!$CV84+'Female Barely'!$K58*'Stroke Epi'!$CW84+'Female Somewhat'!$K58*'Stroke Epi'!$CX84+'Female Active'!$K58*'Stroke Epi'!$CY84+'Female Highly'!$K58*'Stroke Epi'!$CZ84)</f>
        <v>4.9434926303698254E-4</v>
      </c>
      <c r="AA58" s="58">
        <f t="shared" si="14"/>
        <v>1.9754432905966235E-3</v>
      </c>
      <c r="AB58" s="58">
        <f t="shared" si="14"/>
        <v>4.9422709257251896E-4</v>
      </c>
      <c r="AC58" s="58">
        <f t="shared" si="20"/>
        <v>1.1437573767321327E-2</v>
      </c>
      <c r="AE58" s="58">
        <f>(('Female Inactive'!$K58+'Female Barely'!$K58+'Female Somewhat'!$K58+'Female Active'!$K58+'Female Highly'!$K58)*'Bowel Cancer Epi'!CQ101)/('Female Inactive'!$K58*'Bowel Cancer Epi'!$CS101+'Female Barely'!$K58*'Bowel Cancer Epi'!$CT101+'Female Somewhat'!$K58*'Bowel Cancer Epi'!$CU101+'Female Active'!$K58*'Bowel Cancer Epi'!$CV101+'Female Highly'!$K58*'Bowel Cancer Epi'!$CW101)</f>
        <v>4.3132491510531294E-4</v>
      </c>
      <c r="AF58" s="58">
        <f>(('Female Inactive'!$K58+'Female Barely'!$K58+'Female Somewhat'!$K58+'Female Active'!$K58+'Female Highly'!$K58)*'Bowel Cancer Epi'!CR101)/('Female Inactive'!$K58*'Bowel Cancer Epi'!$CS101+'Female Barely'!$K58*'Bowel Cancer Epi'!$CT101+'Female Somewhat'!$K58*'Bowel Cancer Epi'!$CU101+'Female Active'!$K58*'Bowel Cancer Epi'!$CV101+'Female Highly'!$K58*'Bowel Cancer Epi'!$CW101)</f>
        <v>3.2349368632898464E-4</v>
      </c>
      <c r="AG58" s="58">
        <f t="shared" si="25"/>
        <v>4.3123190788674215E-4</v>
      </c>
      <c r="AH58" s="58">
        <f t="shared" si="25"/>
        <v>3.2344136788819977E-4</v>
      </c>
      <c r="AI58" s="58">
        <f t="shared" si="21"/>
        <v>2.1647582326497156E-3</v>
      </c>
      <c r="AK58" s="58">
        <f>(('Female Inactive'!$K58+'Female Barely'!$K58+'Female Somewhat'!$K58+'Female Active'!$K58+'Female Highly'!$K58)*'Breast Cancer Epi'!BE99)/('Female Inactive'!$K58*'Breast Cancer Epi'!$BG99+'Female Barely'!$K58*'Breast Cancer Epi'!$BH99+'Female Somewhat'!$K58*'Breast Cancer Epi'!$BI99+'Female Active'!$K58*'Breast Cancer Epi'!$BJ99+'Female Highly'!$K58*'Breast Cancer Epi'!$BK99)</f>
        <v>3.1748436387267097E-3</v>
      </c>
      <c r="AL58" s="58">
        <f>(('Female Inactive'!$K58+'Female Barely'!$K58+'Female Somewhat'!$K58+'Female Active'!$K58+'Female Highly'!$K58)*'Breast Cancer Epi'!BF99)/('Female Inactive'!$K58*'Breast Cancer Epi'!$BG99+'Female Barely'!$K58*'Breast Cancer Epi'!$BH99+'Female Somewhat'!$K58*'Breast Cancer Epi'!$BI99+'Female Active'!$K58*'Breast Cancer Epi'!$BJ99+'Female Highly'!$K58*'Breast Cancer Epi'!$BK99)</f>
        <v>9.524530916180129E-4</v>
      </c>
      <c r="AM58" s="58">
        <f t="shared" si="26"/>
        <v>3.1698091519736238E-3</v>
      </c>
      <c r="AN58" s="58">
        <f t="shared" si="28"/>
        <v>9.5199965214354254E-4</v>
      </c>
      <c r="AO58" s="58">
        <f t="shared" si="22"/>
        <v>4.4681745789108288E-2</v>
      </c>
      <c r="AQ58" s="58">
        <f>(('Female Inactive'!$K58+'Female Barely'!$K58+'Female Somewhat'!$K58+'Female Active'!$K58+'Female Highly'!$K58)*'Uterine Cancer Epi'!AW81)/('Female Inactive'!$K58*'Uterine Cancer Epi'!$AY81+'Female Barely'!$K58*'Uterine Cancer Epi'!$AZ81+'Female Somewhat'!$K58*'Uterine Cancer Epi'!$BA81+'Female Active'!$K58*'Uterine Cancer Epi'!$BB81+'Female Highly'!$K58*'Uterine Cancer Epi'!$BC81)</f>
        <v>6.5296912250024507E-4</v>
      </c>
      <c r="AR58" s="58">
        <f>(('Female Inactive'!$K58+'Female Barely'!$K58+'Female Somewhat'!$K58+'Female Active'!$K58+'Female Highly'!$K58)*'Uterine Cancer Epi'!AX81)/('Female Inactive'!$K58*'Uterine Cancer Epi'!$AY81+'Female Barely'!$K58*'Uterine Cancer Epi'!$AZ81+'Female Somewhat'!$K58*'Uterine Cancer Epi'!$BA81+'Female Active'!$K58*'Uterine Cancer Epi'!$BB81+'Female Highly'!$K58*'Uterine Cancer Epi'!$BC81)</f>
        <v>2.1765637416674838E-4</v>
      </c>
      <c r="AS58" s="58">
        <f t="shared" si="27"/>
        <v>6.5275598455616368E-4</v>
      </c>
      <c r="AT58" s="58">
        <f t="shared" si="29"/>
        <v>2.1763268873664643E-4</v>
      </c>
      <c r="AU58" s="58">
        <f t="shared" si="23"/>
        <v>3.2777416325519919E-3</v>
      </c>
      <c r="AW58" s="58">
        <f>(('Female Inactive'!$K58+'Female Barely'!$K58+'Female Somewhat'!$K58+'Female Active'!$K58+'Female Highly'!$K58)*'Diabetes Epi'!BX111)/('Female Inactive'!$K58*'Diabetes Epi'!$BZ111+'Female Barely'!$K58*'Diabetes Epi'!$CA111+'Female Somewhat'!$K58*'Diabetes Epi'!$CB111+'Female Active'!$K58*'Diabetes Epi'!$CC111+'Female Highly'!$K58*'Diabetes Epi'!$CD111)</f>
        <v>1.052746737010983E-2</v>
      </c>
      <c r="AX58" s="58">
        <f>(('Female Inactive'!$K58+'Female Barely'!$K58+'Female Somewhat'!$K58+'Female Active'!$K58+'Female Highly'!$K58)*'Diabetes Epi'!BY111)/('Female Inactive'!$K58*'Diabetes Epi'!$BZ111+'Female Barely'!$K58*'Diabetes Epi'!$CA111+'Female Somewhat'!$K58*'Diabetes Epi'!$CB111+'Female Active'!$K58*'Diabetes Epi'!$CC111+'Female Highly'!$K58*'Diabetes Epi'!$CD111)</f>
        <v>0</v>
      </c>
      <c r="AY58" s="58">
        <f t="shared" si="30"/>
        <v>1.0472247530392997E-2</v>
      </c>
      <c r="AZ58" s="58">
        <f t="shared" si="30"/>
        <v>0</v>
      </c>
      <c r="BA58" s="58">
        <f t="shared" si="24"/>
        <v>0.17764028959535993</v>
      </c>
    </row>
    <row r="59" spans="1:53">
      <c r="A59" s="58">
        <v>61</v>
      </c>
      <c r="B59" s="58">
        <f>'ACM Rates'!T72-(SUM(C59:H59))</f>
        <v>4.1145676059152073E-3</v>
      </c>
      <c r="C59" s="58">
        <f t="shared" si="4"/>
        <v>0</v>
      </c>
      <c r="D59" s="58">
        <f t="shared" si="5"/>
        <v>4.9308585943035879E-4</v>
      </c>
      <c r="E59" s="58">
        <f t="shared" si="6"/>
        <v>0</v>
      </c>
      <c r="F59" s="58">
        <f t="shared" si="7"/>
        <v>3.2317212679159745E-4</v>
      </c>
      <c r="G59" s="58">
        <f t="shared" si="8"/>
        <v>9.5176463013834647E-4</v>
      </c>
      <c r="H59" s="58">
        <f t="shared" si="9"/>
        <v>2.1740977772448925E-4</v>
      </c>
      <c r="I59" s="58">
        <f t="shared" si="0"/>
        <v>4.9308255921371637E-3</v>
      </c>
      <c r="J59" s="58">
        <f t="shared" si="1"/>
        <v>4.1061143704005376E-3</v>
      </c>
      <c r="K59" s="58">
        <f t="shared" si="17"/>
        <v>9581.9251059864237</v>
      </c>
      <c r="L59" s="58">
        <f t="shared" si="18"/>
        <v>39.34448037379255</v>
      </c>
      <c r="M59" s="58">
        <f t="shared" si="10"/>
        <v>9562.2528657995281</v>
      </c>
      <c r="N59" s="58">
        <f t="shared" si="11"/>
        <v>244014.31916139324</v>
      </c>
      <c r="O59" s="58">
        <f t="shared" si="12"/>
        <v>25.466105867279463</v>
      </c>
      <c r="Q59" s="58">
        <f>'Quintile Functions'!$DU67</f>
        <v>38.498810199999753</v>
      </c>
      <c r="S59" s="58">
        <f>(('Female Inactive'!$K59+'Female Barely'!$K59+'Female Somewhat'!$K59+'Female Active'!$K59+'Female Highly'!$K59)*'MI Epi'!DE77)/('Female Inactive'!$K59*'MI Epi'!$DG77+'Female Barely'!$K59*'MI Epi'!$DH77+'Female Somewhat'!$K59*'MI Epi'!$DI77+'Female Active'!$K59*'MI Epi'!$DJ77+'Female Highly'!$K59*'MI Epi'!$DK77)</f>
        <v>1.2031184456947357E-3</v>
      </c>
      <c r="T59" s="58">
        <f>(('Female Inactive'!$K59+'Female Barely'!$K59+'Female Somewhat'!$K59+'Female Active'!$K59+'Female Highly'!$K59)*'MI Epi'!DF77)/('Female Inactive'!$K59*'MI Epi'!$DG77+'Female Barely'!$K59*'MI Epi'!$DH77+'Female Somewhat'!$K59*'MI Epi'!$DI77+'Female Active'!$K59*'MI Epi'!$DJ77+'Female Highly'!$K59*'MI Epi'!$DK77)</f>
        <v>0</v>
      </c>
      <c r="U59" s="58">
        <f t="shared" si="13"/>
        <v>1.2023949888614327E-3</v>
      </c>
      <c r="V59" s="58">
        <f t="shared" si="13"/>
        <v>0</v>
      </c>
      <c r="W59" s="58">
        <f t="shared" si="19"/>
        <v>9.1050703525386422E-3</v>
      </c>
      <c r="Y59" s="58">
        <f>(('Female Inactive'!$K59+'Female Barely'!$K59+'Female Somewhat'!$K59+'Female Active'!$K59+'Female Highly'!$K59)*'Stroke Epi'!CT85)/('Female Inactive'!$K59*'Stroke Epi'!$CV85+'Female Barely'!$K59*'Stroke Epi'!$CW85+'Female Somewhat'!$K59*'Stroke Epi'!$CX85+'Female Active'!$K59*'Stroke Epi'!$CY85+'Female Highly'!$K59*'Stroke Epi'!$CZ85)</f>
        <v>1.9723434377214352E-3</v>
      </c>
      <c r="Z59" s="58">
        <f>(('Female Inactive'!$K59+'Female Barely'!$K59+'Female Somewhat'!$K59+'Female Active'!$K59+'Female Highly'!$K59)*'Stroke Epi'!CU85)/('Female Inactive'!$K59*'Stroke Epi'!$CV85+'Female Barely'!$K59*'Stroke Epi'!$CW85+'Female Somewhat'!$K59*'Stroke Epi'!$CX85+'Female Active'!$K59*'Stroke Epi'!$CY85+'Female Highly'!$K59*'Stroke Epi'!$CZ85)</f>
        <v>4.9308585943035879E-4</v>
      </c>
      <c r="AA59" s="58">
        <f t="shared" si="14"/>
        <v>1.9703996465545437E-3</v>
      </c>
      <c r="AB59" s="58">
        <f t="shared" si="14"/>
        <v>4.9296431257650486E-4</v>
      </c>
      <c r="AC59" s="58">
        <f t="shared" si="20"/>
        <v>1.2902572487873461E-2</v>
      </c>
      <c r="AE59" s="58">
        <f>(('Female Inactive'!$K59+'Female Barely'!$K59+'Female Somewhat'!$K59+'Female Active'!$K59+'Female Highly'!$K59)*'Bowel Cancer Epi'!CQ102)/('Female Inactive'!$K59*'Bowel Cancer Epi'!$CS102+'Female Barely'!$K59*'Bowel Cancer Epi'!$CT102+'Female Somewhat'!$K59*'Bowel Cancer Epi'!$CU102+'Female Active'!$K59*'Bowel Cancer Epi'!$CV102+'Female Highly'!$K59*'Bowel Cancer Epi'!$CW102)</f>
        <v>4.3089616905546332E-4</v>
      </c>
      <c r="AF59" s="58">
        <f>(('Female Inactive'!$K59+'Female Barely'!$K59+'Female Somewhat'!$K59+'Female Active'!$K59+'Female Highly'!$K59)*'Bowel Cancer Epi'!CR102)/('Female Inactive'!$K59*'Bowel Cancer Epi'!$CS102+'Female Barely'!$K59*'Bowel Cancer Epi'!$CT102+'Female Somewhat'!$K59*'Bowel Cancer Epi'!$CU102+'Female Active'!$K59*'Bowel Cancer Epi'!$CV102+'Female Highly'!$K59*'Bowel Cancer Epi'!$CW102)</f>
        <v>3.2317212679159745E-4</v>
      </c>
      <c r="AG59" s="58">
        <f t="shared" si="25"/>
        <v>4.3080334663392339E-4</v>
      </c>
      <c r="AH59" s="58">
        <f t="shared" si="25"/>
        <v>3.231199123047146E-4</v>
      </c>
      <c r="AI59" s="58">
        <f t="shared" si="21"/>
        <v>2.2723502318928034E-3</v>
      </c>
      <c r="AK59" s="58">
        <f>(('Female Inactive'!$K59+'Female Barely'!$K59+'Female Somewhat'!$K59+'Female Active'!$K59+'Female Highly'!$K59)*'Breast Cancer Epi'!BE100)/('Female Inactive'!$K59*'Breast Cancer Epi'!$BG100+'Female Barely'!$K59*'Breast Cancer Epi'!$BH100+'Female Somewhat'!$K59*'Breast Cancer Epi'!$BI100+'Female Active'!$K59*'Breast Cancer Epi'!$BJ100+'Female Highly'!$K59*'Breast Cancer Epi'!$BK100)</f>
        <v>3.1725487671278216E-3</v>
      </c>
      <c r="AL59" s="58">
        <f>(('Female Inactive'!$K59+'Female Barely'!$K59+'Female Somewhat'!$K59+'Female Active'!$K59+'Female Highly'!$K59)*'Breast Cancer Epi'!BF100)/('Female Inactive'!$K59*'Breast Cancer Epi'!$BG100+'Female Barely'!$K59*'Breast Cancer Epi'!$BH100+'Female Somewhat'!$K59*'Breast Cancer Epi'!$BI100+'Female Active'!$K59*'Breast Cancer Epi'!$BJ100+'Female Highly'!$K59*'Breast Cancer Epi'!$BK100)</f>
        <v>9.5176463013834647E-4</v>
      </c>
      <c r="AM59" s="58">
        <f t="shared" si="26"/>
        <v>3.1675215520547972E-3</v>
      </c>
      <c r="AN59" s="58">
        <f t="shared" si="28"/>
        <v>9.5131184584218431E-4</v>
      </c>
      <c r="AO59" s="58">
        <f t="shared" si="22"/>
        <v>4.6802478625580901E-2</v>
      </c>
      <c r="AQ59" s="58">
        <f>(('Female Inactive'!$K59+'Female Barely'!$K59+'Female Somewhat'!$K59+'Female Active'!$K59+'Female Highly'!$K59)*'Uterine Cancer Epi'!AW82)/('Female Inactive'!$K59*'Uterine Cancer Epi'!$AY82+'Female Barely'!$K59*'Uterine Cancer Epi'!$AZ82+'Female Somewhat'!$K59*'Uterine Cancer Epi'!$BA82+'Female Active'!$K59*'Uterine Cancer Epi'!$BB82+'Female Highly'!$K59*'Uterine Cancer Epi'!$BC82)</f>
        <v>6.522293331734677E-4</v>
      </c>
      <c r="AR59" s="58">
        <f>(('Female Inactive'!$K59+'Female Barely'!$K59+'Female Somewhat'!$K59+'Female Active'!$K59+'Female Highly'!$K59)*'Uterine Cancer Epi'!AX82)/('Female Inactive'!$K59*'Uterine Cancer Epi'!$AY82+'Female Barely'!$K59*'Uterine Cancer Epi'!$AZ82+'Female Somewhat'!$K59*'Uterine Cancer Epi'!$BA82+'Female Active'!$K59*'Uterine Cancer Epi'!$BB82+'Female Highly'!$K59*'Uterine Cancer Epi'!$BC82)</f>
        <v>2.1740977772448925E-4</v>
      </c>
      <c r="AS59" s="58">
        <f t="shared" si="27"/>
        <v>6.5201667785774742E-4</v>
      </c>
      <c r="AT59" s="58">
        <f t="shared" si="29"/>
        <v>2.1738614593136418E-4</v>
      </c>
      <c r="AU59" s="58">
        <f t="shared" si="23"/>
        <v>3.7115331138359315E-3</v>
      </c>
      <c r="AW59" s="58">
        <f>(('Female Inactive'!$K59+'Female Barely'!$K59+'Female Somewhat'!$K59+'Female Active'!$K59+'Female Highly'!$K59)*'Diabetes Epi'!BX112)/('Female Inactive'!$K59*'Diabetes Epi'!$BZ112+'Female Barely'!$K59*'Diabetes Epi'!$CA112+'Female Somewhat'!$K59*'Diabetes Epi'!$CB112+'Female Active'!$K59*'Diabetes Epi'!$CC112+'Female Highly'!$K59*'Diabetes Epi'!$CD112)</f>
        <v>1.0437607926145573E-2</v>
      </c>
      <c r="AX59" s="58">
        <f>(('Female Inactive'!$K59+'Female Barely'!$K59+'Female Somewhat'!$K59+'Female Active'!$K59+'Female Highly'!$K59)*'Diabetes Epi'!BY112)/('Female Inactive'!$K59*'Diabetes Epi'!$BZ112+'Female Barely'!$K59*'Diabetes Epi'!$CA112+'Female Somewhat'!$K59*'Diabetes Epi'!$CB112+'Female Active'!$K59*'Diabetes Epi'!$CC112+'Female Highly'!$K59*'Diabetes Epi'!$CD112)</f>
        <v>0</v>
      </c>
      <c r="AY59" s="58">
        <f t="shared" si="30"/>
        <v>1.0383325121569587E-2</v>
      </c>
      <c r="AZ59" s="58">
        <f t="shared" si="30"/>
        <v>0</v>
      </c>
      <c r="BA59" s="58">
        <f t="shared" si="24"/>
        <v>0.18625224404173962</v>
      </c>
    </row>
    <row r="60" spans="1:53">
      <c r="A60" s="58">
        <v>62</v>
      </c>
      <c r="B60" s="58">
        <f>'ACM Rates'!T73-(SUM(C60:H60))</f>
        <v>4.1171349460628788E-3</v>
      </c>
      <c r="C60" s="58">
        <f t="shared" si="4"/>
        <v>0</v>
      </c>
      <c r="D60" s="58">
        <f t="shared" si="5"/>
        <v>4.9184380636420159E-4</v>
      </c>
      <c r="E60" s="58">
        <f t="shared" si="6"/>
        <v>0</v>
      </c>
      <c r="F60" s="58">
        <f t="shared" si="7"/>
        <v>3.2283253306206552E-4</v>
      </c>
      <c r="G60" s="58">
        <f t="shared" si="8"/>
        <v>9.5103971382544297E-4</v>
      </c>
      <c r="H60" s="58">
        <f t="shared" si="9"/>
        <v>2.1714900068541026E-4</v>
      </c>
      <c r="I60" s="58">
        <f t="shared" si="0"/>
        <v>4.9318112854891457E-3</v>
      </c>
      <c r="J60" s="58">
        <f t="shared" si="1"/>
        <v>4.108671165473865E-3</v>
      </c>
      <c r="K60" s="58">
        <f t="shared" si="17"/>
        <v>9542.5806256126307</v>
      </c>
      <c r="L60" s="58">
        <f t="shared" si="18"/>
        <v>39.20732586066417</v>
      </c>
      <c r="M60" s="58">
        <f t="shared" si="10"/>
        <v>9522.9769626822999</v>
      </c>
      <c r="N60" s="58">
        <f t="shared" si="11"/>
        <v>234491.34219871098</v>
      </c>
      <c r="O60" s="58">
        <f t="shared" si="12"/>
        <v>24.573158079411744</v>
      </c>
      <c r="Q60" s="58">
        <f>'Quintile Functions'!$DU68</f>
        <v>33.596612799999775</v>
      </c>
      <c r="S60" s="58">
        <f>(('Female Inactive'!$K60+'Female Barely'!$K60+'Female Somewhat'!$K60+'Female Active'!$K60+'Female Highly'!$K60)*'MI Epi'!DE78)/('Female Inactive'!$K60*'MI Epi'!$DG78+'Female Barely'!$K60*'MI Epi'!$DH78+'Female Somewhat'!$K60*'MI Epi'!$DI78+'Female Active'!$K60*'MI Epi'!$DJ78+'Female Highly'!$K60*'MI Epi'!$DK78)</f>
        <v>1.1993016702067823E-3</v>
      </c>
      <c r="T60" s="58">
        <f>(('Female Inactive'!$K60+'Female Barely'!$K60+'Female Somewhat'!$K60+'Female Active'!$K60+'Female Highly'!$K60)*'MI Epi'!DF78)/('Female Inactive'!$K60*'MI Epi'!$DG78+'Female Barely'!$K60*'MI Epi'!$DH78+'Female Somewhat'!$K60*'MI Epi'!$DI78+'Female Active'!$K60*'MI Epi'!$DJ78+'Female Highly'!$K60*'MI Epi'!$DK78)</f>
        <v>0</v>
      </c>
      <c r="U60" s="58">
        <f t="shared" si="13"/>
        <v>1.1985827953699957E-3</v>
      </c>
      <c r="V60" s="58">
        <f t="shared" si="13"/>
        <v>0</v>
      </c>
      <c r="W60" s="58">
        <f t="shared" si="19"/>
        <v>1.0296517450434951E-2</v>
      </c>
      <c r="Y60" s="58">
        <f>(('Female Inactive'!$K60+'Female Barely'!$K60+'Female Somewhat'!$K60+'Female Active'!$K60+'Female Highly'!$K60)*'Stroke Epi'!CT86)/('Female Inactive'!$K60*'Stroke Epi'!$CV86+'Female Barely'!$K60*'Stroke Epi'!$CW86+'Female Somewhat'!$K60*'Stroke Epi'!$CX86+'Female Active'!$K60*'Stroke Epi'!$CY86+'Female Highly'!$K60*'Stroke Epi'!$CZ86)</f>
        <v>1.9673752254568064E-3</v>
      </c>
      <c r="Z60" s="58">
        <f>(('Female Inactive'!$K60+'Female Barely'!$K60+'Female Somewhat'!$K60+'Female Active'!$K60+'Female Highly'!$K60)*'Stroke Epi'!CU86)/('Female Inactive'!$K60*'Stroke Epi'!$CV86+'Female Barely'!$K60*'Stroke Epi'!$CW86+'Female Somewhat'!$K60*'Stroke Epi'!$CX86+'Female Active'!$K60*'Stroke Epi'!$CY86+'Female Highly'!$K60*'Stroke Epi'!$CZ86)</f>
        <v>4.9184380636420159E-4</v>
      </c>
      <c r="AA60" s="58">
        <f t="shared" si="14"/>
        <v>1.9654412113363495E-3</v>
      </c>
      <c r="AB60" s="58">
        <f t="shared" si="14"/>
        <v>4.9172287102716705E-4</v>
      </c>
      <c r="AC60" s="58">
        <f t="shared" si="20"/>
        <v>1.4361664385593048E-2</v>
      </c>
      <c r="AE60" s="58">
        <f>(('Female Inactive'!$K60+'Female Barely'!$K60+'Female Somewhat'!$K60+'Female Active'!$K60+'Female Highly'!$K60)*'Bowel Cancer Epi'!CQ103)/('Female Inactive'!$K60*'Bowel Cancer Epi'!$CS103+'Female Barely'!$K60*'Bowel Cancer Epi'!$CT103+'Female Somewhat'!$K60*'Bowel Cancer Epi'!$CU103+'Female Active'!$K60*'Bowel Cancer Epi'!$CV103+'Female Highly'!$K60*'Bowel Cancer Epi'!$CW103)</f>
        <v>4.3044337741608745E-4</v>
      </c>
      <c r="AF60" s="58">
        <f>(('Female Inactive'!$K60+'Female Barely'!$K60+'Female Somewhat'!$K60+'Female Active'!$K60+'Female Highly'!$K60)*'Bowel Cancer Epi'!CR103)/('Female Inactive'!$K60*'Bowel Cancer Epi'!$CS103+'Female Barely'!$K60*'Bowel Cancer Epi'!$CT103+'Female Somewhat'!$K60*'Bowel Cancer Epi'!$CU103+'Female Active'!$K60*'Bowel Cancer Epi'!$CV103+'Female Highly'!$K60*'Bowel Cancer Epi'!$CW103)</f>
        <v>3.2283253306206552E-4</v>
      </c>
      <c r="AG60" s="58">
        <f t="shared" si="25"/>
        <v>4.3035074995623201E-4</v>
      </c>
      <c r="AH60" s="58">
        <f t="shared" si="25"/>
        <v>3.2278042824707143E-4</v>
      </c>
      <c r="AI60" s="58">
        <f t="shared" si="21"/>
        <v>2.3798236985621683E-3</v>
      </c>
      <c r="AK60" s="58">
        <f>(('Female Inactive'!$K60+'Female Barely'!$K60+'Female Somewhat'!$K60+'Female Active'!$K60+'Female Highly'!$K60)*'Breast Cancer Epi'!BE101)/('Female Inactive'!$K60*'Breast Cancer Epi'!$BG101+'Female Barely'!$K60*'Breast Cancer Epi'!$BH101+'Female Somewhat'!$K60*'Breast Cancer Epi'!$BI101+'Female Active'!$K60*'Breast Cancer Epi'!$BJ101+'Female Highly'!$K60*'Breast Cancer Epi'!$BK101)</f>
        <v>3.1701323794181432E-3</v>
      </c>
      <c r="AL60" s="58">
        <f>(('Female Inactive'!$K60+'Female Barely'!$K60+'Female Somewhat'!$K60+'Female Active'!$K60+'Female Highly'!$K60)*'Breast Cancer Epi'!BF101)/('Female Inactive'!$K60*'Breast Cancer Epi'!$BG101+'Female Barely'!$K60*'Breast Cancer Epi'!$BH101+'Female Somewhat'!$K60*'Breast Cancer Epi'!$BI101+'Female Active'!$K60*'Breast Cancer Epi'!$BJ101+'Female Highly'!$K60*'Breast Cancer Epi'!$BK101)</f>
        <v>9.5103971382544297E-4</v>
      </c>
      <c r="AM60" s="58">
        <f t="shared" si="26"/>
        <v>3.1651128153951102E-3</v>
      </c>
      <c r="AN60" s="58">
        <f t="shared" si="28"/>
        <v>9.5058761888822119E-4</v>
      </c>
      <c r="AO60" s="58">
        <f t="shared" si="22"/>
        <v>4.891697577057072E-2</v>
      </c>
      <c r="AQ60" s="58">
        <f>(('Female Inactive'!$K60+'Female Barely'!$K60+'Female Somewhat'!$K60+'Female Active'!$K60+'Female Highly'!$K60)*'Uterine Cancer Epi'!AW83)/('Female Inactive'!$K60*'Uterine Cancer Epi'!$AY83+'Female Barely'!$K60*'Uterine Cancer Epi'!$AZ83+'Female Somewhat'!$K60*'Uterine Cancer Epi'!$BA83+'Female Active'!$K60*'Uterine Cancer Epi'!$BB83+'Female Highly'!$K60*'Uterine Cancer Epi'!$BC83)</f>
        <v>6.5144700205623061E-4</v>
      </c>
      <c r="AR60" s="58">
        <f>(('Female Inactive'!$K60+'Female Barely'!$K60+'Female Somewhat'!$K60+'Female Active'!$K60+'Female Highly'!$K60)*'Uterine Cancer Epi'!AX83)/('Female Inactive'!$K60*'Uterine Cancer Epi'!$AY83+'Female Barely'!$K60*'Uterine Cancer Epi'!$AZ83+'Female Somewhat'!$K60*'Uterine Cancer Epi'!$BA83+'Female Active'!$K60*'Uterine Cancer Epi'!$BB83+'Female Highly'!$K60*'Uterine Cancer Epi'!$BC83)</f>
        <v>2.1714900068541026E-4</v>
      </c>
      <c r="AS60" s="58">
        <f t="shared" si="27"/>
        <v>6.5123485652762714E-4</v>
      </c>
      <c r="AT60" s="58">
        <f t="shared" si="29"/>
        <v>2.1712542554763736E-4</v>
      </c>
      <c r="AU60" s="58">
        <f t="shared" si="23"/>
        <v>4.1446446525989561E-3</v>
      </c>
      <c r="AW60" s="58">
        <f>(('Female Inactive'!$K60+'Female Barely'!$K60+'Female Somewhat'!$K60+'Female Active'!$K60+'Female Highly'!$K60)*'Diabetes Epi'!BX113)/('Female Inactive'!$K60*'Diabetes Epi'!$BZ113+'Female Barely'!$K60*'Diabetes Epi'!$CA113+'Female Somewhat'!$K60*'Diabetes Epi'!$CB113+'Female Active'!$K60*'Diabetes Epi'!$CC113+'Female Highly'!$K60*'Diabetes Epi'!$CD113)</f>
        <v>1.0340933662392414E-2</v>
      </c>
      <c r="AX60" s="58">
        <f>(('Female Inactive'!$K60+'Female Barely'!$K60+'Female Somewhat'!$K60+'Female Active'!$K60+'Female Highly'!$K60)*'Diabetes Epi'!BY113)/('Female Inactive'!$K60*'Diabetes Epi'!$BZ113+'Female Barely'!$K60*'Diabetes Epi'!$CA113+'Female Somewhat'!$K60*'Diabetes Epi'!$CB113+'Female Active'!$K60*'Diabetes Epi'!$CC113+'Female Highly'!$K60*'Diabetes Epi'!$CD113)</f>
        <v>0</v>
      </c>
      <c r="AY60" s="58">
        <f t="shared" si="30"/>
        <v>1.0287650033543039E-2</v>
      </c>
      <c r="AZ60" s="58">
        <f t="shared" si="30"/>
        <v>0</v>
      </c>
      <c r="BA60" s="58">
        <f t="shared" si="24"/>
        <v>0.1947016515588019</v>
      </c>
    </row>
    <row r="61" spans="1:53">
      <c r="A61" s="58">
        <v>63</v>
      </c>
      <c r="B61" s="58">
        <f>'ACM Rates'!T74-(SUM(C61:H61))</f>
        <v>4.1197200563083715E-3</v>
      </c>
      <c r="C61" s="58">
        <f t="shared" si="4"/>
        <v>0</v>
      </c>
      <c r="D61" s="58">
        <f t="shared" si="5"/>
        <v>4.9062262539104713E-4</v>
      </c>
      <c r="E61" s="58">
        <f t="shared" si="6"/>
        <v>0</v>
      </c>
      <c r="F61" s="58">
        <f t="shared" si="7"/>
        <v>3.2248227025241595E-4</v>
      </c>
      <c r="G61" s="58">
        <f t="shared" si="8"/>
        <v>9.5029560129066535E-4</v>
      </c>
      <c r="H61" s="58">
        <f t="shared" si="9"/>
        <v>2.1687944675749966E-4</v>
      </c>
      <c r="I61" s="58">
        <f t="shared" si="0"/>
        <v>4.9328249519518348E-3</v>
      </c>
      <c r="J61" s="58">
        <f t="shared" si="1"/>
        <v>4.1112456510238315E-3</v>
      </c>
      <c r="K61" s="58">
        <f t="shared" si="17"/>
        <v>9503.3732997519674</v>
      </c>
      <c r="L61" s="58">
        <f t="shared" si="18"/>
        <v>39.070702148661276</v>
      </c>
      <c r="M61" s="58">
        <f t="shared" si="10"/>
        <v>9483.8379486776357</v>
      </c>
      <c r="N61" s="58">
        <f t="shared" si="11"/>
        <v>225007.50425003332</v>
      </c>
      <c r="O61" s="58">
        <f t="shared" si="12"/>
        <v>23.676593263563149</v>
      </c>
      <c r="Q61" s="58">
        <f>'Quintile Functions'!$DU69</f>
        <v>28.06227779999972</v>
      </c>
      <c r="S61" s="58">
        <f>(('Female Inactive'!$K61+'Female Barely'!$K61+'Female Somewhat'!$K61+'Female Active'!$K61+'Female Highly'!$K61)*'MI Epi'!DE79)/('Female Inactive'!$K61*'MI Epi'!$DG79+'Female Barely'!$K61*'MI Epi'!$DH79+'Female Somewhat'!$K61*'MI Epi'!$DI79+'Female Active'!$K61*'MI Epi'!$DJ79+'Female Highly'!$K61*'MI Epi'!$DK79)</f>
        <v>1.1952859514490195E-3</v>
      </c>
      <c r="T61" s="58">
        <f>(('Female Inactive'!$K61+'Female Barely'!$K61+'Female Somewhat'!$K61+'Female Active'!$K61+'Female Highly'!$K61)*'MI Epi'!DF79)/('Female Inactive'!$K61*'MI Epi'!$DG79+'Female Barely'!$K61*'MI Epi'!$DH79+'Female Somewhat'!$K61*'MI Epi'!$DI79+'Female Active'!$K61*'MI Epi'!$DJ79+'Female Highly'!$K61*'MI Epi'!$DK79)</f>
        <v>0</v>
      </c>
      <c r="U61" s="58">
        <f t="shared" si="13"/>
        <v>1.194571881730333E-3</v>
      </c>
      <c r="V61" s="58">
        <f t="shared" si="13"/>
        <v>0</v>
      </c>
      <c r="W61" s="58">
        <f t="shared" si="19"/>
        <v>1.1482759017136629E-2</v>
      </c>
      <c r="Y61" s="58">
        <f>(('Female Inactive'!$K61+'Female Barely'!$K61+'Female Somewhat'!$K61+'Female Active'!$K61+'Female Highly'!$K61)*'Stroke Epi'!CT87)/('Female Inactive'!$K61*'Stroke Epi'!$CV87+'Female Barely'!$K61*'Stroke Epi'!$CW87+'Female Somewhat'!$K61*'Stroke Epi'!$CX87+'Female Active'!$K61*'Stroke Epi'!$CY87+'Female Highly'!$K61*'Stroke Epi'!$CZ87)</f>
        <v>1.9624905015641885E-3</v>
      </c>
      <c r="Z61" s="58">
        <f>(('Female Inactive'!$K61+'Female Barely'!$K61+'Female Somewhat'!$K61+'Female Active'!$K61+'Female Highly'!$K61)*'Stroke Epi'!CU87)/('Female Inactive'!$K61*'Stroke Epi'!$CV87+'Female Barely'!$K61*'Stroke Epi'!$CW87+'Female Somewhat'!$K61*'Stroke Epi'!$CX87+'Female Active'!$K61*'Stroke Epi'!$CY87+'Female Highly'!$K61*'Stroke Epi'!$CZ87)</f>
        <v>4.9062262539104713E-4</v>
      </c>
      <c r="AA61" s="58">
        <f t="shared" si="14"/>
        <v>1.9605660761745636E-3</v>
      </c>
      <c r="AB61" s="58">
        <f t="shared" si="14"/>
        <v>4.9050228979141686E-4</v>
      </c>
      <c r="AC61" s="58">
        <f t="shared" si="20"/>
        <v>1.5814932282762584E-2</v>
      </c>
      <c r="AE61" s="58">
        <f>(('Female Inactive'!$K61+'Female Barely'!$K61+'Female Somewhat'!$K61+'Female Active'!$K61+'Female Highly'!$K61)*'Bowel Cancer Epi'!CQ104)/('Female Inactive'!$K61*'Bowel Cancer Epi'!$CS104+'Female Barely'!$K61*'Bowel Cancer Epi'!$CT104+'Female Somewhat'!$K61*'Bowel Cancer Epi'!$CU104+'Female Active'!$K61*'Bowel Cancer Epi'!$CV104+'Female Highly'!$K61*'Bowel Cancer Epi'!$CW104)</f>
        <v>4.2997636033655464E-4</v>
      </c>
      <c r="AF61" s="58">
        <f>(('Female Inactive'!$K61+'Female Barely'!$K61+'Female Somewhat'!$K61+'Female Active'!$K61+'Female Highly'!$K61)*'Bowel Cancer Epi'!CR104)/('Female Inactive'!$K61*'Bowel Cancer Epi'!$CS104+'Female Barely'!$K61*'Bowel Cancer Epi'!$CT104+'Female Somewhat'!$K61*'Bowel Cancer Epi'!$CU104+'Female Active'!$K61*'Bowel Cancer Epi'!$CV104+'Female Highly'!$K61*'Bowel Cancer Epi'!$CW104)</f>
        <v>3.2248227025241595E-4</v>
      </c>
      <c r="AG61" s="58">
        <f t="shared" si="25"/>
        <v>4.2988393374887579E-4</v>
      </c>
      <c r="AH61" s="58">
        <f t="shared" si="25"/>
        <v>3.2243027843403826E-4</v>
      </c>
      <c r="AI61" s="58">
        <f t="shared" si="21"/>
        <v>2.4871726720180876E-3</v>
      </c>
      <c r="AK61" s="58">
        <f>(('Female Inactive'!$K61+'Female Barely'!$K61+'Female Somewhat'!$K61+'Female Active'!$K61+'Female Highly'!$K61)*'Breast Cancer Epi'!BE102)/('Female Inactive'!$K61*'Breast Cancer Epi'!$BG102+'Female Barely'!$K61*'Breast Cancer Epi'!$BH102+'Female Somewhat'!$K61*'Breast Cancer Epi'!$BI102+'Female Active'!$K61*'Breast Cancer Epi'!$BJ102+'Female Highly'!$K61*'Breast Cancer Epi'!$BK102)</f>
        <v>3.1676520043022178E-3</v>
      </c>
      <c r="AL61" s="58">
        <f>(('Female Inactive'!$K61+'Female Barely'!$K61+'Female Somewhat'!$K61+'Female Active'!$K61+'Female Highly'!$K61)*'Breast Cancer Epi'!BF102)/('Female Inactive'!$K61*'Breast Cancer Epi'!$BG102+'Female Barely'!$K61*'Breast Cancer Epi'!$BH102+'Female Somewhat'!$K61*'Breast Cancer Epi'!$BI102+'Female Active'!$K61*'Breast Cancer Epi'!$BJ102+'Female Highly'!$K61*'Breast Cancer Epi'!$BK102)</f>
        <v>9.5029560129066535E-4</v>
      </c>
      <c r="AM61" s="58">
        <f t="shared" si="26"/>
        <v>3.1626402878798254E-3</v>
      </c>
      <c r="AN61" s="58">
        <f t="shared" si="28"/>
        <v>9.4984421342103609E-4</v>
      </c>
      <c r="AO61" s="58">
        <f t="shared" si="22"/>
        <v>5.102517712179936E-2</v>
      </c>
      <c r="AQ61" s="58">
        <f>(('Female Inactive'!$K61+'Female Barely'!$K61+'Female Somewhat'!$K61+'Female Active'!$K61+'Female Highly'!$K61)*'Uterine Cancer Epi'!AW84)/('Female Inactive'!$K61*'Uterine Cancer Epi'!$AY84+'Female Barely'!$K61*'Uterine Cancer Epi'!$AZ84+'Female Somewhat'!$K61*'Uterine Cancer Epi'!$BA84+'Female Active'!$K61*'Uterine Cancer Epi'!$BB84+'Female Highly'!$K61*'Uterine Cancer Epi'!$BC84)</f>
        <v>6.5063834027249891E-4</v>
      </c>
      <c r="AR61" s="58">
        <f>(('Female Inactive'!$K61+'Female Barely'!$K61+'Female Somewhat'!$K61+'Female Active'!$K61+'Female Highly'!$K61)*'Uterine Cancer Epi'!AX84)/('Female Inactive'!$K61*'Uterine Cancer Epi'!$AY84+'Female Barely'!$K61*'Uterine Cancer Epi'!$AZ84+'Female Somewhat'!$K61*'Uterine Cancer Epi'!$BA84+'Female Active'!$K61*'Uterine Cancer Epi'!$BB84+'Female Highly'!$K61*'Uterine Cancer Epi'!$BC84)</f>
        <v>2.1687944675749966E-4</v>
      </c>
      <c r="AS61" s="58">
        <f t="shared" si="27"/>
        <v>6.5042672104598243E-4</v>
      </c>
      <c r="AT61" s="58">
        <f t="shared" si="29"/>
        <v>2.168559301104489E-4</v>
      </c>
      <c r="AU61" s="58">
        <f t="shared" si="23"/>
        <v>4.5770487401687139E-3</v>
      </c>
      <c r="AW61" s="58">
        <f>(('Female Inactive'!$K61+'Female Barely'!$K61+'Female Somewhat'!$K61+'Female Active'!$K61+'Female Highly'!$K61)*'Diabetes Epi'!BX114)/('Female Inactive'!$K61*'Diabetes Epi'!$BZ114+'Female Barely'!$K61*'Diabetes Epi'!$CA114+'Female Somewhat'!$K61*'Diabetes Epi'!$CB114+'Female Active'!$K61*'Diabetes Epi'!$CC114+'Female Highly'!$K61*'Diabetes Epi'!$CD114)</f>
        <v>1.0237939053707245E-2</v>
      </c>
      <c r="AX61" s="58">
        <f>(('Female Inactive'!$K61+'Female Barely'!$K61+'Female Somewhat'!$K61+'Female Active'!$K61+'Female Highly'!$K61)*'Diabetes Epi'!BY114)/('Female Inactive'!$K61*'Diabetes Epi'!$BZ114+'Female Barely'!$K61*'Diabetes Epi'!$CA114+'Female Somewhat'!$K61*'Diabetes Epi'!$CB114+'Female Active'!$K61*'Diabetes Epi'!$CC114+'Female Highly'!$K61*'Diabetes Epi'!$CD114)</f>
        <v>0</v>
      </c>
      <c r="AY61" s="58">
        <f t="shared" si="30"/>
        <v>1.0185709747787541E-2</v>
      </c>
      <c r="AZ61" s="58">
        <f t="shared" si="30"/>
        <v>0</v>
      </c>
      <c r="BA61" s="58">
        <f t="shared" si="24"/>
        <v>0.20298627914015513</v>
      </c>
    </row>
    <row r="62" spans="1:53">
      <c r="A62" s="58">
        <v>64</v>
      </c>
      <c r="B62" s="58">
        <f>'ACM Rates'!T75-(SUM(C62:H62))</f>
        <v>4.1222430752080709E-3</v>
      </c>
      <c r="C62" s="58">
        <f t="shared" si="4"/>
        <v>0</v>
      </c>
      <c r="D62" s="58">
        <f t="shared" si="5"/>
        <v>4.894218499127955E-4</v>
      </c>
      <c r="E62" s="58">
        <f t="shared" si="6"/>
        <v>0</v>
      </c>
      <c r="F62" s="58">
        <f t="shared" si="7"/>
        <v>3.2214119938905054E-4</v>
      </c>
      <c r="G62" s="58">
        <f t="shared" si="8"/>
        <v>9.4957806471408161E-4</v>
      </c>
      <c r="H62" s="58">
        <f t="shared" si="9"/>
        <v>2.1661581077600086E-4</v>
      </c>
      <c r="I62" s="58">
        <f t="shared" si="0"/>
        <v>4.9338061245099169E-3</v>
      </c>
      <c r="J62" s="58">
        <f t="shared" si="1"/>
        <v>4.1137582940032891E-3</v>
      </c>
      <c r="K62" s="58">
        <f t="shared" si="17"/>
        <v>9464.3025976033059</v>
      </c>
      <c r="L62" s="58">
        <f t="shared" si="18"/>
        <v>38.933853307847471</v>
      </c>
      <c r="M62" s="58">
        <f t="shared" si="10"/>
        <v>9444.8356709493819</v>
      </c>
      <c r="N62" s="58">
        <f t="shared" si="11"/>
        <v>215562.6685790839</v>
      </c>
      <c r="O62" s="58">
        <f t="shared" si="12"/>
        <v>22.776392275715271</v>
      </c>
      <c r="Q62" s="58">
        <f>'Quintile Functions'!$DU70</f>
        <v>21.868655199999694</v>
      </c>
      <c r="S62" s="58">
        <f>(('Female Inactive'!$K62+'Female Barely'!$K62+'Female Somewhat'!$K62+'Female Active'!$K62+'Female Highly'!$K62)*'MI Epi'!DE80)/('Female Inactive'!$K62*'MI Epi'!$DG80+'Female Barely'!$K62*'MI Epi'!$DH80+'Female Somewhat'!$K62*'MI Epi'!$DI80+'Female Active'!$K62*'MI Epi'!$DJ80+'Female Highly'!$K62*'MI Epi'!$DK80)</f>
        <v>1.1912155934468076E-3</v>
      </c>
      <c r="T62" s="58">
        <f>(('Female Inactive'!$K62+'Female Barely'!$K62+'Female Somewhat'!$K62+'Female Active'!$K62+'Female Highly'!$K62)*'MI Epi'!DF80)/('Female Inactive'!$K62*'MI Epi'!$DG80+'Female Barely'!$K62*'MI Epi'!$DH80+'Female Somewhat'!$K62*'MI Epi'!$DI80+'Female Active'!$K62*'MI Epi'!$DJ80+'Female Highly'!$K62*'MI Epi'!$DK80)</f>
        <v>0</v>
      </c>
      <c r="U62" s="58">
        <f t="shared" si="13"/>
        <v>1.1905063777892799E-3</v>
      </c>
      <c r="V62" s="58">
        <f t="shared" si="13"/>
        <v>0</v>
      </c>
      <c r="W62" s="58">
        <f t="shared" si="19"/>
        <v>1.2663613917820405E-2</v>
      </c>
      <c r="Y62" s="58">
        <f>(('Female Inactive'!$K62+'Female Barely'!$K62+'Female Somewhat'!$K62+'Female Active'!$K62+'Female Highly'!$K62)*'Stroke Epi'!CT88)/('Female Inactive'!$K62*'Stroke Epi'!$CV88+'Female Barely'!$K62*'Stroke Epi'!$CW88+'Female Somewhat'!$K62*'Stroke Epi'!$CX88+'Female Active'!$K62*'Stroke Epi'!$CY88+'Female Highly'!$K62*'Stroke Epi'!$CZ88)</f>
        <v>1.957687399651182E-3</v>
      </c>
      <c r="Z62" s="58">
        <f>(('Female Inactive'!$K62+'Female Barely'!$K62+'Female Somewhat'!$K62+'Female Active'!$K62+'Female Highly'!$K62)*'Stroke Epi'!CU88)/('Female Inactive'!$K62*'Stroke Epi'!$CV88+'Female Barely'!$K62*'Stroke Epi'!$CW88+'Female Somewhat'!$K62*'Stroke Epi'!$CX88+'Female Active'!$K62*'Stroke Epi'!$CY88+'Female Highly'!$K62*'Stroke Epi'!$CZ88)</f>
        <v>4.894218499127955E-4</v>
      </c>
      <c r="AA62" s="58">
        <f t="shared" si="14"/>
        <v>1.9557723795479154E-3</v>
      </c>
      <c r="AB62" s="58">
        <f t="shared" si="14"/>
        <v>4.8930210257569495E-4</v>
      </c>
      <c r="AC62" s="58">
        <f t="shared" si="20"/>
        <v>1.7262457124161978E-2</v>
      </c>
      <c r="AE62" s="58">
        <f>(('Female Inactive'!$K62+'Female Barely'!$K62+'Female Somewhat'!$K62+'Female Active'!$K62+'Female Highly'!$K62)*'Bowel Cancer Epi'!CQ105)/('Female Inactive'!$K62*'Bowel Cancer Epi'!$CS105+'Female Barely'!$K62*'Bowel Cancer Epi'!$CT105+'Female Somewhat'!$K62*'Bowel Cancer Epi'!$CU105+'Female Active'!$K62*'Bowel Cancer Epi'!$CV105+'Female Highly'!$K62*'Bowel Cancer Epi'!$CW105)</f>
        <v>4.2952159918540082E-4</v>
      </c>
      <c r="AF62" s="58">
        <f>(('Female Inactive'!$K62+'Female Barely'!$K62+'Female Somewhat'!$K62+'Female Active'!$K62+'Female Highly'!$K62)*'Bowel Cancer Epi'!CR105)/('Female Inactive'!$K62*'Bowel Cancer Epi'!$CS105+'Female Barely'!$K62*'Bowel Cancer Epi'!$CT105+'Female Somewhat'!$K62*'Bowel Cancer Epi'!$CU105+'Female Active'!$K62*'Bowel Cancer Epi'!$CV105+'Female Highly'!$K62*'Bowel Cancer Epi'!$CW105)</f>
        <v>3.2214119938905054E-4</v>
      </c>
      <c r="AG62" s="58">
        <f t="shared" si="25"/>
        <v>4.2942936798884279E-4</v>
      </c>
      <c r="AH62" s="58">
        <f t="shared" si="25"/>
        <v>3.2208931748411995E-4</v>
      </c>
      <c r="AI62" s="58">
        <f t="shared" si="21"/>
        <v>2.5943936428253888E-3</v>
      </c>
      <c r="AK62" s="58">
        <f>(('Female Inactive'!$K62+'Female Barely'!$K62+'Female Somewhat'!$K62+'Female Active'!$K62+'Female Highly'!$K62)*'Breast Cancer Epi'!BE103)/('Female Inactive'!$K62*'Breast Cancer Epi'!$BG103+'Female Barely'!$K62*'Breast Cancer Epi'!$BH103+'Female Somewhat'!$K62*'Breast Cancer Epi'!$BI103+'Female Active'!$K62*'Breast Cancer Epi'!$BJ103+'Female Highly'!$K62*'Breast Cancer Epi'!$BK103)</f>
        <v>3.165260215713605E-3</v>
      </c>
      <c r="AL62" s="58">
        <f>(('Female Inactive'!$K62+'Female Barely'!$K62+'Female Somewhat'!$K62+'Female Active'!$K62+'Female Highly'!$K62)*'Breast Cancer Epi'!BF103)/('Female Inactive'!$K62*'Breast Cancer Epi'!$BG103+'Female Barely'!$K62*'Breast Cancer Epi'!$BH103+'Female Somewhat'!$K62*'Breast Cancer Epi'!$BI103+'Female Active'!$K62*'Breast Cancer Epi'!$BJ103+'Female Highly'!$K62*'Breast Cancer Epi'!$BK103)</f>
        <v>9.4957806471408161E-4</v>
      </c>
      <c r="AM62" s="58">
        <f t="shared" si="26"/>
        <v>3.160256060806832E-3</v>
      </c>
      <c r="AN62" s="58">
        <f t="shared" si="28"/>
        <v>9.4912735813523774E-4</v>
      </c>
      <c r="AO62" s="58">
        <f t="shared" si="22"/>
        <v>5.3127061347193243E-2</v>
      </c>
      <c r="AQ62" s="58">
        <f>(('Female Inactive'!$K62+'Female Barely'!$K62+'Female Somewhat'!$K62+'Female Active'!$K62+'Female Highly'!$K62)*'Uterine Cancer Epi'!AW85)/('Female Inactive'!$K62*'Uterine Cancer Epi'!$AY85+'Female Barely'!$K62*'Uterine Cancer Epi'!$AZ85+'Female Somewhat'!$K62*'Uterine Cancer Epi'!$BA85+'Female Active'!$K62*'Uterine Cancer Epi'!$BB85+'Female Highly'!$K62*'Uterine Cancer Epi'!$BC85)</f>
        <v>6.4984743232800245E-4</v>
      </c>
      <c r="AR62" s="58">
        <f>(('Female Inactive'!$K62+'Female Barely'!$K62+'Female Somewhat'!$K62+'Female Active'!$K62+'Female Highly'!$K62)*'Uterine Cancer Epi'!AX85)/('Female Inactive'!$K62*'Uterine Cancer Epi'!$AY85+'Female Barely'!$K62*'Uterine Cancer Epi'!$AZ85+'Female Somewhat'!$K62*'Uterine Cancer Epi'!$BA85+'Female Active'!$K62*'Uterine Cancer Epi'!$BB85+'Female Highly'!$K62*'Uterine Cancer Epi'!$BC85)</f>
        <v>2.1661581077600086E-4</v>
      </c>
      <c r="AS62" s="58">
        <f t="shared" si="27"/>
        <v>6.4963632721648512E-4</v>
      </c>
      <c r="AT62" s="58">
        <f t="shared" si="29"/>
        <v>2.1659235126514353E-4</v>
      </c>
      <c r="AU62" s="58">
        <f t="shared" si="23"/>
        <v>5.0087286688142579E-3</v>
      </c>
      <c r="AW62" s="58">
        <f>(('Female Inactive'!$K62+'Female Barely'!$K62+'Female Somewhat'!$K62+'Female Active'!$K62+'Female Highly'!$K62)*'Diabetes Epi'!BX115)/('Female Inactive'!$K62*'Diabetes Epi'!$BZ115+'Female Barely'!$K62*'Diabetes Epi'!$CA115+'Female Somewhat'!$K62*'Diabetes Epi'!$CB115+'Female Active'!$K62*'Diabetes Epi'!$CC115+'Female Highly'!$K62*'Diabetes Epi'!$CD115)</f>
        <v>1.0130406234479207E-2</v>
      </c>
      <c r="AX62" s="58">
        <f>(('Female Inactive'!$K62+'Female Barely'!$K62+'Female Somewhat'!$K62+'Female Active'!$K62+'Female Highly'!$K62)*'Diabetes Epi'!BY115)/('Female Inactive'!$K62*'Diabetes Epi'!$BZ115+'Female Barely'!$K62*'Diabetes Epi'!$CA115+'Female Somewhat'!$K62*'Diabetes Epi'!$CB115+'Female Active'!$K62*'Diabetes Epi'!$CC115+'Female Highly'!$K62*'Diabetes Epi'!$CD115)</f>
        <v>0</v>
      </c>
      <c r="AY62" s="58">
        <f t="shared" si="30"/>
        <v>1.0079266503676076E-2</v>
      </c>
      <c r="AZ62" s="58">
        <f t="shared" si="30"/>
        <v>0</v>
      </c>
      <c r="BA62" s="58">
        <f t="shared" si="24"/>
        <v>0.21110442956583766</v>
      </c>
    </row>
    <row r="63" spans="1:53">
      <c r="A63" s="58">
        <v>65</v>
      </c>
      <c r="B63" s="58">
        <f>'ACM Rates'!T76-(SUM(C63:H63))</f>
        <v>6.4053092430943689E-3</v>
      </c>
      <c r="C63" s="58">
        <f t="shared" si="4"/>
        <v>0</v>
      </c>
      <c r="D63" s="58">
        <f t="shared" si="5"/>
        <v>9.7648204530860732E-4</v>
      </c>
      <c r="E63" s="58">
        <f t="shared" si="6"/>
        <v>0</v>
      </c>
      <c r="F63" s="58">
        <f t="shared" si="7"/>
        <v>5.3644630582635132E-4</v>
      </c>
      <c r="G63" s="58">
        <f t="shared" si="8"/>
        <v>1.2653608670643427E-3</v>
      </c>
      <c r="H63" s="58">
        <f t="shared" si="9"/>
        <v>2.1640153870632978E-4</v>
      </c>
      <c r="I63" s="58">
        <f t="shared" si="0"/>
        <v>7.918237594229327E-3</v>
      </c>
      <c r="J63" s="58">
        <f t="shared" si="1"/>
        <v>6.3848389792872107E-3</v>
      </c>
      <c r="K63" s="58">
        <f t="shared" si="17"/>
        <v>9425.3687442954579</v>
      </c>
      <c r="L63" s="58">
        <f t="shared" si="18"/>
        <v>60.17946175273299</v>
      </c>
      <c r="M63" s="58">
        <f t="shared" si="10"/>
        <v>9395.2790134190909</v>
      </c>
      <c r="N63" s="58">
        <f t="shared" si="11"/>
        <v>206167.38956566478</v>
      </c>
      <c r="O63" s="58">
        <f t="shared" si="12"/>
        <v>21.873668305067007</v>
      </c>
      <c r="Q63" s="58">
        <f>'Quintile Functions'!$DU71</f>
        <v>14.988594999999805</v>
      </c>
      <c r="S63" s="58">
        <f>(('Female Inactive'!$K63+'Female Barely'!$K63+'Female Somewhat'!$K63+'Female Active'!$K63+'Female Highly'!$K63)*'MI Epi'!DE81)/('Female Inactive'!$K63*'MI Epi'!$DG81+'Female Barely'!$K63*'MI Epi'!$DH81+'Female Somewhat'!$K63*'MI Epi'!$DI81+'Female Active'!$K63*'MI Epi'!$DJ81+'Female Highly'!$K63*'MI Epi'!$DK81)</f>
        <v>1.7813083820051915E-3</v>
      </c>
      <c r="T63" s="58">
        <f>(('Female Inactive'!$K63+'Female Barely'!$K63+'Female Somewhat'!$K63+'Female Active'!$K63+'Female Highly'!$K63)*'MI Epi'!DF81)/('Female Inactive'!$K63*'MI Epi'!$DG81+'Female Barely'!$K63*'MI Epi'!$DH81+'Female Somewhat'!$K63*'MI Epi'!$DI81+'Female Active'!$K63*'MI Epi'!$DJ81+'Female Highly'!$K63*'MI Epi'!$DK81)</f>
        <v>0</v>
      </c>
      <c r="U63" s="58">
        <f t="shared" si="13"/>
        <v>1.7797227938428639E-3</v>
      </c>
      <c r="V63" s="58">
        <f t="shared" si="13"/>
        <v>0</v>
      </c>
      <c r="W63" s="58">
        <f t="shared" si="19"/>
        <v>1.3839044182474659E-2</v>
      </c>
      <c r="Y63" s="58">
        <f>(('Female Inactive'!$K63+'Female Barely'!$K63+'Female Somewhat'!$K63+'Female Active'!$K63+'Female Highly'!$K63)*'Stroke Epi'!CT89)/('Female Inactive'!$K63*'Stroke Epi'!$CV89+'Female Barely'!$K63*'Stroke Epi'!$CW89+'Female Somewhat'!$K63*'Stroke Epi'!$CX89+'Female Active'!$K63*'Stroke Epi'!$CY89+'Female Highly'!$K63*'Stroke Epi'!$CZ89)</f>
        <v>4.0279884368980053E-3</v>
      </c>
      <c r="Z63" s="58">
        <f>(('Female Inactive'!$K63+'Female Barely'!$K63+'Female Somewhat'!$K63+'Female Active'!$K63+'Female Highly'!$K63)*'Stroke Epi'!CU89)/('Female Inactive'!$K63*'Stroke Epi'!$CV89+'Female Barely'!$K63*'Stroke Epi'!$CW89+'Female Somewhat'!$K63*'Stroke Epi'!$CX89+'Female Active'!$K63*'Stroke Epi'!$CY89+'Female Highly'!$K63*'Stroke Epi'!$CZ89)</f>
        <v>9.7648204530860732E-4</v>
      </c>
      <c r="AA63" s="58">
        <f t="shared" si="14"/>
        <v>4.0198869726590925E-3</v>
      </c>
      <c r="AB63" s="58">
        <f t="shared" si="14"/>
        <v>9.7600544186038363E-4</v>
      </c>
      <c r="AC63" s="58">
        <f t="shared" si="20"/>
        <v>1.8704318026425207E-2</v>
      </c>
      <c r="AE63" s="58">
        <f>(('Female Inactive'!$K63+'Female Barely'!$K63+'Female Somewhat'!$K63+'Female Active'!$K63+'Female Highly'!$K63)*'Bowel Cancer Epi'!CQ106)/('Female Inactive'!$K63*'Bowel Cancer Epi'!$CS106+'Female Barely'!$K63*'Bowel Cancer Epi'!$CT106+'Female Somewhat'!$K63*'Bowel Cancer Epi'!$CU106+'Female Active'!$K63*'Bowel Cancer Epi'!$CV106+'Female Highly'!$K63*'Bowel Cancer Epi'!$CW106)</f>
        <v>7.510248281568919E-4</v>
      </c>
      <c r="AF63" s="58">
        <f>(('Female Inactive'!$K63+'Female Barely'!$K63+'Female Somewhat'!$K63+'Female Active'!$K63+'Female Highly'!$K63)*'Bowel Cancer Epi'!CR106)/('Female Inactive'!$K63*'Bowel Cancer Epi'!$CS106+'Female Barely'!$K63*'Bowel Cancer Epi'!$CT106+'Female Somewhat'!$K63*'Bowel Cancer Epi'!$CU106+'Female Active'!$K63*'Bowel Cancer Epi'!$CV106+'Female Highly'!$K63*'Bowel Cancer Epi'!$CW106)</f>
        <v>5.3644630582635132E-4</v>
      </c>
      <c r="AG63" s="58">
        <f t="shared" si="25"/>
        <v>7.5074287959853159E-4</v>
      </c>
      <c r="AH63" s="58">
        <f t="shared" si="25"/>
        <v>5.3630244423263917E-4</v>
      </c>
      <c r="AI63" s="58">
        <f t="shared" si="21"/>
        <v>2.701489705483188E-3</v>
      </c>
      <c r="AK63" s="58">
        <f>(('Female Inactive'!$K63+'Female Barely'!$K63+'Female Somewhat'!$K63+'Female Active'!$K63+'Female Highly'!$K63)*'Breast Cancer Epi'!BE104)/('Female Inactive'!$K63*'Breast Cancer Epi'!$BG104+'Female Barely'!$K63*'Breast Cancer Epi'!$BH104+'Female Somewhat'!$K63*'Breast Cancer Epi'!$BI104+'Female Active'!$K63*'Breast Cancer Epi'!$BJ104+'Female Highly'!$K63*'Breast Cancer Epi'!$BK104)</f>
        <v>3.3742956455049145E-3</v>
      </c>
      <c r="AL63" s="58">
        <f>(('Female Inactive'!$K63+'Female Barely'!$K63+'Female Somewhat'!$K63+'Female Active'!$K63+'Female Highly'!$K63)*'Breast Cancer Epi'!BF104)/('Female Inactive'!$K63*'Breast Cancer Epi'!$BG104+'Female Barely'!$K63*'Breast Cancer Epi'!$BH104+'Female Somewhat'!$K63*'Breast Cancer Epi'!$BI104+'Female Active'!$K63*'Breast Cancer Epi'!$BJ104+'Female Highly'!$K63*'Breast Cancer Epi'!$BK104)</f>
        <v>1.2653608670643427E-3</v>
      </c>
      <c r="AM63" s="58">
        <f t="shared" si="26"/>
        <v>3.3686091077712588E-3</v>
      </c>
      <c r="AN63" s="58">
        <f t="shared" si="28"/>
        <v>1.2645606355652372E-3</v>
      </c>
      <c r="AO63" s="58">
        <f t="shared" si="22"/>
        <v>5.5222708315502078E-2</v>
      </c>
      <c r="AQ63" s="58">
        <f>(('Female Inactive'!$K63+'Female Barely'!$K63+'Female Somewhat'!$K63+'Female Active'!$K63+'Female Highly'!$K63)*'Uterine Cancer Epi'!AW86)/('Female Inactive'!$K63*'Uterine Cancer Epi'!$AY86+'Female Barely'!$K63*'Uterine Cancer Epi'!$AZ86+'Female Somewhat'!$K63*'Uterine Cancer Epi'!$BA86+'Female Active'!$K63*'Uterine Cancer Epi'!$BB86+'Female Highly'!$K63*'Uterine Cancer Epi'!$BC86)</f>
        <v>8.6560615482531912E-4</v>
      </c>
      <c r="AR63" s="58">
        <f>(('Female Inactive'!$K63+'Female Barely'!$K63+'Female Somewhat'!$K63+'Female Active'!$K63+'Female Highly'!$K63)*'Uterine Cancer Epi'!AX86)/('Female Inactive'!$K63*'Uterine Cancer Epi'!$AY86+'Female Barely'!$K63*'Uterine Cancer Epi'!$AZ86+'Female Somewhat'!$K63*'Uterine Cancer Epi'!$BA86+'Female Active'!$K63*'Uterine Cancer Epi'!$BB86+'Female Highly'!$K63*'Uterine Cancer Epi'!$BC86)</f>
        <v>2.1640153870632978E-4</v>
      </c>
      <c r="AS63" s="58">
        <f t="shared" si="27"/>
        <v>8.652316258903614E-4</v>
      </c>
      <c r="AT63" s="58">
        <f t="shared" si="29"/>
        <v>2.1637812558228386E-4</v>
      </c>
      <c r="AU63" s="58">
        <f t="shared" si="23"/>
        <v>5.4396969894302781E-3</v>
      </c>
      <c r="AW63" s="58">
        <f>(('Female Inactive'!$K63+'Female Barely'!$K63+'Female Somewhat'!$K63+'Female Active'!$K63+'Female Highly'!$K63)*'Diabetes Epi'!BX116)/('Female Inactive'!$K63*'Diabetes Epi'!$BZ116+'Female Barely'!$K63*'Diabetes Epi'!$CA116+'Female Somewhat'!$K63*'Diabetes Epi'!$CB116+'Female Active'!$K63*'Diabetes Epi'!$CC116+'Female Highly'!$K63*'Diabetes Epi'!$CD116)</f>
        <v>1.245875937073695E-2</v>
      </c>
      <c r="AX63" s="58">
        <f>(('Female Inactive'!$K63+'Female Barely'!$K63+'Female Somewhat'!$K63+'Female Active'!$K63+'Female Highly'!$K63)*'Diabetes Epi'!BY116)/('Female Inactive'!$K63*'Diabetes Epi'!$BZ116+'Female Barely'!$K63*'Diabetes Epi'!$CA116+'Female Somewhat'!$K63*'Diabetes Epi'!$CB116+'Female Active'!$K63*'Diabetes Epi'!$CC116+'Female Highly'!$K63*'Diabetes Epi'!$CD116)</f>
        <v>0</v>
      </c>
      <c r="AY63" s="58">
        <f t="shared" si="30"/>
        <v>1.2381470336337408E-2</v>
      </c>
      <c r="AZ63" s="58">
        <f t="shared" si="30"/>
        <v>0</v>
      </c>
      <c r="BA63" s="58">
        <f t="shared" si="24"/>
        <v>0.21905591826381315</v>
      </c>
    </row>
    <row r="64" spans="1:53">
      <c r="A64" s="58">
        <v>66</v>
      </c>
      <c r="B64" s="58">
        <f>'ACM Rates'!T77-(SUM(C64:H64))</f>
        <v>6.4089553367723427E-3</v>
      </c>
      <c r="C64" s="58">
        <f t="shared" si="4"/>
        <v>0</v>
      </c>
      <c r="D64" s="58">
        <f t="shared" si="5"/>
        <v>9.7414983281547273E-4</v>
      </c>
      <c r="E64" s="58">
        <f t="shared" si="6"/>
        <v>0</v>
      </c>
      <c r="F64" s="58">
        <f t="shared" si="7"/>
        <v>5.3603624442913702E-4</v>
      </c>
      <c r="G64" s="58">
        <f t="shared" si="8"/>
        <v>1.2646438633587978E-3</v>
      </c>
      <c r="H64" s="58">
        <f t="shared" si="9"/>
        <v>2.162147226242501E-4</v>
      </c>
      <c r="I64" s="58">
        <f t="shared" si="0"/>
        <v>7.919141414016952E-3</v>
      </c>
      <c r="J64" s="58">
        <f t="shared" si="1"/>
        <v>6.3884617866395432E-3</v>
      </c>
      <c r="K64" s="58">
        <f t="shared" si="17"/>
        <v>9365.1892825427258</v>
      </c>
      <c r="L64" s="58">
        <f t="shared" si="18"/>
        <v>59.829153856170407</v>
      </c>
      <c r="M64" s="58">
        <f t="shared" si="10"/>
        <v>9335.27470561464</v>
      </c>
      <c r="N64" s="58">
        <f t="shared" si="11"/>
        <v>196832.11486005012</v>
      </c>
      <c r="O64" s="58">
        <f t="shared" si="12"/>
        <v>21.017419821610758</v>
      </c>
      <c r="Q64" s="58">
        <f>'Quintile Functions'!$DU72</f>
        <v>14.396381367537632</v>
      </c>
      <c r="S64" s="58">
        <f>(('Female Inactive'!$K64+'Female Barely'!$K64+'Female Somewhat'!$K64+'Female Active'!$K64+'Female Highly'!$K64)*'MI Epi'!DE82)/('Female Inactive'!$K64*'MI Epi'!$DG82+'Female Barely'!$K64*'MI Epi'!$DH82+'Female Somewhat'!$K64*'MI Epi'!$DI82+'Female Active'!$K64*'MI Epi'!$DJ82+'Female Highly'!$K64*'MI Epi'!$DK82)</f>
        <v>1.7776521784586944E-3</v>
      </c>
      <c r="T64" s="58">
        <f>(('Female Inactive'!$K64+'Female Barely'!$K64+'Female Somewhat'!$K64+'Female Active'!$K64+'Female Highly'!$K64)*'MI Epi'!DF82)/('Female Inactive'!$K64*'MI Epi'!$DG82+'Female Barely'!$K64*'MI Epi'!$DH82+'Female Somewhat'!$K64*'MI Epi'!$DI82+'Female Active'!$K64*'MI Epi'!$DJ82+'Female Highly'!$K64*'MI Epi'!$DK82)</f>
        <v>0</v>
      </c>
      <c r="U64" s="58">
        <f t="shared" si="13"/>
        <v>1.7760730906530853E-3</v>
      </c>
      <c r="V64" s="58">
        <f t="shared" si="13"/>
        <v>0</v>
      </c>
      <c r="W64" s="58">
        <f t="shared" si="19"/>
        <v>1.5594137313940975E-2</v>
      </c>
      <c r="Y64" s="58">
        <f>(('Female Inactive'!$K64+'Female Barely'!$K64+'Female Somewhat'!$K64+'Female Active'!$K64+'Female Highly'!$K64)*'Stroke Epi'!CT90)/('Female Inactive'!$K64*'Stroke Epi'!$CV90+'Female Barely'!$K64*'Stroke Epi'!$CW90+'Female Somewhat'!$K64*'Stroke Epi'!$CX90+'Female Active'!$K64*'Stroke Epi'!$CY90+'Female Highly'!$K64*'Stroke Epi'!$CZ90)</f>
        <v>4.0183680603638246E-3</v>
      </c>
      <c r="Z64" s="58">
        <f>(('Female Inactive'!$K64+'Female Barely'!$K64+'Female Somewhat'!$K64+'Female Active'!$K64+'Female Highly'!$K64)*'Stroke Epi'!CU90)/('Female Inactive'!$K64*'Stroke Epi'!$CV90+'Female Barely'!$K64*'Stroke Epi'!$CW90+'Female Somewhat'!$K64*'Stroke Epi'!$CX90+'Female Active'!$K64*'Stroke Epi'!$CY90+'Female Highly'!$K64*'Stroke Epi'!$CZ90)</f>
        <v>9.7414983281547273E-4</v>
      </c>
      <c r="AA64" s="58">
        <f t="shared" si="14"/>
        <v>4.0103052228612768E-3</v>
      </c>
      <c r="AB64" s="58">
        <f t="shared" si="14"/>
        <v>9.7367550290239357E-4</v>
      </c>
      <c r="AC64" s="58">
        <f t="shared" si="20"/>
        <v>2.1694183954453283E-2</v>
      </c>
      <c r="AE64" s="58">
        <f>(('Female Inactive'!$K64+'Female Barely'!$K64+'Female Somewhat'!$K64+'Female Active'!$K64+'Female Highly'!$K64)*'Bowel Cancer Epi'!CQ107)/('Female Inactive'!$K64*'Bowel Cancer Epi'!$CS107+'Female Barely'!$K64*'Bowel Cancer Epi'!$CT107+'Female Somewhat'!$K64*'Bowel Cancer Epi'!$CU107+'Female Active'!$K64*'Bowel Cancer Epi'!$CV107+'Female Highly'!$K64*'Bowel Cancer Epi'!$CW107)</f>
        <v>7.5045074220079176E-4</v>
      </c>
      <c r="AF64" s="58">
        <f>(('Female Inactive'!$K64+'Female Barely'!$K64+'Female Somewhat'!$K64+'Female Active'!$K64+'Female Highly'!$K64)*'Bowel Cancer Epi'!CR107)/('Female Inactive'!$K64*'Bowel Cancer Epi'!$CS107+'Female Barely'!$K64*'Bowel Cancer Epi'!$CT107+'Female Somewhat'!$K64*'Bowel Cancer Epi'!$CU107+'Female Active'!$K64*'Bowel Cancer Epi'!$CV107+'Female Highly'!$K64*'Bowel Cancer Epi'!$CW107)</f>
        <v>5.3603624442913702E-4</v>
      </c>
      <c r="AG64" s="58">
        <f t="shared" si="25"/>
        <v>7.5016922446868861E-4</v>
      </c>
      <c r="AH64" s="58">
        <f t="shared" si="25"/>
        <v>5.3589260266839744E-4</v>
      </c>
      <c r="AI64" s="58">
        <f t="shared" si="21"/>
        <v>2.9154655880093056E-3</v>
      </c>
      <c r="AK64" s="58">
        <f>(('Female Inactive'!$K64+'Female Barely'!$K64+'Female Somewhat'!$K64+'Female Active'!$K64+'Female Highly'!$K64)*'Breast Cancer Epi'!BE105)/('Female Inactive'!$K64*'Breast Cancer Epi'!$BG105+'Female Barely'!$K64*'Breast Cancer Epi'!$BH105+'Female Somewhat'!$K64*'Breast Cancer Epi'!$BI105+'Female Active'!$K64*'Breast Cancer Epi'!$BJ105+'Female Highly'!$K64*'Breast Cancer Epi'!$BK105)</f>
        <v>3.372383635623461E-3</v>
      </c>
      <c r="AL64" s="58">
        <f>(('Female Inactive'!$K64+'Female Barely'!$K64+'Female Somewhat'!$K64+'Female Active'!$K64+'Female Highly'!$K64)*'Breast Cancer Epi'!BF105)/('Female Inactive'!$K64*'Breast Cancer Epi'!$BG105+'Female Barely'!$K64*'Breast Cancer Epi'!$BH105+'Female Somewhat'!$K64*'Breast Cancer Epi'!$BI105+'Female Active'!$K64*'Breast Cancer Epi'!$BJ105+'Female Highly'!$K64*'Breast Cancer Epi'!$BK105)</f>
        <v>1.2646438633587978E-3</v>
      </c>
      <c r="AM64" s="58">
        <f t="shared" si="26"/>
        <v>3.3667035368819542E-3</v>
      </c>
      <c r="AN64" s="58">
        <f t="shared" si="28"/>
        <v>1.2638445382975316E-3</v>
      </c>
      <c r="AO64" s="58">
        <f t="shared" si="22"/>
        <v>5.7213082481466108E-2</v>
      </c>
      <c r="AQ64" s="58">
        <f>(('Female Inactive'!$K64+'Female Barely'!$K64+'Female Somewhat'!$K64+'Female Active'!$K64+'Female Highly'!$K64)*'Uterine Cancer Epi'!AW87)/('Female Inactive'!$K64*'Uterine Cancer Epi'!$AY87+'Female Barely'!$K64*'Uterine Cancer Epi'!$AZ87+'Female Somewhat'!$K64*'Uterine Cancer Epi'!$BA87+'Female Active'!$K64*'Uterine Cancer Epi'!$BB87+'Female Highly'!$K64*'Uterine Cancer Epi'!$BC87)</f>
        <v>8.6485889049700039E-4</v>
      </c>
      <c r="AR64" s="58">
        <f>(('Female Inactive'!$K64+'Female Barely'!$K64+'Female Somewhat'!$K64+'Female Active'!$K64+'Female Highly'!$K64)*'Uterine Cancer Epi'!AX87)/('Female Inactive'!$K64*'Uterine Cancer Epi'!$AY87+'Female Barely'!$K64*'Uterine Cancer Epi'!$AZ87+'Female Somewhat'!$K64*'Uterine Cancer Epi'!$BA87+'Female Active'!$K64*'Uterine Cancer Epi'!$BB87+'Female Highly'!$K64*'Uterine Cancer Epi'!$BC87)</f>
        <v>2.162147226242501E-4</v>
      </c>
      <c r="AS64" s="58">
        <f t="shared" si="27"/>
        <v>8.6448500783975479E-4</v>
      </c>
      <c r="AT64" s="58">
        <f t="shared" si="29"/>
        <v>2.1619134990569222E-4</v>
      </c>
      <c r="AU64" s="58">
        <f t="shared" si="23"/>
        <v>6.085160587509633E-3</v>
      </c>
      <c r="AW64" s="58">
        <f>(('Female Inactive'!$K64+'Female Barely'!$K64+'Female Somewhat'!$K64+'Female Active'!$K64+'Female Highly'!$K64)*'Diabetes Epi'!BX117)/('Female Inactive'!$K64*'Diabetes Epi'!$BZ117+'Female Barely'!$K64*'Diabetes Epi'!$CA117+'Female Somewhat'!$K64*'Diabetes Epi'!$CB117+'Female Active'!$K64*'Diabetes Epi'!$CC117+'Female Highly'!$K64*'Diabetes Epi'!$CD117)</f>
        <v>1.2395986929913026E-2</v>
      </c>
      <c r="AX64" s="58">
        <f>(('Female Inactive'!$K64+'Female Barely'!$K64+'Female Somewhat'!$K64+'Female Active'!$K64+'Female Highly'!$K64)*'Diabetes Epi'!BY117)/('Female Inactive'!$K64*'Diabetes Epi'!$BZ117+'Female Barely'!$K64*'Diabetes Epi'!$CA117+'Female Somewhat'!$K64*'Diabetes Epi'!$CB117+'Female Active'!$K64*'Diabetes Epi'!$CC117+'Female Highly'!$K64*'Diabetes Epi'!$CD117)</f>
        <v>0</v>
      </c>
      <c r="AY64" s="58">
        <f t="shared" si="30"/>
        <v>1.2319473164790984E-2</v>
      </c>
      <c r="AZ64" s="58">
        <f t="shared" si="30"/>
        <v>0</v>
      </c>
      <c r="BA64" s="58">
        <f t="shared" si="24"/>
        <v>0.22872515424616802</v>
      </c>
    </row>
    <row r="65" spans="1:53">
      <c r="A65" s="58">
        <v>67</v>
      </c>
      <c r="B65" s="58">
        <f>'ACM Rates'!T78-(SUM(C65:H65))</f>
        <v>6.4125193553053843E-3</v>
      </c>
      <c r="C65" s="58">
        <f t="shared" si="4"/>
        <v>0</v>
      </c>
      <c r="D65" s="58">
        <f t="shared" si="5"/>
        <v>9.7185624999357977E-4</v>
      </c>
      <c r="E65" s="58">
        <f t="shared" si="6"/>
        <v>0</v>
      </c>
      <c r="F65" s="58">
        <f t="shared" si="7"/>
        <v>5.3563984775871921E-4</v>
      </c>
      <c r="G65" s="58">
        <f t="shared" si="8"/>
        <v>1.263950365078433E-3</v>
      </c>
      <c r="H65" s="58">
        <f t="shared" si="9"/>
        <v>2.1603418186388448E-4</v>
      </c>
      <c r="I65" s="58">
        <f t="shared" si="0"/>
        <v>7.9200154530576841E-3</v>
      </c>
      <c r="J65" s="58">
        <f t="shared" si="1"/>
        <v>6.3920030302658803E-3</v>
      </c>
      <c r="K65" s="58">
        <f t="shared" si="17"/>
        <v>9305.360128686556</v>
      </c>
      <c r="L65" s="58">
        <f t="shared" si="18"/>
        <v>59.479890140279771</v>
      </c>
      <c r="M65" s="58">
        <f t="shared" si="10"/>
        <v>9275.6201836164164</v>
      </c>
      <c r="N65" s="58">
        <f t="shared" si="11"/>
        <v>187556.49467643371</v>
      </c>
      <c r="O65" s="58">
        <f t="shared" si="12"/>
        <v>20.155748093857724</v>
      </c>
      <c r="Q65" s="58">
        <f>'Quintile Functions'!$DU73</f>
        <v>13.839538285026581</v>
      </c>
      <c r="S65" s="58">
        <f>(('Female Inactive'!$K65+'Female Barely'!$K65+'Female Somewhat'!$K65+'Female Active'!$K65+'Female Highly'!$K65)*'MI Epi'!DE83)/('Female Inactive'!$K65*'MI Epi'!$DG83+'Female Barely'!$K65*'MI Epi'!$DH83+'Female Somewhat'!$K65*'MI Epi'!$DI83+'Female Active'!$K65*'MI Epi'!$DJ83+'Female Highly'!$K65*'MI Epi'!$DK83)</f>
        <v>1.7741300656937155E-3</v>
      </c>
      <c r="T65" s="58">
        <f>(('Female Inactive'!$K65+'Female Barely'!$K65+'Female Somewhat'!$K65+'Female Active'!$K65+'Female Highly'!$K65)*'MI Epi'!DF83)/('Female Inactive'!$K65*'MI Epi'!$DG83+'Female Barely'!$K65*'MI Epi'!$DH83+'Female Somewhat'!$K65*'MI Epi'!$DI83+'Female Active'!$K65*'MI Epi'!$DJ83+'Female Highly'!$K65*'MI Epi'!$DK83)</f>
        <v>0</v>
      </c>
      <c r="U65" s="58">
        <f t="shared" si="13"/>
        <v>1.7725572272262458E-3</v>
      </c>
      <c r="V65" s="58">
        <f t="shared" si="13"/>
        <v>0</v>
      </c>
      <c r="W65" s="58">
        <f t="shared" si="19"/>
        <v>1.734251407693882E-2</v>
      </c>
      <c r="Y65" s="58">
        <f>(('Female Inactive'!$K65+'Female Barely'!$K65+'Female Somewhat'!$K65+'Female Active'!$K65+'Female Highly'!$K65)*'Stroke Epi'!CT91)/('Female Inactive'!$K65*'Stroke Epi'!$CV91+'Female Barely'!$K65*'Stroke Epi'!$CW91+'Female Somewhat'!$K65*'Stroke Epi'!$CX91+'Female Active'!$K65*'Stroke Epi'!$CY91+'Female Highly'!$K65*'Stroke Epi'!$CZ91)</f>
        <v>4.0089070312235159E-3</v>
      </c>
      <c r="Z65" s="58">
        <f>(('Female Inactive'!$K65+'Female Barely'!$K65+'Female Somewhat'!$K65+'Female Active'!$K65+'Female Highly'!$K65)*'Stroke Epi'!CU91)/('Female Inactive'!$K65*'Stroke Epi'!$CV91+'Female Barely'!$K65*'Stroke Epi'!$CW91+'Female Somewhat'!$K65*'Stroke Epi'!$CX91+'Female Active'!$K65*'Stroke Epi'!$CY91+'Female Highly'!$K65*'Stroke Epi'!$CZ91)</f>
        <v>9.7185624999357977E-4</v>
      </c>
      <c r="AA65" s="58">
        <f t="shared" si="14"/>
        <v>4.0008820907593279E-3</v>
      </c>
      <c r="AB65" s="58">
        <f t="shared" si="14"/>
        <v>9.713841506582277E-4</v>
      </c>
      <c r="AC65" s="58">
        <f t="shared" si="20"/>
        <v>2.4667831838765027E-2</v>
      </c>
      <c r="AE65" s="58">
        <f>(('Female Inactive'!$K65+'Female Barely'!$K65+'Female Somewhat'!$K65+'Female Active'!$K65+'Female Highly'!$K65)*'Bowel Cancer Epi'!CQ108)/('Female Inactive'!$K65*'Bowel Cancer Epi'!$CS108+'Female Barely'!$K65*'Bowel Cancer Epi'!$CT108+'Female Somewhat'!$K65*'Bowel Cancer Epi'!$CU108+'Female Active'!$K65*'Bowel Cancer Epi'!$CV108+'Female Highly'!$K65*'Bowel Cancer Epi'!$CW108)</f>
        <v>7.4989578686220678E-4</v>
      </c>
      <c r="AF65" s="58">
        <f>(('Female Inactive'!$K65+'Female Barely'!$K65+'Female Somewhat'!$K65+'Female Active'!$K65+'Female Highly'!$K65)*'Bowel Cancer Epi'!CR108)/('Female Inactive'!$K65*'Bowel Cancer Epi'!$CS108+'Female Barely'!$K65*'Bowel Cancer Epi'!$CT108+'Female Somewhat'!$K65*'Bowel Cancer Epi'!$CU108+'Female Active'!$K65*'Bowel Cancer Epi'!$CV108+'Female Highly'!$K65*'Bowel Cancer Epi'!$CW108)</f>
        <v>5.3563984775871921E-4</v>
      </c>
      <c r="AG65" s="58">
        <f t="shared" si="25"/>
        <v>7.496146852866703E-4</v>
      </c>
      <c r="AH65" s="58">
        <f t="shared" si="25"/>
        <v>5.3549641834549355E-4</v>
      </c>
      <c r="AI65" s="58">
        <f t="shared" si="21"/>
        <v>3.1292320495578656E-3</v>
      </c>
      <c r="AK65" s="58">
        <f>(('Female Inactive'!$K65+'Female Barely'!$K65+'Female Somewhat'!$K65+'Female Active'!$K65+'Female Highly'!$K65)*'Breast Cancer Epi'!BE106)/('Female Inactive'!$K65*'Breast Cancer Epi'!$BG106+'Female Barely'!$K65*'Breast Cancer Epi'!$BH106+'Female Somewhat'!$K65*'Breast Cancer Epi'!$BI106+'Female Active'!$K65*'Breast Cancer Epi'!$BJ106+'Female Highly'!$K65*'Breast Cancer Epi'!$BK106)</f>
        <v>3.3705343068758213E-3</v>
      </c>
      <c r="AL65" s="58">
        <f>(('Female Inactive'!$K65+'Female Barely'!$K65+'Female Somewhat'!$K65+'Female Active'!$K65+'Female Highly'!$K65)*'Breast Cancer Epi'!BF106)/('Female Inactive'!$K65*'Breast Cancer Epi'!$BG106+'Female Barely'!$K65*'Breast Cancer Epi'!$BH106+'Female Somewhat'!$K65*'Breast Cancer Epi'!$BI106+'Female Active'!$K65*'Breast Cancer Epi'!$BJ106+'Female Highly'!$K65*'Breast Cancer Epi'!$BK106)</f>
        <v>1.263950365078433E-3</v>
      </c>
      <c r="AM65" s="58">
        <f t="shared" si="26"/>
        <v>3.3648604325716702E-3</v>
      </c>
      <c r="AN65" s="58">
        <f t="shared" si="28"/>
        <v>1.2631519162510374E-3</v>
      </c>
      <c r="AO65" s="58">
        <f t="shared" si="22"/>
        <v>5.9198139237857404E-2</v>
      </c>
      <c r="AQ65" s="58">
        <f>(('Female Inactive'!$K65+'Female Barely'!$K65+'Female Somewhat'!$K65+'Female Active'!$K65+'Female Highly'!$K65)*'Uterine Cancer Epi'!AW88)/('Female Inactive'!$K65*'Uterine Cancer Epi'!$AY88+'Female Barely'!$K65*'Uterine Cancer Epi'!$AZ88+'Female Somewhat'!$K65*'Uterine Cancer Epi'!$BA88+'Female Active'!$K65*'Uterine Cancer Epi'!$BB88+'Female Highly'!$K65*'Uterine Cancer Epi'!$BC88)</f>
        <v>8.6413672745553791E-4</v>
      </c>
      <c r="AR65" s="58">
        <f>(('Female Inactive'!$K65+'Female Barely'!$K65+'Female Somewhat'!$K65+'Female Active'!$K65+'Female Highly'!$K65)*'Uterine Cancer Epi'!AX88)/('Female Inactive'!$K65*'Uterine Cancer Epi'!$AY88+'Female Barely'!$K65*'Uterine Cancer Epi'!$AZ88+'Female Somewhat'!$K65*'Uterine Cancer Epi'!$BA88+'Female Active'!$K65*'Uterine Cancer Epi'!$BB88+'Female Highly'!$K65*'Uterine Cancer Epi'!$BC88)</f>
        <v>2.1603418186388448E-4</v>
      </c>
      <c r="AS65" s="58">
        <f t="shared" si="27"/>
        <v>8.637634688368756E-4</v>
      </c>
      <c r="AT65" s="58">
        <f t="shared" si="29"/>
        <v>2.1601084816036398E-4</v>
      </c>
      <c r="AU65" s="58">
        <f t="shared" si="23"/>
        <v>6.7296486071622696E-3</v>
      </c>
      <c r="AW65" s="58">
        <f>(('Female Inactive'!$K65+'Female Barely'!$K65+'Female Somewhat'!$K65+'Female Active'!$K65+'Female Highly'!$K65)*'Diabetes Epi'!BX118)/('Female Inactive'!$K65*'Diabetes Epi'!$BZ118+'Female Barely'!$K65*'Diabetes Epi'!$CA118+'Female Somewhat'!$K65*'Diabetes Epi'!$CB118+'Female Active'!$K65*'Diabetes Epi'!$CC118+'Female Highly'!$K65*'Diabetes Epi'!$CD118)</f>
        <v>1.2335960475287996E-2</v>
      </c>
      <c r="AX65" s="58">
        <f>(('Female Inactive'!$K65+'Female Barely'!$K65+'Female Somewhat'!$K65+'Female Active'!$K65+'Female Highly'!$K65)*'Diabetes Epi'!BY118)/('Female Inactive'!$K65*'Diabetes Epi'!$BZ118+'Female Barely'!$K65*'Diabetes Epi'!$CA118+'Female Somewhat'!$K65*'Diabetes Epi'!$CB118+'Female Active'!$K65*'Diabetes Epi'!$CC118+'Female Highly'!$K65*'Diabetes Epi'!$CD118)</f>
        <v>0</v>
      </c>
      <c r="AY65" s="58">
        <f t="shared" si="30"/>
        <v>1.2260184425034293E-2</v>
      </c>
      <c r="AZ65" s="58">
        <f t="shared" si="30"/>
        <v>0</v>
      </c>
      <c r="BA65" s="58">
        <f t="shared" si="24"/>
        <v>0.23822685401111066</v>
      </c>
    </row>
    <row r="66" spans="1:53">
      <c r="A66" s="58">
        <v>68</v>
      </c>
      <c r="B66" s="58">
        <f>'ACM Rates'!T79-(SUM(C66:H66))</f>
        <v>6.4160304330738993E-3</v>
      </c>
      <c r="C66" s="58">
        <f t="shared" si="4"/>
        <v>0</v>
      </c>
      <c r="D66" s="58">
        <f t="shared" si="5"/>
        <v>9.6960045128484666E-4</v>
      </c>
      <c r="E66" s="58">
        <f t="shared" si="6"/>
        <v>0</v>
      </c>
      <c r="F66" s="58">
        <f t="shared" si="7"/>
        <v>5.3524828169593849E-4</v>
      </c>
      <c r="G66" s="58">
        <f t="shared" si="8"/>
        <v>1.2632649446981962E-3</v>
      </c>
      <c r="H66" s="58">
        <f t="shared" si="9"/>
        <v>2.1585588924712004E-4</v>
      </c>
      <c r="I66" s="58">
        <f t="shared" si="0"/>
        <v>7.9208791660546844E-3</v>
      </c>
      <c r="J66" s="58">
        <f t="shared" si="1"/>
        <v>6.3954916590901467E-3</v>
      </c>
      <c r="K66" s="58">
        <f t="shared" si="17"/>
        <v>9245.8802385462768</v>
      </c>
      <c r="L66" s="58">
        <f t="shared" si="18"/>
        <v>59.131949946569129</v>
      </c>
      <c r="M66" s="58">
        <f t="shared" si="10"/>
        <v>9216.3142635729928</v>
      </c>
      <c r="N66" s="58">
        <f t="shared" si="11"/>
        <v>178340.18041286073</v>
      </c>
      <c r="O66" s="58">
        <f t="shared" si="12"/>
        <v>19.288610257934838</v>
      </c>
      <c r="Q66" s="58">
        <f>'Quintile Functions'!$DU74</f>
        <v>13.304233546813604</v>
      </c>
      <c r="S66" s="58">
        <f>(('Female Inactive'!$K66+'Female Barely'!$K66+'Female Somewhat'!$K66+'Female Active'!$K66+'Female Highly'!$K66)*'MI Epi'!DE84)/('Female Inactive'!$K66*'MI Epi'!$DG84+'Female Barely'!$K66*'MI Epi'!$DH84+'Female Somewhat'!$K66*'MI Epi'!$DI84+'Female Active'!$K66*'MI Epi'!$DJ84+'Female Highly'!$K66*'MI Epi'!$DK84)</f>
        <v>1.7706626064254792E-3</v>
      </c>
      <c r="T66" s="58">
        <f>(('Female Inactive'!$K66+'Female Barely'!$K66+'Female Somewhat'!$K66+'Female Active'!$K66+'Female Highly'!$K66)*'MI Epi'!DF84)/('Female Inactive'!$K66*'MI Epi'!$DG84+'Female Barely'!$K66*'MI Epi'!$DH84+'Female Somewhat'!$K66*'MI Epi'!$DI84+'Female Active'!$K66*'MI Epi'!$DJ84+'Female Highly'!$K66*'MI Epi'!$DK84)</f>
        <v>0</v>
      </c>
      <c r="U66" s="58">
        <f t="shared" si="13"/>
        <v>1.7690959082269364E-3</v>
      </c>
      <c r="V66" s="58">
        <f t="shared" si="13"/>
        <v>0</v>
      </c>
      <c r="W66" s="58">
        <f t="shared" si="19"/>
        <v>1.9084330705499714E-2</v>
      </c>
      <c r="Y66" s="58">
        <f>(('Female Inactive'!$K66+'Female Barely'!$K66+'Female Somewhat'!$K66+'Female Active'!$K66+'Female Highly'!$K66)*'Stroke Epi'!CT92)/('Female Inactive'!$K66*'Stroke Epi'!$CV92+'Female Barely'!$K66*'Stroke Epi'!$CW92+'Female Somewhat'!$K66*'Stroke Epi'!$CX92+'Female Active'!$K66*'Stroke Epi'!$CY92+'Female Highly'!$K66*'Stroke Epi'!$CZ92)</f>
        <v>3.9996018615499921E-3</v>
      </c>
      <c r="Z66" s="58">
        <f>(('Female Inactive'!$K66+'Female Barely'!$K66+'Female Somewhat'!$K66+'Female Active'!$K66+'Female Highly'!$K66)*'Stroke Epi'!CU92)/('Female Inactive'!$K66*'Stroke Epi'!$CV92+'Female Barely'!$K66*'Stroke Epi'!$CW92+'Female Somewhat'!$K66*'Stroke Epi'!$CX92+'Female Active'!$K66*'Stroke Epi'!$CY92+'Female Highly'!$K66*'Stroke Epi'!$CZ92)</f>
        <v>9.6960045128484666E-4</v>
      </c>
      <c r="AA66" s="58">
        <f t="shared" si="14"/>
        <v>3.991614106852559E-3</v>
      </c>
      <c r="AB66" s="58">
        <f t="shared" si="14"/>
        <v>9.6913054065472792E-4</v>
      </c>
      <c r="AC66" s="58">
        <f t="shared" si="20"/>
        <v>2.7625471637547722E-2</v>
      </c>
      <c r="AE66" s="58">
        <f>(('Female Inactive'!$K66+'Female Barely'!$K66+'Female Somewhat'!$K66+'Female Active'!$K66+'Female Highly'!$K66)*'Bowel Cancer Epi'!CQ109)/('Female Inactive'!$K66*'Bowel Cancer Epi'!$CS109+'Female Barely'!$K66*'Bowel Cancer Epi'!$CT109+'Female Somewhat'!$K66*'Bowel Cancer Epi'!$CU109+'Female Active'!$K66*'Bowel Cancer Epi'!$CV109+'Female Highly'!$K66*'Bowel Cancer Epi'!$CW109)</f>
        <v>7.4934759437431391E-4</v>
      </c>
      <c r="AF66" s="58">
        <f>(('Female Inactive'!$K66+'Female Barely'!$K66+'Female Somewhat'!$K66+'Female Active'!$K66+'Female Highly'!$K66)*'Bowel Cancer Epi'!CR109)/('Female Inactive'!$K66*'Bowel Cancer Epi'!$CS109+'Female Barely'!$K66*'Bowel Cancer Epi'!$CT109+'Female Somewhat'!$K66*'Bowel Cancer Epi'!$CU109+'Female Active'!$K66*'Bowel Cancer Epi'!$CV109+'Female Highly'!$K66*'Bowel Cancer Epi'!$CW109)</f>
        <v>5.3524828169593849E-4</v>
      </c>
      <c r="AG66" s="58">
        <f t="shared" si="25"/>
        <v>7.490669035817854E-4</v>
      </c>
      <c r="AH66" s="58">
        <f t="shared" si="25"/>
        <v>5.3510506188825246E-4</v>
      </c>
      <c r="AI66" s="58">
        <f t="shared" si="21"/>
        <v>3.3427946527648444E-3</v>
      </c>
      <c r="AK66" s="58">
        <f>(('Female Inactive'!$K66+'Female Barely'!$K66+'Female Somewhat'!$K66+'Female Active'!$K66+'Female Highly'!$K66)*'Breast Cancer Epi'!BE107)/('Female Inactive'!$K66*'Breast Cancer Epi'!$BG107+'Female Barely'!$K66*'Breast Cancer Epi'!$BH107+'Female Somewhat'!$K66*'Breast Cancer Epi'!$BI107+'Female Active'!$K66*'Breast Cancer Epi'!$BJ107+'Female Highly'!$K66*'Breast Cancer Epi'!$BK107)</f>
        <v>3.3687065191951898E-3</v>
      </c>
      <c r="AL66" s="58">
        <f>(('Female Inactive'!$K66+'Female Barely'!$K66+'Female Somewhat'!$K66+'Female Active'!$K66+'Female Highly'!$K66)*'Breast Cancer Epi'!BF107)/('Female Inactive'!$K66*'Breast Cancer Epi'!$BG107+'Female Barely'!$K66*'Breast Cancer Epi'!$BH107+'Female Somewhat'!$K66*'Breast Cancer Epi'!$BI107+'Female Active'!$K66*'Breast Cancer Epi'!$BJ107+'Female Highly'!$K66*'Breast Cancer Epi'!$BK107)</f>
        <v>1.2632649446981962E-3</v>
      </c>
      <c r="AM66" s="58">
        <f t="shared" si="26"/>
        <v>3.3630387934766581E-3</v>
      </c>
      <c r="AN66" s="58">
        <f t="shared" si="28"/>
        <v>1.2624673614263227E-3</v>
      </c>
      <c r="AO66" s="58">
        <f t="shared" si="22"/>
        <v>6.1177931298927214E-2</v>
      </c>
      <c r="AQ66" s="58">
        <f>(('Female Inactive'!$K66+'Female Barely'!$K66+'Female Somewhat'!$K66+'Female Active'!$K66+'Female Highly'!$K66)*'Uterine Cancer Epi'!AW89)/('Female Inactive'!$K66*'Uterine Cancer Epi'!$AY89+'Female Barely'!$K66*'Uterine Cancer Epi'!$AZ89+'Female Somewhat'!$K66*'Uterine Cancer Epi'!$BA89+'Female Active'!$K66*'Uterine Cancer Epi'!$BB89+'Female Highly'!$K66*'Uterine Cancer Epi'!$BC89)</f>
        <v>8.6342355698848018E-4</v>
      </c>
      <c r="AR66" s="58">
        <f>(('Female Inactive'!$K66+'Female Barely'!$K66+'Female Somewhat'!$K66+'Female Active'!$K66+'Female Highly'!$K66)*'Uterine Cancer Epi'!AX89)/('Female Inactive'!$K66*'Uterine Cancer Epi'!$AY89+'Female Barely'!$K66*'Uterine Cancer Epi'!$AZ89+'Female Somewhat'!$K66*'Uterine Cancer Epi'!$BA89+'Female Active'!$K66*'Uterine Cancer Epi'!$BB89+'Female Highly'!$K66*'Uterine Cancer Epi'!$BC89)</f>
        <v>2.1585588924712004E-4</v>
      </c>
      <c r="AS66" s="58">
        <f t="shared" si="27"/>
        <v>8.6305091412630652E-4</v>
      </c>
      <c r="AT66" s="58">
        <f t="shared" si="29"/>
        <v>2.1583259404078792E-4</v>
      </c>
      <c r="AU66" s="58">
        <f t="shared" si="23"/>
        <v>7.3731810903147638E-3</v>
      </c>
      <c r="AW66" s="58">
        <f>(('Female Inactive'!$K66+'Female Barely'!$K66+'Female Somewhat'!$K66+'Female Active'!$K66+'Female Highly'!$K66)*'Diabetes Epi'!BX119)/('Female Inactive'!$K66*'Diabetes Epi'!$BZ119+'Female Barely'!$K66*'Diabetes Epi'!$CA119+'Female Somewhat'!$K66*'Diabetes Epi'!$CB119+'Female Active'!$K66*'Diabetes Epi'!$CC119+'Female Highly'!$K66*'Diabetes Epi'!$CD119)</f>
        <v>1.2277285492018617E-2</v>
      </c>
      <c r="AX66" s="58">
        <f>(('Female Inactive'!$K66+'Female Barely'!$K66+'Female Somewhat'!$K66+'Female Active'!$K66+'Female Highly'!$K66)*'Diabetes Epi'!BY119)/('Female Inactive'!$K66*'Diabetes Epi'!$BZ119+'Female Barely'!$K66*'Diabetes Epi'!$CA119+'Female Somewhat'!$K66*'Diabetes Epi'!$CB119+'Female Active'!$K66*'Diabetes Epi'!$CC119+'Female Highly'!$K66*'Diabetes Epi'!$CD119)</f>
        <v>0</v>
      </c>
      <c r="AY66" s="58">
        <f t="shared" si="30"/>
        <v>1.2202227107575236E-2</v>
      </c>
      <c r="AZ66" s="58">
        <f t="shared" si="30"/>
        <v>0</v>
      </c>
      <c r="BA66" s="58">
        <f t="shared" si="24"/>
        <v>0.24756633327097302</v>
      </c>
    </row>
    <row r="67" spans="1:53">
      <c r="A67" s="58">
        <v>69</v>
      </c>
      <c r="B67" s="58">
        <f>'ACM Rates'!T80-(SUM(C67:H67))</f>
        <v>6.419489599935416E-3</v>
      </c>
      <c r="C67" s="58">
        <f t="shared" si="4"/>
        <v>0</v>
      </c>
      <c r="D67" s="58">
        <f t="shared" si="5"/>
        <v>9.6738161738000282E-4</v>
      </c>
      <c r="E67" s="58">
        <f t="shared" si="6"/>
        <v>0</v>
      </c>
      <c r="F67" s="58">
        <f t="shared" si="7"/>
        <v>5.3486147696744956E-4</v>
      </c>
      <c r="G67" s="58">
        <f t="shared" si="8"/>
        <v>1.2625874942529928E-3</v>
      </c>
      <c r="H67" s="58">
        <f t="shared" si="9"/>
        <v>2.1567981146413829E-4</v>
      </c>
      <c r="I67" s="58">
        <f t="shared" ref="I67:I98" si="31">B67+(SUM(C67:F67))</f>
        <v>7.9217326942828681E-3</v>
      </c>
      <c r="J67" s="58">
        <f t="shared" ref="J67:J98" si="32">1-EXP(-B67)</f>
        <v>6.3989286969342585E-3</v>
      </c>
      <c r="K67" s="58">
        <f t="shared" si="17"/>
        <v>9186.7482885997069</v>
      </c>
      <c r="L67" s="58">
        <f t="shared" si="18"/>
        <v>58.785347255432349</v>
      </c>
      <c r="M67" s="58">
        <f t="shared" si="10"/>
        <v>9157.3556149719916</v>
      </c>
      <c r="N67" s="58">
        <f t="shared" si="11"/>
        <v>169182.82479788872</v>
      </c>
      <c r="O67" s="58">
        <f t="shared" si="12"/>
        <v>18.415963895281219</v>
      </c>
      <c r="Q67" s="58">
        <f>'Quintile Functions'!$DU75</f>
        <v>12.789634063129478</v>
      </c>
      <c r="S67" s="58">
        <f>(('Female Inactive'!$K67+'Female Barely'!$K67+'Female Somewhat'!$K67+'Female Active'!$K67+'Female Highly'!$K67)*'MI Epi'!DE85)/('Female Inactive'!$K67*'MI Epi'!$DG85+'Female Barely'!$K67*'MI Epi'!$DH85+'Female Somewhat'!$K67*'MI Epi'!$DI85+'Female Active'!$K67*'MI Epi'!$DJ85+'Female Highly'!$K67*'MI Epi'!$DK85)</f>
        <v>1.7672487023805716E-3</v>
      </c>
      <c r="T67" s="58">
        <f>(('Female Inactive'!$K67+'Female Barely'!$K67+'Female Somewhat'!$K67+'Female Active'!$K67+'Female Highly'!$K67)*'MI Epi'!DF85)/('Female Inactive'!$K67*'MI Epi'!$DG85+'Female Barely'!$K67*'MI Epi'!$DH85+'Female Somewhat'!$K67*'MI Epi'!$DI85+'Female Active'!$K67*'MI Epi'!$DJ85+'Female Highly'!$K67*'MI Epi'!$DK85)</f>
        <v>0</v>
      </c>
      <c r="U67" s="58">
        <f t="shared" si="13"/>
        <v>1.7656880378886797E-3</v>
      </c>
      <c r="V67" s="58">
        <f t="shared" si="13"/>
        <v>0</v>
      </c>
      <c r="W67" s="58">
        <f t="shared" si="19"/>
        <v>2.0819664602364302E-2</v>
      </c>
      <c r="Y67" s="58">
        <f>(('Female Inactive'!$K67+'Female Barely'!$K67+'Female Somewhat'!$K67+'Female Active'!$K67+'Female Highly'!$K67)*'Stroke Epi'!CT93)/('Female Inactive'!$K67*'Stroke Epi'!$CV93+'Female Barely'!$K67*'Stroke Epi'!$CW93+'Female Somewhat'!$K67*'Stroke Epi'!$CX93+'Female Active'!$K67*'Stroke Epi'!$CY93+'Female Highly'!$K67*'Stroke Epi'!$CZ93)</f>
        <v>3.990449171692511E-3</v>
      </c>
      <c r="Z67" s="58">
        <f>(('Female Inactive'!$K67+'Female Barely'!$K67+'Female Somewhat'!$K67+'Female Active'!$K67+'Female Highly'!$K67)*'Stroke Epi'!CU93)/('Female Inactive'!$K67*'Stroke Epi'!$CV93+'Female Barely'!$K67*'Stroke Epi'!$CW93+'Female Somewhat'!$K67*'Stroke Epi'!$CX93+'Female Active'!$K67*'Stroke Epi'!$CY93+'Female Highly'!$K67*'Stroke Epi'!$CZ93)</f>
        <v>9.6738161738000282E-4</v>
      </c>
      <c r="AA67" s="58">
        <f t="shared" si="14"/>
        <v>3.9824979092821788E-3</v>
      </c>
      <c r="AB67" s="58">
        <f t="shared" si="14"/>
        <v>9.6691385463032464E-4</v>
      </c>
      <c r="AC67" s="58">
        <f t="shared" si="20"/>
        <v>3.056730869384949E-2</v>
      </c>
      <c r="AE67" s="58">
        <f>(('Female Inactive'!$K67+'Female Barely'!$K67+'Female Somewhat'!$K67+'Female Active'!$K67+'Female Highly'!$K67)*'Bowel Cancer Epi'!CQ110)/('Female Inactive'!$K67*'Bowel Cancer Epi'!$CS110+'Female Barely'!$K67*'Bowel Cancer Epi'!$CT110+'Female Somewhat'!$K67*'Bowel Cancer Epi'!$CU110+'Female Active'!$K67*'Bowel Cancer Epi'!$CV110+'Female Highly'!$K67*'Bowel Cancer Epi'!$CW110)</f>
        <v>7.4880606775442943E-4</v>
      </c>
      <c r="AF67" s="58">
        <f>(('Female Inactive'!$K67+'Female Barely'!$K67+'Female Somewhat'!$K67+'Female Active'!$K67+'Female Highly'!$K67)*'Bowel Cancer Epi'!CR110)/('Female Inactive'!$K67*'Bowel Cancer Epi'!$CS110+'Female Barely'!$K67*'Bowel Cancer Epi'!$CT110+'Female Somewhat'!$K67*'Bowel Cancer Epi'!$CU110+'Female Active'!$K67*'Bowel Cancer Epi'!$CV110+'Female Highly'!$K67*'Bowel Cancer Epi'!$CW110)</f>
        <v>5.3486147696744956E-4</v>
      </c>
      <c r="AG67" s="58">
        <f t="shared" si="25"/>
        <v>7.4852578245498957E-4</v>
      </c>
      <c r="AH67" s="58">
        <f t="shared" si="25"/>
        <v>5.3471846406616397E-4</v>
      </c>
      <c r="AI67" s="58">
        <f t="shared" si="21"/>
        <v>3.5561554343923256E-3</v>
      </c>
      <c r="AK67" s="58">
        <f>(('Female Inactive'!$K67+'Female Barely'!$K67+'Female Somewhat'!$K67+'Female Active'!$K67+'Female Highly'!$K67)*'Breast Cancer Epi'!BE108)/('Female Inactive'!$K67*'Breast Cancer Epi'!$BG108+'Female Barely'!$K67*'Breast Cancer Epi'!$BH108+'Female Somewhat'!$K67*'Breast Cancer Epi'!$BI108+'Female Active'!$K67*'Breast Cancer Epi'!$BJ108+'Female Highly'!$K67*'Breast Cancer Epi'!$BK108)</f>
        <v>3.3668999846746483E-3</v>
      </c>
      <c r="AL67" s="58">
        <f>(('Female Inactive'!$K67+'Female Barely'!$K67+'Female Somewhat'!$K67+'Female Active'!$K67+'Female Highly'!$K67)*'Breast Cancer Epi'!BF108)/('Female Inactive'!$K67*'Breast Cancer Epi'!$BG108+'Female Barely'!$K67*'Breast Cancer Epi'!$BH108+'Female Somewhat'!$K67*'Breast Cancer Epi'!$BI108+'Female Active'!$K67*'Breast Cancer Epi'!$BJ108+'Female Highly'!$K67*'Breast Cancer Epi'!$BK108)</f>
        <v>1.2625874942529928E-3</v>
      </c>
      <c r="AM67" s="58">
        <f t="shared" si="26"/>
        <v>3.3612383327755735E-3</v>
      </c>
      <c r="AN67" s="58">
        <f t="shared" si="28"/>
        <v>1.2617907660109617E-3</v>
      </c>
      <c r="AO67" s="58">
        <f t="shared" si="22"/>
        <v>6.3152486928254425E-2</v>
      </c>
      <c r="AQ67" s="58">
        <f>(('Female Inactive'!$K67+'Female Barely'!$K67+'Female Somewhat'!$K67+'Female Active'!$K67+'Female Highly'!$K67)*'Uterine Cancer Epi'!AW90)/('Female Inactive'!$K67*'Uterine Cancer Epi'!$AY90+'Female Barely'!$K67*'Uterine Cancer Epi'!$AZ90+'Female Somewhat'!$K67*'Uterine Cancer Epi'!$BA90+'Female Active'!$K67*'Uterine Cancer Epi'!$BB90+'Female Highly'!$K67*'Uterine Cancer Epi'!$BC90)</f>
        <v>8.6271924585655318E-4</v>
      </c>
      <c r="AR67" s="58">
        <f>(('Female Inactive'!$K67+'Female Barely'!$K67+'Female Somewhat'!$K67+'Female Active'!$K67+'Female Highly'!$K67)*'Uterine Cancer Epi'!AX90)/('Female Inactive'!$K67*'Uterine Cancer Epi'!$AY90+'Female Barely'!$K67*'Uterine Cancer Epi'!$AZ90+'Female Somewhat'!$K67*'Uterine Cancer Epi'!$BA90+'Female Active'!$K67*'Uterine Cancer Epi'!$BB90+'Female Highly'!$K67*'Uterine Cancer Epi'!$BC90)</f>
        <v>2.1567981146413829E-4</v>
      </c>
      <c r="AS67" s="58">
        <f t="shared" si="27"/>
        <v>8.6234721060296504E-4</v>
      </c>
      <c r="AT67" s="58">
        <f t="shared" si="29"/>
        <v>2.1565655424571339E-4</v>
      </c>
      <c r="AU67" s="58">
        <f t="shared" si="23"/>
        <v>8.015766043298617E-3</v>
      </c>
      <c r="AW67" s="58">
        <f>(('Female Inactive'!$K67+'Female Barely'!$K67+'Female Somewhat'!$K67+'Female Active'!$K67+'Female Highly'!$K67)*'Diabetes Epi'!BX120)/('Female Inactive'!$K67*'Diabetes Epi'!$BZ120+'Female Barely'!$K67*'Diabetes Epi'!$CA120+'Female Somewhat'!$K67*'Diabetes Epi'!$CB120+'Female Active'!$K67*'Diabetes Epi'!$CC120+'Female Highly'!$K67*'Diabetes Epi'!$CD120)</f>
        <v>1.2219919619610189E-2</v>
      </c>
      <c r="AX67" s="58">
        <f>(('Female Inactive'!$K67+'Female Barely'!$K67+'Female Somewhat'!$K67+'Female Active'!$K67+'Female Highly'!$K67)*'Diabetes Epi'!BY120)/('Female Inactive'!$K67*'Diabetes Epi'!$BZ120+'Female Barely'!$K67*'Diabetes Epi'!$CA120+'Female Somewhat'!$K67*'Diabetes Epi'!$CB120+'Female Active'!$K67*'Diabetes Epi'!$CC120+'Female Highly'!$K67*'Diabetes Epi'!$CD120)</f>
        <v>0</v>
      </c>
      <c r="AY67" s="58">
        <f t="shared" si="30"/>
        <v>1.2145559601195233E-2</v>
      </c>
      <c r="AZ67" s="58">
        <f t="shared" si="30"/>
        <v>0</v>
      </c>
      <c r="BA67" s="58">
        <f t="shared" si="24"/>
        <v>0.25674769975578621</v>
      </c>
    </row>
    <row r="68" spans="1:53">
      <c r="A68" s="58">
        <v>70</v>
      </c>
      <c r="B68" s="58">
        <f>'ACM Rates'!T81-(SUM(C68:H68))</f>
        <v>1.0775547064741141E-2</v>
      </c>
      <c r="C68" s="58">
        <f t="shared" ref="C68:C98" si="33">T68</f>
        <v>1.1759248559124162E-4</v>
      </c>
      <c r="D68" s="58">
        <f t="shared" ref="D68:D98" si="34">Z68</f>
        <v>1.9303979041742482E-3</v>
      </c>
      <c r="E68" s="58">
        <f t="shared" ref="E68:E98" si="35">AX68</f>
        <v>0</v>
      </c>
      <c r="F68" s="58">
        <f t="shared" ref="F68:F98" si="36">AF68</f>
        <v>8.551669848443084E-4</v>
      </c>
      <c r="G68" s="58">
        <f t="shared" ref="G68:G98" si="37">AL68</f>
        <v>1.9980366869197597E-3</v>
      </c>
      <c r="H68" s="58">
        <f t="shared" ref="H68:H98" si="38">AR68</f>
        <v>3.2325887372930119E-4</v>
      </c>
      <c r="I68" s="58">
        <f t="shared" si="31"/>
        <v>1.3678704439350939E-2</v>
      </c>
      <c r="J68" s="58">
        <f t="shared" si="32"/>
        <v>1.0717698826054778E-2</v>
      </c>
      <c r="K68" s="58">
        <f t="shared" si="17"/>
        <v>9127.9629413442744</v>
      </c>
      <c r="L68" s="58">
        <f t="shared" si="18"/>
        <v>97.830757700717044</v>
      </c>
      <c r="M68" s="58">
        <f t="shared" ref="M68:M98" si="39">0.5*(K68+K69)</f>
        <v>9079.0475624939172</v>
      </c>
      <c r="N68" s="58">
        <f t="shared" ref="N68:N98" si="40">SUM(M69:M162)</f>
        <v>160103.77723539484</v>
      </c>
      <c r="O68" s="58">
        <f t="shared" ref="O68:O98" si="41">N68/K68</f>
        <v>17.539924106201113</v>
      </c>
      <c r="Q68" s="58">
        <f>'Quintile Functions'!$DU76</f>
        <v>12.294938967599407</v>
      </c>
      <c r="S68" s="58">
        <f>(('Female Inactive'!$K68+'Female Barely'!$K68+'Female Somewhat'!$K68+'Female Active'!$K68+'Female Highly'!$K68)*'MI Epi'!DE86)/('Female Inactive'!$K68*'MI Epi'!$DG86+'Female Barely'!$K68*'MI Epi'!$DH86+'Female Somewhat'!$K68*'MI Epi'!$DI86+'Female Active'!$K68*'MI Epi'!$DJ86+'Female Highly'!$K68*'MI Epi'!$DK86)</f>
        <v>2.8222196541897982E-3</v>
      </c>
      <c r="T68" s="58">
        <f>(('Female Inactive'!$K68+'Female Barely'!$K68+'Female Somewhat'!$K68+'Female Active'!$K68+'Female Highly'!$K68)*'MI Epi'!DF86)/('Female Inactive'!$K68*'MI Epi'!$DG86+'Female Barely'!$K68*'MI Epi'!$DH86+'Female Somewhat'!$K68*'MI Epi'!$DI86+'Female Active'!$K68*'MI Epi'!$DJ86+'Female Highly'!$K68*'MI Epi'!$DK86)</f>
        <v>1.1759248559124162E-4</v>
      </c>
      <c r="U68" s="58">
        <f t="shared" ref="U68:V98" si="42">1-EXP(-S68)</f>
        <v>2.8182409361204863E-3</v>
      </c>
      <c r="V68" s="58">
        <f t="shared" si="42"/>
        <v>1.1758557186591911E-4</v>
      </c>
      <c r="W68" s="58">
        <f t="shared" si="19"/>
        <v>2.2548591607511732E-2</v>
      </c>
      <c r="Y68" s="58">
        <f>(('Female Inactive'!$K68+'Female Barely'!$K68+'Female Somewhat'!$K68+'Female Active'!$K68+'Female Highly'!$K68)*'Stroke Epi'!CT94)/('Female Inactive'!$K68*'Stroke Epi'!$CV94+'Female Barely'!$K68*'Stroke Epi'!$CW94+'Female Somewhat'!$K68*'Stroke Epi'!$CX94+'Female Active'!$K68*'Stroke Epi'!$CY94+'Female Highly'!$K68*'Stroke Epi'!$CZ94)</f>
        <v>6.1531433195554158E-3</v>
      </c>
      <c r="Z68" s="58">
        <f>(('Female Inactive'!$K68+'Female Barely'!$K68+'Female Somewhat'!$K68+'Female Active'!$K68+'Female Highly'!$K68)*'Stroke Epi'!CU94)/('Female Inactive'!$K68*'Stroke Epi'!$CV94+'Female Barely'!$K68*'Stroke Epi'!$CW94+'Female Somewhat'!$K68*'Stroke Epi'!$CX94+'Female Active'!$K68*'Stroke Epi'!$CY94+'Female Highly'!$K68*'Stroke Epi'!$CZ94)</f>
        <v>1.9303979041742482E-3</v>
      </c>
      <c r="AA68" s="58">
        <f t="shared" ref="AA68:AB98" si="43">1-EXP(-Y68)</f>
        <v>6.1342515010824883E-3</v>
      </c>
      <c r="AB68" s="58">
        <f t="shared" si="43"/>
        <v>1.9285358844790546E-3</v>
      </c>
      <c r="AC68" s="58">
        <f t="shared" si="20"/>
        <v>3.3493543877151193E-2</v>
      </c>
      <c r="AE68" s="58">
        <f>(('Female Inactive'!$K68+'Female Barely'!$K68+'Female Somewhat'!$K68+'Female Active'!$K68+'Female Highly'!$K68)*'Bowel Cancer Epi'!CQ111)/('Female Inactive'!$K68*'Bowel Cancer Epi'!$CS111+'Female Barely'!$K68*'Bowel Cancer Epi'!$CT111+'Female Somewhat'!$K68*'Bowel Cancer Epi'!$CU111+'Female Active'!$K68*'Bowel Cancer Epi'!$CV111+'Female Highly'!$K68*'Bowel Cancer Epi'!$CW111)</f>
        <v>9.6206285794984677E-4</v>
      </c>
      <c r="AF68" s="58">
        <f>(('Female Inactive'!$K68+'Female Barely'!$K68+'Female Somewhat'!$K68+'Female Active'!$K68+'Female Highly'!$K68)*'Bowel Cancer Epi'!CR111)/('Female Inactive'!$K68*'Bowel Cancer Epi'!$CS111+'Female Barely'!$K68*'Bowel Cancer Epi'!$CT111+'Female Somewhat'!$K68*'Bowel Cancer Epi'!$CU111+'Female Active'!$K68*'Bowel Cancer Epi'!$CV111+'Female Highly'!$K68*'Bowel Cancer Epi'!$CW111)</f>
        <v>8.551669848443084E-4</v>
      </c>
      <c r="AG68" s="58">
        <f t="shared" si="25"/>
        <v>9.6160022385149979E-4</v>
      </c>
      <c r="AH68" s="58">
        <f t="shared" si="25"/>
        <v>8.5480143376814866E-4</v>
      </c>
      <c r="AI68" s="58">
        <f t="shared" si="21"/>
        <v>3.7693164018290566E-3</v>
      </c>
      <c r="AK68" s="58">
        <f>(('Female Inactive'!$K68+'Female Barely'!$K68+'Female Somewhat'!$K68+'Female Active'!$K68+'Female Highly'!$K68)*'Breast Cancer Epi'!BE109)/('Female Inactive'!$K68*'Breast Cancer Epi'!$BG109+'Female Barely'!$K68*'Breast Cancer Epi'!$BH109+'Female Somewhat'!$K68*'Breast Cancer Epi'!$BI109+'Female Active'!$K68*'Breast Cancer Epi'!$BJ109+'Female Highly'!$K68*'Breast Cancer Epi'!$BK109)</f>
        <v>2.8393152919386059E-3</v>
      </c>
      <c r="AL68" s="58">
        <f>(('Female Inactive'!$K68+'Female Barely'!$K68+'Female Somewhat'!$K68+'Female Active'!$K68+'Female Highly'!$K68)*'Breast Cancer Epi'!BF109)/('Female Inactive'!$K68*'Breast Cancer Epi'!$BG109+'Female Barely'!$K68*'Breast Cancer Epi'!$BH109+'Female Somewhat'!$K68*'Breast Cancer Epi'!$BI109+'Female Active'!$K68*'Breast Cancer Epi'!$BJ109+'Female Highly'!$K68*'Breast Cancer Epi'!$BK109)</f>
        <v>1.9980366869197597E-3</v>
      </c>
      <c r="AM68" s="58">
        <f t="shared" si="26"/>
        <v>2.8352882485254138E-3</v>
      </c>
      <c r="AN68" s="58">
        <f t="shared" si="28"/>
        <v>1.9960419403654006E-3</v>
      </c>
      <c r="AO68" s="58">
        <f t="shared" si="22"/>
        <v>6.5121834064033379E-2</v>
      </c>
      <c r="AQ68" s="58">
        <f>(('Female Inactive'!$K68+'Female Barely'!$K68+'Female Somewhat'!$K68+'Female Active'!$K68+'Female Highly'!$K68)*'Uterine Cancer Epi'!AW91)/('Female Inactive'!$K68*'Uterine Cancer Epi'!$AY91+'Female Barely'!$K68*'Uterine Cancer Epi'!$AZ91+'Female Somewhat'!$K68*'Uterine Cancer Epi'!$BA91+'Female Active'!$K68*'Uterine Cancer Epi'!$BB91+'Female Highly'!$K68*'Uterine Cancer Epi'!$BC91)</f>
        <v>9.6977662118790363E-4</v>
      </c>
      <c r="AR68" s="58">
        <f>(('Female Inactive'!$K68+'Female Barely'!$K68+'Female Somewhat'!$K68+'Female Active'!$K68+'Female Highly'!$K68)*'Uterine Cancer Epi'!AX91)/('Female Inactive'!$K68*'Uterine Cancer Epi'!$AY91+'Female Barely'!$K68*'Uterine Cancer Epi'!$AZ91+'Female Somewhat'!$K68*'Uterine Cancer Epi'!$BA91+'Female Active'!$K68*'Uterine Cancer Epi'!$BB91+'Female Highly'!$K68*'Uterine Cancer Epi'!$BC91)</f>
        <v>3.2325887372930119E-4</v>
      </c>
      <c r="AS68" s="58">
        <f t="shared" si="27"/>
        <v>9.6930653981064374E-4</v>
      </c>
      <c r="AT68" s="58">
        <f t="shared" si="29"/>
        <v>3.2320663120899429E-4</v>
      </c>
      <c r="AU68" s="58">
        <f t="shared" si="23"/>
        <v>8.6574113536688029E-3</v>
      </c>
      <c r="AW68" s="58">
        <f>(('Female Inactive'!$K68+'Female Barely'!$K68+'Female Somewhat'!$K68+'Female Active'!$K68+'Female Highly'!$K68)*'Diabetes Epi'!BX121)/('Female Inactive'!$K68*'Diabetes Epi'!$BZ121+'Female Barely'!$K68*'Diabetes Epi'!$CA121+'Female Somewhat'!$K68*'Diabetes Epi'!$CB121+'Female Active'!$K68*'Diabetes Epi'!$CC121+'Female Highly'!$K68*'Diabetes Epi'!$CD121)</f>
        <v>1.3561962729059135E-2</v>
      </c>
      <c r="AX68" s="58">
        <f>(('Female Inactive'!$K68+'Female Barely'!$K68+'Female Somewhat'!$K68+'Female Active'!$K68+'Female Highly'!$K68)*'Diabetes Epi'!BY121)/('Female Inactive'!$K68*'Diabetes Epi'!$BZ121+'Female Barely'!$K68*'Diabetes Epi'!$CA121+'Female Somewhat'!$K68*'Diabetes Epi'!$CB121+'Female Active'!$K68*'Diabetes Epi'!$CC121+'Female Highly'!$K68*'Diabetes Epi'!$CD121)</f>
        <v>0</v>
      </c>
      <c r="AY68" s="58">
        <f t="shared" si="30"/>
        <v>1.3470413641605727E-2</v>
      </c>
      <c r="AZ68" s="58">
        <f t="shared" si="30"/>
        <v>0</v>
      </c>
      <c r="BA68" s="58">
        <f t="shared" si="24"/>
        <v>0.26577491486712779</v>
      </c>
    </row>
    <row r="69" spans="1:53">
      <c r="A69" s="58">
        <v>71</v>
      </c>
      <c r="B69" s="58">
        <f>'ACM Rates'!T82-(SUM(C69:H69))</f>
        <v>1.07820277133726E-2</v>
      </c>
      <c r="C69" s="58">
        <f t="shared" si="33"/>
        <v>1.1736991257614561E-4</v>
      </c>
      <c r="D69" s="58">
        <f t="shared" si="34"/>
        <v>1.9260666275282819E-3</v>
      </c>
      <c r="E69" s="58">
        <f t="shared" si="35"/>
        <v>0</v>
      </c>
      <c r="F69" s="58">
        <f t="shared" si="36"/>
        <v>8.5455755467487443E-4</v>
      </c>
      <c r="G69" s="58">
        <f t="shared" si="37"/>
        <v>1.9969792539735365E-3</v>
      </c>
      <c r="H69" s="58">
        <f t="shared" si="38"/>
        <v>3.2299893787456367E-4</v>
      </c>
      <c r="I69" s="58">
        <f t="shared" si="31"/>
        <v>1.3680021808151902E-2</v>
      </c>
      <c r="J69" s="58">
        <f t="shared" si="32"/>
        <v>1.0724109996271713E-2</v>
      </c>
      <c r="K69" s="58">
        <f t="shared" ref="K69:K98" si="44">K68-L68</f>
        <v>9030.1321836435582</v>
      </c>
      <c r="L69" s="58">
        <f t="shared" ref="L69:L98" si="45">K69*J69</f>
        <v>96.8401308182668</v>
      </c>
      <c r="M69" s="58">
        <f t="shared" si="39"/>
        <v>8981.7121182344235</v>
      </c>
      <c r="N69" s="58">
        <f t="shared" si="40"/>
        <v>151122.06511716038</v>
      </c>
      <c r="O69" s="58">
        <f t="shared" si="41"/>
        <v>16.735310407846576</v>
      </c>
      <c r="Q69" s="58">
        <f>'Quintile Functions'!$DU77</f>
        <v>11.819378370862152</v>
      </c>
      <c r="S69" s="58">
        <f>(('Female Inactive'!$K69+'Female Barely'!$K69+'Female Somewhat'!$K69+'Female Active'!$K69+'Female Highly'!$K69)*'MI Epi'!DE87)/('Female Inactive'!$K69*'MI Epi'!$DG87+'Female Barely'!$K69*'MI Epi'!$DH87+'Female Somewhat'!$K69*'MI Epi'!$DI87+'Female Active'!$K69*'MI Epi'!$DJ87+'Female Highly'!$K69*'MI Epi'!$DK87)</f>
        <v>2.8168779018274944E-3</v>
      </c>
      <c r="T69" s="58">
        <f>(('Female Inactive'!$K69+'Female Barely'!$K69+'Female Somewhat'!$K69+'Female Active'!$K69+'Female Highly'!$K69)*'MI Epi'!DF87)/('Female Inactive'!$K69*'MI Epi'!$DG87+'Female Barely'!$K69*'MI Epi'!$DH87+'Female Somewhat'!$K69*'MI Epi'!$DI87+'Female Active'!$K69*'MI Epi'!$DJ87+'Female Highly'!$K69*'MI Epi'!$DK87)</f>
        <v>1.1736991257614561E-4</v>
      </c>
      <c r="U69" s="58">
        <f t="shared" si="42"/>
        <v>2.8129142238763061E-3</v>
      </c>
      <c r="V69" s="58">
        <f t="shared" si="42"/>
        <v>1.1736302499743001E-4</v>
      </c>
      <c r="W69" s="58">
        <f t="shared" ref="W69:W98" si="46">((W68-V68+((1-W68)*U68))/(1-V68))</f>
        <v>2.5188661431005049E-2</v>
      </c>
      <c r="Y69" s="58">
        <f>(('Female Inactive'!$K69+'Female Barely'!$K69+'Female Somewhat'!$K69+'Female Active'!$K69+'Female Highly'!$K69)*'Stroke Epi'!CT95)/('Female Inactive'!$K69*'Stroke Epi'!$CV95+'Female Barely'!$K69*'Stroke Epi'!$CW95+'Female Somewhat'!$K69*'Stroke Epi'!$CX95+'Female Active'!$K69*'Stroke Epi'!$CY95+'Female Highly'!$K69*'Stroke Epi'!$CZ95)</f>
        <v>6.139337375246399E-3</v>
      </c>
      <c r="Z69" s="58">
        <f>(('Female Inactive'!$K69+'Female Barely'!$K69+'Female Somewhat'!$K69+'Female Active'!$K69+'Female Highly'!$K69)*'Stroke Epi'!CU95)/('Female Inactive'!$K69*'Stroke Epi'!$CV95+'Female Barely'!$K69*'Stroke Epi'!$CW95+'Female Somewhat'!$K69*'Stroke Epi'!$CX95+'Female Active'!$K69*'Stroke Epi'!$CY95+'Female Highly'!$K69*'Stroke Epi'!$CZ95)</f>
        <v>1.9260666275282819E-3</v>
      </c>
      <c r="AA69" s="58">
        <f t="shared" si="43"/>
        <v>6.1205301511901844E-3</v>
      </c>
      <c r="AB69" s="58">
        <f t="shared" si="43"/>
        <v>1.9242129514935868E-3</v>
      </c>
      <c r="AC69" s="58">
        <f t="shared" ref="AC69:AC98" si="47">((AC68-AB68+((1-AC68)*AA68))/(1-AB68))</f>
        <v>3.7566249532217821E-2</v>
      </c>
      <c r="AE69" s="58">
        <f>(('Female Inactive'!$K69+'Female Barely'!$K69+'Female Somewhat'!$K69+'Female Active'!$K69+'Female Highly'!$K69)*'Bowel Cancer Epi'!CQ112)/('Female Inactive'!$K69*'Bowel Cancer Epi'!$CS112+'Female Barely'!$K69*'Bowel Cancer Epi'!$CT112+'Female Somewhat'!$K69*'Bowel Cancer Epi'!$CU112+'Female Active'!$K69*'Bowel Cancer Epi'!$CV112+'Female Highly'!$K69*'Bowel Cancer Epi'!$CW112)</f>
        <v>9.6137724900923361E-4</v>
      </c>
      <c r="AF69" s="58">
        <f>(('Female Inactive'!$K69+'Female Barely'!$K69+'Female Somewhat'!$K69+'Female Active'!$K69+'Female Highly'!$K69)*'Bowel Cancer Epi'!CR112)/('Female Inactive'!$K69*'Bowel Cancer Epi'!$CS112+'Female Barely'!$K69*'Bowel Cancer Epi'!$CT112+'Female Somewhat'!$K69*'Bowel Cancer Epi'!$CU112+'Female Active'!$K69*'Bowel Cancer Epi'!$CV112+'Female Highly'!$K69*'Bowel Cancer Epi'!$CW112)</f>
        <v>8.5455755467487443E-4</v>
      </c>
      <c r="AG69" s="58">
        <f t="shared" si="25"/>
        <v>9.6091527395769649E-4</v>
      </c>
      <c r="AH69" s="58">
        <f t="shared" si="25"/>
        <v>8.5419252435492421E-4</v>
      </c>
      <c r="AI69" s="58">
        <f t="shared" ref="AI69:AI98" si="48">((AI68-AH68+((1-AI68)*AG68))/(1-AH68))</f>
        <v>3.8758036589413088E-3</v>
      </c>
      <c r="AK69" s="58">
        <f>(('Female Inactive'!$K69+'Female Barely'!$K69+'Female Somewhat'!$K69+'Female Active'!$K69+'Female Highly'!$K69)*'Breast Cancer Epi'!BE110)/('Female Inactive'!$K69*'Breast Cancer Epi'!$BG110+'Female Barely'!$K69*'Breast Cancer Epi'!$BH110+'Female Somewhat'!$K69*'Breast Cancer Epi'!$BI110+'Female Active'!$K69*'Breast Cancer Epi'!$BJ110+'Female Highly'!$K69*'Breast Cancer Epi'!$BK110)</f>
        <v>2.8378126240676572E-3</v>
      </c>
      <c r="AL69" s="58">
        <f>(('Female Inactive'!$K69+'Female Barely'!$K69+'Female Somewhat'!$K69+'Female Active'!$K69+'Female Highly'!$K69)*'Breast Cancer Epi'!BF110)/('Female Inactive'!$K69*'Breast Cancer Epi'!$BG110+'Female Barely'!$K69*'Breast Cancer Epi'!$BH110+'Female Somewhat'!$K69*'Breast Cancer Epi'!$BI110+'Female Active'!$K69*'Breast Cancer Epi'!$BJ110+'Female Highly'!$K69*'Breast Cancer Epi'!$BK110)</f>
        <v>1.9969792539735365E-3</v>
      </c>
      <c r="AM69" s="58">
        <f t="shared" si="26"/>
        <v>2.833789840025136E-3</v>
      </c>
      <c r="AN69" s="58">
        <f t="shared" si="28"/>
        <v>1.9949866175417164E-3</v>
      </c>
      <c r="AO69" s="58">
        <f t="shared" ref="AO69:AO98" si="49">((AO68-AN68+((1-AO68)*AM68))/(1-AN68))</f>
        <v>6.590799632622181E-2</v>
      </c>
      <c r="AQ69" s="58">
        <f>(('Female Inactive'!$K69+'Female Barely'!$K69+'Female Somewhat'!$K69+'Female Active'!$K69+'Female Highly'!$K69)*'Uterine Cancer Epi'!AW92)/('Female Inactive'!$K69*'Uterine Cancer Epi'!$AY92+'Female Barely'!$K69*'Uterine Cancer Epi'!$AZ92+'Female Somewhat'!$K69*'Uterine Cancer Epi'!$BA92+'Female Active'!$K69*'Uterine Cancer Epi'!$BB92+'Female Highly'!$K69*'Uterine Cancer Epi'!$BC92)</f>
        <v>9.6899681362369095E-4</v>
      </c>
      <c r="AR69" s="58">
        <f>(('Female Inactive'!$K69+'Female Barely'!$K69+'Female Somewhat'!$K69+'Female Active'!$K69+'Female Highly'!$K69)*'Uterine Cancer Epi'!AX92)/('Female Inactive'!$K69*'Uterine Cancer Epi'!$AY92+'Female Barely'!$K69*'Uterine Cancer Epi'!$AZ92+'Female Somewhat'!$K69*'Uterine Cancer Epi'!$BA92+'Female Active'!$K69*'Uterine Cancer Epi'!$BB92+'Female Highly'!$K69*'Uterine Cancer Epi'!$BC92)</f>
        <v>3.2299893787456367E-4</v>
      </c>
      <c r="AS69" s="58">
        <f t="shared" si="27"/>
        <v>9.6852748781528497E-4</v>
      </c>
      <c r="AT69" s="58">
        <f t="shared" si="29"/>
        <v>3.2294677933353277E-4</v>
      </c>
      <c r="AU69" s="58">
        <f t="shared" ref="AU69:AU98" si="50">((AU68-AT68+((1-AU68)*AS68))/(1-AT68))</f>
        <v>9.2981247924182279E-3</v>
      </c>
      <c r="AW69" s="58">
        <f>(('Female Inactive'!$K69+'Female Barely'!$K69+'Female Somewhat'!$K69+'Female Active'!$K69+'Female Highly'!$K69)*'Diabetes Epi'!BX122)/('Female Inactive'!$K69*'Diabetes Epi'!$BZ122+'Female Barely'!$K69*'Diabetes Epi'!$CA122+'Female Somewhat'!$K69*'Diabetes Epi'!$CB122+'Female Active'!$K69*'Diabetes Epi'!$CC122+'Female Highly'!$K69*'Diabetes Epi'!$CD122)</f>
        <v>1.3500293212804302E-2</v>
      </c>
      <c r="AX69" s="58">
        <f>(('Female Inactive'!$K69+'Female Barely'!$K69+'Female Somewhat'!$K69+'Female Active'!$K69+'Female Highly'!$K69)*'Diabetes Epi'!BY122)/('Female Inactive'!$K69*'Diabetes Epi'!$BZ122+'Female Barely'!$K69*'Diabetes Epi'!$CA122+'Female Somewhat'!$K69*'Diabetes Epi'!$CB122+'Female Active'!$K69*'Diabetes Epi'!$CC122+'Female Highly'!$K69*'Diabetes Epi'!$CD122)</f>
        <v>0</v>
      </c>
      <c r="AY69" s="58">
        <f t="shared" si="30"/>
        <v>1.3409572963255623E-2</v>
      </c>
      <c r="AZ69" s="58">
        <f t="shared" si="30"/>
        <v>0</v>
      </c>
      <c r="BA69" s="58">
        <f t="shared" ref="BA69:BA98" si="51">((BA68-AZ68+((1-BA68)*AY68))/(1-AZ68))</f>
        <v>0.27566523046991076</v>
      </c>
    </row>
    <row r="70" spans="1:53">
      <c r="A70" s="58">
        <v>72</v>
      </c>
      <c r="B70" s="58">
        <f>'ACM Rates'!T83-(SUM(C70:H70))</f>
        <v>1.0788410896012018E-2</v>
      </c>
      <c r="C70" s="58">
        <f t="shared" si="33"/>
        <v>1.171507786804903E-4</v>
      </c>
      <c r="D70" s="58">
        <f t="shared" si="34"/>
        <v>1.9218061802037196E-3</v>
      </c>
      <c r="E70" s="58">
        <f t="shared" si="35"/>
        <v>0</v>
      </c>
      <c r="F70" s="58">
        <f t="shared" si="36"/>
        <v>8.5395561303270608E-4</v>
      </c>
      <c r="G70" s="58">
        <f t="shared" si="37"/>
        <v>1.9959342699775486E-3</v>
      </c>
      <c r="H70" s="58">
        <f t="shared" si="38"/>
        <v>3.2274226209351794E-4</v>
      </c>
      <c r="I70" s="58">
        <f t="shared" si="31"/>
        <v>1.3681323467928934E-2</v>
      </c>
      <c r="J70" s="58">
        <f t="shared" si="32"/>
        <v>1.0730424704804453E-2</v>
      </c>
      <c r="K70" s="58">
        <f t="shared" si="44"/>
        <v>8933.2920528252907</v>
      </c>
      <c r="L70" s="58">
        <f t="shared" si="45"/>
        <v>95.85801773886979</v>
      </c>
      <c r="M70" s="58">
        <f t="shared" si="39"/>
        <v>8885.3630439558547</v>
      </c>
      <c r="N70" s="58">
        <f t="shared" si="40"/>
        <v>142236.70207320453</v>
      </c>
      <c r="O70" s="58">
        <f t="shared" si="41"/>
        <v>15.922092464022823</v>
      </c>
      <c r="Q70" s="58">
        <f>'Quintile Functions'!$DU78</f>
        <v>11.362212162398404</v>
      </c>
      <c r="S70" s="58">
        <f>(('Female Inactive'!$K70+'Female Barely'!$K70+'Female Somewhat'!$K70+'Female Active'!$K70+'Female Highly'!$K70)*'MI Epi'!DE88)/('Female Inactive'!$K70*'MI Epi'!$DG88+'Female Barely'!$K70*'MI Epi'!$DH88+'Female Somewhat'!$K70*'MI Epi'!$DI88+'Female Active'!$K70*'MI Epi'!$DJ88+'Female Highly'!$K70*'MI Epi'!$DK88)</f>
        <v>2.8116186883317671E-3</v>
      </c>
      <c r="T70" s="58">
        <f>(('Female Inactive'!$K70+'Female Barely'!$K70+'Female Somewhat'!$K70+'Female Active'!$K70+'Female Highly'!$K70)*'MI Epi'!DF88)/('Female Inactive'!$K70*'MI Epi'!$DG88+'Female Barely'!$K70*'MI Epi'!$DH88+'Female Somewhat'!$K70*'MI Epi'!$DI88+'Female Active'!$K70*'MI Epi'!$DJ88+'Female Highly'!$K70*'MI Epi'!$DK88)</f>
        <v>1.171507786804903E-4</v>
      </c>
      <c r="U70" s="58">
        <f t="shared" si="42"/>
        <v>2.807669790306333E-3</v>
      </c>
      <c r="V70" s="58">
        <f t="shared" si="42"/>
        <v>1.171439167959587E-4</v>
      </c>
      <c r="W70" s="58">
        <f t="shared" si="46"/>
        <v>2.7816623728970293E-2</v>
      </c>
      <c r="Y70" s="58">
        <f>(('Female Inactive'!$K70+'Female Barely'!$K70+'Female Somewhat'!$K70+'Female Active'!$K70+'Female Highly'!$K70)*'Stroke Epi'!CT96)/('Female Inactive'!$K70*'Stroke Epi'!$CV96+'Female Barely'!$K70*'Stroke Epi'!$CW96+'Female Somewhat'!$K70*'Stroke Epi'!$CX96+'Female Active'!$K70*'Stroke Epi'!$CY96+'Female Highly'!$K70*'Stroke Epi'!$CZ96)</f>
        <v>6.1257571993993563E-3</v>
      </c>
      <c r="Z70" s="58">
        <f>(('Female Inactive'!$K70+'Female Barely'!$K70+'Female Somewhat'!$K70+'Female Active'!$K70+'Female Highly'!$K70)*'Stroke Epi'!CU96)/('Female Inactive'!$K70*'Stroke Epi'!$CV96+'Female Barely'!$K70*'Stroke Epi'!$CW96+'Female Somewhat'!$K70*'Stroke Epi'!$CX96+'Female Active'!$K70*'Stroke Epi'!$CY96+'Female Highly'!$K70*'Stroke Epi'!$CZ96)</f>
        <v>1.9218061802037196E-3</v>
      </c>
      <c r="AA70" s="58">
        <f t="shared" si="43"/>
        <v>6.1070330015722263E-3</v>
      </c>
      <c r="AB70" s="58">
        <f t="shared" si="43"/>
        <v>1.9199606931187274E-3</v>
      </c>
      <c r="AC70" s="58">
        <f t="shared" si="47"/>
        <v>4.1612713090460794E-2</v>
      </c>
      <c r="AE70" s="58">
        <f>(('Female Inactive'!$K70+'Female Barely'!$K70+'Female Somewhat'!$K70+'Female Active'!$K70+'Female Highly'!$K70)*'Bowel Cancer Epi'!CQ113)/('Female Inactive'!$K70*'Bowel Cancer Epi'!$CS113+'Female Barely'!$K70*'Bowel Cancer Epi'!$CT113+'Female Somewhat'!$K70*'Bowel Cancer Epi'!$CU113+'Female Active'!$K70*'Bowel Cancer Epi'!$CV113+'Female Highly'!$K70*'Bowel Cancer Epi'!$CW113)</f>
        <v>9.6070006466179424E-4</v>
      </c>
      <c r="AF70" s="58">
        <f>(('Female Inactive'!$K70+'Female Barely'!$K70+'Female Somewhat'!$K70+'Female Active'!$K70+'Female Highly'!$K70)*'Bowel Cancer Epi'!CR113)/('Female Inactive'!$K70*'Bowel Cancer Epi'!$CS113+'Female Barely'!$K70*'Bowel Cancer Epi'!$CT113+'Female Somewhat'!$K70*'Bowel Cancer Epi'!$CU113+'Female Active'!$K70*'Bowel Cancer Epi'!$CV113+'Female Highly'!$K70*'Bowel Cancer Epi'!$CW113)</f>
        <v>8.5395561303270608E-4</v>
      </c>
      <c r="AG70" s="58">
        <f t="shared" si="25"/>
        <v>9.6023874009798504E-4</v>
      </c>
      <c r="AH70" s="58">
        <f t="shared" si="25"/>
        <v>8.5359109670579691E-4</v>
      </c>
      <c r="AI70" s="58">
        <f t="shared" si="48"/>
        <v>3.9822036582046402E-3</v>
      </c>
      <c r="AK70" s="58">
        <f>(('Female Inactive'!$K70+'Female Barely'!$K70+'Female Somewhat'!$K70+'Female Active'!$K70+'Female Highly'!$K70)*'Breast Cancer Epi'!BE111)/('Female Inactive'!$K70*'Breast Cancer Epi'!$BG111+'Female Barely'!$K70*'Breast Cancer Epi'!$BH111+'Female Somewhat'!$K70*'Breast Cancer Epi'!$BI111+'Female Active'!$K70*'Breast Cancer Epi'!$BJ111+'Female Highly'!$K70*'Breast Cancer Epi'!$BK111)</f>
        <v>2.8363276468102005E-3</v>
      </c>
      <c r="AL70" s="58">
        <f>(('Female Inactive'!$K70+'Female Barely'!$K70+'Female Somewhat'!$K70+'Female Active'!$K70+'Female Highly'!$K70)*'Breast Cancer Epi'!BF111)/('Female Inactive'!$K70*'Breast Cancer Epi'!$BG111+'Female Barely'!$K70*'Breast Cancer Epi'!$BH111+'Female Somewhat'!$K70*'Breast Cancer Epi'!$BI111+'Female Active'!$K70*'Breast Cancer Epi'!$BJ111+'Female Highly'!$K70*'Breast Cancer Epi'!$BK111)</f>
        <v>1.9959342699775486E-3</v>
      </c>
      <c r="AM70" s="58">
        <f t="shared" si="26"/>
        <v>2.8323090697817133E-3</v>
      </c>
      <c r="AN70" s="58">
        <f t="shared" si="28"/>
        <v>1.9939437177298736E-3</v>
      </c>
      <c r="AO70" s="58">
        <f t="shared" si="49"/>
        <v>6.6693081944301055E-2</v>
      </c>
      <c r="AQ70" s="58">
        <f>(('Female Inactive'!$K70+'Female Barely'!$K70+'Female Somewhat'!$K70+'Female Active'!$K70+'Female Highly'!$K70)*'Uterine Cancer Epi'!AW93)/('Female Inactive'!$K70*'Uterine Cancer Epi'!$AY93+'Female Barely'!$K70*'Uterine Cancer Epi'!$AZ93+'Female Somewhat'!$K70*'Uterine Cancer Epi'!$BA93+'Female Active'!$K70*'Uterine Cancer Epi'!$BB93+'Female Highly'!$K70*'Uterine Cancer Epi'!$BC93)</f>
        <v>9.6822678628055378E-4</v>
      </c>
      <c r="AR70" s="58">
        <f>(('Female Inactive'!$K70+'Female Barely'!$K70+'Female Somewhat'!$K70+'Female Active'!$K70+'Female Highly'!$K70)*'Uterine Cancer Epi'!AX93)/('Female Inactive'!$K70*'Uterine Cancer Epi'!$AY93+'Female Barely'!$K70*'Uterine Cancer Epi'!$AZ93+'Female Somewhat'!$K70*'Uterine Cancer Epi'!$BA93+'Female Active'!$K70*'Uterine Cancer Epi'!$BB93+'Female Highly'!$K70*'Uterine Cancer Epi'!$BC93)</f>
        <v>3.2274226209351794E-4</v>
      </c>
      <c r="AS70" s="58">
        <f t="shared" si="27"/>
        <v>9.6775820596861628E-4</v>
      </c>
      <c r="AT70" s="58">
        <f t="shared" si="29"/>
        <v>3.2269018641217784E-4</v>
      </c>
      <c r="AU70" s="58">
        <f t="shared" si="50"/>
        <v>9.93790942729624E-3</v>
      </c>
      <c r="AW70" s="58">
        <f>(('Female Inactive'!$K70+'Female Barely'!$K70+'Female Somewhat'!$K70+'Female Active'!$K70+'Female Highly'!$K70)*'Diabetes Epi'!BX123)/('Female Inactive'!$K70*'Diabetes Epi'!$BZ123+'Female Barely'!$K70*'Diabetes Epi'!$CA123+'Female Somewhat'!$K70*'Diabetes Epi'!$CB123+'Female Active'!$K70*'Diabetes Epi'!$CC123+'Female Highly'!$K70*'Diabetes Epi'!$CD123)</f>
        <v>1.3439978604463042E-2</v>
      </c>
      <c r="AX70" s="58">
        <f>(('Female Inactive'!$K70+'Female Barely'!$K70+'Female Somewhat'!$K70+'Female Active'!$K70+'Female Highly'!$K70)*'Diabetes Epi'!BY123)/('Female Inactive'!$K70*'Diabetes Epi'!$BZ123+'Female Barely'!$K70*'Diabetes Epi'!$CA123+'Female Somewhat'!$K70*'Diabetes Epi'!$CB123+'Female Active'!$K70*'Diabetes Epi'!$CC123+'Female Highly'!$K70*'Diabetes Epi'!$CD123)</f>
        <v>0</v>
      </c>
      <c r="AY70" s="58">
        <f t="shared" si="30"/>
        <v>1.3350065353484597E-2</v>
      </c>
      <c r="AZ70" s="58">
        <f t="shared" si="30"/>
        <v>0</v>
      </c>
      <c r="BA70" s="58">
        <f t="shared" si="51"/>
        <v>0.28537825041174741</v>
      </c>
    </row>
    <row r="71" spans="1:53">
      <c r="A71" s="58">
        <v>73</v>
      </c>
      <c r="B71" s="58">
        <f>'ACM Rates'!T84-(SUM(C71:H71))</f>
        <v>1.0794698530621391E-2</v>
      </c>
      <c r="C71" s="58">
        <f t="shared" si="33"/>
        <v>1.1693501515630631E-4</v>
      </c>
      <c r="D71" s="58">
        <f t="shared" si="34"/>
        <v>1.9176150404054079E-3</v>
      </c>
      <c r="E71" s="58">
        <f t="shared" si="35"/>
        <v>0</v>
      </c>
      <c r="F71" s="58">
        <f t="shared" si="36"/>
        <v>8.5336105098080981E-4</v>
      </c>
      <c r="G71" s="58">
        <f t="shared" si="37"/>
        <v>1.9949015653463707E-3</v>
      </c>
      <c r="H71" s="58">
        <f t="shared" si="38"/>
        <v>3.2248879748971528E-4</v>
      </c>
      <c r="I71" s="58">
        <f t="shared" si="31"/>
        <v>1.3682609637163914E-2</v>
      </c>
      <c r="J71" s="58">
        <f t="shared" si="32"/>
        <v>1.0736644850869004E-2</v>
      </c>
      <c r="K71" s="58">
        <f t="shared" si="44"/>
        <v>8837.4340350864204</v>
      </c>
      <c r="L71" s="58">
        <f t="shared" si="45"/>
        <v>94.884390627705102</v>
      </c>
      <c r="M71" s="58">
        <f t="shared" si="39"/>
        <v>8789.9918397725669</v>
      </c>
      <c r="N71" s="58">
        <f t="shared" si="40"/>
        <v>133446.71023343198</v>
      </c>
      <c r="O71" s="58">
        <f t="shared" si="41"/>
        <v>15.100164788061925</v>
      </c>
      <c r="Q71" s="58">
        <f>'Quintile Functions'!$DU79</f>
        <v>10.922728858703687</v>
      </c>
      <c r="S71" s="58">
        <f>(('Female Inactive'!$K71+'Female Barely'!$K71+'Female Somewhat'!$K71+'Female Active'!$K71+'Female Highly'!$K71)*'MI Epi'!DE89)/('Female Inactive'!$K71*'MI Epi'!$DG89+'Female Barely'!$K71*'MI Epi'!$DH89+'Female Somewhat'!$K71*'MI Epi'!$DI89+'Female Active'!$K71*'MI Epi'!$DJ89+'Female Highly'!$K71*'MI Epi'!$DK89)</f>
        <v>2.806440363751351E-3</v>
      </c>
      <c r="T71" s="58">
        <f>(('Female Inactive'!$K71+'Female Barely'!$K71+'Female Somewhat'!$K71+'Female Active'!$K71+'Female Highly'!$K71)*'MI Epi'!DF89)/('Female Inactive'!$K71*'MI Epi'!$DG89+'Female Barely'!$K71*'MI Epi'!$DH89+'Female Somewhat'!$K71*'MI Epi'!$DI89+'Female Active'!$K71*'MI Epi'!$DJ89+'Female Highly'!$K71*'MI Epi'!$DK89)</f>
        <v>1.1693501515630631E-4</v>
      </c>
      <c r="U71" s="58">
        <f t="shared" si="42"/>
        <v>2.8025059913814321E-3</v>
      </c>
      <c r="V71" s="58">
        <f t="shared" si="42"/>
        <v>1.16928178523934E-4</v>
      </c>
      <c r="W71" s="58">
        <f t="shared" si="46"/>
        <v>3.0432614704053295E-2</v>
      </c>
      <c r="Y71" s="58">
        <f>(('Female Inactive'!$K71+'Female Barely'!$K71+'Female Somewhat'!$K71+'Female Active'!$K71+'Female Highly'!$K71)*'Stroke Epi'!CT97)/('Female Inactive'!$K71*'Stroke Epi'!$CV97+'Female Barely'!$K71*'Stroke Epi'!$CW97+'Female Somewhat'!$K71*'Stroke Epi'!$CX97+'Female Active'!$K71*'Stroke Epi'!$CY97+'Female Highly'!$K71*'Stroke Epi'!$CZ97)</f>
        <v>6.112397941292238E-3</v>
      </c>
      <c r="Z71" s="58">
        <f>(('Female Inactive'!$K71+'Female Barely'!$K71+'Female Somewhat'!$K71+'Female Active'!$K71+'Female Highly'!$K71)*'Stroke Epi'!CU97)/('Female Inactive'!$K71*'Stroke Epi'!$CV97+'Female Barely'!$K71*'Stroke Epi'!$CW97+'Female Somewhat'!$K71*'Stroke Epi'!$CX97+'Female Active'!$K71*'Stroke Epi'!$CY97+'Female Highly'!$K71*'Stroke Epi'!$CZ97)</f>
        <v>1.9176150404054079E-3</v>
      </c>
      <c r="AA71" s="58">
        <f t="shared" si="43"/>
        <v>6.0937552402049455E-3</v>
      </c>
      <c r="AB71" s="58">
        <f t="shared" si="43"/>
        <v>1.915777591378065E-3</v>
      </c>
      <c r="AC71" s="58">
        <f t="shared" si="47"/>
        <v>4.5633269270082953E-2</v>
      </c>
      <c r="AE71" s="58">
        <f>(('Female Inactive'!$K71+'Female Barely'!$K71+'Female Somewhat'!$K71+'Female Active'!$K71+'Female Highly'!$K71)*'Bowel Cancer Epi'!CQ114)/('Female Inactive'!$K71*'Bowel Cancer Epi'!$CS114+'Female Barely'!$K71*'Bowel Cancer Epi'!$CT114+'Female Somewhat'!$K71*'Bowel Cancer Epi'!$CU114+'Female Active'!$K71*'Bowel Cancer Epi'!$CV114+'Female Highly'!$K71*'Bowel Cancer Epi'!$CW114)</f>
        <v>9.6003118235341088E-4</v>
      </c>
      <c r="AF71" s="58">
        <f>(('Female Inactive'!$K71+'Female Barely'!$K71+'Female Somewhat'!$K71+'Female Active'!$K71+'Female Highly'!$K71)*'Bowel Cancer Epi'!CR114)/('Female Inactive'!$K71*'Bowel Cancer Epi'!$CS114+'Female Barely'!$K71*'Bowel Cancer Epi'!$CT114+'Female Somewhat'!$K71*'Bowel Cancer Epi'!$CU114+'Female Active'!$K71*'Bowel Cancer Epi'!$CV114+'Female Highly'!$K71*'Bowel Cancer Epi'!$CW114)</f>
        <v>8.5336105098080981E-4</v>
      </c>
      <c r="AG71" s="58">
        <f t="shared" si="25"/>
        <v>9.5957049985284648E-4</v>
      </c>
      <c r="AH71" s="58">
        <f t="shared" si="25"/>
        <v>8.5299704199015558E-4</v>
      </c>
      <c r="AI71" s="58">
        <f t="shared" si="48"/>
        <v>4.0885173573882543E-3</v>
      </c>
      <c r="AK71" s="58">
        <f>(('Female Inactive'!$K71+'Female Barely'!$K71+'Female Somewhat'!$K71+'Female Active'!$K71+'Female Highly'!$K71)*'Breast Cancer Epi'!BE112)/('Female Inactive'!$K71*'Breast Cancer Epi'!$BG112+'Female Barely'!$K71*'Breast Cancer Epi'!$BH112+'Female Somewhat'!$K71*'Breast Cancer Epi'!$BI112+'Female Active'!$K71*'Breast Cancer Epi'!$BJ112+'Female Highly'!$K71*'Breast Cancer Epi'!$BK112)</f>
        <v>2.8348601191764216E-3</v>
      </c>
      <c r="AL71" s="58">
        <f>(('Female Inactive'!$K71+'Female Barely'!$K71+'Female Somewhat'!$K71+'Female Active'!$K71+'Female Highly'!$K71)*'Breast Cancer Epi'!BF112)/('Female Inactive'!$K71*'Breast Cancer Epi'!$BG112+'Female Barely'!$K71*'Breast Cancer Epi'!$BH112+'Female Somewhat'!$K71*'Breast Cancer Epi'!$BI112+'Female Active'!$K71*'Breast Cancer Epi'!$BJ112+'Female Highly'!$K71*'Breast Cancer Epi'!$BK112)</f>
        <v>1.9949015653463707E-3</v>
      </c>
      <c r="AM71" s="58">
        <f t="shared" si="26"/>
        <v>2.8308456975659757E-3</v>
      </c>
      <c r="AN71" s="58">
        <f t="shared" si="28"/>
        <v>1.9929130717214472E-3</v>
      </c>
      <c r="AO71" s="58">
        <f t="shared" si="49"/>
        <v>6.7477097409941567E-2</v>
      </c>
      <c r="AQ71" s="58">
        <f>(('Female Inactive'!$K71+'Female Barely'!$K71+'Female Somewhat'!$K71+'Female Active'!$K71+'Female Highly'!$K71)*'Uterine Cancer Epi'!AW94)/('Female Inactive'!$K71*'Uterine Cancer Epi'!$AY94+'Female Barely'!$K71*'Uterine Cancer Epi'!$AZ94+'Female Somewhat'!$K71*'Uterine Cancer Epi'!$BA94+'Female Active'!$K71*'Uterine Cancer Epi'!$BB94+'Female Highly'!$K71*'Uterine Cancer Epi'!$BC94)</f>
        <v>9.6746639246914577E-4</v>
      </c>
      <c r="AR71" s="58">
        <f>(('Female Inactive'!$K71+'Female Barely'!$K71+'Female Somewhat'!$K71+'Female Active'!$K71+'Female Highly'!$K71)*'Uterine Cancer Epi'!AX94)/('Female Inactive'!$K71*'Uterine Cancer Epi'!$AY94+'Female Barely'!$K71*'Uterine Cancer Epi'!$AZ94+'Female Somewhat'!$K71*'Uterine Cancer Epi'!$BA94+'Female Active'!$K71*'Uterine Cancer Epi'!$BB94+'Female Highly'!$K71*'Uterine Cancer Epi'!$BC94)</f>
        <v>3.2248879748971528E-4</v>
      </c>
      <c r="AS71" s="58">
        <f t="shared" si="27"/>
        <v>9.6699854774573435E-4</v>
      </c>
      <c r="AT71" s="58">
        <f t="shared" si="29"/>
        <v>3.2243680356680571E-4</v>
      </c>
      <c r="AU71" s="58">
        <f t="shared" si="50"/>
        <v>1.0576772974296956E-2</v>
      </c>
      <c r="AW71" s="58">
        <f>(('Female Inactive'!$K71+'Female Barely'!$K71+'Female Somewhat'!$K71+'Female Active'!$K71+'Female Highly'!$K71)*'Diabetes Epi'!BX124)/('Female Inactive'!$K71*'Diabetes Epi'!$BZ124+'Female Barely'!$K71*'Diabetes Epi'!$CA124+'Female Somewhat'!$K71*'Diabetes Epi'!$CB124+'Female Active'!$K71*'Diabetes Epi'!$CC124+'Female Highly'!$K71*'Diabetes Epi'!$CD124)</f>
        <v>1.3380977604273044E-2</v>
      </c>
      <c r="AX71" s="58">
        <f>(('Female Inactive'!$K71+'Female Barely'!$K71+'Female Somewhat'!$K71+'Female Active'!$K71+'Female Highly'!$K71)*'Diabetes Epi'!BY124)/('Female Inactive'!$K71*'Diabetes Epi'!$BZ124+'Female Barely'!$K71*'Diabetes Epi'!$CA124+'Female Somewhat'!$K71*'Diabetes Epi'!$CB124+'Female Active'!$K71*'Diabetes Epi'!$CC124+'Female Highly'!$K71*'Diabetes Epi'!$CD124)</f>
        <v>0</v>
      </c>
      <c r="AY71" s="58">
        <f t="shared" si="30"/>
        <v>1.3291850303146835E-2</v>
      </c>
      <c r="AZ71" s="58">
        <f t="shared" si="30"/>
        <v>0</v>
      </c>
      <c r="BA71" s="58">
        <f t="shared" si="51"/>
        <v>0.29491849747177207</v>
      </c>
    </row>
    <row r="72" spans="1:53">
      <c r="A72" s="58">
        <v>74</v>
      </c>
      <c r="B72" s="58">
        <f>'ACM Rates'!T85-(SUM(C72:H72))</f>
        <v>1.0800892485127738E-2</v>
      </c>
      <c r="C72" s="58">
        <f t="shared" si="33"/>
        <v>1.1672255503563854E-4</v>
      </c>
      <c r="D72" s="58">
        <f t="shared" si="34"/>
        <v>1.9134917288716833E-3</v>
      </c>
      <c r="E72" s="58">
        <f t="shared" si="35"/>
        <v>0</v>
      </c>
      <c r="F72" s="58">
        <f t="shared" si="36"/>
        <v>8.5277376155412329E-4</v>
      </c>
      <c r="G72" s="58">
        <f t="shared" si="37"/>
        <v>1.9938809733260621E-3</v>
      </c>
      <c r="H72" s="58">
        <f t="shared" si="38"/>
        <v>3.2223849608475593E-4</v>
      </c>
      <c r="I72" s="58">
        <f t="shared" si="31"/>
        <v>1.3683880530589183E-2</v>
      </c>
      <c r="J72" s="58">
        <f t="shared" si="32"/>
        <v>1.0742772284109026E-2</v>
      </c>
      <c r="K72" s="58">
        <f t="shared" si="44"/>
        <v>8742.5496444587152</v>
      </c>
      <c r="L72" s="58">
        <f t="shared" si="45"/>
        <v>93.919220012938297</v>
      </c>
      <c r="M72" s="58">
        <f t="shared" si="39"/>
        <v>8695.5900344522452</v>
      </c>
      <c r="N72" s="58">
        <f t="shared" si="40"/>
        <v>124751.12019897976</v>
      </c>
      <c r="O72" s="58">
        <f t="shared" si="41"/>
        <v>14.269420852308306</v>
      </c>
      <c r="Q72" s="58">
        <f>'Quintile Functions'!$DU80</f>
        <v>10.500244496013226</v>
      </c>
      <c r="S72" s="58">
        <f>(('Female Inactive'!$K72+'Female Barely'!$K72+'Female Somewhat'!$K72+'Female Active'!$K72+'Female Highly'!$K72)*'MI Epi'!DE90)/('Female Inactive'!$K72*'MI Epi'!$DG90+'Female Barely'!$K72*'MI Epi'!$DH90+'Female Somewhat'!$K72*'MI Epi'!$DI90+'Female Active'!$K72*'MI Epi'!$DJ90+'Female Highly'!$K72*'MI Epi'!$DK90)</f>
        <v>2.8013413208553247E-3</v>
      </c>
      <c r="T72" s="58">
        <f>(('Female Inactive'!$K72+'Female Barely'!$K72+'Female Somewhat'!$K72+'Female Active'!$K72+'Female Highly'!$K72)*'MI Epi'!DF90)/('Female Inactive'!$K72*'MI Epi'!$DG90+'Female Barely'!$K72*'MI Epi'!$DH90+'Female Somewhat'!$K72*'MI Epi'!$DI90+'Female Active'!$K72*'MI Epi'!$DJ90+'Female Highly'!$K72*'MI Epi'!$DK90)</f>
        <v>1.1672255503563854E-4</v>
      </c>
      <c r="U72" s="58">
        <f t="shared" si="42"/>
        <v>2.7974212256199893E-3</v>
      </c>
      <c r="V72" s="58">
        <f t="shared" si="42"/>
        <v>1.1671574322325018E-4</v>
      </c>
      <c r="W72" s="58">
        <f t="shared" si="46"/>
        <v>3.3036767860959576E-2</v>
      </c>
      <c r="Y72" s="58">
        <f>(('Female Inactive'!$K72+'Female Barely'!$K72+'Female Somewhat'!$K72+'Female Active'!$K72+'Female Highly'!$K72)*'Stroke Epi'!CT98)/('Female Inactive'!$K72*'Stroke Epi'!$CV98+'Female Barely'!$K72*'Stroke Epi'!$CW98+'Female Somewhat'!$K72*'Stroke Epi'!$CX98+'Female Active'!$K72*'Stroke Epi'!$CY98+'Female Highly'!$K72*'Stroke Epi'!$CZ98)</f>
        <v>6.0992548857784898E-3</v>
      </c>
      <c r="Z72" s="58">
        <f>(('Female Inactive'!$K72+'Female Barely'!$K72+'Female Somewhat'!$K72+'Female Active'!$K72+'Female Highly'!$K72)*'Stroke Epi'!CU98)/('Female Inactive'!$K72*'Stroke Epi'!$CV98+'Female Barely'!$K72*'Stroke Epi'!$CW98+'Female Somewhat'!$K72*'Stroke Epi'!$CX98+'Female Active'!$K72*'Stroke Epi'!$CY98+'Female Highly'!$K72*'Stroke Epi'!$CZ98)</f>
        <v>1.9134917288716833E-3</v>
      </c>
      <c r="AA72" s="58">
        <f t="shared" si="43"/>
        <v>6.0806921894106525E-3</v>
      </c>
      <c r="AB72" s="58">
        <f t="shared" si="43"/>
        <v>1.9116621707075954E-3</v>
      </c>
      <c r="AC72" s="58">
        <f t="shared" si="47"/>
        <v>4.9628245626037355E-2</v>
      </c>
      <c r="AE72" s="58">
        <f>(('Female Inactive'!$K72+'Female Barely'!$K72+'Female Somewhat'!$K72+'Female Active'!$K72+'Female Highly'!$K72)*'Bowel Cancer Epi'!CQ115)/('Female Inactive'!$K72*'Bowel Cancer Epi'!$CS115+'Female Barely'!$K72*'Bowel Cancer Epi'!$CT115+'Female Somewhat'!$K72*'Bowel Cancer Epi'!$CU115+'Female Active'!$K72*'Bowel Cancer Epi'!$CV115+'Female Highly'!$K72*'Bowel Cancer Epi'!$CW115)</f>
        <v>9.5937048174838855E-4</v>
      </c>
      <c r="AF72" s="58">
        <f>(('Female Inactive'!$K72+'Female Barely'!$K72+'Female Somewhat'!$K72+'Female Active'!$K72+'Female Highly'!$K72)*'Bowel Cancer Epi'!CR115)/('Female Inactive'!$K72*'Bowel Cancer Epi'!$CS115+'Female Barely'!$K72*'Bowel Cancer Epi'!$CT115+'Female Somewhat'!$K72*'Bowel Cancer Epi'!$CU115+'Female Active'!$K72*'Bowel Cancer Epi'!$CV115+'Female Highly'!$K72*'Bowel Cancer Epi'!$CW115)</f>
        <v>8.5277376155412329E-4</v>
      </c>
      <c r="AG72" s="58">
        <f t="shared" si="25"/>
        <v>9.5891043301854495E-4</v>
      </c>
      <c r="AH72" s="58">
        <f t="shared" si="25"/>
        <v>8.5241025334736875E-4</v>
      </c>
      <c r="AI72" s="58">
        <f t="shared" si="48"/>
        <v>4.1947457002808998E-3</v>
      </c>
      <c r="AK72" s="58">
        <f>(('Female Inactive'!$K72+'Female Barely'!$K72+'Female Somewhat'!$K72+'Female Active'!$K72+'Female Highly'!$K72)*'Breast Cancer Epi'!BE113)/('Female Inactive'!$K72*'Breast Cancer Epi'!$BG113+'Female Barely'!$K72*'Breast Cancer Epi'!$BH113+'Female Somewhat'!$K72*'Breast Cancer Epi'!$BI113+'Female Active'!$K72*'Breast Cancer Epi'!$BJ113+'Female Highly'!$K72*'Breast Cancer Epi'!$BK113)</f>
        <v>2.8334098042001933E-3</v>
      </c>
      <c r="AL72" s="58">
        <f>(('Female Inactive'!$K72+'Female Barely'!$K72+'Female Somewhat'!$K72+'Female Active'!$K72+'Female Highly'!$K72)*'Breast Cancer Epi'!BF113)/('Female Inactive'!$K72*'Breast Cancer Epi'!$BG113+'Female Barely'!$K72*'Breast Cancer Epi'!$BH113+'Female Somewhat'!$K72*'Breast Cancer Epi'!$BI113+'Female Active'!$K72*'Breast Cancer Epi'!$BJ113+'Female Highly'!$K72*'Breast Cancer Epi'!$BK113)</f>
        <v>1.9938809733260621E-3</v>
      </c>
      <c r="AM72" s="58">
        <f t="shared" si="26"/>
        <v>2.82939948715899E-3</v>
      </c>
      <c r="AN72" s="58">
        <f t="shared" si="28"/>
        <v>1.9918945131325305E-3</v>
      </c>
      <c r="AO72" s="58">
        <f t="shared" si="49"/>
        <v>6.8260049129084621E-2</v>
      </c>
      <c r="AQ72" s="58">
        <f>(('Female Inactive'!$K72+'Female Barely'!$K72+'Female Somewhat'!$K72+'Female Active'!$K72+'Female Highly'!$K72)*'Uterine Cancer Epi'!AW95)/('Female Inactive'!$K72*'Uterine Cancer Epi'!$AY95+'Female Barely'!$K72*'Uterine Cancer Epi'!$AZ95+'Female Somewhat'!$K72*'Uterine Cancer Epi'!$BA95+'Female Active'!$K72*'Uterine Cancer Epi'!$BB95+'Female Highly'!$K72*'Uterine Cancer Epi'!$BC95)</f>
        <v>9.6671548825426779E-4</v>
      </c>
      <c r="AR72" s="58">
        <f>(('Female Inactive'!$K72+'Female Barely'!$K72+'Female Somewhat'!$K72+'Female Active'!$K72+'Female Highly'!$K72)*'Uterine Cancer Epi'!AX95)/('Female Inactive'!$K72*'Uterine Cancer Epi'!$AY95+'Female Barely'!$K72*'Uterine Cancer Epi'!$AZ95+'Female Somewhat'!$K72*'Uterine Cancer Epi'!$BA95+'Female Active'!$K72*'Uterine Cancer Epi'!$BB95+'Female Highly'!$K72*'Uterine Cancer Epi'!$BC95)</f>
        <v>3.2223849608475593E-4</v>
      </c>
      <c r="AS72" s="58">
        <f t="shared" si="27"/>
        <v>9.6624836937242442E-4</v>
      </c>
      <c r="AT72" s="58">
        <f t="shared" si="29"/>
        <v>3.2218658283689194E-4</v>
      </c>
      <c r="AU72" s="58">
        <f t="shared" si="50"/>
        <v>1.1214723033817814E-2</v>
      </c>
      <c r="AW72" s="58">
        <f>(('Female Inactive'!$K72+'Female Barely'!$K72+'Female Somewhat'!$K72+'Female Active'!$K72+'Female Highly'!$K72)*'Diabetes Epi'!BX125)/('Female Inactive'!$K72*'Diabetes Epi'!$BZ125+'Female Barely'!$K72*'Diabetes Epi'!$CA125+'Female Somewhat'!$K72*'Diabetes Epi'!$CB125+'Female Active'!$K72*'Diabetes Epi'!$CC125+'Female Highly'!$K72*'Diabetes Epi'!$CD125)</f>
        <v>1.3323250565302402E-2</v>
      </c>
      <c r="AX72" s="58">
        <f>(('Female Inactive'!$K72+'Female Barely'!$K72+'Female Somewhat'!$K72+'Female Active'!$K72+'Female Highly'!$K72)*'Diabetes Epi'!BY125)/('Female Inactive'!$K72*'Diabetes Epi'!$BZ125+'Female Barely'!$K72*'Diabetes Epi'!$CA125+'Female Somewhat'!$K72*'Diabetes Epi'!$CB125+'Female Active'!$K72*'Diabetes Epi'!$CC125+'Female Highly'!$K72*'Diabetes Epi'!$CD125)</f>
        <v>0</v>
      </c>
      <c r="AY72" s="58">
        <f t="shared" si="30"/>
        <v>1.3234888919246401E-2</v>
      </c>
      <c r="AZ72" s="58">
        <f t="shared" si="30"/>
        <v>0</v>
      </c>
      <c r="BA72" s="58">
        <f t="shared" si="51"/>
        <v>0.30429033525489513</v>
      </c>
    </row>
    <row r="73" spans="1:53">
      <c r="A73" s="58">
        <v>75</v>
      </c>
      <c r="B73" s="58">
        <f>'ACM Rates'!T86-(SUM(C73:H73))</f>
        <v>1.877927759681576E-2</v>
      </c>
      <c r="C73" s="58">
        <f t="shared" si="33"/>
        <v>1.1651333307311335E-4</v>
      </c>
      <c r="D73" s="58">
        <f t="shared" si="34"/>
        <v>4.7735870184871469E-3</v>
      </c>
      <c r="E73" s="58">
        <f t="shared" si="35"/>
        <v>0</v>
      </c>
      <c r="F73" s="58">
        <f t="shared" si="36"/>
        <v>1.1717662546077182E-3</v>
      </c>
      <c r="G73" s="58">
        <f t="shared" si="37"/>
        <v>2.9368644862195932E-3</v>
      </c>
      <c r="H73" s="58">
        <f t="shared" si="38"/>
        <v>3.2199131079666731E-4</v>
      </c>
      <c r="I73" s="58">
        <f t="shared" si="31"/>
        <v>2.484114420298374E-2</v>
      </c>
      <c r="J73" s="58">
        <f t="shared" si="32"/>
        <v>1.8604045587912288E-2</v>
      </c>
      <c r="K73" s="58">
        <f t="shared" si="44"/>
        <v>8648.630424445777</v>
      </c>
      <c r="L73" s="58">
        <f t="shared" si="45"/>
        <v>160.89951468939444</v>
      </c>
      <c r="M73" s="58">
        <f t="shared" si="39"/>
        <v>8568.18066710108</v>
      </c>
      <c r="N73" s="58">
        <f t="shared" si="40"/>
        <v>116182.9395318787</v>
      </c>
      <c r="O73" s="58">
        <f t="shared" si="41"/>
        <v>13.433680690468856</v>
      </c>
      <c r="Q73" s="58">
        <f>'Quintile Functions'!$DU81</f>
        <v>10.094101565855508</v>
      </c>
      <c r="S73" s="58">
        <f>(('Female Inactive'!$K73+'Female Barely'!$K73+'Female Somewhat'!$K73+'Female Active'!$K73+'Female Highly'!$K73)*'MI Epi'!DE91)/('Female Inactive'!$K73*'MI Epi'!$DG91+'Female Barely'!$K73*'MI Epi'!$DH91+'Female Somewhat'!$K73*'MI Epi'!$DI91+'Female Active'!$K73*'MI Epi'!$DJ91+'Female Highly'!$K73*'MI Epi'!$DK91)</f>
        <v>4.4275066567783074E-3</v>
      </c>
      <c r="T73" s="58">
        <f>(('Female Inactive'!$K73+'Female Barely'!$K73+'Female Somewhat'!$K73+'Female Active'!$K73+'Female Highly'!$K73)*'MI Epi'!DF91)/('Female Inactive'!$K73*'MI Epi'!$DG91+'Female Barely'!$K73*'MI Epi'!$DH91+'Female Somewhat'!$K73*'MI Epi'!$DI91+'Female Active'!$K73*'MI Epi'!$DJ91+'Female Highly'!$K73*'MI Epi'!$DK91)</f>
        <v>1.1651333307311335E-4</v>
      </c>
      <c r="U73" s="58">
        <f t="shared" si="42"/>
        <v>4.417719698449063E-3</v>
      </c>
      <c r="V73" s="58">
        <f t="shared" si="42"/>
        <v>1.1650654565831253E-4</v>
      </c>
      <c r="W73" s="58">
        <f t="shared" si="46"/>
        <v>3.5629214077917748E-2</v>
      </c>
      <c r="Y73" s="58">
        <f>(('Female Inactive'!$K73+'Female Barely'!$K73+'Female Somewhat'!$K73+'Female Active'!$K73+'Female Highly'!$K73)*'Stroke Epi'!CT99)/('Female Inactive'!$K73*'Stroke Epi'!$CV99+'Female Barely'!$K73*'Stroke Epi'!$CW99+'Female Somewhat'!$K73*'Stroke Epi'!$CX99+'Female Active'!$K73*'Stroke Epi'!$CY99+'Female Highly'!$K73*'Stroke Epi'!$CZ99)</f>
        <v>9.7858533878986513E-3</v>
      </c>
      <c r="Z73" s="58">
        <f>(('Female Inactive'!$K73+'Female Barely'!$K73+'Female Somewhat'!$K73+'Female Active'!$K73+'Female Highly'!$K73)*'Stroke Epi'!CU99)/('Female Inactive'!$K73*'Stroke Epi'!$CV99+'Female Barely'!$K73*'Stroke Epi'!$CW99+'Female Somewhat'!$K73*'Stroke Epi'!$CX99+'Female Active'!$K73*'Stroke Epi'!$CY99+'Female Highly'!$K73*'Stroke Epi'!$CZ99)</f>
        <v>4.7735870184871469E-3</v>
      </c>
      <c r="AA73" s="58">
        <f t="shared" si="43"/>
        <v>9.7381277302679425E-3</v>
      </c>
      <c r="AB73" s="58">
        <f t="shared" si="43"/>
        <v>4.7622115597544257E-3</v>
      </c>
      <c r="AC73" s="58">
        <f t="shared" si="47"/>
        <v>5.35979627570176E-2</v>
      </c>
      <c r="AE73" s="58">
        <f>(('Female Inactive'!$K73+'Female Barely'!$K73+'Female Somewhat'!$K73+'Female Active'!$K73+'Female Highly'!$K73)*'Bowel Cancer Epi'!CQ116)/('Female Inactive'!$K73*'Bowel Cancer Epi'!$CS116+'Female Barely'!$K73*'Bowel Cancer Epi'!$CT116+'Female Somewhat'!$K73*'Bowel Cancer Epi'!$CU116+'Female Active'!$K73*'Bowel Cancer Epi'!$CV116+'Female Highly'!$K73*'Bowel Cancer Epi'!$CW116)</f>
        <v>1.278290459572056E-3</v>
      </c>
      <c r="AF73" s="58">
        <f>(('Female Inactive'!$K73+'Female Barely'!$K73+'Female Somewhat'!$K73+'Female Active'!$K73+'Female Highly'!$K73)*'Bowel Cancer Epi'!CR116)/('Female Inactive'!$K73*'Bowel Cancer Epi'!$CS116+'Female Barely'!$K73*'Bowel Cancer Epi'!$CT116+'Female Somewhat'!$K73*'Bowel Cancer Epi'!$CU116+'Female Active'!$K73*'Bowel Cancer Epi'!$CV116+'Female Highly'!$K73*'Bowel Cancer Epi'!$CW116)</f>
        <v>1.1717662546077182E-3</v>
      </c>
      <c r="AG73" s="58">
        <f t="shared" ref="AG73:AH98" si="52">1-EXP(-AE73)</f>
        <v>1.2774737943380687E-3</v>
      </c>
      <c r="AH73" s="58">
        <f t="shared" si="52"/>
        <v>1.1710800045977576E-3</v>
      </c>
      <c r="AI73" s="58">
        <f t="shared" si="48"/>
        <v>4.3008896169442149E-3</v>
      </c>
      <c r="AK73" s="58">
        <f>(('Female Inactive'!$K73+'Female Barely'!$K73+'Female Somewhat'!$K73+'Female Active'!$K73+'Female Highly'!$K73)*'Breast Cancer Epi'!BE114)/('Female Inactive'!$K73*'Breast Cancer Epi'!$BG114+'Female Barely'!$K73*'Breast Cancer Epi'!$BH114+'Female Somewhat'!$K73*'Breast Cancer Epi'!$BI114+'Female Active'!$K73*'Breast Cancer Epi'!$BJ114+'Female Highly'!$K73*'Breast Cancer Epi'!$BK114)</f>
        <v>1.9928723299347238E-3</v>
      </c>
      <c r="AL73" s="58">
        <f>(('Female Inactive'!$K73+'Female Barely'!$K73+'Female Somewhat'!$K73+'Female Active'!$K73+'Female Highly'!$K73)*'Breast Cancer Epi'!BF114)/('Female Inactive'!$K73*'Breast Cancer Epi'!$BG114+'Female Barely'!$K73*'Breast Cancer Epi'!$BH114+'Female Somewhat'!$K73*'Breast Cancer Epi'!$BI114+'Female Active'!$K73*'Breast Cancer Epi'!$BJ114+'Female Highly'!$K73*'Breast Cancer Epi'!$BK114)</f>
        <v>2.9368644862195932E-3</v>
      </c>
      <c r="AM73" s="58">
        <f t="shared" ref="AM73:AM98" si="53">1-EXP(-AK73)</f>
        <v>1.9908878783447825E-3</v>
      </c>
      <c r="AN73" s="58">
        <f t="shared" si="28"/>
        <v>2.9325561184438964E-3</v>
      </c>
      <c r="AO73" s="58">
        <f t="shared" si="49"/>
        <v>6.9041943423392871E-2</v>
      </c>
      <c r="AQ73" s="58">
        <f>(('Female Inactive'!$K73+'Female Barely'!$K73+'Female Somewhat'!$K73+'Female Active'!$K73+'Female Highly'!$K73)*'Uterine Cancer Epi'!AW96)/('Female Inactive'!$K73*'Uterine Cancer Epi'!$AY96+'Female Barely'!$K73*'Uterine Cancer Epi'!$AZ96+'Female Somewhat'!$K73*'Uterine Cancer Epi'!$BA96+'Female Active'!$K73*'Uterine Cancer Epi'!$BB96+'Female Highly'!$K73*'Uterine Cancer Epi'!$BC96)</f>
        <v>9.6597393239000197E-4</v>
      </c>
      <c r="AR73" s="58">
        <f>(('Female Inactive'!$K73+'Female Barely'!$K73+'Female Somewhat'!$K73+'Female Active'!$K73+'Female Highly'!$K73)*'Uterine Cancer Epi'!AX96)/('Female Inactive'!$K73*'Uterine Cancer Epi'!$AY96+'Female Barely'!$K73*'Uterine Cancer Epi'!$AZ96+'Female Somewhat'!$K73*'Uterine Cancer Epi'!$BA96+'Female Active'!$K73*'Uterine Cancer Epi'!$BB96+'Female Highly'!$K73*'Uterine Cancer Epi'!$BC96)</f>
        <v>3.2199131079666731E-4</v>
      </c>
      <c r="AS73" s="58">
        <f t="shared" ref="AS73:AS98" si="54">1-EXP(-AQ73)</f>
        <v>9.6550752976065635E-4</v>
      </c>
      <c r="AT73" s="58">
        <f t="shared" si="29"/>
        <v>3.2193947715808413E-4</v>
      </c>
      <c r="AU73" s="58">
        <f t="shared" si="50"/>
        <v>1.1851767092849181E-2</v>
      </c>
      <c r="AW73" s="58">
        <f>(('Female Inactive'!$K73+'Female Barely'!$K73+'Female Somewhat'!$K73+'Female Active'!$K73+'Female Highly'!$K73)*'Diabetes Epi'!BX126)/('Female Inactive'!$K73*'Diabetes Epi'!$BZ126+'Female Barely'!$K73*'Diabetes Epi'!$CA126+'Female Somewhat'!$K73*'Diabetes Epi'!$CB126+'Female Active'!$K73*'Diabetes Epi'!$CC126+'Female Highly'!$K73*'Diabetes Epi'!$CD126)</f>
        <v>1.2993217980367924E-2</v>
      </c>
      <c r="AX73" s="58">
        <f>(('Female Inactive'!$K73+'Female Barely'!$K73+'Female Somewhat'!$K73+'Female Active'!$K73+'Female Highly'!$K73)*'Diabetes Epi'!BY126)/('Female Inactive'!$K73*'Diabetes Epi'!$BZ126+'Female Barely'!$K73*'Diabetes Epi'!$CA126+'Female Somewhat'!$K73*'Diabetes Epi'!$CB126+'Female Active'!$K73*'Diabetes Epi'!$CC126+'Female Highly'!$K73*'Diabetes Epi'!$CD126)</f>
        <v>0</v>
      </c>
      <c r="AY73" s="58">
        <f t="shared" si="30"/>
        <v>1.2909170533029313E-2</v>
      </c>
      <c r="AZ73" s="58">
        <f t="shared" si="30"/>
        <v>0</v>
      </c>
      <c r="BA73" s="58">
        <f t="shared" si="51"/>
        <v>0.31349797538784274</v>
      </c>
    </row>
    <row r="74" spans="1:53">
      <c r="A74" s="58">
        <v>76</v>
      </c>
      <c r="B74" s="58">
        <f>'ACM Rates'!T87-(SUM(C74:H74))</f>
        <v>1.8792198633777638E-2</v>
      </c>
      <c r="C74" s="58">
        <f t="shared" si="33"/>
        <v>1.1630348897440314E-4</v>
      </c>
      <c r="D74" s="58">
        <f t="shared" si="34"/>
        <v>4.7634251550736821E-3</v>
      </c>
      <c r="E74" s="58">
        <f t="shared" si="35"/>
        <v>0</v>
      </c>
      <c r="F74" s="58">
        <f t="shared" si="36"/>
        <v>1.1709631751690012E-3</v>
      </c>
      <c r="G74" s="58">
        <f t="shared" si="37"/>
        <v>2.935367020589834E-3</v>
      </c>
      <c r="H74" s="58">
        <f t="shared" si="38"/>
        <v>3.2174252641544121E-4</v>
      </c>
      <c r="I74" s="58">
        <f t="shared" si="31"/>
        <v>2.4842890452994724E-2</v>
      </c>
      <c r="J74" s="58">
        <f t="shared" si="32"/>
        <v>1.8616726159390251E-2</v>
      </c>
      <c r="K74" s="58">
        <f t="shared" si="44"/>
        <v>8487.730909756383</v>
      </c>
      <c r="L74" s="58">
        <f t="shared" si="45"/>
        <v>158.01376206152688</v>
      </c>
      <c r="M74" s="58">
        <f t="shared" si="39"/>
        <v>8408.7240287256209</v>
      </c>
      <c r="N74" s="58">
        <f t="shared" si="40"/>
        <v>107774.21550315306</v>
      </c>
      <c r="O74" s="58">
        <f t="shared" si="41"/>
        <v>12.697647539611552</v>
      </c>
      <c r="Q74" s="58">
        <f>'Quintile Functions'!$DU82</f>
        <v>9.703667991777996</v>
      </c>
      <c r="S74" s="58">
        <f>(('Female Inactive'!$K74+'Female Barely'!$K74+'Female Somewhat'!$K74+'Female Active'!$K74+'Female Highly'!$K74)*'MI Epi'!DE92)/('Female Inactive'!$K74*'MI Epi'!$DG92+'Female Barely'!$K74*'MI Epi'!$DH92+'Female Somewhat'!$K74*'MI Epi'!$DI92+'Female Active'!$K74*'MI Epi'!$DJ92+'Female Highly'!$K74*'MI Epi'!$DK92)</f>
        <v>4.4195325810273195E-3</v>
      </c>
      <c r="T74" s="58">
        <f>(('Female Inactive'!$K74+'Female Barely'!$K74+'Female Somewhat'!$K74+'Female Active'!$K74+'Female Highly'!$K74)*'MI Epi'!DF92)/('Female Inactive'!$K74*'MI Epi'!$DG92+'Female Barely'!$K74*'MI Epi'!$DH92+'Female Somewhat'!$K74*'MI Epi'!$DI92+'Female Active'!$K74*'MI Epi'!$DJ92+'Female Highly'!$K74*'MI Epi'!$DK92)</f>
        <v>1.1630348897440314E-4</v>
      </c>
      <c r="U74" s="58">
        <f t="shared" si="42"/>
        <v>4.4097808182770315E-3</v>
      </c>
      <c r="V74" s="58">
        <f t="shared" si="42"/>
        <v>1.1629672598578722E-4</v>
      </c>
      <c r="W74" s="58">
        <f t="shared" si="46"/>
        <v>3.9777661707796168E-2</v>
      </c>
      <c r="Y74" s="58">
        <f>(('Female Inactive'!$K74+'Female Barely'!$K74+'Female Somewhat'!$K74+'Female Active'!$K74+'Female Highly'!$K74)*'Stroke Epi'!CT100)/('Female Inactive'!$K74*'Stroke Epi'!$CV100+'Female Barely'!$K74*'Stroke Epi'!$CW100+'Female Somewhat'!$K74*'Stroke Epi'!$CX100+'Female Active'!$K74*'Stroke Epi'!$CY100+'Female Highly'!$K74*'Stroke Epi'!$CZ100)</f>
        <v>9.7650215679010478E-3</v>
      </c>
      <c r="Z74" s="58">
        <f>(('Female Inactive'!$K74+'Female Barely'!$K74+'Female Somewhat'!$K74+'Female Active'!$K74+'Female Highly'!$K74)*'Stroke Epi'!CU100)/('Female Inactive'!$K74*'Stroke Epi'!$CV100+'Female Barely'!$K74*'Stroke Epi'!$CW100+'Female Somewhat'!$K74*'Stroke Epi'!$CX100+'Female Active'!$K74*'Stroke Epi'!$CY100+'Female Highly'!$K74*'Stroke Epi'!$CZ100)</f>
        <v>4.7634251550736821E-3</v>
      </c>
      <c r="AA74" s="58">
        <f t="shared" si="43"/>
        <v>9.7174985583234896E-3</v>
      </c>
      <c r="AB74" s="58">
        <f t="shared" si="43"/>
        <v>4.7520980378983335E-3</v>
      </c>
      <c r="AC74" s="58">
        <f t="shared" si="47"/>
        <v>5.8329713556296091E-2</v>
      </c>
      <c r="AE74" s="58">
        <f>(('Female Inactive'!$K74+'Female Barely'!$K74+'Female Somewhat'!$K74+'Female Active'!$K74+'Female Highly'!$K74)*'Bowel Cancer Epi'!CQ117)/('Female Inactive'!$K74*'Bowel Cancer Epi'!$CS117+'Female Barely'!$K74*'Bowel Cancer Epi'!$CT117+'Female Somewhat'!$K74*'Bowel Cancer Epi'!$CU117+'Female Active'!$K74*'Bowel Cancer Epi'!$CV117+'Female Highly'!$K74*'Bowel Cancer Epi'!$CW117)</f>
        <v>1.2774143729116375E-3</v>
      </c>
      <c r="AF74" s="58">
        <f>(('Female Inactive'!$K74+'Female Barely'!$K74+'Female Somewhat'!$K74+'Female Active'!$K74+'Female Highly'!$K74)*'Bowel Cancer Epi'!CR117)/('Female Inactive'!$K74*'Bowel Cancer Epi'!$CS117+'Female Barely'!$K74*'Bowel Cancer Epi'!$CT117+'Female Somewhat'!$K74*'Bowel Cancer Epi'!$CU117+'Female Active'!$K74*'Bowel Cancer Epi'!$CV117+'Female Highly'!$K74*'Bowel Cancer Epi'!$CW117)</f>
        <v>1.1709631751690012E-3</v>
      </c>
      <c r="AG74" s="58">
        <f t="shared" si="52"/>
        <v>1.2765988264721306E-3</v>
      </c>
      <c r="AH74" s="58">
        <f t="shared" si="52"/>
        <v>1.1702778653072121E-3</v>
      </c>
      <c r="AI74" s="58">
        <f t="shared" si="48"/>
        <v>4.4069500239608617E-3</v>
      </c>
      <c r="AK74" s="58">
        <f>(('Female Inactive'!$K74+'Female Barely'!$K74+'Female Somewhat'!$K74+'Female Active'!$K74+'Female Highly'!$K74)*'Breast Cancer Epi'!BE115)/('Female Inactive'!$K74*'Breast Cancer Epi'!$BG115+'Female Barely'!$K74*'Breast Cancer Epi'!$BH115+'Female Somewhat'!$K74*'Breast Cancer Epi'!$BI115+'Female Active'!$K74*'Breast Cancer Epi'!$BJ115+'Female Highly'!$K74*'Breast Cancer Epi'!$BK115)</f>
        <v>1.9918561925431014E-3</v>
      </c>
      <c r="AL74" s="58">
        <f>(('Female Inactive'!$K74+'Female Barely'!$K74+'Female Somewhat'!$K74+'Female Active'!$K74+'Female Highly'!$K74)*'Breast Cancer Epi'!BF115)/('Female Inactive'!$K74*'Breast Cancer Epi'!$BG115+'Female Barely'!$K74*'Breast Cancer Epi'!$BH115+'Female Somewhat'!$K74*'Breast Cancer Epi'!$BI115+'Female Active'!$K74*'Breast Cancer Epi'!$BJ115+'Female Highly'!$K74*'Breast Cancer Epi'!$BK115)</f>
        <v>2.935367020589834E-3</v>
      </c>
      <c r="AM74" s="58">
        <f t="shared" si="53"/>
        <v>1.989873763453498E-3</v>
      </c>
      <c r="AN74" s="58">
        <f t="shared" ref="AN74:AN98" si="55">1-EXP(-AL74)</f>
        <v>2.9310630430982032E-3</v>
      </c>
      <c r="AO74" s="58">
        <f t="shared" si="49"/>
        <v>6.8162711391375266E-2</v>
      </c>
      <c r="AQ74" s="58">
        <f>(('Female Inactive'!$K74+'Female Barely'!$K74+'Female Somewhat'!$K74+'Female Active'!$K74+'Female Highly'!$K74)*'Uterine Cancer Epi'!AW97)/('Female Inactive'!$K74*'Uterine Cancer Epi'!$AY97+'Female Barely'!$K74*'Uterine Cancer Epi'!$AZ97+'Female Somewhat'!$K74*'Uterine Cancer Epi'!$BA97+'Female Active'!$K74*'Uterine Cancer Epi'!$BB97+'Female Highly'!$K74*'Uterine Cancer Epi'!$BC97)</f>
        <v>9.6522757924632368E-4</v>
      </c>
      <c r="AR74" s="58">
        <f>(('Female Inactive'!$K74+'Female Barely'!$K74+'Female Somewhat'!$K74+'Female Active'!$K74+'Female Highly'!$K74)*'Uterine Cancer Epi'!AX97)/('Female Inactive'!$K74*'Uterine Cancer Epi'!$AY97+'Female Barely'!$K74*'Uterine Cancer Epi'!$AZ97+'Female Somewhat'!$K74*'Uterine Cancer Epi'!$BA97+'Female Active'!$K74*'Uterine Cancer Epi'!$BB97+'Female Highly'!$K74*'Uterine Cancer Epi'!$BC97)</f>
        <v>3.2174252641544121E-4</v>
      </c>
      <c r="AS74" s="58">
        <f t="shared" si="54"/>
        <v>9.6476189694827408E-4</v>
      </c>
      <c r="AT74" s="58">
        <f t="shared" ref="AT74:AT98" si="56">1-EXP(-AR74)</f>
        <v>3.2169077283938918E-4</v>
      </c>
      <c r="AU74" s="58">
        <f t="shared" si="50"/>
        <v>1.2487912527112411E-2</v>
      </c>
      <c r="AW74" s="58">
        <f>(('Female Inactive'!$K74+'Female Barely'!$K74+'Female Somewhat'!$K74+'Female Active'!$K74+'Female Highly'!$K74)*'Diabetes Epi'!BX127)/('Female Inactive'!$K74*'Diabetes Epi'!$BZ127+'Female Barely'!$K74*'Diabetes Epi'!$CA127+'Female Somewhat'!$K74*'Diabetes Epi'!$CB127+'Female Active'!$K74*'Diabetes Epi'!$CC127+'Female Highly'!$K74*'Diabetes Epi'!$CD127)</f>
        <v>1.2938128558017131E-2</v>
      </c>
      <c r="AX74" s="58">
        <f>(('Female Inactive'!$K74+'Female Barely'!$K74+'Female Somewhat'!$K74+'Female Active'!$K74+'Female Highly'!$K74)*'Diabetes Epi'!BY127)/('Female Inactive'!$K74*'Diabetes Epi'!$BZ127+'Female Barely'!$K74*'Diabetes Epi'!$CA127+'Female Somewhat'!$K74*'Diabetes Epi'!$CB127+'Female Active'!$K74*'Diabetes Epi'!$CC127+'Female Highly'!$K74*'Diabetes Epi'!$CD127)</f>
        <v>0</v>
      </c>
      <c r="AY74" s="58">
        <f t="shared" si="30"/>
        <v>1.285479077156515E-2</v>
      </c>
      <c r="AZ74" s="58">
        <f t="shared" si="30"/>
        <v>0</v>
      </c>
      <c r="BA74" s="58">
        <f t="shared" si="51"/>
        <v>0.32236014709483096</v>
      </c>
    </row>
    <row r="75" spans="1:53">
      <c r="A75" s="58">
        <v>77</v>
      </c>
      <c r="B75" s="58">
        <f>'ACM Rates'!T88-(SUM(C75:H75))</f>
        <v>1.8804918368589652E-2</v>
      </c>
      <c r="C75" s="58">
        <f t="shared" si="33"/>
        <v>1.1609690960956141E-4</v>
      </c>
      <c r="D75" s="58">
        <f t="shared" si="34"/>
        <v>4.7534299286825319E-3</v>
      </c>
      <c r="E75" s="58">
        <f t="shared" si="35"/>
        <v>0</v>
      </c>
      <c r="F75" s="58">
        <f t="shared" si="36"/>
        <v>1.1701701989775969E-3</v>
      </c>
      <c r="G75" s="58">
        <f t="shared" si="37"/>
        <v>2.9338876623664994E-3</v>
      </c>
      <c r="H75" s="58">
        <f t="shared" si="38"/>
        <v>3.2149693177415734E-4</v>
      </c>
      <c r="I75" s="58">
        <f t="shared" si="31"/>
        <v>2.4844615405859343E-2</v>
      </c>
      <c r="J75" s="58">
        <f t="shared" si="32"/>
        <v>1.8629209014992987E-2</v>
      </c>
      <c r="K75" s="58">
        <f t="shared" si="44"/>
        <v>8329.717147694857</v>
      </c>
      <c r="L75" s="58">
        <f t="shared" si="45"/>
        <v>155.17604178017871</v>
      </c>
      <c r="M75" s="58">
        <f t="shared" si="39"/>
        <v>8252.129126804768</v>
      </c>
      <c r="N75" s="58">
        <f t="shared" si="40"/>
        <v>99522.086376348263</v>
      </c>
      <c r="O75" s="58">
        <f t="shared" si="41"/>
        <v>11.947835035897915</v>
      </c>
      <c r="Q75" s="58">
        <f>'Quintile Functions'!$DU83</f>
        <v>9.3283361456524378</v>
      </c>
      <c r="S75" s="58">
        <f>(('Female Inactive'!$K75+'Female Barely'!$K75+'Female Somewhat'!$K75+'Female Active'!$K75+'Female Highly'!$K75)*'MI Epi'!DE93)/('Female Inactive'!$K75*'MI Epi'!$DG93+'Female Barely'!$K75*'MI Epi'!$DH93+'Female Somewhat'!$K75*'MI Epi'!$DI93+'Female Active'!$K75*'MI Epi'!$DJ93+'Female Highly'!$K75*'MI Epi'!$DK93)</f>
        <v>4.4116825651633338E-3</v>
      </c>
      <c r="T75" s="58">
        <f>(('Female Inactive'!$K75+'Female Barely'!$K75+'Female Somewhat'!$K75+'Female Active'!$K75+'Female Highly'!$K75)*'MI Epi'!DF93)/('Female Inactive'!$K75*'MI Epi'!$DG93+'Female Barely'!$K75*'MI Epi'!$DH93+'Female Somewhat'!$K75*'MI Epi'!$DI93+'Female Active'!$K75*'MI Epi'!$DJ93+'Female Highly'!$K75*'MI Epi'!$DK93)</f>
        <v>1.1609690960956141E-4</v>
      </c>
      <c r="U75" s="58">
        <f t="shared" si="42"/>
        <v>4.4019653885868371E-3</v>
      </c>
      <c r="V75" s="58">
        <f t="shared" si="42"/>
        <v>1.1609017062419458E-4</v>
      </c>
      <c r="W75" s="58">
        <f t="shared" si="46"/>
        <v>4.3900840554516977E-2</v>
      </c>
      <c r="Y75" s="58">
        <f>(('Female Inactive'!$K75+'Female Barely'!$K75+'Female Somewhat'!$K75+'Female Active'!$K75+'Female Highly'!$K75)*'Stroke Epi'!CT101)/('Female Inactive'!$K75*'Stroke Epi'!$CV101+'Female Barely'!$K75*'Stroke Epi'!$CW101+'Female Somewhat'!$K75*'Stroke Epi'!$CX101+'Female Active'!$K75*'Stroke Epi'!$CY101+'Female Highly'!$K75*'Stroke Epi'!$CZ101)</f>
        <v>9.7445313537991903E-3</v>
      </c>
      <c r="Z75" s="58">
        <f>(('Female Inactive'!$K75+'Female Barely'!$K75+'Female Somewhat'!$K75+'Female Active'!$K75+'Female Highly'!$K75)*'Stroke Epi'!CU101)/('Female Inactive'!$K75*'Stroke Epi'!$CV101+'Female Barely'!$K75*'Stroke Epi'!$CW101+'Female Somewhat'!$K75*'Stroke Epi'!$CX101+'Female Active'!$K75*'Stroke Epi'!$CY101+'Female Highly'!$K75*'Stroke Epi'!$CZ101)</f>
        <v>4.7534299286825319E-3</v>
      </c>
      <c r="AA75" s="58">
        <f t="shared" si="43"/>
        <v>9.6972072499617035E-3</v>
      </c>
      <c r="AB75" s="58">
        <f t="shared" si="43"/>
        <v>4.7421502600878407E-3</v>
      </c>
      <c r="AC75" s="58">
        <f t="shared" si="47"/>
        <v>6.3027809499184614E-2</v>
      </c>
      <c r="AE75" s="58">
        <f>(('Female Inactive'!$K75+'Female Barely'!$K75+'Female Somewhat'!$K75+'Female Active'!$K75+'Female Highly'!$K75)*'Bowel Cancer Epi'!CQ118)/('Female Inactive'!$K75*'Bowel Cancer Epi'!$CS118+'Female Barely'!$K75*'Bowel Cancer Epi'!$CT118+'Female Somewhat'!$K75*'Bowel Cancer Epi'!$CU118+'Female Active'!$K75*'Bowel Cancer Epi'!$CV118+'Female Highly'!$K75*'Bowel Cancer Epi'!$CW118)</f>
        <v>1.2765493079755599E-3</v>
      </c>
      <c r="AF75" s="58">
        <f>(('Female Inactive'!$K75+'Female Barely'!$K75+'Female Somewhat'!$K75+'Female Active'!$K75+'Female Highly'!$K75)*'Bowel Cancer Epi'!CR118)/('Female Inactive'!$K75*'Bowel Cancer Epi'!$CS118+'Female Barely'!$K75*'Bowel Cancer Epi'!$CT118+'Female Somewhat'!$K75*'Bowel Cancer Epi'!$CU118+'Female Active'!$K75*'Bowel Cancer Epi'!$CV118+'Female Highly'!$K75*'Bowel Cancer Epi'!$CW118)</f>
        <v>1.1701701989775969E-3</v>
      </c>
      <c r="AG75" s="58">
        <f t="shared" si="52"/>
        <v>1.275734865503253E-3</v>
      </c>
      <c r="AH75" s="58">
        <f t="shared" si="52"/>
        <v>1.1694858168042055E-3</v>
      </c>
      <c r="AI75" s="58">
        <f t="shared" si="48"/>
        <v>4.5129264558358946E-3</v>
      </c>
      <c r="AK75" s="58">
        <f>(('Female Inactive'!$K75+'Female Barely'!$K75+'Female Somewhat'!$K75+'Female Active'!$K75+'Female Highly'!$K75)*'Breast Cancer Epi'!BE116)/('Female Inactive'!$K75*'Breast Cancer Epi'!$BG116+'Female Barely'!$K75*'Breast Cancer Epi'!$BH116+'Female Somewhat'!$K75*'Breast Cancer Epi'!$BI116+'Female Active'!$K75*'Breast Cancer Epi'!$BJ116+'Female Highly'!$K75*'Breast Cancer Epi'!$BK116)</f>
        <v>1.9908523423201245E-3</v>
      </c>
      <c r="AL75" s="58">
        <f>(('Female Inactive'!$K75+'Female Barely'!$K75+'Female Somewhat'!$K75+'Female Active'!$K75+'Female Highly'!$K75)*'Breast Cancer Epi'!BF116)/('Female Inactive'!$K75*'Breast Cancer Epi'!$BG116+'Female Barely'!$K75*'Breast Cancer Epi'!$BH116+'Female Somewhat'!$K75*'Breast Cancer Epi'!$BI116+'Female Active'!$K75*'Breast Cancer Epi'!$BJ116+'Female Highly'!$K75*'Breast Cancer Epi'!$BK116)</f>
        <v>2.9338876623664994E-3</v>
      </c>
      <c r="AM75" s="58">
        <f t="shared" si="53"/>
        <v>1.9888719102629793E-3</v>
      </c>
      <c r="AN75" s="58">
        <f t="shared" si="55"/>
        <v>2.9295880198759727E-3</v>
      </c>
      <c r="AO75" s="58">
        <f t="shared" si="49"/>
        <v>6.7283097922432616E-2</v>
      </c>
      <c r="AQ75" s="58">
        <f>(('Female Inactive'!$K75+'Female Barely'!$K75+'Female Somewhat'!$K75+'Female Active'!$K75+'Female Highly'!$K75)*'Uterine Cancer Epi'!AW98)/('Female Inactive'!$K75*'Uterine Cancer Epi'!$AY98+'Female Barely'!$K75*'Uterine Cancer Epi'!$AZ98+'Female Somewhat'!$K75*'Uterine Cancer Epi'!$BA98+'Female Active'!$K75*'Uterine Cancer Epi'!$BB98+'Female Highly'!$K75*'Uterine Cancer Epi'!$BC98)</f>
        <v>9.6449079532247208E-4</v>
      </c>
      <c r="AR75" s="58">
        <f>(('Female Inactive'!$K75+'Female Barely'!$K75+'Female Somewhat'!$K75+'Female Active'!$K75+'Female Highly'!$K75)*'Uterine Cancer Epi'!AX98)/('Female Inactive'!$K75*'Uterine Cancer Epi'!$AY98+'Female Barely'!$K75*'Uterine Cancer Epi'!$AZ98+'Female Somewhat'!$K75*'Uterine Cancer Epi'!$BA98+'Female Active'!$K75*'Uterine Cancer Epi'!$BB98+'Female Highly'!$K75*'Uterine Cancer Epi'!$BC98)</f>
        <v>3.2149693177415734E-4</v>
      </c>
      <c r="AS75" s="58">
        <f t="shared" si="54"/>
        <v>9.6402582357435485E-4</v>
      </c>
      <c r="AT75" s="58">
        <f t="shared" si="56"/>
        <v>3.2144525717348049E-4</v>
      </c>
      <c r="AU75" s="58">
        <f t="shared" si="50"/>
        <v>1.3123157387684853E-2</v>
      </c>
      <c r="AW75" s="58">
        <f>(('Female Inactive'!$K75+'Female Barely'!$K75+'Female Somewhat'!$K75+'Female Active'!$K75+'Female Highly'!$K75)*'Diabetes Epi'!BX128)/('Female Inactive'!$K75*'Diabetes Epi'!$BZ128+'Female Barely'!$K75*'Diabetes Epi'!$CA128+'Female Somewhat'!$K75*'Diabetes Epi'!$CB128+'Female Active'!$K75*'Diabetes Epi'!$CC128+'Female Highly'!$K75*'Diabetes Epi'!$CD128)</f>
        <v>1.2884226753879268E-2</v>
      </c>
      <c r="AX75" s="58">
        <f>(('Female Inactive'!$K75+'Female Barely'!$K75+'Female Somewhat'!$K75+'Female Active'!$K75+'Female Highly'!$K75)*'Diabetes Epi'!BY128)/('Female Inactive'!$K75*'Diabetes Epi'!$BZ128+'Female Barely'!$K75*'Diabetes Epi'!$CA128+'Female Somewhat'!$K75*'Diabetes Epi'!$CB128+'Female Active'!$K75*'Diabetes Epi'!$CC128+'Female Highly'!$K75*'Diabetes Epi'!$CD128)</f>
        <v>0</v>
      </c>
      <c r="AY75" s="58">
        <f t="shared" si="30"/>
        <v>1.2801580429787851E-2</v>
      </c>
      <c r="AZ75" s="58">
        <f t="shared" si="30"/>
        <v>0</v>
      </c>
      <c r="BA75" s="58">
        <f t="shared" si="51"/>
        <v>0.33107106562240107</v>
      </c>
    </row>
    <row r="76" spans="1:53">
      <c r="A76" s="58">
        <v>78</v>
      </c>
      <c r="B76" s="58">
        <f>'ACM Rates'!T89-(SUM(C76:H76))</f>
        <v>1.8817440918181355E-2</v>
      </c>
      <c r="C76" s="58">
        <f t="shared" si="33"/>
        <v>1.1589352914586094E-4</v>
      </c>
      <c r="D76" s="58">
        <f t="shared" si="34"/>
        <v>4.7435977480850952E-3</v>
      </c>
      <c r="E76" s="58">
        <f t="shared" si="35"/>
        <v>0</v>
      </c>
      <c r="F76" s="58">
        <f t="shared" si="36"/>
        <v>1.1693871734806303E-3</v>
      </c>
      <c r="G76" s="58">
        <f t="shared" si="37"/>
        <v>2.932426153739039E-3</v>
      </c>
      <c r="H76" s="58">
        <f t="shared" si="38"/>
        <v>3.2125447736802059E-4</v>
      </c>
      <c r="I76" s="58">
        <f t="shared" si="31"/>
        <v>2.4846319368892943E-2</v>
      </c>
      <c r="J76" s="58">
        <f t="shared" si="32"/>
        <v>1.8641498202444762E-2</v>
      </c>
      <c r="K76" s="58">
        <f t="shared" si="44"/>
        <v>8174.5411059146782</v>
      </c>
      <c r="L76" s="58">
        <f t="shared" si="45"/>
        <v>152.3856933317193</v>
      </c>
      <c r="M76" s="58">
        <f t="shared" si="39"/>
        <v>8098.3482592488181</v>
      </c>
      <c r="N76" s="58">
        <f t="shared" si="40"/>
        <v>91423.738117099463</v>
      </c>
      <c r="O76" s="58">
        <f t="shared" si="41"/>
        <v>11.183959678293126</v>
      </c>
      <c r="Q76" s="58">
        <f>'Quintile Functions'!$DU84</f>
        <v>8.9675219020288797</v>
      </c>
      <c r="S76" s="58">
        <f>(('Female Inactive'!$K76+'Female Barely'!$K76+'Female Somewhat'!$K76+'Female Active'!$K76+'Female Highly'!$K76)*'MI Epi'!DE94)/('Female Inactive'!$K76*'MI Epi'!$DG94+'Female Barely'!$K76*'MI Epi'!$DH94+'Female Somewhat'!$K76*'MI Epi'!$DI94+'Female Active'!$K76*'MI Epi'!$DJ94+'Female Highly'!$K76*'MI Epi'!$DK94)</f>
        <v>4.403954107542715E-3</v>
      </c>
      <c r="T76" s="58">
        <f>(('Female Inactive'!$K76+'Female Barely'!$K76+'Female Somewhat'!$K76+'Female Active'!$K76+'Female Highly'!$K76)*'MI Epi'!DF94)/('Female Inactive'!$K76*'MI Epi'!$DG94+'Female Barely'!$K76*'MI Epi'!$DH94+'Female Somewhat'!$K76*'MI Epi'!$DI94+'Female Active'!$K76*'MI Epi'!$DJ94+'Female Highly'!$K76*'MI Epi'!$DK94)</f>
        <v>1.1589352914586094E-4</v>
      </c>
      <c r="U76" s="58">
        <f t="shared" si="42"/>
        <v>4.3942709216360232E-3</v>
      </c>
      <c r="V76" s="58">
        <f t="shared" si="42"/>
        <v>1.1588681375018783E-4</v>
      </c>
      <c r="W76" s="58">
        <f t="shared" si="46"/>
        <v>4.7999038008340954E-2</v>
      </c>
      <c r="Y76" s="58">
        <f>(('Female Inactive'!$K76+'Female Barely'!$K76+'Female Somewhat'!$K76+'Female Active'!$K76+'Female Highly'!$K76)*'Stroke Epi'!CT102)/('Female Inactive'!$K76*'Stroke Epi'!$CV102+'Female Barely'!$K76*'Stroke Epi'!$CW102+'Female Somewhat'!$K76*'Stroke Epi'!$CX102+'Female Active'!$K76*'Stroke Epi'!$CY102+'Female Highly'!$K76*'Stroke Epi'!$CZ102)</f>
        <v>9.7243753835744469E-3</v>
      </c>
      <c r="Z76" s="58">
        <f>(('Female Inactive'!$K76+'Female Barely'!$K76+'Female Somewhat'!$K76+'Female Active'!$K76+'Female Highly'!$K76)*'Stroke Epi'!CU102)/('Female Inactive'!$K76*'Stroke Epi'!$CV102+'Female Barely'!$K76*'Stroke Epi'!$CW102+'Female Somewhat'!$K76*'Stroke Epi'!$CX102+'Female Active'!$K76*'Stroke Epi'!$CY102+'Female Highly'!$K76*'Stroke Epi'!$CZ102)</f>
        <v>4.7435977480850952E-3</v>
      </c>
      <c r="AA76" s="58">
        <f t="shared" si="43"/>
        <v>9.677246535194417E-3</v>
      </c>
      <c r="AB76" s="58">
        <f t="shared" si="43"/>
        <v>4.7323646570613942E-3</v>
      </c>
      <c r="AC76" s="58">
        <f t="shared" si="47"/>
        <v>6.7692681625610707E-2</v>
      </c>
      <c r="AE76" s="58">
        <f>(('Female Inactive'!$K76+'Female Barely'!$K76+'Female Somewhat'!$K76+'Female Active'!$K76+'Female Highly'!$K76)*'Bowel Cancer Epi'!CQ119)/('Female Inactive'!$K76*'Bowel Cancer Epi'!$CS119+'Female Barely'!$K76*'Bowel Cancer Epi'!$CT119+'Female Somewhat'!$K76*'Bowel Cancer Epi'!$CU119+'Female Active'!$K76*'Bowel Cancer Epi'!$CV119+'Female Highly'!$K76*'Bowel Cancer Epi'!$CW119)</f>
        <v>1.2756950983425057E-3</v>
      </c>
      <c r="AF76" s="58">
        <f>(('Female Inactive'!$K76+'Female Barely'!$K76+'Female Somewhat'!$K76+'Female Active'!$K76+'Female Highly'!$K76)*'Bowel Cancer Epi'!CR119)/('Female Inactive'!$K76*'Bowel Cancer Epi'!$CS119+'Female Barely'!$K76*'Bowel Cancer Epi'!$CT119+'Female Somewhat'!$K76*'Bowel Cancer Epi'!$CU119+'Female Active'!$K76*'Bowel Cancer Epi'!$CV119+'Female Highly'!$K76*'Bowel Cancer Epi'!$CW119)</f>
        <v>1.1693871734806303E-3</v>
      </c>
      <c r="AG76" s="58">
        <f t="shared" si="52"/>
        <v>1.274881745250811E-3</v>
      </c>
      <c r="AH76" s="58">
        <f t="shared" si="52"/>
        <v>1.1687037067382722E-3</v>
      </c>
      <c r="AI76" s="58">
        <f t="shared" si="48"/>
        <v>4.6188198512161511E-3</v>
      </c>
      <c r="AK76" s="58">
        <f>(('Female Inactive'!$K76+'Female Barely'!$K76+'Female Somewhat'!$K76+'Female Active'!$K76+'Female Highly'!$K76)*'Breast Cancer Epi'!BE117)/('Female Inactive'!$K76*'Breast Cancer Epi'!$BG117+'Female Barely'!$K76*'Breast Cancer Epi'!$BH117+'Female Somewhat'!$K76*'Breast Cancer Epi'!$BI117+'Female Active'!$K76*'Breast Cancer Epi'!$BJ117+'Female Highly'!$K76*'Breast Cancer Epi'!$BK117)</f>
        <v>1.9898606043229194E-3</v>
      </c>
      <c r="AL76" s="58">
        <f>(('Female Inactive'!$K76+'Female Barely'!$K76+'Female Somewhat'!$K76+'Female Active'!$K76+'Female Highly'!$K76)*'Breast Cancer Epi'!BF117)/('Female Inactive'!$K76*'Breast Cancer Epi'!$BG117+'Female Barely'!$K76*'Breast Cancer Epi'!$BH117+'Female Somewhat'!$K76*'Breast Cancer Epi'!$BI117+'Female Active'!$K76*'Breast Cancer Epi'!$BJ117+'Female Highly'!$K76*'Breast Cancer Epi'!$BK117)</f>
        <v>2.932426153739039E-3</v>
      </c>
      <c r="AM76" s="58">
        <f t="shared" si="53"/>
        <v>1.9878821442147476E-3</v>
      </c>
      <c r="AN76" s="58">
        <f t="shared" si="55"/>
        <v>2.9281307918018751E-3</v>
      </c>
      <c r="AO76" s="58">
        <f t="shared" si="49"/>
        <v>6.6403098069914485E-2</v>
      </c>
      <c r="AQ76" s="58">
        <f>(('Female Inactive'!$K76+'Female Barely'!$K76+'Female Somewhat'!$K76+'Female Active'!$K76+'Female Highly'!$K76)*'Uterine Cancer Epi'!AW99)/('Female Inactive'!$K76*'Uterine Cancer Epi'!$AY99+'Female Barely'!$K76*'Uterine Cancer Epi'!$AZ99+'Female Somewhat'!$K76*'Uterine Cancer Epi'!$BA99+'Female Active'!$K76*'Uterine Cancer Epi'!$BB99+'Female Highly'!$K76*'Uterine Cancer Epi'!$BC99)</f>
        <v>9.6376343210406181E-4</v>
      </c>
      <c r="AR76" s="58">
        <f>(('Female Inactive'!$K76+'Female Barely'!$K76+'Female Somewhat'!$K76+'Female Active'!$K76+'Female Highly'!$K76)*'Uterine Cancer Epi'!AX99)/('Female Inactive'!$K76*'Uterine Cancer Epi'!$AY99+'Female Barely'!$K76*'Uterine Cancer Epi'!$AZ99+'Female Somewhat'!$K76*'Uterine Cancer Epi'!$BA99+'Female Active'!$K76*'Uterine Cancer Epi'!$BB99+'Female Highly'!$K76*'Uterine Cancer Epi'!$BC99)</f>
        <v>3.2125447736802059E-4</v>
      </c>
      <c r="AS76" s="58">
        <f t="shared" si="54"/>
        <v>9.6329916128856663E-4</v>
      </c>
      <c r="AT76" s="58">
        <f t="shared" si="56"/>
        <v>3.2120288067383207E-4</v>
      </c>
      <c r="AU76" s="58">
        <f t="shared" si="50"/>
        <v>1.3757509177552812E-2</v>
      </c>
      <c r="AW76" s="58">
        <f>(('Female Inactive'!$K76+'Female Barely'!$K76+'Female Somewhat'!$K76+'Female Active'!$K76+'Female Highly'!$K76)*'Diabetes Epi'!BX129)/('Female Inactive'!$K76*'Diabetes Epi'!$BZ129+'Female Barely'!$K76*'Diabetes Epi'!$CA129+'Female Somewhat'!$K76*'Diabetes Epi'!$CB129+'Female Active'!$K76*'Diabetes Epi'!$CC129+'Female Highly'!$K76*'Diabetes Epi'!$CD129)</f>
        <v>1.2831477171554525E-2</v>
      </c>
      <c r="AX76" s="58">
        <f>(('Female Inactive'!$K76+'Female Barely'!$K76+'Female Somewhat'!$K76+'Female Active'!$K76+'Female Highly'!$K76)*'Diabetes Epi'!BY129)/('Female Inactive'!$K76*'Diabetes Epi'!$BZ129+'Female Barely'!$K76*'Diabetes Epi'!$CA129+'Female Somewhat'!$K76*'Diabetes Epi'!$CB129+'Female Active'!$K76*'Diabetes Epi'!$CC129+'Female Highly'!$K76*'Diabetes Epi'!$CD129)</f>
        <v>0</v>
      </c>
      <c r="AY76" s="58">
        <f t="shared" si="30"/>
        <v>1.2749504752010754E-2</v>
      </c>
      <c r="AZ76" s="58">
        <f t="shared" si="30"/>
        <v>0</v>
      </c>
      <c r="BA76" s="58">
        <f t="shared" si="51"/>
        <v>0.3396344131776482</v>
      </c>
    </row>
    <row r="77" spans="1:53">
      <c r="A77" s="58">
        <v>79</v>
      </c>
      <c r="B77" s="58">
        <f>'ACM Rates'!T90-(SUM(C77:H77))</f>
        <v>1.8829770288622497E-2</v>
      </c>
      <c r="C77" s="58">
        <f t="shared" si="33"/>
        <v>1.1569328347158169E-4</v>
      </c>
      <c r="D77" s="58">
        <f t="shared" si="34"/>
        <v>4.7339251227451759E-3</v>
      </c>
      <c r="E77" s="58">
        <f t="shared" si="35"/>
        <v>0</v>
      </c>
      <c r="F77" s="58">
        <f t="shared" si="36"/>
        <v>1.1686139490253101E-3</v>
      </c>
      <c r="G77" s="58">
        <f t="shared" si="37"/>
        <v>2.9309822414718923E-3</v>
      </c>
      <c r="H77" s="58">
        <f t="shared" si="38"/>
        <v>3.2101511466354099E-4</v>
      </c>
      <c r="I77" s="58">
        <f t="shared" si="31"/>
        <v>2.4848002643864563E-2</v>
      </c>
      <c r="J77" s="58">
        <f t="shared" si="32"/>
        <v>1.8653597660359456E-2</v>
      </c>
      <c r="K77" s="58">
        <f t="shared" si="44"/>
        <v>8022.1554125829589</v>
      </c>
      <c r="L77" s="58">
        <f t="shared" si="45"/>
        <v>149.64205943519744</v>
      </c>
      <c r="M77" s="58">
        <f t="shared" si="39"/>
        <v>7947.3343828653597</v>
      </c>
      <c r="N77" s="58">
        <f t="shared" si="40"/>
        <v>83476.403734234103</v>
      </c>
      <c r="O77" s="58">
        <f t="shared" si="41"/>
        <v>10.405732554532564</v>
      </c>
      <c r="Q77" s="58">
        <f>'Quintile Functions'!$DU85</f>
        <v>8.6206637290666812</v>
      </c>
      <c r="S77" s="58">
        <f>(('Female Inactive'!$K77+'Female Barely'!$K77+'Female Somewhat'!$K77+'Female Active'!$K77+'Female Highly'!$K77)*'MI Epi'!DE95)/('Female Inactive'!$K77*'MI Epi'!$DG95+'Female Barely'!$K77*'MI Epi'!$DH95+'Female Somewhat'!$K77*'MI Epi'!$DI95+'Female Active'!$K77*'MI Epi'!$DJ95+'Female Highly'!$K77*'MI Epi'!$DK95)</f>
        <v>4.3963447719201042E-3</v>
      </c>
      <c r="T77" s="58">
        <f>(('Female Inactive'!$K77+'Female Barely'!$K77+'Female Somewhat'!$K77+'Female Active'!$K77+'Female Highly'!$K77)*'MI Epi'!DF95)/('Female Inactive'!$K77*'MI Epi'!$DG95+'Female Barely'!$K77*'MI Epi'!$DH95+'Female Somewhat'!$K77*'MI Epi'!$DI95+'Female Active'!$K77*'MI Epi'!$DJ95+'Female Highly'!$K77*'MI Epi'!$DK95)</f>
        <v>1.1569328347158169E-4</v>
      </c>
      <c r="U77" s="58">
        <f t="shared" si="42"/>
        <v>4.3866949946718137E-3</v>
      </c>
      <c r="V77" s="58">
        <f t="shared" si="42"/>
        <v>1.1568659126170999E-4</v>
      </c>
      <c r="W77" s="58">
        <f t="shared" si="46"/>
        <v>5.2072535859504887E-2</v>
      </c>
      <c r="Y77" s="58">
        <f>(('Female Inactive'!$K77+'Female Barely'!$K77+'Female Somewhat'!$K77+'Female Active'!$K77+'Female Highly'!$K77)*'Stroke Epi'!CT103)/('Female Inactive'!$K77*'Stroke Epi'!$CV103+'Female Barely'!$K77*'Stroke Epi'!$CW103+'Female Somewhat'!$K77*'Stroke Epi'!$CX103+'Female Active'!$K77*'Stroke Epi'!$CY103+'Female Highly'!$K77*'Stroke Epi'!$CZ103)</f>
        <v>9.7045465016276124E-3</v>
      </c>
      <c r="Z77" s="58">
        <f>(('Female Inactive'!$K77+'Female Barely'!$K77+'Female Somewhat'!$K77+'Female Active'!$K77+'Female Highly'!$K77)*'Stroke Epi'!CU103)/('Female Inactive'!$K77*'Stroke Epi'!$CV103+'Female Barely'!$K77*'Stroke Epi'!$CW103+'Female Somewhat'!$K77*'Stroke Epi'!$CX103+'Female Active'!$K77*'Stroke Epi'!$CY103+'Female Highly'!$K77*'Stroke Epi'!$CZ103)</f>
        <v>4.7339251227451759E-3</v>
      </c>
      <c r="AA77" s="58">
        <f t="shared" si="43"/>
        <v>9.6576093475356783E-3</v>
      </c>
      <c r="AB77" s="58">
        <f t="shared" si="43"/>
        <v>4.7227377595531195E-3</v>
      </c>
      <c r="AC77" s="58">
        <f t="shared" si="47"/>
        <v>7.2324751834436304E-2</v>
      </c>
      <c r="AE77" s="58">
        <f>(('Female Inactive'!$K77+'Female Barely'!$K77+'Female Somewhat'!$K77+'Female Active'!$K77+'Female Highly'!$K77)*'Bowel Cancer Epi'!CQ120)/('Female Inactive'!$K77*'Bowel Cancer Epi'!$CS120+'Female Barely'!$K77*'Bowel Cancer Epi'!$CT120+'Female Somewhat'!$K77*'Bowel Cancer Epi'!$CU120+'Female Active'!$K77*'Bowel Cancer Epi'!$CV120+'Female Highly'!$K77*'Bowel Cancer Epi'!$CW120)</f>
        <v>1.2748515807548834E-3</v>
      </c>
      <c r="AF77" s="58">
        <f>(('Female Inactive'!$K77+'Female Barely'!$K77+'Female Somewhat'!$K77+'Female Active'!$K77+'Female Highly'!$K77)*'Bowel Cancer Epi'!CR120)/('Female Inactive'!$K77*'Bowel Cancer Epi'!$CS120+'Female Barely'!$K77*'Bowel Cancer Epi'!$CT120+'Female Somewhat'!$K77*'Bowel Cancer Epi'!$CU120+'Female Active'!$K77*'Bowel Cancer Epi'!$CV120+'Female Highly'!$K77*'Bowel Cancer Epi'!$CW120)</f>
        <v>1.1686139490253101E-3</v>
      </c>
      <c r="AG77" s="58">
        <f t="shared" si="52"/>
        <v>1.2740393026930974E-3</v>
      </c>
      <c r="AH77" s="58">
        <f t="shared" si="52"/>
        <v>1.1679313856546303E-3</v>
      </c>
      <c r="AI77" s="58">
        <f t="shared" si="48"/>
        <v>4.7246311345356751E-3</v>
      </c>
      <c r="AK77" s="58">
        <f>(('Female Inactive'!$K77+'Female Barely'!$K77+'Female Somewhat'!$K77+'Female Active'!$K77+'Female Highly'!$K77)*'Breast Cancer Epi'!BE118)/('Female Inactive'!$K77*'Breast Cancer Epi'!$BG118+'Female Barely'!$K77*'Breast Cancer Epi'!$BH118+'Female Somewhat'!$K77*'Breast Cancer Epi'!$BI118+'Female Active'!$K77*'Breast Cancer Epi'!$BJ118+'Female Highly'!$K77*'Breast Cancer Epi'!$BK118)</f>
        <v>1.9888808067130698E-3</v>
      </c>
      <c r="AL77" s="58">
        <f>(('Female Inactive'!$K77+'Female Barely'!$K77+'Female Somewhat'!$K77+'Female Active'!$K77+'Female Highly'!$K77)*'Breast Cancer Epi'!BF118)/('Female Inactive'!$K77*'Breast Cancer Epi'!$BG118+'Female Barely'!$K77*'Breast Cancer Epi'!$BH118+'Female Somewhat'!$K77*'Breast Cancer Epi'!$BI118+'Female Active'!$K77*'Breast Cancer Epi'!$BJ118+'Female Highly'!$K77*'Breast Cancer Epi'!$BK118)</f>
        <v>2.9309822414718923E-3</v>
      </c>
      <c r="AM77" s="58">
        <f t="shared" si="53"/>
        <v>1.9869042938480685E-3</v>
      </c>
      <c r="AN77" s="58">
        <f t="shared" si="55"/>
        <v>2.9266911064592671E-3</v>
      </c>
      <c r="AO77" s="58">
        <f t="shared" si="49"/>
        <v>6.5522706945121856E-2</v>
      </c>
      <c r="AQ77" s="58">
        <f>(('Female Inactive'!$K77+'Female Barely'!$K77+'Female Somewhat'!$K77+'Female Active'!$K77+'Female Highly'!$K77)*'Uterine Cancer Epi'!AW100)/('Female Inactive'!$K77*'Uterine Cancer Epi'!$AY100+'Female Barely'!$K77*'Uterine Cancer Epi'!$AZ100+'Female Somewhat'!$K77*'Uterine Cancer Epi'!$BA100+'Female Active'!$K77*'Uterine Cancer Epi'!$BB100+'Female Highly'!$K77*'Uterine Cancer Epi'!$BC100)</f>
        <v>9.6304534399062282E-4</v>
      </c>
      <c r="AR77" s="58">
        <f>(('Female Inactive'!$K77+'Female Barely'!$K77+'Female Somewhat'!$K77+'Female Active'!$K77+'Female Highly'!$K77)*'Uterine Cancer Epi'!AX100)/('Female Inactive'!$K77*'Uterine Cancer Epi'!$AY100+'Female Barely'!$K77*'Uterine Cancer Epi'!$AZ100+'Female Somewhat'!$K77*'Uterine Cancer Epi'!$BA100+'Female Active'!$K77*'Uterine Cancer Epi'!$BB100+'Female Highly'!$K77*'Uterine Cancer Epi'!$BC100)</f>
        <v>3.2101511466354099E-4</v>
      </c>
      <c r="AS77" s="58">
        <f t="shared" si="54"/>
        <v>9.6258176465124912E-4</v>
      </c>
      <c r="AT77" s="58">
        <f t="shared" si="56"/>
        <v>3.2096359482469694E-4</v>
      </c>
      <c r="AU77" s="58">
        <f t="shared" si="50"/>
        <v>1.4390975283832264E-2</v>
      </c>
      <c r="AW77" s="58">
        <f>(('Female Inactive'!$K77+'Female Barely'!$K77+'Female Somewhat'!$K77+'Female Active'!$K77+'Female Highly'!$K77)*'Diabetes Epi'!BX130)/('Female Inactive'!$K77*'Diabetes Epi'!$BZ130+'Female Barely'!$K77*'Diabetes Epi'!$CA130+'Female Somewhat'!$K77*'Diabetes Epi'!$CB130+'Female Active'!$K77*'Diabetes Epi'!$CC130+'Female Highly'!$K77*'Diabetes Epi'!$CD130)</f>
        <v>1.2779845798670657E-2</v>
      </c>
      <c r="AX77" s="58">
        <f>(('Female Inactive'!$K77+'Female Barely'!$K77+'Female Somewhat'!$K77+'Female Active'!$K77+'Female Highly'!$K77)*'Diabetes Epi'!BY130)/('Female Inactive'!$K77*'Diabetes Epi'!$BZ130+'Female Barely'!$K77*'Diabetes Epi'!$CA130+'Female Somewhat'!$K77*'Diabetes Epi'!$CB130+'Female Active'!$K77*'Diabetes Epi'!$CC130+'Female Highly'!$K77*'Diabetes Epi'!$CD130)</f>
        <v>0</v>
      </c>
      <c r="AY77" s="58">
        <f t="shared" si="30"/>
        <v>1.2698530337632685E-2</v>
      </c>
      <c r="AZ77" s="58">
        <f t="shared" si="30"/>
        <v>0</v>
      </c>
      <c r="BA77" s="58">
        <f t="shared" si="51"/>
        <v>0.34805374736490413</v>
      </c>
    </row>
    <row r="78" spans="1:53">
      <c r="A78" s="58">
        <v>80</v>
      </c>
      <c r="B78" s="58">
        <f>'ACM Rates'!T91-(SUM(C78:H78))</f>
        <v>3.6441493201880504E-2</v>
      </c>
      <c r="C78" s="58">
        <f t="shared" si="33"/>
        <v>2.3099222027980824E-4</v>
      </c>
      <c r="D78" s="58">
        <f t="shared" si="34"/>
        <v>1.0629919483433772E-2</v>
      </c>
      <c r="E78" s="58">
        <f t="shared" si="35"/>
        <v>0</v>
      </c>
      <c r="F78" s="58">
        <f t="shared" si="36"/>
        <v>1.6986914600571042E-3</v>
      </c>
      <c r="G78" s="58">
        <f t="shared" si="37"/>
        <v>3.8711985729161544E-3</v>
      </c>
      <c r="H78" s="58">
        <f t="shared" si="38"/>
        <v>4.2770506143266263E-4</v>
      </c>
      <c r="I78" s="58">
        <f t="shared" si="31"/>
        <v>4.9001096365651184E-2</v>
      </c>
      <c r="J78" s="58">
        <f t="shared" si="32"/>
        <v>3.5785494650510508E-2</v>
      </c>
      <c r="K78" s="58">
        <f t="shared" si="44"/>
        <v>7872.5133531477613</v>
      </c>
      <c r="L78" s="58">
        <f t="shared" si="45"/>
        <v>281.72178448514177</v>
      </c>
      <c r="M78" s="58">
        <f t="shared" si="39"/>
        <v>7731.6524609051903</v>
      </c>
      <c r="N78" s="58">
        <f t="shared" si="40"/>
        <v>75744.751273328919</v>
      </c>
      <c r="O78" s="58">
        <f t="shared" si="41"/>
        <v>9.621419218430793</v>
      </c>
      <c r="Q78" s="58">
        <f>'Quintile Functions'!$DU86</f>
        <v>8.2872218146277508</v>
      </c>
      <c r="S78" s="58">
        <f>(('Female Inactive'!$K78+'Female Barely'!$K78+'Female Somewhat'!$K78+'Female Active'!$K78+'Female Highly'!$K78)*'MI Epi'!DE96)/('Female Inactive'!$K78*'MI Epi'!$DG96+'Female Barely'!$K78*'MI Epi'!$DH96+'Female Somewhat'!$K78*'MI Epi'!$DI96+'Female Active'!$K78*'MI Epi'!$DJ96+'Female Highly'!$K78*'MI Epi'!$DK96)</f>
        <v>6.1212938374149177E-3</v>
      </c>
      <c r="T78" s="58">
        <f>(('Female Inactive'!$K78+'Female Barely'!$K78+'Female Somewhat'!$K78+'Female Active'!$K78+'Female Highly'!$K78)*'MI Epi'!DF96)/('Female Inactive'!$K78*'MI Epi'!$DG96+'Female Barely'!$K78*'MI Epi'!$DH96+'Female Somewhat'!$K78*'MI Epi'!$DI96+'Female Active'!$K78*'MI Epi'!$DJ96+'Female Highly'!$K78*'MI Epi'!$DK96)</f>
        <v>2.3099222027980824E-4</v>
      </c>
      <c r="U78" s="58">
        <f t="shared" si="42"/>
        <v>6.102596887586742E-3</v>
      </c>
      <c r="V78" s="58">
        <f t="shared" si="42"/>
        <v>2.3096554363100097E-4</v>
      </c>
      <c r="W78" s="58">
        <f t="shared" si="46"/>
        <v>5.6121610448309114E-2</v>
      </c>
      <c r="Y78" s="58">
        <f>(('Female Inactive'!$K78+'Female Barely'!$K78+'Female Somewhat'!$K78+'Female Active'!$K78+'Female Highly'!$K78)*'Stroke Epi'!CT104)/('Female Inactive'!$K78*'Stroke Epi'!$CV104+'Female Barely'!$K78*'Stroke Epi'!$CW104+'Female Somewhat'!$K78*'Stroke Epi'!$CX104+'Female Active'!$K78*'Stroke Epi'!$CY104+'Female Highly'!$K78*'Stroke Epi'!$CZ104)</f>
        <v>1.4763777060324687E-2</v>
      </c>
      <c r="Z78" s="58">
        <f>(('Female Inactive'!$K78+'Female Barely'!$K78+'Female Somewhat'!$K78+'Female Active'!$K78+'Female Highly'!$K78)*'Stroke Epi'!CU104)/('Female Inactive'!$K78*'Stroke Epi'!$CV104+'Female Barely'!$K78*'Stroke Epi'!$CW104+'Female Somewhat'!$K78*'Stroke Epi'!$CX104+'Female Active'!$K78*'Stroke Epi'!$CY104+'Female Highly'!$K78*'Stroke Epi'!$CZ104)</f>
        <v>1.0629919483433772E-2</v>
      </c>
      <c r="AA78" s="58">
        <f t="shared" si="43"/>
        <v>1.4655326871238494E-2</v>
      </c>
      <c r="AB78" s="58">
        <f t="shared" si="43"/>
        <v>1.0573621546746459E-2</v>
      </c>
      <c r="AC78" s="58">
        <f t="shared" si="47"/>
        <v>7.6924433148105195E-2</v>
      </c>
      <c r="AE78" s="58">
        <f>(('Female Inactive'!$K78+'Female Barely'!$K78+'Female Somewhat'!$K78+'Female Active'!$K78+'Female Highly'!$K78)*'Bowel Cancer Epi'!CQ121)/('Female Inactive'!$K78*'Bowel Cancer Epi'!$CS121+'Female Barely'!$K78*'Bowel Cancer Epi'!$CT121+'Female Somewhat'!$K78*'Bowel Cancer Epi'!$CU121+'Female Active'!$K78*'Bowel Cancer Epi'!$CV121+'Female Highly'!$K78*'Bowel Cancer Epi'!$CW121)</f>
        <v>1.911027892564242E-3</v>
      </c>
      <c r="AF78" s="58">
        <f>(('Female Inactive'!$K78+'Female Barely'!$K78+'Female Somewhat'!$K78+'Female Active'!$K78+'Female Highly'!$K78)*'Bowel Cancer Epi'!CR121)/('Female Inactive'!$K78*'Bowel Cancer Epi'!$CS121+'Female Barely'!$K78*'Bowel Cancer Epi'!$CT121+'Female Somewhat'!$K78*'Bowel Cancer Epi'!$CU121+'Female Active'!$K78*'Bowel Cancer Epi'!$CV121+'Female Highly'!$K78*'Bowel Cancer Epi'!$CW121)</f>
        <v>1.6986914600571042E-3</v>
      </c>
      <c r="AG78" s="58">
        <f t="shared" si="52"/>
        <v>1.9092030413934147E-3</v>
      </c>
      <c r="AH78" s="58">
        <f t="shared" si="52"/>
        <v>1.6972495003160226E-3</v>
      </c>
      <c r="AI78" s="58">
        <f t="shared" si="48"/>
        <v>4.8303612162865659E-3</v>
      </c>
      <c r="AK78" s="58">
        <f>(('Female Inactive'!$K78+'Female Barely'!$K78+'Female Somewhat'!$K78+'Female Active'!$K78+'Female Highly'!$K78)*'Breast Cancer Epi'!BE119)/('Female Inactive'!$K78*'Breast Cancer Epi'!$BG119+'Female Barely'!$K78*'Breast Cancer Epi'!$BH119+'Female Somewhat'!$K78*'Breast Cancer Epi'!$BI119+'Female Active'!$K78*'Breast Cancer Epi'!$BJ119+'Female Highly'!$K78*'Breast Cancer Epi'!$BK119)</f>
        <v>1.674031815315094E-3</v>
      </c>
      <c r="AL78" s="58">
        <f>(('Female Inactive'!$K78+'Female Barely'!$K78+'Female Somewhat'!$K78+'Female Active'!$K78+'Female Highly'!$K78)*'Breast Cancer Epi'!BF119)/('Female Inactive'!$K78*'Breast Cancer Epi'!$BG119+'Female Barely'!$K78*'Breast Cancer Epi'!$BH119+'Female Somewhat'!$K78*'Breast Cancer Epi'!$BI119+'Female Active'!$K78*'Breast Cancer Epi'!$BJ119+'Female Highly'!$K78*'Breast Cancer Epi'!$BK119)</f>
        <v>3.8711985729161544E-3</v>
      </c>
      <c r="AM78" s="58">
        <f t="shared" si="53"/>
        <v>1.6726314056082492E-3</v>
      </c>
      <c r="AN78" s="58">
        <f t="shared" si="55"/>
        <v>3.8637151434489647E-3</v>
      </c>
      <c r="AO78" s="58">
        <f t="shared" si="49"/>
        <v>6.464191971627492E-2</v>
      </c>
      <c r="AQ78" s="58">
        <f>(('Female Inactive'!$K78+'Female Barely'!$K78+'Female Somewhat'!$K78+'Female Active'!$K78+'Female Highly'!$K78)*'Uterine Cancer Epi'!AW101)/('Female Inactive'!$K78*'Uterine Cancer Epi'!$AY101+'Female Barely'!$K78*'Uterine Cancer Epi'!$AZ101+'Female Somewhat'!$K78*'Uterine Cancer Epi'!$BA101+'Female Active'!$K78*'Uterine Cancer Epi'!$BB101+'Female Highly'!$K78*'Uterine Cancer Epi'!$BC101)</f>
        <v>8.5541012286532525E-4</v>
      </c>
      <c r="AR78" s="58">
        <f>(('Female Inactive'!$K78+'Female Barely'!$K78+'Female Somewhat'!$K78+'Female Active'!$K78+'Female Highly'!$K78)*'Uterine Cancer Epi'!AX101)/('Female Inactive'!$K78*'Uterine Cancer Epi'!$AY101+'Female Barely'!$K78*'Uterine Cancer Epi'!$AZ101+'Female Somewhat'!$K78*'Uterine Cancer Epi'!$BA101+'Female Active'!$K78*'Uterine Cancer Epi'!$BB101+'Female Highly'!$K78*'Uterine Cancer Epi'!$BC101)</f>
        <v>4.2770506143266263E-4</v>
      </c>
      <c r="AS78" s="58">
        <f t="shared" si="54"/>
        <v>8.5504436392491723E-4</v>
      </c>
      <c r="AT78" s="58">
        <f t="shared" si="56"/>
        <v>4.2761360866161446E-4</v>
      </c>
      <c r="AU78" s="58">
        <f t="shared" si="50"/>
        <v>1.5023562980056207E-2</v>
      </c>
      <c r="AW78" s="58">
        <f>(('Female Inactive'!$K78+'Female Barely'!$K78+'Female Somewhat'!$K78+'Female Active'!$K78+'Female Highly'!$K78)*'Diabetes Epi'!BX131)/('Female Inactive'!$K78*'Diabetes Epi'!$BZ131+'Female Barely'!$K78*'Diabetes Epi'!$CA131+'Female Somewhat'!$K78*'Diabetes Epi'!$CB131+'Female Active'!$K78*'Diabetes Epi'!$CC131+'Female Highly'!$K78*'Diabetes Epi'!$CD131)</f>
        <v>1.152336626134402E-2</v>
      </c>
      <c r="AX78" s="58">
        <f>(('Female Inactive'!$K78+'Female Barely'!$K78+'Female Somewhat'!$K78+'Female Active'!$K78+'Female Highly'!$K78)*'Diabetes Epi'!BY131)/('Female Inactive'!$K78*'Diabetes Epi'!$BZ131+'Female Barely'!$K78*'Diabetes Epi'!$CA131+'Female Somewhat'!$K78*'Diabetes Epi'!$CB131+'Female Active'!$K78*'Diabetes Epi'!$CC131+'Female Highly'!$K78*'Diabetes Epi'!$CD131)</f>
        <v>0</v>
      </c>
      <c r="AY78" s="58">
        <f t="shared" si="30"/>
        <v>1.1457226570746104E-2</v>
      </c>
      <c r="AZ78" s="58">
        <f t="shared" si="30"/>
        <v>0</v>
      </c>
      <c r="BA78" s="58">
        <f t="shared" si="51"/>
        <v>0.35633250663249683</v>
      </c>
    </row>
    <row r="79" spans="1:53">
      <c r="A79" s="58">
        <v>81</v>
      </c>
      <c r="B79" s="58">
        <f>'ACM Rates'!T92-(SUM(C79:H79))</f>
        <v>3.6467075110622027E-2</v>
      </c>
      <c r="C79" s="58">
        <f t="shared" si="33"/>
        <v>2.3059043646734412E-4</v>
      </c>
      <c r="D79" s="58">
        <f t="shared" si="34"/>
        <v>1.0608127987721132E-2</v>
      </c>
      <c r="E79" s="58">
        <f t="shared" si="35"/>
        <v>0</v>
      </c>
      <c r="F79" s="58">
        <f t="shared" si="36"/>
        <v>1.6975551458472502E-3</v>
      </c>
      <c r="G79" s="58">
        <f t="shared" si="37"/>
        <v>3.8692685181566577E-3</v>
      </c>
      <c r="H79" s="58">
        <f t="shared" si="38"/>
        <v>4.2738280118558898E-4</v>
      </c>
      <c r="I79" s="58">
        <f t="shared" si="31"/>
        <v>4.9003348680657755E-2</v>
      </c>
      <c r="J79" s="58">
        <f t="shared" si="32"/>
        <v>3.5810160782488887E-2</v>
      </c>
      <c r="K79" s="58">
        <f t="shared" si="44"/>
        <v>7590.7915686626193</v>
      </c>
      <c r="L79" s="58">
        <f t="shared" si="45"/>
        <v>271.82746654016944</v>
      </c>
      <c r="M79" s="58">
        <f t="shared" si="39"/>
        <v>7454.8778353925345</v>
      </c>
      <c r="N79" s="58">
        <f t="shared" si="40"/>
        <v>68289.873437936389</v>
      </c>
      <c r="O79" s="58">
        <f t="shared" si="41"/>
        <v>8.9964100344765505</v>
      </c>
      <c r="Q79" s="58">
        <f>'Quintile Functions'!$DU87</f>
        <v>7.9666772261719476</v>
      </c>
      <c r="S79" s="58">
        <f>(('Female Inactive'!$K79+'Female Barely'!$K79+'Female Somewhat'!$K79+'Female Active'!$K79+'Female Highly'!$K79)*'MI Epi'!DE97)/('Female Inactive'!$K79*'MI Epi'!$DG97+'Female Barely'!$K79*'MI Epi'!$DH97+'Female Somewhat'!$K79*'MI Epi'!$DI97+'Female Active'!$K79*'MI Epi'!$DJ97+'Female Highly'!$K79*'MI Epi'!$DK97)</f>
        <v>6.1106465663846197E-3</v>
      </c>
      <c r="T79" s="58">
        <f>(('Female Inactive'!$K79+'Female Barely'!$K79+'Female Somewhat'!$K79+'Female Active'!$K79+'Female Highly'!$K79)*'MI Epi'!DF97)/('Female Inactive'!$K79*'MI Epi'!$DG97+'Female Barely'!$K79*'MI Epi'!$DH97+'Female Somewhat'!$K79*'MI Epi'!$DI97+'Female Active'!$K79*'MI Epi'!$DJ97+'Female Highly'!$K79*'MI Epi'!$DK97)</f>
        <v>2.3059043646734412E-4</v>
      </c>
      <c r="U79" s="58">
        <f t="shared" si="42"/>
        <v>6.0920145362229894E-3</v>
      </c>
      <c r="V79" s="58">
        <f t="shared" si="42"/>
        <v>2.3056385253605871E-4</v>
      </c>
      <c r="W79" s="58">
        <f t="shared" si="46"/>
        <v>6.1664996716506285E-2</v>
      </c>
      <c r="Y79" s="58">
        <f>(('Female Inactive'!$K79+'Female Barely'!$K79+'Female Somewhat'!$K79+'Female Active'!$K79+'Female Highly'!$K79)*'Stroke Epi'!CT105)/('Female Inactive'!$K79*'Stroke Epi'!$CV105+'Female Barely'!$K79*'Stroke Epi'!$CW105+'Female Somewhat'!$K79*'Stroke Epi'!$CX105+'Female Active'!$K79*'Stroke Epi'!$CY105+'Female Highly'!$K79*'Stroke Epi'!$CZ105)</f>
        <v>1.473351109405713E-2</v>
      </c>
      <c r="Z79" s="58">
        <f>(('Female Inactive'!$K79+'Female Barely'!$K79+'Female Somewhat'!$K79+'Female Active'!$K79+'Female Highly'!$K79)*'Stroke Epi'!CU105)/('Female Inactive'!$K79*'Stroke Epi'!$CV105+'Female Barely'!$K79*'Stroke Epi'!$CW105+'Female Somewhat'!$K79*'Stroke Epi'!$CX105+'Female Active'!$K79*'Stroke Epi'!$CY105+'Female Highly'!$K79*'Stroke Epi'!$CZ105)</f>
        <v>1.0608127987721132E-2</v>
      </c>
      <c r="AA79" s="58">
        <f t="shared" si="43"/>
        <v>1.4625504011293144E-2</v>
      </c>
      <c r="AB79" s="58">
        <f t="shared" si="43"/>
        <v>1.055206023113664E-2</v>
      </c>
      <c r="AC79" s="58">
        <f t="shared" si="47"/>
        <v>8.0732419814094306E-2</v>
      </c>
      <c r="AE79" s="58">
        <f>(('Female Inactive'!$K79+'Female Barely'!$K79+'Female Somewhat'!$K79+'Female Active'!$K79+'Female Highly'!$K79)*'Bowel Cancer Epi'!CQ122)/('Female Inactive'!$K79*'Bowel Cancer Epi'!$CS122+'Female Barely'!$K79*'Bowel Cancer Epi'!$CT122+'Female Somewhat'!$K79*'Bowel Cancer Epi'!$CU122+'Female Active'!$K79*'Bowel Cancer Epi'!$CV122+'Female Highly'!$K79*'Bowel Cancer Epi'!$CW122)</f>
        <v>1.9097495390781563E-3</v>
      </c>
      <c r="AF79" s="58">
        <f>(('Female Inactive'!$K79+'Female Barely'!$K79+'Female Somewhat'!$K79+'Female Active'!$K79+'Female Highly'!$K79)*'Bowel Cancer Epi'!CR122)/('Female Inactive'!$K79*'Bowel Cancer Epi'!$CS122+'Female Barely'!$K79*'Bowel Cancer Epi'!$CT122+'Female Somewhat'!$K79*'Bowel Cancer Epi'!$CU122+'Female Active'!$K79*'Bowel Cancer Epi'!$CV122+'Female Highly'!$K79*'Bowel Cancer Epi'!$CW122)</f>
        <v>1.6975551458472502E-3</v>
      </c>
      <c r="AG79" s="58">
        <f t="shared" si="52"/>
        <v>1.9079271277281373E-3</v>
      </c>
      <c r="AH79" s="58">
        <f t="shared" si="52"/>
        <v>1.6961151140703068E-3</v>
      </c>
      <c r="AI79" s="58">
        <f t="shared" si="48"/>
        <v>5.0416495542254724E-3</v>
      </c>
      <c r="AK79" s="58">
        <f>(('Female Inactive'!$K79+'Female Barely'!$K79+'Female Somewhat'!$K79+'Female Active'!$K79+'Female Highly'!$K79)*'Breast Cancer Epi'!BE120)/('Female Inactive'!$K79*'Breast Cancer Epi'!$BG120+'Female Barely'!$K79*'Breast Cancer Epi'!$BH120+'Female Somewhat'!$K79*'Breast Cancer Epi'!$BI120+'Female Active'!$K79*'Breast Cancer Epi'!$BJ120+'Female Highly'!$K79*'Breast Cancer Epi'!$BK120)</f>
        <v>1.6731971970407166E-3</v>
      </c>
      <c r="AL79" s="58">
        <f>(('Female Inactive'!$K79+'Female Barely'!$K79+'Female Somewhat'!$K79+'Female Active'!$K79+'Female Highly'!$K79)*'Breast Cancer Epi'!BF120)/('Female Inactive'!$K79*'Breast Cancer Epi'!$BG120+'Female Barely'!$K79*'Breast Cancer Epi'!$BH120+'Female Somewhat'!$K79*'Breast Cancer Epi'!$BI120+'Female Active'!$K79*'Breast Cancer Epi'!$BJ120+'Female Highly'!$K79*'Breast Cancer Epi'!$BK120)</f>
        <v>3.8692685181566577E-3</v>
      </c>
      <c r="AM79" s="58">
        <f t="shared" si="53"/>
        <v>1.6717981829948991E-3</v>
      </c>
      <c r="AN79" s="58">
        <f t="shared" si="55"/>
        <v>3.8617925440158629E-3</v>
      </c>
      <c r="AO79" s="58">
        <f t="shared" si="49"/>
        <v>6.2584522641272566E-2</v>
      </c>
      <c r="AQ79" s="58">
        <f>(('Female Inactive'!$K79+'Female Barely'!$K79+'Female Somewhat'!$K79+'Female Active'!$K79+'Female Highly'!$K79)*'Uterine Cancer Epi'!AW102)/('Female Inactive'!$K79*'Uterine Cancer Epi'!$AY102+'Female Barely'!$K79*'Uterine Cancer Epi'!$AZ102+'Female Somewhat'!$K79*'Uterine Cancer Epi'!$BA102+'Female Active'!$K79*'Uterine Cancer Epi'!$BB102+'Female Highly'!$K79*'Uterine Cancer Epi'!$BC102)</f>
        <v>8.5476560237117795E-4</v>
      </c>
      <c r="AR79" s="58">
        <f>(('Female Inactive'!$K79+'Female Barely'!$K79+'Female Somewhat'!$K79+'Female Active'!$K79+'Female Highly'!$K79)*'Uterine Cancer Epi'!AX102)/('Female Inactive'!$K79*'Uterine Cancer Epi'!$AY102+'Female Barely'!$K79*'Uterine Cancer Epi'!$AZ102+'Female Somewhat'!$K79*'Uterine Cancer Epi'!$BA102+'Female Active'!$K79*'Uterine Cancer Epi'!$BB102+'Female Highly'!$K79*'Uterine Cancer Epi'!$BC102)</f>
        <v>4.2738280118558898E-4</v>
      </c>
      <c r="AS79" s="58">
        <f t="shared" si="54"/>
        <v>8.5440039431683434E-4</v>
      </c>
      <c r="AT79" s="58">
        <f t="shared" si="56"/>
        <v>4.2729148616549306E-4</v>
      </c>
      <c r="AU79" s="58">
        <f t="shared" si="50"/>
        <v>1.5444752308736966E-2</v>
      </c>
      <c r="AW79" s="58">
        <f>(('Female Inactive'!$K79+'Female Barely'!$K79+'Female Somewhat'!$K79+'Female Active'!$K79+'Female Highly'!$K79)*'Diabetes Epi'!BX132)/('Female Inactive'!$K79*'Diabetes Epi'!$BZ132+'Female Barely'!$K79*'Diabetes Epi'!$CA132+'Female Somewhat'!$K79*'Diabetes Epi'!$CB132+'Female Active'!$K79*'Diabetes Epi'!$CC132+'Female Highly'!$K79*'Diabetes Epi'!$CD132)</f>
        <v>1.1477097718334823E-2</v>
      </c>
      <c r="AX79" s="58">
        <f>(('Female Inactive'!$K79+'Female Barely'!$K79+'Female Somewhat'!$K79+'Female Active'!$K79+'Female Highly'!$K79)*'Diabetes Epi'!BY132)/('Female Inactive'!$K79*'Diabetes Epi'!$BZ132+'Female Barely'!$K79*'Diabetes Epi'!$CA132+'Female Somewhat'!$K79*'Diabetes Epi'!$CB132+'Female Active'!$K79*'Diabetes Epi'!$CC132+'Female Highly'!$K79*'Diabetes Epi'!$CD132)</f>
        <v>0</v>
      </c>
      <c r="AY79" s="58">
        <f t="shared" si="30"/>
        <v>1.1411487078775595E-2</v>
      </c>
      <c r="AZ79" s="58">
        <f t="shared" si="30"/>
        <v>0</v>
      </c>
      <c r="BA79" s="58">
        <f t="shared" si="51"/>
        <v>0.36370715094023254</v>
      </c>
    </row>
    <row r="80" spans="1:53">
      <c r="A80" s="58">
        <v>82</v>
      </c>
      <c r="B80" s="58">
        <f>'ACM Rates'!T93-(SUM(C80:H80))</f>
        <v>3.6492240477369112E-2</v>
      </c>
      <c r="C80" s="58">
        <f t="shared" si="33"/>
        <v>2.3019508759829327E-4</v>
      </c>
      <c r="D80" s="58">
        <f t="shared" si="34"/>
        <v>1.0586702715656825E-2</v>
      </c>
      <c r="E80" s="58">
        <f t="shared" si="35"/>
        <v>0</v>
      </c>
      <c r="F80" s="58">
        <f t="shared" si="36"/>
        <v>1.6964338242827744E-3</v>
      </c>
      <c r="G80" s="58">
        <f t="shared" si="37"/>
        <v>3.8673630282761236E-3</v>
      </c>
      <c r="H80" s="58">
        <f t="shared" si="38"/>
        <v>4.2706486681686563E-4</v>
      </c>
      <c r="I80" s="58">
        <f t="shared" si="31"/>
        <v>4.9005572104907004E-2</v>
      </c>
      <c r="J80" s="58">
        <f t="shared" si="32"/>
        <v>3.5834424668100495E-2</v>
      </c>
      <c r="K80" s="58">
        <f t="shared" si="44"/>
        <v>7318.9641021224497</v>
      </c>
      <c r="L80" s="58">
        <f t="shared" si="45"/>
        <v>262.27086776603869</v>
      </c>
      <c r="M80" s="58">
        <f t="shared" si="39"/>
        <v>7187.82866823943</v>
      </c>
      <c r="N80" s="58">
        <f t="shared" si="40"/>
        <v>61102.044769696964</v>
      </c>
      <c r="O80" s="58">
        <f t="shared" si="41"/>
        <v>8.3484553165082183</v>
      </c>
      <c r="Q80" s="58">
        <f>'Quintile Functions'!$DU88</f>
        <v>7.6585311031472179</v>
      </c>
      <c r="S80" s="58">
        <f>(('Female Inactive'!$K80+'Female Barely'!$K80+'Female Somewhat'!$K80+'Female Active'!$K80+'Female Highly'!$K80)*'MI Epi'!DE98)/('Female Inactive'!$K80*'MI Epi'!$DG98+'Female Barely'!$K80*'MI Epi'!$DH98+'Female Somewhat'!$K80*'MI Epi'!$DI98+'Female Active'!$K80*'MI Epi'!$DJ98+'Female Highly'!$K80*'MI Epi'!$DK98)</f>
        <v>6.1001698213547714E-3</v>
      </c>
      <c r="T80" s="58">
        <f>(('Female Inactive'!$K80+'Female Barely'!$K80+'Female Somewhat'!$K80+'Female Active'!$K80+'Female Highly'!$K80)*'MI Epi'!DF98)/('Female Inactive'!$K80*'MI Epi'!$DG98+'Female Barely'!$K80*'MI Epi'!$DH98+'Female Somewhat'!$K80*'MI Epi'!$DI98+'Female Active'!$K80*'MI Epi'!$DJ98+'Female Highly'!$K80*'MI Epi'!$DK98)</f>
        <v>2.3019508759829327E-4</v>
      </c>
      <c r="U80" s="58">
        <f t="shared" si="42"/>
        <v>6.0816015611292462E-3</v>
      </c>
      <c r="V80" s="58">
        <f t="shared" si="42"/>
        <v>2.3016859474200846E-4</v>
      </c>
      <c r="W80" s="58">
        <f t="shared" si="46"/>
        <v>6.7166269457666752E-2</v>
      </c>
      <c r="Y80" s="58">
        <f>(('Female Inactive'!$K80+'Female Barely'!$K80+'Female Somewhat'!$K80+'Female Active'!$K80+'Female Highly'!$K80)*'Stroke Epi'!CT106)/('Female Inactive'!$K80*'Stroke Epi'!$CV106+'Female Barely'!$K80*'Stroke Epi'!$CW106+'Female Somewhat'!$K80*'Stroke Epi'!$CX106+'Female Active'!$K80*'Stroke Epi'!$CY106+'Female Highly'!$K80*'Stroke Epi'!$CZ106)</f>
        <v>1.4703753771745593E-2</v>
      </c>
      <c r="Z80" s="58">
        <f>(('Female Inactive'!$K80+'Female Barely'!$K80+'Female Somewhat'!$K80+'Female Active'!$K80+'Female Highly'!$K80)*'Stroke Epi'!CU106)/('Female Inactive'!$K80*'Stroke Epi'!$CV106+'Female Barely'!$K80*'Stroke Epi'!$CW106+'Female Somewhat'!$K80*'Stroke Epi'!$CX106+'Female Active'!$K80*'Stroke Epi'!$CY106+'Female Highly'!$K80*'Stroke Epi'!$CZ106)</f>
        <v>1.0586702715656825E-2</v>
      </c>
      <c r="AA80" s="58">
        <f t="shared" si="43"/>
        <v>1.4596181468540359E-2</v>
      </c>
      <c r="AB80" s="58">
        <f t="shared" si="43"/>
        <v>1.053086081273269E-2</v>
      </c>
      <c r="AC80" s="58">
        <f t="shared" si="47"/>
        <v>8.4516939096313984E-2</v>
      </c>
      <c r="AE80" s="58">
        <f>(('Female Inactive'!$K80+'Female Barely'!$K80+'Female Somewhat'!$K80+'Female Active'!$K80+'Female Highly'!$K80)*'Bowel Cancer Epi'!CQ123)/('Female Inactive'!$K80*'Bowel Cancer Epi'!$CS123+'Female Barely'!$K80*'Bowel Cancer Epi'!$CT123+'Female Somewhat'!$K80*'Bowel Cancer Epi'!$CU123+'Female Active'!$K80*'Bowel Cancer Epi'!$CV123+'Female Highly'!$K80*'Bowel Cancer Epi'!$CW123)</f>
        <v>1.908488052318121E-3</v>
      </c>
      <c r="AF80" s="58">
        <f>(('Female Inactive'!$K80+'Female Barely'!$K80+'Female Somewhat'!$K80+'Female Active'!$K80+'Female Highly'!$K80)*'Bowel Cancer Epi'!CR123)/('Female Inactive'!$K80*'Bowel Cancer Epi'!$CS123+'Female Barely'!$K80*'Bowel Cancer Epi'!$CT123+'Female Somewhat'!$K80*'Bowel Cancer Epi'!$CU123+'Female Active'!$K80*'Bowel Cancer Epi'!$CV123+'Female Highly'!$K80*'Bowel Cancer Epi'!$CW123)</f>
        <v>1.6964338242827744E-3</v>
      </c>
      <c r="AG80" s="58">
        <f t="shared" si="52"/>
        <v>1.906668046998794E-3</v>
      </c>
      <c r="AH80" s="58">
        <f t="shared" si="52"/>
        <v>1.6949956937687416E-3</v>
      </c>
      <c r="AI80" s="58">
        <f t="shared" si="48"/>
        <v>5.2527517395462003E-3</v>
      </c>
      <c r="AK80" s="58">
        <f>(('Female Inactive'!$K80+'Female Barely'!$K80+'Female Somewhat'!$K80+'Female Active'!$K80+'Female Highly'!$K80)*'Breast Cancer Epi'!BE121)/('Female Inactive'!$K80*'Breast Cancer Epi'!$BG121+'Female Barely'!$K80*'Breast Cancer Epi'!$BH121+'Female Somewhat'!$K80*'Breast Cancer Epi'!$BI121+'Female Active'!$K80*'Breast Cancer Epi'!$BJ121+'Female Highly'!$K80*'Breast Cancer Epi'!$BK121)</f>
        <v>1.6723732014167019E-3</v>
      </c>
      <c r="AL80" s="58">
        <f>(('Female Inactive'!$K80+'Female Barely'!$K80+'Female Somewhat'!$K80+'Female Active'!$K80+'Female Highly'!$K80)*'Breast Cancer Epi'!BF121)/('Female Inactive'!$K80*'Breast Cancer Epi'!$BG121+'Female Barely'!$K80*'Breast Cancer Epi'!$BH121+'Female Somewhat'!$K80*'Breast Cancer Epi'!$BI121+'Female Active'!$K80*'Breast Cancer Epi'!$BJ121+'Female Highly'!$K80*'Breast Cancer Epi'!$BK121)</f>
        <v>3.8673630282761236E-3</v>
      </c>
      <c r="AM80" s="58">
        <f t="shared" si="53"/>
        <v>1.6709755645862856E-3</v>
      </c>
      <c r="AN80" s="58">
        <f t="shared" si="55"/>
        <v>3.8598944109334843E-3</v>
      </c>
      <c r="AO80" s="58">
        <f t="shared" si="49"/>
        <v>6.0523629289342684E-2</v>
      </c>
      <c r="AQ80" s="58">
        <f>(('Female Inactive'!$K80+'Female Barely'!$K80+'Female Somewhat'!$K80+'Female Active'!$K80+'Female Highly'!$K80)*'Uterine Cancer Epi'!AW103)/('Female Inactive'!$K80*'Uterine Cancer Epi'!$AY103+'Female Barely'!$K80*'Uterine Cancer Epi'!$AZ103+'Female Somewhat'!$K80*'Uterine Cancer Epi'!$BA103+'Female Active'!$K80*'Uterine Cancer Epi'!$BB103+'Female Highly'!$K80*'Uterine Cancer Epi'!$BC103)</f>
        <v>8.5412973363373126E-4</v>
      </c>
      <c r="AR80" s="58">
        <f>(('Female Inactive'!$K80+'Female Barely'!$K80+'Female Somewhat'!$K80+'Female Active'!$K80+'Female Highly'!$K80)*'Uterine Cancer Epi'!AX103)/('Female Inactive'!$K80*'Uterine Cancer Epi'!$AY103+'Female Barely'!$K80*'Uterine Cancer Epi'!$AZ103+'Female Somewhat'!$K80*'Uterine Cancer Epi'!$BA103+'Female Active'!$K80*'Uterine Cancer Epi'!$BB103+'Female Highly'!$K80*'Uterine Cancer Epi'!$BC103)</f>
        <v>4.2706486681686563E-4</v>
      </c>
      <c r="AS80" s="58">
        <f t="shared" si="54"/>
        <v>8.5376506866385871E-4</v>
      </c>
      <c r="AT80" s="58">
        <f t="shared" si="56"/>
        <v>4.26973687596921E-4</v>
      </c>
      <c r="AU80" s="58">
        <f t="shared" si="50"/>
        <v>1.5865444383734998E-2</v>
      </c>
      <c r="AW80" s="58">
        <f>(('Female Inactive'!$K80+'Female Barely'!$K80+'Female Somewhat'!$K80+'Female Active'!$K80+'Female Highly'!$K80)*'Diabetes Epi'!BX133)/('Female Inactive'!$K80*'Diabetes Epi'!$BZ133+'Female Barely'!$K80*'Diabetes Epi'!$CA133+'Female Somewhat'!$K80*'Diabetes Epi'!$CB133+'Female Active'!$K80*'Diabetes Epi'!$CC133+'Female Highly'!$K80*'Diabetes Epi'!$CD133)</f>
        <v>1.1431828153258971E-2</v>
      </c>
      <c r="AX80" s="58">
        <f>(('Female Inactive'!$K80+'Female Barely'!$K80+'Female Somewhat'!$K80+'Female Active'!$K80+'Female Highly'!$K80)*'Diabetes Epi'!BY133)/('Female Inactive'!$K80*'Diabetes Epi'!$BZ133+'Female Barely'!$K80*'Diabetes Epi'!$CA133+'Female Somewhat'!$K80*'Diabetes Epi'!$CB133+'Female Active'!$K80*'Diabetes Epi'!$CC133+'Female Highly'!$K80*'Diabetes Epi'!$CD133)</f>
        <v>0</v>
      </c>
      <c r="AY80" s="58">
        <f t="shared" si="30"/>
        <v>1.1366733093767678E-2</v>
      </c>
      <c r="AZ80" s="58">
        <f t="shared" si="30"/>
        <v>0</v>
      </c>
      <c r="BA80" s="58">
        <f t="shared" si="51"/>
        <v>0.37096819856559538</v>
      </c>
    </row>
    <row r="81" spans="1:53">
      <c r="A81" s="58">
        <v>83</v>
      </c>
      <c r="B81" s="58">
        <f>'ACM Rates'!T94-(SUM(C81:H81))</f>
        <v>3.6516998232773698E-2</v>
      </c>
      <c r="C81" s="58">
        <f t="shared" si="33"/>
        <v>2.29806039526712E-4</v>
      </c>
      <c r="D81" s="58">
        <f t="shared" si="34"/>
        <v>1.0565635560418814E-2</v>
      </c>
      <c r="E81" s="58">
        <f t="shared" si="35"/>
        <v>0</v>
      </c>
      <c r="F81" s="58">
        <f t="shared" si="36"/>
        <v>1.6953272535846094E-3</v>
      </c>
      <c r="G81" s="58">
        <f t="shared" si="37"/>
        <v>3.8654817268256422E-3</v>
      </c>
      <c r="H81" s="58">
        <f t="shared" si="38"/>
        <v>4.2675118687052655E-4</v>
      </c>
      <c r="I81" s="58">
        <f t="shared" si="31"/>
        <v>4.9007767086303833E-2</v>
      </c>
      <c r="J81" s="58">
        <f t="shared" si="32"/>
        <v>3.5858294948095559E-2</v>
      </c>
      <c r="K81" s="58">
        <f t="shared" si="44"/>
        <v>7056.6932343564113</v>
      </c>
      <c r="L81" s="58">
        <f t="shared" si="45"/>
        <v>253.04098735578262</v>
      </c>
      <c r="M81" s="58">
        <f t="shared" si="39"/>
        <v>6930.1727406785194</v>
      </c>
      <c r="N81" s="58">
        <f t="shared" si="40"/>
        <v>54171.872029018443</v>
      </c>
      <c r="O81" s="58">
        <f t="shared" si="41"/>
        <v>7.6766652920769989</v>
      </c>
      <c r="Q81" s="58">
        <f>'Quintile Functions'!$DU89</f>
        <v>7.3623038806175689</v>
      </c>
      <c r="S81" s="58">
        <f>(('Female Inactive'!$K81+'Female Barely'!$K81+'Female Somewhat'!$K81+'Female Active'!$K81+'Female Highly'!$K81)*'MI Epi'!DE99)/('Female Inactive'!$K81*'MI Epi'!$DG99+'Female Barely'!$K81*'MI Epi'!$DH99+'Female Somewhat'!$K81*'MI Epi'!$DI99+'Female Active'!$K81*'MI Epi'!$DJ99+'Female Highly'!$K81*'MI Epi'!$DK99)</f>
        <v>6.0898600474578665E-3</v>
      </c>
      <c r="T81" s="58">
        <f>(('Female Inactive'!$K81+'Female Barely'!$K81+'Female Somewhat'!$K81+'Female Active'!$K81+'Female Highly'!$K81)*'MI Epi'!DF99)/('Female Inactive'!$K81*'MI Epi'!$DG99+'Female Barely'!$K81*'MI Epi'!$DH99+'Female Somewhat'!$K81*'MI Epi'!$DI99+'Female Active'!$K81*'MI Epi'!$DJ99+'Female Highly'!$K81*'MI Epi'!$DK99)</f>
        <v>2.29806039526712E-4</v>
      </c>
      <c r="U81" s="58">
        <f t="shared" si="42"/>
        <v>6.0713544343466985E-3</v>
      </c>
      <c r="V81" s="58">
        <f t="shared" si="42"/>
        <v>2.2977963614134733E-4</v>
      </c>
      <c r="W81" s="58">
        <f t="shared" si="46"/>
        <v>7.262594014545011E-2</v>
      </c>
      <c r="Y81" s="58">
        <f>(('Female Inactive'!$K81+'Female Barely'!$K81+'Female Somewhat'!$K81+'Female Active'!$K81+'Female Highly'!$K81)*'Stroke Epi'!CT107)/('Female Inactive'!$K81*'Stroke Epi'!$CV107+'Female Barely'!$K81*'Stroke Epi'!$CW107+'Female Somewhat'!$K81*'Stroke Epi'!$CX107+'Female Active'!$K81*'Stroke Epi'!$CY107+'Female Highly'!$K81*'Stroke Epi'!$CZ107)</f>
        <v>1.4674493833915022E-2</v>
      </c>
      <c r="Z81" s="58">
        <f>(('Female Inactive'!$K81+'Female Barely'!$K81+'Female Somewhat'!$K81+'Female Active'!$K81+'Female Highly'!$K81)*'Stroke Epi'!CU107)/('Female Inactive'!$K81*'Stroke Epi'!$CV107+'Female Barely'!$K81*'Stroke Epi'!$CW107+'Female Somewhat'!$K81*'Stroke Epi'!$CX107+'Female Active'!$K81*'Stroke Epi'!$CY107+'Female Highly'!$K81*'Stroke Epi'!$CZ107)</f>
        <v>1.0565635560418814E-2</v>
      </c>
      <c r="AA81" s="58">
        <f t="shared" si="43"/>
        <v>1.4567348192244256E-2</v>
      </c>
      <c r="AB81" s="58">
        <f t="shared" si="43"/>
        <v>1.0510015293197172E-2</v>
      </c>
      <c r="AC81" s="58">
        <f t="shared" si="47"/>
        <v>8.8278281466820596E-2</v>
      </c>
      <c r="AE81" s="58">
        <f>(('Female Inactive'!$K81+'Female Barely'!$K81+'Female Somewhat'!$K81+'Female Active'!$K81+'Female Highly'!$K81)*'Bowel Cancer Epi'!CQ124)/('Female Inactive'!$K81*'Bowel Cancer Epi'!$CS124+'Female Barely'!$K81*'Bowel Cancer Epi'!$CT124+'Female Somewhat'!$K81*'Bowel Cancer Epi'!$CU124+'Female Active'!$K81*'Bowel Cancer Epi'!$CV124+'Female Highly'!$K81*'Bowel Cancer Epi'!$CW124)</f>
        <v>1.9072431602826852E-3</v>
      </c>
      <c r="AF81" s="58">
        <f>(('Female Inactive'!$K81+'Female Barely'!$K81+'Female Somewhat'!$K81+'Female Active'!$K81+'Female Highly'!$K81)*'Bowel Cancer Epi'!CR124)/('Female Inactive'!$K81*'Bowel Cancer Epi'!$CS124+'Female Barely'!$K81*'Bowel Cancer Epi'!$CT124+'Female Somewhat'!$K81*'Bowel Cancer Epi'!$CU124+'Female Active'!$K81*'Bowel Cancer Epi'!$CV124+'Female Highly'!$K81*'Bowel Cancer Epi'!$CW124)</f>
        <v>1.6953272535846094E-3</v>
      </c>
      <c r="AG81" s="58">
        <f t="shared" si="52"/>
        <v>1.9054255277858312E-3</v>
      </c>
      <c r="AH81" s="58">
        <f t="shared" si="52"/>
        <v>1.6938909980919181E-3</v>
      </c>
      <c r="AI81" s="58">
        <f t="shared" si="48"/>
        <v>5.4636697355495735E-3</v>
      </c>
      <c r="AK81" s="58">
        <f>(('Female Inactive'!$K81+'Female Barely'!$K81+'Female Somewhat'!$K81+'Female Active'!$K81+'Female Highly'!$K81)*'Breast Cancer Epi'!BE122)/('Female Inactive'!$K81*'Breast Cancer Epi'!$BG122+'Female Barely'!$K81*'Breast Cancer Epi'!$BH122+'Female Somewhat'!$K81*'Breast Cancer Epi'!$BI122+'Female Active'!$K81*'Breast Cancer Epi'!$BJ122+'Female Highly'!$K81*'Breast Cancer Epi'!$BK122)</f>
        <v>1.671559665654332E-3</v>
      </c>
      <c r="AL81" s="58">
        <f>(('Female Inactive'!$K81+'Female Barely'!$K81+'Female Somewhat'!$K81+'Female Active'!$K81+'Female Highly'!$K81)*'Breast Cancer Epi'!BF122)/('Female Inactive'!$K81*'Breast Cancer Epi'!$BG122+'Female Barely'!$K81*'Breast Cancer Epi'!$BH122+'Female Somewhat'!$K81*'Breast Cancer Epi'!$BI122+'Female Active'!$K81*'Breast Cancer Epi'!$BJ122+'Female Highly'!$K81*'Breast Cancer Epi'!$BK122)</f>
        <v>3.8654817268256422E-3</v>
      </c>
      <c r="AM81" s="58">
        <f t="shared" si="53"/>
        <v>1.6701633878919431E-3</v>
      </c>
      <c r="AN81" s="58">
        <f t="shared" si="55"/>
        <v>3.8580203693451276E-3</v>
      </c>
      <c r="AO81" s="58">
        <f t="shared" si="49"/>
        <v>5.8459223366914385E-2</v>
      </c>
      <c r="AQ81" s="58">
        <f>(('Female Inactive'!$K81+'Female Barely'!$K81+'Female Somewhat'!$K81+'Female Active'!$K81+'Female Highly'!$K81)*'Uterine Cancer Epi'!AW104)/('Female Inactive'!$K81*'Uterine Cancer Epi'!$AY104+'Female Barely'!$K81*'Uterine Cancer Epi'!$AZ104+'Female Somewhat'!$K81*'Uterine Cancer Epi'!$BA104+'Female Active'!$K81*'Uterine Cancer Epi'!$BB104+'Female Highly'!$K81*'Uterine Cancer Epi'!$BC104)</f>
        <v>8.5350237374105309E-4</v>
      </c>
      <c r="AR81" s="58">
        <f>(('Female Inactive'!$K81+'Female Barely'!$K81+'Female Somewhat'!$K81+'Female Active'!$K81+'Female Highly'!$K81)*'Uterine Cancer Epi'!AX104)/('Female Inactive'!$K81*'Uterine Cancer Epi'!$AY104+'Female Barely'!$K81*'Uterine Cancer Epi'!$AZ104+'Female Somewhat'!$K81*'Uterine Cancer Epi'!$BA104+'Female Active'!$K81*'Uterine Cancer Epi'!$BB104+'Female Highly'!$K81*'Uterine Cancer Epi'!$BC104)</f>
        <v>4.2675118687052655E-4</v>
      </c>
      <c r="AS81" s="58">
        <f t="shared" si="54"/>
        <v>8.5313824419253059E-4</v>
      </c>
      <c r="AT81" s="58">
        <f t="shared" si="56"/>
        <v>4.2666014153447396E-4</v>
      </c>
      <c r="AU81" s="58">
        <f t="shared" si="50"/>
        <v>1.6285643944037951E-2</v>
      </c>
      <c r="AW81" s="58">
        <f>(('Female Inactive'!$K81+'Female Barely'!$K81+'Female Somewhat'!$K81+'Female Active'!$K81+'Female Highly'!$K81)*'Diabetes Epi'!BX134)/('Female Inactive'!$K81*'Diabetes Epi'!$BZ134+'Female Barely'!$K81*'Diabetes Epi'!$CA134+'Female Somewhat'!$K81*'Diabetes Epi'!$CB134+'Female Active'!$K81*'Diabetes Epi'!$CC134+'Female Highly'!$K81*'Diabetes Epi'!$CD134)</f>
        <v>1.1387527841096671E-2</v>
      </c>
      <c r="AX81" s="58">
        <f>(('Female Inactive'!$K81+'Female Barely'!$K81+'Female Somewhat'!$K81+'Female Active'!$K81+'Female Highly'!$K81)*'Diabetes Epi'!BY134)/('Female Inactive'!$K81*'Diabetes Epi'!$BZ134+'Female Barely'!$K81*'Diabetes Epi'!$CA134+'Female Somewhat'!$K81*'Diabetes Epi'!$CB134+'Female Active'!$K81*'Diabetes Epi'!$CC134+'Female Highly'!$K81*'Diabetes Epi'!$CD134)</f>
        <v>0</v>
      </c>
      <c r="AY81" s="58">
        <f t="shared" si="30"/>
        <v>1.1322935361310238E-2</v>
      </c>
      <c r="AZ81" s="58">
        <f t="shared" si="30"/>
        <v>0</v>
      </c>
      <c r="BA81" s="58">
        <f t="shared" si="51"/>
        <v>0.3781182351599921</v>
      </c>
    </row>
    <row r="82" spans="1:53">
      <c r="A82" s="58">
        <v>84</v>
      </c>
      <c r="B82" s="58">
        <f>'ACM Rates'!T95-(SUM(C82:H82))</f>
        <v>3.654135705709928E-2</v>
      </c>
      <c r="C82" s="58">
        <f t="shared" si="33"/>
        <v>2.2942316172764584E-4</v>
      </c>
      <c r="D82" s="58">
        <f t="shared" si="34"/>
        <v>1.0544918648242528E-2</v>
      </c>
      <c r="E82" s="58">
        <f t="shared" si="35"/>
        <v>0</v>
      </c>
      <c r="F82" s="58">
        <f t="shared" si="36"/>
        <v>1.6942351969166634E-3</v>
      </c>
      <c r="G82" s="58">
        <f t="shared" si="37"/>
        <v>3.8636242446228519E-3</v>
      </c>
      <c r="H82" s="58">
        <f t="shared" si="38"/>
        <v>4.2644169139102972E-4</v>
      </c>
      <c r="I82" s="58">
        <f t="shared" si="31"/>
        <v>4.900993406398612E-2</v>
      </c>
      <c r="J82" s="58">
        <f t="shared" si="32"/>
        <v>3.5881780020478371E-2</v>
      </c>
      <c r="K82" s="58">
        <f t="shared" si="44"/>
        <v>6803.6522470006284</v>
      </c>
      <c r="L82" s="58">
        <f t="shared" si="45"/>
        <v>244.12715326270992</v>
      </c>
      <c r="M82" s="58">
        <f t="shared" si="39"/>
        <v>6681.588670369274</v>
      </c>
      <c r="N82" s="58">
        <f t="shared" si="40"/>
        <v>47490.283358649162</v>
      </c>
      <c r="O82" s="58">
        <f t="shared" si="41"/>
        <v>6.9801162132566557</v>
      </c>
      <c r="Q82" s="58">
        <f>'Quintile Functions'!$DU90</f>
        <v>7.0775345429206356</v>
      </c>
      <c r="S82" s="58">
        <f>(('Female Inactive'!$K82+'Female Barely'!$K82+'Female Somewhat'!$K82+'Female Active'!$K82+'Female Highly'!$K82)*'MI Epi'!DE100)/('Female Inactive'!$K82*'MI Epi'!$DG100+'Female Barely'!$K82*'MI Epi'!$DH100+'Female Somewhat'!$K82*'MI Epi'!$DI100+'Female Active'!$K82*'MI Epi'!$DJ100+'Female Highly'!$K82*'MI Epi'!$DK100)</f>
        <v>6.0797137857826139E-3</v>
      </c>
      <c r="T82" s="58">
        <f>(('Female Inactive'!$K82+'Female Barely'!$K82+'Female Somewhat'!$K82+'Female Active'!$K82+'Female Highly'!$K82)*'MI Epi'!DF100)/('Female Inactive'!$K82*'MI Epi'!$DG100+'Female Barely'!$K82*'MI Epi'!$DH100+'Female Somewhat'!$K82*'MI Epi'!$DI100+'Female Active'!$K82*'MI Epi'!$DJ100+'Female Highly'!$K82*'MI Epi'!$DK100)</f>
        <v>2.2942316172764584E-4</v>
      </c>
      <c r="U82" s="58">
        <f t="shared" si="42"/>
        <v>6.0612697230613133E-3</v>
      </c>
      <c r="V82" s="58">
        <f t="shared" si="42"/>
        <v>2.2939684624656564E-4</v>
      </c>
      <c r="W82" s="58">
        <f t="shared" si="46"/>
        <v>7.8044510159051964E-2</v>
      </c>
      <c r="Y82" s="58">
        <f>(('Female Inactive'!$K82+'Female Barely'!$K82+'Female Somewhat'!$K82+'Female Active'!$K82+'Female Highly'!$K82)*'Stroke Epi'!CT108)/('Female Inactive'!$K82*'Stroke Epi'!$CV108+'Female Barely'!$K82*'Stroke Epi'!$CW108+'Female Somewhat'!$K82*'Stroke Epi'!$CX108+'Female Active'!$K82*'Stroke Epi'!$CY108+'Female Highly'!$K82*'Stroke Epi'!$CZ108)</f>
        <v>1.4645720344781291E-2</v>
      </c>
      <c r="Z82" s="58">
        <f>(('Female Inactive'!$K82+'Female Barely'!$K82+'Female Somewhat'!$K82+'Female Active'!$K82+'Female Highly'!$K82)*'Stroke Epi'!CU108)/('Female Inactive'!$K82*'Stroke Epi'!$CV108+'Female Barely'!$K82*'Stroke Epi'!$CW108+'Female Somewhat'!$K82*'Stroke Epi'!$CX108+'Female Active'!$K82*'Stroke Epi'!$CY108+'Female Highly'!$K82*'Stroke Epi'!$CZ108)</f>
        <v>1.0544918648242528E-2</v>
      </c>
      <c r="AA82" s="58">
        <f t="shared" si="43"/>
        <v>1.4538993448614979E-2</v>
      </c>
      <c r="AB82" s="58">
        <f t="shared" si="43"/>
        <v>1.0489515903743363E-2</v>
      </c>
      <c r="AC82" s="58">
        <f t="shared" si="47"/>
        <v>9.2016731153581721E-2</v>
      </c>
      <c r="AE82" s="58">
        <f>(('Female Inactive'!$K82+'Female Barely'!$K82+'Female Somewhat'!$K82+'Female Active'!$K82+'Female Highly'!$K82)*'Bowel Cancer Epi'!CQ125)/('Female Inactive'!$K82*'Bowel Cancer Epi'!$CS125+'Female Barely'!$K82*'Bowel Cancer Epi'!$CT125+'Female Somewhat'!$K82*'Bowel Cancer Epi'!$CU125+'Female Active'!$K82*'Bowel Cancer Epi'!$CV125+'Female Highly'!$K82*'Bowel Cancer Epi'!$CW125)</f>
        <v>1.9060145965312464E-3</v>
      </c>
      <c r="AF82" s="58">
        <f>(('Female Inactive'!$K82+'Female Barely'!$K82+'Female Somewhat'!$K82+'Female Active'!$K82+'Female Highly'!$K82)*'Bowel Cancer Epi'!CR125)/('Female Inactive'!$K82*'Bowel Cancer Epi'!$CS125+'Female Barely'!$K82*'Bowel Cancer Epi'!$CT125+'Female Somewhat'!$K82*'Bowel Cancer Epi'!$CU125+'Female Active'!$K82*'Bowel Cancer Epi'!$CV125+'Female Highly'!$K82*'Bowel Cancer Epi'!$CW125)</f>
        <v>1.6942351969166634E-3</v>
      </c>
      <c r="AG82" s="58">
        <f t="shared" si="52"/>
        <v>1.9041993042178129E-3</v>
      </c>
      <c r="AH82" s="58">
        <f t="shared" si="52"/>
        <v>1.6928007906535925E-3</v>
      </c>
      <c r="AI82" s="58">
        <f t="shared" si="48"/>
        <v>5.6744054738055829E-3</v>
      </c>
      <c r="AK82" s="58">
        <f>(('Female Inactive'!$K82+'Female Barely'!$K82+'Female Somewhat'!$K82+'Female Active'!$K82+'Female Highly'!$K82)*'Breast Cancer Epi'!BE123)/('Female Inactive'!$K82*'Breast Cancer Epi'!$BG123+'Female Barely'!$K82*'Breast Cancer Epi'!$BH123+'Female Somewhat'!$K82*'Breast Cancer Epi'!$BI123+'Female Active'!$K82*'Breast Cancer Epi'!$BJ123+'Female Highly'!$K82*'Breast Cancer Epi'!$BK123)</f>
        <v>1.6707564301071791E-3</v>
      </c>
      <c r="AL82" s="58">
        <f>(('Female Inactive'!$K82+'Female Barely'!$K82+'Female Somewhat'!$K82+'Female Active'!$K82+'Female Highly'!$K82)*'Breast Cancer Epi'!BF123)/('Female Inactive'!$K82*'Breast Cancer Epi'!$BG123+'Female Barely'!$K82*'Breast Cancer Epi'!$BH123+'Female Somewhat'!$K82*'Breast Cancer Epi'!$BI123+'Female Active'!$K82*'Breast Cancer Epi'!$BJ123+'Female Highly'!$K82*'Breast Cancer Epi'!$BK123)</f>
        <v>3.8636242446228519E-3</v>
      </c>
      <c r="AM82" s="58">
        <f t="shared" si="53"/>
        <v>1.669361493557342E-3</v>
      </c>
      <c r="AN82" s="58">
        <f t="shared" si="55"/>
        <v>3.8561700516280828E-3</v>
      </c>
      <c r="AO82" s="58">
        <f t="shared" si="49"/>
        <v>5.6391288671256513E-2</v>
      </c>
      <c r="AQ82" s="58">
        <f>(('Female Inactive'!$K82+'Female Barely'!$K82+'Female Somewhat'!$K82+'Female Active'!$K82+'Female Highly'!$K82)*'Uterine Cancer Epi'!AW105)/('Female Inactive'!$K82*'Uterine Cancer Epi'!$AY105+'Female Barely'!$K82*'Uterine Cancer Epi'!$AZ105+'Female Somewhat'!$K82*'Uterine Cancer Epi'!$BA105+'Female Active'!$K82*'Uterine Cancer Epi'!$BB105+'Female Highly'!$K82*'Uterine Cancer Epi'!$BC105)</f>
        <v>8.5288338278205944E-4</v>
      </c>
      <c r="AR82" s="58">
        <f>(('Female Inactive'!$K82+'Female Barely'!$K82+'Female Somewhat'!$K82+'Female Active'!$K82+'Female Highly'!$K82)*'Uterine Cancer Epi'!AX105)/('Female Inactive'!$K82*'Uterine Cancer Epi'!$AY105+'Female Barely'!$K82*'Uterine Cancer Epi'!$AZ105+'Female Somewhat'!$K82*'Uterine Cancer Epi'!$BA105+'Female Active'!$K82*'Uterine Cancer Epi'!$BB105+'Female Highly'!$K82*'Uterine Cancer Epi'!$BC105)</f>
        <v>4.2644169139102972E-4</v>
      </c>
      <c r="AS82" s="58">
        <f t="shared" si="54"/>
        <v>8.5251978112699245E-4</v>
      </c>
      <c r="AT82" s="58">
        <f t="shared" si="56"/>
        <v>4.2635077805652788E-4</v>
      </c>
      <c r="AU82" s="58">
        <f t="shared" si="50"/>
        <v>1.6705355650422238E-2</v>
      </c>
      <c r="AW82" s="58">
        <f>(('Female Inactive'!$K82+'Female Barely'!$K82+'Female Somewhat'!$K82+'Female Active'!$K82+'Female Highly'!$K82)*'Diabetes Epi'!BX135)/('Female Inactive'!$K82*'Diabetes Epi'!$BZ135+'Female Barely'!$K82*'Diabetes Epi'!$CA135+'Female Somewhat'!$K82*'Diabetes Epi'!$CB135+'Female Active'!$K82*'Diabetes Epi'!$CC135+'Female Highly'!$K82*'Diabetes Epi'!$CD135)</f>
        <v>1.1344168214841899E-2</v>
      </c>
      <c r="AX82" s="58">
        <f>(('Female Inactive'!$K82+'Female Barely'!$K82+'Female Somewhat'!$K82+'Female Active'!$K82+'Female Highly'!$K82)*'Diabetes Epi'!BY135)/('Female Inactive'!$K82*'Diabetes Epi'!$BZ135+'Female Barely'!$K82*'Diabetes Epi'!$CA135+'Female Somewhat'!$K82*'Diabetes Epi'!$CB135+'Female Active'!$K82*'Diabetes Epi'!$CC135+'Female Highly'!$K82*'Diabetes Epi'!$CD135)</f>
        <v>0</v>
      </c>
      <c r="AY82" s="58">
        <f t="shared" si="30"/>
        <v>1.1280065763902614E-2</v>
      </c>
      <c r="AZ82" s="58">
        <f t="shared" si="30"/>
        <v>0</v>
      </c>
      <c r="BA82" s="58">
        <f t="shared" si="51"/>
        <v>0.38515976218565307</v>
      </c>
    </row>
    <row r="83" spans="1:53">
      <c r="A83" s="58">
        <v>85</v>
      </c>
      <c r="B83" s="58">
        <f>'ACM Rates'!T96-(SUM(C83:H83))</f>
        <v>7.8713583024948103E-2</v>
      </c>
      <c r="C83" s="58">
        <f t="shared" si="33"/>
        <v>4.5809265435101728E-4</v>
      </c>
      <c r="D83" s="58">
        <f t="shared" si="34"/>
        <v>1.3564968247677408E-2</v>
      </c>
      <c r="E83" s="58">
        <f t="shared" si="35"/>
        <v>0</v>
      </c>
      <c r="F83" s="58">
        <f t="shared" si="36"/>
        <v>2.433913794496873E-3</v>
      </c>
      <c r="G83" s="58">
        <f t="shared" si="37"/>
        <v>4.6967718886719969E-3</v>
      </c>
      <c r="H83" s="58">
        <f t="shared" si="38"/>
        <v>5.3267038985460938E-4</v>
      </c>
      <c r="I83" s="58">
        <f t="shared" si="31"/>
        <v>9.5170557721473398E-2</v>
      </c>
      <c r="J83" s="58">
        <f t="shared" si="32"/>
        <v>7.569537692964623E-2</v>
      </c>
      <c r="K83" s="58">
        <f t="shared" si="44"/>
        <v>6559.5250937379187</v>
      </c>
      <c r="L83" s="58">
        <f t="shared" si="45"/>
        <v>496.5257244499648</v>
      </c>
      <c r="M83" s="58">
        <f t="shared" si="39"/>
        <v>6311.2622315129365</v>
      </c>
      <c r="N83" s="58">
        <f t="shared" si="40"/>
        <v>41179.021127136228</v>
      </c>
      <c r="O83" s="58">
        <f t="shared" si="41"/>
        <v>6.2777442785374769</v>
      </c>
      <c r="Q83" s="58">
        <f>'Quintile Functions'!$DU91</f>
        <v>6.8037799061933049</v>
      </c>
      <c r="S83" s="58">
        <f>(('Female Inactive'!$K83+'Female Barely'!$K83+'Female Somewhat'!$K83+'Female Active'!$K83+'Female Highly'!$K83)*'MI Epi'!DE101)/('Female Inactive'!$K83*'MI Epi'!$DG101+'Female Barely'!$K83*'MI Epi'!$DH101+'Female Somewhat'!$K83*'MI Epi'!$DI101+'Female Active'!$K83*'MI Epi'!$DJ101+'Female Highly'!$K83*'MI Epi'!$DK101)</f>
        <v>6.4132971609142412E-3</v>
      </c>
      <c r="T83" s="58">
        <f>(('Female Inactive'!$K83+'Female Barely'!$K83+'Female Somewhat'!$K83+'Female Active'!$K83+'Female Highly'!$K83)*'MI Epi'!DF101)/('Female Inactive'!$K83*'MI Epi'!$DG101+'Female Barely'!$K83*'MI Epi'!$DH101+'Female Somewhat'!$K83*'MI Epi'!$DI101+'Female Active'!$K83*'MI Epi'!$DJ101+'Female Highly'!$K83*'MI Epi'!$DK101)</f>
        <v>4.5809265435101728E-4</v>
      </c>
      <c r="U83" s="58">
        <f t="shared" si="42"/>
        <v>6.3927758638383514E-3</v>
      </c>
      <c r="V83" s="58">
        <f t="shared" si="42"/>
        <v>4.5798774593086566E-4</v>
      </c>
      <c r="W83" s="58">
        <f t="shared" si="46"/>
        <v>8.3422471061156023E-2</v>
      </c>
      <c r="Y83" s="58">
        <f>(('Female Inactive'!$K83+'Female Barely'!$K83+'Female Somewhat'!$K83+'Female Active'!$K83+'Female Highly'!$K83)*'Stroke Epi'!CT109)/('Female Inactive'!$K83*'Stroke Epi'!$CV109+'Female Barely'!$K83*'Stroke Epi'!$CW109+'Female Somewhat'!$K83*'Stroke Epi'!$CX109+'Female Active'!$K83*'Stroke Epi'!$CY109+'Female Highly'!$K83*'Stroke Epi'!$CZ109)</f>
        <v>1.765784659826973E-2</v>
      </c>
      <c r="Z83" s="58">
        <f>(('Female Inactive'!$K83+'Female Barely'!$K83+'Female Somewhat'!$K83+'Female Active'!$K83+'Female Highly'!$K83)*'Stroke Epi'!CU109)/('Female Inactive'!$K83*'Stroke Epi'!$CV109+'Female Barely'!$K83*'Stroke Epi'!$CW109+'Female Somewhat'!$K83*'Stroke Epi'!$CX109+'Female Active'!$K83*'Stroke Epi'!$CY109+'Female Highly'!$K83*'Stroke Epi'!$CZ109)</f>
        <v>1.3564968247677408E-2</v>
      </c>
      <c r="AA83" s="58">
        <f t="shared" si="43"/>
        <v>1.750286040659299E-2</v>
      </c>
      <c r="AB83" s="58">
        <f t="shared" si="43"/>
        <v>1.3473378670189273E-2</v>
      </c>
      <c r="AC83" s="58">
        <f t="shared" si="47"/>
        <v>9.5732566324010324E-2</v>
      </c>
      <c r="AE83" s="58">
        <f>(('Female Inactive'!$K83+'Female Barely'!$K83+'Female Somewhat'!$K83+'Female Active'!$K83+'Female Highly'!$K83)*'Bowel Cancer Epi'!CQ126)/('Female Inactive'!$K83*'Bowel Cancer Epi'!$CS126+'Female Barely'!$K83*'Bowel Cancer Epi'!$CT126+'Female Somewhat'!$K83*'Bowel Cancer Epi'!$CU126+'Female Active'!$K83*'Bowel Cancer Epi'!$CV126+'Female Highly'!$K83*'Bowel Cancer Epi'!$CW126)</f>
        <v>2.6455584722792098E-3</v>
      </c>
      <c r="AF83" s="58">
        <f>(('Female Inactive'!$K83+'Female Barely'!$K83+'Female Somewhat'!$K83+'Female Active'!$K83+'Female Highly'!$K83)*'Bowel Cancer Epi'!CR126)/('Female Inactive'!$K83*'Bowel Cancer Epi'!$CS126+'Female Barely'!$K83*'Bowel Cancer Epi'!$CT126+'Female Somewhat'!$K83*'Bowel Cancer Epi'!$CU126+'Female Active'!$K83*'Bowel Cancer Epi'!$CV126+'Female Highly'!$K83*'Bowel Cancer Epi'!$CW126)</f>
        <v>2.433913794496873E-3</v>
      </c>
      <c r="AG83" s="58">
        <f t="shared" si="52"/>
        <v>2.6420620664591166E-3</v>
      </c>
      <c r="AH83" s="58">
        <f t="shared" si="52"/>
        <v>2.4309542279142837E-3</v>
      </c>
      <c r="AI83" s="58">
        <f t="shared" si="48"/>
        <v>5.8849608548027085E-3</v>
      </c>
      <c r="AK83" s="58">
        <f>(('Female Inactive'!$K83+'Female Barely'!$K83+'Female Somewhat'!$K83+'Female Active'!$K83+'Female Highly'!$K83)*'Breast Cancer Epi'!BE124)/('Female Inactive'!$K83*'Breast Cancer Epi'!$BG124+'Female Barely'!$K83*'Breast Cancer Epi'!$BH124+'Female Somewhat'!$K83*'Breast Cancer Epi'!$BI124+'Female Active'!$K83*'Breast Cancer Epi'!$BJ124+'Female Highly'!$K83*'Breast Cancer Epi'!$BK124)</f>
        <v>2.400572298654576E-3</v>
      </c>
      <c r="AL83" s="58">
        <f>(('Female Inactive'!$K83+'Female Barely'!$K83+'Female Somewhat'!$K83+'Female Active'!$K83+'Female Highly'!$K83)*'Breast Cancer Epi'!BF124)/('Female Inactive'!$K83*'Breast Cancer Epi'!$BG124+'Female Barely'!$K83*'Breast Cancer Epi'!$BH124+'Female Somewhat'!$K83*'Breast Cancer Epi'!$BI124+'Female Active'!$K83*'Breast Cancer Epi'!$BJ124+'Female Highly'!$K83*'Breast Cancer Epi'!$BK124)</f>
        <v>4.6967718886719969E-3</v>
      </c>
      <c r="AM83" s="58">
        <f t="shared" si="53"/>
        <v>2.3976932292395503E-3</v>
      </c>
      <c r="AN83" s="58">
        <f t="shared" si="55"/>
        <v>4.6857593035309897E-3</v>
      </c>
      <c r="AO83" s="58">
        <f t="shared" si="49"/>
        <v>5.431980908832245E-2</v>
      </c>
      <c r="AQ83" s="58">
        <f>(('Female Inactive'!$K83+'Female Barely'!$K83+'Female Somewhat'!$K83+'Female Active'!$K83+'Female Highly'!$K83)*'Uterine Cancer Epi'!AW106)/('Female Inactive'!$K83*'Uterine Cancer Epi'!$AY106+'Female Barely'!$K83*'Uterine Cancer Epi'!$AZ106+'Female Somewhat'!$K83*'Uterine Cancer Epi'!$BA106+'Female Active'!$K83*'Uterine Cancer Epi'!$BB106+'Female Highly'!$K83*'Uterine Cancer Epi'!$BC106)</f>
        <v>7.4573854579645298E-4</v>
      </c>
      <c r="AR83" s="58">
        <f>(('Female Inactive'!$K83+'Female Barely'!$K83+'Female Somewhat'!$K83+'Female Active'!$K83+'Female Highly'!$K83)*'Uterine Cancer Epi'!AX106)/('Female Inactive'!$K83*'Uterine Cancer Epi'!$AY106+'Female Barely'!$K83*'Uterine Cancer Epi'!$AZ106+'Female Somewhat'!$K83*'Uterine Cancer Epi'!$BA106+'Female Active'!$K83*'Uterine Cancer Epi'!$BB106+'Female Highly'!$K83*'Uterine Cancer Epi'!$BC106)</f>
        <v>5.3267038985460938E-4</v>
      </c>
      <c r="AS83" s="58">
        <f t="shared" si="54"/>
        <v>7.4546055191493377E-4</v>
      </c>
      <c r="AT83" s="58">
        <f t="shared" si="56"/>
        <v>5.3252854616891998E-4</v>
      </c>
      <c r="AU83" s="58">
        <f t="shared" si="50"/>
        <v>1.7124584087099388E-2</v>
      </c>
      <c r="AW83" s="58">
        <f>(('Female Inactive'!$K83+'Female Barely'!$K83+'Female Somewhat'!$K83+'Female Active'!$K83+'Female Highly'!$K83)*'Diabetes Epi'!BX136)/('Female Inactive'!$K83*'Diabetes Epi'!$BZ136+'Female Barely'!$K83*'Diabetes Epi'!$CA136+'Female Somewhat'!$K83*'Diabetes Epi'!$CB136+'Female Active'!$K83*'Diabetes Epi'!$CC136+'Female Highly'!$K83*'Diabetes Epi'!$CD136)</f>
        <v>9.4619066313470397E-3</v>
      </c>
      <c r="AX83" s="58">
        <f>(('Female Inactive'!$K83+'Female Barely'!$K83+'Female Somewhat'!$K83+'Female Active'!$K83+'Female Highly'!$K83)*'Diabetes Epi'!BY136)/('Female Inactive'!$K83*'Diabetes Epi'!$BZ136+'Female Barely'!$K83*'Diabetes Epi'!$CA136+'Female Somewhat'!$K83*'Diabetes Epi'!$CB136+'Female Active'!$K83*'Diabetes Epi'!$CC136+'Female Highly'!$K83*'Diabetes Epi'!$CD136)</f>
        <v>0</v>
      </c>
      <c r="AY83" s="58">
        <f t="shared" si="30"/>
        <v>9.4172836432145912E-3</v>
      </c>
      <c r="AZ83" s="58">
        <f t="shared" si="30"/>
        <v>0</v>
      </c>
      <c r="BA83" s="58">
        <f t="shared" si="51"/>
        <v>0.39209520050249241</v>
      </c>
    </row>
    <row r="84" spans="1:53">
      <c r="A84" s="58">
        <v>86</v>
      </c>
      <c r="B84" s="58">
        <f>'ACM Rates'!T97-(SUM(C84:H84))</f>
        <v>7.8744836277765712E-2</v>
      </c>
      <c r="C84" s="58">
        <f t="shared" si="33"/>
        <v>4.5733689328572683E-4</v>
      </c>
      <c r="D84" s="58">
        <f t="shared" si="34"/>
        <v>1.3538659163994823E-2</v>
      </c>
      <c r="E84" s="58">
        <f t="shared" si="35"/>
        <v>0</v>
      </c>
      <c r="F84" s="58">
        <f t="shared" si="36"/>
        <v>2.4323549524035183E-3</v>
      </c>
      <c r="G84" s="58">
        <f t="shared" si="37"/>
        <v>4.6945262900293097E-3</v>
      </c>
      <c r="H84" s="58">
        <f t="shared" si="38"/>
        <v>5.3228642252092036E-4</v>
      </c>
      <c r="I84" s="58">
        <f t="shared" si="31"/>
        <v>9.5173187287449779E-2</v>
      </c>
      <c r="J84" s="58">
        <f t="shared" si="32"/>
        <v>7.5724264004301656E-2</v>
      </c>
      <c r="K84" s="58">
        <f t="shared" si="44"/>
        <v>6062.9993692879543</v>
      </c>
      <c r="L84" s="58">
        <f t="shared" si="45"/>
        <v>459.11616489787548</v>
      </c>
      <c r="M84" s="58">
        <f t="shared" si="39"/>
        <v>5833.4412868390164</v>
      </c>
      <c r="N84" s="58">
        <f t="shared" si="40"/>
        <v>35345.579840297207</v>
      </c>
      <c r="O84" s="58">
        <f t="shared" si="41"/>
        <v>5.8297185415093047</v>
      </c>
      <c r="Q84" s="58">
        <f>'Quintile Functions'!$DU92</f>
        <v>6.5406139286488072</v>
      </c>
      <c r="S84" s="58">
        <f>(('Female Inactive'!$K84+'Female Barely'!$K84+'Female Somewhat'!$K84+'Female Active'!$K84+'Female Highly'!$K84)*'MI Epi'!DE102)/('Female Inactive'!$K84*'MI Epi'!$DG102+'Female Barely'!$K84*'MI Epi'!$DH102+'Female Somewhat'!$K84*'MI Epi'!$DI102+'Female Active'!$K84*'MI Epi'!$DJ102+'Female Highly'!$K84*'MI Epi'!$DK102)</f>
        <v>6.4027165060001751E-3</v>
      </c>
      <c r="T84" s="58">
        <f>(('Female Inactive'!$K84+'Female Barely'!$K84+'Female Somewhat'!$K84+'Female Active'!$K84+'Female Highly'!$K84)*'MI Epi'!DF102)/('Female Inactive'!$K84*'MI Epi'!$DG102+'Female Barely'!$K84*'MI Epi'!$DH102+'Female Somewhat'!$K84*'MI Epi'!$DI102+'Female Active'!$K84*'MI Epi'!$DJ102+'Female Highly'!$K84*'MI Epi'!$DK102)</f>
        <v>4.5733689328572683E-4</v>
      </c>
      <c r="U84" s="58">
        <f t="shared" si="42"/>
        <v>6.3822627930620879E-3</v>
      </c>
      <c r="V84" s="58">
        <f t="shared" si="42"/>
        <v>4.5723233070948943E-4</v>
      </c>
      <c r="W84" s="58">
        <f t="shared" si="46"/>
        <v>8.8864656943488468E-2</v>
      </c>
      <c r="Y84" s="58">
        <f>(('Female Inactive'!$K84+'Female Barely'!$K84+'Female Somewhat'!$K84+'Female Active'!$K84+'Female Highly'!$K84)*'Stroke Epi'!CT110)/('Female Inactive'!$K84*'Stroke Epi'!$CV110+'Female Barely'!$K84*'Stroke Epi'!$CW110+'Female Somewhat'!$K84*'Stroke Epi'!$CX110+'Female Active'!$K84*'Stroke Epi'!$CY110+'Female Highly'!$K84*'Stroke Epi'!$CZ110)</f>
        <v>1.7623599428993261E-2</v>
      </c>
      <c r="Z84" s="58">
        <f>(('Female Inactive'!$K84+'Female Barely'!$K84+'Female Somewhat'!$K84+'Female Active'!$K84+'Female Highly'!$K84)*'Stroke Epi'!CU110)/('Female Inactive'!$K84*'Stroke Epi'!$CV110+'Female Barely'!$K84*'Stroke Epi'!$CW110+'Female Somewhat'!$K84*'Stroke Epi'!$CX110+'Female Active'!$K84*'Stroke Epi'!$CY110+'Female Highly'!$K84*'Stroke Epi'!$CZ110)</f>
        <v>1.3538659163994823E-2</v>
      </c>
      <c r="AA84" s="58">
        <f t="shared" si="43"/>
        <v>1.746921208456309E-2</v>
      </c>
      <c r="AB84" s="58">
        <f t="shared" si="43"/>
        <v>1.3447423717329543E-2</v>
      </c>
      <c r="AC84" s="58">
        <f t="shared" si="47"/>
        <v>9.9426059261798885E-2</v>
      </c>
      <c r="AE84" s="58">
        <f>(('Female Inactive'!$K84+'Female Barely'!$K84+'Female Somewhat'!$K84+'Female Active'!$K84+'Female Highly'!$K84)*'Bowel Cancer Epi'!CQ127)/('Female Inactive'!$K84*'Bowel Cancer Epi'!$CS127+'Female Barely'!$K84*'Bowel Cancer Epi'!$CT127+'Female Somewhat'!$K84*'Bowel Cancer Epi'!$CU127+'Female Active'!$K84*'Bowel Cancer Epi'!$CV127+'Female Highly'!$K84*'Bowel Cancer Epi'!$CW127)</f>
        <v>2.6438640786994759E-3</v>
      </c>
      <c r="AF84" s="58">
        <f>(('Female Inactive'!$K84+'Female Barely'!$K84+'Female Somewhat'!$K84+'Female Active'!$K84+'Female Highly'!$K84)*'Bowel Cancer Epi'!CR127)/('Female Inactive'!$K84*'Bowel Cancer Epi'!$CS127+'Female Barely'!$K84*'Bowel Cancer Epi'!$CT127+'Female Somewhat'!$K84*'Bowel Cancer Epi'!$CU127+'Female Active'!$K84*'Bowel Cancer Epi'!$CV127+'Female Highly'!$K84*'Bowel Cancer Epi'!$CW127)</f>
        <v>2.4323549524035183E-3</v>
      </c>
      <c r="AG84" s="58">
        <f t="shared" si="52"/>
        <v>2.6403721481406128E-3</v>
      </c>
      <c r="AH84" s="58">
        <f t="shared" si="52"/>
        <v>2.4293991740826915E-3</v>
      </c>
      <c r="AI84" s="58">
        <f t="shared" si="48"/>
        <v>6.0953377485809482E-3</v>
      </c>
      <c r="AK84" s="58">
        <f>(('Female Inactive'!$K84+'Female Barely'!$K84+'Female Somewhat'!$K84+'Female Active'!$K84+'Female Highly'!$K84)*'Breast Cancer Epi'!BE125)/('Female Inactive'!$K84*'Breast Cancer Epi'!$BG125+'Female Barely'!$K84*'Breast Cancer Epi'!$BH125+'Female Somewhat'!$K84*'Breast Cancer Epi'!$BI125+'Female Active'!$K84*'Breast Cancer Epi'!$BJ125+'Female Highly'!$K84*'Breast Cancer Epi'!$BK125)</f>
        <v>2.3994245482372029E-3</v>
      </c>
      <c r="AL84" s="58">
        <f>(('Female Inactive'!$K84+'Female Barely'!$K84+'Female Somewhat'!$K84+'Female Active'!$K84+'Female Highly'!$K84)*'Breast Cancer Epi'!BF125)/('Female Inactive'!$K84*'Breast Cancer Epi'!$BG125+'Female Barely'!$K84*'Breast Cancer Epi'!$BH125+'Female Somewhat'!$K84*'Breast Cancer Epi'!$BI125+'Female Active'!$K84*'Breast Cancer Epi'!$BJ125+'Female Highly'!$K84*'Breast Cancer Epi'!$BK125)</f>
        <v>4.6945262900293097E-3</v>
      </c>
      <c r="AM84" s="58">
        <f t="shared" si="53"/>
        <v>2.3965482301185892E-3</v>
      </c>
      <c r="AN84" s="58">
        <f t="shared" si="55"/>
        <v>4.68352422471352E-3</v>
      </c>
      <c r="AO84" s="58">
        <f t="shared" si="49"/>
        <v>5.2145843647578467E-2</v>
      </c>
      <c r="AQ84" s="58">
        <f>(('Female Inactive'!$K84+'Female Barely'!$K84+'Female Somewhat'!$K84+'Female Active'!$K84+'Female Highly'!$K84)*'Uterine Cancer Epi'!AW107)/('Female Inactive'!$K84*'Uterine Cancer Epi'!$AY107+'Female Barely'!$K84*'Uterine Cancer Epi'!$AZ107+'Female Somewhat'!$K84*'Uterine Cancer Epi'!$BA107+'Female Active'!$K84*'Uterine Cancer Epi'!$BB107+'Female Highly'!$K84*'Uterine Cancer Epi'!$BC107)</f>
        <v>7.4520099152928848E-4</v>
      </c>
      <c r="AR84" s="58">
        <f>(('Female Inactive'!$K84+'Female Barely'!$K84+'Female Somewhat'!$K84+'Female Active'!$K84+'Female Highly'!$K84)*'Uterine Cancer Epi'!AX107)/('Female Inactive'!$K84*'Uterine Cancer Epi'!$AY107+'Female Barely'!$K84*'Uterine Cancer Epi'!$AZ107+'Female Somewhat'!$K84*'Uterine Cancer Epi'!$BA107+'Female Active'!$K84*'Uterine Cancer Epi'!$BB107+'Female Highly'!$K84*'Uterine Cancer Epi'!$BC107)</f>
        <v>5.3228642252092036E-4</v>
      </c>
      <c r="AS84" s="58">
        <f t="shared" si="54"/>
        <v>7.4492339822895826E-4</v>
      </c>
      <c r="AT84" s="58">
        <f t="shared" si="56"/>
        <v>5.3214478323515557E-4</v>
      </c>
      <c r="AU84" s="58">
        <f t="shared" si="50"/>
        <v>1.7333981230764659E-2</v>
      </c>
      <c r="AW84" s="58">
        <f>(('Female Inactive'!$K84+'Female Barely'!$K84+'Female Somewhat'!$K84+'Female Active'!$K84+'Female Highly'!$K84)*'Diabetes Epi'!BX137)/('Female Inactive'!$K84*'Diabetes Epi'!$BZ137+'Female Barely'!$K84*'Diabetes Epi'!$CA137+'Female Somewhat'!$K84*'Diabetes Epi'!$CB137+'Female Active'!$K84*'Diabetes Epi'!$CC137+'Female Highly'!$K84*'Diabetes Epi'!$CD137)</f>
        <v>9.4264930621738748E-3</v>
      </c>
      <c r="AX84" s="58">
        <f>(('Female Inactive'!$K84+'Female Barely'!$K84+'Female Somewhat'!$K84+'Female Active'!$K84+'Female Highly'!$K84)*'Diabetes Epi'!BY137)/('Female Inactive'!$K84*'Diabetes Epi'!$BZ137+'Female Barely'!$K84*'Diabetes Epi'!$CA137+'Female Somewhat'!$K84*'Diabetes Epi'!$CB137+'Female Active'!$K84*'Diabetes Epi'!$CC137+'Female Highly'!$K84*'Diabetes Epi'!$CD137)</f>
        <v>0</v>
      </c>
      <c r="AY84" s="58">
        <f t="shared" ref="AY84:AZ98" si="57">1-EXP(-AW84)</f>
        <v>9.3822029525045814E-3</v>
      </c>
      <c r="AZ84" s="58">
        <f t="shared" si="57"/>
        <v>0</v>
      </c>
      <c r="BA84" s="58">
        <f t="shared" si="51"/>
        <v>0.39782001242743192</v>
      </c>
    </row>
    <row r="85" spans="1:53">
      <c r="A85" s="58">
        <v>87</v>
      </c>
      <c r="B85" s="58">
        <f>'ACM Rates'!T98-(SUM(C85:H85))</f>
        <v>7.8775580327145767E-2</v>
      </c>
      <c r="C85" s="58">
        <f t="shared" si="33"/>
        <v>4.5659326789393618E-4</v>
      </c>
      <c r="D85" s="58">
        <f t="shared" si="34"/>
        <v>1.3512791919734009E-2</v>
      </c>
      <c r="E85" s="58">
        <f t="shared" si="35"/>
        <v>0</v>
      </c>
      <c r="F85" s="58">
        <f t="shared" si="36"/>
        <v>2.4308170038212515E-3</v>
      </c>
      <c r="G85" s="58">
        <f t="shared" si="37"/>
        <v>4.6923097964322747E-3</v>
      </c>
      <c r="H85" s="58">
        <f t="shared" si="38"/>
        <v>5.3190768497276099E-4</v>
      </c>
      <c r="I85" s="58">
        <f t="shared" si="31"/>
        <v>9.5175782518594959E-2</v>
      </c>
      <c r="J85" s="58">
        <f t="shared" si="32"/>
        <v>7.5752679546363222E-2</v>
      </c>
      <c r="K85" s="58">
        <f t="shared" si="44"/>
        <v>5603.8832043900784</v>
      </c>
      <c r="L85" s="58">
        <f t="shared" si="45"/>
        <v>424.50916859740869</v>
      </c>
      <c r="M85" s="58">
        <f t="shared" si="39"/>
        <v>5391.6286200913746</v>
      </c>
      <c r="N85" s="58">
        <f t="shared" si="40"/>
        <v>29953.951220205836</v>
      </c>
      <c r="O85" s="58">
        <f t="shared" si="41"/>
        <v>5.3452133329152778</v>
      </c>
      <c r="Q85" s="58">
        <f>'Quintile Functions'!$DU93</f>
        <v>6.2876270475318572</v>
      </c>
      <c r="S85" s="58">
        <f>(('Female Inactive'!$K85+'Female Barely'!$K85+'Female Somewhat'!$K85+'Female Active'!$K85+'Female Highly'!$K85)*'MI Epi'!DE103)/('Female Inactive'!$K85*'MI Epi'!$DG103+'Female Barely'!$K85*'MI Epi'!$DH103+'Female Somewhat'!$K85*'MI Epi'!$DI103+'Female Active'!$K85*'MI Epi'!$DJ103+'Female Highly'!$K85*'MI Epi'!$DK103)</f>
        <v>6.3923057505151058E-3</v>
      </c>
      <c r="T85" s="58">
        <f>(('Female Inactive'!$K85+'Female Barely'!$K85+'Female Somewhat'!$K85+'Female Active'!$K85+'Female Highly'!$K85)*'MI Epi'!DF103)/('Female Inactive'!$K85*'MI Epi'!$DG103+'Female Barely'!$K85*'MI Epi'!$DH103+'Female Somewhat'!$K85*'MI Epi'!$DI103+'Female Active'!$K85*'MI Epi'!$DJ103+'Female Highly'!$K85*'MI Epi'!$DK103)</f>
        <v>4.5659326789393618E-4</v>
      </c>
      <c r="U85" s="58">
        <f t="shared" si="42"/>
        <v>6.3719184279081853E-3</v>
      </c>
      <c r="V85" s="58">
        <f t="shared" si="42"/>
        <v>4.5648904505091181E-4</v>
      </c>
      <c r="W85" s="58">
        <f t="shared" si="46"/>
        <v>9.4265631106429007E-2</v>
      </c>
      <c r="Y85" s="58">
        <f>(('Female Inactive'!$K85+'Female Barely'!$K85+'Female Somewhat'!$K85+'Female Active'!$K85+'Female Highly'!$K85)*'Stroke Epi'!CT111)/('Female Inactive'!$K85*'Stroke Epi'!$CV111+'Female Barely'!$K85*'Stroke Epi'!$CW111+'Female Somewhat'!$K85*'Stroke Epi'!$CX111+'Female Active'!$K85*'Stroke Epi'!$CY111+'Female Highly'!$K85*'Stroke Epi'!$CZ111)</f>
        <v>1.7589927412757205E-2</v>
      </c>
      <c r="Z85" s="58">
        <f>(('Female Inactive'!$K85+'Female Barely'!$K85+'Female Somewhat'!$K85+'Female Active'!$K85+'Female Highly'!$K85)*'Stroke Epi'!CU111)/('Female Inactive'!$K85*'Stroke Epi'!$CV111+'Female Barely'!$K85*'Stroke Epi'!$CW111+'Female Somewhat'!$K85*'Stroke Epi'!$CX111+'Female Active'!$K85*'Stroke Epi'!$CY111+'Female Highly'!$K85*'Stroke Epi'!$CZ111)</f>
        <v>1.3512791919734009E-2</v>
      </c>
      <c r="AA85" s="58">
        <f t="shared" si="43"/>
        <v>1.7436127734914764E-2</v>
      </c>
      <c r="AB85" s="58">
        <f t="shared" si="43"/>
        <v>1.3421903990801676E-2</v>
      </c>
      <c r="AC85" s="58">
        <f t="shared" si="47"/>
        <v>0.10309734641442278</v>
      </c>
      <c r="AE85" s="58">
        <f>(('Female Inactive'!$K85+'Female Barely'!$K85+'Female Somewhat'!$K85+'Female Active'!$K85+'Female Highly'!$K85)*'Bowel Cancer Epi'!CQ128)/('Female Inactive'!$K85*'Bowel Cancer Epi'!$CS128+'Female Barely'!$K85*'Bowel Cancer Epi'!$CT128+'Female Somewhat'!$K85*'Bowel Cancer Epi'!$CU128+'Female Active'!$K85*'Bowel Cancer Epi'!$CV128+'Female Highly'!$K85*'Bowel Cancer Epi'!$CW128)</f>
        <v>2.6421923954578824E-3</v>
      </c>
      <c r="AF85" s="58">
        <f>(('Female Inactive'!$K85+'Female Barely'!$K85+'Female Somewhat'!$K85+'Female Active'!$K85+'Female Highly'!$K85)*'Bowel Cancer Epi'!CR128)/('Female Inactive'!$K85*'Bowel Cancer Epi'!$CS128+'Female Barely'!$K85*'Bowel Cancer Epi'!$CT128+'Female Somewhat'!$K85*'Bowel Cancer Epi'!$CU128+'Female Active'!$K85*'Bowel Cancer Epi'!$CV128+'Female Highly'!$K85*'Bowel Cancer Epi'!$CW128)</f>
        <v>2.4308170038212515E-3</v>
      </c>
      <c r="AG85" s="58">
        <f t="shared" si="52"/>
        <v>2.6387048773713895E-3</v>
      </c>
      <c r="AH85" s="58">
        <f t="shared" si="52"/>
        <v>2.4278649606116476E-3</v>
      </c>
      <c r="AI85" s="58">
        <f t="shared" si="48"/>
        <v>6.3055354251680589E-3</v>
      </c>
      <c r="AK85" s="58">
        <f>(('Female Inactive'!$K85+'Female Barely'!$K85+'Female Somewhat'!$K85+'Female Active'!$K85+'Female Highly'!$K85)*'Breast Cancer Epi'!BE126)/('Female Inactive'!$K85*'Breast Cancer Epi'!$BG126+'Female Barely'!$K85*'Breast Cancer Epi'!$BH126+'Female Somewhat'!$K85*'Breast Cancer Epi'!$BI126+'Female Active'!$K85*'Breast Cancer Epi'!$BJ126+'Female Highly'!$K85*'Breast Cancer Epi'!$BK126)</f>
        <v>2.3982916737320518E-3</v>
      </c>
      <c r="AL85" s="58">
        <f>(('Female Inactive'!$K85+'Female Barely'!$K85+'Female Somewhat'!$K85+'Female Active'!$K85+'Female Highly'!$K85)*'Breast Cancer Epi'!BF126)/('Female Inactive'!$K85*'Breast Cancer Epi'!$BG126+'Female Barely'!$K85*'Breast Cancer Epi'!$BH126+'Female Somewhat'!$K85*'Breast Cancer Epi'!$BI126+'Female Active'!$K85*'Breast Cancer Epi'!$BJ126+'Female Highly'!$K85*'Breast Cancer Epi'!$BK126)</f>
        <v>4.6923097964322747E-3</v>
      </c>
      <c r="AM85" s="58">
        <f t="shared" si="53"/>
        <v>2.3954180699615746E-3</v>
      </c>
      <c r="AN85" s="58">
        <f t="shared" si="55"/>
        <v>4.6813181096730938E-3</v>
      </c>
      <c r="AO85" s="58">
        <f t="shared" si="49"/>
        <v>4.9967923604341456E-2</v>
      </c>
      <c r="AQ85" s="58">
        <f>(('Female Inactive'!$K85+'Female Barely'!$K85+'Female Somewhat'!$K85+'Female Active'!$K85+'Female Highly'!$K85)*'Uterine Cancer Epi'!AW108)/('Female Inactive'!$K85*'Uterine Cancer Epi'!$AY108+'Female Barely'!$K85*'Uterine Cancer Epi'!$AZ108+'Female Somewhat'!$K85*'Uterine Cancer Epi'!$BA108+'Female Active'!$K85*'Uterine Cancer Epi'!$BB108+'Female Highly'!$K85*'Uterine Cancer Epi'!$BC108)</f>
        <v>7.4467075896186537E-4</v>
      </c>
      <c r="AR85" s="58">
        <f>(('Female Inactive'!$K85+'Female Barely'!$K85+'Female Somewhat'!$K85+'Female Active'!$K85+'Female Highly'!$K85)*'Uterine Cancer Epi'!AX108)/('Female Inactive'!$K85*'Uterine Cancer Epi'!$AY108+'Female Barely'!$K85*'Uterine Cancer Epi'!$AZ108+'Female Somewhat'!$K85*'Uterine Cancer Epi'!$BA108+'Female Active'!$K85*'Uterine Cancer Epi'!$BB108+'Female Highly'!$K85*'Uterine Cancer Epi'!$BC108)</f>
        <v>5.3190768497276099E-4</v>
      </c>
      <c r="AS85" s="58">
        <f t="shared" si="54"/>
        <v>7.4439356050370886E-4</v>
      </c>
      <c r="AT85" s="58">
        <f t="shared" si="56"/>
        <v>5.3176624715844945E-4</v>
      </c>
      <c r="AU85" s="58">
        <f t="shared" si="50"/>
        <v>1.7543182870801241E-2</v>
      </c>
      <c r="AW85" s="58">
        <f>(('Female Inactive'!$K85+'Female Barely'!$K85+'Female Somewhat'!$K85+'Female Active'!$K85+'Female Highly'!$K85)*'Diabetes Epi'!BX138)/('Female Inactive'!$K85*'Diabetes Epi'!$BZ138+'Female Barely'!$K85*'Diabetes Epi'!$CA138+'Female Somewhat'!$K85*'Diabetes Epi'!$CB138+'Female Active'!$K85*'Diabetes Epi'!$CC138+'Female Highly'!$K85*'Diabetes Epi'!$CD138)</f>
        <v>9.3918301940900811E-3</v>
      </c>
      <c r="AX85" s="58">
        <f>(('Female Inactive'!$K85+'Female Barely'!$K85+'Female Somewhat'!$K85+'Female Active'!$K85+'Female Highly'!$K85)*'Diabetes Epi'!BY138)/('Female Inactive'!$K85*'Diabetes Epi'!$BZ138+'Female Barely'!$K85*'Diabetes Epi'!$CA138+'Female Somewhat'!$K85*'Diabetes Epi'!$CB138+'Female Active'!$K85*'Diabetes Epi'!$CC138+'Female Highly'!$K85*'Diabetes Epi'!$CD138)</f>
        <v>0</v>
      </c>
      <c r="AY85" s="58">
        <f t="shared" si="57"/>
        <v>9.3478647033564677E-3</v>
      </c>
      <c r="AZ85" s="58">
        <f t="shared" si="57"/>
        <v>0</v>
      </c>
      <c r="BA85" s="58">
        <f t="shared" si="51"/>
        <v>0.40346978728477445</v>
      </c>
    </row>
    <row r="86" spans="1:53">
      <c r="A86" s="58">
        <v>88</v>
      </c>
      <c r="B86" s="58">
        <f>'ACM Rates'!T99-(SUM(C86:H86))</f>
        <v>7.8805826046608601E-2</v>
      </c>
      <c r="C86" s="58">
        <f t="shared" si="33"/>
        <v>4.5586152538806466E-4</v>
      </c>
      <c r="D86" s="58">
        <f t="shared" si="34"/>
        <v>1.3487356779866188E-2</v>
      </c>
      <c r="E86" s="58">
        <f t="shared" si="35"/>
        <v>0</v>
      </c>
      <c r="F86" s="58">
        <f t="shared" si="36"/>
        <v>2.4292996060830789E-3</v>
      </c>
      <c r="G86" s="58">
        <f t="shared" si="37"/>
        <v>4.6901219525459833E-3</v>
      </c>
      <c r="H86" s="58">
        <f t="shared" si="38"/>
        <v>5.3153408950808092E-4</v>
      </c>
      <c r="I86" s="58">
        <f t="shared" si="31"/>
        <v>9.5178343957945929E-2</v>
      </c>
      <c r="J86" s="58">
        <f t="shared" si="32"/>
        <v>7.5780633648783846E-2</v>
      </c>
      <c r="K86" s="58">
        <f t="shared" si="44"/>
        <v>5179.3740357926699</v>
      </c>
      <c r="L86" s="58">
        <f t="shared" si="45"/>
        <v>392.49624633642742</v>
      </c>
      <c r="M86" s="58">
        <f t="shared" si="39"/>
        <v>4983.1259126244568</v>
      </c>
      <c r="N86" s="58">
        <f t="shared" si="40"/>
        <v>24970.825307581374</v>
      </c>
      <c r="O86" s="58">
        <f t="shared" si="41"/>
        <v>4.8212052528003513</v>
      </c>
      <c r="Q86" s="58">
        <f>'Quintile Functions'!$DU94</f>
        <v>6.044425541719959</v>
      </c>
      <c r="S86" s="58">
        <f>(('Female Inactive'!$K86+'Female Barely'!$K86+'Female Somewhat'!$K86+'Female Active'!$K86+'Female Highly'!$K86)*'MI Epi'!DE104)/('Female Inactive'!$K86*'MI Epi'!$DG104+'Female Barely'!$K86*'MI Epi'!$DH104+'Female Somewhat'!$K86*'MI Epi'!$DI104+'Female Active'!$K86*'MI Epi'!$DJ104+'Female Highly'!$K86*'MI Epi'!$DK104)</f>
        <v>6.382061355432905E-3</v>
      </c>
      <c r="T86" s="58">
        <f>(('Female Inactive'!$K86+'Female Barely'!$K86+'Female Somewhat'!$K86+'Female Active'!$K86+'Female Highly'!$K86)*'MI Epi'!DF104)/('Female Inactive'!$K86*'MI Epi'!$DG104+'Female Barely'!$K86*'MI Epi'!$DH104+'Female Somewhat'!$K86*'MI Epi'!$DI104+'Female Active'!$K86*'MI Epi'!$DJ104+'Female Highly'!$K86*'MI Epi'!$DK104)</f>
        <v>4.5586152538806466E-4</v>
      </c>
      <c r="U86" s="58">
        <f t="shared" si="42"/>
        <v>6.3617392571362341E-3</v>
      </c>
      <c r="V86" s="58">
        <f t="shared" si="42"/>
        <v>4.5575763630989474E-4</v>
      </c>
      <c r="W86" s="58">
        <f t="shared" si="46"/>
        <v>9.9625885702747621E-2</v>
      </c>
      <c r="Y86" s="58">
        <f>(('Female Inactive'!$K86+'Female Barely'!$K86+'Female Somewhat'!$K86+'Female Active'!$K86+'Female Highly'!$K86)*'Stroke Epi'!CT112)/('Female Inactive'!$K86*'Stroke Epi'!$CV112+'Female Barely'!$K86*'Stroke Epi'!$CW112+'Female Somewhat'!$K86*'Stroke Epi'!$CX112+'Female Active'!$K86*'Stroke Epi'!$CY112+'Female Highly'!$K86*'Stroke Epi'!$CZ112)</f>
        <v>1.7556817877239606E-2</v>
      </c>
      <c r="Z86" s="58">
        <f>(('Female Inactive'!$K86+'Female Barely'!$K86+'Female Somewhat'!$K86+'Female Active'!$K86+'Female Highly'!$K86)*'Stroke Epi'!CU112)/('Female Inactive'!$K86*'Stroke Epi'!$CV112+'Female Barely'!$K86*'Stroke Epi'!$CW112+'Female Somewhat'!$K86*'Stroke Epi'!$CX112+'Female Active'!$K86*'Stroke Epi'!$CY112+'Female Highly'!$K86*'Stroke Epi'!$CZ112)</f>
        <v>1.3487356779866188E-2</v>
      </c>
      <c r="AA86" s="58">
        <f t="shared" si="43"/>
        <v>1.7403594962918212E-2</v>
      </c>
      <c r="AB86" s="58">
        <f t="shared" si="43"/>
        <v>1.3396809919804853E-2</v>
      </c>
      <c r="AC86" s="58">
        <f t="shared" si="47"/>
        <v>0.1067466955564168</v>
      </c>
      <c r="AE86" s="58">
        <f>(('Female Inactive'!$K86+'Female Barely'!$K86+'Female Somewhat'!$K86+'Female Active'!$K86+'Female Highly'!$K86)*'Bowel Cancer Epi'!CQ129)/('Female Inactive'!$K86*'Bowel Cancer Epi'!$CS129+'Female Barely'!$K86*'Bowel Cancer Epi'!$CT129+'Female Somewhat'!$K86*'Bowel Cancer Epi'!$CU129+'Female Active'!$K86*'Bowel Cancer Epi'!$CV129+'Female Highly'!$K86*'Bowel Cancer Epi'!$CW129)</f>
        <v>2.6405430500903034E-3</v>
      </c>
      <c r="AF86" s="58">
        <f>(('Female Inactive'!$K86+'Female Barely'!$K86+'Female Somewhat'!$K86+'Female Active'!$K86+'Female Highly'!$K86)*'Bowel Cancer Epi'!CR129)/('Female Inactive'!$K86*'Bowel Cancer Epi'!$CS129+'Female Barely'!$K86*'Bowel Cancer Epi'!$CT129+'Female Somewhat'!$K86*'Bowel Cancer Epi'!$CU129+'Female Active'!$K86*'Bowel Cancer Epi'!$CV129+'Female Highly'!$K86*'Bowel Cancer Epi'!$CW129)</f>
        <v>2.4292996060830789E-3</v>
      </c>
      <c r="AG86" s="58">
        <f t="shared" si="52"/>
        <v>2.637059882782844E-3</v>
      </c>
      <c r="AH86" s="58">
        <f t="shared" si="52"/>
        <v>2.4263512457617376E-3</v>
      </c>
      <c r="AI86" s="58">
        <f t="shared" si="48"/>
        <v>6.5155557844349113E-3</v>
      </c>
      <c r="AK86" s="58">
        <f>(('Female Inactive'!$K86+'Female Barely'!$K86+'Female Somewhat'!$K86+'Female Active'!$K86+'Female Highly'!$K86)*'Breast Cancer Epi'!BE127)/('Female Inactive'!$K86*'Breast Cancer Epi'!$BG127+'Female Barely'!$K86*'Breast Cancer Epi'!$BH127+'Female Somewhat'!$K86*'Breast Cancer Epi'!$BI127+'Female Active'!$K86*'Breast Cancer Epi'!$BJ127+'Female Highly'!$K86*'Breast Cancer Epi'!$BK127)</f>
        <v>2.3971734424123917E-3</v>
      </c>
      <c r="AL86" s="58">
        <f>(('Female Inactive'!$K86+'Female Barely'!$K86+'Female Somewhat'!$K86+'Female Active'!$K86+'Female Highly'!$K86)*'Breast Cancer Epi'!BF127)/('Female Inactive'!$K86*'Breast Cancer Epi'!$BG127+'Female Barely'!$K86*'Breast Cancer Epi'!$BH127+'Female Somewhat'!$K86*'Breast Cancer Epi'!$BI127+'Female Active'!$K86*'Breast Cancer Epi'!$BJ127+'Female Highly'!$K86*'Breast Cancer Epi'!$BK127)</f>
        <v>4.6901219525459833E-3</v>
      </c>
      <c r="AM86" s="58">
        <f t="shared" si="53"/>
        <v>2.3943025166497378E-3</v>
      </c>
      <c r="AN86" s="58">
        <f t="shared" si="55"/>
        <v>4.6791405053978607E-3</v>
      </c>
      <c r="AO86" s="58">
        <f t="shared" si="49"/>
        <v>4.7786031110335858E-2</v>
      </c>
      <c r="AQ86" s="58">
        <f>(('Female Inactive'!$K86+'Female Barely'!$K86+'Female Somewhat'!$K86+'Female Active'!$K86+'Female Highly'!$K86)*'Uterine Cancer Epi'!AW109)/('Female Inactive'!$K86*'Uterine Cancer Epi'!$AY109+'Female Barely'!$K86*'Uterine Cancer Epi'!$AZ109+'Female Somewhat'!$K86*'Uterine Cancer Epi'!$BA109+'Female Active'!$K86*'Uterine Cancer Epi'!$BB109+'Female Highly'!$K86*'Uterine Cancer Epi'!$BC109)</f>
        <v>7.441477253113133E-4</v>
      </c>
      <c r="AR86" s="58">
        <f>(('Female Inactive'!$K86+'Female Barely'!$K86+'Female Somewhat'!$K86+'Female Active'!$K86+'Female Highly'!$K86)*'Uterine Cancer Epi'!AX109)/('Female Inactive'!$K86*'Uterine Cancer Epi'!$AY109+'Female Barely'!$K86*'Uterine Cancer Epi'!$AZ109+'Female Somewhat'!$K86*'Uterine Cancer Epi'!$BA109+'Female Active'!$K86*'Uterine Cancer Epi'!$BB109+'Female Highly'!$K86*'Uterine Cancer Epi'!$BC109)</f>
        <v>5.3153408950808092E-4</v>
      </c>
      <c r="AS86" s="58">
        <f t="shared" si="54"/>
        <v>7.4387091605931932E-4</v>
      </c>
      <c r="AT86" s="58">
        <f t="shared" si="56"/>
        <v>5.3139285028946937E-4</v>
      </c>
      <c r="AU86" s="58">
        <f t="shared" si="50"/>
        <v>1.7752191167862912E-2</v>
      </c>
      <c r="AW86" s="58">
        <f>(('Female Inactive'!$K86+'Female Barely'!$K86+'Female Somewhat'!$K86+'Female Active'!$K86+'Female Highly'!$K86)*'Diabetes Epi'!BX139)/('Female Inactive'!$K86*'Diabetes Epi'!$BZ139+'Female Barely'!$K86*'Diabetes Epi'!$CA139+'Female Somewhat'!$K86*'Diabetes Epi'!$CB139+'Female Active'!$K86*'Diabetes Epi'!$CC139+'Female Highly'!$K86*'Diabetes Epi'!$CD139)</f>
        <v>9.3578962119481024E-3</v>
      </c>
      <c r="AX86" s="58">
        <f>(('Female Inactive'!$K86+'Female Barely'!$K86+'Female Somewhat'!$K86+'Female Active'!$K86+'Female Highly'!$K86)*'Diabetes Epi'!BY139)/('Female Inactive'!$K86*'Diabetes Epi'!$BZ139+'Female Barely'!$K86*'Diabetes Epi'!$CA139+'Female Somewhat'!$K86*'Diabetes Epi'!$CB139+'Female Active'!$K86*'Diabetes Epi'!$CC139+'Female Highly'!$K86*'Diabetes Epi'!$CD139)</f>
        <v>0</v>
      </c>
      <c r="AY86" s="58">
        <f t="shared" si="57"/>
        <v>9.3142473611064203E-3</v>
      </c>
      <c r="AZ86" s="58">
        <f t="shared" si="57"/>
        <v>0</v>
      </c>
      <c r="BA86" s="58">
        <f t="shared" si="51"/>
        <v>0.40904607100470081</v>
      </c>
    </row>
    <row r="87" spans="1:53">
      <c r="A87" s="58">
        <v>89</v>
      </c>
      <c r="B87" s="58">
        <f>'ACM Rates'!T100-(SUM(C87:H87))</f>
        <v>7.8835584007478976E-2</v>
      </c>
      <c r="C87" s="58">
        <f t="shared" si="33"/>
        <v>4.5514141977112487E-4</v>
      </c>
      <c r="D87" s="58">
        <f t="shared" si="34"/>
        <v>1.3462344286891236E-2</v>
      </c>
      <c r="E87" s="58">
        <f t="shared" si="35"/>
        <v>0</v>
      </c>
      <c r="F87" s="58">
        <f t="shared" si="36"/>
        <v>2.4278024236106619E-3</v>
      </c>
      <c r="G87" s="58">
        <f t="shared" si="37"/>
        <v>4.6879623119629611E-3</v>
      </c>
      <c r="H87" s="58">
        <f t="shared" si="38"/>
        <v>5.3116555028504681E-4</v>
      </c>
      <c r="I87" s="58">
        <f t="shared" si="31"/>
        <v>9.5180872137752004E-2</v>
      </c>
      <c r="J87" s="58">
        <f t="shared" si="32"/>
        <v>7.5808136123312608E-2</v>
      </c>
      <c r="K87" s="58">
        <f t="shared" si="44"/>
        <v>4786.8777894562427</v>
      </c>
      <c r="L87" s="58">
        <f t="shared" si="45"/>
        <v>362.88428306876062</v>
      </c>
      <c r="M87" s="58">
        <f t="shared" si="39"/>
        <v>4605.4356479218623</v>
      </c>
      <c r="N87" s="58">
        <f t="shared" si="40"/>
        <v>20365.389659659515</v>
      </c>
      <c r="O87" s="58">
        <f t="shared" si="41"/>
        <v>4.2544202203192008</v>
      </c>
      <c r="Q87" s="58">
        <f>'Quintile Functions'!$DU95</f>
        <v>5.8106309189788998</v>
      </c>
      <c r="S87" s="58">
        <f>(('Female Inactive'!$K87+'Female Barely'!$K87+'Female Somewhat'!$K87+'Female Active'!$K87+'Female Highly'!$K87)*'MI Epi'!DE105)/('Female Inactive'!$K87*'MI Epi'!$DG105+'Female Barely'!$K87*'MI Epi'!$DH105+'Female Somewhat'!$K87*'MI Epi'!$DI105+'Female Active'!$K87*'MI Epi'!$DJ105+'Female Highly'!$K87*'MI Epi'!$DK105)</f>
        <v>6.3719798767957487E-3</v>
      </c>
      <c r="T87" s="58">
        <f>(('Female Inactive'!$K87+'Female Barely'!$K87+'Female Somewhat'!$K87+'Female Active'!$K87+'Female Highly'!$K87)*'MI Epi'!DF105)/('Female Inactive'!$K87*'MI Epi'!$DG105+'Female Barely'!$K87*'MI Epi'!$DH105+'Female Somewhat'!$K87*'MI Epi'!$DI105+'Female Active'!$K87*'MI Epi'!$DJ105+'Female Highly'!$K87*'MI Epi'!$DK105)</f>
        <v>4.5514141977112487E-4</v>
      </c>
      <c r="U87" s="58">
        <f t="shared" si="42"/>
        <v>6.3517218637424433E-3</v>
      </c>
      <c r="V87" s="58">
        <f t="shared" si="42"/>
        <v>4.5503785862732737E-4</v>
      </c>
      <c r="W87" s="58">
        <f t="shared" si="46"/>
        <v>0.10494590331230584</v>
      </c>
      <c r="Y87" s="58">
        <f>(('Female Inactive'!$K87+'Female Barely'!$K87+'Female Somewhat'!$K87+'Female Active'!$K87+'Female Highly'!$K87)*'Stroke Epi'!CT113)/('Female Inactive'!$K87*'Stroke Epi'!$CV113+'Female Barely'!$K87*'Stroke Epi'!$CW113+'Female Somewhat'!$K87*'Stroke Epi'!$CX113+'Female Active'!$K87*'Stroke Epi'!$CY113+'Female Highly'!$K87*'Stroke Epi'!$CZ113)</f>
        <v>1.7524258511384283E-2</v>
      </c>
      <c r="Z87" s="58">
        <f>(('Female Inactive'!$K87+'Female Barely'!$K87+'Female Somewhat'!$K87+'Female Active'!$K87+'Female Highly'!$K87)*'Stroke Epi'!CU113)/('Female Inactive'!$K87*'Stroke Epi'!$CV113+'Female Barely'!$K87*'Stroke Epi'!$CW113+'Female Somewhat'!$K87*'Stroke Epi'!$CX113+'Female Active'!$K87*'Stroke Epi'!$CY113+'Female Highly'!$K87*'Stroke Epi'!$CZ113)</f>
        <v>1.3462344286891236E-2</v>
      </c>
      <c r="AA87" s="58">
        <f t="shared" si="43"/>
        <v>1.7371601726241526E-2</v>
      </c>
      <c r="AB87" s="58">
        <f t="shared" si="43"/>
        <v>1.3372132205819676E-2</v>
      </c>
      <c r="AC87" s="58">
        <f t="shared" si="47"/>
        <v>0.11037436878506834</v>
      </c>
      <c r="AE87" s="58">
        <f>(('Female Inactive'!$K87+'Female Barely'!$K87+'Female Somewhat'!$K87+'Female Active'!$K87+'Female Highly'!$K87)*'Bowel Cancer Epi'!CQ130)/('Female Inactive'!$K87*'Bowel Cancer Epi'!$CS130+'Female Barely'!$K87*'Bowel Cancer Epi'!$CT130+'Female Somewhat'!$K87*'Bowel Cancer Epi'!$CU130+'Female Active'!$K87*'Bowel Cancer Epi'!$CV130+'Female Highly'!$K87*'Bowel Cancer Epi'!$CW130)</f>
        <v>2.6389156778376765E-3</v>
      </c>
      <c r="AF87" s="58">
        <f>(('Female Inactive'!$K87+'Female Barely'!$K87+'Female Somewhat'!$K87+'Female Active'!$K87+'Female Highly'!$K87)*'Bowel Cancer Epi'!CR130)/('Female Inactive'!$K87*'Bowel Cancer Epi'!$CS130+'Female Barely'!$K87*'Bowel Cancer Epi'!$CT130+'Female Somewhat'!$K87*'Bowel Cancer Epi'!$CU130+'Female Active'!$K87*'Bowel Cancer Epi'!$CV130+'Female Highly'!$K87*'Bowel Cancer Epi'!$CW130)</f>
        <v>2.4278024236106619E-3</v>
      </c>
      <c r="AG87" s="58">
        <f t="shared" si="52"/>
        <v>2.6354368006876738E-3</v>
      </c>
      <c r="AH87" s="58">
        <f t="shared" si="52"/>
        <v>2.4248576948618927E-3</v>
      </c>
      <c r="AI87" s="58">
        <f t="shared" si="48"/>
        <v>6.7254006950375018E-3</v>
      </c>
      <c r="AK87" s="58">
        <f>(('Female Inactive'!$K87+'Female Barely'!$K87+'Female Somewhat'!$K87+'Female Active'!$K87+'Female Highly'!$K87)*'Breast Cancer Epi'!BE128)/('Female Inactive'!$K87*'Breast Cancer Epi'!$BG128+'Female Barely'!$K87*'Breast Cancer Epi'!$BH128+'Female Somewhat'!$K87*'Breast Cancer Epi'!$BI128+'Female Active'!$K87*'Breast Cancer Epi'!$BJ128+'Female Highly'!$K87*'Breast Cancer Epi'!$BK128)</f>
        <v>2.3960696261144019E-3</v>
      </c>
      <c r="AL87" s="58">
        <f>(('Female Inactive'!$K87+'Female Barely'!$K87+'Female Somewhat'!$K87+'Female Active'!$K87+'Female Highly'!$K87)*'Breast Cancer Epi'!BF128)/('Female Inactive'!$K87*'Breast Cancer Epi'!$BG128+'Female Barely'!$K87*'Breast Cancer Epi'!$BH128+'Female Somewhat'!$K87*'Breast Cancer Epi'!$BI128+'Female Active'!$K87*'Breast Cancer Epi'!$BJ128+'Female Highly'!$K87*'Breast Cancer Epi'!$BK128)</f>
        <v>4.6879623119629611E-3</v>
      </c>
      <c r="AM87" s="58">
        <f t="shared" si="53"/>
        <v>2.3932013426141152E-3</v>
      </c>
      <c r="AN87" s="58">
        <f t="shared" si="55"/>
        <v>4.6769909677554233E-3</v>
      </c>
      <c r="AO87" s="58">
        <f t="shared" si="49"/>
        <v>4.5600148408509969E-2</v>
      </c>
      <c r="AQ87" s="58">
        <f>(('Female Inactive'!$K87+'Female Barely'!$K87+'Female Somewhat'!$K87+'Female Active'!$K87+'Female Highly'!$K87)*'Uterine Cancer Epi'!AW110)/('Female Inactive'!$K87*'Uterine Cancer Epi'!$AY110+'Female Barely'!$K87*'Uterine Cancer Epi'!$AZ110+'Female Somewhat'!$K87*'Uterine Cancer Epi'!$BA110+'Female Active'!$K87*'Uterine Cancer Epi'!$BB110+'Female Highly'!$K87*'Uterine Cancer Epi'!$BC110)</f>
        <v>7.4363177039906553E-4</v>
      </c>
      <c r="AR87" s="58">
        <f>(('Female Inactive'!$K87+'Female Barely'!$K87+'Female Somewhat'!$K87+'Female Active'!$K87+'Female Highly'!$K87)*'Uterine Cancer Epi'!AX110)/('Female Inactive'!$K87*'Uterine Cancer Epi'!$AY110+'Female Barely'!$K87*'Uterine Cancer Epi'!$AZ110+'Female Somewhat'!$K87*'Uterine Cancer Epi'!$BA110+'Female Active'!$K87*'Uterine Cancer Epi'!$BB110+'Female Highly'!$K87*'Uterine Cancer Epi'!$BC110)</f>
        <v>5.3116555028504681E-4</v>
      </c>
      <c r="AS87" s="58">
        <f t="shared" si="54"/>
        <v>7.4335534481795307E-4</v>
      </c>
      <c r="AT87" s="58">
        <f t="shared" si="56"/>
        <v>5.310245068377295E-4</v>
      </c>
      <c r="AU87" s="58">
        <f t="shared" si="50"/>
        <v>1.7961008246292737E-2</v>
      </c>
      <c r="AW87" s="58">
        <f>(('Female Inactive'!$K87+'Female Barely'!$K87+'Female Somewhat'!$K87+'Female Active'!$K87+'Female Highly'!$K87)*'Diabetes Epi'!BX140)/('Female Inactive'!$K87*'Diabetes Epi'!$BZ140+'Female Barely'!$K87*'Diabetes Epi'!$CA140+'Female Somewhat'!$K87*'Diabetes Epi'!$CB140+'Female Active'!$K87*'Diabetes Epi'!$CC140+'Female Highly'!$K87*'Diabetes Epi'!$CD140)</f>
        <v>9.324670128856816E-3</v>
      </c>
      <c r="AX87" s="58">
        <f>(('Female Inactive'!$K87+'Female Barely'!$K87+'Female Somewhat'!$K87+'Female Active'!$K87+'Female Highly'!$K87)*'Diabetes Epi'!BY140)/('Female Inactive'!$K87*'Diabetes Epi'!$BZ140+'Female Barely'!$K87*'Diabetes Epi'!$CA140+'Female Somewhat'!$K87*'Diabetes Epi'!$CB140+'Female Active'!$K87*'Diabetes Epi'!$CC140+'Female Highly'!$K87*'Diabetes Epi'!$CD140)</f>
        <v>0</v>
      </c>
      <c r="AY87" s="58">
        <f t="shared" si="57"/>
        <v>9.2813302071208525E-3</v>
      </c>
      <c r="AZ87" s="58">
        <f t="shared" si="57"/>
        <v>0</v>
      </c>
      <c r="BA87" s="58">
        <f t="shared" si="51"/>
        <v>0.41455036207838075</v>
      </c>
    </row>
    <row r="88" spans="1:53">
      <c r="A88" s="58">
        <v>90</v>
      </c>
      <c r="B88" s="58">
        <f>'ACM Rates'!T101-(SUM(C88:H88))</f>
        <v>0.1868812106439138</v>
      </c>
      <c r="C88" s="58">
        <f t="shared" si="33"/>
        <v>5.6804088951294682E-4</v>
      </c>
      <c r="D88" s="58">
        <f t="shared" si="34"/>
        <v>1.4480328934295298E-2</v>
      </c>
      <c r="E88" s="58">
        <f t="shared" si="35"/>
        <v>0</v>
      </c>
      <c r="F88" s="58">
        <f t="shared" si="36"/>
        <v>2.953787112020774E-3</v>
      </c>
      <c r="G88" s="58">
        <f t="shared" si="37"/>
        <v>4.6858304369843074E-3</v>
      </c>
      <c r="H88" s="58">
        <f t="shared" si="38"/>
        <v>5.3080198327284977E-4</v>
      </c>
      <c r="I88" s="58">
        <f t="shared" si="31"/>
        <v>0.20488336757974282</v>
      </c>
      <c r="J88" s="58">
        <f t="shared" si="32"/>
        <v>0.17045772867490594</v>
      </c>
      <c r="K88" s="58">
        <f t="shared" si="44"/>
        <v>4423.9935063874818</v>
      </c>
      <c r="L88" s="58">
        <f t="shared" si="45"/>
        <v>754.10388477134313</v>
      </c>
      <c r="M88" s="58">
        <f t="shared" si="39"/>
        <v>4046.9415640018105</v>
      </c>
      <c r="N88" s="58">
        <f t="shared" si="40"/>
        <v>16318.448095657706</v>
      </c>
      <c r="O88" s="58">
        <f t="shared" si="41"/>
        <v>3.6886238806853329</v>
      </c>
      <c r="Q88" s="58">
        <f>'Quintile Functions'!$DU96</f>
        <v>5.5858793269188141</v>
      </c>
      <c r="S88" s="58">
        <f>(('Female Inactive'!$K88+'Female Barely'!$K88+'Female Somewhat'!$K88+'Female Active'!$K88+'Female Highly'!$K88)*'MI Epi'!DE106)/('Female Inactive'!$K88*'MI Epi'!$DG106+'Female Barely'!$K88*'MI Epi'!$DH106+'Female Somewhat'!$K88*'MI Epi'!$DI106+'Female Active'!$K88*'MI Epi'!$DJ106+'Female Highly'!$K88*'MI Epi'!$DK106)</f>
        <v>4.0898944044932169E-3</v>
      </c>
      <c r="T88" s="58">
        <f>(('Female Inactive'!$K88+'Female Barely'!$K88+'Female Somewhat'!$K88+'Female Active'!$K88+'Female Highly'!$K88)*'MI Epi'!DF106)/('Female Inactive'!$K88*'MI Epi'!$DG106+'Female Barely'!$K88*'MI Epi'!$DH106+'Female Somewhat'!$K88*'MI Epi'!$DI106+'Female Active'!$K88*'MI Epi'!$DJ106+'Female Highly'!$K88*'MI Epi'!$DK106)</f>
        <v>5.6804088951294682E-4</v>
      </c>
      <c r="U88" s="58">
        <f t="shared" si="42"/>
        <v>4.0815421768294335E-3</v>
      </c>
      <c r="V88" s="58">
        <f t="shared" si="42"/>
        <v>5.6787958483084378E-4</v>
      </c>
      <c r="W88" s="58">
        <f t="shared" si="46"/>
        <v>0.11022615720338054</v>
      </c>
      <c r="Y88" s="58">
        <f>(('Female Inactive'!$K88+'Female Barely'!$K88+'Female Somewhat'!$K88+'Female Active'!$K88+'Female Highly'!$K88)*'Stroke Epi'!CT114)/('Female Inactive'!$K88*'Stroke Epi'!$CV114+'Female Barely'!$K88*'Stroke Epi'!$CW114+'Female Somewhat'!$K88*'Stroke Epi'!$CX114+'Female Active'!$K88*'Stroke Epi'!$CY114+'Female Highly'!$K88*'Stroke Epi'!$CZ114)</f>
        <v>1.8998191561795434E-2</v>
      </c>
      <c r="Z88" s="58">
        <f>(('Female Inactive'!$K88+'Female Barely'!$K88+'Female Somewhat'!$K88+'Female Active'!$K88+'Female Highly'!$K88)*'Stroke Epi'!CU114)/('Female Inactive'!$K88*'Stroke Epi'!$CV114+'Female Barely'!$K88*'Stroke Epi'!$CW114+'Female Somewhat'!$K88*'Stroke Epi'!$CX114+'Female Active'!$K88*'Stroke Epi'!$CY114+'Female Highly'!$K88*'Stroke Epi'!$CZ114)</f>
        <v>1.4480328934295298E-2</v>
      </c>
      <c r="AA88" s="58">
        <f t="shared" si="43"/>
        <v>1.8818863353345372E-2</v>
      </c>
      <c r="AB88" s="58">
        <f t="shared" si="43"/>
        <v>1.4375993183712188E-2</v>
      </c>
      <c r="AC88" s="58">
        <f t="shared" si="47"/>
        <v>0.11398062268562451</v>
      </c>
      <c r="AE88" s="58">
        <f>(('Female Inactive'!$K88+'Female Barely'!$K88+'Female Somewhat'!$K88+'Female Active'!$K88+'Female Highly'!$K88)*'Bowel Cancer Epi'!CQ131)/('Female Inactive'!$K88*'Bowel Cancer Epi'!$CS131+'Female Barely'!$K88*'Bowel Cancer Epi'!$CT131+'Female Somewhat'!$K88*'Bowel Cancer Epi'!$CU131+'Female Active'!$K88*'Bowel Cancer Epi'!$CV131+'Female Highly'!$K88*'Bowel Cancer Epi'!$CW131)</f>
        <v>3.0592795088786582E-3</v>
      </c>
      <c r="AF88" s="58">
        <f>(('Female Inactive'!$K88+'Female Barely'!$K88+'Female Somewhat'!$K88+'Female Active'!$K88+'Female Highly'!$K88)*'Bowel Cancer Epi'!CR131)/('Female Inactive'!$K88*'Bowel Cancer Epi'!$CS131+'Female Barely'!$K88*'Bowel Cancer Epi'!$CT131+'Female Somewhat'!$K88*'Bowel Cancer Epi'!$CU131+'Female Active'!$K88*'Bowel Cancer Epi'!$CV131+'Female Highly'!$K88*'Bowel Cancer Epi'!$CW131)</f>
        <v>2.953787112020774E-3</v>
      </c>
      <c r="AG88" s="58">
        <f t="shared" si="52"/>
        <v>3.0546046817380157E-3</v>
      </c>
      <c r="AH88" s="58">
        <f t="shared" si="52"/>
        <v>2.9494289749282254E-3</v>
      </c>
      <c r="AI88" s="58">
        <f t="shared" si="48"/>
        <v>6.935071995063863E-3</v>
      </c>
      <c r="AK88" s="58">
        <f>(('Female Inactive'!$K88+'Female Barely'!$K88+'Female Somewhat'!$K88+'Female Active'!$K88+'Female Highly'!$K88)*'Breast Cancer Epi'!BE129)/('Female Inactive'!$K88*'Breast Cancer Epi'!$BG129+'Female Barely'!$K88*'Breast Cancer Epi'!$BH129+'Female Somewhat'!$K88*'Breast Cancer Epi'!$BI129+'Female Active'!$K88*'Breast Cancer Epi'!$BJ129+'Female Highly'!$K88*'Breast Cancer Epi'!$BK129)</f>
        <v>3.7486643495874463E-3</v>
      </c>
      <c r="AL88" s="58">
        <f>(('Female Inactive'!$K88+'Female Barely'!$K88+'Female Somewhat'!$K88+'Female Active'!$K88+'Female Highly'!$K88)*'Breast Cancer Epi'!BF129)/('Female Inactive'!$K88*'Breast Cancer Epi'!$BG129+'Female Barely'!$K88*'Breast Cancer Epi'!$BH129+'Female Somewhat'!$K88*'Breast Cancer Epi'!$BI129+'Female Active'!$K88*'Breast Cancer Epi'!$BJ129+'Female Highly'!$K88*'Breast Cancer Epi'!$BK129)</f>
        <v>4.6858304369843074E-3</v>
      </c>
      <c r="AM88" s="58">
        <f t="shared" si="53"/>
        <v>3.7416468788372681E-3</v>
      </c>
      <c r="AN88" s="58">
        <f t="shared" si="55"/>
        <v>4.674869061275011E-3</v>
      </c>
      <c r="AO88" s="58">
        <f t="shared" si="49"/>
        <v>4.3410257830756395E-2</v>
      </c>
      <c r="AQ88" s="58">
        <f>(('Female Inactive'!$K88+'Female Barely'!$K88+'Female Somewhat'!$K88+'Female Active'!$K88+'Female Highly'!$K88)*'Uterine Cancer Epi'!AW111)/('Female Inactive'!$K88*'Uterine Cancer Epi'!$AY111+'Female Barely'!$K88*'Uterine Cancer Epi'!$AZ111+'Female Somewhat'!$K88*'Uterine Cancer Epi'!$BA111+'Female Active'!$K88*'Uterine Cancer Epi'!$BB111+'Female Highly'!$K88*'Uterine Cancer Epi'!$BC111)</f>
        <v>5.3080198327284977E-4</v>
      </c>
      <c r="AR88" s="58">
        <f>(('Female Inactive'!$K88+'Female Barely'!$K88+'Female Somewhat'!$K88+'Female Active'!$K88+'Female Highly'!$K88)*'Uterine Cancer Epi'!AX111)/('Female Inactive'!$K88*'Uterine Cancer Epi'!$AY111+'Female Barely'!$K88*'Uterine Cancer Epi'!$AZ111+'Female Somewhat'!$K88*'Uterine Cancer Epi'!$BA111+'Female Active'!$K88*'Uterine Cancer Epi'!$BB111+'Female Highly'!$K88*'Uterine Cancer Epi'!$BC111)</f>
        <v>5.3080198327284977E-4</v>
      </c>
      <c r="AS88" s="58">
        <f t="shared" si="54"/>
        <v>5.3066113282240757E-4</v>
      </c>
      <c r="AT88" s="58">
        <f t="shared" si="56"/>
        <v>5.3066113282240757E-4</v>
      </c>
      <c r="AU88" s="58">
        <f t="shared" si="50"/>
        <v>1.8169636194894576E-2</v>
      </c>
      <c r="AW88" s="58">
        <f>(('Female Inactive'!$K88+'Female Barely'!$K88+'Female Somewhat'!$K88+'Female Active'!$K88+'Female Highly'!$K88)*'Diabetes Epi'!BX141)/('Female Inactive'!$K88*'Diabetes Epi'!$BZ141+'Female Barely'!$K88*'Diabetes Epi'!$CA141+'Female Somewhat'!$K88*'Diabetes Epi'!$CB141+'Female Active'!$K88*'Diabetes Epi'!$CC141+'Female Highly'!$K88*'Diabetes Epi'!$CD141)</f>
        <v>6.3238118835637052E-3</v>
      </c>
      <c r="AX88" s="58">
        <f>(('Female Inactive'!$K88+'Female Barely'!$K88+'Female Somewhat'!$K88+'Female Active'!$K88+'Female Highly'!$K88)*'Diabetes Epi'!BY141)/('Female Inactive'!$K88*'Diabetes Epi'!$BZ141+'Female Barely'!$K88*'Diabetes Epi'!$CA141+'Female Somewhat'!$K88*'Diabetes Epi'!$CB141+'Female Active'!$K88*'Diabetes Epi'!$CC141+'Female Highly'!$K88*'Diabetes Epi'!$CD141)</f>
        <v>0</v>
      </c>
      <c r="AY88" s="58">
        <f t="shared" si="57"/>
        <v>6.3038586674784014E-3</v>
      </c>
      <c r="AZ88" s="58">
        <f t="shared" si="57"/>
        <v>0</v>
      </c>
      <c r="BA88" s="58">
        <f t="shared" si="51"/>
        <v>0.41998411348757064</v>
      </c>
    </row>
    <row r="89" spans="1:53">
      <c r="A89" s="58">
        <v>91</v>
      </c>
      <c r="B89" s="58">
        <f>'ACM Rates'!T102-(SUM(C89:H89))</f>
        <v>0.18691258667431521</v>
      </c>
      <c r="C89" s="58">
        <f t="shared" si="33"/>
        <v>5.6716350861238363E-4</v>
      </c>
      <c r="D89" s="58">
        <f t="shared" si="34"/>
        <v>1.4454095588054957E-2</v>
      </c>
      <c r="E89" s="58">
        <f t="shared" si="35"/>
        <v>0</v>
      </c>
      <c r="F89" s="58">
        <f t="shared" si="36"/>
        <v>2.95200101648522E-3</v>
      </c>
      <c r="G89" s="58">
        <f t="shared" si="37"/>
        <v>4.6837122170151051E-3</v>
      </c>
      <c r="H89" s="58">
        <f t="shared" si="38"/>
        <v>5.3044099551709147E-4</v>
      </c>
      <c r="I89" s="58">
        <f t="shared" si="31"/>
        <v>0.20488584678746777</v>
      </c>
      <c r="J89" s="58">
        <f t="shared" si="32"/>
        <v>0.17048375601011101</v>
      </c>
      <c r="K89" s="58">
        <f t="shared" si="44"/>
        <v>3669.8896216161388</v>
      </c>
      <c r="L89" s="58">
        <f t="shared" si="45"/>
        <v>625.65656683564441</v>
      </c>
      <c r="M89" s="58">
        <f t="shared" si="39"/>
        <v>3357.0613381983167</v>
      </c>
      <c r="N89" s="58">
        <f t="shared" si="40"/>
        <v>12961.38675745939</v>
      </c>
      <c r="O89" s="58">
        <f t="shared" si="41"/>
        <v>3.5318192354110858</v>
      </c>
      <c r="Q89" s="58">
        <f>'Quintile Functions'!$DU97</f>
        <v>5.3698209867341067</v>
      </c>
      <c r="S89" s="58">
        <f>(('Female Inactive'!$K89+'Female Barely'!$K89+'Female Somewhat'!$K89+'Female Active'!$K89+'Female Highly'!$K89)*'MI Epi'!DE107)/('Female Inactive'!$K89*'MI Epi'!$DG107+'Female Barely'!$K89*'MI Epi'!$DH107+'Female Somewhat'!$K89*'MI Epi'!$DI107+'Female Active'!$K89*'MI Epi'!$DJ107+'Female Highly'!$K89*'MI Epi'!$DK107)</f>
        <v>4.0835772620091615E-3</v>
      </c>
      <c r="T89" s="58">
        <f>(('Female Inactive'!$K89+'Female Barely'!$K89+'Female Somewhat'!$K89+'Female Active'!$K89+'Female Highly'!$K89)*'MI Epi'!DF107)/('Female Inactive'!$K89*'MI Epi'!$DG107+'Female Barely'!$K89*'MI Epi'!$DH107+'Female Somewhat'!$K89*'MI Epi'!$DI107+'Female Active'!$K89*'MI Epi'!$DJ107+'Female Highly'!$K89*'MI Epi'!$DK107)</f>
        <v>5.6716350861238363E-4</v>
      </c>
      <c r="U89" s="58">
        <f t="shared" si="42"/>
        <v>4.0752507981570707E-3</v>
      </c>
      <c r="V89" s="58">
        <f t="shared" si="42"/>
        <v>5.6700270179232959E-4</v>
      </c>
      <c r="W89" s="58">
        <f t="shared" si="46"/>
        <v>0.11335429867783565</v>
      </c>
      <c r="Y89" s="58">
        <f>(('Female Inactive'!$K89+'Female Barely'!$K89+'Female Somewhat'!$K89+'Female Active'!$K89+'Female Highly'!$K89)*'Stroke Epi'!CT115)/('Female Inactive'!$K89*'Stroke Epi'!$CV115+'Female Barely'!$K89*'Stroke Epi'!$CW115+'Female Somewhat'!$K89*'Stroke Epi'!$CX115+'Female Active'!$K89*'Stroke Epi'!$CY115+'Female Highly'!$K89*'Stroke Epi'!$CZ115)</f>
        <v>1.8963773411528103E-2</v>
      </c>
      <c r="Z89" s="58">
        <f>(('Female Inactive'!$K89+'Female Barely'!$K89+'Female Somewhat'!$K89+'Female Active'!$K89+'Female Highly'!$K89)*'Stroke Epi'!CU115)/('Female Inactive'!$K89*'Stroke Epi'!$CV115+'Female Barely'!$K89*'Stroke Epi'!$CW115+'Female Somewhat'!$K89*'Stroke Epi'!$CX115+'Female Active'!$K89*'Stroke Epi'!$CY115+'Female Highly'!$K89*'Stroke Epi'!$CZ115)</f>
        <v>1.4454095588054957E-2</v>
      </c>
      <c r="AA89" s="58">
        <f t="shared" si="43"/>
        <v>1.8785092332380016E-2</v>
      </c>
      <c r="AB89" s="58">
        <f t="shared" si="43"/>
        <v>1.4350136628728083E-2</v>
      </c>
      <c r="AC89" s="58">
        <f t="shared" si="47"/>
        <v>0.11797450781216723</v>
      </c>
      <c r="AE89" s="58">
        <f>(('Female Inactive'!$K89+'Female Barely'!$K89+'Female Somewhat'!$K89+'Female Active'!$K89+'Female Highly'!$K89)*'Bowel Cancer Epi'!CQ132)/('Female Inactive'!$K89*'Bowel Cancer Epi'!$CS132+'Female Barely'!$K89*'Bowel Cancer Epi'!$CT132+'Female Somewhat'!$K89*'Bowel Cancer Epi'!$CU132+'Female Active'!$K89*'Bowel Cancer Epi'!$CV132+'Female Highly'!$K89*'Bowel Cancer Epi'!$CW132)</f>
        <v>3.0574296242168349E-3</v>
      </c>
      <c r="AF89" s="58">
        <f>(('Female Inactive'!$K89+'Female Barely'!$K89+'Female Somewhat'!$K89+'Female Active'!$K89+'Female Highly'!$K89)*'Bowel Cancer Epi'!CR132)/('Female Inactive'!$K89*'Bowel Cancer Epi'!$CS132+'Female Barely'!$K89*'Bowel Cancer Epi'!$CT132+'Female Somewhat'!$K89*'Bowel Cancer Epi'!$CU132+'Female Active'!$K89*'Bowel Cancer Epi'!$CV132+'Female Highly'!$K89*'Bowel Cancer Epi'!$CW132)</f>
        <v>2.95200101648522E-3</v>
      </c>
      <c r="AG89" s="58">
        <f t="shared" si="52"/>
        <v>3.0527604460367508E-3</v>
      </c>
      <c r="AH89" s="58">
        <f t="shared" si="52"/>
        <v>2.9476481457643144E-3</v>
      </c>
      <c r="AI89" s="58">
        <f t="shared" si="48"/>
        <v>7.0398272690150639E-3</v>
      </c>
      <c r="AK89" s="58">
        <f>(('Female Inactive'!$K89+'Female Barely'!$K89+'Female Somewhat'!$K89+'Female Active'!$K89+'Female Highly'!$K89)*'Breast Cancer Epi'!BE130)/('Female Inactive'!$K89*'Breast Cancer Epi'!$BG130+'Female Barely'!$K89*'Breast Cancer Epi'!$BH130+'Female Somewhat'!$K89*'Breast Cancer Epi'!$BI130+'Female Active'!$K89*'Breast Cancer Epi'!$BJ130+'Female Highly'!$K89*'Breast Cancer Epi'!$BK130)</f>
        <v>3.7469697736120847E-3</v>
      </c>
      <c r="AL89" s="58">
        <f>(('Female Inactive'!$K89+'Female Barely'!$K89+'Female Somewhat'!$K89+'Female Active'!$K89+'Female Highly'!$K89)*'Breast Cancer Epi'!BF130)/('Female Inactive'!$K89*'Breast Cancer Epi'!$BG130+'Female Barely'!$K89*'Breast Cancer Epi'!$BH130+'Female Somewhat'!$K89*'Breast Cancer Epi'!$BI130+'Female Active'!$K89*'Breast Cancer Epi'!$BJ130+'Female Highly'!$K89*'Breast Cancer Epi'!$BK130)</f>
        <v>4.6837122170151051E-3</v>
      </c>
      <c r="AM89" s="58">
        <f t="shared" si="53"/>
        <v>3.7399586419363251E-3</v>
      </c>
      <c r="AN89" s="58">
        <f t="shared" si="55"/>
        <v>4.6727607414738248E-3</v>
      </c>
      <c r="AO89" s="58">
        <f t="shared" si="49"/>
        <v>4.2513354156634556E-2</v>
      </c>
      <c r="AQ89" s="58">
        <f>(('Female Inactive'!$K89+'Female Barely'!$K89+'Female Somewhat'!$K89+'Female Active'!$K89+'Female Highly'!$K89)*'Uterine Cancer Epi'!AW112)/('Female Inactive'!$K89*'Uterine Cancer Epi'!$AY112+'Female Barely'!$K89*'Uterine Cancer Epi'!$AZ112+'Female Somewhat'!$K89*'Uterine Cancer Epi'!$BA112+'Female Active'!$K89*'Uterine Cancer Epi'!$BB112+'Female Highly'!$K89*'Uterine Cancer Epi'!$BC112)</f>
        <v>5.3044099551709147E-4</v>
      </c>
      <c r="AR89" s="58">
        <f>(('Female Inactive'!$K89+'Female Barely'!$K89+'Female Somewhat'!$K89+'Female Active'!$K89+'Female Highly'!$K89)*'Uterine Cancer Epi'!AX112)/('Female Inactive'!$K89*'Uterine Cancer Epi'!$AY112+'Female Barely'!$K89*'Uterine Cancer Epi'!$AZ112+'Female Somewhat'!$K89*'Uterine Cancer Epi'!$BA112+'Female Active'!$K89*'Uterine Cancer Epi'!$BB112+'Female Highly'!$K89*'Uterine Cancer Epi'!$BC112)</f>
        <v>5.3044099551709147E-4</v>
      </c>
      <c r="AS89" s="58">
        <f t="shared" si="54"/>
        <v>5.3030033656376041E-4</v>
      </c>
      <c r="AT89" s="58">
        <f t="shared" si="56"/>
        <v>5.3030033656376041E-4</v>
      </c>
      <c r="AU89" s="58">
        <f t="shared" si="50"/>
        <v>1.8169636194894576E-2</v>
      </c>
      <c r="AW89" s="58">
        <f>(('Female Inactive'!$K89+'Female Barely'!$K89+'Female Somewhat'!$K89+'Female Active'!$K89+'Female Highly'!$K89)*'Diabetes Epi'!BX142)/('Female Inactive'!$K89*'Diabetes Epi'!$BZ142+'Female Barely'!$K89*'Diabetes Epi'!$CA142+'Female Somewhat'!$K89*'Diabetes Epi'!$CB142+'Female Active'!$K89*'Diabetes Epi'!$CC142+'Female Highly'!$K89*'Diabetes Epi'!$CD142)</f>
        <v>6.301993475022861E-3</v>
      </c>
      <c r="AX89" s="58">
        <f>(('Female Inactive'!$K89+'Female Barely'!$K89+'Female Somewhat'!$K89+'Female Active'!$K89+'Female Highly'!$K89)*'Diabetes Epi'!BY142)/('Female Inactive'!$K89*'Diabetes Epi'!$BZ142+'Female Barely'!$K89*'Diabetes Epi'!$CA142+'Female Somewhat'!$K89*'Diabetes Epi'!$CB142+'Female Active'!$K89*'Diabetes Epi'!$CC142+'Female Highly'!$K89*'Diabetes Epi'!$CD142)</f>
        <v>0</v>
      </c>
      <c r="AY89" s="58">
        <f t="shared" si="57"/>
        <v>6.2821775625785392E-3</v>
      </c>
      <c r="AZ89" s="58">
        <f t="shared" si="57"/>
        <v>0</v>
      </c>
      <c r="BA89" s="58">
        <f t="shared" si="51"/>
        <v>0.4236404516610372</v>
      </c>
    </row>
    <row r="90" spans="1:53">
      <c r="A90" s="58">
        <v>92</v>
      </c>
      <c r="B90" s="58">
        <f>'ACM Rates'!T103-(SUM(C90:H90))</f>
        <v>0.1869434598706588</v>
      </c>
      <c r="C90" s="58">
        <f t="shared" si="33"/>
        <v>5.6630000627446179E-4</v>
      </c>
      <c r="D90" s="58">
        <f t="shared" si="34"/>
        <v>1.4428295124571616E-2</v>
      </c>
      <c r="E90" s="58">
        <f t="shared" si="35"/>
        <v>0</v>
      </c>
      <c r="F90" s="58">
        <f t="shared" si="36"/>
        <v>2.9502387402552369E-3</v>
      </c>
      <c r="G90" s="58">
        <f t="shared" si="37"/>
        <v>4.6816213625994899E-3</v>
      </c>
      <c r="H90" s="58">
        <f t="shared" si="38"/>
        <v>5.3008489564037068E-4</v>
      </c>
      <c r="I90" s="58">
        <f t="shared" si="31"/>
        <v>0.20488829374176012</v>
      </c>
      <c r="J90" s="58">
        <f t="shared" si="32"/>
        <v>0.17050936543265749</v>
      </c>
      <c r="K90" s="58">
        <f t="shared" si="44"/>
        <v>3044.2330547804945</v>
      </c>
      <c r="L90" s="58">
        <f t="shared" si="45"/>
        <v>519.07024639974259</v>
      </c>
      <c r="M90" s="58">
        <f t="shared" si="39"/>
        <v>2784.6979315806229</v>
      </c>
      <c r="N90" s="58">
        <f t="shared" si="40"/>
        <v>10176.688825878764</v>
      </c>
      <c r="O90" s="58">
        <f t="shared" si="41"/>
        <v>3.342940124080795</v>
      </c>
      <c r="Q90" s="58">
        <f>'Quintile Functions'!$DU98</f>
        <v>5.1621196488459598</v>
      </c>
      <c r="S90" s="58">
        <f>(('Female Inactive'!$K90+'Female Barely'!$K90+'Female Somewhat'!$K90+'Female Active'!$K90+'Female Highly'!$K90)*'MI Epi'!DE108)/('Female Inactive'!$K90*'MI Epi'!$DG108+'Female Barely'!$K90*'MI Epi'!$DH108+'Female Somewhat'!$K90*'MI Epi'!$DI108+'Female Active'!$K90*'MI Epi'!$DJ108+'Female Highly'!$K90*'MI Epi'!$DK108)</f>
        <v>4.0773600451761254E-3</v>
      </c>
      <c r="T90" s="58">
        <f>(('Female Inactive'!$K90+'Female Barely'!$K90+'Female Somewhat'!$K90+'Female Active'!$K90+'Female Highly'!$K90)*'MI Epi'!DF108)/('Female Inactive'!$K90*'MI Epi'!$DG108+'Female Barely'!$K90*'MI Epi'!$DH108+'Female Somewhat'!$K90*'MI Epi'!$DI108+'Female Active'!$K90*'MI Epi'!$DJ108+'Female Highly'!$K90*'MI Epi'!$DK108)</f>
        <v>5.6630000627446179E-4</v>
      </c>
      <c r="U90" s="58">
        <f t="shared" si="42"/>
        <v>4.0690588987937204E-3</v>
      </c>
      <c r="V90" s="58">
        <f t="shared" si="42"/>
        <v>5.6613968868990394E-4</v>
      </c>
      <c r="W90" s="58">
        <f t="shared" si="46"/>
        <v>0.11646663647558934</v>
      </c>
      <c r="Y90" s="58">
        <f>(('Female Inactive'!$K90+'Female Barely'!$K90+'Female Somewhat'!$K90+'Female Active'!$K90+'Female Highly'!$K90)*'Stroke Epi'!CT116)/('Female Inactive'!$K90*'Stroke Epi'!$CV116+'Female Barely'!$K90*'Stroke Epi'!$CW116+'Female Somewhat'!$K90*'Stroke Epi'!$CX116+'Female Active'!$K90*'Stroke Epi'!$CY116+'Female Highly'!$K90*'Stroke Epi'!$CZ116)</f>
        <v>1.8929923203437959E-2</v>
      </c>
      <c r="Z90" s="58">
        <f>(('Female Inactive'!$K90+'Female Barely'!$K90+'Female Somewhat'!$K90+'Female Active'!$K90+'Female Highly'!$K90)*'Stroke Epi'!CU116)/('Female Inactive'!$K90*'Stroke Epi'!$CV116+'Female Barely'!$K90*'Stroke Epi'!$CW116+'Female Somewhat'!$K90*'Stroke Epi'!$CX116+'Female Active'!$K90*'Stroke Epi'!$CY116+'Female Highly'!$K90*'Stroke Epi'!$CZ116)</f>
        <v>1.4428295124571616E-2</v>
      </c>
      <c r="AA90" s="58">
        <f t="shared" si="43"/>
        <v>1.8751877441412046E-2</v>
      </c>
      <c r="AB90" s="58">
        <f t="shared" si="43"/>
        <v>1.4324706077362248E-2</v>
      </c>
      <c r="AC90" s="58">
        <f t="shared" si="47"/>
        <v>0.12194320311940877</v>
      </c>
      <c r="AE90" s="58">
        <f>(('Female Inactive'!$K90+'Female Barely'!$K90+'Female Somewhat'!$K90+'Female Active'!$K90+'Female Highly'!$K90)*'Bowel Cancer Epi'!CQ133)/('Female Inactive'!$K90*'Bowel Cancer Epi'!$CS133+'Female Barely'!$K90*'Bowel Cancer Epi'!$CT133+'Female Somewhat'!$K90*'Bowel Cancer Epi'!$CU133+'Female Active'!$K90*'Bowel Cancer Epi'!$CV133+'Female Highly'!$K90*'Bowel Cancer Epi'!$CW133)</f>
        <v>3.055604409550067E-3</v>
      </c>
      <c r="AF90" s="58">
        <f>(('Female Inactive'!$K90+'Female Barely'!$K90+'Female Somewhat'!$K90+'Female Active'!$K90+'Female Highly'!$K90)*'Bowel Cancer Epi'!CR133)/('Female Inactive'!$K90*'Bowel Cancer Epi'!$CS133+'Female Barely'!$K90*'Bowel Cancer Epi'!$CT133+'Female Somewhat'!$K90*'Bowel Cancer Epi'!$CU133+'Female Active'!$K90*'Bowel Cancer Epi'!$CV133+'Female Highly'!$K90*'Bowel Cancer Epi'!$CW133)</f>
        <v>2.9502387402552369E-3</v>
      </c>
      <c r="AG90" s="58">
        <f t="shared" si="52"/>
        <v>3.0509408016524686E-3</v>
      </c>
      <c r="AH90" s="58">
        <f t="shared" si="52"/>
        <v>2.9458910625563828E-3</v>
      </c>
      <c r="AI90" s="58">
        <f t="shared" si="48"/>
        <v>7.1445081592818255E-3</v>
      </c>
      <c r="AK90" s="58">
        <f>(('Female Inactive'!$K90+'Female Barely'!$K90+'Female Somewhat'!$K90+'Female Active'!$K90+'Female Highly'!$K90)*'Breast Cancer Epi'!BE131)/('Female Inactive'!$K90*'Breast Cancer Epi'!$BG131+'Female Barely'!$K90*'Breast Cancer Epi'!$BH131+'Female Somewhat'!$K90*'Breast Cancer Epi'!$BI131+'Female Active'!$K90*'Breast Cancer Epi'!$BJ131+'Female Highly'!$K90*'Breast Cancer Epi'!$BK131)</f>
        <v>3.7452970900795917E-3</v>
      </c>
      <c r="AL90" s="58">
        <f>(('Female Inactive'!$K90+'Female Barely'!$K90+'Female Somewhat'!$K90+'Female Active'!$K90+'Female Highly'!$K90)*'Breast Cancer Epi'!BF131)/('Female Inactive'!$K90*'Breast Cancer Epi'!$BG131+'Female Barely'!$K90*'Breast Cancer Epi'!$BH131+'Female Somewhat'!$K90*'Breast Cancer Epi'!$BI131+'Female Active'!$K90*'Breast Cancer Epi'!$BJ131+'Female Highly'!$K90*'Breast Cancer Epi'!$BK131)</f>
        <v>4.6816213625994899E-3</v>
      </c>
      <c r="AM90" s="58">
        <f t="shared" si="53"/>
        <v>3.7382922127773277E-3</v>
      </c>
      <c r="AN90" s="58">
        <f t="shared" si="55"/>
        <v>4.6706796549450535E-3</v>
      </c>
      <c r="AO90" s="58">
        <f t="shared" si="49"/>
        <v>4.1616015554520977E-2</v>
      </c>
      <c r="AQ90" s="58">
        <f>(('Female Inactive'!$K90+'Female Barely'!$K90+'Female Somewhat'!$K90+'Female Active'!$K90+'Female Highly'!$K90)*'Uterine Cancer Epi'!AW113)/('Female Inactive'!$K90*'Uterine Cancer Epi'!$AY113+'Female Barely'!$K90*'Uterine Cancer Epi'!$AZ113+'Female Somewhat'!$K90*'Uterine Cancer Epi'!$BA113+'Female Active'!$K90*'Uterine Cancer Epi'!$BB113+'Female Highly'!$K90*'Uterine Cancer Epi'!$BC113)</f>
        <v>5.3008489564037068E-4</v>
      </c>
      <c r="AR90" s="58">
        <f>(('Female Inactive'!$K90+'Female Barely'!$K90+'Female Somewhat'!$K90+'Female Active'!$K90+'Female Highly'!$K90)*'Uterine Cancer Epi'!AX113)/('Female Inactive'!$K90*'Uterine Cancer Epi'!$AY113+'Female Barely'!$K90*'Uterine Cancer Epi'!$AZ113+'Female Somewhat'!$K90*'Uterine Cancer Epi'!$BA113+'Female Active'!$K90*'Uterine Cancer Epi'!$BB113+'Female Highly'!$K90*'Uterine Cancer Epi'!$BC113)</f>
        <v>5.3008489564037068E-4</v>
      </c>
      <c r="AS90" s="58">
        <f t="shared" si="54"/>
        <v>5.2994442546350218E-4</v>
      </c>
      <c r="AT90" s="58">
        <f t="shared" si="56"/>
        <v>5.2994442546350218E-4</v>
      </c>
      <c r="AU90" s="58">
        <f t="shared" si="50"/>
        <v>1.8169636194894576E-2</v>
      </c>
      <c r="AW90" s="58">
        <f>(('Female Inactive'!$K90+'Female Barely'!$K90+'Female Somewhat'!$K90+'Female Active'!$K90+'Female Highly'!$K90)*'Diabetes Epi'!BX143)/('Female Inactive'!$K90*'Diabetes Epi'!$BZ143+'Female Barely'!$K90*'Diabetes Epi'!$CA143+'Female Somewhat'!$K90*'Diabetes Epi'!$CB143+'Female Active'!$K90*'Diabetes Epi'!$CC143+'Female Highly'!$K90*'Diabetes Epi'!$CD143)</f>
        <v>6.2806230834918202E-3</v>
      </c>
      <c r="AX90" s="58">
        <f>(('Female Inactive'!$K90+'Female Barely'!$K90+'Female Somewhat'!$K90+'Female Active'!$K90+'Female Highly'!$K90)*'Diabetes Epi'!BY143)/('Female Inactive'!$K90*'Diabetes Epi'!$BZ143+'Female Barely'!$K90*'Diabetes Epi'!$CA143+'Female Somewhat'!$K90*'Diabetes Epi'!$CB143+'Female Active'!$K90*'Diabetes Epi'!$CC143+'Female Highly'!$K90*'Diabetes Epi'!$CD143)</f>
        <v>0</v>
      </c>
      <c r="AY90" s="58">
        <f t="shared" si="57"/>
        <v>6.2609411967278206E-3</v>
      </c>
      <c r="AZ90" s="58">
        <f t="shared" si="57"/>
        <v>0</v>
      </c>
      <c r="BA90" s="58">
        <f t="shared" si="51"/>
        <v>0.42726124468359011</v>
      </c>
    </row>
    <row r="91" spans="1:53">
      <c r="A91" s="58">
        <v>93</v>
      </c>
      <c r="B91" s="58">
        <f>'ACM Rates'!T104-(SUM(C91:H91))</f>
        <v>0.18887675895319334</v>
      </c>
      <c r="C91" s="58">
        <f t="shared" si="33"/>
        <v>5.6545009931838327E-4</v>
      </c>
      <c r="D91" s="58">
        <f t="shared" si="34"/>
        <v>1.2499999999999999E-2</v>
      </c>
      <c r="E91" s="58">
        <f t="shared" si="35"/>
        <v>0</v>
      </c>
      <c r="F91" s="58">
        <f t="shared" si="36"/>
        <v>2.9484998963151643E-3</v>
      </c>
      <c r="G91" s="58">
        <f t="shared" si="37"/>
        <v>4.6795574486504831E-3</v>
      </c>
      <c r="H91" s="58">
        <f t="shared" si="38"/>
        <v>5.2973360252261384E-4</v>
      </c>
      <c r="I91" s="58">
        <f t="shared" si="31"/>
        <v>0.20489070894882688</v>
      </c>
      <c r="J91" s="58">
        <f t="shared" si="32"/>
        <v>0.17211146974303271</v>
      </c>
      <c r="K91" s="58">
        <f t="shared" si="44"/>
        <v>2525.1628083807518</v>
      </c>
      <c r="L91" s="58">
        <f t="shared" si="45"/>
        <v>434.60948229085528</v>
      </c>
      <c r="M91" s="58">
        <f t="shared" si="39"/>
        <v>2307.8580672353241</v>
      </c>
      <c r="N91" s="58">
        <f t="shared" si="40"/>
        <v>7868.8307586434403</v>
      </c>
      <c r="O91" s="58">
        <f t="shared" si="41"/>
        <v>3.116167691258406</v>
      </c>
      <c r="Q91" s="58">
        <f>'Quintile Functions'!$DU99</f>
        <v>4.9624520696002516</v>
      </c>
      <c r="S91" s="58">
        <f>(('Female Inactive'!$K91+'Female Barely'!$K91+'Female Somewhat'!$K91+'Female Active'!$K91+'Female Highly'!$K91)*'MI Epi'!DE109)/('Female Inactive'!$K91*'MI Epi'!$DG109+'Female Barely'!$K91*'MI Epi'!$DH109+'Female Somewhat'!$K91*'MI Epi'!$DI109+'Female Active'!$K91*'MI Epi'!$DJ109+'Female Highly'!$K91*'MI Epi'!$DK109)</f>
        <v>4.0712407150923597E-3</v>
      </c>
      <c r="T91" s="58">
        <f>(('Female Inactive'!$K91+'Female Barely'!$K91+'Female Somewhat'!$K91+'Female Active'!$K91+'Female Highly'!$K91)*'MI Epi'!DF109)/('Female Inactive'!$K91*'MI Epi'!$DG109+'Female Barely'!$K91*'MI Epi'!$DH109+'Female Somewhat'!$K91*'MI Epi'!$DI109+'Female Active'!$K91*'MI Epi'!$DJ109+'Female Highly'!$K91*'MI Epi'!$DK109)</f>
        <v>5.6545009931838327E-4</v>
      </c>
      <c r="U91" s="58">
        <f t="shared" si="42"/>
        <v>4.0629644499775575E-3</v>
      </c>
      <c r="V91" s="58">
        <f t="shared" si="42"/>
        <v>5.6529026253893111E-4</v>
      </c>
      <c r="W91" s="58">
        <f t="shared" si="46"/>
        <v>0.11956333563174287</v>
      </c>
      <c r="Y91" s="58">
        <f>(('Female Inactive'!$K91+'Female Barely'!$K91+'Female Somewhat'!$K91+'Female Active'!$K91+'Female Highly'!$K91)*'Stroke Epi'!CT117)/('Female Inactive'!$K91*'Stroke Epi'!$CV117+'Female Barely'!$K91*'Stroke Epi'!$CW117+'Female Somewhat'!$K91*'Stroke Epi'!$CX117+'Female Active'!$K91*'Stroke Epi'!$CY117+'Female Highly'!$K91*'Stroke Epi'!$CZ117)</f>
        <v>1.6400000000000001E-2</v>
      </c>
      <c r="Z91" s="58">
        <f>(('Female Inactive'!$K91+'Female Barely'!$K91+'Female Somewhat'!$K91+'Female Active'!$K91+'Female Highly'!$K91)*'Stroke Epi'!CU117)/('Female Inactive'!$K91*'Stroke Epi'!$CV117+'Female Barely'!$K91*'Stroke Epi'!$CW117+'Female Somewhat'!$K91*'Stroke Epi'!$CX117+'Female Active'!$K91*'Stroke Epi'!$CY117+'Female Highly'!$K91*'Stroke Epi'!$CZ117)</f>
        <v>1.2499999999999999E-2</v>
      </c>
      <c r="AA91" s="58">
        <f t="shared" si="43"/>
        <v>1.6266252153047667E-2</v>
      </c>
      <c r="AB91" s="58">
        <f t="shared" si="43"/>
        <v>1.2422199506118559E-2</v>
      </c>
      <c r="AC91" s="58">
        <f t="shared" si="47"/>
        <v>0.12588700482685439</v>
      </c>
      <c r="AE91" s="58">
        <f>(('Female Inactive'!$K91+'Female Barely'!$K91+'Female Somewhat'!$K91+'Female Active'!$K91+'Female Highly'!$K91)*'Bowel Cancer Epi'!CQ134)/('Female Inactive'!$K91*'Bowel Cancer Epi'!$CS134+'Female Barely'!$K91*'Bowel Cancer Epi'!$CT134+'Female Somewhat'!$K91*'Bowel Cancer Epi'!$CU134+'Female Active'!$K91*'Bowel Cancer Epi'!$CV134+'Female Highly'!$K91*'Bowel Cancer Epi'!$CW134)</f>
        <v>3.0538034640407059E-3</v>
      </c>
      <c r="AF91" s="58">
        <f>(('Female Inactive'!$K91+'Female Barely'!$K91+'Female Somewhat'!$K91+'Female Active'!$K91+'Female Highly'!$K91)*'Bowel Cancer Epi'!CR134)/('Female Inactive'!$K91*'Bowel Cancer Epi'!$CS134+'Female Barely'!$K91*'Bowel Cancer Epi'!$CT134+'Female Somewhat'!$K91*'Bowel Cancer Epi'!$CU134+'Female Active'!$K91*'Bowel Cancer Epi'!$CV134+'Female Highly'!$K91*'Bowel Cancer Epi'!$CW134)</f>
        <v>2.9484998963151643E-3</v>
      </c>
      <c r="AG91" s="58">
        <f t="shared" si="52"/>
        <v>3.0491453491044984E-3</v>
      </c>
      <c r="AH91" s="58">
        <f t="shared" si="52"/>
        <v>2.9441573395537768E-3</v>
      </c>
      <c r="AI91" s="58">
        <f t="shared" si="48"/>
        <v>7.2491155315829482E-3</v>
      </c>
      <c r="AK91" s="58">
        <f>(('Female Inactive'!$K91+'Female Barely'!$K91+'Female Somewhat'!$K91+'Female Active'!$K91+'Female Highly'!$K91)*'Breast Cancer Epi'!BE132)/('Female Inactive'!$K91*'Breast Cancer Epi'!$BG132+'Female Barely'!$K91*'Breast Cancer Epi'!$BH132+'Female Somewhat'!$K91*'Breast Cancer Epi'!$BI132+'Female Active'!$K91*'Breast Cancer Epi'!$BJ132+'Female Highly'!$K91*'Breast Cancer Epi'!$BK132)</f>
        <v>3.7436459589203874E-3</v>
      </c>
      <c r="AL91" s="58">
        <f>(('Female Inactive'!$K91+'Female Barely'!$K91+'Female Somewhat'!$K91+'Female Active'!$K91+'Female Highly'!$K91)*'Breast Cancer Epi'!BF132)/('Female Inactive'!$K91*'Breast Cancer Epi'!$BG132+'Female Barely'!$K91*'Breast Cancer Epi'!$BH132+'Female Somewhat'!$K91*'Breast Cancer Epi'!$BI132+'Female Active'!$K91*'Breast Cancer Epi'!$BJ132+'Female Highly'!$K91*'Breast Cancer Epi'!$BK132)</f>
        <v>4.6795574486504831E-3</v>
      </c>
      <c r="AM91" s="58">
        <f t="shared" si="53"/>
        <v>3.7366472526708661E-3</v>
      </c>
      <c r="AN91" s="58">
        <f t="shared" si="55"/>
        <v>4.6686253787570076E-3</v>
      </c>
      <c r="AO91" s="58">
        <f t="shared" si="49"/>
        <v>4.0718237127214278E-2</v>
      </c>
      <c r="AQ91" s="58">
        <f>(('Female Inactive'!$K91+'Female Barely'!$K91+'Female Somewhat'!$K91+'Female Active'!$K91+'Female Highly'!$K91)*'Uterine Cancer Epi'!AW114)/('Female Inactive'!$K91*'Uterine Cancer Epi'!$AY114+'Female Barely'!$K91*'Uterine Cancer Epi'!$AZ114+'Female Somewhat'!$K91*'Uterine Cancer Epi'!$BA114+'Female Active'!$K91*'Uterine Cancer Epi'!$BB114+'Female Highly'!$K91*'Uterine Cancer Epi'!$BC114)</f>
        <v>5.2973360252261384E-4</v>
      </c>
      <c r="AR91" s="58">
        <f>(('Female Inactive'!$K91+'Female Barely'!$K91+'Female Somewhat'!$K91+'Female Active'!$K91+'Female Highly'!$K91)*'Uterine Cancer Epi'!AX114)/('Female Inactive'!$K91*'Uterine Cancer Epi'!$AY114+'Female Barely'!$K91*'Uterine Cancer Epi'!$AZ114+'Female Somewhat'!$K91*'Uterine Cancer Epi'!$BA114+'Female Active'!$K91*'Uterine Cancer Epi'!$BB114+'Female Highly'!$K91*'Uterine Cancer Epi'!$BC114)</f>
        <v>5.2973360252261384E-4</v>
      </c>
      <c r="AS91" s="58">
        <f t="shared" si="54"/>
        <v>5.2959331844992796E-4</v>
      </c>
      <c r="AT91" s="58">
        <f t="shared" si="56"/>
        <v>5.2959331844992796E-4</v>
      </c>
      <c r="AU91" s="58">
        <f t="shared" si="50"/>
        <v>1.8169636194894576E-2</v>
      </c>
      <c r="AW91" s="58">
        <f>(('Female Inactive'!$K91+'Female Barely'!$K91+'Female Somewhat'!$K91+'Female Active'!$K91+'Female Highly'!$K91)*'Diabetes Epi'!BX144)/('Female Inactive'!$K91*'Diabetes Epi'!$BZ144+'Female Barely'!$K91*'Diabetes Epi'!$CA144+'Female Somewhat'!$K91*'Diabetes Epi'!$CB144+'Female Active'!$K91*'Diabetes Epi'!$CC144+'Female Highly'!$K91*'Diabetes Epi'!$CD144)</f>
        <v>6.2596881696124797E-3</v>
      </c>
      <c r="AX91" s="58">
        <f>(('Female Inactive'!$K91+'Female Barely'!$K91+'Female Somewhat'!$K91+'Female Active'!$K91+'Female Highly'!$K91)*'Diabetes Epi'!BY144)/('Female Inactive'!$K91*'Diabetes Epi'!$BZ144+'Female Barely'!$K91*'Diabetes Epi'!$CA144+'Female Somewhat'!$K91*'Diabetes Epi'!$CB144+'Female Active'!$K91*'Diabetes Epi'!$CC144+'Female Highly'!$K91*'Diabetes Epi'!$CD144)</f>
        <v>0</v>
      </c>
      <c r="AY91" s="58">
        <f t="shared" si="57"/>
        <v>6.2401371373483894E-3</v>
      </c>
      <c r="AZ91" s="58">
        <f t="shared" si="57"/>
        <v>0</v>
      </c>
      <c r="BA91" s="58">
        <f t="shared" si="51"/>
        <v>0.43084712835171324</v>
      </c>
    </row>
    <row r="92" spans="1:53">
      <c r="A92" s="58">
        <v>94</v>
      </c>
      <c r="B92" s="58">
        <f>'ACM Rates'!T105-(SUM(C92:H92))</f>
        <v>0.18888136451933904</v>
      </c>
      <c r="C92" s="58">
        <f t="shared" si="33"/>
        <v>5.6466798343778523E-4</v>
      </c>
      <c r="D92" s="58">
        <f t="shared" si="34"/>
        <v>1.2500000000000001E-2</v>
      </c>
      <c r="E92" s="58">
        <f t="shared" si="35"/>
        <v>0</v>
      </c>
      <c r="F92" s="58">
        <f t="shared" si="36"/>
        <v>2.9468994266262623E-3</v>
      </c>
      <c r="G92" s="58">
        <f t="shared" si="37"/>
        <v>4.6776578064609102E-3</v>
      </c>
      <c r="H92" s="58">
        <f t="shared" si="38"/>
        <v>5.2941026413598404E-4</v>
      </c>
      <c r="I92" s="58">
        <f t="shared" si="31"/>
        <v>0.20489293192940308</v>
      </c>
      <c r="J92" s="58">
        <f t="shared" si="32"/>
        <v>0.17211528262963982</v>
      </c>
      <c r="K92" s="58">
        <f t="shared" si="44"/>
        <v>2090.5533260898965</v>
      </c>
      <c r="L92" s="58">
        <f t="shared" si="45"/>
        <v>359.81617657229611</v>
      </c>
      <c r="M92" s="58">
        <f t="shared" si="39"/>
        <v>1910.6452378037484</v>
      </c>
      <c r="N92" s="58">
        <f t="shared" si="40"/>
        <v>5958.1855208396928</v>
      </c>
      <c r="O92" s="58">
        <f t="shared" si="41"/>
        <v>2.8500519199783776</v>
      </c>
      <c r="Q92" s="58">
        <f>'Quintile Functions'!$DU100</f>
        <v>4.7705075082064745</v>
      </c>
      <c r="S92" s="58">
        <f>(('Female Inactive'!$K92+'Female Barely'!$K92+'Female Somewhat'!$K92+'Female Active'!$K92+'Female Highly'!$K92)*'MI Epi'!DE110)/('Female Inactive'!$K92*'MI Epi'!$DG110+'Female Barely'!$K92*'MI Epi'!$DH110+'Female Somewhat'!$K92*'MI Epi'!$DI110+'Female Active'!$K92*'MI Epi'!$DJ110+'Female Highly'!$K92*'MI Epi'!$DK110)</f>
        <v>4.0656094807520532E-3</v>
      </c>
      <c r="T92" s="58">
        <f>(('Female Inactive'!$K92+'Female Barely'!$K92+'Female Somewhat'!$K92+'Female Active'!$K92+'Female Highly'!$K92)*'MI Epi'!DF110)/('Female Inactive'!$K92*'MI Epi'!$DG110+'Female Barely'!$K92*'MI Epi'!$DH110+'Female Somewhat'!$K92*'MI Epi'!$DI110+'Female Active'!$K92*'MI Epi'!$DJ110+'Female Highly'!$K92*'MI Epi'!$DK110)</f>
        <v>5.6466798343778523E-4</v>
      </c>
      <c r="U92" s="58">
        <f t="shared" si="42"/>
        <v>4.0573560793512042E-3</v>
      </c>
      <c r="V92" s="58">
        <f t="shared" si="42"/>
        <v>5.6450858847523211E-4</v>
      </c>
      <c r="W92" s="58">
        <f t="shared" si="46"/>
        <v>0.12264455801138623</v>
      </c>
      <c r="Y92" s="58">
        <f>(('Female Inactive'!$K92+'Female Barely'!$K92+'Female Somewhat'!$K92+'Female Active'!$K92+'Female Highly'!$K92)*'Stroke Epi'!CT118)/('Female Inactive'!$K92*'Stroke Epi'!$CV118+'Female Barely'!$K92*'Stroke Epi'!$CW118+'Female Somewhat'!$K92*'Stroke Epi'!$CX118+'Female Active'!$K92*'Stroke Epi'!$CY118+'Female Highly'!$K92*'Stroke Epi'!$CZ118)</f>
        <v>1.6400000000000001E-2</v>
      </c>
      <c r="Z92" s="58">
        <f>(('Female Inactive'!$K92+'Female Barely'!$K92+'Female Somewhat'!$K92+'Female Active'!$K92+'Female Highly'!$K92)*'Stroke Epi'!CU118)/('Female Inactive'!$K92*'Stroke Epi'!$CV118+'Female Barely'!$K92*'Stroke Epi'!$CW118+'Female Somewhat'!$K92*'Stroke Epi'!$CX118+'Female Active'!$K92*'Stroke Epi'!$CY118+'Female Highly'!$K92*'Stroke Epi'!$CZ118)</f>
        <v>1.2500000000000001E-2</v>
      </c>
      <c r="AA92" s="58">
        <f t="shared" si="43"/>
        <v>1.6266252153047667E-2</v>
      </c>
      <c r="AB92" s="58">
        <f t="shared" si="43"/>
        <v>1.2422199506118559E-2</v>
      </c>
      <c r="AC92" s="58">
        <f t="shared" si="47"/>
        <v>0.12928940651220017</v>
      </c>
      <c r="AE92" s="58">
        <f>(('Female Inactive'!$K92+'Female Barely'!$K92+'Female Somewhat'!$K92+'Female Active'!$K92+'Female Highly'!$K92)*'Bowel Cancer Epi'!CQ135)/('Female Inactive'!$K92*'Bowel Cancer Epi'!$CS135+'Female Barely'!$K92*'Bowel Cancer Epi'!$CT135+'Female Somewhat'!$K92*'Bowel Cancer Epi'!$CU135+'Female Active'!$K92*'Bowel Cancer Epi'!$CV135+'Female Highly'!$K92*'Bowel Cancer Epi'!$CW135)</f>
        <v>3.052145834720057E-3</v>
      </c>
      <c r="AF92" s="58">
        <f>(('Female Inactive'!$K92+'Female Barely'!$K92+'Female Somewhat'!$K92+'Female Active'!$K92+'Female Highly'!$K92)*'Bowel Cancer Epi'!CR135)/('Female Inactive'!$K92*'Bowel Cancer Epi'!$CS135+'Female Barely'!$K92*'Bowel Cancer Epi'!$CT135+'Female Somewhat'!$K92*'Bowel Cancer Epi'!$CU135+'Female Active'!$K92*'Bowel Cancer Epi'!$CV135+'Female Highly'!$K92*'Bowel Cancer Epi'!$CW135)</f>
        <v>2.9468994266262623E-3</v>
      </c>
      <c r="AG92" s="58">
        <f t="shared" si="52"/>
        <v>3.0474927727668355E-3</v>
      </c>
      <c r="AH92" s="58">
        <f t="shared" si="52"/>
        <v>2.9425615806224492E-3</v>
      </c>
      <c r="AI92" s="58">
        <f t="shared" si="48"/>
        <v>7.3536502375448022E-3</v>
      </c>
      <c r="AK92" s="58">
        <f>(('Female Inactive'!$K92+'Female Barely'!$K92+'Female Somewhat'!$K92+'Female Active'!$K92+'Female Highly'!$K92)*'Breast Cancer Epi'!BE133)/('Female Inactive'!$K92*'Breast Cancer Epi'!$BG133+'Female Barely'!$K92*'Breast Cancer Epi'!$BH133+'Female Somewhat'!$K92*'Breast Cancer Epi'!$BI133+'Female Active'!$K92*'Breast Cancer Epi'!$BJ133+'Female Highly'!$K92*'Breast Cancer Epi'!$BK133)</f>
        <v>3.7421262451687283E-3</v>
      </c>
      <c r="AL92" s="58">
        <f>(('Female Inactive'!$K92+'Female Barely'!$K92+'Female Somewhat'!$K92+'Female Active'!$K92+'Female Highly'!$K92)*'Breast Cancer Epi'!BF133)/('Female Inactive'!$K92*'Breast Cancer Epi'!$BG133+'Female Barely'!$K92*'Breast Cancer Epi'!$BH133+'Female Somewhat'!$K92*'Breast Cancer Epi'!$BI133+'Female Active'!$K92*'Breast Cancer Epi'!$BJ133+'Female Highly'!$K92*'Breast Cancer Epi'!$BK133)</f>
        <v>4.6776578064609102E-3</v>
      </c>
      <c r="AM92" s="58">
        <f t="shared" si="53"/>
        <v>3.7351332164030637E-3</v>
      </c>
      <c r="AN92" s="58">
        <f t="shared" si="55"/>
        <v>4.6667346034892088E-3</v>
      </c>
      <c r="AO92" s="58">
        <f t="shared" si="49"/>
        <v>3.9820014040364435E-2</v>
      </c>
      <c r="AQ92" s="58">
        <f>(('Female Inactive'!$K92+'Female Barely'!$K92+'Female Somewhat'!$K92+'Female Active'!$K92+'Female Highly'!$K92)*'Uterine Cancer Epi'!AW115)/('Female Inactive'!$K92*'Uterine Cancer Epi'!$AY115+'Female Barely'!$K92*'Uterine Cancer Epi'!$AZ115+'Female Somewhat'!$K92*'Uterine Cancer Epi'!$BA115+'Female Active'!$K92*'Uterine Cancer Epi'!$BB115+'Female Highly'!$K92*'Uterine Cancer Epi'!$BC115)</f>
        <v>5.2941026413598404E-4</v>
      </c>
      <c r="AR92" s="58">
        <f>(('Female Inactive'!$K92+'Female Barely'!$K92+'Female Somewhat'!$K92+'Female Active'!$K92+'Female Highly'!$K92)*'Uterine Cancer Epi'!AX115)/('Female Inactive'!$K92*'Uterine Cancer Epi'!$AY115+'Female Barely'!$K92*'Uterine Cancer Epi'!$AZ115+'Female Somewhat'!$K92*'Uterine Cancer Epi'!$BA115+'Female Active'!$K92*'Uterine Cancer Epi'!$BB115+'Female Highly'!$K92*'Uterine Cancer Epi'!$BC115)</f>
        <v>5.2941026413598404E-4</v>
      </c>
      <c r="AS92" s="58">
        <f t="shared" si="54"/>
        <v>5.292701512489284E-4</v>
      </c>
      <c r="AT92" s="58">
        <f t="shared" si="56"/>
        <v>5.292701512489284E-4</v>
      </c>
      <c r="AU92" s="58">
        <f t="shared" si="50"/>
        <v>1.8169636194894576E-2</v>
      </c>
      <c r="AW92" s="58">
        <f>(('Female Inactive'!$K92+'Female Barely'!$K92+'Female Somewhat'!$K92+'Female Active'!$K92+'Female Highly'!$K92)*'Diabetes Epi'!BX145)/('Female Inactive'!$K92*'Diabetes Epi'!$BZ145+'Female Barely'!$K92*'Diabetes Epi'!$CA145+'Female Somewhat'!$K92*'Diabetes Epi'!$CB145+'Female Active'!$K92*'Diabetes Epi'!$CC145+'Female Highly'!$K92*'Diabetes Epi'!$CD145)</f>
        <v>6.2404498033796088E-3</v>
      </c>
      <c r="AX92" s="58">
        <f>(('Female Inactive'!$K92+'Female Barely'!$K92+'Female Somewhat'!$K92+'Female Active'!$K92+'Female Highly'!$K92)*'Diabetes Epi'!BY145)/('Female Inactive'!$K92*'Diabetes Epi'!$BZ145+'Female Barely'!$K92*'Diabetes Epi'!$CA145+'Female Somewhat'!$K92*'Diabetes Epi'!$CB145+'Female Active'!$K92*'Diabetes Epi'!$CC145+'Female Highly'!$K92*'Diabetes Epi'!$CD145)</f>
        <v>0</v>
      </c>
      <c r="AY92" s="58">
        <f t="shared" si="57"/>
        <v>6.2210186372553267E-3</v>
      </c>
      <c r="AZ92" s="58">
        <f t="shared" si="57"/>
        <v>0</v>
      </c>
      <c r="BA92" s="58">
        <f t="shared" si="51"/>
        <v>0.43439872032291421</v>
      </c>
    </row>
    <row r="93" spans="1:53">
      <c r="A93" s="58">
        <v>95</v>
      </c>
      <c r="B93" s="58">
        <f>'ACM Rates'!T106-(SUM(C93:H93))</f>
        <v>0.18846275572439747</v>
      </c>
      <c r="C93" s="58">
        <f t="shared" si="33"/>
        <v>6.7667622322085692E-4</v>
      </c>
      <c r="D93" s="58">
        <f t="shared" si="34"/>
        <v>1.26E-2</v>
      </c>
      <c r="E93" s="58">
        <f t="shared" si="35"/>
        <v>0</v>
      </c>
      <c r="F93" s="58">
        <f t="shared" si="36"/>
        <v>3.1556975683524617E-3</v>
      </c>
      <c r="G93" s="58">
        <f t="shared" si="37"/>
        <v>4.6757797035737224E-3</v>
      </c>
      <c r="H93" s="58">
        <f t="shared" si="38"/>
        <v>5.2909078045548297E-4</v>
      </c>
      <c r="I93" s="58">
        <f t="shared" si="31"/>
        <v>0.20489512951597078</v>
      </c>
      <c r="J93" s="58">
        <f t="shared" si="32"/>
        <v>0.17176865025913324</v>
      </c>
      <c r="K93" s="58">
        <f t="shared" si="44"/>
        <v>1730.7371495176003</v>
      </c>
      <c r="L93" s="58">
        <f t="shared" si="45"/>
        <v>297.28638412597786</v>
      </c>
      <c r="M93" s="58">
        <f t="shared" si="39"/>
        <v>1582.0939574546114</v>
      </c>
      <c r="N93" s="58">
        <f t="shared" si="40"/>
        <v>4376.0915633850809</v>
      </c>
      <c r="O93" s="58">
        <f t="shared" si="41"/>
        <v>2.5284553258736064</v>
      </c>
      <c r="Q93" s="58">
        <f>'Quintile Functions'!$DU101</f>
        <v>4.585987243134741</v>
      </c>
      <c r="S93" s="58">
        <f>(('Female Inactive'!$K93+'Female Barely'!$K93+'Female Somewhat'!$K93+'Female Active'!$K93+'Female Highly'!$K93)*'MI Epi'!DE111)/('Female Inactive'!$K93*'MI Epi'!$DG111+'Female Barely'!$K93*'MI Epi'!$DH111+'Female Somewhat'!$K93*'MI Epi'!$DI111+'Female Active'!$K93*'MI Epi'!$DJ111+'Female Highly'!$K93*'MI Epi'!$DK111)</f>
        <v>3.1578223750306656E-3</v>
      </c>
      <c r="T93" s="58">
        <f>(('Female Inactive'!$K93+'Female Barely'!$K93+'Female Somewhat'!$K93+'Female Active'!$K93+'Female Highly'!$K93)*'MI Epi'!DF111)/('Female Inactive'!$K93*'MI Epi'!$DG111+'Female Barely'!$K93*'MI Epi'!$DH111+'Female Somewhat'!$K93*'MI Epi'!$DI111+'Female Active'!$K93*'MI Epi'!$DJ111+'Female Highly'!$K93*'MI Epi'!$DK111)</f>
        <v>6.7667622322085692E-4</v>
      </c>
      <c r="U93" s="58">
        <f t="shared" si="42"/>
        <v>3.1528416980316498E-3</v>
      </c>
      <c r="V93" s="58">
        <f t="shared" si="42"/>
        <v>6.7644732949723174E-4</v>
      </c>
      <c r="W93" s="58">
        <f t="shared" si="46"/>
        <v>0.12571075766157905</v>
      </c>
      <c r="Y93" s="58">
        <f>(('Female Inactive'!$K93+'Female Barely'!$K93+'Female Somewhat'!$K93+'Female Active'!$K93+'Female Highly'!$K93)*'Stroke Epi'!CT119)/('Female Inactive'!$K93*'Stroke Epi'!$CV119+'Female Barely'!$K93*'Stroke Epi'!$CW119+'Female Somewhat'!$K93*'Stroke Epi'!$CX119+'Female Active'!$K93*'Stroke Epi'!$CY119+'Female Highly'!$K93*'Stroke Epi'!$CZ119)</f>
        <v>1.66E-2</v>
      </c>
      <c r="Z93" s="58">
        <f>(('Female Inactive'!$K93+'Female Barely'!$K93+'Female Somewhat'!$K93+'Female Active'!$K93+'Female Highly'!$K93)*'Stroke Epi'!CU119)/('Female Inactive'!$K93*'Stroke Epi'!$CV119+'Female Barely'!$K93*'Stroke Epi'!$CW119+'Female Somewhat'!$K93*'Stroke Epi'!$CX119+'Female Active'!$K93*'Stroke Epi'!$CY119+'Female Highly'!$K93*'Stroke Epi'!$CZ119)</f>
        <v>1.26E-2</v>
      </c>
      <c r="AA93" s="58">
        <f t="shared" si="43"/>
        <v>1.6462979229253771E-2</v>
      </c>
      <c r="AB93" s="58">
        <f t="shared" si="43"/>
        <v>1.2520952348443526E-2</v>
      </c>
      <c r="AC93" s="58">
        <f t="shared" si="47"/>
        <v>0.13267856467263284</v>
      </c>
      <c r="AE93" s="58">
        <f>(('Female Inactive'!$K93+'Female Barely'!$K93+'Female Somewhat'!$K93+'Female Active'!$K93+'Female Highly'!$K93)*'Bowel Cancer Epi'!CQ136)/('Female Inactive'!$K93*'Bowel Cancer Epi'!$CS136+'Female Barely'!$K93*'Bowel Cancer Epi'!$CT136+'Female Somewhat'!$K93*'Bowel Cancer Epi'!$CU136+'Female Active'!$K93*'Bowel Cancer Epi'!$CV136+'Female Highly'!$K93*'Bowel Cancer Epi'!$CW136)</f>
        <v>3.1556975683524617E-3</v>
      </c>
      <c r="AF93" s="58">
        <f>(('Female Inactive'!$K93+'Female Barely'!$K93+'Female Somewhat'!$K93+'Female Active'!$K93+'Female Highly'!$K93)*'Bowel Cancer Epi'!CR136)/('Female Inactive'!$K93*'Bowel Cancer Epi'!$CS136+'Female Barely'!$K93*'Bowel Cancer Epi'!$CT136+'Female Somewhat'!$K93*'Bowel Cancer Epi'!$CU136+'Female Active'!$K93*'Bowel Cancer Epi'!$CV136+'Female Highly'!$K93*'Bowel Cancer Epi'!$CW136)</f>
        <v>3.1556975683524617E-3</v>
      </c>
      <c r="AG93" s="58">
        <f t="shared" si="52"/>
        <v>3.1507235882822782E-3</v>
      </c>
      <c r="AH93" s="58">
        <f t="shared" si="52"/>
        <v>3.1507235882822782E-3</v>
      </c>
      <c r="AI93" s="58">
        <f t="shared" si="48"/>
        <v>7.4581172028817949E-3</v>
      </c>
      <c r="AK93" s="58">
        <f>(('Female Inactive'!$K93+'Female Barely'!$K93+'Female Somewhat'!$K93+'Female Active'!$K93+'Female Highly'!$K93)*'Breast Cancer Epi'!BE134)/('Female Inactive'!$K93*'Breast Cancer Epi'!$BG134+'Female Barely'!$K93*'Breast Cancer Epi'!$BH134+'Female Somewhat'!$K93*'Breast Cancer Epi'!$BI134+'Female Active'!$K93*'Breast Cancer Epi'!$BJ134+'Female Highly'!$K93*'Breast Cancer Epi'!$BK134)</f>
        <v>4.3640610566688083E-3</v>
      </c>
      <c r="AL93" s="58">
        <f>(('Female Inactive'!$K93+'Female Barely'!$K93+'Female Somewhat'!$K93+'Female Active'!$K93+'Female Highly'!$K93)*'Breast Cancer Epi'!BF134)/('Female Inactive'!$K93*'Breast Cancer Epi'!$BG134+'Female Barely'!$K93*'Breast Cancer Epi'!$BH134+'Female Somewhat'!$K93*'Breast Cancer Epi'!$BI134+'Female Active'!$K93*'Breast Cancer Epi'!$BJ134+'Female Highly'!$K93*'Breast Cancer Epi'!$BK134)</f>
        <v>4.6757797035737224E-3</v>
      </c>
      <c r="AM93" s="58">
        <f t="shared" si="53"/>
        <v>4.3545523793939722E-3</v>
      </c>
      <c r="AN93" s="58">
        <f t="shared" si="55"/>
        <v>4.6648652634543319E-3</v>
      </c>
      <c r="AO93" s="58">
        <f t="shared" si="49"/>
        <v>3.89213150438871E-2</v>
      </c>
      <c r="AQ93" s="58">
        <f>(('Female Inactive'!$K93+'Female Barely'!$K93+'Female Somewhat'!$K93+'Female Active'!$K93+'Female Highly'!$K93)*'Uterine Cancer Epi'!AW116)/('Female Inactive'!$K93*'Uterine Cancer Epi'!$AY116+'Female Barely'!$K93*'Uterine Cancer Epi'!$AZ116+'Female Somewhat'!$K93*'Uterine Cancer Epi'!$BA116+'Female Active'!$K93*'Uterine Cancer Epi'!$BB116+'Female Highly'!$K93*'Uterine Cancer Epi'!$BC116)</f>
        <v>5.2909078045548297E-4</v>
      </c>
      <c r="AR93" s="58">
        <f>(('Female Inactive'!$K93+'Female Barely'!$K93+'Female Somewhat'!$K93+'Female Active'!$K93+'Female Highly'!$K93)*'Uterine Cancer Epi'!AX116)/('Female Inactive'!$K93*'Uterine Cancer Epi'!$AY116+'Female Barely'!$K93*'Uterine Cancer Epi'!$AZ116+'Female Somewhat'!$K93*'Uterine Cancer Epi'!$BA116+'Female Active'!$K93*'Uterine Cancer Epi'!$BB116+'Female Highly'!$K93*'Uterine Cancer Epi'!$BC116)</f>
        <v>5.2909078045548297E-4</v>
      </c>
      <c r="AS93" s="58">
        <f t="shared" si="54"/>
        <v>5.2895083661064213E-4</v>
      </c>
      <c r="AT93" s="58">
        <f t="shared" si="56"/>
        <v>5.2895083661064213E-4</v>
      </c>
      <c r="AU93" s="58">
        <f t="shared" si="50"/>
        <v>1.8169636194894576E-2</v>
      </c>
      <c r="AW93" s="58">
        <f>(('Female Inactive'!$K93+'Female Barely'!$K93+'Female Somewhat'!$K93+'Female Active'!$K93+'Female Highly'!$K93)*'Diabetes Epi'!BX146)/('Female Inactive'!$K93*'Diabetes Epi'!$BZ146+'Female Barely'!$K93*'Diabetes Epi'!$CA146+'Female Somewhat'!$K93*'Diabetes Epi'!$CB146+'Female Active'!$K93*'Diabetes Epi'!$CC146+'Female Highly'!$K93*'Diabetes Epi'!$CD146)</f>
        <v>5.0788285965690169E-3</v>
      </c>
      <c r="AX93" s="58">
        <f>(('Female Inactive'!$K93+'Female Barely'!$K93+'Female Somewhat'!$K93+'Female Active'!$K93+'Female Highly'!$K93)*'Diabetes Epi'!BY146)/('Female Inactive'!$K93*'Diabetes Epi'!$BZ146+'Female Barely'!$K93*'Diabetes Epi'!$CA146+'Female Somewhat'!$K93*'Diabetes Epi'!$CB146+'Female Active'!$K93*'Diabetes Epi'!$CC146+'Female Highly'!$K93*'Diabetes Epi'!$CD146)</f>
        <v>0</v>
      </c>
      <c r="AY93" s="58">
        <f t="shared" si="57"/>
        <v>5.0659531532246671E-3</v>
      </c>
      <c r="AZ93" s="58">
        <f t="shared" si="57"/>
        <v>0</v>
      </c>
      <c r="BA93" s="58">
        <f t="shared" si="51"/>
        <v>0.43791733642504083</v>
      </c>
    </row>
    <row r="94" spans="1:53">
      <c r="A94" s="58">
        <v>96</v>
      </c>
      <c r="B94" s="58">
        <f>'ACM Rates'!T107-(SUM(C94:H94))</f>
        <v>0.18846751964413899</v>
      </c>
      <c r="C94" s="58">
        <f t="shared" si="33"/>
        <v>6.7576304211957466E-4</v>
      </c>
      <c r="D94" s="58">
        <f t="shared" si="34"/>
        <v>1.2600000000000002E-2</v>
      </c>
      <c r="E94" s="58">
        <f t="shared" si="35"/>
        <v>0</v>
      </c>
      <c r="F94" s="58">
        <f t="shared" si="36"/>
        <v>3.1540212669651799E-3</v>
      </c>
      <c r="G94" s="58">
        <f t="shared" si="37"/>
        <v>4.6739212249021275E-3</v>
      </c>
      <c r="H94" s="58">
        <f t="shared" si="38"/>
        <v>5.2877482187411713E-4</v>
      </c>
      <c r="I94" s="58">
        <f t="shared" si="31"/>
        <v>0.20489730395322375</v>
      </c>
      <c r="J94" s="58">
        <f t="shared" si="32"/>
        <v>0.17177259587741245</v>
      </c>
      <c r="K94" s="58">
        <f t="shared" si="44"/>
        <v>1433.4507653916226</v>
      </c>
      <c r="L94" s="58">
        <f t="shared" si="45"/>
        <v>246.22755903378274</v>
      </c>
      <c r="M94" s="58">
        <f t="shared" si="39"/>
        <v>1310.3369858747312</v>
      </c>
      <c r="N94" s="58">
        <f t="shared" si="40"/>
        <v>3065.7545775103495</v>
      </c>
      <c r="O94" s="58">
        <f t="shared" si="41"/>
        <v>2.1387233182527741</v>
      </c>
      <c r="Q94" s="58">
        <f>'Quintile Functions'!$DU102</f>
        <v>4.4086041072182542</v>
      </c>
      <c r="S94" s="58">
        <f>(('Female Inactive'!$K94+'Female Barely'!$K94+'Female Somewhat'!$K94+'Female Active'!$K94+'Female Highly'!$K94)*'MI Epi'!DE112)/('Female Inactive'!$K94*'MI Epi'!$DG112+'Female Barely'!$K94*'MI Epi'!$DH112+'Female Somewhat'!$K94*'MI Epi'!$DI112+'Female Active'!$K94*'MI Epi'!$DJ112+'Female Highly'!$K94*'MI Epi'!$DK112)</f>
        <v>3.153560863224682E-3</v>
      </c>
      <c r="T94" s="58">
        <f>(('Female Inactive'!$K94+'Female Barely'!$K94+'Female Somewhat'!$K94+'Female Active'!$K94+'Female Highly'!$K94)*'MI Epi'!DF112)/('Female Inactive'!$K94*'MI Epi'!$DG112+'Female Barely'!$K94*'MI Epi'!$DH112+'Female Somewhat'!$K94*'MI Epi'!$DI112+'Female Active'!$K94*'MI Epi'!$DJ112+'Female Highly'!$K94*'MI Epi'!$DK112)</f>
        <v>6.7576304211957466E-4</v>
      </c>
      <c r="U94" s="58">
        <f t="shared" si="42"/>
        <v>3.1485936130460912E-3</v>
      </c>
      <c r="V94" s="58">
        <f t="shared" si="42"/>
        <v>6.7553476569814919E-4</v>
      </c>
      <c r="W94" s="58">
        <f t="shared" si="46"/>
        <v>0.12787730817508522</v>
      </c>
      <c r="Y94" s="58">
        <f>(('Female Inactive'!$K94+'Female Barely'!$K94+'Female Somewhat'!$K94+'Female Active'!$K94+'Female Highly'!$K94)*'Stroke Epi'!CT120)/('Female Inactive'!$K94*'Stroke Epi'!$CV120+'Female Barely'!$K94*'Stroke Epi'!$CW120+'Female Somewhat'!$K94*'Stroke Epi'!$CX120+'Female Active'!$K94*'Stroke Epi'!$CY120+'Female Highly'!$K94*'Stroke Epi'!$CZ120)</f>
        <v>1.66E-2</v>
      </c>
      <c r="Z94" s="58">
        <f>(('Female Inactive'!$K94+'Female Barely'!$K94+'Female Somewhat'!$K94+'Female Active'!$K94+'Female Highly'!$K94)*'Stroke Epi'!CU120)/('Female Inactive'!$K94*'Stroke Epi'!$CV120+'Female Barely'!$K94*'Stroke Epi'!$CW120+'Female Somewhat'!$K94*'Stroke Epi'!$CX120+'Female Active'!$K94*'Stroke Epi'!$CY120+'Female Highly'!$K94*'Stroke Epi'!$CZ120)</f>
        <v>1.2600000000000002E-2</v>
      </c>
      <c r="AA94" s="58">
        <f t="shared" si="43"/>
        <v>1.6462979229253771E-2</v>
      </c>
      <c r="AB94" s="58">
        <f t="shared" si="43"/>
        <v>1.2520952348443526E-2</v>
      </c>
      <c r="AC94" s="58">
        <f t="shared" si="47"/>
        <v>0.13614092108464435</v>
      </c>
      <c r="AE94" s="58">
        <f>(('Female Inactive'!$K94+'Female Barely'!$K94+'Female Somewhat'!$K94+'Female Active'!$K94+'Female Highly'!$K94)*'Bowel Cancer Epi'!CQ137)/('Female Inactive'!$K94*'Bowel Cancer Epi'!$CS137+'Female Barely'!$K94*'Bowel Cancer Epi'!$CT137+'Female Somewhat'!$K94*'Bowel Cancer Epi'!$CU137+'Female Active'!$K94*'Bowel Cancer Epi'!$CV137+'Female Highly'!$K94*'Bowel Cancer Epi'!$CW137)</f>
        <v>3.1540212669651799E-3</v>
      </c>
      <c r="AF94" s="58">
        <f>(('Female Inactive'!$K94+'Female Barely'!$K94+'Female Somewhat'!$K94+'Female Active'!$K94+'Female Highly'!$K94)*'Bowel Cancer Epi'!CR137)/('Female Inactive'!$K94*'Bowel Cancer Epi'!$CS137+'Female Barely'!$K94*'Bowel Cancer Epi'!$CT137+'Female Somewhat'!$K94*'Bowel Cancer Epi'!$CU137+'Female Active'!$K94*'Bowel Cancer Epi'!$CV137+'Female Highly'!$K94*'Bowel Cancer Epi'!$CW137)</f>
        <v>3.1540212669651799E-3</v>
      </c>
      <c r="AG94" s="58">
        <f t="shared" si="52"/>
        <v>3.1490525670566649E-3</v>
      </c>
      <c r="AH94" s="58">
        <f t="shared" si="52"/>
        <v>3.1490525670566649E-3</v>
      </c>
      <c r="AI94" s="58">
        <f t="shared" si="48"/>
        <v>7.4581172028817949E-3</v>
      </c>
      <c r="AK94" s="58">
        <f>(('Female Inactive'!$K94+'Female Barely'!$K94+'Female Somewhat'!$K94+'Female Active'!$K94+'Female Highly'!$K94)*'Breast Cancer Epi'!BE135)/('Female Inactive'!$K94*'Breast Cancer Epi'!$BG135+'Female Barely'!$K94*'Breast Cancer Epi'!$BH135+'Female Somewhat'!$K94*'Breast Cancer Epi'!$BI135+'Female Active'!$K94*'Breast Cancer Epi'!$BJ135+'Female Highly'!$K94*'Breast Cancer Epi'!$BK135)</f>
        <v>4.3623264765753197E-3</v>
      </c>
      <c r="AL94" s="58">
        <f>(('Female Inactive'!$K94+'Female Barely'!$K94+'Female Somewhat'!$K94+'Female Active'!$K94+'Female Highly'!$K94)*'Breast Cancer Epi'!BF135)/('Female Inactive'!$K94*'Breast Cancer Epi'!$BG135+'Female Barely'!$K94*'Breast Cancer Epi'!$BH135+'Female Somewhat'!$K94*'Breast Cancer Epi'!$BI135+'Female Active'!$K94*'Breast Cancer Epi'!$BJ135+'Female Highly'!$K94*'Breast Cancer Epi'!$BK135)</f>
        <v>4.6739212249021275E-3</v>
      </c>
      <c r="AM94" s="58">
        <f t="shared" si="53"/>
        <v>4.352825351122469E-3</v>
      </c>
      <c r="AN94" s="58">
        <f t="shared" si="55"/>
        <v>4.6630154526164924E-3</v>
      </c>
      <c r="AO94" s="58">
        <f t="shared" si="49"/>
        <v>3.8621682198497181E-2</v>
      </c>
      <c r="AQ94" s="58">
        <f>(('Female Inactive'!$K94+'Female Barely'!$K94+'Female Somewhat'!$K94+'Female Active'!$K94+'Female Highly'!$K94)*'Uterine Cancer Epi'!AW117)/('Female Inactive'!$K94*'Uterine Cancer Epi'!$AY117+'Female Barely'!$K94*'Uterine Cancer Epi'!$AZ117+'Female Somewhat'!$K94*'Uterine Cancer Epi'!$BA117+'Female Active'!$K94*'Uterine Cancer Epi'!$BB117+'Female Highly'!$K94*'Uterine Cancer Epi'!$BC117)</f>
        <v>5.2877482187411713E-4</v>
      </c>
      <c r="AR94" s="58">
        <f>(('Female Inactive'!$K94+'Female Barely'!$K94+'Female Somewhat'!$K94+'Female Active'!$K94+'Female Highly'!$K94)*'Uterine Cancer Epi'!AX117)/('Female Inactive'!$K94*'Uterine Cancer Epi'!$AY117+'Female Barely'!$K94*'Uterine Cancer Epi'!$AZ117+'Female Somewhat'!$K94*'Uterine Cancer Epi'!$BA117+'Female Active'!$K94*'Uterine Cancer Epi'!$BB117+'Female Highly'!$K94*'Uterine Cancer Epi'!$BC117)</f>
        <v>5.2877482187411713E-4</v>
      </c>
      <c r="AS94" s="58">
        <f t="shared" si="54"/>
        <v>5.2863504510591852E-4</v>
      </c>
      <c r="AT94" s="58">
        <f t="shared" si="56"/>
        <v>5.2863504510591852E-4</v>
      </c>
      <c r="AU94" s="58">
        <f t="shared" si="50"/>
        <v>1.8169636194894576E-2</v>
      </c>
      <c r="AW94" s="58">
        <f>(('Female Inactive'!$K94+'Female Barely'!$K94+'Female Somewhat'!$K94+'Female Active'!$K94+'Female Highly'!$K94)*'Diabetes Epi'!BX147)/('Female Inactive'!$K94*'Diabetes Epi'!$BZ147+'Female Barely'!$K94*'Diabetes Epi'!$CA147+'Female Somewhat'!$K94*'Diabetes Epi'!$CB147+'Female Active'!$K94*'Diabetes Epi'!$CC147+'Female Highly'!$K94*'Diabetes Epi'!$CD147)</f>
        <v>5.0636817306697803E-3</v>
      </c>
      <c r="AX94" s="58">
        <f>(('Female Inactive'!$K94+'Female Barely'!$K94+'Female Somewhat'!$K94+'Female Active'!$K94+'Female Highly'!$K94)*'Diabetes Epi'!BY147)/('Female Inactive'!$K94*'Diabetes Epi'!$BZ147+'Female Barely'!$K94*'Diabetes Epi'!$CA147+'Female Somewhat'!$K94*'Diabetes Epi'!$CB147+'Female Active'!$K94*'Diabetes Epi'!$CC147+'Female Highly'!$K94*'Diabetes Epi'!$CD147)</f>
        <v>0</v>
      </c>
      <c r="AY94" s="58">
        <f t="shared" si="57"/>
        <v>5.0508829065052385E-3</v>
      </c>
      <c r="AZ94" s="58">
        <f t="shared" si="57"/>
        <v>0</v>
      </c>
      <c r="BA94" s="58">
        <f t="shared" si="51"/>
        <v>0.44076482086695129</v>
      </c>
    </row>
    <row r="95" spans="1:53">
      <c r="A95" s="58">
        <v>97</v>
      </c>
      <c r="B95" s="58">
        <f>'ACM Rates'!T108-(SUM(C95:H95))</f>
        <v>0.18847222637894639</v>
      </c>
      <c r="C95" s="58">
        <f t="shared" si="33"/>
        <v>6.7486261413430735E-4</v>
      </c>
      <c r="D95" s="58">
        <f t="shared" si="34"/>
        <v>1.26E-2</v>
      </c>
      <c r="E95" s="58">
        <f t="shared" si="35"/>
        <v>0</v>
      </c>
      <c r="F95" s="58">
        <f t="shared" si="36"/>
        <v>3.15236459146371E-3</v>
      </c>
      <c r="G95" s="58">
        <f t="shared" si="37"/>
        <v>4.6720837938198853E-3</v>
      </c>
      <c r="H95" s="58">
        <f t="shared" si="38"/>
        <v>5.2846262163569555E-4</v>
      </c>
      <c r="I95" s="58">
        <f t="shared" si="31"/>
        <v>0.20489945358454442</v>
      </c>
      <c r="J95" s="58">
        <f t="shared" si="32"/>
        <v>0.17177649411498985</v>
      </c>
      <c r="K95" s="58">
        <f t="shared" si="44"/>
        <v>1187.2232063578399</v>
      </c>
      <c r="L95" s="58">
        <f t="shared" si="45"/>
        <v>203.93704012010687</v>
      </c>
      <c r="M95" s="58">
        <f t="shared" si="39"/>
        <v>1085.2546862977865</v>
      </c>
      <c r="N95" s="58">
        <f t="shared" si="40"/>
        <v>1980.4998912125629</v>
      </c>
      <c r="O95" s="58">
        <f t="shared" si="41"/>
        <v>1.6681782167047889</v>
      </c>
      <c r="Q95" s="58">
        <f>'Quintile Functions'!$DU103</f>
        <v>4.2380820407377255</v>
      </c>
      <c r="S95" s="58">
        <f>(('Female Inactive'!$K95+'Female Barely'!$K95+'Female Somewhat'!$K95+'Female Active'!$K95+'Female Highly'!$K95)*'MI Epi'!DE113)/('Female Inactive'!$K95*'MI Epi'!$DG113+'Female Barely'!$K95*'MI Epi'!$DH113+'Female Somewhat'!$K95*'MI Epi'!$DI113+'Female Active'!$K95*'MI Epi'!$DJ113+'Female Highly'!$K95*'MI Epi'!$DK113)</f>
        <v>3.1493588659601015E-3</v>
      </c>
      <c r="T95" s="58">
        <f>(('Female Inactive'!$K95+'Female Barely'!$K95+'Female Somewhat'!$K95+'Female Active'!$K95+'Female Highly'!$K95)*'MI Epi'!DF113)/('Female Inactive'!$K95*'MI Epi'!$DG113+'Female Barely'!$K95*'MI Epi'!$DH113+'Female Somewhat'!$K95*'MI Epi'!$DI113+'Female Active'!$K95*'MI Epi'!$DJ113+'Female Highly'!$K95*'MI Epi'!$DK113)</f>
        <v>6.7486261413430735E-4</v>
      </c>
      <c r="U95" s="58">
        <f t="shared" si="42"/>
        <v>3.1444048373626687E-3</v>
      </c>
      <c r="V95" s="58">
        <f t="shared" si="42"/>
        <v>6.746349455781786E-4</v>
      </c>
      <c r="W95" s="58">
        <f t="shared" si="46"/>
        <v>0.13003557689963288</v>
      </c>
      <c r="Y95" s="58">
        <f>(('Female Inactive'!$K95+'Female Barely'!$K95+'Female Somewhat'!$K95+'Female Active'!$K95+'Female Highly'!$K95)*'Stroke Epi'!CT121)/('Female Inactive'!$K95*'Stroke Epi'!$CV121+'Female Barely'!$K95*'Stroke Epi'!$CW121+'Female Somewhat'!$K95*'Stroke Epi'!$CX121+'Female Active'!$K95*'Stroke Epi'!$CY121+'Female Highly'!$K95*'Stroke Epi'!$CZ121)</f>
        <v>1.66E-2</v>
      </c>
      <c r="Z95" s="58">
        <f>(('Female Inactive'!$K95+'Female Barely'!$K95+'Female Somewhat'!$K95+'Female Active'!$K95+'Female Highly'!$K95)*'Stroke Epi'!CU121)/('Female Inactive'!$K95*'Stroke Epi'!$CV121+'Female Barely'!$K95*'Stroke Epi'!$CW121+'Female Somewhat'!$K95*'Stroke Epi'!$CX121+'Female Active'!$K95*'Stroke Epi'!$CY121+'Female Highly'!$K95*'Stroke Epi'!$CZ121)</f>
        <v>1.26E-2</v>
      </c>
      <c r="AA95" s="58">
        <f t="shared" si="43"/>
        <v>1.6462979229253771E-2</v>
      </c>
      <c r="AB95" s="58">
        <f t="shared" si="43"/>
        <v>1.2520952348443526E-2</v>
      </c>
      <c r="AC95" s="58">
        <f t="shared" si="47"/>
        <v>0.13958945573296422</v>
      </c>
      <c r="AE95" s="58">
        <f>(('Female Inactive'!$K95+'Female Barely'!$K95+'Female Somewhat'!$K95+'Female Active'!$K95+'Female Highly'!$K95)*'Bowel Cancer Epi'!CQ138)/('Female Inactive'!$K95*'Bowel Cancer Epi'!$CS138+'Female Barely'!$K95*'Bowel Cancer Epi'!$CT138+'Female Somewhat'!$K95*'Bowel Cancer Epi'!$CU138+'Female Active'!$K95*'Bowel Cancer Epi'!$CV138+'Female Highly'!$K95*'Bowel Cancer Epi'!$CW138)</f>
        <v>3.15236459146371E-3</v>
      </c>
      <c r="AF95" s="58">
        <f>(('Female Inactive'!$K95+'Female Barely'!$K95+'Female Somewhat'!$K95+'Female Active'!$K95+'Female Highly'!$K95)*'Bowel Cancer Epi'!CR138)/('Female Inactive'!$K95*'Bowel Cancer Epi'!$CS138+'Female Barely'!$K95*'Bowel Cancer Epi'!$CT138+'Female Somewhat'!$K95*'Bowel Cancer Epi'!$CU138+'Female Active'!$K95*'Bowel Cancer Epi'!$CV138+'Female Highly'!$K95*'Bowel Cancer Epi'!$CW138)</f>
        <v>3.15236459146371E-3</v>
      </c>
      <c r="AG95" s="58">
        <f t="shared" si="52"/>
        <v>3.1474011071455088E-3</v>
      </c>
      <c r="AH95" s="58">
        <f t="shared" si="52"/>
        <v>3.1474011071455088E-3</v>
      </c>
      <c r="AI95" s="58">
        <f t="shared" si="48"/>
        <v>7.4581172028817949E-3</v>
      </c>
      <c r="AK95" s="58">
        <f>(('Female Inactive'!$K95+'Female Barely'!$K95+'Female Somewhat'!$K95+'Female Active'!$K95+'Female Highly'!$K95)*'Breast Cancer Epi'!BE136)/('Female Inactive'!$K95*'Breast Cancer Epi'!$BG136+'Female Barely'!$K95*'Breast Cancer Epi'!$BH136+'Female Somewhat'!$K95*'Breast Cancer Epi'!$BI136+'Female Active'!$K95*'Breast Cancer Epi'!$BJ136+'Female Highly'!$K95*'Breast Cancer Epi'!$BK136)</f>
        <v>4.3606115408985598E-3</v>
      </c>
      <c r="AL95" s="58">
        <f>(('Female Inactive'!$K95+'Female Barely'!$K95+'Female Somewhat'!$K95+'Female Active'!$K95+'Female Highly'!$K95)*'Breast Cancer Epi'!BF136)/('Female Inactive'!$K95*'Breast Cancer Epi'!$BG136+'Female Barely'!$K95*'Breast Cancer Epi'!$BH136+'Female Somewhat'!$K95*'Breast Cancer Epi'!$BI136+'Female Active'!$K95*'Breast Cancer Epi'!$BJ136+'Female Highly'!$K95*'Breast Cancer Epi'!$BK136)</f>
        <v>4.6720837938198853E-3</v>
      </c>
      <c r="AM95" s="58">
        <f t="shared" si="53"/>
        <v>4.3511178787971616E-3</v>
      </c>
      <c r="AN95" s="58">
        <f t="shared" si="55"/>
        <v>4.6611865878235514E-3</v>
      </c>
      <c r="AO95" s="58">
        <f t="shared" si="49"/>
        <v>3.8322075087937932E-2</v>
      </c>
      <c r="AQ95" s="58">
        <f>(('Female Inactive'!$K95+'Female Barely'!$K95+'Female Somewhat'!$K95+'Female Active'!$K95+'Female Highly'!$K95)*'Uterine Cancer Epi'!AW118)/('Female Inactive'!$K95*'Uterine Cancer Epi'!$AY118+'Female Barely'!$K95*'Uterine Cancer Epi'!$AZ118+'Female Somewhat'!$K95*'Uterine Cancer Epi'!$BA118+'Female Active'!$K95*'Uterine Cancer Epi'!$BB118+'Female Highly'!$K95*'Uterine Cancer Epi'!$BC118)</f>
        <v>5.2846262163569555E-4</v>
      </c>
      <c r="AR95" s="58">
        <f>(('Female Inactive'!$K95+'Female Barely'!$K95+'Female Somewhat'!$K95+'Female Active'!$K95+'Female Highly'!$K95)*'Uterine Cancer Epi'!AX118)/('Female Inactive'!$K95*'Uterine Cancer Epi'!$AY118+'Female Barely'!$K95*'Uterine Cancer Epi'!$AZ118+'Female Somewhat'!$K95*'Uterine Cancer Epi'!$BA118+'Female Active'!$K95*'Uterine Cancer Epi'!$BB118+'Female Highly'!$K95*'Uterine Cancer Epi'!$BC118)</f>
        <v>5.2846262163569555E-4</v>
      </c>
      <c r="AS95" s="58">
        <f t="shared" si="54"/>
        <v>5.2832300985872216E-4</v>
      </c>
      <c r="AT95" s="58">
        <f t="shared" si="56"/>
        <v>5.2832300985872216E-4</v>
      </c>
      <c r="AU95" s="58">
        <f t="shared" si="50"/>
        <v>1.8169636194894576E-2</v>
      </c>
      <c r="AW95" s="58">
        <f>(('Female Inactive'!$K95+'Female Barely'!$K95+'Female Somewhat'!$K95+'Female Active'!$K95+'Female Highly'!$K95)*'Diabetes Epi'!BX148)/('Female Inactive'!$K95*'Diabetes Epi'!$BZ148+'Female Barely'!$K95*'Diabetes Epi'!$CA148+'Female Somewhat'!$K95*'Diabetes Epi'!$CB148+'Female Active'!$K95*'Diabetes Epi'!$CC148+'Female Highly'!$K95*'Diabetes Epi'!$CD148)</f>
        <v>5.0488099963844155E-3</v>
      </c>
      <c r="AX95" s="58">
        <f>(('Female Inactive'!$K95+'Female Barely'!$K95+'Female Somewhat'!$K95+'Female Active'!$K95+'Female Highly'!$K95)*'Diabetes Epi'!BY148)/('Female Inactive'!$K95*'Diabetes Epi'!$BZ148+'Female Barely'!$K95*'Diabetes Epi'!$CA148+'Female Somewhat'!$K95*'Diabetes Epi'!$CB148+'Female Active'!$K95*'Diabetes Epi'!$CC148+'Female Highly'!$K95*'Diabetes Epi'!$CD148)</f>
        <v>0</v>
      </c>
      <c r="AY95" s="58">
        <f t="shared" si="57"/>
        <v>5.0360861775821109E-3</v>
      </c>
      <c r="AZ95" s="58">
        <f t="shared" si="57"/>
        <v>0</v>
      </c>
      <c r="BA95" s="58">
        <f t="shared" si="51"/>
        <v>0.4435894522739508</v>
      </c>
    </row>
    <row r="96" spans="1:53">
      <c r="A96" s="58">
        <v>98</v>
      </c>
      <c r="B96" s="58">
        <f>'ACM Rates'!T109-(SUM(C96:H96))</f>
        <v>0.1884768767340273</v>
      </c>
      <c r="C96" s="58">
        <f t="shared" si="33"/>
        <v>6.7397471711999667E-4</v>
      </c>
      <c r="D96" s="58">
        <f t="shared" si="34"/>
        <v>1.26E-2</v>
      </c>
      <c r="E96" s="58">
        <f t="shared" si="35"/>
        <v>0</v>
      </c>
      <c r="F96" s="58">
        <f t="shared" si="36"/>
        <v>3.1507272783392591E-3</v>
      </c>
      <c r="G96" s="58">
        <f t="shared" si="37"/>
        <v>4.6702671425144808E-3</v>
      </c>
      <c r="H96" s="58">
        <f t="shared" si="38"/>
        <v>5.2815412799894616E-4</v>
      </c>
      <c r="I96" s="58">
        <f t="shared" si="31"/>
        <v>0.20490157872948656</v>
      </c>
      <c r="J96" s="58">
        <f t="shared" si="32"/>
        <v>0.17178034563942313</v>
      </c>
      <c r="K96" s="58">
        <f t="shared" si="44"/>
        <v>983.28616623773303</v>
      </c>
      <c r="L96" s="58">
        <f t="shared" si="45"/>
        <v>168.90923749878104</v>
      </c>
      <c r="M96" s="58">
        <f t="shared" si="39"/>
        <v>898.83154748834249</v>
      </c>
      <c r="N96" s="58">
        <f t="shared" si="40"/>
        <v>1081.6683437242204</v>
      </c>
      <c r="O96" s="58">
        <f t="shared" si="41"/>
        <v>1.1000544712867455</v>
      </c>
      <c r="Q96" s="58">
        <f>'Quintile Functions'!$DU104</f>
        <v>4.0741556617922106</v>
      </c>
      <c r="S96" s="58">
        <f>(('Female Inactive'!$K96+'Female Barely'!$K96+'Female Somewhat'!$K96+'Female Active'!$K96+'Female Highly'!$K96)*'MI Epi'!DE114)/('Female Inactive'!$K96*'MI Epi'!$DG114+'Female Barely'!$K96*'MI Epi'!$DH114+'Female Somewhat'!$K96*'MI Epi'!$DI114+'Female Active'!$K96*'MI Epi'!$DJ114+'Female Highly'!$K96*'MI Epi'!$DK114)</f>
        <v>3.145215346559985E-3</v>
      </c>
      <c r="T96" s="58">
        <f>(('Female Inactive'!$K96+'Female Barely'!$K96+'Female Somewhat'!$K96+'Female Active'!$K96+'Female Highly'!$K96)*'MI Epi'!DF114)/('Female Inactive'!$K96*'MI Epi'!$DG114+'Female Barely'!$K96*'MI Epi'!$DH114+'Female Somewhat'!$K96*'MI Epi'!$DI114+'Female Active'!$K96*'MI Epi'!$DJ114+'Female Highly'!$K96*'MI Epi'!$DK114)</f>
        <v>6.7397471711999667E-4</v>
      </c>
      <c r="U96" s="58">
        <f t="shared" si="42"/>
        <v>3.1402743383076581E-3</v>
      </c>
      <c r="V96" s="58">
        <f t="shared" si="42"/>
        <v>6.7374764717631486E-4</v>
      </c>
      <c r="W96" s="58">
        <f t="shared" si="46"/>
        <v>0.13218563934599134</v>
      </c>
      <c r="Y96" s="58">
        <f>(('Female Inactive'!$K96+'Female Barely'!$K96+'Female Somewhat'!$K96+'Female Active'!$K96+'Female Highly'!$K96)*'Stroke Epi'!CT122)/('Female Inactive'!$K96*'Stroke Epi'!$CV122+'Female Barely'!$K96*'Stroke Epi'!$CW122+'Female Somewhat'!$K96*'Stroke Epi'!$CX122+'Female Active'!$K96*'Stroke Epi'!$CY122+'Female Highly'!$K96*'Stroke Epi'!$CZ122)</f>
        <v>1.66E-2</v>
      </c>
      <c r="Z96" s="58">
        <f>(('Female Inactive'!$K96+'Female Barely'!$K96+'Female Somewhat'!$K96+'Female Active'!$K96+'Female Highly'!$K96)*'Stroke Epi'!CU122)/('Female Inactive'!$K96*'Stroke Epi'!$CV122+'Female Barely'!$K96*'Stroke Epi'!$CW122+'Female Somewhat'!$K96*'Stroke Epi'!$CX122+'Female Active'!$K96*'Stroke Epi'!$CY122+'Female Highly'!$K96*'Stroke Epi'!$CZ122)</f>
        <v>1.26E-2</v>
      </c>
      <c r="AA96" s="58">
        <f t="shared" si="43"/>
        <v>1.6462979229253771E-2</v>
      </c>
      <c r="AB96" s="58">
        <f t="shared" si="43"/>
        <v>1.2520952348443526E-2</v>
      </c>
      <c r="AC96" s="58">
        <f t="shared" si="47"/>
        <v>0.14302422379422039</v>
      </c>
      <c r="AE96" s="58">
        <f>(('Female Inactive'!$K96+'Female Barely'!$K96+'Female Somewhat'!$K96+'Female Active'!$K96+'Female Highly'!$K96)*'Bowel Cancer Epi'!CQ139)/('Female Inactive'!$K96*'Bowel Cancer Epi'!$CS139+'Female Barely'!$K96*'Bowel Cancer Epi'!$CT139+'Female Somewhat'!$K96*'Bowel Cancer Epi'!$CU139+'Female Active'!$K96*'Bowel Cancer Epi'!$CV139+'Female Highly'!$K96*'Bowel Cancer Epi'!$CW139)</f>
        <v>3.1507272783392591E-3</v>
      </c>
      <c r="AF96" s="58">
        <f>(('Female Inactive'!$K96+'Female Barely'!$K96+'Female Somewhat'!$K96+'Female Active'!$K96+'Female Highly'!$K96)*'Bowel Cancer Epi'!CR139)/('Female Inactive'!$K96*'Bowel Cancer Epi'!$CS139+'Female Barely'!$K96*'Bowel Cancer Epi'!$CT139+'Female Somewhat'!$K96*'Bowel Cancer Epi'!$CU139+'Female Active'!$K96*'Bowel Cancer Epi'!$CV139+'Female Highly'!$K96*'Bowel Cancer Epi'!$CW139)</f>
        <v>3.1507272783392591E-3</v>
      </c>
      <c r="AG96" s="58">
        <f t="shared" si="52"/>
        <v>3.1457689459660765E-3</v>
      </c>
      <c r="AH96" s="58">
        <f t="shared" si="52"/>
        <v>3.1457689459660765E-3</v>
      </c>
      <c r="AI96" s="58">
        <f t="shared" si="48"/>
        <v>7.458117202881794E-3</v>
      </c>
      <c r="AK96" s="58">
        <f>(('Female Inactive'!$K96+'Female Barely'!$K96+'Female Somewhat'!$K96+'Female Active'!$K96+'Female Highly'!$K96)*'Breast Cancer Epi'!BE137)/('Female Inactive'!$K96*'Breast Cancer Epi'!$BG137+'Female Barely'!$K96*'Breast Cancer Epi'!$BH137+'Female Somewhat'!$K96*'Breast Cancer Epi'!$BI137+'Female Active'!$K96*'Breast Cancer Epi'!$BJ137+'Female Highly'!$K96*'Breast Cancer Epi'!$BK137)</f>
        <v>4.358915999680182E-3</v>
      </c>
      <c r="AL96" s="58">
        <f>(('Female Inactive'!$K96+'Female Barely'!$K96+'Female Somewhat'!$K96+'Female Active'!$K96+'Female Highly'!$K96)*'Breast Cancer Epi'!BF137)/('Female Inactive'!$K96*'Breast Cancer Epi'!$BG137+'Female Barely'!$K96*'Breast Cancer Epi'!$BH137+'Female Somewhat'!$K96*'Breast Cancer Epi'!$BI137+'Female Active'!$K96*'Breast Cancer Epi'!$BJ137+'Female Highly'!$K96*'Breast Cancer Epi'!$BK137)</f>
        <v>4.6702671425144808E-3</v>
      </c>
      <c r="AM96" s="58">
        <f t="shared" si="53"/>
        <v>4.3494297136472682E-3</v>
      </c>
      <c r="AN96" s="58">
        <f t="shared" si="55"/>
        <v>4.659378402626424E-3</v>
      </c>
      <c r="AO96" s="58">
        <f t="shared" si="49"/>
        <v>3.8022492444662492E-2</v>
      </c>
      <c r="AQ96" s="58">
        <f>(('Female Inactive'!$K96+'Female Barely'!$K96+'Female Somewhat'!$K96+'Female Active'!$K96+'Female Highly'!$K96)*'Uterine Cancer Epi'!AW119)/('Female Inactive'!$K96*'Uterine Cancer Epi'!$AY119+'Female Barely'!$K96*'Uterine Cancer Epi'!$AZ119+'Female Somewhat'!$K96*'Uterine Cancer Epi'!$BA119+'Female Active'!$K96*'Uterine Cancer Epi'!$BB119+'Female Highly'!$K96*'Uterine Cancer Epi'!$BC119)</f>
        <v>5.2815412799894616E-4</v>
      </c>
      <c r="AR96" s="58">
        <f>(('Female Inactive'!$K96+'Female Barely'!$K96+'Female Somewhat'!$K96+'Female Active'!$K96+'Female Highly'!$K96)*'Uterine Cancer Epi'!AX119)/('Female Inactive'!$K96*'Uterine Cancer Epi'!$AY119+'Female Barely'!$K96*'Uterine Cancer Epi'!$AZ119+'Female Somewhat'!$K96*'Uterine Cancer Epi'!$BA119+'Female Active'!$K96*'Uterine Cancer Epi'!$BB119+'Female Highly'!$K96*'Uterine Cancer Epi'!$BC119)</f>
        <v>5.2815412799894616E-4</v>
      </c>
      <c r="AS96" s="58">
        <f t="shared" si="54"/>
        <v>5.2801467915875033E-4</v>
      </c>
      <c r="AT96" s="58">
        <f t="shared" si="56"/>
        <v>5.2801467915875033E-4</v>
      </c>
      <c r="AU96" s="58">
        <f t="shared" si="50"/>
        <v>1.8169636194894576E-2</v>
      </c>
      <c r="AW96" s="58">
        <f>(('Female Inactive'!$K96+'Female Barely'!$K96+'Female Somewhat'!$K96+'Female Active'!$K96+'Female Highly'!$K96)*'Diabetes Epi'!BX149)/('Female Inactive'!$K96*'Diabetes Epi'!$BZ149+'Female Barely'!$K96*'Diabetes Epi'!$CA149+'Female Somewhat'!$K96*'Diabetes Epi'!$CB149+'Female Active'!$K96*'Diabetes Epi'!$CC149+'Female Highly'!$K96*'Diabetes Epi'!$CD149)</f>
        <v>5.0342066799102594E-3</v>
      </c>
      <c r="AX96" s="58">
        <f>(('Female Inactive'!$K96+'Female Barely'!$K96+'Female Somewhat'!$K96+'Female Active'!$K96+'Female Highly'!$K96)*'Diabetes Epi'!BY149)/('Female Inactive'!$K96*'Diabetes Epi'!$BZ149+'Female Barely'!$K96*'Diabetes Epi'!$CA149+'Female Somewhat'!$K96*'Diabetes Epi'!$CB149+'Female Active'!$K96*'Diabetes Epi'!$CC149+'Female Highly'!$K96*'Diabetes Epi'!$CD149)</f>
        <v>0</v>
      </c>
      <c r="AY96" s="58">
        <f t="shared" si="57"/>
        <v>5.0215562985762574E-3</v>
      </c>
      <c r="AZ96" s="58">
        <f t="shared" si="57"/>
        <v>0</v>
      </c>
      <c r="BA96" s="58">
        <f t="shared" si="51"/>
        <v>0.44639158374241483</v>
      </c>
    </row>
    <row r="97" spans="1:53">
      <c r="A97" s="58">
        <v>99</v>
      </c>
      <c r="B97" s="58">
        <f>'ACM Rates'!T110-(SUM(C97:H97))</f>
        <v>0.18848147150050379</v>
      </c>
      <c r="C97" s="58">
        <f t="shared" si="33"/>
        <v>6.7309913385690649E-4</v>
      </c>
      <c r="D97" s="58">
        <f t="shared" si="34"/>
        <v>1.26E-2</v>
      </c>
      <c r="E97" s="58">
        <f t="shared" si="35"/>
        <v>0</v>
      </c>
      <c r="F97" s="58">
        <f t="shared" si="36"/>
        <v>3.1491090683468622E-3</v>
      </c>
      <c r="G97" s="58">
        <f t="shared" si="37"/>
        <v>4.6684710072048552E-3</v>
      </c>
      <c r="H97" s="58">
        <f t="shared" si="38"/>
        <v>5.2784929008755971E-4</v>
      </c>
      <c r="I97" s="58">
        <f t="shared" si="31"/>
        <v>0.20490367970270756</v>
      </c>
      <c r="J97" s="58">
        <f t="shared" si="32"/>
        <v>0.17178415110658352</v>
      </c>
      <c r="K97" s="58">
        <f t="shared" si="44"/>
        <v>814.37692873895196</v>
      </c>
      <c r="L97" s="58">
        <f t="shared" si="45"/>
        <v>139.89704938420752</v>
      </c>
      <c r="M97" s="58">
        <f t="shared" si="39"/>
        <v>744.42840404684819</v>
      </c>
      <c r="N97" s="58">
        <f t="shared" si="40"/>
        <v>337.23993967737221</v>
      </c>
      <c r="O97" s="58">
        <f t="shared" si="41"/>
        <v>0.41410792444670824</v>
      </c>
      <c r="Q97" s="58">
        <f>'Quintile Functions'!$DU105</f>
        <v>3.916569853287732</v>
      </c>
      <c r="S97" s="58">
        <f>(('Female Inactive'!$K97+'Female Barely'!$K97+'Female Somewhat'!$K97+'Female Active'!$K97+'Female Highly'!$K97)*'MI Epi'!DE115)/('Female Inactive'!$K97*'MI Epi'!$DG115+'Female Barely'!$K97*'MI Epi'!$DH115+'Female Somewhat'!$K97*'MI Epi'!$DI115+'Female Active'!$K97*'MI Epi'!$DJ115+'Female Highly'!$K97*'MI Epi'!$DK115)</f>
        <v>3.1411292913322304E-3</v>
      </c>
      <c r="T97" s="58">
        <f>(('Female Inactive'!$K97+'Female Barely'!$K97+'Female Somewhat'!$K97+'Female Active'!$K97+'Female Highly'!$K97)*'MI Epi'!DF115)/('Female Inactive'!$K97*'MI Epi'!$DG115+'Female Barely'!$K97*'MI Epi'!$DH115+'Female Somewhat'!$K97*'MI Epi'!$DI115+'Female Active'!$K97*'MI Epi'!$DJ115+'Female Highly'!$K97*'MI Epi'!$DK115)</f>
        <v>6.7309913385690649E-4</v>
      </c>
      <c r="U97" s="58">
        <f t="shared" si="42"/>
        <v>3.1362011060925843E-3</v>
      </c>
      <c r="V97" s="58">
        <f t="shared" si="42"/>
        <v>6.7287265345239433E-4</v>
      </c>
      <c r="W97" s="58">
        <f t="shared" si="46"/>
        <v>0.13432756975006169</v>
      </c>
      <c r="Y97" s="58">
        <f>(('Female Inactive'!$K97+'Female Barely'!$K97+'Female Somewhat'!$K97+'Female Active'!$K97+'Female Highly'!$K97)*'Stroke Epi'!CT123)/('Female Inactive'!$K97*'Stroke Epi'!$CV123+'Female Barely'!$K97*'Stroke Epi'!$CW123+'Female Somewhat'!$K97*'Stroke Epi'!$CX123+'Female Active'!$K97*'Stroke Epi'!$CY123+'Female Highly'!$K97*'Stroke Epi'!$CZ123)</f>
        <v>1.66E-2</v>
      </c>
      <c r="Z97" s="58">
        <f>(('Female Inactive'!$K97+'Female Barely'!$K97+'Female Somewhat'!$K97+'Female Active'!$K97+'Female Highly'!$K97)*'Stroke Epi'!CU123)/('Female Inactive'!$K97*'Stroke Epi'!$CV123+'Female Barely'!$K97*'Stroke Epi'!$CW123+'Female Somewhat'!$K97*'Stroke Epi'!$CX123+'Female Active'!$K97*'Stroke Epi'!$CY123+'Female Highly'!$K97*'Stroke Epi'!$CZ123)</f>
        <v>1.26E-2</v>
      </c>
      <c r="AA97" s="58">
        <f t="shared" si="43"/>
        <v>1.6462979229253771E-2</v>
      </c>
      <c r="AB97" s="58">
        <f t="shared" si="43"/>
        <v>1.2520952348443526E-2</v>
      </c>
      <c r="AC97" s="58">
        <f t="shared" si="47"/>
        <v>0.1464452802247751</v>
      </c>
      <c r="AE97" s="58">
        <f>(('Female Inactive'!$K97+'Female Barely'!$K97+'Female Somewhat'!$K97+'Female Active'!$K97+'Female Highly'!$K97)*'Bowel Cancer Epi'!CQ140)/('Female Inactive'!$K97*'Bowel Cancer Epi'!$CS140+'Female Barely'!$K97*'Bowel Cancer Epi'!$CT140+'Female Somewhat'!$K97*'Bowel Cancer Epi'!$CU140+'Female Active'!$K97*'Bowel Cancer Epi'!$CV140+'Female Highly'!$K97*'Bowel Cancer Epi'!$CW140)</f>
        <v>3.1491090683468622E-3</v>
      </c>
      <c r="AF97" s="58">
        <f>(('Female Inactive'!$K97+'Female Barely'!$K97+'Female Somewhat'!$K97+'Female Active'!$K97+'Female Highly'!$K97)*'Bowel Cancer Epi'!CR140)/('Female Inactive'!$K97*'Bowel Cancer Epi'!$CS140+'Female Barely'!$K97*'Bowel Cancer Epi'!$CT140+'Female Somewhat'!$K97*'Bowel Cancer Epi'!$CU140+'Female Active'!$K97*'Bowel Cancer Epi'!$CV140+'Female Highly'!$K97*'Bowel Cancer Epi'!$CW140)</f>
        <v>3.1491090683468622E-3</v>
      </c>
      <c r="AG97" s="58">
        <f t="shared" si="52"/>
        <v>3.1441558251832369E-3</v>
      </c>
      <c r="AH97" s="58">
        <f t="shared" si="52"/>
        <v>3.1441558251832369E-3</v>
      </c>
      <c r="AI97" s="58">
        <f t="shared" si="48"/>
        <v>7.458117202881794E-3</v>
      </c>
      <c r="AK97" s="58">
        <f>(('Female Inactive'!$K97+'Female Barely'!$K97+'Female Somewhat'!$K97+'Female Active'!$K97+'Female Highly'!$K97)*'Breast Cancer Epi'!BE138)/('Female Inactive'!$K97*'Breast Cancer Epi'!$BG138+'Female Barely'!$K97*'Breast Cancer Epi'!$BH138+'Female Somewhat'!$K97*'Breast Cancer Epi'!$BI138+'Female Active'!$K97*'Breast Cancer Epi'!$BJ138+'Female Highly'!$K97*'Breast Cancer Epi'!$BK138)</f>
        <v>4.3572396067245315E-3</v>
      </c>
      <c r="AL97" s="58">
        <f>(('Female Inactive'!$K97+'Female Barely'!$K97+'Female Somewhat'!$K97+'Female Active'!$K97+'Female Highly'!$K97)*'Breast Cancer Epi'!BF138)/('Female Inactive'!$K97*'Breast Cancer Epi'!$BG138+'Female Barely'!$K97*'Breast Cancer Epi'!$BH138+'Female Somewhat'!$K97*'Breast Cancer Epi'!$BI138+'Female Active'!$K97*'Breast Cancer Epi'!$BJ138+'Female Highly'!$K97*'Breast Cancer Epi'!$BK138)</f>
        <v>4.6684710072048552E-3</v>
      </c>
      <c r="AM97" s="58">
        <f t="shared" si="53"/>
        <v>4.347760610645901E-3</v>
      </c>
      <c r="AN97" s="58">
        <f t="shared" si="55"/>
        <v>4.6575906345853735E-3</v>
      </c>
      <c r="AO97" s="58">
        <f t="shared" si="49"/>
        <v>3.7722933016639044E-2</v>
      </c>
      <c r="AQ97" s="58">
        <f>(('Female Inactive'!$K97+'Female Barely'!$K97+'Female Somewhat'!$K97+'Female Active'!$K97+'Female Highly'!$K97)*'Uterine Cancer Epi'!AW120)/('Female Inactive'!$K97*'Uterine Cancer Epi'!$AY120+'Female Barely'!$K97*'Uterine Cancer Epi'!$AZ120+'Female Somewhat'!$K97*'Uterine Cancer Epi'!$BA120+'Female Active'!$K97*'Uterine Cancer Epi'!$BB120+'Female Highly'!$K97*'Uterine Cancer Epi'!$BC120)</f>
        <v>5.2784929008755971E-4</v>
      </c>
      <c r="AR97" s="58">
        <f>(('Female Inactive'!$K97+'Female Barely'!$K97+'Female Somewhat'!$K97+'Female Active'!$K97+'Female Highly'!$K97)*'Uterine Cancer Epi'!AX120)/('Female Inactive'!$K97*'Uterine Cancer Epi'!$AY120+'Female Barely'!$K97*'Uterine Cancer Epi'!$AZ120+'Female Somewhat'!$K97*'Uterine Cancer Epi'!$BA120+'Female Active'!$K97*'Uterine Cancer Epi'!$BB120+'Female Highly'!$K97*'Uterine Cancer Epi'!$BC120)</f>
        <v>5.2784929008755971E-4</v>
      </c>
      <c r="AS97" s="58">
        <f t="shared" si="54"/>
        <v>5.2771000215978692E-4</v>
      </c>
      <c r="AT97" s="58">
        <f t="shared" si="56"/>
        <v>5.2771000215978692E-4</v>
      </c>
      <c r="AU97" s="58">
        <f t="shared" si="50"/>
        <v>1.8169636194894576E-2</v>
      </c>
      <c r="AW97" s="58">
        <f>(('Female Inactive'!$K97+'Female Barely'!$K97+'Female Somewhat'!$K97+'Female Active'!$K97+'Female Highly'!$K97)*'Diabetes Epi'!BX150)/('Female Inactive'!$K97*'Diabetes Epi'!$BZ150+'Female Barely'!$K97*'Diabetes Epi'!$CA150+'Female Somewhat'!$K97*'Diabetes Epi'!$CB150+'Female Active'!$K97*'Diabetes Epi'!$CC150+'Female Highly'!$K97*'Diabetes Epi'!$CD150)</f>
        <v>5.0198652813545578E-3</v>
      </c>
      <c r="AX97" s="58">
        <f>(('Female Inactive'!$K97+'Female Barely'!$K97+'Female Somewhat'!$K97+'Female Active'!$K97+'Female Highly'!$K97)*'Diabetes Epi'!BY150)/('Female Inactive'!$K97*'Diabetes Epi'!$BZ150+'Female Barely'!$K97*'Diabetes Epi'!$CA150+'Female Somewhat'!$K97*'Diabetes Epi'!$CB150+'Female Active'!$K97*'Diabetes Epi'!$CC150+'Female Highly'!$K97*'Diabetes Epi'!$CD150)</f>
        <v>0</v>
      </c>
      <c r="AY97" s="58">
        <f t="shared" si="57"/>
        <v>5.0072868138388849E-3</v>
      </c>
      <c r="AZ97" s="58">
        <f t="shared" si="57"/>
        <v>0</v>
      </c>
      <c r="BA97" s="58">
        <f t="shared" si="51"/>
        <v>0.44917155957201793</v>
      </c>
    </row>
    <row r="98" spans="1:53">
      <c r="A98" s="58">
        <v>100</v>
      </c>
      <c r="B98" s="58">
        <f>'ACM Rates'!T111-(SUM(C98:H98))</f>
        <v>0.9782897157919036</v>
      </c>
      <c r="C98" s="58">
        <f t="shared" si="33"/>
        <v>6.7223565191503062E-4</v>
      </c>
      <c r="D98" s="58">
        <f t="shared" si="34"/>
        <v>1.2800000000000001E-2</v>
      </c>
      <c r="E98" s="58">
        <f t="shared" si="35"/>
        <v>0</v>
      </c>
      <c r="F98" s="58">
        <f t="shared" si="36"/>
        <v>3.1475097064207476E-3</v>
      </c>
      <c r="G98" s="58">
        <f t="shared" si="37"/>
        <v>4.5629907918882471E-3</v>
      </c>
      <c r="H98" s="58">
        <f t="shared" si="38"/>
        <v>5.2754805787240747E-4</v>
      </c>
      <c r="I98" s="58">
        <f t="shared" si="31"/>
        <v>0.99490946115023937</v>
      </c>
      <c r="J98" s="58">
        <f t="shared" si="32"/>
        <v>0.62404646328404245</v>
      </c>
      <c r="K98" s="58">
        <f t="shared" si="44"/>
        <v>674.47987935474441</v>
      </c>
      <c r="L98" s="58">
        <f t="shared" si="45"/>
        <v>420.90678326757592</v>
      </c>
      <c r="M98" s="109">
        <f t="shared" si="39"/>
        <v>337.23993967737221</v>
      </c>
      <c r="N98" s="58">
        <f t="shared" si="40"/>
        <v>0</v>
      </c>
      <c r="O98" s="58">
        <f t="shared" si="41"/>
        <v>0</v>
      </c>
      <c r="Q98" s="58">
        <f>'Quintile Functions'!$DU106</f>
        <v>3.7650793659009265</v>
      </c>
      <c r="S98" s="58">
        <f>(('Female Inactive'!$K98+'Female Barely'!$K98+'Female Somewhat'!$K98+'Female Active'!$K98+'Female Highly'!$K98)*'MI Epi'!DE116)/('Female Inactive'!$K98*'MI Epi'!$DG116+'Female Barely'!$K98*'MI Epi'!$DH116+'Female Somewhat'!$K98*'MI Epi'!$DI116+'Female Active'!$K98*'MI Epi'!$DJ116+'Female Highly'!$K98*'MI Epi'!$DK116)</f>
        <v>3.2491389842559813E-3</v>
      </c>
      <c r="T98" s="58">
        <f>(('Female Inactive'!$K98+'Female Barely'!$K98+'Female Somewhat'!$K98+'Female Active'!$K98+'Female Highly'!$K98)*'MI Epi'!DF116)/('Female Inactive'!$K98*'MI Epi'!$DG116+'Female Barely'!$K98*'MI Epi'!$DH116+'Female Somewhat'!$K98*'MI Epi'!$DI116+'Female Active'!$K98*'MI Epi'!$DJ116+'Female Highly'!$K98*'MI Epi'!$DK116)</f>
        <v>6.7223565191503062E-4</v>
      </c>
      <c r="U98" s="58">
        <f t="shared" si="42"/>
        <v>3.2438662443539101E-3</v>
      </c>
      <c r="V98" s="58">
        <f t="shared" si="42"/>
        <v>6.7200975215131464E-4</v>
      </c>
      <c r="W98" s="58">
        <f t="shared" si="46"/>
        <v>0.13646144110184114</v>
      </c>
      <c r="Y98" s="58">
        <f>(('Female Inactive'!$K98+'Female Barely'!$K98+'Female Somewhat'!$K98+'Female Active'!$K98+'Female Highly'!$K98)*'Stroke Epi'!CT124)/('Female Inactive'!$K98*'Stroke Epi'!$CV124+'Female Barely'!$K98*'Stroke Epi'!$CW124+'Female Somewhat'!$K98*'Stroke Epi'!$CX124+'Female Active'!$K98*'Stroke Epi'!$CY124+'Female Highly'!$K98*'Stroke Epi'!$CZ124)</f>
        <v>1.66E-2</v>
      </c>
      <c r="Z98" s="58">
        <f>(('Female Inactive'!$K98+'Female Barely'!$K98+'Female Somewhat'!$K98+'Female Active'!$K98+'Female Highly'!$K98)*'Stroke Epi'!CU124)/('Female Inactive'!$K98*'Stroke Epi'!$CV124+'Female Barely'!$K98*'Stroke Epi'!$CW124+'Female Somewhat'!$K98*'Stroke Epi'!$CX124+'Female Active'!$K98*'Stroke Epi'!$CY124+'Female Highly'!$K98*'Stroke Epi'!$CZ124)</f>
        <v>1.2800000000000001E-2</v>
      </c>
      <c r="AA98" s="58">
        <f t="shared" si="43"/>
        <v>1.6462979229253771E-2</v>
      </c>
      <c r="AB98" s="58">
        <f t="shared" si="43"/>
        <v>1.2718428409709492E-2</v>
      </c>
      <c r="AC98" s="58">
        <f t="shared" si="47"/>
        <v>0.14985267976160424</v>
      </c>
      <c r="AE98" s="58">
        <f>(('Female Inactive'!$K98+'Female Barely'!$K98+'Female Somewhat'!$K98+'Female Active'!$K98+'Female Highly'!$K98)*'Bowel Cancer Epi'!CQ141)/('Female Inactive'!$K98*'Bowel Cancer Epi'!$CS141+'Female Barely'!$K98*'Bowel Cancer Epi'!$CT141+'Female Somewhat'!$K98*'Bowel Cancer Epi'!$CU141+'Female Active'!$K98*'Bowel Cancer Epi'!$CV141+'Female Highly'!$K98*'Bowel Cancer Epi'!$CW141)</f>
        <v>3.1475097064207476E-3</v>
      </c>
      <c r="AF98" s="58">
        <f>(('Female Inactive'!$K98+'Female Barely'!$K98+'Female Somewhat'!$K98+'Female Active'!$K98+'Female Highly'!$K98)*'Bowel Cancer Epi'!CR141)/('Female Inactive'!$K98*'Bowel Cancer Epi'!$CS141+'Female Barely'!$K98*'Bowel Cancer Epi'!$CT141+'Female Somewhat'!$K98*'Bowel Cancer Epi'!$CU141+'Female Active'!$K98*'Bowel Cancer Epi'!$CV141+'Female Highly'!$K98*'Bowel Cancer Epi'!$CW141)</f>
        <v>3.1475097064207476E-3</v>
      </c>
      <c r="AG98" s="58">
        <f t="shared" si="52"/>
        <v>3.1425614906251953E-3</v>
      </c>
      <c r="AH98" s="58">
        <f t="shared" si="52"/>
        <v>3.1425614906251953E-3</v>
      </c>
      <c r="AI98" s="58">
        <f t="shared" si="48"/>
        <v>7.4581172028817932E-3</v>
      </c>
      <c r="AK98" s="58">
        <f>(('Female Inactive'!$K98+'Female Barely'!$K98+'Female Somewhat'!$K98+'Female Active'!$K98+'Female Highly'!$K98)*'Breast Cancer Epi'!BE139)/('Female Inactive'!$K98*'Breast Cancer Epi'!$BG139+'Female Barely'!$K98*'Breast Cancer Epi'!$BH139+'Female Somewhat'!$K98*'Breast Cancer Epi'!$BI139+'Female Active'!$K98*'Breast Cancer Epi'!$BJ139+'Female Highly'!$K98*'Breast Cancer Epi'!$BK139)</f>
        <v>4.4592864557089686E-3</v>
      </c>
      <c r="AL98" s="58">
        <f>(('Female Inactive'!$K98+'Female Barely'!$K98+'Female Somewhat'!$K98+'Female Active'!$K98+'Female Highly'!$K98)*'Breast Cancer Epi'!BF139)/('Female Inactive'!$K98*'Breast Cancer Epi'!$BG139+'Female Barely'!$K98*'Breast Cancer Epi'!$BH139+'Female Somewhat'!$K98*'Breast Cancer Epi'!$BI139+'Female Active'!$K98*'Breast Cancer Epi'!$BJ139+'Female Highly'!$K98*'Breast Cancer Epi'!$BK139)</f>
        <v>4.5629907918882471E-3</v>
      </c>
      <c r="AM98" s="58">
        <f t="shared" si="53"/>
        <v>4.4493586003944152E-3</v>
      </c>
      <c r="AN98" s="58">
        <f t="shared" si="55"/>
        <v>4.5525961656094349E-3</v>
      </c>
      <c r="AO98" s="58">
        <f t="shared" si="49"/>
        <v>3.7423395567119599E-2</v>
      </c>
      <c r="AQ98" s="58">
        <f>(('Female Inactive'!$K98+'Female Barely'!$K98+'Female Somewhat'!$K98+'Female Active'!$K98+'Female Highly'!$K98)*'Uterine Cancer Epi'!AW121)/('Female Inactive'!$K98*'Uterine Cancer Epi'!$AY121+'Female Barely'!$K98*'Uterine Cancer Epi'!$AZ121+'Female Somewhat'!$K98*'Uterine Cancer Epi'!$BA121+'Female Active'!$K98*'Uterine Cancer Epi'!$BB121+'Female Highly'!$K98*'Uterine Cancer Epi'!$BC121)</f>
        <v>5.2754805787240747E-4</v>
      </c>
      <c r="AR98" s="58">
        <f>(('Female Inactive'!$K98+'Female Barely'!$K98+'Female Somewhat'!$K98+'Female Active'!$K98+'Female Highly'!$K98)*'Uterine Cancer Epi'!AX121)/('Female Inactive'!$K98*'Uterine Cancer Epi'!$AY121+'Female Barely'!$K98*'Uterine Cancer Epi'!$AZ121+'Female Somewhat'!$K98*'Uterine Cancer Epi'!$BA121+'Female Active'!$K98*'Uterine Cancer Epi'!$BB121+'Female Highly'!$K98*'Uterine Cancer Epi'!$BC121)</f>
        <v>5.2754805787240747E-4</v>
      </c>
      <c r="AS98" s="58">
        <f t="shared" si="54"/>
        <v>5.2740892886249391E-4</v>
      </c>
      <c r="AT98" s="58">
        <f t="shared" si="56"/>
        <v>5.2740892886249391E-4</v>
      </c>
      <c r="AU98" s="58">
        <f t="shared" si="50"/>
        <v>1.8169636194894576E-2</v>
      </c>
      <c r="AW98" s="58">
        <f>(('Female Inactive'!$K98+'Female Barely'!$K98+'Female Somewhat'!$K98+'Female Active'!$K98+'Female Highly'!$K98)*'Diabetes Epi'!BX151)/('Female Inactive'!$K98*'Diabetes Epi'!$BZ151+'Female Barely'!$K98*'Diabetes Epi'!$CA151+'Female Somewhat'!$K98*'Diabetes Epi'!$CB151+'Female Active'!$K98*'Diabetes Epi'!$CC151+'Female Highly'!$K98*'Diabetes Epi'!$CD151)</f>
        <v>5.0057795062788263E-3</v>
      </c>
      <c r="AX98" s="58">
        <f>(('Female Inactive'!$K98+'Female Barely'!$K98+'Female Somewhat'!$K98+'Female Active'!$K98+'Female Highly'!$K98)*'Diabetes Epi'!BY151)/('Female Inactive'!$K98*'Diabetes Epi'!$BZ151+'Female Barely'!$K98*'Diabetes Epi'!$CA151+'Female Somewhat'!$K98*'Diabetes Epi'!$CB151+'Female Active'!$K98*'Diabetes Epi'!$CC151+'Female Highly'!$K98*'Diabetes Epi'!$CD151)</f>
        <v>0</v>
      </c>
      <c r="AY98" s="58">
        <f t="shared" si="57"/>
        <v>4.9932714715706927E-3</v>
      </c>
      <c r="AZ98" s="58">
        <f t="shared" si="57"/>
        <v>0</v>
      </c>
      <c r="BA98" s="58">
        <f t="shared" si="51"/>
        <v>0.4519297155584604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8"/>
  <sheetViews>
    <sheetView topLeftCell="L1" workbookViewId="0">
      <selection activeCell="C3" sqref="C3:H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4" width="9.140625" style="58"/>
    <col min="25" max="25" width="12" style="58" bestFit="1" customWidth="1"/>
    <col min="26" max="26" width="13.7109375" style="58" bestFit="1" customWidth="1"/>
    <col min="27" max="35" width="9.140625" style="58"/>
    <col min="37" max="41" width="9.140625" style="58"/>
    <col min="43" max="48" width="9.140625" style="58"/>
    <col min="49" max="49" width="12" style="58" bestFit="1" customWidth="1"/>
    <col min="50" max="50" width="9.140625" style="58"/>
    <col min="51" max="51" width="12" style="58" bestFit="1" customWidth="1"/>
    <col min="52" max="52" width="9.140625" style="58"/>
    <col min="53" max="53" width="12" style="58" bestFit="1" customWidth="1"/>
  </cols>
  <sheetData>
    <row r="1" spans="1:53">
      <c r="M1" s="58" t="s">
        <v>464</v>
      </c>
      <c r="Q1" s="58" t="s">
        <v>498</v>
      </c>
      <c r="S1" s="58" t="s">
        <v>446</v>
      </c>
      <c r="Y1" s="58" t="s">
        <v>447</v>
      </c>
      <c r="AE1" s="58" t="s">
        <v>449</v>
      </c>
      <c r="AK1" s="58" t="s">
        <v>465</v>
      </c>
      <c r="AQ1" s="58" t="s">
        <v>466</v>
      </c>
      <c r="AW1" s="58" t="s">
        <v>448</v>
      </c>
    </row>
    <row r="2" spans="1:53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S2" s="58" t="s">
        <v>460</v>
      </c>
      <c r="T2" s="58" t="s">
        <v>461</v>
      </c>
      <c r="U2" s="58" t="s">
        <v>462</v>
      </c>
      <c r="V2" s="58" t="s">
        <v>463</v>
      </c>
      <c r="W2" s="58" t="s">
        <v>270</v>
      </c>
      <c r="Y2" s="58" t="s">
        <v>460</v>
      </c>
      <c r="Z2" s="58" t="s">
        <v>461</v>
      </c>
      <c r="AA2" s="58" t="s">
        <v>462</v>
      </c>
      <c r="AB2" s="58" t="s">
        <v>463</v>
      </c>
      <c r="AC2" s="58" t="s">
        <v>270</v>
      </c>
      <c r="AE2" s="58" t="s">
        <v>460</v>
      </c>
      <c r="AF2" s="58" t="s">
        <v>461</v>
      </c>
      <c r="AG2" s="58" t="s">
        <v>462</v>
      </c>
      <c r="AH2" s="58" t="s">
        <v>463</v>
      </c>
      <c r="AI2" s="58" t="s">
        <v>270</v>
      </c>
      <c r="AK2" s="58" t="s">
        <v>460</v>
      </c>
      <c r="AL2" s="58" t="s">
        <v>461</v>
      </c>
      <c r="AM2" s="58" t="s">
        <v>462</v>
      </c>
      <c r="AN2" s="58" t="s">
        <v>463</v>
      </c>
      <c r="AO2" s="58" t="s">
        <v>270</v>
      </c>
      <c r="AQ2" s="58" t="s">
        <v>460</v>
      </c>
      <c r="AR2" s="58" t="s">
        <v>461</v>
      </c>
      <c r="AS2" s="58" t="s">
        <v>462</v>
      </c>
      <c r="AT2" s="58" t="s">
        <v>463</v>
      </c>
      <c r="AU2" s="58" t="s">
        <v>270</v>
      </c>
      <c r="AW2" s="58" t="s">
        <v>460</v>
      </c>
      <c r="AX2" s="58" t="s">
        <v>461</v>
      </c>
      <c r="AY2" s="58" t="s">
        <v>462</v>
      </c>
      <c r="AZ2" s="58" t="s">
        <v>463</v>
      </c>
      <c r="BA2" s="58" t="s">
        <v>270</v>
      </c>
    </row>
    <row r="3" spans="1:53">
      <c r="A3" s="58">
        <v>5</v>
      </c>
      <c r="B3" s="58">
        <f>'ACM Rates'!T16-(SUM(C3:H3))</f>
        <v>-6.3421944482916574E-6</v>
      </c>
      <c r="C3" s="58">
        <f>T3</f>
        <v>0</v>
      </c>
      <c r="D3" s="58">
        <f>Z3</f>
        <v>1.0634219444829166E-4</v>
      </c>
      <c r="E3" s="58">
        <f>AX3</f>
        <v>0</v>
      </c>
      <c r="F3" s="58">
        <f>AF3</f>
        <v>0</v>
      </c>
      <c r="G3" s="58">
        <f>AL3</f>
        <v>0</v>
      </c>
      <c r="H3" s="58">
        <f>AR3</f>
        <v>0</v>
      </c>
      <c r="I3" s="58">
        <f t="shared" ref="I3:I66" si="0">B3+(SUM(C3:F3))</f>
        <v>1E-4</v>
      </c>
      <c r="J3" s="58">
        <f t="shared" ref="J3:J66" si="1">1-EXP(-B3)</f>
        <v>-6.3422145599734137E-6</v>
      </c>
      <c r="K3" s="58">
        <v>10000</v>
      </c>
      <c r="L3" s="58">
        <f>K3*J3</f>
        <v>-6.3422145599734137E-2</v>
      </c>
      <c r="M3" s="58">
        <f>0.5*(K3+K4)</f>
        <v>10000.031711072799</v>
      </c>
      <c r="N3" s="58">
        <f>SUM(M4:M97)</f>
        <v>795984.00188351842</v>
      </c>
      <c r="O3" s="58">
        <f>N3/K3</f>
        <v>79.598400188351846</v>
      </c>
      <c r="Q3" s="58">
        <f>'Quintile Functions'!$EF11</f>
        <v>735.49829999999986</v>
      </c>
      <c r="S3" s="58">
        <f>'Female Inactive'!S3*'MI Epi'!DH21</f>
        <v>0</v>
      </c>
      <c r="T3" s="58">
        <f>'Female Inactive'!T3*'MI Epi'!DH21</f>
        <v>0</v>
      </c>
      <c r="U3" s="58">
        <f>1-EXP(-S3)</f>
        <v>0</v>
      </c>
      <c r="V3" s="58">
        <f>1-EXP(-T3)</f>
        <v>0</v>
      </c>
      <c r="W3" s="58">
        <v>0</v>
      </c>
      <c r="Y3" s="58">
        <f>'Female Inactive'!Y3*'Stroke Epi'!$CW29</f>
        <v>0</v>
      </c>
      <c r="Z3" s="58">
        <f>'Female Inactive'!Z3*'Stroke Epi'!$CW29</f>
        <v>1.0634219444829166E-4</v>
      </c>
      <c r="AA3" s="58">
        <f>1-EXP(-Y3)</f>
        <v>0</v>
      </c>
      <c r="AB3" s="58">
        <f>1-EXP(-Z3)</f>
        <v>1.0633654031755313E-4</v>
      </c>
      <c r="AC3" s="58">
        <v>0</v>
      </c>
      <c r="AE3" s="58">
        <f>'Female Inactive'!AE3*'Bowel Cancer Epi'!$CT46</f>
        <v>0</v>
      </c>
      <c r="AF3" s="58">
        <f>'Female Inactive'!AF3*'Bowel Cancer Epi'!$CT46</f>
        <v>0</v>
      </c>
      <c r="AG3" s="58">
        <f>1-EXP(-AE3)</f>
        <v>0</v>
      </c>
      <c r="AH3" s="58">
        <f>1-EXP(-AF3)</f>
        <v>0</v>
      </c>
      <c r="AI3" s="58">
        <v>0</v>
      </c>
      <c r="AK3" s="58">
        <f>'Female Inactive'!AK3*'Breast Cancer Epi'!$BH44</f>
        <v>0</v>
      </c>
      <c r="AL3" s="58">
        <f>'Female Inactive'!AL3*'Breast Cancer Epi'!$BH44</f>
        <v>0</v>
      </c>
      <c r="AM3" s="58">
        <f>1-EXP(-AK3)</f>
        <v>0</v>
      </c>
      <c r="AN3" s="58">
        <f>1-EXP(-AL3)</f>
        <v>0</v>
      </c>
      <c r="AO3" s="58">
        <v>0</v>
      </c>
      <c r="AQ3" s="58">
        <f>'Female Inactive'!AQ3*'Uterine Cancer Epi'!$AZ26</f>
        <v>0</v>
      </c>
      <c r="AR3" s="58">
        <f>'Female Inactive'!AR3*'Uterine Cancer Epi'!$AZ26</f>
        <v>0</v>
      </c>
      <c r="AS3" s="58">
        <f>1-EXP(-AQ3)</f>
        <v>0</v>
      </c>
      <c r="AT3" s="58">
        <f>1-EXP(-AR3)</f>
        <v>0</v>
      </c>
      <c r="AU3" s="58">
        <v>0</v>
      </c>
      <c r="AW3" s="58">
        <f>'Female Inactive'!AW3*'Diabetes Epi'!$CA56</f>
        <v>1.0702282280183691E-4</v>
      </c>
      <c r="AX3" s="58">
        <f>'Female Inactive'!AX3*'Diabetes Epi'!$CA56</f>
        <v>0</v>
      </c>
      <c r="AY3" s="58">
        <f>1-EXP(-AW3)</f>
        <v>1.0701709606386611E-4</v>
      </c>
      <c r="AZ3" s="58">
        <f>1-EXP(-AX3)</f>
        <v>0</v>
      </c>
      <c r="BA3" s="58">
        <v>0</v>
      </c>
    </row>
    <row r="4" spans="1:53">
      <c r="A4" s="58">
        <v>6</v>
      </c>
      <c r="B4" s="58">
        <f>'ACM Rates'!T17-(SUM(C4:H4))</f>
        <v>-6.4809061896594765E-6</v>
      </c>
      <c r="C4" s="58">
        <f t="shared" ref="C4:C67" si="2">T4</f>
        <v>0</v>
      </c>
      <c r="D4" s="58">
        <f t="shared" ref="D4:D67" si="3">Z4</f>
        <v>1.0648090618965948E-4</v>
      </c>
      <c r="E4" s="58">
        <f t="shared" ref="E4:E67" si="4">AX4</f>
        <v>0</v>
      </c>
      <c r="F4" s="58">
        <f t="shared" ref="F4:F67" si="5">AF4</f>
        <v>0</v>
      </c>
      <c r="G4" s="58">
        <f t="shared" ref="G4:G67" si="6">AL4</f>
        <v>0</v>
      </c>
      <c r="H4" s="58">
        <f t="shared" ref="H4:H67" si="7">AR4</f>
        <v>0</v>
      </c>
      <c r="I4" s="58">
        <f t="shared" si="0"/>
        <v>1E-4</v>
      </c>
      <c r="J4" s="58">
        <f t="shared" si="1"/>
        <v>-6.4809271906884902E-6</v>
      </c>
      <c r="K4" s="58">
        <f>K3-L3</f>
        <v>10000.0634221456</v>
      </c>
      <c r="L4" s="58">
        <f>K4*J4</f>
        <v>-6.4809682941192812E-2</v>
      </c>
      <c r="M4" s="58">
        <f t="shared" ref="M4:M67" si="8">0.5*(K4+K5)</f>
        <v>10000.095826987072</v>
      </c>
      <c r="N4" s="58">
        <f t="shared" ref="N4:N67" si="9">SUM(M5:M98)</f>
        <v>786310.47458851349</v>
      </c>
      <c r="O4" s="58">
        <f t="shared" ref="O4:O67" si="10">N4/K4</f>
        <v>78.630548767040096</v>
      </c>
      <c r="Q4" s="58">
        <f>'Quintile Functions'!$EF12</f>
        <v>692.44826160000002</v>
      </c>
      <c r="S4" s="58">
        <f>'Female Inactive'!S4*'MI Epi'!DH22</f>
        <v>0</v>
      </c>
      <c r="T4" s="58">
        <f>'Female Inactive'!T4*'MI Epi'!DH22</f>
        <v>0</v>
      </c>
      <c r="U4" s="58">
        <f t="shared" ref="U4:V67" si="11">1-EXP(-S4)</f>
        <v>0</v>
      </c>
      <c r="V4" s="58">
        <f t="shared" si="11"/>
        <v>0</v>
      </c>
      <c r="W4" s="58">
        <f>((W3-V3+((1-W3)*U3))/(1-V3))</f>
        <v>0</v>
      </c>
      <c r="Y4" s="58">
        <f>'Female Inactive'!Y4*'Stroke Epi'!$CW30</f>
        <v>0</v>
      </c>
      <c r="Z4" s="58">
        <f>'Female Inactive'!Z4*'Stroke Epi'!$CW30</f>
        <v>1.0648090618965948E-4</v>
      </c>
      <c r="AA4" s="58">
        <f t="shared" ref="AA4:AB67" si="12">1-EXP(-Y4)</f>
        <v>0</v>
      </c>
      <c r="AB4" s="58">
        <f t="shared" si="12"/>
        <v>1.0647523729923059E-4</v>
      </c>
      <c r="AC4" s="58">
        <f>((AC3-AB3+((1-AC3)*AA3))/(1-AB3))</f>
        <v>-1.0634784897988386E-4</v>
      </c>
      <c r="AE4" s="58">
        <f>'Female Inactive'!AE4*'Bowel Cancer Epi'!$CT47</f>
        <v>0</v>
      </c>
      <c r="AF4" s="58">
        <f>'Female Inactive'!AF4*'Bowel Cancer Epi'!$CT47</f>
        <v>0</v>
      </c>
      <c r="AG4" s="58">
        <f t="shared" ref="AG4:AH8" si="13">1-EXP(-AE4)</f>
        <v>0</v>
      </c>
      <c r="AH4" s="58">
        <f t="shared" si="13"/>
        <v>0</v>
      </c>
      <c r="AI4" s="58">
        <f>((AI3-AH3+((1-AI3)*AG3))/(1-AH3))</f>
        <v>0</v>
      </c>
      <c r="AK4" s="58">
        <f>'Female Inactive'!AK4*'Breast Cancer Epi'!$BH45</f>
        <v>0</v>
      </c>
      <c r="AL4" s="58">
        <f>'Female Inactive'!AL4*'Breast Cancer Epi'!$BH45</f>
        <v>0</v>
      </c>
      <c r="AM4" s="58">
        <f t="shared" ref="AM4:AN8" si="14">1-EXP(-AK4)</f>
        <v>0</v>
      </c>
      <c r="AN4" s="58">
        <f t="shared" si="14"/>
        <v>0</v>
      </c>
      <c r="AO4" s="58">
        <f>((AO3-AN3+((1-AO3)*AM3))/(1-AN3))</f>
        <v>0</v>
      </c>
      <c r="AQ4" s="58">
        <f>'Female Inactive'!AQ4*'Uterine Cancer Epi'!$AZ27</f>
        <v>0</v>
      </c>
      <c r="AR4" s="58">
        <f>'Female Inactive'!AR4*'Uterine Cancer Epi'!$AZ27</f>
        <v>0</v>
      </c>
      <c r="AS4" s="58">
        <f t="shared" ref="AS4:AT8" si="15">1-EXP(-AQ4)</f>
        <v>0</v>
      </c>
      <c r="AT4" s="58">
        <f t="shared" si="15"/>
        <v>0</v>
      </c>
      <c r="AU4" s="58">
        <f>((AU3-AT3+((1-AU3)*AS3))/(1-AT3))</f>
        <v>0</v>
      </c>
      <c r="AW4" s="58">
        <f>'Female Inactive'!AW4*'Diabetes Epi'!$CA57</f>
        <v>1.0770363185818343E-4</v>
      </c>
      <c r="AX4" s="58">
        <f>'Female Inactive'!AX4*'Diabetes Epi'!$CA57</f>
        <v>0</v>
      </c>
      <c r="AY4" s="58">
        <f t="shared" ref="AY4:AZ19" si="16">1-EXP(-AW4)</f>
        <v>1.0769783203024019E-4</v>
      </c>
      <c r="AZ4" s="58">
        <f t="shared" si="16"/>
        <v>0</v>
      </c>
      <c r="BA4" s="58">
        <f>((BA3-AZ3+((1-BA3)*AY3))/(1-AZ3))</f>
        <v>1.0701709606386611E-4</v>
      </c>
    </row>
    <row r="5" spans="1:53">
      <c r="A5" s="58">
        <v>7</v>
      </c>
      <c r="B5" s="58">
        <f>'ACM Rates'!T18-(SUM(C5:H5))</f>
        <v>-6.5823822305144505E-6</v>
      </c>
      <c r="C5" s="58">
        <f t="shared" si="2"/>
        <v>0</v>
      </c>
      <c r="D5" s="58">
        <f t="shared" si="3"/>
        <v>1.0658238223051446E-4</v>
      </c>
      <c r="E5" s="58">
        <f t="shared" si="4"/>
        <v>0</v>
      </c>
      <c r="F5" s="58">
        <f t="shared" si="5"/>
        <v>0</v>
      </c>
      <c r="G5" s="58">
        <f t="shared" si="6"/>
        <v>0</v>
      </c>
      <c r="H5" s="58">
        <f t="shared" si="7"/>
        <v>0</v>
      </c>
      <c r="I5" s="58">
        <f t="shared" si="0"/>
        <v>1E-4</v>
      </c>
      <c r="J5" s="58">
        <f t="shared" si="1"/>
        <v>-6.582403894395128E-6</v>
      </c>
      <c r="K5" s="58">
        <f t="shared" ref="K5:K68" si="17">K4-L4</f>
        <v>10000.128231828541</v>
      </c>
      <c r="L5" s="58">
        <f t="shared" ref="L5:L68" si="18">K5*J5</f>
        <v>-6.5824883017638849E-2</v>
      </c>
      <c r="M5" s="58">
        <f t="shared" si="8"/>
        <v>10000.161144270049</v>
      </c>
      <c r="N5" s="58">
        <f t="shared" si="9"/>
        <v>776310.31344424351</v>
      </c>
      <c r="O5" s="58">
        <f t="shared" si="10"/>
        <v>77.63003588027928</v>
      </c>
      <c r="Q5" s="58">
        <f>'Quintile Functions'!$EF13</f>
        <v>656.11992680000003</v>
      </c>
      <c r="S5" s="58">
        <f>'Female Inactive'!S5*'MI Epi'!DH23</f>
        <v>0</v>
      </c>
      <c r="T5" s="58">
        <f>'Female Inactive'!T5*'MI Epi'!DH23</f>
        <v>0</v>
      </c>
      <c r="U5" s="58">
        <f t="shared" si="11"/>
        <v>0</v>
      </c>
      <c r="V5" s="58">
        <f t="shared" si="11"/>
        <v>0</v>
      </c>
      <c r="W5" s="58">
        <f t="shared" ref="W5:W68" si="19">((W4-V4+((1-W4)*U4))/(1-V4))</f>
        <v>0</v>
      </c>
      <c r="Y5" s="58">
        <f>'Female Inactive'!Y5*'Stroke Epi'!$CW31</f>
        <v>0</v>
      </c>
      <c r="Z5" s="58">
        <f>'Female Inactive'!Z5*'Stroke Epi'!$CW31</f>
        <v>1.0658238223051446E-4</v>
      </c>
      <c r="AA5" s="58">
        <f t="shared" si="12"/>
        <v>0</v>
      </c>
      <c r="AB5" s="58">
        <f t="shared" si="12"/>
        <v>1.0657670253022555E-4</v>
      </c>
      <c r="AC5" s="58">
        <f t="shared" ref="AC5:AC68" si="20">((AC4-AB4+((1-AC4)*AA4))/(1-AB4))</f>
        <v>-2.1284574908075595E-4</v>
      </c>
      <c r="AE5" s="58">
        <f>'Female Inactive'!AE5*'Bowel Cancer Epi'!$CT48</f>
        <v>0</v>
      </c>
      <c r="AF5" s="58">
        <f>'Female Inactive'!AF5*'Bowel Cancer Epi'!$CT48</f>
        <v>0</v>
      </c>
      <c r="AG5" s="58">
        <f t="shared" si="13"/>
        <v>0</v>
      </c>
      <c r="AH5" s="58">
        <f t="shared" si="13"/>
        <v>0</v>
      </c>
      <c r="AI5" s="58">
        <f t="shared" ref="AI5:AI68" si="21">((AI4-AH4+((1-AI4)*AG4))/(1-AH4))</f>
        <v>0</v>
      </c>
      <c r="AK5" s="58">
        <f>'Female Inactive'!AK5*'Breast Cancer Epi'!$BH46</f>
        <v>0</v>
      </c>
      <c r="AL5" s="58">
        <f>'Female Inactive'!AL5*'Breast Cancer Epi'!$BH46</f>
        <v>0</v>
      </c>
      <c r="AM5" s="58">
        <f t="shared" si="14"/>
        <v>0</v>
      </c>
      <c r="AN5" s="58">
        <f t="shared" si="14"/>
        <v>0</v>
      </c>
      <c r="AO5" s="58">
        <f t="shared" ref="AO5:AO68" si="22">((AO4-AN4+((1-AO4)*AM4))/(1-AN4))</f>
        <v>0</v>
      </c>
      <c r="AQ5" s="58">
        <f>'Female Inactive'!AQ5*'Uterine Cancer Epi'!$AZ28</f>
        <v>0</v>
      </c>
      <c r="AR5" s="58">
        <f>'Female Inactive'!AR5*'Uterine Cancer Epi'!$AZ28</f>
        <v>0</v>
      </c>
      <c r="AS5" s="58">
        <f t="shared" si="15"/>
        <v>0</v>
      </c>
      <c r="AT5" s="58">
        <f t="shared" si="15"/>
        <v>0</v>
      </c>
      <c r="AU5" s="58">
        <f t="shared" ref="AU5:AU68" si="23">((AU4-AT4+((1-AU4)*AS4))/(1-AT4))</f>
        <v>0</v>
      </c>
      <c r="AW5" s="58">
        <f>'Female Inactive'!AW5*'Diabetes Epi'!$CA58</f>
        <v>1.083569303667443E-4</v>
      </c>
      <c r="AX5" s="58">
        <f>'Female Inactive'!AX5*'Diabetes Epi'!$CA58</f>
        <v>0</v>
      </c>
      <c r="AY5" s="58">
        <f t="shared" si="16"/>
        <v>1.0835105996664929E-4</v>
      </c>
      <c r="AZ5" s="58">
        <f t="shared" si="16"/>
        <v>0</v>
      </c>
      <c r="BA5" s="58">
        <f t="shared" ref="BA5:BA68" si="24">((BA4-AZ4+((1-BA4)*AY4))/(1-AZ4))</f>
        <v>2.1470340258487007E-4</v>
      </c>
    </row>
    <row r="6" spans="1:53">
      <c r="A6" s="58">
        <v>8</v>
      </c>
      <c r="B6" s="58">
        <f>'ACM Rates'!T19-(SUM(C6:H6))</f>
        <v>-6.6492473968212605E-6</v>
      </c>
      <c r="C6" s="58">
        <f t="shared" si="2"/>
        <v>0</v>
      </c>
      <c r="D6" s="58">
        <f t="shared" si="3"/>
        <v>1.0664924739682127E-4</v>
      </c>
      <c r="E6" s="58">
        <f t="shared" si="4"/>
        <v>0</v>
      </c>
      <c r="F6" s="58">
        <f t="shared" si="5"/>
        <v>0</v>
      </c>
      <c r="G6" s="58">
        <f t="shared" si="6"/>
        <v>0</v>
      </c>
      <c r="H6" s="58">
        <f t="shared" si="7"/>
        <v>0</v>
      </c>
      <c r="I6" s="58">
        <f t="shared" si="0"/>
        <v>1E-4</v>
      </c>
      <c r="J6" s="58">
        <f t="shared" si="1"/>
        <v>-6.6492695032227545E-6</v>
      </c>
      <c r="K6" s="58">
        <f t="shared" si="17"/>
        <v>10000.194056711558</v>
      </c>
      <c r="L6" s="58">
        <f t="shared" si="18"/>
        <v>-6.6493985367601607E-2</v>
      </c>
      <c r="M6" s="58">
        <f t="shared" si="8"/>
        <v>10000.227303704241</v>
      </c>
      <c r="N6" s="58">
        <f t="shared" si="9"/>
        <v>766310.08614053926</v>
      </c>
      <c r="O6" s="58">
        <f t="shared" si="10"/>
        <v>76.629521566757575</v>
      </c>
      <c r="Q6" s="58">
        <f>'Quintile Functions'!$EF14</f>
        <v>626.23401120000005</v>
      </c>
      <c r="S6" s="58">
        <f>'Female Inactive'!S6*'MI Epi'!DH24</f>
        <v>0</v>
      </c>
      <c r="T6" s="58">
        <f>'Female Inactive'!T6*'MI Epi'!DH24</f>
        <v>0</v>
      </c>
      <c r="U6" s="58">
        <f t="shared" si="11"/>
        <v>0</v>
      </c>
      <c r="V6" s="58">
        <f t="shared" si="11"/>
        <v>0</v>
      </c>
      <c r="W6" s="58">
        <f t="shared" si="19"/>
        <v>0</v>
      </c>
      <c r="Y6" s="58">
        <f>'Female Inactive'!Y6*'Stroke Epi'!$CW32</f>
        <v>0</v>
      </c>
      <c r="Z6" s="58">
        <f>'Female Inactive'!Z6*'Stroke Epi'!$CW32</f>
        <v>1.0664924739682127E-4</v>
      </c>
      <c r="AA6" s="58">
        <f t="shared" si="12"/>
        <v>0</v>
      </c>
      <c r="AB6" s="58">
        <f t="shared" si="12"/>
        <v>1.0664356056799829E-4</v>
      </c>
      <c r="AC6" s="58">
        <f t="shared" si="20"/>
        <v>-3.1945649823116485E-4</v>
      </c>
      <c r="AE6" s="58">
        <f>'Female Inactive'!AE6*'Bowel Cancer Epi'!$CT49</f>
        <v>0</v>
      </c>
      <c r="AF6" s="58">
        <f>'Female Inactive'!AF6*'Bowel Cancer Epi'!$CT49</f>
        <v>0</v>
      </c>
      <c r="AG6" s="58">
        <f t="shared" si="13"/>
        <v>0</v>
      </c>
      <c r="AH6" s="58">
        <f t="shared" si="13"/>
        <v>0</v>
      </c>
      <c r="AI6" s="58">
        <f t="shared" si="21"/>
        <v>0</v>
      </c>
      <c r="AK6" s="58">
        <f>'Female Inactive'!AK6*'Breast Cancer Epi'!$BH47</f>
        <v>0</v>
      </c>
      <c r="AL6" s="58">
        <f>'Female Inactive'!AL6*'Breast Cancer Epi'!$BH47</f>
        <v>0</v>
      </c>
      <c r="AM6" s="58">
        <f t="shared" si="14"/>
        <v>0</v>
      </c>
      <c r="AN6" s="58">
        <f t="shared" si="14"/>
        <v>0</v>
      </c>
      <c r="AO6" s="58">
        <f t="shared" si="22"/>
        <v>0</v>
      </c>
      <c r="AQ6" s="58">
        <f>'Female Inactive'!AQ6*'Uterine Cancer Epi'!$AZ29</f>
        <v>0</v>
      </c>
      <c r="AR6" s="58">
        <f>'Female Inactive'!AR6*'Uterine Cancer Epi'!$AZ29</f>
        <v>0</v>
      </c>
      <c r="AS6" s="58">
        <f t="shared" si="15"/>
        <v>0</v>
      </c>
      <c r="AT6" s="58">
        <f t="shared" si="15"/>
        <v>0</v>
      </c>
      <c r="AU6" s="58">
        <f t="shared" si="23"/>
        <v>0</v>
      </c>
      <c r="AW6" s="58">
        <f>'Female Inactive'!AW6*'Diabetes Epi'!$CA59</f>
        <v>1.0897310338244384E-4</v>
      </c>
      <c r="AX6" s="58">
        <f>'Female Inactive'!AX6*'Diabetes Epi'!$CA59</f>
        <v>0</v>
      </c>
      <c r="AY6" s="58">
        <f t="shared" si="16"/>
        <v>1.0896716602948331E-4</v>
      </c>
      <c r="AZ6" s="58">
        <f t="shared" si="16"/>
        <v>0</v>
      </c>
      <c r="BA6" s="58">
        <f t="shared" si="24"/>
        <v>3.2303119921027083E-4</v>
      </c>
    </row>
    <row r="7" spans="1:53">
      <c r="A7" s="58">
        <v>9</v>
      </c>
      <c r="B7" s="58">
        <f>'ACM Rates'!T20-(SUM(C7:H7))</f>
        <v>-6.6849799453349125E-6</v>
      </c>
      <c r="C7" s="58">
        <f t="shared" si="2"/>
        <v>0</v>
      </c>
      <c r="D7" s="58">
        <f t="shared" si="3"/>
        <v>1.0668497994533492E-4</v>
      </c>
      <c r="E7" s="58">
        <f t="shared" si="4"/>
        <v>0</v>
      </c>
      <c r="F7" s="58">
        <f t="shared" si="5"/>
        <v>0</v>
      </c>
      <c r="G7" s="58">
        <f t="shared" si="6"/>
        <v>0</v>
      </c>
      <c r="H7" s="58">
        <f t="shared" si="7"/>
        <v>0</v>
      </c>
      <c r="I7" s="58">
        <f t="shared" si="0"/>
        <v>1E-4</v>
      </c>
      <c r="J7" s="58">
        <f t="shared" si="1"/>
        <v>-6.6850022899522799E-6</v>
      </c>
      <c r="K7" s="58">
        <f t="shared" si="17"/>
        <v>10000.260550696925</v>
      </c>
      <c r="L7" s="58">
        <f t="shared" si="18"/>
        <v>-6.6851764681528383E-2</v>
      </c>
      <c r="M7" s="58">
        <f t="shared" si="8"/>
        <v>10000.293976579265</v>
      </c>
      <c r="N7" s="58">
        <f t="shared" si="9"/>
        <v>756309.79216396005</v>
      </c>
      <c r="O7" s="58">
        <f t="shared" si="10"/>
        <v>75.629008697303618</v>
      </c>
      <c r="Q7" s="58">
        <f>'Quintile Functions'!$EF15</f>
        <v>602.51123040000004</v>
      </c>
      <c r="S7" s="58">
        <f>'Female Inactive'!S7*'MI Epi'!DH25</f>
        <v>0</v>
      </c>
      <c r="T7" s="58">
        <f>'Female Inactive'!T7*'MI Epi'!DH25</f>
        <v>0</v>
      </c>
      <c r="U7" s="58">
        <f t="shared" si="11"/>
        <v>0</v>
      </c>
      <c r="V7" s="58">
        <f t="shared" si="11"/>
        <v>0</v>
      </c>
      <c r="W7" s="58">
        <f t="shared" si="19"/>
        <v>0</v>
      </c>
      <c r="Y7" s="58">
        <f>'Female Inactive'!Y7*'Stroke Epi'!$CW33</f>
        <v>0</v>
      </c>
      <c r="Z7" s="58">
        <f>'Female Inactive'!Z7*'Stroke Epi'!$CW33</f>
        <v>1.0668497994533492E-4</v>
      </c>
      <c r="AA7" s="58">
        <f t="shared" si="12"/>
        <v>0</v>
      </c>
      <c r="AB7" s="58">
        <f t="shared" si="12"/>
        <v>1.0667928930518933E-4</v>
      </c>
      <c r="AC7" s="58">
        <f t="shared" si="20"/>
        <v>-4.2614550447308018E-4</v>
      </c>
      <c r="AE7" s="58">
        <f>'Female Inactive'!AE7*'Bowel Cancer Epi'!$CT50</f>
        <v>0</v>
      </c>
      <c r="AF7" s="58">
        <f>'Female Inactive'!AF7*'Bowel Cancer Epi'!$CT50</f>
        <v>0</v>
      </c>
      <c r="AG7" s="58">
        <f t="shared" si="13"/>
        <v>0</v>
      </c>
      <c r="AH7" s="58">
        <f t="shared" si="13"/>
        <v>0</v>
      </c>
      <c r="AI7" s="58">
        <f t="shared" si="21"/>
        <v>0</v>
      </c>
      <c r="AK7" s="58">
        <f>'Female Inactive'!AK7*'Breast Cancer Epi'!$BH48</f>
        <v>0</v>
      </c>
      <c r="AL7" s="58">
        <f>'Female Inactive'!AL7*'Breast Cancer Epi'!$BH48</f>
        <v>0</v>
      </c>
      <c r="AM7" s="58">
        <f t="shared" si="14"/>
        <v>0</v>
      </c>
      <c r="AN7" s="58">
        <f t="shared" si="14"/>
        <v>0</v>
      </c>
      <c r="AO7" s="58">
        <f t="shared" si="22"/>
        <v>0</v>
      </c>
      <c r="AQ7" s="58">
        <f>'Female Inactive'!AQ7*'Uterine Cancer Epi'!$AZ30</f>
        <v>0</v>
      </c>
      <c r="AR7" s="58">
        <f>'Female Inactive'!AR7*'Uterine Cancer Epi'!$AZ30</f>
        <v>0</v>
      </c>
      <c r="AS7" s="58">
        <f t="shared" si="15"/>
        <v>0</v>
      </c>
      <c r="AT7" s="58">
        <f t="shared" si="15"/>
        <v>0</v>
      </c>
      <c r="AU7" s="58">
        <f t="shared" si="23"/>
        <v>0</v>
      </c>
      <c r="AW7" s="58">
        <f>'Female Inactive'!AW7*'Diabetes Epi'!$CA60</f>
        <v>1.0954319320141733E-4</v>
      </c>
      <c r="AX7" s="58">
        <f>'Female Inactive'!AX7*'Diabetes Epi'!$CA60</f>
        <v>0</v>
      </c>
      <c r="AY7" s="58">
        <f t="shared" si="16"/>
        <v>1.0953719356487923E-4</v>
      </c>
      <c r="AZ7" s="58">
        <f t="shared" si="16"/>
        <v>0</v>
      </c>
      <c r="BA7" s="58">
        <f t="shared" si="24"/>
        <v>4.3196316544543708E-4</v>
      </c>
    </row>
    <row r="8" spans="1:53">
      <c r="A8" s="58">
        <v>10</v>
      </c>
      <c r="B8" s="58">
        <f>'ACM Rates'!T21-(SUM(C8:H8))</f>
        <v>-6.6936794001695038E-6</v>
      </c>
      <c r="C8" s="58">
        <f t="shared" si="2"/>
        <v>0</v>
      </c>
      <c r="D8" s="58">
        <f t="shared" si="3"/>
        <v>1.0669367940016951E-4</v>
      </c>
      <c r="E8" s="58">
        <f t="shared" si="4"/>
        <v>0</v>
      </c>
      <c r="F8" s="58">
        <f t="shared" si="5"/>
        <v>0</v>
      </c>
      <c r="G8" s="58">
        <f t="shared" si="6"/>
        <v>0</v>
      </c>
      <c r="H8" s="58">
        <f t="shared" si="7"/>
        <v>0</v>
      </c>
      <c r="I8" s="58">
        <f t="shared" si="0"/>
        <v>1E-4</v>
      </c>
      <c r="J8" s="58">
        <f t="shared" si="1"/>
        <v>-6.6937018028401241E-6</v>
      </c>
      <c r="K8" s="58">
        <f t="shared" si="17"/>
        <v>10000.327402461606</v>
      </c>
      <c r="L8" s="58">
        <f t="shared" si="18"/>
        <v>-6.6939209562848739E-2</v>
      </c>
      <c r="M8" s="58">
        <f t="shared" si="8"/>
        <v>10000.360872066387</v>
      </c>
      <c r="N8" s="58">
        <f t="shared" si="9"/>
        <v>746309.43129189371</v>
      </c>
      <c r="O8" s="58">
        <f t="shared" si="10"/>
        <v>74.628499773736181</v>
      </c>
      <c r="Q8" s="58">
        <f>'Quintile Functions'!$EF16</f>
        <v>584.67230000000006</v>
      </c>
      <c r="S8" s="58">
        <f>'Female Inactive'!S8*'MI Epi'!DH26</f>
        <v>0</v>
      </c>
      <c r="T8" s="58">
        <f>'Female Inactive'!T8*'MI Epi'!DH26</f>
        <v>0</v>
      </c>
      <c r="U8" s="58">
        <f t="shared" si="11"/>
        <v>0</v>
      </c>
      <c r="V8" s="58">
        <f t="shared" si="11"/>
        <v>0</v>
      </c>
      <c r="W8" s="58">
        <f t="shared" si="19"/>
        <v>0</v>
      </c>
      <c r="Y8" s="58">
        <f>'Female Inactive'!Y8*'Stroke Epi'!$CW34</f>
        <v>0</v>
      </c>
      <c r="Z8" s="58">
        <f>'Female Inactive'!Z8*'Stroke Epi'!$CW34</f>
        <v>1.0669367940016951E-4</v>
      </c>
      <c r="AA8" s="58">
        <f>1-EXP(-Y8)</f>
        <v>0</v>
      </c>
      <c r="AB8" s="58">
        <f t="shared" si="12"/>
        <v>1.0668798783197708E-4</v>
      </c>
      <c r="AC8" s="58">
        <f t="shared" si="20"/>
        <v>-5.3288164121303798E-4</v>
      </c>
      <c r="AE8" s="58">
        <f>'Female Inactive'!AE8*'Bowel Cancer Epi'!$CT51</f>
        <v>0</v>
      </c>
      <c r="AF8" s="58">
        <f>'Female Inactive'!AF8*'Bowel Cancer Epi'!$CT51</f>
        <v>0</v>
      </c>
      <c r="AG8" s="58">
        <f>1-EXP(-AE8)</f>
        <v>0</v>
      </c>
      <c r="AH8" s="58">
        <f t="shared" si="13"/>
        <v>0</v>
      </c>
      <c r="AI8" s="58">
        <f t="shared" si="21"/>
        <v>0</v>
      </c>
      <c r="AK8" s="58">
        <f>'Female Inactive'!AK8*'Breast Cancer Epi'!$BH49</f>
        <v>0</v>
      </c>
      <c r="AL8" s="58">
        <f>'Female Inactive'!AL8*'Breast Cancer Epi'!$BH49</f>
        <v>0</v>
      </c>
      <c r="AM8" s="58">
        <f>1-EXP(-AK8)</f>
        <v>0</v>
      </c>
      <c r="AN8" s="58">
        <f t="shared" si="14"/>
        <v>0</v>
      </c>
      <c r="AO8" s="58">
        <f t="shared" si="22"/>
        <v>0</v>
      </c>
      <c r="AQ8" s="58">
        <f>'Female Inactive'!AQ8*'Uterine Cancer Epi'!$AZ31</f>
        <v>0</v>
      </c>
      <c r="AR8" s="58">
        <f>'Female Inactive'!AR8*'Uterine Cancer Epi'!$AZ31</f>
        <v>0</v>
      </c>
      <c r="AS8" s="58">
        <f>1-EXP(-AQ8)</f>
        <v>0</v>
      </c>
      <c r="AT8" s="58">
        <f t="shared" si="15"/>
        <v>0</v>
      </c>
      <c r="AU8" s="58">
        <f t="shared" si="23"/>
        <v>0</v>
      </c>
      <c r="AW8" s="58">
        <f>'Female Inactive'!AW8*'Diabetes Epi'!$CA61</f>
        <v>1.1005943029172406E-4</v>
      </c>
      <c r="AX8" s="58">
        <f>'Female Inactive'!AX8*'Diabetes Epi'!$CA61</f>
        <v>0</v>
      </c>
      <c r="AY8" s="58">
        <f t="shared" si="16"/>
        <v>1.1005337397484993E-4</v>
      </c>
      <c r="AZ8" s="58">
        <f t="shared" si="16"/>
        <v>0</v>
      </c>
      <c r="BA8" s="58">
        <f t="shared" si="24"/>
        <v>5.4145304297745006E-4</v>
      </c>
    </row>
    <row r="9" spans="1:53">
      <c r="A9" s="58">
        <v>11</v>
      </c>
      <c r="B9" s="58">
        <f>'ACM Rates'!T22-(SUM(C9:H9))</f>
        <v>-6.6798360760107327E-6</v>
      </c>
      <c r="C9" s="58">
        <f t="shared" si="2"/>
        <v>0</v>
      </c>
      <c r="D9" s="58">
        <f t="shared" si="3"/>
        <v>1.0667983607601074E-4</v>
      </c>
      <c r="E9" s="58">
        <f t="shared" si="4"/>
        <v>0</v>
      </c>
      <c r="F9" s="58">
        <f t="shared" si="5"/>
        <v>0</v>
      </c>
      <c r="G9" s="58">
        <f t="shared" si="6"/>
        <v>0</v>
      </c>
      <c r="H9" s="58">
        <f t="shared" si="7"/>
        <v>0</v>
      </c>
      <c r="I9" s="58">
        <f t="shared" si="0"/>
        <v>1E-4</v>
      </c>
      <c r="J9" s="58">
        <f t="shared" si="1"/>
        <v>-6.6798583862048844E-6</v>
      </c>
      <c r="K9" s="58">
        <f t="shared" si="17"/>
        <v>10000.394341671168</v>
      </c>
      <c r="L9" s="58">
        <f t="shared" si="18"/>
        <v>-6.6801218008568031E-2</v>
      </c>
      <c r="M9" s="58">
        <f t="shared" si="8"/>
        <v>10000.427742280172</v>
      </c>
      <c r="N9" s="58">
        <f t="shared" si="9"/>
        <v>736309.00354961352</v>
      </c>
      <c r="O9" s="58">
        <f t="shared" si="10"/>
        <v>73.627996896227273</v>
      </c>
      <c r="Q9" s="58">
        <f>'Quintile Functions'!$EF17</f>
        <v>572.43793560000006</v>
      </c>
      <c r="S9" s="58">
        <f>'Female Inactive'!S9*'MI Epi'!DH27</f>
        <v>0</v>
      </c>
      <c r="T9" s="58">
        <f>'Female Inactive'!T9*'MI Epi'!DH27</f>
        <v>0</v>
      </c>
      <c r="U9" s="58">
        <f t="shared" si="11"/>
        <v>0</v>
      </c>
      <c r="V9" s="58">
        <f t="shared" si="11"/>
        <v>0</v>
      </c>
      <c r="W9" s="58">
        <f t="shared" si="19"/>
        <v>0</v>
      </c>
      <c r="Y9" s="58">
        <f>'Female Inactive'!Y9*'Stroke Epi'!$CW35</f>
        <v>0</v>
      </c>
      <c r="Z9" s="58">
        <f>'Female Inactive'!Z9*'Stroke Epi'!$CW35</f>
        <v>1.0667983607601074E-4</v>
      </c>
      <c r="AA9" s="58">
        <f t="shared" si="12"/>
        <v>0</v>
      </c>
      <c r="AB9" s="58">
        <f>1-EXP(-Z9)</f>
        <v>1.0667414598464209E-4</v>
      </c>
      <c r="AC9" s="58">
        <f t="shared" si="20"/>
        <v>-6.396378707223836E-4</v>
      </c>
      <c r="AE9" s="58">
        <f>'Female Inactive'!AE9*'Bowel Cancer Epi'!$CT52</f>
        <v>0</v>
      </c>
      <c r="AF9" s="58">
        <f>'Female Inactive'!AF9*'Bowel Cancer Epi'!$CT52</f>
        <v>0</v>
      </c>
      <c r="AG9" s="58">
        <f t="shared" ref="AG9:AH72" si="25">1-EXP(-AE9)</f>
        <v>0</v>
      </c>
      <c r="AH9" s="58">
        <f>1-EXP(-AF9)</f>
        <v>0</v>
      </c>
      <c r="AI9" s="58">
        <f t="shared" si="21"/>
        <v>0</v>
      </c>
      <c r="AK9" s="58">
        <f>'Female Inactive'!AK9*'Breast Cancer Epi'!$BH50</f>
        <v>0</v>
      </c>
      <c r="AL9" s="58">
        <f>'Female Inactive'!AL9*'Breast Cancer Epi'!$BH50</f>
        <v>0</v>
      </c>
      <c r="AM9" s="58">
        <f t="shared" ref="AM9:AN72" si="26">1-EXP(-AK9)</f>
        <v>0</v>
      </c>
      <c r="AN9" s="58">
        <f>1-EXP(-AL9)</f>
        <v>0</v>
      </c>
      <c r="AO9" s="58">
        <f t="shared" si="22"/>
        <v>0</v>
      </c>
      <c r="AQ9" s="58">
        <f>'Female Inactive'!AQ9*'Uterine Cancer Epi'!$AZ32</f>
        <v>0</v>
      </c>
      <c r="AR9" s="58">
        <f>'Female Inactive'!AR9*'Uterine Cancer Epi'!$AZ32</f>
        <v>0</v>
      </c>
      <c r="AS9" s="58">
        <f t="shared" ref="AS9:AT72" si="27">1-EXP(-AQ9)</f>
        <v>0</v>
      </c>
      <c r="AT9" s="58">
        <f>1-EXP(-AR9)</f>
        <v>0</v>
      </c>
      <c r="AU9" s="58">
        <f t="shared" si="23"/>
        <v>0</v>
      </c>
      <c r="AW9" s="58">
        <f>'Female Inactive'!AW9*'Diabetes Epi'!$CA62</f>
        <v>1.1051570471488072E-4</v>
      </c>
      <c r="AX9" s="58">
        <f>'Female Inactive'!AX9*'Diabetes Epi'!$CA62</f>
        <v>0</v>
      </c>
      <c r="AY9" s="58">
        <f t="shared" si="16"/>
        <v>1.1050959807934468E-4</v>
      </c>
      <c r="AZ9" s="58">
        <f t="shared" si="16"/>
        <v>0</v>
      </c>
      <c r="BA9" s="58">
        <f t="shared" si="24"/>
        <v>6.5144682821807135E-4</v>
      </c>
    </row>
    <row r="10" spans="1:53">
      <c r="A10" s="58">
        <v>12</v>
      </c>
      <c r="B10" s="58">
        <f>'ACM Rates'!T23-(SUM(C10:H10))</f>
        <v>-6.6481120136375907E-6</v>
      </c>
      <c r="C10" s="58">
        <f t="shared" si="2"/>
        <v>0</v>
      </c>
      <c r="D10" s="58">
        <f t="shared" si="3"/>
        <v>1.066481120136376E-4</v>
      </c>
      <c r="E10" s="58">
        <f t="shared" si="4"/>
        <v>0</v>
      </c>
      <c r="F10" s="58">
        <f t="shared" si="5"/>
        <v>0</v>
      </c>
      <c r="G10" s="58">
        <f t="shared" si="6"/>
        <v>0</v>
      </c>
      <c r="H10" s="58">
        <f t="shared" si="7"/>
        <v>0</v>
      </c>
      <c r="I10" s="58">
        <f t="shared" si="0"/>
        <v>1E-4</v>
      </c>
      <c r="J10" s="58">
        <f t="shared" si="1"/>
        <v>-6.6481341123303395E-6</v>
      </c>
      <c r="K10" s="58">
        <f t="shared" si="17"/>
        <v>10000.461142889177</v>
      </c>
      <c r="L10" s="58">
        <f t="shared" si="18"/>
        <v>-6.6484406863075593E-2</v>
      </c>
      <c r="M10" s="58">
        <f t="shared" si="8"/>
        <v>10000.494385092608</v>
      </c>
      <c r="N10" s="58">
        <f t="shared" si="9"/>
        <v>726308.50916452101</v>
      </c>
      <c r="O10" s="58">
        <f t="shared" si="10"/>
        <v>72.627501750853</v>
      </c>
      <c r="Q10" s="58">
        <f>'Quintile Functions'!$EF18</f>
        <v>565.5288528000001</v>
      </c>
      <c r="S10" s="58">
        <f>'Female Inactive'!S10*'MI Epi'!DH28</f>
        <v>0</v>
      </c>
      <c r="T10" s="58">
        <f>'Female Inactive'!T10*'MI Epi'!DH28</f>
        <v>0</v>
      </c>
      <c r="U10" s="58">
        <f t="shared" si="11"/>
        <v>0</v>
      </c>
      <c r="V10" s="58">
        <f t="shared" si="11"/>
        <v>0</v>
      </c>
      <c r="W10" s="58">
        <f t="shared" si="19"/>
        <v>0</v>
      </c>
      <c r="Y10" s="58">
        <f>'Female Inactive'!Y10*'Stroke Epi'!$CW36</f>
        <v>0</v>
      </c>
      <c r="Z10" s="58">
        <f>'Female Inactive'!Z10*'Stroke Epi'!$CW36</f>
        <v>1.066481120136376E-4</v>
      </c>
      <c r="AA10" s="58">
        <f t="shared" si="12"/>
        <v>0</v>
      </c>
      <c r="AB10" s="58">
        <f t="shared" si="12"/>
        <v>1.0664242530589174E-4</v>
      </c>
      <c r="AC10" s="58">
        <f t="shared" si="20"/>
        <v>-7.463916373975152E-4</v>
      </c>
      <c r="AE10" s="58">
        <f>'Female Inactive'!AE10*'Bowel Cancer Epi'!$CT53</f>
        <v>0</v>
      </c>
      <c r="AF10" s="58">
        <f>'Female Inactive'!AF10*'Bowel Cancer Epi'!$CT53</f>
        <v>0</v>
      </c>
      <c r="AG10" s="58">
        <f t="shared" si="25"/>
        <v>0</v>
      </c>
      <c r="AH10" s="58">
        <f t="shared" si="25"/>
        <v>0</v>
      </c>
      <c r="AI10" s="58">
        <f t="shared" si="21"/>
        <v>0</v>
      </c>
      <c r="AK10" s="58">
        <f>'Female Inactive'!AK10*'Breast Cancer Epi'!$BH51</f>
        <v>0</v>
      </c>
      <c r="AL10" s="58">
        <f>'Female Inactive'!AL10*'Breast Cancer Epi'!$BH51</f>
        <v>0</v>
      </c>
      <c r="AM10" s="58">
        <f t="shared" si="26"/>
        <v>0</v>
      </c>
      <c r="AN10" s="58">
        <f t="shared" si="26"/>
        <v>0</v>
      </c>
      <c r="AO10" s="58">
        <f t="shared" si="22"/>
        <v>0</v>
      </c>
      <c r="AQ10" s="58">
        <f>'Female Inactive'!AQ10*'Uterine Cancer Epi'!$AZ33</f>
        <v>0</v>
      </c>
      <c r="AR10" s="58">
        <f>'Female Inactive'!AR10*'Uterine Cancer Epi'!$AZ33</f>
        <v>0</v>
      </c>
      <c r="AS10" s="58">
        <f t="shared" si="27"/>
        <v>0</v>
      </c>
      <c r="AT10" s="58">
        <f t="shared" si="27"/>
        <v>0</v>
      </c>
      <c r="AU10" s="58">
        <f t="shared" si="23"/>
        <v>0</v>
      </c>
      <c r="AW10" s="58">
        <f>'Female Inactive'!AW10*'Diabetes Epi'!$CA63</f>
        <v>1.1090792004674327E-4</v>
      </c>
      <c r="AX10" s="58">
        <f>'Female Inactive'!AX10*'Diabetes Epi'!$CA63</f>
        <v>0</v>
      </c>
      <c r="AY10" s="58">
        <f t="shared" si="16"/>
        <v>1.1090176999073442E-4</v>
      </c>
      <c r="AZ10" s="58">
        <f t="shared" si="16"/>
        <v>0</v>
      </c>
      <c r="BA10" s="58">
        <f t="shared" si="24"/>
        <v>7.6188443517025964E-4</v>
      </c>
    </row>
    <row r="11" spans="1:53">
      <c r="A11" s="58">
        <v>13</v>
      </c>
      <c r="B11" s="58">
        <f>'ACM Rates'!T24-(SUM(C11:H11))</f>
        <v>-6.6031349063059522E-6</v>
      </c>
      <c r="C11" s="58">
        <f t="shared" si="2"/>
        <v>0</v>
      </c>
      <c r="D11" s="58">
        <f t="shared" si="3"/>
        <v>1.0660313490630596E-4</v>
      </c>
      <c r="E11" s="58">
        <f t="shared" si="4"/>
        <v>0</v>
      </c>
      <c r="F11" s="58">
        <f t="shared" si="5"/>
        <v>0</v>
      </c>
      <c r="G11" s="58">
        <f t="shared" si="6"/>
        <v>0</v>
      </c>
      <c r="H11" s="58">
        <f t="shared" si="7"/>
        <v>0</v>
      </c>
      <c r="I11" s="58">
        <f t="shared" si="0"/>
        <v>1E-4</v>
      </c>
      <c r="J11" s="58">
        <f t="shared" si="1"/>
        <v>-6.6031567069746444E-6</v>
      </c>
      <c r="K11" s="58">
        <f t="shared" si="17"/>
        <v>10000.52762729604</v>
      </c>
      <c r="L11" s="58">
        <f t="shared" si="18"/>
        <v>-6.6035051075465076E-2</v>
      </c>
      <c r="M11" s="58">
        <f t="shared" si="8"/>
        <v>10000.560644821577</v>
      </c>
      <c r="N11" s="58">
        <f t="shared" si="9"/>
        <v>716307.94851969916</v>
      </c>
      <c r="O11" s="58">
        <f t="shared" si="10"/>
        <v>71.627015615112668</v>
      </c>
      <c r="Q11" s="58">
        <f>'Quintile Functions'!$EF19</f>
        <v>563.66576720000012</v>
      </c>
      <c r="S11" s="58">
        <f>'Female Inactive'!S11*'MI Epi'!DH29</f>
        <v>0</v>
      </c>
      <c r="T11" s="58">
        <f>'Female Inactive'!T11*'MI Epi'!DH29</f>
        <v>0</v>
      </c>
      <c r="U11" s="58">
        <f t="shared" si="11"/>
        <v>0</v>
      </c>
      <c r="V11" s="58">
        <f t="shared" si="11"/>
        <v>0</v>
      </c>
      <c r="W11" s="58">
        <f t="shared" si="19"/>
        <v>0</v>
      </c>
      <c r="Y11" s="58">
        <f>'Female Inactive'!Y11*'Stroke Epi'!$CW37</f>
        <v>0</v>
      </c>
      <c r="Z11" s="58">
        <f>'Female Inactive'!Z11*'Stroke Epi'!$CW37</f>
        <v>1.0660313490630596E-4</v>
      </c>
      <c r="AA11" s="58">
        <f t="shared" si="12"/>
        <v>0</v>
      </c>
      <c r="AB11" s="58">
        <f t="shared" si="12"/>
        <v>1.0659745299401724E-4</v>
      </c>
      <c r="AC11" s="58">
        <f t="shared" si="20"/>
        <v>-8.5312504202697786E-4</v>
      </c>
      <c r="AE11" s="58">
        <f>'Female Inactive'!AE11*'Bowel Cancer Epi'!$CT54</f>
        <v>0</v>
      </c>
      <c r="AF11" s="58">
        <f>'Female Inactive'!AF11*'Bowel Cancer Epi'!$CT54</f>
        <v>0</v>
      </c>
      <c r="AG11" s="58">
        <f t="shared" si="25"/>
        <v>0</v>
      </c>
      <c r="AH11" s="58">
        <f t="shared" si="25"/>
        <v>0</v>
      </c>
      <c r="AI11" s="58">
        <f t="shared" si="21"/>
        <v>0</v>
      </c>
      <c r="AK11" s="58">
        <f>'Female Inactive'!AK11*'Breast Cancer Epi'!$BH52</f>
        <v>0</v>
      </c>
      <c r="AL11" s="58">
        <f>'Female Inactive'!AL11*'Breast Cancer Epi'!$BH52</f>
        <v>0</v>
      </c>
      <c r="AM11" s="58">
        <f t="shared" si="26"/>
        <v>0</v>
      </c>
      <c r="AN11" s="58">
        <f t="shared" si="26"/>
        <v>0</v>
      </c>
      <c r="AO11" s="58">
        <f t="shared" si="22"/>
        <v>0</v>
      </c>
      <c r="AQ11" s="58">
        <f>'Female Inactive'!AQ11*'Uterine Cancer Epi'!$AZ34</f>
        <v>0</v>
      </c>
      <c r="AR11" s="58">
        <f>'Female Inactive'!AR11*'Uterine Cancer Epi'!$AZ34</f>
        <v>0</v>
      </c>
      <c r="AS11" s="58">
        <f t="shared" si="27"/>
        <v>0</v>
      </c>
      <c r="AT11" s="58">
        <f t="shared" si="27"/>
        <v>0</v>
      </c>
      <c r="AU11" s="58">
        <f t="shared" si="23"/>
        <v>0</v>
      </c>
      <c r="AW11" s="58">
        <f>'Female Inactive'!AW11*'Diabetes Epi'!$CA64</f>
        <v>1.1123418888198289E-4</v>
      </c>
      <c r="AX11" s="58">
        <f>'Female Inactive'!AX11*'Diabetes Epi'!$CA64</f>
        <v>0</v>
      </c>
      <c r="AY11" s="58">
        <f t="shared" si="16"/>
        <v>1.1122800258900334E-4</v>
      </c>
      <c r="AZ11" s="58">
        <f t="shared" si="16"/>
        <v>0</v>
      </c>
      <c r="BA11" s="58">
        <f t="shared" si="24"/>
        <v>8.7270171082860532E-4</v>
      </c>
    </row>
    <row r="12" spans="1:53">
      <c r="A12" s="58">
        <v>14</v>
      </c>
      <c r="B12" s="58">
        <f>'ACM Rates'!T25-(SUM(C12:H12))</f>
        <v>-6.5493033198867935E-6</v>
      </c>
      <c r="C12" s="58">
        <f t="shared" si="2"/>
        <v>0</v>
      </c>
      <c r="D12" s="58">
        <f t="shared" si="3"/>
        <v>1.065493033198868E-4</v>
      </c>
      <c r="E12" s="58">
        <f t="shared" si="4"/>
        <v>0</v>
      </c>
      <c r="F12" s="58">
        <f t="shared" si="5"/>
        <v>0</v>
      </c>
      <c r="G12" s="58">
        <f t="shared" si="6"/>
        <v>0</v>
      </c>
      <c r="H12" s="58">
        <f t="shared" si="7"/>
        <v>0</v>
      </c>
      <c r="I12" s="58">
        <f t="shared" si="0"/>
        <v>1E-4</v>
      </c>
      <c r="J12" s="58">
        <f t="shared" si="1"/>
        <v>-6.5493247665138199E-6</v>
      </c>
      <c r="K12" s="58">
        <f t="shared" si="17"/>
        <v>10000.593662347115</v>
      </c>
      <c r="L12" s="58">
        <f t="shared" si="18"/>
        <v>-6.5497135752651106E-2</v>
      </c>
      <c r="M12" s="58">
        <f t="shared" si="8"/>
        <v>10000.626410914992</v>
      </c>
      <c r="N12" s="58">
        <f t="shared" si="9"/>
        <v>706307.32210878422</v>
      </c>
      <c r="O12" s="58">
        <f t="shared" si="10"/>
        <v>70.626539379164782</v>
      </c>
      <c r="Q12" s="58">
        <f>'Quintile Functions'!$EF20</f>
        <v>566.56939440000019</v>
      </c>
      <c r="S12" s="58">
        <f>'Female Inactive'!S12*'MI Epi'!DH30</f>
        <v>0</v>
      </c>
      <c r="T12" s="58">
        <f>'Female Inactive'!T12*'MI Epi'!DH30</f>
        <v>0</v>
      </c>
      <c r="U12" s="58">
        <f t="shared" si="11"/>
        <v>0</v>
      </c>
      <c r="V12" s="58">
        <f t="shared" si="11"/>
        <v>0</v>
      </c>
      <c r="W12" s="58">
        <f t="shared" si="19"/>
        <v>0</v>
      </c>
      <c r="Y12" s="58">
        <f>'Female Inactive'!Y12*'Stroke Epi'!$CW38</f>
        <v>0</v>
      </c>
      <c r="Z12" s="58">
        <f>'Female Inactive'!Z12*'Stroke Epi'!$CW38</f>
        <v>1.065493033198868E-4</v>
      </c>
      <c r="AA12" s="58">
        <f t="shared" si="12"/>
        <v>0</v>
      </c>
      <c r="AB12" s="58">
        <f t="shared" si="12"/>
        <v>1.0654362714446197E-4</v>
      </c>
      <c r="AC12" s="58">
        <f t="shared" si="20"/>
        <v>-9.5982480990105103E-4</v>
      </c>
      <c r="AE12" s="58">
        <f>'Female Inactive'!AE12*'Bowel Cancer Epi'!$CT55</f>
        <v>0</v>
      </c>
      <c r="AF12" s="58">
        <f>'Female Inactive'!AF12*'Bowel Cancer Epi'!$CT55</f>
        <v>0</v>
      </c>
      <c r="AG12" s="58">
        <f t="shared" si="25"/>
        <v>0</v>
      </c>
      <c r="AH12" s="58">
        <f t="shared" si="25"/>
        <v>0</v>
      </c>
      <c r="AI12" s="58">
        <f t="shared" si="21"/>
        <v>0</v>
      </c>
      <c r="AK12" s="58">
        <f>'Female Inactive'!AK12*'Breast Cancer Epi'!$BH53</f>
        <v>0</v>
      </c>
      <c r="AL12" s="58">
        <f>'Female Inactive'!AL12*'Breast Cancer Epi'!$BH53</f>
        <v>0</v>
      </c>
      <c r="AM12" s="58">
        <f t="shared" si="26"/>
        <v>0</v>
      </c>
      <c r="AN12" s="58">
        <f t="shared" si="26"/>
        <v>0</v>
      </c>
      <c r="AO12" s="58">
        <f t="shared" si="22"/>
        <v>0</v>
      </c>
      <c r="AQ12" s="58">
        <f>'Female Inactive'!AQ12*'Uterine Cancer Epi'!$AZ35</f>
        <v>0</v>
      </c>
      <c r="AR12" s="58">
        <f>'Female Inactive'!AR12*'Uterine Cancer Epi'!$AZ35</f>
        <v>0</v>
      </c>
      <c r="AS12" s="58">
        <f t="shared" si="27"/>
        <v>0</v>
      </c>
      <c r="AT12" s="58">
        <f t="shared" si="27"/>
        <v>0</v>
      </c>
      <c r="AU12" s="58">
        <f t="shared" si="23"/>
        <v>0</v>
      </c>
      <c r="AW12" s="58">
        <f>'Female Inactive'!AW12*'Diabetes Epi'!$CA65</f>
        <v>1.1149485512450141E-4</v>
      </c>
      <c r="AX12" s="58">
        <f>'Female Inactive'!AX12*'Diabetes Epi'!$CA65</f>
        <v>0</v>
      </c>
      <c r="AY12" s="58">
        <f t="shared" si="16"/>
        <v>1.1148863980414703E-4</v>
      </c>
      <c r="AZ12" s="58">
        <f t="shared" si="16"/>
        <v>0</v>
      </c>
      <c r="BA12" s="58">
        <f t="shared" si="24"/>
        <v>9.8383264454945723E-4</v>
      </c>
    </row>
    <row r="13" spans="1:53">
      <c r="A13" s="58">
        <v>15</v>
      </c>
      <c r="B13" s="58">
        <f>'ACM Rates'!T26-(SUM(C13:H13))</f>
        <v>1E-4</v>
      </c>
      <c r="C13" s="58">
        <f t="shared" si="2"/>
        <v>0</v>
      </c>
      <c r="D13" s="58">
        <f t="shared" si="3"/>
        <v>0</v>
      </c>
      <c r="E13" s="58">
        <f t="shared" si="4"/>
        <v>0</v>
      </c>
      <c r="F13" s="58">
        <f t="shared" si="5"/>
        <v>0</v>
      </c>
      <c r="G13" s="58">
        <f t="shared" si="6"/>
        <v>0</v>
      </c>
      <c r="H13" s="58">
        <f t="shared" si="7"/>
        <v>0</v>
      </c>
      <c r="I13" s="58">
        <f t="shared" si="0"/>
        <v>1E-4</v>
      </c>
      <c r="J13" s="58">
        <f t="shared" si="1"/>
        <v>9.999500016666385E-5</v>
      </c>
      <c r="K13" s="58">
        <f t="shared" si="17"/>
        <v>10000.659159482868</v>
      </c>
      <c r="L13" s="58">
        <f t="shared" si="18"/>
        <v>1.0000159143192378</v>
      </c>
      <c r="M13" s="58">
        <f t="shared" si="8"/>
        <v>10000.159151525708</v>
      </c>
      <c r="N13" s="58">
        <f t="shared" si="9"/>
        <v>696307.16295725864</v>
      </c>
      <c r="O13" s="58">
        <f t="shared" si="10"/>
        <v>69.626126823550749</v>
      </c>
      <c r="Q13" s="58">
        <f>'Quintile Functions'!$EF21</f>
        <v>573.96045000000015</v>
      </c>
      <c r="S13" s="58">
        <f>'Female Inactive'!S13*'MI Epi'!DH31</f>
        <v>0</v>
      </c>
      <c r="T13" s="58">
        <f>'Female Inactive'!T13*'MI Epi'!DH31</f>
        <v>0</v>
      </c>
      <c r="U13" s="58">
        <f t="shared" si="11"/>
        <v>0</v>
      </c>
      <c r="V13" s="58">
        <f t="shared" si="11"/>
        <v>0</v>
      </c>
      <c r="W13" s="58">
        <f t="shared" si="19"/>
        <v>0</v>
      </c>
      <c r="Y13" s="58">
        <f>'Female Inactive'!Y13*'Stroke Epi'!$CW39</f>
        <v>0</v>
      </c>
      <c r="Z13" s="58">
        <f>'Female Inactive'!Z13*'Stroke Epi'!$CW39</f>
        <v>0</v>
      </c>
      <c r="AA13" s="58">
        <f t="shared" si="12"/>
        <v>0</v>
      </c>
      <c r="AB13" s="58">
        <f t="shared" si="12"/>
        <v>0</v>
      </c>
      <c r="AC13" s="58">
        <f t="shared" si="20"/>
        <v>-1.0664820639128866E-3</v>
      </c>
      <c r="AE13" s="58">
        <f>'Female Inactive'!AE13*'Bowel Cancer Epi'!$CT56</f>
        <v>0</v>
      </c>
      <c r="AF13" s="58">
        <f>'Female Inactive'!AF13*'Bowel Cancer Epi'!$CT56</f>
        <v>0</v>
      </c>
      <c r="AG13" s="58">
        <f t="shared" si="25"/>
        <v>0</v>
      </c>
      <c r="AH13" s="58">
        <f t="shared" si="25"/>
        <v>0</v>
      </c>
      <c r="AI13" s="58">
        <f t="shared" si="21"/>
        <v>0</v>
      </c>
      <c r="AK13" s="58">
        <f>'Female Inactive'!AK13*'Breast Cancer Epi'!$BH54</f>
        <v>0</v>
      </c>
      <c r="AL13" s="58">
        <f>'Female Inactive'!AL13*'Breast Cancer Epi'!$BH54</f>
        <v>0</v>
      </c>
      <c r="AM13" s="58">
        <f t="shared" si="26"/>
        <v>0</v>
      </c>
      <c r="AN13" s="58">
        <f t="shared" si="26"/>
        <v>0</v>
      </c>
      <c r="AO13" s="58">
        <f t="shared" si="22"/>
        <v>0</v>
      </c>
      <c r="AQ13" s="58">
        <f>'Female Inactive'!AQ13*'Uterine Cancer Epi'!$AZ36</f>
        <v>0</v>
      </c>
      <c r="AR13" s="58">
        <f>'Female Inactive'!AR13*'Uterine Cancer Epi'!$AZ36</f>
        <v>0</v>
      </c>
      <c r="AS13" s="58">
        <f t="shared" si="27"/>
        <v>0</v>
      </c>
      <c r="AT13" s="58">
        <f t="shared" si="27"/>
        <v>0</v>
      </c>
      <c r="AU13" s="58">
        <f t="shared" si="23"/>
        <v>0</v>
      </c>
      <c r="AW13" s="58">
        <f>'Female Inactive'!AW13*'Diabetes Epi'!$CA66</f>
        <v>5.5846178181848908E-4</v>
      </c>
      <c r="AX13" s="58">
        <f>'Female Inactive'!AX13*'Diabetes Epi'!$CA66</f>
        <v>0</v>
      </c>
      <c r="AY13" s="58">
        <f t="shared" si="16"/>
        <v>5.5830587106231455E-4</v>
      </c>
      <c r="AZ13" s="58">
        <f t="shared" si="16"/>
        <v>0</v>
      </c>
      <c r="BA13" s="58">
        <f t="shared" si="24"/>
        <v>1.0952115981902686E-3</v>
      </c>
    </row>
    <row r="14" spans="1:53">
      <c r="A14" s="58">
        <v>16</v>
      </c>
      <c r="B14" s="58">
        <f>'ACM Rates'!T27-(SUM(C14:H14))</f>
        <v>1E-4</v>
      </c>
      <c r="C14" s="58">
        <f t="shared" si="2"/>
        <v>0</v>
      </c>
      <c r="D14" s="58">
        <f t="shared" si="3"/>
        <v>0</v>
      </c>
      <c r="E14" s="58">
        <f t="shared" si="4"/>
        <v>0</v>
      </c>
      <c r="F14" s="58">
        <f t="shared" si="5"/>
        <v>0</v>
      </c>
      <c r="G14" s="58">
        <f t="shared" si="6"/>
        <v>0</v>
      </c>
      <c r="H14" s="58">
        <f t="shared" si="7"/>
        <v>0</v>
      </c>
      <c r="I14" s="58">
        <f t="shared" si="0"/>
        <v>1E-4</v>
      </c>
      <c r="J14" s="58">
        <f t="shared" si="1"/>
        <v>9.999500016666385E-5</v>
      </c>
      <c r="K14" s="58">
        <f t="shared" si="17"/>
        <v>9999.6591435685477</v>
      </c>
      <c r="L14" s="58">
        <f t="shared" si="18"/>
        <v>0.9999159177277186</v>
      </c>
      <c r="M14" s="58">
        <f t="shared" si="8"/>
        <v>9999.1591856096838</v>
      </c>
      <c r="N14" s="58">
        <f t="shared" si="9"/>
        <v>686308.00377164898</v>
      </c>
      <c r="O14" s="58">
        <f t="shared" si="10"/>
        <v>68.633139781875443</v>
      </c>
      <c r="Q14" s="58">
        <f>'Quintile Functions'!$EF22</f>
        <v>585.55964960000006</v>
      </c>
      <c r="S14" s="58">
        <f>'Female Inactive'!S14*'MI Epi'!DH32</f>
        <v>0</v>
      </c>
      <c r="T14" s="58">
        <f>'Female Inactive'!T14*'MI Epi'!DH32</f>
        <v>0</v>
      </c>
      <c r="U14" s="58">
        <f t="shared" si="11"/>
        <v>0</v>
      </c>
      <c r="V14" s="58">
        <f t="shared" si="11"/>
        <v>0</v>
      </c>
      <c r="W14" s="58">
        <f t="shared" si="19"/>
        <v>0</v>
      </c>
      <c r="Y14" s="58">
        <f>'Female Inactive'!Y14*'Stroke Epi'!$CW40</f>
        <v>0</v>
      </c>
      <c r="Z14" s="58">
        <f>'Female Inactive'!Z14*'Stroke Epi'!$CW40</f>
        <v>0</v>
      </c>
      <c r="AA14" s="58">
        <f t="shared" si="12"/>
        <v>0</v>
      </c>
      <c r="AB14" s="58">
        <f t="shared" si="12"/>
        <v>0</v>
      </c>
      <c r="AC14" s="58">
        <f t="shared" si="20"/>
        <v>-1.0664820639128866E-3</v>
      </c>
      <c r="AE14" s="58">
        <f>'Female Inactive'!AE14*'Bowel Cancer Epi'!$CT57</f>
        <v>0</v>
      </c>
      <c r="AF14" s="58">
        <f>'Female Inactive'!AF14*'Bowel Cancer Epi'!$CT57</f>
        <v>0</v>
      </c>
      <c r="AG14" s="58">
        <f t="shared" si="25"/>
        <v>0</v>
      </c>
      <c r="AH14" s="58">
        <f t="shared" si="25"/>
        <v>0</v>
      </c>
      <c r="AI14" s="58">
        <f t="shared" si="21"/>
        <v>0</v>
      </c>
      <c r="AK14" s="58">
        <f>'Female Inactive'!AK14*'Breast Cancer Epi'!$BH55</f>
        <v>0</v>
      </c>
      <c r="AL14" s="58">
        <f>'Female Inactive'!AL14*'Breast Cancer Epi'!$BH55</f>
        <v>0</v>
      </c>
      <c r="AM14" s="58">
        <f t="shared" si="26"/>
        <v>0</v>
      </c>
      <c r="AN14" s="58">
        <f t="shared" si="26"/>
        <v>0</v>
      </c>
      <c r="AO14" s="58">
        <f t="shared" si="22"/>
        <v>0</v>
      </c>
      <c r="AQ14" s="58">
        <f>'Female Inactive'!AQ14*'Uterine Cancer Epi'!$AZ37</f>
        <v>0</v>
      </c>
      <c r="AR14" s="58">
        <f>'Female Inactive'!AR14*'Uterine Cancer Epi'!$AZ37</f>
        <v>0</v>
      </c>
      <c r="AS14" s="58">
        <f t="shared" si="27"/>
        <v>0</v>
      </c>
      <c r="AT14" s="58">
        <f t="shared" si="27"/>
        <v>0</v>
      </c>
      <c r="AU14" s="58">
        <f t="shared" si="23"/>
        <v>0</v>
      </c>
      <c r="AW14" s="58">
        <f>'Female Inactive'!AW14*'Diabetes Epi'!$CA67</f>
        <v>5.5915701730827505E-4</v>
      </c>
      <c r="AX14" s="58">
        <f>'Female Inactive'!AX14*'Diabetes Epi'!$CA67</f>
        <v>0</v>
      </c>
      <c r="AY14" s="58">
        <f t="shared" si="16"/>
        <v>5.5900071815651042E-4</v>
      </c>
      <c r="AZ14" s="58">
        <f t="shared" si="16"/>
        <v>0</v>
      </c>
      <c r="BA14" s="58">
        <f t="shared" si="24"/>
        <v>1.6529060061872579E-3</v>
      </c>
    </row>
    <row r="15" spans="1:53">
      <c r="A15" s="58">
        <v>17</v>
      </c>
      <c r="B15" s="58">
        <f>'ACM Rates'!T28-(SUM(C15:H15))</f>
        <v>1E-4</v>
      </c>
      <c r="C15" s="58">
        <f t="shared" si="2"/>
        <v>0</v>
      </c>
      <c r="D15" s="58">
        <f t="shared" si="3"/>
        <v>0</v>
      </c>
      <c r="E15" s="58">
        <f t="shared" si="4"/>
        <v>0</v>
      </c>
      <c r="F15" s="58">
        <f t="shared" si="5"/>
        <v>0</v>
      </c>
      <c r="G15" s="58">
        <f t="shared" si="6"/>
        <v>0</v>
      </c>
      <c r="H15" s="58">
        <f t="shared" si="7"/>
        <v>0</v>
      </c>
      <c r="I15" s="58">
        <f t="shared" si="0"/>
        <v>1E-4</v>
      </c>
      <c r="J15" s="58">
        <f t="shared" si="1"/>
        <v>9.999500016666385E-5</v>
      </c>
      <c r="K15" s="58">
        <f t="shared" si="17"/>
        <v>9998.65922765082</v>
      </c>
      <c r="L15" s="58">
        <f t="shared" si="18"/>
        <v>0.99981593113535883</v>
      </c>
      <c r="M15" s="58">
        <f t="shared" si="8"/>
        <v>9998.1593196852518</v>
      </c>
      <c r="N15" s="58">
        <f t="shared" si="9"/>
        <v>676309.84445196367</v>
      </c>
      <c r="O15" s="58">
        <f t="shared" si="10"/>
        <v>67.640053436530849</v>
      </c>
      <c r="Q15" s="58">
        <f>'Quintile Functions'!$EF23</f>
        <v>601.08770879999997</v>
      </c>
      <c r="S15" s="58">
        <f>'Female Inactive'!S15*'MI Epi'!DH33</f>
        <v>0</v>
      </c>
      <c r="T15" s="58">
        <f>'Female Inactive'!T15*'MI Epi'!DH33</f>
        <v>0</v>
      </c>
      <c r="U15" s="58">
        <f t="shared" si="11"/>
        <v>0</v>
      </c>
      <c r="V15" s="58">
        <f t="shared" si="11"/>
        <v>0</v>
      </c>
      <c r="W15" s="58">
        <f t="shared" si="19"/>
        <v>0</v>
      </c>
      <c r="Y15" s="58">
        <f>'Female Inactive'!Y15*'Stroke Epi'!$CW41</f>
        <v>0</v>
      </c>
      <c r="Z15" s="58">
        <f>'Female Inactive'!Z15*'Stroke Epi'!$CW41</f>
        <v>0</v>
      </c>
      <c r="AA15" s="58">
        <f t="shared" si="12"/>
        <v>0</v>
      </c>
      <c r="AB15" s="58">
        <f t="shared" si="12"/>
        <v>0</v>
      </c>
      <c r="AC15" s="58">
        <f t="shared" si="20"/>
        <v>-1.0664820639128866E-3</v>
      </c>
      <c r="AE15" s="58">
        <f>'Female Inactive'!AE15*'Bowel Cancer Epi'!$CT58</f>
        <v>0</v>
      </c>
      <c r="AF15" s="58">
        <f>'Female Inactive'!AF15*'Bowel Cancer Epi'!$CT58</f>
        <v>0</v>
      </c>
      <c r="AG15" s="58">
        <f t="shared" si="25"/>
        <v>0</v>
      </c>
      <c r="AH15" s="58">
        <f t="shared" si="25"/>
        <v>0</v>
      </c>
      <c r="AI15" s="58">
        <f t="shared" si="21"/>
        <v>0</v>
      </c>
      <c r="AK15" s="58">
        <f>'Female Inactive'!AK15*'Breast Cancer Epi'!$BH56</f>
        <v>0</v>
      </c>
      <c r="AL15" s="58">
        <f>'Female Inactive'!AL15*'Breast Cancer Epi'!$BH56</f>
        <v>0</v>
      </c>
      <c r="AM15" s="58">
        <f t="shared" si="26"/>
        <v>0</v>
      </c>
      <c r="AN15" s="58">
        <f t="shared" si="26"/>
        <v>0</v>
      </c>
      <c r="AO15" s="58">
        <f t="shared" si="22"/>
        <v>0</v>
      </c>
      <c r="AQ15" s="58">
        <f>'Female Inactive'!AQ15*'Uterine Cancer Epi'!$AZ38</f>
        <v>0</v>
      </c>
      <c r="AR15" s="58">
        <f>'Female Inactive'!AR15*'Uterine Cancer Epi'!$AZ38</f>
        <v>0</v>
      </c>
      <c r="AS15" s="58">
        <f t="shared" si="27"/>
        <v>0</v>
      </c>
      <c r="AT15" s="58">
        <f t="shared" si="27"/>
        <v>0</v>
      </c>
      <c r="AU15" s="58">
        <f t="shared" si="23"/>
        <v>0</v>
      </c>
      <c r="AW15" s="58">
        <f>'Female Inactive'!AW15*'Diabetes Epi'!$CA68</f>
        <v>5.5958674283524659E-4</v>
      </c>
      <c r="AX15" s="58">
        <f>'Female Inactive'!AX15*'Diabetes Epi'!$CA68</f>
        <v>0</v>
      </c>
      <c r="AY15" s="58">
        <f t="shared" si="16"/>
        <v>5.5943020337434479E-4</v>
      </c>
      <c r="AZ15" s="58">
        <f t="shared" si="16"/>
        <v>0</v>
      </c>
      <c r="BA15" s="58">
        <f t="shared" si="24"/>
        <v>2.2109827486992643E-3</v>
      </c>
    </row>
    <row r="16" spans="1:53">
      <c r="A16" s="58">
        <v>18</v>
      </c>
      <c r="B16" s="58">
        <f>'ACM Rates'!T29-(SUM(C16:H16))</f>
        <v>1E-4</v>
      </c>
      <c r="C16" s="58">
        <f t="shared" si="2"/>
        <v>0</v>
      </c>
      <c r="D16" s="58">
        <f t="shared" si="3"/>
        <v>0</v>
      </c>
      <c r="E16" s="58">
        <f t="shared" si="4"/>
        <v>0</v>
      </c>
      <c r="F16" s="58">
        <f t="shared" si="5"/>
        <v>0</v>
      </c>
      <c r="G16" s="58">
        <f t="shared" si="6"/>
        <v>0</v>
      </c>
      <c r="H16" s="58">
        <f t="shared" si="7"/>
        <v>0</v>
      </c>
      <c r="I16" s="58">
        <f t="shared" si="0"/>
        <v>1E-4</v>
      </c>
      <c r="J16" s="58">
        <f t="shared" si="1"/>
        <v>9.999500016666385E-5</v>
      </c>
      <c r="K16" s="58">
        <f t="shared" si="17"/>
        <v>9997.6594117196837</v>
      </c>
      <c r="L16" s="58">
        <f t="shared" si="18"/>
        <v>0.99971595454115814</v>
      </c>
      <c r="M16" s="58">
        <f t="shared" si="8"/>
        <v>9997.1595537424128</v>
      </c>
      <c r="N16" s="58">
        <f t="shared" si="9"/>
        <v>666312.68489822117</v>
      </c>
      <c r="O16" s="58">
        <f t="shared" si="10"/>
        <v>66.646867777586124</v>
      </c>
      <c r="Q16" s="58">
        <f>'Quintile Functions'!$EF24</f>
        <v>620.26534320000019</v>
      </c>
      <c r="S16" s="58">
        <f>'Female Inactive'!S16*'MI Epi'!DH34</f>
        <v>0</v>
      </c>
      <c r="T16" s="58">
        <f>'Female Inactive'!T16*'MI Epi'!DH34</f>
        <v>0</v>
      </c>
      <c r="U16" s="58">
        <f t="shared" si="11"/>
        <v>0</v>
      </c>
      <c r="V16" s="58">
        <f t="shared" si="11"/>
        <v>0</v>
      </c>
      <c r="W16" s="58">
        <f t="shared" si="19"/>
        <v>0</v>
      </c>
      <c r="Y16" s="58">
        <f>'Female Inactive'!Y16*'Stroke Epi'!$CW42</f>
        <v>0</v>
      </c>
      <c r="Z16" s="58">
        <f>'Female Inactive'!Z16*'Stroke Epi'!$CW42</f>
        <v>0</v>
      </c>
      <c r="AA16" s="58">
        <f t="shared" si="12"/>
        <v>0</v>
      </c>
      <c r="AB16" s="58">
        <f t="shared" si="12"/>
        <v>0</v>
      </c>
      <c r="AC16" s="58">
        <f t="shared" si="20"/>
        <v>-1.0664820639128866E-3</v>
      </c>
      <c r="AE16" s="58">
        <f>'Female Inactive'!AE16*'Bowel Cancer Epi'!$CT59</f>
        <v>0</v>
      </c>
      <c r="AF16" s="58">
        <f>'Female Inactive'!AF16*'Bowel Cancer Epi'!$CT59</f>
        <v>0</v>
      </c>
      <c r="AG16" s="58">
        <f t="shared" si="25"/>
        <v>0</v>
      </c>
      <c r="AH16" s="58">
        <f t="shared" si="25"/>
        <v>0</v>
      </c>
      <c r="AI16" s="58">
        <f t="shared" si="21"/>
        <v>0</v>
      </c>
      <c r="AK16" s="58">
        <f>'Female Inactive'!AK16*'Breast Cancer Epi'!$BH57</f>
        <v>0</v>
      </c>
      <c r="AL16" s="58">
        <f>'Female Inactive'!AL16*'Breast Cancer Epi'!$BH57</f>
        <v>0</v>
      </c>
      <c r="AM16" s="58">
        <f t="shared" si="26"/>
        <v>0</v>
      </c>
      <c r="AN16" s="58">
        <f t="shared" si="26"/>
        <v>0</v>
      </c>
      <c r="AO16" s="58">
        <f t="shared" si="22"/>
        <v>0</v>
      </c>
      <c r="AQ16" s="58">
        <f>'Female Inactive'!AQ16*'Uterine Cancer Epi'!$AZ39</f>
        <v>0</v>
      </c>
      <c r="AR16" s="58">
        <f>'Female Inactive'!AR16*'Uterine Cancer Epi'!$AZ39</f>
        <v>0</v>
      </c>
      <c r="AS16" s="58">
        <f t="shared" si="27"/>
        <v>0</v>
      </c>
      <c r="AT16" s="58">
        <f t="shared" si="27"/>
        <v>0</v>
      </c>
      <c r="AU16" s="58">
        <f t="shared" si="23"/>
        <v>0</v>
      </c>
      <c r="AW16" s="58">
        <f>'Female Inactive'!AW16*'Diabetes Epi'!$CA69</f>
        <v>5.5978533003005042E-4</v>
      </c>
      <c r="AX16" s="58">
        <f>'Female Inactive'!AX16*'Diabetes Epi'!$CA69</f>
        <v>0</v>
      </c>
      <c r="AY16" s="58">
        <f t="shared" si="16"/>
        <v>5.5962867945380523E-4</v>
      </c>
      <c r="AZ16" s="58">
        <f t="shared" si="16"/>
        <v>0</v>
      </c>
      <c r="BA16" s="58">
        <f t="shared" si="24"/>
        <v>2.7691760615448473E-3</v>
      </c>
    </row>
    <row r="17" spans="1:53">
      <c r="A17" s="58">
        <v>19</v>
      </c>
      <c r="B17" s="58">
        <f>'ACM Rates'!T30-(SUM(C17:H17))</f>
        <v>1E-4</v>
      </c>
      <c r="C17" s="58">
        <f t="shared" si="2"/>
        <v>0</v>
      </c>
      <c r="D17" s="58">
        <f t="shared" si="3"/>
        <v>0</v>
      </c>
      <c r="E17" s="58">
        <f t="shared" si="4"/>
        <v>0</v>
      </c>
      <c r="F17" s="58">
        <f t="shared" si="5"/>
        <v>0</v>
      </c>
      <c r="G17" s="58">
        <f t="shared" si="6"/>
        <v>0</v>
      </c>
      <c r="H17" s="58">
        <f t="shared" si="7"/>
        <v>0</v>
      </c>
      <c r="I17" s="58">
        <f t="shared" si="0"/>
        <v>1E-4</v>
      </c>
      <c r="J17" s="58">
        <f t="shared" si="1"/>
        <v>9.999500016666385E-5</v>
      </c>
      <c r="K17" s="58">
        <f t="shared" si="17"/>
        <v>9996.6596957651418</v>
      </c>
      <c r="L17" s="58">
        <f t="shared" si="18"/>
        <v>0.9996159879441171</v>
      </c>
      <c r="M17" s="58">
        <f t="shared" si="8"/>
        <v>9996.1598877711695</v>
      </c>
      <c r="N17" s="58">
        <f t="shared" si="9"/>
        <v>656316.52501045004</v>
      </c>
      <c r="O17" s="58">
        <f t="shared" si="10"/>
        <v>65.653582795109415</v>
      </c>
      <c r="Q17" s="58">
        <f>'Quintile Functions'!$EF25</f>
        <v>642.8132684000002</v>
      </c>
      <c r="S17" s="58">
        <f>'Female Inactive'!S17*'MI Epi'!DH35</f>
        <v>0</v>
      </c>
      <c r="T17" s="58">
        <f>'Female Inactive'!T17*'MI Epi'!DH35</f>
        <v>0</v>
      </c>
      <c r="U17" s="58">
        <f t="shared" si="11"/>
        <v>0</v>
      </c>
      <c r="V17" s="58">
        <f t="shared" si="11"/>
        <v>0</v>
      </c>
      <c r="W17" s="58">
        <f t="shared" si="19"/>
        <v>0</v>
      </c>
      <c r="Y17" s="58">
        <f>'Female Inactive'!Y17*'Stroke Epi'!$CW43</f>
        <v>0</v>
      </c>
      <c r="Z17" s="58">
        <f>'Female Inactive'!Z17*'Stroke Epi'!$CW43</f>
        <v>0</v>
      </c>
      <c r="AA17" s="58">
        <f t="shared" si="12"/>
        <v>0</v>
      </c>
      <c r="AB17" s="58">
        <f t="shared" si="12"/>
        <v>0</v>
      </c>
      <c r="AC17" s="58">
        <f t="shared" si="20"/>
        <v>-1.0664820639128866E-3</v>
      </c>
      <c r="AE17" s="58">
        <f>'Female Inactive'!AE17*'Bowel Cancer Epi'!$CT60</f>
        <v>0</v>
      </c>
      <c r="AF17" s="58">
        <f>'Female Inactive'!AF17*'Bowel Cancer Epi'!$CT60</f>
        <v>0</v>
      </c>
      <c r="AG17" s="58">
        <f t="shared" si="25"/>
        <v>0</v>
      </c>
      <c r="AH17" s="58">
        <f t="shared" si="25"/>
        <v>0</v>
      </c>
      <c r="AI17" s="58">
        <f t="shared" si="21"/>
        <v>0</v>
      </c>
      <c r="AK17" s="58">
        <f>'Female Inactive'!AK17*'Breast Cancer Epi'!$BH58</f>
        <v>0</v>
      </c>
      <c r="AL17" s="58">
        <f>'Female Inactive'!AL17*'Breast Cancer Epi'!$BH58</f>
        <v>0</v>
      </c>
      <c r="AM17" s="58">
        <f t="shared" si="26"/>
        <v>0</v>
      </c>
      <c r="AN17" s="58">
        <f t="shared" si="26"/>
        <v>0</v>
      </c>
      <c r="AO17" s="58">
        <f t="shared" si="22"/>
        <v>0</v>
      </c>
      <c r="AQ17" s="58">
        <f>'Female Inactive'!AQ17*'Uterine Cancer Epi'!$AZ40</f>
        <v>0</v>
      </c>
      <c r="AR17" s="58">
        <f>'Female Inactive'!AR17*'Uterine Cancer Epi'!$AZ40</f>
        <v>0</v>
      </c>
      <c r="AS17" s="58">
        <f t="shared" si="27"/>
        <v>0</v>
      </c>
      <c r="AT17" s="58">
        <f t="shared" si="27"/>
        <v>0</v>
      </c>
      <c r="AU17" s="58">
        <f t="shared" si="23"/>
        <v>0</v>
      </c>
      <c r="AW17" s="58">
        <f>'Female Inactive'!AW17*'Diabetes Epi'!$CA70</f>
        <v>5.5979082592603915E-4</v>
      </c>
      <c r="AX17" s="58">
        <f>'Female Inactive'!AX17*'Diabetes Epi'!$CA70</f>
        <v>0</v>
      </c>
      <c r="AY17" s="58">
        <f t="shared" si="16"/>
        <v>5.5963417227411494E-4</v>
      </c>
      <c r="AZ17" s="58">
        <f t="shared" si="16"/>
        <v>0</v>
      </c>
      <c r="BA17" s="58">
        <f t="shared" si="24"/>
        <v>3.327255030656155E-3</v>
      </c>
    </row>
    <row r="18" spans="1:53">
      <c r="A18" s="58">
        <v>20</v>
      </c>
      <c r="B18" s="58">
        <f>'ACM Rates'!T31-(SUM(C18:H18))</f>
        <v>2.0000000000000001E-4</v>
      </c>
      <c r="C18" s="58">
        <f t="shared" si="2"/>
        <v>0</v>
      </c>
      <c r="D18" s="58">
        <f t="shared" si="3"/>
        <v>0</v>
      </c>
      <c r="E18" s="58">
        <f t="shared" si="4"/>
        <v>0</v>
      </c>
      <c r="F18" s="58">
        <f t="shared" si="5"/>
        <v>0</v>
      </c>
      <c r="G18" s="58">
        <f t="shared" si="6"/>
        <v>0</v>
      </c>
      <c r="H18" s="58">
        <f t="shared" si="7"/>
        <v>0</v>
      </c>
      <c r="I18" s="58">
        <f t="shared" si="0"/>
        <v>2.0000000000000001E-4</v>
      </c>
      <c r="J18" s="58">
        <f t="shared" si="1"/>
        <v>1.9998000133325533E-4</v>
      </c>
      <c r="K18" s="58">
        <f t="shared" si="17"/>
        <v>9995.6600797771971</v>
      </c>
      <c r="L18" s="58">
        <f t="shared" si="18"/>
        <v>1.9989321160806111</v>
      </c>
      <c r="M18" s="58">
        <f t="shared" si="8"/>
        <v>9994.6606137191557</v>
      </c>
      <c r="N18" s="58">
        <f t="shared" si="9"/>
        <v>646321.86439673079</v>
      </c>
      <c r="O18" s="58">
        <f t="shared" si="10"/>
        <v>64.660248471668439</v>
      </c>
      <c r="Q18" s="58">
        <f>'Quintile Functions'!$EF26</f>
        <v>668.45220000000018</v>
      </c>
      <c r="S18" s="58">
        <f>'Female Inactive'!S18*'MI Epi'!DH36</f>
        <v>0</v>
      </c>
      <c r="T18" s="58">
        <f>'Female Inactive'!T18*'MI Epi'!DH36</f>
        <v>0</v>
      </c>
      <c r="U18" s="58">
        <f t="shared" si="11"/>
        <v>0</v>
      </c>
      <c r="V18" s="58">
        <f t="shared" si="11"/>
        <v>0</v>
      </c>
      <c r="W18" s="58">
        <f t="shared" si="19"/>
        <v>0</v>
      </c>
      <c r="Y18" s="58">
        <f>'Female Inactive'!Y18*'Stroke Epi'!$CW44</f>
        <v>0</v>
      </c>
      <c r="Z18" s="58">
        <f>'Female Inactive'!Z18*'Stroke Epi'!$CW44</f>
        <v>0</v>
      </c>
      <c r="AA18" s="58">
        <f t="shared" si="12"/>
        <v>0</v>
      </c>
      <c r="AB18" s="58">
        <f t="shared" si="12"/>
        <v>0</v>
      </c>
      <c r="AC18" s="58">
        <f t="shared" si="20"/>
        <v>-1.0664820639128866E-3</v>
      </c>
      <c r="AE18" s="58">
        <f>'Female Inactive'!AE18*'Bowel Cancer Epi'!$CT61</f>
        <v>0</v>
      </c>
      <c r="AF18" s="58">
        <f>'Female Inactive'!AF18*'Bowel Cancer Epi'!$CT61</f>
        <v>0</v>
      </c>
      <c r="AG18" s="58">
        <f t="shared" si="25"/>
        <v>0</v>
      </c>
      <c r="AH18" s="58">
        <f t="shared" si="25"/>
        <v>0</v>
      </c>
      <c r="AI18" s="58">
        <f t="shared" si="21"/>
        <v>0</v>
      </c>
      <c r="AK18" s="58">
        <f>'Female Inactive'!AK18*'Breast Cancer Epi'!$BH59</f>
        <v>0</v>
      </c>
      <c r="AL18" s="58">
        <f>'Female Inactive'!AL18*'Breast Cancer Epi'!$BH59</f>
        <v>0</v>
      </c>
      <c r="AM18" s="58">
        <f t="shared" si="26"/>
        <v>0</v>
      </c>
      <c r="AN18" s="58">
        <f t="shared" si="26"/>
        <v>0</v>
      </c>
      <c r="AO18" s="58">
        <f t="shared" si="22"/>
        <v>0</v>
      </c>
      <c r="AQ18" s="58">
        <f>'Female Inactive'!AQ18*'Uterine Cancer Epi'!$AZ41</f>
        <v>0</v>
      </c>
      <c r="AR18" s="58">
        <f>'Female Inactive'!AR18*'Uterine Cancer Epi'!$AZ41</f>
        <v>0</v>
      </c>
      <c r="AS18" s="58">
        <f t="shared" si="27"/>
        <v>0</v>
      </c>
      <c r="AT18" s="58">
        <f t="shared" si="27"/>
        <v>0</v>
      </c>
      <c r="AU18" s="58">
        <f t="shared" si="23"/>
        <v>0</v>
      </c>
      <c r="AW18" s="58">
        <f>'Female Inactive'!AW18*'Diabetes Epi'!$CA71</f>
        <v>1.343143462061969E-3</v>
      </c>
      <c r="AX18" s="58">
        <f>'Female Inactive'!AX18*'Diabetes Epi'!$CA71</f>
        <v>0</v>
      </c>
      <c r="AY18" s="58">
        <f t="shared" si="16"/>
        <v>1.3422418485927734E-3</v>
      </c>
      <c r="AZ18" s="58">
        <f t="shared" si="16"/>
        <v>0</v>
      </c>
      <c r="BA18" s="58">
        <f t="shared" si="24"/>
        <v>3.8850271573152438E-3</v>
      </c>
    </row>
    <row r="19" spans="1:53">
      <c r="A19" s="58">
        <v>21</v>
      </c>
      <c r="B19" s="58">
        <f>'ACM Rates'!T32-(SUM(C19:H19))</f>
        <v>2.0000000000000001E-4</v>
      </c>
      <c r="C19" s="58">
        <f t="shared" si="2"/>
        <v>0</v>
      </c>
      <c r="D19" s="58">
        <f t="shared" si="3"/>
        <v>0</v>
      </c>
      <c r="E19" s="58">
        <f t="shared" si="4"/>
        <v>0</v>
      </c>
      <c r="F19" s="58">
        <f t="shared" si="5"/>
        <v>0</v>
      </c>
      <c r="G19" s="58">
        <f t="shared" si="6"/>
        <v>0</v>
      </c>
      <c r="H19" s="58">
        <f t="shared" si="7"/>
        <v>0</v>
      </c>
      <c r="I19" s="58">
        <f t="shared" si="0"/>
        <v>2.0000000000000001E-4</v>
      </c>
      <c r="J19" s="58">
        <f t="shared" si="1"/>
        <v>1.9998000133325533E-4</v>
      </c>
      <c r="K19" s="58">
        <f t="shared" si="17"/>
        <v>9993.661147661116</v>
      </c>
      <c r="L19" s="58">
        <f t="shared" si="18"/>
        <v>1.9985323696333719</v>
      </c>
      <c r="M19" s="58">
        <f t="shared" si="8"/>
        <v>9992.6618814762987</v>
      </c>
      <c r="N19" s="58">
        <f t="shared" si="9"/>
        <v>636329.2025152545</v>
      </c>
      <c r="O19" s="58">
        <f t="shared" si="10"/>
        <v>63.673281804654636</v>
      </c>
      <c r="Q19" s="58">
        <f>'Quintile Functions'!$EF27</f>
        <v>696.9028536000003</v>
      </c>
      <c r="S19" s="58">
        <f>'Female Inactive'!S19*'MI Epi'!DH37</f>
        <v>0</v>
      </c>
      <c r="T19" s="58">
        <f>'Female Inactive'!T19*'MI Epi'!DH37</f>
        <v>0</v>
      </c>
      <c r="U19" s="58">
        <f t="shared" si="11"/>
        <v>0</v>
      </c>
      <c r="V19" s="58">
        <f t="shared" si="11"/>
        <v>0</v>
      </c>
      <c r="W19" s="58">
        <f t="shared" si="19"/>
        <v>0</v>
      </c>
      <c r="Y19" s="58">
        <f>'Female Inactive'!Y19*'Stroke Epi'!$CW45</f>
        <v>0</v>
      </c>
      <c r="Z19" s="58">
        <f>'Female Inactive'!Z19*'Stroke Epi'!$CW45</f>
        <v>0</v>
      </c>
      <c r="AA19" s="58">
        <f t="shared" si="12"/>
        <v>0</v>
      </c>
      <c r="AB19" s="58">
        <f t="shared" si="12"/>
        <v>0</v>
      </c>
      <c r="AC19" s="58">
        <f t="shared" si="20"/>
        <v>-1.0664820639128866E-3</v>
      </c>
      <c r="AE19" s="58">
        <f>'Female Inactive'!AE19*'Bowel Cancer Epi'!$CT62</f>
        <v>0</v>
      </c>
      <c r="AF19" s="58">
        <f>'Female Inactive'!AF19*'Bowel Cancer Epi'!$CT62</f>
        <v>0</v>
      </c>
      <c r="AG19" s="58">
        <f t="shared" si="25"/>
        <v>0</v>
      </c>
      <c r="AH19" s="58">
        <f t="shared" si="25"/>
        <v>0</v>
      </c>
      <c r="AI19" s="58">
        <f t="shared" si="21"/>
        <v>0</v>
      </c>
      <c r="AK19" s="58">
        <f>'Female Inactive'!AK19*'Breast Cancer Epi'!$BH60</f>
        <v>0</v>
      </c>
      <c r="AL19" s="58">
        <f>'Female Inactive'!AL19*'Breast Cancer Epi'!$BH60</f>
        <v>0</v>
      </c>
      <c r="AM19" s="58">
        <f t="shared" si="26"/>
        <v>0</v>
      </c>
      <c r="AN19" s="58">
        <f t="shared" si="26"/>
        <v>0</v>
      </c>
      <c r="AO19" s="58">
        <f t="shared" si="22"/>
        <v>0</v>
      </c>
      <c r="AQ19" s="58">
        <f>'Female Inactive'!AQ19*'Uterine Cancer Epi'!$AZ42</f>
        <v>0</v>
      </c>
      <c r="AR19" s="58">
        <f>'Female Inactive'!AR19*'Uterine Cancer Epi'!$AZ42</f>
        <v>0</v>
      </c>
      <c r="AS19" s="58">
        <f t="shared" si="27"/>
        <v>0</v>
      </c>
      <c r="AT19" s="58">
        <f t="shared" si="27"/>
        <v>0</v>
      </c>
      <c r="AU19" s="58">
        <f t="shared" si="23"/>
        <v>0</v>
      </c>
      <c r="AW19" s="58">
        <f>'Female Inactive'!AW19*'Diabetes Epi'!$CA72</f>
        <v>1.3425170605383427E-3</v>
      </c>
      <c r="AX19" s="58">
        <f>'Female Inactive'!AX19*'Diabetes Epi'!$CA72</f>
        <v>0</v>
      </c>
      <c r="AY19" s="58">
        <f t="shared" si="16"/>
        <v>1.3416162876555005E-3</v>
      </c>
      <c r="AZ19" s="58">
        <f t="shared" si="16"/>
        <v>0</v>
      </c>
      <c r="BA19" s="58">
        <f t="shared" si="24"/>
        <v>5.2220543598745488E-3</v>
      </c>
    </row>
    <row r="20" spans="1:53">
      <c r="A20" s="58">
        <v>22</v>
      </c>
      <c r="B20" s="58">
        <f>'ACM Rates'!T33-(SUM(C20:H20))</f>
        <v>2.0000000000000001E-4</v>
      </c>
      <c r="C20" s="58">
        <f t="shared" si="2"/>
        <v>0</v>
      </c>
      <c r="D20" s="58">
        <f t="shared" si="3"/>
        <v>0</v>
      </c>
      <c r="E20" s="58">
        <f t="shared" si="4"/>
        <v>0</v>
      </c>
      <c r="F20" s="58">
        <f t="shared" si="5"/>
        <v>0</v>
      </c>
      <c r="G20" s="58">
        <f t="shared" si="6"/>
        <v>0</v>
      </c>
      <c r="H20" s="58">
        <f t="shared" si="7"/>
        <v>0</v>
      </c>
      <c r="I20" s="58">
        <f t="shared" si="0"/>
        <v>2.0000000000000001E-4</v>
      </c>
      <c r="J20" s="58">
        <f t="shared" si="1"/>
        <v>1.9998000133325533E-4</v>
      </c>
      <c r="K20" s="58">
        <f t="shared" si="17"/>
        <v>9991.6626152914832</v>
      </c>
      <c r="L20" s="58">
        <f t="shared" si="18"/>
        <v>1.9981327031274283</v>
      </c>
      <c r="M20" s="58">
        <f t="shared" si="8"/>
        <v>9990.6635489399196</v>
      </c>
      <c r="N20" s="58">
        <f t="shared" si="9"/>
        <v>626338.53896631452</v>
      </c>
      <c r="O20" s="58">
        <f t="shared" si="10"/>
        <v>62.686117724566763</v>
      </c>
      <c r="Q20" s="58">
        <f>'Quintile Functions'!$EF28</f>
        <v>727.88594480000029</v>
      </c>
      <c r="S20" s="58">
        <f>'Female Inactive'!S20*'MI Epi'!DH38</f>
        <v>0</v>
      </c>
      <c r="T20" s="58">
        <f>'Female Inactive'!T20*'MI Epi'!DH38</f>
        <v>0</v>
      </c>
      <c r="U20" s="58">
        <f t="shared" si="11"/>
        <v>0</v>
      </c>
      <c r="V20" s="58">
        <f t="shared" si="11"/>
        <v>0</v>
      </c>
      <c r="W20" s="58">
        <f t="shared" si="19"/>
        <v>0</v>
      </c>
      <c r="Y20" s="58">
        <f>'Female Inactive'!Y20*'Stroke Epi'!$CW46</f>
        <v>0</v>
      </c>
      <c r="Z20" s="58">
        <f>'Female Inactive'!Z20*'Stroke Epi'!$CW46</f>
        <v>0</v>
      </c>
      <c r="AA20" s="58">
        <f t="shared" si="12"/>
        <v>0</v>
      </c>
      <c r="AB20" s="58">
        <f t="shared" si="12"/>
        <v>0</v>
      </c>
      <c r="AC20" s="58">
        <f t="shared" si="20"/>
        <v>-1.0664820639128866E-3</v>
      </c>
      <c r="AE20" s="58">
        <f>'Female Inactive'!AE20*'Bowel Cancer Epi'!$CT63</f>
        <v>0</v>
      </c>
      <c r="AF20" s="58">
        <f>'Female Inactive'!AF20*'Bowel Cancer Epi'!$CT63</f>
        <v>0</v>
      </c>
      <c r="AG20" s="58">
        <f t="shared" si="25"/>
        <v>0</v>
      </c>
      <c r="AH20" s="58">
        <f t="shared" si="25"/>
        <v>0</v>
      </c>
      <c r="AI20" s="58">
        <f t="shared" si="21"/>
        <v>0</v>
      </c>
      <c r="AK20" s="58">
        <f>'Female Inactive'!AK20*'Breast Cancer Epi'!$BH61</f>
        <v>0</v>
      </c>
      <c r="AL20" s="58">
        <f>'Female Inactive'!AL20*'Breast Cancer Epi'!$BH61</f>
        <v>0</v>
      </c>
      <c r="AM20" s="58">
        <f t="shared" si="26"/>
        <v>0</v>
      </c>
      <c r="AN20" s="58">
        <f t="shared" si="26"/>
        <v>0</v>
      </c>
      <c r="AO20" s="58">
        <f t="shared" si="22"/>
        <v>0</v>
      </c>
      <c r="AQ20" s="58">
        <f>'Female Inactive'!AQ20*'Uterine Cancer Epi'!$AZ43</f>
        <v>0</v>
      </c>
      <c r="AR20" s="58">
        <f>'Female Inactive'!AR20*'Uterine Cancer Epi'!$AZ43</f>
        <v>0</v>
      </c>
      <c r="AS20" s="58">
        <f t="shared" si="27"/>
        <v>0</v>
      </c>
      <c r="AT20" s="58">
        <f t="shared" si="27"/>
        <v>0</v>
      </c>
      <c r="AU20" s="58">
        <f t="shared" si="23"/>
        <v>0</v>
      </c>
      <c r="AW20" s="58">
        <f>'Female Inactive'!AW20*'Diabetes Epi'!$CA73</f>
        <v>1.3417105608160042E-3</v>
      </c>
      <c r="AX20" s="58">
        <f>'Female Inactive'!AX20*'Diabetes Epi'!$CA73</f>
        <v>0</v>
      </c>
      <c r="AY20" s="58">
        <f t="shared" ref="AY20:AZ83" si="28">1-EXP(-AW20)</f>
        <v>1.340810869621567E-3</v>
      </c>
      <c r="AZ20" s="58">
        <f t="shared" si="28"/>
        <v>0</v>
      </c>
      <c r="BA20" s="58">
        <f t="shared" si="24"/>
        <v>6.5566646543458191E-3</v>
      </c>
    </row>
    <row r="21" spans="1:53">
      <c r="A21" s="58">
        <v>23</v>
      </c>
      <c r="B21" s="58">
        <f>'ACM Rates'!T34-(SUM(C21:H21))</f>
        <v>2.0000000000000001E-4</v>
      </c>
      <c r="C21" s="58">
        <f t="shared" si="2"/>
        <v>0</v>
      </c>
      <c r="D21" s="58">
        <f t="shared" si="3"/>
        <v>0</v>
      </c>
      <c r="E21" s="58">
        <f t="shared" si="4"/>
        <v>0</v>
      </c>
      <c r="F21" s="58">
        <f t="shared" si="5"/>
        <v>0</v>
      </c>
      <c r="G21" s="58">
        <f t="shared" si="6"/>
        <v>0</v>
      </c>
      <c r="H21" s="58">
        <f t="shared" si="7"/>
        <v>0</v>
      </c>
      <c r="I21" s="58">
        <f t="shared" si="0"/>
        <v>2.0000000000000001E-4</v>
      </c>
      <c r="J21" s="58">
        <f t="shared" si="1"/>
        <v>1.9998000133325533E-4</v>
      </c>
      <c r="K21" s="58">
        <f t="shared" si="17"/>
        <v>9989.6644825883559</v>
      </c>
      <c r="L21" s="58">
        <f t="shared" si="18"/>
        <v>1.9977331165467929</v>
      </c>
      <c r="M21" s="58">
        <f t="shared" si="8"/>
        <v>9988.6656160300827</v>
      </c>
      <c r="N21" s="58">
        <f t="shared" si="9"/>
        <v>616349.87335028441</v>
      </c>
      <c r="O21" s="58">
        <f t="shared" si="10"/>
        <v>61.698756191918278</v>
      </c>
      <c r="Q21" s="58">
        <f>'Quintile Functions'!$EF29</f>
        <v>761.12218920000032</v>
      </c>
      <c r="S21" s="58">
        <f>'Female Inactive'!S21*'MI Epi'!DH39</f>
        <v>0</v>
      </c>
      <c r="T21" s="58">
        <f>'Female Inactive'!T21*'MI Epi'!DH39</f>
        <v>0</v>
      </c>
      <c r="U21" s="58">
        <f t="shared" si="11"/>
        <v>0</v>
      </c>
      <c r="V21" s="58">
        <f t="shared" si="11"/>
        <v>0</v>
      </c>
      <c r="W21" s="58">
        <f t="shared" si="19"/>
        <v>0</v>
      </c>
      <c r="Y21" s="58">
        <f>'Female Inactive'!Y21*'Stroke Epi'!$CW47</f>
        <v>0</v>
      </c>
      <c r="Z21" s="58">
        <f>'Female Inactive'!Z21*'Stroke Epi'!$CW47</f>
        <v>0</v>
      </c>
      <c r="AA21" s="58">
        <f t="shared" si="12"/>
        <v>0</v>
      </c>
      <c r="AB21" s="58">
        <f t="shared" si="12"/>
        <v>0</v>
      </c>
      <c r="AC21" s="58">
        <f t="shared" si="20"/>
        <v>-1.0664820639128866E-3</v>
      </c>
      <c r="AE21" s="58">
        <f>'Female Inactive'!AE21*'Bowel Cancer Epi'!$CT64</f>
        <v>0</v>
      </c>
      <c r="AF21" s="58">
        <f>'Female Inactive'!AF21*'Bowel Cancer Epi'!$CT64</f>
        <v>0</v>
      </c>
      <c r="AG21" s="58">
        <f t="shared" si="25"/>
        <v>0</v>
      </c>
      <c r="AH21" s="58">
        <f t="shared" si="25"/>
        <v>0</v>
      </c>
      <c r="AI21" s="58">
        <f t="shared" si="21"/>
        <v>0</v>
      </c>
      <c r="AK21" s="58">
        <f>'Female Inactive'!AK21*'Breast Cancer Epi'!$BH62</f>
        <v>0</v>
      </c>
      <c r="AL21" s="58">
        <f>'Female Inactive'!AL21*'Breast Cancer Epi'!$BH62</f>
        <v>0</v>
      </c>
      <c r="AM21" s="58">
        <f t="shared" si="26"/>
        <v>0</v>
      </c>
      <c r="AN21" s="58">
        <f t="shared" si="26"/>
        <v>0</v>
      </c>
      <c r="AO21" s="58">
        <f t="shared" si="22"/>
        <v>0</v>
      </c>
      <c r="AQ21" s="58">
        <f>'Female Inactive'!AQ21*'Uterine Cancer Epi'!$AZ44</f>
        <v>0</v>
      </c>
      <c r="AR21" s="58">
        <f>'Female Inactive'!AR21*'Uterine Cancer Epi'!$AZ44</f>
        <v>0</v>
      </c>
      <c r="AS21" s="58">
        <f t="shared" si="27"/>
        <v>0</v>
      </c>
      <c r="AT21" s="58">
        <f t="shared" si="27"/>
        <v>0</v>
      </c>
      <c r="AU21" s="58">
        <f t="shared" si="23"/>
        <v>0</v>
      </c>
      <c r="AW21" s="58">
        <f>'Female Inactive'!AW21*'Diabetes Epi'!$CA74</f>
        <v>1.3408076836707273E-3</v>
      </c>
      <c r="AX21" s="58">
        <f>'Female Inactive'!AX21*'Diabetes Epi'!$CA74</f>
        <v>0</v>
      </c>
      <c r="AY21" s="58">
        <f t="shared" si="28"/>
        <v>1.3399092026566972E-3</v>
      </c>
      <c r="AZ21" s="58">
        <f t="shared" si="28"/>
        <v>0</v>
      </c>
      <c r="BA21" s="58">
        <f t="shared" si="24"/>
        <v>7.8886842767303764E-3</v>
      </c>
    </row>
    <row r="22" spans="1:53">
      <c r="A22" s="58">
        <v>24</v>
      </c>
      <c r="B22" s="58">
        <f>'ACM Rates'!T35-(SUM(C22:H22))</f>
        <v>2.0000000000000001E-4</v>
      </c>
      <c r="C22" s="58">
        <f t="shared" si="2"/>
        <v>0</v>
      </c>
      <c r="D22" s="58">
        <f t="shared" si="3"/>
        <v>0</v>
      </c>
      <c r="E22" s="58">
        <f t="shared" si="4"/>
        <v>0</v>
      </c>
      <c r="F22" s="58">
        <f t="shared" si="5"/>
        <v>0</v>
      </c>
      <c r="G22" s="58">
        <f t="shared" si="6"/>
        <v>0</v>
      </c>
      <c r="H22" s="58">
        <f t="shared" si="7"/>
        <v>0</v>
      </c>
      <c r="I22" s="58">
        <f t="shared" si="0"/>
        <v>2.0000000000000001E-4</v>
      </c>
      <c r="J22" s="58">
        <f t="shared" si="1"/>
        <v>1.9998000133325533E-4</v>
      </c>
      <c r="K22" s="58">
        <f t="shared" si="17"/>
        <v>9987.6667494718095</v>
      </c>
      <c r="L22" s="58">
        <f t="shared" si="18"/>
        <v>1.9973336098754824</v>
      </c>
      <c r="M22" s="58">
        <f t="shared" si="8"/>
        <v>9986.6680826668708</v>
      </c>
      <c r="N22" s="58">
        <f t="shared" si="9"/>
        <v>606363.2052676176</v>
      </c>
      <c r="O22" s="58">
        <f t="shared" si="10"/>
        <v>60.711197167214721</v>
      </c>
      <c r="Q22" s="58">
        <f>'Quintile Functions'!$EF30</f>
        <v>796.33230240000046</v>
      </c>
      <c r="S22" s="58">
        <f>'Female Inactive'!S22*'MI Epi'!DH40</f>
        <v>0</v>
      </c>
      <c r="T22" s="58">
        <f>'Female Inactive'!T22*'MI Epi'!DH40</f>
        <v>0</v>
      </c>
      <c r="U22" s="58">
        <f t="shared" si="11"/>
        <v>0</v>
      </c>
      <c r="V22" s="58">
        <f t="shared" si="11"/>
        <v>0</v>
      </c>
      <c r="W22" s="58">
        <f t="shared" si="19"/>
        <v>0</v>
      </c>
      <c r="Y22" s="58">
        <f>'Female Inactive'!Y22*'Stroke Epi'!$CW48</f>
        <v>0</v>
      </c>
      <c r="Z22" s="58">
        <f>'Female Inactive'!Z22*'Stroke Epi'!$CW48</f>
        <v>0</v>
      </c>
      <c r="AA22" s="58">
        <f t="shared" si="12"/>
        <v>0</v>
      </c>
      <c r="AB22" s="58">
        <f t="shared" si="12"/>
        <v>0</v>
      </c>
      <c r="AC22" s="58">
        <f t="shared" si="20"/>
        <v>-1.0664820639128866E-3</v>
      </c>
      <c r="AE22" s="58">
        <f>'Female Inactive'!AE22*'Bowel Cancer Epi'!$CT65</f>
        <v>0</v>
      </c>
      <c r="AF22" s="58">
        <f>'Female Inactive'!AF22*'Bowel Cancer Epi'!$CT65</f>
        <v>0</v>
      </c>
      <c r="AG22" s="58">
        <f t="shared" si="25"/>
        <v>0</v>
      </c>
      <c r="AH22" s="58">
        <f t="shared" si="25"/>
        <v>0</v>
      </c>
      <c r="AI22" s="58">
        <f t="shared" si="21"/>
        <v>0</v>
      </c>
      <c r="AK22" s="58">
        <f>'Female Inactive'!AK22*'Breast Cancer Epi'!$BH63</f>
        <v>0</v>
      </c>
      <c r="AL22" s="58">
        <f>'Female Inactive'!AL22*'Breast Cancer Epi'!$BH63</f>
        <v>0</v>
      </c>
      <c r="AM22" s="58">
        <f t="shared" si="26"/>
        <v>0</v>
      </c>
      <c r="AN22" s="58">
        <f t="shared" si="26"/>
        <v>0</v>
      </c>
      <c r="AO22" s="58">
        <f t="shared" si="22"/>
        <v>0</v>
      </c>
      <c r="AQ22" s="58">
        <f>'Female Inactive'!AQ22*'Uterine Cancer Epi'!$AZ45</f>
        <v>0</v>
      </c>
      <c r="AR22" s="58">
        <f>'Female Inactive'!AR22*'Uterine Cancer Epi'!$AZ45</f>
        <v>0</v>
      </c>
      <c r="AS22" s="58">
        <f t="shared" si="27"/>
        <v>0</v>
      </c>
      <c r="AT22" s="58">
        <f t="shared" si="27"/>
        <v>0</v>
      </c>
      <c r="AU22" s="58">
        <f t="shared" si="23"/>
        <v>0</v>
      </c>
      <c r="AW22" s="58">
        <f>'Female Inactive'!AW22*'Diabetes Epi'!$CA75</f>
        <v>1.339880447462491E-3</v>
      </c>
      <c r="AX22" s="58">
        <f>'Female Inactive'!AX22*'Diabetes Epi'!$CA75</f>
        <v>0</v>
      </c>
      <c r="AY22" s="58">
        <f t="shared" si="28"/>
        <v>1.3389832084315101E-3</v>
      </c>
      <c r="AZ22" s="58">
        <f t="shared" si="28"/>
        <v>0</v>
      </c>
      <c r="BA22" s="58">
        <f t="shared" si="24"/>
        <v>9.2180233587278292E-3</v>
      </c>
    </row>
    <row r="23" spans="1:53">
      <c r="A23" s="58">
        <v>25</v>
      </c>
      <c r="B23" s="58">
        <f>'ACM Rates'!T36-(SUM(C23:H23))</f>
        <v>2.9999999999999997E-4</v>
      </c>
      <c r="C23" s="58">
        <f t="shared" si="2"/>
        <v>0</v>
      </c>
      <c r="D23" s="58">
        <f t="shared" si="3"/>
        <v>0</v>
      </c>
      <c r="E23" s="58">
        <f t="shared" si="4"/>
        <v>0</v>
      </c>
      <c r="F23" s="58">
        <f t="shared" si="5"/>
        <v>0</v>
      </c>
      <c r="G23" s="58">
        <f t="shared" si="6"/>
        <v>0</v>
      </c>
      <c r="H23" s="58">
        <f t="shared" si="7"/>
        <v>0</v>
      </c>
      <c r="I23" s="58">
        <f t="shared" si="0"/>
        <v>2.9999999999999997E-4</v>
      </c>
      <c r="J23" s="58">
        <f t="shared" si="1"/>
        <v>2.999550044996413E-4</v>
      </c>
      <c r="K23" s="58">
        <f t="shared" si="17"/>
        <v>9985.6694158619339</v>
      </c>
      <c r="L23" s="58">
        <f t="shared" si="18"/>
        <v>2.9952515145667968</v>
      </c>
      <c r="M23" s="58">
        <f t="shared" si="8"/>
        <v>9984.1717901046504</v>
      </c>
      <c r="N23" s="58">
        <f t="shared" si="9"/>
        <v>596379.03347751289</v>
      </c>
      <c r="O23" s="58">
        <f t="shared" si="10"/>
        <v>59.723490598455307</v>
      </c>
      <c r="Q23" s="58">
        <f>'Quintile Functions'!$EF31</f>
        <v>833.23700000000019</v>
      </c>
      <c r="S23" s="58">
        <f>'Female Inactive'!S23*'MI Epi'!DH41</f>
        <v>0</v>
      </c>
      <c r="T23" s="58">
        <f>'Female Inactive'!T23*'MI Epi'!DH41</f>
        <v>0</v>
      </c>
      <c r="U23" s="58">
        <f t="shared" si="11"/>
        <v>0</v>
      </c>
      <c r="V23" s="58">
        <f t="shared" si="11"/>
        <v>0</v>
      </c>
      <c r="W23" s="58">
        <f t="shared" si="19"/>
        <v>0</v>
      </c>
      <c r="Y23" s="58">
        <f>'Female Inactive'!Y23*'Stroke Epi'!$CW49</f>
        <v>0</v>
      </c>
      <c r="Z23" s="58">
        <f>'Female Inactive'!Z23*'Stroke Epi'!$CW49</f>
        <v>0</v>
      </c>
      <c r="AA23" s="58">
        <f t="shared" si="12"/>
        <v>0</v>
      </c>
      <c r="AB23" s="58">
        <f t="shared" si="12"/>
        <v>0</v>
      </c>
      <c r="AC23" s="58">
        <f t="shared" si="20"/>
        <v>-1.0664820639128866E-3</v>
      </c>
      <c r="AE23" s="58">
        <f>'Female Inactive'!AE23*'Bowel Cancer Epi'!$CT66</f>
        <v>0</v>
      </c>
      <c r="AF23" s="58">
        <f>'Female Inactive'!AF23*'Bowel Cancer Epi'!$CT66</f>
        <v>0</v>
      </c>
      <c r="AG23" s="58">
        <f t="shared" si="25"/>
        <v>0</v>
      </c>
      <c r="AH23" s="58">
        <f t="shared" si="25"/>
        <v>0</v>
      </c>
      <c r="AI23" s="58">
        <f t="shared" si="21"/>
        <v>0</v>
      </c>
      <c r="AK23" s="58">
        <f>'Female Inactive'!AK23*'Breast Cancer Epi'!$BH64</f>
        <v>1.0136819905789625E-4</v>
      </c>
      <c r="AL23" s="58">
        <f>'Female Inactive'!AL23*'Breast Cancer Epi'!$BH64</f>
        <v>0</v>
      </c>
      <c r="AM23" s="58">
        <f t="shared" si="26"/>
        <v>1.0136306147556784E-4</v>
      </c>
      <c r="AN23" s="58">
        <f t="shared" si="26"/>
        <v>0</v>
      </c>
      <c r="AO23" s="58">
        <f t="shared" si="22"/>
        <v>0</v>
      </c>
      <c r="AQ23" s="58">
        <f>'Female Inactive'!AQ23*'Uterine Cancer Epi'!$AZ46</f>
        <v>0</v>
      </c>
      <c r="AR23" s="58">
        <f>'Female Inactive'!AR23*'Uterine Cancer Epi'!$AZ46</f>
        <v>0</v>
      </c>
      <c r="AS23" s="58">
        <f t="shared" si="27"/>
        <v>0</v>
      </c>
      <c r="AT23" s="58">
        <f t="shared" si="27"/>
        <v>0</v>
      </c>
      <c r="AU23" s="58">
        <f t="shared" si="23"/>
        <v>0</v>
      </c>
      <c r="AW23" s="58">
        <f>'Female Inactive'!AW23*'Diabetes Epi'!$CA76</f>
        <v>1.7853151050831277E-3</v>
      </c>
      <c r="AX23" s="58">
        <f>'Female Inactive'!AX23*'Diabetes Epi'!$CA76</f>
        <v>0</v>
      </c>
      <c r="AY23" s="58">
        <f t="shared" si="28"/>
        <v>1.7837223780517997E-3</v>
      </c>
      <c r="AZ23" s="58">
        <f t="shared" si="28"/>
        <v>0</v>
      </c>
      <c r="BA23" s="58">
        <f t="shared" si="24"/>
        <v>1.0544663788667074E-2</v>
      </c>
    </row>
    <row r="24" spans="1:53">
      <c r="A24" s="58">
        <v>26</v>
      </c>
      <c r="B24" s="58">
        <f>'ACM Rates'!T37-(SUM(C24:H24))</f>
        <v>2.9999999999999997E-4</v>
      </c>
      <c r="C24" s="58">
        <f t="shared" si="2"/>
        <v>0</v>
      </c>
      <c r="D24" s="58">
        <f t="shared" si="3"/>
        <v>0</v>
      </c>
      <c r="E24" s="58">
        <f t="shared" si="4"/>
        <v>0</v>
      </c>
      <c r="F24" s="58">
        <f t="shared" si="5"/>
        <v>0</v>
      </c>
      <c r="G24" s="58">
        <f t="shared" si="6"/>
        <v>0</v>
      </c>
      <c r="H24" s="58">
        <f t="shared" si="7"/>
        <v>0</v>
      </c>
      <c r="I24" s="58">
        <f t="shared" si="0"/>
        <v>2.9999999999999997E-4</v>
      </c>
      <c r="J24" s="58">
        <f t="shared" si="1"/>
        <v>2.999550044996413E-4</v>
      </c>
      <c r="K24" s="58">
        <f t="shared" si="17"/>
        <v>9982.674164347367</v>
      </c>
      <c r="L24" s="58">
        <f t="shared" si="18"/>
        <v>2.9943530738852675</v>
      </c>
      <c r="M24" s="58">
        <f t="shared" si="8"/>
        <v>9981.1769878104242</v>
      </c>
      <c r="N24" s="58">
        <f t="shared" si="9"/>
        <v>586397.85648970259</v>
      </c>
      <c r="O24" s="58">
        <f t="shared" si="10"/>
        <v>58.74156031096296</v>
      </c>
      <c r="Q24" s="58">
        <f>'Quintile Functions'!$EF32</f>
        <v>871.55699760000039</v>
      </c>
      <c r="S24" s="58">
        <f>'Female Inactive'!S24*'MI Epi'!DH42</f>
        <v>0</v>
      </c>
      <c r="T24" s="58">
        <f>'Female Inactive'!T24*'MI Epi'!DH42</f>
        <v>0</v>
      </c>
      <c r="U24" s="58">
        <f t="shared" si="11"/>
        <v>0</v>
      </c>
      <c r="V24" s="58">
        <f t="shared" si="11"/>
        <v>0</v>
      </c>
      <c r="W24" s="58">
        <f t="shared" si="19"/>
        <v>0</v>
      </c>
      <c r="Y24" s="58">
        <f>'Female Inactive'!Y24*'Stroke Epi'!$CW50</f>
        <v>0</v>
      </c>
      <c r="Z24" s="58">
        <f>'Female Inactive'!Z24*'Stroke Epi'!$CW50</f>
        <v>0</v>
      </c>
      <c r="AA24" s="58">
        <f t="shared" si="12"/>
        <v>0</v>
      </c>
      <c r="AB24" s="58">
        <f t="shared" si="12"/>
        <v>0</v>
      </c>
      <c r="AC24" s="58">
        <f t="shared" si="20"/>
        <v>-1.0664820639128866E-3</v>
      </c>
      <c r="AE24" s="58">
        <f>'Female Inactive'!AE24*'Bowel Cancer Epi'!$CT67</f>
        <v>0</v>
      </c>
      <c r="AF24" s="58">
        <f>'Female Inactive'!AF24*'Bowel Cancer Epi'!$CT67</f>
        <v>0</v>
      </c>
      <c r="AG24" s="58">
        <f t="shared" si="25"/>
        <v>0</v>
      </c>
      <c r="AH24" s="58">
        <f t="shared" si="25"/>
        <v>0</v>
      </c>
      <c r="AI24" s="58">
        <f t="shared" si="21"/>
        <v>0</v>
      </c>
      <c r="AK24" s="58">
        <f>'Female Inactive'!AK24*'Breast Cancer Epi'!$BH65</f>
        <v>1.0135268008442439E-4</v>
      </c>
      <c r="AL24" s="58">
        <f>'Female Inactive'!AL24*'Breast Cancer Epi'!$BH65</f>
        <v>0</v>
      </c>
      <c r="AM24" s="58">
        <f t="shared" si="26"/>
        <v>1.0134754407509217E-4</v>
      </c>
      <c r="AN24" s="58">
        <f t="shared" si="26"/>
        <v>0</v>
      </c>
      <c r="AO24" s="58">
        <f t="shared" si="22"/>
        <v>1.0136306147556784E-4</v>
      </c>
      <c r="AQ24" s="58">
        <f>'Female Inactive'!AQ24*'Uterine Cancer Epi'!$AZ47</f>
        <v>0</v>
      </c>
      <c r="AR24" s="58">
        <f>'Female Inactive'!AR24*'Uterine Cancer Epi'!$AZ47</f>
        <v>0</v>
      </c>
      <c r="AS24" s="58">
        <f t="shared" si="27"/>
        <v>0</v>
      </c>
      <c r="AT24" s="58">
        <f t="shared" si="27"/>
        <v>0</v>
      </c>
      <c r="AU24" s="58">
        <f t="shared" si="23"/>
        <v>0</v>
      </c>
      <c r="AW24" s="58">
        <f>'Female Inactive'!AW24*'Diabetes Epi'!$CA77</f>
        <v>1.7842222839055421E-3</v>
      </c>
      <c r="AX24" s="58">
        <f>'Female Inactive'!AX24*'Diabetes Epi'!$CA77</f>
        <v>0</v>
      </c>
      <c r="AY24" s="58">
        <f t="shared" si="28"/>
        <v>1.7826315055676778E-3</v>
      </c>
      <c r="AZ24" s="58">
        <f t="shared" si="28"/>
        <v>0</v>
      </c>
      <c r="BA24" s="58">
        <f t="shared" si="24"/>
        <v>1.2309577413949996E-2</v>
      </c>
    </row>
    <row r="25" spans="1:53">
      <c r="A25" s="58">
        <v>27</v>
      </c>
      <c r="B25" s="58">
        <f>'ACM Rates'!T38-(SUM(C25:H25))</f>
        <v>2.9999999999999997E-4</v>
      </c>
      <c r="C25" s="58">
        <f t="shared" si="2"/>
        <v>0</v>
      </c>
      <c r="D25" s="58">
        <f t="shared" si="3"/>
        <v>0</v>
      </c>
      <c r="E25" s="58">
        <f t="shared" si="4"/>
        <v>0</v>
      </c>
      <c r="F25" s="58">
        <f t="shared" si="5"/>
        <v>0</v>
      </c>
      <c r="G25" s="58">
        <f t="shared" si="6"/>
        <v>0</v>
      </c>
      <c r="H25" s="58">
        <f t="shared" si="7"/>
        <v>0</v>
      </c>
      <c r="I25" s="58">
        <f t="shared" si="0"/>
        <v>2.9999999999999997E-4</v>
      </c>
      <c r="J25" s="58">
        <f t="shared" si="1"/>
        <v>2.999550044996413E-4</v>
      </c>
      <c r="K25" s="58">
        <f t="shared" si="17"/>
        <v>9979.6798112734814</v>
      </c>
      <c r="L25" s="58">
        <f t="shared" si="18"/>
        <v>2.9934549026955164</v>
      </c>
      <c r="M25" s="58">
        <f t="shared" si="8"/>
        <v>9978.183083822134</v>
      </c>
      <c r="N25" s="58">
        <f t="shared" si="9"/>
        <v>576419.67340588034</v>
      </c>
      <c r="O25" s="58">
        <f t="shared" si="10"/>
        <v>57.759335400193052</v>
      </c>
      <c r="Q25" s="58">
        <f>'Quintile Functions'!$EF33</f>
        <v>911.01301080000007</v>
      </c>
      <c r="S25" s="58">
        <f>'Female Inactive'!S25*'MI Epi'!DH43</f>
        <v>0</v>
      </c>
      <c r="T25" s="58">
        <f>'Female Inactive'!T25*'MI Epi'!DH43</f>
        <v>0</v>
      </c>
      <c r="U25" s="58">
        <f t="shared" si="11"/>
        <v>0</v>
      </c>
      <c r="V25" s="58">
        <f t="shared" si="11"/>
        <v>0</v>
      </c>
      <c r="W25" s="58">
        <f t="shared" si="19"/>
        <v>0</v>
      </c>
      <c r="Y25" s="58">
        <f>'Female Inactive'!Y25*'Stroke Epi'!$CW51</f>
        <v>0</v>
      </c>
      <c r="Z25" s="58">
        <f>'Female Inactive'!Z25*'Stroke Epi'!$CW51</f>
        <v>0</v>
      </c>
      <c r="AA25" s="58">
        <f t="shared" si="12"/>
        <v>0</v>
      </c>
      <c r="AB25" s="58">
        <f t="shared" si="12"/>
        <v>0</v>
      </c>
      <c r="AC25" s="58">
        <f t="shared" si="20"/>
        <v>-1.0664820639128866E-3</v>
      </c>
      <c r="AE25" s="58">
        <f>'Female Inactive'!AE25*'Bowel Cancer Epi'!$CT68</f>
        <v>0</v>
      </c>
      <c r="AF25" s="58">
        <f>'Female Inactive'!AF25*'Bowel Cancer Epi'!$CT68</f>
        <v>0</v>
      </c>
      <c r="AG25" s="58">
        <f t="shared" si="25"/>
        <v>0</v>
      </c>
      <c r="AH25" s="58">
        <f t="shared" si="25"/>
        <v>0</v>
      </c>
      <c r="AI25" s="58">
        <f t="shared" si="21"/>
        <v>0</v>
      </c>
      <c r="AK25" s="58">
        <f>'Female Inactive'!AK25*'Breast Cancer Epi'!$BH66</f>
        <v>1.0133814816128773E-4</v>
      </c>
      <c r="AL25" s="58">
        <f>'Female Inactive'!AL25*'Breast Cancer Epi'!$BH66</f>
        <v>0</v>
      </c>
      <c r="AM25" s="58">
        <f t="shared" si="26"/>
        <v>1.0133301362458269E-4</v>
      </c>
      <c r="AN25" s="58">
        <f t="shared" si="26"/>
        <v>0</v>
      </c>
      <c r="AO25" s="58">
        <f t="shared" si="22"/>
        <v>2.0270033265331954E-4</v>
      </c>
      <c r="AQ25" s="58">
        <f>'Female Inactive'!AQ25*'Uterine Cancer Epi'!$AZ48</f>
        <v>0</v>
      </c>
      <c r="AR25" s="58">
        <f>'Female Inactive'!AR25*'Uterine Cancer Epi'!$AZ48</f>
        <v>0</v>
      </c>
      <c r="AS25" s="58">
        <f t="shared" si="27"/>
        <v>0</v>
      </c>
      <c r="AT25" s="58">
        <f t="shared" si="27"/>
        <v>0</v>
      </c>
      <c r="AU25" s="58">
        <f t="shared" si="23"/>
        <v>0</v>
      </c>
      <c r="AW25" s="58">
        <f>'Female Inactive'!AW25*'Diabetes Epi'!$CA78</f>
        <v>1.7832626113682443E-3</v>
      </c>
      <c r="AX25" s="58">
        <f>'Female Inactive'!AX25*'Diabetes Epi'!$CA78</f>
        <v>0</v>
      </c>
      <c r="AY25" s="58">
        <f t="shared" si="28"/>
        <v>1.7816735433132669E-3</v>
      </c>
      <c r="AZ25" s="58">
        <f t="shared" si="28"/>
        <v>0</v>
      </c>
      <c r="BA25" s="58">
        <f t="shared" si="24"/>
        <v>1.4070265478999342E-2</v>
      </c>
    </row>
    <row r="26" spans="1:53">
      <c r="A26" s="58">
        <v>28</v>
      </c>
      <c r="B26" s="58">
        <f>'ACM Rates'!T39-(SUM(C26:H26))</f>
        <v>2.9999999999999997E-4</v>
      </c>
      <c r="C26" s="58">
        <f t="shared" si="2"/>
        <v>0</v>
      </c>
      <c r="D26" s="58">
        <f t="shared" si="3"/>
        <v>0</v>
      </c>
      <c r="E26" s="58">
        <f t="shared" si="4"/>
        <v>0</v>
      </c>
      <c r="F26" s="58">
        <f t="shared" si="5"/>
        <v>0</v>
      </c>
      <c r="G26" s="58">
        <f t="shared" si="6"/>
        <v>0</v>
      </c>
      <c r="H26" s="58">
        <f t="shared" si="7"/>
        <v>0</v>
      </c>
      <c r="I26" s="58">
        <f t="shared" si="0"/>
        <v>2.9999999999999997E-4</v>
      </c>
      <c r="J26" s="58">
        <f t="shared" si="1"/>
        <v>2.999550044996413E-4</v>
      </c>
      <c r="K26" s="58">
        <f t="shared" si="17"/>
        <v>9976.6863563707866</v>
      </c>
      <c r="L26" s="58">
        <f t="shared" si="18"/>
        <v>2.9925570009167091</v>
      </c>
      <c r="M26" s="58">
        <f t="shared" si="8"/>
        <v>9975.1900778703275</v>
      </c>
      <c r="N26" s="58">
        <f t="shared" si="9"/>
        <v>566444.48332801007</v>
      </c>
      <c r="O26" s="58">
        <f t="shared" si="10"/>
        <v>56.776815777745391</v>
      </c>
      <c r="Q26" s="58">
        <f>'Quintile Functions'!$EF34</f>
        <v>951.32575520000034</v>
      </c>
      <c r="S26" s="58">
        <f>'Female Inactive'!S26*'MI Epi'!DH44</f>
        <v>0</v>
      </c>
      <c r="T26" s="58">
        <f>'Female Inactive'!T26*'MI Epi'!DH44</f>
        <v>0</v>
      </c>
      <c r="U26" s="58">
        <f t="shared" si="11"/>
        <v>0</v>
      </c>
      <c r="V26" s="58">
        <f t="shared" si="11"/>
        <v>0</v>
      </c>
      <c r="W26" s="58">
        <f t="shared" si="19"/>
        <v>0</v>
      </c>
      <c r="Y26" s="58">
        <f>'Female Inactive'!Y26*'Stroke Epi'!$CW52</f>
        <v>0</v>
      </c>
      <c r="Z26" s="58">
        <f>'Female Inactive'!Z26*'Stroke Epi'!$CW52</f>
        <v>0</v>
      </c>
      <c r="AA26" s="58">
        <f t="shared" si="12"/>
        <v>0</v>
      </c>
      <c r="AB26" s="58">
        <f t="shared" si="12"/>
        <v>0</v>
      </c>
      <c r="AC26" s="58">
        <f t="shared" si="20"/>
        <v>-1.0664820639128866E-3</v>
      </c>
      <c r="AE26" s="58">
        <f>'Female Inactive'!AE26*'Bowel Cancer Epi'!$CT69</f>
        <v>0</v>
      </c>
      <c r="AF26" s="58">
        <f>'Female Inactive'!AF26*'Bowel Cancer Epi'!$CT69</f>
        <v>0</v>
      </c>
      <c r="AG26" s="58">
        <f t="shared" si="25"/>
        <v>0</v>
      </c>
      <c r="AH26" s="58">
        <f t="shared" si="25"/>
        <v>0</v>
      </c>
      <c r="AI26" s="58">
        <f t="shared" si="21"/>
        <v>0</v>
      </c>
      <c r="AK26" s="58">
        <f>'Female Inactive'!AK26*'Breast Cancer Epi'!$BH67</f>
        <v>1.0132474313037537E-4</v>
      </c>
      <c r="AL26" s="58">
        <f>'Female Inactive'!AL26*'Breast Cancer Epi'!$BH67</f>
        <v>0</v>
      </c>
      <c r="AM26" s="58">
        <f t="shared" si="26"/>
        <v>1.0131960995196643E-4</v>
      </c>
      <c r="AN26" s="58">
        <f t="shared" si="26"/>
        <v>0</v>
      </c>
      <c r="AO26" s="58">
        <f t="shared" si="22"/>
        <v>3.0401280604233177E-4</v>
      </c>
      <c r="AQ26" s="58">
        <f>'Female Inactive'!AQ26*'Uterine Cancer Epi'!$AZ49</f>
        <v>0</v>
      </c>
      <c r="AR26" s="58">
        <f>'Female Inactive'!AR26*'Uterine Cancer Epi'!$AZ49</f>
        <v>0</v>
      </c>
      <c r="AS26" s="58">
        <f t="shared" si="27"/>
        <v>0</v>
      </c>
      <c r="AT26" s="58">
        <f t="shared" si="27"/>
        <v>0</v>
      </c>
      <c r="AU26" s="58">
        <f t="shared" si="23"/>
        <v>0</v>
      </c>
      <c r="AW26" s="58">
        <f>'Female Inactive'!AW26*'Diabetes Epi'!$CA79</f>
        <v>1.7824507260637364E-3</v>
      </c>
      <c r="AX26" s="58">
        <f>'Female Inactive'!AX26*'Diabetes Epi'!$CA79</f>
        <v>0</v>
      </c>
      <c r="AY26" s="58">
        <f t="shared" si="28"/>
        <v>1.7808631041943412E-3</v>
      </c>
      <c r="AZ26" s="58">
        <f t="shared" si="28"/>
        <v>0</v>
      </c>
      <c r="BA26" s="58">
        <f t="shared" si="24"/>
        <v>1.5826870402561283E-2</v>
      </c>
    </row>
    <row r="27" spans="1:53">
      <c r="A27" s="58">
        <v>29</v>
      </c>
      <c r="B27" s="58">
        <f>'ACM Rates'!T40-(SUM(C27:H27))</f>
        <v>2.9999999999999997E-4</v>
      </c>
      <c r="C27" s="58">
        <f t="shared" si="2"/>
        <v>0</v>
      </c>
      <c r="D27" s="58">
        <f t="shared" si="3"/>
        <v>0</v>
      </c>
      <c r="E27" s="58">
        <f t="shared" si="4"/>
        <v>0</v>
      </c>
      <c r="F27" s="58">
        <f t="shared" si="5"/>
        <v>0</v>
      </c>
      <c r="G27" s="58">
        <f t="shared" si="6"/>
        <v>0</v>
      </c>
      <c r="H27" s="58">
        <f t="shared" si="7"/>
        <v>0</v>
      </c>
      <c r="I27" s="58">
        <f t="shared" si="0"/>
        <v>2.9999999999999997E-4</v>
      </c>
      <c r="J27" s="58">
        <f t="shared" si="1"/>
        <v>2.999550044996413E-4</v>
      </c>
      <c r="K27" s="58">
        <f t="shared" si="17"/>
        <v>9973.6937993698702</v>
      </c>
      <c r="L27" s="58">
        <f t="shared" si="18"/>
        <v>2.9916593684680342</v>
      </c>
      <c r="M27" s="58">
        <f t="shared" si="8"/>
        <v>9972.1979696856361</v>
      </c>
      <c r="N27" s="58">
        <f t="shared" si="9"/>
        <v>556472.28535832441</v>
      </c>
      <c r="O27" s="58">
        <f t="shared" si="10"/>
        <v>55.794001355193188</v>
      </c>
      <c r="Q27" s="58">
        <f>'Quintile Functions'!$EF35</f>
        <v>992.21594640000035</v>
      </c>
      <c r="S27" s="58">
        <f>'Female Inactive'!S27*'MI Epi'!DH45</f>
        <v>0</v>
      </c>
      <c r="T27" s="58">
        <f>'Female Inactive'!T27*'MI Epi'!DH45</f>
        <v>0</v>
      </c>
      <c r="U27" s="58">
        <f t="shared" si="11"/>
        <v>0</v>
      </c>
      <c r="V27" s="58">
        <f t="shared" si="11"/>
        <v>0</v>
      </c>
      <c r="W27" s="58">
        <f t="shared" si="19"/>
        <v>0</v>
      </c>
      <c r="Y27" s="58">
        <f>'Female Inactive'!Y27*'Stroke Epi'!$CW53</f>
        <v>0</v>
      </c>
      <c r="Z27" s="58">
        <f>'Female Inactive'!Z27*'Stroke Epi'!$CW53</f>
        <v>0</v>
      </c>
      <c r="AA27" s="58">
        <f t="shared" si="12"/>
        <v>0</v>
      </c>
      <c r="AB27" s="58">
        <f t="shared" si="12"/>
        <v>0</v>
      </c>
      <c r="AC27" s="58">
        <f t="shared" si="20"/>
        <v>-1.0664820639128866E-3</v>
      </c>
      <c r="AE27" s="58">
        <f>'Female Inactive'!AE27*'Bowel Cancer Epi'!$CT70</f>
        <v>0</v>
      </c>
      <c r="AF27" s="58">
        <f>'Female Inactive'!AF27*'Bowel Cancer Epi'!$CT70</f>
        <v>0</v>
      </c>
      <c r="AG27" s="58">
        <f t="shared" si="25"/>
        <v>0</v>
      </c>
      <c r="AH27" s="58">
        <f t="shared" si="25"/>
        <v>0</v>
      </c>
      <c r="AI27" s="58">
        <f t="shared" si="21"/>
        <v>0</v>
      </c>
      <c r="AK27" s="58">
        <f>'Female Inactive'!AK27*'Breast Cancer Epi'!$BH68</f>
        <v>1.0131249348119416E-4</v>
      </c>
      <c r="AL27" s="58">
        <f>'Female Inactive'!AL27*'Breast Cancer Epi'!$BH68</f>
        <v>0</v>
      </c>
      <c r="AM27" s="58">
        <f t="shared" si="26"/>
        <v>1.0130736154378983E-4</v>
      </c>
      <c r="AN27" s="58">
        <f t="shared" si="26"/>
        <v>0</v>
      </c>
      <c r="AO27" s="58">
        <f t="shared" si="22"/>
        <v>4.0530161353536959E-4</v>
      </c>
      <c r="AQ27" s="58">
        <f>'Female Inactive'!AQ27*'Uterine Cancer Epi'!$AZ50</f>
        <v>0</v>
      </c>
      <c r="AR27" s="58">
        <f>'Female Inactive'!AR27*'Uterine Cancer Epi'!$AZ50</f>
        <v>0</v>
      </c>
      <c r="AS27" s="58">
        <f t="shared" si="27"/>
        <v>0</v>
      </c>
      <c r="AT27" s="58">
        <f t="shared" si="27"/>
        <v>0</v>
      </c>
      <c r="AU27" s="58">
        <f t="shared" si="23"/>
        <v>0</v>
      </c>
      <c r="AW27" s="58">
        <f>'Female Inactive'!AW27*'Diabetes Epi'!$CA80</f>
        <v>1.7817858415726793E-3</v>
      </c>
      <c r="AX27" s="58">
        <f>'Female Inactive'!AX27*'Diabetes Epi'!$CA80</f>
        <v>0</v>
      </c>
      <c r="AY27" s="58">
        <f t="shared" si="28"/>
        <v>1.7801994035508972E-3</v>
      </c>
      <c r="AZ27" s="58">
        <f t="shared" si="28"/>
        <v>0</v>
      </c>
      <c r="BA27" s="58">
        <f t="shared" si="24"/>
        <v>1.7579548017200838E-2</v>
      </c>
    </row>
    <row r="28" spans="1:53">
      <c r="A28" s="58">
        <v>30</v>
      </c>
      <c r="B28" s="58">
        <f>'ACM Rates'!T41-(SUM(C28:H28))</f>
        <v>4.0000000000000002E-4</v>
      </c>
      <c r="C28" s="58">
        <f t="shared" si="2"/>
        <v>0</v>
      </c>
      <c r="D28" s="58">
        <f t="shared" si="3"/>
        <v>0</v>
      </c>
      <c r="E28" s="58">
        <f t="shared" si="4"/>
        <v>0</v>
      </c>
      <c r="F28" s="58">
        <f t="shared" si="5"/>
        <v>0</v>
      </c>
      <c r="G28" s="58">
        <f t="shared" si="6"/>
        <v>0</v>
      </c>
      <c r="H28" s="58">
        <f t="shared" si="7"/>
        <v>0</v>
      </c>
      <c r="I28" s="58">
        <f t="shared" si="0"/>
        <v>4.0000000000000002E-4</v>
      </c>
      <c r="J28" s="58">
        <f t="shared" si="1"/>
        <v>3.9992001066557759E-4</v>
      </c>
      <c r="K28" s="58">
        <f t="shared" si="17"/>
        <v>9970.7021400014019</v>
      </c>
      <c r="L28" s="58">
        <f t="shared" si="18"/>
        <v>3.987483306172658</v>
      </c>
      <c r="M28" s="58">
        <f t="shared" si="8"/>
        <v>9968.7083983483153</v>
      </c>
      <c r="N28" s="58">
        <f t="shared" si="9"/>
        <v>546503.57695997611</v>
      </c>
      <c r="O28" s="58">
        <f t="shared" si="10"/>
        <v>54.810942026586233</v>
      </c>
      <c r="Q28" s="58">
        <f>'Quintile Functions'!$EF36</f>
        <v>1033.4043000000004</v>
      </c>
      <c r="S28" s="58">
        <f>'Female Inactive'!S28*'MI Epi'!DH46</f>
        <v>0</v>
      </c>
      <c r="T28" s="58">
        <f>'Female Inactive'!T28*'MI Epi'!DH46</f>
        <v>0</v>
      </c>
      <c r="U28" s="58">
        <f t="shared" si="11"/>
        <v>0</v>
      </c>
      <c r="V28" s="58">
        <f t="shared" si="11"/>
        <v>0</v>
      </c>
      <c r="W28" s="58">
        <f t="shared" si="19"/>
        <v>0</v>
      </c>
      <c r="Y28" s="58">
        <f>'Female Inactive'!Y28*'Stroke Epi'!$CW54</f>
        <v>1.0596127453413411E-4</v>
      </c>
      <c r="Z28" s="58">
        <f>'Female Inactive'!Z28*'Stroke Epi'!$CW54</f>
        <v>0</v>
      </c>
      <c r="AA28" s="58">
        <f t="shared" si="12"/>
        <v>1.0595566083659858E-4</v>
      </c>
      <c r="AB28" s="58">
        <f t="shared" si="12"/>
        <v>0</v>
      </c>
      <c r="AC28" s="58">
        <f t="shared" si="20"/>
        <v>-1.0664820639128866E-3</v>
      </c>
      <c r="AE28" s="58">
        <f>'Female Inactive'!AE28*'Bowel Cancer Epi'!$CT71</f>
        <v>0</v>
      </c>
      <c r="AF28" s="58">
        <f>'Female Inactive'!AF28*'Bowel Cancer Epi'!$CT71</f>
        <v>0</v>
      </c>
      <c r="AG28" s="58">
        <f t="shared" si="25"/>
        <v>0</v>
      </c>
      <c r="AH28" s="58">
        <f t="shared" si="25"/>
        <v>0</v>
      </c>
      <c r="AI28" s="58">
        <f t="shared" si="21"/>
        <v>0</v>
      </c>
      <c r="AK28" s="58">
        <f>'Female Inactive'!AK28*'Breast Cancer Epi'!$BH69</f>
        <v>3.0390404853909432E-4</v>
      </c>
      <c r="AL28" s="58">
        <f>'Female Inactive'!AL28*'Breast Cancer Epi'!$BH69</f>
        <v>0</v>
      </c>
      <c r="AM28" s="58">
        <f t="shared" si="26"/>
        <v>3.0385787438136358E-4</v>
      </c>
      <c r="AN28" s="58">
        <f t="shared" si="26"/>
        <v>0</v>
      </c>
      <c r="AO28" s="58">
        <f t="shared" si="22"/>
        <v>5.0656791504206271E-4</v>
      </c>
      <c r="AQ28" s="58">
        <f>'Female Inactive'!AQ28*'Uterine Cancer Epi'!$AZ51</f>
        <v>0</v>
      </c>
      <c r="AR28" s="58">
        <f>'Female Inactive'!AR28*'Uterine Cancer Epi'!$AZ51</f>
        <v>0</v>
      </c>
      <c r="AS28" s="58">
        <f t="shared" si="27"/>
        <v>0</v>
      </c>
      <c r="AT28" s="58">
        <f t="shared" si="27"/>
        <v>0</v>
      </c>
      <c r="AU28" s="58">
        <f t="shared" si="23"/>
        <v>0</v>
      </c>
      <c r="AW28" s="58">
        <f>'Female Inactive'!AW28*'Diabetes Epi'!$CA81</f>
        <v>2.0039132142482896E-3</v>
      </c>
      <c r="AX28" s="58">
        <f>'Female Inactive'!AX28*'Diabetes Epi'!$CA81</f>
        <v>0</v>
      </c>
      <c r="AY28" s="58">
        <f t="shared" si="28"/>
        <v>2.0019067206665797E-3</v>
      </c>
      <c r="AZ28" s="58">
        <f t="shared" si="28"/>
        <v>0</v>
      </c>
      <c r="BA28" s="58">
        <f t="shared" si="24"/>
        <v>1.9328452319856821E-2</v>
      </c>
    </row>
    <row r="29" spans="1:53">
      <c r="A29" s="58">
        <v>31</v>
      </c>
      <c r="B29" s="58">
        <f>'ACM Rates'!T42-(SUM(C29:H29))</f>
        <v>4.0000000000000002E-4</v>
      </c>
      <c r="C29" s="58">
        <f t="shared" si="2"/>
        <v>0</v>
      </c>
      <c r="D29" s="58">
        <f t="shared" si="3"/>
        <v>0</v>
      </c>
      <c r="E29" s="58">
        <f t="shared" si="4"/>
        <v>0</v>
      </c>
      <c r="F29" s="58">
        <f t="shared" si="5"/>
        <v>0</v>
      </c>
      <c r="G29" s="58">
        <f t="shared" si="6"/>
        <v>0</v>
      </c>
      <c r="H29" s="58">
        <f t="shared" si="7"/>
        <v>0</v>
      </c>
      <c r="I29" s="58">
        <f t="shared" si="0"/>
        <v>4.0000000000000002E-4</v>
      </c>
      <c r="J29" s="58">
        <f t="shared" si="1"/>
        <v>3.9992001066557759E-4</v>
      </c>
      <c r="K29" s="58">
        <f t="shared" si="17"/>
        <v>9966.7146566952288</v>
      </c>
      <c r="L29" s="58">
        <f t="shared" si="18"/>
        <v>3.9858886318063242</v>
      </c>
      <c r="M29" s="58">
        <f t="shared" si="8"/>
        <v>9964.7217123793253</v>
      </c>
      <c r="N29" s="58">
        <f t="shared" si="9"/>
        <v>536538.85524759674</v>
      </c>
      <c r="O29" s="58">
        <f t="shared" si="10"/>
        <v>53.833070748862269</v>
      </c>
      <c r="Q29" s="58">
        <f>'Quintile Functions'!$EF37</f>
        <v>1074.6115316000007</v>
      </c>
      <c r="S29" s="58">
        <f>'Female Inactive'!S29*'MI Epi'!DH47</f>
        <v>0</v>
      </c>
      <c r="T29" s="58">
        <f>'Female Inactive'!T29*'MI Epi'!DH47</f>
        <v>0</v>
      </c>
      <c r="U29" s="58">
        <f t="shared" si="11"/>
        <v>0</v>
      </c>
      <c r="V29" s="58">
        <f t="shared" si="11"/>
        <v>0</v>
      </c>
      <c r="W29" s="58">
        <f t="shared" si="19"/>
        <v>0</v>
      </c>
      <c r="Y29" s="58">
        <f>'Female Inactive'!Y29*'Stroke Epi'!$CW55</f>
        <v>1.059443125564662E-4</v>
      </c>
      <c r="Z29" s="58">
        <f>'Female Inactive'!Z29*'Stroke Epi'!$CW55</f>
        <v>0</v>
      </c>
      <c r="AA29" s="58">
        <f t="shared" si="12"/>
        <v>1.059387006560053E-4</v>
      </c>
      <c r="AB29" s="58">
        <f t="shared" si="12"/>
        <v>0</v>
      </c>
      <c r="AC29" s="58">
        <f t="shared" si="20"/>
        <v>-9.6041340326443576E-4</v>
      </c>
      <c r="AE29" s="58">
        <f>'Female Inactive'!AE29*'Bowel Cancer Epi'!$CT72</f>
        <v>0</v>
      </c>
      <c r="AF29" s="58">
        <f>'Female Inactive'!AF29*'Bowel Cancer Epi'!$CT72</f>
        <v>0</v>
      </c>
      <c r="AG29" s="58">
        <f t="shared" si="25"/>
        <v>0</v>
      </c>
      <c r="AH29" s="58">
        <f t="shared" si="25"/>
        <v>0</v>
      </c>
      <c r="AI29" s="58">
        <f t="shared" si="21"/>
        <v>0</v>
      </c>
      <c r="AK29" s="58">
        <f>'Female Inactive'!AK29*'Breast Cancer Epi'!$BH70</f>
        <v>3.0387364361698558E-4</v>
      </c>
      <c r="AL29" s="58">
        <f>'Female Inactive'!AL29*'Breast Cancer Epi'!$BH70</f>
        <v>0</v>
      </c>
      <c r="AM29" s="58">
        <f t="shared" si="26"/>
        <v>3.0382747869761584E-4</v>
      </c>
      <c r="AN29" s="58">
        <f t="shared" si="26"/>
        <v>0</v>
      </c>
      <c r="AO29" s="58">
        <f t="shared" si="22"/>
        <v>8.1027186477353186E-4</v>
      </c>
      <c r="AQ29" s="58">
        <f>'Female Inactive'!AQ29*'Uterine Cancer Epi'!$AZ52</f>
        <v>0</v>
      </c>
      <c r="AR29" s="58">
        <f>'Female Inactive'!AR29*'Uterine Cancer Epi'!$AZ52</f>
        <v>0</v>
      </c>
      <c r="AS29" s="58">
        <f t="shared" si="27"/>
        <v>0</v>
      </c>
      <c r="AT29" s="58">
        <f t="shared" si="27"/>
        <v>0</v>
      </c>
      <c r="AU29" s="58">
        <f t="shared" si="23"/>
        <v>0</v>
      </c>
      <c r="AW29" s="58">
        <f>'Female Inactive'!AW29*'Diabetes Epi'!$CA82</f>
        <v>2.0034487432692523E-3</v>
      </c>
      <c r="AX29" s="58">
        <f>'Female Inactive'!AX29*'Diabetes Epi'!$CA82</f>
        <v>0</v>
      </c>
      <c r="AY29" s="58">
        <f t="shared" si="28"/>
        <v>2.001443179407536E-3</v>
      </c>
      <c r="AZ29" s="58">
        <f t="shared" si="28"/>
        <v>0</v>
      </c>
      <c r="BA29" s="58">
        <f t="shared" si="24"/>
        <v>2.1291665281924197E-2</v>
      </c>
    </row>
    <row r="30" spans="1:53">
      <c r="A30" s="58">
        <v>32</v>
      </c>
      <c r="B30" s="58">
        <f>'ACM Rates'!T43-(SUM(C30:H30))</f>
        <v>4.0000000000000002E-4</v>
      </c>
      <c r="C30" s="58">
        <f t="shared" si="2"/>
        <v>0</v>
      </c>
      <c r="D30" s="58">
        <f t="shared" si="3"/>
        <v>0</v>
      </c>
      <c r="E30" s="58">
        <f t="shared" si="4"/>
        <v>0</v>
      </c>
      <c r="F30" s="58">
        <f t="shared" si="5"/>
        <v>0</v>
      </c>
      <c r="G30" s="58">
        <f t="shared" si="6"/>
        <v>0</v>
      </c>
      <c r="H30" s="58">
        <f t="shared" si="7"/>
        <v>0</v>
      </c>
      <c r="I30" s="58">
        <f t="shared" si="0"/>
        <v>4.0000000000000002E-4</v>
      </c>
      <c r="J30" s="58">
        <f t="shared" si="1"/>
        <v>3.9992001066557759E-4</v>
      </c>
      <c r="K30" s="58">
        <f t="shared" si="17"/>
        <v>9962.7287680634217</v>
      </c>
      <c r="L30" s="58">
        <f t="shared" si="18"/>
        <v>3.9842945951821802</v>
      </c>
      <c r="M30" s="58">
        <f t="shared" si="8"/>
        <v>9960.7366207658306</v>
      </c>
      <c r="N30" s="58">
        <f t="shared" si="9"/>
        <v>526578.11862683075</v>
      </c>
      <c r="O30" s="58">
        <f t="shared" si="10"/>
        <v>52.854808244387065</v>
      </c>
      <c r="Q30" s="58">
        <f>'Quintile Functions'!$EF38</f>
        <v>1115.5583568000006</v>
      </c>
      <c r="S30" s="58">
        <f>'Female Inactive'!S30*'MI Epi'!DH48</f>
        <v>0</v>
      </c>
      <c r="T30" s="58">
        <f>'Female Inactive'!T30*'MI Epi'!DH48</f>
        <v>0</v>
      </c>
      <c r="U30" s="58">
        <f t="shared" si="11"/>
        <v>0</v>
      </c>
      <c r="V30" s="58">
        <f t="shared" si="11"/>
        <v>0</v>
      </c>
      <c r="W30" s="58">
        <f t="shared" si="19"/>
        <v>0</v>
      </c>
      <c r="Y30" s="58">
        <f>'Female Inactive'!Y30*'Stroke Epi'!$CW56</f>
        <v>1.0592770712223402E-4</v>
      </c>
      <c r="Z30" s="58">
        <f>'Female Inactive'!Z30*'Stroke Epi'!$CW56</f>
        <v>0</v>
      </c>
      <c r="AA30" s="58">
        <f t="shared" si="12"/>
        <v>1.059220969807928E-4</v>
      </c>
      <c r="AB30" s="58">
        <f t="shared" si="12"/>
        <v>0</v>
      </c>
      <c r="AC30" s="58">
        <f t="shared" si="20"/>
        <v>-8.5437295766039602E-4</v>
      </c>
      <c r="AE30" s="58">
        <f>'Female Inactive'!AE30*'Bowel Cancer Epi'!$CT73</f>
        <v>0</v>
      </c>
      <c r="AF30" s="58">
        <f>'Female Inactive'!AF30*'Bowel Cancer Epi'!$CT73</f>
        <v>0</v>
      </c>
      <c r="AG30" s="58">
        <f t="shared" si="25"/>
        <v>0</v>
      </c>
      <c r="AH30" s="58">
        <f t="shared" si="25"/>
        <v>0</v>
      </c>
      <c r="AI30" s="58">
        <f t="shared" si="21"/>
        <v>0</v>
      </c>
      <c r="AK30" s="58">
        <f>'Female Inactive'!AK30*'Breast Cancer Epi'!$BH71</f>
        <v>3.038459110064702E-4</v>
      </c>
      <c r="AL30" s="58">
        <f>'Female Inactive'!AL30*'Breast Cancer Epi'!$BH71</f>
        <v>0</v>
      </c>
      <c r="AM30" s="58">
        <f t="shared" si="26"/>
        <v>3.0379975451255703E-4</v>
      </c>
      <c r="AN30" s="58">
        <f t="shared" si="26"/>
        <v>0</v>
      </c>
      <c r="AO30" s="58">
        <f t="shared" si="22"/>
        <v>1.113853160613414E-3</v>
      </c>
      <c r="AQ30" s="58">
        <f>'Female Inactive'!AQ30*'Uterine Cancer Epi'!$AZ53</f>
        <v>0</v>
      </c>
      <c r="AR30" s="58">
        <f>'Female Inactive'!AR30*'Uterine Cancer Epi'!$AZ53</f>
        <v>0</v>
      </c>
      <c r="AS30" s="58">
        <f t="shared" si="27"/>
        <v>0</v>
      </c>
      <c r="AT30" s="58">
        <f t="shared" si="27"/>
        <v>0</v>
      </c>
      <c r="AU30" s="58">
        <f t="shared" si="23"/>
        <v>0</v>
      </c>
      <c r="AW30" s="58">
        <f>'Female Inactive'!AW30*'Diabetes Epi'!$CA83</f>
        <v>2.0030914290276782E-3</v>
      </c>
      <c r="AX30" s="58">
        <f>'Female Inactive'!AX30*'Diabetes Epi'!$CA83</f>
        <v>0</v>
      </c>
      <c r="AY30" s="58">
        <f t="shared" si="28"/>
        <v>2.0010865802463362E-3</v>
      </c>
      <c r="AZ30" s="58">
        <f t="shared" si="28"/>
        <v>0</v>
      </c>
      <c r="BA30" s="58">
        <f t="shared" si="24"/>
        <v>2.3250494403074997E-2</v>
      </c>
    </row>
    <row r="31" spans="1:53">
      <c r="A31" s="58">
        <v>33</v>
      </c>
      <c r="B31" s="58">
        <f>'ACM Rates'!T44-(SUM(C31:H31))</f>
        <v>4.0000000000000002E-4</v>
      </c>
      <c r="C31" s="58">
        <f t="shared" si="2"/>
        <v>0</v>
      </c>
      <c r="D31" s="58">
        <f t="shared" si="3"/>
        <v>0</v>
      </c>
      <c r="E31" s="58">
        <f t="shared" si="4"/>
        <v>0</v>
      </c>
      <c r="F31" s="58">
        <f t="shared" si="5"/>
        <v>0</v>
      </c>
      <c r="G31" s="58">
        <f t="shared" si="6"/>
        <v>0</v>
      </c>
      <c r="H31" s="58">
        <f t="shared" si="7"/>
        <v>0</v>
      </c>
      <c r="I31" s="58">
        <f t="shared" si="0"/>
        <v>4.0000000000000002E-4</v>
      </c>
      <c r="J31" s="58">
        <f t="shared" si="1"/>
        <v>3.9992001066557759E-4</v>
      </c>
      <c r="K31" s="58">
        <f t="shared" si="17"/>
        <v>9958.7444734682394</v>
      </c>
      <c r="L31" s="58">
        <f t="shared" si="18"/>
        <v>3.9827011960451801</v>
      </c>
      <c r="M31" s="58">
        <f t="shared" si="8"/>
        <v>9956.7531228702173</v>
      </c>
      <c r="N31" s="58">
        <f t="shared" si="9"/>
        <v>516621.36550396064</v>
      </c>
      <c r="O31" s="58">
        <f t="shared" si="10"/>
        <v>51.876154356638665</v>
      </c>
      <c r="Q31" s="58">
        <f>'Quintile Functions'!$EF39</f>
        <v>1155.9654912000001</v>
      </c>
      <c r="S31" s="58">
        <f>'Female Inactive'!S31*'MI Epi'!DH49</f>
        <v>0</v>
      </c>
      <c r="T31" s="58">
        <f>'Female Inactive'!T31*'MI Epi'!DH49</f>
        <v>0</v>
      </c>
      <c r="U31" s="58">
        <f t="shared" si="11"/>
        <v>0</v>
      </c>
      <c r="V31" s="58">
        <f t="shared" si="11"/>
        <v>0</v>
      </c>
      <c r="W31" s="58">
        <f t="shared" si="19"/>
        <v>0</v>
      </c>
      <c r="Y31" s="58">
        <f>'Female Inactive'!Y31*'Stroke Epi'!$CW57</f>
        <v>1.0591134612467686E-4</v>
      </c>
      <c r="Z31" s="58">
        <f>'Female Inactive'!Z31*'Stroke Epi'!$CW57</f>
        <v>0</v>
      </c>
      <c r="AA31" s="58">
        <f t="shared" si="12"/>
        <v>1.0590573771607215E-4</v>
      </c>
      <c r="AB31" s="58">
        <f t="shared" si="12"/>
        <v>0</v>
      </c>
      <c r="AC31" s="58">
        <f t="shared" si="20"/>
        <v>-7.4836036370432414E-4</v>
      </c>
      <c r="AE31" s="58">
        <f>'Female Inactive'!AE31*'Bowel Cancer Epi'!$CT74</f>
        <v>0</v>
      </c>
      <c r="AF31" s="58">
        <f>'Female Inactive'!AF31*'Bowel Cancer Epi'!$CT74</f>
        <v>0</v>
      </c>
      <c r="AG31" s="58">
        <f t="shared" si="25"/>
        <v>0</v>
      </c>
      <c r="AH31" s="58">
        <f t="shared" si="25"/>
        <v>0</v>
      </c>
      <c r="AI31" s="58">
        <f t="shared" si="21"/>
        <v>0</v>
      </c>
      <c r="AK31" s="58">
        <f>'Female Inactive'!AK31*'Breast Cancer Epi'!$BH72</f>
        <v>3.0382048624737857E-4</v>
      </c>
      <c r="AL31" s="58">
        <f>'Female Inactive'!AL31*'Breast Cancer Epi'!$BH72</f>
        <v>0</v>
      </c>
      <c r="AM31" s="58">
        <f t="shared" si="26"/>
        <v>3.0377433747719174E-4</v>
      </c>
      <c r="AN31" s="58">
        <f t="shared" si="26"/>
        <v>0</v>
      </c>
      <c r="AO31" s="58">
        <f t="shared" si="22"/>
        <v>1.4173145268092137E-3</v>
      </c>
      <c r="AQ31" s="58">
        <f>'Female Inactive'!AQ31*'Uterine Cancer Epi'!$AZ54</f>
        <v>0</v>
      </c>
      <c r="AR31" s="58">
        <f>'Female Inactive'!AR31*'Uterine Cancer Epi'!$AZ54</f>
        <v>0</v>
      </c>
      <c r="AS31" s="58">
        <f t="shared" si="27"/>
        <v>0</v>
      </c>
      <c r="AT31" s="58">
        <f t="shared" si="27"/>
        <v>0</v>
      </c>
      <c r="AU31" s="58">
        <f t="shared" si="23"/>
        <v>0</v>
      </c>
      <c r="AW31" s="58">
        <f>'Female Inactive'!AW31*'Diabetes Epi'!$CA84</f>
        <v>2.0028165145172245E-3</v>
      </c>
      <c r="AX31" s="58">
        <f>'Female Inactive'!AX31*'Diabetes Epi'!$CA84</f>
        <v>0</v>
      </c>
      <c r="AY31" s="58">
        <f t="shared" si="28"/>
        <v>2.0008122158259312E-3</v>
      </c>
      <c r="AZ31" s="58">
        <f t="shared" si="28"/>
        <v>0</v>
      </c>
      <c r="BA31" s="58">
        <f t="shared" si="24"/>
        <v>2.5205054730987247E-2</v>
      </c>
    </row>
    <row r="32" spans="1:53">
      <c r="A32" s="58">
        <v>34</v>
      </c>
      <c r="B32" s="58">
        <f>'ACM Rates'!T45-(SUM(C32:H32))</f>
        <v>4.0000000000000002E-4</v>
      </c>
      <c r="C32" s="58">
        <f t="shared" si="2"/>
        <v>0</v>
      </c>
      <c r="D32" s="58">
        <f t="shared" si="3"/>
        <v>0</v>
      </c>
      <c r="E32" s="58">
        <f t="shared" si="4"/>
        <v>0</v>
      </c>
      <c r="F32" s="58">
        <f t="shared" si="5"/>
        <v>0</v>
      </c>
      <c r="G32" s="58">
        <f t="shared" si="6"/>
        <v>0</v>
      </c>
      <c r="H32" s="58">
        <f t="shared" si="7"/>
        <v>0</v>
      </c>
      <c r="I32" s="58">
        <f t="shared" si="0"/>
        <v>4.0000000000000002E-4</v>
      </c>
      <c r="J32" s="58">
        <f t="shared" si="1"/>
        <v>3.9992001066557759E-4</v>
      </c>
      <c r="K32" s="58">
        <f t="shared" si="17"/>
        <v>9954.7617722721934</v>
      </c>
      <c r="L32" s="58">
        <f t="shared" si="18"/>
        <v>3.9811084341403795</v>
      </c>
      <c r="M32" s="58">
        <f t="shared" si="8"/>
        <v>9952.7712180551243</v>
      </c>
      <c r="N32" s="58">
        <f t="shared" si="9"/>
        <v>506668.59428590559</v>
      </c>
      <c r="O32" s="58">
        <f t="shared" si="10"/>
        <v>50.897108929032413</v>
      </c>
      <c r="Q32" s="58">
        <f>'Quintile Functions'!$EF40</f>
        <v>1195.5536504000002</v>
      </c>
      <c r="S32" s="58">
        <f>'Female Inactive'!S32*'MI Epi'!DH50</f>
        <v>0</v>
      </c>
      <c r="T32" s="58">
        <f>'Female Inactive'!T32*'MI Epi'!DH50</f>
        <v>0</v>
      </c>
      <c r="U32" s="58">
        <f t="shared" si="11"/>
        <v>0</v>
      </c>
      <c r="V32" s="58">
        <f t="shared" si="11"/>
        <v>0</v>
      </c>
      <c r="W32" s="58">
        <f t="shared" si="19"/>
        <v>0</v>
      </c>
      <c r="Y32" s="58">
        <f>'Female Inactive'!Y32*'Stroke Epi'!$CW58</f>
        <v>1.0589516159749979E-4</v>
      </c>
      <c r="Z32" s="58">
        <f>'Female Inactive'!Z32*'Stroke Epi'!$CW58</f>
        <v>0</v>
      </c>
      <c r="AA32" s="58">
        <f t="shared" si="12"/>
        <v>1.0588955490276053E-4</v>
      </c>
      <c r="AB32" s="58">
        <f t="shared" si="12"/>
        <v>0</v>
      </c>
      <c r="AC32" s="58">
        <f t="shared" si="20"/>
        <v>-6.4237537033185637E-4</v>
      </c>
      <c r="AE32" s="58">
        <f>'Female Inactive'!AE32*'Bowel Cancer Epi'!$CT75</f>
        <v>0</v>
      </c>
      <c r="AF32" s="58">
        <f>'Female Inactive'!AF32*'Bowel Cancer Epi'!$CT75</f>
        <v>0</v>
      </c>
      <c r="AG32" s="58">
        <f t="shared" si="25"/>
        <v>0</v>
      </c>
      <c r="AH32" s="58">
        <f t="shared" si="25"/>
        <v>0</v>
      </c>
      <c r="AI32" s="58">
        <f t="shared" si="21"/>
        <v>0</v>
      </c>
      <c r="AK32" s="58">
        <f>'Female Inactive'!AK32*'Breast Cancer Epi'!$BH73</f>
        <v>3.0379702961893108E-4</v>
      </c>
      <c r="AL32" s="58">
        <f>'Female Inactive'!AL32*'Breast Cancer Epi'!$BH73</f>
        <v>0</v>
      </c>
      <c r="AM32" s="58">
        <f t="shared" si="26"/>
        <v>3.0375088797396366E-4</v>
      </c>
      <c r="AN32" s="58">
        <f t="shared" si="26"/>
        <v>0</v>
      </c>
      <c r="AO32" s="58">
        <f t="shared" si="22"/>
        <v>1.7206583205050272E-3</v>
      </c>
      <c r="AQ32" s="58">
        <f>'Female Inactive'!AQ32*'Uterine Cancer Epi'!$AZ55</f>
        <v>0</v>
      </c>
      <c r="AR32" s="58">
        <f>'Female Inactive'!AR32*'Uterine Cancer Epi'!$AZ55</f>
        <v>0</v>
      </c>
      <c r="AS32" s="58">
        <f t="shared" si="27"/>
        <v>0</v>
      </c>
      <c r="AT32" s="58">
        <f t="shared" si="27"/>
        <v>0</v>
      </c>
      <c r="AU32" s="58">
        <f t="shared" si="23"/>
        <v>0</v>
      </c>
      <c r="AW32" s="58">
        <f>'Female Inactive'!AW32*'Diabetes Epi'!$CA85</f>
        <v>2.0026006112708779E-3</v>
      </c>
      <c r="AX32" s="58">
        <f>'Female Inactive'!AX32*'Diabetes Epi'!$CA85</f>
        <v>0</v>
      </c>
      <c r="AY32" s="58">
        <f t="shared" si="28"/>
        <v>2.00059674453823E-3</v>
      </c>
      <c r="AZ32" s="58">
        <f t="shared" si="28"/>
        <v>0</v>
      </c>
      <c r="BA32" s="58">
        <f t="shared" si="24"/>
        <v>2.7155436365406859E-2</v>
      </c>
    </row>
    <row r="33" spans="1:53">
      <c r="A33" s="58">
        <v>35</v>
      </c>
      <c r="B33" s="58">
        <f>'ACM Rates'!T46-(SUM(C33:H33))</f>
        <v>5.9412087567633099E-4</v>
      </c>
      <c r="C33" s="58">
        <f t="shared" si="2"/>
        <v>0</v>
      </c>
      <c r="D33" s="58">
        <f t="shared" si="3"/>
        <v>1.0587912432366895E-4</v>
      </c>
      <c r="E33" s="58">
        <f t="shared" si="4"/>
        <v>0</v>
      </c>
      <c r="F33" s="58">
        <f t="shared" si="5"/>
        <v>0</v>
      </c>
      <c r="G33" s="58">
        <f t="shared" si="6"/>
        <v>0</v>
      </c>
      <c r="H33" s="58">
        <f t="shared" si="7"/>
        <v>0</v>
      </c>
      <c r="I33" s="58">
        <f t="shared" si="0"/>
        <v>6.9999999999999988E-4</v>
      </c>
      <c r="J33" s="58">
        <f t="shared" si="1"/>
        <v>5.9394442081572851E-4</v>
      </c>
      <c r="K33" s="58">
        <f t="shared" si="17"/>
        <v>9950.7806638380534</v>
      </c>
      <c r="L33" s="58">
        <f t="shared" si="18"/>
        <v>5.9102106580476432</v>
      </c>
      <c r="M33" s="58">
        <f t="shared" si="8"/>
        <v>9947.8255585090301</v>
      </c>
      <c r="N33" s="58">
        <f t="shared" si="9"/>
        <v>496720.76872739661</v>
      </c>
      <c r="O33" s="58">
        <f t="shared" si="10"/>
        <v>49.91776881712611</v>
      </c>
      <c r="Q33" s="58">
        <f>'Quintile Functions'!$EF41</f>
        <v>1234.0435499999999</v>
      </c>
      <c r="S33" s="58">
        <f>'Female Inactive'!S33*'MI Epi'!DH51</f>
        <v>0</v>
      </c>
      <c r="T33" s="58">
        <f>'Female Inactive'!T33*'MI Epi'!DH51</f>
        <v>0</v>
      </c>
      <c r="U33" s="58">
        <f t="shared" si="11"/>
        <v>0</v>
      </c>
      <c r="V33" s="58">
        <f t="shared" si="11"/>
        <v>0</v>
      </c>
      <c r="W33" s="58">
        <f t="shared" si="19"/>
        <v>0</v>
      </c>
      <c r="Y33" s="58">
        <f>'Female Inactive'!Y33*'Stroke Epi'!$CW59</f>
        <v>2.117582486473379E-4</v>
      </c>
      <c r="Z33" s="58">
        <f>'Female Inactive'!Z33*'Stroke Epi'!$CW59</f>
        <v>1.0587912432366895E-4</v>
      </c>
      <c r="AA33" s="58">
        <f t="shared" si="12"/>
        <v>2.1173582945188674E-4</v>
      </c>
      <c r="AB33" s="58">
        <f t="shared" si="12"/>
        <v>1.058735193270044E-4</v>
      </c>
      <c r="AC33" s="58">
        <f t="shared" si="20"/>
        <v>-5.3641779458705086E-4</v>
      </c>
      <c r="AE33" s="58">
        <f>'Female Inactive'!AE33*'Bowel Cancer Epi'!$CT76</f>
        <v>0</v>
      </c>
      <c r="AF33" s="58">
        <f>'Female Inactive'!AF33*'Bowel Cancer Epi'!$CT76</f>
        <v>0</v>
      </c>
      <c r="AG33" s="58">
        <f t="shared" si="25"/>
        <v>0</v>
      </c>
      <c r="AH33" s="58">
        <f t="shared" si="25"/>
        <v>0</v>
      </c>
      <c r="AI33" s="58">
        <f t="shared" si="21"/>
        <v>0</v>
      </c>
      <c r="AK33" s="58">
        <f>'Female Inactive'!AK33*'Breast Cancer Epi'!$BH74</f>
        <v>7.0880890388038949E-4</v>
      </c>
      <c r="AL33" s="58">
        <f>'Female Inactive'!AL33*'Breast Cancer Epi'!$BH74</f>
        <v>0</v>
      </c>
      <c r="AM33" s="58">
        <f t="shared" si="26"/>
        <v>7.085577581908975E-4</v>
      </c>
      <c r="AN33" s="58">
        <f t="shared" si="26"/>
        <v>0</v>
      </c>
      <c r="AO33" s="58">
        <f t="shared" si="22"/>
        <v>2.0238865569862374E-3</v>
      </c>
      <c r="AQ33" s="58">
        <f>'Female Inactive'!AQ33*'Uterine Cancer Epi'!$AZ56</f>
        <v>0</v>
      </c>
      <c r="AR33" s="58">
        <f>'Female Inactive'!AR33*'Uterine Cancer Epi'!$AZ56</f>
        <v>0</v>
      </c>
      <c r="AS33" s="58">
        <f t="shared" si="27"/>
        <v>0</v>
      </c>
      <c r="AT33" s="58">
        <f t="shared" si="27"/>
        <v>0</v>
      </c>
      <c r="AU33" s="58">
        <f t="shared" si="23"/>
        <v>0</v>
      </c>
      <c r="AW33" s="58">
        <f>'Female Inactive'!AW33*'Diabetes Epi'!$CA86</f>
        <v>2.4474055638068863E-3</v>
      </c>
      <c r="AX33" s="58">
        <f>'Female Inactive'!AX33*'Diabetes Epi'!$CA86</f>
        <v>0</v>
      </c>
      <c r="AY33" s="58">
        <f t="shared" si="28"/>
        <v>2.4444131085583631E-3</v>
      </c>
      <c r="AZ33" s="58">
        <f t="shared" si="28"/>
        <v>0</v>
      </c>
      <c r="BA33" s="58">
        <f t="shared" si="24"/>
        <v>2.9101706032355942E-2</v>
      </c>
    </row>
    <row r="34" spans="1:53">
      <c r="A34" s="58">
        <v>36</v>
      </c>
      <c r="B34" s="58">
        <f>'ACM Rates'!T47-(SUM(C34:H34))</f>
        <v>5.9413710652674067E-4</v>
      </c>
      <c r="C34" s="58">
        <f t="shared" si="2"/>
        <v>0</v>
      </c>
      <c r="D34" s="58">
        <f t="shared" si="3"/>
        <v>1.0586289347325932E-4</v>
      </c>
      <c r="E34" s="58">
        <f t="shared" si="4"/>
        <v>0</v>
      </c>
      <c r="F34" s="58">
        <f t="shared" si="5"/>
        <v>0</v>
      </c>
      <c r="G34" s="58">
        <f t="shared" si="6"/>
        <v>0</v>
      </c>
      <c r="H34" s="58">
        <f t="shared" si="7"/>
        <v>0</v>
      </c>
      <c r="I34" s="58">
        <f t="shared" si="0"/>
        <v>6.9999999999999999E-4</v>
      </c>
      <c r="J34" s="58">
        <f t="shared" si="1"/>
        <v>5.9396064202588139E-4</v>
      </c>
      <c r="K34" s="58">
        <f t="shared" si="17"/>
        <v>9944.8704531800049</v>
      </c>
      <c r="L34" s="58">
        <f t="shared" si="18"/>
        <v>5.9068616392350135</v>
      </c>
      <c r="M34" s="58">
        <f t="shared" si="8"/>
        <v>9941.9170223603869</v>
      </c>
      <c r="N34" s="58">
        <f t="shared" si="9"/>
        <v>486778.85170503618</v>
      </c>
      <c r="O34" s="58">
        <f t="shared" si="10"/>
        <v>48.947731797690956</v>
      </c>
      <c r="Q34" s="58">
        <f>'Quintile Functions'!$EF42</f>
        <v>1271.155905600001</v>
      </c>
      <c r="S34" s="58">
        <f>'Female Inactive'!S34*'MI Epi'!DH52</f>
        <v>0</v>
      </c>
      <c r="T34" s="58">
        <f>'Female Inactive'!T34*'MI Epi'!DH52</f>
        <v>0</v>
      </c>
      <c r="U34" s="58">
        <f t="shared" si="11"/>
        <v>0</v>
      </c>
      <c r="V34" s="58">
        <f t="shared" si="11"/>
        <v>0</v>
      </c>
      <c r="W34" s="58">
        <f t="shared" si="19"/>
        <v>0</v>
      </c>
      <c r="Y34" s="58">
        <f>'Female Inactive'!Y34*'Stroke Epi'!$CW60</f>
        <v>2.1172578694651865E-4</v>
      </c>
      <c r="Z34" s="58">
        <f>'Female Inactive'!Z34*'Stroke Epi'!$CW60</f>
        <v>1.0586289347325932E-4</v>
      </c>
      <c r="AA34" s="58">
        <f t="shared" si="12"/>
        <v>2.1170337462383948E-4</v>
      </c>
      <c r="AB34" s="58">
        <f t="shared" si="12"/>
        <v>1.0585729019485512E-4</v>
      </c>
      <c r="AC34" s="58">
        <f t="shared" si="20"/>
        <v>-4.3048748282033131E-4</v>
      </c>
      <c r="AE34" s="58">
        <f>'Female Inactive'!AE34*'Bowel Cancer Epi'!$CT77</f>
        <v>0</v>
      </c>
      <c r="AF34" s="58">
        <f>'Female Inactive'!AF34*'Bowel Cancer Epi'!$CT77</f>
        <v>0</v>
      </c>
      <c r="AG34" s="58">
        <f t="shared" si="25"/>
        <v>0</v>
      </c>
      <c r="AH34" s="58">
        <f t="shared" si="25"/>
        <v>0</v>
      </c>
      <c r="AI34" s="58">
        <f t="shared" si="21"/>
        <v>0</v>
      </c>
      <c r="AK34" s="58">
        <f>'Female Inactive'!AK34*'Breast Cancer Epi'!$BH75</f>
        <v>7.0876091476682198E-4</v>
      </c>
      <c r="AL34" s="58">
        <f>'Female Inactive'!AL34*'Breast Cancer Epi'!$BH75</f>
        <v>0</v>
      </c>
      <c r="AM34" s="58">
        <f t="shared" si="26"/>
        <v>7.0850980307923805E-4</v>
      </c>
      <c r="AN34" s="58">
        <f t="shared" si="26"/>
        <v>0</v>
      </c>
      <c r="AO34" s="58">
        <f t="shared" si="22"/>
        <v>2.731010274655484E-3</v>
      </c>
      <c r="AQ34" s="58">
        <f>'Female Inactive'!AQ34*'Uterine Cancer Epi'!$AZ57</f>
        <v>0</v>
      </c>
      <c r="AR34" s="58">
        <f>'Female Inactive'!AR34*'Uterine Cancer Epi'!$AZ57</f>
        <v>0</v>
      </c>
      <c r="AS34" s="58">
        <f t="shared" si="27"/>
        <v>0</v>
      </c>
      <c r="AT34" s="58">
        <f t="shared" si="27"/>
        <v>0</v>
      </c>
      <c r="AU34" s="58">
        <f t="shared" si="23"/>
        <v>0</v>
      </c>
      <c r="AW34" s="58">
        <f>'Female Inactive'!AW34*'Diabetes Epi'!$CA87</f>
        <v>2.4471974772516318E-3</v>
      </c>
      <c r="AX34" s="58">
        <f>'Female Inactive'!AX34*'Diabetes Epi'!$CA87</f>
        <v>0</v>
      </c>
      <c r="AY34" s="58">
        <f t="shared" si="28"/>
        <v>2.4442055306309607E-3</v>
      </c>
      <c r="AZ34" s="58">
        <f t="shared" si="28"/>
        <v>0</v>
      </c>
      <c r="BA34" s="58">
        <f t="shared" si="24"/>
        <v>3.14749825492074E-2</v>
      </c>
    </row>
    <row r="35" spans="1:53">
      <c r="A35" s="58">
        <v>37</v>
      </c>
      <c r="B35" s="58">
        <f>'ACM Rates'!T48-(SUM(C35:H35))</f>
        <v>5.9415314367937389E-4</v>
      </c>
      <c r="C35" s="58">
        <f t="shared" si="2"/>
        <v>0</v>
      </c>
      <c r="D35" s="58">
        <f t="shared" si="3"/>
        <v>1.0584685632062609E-4</v>
      </c>
      <c r="E35" s="58">
        <f t="shared" si="4"/>
        <v>0</v>
      </c>
      <c r="F35" s="58">
        <f t="shared" si="5"/>
        <v>0</v>
      </c>
      <c r="G35" s="58">
        <f t="shared" si="6"/>
        <v>0</v>
      </c>
      <c r="H35" s="58">
        <f t="shared" si="7"/>
        <v>0</v>
      </c>
      <c r="I35" s="58">
        <f t="shared" si="0"/>
        <v>6.9999999999999999E-4</v>
      </c>
      <c r="J35" s="58">
        <f t="shared" si="1"/>
        <v>5.9397666965288476E-4</v>
      </c>
      <c r="K35" s="58">
        <f t="shared" si="17"/>
        <v>9938.9635915407707</v>
      </c>
      <c r="L35" s="58">
        <f t="shared" si="18"/>
        <v>5.9035124939046613</v>
      </c>
      <c r="M35" s="58">
        <f t="shared" si="8"/>
        <v>9936.0118352938189</v>
      </c>
      <c r="N35" s="58">
        <f t="shared" si="9"/>
        <v>476842.83986974234</v>
      </c>
      <c r="O35" s="58">
        <f t="shared" si="10"/>
        <v>47.977119090726099</v>
      </c>
      <c r="Q35" s="58">
        <f>'Quintile Functions'!$EF43</f>
        <v>1306.6114328000012</v>
      </c>
      <c r="S35" s="58">
        <f>'Female Inactive'!S35*'MI Epi'!DH53</f>
        <v>0</v>
      </c>
      <c r="T35" s="58">
        <f>'Female Inactive'!T35*'MI Epi'!DH53</f>
        <v>0</v>
      </c>
      <c r="U35" s="58">
        <f t="shared" si="11"/>
        <v>0</v>
      </c>
      <c r="V35" s="58">
        <f t="shared" si="11"/>
        <v>0</v>
      </c>
      <c r="W35" s="58">
        <f t="shared" si="19"/>
        <v>0</v>
      </c>
      <c r="Y35" s="58">
        <f>'Female Inactive'!Y35*'Stroke Epi'!$CW61</f>
        <v>2.1169371264125218E-4</v>
      </c>
      <c r="Z35" s="58">
        <f>'Female Inactive'!Z35*'Stroke Epi'!$CW61</f>
        <v>1.0584685632062609E-4</v>
      </c>
      <c r="AA35" s="58">
        <f t="shared" si="12"/>
        <v>2.1167130710830762E-4</v>
      </c>
      <c r="AB35" s="58">
        <f t="shared" si="12"/>
        <v>1.0584125473978023E-4</v>
      </c>
      <c r="AC35" s="58">
        <f t="shared" si="20"/>
        <v>-3.2458462238706533E-4</v>
      </c>
      <c r="AE35" s="58">
        <f>'Female Inactive'!AE35*'Bowel Cancer Epi'!$CT78</f>
        <v>0</v>
      </c>
      <c r="AF35" s="58">
        <f>'Female Inactive'!AF35*'Bowel Cancer Epi'!$CT78</f>
        <v>0</v>
      </c>
      <c r="AG35" s="58">
        <f t="shared" si="25"/>
        <v>0</v>
      </c>
      <c r="AH35" s="58">
        <f t="shared" si="25"/>
        <v>0</v>
      </c>
      <c r="AI35" s="58">
        <f t="shared" si="21"/>
        <v>0</v>
      </c>
      <c r="AK35" s="58">
        <f>'Female Inactive'!AK35*'Breast Cancer Epi'!$BH76</f>
        <v>7.0871579399142215E-4</v>
      </c>
      <c r="AL35" s="58">
        <f>'Female Inactive'!AL35*'Breast Cancer Epi'!$BH76</f>
        <v>0</v>
      </c>
      <c r="AM35" s="58">
        <f t="shared" si="26"/>
        <v>7.0846471427132851E-4</v>
      </c>
      <c r="AN35" s="58">
        <f t="shared" si="26"/>
        <v>0</v>
      </c>
      <c r="AO35" s="58">
        <f t="shared" si="22"/>
        <v>3.4375851301828185E-3</v>
      </c>
      <c r="AQ35" s="58">
        <f>'Female Inactive'!AQ35*'Uterine Cancer Epi'!$AZ58</f>
        <v>0</v>
      </c>
      <c r="AR35" s="58">
        <f>'Female Inactive'!AR35*'Uterine Cancer Epi'!$AZ58</f>
        <v>0</v>
      </c>
      <c r="AS35" s="58">
        <f t="shared" si="27"/>
        <v>0</v>
      </c>
      <c r="AT35" s="58">
        <f t="shared" si="27"/>
        <v>0</v>
      </c>
      <c r="AU35" s="58">
        <f t="shared" si="23"/>
        <v>0</v>
      </c>
      <c r="AW35" s="58">
        <f>'Female Inactive'!AW35*'Diabetes Epi'!$CA88</f>
        <v>2.4469948394622082E-3</v>
      </c>
      <c r="AX35" s="58">
        <f>'Female Inactive'!AX35*'Diabetes Epi'!$CA88</f>
        <v>0</v>
      </c>
      <c r="AY35" s="58">
        <f t="shared" si="28"/>
        <v>2.4440033881095724E-3</v>
      </c>
      <c r="AZ35" s="58">
        <f t="shared" si="28"/>
        <v>0</v>
      </c>
      <c r="BA35" s="58">
        <f t="shared" si="24"/>
        <v>3.3842256753415074E-2</v>
      </c>
    </row>
    <row r="36" spans="1:53">
      <c r="A36" s="58">
        <v>38</v>
      </c>
      <c r="B36" s="58">
        <f>'ACM Rates'!T49-(SUM(C36:H36))</f>
        <v>5.9416891506430434E-4</v>
      </c>
      <c r="C36" s="58">
        <f t="shared" si="2"/>
        <v>0</v>
      </c>
      <c r="D36" s="58">
        <f t="shared" si="3"/>
        <v>1.0583108493569564E-4</v>
      </c>
      <c r="E36" s="58">
        <f t="shared" si="4"/>
        <v>0</v>
      </c>
      <c r="F36" s="58">
        <f t="shared" si="5"/>
        <v>0</v>
      </c>
      <c r="G36" s="58">
        <f t="shared" si="6"/>
        <v>0</v>
      </c>
      <c r="H36" s="58">
        <f t="shared" si="7"/>
        <v>0</v>
      </c>
      <c r="I36" s="58">
        <f t="shared" si="0"/>
        <v>6.9999999999999999E-4</v>
      </c>
      <c r="J36" s="58">
        <f t="shared" si="1"/>
        <v>5.9399243166990967E-4</v>
      </c>
      <c r="K36" s="58">
        <f t="shared" si="17"/>
        <v>9933.0600790468652</v>
      </c>
      <c r="L36" s="58">
        <f t="shared" si="18"/>
        <v>5.9001625102763526</v>
      </c>
      <c r="M36" s="58">
        <f t="shared" si="8"/>
        <v>9930.1099977917274</v>
      </c>
      <c r="N36" s="58">
        <f t="shared" si="9"/>
        <v>466912.72987195052</v>
      </c>
      <c r="O36" s="58">
        <f t="shared" si="10"/>
        <v>47.005930313144091</v>
      </c>
      <c r="Q36" s="58">
        <f>'Quintile Functions'!$EF44</f>
        <v>1340.1308472000005</v>
      </c>
      <c r="S36" s="58">
        <f>'Female Inactive'!S36*'MI Epi'!DH54</f>
        <v>0</v>
      </c>
      <c r="T36" s="58">
        <f>'Female Inactive'!T36*'MI Epi'!DH54</f>
        <v>0</v>
      </c>
      <c r="U36" s="58">
        <f t="shared" si="11"/>
        <v>0</v>
      </c>
      <c r="V36" s="58">
        <f t="shared" si="11"/>
        <v>0</v>
      </c>
      <c r="W36" s="58">
        <f t="shared" si="19"/>
        <v>0</v>
      </c>
      <c r="Y36" s="58">
        <f>'Female Inactive'!Y36*'Stroke Epi'!$CW62</f>
        <v>2.1166216987139128E-4</v>
      </c>
      <c r="Z36" s="58">
        <f>'Female Inactive'!Z36*'Stroke Epi'!$CW62</f>
        <v>1.0583108493569564E-4</v>
      </c>
      <c r="AA36" s="58">
        <f t="shared" si="12"/>
        <v>2.1163977101468223E-4</v>
      </c>
      <c r="AB36" s="58">
        <f t="shared" si="12"/>
        <v>1.0582548502402478E-4</v>
      </c>
      <c r="AC36" s="58">
        <f t="shared" si="20"/>
        <v>-2.1870901320363039E-4</v>
      </c>
      <c r="AE36" s="58">
        <f>'Female Inactive'!AE36*'Bowel Cancer Epi'!$CT79</f>
        <v>0</v>
      </c>
      <c r="AF36" s="58">
        <f>'Female Inactive'!AF36*'Bowel Cancer Epi'!$CT79</f>
        <v>0</v>
      </c>
      <c r="AG36" s="58">
        <f t="shared" si="25"/>
        <v>0</v>
      </c>
      <c r="AH36" s="58">
        <f t="shared" si="25"/>
        <v>0</v>
      </c>
      <c r="AI36" s="58">
        <f t="shared" si="21"/>
        <v>0</v>
      </c>
      <c r="AK36" s="58">
        <f>'Female Inactive'!AK36*'Breast Cancer Epi'!$BH77</f>
        <v>7.0867319387954062E-4</v>
      </c>
      <c r="AL36" s="58">
        <f>'Female Inactive'!AL36*'Breast Cancer Epi'!$BH77</f>
        <v>0</v>
      </c>
      <c r="AM36" s="58">
        <f t="shared" si="26"/>
        <v>7.0842214433919359E-4</v>
      </c>
      <c r="AN36" s="58">
        <f t="shared" si="26"/>
        <v>0</v>
      </c>
      <c r="AO36" s="58">
        <f t="shared" si="22"/>
        <v>4.1436144366871087E-3</v>
      </c>
      <c r="AQ36" s="58">
        <f>'Female Inactive'!AQ36*'Uterine Cancer Epi'!$AZ59</f>
        <v>0</v>
      </c>
      <c r="AR36" s="58">
        <f>'Female Inactive'!AR36*'Uterine Cancer Epi'!$AZ59</f>
        <v>0</v>
      </c>
      <c r="AS36" s="58">
        <f t="shared" si="27"/>
        <v>0</v>
      </c>
      <c r="AT36" s="58">
        <f t="shared" si="27"/>
        <v>0</v>
      </c>
      <c r="AU36" s="58">
        <f t="shared" si="23"/>
        <v>0</v>
      </c>
      <c r="AW36" s="58">
        <f>'Female Inactive'!AW36*'Diabetes Epi'!$CA89</f>
        <v>2.4467822322663249E-3</v>
      </c>
      <c r="AX36" s="58">
        <f>'Female Inactive'!AX36*'Diabetes Epi'!$CA89</f>
        <v>0</v>
      </c>
      <c r="AY36" s="58">
        <f t="shared" si="28"/>
        <v>2.4437913005037615E-3</v>
      </c>
      <c r="AZ36" s="58">
        <f t="shared" si="28"/>
        <v>0</v>
      </c>
      <c r="BA36" s="58">
        <f t="shared" si="24"/>
        <v>3.6203549551358023E-2</v>
      </c>
    </row>
    <row r="37" spans="1:53">
      <c r="A37" s="58">
        <v>39</v>
      </c>
      <c r="B37" s="58">
        <f>'ACM Rates'!T50-(SUM(C37:H37))</f>
        <v>5.941843147842322E-4</v>
      </c>
      <c r="C37" s="58">
        <f t="shared" si="2"/>
        <v>0</v>
      </c>
      <c r="D37" s="58">
        <f t="shared" si="3"/>
        <v>1.0581568521576778E-4</v>
      </c>
      <c r="E37" s="58">
        <f t="shared" si="4"/>
        <v>0</v>
      </c>
      <c r="F37" s="58">
        <f t="shared" si="5"/>
        <v>0</v>
      </c>
      <c r="G37" s="58">
        <f t="shared" si="6"/>
        <v>0</v>
      </c>
      <c r="H37" s="58">
        <f t="shared" si="7"/>
        <v>0</v>
      </c>
      <c r="I37" s="58">
        <f t="shared" si="0"/>
        <v>6.9999999999999999E-4</v>
      </c>
      <c r="J37" s="58">
        <f t="shared" si="1"/>
        <v>5.9400782224239279E-4</v>
      </c>
      <c r="K37" s="58">
        <f t="shared" si="17"/>
        <v>9927.1599165365897</v>
      </c>
      <c r="L37" s="58">
        <f t="shared" si="18"/>
        <v>5.8968106430738736</v>
      </c>
      <c r="M37" s="58">
        <f t="shared" si="8"/>
        <v>9924.2115112150532</v>
      </c>
      <c r="N37" s="58">
        <f t="shared" si="9"/>
        <v>456988.51836073556</v>
      </c>
      <c r="O37" s="58">
        <f t="shared" si="10"/>
        <v>46.034165078723824</v>
      </c>
      <c r="Q37" s="58">
        <f>'Quintile Functions'!$EF45</f>
        <v>1371.4348644000011</v>
      </c>
      <c r="S37" s="58">
        <f>'Female Inactive'!S37*'MI Epi'!DH55</f>
        <v>0</v>
      </c>
      <c r="T37" s="58">
        <f>'Female Inactive'!T37*'MI Epi'!DH55</f>
        <v>0</v>
      </c>
      <c r="U37" s="58">
        <f t="shared" si="11"/>
        <v>0</v>
      </c>
      <c r="V37" s="58">
        <f t="shared" si="11"/>
        <v>0</v>
      </c>
      <c r="W37" s="58">
        <f t="shared" si="19"/>
        <v>0</v>
      </c>
      <c r="Y37" s="58">
        <f>'Female Inactive'!Y37*'Stroke Epi'!$CW63</f>
        <v>2.1163137043153556E-4</v>
      </c>
      <c r="Z37" s="58">
        <f>'Female Inactive'!Z37*'Stroke Epi'!$CW63</f>
        <v>1.0581568521576778E-4</v>
      </c>
      <c r="AA37" s="58">
        <f t="shared" si="12"/>
        <v>2.1160897809269219E-4</v>
      </c>
      <c r="AB37" s="58">
        <f t="shared" si="12"/>
        <v>1.0581008693366645E-4</v>
      </c>
      <c r="AC37" s="58">
        <f t="shared" si="20"/>
        <v>-1.1286038319229104E-4</v>
      </c>
      <c r="AE37" s="58">
        <f>'Female Inactive'!AE37*'Bowel Cancer Epi'!$CT80</f>
        <v>0</v>
      </c>
      <c r="AF37" s="58">
        <f>'Female Inactive'!AF37*'Bowel Cancer Epi'!$CT80</f>
        <v>0</v>
      </c>
      <c r="AG37" s="58">
        <f t="shared" si="25"/>
        <v>0</v>
      </c>
      <c r="AH37" s="58">
        <f t="shared" si="25"/>
        <v>0</v>
      </c>
      <c r="AI37" s="58">
        <f t="shared" si="21"/>
        <v>0</v>
      </c>
      <c r="AK37" s="58">
        <f>'Female Inactive'!AK37*'Breast Cancer Epi'!$BH78</f>
        <v>7.0863286357706018E-4</v>
      </c>
      <c r="AL37" s="58">
        <f>'Female Inactive'!AL37*'Breast Cancer Epi'!$BH78</f>
        <v>0</v>
      </c>
      <c r="AM37" s="58">
        <f t="shared" si="26"/>
        <v>7.0838184260679782E-4</v>
      </c>
      <c r="AN37" s="58">
        <f t="shared" si="26"/>
        <v>0</v>
      </c>
      <c r="AO37" s="58">
        <f t="shared" si="22"/>
        <v>4.8491011528017493E-3</v>
      </c>
      <c r="AQ37" s="58">
        <f>'Female Inactive'!AQ37*'Uterine Cancer Epi'!$AZ60</f>
        <v>0</v>
      </c>
      <c r="AR37" s="58">
        <f>'Female Inactive'!AR37*'Uterine Cancer Epi'!$AZ60</f>
        <v>0</v>
      </c>
      <c r="AS37" s="58">
        <f t="shared" si="27"/>
        <v>0</v>
      </c>
      <c r="AT37" s="58">
        <f t="shared" si="27"/>
        <v>0</v>
      </c>
      <c r="AU37" s="58">
        <f t="shared" si="23"/>
        <v>0</v>
      </c>
      <c r="AW37" s="58">
        <f>'Female Inactive'!AW37*'Diabetes Epi'!$CA90</f>
        <v>2.4465471459649722E-3</v>
      </c>
      <c r="AX37" s="58">
        <f>'Female Inactive'!AX37*'Diabetes Epi'!$CA90</f>
        <v>0</v>
      </c>
      <c r="AY37" s="58">
        <f t="shared" si="28"/>
        <v>2.4435567886766929E-3</v>
      </c>
      <c r="AZ37" s="58">
        <f t="shared" si="28"/>
        <v>0</v>
      </c>
      <c r="BA37" s="58">
        <f t="shared" si="24"/>
        <v>3.8558866932420818E-2</v>
      </c>
    </row>
    <row r="38" spans="1:53">
      <c r="A38" s="58">
        <v>40</v>
      </c>
      <c r="B38" s="58">
        <f>'ACM Rates'!T51-(SUM(C38:H38))</f>
        <v>7.9297139485051443E-4</v>
      </c>
      <c r="C38" s="58">
        <f t="shared" si="2"/>
        <v>0</v>
      </c>
      <c r="D38" s="58">
        <f t="shared" si="3"/>
        <v>1.0580079993469289E-4</v>
      </c>
      <c r="E38" s="58">
        <f t="shared" si="4"/>
        <v>0</v>
      </c>
      <c r="F38" s="58">
        <f t="shared" si="5"/>
        <v>0</v>
      </c>
      <c r="G38" s="58">
        <f t="shared" si="6"/>
        <v>1.0122780521479263E-4</v>
      </c>
      <c r="H38" s="58">
        <f t="shared" si="7"/>
        <v>0</v>
      </c>
      <c r="I38" s="58">
        <f t="shared" si="0"/>
        <v>8.9877219478520733E-4</v>
      </c>
      <c r="J38" s="58">
        <f t="shared" si="1"/>
        <v>7.9265707612141689E-4</v>
      </c>
      <c r="K38" s="58">
        <f t="shared" si="17"/>
        <v>9921.2631058935167</v>
      </c>
      <c r="L38" s="58">
        <f t="shared" si="18"/>
        <v>7.8641594049488424</v>
      </c>
      <c r="M38" s="58">
        <f t="shared" si="8"/>
        <v>9917.331026191041</v>
      </c>
      <c r="N38" s="58">
        <f t="shared" si="9"/>
        <v>447071.18733454449</v>
      </c>
      <c r="O38" s="58">
        <f t="shared" si="10"/>
        <v>45.061922314001663</v>
      </c>
      <c r="Q38" s="58">
        <f>'Quintile Functions'!$EF46</f>
        <v>1400.2442000000005</v>
      </c>
      <c r="S38" s="58">
        <f>'Female Inactive'!S38*'MI Epi'!DH56</f>
        <v>0</v>
      </c>
      <c r="T38" s="58">
        <f>'Female Inactive'!T38*'MI Epi'!DH56</f>
        <v>0</v>
      </c>
      <c r="U38" s="58">
        <f t="shared" si="11"/>
        <v>0</v>
      </c>
      <c r="V38" s="58">
        <f t="shared" si="11"/>
        <v>0</v>
      </c>
      <c r="W38" s="58">
        <f t="shared" si="19"/>
        <v>0</v>
      </c>
      <c r="Y38" s="58">
        <f>'Female Inactive'!Y38*'Stroke Epi'!$CW64</f>
        <v>3.1740239980407856E-4</v>
      </c>
      <c r="Z38" s="58">
        <f>'Female Inactive'!Z38*'Stroke Epi'!$CW64</f>
        <v>1.0580079993469289E-4</v>
      </c>
      <c r="AA38" s="58">
        <f t="shared" si="12"/>
        <v>3.1735203299132486E-4</v>
      </c>
      <c r="AB38" s="58">
        <f t="shared" si="12"/>
        <v>1.0579520322739899E-4</v>
      </c>
      <c r="AC38" s="58">
        <f t="shared" si="20"/>
        <v>-7.0383544918114605E-6</v>
      </c>
      <c r="AE38" s="58">
        <f>'Female Inactive'!AE38*'Bowel Cancer Epi'!$CT81</f>
        <v>1.0165363859668487E-4</v>
      </c>
      <c r="AF38" s="58">
        <f>'Female Inactive'!AF38*'Bowel Cancer Epi'!$CT81</f>
        <v>0</v>
      </c>
      <c r="AG38" s="58">
        <f t="shared" si="25"/>
        <v>1.0164847204063854E-4</v>
      </c>
      <c r="AH38" s="58">
        <f t="shared" si="25"/>
        <v>0</v>
      </c>
      <c r="AI38" s="58">
        <f t="shared" si="21"/>
        <v>0</v>
      </c>
      <c r="AK38" s="58">
        <f>'Female Inactive'!AK38*'Breast Cancer Epi'!$BH79</f>
        <v>1.3159614677923038E-3</v>
      </c>
      <c r="AL38" s="58">
        <f>'Female Inactive'!AL38*'Breast Cancer Epi'!$BH79</f>
        <v>1.0122780521479263E-4</v>
      </c>
      <c r="AM38" s="58">
        <f t="shared" si="26"/>
        <v>1.3150959701954124E-3</v>
      </c>
      <c r="AN38" s="58">
        <f t="shared" si="26"/>
        <v>1.0122268185341898E-4</v>
      </c>
      <c r="AO38" s="58">
        <f t="shared" si="22"/>
        <v>5.5540479801989388E-3</v>
      </c>
      <c r="AQ38" s="58">
        <f>'Female Inactive'!AQ38*'Uterine Cancer Epi'!$AZ61</f>
        <v>1.0186631813127077E-4</v>
      </c>
      <c r="AR38" s="58">
        <f>'Female Inactive'!AR38*'Uterine Cancer Epi'!$AZ61</f>
        <v>0</v>
      </c>
      <c r="AS38" s="58">
        <f t="shared" si="27"/>
        <v>1.0186112993404439E-4</v>
      </c>
      <c r="AT38" s="58">
        <f t="shared" si="27"/>
        <v>0</v>
      </c>
      <c r="AU38" s="58">
        <f t="shared" si="23"/>
        <v>0</v>
      </c>
      <c r="AW38" s="58">
        <f>'Female Inactive'!AW38*'Diabetes Epi'!$CA91</f>
        <v>3.2246412973824211E-3</v>
      </c>
      <c r="AX38" s="58">
        <f>'Female Inactive'!AX38*'Diabetes Epi'!$CA91</f>
        <v>0</v>
      </c>
      <c r="AY38" s="58">
        <f t="shared" si="28"/>
        <v>3.2194477256024534E-3</v>
      </c>
      <c r="AZ38" s="58">
        <f t="shared" si="28"/>
        <v>0</v>
      </c>
      <c r="BA38" s="58">
        <f t="shared" si="24"/>
        <v>4.0908202940041112E-2</v>
      </c>
    </row>
    <row r="39" spans="1:53">
      <c r="A39" s="58">
        <v>41</v>
      </c>
      <c r="B39" s="58">
        <f>'ACM Rates'!T52-(SUM(C39:H39))</f>
        <v>7.9299083991303087E-4</v>
      </c>
      <c r="C39" s="58">
        <f t="shared" si="2"/>
        <v>0</v>
      </c>
      <c r="D39" s="58">
        <f t="shared" si="3"/>
        <v>1.0578654304961287E-4</v>
      </c>
      <c r="E39" s="58">
        <f t="shared" si="4"/>
        <v>0</v>
      </c>
      <c r="F39" s="58">
        <f t="shared" si="5"/>
        <v>0</v>
      </c>
      <c r="G39" s="58">
        <f t="shared" si="6"/>
        <v>1.0122261703735628E-4</v>
      </c>
      <c r="H39" s="58">
        <f t="shared" si="7"/>
        <v>0</v>
      </c>
      <c r="I39" s="58">
        <f t="shared" si="0"/>
        <v>8.9877738296264371E-4</v>
      </c>
      <c r="J39" s="58">
        <f t="shared" si="1"/>
        <v>7.9267650577041771E-4</v>
      </c>
      <c r="K39" s="58">
        <f t="shared" si="17"/>
        <v>9913.3989464885672</v>
      </c>
      <c r="L39" s="58">
        <f t="shared" si="18"/>
        <v>7.8581184372106971</v>
      </c>
      <c r="M39" s="58">
        <f t="shared" si="8"/>
        <v>9909.4698872699628</v>
      </c>
      <c r="N39" s="58">
        <f t="shared" si="9"/>
        <v>437161.71744727454</v>
      </c>
      <c r="O39" s="58">
        <f t="shared" si="10"/>
        <v>44.098065638942323</v>
      </c>
      <c r="Q39" s="58">
        <f>'Quintile Functions'!$EF47</f>
        <v>1426.2795696000003</v>
      </c>
      <c r="S39" s="58">
        <f>'Female Inactive'!S39*'MI Epi'!DH57</f>
        <v>0</v>
      </c>
      <c r="T39" s="58">
        <f>'Female Inactive'!T39*'MI Epi'!DH57</f>
        <v>0</v>
      </c>
      <c r="U39" s="58">
        <f t="shared" si="11"/>
        <v>0</v>
      </c>
      <c r="V39" s="58">
        <f t="shared" si="11"/>
        <v>0</v>
      </c>
      <c r="W39" s="58">
        <f t="shared" si="19"/>
        <v>0</v>
      </c>
      <c r="Y39" s="58">
        <f>'Female Inactive'!Y39*'Stroke Epi'!$CW65</f>
        <v>3.1735962914883852E-4</v>
      </c>
      <c r="Z39" s="58">
        <f>'Female Inactive'!Z39*'Stroke Epi'!$CW65</f>
        <v>1.0578654304961287E-4</v>
      </c>
      <c r="AA39" s="58">
        <f t="shared" si="12"/>
        <v>3.1730927590856162E-4</v>
      </c>
      <c r="AB39" s="58">
        <f t="shared" si="12"/>
        <v>1.0578094785052006E-4</v>
      </c>
      <c r="AC39" s="58">
        <f t="shared" si="20"/>
        <v>2.0454234850755029E-4</v>
      </c>
      <c r="AE39" s="58">
        <f>'Female Inactive'!AE39*'Bowel Cancer Epi'!$CT82</f>
        <v>1.0164685978163844E-4</v>
      </c>
      <c r="AF39" s="58">
        <f>'Female Inactive'!AF39*'Bowel Cancer Epi'!$CT82</f>
        <v>0</v>
      </c>
      <c r="AG39" s="58">
        <f t="shared" si="25"/>
        <v>1.0164169391457811E-4</v>
      </c>
      <c r="AH39" s="58">
        <f t="shared" si="25"/>
        <v>0</v>
      </c>
      <c r="AI39" s="58">
        <f t="shared" si="21"/>
        <v>1.0164847204063854E-4</v>
      </c>
      <c r="AK39" s="58">
        <f>'Female Inactive'!AK39*'Breast Cancer Epi'!$BH80</f>
        <v>1.3158940214856316E-3</v>
      </c>
      <c r="AL39" s="58">
        <f>'Female Inactive'!AL39*'Breast Cancer Epi'!$BH80</f>
        <v>1.0122261703735628E-4</v>
      </c>
      <c r="AM39" s="58">
        <f t="shared" si="26"/>
        <v>1.3150286125848121E-3</v>
      </c>
      <c r="AN39" s="58">
        <f t="shared" si="26"/>
        <v>1.0121749420111126E-4</v>
      </c>
      <c r="AO39" s="58">
        <f t="shared" si="22"/>
        <v>6.7613015595005734E-3</v>
      </c>
      <c r="AQ39" s="58">
        <f>'Female Inactive'!AQ39*'Uterine Cancer Epi'!$AZ62</f>
        <v>1.0185878516292518E-4</v>
      </c>
      <c r="AR39" s="58">
        <f>'Female Inactive'!AR39*'Uterine Cancer Epi'!$AZ62</f>
        <v>0</v>
      </c>
      <c r="AS39" s="58">
        <f t="shared" si="27"/>
        <v>1.0185359773295932E-4</v>
      </c>
      <c r="AT39" s="58">
        <f t="shared" si="27"/>
        <v>0</v>
      </c>
      <c r="AU39" s="58">
        <f t="shared" si="23"/>
        <v>1.0186112993404439E-4</v>
      </c>
      <c r="AW39" s="58">
        <f>'Female Inactive'!AW39*'Diabetes Epi'!$CA92</f>
        <v>3.2242314259548293E-3</v>
      </c>
      <c r="AX39" s="58">
        <f>'Female Inactive'!AX39*'Diabetes Epi'!$CA92</f>
        <v>0</v>
      </c>
      <c r="AY39" s="58">
        <f t="shared" si="28"/>
        <v>3.2190391736508506E-3</v>
      </c>
      <c r="AZ39" s="58">
        <f t="shared" si="28"/>
        <v>0</v>
      </c>
      <c r="BA39" s="58">
        <f t="shared" si="24"/>
        <v>4.3995948844729765E-2</v>
      </c>
    </row>
    <row r="40" spans="1:53">
      <c r="A40" s="58">
        <v>42</v>
      </c>
      <c r="B40" s="58">
        <f>'ACM Rates'!T53-(SUM(C40:H40))</f>
        <v>7.9300906798809043E-4</v>
      </c>
      <c r="C40" s="58">
        <f t="shared" si="2"/>
        <v>0</v>
      </c>
      <c r="D40" s="58">
        <f t="shared" si="3"/>
        <v>1.0577322025958256E-4</v>
      </c>
      <c r="E40" s="58">
        <f t="shared" si="4"/>
        <v>0</v>
      </c>
      <c r="F40" s="58">
        <f t="shared" si="5"/>
        <v>0</v>
      </c>
      <c r="G40" s="58">
        <f t="shared" si="6"/>
        <v>1.01217711752327E-4</v>
      </c>
      <c r="H40" s="58">
        <f t="shared" si="7"/>
        <v>0</v>
      </c>
      <c r="I40" s="58">
        <f t="shared" si="0"/>
        <v>8.9878228824767301E-4</v>
      </c>
      <c r="J40" s="58">
        <f t="shared" si="1"/>
        <v>7.9269471939635849E-4</v>
      </c>
      <c r="K40" s="58">
        <f t="shared" si="17"/>
        <v>9905.5408280513566</v>
      </c>
      <c r="L40" s="58">
        <f t="shared" si="18"/>
        <v>7.8520699071613427</v>
      </c>
      <c r="M40" s="58">
        <f t="shared" si="8"/>
        <v>9901.614793097775</v>
      </c>
      <c r="N40" s="58">
        <f t="shared" si="9"/>
        <v>427260.10265417676</v>
      </c>
      <c r="O40" s="58">
        <f t="shared" si="10"/>
        <v>43.13344521726922</v>
      </c>
      <c r="Q40" s="58">
        <f>'Quintile Functions'!$EF48</f>
        <v>1449.2616888000007</v>
      </c>
      <c r="S40" s="58">
        <f>'Female Inactive'!S40*'MI Epi'!DH58</f>
        <v>0</v>
      </c>
      <c r="T40" s="58">
        <f>'Female Inactive'!T40*'MI Epi'!DH58</f>
        <v>0</v>
      </c>
      <c r="U40" s="58">
        <f t="shared" si="11"/>
        <v>0</v>
      </c>
      <c r="V40" s="58">
        <f t="shared" si="11"/>
        <v>0</v>
      </c>
      <c r="W40" s="58">
        <f t="shared" si="19"/>
        <v>0</v>
      </c>
      <c r="Y40" s="58">
        <f>'Female Inactive'!Y40*'Stroke Epi'!$CW66</f>
        <v>3.1731966077874768E-4</v>
      </c>
      <c r="Z40" s="58">
        <f>'Female Inactive'!Z40*'Stroke Epi'!$CW66</f>
        <v>1.0577322025958256E-4</v>
      </c>
      <c r="AA40" s="58">
        <f t="shared" si="12"/>
        <v>3.1726932022002607E-4</v>
      </c>
      <c r="AB40" s="58">
        <f t="shared" si="12"/>
        <v>1.057676264697438E-4</v>
      </c>
      <c r="AC40" s="58">
        <f t="shared" si="20"/>
        <v>4.1604978352154819E-4</v>
      </c>
      <c r="AE40" s="58">
        <f>'Female Inactive'!AE40*'Bowel Cancer Epi'!$CT83</f>
        <v>1.0164043158568219E-4</v>
      </c>
      <c r="AF40" s="58">
        <f>'Female Inactive'!AF40*'Bowel Cancer Epi'!$CT83</f>
        <v>0</v>
      </c>
      <c r="AG40" s="58">
        <f t="shared" si="25"/>
        <v>1.0163526637196885E-4</v>
      </c>
      <c r="AH40" s="58">
        <f t="shared" si="25"/>
        <v>0</v>
      </c>
      <c r="AI40" s="58">
        <f t="shared" si="21"/>
        <v>2.0327983423233461E-4</v>
      </c>
      <c r="AK40" s="58">
        <f>'Female Inactive'!AK40*'Breast Cancer Epi'!$BH81</f>
        <v>1.315830252780251E-3</v>
      </c>
      <c r="AL40" s="58">
        <f>'Female Inactive'!AL40*'Breast Cancer Epi'!$BH81</f>
        <v>1.01217711752327E-4</v>
      </c>
      <c r="AM40" s="58">
        <f t="shared" si="26"/>
        <v>1.314964927735085E-3</v>
      </c>
      <c r="AN40" s="58">
        <f t="shared" si="26"/>
        <v>1.0121258941253597E-4</v>
      </c>
      <c r="AO40" s="58">
        <f t="shared" si="22"/>
        <v>7.9670277754628795E-3</v>
      </c>
      <c r="AQ40" s="58">
        <f>'Female Inactive'!AQ40*'Uterine Cancer Epi'!$AZ63</f>
        <v>1.0185163081163795E-4</v>
      </c>
      <c r="AR40" s="58">
        <f>'Female Inactive'!AR40*'Uterine Cancer Epi'!$AZ63</f>
        <v>0</v>
      </c>
      <c r="AS40" s="58">
        <f t="shared" si="27"/>
        <v>1.0184644411037613E-4</v>
      </c>
      <c r="AT40" s="58">
        <f t="shared" si="27"/>
        <v>0</v>
      </c>
      <c r="AU40" s="58">
        <f t="shared" si="23"/>
        <v>2.0370435274445078E-4</v>
      </c>
      <c r="AW40" s="58">
        <f>'Female Inactive'!AW40*'Diabetes Epi'!$CA93</f>
        <v>3.2237607188544564E-3</v>
      </c>
      <c r="AX40" s="58">
        <f>'Female Inactive'!AX40*'Diabetes Epi'!$CA93</f>
        <v>0</v>
      </c>
      <c r="AY40" s="58">
        <f t="shared" si="28"/>
        <v>3.2185699816645874E-3</v>
      </c>
      <c r="AZ40" s="58">
        <f t="shared" si="28"/>
        <v>0</v>
      </c>
      <c r="BA40" s="58">
        <f t="shared" si="24"/>
        <v>4.707336333556749E-2</v>
      </c>
    </row>
    <row r="41" spans="1:53">
      <c r="A41" s="58">
        <v>43</v>
      </c>
      <c r="B41" s="58">
        <f>'ACM Rates'!T54-(SUM(C41:H41))</f>
        <v>7.9302578091586305E-4</v>
      </c>
      <c r="C41" s="58">
        <f t="shared" si="2"/>
        <v>0</v>
      </c>
      <c r="D41" s="58">
        <f t="shared" si="3"/>
        <v>1.0576112581364289E-4</v>
      </c>
      <c r="E41" s="58">
        <f t="shared" si="4"/>
        <v>0</v>
      </c>
      <c r="F41" s="58">
        <f t="shared" si="5"/>
        <v>0</v>
      </c>
      <c r="G41" s="58">
        <f t="shared" si="6"/>
        <v>1.0121309327049411E-4</v>
      </c>
      <c r="H41" s="58">
        <f t="shared" si="7"/>
        <v>0</v>
      </c>
      <c r="I41" s="58">
        <f t="shared" si="0"/>
        <v>8.9878690672950598E-4</v>
      </c>
      <c r="J41" s="58">
        <f t="shared" si="1"/>
        <v>7.9271141907577558E-4</v>
      </c>
      <c r="K41" s="58">
        <f t="shared" si="17"/>
        <v>9897.6887581441952</v>
      </c>
      <c r="L41" s="58">
        <f t="shared" si="18"/>
        <v>7.8460109010388361</v>
      </c>
      <c r="M41" s="58">
        <f t="shared" si="8"/>
        <v>9893.7657526936746</v>
      </c>
      <c r="N41" s="58">
        <f t="shared" si="9"/>
        <v>417366.33690148313</v>
      </c>
      <c r="O41" s="58">
        <f t="shared" si="10"/>
        <v>42.168060352277514</v>
      </c>
      <c r="Q41" s="58">
        <f>'Quintile Functions'!$EF49</f>
        <v>1468.9112732000008</v>
      </c>
      <c r="S41" s="58">
        <f>'Female Inactive'!S41*'MI Epi'!DH59</f>
        <v>0</v>
      </c>
      <c r="T41" s="58">
        <f>'Female Inactive'!T41*'MI Epi'!DH59</f>
        <v>0</v>
      </c>
      <c r="U41" s="58">
        <f t="shared" si="11"/>
        <v>0</v>
      </c>
      <c r="V41" s="58">
        <f t="shared" si="11"/>
        <v>0</v>
      </c>
      <c r="W41" s="58">
        <f t="shared" si="19"/>
        <v>0</v>
      </c>
      <c r="Y41" s="58">
        <f>'Female Inactive'!Y41*'Stroke Epi'!$CW67</f>
        <v>3.1728337744092857E-4</v>
      </c>
      <c r="Z41" s="58">
        <f>'Female Inactive'!Z41*'Stroke Epi'!$CW67</f>
        <v>1.0576112581364289E-4</v>
      </c>
      <c r="AA41" s="58">
        <f t="shared" si="12"/>
        <v>3.172330483931507E-4</v>
      </c>
      <c r="AB41" s="58">
        <f t="shared" si="12"/>
        <v>1.0575553330294252E-4</v>
      </c>
      <c r="AC41" s="58">
        <f t="shared" si="20"/>
        <v>6.2748584512831748E-4</v>
      </c>
      <c r="AE41" s="58">
        <f>'Female Inactive'!AE41*'Bowel Cancer Epi'!$CT84</f>
        <v>1.0163435828344043E-4</v>
      </c>
      <c r="AF41" s="58">
        <f>'Female Inactive'!AF41*'Bowel Cancer Epi'!$CT84</f>
        <v>0</v>
      </c>
      <c r="AG41" s="58">
        <f t="shared" si="25"/>
        <v>1.0162919368705836E-4</v>
      </c>
      <c r="AH41" s="58">
        <f t="shared" si="25"/>
        <v>0</v>
      </c>
      <c r="AI41" s="58">
        <f t="shared" si="21"/>
        <v>3.0489444020420322E-4</v>
      </c>
      <c r="AK41" s="58">
        <f>'Female Inactive'!AK41*'Breast Cancer Epi'!$BH82</f>
        <v>1.3157702125164233E-3</v>
      </c>
      <c r="AL41" s="58">
        <f>'Female Inactive'!AL41*'Breast Cancer Epi'!$BH82</f>
        <v>1.0121309327049411E-4</v>
      </c>
      <c r="AM41" s="58">
        <f t="shared" si="26"/>
        <v>1.3149049664202828E-3</v>
      </c>
      <c r="AN41" s="58">
        <f t="shared" si="26"/>
        <v>1.0120797139812066E-4</v>
      </c>
      <c r="AO41" s="58">
        <f t="shared" si="22"/>
        <v>9.1712319958208027E-3</v>
      </c>
      <c r="AQ41" s="58">
        <f>'Female Inactive'!AQ41*'Uterine Cancer Epi'!$AZ64</f>
        <v>1.0184485932532624E-4</v>
      </c>
      <c r="AR41" s="58">
        <f>'Female Inactive'!AR41*'Uterine Cancer Epi'!$AZ64</f>
        <v>0</v>
      </c>
      <c r="AS41" s="58">
        <f t="shared" si="27"/>
        <v>1.0183967331367505E-4</v>
      </c>
      <c r="AT41" s="58">
        <f t="shared" si="27"/>
        <v>0</v>
      </c>
      <c r="AU41" s="58">
        <f t="shared" si="23"/>
        <v>3.0553005029085008E-4</v>
      </c>
      <c r="AW41" s="58">
        <f>'Female Inactive'!AW41*'Diabetes Epi'!$CA94</f>
        <v>3.2232235827095823E-3</v>
      </c>
      <c r="AX41" s="58">
        <f>'Female Inactive'!AX41*'Diabetes Epi'!$CA94</f>
        <v>0</v>
      </c>
      <c r="AY41" s="58">
        <f t="shared" si="28"/>
        <v>3.2180345741862348E-3</v>
      </c>
      <c r="AZ41" s="58">
        <f t="shared" si="28"/>
        <v>0</v>
      </c>
      <c r="BA41" s="58">
        <f t="shared" si="24"/>
        <v>5.0140424403064231E-2</v>
      </c>
    </row>
    <row r="42" spans="1:53">
      <c r="A42" s="58">
        <v>44</v>
      </c>
      <c r="B42" s="58">
        <f>'ACM Rates'!T55-(SUM(C42:H42))</f>
        <v>7.9304059855966056E-4</v>
      </c>
      <c r="C42" s="58">
        <f t="shared" si="2"/>
        <v>0</v>
      </c>
      <c r="D42" s="58">
        <f t="shared" si="3"/>
        <v>1.0575062838300764E-4</v>
      </c>
      <c r="E42" s="58">
        <f t="shared" si="4"/>
        <v>0</v>
      </c>
      <c r="F42" s="58">
        <f t="shared" si="5"/>
        <v>0</v>
      </c>
      <c r="G42" s="58">
        <f t="shared" si="6"/>
        <v>1.0120877305733185E-4</v>
      </c>
      <c r="H42" s="58">
        <f t="shared" si="7"/>
        <v>0</v>
      </c>
      <c r="I42" s="58">
        <f t="shared" si="0"/>
        <v>8.9879122694266824E-4</v>
      </c>
      <c r="J42" s="58">
        <f t="shared" si="1"/>
        <v>7.9272622497339462E-4</v>
      </c>
      <c r="K42" s="58">
        <f t="shared" si="17"/>
        <v>9889.8427472431558</v>
      </c>
      <c r="L42" s="58">
        <f t="shared" si="18"/>
        <v>7.8399377066025728</v>
      </c>
      <c r="M42" s="58">
        <f t="shared" si="8"/>
        <v>9885.9227783898532</v>
      </c>
      <c r="N42" s="58">
        <f t="shared" si="9"/>
        <v>407480.41412309319</v>
      </c>
      <c r="O42" s="58">
        <f t="shared" si="10"/>
        <v>41.201910337419719</v>
      </c>
      <c r="Q42" s="58">
        <f>'Quintile Functions'!$EF50</f>
        <v>1484.949038400001</v>
      </c>
      <c r="S42" s="58">
        <f>'Female Inactive'!S42*'MI Epi'!DH60</f>
        <v>0</v>
      </c>
      <c r="T42" s="58">
        <f>'Female Inactive'!T42*'MI Epi'!DH60</f>
        <v>0</v>
      </c>
      <c r="U42" s="58">
        <f t="shared" si="11"/>
        <v>0</v>
      </c>
      <c r="V42" s="58">
        <f t="shared" si="11"/>
        <v>0</v>
      </c>
      <c r="W42" s="58">
        <f t="shared" si="19"/>
        <v>0</v>
      </c>
      <c r="Y42" s="58">
        <f>'Female Inactive'!Y42*'Stroke Epi'!$CW68</f>
        <v>3.1725188514902287E-4</v>
      </c>
      <c r="Z42" s="58">
        <f>'Female Inactive'!Z42*'Stroke Epi'!$CW68</f>
        <v>1.0575062838300764E-4</v>
      </c>
      <c r="AA42" s="58">
        <f t="shared" si="12"/>
        <v>3.1720156609116312E-4</v>
      </c>
      <c r="AB42" s="58">
        <f t="shared" si="12"/>
        <v>1.0574503698235205E-4</v>
      </c>
      <c r="AC42" s="58">
        <f t="shared" si="20"/>
        <v>8.3885301431894412E-4</v>
      </c>
      <c r="AE42" s="58">
        <f>'Female Inactive'!AE42*'Bowel Cancer Epi'!$CT85</f>
        <v>1.0162865426504479E-4</v>
      </c>
      <c r="AF42" s="58">
        <f>'Female Inactive'!AF42*'Bowel Cancer Epi'!$CT85</f>
        <v>0</v>
      </c>
      <c r="AG42" s="58">
        <f t="shared" si="25"/>
        <v>1.0162349024833706E-4</v>
      </c>
      <c r="AH42" s="58">
        <f t="shared" si="25"/>
        <v>0</v>
      </c>
      <c r="AI42" s="58">
        <f t="shared" si="21"/>
        <v>4.0649264771514394E-4</v>
      </c>
      <c r="AK42" s="58">
        <f>'Female Inactive'!AK42*'Breast Cancer Epi'!$BH83</f>
        <v>1.3157140497453139E-3</v>
      </c>
      <c r="AL42" s="58">
        <f>'Female Inactive'!AL42*'Breast Cancer Epi'!$BH83</f>
        <v>1.0120877305733185E-4</v>
      </c>
      <c r="AM42" s="58">
        <f t="shared" si="26"/>
        <v>1.3148488774963329E-3</v>
      </c>
      <c r="AN42" s="58">
        <f t="shared" si="26"/>
        <v>1.0120365162225031E-4</v>
      </c>
      <c r="AO42" s="58">
        <f t="shared" si="22"/>
        <v>1.037391961570322E-2</v>
      </c>
      <c r="AQ42" s="58">
        <f>'Female Inactive'!AQ42*'Uterine Cancer Epi'!$AZ65</f>
        <v>1.0183848633701925E-4</v>
      </c>
      <c r="AR42" s="58">
        <f>'Female Inactive'!AR42*'Uterine Cancer Epi'!$AZ65</f>
        <v>0</v>
      </c>
      <c r="AS42" s="58">
        <f t="shared" si="27"/>
        <v>1.0183330097435217E-4</v>
      </c>
      <c r="AT42" s="58">
        <f t="shared" si="27"/>
        <v>0</v>
      </c>
      <c r="AU42" s="58">
        <f t="shared" si="23"/>
        <v>4.0733860852401599E-4</v>
      </c>
      <c r="AW42" s="58">
        <f>'Female Inactive'!AW42*'Diabetes Epi'!$CA95</f>
        <v>3.2226163788462627E-3</v>
      </c>
      <c r="AX42" s="58">
        <f>'Female Inactive'!AX42*'Diabetes Epi'!$CA95</f>
        <v>0</v>
      </c>
      <c r="AY42" s="58">
        <f t="shared" si="28"/>
        <v>3.2174293241421514E-3</v>
      </c>
      <c r="AZ42" s="58">
        <f t="shared" si="28"/>
        <v>0</v>
      </c>
      <c r="BA42" s="58">
        <f t="shared" si="24"/>
        <v>5.3197105357957034E-2</v>
      </c>
    </row>
    <row r="43" spans="1:53">
      <c r="A43" s="58">
        <v>45</v>
      </c>
      <c r="B43" s="58">
        <f>'ACM Rates'!T56-(SUM(C43:H43))</f>
        <v>1.1902249256030052E-3</v>
      </c>
      <c r="C43" s="58">
        <f t="shared" si="2"/>
        <v>0</v>
      </c>
      <c r="D43" s="58">
        <f t="shared" si="3"/>
        <v>1.0574219089781548E-4</v>
      </c>
      <c r="E43" s="58">
        <f t="shared" si="4"/>
        <v>0</v>
      </c>
      <c r="F43" s="58">
        <f t="shared" si="5"/>
        <v>1.0162334369598695E-4</v>
      </c>
      <c r="G43" s="58">
        <f t="shared" si="6"/>
        <v>2.0240953980319248E-4</v>
      </c>
      <c r="H43" s="58">
        <f t="shared" si="7"/>
        <v>0</v>
      </c>
      <c r="I43" s="58">
        <f t="shared" si="0"/>
        <v>1.3975904601968075E-3</v>
      </c>
      <c r="J43" s="58">
        <f t="shared" si="1"/>
        <v>1.189516888851716E-3</v>
      </c>
      <c r="K43" s="58">
        <f t="shared" si="17"/>
        <v>9882.0028095365524</v>
      </c>
      <c r="L43" s="58">
        <f t="shared" si="18"/>
        <v>11.754809237623837</v>
      </c>
      <c r="M43" s="58">
        <f t="shared" si="8"/>
        <v>9876.1254049177405</v>
      </c>
      <c r="N43" s="58">
        <f t="shared" si="9"/>
        <v>397604.28871817549</v>
      </c>
      <c r="O43" s="58">
        <f t="shared" si="10"/>
        <v>40.23519284314213</v>
      </c>
      <c r="Q43" s="58">
        <f>'Quintile Functions'!$EF51</f>
        <v>1497.0957000000008</v>
      </c>
      <c r="S43" s="58">
        <f>'Female Inactive'!S43*'MI Epi'!DH61</f>
        <v>2.0872428942589943E-4</v>
      </c>
      <c r="T43" s="58">
        <f>'Female Inactive'!T43*'MI Epi'!DH61</f>
        <v>0</v>
      </c>
      <c r="U43" s="58">
        <f t="shared" si="11"/>
        <v>2.0870250802684787E-4</v>
      </c>
      <c r="V43" s="58">
        <f t="shared" si="11"/>
        <v>0</v>
      </c>
      <c r="W43" s="58">
        <f t="shared" si="19"/>
        <v>0</v>
      </c>
      <c r="Y43" s="58">
        <f>'Female Inactive'!Y43*'Stroke Epi'!$CW69</f>
        <v>4.2296876359126191E-4</v>
      </c>
      <c r="Z43" s="58">
        <f>'Female Inactive'!Z43*'Stroke Epi'!$CW69</f>
        <v>1.0574219089781548E-4</v>
      </c>
      <c r="AA43" s="58">
        <f t="shared" si="12"/>
        <v>4.2287932491413827E-4</v>
      </c>
      <c r="AB43" s="58">
        <f t="shared" si="12"/>
        <v>1.0573660038937227E-4</v>
      </c>
      <c r="AC43" s="58">
        <f t="shared" si="20"/>
        <v>1.0501545065650269E-3</v>
      </c>
      <c r="AE43" s="58">
        <f>'Female Inactive'!AE43*'Bowel Cancer Epi'!$CT86</f>
        <v>1.0162334369598695E-4</v>
      </c>
      <c r="AF43" s="58">
        <f>'Female Inactive'!AF43*'Bowel Cancer Epi'!$CT86</f>
        <v>1.0162334369598695E-4</v>
      </c>
      <c r="AG43" s="58">
        <f t="shared" si="25"/>
        <v>1.0161818021892088E-4</v>
      </c>
      <c r="AH43" s="58">
        <f t="shared" si="25"/>
        <v>1.0161818021892088E-4</v>
      </c>
      <c r="AI43" s="58">
        <f t="shared" si="21"/>
        <v>5.0807482876185988E-4</v>
      </c>
      <c r="AK43" s="58">
        <f>'Female Inactive'!AK43*'Breast Cancer Epi'!$BH84</f>
        <v>2.1253001679335209E-3</v>
      </c>
      <c r="AL43" s="58">
        <f>'Female Inactive'!AL43*'Breast Cancer Epi'!$BH84</f>
        <v>2.0240953980319248E-4</v>
      </c>
      <c r="AM43" s="58">
        <f t="shared" si="26"/>
        <v>2.1230433166435914E-3</v>
      </c>
      <c r="AN43" s="58">
        <f t="shared" si="26"/>
        <v>2.0238905637437465E-4</v>
      </c>
      <c r="AO43" s="58">
        <f t="shared" si="22"/>
        <v>1.1575096147013315E-2</v>
      </c>
      <c r="AQ43" s="58">
        <f>'Female Inactive'!AQ43*'Uterine Cancer Epi'!$AZ66</f>
        <v>1.0183253846526428E-4</v>
      </c>
      <c r="AR43" s="58">
        <f>'Female Inactive'!AR43*'Uterine Cancer Epi'!$AZ66</f>
        <v>0</v>
      </c>
      <c r="AS43" s="58">
        <f t="shared" si="27"/>
        <v>1.0182735370833917E-4</v>
      </c>
      <c r="AT43" s="58">
        <f t="shared" si="27"/>
        <v>0</v>
      </c>
      <c r="AU43" s="58">
        <f t="shared" si="23"/>
        <v>5.0913042886324787E-4</v>
      </c>
      <c r="AW43" s="58">
        <f>'Female Inactive'!AW43*'Diabetes Epi'!$CA96</f>
        <v>4.2218488561747633E-3</v>
      </c>
      <c r="AX43" s="58">
        <f>'Female Inactive'!AX43*'Diabetes Epi'!$CA96</f>
        <v>0</v>
      </c>
      <c r="AY43" s="58">
        <f t="shared" si="28"/>
        <v>4.212949380777542E-3</v>
      </c>
      <c r="AZ43" s="58">
        <f t="shared" si="28"/>
        <v>0</v>
      </c>
      <c r="BA43" s="58">
        <f t="shared" si="24"/>
        <v>5.6243376755361014E-2</v>
      </c>
    </row>
    <row r="44" spans="1:53">
      <c r="A44" s="58">
        <v>46</v>
      </c>
      <c r="B44" s="58">
        <f>'ACM Rates'!T57-(SUM(C44:H44))</f>
        <v>1.1902431908252251E-3</v>
      </c>
      <c r="C44" s="58">
        <f t="shared" si="2"/>
        <v>0</v>
      </c>
      <c r="D44" s="58">
        <f t="shared" si="3"/>
        <v>1.0573623840608885E-4</v>
      </c>
      <c r="E44" s="58">
        <f t="shared" si="4"/>
        <v>0</v>
      </c>
      <c r="F44" s="58">
        <f t="shared" si="5"/>
        <v>1.0161841627954401E-4</v>
      </c>
      <c r="G44" s="58">
        <f t="shared" si="6"/>
        <v>2.0240215448914212E-4</v>
      </c>
      <c r="H44" s="58">
        <f t="shared" si="7"/>
        <v>0</v>
      </c>
      <c r="I44" s="58">
        <f t="shared" si="0"/>
        <v>1.3975978455108579E-3</v>
      </c>
      <c r="J44" s="58">
        <f t="shared" si="1"/>
        <v>1.189535132346986E-3</v>
      </c>
      <c r="K44" s="58">
        <f t="shared" si="17"/>
        <v>9870.2480002989287</v>
      </c>
      <c r="L44" s="58">
        <f t="shared" si="18"/>
        <v>11.741006761333161</v>
      </c>
      <c r="M44" s="58">
        <f t="shared" si="8"/>
        <v>9864.3774969182632</v>
      </c>
      <c r="N44" s="58">
        <f t="shared" si="9"/>
        <v>387739.91122125729</v>
      </c>
      <c r="O44" s="58">
        <f t="shared" si="10"/>
        <v>39.283705050725601</v>
      </c>
      <c r="Q44" s="58">
        <f>'Quintile Functions'!$EF52</f>
        <v>1505.071973600001</v>
      </c>
      <c r="S44" s="58">
        <f>'Female Inactive'!S44*'MI Epi'!DH62</f>
        <v>2.0869950285115317E-4</v>
      </c>
      <c r="T44" s="58">
        <f>'Female Inactive'!T44*'MI Epi'!DH62</f>
        <v>0</v>
      </c>
      <c r="U44" s="58">
        <f t="shared" si="11"/>
        <v>2.0867772662480633E-4</v>
      </c>
      <c r="V44" s="58">
        <f t="shared" si="11"/>
        <v>0</v>
      </c>
      <c r="W44" s="58">
        <f t="shared" si="19"/>
        <v>2.0870250802684787E-4</v>
      </c>
      <c r="Y44" s="58">
        <f>'Female Inactive'!Y44*'Stroke Epi'!$CW70</f>
        <v>4.2294495362435539E-4</v>
      </c>
      <c r="Z44" s="58">
        <f>'Female Inactive'!Z44*'Stroke Epi'!$CW70</f>
        <v>1.0573623840608885E-4</v>
      </c>
      <c r="AA44" s="58">
        <f t="shared" si="12"/>
        <v>4.2285552501564183E-4</v>
      </c>
      <c r="AB44" s="58">
        <f t="shared" si="12"/>
        <v>1.0573064852703595E-4</v>
      </c>
      <c r="AC44" s="58">
        <f t="shared" si="20"/>
        <v>1.3669976841488632E-3</v>
      </c>
      <c r="AE44" s="58">
        <f>'Female Inactive'!AE44*'Bowel Cancer Epi'!$CT87</f>
        <v>1.0161841627954401E-4</v>
      </c>
      <c r="AF44" s="58">
        <f>'Female Inactive'!AF44*'Bowel Cancer Epi'!$CT87</f>
        <v>1.0161841627954401E-4</v>
      </c>
      <c r="AG44" s="58">
        <f t="shared" si="25"/>
        <v>1.0161325330315663E-4</v>
      </c>
      <c r="AH44" s="58">
        <f t="shared" si="25"/>
        <v>1.0161325330315663E-4</v>
      </c>
      <c r="AI44" s="58">
        <f t="shared" si="21"/>
        <v>5.0807482876185988E-4</v>
      </c>
      <c r="AK44" s="58">
        <f>'Female Inactive'!AK44*'Breast Cancer Epi'!$BH85</f>
        <v>2.125222622135992E-3</v>
      </c>
      <c r="AL44" s="58">
        <f>'Female Inactive'!AL44*'Breast Cancer Epi'!$BH85</f>
        <v>2.0240215448914212E-4</v>
      </c>
      <c r="AM44" s="58">
        <f t="shared" si="26"/>
        <v>2.1229659354761177E-3</v>
      </c>
      <c r="AN44" s="58">
        <f t="shared" si="26"/>
        <v>2.0238167255492989E-4</v>
      </c>
      <c r="AO44" s="58">
        <f t="shared" si="22"/>
        <v>1.3473902947271285E-2</v>
      </c>
      <c r="AQ44" s="58">
        <f>'Female Inactive'!AQ44*'Uterine Cancer Epi'!$AZ67</f>
        <v>1.0182700325434612E-4</v>
      </c>
      <c r="AR44" s="58">
        <f>'Female Inactive'!AR44*'Uterine Cancer Epi'!$AZ67</f>
        <v>0</v>
      </c>
      <c r="AS44" s="58">
        <f t="shared" si="27"/>
        <v>1.0182181906104315E-4</v>
      </c>
      <c r="AT44" s="58">
        <f t="shared" si="27"/>
        <v>0</v>
      </c>
      <c r="AU44" s="58">
        <f t="shared" si="23"/>
        <v>6.1090593916732347E-4</v>
      </c>
      <c r="AW44" s="58">
        <f>'Female Inactive'!AW44*'Diabetes Epi'!$CA97</f>
        <v>4.2208521113335229E-3</v>
      </c>
      <c r="AX44" s="58">
        <f>'Female Inactive'!AX44*'Diabetes Epi'!$CA97</f>
        <v>0</v>
      </c>
      <c r="AY44" s="58">
        <f t="shared" si="28"/>
        <v>4.2119568346772329E-3</v>
      </c>
      <c r="AZ44" s="58">
        <f t="shared" si="28"/>
        <v>0</v>
      </c>
      <c r="BA44" s="58">
        <f t="shared" si="24"/>
        <v>6.021937563686422E-2</v>
      </c>
    </row>
    <row r="45" spans="1:53">
      <c r="A45" s="58">
        <v>47</v>
      </c>
      <c r="B45" s="58">
        <f>'ACM Rates'!T58-(SUM(C45:H45))</f>
        <v>1.1902568361295241E-3</v>
      </c>
      <c r="C45" s="58">
        <f t="shared" si="2"/>
        <v>0</v>
      </c>
      <c r="D45" s="58">
        <f t="shared" si="3"/>
        <v>1.0573367755124907E-4</v>
      </c>
      <c r="E45" s="58">
        <f t="shared" si="4"/>
        <v>0</v>
      </c>
      <c r="F45" s="58">
        <f t="shared" si="5"/>
        <v>1.0161396148608033E-4</v>
      </c>
      <c r="G45" s="58">
        <f t="shared" si="6"/>
        <v>2.023955248331466E-4</v>
      </c>
      <c r="H45" s="58">
        <f t="shared" si="7"/>
        <v>0</v>
      </c>
      <c r="I45" s="58">
        <f t="shared" si="0"/>
        <v>1.3976044751668536E-3</v>
      </c>
      <c r="J45" s="58">
        <f t="shared" si="1"/>
        <v>1.1895487614196343E-3</v>
      </c>
      <c r="K45" s="58">
        <f t="shared" si="17"/>
        <v>9858.5069935375959</v>
      </c>
      <c r="L45" s="58">
        <f t="shared" si="18"/>
        <v>11.727174783609449</v>
      </c>
      <c r="M45" s="58">
        <f t="shared" si="8"/>
        <v>9852.6434061457912</v>
      </c>
      <c r="N45" s="58">
        <f t="shared" si="9"/>
        <v>377887.2678151115</v>
      </c>
      <c r="O45" s="58">
        <f t="shared" si="10"/>
        <v>38.331084824793699</v>
      </c>
      <c r="Q45" s="58">
        <f>'Quintile Functions'!$EF53</f>
        <v>1508.5985748000003</v>
      </c>
      <c r="S45" s="58">
        <f>'Female Inactive'!S45*'MI Epi'!DH63</f>
        <v>2.0867597346021501E-4</v>
      </c>
      <c r="T45" s="58">
        <f>'Female Inactive'!T45*'MI Epi'!DH63</f>
        <v>0</v>
      </c>
      <c r="U45" s="58">
        <f t="shared" si="11"/>
        <v>2.0865420214366548E-4</v>
      </c>
      <c r="V45" s="58">
        <f t="shared" si="11"/>
        <v>0</v>
      </c>
      <c r="W45" s="58">
        <f t="shared" si="19"/>
        <v>4.1733668308673825E-4</v>
      </c>
      <c r="Y45" s="58">
        <f>'Female Inactive'!Y45*'Stroke Epi'!$CW71</f>
        <v>4.2293471020499629E-4</v>
      </c>
      <c r="Z45" s="58">
        <f>'Female Inactive'!Z45*'Stroke Epi'!$CW71</f>
        <v>1.0573367755124907E-4</v>
      </c>
      <c r="AA45" s="58">
        <f t="shared" si="12"/>
        <v>4.2284528592773096E-4</v>
      </c>
      <c r="AB45" s="58">
        <f t="shared" si="12"/>
        <v>1.0572808794295785E-4</v>
      </c>
      <c r="AC45" s="58">
        <f t="shared" si="20"/>
        <v>1.6837225391900512E-3</v>
      </c>
      <c r="AE45" s="58">
        <f>'Female Inactive'!AE45*'Bowel Cancer Epi'!$CT88</f>
        <v>1.0161396148608033E-4</v>
      </c>
      <c r="AF45" s="58">
        <f>'Female Inactive'!AF45*'Bowel Cancer Epi'!$CT88</f>
        <v>1.0161396148608033E-4</v>
      </c>
      <c r="AG45" s="58">
        <f t="shared" si="25"/>
        <v>1.0160879896237152E-4</v>
      </c>
      <c r="AH45" s="58">
        <f t="shared" si="25"/>
        <v>1.0160879896237152E-4</v>
      </c>
      <c r="AI45" s="58">
        <f t="shared" si="21"/>
        <v>5.0807482876185988E-4</v>
      </c>
      <c r="AK45" s="58">
        <f>'Female Inactive'!AK45*'Breast Cancer Epi'!$BH86</f>
        <v>2.125153010748039E-3</v>
      </c>
      <c r="AL45" s="58">
        <f>'Female Inactive'!AL45*'Breast Cancer Epi'!$BH86</f>
        <v>2.023955248331466E-4</v>
      </c>
      <c r="AM45" s="58">
        <f t="shared" si="26"/>
        <v>2.1228964718683629E-3</v>
      </c>
      <c r="AN45" s="58">
        <f t="shared" si="26"/>
        <v>2.0237504424069908E-4</v>
      </c>
      <c r="AO45" s="58">
        <f t="shared" si="22"/>
        <v>1.5368992975721417E-2</v>
      </c>
      <c r="AQ45" s="58">
        <f>'Female Inactive'!AQ45*'Uterine Cancer Epi'!$AZ68</f>
        <v>1.0182198099232123E-4</v>
      </c>
      <c r="AR45" s="58">
        <f>'Female Inactive'!AR45*'Uterine Cancer Epi'!$AZ68</f>
        <v>0</v>
      </c>
      <c r="AS45" s="58">
        <f t="shared" si="27"/>
        <v>1.018167973103612E-4</v>
      </c>
      <c r="AT45" s="58">
        <f t="shared" si="27"/>
        <v>0</v>
      </c>
      <c r="AU45" s="58">
        <f t="shared" si="23"/>
        <v>7.1266555467436538E-4</v>
      </c>
      <c r="AW45" s="58">
        <f>'Female Inactive'!AW45*'Diabetes Epi'!$CA98</f>
        <v>4.2197634654373463E-3</v>
      </c>
      <c r="AX45" s="58">
        <f>'Female Inactive'!AX45*'Diabetes Epi'!$CA98</f>
        <v>0</v>
      </c>
      <c r="AY45" s="58">
        <f t="shared" si="28"/>
        <v>4.210872773520502E-3</v>
      </c>
      <c r="AZ45" s="58">
        <f t="shared" si="28"/>
        <v>0</v>
      </c>
      <c r="BA45" s="58">
        <f t="shared" si="24"/>
        <v>6.4177691060747763E-2</v>
      </c>
    </row>
    <row r="46" spans="1:53">
      <c r="A46" s="58">
        <v>48</v>
      </c>
      <c r="B46" s="58">
        <f>'ACM Rates'!T59-(SUM(C46:H46))</f>
        <v>1.1902647610394046E-3</v>
      </c>
      <c r="C46" s="58">
        <f t="shared" si="2"/>
        <v>0</v>
      </c>
      <c r="D46" s="58">
        <f t="shared" si="3"/>
        <v>1.0573546585383109E-4</v>
      </c>
      <c r="E46" s="58">
        <f t="shared" si="4"/>
        <v>0</v>
      </c>
      <c r="F46" s="58">
        <f t="shared" si="5"/>
        <v>1.0161003587777194E-4</v>
      </c>
      <c r="G46" s="58">
        <f t="shared" si="6"/>
        <v>2.0238973722899246E-4</v>
      </c>
      <c r="H46" s="58">
        <f t="shared" si="7"/>
        <v>0</v>
      </c>
      <c r="I46" s="58">
        <f t="shared" si="0"/>
        <v>1.3976102627710077E-3</v>
      </c>
      <c r="J46" s="58">
        <f t="shared" si="1"/>
        <v>1.189556676902459E-3</v>
      </c>
      <c r="K46" s="58">
        <f t="shared" si="17"/>
        <v>9846.7798187539865</v>
      </c>
      <c r="L46" s="58">
        <f t="shared" si="18"/>
        <v>11.713302679387191</v>
      </c>
      <c r="M46" s="58">
        <f t="shared" si="8"/>
        <v>9840.9231674142939</v>
      </c>
      <c r="N46" s="58">
        <f t="shared" si="9"/>
        <v>368046.34464769723</v>
      </c>
      <c r="O46" s="58">
        <f t="shared" si="10"/>
        <v>37.377330601698162</v>
      </c>
      <c r="Q46" s="58">
        <f>'Quintile Functions'!$EF54</f>
        <v>1507.3962192000017</v>
      </c>
      <c r="S46" s="58">
        <f>'Female Inactive'!S46*'MI Epi'!DH64</f>
        <v>2.0865394702814641E-4</v>
      </c>
      <c r="T46" s="58">
        <f>'Female Inactive'!T46*'MI Epi'!DH64</f>
        <v>0</v>
      </c>
      <c r="U46" s="58">
        <f t="shared" si="11"/>
        <v>2.0863218030731101E-4</v>
      </c>
      <c r="V46" s="58">
        <f t="shared" si="11"/>
        <v>0</v>
      </c>
      <c r="W46" s="58">
        <f t="shared" si="19"/>
        <v>6.2590380617776899E-4</v>
      </c>
      <c r="Y46" s="58">
        <f>'Female Inactive'!Y46*'Stroke Epi'!$CW72</f>
        <v>4.2294186341532435E-4</v>
      </c>
      <c r="Z46" s="58">
        <f>'Female Inactive'!Z46*'Stroke Epi'!$CW72</f>
        <v>1.0573546585383109E-4</v>
      </c>
      <c r="AA46" s="58">
        <f t="shared" si="12"/>
        <v>4.2285243611339673E-4</v>
      </c>
      <c r="AB46" s="58">
        <f t="shared" si="12"/>
        <v>1.0572987605650397E-4</v>
      </c>
      <c r="AC46" s="58">
        <f t="shared" si="20"/>
        <v>2.0003392750831094E-3</v>
      </c>
      <c r="AE46" s="58">
        <f>'Female Inactive'!AE46*'Bowel Cancer Epi'!$CT89</f>
        <v>1.0161003587777194E-4</v>
      </c>
      <c r="AF46" s="58">
        <f>'Female Inactive'!AF46*'Bowel Cancer Epi'!$CT89</f>
        <v>1.0161003587777194E-4</v>
      </c>
      <c r="AG46" s="58">
        <f t="shared" si="25"/>
        <v>1.0160487375288074E-4</v>
      </c>
      <c r="AH46" s="58">
        <f t="shared" si="25"/>
        <v>1.0160487375288074E-4</v>
      </c>
      <c r="AI46" s="58">
        <f t="shared" si="21"/>
        <v>5.0807482876185988E-4</v>
      </c>
      <c r="AK46" s="58">
        <f>'Female Inactive'!AK46*'Breast Cancer Epi'!$BH87</f>
        <v>2.1250922409044208E-3</v>
      </c>
      <c r="AL46" s="58">
        <f>'Female Inactive'!AL46*'Breast Cancer Epi'!$BH87</f>
        <v>2.0238973722899246E-4</v>
      </c>
      <c r="AM46" s="58">
        <f t="shared" si="26"/>
        <v>2.1228358310310114E-3</v>
      </c>
      <c r="AN46" s="58">
        <f t="shared" si="26"/>
        <v>2.0236925780781068E-4</v>
      </c>
      <c r="AO46" s="58">
        <f t="shared" si="22"/>
        <v>1.7260380692691049E-2</v>
      </c>
      <c r="AQ46" s="58">
        <f>'Female Inactive'!AQ46*'Uterine Cancer Epi'!$AZ69</f>
        <v>1.0181753460217979E-4</v>
      </c>
      <c r="AR46" s="58">
        <f>'Female Inactive'!AR46*'Uterine Cancer Epi'!$AZ69</f>
        <v>0</v>
      </c>
      <c r="AS46" s="58">
        <f t="shared" si="27"/>
        <v>1.0181235137296518E-4</v>
      </c>
      <c r="AT46" s="58">
        <f t="shared" si="27"/>
        <v>0</v>
      </c>
      <c r="AU46" s="58">
        <f t="shared" si="23"/>
        <v>8.1440979066039619E-4</v>
      </c>
      <c r="AW46" s="58">
        <f>'Female Inactive'!AW46*'Diabetes Epi'!$CA99</f>
        <v>4.2185877190301898E-3</v>
      </c>
      <c r="AX46" s="58">
        <f>'Female Inactive'!AX46*'Diabetes Epi'!$CA99</f>
        <v>0</v>
      </c>
      <c r="AY46" s="58">
        <f t="shared" si="28"/>
        <v>4.2097019773436051E-3</v>
      </c>
      <c r="AZ46" s="58">
        <f t="shared" si="28"/>
        <v>0</v>
      </c>
      <c r="BA46" s="58">
        <f t="shared" si="24"/>
        <v>6.8118319742313152E-2</v>
      </c>
    </row>
    <row r="47" spans="1:53">
      <c r="A47" s="58">
        <v>49</v>
      </c>
      <c r="B47" s="58">
        <f>'ACM Rates'!T60-(SUM(C47:H47))</f>
        <v>1.1902655405499974E-3</v>
      </c>
      <c r="C47" s="58">
        <f t="shared" si="2"/>
        <v>0</v>
      </c>
      <c r="D47" s="58">
        <f t="shared" si="3"/>
        <v>1.0574285095382987E-4</v>
      </c>
      <c r="E47" s="58">
        <f t="shared" si="4"/>
        <v>0</v>
      </c>
      <c r="F47" s="58">
        <f t="shared" si="5"/>
        <v>1.0160670971019236E-4</v>
      </c>
      <c r="G47" s="58">
        <f t="shared" si="6"/>
        <v>2.0238489878598046E-4</v>
      </c>
      <c r="H47" s="58">
        <f t="shared" si="7"/>
        <v>0</v>
      </c>
      <c r="I47" s="58">
        <f t="shared" si="0"/>
        <v>1.3976151012140196E-3</v>
      </c>
      <c r="J47" s="58">
        <f t="shared" si="1"/>
        <v>1.189557455485768E-3</v>
      </c>
      <c r="K47" s="58">
        <f t="shared" si="17"/>
        <v>9835.0665160745993</v>
      </c>
      <c r="L47" s="58">
        <f t="shared" si="18"/>
        <v>11.699376699394977</v>
      </c>
      <c r="M47" s="58">
        <f t="shared" si="8"/>
        <v>9829.216827724902</v>
      </c>
      <c r="N47" s="58">
        <f t="shared" si="9"/>
        <v>358217.12781997235</v>
      </c>
      <c r="O47" s="58">
        <f t="shared" si="10"/>
        <v>36.422440787207307</v>
      </c>
      <c r="Q47" s="58">
        <f>'Quintile Functions'!$EF55</f>
        <v>1501.1856224000012</v>
      </c>
      <c r="S47" s="58">
        <f>'Female Inactive'!S47*'MI Epi'!DH65</f>
        <v>2.0863373513120044E-4</v>
      </c>
      <c r="T47" s="58">
        <f>'Female Inactive'!T47*'MI Epi'!DH65</f>
        <v>0</v>
      </c>
      <c r="U47" s="58">
        <f t="shared" si="11"/>
        <v>2.0861197262700415E-4</v>
      </c>
      <c r="V47" s="58">
        <f t="shared" si="11"/>
        <v>0</v>
      </c>
      <c r="W47" s="58">
        <f t="shared" si="19"/>
        <v>8.3440540280933448E-4</v>
      </c>
      <c r="Y47" s="58">
        <f>'Female Inactive'!Y47*'Stroke Epi'!$CW73</f>
        <v>4.2297140381531947E-4</v>
      </c>
      <c r="Z47" s="58">
        <f>'Female Inactive'!Z47*'Stroke Epi'!$CW73</f>
        <v>1.0574285095382987E-4</v>
      </c>
      <c r="AA47" s="58">
        <f t="shared" si="12"/>
        <v>4.2288196402173739E-4</v>
      </c>
      <c r="AB47" s="58">
        <f t="shared" si="12"/>
        <v>1.0573726037566011E-4</v>
      </c>
      <c r="AC47" s="58">
        <f t="shared" si="20"/>
        <v>2.3168609482253758E-3</v>
      </c>
      <c r="AE47" s="58">
        <f>'Female Inactive'!AE47*'Bowel Cancer Epi'!$CT90</f>
        <v>1.0160670971019236E-4</v>
      </c>
      <c r="AF47" s="58">
        <f>'Female Inactive'!AF47*'Bowel Cancer Epi'!$CT90</f>
        <v>1.0160670971019236E-4</v>
      </c>
      <c r="AG47" s="58">
        <f t="shared" si="25"/>
        <v>1.0160154792326903E-4</v>
      </c>
      <c r="AH47" s="58">
        <f t="shared" si="25"/>
        <v>1.0160154792326903E-4</v>
      </c>
      <c r="AI47" s="58">
        <f t="shared" si="21"/>
        <v>5.0807482876185999E-4</v>
      </c>
      <c r="AK47" s="58">
        <f>'Female Inactive'!AK47*'Breast Cancer Epi'!$BH88</f>
        <v>2.1250414372527941E-3</v>
      </c>
      <c r="AL47" s="58">
        <f>'Female Inactive'!AL47*'Breast Cancer Epi'!$BH88</f>
        <v>2.0238489878598046E-4</v>
      </c>
      <c r="AM47" s="58">
        <f t="shared" si="26"/>
        <v>2.122785135225902E-3</v>
      </c>
      <c r="AN47" s="58">
        <f t="shared" si="26"/>
        <v>2.0236442034393676E-4</v>
      </c>
      <c r="AO47" s="58">
        <f t="shared" si="22"/>
        <v>1.9148081294322543E-2</v>
      </c>
      <c r="AQ47" s="58">
        <f>'Female Inactive'!AQ47*'Uterine Cancer Epi'!$AZ70</f>
        <v>1.0181374232121636E-4</v>
      </c>
      <c r="AR47" s="58">
        <f>'Female Inactive'!AR47*'Uterine Cancer Epi'!$AZ70</f>
        <v>0</v>
      </c>
      <c r="AS47" s="58">
        <f t="shared" si="27"/>
        <v>1.01808559478056E-4</v>
      </c>
      <c r="AT47" s="58">
        <f t="shared" si="27"/>
        <v>0</v>
      </c>
      <c r="AU47" s="58">
        <f t="shared" si="23"/>
        <v>9.1613922505759306E-4</v>
      </c>
      <c r="AW47" s="58">
        <f>'Female Inactive'!AW47*'Diabetes Epi'!$CA100</f>
        <v>4.2173324480401682E-3</v>
      </c>
      <c r="AX47" s="58">
        <f>'Female Inactive'!AX47*'Diabetes Epi'!$CA100</f>
        <v>0</v>
      </c>
      <c r="AY47" s="58">
        <f t="shared" si="28"/>
        <v>4.2084519898858419E-3</v>
      </c>
      <c r="AZ47" s="58">
        <f t="shared" si="28"/>
        <v>0</v>
      </c>
      <c r="BA47" s="58">
        <f t="shared" si="24"/>
        <v>7.2041263894344218E-2</v>
      </c>
    </row>
    <row r="48" spans="1:53">
      <c r="A48" s="58">
        <v>50</v>
      </c>
      <c r="B48" s="58">
        <f>'ACM Rates'!T61-(SUM(C48:H48))</f>
        <v>1.6803079794835275E-3</v>
      </c>
      <c r="C48" s="58">
        <f t="shared" si="2"/>
        <v>0</v>
      </c>
      <c r="D48" s="58">
        <f t="shared" si="3"/>
        <v>2.1151496748316625E-4</v>
      </c>
      <c r="E48" s="58">
        <f t="shared" si="4"/>
        <v>0</v>
      </c>
      <c r="F48" s="58">
        <f t="shared" si="5"/>
        <v>1.0160406959529033E-4</v>
      </c>
      <c r="G48" s="58">
        <f t="shared" si="6"/>
        <v>4.0476228276909115E-4</v>
      </c>
      <c r="H48" s="58">
        <f t="shared" si="7"/>
        <v>1.0181070066892486E-4</v>
      </c>
      <c r="I48" s="58">
        <f t="shared" si="0"/>
        <v>1.9934270165619843E-3</v>
      </c>
      <c r="J48" s="58">
        <f t="shared" si="1"/>
        <v>1.6788970524052038E-3</v>
      </c>
      <c r="K48" s="58">
        <f t="shared" si="17"/>
        <v>9823.3671393752047</v>
      </c>
      <c r="L48" s="58">
        <f t="shared" si="18"/>
        <v>16.49242213499117</v>
      </c>
      <c r="M48" s="58">
        <f t="shared" si="8"/>
        <v>9815.1209283077078</v>
      </c>
      <c r="N48" s="58">
        <f t="shared" si="9"/>
        <v>348402.00689166464</v>
      </c>
      <c r="O48" s="58">
        <f t="shared" si="10"/>
        <v>35.466658422564471</v>
      </c>
      <c r="Q48" s="58">
        <f>'Quintile Functions'!$EF56</f>
        <v>1489.6875000000009</v>
      </c>
      <c r="S48" s="58">
        <f>'Female Inactive'!S48*'MI Epi'!DH66</f>
        <v>4.172314545845234E-4</v>
      </c>
      <c r="T48" s="58">
        <f>'Female Inactive'!T48*'MI Epi'!DH66</f>
        <v>0</v>
      </c>
      <c r="U48" s="58">
        <f t="shared" si="11"/>
        <v>4.1714442564533272E-4</v>
      </c>
      <c r="V48" s="58">
        <f t="shared" si="11"/>
        <v>0</v>
      </c>
      <c r="W48" s="58">
        <f t="shared" si="19"/>
        <v>1.042843308479288E-3</v>
      </c>
      <c r="Y48" s="58">
        <f>'Female Inactive'!Y48*'Stroke Epi'!$CW74</f>
        <v>7.4030238619108169E-4</v>
      </c>
      <c r="Z48" s="58">
        <f>'Female Inactive'!Z48*'Stroke Epi'!$CW74</f>
        <v>2.1151496748316625E-4</v>
      </c>
      <c r="AA48" s="58">
        <f t="shared" si="12"/>
        <v>7.4002842998721619E-4</v>
      </c>
      <c r="AB48" s="58">
        <f t="shared" si="12"/>
        <v>2.1149259976949164E-4</v>
      </c>
      <c r="AC48" s="58">
        <f t="shared" si="20"/>
        <v>2.6333043315490555E-3</v>
      </c>
      <c r="AE48" s="58">
        <f>'Female Inactive'!AE48*'Bowel Cancer Epi'!$CT91</f>
        <v>2.0320813919058066E-4</v>
      </c>
      <c r="AF48" s="58">
        <f>'Female Inactive'!AF48*'Bowel Cancer Epi'!$CT91</f>
        <v>1.0160406959529033E-4</v>
      </c>
      <c r="AG48" s="58">
        <f t="shared" si="25"/>
        <v>2.0318749381509349E-4</v>
      </c>
      <c r="AH48" s="58">
        <f t="shared" si="25"/>
        <v>1.0159890807659444E-4</v>
      </c>
      <c r="AI48" s="58">
        <f t="shared" si="21"/>
        <v>5.0807482876185999E-4</v>
      </c>
      <c r="AK48" s="58">
        <f>'Female Inactive'!AK48*'Breast Cancer Epi'!$BH89</f>
        <v>2.7321454086913651E-3</v>
      </c>
      <c r="AL48" s="58">
        <f>'Female Inactive'!AL48*'Breast Cancer Epi'!$BH89</f>
        <v>4.0476228276909115E-4</v>
      </c>
      <c r="AM48" s="58">
        <f t="shared" si="26"/>
        <v>2.7284164961743906E-3</v>
      </c>
      <c r="AN48" s="58">
        <f t="shared" si="26"/>
        <v>4.0468037756735686E-4</v>
      </c>
      <c r="AO48" s="58">
        <f t="shared" si="22"/>
        <v>2.1032110897795265E-2</v>
      </c>
      <c r="AQ48" s="58">
        <f>'Female Inactive'!AQ48*'Uterine Cancer Epi'!$AZ71</f>
        <v>2.0362140133784972E-4</v>
      </c>
      <c r="AR48" s="58">
        <f>'Female Inactive'!AR48*'Uterine Cancer Epi'!$AZ71</f>
        <v>1.0181070066892486E-4</v>
      </c>
      <c r="AS48" s="58">
        <f t="shared" si="27"/>
        <v>2.0360067190727804E-4</v>
      </c>
      <c r="AT48" s="58">
        <f t="shared" si="27"/>
        <v>1.0180551813543381E-4</v>
      </c>
      <c r="AU48" s="58">
        <f t="shared" si="23"/>
        <v>1.0178545137208646E-3</v>
      </c>
      <c r="AW48" s="58">
        <f>'Female Inactive'!AW48*'Diabetes Epi'!$CA101</f>
        <v>5.4364319195171528E-3</v>
      </c>
      <c r="AX48" s="58">
        <f>'Female Inactive'!AX48*'Diabetes Epi'!$CA101</f>
        <v>0</v>
      </c>
      <c r="AY48" s="58">
        <f t="shared" si="28"/>
        <v>5.4216812659227953E-3</v>
      </c>
      <c r="AZ48" s="58">
        <f t="shared" si="28"/>
        <v>0</v>
      </c>
      <c r="BA48" s="58">
        <f t="shared" si="24"/>
        <v>7.5946533683840023E-2</v>
      </c>
    </row>
    <row r="49" spans="1:53">
      <c r="A49" s="58">
        <v>51</v>
      </c>
      <c r="B49" s="58">
        <f>'ACM Rates'!T62-(SUM(C49:H49))</f>
        <v>1.6802705862668289E-3</v>
      </c>
      <c r="C49" s="58">
        <f t="shared" si="2"/>
        <v>0</v>
      </c>
      <c r="D49" s="58">
        <f t="shared" si="3"/>
        <v>2.1156215598882767E-4</v>
      </c>
      <c r="E49" s="58">
        <f t="shared" si="4"/>
        <v>0</v>
      </c>
      <c r="F49" s="58">
        <f t="shared" si="5"/>
        <v>1.0160207526559579E-4</v>
      </c>
      <c r="G49" s="58">
        <f t="shared" si="6"/>
        <v>4.0475682009614256E-4</v>
      </c>
      <c r="H49" s="58">
        <f t="shared" si="7"/>
        <v>1.0180836238260512E-4</v>
      </c>
      <c r="I49" s="58">
        <f t="shared" si="0"/>
        <v>1.9934348175212526E-3</v>
      </c>
      <c r="J49" s="58">
        <f t="shared" si="1"/>
        <v>1.6788597219672408E-3</v>
      </c>
      <c r="K49" s="58">
        <f t="shared" si="17"/>
        <v>9806.8747172402127</v>
      </c>
      <c r="L49" s="58">
        <f t="shared" si="18"/>
        <v>16.464366961153466</v>
      </c>
      <c r="M49" s="58">
        <f t="shared" si="8"/>
        <v>9798.6425337596356</v>
      </c>
      <c r="N49" s="58">
        <f t="shared" si="9"/>
        <v>338603.364357905</v>
      </c>
      <c r="O49" s="58">
        <f t="shared" si="10"/>
        <v>34.52714285853471</v>
      </c>
      <c r="Q49" s="58">
        <f>'Quintile Functions'!$EF57</f>
        <v>1472.6225676000013</v>
      </c>
      <c r="S49" s="58">
        <f>'Female Inactive'!S49*'MI Epi'!DH67</f>
        <v>4.1719919687212222E-4</v>
      </c>
      <c r="T49" s="58">
        <f>'Female Inactive'!T49*'MI Epi'!DH67</f>
        <v>0</v>
      </c>
      <c r="U49" s="58">
        <f t="shared" si="11"/>
        <v>4.1711218138851258E-4</v>
      </c>
      <c r="V49" s="58">
        <f t="shared" si="11"/>
        <v>0</v>
      </c>
      <c r="W49" s="58">
        <f t="shared" si="19"/>
        <v>1.459552717851667E-3</v>
      </c>
      <c r="Y49" s="58">
        <f>'Female Inactive'!Y49*'Stroke Epi'!$CW75</f>
        <v>7.404675459608968E-4</v>
      </c>
      <c r="Z49" s="58">
        <f>'Female Inactive'!Z49*'Stroke Epi'!$CW75</f>
        <v>2.1156215598882767E-4</v>
      </c>
      <c r="AA49" s="58">
        <f t="shared" si="12"/>
        <v>7.401934675205224E-4</v>
      </c>
      <c r="AB49" s="58">
        <f t="shared" si="12"/>
        <v>2.1153977829402315E-4</v>
      </c>
      <c r="AC49" s="58">
        <f t="shared" si="20"/>
        <v>3.1605598767216803E-3</v>
      </c>
      <c r="AE49" s="58">
        <f>'Female Inactive'!AE49*'Bowel Cancer Epi'!$CT92</f>
        <v>2.0320415053119158E-4</v>
      </c>
      <c r="AF49" s="58">
        <f>'Female Inactive'!AF49*'Bowel Cancer Epi'!$CT92</f>
        <v>1.0160207526559579E-4</v>
      </c>
      <c r="AG49" s="58">
        <f t="shared" si="25"/>
        <v>2.0318350596615353E-4</v>
      </c>
      <c r="AH49" s="58">
        <f t="shared" si="25"/>
        <v>1.0159691394950876E-4</v>
      </c>
      <c r="AI49" s="58">
        <f t="shared" si="21"/>
        <v>6.0962211699065792E-4</v>
      </c>
      <c r="AK49" s="58">
        <f>'Female Inactive'!AK49*'Breast Cancer Epi'!$BH90</f>
        <v>2.7321085356489627E-3</v>
      </c>
      <c r="AL49" s="58">
        <f>'Female Inactive'!AL49*'Breast Cancer Epi'!$BH90</f>
        <v>4.0475682009614256E-4</v>
      </c>
      <c r="AM49" s="58">
        <f t="shared" si="26"/>
        <v>2.7283797237362961E-3</v>
      </c>
      <c r="AN49" s="58">
        <f t="shared" si="26"/>
        <v>4.0467491710505232E-4</v>
      </c>
      <c r="AO49" s="58">
        <f t="shared" si="22"/>
        <v>2.3307894905790161E-2</v>
      </c>
      <c r="AQ49" s="58">
        <f>'Female Inactive'!AQ49*'Uterine Cancer Epi'!$AZ72</f>
        <v>2.0361672476521025E-4</v>
      </c>
      <c r="AR49" s="58">
        <f>'Female Inactive'!AR49*'Uterine Cancer Epi'!$AZ72</f>
        <v>1.0180836238260512E-4</v>
      </c>
      <c r="AS49" s="58">
        <f t="shared" si="27"/>
        <v>2.0359599628683167E-4</v>
      </c>
      <c r="AT49" s="58">
        <f t="shared" si="27"/>
        <v>1.018031800871233E-4</v>
      </c>
      <c r="AU49" s="58">
        <f t="shared" si="23"/>
        <v>1.1195564086500759E-3</v>
      </c>
      <c r="AW49" s="58">
        <f>'Female Inactive'!AW49*'Diabetes Epi'!$CA102</f>
        <v>5.4346012645963282E-3</v>
      </c>
      <c r="AX49" s="58">
        <f>'Female Inactive'!AX49*'Diabetes Epi'!$CA102</f>
        <v>0</v>
      </c>
      <c r="AY49" s="58">
        <f t="shared" si="28"/>
        <v>5.4198605345628925E-3</v>
      </c>
      <c r="AZ49" s="58">
        <f t="shared" si="28"/>
        <v>0</v>
      </c>
      <c r="BA49" s="58">
        <f t="shared" si="24"/>
        <v>8.0956457050877367E-2</v>
      </c>
    </row>
    <row r="50" spans="1:53">
      <c r="A50" s="58">
        <v>52</v>
      </c>
      <c r="B50" s="58">
        <f>'ACM Rates'!T63-(SUM(C50:H50))</f>
        <v>1.680203247133933E-3</v>
      </c>
      <c r="C50" s="58">
        <f t="shared" si="2"/>
        <v>0</v>
      </c>
      <c r="D50" s="58">
        <f t="shared" si="3"/>
        <v>2.1163444891010013E-4</v>
      </c>
      <c r="E50" s="58">
        <f t="shared" si="4"/>
        <v>0</v>
      </c>
      <c r="F50" s="58">
        <f t="shared" si="5"/>
        <v>1.0160100803649597E-4</v>
      </c>
      <c r="G50" s="58">
        <f t="shared" si="6"/>
        <v>4.0475425232001043E-4</v>
      </c>
      <c r="H50" s="58">
        <f t="shared" si="7"/>
        <v>1.0180704359946049E-4</v>
      </c>
      <c r="I50" s="58">
        <f t="shared" si="0"/>
        <v>1.9934387040805293E-3</v>
      </c>
      <c r="J50" s="58">
        <f t="shared" si="1"/>
        <v>1.6787924958849842E-3</v>
      </c>
      <c r="K50" s="58">
        <f t="shared" si="17"/>
        <v>9790.4103502790585</v>
      </c>
      <c r="L50" s="58">
        <f t="shared" si="18"/>
        <v>16.436067427683163</v>
      </c>
      <c r="M50" s="58">
        <f t="shared" si="8"/>
        <v>9782.192316565217</v>
      </c>
      <c r="N50" s="58">
        <f t="shared" si="9"/>
        <v>328821.17204133974</v>
      </c>
      <c r="O50" s="58">
        <f t="shared" si="10"/>
        <v>33.586045965066958</v>
      </c>
      <c r="Q50" s="58">
        <f>'Quintile Functions'!$EF58</f>
        <v>1449.7115408000018</v>
      </c>
      <c r="S50" s="58">
        <f>'Female Inactive'!S50*'MI Epi'!DH68</f>
        <v>4.1717355434155444E-4</v>
      </c>
      <c r="T50" s="58">
        <f>'Female Inactive'!T50*'MI Epi'!DH68</f>
        <v>0</v>
      </c>
      <c r="U50" s="58">
        <f t="shared" si="11"/>
        <v>4.1708654955341373E-4</v>
      </c>
      <c r="V50" s="58">
        <f t="shared" si="11"/>
        <v>0</v>
      </c>
      <c r="W50" s="58">
        <f t="shared" si="19"/>
        <v>1.876056102022185E-3</v>
      </c>
      <c r="Y50" s="58">
        <f>'Female Inactive'!Y50*'Stroke Epi'!$CW76</f>
        <v>7.4072057118535037E-4</v>
      </c>
      <c r="Z50" s="58">
        <f>'Female Inactive'!Z50*'Stroke Epi'!$CW76</f>
        <v>2.1163444891010013E-4</v>
      </c>
      <c r="AA50" s="58">
        <f t="shared" si="12"/>
        <v>7.4044630542535739E-4</v>
      </c>
      <c r="AB50" s="58">
        <f t="shared" si="12"/>
        <v>2.116120559199075E-4</v>
      </c>
      <c r="AC50" s="58">
        <f t="shared" si="20"/>
        <v>3.6876542257310587E-3</v>
      </c>
      <c r="AE50" s="58">
        <f>'Female Inactive'!AE50*'Bowel Cancer Epi'!$CT93</f>
        <v>2.0320201607299193E-4</v>
      </c>
      <c r="AF50" s="58">
        <f>'Female Inactive'!AF50*'Bowel Cancer Epi'!$CT93</f>
        <v>1.0160100803649597E-4</v>
      </c>
      <c r="AG50" s="58">
        <f t="shared" si="25"/>
        <v>2.0318137194164088E-4</v>
      </c>
      <c r="AH50" s="58">
        <f t="shared" si="25"/>
        <v>1.0159584682889466E-4</v>
      </c>
      <c r="AI50" s="58">
        <f t="shared" si="21"/>
        <v>7.1115709521446513E-4</v>
      </c>
      <c r="AK50" s="58">
        <f>'Female Inactive'!AK50*'Breast Cancer Epi'!$BH91</f>
        <v>2.7320912031600707E-3</v>
      </c>
      <c r="AL50" s="58">
        <f>'Female Inactive'!AL50*'Breast Cancer Epi'!$BH91</f>
        <v>4.0475425232001043E-4</v>
      </c>
      <c r="AM50" s="58">
        <f t="shared" si="26"/>
        <v>2.7283624385369132E-3</v>
      </c>
      <c r="AN50" s="58">
        <f t="shared" si="26"/>
        <v>4.0467235036800719E-4</v>
      </c>
      <c r="AO50" s="58">
        <f t="shared" si="22"/>
        <v>2.5578357844397836E-2</v>
      </c>
      <c r="AQ50" s="58">
        <f>'Female Inactive'!AQ50*'Uterine Cancer Epi'!$AZ73</f>
        <v>2.0361408719892098E-4</v>
      </c>
      <c r="AR50" s="58">
        <f>'Female Inactive'!AR50*'Uterine Cancer Epi'!$AZ73</f>
        <v>1.0180704359946049E-4</v>
      </c>
      <c r="AS50" s="58">
        <f t="shared" si="27"/>
        <v>2.0359335925757005E-4</v>
      </c>
      <c r="AT50" s="58">
        <f t="shared" si="27"/>
        <v>1.0180186143826653E-4</v>
      </c>
      <c r="AU50" s="58">
        <f t="shared" si="23"/>
        <v>1.2212456143345727E-3</v>
      </c>
      <c r="AW50" s="58">
        <f>'Female Inactive'!AW50*'Diabetes Epi'!$CA103</f>
        <v>5.4327268768879769E-3</v>
      </c>
      <c r="AX50" s="58">
        <f>'Female Inactive'!AX50*'Diabetes Epi'!$CA103</f>
        <v>0</v>
      </c>
      <c r="AY50" s="58">
        <f t="shared" si="28"/>
        <v>5.4179963040273948E-3</v>
      </c>
      <c r="AZ50" s="58">
        <f t="shared" si="28"/>
        <v>0</v>
      </c>
      <c r="BA50" s="58">
        <f t="shared" si="24"/>
        <v>8.5937544878852176E-2</v>
      </c>
    </row>
    <row r="51" spans="1:53">
      <c r="A51" s="58">
        <v>53</v>
      </c>
      <c r="B51" s="58">
        <f>'ACM Rates'!T64-(SUM(C51:H51))</f>
        <v>1.6800964715864308E-3</v>
      </c>
      <c r="C51" s="58">
        <f t="shared" si="2"/>
        <v>0</v>
      </c>
      <c r="D51" s="58">
        <f t="shared" si="3"/>
        <v>2.1174049279332533E-4</v>
      </c>
      <c r="E51" s="58">
        <f t="shared" si="4"/>
        <v>0</v>
      </c>
      <c r="F51" s="58">
        <f t="shared" si="5"/>
        <v>1.016010316370324E-4</v>
      </c>
      <c r="G51" s="58">
        <f t="shared" si="6"/>
        <v>4.0475507698691285E-4</v>
      </c>
      <c r="H51" s="58">
        <f t="shared" si="7"/>
        <v>1.0180692699629863E-4</v>
      </c>
      <c r="I51" s="58">
        <f t="shared" si="0"/>
        <v>1.9934379960167884E-3</v>
      </c>
      <c r="J51" s="58">
        <f t="shared" si="1"/>
        <v>1.6786858995857523E-3</v>
      </c>
      <c r="K51" s="58">
        <f t="shared" si="17"/>
        <v>9773.9742828513754</v>
      </c>
      <c r="L51" s="58">
        <f t="shared" si="18"/>
        <v>16.407432811536371</v>
      </c>
      <c r="M51" s="58">
        <f t="shared" si="8"/>
        <v>9765.770566445608</v>
      </c>
      <c r="N51" s="58">
        <f t="shared" si="9"/>
        <v>319055.40147489414</v>
      </c>
      <c r="O51" s="58">
        <f t="shared" si="10"/>
        <v>32.643364126165437</v>
      </c>
      <c r="Q51" s="58">
        <f>'Quintile Functions'!$EF59</f>
        <v>1420.675135200001</v>
      </c>
      <c r="S51" s="58">
        <f>'Female Inactive'!S51*'MI Epi'!DH69</f>
        <v>4.1715603544637897E-4</v>
      </c>
      <c r="T51" s="58">
        <f>'Female Inactive'!T51*'MI Epi'!DH69</f>
        <v>0</v>
      </c>
      <c r="U51" s="58">
        <f t="shared" si="11"/>
        <v>4.1706903796501216E-4</v>
      </c>
      <c r="V51" s="58">
        <f t="shared" si="11"/>
        <v>0</v>
      </c>
      <c r="W51" s="58">
        <f t="shared" si="19"/>
        <v>2.2923601738092376E-3</v>
      </c>
      <c r="Y51" s="58">
        <f>'Female Inactive'!Y51*'Stroke Epi'!$CW77</f>
        <v>7.410917247766387E-4</v>
      </c>
      <c r="Z51" s="58">
        <f>'Female Inactive'!Z51*'Stroke Epi'!$CW77</f>
        <v>2.1174049279332533E-4</v>
      </c>
      <c r="AA51" s="58">
        <f t="shared" si="12"/>
        <v>7.4081718412843944E-4</v>
      </c>
      <c r="AB51" s="58">
        <f t="shared" si="12"/>
        <v>2.1171807735731463E-4</v>
      </c>
      <c r="AC51" s="58">
        <f t="shared" si="20"/>
        <v>4.2146498360061601E-3</v>
      </c>
      <c r="AE51" s="58">
        <f>'Female Inactive'!AE51*'Bowel Cancer Epi'!$CT94</f>
        <v>2.0320206327406479E-4</v>
      </c>
      <c r="AF51" s="58">
        <f>'Female Inactive'!AF51*'Bowel Cancer Epi'!$CT94</f>
        <v>1.016010316370324E-4</v>
      </c>
      <c r="AG51" s="58">
        <f t="shared" si="25"/>
        <v>2.0318141913311383E-4</v>
      </c>
      <c r="AH51" s="58">
        <f t="shared" si="25"/>
        <v>1.0159587042701812E-4</v>
      </c>
      <c r="AI51" s="58">
        <f t="shared" si="21"/>
        <v>8.1268069143598765E-4</v>
      </c>
      <c r="AK51" s="58">
        <f>'Female Inactive'!AK51*'Breast Cancer Epi'!$BH92</f>
        <v>2.7320967696616624E-3</v>
      </c>
      <c r="AL51" s="58">
        <f>'Female Inactive'!AL51*'Breast Cancer Epi'!$BH92</f>
        <v>4.0475507698691285E-4</v>
      </c>
      <c r="AM51" s="58">
        <f t="shared" si="26"/>
        <v>2.7283679898509883E-3</v>
      </c>
      <c r="AN51" s="58">
        <f t="shared" si="26"/>
        <v>4.0467317470127551E-4</v>
      </c>
      <c r="AO51" s="58">
        <f t="shared" si="22"/>
        <v>2.7843528407867982E-2</v>
      </c>
      <c r="AQ51" s="58">
        <f>'Female Inactive'!AQ51*'Uterine Cancer Epi'!$AZ74</f>
        <v>2.0361385399259726E-4</v>
      </c>
      <c r="AR51" s="58">
        <f>'Female Inactive'!AR51*'Uterine Cancer Epi'!$AZ74</f>
        <v>1.0180692699629863E-4</v>
      </c>
      <c r="AS51" s="58">
        <f t="shared" si="27"/>
        <v>2.0359312609863345E-4</v>
      </c>
      <c r="AT51" s="58">
        <f t="shared" si="27"/>
        <v>1.0180174484697435E-4</v>
      </c>
      <c r="AU51" s="58">
        <f t="shared" si="23"/>
        <v>1.322923150696056E-3</v>
      </c>
      <c r="AW51" s="58">
        <f>'Female Inactive'!AW51*'Diabetes Epi'!$CA104</f>
        <v>5.4308411922662832E-3</v>
      </c>
      <c r="AX51" s="58">
        <f>'Female Inactive'!AX51*'Diabetes Epi'!$CA104</f>
        <v>0</v>
      </c>
      <c r="AY51" s="58">
        <f t="shared" si="28"/>
        <v>5.4161208342696776E-3</v>
      </c>
      <c r="AZ51" s="58">
        <f t="shared" si="28"/>
        <v>0</v>
      </c>
      <c r="BA51" s="58">
        <f t="shared" si="24"/>
        <v>9.0889931882348757E-2</v>
      </c>
    </row>
    <row r="52" spans="1:53">
      <c r="A52" s="58">
        <v>54</v>
      </c>
      <c r="B52" s="58">
        <f>'ACM Rates'!T65-(SUM(C52:H52))</f>
        <v>1.6799366447454336E-3</v>
      </c>
      <c r="C52" s="58">
        <f t="shared" si="2"/>
        <v>0</v>
      </c>
      <c r="D52" s="58">
        <f t="shared" si="3"/>
        <v>2.1189284653830997E-4</v>
      </c>
      <c r="E52" s="58">
        <f t="shared" si="4"/>
        <v>0</v>
      </c>
      <c r="F52" s="58">
        <f t="shared" si="5"/>
        <v>1.0160235096438789E-4</v>
      </c>
      <c r="G52" s="58">
        <f t="shared" si="6"/>
        <v>4.0475991652265202E-4</v>
      </c>
      <c r="H52" s="58">
        <f t="shared" si="7"/>
        <v>1.0180824122921671E-4</v>
      </c>
      <c r="I52" s="58">
        <f t="shared" si="0"/>
        <v>1.9934318422481314E-3</v>
      </c>
      <c r="J52" s="58">
        <f t="shared" si="1"/>
        <v>1.6785263410310503E-3</v>
      </c>
      <c r="K52" s="58">
        <f t="shared" si="17"/>
        <v>9757.5668500398388</v>
      </c>
      <c r="L52" s="58">
        <f t="shared" si="18"/>
        <v>16.37833298216324</v>
      </c>
      <c r="M52" s="58">
        <f t="shared" si="8"/>
        <v>9749.377683548757</v>
      </c>
      <c r="N52" s="58">
        <f t="shared" si="9"/>
        <v>309306.02379134542</v>
      </c>
      <c r="O52" s="58">
        <f t="shared" si="10"/>
        <v>31.699093487643651</v>
      </c>
      <c r="Q52" s="58">
        <f>'Quintile Functions'!$EF60</f>
        <v>1385.2340664000003</v>
      </c>
      <c r="S52" s="58">
        <f>'Female Inactive'!S52*'MI Epi'!DH70</f>
        <v>4.1714853584550208E-4</v>
      </c>
      <c r="T52" s="58">
        <f>'Female Inactive'!T52*'MI Epi'!DH70</f>
        <v>0</v>
      </c>
      <c r="U52" s="58">
        <f t="shared" si="11"/>
        <v>4.1706154149201424E-4</v>
      </c>
      <c r="V52" s="58">
        <f t="shared" si="11"/>
        <v>0</v>
      </c>
      <c r="W52" s="58">
        <f t="shared" si="19"/>
        <v>2.7084731393218898E-3</v>
      </c>
      <c r="Y52" s="58">
        <f>'Female Inactive'!Y52*'Stroke Epi'!$CW78</f>
        <v>7.4162496288408483E-4</v>
      </c>
      <c r="Z52" s="58">
        <f>'Female Inactive'!Z52*'Stroke Epi'!$CW78</f>
        <v>2.1189284653830997E-4</v>
      </c>
      <c r="AA52" s="58">
        <f t="shared" si="12"/>
        <v>7.4135002706188224E-4</v>
      </c>
      <c r="AB52" s="58">
        <f t="shared" si="12"/>
        <v>2.1187039883463488E-4</v>
      </c>
      <c r="AC52" s="58">
        <f t="shared" si="20"/>
        <v>4.7416305466565648E-3</v>
      </c>
      <c r="AE52" s="58">
        <f>'Female Inactive'!AE52*'Bowel Cancer Epi'!$CT95</f>
        <v>2.0320470192877578E-4</v>
      </c>
      <c r="AF52" s="58">
        <f>'Female Inactive'!AF52*'Bowel Cancer Epi'!$CT95</f>
        <v>1.0160235096438789E-4</v>
      </c>
      <c r="AG52" s="58">
        <f t="shared" si="25"/>
        <v>2.0318405725172628E-4</v>
      </c>
      <c r="AH52" s="58">
        <f t="shared" si="25"/>
        <v>1.0159718962032827E-4</v>
      </c>
      <c r="AI52" s="58">
        <f t="shared" si="21"/>
        <v>9.1419399686074553E-4</v>
      </c>
      <c r="AK52" s="58">
        <f>'Female Inactive'!AK52*'Breast Cancer Epi'!$BH93</f>
        <v>2.7321294365279013E-3</v>
      </c>
      <c r="AL52" s="58">
        <f>'Female Inactive'!AL52*'Breast Cancer Epi'!$BH93</f>
        <v>4.0475991652265202E-4</v>
      </c>
      <c r="AM52" s="58">
        <f t="shared" si="26"/>
        <v>2.7284005675894951E-3</v>
      </c>
      <c r="AN52" s="58">
        <f t="shared" si="26"/>
        <v>4.046780122785032E-4</v>
      </c>
      <c r="AO52" s="58">
        <f t="shared" si="22"/>
        <v>3.0103437885163571E-2</v>
      </c>
      <c r="AQ52" s="58">
        <f>'Female Inactive'!AQ52*'Uterine Cancer Epi'!$AZ75</f>
        <v>2.0361648245843342E-4</v>
      </c>
      <c r="AR52" s="58">
        <f>'Female Inactive'!AR52*'Uterine Cancer Epi'!$AZ75</f>
        <v>1.0180824122921671E-4</v>
      </c>
      <c r="AS52" s="58">
        <f t="shared" si="27"/>
        <v>2.0359575402939534E-4</v>
      </c>
      <c r="AT52" s="58">
        <f t="shared" si="27"/>
        <v>1.0180305894613717E-4</v>
      </c>
      <c r="AU52" s="58">
        <f t="shared" si="23"/>
        <v>1.42459021965793E-3</v>
      </c>
      <c r="AW52" s="58">
        <f>'Female Inactive'!AW52*'Diabetes Epi'!$CA105</f>
        <v>5.4289861471462832E-3</v>
      </c>
      <c r="AX52" s="58">
        <f>'Female Inactive'!AX52*'Diabetes Epi'!$CA105</f>
        <v>0</v>
      </c>
      <c r="AY52" s="58">
        <f t="shared" si="28"/>
        <v>5.414275834586979E-3</v>
      </c>
      <c r="AZ52" s="58">
        <f t="shared" si="28"/>
        <v>0</v>
      </c>
      <c r="BA52" s="58">
        <f t="shared" si="24"/>
        <v>9.5813781862925093E-2</v>
      </c>
    </row>
    <row r="53" spans="1:53">
      <c r="A53" s="58">
        <v>55</v>
      </c>
      <c r="B53" s="58">
        <f>'ACM Rates'!T66-(SUM(C53:H53))</f>
        <v>2.7745212123671675E-3</v>
      </c>
      <c r="C53" s="58">
        <f t="shared" si="2"/>
        <v>0</v>
      </c>
      <c r="D53" s="58">
        <f t="shared" si="3"/>
        <v>2.1211033630437649E-4</v>
      </c>
      <c r="E53" s="58">
        <f t="shared" si="4"/>
        <v>0</v>
      </c>
      <c r="F53" s="58">
        <f t="shared" si="5"/>
        <v>2.0321045011196972E-4</v>
      </c>
      <c r="G53" s="58">
        <f t="shared" si="6"/>
        <v>7.0834672579821211E-4</v>
      </c>
      <c r="H53" s="58">
        <f t="shared" si="7"/>
        <v>1.0181127541827408E-4</v>
      </c>
      <c r="I53" s="58">
        <f t="shared" si="0"/>
        <v>3.1898419987835139E-3</v>
      </c>
      <c r="J53" s="58">
        <f t="shared" si="1"/>
        <v>2.7706757856164055E-3</v>
      </c>
      <c r="K53" s="58">
        <f t="shared" si="17"/>
        <v>9741.1885170576752</v>
      </c>
      <c r="L53" s="58">
        <f t="shared" si="18"/>
        <v>26.989675147336282</v>
      </c>
      <c r="M53" s="58">
        <f t="shared" si="8"/>
        <v>9727.6936794840076</v>
      </c>
      <c r="N53" s="58">
        <f t="shared" si="9"/>
        <v>299578.33011186135</v>
      </c>
      <c r="O53" s="58">
        <f t="shared" si="10"/>
        <v>30.753776049736992</v>
      </c>
      <c r="Q53" s="58">
        <f>'Quintile Functions'!$EF61</f>
        <v>1343.1090500000018</v>
      </c>
      <c r="S53" s="58">
        <f>'Female Inactive'!S53*'MI Epi'!DH71</f>
        <v>7.3001855464842693E-4</v>
      </c>
      <c r="T53" s="58">
        <f>'Female Inactive'!T53*'MI Epi'!DH71</f>
        <v>0</v>
      </c>
      <c r="U53" s="58">
        <f t="shared" si="11"/>
        <v>7.297521559326281E-4</v>
      </c>
      <c r="V53" s="58">
        <f t="shared" si="11"/>
        <v>0</v>
      </c>
      <c r="W53" s="58">
        <f t="shared" si="19"/>
        <v>3.1244050808313288E-3</v>
      </c>
      <c r="Y53" s="58">
        <f>'Female Inactive'!Y53*'Stroke Epi'!$CW79</f>
        <v>1.0605516815218824E-3</v>
      </c>
      <c r="Z53" s="58">
        <f>'Female Inactive'!Z53*'Stroke Epi'!$CW79</f>
        <v>2.1211033630437649E-4</v>
      </c>
      <c r="AA53" s="58">
        <f t="shared" si="12"/>
        <v>1.0599894953473576E-3</v>
      </c>
      <c r="AB53" s="58">
        <f t="shared" si="12"/>
        <v>2.1208784249737711E-4</v>
      </c>
      <c r="AC53" s="58">
        <f t="shared" si="20"/>
        <v>5.2687112509038044E-3</v>
      </c>
      <c r="AE53" s="58">
        <f>'Female Inactive'!AE53*'Bowel Cancer Epi'!$CT96</f>
        <v>4.0642090022393945E-4</v>
      </c>
      <c r="AF53" s="58">
        <f>'Female Inactive'!AF53*'Bowel Cancer Epi'!$CT96</f>
        <v>2.0321045011196972E-4</v>
      </c>
      <c r="AG53" s="58">
        <f t="shared" si="25"/>
        <v>4.0633832243741619E-4</v>
      </c>
      <c r="AH53" s="58">
        <f t="shared" si="25"/>
        <v>2.0318980426692335E-4</v>
      </c>
      <c r="AI53" s="58">
        <f t="shared" si="21"/>
        <v>1.0156983069402334E-3</v>
      </c>
      <c r="AK53" s="58">
        <f>'Female Inactive'!AK53*'Breast Cancer Epi'!$BH94</f>
        <v>2.8333869031928484E-3</v>
      </c>
      <c r="AL53" s="58">
        <f>'Female Inactive'!AL53*'Breast Cancer Epi'!$BH94</f>
        <v>7.0834672579821211E-4</v>
      </c>
      <c r="AM53" s="58">
        <f t="shared" si="26"/>
        <v>2.8293766509474017E-3</v>
      </c>
      <c r="AN53" s="58">
        <f t="shared" si="26"/>
        <v>7.0809590748188711E-4</v>
      </c>
      <c r="AO53" s="58">
        <f t="shared" si="22"/>
        <v>3.2358120823478199E-2</v>
      </c>
      <c r="AQ53" s="58">
        <f>'Female Inactive'!AQ53*'Uterine Cancer Epi'!$AZ76</f>
        <v>4.072451016730963E-4</v>
      </c>
      <c r="AR53" s="58">
        <f>'Female Inactive'!AR53*'Uterine Cancer Epi'!$AZ76</f>
        <v>1.0181127541827408E-4</v>
      </c>
      <c r="AS53" s="58">
        <f t="shared" si="27"/>
        <v>4.0716218864234044E-4</v>
      </c>
      <c r="AT53" s="58">
        <f t="shared" si="27"/>
        <v>1.0180609282628428E-4</v>
      </c>
      <c r="AU53" s="58">
        <f t="shared" si="23"/>
        <v>1.526248250961893E-3</v>
      </c>
      <c r="AW53" s="58">
        <f>'Female Inactive'!AW53*'Diabetes Epi'!$CA106</f>
        <v>6.6455706135051433E-3</v>
      </c>
      <c r="AX53" s="58">
        <f>'Female Inactive'!AX53*'Diabetes Epi'!$CA106</f>
        <v>0</v>
      </c>
      <c r="AY53" s="58">
        <f t="shared" si="28"/>
        <v>6.6235376433525506E-3</v>
      </c>
      <c r="AZ53" s="58">
        <f t="shared" si="28"/>
        <v>0</v>
      </c>
      <c r="BA53" s="58">
        <f t="shared" si="24"/>
        <v>0.10070929545375125</v>
      </c>
    </row>
    <row r="54" spans="1:53">
      <c r="A54" s="58">
        <v>56</v>
      </c>
      <c r="B54" s="58">
        <f>'ACM Rates'!T67-(SUM(C54:H54))</f>
        <v>2.7741690324616011E-3</v>
      </c>
      <c r="C54" s="58">
        <f t="shared" si="2"/>
        <v>0</v>
      </c>
      <c r="D54" s="58">
        <f t="shared" si="3"/>
        <v>2.1242145877478625E-4</v>
      </c>
      <c r="E54" s="58">
        <f t="shared" si="4"/>
        <v>0</v>
      </c>
      <c r="F54" s="58">
        <f t="shared" si="5"/>
        <v>2.0321982078179052E-4</v>
      </c>
      <c r="G54" s="58">
        <f t="shared" si="6"/>
        <v>7.0837337318717755E-4</v>
      </c>
      <c r="H54" s="58">
        <f t="shared" si="7"/>
        <v>1.0181631479464443E-4</v>
      </c>
      <c r="I54" s="58">
        <f t="shared" si="0"/>
        <v>3.1898103120181777E-3</v>
      </c>
      <c r="J54" s="58">
        <f t="shared" si="1"/>
        <v>2.770324581425343E-3</v>
      </c>
      <c r="K54" s="58">
        <f t="shared" si="17"/>
        <v>9714.1988419103382</v>
      </c>
      <c r="L54" s="58">
        <f t="shared" si="18"/>
        <v>26.911483840597811</v>
      </c>
      <c r="M54" s="58">
        <f t="shared" si="8"/>
        <v>9700.7430999900389</v>
      </c>
      <c r="N54" s="58">
        <f t="shared" si="9"/>
        <v>289877.58701187134</v>
      </c>
      <c r="O54" s="58">
        <f t="shared" si="10"/>
        <v>29.840606696379471</v>
      </c>
      <c r="Q54" s="58">
        <f>'Quintile Functions'!$EF62</f>
        <v>1294.0208016000006</v>
      </c>
      <c r="S54" s="58">
        <f>'Female Inactive'!S54*'MI Epi'!DH72</f>
        <v>7.3005287285992379E-4</v>
      </c>
      <c r="T54" s="58">
        <f>'Female Inactive'!T54*'MI Epi'!DH72</f>
        <v>0</v>
      </c>
      <c r="U54" s="58">
        <f t="shared" si="11"/>
        <v>7.2978644909971191E-4</v>
      </c>
      <c r="V54" s="58">
        <f t="shared" si="11"/>
        <v>0</v>
      </c>
      <c r="W54" s="58">
        <f t="shared" si="19"/>
        <v>3.8518771954202135E-3</v>
      </c>
      <c r="Y54" s="58">
        <f>'Female Inactive'!Y54*'Stroke Epi'!$CW80</f>
        <v>1.0621072938739311E-3</v>
      </c>
      <c r="Z54" s="58">
        <f>'Female Inactive'!Z54*'Stroke Epi'!$CW80</f>
        <v>2.1242145877478625E-4</v>
      </c>
      <c r="AA54" s="58">
        <f t="shared" si="12"/>
        <v>1.0615434575579341E-3</v>
      </c>
      <c r="AB54" s="58">
        <f t="shared" si="12"/>
        <v>2.1239889893409636E-4</v>
      </c>
      <c r="AC54" s="58">
        <f t="shared" si="20"/>
        <v>6.1123244748843304E-3</v>
      </c>
      <c r="AE54" s="58">
        <f>'Female Inactive'!AE54*'Bowel Cancer Epi'!$CT97</f>
        <v>4.0643964156358105E-4</v>
      </c>
      <c r="AF54" s="58">
        <f>'Female Inactive'!AF54*'Bowel Cancer Epi'!$CT97</f>
        <v>2.0321982078179052E-4</v>
      </c>
      <c r="AG54" s="58">
        <f t="shared" si="25"/>
        <v>4.0635705616154372E-4</v>
      </c>
      <c r="AH54" s="58">
        <f t="shared" si="25"/>
        <v>2.0319917303268653E-4</v>
      </c>
      <c r="AI54" s="58">
        <f t="shared" si="21"/>
        <v>1.2186817316671029E-3</v>
      </c>
      <c r="AK54" s="58">
        <f>'Female Inactive'!AK54*'Breast Cancer Epi'!$BH95</f>
        <v>2.8334934927487102E-3</v>
      </c>
      <c r="AL54" s="58">
        <f>'Female Inactive'!AL54*'Breast Cancer Epi'!$BH95</f>
        <v>7.0837337318717755E-4</v>
      </c>
      <c r="AM54" s="58">
        <f t="shared" si="26"/>
        <v>2.8294829389156062E-3</v>
      </c>
      <c r="AN54" s="58">
        <f t="shared" si="26"/>
        <v>7.0812253600149866E-4</v>
      </c>
      <c r="AO54" s="58">
        <f t="shared" si="22"/>
        <v>3.4412215404312406E-2</v>
      </c>
      <c r="AQ54" s="58">
        <f>'Female Inactive'!AQ54*'Uterine Cancer Epi'!$AZ77</f>
        <v>4.0726525917857771E-4</v>
      </c>
      <c r="AR54" s="58">
        <f>'Female Inactive'!AR54*'Uterine Cancer Epi'!$AZ77</f>
        <v>1.0181631479464443E-4</v>
      </c>
      <c r="AS54" s="58">
        <f t="shared" si="27"/>
        <v>4.0718233794023728E-4</v>
      </c>
      <c r="AT54" s="58">
        <f t="shared" si="27"/>
        <v>1.0181113168961087E-4</v>
      </c>
      <c r="AU54" s="58">
        <f t="shared" si="23"/>
        <v>1.8311693403955248E-3</v>
      </c>
      <c r="AW54" s="58">
        <f>'Female Inactive'!AW54*'Diabetes Epi'!$CA107</f>
        <v>6.643560762121698E-3</v>
      </c>
      <c r="AX54" s="58">
        <f>'Female Inactive'!AX54*'Diabetes Epi'!$CA107</f>
        <v>0</v>
      </c>
      <c r="AY54" s="58">
        <f t="shared" si="28"/>
        <v>6.6215411022890747E-3</v>
      </c>
      <c r="AZ54" s="58">
        <f t="shared" si="28"/>
        <v>0</v>
      </c>
      <c r="BA54" s="58">
        <f t="shared" si="24"/>
        <v>0.10666578128763037</v>
      </c>
    </row>
    <row r="55" spans="1:53">
      <c r="A55" s="58">
        <v>57</v>
      </c>
      <c r="B55" s="58">
        <f>'ACM Rates'!T68-(SUM(C55:H55))</f>
        <v>2.7736592124091367E-3</v>
      </c>
      <c r="C55" s="58">
        <f t="shared" si="2"/>
        <v>0</v>
      </c>
      <c r="D55" s="58">
        <f t="shared" si="3"/>
        <v>2.1287055549536706E-4</v>
      </c>
      <c r="E55" s="58">
        <f t="shared" si="4"/>
        <v>0</v>
      </c>
      <c r="F55" s="58">
        <f t="shared" si="5"/>
        <v>2.0323382757349477E-4</v>
      </c>
      <c r="G55" s="58">
        <f t="shared" si="6"/>
        <v>7.0841247826512765E-4</v>
      </c>
      <c r="H55" s="58">
        <f t="shared" si="7"/>
        <v>1.0182392625687367E-4</v>
      </c>
      <c r="I55" s="58">
        <f t="shared" si="0"/>
        <v>3.1897635954779985E-3</v>
      </c>
      <c r="J55" s="58">
        <f t="shared" si="1"/>
        <v>2.7698161736102733E-3</v>
      </c>
      <c r="K55" s="58">
        <f t="shared" si="17"/>
        <v>9687.2873580697396</v>
      </c>
      <c r="L55" s="58">
        <f t="shared" si="18"/>
        <v>26.832005202791901</v>
      </c>
      <c r="M55" s="58">
        <f t="shared" si="8"/>
        <v>9673.8713554683436</v>
      </c>
      <c r="N55" s="58">
        <f t="shared" si="9"/>
        <v>280203.71565640299</v>
      </c>
      <c r="O55" s="58">
        <f t="shared" si="10"/>
        <v>28.924889424590742</v>
      </c>
      <c r="Q55" s="58">
        <f>'Quintile Functions'!$EF63</f>
        <v>1237.6900368000006</v>
      </c>
      <c r="S55" s="58">
        <f>'Female Inactive'!S55*'MI Epi'!DH73</f>
        <v>7.3012138251802195E-4</v>
      </c>
      <c r="T55" s="58">
        <f>'Female Inactive'!T55*'MI Epi'!DH73</f>
        <v>0</v>
      </c>
      <c r="U55" s="58">
        <f t="shared" si="11"/>
        <v>7.2985490875809855E-4</v>
      </c>
      <c r="V55" s="58">
        <f t="shared" si="11"/>
        <v>0</v>
      </c>
      <c r="W55" s="58">
        <f t="shared" si="19"/>
        <v>4.5788525967391117E-3</v>
      </c>
      <c r="Y55" s="58">
        <f>'Female Inactive'!Y55*'Stroke Epi'!$CW81</f>
        <v>1.0643527774768353E-3</v>
      </c>
      <c r="Z55" s="58">
        <f>'Female Inactive'!Z55*'Stroke Epi'!$CW81</f>
        <v>2.1287055549536706E-4</v>
      </c>
      <c r="AA55" s="58">
        <f t="shared" si="12"/>
        <v>1.0637865549639747E-3</v>
      </c>
      <c r="AB55" s="58">
        <f t="shared" si="12"/>
        <v>2.1284790016629085E-4</v>
      </c>
      <c r="AC55" s="58">
        <f t="shared" si="20"/>
        <v>6.9564580794879479E-3</v>
      </c>
      <c r="AE55" s="58">
        <f>'Female Inactive'!AE55*'Bowel Cancer Epi'!$CT98</f>
        <v>4.0646765514698954E-4</v>
      </c>
      <c r="AF55" s="58">
        <f>'Female Inactive'!AF55*'Bowel Cancer Epi'!$CT98</f>
        <v>2.0323382757349477E-4</v>
      </c>
      <c r="AG55" s="58">
        <f t="shared" si="25"/>
        <v>4.0638505836099181E-4</v>
      </c>
      <c r="AH55" s="58">
        <f t="shared" si="25"/>
        <v>2.0321317697813424E-4</v>
      </c>
      <c r="AI55" s="58">
        <f t="shared" si="21"/>
        <v>1.4216332695798164E-3</v>
      </c>
      <c r="AK55" s="58">
        <f>'Female Inactive'!AK55*'Breast Cancer Epi'!$BH96</f>
        <v>2.8336499130605106E-3</v>
      </c>
      <c r="AL55" s="58">
        <f>'Female Inactive'!AL55*'Breast Cancer Epi'!$BH96</f>
        <v>7.0841247826512765E-4</v>
      </c>
      <c r="AM55" s="58">
        <f t="shared" si="26"/>
        <v>2.8296389166266867E-3</v>
      </c>
      <c r="AN55" s="58">
        <f t="shared" si="26"/>
        <v>7.0816161338749239E-4</v>
      </c>
      <c r="AO55" s="58">
        <f t="shared" si="22"/>
        <v>3.64620266136031E-2</v>
      </c>
      <c r="AQ55" s="58">
        <f>'Female Inactive'!AQ55*'Uterine Cancer Epi'!$AZ78</f>
        <v>4.0729570502749467E-4</v>
      </c>
      <c r="AR55" s="58">
        <f>'Female Inactive'!AR55*'Uterine Cancer Epi'!$AZ78</f>
        <v>1.0182392625687367E-4</v>
      </c>
      <c r="AS55" s="58">
        <f t="shared" si="27"/>
        <v>4.072127713916629E-4</v>
      </c>
      <c r="AT55" s="58">
        <f t="shared" si="27"/>
        <v>1.0181874237680244E-4</v>
      </c>
      <c r="AU55" s="58">
        <f t="shared" si="23"/>
        <v>2.1360123966723725E-3</v>
      </c>
      <c r="AW55" s="58">
        <f>'Female Inactive'!AW55*'Diabetes Epi'!$CA108</f>
        <v>6.6418556975271718E-3</v>
      </c>
      <c r="AX55" s="58">
        <f>'Female Inactive'!AX55*'Diabetes Epi'!$CA108</f>
        <v>0</v>
      </c>
      <c r="AY55" s="58">
        <f t="shared" si="28"/>
        <v>6.6198473264058588E-3</v>
      </c>
      <c r="AZ55" s="58">
        <f t="shared" si="28"/>
        <v>0</v>
      </c>
      <c r="BA55" s="58">
        <f t="shared" si="24"/>
        <v>0.11258103053491562</v>
      </c>
    </row>
    <row r="56" spans="1:53">
      <c r="A56" s="58">
        <v>58</v>
      </c>
      <c r="B56" s="58">
        <f>'ACM Rates'!T69-(SUM(C56:H56))</f>
        <v>2.7737531294340246E-3</v>
      </c>
      <c r="C56" s="58">
        <f t="shared" si="2"/>
        <v>0</v>
      </c>
      <c r="D56" s="58">
        <f t="shared" si="3"/>
        <v>2.1269146335086466E-4</v>
      </c>
      <c r="E56" s="58">
        <f t="shared" si="4"/>
        <v>0</v>
      </c>
      <c r="F56" s="58">
        <f t="shared" si="5"/>
        <v>2.032536061082408E-4</v>
      </c>
      <c r="G56" s="58">
        <f t="shared" si="6"/>
        <v>7.0846705738768624E-4</v>
      </c>
      <c r="H56" s="58">
        <f t="shared" si="7"/>
        <v>1.0183474371918369E-4</v>
      </c>
      <c r="I56" s="58">
        <f t="shared" si="0"/>
        <v>3.1896981988931302E-3</v>
      </c>
      <c r="J56" s="58">
        <f t="shared" si="1"/>
        <v>2.769909830497852E-3</v>
      </c>
      <c r="K56" s="58">
        <f t="shared" si="17"/>
        <v>9660.4553528669476</v>
      </c>
      <c r="L56" s="58">
        <f t="shared" si="18"/>
        <v>26.758590248991755</v>
      </c>
      <c r="M56" s="58">
        <f t="shared" si="8"/>
        <v>9647.0760577424517</v>
      </c>
      <c r="N56" s="58">
        <f t="shared" si="9"/>
        <v>270556.63959866046</v>
      </c>
      <c r="O56" s="58">
        <f t="shared" si="10"/>
        <v>28.006613530734551</v>
      </c>
      <c r="Q56" s="58">
        <f>'Quintile Functions'!$EF64</f>
        <v>1173.8374712000023</v>
      </c>
      <c r="S56" s="58">
        <f>'Female Inactive'!S56*'MI Epi'!DH74</f>
        <v>7.302333554443036E-4</v>
      </c>
      <c r="T56" s="58">
        <f>'Female Inactive'!T56*'MI Epi'!DH74</f>
        <v>0</v>
      </c>
      <c r="U56" s="58">
        <f t="shared" si="11"/>
        <v>7.2996679995407376E-4</v>
      </c>
      <c r="V56" s="58">
        <f t="shared" si="11"/>
        <v>0</v>
      </c>
      <c r="W56" s="58">
        <f t="shared" si="19"/>
        <v>5.3053656074530005E-3</v>
      </c>
      <c r="Y56" s="58">
        <f>'Female Inactive'!Y56*'Stroke Epi'!$CW82</f>
        <v>1.0634573167543234E-3</v>
      </c>
      <c r="Z56" s="58">
        <f>'Female Inactive'!Z56*'Stroke Epi'!$CW82</f>
        <v>2.1269146335086466E-4</v>
      </c>
      <c r="AA56" s="58">
        <f t="shared" si="12"/>
        <v>1.062892046420072E-3</v>
      </c>
      <c r="AB56" s="58">
        <f t="shared" si="12"/>
        <v>2.1266884612514136E-4</v>
      </c>
      <c r="AC56" s="58">
        <f t="shared" si="20"/>
        <v>7.8016571140450443E-3</v>
      </c>
      <c r="AE56" s="58">
        <f>'Female Inactive'!AE56*'Bowel Cancer Epi'!$CT99</f>
        <v>4.065072122164816E-4</v>
      </c>
      <c r="AF56" s="58">
        <f>'Female Inactive'!AF56*'Bowel Cancer Epi'!$CT99</f>
        <v>2.032536061082408E-4</v>
      </c>
      <c r="AG56" s="58">
        <f t="shared" si="25"/>
        <v>4.0642459935436026E-4</v>
      </c>
      <c r="AH56" s="58">
        <f t="shared" si="25"/>
        <v>2.0323295149349274E-4</v>
      </c>
      <c r="AI56" s="58">
        <f t="shared" si="21"/>
        <v>1.6245575519447625E-3</v>
      </c>
      <c r="AK56" s="58">
        <f>'Female Inactive'!AK56*'Breast Cancer Epi'!$BH97</f>
        <v>2.833868229550745E-3</v>
      </c>
      <c r="AL56" s="58">
        <f>'Female Inactive'!AL56*'Breast Cancer Epi'!$BH97</f>
        <v>7.0846705738768624E-4</v>
      </c>
      <c r="AM56" s="58">
        <f t="shared" si="26"/>
        <v>2.8298566153363014E-3</v>
      </c>
      <c r="AN56" s="58">
        <f t="shared" si="26"/>
        <v>7.0821615385774361E-4</v>
      </c>
      <c r="AO56" s="58">
        <f t="shared" si="22"/>
        <v>3.8507599150899748E-2</v>
      </c>
      <c r="AQ56" s="58">
        <f>'Female Inactive'!AQ56*'Uterine Cancer Epi'!$AZ79</f>
        <v>4.0733897487673477E-4</v>
      </c>
      <c r="AR56" s="58">
        <f>'Female Inactive'!AR56*'Uterine Cancer Epi'!$AZ79</f>
        <v>1.0183474371918369E-4</v>
      </c>
      <c r="AS56" s="58">
        <f t="shared" si="27"/>
        <v>4.0725602362001734E-4</v>
      </c>
      <c r="AT56" s="58">
        <f t="shared" si="27"/>
        <v>1.0182955873772048E-4</v>
      </c>
      <c r="AU56" s="58">
        <f t="shared" si="23"/>
        <v>2.4407851318319919E-3</v>
      </c>
      <c r="AW56" s="58">
        <f>'Female Inactive'!AW56*'Diabetes Epi'!$CA109</f>
        <v>6.6406058591426901E-3</v>
      </c>
      <c r="AX56" s="58">
        <f>'Female Inactive'!AX56*'Diabetes Epi'!$CA109</f>
        <v>0</v>
      </c>
      <c r="AY56" s="58">
        <f t="shared" si="28"/>
        <v>6.6186057609847193E-3</v>
      </c>
      <c r="AZ56" s="58">
        <f t="shared" si="28"/>
        <v>0</v>
      </c>
      <c r="BA56" s="58">
        <f t="shared" si="24"/>
        <v>0.1184556086273309</v>
      </c>
    </row>
    <row r="57" spans="1:53">
      <c r="A57" s="58">
        <v>59</v>
      </c>
      <c r="B57" s="58">
        <f>'ACM Rates'!T70-(SUM(C57:H57))</f>
        <v>2.7738092859355863E-3</v>
      </c>
      <c r="C57" s="58">
        <f t="shared" si="2"/>
        <v>0</v>
      </c>
      <c r="D57" s="58">
        <f t="shared" si="3"/>
        <v>2.1251923188308618E-4</v>
      </c>
      <c r="E57" s="58">
        <f t="shared" si="4"/>
        <v>0</v>
      </c>
      <c r="F57" s="58">
        <f t="shared" si="5"/>
        <v>2.032806864358546E-4</v>
      </c>
      <c r="G57" s="58">
        <f t="shared" si="6"/>
        <v>7.0854117445825766E-4</v>
      </c>
      <c r="H57" s="58">
        <f t="shared" si="7"/>
        <v>1.0184962128721528E-4</v>
      </c>
      <c r="I57" s="58">
        <f t="shared" si="0"/>
        <v>3.1896092042545269E-3</v>
      </c>
      <c r="J57" s="58">
        <f t="shared" si="1"/>
        <v>2.7699658314493947E-3</v>
      </c>
      <c r="K57" s="58">
        <f t="shared" si="17"/>
        <v>9633.6967626179558</v>
      </c>
      <c r="L57" s="58">
        <f t="shared" si="18"/>
        <v>26.685010862996389</v>
      </c>
      <c r="M57" s="58">
        <f t="shared" si="8"/>
        <v>9620.3542571864564</v>
      </c>
      <c r="N57" s="58">
        <f t="shared" si="9"/>
        <v>260936.28534147391</v>
      </c>
      <c r="O57" s="58">
        <f t="shared" si="10"/>
        <v>27.085789782588559</v>
      </c>
      <c r="Q57" s="58">
        <f>'Quintile Functions'!$EF65</f>
        <v>1102.1838204000032</v>
      </c>
      <c r="S57" s="58">
        <f>'Female Inactive'!S57*'MI Epi'!DH75</f>
        <v>7.3040129144515034E-4</v>
      </c>
      <c r="T57" s="58">
        <f>'Female Inactive'!T57*'MI Epi'!DH75</f>
        <v>0</v>
      </c>
      <c r="U57" s="58">
        <f t="shared" si="11"/>
        <v>7.3013461335313945E-4</v>
      </c>
      <c r="V57" s="58">
        <f t="shared" si="11"/>
        <v>0</v>
      </c>
      <c r="W57" s="58">
        <f t="shared" si="19"/>
        <v>6.0314596666520151E-3</v>
      </c>
      <c r="Y57" s="58">
        <f>'Female Inactive'!Y57*'Stroke Epi'!$CW83</f>
        <v>1.0625961594154308E-3</v>
      </c>
      <c r="Z57" s="58">
        <f>'Female Inactive'!Z57*'Stroke Epi'!$CW83</f>
        <v>2.1251923188308618E-4</v>
      </c>
      <c r="AA57" s="58">
        <f t="shared" si="12"/>
        <v>1.0620318040280852E-3</v>
      </c>
      <c r="AB57" s="58">
        <f t="shared" si="12"/>
        <v>2.12496651270766E-4</v>
      </c>
      <c r="AC57" s="58">
        <f t="shared" si="20"/>
        <v>8.6454266079455319E-3</v>
      </c>
      <c r="AE57" s="58">
        <f>'Female Inactive'!AE57*'Bowel Cancer Epi'!$CT100</f>
        <v>4.065613728717092E-4</v>
      </c>
      <c r="AF57" s="58">
        <f>'Female Inactive'!AF57*'Bowel Cancer Epi'!$CT100</f>
        <v>2.032806864358546E-4</v>
      </c>
      <c r="AG57" s="58">
        <f t="shared" si="25"/>
        <v>4.0647873799581902E-4</v>
      </c>
      <c r="AH57" s="58">
        <f t="shared" si="25"/>
        <v>2.0326002631709805E-4</v>
      </c>
      <c r="AI57" s="58">
        <f t="shared" si="21"/>
        <v>1.8274603398120502E-3</v>
      </c>
      <c r="AK57" s="58">
        <f>'Female Inactive'!AK57*'Breast Cancer Epi'!$BH98</f>
        <v>2.8341646978330306E-3</v>
      </c>
      <c r="AL57" s="58">
        <f>'Female Inactive'!AL57*'Breast Cancer Epi'!$BH98</f>
        <v>7.0854117445825766E-4</v>
      </c>
      <c r="AM57" s="58">
        <f t="shared" si="26"/>
        <v>2.8301522446120275E-3</v>
      </c>
      <c r="AN57" s="58">
        <f t="shared" si="26"/>
        <v>7.0829021843465956E-4</v>
      </c>
      <c r="AO57" s="58">
        <f t="shared" si="22"/>
        <v>4.0548986075141381E-2</v>
      </c>
      <c r="AQ57" s="58">
        <f>'Female Inactive'!AQ57*'Uterine Cancer Epi'!$AZ80</f>
        <v>4.0739848514886114E-4</v>
      </c>
      <c r="AR57" s="58">
        <f>'Female Inactive'!AR57*'Uterine Cancer Epi'!$AZ80</f>
        <v>1.0184962128721528E-4</v>
      </c>
      <c r="AS57" s="58">
        <f t="shared" si="27"/>
        <v>4.0731550965444896E-4</v>
      </c>
      <c r="AT57" s="58">
        <f t="shared" si="27"/>
        <v>1.0184443479066552E-4</v>
      </c>
      <c r="AU57" s="58">
        <f t="shared" si="23"/>
        <v>2.745497145029782E-3</v>
      </c>
      <c r="AW57" s="58">
        <f>'Female Inactive'!AW57*'Diabetes Epi'!$CA110</f>
        <v>6.6400144499633553E-3</v>
      </c>
      <c r="AX57" s="58">
        <f>'Female Inactive'!AX57*'Diabetes Epi'!$CA110</f>
        <v>0</v>
      </c>
      <c r="AY57" s="58">
        <f t="shared" si="28"/>
        <v>6.6180182659358877E-3</v>
      </c>
      <c r="AZ57" s="58">
        <f t="shared" si="28"/>
        <v>0</v>
      </c>
      <c r="BA57" s="58">
        <f t="shared" si="24"/>
        <v>0.12429020341463382</v>
      </c>
    </row>
    <row r="58" spans="1:53">
      <c r="A58" s="58">
        <v>60</v>
      </c>
      <c r="B58" s="58">
        <f>'ACM Rates'!T71-(SUM(C58:H58))</f>
        <v>4.2554757313581415E-3</v>
      </c>
      <c r="C58" s="58">
        <f t="shared" si="2"/>
        <v>0</v>
      </c>
      <c r="D58" s="58">
        <f t="shared" si="3"/>
        <v>4.2469992304321094E-4</v>
      </c>
      <c r="E58" s="58">
        <f t="shared" si="4"/>
        <v>0</v>
      </c>
      <c r="F58" s="58">
        <f t="shared" si="5"/>
        <v>3.0497576146373823E-4</v>
      </c>
      <c r="G58" s="58">
        <f t="shared" si="6"/>
        <v>9.1110911537134335E-4</v>
      </c>
      <c r="H58" s="58">
        <f t="shared" si="7"/>
        <v>2.0373946876356579E-4</v>
      </c>
      <c r="I58" s="58">
        <f t="shared" si="0"/>
        <v>4.9851514158650908E-3</v>
      </c>
      <c r="J58" s="58">
        <f t="shared" si="1"/>
        <v>4.2464340246428645E-3</v>
      </c>
      <c r="K58" s="58">
        <f t="shared" si="17"/>
        <v>9607.0117517549588</v>
      </c>
      <c r="L58" s="58">
        <f t="shared" si="18"/>
        <v>40.795541577796108</v>
      </c>
      <c r="M58" s="58">
        <f t="shared" si="8"/>
        <v>9586.6139809660599</v>
      </c>
      <c r="N58" s="58">
        <f t="shared" si="9"/>
        <v>251349.67136050784</v>
      </c>
      <c r="O58" s="58">
        <f t="shared" si="10"/>
        <v>26.163148110502998</v>
      </c>
      <c r="Q58" s="58">
        <f>'Quintile Functions'!$EF66</f>
        <v>1022.4498000000021</v>
      </c>
      <c r="S58" s="58">
        <f>'Female Inactive'!S58*'MI Epi'!DH76</f>
        <v>1.0437748390909063E-3</v>
      </c>
      <c r="T58" s="58">
        <f>'Female Inactive'!T58*'MI Epi'!DH76</f>
        <v>0</v>
      </c>
      <c r="U58" s="58">
        <f t="shared" si="11"/>
        <v>1.0432302956102646E-3</v>
      </c>
      <c r="V58" s="58">
        <f t="shared" si="11"/>
        <v>0</v>
      </c>
      <c r="W58" s="58">
        <f t="shared" si="19"/>
        <v>6.7571905025334885E-3</v>
      </c>
      <c r="Y58" s="58">
        <f>'Female Inactive'!Y58*'Stroke Epi'!$CW84</f>
        <v>1.6987996921728437E-3</v>
      </c>
      <c r="Z58" s="58">
        <f>'Female Inactive'!Z58*'Stroke Epi'!$CW84</f>
        <v>4.2469992304321094E-4</v>
      </c>
      <c r="AA58" s="58">
        <f t="shared" si="12"/>
        <v>1.6973575487290171E-3</v>
      </c>
      <c r="AB58" s="58">
        <f t="shared" si="12"/>
        <v>4.2460975079672281E-4</v>
      </c>
      <c r="AC58" s="58">
        <f t="shared" si="20"/>
        <v>9.4877961675993768E-3</v>
      </c>
      <c r="AE58" s="58">
        <f>'Female Inactive'!AE58*'Bowel Cancer Epi'!$CT101</f>
        <v>4.0663434861831771E-4</v>
      </c>
      <c r="AF58" s="58">
        <f>'Female Inactive'!AF58*'Bowel Cancer Epi'!$CT101</f>
        <v>3.0497576146373823E-4</v>
      </c>
      <c r="AG58" s="58">
        <f t="shared" si="25"/>
        <v>4.0655168407666142E-4</v>
      </c>
      <c r="AH58" s="58">
        <f t="shared" si="25"/>
        <v>3.0492926108349749E-4</v>
      </c>
      <c r="AI58" s="58">
        <f t="shared" si="21"/>
        <v>2.0303489164923061E-3</v>
      </c>
      <c r="AK58" s="58">
        <f>'Female Inactive'!AK58*'Breast Cancer Epi'!$BH99</f>
        <v>3.0370303845711445E-3</v>
      </c>
      <c r="AL58" s="58">
        <f>'Female Inactive'!AL58*'Breast Cancer Epi'!$BH99</f>
        <v>9.1110911537134335E-4</v>
      </c>
      <c r="AM58" s="58">
        <f t="shared" si="26"/>
        <v>3.0324232729521672E-3</v>
      </c>
      <c r="AN58" s="58">
        <f t="shared" si="26"/>
        <v>9.1069418148748138E-4</v>
      </c>
      <c r="AO58" s="58">
        <f t="shared" si="22"/>
        <v>4.2586251722896568E-2</v>
      </c>
      <c r="AQ58" s="58">
        <f>'Female Inactive'!AQ58*'Uterine Cancer Epi'!$AZ81</f>
        <v>6.1121840629069723E-4</v>
      </c>
      <c r="AR58" s="58">
        <f>'Female Inactive'!AR58*'Uterine Cancer Epi'!$AZ81</f>
        <v>2.0373946876356579E-4</v>
      </c>
      <c r="AS58" s="58">
        <f t="shared" si="27"/>
        <v>6.1103165037212914E-4</v>
      </c>
      <c r="AT58" s="58">
        <f t="shared" si="27"/>
        <v>2.0371871528745977E-4</v>
      </c>
      <c r="AU58" s="58">
        <f t="shared" si="23"/>
        <v>3.0501605782047906E-3</v>
      </c>
      <c r="AW58" s="58">
        <f>'Female Inactive'!AW58*'Diabetes Epi'!$CA111</f>
        <v>7.7470873646224092E-3</v>
      </c>
      <c r="AX58" s="58">
        <f>'Female Inactive'!AX58*'Diabetes Epi'!$CA111</f>
        <v>0</v>
      </c>
      <c r="AY58" s="58">
        <f t="shared" si="28"/>
        <v>7.7171560267422779E-3</v>
      </c>
      <c r="AZ58" s="58">
        <f t="shared" si="28"/>
        <v>0</v>
      </c>
      <c r="BA58" s="58">
        <f t="shared" si="24"/>
        <v>0.13008566684409478</v>
      </c>
    </row>
    <row r="59" spans="1:53">
      <c r="A59" s="58">
        <v>61</v>
      </c>
      <c r="B59" s="58">
        <f>'ACM Rates'!T72-(SUM(C59:H59))</f>
        <v>4.2555163732189991E-3</v>
      </c>
      <c r="C59" s="58">
        <f t="shared" si="2"/>
        <v>0</v>
      </c>
      <c r="D59" s="58">
        <f t="shared" si="3"/>
        <v>4.2436440077487465E-4</v>
      </c>
      <c r="E59" s="58">
        <f t="shared" si="4"/>
        <v>0</v>
      </c>
      <c r="F59" s="58">
        <f t="shared" si="5"/>
        <v>3.0504843259909347E-4</v>
      </c>
      <c r="G59" s="58">
        <f t="shared" si="6"/>
        <v>9.1127778423710348E-4</v>
      </c>
      <c r="H59" s="58">
        <f t="shared" si="7"/>
        <v>2.0379300916992878E-4</v>
      </c>
      <c r="I59" s="58">
        <f t="shared" si="0"/>
        <v>4.9849292065929675E-3</v>
      </c>
      <c r="J59" s="58">
        <f t="shared" si="1"/>
        <v>4.2464744939199051E-3</v>
      </c>
      <c r="K59" s="58">
        <f t="shared" si="17"/>
        <v>9566.2162101771628</v>
      </c>
      <c r="L59" s="58">
        <f t="shared" si="18"/>
        <v>40.622693139840457</v>
      </c>
      <c r="M59" s="58">
        <f t="shared" si="8"/>
        <v>9545.9048636072439</v>
      </c>
      <c r="N59" s="58">
        <f t="shared" si="9"/>
        <v>241803.76649690059</v>
      </c>
      <c r="O59" s="58">
        <f t="shared" si="10"/>
        <v>25.276845221170522</v>
      </c>
      <c r="Q59" s="58">
        <f>'Quintile Functions'!$EF67</f>
        <v>934.35612560000118</v>
      </c>
      <c r="S59" s="58">
        <f>'Female Inactive'!S59*'MI Epi'!DH77</f>
        <v>1.04425272621477E-3</v>
      </c>
      <c r="T59" s="58">
        <f>'Female Inactive'!T59*'MI Epi'!DH77</f>
        <v>0</v>
      </c>
      <c r="U59" s="58">
        <f t="shared" si="11"/>
        <v>1.0437076840738024E-3</v>
      </c>
      <c r="V59" s="58">
        <f t="shared" si="11"/>
        <v>0</v>
      </c>
      <c r="W59" s="58">
        <f t="shared" si="19"/>
        <v>7.7933714922982997E-3</v>
      </c>
      <c r="Y59" s="58">
        <f>'Female Inactive'!Y59*'Stroke Epi'!$CW85</f>
        <v>1.6974576030994986E-3</v>
      </c>
      <c r="Z59" s="58">
        <f>'Female Inactive'!Z59*'Stroke Epi'!$CW85</f>
        <v>4.2436440077487465E-4</v>
      </c>
      <c r="AA59" s="58">
        <f t="shared" si="12"/>
        <v>1.6960177367615348E-3</v>
      </c>
      <c r="AB59" s="58">
        <f t="shared" si="12"/>
        <v>4.2427437093817133E-4</v>
      </c>
      <c r="AC59" s="58">
        <f t="shared" si="20"/>
        <v>1.0749003914959438E-2</v>
      </c>
      <c r="AE59" s="58">
        <f>'Female Inactive'!AE59*'Bowel Cancer Epi'!$CT102</f>
        <v>4.0673124346545799E-4</v>
      </c>
      <c r="AF59" s="58">
        <f>'Female Inactive'!AF59*'Bowel Cancer Epi'!$CT102</f>
        <v>3.0504843259909347E-4</v>
      </c>
      <c r="AG59" s="58">
        <f t="shared" si="25"/>
        <v>4.0664853952643298E-4</v>
      </c>
      <c r="AH59" s="58">
        <f t="shared" si="25"/>
        <v>3.050019100566681E-4</v>
      </c>
      <c r="AI59" s="58">
        <f t="shared" si="21"/>
        <v>2.131795944676398E-3</v>
      </c>
      <c r="AK59" s="58">
        <f>'Female Inactive'!AK59*'Breast Cancer Epi'!$BH100</f>
        <v>3.0375926141236785E-3</v>
      </c>
      <c r="AL59" s="58">
        <f>'Female Inactive'!AL59*'Breast Cancer Epi'!$BH100</f>
        <v>9.1127778423710348E-4</v>
      </c>
      <c r="AM59" s="58">
        <f t="shared" si="26"/>
        <v>3.0329837974292229E-3</v>
      </c>
      <c r="AN59" s="58">
        <f t="shared" si="26"/>
        <v>9.1086269673334996E-4</v>
      </c>
      <c r="AO59" s="58">
        <f t="shared" si="22"/>
        <v>4.4619475970676462E-2</v>
      </c>
      <c r="AQ59" s="58">
        <f>'Female Inactive'!AQ59*'Uterine Cancer Epi'!$AZ82</f>
        <v>6.1137902750978633E-4</v>
      </c>
      <c r="AR59" s="58">
        <f>'Female Inactive'!AR59*'Uterine Cancer Epi'!$AZ82</f>
        <v>2.0379300916992878E-4</v>
      </c>
      <c r="AS59" s="58">
        <f t="shared" si="27"/>
        <v>6.1119217343363896E-4</v>
      </c>
      <c r="AT59" s="58">
        <f t="shared" si="27"/>
        <v>2.0377224478518308E-4</v>
      </c>
      <c r="AU59" s="58">
        <f t="shared" si="23"/>
        <v>3.4563138844616319E-3</v>
      </c>
      <c r="AW59" s="58">
        <f>'Female Inactive'!AW59*'Diabetes Epi'!$CA112</f>
        <v>7.7489399688399942E-3</v>
      </c>
      <c r="AX59" s="58">
        <f>'Female Inactive'!AX59*'Diabetes Epi'!$CA112</f>
        <v>0</v>
      </c>
      <c r="AY59" s="58">
        <f t="shared" si="28"/>
        <v>7.7189943324211807E-3</v>
      </c>
      <c r="AZ59" s="58">
        <f t="shared" si="28"/>
        <v>0</v>
      </c>
      <c r="BA59" s="58">
        <f t="shared" si="24"/>
        <v>0.13679893148295835</v>
      </c>
    </row>
    <row r="60" spans="1:53">
      <c r="A60" s="58">
        <v>62</v>
      </c>
      <c r="B60" s="58">
        <f>'ACM Rates'!T73-(SUM(C60:H60))</f>
        <v>4.255450141115137E-3</v>
      </c>
      <c r="C60" s="58">
        <f t="shared" si="2"/>
        <v>0</v>
      </c>
      <c r="D60" s="58">
        <f t="shared" si="3"/>
        <v>4.2403464433821765E-4</v>
      </c>
      <c r="E60" s="58">
        <f t="shared" si="4"/>
        <v>0</v>
      </c>
      <c r="F60" s="58">
        <f t="shared" si="5"/>
        <v>3.0514620846123185E-4</v>
      </c>
      <c r="G60" s="58">
        <f t="shared" si="6"/>
        <v>9.1150380496256614E-4</v>
      </c>
      <c r="H60" s="58">
        <f t="shared" si="7"/>
        <v>2.0386520112284666E-4</v>
      </c>
      <c r="I60" s="58">
        <f t="shared" si="0"/>
        <v>4.9846309939145864E-3</v>
      </c>
      <c r="J60" s="58">
        <f t="shared" si="1"/>
        <v>4.2464085430667931E-3</v>
      </c>
      <c r="K60" s="58">
        <f t="shared" si="17"/>
        <v>9525.5935170373232</v>
      </c>
      <c r="L60" s="58">
        <f t="shared" si="18"/>
        <v>40.449561688528952</v>
      </c>
      <c r="M60" s="58">
        <f t="shared" si="8"/>
        <v>9505.3687361930588</v>
      </c>
      <c r="N60" s="58">
        <f t="shared" si="9"/>
        <v>232298.39776070754</v>
      </c>
      <c r="O60" s="58">
        <f t="shared" si="10"/>
        <v>24.386763653647655</v>
      </c>
      <c r="Q60" s="58">
        <f>'Quintile Functions'!$EF68</f>
        <v>837.62351280000257</v>
      </c>
      <c r="S60" s="58">
        <f>'Female Inactive'!S60*'MI Epi'!DH78</f>
        <v>1.0449204623406336E-3</v>
      </c>
      <c r="T60" s="58">
        <f>'Female Inactive'!T60*'MI Epi'!DH78</f>
        <v>0</v>
      </c>
      <c r="U60" s="58">
        <f t="shared" si="11"/>
        <v>1.0443747230556299E-3</v>
      </c>
      <c r="V60" s="58">
        <f t="shared" si="11"/>
        <v>0</v>
      </c>
      <c r="W60" s="58">
        <f t="shared" si="19"/>
        <v>8.8289451746607489E-3</v>
      </c>
      <c r="Y60" s="58">
        <f>'Female Inactive'!Y60*'Stroke Epi'!$CW86</f>
        <v>1.6961385773528706E-3</v>
      </c>
      <c r="Z60" s="58">
        <f>'Female Inactive'!Z60*'Stroke Epi'!$CW86</f>
        <v>4.2403464433821765E-4</v>
      </c>
      <c r="AA60" s="58">
        <f t="shared" si="12"/>
        <v>1.6947009472375596E-3</v>
      </c>
      <c r="AB60" s="58">
        <f t="shared" si="12"/>
        <v>4.2394475435436618E-4</v>
      </c>
      <c r="AC60" s="58">
        <f t="shared" si="20"/>
        <v>1.2007611301221808E-2</v>
      </c>
      <c r="AE60" s="58">
        <f>'Female Inactive'!AE60*'Bowel Cancer Epi'!$CT103</f>
        <v>4.0686161128164255E-4</v>
      </c>
      <c r="AF60" s="58">
        <f>'Female Inactive'!AF60*'Bowel Cancer Epi'!$CT103</f>
        <v>3.0514620846123185E-4</v>
      </c>
      <c r="AG60" s="58">
        <f t="shared" si="25"/>
        <v>4.0677885432016669E-4</v>
      </c>
      <c r="AH60" s="58">
        <f t="shared" si="25"/>
        <v>3.0509965609215595E-4</v>
      </c>
      <c r="AI60" s="58">
        <f t="shared" si="21"/>
        <v>2.2332568300375004E-3</v>
      </c>
      <c r="AK60" s="58">
        <f>'Female Inactive'!AK60*'Breast Cancer Epi'!$BH101</f>
        <v>3.0383460165418871E-3</v>
      </c>
      <c r="AL60" s="58">
        <f>'Female Inactive'!AL60*'Breast Cancer Epi'!$BH101</f>
        <v>9.1150380496256614E-4</v>
      </c>
      <c r="AM60" s="58">
        <f t="shared" si="26"/>
        <v>3.0337349145070913E-3</v>
      </c>
      <c r="AN60" s="58">
        <f t="shared" si="26"/>
        <v>9.1108851155941029E-4</v>
      </c>
      <c r="AO60" s="58">
        <f t="shared" si="22"/>
        <v>4.6648757536792713E-2</v>
      </c>
      <c r="AQ60" s="58">
        <f>'Female Inactive'!AQ60*'Uterine Cancer Epi'!$AZ83</f>
        <v>6.1159560336853985E-4</v>
      </c>
      <c r="AR60" s="58">
        <f>'Female Inactive'!AR60*'Uterine Cancer Epi'!$AZ83</f>
        <v>2.0386520112284666E-4</v>
      </c>
      <c r="AS60" s="58">
        <f t="shared" si="27"/>
        <v>6.1140861689945591E-4</v>
      </c>
      <c r="AT60" s="58">
        <f t="shared" si="27"/>
        <v>2.0384442202481257E-4</v>
      </c>
      <c r="AU60" s="58">
        <f t="shared" si="23"/>
        <v>3.8624083927434414E-3</v>
      </c>
      <c r="AW60" s="58">
        <f>'Female Inactive'!AW60*'Diabetes Epi'!$CA113</f>
        <v>7.7530106727572547E-3</v>
      </c>
      <c r="AX60" s="58">
        <f>'Female Inactive'!AX60*'Diabetes Epi'!$CA113</f>
        <v>0</v>
      </c>
      <c r="AY60" s="58">
        <f t="shared" si="28"/>
        <v>7.7230336063766059E-3</v>
      </c>
      <c r="AZ60" s="58">
        <f t="shared" si="28"/>
        <v>0</v>
      </c>
      <c r="BA60" s="58">
        <f t="shared" si="24"/>
        <v>0.14346197563858132</v>
      </c>
    </row>
    <row r="61" spans="1:53">
      <c r="A61" s="58">
        <v>63</v>
      </c>
      <c r="B61" s="58">
        <f>'ACM Rates'!T74-(SUM(C61:H61))</f>
        <v>4.2552376155685252E-3</v>
      </c>
      <c r="C61" s="58">
        <f t="shared" si="2"/>
        <v>0</v>
      </c>
      <c r="D61" s="58">
        <f t="shared" si="3"/>
        <v>4.2371052219463686E-4</v>
      </c>
      <c r="E61" s="58">
        <f t="shared" si="4"/>
        <v>0</v>
      </c>
      <c r="F61" s="58">
        <f t="shared" si="5"/>
        <v>3.0527891827567791E-4</v>
      </c>
      <c r="G61" s="58">
        <f t="shared" si="6"/>
        <v>9.1180958888308755E-4</v>
      </c>
      <c r="H61" s="58">
        <f t="shared" si="7"/>
        <v>2.0396335507807186E-4</v>
      </c>
      <c r="I61" s="58">
        <f t="shared" si="0"/>
        <v>4.9842270560388402E-3</v>
      </c>
      <c r="J61" s="58">
        <f t="shared" si="1"/>
        <v>4.2461969199679706E-3</v>
      </c>
      <c r="K61" s="58">
        <f t="shared" si="17"/>
        <v>9485.1439553487944</v>
      </c>
      <c r="L61" s="58">
        <f t="shared" si="18"/>
        <v>40.275789048654865</v>
      </c>
      <c r="M61" s="58">
        <f t="shared" si="8"/>
        <v>9465.0060608244676</v>
      </c>
      <c r="N61" s="58">
        <f t="shared" si="9"/>
        <v>222833.39169988307</v>
      </c>
      <c r="O61" s="58">
        <f t="shared" si="10"/>
        <v>23.492884530679628</v>
      </c>
      <c r="Q61" s="58">
        <f>'Quintile Functions'!$EF69</f>
        <v>731.97267719999945</v>
      </c>
      <c r="S61" s="58">
        <f>'Female Inactive'!S61*'MI Epi'!DH79</f>
        <v>1.0458538468986062E-3</v>
      </c>
      <c r="T61" s="58">
        <f>'Female Inactive'!T61*'MI Epi'!DH79</f>
        <v>0</v>
      </c>
      <c r="U61" s="58">
        <f t="shared" si="11"/>
        <v>1.0453071323751617E-3</v>
      </c>
      <c r="V61" s="58">
        <f t="shared" si="11"/>
        <v>0</v>
      </c>
      <c r="W61" s="58">
        <f t="shared" si="19"/>
        <v>9.8640991705447184E-3</v>
      </c>
      <c r="Y61" s="58">
        <f>'Female Inactive'!Y61*'Stroke Epi'!$CW87</f>
        <v>1.6948420887785475E-3</v>
      </c>
      <c r="Z61" s="58">
        <f>'Female Inactive'!Z61*'Stroke Epi'!$CW87</f>
        <v>4.2371052219463686E-4</v>
      </c>
      <c r="AA61" s="58">
        <f t="shared" si="12"/>
        <v>1.6934066549846305E-3</v>
      </c>
      <c r="AB61" s="58">
        <f t="shared" si="12"/>
        <v>4.2362076956814487E-4</v>
      </c>
      <c r="AC61" s="58">
        <f t="shared" si="20"/>
        <v>1.3263641234983969E-2</v>
      </c>
      <c r="AE61" s="58">
        <f>'Female Inactive'!AE61*'Bowel Cancer Epi'!$CT104</f>
        <v>4.0703855770090388E-4</v>
      </c>
      <c r="AF61" s="58">
        <f>'Female Inactive'!AF61*'Bowel Cancer Epi'!$CT104</f>
        <v>3.0527891827567791E-4</v>
      </c>
      <c r="AG61" s="58">
        <f t="shared" si="25"/>
        <v>4.0695572874571706E-4</v>
      </c>
      <c r="AH61" s="58">
        <f t="shared" si="25"/>
        <v>3.052323254081335E-4</v>
      </c>
      <c r="AI61" s="58">
        <f t="shared" si="21"/>
        <v>2.3347399149559033E-3</v>
      </c>
      <c r="AK61" s="58">
        <f>'Female Inactive'!AK61*'Breast Cancer Epi'!$BH102</f>
        <v>3.0393652962769583E-3</v>
      </c>
      <c r="AL61" s="58">
        <f>'Female Inactive'!AL61*'Breast Cancer Epi'!$BH102</f>
        <v>9.1180958888308755E-4</v>
      </c>
      <c r="AM61" s="58">
        <f t="shared" si="26"/>
        <v>3.0347511014997552E-3</v>
      </c>
      <c r="AN61" s="58">
        <f t="shared" si="26"/>
        <v>9.1139401683704158E-4</v>
      </c>
      <c r="AO61" s="58">
        <f t="shared" si="22"/>
        <v>4.8674230507507035E-2</v>
      </c>
      <c r="AQ61" s="58">
        <f>'Female Inactive'!AQ61*'Uterine Cancer Epi'!$AZ84</f>
        <v>6.1189006523421552E-4</v>
      </c>
      <c r="AR61" s="58">
        <f>'Female Inactive'!AR61*'Uterine Cancer Epi'!$AZ84</f>
        <v>2.0396335507807186E-4</v>
      </c>
      <c r="AS61" s="58">
        <f t="shared" si="27"/>
        <v>6.117028986852846E-4</v>
      </c>
      <c r="AT61" s="58">
        <f t="shared" si="27"/>
        <v>2.0394255596711819E-4</v>
      </c>
      <c r="AU61" s="58">
        <f t="shared" si="23"/>
        <v>4.2684811839246379E-3</v>
      </c>
      <c r="AW61" s="58">
        <f>'Female Inactive'!AW61*'Diabetes Epi'!$CA114</f>
        <v>7.7602797873275054E-3</v>
      </c>
      <c r="AX61" s="58">
        <f>'Female Inactive'!AX61*'Diabetes Epi'!$CA114</f>
        <v>0</v>
      </c>
      <c r="AY61" s="58">
        <f t="shared" si="28"/>
        <v>7.7302465551148947E-3</v>
      </c>
      <c r="AZ61" s="58">
        <f t="shared" si="28"/>
        <v>0</v>
      </c>
      <c r="BA61" s="58">
        <f t="shared" si="24"/>
        <v>0.15007704758586399</v>
      </c>
    </row>
    <row r="62" spans="1:53">
      <c r="A62" s="58">
        <v>64</v>
      </c>
      <c r="B62" s="58">
        <f>'ACM Rates'!T75-(SUM(C62:H62))</f>
        <v>4.2548170735886501E-3</v>
      </c>
      <c r="C62" s="58">
        <f t="shared" si="2"/>
        <v>0</v>
      </c>
      <c r="D62" s="58">
        <f t="shared" si="3"/>
        <v>4.2339190485923562E-4</v>
      </c>
      <c r="E62" s="58">
        <f t="shared" si="4"/>
        <v>0</v>
      </c>
      <c r="F62" s="58">
        <f t="shared" si="5"/>
        <v>3.0546192272703251E-4</v>
      </c>
      <c r="G62" s="58">
        <f t="shared" si="6"/>
        <v>9.1223021181761487E-4</v>
      </c>
      <c r="H62" s="58">
        <f t="shared" si="7"/>
        <v>2.0409888700746682E-4</v>
      </c>
      <c r="I62" s="58">
        <f t="shared" si="0"/>
        <v>4.9836709011749185E-3</v>
      </c>
      <c r="J62" s="58">
        <f t="shared" si="1"/>
        <v>4.2457781636041636E-3</v>
      </c>
      <c r="K62" s="58">
        <f t="shared" si="17"/>
        <v>9444.8681663001389</v>
      </c>
      <c r="L62" s="58">
        <f t="shared" si="18"/>
        <v>40.100815018597231</v>
      </c>
      <c r="M62" s="58">
        <f t="shared" si="8"/>
        <v>9424.8177587908394</v>
      </c>
      <c r="N62" s="58">
        <f t="shared" si="9"/>
        <v>213408.57394109224</v>
      </c>
      <c r="O62" s="58">
        <f t="shared" si="10"/>
        <v>22.595188221106881</v>
      </c>
      <c r="Q62" s="58">
        <f>'Quintile Functions'!$EF70</f>
        <v>617.12433440000132</v>
      </c>
      <c r="S62" s="58">
        <f>'Female Inactive'!S62*'MI Epi'!DH80</f>
        <v>1.0471701996472068E-3</v>
      </c>
      <c r="T62" s="58">
        <f>'Female Inactive'!T62*'MI Epi'!DH80</f>
        <v>0</v>
      </c>
      <c r="U62" s="58">
        <f t="shared" si="11"/>
        <v>1.0466221082653382E-3</v>
      </c>
      <c r="V62" s="58">
        <f t="shared" si="11"/>
        <v>0</v>
      </c>
      <c r="W62" s="58">
        <f t="shared" si="19"/>
        <v>1.0899095289702454E-2</v>
      </c>
      <c r="Y62" s="58">
        <f>'Female Inactive'!Y62*'Stroke Epi'!$CW88</f>
        <v>1.6935676194369425E-3</v>
      </c>
      <c r="Z62" s="58">
        <f>'Female Inactive'!Z62*'Stroke Epi'!$CW88</f>
        <v>4.2339190485923562E-4</v>
      </c>
      <c r="AA62" s="58">
        <f t="shared" si="12"/>
        <v>1.692134343027174E-3</v>
      </c>
      <c r="AB62" s="58">
        <f t="shared" si="12"/>
        <v>4.2330228715492524E-4</v>
      </c>
      <c r="AC62" s="58">
        <f t="shared" si="20"/>
        <v>1.4517116133972387E-2</v>
      </c>
      <c r="AE62" s="58">
        <f>'Female Inactive'!AE62*'Bowel Cancer Epi'!$CT105</f>
        <v>4.0728256363604346E-4</v>
      </c>
      <c r="AF62" s="58">
        <f>'Female Inactive'!AF62*'Bowel Cancer Epi'!$CT105</f>
        <v>3.0546192272703251E-4</v>
      </c>
      <c r="AG62" s="58">
        <f t="shared" si="25"/>
        <v>4.0719963535151837E-4</v>
      </c>
      <c r="AH62" s="58">
        <f t="shared" si="25"/>
        <v>3.054152739838667E-4</v>
      </c>
      <c r="AI62" s="58">
        <f t="shared" si="21"/>
        <v>2.4362568068404078E-3</v>
      </c>
      <c r="AK62" s="58">
        <f>'Female Inactive'!AK62*'Breast Cancer Epi'!$BH103</f>
        <v>3.0407673727253825E-3</v>
      </c>
      <c r="AL62" s="58">
        <f>'Female Inactive'!AL62*'Breast Cancer Epi'!$BH103</f>
        <v>9.1223021181761487E-4</v>
      </c>
      <c r="AM62" s="58">
        <f t="shared" si="26"/>
        <v>3.0361489220152027E-3</v>
      </c>
      <c r="AN62" s="58">
        <f t="shared" si="26"/>
        <v>9.1181425632991253E-4</v>
      </c>
      <c r="AO62" s="58">
        <f t="shared" si="22"/>
        <v>5.0696077519250593E-2</v>
      </c>
      <c r="AQ62" s="58">
        <f>'Female Inactive'!AQ62*'Uterine Cancer Epi'!$AZ85</f>
        <v>6.1229666102240036E-4</v>
      </c>
      <c r="AR62" s="58">
        <f>'Female Inactive'!AR62*'Uterine Cancer Epi'!$AZ85</f>
        <v>2.0409888700746682E-4</v>
      </c>
      <c r="AS62" s="58">
        <f t="shared" si="27"/>
        <v>6.1210924567511871E-4</v>
      </c>
      <c r="AT62" s="58">
        <f t="shared" si="27"/>
        <v>2.0407806024658193E-4</v>
      </c>
      <c r="AU62" s="58">
        <f t="shared" si="23"/>
        <v>4.6745838309041714E-3</v>
      </c>
      <c r="AW62" s="58">
        <f>'Female Inactive'!AW62*'Diabetes Epi'!$CA115</f>
        <v>7.7722272247546667E-3</v>
      </c>
      <c r="AX62" s="58">
        <f>'Female Inactive'!AX62*'Diabetes Epi'!$CA115</f>
        <v>0</v>
      </c>
      <c r="AY62" s="58">
        <f t="shared" si="28"/>
        <v>7.7421015650863678E-3</v>
      </c>
      <c r="AZ62" s="58">
        <f t="shared" si="28"/>
        <v>0</v>
      </c>
      <c r="BA62" s="58">
        <f t="shared" si="24"/>
        <v>0.15664716156087644</v>
      </c>
    </row>
    <row r="63" spans="1:53">
      <c r="A63" s="58">
        <v>65</v>
      </c>
      <c r="B63" s="58">
        <f>'ACM Rates'!T76-(SUM(C63:H63))</f>
        <v>6.6229262256793028E-3</v>
      </c>
      <c r="C63" s="58">
        <f t="shared" si="2"/>
        <v>0</v>
      </c>
      <c r="D63" s="58">
        <f t="shared" si="3"/>
        <v>8.4615732598673462E-4</v>
      </c>
      <c r="E63" s="58">
        <f t="shared" si="4"/>
        <v>0</v>
      </c>
      <c r="F63" s="58">
        <f t="shared" si="5"/>
        <v>5.0953221057755424E-4</v>
      </c>
      <c r="G63" s="58">
        <f t="shared" si="6"/>
        <v>1.2170945596340352E-3</v>
      </c>
      <c r="H63" s="58">
        <f t="shared" si="7"/>
        <v>2.0428967812237376E-4</v>
      </c>
      <c r="I63" s="58">
        <f t="shared" si="0"/>
        <v>7.9786157622435926E-3</v>
      </c>
      <c r="J63" s="58">
        <f t="shared" si="1"/>
        <v>6.6010429867939813E-3</v>
      </c>
      <c r="K63" s="58">
        <f t="shared" si="17"/>
        <v>9404.7673512815418</v>
      </c>
      <c r="L63" s="58">
        <f t="shared" si="18"/>
        <v>62.081273566606029</v>
      </c>
      <c r="M63" s="58">
        <f t="shared" si="8"/>
        <v>9373.7267144982397</v>
      </c>
      <c r="N63" s="58">
        <f t="shared" si="9"/>
        <v>204034.84722659402</v>
      </c>
      <c r="O63" s="58">
        <f t="shared" si="10"/>
        <v>21.694831951243451</v>
      </c>
      <c r="Q63" s="58">
        <f>'Quintile Functions'!$EF71</f>
        <v>492.79920000000311</v>
      </c>
      <c r="S63" s="58">
        <f>'Female Inactive'!S63*'MI Epi'!DH81</f>
        <v>1.5735737319244522E-3</v>
      </c>
      <c r="T63" s="58">
        <f>'Female Inactive'!T63*'MI Epi'!DH81</f>
        <v>0</v>
      </c>
      <c r="U63" s="58">
        <f t="shared" si="11"/>
        <v>1.5723363139208413E-3</v>
      </c>
      <c r="V63" s="58">
        <f t="shared" si="11"/>
        <v>0</v>
      </c>
      <c r="W63" s="58">
        <f t="shared" si="19"/>
        <v>1.1934310163877498E-2</v>
      </c>
      <c r="Y63" s="58">
        <f>'Female Inactive'!Y63*'Stroke Epi'!$CW89</f>
        <v>3.4903989696952803E-3</v>
      </c>
      <c r="Z63" s="58">
        <f>'Female Inactive'!Z63*'Stroke Epi'!$CW89</f>
        <v>8.4615732598673462E-4</v>
      </c>
      <c r="AA63" s="58">
        <f t="shared" si="12"/>
        <v>3.4843146082196297E-3</v>
      </c>
      <c r="AB63" s="58">
        <f t="shared" si="12"/>
        <v>8.4579943582752115E-4</v>
      </c>
      <c r="AC63" s="58">
        <f t="shared" si="20"/>
        <v>1.5768057934060106E-2</v>
      </c>
      <c r="AE63" s="58">
        <f>'Female Inactive'!AE63*'Bowel Cancer Epi'!$CT106</f>
        <v>7.1334509480857602E-4</v>
      </c>
      <c r="AF63" s="58">
        <f>'Female Inactive'!AF63*'Bowel Cancer Epi'!$CT106</f>
        <v>5.0953221057755424E-4</v>
      </c>
      <c r="AG63" s="58">
        <f t="shared" si="25"/>
        <v>7.1309072468461743E-4</v>
      </c>
      <c r="AH63" s="58">
        <f t="shared" si="25"/>
        <v>5.0940242108565847E-4</v>
      </c>
      <c r="AI63" s="58">
        <f t="shared" si="21"/>
        <v>2.5378242156028222E-3</v>
      </c>
      <c r="AK63" s="58">
        <f>'Female Inactive'!AK63*'Breast Cancer Epi'!$BH104</f>
        <v>3.2455854923574274E-3</v>
      </c>
      <c r="AL63" s="58">
        <f>'Female Inactive'!AL63*'Breast Cancer Epi'!$BH104</f>
        <v>1.2170945596340352E-3</v>
      </c>
      <c r="AM63" s="58">
        <f t="shared" si="26"/>
        <v>3.2403242732146342E-3</v>
      </c>
      <c r="AN63" s="58">
        <f t="shared" si="26"/>
        <v>1.2163542004433037E-3</v>
      </c>
      <c r="AO63" s="58">
        <f t="shared" si="22"/>
        <v>5.2714557228622588E-2</v>
      </c>
      <c r="AQ63" s="58">
        <f>'Female Inactive'!AQ63*'Uterine Cancer Epi'!$AZ86</f>
        <v>8.1715871248949504E-4</v>
      </c>
      <c r="AR63" s="58">
        <f>'Female Inactive'!AR63*'Uterine Cancer Epi'!$AZ86</f>
        <v>2.0428967812237376E-4</v>
      </c>
      <c r="AS63" s="58">
        <f t="shared" si="27"/>
        <v>8.1682492923296213E-4</v>
      </c>
      <c r="AT63" s="58">
        <f t="shared" si="27"/>
        <v>2.0426881240698247E-4</v>
      </c>
      <c r="AU63" s="58">
        <f t="shared" si="23"/>
        <v>5.0807905382276889E-3</v>
      </c>
      <c r="AW63" s="58">
        <f>'Female Inactive'!AW63*'Diabetes Epi'!$CA116</f>
        <v>9.6830704380007366E-3</v>
      </c>
      <c r="AX63" s="58">
        <f>'Female Inactive'!AX63*'Diabetes Epi'!$CA116</f>
        <v>0</v>
      </c>
      <c r="AY63" s="58">
        <f t="shared" si="28"/>
        <v>9.636340462956472E-3</v>
      </c>
      <c r="AZ63" s="58">
        <f t="shared" si="28"/>
        <v>0</v>
      </c>
      <c r="BA63" s="58">
        <f t="shared" si="24"/>
        <v>0.16317648489127601</v>
      </c>
    </row>
    <row r="64" spans="1:53">
      <c r="A64" s="58">
        <v>66</v>
      </c>
      <c r="B64" s="58">
        <f>'ACM Rates'!T77-(SUM(C64:H64))</f>
        <v>6.6239037572753193E-3</v>
      </c>
      <c r="C64" s="58">
        <f t="shared" si="2"/>
        <v>0</v>
      </c>
      <c r="D64" s="58">
        <f t="shared" si="3"/>
        <v>8.4553303881756102E-4</v>
      </c>
      <c r="E64" s="58">
        <f t="shared" si="4"/>
        <v>0</v>
      </c>
      <c r="F64" s="58">
        <f t="shared" si="5"/>
        <v>5.0942199995201618E-4</v>
      </c>
      <c r="G64" s="58">
        <f t="shared" si="6"/>
        <v>1.2169017190085509E-3</v>
      </c>
      <c r="H64" s="58">
        <f t="shared" si="7"/>
        <v>2.0423948494655326E-4</v>
      </c>
      <c r="I64" s="58">
        <f t="shared" si="0"/>
        <v>7.9788587960448968E-3</v>
      </c>
      <c r="J64" s="58">
        <f t="shared" si="1"/>
        <v>6.6020140651873449E-3</v>
      </c>
      <c r="K64" s="58">
        <f t="shared" si="17"/>
        <v>9342.6860777149359</v>
      </c>
      <c r="L64" s="58">
        <f t="shared" si="18"/>
        <v>61.680544891703995</v>
      </c>
      <c r="M64" s="58">
        <f t="shared" si="8"/>
        <v>9311.8458052690839</v>
      </c>
      <c r="N64" s="58">
        <f t="shared" si="9"/>
        <v>194723.00142132494</v>
      </c>
      <c r="O64" s="58">
        <f t="shared" si="10"/>
        <v>20.842293083762794</v>
      </c>
      <c r="Q64" s="58">
        <f>'Quintile Functions'!$EF72</f>
        <v>473.32823528940429</v>
      </c>
      <c r="S64" s="58">
        <f>'Female Inactive'!S64*'MI Epi'!DH82</f>
        <v>1.5725946572279273E-3</v>
      </c>
      <c r="T64" s="58">
        <f>'Female Inactive'!T64*'MI Epi'!DH82</f>
        <v>0</v>
      </c>
      <c r="U64" s="58">
        <f t="shared" si="11"/>
        <v>1.5713587781804872E-3</v>
      </c>
      <c r="V64" s="58">
        <f t="shared" si="11"/>
        <v>0</v>
      </c>
      <c r="W64" s="58">
        <f t="shared" si="19"/>
        <v>1.3487881728546081E-2</v>
      </c>
      <c r="Y64" s="58">
        <f>'Female Inactive'!Y64*'Stroke Epi'!$CW90</f>
        <v>3.4878237851224386E-3</v>
      </c>
      <c r="Z64" s="58">
        <f>'Female Inactive'!Z64*'Stroke Epi'!$CW90</f>
        <v>8.4553303881756102E-4</v>
      </c>
      <c r="AA64" s="58">
        <f t="shared" si="12"/>
        <v>3.4817483930957849E-3</v>
      </c>
      <c r="AB64" s="58">
        <f t="shared" si="12"/>
        <v>8.4517567648534353E-4</v>
      </c>
      <c r="AC64" s="58">
        <f t="shared" si="20"/>
        <v>1.8367167171480701E-2</v>
      </c>
      <c r="AE64" s="58">
        <f>'Female Inactive'!AE64*'Bowel Cancer Epi'!$CT107</f>
        <v>7.1319079993282261E-4</v>
      </c>
      <c r="AF64" s="58">
        <f>'Female Inactive'!AF64*'Bowel Cancer Epi'!$CT107</f>
        <v>5.0942199995201618E-4</v>
      </c>
      <c r="AG64" s="58">
        <f t="shared" si="25"/>
        <v>7.129365398231835E-4</v>
      </c>
      <c r="AH64" s="58">
        <f t="shared" si="25"/>
        <v>5.0929226659557347E-4</v>
      </c>
      <c r="AI64" s="58">
        <f t="shared" si="21"/>
        <v>2.7410991428325495E-3</v>
      </c>
      <c r="AK64" s="58">
        <f>'Female Inactive'!AK64*'Breast Cancer Epi'!$BH105</f>
        <v>3.2450712506894692E-3</v>
      </c>
      <c r="AL64" s="58">
        <f>'Female Inactive'!AL64*'Breast Cancer Epi'!$BH105</f>
        <v>1.2169017190085509E-3</v>
      </c>
      <c r="AM64" s="58">
        <f t="shared" si="26"/>
        <v>3.2398116977246927E-3</v>
      </c>
      <c r="AN64" s="58">
        <f t="shared" si="26"/>
        <v>1.2161615943617754E-3</v>
      </c>
      <c r="AO64" s="58">
        <f t="shared" si="22"/>
        <v>5.4634169543666421E-2</v>
      </c>
      <c r="AQ64" s="58">
        <f>'Female Inactive'!AQ64*'Uterine Cancer Epi'!$AZ87</f>
        <v>8.1695793978621303E-4</v>
      </c>
      <c r="AR64" s="58">
        <f>'Female Inactive'!AR64*'Uterine Cancer Epi'!$AZ87</f>
        <v>2.0423948494655326E-4</v>
      </c>
      <c r="AS64" s="58">
        <f t="shared" si="27"/>
        <v>8.1662432050566558E-4</v>
      </c>
      <c r="AT64" s="58">
        <f t="shared" si="27"/>
        <v>2.0421862948283298E-4</v>
      </c>
      <c r="AU64" s="58">
        <f t="shared" si="23"/>
        <v>5.6903589015368196E-3</v>
      </c>
      <c r="AW64" s="58">
        <f>'Female Inactive'!AW64*'Diabetes Epi'!$CA117</f>
        <v>9.6663489974592471E-3</v>
      </c>
      <c r="AX64" s="58">
        <f>'Female Inactive'!AX64*'Diabetes Epi'!$CA117</f>
        <v>0</v>
      </c>
      <c r="AY64" s="58">
        <f t="shared" si="28"/>
        <v>9.6197800174522285E-3</v>
      </c>
      <c r="AZ64" s="58">
        <f t="shared" si="28"/>
        <v>0</v>
      </c>
      <c r="BA64" s="58">
        <f t="shared" si="24"/>
        <v>0.17124040119027167</v>
      </c>
    </row>
    <row r="65" spans="1:53">
      <c r="A65" s="58">
        <v>67</v>
      </c>
      <c r="B65" s="58">
        <f>'ACM Rates'!T78-(SUM(C65:H65))</f>
        <v>6.6248589536478039E-3</v>
      </c>
      <c r="C65" s="58">
        <f t="shared" si="2"/>
        <v>0</v>
      </c>
      <c r="D65" s="58">
        <f t="shared" si="3"/>
        <v>8.4491940130578089E-4</v>
      </c>
      <c r="E65" s="58">
        <f t="shared" si="4"/>
        <v>0</v>
      </c>
      <c r="F65" s="58">
        <f t="shared" si="5"/>
        <v>5.0931546349935282E-4</v>
      </c>
      <c r="G65" s="58">
        <f t="shared" si="6"/>
        <v>1.2167152030415924E-3</v>
      </c>
      <c r="H65" s="58">
        <f t="shared" si="7"/>
        <v>2.0419097850546958E-4</v>
      </c>
      <c r="I65" s="58">
        <f t="shared" si="0"/>
        <v>7.979093818452937E-3</v>
      </c>
      <c r="J65" s="58">
        <f t="shared" si="1"/>
        <v>6.6029629548867153E-3</v>
      </c>
      <c r="K65" s="58">
        <f t="shared" si="17"/>
        <v>9281.005532823232</v>
      </c>
      <c r="L65" s="58">
        <f t="shared" si="18"/>
        <v>61.282135717330441</v>
      </c>
      <c r="M65" s="58">
        <f t="shared" si="8"/>
        <v>9250.3644649645667</v>
      </c>
      <c r="N65" s="58">
        <f t="shared" si="9"/>
        <v>185472.63695636037</v>
      </c>
      <c r="O65" s="58">
        <f t="shared" si="10"/>
        <v>19.984110159229761</v>
      </c>
      <c r="Q65" s="58">
        <f>'Quintile Functions'!$EF73</f>
        <v>455.02019336906517</v>
      </c>
      <c r="S65" s="58">
        <f>'Female Inactive'!S65*'MI Epi'!DH83</f>
        <v>1.5716515019461677E-3</v>
      </c>
      <c r="T65" s="58">
        <f>'Female Inactive'!T65*'MI Epi'!DH83</f>
        <v>0</v>
      </c>
      <c r="U65" s="58">
        <f t="shared" si="11"/>
        <v>1.5704171044899073E-3</v>
      </c>
      <c r="V65" s="58">
        <f t="shared" si="11"/>
        <v>0</v>
      </c>
      <c r="W65" s="58">
        <f t="shared" si="19"/>
        <v>1.5038046205373357E-2</v>
      </c>
      <c r="Y65" s="58">
        <f>'Female Inactive'!Y65*'Stroke Epi'!$CW91</f>
        <v>3.4852925303863456E-3</v>
      </c>
      <c r="Z65" s="58">
        <f>'Female Inactive'!Z65*'Stroke Epi'!$CW91</f>
        <v>8.4491940130578089E-4</v>
      </c>
      <c r="AA65" s="58">
        <f t="shared" si="12"/>
        <v>3.4792259483593657E-3</v>
      </c>
      <c r="AB65" s="58">
        <f t="shared" si="12"/>
        <v>8.4456255741693909E-4</v>
      </c>
      <c r="AC65" s="58">
        <f t="shared" si="20"/>
        <v>2.0957502804916706E-2</v>
      </c>
      <c r="AE65" s="58">
        <f>'Female Inactive'!AE65*'Bowel Cancer Epi'!$CT108</f>
        <v>7.1304164889909383E-4</v>
      </c>
      <c r="AF65" s="58">
        <f>'Female Inactive'!AF65*'Bowel Cancer Epi'!$CT108</f>
        <v>5.0931546349935282E-4</v>
      </c>
      <c r="AG65" s="58">
        <f t="shared" si="25"/>
        <v>7.1278749511360928E-4</v>
      </c>
      <c r="AH65" s="58">
        <f t="shared" si="25"/>
        <v>5.0918578439551609E-4</v>
      </c>
      <c r="AI65" s="58">
        <f t="shared" si="21"/>
        <v>2.944288689782287E-3</v>
      </c>
      <c r="AK65" s="58">
        <f>'Female Inactive'!AK65*'Breast Cancer Epi'!$BH106</f>
        <v>3.2445738747775795E-3</v>
      </c>
      <c r="AL65" s="58">
        <f>'Female Inactive'!AL65*'Breast Cancer Epi'!$BH106</f>
        <v>1.2167152030415924E-3</v>
      </c>
      <c r="AM65" s="58">
        <f t="shared" si="26"/>
        <v>3.2393159330937893E-3</v>
      </c>
      <c r="AN65" s="58">
        <f t="shared" si="26"/>
        <v>1.2159753052110034E-3</v>
      </c>
      <c r="AO65" s="58">
        <f t="shared" si="22"/>
        <v>5.6549588663355618E-2</v>
      </c>
      <c r="AQ65" s="58">
        <f>'Female Inactive'!AQ65*'Uterine Cancer Epi'!$AZ88</f>
        <v>8.1676391402187834E-4</v>
      </c>
      <c r="AR65" s="58">
        <f>'Female Inactive'!AR65*'Uterine Cancer Epi'!$AZ88</f>
        <v>2.0419097850546958E-4</v>
      </c>
      <c r="AS65" s="58">
        <f t="shared" si="27"/>
        <v>8.1643045316870388E-4</v>
      </c>
      <c r="AT65" s="58">
        <f t="shared" si="27"/>
        <v>2.0417013294649067E-4</v>
      </c>
      <c r="AU65" s="58">
        <f t="shared" si="23"/>
        <v>6.2994041627729312E-3</v>
      </c>
      <c r="AW65" s="58">
        <f>'Female Inactive'!AW65*'Diabetes Epi'!$CA118</f>
        <v>9.6503591968725069E-3</v>
      </c>
      <c r="AX65" s="58">
        <f>'Female Inactive'!AX65*'Diabetes Epi'!$CA118</f>
        <v>0</v>
      </c>
      <c r="AY65" s="58">
        <f t="shared" si="28"/>
        <v>9.6039439086218481E-3</v>
      </c>
      <c r="AZ65" s="58">
        <f t="shared" si="28"/>
        <v>0</v>
      </c>
      <c r="BA65" s="58">
        <f t="shared" si="24"/>
        <v>0.17921288621817322</v>
      </c>
    </row>
    <row r="66" spans="1:53">
      <c r="A66" s="58">
        <v>68</v>
      </c>
      <c r="B66" s="58">
        <f>'ACM Rates'!T79-(SUM(C66:H66))</f>
        <v>6.6257994642422262E-3</v>
      </c>
      <c r="C66" s="58">
        <f t="shared" si="2"/>
        <v>0</v>
      </c>
      <c r="D66" s="58">
        <f t="shared" si="3"/>
        <v>8.4431617263187484E-4</v>
      </c>
      <c r="E66" s="58">
        <f t="shared" si="4"/>
        <v>0</v>
      </c>
      <c r="F66" s="58">
        <f t="shared" si="5"/>
        <v>5.0921028761881447E-4</v>
      </c>
      <c r="G66" s="58">
        <f t="shared" si="6"/>
        <v>1.2165309714069245E-3</v>
      </c>
      <c r="H66" s="58">
        <f t="shared" si="7"/>
        <v>2.0414310410016013E-4</v>
      </c>
      <c r="I66" s="58">
        <f t="shared" si="0"/>
        <v>7.9793259244929152E-3</v>
      </c>
      <c r="J66" s="58">
        <f t="shared" si="1"/>
        <v>6.6038972548851937E-3</v>
      </c>
      <c r="K66" s="58">
        <f t="shared" si="17"/>
        <v>9219.7233971059013</v>
      </c>
      <c r="L66" s="58">
        <f t="shared" si="18"/>
        <v>60.886106032948454</v>
      </c>
      <c r="M66" s="58">
        <f t="shared" si="8"/>
        <v>9189.2803440894277</v>
      </c>
      <c r="N66" s="58">
        <f t="shared" si="9"/>
        <v>176283.35661227093</v>
      </c>
      <c r="O66" s="58">
        <f t="shared" si="10"/>
        <v>19.120243527870564</v>
      </c>
      <c r="Q66" s="58">
        <f>'Quintile Functions'!$EF74</f>
        <v>437.4202951299327</v>
      </c>
      <c r="S66" s="58">
        <f>'Female Inactive'!S66*'MI Epi'!DH84</f>
        <v>1.5707234603473982E-3</v>
      </c>
      <c r="T66" s="58">
        <f>'Female Inactive'!T66*'MI Epi'!DH84</f>
        <v>0</v>
      </c>
      <c r="U66" s="58">
        <f t="shared" si="11"/>
        <v>1.5694905198736508E-3</v>
      </c>
      <c r="V66" s="58">
        <f t="shared" si="11"/>
        <v>0</v>
      </c>
      <c r="W66" s="58">
        <f t="shared" si="19"/>
        <v>1.6584847304884236E-2</v>
      </c>
      <c r="Y66" s="58">
        <f>'Female Inactive'!Y66*'Stroke Epi'!$CW92</f>
        <v>3.4828042121064834E-3</v>
      </c>
      <c r="Z66" s="58">
        <f>'Female Inactive'!Z66*'Stroke Epi'!$CW92</f>
        <v>8.4431617263187484E-4</v>
      </c>
      <c r="AA66" s="58">
        <f t="shared" si="12"/>
        <v>3.4767462844159658E-3</v>
      </c>
      <c r="AB66" s="58">
        <f t="shared" si="12"/>
        <v>8.4395983802565411E-4</v>
      </c>
      <c r="AC66" s="58">
        <f t="shared" si="20"/>
        <v>2.3539130576606605E-2</v>
      </c>
      <c r="AE66" s="58">
        <f>'Female Inactive'!AE66*'Bowel Cancer Epi'!$CT109</f>
        <v>7.1289440266634032E-4</v>
      </c>
      <c r="AF66" s="58">
        <f>'Female Inactive'!AF66*'Bowel Cancer Epi'!$CT109</f>
        <v>5.0921028761881447E-4</v>
      </c>
      <c r="AG66" s="58">
        <f t="shared" si="25"/>
        <v>7.126403538252335E-4</v>
      </c>
      <c r="AH66" s="58">
        <f t="shared" si="25"/>
        <v>5.090806620634547E-4</v>
      </c>
      <c r="AI66" s="58">
        <f t="shared" si="21"/>
        <v>3.1473943568046704E-3</v>
      </c>
      <c r="AK66" s="58">
        <f>'Female Inactive'!AK66*'Breast Cancer Epi'!$BH107</f>
        <v>3.2440825904184651E-3</v>
      </c>
      <c r="AL66" s="58">
        <f>'Female Inactive'!AL66*'Breast Cancer Epi'!$BH107</f>
        <v>1.2165309714069245E-3</v>
      </c>
      <c r="AM66" s="58">
        <f t="shared" si="26"/>
        <v>3.2388262400395718E-3</v>
      </c>
      <c r="AN66" s="58">
        <f t="shared" si="26"/>
        <v>1.2157912975805374E-3</v>
      </c>
      <c r="AO66" s="58">
        <f t="shared" si="22"/>
        <v>5.846083423842726E-2</v>
      </c>
      <c r="AQ66" s="58">
        <f>'Female Inactive'!AQ66*'Uterine Cancer Epi'!$AZ89</f>
        <v>8.1657241640064053E-4</v>
      </c>
      <c r="AR66" s="58">
        <f>'Female Inactive'!AR66*'Uterine Cancer Epi'!$AZ89</f>
        <v>2.0414310410016013E-4</v>
      </c>
      <c r="AS66" s="58">
        <f t="shared" si="27"/>
        <v>8.1623911187367337E-4</v>
      </c>
      <c r="AT66" s="58">
        <f t="shared" si="27"/>
        <v>2.0412226831456604E-4</v>
      </c>
      <c r="AU66" s="58">
        <f t="shared" si="23"/>
        <v>6.9079318509642357E-3</v>
      </c>
      <c r="AW66" s="58">
        <f>'Female Inactive'!AW66*'Diabetes Epi'!$CA119</f>
        <v>9.6347357286894302E-3</v>
      </c>
      <c r="AX66" s="58">
        <f>'Female Inactive'!AX66*'Diabetes Epi'!$CA119</f>
        <v>0</v>
      </c>
      <c r="AY66" s="58">
        <f t="shared" si="28"/>
        <v>9.5884703664760318E-3</v>
      </c>
      <c r="AZ66" s="58">
        <f t="shared" si="28"/>
        <v>0</v>
      </c>
      <c r="BA66" s="58">
        <f t="shared" si="24"/>
        <v>0.18709567961985349</v>
      </c>
    </row>
    <row r="67" spans="1:53">
      <c r="A67" s="58">
        <v>69</v>
      </c>
      <c r="B67" s="58">
        <f>'ACM Rates'!T80-(SUM(C67:H67))</f>
        <v>6.6267255847979548E-3</v>
      </c>
      <c r="C67" s="58">
        <f t="shared" si="2"/>
        <v>0</v>
      </c>
      <c r="D67" s="58">
        <f t="shared" si="3"/>
        <v>8.4372312087633281E-4</v>
      </c>
      <c r="E67" s="58">
        <f t="shared" si="4"/>
        <v>0</v>
      </c>
      <c r="F67" s="58">
        <f t="shared" si="5"/>
        <v>5.0910645144451431E-4</v>
      </c>
      <c r="G67" s="58">
        <f t="shared" si="6"/>
        <v>1.2163489911222313E-3</v>
      </c>
      <c r="H67" s="58">
        <f t="shared" si="7"/>
        <v>2.0409585175896699E-4</v>
      </c>
      <c r="I67" s="58">
        <f t="shared" ref="I67:I98" si="29">B67+(SUM(C67:F67))</f>
        <v>7.9795551571188016E-3</v>
      </c>
      <c r="J67" s="58">
        <f t="shared" ref="J67:J98" si="30">1-EXP(-B67)</f>
        <v>6.6048172590098542E-3</v>
      </c>
      <c r="K67" s="58">
        <f t="shared" si="17"/>
        <v>9158.8372910729522</v>
      </c>
      <c r="L67" s="58">
        <f t="shared" si="18"/>
        <v>60.492446612541691</v>
      </c>
      <c r="M67" s="58">
        <f t="shared" si="8"/>
        <v>9128.5910677666816</v>
      </c>
      <c r="N67" s="58">
        <f t="shared" si="9"/>
        <v>167154.76554450425</v>
      </c>
      <c r="O67" s="58">
        <f t="shared" si="10"/>
        <v>18.250653465307074</v>
      </c>
      <c r="Q67" s="58">
        <f>'Quintile Functions'!$EF75</f>
        <v>420.50115001459966</v>
      </c>
      <c r="S67" s="58">
        <f>'Female Inactive'!S67*'MI Epi'!DH85</f>
        <v>1.5698102187153603E-3</v>
      </c>
      <c r="T67" s="58">
        <f>'Female Inactive'!T67*'MI Epi'!DH85</f>
        <v>0</v>
      </c>
      <c r="U67" s="58">
        <f t="shared" si="11"/>
        <v>1.5685787111493488E-3</v>
      </c>
      <c r="V67" s="58">
        <f t="shared" si="11"/>
        <v>0</v>
      </c>
      <c r="W67" s="58">
        <f t="shared" si="19"/>
        <v>1.8128308064139318E-2</v>
      </c>
      <c r="Y67" s="58">
        <f>'Female Inactive'!Y67*'Stroke Epi'!$CW93</f>
        <v>3.4803578736148722E-3</v>
      </c>
      <c r="Z67" s="58">
        <f>'Female Inactive'!Z67*'Stroke Epi'!$CW93</f>
        <v>8.4372312087633281E-4</v>
      </c>
      <c r="AA67" s="58">
        <f t="shared" si="12"/>
        <v>3.4743084482407038E-3</v>
      </c>
      <c r="AB67" s="58">
        <f t="shared" si="12"/>
        <v>8.43367286606167E-4</v>
      </c>
      <c r="AC67" s="58">
        <f t="shared" si="20"/>
        <v>2.6112115014584533E-2</v>
      </c>
      <c r="AE67" s="58">
        <f>'Female Inactive'!AE67*'Bowel Cancer Epi'!$CT110</f>
        <v>7.1274903202232017E-4</v>
      </c>
      <c r="AF67" s="58">
        <f>'Female Inactive'!AF67*'Bowel Cancer Epi'!$CT110</f>
        <v>5.0910645144451431E-4</v>
      </c>
      <c r="AG67" s="58">
        <f t="shared" si="25"/>
        <v>7.1249508676762829E-4</v>
      </c>
      <c r="AH67" s="58">
        <f t="shared" si="25"/>
        <v>5.0897687874473796E-4</v>
      </c>
      <c r="AI67" s="58">
        <f t="shared" si="21"/>
        <v>3.3504167207007514E-3</v>
      </c>
      <c r="AK67" s="58">
        <f>'Female Inactive'!AK67*'Breast Cancer Epi'!$BH108</f>
        <v>3.2435973096592843E-3</v>
      </c>
      <c r="AL67" s="58">
        <f>'Female Inactive'!AL67*'Breast Cancer Epi'!$BH108</f>
        <v>1.2163489911222313E-3</v>
      </c>
      <c r="AM67" s="58">
        <f t="shared" si="26"/>
        <v>3.2383425309031599E-3</v>
      </c>
      <c r="AN67" s="58">
        <f t="shared" si="26"/>
        <v>1.2156095385292831E-3</v>
      </c>
      <c r="AO67" s="58">
        <f t="shared" si="22"/>
        <v>6.0367919488106957E-2</v>
      </c>
      <c r="AQ67" s="58">
        <f>'Female Inactive'!AQ67*'Uterine Cancer Epi'!$AZ90</f>
        <v>8.1638340703586796E-4</v>
      </c>
      <c r="AR67" s="58">
        <f>'Female Inactive'!AR67*'Uterine Cancer Epi'!$AZ90</f>
        <v>2.0409585175896699E-4</v>
      </c>
      <c r="AS67" s="58">
        <f t="shared" si="27"/>
        <v>8.1605025676789733E-4</v>
      </c>
      <c r="AT67" s="58">
        <f t="shared" si="27"/>
        <v>2.0407502561747837E-4</v>
      </c>
      <c r="AU67" s="58">
        <f t="shared" si="23"/>
        <v>7.5159443419720376E-3</v>
      </c>
      <c r="AW67" s="58">
        <f>'Female Inactive'!AW67*'Diabetes Epi'!$CA120</f>
        <v>9.6194669845601453E-3</v>
      </c>
      <c r="AX67" s="58">
        <f>'Female Inactive'!AX67*'Diabetes Epi'!$CA120</f>
        <v>0</v>
      </c>
      <c r="AY67" s="58">
        <f t="shared" si="28"/>
        <v>9.5733479107971142E-3</v>
      </c>
      <c r="AZ67" s="58">
        <f t="shared" si="28"/>
        <v>0</v>
      </c>
      <c r="BA67" s="58">
        <f t="shared" si="24"/>
        <v>0.19489018860659887</v>
      </c>
    </row>
    <row r="68" spans="1:53">
      <c r="A68" s="58">
        <v>70</v>
      </c>
      <c r="B68" s="58">
        <f>'ACM Rates'!T81-(SUM(C68:H68))</f>
        <v>1.1163044467014683E-2</v>
      </c>
      <c r="C68" s="58">
        <f t="shared" ref="C68:C98" si="31">T68</f>
        <v>1.0459409811386752E-4</v>
      </c>
      <c r="D68" s="58">
        <f t="shared" ref="D68:D98" si="32">Z68</f>
        <v>1.6862800415848212E-3</v>
      </c>
      <c r="E68" s="58">
        <f t="shared" ref="E68:E98" si="33">AX68</f>
        <v>0</v>
      </c>
      <c r="F68" s="58">
        <f t="shared" ref="F68:F98" si="34">AF68</f>
        <v>8.1440629521658788E-4</v>
      </c>
      <c r="G68" s="58">
        <f t="shared" ref="G68:G98" si="35">AL68</f>
        <v>1.9256012805087713E-3</v>
      </c>
      <c r="H68" s="58">
        <f t="shared" ref="H68:H98" si="36">AR68</f>
        <v>3.0607381756126957E-4</v>
      </c>
      <c r="I68" s="58">
        <f t="shared" si="29"/>
        <v>1.376832490192996E-2</v>
      </c>
      <c r="J68" s="58">
        <f t="shared" si="30"/>
        <v>1.1100968885003004E-2</v>
      </c>
      <c r="K68" s="58">
        <f t="shared" si="17"/>
        <v>9098.344844460411</v>
      </c>
      <c r="L68" s="58">
        <f t="shared" si="18"/>
        <v>101.00044302338252</v>
      </c>
      <c r="M68" s="58">
        <f t="shared" ref="M68:M98" si="37">0.5*(K68+K69)</f>
        <v>9047.8446229487199</v>
      </c>
      <c r="N68" s="58">
        <f t="shared" ref="N68:N98" si="38">SUM(M69:M162)</f>
        <v>158106.92092155555</v>
      </c>
      <c r="O68" s="58">
        <f t="shared" ref="O68:O98" si="39">N68/K68</f>
        <v>17.377547633602834</v>
      </c>
      <c r="Q68" s="58">
        <f>'Quintile Functions'!$EF76</f>
        <v>404.23642691539339</v>
      </c>
      <c r="S68" s="58">
        <f>'Female Inactive'!S68*'MI Epi'!DH86</f>
        <v>2.5102583547328195E-3</v>
      </c>
      <c r="T68" s="58">
        <f>'Female Inactive'!T68*'MI Epi'!DH86</f>
        <v>1.0459409811386752E-4</v>
      </c>
      <c r="U68" s="58">
        <f t="shared" ref="U68:V98" si="40">1-EXP(-S68)</f>
        <v>2.5071102909312026E-3</v>
      </c>
      <c r="V68" s="58">
        <f t="shared" si="40"/>
        <v>1.0458862834183957E-4</v>
      </c>
      <c r="W68" s="58">
        <f t="shared" si="19"/>
        <v>1.96684510971901E-2</v>
      </c>
      <c r="Y68" s="58">
        <f>'Female Inactive'!Y68*'Stroke Epi'!$CW94</f>
        <v>5.3750176325516172E-3</v>
      </c>
      <c r="Z68" s="58">
        <f>'Female Inactive'!Z68*'Stroke Epi'!$CW94</f>
        <v>1.6862800415848212E-3</v>
      </c>
      <c r="AA68" s="58">
        <f t="shared" ref="AA68:AB98" si="41">1-EXP(-Y68)</f>
        <v>5.3605980719751978E-3</v>
      </c>
      <c r="AB68" s="58">
        <f t="shared" si="41"/>
        <v>1.6848590702263078E-3</v>
      </c>
      <c r="AC68" s="58">
        <f t="shared" si="20"/>
        <v>2.8676519472839584E-2</v>
      </c>
      <c r="AE68" s="58">
        <f>'Female Inactive'!AE68*'Bowel Cancer Epi'!$CT111</f>
        <v>9.162070821186612E-4</v>
      </c>
      <c r="AF68" s="58">
        <f>'Female Inactive'!AF68*'Bowel Cancer Epi'!$CT111</f>
        <v>8.1440629521658788E-4</v>
      </c>
      <c r="AG68" s="58">
        <f t="shared" si="25"/>
        <v>9.1578749256338021E-4</v>
      </c>
      <c r="AH68" s="58">
        <f t="shared" si="25"/>
        <v>8.1407475641825933E-4</v>
      </c>
      <c r="AI68" s="58">
        <f t="shared" si="21"/>
        <v>3.5533563494953525E-3</v>
      </c>
      <c r="AK68" s="58">
        <f>'Female Inactive'!AK68*'Breast Cancer Epi'!$BH109</f>
        <v>2.7363807670387802E-3</v>
      </c>
      <c r="AL68" s="58">
        <f>'Female Inactive'!AL68*'Breast Cancer Epi'!$BH109</f>
        <v>1.9256012805087713E-3</v>
      </c>
      <c r="AM68" s="58">
        <f t="shared" si="26"/>
        <v>2.7326402897555058E-3</v>
      </c>
      <c r="AN68" s="58">
        <f t="shared" si="26"/>
        <v>1.9237484997928211E-3</v>
      </c>
      <c r="AO68" s="58">
        <f t="shared" si="22"/>
        <v>6.227085752768341E-2</v>
      </c>
      <c r="AQ68" s="58">
        <f>'Female Inactive'!AQ68*'Uterine Cancer Epi'!$AZ91</f>
        <v>9.1822145268380872E-4</v>
      </c>
      <c r="AR68" s="58">
        <f>'Female Inactive'!AR68*'Uterine Cancer Epi'!$AZ91</f>
        <v>3.0607381756126957E-4</v>
      </c>
      <c r="AS68" s="58">
        <f t="shared" si="27"/>
        <v>9.1780001636621034E-4</v>
      </c>
      <c r="AT68" s="58">
        <f t="shared" si="27"/>
        <v>3.0602698174886367E-4</v>
      </c>
      <c r="AU68" s="58">
        <f t="shared" si="23"/>
        <v>8.1234439768500151E-3</v>
      </c>
      <c r="AW68" s="58">
        <f>'Female Inactive'!AW68*'Diabetes Epi'!$CA121</f>
        <v>1.0708512162615046E-2</v>
      </c>
      <c r="AX68" s="58">
        <f>'Female Inactive'!AX68*'Diabetes Epi'!$CA121</f>
        <v>0</v>
      </c>
      <c r="AY68" s="58">
        <f t="shared" si="28"/>
        <v>1.0651380161012747E-2</v>
      </c>
      <c r="AZ68" s="58">
        <f t="shared" si="28"/>
        <v>0</v>
      </c>
      <c r="BA68" s="58">
        <f t="shared" si="24"/>
        <v>0.20259778493746414</v>
      </c>
    </row>
    <row r="69" spans="1:53">
      <c r="A69" s="58">
        <v>71</v>
      </c>
      <c r="B69" s="58">
        <f>'ACM Rates'!T82-(SUM(C69:H69))</f>
        <v>1.1164812763370953E-2</v>
      </c>
      <c r="C69" s="58">
        <f t="shared" si="31"/>
        <v>1.0453342879972732E-4</v>
      </c>
      <c r="D69" s="58">
        <f t="shared" si="32"/>
        <v>1.6851011675151843E-3</v>
      </c>
      <c r="E69" s="58">
        <f t="shared" si="33"/>
        <v>0</v>
      </c>
      <c r="F69" s="58">
        <f t="shared" si="34"/>
        <v>8.1423914993938656E-4</v>
      </c>
      <c r="G69" s="58">
        <f t="shared" si="35"/>
        <v>1.9253109243361119E-3</v>
      </c>
      <c r="H69" s="58">
        <f t="shared" si="36"/>
        <v>3.060025660386382E-4</v>
      </c>
      <c r="I69" s="58">
        <f t="shared" si="29"/>
        <v>1.376868650962525E-2</v>
      </c>
      <c r="J69" s="58">
        <f t="shared" si="30"/>
        <v>1.1102717550010355E-2</v>
      </c>
      <c r="K69" s="58">
        <f t="shared" ref="K69:K98" si="42">K68-L68</f>
        <v>8997.3444014370289</v>
      </c>
      <c r="L69" s="58">
        <f t="shared" ref="L69:L98" si="43">K69*J69</f>
        <v>99.894973589322305</v>
      </c>
      <c r="M69" s="58">
        <f t="shared" si="37"/>
        <v>8947.3969146423678</v>
      </c>
      <c r="N69" s="58">
        <f t="shared" si="38"/>
        <v>149159.52400691315</v>
      </c>
      <c r="O69" s="58">
        <f t="shared" si="39"/>
        <v>16.578172108549033</v>
      </c>
      <c r="Q69" s="58">
        <f>'Quintile Functions'!$EF77</f>
        <v>388.60081319551864</v>
      </c>
      <c r="S69" s="58">
        <f>'Female Inactive'!S69*'MI Epi'!DH87</f>
        <v>2.5088022911934553E-3</v>
      </c>
      <c r="T69" s="58">
        <f>'Female Inactive'!T69*'MI Epi'!DH87</f>
        <v>1.0453342879972732E-4</v>
      </c>
      <c r="U69" s="58">
        <f t="shared" si="40"/>
        <v>2.5056578768463122E-3</v>
      </c>
      <c r="V69" s="58">
        <f t="shared" si="40"/>
        <v>1.045279653711928E-4</v>
      </c>
      <c r="W69" s="58">
        <f t="shared" ref="W69:W98" si="44">((W68-V68+((1-W68)*U68))/(1-V68))</f>
        <v>2.2023965239942118E-2</v>
      </c>
      <c r="Y69" s="58">
        <f>'Female Inactive'!Y69*'Stroke Epi'!$CW95</f>
        <v>5.3712599714546509E-3</v>
      </c>
      <c r="Z69" s="58">
        <f>'Female Inactive'!Z69*'Stroke Epi'!$CW95</f>
        <v>1.6851011675151843E-3</v>
      </c>
      <c r="AA69" s="58">
        <f t="shared" si="41"/>
        <v>5.3568605471668862E-3</v>
      </c>
      <c r="AB69" s="58">
        <f t="shared" si="41"/>
        <v>1.683682181699564E-3</v>
      </c>
      <c r="AC69" s="58">
        <f t="shared" ref="AC69:AC98" si="45">((AC68-AB68+((1-AC68)*AA68))/(1-AB68))</f>
        <v>3.2252876731493359E-2</v>
      </c>
      <c r="AE69" s="58">
        <f>'Female Inactive'!AE69*'Bowel Cancer Epi'!$CT112</f>
        <v>9.1601904368180981E-4</v>
      </c>
      <c r="AF69" s="58">
        <f>'Female Inactive'!AF69*'Bowel Cancer Epi'!$CT112</f>
        <v>8.1423914993938656E-4</v>
      </c>
      <c r="AG69" s="58">
        <f t="shared" si="25"/>
        <v>9.1559962631215797E-4</v>
      </c>
      <c r="AH69" s="58">
        <f t="shared" si="25"/>
        <v>8.1390774719591885E-4</v>
      </c>
      <c r="AI69" s="58">
        <f t="shared" ref="AI69:AI98" si="46">((AI68-AH68+((1-AI68)*AG68))/(1-AH68))</f>
        <v>3.6547902388124058E-3</v>
      </c>
      <c r="AK69" s="58">
        <f>'Female Inactive'!AK69*'Breast Cancer Epi'!$BH110</f>
        <v>2.7359681556355275E-3</v>
      </c>
      <c r="AL69" s="58">
        <f>'Female Inactive'!AL69*'Breast Cancer Epi'!$BH110</f>
        <v>1.9253109243361119E-3</v>
      </c>
      <c r="AM69" s="58">
        <f t="shared" si="26"/>
        <v>2.7322288057859412E-3</v>
      </c>
      <c r="AN69" s="58">
        <f t="shared" si="26"/>
        <v>1.9234587021502714E-3</v>
      </c>
      <c r="AO69" s="58">
        <f t="shared" ref="AO69:AO98" si="47">((AO68-AN68+((1-AO68)*AM68))/(1-AN68))</f>
        <v>6.3030840949205039E-2</v>
      </c>
      <c r="AQ69" s="58">
        <f>'Female Inactive'!AQ69*'Uterine Cancer Epi'!$AZ92</f>
        <v>9.1800769811591456E-4</v>
      </c>
      <c r="AR69" s="58">
        <f>'Female Inactive'!AR69*'Uterine Cancer Epi'!$AZ92</f>
        <v>3.060025660386382E-4</v>
      </c>
      <c r="AS69" s="58">
        <f t="shared" si="27"/>
        <v>9.1758645795947391E-4</v>
      </c>
      <c r="AT69" s="58">
        <f t="shared" si="27"/>
        <v>3.0595575202863046E-4</v>
      </c>
      <c r="AU69" s="58">
        <f t="shared" ref="AU69:AU98" si="48">((AU68-AT68+((1-AU68)*AS68))/(1-AT68))</f>
        <v>8.7304330625319459E-3</v>
      </c>
      <c r="AW69" s="58">
        <f>'Female Inactive'!AW69*'Diabetes Epi'!$CA122</f>
        <v>1.0691850628079456E-2</v>
      </c>
      <c r="AX69" s="58">
        <f>'Female Inactive'!AX69*'Diabetes Epi'!$CA122</f>
        <v>0</v>
      </c>
      <c r="AY69" s="58">
        <f t="shared" si="28"/>
        <v>1.0634895957489898E-2</v>
      </c>
      <c r="AZ69" s="58">
        <f t="shared" si="28"/>
        <v>0</v>
      </c>
      <c r="BA69" s="58">
        <f t="shared" ref="BA69:BA98" si="49">((BA68-AZ68+((1-BA68)*AY68))/(1-AZ68))</f>
        <v>0.21109121907132886</v>
      </c>
    </row>
    <row r="70" spans="1:53">
      <c r="A70" s="58">
        <v>72</v>
      </c>
      <c r="B70" s="58">
        <f>'ACM Rates'!T83-(SUM(C70:H70))</f>
        <v>1.1166552861263085E-2</v>
      </c>
      <c r="C70" s="58">
        <f t="shared" si="31"/>
        <v>1.0447375114946794E-4</v>
      </c>
      <c r="D70" s="58">
        <f t="shared" si="32"/>
        <v>1.6839425891624371E-3</v>
      </c>
      <c r="E70" s="58">
        <f t="shared" si="33"/>
        <v>0</v>
      </c>
      <c r="F70" s="58">
        <f t="shared" si="34"/>
        <v>8.1407422895031002E-4</v>
      </c>
      <c r="G70" s="58">
        <f t="shared" si="35"/>
        <v>1.9250242894845145E-3</v>
      </c>
      <c r="H70" s="58">
        <f t="shared" si="36"/>
        <v>3.0593227999018574E-4</v>
      </c>
      <c r="I70" s="58">
        <f t="shared" si="29"/>
        <v>1.3769043430525301E-2</v>
      </c>
      <c r="J70" s="58">
        <f t="shared" si="30"/>
        <v>1.1104438326589916E-2</v>
      </c>
      <c r="K70" s="58">
        <f t="shared" si="42"/>
        <v>8897.4494278477068</v>
      </c>
      <c r="L70" s="58">
        <f t="shared" si="43"/>
        <v>98.8011784354876</v>
      </c>
      <c r="M70" s="58">
        <f t="shared" si="37"/>
        <v>8848.0488386299621</v>
      </c>
      <c r="N70" s="58">
        <f t="shared" si="38"/>
        <v>140311.47516828318</v>
      </c>
      <c r="O70" s="58">
        <f t="shared" si="39"/>
        <v>15.769853631213561</v>
      </c>
      <c r="Q70" s="58">
        <f>'Quintile Functions'!$EF78</f>
        <v>373.56997529523693</v>
      </c>
      <c r="S70" s="58">
        <f>'Female Inactive'!S70*'MI Epi'!DH88</f>
        <v>2.5073700275872308E-3</v>
      </c>
      <c r="T70" s="58">
        <f>'Female Inactive'!T70*'MI Epi'!DH88</f>
        <v>1.0447375114946794E-4</v>
      </c>
      <c r="U70" s="58">
        <f t="shared" si="40"/>
        <v>2.5042292009794798E-3</v>
      </c>
      <c r="V70" s="58">
        <f t="shared" si="40"/>
        <v>1.0446829395716062E-4</v>
      </c>
      <c r="W70" s="58">
        <f t="shared" si="44"/>
        <v>2.4372458232904567E-2</v>
      </c>
      <c r="Y70" s="58">
        <f>'Female Inactive'!Y70*'Stroke Epi'!$CW96</f>
        <v>5.3675670029552681E-3</v>
      </c>
      <c r="Z70" s="58">
        <f>'Female Inactive'!Z70*'Stroke Epi'!$CW96</f>
        <v>1.6839425891624371E-3</v>
      </c>
      <c r="AA70" s="58">
        <f t="shared" si="41"/>
        <v>5.353187354602218E-3</v>
      </c>
      <c r="AB70" s="58">
        <f t="shared" si="41"/>
        <v>1.6825255533545747E-3</v>
      </c>
      <c r="AC70" s="58">
        <f t="shared" si="45"/>
        <v>3.5813579619934068E-2</v>
      </c>
      <c r="AE70" s="58">
        <f>'Female Inactive'!AE70*'Bowel Cancer Epi'!$CT113</f>
        <v>9.1583350756909874E-4</v>
      </c>
      <c r="AF70" s="58">
        <f>'Female Inactive'!AF70*'Bowel Cancer Epi'!$CT113</f>
        <v>8.1407422895031002E-4</v>
      </c>
      <c r="AG70" s="58">
        <f t="shared" si="25"/>
        <v>9.1541426005903315E-4</v>
      </c>
      <c r="AH70" s="58">
        <f t="shared" si="25"/>
        <v>8.1374296042369121E-4</v>
      </c>
      <c r="AI70" s="58">
        <f t="shared" si="46"/>
        <v>3.7561929879245735E-3</v>
      </c>
      <c r="AK70" s="58">
        <f>'Female Inactive'!AK70*'Breast Cancer Epi'!$BH111</f>
        <v>2.7355608324253627E-3</v>
      </c>
      <c r="AL70" s="58">
        <f>'Female Inactive'!AL70*'Breast Cancer Epi'!$BH111</f>
        <v>1.9250242894845145E-3</v>
      </c>
      <c r="AM70" s="58">
        <f t="shared" si="26"/>
        <v>2.7318225953932851E-3</v>
      </c>
      <c r="AN70" s="58">
        <f t="shared" si="26"/>
        <v>1.9231726185879872E-3</v>
      </c>
      <c r="AO70" s="58">
        <f t="shared" si="47"/>
        <v>6.3790093984932683E-2</v>
      </c>
      <c r="AQ70" s="58">
        <f>'Female Inactive'!AQ70*'Uterine Cancer Epi'!$AZ93</f>
        <v>9.1779683997055721E-4</v>
      </c>
      <c r="AR70" s="58">
        <f>'Female Inactive'!AR70*'Uterine Cancer Epi'!$AZ93</f>
        <v>3.0593227999018574E-4</v>
      </c>
      <c r="AS70" s="58">
        <f t="shared" si="27"/>
        <v>9.1737579327244578E-4</v>
      </c>
      <c r="AT70" s="58">
        <f t="shared" si="27"/>
        <v>3.0588548748211597E-4</v>
      </c>
      <c r="AU70" s="58">
        <f t="shared" si="48"/>
        <v>9.3369095224870649E-3</v>
      </c>
      <c r="AW70" s="58">
        <f>'Female Inactive'!AW70*'Diabetes Epi'!$CA123</f>
        <v>1.0675566992753226E-2</v>
      </c>
      <c r="AX70" s="58">
        <f>'Female Inactive'!AX70*'Diabetes Epi'!$CA123</f>
        <v>0</v>
      </c>
      <c r="AY70" s="58">
        <f t="shared" si="28"/>
        <v>1.0618785365761996E-2</v>
      </c>
      <c r="AZ70" s="58">
        <f t="shared" si="28"/>
        <v>0</v>
      </c>
      <c r="BA70" s="58">
        <f t="shared" si="49"/>
        <v>0.21948118187645546</v>
      </c>
    </row>
    <row r="71" spans="1:53">
      <c r="A71" s="58">
        <v>73</v>
      </c>
      <c r="B71" s="58">
        <f>'ACM Rates'!T84-(SUM(C71:H71))</f>
        <v>1.1168265347731729E-2</v>
      </c>
      <c r="C71" s="58">
        <f t="shared" si="31"/>
        <v>1.0441504422205102E-4</v>
      </c>
      <c r="D71" s="58">
        <f t="shared" si="32"/>
        <v>1.6828038496591606E-3</v>
      </c>
      <c r="E71" s="58">
        <f t="shared" si="33"/>
        <v>0</v>
      </c>
      <c r="F71" s="58">
        <f t="shared" si="34"/>
        <v>8.1391149624850882E-4</v>
      </c>
      <c r="G71" s="58">
        <f t="shared" si="35"/>
        <v>1.924741318733929E-3</v>
      </c>
      <c r="H71" s="58">
        <f t="shared" si="36"/>
        <v>3.0586294340462217E-4</v>
      </c>
      <c r="I71" s="58">
        <f t="shared" si="29"/>
        <v>1.3769395737861449E-2</v>
      </c>
      <c r="J71" s="58">
        <f t="shared" si="30"/>
        <v>1.1106131795408203E-2</v>
      </c>
      <c r="K71" s="58">
        <f t="shared" si="42"/>
        <v>8798.6482494122192</v>
      </c>
      <c r="L71" s="58">
        <f t="shared" si="43"/>
        <v>97.718947079409773</v>
      </c>
      <c r="M71" s="58">
        <f t="shared" si="37"/>
        <v>8749.7887758725155</v>
      </c>
      <c r="N71" s="58">
        <f t="shared" si="38"/>
        <v>131561.68639241066</v>
      </c>
      <c r="O71" s="58">
        <f t="shared" si="39"/>
        <v>14.952488457667284</v>
      </c>
      <c r="Q71" s="58">
        <f>'Quintile Functions'!$EF79</f>
        <v>359.12052086177488</v>
      </c>
      <c r="S71" s="58">
        <f>'Female Inactive'!S71*'MI Epi'!DH89</f>
        <v>2.5059610613292239E-3</v>
      </c>
      <c r="T71" s="58">
        <f>'Female Inactive'!T71*'MI Epi'!DH89</f>
        <v>1.0441504422205102E-4</v>
      </c>
      <c r="U71" s="58">
        <f t="shared" si="40"/>
        <v>2.5028237621058658E-3</v>
      </c>
      <c r="V71" s="58">
        <f t="shared" si="40"/>
        <v>1.0440959316104781E-4</v>
      </c>
      <c r="W71" s="58">
        <f t="shared" si="44"/>
        <v>2.6713975681784685E-2</v>
      </c>
      <c r="Y71" s="58">
        <f>'Female Inactive'!Y71*'Stroke Epi'!$CW97</f>
        <v>5.3639372707885748E-3</v>
      </c>
      <c r="Z71" s="58">
        <f>'Female Inactive'!Z71*'Stroke Epi'!$CW97</f>
        <v>1.6828038496591606E-3</v>
      </c>
      <c r="AA71" s="58">
        <f t="shared" si="41"/>
        <v>5.3495770465196157E-3</v>
      </c>
      <c r="AB71" s="58">
        <f t="shared" si="41"/>
        <v>1.6813887291623475E-3</v>
      </c>
      <c r="AC71" s="58">
        <f t="shared" si="45"/>
        <v>3.9358746716736157E-2</v>
      </c>
      <c r="AE71" s="58">
        <f>'Female Inactive'!AE71*'Bowel Cancer Epi'!$CT114</f>
        <v>9.1565043327957222E-4</v>
      </c>
      <c r="AF71" s="58">
        <f>'Female Inactive'!AF71*'Bowel Cancer Epi'!$CT114</f>
        <v>8.1391149624850882E-4</v>
      </c>
      <c r="AG71" s="58">
        <f t="shared" si="25"/>
        <v>9.1523135334159456E-4</v>
      </c>
      <c r="AH71" s="58">
        <f t="shared" si="25"/>
        <v>8.1358036013123858E-4</v>
      </c>
      <c r="AI71" s="58">
        <f t="shared" si="46"/>
        <v>3.857564881201691E-3</v>
      </c>
      <c r="AK71" s="58">
        <f>'Female Inactive'!AK71*'Breast Cancer Epi'!$BH112</f>
        <v>2.7351587160955836E-3</v>
      </c>
      <c r="AL71" s="58">
        <f>'Female Inactive'!AL71*'Breast Cancer Epi'!$BH112</f>
        <v>1.924741318733929E-3</v>
      </c>
      <c r="AM71" s="58">
        <f t="shared" si="26"/>
        <v>2.7314215774932871E-3</v>
      </c>
      <c r="AN71" s="58">
        <f t="shared" si="26"/>
        <v>1.9228901919990937E-3</v>
      </c>
      <c r="AO71" s="58">
        <f t="shared" si="47"/>
        <v>6.454861887802156E-2</v>
      </c>
      <c r="AQ71" s="58">
        <f>'Female Inactive'!AQ71*'Uterine Cancer Epi'!$AZ94</f>
        <v>9.175888302138664E-4</v>
      </c>
      <c r="AR71" s="58">
        <f>'Female Inactive'!AR71*'Uterine Cancer Epi'!$AZ94</f>
        <v>3.0586294340462217E-4</v>
      </c>
      <c r="AS71" s="58">
        <f t="shared" si="27"/>
        <v>9.1716797431729002E-4</v>
      </c>
      <c r="AT71" s="58">
        <f t="shared" si="27"/>
        <v>3.0581617210323486E-4</v>
      </c>
      <c r="AU71" s="58">
        <f t="shared" si="48"/>
        <v>9.9428757548947495E-3</v>
      </c>
      <c r="AW71" s="58">
        <f>'Female Inactive'!AW71*'Diabetes Epi'!$CA124</f>
        <v>1.0659649504487922E-2</v>
      </c>
      <c r="AX71" s="58">
        <f>'Female Inactive'!AX71*'Diabetes Epi'!$CA124</f>
        <v>0</v>
      </c>
      <c r="AY71" s="58">
        <f t="shared" si="28"/>
        <v>1.0603036776549501E-2</v>
      </c>
      <c r="AZ71" s="58">
        <f t="shared" si="28"/>
        <v>0</v>
      </c>
      <c r="BA71" s="58">
        <f t="shared" si="49"/>
        <v>0.22776934368004761</v>
      </c>
    </row>
    <row r="72" spans="1:53">
      <c r="A72" s="58">
        <v>74</v>
      </c>
      <c r="B72" s="58">
        <f>'ACM Rates'!T85-(SUM(C72:H72))</f>
        <v>1.1169950793900155E-2</v>
      </c>
      <c r="C72" s="58">
        <f t="shared" si="31"/>
        <v>1.0435728764152618E-4</v>
      </c>
      <c r="D72" s="58">
        <f t="shared" si="32"/>
        <v>1.6816845053296068E-3</v>
      </c>
      <c r="E72" s="58">
        <f t="shared" si="33"/>
        <v>0</v>
      </c>
      <c r="F72" s="58">
        <f t="shared" si="34"/>
        <v>8.1375091656308316E-4</v>
      </c>
      <c r="G72" s="58">
        <f t="shared" si="35"/>
        <v>1.9244619559616526E-3</v>
      </c>
      <c r="H72" s="58">
        <f t="shared" si="36"/>
        <v>3.0579454060397626E-4</v>
      </c>
      <c r="I72" s="58">
        <f t="shared" si="29"/>
        <v>1.3769743503434372E-2</v>
      </c>
      <c r="J72" s="58">
        <f t="shared" si="30"/>
        <v>1.1107798521384771E-2</v>
      </c>
      <c r="K72" s="58">
        <f t="shared" si="42"/>
        <v>8700.92930233281</v>
      </c>
      <c r="L72" s="58">
        <f t="shared" si="43"/>
        <v>96.648169639125811</v>
      </c>
      <c r="M72" s="58">
        <f t="shared" si="37"/>
        <v>8652.6052175132463</v>
      </c>
      <c r="N72" s="58">
        <f t="shared" si="38"/>
        <v>122909.08117489744</v>
      </c>
      <c r="O72" s="58">
        <f t="shared" si="39"/>
        <v>14.125971709934964</v>
      </c>
      <c r="Q72" s="58">
        <f>'Quintile Functions'!$EF80</f>
        <v>345.22996234402365</v>
      </c>
      <c r="S72" s="58">
        <f>'Female Inactive'!S72*'MI Epi'!DH90</f>
        <v>2.5045749033966278E-3</v>
      </c>
      <c r="T72" s="58">
        <f>'Female Inactive'!T72*'MI Epi'!DH90</f>
        <v>1.0435728764152618E-4</v>
      </c>
      <c r="U72" s="58">
        <f t="shared" si="40"/>
        <v>2.5014410725239244E-3</v>
      </c>
      <c r="V72" s="58">
        <f t="shared" si="40"/>
        <v>1.0435184260915165E-4</v>
      </c>
      <c r="W72" s="58">
        <f t="shared" si="44"/>
        <v>2.9048562426197647E-2</v>
      </c>
      <c r="Y72" s="58">
        <f>'Female Inactive'!Y72*'Stroke Epi'!$CW98</f>
        <v>5.360369360738121E-3</v>
      </c>
      <c r="Z72" s="58">
        <f>'Female Inactive'!Z72*'Stroke Epi'!$CW98</f>
        <v>1.6816845053296068E-3</v>
      </c>
      <c r="AA72" s="58">
        <f t="shared" si="41"/>
        <v>5.3460282169479623E-3</v>
      </c>
      <c r="AB72" s="58">
        <f t="shared" si="41"/>
        <v>1.680271266260247E-3</v>
      </c>
      <c r="AC72" s="58">
        <f t="shared" si="45"/>
        <v>4.2888494617538464E-2</v>
      </c>
      <c r="AE72" s="58">
        <f>'Female Inactive'!AE72*'Bowel Cancer Epi'!$CT115</f>
        <v>9.1546978113346837E-4</v>
      </c>
      <c r="AF72" s="58">
        <f>'Female Inactive'!AF72*'Bowel Cancer Epi'!$CT115</f>
        <v>8.1375091656308316E-4</v>
      </c>
      <c r="AG72" s="58">
        <f t="shared" si="25"/>
        <v>9.1505086651766376E-4</v>
      </c>
      <c r="AH72" s="58">
        <f t="shared" si="25"/>
        <v>8.1341991107741762E-4</v>
      </c>
      <c r="AI72" s="58">
        <f t="shared" si="46"/>
        <v>3.9589061984158548E-3</v>
      </c>
      <c r="AK72" s="58">
        <f>'Female Inactive'!AK72*'Breast Cancer Epi'!$BH113</f>
        <v>2.7347617268928745E-3</v>
      </c>
      <c r="AL72" s="58">
        <f>'Female Inactive'!AL72*'Breast Cancer Epi'!$BH113</f>
        <v>1.9244619559616526E-3</v>
      </c>
      <c r="AM72" s="58">
        <f t="shared" si="26"/>
        <v>2.7310256725568971E-3</v>
      </c>
      <c r="AN72" s="58">
        <f t="shared" si="26"/>
        <v>1.9226113663718403E-3</v>
      </c>
      <c r="AO72" s="58">
        <f t="shared" si="47"/>
        <v>6.5306417843460723E-2</v>
      </c>
      <c r="AQ72" s="58">
        <f>'Female Inactive'!AQ72*'Uterine Cancer Epi'!$AZ95</f>
        <v>9.1738362181192868E-4</v>
      </c>
      <c r="AR72" s="58">
        <f>'Female Inactive'!AR72*'Uterine Cancer Epi'!$AZ95</f>
        <v>3.0579454060397626E-4</v>
      </c>
      <c r="AS72" s="58">
        <f t="shared" si="27"/>
        <v>9.1696295410481632E-4</v>
      </c>
      <c r="AT72" s="58">
        <f t="shared" si="27"/>
        <v>3.0574779021885767E-4</v>
      </c>
      <c r="AU72" s="58">
        <f t="shared" si="48"/>
        <v>1.0548334121056767E-2</v>
      </c>
      <c r="AW72" s="58">
        <f>'Female Inactive'!AW72*'Diabetes Epi'!$CA125</f>
        <v>1.0644086886046957E-2</v>
      </c>
      <c r="AX72" s="58">
        <f>'Female Inactive'!AX72*'Diabetes Epi'!$CA125</f>
        <v>0</v>
      </c>
      <c r="AY72" s="58">
        <f t="shared" si="28"/>
        <v>1.0587639049310038E-2</v>
      </c>
      <c r="AZ72" s="58">
        <f t="shared" si="28"/>
        <v>0</v>
      </c>
      <c r="BA72" s="58">
        <f t="shared" si="49"/>
        <v>0.23595733372898703</v>
      </c>
    </row>
    <row r="73" spans="1:53">
      <c r="A73" s="58">
        <v>75</v>
      </c>
      <c r="B73" s="58">
        <f>'ACM Rates'!T86-(SUM(C73:H73))</f>
        <v>1.9534179801403595E-2</v>
      </c>
      <c r="C73" s="58">
        <f t="shared" si="31"/>
        <v>1.0430046157828018E-4</v>
      </c>
      <c r="D73" s="58">
        <f t="shared" si="32"/>
        <v>4.2014603130531456E-3</v>
      </c>
      <c r="E73" s="58">
        <f t="shared" si="33"/>
        <v>0</v>
      </c>
      <c r="F73" s="58">
        <f t="shared" si="34"/>
        <v>1.1186896260852429E-3</v>
      </c>
      <c r="G73" s="58">
        <f t="shared" si="35"/>
        <v>2.8356427416447337E-3</v>
      </c>
      <c r="H73" s="58">
        <f t="shared" si="36"/>
        <v>3.0572705623500488E-4</v>
      </c>
      <c r="I73" s="58">
        <f t="shared" si="29"/>
        <v>2.4958630202120264E-2</v>
      </c>
      <c r="J73" s="58">
        <f t="shared" si="30"/>
        <v>1.9344623990167342E-2</v>
      </c>
      <c r="K73" s="58">
        <f t="shared" si="42"/>
        <v>8604.2811326936844</v>
      </c>
      <c r="L73" s="58">
        <f t="shared" si="43"/>
        <v>166.44658321765047</v>
      </c>
      <c r="M73" s="58">
        <f t="shared" si="37"/>
        <v>8521.0578410848593</v>
      </c>
      <c r="N73" s="58">
        <f t="shared" si="38"/>
        <v>114388.02333381258</v>
      </c>
      <c r="O73" s="58">
        <f t="shared" si="39"/>
        <v>13.294314954351323</v>
      </c>
      <c r="Q73" s="58">
        <f>'Quintile Functions'!$EF81</f>
        <v>331.87668199537302</v>
      </c>
      <c r="S73" s="58">
        <f>'Female Inactive'!S73*'MI Epi'!DH91</f>
        <v>3.9634175399746469E-3</v>
      </c>
      <c r="T73" s="58">
        <f>'Female Inactive'!T73*'MI Epi'!DH91</f>
        <v>1.0430046157828018E-4</v>
      </c>
      <c r="U73" s="58">
        <f t="shared" si="40"/>
        <v>3.9555735670783188E-3</v>
      </c>
      <c r="V73" s="58">
        <f t="shared" si="40"/>
        <v>1.0429502247422118E-4</v>
      </c>
      <c r="W73" s="58">
        <f t="shared" si="44"/>
        <v>3.1376262559774055E-2</v>
      </c>
      <c r="Y73" s="58">
        <f>'Female Inactive'!Y73*'Stroke Epi'!$CW99</f>
        <v>8.6129936417589491E-3</v>
      </c>
      <c r="Z73" s="58">
        <f>'Female Inactive'!Z73*'Stroke Epi'!$CW99</f>
        <v>4.2014603130531456E-3</v>
      </c>
      <c r="AA73" s="58">
        <f t="shared" si="41"/>
        <v>8.576008073680752E-3</v>
      </c>
      <c r="AB73" s="58">
        <f t="shared" si="41"/>
        <v>4.1926465265840207E-3</v>
      </c>
      <c r="AC73" s="58">
        <f t="shared" si="45"/>
        <v>4.6402937989191692E-2</v>
      </c>
      <c r="AE73" s="58">
        <f>'Female Inactive'!AE73*'Bowel Cancer Epi'!$CT116</f>
        <v>1.220388683002083E-3</v>
      </c>
      <c r="AF73" s="58">
        <f>'Female Inactive'!AF73*'Bowel Cancer Epi'!$CT116</f>
        <v>1.1186896260852429E-3</v>
      </c>
      <c r="AG73" s="58">
        <f t="shared" ref="AG73:AH98" si="50">1-EXP(-AE73)</f>
        <v>1.2196443115715105E-3</v>
      </c>
      <c r="AH73" s="58">
        <f t="shared" si="50"/>
        <v>1.1180641261140378E-3</v>
      </c>
      <c r="AI73" s="58">
        <f t="shared" si="46"/>
        <v>4.0602172148346237E-3</v>
      </c>
      <c r="AK73" s="58">
        <f>'Female Inactive'!AK73*'Breast Cancer Epi'!$BH114</f>
        <v>1.9241861461160689E-3</v>
      </c>
      <c r="AL73" s="58">
        <f>'Female Inactive'!AL73*'Breast Cancer Epi'!$BH114</f>
        <v>2.8356427416447337E-3</v>
      </c>
      <c r="AM73" s="58">
        <f t="shared" ref="AM73:AN98" si="51">1-EXP(-AK73)</f>
        <v>1.9223360867633987E-3</v>
      </c>
      <c r="AN73" s="58">
        <f t="shared" si="51"/>
        <v>2.8316261042454771E-3</v>
      </c>
      <c r="AO73" s="58">
        <f t="shared" si="47"/>
        <v>6.6063493068608495E-2</v>
      </c>
      <c r="AQ73" s="58">
        <f>'Female Inactive'!AQ73*'Uterine Cancer Epi'!$AZ96</f>
        <v>9.1718116870501468E-4</v>
      </c>
      <c r="AR73" s="58">
        <f>'Female Inactive'!AR73*'Uterine Cancer Epi'!$AZ96</f>
        <v>3.0572705623500488E-4</v>
      </c>
      <c r="AS73" s="58">
        <f t="shared" ref="AS73:AT98" si="52">1-EXP(-AQ73)</f>
        <v>9.1676068661949994E-4</v>
      </c>
      <c r="AT73" s="58">
        <f t="shared" si="52"/>
        <v>3.0568032648081722E-4</v>
      </c>
      <c r="AU73" s="58">
        <f t="shared" si="48"/>
        <v>1.1153286946163661E-2</v>
      </c>
      <c r="AW73" s="58">
        <f>'Female Inactive'!AW73*'Diabetes Epi'!$CA126</f>
        <v>1.0409716387516518E-2</v>
      </c>
      <c r="AX73" s="58">
        <f>'Female Inactive'!AX73*'Diabetes Epi'!$CA126</f>
        <v>0</v>
      </c>
      <c r="AY73" s="58">
        <f t="shared" si="28"/>
        <v>1.0355722804920586E-2</v>
      </c>
      <c r="AZ73" s="58">
        <f t="shared" si="28"/>
        <v>0</v>
      </c>
      <c r="BA73" s="58">
        <f t="shared" si="49"/>
        <v>0.24404674169773696</v>
      </c>
    </row>
    <row r="74" spans="1:53">
      <c r="A74" s="58">
        <v>76</v>
      </c>
      <c r="B74" s="58">
        <f>'ACM Rates'!T87-(SUM(C74:H74))</f>
        <v>1.9537833385760366E-2</v>
      </c>
      <c r="C74" s="58">
        <f t="shared" si="31"/>
        <v>1.0424114378881422E-4</v>
      </c>
      <c r="D74" s="58">
        <f t="shared" si="32"/>
        <v>4.1985952736710965E-3</v>
      </c>
      <c r="E74" s="58">
        <f t="shared" si="33"/>
        <v>0</v>
      </c>
      <c r="F74" s="58">
        <f t="shared" si="34"/>
        <v>1.1184601608940925E-3</v>
      </c>
      <c r="G74" s="58">
        <f t="shared" si="35"/>
        <v>2.8352139961873341E-3</v>
      </c>
      <c r="H74" s="58">
        <f t="shared" si="36"/>
        <v>3.0565603969829735E-4</v>
      </c>
      <c r="I74" s="58">
        <f t="shared" si="29"/>
        <v>2.4959129964114368E-2</v>
      </c>
      <c r="J74" s="58">
        <f t="shared" si="30"/>
        <v>1.9348206890763331E-2</v>
      </c>
      <c r="K74" s="58">
        <f t="shared" si="42"/>
        <v>8437.8345494760342</v>
      </c>
      <c r="L74" s="58">
        <f t="shared" si="43"/>
        <v>163.25696857329311</v>
      </c>
      <c r="M74" s="58">
        <f t="shared" si="37"/>
        <v>8356.206065189388</v>
      </c>
      <c r="N74" s="58">
        <f t="shared" si="38"/>
        <v>106031.8172686232</v>
      </c>
      <c r="O74" s="58">
        <f t="shared" si="39"/>
        <v>12.566235643386428</v>
      </c>
      <c r="Q74" s="58">
        <f>'Quintile Functions'!$EF82</f>
        <v>319.03989823021408</v>
      </c>
      <c r="S74" s="58">
        <f>'Female Inactive'!S74*'MI Epi'!DH92</f>
        <v>3.9611634639749402E-3</v>
      </c>
      <c r="T74" s="58">
        <f>'Female Inactive'!T74*'MI Epi'!DH92</f>
        <v>1.0424114378881422E-4</v>
      </c>
      <c r="U74" s="58">
        <f t="shared" si="40"/>
        <v>3.9533284047116313E-3</v>
      </c>
      <c r="V74" s="58">
        <f t="shared" si="40"/>
        <v>1.0423571086959349E-4</v>
      </c>
      <c r="W74" s="58">
        <f t="shared" si="44"/>
        <v>3.5107091484458376E-2</v>
      </c>
      <c r="Y74" s="58">
        <f>'Female Inactive'!Y74*'Stroke Epi'!$CW100</f>
        <v>8.6071203110257462E-3</v>
      </c>
      <c r="Z74" s="58">
        <f>'Female Inactive'!Z74*'Stroke Epi'!$CW100</f>
        <v>4.1985952736710965E-3</v>
      </c>
      <c r="AA74" s="58">
        <f t="shared" si="41"/>
        <v>8.5701850955792747E-3</v>
      </c>
      <c r="AB74" s="58">
        <f t="shared" si="41"/>
        <v>4.1897934952123128E-3</v>
      </c>
      <c r="AC74" s="58">
        <f t="shared" si="45"/>
        <v>5.0600497565813342E-2</v>
      </c>
      <c r="AE74" s="58">
        <f>'Female Inactive'!AE74*'Bowel Cancer Epi'!$CT117</f>
        <v>1.2201383573390099E-3</v>
      </c>
      <c r="AF74" s="58">
        <f>'Female Inactive'!AF74*'Bowel Cancer Epi'!$CT117</f>
        <v>1.1184601608940925E-3</v>
      </c>
      <c r="AG74" s="58">
        <f t="shared" si="50"/>
        <v>1.2193942911854494E-3</v>
      </c>
      <c r="AH74" s="58">
        <f t="shared" si="50"/>
        <v>1.1178349174533198E-3</v>
      </c>
      <c r="AI74" s="58">
        <f t="shared" si="46"/>
        <v>4.1614982013120534E-3</v>
      </c>
      <c r="AK74" s="58">
        <f>'Female Inactive'!AK74*'Breast Cancer Epi'!$BH115</f>
        <v>1.9238952116985477E-3</v>
      </c>
      <c r="AL74" s="58">
        <f>'Female Inactive'!AL74*'Breast Cancer Epi'!$BH115</f>
        <v>2.8352139961873341E-3</v>
      </c>
      <c r="AM74" s="58">
        <f t="shared" si="51"/>
        <v>1.9220457115773915E-3</v>
      </c>
      <c r="AN74" s="58">
        <f t="shared" si="51"/>
        <v>2.8311985727432765E-3</v>
      </c>
      <c r="AO74" s="58">
        <f t="shared" si="47"/>
        <v>6.5211862426335865E-2</v>
      </c>
      <c r="AQ74" s="58">
        <f>'Female Inactive'!AQ74*'Uterine Cancer Epi'!$AZ97</f>
        <v>9.1696811909489214E-4</v>
      </c>
      <c r="AR74" s="58">
        <f>'Female Inactive'!AR74*'Uterine Cancer Epi'!$AZ97</f>
        <v>3.0565603969829735E-4</v>
      </c>
      <c r="AS74" s="58">
        <f t="shared" si="52"/>
        <v>9.1654783230221692E-4</v>
      </c>
      <c r="AT74" s="58">
        <f t="shared" si="52"/>
        <v>3.0560933165002524E-4</v>
      </c>
      <c r="AU74" s="58">
        <f t="shared" si="48"/>
        <v>1.1757736520041636E-2</v>
      </c>
      <c r="AW74" s="58">
        <f>'Female Inactive'!AW74*'Diabetes Epi'!$CA127</f>
        <v>1.0394385097685078E-2</v>
      </c>
      <c r="AX74" s="58">
        <f>'Female Inactive'!AX74*'Diabetes Epi'!$CA127</f>
        <v>0</v>
      </c>
      <c r="AY74" s="58">
        <f t="shared" si="28"/>
        <v>1.0340550165369056E-2</v>
      </c>
      <c r="AZ74" s="58">
        <f t="shared" si="28"/>
        <v>0</v>
      </c>
      <c r="BA74" s="58">
        <f t="shared" si="49"/>
        <v>0.25187518409419174</v>
      </c>
    </row>
    <row r="75" spans="1:53">
      <c r="A75" s="58">
        <v>77</v>
      </c>
      <c r="B75" s="58">
        <f>'ACM Rates'!T88-(SUM(C75:H75))</f>
        <v>1.9541424040127264E-2</v>
      </c>
      <c r="C75" s="58">
        <f t="shared" si="31"/>
        <v>1.0418284663478085E-4</v>
      </c>
      <c r="D75" s="58">
        <f t="shared" si="32"/>
        <v>4.1957817940321265E-3</v>
      </c>
      <c r="E75" s="58">
        <f t="shared" si="33"/>
        <v>0</v>
      </c>
      <c r="F75" s="58">
        <f t="shared" si="34"/>
        <v>1.1182340081279331E-3</v>
      </c>
      <c r="G75" s="58">
        <f t="shared" si="35"/>
        <v>2.8347912469879146E-3</v>
      </c>
      <c r="H75" s="58">
        <f t="shared" si="36"/>
        <v>3.0558606408998142E-4</v>
      </c>
      <c r="I75" s="58">
        <f t="shared" si="29"/>
        <v>2.4959622688922104E-2</v>
      </c>
      <c r="J75" s="58">
        <f t="shared" si="30"/>
        <v>1.9351728066084983E-2</v>
      </c>
      <c r="K75" s="58">
        <f t="shared" si="42"/>
        <v>8274.5775809027418</v>
      </c>
      <c r="L75" s="58">
        <f t="shared" si="43"/>
        <v>160.12737520735317</v>
      </c>
      <c r="M75" s="58">
        <f t="shared" si="37"/>
        <v>8194.5138932990649</v>
      </c>
      <c r="N75" s="58">
        <f t="shared" si="38"/>
        <v>97837.303375324118</v>
      </c>
      <c r="O75" s="58">
        <f t="shared" si="39"/>
        <v>11.823842657675613</v>
      </c>
      <c r="Q75" s="58">
        <f>'Quintile Functions'!$EF83</f>
        <v>306.69963328175146</v>
      </c>
      <c r="S75" s="58">
        <f>'Female Inactive'!S75*'MI Epi'!DH93</f>
        <v>3.9589481721216723E-3</v>
      </c>
      <c r="T75" s="58">
        <f>'Female Inactive'!T75*'MI Epi'!DH93</f>
        <v>1.0418284663478085E-4</v>
      </c>
      <c r="U75" s="58">
        <f t="shared" si="40"/>
        <v>3.9511218681905769E-3</v>
      </c>
      <c r="V75" s="58">
        <f t="shared" si="40"/>
        <v>1.0417741979051875E-4</v>
      </c>
      <c r="W75" s="58">
        <f t="shared" si="44"/>
        <v>3.8821440896816953E-2</v>
      </c>
      <c r="Y75" s="58">
        <f>'Female Inactive'!Y75*'Stroke Epi'!$CW101</f>
        <v>8.6013526777658587E-3</v>
      </c>
      <c r="Z75" s="58">
        <f>'Female Inactive'!Z75*'Stroke Epi'!$CW101</f>
        <v>4.1957817940321265E-3</v>
      </c>
      <c r="AA75" s="58">
        <f t="shared" si="41"/>
        <v>8.5644668755137099E-3</v>
      </c>
      <c r="AB75" s="58">
        <f t="shared" si="41"/>
        <v>4.1869917995307482E-3</v>
      </c>
      <c r="AC75" s="58">
        <f t="shared" si="45"/>
        <v>5.4776736751443032E-2</v>
      </c>
      <c r="AE75" s="58">
        <f>'Female Inactive'!AE75*'Bowel Cancer Epi'!$CT118</f>
        <v>1.219891645230472E-3</v>
      </c>
      <c r="AF75" s="58">
        <f>'Female Inactive'!AF75*'Bowel Cancer Epi'!$CT118</f>
        <v>1.1182340081279331E-3</v>
      </c>
      <c r="AG75" s="58">
        <f t="shared" si="50"/>
        <v>1.2191478798858624E-3</v>
      </c>
      <c r="AH75" s="58">
        <f t="shared" si="50"/>
        <v>1.1176090174631614E-3</v>
      </c>
      <c r="AI75" s="58">
        <f t="shared" si="46"/>
        <v>4.2627481165837498E-3</v>
      </c>
      <c r="AK75" s="58">
        <f>'Female Inactive'!AK75*'Breast Cancer Epi'!$BH116</f>
        <v>1.9236083461703706E-3</v>
      </c>
      <c r="AL75" s="58">
        <f>'Female Inactive'!AL75*'Breast Cancer Epi'!$BH116</f>
        <v>2.8347912469879146E-3</v>
      </c>
      <c r="AM75" s="58">
        <f t="shared" si="51"/>
        <v>1.921759397376821E-3</v>
      </c>
      <c r="AN75" s="58">
        <f t="shared" si="51"/>
        <v>2.8307770203416238E-3</v>
      </c>
      <c r="AO75" s="58">
        <f t="shared" si="47"/>
        <v>6.4359584147430024E-2</v>
      </c>
      <c r="AQ75" s="58">
        <f>'Female Inactive'!AQ75*'Uterine Cancer Epi'!$AZ98</f>
        <v>9.1675819226994437E-4</v>
      </c>
      <c r="AR75" s="58">
        <f>'Female Inactive'!AR75*'Uterine Cancer Epi'!$AZ98</f>
        <v>3.0558606408998142E-4</v>
      </c>
      <c r="AS75" s="58">
        <f t="shared" si="52"/>
        <v>9.1633809786317855E-4</v>
      </c>
      <c r="AT75" s="58">
        <f t="shared" si="52"/>
        <v>3.0553937742439086E-4</v>
      </c>
      <c r="AU75" s="58">
        <f t="shared" si="48"/>
        <v>1.2361676336416848E-2</v>
      </c>
      <c r="AW75" s="58">
        <f>'Female Inactive'!AW75*'Diabetes Epi'!$CA128</f>
        <v>1.0379404918841746E-2</v>
      </c>
      <c r="AX75" s="58">
        <f>'Female Inactive'!AX75*'Diabetes Epi'!$CA128</f>
        <v>0</v>
      </c>
      <c r="AY75" s="58">
        <f t="shared" si="28"/>
        <v>1.032572477877336E-2</v>
      </c>
      <c r="AZ75" s="58">
        <f t="shared" si="28"/>
        <v>0</v>
      </c>
      <c r="BA75" s="58">
        <f t="shared" si="49"/>
        <v>0.25961120628302325</v>
      </c>
    </row>
    <row r="76" spans="1:53">
      <c r="A76" s="58">
        <v>78</v>
      </c>
      <c r="B76" s="58">
        <f>'ACM Rates'!T89-(SUM(C76:H76))</f>
        <v>1.954495316943923E-2</v>
      </c>
      <c r="C76" s="58">
        <f t="shared" si="31"/>
        <v>1.0412554757274655E-4</v>
      </c>
      <c r="D76" s="58">
        <f t="shared" si="32"/>
        <v>4.193018671722208E-3</v>
      </c>
      <c r="E76" s="58">
        <f t="shared" si="33"/>
        <v>0</v>
      </c>
      <c r="F76" s="58">
        <f t="shared" si="34"/>
        <v>1.1180111089554524E-3</v>
      </c>
      <c r="G76" s="58">
        <f t="shared" si="35"/>
        <v>2.8343743917485145E-3</v>
      </c>
      <c r="H76" s="58">
        <f t="shared" si="36"/>
        <v>3.0551711056184581E-4</v>
      </c>
      <c r="I76" s="58">
        <f t="shared" si="29"/>
        <v>2.4960108497689638E-2</v>
      </c>
      <c r="J76" s="58">
        <f t="shared" si="30"/>
        <v>1.9355188894539355E-2</v>
      </c>
      <c r="K76" s="58">
        <f t="shared" si="42"/>
        <v>8114.4502056953888</v>
      </c>
      <c r="L76" s="58">
        <f t="shared" si="43"/>
        <v>157.05671650656797</v>
      </c>
      <c r="M76" s="58">
        <f t="shared" si="37"/>
        <v>8035.921847442105</v>
      </c>
      <c r="N76" s="58">
        <f t="shared" si="38"/>
        <v>89801.381527882026</v>
      </c>
      <c r="O76" s="58">
        <f t="shared" si="39"/>
        <v>11.066847321935875</v>
      </c>
      <c r="Q76" s="58">
        <f>'Quintile Functions'!$EF84</f>
        <v>294.83668211079129</v>
      </c>
      <c r="S76" s="58">
        <f>'Female Inactive'!S76*'MI Epi'!DH94</f>
        <v>3.9567708077643685E-3</v>
      </c>
      <c r="T76" s="58">
        <f>'Female Inactive'!T76*'MI Epi'!DH94</f>
        <v>1.0412554757274655E-4</v>
      </c>
      <c r="U76" s="58">
        <f t="shared" si="40"/>
        <v>3.9489531045040493E-3</v>
      </c>
      <c r="V76" s="58">
        <f t="shared" si="40"/>
        <v>1.0412012669602788E-4</v>
      </c>
      <c r="W76" s="58">
        <f t="shared" si="44"/>
        <v>4.2519426665295894E-2</v>
      </c>
      <c r="Y76" s="58">
        <f>'Female Inactive'!Y76*'Stroke Epi'!$CW102</f>
        <v>8.5956882770305276E-3</v>
      </c>
      <c r="Z76" s="58">
        <f>'Female Inactive'!Z76*'Stroke Epi'!$CW102</f>
        <v>4.193018671722208E-3</v>
      </c>
      <c r="AA76" s="58">
        <f t="shared" si="41"/>
        <v>8.5588509714454863E-3</v>
      </c>
      <c r="AB76" s="58">
        <f t="shared" si="41"/>
        <v>4.1842402425898984E-3</v>
      </c>
      <c r="AC76" s="58">
        <f t="shared" si="45"/>
        <v>5.8931825349439006E-2</v>
      </c>
      <c r="AE76" s="58">
        <f>'Female Inactive'!AE76*'Bowel Cancer Epi'!$CT119</f>
        <v>1.2196484824968572E-3</v>
      </c>
      <c r="AF76" s="58">
        <f>'Female Inactive'!AF76*'Bowel Cancer Epi'!$CT119</f>
        <v>1.1180111089554524E-3</v>
      </c>
      <c r="AG76" s="58">
        <f t="shared" si="50"/>
        <v>1.2189050135740231E-3</v>
      </c>
      <c r="AH76" s="58">
        <f t="shared" si="50"/>
        <v>1.1173863673799023E-3</v>
      </c>
      <c r="AI76" s="58">
        <f t="shared" si="46"/>
        <v>4.3639672678480908E-3</v>
      </c>
      <c r="AK76" s="58">
        <f>'Female Inactive'!AK76*'Breast Cancer Epi'!$BH117</f>
        <v>1.9233254801150634E-3</v>
      </c>
      <c r="AL76" s="58">
        <f>'Female Inactive'!AL76*'Breast Cancer Epi'!$BH117</f>
        <v>2.8343743917485145E-3</v>
      </c>
      <c r="AM76" s="58">
        <f t="shared" si="51"/>
        <v>1.9214770748819943E-3</v>
      </c>
      <c r="AN76" s="58">
        <f t="shared" si="51"/>
        <v>2.830361345039889E-3</v>
      </c>
      <c r="AO76" s="58">
        <f t="shared" si="47"/>
        <v>6.3506656071464468E-2</v>
      </c>
      <c r="AQ76" s="58">
        <f>'Female Inactive'!AQ76*'Uterine Cancer Epi'!$AZ99</f>
        <v>9.1655133168553748E-4</v>
      </c>
      <c r="AR76" s="58">
        <f>'Female Inactive'!AR76*'Uterine Cancer Epi'!$AZ99</f>
        <v>3.0551711056184581E-4</v>
      </c>
      <c r="AS76" s="58">
        <f t="shared" si="52"/>
        <v>9.161314268116838E-4</v>
      </c>
      <c r="AT76" s="58">
        <f t="shared" si="52"/>
        <v>3.0547044496187503E-4</v>
      </c>
      <c r="AU76" s="58">
        <f t="shared" si="48"/>
        <v>1.2965108933186809E-2</v>
      </c>
      <c r="AW76" s="58">
        <f>'Female Inactive'!AW76*'Diabetes Epi'!$CA129</f>
        <v>1.0364764989111727E-2</v>
      </c>
      <c r="AX76" s="58">
        <f>'Female Inactive'!AX76*'Diabetes Epi'!$CA129</f>
        <v>0</v>
      </c>
      <c r="AY76" s="58">
        <f t="shared" si="28"/>
        <v>1.0311235910870797E-2</v>
      </c>
      <c r="AZ76" s="58">
        <f t="shared" si="28"/>
        <v>0</v>
      </c>
      <c r="BA76" s="58">
        <f t="shared" si="49"/>
        <v>0.26725625719623275</v>
      </c>
    </row>
    <row r="77" spans="1:53">
      <c r="A77" s="58">
        <v>79</v>
      </c>
      <c r="B77" s="58">
        <f>'ACM Rates'!T90-(SUM(C77:H77))</f>
        <v>1.9548422138621797E-2</v>
      </c>
      <c r="C77" s="58">
        <f t="shared" si="31"/>
        <v>1.0406922468718987E-4</v>
      </c>
      <c r="D77" s="58">
        <f t="shared" si="32"/>
        <v>4.1903047398227184E-3</v>
      </c>
      <c r="E77" s="58">
        <f t="shared" si="33"/>
        <v>0</v>
      </c>
      <c r="F77" s="58">
        <f t="shared" si="34"/>
        <v>1.1177914058434605E-3</v>
      </c>
      <c r="G77" s="58">
        <f t="shared" si="35"/>
        <v>2.833963330334666E-3</v>
      </c>
      <c r="H77" s="58">
        <f t="shared" si="36"/>
        <v>3.054491606901681E-4</v>
      </c>
      <c r="I77" s="58">
        <f t="shared" si="29"/>
        <v>2.4960587508975167E-2</v>
      </c>
      <c r="J77" s="58">
        <f t="shared" si="30"/>
        <v>1.9358590715267687E-2</v>
      </c>
      <c r="K77" s="58">
        <f t="shared" si="42"/>
        <v>7957.3934891888211</v>
      </c>
      <c r="L77" s="58">
        <f t="shared" si="43"/>
        <v>154.04392371754227</v>
      </c>
      <c r="M77" s="58">
        <f t="shared" si="37"/>
        <v>7880.3715273300495</v>
      </c>
      <c r="N77" s="58">
        <f t="shared" si="38"/>
        <v>81921.010000551993</v>
      </c>
      <c r="O77" s="58">
        <f t="shared" si="39"/>
        <v>10.294955265421095</v>
      </c>
      <c r="Q77" s="58">
        <f>'Quintile Functions'!$EF85</f>
        <v>283.43258251711785</v>
      </c>
      <c r="S77" s="58">
        <f>'Female Inactive'!S77*'MI Epi'!DH95</f>
        <v>3.9546305381132152E-3</v>
      </c>
      <c r="T77" s="58">
        <f>'Female Inactive'!T77*'MI Epi'!DH95</f>
        <v>1.0406922468718987E-4</v>
      </c>
      <c r="U77" s="58">
        <f t="shared" si="40"/>
        <v>3.9468212843960515E-3</v>
      </c>
      <c r="V77" s="58">
        <f t="shared" si="40"/>
        <v>1.0406380967331597E-4</v>
      </c>
      <c r="W77" s="58">
        <f t="shared" si="44"/>
        <v>4.6201162892106087E-2</v>
      </c>
      <c r="Y77" s="58">
        <f>'Female Inactive'!Y77*'Stroke Epi'!$CW103</f>
        <v>8.5901247166365741E-3</v>
      </c>
      <c r="Z77" s="58">
        <f>'Female Inactive'!Z77*'Stroke Epi'!$CW103</f>
        <v>4.1903047398227184E-3</v>
      </c>
      <c r="AA77" s="58">
        <f t="shared" si="41"/>
        <v>8.5533350133916164E-3</v>
      </c>
      <c r="AB77" s="58">
        <f t="shared" si="41"/>
        <v>4.1815376627661882E-3</v>
      </c>
      <c r="AC77" s="58">
        <f t="shared" si="45"/>
        <v>6.3065930371450085E-2</v>
      </c>
      <c r="AE77" s="58">
        <f>'Female Inactive'!AE77*'Bowel Cancer Epi'!$CT120</f>
        <v>1.219408806374684E-3</v>
      </c>
      <c r="AF77" s="58">
        <f>'Female Inactive'!AF77*'Bowel Cancer Epi'!$CT120</f>
        <v>1.1177914058434605E-3</v>
      </c>
      <c r="AG77" s="58">
        <f t="shared" si="50"/>
        <v>1.2186656295656295E-3</v>
      </c>
      <c r="AH77" s="58">
        <f t="shared" si="50"/>
        <v>1.1171669097370662E-3</v>
      </c>
      <c r="AI77" s="58">
        <f t="shared" si="46"/>
        <v>4.4651559568547735E-3</v>
      </c>
      <c r="AK77" s="58">
        <f>'Female Inactive'!AK77*'Breast Cancer Epi'!$BH118</f>
        <v>1.9230465455842376E-3</v>
      </c>
      <c r="AL77" s="58">
        <f>'Female Inactive'!AL77*'Breast Cancer Epi'!$BH118</f>
        <v>2.833963330334666E-3</v>
      </c>
      <c r="AM77" s="58">
        <f t="shared" si="51"/>
        <v>1.9211986762787125E-3</v>
      </c>
      <c r="AN77" s="58">
        <f t="shared" si="51"/>
        <v>2.8299514469940501E-3</v>
      </c>
      <c r="AO77" s="58">
        <f t="shared" si="47"/>
        <v>6.2653076062197124E-2</v>
      </c>
      <c r="AQ77" s="58">
        <f>'Female Inactive'!AQ77*'Uterine Cancer Epi'!$AZ100</f>
        <v>9.1634748207050404E-4</v>
      </c>
      <c r="AR77" s="58">
        <f>'Female Inactive'!AR77*'Uterine Cancer Epi'!$AZ100</f>
        <v>3.054491606901681E-4</v>
      </c>
      <c r="AS77" s="58">
        <f t="shared" si="52"/>
        <v>9.1592776392890318E-4</v>
      </c>
      <c r="AT77" s="58">
        <f t="shared" si="52"/>
        <v>3.0540251584465494E-4</v>
      </c>
      <c r="AU77" s="58">
        <f t="shared" si="48"/>
        <v>1.3568036805531133E-2</v>
      </c>
      <c r="AW77" s="58">
        <f>'Female Inactive'!AW77*'Diabetes Epi'!$CA130</f>
        <v>1.0350454878884658E-2</v>
      </c>
      <c r="AX77" s="58">
        <f>'Female Inactive'!AX77*'Diabetes Epi'!$CA130</f>
        <v>0</v>
      </c>
      <c r="AY77" s="58">
        <f t="shared" si="28"/>
        <v>1.0297073254231792E-2</v>
      </c>
      <c r="AZ77" s="58">
        <f t="shared" si="28"/>
        <v>0</v>
      </c>
      <c r="BA77" s="58">
        <f t="shared" si="49"/>
        <v>0.27481175079049686</v>
      </c>
    </row>
    <row r="78" spans="1:53">
      <c r="A78" s="58">
        <v>80</v>
      </c>
      <c r="B78" s="58">
        <f>'ACM Rates'!T91-(SUM(C78:H78))</f>
        <v>3.7892700716351493E-2</v>
      </c>
      <c r="C78" s="58">
        <f t="shared" si="31"/>
        <v>2.0802771333840636E-4</v>
      </c>
      <c r="D78" s="58">
        <f t="shared" si="32"/>
        <v>9.4221874476742261E-3</v>
      </c>
      <c r="E78" s="58">
        <f t="shared" si="33"/>
        <v>0</v>
      </c>
      <c r="F78" s="58">
        <f t="shared" si="34"/>
        <v>1.6255634073046193E-3</v>
      </c>
      <c r="G78" s="58">
        <f t="shared" si="35"/>
        <v>3.7443444533791768E-3</v>
      </c>
      <c r="H78" s="58">
        <f t="shared" si="36"/>
        <v>4.0717626195207627E-4</v>
      </c>
      <c r="I78" s="58">
        <f t="shared" si="29"/>
        <v>4.9148479284668742E-2</v>
      </c>
      <c r="J78" s="58">
        <f t="shared" si="30"/>
        <v>3.7183755157762843E-2</v>
      </c>
      <c r="K78" s="58">
        <f t="shared" si="42"/>
        <v>7803.3495654712788</v>
      </c>
      <c r="L78" s="58">
        <f t="shared" si="43"/>
        <v>290.15783965291911</v>
      </c>
      <c r="M78" s="58">
        <f t="shared" si="37"/>
        <v>7658.2706456448195</v>
      </c>
      <c r="N78" s="58">
        <f t="shared" si="38"/>
        <v>74262.739354907171</v>
      </c>
      <c r="O78" s="58">
        <f t="shared" si="39"/>
        <v>9.5167772162238276</v>
      </c>
      <c r="Q78" s="58">
        <f>'Quintile Functions'!$EF86</f>
        <v>272.46958640694362</v>
      </c>
      <c r="S78" s="58">
        <f>'Female Inactive'!S78*'MI Epi'!DH96</f>
        <v>5.5127344034677679E-3</v>
      </c>
      <c r="T78" s="58">
        <f>'Female Inactive'!T78*'MI Epi'!DH96</f>
        <v>2.0802771333840636E-4</v>
      </c>
      <c r="U78" s="58">
        <f t="shared" si="40"/>
        <v>5.4975671669474924E-3</v>
      </c>
      <c r="V78" s="58">
        <f t="shared" si="40"/>
        <v>2.0800607707394114E-4</v>
      </c>
      <c r="W78" s="58">
        <f t="shared" si="44"/>
        <v>4.9866761958987933E-2</v>
      </c>
      <c r="Y78" s="58">
        <f>'Female Inactive'!Y78*'Stroke Epi'!$CW104</f>
        <v>1.3086371455103094E-2</v>
      </c>
      <c r="Z78" s="58">
        <f>'Female Inactive'!Z78*'Stroke Epi'!$CW104</f>
        <v>9.4221874476742261E-3</v>
      </c>
      <c r="AA78" s="58">
        <f t="shared" si="41"/>
        <v>1.3001117191031475E-2</v>
      </c>
      <c r="AB78" s="58">
        <f t="shared" si="41"/>
        <v>9.3779377249718632E-3</v>
      </c>
      <c r="AC78" s="58">
        <f t="shared" si="45"/>
        <v>6.7179216114013132E-2</v>
      </c>
      <c r="AE78" s="58">
        <f>'Female Inactive'!AE78*'Bowel Cancer Epi'!$CT121</f>
        <v>1.8287588332176964E-3</v>
      </c>
      <c r="AF78" s="58">
        <f>'Female Inactive'!AF78*'Bowel Cancer Epi'!$CT121</f>
        <v>1.6255634073046193E-3</v>
      </c>
      <c r="AG78" s="58">
        <f t="shared" si="50"/>
        <v>1.8270876726544927E-3</v>
      </c>
      <c r="AH78" s="58">
        <f t="shared" si="50"/>
        <v>1.6242428947316201E-3</v>
      </c>
      <c r="AI78" s="58">
        <f t="shared" si="46"/>
        <v>4.5663144800246044E-3</v>
      </c>
      <c r="AK78" s="58">
        <f>'Female Inactive'!AK78*'Breast Cancer Epi'!$BH119</f>
        <v>1.6191759798396441E-3</v>
      </c>
      <c r="AL78" s="58">
        <f>'Female Inactive'!AL78*'Breast Cancer Epi'!$BH119</f>
        <v>3.7443444533791768E-3</v>
      </c>
      <c r="AM78" s="58">
        <f t="shared" si="51"/>
        <v>1.6178658216338127E-3</v>
      </c>
      <c r="AN78" s="58">
        <f t="shared" si="51"/>
        <v>3.7373431368592502E-3</v>
      </c>
      <c r="AO78" s="58">
        <f t="shared" si="47"/>
        <v>6.1798842007046703E-2</v>
      </c>
      <c r="AQ78" s="58">
        <f>'Female Inactive'!AQ78*'Uterine Cancer Epi'!$AZ101</f>
        <v>8.1435252390415255E-4</v>
      </c>
      <c r="AR78" s="58">
        <f>'Female Inactive'!AR78*'Uterine Cancer Epi'!$AZ101</f>
        <v>4.0717626195207627E-4</v>
      </c>
      <c r="AS78" s="58">
        <f t="shared" si="52"/>
        <v>8.1402102887828676E-4</v>
      </c>
      <c r="AT78" s="58">
        <f t="shared" si="52"/>
        <v>4.0709337694788683E-4</v>
      </c>
      <c r="AU78" s="58">
        <f t="shared" si="48"/>
        <v>1.4170462406872928E-2</v>
      </c>
      <c r="AW78" s="58">
        <f>'Female Inactive'!AW78*'Diabetes Epi'!$CA131</f>
        <v>9.3572205578484457E-3</v>
      </c>
      <c r="AX78" s="58">
        <f>'Female Inactive'!AX78*'Diabetes Epi'!$CA131</f>
        <v>0</v>
      </c>
      <c r="AY78" s="58">
        <f t="shared" si="28"/>
        <v>9.313577999990108E-3</v>
      </c>
      <c r="AZ78" s="58">
        <f t="shared" si="28"/>
        <v>0</v>
      </c>
      <c r="BA78" s="58">
        <f t="shared" si="49"/>
        <v>0.28227906731571523</v>
      </c>
    </row>
    <row r="79" spans="1:53">
      <c r="A79" s="58">
        <v>81</v>
      </c>
      <c r="B79" s="58">
        <f>'ACM Rates'!T92-(SUM(C79:H79))</f>
        <v>3.7900396940251435E-2</v>
      </c>
      <c r="C79" s="58">
        <f t="shared" si="31"/>
        <v>2.0790670953750679E-4</v>
      </c>
      <c r="D79" s="58">
        <f t="shared" si="32"/>
        <v>9.4156528106952575E-3</v>
      </c>
      <c r="E79" s="58">
        <f t="shared" si="33"/>
        <v>0</v>
      </c>
      <c r="F79" s="58">
        <f t="shared" si="34"/>
        <v>1.6252150767095703E-3</v>
      </c>
      <c r="G79" s="58">
        <f t="shared" si="35"/>
        <v>3.7437508306995756E-3</v>
      </c>
      <c r="H79" s="58">
        <f t="shared" si="36"/>
        <v>4.0707763210665119E-4</v>
      </c>
      <c r="I79" s="58">
        <f t="shared" si="29"/>
        <v>4.9149171537193767E-2</v>
      </c>
      <c r="J79" s="58">
        <f t="shared" si="30"/>
        <v>3.7191165178643071E-2</v>
      </c>
      <c r="K79" s="58">
        <f t="shared" si="42"/>
        <v>7513.1917258183594</v>
      </c>
      <c r="L79" s="58">
        <f t="shared" si="43"/>
        <v>279.42435449372499</v>
      </c>
      <c r="M79" s="58">
        <f t="shared" si="37"/>
        <v>7373.4795485714967</v>
      </c>
      <c r="N79" s="58">
        <f t="shared" si="38"/>
        <v>66889.259806335685</v>
      </c>
      <c r="O79" s="58">
        <f t="shared" si="39"/>
        <v>8.9029086768113732</v>
      </c>
      <c r="Q79" s="58">
        <f>'Quintile Functions'!$EF87</f>
        <v>261.93063217171664</v>
      </c>
      <c r="S79" s="58">
        <f>'Female Inactive'!S79*'MI Epi'!DH97</f>
        <v>5.5095278027439305E-3</v>
      </c>
      <c r="T79" s="58">
        <f>'Female Inactive'!T79*'MI Epi'!DH97</f>
        <v>2.0790670953750679E-4</v>
      </c>
      <c r="U79" s="58">
        <f t="shared" si="40"/>
        <v>5.4943781896136246E-3</v>
      </c>
      <c r="V79" s="58">
        <f t="shared" si="40"/>
        <v>2.0788509843527869E-4</v>
      </c>
      <c r="W79" s="58">
        <f t="shared" si="44"/>
        <v>5.4893595377024623E-2</v>
      </c>
      <c r="Y79" s="58">
        <f>'Female Inactive'!Y79*'Stroke Epi'!$CW105</f>
        <v>1.3077295570410079E-2</v>
      </c>
      <c r="Z79" s="58">
        <f>'Female Inactive'!Z79*'Stroke Epi'!$CW105</f>
        <v>9.4156528106952575E-3</v>
      </c>
      <c r="AA79" s="58">
        <f t="shared" si="41"/>
        <v>1.2992159262328551E-2</v>
      </c>
      <c r="AB79" s="58">
        <f t="shared" si="41"/>
        <v>9.3714643482609716E-3</v>
      </c>
      <c r="AC79" s="58">
        <f t="shared" si="45"/>
        <v>7.0590988613736652E-2</v>
      </c>
      <c r="AE79" s="58">
        <f>'Female Inactive'!AE79*'Bowel Cancer Epi'!$CT122</f>
        <v>1.8283669612982664E-3</v>
      </c>
      <c r="AF79" s="58">
        <f>'Female Inactive'!AF79*'Bowel Cancer Epi'!$CT122</f>
        <v>1.6252150767095703E-3</v>
      </c>
      <c r="AG79" s="58">
        <f t="shared" si="50"/>
        <v>1.8266965166426896E-3</v>
      </c>
      <c r="AH79" s="58">
        <f t="shared" si="50"/>
        <v>1.6238951298495063E-3</v>
      </c>
      <c r="AI79" s="58">
        <f t="shared" si="46"/>
        <v>4.7685615031912093E-3</v>
      </c>
      <c r="AK79" s="58">
        <f>'Female Inactive'!AK79*'Breast Cancer Epi'!$BH120</f>
        <v>1.6189192781403568E-3</v>
      </c>
      <c r="AL79" s="58">
        <f>'Female Inactive'!AL79*'Breast Cancer Epi'!$BH120</f>
        <v>3.7437508306995756E-3</v>
      </c>
      <c r="AM79" s="58">
        <f t="shared" si="51"/>
        <v>1.6176095352105069E-3</v>
      </c>
      <c r="AN79" s="58">
        <f t="shared" si="51"/>
        <v>3.7367517325758159E-3</v>
      </c>
      <c r="AO79" s="58">
        <f t="shared" si="47"/>
        <v>5.9802886364440026E-2</v>
      </c>
      <c r="AQ79" s="58">
        <f>'Female Inactive'!AQ79*'Uterine Cancer Epi'!$AZ102</f>
        <v>8.1415526421330239E-4</v>
      </c>
      <c r="AR79" s="58">
        <f>'Female Inactive'!AR79*'Uterine Cancer Epi'!$AZ102</f>
        <v>4.0707763210665119E-4</v>
      </c>
      <c r="AS79" s="58">
        <f t="shared" si="52"/>
        <v>8.1382392974149731E-4</v>
      </c>
      <c r="AT79" s="58">
        <f t="shared" si="52"/>
        <v>4.0699478724914862E-4</v>
      </c>
      <c r="AU79" s="58">
        <f t="shared" si="48"/>
        <v>1.4571787082426754E-2</v>
      </c>
      <c r="AW79" s="58">
        <f>'Female Inactive'!AW79*'Diabetes Epi'!$CA132</f>
        <v>9.3436433930644096E-3</v>
      </c>
      <c r="AX79" s="58">
        <f>'Female Inactive'!AX79*'Diabetes Epi'!$CA132</f>
        <v>0</v>
      </c>
      <c r="AY79" s="58">
        <f t="shared" si="28"/>
        <v>9.3001271958775833E-3</v>
      </c>
      <c r="AZ79" s="58">
        <f t="shared" si="28"/>
        <v>0</v>
      </c>
      <c r="BA79" s="58">
        <f t="shared" si="49"/>
        <v>0.28896361720449598</v>
      </c>
    </row>
    <row r="80" spans="1:53">
      <c r="A80" s="58">
        <v>82</v>
      </c>
      <c r="B80" s="58">
        <f>'ACM Rates'!T93-(SUM(C80:H80))</f>
        <v>3.7907946382460748E-2</v>
      </c>
      <c r="C80" s="58">
        <f t="shared" si="31"/>
        <v>2.0778798475824955E-4</v>
      </c>
      <c r="D80" s="58">
        <f t="shared" si="32"/>
        <v>9.4092459253573082E-3</v>
      </c>
      <c r="E80" s="58">
        <f t="shared" si="33"/>
        <v>0</v>
      </c>
      <c r="F80" s="58">
        <f t="shared" si="34"/>
        <v>1.6248724283792579E-3</v>
      </c>
      <c r="G80" s="58">
        <f t="shared" si="35"/>
        <v>3.7431666478550851E-3</v>
      </c>
      <c r="H80" s="58">
        <f t="shared" si="36"/>
        <v>4.0698063118935012E-4</v>
      </c>
      <c r="I80" s="58">
        <f t="shared" si="29"/>
        <v>4.9149852720955567E-2</v>
      </c>
      <c r="J80" s="58">
        <f t="shared" si="30"/>
        <v>3.7198433820862964E-2</v>
      </c>
      <c r="K80" s="58">
        <f t="shared" si="42"/>
        <v>7233.767371324634</v>
      </c>
      <c r="L80" s="58">
        <f t="shared" si="43"/>
        <v>269.08481683773726</v>
      </c>
      <c r="M80" s="58">
        <f t="shared" si="37"/>
        <v>7099.224962905766</v>
      </c>
      <c r="N80" s="58">
        <f t="shared" si="38"/>
        <v>59790.034843429923</v>
      </c>
      <c r="O80" s="58">
        <f t="shared" si="39"/>
        <v>8.2654074667155459</v>
      </c>
      <c r="Q80" s="58">
        <f>'Quintile Functions'!$EF88</f>
        <v>251.79931813529819</v>
      </c>
      <c r="S80" s="58">
        <f>'Female Inactive'!S80*'MI Epi'!DH98</f>
        <v>5.5063815960936131E-3</v>
      </c>
      <c r="T80" s="58">
        <f>'Female Inactive'!T80*'MI Epi'!DH98</f>
        <v>2.0778798475824955E-4</v>
      </c>
      <c r="U80" s="58">
        <f t="shared" si="40"/>
        <v>5.4912492644902944E-3</v>
      </c>
      <c r="V80" s="58">
        <f t="shared" si="40"/>
        <v>2.0776639833008925E-4</v>
      </c>
      <c r="W80" s="58">
        <f t="shared" si="44"/>
        <v>5.9890932727459399E-2</v>
      </c>
      <c r="Y80" s="58">
        <f>'Female Inactive'!Y80*'Stroke Epi'!$CW106</f>
        <v>1.3068397118551818E-2</v>
      </c>
      <c r="Z80" s="58">
        <f>'Female Inactive'!Z80*'Stroke Epi'!$CW106</f>
        <v>9.4092459253573082E-3</v>
      </c>
      <c r="AA80" s="58">
        <f t="shared" si="41"/>
        <v>1.2983376381497047E-2</v>
      </c>
      <c r="AB80" s="58">
        <f t="shared" si="41"/>
        <v>9.3651174844887608E-3</v>
      </c>
      <c r="AC80" s="58">
        <f t="shared" si="45"/>
        <v>7.3987929403859259E-2</v>
      </c>
      <c r="AE80" s="58">
        <f>'Female Inactive'!AE80*'Bowel Cancer Epi'!$CT123</f>
        <v>1.827981481926665E-3</v>
      </c>
      <c r="AF80" s="58">
        <f>'Female Inactive'!AF80*'Bowel Cancer Epi'!$CT123</f>
        <v>1.6248724283792579E-3</v>
      </c>
      <c r="AG80" s="58">
        <f t="shared" si="50"/>
        <v>1.8263117413507279E-3</v>
      </c>
      <c r="AH80" s="58">
        <f t="shared" si="50"/>
        <v>1.6235530378855278E-3</v>
      </c>
      <c r="AI80" s="58">
        <f t="shared" si="46"/>
        <v>4.9707241099711244E-3</v>
      </c>
      <c r="AK80" s="58">
        <f>'Female Inactive'!AK80*'Breast Cancer Epi'!$BH121</f>
        <v>1.6186666585319286E-3</v>
      </c>
      <c r="AL80" s="58">
        <f>'Female Inactive'!AL80*'Breast Cancer Epi'!$BH121</f>
        <v>3.7431666478550851E-3</v>
      </c>
      <c r="AM80" s="58">
        <f t="shared" si="51"/>
        <v>1.6173573242100892E-3</v>
      </c>
      <c r="AN80" s="58">
        <f t="shared" si="51"/>
        <v>3.736169732507566E-3</v>
      </c>
      <c r="AO80" s="58">
        <f t="shared" si="47"/>
        <v>5.7803001915413994E-2</v>
      </c>
      <c r="AQ80" s="58">
        <f>'Female Inactive'!AQ80*'Uterine Cancer Epi'!$AZ103</f>
        <v>8.1396126237870024E-4</v>
      </c>
      <c r="AR80" s="58">
        <f>'Female Inactive'!AR80*'Uterine Cancer Epi'!$AZ103</f>
        <v>4.0698063118935012E-4</v>
      </c>
      <c r="AS80" s="58">
        <f t="shared" si="52"/>
        <v>8.1363008577139961E-4</v>
      </c>
      <c r="AT80" s="58">
        <f t="shared" si="52"/>
        <v>4.0689782580605183E-4</v>
      </c>
      <c r="AU80" s="58">
        <f t="shared" si="48"/>
        <v>1.4972851228292497E-2</v>
      </c>
      <c r="AW80" s="58">
        <f>'Female Inactive'!AW80*'Diabetes Epi'!$CA133</f>
        <v>9.3303914725787838E-3</v>
      </c>
      <c r="AX80" s="58">
        <f>'Female Inactive'!AX80*'Diabetes Epi'!$CA133</f>
        <v>0</v>
      </c>
      <c r="AY80" s="58">
        <f t="shared" si="28"/>
        <v>9.2869984329475574E-3</v>
      </c>
      <c r="AZ80" s="58">
        <f t="shared" si="28"/>
        <v>0</v>
      </c>
      <c r="BA80" s="58">
        <f t="shared" si="49"/>
        <v>0.29557634600539084</v>
      </c>
    </row>
    <row r="81" spans="1:53">
      <c r="A81" s="58">
        <v>83</v>
      </c>
      <c r="B81" s="58">
        <f>'ACM Rates'!T94-(SUM(C81:H81))</f>
        <v>3.7915352588017252E-2</v>
      </c>
      <c r="C81" s="58">
        <f t="shared" si="31"/>
        <v>2.0767148505620089E-4</v>
      </c>
      <c r="D81" s="58">
        <f t="shared" si="32"/>
        <v>9.4029636273697363E-3</v>
      </c>
      <c r="E81" s="58">
        <f t="shared" si="33"/>
        <v>0</v>
      </c>
      <c r="F81" s="58">
        <f t="shared" si="34"/>
        <v>1.6245353496450816E-3</v>
      </c>
      <c r="G81" s="58">
        <f t="shared" si="35"/>
        <v>3.7425917235089051E-3</v>
      </c>
      <c r="H81" s="58">
        <f t="shared" si="36"/>
        <v>4.0688522640282228E-4</v>
      </c>
      <c r="I81" s="58">
        <f t="shared" si="29"/>
        <v>4.9150523050088268E-2</v>
      </c>
      <c r="J81" s="58">
        <f t="shared" si="30"/>
        <v>3.7205564500766508E-2</v>
      </c>
      <c r="K81" s="58">
        <f t="shared" si="42"/>
        <v>6964.6825544868971</v>
      </c>
      <c r="L81" s="58">
        <f t="shared" si="43"/>
        <v>259.12494600832548</v>
      </c>
      <c r="M81" s="58">
        <f t="shared" si="37"/>
        <v>6835.1200814827343</v>
      </c>
      <c r="N81" s="58">
        <f t="shared" si="38"/>
        <v>52954.914761947177</v>
      </c>
      <c r="O81" s="58">
        <f t="shared" si="39"/>
        <v>7.6033493770411305</v>
      </c>
      <c r="Q81" s="58">
        <f>'Quintile Functions'!$EF89</f>
        <v>242.05987702818737</v>
      </c>
      <c r="S81" s="58">
        <f>'Female Inactive'!S81*'MI Epi'!DH99</f>
        <v>5.503294353989322E-3</v>
      </c>
      <c r="T81" s="58">
        <f>'Female Inactive'!T81*'MI Epi'!DH99</f>
        <v>2.0767148505620089E-4</v>
      </c>
      <c r="U81" s="58">
        <f t="shared" si="40"/>
        <v>5.4881789704626094E-3</v>
      </c>
      <c r="V81" s="58">
        <f t="shared" si="40"/>
        <v>2.0764992282595873E-4</v>
      </c>
      <c r="W81" s="58">
        <f t="shared" si="44"/>
        <v>6.4859015077292151E-2</v>
      </c>
      <c r="Y81" s="58">
        <f>'Female Inactive'!Y81*'Stroke Epi'!$CW107</f>
        <v>1.3059671704680191E-2</v>
      </c>
      <c r="Z81" s="58">
        <f>'Female Inactive'!Z81*'Stroke Epi'!$CW107</f>
        <v>9.4029636273697363E-3</v>
      </c>
      <c r="AA81" s="58">
        <f t="shared" si="41"/>
        <v>1.2974764215385459E-2</v>
      </c>
      <c r="AB81" s="58">
        <f t="shared" si="41"/>
        <v>9.3588940014109889E-3</v>
      </c>
      <c r="AC81" s="58">
        <f t="shared" si="45"/>
        <v>7.7370155764255044E-2</v>
      </c>
      <c r="AE81" s="58">
        <f>'Female Inactive'!AE81*'Bowel Cancer Epi'!$CT124</f>
        <v>1.8276022683507167E-3</v>
      </c>
      <c r="AF81" s="58">
        <f>'Female Inactive'!AF81*'Bowel Cancer Epi'!$CT124</f>
        <v>1.6245353496450816E-3</v>
      </c>
      <c r="AG81" s="58">
        <f t="shared" si="50"/>
        <v>1.8259332202652523E-3</v>
      </c>
      <c r="AH81" s="58">
        <f t="shared" si="50"/>
        <v>1.6232165063597703E-3</v>
      </c>
      <c r="AI81" s="58">
        <f t="shared" si="46"/>
        <v>5.1728030417240445E-3</v>
      </c>
      <c r="AK81" s="58">
        <f>'Female Inactive'!AK81*'Breast Cancer Epi'!$BH122</f>
        <v>1.6184180425984458E-3</v>
      </c>
      <c r="AL81" s="58">
        <f>'Female Inactive'!AL81*'Breast Cancer Epi'!$BH122</f>
        <v>3.7425917235089051E-3</v>
      </c>
      <c r="AM81" s="58">
        <f t="shared" si="51"/>
        <v>1.6171091103465152E-3</v>
      </c>
      <c r="AN81" s="58">
        <f t="shared" si="51"/>
        <v>3.7355969560116664E-3</v>
      </c>
      <c r="AO81" s="58">
        <f t="shared" si="47"/>
        <v>5.5799176593294003E-2</v>
      </c>
      <c r="AQ81" s="58">
        <f>'Female Inactive'!AQ81*'Uterine Cancer Epi'!$AZ104</f>
        <v>8.1377045280564455E-4</v>
      </c>
      <c r="AR81" s="58">
        <f>'Female Inactive'!AR81*'Uterine Cancer Epi'!$AZ104</f>
        <v>4.0688522640282228E-4</v>
      </c>
      <c r="AS81" s="58">
        <f t="shared" si="52"/>
        <v>8.1343943142864195E-4</v>
      </c>
      <c r="AT81" s="58">
        <f t="shared" si="52"/>
        <v>4.068024598349318E-4</v>
      </c>
      <c r="AU81" s="58">
        <f t="shared" si="48"/>
        <v>1.5373656633487581E-2</v>
      </c>
      <c r="AW81" s="58">
        <f>'Female Inactive'!AW81*'Diabetes Epi'!$CA134</f>
        <v>9.3174545332516366E-3</v>
      </c>
      <c r="AX81" s="58">
        <f>'Female Inactive'!AX81*'Diabetes Epi'!$CA134</f>
        <v>0</v>
      </c>
      <c r="AY81" s="58">
        <f t="shared" si="28"/>
        <v>9.2741815560503094E-3</v>
      </c>
      <c r="AZ81" s="58">
        <f t="shared" si="28"/>
        <v>0</v>
      </c>
      <c r="BA81" s="58">
        <f t="shared" si="49"/>
        <v>0.30211832737616995</v>
      </c>
    </row>
    <row r="82" spans="1:53">
      <c r="A82" s="58">
        <v>84</v>
      </c>
      <c r="B82" s="58">
        <f>'ACM Rates'!T95-(SUM(C82:H82))</f>
        <v>3.7922618995747157E-2</v>
      </c>
      <c r="C82" s="58">
        <f t="shared" si="31"/>
        <v>2.0755715805851143E-4</v>
      </c>
      <c r="D82" s="58">
        <f t="shared" si="32"/>
        <v>9.3968028494143974E-3</v>
      </c>
      <c r="E82" s="58">
        <f t="shared" si="33"/>
        <v>0</v>
      </c>
      <c r="F82" s="58">
        <f t="shared" si="34"/>
        <v>1.6242037305292394E-3</v>
      </c>
      <c r="G82" s="58">
        <f t="shared" si="35"/>
        <v>3.7420258805041197E-3</v>
      </c>
      <c r="H82" s="58">
        <f t="shared" si="36"/>
        <v>4.0679138574657795E-4</v>
      </c>
      <c r="I82" s="58">
        <f t="shared" si="29"/>
        <v>4.9151182733749306E-2</v>
      </c>
      <c r="J82" s="58">
        <f t="shared" si="30"/>
        <v>3.721256053227695E-2</v>
      </c>
      <c r="K82" s="58">
        <f t="shared" si="42"/>
        <v>6705.5576084785716</v>
      </c>
      <c r="L82" s="58">
        <f t="shared" si="43"/>
        <v>249.53096840817912</v>
      </c>
      <c r="M82" s="58">
        <f t="shared" si="37"/>
        <v>6580.7921242744815</v>
      </c>
      <c r="N82" s="58">
        <f t="shared" si="38"/>
        <v>46374.122637672699</v>
      </c>
      <c r="O82" s="58">
        <f t="shared" si="39"/>
        <v>6.9157742495623049</v>
      </c>
      <c r="Q82" s="58">
        <f>'Quintile Functions'!$EF90</f>
        <v>232.69715144906661</v>
      </c>
      <c r="S82" s="58">
        <f>'Female Inactive'!S82*'MI Epi'!DH100</f>
        <v>5.500264688550552E-3</v>
      </c>
      <c r="T82" s="58">
        <f>'Female Inactive'!T82*'MI Epi'!DH100</f>
        <v>2.0755715805851143E-4</v>
      </c>
      <c r="U82" s="58">
        <f t="shared" si="40"/>
        <v>5.4851659278057907E-3</v>
      </c>
      <c r="V82" s="58">
        <f t="shared" si="40"/>
        <v>2.0753561956177169E-4</v>
      </c>
      <c r="W82" s="58">
        <f t="shared" si="44"/>
        <v>6.9798079808222266E-2</v>
      </c>
      <c r="Y82" s="58">
        <f>'Female Inactive'!Y82*'Stroke Epi'!$CW108</f>
        <v>1.3051115068631111E-2</v>
      </c>
      <c r="Z82" s="58">
        <f>'Female Inactive'!Z82*'Stroke Epi'!$CW108</f>
        <v>9.3968028494143974E-3</v>
      </c>
      <c r="AA82" s="58">
        <f t="shared" si="41"/>
        <v>1.296631856353847E-2</v>
      </c>
      <c r="AB82" s="58">
        <f t="shared" si="41"/>
        <v>9.352790862723448E-3</v>
      </c>
      <c r="AC82" s="58">
        <f t="shared" si="45"/>
        <v>8.073778280102438E-2</v>
      </c>
      <c r="AE82" s="58">
        <f>'Female Inactive'!AE82*'Bowel Cancer Epi'!$CT125</f>
        <v>1.8272291968453942E-3</v>
      </c>
      <c r="AF82" s="58">
        <f>'Female Inactive'!AF82*'Bowel Cancer Epi'!$CT125</f>
        <v>1.6242037305292394E-3</v>
      </c>
      <c r="AG82" s="58">
        <f t="shared" si="50"/>
        <v>1.8255608298941572E-3</v>
      </c>
      <c r="AH82" s="58">
        <f t="shared" si="50"/>
        <v>1.6228854254787262E-3</v>
      </c>
      <c r="AI82" s="58">
        <f t="shared" si="46"/>
        <v>5.3747990252098407E-3</v>
      </c>
      <c r="AK82" s="58">
        <f>'Female Inactive'!AK82*'Breast Cancer Epi'!$BH123</f>
        <v>1.618173353731511E-3</v>
      </c>
      <c r="AL82" s="58">
        <f>'Female Inactive'!AL82*'Breast Cancer Epi'!$BH123</f>
        <v>3.7420258805041197E-3</v>
      </c>
      <c r="AM82" s="58">
        <f t="shared" si="51"/>
        <v>1.6168648171382971E-3</v>
      </c>
      <c r="AN82" s="58">
        <f t="shared" si="51"/>
        <v>3.7350332266087305E-3</v>
      </c>
      <c r="AO82" s="58">
        <f t="shared" si="47"/>
        <v>5.3791398374838664E-2</v>
      </c>
      <c r="AQ82" s="58">
        <f>'Female Inactive'!AQ82*'Uterine Cancer Epi'!$AZ105</f>
        <v>8.135827714931559E-4</v>
      </c>
      <c r="AR82" s="58">
        <f>'Female Inactive'!AR82*'Uterine Cancer Epi'!$AZ105</f>
        <v>4.0679138574657795E-4</v>
      </c>
      <c r="AS82" s="58">
        <f t="shared" si="52"/>
        <v>8.132519027659324E-4</v>
      </c>
      <c r="AT82" s="58">
        <f t="shared" si="52"/>
        <v>4.0670865734893091E-4</v>
      </c>
      <c r="AU82" s="58">
        <f t="shared" si="48"/>
        <v>1.5774205051987459E-2</v>
      </c>
      <c r="AW82" s="58">
        <f>'Female Inactive'!AW82*'Diabetes Epi'!$CA135</f>
        <v>9.3048227219992459E-3</v>
      </c>
      <c r="AX82" s="58">
        <f>'Female Inactive'!AX82*'Diabetes Epi'!$CA135</f>
        <v>0</v>
      </c>
      <c r="AY82" s="58">
        <f t="shared" si="28"/>
        <v>9.26166681546714E-3</v>
      </c>
      <c r="AZ82" s="58">
        <f t="shared" si="28"/>
        <v>0</v>
      </c>
      <c r="BA82" s="58">
        <f t="shared" si="49"/>
        <v>0.30859060871272342</v>
      </c>
    </row>
    <row r="83" spans="1:53">
      <c r="A83" s="58">
        <v>85</v>
      </c>
      <c r="B83" s="58">
        <f>'ACM Rates'!T96-(SUM(C83:H83))</f>
        <v>8.0488330170180492E-2</v>
      </c>
      <c r="C83" s="58">
        <f t="shared" si="31"/>
        <v>4.1488990581785371E-4</v>
      </c>
      <c r="D83" s="58">
        <f t="shared" si="32"/>
        <v>1.2103647018196153E-2</v>
      </c>
      <c r="E83" s="58">
        <f t="shared" si="33"/>
        <v>0</v>
      </c>
      <c r="F83" s="58">
        <f t="shared" si="34"/>
        <v>2.3343238540232919E-3</v>
      </c>
      <c r="G83" s="58">
        <f t="shared" si="35"/>
        <v>4.5504352042897477E-3</v>
      </c>
      <c r="H83" s="58">
        <f t="shared" si="36"/>
        <v>5.0837384749246152E-4</v>
      </c>
      <c r="I83" s="58">
        <f t="shared" si="29"/>
        <v>9.5341190948217788E-2</v>
      </c>
      <c r="J83" s="58">
        <f t="shared" si="30"/>
        <v>7.7334329127710322E-2</v>
      </c>
      <c r="K83" s="58">
        <f t="shared" si="42"/>
        <v>6456.0266400703922</v>
      </c>
      <c r="L83" s="58">
        <f t="shared" si="43"/>
        <v>499.27248904046951</v>
      </c>
      <c r="M83" s="58">
        <f t="shared" si="37"/>
        <v>6206.3903955501573</v>
      </c>
      <c r="N83" s="58">
        <f t="shared" si="38"/>
        <v>40167.73224212254</v>
      </c>
      <c r="O83" s="58">
        <f t="shared" si="39"/>
        <v>6.2217420220689448</v>
      </c>
      <c r="Q83" s="58">
        <f>'Quintile Functions'!$EF91</f>
        <v>223.6965702754795</v>
      </c>
      <c r="S83" s="58">
        <f>'Female Inactive'!S83*'MI Epi'!DH101</f>
        <v>5.8084586814499519E-3</v>
      </c>
      <c r="T83" s="58">
        <f>'Female Inactive'!T83*'MI Epi'!DH101</f>
        <v>4.1488990581785371E-4</v>
      </c>
      <c r="U83" s="58">
        <f t="shared" si="40"/>
        <v>5.7916221990994554E-3</v>
      </c>
      <c r="V83" s="58">
        <f t="shared" si="40"/>
        <v>4.1480385090242322E-4</v>
      </c>
      <c r="W83" s="58">
        <f t="shared" si="44"/>
        <v>7.4708360713203012E-2</v>
      </c>
      <c r="Y83" s="58">
        <f>'Female Inactive'!Y83*'Stroke Epi'!$CW109</f>
        <v>1.5755609480582924E-2</v>
      </c>
      <c r="Z83" s="58">
        <f>'Female Inactive'!Z83*'Stroke Epi'!$CW109</f>
        <v>1.2103647018196153E-2</v>
      </c>
      <c r="AA83" s="58">
        <f t="shared" si="41"/>
        <v>1.5632139166048331E-2</v>
      </c>
      <c r="AB83" s="58">
        <f t="shared" si="41"/>
        <v>1.2030692517773778E-2</v>
      </c>
      <c r="AC83" s="58">
        <f t="shared" si="45"/>
        <v>8.4090923510979007E-2</v>
      </c>
      <c r="AE83" s="58">
        <f>'Female Inactive'!AE83*'Bowel Cancer Epi'!$CT126</f>
        <v>2.537308536981839E-3</v>
      </c>
      <c r="AF83" s="58">
        <f>'Female Inactive'!AF83*'Bowel Cancer Epi'!$CT126</f>
        <v>2.3343238540232919E-3</v>
      </c>
      <c r="AG83" s="58">
        <f t="shared" si="50"/>
        <v>2.534092290454204E-3</v>
      </c>
      <c r="AH83" s="58">
        <f t="shared" si="50"/>
        <v>2.3316014388404804E-3</v>
      </c>
      <c r="AI83" s="58">
        <f t="shared" si="46"/>
        <v>5.5767127729375761E-3</v>
      </c>
      <c r="AK83" s="58">
        <f>'Female Inactive'!AK83*'Breast Cancer Epi'!$BH124</f>
        <v>2.3257779933036488E-3</v>
      </c>
      <c r="AL83" s="58">
        <f>'Female Inactive'!AL83*'Breast Cancer Epi'!$BH124</f>
        <v>4.5504352042897477E-3</v>
      </c>
      <c r="AM83" s="58">
        <f t="shared" si="51"/>
        <v>2.3230754672310949E-3</v>
      </c>
      <c r="AN83" s="58">
        <f t="shared" si="51"/>
        <v>4.540097660068021E-3</v>
      </c>
      <c r="AO83" s="58">
        <f t="shared" si="47"/>
        <v>5.1779655278799949E-2</v>
      </c>
      <c r="AQ83" s="58">
        <f>'Female Inactive'!AQ83*'Uterine Cancer Epi'!$AZ106</f>
        <v>7.1172338648944596E-4</v>
      </c>
      <c r="AR83" s="58">
        <f>'Female Inactive'!AR83*'Uterine Cancer Epi'!$AZ106</f>
        <v>5.0837384749246152E-4</v>
      </c>
      <c r="AS83" s="58">
        <f t="shared" si="52"/>
        <v>7.1147017147654701E-4</v>
      </c>
      <c r="AT83" s="58">
        <f t="shared" si="52"/>
        <v>5.0824464740295561E-4</v>
      </c>
      <c r="AU83" s="58">
        <f t="shared" si="48"/>
        <v>1.6174498203578982E-2</v>
      </c>
      <c r="AW83" s="58">
        <f>'Female Inactive'!AW83*'Diabetes Epi'!$CA136</f>
        <v>7.779756203013753E-3</v>
      </c>
      <c r="AX83" s="58">
        <f>'Female Inactive'!AX83*'Diabetes Epi'!$CA136</f>
        <v>0</v>
      </c>
      <c r="AY83" s="58">
        <f t="shared" si="28"/>
        <v>7.7495722251078591E-3</v>
      </c>
      <c r="AZ83" s="58">
        <f t="shared" si="28"/>
        <v>0</v>
      </c>
      <c r="BA83" s="58">
        <f t="shared" si="49"/>
        <v>0.31499421212791112</v>
      </c>
    </row>
    <row r="84" spans="1:53">
      <c r="A84" s="58">
        <v>86</v>
      </c>
      <c r="B84" s="58">
        <f>'ACM Rates'!T97-(SUM(C84:H84))</f>
        <v>8.049795034697374E-2</v>
      </c>
      <c r="C84" s="58">
        <f t="shared" si="31"/>
        <v>4.1465700935454613E-4</v>
      </c>
      <c r="D84" s="58">
        <f t="shared" si="32"/>
        <v>1.2095578742997959E-2</v>
      </c>
      <c r="E84" s="58">
        <f t="shared" si="33"/>
        <v>0</v>
      </c>
      <c r="F84" s="58">
        <f t="shared" si="34"/>
        <v>2.3338338487547913E-3</v>
      </c>
      <c r="G84" s="58">
        <f t="shared" si="35"/>
        <v>4.5497266853726532E-3</v>
      </c>
      <c r="H84" s="58">
        <f t="shared" si="36"/>
        <v>5.0825336654631344E-4</v>
      </c>
      <c r="I84" s="58">
        <f t="shared" si="29"/>
        <v>9.534201994808103E-2</v>
      </c>
      <c r="J84" s="58">
        <f t="shared" si="30"/>
        <v>7.7343205291889983E-2</v>
      </c>
      <c r="K84" s="58">
        <f t="shared" si="42"/>
        <v>5956.7541510299225</v>
      </c>
      <c r="L84" s="58">
        <f t="shared" si="43"/>
        <v>460.71445917642512</v>
      </c>
      <c r="M84" s="58">
        <f t="shared" si="37"/>
        <v>5726.3969214417102</v>
      </c>
      <c r="N84" s="58">
        <f t="shared" si="38"/>
        <v>34441.335320680824</v>
      </c>
      <c r="O84" s="58">
        <f t="shared" si="39"/>
        <v>5.7818963897856888</v>
      </c>
      <c r="Q84" s="58">
        <f>'Quintile Functions'!$EF92</f>
        <v>215.04412598692883</v>
      </c>
      <c r="S84" s="58">
        <f>'Female Inactive'!S84*'MI Epi'!DH102</f>
        <v>5.8051981309636454E-3</v>
      </c>
      <c r="T84" s="58">
        <f>'Female Inactive'!T84*'MI Epi'!DH102</f>
        <v>4.1465700935454613E-4</v>
      </c>
      <c r="U84" s="58">
        <f t="shared" si="40"/>
        <v>5.7883805272049837E-3</v>
      </c>
      <c r="V84" s="58">
        <f t="shared" si="40"/>
        <v>4.145710510182754E-4</v>
      </c>
      <c r="W84" s="58">
        <f t="shared" si="44"/>
        <v>7.9685550334175029E-2</v>
      </c>
      <c r="Y84" s="58">
        <f>'Female Inactive'!Y84*'Stroke Epi'!$CW110</f>
        <v>1.5745106812005964E-2</v>
      </c>
      <c r="Z84" s="58">
        <f>'Female Inactive'!Z84*'Stroke Epi'!$CW110</f>
        <v>1.2095578742997959E-2</v>
      </c>
      <c r="AA84" s="58">
        <f t="shared" si="41"/>
        <v>1.5621800622357185E-2</v>
      </c>
      <c r="AB84" s="58">
        <f t="shared" si="41"/>
        <v>1.2022721277356596E-2</v>
      </c>
      <c r="AC84" s="58">
        <f t="shared" si="45"/>
        <v>8.7429688843731979E-2</v>
      </c>
      <c r="AE84" s="58">
        <f>'Female Inactive'!AE84*'Bowel Cancer Epi'!$CT127</f>
        <v>2.5367759225595555E-3</v>
      </c>
      <c r="AF84" s="58">
        <f>'Female Inactive'!AF84*'Bowel Cancer Epi'!$CT127</f>
        <v>2.3338338487547913E-3</v>
      </c>
      <c r="AG84" s="58">
        <f t="shared" si="50"/>
        <v>2.533561025584552E-3</v>
      </c>
      <c r="AH84" s="58">
        <f t="shared" si="50"/>
        <v>2.3311125759492013E-3</v>
      </c>
      <c r="AI84" s="58">
        <f t="shared" si="46"/>
        <v>5.7785449835052669E-3</v>
      </c>
      <c r="AK84" s="58">
        <f>'Female Inactive'!AK84*'Breast Cancer Epi'!$BH125</f>
        <v>2.3254158614126894E-3</v>
      </c>
      <c r="AL84" s="58">
        <f>'Female Inactive'!AL84*'Breast Cancer Epi'!$BH125</f>
        <v>4.5497266853726532E-3</v>
      </c>
      <c r="AM84" s="58">
        <f t="shared" si="51"/>
        <v>2.3227141765345127E-3</v>
      </c>
      <c r="AN84" s="58">
        <f t="shared" si="51"/>
        <v>4.5393923576462214E-3</v>
      </c>
      <c r="AO84" s="58">
        <f t="shared" si="47"/>
        <v>4.9667841891836914E-2</v>
      </c>
      <c r="AQ84" s="58">
        <f>'Female Inactive'!AQ84*'Uterine Cancer Epi'!$AZ107</f>
        <v>7.115547131648388E-4</v>
      </c>
      <c r="AR84" s="58">
        <f>'Female Inactive'!AR84*'Uterine Cancer Epi'!$AZ107</f>
        <v>5.0825336654631344E-4</v>
      </c>
      <c r="AS84" s="58">
        <f t="shared" si="52"/>
        <v>7.1130161814381143E-4</v>
      </c>
      <c r="AT84" s="58">
        <f t="shared" si="52"/>
        <v>5.0812422768331533E-4</v>
      </c>
      <c r="AU84" s="58">
        <f t="shared" si="48"/>
        <v>1.6374538326100061E-2</v>
      </c>
      <c r="AW84" s="58">
        <f>'Female Inactive'!AW84*'Diabetes Epi'!$CA137</f>
        <v>7.7691576185945571E-3</v>
      </c>
      <c r="AX84" s="58">
        <f>'Female Inactive'!AX84*'Diabetes Epi'!$CA137</f>
        <v>0</v>
      </c>
      <c r="AY84" s="58">
        <f t="shared" ref="AY84:AZ98" si="53">1-EXP(-AW84)</f>
        <v>7.7390557194541021E-3</v>
      </c>
      <c r="AZ84" s="58">
        <f t="shared" si="53"/>
        <v>0</v>
      </c>
      <c r="BA84" s="58">
        <f t="shared" si="49"/>
        <v>0.3203027139556428</v>
      </c>
    </row>
    <row r="85" spans="1:53">
      <c r="A85" s="58">
        <v>87</v>
      </c>
      <c r="B85" s="58">
        <f>'ACM Rates'!T98-(SUM(C85:H85))</f>
        <v>8.0507382280026615E-2</v>
      </c>
      <c r="C85" s="58">
        <f t="shared" si="31"/>
        <v>4.1442862223927285E-4</v>
      </c>
      <c r="D85" s="58">
        <f t="shared" si="32"/>
        <v>1.2087671998088178E-2</v>
      </c>
      <c r="E85" s="58">
        <f t="shared" si="33"/>
        <v>0</v>
      </c>
      <c r="F85" s="58">
        <f t="shared" si="34"/>
        <v>2.3333521848243116E-3</v>
      </c>
      <c r="G85" s="58">
        <f t="shared" si="35"/>
        <v>4.5490299554857491E-3</v>
      </c>
      <c r="H85" s="58">
        <f t="shared" si="36"/>
        <v>5.0813495933587922E-4</v>
      </c>
      <c r="I85" s="58">
        <f t="shared" si="29"/>
        <v>9.5342835085178379E-2</v>
      </c>
      <c r="J85" s="58">
        <f t="shared" si="30"/>
        <v>7.735190768796818E-2</v>
      </c>
      <c r="K85" s="58">
        <f t="shared" si="42"/>
        <v>5496.0396918534971</v>
      </c>
      <c r="L85" s="58">
        <f t="shared" si="43"/>
        <v>425.12915489366077</v>
      </c>
      <c r="M85" s="58">
        <f t="shared" si="37"/>
        <v>5283.4751144066668</v>
      </c>
      <c r="N85" s="58">
        <f t="shared" si="38"/>
        <v>29157.860206274156</v>
      </c>
      <c r="O85" s="58">
        <f t="shared" si="39"/>
        <v>5.3052492050764091</v>
      </c>
      <c r="Q85" s="58">
        <f>'Quintile Functions'!$EF93</f>
        <v>206.72635286510317</v>
      </c>
      <c r="S85" s="58">
        <f>'Female Inactive'!S85*'MI Epi'!DH103</f>
        <v>5.8020007113498192E-3</v>
      </c>
      <c r="T85" s="58">
        <f>'Female Inactive'!T85*'MI Epi'!DH103</f>
        <v>4.1442862223927285E-4</v>
      </c>
      <c r="U85" s="58">
        <f t="shared" si="40"/>
        <v>5.7852016103904225E-3</v>
      </c>
      <c r="V85" s="58">
        <f t="shared" si="40"/>
        <v>4.1434275855967151E-4</v>
      </c>
      <c r="W85" s="58">
        <f t="shared" si="44"/>
        <v>8.4633195995522686E-2</v>
      </c>
      <c r="Y85" s="58">
        <f>'Female Inactive'!Y85*'Stroke Epi'!$CW111</f>
        <v>1.5734814411304442E-2</v>
      </c>
      <c r="Z85" s="58">
        <f>'Female Inactive'!Z85*'Stroke Epi'!$CW111</f>
        <v>1.2087671998088178E-2</v>
      </c>
      <c r="AA85" s="58">
        <f t="shared" si="41"/>
        <v>1.5611668955347824E-2</v>
      </c>
      <c r="AB85" s="58">
        <f t="shared" si="41"/>
        <v>1.2014909562154452E-2</v>
      </c>
      <c r="AC85" s="58">
        <f t="shared" si="45"/>
        <v>9.0754069908435916E-2</v>
      </c>
      <c r="AE85" s="58">
        <f>'Female Inactive'!AE85*'Bowel Cancer Epi'!$CT128</f>
        <v>2.5362523748090346E-3</v>
      </c>
      <c r="AF85" s="58">
        <f>'Female Inactive'!AF85*'Bowel Cancer Epi'!$CT128</f>
        <v>2.3333521848243116E-3</v>
      </c>
      <c r="AG85" s="58">
        <f t="shared" si="50"/>
        <v>2.5330388041375773E-3</v>
      </c>
      <c r="AH85" s="58">
        <f t="shared" si="50"/>
        <v>2.3306320347158405E-3</v>
      </c>
      <c r="AI85" s="58">
        <f t="shared" si="46"/>
        <v>5.9802938750458121E-3</v>
      </c>
      <c r="AK85" s="58">
        <f>'Female Inactive'!AK85*'Breast Cancer Epi'!$BH126</f>
        <v>2.3250597550260499E-3</v>
      </c>
      <c r="AL85" s="58">
        <f>'Female Inactive'!AL85*'Breast Cancer Epi'!$BH126</f>
        <v>4.5490299554857491E-3</v>
      </c>
      <c r="AM85" s="58">
        <f t="shared" si="51"/>
        <v>2.3223588972179909E-3</v>
      </c>
      <c r="AN85" s="58">
        <f t="shared" si="51"/>
        <v>4.5386987902479303E-3</v>
      </c>
      <c r="AO85" s="58">
        <f t="shared" si="47"/>
        <v>4.755165513013633E-2</v>
      </c>
      <c r="AQ85" s="58">
        <f>'Female Inactive'!AQ85*'Uterine Cancer Epi'!$AZ108</f>
        <v>7.1138894307023093E-4</v>
      </c>
      <c r="AR85" s="58">
        <f>'Female Inactive'!AR85*'Uterine Cancer Epi'!$AZ108</f>
        <v>5.0813495933587922E-4</v>
      </c>
      <c r="AS85" s="58">
        <f t="shared" si="52"/>
        <v>7.1113596594796213E-4</v>
      </c>
      <c r="AT85" s="58">
        <f t="shared" si="52"/>
        <v>5.0800588063149021E-4</v>
      </c>
      <c r="AU85" s="58">
        <f t="shared" si="48"/>
        <v>1.6574490381076973E-2</v>
      </c>
      <c r="AW85" s="58">
        <f>'Female Inactive'!AW85*'Diabetes Epi'!$CA138</f>
        <v>7.7588136373822388E-3</v>
      </c>
      <c r="AX85" s="58">
        <f>'Female Inactive'!AX85*'Diabetes Epi'!$CA138</f>
        <v>0</v>
      </c>
      <c r="AY85" s="58">
        <f t="shared" si="53"/>
        <v>7.7287917378037196E-3</v>
      </c>
      <c r="AZ85" s="58">
        <f t="shared" si="53"/>
        <v>0</v>
      </c>
      <c r="BA85" s="58">
        <f t="shared" si="49"/>
        <v>0.32556292912470181</v>
      </c>
    </row>
    <row r="86" spans="1:53">
      <c r="A86" s="58">
        <v>88</v>
      </c>
      <c r="B86" s="58">
        <f>'ACM Rates'!T99-(SUM(C86:H86))</f>
        <v>8.0516630552188412E-2</v>
      </c>
      <c r="C86" s="58">
        <f t="shared" si="31"/>
        <v>4.142046365627051E-4</v>
      </c>
      <c r="D86" s="58">
        <f t="shared" si="32"/>
        <v>1.2079922754273454E-2</v>
      </c>
      <c r="E86" s="58">
        <f t="shared" si="33"/>
        <v>0</v>
      </c>
      <c r="F86" s="58">
        <f t="shared" si="34"/>
        <v>2.3328786924336916E-3</v>
      </c>
      <c r="G86" s="58">
        <f t="shared" si="35"/>
        <v>4.5483447814886301E-3</v>
      </c>
      <c r="H86" s="58">
        <f t="shared" si="36"/>
        <v>5.0801858305311864E-4</v>
      </c>
      <c r="I86" s="58">
        <f t="shared" si="29"/>
        <v>9.5343636635458265E-2</v>
      </c>
      <c r="J86" s="58">
        <f t="shared" si="30"/>
        <v>7.7360440549178344E-2</v>
      </c>
      <c r="K86" s="58">
        <f t="shared" si="42"/>
        <v>5070.9105369598365</v>
      </c>
      <c r="L86" s="58">
        <f t="shared" si="43"/>
        <v>392.28787312468347</v>
      </c>
      <c r="M86" s="58">
        <f t="shared" si="37"/>
        <v>4874.7666003974946</v>
      </c>
      <c r="N86" s="58">
        <f t="shared" si="38"/>
        <v>24283.09360587666</v>
      </c>
      <c r="O86" s="58">
        <f t="shared" si="39"/>
        <v>4.7887047954971624</v>
      </c>
      <c r="Q86" s="58">
        <f>'Quintile Functions'!$EF94</f>
        <v>198.73030603730504</v>
      </c>
      <c r="S86" s="58">
        <f>'Female Inactive'!S86*'MI Epi'!DH104</f>
        <v>5.7988649118778709E-3</v>
      </c>
      <c r="T86" s="58">
        <f>'Female Inactive'!T86*'MI Epi'!DH104</f>
        <v>4.142046365627051E-4</v>
      </c>
      <c r="U86" s="58">
        <f t="shared" si="40"/>
        <v>5.7820839472624286E-3</v>
      </c>
      <c r="V86" s="58">
        <f t="shared" si="40"/>
        <v>4.1411886566489198E-4</v>
      </c>
      <c r="W86" s="58">
        <f t="shared" si="44"/>
        <v>8.9551539777612377E-2</v>
      </c>
      <c r="Y86" s="58">
        <f>'Female Inactive'!Y86*'Stroke Epi'!$CW112</f>
        <v>1.5724727033580098E-2</v>
      </c>
      <c r="Z86" s="58">
        <f>'Female Inactive'!Z86*'Stroke Epi'!$CW112</f>
        <v>1.2079922754273454E-2</v>
      </c>
      <c r="AA86" s="58">
        <f t="shared" si="41"/>
        <v>1.5601739008341609E-2</v>
      </c>
      <c r="AB86" s="58">
        <f t="shared" si="41"/>
        <v>1.200725339513864E-2</v>
      </c>
      <c r="AC86" s="58">
        <f t="shared" si="45"/>
        <v>9.4064179414572652E-2</v>
      </c>
      <c r="AE86" s="58">
        <f>'Female Inactive'!AE86*'Bowel Cancer Epi'!$CT129</f>
        <v>2.5357377091670564E-3</v>
      </c>
      <c r="AF86" s="58">
        <f>'Female Inactive'!AF86*'Bowel Cancer Epi'!$CT129</f>
        <v>2.3328786924336916E-3</v>
      </c>
      <c r="AG86" s="58">
        <f t="shared" si="50"/>
        <v>2.5325254420315302E-3</v>
      </c>
      <c r="AH86" s="58">
        <f t="shared" si="50"/>
        <v>2.3301596457498963E-3</v>
      </c>
      <c r="AI86" s="58">
        <f t="shared" si="46"/>
        <v>6.1819602025072135E-3</v>
      </c>
      <c r="AK86" s="58">
        <f>'Female Inactive'!AK86*'Breast Cancer Epi'!$BH127</f>
        <v>2.3247095549830776E-3</v>
      </c>
      <c r="AL86" s="58">
        <f>'Female Inactive'!AL86*'Breast Cancer Epi'!$BH127</f>
        <v>4.5483447814886301E-3</v>
      </c>
      <c r="AM86" s="58">
        <f t="shared" si="51"/>
        <v>2.3220095104039551E-3</v>
      </c>
      <c r="AN86" s="58">
        <f t="shared" si="51"/>
        <v>4.5380167258155524E-3</v>
      </c>
      <c r="AO86" s="58">
        <f t="shared" si="47"/>
        <v>4.5431081221115409E-2</v>
      </c>
      <c r="AQ86" s="58">
        <f>'Female Inactive'!AQ86*'Uterine Cancer Epi'!$AZ109</f>
        <v>7.1122601627436621E-4</v>
      </c>
      <c r="AR86" s="58">
        <f>'Female Inactive'!AR86*'Uterine Cancer Epi'!$AZ109</f>
        <v>5.0801858305311864E-4</v>
      </c>
      <c r="AS86" s="58">
        <f t="shared" si="52"/>
        <v>7.1097315500201486E-4</v>
      </c>
      <c r="AT86" s="58">
        <f t="shared" si="52"/>
        <v>5.0788956346181635E-4</v>
      </c>
      <c r="AU86" s="58">
        <f t="shared" si="48"/>
        <v>1.6774355221262402E-2</v>
      </c>
      <c r="AW86" s="58">
        <f>'Female Inactive'!AW86*'Diabetes Epi'!$CA139</f>
        <v>7.7487163341463262E-3</v>
      </c>
      <c r="AX86" s="58">
        <f>'Female Inactive'!AX86*'Diabetes Epi'!$CA139</f>
        <v>0</v>
      </c>
      <c r="AY86" s="58">
        <f t="shared" si="53"/>
        <v>7.7187724239375921E-3</v>
      </c>
      <c r="AZ86" s="58">
        <f t="shared" si="53"/>
        <v>0</v>
      </c>
      <c r="BA86" s="58">
        <f t="shared" si="49"/>
        <v>0.33077551278575135</v>
      </c>
    </row>
    <row r="87" spans="1:53">
      <c r="A87" s="58">
        <v>89</v>
      </c>
      <c r="B87" s="58">
        <f>'ACM Rates'!T100-(SUM(C87:H87))</f>
        <v>8.0525699609846374E-2</v>
      </c>
      <c r="C87" s="58">
        <f t="shared" si="31"/>
        <v>4.1398494755061588E-4</v>
      </c>
      <c r="D87" s="58">
        <f t="shared" si="32"/>
        <v>1.2072327105131984E-2</v>
      </c>
      <c r="E87" s="58">
        <f t="shared" si="33"/>
        <v>0</v>
      </c>
      <c r="F87" s="58">
        <f t="shared" si="34"/>
        <v>2.3324132058705647E-3</v>
      </c>
      <c r="G87" s="58">
        <f t="shared" si="35"/>
        <v>4.5476709356633404E-3</v>
      </c>
      <c r="H87" s="58">
        <f t="shared" si="36"/>
        <v>5.0790419593712925E-4</v>
      </c>
      <c r="I87" s="58">
        <f t="shared" si="29"/>
        <v>9.534442486839953E-2</v>
      </c>
      <c r="J87" s="58">
        <f t="shared" si="30"/>
        <v>7.7368807982598042E-2</v>
      </c>
      <c r="K87" s="58">
        <f t="shared" si="42"/>
        <v>4678.6226638351527</v>
      </c>
      <c r="L87" s="58">
        <f t="shared" si="43"/>
        <v>361.97945850129327</v>
      </c>
      <c r="M87" s="58">
        <f t="shared" si="37"/>
        <v>4497.6329345845061</v>
      </c>
      <c r="N87" s="58">
        <f t="shared" si="38"/>
        <v>19785.46067129216</v>
      </c>
      <c r="O87" s="58">
        <f t="shared" si="39"/>
        <v>4.2289071149571305</v>
      </c>
      <c r="Q87" s="58">
        <f>'Quintile Functions'!$EF95</f>
        <v>191.04354133046641</v>
      </c>
      <c r="S87" s="58">
        <f>'Female Inactive'!S87*'MI Epi'!DH105</f>
        <v>5.7957892657086226E-3</v>
      </c>
      <c r="T87" s="58">
        <f>'Female Inactive'!T87*'MI Epi'!DH105</f>
        <v>4.1398494755061588E-4</v>
      </c>
      <c r="U87" s="58">
        <f t="shared" si="40"/>
        <v>5.7790260800349991E-3</v>
      </c>
      <c r="V87" s="58">
        <f t="shared" si="40"/>
        <v>4.1389926760604379E-4</v>
      </c>
      <c r="W87" s="58">
        <f t="shared" si="44"/>
        <v>9.4440820063886474E-2</v>
      </c>
      <c r="Y87" s="58">
        <f>'Female Inactive'!Y87*'Stroke Epi'!$CW113</f>
        <v>1.5714839593749395E-2</v>
      </c>
      <c r="Z87" s="58">
        <f>'Female Inactive'!Z87*'Stroke Epi'!$CW113</f>
        <v>1.2072327105131984E-2</v>
      </c>
      <c r="AA87" s="58">
        <f t="shared" si="41"/>
        <v>1.5592005781648322E-2</v>
      </c>
      <c r="AB87" s="58">
        <f t="shared" si="41"/>
        <v>1.1999748920380471E-2</v>
      </c>
      <c r="AC87" s="58">
        <f t="shared" si="45"/>
        <v>9.7360127977727334E-2</v>
      </c>
      <c r="AE87" s="58">
        <f>'Female Inactive'!AE87*'Bowel Cancer Epi'!$CT130</f>
        <v>2.5352317455114839E-3</v>
      </c>
      <c r="AF87" s="58">
        <f>'Female Inactive'!AF87*'Bowel Cancer Epi'!$CT130</f>
        <v>2.3324132058705647E-3</v>
      </c>
      <c r="AG87" s="58">
        <f t="shared" si="50"/>
        <v>2.5320207596141175E-3</v>
      </c>
      <c r="AH87" s="58">
        <f t="shared" si="50"/>
        <v>2.329695243736718E-3</v>
      </c>
      <c r="AI87" s="58">
        <f t="shared" si="46"/>
        <v>6.3835447055641172E-3</v>
      </c>
      <c r="AK87" s="58">
        <f>'Female Inactive'!AK87*'Breast Cancer Epi'!$BH128</f>
        <v>2.3243651448945956E-3</v>
      </c>
      <c r="AL87" s="58">
        <f>'Female Inactive'!AL87*'Breast Cancer Epi'!$BH128</f>
        <v>4.5476709356633404E-3</v>
      </c>
      <c r="AM87" s="58">
        <f t="shared" si="51"/>
        <v>2.3216658999798412E-3</v>
      </c>
      <c r="AN87" s="58">
        <f t="shared" si="51"/>
        <v>4.5373459376879532E-3</v>
      </c>
      <c r="AO87" s="58">
        <f t="shared" si="47"/>
        <v>4.3306106438387795E-2</v>
      </c>
      <c r="AQ87" s="58">
        <f>'Female Inactive'!AQ87*'Uterine Cancer Epi'!$AZ110</f>
        <v>7.1106587431198098E-4</v>
      </c>
      <c r="AR87" s="58">
        <f>'Female Inactive'!AR87*'Uterine Cancer Epi'!$AZ110</f>
        <v>5.0790419593712925E-4</v>
      </c>
      <c r="AS87" s="58">
        <f t="shared" si="52"/>
        <v>7.1081312688336951E-4</v>
      </c>
      <c r="AT87" s="58">
        <f t="shared" si="52"/>
        <v>5.0777523443523709E-4</v>
      </c>
      <c r="AU87" s="58">
        <f t="shared" si="48"/>
        <v>1.6974133681893655E-2</v>
      </c>
      <c r="AW87" s="58">
        <f>'Female Inactive'!AW87*'Diabetes Epi'!$CA140</f>
        <v>7.7388580932038755E-3</v>
      </c>
      <c r="AX87" s="58">
        <f>'Female Inactive'!AX87*'Diabetes Epi'!$CA140</f>
        <v>0</v>
      </c>
      <c r="AY87" s="58">
        <f t="shared" si="53"/>
        <v>7.7089902282959644E-3</v>
      </c>
      <c r="AZ87" s="58">
        <f t="shared" si="53"/>
        <v>0</v>
      </c>
      <c r="BA87" s="58">
        <f t="shared" si="49"/>
        <v>0.33594110430308444</v>
      </c>
    </row>
    <row r="88" spans="1:53">
      <c r="A88" s="58">
        <v>90</v>
      </c>
      <c r="B88" s="58">
        <f>'ACM Rates'!T101-(SUM(C88:H88))</f>
        <v>0.18868813616901745</v>
      </c>
      <c r="C88" s="58">
        <f t="shared" si="31"/>
        <v>5.1721181681906134E-4</v>
      </c>
      <c r="D88" s="58">
        <f t="shared" si="32"/>
        <v>1.3000949636352005E-2</v>
      </c>
      <c r="E88" s="58">
        <f t="shared" si="33"/>
        <v>0</v>
      </c>
      <c r="F88" s="58">
        <f t="shared" si="34"/>
        <v>2.838902425000343E-3</v>
      </c>
      <c r="G88" s="58">
        <f t="shared" si="35"/>
        <v>4.5470081955670408E-3</v>
      </c>
      <c r="H88" s="58">
        <f t="shared" si="36"/>
        <v>5.0779175724407902E-4</v>
      </c>
      <c r="I88" s="58">
        <f t="shared" si="29"/>
        <v>0.20504520004718885</v>
      </c>
      <c r="J88" s="58">
        <f t="shared" si="30"/>
        <v>0.17195529637500362</v>
      </c>
      <c r="K88" s="58">
        <f t="shared" si="42"/>
        <v>4316.6432053338594</v>
      </c>
      <c r="L88" s="58">
        <f t="shared" si="43"/>
        <v>742.26966171832942</v>
      </c>
      <c r="M88" s="58">
        <f t="shared" si="37"/>
        <v>3945.5083744746948</v>
      </c>
      <c r="N88" s="58">
        <f t="shared" si="38"/>
        <v>15839.952296817464</v>
      </c>
      <c r="O88" s="58">
        <f t="shared" si="39"/>
        <v>3.6695069625501664</v>
      </c>
      <c r="Q88" s="58">
        <f>'Quintile Functions'!$EF96</f>
        <v>183.65409590439822</v>
      </c>
      <c r="S88" s="58">
        <f>'Female Inactive'!S88*'MI Epi'!DH106</f>
        <v>3.7239250810972417E-3</v>
      </c>
      <c r="T88" s="58">
        <f>'Female Inactive'!T88*'MI Epi'!DH106</f>
        <v>5.1721181681906134E-4</v>
      </c>
      <c r="U88" s="58">
        <f t="shared" si="40"/>
        <v>3.7169998710805396E-3</v>
      </c>
      <c r="V88" s="58">
        <f t="shared" si="40"/>
        <v>5.1707808584411374E-4</v>
      </c>
      <c r="W88" s="58">
        <f t="shared" si="44"/>
        <v>9.9301271637749544E-2</v>
      </c>
      <c r="Y88" s="58">
        <f>'Female Inactive'!Y88*'Stroke Epi'!$CW114</f>
        <v>1.7057245922893833E-2</v>
      </c>
      <c r="Z88" s="58">
        <f>'Female Inactive'!Z88*'Stroke Epi'!$CW114</f>
        <v>1.3000949636352005E-2</v>
      </c>
      <c r="AA88" s="58">
        <f t="shared" si="41"/>
        <v>1.6912594721757324E-2</v>
      </c>
      <c r="AB88" s="58">
        <f t="shared" si="41"/>
        <v>1.2916802350244394E-2</v>
      </c>
      <c r="AC88" s="58">
        <f t="shared" si="45"/>
        <v>0.1006420241816835</v>
      </c>
      <c r="AE88" s="58">
        <f>'Female Inactive'!AE88*'Bowel Cancer Epi'!$CT131</f>
        <v>2.9402917973217835E-3</v>
      </c>
      <c r="AF88" s="58">
        <f>'Female Inactive'!AF88*'Bowel Cancer Epi'!$CT131</f>
        <v>2.838902425000343E-3</v>
      </c>
      <c r="AG88" s="58">
        <f t="shared" si="50"/>
        <v>2.9359733729078519E-3</v>
      </c>
      <c r="AH88" s="58">
        <f t="shared" si="50"/>
        <v>2.8348765520989083E-3</v>
      </c>
      <c r="AI88" s="58">
        <f t="shared" si="46"/>
        <v>6.5850481089863872E-3</v>
      </c>
      <c r="AK88" s="58">
        <f>'Female Inactive'!AK88*'Breast Cancer Epi'!$BH129</f>
        <v>3.637606556453633E-3</v>
      </c>
      <c r="AL88" s="58">
        <f>'Female Inactive'!AL88*'Breast Cancer Epi'!$BH129</f>
        <v>4.5470081955670408E-3</v>
      </c>
      <c r="AM88" s="58">
        <f t="shared" si="51"/>
        <v>3.6309984806787154E-3</v>
      </c>
      <c r="AN88" s="58">
        <f t="shared" si="51"/>
        <v>4.5366862044541323E-3</v>
      </c>
      <c r="AO88" s="58">
        <f t="shared" si="47"/>
        <v>4.1176717100162526E-2</v>
      </c>
      <c r="AQ88" s="58">
        <f>'Female Inactive'!AQ88*'Uterine Cancer Epi'!$AZ111</f>
        <v>5.0779175724407902E-4</v>
      </c>
      <c r="AR88" s="58">
        <f>'Female Inactive'!AR88*'Uterine Cancer Epi'!$AZ111</f>
        <v>5.0779175724407902E-4</v>
      </c>
      <c r="AS88" s="58">
        <f t="shared" si="52"/>
        <v>5.0766285282954904E-4</v>
      </c>
      <c r="AT88" s="58">
        <f t="shared" si="52"/>
        <v>5.0766285282954904E-4</v>
      </c>
      <c r="AU88" s="58">
        <f t="shared" si="48"/>
        <v>1.7173826581121602E-2</v>
      </c>
      <c r="AW88" s="58">
        <f>'Female Inactive'!AW88*'Diabetes Epi'!$CA141</f>
        <v>5.2601715012858272E-3</v>
      </c>
      <c r="AX88" s="58">
        <f>'Female Inactive'!AX88*'Diabetes Epi'!$CA141</f>
        <v>0</v>
      </c>
      <c r="AY88" s="58">
        <f t="shared" si="53"/>
        <v>5.2463610249433579E-3</v>
      </c>
      <c r="AZ88" s="58">
        <f t="shared" si="53"/>
        <v>0</v>
      </c>
      <c r="BA88" s="58">
        <f t="shared" si="49"/>
        <v>0.34106032784102497</v>
      </c>
    </row>
    <row r="89" spans="1:53">
      <c r="A89" s="58">
        <v>91</v>
      </c>
      <c r="B89" s="58">
        <f>'ACM Rates'!T102-(SUM(C89:H89))</f>
        <v>0.1886977534549856</v>
      </c>
      <c r="C89" s="58">
        <f t="shared" si="31"/>
        <v>5.1694260083818937E-4</v>
      </c>
      <c r="D89" s="58">
        <f t="shared" si="32"/>
        <v>1.2992938237326954E-2</v>
      </c>
      <c r="E89" s="58">
        <f t="shared" si="33"/>
        <v>0</v>
      </c>
      <c r="F89" s="58">
        <f t="shared" si="34"/>
        <v>2.8383436274029509E-3</v>
      </c>
      <c r="G89" s="58">
        <f t="shared" si="35"/>
        <v>4.5463430637602492E-3</v>
      </c>
      <c r="H89" s="58">
        <f t="shared" si="36"/>
        <v>5.0767901568602835E-4</v>
      </c>
      <c r="I89" s="58">
        <f t="shared" si="29"/>
        <v>0.20504597792055368</v>
      </c>
      <c r="J89" s="58">
        <f t="shared" si="30"/>
        <v>0.17196325987941907</v>
      </c>
      <c r="K89" s="58">
        <f t="shared" si="42"/>
        <v>3574.3735436155303</v>
      </c>
      <c r="L89" s="58">
        <f t="shared" si="43"/>
        <v>614.66092658687751</v>
      </c>
      <c r="M89" s="58">
        <f t="shared" si="37"/>
        <v>3267.0430803220916</v>
      </c>
      <c r="N89" s="58">
        <f t="shared" si="38"/>
        <v>12572.909216495373</v>
      </c>
      <c r="O89" s="58">
        <f t="shared" si="39"/>
        <v>3.5175140659131263</v>
      </c>
      <c r="Q89" s="58">
        <f>'Quintile Functions'!$EF97</f>
        <v>176.5504696341338</v>
      </c>
      <c r="S89" s="58">
        <f>'Female Inactive'!S89*'MI Epi'!DH107</f>
        <v>3.7219867260349631E-3</v>
      </c>
      <c r="T89" s="58">
        <f>'Female Inactive'!T89*'MI Epi'!DH107</f>
        <v>5.1694260083818937E-4</v>
      </c>
      <c r="U89" s="58">
        <f t="shared" si="40"/>
        <v>3.7150687190121712E-3</v>
      </c>
      <c r="V89" s="58">
        <f t="shared" si="40"/>
        <v>5.1680900903261495E-4</v>
      </c>
      <c r="W89" s="58">
        <f t="shared" si="44"/>
        <v>0.10218492819618413</v>
      </c>
      <c r="Y89" s="58">
        <f>'Female Inactive'!Y89*'Stroke Epi'!$CW115</f>
        <v>1.7046734967372964E-2</v>
      </c>
      <c r="Z89" s="58">
        <f>'Female Inactive'!Z89*'Stroke Epi'!$CW115</f>
        <v>1.2992938237326954E-2</v>
      </c>
      <c r="AA89" s="58">
        <f t="shared" si="41"/>
        <v>1.6902261479461278E-2</v>
      </c>
      <c r="AB89" s="58">
        <f t="shared" si="41"/>
        <v>1.2908894401200355E-2</v>
      </c>
      <c r="AC89" s="58">
        <f t="shared" si="45"/>
        <v>0.10428269778203514</v>
      </c>
      <c r="AE89" s="58">
        <f>'Female Inactive'!AE89*'Bowel Cancer Epi'!$CT132</f>
        <v>2.9397130426673419E-3</v>
      </c>
      <c r="AF89" s="58">
        <f>'Female Inactive'!AF89*'Bowel Cancer Epi'!$CT132</f>
        <v>2.8383436274029509E-3</v>
      </c>
      <c r="AG89" s="58">
        <f t="shared" si="50"/>
        <v>2.9353963172947806E-3</v>
      </c>
      <c r="AH89" s="58">
        <f t="shared" si="50"/>
        <v>2.8343193384680054E-3</v>
      </c>
      <c r="AI89" s="58">
        <f t="shared" si="46"/>
        <v>6.6857647215299446E-3</v>
      </c>
      <c r="AK89" s="58">
        <f>'Female Inactive'!AK89*'Breast Cancer Epi'!$BH130</f>
        <v>3.6370744510081997E-3</v>
      </c>
      <c r="AL89" s="58">
        <f>'Female Inactive'!AL89*'Breast Cancer Epi'!$BH130</f>
        <v>4.5463430637602492E-3</v>
      </c>
      <c r="AM89" s="58">
        <f t="shared" si="51"/>
        <v>3.6304683071662902E-3</v>
      </c>
      <c r="AN89" s="58">
        <f t="shared" si="51"/>
        <v>4.5360240899213755E-3</v>
      </c>
      <c r="AO89" s="58">
        <f t="shared" si="47"/>
        <v>4.0304365035995167E-2</v>
      </c>
      <c r="AQ89" s="58">
        <f>'Female Inactive'!AQ89*'Uterine Cancer Epi'!$AZ112</f>
        <v>5.0767901568602835E-4</v>
      </c>
      <c r="AR89" s="58">
        <f>'Female Inactive'!AR89*'Uterine Cancer Epi'!$AZ112</f>
        <v>5.0767901568602835E-4</v>
      </c>
      <c r="AS89" s="58">
        <f t="shared" si="52"/>
        <v>5.0755016849979295E-4</v>
      </c>
      <c r="AT89" s="58">
        <f t="shared" si="52"/>
        <v>5.0755016849979295E-4</v>
      </c>
      <c r="AU89" s="58">
        <f t="shared" si="48"/>
        <v>1.7173826581121602E-2</v>
      </c>
      <c r="AW89" s="58">
        <f>'Female Inactive'!AW89*'Diabetes Epi'!$CA142</f>
        <v>5.2536654995519209E-3</v>
      </c>
      <c r="AX89" s="58">
        <f>'Female Inactive'!AX89*'Diabetes Epi'!$CA142</f>
        <v>0</v>
      </c>
      <c r="AY89" s="58">
        <f t="shared" si="53"/>
        <v>5.2398891349902943E-3</v>
      </c>
      <c r="AZ89" s="58">
        <f t="shared" si="53"/>
        <v>0</v>
      </c>
      <c r="BA89" s="58">
        <f t="shared" si="49"/>
        <v>0.34451736325482879</v>
      </c>
    </row>
    <row r="90" spans="1:53">
      <c r="A90" s="58">
        <v>92</v>
      </c>
      <c r="B90" s="58">
        <f>'ACM Rates'!T103-(SUM(C90:H90))</f>
        <v>0.18870718400274578</v>
      </c>
      <c r="C90" s="58">
        <f t="shared" si="31"/>
        <v>5.1667856356366927E-4</v>
      </c>
      <c r="D90" s="58">
        <f t="shared" si="32"/>
        <v>1.2985085818416727E-2</v>
      </c>
      <c r="E90" s="58">
        <f t="shared" si="33"/>
        <v>0</v>
      </c>
      <c r="F90" s="58">
        <f t="shared" si="34"/>
        <v>2.8377943611151328E-3</v>
      </c>
      <c r="G90" s="58">
        <f t="shared" si="35"/>
        <v>4.545689037012998E-3</v>
      </c>
      <c r="H90" s="58">
        <f t="shared" si="36"/>
        <v>5.0756821714566811E-4</v>
      </c>
      <c r="I90" s="58">
        <f t="shared" si="29"/>
        <v>0.20504674274584131</v>
      </c>
      <c r="J90" s="58">
        <f t="shared" si="30"/>
        <v>0.17197106868262324</v>
      </c>
      <c r="K90" s="58">
        <f t="shared" si="42"/>
        <v>2959.7126170286529</v>
      </c>
      <c r="L90" s="58">
        <f t="shared" si="43"/>
        <v>508.98494174386104</v>
      </c>
      <c r="M90" s="58">
        <f t="shared" si="37"/>
        <v>2705.2201461567224</v>
      </c>
      <c r="N90" s="58">
        <f t="shared" si="38"/>
        <v>9867.6890703386507</v>
      </c>
      <c r="O90" s="58">
        <f t="shared" si="39"/>
        <v>3.3340024344137604</v>
      </c>
      <c r="Q90" s="58">
        <f>'Quintile Functions'!$EF98</f>
        <v>169.72160721239177</v>
      </c>
      <c r="S90" s="58">
        <f>'Female Inactive'!S90*'MI Epi'!DH108</f>
        <v>3.7200856576584192E-3</v>
      </c>
      <c r="T90" s="58">
        <f>'Female Inactive'!T90*'MI Epi'!DH108</f>
        <v>5.1667856356366927E-4</v>
      </c>
      <c r="U90" s="58">
        <f t="shared" si="40"/>
        <v>3.7131747114349523E-3</v>
      </c>
      <c r="V90" s="58">
        <f t="shared" si="40"/>
        <v>5.165451081801109E-4</v>
      </c>
      <c r="W90" s="58">
        <f t="shared" si="44"/>
        <v>0.10505785872372564</v>
      </c>
      <c r="Y90" s="58">
        <f>'Female Inactive'!Y90*'Stroke Epi'!$CW116</f>
        <v>1.7036432593762744E-2</v>
      </c>
      <c r="Z90" s="58">
        <f>'Female Inactive'!Z90*'Stroke Epi'!$CW116</f>
        <v>1.2985085818416727E-2</v>
      </c>
      <c r="AA90" s="58">
        <f t="shared" si="41"/>
        <v>1.6892133187091041E-2</v>
      </c>
      <c r="AB90" s="58">
        <f t="shared" si="41"/>
        <v>1.2901143317904262E-2</v>
      </c>
      <c r="AC90" s="58">
        <f t="shared" si="45"/>
        <v>0.10790640380655253</v>
      </c>
      <c r="AE90" s="58">
        <f>'Female Inactive'!AE90*'Bowel Cancer Epi'!$CT133</f>
        <v>2.9391441597263878E-3</v>
      </c>
      <c r="AF90" s="58">
        <f>'Female Inactive'!AF90*'Bowel Cancer Epi'!$CT133</f>
        <v>2.8377943611151328E-3</v>
      </c>
      <c r="AG90" s="58">
        <f t="shared" si="50"/>
        <v>2.9348291040893759E-3</v>
      </c>
      <c r="AH90" s="58">
        <f t="shared" si="50"/>
        <v>2.8337716288258097E-3</v>
      </c>
      <c r="AI90" s="58">
        <f t="shared" si="46"/>
        <v>6.7864513013779085E-3</v>
      </c>
      <c r="AK90" s="58">
        <f>'Female Inactive'!AK90*'Breast Cancer Epi'!$BH131</f>
        <v>3.636551229610398E-3</v>
      </c>
      <c r="AL90" s="58">
        <f>'Female Inactive'!AL90*'Breast Cancer Epi'!$BH131</f>
        <v>4.545689037012998E-3</v>
      </c>
      <c r="AM90" s="58">
        <f t="shared" si="51"/>
        <v>3.6299469851708288E-3</v>
      </c>
      <c r="AN90" s="58">
        <f t="shared" si="51"/>
        <v>4.5353730296423533E-3</v>
      </c>
      <c r="AO90" s="58">
        <f t="shared" si="47"/>
        <v>3.9431347073560163E-2</v>
      </c>
      <c r="AQ90" s="58">
        <f>'Female Inactive'!AQ90*'Uterine Cancer Epi'!$AZ113</f>
        <v>5.0756821714566811E-4</v>
      </c>
      <c r="AR90" s="58">
        <f>'Female Inactive'!AR90*'Uterine Cancer Epi'!$AZ113</f>
        <v>5.0756821714566811E-4</v>
      </c>
      <c r="AS90" s="58">
        <f t="shared" si="52"/>
        <v>5.0743942618913795E-4</v>
      </c>
      <c r="AT90" s="58">
        <f t="shared" si="52"/>
        <v>5.0743942618913795E-4</v>
      </c>
      <c r="AU90" s="58">
        <f t="shared" si="48"/>
        <v>1.7173826581121602E-2</v>
      </c>
      <c r="AW90" s="58">
        <f>'Female Inactive'!AW90*'Diabetes Epi'!$CA143</f>
        <v>5.2473123329757074E-3</v>
      </c>
      <c r="AX90" s="58">
        <f>'Female Inactive'!AX90*'Diabetes Epi'!$CA143</f>
        <v>0</v>
      </c>
      <c r="AY90" s="58">
        <f t="shared" si="53"/>
        <v>5.2335692382269317E-3</v>
      </c>
      <c r="AZ90" s="58">
        <f t="shared" si="53"/>
        <v>0</v>
      </c>
      <c r="BA90" s="58">
        <f t="shared" si="49"/>
        <v>0.34795201960128458</v>
      </c>
    </row>
    <row r="91" spans="1:53">
      <c r="A91" s="58">
        <v>93</v>
      </c>
      <c r="B91" s="58">
        <f>'ACM Rates'!T104-(SUM(C91:H91))</f>
        <v>0.18919382076588342</v>
      </c>
      <c r="C91" s="58">
        <f t="shared" si="31"/>
        <v>5.1641958281436323E-4</v>
      </c>
      <c r="D91" s="58">
        <f t="shared" si="32"/>
        <v>1.2499999999999999E-2</v>
      </c>
      <c r="E91" s="58">
        <f t="shared" si="33"/>
        <v>0</v>
      </c>
      <c r="F91" s="58">
        <f t="shared" si="34"/>
        <v>2.8372544330851203E-3</v>
      </c>
      <c r="G91" s="58">
        <f t="shared" si="35"/>
        <v>4.5450458964731346E-3</v>
      </c>
      <c r="H91" s="58">
        <f t="shared" si="36"/>
        <v>5.0745932174395183E-4</v>
      </c>
      <c r="I91" s="58">
        <f t="shared" si="29"/>
        <v>0.20504749478178291</v>
      </c>
      <c r="J91" s="58">
        <f t="shared" si="30"/>
        <v>0.17237391997246998</v>
      </c>
      <c r="K91" s="58">
        <f t="shared" si="42"/>
        <v>2450.727675284792</v>
      </c>
      <c r="L91" s="58">
        <f t="shared" si="43"/>
        <v>422.44153617385814</v>
      </c>
      <c r="M91" s="58">
        <f t="shared" si="37"/>
        <v>2239.5069071978628</v>
      </c>
      <c r="N91" s="58">
        <f t="shared" si="38"/>
        <v>7628.1821631407856</v>
      </c>
      <c r="O91" s="58">
        <f t="shared" si="39"/>
        <v>3.1126192600140024</v>
      </c>
      <c r="Q91" s="58">
        <f>'Quintile Functions'!$EF99</f>
        <v>163.15688094430439</v>
      </c>
      <c r="S91" s="58">
        <f>'Female Inactive'!S91*'MI Epi'!DH109</f>
        <v>3.718220996263415E-3</v>
      </c>
      <c r="T91" s="58">
        <f>'Female Inactive'!T91*'MI Epi'!DH109</f>
        <v>5.1641958281436323E-4</v>
      </c>
      <c r="U91" s="58">
        <f t="shared" si="40"/>
        <v>3.7113169721214589E-3</v>
      </c>
      <c r="V91" s="58">
        <f t="shared" si="40"/>
        <v>5.16286261172616E-4</v>
      </c>
      <c r="W91" s="58">
        <f t="shared" si="44"/>
        <v>0.10792013576093148</v>
      </c>
      <c r="Y91" s="58">
        <f>'Female Inactive'!Y91*'Stroke Epi'!$CW117</f>
        <v>1.6400000000000001E-2</v>
      </c>
      <c r="Z91" s="58">
        <f>'Female Inactive'!Z91*'Stroke Epi'!$CW117</f>
        <v>1.2499999999999999E-2</v>
      </c>
      <c r="AA91" s="58">
        <f t="shared" si="41"/>
        <v>1.6266252153047667E-2</v>
      </c>
      <c r="AB91" s="58">
        <f t="shared" si="41"/>
        <v>1.2422199506118559E-2</v>
      </c>
      <c r="AC91" s="58">
        <f t="shared" si="45"/>
        <v>0.11151327304834428</v>
      </c>
      <c r="AE91" s="58">
        <f>'Female Inactive'!AE91*'Bowel Cancer Epi'!$CT134</f>
        <v>2.938584948552446E-3</v>
      </c>
      <c r="AF91" s="58">
        <f>'Female Inactive'!AF91*'Bowel Cancer Epi'!$CT134</f>
        <v>2.8372544330851203E-3</v>
      </c>
      <c r="AG91" s="58">
        <f t="shared" si="50"/>
        <v>2.9342715339487624E-3</v>
      </c>
      <c r="AH91" s="58">
        <f t="shared" si="50"/>
        <v>2.8332332306831853E-3</v>
      </c>
      <c r="AI91" s="58">
        <f t="shared" si="46"/>
        <v>6.8871081936525318E-3</v>
      </c>
      <c r="AK91" s="58">
        <f>'Female Inactive'!AK91*'Breast Cancer Epi'!$BH132</f>
        <v>3.6360367171785089E-3</v>
      </c>
      <c r="AL91" s="58">
        <f>'Female Inactive'!AL91*'Breast Cancer Epi'!$BH132</f>
        <v>4.5450458964731346E-3</v>
      </c>
      <c r="AM91" s="58">
        <f t="shared" si="51"/>
        <v>3.6294343402598628E-3</v>
      </c>
      <c r="AN91" s="58">
        <f t="shared" si="51"/>
        <v>4.5347328057788738E-3</v>
      </c>
      <c r="AO91" s="58">
        <f t="shared" si="47"/>
        <v>3.8557660704101229E-2</v>
      </c>
      <c r="AQ91" s="58">
        <f>'Female Inactive'!AQ91*'Uterine Cancer Epi'!$AZ114</f>
        <v>5.0745932174395183E-4</v>
      </c>
      <c r="AR91" s="58">
        <f>'Female Inactive'!AR91*'Uterine Cancer Epi'!$AZ114</f>
        <v>5.0745932174395183E-4</v>
      </c>
      <c r="AS91" s="58">
        <f t="shared" si="52"/>
        <v>5.0733058603935621E-4</v>
      </c>
      <c r="AT91" s="58">
        <f t="shared" si="52"/>
        <v>5.0733058603935621E-4</v>
      </c>
      <c r="AU91" s="58">
        <f t="shared" si="48"/>
        <v>1.7173826581121602E-2</v>
      </c>
      <c r="AW91" s="58">
        <f>'Female Inactive'!AW91*'Diabetes Epi'!$CA144</f>
        <v>5.2411073892196739E-3</v>
      </c>
      <c r="AX91" s="58">
        <f>'Female Inactive'!AX91*'Diabetes Epi'!$CA144</f>
        <v>0</v>
      </c>
      <c r="AY91" s="58">
        <f t="shared" si="53"/>
        <v>5.2273967493237095E-3</v>
      </c>
      <c r="AZ91" s="58">
        <f t="shared" si="53"/>
        <v>0</v>
      </c>
      <c r="BA91" s="58">
        <f t="shared" si="49"/>
        <v>0.3513645578533473</v>
      </c>
    </row>
    <row r="92" spans="1:53">
      <c r="A92" s="58">
        <v>94</v>
      </c>
      <c r="B92" s="58">
        <f>'ACM Rates'!T105-(SUM(C92:H92))</f>
        <v>0.18919502818616776</v>
      </c>
      <c r="C92" s="58">
        <f t="shared" si="31"/>
        <v>5.1621533728488241E-4</v>
      </c>
      <c r="D92" s="58">
        <f t="shared" si="32"/>
        <v>1.2500000000000001E-2</v>
      </c>
      <c r="E92" s="58">
        <f t="shared" si="33"/>
        <v>0</v>
      </c>
      <c r="F92" s="58">
        <f t="shared" si="34"/>
        <v>2.8368346687660728E-3</v>
      </c>
      <c r="G92" s="58">
        <f t="shared" si="35"/>
        <v>4.544547256616213E-3</v>
      </c>
      <c r="H92" s="58">
        <f t="shared" si="36"/>
        <v>5.0737455116504849E-4</v>
      </c>
      <c r="I92" s="58">
        <f t="shared" si="29"/>
        <v>0.20504807819221871</v>
      </c>
      <c r="J92" s="58">
        <f t="shared" si="30"/>
        <v>0.17237491926438353</v>
      </c>
      <c r="K92" s="58">
        <f t="shared" si="42"/>
        <v>2028.2861391109338</v>
      </c>
      <c r="L92" s="58">
        <f t="shared" si="43"/>
        <v>349.6256594743154</v>
      </c>
      <c r="M92" s="58">
        <f t="shared" si="37"/>
        <v>1853.4733093737761</v>
      </c>
      <c r="N92" s="58">
        <f t="shared" si="38"/>
        <v>5774.7088537670097</v>
      </c>
      <c r="O92" s="58">
        <f t="shared" si="39"/>
        <v>2.8470878651757978</v>
      </c>
      <c r="Q92" s="58">
        <f>'Quintile Functions'!$EF100</f>
        <v>156.84607420763521</v>
      </c>
      <c r="S92" s="58">
        <f>'Female Inactive'!S92*'MI Epi'!DH110</f>
        <v>3.716750428451153E-3</v>
      </c>
      <c r="T92" s="58">
        <f>'Female Inactive'!T92*'MI Epi'!DH110</f>
        <v>5.1621533728488241E-4</v>
      </c>
      <c r="U92" s="58">
        <f t="shared" si="40"/>
        <v>3.7098518609751663E-3</v>
      </c>
      <c r="V92" s="58">
        <f t="shared" si="40"/>
        <v>5.1608212107134843E-4</v>
      </c>
      <c r="W92" s="58">
        <f t="shared" si="44"/>
        <v>0.11077183061466842</v>
      </c>
      <c r="Y92" s="58">
        <f>'Female Inactive'!Y92*'Stroke Epi'!$CW118</f>
        <v>1.6400000000000001E-2</v>
      </c>
      <c r="Z92" s="58">
        <f>'Female Inactive'!Z92*'Stroke Epi'!$CW118</f>
        <v>1.2500000000000001E-2</v>
      </c>
      <c r="AA92" s="58">
        <f t="shared" si="41"/>
        <v>1.6266252153047667E-2</v>
      </c>
      <c r="AB92" s="58">
        <f t="shared" si="41"/>
        <v>1.2422199506118559E-2</v>
      </c>
      <c r="AC92" s="58">
        <f t="shared" si="45"/>
        <v>0.11497162311736353</v>
      </c>
      <c r="AE92" s="58">
        <f>'Female Inactive'!AE92*'Bowel Cancer Epi'!$CT135</f>
        <v>2.9381501926505748E-3</v>
      </c>
      <c r="AF92" s="58">
        <f>'Female Inactive'!AF92*'Bowel Cancer Epi'!$CT135</f>
        <v>2.8368346687660728E-3</v>
      </c>
      <c r="AG92" s="58">
        <f t="shared" si="50"/>
        <v>2.9338380536444442E-3</v>
      </c>
      <c r="AH92" s="58">
        <f t="shared" si="50"/>
        <v>2.8328146555665068E-3</v>
      </c>
      <c r="AI92" s="58">
        <f t="shared" si="46"/>
        <v>6.9877357364901051E-3</v>
      </c>
      <c r="AK92" s="58">
        <f>'Female Inactive'!AK92*'Breast Cancer Epi'!$BH133</f>
        <v>3.6356378052929705E-3</v>
      </c>
      <c r="AL92" s="58">
        <f>'Female Inactive'!AL92*'Breast Cancer Epi'!$BH133</f>
        <v>4.544547256616213E-3</v>
      </c>
      <c r="AM92" s="58">
        <f t="shared" si="51"/>
        <v>3.6290368761195957E-3</v>
      </c>
      <c r="AN92" s="58">
        <f t="shared" si="51"/>
        <v>4.5342364269966851E-3</v>
      </c>
      <c r="AO92" s="58">
        <f t="shared" si="47"/>
        <v>3.7683303453141748E-2</v>
      </c>
      <c r="AQ92" s="58">
        <f>'Female Inactive'!AQ92*'Uterine Cancer Epi'!$AZ115</f>
        <v>5.0737455116504849E-4</v>
      </c>
      <c r="AR92" s="58">
        <f>'Female Inactive'!AR92*'Uterine Cancer Epi'!$AZ115</f>
        <v>5.0737455116504849E-4</v>
      </c>
      <c r="AS92" s="58">
        <f t="shared" si="52"/>
        <v>5.07245858463512E-4</v>
      </c>
      <c r="AT92" s="58">
        <f t="shared" si="52"/>
        <v>5.07245858463512E-4</v>
      </c>
      <c r="AU92" s="58">
        <f t="shared" si="48"/>
        <v>1.7173826581121602E-2</v>
      </c>
      <c r="AW92" s="58">
        <f>'Female Inactive'!AW92*'Diabetes Epi'!$CA145</f>
        <v>5.2361144807641308E-3</v>
      </c>
      <c r="AX92" s="58">
        <f>'Female Inactive'!AX92*'Diabetes Epi'!$CA145</f>
        <v>0</v>
      </c>
      <c r="AY92" s="58">
        <f t="shared" si="53"/>
        <v>5.2224299283821773E-3</v>
      </c>
      <c r="AZ92" s="58">
        <f t="shared" si="53"/>
        <v>0</v>
      </c>
      <c r="BA92" s="58">
        <f t="shared" si="49"/>
        <v>0.35475523265512088</v>
      </c>
    </row>
    <row r="93" spans="1:53">
      <c r="A93" s="58">
        <v>95</v>
      </c>
      <c r="B93" s="58">
        <f>'ACM Rates'!T106-(SUM(C93:H93))</f>
        <v>0.18879041584267603</v>
      </c>
      <c r="C93" s="58">
        <f t="shared" si="31"/>
        <v>6.1921694525757069E-4</v>
      </c>
      <c r="D93" s="58">
        <f t="shared" si="32"/>
        <v>1.26E-2</v>
      </c>
      <c r="E93" s="58">
        <f t="shared" si="33"/>
        <v>0</v>
      </c>
      <c r="F93" s="58">
        <f t="shared" si="34"/>
        <v>3.0390216356790023E-3</v>
      </c>
      <c r="G93" s="58">
        <f t="shared" si="35"/>
        <v>4.5440547121268406E-3</v>
      </c>
      <c r="H93" s="58">
        <f t="shared" si="36"/>
        <v>5.0729086426052543E-4</v>
      </c>
      <c r="I93" s="58">
        <f t="shared" si="29"/>
        <v>0.20504865442361261</v>
      </c>
      <c r="J93" s="58">
        <f t="shared" si="30"/>
        <v>0.17203998418607047</v>
      </c>
      <c r="K93" s="58">
        <f t="shared" si="42"/>
        <v>1678.6604796366184</v>
      </c>
      <c r="L93" s="58">
        <f t="shared" si="43"/>
        <v>288.79672237046532</v>
      </c>
      <c r="M93" s="58">
        <f t="shared" si="37"/>
        <v>1534.262118451386</v>
      </c>
      <c r="N93" s="58">
        <f t="shared" si="38"/>
        <v>4240.4467353156233</v>
      </c>
      <c r="O93" s="58">
        <f t="shared" si="39"/>
        <v>2.5260895736543207</v>
      </c>
      <c r="Q93" s="58">
        <f>'Quintile Functions'!$EF101</f>
        <v>150.77936555274528</v>
      </c>
      <c r="S93" s="58">
        <f>'Female Inactive'!S93*'MI Epi'!DH111</f>
        <v>2.8896790778686634E-3</v>
      </c>
      <c r="T93" s="58">
        <f>'Female Inactive'!T93*'MI Epi'!DH111</f>
        <v>6.1921694525757069E-4</v>
      </c>
      <c r="U93" s="58">
        <f t="shared" si="40"/>
        <v>2.8855079739666945E-3</v>
      </c>
      <c r="V93" s="58">
        <f t="shared" si="40"/>
        <v>6.1902527000978758E-4</v>
      </c>
      <c r="W93" s="58">
        <f t="shared" si="44"/>
        <v>0.11361328705878997</v>
      </c>
      <c r="Y93" s="58">
        <f>'Female Inactive'!Y93*'Stroke Epi'!$CW119</f>
        <v>1.66E-2</v>
      </c>
      <c r="Z93" s="58">
        <f>'Female Inactive'!Z93*'Stroke Epi'!$CW119</f>
        <v>1.26E-2</v>
      </c>
      <c r="AA93" s="58">
        <f t="shared" si="41"/>
        <v>1.6462979229253771E-2</v>
      </c>
      <c r="AB93" s="58">
        <f t="shared" si="41"/>
        <v>1.2520952348443526E-2</v>
      </c>
      <c r="AC93" s="58">
        <f t="shared" si="45"/>
        <v>0.11841651188770821</v>
      </c>
      <c r="AE93" s="58">
        <f>'Female Inactive'!AE93*'Bowel Cancer Epi'!$CT136</f>
        <v>3.0390216356790023E-3</v>
      </c>
      <c r="AF93" s="58">
        <f>'Female Inactive'!AF93*'Bowel Cancer Epi'!$CT136</f>
        <v>3.0390216356790023E-3</v>
      </c>
      <c r="AG93" s="58">
        <f t="shared" si="50"/>
        <v>3.034408483767348E-3</v>
      </c>
      <c r="AH93" s="58">
        <f t="shared" si="50"/>
        <v>3.034408483767348E-3</v>
      </c>
      <c r="AI93" s="58">
        <f t="shared" si="46"/>
        <v>7.0883381978860995E-3</v>
      </c>
      <c r="AK93" s="58">
        <f>'Female Inactive'!AK93*'Breast Cancer Epi'!$BH134</f>
        <v>4.2411177313183852E-3</v>
      </c>
      <c r="AL93" s="58">
        <f>'Female Inactive'!AL93*'Breast Cancer Epi'!$BH134</f>
        <v>4.5440547121268406E-3</v>
      </c>
      <c r="AM93" s="58">
        <f t="shared" si="51"/>
        <v>4.2321368922640934E-3</v>
      </c>
      <c r="AN93" s="58">
        <f t="shared" si="51"/>
        <v>4.5337461156996772E-3</v>
      </c>
      <c r="AO93" s="58">
        <f t="shared" si="47"/>
        <v>3.6808247099230425E-2</v>
      </c>
      <c r="AQ93" s="58">
        <f>'Female Inactive'!AQ93*'Uterine Cancer Epi'!$AZ116</f>
        <v>5.0729086426052543E-4</v>
      </c>
      <c r="AR93" s="58">
        <f>'Female Inactive'!AR93*'Uterine Cancer Epi'!$AZ116</f>
        <v>5.0729086426052543E-4</v>
      </c>
      <c r="AS93" s="58">
        <f t="shared" si="52"/>
        <v>5.0716221400537442E-4</v>
      </c>
      <c r="AT93" s="58">
        <f t="shared" si="52"/>
        <v>5.0716221400537442E-4</v>
      </c>
      <c r="AU93" s="58">
        <f t="shared" si="48"/>
        <v>1.7173826581121602E-2</v>
      </c>
      <c r="AW93" s="58">
        <f>'Female Inactive'!AW93*'Diabetes Epi'!$CA146</f>
        <v>4.2703809500743567E-3</v>
      </c>
      <c r="AX93" s="58">
        <f>'Female Inactive'!AX93*'Diabetes Epi'!$CA146</f>
        <v>0</v>
      </c>
      <c r="AY93" s="58">
        <f t="shared" si="53"/>
        <v>4.2612758387206018E-3</v>
      </c>
      <c r="AZ93" s="58">
        <f t="shared" si="53"/>
        <v>0</v>
      </c>
      <c r="BA93" s="58">
        <f t="shared" si="49"/>
        <v>0.35812497823923478</v>
      </c>
    </row>
    <row r="94" spans="1:53">
      <c r="A94" s="58">
        <v>96</v>
      </c>
      <c r="B94" s="58">
        <f>'ACM Rates'!T107-(SUM(C94:H94))</f>
        <v>0.1887916653740489</v>
      </c>
      <c r="C94" s="58">
        <f t="shared" si="31"/>
        <v>6.1897834368129876E-4</v>
      </c>
      <c r="D94" s="58">
        <f t="shared" si="32"/>
        <v>1.2600000000000002E-2</v>
      </c>
      <c r="E94" s="58">
        <f t="shared" si="33"/>
        <v>0</v>
      </c>
      <c r="F94" s="58">
        <f t="shared" si="34"/>
        <v>3.0385817208089514E-3</v>
      </c>
      <c r="G94" s="58">
        <f t="shared" si="35"/>
        <v>4.5435665819022362E-3</v>
      </c>
      <c r="H94" s="58">
        <f t="shared" si="36"/>
        <v>5.072079795585987E-4</v>
      </c>
      <c r="I94" s="58">
        <f t="shared" si="29"/>
        <v>0.20504922543853915</v>
      </c>
      <c r="J94" s="58">
        <f t="shared" si="30"/>
        <v>0.17204101874743938</v>
      </c>
      <c r="K94" s="58">
        <f t="shared" si="42"/>
        <v>1389.8637572661532</v>
      </c>
      <c r="L94" s="58">
        <f t="shared" si="43"/>
        <v>239.11357672021279</v>
      </c>
      <c r="M94" s="58">
        <f t="shared" si="37"/>
        <v>1270.3069689060469</v>
      </c>
      <c r="N94" s="58">
        <f t="shared" si="38"/>
        <v>2970.1397664095766</v>
      </c>
      <c r="O94" s="58">
        <f t="shared" si="39"/>
        <v>2.1370006598717337</v>
      </c>
      <c r="Q94" s="58">
        <f>'Quintile Functions'!$EF102</f>
        <v>144.94731341756264</v>
      </c>
      <c r="S94" s="58">
        <f>'Female Inactive'!S94*'MI Epi'!DH112</f>
        <v>2.8885656038460613E-3</v>
      </c>
      <c r="T94" s="58">
        <f>'Female Inactive'!T94*'MI Epi'!DH112</f>
        <v>6.1897834368129876E-4</v>
      </c>
      <c r="U94" s="58">
        <f t="shared" si="40"/>
        <v>2.8843977122641196E-3</v>
      </c>
      <c r="V94" s="58">
        <f t="shared" si="40"/>
        <v>6.1878681610549879E-4</v>
      </c>
      <c r="W94" s="58">
        <f t="shared" si="44"/>
        <v>0.11562351159247318</v>
      </c>
      <c r="Y94" s="58">
        <f>'Female Inactive'!Y94*'Stroke Epi'!$CW120</f>
        <v>1.66E-2</v>
      </c>
      <c r="Z94" s="58">
        <f>'Female Inactive'!Z94*'Stroke Epi'!$CW120</f>
        <v>1.2600000000000002E-2</v>
      </c>
      <c r="AA94" s="58">
        <f t="shared" si="41"/>
        <v>1.6462979229253771E-2</v>
      </c>
      <c r="AB94" s="58">
        <f t="shared" si="41"/>
        <v>1.2520952348443526E-2</v>
      </c>
      <c r="AC94" s="58">
        <f t="shared" si="45"/>
        <v>0.12193580256641373</v>
      </c>
      <c r="AE94" s="58">
        <f>'Female Inactive'!AE94*'Bowel Cancer Epi'!$CT137</f>
        <v>3.0385817208089514E-3</v>
      </c>
      <c r="AF94" s="58">
        <f>'Female Inactive'!AF94*'Bowel Cancer Epi'!$CT137</f>
        <v>3.0385817208089514E-3</v>
      </c>
      <c r="AG94" s="58">
        <f t="shared" si="50"/>
        <v>3.0339699036822099E-3</v>
      </c>
      <c r="AH94" s="58">
        <f t="shared" si="50"/>
        <v>3.0339699036822099E-3</v>
      </c>
      <c r="AI94" s="58">
        <f t="shared" si="46"/>
        <v>7.0883381978860986E-3</v>
      </c>
      <c r="AK94" s="58">
        <f>'Female Inactive'!AK94*'Breast Cancer Epi'!$BH135</f>
        <v>4.2406621431087541E-3</v>
      </c>
      <c r="AL94" s="58">
        <f>'Female Inactive'!AL94*'Breast Cancer Epi'!$BH135</f>
        <v>4.5435665819022362E-3</v>
      </c>
      <c r="AM94" s="58">
        <f t="shared" si="51"/>
        <v>4.2316832320627995E-3</v>
      </c>
      <c r="AN94" s="58">
        <f t="shared" si="51"/>
        <v>4.5332601984150456E-3</v>
      </c>
      <c r="AO94" s="58">
        <f t="shared" si="47"/>
        <v>3.6516416496758061E-2</v>
      </c>
      <c r="AQ94" s="58">
        <f>'Female Inactive'!AQ94*'Uterine Cancer Epi'!$AZ117</f>
        <v>5.072079795585987E-4</v>
      </c>
      <c r="AR94" s="58">
        <f>'Female Inactive'!AR94*'Uterine Cancer Epi'!$AZ117</f>
        <v>5.072079795585987E-4</v>
      </c>
      <c r="AS94" s="58">
        <f t="shared" si="52"/>
        <v>5.0707937133598335E-4</v>
      </c>
      <c r="AT94" s="58">
        <f t="shared" si="52"/>
        <v>5.0707937133598335E-4</v>
      </c>
      <c r="AU94" s="58">
        <f t="shared" si="48"/>
        <v>1.7173826581121602E-2</v>
      </c>
      <c r="AW94" s="58">
        <f>'Female Inactive'!AW94*'Diabetes Epi'!$CA147</f>
        <v>4.2664480845464123E-3</v>
      </c>
      <c r="AX94" s="58">
        <f>'Female Inactive'!AX94*'Diabetes Epi'!$CA147</f>
        <v>0</v>
      </c>
      <c r="AY94" s="58">
        <f t="shared" si="53"/>
        <v>4.257359724516796E-3</v>
      </c>
      <c r="AZ94" s="58">
        <f t="shared" si="53"/>
        <v>0</v>
      </c>
      <c r="BA94" s="58">
        <f t="shared" si="49"/>
        <v>0.36086018476094217</v>
      </c>
    </row>
    <row r="95" spans="1:53">
      <c r="A95" s="58">
        <v>97</v>
      </c>
      <c r="B95" s="58">
        <f>'ACM Rates'!T108-(SUM(C95:H95))</f>
        <v>0.188792898797595</v>
      </c>
      <c r="C95" s="58">
        <f t="shared" si="31"/>
        <v>6.1874326885612014E-4</v>
      </c>
      <c r="D95" s="58">
        <f t="shared" si="32"/>
        <v>1.26E-2</v>
      </c>
      <c r="E95" s="58">
        <f t="shared" si="33"/>
        <v>0</v>
      </c>
      <c r="F95" s="58">
        <f t="shared" si="34"/>
        <v>3.0381473521193603E-3</v>
      </c>
      <c r="G95" s="58">
        <f t="shared" si="35"/>
        <v>4.5430844267281487E-3</v>
      </c>
      <c r="H95" s="58">
        <f t="shared" si="36"/>
        <v>5.0712615470134093E-4</v>
      </c>
      <c r="I95" s="58">
        <f t="shared" si="29"/>
        <v>0.20504978941857049</v>
      </c>
      <c r="J95" s="58">
        <f t="shared" si="30"/>
        <v>0.17204203997091216</v>
      </c>
      <c r="K95" s="58">
        <f t="shared" si="42"/>
        <v>1150.7501805459406</v>
      </c>
      <c r="L95" s="58">
        <f t="shared" si="43"/>
        <v>197.97740855801911</v>
      </c>
      <c r="M95" s="58">
        <f t="shared" si="37"/>
        <v>1051.7614762669309</v>
      </c>
      <c r="N95" s="58">
        <f t="shared" si="38"/>
        <v>1918.3782901426459</v>
      </c>
      <c r="O95" s="58">
        <f t="shared" si="39"/>
        <v>1.6670675552121366</v>
      </c>
      <c r="Q95" s="58">
        <f>'Quintile Functions'!$EF103</f>
        <v>139.34084143376742</v>
      </c>
      <c r="S95" s="58">
        <f>'Female Inactive'!S95*'MI Epi'!DH113</f>
        <v>2.8874685879952278E-3</v>
      </c>
      <c r="T95" s="58">
        <f>'Female Inactive'!T95*'MI Epi'!DH113</f>
        <v>6.1874326885612014E-4</v>
      </c>
      <c r="U95" s="58">
        <f t="shared" si="40"/>
        <v>2.8833038600433181E-3</v>
      </c>
      <c r="V95" s="58">
        <f t="shared" si="40"/>
        <v>6.1855188671389172E-4</v>
      </c>
      <c r="W95" s="58">
        <f t="shared" si="44"/>
        <v>0.11762840520264944</v>
      </c>
      <c r="Y95" s="58">
        <f>'Female Inactive'!Y95*'Stroke Epi'!$CW121</f>
        <v>1.66E-2</v>
      </c>
      <c r="Z95" s="58">
        <f>'Female Inactive'!Z95*'Stroke Epi'!$CW121</f>
        <v>1.26E-2</v>
      </c>
      <c r="AA95" s="58">
        <f t="shared" si="41"/>
        <v>1.6462979229253771E-2</v>
      </c>
      <c r="AB95" s="58">
        <f t="shared" si="41"/>
        <v>1.2520952348443526E-2</v>
      </c>
      <c r="AC95" s="58">
        <f t="shared" si="45"/>
        <v>0.12544104419922825</v>
      </c>
      <c r="AE95" s="58">
        <f>'Female Inactive'!AE95*'Bowel Cancer Epi'!$CT138</f>
        <v>3.0381473521193603E-3</v>
      </c>
      <c r="AF95" s="58">
        <f>'Female Inactive'!AF95*'Bowel Cancer Epi'!$CT138</f>
        <v>3.0381473521193603E-3</v>
      </c>
      <c r="AG95" s="58">
        <f t="shared" si="50"/>
        <v>3.0335368527600881E-3</v>
      </c>
      <c r="AH95" s="58">
        <f t="shared" si="50"/>
        <v>3.0335368527600881E-3</v>
      </c>
      <c r="AI95" s="58">
        <f t="shared" si="46"/>
        <v>7.0883381978860977E-3</v>
      </c>
      <c r="AK95" s="58">
        <f>'Female Inactive'!AK95*'Breast Cancer Epi'!$BH136</f>
        <v>4.2402121316129386E-3</v>
      </c>
      <c r="AL95" s="58">
        <f>'Female Inactive'!AL95*'Breast Cancer Epi'!$BH136</f>
        <v>4.5430844267281487E-3</v>
      </c>
      <c r="AM95" s="58">
        <f t="shared" si="51"/>
        <v>4.2312351247723035E-3</v>
      </c>
      <c r="AN95" s="58">
        <f t="shared" si="51"/>
        <v>4.532780228860056E-3</v>
      </c>
      <c r="AO95" s="58">
        <f t="shared" si="47"/>
        <v>3.6224528837808238E-2</v>
      </c>
      <c r="AQ95" s="58">
        <f>'Female Inactive'!AQ95*'Uterine Cancer Epi'!$AZ118</f>
        <v>5.0712615470134093E-4</v>
      </c>
      <c r="AR95" s="58">
        <f>'Female Inactive'!AR95*'Uterine Cancer Epi'!$AZ118</f>
        <v>5.0712615470134093E-4</v>
      </c>
      <c r="AS95" s="58">
        <f t="shared" si="52"/>
        <v>5.0699758796701744E-4</v>
      </c>
      <c r="AT95" s="58">
        <f t="shared" si="52"/>
        <v>5.0699758796701744E-4</v>
      </c>
      <c r="AU95" s="58">
        <f t="shared" si="48"/>
        <v>1.7173826581121602E-2</v>
      </c>
      <c r="AW95" s="58">
        <f>'Female Inactive'!AW95*'Diabetes Epi'!$CA148</f>
        <v>4.2625893841477646E-3</v>
      </c>
      <c r="AX95" s="58">
        <f>'Female Inactive'!AX95*'Diabetes Epi'!$CA148</f>
        <v>0</v>
      </c>
      <c r="AY95" s="58">
        <f t="shared" si="53"/>
        <v>4.25351744458069E-3</v>
      </c>
      <c r="AZ95" s="58">
        <f t="shared" si="53"/>
        <v>0</v>
      </c>
      <c r="BA95" s="58">
        <f t="shared" si="49"/>
        <v>0.36358123286867605</v>
      </c>
    </row>
    <row r="96" spans="1:53">
      <c r="A96" s="58">
        <v>98</v>
      </c>
      <c r="B96" s="58">
        <f>'ACM Rates'!T109-(SUM(C96:H96))</f>
        <v>0.18879411636140497</v>
      </c>
      <c r="C96" s="58">
        <f t="shared" si="31"/>
        <v>6.1851165568666206E-4</v>
      </c>
      <c r="D96" s="58">
        <f t="shared" si="32"/>
        <v>1.26E-2</v>
      </c>
      <c r="E96" s="58">
        <f t="shared" si="33"/>
        <v>0</v>
      </c>
      <c r="F96" s="58">
        <f t="shared" si="34"/>
        <v>3.0377184474349251E-3</v>
      </c>
      <c r="G96" s="58">
        <f t="shared" si="35"/>
        <v>4.5426081618111097E-3</v>
      </c>
      <c r="H96" s="58">
        <f t="shared" si="36"/>
        <v>5.0704537366231877E-4</v>
      </c>
      <c r="I96" s="58">
        <f t="shared" si="29"/>
        <v>0.20505034646452655</v>
      </c>
      <c r="J96" s="58">
        <f t="shared" si="30"/>
        <v>0.17204304806194681</v>
      </c>
      <c r="K96" s="58">
        <f t="shared" si="42"/>
        <v>952.77277198792149</v>
      </c>
      <c r="L96" s="58">
        <f t="shared" si="43"/>
        <v>163.91793180323228</v>
      </c>
      <c r="M96" s="58">
        <f t="shared" si="37"/>
        <v>870.81380608630536</v>
      </c>
      <c r="N96" s="58">
        <f t="shared" si="38"/>
        <v>1047.5644840563405</v>
      </c>
      <c r="O96" s="58">
        <f t="shared" si="39"/>
        <v>1.0994903662818154</v>
      </c>
      <c r="Q96" s="58">
        <f>'Quintile Functions'!$EF104</f>
        <v>133.95122430132452</v>
      </c>
      <c r="S96" s="58">
        <f>'Female Inactive'!S96*'MI Epi'!DH114</f>
        <v>2.8863877265377568E-3</v>
      </c>
      <c r="T96" s="58">
        <f>'Female Inactive'!T96*'MI Epi'!DH114</f>
        <v>6.1851165568666206E-4</v>
      </c>
      <c r="U96" s="58">
        <f t="shared" si="40"/>
        <v>2.8822261144554329E-3</v>
      </c>
      <c r="V96" s="58">
        <f t="shared" si="40"/>
        <v>6.1832041678244742E-4</v>
      </c>
      <c r="W96" s="58">
        <f t="shared" si="44"/>
        <v>0.11962799486313372</v>
      </c>
      <c r="Y96" s="58">
        <f>'Female Inactive'!Y96*'Stroke Epi'!$CW122</f>
        <v>1.66E-2</v>
      </c>
      <c r="Z96" s="58">
        <f>'Female Inactive'!Z96*'Stroke Epi'!$CW122</f>
        <v>1.26E-2</v>
      </c>
      <c r="AA96" s="58">
        <f t="shared" si="41"/>
        <v>1.6462979229253771E-2</v>
      </c>
      <c r="AB96" s="58">
        <f t="shared" si="41"/>
        <v>1.2520952348443526E-2</v>
      </c>
      <c r="AC96" s="58">
        <f t="shared" si="45"/>
        <v>0.1289322928700927</v>
      </c>
      <c r="AE96" s="58">
        <f>'Female Inactive'!AE96*'Bowel Cancer Epi'!$CT139</f>
        <v>3.0377184474349251E-3</v>
      </c>
      <c r="AF96" s="58">
        <f>'Female Inactive'!AF96*'Bowel Cancer Epi'!$CT139</f>
        <v>3.0377184474349251E-3</v>
      </c>
      <c r="AG96" s="58">
        <f t="shared" si="50"/>
        <v>3.0331092490821776E-3</v>
      </c>
      <c r="AH96" s="58">
        <f t="shared" si="50"/>
        <v>3.0331092490821776E-3</v>
      </c>
      <c r="AI96" s="58">
        <f t="shared" si="46"/>
        <v>7.0883381978860977E-3</v>
      </c>
      <c r="AK96" s="58">
        <f>'Female Inactive'!AK96*'Breast Cancer Epi'!$BH137</f>
        <v>4.2397676176903687E-3</v>
      </c>
      <c r="AL96" s="58">
        <f>'Female Inactive'!AL96*'Breast Cancer Epi'!$BH137</f>
        <v>4.5426081618111097E-3</v>
      </c>
      <c r="AM96" s="58">
        <f t="shared" si="51"/>
        <v>4.230792491594193E-3</v>
      </c>
      <c r="AN96" s="58">
        <f t="shared" si="51"/>
        <v>4.5323061226343331E-3</v>
      </c>
      <c r="AO96" s="58">
        <f t="shared" si="47"/>
        <v>3.5932583740072487E-2</v>
      </c>
      <c r="AQ96" s="58">
        <f>'Female Inactive'!AQ96*'Uterine Cancer Epi'!$AZ119</f>
        <v>5.0704537366231877E-4</v>
      </c>
      <c r="AR96" s="58">
        <f>'Female Inactive'!AR96*'Uterine Cancer Epi'!$AZ119</f>
        <v>5.0704537366231877E-4</v>
      </c>
      <c r="AS96" s="58">
        <f t="shared" si="52"/>
        <v>5.0691684788051194E-4</v>
      </c>
      <c r="AT96" s="58">
        <f t="shared" si="52"/>
        <v>5.0691684788051194E-4</v>
      </c>
      <c r="AU96" s="58">
        <f t="shared" si="48"/>
        <v>1.7173826581121602E-2</v>
      </c>
      <c r="AW96" s="58">
        <f>'Female Inactive'!AW96*'Diabetes Epi'!$CA149</f>
        <v>4.258802989895713E-3</v>
      </c>
      <c r="AX96" s="58">
        <f>'Female Inactive'!AX96*'Diabetes Epi'!$CA149</f>
        <v>0</v>
      </c>
      <c r="AY96" s="58">
        <f t="shared" si="53"/>
        <v>4.2497471486847571E-3</v>
      </c>
      <c r="AZ96" s="58">
        <f t="shared" si="53"/>
        <v>0</v>
      </c>
      <c r="BA96" s="58">
        <f t="shared" si="49"/>
        <v>0.3662882511967277</v>
      </c>
    </row>
    <row r="97" spans="1:53">
      <c r="A97" s="58">
        <v>99</v>
      </c>
      <c r="B97" s="58">
        <f>'ACM Rates'!T110-(SUM(C97:H97))</f>
        <v>0.18879531830885382</v>
      </c>
      <c r="C97" s="58">
        <f t="shared" si="31"/>
        <v>6.1828344058450341E-4</v>
      </c>
      <c r="D97" s="58">
        <f t="shared" si="32"/>
        <v>1.26E-2</v>
      </c>
      <c r="E97" s="58">
        <f t="shared" si="33"/>
        <v>0</v>
      </c>
      <c r="F97" s="58">
        <f t="shared" si="34"/>
        <v>3.0372949260529841E-3</v>
      </c>
      <c r="G97" s="58">
        <f t="shared" si="35"/>
        <v>4.5421377037992141E-3</v>
      </c>
      <c r="H97" s="58">
        <f t="shared" si="36"/>
        <v>5.0696562070944961E-4</v>
      </c>
      <c r="I97" s="58">
        <f t="shared" si="29"/>
        <v>0.20505089667549131</v>
      </c>
      <c r="J97" s="58">
        <f t="shared" si="30"/>
        <v>0.17204404322209488</v>
      </c>
      <c r="K97" s="58">
        <f t="shared" si="42"/>
        <v>788.85484018468924</v>
      </c>
      <c r="L97" s="58">
        <f t="shared" si="43"/>
        <v>135.71777622069342</v>
      </c>
      <c r="M97" s="58">
        <f t="shared" si="37"/>
        <v>720.99595207434254</v>
      </c>
      <c r="N97" s="58">
        <f t="shared" si="38"/>
        <v>326.56853198199792</v>
      </c>
      <c r="O97" s="58">
        <f t="shared" si="39"/>
        <v>0.41397797838895256</v>
      </c>
      <c r="Q97" s="58">
        <f>'Quintile Functions'!$EF105</f>
        <v>128.77007420938048</v>
      </c>
      <c r="S97" s="58">
        <f>'Female Inactive'!S97*'MI Epi'!DH115</f>
        <v>2.8853227227276829E-3</v>
      </c>
      <c r="T97" s="58">
        <f>'Female Inactive'!T97*'MI Epi'!DH115</f>
        <v>6.1828344058450341E-4</v>
      </c>
      <c r="U97" s="58">
        <f t="shared" si="40"/>
        <v>2.881164179661666E-3</v>
      </c>
      <c r="V97" s="58">
        <f t="shared" si="40"/>
        <v>6.1809234276433145E-4</v>
      </c>
      <c r="W97" s="58">
        <f t="shared" si="44"/>
        <v>0.12162230718566132</v>
      </c>
      <c r="Y97" s="58">
        <f>'Female Inactive'!Y97*'Stroke Epi'!$CW123</f>
        <v>1.66E-2</v>
      </c>
      <c r="Z97" s="58">
        <f>'Female Inactive'!Z97*'Stroke Epi'!$CW123</f>
        <v>1.26E-2</v>
      </c>
      <c r="AA97" s="58">
        <f t="shared" si="41"/>
        <v>1.6462979229253771E-2</v>
      </c>
      <c r="AB97" s="58">
        <f t="shared" si="41"/>
        <v>1.2520952348443526E-2</v>
      </c>
      <c r="AC97" s="58">
        <f t="shared" si="45"/>
        <v>0.13240960443906027</v>
      </c>
      <c r="AE97" s="58">
        <f>'Female Inactive'!AE97*'Bowel Cancer Epi'!$CT140</f>
        <v>3.0372949260529841E-3</v>
      </c>
      <c r="AF97" s="58">
        <f>'Female Inactive'!AF97*'Bowel Cancer Epi'!$CT140</f>
        <v>3.0372949260529841E-3</v>
      </c>
      <c r="AG97" s="58">
        <f t="shared" si="50"/>
        <v>3.0326870121973881E-3</v>
      </c>
      <c r="AH97" s="58">
        <f t="shared" si="50"/>
        <v>3.0326870121973881E-3</v>
      </c>
      <c r="AI97" s="58">
        <f t="shared" si="46"/>
        <v>7.0883381978860977E-3</v>
      </c>
      <c r="AK97" s="58">
        <f>'Female Inactive'!AK97*'Breast Cancer Epi'!$BH138</f>
        <v>4.2393285235459328E-3</v>
      </c>
      <c r="AL97" s="58">
        <f>'Female Inactive'!AL97*'Breast Cancer Epi'!$BH138</f>
        <v>4.5421377037992141E-3</v>
      </c>
      <c r="AM97" s="58">
        <f t="shared" si="51"/>
        <v>4.2303552550699841E-3</v>
      </c>
      <c r="AN97" s="58">
        <f t="shared" si="51"/>
        <v>4.5318377967720203E-3</v>
      </c>
      <c r="AO97" s="58">
        <f t="shared" si="47"/>
        <v>3.5640580826234253E-2</v>
      </c>
      <c r="AQ97" s="58">
        <f>'Female Inactive'!AQ97*'Uterine Cancer Epi'!$AZ120</f>
        <v>5.0696562070944961E-4</v>
      </c>
      <c r="AR97" s="58">
        <f>'Female Inactive'!AR97*'Uterine Cancer Epi'!$AZ120</f>
        <v>5.0696562070944961E-4</v>
      </c>
      <c r="AS97" s="58">
        <f t="shared" si="52"/>
        <v>5.0683713535260022E-4</v>
      </c>
      <c r="AT97" s="58">
        <f t="shared" si="52"/>
        <v>5.0683713535260022E-4</v>
      </c>
      <c r="AU97" s="58">
        <f t="shared" si="48"/>
        <v>1.7173826581121602E-2</v>
      </c>
      <c r="AW97" s="58">
        <f>'Female Inactive'!AW97*'Diabetes Epi'!$CA150</f>
        <v>4.2550871028423582E-3</v>
      </c>
      <c r="AX97" s="58">
        <f>'Female Inactive'!AX97*'Diabetes Epi'!$CA150</f>
        <v>0</v>
      </c>
      <c r="AY97" s="58">
        <f t="shared" si="53"/>
        <v>4.2460470463372424E-3</v>
      </c>
      <c r="AZ97" s="58">
        <f t="shared" si="53"/>
        <v>0</v>
      </c>
      <c r="BA97" s="58">
        <f t="shared" si="49"/>
        <v>0.36898136589429242</v>
      </c>
    </row>
    <row r="98" spans="1:53">
      <c r="A98" s="58">
        <v>100</v>
      </c>
      <c r="B98" s="58">
        <f>'ACM Rates'!T111-(SUM(C98:H98))</f>
        <v>0.97859743094472806</v>
      </c>
      <c r="C98" s="58">
        <f t="shared" si="31"/>
        <v>6.1805856142562495E-4</v>
      </c>
      <c r="D98" s="58">
        <f t="shared" si="32"/>
        <v>1.2800000000000001E-2</v>
      </c>
      <c r="E98" s="58">
        <f t="shared" si="33"/>
        <v>0</v>
      </c>
      <c r="F98" s="58">
        <f t="shared" si="34"/>
        <v>3.0368767087117637E-3</v>
      </c>
      <c r="G98" s="58">
        <f t="shared" si="35"/>
        <v>4.4407469047360081E-3</v>
      </c>
      <c r="H98" s="58">
        <f t="shared" si="36"/>
        <v>5.0688688039848676E-4</v>
      </c>
      <c r="I98" s="58">
        <f t="shared" si="29"/>
        <v>0.99505236621486548</v>
      </c>
      <c r="J98" s="58">
        <f t="shared" si="30"/>
        <v>0.62416213208661353</v>
      </c>
      <c r="K98" s="58">
        <f t="shared" si="42"/>
        <v>653.13706396399584</v>
      </c>
      <c r="L98" s="58">
        <f t="shared" si="43"/>
        <v>407.6634223885585</v>
      </c>
      <c r="M98" s="109">
        <f t="shared" si="37"/>
        <v>326.56853198199792</v>
      </c>
      <c r="N98" s="58">
        <f t="shared" si="38"/>
        <v>0</v>
      </c>
      <c r="O98" s="58">
        <f t="shared" si="39"/>
        <v>0</v>
      </c>
      <c r="Q98" s="58">
        <f>'Quintile Functions'!$EF106</f>
        <v>123.78932778239188</v>
      </c>
      <c r="S98" s="58">
        <f>'Female Inactive'!S98*'MI Epi'!DH116</f>
        <v>2.9872830468905204E-3</v>
      </c>
      <c r="T98" s="58">
        <f>'Female Inactive'!T98*'MI Epi'!DH116</f>
        <v>6.1805856142562495E-4</v>
      </c>
      <c r="U98" s="58">
        <f t="shared" si="40"/>
        <v>2.9828255565892414E-3</v>
      </c>
      <c r="V98" s="58">
        <f t="shared" si="40"/>
        <v>6.1786760257620532E-4</v>
      </c>
      <c r="W98" s="58">
        <f t="shared" si="44"/>
        <v>0.12361136842795145</v>
      </c>
      <c r="Y98" s="58">
        <f>'Female Inactive'!Y98*'Stroke Epi'!$CW124</f>
        <v>1.66E-2</v>
      </c>
      <c r="Z98" s="58">
        <f>'Female Inactive'!Z98*'Stroke Epi'!$CW124</f>
        <v>1.2800000000000001E-2</v>
      </c>
      <c r="AA98" s="58">
        <f t="shared" si="41"/>
        <v>1.6462979229253771E-2</v>
      </c>
      <c r="AB98" s="58">
        <f t="shared" si="41"/>
        <v>1.2718428409709492E-2</v>
      </c>
      <c r="AC98" s="58">
        <f t="shared" si="45"/>
        <v>0.13587303454319027</v>
      </c>
      <c r="AE98" s="58">
        <f>'Female Inactive'!AE98*'Bowel Cancer Epi'!$CT141</f>
        <v>3.0368767087117637E-3</v>
      </c>
      <c r="AF98" s="58">
        <f>'Female Inactive'!AF98*'Bowel Cancer Epi'!$CT141</f>
        <v>3.0368767087117637E-3</v>
      </c>
      <c r="AG98" s="58">
        <f t="shared" si="50"/>
        <v>3.032270063091258E-3</v>
      </c>
      <c r="AH98" s="58">
        <f t="shared" si="50"/>
        <v>3.032270063091258E-3</v>
      </c>
      <c r="AI98" s="58">
        <f t="shared" si="46"/>
        <v>7.0883381978860986E-3</v>
      </c>
      <c r="AK98" s="58">
        <f>'Female Inactive'!AK98*'Breast Cancer Epi'!$BH139</f>
        <v>4.3398208387192801E-3</v>
      </c>
      <c r="AL98" s="58">
        <f>'Female Inactive'!AL98*'Breast Cancer Epi'!$BH139</f>
        <v>4.4407469047360081E-3</v>
      </c>
      <c r="AM98" s="58">
        <f t="shared" si="51"/>
        <v>4.3304174242260185E-3</v>
      </c>
      <c r="AN98" s="58">
        <f t="shared" si="51"/>
        <v>4.4309013674380671E-3</v>
      </c>
      <c r="AO98" s="58">
        <f t="shared" si="47"/>
        <v>3.534851972388485E-2</v>
      </c>
      <c r="AQ98" s="58">
        <f>'Female Inactive'!AQ98*'Uterine Cancer Epi'!$AZ121</f>
        <v>5.0688688039848676E-4</v>
      </c>
      <c r="AR98" s="58">
        <f>'Female Inactive'!AR98*'Uterine Cancer Epi'!$AZ121</f>
        <v>5.0688688039848676E-4</v>
      </c>
      <c r="AS98" s="58">
        <f t="shared" si="52"/>
        <v>5.067584349470744E-4</v>
      </c>
      <c r="AT98" s="58">
        <f t="shared" si="52"/>
        <v>5.067584349470744E-4</v>
      </c>
      <c r="AU98" s="58">
        <f t="shared" si="48"/>
        <v>1.7173826581121602E-2</v>
      </c>
      <c r="AW98" s="58">
        <f>'Female Inactive'!AW98*'Diabetes Epi'!$CA151</f>
        <v>4.2514399816884823E-3</v>
      </c>
      <c r="AX98" s="58">
        <f>'Female Inactive'!AX98*'Diabetes Epi'!$CA151</f>
        <v>0</v>
      </c>
      <c r="AY98" s="58">
        <f t="shared" si="53"/>
        <v>4.2424154044088391E-3</v>
      </c>
      <c r="AZ98" s="58">
        <f t="shared" si="53"/>
        <v>0</v>
      </c>
      <c r="BA98" s="58">
        <f t="shared" si="49"/>
        <v>0.37166070070182072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8"/>
  <sheetViews>
    <sheetView topLeftCell="T1" workbookViewId="0">
      <selection activeCell="C3" sqref="C3:H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4" width="9.140625" style="58"/>
    <col min="25" max="25" width="14.140625" style="58" bestFit="1" customWidth="1"/>
    <col min="26" max="26" width="13.7109375" style="58" bestFit="1" customWidth="1"/>
    <col min="27" max="28" width="9.140625" style="58"/>
    <col min="29" max="29" width="12.7109375" style="58" bestFit="1" customWidth="1"/>
    <col min="30" max="35" width="9.140625" style="58"/>
    <col min="37" max="41" width="9.140625" style="58"/>
    <col min="43" max="48" width="9.140625" style="58"/>
    <col min="49" max="49" width="12" style="58" bestFit="1" customWidth="1"/>
    <col min="50" max="50" width="9.140625" style="58"/>
    <col min="51" max="51" width="12" style="58" bestFit="1" customWidth="1"/>
    <col min="52" max="52" width="9.140625" style="58"/>
    <col min="53" max="53" width="12" style="58" bestFit="1" customWidth="1"/>
  </cols>
  <sheetData>
    <row r="1" spans="1:53">
      <c r="M1" s="58" t="s">
        <v>464</v>
      </c>
      <c r="Q1" s="58" t="s">
        <v>498</v>
      </c>
      <c r="S1" s="58" t="s">
        <v>446</v>
      </c>
      <c r="Y1" s="58" t="s">
        <v>447</v>
      </c>
      <c r="AE1" s="58" t="s">
        <v>449</v>
      </c>
      <c r="AK1" s="58" t="s">
        <v>465</v>
      </c>
      <c r="AQ1" s="58" t="s">
        <v>466</v>
      </c>
      <c r="AW1" s="58" t="s">
        <v>448</v>
      </c>
    </row>
    <row r="2" spans="1:53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S2" s="58" t="s">
        <v>460</v>
      </c>
      <c r="T2" s="58" t="s">
        <v>461</v>
      </c>
      <c r="U2" s="58" t="s">
        <v>462</v>
      </c>
      <c r="V2" s="58" t="s">
        <v>463</v>
      </c>
      <c r="W2" s="58" t="s">
        <v>270</v>
      </c>
      <c r="Y2" s="58" t="s">
        <v>460</v>
      </c>
      <c r="Z2" s="58" t="s">
        <v>461</v>
      </c>
      <c r="AA2" s="58" t="s">
        <v>462</v>
      </c>
      <c r="AB2" s="58" t="s">
        <v>463</v>
      </c>
      <c r="AC2" s="58" t="s">
        <v>270</v>
      </c>
      <c r="AE2" s="58" t="s">
        <v>460</v>
      </c>
      <c r="AF2" s="58" t="s">
        <v>461</v>
      </c>
      <c r="AG2" s="58" t="s">
        <v>462</v>
      </c>
      <c r="AH2" s="58" t="s">
        <v>463</v>
      </c>
      <c r="AI2" s="58" t="s">
        <v>270</v>
      </c>
      <c r="AK2" s="58" t="s">
        <v>460</v>
      </c>
      <c r="AL2" s="58" t="s">
        <v>461</v>
      </c>
      <c r="AM2" s="58" t="s">
        <v>462</v>
      </c>
      <c r="AN2" s="58" t="s">
        <v>463</v>
      </c>
      <c r="AO2" s="58" t="s">
        <v>270</v>
      </c>
      <c r="AQ2" s="58" t="s">
        <v>460</v>
      </c>
      <c r="AR2" s="58" t="s">
        <v>461</v>
      </c>
      <c r="AS2" s="58" t="s">
        <v>462</v>
      </c>
      <c r="AT2" s="58" t="s">
        <v>463</v>
      </c>
      <c r="AU2" s="58" t="s">
        <v>270</v>
      </c>
      <c r="AW2" s="58" t="s">
        <v>460</v>
      </c>
      <c r="AX2" s="58" t="s">
        <v>461</v>
      </c>
      <c r="AY2" s="58" t="s">
        <v>462</v>
      </c>
      <c r="AZ2" s="58" t="s">
        <v>463</v>
      </c>
      <c r="BA2" s="58" t="s">
        <v>270</v>
      </c>
    </row>
    <row r="3" spans="1:53">
      <c r="A3" s="58">
        <v>5</v>
      </c>
      <c r="B3" s="58">
        <f>'ACM Rates'!T16-(SUM(C3:H3))</f>
        <v>1.669587653071482E-6</v>
      </c>
      <c r="C3" s="58">
        <f>T3</f>
        <v>0</v>
      </c>
      <c r="D3" s="58">
        <f>Z3</f>
        <v>9.8330412346928523E-5</v>
      </c>
      <c r="E3" s="58">
        <f>AX3</f>
        <v>0</v>
      </c>
      <c r="F3" s="58">
        <f>AF3</f>
        <v>0</v>
      </c>
      <c r="G3" s="58">
        <f>AL3</f>
        <v>0</v>
      </c>
      <c r="H3" s="58">
        <f>AR3</f>
        <v>0</v>
      </c>
      <c r="I3" s="58">
        <f t="shared" ref="I3:I66" si="0">B3+(SUM(C3:F3))</f>
        <v>1E-4</v>
      </c>
      <c r="J3" s="58">
        <f t="shared" ref="J3:J66" si="1">1-EXP(-B3)</f>
        <v>1.6695862593563149E-6</v>
      </c>
      <c r="K3" s="58">
        <v>10000</v>
      </c>
      <c r="L3" s="58">
        <f>K3*J3</f>
        <v>1.6695862593563149E-2</v>
      </c>
      <c r="M3" s="58">
        <f>0.5*(K3+K4)</f>
        <v>9999.9916520687038</v>
      </c>
      <c r="N3" s="58">
        <f>SUM(M4:M97)</f>
        <v>794892.808470338</v>
      </c>
      <c r="O3" s="58">
        <f>N3/K3</f>
        <v>79.489280847033797</v>
      </c>
      <c r="Q3" s="58">
        <f>'Quintile Functions'!$EQ11</f>
        <v>1150.6250875000001</v>
      </c>
      <c r="S3" s="58">
        <f>'Female Inactive'!S3*'MI Epi'!DI21</f>
        <v>0</v>
      </c>
      <c r="T3" s="58">
        <f>'Female Inactive'!T3*'MI Epi'!DI22</f>
        <v>0</v>
      </c>
      <c r="U3" s="58">
        <f>1-EXP(-S3)</f>
        <v>0</v>
      </c>
      <c r="V3" s="58">
        <f>1-EXP(-T3)</f>
        <v>0</v>
      </c>
      <c r="W3" s="58">
        <v>0</v>
      </c>
      <c r="Y3" s="58">
        <f>'Female Inactive'!Y3*'Stroke Epi'!$CX29</f>
        <v>0</v>
      </c>
      <c r="Z3" s="58">
        <f>'Female Inactive'!Z3*'Stroke Epi'!$CX29</f>
        <v>9.8330412346928523E-5</v>
      </c>
      <c r="AA3" s="58">
        <f>1-EXP(-Y3)</f>
        <v>0</v>
      </c>
      <c r="AB3" s="58">
        <f>1-EXP(-Z3)</f>
        <v>9.8325578070435071E-5</v>
      </c>
      <c r="AC3" s="58">
        <v>0</v>
      </c>
      <c r="AE3" s="58">
        <f>'Female Inactive'!AE3*'Bowel Cancer Epi'!$CU46</f>
        <v>0</v>
      </c>
      <c r="AF3" s="58">
        <f>'Female Inactive'!AF3*'Bowel Cancer Epi'!$CU46</f>
        <v>0</v>
      </c>
      <c r="AG3" s="58">
        <f>1-EXP(-AE3)</f>
        <v>0</v>
      </c>
      <c r="AH3" s="58">
        <f>1-EXP(-AF3)</f>
        <v>0</v>
      </c>
      <c r="AI3" s="58">
        <v>0</v>
      </c>
      <c r="AK3" s="58">
        <f>'Female Inactive'!AK3*'Breast Cancer Epi'!$BI44</f>
        <v>0</v>
      </c>
      <c r="AL3" s="58">
        <f>'Female Inactive'!AL3*'Breast Cancer Epi'!$BI44</f>
        <v>0</v>
      </c>
      <c r="AM3" s="58">
        <f>1-EXP(-AK3)</f>
        <v>0</v>
      </c>
      <c r="AN3" s="58">
        <f>1-EXP(-AL3)</f>
        <v>0</v>
      </c>
      <c r="AO3" s="58">
        <v>0</v>
      </c>
      <c r="AQ3" s="58">
        <f>'Female Inactive'!AQ3*'Uterine Cancer Epi'!$BA26</f>
        <v>0</v>
      </c>
      <c r="AR3" s="58">
        <f>'Female Inactive'!AR3*'Uterine Cancer Epi'!$BA26</f>
        <v>0</v>
      </c>
      <c r="AS3" s="58">
        <f>1-EXP(-AQ3)</f>
        <v>0</v>
      </c>
      <c r="AT3" s="58">
        <f>1-EXP(-AR3)</f>
        <v>0</v>
      </c>
      <c r="AU3" s="58">
        <v>0</v>
      </c>
      <c r="AW3" s="58">
        <f>'Female Inactive'!AW3*'Diabetes Epi'!$CB56</f>
        <v>9.9753782293063762E-5</v>
      </c>
      <c r="AX3" s="58">
        <f>'Female Inactive'!AX3*'Diabetes Epi'!$CB56</f>
        <v>0</v>
      </c>
      <c r="AY3" s="58">
        <f>1-EXP(-AW3)</f>
        <v>9.9748807049993005E-5</v>
      </c>
      <c r="AZ3" s="58">
        <f>1-EXP(-AX3)</f>
        <v>0</v>
      </c>
      <c r="BA3" s="58">
        <v>0</v>
      </c>
    </row>
    <row r="4" spans="1:53">
      <c r="A4" s="58">
        <v>6</v>
      </c>
      <c r="B4" s="58">
        <f>'ACM Rates'!T17-(SUM(C4:H4))</f>
        <v>1.9031309687327921E-6</v>
      </c>
      <c r="C4" s="58">
        <f t="shared" ref="C4:C67" si="2">T4</f>
        <v>0</v>
      </c>
      <c r="D4" s="58">
        <f t="shared" ref="D4:D67" si="3">Z4</f>
        <v>9.8096869031267213E-5</v>
      </c>
      <c r="E4" s="58">
        <f t="shared" ref="E4:E67" si="4">AX4</f>
        <v>0</v>
      </c>
      <c r="F4" s="58">
        <f t="shared" ref="F4:F67" si="5">AF4</f>
        <v>0</v>
      </c>
      <c r="G4" s="58">
        <f t="shared" ref="G4:G67" si="6">AL4</f>
        <v>0</v>
      </c>
      <c r="H4" s="58">
        <f t="shared" ref="H4:H67" si="7">AR4</f>
        <v>0</v>
      </c>
      <c r="I4" s="58">
        <f t="shared" si="0"/>
        <v>1E-4</v>
      </c>
      <c r="J4" s="58">
        <f t="shared" si="1"/>
        <v>1.9031291578208709E-6</v>
      </c>
      <c r="K4" s="58">
        <f>K3-L3</f>
        <v>9999.9833041374059</v>
      </c>
      <c r="L4" s="58">
        <f>K4*J4</f>
        <v>1.9031259803825792E-2</v>
      </c>
      <c r="M4" s="58">
        <f t="shared" ref="M4:M67" si="8">0.5*(K4+K5)</f>
        <v>9999.9737885075047</v>
      </c>
      <c r="N4" s="58">
        <f t="shared" ref="N4:N67" si="9">SUM(M5:M98)</f>
        <v>785214.63534619543</v>
      </c>
      <c r="O4" s="58">
        <f t="shared" ref="O4:O67" si="10">N4/K4</f>
        <v>78.521594633195008</v>
      </c>
      <c r="Q4" s="58">
        <f>'Quintile Functions'!$EQ12</f>
        <v>1150.9578223999999</v>
      </c>
      <c r="S4" s="58">
        <f>'Female Inactive'!S4*'MI Epi'!DI22</f>
        <v>0</v>
      </c>
      <c r="T4" s="58">
        <f>'Female Inactive'!T4*'MI Epi'!DI23</f>
        <v>0</v>
      </c>
      <c r="U4" s="58">
        <f t="shared" ref="U4:V67" si="11">1-EXP(-S4)</f>
        <v>0</v>
      </c>
      <c r="V4" s="58">
        <f t="shared" si="11"/>
        <v>0</v>
      </c>
      <c r="W4" s="58">
        <f>((W3-V3+((1-W3)*U3))/(1-V3))</f>
        <v>0</v>
      </c>
      <c r="Y4" s="58">
        <f>'Female Inactive'!Y4*'Stroke Epi'!$CX30</f>
        <v>0</v>
      </c>
      <c r="Z4" s="58">
        <f>'Female Inactive'!Z4*'Stroke Epi'!$CX30</f>
        <v>9.8096869031267213E-5</v>
      </c>
      <c r="AA4" s="58">
        <f t="shared" ref="AA4:AB67" si="12">1-EXP(-Y4)</f>
        <v>0</v>
      </c>
      <c r="AB4" s="58">
        <f t="shared" si="12"/>
        <v>9.8092057690735146E-5</v>
      </c>
      <c r="AC4" s="58">
        <f>((AC3-AB3+((1-AC3)*AA3))/(1-AB3))</f>
        <v>-9.8335246940435195E-5</v>
      </c>
      <c r="AE4" s="58">
        <f>'Female Inactive'!AE4*'Bowel Cancer Epi'!$CU47</f>
        <v>0</v>
      </c>
      <c r="AF4" s="58">
        <f>'Female Inactive'!AF4*'Bowel Cancer Epi'!$CU47</f>
        <v>0</v>
      </c>
      <c r="AG4" s="58">
        <f t="shared" ref="AG4:AH8" si="13">1-EXP(-AE4)</f>
        <v>0</v>
      </c>
      <c r="AH4" s="58">
        <f t="shared" si="13"/>
        <v>0</v>
      </c>
      <c r="AI4" s="58">
        <f>((AI3-AH3+((1-AI3)*AG3))/(1-AH3))</f>
        <v>0</v>
      </c>
      <c r="AK4" s="58">
        <f>'Female Inactive'!AK4*'Breast Cancer Epi'!$BI45</f>
        <v>0</v>
      </c>
      <c r="AL4" s="58">
        <f>'Female Inactive'!AL4*'Breast Cancer Epi'!$BI45</f>
        <v>0</v>
      </c>
      <c r="AM4" s="58">
        <f t="shared" ref="AM4:AN8" si="14">1-EXP(-AK4)</f>
        <v>0</v>
      </c>
      <c r="AN4" s="58">
        <f t="shared" si="14"/>
        <v>0</v>
      </c>
      <c r="AO4" s="58">
        <f>((AO3-AN3+((1-AO3)*AM3))/(1-AN3))</f>
        <v>0</v>
      </c>
      <c r="AQ4" s="58">
        <f>'Female Inactive'!AQ4*'Uterine Cancer Epi'!$BA27</f>
        <v>0</v>
      </c>
      <c r="AR4" s="58">
        <f>'Female Inactive'!AR4*'Uterine Cancer Epi'!$BA27</f>
        <v>0</v>
      </c>
      <c r="AS4" s="58">
        <f t="shared" ref="AS4:AT8" si="15">1-EXP(-AQ4)</f>
        <v>0</v>
      </c>
      <c r="AT4" s="58">
        <f t="shared" si="15"/>
        <v>0</v>
      </c>
      <c r="AU4" s="58">
        <f>((AU3-AT3+((1-AU3)*AS3))/(1-AT3))</f>
        <v>0</v>
      </c>
      <c r="AW4" s="58">
        <f>'Female Inactive'!AW4*'Diabetes Epi'!$CB57</f>
        <v>9.9528727612508303E-5</v>
      </c>
      <c r="AX4" s="58">
        <f>'Female Inactive'!AX4*'Diabetes Epi'!$CB57</f>
        <v>0</v>
      </c>
      <c r="AY4" s="58">
        <f t="shared" ref="AY4:AZ19" si="16">1-EXP(-AW4)</f>
        <v>9.9523774793053299E-5</v>
      </c>
      <c r="AZ4" s="58">
        <f t="shared" si="16"/>
        <v>0</v>
      </c>
      <c r="BA4" s="58">
        <f>((BA3-AZ3+((1-BA3)*AY3))/(1-AZ3))</f>
        <v>9.9748807049993005E-5</v>
      </c>
    </row>
    <row r="5" spans="1:53">
      <c r="A5" s="58">
        <v>7</v>
      </c>
      <c r="B5" s="58">
        <f>'ACM Rates'!T18-(SUM(C5:H5))</f>
        <v>2.136087267312674E-6</v>
      </c>
      <c r="C5" s="58">
        <f t="shared" si="2"/>
        <v>0</v>
      </c>
      <c r="D5" s="58">
        <f t="shared" si="3"/>
        <v>9.7863912732687331E-5</v>
      </c>
      <c r="E5" s="58">
        <f t="shared" si="4"/>
        <v>0</v>
      </c>
      <c r="F5" s="58">
        <f t="shared" si="5"/>
        <v>0</v>
      </c>
      <c r="G5" s="58">
        <f t="shared" si="6"/>
        <v>0</v>
      </c>
      <c r="H5" s="58">
        <f t="shared" si="7"/>
        <v>0</v>
      </c>
      <c r="I5" s="58">
        <f t="shared" si="0"/>
        <v>1E-4</v>
      </c>
      <c r="J5" s="58">
        <f t="shared" si="1"/>
        <v>2.1360849858931275E-6</v>
      </c>
      <c r="K5" s="58">
        <f t="shared" ref="K5:K68" si="17">K4-L4</f>
        <v>9999.9642728776016</v>
      </c>
      <c r="L5" s="58">
        <f t="shared" ref="L5:L68" si="18">K5*J5</f>
        <v>2.136077354276153E-2</v>
      </c>
      <c r="M5" s="58">
        <f t="shared" si="8"/>
        <v>9999.9535924908305</v>
      </c>
      <c r="N5" s="58">
        <f t="shared" si="9"/>
        <v>775214.68175370456</v>
      </c>
      <c r="O5" s="58">
        <f t="shared" si="10"/>
        <v>77.521745138258169</v>
      </c>
      <c r="Q5" s="58">
        <f>'Quintile Functions'!$EQ13</f>
        <v>1159.5473417000001</v>
      </c>
      <c r="S5" s="58">
        <f>'Female Inactive'!S5*'MI Epi'!DI23</f>
        <v>0</v>
      </c>
      <c r="T5" s="58">
        <f>'Female Inactive'!T5*'MI Epi'!DI24</f>
        <v>0</v>
      </c>
      <c r="U5" s="58">
        <f t="shared" si="11"/>
        <v>0</v>
      </c>
      <c r="V5" s="58">
        <f t="shared" si="11"/>
        <v>0</v>
      </c>
      <c r="W5" s="58">
        <f t="shared" ref="W5:W68" si="19">((W4-V4+((1-W4)*U4))/(1-V4))</f>
        <v>0</v>
      </c>
      <c r="Y5" s="58">
        <f>'Female Inactive'!Y5*'Stroke Epi'!$CX31</f>
        <v>0</v>
      </c>
      <c r="Z5" s="58">
        <f>'Female Inactive'!Z5*'Stroke Epi'!$CX31</f>
        <v>9.7863912732687331E-5</v>
      </c>
      <c r="AA5" s="58">
        <f t="shared" si="12"/>
        <v>0</v>
      </c>
      <c r="AB5" s="58">
        <f t="shared" si="12"/>
        <v>9.7859124216226334E-5</v>
      </c>
      <c r="AC5" s="58">
        <f t="shared" ref="AC5:AC68" si="20">((AC4-AB4+((1-AC4)*AA4))/(1-AB4))</f>
        <v>-1.9644657447988735E-4</v>
      </c>
      <c r="AE5" s="58">
        <f>'Female Inactive'!AE5*'Bowel Cancer Epi'!$CU48</f>
        <v>0</v>
      </c>
      <c r="AF5" s="58">
        <f>'Female Inactive'!AF5*'Bowel Cancer Epi'!$CU48</f>
        <v>0</v>
      </c>
      <c r="AG5" s="58">
        <f t="shared" si="13"/>
        <v>0</v>
      </c>
      <c r="AH5" s="58">
        <f t="shared" si="13"/>
        <v>0</v>
      </c>
      <c r="AI5" s="58">
        <f t="shared" ref="AI5:AI68" si="21">((AI4-AH4+((1-AI4)*AG4))/(1-AH4))</f>
        <v>0</v>
      </c>
      <c r="AK5" s="58">
        <f>'Female Inactive'!AK5*'Breast Cancer Epi'!$BI46</f>
        <v>0</v>
      </c>
      <c r="AL5" s="58">
        <f>'Female Inactive'!AL5*'Breast Cancer Epi'!$BI46</f>
        <v>0</v>
      </c>
      <c r="AM5" s="58">
        <f t="shared" si="14"/>
        <v>0</v>
      </c>
      <c r="AN5" s="58">
        <f t="shared" si="14"/>
        <v>0</v>
      </c>
      <c r="AO5" s="58">
        <f t="shared" ref="AO5:AO68" si="22">((AO4-AN4+((1-AO4)*AM4))/(1-AN4))</f>
        <v>0</v>
      </c>
      <c r="AQ5" s="58">
        <f>'Female Inactive'!AQ5*'Uterine Cancer Epi'!$BA28</f>
        <v>0</v>
      </c>
      <c r="AR5" s="58">
        <f>'Female Inactive'!AR5*'Uterine Cancer Epi'!$BA28</f>
        <v>0</v>
      </c>
      <c r="AS5" s="58">
        <f t="shared" si="15"/>
        <v>0</v>
      </c>
      <c r="AT5" s="58">
        <f t="shared" si="15"/>
        <v>0</v>
      </c>
      <c r="AU5" s="58">
        <f t="shared" ref="AU5:AU68" si="23">((AU4-AT4+((1-AU4)*AS4))/(1-AT4))</f>
        <v>0</v>
      </c>
      <c r="AW5" s="58">
        <f>'Female Inactive'!AW5*'Diabetes Epi'!$CB58</f>
        <v>9.9259824977874391E-5</v>
      </c>
      <c r="AX5" s="58">
        <f>'Female Inactive'!AX5*'Diabetes Epi'!$CB58</f>
        <v>0</v>
      </c>
      <c r="AY5" s="58">
        <f t="shared" si="16"/>
        <v>9.9254898884404419E-5</v>
      </c>
      <c r="AZ5" s="58">
        <f t="shared" si="16"/>
        <v>0</v>
      </c>
      <c r="BA5" s="58">
        <f t="shared" ref="BA5:BA68" si="24">((BA4-AZ4+((1-BA4)*AY4))/(1-AZ4))</f>
        <v>1.9926265446523758E-4</v>
      </c>
    </row>
    <row r="6" spans="1:53">
      <c r="A6" s="58">
        <v>8</v>
      </c>
      <c r="B6" s="58">
        <f>'ACM Rates'!T19-(SUM(C6:H6))</f>
        <v>2.3662134726447912E-6</v>
      </c>
      <c r="C6" s="58">
        <f t="shared" si="2"/>
        <v>0</v>
      </c>
      <c r="D6" s="58">
        <f t="shared" si="3"/>
        <v>9.7633786527355214E-5</v>
      </c>
      <c r="E6" s="58">
        <f t="shared" si="4"/>
        <v>0</v>
      </c>
      <c r="F6" s="58">
        <f t="shared" si="5"/>
        <v>0</v>
      </c>
      <c r="G6" s="58">
        <f t="shared" si="6"/>
        <v>0</v>
      </c>
      <c r="H6" s="58">
        <f t="shared" si="7"/>
        <v>0</v>
      </c>
      <c r="I6" s="58">
        <f t="shared" si="0"/>
        <v>1E-4</v>
      </c>
      <c r="J6" s="58">
        <f t="shared" si="1"/>
        <v>2.3662106731769939E-6</v>
      </c>
      <c r="K6" s="58">
        <f t="shared" si="17"/>
        <v>9999.9429121040594</v>
      </c>
      <c r="L6" s="58">
        <f t="shared" si="18"/>
        <v>2.3661971649781254E-2</v>
      </c>
      <c r="M6" s="58">
        <f t="shared" si="8"/>
        <v>9999.9310811182331</v>
      </c>
      <c r="N6" s="58">
        <f t="shared" si="9"/>
        <v>765214.75067258626</v>
      </c>
      <c r="O6" s="58">
        <f t="shared" si="10"/>
        <v>76.521911914753076</v>
      </c>
      <c r="Q6" s="58">
        <f>'Quintile Functions'!$EQ14</f>
        <v>1175.9695647999999</v>
      </c>
      <c r="S6" s="58">
        <f>'Female Inactive'!S6*'MI Epi'!DI24</f>
        <v>0</v>
      </c>
      <c r="T6" s="58">
        <f>'Female Inactive'!T6*'MI Epi'!DI25</f>
        <v>0</v>
      </c>
      <c r="U6" s="58">
        <f t="shared" si="11"/>
        <v>0</v>
      </c>
      <c r="V6" s="58">
        <f t="shared" si="11"/>
        <v>0</v>
      </c>
      <c r="W6" s="58">
        <f t="shared" si="19"/>
        <v>0</v>
      </c>
      <c r="Y6" s="58">
        <f>'Female Inactive'!Y6*'Stroke Epi'!$CX32</f>
        <v>0</v>
      </c>
      <c r="Z6" s="58">
        <f>'Female Inactive'!Z6*'Stroke Epi'!$CX32</f>
        <v>9.7633786527355214E-5</v>
      </c>
      <c r="AA6" s="58">
        <f t="shared" si="12"/>
        <v>0</v>
      </c>
      <c r="AB6" s="58">
        <f t="shared" si="12"/>
        <v>9.762902050436395E-5</v>
      </c>
      <c r="AC6" s="58">
        <f t="shared" si="20"/>
        <v>-2.9433450201270727E-4</v>
      </c>
      <c r="AE6" s="58">
        <f>'Female Inactive'!AE6*'Bowel Cancer Epi'!$CU49</f>
        <v>0</v>
      </c>
      <c r="AF6" s="58">
        <f>'Female Inactive'!AF6*'Bowel Cancer Epi'!$CU49</f>
        <v>0</v>
      </c>
      <c r="AG6" s="58">
        <f t="shared" si="13"/>
        <v>0</v>
      </c>
      <c r="AH6" s="58">
        <f t="shared" si="13"/>
        <v>0</v>
      </c>
      <c r="AI6" s="58">
        <f t="shared" si="21"/>
        <v>0</v>
      </c>
      <c r="AK6" s="58">
        <f>'Female Inactive'!AK6*'Breast Cancer Epi'!$BI47</f>
        <v>0</v>
      </c>
      <c r="AL6" s="58">
        <f>'Female Inactive'!AL6*'Breast Cancer Epi'!$BI47</f>
        <v>0</v>
      </c>
      <c r="AM6" s="58">
        <f t="shared" si="14"/>
        <v>0</v>
      </c>
      <c r="AN6" s="58">
        <f t="shared" si="14"/>
        <v>0</v>
      </c>
      <c r="AO6" s="58">
        <f t="shared" si="22"/>
        <v>0</v>
      </c>
      <c r="AQ6" s="58">
        <f>'Female Inactive'!AQ6*'Uterine Cancer Epi'!$BA29</f>
        <v>0</v>
      </c>
      <c r="AR6" s="58">
        <f>'Female Inactive'!AR6*'Uterine Cancer Epi'!$BA29</f>
        <v>0</v>
      </c>
      <c r="AS6" s="58">
        <f t="shared" si="15"/>
        <v>0</v>
      </c>
      <c r="AT6" s="58">
        <f t="shared" si="15"/>
        <v>0</v>
      </c>
      <c r="AU6" s="58">
        <f t="shared" si="23"/>
        <v>0</v>
      </c>
      <c r="AW6" s="58">
        <f>'Female Inactive'!AW6*'Diabetes Epi'!$CB59</f>
        <v>9.8952240587114179E-5</v>
      </c>
      <c r="AX6" s="58">
        <f>'Female Inactive'!AX6*'Diabetes Epi'!$CB59</f>
        <v>0</v>
      </c>
      <c r="AY6" s="58">
        <f t="shared" si="16"/>
        <v>9.8947344975619522E-5</v>
      </c>
      <c r="AZ6" s="58">
        <f t="shared" si="16"/>
        <v>0</v>
      </c>
      <c r="BA6" s="58">
        <f t="shared" si="24"/>
        <v>2.9849777555502162E-4</v>
      </c>
    </row>
    <row r="7" spans="1:53">
      <c r="A7" s="58">
        <v>9</v>
      </c>
      <c r="B7" s="58">
        <f>'ACM Rates'!T20-(SUM(C7:H7))</f>
        <v>2.5914938598165562E-6</v>
      </c>
      <c r="C7" s="58">
        <f t="shared" si="2"/>
        <v>0</v>
      </c>
      <c r="D7" s="58">
        <f t="shared" si="3"/>
        <v>9.7408506140183449E-5</v>
      </c>
      <c r="E7" s="58">
        <f t="shared" si="4"/>
        <v>0</v>
      </c>
      <c r="F7" s="58">
        <f t="shared" si="5"/>
        <v>0</v>
      </c>
      <c r="G7" s="58">
        <f t="shared" si="6"/>
        <v>0</v>
      </c>
      <c r="H7" s="58">
        <f t="shared" si="7"/>
        <v>0</v>
      </c>
      <c r="I7" s="58">
        <f t="shared" si="0"/>
        <v>1E-4</v>
      </c>
      <c r="J7" s="58">
        <f t="shared" si="1"/>
        <v>2.5914905018575851E-6</v>
      </c>
      <c r="K7" s="58">
        <f t="shared" si="17"/>
        <v>9999.9192501324087</v>
      </c>
      <c r="L7" s="58">
        <f t="shared" si="18"/>
        <v>2.5914695756060962E-2</v>
      </c>
      <c r="M7" s="58">
        <f t="shared" si="8"/>
        <v>9999.9062927845298</v>
      </c>
      <c r="N7" s="58">
        <f t="shared" si="9"/>
        <v>755214.84437980177</v>
      </c>
      <c r="O7" s="58">
        <f t="shared" si="10"/>
        <v>75.522094277891497</v>
      </c>
      <c r="Q7" s="58">
        <f>'Quintile Functions'!$EQ15</f>
        <v>1199.8004111</v>
      </c>
      <c r="S7" s="58">
        <f>'Female Inactive'!S7*'MI Epi'!DI25</f>
        <v>0</v>
      </c>
      <c r="T7" s="58">
        <f>'Female Inactive'!T7*'MI Epi'!DI26</f>
        <v>0</v>
      </c>
      <c r="U7" s="58">
        <f t="shared" si="11"/>
        <v>0</v>
      </c>
      <c r="V7" s="58">
        <f t="shared" si="11"/>
        <v>0</v>
      </c>
      <c r="W7" s="58">
        <f t="shared" si="19"/>
        <v>0</v>
      </c>
      <c r="Y7" s="58">
        <f>'Female Inactive'!Y7*'Stroke Epi'!$CX33</f>
        <v>0</v>
      </c>
      <c r="Z7" s="58">
        <f>'Female Inactive'!Z7*'Stroke Epi'!$CX33</f>
        <v>9.7408506140183449E-5</v>
      </c>
      <c r="AA7" s="58">
        <f t="shared" si="12"/>
        <v>0</v>
      </c>
      <c r="AB7" s="58">
        <f t="shared" si="12"/>
        <v>9.7403762085668255E-5</v>
      </c>
      <c r="AC7" s="58">
        <f t="shared" si="20"/>
        <v>-3.9200179326818395E-4</v>
      </c>
      <c r="AE7" s="58">
        <f>'Female Inactive'!AE7*'Bowel Cancer Epi'!$CU50</f>
        <v>0</v>
      </c>
      <c r="AF7" s="58">
        <f>'Female Inactive'!AF7*'Bowel Cancer Epi'!$CU50</f>
        <v>0</v>
      </c>
      <c r="AG7" s="58">
        <f t="shared" si="13"/>
        <v>0</v>
      </c>
      <c r="AH7" s="58">
        <f t="shared" si="13"/>
        <v>0</v>
      </c>
      <c r="AI7" s="58">
        <f t="shared" si="21"/>
        <v>0</v>
      </c>
      <c r="AK7" s="58">
        <f>'Female Inactive'!AK7*'Breast Cancer Epi'!$BI48</f>
        <v>0</v>
      </c>
      <c r="AL7" s="58">
        <f>'Female Inactive'!AL7*'Breast Cancer Epi'!$BI48</f>
        <v>0</v>
      </c>
      <c r="AM7" s="58">
        <f t="shared" si="14"/>
        <v>0</v>
      </c>
      <c r="AN7" s="58">
        <f t="shared" si="14"/>
        <v>0</v>
      </c>
      <c r="AO7" s="58">
        <f t="shared" si="22"/>
        <v>0</v>
      </c>
      <c r="AQ7" s="58">
        <f>'Female Inactive'!AQ7*'Uterine Cancer Epi'!$BA30</f>
        <v>0</v>
      </c>
      <c r="AR7" s="58">
        <f>'Female Inactive'!AR7*'Uterine Cancer Epi'!$BA30</f>
        <v>0</v>
      </c>
      <c r="AS7" s="58">
        <f t="shared" si="15"/>
        <v>0</v>
      </c>
      <c r="AT7" s="58">
        <f t="shared" si="15"/>
        <v>0</v>
      </c>
      <c r="AU7" s="58">
        <f t="shared" si="23"/>
        <v>0</v>
      </c>
      <c r="AW7" s="58">
        <f>'Female Inactive'!AW7*'Diabetes Epi'!$CB60</f>
        <v>9.8611740367667193E-5</v>
      </c>
      <c r="AX7" s="58">
        <f>'Female Inactive'!AX7*'Diabetes Epi'!$CB60</f>
        <v>0</v>
      </c>
      <c r="AY7" s="58">
        <f t="shared" si="16"/>
        <v>9.8606878389806418E-5</v>
      </c>
      <c r="AZ7" s="58">
        <f t="shared" si="16"/>
        <v>0</v>
      </c>
      <c r="BA7" s="58">
        <f t="shared" si="24"/>
        <v>3.9741558496826884E-4</v>
      </c>
    </row>
    <row r="8" spans="1:53">
      <c r="A8" s="58">
        <v>10</v>
      </c>
      <c r="B8" s="58">
        <f>'ACM Rates'!T21-(SUM(C8:H8))</f>
        <v>2.8100806060360283E-6</v>
      </c>
      <c r="C8" s="58">
        <f t="shared" si="2"/>
        <v>0</v>
      </c>
      <c r="D8" s="58">
        <f t="shared" si="3"/>
        <v>9.7189919393963977E-5</v>
      </c>
      <c r="E8" s="58">
        <f t="shared" si="4"/>
        <v>0</v>
      </c>
      <c r="F8" s="58">
        <f t="shared" si="5"/>
        <v>0</v>
      </c>
      <c r="G8" s="58">
        <f t="shared" si="6"/>
        <v>0</v>
      </c>
      <c r="H8" s="58">
        <f t="shared" si="7"/>
        <v>0</v>
      </c>
      <c r="I8" s="58">
        <f t="shared" si="0"/>
        <v>1E-4</v>
      </c>
      <c r="J8" s="58">
        <f t="shared" si="1"/>
        <v>2.810076657810967E-6</v>
      </c>
      <c r="K8" s="58">
        <f t="shared" si="17"/>
        <v>9999.8933354366527</v>
      </c>
      <c r="L8" s="58">
        <f t="shared" si="18"/>
        <v>2.8100466842509993E-2</v>
      </c>
      <c r="M8" s="58">
        <f t="shared" si="8"/>
        <v>9999.8792852032311</v>
      </c>
      <c r="N8" s="58">
        <f t="shared" si="9"/>
        <v>745214.96509459859</v>
      </c>
      <c r="O8" s="58">
        <f t="shared" si="10"/>
        <v>74.522291398227026</v>
      </c>
      <c r="Q8" s="58">
        <f>'Quintile Functions'!$EQ16</f>
        <v>1230.6158</v>
      </c>
      <c r="S8" s="58">
        <f>'Female Inactive'!S8*'MI Epi'!DI26</f>
        <v>0</v>
      </c>
      <c r="T8" s="58">
        <f>'Female Inactive'!T8*'MI Epi'!DI27</f>
        <v>0</v>
      </c>
      <c r="U8" s="58">
        <f t="shared" si="11"/>
        <v>0</v>
      </c>
      <c r="V8" s="58">
        <f t="shared" si="11"/>
        <v>0</v>
      </c>
      <c r="W8" s="58">
        <f t="shared" si="19"/>
        <v>0</v>
      </c>
      <c r="Y8" s="58">
        <f>'Female Inactive'!Y8*'Stroke Epi'!$CX34</f>
        <v>0</v>
      </c>
      <c r="Z8" s="58">
        <f>'Female Inactive'!Z8*'Stroke Epi'!$CX34</f>
        <v>9.7189919393963977E-5</v>
      </c>
      <c r="AA8" s="58">
        <f>1-EXP(-Y8)</f>
        <v>0</v>
      </c>
      <c r="AB8" s="58">
        <f t="shared" si="12"/>
        <v>9.7185196606730528E-5</v>
      </c>
      <c r="AC8" s="58">
        <f t="shared" si="20"/>
        <v>-4.8945322993981322E-4</v>
      </c>
      <c r="AE8" s="58">
        <f>'Female Inactive'!AE8*'Bowel Cancer Epi'!$CU51</f>
        <v>0</v>
      </c>
      <c r="AF8" s="58">
        <f>'Female Inactive'!AF8*'Bowel Cancer Epi'!$CU51</f>
        <v>0</v>
      </c>
      <c r="AG8" s="58">
        <f>1-EXP(-AE8)</f>
        <v>0</v>
      </c>
      <c r="AH8" s="58">
        <f t="shared" si="13"/>
        <v>0</v>
      </c>
      <c r="AI8" s="58">
        <f t="shared" si="21"/>
        <v>0</v>
      </c>
      <c r="AK8" s="58">
        <f>'Female Inactive'!AK8*'Breast Cancer Epi'!$BI49</f>
        <v>0</v>
      </c>
      <c r="AL8" s="58">
        <f>'Female Inactive'!AL8*'Breast Cancer Epi'!$BI49</f>
        <v>0</v>
      </c>
      <c r="AM8" s="58">
        <f>1-EXP(-AK8)</f>
        <v>0</v>
      </c>
      <c r="AN8" s="58">
        <f t="shared" si="14"/>
        <v>0</v>
      </c>
      <c r="AO8" s="58">
        <f t="shared" si="22"/>
        <v>0</v>
      </c>
      <c r="AQ8" s="58">
        <f>'Female Inactive'!AQ8*'Uterine Cancer Epi'!$BA31</f>
        <v>0</v>
      </c>
      <c r="AR8" s="58">
        <f>'Female Inactive'!AR8*'Uterine Cancer Epi'!$BA31</f>
        <v>0</v>
      </c>
      <c r="AS8" s="58">
        <f>1-EXP(-AQ8)</f>
        <v>0</v>
      </c>
      <c r="AT8" s="58">
        <f t="shared" si="15"/>
        <v>0</v>
      </c>
      <c r="AU8" s="58">
        <f t="shared" si="23"/>
        <v>0</v>
      </c>
      <c r="AW8" s="58">
        <f>'Female Inactive'!AW8*'Diabetes Epi'!$CB61</f>
        <v>9.8244359716460439E-5</v>
      </c>
      <c r="AX8" s="58">
        <f>'Female Inactive'!AX8*'Diabetes Epi'!$CB61</f>
        <v>0</v>
      </c>
      <c r="AY8" s="58">
        <f t="shared" si="16"/>
        <v>9.8239533897426234E-5</v>
      </c>
      <c r="AZ8" s="58">
        <f t="shared" si="16"/>
        <v>0</v>
      </c>
      <c r="BA8" s="58">
        <f t="shared" si="24"/>
        <v>4.9598327544781806E-4</v>
      </c>
    </row>
    <row r="9" spans="1:53">
      <c r="A9" s="58">
        <v>11</v>
      </c>
      <c r="B9" s="58">
        <f>'ACM Rates'!T22-(SUM(C9:H9))</f>
        <v>3.0202445971617471E-6</v>
      </c>
      <c r="C9" s="58">
        <f t="shared" si="2"/>
        <v>0</v>
      </c>
      <c r="D9" s="58">
        <f t="shared" si="3"/>
        <v>9.6979755402838258E-5</v>
      </c>
      <c r="E9" s="58">
        <f t="shared" si="4"/>
        <v>0</v>
      </c>
      <c r="F9" s="58">
        <f t="shared" si="5"/>
        <v>0</v>
      </c>
      <c r="G9" s="58">
        <f t="shared" si="6"/>
        <v>0</v>
      </c>
      <c r="H9" s="58">
        <f t="shared" si="7"/>
        <v>0</v>
      </c>
      <c r="I9" s="58">
        <f t="shared" si="0"/>
        <v>1E-4</v>
      </c>
      <c r="J9" s="58">
        <f t="shared" si="1"/>
        <v>3.0202400361778459E-6</v>
      </c>
      <c r="K9" s="58">
        <f t="shared" si="17"/>
        <v>9999.8652349698095</v>
      </c>
      <c r="L9" s="58">
        <f t="shared" si="18"/>
        <v>3.02019933390388E-2</v>
      </c>
      <c r="M9" s="58">
        <f t="shared" si="8"/>
        <v>9999.8501339731411</v>
      </c>
      <c r="N9" s="58">
        <f t="shared" si="9"/>
        <v>735215.11496062542</v>
      </c>
      <c r="O9" s="58">
        <f t="shared" si="10"/>
        <v>73.522502322287053</v>
      </c>
      <c r="Q9" s="58">
        <f>'Quintile Functions'!$EQ17</f>
        <v>1267.9916509</v>
      </c>
      <c r="S9" s="58">
        <f>'Female Inactive'!S9*'MI Epi'!DI27</f>
        <v>0</v>
      </c>
      <c r="T9" s="58">
        <f>'Female Inactive'!T9*'MI Epi'!DI28</f>
        <v>0</v>
      </c>
      <c r="U9" s="58">
        <f t="shared" si="11"/>
        <v>0</v>
      </c>
      <c r="V9" s="58">
        <f t="shared" si="11"/>
        <v>0</v>
      </c>
      <c r="W9" s="58">
        <f t="shared" si="19"/>
        <v>0</v>
      </c>
      <c r="Y9" s="58">
        <f>'Female Inactive'!Y9*'Stroke Epi'!$CX35</f>
        <v>0</v>
      </c>
      <c r="Z9" s="58">
        <f>'Female Inactive'!Z9*'Stroke Epi'!$CX35</f>
        <v>9.6979755402838258E-5</v>
      </c>
      <c r="AA9" s="58">
        <f t="shared" si="12"/>
        <v>0</v>
      </c>
      <c r="AB9" s="58">
        <f>1-EXP(-Z9)</f>
        <v>9.697505301842213E-5</v>
      </c>
      <c r="AC9" s="58">
        <f t="shared" si="20"/>
        <v>-5.8669544465868122E-4</v>
      </c>
      <c r="AE9" s="58">
        <f>'Female Inactive'!AE9*'Bowel Cancer Epi'!$CU52</f>
        <v>0</v>
      </c>
      <c r="AF9" s="58">
        <f>'Female Inactive'!AF9*'Bowel Cancer Epi'!$CU52</f>
        <v>0</v>
      </c>
      <c r="AG9" s="58">
        <f t="shared" ref="AG9:AH72" si="25">1-EXP(-AE9)</f>
        <v>0</v>
      </c>
      <c r="AH9" s="58">
        <f>1-EXP(-AF9)</f>
        <v>0</v>
      </c>
      <c r="AI9" s="58">
        <f t="shared" si="21"/>
        <v>0</v>
      </c>
      <c r="AK9" s="58">
        <f>'Female Inactive'!AK9*'Breast Cancer Epi'!$BI50</f>
        <v>0</v>
      </c>
      <c r="AL9" s="58">
        <f>'Female Inactive'!AL9*'Breast Cancer Epi'!$BI50</f>
        <v>0</v>
      </c>
      <c r="AM9" s="58">
        <f t="shared" ref="AM9:AN72" si="26">1-EXP(-AK9)</f>
        <v>0</v>
      </c>
      <c r="AN9" s="58">
        <f>1-EXP(-AL9)</f>
        <v>0</v>
      </c>
      <c r="AO9" s="58">
        <f t="shared" si="22"/>
        <v>0</v>
      </c>
      <c r="AQ9" s="58">
        <f>'Female Inactive'!AQ9*'Uterine Cancer Epi'!$BA32</f>
        <v>0</v>
      </c>
      <c r="AR9" s="58">
        <f>'Female Inactive'!AR9*'Uterine Cancer Epi'!$BA32</f>
        <v>0</v>
      </c>
      <c r="AS9" s="58">
        <f t="shared" ref="AS9:AT72" si="27">1-EXP(-AQ9)</f>
        <v>0</v>
      </c>
      <c r="AT9" s="58">
        <f>1-EXP(-AR9)</f>
        <v>0</v>
      </c>
      <c r="AU9" s="58">
        <f t="shared" si="23"/>
        <v>0</v>
      </c>
      <c r="AW9" s="58">
        <f>'Female Inactive'!AW9*'Diabetes Epi'!$CB62</f>
        <v>9.7856101312398351E-5</v>
      </c>
      <c r="AX9" s="58">
        <f>'Female Inactive'!AX9*'Diabetes Epi'!$CB62</f>
        <v>0</v>
      </c>
      <c r="AY9" s="58">
        <f t="shared" si="16"/>
        <v>9.7851313560326503E-5</v>
      </c>
      <c r="AZ9" s="58">
        <f t="shared" si="16"/>
        <v>0</v>
      </c>
      <c r="BA9" s="58">
        <f t="shared" si="24"/>
        <v>5.9417408417944341E-4</v>
      </c>
    </row>
    <row r="10" spans="1:53">
      <c r="A10" s="58">
        <v>12</v>
      </c>
      <c r="B10" s="58">
        <f>'ACM Rates'!T23-(SUM(C10:H10))</f>
        <v>3.2203497807907976E-6</v>
      </c>
      <c r="C10" s="58">
        <f t="shared" si="2"/>
        <v>0</v>
      </c>
      <c r="D10" s="58">
        <f t="shared" si="3"/>
        <v>9.6779650219209207E-5</v>
      </c>
      <c r="E10" s="58">
        <f t="shared" si="4"/>
        <v>0</v>
      </c>
      <c r="F10" s="58">
        <f t="shared" si="5"/>
        <v>0</v>
      </c>
      <c r="G10" s="58">
        <f t="shared" si="6"/>
        <v>0</v>
      </c>
      <c r="H10" s="58">
        <f t="shared" si="7"/>
        <v>0</v>
      </c>
      <c r="I10" s="58">
        <f t="shared" si="0"/>
        <v>1E-4</v>
      </c>
      <c r="J10" s="58">
        <f t="shared" si="1"/>
        <v>3.220344595433744E-6</v>
      </c>
      <c r="K10" s="58">
        <f t="shared" si="17"/>
        <v>9999.8350329764708</v>
      </c>
      <c r="L10" s="58">
        <f t="shared" si="18"/>
        <v>3.2202914703674791E-2</v>
      </c>
      <c r="M10" s="58">
        <f t="shared" si="8"/>
        <v>9999.8189315191194</v>
      </c>
      <c r="N10" s="58">
        <f t="shared" si="9"/>
        <v>725215.29602910625</v>
      </c>
      <c r="O10" s="58">
        <f t="shared" si="10"/>
        <v>72.52272598873509</v>
      </c>
      <c r="Q10" s="58">
        <f>'Quintile Functions'!$EQ18</f>
        <v>1311.5038831999998</v>
      </c>
      <c r="S10" s="58">
        <f>'Female Inactive'!S10*'MI Epi'!DI28</f>
        <v>0</v>
      </c>
      <c r="T10" s="58">
        <f>'Female Inactive'!T10*'MI Epi'!DI29</f>
        <v>0</v>
      </c>
      <c r="U10" s="58">
        <f t="shared" si="11"/>
        <v>0</v>
      </c>
      <c r="V10" s="58">
        <f t="shared" si="11"/>
        <v>0</v>
      </c>
      <c r="W10" s="58">
        <f t="shared" si="19"/>
        <v>0</v>
      </c>
      <c r="Y10" s="58">
        <f>'Female Inactive'!Y10*'Stroke Epi'!$CX36</f>
        <v>0</v>
      </c>
      <c r="Z10" s="58">
        <f>'Female Inactive'!Z10*'Stroke Epi'!$CX36</f>
        <v>9.6779650219209207E-5</v>
      </c>
      <c r="AA10" s="58">
        <f t="shared" si="12"/>
        <v>0</v>
      </c>
      <c r="AB10" s="58">
        <f t="shared" si="12"/>
        <v>9.6774967219936947E-5</v>
      </c>
      <c r="AC10" s="58">
        <f t="shared" si="20"/>
        <v>-6.8373680308983368E-4</v>
      </c>
      <c r="AE10" s="58">
        <f>'Female Inactive'!AE10*'Bowel Cancer Epi'!$CU53</f>
        <v>0</v>
      </c>
      <c r="AF10" s="58">
        <f>'Female Inactive'!AF10*'Bowel Cancer Epi'!$CU53</f>
        <v>0</v>
      </c>
      <c r="AG10" s="58">
        <f t="shared" si="25"/>
        <v>0</v>
      </c>
      <c r="AH10" s="58">
        <f t="shared" si="25"/>
        <v>0</v>
      </c>
      <c r="AI10" s="58">
        <f t="shared" si="21"/>
        <v>0</v>
      </c>
      <c r="AK10" s="58">
        <f>'Female Inactive'!AK10*'Breast Cancer Epi'!$BI51</f>
        <v>0</v>
      </c>
      <c r="AL10" s="58">
        <f>'Female Inactive'!AL10*'Breast Cancer Epi'!$BI51</f>
        <v>0</v>
      </c>
      <c r="AM10" s="58">
        <f t="shared" si="26"/>
        <v>0</v>
      </c>
      <c r="AN10" s="58">
        <f t="shared" si="26"/>
        <v>0</v>
      </c>
      <c r="AO10" s="58">
        <f t="shared" si="22"/>
        <v>0</v>
      </c>
      <c r="AQ10" s="58">
        <f>'Female Inactive'!AQ10*'Uterine Cancer Epi'!$BA33</f>
        <v>0</v>
      </c>
      <c r="AR10" s="58">
        <f>'Female Inactive'!AR10*'Uterine Cancer Epi'!$BA33</f>
        <v>0</v>
      </c>
      <c r="AS10" s="58">
        <f t="shared" si="27"/>
        <v>0</v>
      </c>
      <c r="AT10" s="58">
        <f t="shared" si="27"/>
        <v>0</v>
      </c>
      <c r="AU10" s="58">
        <f t="shared" si="23"/>
        <v>0</v>
      </c>
      <c r="AW10" s="58">
        <f>'Female Inactive'!AW10*'Diabetes Epi'!$CB63</f>
        <v>9.7452693373735423E-5</v>
      </c>
      <c r="AX10" s="58">
        <f>'Female Inactive'!AX10*'Diabetes Epi'!$CB63</f>
        <v>0</v>
      </c>
      <c r="AY10" s="58">
        <f t="shared" si="16"/>
        <v>9.7447945014206283E-5</v>
      </c>
      <c r="AZ10" s="58">
        <f t="shared" si="16"/>
        <v>0</v>
      </c>
      <c r="BA10" s="58">
        <f t="shared" si="24"/>
        <v>6.9196725702514947E-4</v>
      </c>
    </row>
    <row r="11" spans="1:53">
      <c r="A11" s="58">
        <v>13</v>
      </c>
      <c r="B11" s="58">
        <f>'ACM Rates'!T24-(SUM(C11:H11))</f>
        <v>3.4088605231235073E-6</v>
      </c>
      <c r="C11" s="58">
        <f t="shared" si="2"/>
        <v>0</v>
      </c>
      <c r="D11" s="58">
        <f t="shared" si="3"/>
        <v>9.6591139476876498E-5</v>
      </c>
      <c r="E11" s="58">
        <f t="shared" si="4"/>
        <v>0</v>
      </c>
      <c r="F11" s="58">
        <f t="shared" si="5"/>
        <v>0</v>
      </c>
      <c r="G11" s="58">
        <f t="shared" si="6"/>
        <v>0</v>
      </c>
      <c r="H11" s="58">
        <f t="shared" si="7"/>
        <v>0</v>
      </c>
      <c r="I11" s="58">
        <f t="shared" si="0"/>
        <v>1E-4</v>
      </c>
      <c r="J11" s="58">
        <f t="shared" si="1"/>
        <v>3.408854712949605E-6</v>
      </c>
      <c r="K11" s="58">
        <f t="shared" si="17"/>
        <v>9999.802830061768</v>
      </c>
      <c r="L11" s="58">
        <f t="shared" si="18"/>
        <v>3.4087875005822853E-2</v>
      </c>
      <c r="M11" s="58">
        <f t="shared" si="8"/>
        <v>9999.7857861242646</v>
      </c>
      <c r="N11" s="58">
        <f t="shared" si="9"/>
        <v>715215.51024298195</v>
      </c>
      <c r="O11" s="58">
        <f t="shared" si="10"/>
        <v>71.522961242083227</v>
      </c>
      <c r="Q11" s="58">
        <f>'Quintile Functions'!$EQ19</f>
        <v>1360.7284162999999</v>
      </c>
      <c r="S11" s="58">
        <f>'Female Inactive'!S11*'MI Epi'!DI29</f>
        <v>0</v>
      </c>
      <c r="T11" s="58">
        <f>'Female Inactive'!T11*'MI Epi'!DI30</f>
        <v>0</v>
      </c>
      <c r="U11" s="58">
        <f t="shared" si="11"/>
        <v>0</v>
      </c>
      <c r="V11" s="58">
        <f t="shared" si="11"/>
        <v>0</v>
      </c>
      <c r="W11" s="58">
        <f t="shared" si="19"/>
        <v>0</v>
      </c>
      <c r="Y11" s="58">
        <f>'Female Inactive'!Y11*'Stroke Epi'!$CX37</f>
        <v>0</v>
      </c>
      <c r="Z11" s="58">
        <f>'Female Inactive'!Z11*'Stroke Epi'!$CX37</f>
        <v>9.6591139476876498E-5</v>
      </c>
      <c r="AA11" s="58">
        <f t="shared" si="12"/>
        <v>0</v>
      </c>
      <c r="AB11" s="58">
        <f t="shared" si="12"/>
        <v>9.658647470300874E-5</v>
      </c>
      <c r="AC11" s="58">
        <f t="shared" si="20"/>
        <v>-7.8058731162126505E-4</v>
      </c>
      <c r="AE11" s="58">
        <f>'Female Inactive'!AE11*'Bowel Cancer Epi'!$CU54</f>
        <v>0</v>
      </c>
      <c r="AF11" s="58">
        <f>'Female Inactive'!AF11*'Bowel Cancer Epi'!$CU54</f>
        <v>0</v>
      </c>
      <c r="AG11" s="58">
        <f t="shared" si="25"/>
        <v>0</v>
      </c>
      <c r="AH11" s="58">
        <f t="shared" si="25"/>
        <v>0</v>
      </c>
      <c r="AI11" s="58">
        <f t="shared" si="21"/>
        <v>0</v>
      </c>
      <c r="AK11" s="58">
        <f>'Female Inactive'!AK11*'Breast Cancer Epi'!$BI52</f>
        <v>0</v>
      </c>
      <c r="AL11" s="58">
        <f>'Female Inactive'!AL11*'Breast Cancer Epi'!$BI52</f>
        <v>0</v>
      </c>
      <c r="AM11" s="58">
        <f t="shared" si="26"/>
        <v>0</v>
      </c>
      <c r="AN11" s="58">
        <f t="shared" si="26"/>
        <v>0</v>
      </c>
      <c r="AO11" s="58">
        <f t="shared" si="22"/>
        <v>0</v>
      </c>
      <c r="AQ11" s="58">
        <f>'Female Inactive'!AQ11*'Uterine Cancer Epi'!$BA34</f>
        <v>0</v>
      </c>
      <c r="AR11" s="58">
        <f>'Female Inactive'!AR11*'Uterine Cancer Epi'!$BA34</f>
        <v>0</v>
      </c>
      <c r="AS11" s="58">
        <f t="shared" si="27"/>
        <v>0</v>
      </c>
      <c r="AT11" s="58">
        <f t="shared" si="27"/>
        <v>0</v>
      </c>
      <c r="AU11" s="58">
        <f t="shared" si="23"/>
        <v>0</v>
      </c>
      <c r="AW11" s="58">
        <f>'Female Inactive'!AW11*'Diabetes Epi'!$CB64</f>
        <v>9.7039428330721942E-5</v>
      </c>
      <c r="AX11" s="58">
        <f>'Female Inactive'!AX11*'Diabetes Epi'!$CB64</f>
        <v>0</v>
      </c>
      <c r="AY11" s="58">
        <f t="shared" si="16"/>
        <v>9.7034720157651577E-5</v>
      </c>
      <c r="AZ11" s="58">
        <f t="shared" si="16"/>
        <v>0</v>
      </c>
      <c r="BA11" s="58">
        <f t="shared" si="24"/>
        <v>7.893477712521415E-4</v>
      </c>
    </row>
    <row r="12" spans="1:53">
      <c r="A12" s="58">
        <v>14</v>
      </c>
      <c r="B12" s="58">
        <f>'ACM Rates'!T25-(SUM(C12:H12))</f>
        <v>3.5843853367211885E-6</v>
      </c>
      <c r="C12" s="58">
        <f t="shared" si="2"/>
        <v>0</v>
      </c>
      <c r="D12" s="58">
        <f t="shared" si="3"/>
        <v>9.6415614663278816E-5</v>
      </c>
      <c r="E12" s="58">
        <f t="shared" si="4"/>
        <v>0</v>
      </c>
      <c r="F12" s="58">
        <f t="shared" si="5"/>
        <v>0</v>
      </c>
      <c r="G12" s="58">
        <f t="shared" si="6"/>
        <v>0</v>
      </c>
      <c r="H12" s="58">
        <f t="shared" si="7"/>
        <v>0</v>
      </c>
      <c r="I12" s="58">
        <f t="shared" si="0"/>
        <v>1E-4</v>
      </c>
      <c r="J12" s="58">
        <f t="shared" si="1"/>
        <v>3.5843789127909531E-6</v>
      </c>
      <c r="K12" s="58">
        <f t="shared" si="17"/>
        <v>9999.7687421867613</v>
      </c>
      <c r="L12" s="58">
        <f t="shared" si="18"/>
        <v>3.5842960212280339E-2</v>
      </c>
      <c r="M12" s="58">
        <f t="shared" si="8"/>
        <v>9999.7508207066548</v>
      </c>
      <c r="N12" s="58">
        <f t="shared" si="9"/>
        <v>705215.75942227535</v>
      </c>
      <c r="O12" s="58">
        <f t="shared" si="10"/>
        <v>70.523206846487327</v>
      </c>
      <c r="Q12" s="58">
        <f>'Quintile Functions'!$EQ20</f>
        <v>1415.2411696000001</v>
      </c>
      <c r="S12" s="58">
        <f>'Female Inactive'!S12*'MI Epi'!DI30</f>
        <v>0</v>
      </c>
      <c r="T12" s="58">
        <f>'Female Inactive'!T12*'MI Epi'!DI31</f>
        <v>0</v>
      </c>
      <c r="U12" s="58">
        <f t="shared" si="11"/>
        <v>0</v>
      </c>
      <c r="V12" s="58">
        <f t="shared" si="11"/>
        <v>0</v>
      </c>
      <c r="W12" s="58">
        <f t="shared" si="19"/>
        <v>0</v>
      </c>
      <c r="Y12" s="58">
        <f>'Female Inactive'!Y12*'Stroke Epi'!$CX38</f>
        <v>0</v>
      </c>
      <c r="Z12" s="58">
        <f>'Female Inactive'!Z12*'Stroke Epi'!$CX38</f>
        <v>9.6415614663278816E-5</v>
      </c>
      <c r="AA12" s="58">
        <f t="shared" si="12"/>
        <v>0</v>
      </c>
      <c r="AB12" s="58">
        <f t="shared" si="12"/>
        <v>9.6410966827331634E-5</v>
      </c>
      <c r="AC12" s="58">
        <f t="shared" si="20"/>
        <v>-8.7725851763189504E-4</v>
      </c>
      <c r="AE12" s="58">
        <f>'Female Inactive'!AE12*'Bowel Cancer Epi'!$CU55</f>
        <v>0</v>
      </c>
      <c r="AF12" s="58">
        <f>'Female Inactive'!AF12*'Bowel Cancer Epi'!$CU55</f>
        <v>0</v>
      </c>
      <c r="AG12" s="58">
        <f t="shared" si="25"/>
        <v>0</v>
      </c>
      <c r="AH12" s="58">
        <f t="shared" si="25"/>
        <v>0</v>
      </c>
      <c r="AI12" s="58">
        <f t="shared" si="21"/>
        <v>0</v>
      </c>
      <c r="AK12" s="58">
        <f>'Female Inactive'!AK12*'Breast Cancer Epi'!$BI53</f>
        <v>0</v>
      </c>
      <c r="AL12" s="58">
        <f>'Female Inactive'!AL12*'Breast Cancer Epi'!$BI53</f>
        <v>0</v>
      </c>
      <c r="AM12" s="58">
        <f t="shared" si="26"/>
        <v>0</v>
      </c>
      <c r="AN12" s="58">
        <f t="shared" si="26"/>
        <v>0</v>
      </c>
      <c r="AO12" s="58">
        <f t="shared" si="22"/>
        <v>0</v>
      </c>
      <c r="AQ12" s="58">
        <f>'Female Inactive'!AQ12*'Uterine Cancer Epi'!$BA35</f>
        <v>0</v>
      </c>
      <c r="AR12" s="58">
        <f>'Female Inactive'!AR12*'Uterine Cancer Epi'!$BA35</f>
        <v>0</v>
      </c>
      <c r="AS12" s="58">
        <f t="shared" si="27"/>
        <v>0</v>
      </c>
      <c r="AT12" s="58">
        <f t="shared" si="27"/>
        <v>0</v>
      </c>
      <c r="AU12" s="58">
        <f t="shared" si="23"/>
        <v>0</v>
      </c>
      <c r="AW12" s="58">
        <f>'Female Inactive'!AW12*'Diabetes Epi'!$CB65</f>
        <v>9.6621087415545595E-5</v>
      </c>
      <c r="AX12" s="58">
        <f>'Female Inactive'!AX12*'Diabetes Epi'!$CB65</f>
        <v>0</v>
      </c>
      <c r="AY12" s="58">
        <f t="shared" si="16"/>
        <v>9.6616419748563054E-5</v>
      </c>
      <c r="AZ12" s="58">
        <f t="shared" si="16"/>
        <v>0</v>
      </c>
      <c r="BA12" s="58">
        <f t="shared" si="24"/>
        <v>8.8630589726970254E-4</v>
      </c>
    </row>
    <row r="13" spans="1:53">
      <c r="A13" s="58">
        <v>15</v>
      </c>
      <c r="B13" s="58">
        <f>'ACM Rates'!T26-(SUM(C13:H13))</f>
        <v>1E-4</v>
      </c>
      <c r="C13" s="58">
        <f t="shared" si="2"/>
        <v>0</v>
      </c>
      <c r="D13" s="58">
        <f t="shared" si="3"/>
        <v>0</v>
      </c>
      <c r="E13" s="58">
        <f t="shared" si="4"/>
        <v>0</v>
      </c>
      <c r="F13" s="58">
        <f t="shared" si="5"/>
        <v>0</v>
      </c>
      <c r="G13" s="58">
        <f t="shared" si="6"/>
        <v>0</v>
      </c>
      <c r="H13" s="58">
        <f t="shared" si="7"/>
        <v>0</v>
      </c>
      <c r="I13" s="58">
        <f t="shared" si="0"/>
        <v>1E-4</v>
      </c>
      <c r="J13" s="58">
        <f t="shared" si="1"/>
        <v>9.999500016666385E-5</v>
      </c>
      <c r="K13" s="58">
        <f t="shared" si="17"/>
        <v>9999.7328992265484</v>
      </c>
      <c r="L13" s="58">
        <f t="shared" si="18"/>
        <v>0.99992329292475268</v>
      </c>
      <c r="M13" s="58">
        <f t="shared" si="8"/>
        <v>9999.2329375800873</v>
      </c>
      <c r="N13" s="58">
        <f t="shared" si="9"/>
        <v>695216.52648469526</v>
      </c>
      <c r="O13" s="58">
        <f t="shared" si="10"/>
        <v>69.523509626788965</v>
      </c>
      <c r="Q13" s="58">
        <f>'Quintile Functions'!$EQ21</f>
        <v>1474.6180625</v>
      </c>
      <c r="S13" s="58">
        <f>'Female Inactive'!S13*'MI Epi'!DI31</f>
        <v>0</v>
      </c>
      <c r="T13" s="58">
        <f>'Female Inactive'!T13*'MI Epi'!DI32</f>
        <v>0</v>
      </c>
      <c r="U13" s="58">
        <f t="shared" si="11"/>
        <v>0</v>
      </c>
      <c r="V13" s="58">
        <f t="shared" si="11"/>
        <v>0</v>
      </c>
      <c r="W13" s="58">
        <f t="shared" si="19"/>
        <v>0</v>
      </c>
      <c r="Y13" s="58">
        <f>'Female Inactive'!Y13*'Stroke Epi'!$CX39</f>
        <v>0</v>
      </c>
      <c r="Z13" s="58">
        <f>'Female Inactive'!Z13*'Stroke Epi'!$CX39</f>
        <v>0</v>
      </c>
      <c r="AA13" s="58">
        <f t="shared" si="12"/>
        <v>0</v>
      </c>
      <c r="AB13" s="58">
        <f t="shared" si="12"/>
        <v>0</v>
      </c>
      <c r="AC13" s="58">
        <f t="shared" si="20"/>
        <v>-9.7376336592679667E-4</v>
      </c>
      <c r="AE13" s="58">
        <f>'Female Inactive'!AE13*'Bowel Cancer Epi'!$CU56</f>
        <v>0</v>
      </c>
      <c r="AF13" s="58">
        <f>'Female Inactive'!AF13*'Bowel Cancer Epi'!$CU56</f>
        <v>0</v>
      </c>
      <c r="AG13" s="58">
        <f t="shared" si="25"/>
        <v>0</v>
      </c>
      <c r="AH13" s="58">
        <f t="shared" si="25"/>
        <v>0</v>
      </c>
      <c r="AI13" s="58">
        <f t="shared" si="21"/>
        <v>0</v>
      </c>
      <c r="AK13" s="58">
        <f>'Female Inactive'!AK13*'Breast Cancer Epi'!$BI54</f>
        <v>0</v>
      </c>
      <c r="AL13" s="58">
        <f>'Female Inactive'!AL13*'Breast Cancer Epi'!$BI54</f>
        <v>0</v>
      </c>
      <c r="AM13" s="58">
        <f t="shared" si="26"/>
        <v>0</v>
      </c>
      <c r="AN13" s="58">
        <f t="shared" si="26"/>
        <v>0</v>
      </c>
      <c r="AO13" s="58">
        <f t="shared" si="22"/>
        <v>0</v>
      </c>
      <c r="AQ13" s="58">
        <f>'Female Inactive'!AQ13*'Uterine Cancer Epi'!$BA36</f>
        <v>0</v>
      </c>
      <c r="AR13" s="58">
        <f>'Female Inactive'!AR13*'Uterine Cancer Epi'!$BA36</f>
        <v>0</v>
      </c>
      <c r="AS13" s="58">
        <f t="shared" si="27"/>
        <v>0</v>
      </c>
      <c r="AT13" s="58">
        <f t="shared" si="27"/>
        <v>0</v>
      </c>
      <c r="AU13" s="58">
        <f t="shared" si="23"/>
        <v>0</v>
      </c>
      <c r="AW13" s="58">
        <f>'Female Inactive'!AW13*'Diabetes Epi'!$CB66</f>
        <v>4.8100971519015901E-4</v>
      </c>
      <c r="AX13" s="58">
        <f>'Female Inactive'!AX13*'Diabetes Epi'!$CB66</f>
        <v>0</v>
      </c>
      <c r="AY13" s="58">
        <f t="shared" si="16"/>
        <v>4.8089404856344053E-4</v>
      </c>
      <c r="AZ13" s="58">
        <f t="shared" si="16"/>
        <v>0</v>
      </c>
      <c r="BA13" s="58">
        <f t="shared" si="24"/>
        <v>9.828366853156694E-4</v>
      </c>
    </row>
    <row r="14" spans="1:53">
      <c r="A14" s="58">
        <v>16</v>
      </c>
      <c r="B14" s="58">
        <f>'ACM Rates'!T27-(SUM(C14:H14))</f>
        <v>1E-4</v>
      </c>
      <c r="C14" s="58">
        <f t="shared" si="2"/>
        <v>0</v>
      </c>
      <c r="D14" s="58">
        <f t="shared" si="3"/>
        <v>0</v>
      </c>
      <c r="E14" s="58">
        <f t="shared" si="4"/>
        <v>0</v>
      </c>
      <c r="F14" s="58">
        <f t="shared" si="5"/>
        <v>0</v>
      </c>
      <c r="G14" s="58">
        <f t="shared" si="6"/>
        <v>0</v>
      </c>
      <c r="H14" s="58">
        <f t="shared" si="7"/>
        <v>0</v>
      </c>
      <c r="I14" s="58">
        <f t="shared" si="0"/>
        <v>1E-4</v>
      </c>
      <c r="J14" s="58">
        <f t="shared" si="1"/>
        <v>9.999500016666385E-5</v>
      </c>
      <c r="K14" s="58">
        <f t="shared" si="17"/>
        <v>9998.7329759336244</v>
      </c>
      <c r="L14" s="58">
        <f t="shared" si="18"/>
        <v>0.99982330559491006</v>
      </c>
      <c r="M14" s="58">
        <f t="shared" si="8"/>
        <v>9998.2330642808265</v>
      </c>
      <c r="N14" s="58">
        <f t="shared" si="9"/>
        <v>685218.29342041432</v>
      </c>
      <c r="O14" s="58">
        <f t="shared" si="10"/>
        <v>68.530512322880853</v>
      </c>
      <c r="Q14" s="58">
        <f>'Quintile Functions'!$EQ22</f>
        <v>1538.4350144</v>
      </c>
      <c r="S14" s="58">
        <f>'Female Inactive'!S14*'MI Epi'!DI32</f>
        <v>0</v>
      </c>
      <c r="T14" s="58">
        <f>'Female Inactive'!T14*'MI Epi'!DI33</f>
        <v>0</v>
      </c>
      <c r="U14" s="58">
        <f t="shared" si="11"/>
        <v>0</v>
      </c>
      <c r="V14" s="58">
        <f t="shared" si="11"/>
        <v>0</v>
      </c>
      <c r="W14" s="58">
        <f t="shared" si="19"/>
        <v>0</v>
      </c>
      <c r="Y14" s="58">
        <f>'Female Inactive'!Y14*'Stroke Epi'!$CX40</f>
        <v>0</v>
      </c>
      <c r="Z14" s="58">
        <f>'Female Inactive'!Z14*'Stroke Epi'!$CX40</f>
        <v>0</v>
      </c>
      <c r="AA14" s="58">
        <f t="shared" si="12"/>
        <v>0</v>
      </c>
      <c r="AB14" s="58">
        <f t="shared" si="12"/>
        <v>0</v>
      </c>
      <c r="AC14" s="58">
        <f t="shared" si="20"/>
        <v>-9.7376336592679667E-4</v>
      </c>
      <c r="AE14" s="58">
        <f>'Female Inactive'!AE14*'Bowel Cancer Epi'!$CU57</f>
        <v>0</v>
      </c>
      <c r="AF14" s="58">
        <f>'Female Inactive'!AF14*'Bowel Cancer Epi'!$CU57</f>
        <v>0</v>
      </c>
      <c r="AG14" s="58">
        <f t="shared" si="25"/>
        <v>0</v>
      </c>
      <c r="AH14" s="58">
        <f t="shared" si="25"/>
        <v>0</v>
      </c>
      <c r="AI14" s="58">
        <f t="shared" si="21"/>
        <v>0</v>
      </c>
      <c r="AK14" s="58">
        <f>'Female Inactive'!AK14*'Breast Cancer Epi'!$BI55</f>
        <v>0</v>
      </c>
      <c r="AL14" s="58">
        <f>'Female Inactive'!AL14*'Breast Cancer Epi'!$BI55</f>
        <v>0</v>
      </c>
      <c r="AM14" s="58">
        <f t="shared" si="26"/>
        <v>0</v>
      </c>
      <c r="AN14" s="58">
        <f t="shared" si="26"/>
        <v>0</v>
      </c>
      <c r="AO14" s="58">
        <f t="shared" si="22"/>
        <v>0</v>
      </c>
      <c r="AQ14" s="58">
        <f>'Female Inactive'!AQ14*'Uterine Cancer Epi'!$BA37</f>
        <v>0</v>
      </c>
      <c r="AR14" s="58">
        <f>'Female Inactive'!AR14*'Uterine Cancer Epi'!$BA37</f>
        <v>0</v>
      </c>
      <c r="AS14" s="58">
        <f t="shared" si="27"/>
        <v>0</v>
      </c>
      <c r="AT14" s="58">
        <f t="shared" si="27"/>
        <v>0</v>
      </c>
      <c r="AU14" s="58">
        <f t="shared" si="23"/>
        <v>0</v>
      </c>
      <c r="AW14" s="58">
        <f>'Female Inactive'!AW14*'Diabetes Epi'!$CB67</f>
        <v>4.7893099312473411E-4</v>
      </c>
      <c r="AX14" s="58">
        <f>'Female Inactive'!AX14*'Diabetes Epi'!$CB67</f>
        <v>0</v>
      </c>
      <c r="AY14" s="58">
        <f t="shared" si="16"/>
        <v>4.7881632398361074E-4</v>
      </c>
      <c r="AZ14" s="58">
        <f t="shared" si="16"/>
        <v>0</v>
      </c>
      <c r="BA14" s="58">
        <f t="shared" si="24"/>
        <v>1.4632580935664318E-3</v>
      </c>
    </row>
    <row r="15" spans="1:53">
      <c r="A15" s="58">
        <v>17</v>
      </c>
      <c r="B15" s="58">
        <f>'ACM Rates'!T28-(SUM(C15:H15))</f>
        <v>1E-4</v>
      </c>
      <c r="C15" s="58">
        <f t="shared" si="2"/>
        <v>0</v>
      </c>
      <c r="D15" s="58">
        <f t="shared" si="3"/>
        <v>0</v>
      </c>
      <c r="E15" s="58">
        <f t="shared" si="4"/>
        <v>0</v>
      </c>
      <c r="F15" s="58">
        <f t="shared" si="5"/>
        <v>0</v>
      </c>
      <c r="G15" s="58">
        <f t="shared" si="6"/>
        <v>0</v>
      </c>
      <c r="H15" s="58">
        <f t="shared" si="7"/>
        <v>0</v>
      </c>
      <c r="I15" s="58">
        <f t="shared" si="0"/>
        <v>1E-4</v>
      </c>
      <c r="J15" s="58">
        <f t="shared" si="1"/>
        <v>9.999500016666385E-5</v>
      </c>
      <c r="K15" s="58">
        <f t="shared" si="17"/>
        <v>9997.7331526280286</v>
      </c>
      <c r="L15" s="58">
        <f t="shared" si="18"/>
        <v>0.99972332826330046</v>
      </c>
      <c r="M15" s="58">
        <f t="shared" si="8"/>
        <v>9997.2332909638972</v>
      </c>
      <c r="N15" s="58">
        <f t="shared" si="9"/>
        <v>675221.06012945063</v>
      </c>
      <c r="O15" s="58">
        <f t="shared" si="10"/>
        <v>67.53741571427723</v>
      </c>
      <c r="Q15" s="58">
        <f>'Quintile Functions'!$EQ23</f>
        <v>1606.2679447</v>
      </c>
      <c r="S15" s="58">
        <f>'Female Inactive'!S15*'MI Epi'!DI33</f>
        <v>0</v>
      </c>
      <c r="T15" s="58">
        <f>'Female Inactive'!T15*'MI Epi'!DI34</f>
        <v>0</v>
      </c>
      <c r="U15" s="58">
        <f t="shared" si="11"/>
        <v>0</v>
      </c>
      <c r="V15" s="58">
        <f t="shared" si="11"/>
        <v>0</v>
      </c>
      <c r="W15" s="58">
        <f t="shared" si="19"/>
        <v>0</v>
      </c>
      <c r="Y15" s="58">
        <f>'Female Inactive'!Y15*'Stroke Epi'!$CX41</f>
        <v>0</v>
      </c>
      <c r="Z15" s="58">
        <f>'Female Inactive'!Z15*'Stroke Epi'!$CX41</f>
        <v>0</v>
      </c>
      <c r="AA15" s="58">
        <f t="shared" si="12"/>
        <v>0</v>
      </c>
      <c r="AB15" s="58">
        <f t="shared" si="12"/>
        <v>0</v>
      </c>
      <c r="AC15" s="58">
        <f t="shared" si="20"/>
        <v>-9.7376336592679667E-4</v>
      </c>
      <c r="AE15" s="58">
        <f>'Female Inactive'!AE15*'Bowel Cancer Epi'!$CU58</f>
        <v>0</v>
      </c>
      <c r="AF15" s="58">
        <f>'Female Inactive'!AF15*'Bowel Cancer Epi'!$CU58</f>
        <v>0</v>
      </c>
      <c r="AG15" s="58">
        <f t="shared" si="25"/>
        <v>0</v>
      </c>
      <c r="AH15" s="58">
        <f t="shared" si="25"/>
        <v>0</v>
      </c>
      <c r="AI15" s="58">
        <f t="shared" si="21"/>
        <v>0</v>
      </c>
      <c r="AK15" s="58">
        <f>'Female Inactive'!AK15*'Breast Cancer Epi'!$BI56</f>
        <v>0</v>
      </c>
      <c r="AL15" s="58">
        <f>'Female Inactive'!AL15*'Breast Cancer Epi'!$BI56</f>
        <v>0</v>
      </c>
      <c r="AM15" s="58">
        <f t="shared" si="26"/>
        <v>0</v>
      </c>
      <c r="AN15" s="58">
        <f t="shared" si="26"/>
        <v>0</v>
      </c>
      <c r="AO15" s="58">
        <f t="shared" si="22"/>
        <v>0</v>
      </c>
      <c r="AQ15" s="58">
        <f>'Female Inactive'!AQ15*'Uterine Cancer Epi'!$BA38</f>
        <v>0</v>
      </c>
      <c r="AR15" s="58">
        <f>'Female Inactive'!AR15*'Uterine Cancer Epi'!$BA38</f>
        <v>0</v>
      </c>
      <c r="AS15" s="58">
        <f t="shared" si="27"/>
        <v>0</v>
      </c>
      <c r="AT15" s="58">
        <f t="shared" si="27"/>
        <v>0</v>
      </c>
      <c r="AU15" s="58">
        <f t="shared" si="23"/>
        <v>0</v>
      </c>
      <c r="AW15" s="58">
        <f>'Female Inactive'!AW15*'Diabetes Epi'!$CB68</f>
        <v>4.7688487174617553E-4</v>
      </c>
      <c r="AX15" s="58">
        <f>'Female Inactive'!AX15*'Diabetes Epi'!$CB68</f>
        <v>0</v>
      </c>
      <c r="AY15" s="58">
        <f t="shared" si="16"/>
        <v>4.7677118022904086E-4</v>
      </c>
      <c r="AZ15" s="58">
        <f t="shared" si="16"/>
        <v>0</v>
      </c>
      <c r="BA15" s="58">
        <f t="shared" si="24"/>
        <v>1.9413737856886419E-3</v>
      </c>
    </row>
    <row r="16" spans="1:53">
      <c r="A16" s="58">
        <v>18</v>
      </c>
      <c r="B16" s="58">
        <f>'ACM Rates'!T29-(SUM(C16:H16))</f>
        <v>1E-4</v>
      </c>
      <c r="C16" s="58">
        <f t="shared" si="2"/>
        <v>0</v>
      </c>
      <c r="D16" s="58">
        <f t="shared" si="3"/>
        <v>0</v>
      </c>
      <c r="E16" s="58">
        <f t="shared" si="4"/>
        <v>0</v>
      </c>
      <c r="F16" s="58">
        <f t="shared" si="5"/>
        <v>0</v>
      </c>
      <c r="G16" s="58">
        <f t="shared" si="6"/>
        <v>0</v>
      </c>
      <c r="H16" s="58">
        <f t="shared" si="7"/>
        <v>0</v>
      </c>
      <c r="I16" s="58">
        <f t="shared" si="0"/>
        <v>1E-4</v>
      </c>
      <c r="J16" s="58">
        <f t="shared" si="1"/>
        <v>9.999500016666385E-5</v>
      </c>
      <c r="K16" s="58">
        <f t="shared" si="17"/>
        <v>9996.7334292997657</v>
      </c>
      <c r="L16" s="58">
        <f t="shared" si="18"/>
        <v>0.99962336092892412</v>
      </c>
      <c r="M16" s="58">
        <f t="shared" si="8"/>
        <v>9996.2336176193021</v>
      </c>
      <c r="N16" s="58">
        <f t="shared" si="9"/>
        <v>665224.82651183126</v>
      </c>
      <c r="O16" s="58">
        <f t="shared" si="10"/>
        <v>66.54421979104707</v>
      </c>
      <c r="Q16" s="58">
        <f>'Quintile Functions'!$EQ24</f>
        <v>1677.6927728000001</v>
      </c>
      <c r="S16" s="58">
        <f>'Female Inactive'!S16*'MI Epi'!DI34</f>
        <v>0</v>
      </c>
      <c r="T16" s="58">
        <f>'Female Inactive'!T16*'MI Epi'!DI35</f>
        <v>0</v>
      </c>
      <c r="U16" s="58">
        <f t="shared" si="11"/>
        <v>0</v>
      </c>
      <c r="V16" s="58">
        <f t="shared" si="11"/>
        <v>0</v>
      </c>
      <c r="W16" s="58">
        <f t="shared" si="19"/>
        <v>0</v>
      </c>
      <c r="Y16" s="58">
        <f>'Female Inactive'!Y16*'Stroke Epi'!$CX42</f>
        <v>0</v>
      </c>
      <c r="Z16" s="58">
        <f>'Female Inactive'!Z16*'Stroke Epi'!$CX42</f>
        <v>0</v>
      </c>
      <c r="AA16" s="58">
        <f t="shared" si="12"/>
        <v>0</v>
      </c>
      <c r="AB16" s="58">
        <f t="shared" si="12"/>
        <v>0</v>
      </c>
      <c r="AC16" s="58">
        <f t="shared" si="20"/>
        <v>-9.7376336592679667E-4</v>
      </c>
      <c r="AE16" s="58">
        <f>'Female Inactive'!AE16*'Bowel Cancer Epi'!$CU59</f>
        <v>0</v>
      </c>
      <c r="AF16" s="58">
        <f>'Female Inactive'!AF16*'Bowel Cancer Epi'!$CU59</f>
        <v>0</v>
      </c>
      <c r="AG16" s="58">
        <f t="shared" si="25"/>
        <v>0</v>
      </c>
      <c r="AH16" s="58">
        <f t="shared" si="25"/>
        <v>0</v>
      </c>
      <c r="AI16" s="58">
        <f t="shared" si="21"/>
        <v>0</v>
      </c>
      <c r="AK16" s="58">
        <f>'Female Inactive'!AK16*'Breast Cancer Epi'!$BI57</f>
        <v>0</v>
      </c>
      <c r="AL16" s="58">
        <f>'Female Inactive'!AL16*'Breast Cancer Epi'!$BI57</f>
        <v>0</v>
      </c>
      <c r="AM16" s="58">
        <f t="shared" si="26"/>
        <v>0</v>
      </c>
      <c r="AN16" s="58">
        <f t="shared" si="26"/>
        <v>0</v>
      </c>
      <c r="AO16" s="58">
        <f t="shared" si="22"/>
        <v>0</v>
      </c>
      <c r="AQ16" s="58">
        <f>'Female Inactive'!AQ16*'Uterine Cancer Epi'!$BA39</f>
        <v>0</v>
      </c>
      <c r="AR16" s="58">
        <f>'Female Inactive'!AR16*'Uterine Cancer Epi'!$BA39</f>
        <v>0</v>
      </c>
      <c r="AS16" s="58">
        <f t="shared" si="27"/>
        <v>0</v>
      </c>
      <c r="AT16" s="58">
        <f t="shared" si="27"/>
        <v>0</v>
      </c>
      <c r="AU16" s="58">
        <f t="shared" si="23"/>
        <v>0</v>
      </c>
      <c r="AW16" s="58">
        <f>'Female Inactive'!AW16*'Diabetes Epi'!$CB69</f>
        <v>4.7488747212685813E-4</v>
      </c>
      <c r="AX16" s="58">
        <f>'Female Inactive'!AX16*'Diabetes Epi'!$CB69</f>
        <v>0</v>
      </c>
      <c r="AY16" s="58">
        <f t="shared" si="16"/>
        <v>4.7477473091839251E-4</v>
      </c>
      <c r="AZ16" s="58">
        <f t="shared" si="16"/>
        <v>0</v>
      </c>
      <c r="BA16" s="58">
        <f t="shared" si="24"/>
        <v>2.4172193748466142E-3</v>
      </c>
    </row>
    <row r="17" spans="1:53">
      <c r="A17" s="58">
        <v>19</v>
      </c>
      <c r="B17" s="58">
        <f>'ACM Rates'!T30-(SUM(C17:H17))</f>
        <v>1E-4</v>
      </c>
      <c r="C17" s="58">
        <f t="shared" si="2"/>
        <v>0</v>
      </c>
      <c r="D17" s="58">
        <f t="shared" si="3"/>
        <v>0</v>
      </c>
      <c r="E17" s="58">
        <f t="shared" si="4"/>
        <v>0</v>
      </c>
      <c r="F17" s="58">
        <f t="shared" si="5"/>
        <v>0</v>
      </c>
      <c r="G17" s="58">
        <f t="shared" si="6"/>
        <v>0</v>
      </c>
      <c r="H17" s="58">
        <f t="shared" si="7"/>
        <v>0</v>
      </c>
      <c r="I17" s="58">
        <f t="shared" si="0"/>
        <v>1E-4</v>
      </c>
      <c r="J17" s="58">
        <f t="shared" si="1"/>
        <v>9.999500016666385E-5</v>
      </c>
      <c r="K17" s="58">
        <f t="shared" si="17"/>
        <v>9995.7338059388367</v>
      </c>
      <c r="L17" s="58">
        <f t="shared" si="18"/>
        <v>0.9995234035907814</v>
      </c>
      <c r="M17" s="58">
        <f t="shared" si="8"/>
        <v>9995.2340442370405</v>
      </c>
      <c r="N17" s="58">
        <f t="shared" si="9"/>
        <v>655229.59246759419</v>
      </c>
      <c r="O17" s="58">
        <f t="shared" si="10"/>
        <v>65.550924543258446</v>
      </c>
      <c r="Q17" s="58">
        <f>'Quintile Functions'!$EQ25</f>
        <v>1752.2854180999998</v>
      </c>
      <c r="S17" s="58">
        <f>'Female Inactive'!S17*'MI Epi'!DI35</f>
        <v>0</v>
      </c>
      <c r="T17" s="58">
        <f>'Female Inactive'!T17*'MI Epi'!DI36</f>
        <v>0</v>
      </c>
      <c r="U17" s="58">
        <f t="shared" si="11"/>
        <v>0</v>
      </c>
      <c r="V17" s="58">
        <f t="shared" si="11"/>
        <v>0</v>
      </c>
      <c r="W17" s="58">
        <f t="shared" si="19"/>
        <v>0</v>
      </c>
      <c r="Y17" s="58">
        <f>'Female Inactive'!Y17*'Stroke Epi'!$CX43</f>
        <v>0</v>
      </c>
      <c r="Z17" s="58">
        <f>'Female Inactive'!Z17*'Stroke Epi'!$CX43</f>
        <v>0</v>
      </c>
      <c r="AA17" s="58">
        <f t="shared" si="12"/>
        <v>0</v>
      </c>
      <c r="AB17" s="58">
        <f t="shared" si="12"/>
        <v>0</v>
      </c>
      <c r="AC17" s="58">
        <f t="shared" si="20"/>
        <v>-9.7376336592679667E-4</v>
      </c>
      <c r="AE17" s="58">
        <f>'Female Inactive'!AE17*'Bowel Cancer Epi'!$CU60</f>
        <v>0</v>
      </c>
      <c r="AF17" s="58">
        <f>'Female Inactive'!AF17*'Bowel Cancer Epi'!$CU60</f>
        <v>0</v>
      </c>
      <c r="AG17" s="58">
        <f t="shared" si="25"/>
        <v>0</v>
      </c>
      <c r="AH17" s="58">
        <f t="shared" si="25"/>
        <v>0</v>
      </c>
      <c r="AI17" s="58">
        <f t="shared" si="21"/>
        <v>0</v>
      </c>
      <c r="AK17" s="58">
        <f>'Female Inactive'!AK17*'Breast Cancer Epi'!$BI58</f>
        <v>0</v>
      </c>
      <c r="AL17" s="58">
        <f>'Female Inactive'!AL17*'Breast Cancer Epi'!$BI58</f>
        <v>0</v>
      </c>
      <c r="AM17" s="58">
        <f t="shared" si="26"/>
        <v>0</v>
      </c>
      <c r="AN17" s="58">
        <f t="shared" si="26"/>
        <v>0</v>
      </c>
      <c r="AO17" s="58">
        <f t="shared" si="22"/>
        <v>0</v>
      </c>
      <c r="AQ17" s="58">
        <f>'Female Inactive'!AQ17*'Uterine Cancer Epi'!$BA40</f>
        <v>0</v>
      </c>
      <c r="AR17" s="58">
        <f>'Female Inactive'!AR17*'Uterine Cancer Epi'!$BA40</f>
        <v>0</v>
      </c>
      <c r="AS17" s="58">
        <f t="shared" si="27"/>
        <v>0</v>
      </c>
      <c r="AT17" s="58">
        <f t="shared" si="27"/>
        <v>0</v>
      </c>
      <c r="AU17" s="58">
        <f t="shared" si="23"/>
        <v>0</v>
      </c>
      <c r="AW17" s="58">
        <f>'Female Inactive'!AW17*'Diabetes Epi'!$CB70</f>
        <v>4.7295408956786721E-4</v>
      </c>
      <c r="AX17" s="58">
        <f>'Female Inactive'!AX17*'Diabetes Epi'!$CB70</f>
        <v>0</v>
      </c>
      <c r="AY17" s="58">
        <f t="shared" si="16"/>
        <v>4.7284226441257626E-4</v>
      </c>
      <c r="AZ17" s="58">
        <f t="shared" si="16"/>
        <v>0</v>
      </c>
      <c r="BA17" s="58">
        <f t="shared" si="24"/>
        <v>2.8908464710867433E-3</v>
      </c>
    </row>
    <row r="18" spans="1:53">
      <c r="A18" s="58">
        <v>20</v>
      </c>
      <c r="B18" s="58">
        <f>'ACM Rates'!T31-(SUM(C18:H18))</f>
        <v>2.0000000000000001E-4</v>
      </c>
      <c r="C18" s="58">
        <f t="shared" si="2"/>
        <v>0</v>
      </c>
      <c r="D18" s="58">
        <f t="shared" si="3"/>
        <v>0</v>
      </c>
      <c r="E18" s="58">
        <f t="shared" si="4"/>
        <v>0</v>
      </c>
      <c r="F18" s="58">
        <f t="shared" si="5"/>
        <v>0</v>
      </c>
      <c r="G18" s="58">
        <f t="shared" si="6"/>
        <v>0</v>
      </c>
      <c r="H18" s="58">
        <f t="shared" si="7"/>
        <v>0</v>
      </c>
      <c r="I18" s="58">
        <f t="shared" si="0"/>
        <v>2.0000000000000001E-4</v>
      </c>
      <c r="J18" s="58">
        <f t="shared" si="1"/>
        <v>1.9998000133325533E-4</v>
      </c>
      <c r="K18" s="58">
        <f t="shared" si="17"/>
        <v>9994.7342825352462</v>
      </c>
      <c r="L18" s="58">
        <f t="shared" si="18"/>
        <v>1.9987469751469313</v>
      </c>
      <c r="M18" s="58">
        <f t="shared" si="8"/>
        <v>9993.7349090476728</v>
      </c>
      <c r="N18" s="58">
        <f t="shared" si="9"/>
        <v>645235.85755854659</v>
      </c>
      <c r="O18" s="58">
        <f t="shared" si="10"/>
        <v>64.557579953478992</v>
      </c>
      <c r="Q18" s="58">
        <f>'Quintile Functions'!$EQ26</f>
        <v>1829.6218000000003</v>
      </c>
      <c r="S18" s="58">
        <f>'Female Inactive'!S18*'MI Epi'!DI36</f>
        <v>0</v>
      </c>
      <c r="T18" s="58">
        <f>'Female Inactive'!T18*'MI Epi'!DI37</f>
        <v>0</v>
      </c>
      <c r="U18" s="58">
        <f t="shared" si="11"/>
        <v>0</v>
      </c>
      <c r="V18" s="58">
        <f t="shared" si="11"/>
        <v>0</v>
      </c>
      <c r="W18" s="58">
        <f t="shared" si="19"/>
        <v>0</v>
      </c>
      <c r="Y18" s="58">
        <f>'Female Inactive'!Y18*'Stroke Epi'!$CX44</f>
        <v>0</v>
      </c>
      <c r="Z18" s="58">
        <f>'Female Inactive'!Z18*'Stroke Epi'!$CX44</f>
        <v>0</v>
      </c>
      <c r="AA18" s="58">
        <f t="shared" si="12"/>
        <v>0</v>
      </c>
      <c r="AB18" s="58">
        <f t="shared" si="12"/>
        <v>0</v>
      </c>
      <c r="AC18" s="58">
        <f t="shared" si="20"/>
        <v>-9.7376336592679667E-4</v>
      </c>
      <c r="AE18" s="58">
        <f>'Female Inactive'!AE18*'Bowel Cancer Epi'!$CU61</f>
        <v>0</v>
      </c>
      <c r="AF18" s="58">
        <f>'Female Inactive'!AF18*'Bowel Cancer Epi'!$CU61</f>
        <v>0</v>
      </c>
      <c r="AG18" s="58">
        <f t="shared" si="25"/>
        <v>0</v>
      </c>
      <c r="AH18" s="58">
        <f t="shared" si="25"/>
        <v>0</v>
      </c>
      <c r="AI18" s="58">
        <f t="shared" si="21"/>
        <v>0</v>
      </c>
      <c r="AK18" s="58">
        <f>'Female Inactive'!AK18*'Breast Cancer Epi'!$BI59</f>
        <v>0</v>
      </c>
      <c r="AL18" s="58">
        <f>'Female Inactive'!AL18*'Breast Cancer Epi'!$BI59</f>
        <v>0</v>
      </c>
      <c r="AM18" s="58">
        <f t="shared" si="26"/>
        <v>0</v>
      </c>
      <c r="AN18" s="58">
        <f t="shared" si="26"/>
        <v>0</v>
      </c>
      <c r="AO18" s="58">
        <f t="shared" si="22"/>
        <v>0</v>
      </c>
      <c r="AQ18" s="58">
        <f>'Female Inactive'!AQ18*'Uterine Cancer Epi'!$BA41</f>
        <v>0</v>
      </c>
      <c r="AR18" s="58">
        <f>'Female Inactive'!AR18*'Uterine Cancer Epi'!$BA41</f>
        <v>0</v>
      </c>
      <c r="AS18" s="58">
        <f t="shared" si="27"/>
        <v>0</v>
      </c>
      <c r="AT18" s="58">
        <f t="shared" si="27"/>
        <v>0</v>
      </c>
      <c r="AU18" s="58">
        <f t="shared" si="23"/>
        <v>0</v>
      </c>
      <c r="AW18" s="58">
        <f>'Female Inactive'!AW18*'Diabetes Epi'!$CB71</f>
        <v>1.1306385738911945E-3</v>
      </c>
      <c r="AX18" s="58">
        <f>'Female Inactive'!AX18*'Diabetes Epi'!$CB71</f>
        <v>0</v>
      </c>
      <c r="AY18" s="58">
        <f t="shared" si="16"/>
        <v>1.1299996429214865E-3</v>
      </c>
      <c r="AZ18" s="58">
        <f t="shared" si="16"/>
        <v>0</v>
      </c>
      <c r="BA18" s="58">
        <f t="shared" si="24"/>
        <v>3.362321821107862E-3</v>
      </c>
    </row>
    <row r="19" spans="1:53">
      <c r="A19" s="58">
        <v>21</v>
      </c>
      <c r="B19" s="58">
        <f>'ACM Rates'!T32-(SUM(C19:H19))</f>
        <v>2.0000000000000001E-4</v>
      </c>
      <c r="C19" s="58">
        <f t="shared" si="2"/>
        <v>0</v>
      </c>
      <c r="D19" s="58">
        <f t="shared" si="3"/>
        <v>0</v>
      </c>
      <c r="E19" s="58">
        <f t="shared" si="4"/>
        <v>0</v>
      </c>
      <c r="F19" s="58">
        <f t="shared" si="5"/>
        <v>0</v>
      </c>
      <c r="G19" s="58">
        <f t="shared" si="6"/>
        <v>0</v>
      </c>
      <c r="H19" s="58">
        <f t="shared" si="7"/>
        <v>0</v>
      </c>
      <c r="I19" s="58">
        <f t="shared" si="0"/>
        <v>2.0000000000000001E-4</v>
      </c>
      <c r="J19" s="58">
        <f t="shared" si="1"/>
        <v>1.9998000133325533E-4</v>
      </c>
      <c r="K19" s="58">
        <f t="shared" si="17"/>
        <v>9992.7355355600994</v>
      </c>
      <c r="L19" s="58">
        <f t="shared" si="18"/>
        <v>1.9983472657241765</v>
      </c>
      <c r="M19" s="58">
        <f t="shared" si="8"/>
        <v>9991.7363619272364</v>
      </c>
      <c r="N19" s="58">
        <f t="shared" si="9"/>
        <v>635244.12119661935</v>
      </c>
      <c r="O19" s="58">
        <f t="shared" si="10"/>
        <v>63.57059275070803</v>
      </c>
      <c r="Q19" s="58">
        <f>'Quintile Functions'!$EQ27</f>
        <v>1909.2778379000003</v>
      </c>
      <c r="S19" s="58">
        <f>'Female Inactive'!S19*'MI Epi'!DI37</f>
        <v>0</v>
      </c>
      <c r="T19" s="58">
        <f>'Female Inactive'!T19*'MI Epi'!DI38</f>
        <v>0</v>
      </c>
      <c r="U19" s="58">
        <f t="shared" si="11"/>
        <v>0</v>
      </c>
      <c r="V19" s="58">
        <f t="shared" si="11"/>
        <v>0</v>
      </c>
      <c r="W19" s="58">
        <f t="shared" si="19"/>
        <v>0</v>
      </c>
      <c r="Y19" s="58">
        <f>'Female Inactive'!Y19*'Stroke Epi'!$CX45</f>
        <v>0</v>
      </c>
      <c r="Z19" s="58">
        <f>'Female Inactive'!Z19*'Stroke Epi'!$CX45</f>
        <v>0</v>
      </c>
      <c r="AA19" s="58">
        <f t="shared" si="12"/>
        <v>0</v>
      </c>
      <c r="AB19" s="58">
        <f t="shared" si="12"/>
        <v>0</v>
      </c>
      <c r="AC19" s="58">
        <f t="shared" si="20"/>
        <v>-9.7376336592679667E-4</v>
      </c>
      <c r="AE19" s="58">
        <f>'Female Inactive'!AE19*'Bowel Cancer Epi'!$CU62</f>
        <v>0</v>
      </c>
      <c r="AF19" s="58">
        <f>'Female Inactive'!AF19*'Bowel Cancer Epi'!$CU62</f>
        <v>0</v>
      </c>
      <c r="AG19" s="58">
        <f t="shared" si="25"/>
        <v>0</v>
      </c>
      <c r="AH19" s="58">
        <f t="shared" si="25"/>
        <v>0</v>
      </c>
      <c r="AI19" s="58">
        <f t="shared" si="21"/>
        <v>0</v>
      </c>
      <c r="AK19" s="58">
        <f>'Female Inactive'!AK19*'Breast Cancer Epi'!$BI60</f>
        <v>0</v>
      </c>
      <c r="AL19" s="58">
        <f>'Female Inactive'!AL19*'Breast Cancer Epi'!$BI60</f>
        <v>0</v>
      </c>
      <c r="AM19" s="58">
        <f t="shared" si="26"/>
        <v>0</v>
      </c>
      <c r="AN19" s="58">
        <f t="shared" si="26"/>
        <v>0</v>
      </c>
      <c r="AO19" s="58">
        <f t="shared" si="22"/>
        <v>0</v>
      </c>
      <c r="AQ19" s="58">
        <f>'Female Inactive'!AQ19*'Uterine Cancer Epi'!$BA42</f>
        <v>0</v>
      </c>
      <c r="AR19" s="58">
        <f>'Female Inactive'!AR19*'Uterine Cancer Epi'!$BA42</f>
        <v>0</v>
      </c>
      <c r="AS19" s="58">
        <f t="shared" si="27"/>
        <v>0</v>
      </c>
      <c r="AT19" s="58">
        <f t="shared" si="27"/>
        <v>0</v>
      </c>
      <c r="AU19" s="58">
        <f t="shared" si="23"/>
        <v>0</v>
      </c>
      <c r="AW19" s="58">
        <f>'Female Inactive'!AW19*'Diabetes Epi'!$CB72</f>
        <v>1.1264097924713074E-3</v>
      </c>
      <c r="AX19" s="58">
        <f>'Female Inactive'!AX19*'Diabetes Epi'!$CB72</f>
        <v>0</v>
      </c>
      <c r="AY19" s="58">
        <f t="shared" si="16"/>
        <v>1.125775631091952E-3</v>
      </c>
      <c r="AZ19" s="58">
        <f t="shared" si="16"/>
        <v>0</v>
      </c>
      <c r="BA19" s="58">
        <f t="shared" si="24"/>
        <v>4.4885220415721095E-3</v>
      </c>
    </row>
    <row r="20" spans="1:53">
      <c r="A20" s="58">
        <v>22</v>
      </c>
      <c r="B20" s="58">
        <f>'ACM Rates'!T33-(SUM(C20:H20))</f>
        <v>2.0000000000000001E-4</v>
      </c>
      <c r="C20" s="58">
        <f t="shared" si="2"/>
        <v>0</v>
      </c>
      <c r="D20" s="58">
        <f t="shared" si="3"/>
        <v>0</v>
      </c>
      <c r="E20" s="58">
        <f t="shared" si="4"/>
        <v>0</v>
      </c>
      <c r="F20" s="58">
        <f t="shared" si="5"/>
        <v>0</v>
      </c>
      <c r="G20" s="58">
        <f t="shared" si="6"/>
        <v>0</v>
      </c>
      <c r="H20" s="58">
        <f t="shared" si="7"/>
        <v>0</v>
      </c>
      <c r="I20" s="58">
        <f t="shared" si="0"/>
        <v>2.0000000000000001E-4</v>
      </c>
      <c r="J20" s="58">
        <f t="shared" si="1"/>
        <v>1.9998000133325533E-4</v>
      </c>
      <c r="K20" s="58">
        <f t="shared" si="17"/>
        <v>9990.7371882943753</v>
      </c>
      <c r="L20" s="58">
        <f t="shared" si="18"/>
        <v>1.9979476362353128</v>
      </c>
      <c r="M20" s="58">
        <f t="shared" si="8"/>
        <v>9989.7382144762578</v>
      </c>
      <c r="N20" s="58">
        <f t="shared" si="9"/>
        <v>625254.3829821432</v>
      </c>
      <c r="O20" s="58">
        <f t="shared" si="10"/>
        <v>62.583408130755465</v>
      </c>
      <c r="Q20" s="58">
        <f>'Quintile Functions'!$EQ28</f>
        <v>1990.8294512000002</v>
      </c>
      <c r="S20" s="58">
        <f>'Female Inactive'!S20*'MI Epi'!DI38</f>
        <v>0</v>
      </c>
      <c r="T20" s="58">
        <f>'Female Inactive'!T20*'MI Epi'!DI39</f>
        <v>0</v>
      </c>
      <c r="U20" s="58">
        <f t="shared" si="11"/>
        <v>0</v>
      </c>
      <c r="V20" s="58">
        <f t="shared" si="11"/>
        <v>0</v>
      </c>
      <c r="W20" s="58">
        <f t="shared" si="19"/>
        <v>0</v>
      </c>
      <c r="Y20" s="58">
        <f>'Female Inactive'!Y20*'Stroke Epi'!$CX46</f>
        <v>0</v>
      </c>
      <c r="Z20" s="58">
        <f>'Female Inactive'!Z20*'Stroke Epi'!$CX46</f>
        <v>0</v>
      </c>
      <c r="AA20" s="58">
        <f t="shared" si="12"/>
        <v>0</v>
      </c>
      <c r="AB20" s="58">
        <f t="shared" si="12"/>
        <v>0</v>
      </c>
      <c r="AC20" s="58">
        <f t="shared" si="20"/>
        <v>-9.7376336592679667E-4</v>
      </c>
      <c r="AE20" s="58">
        <f>'Female Inactive'!AE20*'Bowel Cancer Epi'!$CU63</f>
        <v>0</v>
      </c>
      <c r="AF20" s="58">
        <f>'Female Inactive'!AF20*'Bowel Cancer Epi'!$CU63</f>
        <v>0</v>
      </c>
      <c r="AG20" s="58">
        <f t="shared" si="25"/>
        <v>0</v>
      </c>
      <c r="AH20" s="58">
        <f t="shared" si="25"/>
        <v>0</v>
      </c>
      <c r="AI20" s="58">
        <f t="shared" si="21"/>
        <v>0</v>
      </c>
      <c r="AK20" s="58">
        <f>'Female Inactive'!AK20*'Breast Cancer Epi'!$BI61</f>
        <v>0</v>
      </c>
      <c r="AL20" s="58">
        <f>'Female Inactive'!AL20*'Breast Cancer Epi'!$BI61</f>
        <v>0</v>
      </c>
      <c r="AM20" s="58">
        <f t="shared" si="26"/>
        <v>0</v>
      </c>
      <c r="AN20" s="58">
        <f t="shared" si="26"/>
        <v>0</v>
      </c>
      <c r="AO20" s="58">
        <f t="shared" si="22"/>
        <v>0</v>
      </c>
      <c r="AQ20" s="58">
        <f>'Female Inactive'!AQ20*'Uterine Cancer Epi'!$BA43</f>
        <v>0</v>
      </c>
      <c r="AR20" s="58">
        <f>'Female Inactive'!AR20*'Uterine Cancer Epi'!$BA43</f>
        <v>0</v>
      </c>
      <c r="AS20" s="58">
        <f t="shared" si="27"/>
        <v>0</v>
      </c>
      <c r="AT20" s="58">
        <f t="shared" si="27"/>
        <v>0</v>
      </c>
      <c r="AU20" s="58">
        <f t="shared" si="23"/>
        <v>0</v>
      </c>
      <c r="AW20" s="58">
        <f>'Female Inactive'!AW20*'Diabetes Epi'!$CB73</f>
        <v>1.1224344584454525E-3</v>
      </c>
      <c r="AX20" s="58">
        <f>'Female Inactive'!AX20*'Diabetes Epi'!$CB73</f>
        <v>0</v>
      </c>
      <c r="AY20" s="58">
        <f t="shared" ref="AY20:AZ83" si="28">1-EXP(-AW20)</f>
        <v>1.1218047645074058E-3</v>
      </c>
      <c r="AZ20" s="58">
        <f t="shared" si="28"/>
        <v>0</v>
      </c>
      <c r="BA20" s="58">
        <f t="shared" si="24"/>
        <v>5.6092446039300407E-3</v>
      </c>
    </row>
    <row r="21" spans="1:53">
      <c r="A21" s="58">
        <v>23</v>
      </c>
      <c r="B21" s="58">
        <f>'ACM Rates'!T34-(SUM(C21:H21))</f>
        <v>2.0000000000000001E-4</v>
      </c>
      <c r="C21" s="58">
        <f t="shared" si="2"/>
        <v>0</v>
      </c>
      <c r="D21" s="58">
        <f t="shared" si="3"/>
        <v>0</v>
      </c>
      <c r="E21" s="58">
        <f t="shared" si="4"/>
        <v>0</v>
      </c>
      <c r="F21" s="58">
        <f t="shared" si="5"/>
        <v>0</v>
      </c>
      <c r="G21" s="58">
        <f t="shared" si="6"/>
        <v>0</v>
      </c>
      <c r="H21" s="58">
        <f t="shared" si="7"/>
        <v>0</v>
      </c>
      <c r="I21" s="58">
        <f t="shared" si="0"/>
        <v>2.0000000000000001E-4</v>
      </c>
      <c r="J21" s="58">
        <f t="shared" si="1"/>
        <v>1.9998000133325533E-4</v>
      </c>
      <c r="K21" s="58">
        <f t="shared" si="17"/>
        <v>9988.7392406581403</v>
      </c>
      <c r="L21" s="58">
        <f t="shared" si="18"/>
        <v>1.9975480866643547</v>
      </c>
      <c r="M21" s="58">
        <f t="shared" si="8"/>
        <v>9987.7404666148068</v>
      </c>
      <c r="N21" s="58">
        <f t="shared" si="9"/>
        <v>615266.64251552837</v>
      </c>
      <c r="O21" s="58">
        <f t="shared" si="10"/>
        <v>61.596026054133887</v>
      </c>
      <c r="Q21" s="58">
        <f>'Quintile Functions'!$EQ29</f>
        <v>2073.8525593000004</v>
      </c>
      <c r="S21" s="58">
        <f>'Female Inactive'!S21*'MI Epi'!DI39</f>
        <v>0</v>
      </c>
      <c r="T21" s="58">
        <f>'Female Inactive'!T21*'MI Epi'!DI40</f>
        <v>0</v>
      </c>
      <c r="U21" s="58">
        <f t="shared" si="11"/>
        <v>0</v>
      </c>
      <c r="V21" s="58">
        <f t="shared" si="11"/>
        <v>0</v>
      </c>
      <c r="W21" s="58">
        <f t="shared" si="19"/>
        <v>0</v>
      </c>
      <c r="Y21" s="58">
        <f>'Female Inactive'!Y21*'Stroke Epi'!$CX47</f>
        <v>0</v>
      </c>
      <c r="Z21" s="58">
        <f>'Female Inactive'!Z21*'Stroke Epi'!$CX47</f>
        <v>0</v>
      </c>
      <c r="AA21" s="58">
        <f t="shared" si="12"/>
        <v>0</v>
      </c>
      <c r="AB21" s="58">
        <f t="shared" si="12"/>
        <v>0</v>
      </c>
      <c r="AC21" s="58">
        <f t="shared" si="20"/>
        <v>-9.7376336592679667E-4</v>
      </c>
      <c r="AE21" s="58">
        <f>'Female Inactive'!AE21*'Bowel Cancer Epi'!$CU64</f>
        <v>0</v>
      </c>
      <c r="AF21" s="58">
        <f>'Female Inactive'!AF21*'Bowel Cancer Epi'!$CU64</f>
        <v>0</v>
      </c>
      <c r="AG21" s="58">
        <f t="shared" si="25"/>
        <v>0</v>
      </c>
      <c r="AH21" s="58">
        <f t="shared" si="25"/>
        <v>0</v>
      </c>
      <c r="AI21" s="58">
        <f t="shared" si="21"/>
        <v>0</v>
      </c>
      <c r="AK21" s="58">
        <f>'Female Inactive'!AK21*'Breast Cancer Epi'!$BI62</f>
        <v>0</v>
      </c>
      <c r="AL21" s="58">
        <f>'Female Inactive'!AL21*'Breast Cancer Epi'!$BI62</f>
        <v>0</v>
      </c>
      <c r="AM21" s="58">
        <f t="shared" si="26"/>
        <v>0</v>
      </c>
      <c r="AN21" s="58">
        <f t="shared" si="26"/>
        <v>0</v>
      </c>
      <c r="AO21" s="58">
        <f t="shared" si="22"/>
        <v>0</v>
      </c>
      <c r="AQ21" s="58">
        <f>'Female Inactive'!AQ21*'Uterine Cancer Epi'!$BA44</f>
        <v>0</v>
      </c>
      <c r="AR21" s="58">
        <f>'Female Inactive'!AR21*'Uterine Cancer Epi'!$BA44</f>
        <v>0</v>
      </c>
      <c r="AS21" s="58">
        <f t="shared" si="27"/>
        <v>0</v>
      </c>
      <c r="AT21" s="58">
        <f t="shared" si="27"/>
        <v>0</v>
      </c>
      <c r="AU21" s="58">
        <f t="shared" si="23"/>
        <v>0</v>
      </c>
      <c r="AW21" s="58">
        <f>'Female Inactive'!AW21*'Diabetes Epi'!$CB74</f>
        <v>1.1187393713314171E-3</v>
      </c>
      <c r="AX21" s="58">
        <f>'Female Inactive'!AX21*'Diabetes Epi'!$CB74</f>
        <v>0</v>
      </c>
      <c r="AY21" s="58">
        <f t="shared" si="28"/>
        <v>1.1181138157405623E-3</v>
      </c>
      <c r="AZ21" s="58">
        <f t="shared" si="28"/>
        <v>0</v>
      </c>
      <c r="BA21" s="58">
        <f t="shared" si="24"/>
        <v>6.7247568911154706E-3</v>
      </c>
    </row>
    <row r="22" spans="1:53">
      <c r="A22" s="58">
        <v>24</v>
      </c>
      <c r="B22" s="58">
        <f>'ACM Rates'!T35-(SUM(C22:H22))</f>
        <v>2.0000000000000001E-4</v>
      </c>
      <c r="C22" s="58">
        <f t="shared" si="2"/>
        <v>0</v>
      </c>
      <c r="D22" s="58">
        <f t="shared" si="3"/>
        <v>0</v>
      </c>
      <c r="E22" s="58">
        <f t="shared" si="4"/>
        <v>0</v>
      </c>
      <c r="F22" s="58">
        <f t="shared" si="5"/>
        <v>0</v>
      </c>
      <c r="G22" s="58">
        <f t="shared" si="6"/>
        <v>0</v>
      </c>
      <c r="H22" s="58">
        <f t="shared" si="7"/>
        <v>0</v>
      </c>
      <c r="I22" s="58">
        <f t="shared" si="0"/>
        <v>2.0000000000000001E-4</v>
      </c>
      <c r="J22" s="58">
        <f t="shared" si="1"/>
        <v>1.9998000133325533E-4</v>
      </c>
      <c r="K22" s="58">
        <f t="shared" si="17"/>
        <v>9986.7416925714751</v>
      </c>
      <c r="L22" s="58">
        <f t="shared" si="18"/>
        <v>1.9971486169953201</v>
      </c>
      <c r="M22" s="58">
        <f t="shared" si="8"/>
        <v>9985.7431182629771</v>
      </c>
      <c r="N22" s="58">
        <f t="shared" si="9"/>
        <v>605280.89939726528</v>
      </c>
      <c r="O22" s="58">
        <f t="shared" si="10"/>
        <v>60.608446481348032</v>
      </c>
      <c r="Q22" s="58">
        <f>'Quintile Functions'!$EQ30</f>
        <v>2157.9230815999999</v>
      </c>
      <c r="S22" s="58">
        <f>'Female Inactive'!S22*'MI Epi'!DI40</f>
        <v>0</v>
      </c>
      <c r="T22" s="58">
        <f>'Female Inactive'!T22*'MI Epi'!DI41</f>
        <v>0</v>
      </c>
      <c r="U22" s="58">
        <f t="shared" si="11"/>
        <v>0</v>
      </c>
      <c r="V22" s="58">
        <f t="shared" si="11"/>
        <v>0</v>
      </c>
      <c r="W22" s="58">
        <f t="shared" si="19"/>
        <v>0</v>
      </c>
      <c r="Y22" s="58">
        <f>'Female Inactive'!Y22*'Stroke Epi'!$CX48</f>
        <v>0</v>
      </c>
      <c r="Z22" s="58">
        <f>'Female Inactive'!Z22*'Stroke Epi'!$CX48</f>
        <v>0</v>
      </c>
      <c r="AA22" s="58">
        <f t="shared" si="12"/>
        <v>0</v>
      </c>
      <c r="AB22" s="58">
        <f t="shared" si="12"/>
        <v>0</v>
      </c>
      <c r="AC22" s="58">
        <f t="shared" si="20"/>
        <v>-9.7376336592679667E-4</v>
      </c>
      <c r="AE22" s="58">
        <f>'Female Inactive'!AE22*'Bowel Cancer Epi'!$CU65</f>
        <v>0</v>
      </c>
      <c r="AF22" s="58">
        <f>'Female Inactive'!AF22*'Bowel Cancer Epi'!$CU65</f>
        <v>0</v>
      </c>
      <c r="AG22" s="58">
        <f t="shared" si="25"/>
        <v>0</v>
      </c>
      <c r="AH22" s="58">
        <f t="shared" si="25"/>
        <v>0</v>
      </c>
      <c r="AI22" s="58">
        <f t="shared" si="21"/>
        <v>0</v>
      </c>
      <c r="AK22" s="58">
        <f>'Female Inactive'!AK22*'Breast Cancer Epi'!$BI63</f>
        <v>0</v>
      </c>
      <c r="AL22" s="58">
        <f>'Female Inactive'!AL22*'Breast Cancer Epi'!$BI63</f>
        <v>0</v>
      </c>
      <c r="AM22" s="58">
        <f t="shared" si="26"/>
        <v>0</v>
      </c>
      <c r="AN22" s="58">
        <f t="shared" si="26"/>
        <v>0</v>
      </c>
      <c r="AO22" s="58">
        <f t="shared" si="22"/>
        <v>0</v>
      </c>
      <c r="AQ22" s="58">
        <f>'Female Inactive'!AQ22*'Uterine Cancer Epi'!$BA45</f>
        <v>0</v>
      </c>
      <c r="AR22" s="58">
        <f>'Female Inactive'!AR22*'Uterine Cancer Epi'!$BA45</f>
        <v>0</v>
      </c>
      <c r="AS22" s="58">
        <f t="shared" si="27"/>
        <v>0</v>
      </c>
      <c r="AT22" s="58">
        <f t="shared" si="27"/>
        <v>0</v>
      </c>
      <c r="AU22" s="58">
        <f t="shared" si="23"/>
        <v>0</v>
      </c>
      <c r="AW22" s="58">
        <f>'Female Inactive'!AW22*'Diabetes Epi'!$CB75</f>
        <v>1.1153452177538798E-3</v>
      </c>
      <c r="AX22" s="58">
        <f>'Female Inactive'!AX22*'Diabetes Epi'!$CB75</f>
        <v>0</v>
      </c>
      <c r="AY22" s="58">
        <f t="shared" si="28"/>
        <v>1.114723451459354E-3</v>
      </c>
      <c r="AZ22" s="58">
        <f t="shared" si="28"/>
        <v>0</v>
      </c>
      <c r="BA22" s="58">
        <f t="shared" si="24"/>
        <v>7.8353516632685798E-3</v>
      </c>
    </row>
    <row r="23" spans="1:53">
      <c r="A23" s="58">
        <v>25</v>
      </c>
      <c r="B23" s="58">
        <f>'ACM Rates'!T36-(SUM(C23:H23))</f>
        <v>2.9999999999999997E-4</v>
      </c>
      <c r="C23" s="58">
        <f t="shared" si="2"/>
        <v>0</v>
      </c>
      <c r="D23" s="58">
        <f t="shared" si="3"/>
        <v>0</v>
      </c>
      <c r="E23" s="58">
        <f t="shared" si="4"/>
        <v>0</v>
      </c>
      <c r="F23" s="58">
        <f t="shared" si="5"/>
        <v>0</v>
      </c>
      <c r="G23" s="58">
        <f t="shared" si="6"/>
        <v>0</v>
      </c>
      <c r="H23" s="58">
        <f t="shared" si="7"/>
        <v>0</v>
      </c>
      <c r="I23" s="58">
        <f t="shared" si="0"/>
        <v>2.9999999999999997E-4</v>
      </c>
      <c r="J23" s="58">
        <f t="shared" si="1"/>
        <v>2.999550044996413E-4</v>
      </c>
      <c r="K23" s="58">
        <f t="shared" si="17"/>
        <v>9984.744543954479</v>
      </c>
      <c r="L23" s="58">
        <f t="shared" si="18"/>
        <v>2.9949740946096348</v>
      </c>
      <c r="M23" s="58">
        <f t="shared" si="8"/>
        <v>9983.2470569071738</v>
      </c>
      <c r="N23" s="58">
        <f t="shared" si="9"/>
        <v>595297.65234035812</v>
      </c>
      <c r="O23" s="58">
        <f t="shared" si="10"/>
        <v>59.620719360396301</v>
      </c>
      <c r="Q23" s="58">
        <f>'Quintile Functions'!$EQ31</f>
        <v>2242.6169375000009</v>
      </c>
      <c r="S23" s="58">
        <f>'Female Inactive'!S23*'MI Epi'!DI41</f>
        <v>0</v>
      </c>
      <c r="T23" s="58">
        <f>'Female Inactive'!T23*'MI Epi'!DI42</f>
        <v>0</v>
      </c>
      <c r="U23" s="58">
        <f t="shared" si="11"/>
        <v>0</v>
      </c>
      <c r="V23" s="58">
        <f t="shared" si="11"/>
        <v>0</v>
      </c>
      <c r="W23" s="58">
        <f t="shared" si="19"/>
        <v>0</v>
      </c>
      <c r="Y23" s="58">
        <f>'Female Inactive'!Y23*'Stroke Epi'!$CX49</f>
        <v>0</v>
      </c>
      <c r="Z23" s="58">
        <f>'Female Inactive'!Z23*'Stroke Epi'!$CX49</f>
        <v>0</v>
      </c>
      <c r="AA23" s="58">
        <f t="shared" si="12"/>
        <v>0</v>
      </c>
      <c r="AB23" s="58">
        <f t="shared" si="12"/>
        <v>0</v>
      </c>
      <c r="AC23" s="58">
        <f t="shared" si="20"/>
        <v>-9.7376336592679667E-4</v>
      </c>
      <c r="AE23" s="58">
        <f>'Female Inactive'!AE23*'Bowel Cancer Epi'!$CU66</f>
        <v>0</v>
      </c>
      <c r="AF23" s="58">
        <f>'Female Inactive'!AF23*'Bowel Cancer Epi'!$CU66</f>
        <v>0</v>
      </c>
      <c r="AG23" s="58">
        <f t="shared" si="25"/>
        <v>0</v>
      </c>
      <c r="AH23" s="58">
        <f t="shared" si="25"/>
        <v>0</v>
      </c>
      <c r="AI23" s="58">
        <f t="shared" si="21"/>
        <v>0</v>
      </c>
      <c r="AK23" s="58">
        <f>'Female Inactive'!AK23*'Breast Cancer Epi'!$BI64</f>
        <v>9.9136323683554902E-5</v>
      </c>
      <c r="AL23" s="58">
        <f>'Female Inactive'!AL23*'Breast Cancer Epi'!$BI64</f>
        <v>0</v>
      </c>
      <c r="AM23" s="58">
        <f t="shared" si="26"/>
        <v>9.9131409840635953E-5</v>
      </c>
      <c r="AN23" s="58">
        <f t="shared" si="26"/>
        <v>0</v>
      </c>
      <c r="AO23" s="58">
        <f t="shared" si="22"/>
        <v>0</v>
      </c>
      <c r="AQ23" s="58">
        <f>'Female Inactive'!AQ23*'Uterine Cancer Epi'!$BA46</f>
        <v>0</v>
      </c>
      <c r="AR23" s="58">
        <f>'Female Inactive'!AR23*'Uterine Cancer Epi'!$BA46</f>
        <v>0</v>
      </c>
      <c r="AS23" s="58">
        <f t="shared" si="27"/>
        <v>0</v>
      </c>
      <c r="AT23" s="58">
        <f t="shared" si="27"/>
        <v>0</v>
      </c>
      <c r="AU23" s="58">
        <f t="shared" si="23"/>
        <v>0</v>
      </c>
      <c r="AW23" s="58">
        <f>'Female Inactive'!AW23*'Diabetes Epi'!$CB76</f>
        <v>1.483019750367371E-3</v>
      </c>
      <c r="AX23" s="58">
        <f>'Female Inactive'!AX23*'Diabetes Epi'!$CB76</f>
        <v>0</v>
      </c>
      <c r="AY23" s="58">
        <f t="shared" si="28"/>
        <v>1.4819206199885304E-3</v>
      </c>
      <c r="AZ23" s="58">
        <f t="shared" si="28"/>
        <v>0</v>
      </c>
      <c r="BA23" s="58">
        <f t="shared" si="24"/>
        <v>8.9413408644784566E-3</v>
      </c>
    </row>
    <row r="24" spans="1:53">
      <c r="A24" s="58">
        <v>26</v>
      </c>
      <c r="B24" s="58">
        <f>'ACM Rates'!T37-(SUM(C24:H24))</f>
        <v>2.9999999999999997E-4</v>
      </c>
      <c r="C24" s="58">
        <f t="shared" si="2"/>
        <v>0</v>
      </c>
      <c r="D24" s="58">
        <f t="shared" si="3"/>
        <v>0</v>
      </c>
      <c r="E24" s="58">
        <f t="shared" si="4"/>
        <v>0</v>
      </c>
      <c r="F24" s="58">
        <f t="shared" si="5"/>
        <v>0</v>
      </c>
      <c r="G24" s="58">
        <f t="shared" si="6"/>
        <v>0</v>
      </c>
      <c r="H24" s="58">
        <f t="shared" si="7"/>
        <v>0</v>
      </c>
      <c r="I24" s="58">
        <f t="shared" si="0"/>
        <v>2.9999999999999997E-4</v>
      </c>
      <c r="J24" s="58">
        <f t="shared" si="1"/>
        <v>2.999550044996413E-4</v>
      </c>
      <c r="K24" s="58">
        <f t="shared" si="17"/>
        <v>9981.7495698598686</v>
      </c>
      <c r="L24" s="58">
        <f t="shared" si="18"/>
        <v>2.9940757371416096</v>
      </c>
      <c r="M24" s="58">
        <f t="shared" si="8"/>
        <v>9980.2525319912966</v>
      </c>
      <c r="N24" s="58">
        <f t="shared" si="9"/>
        <v>585317.39980836678</v>
      </c>
      <c r="O24" s="58">
        <f t="shared" si="10"/>
        <v>58.63875823690735</v>
      </c>
      <c r="Q24" s="58">
        <f>'Quintile Functions'!$EQ32</f>
        <v>2327.5100464000006</v>
      </c>
      <c r="S24" s="58">
        <f>'Female Inactive'!S24*'MI Epi'!DI42</f>
        <v>0</v>
      </c>
      <c r="T24" s="58">
        <f>'Female Inactive'!T24*'MI Epi'!DI43</f>
        <v>0</v>
      </c>
      <c r="U24" s="58">
        <f t="shared" si="11"/>
        <v>0</v>
      </c>
      <c r="V24" s="58">
        <f t="shared" si="11"/>
        <v>0</v>
      </c>
      <c r="W24" s="58">
        <f t="shared" si="19"/>
        <v>0</v>
      </c>
      <c r="Y24" s="58">
        <f>'Female Inactive'!Y24*'Stroke Epi'!$CX50</f>
        <v>0</v>
      </c>
      <c r="Z24" s="58">
        <f>'Female Inactive'!Z24*'Stroke Epi'!$CX50</f>
        <v>0</v>
      </c>
      <c r="AA24" s="58">
        <f t="shared" si="12"/>
        <v>0</v>
      </c>
      <c r="AB24" s="58">
        <f t="shared" si="12"/>
        <v>0</v>
      </c>
      <c r="AC24" s="58">
        <f t="shared" si="20"/>
        <v>-9.7376336592679667E-4</v>
      </c>
      <c r="AE24" s="58">
        <f>'Female Inactive'!AE24*'Bowel Cancer Epi'!$CU67</f>
        <v>0</v>
      </c>
      <c r="AF24" s="58">
        <f>'Female Inactive'!AF24*'Bowel Cancer Epi'!$CU67</f>
        <v>0</v>
      </c>
      <c r="AG24" s="58">
        <f t="shared" si="25"/>
        <v>0</v>
      </c>
      <c r="AH24" s="58">
        <f t="shared" si="25"/>
        <v>0</v>
      </c>
      <c r="AI24" s="58">
        <f t="shared" si="21"/>
        <v>0</v>
      </c>
      <c r="AK24" s="58">
        <f>'Female Inactive'!AK24*'Breast Cancer Epi'!$BI65</f>
        <v>9.9114006700095204E-5</v>
      </c>
      <c r="AL24" s="58">
        <f>'Female Inactive'!AL24*'Breast Cancer Epi'!$BI65</f>
        <v>0</v>
      </c>
      <c r="AM24" s="58">
        <f t="shared" si="26"/>
        <v>9.910909506916088E-5</v>
      </c>
      <c r="AN24" s="58">
        <f t="shared" si="26"/>
        <v>0</v>
      </c>
      <c r="AO24" s="58">
        <f t="shared" si="22"/>
        <v>9.9131409840635953E-5</v>
      </c>
      <c r="AQ24" s="58">
        <f>'Female Inactive'!AQ24*'Uterine Cancer Epi'!$BA47</f>
        <v>0</v>
      </c>
      <c r="AR24" s="58">
        <f>'Female Inactive'!AR24*'Uterine Cancer Epi'!$BA47</f>
        <v>0</v>
      </c>
      <c r="AS24" s="58">
        <f t="shared" si="27"/>
        <v>0</v>
      </c>
      <c r="AT24" s="58">
        <f t="shared" si="27"/>
        <v>0</v>
      </c>
      <c r="AU24" s="58">
        <f t="shared" si="23"/>
        <v>0</v>
      </c>
      <c r="AW24" s="58">
        <f>'Female Inactive'!AW24*'Diabetes Epi'!$CB77</f>
        <v>1.4793360594919072E-3</v>
      </c>
      <c r="AX24" s="58">
        <f>'Female Inactive'!AX24*'Diabetes Epi'!$CB77</f>
        <v>0</v>
      </c>
      <c r="AY24" s="58">
        <f t="shared" si="28"/>
        <v>1.4782423812758072E-3</v>
      </c>
      <c r="AZ24" s="58">
        <f t="shared" si="28"/>
        <v>0</v>
      </c>
      <c r="BA24" s="58">
        <f t="shared" si="24"/>
        <v>1.041001112706957E-2</v>
      </c>
    </row>
    <row r="25" spans="1:53">
      <c r="A25" s="58">
        <v>27</v>
      </c>
      <c r="B25" s="58">
        <f>'ACM Rates'!T38-(SUM(C25:H25))</f>
        <v>2.9999999999999997E-4</v>
      </c>
      <c r="C25" s="58">
        <f t="shared" si="2"/>
        <v>0</v>
      </c>
      <c r="D25" s="58">
        <f t="shared" si="3"/>
        <v>0</v>
      </c>
      <c r="E25" s="58">
        <f t="shared" si="4"/>
        <v>0</v>
      </c>
      <c r="F25" s="58">
        <f t="shared" si="5"/>
        <v>0</v>
      </c>
      <c r="G25" s="58">
        <f t="shared" si="6"/>
        <v>0</v>
      </c>
      <c r="H25" s="58">
        <f t="shared" si="7"/>
        <v>0</v>
      </c>
      <c r="I25" s="58">
        <f t="shared" si="0"/>
        <v>2.9999999999999997E-4</v>
      </c>
      <c r="J25" s="58">
        <f t="shared" si="1"/>
        <v>2.999550044996413E-4</v>
      </c>
      <c r="K25" s="58">
        <f t="shared" si="17"/>
        <v>9978.7554941227263</v>
      </c>
      <c r="L25" s="58">
        <f t="shared" si="18"/>
        <v>2.9931776491404025</v>
      </c>
      <c r="M25" s="58">
        <f t="shared" si="8"/>
        <v>9977.2589052981566</v>
      </c>
      <c r="N25" s="58">
        <f t="shared" si="9"/>
        <v>575340.14090306847</v>
      </c>
      <c r="O25" s="58">
        <f t="shared" si="10"/>
        <v>57.656502480888676</v>
      </c>
      <c r="Q25" s="58">
        <f>'Quintile Functions'!$EQ33</f>
        <v>2412.1783277</v>
      </c>
      <c r="S25" s="58">
        <f>'Female Inactive'!S25*'MI Epi'!DI43</f>
        <v>0</v>
      </c>
      <c r="T25" s="58">
        <f>'Female Inactive'!T25*'MI Epi'!DI44</f>
        <v>0</v>
      </c>
      <c r="U25" s="58">
        <f t="shared" si="11"/>
        <v>0</v>
      </c>
      <c r="V25" s="58">
        <f t="shared" si="11"/>
        <v>0</v>
      </c>
      <c r="W25" s="58">
        <f t="shared" si="19"/>
        <v>0</v>
      </c>
      <c r="Y25" s="58">
        <f>'Female Inactive'!Y25*'Stroke Epi'!$CX51</f>
        <v>0</v>
      </c>
      <c r="Z25" s="58">
        <f>'Female Inactive'!Z25*'Stroke Epi'!$CX51</f>
        <v>0</v>
      </c>
      <c r="AA25" s="58">
        <f t="shared" si="12"/>
        <v>0</v>
      </c>
      <c r="AB25" s="58">
        <f t="shared" si="12"/>
        <v>0</v>
      </c>
      <c r="AC25" s="58">
        <f t="shared" si="20"/>
        <v>-9.7376336592679667E-4</v>
      </c>
      <c r="AE25" s="58">
        <f>'Female Inactive'!AE25*'Bowel Cancer Epi'!$CU68</f>
        <v>0</v>
      </c>
      <c r="AF25" s="58">
        <f>'Female Inactive'!AF25*'Bowel Cancer Epi'!$CU68</f>
        <v>0</v>
      </c>
      <c r="AG25" s="58">
        <f t="shared" si="25"/>
        <v>0</v>
      </c>
      <c r="AH25" s="58">
        <f t="shared" si="25"/>
        <v>0</v>
      </c>
      <c r="AI25" s="58">
        <f t="shared" si="21"/>
        <v>0</v>
      </c>
      <c r="AK25" s="58">
        <f>'Female Inactive'!AK25*'Breast Cancer Epi'!$BI66</f>
        <v>9.9095081250142179E-5</v>
      </c>
      <c r="AL25" s="58">
        <f>'Female Inactive'!AL25*'Breast Cancer Epi'!$BI66</f>
        <v>0</v>
      </c>
      <c r="AM25" s="58">
        <f t="shared" si="26"/>
        <v>9.9090171494786716E-5</v>
      </c>
      <c r="AN25" s="58">
        <f t="shared" si="26"/>
        <v>0</v>
      </c>
      <c r="AO25" s="58">
        <f t="shared" si="22"/>
        <v>1.9823068008547459E-4</v>
      </c>
      <c r="AQ25" s="58">
        <f>'Female Inactive'!AQ25*'Uterine Cancer Epi'!$BA48</f>
        <v>0</v>
      </c>
      <c r="AR25" s="58">
        <f>'Female Inactive'!AR25*'Uterine Cancer Epi'!$BA48</f>
        <v>0</v>
      </c>
      <c r="AS25" s="58">
        <f t="shared" si="27"/>
        <v>0</v>
      </c>
      <c r="AT25" s="58">
        <f t="shared" si="27"/>
        <v>0</v>
      </c>
      <c r="AU25" s="58">
        <f t="shared" si="23"/>
        <v>0</v>
      </c>
      <c r="AW25" s="58">
        <f>'Female Inactive'!AW25*'Diabetes Epi'!$CB78</f>
        <v>1.4760691992316869E-3</v>
      </c>
      <c r="AX25" s="58">
        <f>'Female Inactive'!AX25*'Diabetes Epi'!$CB78</f>
        <v>0</v>
      </c>
      <c r="AY25" s="58">
        <f t="shared" si="28"/>
        <v>1.4749803448985688E-3</v>
      </c>
      <c r="AZ25" s="58">
        <f t="shared" si="28"/>
        <v>0</v>
      </c>
      <c r="BA25" s="58">
        <f t="shared" si="24"/>
        <v>1.1872864988707791E-2</v>
      </c>
    </row>
    <row r="26" spans="1:53">
      <c r="A26" s="58">
        <v>28</v>
      </c>
      <c r="B26" s="58">
        <f>'ACM Rates'!T39-(SUM(C26:H26))</f>
        <v>2.9999999999999997E-4</v>
      </c>
      <c r="C26" s="58">
        <f t="shared" si="2"/>
        <v>0</v>
      </c>
      <c r="D26" s="58">
        <f t="shared" si="3"/>
        <v>0</v>
      </c>
      <c r="E26" s="58">
        <f t="shared" si="4"/>
        <v>0</v>
      </c>
      <c r="F26" s="58">
        <f t="shared" si="5"/>
        <v>0</v>
      </c>
      <c r="G26" s="58">
        <f t="shared" si="6"/>
        <v>0</v>
      </c>
      <c r="H26" s="58">
        <f t="shared" si="7"/>
        <v>0</v>
      </c>
      <c r="I26" s="58">
        <f t="shared" si="0"/>
        <v>2.9999999999999997E-4</v>
      </c>
      <c r="J26" s="58">
        <f t="shared" si="1"/>
        <v>2.999550044996413E-4</v>
      </c>
      <c r="K26" s="58">
        <f t="shared" si="17"/>
        <v>9975.7623164735851</v>
      </c>
      <c r="L26" s="58">
        <f t="shared" si="18"/>
        <v>2.9922798305251863</v>
      </c>
      <c r="M26" s="58">
        <f t="shared" si="8"/>
        <v>9974.2661765583216</v>
      </c>
      <c r="N26" s="58">
        <f t="shared" si="9"/>
        <v>565365.87472651014</v>
      </c>
      <c r="O26" s="58">
        <f t="shared" si="10"/>
        <v>56.673952003937281</v>
      </c>
      <c r="Q26" s="58">
        <f>'Quintile Functions'!$EQ34</f>
        <v>2496.1977008000003</v>
      </c>
      <c r="S26" s="58">
        <f>'Female Inactive'!S26*'MI Epi'!DI44</f>
        <v>0</v>
      </c>
      <c r="T26" s="58">
        <f>'Female Inactive'!T26*'MI Epi'!DI45</f>
        <v>0</v>
      </c>
      <c r="U26" s="58">
        <f t="shared" si="11"/>
        <v>0</v>
      </c>
      <c r="V26" s="58">
        <f t="shared" si="11"/>
        <v>0</v>
      </c>
      <c r="W26" s="58">
        <f t="shared" si="19"/>
        <v>0</v>
      </c>
      <c r="Y26" s="58">
        <f>'Female Inactive'!Y26*'Stroke Epi'!$CX52</f>
        <v>0</v>
      </c>
      <c r="Z26" s="58">
        <f>'Female Inactive'!Z26*'Stroke Epi'!$CX52</f>
        <v>0</v>
      </c>
      <c r="AA26" s="58">
        <f t="shared" si="12"/>
        <v>0</v>
      </c>
      <c r="AB26" s="58">
        <f t="shared" si="12"/>
        <v>0</v>
      </c>
      <c r="AC26" s="58">
        <f t="shared" si="20"/>
        <v>-9.7376336592679667E-4</v>
      </c>
      <c r="AE26" s="58">
        <f>'Female Inactive'!AE26*'Bowel Cancer Epi'!$CU69</f>
        <v>0</v>
      </c>
      <c r="AF26" s="58">
        <f>'Female Inactive'!AF26*'Bowel Cancer Epi'!$CU69</f>
        <v>0</v>
      </c>
      <c r="AG26" s="58">
        <f t="shared" si="25"/>
        <v>0</v>
      </c>
      <c r="AH26" s="58">
        <f t="shared" si="25"/>
        <v>0</v>
      </c>
      <c r="AI26" s="58">
        <f t="shared" si="21"/>
        <v>0</v>
      </c>
      <c r="AK26" s="58">
        <f>'Female Inactive'!AK26*'Breast Cancer Epi'!$BI67</f>
        <v>9.9079342854300795E-5</v>
      </c>
      <c r="AL26" s="58">
        <f>'Female Inactive'!AL26*'Breast Cancer Epi'!$BI67</f>
        <v>0</v>
      </c>
      <c r="AM26" s="58">
        <f t="shared" si="26"/>
        <v>9.9074434658286137E-5</v>
      </c>
      <c r="AN26" s="58">
        <f t="shared" si="26"/>
        <v>0</v>
      </c>
      <c r="AO26" s="58">
        <f t="shared" si="22"/>
        <v>2.973012088681761E-4</v>
      </c>
      <c r="AQ26" s="58">
        <f>'Female Inactive'!AQ26*'Uterine Cancer Epi'!$BA49</f>
        <v>0</v>
      </c>
      <c r="AR26" s="58">
        <f>'Female Inactive'!AR26*'Uterine Cancer Epi'!$BA49</f>
        <v>0</v>
      </c>
      <c r="AS26" s="58">
        <f t="shared" si="27"/>
        <v>0</v>
      </c>
      <c r="AT26" s="58">
        <f t="shared" si="27"/>
        <v>0</v>
      </c>
      <c r="AU26" s="58">
        <f t="shared" si="23"/>
        <v>0</v>
      </c>
      <c r="AW26" s="58">
        <f>'Female Inactive'!AW26*'Diabetes Epi'!$CB79</f>
        <v>1.4732021621119958E-3</v>
      </c>
      <c r="AX26" s="58">
        <f>'Female Inactive'!AX26*'Diabetes Epi'!$CB79</f>
        <v>0</v>
      </c>
      <c r="AY26" s="58">
        <f t="shared" si="28"/>
        <v>1.4721175324984292E-3</v>
      </c>
      <c r="AZ26" s="58">
        <f t="shared" si="28"/>
        <v>0</v>
      </c>
      <c r="BA26" s="58">
        <f t="shared" si="24"/>
        <v>1.3330333091110381E-2</v>
      </c>
    </row>
    <row r="27" spans="1:53">
      <c r="A27" s="58">
        <v>29</v>
      </c>
      <c r="B27" s="58">
        <f>'ACM Rates'!T40-(SUM(C27:H27))</f>
        <v>2.9999999999999997E-4</v>
      </c>
      <c r="C27" s="58">
        <f t="shared" si="2"/>
        <v>0</v>
      </c>
      <c r="D27" s="58">
        <f t="shared" si="3"/>
        <v>0</v>
      </c>
      <c r="E27" s="58">
        <f t="shared" si="4"/>
        <v>0</v>
      </c>
      <c r="F27" s="58">
        <f t="shared" si="5"/>
        <v>0</v>
      </c>
      <c r="G27" s="58">
        <f t="shared" si="6"/>
        <v>0</v>
      </c>
      <c r="H27" s="58">
        <f t="shared" si="7"/>
        <v>0</v>
      </c>
      <c r="I27" s="58">
        <f t="shared" si="0"/>
        <v>2.9999999999999997E-4</v>
      </c>
      <c r="J27" s="58">
        <f t="shared" si="1"/>
        <v>2.999550044996413E-4</v>
      </c>
      <c r="K27" s="58">
        <f t="shared" si="17"/>
        <v>9972.7700366430599</v>
      </c>
      <c r="L27" s="58">
        <f t="shared" si="18"/>
        <v>2.9913822812151571</v>
      </c>
      <c r="M27" s="58">
        <f t="shared" si="8"/>
        <v>9971.274345502452</v>
      </c>
      <c r="N27" s="58">
        <f t="shared" si="9"/>
        <v>555394.60038100765</v>
      </c>
      <c r="O27" s="58">
        <f t="shared" si="10"/>
        <v>55.691106717623597</v>
      </c>
      <c r="Q27" s="58">
        <f>'Quintile Functions'!$EQ35</f>
        <v>2579.1440850999998</v>
      </c>
      <c r="S27" s="58">
        <f>'Female Inactive'!S27*'MI Epi'!DI45</f>
        <v>0</v>
      </c>
      <c r="T27" s="58">
        <f>'Female Inactive'!T27*'MI Epi'!DI46</f>
        <v>0</v>
      </c>
      <c r="U27" s="58">
        <f t="shared" si="11"/>
        <v>0</v>
      </c>
      <c r="V27" s="58">
        <f t="shared" si="11"/>
        <v>0</v>
      </c>
      <c r="W27" s="58">
        <f t="shared" si="19"/>
        <v>0</v>
      </c>
      <c r="Y27" s="58">
        <f>'Female Inactive'!Y27*'Stroke Epi'!$CX53</f>
        <v>0</v>
      </c>
      <c r="Z27" s="58">
        <f>'Female Inactive'!Z27*'Stroke Epi'!$CX53</f>
        <v>0</v>
      </c>
      <c r="AA27" s="58">
        <f t="shared" si="12"/>
        <v>0</v>
      </c>
      <c r="AB27" s="58">
        <f t="shared" si="12"/>
        <v>0</v>
      </c>
      <c r="AC27" s="58">
        <f t="shared" si="20"/>
        <v>-9.7376336592679667E-4</v>
      </c>
      <c r="AE27" s="58">
        <f>'Female Inactive'!AE27*'Bowel Cancer Epi'!$CU70</f>
        <v>0</v>
      </c>
      <c r="AF27" s="58">
        <f>'Female Inactive'!AF27*'Bowel Cancer Epi'!$CU70</f>
        <v>0</v>
      </c>
      <c r="AG27" s="58">
        <f t="shared" si="25"/>
        <v>0</v>
      </c>
      <c r="AH27" s="58">
        <f t="shared" si="25"/>
        <v>0</v>
      </c>
      <c r="AI27" s="58">
        <f t="shared" si="21"/>
        <v>0</v>
      </c>
      <c r="AK27" s="58">
        <f>'Female Inactive'!AK27*'Breast Cancer Epi'!$BI68</f>
        <v>9.9066528597145239E-5</v>
      </c>
      <c r="AL27" s="58">
        <f>'Female Inactive'!AL27*'Breast Cancer Epi'!$BI68</f>
        <v>0</v>
      </c>
      <c r="AM27" s="58">
        <f t="shared" si="26"/>
        <v>9.9061621670615274E-5</v>
      </c>
      <c r="AN27" s="58">
        <f t="shared" si="26"/>
        <v>0</v>
      </c>
      <c r="AO27" s="58">
        <f t="shared" si="22"/>
        <v>3.9634618857727039E-4</v>
      </c>
      <c r="AQ27" s="58">
        <f>'Female Inactive'!AQ27*'Uterine Cancer Epi'!$BA50</f>
        <v>0</v>
      </c>
      <c r="AR27" s="58">
        <f>'Female Inactive'!AR27*'Uterine Cancer Epi'!$BA50</f>
        <v>0</v>
      </c>
      <c r="AS27" s="58">
        <f t="shared" si="27"/>
        <v>0</v>
      </c>
      <c r="AT27" s="58">
        <f t="shared" si="27"/>
        <v>0</v>
      </c>
      <c r="AU27" s="58">
        <f t="shared" si="23"/>
        <v>0</v>
      </c>
      <c r="AW27" s="58">
        <f>'Female Inactive'!AW27*'Diabetes Epi'!$CB80</f>
        <v>1.4707103029589171E-3</v>
      </c>
      <c r="AX27" s="58">
        <f>'Female Inactive'!AX27*'Diabetes Epi'!$CB80</f>
        <v>0</v>
      </c>
      <c r="AY27" s="58">
        <f t="shared" si="28"/>
        <v>1.4696293385547676E-3</v>
      </c>
      <c r="AZ27" s="58">
        <f t="shared" si="28"/>
        <v>0</v>
      </c>
      <c r="BA27" s="58">
        <f t="shared" si="24"/>
        <v>1.4782826806551342E-2</v>
      </c>
    </row>
    <row r="28" spans="1:53">
      <c r="A28" s="58">
        <v>30</v>
      </c>
      <c r="B28" s="58">
        <f>'ACM Rates'!T41-(SUM(C28:H28))</f>
        <v>4.0000000000000002E-4</v>
      </c>
      <c r="C28" s="58">
        <f t="shared" si="2"/>
        <v>0</v>
      </c>
      <c r="D28" s="58">
        <f t="shared" si="3"/>
        <v>0</v>
      </c>
      <c r="E28" s="58">
        <f t="shared" si="4"/>
        <v>0</v>
      </c>
      <c r="F28" s="58">
        <f t="shared" si="5"/>
        <v>0</v>
      </c>
      <c r="G28" s="58">
        <f t="shared" si="6"/>
        <v>0</v>
      </c>
      <c r="H28" s="58">
        <f t="shared" si="7"/>
        <v>0</v>
      </c>
      <c r="I28" s="58">
        <f t="shared" si="0"/>
        <v>4.0000000000000002E-4</v>
      </c>
      <c r="J28" s="58">
        <f t="shared" si="1"/>
        <v>3.9992001066557759E-4</v>
      </c>
      <c r="K28" s="58">
        <f t="shared" si="17"/>
        <v>9969.778654361844</v>
      </c>
      <c r="L28" s="58">
        <f t="shared" si="18"/>
        <v>3.9871139857858364</v>
      </c>
      <c r="M28" s="58">
        <f t="shared" si="8"/>
        <v>9967.785097368951</v>
      </c>
      <c r="N28" s="58">
        <f t="shared" si="9"/>
        <v>545426.81528363877</v>
      </c>
      <c r="O28" s="58">
        <f t="shared" si="10"/>
        <v>54.708016515994657</v>
      </c>
      <c r="Q28" s="58">
        <f>'Quintile Functions'!$EQ36</f>
        <v>2660.5933999999997</v>
      </c>
      <c r="S28" s="58">
        <f>'Female Inactive'!S28*'MI Epi'!DI46</f>
        <v>0</v>
      </c>
      <c r="T28" s="58">
        <f>'Female Inactive'!T28*'MI Epi'!DI47</f>
        <v>0</v>
      </c>
      <c r="U28" s="58">
        <f t="shared" si="11"/>
        <v>0</v>
      </c>
      <c r="V28" s="58">
        <f t="shared" si="11"/>
        <v>0</v>
      </c>
      <c r="W28" s="58">
        <f t="shared" si="19"/>
        <v>0</v>
      </c>
      <c r="Y28" s="58">
        <f>'Female Inactive'!Y28*'Stroke Epi'!$CX54</f>
        <v>9.5373957784232279E-5</v>
      </c>
      <c r="Z28" s="58">
        <f>'Female Inactive'!Z28*'Stroke Epi'!$CX54</f>
        <v>0</v>
      </c>
      <c r="AA28" s="58">
        <f t="shared" si="12"/>
        <v>9.5369409832901653E-5</v>
      </c>
      <c r="AB28" s="58">
        <f t="shared" si="12"/>
        <v>0</v>
      </c>
      <c r="AC28" s="58">
        <f t="shared" si="20"/>
        <v>-9.7376336592679667E-4</v>
      </c>
      <c r="AE28" s="58">
        <f>'Female Inactive'!AE28*'Bowel Cancer Epi'!$CU71</f>
        <v>0</v>
      </c>
      <c r="AF28" s="58">
        <f>'Female Inactive'!AF28*'Bowel Cancer Epi'!$CU71</f>
        <v>0</v>
      </c>
      <c r="AG28" s="58">
        <f t="shared" si="25"/>
        <v>0</v>
      </c>
      <c r="AH28" s="58">
        <f t="shared" si="25"/>
        <v>0</v>
      </c>
      <c r="AI28" s="58">
        <f t="shared" si="21"/>
        <v>0</v>
      </c>
      <c r="AK28" s="58">
        <f>'Female Inactive'!AK28*'Breast Cancer Epi'!$BI69</f>
        <v>2.9716903184972437E-4</v>
      </c>
      <c r="AL28" s="58">
        <f>'Female Inactive'!AL28*'Breast Cancer Epi'!$BI69</f>
        <v>0</v>
      </c>
      <c r="AM28" s="58">
        <f t="shared" si="26"/>
        <v>2.9712488150646088E-4</v>
      </c>
      <c r="AN28" s="58">
        <f t="shared" si="26"/>
        <v>0</v>
      </c>
      <c r="AO28" s="58">
        <f t="shared" si="22"/>
        <v>4.9536854755170227E-4</v>
      </c>
      <c r="AQ28" s="58">
        <f>'Female Inactive'!AQ28*'Uterine Cancer Epi'!$BA51</f>
        <v>0</v>
      </c>
      <c r="AR28" s="58">
        <f>'Female Inactive'!AR28*'Uterine Cancer Epi'!$BA51</f>
        <v>0</v>
      </c>
      <c r="AS28" s="58">
        <f t="shared" si="27"/>
        <v>0</v>
      </c>
      <c r="AT28" s="58">
        <f t="shared" si="27"/>
        <v>0</v>
      </c>
      <c r="AU28" s="58">
        <f t="shared" si="23"/>
        <v>0</v>
      </c>
      <c r="AW28" s="58">
        <f>'Female Inactive'!AW28*'Diabetes Epi'!$CB81</f>
        <v>1.6521350825491625E-3</v>
      </c>
      <c r="AX28" s="58">
        <f>'Female Inactive'!AX28*'Diabetes Epi'!$CB81</f>
        <v>0</v>
      </c>
      <c r="AY28" s="58">
        <f t="shared" si="28"/>
        <v>1.6507710586709523E-3</v>
      </c>
      <c r="AZ28" s="58">
        <f t="shared" si="28"/>
        <v>0</v>
      </c>
      <c r="BA28" s="58">
        <f t="shared" si="24"/>
        <v>1.6230730869124427E-2</v>
      </c>
    </row>
    <row r="29" spans="1:53">
      <c r="A29" s="58">
        <v>31</v>
      </c>
      <c r="B29" s="58">
        <f>'ACM Rates'!T42-(SUM(C29:H29))</f>
        <v>4.0000000000000002E-4</v>
      </c>
      <c r="C29" s="58">
        <f t="shared" si="2"/>
        <v>0</v>
      </c>
      <c r="D29" s="58">
        <f t="shared" si="3"/>
        <v>0</v>
      </c>
      <c r="E29" s="58">
        <f t="shared" si="4"/>
        <v>0</v>
      </c>
      <c r="F29" s="58">
        <f t="shared" si="5"/>
        <v>0</v>
      </c>
      <c r="G29" s="58">
        <f t="shared" si="6"/>
        <v>0</v>
      </c>
      <c r="H29" s="58">
        <f t="shared" si="7"/>
        <v>0</v>
      </c>
      <c r="I29" s="58">
        <f t="shared" si="0"/>
        <v>4.0000000000000002E-4</v>
      </c>
      <c r="J29" s="58">
        <f t="shared" si="1"/>
        <v>3.9992001066557759E-4</v>
      </c>
      <c r="K29" s="58">
        <f t="shared" si="17"/>
        <v>9965.791540376058</v>
      </c>
      <c r="L29" s="58">
        <f t="shared" si="18"/>
        <v>3.985519459118116</v>
      </c>
      <c r="M29" s="58">
        <f t="shared" si="8"/>
        <v>9963.7987806464989</v>
      </c>
      <c r="N29" s="58">
        <f t="shared" si="9"/>
        <v>535463.01650299225</v>
      </c>
      <c r="O29" s="58">
        <f t="shared" si="10"/>
        <v>53.730104059831319</v>
      </c>
      <c r="Q29" s="58">
        <f>'Quintile Functions'!$EQ37</f>
        <v>2740.1215649000005</v>
      </c>
      <c r="S29" s="58">
        <f>'Female Inactive'!S29*'MI Epi'!DI47</f>
        <v>0</v>
      </c>
      <c r="T29" s="58">
        <f>'Female Inactive'!T29*'MI Epi'!DI48</f>
        <v>0</v>
      </c>
      <c r="U29" s="58">
        <f t="shared" si="11"/>
        <v>0</v>
      </c>
      <c r="V29" s="58">
        <f t="shared" si="11"/>
        <v>0</v>
      </c>
      <c r="W29" s="58">
        <f t="shared" si="19"/>
        <v>0</v>
      </c>
      <c r="Y29" s="58">
        <f>'Female Inactive'!Y29*'Stroke Epi'!$CX55</f>
        <v>9.5380351380860022E-5</v>
      </c>
      <c r="Z29" s="58">
        <f>'Female Inactive'!Z29*'Stroke Epi'!$CX55</f>
        <v>0</v>
      </c>
      <c r="AA29" s="58">
        <f t="shared" si="12"/>
        <v>9.5375802819708255E-5</v>
      </c>
      <c r="AB29" s="58">
        <f t="shared" si="12"/>
        <v>0</v>
      </c>
      <c r="AC29" s="58">
        <f t="shared" si="20"/>
        <v>-8.783010888563697E-4</v>
      </c>
      <c r="AE29" s="58">
        <f>'Female Inactive'!AE29*'Bowel Cancer Epi'!$CU72</f>
        <v>0</v>
      </c>
      <c r="AF29" s="58">
        <f>'Female Inactive'!AF29*'Bowel Cancer Epi'!$CU72</f>
        <v>0</v>
      </c>
      <c r="AG29" s="58">
        <f t="shared" si="25"/>
        <v>0</v>
      </c>
      <c r="AH29" s="58">
        <f t="shared" si="25"/>
        <v>0</v>
      </c>
      <c r="AI29" s="58">
        <f t="shared" si="21"/>
        <v>0</v>
      </c>
      <c r="AK29" s="58">
        <f>'Female Inactive'!AK29*'Breast Cancer Epi'!$BI70</f>
        <v>2.9714546326165518E-4</v>
      </c>
      <c r="AL29" s="58">
        <f>'Female Inactive'!AL29*'Breast Cancer Epi'!$BI70</f>
        <v>0</v>
      </c>
      <c r="AM29" s="58">
        <f t="shared" si="26"/>
        <v>2.971013199208894E-4</v>
      </c>
      <c r="AN29" s="58">
        <f t="shared" si="26"/>
        <v>0</v>
      </c>
      <c r="AO29" s="58">
        <f t="shared" si="22"/>
        <v>7.9234624273716975E-4</v>
      </c>
      <c r="AQ29" s="58">
        <f>'Female Inactive'!AQ29*'Uterine Cancer Epi'!$BA52</f>
        <v>0</v>
      </c>
      <c r="AR29" s="58">
        <f>'Female Inactive'!AR29*'Uterine Cancer Epi'!$BA52</f>
        <v>0</v>
      </c>
      <c r="AS29" s="58">
        <f t="shared" si="27"/>
        <v>0</v>
      </c>
      <c r="AT29" s="58">
        <f t="shared" si="27"/>
        <v>0</v>
      </c>
      <c r="AU29" s="58">
        <f t="shared" si="23"/>
        <v>0</v>
      </c>
      <c r="AW29" s="58">
        <f>'Female Inactive'!AW29*'Diabetes Epi'!$CB82</f>
        <v>1.6500760603051852E-3</v>
      </c>
      <c r="AX29" s="58">
        <f>'Female Inactive'!AX29*'Diabetes Epi'!$CB82</f>
        <v>0</v>
      </c>
      <c r="AY29" s="58">
        <f t="shared" si="28"/>
        <v>1.6487154332850418E-3</v>
      </c>
      <c r="AZ29" s="58">
        <f t="shared" si="28"/>
        <v>0</v>
      </c>
      <c r="BA29" s="58">
        <f t="shared" si="24"/>
        <v>1.7854708707015551E-2</v>
      </c>
    </row>
    <row r="30" spans="1:53">
      <c r="A30" s="58">
        <v>32</v>
      </c>
      <c r="B30" s="58">
        <f>'ACM Rates'!T43-(SUM(C30:H30))</f>
        <v>4.0000000000000002E-4</v>
      </c>
      <c r="C30" s="58">
        <f t="shared" si="2"/>
        <v>0</v>
      </c>
      <c r="D30" s="58">
        <f t="shared" si="3"/>
        <v>0</v>
      </c>
      <c r="E30" s="58">
        <f t="shared" si="4"/>
        <v>0</v>
      </c>
      <c r="F30" s="58">
        <f t="shared" si="5"/>
        <v>0</v>
      </c>
      <c r="G30" s="58">
        <f t="shared" si="6"/>
        <v>0</v>
      </c>
      <c r="H30" s="58">
        <f t="shared" si="7"/>
        <v>0</v>
      </c>
      <c r="I30" s="58">
        <f t="shared" si="0"/>
        <v>4.0000000000000002E-4</v>
      </c>
      <c r="J30" s="58">
        <f t="shared" si="1"/>
        <v>3.9992001066557759E-4</v>
      </c>
      <c r="K30" s="58">
        <f t="shared" si="17"/>
        <v>9961.8060209169398</v>
      </c>
      <c r="L30" s="58">
        <f t="shared" si="18"/>
        <v>3.9839255701335174</v>
      </c>
      <c r="M30" s="58">
        <f t="shared" si="8"/>
        <v>9959.814058131873</v>
      </c>
      <c r="N30" s="58">
        <f t="shared" si="9"/>
        <v>525503.20244486048</v>
      </c>
      <c r="O30" s="58">
        <f t="shared" si="10"/>
        <v>52.751800360442097</v>
      </c>
      <c r="Q30" s="58">
        <f>'Quintile Functions'!$EQ38</f>
        <v>2817.3044992000005</v>
      </c>
      <c r="S30" s="58">
        <f>'Female Inactive'!S30*'MI Epi'!DI48</f>
        <v>0</v>
      </c>
      <c r="T30" s="58">
        <f>'Female Inactive'!T30*'MI Epi'!DI49</f>
        <v>0</v>
      </c>
      <c r="U30" s="58">
        <f t="shared" si="11"/>
        <v>0</v>
      </c>
      <c r="V30" s="58">
        <f t="shared" si="11"/>
        <v>0</v>
      </c>
      <c r="W30" s="58">
        <f t="shared" si="19"/>
        <v>0</v>
      </c>
      <c r="Y30" s="58">
        <f>'Female Inactive'!Y30*'Stroke Epi'!$CX56</f>
        <v>9.5391666647921662E-5</v>
      </c>
      <c r="Z30" s="58">
        <f>'Female Inactive'!Z30*'Stroke Epi'!$CX56</f>
        <v>0</v>
      </c>
      <c r="AA30" s="58">
        <f t="shared" si="12"/>
        <v>9.5387117007517119E-5</v>
      </c>
      <c r="AB30" s="58">
        <f t="shared" si="12"/>
        <v>0</v>
      </c>
      <c r="AC30" s="58">
        <f t="shared" si="20"/>
        <v>-7.8284151736519435E-4</v>
      </c>
      <c r="AE30" s="58">
        <f>'Female Inactive'!AE30*'Bowel Cancer Epi'!$CU73</f>
        <v>0</v>
      </c>
      <c r="AF30" s="58">
        <f>'Female Inactive'!AF30*'Bowel Cancer Epi'!$CU73</f>
        <v>0</v>
      </c>
      <c r="AG30" s="58">
        <f t="shared" si="25"/>
        <v>0</v>
      </c>
      <c r="AH30" s="58">
        <f t="shared" si="25"/>
        <v>0</v>
      </c>
      <c r="AI30" s="58">
        <f t="shared" si="21"/>
        <v>0</v>
      </c>
      <c r="AK30" s="58">
        <f>'Female Inactive'!AK30*'Breast Cancer Epi'!$BI71</f>
        <v>2.9712801572473962E-4</v>
      </c>
      <c r="AL30" s="58">
        <f>'Female Inactive'!AL30*'Breast Cancer Epi'!$BI71</f>
        <v>0</v>
      </c>
      <c r="AM30" s="58">
        <f t="shared" si="26"/>
        <v>2.9708387756754995E-4</v>
      </c>
      <c r="AN30" s="58">
        <f t="shared" si="26"/>
        <v>0</v>
      </c>
      <c r="AO30" s="58">
        <f t="shared" si="22"/>
        <v>1.0892121555435075E-3</v>
      </c>
      <c r="AQ30" s="58">
        <f>'Female Inactive'!AQ30*'Uterine Cancer Epi'!$BA53</f>
        <v>0</v>
      </c>
      <c r="AR30" s="58">
        <f>'Female Inactive'!AR30*'Uterine Cancer Epi'!$BA53</f>
        <v>0</v>
      </c>
      <c r="AS30" s="58">
        <f t="shared" si="27"/>
        <v>0</v>
      </c>
      <c r="AT30" s="58">
        <f t="shared" si="27"/>
        <v>0</v>
      </c>
      <c r="AU30" s="58">
        <f t="shared" si="23"/>
        <v>0</v>
      </c>
      <c r="AW30" s="58">
        <f>'Female Inactive'!AW30*'Diabetes Epi'!$CB83</f>
        <v>1.6483388228104158E-3</v>
      </c>
      <c r="AX30" s="58">
        <f>'Female Inactive'!AX30*'Diabetes Epi'!$CB83</f>
        <v>0</v>
      </c>
      <c r="AY30" s="58">
        <f t="shared" si="28"/>
        <v>1.6469810584940348E-3</v>
      </c>
      <c r="AZ30" s="58">
        <f t="shared" si="28"/>
        <v>0</v>
      </c>
      <c r="BA30" s="58">
        <f t="shared" si="24"/>
        <v>1.9473986806498526E-2</v>
      </c>
    </row>
    <row r="31" spans="1:53">
      <c r="A31" s="58">
        <v>33</v>
      </c>
      <c r="B31" s="58">
        <f>'ACM Rates'!T44-(SUM(C31:H31))</f>
        <v>4.0000000000000002E-4</v>
      </c>
      <c r="C31" s="58">
        <f t="shared" si="2"/>
        <v>0</v>
      </c>
      <c r="D31" s="58">
        <f t="shared" si="3"/>
        <v>0</v>
      </c>
      <c r="E31" s="58">
        <f t="shared" si="4"/>
        <v>0</v>
      </c>
      <c r="F31" s="58">
        <f t="shared" si="5"/>
        <v>0</v>
      </c>
      <c r="G31" s="58">
        <f t="shared" si="6"/>
        <v>0</v>
      </c>
      <c r="H31" s="58">
        <f t="shared" si="7"/>
        <v>0</v>
      </c>
      <c r="I31" s="58">
        <f t="shared" si="0"/>
        <v>4.0000000000000002E-4</v>
      </c>
      <c r="J31" s="58">
        <f t="shared" si="1"/>
        <v>3.9992001066557759E-4</v>
      </c>
      <c r="K31" s="58">
        <f t="shared" si="17"/>
        <v>9957.8220953468062</v>
      </c>
      <c r="L31" s="58">
        <f t="shared" si="18"/>
        <v>3.982332318577019</v>
      </c>
      <c r="M31" s="58">
        <f t="shared" si="8"/>
        <v>9955.8309291875175</v>
      </c>
      <c r="N31" s="58">
        <f t="shared" si="9"/>
        <v>515547.37151567283</v>
      </c>
      <c r="O31" s="58">
        <f t="shared" si="10"/>
        <v>51.773105261298362</v>
      </c>
      <c r="Q31" s="58">
        <f>'Quintile Functions'!$EQ39</f>
        <v>2891.7181223000007</v>
      </c>
      <c r="S31" s="58">
        <f>'Female Inactive'!S31*'MI Epi'!DI49</f>
        <v>0</v>
      </c>
      <c r="T31" s="58">
        <f>'Female Inactive'!T31*'MI Epi'!DI50</f>
        <v>0</v>
      </c>
      <c r="U31" s="58">
        <f t="shared" si="11"/>
        <v>0</v>
      </c>
      <c r="V31" s="58">
        <f t="shared" si="11"/>
        <v>0</v>
      </c>
      <c r="W31" s="58">
        <f t="shared" si="19"/>
        <v>0</v>
      </c>
      <c r="Y31" s="58">
        <f>'Female Inactive'!Y31*'Stroke Epi'!$CX57</f>
        <v>9.5407803760998164E-5</v>
      </c>
      <c r="Z31" s="58">
        <f>'Female Inactive'!Z31*'Stroke Epi'!$CX57</f>
        <v>0</v>
      </c>
      <c r="AA31" s="58">
        <f t="shared" si="12"/>
        <v>9.5403252581283127E-5</v>
      </c>
      <c r="AB31" s="58">
        <f t="shared" si="12"/>
        <v>0</v>
      </c>
      <c r="AC31" s="58">
        <f t="shared" si="20"/>
        <v>-6.8737972736226201E-4</v>
      </c>
      <c r="AE31" s="58">
        <f>'Female Inactive'!AE31*'Bowel Cancer Epi'!$CU74</f>
        <v>0</v>
      </c>
      <c r="AF31" s="58">
        <f>'Female Inactive'!AF31*'Bowel Cancer Epi'!$CU74</f>
        <v>0</v>
      </c>
      <c r="AG31" s="58">
        <f t="shared" si="25"/>
        <v>0</v>
      </c>
      <c r="AH31" s="58">
        <f t="shared" si="25"/>
        <v>0</v>
      </c>
      <c r="AI31" s="58">
        <f t="shared" si="21"/>
        <v>0</v>
      </c>
      <c r="AK31" s="58">
        <f>'Female Inactive'!AK31*'Breast Cancer Epi'!$BI72</f>
        <v>2.9711590352361896E-4</v>
      </c>
      <c r="AL31" s="58">
        <f>'Female Inactive'!AL31*'Breast Cancer Epi'!$BI72</f>
        <v>0</v>
      </c>
      <c r="AM31" s="58">
        <f t="shared" si="26"/>
        <v>2.9707176896465182E-4</v>
      </c>
      <c r="AN31" s="58">
        <f t="shared" si="26"/>
        <v>0</v>
      </c>
      <c r="AO31" s="58">
        <f t="shared" si="22"/>
        <v>1.385972445740395E-3</v>
      </c>
      <c r="AQ31" s="58">
        <f>'Female Inactive'!AQ31*'Uterine Cancer Epi'!$BA54</f>
        <v>0</v>
      </c>
      <c r="AR31" s="58">
        <f>'Female Inactive'!AR31*'Uterine Cancer Epi'!$BA54</f>
        <v>0</v>
      </c>
      <c r="AS31" s="58">
        <f t="shared" si="27"/>
        <v>0</v>
      </c>
      <c r="AT31" s="58">
        <f t="shared" si="27"/>
        <v>0</v>
      </c>
      <c r="AU31" s="58">
        <f t="shared" si="23"/>
        <v>0</v>
      </c>
      <c r="AW31" s="58">
        <f>'Female Inactive'!AW31*'Diabetes Epi'!$CB84</f>
        <v>1.6468932075668706E-3</v>
      </c>
      <c r="AX31" s="58">
        <f>'Female Inactive'!AX31*'Diabetes Epi'!$CB84</f>
        <v>0</v>
      </c>
      <c r="AY31" s="58">
        <f t="shared" si="28"/>
        <v>1.6455378231082785E-3</v>
      </c>
      <c r="AZ31" s="58">
        <f t="shared" si="28"/>
        <v>0</v>
      </c>
      <c r="BA31" s="58">
        <f t="shared" si="24"/>
        <v>2.1088894577588894E-2</v>
      </c>
    </row>
    <row r="32" spans="1:53">
      <c r="A32" s="58">
        <v>34</v>
      </c>
      <c r="B32" s="58">
        <f>'ACM Rates'!T45-(SUM(C32:H32))</f>
        <v>4.0000000000000002E-4</v>
      </c>
      <c r="C32" s="58">
        <f t="shared" si="2"/>
        <v>0</v>
      </c>
      <c r="D32" s="58">
        <f t="shared" si="3"/>
        <v>0</v>
      </c>
      <c r="E32" s="58">
        <f t="shared" si="4"/>
        <v>0</v>
      </c>
      <c r="F32" s="58">
        <f t="shared" si="5"/>
        <v>0</v>
      </c>
      <c r="G32" s="58">
        <f t="shared" si="6"/>
        <v>0</v>
      </c>
      <c r="H32" s="58">
        <f t="shared" si="7"/>
        <v>0</v>
      </c>
      <c r="I32" s="58">
        <f t="shared" si="0"/>
        <v>4.0000000000000002E-4</v>
      </c>
      <c r="J32" s="58">
        <f t="shared" si="1"/>
        <v>3.9992001066557759E-4</v>
      </c>
      <c r="K32" s="58">
        <f t="shared" si="17"/>
        <v>9953.8397630282288</v>
      </c>
      <c r="L32" s="58">
        <f t="shared" si="18"/>
        <v>3.9807397041936996</v>
      </c>
      <c r="M32" s="58">
        <f t="shared" si="8"/>
        <v>9951.8493931761332</v>
      </c>
      <c r="N32" s="58">
        <f t="shared" si="9"/>
        <v>505595.5221224968</v>
      </c>
      <c r="O32" s="58">
        <f t="shared" si="10"/>
        <v>50.794018605808951</v>
      </c>
      <c r="Q32" s="58">
        <f>'Quintile Functions'!$EQ40</f>
        <v>2962.9383536</v>
      </c>
      <c r="S32" s="58">
        <f>'Female Inactive'!S32*'MI Epi'!DI50</f>
        <v>0</v>
      </c>
      <c r="T32" s="58">
        <f>'Female Inactive'!T32*'MI Epi'!DI51</f>
        <v>0</v>
      </c>
      <c r="U32" s="58">
        <f t="shared" si="11"/>
        <v>0</v>
      </c>
      <c r="V32" s="58">
        <f t="shared" si="11"/>
        <v>0</v>
      </c>
      <c r="W32" s="58">
        <f t="shared" si="19"/>
        <v>0</v>
      </c>
      <c r="Y32" s="58">
        <f>'Female Inactive'!Y32*'Stroke Epi'!$CX58</f>
        <v>9.5428733014963461E-5</v>
      </c>
      <c r="Z32" s="58">
        <f>'Female Inactive'!Z32*'Stroke Epi'!$CX58</f>
        <v>0</v>
      </c>
      <c r="AA32" s="58">
        <f t="shared" si="12"/>
        <v>9.5424179838210499E-5</v>
      </c>
      <c r="AB32" s="58">
        <f t="shared" si="12"/>
        <v>0</v>
      </c>
      <c r="AC32" s="58">
        <f t="shared" si="20"/>
        <v>-5.9191089651923013E-4</v>
      </c>
      <c r="AE32" s="58">
        <f>'Female Inactive'!AE32*'Bowel Cancer Epi'!$CU75</f>
        <v>0</v>
      </c>
      <c r="AF32" s="58">
        <f>'Female Inactive'!AF32*'Bowel Cancer Epi'!$CU75</f>
        <v>0</v>
      </c>
      <c r="AG32" s="58">
        <f t="shared" si="25"/>
        <v>0</v>
      </c>
      <c r="AH32" s="58">
        <f t="shared" si="25"/>
        <v>0</v>
      </c>
      <c r="AI32" s="58">
        <f t="shared" si="21"/>
        <v>0</v>
      </c>
      <c r="AK32" s="58">
        <f>'Female Inactive'!AK32*'Breast Cancer Epi'!$BI73</f>
        <v>2.9710844066487062E-4</v>
      </c>
      <c r="AL32" s="58">
        <f>'Female Inactive'!AL32*'Breast Cancer Epi'!$BI73</f>
        <v>0</v>
      </c>
      <c r="AM32" s="58">
        <f t="shared" si="26"/>
        <v>2.9706430832288078E-4</v>
      </c>
      <c r="AN32" s="58">
        <f t="shared" si="26"/>
        <v>0</v>
      </c>
      <c r="AO32" s="58">
        <f t="shared" si="22"/>
        <v>1.6826324814188543E-3</v>
      </c>
      <c r="AQ32" s="58">
        <f>'Female Inactive'!AQ32*'Uterine Cancer Epi'!$BA55</f>
        <v>0</v>
      </c>
      <c r="AR32" s="58">
        <f>'Female Inactive'!AR32*'Uterine Cancer Epi'!$BA55</f>
        <v>0</v>
      </c>
      <c r="AS32" s="58">
        <f t="shared" si="27"/>
        <v>0</v>
      </c>
      <c r="AT32" s="58">
        <f t="shared" si="27"/>
        <v>0</v>
      </c>
      <c r="AU32" s="58">
        <f t="shared" si="23"/>
        <v>0</v>
      </c>
      <c r="AW32" s="58">
        <f>'Female Inactive'!AW32*'Diabetes Epi'!$CB85</f>
        <v>1.6457131632836353E-3</v>
      </c>
      <c r="AX32" s="58">
        <f>'Female Inactive'!AX32*'Diabetes Epi'!$CB85</f>
        <v>0</v>
      </c>
      <c r="AY32" s="58">
        <f t="shared" si="28"/>
        <v>1.6443597199373716E-3</v>
      </c>
      <c r="AZ32" s="58">
        <f t="shared" si="28"/>
        <v>0</v>
      </c>
      <c r="BA32" s="58">
        <f t="shared" si="24"/>
        <v>2.2699729827022206E-2</v>
      </c>
    </row>
    <row r="33" spans="1:53">
      <c r="A33" s="58">
        <v>35</v>
      </c>
      <c r="B33" s="58">
        <f>'ACM Rates'!T46-(SUM(C33:H33))</f>
        <v>6.0454551373372912E-4</v>
      </c>
      <c r="C33" s="58">
        <f t="shared" si="2"/>
        <v>0</v>
      </c>
      <c r="D33" s="58">
        <f t="shared" si="3"/>
        <v>9.5454486266270913E-5</v>
      </c>
      <c r="E33" s="58">
        <f t="shared" si="4"/>
        <v>0</v>
      </c>
      <c r="F33" s="58">
        <f t="shared" si="5"/>
        <v>0</v>
      </c>
      <c r="G33" s="58">
        <f t="shared" si="6"/>
        <v>0</v>
      </c>
      <c r="H33" s="58">
        <f t="shared" si="7"/>
        <v>0</v>
      </c>
      <c r="I33" s="58">
        <f t="shared" si="0"/>
        <v>6.9999999999999999E-4</v>
      </c>
      <c r="J33" s="58">
        <f t="shared" si="1"/>
        <v>6.0436281291342819E-4</v>
      </c>
      <c r="K33" s="58">
        <f t="shared" si="17"/>
        <v>9949.8590233240357</v>
      </c>
      <c r="L33" s="58">
        <f t="shared" si="18"/>
        <v>6.0133247874281697</v>
      </c>
      <c r="M33" s="58">
        <f t="shared" si="8"/>
        <v>9946.8523609303229</v>
      </c>
      <c r="N33" s="58">
        <f t="shared" si="9"/>
        <v>495648.66976156639</v>
      </c>
      <c r="O33" s="58">
        <f t="shared" si="10"/>
        <v>49.81464245872106</v>
      </c>
      <c r="Q33" s="58">
        <f>'Quintile Functions'!$EQ41</f>
        <v>3030.5411125000001</v>
      </c>
      <c r="S33" s="58">
        <f>'Female Inactive'!S33*'MI Epi'!DI51</f>
        <v>0</v>
      </c>
      <c r="T33" s="58">
        <f>'Female Inactive'!T33*'MI Epi'!DI52</f>
        <v>0</v>
      </c>
      <c r="U33" s="58">
        <f t="shared" si="11"/>
        <v>0</v>
      </c>
      <c r="V33" s="58">
        <f t="shared" si="11"/>
        <v>0</v>
      </c>
      <c r="W33" s="58">
        <f t="shared" si="19"/>
        <v>0</v>
      </c>
      <c r="Y33" s="58">
        <f>'Female Inactive'!Y33*'Stroke Epi'!$CX59</f>
        <v>1.9090897253254183E-4</v>
      </c>
      <c r="Z33" s="58">
        <f>'Female Inactive'!Z33*'Stroke Epi'!$CX59</f>
        <v>9.5454486266270913E-5</v>
      </c>
      <c r="AA33" s="58">
        <f t="shared" si="12"/>
        <v>1.9089075057421301E-4</v>
      </c>
      <c r="AB33" s="58">
        <f t="shared" si="12"/>
        <v>9.5449930631708035E-5</v>
      </c>
      <c r="AC33" s="58">
        <f t="shared" si="20"/>
        <v>-4.9643023406918197E-4</v>
      </c>
      <c r="AE33" s="58">
        <f>'Female Inactive'!AE33*'Bowel Cancer Epi'!$CU76</f>
        <v>0</v>
      </c>
      <c r="AF33" s="58">
        <f>'Female Inactive'!AF33*'Bowel Cancer Epi'!$CU76</f>
        <v>0</v>
      </c>
      <c r="AG33" s="58">
        <f t="shared" si="25"/>
        <v>0</v>
      </c>
      <c r="AH33" s="58">
        <f t="shared" si="25"/>
        <v>0</v>
      </c>
      <c r="AI33" s="58">
        <f t="shared" si="21"/>
        <v>0</v>
      </c>
      <c r="AK33" s="58">
        <f>'Female Inactive'!AK33*'Breast Cancer Epi'!$BI74</f>
        <v>6.9324511151840594E-4</v>
      </c>
      <c r="AL33" s="58">
        <f>'Female Inactive'!AL33*'Breast Cancer Epi'!$BI74</f>
        <v>0</v>
      </c>
      <c r="AM33" s="58">
        <f t="shared" si="26"/>
        <v>6.930048726441207E-4</v>
      </c>
      <c r="AN33" s="58">
        <f t="shared" si="26"/>
        <v>0</v>
      </c>
      <c r="AO33" s="58">
        <f t="shared" si="22"/>
        <v>1.9791969396874809E-3</v>
      </c>
      <c r="AQ33" s="58">
        <f>'Female Inactive'!AQ33*'Uterine Cancer Epi'!$BA56</f>
        <v>0</v>
      </c>
      <c r="AR33" s="58">
        <f>'Female Inactive'!AR33*'Uterine Cancer Epi'!$BA56</f>
        <v>0</v>
      </c>
      <c r="AS33" s="58">
        <f t="shared" si="27"/>
        <v>0</v>
      </c>
      <c r="AT33" s="58">
        <f t="shared" si="27"/>
        <v>0</v>
      </c>
      <c r="AU33" s="58">
        <f t="shared" si="23"/>
        <v>0</v>
      </c>
      <c r="AW33" s="58">
        <f>'Female Inactive'!AW33*'Diabetes Epi'!$CB86</f>
        <v>2.0102832070898417E-3</v>
      </c>
      <c r="AX33" s="58">
        <f>'Female Inactive'!AX33*'Diabetes Epi'!$CB86</f>
        <v>0</v>
      </c>
      <c r="AY33" s="58">
        <f t="shared" si="28"/>
        <v>2.0082639411289627E-3</v>
      </c>
      <c r="AZ33" s="58">
        <f t="shared" si="28"/>
        <v>0</v>
      </c>
      <c r="BA33" s="58">
        <f t="shared" si="24"/>
        <v>2.4306763025578562E-2</v>
      </c>
    </row>
    <row r="34" spans="1:53">
      <c r="A34" s="58">
        <v>36</v>
      </c>
      <c r="B34" s="58">
        <f>'ACM Rates'!T47-(SUM(C34:H34))</f>
        <v>6.0451516217597493E-4</v>
      </c>
      <c r="C34" s="58">
        <f t="shared" si="2"/>
        <v>0</v>
      </c>
      <c r="D34" s="58">
        <f t="shared" si="3"/>
        <v>9.5484837824025092E-5</v>
      </c>
      <c r="E34" s="58">
        <f t="shared" si="4"/>
        <v>0</v>
      </c>
      <c r="F34" s="58">
        <f t="shared" si="5"/>
        <v>0</v>
      </c>
      <c r="G34" s="58">
        <f t="shared" si="6"/>
        <v>0</v>
      </c>
      <c r="H34" s="58">
        <f t="shared" si="7"/>
        <v>0</v>
      </c>
      <c r="I34" s="58">
        <f t="shared" si="0"/>
        <v>6.9999999999999999E-4</v>
      </c>
      <c r="J34" s="58">
        <f t="shared" si="1"/>
        <v>6.0433247969859938E-4</v>
      </c>
      <c r="K34" s="58">
        <f t="shared" si="17"/>
        <v>9943.8456985366083</v>
      </c>
      <c r="L34" s="58">
        <f t="shared" si="18"/>
        <v>6.0093889287368798</v>
      </c>
      <c r="M34" s="58">
        <f t="shared" si="8"/>
        <v>9940.841004072241</v>
      </c>
      <c r="N34" s="58">
        <f t="shared" si="9"/>
        <v>485707.82875749411</v>
      </c>
      <c r="O34" s="58">
        <f t="shared" si="10"/>
        <v>48.845068948422394</v>
      </c>
      <c r="Q34" s="58">
        <f>'Quintile Functions'!$EQ42</f>
        <v>3094.1023184000005</v>
      </c>
      <c r="S34" s="58">
        <f>'Female Inactive'!S34*'MI Epi'!DI52</f>
        <v>0</v>
      </c>
      <c r="T34" s="58">
        <f>'Female Inactive'!T34*'MI Epi'!DI53</f>
        <v>0</v>
      </c>
      <c r="U34" s="58">
        <f t="shared" si="11"/>
        <v>0</v>
      </c>
      <c r="V34" s="58">
        <f t="shared" si="11"/>
        <v>0</v>
      </c>
      <c r="W34" s="58">
        <f t="shared" si="19"/>
        <v>0</v>
      </c>
      <c r="Y34" s="58">
        <f>'Female Inactive'!Y34*'Stroke Epi'!$CX60</f>
        <v>1.9096967564805018E-4</v>
      </c>
      <c r="Z34" s="58">
        <f>'Female Inactive'!Z34*'Stroke Epi'!$CX60</f>
        <v>9.5484837824025092E-5</v>
      </c>
      <c r="AA34" s="58">
        <f t="shared" si="12"/>
        <v>1.9095144210024007E-4</v>
      </c>
      <c r="AB34" s="58">
        <f t="shared" si="12"/>
        <v>9.5480279291959569E-5</v>
      </c>
      <c r="AC34" s="58">
        <f t="shared" si="20"/>
        <v>-4.0093291920601399E-4</v>
      </c>
      <c r="AE34" s="58">
        <f>'Female Inactive'!AE34*'Bowel Cancer Epi'!$CU77</f>
        <v>0</v>
      </c>
      <c r="AF34" s="58">
        <f>'Female Inactive'!AF34*'Bowel Cancer Epi'!$CU77</f>
        <v>0</v>
      </c>
      <c r="AG34" s="58">
        <f t="shared" si="25"/>
        <v>0</v>
      </c>
      <c r="AH34" s="58">
        <f t="shared" si="25"/>
        <v>0</v>
      </c>
      <c r="AI34" s="58">
        <f t="shared" si="21"/>
        <v>0</v>
      </c>
      <c r="AK34" s="58">
        <f>'Female Inactive'!AK34*'Breast Cancer Epi'!$BI75</f>
        <v>6.9324511033118353E-4</v>
      </c>
      <c r="AL34" s="58">
        <f>'Female Inactive'!AL34*'Breast Cancer Epi'!$BI75</f>
        <v>0</v>
      </c>
      <c r="AM34" s="58">
        <f t="shared" si="26"/>
        <v>6.9300487145773637E-4</v>
      </c>
      <c r="AN34" s="58">
        <f t="shared" si="26"/>
        <v>0</v>
      </c>
      <c r="AO34" s="58">
        <f t="shared" si="22"/>
        <v>2.6708302192084759E-3</v>
      </c>
      <c r="AQ34" s="58">
        <f>'Female Inactive'!AQ34*'Uterine Cancer Epi'!$BA57</f>
        <v>0</v>
      </c>
      <c r="AR34" s="58">
        <f>'Female Inactive'!AR34*'Uterine Cancer Epi'!$BA57</f>
        <v>0</v>
      </c>
      <c r="AS34" s="58">
        <f t="shared" si="27"/>
        <v>0</v>
      </c>
      <c r="AT34" s="58">
        <f t="shared" si="27"/>
        <v>0</v>
      </c>
      <c r="AU34" s="58">
        <f t="shared" si="23"/>
        <v>0</v>
      </c>
      <c r="AW34" s="58">
        <f>'Female Inactive'!AW34*'Diabetes Epi'!$CB87</f>
        <v>2.0094044138440721E-3</v>
      </c>
      <c r="AX34" s="58">
        <f>'Female Inactive'!AX34*'Diabetes Epi'!$CB87</f>
        <v>0</v>
      </c>
      <c r="AY34" s="58">
        <f t="shared" si="28"/>
        <v>2.0073869123465871E-3</v>
      </c>
      <c r="AZ34" s="58">
        <f t="shared" si="28"/>
        <v>0</v>
      </c>
      <c r="BA34" s="58">
        <f t="shared" si="24"/>
        <v>2.6266212570997687E-2</v>
      </c>
    </row>
    <row r="35" spans="1:53">
      <c r="A35" s="58">
        <v>37</v>
      </c>
      <c r="B35" s="58">
        <f>'ACM Rates'!T48-(SUM(C35:H35))</f>
        <v>6.0447976070158473E-4</v>
      </c>
      <c r="C35" s="58">
        <f t="shared" si="2"/>
        <v>0</v>
      </c>
      <c r="D35" s="58">
        <f t="shared" si="3"/>
        <v>9.5520239298415265E-5</v>
      </c>
      <c r="E35" s="58">
        <f t="shared" si="4"/>
        <v>0</v>
      </c>
      <c r="F35" s="58">
        <f t="shared" si="5"/>
        <v>0</v>
      </c>
      <c r="G35" s="58">
        <f t="shared" si="6"/>
        <v>0</v>
      </c>
      <c r="H35" s="58">
        <f t="shared" si="7"/>
        <v>0</v>
      </c>
      <c r="I35" s="58">
        <f t="shared" si="0"/>
        <v>6.9999999999999999E-4</v>
      </c>
      <c r="J35" s="58">
        <f t="shared" si="1"/>
        <v>6.0429709961784539E-4</v>
      </c>
      <c r="K35" s="58">
        <f t="shared" si="17"/>
        <v>9937.836309607872</v>
      </c>
      <c r="L35" s="58">
        <f t="shared" si="18"/>
        <v>6.0054056583729496</v>
      </c>
      <c r="M35" s="58">
        <f t="shared" si="8"/>
        <v>9934.8336067786859</v>
      </c>
      <c r="N35" s="58">
        <f t="shared" si="9"/>
        <v>475772.99515071546</v>
      </c>
      <c r="O35" s="58">
        <f t="shared" si="10"/>
        <v>47.874907608484101</v>
      </c>
      <c r="Q35" s="58">
        <f>'Quintile Functions'!$EQ43</f>
        <v>3153.1978907000007</v>
      </c>
      <c r="S35" s="58">
        <f>'Female Inactive'!S35*'MI Epi'!DI53</f>
        <v>0</v>
      </c>
      <c r="T35" s="58">
        <f>'Female Inactive'!T35*'MI Epi'!DI54</f>
        <v>0</v>
      </c>
      <c r="U35" s="58">
        <f t="shared" si="11"/>
        <v>0</v>
      </c>
      <c r="V35" s="58">
        <f t="shared" si="11"/>
        <v>0</v>
      </c>
      <c r="W35" s="58">
        <f t="shared" si="19"/>
        <v>0</v>
      </c>
      <c r="Y35" s="58">
        <f>'Female Inactive'!Y35*'Stroke Epi'!$CX61</f>
        <v>1.9104047859683053E-4</v>
      </c>
      <c r="Z35" s="58">
        <f>'Female Inactive'!Z35*'Stroke Epi'!$CX61</f>
        <v>9.5520239298415265E-5</v>
      </c>
      <c r="AA35" s="58">
        <f t="shared" si="12"/>
        <v>1.9102223152656084E-4</v>
      </c>
      <c r="AB35" s="58">
        <f t="shared" si="12"/>
        <v>9.5515677385638043E-5</v>
      </c>
      <c r="AC35" s="58">
        <f t="shared" si="20"/>
        <v>-3.054143587268966E-4</v>
      </c>
      <c r="AE35" s="58">
        <f>'Female Inactive'!AE35*'Bowel Cancer Epi'!$CU78</f>
        <v>0</v>
      </c>
      <c r="AF35" s="58">
        <f>'Female Inactive'!AF35*'Bowel Cancer Epi'!$CU78</f>
        <v>0</v>
      </c>
      <c r="AG35" s="58">
        <f t="shared" si="25"/>
        <v>0</v>
      </c>
      <c r="AH35" s="58">
        <f t="shared" si="25"/>
        <v>0</v>
      </c>
      <c r="AI35" s="58">
        <f t="shared" si="21"/>
        <v>0</v>
      </c>
      <c r="AK35" s="58">
        <f>'Female Inactive'!AK35*'Breast Cancer Epi'!$BI76</f>
        <v>6.9325261170241821E-4</v>
      </c>
      <c r="AL35" s="58">
        <f>'Female Inactive'!AL35*'Breast Cancer Epi'!$BI76</f>
        <v>0</v>
      </c>
      <c r="AM35" s="58">
        <f t="shared" si="26"/>
        <v>6.9301236763041896E-4</v>
      </c>
      <c r="AN35" s="58">
        <f t="shared" si="26"/>
        <v>0</v>
      </c>
      <c r="AO35" s="58">
        <f t="shared" si="22"/>
        <v>3.3619841923134644E-3</v>
      </c>
      <c r="AQ35" s="58">
        <f>'Female Inactive'!AQ35*'Uterine Cancer Epi'!$BA58</f>
        <v>0</v>
      </c>
      <c r="AR35" s="58">
        <f>'Female Inactive'!AR35*'Uterine Cancer Epi'!$BA58</f>
        <v>0</v>
      </c>
      <c r="AS35" s="58">
        <f t="shared" si="27"/>
        <v>0</v>
      </c>
      <c r="AT35" s="58">
        <f t="shared" si="27"/>
        <v>0</v>
      </c>
      <c r="AU35" s="58">
        <f t="shared" si="23"/>
        <v>0</v>
      </c>
      <c r="AW35" s="58">
        <f>'Female Inactive'!AW35*'Diabetes Epi'!$CB88</f>
        <v>2.0087873473156239E-3</v>
      </c>
      <c r="AX35" s="58">
        <f>'Female Inactive'!AX35*'Diabetes Epi'!$CB88</f>
        <v>0</v>
      </c>
      <c r="AY35" s="58">
        <f t="shared" si="28"/>
        <v>2.0067710843194586E-3</v>
      </c>
      <c r="AZ35" s="58">
        <f t="shared" si="28"/>
        <v>0</v>
      </c>
      <c r="BA35" s="58">
        <f t="shared" si="24"/>
        <v>2.822087303199234E-2</v>
      </c>
    </row>
    <row r="36" spans="1:53">
      <c r="A36" s="58">
        <v>38</v>
      </c>
      <c r="B36" s="58">
        <f>'ACM Rates'!T49-(SUM(C36:H36))</f>
        <v>6.0443912308339484E-4</v>
      </c>
      <c r="C36" s="58">
        <f t="shared" si="2"/>
        <v>0</v>
      </c>
      <c r="D36" s="58">
        <f t="shared" si="3"/>
        <v>9.556087691660518E-5</v>
      </c>
      <c r="E36" s="58">
        <f t="shared" si="4"/>
        <v>0</v>
      </c>
      <c r="F36" s="58">
        <f t="shared" si="5"/>
        <v>0</v>
      </c>
      <c r="G36" s="58">
        <f t="shared" si="6"/>
        <v>0</v>
      </c>
      <c r="H36" s="58">
        <f t="shared" si="7"/>
        <v>0</v>
      </c>
      <c r="I36" s="58">
        <f t="shared" si="0"/>
        <v>6.9999999999999999E-4</v>
      </c>
      <c r="J36" s="58">
        <f t="shared" si="1"/>
        <v>6.0425648655604292E-4</v>
      </c>
      <c r="K36" s="58">
        <f t="shared" si="17"/>
        <v>9931.8309039494998</v>
      </c>
      <c r="L36" s="58">
        <f t="shared" si="18"/>
        <v>6.0013732470892522</v>
      </c>
      <c r="M36" s="58">
        <f t="shared" si="8"/>
        <v>9928.8302173259544</v>
      </c>
      <c r="N36" s="58">
        <f t="shared" si="9"/>
        <v>465844.16493338946</v>
      </c>
      <c r="O36" s="58">
        <f t="shared" si="10"/>
        <v>46.904157897829442</v>
      </c>
      <c r="Q36" s="58">
        <f>'Quintile Functions'!$EQ44</f>
        <v>3207.4037487999999</v>
      </c>
      <c r="S36" s="58">
        <f>'Female Inactive'!S36*'MI Epi'!DI54</f>
        <v>0</v>
      </c>
      <c r="T36" s="58">
        <f>'Female Inactive'!T36*'MI Epi'!DI55</f>
        <v>0</v>
      </c>
      <c r="U36" s="58">
        <f t="shared" si="11"/>
        <v>0</v>
      </c>
      <c r="V36" s="58">
        <f t="shared" si="11"/>
        <v>0</v>
      </c>
      <c r="W36" s="58">
        <f t="shared" si="19"/>
        <v>0</v>
      </c>
      <c r="Y36" s="58">
        <f>'Female Inactive'!Y36*'Stroke Epi'!$CX62</f>
        <v>1.9112175383321036E-4</v>
      </c>
      <c r="Z36" s="58">
        <f>'Female Inactive'!Z36*'Stroke Epi'!$CX62</f>
        <v>9.556087691660518E-5</v>
      </c>
      <c r="AA36" s="58">
        <f t="shared" si="12"/>
        <v>1.9110349123430126E-4</v>
      </c>
      <c r="AB36" s="58">
        <f t="shared" si="12"/>
        <v>9.555631112145857E-5</v>
      </c>
      <c r="AC36" s="58">
        <f t="shared" si="20"/>
        <v>-2.0986950948199032E-4</v>
      </c>
      <c r="AE36" s="58">
        <f>'Female Inactive'!AE36*'Bowel Cancer Epi'!$CU79</f>
        <v>0</v>
      </c>
      <c r="AF36" s="58">
        <f>'Female Inactive'!AF36*'Bowel Cancer Epi'!$CU79</f>
        <v>0</v>
      </c>
      <c r="AG36" s="58">
        <f t="shared" si="25"/>
        <v>0</v>
      </c>
      <c r="AH36" s="58">
        <f t="shared" si="25"/>
        <v>0</v>
      </c>
      <c r="AI36" s="58">
        <f t="shared" si="21"/>
        <v>0</v>
      </c>
      <c r="AK36" s="58">
        <f>'Female Inactive'!AK36*'Breast Cancer Epi'!$BI77</f>
        <v>6.9326693030885578E-4</v>
      </c>
      <c r="AL36" s="58">
        <f>'Female Inactive'!AL36*'Breast Cancer Epi'!$BI77</f>
        <v>0</v>
      </c>
      <c r="AM36" s="58">
        <f t="shared" si="26"/>
        <v>6.9302667631376824E-4</v>
      </c>
      <c r="AN36" s="58">
        <f t="shared" si="26"/>
        <v>0</v>
      </c>
      <c r="AO36" s="58">
        <f t="shared" si="22"/>
        <v>4.0526666633188321E-3</v>
      </c>
      <c r="AQ36" s="58">
        <f>'Female Inactive'!AQ36*'Uterine Cancer Epi'!$BA59</f>
        <v>0</v>
      </c>
      <c r="AR36" s="58">
        <f>'Female Inactive'!AR36*'Uterine Cancer Epi'!$BA59</f>
        <v>0</v>
      </c>
      <c r="AS36" s="58">
        <f t="shared" si="27"/>
        <v>0</v>
      </c>
      <c r="AT36" s="58">
        <f t="shared" si="27"/>
        <v>0</v>
      </c>
      <c r="AU36" s="58">
        <f t="shared" si="23"/>
        <v>0</v>
      </c>
      <c r="AW36" s="58">
        <f>'Female Inactive'!AW36*'Diabetes Epi'!$CB89</f>
        <v>2.0084209817671744E-3</v>
      </c>
      <c r="AX36" s="58">
        <f>'Female Inactive'!AX36*'Diabetes Epi'!$CB89</f>
        <v>0</v>
      </c>
      <c r="AY36" s="58">
        <f t="shared" si="28"/>
        <v>2.0064054539158382E-3</v>
      </c>
      <c r="AZ36" s="58">
        <f t="shared" si="28"/>
        <v>0</v>
      </c>
      <c r="BA36" s="58">
        <f t="shared" si="24"/>
        <v>3.0171011284336944E-2</v>
      </c>
    </row>
    <row r="37" spans="1:53">
      <c r="A37" s="58">
        <v>39</v>
      </c>
      <c r="B37" s="58">
        <f>'ACM Rates'!T50-(SUM(C37:H37))</f>
        <v>6.0439301597184348E-4</v>
      </c>
      <c r="C37" s="58">
        <f t="shared" si="2"/>
        <v>0</v>
      </c>
      <c r="D37" s="58">
        <f t="shared" si="3"/>
        <v>9.5606984028156504E-5</v>
      </c>
      <c r="E37" s="58">
        <f t="shared" si="4"/>
        <v>0</v>
      </c>
      <c r="F37" s="58">
        <f t="shared" si="5"/>
        <v>0</v>
      </c>
      <c r="G37" s="58">
        <f t="shared" si="6"/>
        <v>0</v>
      </c>
      <c r="H37" s="58">
        <f t="shared" si="7"/>
        <v>0</v>
      </c>
      <c r="I37" s="58">
        <f t="shared" si="0"/>
        <v>6.9999999999999999E-4</v>
      </c>
      <c r="J37" s="58">
        <f t="shared" si="1"/>
        <v>6.0421040730396225E-4</v>
      </c>
      <c r="K37" s="58">
        <f t="shared" si="17"/>
        <v>9925.8295307024109</v>
      </c>
      <c r="L37" s="58">
        <f t="shared" si="18"/>
        <v>5.9972895035754004</v>
      </c>
      <c r="M37" s="58">
        <f t="shared" si="8"/>
        <v>9922.8308859506233</v>
      </c>
      <c r="N37" s="58">
        <f t="shared" si="9"/>
        <v>455921.33404743881</v>
      </c>
      <c r="O37" s="58">
        <f t="shared" si="10"/>
        <v>45.932819280966946</v>
      </c>
      <c r="Q37" s="58">
        <f>'Quintile Functions'!$EQ45</f>
        <v>3256.2958121000001</v>
      </c>
      <c r="S37" s="58">
        <f>'Female Inactive'!S37*'MI Epi'!DI55</f>
        <v>0</v>
      </c>
      <c r="T37" s="58">
        <f>'Female Inactive'!T37*'MI Epi'!DI56</f>
        <v>0</v>
      </c>
      <c r="U37" s="58">
        <f t="shared" si="11"/>
        <v>0</v>
      </c>
      <c r="V37" s="58">
        <f t="shared" si="11"/>
        <v>0</v>
      </c>
      <c r="W37" s="58">
        <f t="shared" si="19"/>
        <v>0</v>
      </c>
      <c r="Y37" s="58">
        <f>'Female Inactive'!Y37*'Stroke Epi'!$CX63</f>
        <v>1.9121396805631301E-4</v>
      </c>
      <c r="Z37" s="58">
        <f>'Female Inactive'!Z37*'Stroke Epi'!$CX63</f>
        <v>9.5606984028156504E-5</v>
      </c>
      <c r="AA37" s="58">
        <f t="shared" si="12"/>
        <v>1.9119568783065866E-4</v>
      </c>
      <c r="AB37" s="58">
        <f t="shared" si="12"/>
        <v>9.5602413826112453E-5</v>
      </c>
      <c r="AC37" s="58">
        <f t="shared" si="20"/>
        <v>-1.1429314400440954E-4</v>
      </c>
      <c r="AE37" s="58">
        <f>'Female Inactive'!AE37*'Bowel Cancer Epi'!$CU80</f>
        <v>0</v>
      </c>
      <c r="AF37" s="58">
        <f>'Female Inactive'!AF37*'Bowel Cancer Epi'!$CU80</f>
        <v>0</v>
      </c>
      <c r="AG37" s="58">
        <f t="shared" si="25"/>
        <v>0</v>
      </c>
      <c r="AH37" s="58">
        <f t="shared" si="25"/>
        <v>0</v>
      </c>
      <c r="AI37" s="58">
        <f t="shared" si="21"/>
        <v>0</v>
      </c>
      <c r="AK37" s="58">
        <f>'Female Inactive'!AK37*'Breast Cancer Epi'!$BI78</f>
        <v>6.9328755431279207E-4</v>
      </c>
      <c r="AL37" s="58">
        <f>'Female Inactive'!AL37*'Breast Cancer Epi'!$BI78</f>
        <v>0</v>
      </c>
      <c r="AM37" s="58">
        <f t="shared" si="26"/>
        <v>6.9304728602448407E-4</v>
      </c>
      <c r="AN37" s="58">
        <f t="shared" si="26"/>
        <v>0</v>
      </c>
      <c r="AO37" s="58">
        <f t="shared" si="22"/>
        <v>4.7428847335247125E-3</v>
      </c>
      <c r="AQ37" s="58">
        <f>'Female Inactive'!AQ37*'Uterine Cancer Epi'!$BA60</f>
        <v>0</v>
      </c>
      <c r="AR37" s="58">
        <f>'Female Inactive'!AR37*'Uterine Cancer Epi'!$BA60</f>
        <v>0</v>
      </c>
      <c r="AS37" s="58">
        <f t="shared" si="27"/>
        <v>0</v>
      </c>
      <c r="AT37" s="58">
        <f t="shared" si="27"/>
        <v>0</v>
      </c>
      <c r="AU37" s="58">
        <f t="shared" si="23"/>
        <v>0</v>
      </c>
      <c r="AW37" s="58">
        <f>'Female Inactive'!AW37*'Diabetes Epi'!$CB90</f>
        <v>2.0082983343993081E-3</v>
      </c>
      <c r="AX37" s="58">
        <f>'Female Inactive'!AX37*'Diabetes Epi'!$CB90</f>
        <v>0</v>
      </c>
      <c r="AY37" s="58">
        <f t="shared" si="28"/>
        <v>2.0062830526207387E-3</v>
      </c>
      <c r="AZ37" s="58">
        <f t="shared" si="28"/>
        <v>0</v>
      </c>
      <c r="BA37" s="58">
        <f t="shared" si="24"/>
        <v>3.2116881456661729E-2</v>
      </c>
    </row>
    <row r="38" spans="1:53">
      <c r="A38" s="58">
        <v>40</v>
      </c>
      <c r="B38" s="58">
        <f>'ACM Rates'!T51-(SUM(C38:H38))</f>
        <v>8.0529628360705196E-4</v>
      </c>
      <c r="C38" s="58">
        <f t="shared" si="2"/>
        <v>0</v>
      </c>
      <c r="D38" s="58">
        <f t="shared" si="3"/>
        <v>9.5658841911374788E-5</v>
      </c>
      <c r="E38" s="58">
        <f t="shared" si="4"/>
        <v>0</v>
      </c>
      <c r="F38" s="58">
        <f t="shared" si="5"/>
        <v>0</v>
      </c>
      <c r="G38" s="58">
        <f t="shared" si="6"/>
        <v>9.9044874481573331E-5</v>
      </c>
      <c r="H38" s="58">
        <f t="shared" si="7"/>
        <v>0</v>
      </c>
      <c r="I38" s="58">
        <f t="shared" si="0"/>
        <v>9.0095512551842676E-4</v>
      </c>
      <c r="J38" s="58">
        <f t="shared" si="1"/>
        <v>8.049721195767523E-4</v>
      </c>
      <c r="K38" s="58">
        <f t="shared" si="17"/>
        <v>9919.8322411988356</v>
      </c>
      <c r="L38" s="58">
        <f t="shared" si="18"/>
        <v>7.9851883850436316</v>
      </c>
      <c r="M38" s="58">
        <f t="shared" si="8"/>
        <v>9915.8396470063126</v>
      </c>
      <c r="N38" s="58">
        <f t="shared" si="9"/>
        <v>446005.49440043251</v>
      </c>
      <c r="O38" s="58">
        <f t="shared" si="10"/>
        <v>44.960991633315331</v>
      </c>
      <c r="Q38" s="58">
        <f>'Quintile Functions'!$EQ46</f>
        <v>3299.45</v>
      </c>
      <c r="S38" s="58">
        <f>'Female Inactive'!S38*'MI Epi'!DI56</f>
        <v>0</v>
      </c>
      <c r="T38" s="58">
        <f>'Female Inactive'!T38*'MI Epi'!DI57</f>
        <v>0</v>
      </c>
      <c r="U38" s="58">
        <f t="shared" si="11"/>
        <v>0</v>
      </c>
      <c r="V38" s="58">
        <f t="shared" si="11"/>
        <v>0</v>
      </c>
      <c r="W38" s="58">
        <f t="shared" si="19"/>
        <v>0</v>
      </c>
      <c r="Y38" s="58">
        <f>'Female Inactive'!Y38*'Stroke Epi'!$CX64</f>
        <v>2.869765257341243E-4</v>
      </c>
      <c r="Z38" s="58">
        <f>'Female Inactive'!Z38*'Stroke Epi'!$CX64</f>
        <v>9.5658841911374788E-5</v>
      </c>
      <c r="AA38" s="58">
        <f t="shared" si="12"/>
        <v>2.8693535190971176E-4</v>
      </c>
      <c r="AB38" s="58">
        <f t="shared" si="12"/>
        <v>9.5654266750289096E-5</v>
      </c>
      <c r="AC38" s="58">
        <f t="shared" si="20"/>
        <v>-1.8679803477883377E-5</v>
      </c>
      <c r="AE38" s="58">
        <f>'Female Inactive'!AE38*'Bowel Cancer Epi'!$CU81</f>
        <v>9.8713613199455421E-5</v>
      </c>
      <c r="AF38" s="58">
        <f>'Female Inactive'!AF38*'Bowel Cancer Epi'!$CU81</f>
        <v>0</v>
      </c>
      <c r="AG38" s="58">
        <f t="shared" si="25"/>
        <v>9.8708741171016356E-5</v>
      </c>
      <c r="AH38" s="58">
        <f t="shared" si="25"/>
        <v>0</v>
      </c>
      <c r="AI38" s="58">
        <f t="shared" si="21"/>
        <v>0</v>
      </c>
      <c r="AK38" s="58">
        <f>'Female Inactive'!AK38*'Breast Cancer Epi'!$BI79</f>
        <v>1.2875833682604529E-3</v>
      </c>
      <c r="AL38" s="58">
        <f>'Female Inactive'!AL38*'Breast Cancer Epi'!$BI79</f>
        <v>9.9044874481573331E-5</v>
      </c>
      <c r="AM38" s="58">
        <f t="shared" si="26"/>
        <v>1.2867547884553021E-3</v>
      </c>
      <c r="AN38" s="58">
        <f t="shared" si="26"/>
        <v>9.9039969699954433E-5</v>
      </c>
      <c r="AO38" s="58">
        <f t="shared" si="22"/>
        <v>5.4326449761567001E-3</v>
      </c>
      <c r="AQ38" s="58">
        <f>'Female Inactive'!AQ38*'Uterine Cancer Epi'!$BA61</f>
        <v>9.8548167045389042E-5</v>
      </c>
      <c r="AR38" s="58">
        <f>'Female Inactive'!AR38*'Uterine Cancer Epi'!$BA61</f>
        <v>0</v>
      </c>
      <c r="AS38" s="58">
        <f t="shared" si="27"/>
        <v>9.8543311334298167E-5</v>
      </c>
      <c r="AT38" s="58">
        <f t="shared" si="27"/>
        <v>0</v>
      </c>
      <c r="AU38" s="58">
        <f t="shared" si="23"/>
        <v>0</v>
      </c>
      <c r="AW38" s="58">
        <f>'Female Inactive'!AW38*'Diabetes Epi'!$CB91</f>
        <v>2.6474573460600016E-3</v>
      </c>
      <c r="AX38" s="58">
        <f>'Female Inactive'!AX38*'Diabetes Epi'!$CB91</f>
        <v>0</v>
      </c>
      <c r="AY38" s="58">
        <f t="shared" si="28"/>
        <v>2.6439559214993524E-3</v>
      </c>
      <c r="AZ38" s="58">
        <f t="shared" si="28"/>
        <v>0</v>
      </c>
      <c r="BA38" s="58">
        <f t="shared" si="24"/>
        <v>3.4058728954312938E-2</v>
      </c>
    </row>
    <row r="39" spans="1:53">
      <c r="A39" s="58">
        <v>41</v>
      </c>
      <c r="B39" s="58">
        <f>'ACM Rates'!T52-(SUM(C39:H39))</f>
        <v>8.0523381028597789E-4</v>
      </c>
      <c r="C39" s="58">
        <f t="shared" si="2"/>
        <v>0</v>
      </c>
      <c r="D39" s="58">
        <f t="shared" si="3"/>
        <v>9.5716718282799399E-5</v>
      </c>
      <c r="E39" s="58">
        <f t="shared" si="4"/>
        <v>0</v>
      </c>
      <c r="F39" s="58">
        <f t="shared" si="5"/>
        <v>0</v>
      </c>
      <c r="G39" s="58">
        <f t="shared" si="6"/>
        <v>9.9049471431222747E-5</v>
      </c>
      <c r="H39" s="58">
        <f t="shared" si="7"/>
        <v>0</v>
      </c>
      <c r="I39" s="58">
        <f t="shared" si="0"/>
        <v>9.0095052856877726E-4</v>
      </c>
      <c r="J39" s="58">
        <f t="shared" si="1"/>
        <v>8.0490969654301026E-4</v>
      </c>
      <c r="K39" s="58">
        <f t="shared" si="17"/>
        <v>9911.8470528137914</v>
      </c>
      <c r="L39" s="58">
        <f t="shared" si="18"/>
        <v>7.9781418034610789</v>
      </c>
      <c r="M39" s="58">
        <f t="shared" si="8"/>
        <v>9907.8579819120605</v>
      </c>
      <c r="N39" s="58">
        <f t="shared" si="9"/>
        <v>436097.63641852047</v>
      </c>
      <c r="O39" s="58">
        <f t="shared" si="10"/>
        <v>43.997615590196212</v>
      </c>
      <c r="Q39" s="58">
        <f>'Quintile Functions'!$EQ47</f>
        <v>3336.4422319000005</v>
      </c>
      <c r="S39" s="58">
        <f>'Female Inactive'!S39*'MI Epi'!DI57</f>
        <v>0</v>
      </c>
      <c r="T39" s="58">
        <f>'Female Inactive'!T39*'MI Epi'!DI58</f>
        <v>0</v>
      </c>
      <c r="U39" s="58">
        <f t="shared" si="11"/>
        <v>0</v>
      </c>
      <c r="V39" s="58">
        <f t="shared" si="11"/>
        <v>0</v>
      </c>
      <c r="W39" s="58">
        <f t="shared" si="19"/>
        <v>0</v>
      </c>
      <c r="Y39" s="58">
        <f>'Female Inactive'!Y39*'Stroke Epi'!$CX65</f>
        <v>2.8715015484839812E-4</v>
      </c>
      <c r="Z39" s="58">
        <f>'Female Inactive'!Z39*'Stroke Epi'!$CX65</f>
        <v>9.5716718282799399E-5</v>
      </c>
      <c r="AA39" s="58">
        <f t="shared" si="12"/>
        <v>2.8710893118855108E-4</v>
      </c>
      <c r="AB39" s="58">
        <f t="shared" si="12"/>
        <v>9.571213758385877E-5</v>
      </c>
      <c r="AC39" s="58">
        <f t="shared" si="20"/>
        <v>1.726231537187169E-4</v>
      </c>
      <c r="AE39" s="58">
        <f>'Female Inactive'!AE39*'Bowel Cancer Epi'!$CU82</f>
        <v>9.871964219098198E-5</v>
      </c>
      <c r="AF39" s="58">
        <f>'Female Inactive'!AF39*'Bowel Cancer Epi'!$CU82</f>
        <v>0</v>
      </c>
      <c r="AG39" s="58">
        <f t="shared" si="25"/>
        <v>9.8714769567465055E-5</v>
      </c>
      <c r="AH39" s="58">
        <f t="shared" si="25"/>
        <v>0</v>
      </c>
      <c r="AI39" s="58">
        <f t="shared" si="21"/>
        <v>9.8708741171016356E-5</v>
      </c>
      <c r="AK39" s="58">
        <f>'Female Inactive'!AK39*'Breast Cancer Epi'!$BI80</f>
        <v>1.2876431286058957E-3</v>
      </c>
      <c r="AL39" s="58">
        <f>'Female Inactive'!AL39*'Breast Cancer Epi'!$BI80</f>
        <v>9.9049471431222747E-5</v>
      </c>
      <c r="AM39" s="58">
        <f t="shared" si="26"/>
        <v>1.2868144719021535E-3</v>
      </c>
      <c r="AN39" s="58">
        <f t="shared" si="26"/>
        <v>9.9044566194250727E-5</v>
      </c>
      <c r="AO39" s="58">
        <f t="shared" si="22"/>
        <v>6.6140243657477798E-3</v>
      </c>
      <c r="AQ39" s="58">
        <f>'Female Inactive'!AQ39*'Uterine Cancer Epi'!$BA62</f>
        <v>9.8554879944745316E-5</v>
      </c>
      <c r="AR39" s="58">
        <f>'Female Inactive'!AR39*'Uterine Cancer Epi'!$BA62</f>
        <v>0</v>
      </c>
      <c r="AS39" s="58">
        <f t="shared" si="27"/>
        <v>9.8550023572063772E-5</v>
      </c>
      <c r="AT39" s="58">
        <f t="shared" si="27"/>
        <v>0</v>
      </c>
      <c r="AU39" s="58">
        <f t="shared" si="23"/>
        <v>9.8543311334298167E-5</v>
      </c>
      <c r="AW39" s="58">
        <f>'Female Inactive'!AW39*'Diabetes Epi'!$CB92</f>
        <v>2.6479249643601675E-3</v>
      </c>
      <c r="AX39" s="58">
        <f>'Female Inactive'!AX39*'Diabetes Epi'!$CB92</f>
        <v>0</v>
      </c>
      <c r="AY39" s="58">
        <f t="shared" si="28"/>
        <v>2.6444223033282865E-3</v>
      </c>
      <c r="AZ39" s="58">
        <f t="shared" si="28"/>
        <v>0</v>
      </c>
      <c r="BA39" s="58">
        <f t="shared" si="24"/>
        <v>3.6612635097714792E-2</v>
      </c>
    </row>
    <row r="40" spans="1:53">
      <c r="A40" s="58">
        <v>42</v>
      </c>
      <c r="B40" s="58">
        <f>'ACM Rates'!T53-(SUM(C40:H40))</f>
        <v>8.0516406910935694E-4</v>
      </c>
      <c r="C40" s="58">
        <f t="shared" si="2"/>
        <v>0</v>
      </c>
      <c r="D40" s="58">
        <f t="shared" si="3"/>
        <v>9.578106437130631E-5</v>
      </c>
      <c r="E40" s="58">
        <f t="shared" si="4"/>
        <v>0</v>
      </c>
      <c r="F40" s="58">
        <f t="shared" si="5"/>
        <v>0</v>
      </c>
      <c r="G40" s="58">
        <f t="shared" si="6"/>
        <v>9.9054866519336743E-5</v>
      </c>
      <c r="H40" s="58">
        <f t="shared" si="7"/>
        <v>0</v>
      </c>
      <c r="I40" s="58">
        <f t="shared" si="0"/>
        <v>9.0094513348066326E-4</v>
      </c>
      <c r="J40" s="58">
        <f t="shared" si="1"/>
        <v>8.0484001149927487E-4</v>
      </c>
      <c r="K40" s="58">
        <f t="shared" si="17"/>
        <v>9903.8689110103296</v>
      </c>
      <c r="L40" s="58">
        <f t="shared" si="18"/>
        <v>7.9710299682248644</v>
      </c>
      <c r="M40" s="58">
        <f t="shared" si="8"/>
        <v>9899.8833960262164</v>
      </c>
      <c r="N40" s="58">
        <f t="shared" si="9"/>
        <v>426197.75302249426</v>
      </c>
      <c r="O40" s="58">
        <f t="shared" si="10"/>
        <v>43.033460645736298</v>
      </c>
      <c r="Q40" s="58">
        <f>'Quintile Functions'!$EQ48</f>
        <v>3366.8484272000005</v>
      </c>
      <c r="S40" s="58">
        <f>'Female Inactive'!S40*'MI Epi'!DI58</f>
        <v>0</v>
      </c>
      <c r="T40" s="58">
        <f>'Female Inactive'!T40*'MI Epi'!DI59</f>
        <v>0</v>
      </c>
      <c r="U40" s="58">
        <f t="shared" si="11"/>
        <v>0</v>
      </c>
      <c r="V40" s="58">
        <f t="shared" si="11"/>
        <v>0</v>
      </c>
      <c r="W40" s="58">
        <f t="shared" si="19"/>
        <v>0</v>
      </c>
      <c r="Y40" s="58">
        <f>'Female Inactive'!Y40*'Stroke Epi'!$CX66</f>
        <v>2.8734319311391892E-4</v>
      </c>
      <c r="Z40" s="58">
        <f>'Female Inactive'!Z40*'Stroke Epi'!$CX66</f>
        <v>9.578106437130631E-5</v>
      </c>
      <c r="AA40" s="58">
        <f t="shared" si="12"/>
        <v>2.8730191401249439E-4</v>
      </c>
      <c r="AB40" s="58">
        <f t="shared" si="12"/>
        <v>9.5776477511577696E-5</v>
      </c>
      <c r="AC40" s="58">
        <f t="shared" si="20"/>
        <v>3.6400522539246065E-4</v>
      </c>
      <c r="AE40" s="58">
        <f>'Female Inactive'!AE40*'Bowel Cancer Epi'!$CU83</f>
        <v>9.8726770262828688E-5</v>
      </c>
      <c r="AF40" s="58">
        <f>'Female Inactive'!AF40*'Bowel Cancer Epi'!$CU83</f>
        <v>0</v>
      </c>
      <c r="AG40" s="58">
        <f t="shared" si="25"/>
        <v>9.872189693560518E-5</v>
      </c>
      <c r="AH40" s="58">
        <f t="shared" si="25"/>
        <v>0</v>
      </c>
      <c r="AI40" s="58">
        <f t="shared" si="21"/>
        <v>1.9741376672784242E-4</v>
      </c>
      <c r="AK40" s="58">
        <f>'Female Inactive'!AK40*'Breast Cancer Epi'!$BI81</f>
        <v>1.2877132647513775E-3</v>
      </c>
      <c r="AL40" s="58">
        <f>'Female Inactive'!AL40*'Breast Cancer Epi'!$BI81</f>
        <v>9.9054866519336743E-5</v>
      </c>
      <c r="AM40" s="58">
        <f t="shared" si="26"/>
        <v>1.2868845177929078E-3</v>
      </c>
      <c r="AN40" s="58">
        <f t="shared" si="26"/>
        <v>9.9049960748054389E-5</v>
      </c>
      <c r="AO40" s="58">
        <f t="shared" si="22"/>
        <v>7.7940552080012953E-3</v>
      </c>
      <c r="AQ40" s="58">
        <f>'Female Inactive'!AQ40*'Uterine Cancer Epi'!$BA63</f>
        <v>9.856284685553666E-5</v>
      </c>
      <c r="AR40" s="58">
        <f>'Female Inactive'!AR40*'Uterine Cancer Epi'!$BA63</f>
        <v>0</v>
      </c>
      <c r="AS40" s="58">
        <f t="shared" si="27"/>
        <v>9.855798969771179E-5</v>
      </c>
      <c r="AT40" s="58">
        <f t="shared" si="27"/>
        <v>0</v>
      </c>
      <c r="AU40" s="58">
        <f t="shared" si="23"/>
        <v>1.9708362346070708E-4</v>
      </c>
      <c r="AW40" s="58">
        <f>'Female Inactive'!AW40*'Diabetes Epi'!$CB93</f>
        <v>2.6487113887763616E-3</v>
      </c>
      <c r="AX40" s="58">
        <f>'Female Inactive'!AX40*'Diabetes Epi'!$CB93</f>
        <v>0</v>
      </c>
      <c r="AY40" s="58">
        <f t="shared" si="28"/>
        <v>2.6452066477978819E-3</v>
      </c>
      <c r="AZ40" s="58">
        <f t="shared" si="28"/>
        <v>0</v>
      </c>
      <c r="BA40" s="58">
        <f t="shared" si="24"/>
        <v>3.9160238132207065E-2</v>
      </c>
    </row>
    <row r="41" spans="1:53">
      <c r="A41" s="58">
        <v>43</v>
      </c>
      <c r="B41" s="58">
        <f>'ACM Rates'!T54-(SUM(C41:H41))</f>
        <v>8.0508661565320539E-4</v>
      </c>
      <c r="C41" s="58">
        <f t="shared" si="2"/>
        <v>0</v>
      </c>
      <c r="D41" s="58">
        <f t="shared" si="3"/>
        <v>9.585232819670983E-5</v>
      </c>
      <c r="E41" s="58">
        <f t="shared" si="4"/>
        <v>0</v>
      </c>
      <c r="F41" s="58">
        <f t="shared" si="5"/>
        <v>0</v>
      </c>
      <c r="G41" s="58">
        <f t="shared" si="6"/>
        <v>9.9061056150084832E-5</v>
      </c>
      <c r="H41" s="58">
        <f t="shared" si="7"/>
        <v>0</v>
      </c>
      <c r="I41" s="58">
        <f t="shared" si="0"/>
        <v>9.0093894384991522E-4</v>
      </c>
      <c r="J41" s="58">
        <f t="shared" si="1"/>
        <v>8.0476262037776358E-4</v>
      </c>
      <c r="K41" s="58">
        <f t="shared" si="17"/>
        <v>9895.8978810421049</v>
      </c>
      <c r="L41" s="58">
        <f t="shared" si="18"/>
        <v>7.9638487097382029</v>
      </c>
      <c r="M41" s="58">
        <f t="shared" si="8"/>
        <v>9891.9159566872368</v>
      </c>
      <c r="N41" s="58">
        <f t="shared" si="9"/>
        <v>416305.83706580702</v>
      </c>
      <c r="O41" s="58">
        <f t="shared" si="10"/>
        <v>42.068525976135803</v>
      </c>
      <c r="Q41" s="58">
        <f>'Quintile Functions'!$EQ49</f>
        <v>3390.2445052999992</v>
      </c>
      <c r="S41" s="58">
        <f>'Female Inactive'!S41*'MI Epi'!DI59</f>
        <v>0</v>
      </c>
      <c r="T41" s="58">
        <f>'Female Inactive'!T41*'MI Epi'!DI60</f>
        <v>0</v>
      </c>
      <c r="U41" s="58">
        <f t="shared" si="11"/>
        <v>0</v>
      </c>
      <c r="V41" s="58">
        <f t="shared" si="11"/>
        <v>0</v>
      </c>
      <c r="W41" s="58">
        <f t="shared" si="19"/>
        <v>0</v>
      </c>
      <c r="Y41" s="58">
        <f>'Female Inactive'!Y41*'Stroke Epi'!$CX67</f>
        <v>2.8755698459012943E-4</v>
      </c>
      <c r="Z41" s="58">
        <f>'Female Inactive'!Z41*'Stroke Epi'!$CX67</f>
        <v>9.585232819670983E-5</v>
      </c>
      <c r="AA41" s="58">
        <f t="shared" si="12"/>
        <v>2.8751564404316809E-4</v>
      </c>
      <c r="AB41" s="58">
        <f t="shared" si="12"/>
        <v>9.5847734509102445E-5</v>
      </c>
      <c r="AC41" s="58">
        <f t="shared" si="20"/>
        <v>5.554792843445967E-4</v>
      </c>
      <c r="AE41" s="58">
        <f>'Female Inactive'!AE41*'Bowel Cancer Epi'!$CU84</f>
        <v>9.8734993675985672E-5</v>
      </c>
      <c r="AF41" s="58">
        <f>'Female Inactive'!AF41*'Bowel Cancer Epi'!$CU84</f>
        <v>0</v>
      </c>
      <c r="AG41" s="58">
        <f t="shared" si="25"/>
        <v>9.8730119536871719E-5</v>
      </c>
      <c r="AH41" s="58">
        <f t="shared" si="25"/>
        <v>0</v>
      </c>
      <c r="AI41" s="58">
        <f t="shared" si="21"/>
        <v>2.9611617460191503E-4</v>
      </c>
      <c r="AK41" s="58">
        <f>'Female Inactive'!AK41*'Breast Cancer Epi'!$BI82</f>
        <v>1.2877937299511028E-3</v>
      </c>
      <c r="AL41" s="58">
        <f>'Female Inactive'!AL41*'Breast Cancer Epi'!$BI82</f>
        <v>9.9061056150084832E-5</v>
      </c>
      <c r="AM41" s="58">
        <f t="shared" si="26"/>
        <v>1.2869648794400224E-3</v>
      </c>
      <c r="AN41" s="58">
        <f t="shared" si="26"/>
        <v>9.9056149765686108E-5</v>
      </c>
      <c r="AO41" s="58">
        <f t="shared" si="22"/>
        <v>8.9727484664515519E-3</v>
      </c>
      <c r="AQ41" s="58">
        <f>'Female Inactive'!AQ41*'Uterine Cancer Epi'!$BA64</f>
        <v>9.8572064193573408E-5</v>
      </c>
      <c r="AR41" s="58">
        <f>'Female Inactive'!AR41*'Uterine Cancer Epi'!$BA64</f>
        <v>0</v>
      </c>
      <c r="AS41" s="58">
        <f t="shared" si="27"/>
        <v>9.8567206127331275E-5</v>
      </c>
      <c r="AT41" s="58">
        <f t="shared" si="27"/>
        <v>0</v>
      </c>
      <c r="AU41" s="58">
        <f t="shared" si="23"/>
        <v>2.9562218899268825E-4</v>
      </c>
      <c r="AW41" s="58">
        <f>'Female Inactive'!AW41*'Diabetes Epi'!$CB94</f>
        <v>2.6498223735021724E-3</v>
      </c>
      <c r="AX41" s="58">
        <f>'Female Inactive'!AX41*'Diabetes Epi'!$CB94</f>
        <v>0</v>
      </c>
      <c r="AY41" s="58">
        <f t="shared" si="28"/>
        <v>2.6463146931239301E-3</v>
      </c>
      <c r="AZ41" s="58">
        <f t="shared" si="28"/>
        <v>0</v>
      </c>
      <c r="BA41" s="58">
        <f t="shared" si="24"/>
        <v>4.1701857857768282E-2</v>
      </c>
    </row>
    <row r="42" spans="1:53">
      <c r="A42" s="58">
        <v>44</v>
      </c>
      <c r="B42" s="58">
        <f>'ACM Rates'!T55-(SUM(C42:H42))</f>
        <v>8.0500092290035808E-4</v>
      </c>
      <c r="C42" s="58">
        <f t="shared" si="2"/>
        <v>0</v>
      </c>
      <c r="D42" s="58">
        <f t="shared" si="3"/>
        <v>9.5931027928485588E-5</v>
      </c>
      <c r="E42" s="58">
        <f t="shared" si="4"/>
        <v>0</v>
      </c>
      <c r="F42" s="58">
        <f t="shared" si="5"/>
        <v>0</v>
      </c>
      <c r="G42" s="58">
        <f t="shared" si="6"/>
        <v>9.9068049171156412E-5</v>
      </c>
      <c r="H42" s="58">
        <f t="shared" si="7"/>
        <v>0</v>
      </c>
      <c r="I42" s="58">
        <f t="shared" si="0"/>
        <v>9.0093195082884361E-4</v>
      </c>
      <c r="J42" s="58">
        <f t="shared" si="1"/>
        <v>8.0467699658359759E-4</v>
      </c>
      <c r="K42" s="58">
        <f t="shared" si="17"/>
        <v>9887.9340323323668</v>
      </c>
      <c r="L42" s="58">
        <f t="shared" si="18"/>
        <v>7.95659305955395</v>
      </c>
      <c r="M42" s="58">
        <f t="shared" si="8"/>
        <v>9883.9557358025886</v>
      </c>
      <c r="N42" s="58">
        <f t="shared" si="9"/>
        <v>406421.88133000443</v>
      </c>
      <c r="O42" s="58">
        <f t="shared" si="10"/>
        <v>41.10281075915892</v>
      </c>
      <c r="Q42" s="58">
        <f>'Quintile Functions'!$EQ50</f>
        <v>3406.2063856000013</v>
      </c>
      <c r="S42" s="58">
        <f>'Female Inactive'!S42*'MI Epi'!DI60</f>
        <v>0</v>
      </c>
      <c r="T42" s="58">
        <f>'Female Inactive'!T42*'MI Epi'!DI61</f>
        <v>0</v>
      </c>
      <c r="U42" s="58">
        <f t="shared" si="11"/>
        <v>0</v>
      </c>
      <c r="V42" s="58">
        <f t="shared" si="11"/>
        <v>0</v>
      </c>
      <c r="W42" s="58">
        <f t="shared" si="19"/>
        <v>0</v>
      </c>
      <c r="Y42" s="58">
        <f>'Female Inactive'!Y42*'Stroke Epi'!$CX68</f>
        <v>2.8779308378545676E-4</v>
      </c>
      <c r="Z42" s="58">
        <f>'Female Inactive'!Z42*'Stroke Epi'!$CX68</f>
        <v>9.5931027928485588E-5</v>
      </c>
      <c r="AA42" s="58">
        <f t="shared" si="12"/>
        <v>2.8775167532835155E-4</v>
      </c>
      <c r="AB42" s="58">
        <f t="shared" si="12"/>
        <v>9.5926426694536993E-5</v>
      </c>
      <c r="AC42" s="58">
        <f t="shared" si="20"/>
        <v>7.4705908881567877E-4</v>
      </c>
      <c r="AE42" s="58">
        <f>'Female Inactive'!AE42*'Bowel Cancer Epi'!$CU85</f>
        <v>9.8744325344611483E-5</v>
      </c>
      <c r="AF42" s="58">
        <f>'Female Inactive'!AF42*'Bowel Cancer Epi'!$CU85</f>
        <v>0</v>
      </c>
      <c r="AG42" s="58">
        <f t="shared" si="25"/>
        <v>9.8739450284157648E-5</v>
      </c>
      <c r="AH42" s="58">
        <f t="shared" si="25"/>
        <v>0</v>
      </c>
      <c r="AI42" s="58">
        <f t="shared" si="21"/>
        <v>3.9481705855347153E-4</v>
      </c>
      <c r="AK42" s="58">
        <f>'Female Inactive'!AK42*'Breast Cancer Epi'!$BI83</f>
        <v>1.2878846392250334E-3</v>
      </c>
      <c r="AL42" s="58">
        <f>'Female Inactive'!AL42*'Breast Cancer Epi'!$BI83</f>
        <v>9.9068049171156412E-5</v>
      </c>
      <c r="AM42" s="58">
        <f t="shared" si="26"/>
        <v>1.2870556717127224E-3</v>
      </c>
      <c r="AN42" s="58">
        <f t="shared" si="26"/>
        <v>9.9063142094069079E-5</v>
      </c>
      <c r="AO42" s="58">
        <f t="shared" si="22"/>
        <v>1.0150115015290609E-2</v>
      </c>
      <c r="AQ42" s="58">
        <f>'Female Inactive'!AQ42*'Uterine Cancer Epi'!$BA65</f>
        <v>9.858254710823495E-5</v>
      </c>
      <c r="AR42" s="58">
        <f>'Female Inactive'!AR42*'Uterine Cancer Epi'!$BA65</f>
        <v>0</v>
      </c>
      <c r="AS42" s="58">
        <f t="shared" si="27"/>
        <v>9.8577688008583131E-5</v>
      </c>
      <c r="AT42" s="58">
        <f t="shared" si="27"/>
        <v>0</v>
      </c>
      <c r="AU42" s="58">
        <f t="shared" si="23"/>
        <v>3.9416025646678125E-4</v>
      </c>
      <c r="AW42" s="58">
        <f>'Female Inactive'!AW42*'Diabetes Epi'!$CB95</f>
        <v>2.6512662944953901E-3</v>
      </c>
      <c r="AX42" s="58">
        <f>'Female Inactive'!AX42*'Diabetes Epi'!$CB95</f>
        <v>0</v>
      </c>
      <c r="AY42" s="58">
        <f t="shared" si="28"/>
        <v>2.6477547920081834E-3</v>
      </c>
      <c r="AZ42" s="58">
        <f t="shared" si="28"/>
        <v>0</v>
      </c>
      <c r="BA42" s="58">
        <f t="shared" si="24"/>
        <v>4.4237816311712634E-2</v>
      </c>
    </row>
    <row r="43" spans="1:53">
      <c r="A43" s="58">
        <v>45</v>
      </c>
      <c r="B43" s="58">
        <f>'ACM Rates'!T56-(SUM(C43:H43))</f>
        <v>1.2070757111421772E-3</v>
      </c>
      <c r="C43" s="58">
        <f t="shared" si="2"/>
        <v>0</v>
      </c>
      <c r="D43" s="58">
        <f t="shared" si="3"/>
        <v>9.6017763625357608E-5</v>
      </c>
      <c r="E43" s="58">
        <f t="shared" si="4"/>
        <v>0</v>
      </c>
      <c r="F43" s="58">
        <f t="shared" si="5"/>
        <v>9.8754793496119123E-5</v>
      </c>
      <c r="G43" s="58">
        <f t="shared" si="6"/>
        <v>1.9815173173634617E-4</v>
      </c>
      <c r="H43" s="58">
        <f t="shared" si="7"/>
        <v>0</v>
      </c>
      <c r="I43" s="58">
        <f t="shared" si="0"/>
        <v>1.4018482682636539E-3</v>
      </c>
      <c r="J43" s="58">
        <f t="shared" si="1"/>
        <v>1.206347488292181E-3</v>
      </c>
      <c r="K43" s="58">
        <f t="shared" si="17"/>
        <v>9879.9774392728123</v>
      </c>
      <c r="L43" s="58">
        <f t="shared" si="18"/>
        <v>11.918685968250172</v>
      </c>
      <c r="M43" s="58">
        <f t="shared" si="8"/>
        <v>9874.018096288688</v>
      </c>
      <c r="N43" s="58">
        <f t="shared" si="9"/>
        <v>396547.86323371576</v>
      </c>
      <c r="O43" s="58">
        <f t="shared" si="10"/>
        <v>40.136515054927344</v>
      </c>
      <c r="Q43" s="58">
        <f>'Quintile Functions'!$EQ51</f>
        <v>3414.3099875000007</v>
      </c>
      <c r="S43" s="58">
        <f>'Female Inactive'!S43*'MI Epi'!DI61</f>
        <v>1.9330792243089072E-4</v>
      </c>
      <c r="T43" s="58">
        <f>'Female Inactive'!T43*'MI Epi'!DI62</f>
        <v>0</v>
      </c>
      <c r="U43" s="58">
        <f t="shared" si="11"/>
        <v>1.9328923965833411E-4</v>
      </c>
      <c r="V43" s="58">
        <f t="shared" si="11"/>
        <v>0</v>
      </c>
      <c r="W43" s="58">
        <f t="shared" si="19"/>
        <v>0</v>
      </c>
      <c r="Y43" s="58">
        <f>'Female Inactive'!Y43*'Stroke Epi'!$CX69</f>
        <v>3.8407105450143043E-4</v>
      </c>
      <c r="Z43" s="58">
        <f>'Female Inactive'!Z43*'Stroke Epi'!$CX69</f>
        <v>9.6017763625357608E-5</v>
      </c>
      <c r="AA43" s="58">
        <f t="shared" si="12"/>
        <v>3.8399730865545934E-4</v>
      </c>
      <c r="AB43" s="58">
        <f t="shared" si="12"/>
        <v>9.6013154067375872E-5</v>
      </c>
      <c r="AC43" s="58">
        <f t="shared" si="20"/>
        <v>9.3875942178197475E-4</v>
      </c>
      <c r="AE43" s="58">
        <f>'Female Inactive'!AE43*'Bowel Cancer Epi'!$CU86</f>
        <v>9.8754793496119123E-5</v>
      </c>
      <c r="AF43" s="58">
        <f>'Female Inactive'!AF43*'Bowel Cancer Epi'!$CU86</f>
        <v>9.8754793496119123E-5</v>
      </c>
      <c r="AG43" s="58">
        <f t="shared" si="25"/>
        <v>9.874991740199679E-5</v>
      </c>
      <c r="AH43" s="58">
        <f t="shared" si="25"/>
        <v>9.874991740199679E-5</v>
      </c>
      <c r="AI43" s="58">
        <f t="shared" si="21"/>
        <v>4.9351752481830477E-4</v>
      </c>
      <c r="AK43" s="58">
        <f>'Female Inactive'!AK43*'Breast Cancer Epi'!$BI84</f>
        <v>2.0805931832316347E-3</v>
      </c>
      <c r="AL43" s="58">
        <f>'Female Inactive'!AL43*'Breast Cancer Epi'!$BI84</f>
        <v>1.9815173173634617E-4</v>
      </c>
      <c r="AM43" s="58">
        <f t="shared" si="26"/>
        <v>2.07843024955634E-3</v>
      </c>
      <c r="AN43" s="58">
        <f t="shared" si="26"/>
        <v>1.9813210097863188E-4</v>
      </c>
      <c r="AO43" s="58">
        <f t="shared" si="22"/>
        <v>1.1326165787381071E-2</v>
      </c>
      <c r="AQ43" s="58">
        <f>'Female Inactive'!AQ43*'Uterine Cancer Epi'!$BA66</f>
        <v>9.8594327977987649E-5</v>
      </c>
      <c r="AR43" s="58">
        <f>'Female Inactive'!AR43*'Uterine Cancer Epi'!$BA66</f>
        <v>0</v>
      </c>
      <c r="AS43" s="58">
        <f t="shared" si="27"/>
        <v>9.8589467717014045E-5</v>
      </c>
      <c r="AT43" s="58">
        <f t="shared" si="27"/>
        <v>0</v>
      </c>
      <c r="AU43" s="58">
        <f t="shared" si="23"/>
        <v>4.9269908906857704E-4</v>
      </c>
      <c r="AW43" s="58">
        <f>'Female Inactive'!AW43*'Diabetes Epi'!$CB96</f>
        <v>3.4764154499986144E-3</v>
      </c>
      <c r="AX43" s="58">
        <f>'Female Inactive'!AX43*'Diabetes Epi'!$CB96</f>
        <v>0</v>
      </c>
      <c r="AY43" s="58">
        <f t="shared" si="28"/>
        <v>3.4703797140757109E-3</v>
      </c>
      <c r="AZ43" s="58">
        <f t="shared" si="28"/>
        <v>0</v>
      </c>
      <c r="BA43" s="58">
        <f t="shared" si="24"/>
        <v>4.6768440213593505E-2</v>
      </c>
    </row>
    <row r="44" spans="1:53">
      <c r="A44" s="58">
        <v>46</v>
      </c>
      <c r="B44" s="58">
        <f>'ACM Rates'!T57-(SUM(C44:H44))</f>
        <v>1.2069515041048477E-3</v>
      </c>
      <c r="C44" s="58">
        <f t="shared" si="2"/>
        <v>0</v>
      </c>
      <c r="D44" s="58">
        <f t="shared" si="3"/>
        <v>9.6113087599373183E-5</v>
      </c>
      <c r="E44" s="58">
        <f t="shared" si="4"/>
        <v>0</v>
      </c>
      <c r="F44" s="58">
        <f t="shared" si="5"/>
        <v>9.876639776051323E-5</v>
      </c>
      <c r="G44" s="58">
        <f t="shared" si="6"/>
        <v>1.9816901053526612E-4</v>
      </c>
      <c r="H44" s="58">
        <f t="shared" si="7"/>
        <v>0</v>
      </c>
      <c r="I44" s="58">
        <f t="shared" si="0"/>
        <v>1.4018309894647341E-3</v>
      </c>
      <c r="J44" s="58">
        <f t="shared" si="1"/>
        <v>1.2062234310838971E-3</v>
      </c>
      <c r="K44" s="58">
        <f t="shared" si="17"/>
        <v>9868.0587533045618</v>
      </c>
      <c r="L44" s="58">
        <f t="shared" si="18"/>
        <v>11.903083687548513</v>
      </c>
      <c r="M44" s="58">
        <f t="shared" si="8"/>
        <v>9862.1072114607887</v>
      </c>
      <c r="N44" s="58">
        <f t="shared" si="9"/>
        <v>386685.75602225494</v>
      </c>
      <c r="O44" s="58">
        <f t="shared" si="10"/>
        <v>39.18559523095297</v>
      </c>
      <c r="Q44" s="58">
        <f>'Quintile Functions'!$EQ52</f>
        <v>3414.1312304000003</v>
      </c>
      <c r="S44" s="58">
        <f>'Female Inactive'!S44*'MI Epi'!DI62</f>
        <v>1.9336899514961139E-4</v>
      </c>
      <c r="T44" s="58">
        <f>'Female Inactive'!T44*'MI Epi'!DI63</f>
        <v>0</v>
      </c>
      <c r="U44" s="58">
        <f t="shared" si="11"/>
        <v>1.9335030057043845E-4</v>
      </c>
      <c r="V44" s="58">
        <f t="shared" si="11"/>
        <v>0</v>
      </c>
      <c r="W44" s="58">
        <f t="shared" si="19"/>
        <v>1.9328923965833411E-4</v>
      </c>
      <c r="Y44" s="58">
        <f>'Female Inactive'!Y44*'Stroke Epi'!$CX70</f>
        <v>3.8445235039749273E-4</v>
      </c>
      <c r="Z44" s="58">
        <f>'Female Inactive'!Z44*'Stroke Epi'!$CX70</f>
        <v>9.6113087599373183E-5</v>
      </c>
      <c r="AA44" s="58">
        <f t="shared" si="12"/>
        <v>3.8437845806227333E-4</v>
      </c>
      <c r="AB44" s="58">
        <f t="shared" si="12"/>
        <v>9.6108468884525955E-5</v>
      </c>
      <c r="AC44" s="58">
        <f t="shared" si="20"/>
        <v>1.2265008554942212E-3</v>
      </c>
      <c r="AE44" s="58">
        <f>'Female Inactive'!AE44*'Bowel Cancer Epi'!$CU87</f>
        <v>9.876639776051323E-5</v>
      </c>
      <c r="AF44" s="58">
        <f>'Female Inactive'!AF44*'Bowel Cancer Epi'!$CU87</f>
        <v>9.876639776051323E-5</v>
      </c>
      <c r="AG44" s="58">
        <f t="shared" si="25"/>
        <v>9.8761520520462831E-5</v>
      </c>
      <c r="AH44" s="58">
        <f t="shared" si="25"/>
        <v>9.8761520520462831E-5</v>
      </c>
      <c r="AI44" s="58">
        <f t="shared" si="21"/>
        <v>4.9351752481830477E-4</v>
      </c>
      <c r="AK44" s="58">
        <f>'Female Inactive'!AK44*'Breast Cancer Epi'!$BI85</f>
        <v>2.080774610620294E-3</v>
      </c>
      <c r="AL44" s="58">
        <f>'Female Inactive'!AL44*'Breast Cancer Epi'!$BI85</f>
        <v>1.9816901053526612E-4</v>
      </c>
      <c r="AM44" s="58">
        <f t="shared" si="26"/>
        <v>2.078611299844324E-3</v>
      </c>
      <c r="AN44" s="58">
        <f t="shared" si="26"/>
        <v>1.9814937635387331E-4</v>
      </c>
      <c r="AO44" s="58">
        <f t="shared" si="22"/>
        <v>1.3185535768279095E-2</v>
      </c>
      <c r="AQ44" s="58">
        <f>'Female Inactive'!AQ44*'Uterine Cancer Epi'!$BA67</f>
        <v>9.860740692330038E-5</v>
      </c>
      <c r="AR44" s="58">
        <f>'Female Inactive'!AR44*'Uterine Cancer Epi'!$BA67</f>
        <v>0</v>
      </c>
      <c r="AS44" s="58">
        <f t="shared" si="27"/>
        <v>9.860254537275015E-5</v>
      </c>
      <c r="AT44" s="58">
        <f t="shared" si="27"/>
        <v>0</v>
      </c>
      <c r="AU44" s="58">
        <f t="shared" si="23"/>
        <v>5.9123998184465519E-4</v>
      </c>
      <c r="AW44" s="58">
        <f>'Female Inactive'!AW44*'Diabetes Epi'!$CB97</f>
        <v>3.4792147276348179E-3</v>
      </c>
      <c r="AX44" s="58">
        <f>'Female Inactive'!AX44*'Diabetes Epi'!$CB97</f>
        <v>0</v>
      </c>
      <c r="AY44" s="58">
        <f t="shared" si="28"/>
        <v>3.4731692732512531E-3</v>
      </c>
      <c r="AZ44" s="58">
        <f t="shared" si="28"/>
        <v>0</v>
      </c>
      <c r="BA44" s="58">
        <f t="shared" si="24"/>
        <v>5.0076515681492996E-2</v>
      </c>
    </row>
    <row r="45" spans="1:53">
      <c r="A45" s="58">
        <v>47</v>
      </c>
      <c r="B45" s="58">
        <f>'ACM Rates'!T58-(SUM(C45:H45))</f>
        <v>1.2068147165164118E-3</v>
      </c>
      <c r="C45" s="58">
        <f t="shared" si="2"/>
        <v>0</v>
      </c>
      <c r="D45" s="58">
        <f t="shared" si="3"/>
        <v>9.621796151312829E-5</v>
      </c>
      <c r="E45" s="58">
        <f t="shared" si="4"/>
        <v>0</v>
      </c>
      <c r="F45" s="58">
        <f t="shared" si="5"/>
        <v>9.8779238747894417E-5</v>
      </c>
      <c r="G45" s="58">
        <f t="shared" si="6"/>
        <v>1.9818808322256555E-4</v>
      </c>
      <c r="H45" s="58">
        <f t="shared" si="7"/>
        <v>0</v>
      </c>
      <c r="I45" s="58">
        <f t="shared" si="0"/>
        <v>1.4018119167774346E-3</v>
      </c>
      <c r="J45" s="58">
        <f t="shared" si="1"/>
        <v>1.2060868084825538E-3</v>
      </c>
      <c r="K45" s="58">
        <f t="shared" si="17"/>
        <v>9856.1556696170137</v>
      </c>
      <c r="L45" s="58">
        <f t="shared" si="18"/>
        <v>11.887379335475611</v>
      </c>
      <c r="M45" s="58">
        <f t="shared" si="8"/>
        <v>9850.2119799492757</v>
      </c>
      <c r="N45" s="58">
        <f t="shared" si="9"/>
        <v>376835.54404230567</v>
      </c>
      <c r="O45" s="58">
        <f t="shared" si="10"/>
        <v>38.233521940400578</v>
      </c>
      <c r="Q45" s="58">
        <f>'Quintile Functions'!$EQ53</f>
        <v>3405.2460337000011</v>
      </c>
      <c r="S45" s="58">
        <f>'Female Inactive'!S45*'MI Epi'!DI63</f>
        <v>1.9343770448311691E-4</v>
      </c>
      <c r="T45" s="58">
        <f>'Female Inactive'!T45*'MI Epi'!DI64</f>
        <v>0</v>
      </c>
      <c r="U45" s="58">
        <f t="shared" si="11"/>
        <v>1.9341899661662332E-4</v>
      </c>
      <c r="V45" s="58">
        <f t="shared" si="11"/>
        <v>0</v>
      </c>
      <c r="W45" s="58">
        <f t="shared" si="19"/>
        <v>3.8660216769618755E-4</v>
      </c>
      <c r="Y45" s="58">
        <f>'Female Inactive'!Y45*'Stroke Epi'!$CX71</f>
        <v>3.8487184605251316E-4</v>
      </c>
      <c r="Z45" s="58">
        <f>'Female Inactive'!Z45*'Stroke Epi'!$CX71</f>
        <v>9.621796151312829E-5</v>
      </c>
      <c r="AA45" s="58">
        <f t="shared" si="12"/>
        <v>3.8479779238431711E-4</v>
      </c>
      <c r="AB45" s="58">
        <f t="shared" si="12"/>
        <v>9.6213332713479538E-5</v>
      </c>
      <c r="AC45" s="58">
        <f t="shared" si="20"/>
        <v>1.514444955150171E-3</v>
      </c>
      <c r="AE45" s="58">
        <f>'Female Inactive'!AE45*'Bowel Cancer Epi'!$CU88</f>
        <v>9.8779238747894417E-5</v>
      </c>
      <c r="AF45" s="58">
        <f>'Female Inactive'!AF45*'Bowel Cancer Epi'!$CU88</f>
        <v>9.8779238747894417E-5</v>
      </c>
      <c r="AG45" s="58">
        <f t="shared" si="25"/>
        <v>9.8774360239528569E-5</v>
      </c>
      <c r="AH45" s="58">
        <f t="shared" si="25"/>
        <v>9.8774360239528569E-5</v>
      </c>
      <c r="AI45" s="58">
        <f t="shared" si="21"/>
        <v>4.9351752481830477E-4</v>
      </c>
      <c r="AK45" s="58">
        <f>'Female Inactive'!AK45*'Breast Cancer Epi'!$BI86</f>
        <v>2.0809748738369383E-3</v>
      </c>
      <c r="AL45" s="58">
        <f>'Female Inactive'!AL45*'Breast Cancer Epi'!$BI86</f>
        <v>1.9818808322256555E-4</v>
      </c>
      <c r="AM45" s="58">
        <f t="shared" si="26"/>
        <v>2.0788111467716641E-3</v>
      </c>
      <c r="AN45" s="58">
        <f t="shared" si="26"/>
        <v>1.9816844526177047E-4</v>
      </c>
      <c r="AO45" s="58">
        <f t="shared" si="22"/>
        <v>1.5041570565954124E-2</v>
      </c>
      <c r="AQ45" s="58">
        <f>'Female Inactive'!AQ45*'Uterine Cancer Epi'!$BA68</f>
        <v>9.8621897847822677E-5</v>
      </c>
      <c r="AR45" s="58">
        <f>'Female Inactive'!AR45*'Uterine Cancer Epi'!$BA68</f>
        <v>0</v>
      </c>
      <c r="AS45" s="58">
        <f t="shared" si="27"/>
        <v>9.8617034868353493E-5</v>
      </c>
      <c r="AT45" s="58">
        <f t="shared" si="27"/>
        <v>0</v>
      </c>
      <c r="AU45" s="58">
        <f t="shared" si="23"/>
        <v>6.8978422945026937E-4</v>
      </c>
      <c r="AW45" s="58">
        <f>'Female Inactive'!AW45*'Diabetes Epi'!$CB98</f>
        <v>3.4825011141375083E-3</v>
      </c>
      <c r="AX45" s="58">
        <f>'Female Inactive'!AX45*'Diabetes Epi'!$CB98</f>
        <v>0</v>
      </c>
      <c r="AY45" s="58">
        <f t="shared" si="28"/>
        <v>3.4764442401958862E-3</v>
      </c>
      <c r="AZ45" s="58">
        <f t="shared" si="28"/>
        <v>0</v>
      </c>
      <c r="BA45" s="58">
        <f t="shared" si="24"/>
        <v>5.3375760739167805E-2</v>
      </c>
    </row>
    <row r="46" spans="1:53">
      <c r="A46" s="58">
        <v>48</v>
      </c>
      <c r="B46" s="58">
        <f>'ACM Rates'!T59-(SUM(C46:H46))</f>
        <v>1.2066642143065264E-3</v>
      </c>
      <c r="C46" s="58">
        <f t="shared" si="2"/>
        <v>0</v>
      </c>
      <c r="D46" s="58">
        <f t="shared" si="3"/>
        <v>9.633334203324091E-5</v>
      </c>
      <c r="E46" s="58">
        <f t="shared" si="4"/>
        <v>0</v>
      </c>
      <c r="F46" s="58">
        <f t="shared" si="5"/>
        <v>9.8793388243821655E-5</v>
      </c>
      <c r="G46" s="58">
        <f t="shared" si="6"/>
        <v>1.9820905541641118E-4</v>
      </c>
      <c r="H46" s="58">
        <f t="shared" si="7"/>
        <v>0</v>
      </c>
      <c r="I46" s="58">
        <f t="shared" si="0"/>
        <v>1.4017909445835888E-3</v>
      </c>
      <c r="J46" s="58">
        <f t="shared" si="1"/>
        <v>1.2059364877801126E-3</v>
      </c>
      <c r="K46" s="58">
        <f t="shared" si="17"/>
        <v>9844.2682902815377</v>
      </c>
      <c r="L46" s="58">
        <f t="shared" si="18"/>
        <v>11.871562326747252</v>
      </c>
      <c r="M46" s="58">
        <f t="shared" si="8"/>
        <v>9838.332509118165</v>
      </c>
      <c r="N46" s="58">
        <f t="shared" si="9"/>
        <v>366997.21153318748</v>
      </c>
      <c r="O46" s="58">
        <f t="shared" si="10"/>
        <v>37.280293538474019</v>
      </c>
      <c r="Q46" s="58">
        <f>'Quintile Functions'!$EQ54</f>
        <v>3387.2303167999989</v>
      </c>
      <c r="S46" s="58">
        <f>'Female Inactive'!S46*'MI Epi'!DI64</f>
        <v>1.9351445867407853E-4</v>
      </c>
      <c r="T46" s="58">
        <f>'Female Inactive'!T46*'MI Epi'!DI65</f>
        <v>0</v>
      </c>
      <c r="U46" s="58">
        <f t="shared" si="11"/>
        <v>1.9349573595894842E-4</v>
      </c>
      <c r="V46" s="58">
        <f t="shared" si="11"/>
        <v>0</v>
      </c>
      <c r="W46" s="58">
        <f t="shared" si="19"/>
        <v>5.7994638810944521E-4</v>
      </c>
      <c r="Y46" s="58">
        <f>'Female Inactive'!Y46*'Stroke Epi'!$CX72</f>
        <v>3.8533336813296364E-4</v>
      </c>
      <c r="Z46" s="58">
        <f>'Female Inactive'!Z46*'Stroke Epi'!$CX72</f>
        <v>9.633334203324091E-5</v>
      </c>
      <c r="AA46" s="58">
        <f t="shared" si="12"/>
        <v>3.8525913676557E-4</v>
      </c>
      <c r="AB46" s="58">
        <f t="shared" si="12"/>
        <v>9.632870212583633E-5</v>
      </c>
      <c r="AC46" s="58">
        <f t="shared" si="20"/>
        <v>1.8026200958326155E-3</v>
      </c>
      <c r="AE46" s="58">
        <f>'Female Inactive'!AE46*'Bowel Cancer Epi'!$CU89</f>
        <v>9.8793388243821655E-5</v>
      </c>
      <c r="AF46" s="58">
        <f>'Female Inactive'!AF46*'Bowel Cancer Epi'!$CU89</f>
        <v>9.8793388243821655E-5</v>
      </c>
      <c r="AG46" s="58">
        <f t="shared" si="25"/>
        <v>9.8788508337777081E-5</v>
      </c>
      <c r="AH46" s="58">
        <f t="shared" si="25"/>
        <v>9.8788508337777081E-5</v>
      </c>
      <c r="AI46" s="58">
        <f t="shared" si="21"/>
        <v>4.9351752481830477E-4</v>
      </c>
      <c r="AK46" s="58">
        <f>'Female Inactive'!AK46*'Breast Cancer Epi'!$BI87</f>
        <v>2.0811950818723172E-3</v>
      </c>
      <c r="AL46" s="58">
        <f>'Female Inactive'!AL46*'Breast Cancer Epi'!$BI87</f>
        <v>1.9820905541641118E-4</v>
      </c>
      <c r="AM46" s="58">
        <f t="shared" si="26"/>
        <v>2.0790308970118909E-3</v>
      </c>
      <c r="AN46" s="58">
        <f t="shared" si="26"/>
        <v>1.9818941329940998E-4</v>
      </c>
      <c r="AO46" s="58">
        <f t="shared" si="22"/>
        <v>1.6894292598604622E-2</v>
      </c>
      <c r="AQ46" s="58">
        <f>'Female Inactive'!AQ46*'Uterine Cancer Epi'!$BA69</f>
        <v>9.8637882143790521E-5</v>
      </c>
      <c r="AR46" s="58">
        <f>'Female Inactive'!AR46*'Uterine Cancer Epi'!$BA69</f>
        <v>0</v>
      </c>
      <c r="AS46" s="58">
        <f t="shared" si="27"/>
        <v>9.8633017587834715E-5</v>
      </c>
      <c r="AT46" s="58">
        <f t="shared" si="27"/>
        <v>0</v>
      </c>
      <c r="AU46" s="58">
        <f t="shared" si="23"/>
        <v>7.8833323984321549E-4</v>
      </c>
      <c r="AW46" s="58">
        <f>'Female Inactive'!AW46*'Diabetes Epi'!$CB99</f>
        <v>3.4862971380037479E-3</v>
      </c>
      <c r="AX46" s="58">
        <f>'Female Inactive'!AX46*'Diabetes Epi'!$CB99</f>
        <v>0</v>
      </c>
      <c r="AY46" s="58">
        <f t="shared" si="28"/>
        <v>3.4802270602170005E-3</v>
      </c>
      <c r="AZ46" s="58">
        <f t="shared" si="28"/>
        <v>0</v>
      </c>
      <c r="BA46" s="58">
        <f t="shared" si="24"/>
        <v>5.6666647123375935E-2</v>
      </c>
    </row>
    <row r="47" spans="1:53">
      <c r="A47" s="58">
        <v>49</v>
      </c>
      <c r="B47" s="58">
        <f>'ACM Rates'!T60-(SUM(C47:H47))</f>
        <v>1.2064986506096392E-3</v>
      </c>
      <c r="C47" s="58">
        <f t="shared" si="2"/>
        <v>0</v>
      </c>
      <c r="D47" s="58">
        <f t="shared" si="3"/>
        <v>9.646035999538884E-5</v>
      </c>
      <c r="E47" s="58">
        <f t="shared" si="4"/>
        <v>0</v>
      </c>
      <c r="F47" s="58">
        <f t="shared" si="5"/>
        <v>9.8808933522358475E-5</v>
      </c>
      <c r="G47" s="58">
        <f t="shared" si="6"/>
        <v>1.9823205587261362E-4</v>
      </c>
      <c r="H47" s="58">
        <f t="shared" si="7"/>
        <v>0</v>
      </c>
      <c r="I47" s="58">
        <f t="shared" si="0"/>
        <v>1.4017679441273865E-3</v>
      </c>
      <c r="J47" s="58">
        <f t="shared" si="1"/>
        <v>1.2057711237287716E-3</v>
      </c>
      <c r="K47" s="58">
        <f t="shared" si="17"/>
        <v>9832.3967279547905</v>
      </c>
      <c r="L47" s="58">
        <f t="shared" si="18"/>
        <v>11.855620051613144</v>
      </c>
      <c r="M47" s="58">
        <f t="shared" si="8"/>
        <v>9826.4689179289853</v>
      </c>
      <c r="N47" s="58">
        <f t="shared" si="9"/>
        <v>357170.7426152585</v>
      </c>
      <c r="O47" s="58">
        <f t="shared" si="10"/>
        <v>36.325908371839326</v>
      </c>
      <c r="Q47" s="58">
        <f>'Quintile Functions'!$EQ55</f>
        <v>3359.6599990999985</v>
      </c>
      <c r="S47" s="58">
        <f>'Female Inactive'!S47*'MI Epi'!DI65</f>
        <v>1.9359974460453244E-4</v>
      </c>
      <c r="T47" s="58">
        <f>'Female Inactive'!T47*'MI Epi'!DI66</f>
        <v>0</v>
      </c>
      <c r="U47" s="58">
        <f t="shared" si="11"/>
        <v>1.9358100538324763E-4</v>
      </c>
      <c r="V47" s="58">
        <f t="shared" si="11"/>
        <v>0</v>
      </c>
      <c r="W47" s="58">
        <f t="shared" si="19"/>
        <v>7.7332990691520971E-4</v>
      </c>
      <c r="Y47" s="58">
        <f>'Female Inactive'!Y47*'Stroke Epi'!$CX73</f>
        <v>3.8584143998155536E-4</v>
      </c>
      <c r="Z47" s="58">
        <f>'Female Inactive'!Z47*'Stroke Epi'!$CX73</f>
        <v>9.646035999538884E-5</v>
      </c>
      <c r="AA47" s="58">
        <f t="shared" si="12"/>
        <v>3.8576701274584124E-4</v>
      </c>
      <c r="AB47" s="58">
        <f t="shared" si="12"/>
        <v>9.6455707844445016E-5</v>
      </c>
      <c r="AC47" s="58">
        <f t="shared" si="20"/>
        <v>2.091057483463765E-3</v>
      </c>
      <c r="AE47" s="58">
        <f>'Female Inactive'!AE47*'Bowel Cancer Epi'!$CU90</f>
        <v>9.8808933522358475E-5</v>
      </c>
      <c r="AF47" s="58">
        <f>'Female Inactive'!AF47*'Bowel Cancer Epi'!$CU90</f>
        <v>9.8808933522358475E-5</v>
      </c>
      <c r="AG47" s="58">
        <f t="shared" si="25"/>
        <v>9.880405208051446E-5</v>
      </c>
      <c r="AH47" s="58">
        <f t="shared" si="25"/>
        <v>9.880405208051446E-5</v>
      </c>
      <c r="AI47" s="58">
        <f t="shared" si="21"/>
        <v>4.9351752481830477E-4</v>
      </c>
      <c r="AK47" s="58">
        <f>'Female Inactive'!AK47*'Breast Cancer Epi'!$BI88</f>
        <v>2.0814365866624425E-3</v>
      </c>
      <c r="AL47" s="58">
        <f>'Female Inactive'!AL47*'Breast Cancer Epi'!$BI88</f>
        <v>1.9823205587261362E-4</v>
      </c>
      <c r="AM47" s="58">
        <f t="shared" si="26"/>
        <v>2.0792718996770487E-3</v>
      </c>
      <c r="AN47" s="58">
        <f t="shared" si="26"/>
        <v>1.9821240919681848E-4</v>
      </c>
      <c r="AO47" s="58">
        <f t="shared" si="22"/>
        <v>1.8743725133908779E-2</v>
      </c>
      <c r="AQ47" s="58">
        <f>'Female Inactive'!AQ47*'Uterine Cancer Epi'!$BA70</f>
        <v>9.8655458628166338E-5</v>
      </c>
      <c r="AR47" s="58">
        <f>'Female Inactive'!AR47*'Uterine Cancer Epi'!$BA70</f>
        <v>0</v>
      </c>
      <c r="AS47" s="58">
        <f t="shared" si="27"/>
        <v>9.8650592338489496E-5</v>
      </c>
      <c r="AT47" s="58">
        <f t="shared" si="27"/>
        <v>0</v>
      </c>
      <c r="AU47" s="58">
        <f t="shared" si="23"/>
        <v>8.8688850174473968E-4</v>
      </c>
      <c r="AW47" s="58">
        <f>'Female Inactive'!AW47*'Diabetes Epi'!$CB100</f>
        <v>3.4906281914278059E-3</v>
      </c>
      <c r="AX47" s="58">
        <f>'Female Inactive'!AX47*'Diabetes Epi'!$CB100</f>
        <v>0</v>
      </c>
      <c r="AY47" s="58">
        <f t="shared" si="28"/>
        <v>3.4845430312453463E-3</v>
      </c>
      <c r="AZ47" s="58">
        <f t="shared" si="28"/>
        <v>0</v>
      </c>
      <c r="BA47" s="58">
        <f t="shared" si="24"/>
        <v>5.9949661384862393E-2</v>
      </c>
    </row>
    <row r="48" spans="1:53">
      <c r="A48" s="58">
        <v>50</v>
      </c>
      <c r="B48" s="58">
        <f>'ACM Rates'!T61-(SUM(C48:H48))</f>
        <v>1.7127840784429979E-3</v>
      </c>
      <c r="C48" s="58">
        <f t="shared" si="2"/>
        <v>0</v>
      </c>
      <c r="D48" s="58">
        <f t="shared" si="3"/>
        <v>1.9320072031306086E-4</v>
      </c>
      <c r="E48" s="58">
        <f t="shared" si="4"/>
        <v>0</v>
      </c>
      <c r="F48" s="58">
        <f t="shared" si="5"/>
        <v>9.8825978787293826E-5</v>
      </c>
      <c r="G48" s="58">
        <f t="shared" si="6"/>
        <v>3.9651447729684928E-4</v>
      </c>
      <c r="H48" s="58">
        <f t="shared" si="7"/>
        <v>9.8674745159798175E-5</v>
      </c>
      <c r="I48" s="58">
        <f t="shared" si="0"/>
        <v>2.0048107775433527E-3</v>
      </c>
      <c r="J48" s="58">
        <f t="shared" si="1"/>
        <v>1.7113181008804323E-3</v>
      </c>
      <c r="K48" s="58">
        <f t="shared" si="17"/>
        <v>9820.5411079031783</v>
      </c>
      <c r="L48" s="58">
        <f t="shared" si="18"/>
        <v>16.806069758395083</v>
      </c>
      <c r="M48" s="58">
        <f t="shared" si="8"/>
        <v>9812.1380730239798</v>
      </c>
      <c r="N48" s="58">
        <f t="shared" si="9"/>
        <v>347358.60454223451</v>
      </c>
      <c r="O48" s="58">
        <f t="shared" si="10"/>
        <v>35.370617639662868</v>
      </c>
      <c r="Q48" s="58">
        <f>'Quintile Functions'!$EQ56</f>
        <v>3322.1110000000026</v>
      </c>
      <c r="S48" s="58">
        <f>'Female Inactive'!S48*'MI Epi'!DI66</f>
        <v>3.8738826964402869E-4</v>
      </c>
      <c r="T48" s="58">
        <f>'Female Inactive'!T48*'MI Epi'!DI67</f>
        <v>0</v>
      </c>
      <c r="U48" s="58">
        <f t="shared" si="11"/>
        <v>3.8731324449658988E-4</v>
      </c>
      <c r="V48" s="58">
        <f t="shared" si="11"/>
        <v>0</v>
      </c>
      <c r="W48" s="58">
        <f t="shared" si="19"/>
        <v>9.6676121031758378E-4</v>
      </c>
      <c r="Y48" s="58">
        <f>'Female Inactive'!Y48*'Stroke Epi'!$CX74</f>
        <v>6.762025210957129E-4</v>
      </c>
      <c r="Z48" s="58">
        <f>'Female Inactive'!Z48*'Stroke Epi'!$CX74</f>
        <v>1.9320072031306086E-4</v>
      </c>
      <c r="AA48" s="58">
        <f t="shared" si="12"/>
        <v>6.7597394769447483E-4</v>
      </c>
      <c r="AB48" s="58">
        <f t="shared" si="12"/>
        <v>1.9318205825580304E-4</v>
      </c>
      <c r="AC48" s="58">
        <f t="shared" si="20"/>
        <v>2.3797916718565166E-3</v>
      </c>
      <c r="AE48" s="58">
        <f>'Female Inactive'!AE48*'Bowel Cancer Epi'!$CU91</f>
        <v>1.9765195757458765E-4</v>
      </c>
      <c r="AF48" s="58">
        <f>'Female Inactive'!AF48*'Bowel Cancer Epi'!$CU91</f>
        <v>9.8825978787293826E-5</v>
      </c>
      <c r="AG48" s="58">
        <f t="shared" si="25"/>
        <v>1.9763242571324557E-4</v>
      </c>
      <c r="AH48" s="58">
        <f t="shared" si="25"/>
        <v>9.8821095661061342E-5</v>
      </c>
      <c r="AI48" s="58">
        <f t="shared" si="21"/>
        <v>4.9351752481830477E-4</v>
      </c>
      <c r="AK48" s="58">
        <f>'Female Inactive'!AK48*'Breast Cancer Epi'!$BI89</f>
        <v>2.6764727217537324E-3</v>
      </c>
      <c r="AL48" s="58">
        <f>'Female Inactive'!AL48*'Breast Cancer Epi'!$BI89</f>
        <v>3.9651447729684928E-4</v>
      </c>
      <c r="AM48" s="58">
        <f t="shared" si="26"/>
        <v>2.6728941619897917E-3</v>
      </c>
      <c r="AN48" s="58">
        <f t="shared" si="26"/>
        <v>3.9643587582072204E-4</v>
      </c>
      <c r="AO48" s="58">
        <f t="shared" si="22"/>
        <v>2.0589892495619461E-2</v>
      </c>
      <c r="AQ48" s="58">
        <f>'Female Inactive'!AQ48*'Uterine Cancer Epi'!$BA71</f>
        <v>1.9734949031959635E-4</v>
      </c>
      <c r="AR48" s="58">
        <f>'Female Inactive'!AR48*'Uterine Cancer Epi'!$BA71</f>
        <v>9.8674745159798175E-5</v>
      </c>
      <c r="AS48" s="58">
        <f t="shared" si="27"/>
        <v>1.973300181898896E-4</v>
      </c>
      <c r="AT48" s="58">
        <f t="shared" si="27"/>
        <v>9.8669876967272252E-5</v>
      </c>
      <c r="AU48" s="58">
        <f t="shared" si="23"/>
        <v>9.8545160200719391E-4</v>
      </c>
      <c r="AW48" s="58">
        <f>'Female Inactive'!AW48*'Diabetes Epi'!$CB101</f>
        <v>4.5073845832282293E-3</v>
      </c>
      <c r="AX48" s="58">
        <f>'Female Inactive'!AX48*'Diabetes Epi'!$CB101</f>
        <v>0</v>
      </c>
      <c r="AY48" s="58">
        <f t="shared" si="28"/>
        <v>4.4972415705464286E-3</v>
      </c>
      <c r="AZ48" s="58">
        <f t="shared" si="28"/>
        <v>0</v>
      </c>
      <c r="BA48" s="58">
        <f t="shared" si="24"/>
        <v>6.3225307241303597E-2</v>
      </c>
    </row>
    <row r="49" spans="1:53">
      <c r="A49" s="58">
        <v>51</v>
      </c>
      <c r="B49" s="58">
        <f>'ACM Rates'!T62-(SUM(C49:H49))</f>
        <v>1.7123816664451181E-3</v>
      </c>
      <c r="C49" s="58">
        <f t="shared" si="2"/>
        <v>0</v>
      </c>
      <c r="D49" s="58">
        <f t="shared" si="3"/>
        <v>1.9350896237558727E-4</v>
      </c>
      <c r="E49" s="58">
        <f t="shared" si="4"/>
        <v>0</v>
      </c>
      <c r="F49" s="58">
        <f t="shared" si="5"/>
        <v>9.8844504357782322E-5</v>
      </c>
      <c r="G49" s="58">
        <f t="shared" si="6"/>
        <v>3.9656914689968571E-4</v>
      </c>
      <c r="H49" s="58">
        <f t="shared" si="7"/>
        <v>9.8695719921826813E-5</v>
      </c>
      <c r="I49" s="58">
        <f t="shared" si="0"/>
        <v>2.0047351331784879E-3</v>
      </c>
      <c r="J49" s="58">
        <f t="shared" si="1"/>
        <v>1.7109163774566838E-3</v>
      </c>
      <c r="K49" s="58">
        <f t="shared" si="17"/>
        <v>9803.7350381447832</v>
      </c>
      <c r="L49" s="58">
        <f t="shared" si="18"/>
        <v>16.773370837007835</v>
      </c>
      <c r="M49" s="58">
        <f t="shared" si="8"/>
        <v>9795.3483527262797</v>
      </c>
      <c r="N49" s="58">
        <f t="shared" si="9"/>
        <v>337563.25618950825</v>
      </c>
      <c r="O49" s="58">
        <f t="shared" si="10"/>
        <v>34.432107240363287</v>
      </c>
      <c r="Q49" s="58">
        <f>'Quintile Functions'!$EQ57</f>
        <v>3274.1592389000016</v>
      </c>
      <c r="S49" s="58">
        <f>'Female Inactive'!S49*'MI Epi'!DI67</f>
        <v>3.8759509152774417E-4</v>
      </c>
      <c r="T49" s="58">
        <f>'Female Inactive'!T49*'MI Epi'!DI68</f>
        <v>0</v>
      </c>
      <c r="U49" s="58">
        <f t="shared" si="11"/>
        <v>3.8751998625408124E-4</v>
      </c>
      <c r="V49" s="58">
        <f t="shared" si="11"/>
        <v>0</v>
      </c>
      <c r="W49" s="58">
        <f t="shared" si="19"/>
        <v>1.353700015393152E-3</v>
      </c>
      <c r="Y49" s="58">
        <f>'Female Inactive'!Y49*'Stroke Epi'!$CX75</f>
        <v>6.7728136831455535E-4</v>
      </c>
      <c r="Z49" s="58">
        <f>'Female Inactive'!Z49*'Stroke Epi'!$CX75</f>
        <v>1.9350896237558727E-4</v>
      </c>
      <c r="AA49" s="58">
        <f t="shared" si="12"/>
        <v>6.7705206505919158E-4</v>
      </c>
      <c r="AB49" s="58">
        <f t="shared" si="12"/>
        <v>1.9349024072390364E-4</v>
      </c>
      <c r="AC49" s="58">
        <f t="shared" si="20"/>
        <v>2.8615276799310381E-3</v>
      </c>
      <c r="AE49" s="58">
        <f>'Female Inactive'!AE49*'Bowel Cancer Epi'!$CU92</f>
        <v>1.9768900871556464E-4</v>
      </c>
      <c r="AF49" s="58">
        <f>'Female Inactive'!AF49*'Bowel Cancer Epi'!$CU92</f>
        <v>9.8844504357782322E-5</v>
      </c>
      <c r="AG49" s="58">
        <f t="shared" si="25"/>
        <v>1.9766946953103659E-4</v>
      </c>
      <c r="AH49" s="58">
        <f t="shared" si="25"/>
        <v>9.8839619400714618E-5</v>
      </c>
      <c r="AI49" s="58">
        <f t="shared" si="21"/>
        <v>5.9228985053690617E-4</v>
      </c>
      <c r="AK49" s="58">
        <f>'Female Inactive'!AK49*'Breast Cancer Epi'!$BI90</f>
        <v>2.6768417415728787E-3</v>
      </c>
      <c r="AL49" s="58">
        <f>'Female Inactive'!AL49*'Breast Cancer Epi'!$BI90</f>
        <v>3.9656914689968571E-4</v>
      </c>
      <c r="AM49" s="58">
        <f t="shared" si="26"/>
        <v>2.6732621953901026E-3</v>
      </c>
      <c r="AN49" s="58">
        <f t="shared" si="26"/>
        <v>3.9649052374901572E-4</v>
      </c>
      <c r="AO49" s="58">
        <f t="shared" si="22"/>
        <v>2.2820362988929057E-2</v>
      </c>
      <c r="AQ49" s="58">
        <f>'Female Inactive'!AQ49*'Uterine Cancer Epi'!$BA72</f>
        <v>1.9739143984365363E-4</v>
      </c>
      <c r="AR49" s="58">
        <f>'Female Inactive'!AR49*'Uterine Cancer Epi'!$BA72</f>
        <v>9.8695719921826813E-5</v>
      </c>
      <c r="AS49" s="58">
        <f t="shared" si="27"/>
        <v>1.9737195943514418E-4</v>
      </c>
      <c r="AT49" s="58">
        <f t="shared" si="27"/>
        <v>9.8690849659521795E-5</v>
      </c>
      <c r="AU49" s="58">
        <f t="shared" si="23"/>
        <v>1.0840242445861047E-3</v>
      </c>
      <c r="AW49" s="58">
        <f>'Female Inactive'!AW49*'Diabetes Epi'!$CB102</f>
        <v>4.5144192193521089E-3</v>
      </c>
      <c r="AX49" s="58">
        <f>'Female Inactive'!AX49*'Diabetes Epi'!$CB102</f>
        <v>0</v>
      </c>
      <c r="AY49" s="58">
        <f t="shared" si="28"/>
        <v>4.5042445455806268E-3</v>
      </c>
      <c r="AZ49" s="58">
        <f t="shared" si="28"/>
        <v>0</v>
      </c>
      <c r="BA49" s="58">
        <f t="shared" si="24"/>
        <v>6.7438209331813867E-2</v>
      </c>
    </row>
    <row r="50" spans="1:53">
      <c r="A50" s="58">
        <v>52</v>
      </c>
      <c r="B50" s="58">
        <f>'ACM Rates'!T63-(SUM(C50:H50))</f>
        <v>1.7119372602825817E-3</v>
      </c>
      <c r="C50" s="58">
        <f t="shared" si="2"/>
        <v>0</v>
      </c>
      <c r="D50" s="58">
        <f t="shared" si="3"/>
        <v>1.9385024344073065E-4</v>
      </c>
      <c r="E50" s="58">
        <f t="shared" si="4"/>
        <v>0</v>
      </c>
      <c r="F50" s="58">
        <f t="shared" si="5"/>
        <v>9.8864800916229097E-5</v>
      </c>
      <c r="G50" s="58">
        <f t="shared" si="6"/>
        <v>3.9662898451808923E-4</v>
      </c>
      <c r="H50" s="58">
        <f t="shared" si="7"/>
        <v>9.8718710842369463E-5</v>
      </c>
      <c r="I50" s="58">
        <f t="shared" si="0"/>
        <v>2.0046523046395415E-3</v>
      </c>
      <c r="J50" s="58">
        <f t="shared" si="1"/>
        <v>1.7104727315373491E-3</v>
      </c>
      <c r="K50" s="58">
        <f t="shared" si="17"/>
        <v>9786.9616673077762</v>
      </c>
      <c r="L50" s="58">
        <f t="shared" si="18"/>
        <v>16.740331056531261</v>
      </c>
      <c r="M50" s="58">
        <f t="shared" si="8"/>
        <v>9778.5915017795105</v>
      </c>
      <c r="N50" s="58">
        <f t="shared" si="9"/>
        <v>327784.6646877288</v>
      </c>
      <c r="O50" s="58">
        <f t="shared" si="10"/>
        <v>33.491973896521522</v>
      </c>
      <c r="Q50" s="58">
        <f>'Quintile Functions'!$EQ58</f>
        <v>3215.3806352000029</v>
      </c>
      <c r="S50" s="58">
        <f>'Female Inactive'!S50*'MI Epi'!DI68</f>
        <v>3.8782304478852524E-4</v>
      </c>
      <c r="T50" s="58">
        <f>'Female Inactive'!T50*'MI Epi'!DI69</f>
        <v>0</v>
      </c>
      <c r="U50" s="58">
        <f t="shared" si="11"/>
        <v>3.8774785115236465E-4</v>
      </c>
      <c r="V50" s="58">
        <f t="shared" si="11"/>
        <v>0</v>
      </c>
      <c r="W50" s="58">
        <f t="shared" si="19"/>
        <v>1.7406954158358759E-3</v>
      </c>
      <c r="Y50" s="58">
        <f>'Female Inactive'!Y50*'Stroke Epi'!$CX76</f>
        <v>6.7847585204255717E-4</v>
      </c>
      <c r="Z50" s="58">
        <f>'Female Inactive'!Z50*'Stroke Epi'!$CX76</f>
        <v>1.9385024344073065E-4</v>
      </c>
      <c r="AA50" s="58">
        <f t="shared" si="12"/>
        <v>6.782457393466057E-4</v>
      </c>
      <c r="AB50" s="58">
        <f t="shared" si="12"/>
        <v>1.9383145569629168E-4</v>
      </c>
      <c r="AC50" s="58">
        <f t="shared" si="20"/>
        <v>3.3437990935329446E-3</v>
      </c>
      <c r="AE50" s="58">
        <f>'Female Inactive'!AE50*'Bowel Cancer Epi'!$CU93</f>
        <v>1.9772960183245819E-4</v>
      </c>
      <c r="AF50" s="58">
        <f>'Female Inactive'!AF50*'Bowel Cancer Epi'!$CU93</f>
        <v>9.8864800916229097E-5</v>
      </c>
      <c r="AG50" s="58">
        <f t="shared" si="25"/>
        <v>1.9771005462310143E-4</v>
      </c>
      <c r="AH50" s="58">
        <f t="shared" si="25"/>
        <v>9.8859913952864531E-5</v>
      </c>
      <c r="AI50" s="58">
        <f t="shared" si="21"/>
        <v>6.9107092823418939E-4</v>
      </c>
      <c r="AK50" s="58">
        <f>'Female Inactive'!AK50*'Breast Cancer Epi'!$BI91</f>
        <v>2.6772456454971024E-3</v>
      </c>
      <c r="AL50" s="58">
        <f>'Female Inactive'!AL50*'Breast Cancer Epi'!$BI91</f>
        <v>3.9662898451808923E-4</v>
      </c>
      <c r="AM50" s="58">
        <f t="shared" si="26"/>
        <v>2.6736650194918443E-3</v>
      </c>
      <c r="AN50" s="58">
        <f t="shared" si="26"/>
        <v>3.9655033764063319E-4</v>
      </c>
      <c r="AO50" s="58">
        <f t="shared" si="22"/>
        <v>2.5046060372501705E-2</v>
      </c>
      <c r="AQ50" s="58">
        <f>'Female Inactive'!AQ50*'Uterine Cancer Epi'!$BA73</f>
        <v>1.9743742168473893E-4</v>
      </c>
      <c r="AR50" s="58">
        <f>'Female Inactive'!AR50*'Uterine Cancer Epi'!$BA73</f>
        <v>9.8718710842369463E-5</v>
      </c>
      <c r="AS50" s="58">
        <f t="shared" si="27"/>
        <v>1.9741793219962833E-4</v>
      </c>
      <c r="AT50" s="58">
        <f t="shared" si="27"/>
        <v>9.8713838310726665E-5</v>
      </c>
      <c r="AU50" s="58">
        <f t="shared" si="23"/>
        <v>1.182608110971784E-3</v>
      </c>
      <c r="AW50" s="58">
        <f>'Female Inactive'!AW50*'Diabetes Epi'!$CB103</f>
        <v>4.5222685653302811E-3</v>
      </c>
      <c r="AX50" s="58">
        <f>'Female Inactive'!AX50*'Diabetes Epi'!$CB103</f>
        <v>0</v>
      </c>
      <c r="AY50" s="58">
        <f t="shared" si="28"/>
        <v>4.5120585055177242E-3</v>
      </c>
      <c r="AZ50" s="58">
        <f t="shared" si="28"/>
        <v>0</v>
      </c>
      <c r="BA50" s="58">
        <f t="shared" si="24"/>
        <v>7.1638695690847951E-2</v>
      </c>
    </row>
    <row r="51" spans="1:53">
      <c r="A51" s="58">
        <v>53</v>
      </c>
      <c r="B51" s="58">
        <f>'ACM Rates'!T64-(SUM(C51:H51))</f>
        <v>1.7114454661859946E-3</v>
      </c>
      <c r="C51" s="58">
        <f t="shared" si="2"/>
        <v>0</v>
      </c>
      <c r="D51" s="58">
        <f t="shared" si="3"/>
        <v>1.9422908473851086E-4</v>
      </c>
      <c r="E51" s="58">
        <f t="shared" si="4"/>
        <v>0</v>
      </c>
      <c r="F51" s="58">
        <f t="shared" si="5"/>
        <v>9.8887039579546377E-5</v>
      </c>
      <c r="G51" s="58">
        <f t="shared" si="6"/>
        <v>3.9669449849694837E-4</v>
      </c>
      <c r="H51" s="58">
        <f t="shared" si="7"/>
        <v>9.8743910998999937E-5</v>
      </c>
      <c r="I51" s="58">
        <f t="shared" si="0"/>
        <v>2.0045615905040517E-3</v>
      </c>
      <c r="J51" s="58">
        <f t="shared" si="1"/>
        <v>1.7099817785204419E-3</v>
      </c>
      <c r="K51" s="58">
        <f t="shared" si="17"/>
        <v>9770.2213362512448</v>
      </c>
      <c r="L51" s="58">
        <f t="shared" si="18"/>
        <v>16.706900457101273</v>
      </c>
      <c r="M51" s="58">
        <f t="shared" si="8"/>
        <v>9761.8678860226937</v>
      </c>
      <c r="N51" s="58">
        <f t="shared" si="9"/>
        <v>318022.79680170608</v>
      </c>
      <c r="O51" s="58">
        <f t="shared" si="10"/>
        <v>32.55021415141541</v>
      </c>
      <c r="Q51" s="58">
        <f>'Quintile Functions'!$EQ59</f>
        <v>3145.3511083000012</v>
      </c>
      <c r="S51" s="58">
        <f>'Female Inactive'!S51*'MI Epi'!DI69</f>
        <v>3.880739468339859E-4</v>
      </c>
      <c r="T51" s="58">
        <f>'Female Inactive'!T51*'MI Epi'!DI70</f>
        <v>0</v>
      </c>
      <c r="U51" s="58">
        <f t="shared" si="11"/>
        <v>3.8799865587968441E-4</v>
      </c>
      <c r="V51" s="58">
        <f t="shared" si="11"/>
        <v>0</v>
      </c>
      <c r="W51" s="58">
        <f t="shared" si="19"/>
        <v>2.1277683160812397E-3</v>
      </c>
      <c r="Y51" s="58">
        <f>'Female Inactive'!Y51*'Stroke Epi'!$CX77</f>
        <v>6.7980179658478799E-4</v>
      </c>
      <c r="Z51" s="58">
        <f>'Female Inactive'!Z51*'Stroke Epi'!$CX77</f>
        <v>1.9422908473851086E-4</v>
      </c>
      <c r="AA51" s="58">
        <f t="shared" si="12"/>
        <v>6.7957078369407231E-4</v>
      </c>
      <c r="AB51" s="58">
        <f t="shared" si="12"/>
        <v>1.9421022349097594E-4</v>
      </c>
      <c r="AC51" s="58">
        <f t="shared" si="20"/>
        <v>3.8266871920437672E-3</v>
      </c>
      <c r="AE51" s="58">
        <f>'Female Inactive'!AE51*'Bowel Cancer Epi'!$CU94</f>
        <v>1.9777407915909275E-4</v>
      </c>
      <c r="AF51" s="58">
        <f>'Female Inactive'!AF51*'Bowel Cancer Epi'!$CU94</f>
        <v>9.8887039579546377E-5</v>
      </c>
      <c r="AG51" s="58">
        <f t="shared" si="25"/>
        <v>1.9775452315518027E-4</v>
      </c>
      <c r="AH51" s="58">
        <f t="shared" si="25"/>
        <v>9.8882150417423098E-5</v>
      </c>
      <c r="AI51" s="58">
        <f t="shared" si="21"/>
        <v>7.8986252297451255E-4</v>
      </c>
      <c r="AK51" s="58">
        <f>'Female Inactive'!AK51*'Breast Cancer Epi'!$BI92</f>
        <v>2.6776878648544023E-3</v>
      </c>
      <c r="AL51" s="58">
        <f>'Female Inactive'!AL51*'Breast Cancer Epi'!$BI92</f>
        <v>3.9669449849694837E-4</v>
      </c>
      <c r="AM51" s="58">
        <f t="shared" si="26"/>
        <v>2.6741060564051677E-3</v>
      </c>
      <c r="AN51" s="58">
        <f t="shared" si="26"/>
        <v>3.9661582563776943E-4</v>
      </c>
      <c r="AO51" s="58">
        <f t="shared" si="22"/>
        <v>2.7267023026046309E-2</v>
      </c>
      <c r="AQ51" s="58">
        <f>'Female Inactive'!AQ51*'Uterine Cancer Epi'!$BA74</f>
        <v>1.9748782199799987E-4</v>
      </c>
      <c r="AR51" s="58">
        <f>'Female Inactive'!AR51*'Uterine Cancer Epi'!$BA74</f>
        <v>9.8743910998999937E-5</v>
      </c>
      <c r="AS51" s="58">
        <f t="shared" si="27"/>
        <v>1.9746832256173352E-4</v>
      </c>
      <c r="AT51" s="58">
        <f t="shared" si="27"/>
        <v>9.8739035979455991E-5</v>
      </c>
      <c r="AU51" s="58">
        <f t="shared" si="23"/>
        <v>1.2812052094967083E-3</v>
      </c>
      <c r="AW51" s="58">
        <f>'Female Inactive'!AW51*'Diabetes Epi'!$CB104</f>
        <v>4.5309846583457495E-3</v>
      </c>
      <c r="AX51" s="58">
        <f>'Female Inactive'!AX51*'Diabetes Epi'!$CB104</f>
        <v>0</v>
      </c>
      <c r="AY51" s="58">
        <f t="shared" si="28"/>
        <v>4.5207352331979589E-3</v>
      </c>
      <c r="AZ51" s="58">
        <f t="shared" si="28"/>
        <v>0</v>
      </c>
      <c r="BA51" s="58">
        <f t="shared" si="24"/>
        <v>7.582751621014959E-2</v>
      </c>
    </row>
    <row r="52" spans="1:53">
      <c r="A52" s="58">
        <v>54</v>
      </c>
      <c r="B52" s="58">
        <f>'ACM Rates'!T65-(SUM(C52:H52))</f>
        <v>1.7109001505780548E-3</v>
      </c>
      <c r="C52" s="58">
        <f t="shared" si="2"/>
        <v>0</v>
      </c>
      <c r="D52" s="58">
        <f t="shared" si="3"/>
        <v>1.9465058994893764E-4</v>
      </c>
      <c r="E52" s="58">
        <f t="shared" si="4"/>
        <v>0</v>
      </c>
      <c r="F52" s="58">
        <f t="shared" si="5"/>
        <v>9.8911422195928096E-5</v>
      </c>
      <c r="G52" s="58">
        <f t="shared" si="6"/>
        <v>3.9676628928932958E-4</v>
      </c>
      <c r="H52" s="58">
        <f t="shared" si="7"/>
        <v>9.8771547987750019E-5</v>
      </c>
      <c r="I52" s="58">
        <f t="shared" si="0"/>
        <v>2.0044621627229205E-3</v>
      </c>
      <c r="J52" s="58">
        <f t="shared" si="1"/>
        <v>1.7094373952437625E-3</v>
      </c>
      <c r="K52" s="58">
        <f t="shared" si="17"/>
        <v>9753.5144357941426</v>
      </c>
      <c r="L52" s="58">
        <f t="shared" si="18"/>
        <v>16.673022311596373</v>
      </c>
      <c r="M52" s="58">
        <f t="shared" si="8"/>
        <v>9745.1779246383448</v>
      </c>
      <c r="N52" s="58">
        <f t="shared" si="9"/>
        <v>308277.6188770677</v>
      </c>
      <c r="O52" s="58">
        <f t="shared" si="10"/>
        <v>31.606824484283173</v>
      </c>
      <c r="Q52" s="58">
        <f>'Quintile Functions'!$EQ60</f>
        <v>3063.6465776000023</v>
      </c>
      <c r="S52" s="58">
        <f>'Female Inactive'!S52*'MI Epi'!DI70</f>
        <v>3.88349920892096E-4</v>
      </c>
      <c r="T52" s="58">
        <f>'Female Inactive'!T52*'MI Epi'!DI71</f>
        <v>0</v>
      </c>
      <c r="U52" s="58">
        <f t="shared" si="11"/>
        <v>3.8827452282219621E-4</v>
      </c>
      <c r="V52" s="58">
        <f t="shared" si="11"/>
        <v>0</v>
      </c>
      <c r="W52" s="58">
        <f t="shared" si="19"/>
        <v>2.514941400714261E-3</v>
      </c>
      <c r="Y52" s="58">
        <f>'Female Inactive'!Y52*'Stroke Epi'!$CX78</f>
        <v>6.812770648212818E-4</v>
      </c>
      <c r="Z52" s="58">
        <f>'Female Inactive'!Z52*'Stroke Epi'!$CX78</f>
        <v>1.9465058994893764E-4</v>
      </c>
      <c r="AA52" s="58">
        <f t="shared" si="12"/>
        <v>6.8104504829391566E-4</v>
      </c>
      <c r="AB52" s="58">
        <f t="shared" si="12"/>
        <v>1.9463164675193045E-4</v>
      </c>
      <c r="AC52" s="58">
        <f t="shared" si="20"/>
        <v>4.3102843487194892E-3</v>
      </c>
      <c r="AE52" s="58">
        <f>'Female Inactive'!AE52*'Bowel Cancer Epi'!$CU95</f>
        <v>1.9782284439185619E-4</v>
      </c>
      <c r="AF52" s="58">
        <f>'Female Inactive'!AF52*'Bowel Cancer Epi'!$CU95</f>
        <v>9.8911422195928096E-5</v>
      </c>
      <c r="AG52" s="58">
        <f t="shared" si="25"/>
        <v>1.9780327874319159E-4</v>
      </c>
      <c r="AH52" s="58">
        <f t="shared" si="25"/>
        <v>9.89065306225001E-5</v>
      </c>
      <c r="AI52" s="58">
        <f t="shared" si="21"/>
        <v>8.8866657008713514E-4</v>
      </c>
      <c r="AK52" s="58">
        <f>'Female Inactive'!AK52*'Breast Cancer Epi'!$BI93</f>
        <v>2.6781724527029749E-3</v>
      </c>
      <c r="AL52" s="58">
        <f>'Female Inactive'!AL52*'Breast Cancer Epi'!$BI93</f>
        <v>3.9676628928932958E-4</v>
      </c>
      <c r="AM52" s="58">
        <f t="shared" si="26"/>
        <v>2.6745893482973404E-3</v>
      </c>
      <c r="AN52" s="58">
        <f t="shared" si="26"/>
        <v>3.9668758795419201E-4</v>
      </c>
      <c r="AO52" s="58">
        <f t="shared" si="22"/>
        <v>2.9483291885553323E-2</v>
      </c>
      <c r="AQ52" s="58">
        <f>'Female Inactive'!AQ52*'Uterine Cancer Epi'!$BA75</f>
        <v>1.9754309597550004E-4</v>
      </c>
      <c r="AR52" s="58">
        <f>'Female Inactive'!AR52*'Uterine Cancer Epi'!$BA75</f>
        <v>9.8771547987750019E-5</v>
      </c>
      <c r="AS52" s="58">
        <f t="shared" si="27"/>
        <v>1.9752358562286076E-4</v>
      </c>
      <c r="AT52" s="58">
        <f t="shared" si="27"/>
        <v>9.8766670239003318E-5</v>
      </c>
      <c r="AU52" s="58">
        <f t="shared" si="23"/>
        <v>1.3798177405089345E-3</v>
      </c>
      <c r="AW52" s="58">
        <f>'Female Inactive'!AW52*'Diabetes Epi'!$CB105</f>
        <v>4.5406264350051793E-3</v>
      </c>
      <c r="AX52" s="58">
        <f>'Female Inactive'!AX52*'Diabetes Epi'!$CB105</f>
        <v>0</v>
      </c>
      <c r="AY52" s="58">
        <f t="shared" si="28"/>
        <v>4.5303333756662179E-3</v>
      </c>
      <c r="AZ52" s="58">
        <f t="shared" si="28"/>
        <v>0</v>
      </c>
      <c r="BA52" s="58">
        <f t="shared" si="24"/>
        <v>8.0005455319170443E-2</v>
      </c>
    </row>
    <row r="53" spans="1:53">
      <c r="A53" s="58">
        <v>55</v>
      </c>
      <c r="B53" s="58">
        <f>'ACM Rates'!T66-(SUM(C53:H53))</f>
        <v>2.8137231380268471E-3</v>
      </c>
      <c r="C53" s="58">
        <f t="shared" si="2"/>
        <v>0</v>
      </c>
      <c r="D53" s="58">
        <f t="shared" si="3"/>
        <v>1.9511972445203994E-4</v>
      </c>
      <c r="E53" s="58">
        <f t="shared" si="4"/>
        <v>0</v>
      </c>
      <c r="F53" s="58">
        <f t="shared" si="5"/>
        <v>1.9787637564457113E-4</v>
      </c>
      <c r="G53" s="58">
        <f t="shared" si="6"/>
        <v>6.9447887069570586E-4</v>
      </c>
      <c r="H53" s="58">
        <f t="shared" si="7"/>
        <v>9.8801891180836109E-5</v>
      </c>
      <c r="I53" s="58">
        <f t="shared" si="0"/>
        <v>3.2067192381234583E-3</v>
      </c>
      <c r="J53" s="58">
        <f t="shared" si="1"/>
        <v>2.8097683291934406E-3</v>
      </c>
      <c r="K53" s="58">
        <f t="shared" si="17"/>
        <v>9736.8414134825471</v>
      </c>
      <c r="L53" s="58">
        <f t="shared" si="18"/>
        <v>27.358268629982355</v>
      </c>
      <c r="M53" s="58">
        <f t="shared" si="8"/>
        <v>9723.1622791675563</v>
      </c>
      <c r="N53" s="58">
        <f t="shared" si="9"/>
        <v>298554.45659790019</v>
      </c>
      <c r="O53" s="58">
        <f t="shared" si="10"/>
        <v>30.662351775031848</v>
      </c>
      <c r="Q53" s="58">
        <f>'Quintile Functions'!$EQ61</f>
        <v>2969.8429625000008</v>
      </c>
      <c r="S53" s="58">
        <f>'Female Inactive'!S53*'MI Epi'!DI71</f>
        <v>6.8014355260388694E-4</v>
      </c>
      <c r="T53" s="58">
        <f>'Female Inactive'!T53*'MI Epi'!DI72</f>
        <v>0</v>
      </c>
      <c r="U53" s="58">
        <f t="shared" si="11"/>
        <v>6.7991230740738207E-4</v>
      </c>
      <c r="V53" s="58">
        <f t="shared" si="11"/>
        <v>0</v>
      </c>
      <c r="W53" s="58">
        <f t="shared" si="19"/>
        <v>2.902239435864169E-3</v>
      </c>
      <c r="Y53" s="58">
        <f>'Female Inactive'!Y53*'Stroke Epi'!$CX79</f>
        <v>9.7559862226019969E-4</v>
      </c>
      <c r="Z53" s="58">
        <f>'Female Inactive'!Z53*'Stroke Epi'!$CX79</f>
        <v>1.9511972445203994E-4</v>
      </c>
      <c r="AA53" s="58">
        <f t="shared" si="12"/>
        <v>9.7512288064782737E-4</v>
      </c>
      <c r="AB53" s="58">
        <f t="shared" si="12"/>
        <v>1.9510068983663587E-4</v>
      </c>
      <c r="AC53" s="58">
        <f t="shared" si="20"/>
        <v>4.7946954519205217E-3</v>
      </c>
      <c r="AE53" s="58">
        <f>'Female Inactive'!AE53*'Bowel Cancer Epi'!$CU96</f>
        <v>3.9575275128914225E-4</v>
      </c>
      <c r="AF53" s="58">
        <f>'Female Inactive'!AF53*'Bowel Cancer Epi'!$CU96</f>
        <v>1.9787637564457113E-4</v>
      </c>
      <c r="AG53" s="58">
        <f t="shared" si="25"/>
        <v>3.9567445149857328E-4</v>
      </c>
      <c r="AH53" s="58">
        <f t="shared" si="25"/>
        <v>1.9785679940576006E-4</v>
      </c>
      <c r="AI53" s="58">
        <f t="shared" si="21"/>
        <v>9.8748520578229894E-4</v>
      </c>
      <c r="AK53" s="58">
        <f>'Female Inactive'!AK53*'Breast Cancer Epi'!$BI94</f>
        <v>2.7779154827828234E-3</v>
      </c>
      <c r="AL53" s="58">
        <f>'Female Inactive'!AL53*'Breast Cancer Epi'!$BI94</f>
        <v>6.9447887069570586E-4</v>
      </c>
      <c r="AM53" s="58">
        <f t="shared" si="26"/>
        <v>2.7740606458646067E-3</v>
      </c>
      <c r="AN53" s="58">
        <f t="shared" si="26"/>
        <v>6.9423777605970294E-4</v>
      </c>
      <c r="AO53" s="58">
        <f t="shared" si="22"/>
        <v>3.1694910925231981E-2</v>
      </c>
      <c r="AQ53" s="58">
        <f>'Female Inactive'!AQ53*'Uterine Cancer Epi'!$BA76</f>
        <v>3.9520756472334443E-4</v>
      </c>
      <c r="AR53" s="58">
        <f>'Female Inactive'!AR53*'Uterine Cancer Epi'!$BA76</f>
        <v>9.8801891180836109E-5</v>
      </c>
      <c r="AS53" s="58">
        <f t="shared" si="27"/>
        <v>3.9512948050057783E-4</v>
      </c>
      <c r="AT53" s="58">
        <f t="shared" si="27"/>
        <v>9.8797010434692467E-5</v>
      </c>
      <c r="AU53" s="58">
        <f t="shared" si="23"/>
        <v>1.4784481307441753E-3</v>
      </c>
      <c r="AW53" s="58">
        <f>'Female Inactive'!AW53*'Diabetes Epi'!$CB106</f>
        <v>5.5729728137256232E-3</v>
      </c>
      <c r="AX53" s="58">
        <f>'Female Inactive'!AX53*'Diabetes Epi'!$CB106</f>
        <v>0</v>
      </c>
      <c r="AY53" s="58">
        <f t="shared" si="28"/>
        <v>5.5574726081765169E-3</v>
      </c>
      <c r="AZ53" s="58">
        <f t="shared" si="28"/>
        <v>0</v>
      </c>
      <c r="BA53" s="58">
        <f t="shared" si="24"/>
        <v>8.4173337310368856E-2</v>
      </c>
    </row>
    <row r="54" spans="1:53">
      <c r="A54" s="58">
        <v>56</v>
      </c>
      <c r="B54" s="58">
        <f>'ACM Rates'!T67-(SUM(C54:H54))</f>
        <v>2.8129618091205875E-3</v>
      </c>
      <c r="C54" s="58">
        <f t="shared" si="2"/>
        <v>0</v>
      </c>
      <c r="D54" s="58">
        <f t="shared" si="3"/>
        <v>1.9563784582096337E-4</v>
      </c>
      <c r="E54" s="58">
        <f t="shared" si="4"/>
        <v>0</v>
      </c>
      <c r="F54" s="58">
        <f t="shared" si="5"/>
        <v>1.9793509604377373E-4</v>
      </c>
      <c r="G54" s="58">
        <f t="shared" si="6"/>
        <v>6.9463007024523076E-4</v>
      </c>
      <c r="H54" s="58">
        <f t="shared" si="7"/>
        <v>9.8835178769444518E-5</v>
      </c>
      <c r="I54" s="58">
        <f t="shared" si="0"/>
        <v>3.2065347509853247E-3</v>
      </c>
      <c r="J54" s="58">
        <f t="shared" si="1"/>
        <v>2.809009139155938E-3</v>
      </c>
      <c r="K54" s="58">
        <f t="shared" si="17"/>
        <v>9709.4831448525656</v>
      </c>
      <c r="L54" s="58">
        <f t="shared" si="18"/>
        <v>27.274026890371395</v>
      </c>
      <c r="M54" s="58">
        <f t="shared" si="8"/>
        <v>9695.8461314073793</v>
      </c>
      <c r="N54" s="58">
        <f t="shared" si="9"/>
        <v>288858.61046649283</v>
      </c>
      <c r="O54" s="58">
        <f t="shared" si="10"/>
        <v>29.750153139678684</v>
      </c>
      <c r="Q54" s="58">
        <f>'Quintile Functions'!$EQ62</f>
        <v>2863.5161824000024</v>
      </c>
      <c r="S54" s="58">
        <f>'Female Inactive'!S54*'MI Epi'!DI72</f>
        <v>6.8072678565981833E-4</v>
      </c>
      <c r="T54" s="58">
        <f>'Female Inactive'!T54*'MI Epi'!DI73</f>
        <v>0</v>
      </c>
      <c r="U54" s="58">
        <f t="shared" si="11"/>
        <v>6.8049514374601827E-4</v>
      </c>
      <c r="V54" s="58">
        <f t="shared" si="11"/>
        <v>0</v>
      </c>
      <c r="W54" s="58">
        <f t="shared" si="19"/>
        <v>3.5801784749600642E-3</v>
      </c>
      <c r="Y54" s="58">
        <f>'Female Inactive'!Y54*'Stroke Epi'!$CX80</f>
        <v>9.781892291048169E-4</v>
      </c>
      <c r="Z54" s="58">
        <f>'Female Inactive'!Z54*'Stroke Epi'!$CX80</f>
        <v>1.9563784582096337E-4</v>
      </c>
      <c r="AA54" s="58">
        <f t="shared" si="12"/>
        <v>9.7771095798016017E-4</v>
      </c>
      <c r="AB54" s="58">
        <f t="shared" si="12"/>
        <v>1.9561870998552333E-4</v>
      </c>
      <c r="AC54" s="58">
        <f t="shared" si="20"/>
        <v>5.5711291566324355E-3</v>
      </c>
      <c r="AE54" s="58">
        <f>'Female Inactive'!AE54*'Bowel Cancer Epi'!$CU97</f>
        <v>3.9587019208754746E-4</v>
      </c>
      <c r="AF54" s="58">
        <f>'Female Inactive'!AF54*'Bowel Cancer Epi'!$CU97</f>
        <v>1.9793509604377373E-4</v>
      </c>
      <c r="AG54" s="58">
        <f t="shared" si="25"/>
        <v>3.9579184582172466E-4</v>
      </c>
      <c r="AH54" s="58">
        <f t="shared" si="25"/>
        <v>1.9791550818504255E-4</v>
      </c>
      <c r="AI54" s="58">
        <f t="shared" si="21"/>
        <v>1.1851466245259067E-3</v>
      </c>
      <c r="AK54" s="58">
        <f>'Female Inactive'!AK54*'Breast Cancer Epi'!$BI95</f>
        <v>2.778520280980923E-3</v>
      </c>
      <c r="AL54" s="58">
        <f>'Female Inactive'!AL54*'Breast Cancer Epi'!$BI95</f>
        <v>6.9463007024523076E-4</v>
      </c>
      <c r="AM54" s="58">
        <f t="shared" si="26"/>
        <v>2.774663766133445E-3</v>
      </c>
      <c r="AN54" s="58">
        <f t="shared" si="26"/>
        <v>6.9438887062933663E-4</v>
      </c>
      <c r="AO54" s="58">
        <f t="shared" si="22"/>
        <v>3.3710213093333427E-2</v>
      </c>
      <c r="AQ54" s="58">
        <f>'Female Inactive'!AQ54*'Uterine Cancer Epi'!$BA77</f>
        <v>3.9534071507777807E-4</v>
      </c>
      <c r="AR54" s="58">
        <f>'Female Inactive'!AR54*'Uterine Cancer Epi'!$BA77</f>
        <v>9.8835178769444518E-5</v>
      </c>
      <c r="AS54" s="58">
        <f t="shared" si="27"/>
        <v>3.9526257823452315E-4</v>
      </c>
      <c r="AT54" s="58">
        <f t="shared" si="27"/>
        <v>9.8830294734120194E-5</v>
      </c>
      <c r="AU54" s="58">
        <f t="shared" si="23"/>
        <v>1.7743717249900416E-3</v>
      </c>
      <c r="AW54" s="58">
        <f>'Female Inactive'!AW54*'Diabetes Epi'!$CB107</f>
        <v>5.5872779095990366E-3</v>
      </c>
      <c r="AX54" s="58">
        <f>'Female Inactive'!AX54*'Diabetes Epi'!$CB107</f>
        <v>0</v>
      </c>
      <c r="AY54" s="58">
        <f t="shared" si="28"/>
        <v>5.5716981021226575E-3</v>
      </c>
      <c r="AZ54" s="58">
        <f t="shared" si="28"/>
        <v>0</v>
      </c>
      <c r="BA54" s="58">
        <f t="shared" si="24"/>
        <v>8.9263018902104196E-2</v>
      </c>
    </row>
    <row r="55" spans="1:53">
      <c r="A55" s="58">
        <v>57</v>
      </c>
      <c r="B55" s="58">
        <f>'ACM Rates'!T68-(SUM(C55:H55))</f>
        <v>2.8121402502312952E-3</v>
      </c>
      <c r="C55" s="58">
        <f t="shared" si="2"/>
        <v>0</v>
      </c>
      <c r="D55" s="58">
        <f t="shared" si="3"/>
        <v>1.9619126022804624E-4</v>
      </c>
      <c r="E55" s="58">
        <f t="shared" si="4"/>
        <v>0</v>
      </c>
      <c r="F55" s="58">
        <f t="shared" si="5"/>
        <v>1.9799983637540388E-4</v>
      </c>
      <c r="G55" s="58">
        <f t="shared" si="6"/>
        <v>6.9479677483223713E-4</v>
      </c>
      <c r="H55" s="58">
        <f t="shared" si="7"/>
        <v>9.8871878333017628E-5</v>
      </c>
      <c r="I55" s="58">
        <f t="shared" si="0"/>
        <v>3.2063313468347452E-3</v>
      </c>
      <c r="J55" s="58">
        <f t="shared" si="1"/>
        <v>2.8081898876965994E-3</v>
      </c>
      <c r="K55" s="58">
        <f t="shared" si="17"/>
        <v>9682.2091179621948</v>
      </c>
      <c r="L55" s="58">
        <f t="shared" si="18"/>
        <v>27.189481735625247</v>
      </c>
      <c r="M55" s="58">
        <f t="shared" si="8"/>
        <v>9668.6143770943818</v>
      </c>
      <c r="N55" s="58">
        <f t="shared" si="9"/>
        <v>279189.9960893984</v>
      </c>
      <c r="O55" s="58">
        <f t="shared" si="10"/>
        <v>28.835361092485808</v>
      </c>
      <c r="Q55" s="58">
        <f>'Quintile Functions'!$EQ63</f>
        <v>2744.2421567000019</v>
      </c>
      <c r="S55" s="58">
        <f>'Female Inactive'!S55*'MI Epi'!DI73</f>
        <v>6.813695405008919E-4</v>
      </c>
      <c r="T55" s="58">
        <f>'Female Inactive'!T55*'MI Epi'!DI74</f>
        <v>0</v>
      </c>
      <c r="U55" s="58">
        <f t="shared" si="11"/>
        <v>6.8113746098918959E-4</v>
      </c>
      <c r="V55" s="58">
        <f t="shared" si="11"/>
        <v>0</v>
      </c>
      <c r="W55" s="58">
        <f t="shared" si="19"/>
        <v>4.2582373246401279E-3</v>
      </c>
      <c r="Y55" s="58">
        <f>'Female Inactive'!Y55*'Stroke Epi'!$CX81</f>
        <v>9.809563011402313E-4</v>
      </c>
      <c r="Z55" s="58">
        <f>'Female Inactive'!Z55*'Stroke Epi'!$CX81</f>
        <v>1.9619126022804624E-4</v>
      </c>
      <c r="AA55" s="58">
        <f t="shared" si="12"/>
        <v>9.804753207942607E-4</v>
      </c>
      <c r="AB55" s="58">
        <f t="shared" si="12"/>
        <v>1.9617201598132183E-4</v>
      </c>
      <c r="AC55" s="58">
        <f t="shared" si="20"/>
        <v>6.3490164370073945E-3</v>
      </c>
      <c r="AE55" s="58">
        <f>'Female Inactive'!AE55*'Bowel Cancer Epi'!$CU98</f>
        <v>3.9599967275080777E-4</v>
      </c>
      <c r="AF55" s="58">
        <f>'Female Inactive'!AF55*'Bowel Cancer Epi'!$CU98</f>
        <v>1.9799983637540388E-4</v>
      </c>
      <c r="AG55" s="58">
        <f t="shared" si="25"/>
        <v>3.9592127522924958E-4</v>
      </c>
      <c r="AH55" s="58">
        <f t="shared" si="25"/>
        <v>1.9798023570150036E-4</v>
      </c>
      <c r="AI55" s="58">
        <f t="shared" si="21"/>
        <v>1.3828275738145021E-3</v>
      </c>
      <c r="AK55" s="58">
        <f>'Female Inactive'!AK55*'Breast Cancer Epi'!$BI96</f>
        <v>2.7791870993289485E-3</v>
      </c>
      <c r="AL55" s="58">
        <f>'Female Inactive'!AL55*'Breast Cancer Epi'!$BI96</f>
        <v>6.9479677483223713E-4</v>
      </c>
      <c r="AM55" s="58">
        <f t="shared" si="26"/>
        <v>2.7753287340630539E-3</v>
      </c>
      <c r="AN55" s="58">
        <f t="shared" si="26"/>
        <v>6.9455545944474562E-4</v>
      </c>
      <c r="AO55" s="58">
        <f t="shared" si="22"/>
        <v>3.5721758273403188E-2</v>
      </c>
      <c r="AQ55" s="58">
        <f>'Female Inactive'!AQ55*'Uterine Cancer Epi'!$BA78</f>
        <v>3.9548751333207051E-4</v>
      </c>
      <c r="AR55" s="58">
        <f>'Female Inactive'!AR55*'Uterine Cancer Epi'!$BA78</f>
        <v>9.8871878333017628E-5</v>
      </c>
      <c r="AS55" s="58">
        <f t="shared" si="27"/>
        <v>3.9540931845416516E-4</v>
      </c>
      <c r="AT55" s="58">
        <f t="shared" si="27"/>
        <v>9.8866990669965737E-5</v>
      </c>
      <c r="AU55" s="58">
        <f t="shared" si="23"/>
        <v>2.07030727482584E-3</v>
      </c>
      <c r="AW55" s="58">
        <f>'Female Inactive'!AW55*'Diabetes Epi'!$CB108</f>
        <v>5.6030040596610391E-3</v>
      </c>
      <c r="AX55" s="58">
        <f>'Female Inactive'!AX55*'Diabetes Epi'!$CB108</f>
        <v>0</v>
      </c>
      <c r="AY55" s="58">
        <f t="shared" si="28"/>
        <v>5.5873365078579207E-3</v>
      </c>
      <c r="AZ55" s="58">
        <f t="shared" si="28"/>
        <v>0</v>
      </c>
      <c r="BA55" s="58">
        <f t="shared" si="24"/>
        <v>9.4337370411220256E-2</v>
      </c>
    </row>
    <row r="56" spans="1:53">
      <c r="A56" s="58">
        <v>58</v>
      </c>
      <c r="B56" s="58">
        <f>'ACM Rates'!T69-(SUM(C56:H56))</f>
        <v>2.811793418982282E-3</v>
      </c>
      <c r="C56" s="58">
        <f t="shared" si="2"/>
        <v>0</v>
      </c>
      <c r="D56" s="58">
        <f t="shared" si="3"/>
        <v>1.9624157829559606E-4</v>
      </c>
      <c r="E56" s="58">
        <f t="shared" si="4"/>
        <v>0</v>
      </c>
      <c r="F56" s="58">
        <f t="shared" si="5"/>
        <v>1.9807141786239667E-4</v>
      </c>
      <c r="G56" s="58">
        <f t="shared" si="6"/>
        <v>6.949811332125932E-4</v>
      </c>
      <c r="H56" s="58">
        <f t="shared" si="7"/>
        <v>9.8912451647132296E-5</v>
      </c>
      <c r="I56" s="58">
        <f t="shared" si="0"/>
        <v>3.2061064151402748E-3</v>
      </c>
      <c r="J56" s="58">
        <f t="shared" si="1"/>
        <v>2.8078440303556107E-3</v>
      </c>
      <c r="K56" s="58">
        <f t="shared" si="17"/>
        <v>9655.0196362265688</v>
      </c>
      <c r="L56" s="58">
        <f t="shared" si="18"/>
        <v>27.109789248544971</v>
      </c>
      <c r="M56" s="58">
        <f t="shared" si="8"/>
        <v>9641.4647416022963</v>
      </c>
      <c r="N56" s="58">
        <f t="shared" si="9"/>
        <v>269548.53134779603</v>
      </c>
      <c r="O56" s="58">
        <f t="shared" si="10"/>
        <v>27.917968217943734</v>
      </c>
      <c r="Q56" s="58">
        <f>'Quintile Functions'!$EQ64</f>
        <v>2611.5968047999995</v>
      </c>
      <c r="S56" s="58">
        <f>'Female Inactive'!S56*'MI Epi'!DI74</f>
        <v>6.8207911242789548E-4</v>
      </c>
      <c r="T56" s="58">
        <f>'Female Inactive'!T56*'MI Epi'!DI75</f>
        <v>0</v>
      </c>
      <c r="U56" s="58">
        <f t="shared" si="11"/>
        <v>6.818465493485526E-4</v>
      </c>
      <c r="V56" s="58">
        <f t="shared" si="11"/>
        <v>0</v>
      </c>
      <c r="W56" s="58">
        <f t="shared" si="19"/>
        <v>4.9364743406697231E-3</v>
      </c>
      <c r="Y56" s="58">
        <f>'Female Inactive'!Y56*'Stroke Epi'!$CX82</f>
        <v>9.8120789147798019E-4</v>
      </c>
      <c r="Z56" s="58">
        <f>'Female Inactive'!Z56*'Stroke Epi'!$CX82</f>
        <v>1.9624157829559606E-4</v>
      </c>
      <c r="AA56" s="58">
        <f t="shared" si="12"/>
        <v>9.8072666442228229E-4</v>
      </c>
      <c r="AB56" s="58">
        <f t="shared" si="12"/>
        <v>1.9622232417659813E-4</v>
      </c>
      <c r="AC56" s="58">
        <f t="shared" si="20"/>
        <v>7.1284930987546222E-3</v>
      </c>
      <c r="AE56" s="58">
        <f>'Female Inactive'!AE56*'Bowel Cancer Epi'!$CU99</f>
        <v>3.9614283572479334E-4</v>
      </c>
      <c r="AF56" s="58">
        <f>'Female Inactive'!AF56*'Bowel Cancer Epi'!$CU99</f>
        <v>1.9807141786239667E-4</v>
      </c>
      <c r="AG56" s="58">
        <f t="shared" si="25"/>
        <v>3.9606438151162937E-4</v>
      </c>
      <c r="AH56" s="58">
        <f t="shared" si="25"/>
        <v>1.9805180301413206E-4</v>
      </c>
      <c r="AI56" s="58">
        <f t="shared" si="21"/>
        <v>1.5805340369869816E-3</v>
      </c>
      <c r="AK56" s="58">
        <f>'Female Inactive'!AK56*'Breast Cancer Epi'!$BI97</f>
        <v>2.7799245328503728E-3</v>
      </c>
      <c r="AL56" s="58">
        <f>'Female Inactive'!AL56*'Breast Cancer Epi'!$BI97</f>
        <v>6.949811332125932E-4</v>
      </c>
      <c r="AM56" s="58">
        <f t="shared" si="26"/>
        <v>2.7760641206928671E-3</v>
      </c>
      <c r="AN56" s="58">
        <f t="shared" si="26"/>
        <v>6.9473968976097034E-4</v>
      </c>
      <c r="AO56" s="58">
        <f t="shared" si="22"/>
        <v>3.772959722358836E-2</v>
      </c>
      <c r="AQ56" s="58">
        <f>'Female Inactive'!AQ56*'Uterine Cancer Epi'!$BA79</f>
        <v>3.9564980658852918E-4</v>
      </c>
      <c r="AR56" s="58">
        <f>'Female Inactive'!AR56*'Uterine Cancer Epi'!$BA79</f>
        <v>9.8912451647132296E-5</v>
      </c>
      <c r="AS56" s="58">
        <f t="shared" si="27"/>
        <v>3.9557154752523083E-4</v>
      </c>
      <c r="AT56" s="58">
        <f t="shared" si="27"/>
        <v>9.8907559971883607E-5</v>
      </c>
      <c r="AU56" s="58">
        <f t="shared" si="23"/>
        <v>2.3662649293141988E-3</v>
      </c>
      <c r="AW56" s="58">
        <f>'Female Inactive'!AW56*'Diabetes Epi'!$CB109</f>
        <v>5.6202794757308121E-3</v>
      </c>
      <c r="AX56" s="58">
        <f>'Female Inactive'!AX56*'Diabetes Epi'!$CB109</f>
        <v>0</v>
      </c>
      <c r="AY56" s="58">
        <f t="shared" si="28"/>
        <v>5.6045152519793584E-3</v>
      </c>
      <c r="AZ56" s="58">
        <f t="shared" si="28"/>
        <v>0</v>
      </c>
      <c r="BA56" s="58">
        <f t="shared" si="24"/>
        <v>9.9397612285324247E-2</v>
      </c>
    </row>
    <row r="57" spans="1:53">
      <c r="A57" s="58">
        <v>59</v>
      </c>
      <c r="B57" s="58">
        <f>'ACM Rates'!T70-(SUM(C57:H57))</f>
        <v>2.8114159869577328E-3</v>
      </c>
      <c r="C57" s="58">
        <f t="shared" si="2"/>
        <v>0</v>
      </c>
      <c r="D57" s="58">
        <f t="shared" si="3"/>
        <v>1.9628996420984477E-4</v>
      </c>
      <c r="E57" s="58">
        <f t="shared" si="4"/>
        <v>0</v>
      </c>
      <c r="F57" s="58">
        <f t="shared" si="5"/>
        <v>1.9815083623446789E-4</v>
      </c>
      <c r="G57" s="58">
        <f t="shared" si="6"/>
        <v>6.9518575437424121E-4</v>
      </c>
      <c r="H57" s="58">
        <f t="shared" si="7"/>
        <v>9.8957458223713335E-5</v>
      </c>
      <c r="I57" s="58">
        <f t="shared" si="0"/>
        <v>3.2058567874020455E-3</v>
      </c>
      <c r="J57" s="58">
        <f t="shared" si="1"/>
        <v>2.8074676580303048E-3</v>
      </c>
      <c r="K57" s="58">
        <f t="shared" si="17"/>
        <v>9627.9098469780238</v>
      </c>
      <c r="L57" s="58">
        <f t="shared" si="18"/>
        <v>27.030045509822305</v>
      </c>
      <c r="M57" s="58">
        <f t="shared" si="8"/>
        <v>9614.3948242231127</v>
      </c>
      <c r="N57" s="58">
        <f t="shared" si="9"/>
        <v>259934.13652357296</v>
      </c>
      <c r="O57" s="58">
        <f t="shared" si="10"/>
        <v>26.997981976862842</v>
      </c>
      <c r="Q57" s="58">
        <f>'Quintile Functions'!$EQ65</f>
        <v>2465.156046099999</v>
      </c>
      <c r="S57" s="58">
        <f>'Female Inactive'!S57*'MI Epi'!DI75</f>
        <v>6.8286426707796243E-4</v>
      </c>
      <c r="T57" s="58">
        <f>'Female Inactive'!T57*'MI Epi'!DI76</f>
        <v>0</v>
      </c>
      <c r="U57" s="58">
        <f t="shared" si="11"/>
        <v>6.8263116833566784E-4</v>
      </c>
      <c r="V57" s="58">
        <f t="shared" si="11"/>
        <v>0</v>
      </c>
      <c r="W57" s="58">
        <f t="shared" si="19"/>
        <v>5.6149549720231427E-3</v>
      </c>
      <c r="Y57" s="58">
        <f>'Female Inactive'!Y57*'Stroke Epi'!$CX83</f>
        <v>9.8144982104922374E-4</v>
      </c>
      <c r="Z57" s="58">
        <f>'Female Inactive'!Z57*'Stroke Epi'!$CX83</f>
        <v>1.9628996420984477E-4</v>
      </c>
      <c r="AA57" s="58">
        <f t="shared" si="12"/>
        <v>9.8096835669747584E-4</v>
      </c>
      <c r="AB57" s="58">
        <f t="shared" si="12"/>
        <v>1.9627070059524687E-4</v>
      </c>
      <c r="AC57" s="58">
        <f t="shared" si="20"/>
        <v>7.9075579751456525E-3</v>
      </c>
      <c r="AE57" s="58">
        <f>'Female Inactive'!AE57*'Bowel Cancer Epi'!$CU100</f>
        <v>3.9630167246893579E-4</v>
      </c>
      <c r="AF57" s="58">
        <f>'Female Inactive'!AF57*'Bowel Cancer Epi'!$CU100</f>
        <v>1.9815083623446789E-4</v>
      </c>
      <c r="AG57" s="58">
        <f t="shared" si="25"/>
        <v>3.9622315533360819E-4</v>
      </c>
      <c r="AH57" s="58">
        <f t="shared" si="25"/>
        <v>1.9813120565415065E-4</v>
      </c>
      <c r="AI57" s="58">
        <f t="shared" si="21"/>
        <v>1.7782728123854055E-3</v>
      </c>
      <c r="AK57" s="58">
        <f>'Female Inactive'!AK57*'Breast Cancer Epi'!$BI98</f>
        <v>2.7807430174969648E-3</v>
      </c>
      <c r="AL57" s="58">
        <f>'Female Inactive'!AL57*'Breast Cancer Epi'!$BI98</f>
        <v>6.9518575437424121E-4</v>
      </c>
      <c r="AM57" s="58">
        <f t="shared" si="26"/>
        <v>2.7768803328396263E-3</v>
      </c>
      <c r="AN57" s="58">
        <f t="shared" si="26"/>
        <v>6.9494416874327225E-4</v>
      </c>
      <c r="AO57" s="58">
        <f t="shared" si="22"/>
        <v>3.9733786511893965E-2</v>
      </c>
      <c r="AQ57" s="58">
        <f>'Female Inactive'!AQ57*'Uterine Cancer Epi'!$BA80</f>
        <v>3.9582983289485334E-4</v>
      </c>
      <c r="AR57" s="58">
        <f>'Female Inactive'!AR57*'Uterine Cancer Epi'!$BA80</f>
        <v>9.8957458223713335E-5</v>
      </c>
      <c r="AS57" s="58">
        <f t="shared" si="27"/>
        <v>3.9575150260207081E-4</v>
      </c>
      <c r="AT57" s="58">
        <f t="shared" si="27"/>
        <v>9.8952562095910856E-5</v>
      </c>
      <c r="AU57" s="58">
        <f t="shared" si="23"/>
        <v>2.6622562070530618E-3</v>
      </c>
      <c r="AW57" s="58">
        <f>'Female Inactive'!AW57*'Diabetes Epi'!$CB110</f>
        <v>5.6392549079500994E-3</v>
      </c>
      <c r="AX57" s="58">
        <f>'Female Inactive'!AX57*'Diabetes Epi'!$CB110</f>
        <v>0</v>
      </c>
      <c r="AY57" s="58">
        <f t="shared" si="28"/>
        <v>5.6233841570759724E-3</v>
      </c>
      <c r="AZ57" s="58">
        <f t="shared" si="28"/>
        <v>0</v>
      </c>
      <c r="BA57" s="58">
        <f t="shared" si="24"/>
        <v>0.10444505210324018</v>
      </c>
    </row>
    <row r="58" spans="1:53">
      <c r="A58" s="58">
        <v>60</v>
      </c>
      <c r="B58" s="58">
        <f>'ACM Rates'!T71-(SUM(C58:H58))</f>
        <v>4.3178473060952148E-3</v>
      </c>
      <c r="C58" s="58">
        <f t="shared" si="2"/>
        <v>0</v>
      </c>
      <c r="D58" s="58">
        <f t="shared" si="3"/>
        <v>3.9267513779856563E-4</v>
      </c>
      <c r="E58" s="58">
        <f t="shared" si="4"/>
        <v>0</v>
      </c>
      <c r="F58" s="58">
        <f t="shared" si="5"/>
        <v>2.9735894581889262E-4</v>
      </c>
      <c r="G58" s="58">
        <f t="shared" si="6"/>
        <v>8.9410346018117858E-4</v>
      </c>
      <c r="H58" s="58">
        <f t="shared" si="7"/>
        <v>1.980151501061476E-4</v>
      </c>
      <c r="I58" s="58">
        <f t="shared" si="0"/>
        <v>5.0078813897126732E-3</v>
      </c>
      <c r="J58" s="58">
        <f t="shared" si="1"/>
        <v>4.3085388057961804E-3</v>
      </c>
      <c r="K58" s="58">
        <f t="shared" si="17"/>
        <v>9600.8798014682015</v>
      </c>
      <c r="L58" s="58">
        <f t="shared" si="18"/>
        <v>41.365763194410476</v>
      </c>
      <c r="M58" s="58">
        <f t="shared" si="8"/>
        <v>9580.1969198709958</v>
      </c>
      <c r="N58" s="58">
        <f t="shared" si="9"/>
        <v>250353.93960370199</v>
      </c>
      <c r="O58" s="58">
        <f t="shared" si="10"/>
        <v>26.076145601303846</v>
      </c>
      <c r="Q58" s="58">
        <f>'Quintile Functions'!$EQ66</f>
        <v>2304.4958000000024</v>
      </c>
      <c r="S58" s="58">
        <f>'Female Inactive'!S58*'MI Epi'!DI76</f>
        <v>9.7676501925365953E-4</v>
      </c>
      <c r="T58" s="58">
        <f>'Female Inactive'!T58*'MI Epi'!DI77</f>
        <v>0</v>
      </c>
      <c r="U58" s="58">
        <f t="shared" si="11"/>
        <v>9.7628813958139382E-4</v>
      </c>
      <c r="V58" s="58">
        <f t="shared" si="11"/>
        <v>0</v>
      </c>
      <c r="W58" s="58">
        <f t="shared" si="19"/>
        <v>6.2937531970861061E-3</v>
      </c>
      <c r="Y58" s="58">
        <f>'Female Inactive'!Y58*'Stroke Epi'!$CX84</f>
        <v>1.5707005511942625E-3</v>
      </c>
      <c r="Z58" s="58">
        <f>'Female Inactive'!Z58*'Stroke Epi'!$CX84</f>
        <v>3.9267513779856563E-4</v>
      </c>
      <c r="AA58" s="58">
        <f t="shared" si="12"/>
        <v>1.5694676466758706E-3</v>
      </c>
      <c r="AB58" s="58">
        <f t="shared" si="12"/>
        <v>3.9259805100699818E-4</v>
      </c>
      <c r="AC58" s="58">
        <f t="shared" si="20"/>
        <v>8.6862034143251558E-3</v>
      </c>
      <c r="AE58" s="58">
        <f>'Female Inactive'!AE58*'Bowel Cancer Epi'!$CU101</f>
        <v>3.9647859442519024E-4</v>
      </c>
      <c r="AF58" s="58">
        <f>'Female Inactive'!AF58*'Bowel Cancer Epi'!$CU101</f>
        <v>2.9735894581889262E-4</v>
      </c>
      <c r="AG58" s="58">
        <f t="shared" si="25"/>
        <v>3.9640000717366952E-4</v>
      </c>
      <c r="AH58" s="58">
        <f t="shared" si="25"/>
        <v>2.9731473902938621E-4</v>
      </c>
      <c r="AI58" s="58">
        <f t="shared" si="21"/>
        <v>1.9760516867032168E-3</v>
      </c>
      <c r="AK58" s="58">
        <f>'Female Inactive'!AK58*'Breast Cancer Epi'!$BI99</f>
        <v>2.980344867270595E-3</v>
      </c>
      <c r="AL58" s="58">
        <f>'Female Inactive'!AL58*'Breast Cancer Epi'!$BI99</f>
        <v>8.9410346018117858E-4</v>
      </c>
      <c r="AM58" s="58">
        <f t="shared" si="26"/>
        <v>2.97590804835135E-3</v>
      </c>
      <c r="AN58" s="58">
        <f t="shared" si="26"/>
        <v>8.93703868783291E-4</v>
      </c>
      <c r="AO58" s="58">
        <f t="shared" si="22"/>
        <v>4.1734389776487427E-2</v>
      </c>
      <c r="AQ58" s="58">
        <f>'Female Inactive'!AQ58*'Uterine Cancer Epi'!$BA81</f>
        <v>5.9404545031844266E-4</v>
      </c>
      <c r="AR58" s="58">
        <f>'Female Inactive'!AR58*'Uterine Cancer Epi'!$BA81</f>
        <v>1.980151501061476E-4</v>
      </c>
      <c r="AS58" s="58">
        <f t="shared" si="27"/>
        <v>5.9386904025349185E-4</v>
      </c>
      <c r="AT58" s="58">
        <f t="shared" si="27"/>
        <v>1.9799554640032024E-4</v>
      </c>
      <c r="AU58" s="58">
        <f t="shared" si="23"/>
        <v>2.9582942864640484E-3</v>
      </c>
      <c r="AW58" s="58">
        <f>'Female Inactive'!AW58*'Diabetes Epi'!$CB111</f>
        <v>6.6034580390624048E-3</v>
      </c>
      <c r="AX58" s="58">
        <f>'Female Inactive'!AX58*'Diabetes Epi'!$CB111</f>
        <v>0</v>
      </c>
      <c r="AY58" s="58">
        <f t="shared" si="28"/>
        <v>6.5817031222584754E-3</v>
      </c>
      <c r="AZ58" s="58">
        <f t="shared" si="28"/>
        <v>0</v>
      </c>
      <c r="BA58" s="58">
        <f t="shared" si="24"/>
        <v>0.10948110160903382</v>
      </c>
    </row>
    <row r="59" spans="1:53">
      <c r="A59" s="58">
        <v>61</v>
      </c>
      <c r="B59" s="58">
        <f>'ACM Rates'!T72-(SUM(C59:H59))</f>
        <v>4.3171699482594918E-3</v>
      </c>
      <c r="C59" s="58">
        <f t="shared" si="2"/>
        <v>0</v>
      </c>
      <c r="D59" s="58">
        <f t="shared" si="3"/>
        <v>3.927662556189054E-4</v>
      </c>
      <c r="E59" s="58">
        <f t="shared" si="4"/>
        <v>0</v>
      </c>
      <c r="F59" s="58">
        <f t="shared" si="5"/>
        <v>2.9750675023205823E-4</v>
      </c>
      <c r="G59" s="58">
        <f t="shared" si="6"/>
        <v>8.9443028457246215E-4</v>
      </c>
      <c r="H59" s="58">
        <f t="shared" si="7"/>
        <v>1.9812676131708196E-4</v>
      </c>
      <c r="I59" s="58">
        <f t="shared" si="0"/>
        <v>5.0074429541104555E-3</v>
      </c>
      <c r="J59" s="58">
        <f t="shared" si="1"/>
        <v>4.3078643661544902E-3</v>
      </c>
      <c r="K59" s="58">
        <f t="shared" si="17"/>
        <v>9559.5140382737918</v>
      </c>
      <c r="L59" s="58">
        <f t="shared" si="18"/>
        <v>41.181089883233277</v>
      </c>
      <c r="M59" s="58">
        <f t="shared" si="8"/>
        <v>9538.923493332175</v>
      </c>
      <c r="N59" s="58">
        <f t="shared" si="9"/>
        <v>240815.01611036982</v>
      </c>
      <c r="O59" s="58">
        <f t="shared" si="10"/>
        <v>25.19113577805415</v>
      </c>
      <c r="Q59" s="58">
        <f>'Quintile Functions'!$EQ67</f>
        <v>2129.1919859000009</v>
      </c>
      <c r="S59" s="58">
        <f>'Female Inactive'!S59*'MI Epi'!DI77</f>
        <v>9.7814507825942317E-4</v>
      </c>
      <c r="T59" s="58">
        <f>'Female Inactive'!T59*'MI Epi'!DI78</f>
        <v>0</v>
      </c>
      <c r="U59" s="58">
        <f t="shared" si="11"/>
        <v>9.7766685030054035E-4</v>
      </c>
      <c r="V59" s="58">
        <f t="shared" si="11"/>
        <v>0</v>
      </c>
      <c r="W59" s="58">
        <f t="shared" si="19"/>
        <v>7.2638968200677322E-3</v>
      </c>
      <c r="Y59" s="58">
        <f>'Female Inactive'!Y59*'Stroke Epi'!$CX85</f>
        <v>1.5710650224756216E-3</v>
      </c>
      <c r="Z59" s="58">
        <f>'Female Inactive'!Z59*'Stroke Epi'!$CX85</f>
        <v>3.927662556189054E-4</v>
      </c>
      <c r="AA59" s="58">
        <f t="shared" si="12"/>
        <v>1.5698315458650969E-3</v>
      </c>
      <c r="AB59" s="58">
        <f t="shared" si="12"/>
        <v>3.9268913305046116E-4</v>
      </c>
      <c r="AC59" s="58">
        <f t="shared" si="20"/>
        <v>9.8533086845483224E-3</v>
      </c>
      <c r="AE59" s="58">
        <f>'Female Inactive'!AE59*'Bowel Cancer Epi'!$CU102</f>
        <v>3.966756669760777E-4</v>
      </c>
      <c r="AF59" s="58">
        <f>'Female Inactive'!AF59*'Bowel Cancer Epi'!$CU102</f>
        <v>2.9750675023205823E-4</v>
      </c>
      <c r="AG59" s="58">
        <f t="shared" si="25"/>
        <v>3.9659700158556355E-4</v>
      </c>
      <c r="AH59" s="58">
        <f t="shared" si="25"/>
        <v>2.9746249948725545E-4</v>
      </c>
      <c r="AI59" s="58">
        <f t="shared" si="21"/>
        <v>2.0749705672774192E-3</v>
      </c>
      <c r="AK59" s="58">
        <f>'Female Inactive'!AK59*'Breast Cancer Epi'!$BI100</f>
        <v>2.9814342819082071E-3</v>
      </c>
      <c r="AL59" s="58">
        <f>'Female Inactive'!AL59*'Breast Cancer Epi'!$BI100</f>
        <v>8.9443028457246215E-4</v>
      </c>
      <c r="AM59" s="58">
        <f t="shared" si="26"/>
        <v>2.9769942203995425E-3</v>
      </c>
      <c r="AN59" s="58">
        <f t="shared" si="26"/>
        <v>8.9403040103697151E-4</v>
      </c>
      <c r="AO59" s="58">
        <f t="shared" si="22"/>
        <v>4.3731479241812629E-2</v>
      </c>
      <c r="AQ59" s="58">
        <f>'Female Inactive'!AQ59*'Uterine Cancer Epi'!$BA82</f>
        <v>5.9438028395124591E-4</v>
      </c>
      <c r="AR59" s="58">
        <f>'Female Inactive'!AR59*'Uterine Cancer Epi'!$BA82</f>
        <v>1.9812676131708196E-4</v>
      </c>
      <c r="AS59" s="58">
        <f t="shared" si="27"/>
        <v>5.9420367498297377E-4</v>
      </c>
      <c r="AT59" s="58">
        <f t="shared" si="27"/>
        <v>1.9810713550649783E-4</v>
      </c>
      <c r="AU59" s="58">
        <f t="shared" si="23"/>
        <v>3.3530748348125699E-3</v>
      </c>
      <c r="AW59" s="58">
        <f>'Female Inactive'!AW59*'Diabetes Epi'!$CB112</f>
        <v>6.6301239311686759E-3</v>
      </c>
      <c r="AX59" s="58">
        <f>'Female Inactive'!AX59*'Diabetes Epi'!$CB112</f>
        <v>0</v>
      </c>
      <c r="AY59" s="58">
        <f t="shared" si="28"/>
        <v>6.6081931541875916E-3</v>
      </c>
      <c r="AZ59" s="58">
        <f t="shared" si="28"/>
        <v>0</v>
      </c>
      <c r="BA59" s="58">
        <f t="shared" si="24"/>
        <v>0.11534223262300382</v>
      </c>
    </row>
    <row r="60" spans="1:53">
      <c r="A60" s="58">
        <v>62</v>
      </c>
      <c r="B60" s="58">
        <f>'ACM Rates'!T73-(SUM(C60:H60))</f>
        <v>4.3164212694232441E-3</v>
      </c>
      <c r="C60" s="58">
        <f t="shared" si="2"/>
        <v>0</v>
      </c>
      <c r="D60" s="58">
        <f t="shared" si="3"/>
        <v>3.9285597341763632E-4</v>
      </c>
      <c r="E60" s="58">
        <f t="shared" si="4"/>
        <v>0</v>
      </c>
      <c r="F60" s="58">
        <f t="shared" si="5"/>
        <v>2.9767281860513362E-4</v>
      </c>
      <c r="G60" s="58">
        <f t="shared" si="6"/>
        <v>8.9479783201929463E-4</v>
      </c>
      <c r="H60" s="58">
        <f t="shared" si="7"/>
        <v>1.9825210653469095E-4</v>
      </c>
      <c r="I60" s="58">
        <f t="shared" si="0"/>
        <v>5.0069500614460145E-3</v>
      </c>
      <c r="J60" s="58">
        <f t="shared" si="1"/>
        <v>4.3071189122461107E-3</v>
      </c>
      <c r="K60" s="58">
        <f t="shared" si="17"/>
        <v>9518.3329483905582</v>
      </c>
      <c r="L60" s="58">
        <f t="shared" si="18"/>
        <v>40.996591855068253</v>
      </c>
      <c r="M60" s="58">
        <f t="shared" si="8"/>
        <v>9497.8346524630251</v>
      </c>
      <c r="N60" s="58">
        <f t="shared" si="9"/>
        <v>231317.18145790676</v>
      </c>
      <c r="O60" s="58">
        <f t="shared" si="10"/>
        <v>24.302278845690079</v>
      </c>
      <c r="Q60" s="58">
        <f>'Quintile Functions'!$EQ68</f>
        <v>1938.8205232000037</v>
      </c>
      <c r="S60" s="58">
        <f>'Female Inactive'!S60*'MI Epi'!DI78</f>
        <v>9.7968639144810441E-4</v>
      </c>
      <c r="T60" s="58">
        <f>'Female Inactive'!T60*'MI Epi'!DI79</f>
        <v>0</v>
      </c>
      <c r="U60" s="58">
        <f t="shared" si="11"/>
        <v>9.7920665541173513E-4</v>
      </c>
      <c r="V60" s="58">
        <f t="shared" si="11"/>
        <v>0</v>
      </c>
      <c r="W60" s="58">
        <f t="shared" si="19"/>
        <v>8.234461999243289E-3</v>
      </c>
      <c r="Y60" s="58">
        <f>'Female Inactive'!Y60*'Stroke Epi'!$CX86</f>
        <v>1.5714238936705453E-3</v>
      </c>
      <c r="Z60" s="58">
        <f>'Female Inactive'!Z60*'Stroke Epi'!$CX86</f>
        <v>3.9285597341763632E-4</v>
      </c>
      <c r="AA60" s="58">
        <f t="shared" si="12"/>
        <v>1.5701898536283343E-3</v>
      </c>
      <c r="AB60" s="58">
        <f t="shared" si="12"/>
        <v>3.9277881561405881E-4</v>
      </c>
      <c r="AC60" s="58">
        <f t="shared" si="20"/>
        <v>1.1019310225938246E-2</v>
      </c>
      <c r="AE60" s="58">
        <f>'Female Inactive'!AE60*'Bowel Cancer Epi'!$CU103</f>
        <v>3.968970914735116E-4</v>
      </c>
      <c r="AF60" s="58">
        <f>'Female Inactive'!AF60*'Bowel Cancer Epi'!$CU103</f>
        <v>2.9767281860513362E-4</v>
      </c>
      <c r="AG60" s="58">
        <f t="shared" si="25"/>
        <v>3.96818338242233E-4</v>
      </c>
      <c r="AH60" s="58">
        <f t="shared" si="25"/>
        <v>2.9762851844739036E-4</v>
      </c>
      <c r="AI60" s="58">
        <f t="shared" si="21"/>
        <v>2.1739288045662807E-3</v>
      </c>
      <c r="AK60" s="58">
        <f>'Female Inactive'!AK60*'Breast Cancer Epi'!$BI101</f>
        <v>2.9826594400643156E-3</v>
      </c>
      <c r="AL60" s="58">
        <f>'Female Inactive'!AL60*'Breast Cancer Epi'!$BI101</f>
        <v>8.9479783201929463E-4</v>
      </c>
      <c r="AM60" s="58">
        <f t="shared" si="26"/>
        <v>2.9782157305185963E-3</v>
      </c>
      <c r="AN60" s="58">
        <f t="shared" si="26"/>
        <v>8.9439761981779942E-4</v>
      </c>
      <c r="AO60" s="58">
        <f t="shared" si="22"/>
        <v>4.5725134360432532E-2</v>
      </c>
      <c r="AQ60" s="58">
        <f>'Female Inactive'!AQ60*'Uterine Cancer Epi'!$BA83</f>
        <v>5.9475631960407269E-4</v>
      </c>
      <c r="AR60" s="58">
        <f>'Female Inactive'!AR60*'Uterine Cancer Epi'!$BA83</f>
        <v>1.9825210653469095E-4</v>
      </c>
      <c r="AS60" s="58">
        <f t="shared" si="27"/>
        <v>5.9457948712338116E-4</v>
      </c>
      <c r="AT60" s="58">
        <f t="shared" si="27"/>
        <v>1.982324558844617E-4</v>
      </c>
      <c r="AU60" s="58">
        <f t="shared" si="23"/>
        <v>3.7479214548832374E-3</v>
      </c>
      <c r="AW60" s="58">
        <f>'Female Inactive'!AW60*'Diabetes Epi'!$CB113</f>
        <v>6.6594789268686191E-3</v>
      </c>
      <c r="AX60" s="58">
        <f>'Female Inactive'!AX60*'Diabetes Epi'!$CB113</f>
        <v>0</v>
      </c>
      <c r="AY60" s="58">
        <f t="shared" si="28"/>
        <v>6.6373537383994652E-3</v>
      </c>
      <c r="AZ60" s="58">
        <f t="shared" si="28"/>
        <v>0</v>
      </c>
      <c r="BA60" s="58">
        <f t="shared" si="24"/>
        <v>0.12118822202518337</v>
      </c>
    </row>
    <row r="61" spans="1:53">
      <c r="A61" s="58">
        <v>63</v>
      </c>
      <c r="B61" s="58">
        <f>'ACM Rates'!T74-(SUM(C61:H61))</f>
        <v>4.3155909302470593E-3</v>
      </c>
      <c r="C61" s="58">
        <f t="shared" si="2"/>
        <v>0</v>
      </c>
      <c r="D61" s="58">
        <f t="shared" si="3"/>
        <v>3.9294431916494263E-4</v>
      </c>
      <c r="E61" s="58">
        <f t="shared" si="4"/>
        <v>0</v>
      </c>
      <c r="F61" s="58">
        <f t="shared" si="5"/>
        <v>2.978597197909813E-4</v>
      </c>
      <c r="G61" s="58">
        <f t="shared" si="6"/>
        <v>8.9521193016387944E-4</v>
      </c>
      <c r="H61" s="58">
        <f t="shared" si="7"/>
        <v>1.9839310063313648E-4</v>
      </c>
      <c r="I61" s="58">
        <f t="shared" si="0"/>
        <v>5.0063949692029834E-3</v>
      </c>
      <c r="J61" s="58">
        <f t="shared" si="1"/>
        <v>4.3062921490962802E-3</v>
      </c>
      <c r="K61" s="58">
        <f t="shared" si="17"/>
        <v>9477.3363565354903</v>
      </c>
      <c r="L61" s="58">
        <f t="shared" si="18"/>
        <v>40.812179146493527</v>
      </c>
      <c r="M61" s="58">
        <f t="shared" si="8"/>
        <v>9456.9302669622448</v>
      </c>
      <c r="N61" s="58">
        <f t="shared" si="9"/>
        <v>221860.25119094452</v>
      </c>
      <c r="O61" s="58">
        <f t="shared" si="10"/>
        <v>23.409557585022462</v>
      </c>
      <c r="Q61" s="58">
        <f>'Quintile Functions'!$EQ69</f>
        <v>1732.9573313000001</v>
      </c>
      <c r="S61" s="58">
        <f>'Female Inactive'!S61*'MI Epi'!DI79</f>
        <v>9.8140905467761609E-4</v>
      </c>
      <c r="T61" s="58">
        <f>'Female Inactive'!T61*'MI Epi'!DI80</f>
        <v>0</v>
      </c>
      <c r="U61" s="58">
        <f t="shared" si="11"/>
        <v>9.8092763031565333E-4</v>
      </c>
      <c r="V61" s="58">
        <f t="shared" si="11"/>
        <v>0</v>
      </c>
      <c r="W61" s="58">
        <f t="shared" si="19"/>
        <v>9.2056054146616301E-3</v>
      </c>
      <c r="Y61" s="58">
        <f>'Female Inactive'!Y61*'Stroke Epi'!$CX87</f>
        <v>1.5717772766597705E-3</v>
      </c>
      <c r="Z61" s="58">
        <f>'Female Inactive'!Z61*'Stroke Epi'!$CX87</f>
        <v>3.9294431916494263E-4</v>
      </c>
      <c r="AA61" s="58">
        <f t="shared" si="12"/>
        <v>1.5705426816768897E-3</v>
      </c>
      <c r="AB61" s="58">
        <f t="shared" si="12"/>
        <v>3.9286712665709267E-4</v>
      </c>
      <c r="AC61" s="58">
        <f t="shared" si="20"/>
        <v>1.2184204552275013E-2</v>
      </c>
      <c r="AE61" s="58">
        <f>'Female Inactive'!AE61*'Bowel Cancer Epi'!$CU104</f>
        <v>3.9714629305464172E-4</v>
      </c>
      <c r="AF61" s="58">
        <f>'Female Inactive'!AF61*'Bowel Cancer Epi'!$CU104</f>
        <v>2.978597197909813E-4</v>
      </c>
      <c r="AG61" s="58">
        <f t="shared" si="25"/>
        <v>3.970674409045083E-4</v>
      </c>
      <c r="AH61" s="58">
        <f t="shared" si="25"/>
        <v>2.978153639886516E-4</v>
      </c>
      <c r="AI61" s="58">
        <f t="shared" si="21"/>
        <v>2.2729324590657612E-3</v>
      </c>
      <c r="AK61" s="58">
        <f>'Female Inactive'!AK61*'Breast Cancer Epi'!$BI102</f>
        <v>2.9840397672129316E-3</v>
      </c>
      <c r="AL61" s="58">
        <f>'Female Inactive'!AL61*'Breast Cancer Epi'!$BI102</f>
        <v>8.9521193016387944E-4</v>
      </c>
      <c r="AM61" s="58">
        <f t="shared" si="26"/>
        <v>2.9795919458053266E-3</v>
      </c>
      <c r="AN61" s="58">
        <f t="shared" si="26"/>
        <v>8.9481134750835079E-4</v>
      </c>
      <c r="AO61" s="58">
        <f t="shared" si="22"/>
        <v>4.7715449741378237E-2</v>
      </c>
      <c r="AQ61" s="58">
        <f>'Female Inactive'!AQ61*'Uterine Cancer Epi'!$BA84</f>
        <v>5.9517930189940938E-4</v>
      </c>
      <c r="AR61" s="58">
        <f>'Female Inactive'!AR61*'Uterine Cancer Epi'!$BA84</f>
        <v>1.9839310063313648E-4</v>
      </c>
      <c r="AS61" s="58">
        <f t="shared" si="27"/>
        <v>5.9500221783270746E-4</v>
      </c>
      <c r="AT61" s="58">
        <f t="shared" si="27"/>
        <v>1.9837342202333463E-4</v>
      </c>
      <c r="AU61" s="58">
        <f t="shared" si="23"/>
        <v>4.1428612984753185E-3</v>
      </c>
      <c r="AW61" s="58">
        <f>'Female Inactive'!AW61*'Diabetes Epi'!$CB114</f>
        <v>6.6917527991234033E-3</v>
      </c>
      <c r="AX61" s="58">
        <f>'Female Inactive'!AX61*'Diabetes Epi'!$CB114</f>
        <v>0</v>
      </c>
      <c r="AY61" s="58">
        <f t="shared" si="28"/>
        <v>6.6694128802085029E-3</v>
      </c>
      <c r="AZ61" s="58">
        <f t="shared" si="28"/>
        <v>0</v>
      </c>
      <c r="BA61" s="58">
        <f t="shared" si="24"/>
        <v>0.12702120666507399</v>
      </c>
    </row>
    <row r="62" spans="1:53">
      <c r="A62" s="58">
        <v>64</v>
      </c>
      <c r="B62" s="58">
        <f>'ACM Rates'!T75-(SUM(C62:H62))</f>
        <v>4.3146735487801001E-3</v>
      </c>
      <c r="C62" s="58">
        <f t="shared" si="2"/>
        <v>0</v>
      </c>
      <c r="D62" s="58">
        <f t="shared" si="3"/>
        <v>3.9303131838066906E-4</v>
      </c>
      <c r="E62" s="58">
        <f t="shared" si="4"/>
        <v>0</v>
      </c>
      <c r="F62" s="58">
        <f t="shared" si="5"/>
        <v>2.9806877392353845E-4</v>
      </c>
      <c r="G62" s="58">
        <f t="shared" si="6"/>
        <v>8.9567564296251826E-4</v>
      </c>
      <c r="H62" s="58">
        <f t="shared" si="7"/>
        <v>1.9855071595317321E-4</v>
      </c>
      <c r="I62" s="58">
        <f t="shared" si="0"/>
        <v>5.0057736410843079E-3</v>
      </c>
      <c r="J62" s="58">
        <f t="shared" si="1"/>
        <v>4.305378717722963E-3</v>
      </c>
      <c r="K62" s="58">
        <f t="shared" si="17"/>
        <v>9436.5241773889975</v>
      </c>
      <c r="L62" s="58">
        <f t="shared" si="18"/>
        <v>40.627810362608777</v>
      </c>
      <c r="M62" s="58">
        <f t="shared" si="8"/>
        <v>9416.2102722076925</v>
      </c>
      <c r="N62" s="58">
        <f t="shared" si="9"/>
        <v>212444.04091873681</v>
      </c>
      <c r="O62" s="58">
        <f t="shared" si="10"/>
        <v>22.512954656310558</v>
      </c>
      <c r="Q62" s="58">
        <f>'Quintile Functions'!$EQ70</f>
        <v>1511.1783296000031</v>
      </c>
      <c r="S62" s="58">
        <f>'Female Inactive'!S62*'MI Epi'!DI80</f>
        <v>9.83321565656775E-4</v>
      </c>
      <c r="T62" s="58">
        <f>'Female Inactive'!T62*'MI Epi'!DI81</f>
        <v>0</v>
      </c>
      <c r="U62" s="58">
        <f t="shared" si="11"/>
        <v>9.8283826343281699E-4</v>
      </c>
      <c r="V62" s="58">
        <f t="shared" si="11"/>
        <v>0</v>
      </c>
      <c r="W62" s="58">
        <f t="shared" si="19"/>
        <v>1.0177503012272259E-2</v>
      </c>
      <c r="Y62" s="58">
        <f>'Female Inactive'!Y62*'Stroke Epi'!$CX88</f>
        <v>1.5721252735226763E-3</v>
      </c>
      <c r="Z62" s="58">
        <f>'Female Inactive'!Z62*'Stroke Epi'!$CX88</f>
        <v>3.9303131838066906E-4</v>
      </c>
      <c r="AA62" s="58">
        <f t="shared" si="12"/>
        <v>1.570890131935454E-3</v>
      </c>
      <c r="AB62" s="58">
        <f t="shared" si="12"/>
        <v>3.9295409168993434E-4</v>
      </c>
      <c r="AC62" s="58">
        <f t="shared" si="20"/>
        <v>1.3347988279805319E-2</v>
      </c>
      <c r="AE62" s="58">
        <f>'Female Inactive'!AE62*'Bowel Cancer Epi'!$CU105</f>
        <v>3.9742503189805139E-4</v>
      </c>
      <c r="AF62" s="58">
        <f>'Female Inactive'!AF62*'Bowel Cancer Epi'!$CU105</f>
        <v>2.9806877392353845E-4</v>
      </c>
      <c r="AG62" s="58">
        <f t="shared" si="25"/>
        <v>3.9734606903096825E-4</v>
      </c>
      <c r="AH62" s="58">
        <f t="shared" si="25"/>
        <v>2.9802435583992093E-4</v>
      </c>
      <c r="AI62" s="58">
        <f t="shared" si="21"/>
        <v>2.3719884431083089E-3</v>
      </c>
      <c r="AK62" s="58">
        <f>'Female Inactive'!AK62*'Breast Cancer Epi'!$BI103</f>
        <v>2.9855854765417269E-3</v>
      </c>
      <c r="AL62" s="58">
        <f>'Female Inactive'!AL62*'Breast Cancer Epi'!$BI103</f>
        <v>8.9567564296251826E-4</v>
      </c>
      <c r="AM62" s="58">
        <f t="shared" si="26"/>
        <v>2.9811330483600074E-3</v>
      </c>
      <c r="AN62" s="58">
        <f t="shared" si="26"/>
        <v>8.9527464526406586E-4</v>
      </c>
      <c r="AO62" s="58">
        <f t="shared" si="22"/>
        <v>4.9702532159711731E-2</v>
      </c>
      <c r="AQ62" s="58">
        <f>'Female Inactive'!AQ62*'Uterine Cancer Epi'!$BA85</f>
        <v>5.9565214785951956E-4</v>
      </c>
      <c r="AR62" s="58">
        <f>'Female Inactive'!AR62*'Uterine Cancer Epi'!$BA85</f>
        <v>1.9855071595317321E-4</v>
      </c>
      <c r="AS62" s="58">
        <f t="shared" si="27"/>
        <v>5.9547478233668016E-4</v>
      </c>
      <c r="AT62" s="58">
        <f t="shared" si="27"/>
        <v>1.9853100606426199E-4</v>
      </c>
      <c r="AU62" s="58">
        <f t="shared" si="23"/>
        <v>4.5379252863918728E-3</v>
      </c>
      <c r="AW62" s="58">
        <f>'Female Inactive'!AW62*'Diabetes Epi'!$CB115</f>
        <v>6.726955977238813E-3</v>
      </c>
      <c r="AX62" s="58">
        <f>'Female Inactive'!AX62*'Diabetes Epi'!$CB115</f>
        <v>0</v>
      </c>
      <c r="AY62" s="58">
        <f t="shared" si="28"/>
        <v>6.7043806583022558E-3</v>
      </c>
      <c r="AZ62" s="58">
        <f t="shared" si="28"/>
        <v>0</v>
      </c>
      <c r="BA62" s="58">
        <f t="shared" si="24"/>
        <v>0.13284346267349081</v>
      </c>
    </row>
    <row r="63" spans="1:53">
      <c r="A63" s="58">
        <v>65</v>
      </c>
      <c r="B63" s="58">
        <f>'ACM Rates'!T76-(SUM(C63:H63))</f>
        <v>6.7229865727478234E-3</v>
      </c>
      <c r="C63" s="58">
        <f t="shared" si="2"/>
        <v>0</v>
      </c>
      <c r="D63" s="58">
        <f t="shared" si="3"/>
        <v>7.8623398502291675E-4</v>
      </c>
      <c r="E63" s="58">
        <f t="shared" si="4"/>
        <v>0</v>
      </c>
      <c r="F63" s="58">
        <f t="shared" si="5"/>
        <v>4.9715710235005727E-4</v>
      </c>
      <c r="G63" s="58">
        <f t="shared" si="6"/>
        <v>1.194901698507916E-3</v>
      </c>
      <c r="H63" s="58">
        <f t="shared" si="7"/>
        <v>1.9872064137128667E-4</v>
      </c>
      <c r="I63" s="58">
        <f t="shared" si="0"/>
        <v>8.0063776601207969E-3</v>
      </c>
      <c r="J63" s="58">
        <f t="shared" si="1"/>
        <v>6.7004378583847002E-3</v>
      </c>
      <c r="K63" s="58">
        <f t="shared" si="17"/>
        <v>9395.8963670263893</v>
      </c>
      <c r="L63" s="58">
        <f t="shared" si="18"/>
        <v>62.956619731082881</v>
      </c>
      <c r="M63" s="58">
        <f t="shared" si="8"/>
        <v>9364.4180571608485</v>
      </c>
      <c r="N63" s="58">
        <f t="shared" si="9"/>
        <v>203079.62286157595</v>
      </c>
      <c r="O63" s="58">
        <f t="shared" si="10"/>
        <v>21.613650782085681</v>
      </c>
      <c r="Q63" s="58">
        <f>'Quintile Functions'!$EQ71</f>
        <v>1273.0594375000037</v>
      </c>
      <c r="S63" s="58">
        <f>'Female Inactive'!S63*'MI Epi'!DI81</f>
        <v>1.4780572839968463E-3</v>
      </c>
      <c r="T63" s="58">
        <f>'Female Inactive'!T63*'MI Epi'!DI82</f>
        <v>0</v>
      </c>
      <c r="U63" s="58">
        <f t="shared" si="11"/>
        <v>1.4769654953044054E-3</v>
      </c>
      <c r="V63" s="58">
        <f t="shared" si="11"/>
        <v>0</v>
      </c>
      <c r="W63" s="58">
        <f t="shared" si="19"/>
        <v>1.1150338436318411E-2</v>
      </c>
      <c r="Y63" s="58">
        <f>'Female Inactive'!Y63*'Stroke Epi'!$CX89</f>
        <v>3.2432151882195318E-3</v>
      </c>
      <c r="Z63" s="58">
        <f>'Female Inactive'!Z63*'Stroke Epi'!$CX89</f>
        <v>7.8623398502291675E-4</v>
      </c>
      <c r="AA63" s="58">
        <f t="shared" si="12"/>
        <v>3.237961646830656E-3</v>
      </c>
      <c r="AB63" s="58">
        <f t="shared" si="12"/>
        <v>7.8592498407092926E-4</v>
      </c>
      <c r="AC63" s="58">
        <f t="shared" si="20"/>
        <v>1.4510658119462057E-2</v>
      </c>
      <c r="AE63" s="58">
        <f>'Female Inactive'!AE63*'Bowel Cancer Epi'!$CU106</f>
        <v>6.9601994329008025E-4</v>
      </c>
      <c r="AF63" s="58">
        <f>'Female Inactive'!AF63*'Bowel Cancer Epi'!$CU106</f>
        <v>4.9715710235005727E-4</v>
      </c>
      <c r="AG63" s="58">
        <f t="shared" si="25"/>
        <v>6.9577777759666226E-4</v>
      </c>
      <c r="AH63" s="58">
        <f t="shared" si="25"/>
        <v>4.9703354023533652E-4</v>
      </c>
      <c r="AI63" s="58">
        <f t="shared" si="21"/>
        <v>2.4711041052248735E-3</v>
      </c>
      <c r="AK63" s="58">
        <f>'Female Inactive'!AK63*'Breast Cancer Epi'!$BI104</f>
        <v>3.186404529354443E-3</v>
      </c>
      <c r="AL63" s="58">
        <f>'Female Inactive'!AL63*'Breast Cancer Epi'!$BI104</f>
        <v>1.194901698507916E-3</v>
      </c>
      <c r="AM63" s="58">
        <f t="shared" si="26"/>
        <v>3.1813333301693447E-3</v>
      </c>
      <c r="AN63" s="58">
        <f t="shared" si="26"/>
        <v>1.1941880877331945E-3</v>
      </c>
      <c r="AO63" s="58">
        <f t="shared" si="22"/>
        <v>5.1686494309457022E-2</v>
      </c>
      <c r="AQ63" s="58">
        <f>'Female Inactive'!AQ63*'Uterine Cancer Epi'!$BA86</f>
        <v>7.9488256548514667E-4</v>
      </c>
      <c r="AR63" s="58">
        <f>'Female Inactive'!AR63*'Uterine Cancer Epi'!$BA86</f>
        <v>1.9872064137128667E-4</v>
      </c>
      <c r="AS63" s="58">
        <f t="shared" si="27"/>
        <v>7.9456673002831213E-4</v>
      </c>
      <c r="AT63" s="58">
        <f t="shared" si="27"/>
        <v>1.9870089773244004E-4</v>
      </c>
      <c r="AU63" s="58">
        <f t="shared" si="23"/>
        <v>4.9331462250752434E-3</v>
      </c>
      <c r="AW63" s="58">
        <f>'Female Inactive'!AW63*'Diabetes Epi'!$CB116</f>
        <v>8.4068079208718619E-3</v>
      </c>
      <c r="AX63" s="58">
        <f>'Female Inactive'!AX63*'Diabetes Epi'!$CB116</f>
        <v>0</v>
      </c>
      <c r="AY63" s="58">
        <f t="shared" si="28"/>
        <v>8.3715695277705171E-3</v>
      </c>
      <c r="AZ63" s="58">
        <f t="shared" si="28"/>
        <v>0</v>
      </c>
      <c r="BA63" s="58">
        <f t="shared" si="24"/>
        <v>0.13865721019006302</v>
      </c>
    </row>
    <row r="64" spans="1:53">
      <c r="A64" s="58">
        <v>66</v>
      </c>
      <c r="B64" s="58">
        <f>'ACM Rates'!T77-(SUM(C64:H64))</f>
        <v>6.7227370987814851E-3</v>
      </c>
      <c r="C64" s="58">
        <f t="shared" si="2"/>
        <v>0</v>
      </c>
      <c r="D64" s="58">
        <f t="shared" si="3"/>
        <v>7.8639500237663801E-4</v>
      </c>
      <c r="E64" s="58">
        <f t="shared" si="4"/>
        <v>0</v>
      </c>
      <c r="F64" s="58">
        <f t="shared" si="5"/>
        <v>4.9718476318990907E-4</v>
      </c>
      <c r="G64" s="58">
        <f t="shared" si="6"/>
        <v>1.1949498682074918E-3</v>
      </c>
      <c r="H64" s="58">
        <f t="shared" si="7"/>
        <v>1.9873326744447616E-4</v>
      </c>
      <c r="I64" s="58">
        <f t="shared" si="0"/>
        <v>8.0063168643480318E-3</v>
      </c>
      <c r="J64" s="58">
        <f t="shared" si="1"/>
        <v>6.7001900559722216E-3</v>
      </c>
      <c r="K64" s="58">
        <f t="shared" si="17"/>
        <v>9332.939747295306</v>
      </c>
      <c r="L64" s="58">
        <f t="shared" si="18"/>
        <v>62.532470087815909</v>
      </c>
      <c r="M64" s="58">
        <f t="shared" si="8"/>
        <v>9301.6735122513983</v>
      </c>
      <c r="N64" s="58">
        <f t="shared" si="9"/>
        <v>193777.94934932454</v>
      </c>
      <c r="O64" s="58">
        <f t="shared" si="10"/>
        <v>20.762798710393643</v>
      </c>
      <c r="Q64" s="58">
        <f>'Quintile Functions'!$EQ72</f>
        <v>1222.7596493062379</v>
      </c>
      <c r="S64" s="58">
        <f>'Female Inactive'!S64*'MI Epi'!DI82</f>
        <v>1.4783091538649114E-3</v>
      </c>
      <c r="T64" s="58">
        <f>'Female Inactive'!T64*'MI Epi'!DI83</f>
        <v>0</v>
      </c>
      <c r="U64" s="58">
        <f t="shared" si="11"/>
        <v>1.4772169931377421E-3</v>
      </c>
      <c r="V64" s="58">
        <f t="shared" si="11"/>
        <v>0</v>
      </c>
      <c r="W64" s="58">
        <f t="shared" si="19"/>
        <v>1.2610835266491408E-2</v>
      </c>
      <c r="Y64" s="58">
        <f>'Female Inactive'!Y64*'Stroke Epi'!$CX90</f>
        <v>3.2438793848036315E-3</v>
      </c>
      <c r="Z64" s="58">
        <f>'Female Inactive'!Z64*'Stroke Epi'!$CX90</f>
        <v>7.8639500237663801E-4</v>
      </c>
      <c r="AA64" s="58">
        <f t="shared" si="12"/>
        <v>3.2386236925519007E-3</v>
      </c>
      <c r="AB64" s="58">
        <f t="shared" si="12"/>
        <v>7.8608587486417303E-4</v>
      </c>
      <c r="AC64" s="58">
        <f t="shared" si="20"/>
        <v>1.692901476341897E-2</v>
      </c>
      <c r="AE64" s="58">
        <f>'Female Inactive'!AE64*'Bowel Cancer Epi'!$CU107</f>
        <v>6.9605866846587266E-4</v>
      </c>
      <c r="AF64" s="58">
        <f>'Female Inactive'!AF64*'Bowel Cancer Epi'!$CU107</f>
        <v>4.9718476318990907E-4</v>
      </c>
      <c r="AG64" s="58">
        <f t="shared" si="25"/>
        <v>6.958164758276153E-4</v>
      </c>
      <c r="AH64" s="58">
        <f t="shared" si="25"/>
        <v>4.9706118732639748E-4</v>
      </c>
      <c r="AI64" s="58">
        <f t="shared" si="21"/>
        <v>2.6694558123365633E-3</v>
      </c>
      <c r="AK64" s="58">
        <f>'Female Inactive'!AK64*'Breast Cancer Epi'!$BI105</f>
        <v>3.1865329818866451E-3</v>
      </c>
      <c r="AL64" s="58">
        <f>'Female Inactive'!AL64*'Breast Cancer Epi'!$BI105</f>
        <v>1.1949498682074918E-3</v>
      </c>
      <c r="AM64" s="58">
        <f t="shared" si="26"/>
        <v>3.1814613740430708E-3</v>
      </c>
      <c r="AN64" s="58">
        <f t="shared" si="26"/>
        <v>1.1942361999079942E-3</v>
      </c>
      <c r="AO64" s="58">
        <f t="shared" si="22"/>
        <v>5.3573184043033018E-2</v>
      </c>
      <c r="AQ64" s="58">
        <f>'Female Inactive'!AQ64*'Uterine Cancer Epi'!$BA87</f>
        <v>7.9493306977790465E-4</v>
      </c>
      <c r="AR64" s="58">
        <f>'Female Inactive'!AR64*'Uterine Cancer Epi'!$BA87</f>
        <v>1.9873326744447616E-4</v>
      </c>
      <c r="AS64" s="58">
        <f t="shared" si="27"/>
        <v>7.9461719419071652E-4</v>
      </c>
      <c r="AT64" s="58">
        <f t="shared" si="27"/>
        <v>1.9871352129674502E-4</v>
      </c>
      <c r="AU64" s="58">
        <f t="shared" si="23"/>
        <v>5.5261904025003224E-3</v>
      </c>
      <c r="AW64" s="58">
        <f>'Female Inactive'!AW64*'Diabetes Epi'!$CB117</f>
        <v>8.4112607426346225E-3</v>
      </c>
      <c r="AX64" s="58">
        <f>'Female Inactive'!AX64*'Diabetes Epi'!$CB117</f>
        <v>0</v>
      </c>
      <c r="AY64" s="58">
        <f t="shared" si="28"/>
        <v>8.3759850625955146E-3</v>
      </c>
      <c r="AZ64" s="58">
        <f t="shared" si="28"/>
        <v>0</v>
      </c>
      <c r="BA64" s="58">
        <f t="shared" si="24"/>
        <v>0.14586800124220073</v>
      </c>
    </row>
    <row r="65" spans="1:53">
      <c r="A65" s="58">
        <v>67</v>
      </c>
      <c r="B65" s="58">
        <f>'ACM Rates'!T78-(SUM(C65:H65))</f>
        <v>6.7224927580235294E-3</v>
      </c>
      <c r="C65" s="58">
        <f t="shared" si="2"/>
        <v>0</v>
      </c>
      <c r="D65" s="58">
        <f t="shared" si="3"/>
        <v>7.865538041698666E-4</v>
      </c>
      <c r="E65" s="58">
        <f t="shared" si="4"/>
        <v>0</v>
      </c>
      <c r="F65" s="58">
        <f t="shared" si="5"/>
        <v>4.9721150454325777E-4</v>
      </c>
      <c r="G65" s="58">
        <f t="shared" si="6"/>
        <v>1.194996462844469E-3</v>
      </c>
      <c r="H65" s="58">
        <f t="shared" si="7"/>
        <v>1.9874547041887728E-4</v>
      </c>
      <c r="I65" s="58">
        <f t="shared" si="0"/>
        <v>8.0062580667366531E-3</v>
      </c>
      <c r="J65" s="58">
        <f t="shared" si="1"/>
        <v>6.6999473523141617E-3</v>
      </c>
      <c r="K65" s="58">
        <f t="shared" si="17"/>
        <v>9270.4072772074906</v>
      </c>
      <c r="L65" s="58">
        <f t="shared" si="18"/>
        <v>62.111240691800262</v>
      </c>
      <c r="M65" s="58">
        <f t="shared" si="8"/>
        <v>9239.3516568615905</v>
      </c>
      <c r="N65" s="58">
        <f t="shared" si="9"/>
        <v>184538.59769246299</v>
      </c>
      <c r="O65" s="58">
        <f t="shared" si="10"/>
        <v>19.906201763775286</v>
      </c>
      <c r="Q65" s="58">
        <f>'Quintile Functions'!$EQ73</f>
        <v>1175.4640661380158</v>
      </c>
      <c r="S65" s="58">
        <f>'Female Inactive'!S65*'MI Epi'!DI83</f>
        <v>1.478551803926929E-3</v>
      </c>
      <c r="T65" s="58">
        <f>'Female Inactive'!T65*'MI Epi'!DI84</f>
        <v>0</v>
      </c>
      <c r="U65" s="58">
        <f t="shared" si="11"/>
        <v>1.4774592847235368E-3</v>
      </c>
      <c r="V65" s="58">
        <f t="shared" si="11"/>
        <v>0</v>
      </c>
      <c r="W65" s="58">
        <f t="shared" si="19"/>
        <v>1.4069423319475829E-2</v>
      </c>
      <c r="Y65" s="58">
        <f>'Female Inactive'!Y65*'Stroke Epi'!$CX91</f>
        <v>3.2445344422006991E-3</v>
      </c>
      <c r="Z65" s="58">
        <f>'Female Inactive'!Z65*'Stroke Epi'!$CX91</f>
        <v>7.865538041698666E-4</v>
      </c>
      <c r="AA65" s="58">
        <f t="shared" si="12"/>
        <v>3.2392766282506313E-3</v>
      </c>
      <c r="AB65" s="58">
        <f t="shared" si="12"/>
        <v>7.862445518129757E-4</v>
      </c>
      <c r="AC65" s="58">
        <f t="shared" si="20"/>
        <v>1.9341930290996685E-2</v>
      </c>
      <c r="AE65" s="58">
        <f>'Female Inactive'!AE65*'Bowel Cancer Epi'!$CU108</f>
        <v>6.9609610636056066E-4</v>
      </c>
      <c r="AF65" s="58">
        <f>'Female Inactive'!AF65*'Bowel Cancer Epi'!$CU108</f>
        <v>4.9721150454325777E-4</v>
      </c>
      <c r="AG65" s="58">
        <f t="shared" si="25"/>
        <v>6.9585388767168244E-4</v>
      </c>
      <c r="AH65" s="58">
        <f t="shared" si="25"/>
        <v>4.9708791538727315E-4</v>
      </c>
      <c r="AI65" s="58">
        <f t="shared" si="21"/>
        <v>2.8677791111920625E-3</v>
      </c>
      <c r="AK65" s="58">
        <f>'Female Inactive'!AK65*'Breast Cancer Epi'!$BI106</f>
        <v>3.1866572342519176E-3</v>
      </c>
      <c r="AL65" s="58">
        <f>'Female Inactive'!AL65*'Breast Cancer Epi'!$BI106</f>
        <v>1.194996462844469E-3</v>
      </c>
      <c r="AM65" s="58">
        <f t="shared" si="26"/>
        <v>3.1815852310965731E-3</v>
      </c>
      <c r="AN65" s="58">
        <f t="shared" si="26"/>
        <v>1.1942827388988775E-3</v>
      </c>
      <c r="AO65" s="58">
        <f t="shared" si="22"/>
        <v>5.5456195998220957E-2</v>
      </c>
      <c r="AQ65" s="58">
        <f>'Female Inactive'!AQ65*'Uterine Cancer Epi'!$BA88</f>
        <v>7.9498188167550913E-4</v>
      </c>
      <c r="AR65" s="58">
        <f>'Female Inactive'!AR65*'Uterine Cancer Epi'!$BA88</f>
        <v>1.9874547041887728E-4</v>
      </c>
      <c r="AS65" s="58">
        <f t="shared" si="27"/>
        <v>7.9466596730037864E-4</v>
      </c>
      <c r="AT65" s="58">
        <f t="shared" si="27"/>
        <v>1.9872572184620463E-4</v>
      </c>
      <c r="AU65" s="58">
        <f t="shared" si="23"/>
        <v>6.1189187813796729E-3</v>
      </c>
      <c r="AW65" s="58">
        <f>'Female Inactive'!AW65*'Diabetes Epi'!$CB118</f>
        <v>8.4155190074077981E-3</v>
      </c>
      <c r="AX65" s="58">
        <f>'Female Inactive'!AX65*'Diabetes Epi'!$CB118</f>
        <v>0</v>
      </c>
      <c r="AY65" s="58">
        <f t="shared" si="28"/>
        <v>8.3802076512160539E-3</v>
      </c>
      <c r="AZ65" s="58">
        <f t="shared" si="28"/>
        <v>0</v>
      </c>
      <c r="BA65" s="58">
        <f t="shared" si="24"/>
        <v>0.15302219810528089</v>
      </c>
    </row>
    <row r="66" spans="1:53">
      <c r="A66" s="58">
        <v>68</v>
      </c>
      <c r="B66" s="58">
        <f>'ACM Rates'!T79-(SUM(C66:H66))</f>
        <v>6.7222513211405658E-3</v>
      </c>
      <c r="C66" s="58">
        <f t="shared" si="2"/>
        <v>0</v>
      </c>
      <c r="D66" s="58">
        <f t="shared" si="3"/>
        <v>7.8671042764203683E-4</v>
      </c>
      <c r="E66" s="58">
        <f t="shared" si="4"/>
        <v>0</v>
      </c>
      <c r="F66" s="58">
        <f t="shared" si="5"/>
        <v>4.9723801094547033E-4</v>
      </c>
      <c r="G66" s="58">
        <f t="shared" si="6"/>
        <v>1.1950426779296882E-3</v>
      </c>
      <c r="H66" s="58">
        <f t="shared" si="7"/>
        <v>1.987575623422396E-4</v>
      </c>
      <c r="I66" s="58">
        <f t="shared" si="0"/>
        <v>8.0061997597280724E-3</v>
      </c>
      <c r="J66" s="58">
        <f t="shared" si="1"/>
        <v>6.69970753301663E-3</v>
      </c>
      <c r="K66" s="58">
        <f t="shared" si="17"/>
        <v>9208.2960365156905</v>
      </c>
      <c r="L66" s="58">
        <f t="shared" si="18"/>
        <v>61.692890322091351</v>
      </c>
      <c r="M66" s="58">
        <f t="shared" si="8"/>
        <v>9177.4495913546452</v>
      </c>
      <c r="N66" s="58">
        <f t="shared" si="9"/>
        <v>175361.14810110835</v>
      </c>
      <c r="O66" s="58">
        <f t="shared" si="10"/>
        <v>19.043821723987811</v>
      </c>
      <c r="Q66" s="58">
        <f>'Quintile Functions'!$EQ74</f>
        <v>1129.9978467278238</v>
      </c>
      <c r="S66" s="58">
        <f>'Female Inactive'!S66*'MI Epi'!DI84</f>
        <v>1.4787913872549483E-3</v>
      </c>
      <c r="T66" s="58">
        <f>'Female Inactive'!T66*'MI Epi'!DI85</f>
        <v>0</v>
      </c>
      <c r="U66" s="58">
        <f t="shared" si="11"/>
        <v>1.4776985140483312E-3</v>
      </c>
      <c r="V66" s="58">
        <f t="shared" si="11"/>
        <v>0</v>
      </c>
      <c r="W66" s="58">
        <f t="shared" si="19"/>
        <v>1.5526095604085299E-2</v>
      </c>
      <c r="Y66" s="58">
        <f>'Female Inactive'!Y66*'Stroke Epi'!$CX92</f>
        <v>3.2451805140234018E-3</v>
      </c>
      <c r="Z66" s="58">
        <f>'Female Inactive'!Z66*'Stroke Epi'!$CX92</f>
        <v>7.8671042764203683E-4</v>
      </c>
      <c r="AA66" s="58">
        <f t="shared" si="12"/>
        <v>3.2399206070600206E-3</v>
      </c>
      <c r="AB66" s="58">
        <f t="shared" si="12"/>
        <v>7.8640105212857137E-4</v>
      </c>
      <c r="AC66" s="58">
        <f t="shared" si="20"/>
        <v>2.1749408858917942E-2</v>
      </c>
      <c r="AE66" s="58">
        <f>'Female Inactive'!AE66*'Bowel Cancer Epi'!$CU109</f>
        <v>6.9613321532365857E-4</v>
      </c>
      <c r="AF66" s="58">
        <f>'Female Inactive'!AF66*'Bowel Cancer Epi'!$CU109</f>
        <v>4.9723801094547033E-4</v>
      </c>
      <c r="AG66" s="58">
        <f t="shared" si="25"/>
        <v>6.9589097081168561E-4</v>
      </c>
      <c r="AH66" s="58">
        <f t="shared" si="25"/>
        <v>4.9711440861310852E-4</v>
      </c>
      <c r="AI66" s="58">
        <f t="shared" si="21"/>
        <v>3.0660736363852994E-3</v>
      </c>
      <c r="AK66" s="58">
        <f>'Female Inactive'!AK66*'Breast Cancer Epi'!$BI107</f>
        <v>3.1867804744791684E-3</v>
      </c>
      <c r="AL66" s="58">
        <f>'Female Inactive'!AL66*'Breast Cancer Epi'!$BI107</f>
        <v>1.1950426779296882E-3</v>
      </c>
      <c r="AM66" s="58">
        <f t="shared" si="26"/>
        <v>3.1817080792169161E-3</v>
      </c>
      <c r="AN66" s="58">
        <f t="shared" si="26"/>
        <v>1.194328898789121E-3</v>
      </c>
      <c r="AO66" s="58">
        <f t="shared" si="22"/>
        <v>5.7335534715694407E-2</v>
      </c>
      <c r="AQ66" s="58">
        <f>'Female Inactive'!AQ66*'Uterine Cancer Epi'!$BA89</f>
        <v>7.9503024936895838E-4</v>
      </c>
      <c r="AR66" s="58">
        <f>'Female Inactive'!AR66*'Uterine Cancer Epi'!$BA89</f>
        <v>1.987575623422396E-4</v>
      </c>
      <c r="AS66" s="58">
        <f t="shared" si="27"/>
        <v>7.9471429655653125E-4</v>
      </c>
      <c r="AT66" s="58">
        <f t="shared" si="27"/>
        <v>1.9873781136647839E-4</v>
      </c>
      <c r="AU66" s="58">
        <f t="shared" si="23"/>
        <v>6.7113302442689494E-3</v>
      </c>
      <c r="AW66" s="58">
        <f>'Female Inactive'!AW66*'Diabetes Epi'!$CB119</f>
        <v>8.4196906374298004E-3</v>
      </c>
      <c r="AX66" s="58">
        <f>'Female Inactive'!AX66*'Diabetes Epi'!$CB119</f>
        <v>0</v>
      </c>
      <c r="AY66" s="58">
        <f t="shared" si="28"/>
        <v>8.3843443134838935E-3</v>
      </c>
      <c r="AZ66" s="58">
        <f t="shared" si="28"/>
        <v>0</v>
      </c>
      <c r="BA66" s="58">
        <f t="shared" si="24"/>
        <v>0.16012004796112916</v>
      </c>
    </row>
    <row r="67" spans="1:53">
      <c r="A67" s="58">
        <v>69</v>
      </c>
      <c r="B67" s="58">
        <f>'ACM Rates'!T80-(SUM(C67:H67))</f>
        <v>6.7220127463242362E-3</v>
      </c>
      <c r="C67" s="58">
        <f t="shared" si="2"/>
        <v>0</v>
      </c>
      <c r="D67" s="58">
        <f t="shared" si="3"/>
        <v>7.8686491095560855E-4</v>
      </c>
      <c r="E67" s="58">
        <f t="shared" si="4"/>
        <v>0</v>
      </c>
      <c r="F67" s="58">
        <f t="shared" si="5"/>
        <v>4.9726428378842297E-4</v>
      </c>
      <c r="G67" s="58">
        <f t="shared" si="6"/>
        <v>1.1950885149579359E-3</v>
      </c>
      <c r="H67" s="58">
        <f t="shared" si="7"/>
        <v>1.9876954397379763E-4</v>
      </c>
      <c r="I67" s="58">
        <f t="shared" ref="I67:I98" si="29">B67+(SUM(C67:F67))</f>
        <v>8.0061419410682681E-3</v>
      </c>
      <c r="J67" s="58">
        <f t="shared" ref="J67:J98" si="30">1-EXP(-B67)</f>
        <v>6.6994705565535106E-3</v>
      </c>
      <c r="K67" s="58">
        <f t="shared" si="17"/>
        <v>9146.6031461936</v>
      </c>
      <c r="L67" s="58">
        <f t="shared" si="18"/>
        <v>61.277398470403732</v>
      </c>
      <c r="M67" s="58">
        <f t="shared" si="8"/>
        <v>9115.9644469583982</v>
      </c>
      <c r="N67" s="58">
        <f t="shared" si="9"/>
        <v>166245.18365414994</v>
      </c>
      <c r="O67" s="58">
        <f t="shared" si="10"/>
        <v>18.175620063207138</v>
      </c>
      <c r="Q67" s="58">
        <f>'Quintile Functions'!$EQ75</f>
        <v>1086.2902324226329</v>
      </c>
      <c r="S67" s="58">
        <f>'Female Inactive'!S67*'MI Epi'!DI85</f>
        <v>1.4790279508723023E-3</v>
      </c>
      <c r="T67" s="58">
        <f>'Female Inactive'!T67*'MI Epi'!DI86</f>
        <v>0</v>
      </c>
      <c r="U67" s="58">
        <f t="shared" si="11"/>
        <v>1.4779347280680089E-3</v>
      </c>
      <c r="V67" s="58">
        <f t="shared" si="11"/>
        <v>0</v>
      </c>
      <c r="W67" s="58">
        <f t="shared" si="19"/>
        <v>1.69808512297305E-2</v>
      </c>
      <c r="Y67" s="58">
        <f>'Female Inactive'!Y67*'Stroke Epi'!$CX93</f>
        <v>3.2458177576918847E-3</v>
      </c>
      <c r="Z67" s="58">
        <f>'Female Inactive'!Z67*'Stroke Epi'!$CX93</f>
        <v>7.8686491095560855E-4</v>
      </c>
      <c r="AA67" s="58">
        <f t="shared" si="12"/>
        <v>3.2405557859072065E-3</v>
      </c>
      <c r="AB67" s="58">
        <f t="shared" si="12"/>
        <v>7.8655541394434536E-4</v>
      </c>
      <c r="AC67" s="58">
        <f t="shared" si="20"/>
        <v>2.4151454785349646E-2</v>
      </c>
      <c r="AE67" s="58">
        <f>'Female Inactive'!AE67*'Bowel Cancer Epi'!$CU110</f>
        <v>6.9616999730379213E-4</v>
      </c>
      <c r="AF67" s="58">
        <f>'Female Inactive'!AF67*'Bowel Cancer Epi'!$CU110</f>
        <v>4.9726428378842297E-4</v>
      </c>
      <c r="AG67" s="58">
        <f t="shared" si="25"/>
        <v>6.9592772719484497E-4</v>
      </c>
      <c r="AH67" s="58">
        <f t="shared" si="25"/>
        <v>4.9714066839512405E-4</v>
      </c>
      <c r="AI67" s="58">
        <f t="shared" si="21"/>
        <v>3.2643392957229784E-3</v>
      </c>
      <c r="AK67" s="58">
        <f>'Female Inactive'!AK67*'Breast Cancer Epi'!$BI108</f>
        <v>3.1869027065544965E-3</v>
      </c>
      <c r="AL67" s="58">
        <f>'Female Inactive'!AL67*'Breast Cancer Epi'!$BI108</f>
        <v>1.1950885149579359E-3</v>
      </c>
      <c r="AM67" s="58">
        <f t="shared" si="26"/>
        <v>3.1818299223780322E-3</v>
      </c>
      <c r="AN67" s="58">
        <f t="shared" si="26"/>
        <v>1.1943746810718636E-3</v>
      </c>
      <c r="AO67" s="58">
        <f t="shared" si="22"/>
        <v>5.9211206617286259E-2</v>
      </c>
      <c r="AQ67" s="58">
        <f>'Female Inactive'!AQ67*'Uterine Cancer Epi'!$BA90</f>
        <v>7.9507817589519051E-4</v>
      </c>
      <c r="AR67" s="58">
        <f>'Female Inactive'!AR67*'Uterine Cancer Epi'!$BA90</f>
        <v>1.9876954397379763E-4</v>
      </c>
      <c r="AS67" s="58">
        <f t="shared" si="27"/>
        <v>7.9476218499363593E-4</v>
      </c>
      <c r="AT67" s="58">
        <f t="shared" si="27"/>
        <v>1.9874979061684783E-4</v>
      </c>
      <c r="AU67" s="58">
        <f t="shared" si="23"/>
        <v>7.303424605986643E-3</v>
      </c>
      <c r="AW67" s="58">
        <f>'Female Inactive'!AW67*'Diabetes Epi'!$CB120</f>
        <v>8.4237781641952024E-3</v>
      </c>
      <c r="AX67" s="58">
        <f>'Female Inactive'!AX67*'Diabetes Epi'!$CB120</f>
        <v>0</v>
      </c>
      <c r="AY67" s="58">
        <f t="shared" si="28"/>
        <v>8.3883975607336181E-3</v>
      </c>
      <c r="AZ67" s="58">
        <f t="shared" si="28"/>
        <v>0</v>
      </c>
      <c r="BA67" s="58">
        <f t="shared" si="24"/>
        <v>0.16716189066101539</v>
      </c>
    </row>
    <row r="68" spans="1:53">
      <c r="A68" s="58">
        <v>70</v>
      </c>
      <c r="B68" s="58">
        <f>'ACM Rates'!T81-(SUM(C68:H68))</f>
        <v>1.1341015064550451E-2</v>
      </c>
      <c r="C68" s="58">
        <f t="shared" ref="C68:C98" si="31">T68</f>
        <v>9.8818248213196119E-5</v>
      </c>
      <c r="D68" s="58">
        <f t="shared" ref="D68:D98" si="32">Z68</f>
        <v>1.5740345827691693E-3</v>
      </c>
      <c r="E68" s="58">
        <f t="shared" ref="E68:E98" si="33">AX68</f>
        <v>0</v>
      </c>
      <c r="F68" s="58">
        <f t="shared" ref="F68:F98" si="34">AF68</f>
        <v>7.9566451917293659E-4</v>
      </c>
      <c r="G68" s="58">
        <f t="shared" ref="G68:G98" si="35">AL68</f>
        <v>1.8922954611768443E-3</v>
      </c>
      <c r="H68" s="58">
        <f t="shared" ref="H68:H98" si="36">AR68</f>
        <v>2.9817212411740351E-4</v>
      </c>
      <c r="I68" s="58">
        <f t="shared" si="29"/>
        <v>1.3809532414705753E-2</v>
      </c>
      <c r="J68" s="58">
        <f t="shared" si="30"/>
        <v>1.1276948176438761E-2</v>
      </c>
      <c r="K68" s="58">
        <f t="shared" si="17"/>
        <v>9085.3257477231964</v>
      </c>
      <c r="L68" s="58">
        <f t="shared" si="18"/>
        <v>102.45474762313923</v>
      </c>
      <c r="M68" s="58">
        <f t="shared" ref="M68:M98" si="37">0.5*(K68+K69)</f>
        <v>9034.0983739116273</v>
      </c>
      <c r="N68" s="58">
        <f t="shared" ref="N68:N98" si="38">SUM(M69:M162)</f>
        <v>157211.0852802383</v>
      </c>
      <c r="O68" s="58">
        <f t="shared" ref="O68:O98" si="39">N68/K68</f>
        <v>17.303846845517427</v>
      </c>
      <c r="Q68" s="58">
        <f>'Quintile Functions'!$EQ76</f>
        <v>1044.2732014701301</v>
      </c>
      <c r="S68" s="58">
        <f>'Female Inactive'!S68*'MI Epi'!DI86</f>
        <v>2.3668184654152239E-3</v>
      </c>
      <c r="T68" s="58">
        <f>'Female Inactive'!T68*'MI Epi'!DI87</f>
        <v>9.8818248213196119E-5</v>
      </c>
      <c r="U68" s="58">
        <f t="shared" ref="U68:V98" si="40">1-EXP(-S68)</f>
        <v>2.3640197590365508E-3</v>
      </c>
      <c r="V68" s="58">
        <f t="shared" si="40"/>
        <v>9.881336585093603E-5</v>
      </c>
      <c r="W68" s="58">
        <f t="shared" si="19"/>
        <v>1.8433689368053934E-2</v>
      </c>
      <c r="Y68" s="58">
        <f>'Female Inactive'!Y68*'Stroke Epi'!$CX94</f>
        <v>5.0172352325767271E-3</v>
      </c>
      <c r="Z68" s="58">
        <f>'Female Inactive'!Z68*'Stroke Epi'!$CX94</f>
        <v>1.5740345827691693E-3</v>
      </c>
      <c r="AA68" s="58">
        <f t="shared" ref="AA68:AB98" si="41">1-EXP(-Y68)</f>
        <v>5.0046699310283271E-3</v>
      </c>
      <c r="AB68" s="58">
        <f t="shared" si="41"/>
        <v>1.5727964400469308E-3</v>
      </c>
      <c r="AC68" s="58">
        <f t="shared" si="20"/>
        <v>2.6548072550964516E-2</v>
      </c>
      <c r="AE68" s="58">
        <f>'Female Inactive'!AE68*'Bowel Cancer Epi'!$CU111</f>
        <v>8.951225840695535E-4</v>
      </c>
      <c r="AF68" s="58">
        <f>'Female Inactive'!AF68*'Bowel Cancer Epi'!$CU111</f>
        <v>7.9566451917293659E-4</v>
      </c>
      <c r="AG68" s="58">
        <f t="shared" si="25"/>
        <v>8.9472208135787934E-4</v>
      </c>
      <c r="AH68" s="58">
        <f t="shared" si="25"/>
        <v>7.9534806209613507E-4</v>
      </c>
      <c r="AI68" s="58">
        <f t="shared" si="21"/>
        <v>3.4625759976416705E-3</v>
      </c>
      <c r="AK68" s="58">
        <f>'Female Inactive'!AK68*'Breast Cancer Epi'!$BI109</f>
        <v>2.6890514448302525E-3</v>
      </c>
      <c r="AL68" s="58">
        <f>'Female Inactive'!AL68*'Breast Cancer Epi'!$BI109</f>
        <v>1.8922954611768443E-3</v>
      </c>
      <c r="AM68" s="58">
        <f t="shared" si="26"/>
        <v>2.6854391845704262E-3</v>
      </c>
      <c r="AN68" s="58">
        <f t="shared" si="26"/>
        <v>1.8905061989028527E-3</v>
      </c>
      <c r="AO68" s="58">
        <f t="shared" si="22"/>
        <v>6.1083218118796925E-2</v>
      </c>
      <c r="AQ68" s="58">
        <f>'Female Inactive'!AQ68*'Uterine Cancer Epi'!$BA91</f>
        <v>8.9451637235221063E-4</v>
      </c>
      <c r="AR68" s="58">
        <f>'Female Inactive'!AR68*'Uterine Cancer Epi'!$BA91</f>
        <v>2.9817212411740351E-4</v>
      </c>
      <c r="AS68" s="58">
        <f t="shared" si="27"/>
        <v>8.941164118480005E-4</v>
      </c>
      <c r="AT68" s="58">
        <f t="shared" si="27"/>
        <v>2.9812767522752193E-4</v>
      </c>
      <c r="AU68" s="58">
        <f t="shared" si="23"/>
        <v>7.895201684347283E-3</v>
      </c>
      <c r="AW68" s="58">
        <f>'Female Inactive'!AW68*'Diabetes Epi'!$CB121</f>
        <v>9.3964948254119229E-3</v>
      </c>
      <c r="AX68" s="58">
        <f>'Female Inactive'!AX68*'Diabetes Epi'!$CB121</f>
        <v>0</v>
      </c>
      <c r="AY68" s="58">
        <f t="shared" si="28"/>
        <v>9.3524857195580458E-3</v>
      </c>
      <c r="AZ68" s="58">
        <f t="shared" si="28"/>
        <v>0</v>
      </c>
      <c r="BA68" s="58">
        <f t="shared" si="24"/>
        <v>0.17414806782588052</v>
      </c>
    </row>
    <row r="69" spans="1:53">
      <c r="A69" s="58">
        <v>71</v>
      </c>
      <c r="B69" s="58">
        <f>'ACM Rates'!T82-(SUM(C69:H69))</f>
        <v>1.1340619273818794E-2</v>
      </c>
      <c r="C69" s="58">
        <f t="shared" si="31"/>
        <v>9.8829368509796461E-5</v>
      </c>
      <c r="D69" s="58">
        <f t="shared" si="32"/>
        <v>1.5743051842512124E-3</v>
      </c>
      <c r="E69" s="58">
        <f t="shared" si="33"/>
        <v>0</v>
      </c>
      <c r="F69" s="58">
        <f t="shared" si="34"/>
        <v>7.9570073660803053E-4</v>
      </c>
      <c r="G69" s="58">
        <f t="shared" si="35"/>
        <v>1.8923578071107915E-3</v>
      </c>
      <c r="H69" s="58">
        <f t="shared" si="36"/>
        <v>2.9818762970137605E-4</v>
      </c>
      <c r="I69" s="58">
        <f t="shared" si="29"/>
        <v>1.3809454563187832E-2</v>
      </c>
      <c r="J69" s="58">
        <f t="shared" si="30"/>
        <v>1.1276556848941244E-2</v>
      </c>
      <c r="K69" s="58">
        <f t="shared" ref="K69:K98" si="42">K68-L68</f>
        <v>8982.8710001000563</v>
      </c>
      <c r="L69" s="58">
        <f t="shared" ref="L69:L98" si="43">K69*J69</f>
        <v>101.29585549933397</v>
      </c>
      <c r="M69" s="58">
        <f t="shared" si="37"/>
        <v>8932.223072350389</v>
      </c>
      <c r="N69" s="58">
        <f t="shared" si="38"/>
        <v>148278.8622078879</v>
      </c>
      <c r="O69" s="58">
        <f t="shared" si="39"/>
        <v>16.506845328874952</v>
      </c>
      <c r="Q69" s="58">
        <f>'Quintile Functions'!$EQ77</f>
        <v>1003.8813631570991</v>
      </c>
      <c r="S69" s="58">
        <f>'Female Inactive'!S69*'MI Epi'!DI87</f>
        <v>2.3671490426407722E-3</v>
      </c>
      <c r="T69" s="58">
        <f>'Female Inactive'!T69*'MI Epi'!DI88</f>
        <v>9.8829368509796461E-5</v>
      </c>
      <c r="U69" s="58">
        <f t="shared" si="40"/>
        <v>2.3643495547164273E-3</v>
      </c>
      <c r="V69" s="58">
        <f t="shared" si="40"/>
        <v>9.8824485048609745E-5</v>
      </c>
      <c r="W69" s="58">
        <f t="shared" ref="W69:W98" si="44">((W68-V68+((1-W68)*U68))/(1-V68))</f>
        <v>2.0657359378551315E-2</v>
      </c>
      <c r="Y69" s="58">
        <f>'Female Inactive'!Y69*'Stroke Epi'!$CX95</f>
        <v>5.0180977748007401E-3</v>
      </c>
      <c r="Z69" s="58">
        <f>'Female Inactive'!Z69*'Stroke Epi'!$CX95</f>
        <v>1.5743051842512124E-3</v>
      </c>
      <c r="AA69" s="58">
        <f t="shared" si="41"/>
        <v>5.0055281561430798E-3</v>
      </c>
      <c r="AB69" s="58">
        <f t="shared" si="41"/>
        <v>1.5730666158914053E-3</v>
      </c>
      <c r="AC69" s="58">
        <f t="shared" ref="AC69:AC98" si="45">((AC68-AB68+((1-AC68)*AA68))/(1-AB68))</f>
        <v>2.9894099034062527E-2</v>
      </c>
      <c r="AE69" s="58">
        <f>'Female Inactive'!AE69*'Bowel Cancer Epi'!$CU112</f>
        <v>8.9516332868403423E-4</v>
      </c>
      <c r="AF69" s="58">
        <f>'Female Inactive'!AF69*'Bowel Cancer Epi'!$CU112</f>
        <v>7.9570073660803053E-4</v>
      </c>
      <c r="AG69" s="58">
        <f t="shared" si="25"/>
        <v>8.947627895163901E-4</v>
      </c>
      <c r="AH69" s="58">
        <f t="shared" si="25"/>
        <v>7.9538425072511743E-4</v>
      </c>
      <c r="AI69" s="58">
        <f t="shared" ref="AI69:AI98" si="46">((AI68-AH68+((1-AI68)*AG68))/(1-AH68))</f>
        <v>3.5616847527658547E-3</v>
      </c>
      <c r="AK69" s="58">
        <f>'Female Inactive'!AK69*'Breast Cancer Epi'!$BI110</f>
        <v>2.6891400416837563E-3</v>
      </c>
      <c r="AL69" s="58">
        <f>'Female Inactive'!AL69*'Breast Cancer Epi'!$BI110</f>
        <v>1.8923578071107915E-3</v>
      </c>
      <c r="AM69" s="58">
        <f t="shared" si="26"/>
        <v>2.6855275434986003E-3</v>
      </c>
      <c r="AN69" s="58">
        <f t="shared" si="26"/>
        <v>1.8905684269695522E-3</v>
      </c>
      <c r="AO69" s="58">
        <f t="shared" ref="AO69:AO98" si="47">((AO68-AN68+((1-AO68)*AM68))/(1-AN68))</f>
        <v>6.1831007740426311E-2</v>
      </c>
      <c r="AQ69" s="58">
        <f>'Female Inactive'!AQ69*'Uterine Cancer Epi'!$BA92</f>
        <v>8.94562889104128E-4</v>
      </c>
      <c r="AR69" s="58">
        <f>'Female Inactive'!AR69*'Uterine Cancer Epi'!$BA92</f>
        <v>2.9818762970137605E-4</v>
      </c>
      <c r="AS69" s="58">
        <f t="shared" si="27"/>
        <v>8.9416288700738811E-4</v>
      </c>
      <c r="AT69" s="58">
        <f t="shared" si="27"/>
        <v>2.9814317618870323E-4</v>
      </c>
      <c r="AU69" s="58">
        <f t="shared" ref="AU69:AU98" si="48">((AU68-AT68+((1-AU68)*AS68))/(1-AT68))</f>
        <v>8.4866613001707992E-3</v>
      </c>
      <c r="AW69" s="58">
        <f>'Female Inactive'!AW69*'Diabetes Epi'!$CB122</f>
        <v>9.4005279729649574E-3</v>
      </c>
      <c r="AX69" s="58">
        <f>'Female Inactive'!AX69*'Diabetes Epi'!$CB122</f>
        <v>0</v>
      </c>
      <c r="AY69" s="58">
        <f t="shared" si="28"/>
        <v>9.3564811390991487E-3</v>
      </c>
      <c r="AZ69" s="58">
        <f t="shared" si="28"/>
        <v>0</v>
      </c>
      <c r="BA69" s="58">
        <f t="shared" ref="BA69:BA98" si="49">((BA68-AZ68+((1-BA68)*AY68))/(1-AZ68))</f>
        <v>0.1818718362280084</v>
      </c>
    </row>
    <row r="70" spans="1:53">
      <c r="A70" s="58">
        <v>72</v>
      </c>
      <c r="B70" s="58">
        <f>'ACM Rates'!T83-(SUM(C70:H70))</f>
        <v>1.1340227090545314E-2</v>
      </c>
      <c r="C70" s="58">
        <f t="shared" si="31"/>
        <v>9.8840398435181653E-5</v>
      </c>
      <c r="D70" s="58">
        <f t="shared" si="32"/>
        <v>1.5745728460852101E-3</v>
      </c>
      <c r="E70" s="58">
        <f t="shared" si="33"/>
        <v>0</v>
      </c>
      <c r="F70" s="58">
        <f t="shared" si="34"/>
        <v>7.957367578326777E-4</v>
      </c>
      <c r="G70" s="58">
        <f t="shared" si="35"/>
        <v>1.8924198613995613E-3</v>
      </c>
      <c r="H70" s="58">
        <f t="shared" si="36"/>
        <v>2.9820304570205491E-4</v>
      </c>
      <c r="I70" s="58">
        <f t="shared" si="29"/>
        <v>1.3809377092898383E-2</v>
      </c>
      <c r="J70" s="58">
        <f t="shared" si="30"/>
        <v>1.1276169088068722E-2</v>
      </c>
      <c r="K70" s="58">
        <f t="shared" si="42"/>
        <v>8881.5751446007216</v>
      </c>
      <c r="L70" s="58">
        <f t="shared" si="43"/>
        <v>100.15014309890614</v>
      </c>
      <c r="M70" s="58">
        <f t="shared" si="37"/>
        <v>8831.5000730512693</v>
      </c>
      <c r="N70" s="58">
        <f t="shared" si="38"/>
        <v>139447.36213483667</v>
      </c>
      <c r="O70" s="58">
        <f t="shared" si="39"/>
        <v>15.700746755445667</v>
      </c>
      <c r="Q70" s="58">
        <f>'Quintile Functions'!$EQ78</f>
        <v>965.05185604246458</v>
      </c>
      <c r="S70" s="58">
        <f>'Female Inactive'!S70*'MI Epi'!DI88</f>
        <v>2.3674764116220826E-3</v>
      </c>
      <c r="T70" s="58">
        <f>'Female Inactive'!T70*'MI Epi'!DI89</f>
        <v>9.8840398435181653E-5</v>
      </c>
      <c r="U70" s="58">
        <f t="shared" si="40"/>
        <v>2.364676149629652E-3</v>
      </c>
      <c r="V70" s="58">
        <f t="shared" si="40"/>
        <v>9.8835513883899218E-5</v>
      </c>
      <c r="W70" s="58">
        <f t="shared" si="44"/>
        <v>2.2876303968730364E-2</v>
      </c>
      <c r="Y70" s="58">
        <f>'Female Inactive'!Y70*'Stroke Epi'!$CX96</f>
        <v>5.0189509468966075E-3</v>
      </c>
      <c r="Z70" s="58">
        <f>'Female Inactive'!Z70*'Stroke Epi'!$CX96</f>
        <v>1.5745728460852101E-3</v>
      </c>
      <c r="AA70" s="58">
        <f t="shared" si="41"/>
        <v>5.0063770572998934E-3</v>
      </c>
      <c r="AB70" s="58">
        <f t="shared" si="41"/>
        <v>1.5733338566397137E-3</v>
      </c>
      <c r="AC70" s="58">
        <f t="shared" si="45"/>
        <v>3.3229196559677598E-2</v>
      </c>
      <c r="AE70" s="58">
        <f>'Female Inactive'!AE70*'Bowel Cancer Epi'!$CU113</f>
        <v>8.952038525617623E-4</v>
      </c>
      <c r="AF70" s="58">
        <f>'Female Inactive'!AF70*'Bowel Cancer Epi'!$CU113</f>
        <v>7.957367578326777E-4</v>
      </c>
      <c r="AG70" s="58">
        <f t="shared" si="25"/>
        <v>8.9480327713409302E-4</v>
      </c>
      <c r="AH70" s="58">
        <f t="shared" si="25"/>
        <v>7.954202432984836E-4</v>
      </c>
      <c r="AI70" s="58">
        <f t="shared" si="46"/>
        <v>3.6607881618215183E-3</v>
      </c>
      <c r="AK70" s="58">
        <f>'Female Inactive'!AK70*'Breast Cancer Epi'!$BI111</f>
        <v>2.6892282240941132E-3</v>
      </c>
      <c r="AL70" s="58">
        <f>'Female Inactive'!AL70*'Breast Cancer Epi'!$BI111</f>
        <v>1.8924198613995613E-3</v>
      </c>
      <c r="AM70" s="58">
        <f t="shared" si="26"/>
        <v>2.685615489088744E-3</v>
      </c>
      <c r="AN70" s="58">
        <f t="shared" si="26"/>
        <v>1.8906303639384392E-3</v>
      </c>
      <c r="AO70" s="58">
        <f t="shared" si="47"/>
        <v>6.2578226401676929E-2</v>
      </c>
      <c r="AQ70" s="58">
        <f>'Female Inactive'!AQ70*'Uterine Cancer Epi'!$BA93</f>
        <v>8.9460913710616462E-4</v>
      </c>
      <c r="AR70" s="58">
        <f>'Female Inactive'!AR70*'Uterine Cancer Epi'!$BA93</f>
        <v>2.9820304570205491E-4</v>
      </c>
      <c r="AS70" s="58">
        <f t="shared" si="27"/>
        <v>8.9420909365511836E-4</v>
      </c>
      <c r="AT70" s="58">
        <f t="shared" si="27"/>
        <v>2.9815858759307812E-4</v>
      </c>
      <c r="AU70" s="58">
        <f t="shared" si="48"/>
        <v>9.0777990372580396E-3</v>
      </c>
      <c r="AW70" s="58">
        <f>'Female Inactive'!AW70*'Diabetes Epi'!$CB123</f>
        <v>9.4044897908626239E-3</v>
      </c>
      <c r="AX70" s="58">
        <f>'Female Inactive'!AX70*'Diabetes Epi'!$CB123</f>
        <v>0</v>
      </c>
      <c r="AY70" s="58">
        <f t="shared" si="28"/>
        <v>9.3604058805478729E-3</v>
      </c>
      <c r="AZ70" s="58">
        <f t="shared" si="28"/>
        <v>0</v>
      </c>
      <c r="BA70" s="58">
        <f t="shared" si="49"/>
        <v>0.18952663696170685</v>
      </c>
    </row>
    <row r="71" spans="1:53">
      <c r="A71" s="58">
        <v>73</v>
      </c>
      <c r="B71" s="58">
        <f>'ACM Rates'!T84-(SUM(C71:H71))</f>
        <v>1.1339838490721612E-2</v>
      </c>
      <c r="C71" s="58">
        <f t="shared" si="31"/>
        <v>9.8851338121010295E-5</v>
      </c>
      <c r="D71" s="58">
        <f t="shared" si="32"/>
        <v>1.5748376010578031E-3</v>
      </c>
      <c r="E71" s="58">
        <f t="shared" si="33"/>
        <v>0</v>
      </c>
      <c r="F71" s="58">
        <f t="shared" si="34"/>
        <v>7.9577258038208705E-4</v>
      </c>
      <c r="G71" s="58">
        <f t="shared" si="35"/>
        <v>1.8924816184887332E-3</v>
      </c>
      <c r="H71" s="58">
        <f t="shared" si="36"/>
        <v>2.9821837122875471E-4</v>
      </c>
      <c r="I71" s="58">
        <f t="shared" si="29"/>
        <v>1.3809300010282513E-2</v>
      </c>
      <c r="J71" s="58">
        <f t="shared" si="30"/>
        <v>1.1275784870087624E-2</v>
      </c>
      <c r="K71" s="58">
        <f t="shared" si="42"/>
        <v>8781.4250015018151</v>
      </c>
      <c r="L71" s="58">
        <f t="shared" si="43"/>
        <v>99.017459169743361</v>
      </c>
      <c r="M71" s="58">
        <f t="shared" si="37"/>
        <v>8731.9162719169435</v>
      </c>
      <c r="N71" s="58">
        <f t="shared" si="38"/>
        <v>130715.44586291969</v>
      </c>
      <c r="O71" s="58">
        <f t="shared" si="39"/>
        <v>14.885448072558212</v>
      </c>
      <c r="Q71" s="58">
        <f>'Quintile Functions'!$EQ79</f>
        <v>927.72425012661688</v>
      </c>
      <c r="S71" s="58">
        <f>'Female Inactive'!S71*'MI Epi'!DI89</f>
        <v>2.367800597333586E-3</v>
      </c>
      <c r="T71" s="58">
        <f>'Female Inactive'!T71*'MI Epi'!DI90</f>
        <v>9.8851338121010295E-5</v>
      </c>
      <c r="U71" s="58">
        <f t="shared" si="40"/>
        <v>2.3649995686945147E-3</v>
      </c>
      <c r="V71" s="58">
        <f t="shared" si="40"/>
        <v>9.8846452488476899E-5</v>
      </c>
      <c r="W71" s="58">
        <f t="shared" si="44"/>
        <v>2.5090529389455406E-2</v>
      </c>
      <c r="Y71" s="58">
        <f>'Female Inactive'!Y71*'Stroke Epi'!$CX97</f>
        <v>5.0197948533717476E-3</v>
      </c>
      <c r="Z71" s="58">
        <f>'Female Inactive'!Z71*'Stroke Epi'!$CX97</f>
        <v>1.5748376010578031E-3</v>
      </c>
      <c r="AA71" s="58">
        <f t="shared" si="41"/>
        <v>5.0072167385066813E-3</v>
      </c>
      <c r="AB71" s="58">
        <f t="shared" si="41"/>
        <v>1.5735981950294464E-3</v>
      </c>
      <c r="AC71" s="58">
        <f t="shared" si="45"/>
        <v>3.6553392563143536E-2</v>
      </c>
      <c r="AE71" s="58">
        <f>'Female Inactive'!AE71*'Bowel Cancer Epi'!$CU114</f>
        <v>8.9524415292984783E-4</v>
      </c>
      <c r="AF71" s="58">
        <f>'Female Inactive'!AF71*'Bowel Cancer Epi'!$CU114</f>
        <v>7.9577258038208705E-4</v>
      </c>
      <c r="AG71" s="58">
        <f t="shared" si="25"/>
        <v>8.9484354144042655E-4</v>
      </c>
      <c r="AH71" s="58">
        <f t="shared" si="25"/>
        <v>7.954560373532038E-4</v>
      </c>
      <c r="AI71" s="58">
        <f t="shared" si="46"/>
        <v>3.759886200009022E-3</v>
      </c>
      <c r="AK71" s="58">
        <f>'Female Inactive'!AK71*'Breast Cancer Epi'!$BI112</f>
        <v>2.6893159841681999E-3</v>
      </c>
      <c r="AL71" s="58">
        <f>'Female Inactive'!AL71*'Breast Cancer Epi'!$BI112</f>
        <v>1.8924816184887332E-3</v>
      </c>
      <c r="AM71" s="58">
        <f t="shared" si="26"/>
        <v>2.685703013469154E-3</v>
      </c>
      <c r="AN71" s="58">
        <f t="shared" si="26"/>
        <v>1.8906920042659481E-3</v>
      </c>
      <c r="AO71" s="58">
        <f t="shared" si="47"/>
        <v>6.3324874403062198E-2</v>
      </c>
      <c r="AQ71" s="58">
        <f>'Female Inactive'!AQ71*'Uterine Cancer Epi'!$BA94</f>
        <v>8.9465511368626413E-4</v>
      </c>
      <c r="AR71" s="58">
        <f>'Female Inactive'!AR71*'Uterine Cancer Epi'!$BA94</f>
        <v>2.9821837122875471E-4</v>
      </c>
      <c r="AS71" s="58">
        <f t="shared" si="27"/>
        <v>8.9425502912154897E-4</v>
      </c>
      <c r="AT71" s="58">
        <f t="shared" si="27"/>
        <v>2.9817390855024772E-4</v>
      </c>
      <c r="AU71" s="58">
        <f t="shared" si="48"/>
        <v>9.6686148734252322E-3</v>
      </c>
      <c r="AW71" s="58">
        <f>'Female Inactive'!AW71*'Diabetes Epi'!$CB124</f>
        <v>9.4083821129572875E-3</v>
      </c>
      <c r="AX71" s="58">
        <f>'Female Inactive'!AX71*'Diabetes Epi'!$CB124</f>
        <v>0</v>
      </c>
      <c r="AY71" s="58">
        <f t="shared" si="28"/>
        <v>9.3642617614236867E-3</v>
      </c>
      <c r="AZ71" s="58">
        <f t="shared" si="28"/>
        <v>0</v>
      </c>
      <c r="BA71" s="58">
        <f t="shared" si="49"/>
        <v>0.19711299659511791</v>
      </c>
    </row>
    <row r="72" spans="1:53">
      <c r="A72" s="58">
        <v>74</v>
      </c>
      <c r="B72" s="58">
        <f>'ACM Rates'!T85-(SUM(C72:H72))</f>
        <v>1.1339453450084925E-2</v>
      </c>
      <c r="C72" s="58">
        <f t="shared" si="31"/>
        <v>9.8862187729666925E-5</v>
      </c>
      <c r="D72" s="58">
        <f t="shared" si="32"/>
        <v>1.5750994816559247E-3</v>
      </c>
      <c r="E72" s="58">
        <f t="shared" si="33"/>
        <v>0</v>
      </c>
      <c r="F72" s="58">
        <f t="shared" si="34"/>
        <v>7.9580820195035461E-4</v>
      </c>
      <c r="G72" s="58">
        <f t="shared" si="35"/>
        <v>1.8925430731238783E-3</v>
      </c>
      <c r="H72" s="58">
        <f t="shared" si="36"/>
        <v>2.9823360545525024E-4</v>
      </c>
      <c r="I72" s="58">
        <f t="shared" si="29"/>
        <v>1.3809223321420871E-2</v>
      </c>
      <c r="J72" s="58">
        <f t="shared" si="30"/>
        <v>1.1275404171013026E-2</v>
      </c>
      <c r="K72" s="58">
        <f t="shared" si="42"/>
        <v>8682.4075423320719</v>
      </c>
      <c r="L72" s="58">
        <f t="shared" si="43"/>
        <v>97.897654217246</v>
      </c>
      <c r="M72" s="58">
        <f t="shared" si="37"/>
        <v>8633.458715223449</v>
      </c>
      <c r="N72" s="58">
        <f t="shared" si="38"/>
        <v>122081.98714769623</v>
      </c>
      <c r="O72" s="58">
        <f t="shared" si="39"/>
        <v>14.060845053917538</v>
      </c>
      <c r="Q72" s="58">
        <f>'Quintile Functions'!$EQ80</f>
        <v>891.84045280476823</v>
      </c>
      <c r="S72" s="58">
        <f>'Female Inactive'!S72*'MI Epi'!DI90</f>
        <v>2.3681216249048665E-3</v>
      </c>
      <c r="T72" s="58">
        <f>'Female Inactive'!T72*'MI Epi'!DI91</f>
        <v>9.8862187729666925E-5</v>
      </c>
      <c r="U72" s="58">
        <f t="shared" si="40"/>
        <v>2.365319836984292E-3</v>
      </c>
      <c r="V72" s="58">
        <f t="shared" si="40"/>
        <v>9.8857301024657396E-5</v>
      </c>
      <c r="W72" s="58">
        <f t="shared" si="44"/>
        <v>2.7300041926774314E-2</v>
      </c>
      <c r="Y72" s="58">
        <f>'Female Inactive'!Y72*'Stroke Epi'!$CX98</f>
        <v>5.0206295977782587E-3</v>
      </c>
      <c r="Z72" s="58">
        <f>'Female Inactive'!Z72*'Stroke Epi'!$CX98</f>
        <v>1.5750994816559247E-3</v>
      </c>
      <c r="AA72" s="58">
        <f t="shared" si="41"/>
        <v>5.0080473028203398E-3</v>
      </c>
      <c r="AB72" s="58">
        <f t="shared" si="41"/>
        <v>1.5738596634984336E-3</v>
      </c>
      <c r="AC72" s="58">
        <f t="shared" si="45"/>
        <v>3.986671453756746E-2</v>
      </c>
      <c r="AE72" s="58">
        <f>'Female Inactive'!AE72*'Bowel Cancer Epi'!$CU115</f>
        <v>8.952842271941489E-4</v>
      </c>
      <c r="AF72" s="58">
        <f>'Female Inactive'!AF72*'Bowel Cancer Epi'!$CU115</f>
        <v>7.9580820195035461E-4</v>
      </c>
      <c r="AG72" s="58">
        <f t="shared" si="25"/>
        <v>8.9488357984379707E-4</v>
      </c>
      <c r="AH72" s="58">
        <f t="shared" si="25"/>
        <v>7.9549163058545425E-4</v>
      </c>
      <c r="AI72" s="58">
        <f t="shared" si="46"/>
        <v>3.8589788422316875E-3</v>
      </c>
      <c r="AK72" s="58">
        <f>'Female Inactive'!AK72*'Breast Cancer Epi'!$BI113</f>
        <v>2.6894033144391951E-3</v>
      </c>
      <c r="AL72" s="58">
        <f>'Female Inactive'!AL72*'Breast Cancer Epi'!$BI113</f>
        <v>1.8925430731238783E-3</v>
      </c>
      <c r="AM72" s="58">
        <f t="shared" si="26"/>
        <v>2.6857901091932312E-3</v>
      </c>
      <c r="AN72" s="58">
        <f t="shared" si="26"/>
        <v>1.8907533427073853E-3</v>
      </c>
      <c r="AO72" s="58">
        <f t="shared" si="47"/>
        <v>6.407095204298692E-2</v>
      </c>
      <c r="AQ72" s="58">
        <f>'Female Inactive'!AQ72*'Uterine Cancer Epi'!$BA95</f>
        <v>8.9470081636575073E-4</v>
      </c>
      <c r="AR72" s="58">
        <f>'Female Inactive'!AR72*'Uterine Cancer Epi'!$BA95</f>
        <v>2.9823360545525024E-4</v>
      </c>
      <c r="AS72" s="58">
        <f t="shared" si="27"/>
        <v>8.9430069093010545E-4</v>
      </c>
      <c r="AT72" s="58">
        <f t="shared" si="27"/>
        <v>2.9818913823420612E-4</v>
      </c>
      <c r="AU72" s="58">
        <f t="shared" si="48"/>
        <v>1.0259108785086025E-2</v>
      </c>
      <c r="AW72" s="58">
        <f>'Female Inactive'!AW72*'Diabetes Epi'!$CB125</f>
        <v>9.4122067064058845E-3</v>
      </c>
      <c r="AX72" s="58">
        <f>'Female Inactive'!AX72*'Diabetes Epi'!$CB125</f>
        <v>0</v>
      </c>
      <c r="AY72" s="58">
        <f t="shared" si="28"/>
        <v>9.3680505331328323E-3</v>
      </c>
      <c r="AZ72" s="58">
        <f t="shared" si="28"/>
        <v>0</v>
      </c>
      <c r="BA72" s="58">
        <f t="shared" si="49"/>
        <v>0.20463144065984629</v>
      </c>
    </row>
    <row r="73" spans="1:53">
      <c r="A73" s="58">
        <v>75</v>
      </c>
      <c r="B73" s="58">
        <f>'ACM Rates'!T86-(SUM(C73:H73))</f>
        <v>1.9881096070453956E-2</v>
      </c>
      <c r="C73" s="58">
        <f t="shared" si="31"/>
        <v>9.8872947452503847E-5</v>
      </c>
      <c r="D73" s="58">
        <f t="shared" si="32"/>
        <v>3.9383963001581382E-3</v>
      </c>
      <c r="E73" s="58">
        <f t="shared" si="33"/>
        <v>0</v>
      </c>
      <c r="F73" s="58">
        <f t="shared" si="34"/>
        <v>1.0942849780283613E-3</v>
      </c>
      <c r="G73" s="58">
        <f t="shared" si="35"/>
        <v>2.7891009562898673E-3</v>
      </c>
      <c r="H73" s="58">
        <f t="shared" si="36"/>
        <v>2.9824874761717648E-4</v>
      </c>
      <c r="I73" s="58">
        <f t="shared" si="29"/>
        <v>2.501265029609296E-2</v>
      </c>
      <c r="J73" s="58">
        <f t="shared" si="30"/>
        <v>1.9684770289882803E-2</v>
      </c>
      <c r="K73" s="58">
        <f t="shared" si="42"/>
        <v>8584.509888114826</v>
      </c>
      <c r="L73" s="58">
        <f t="shared" si="43"/>
        <v>168.98410519876788</v>
      </c>
      <c r="M73" s="58">
        <f t="shared" si="37"/>
        <v>8500.0178355154421</v>
      </c>
      <c r="N73" s="58">
        <f t="shared" si="38"/>
        <v>113581.96931218079</v>
      </c>
      <c r="O73" s="58">
        <f t="shared" si="39"/>
        <v>13.231037157920218</v>
      </c>
      <c r="Q73" s="58">
        <f>'Quintile Functions'!$EQ81</f>
        <v>857.34461845797364</v>
      </c>
      <c r="S73" s="58">
        <f>'Female Inactive'!S73*'MI Epi'!DI91</f>
        <v>3.7500292393627048E-3</v>
      </c>
      <c r="T73" s="58">
        <f>'Female Inactive'!T73*'MI Epi'!DI92</f>
        <v>9.8872947452503847E-5</v>
      </c>
      <c r="U73" s="58">
        <f t="shared" si="40"/>
        <v>3.7430066607488932E-3</v>
      </c>
      <c r="V73" s="58">
        <f t="shared" si="40"/>
        <v>9.8868059683732135E-5</v>
      </c>
      <c r="W73" s="58">
        <f t="shared" si="44"/>
        <v>2.9504847901644746E-2</v>
      </c>
      <c r="Y73" s="58">
        <f>'Female Inactive'!Y73*'Stroke Epi'!$CX99</f>
        <v>8.0737124153241833E-3</v>
      </c>
      <c r="Z73" s="58">
        <f>'Female Inactive'!Z73*'Stroke Epi'!$CX99</f>
        <v>3.9383963001581382E-3</v>
      </c>
      <c r="AA73" s="58">
        <f t="shared" si="41"/>
        <v>8.041207536414241E-3</v>
      </c>
      <c r="AB73" s="58">
        <f t="shared" si="41"/>
        <v>3.9306509888210606E-3</v>
      </c>
      <c r="AC73" s="58">
        <f t="shared" si="45"/>
        <v>4.3169190031573788E-2</v>
      </c>
      <c r="AE73" s="58">
        <f>'Female Inactive'!AE73*'Bowel Cancer Epi'!$CU116</f>
        <v>1.193765430576394E-3</v>
      </c>
      <c r="AF73" s="58">
        <f>'Female Inactive'!AF73*'Bowel Cancer Epi'!$CU116</f>
        <v>1.0942849780283613E-3</v>
      </c>
      <c r="AG73" s="58">
        <f t="shared" ref="AG73:AH98" si="50">1-EXP(-AE73)</f>
        <v>1.1930531760745433E-3</v>
      </c>
      <c r="AH73" s="58">
        <f t="shared" si="50"/>
        <v>1.0936864665557211E-3</v>
      </c>
      <c r="AI73" s="58">
        <f t="shared" si="46"/>
        <v>3.9580660631156651E-3</v>
      </c>
      <c r="AK73" s="58">
        <f>'Female Inactive'!AK73*'Breast Cancer Epi'!$BI114</f>
        <v>1.8926042203395526E-3</v>
      </c>
      <c r="AL73" s="58">
        <f>'Female Inactive'!AL73*'Breast Cancer Epi'!$BI114</f>
        <v>2.7891009562898673E-3</v>
      </c>
      <c r="AM73" s="58">
        <f t="shared" ref="AM73:AN98" si="51">1-EXP(-AK73)</f>
        <v>1.8908143743069372E-3</v>
      </c>
      <c r="AN73" s="58">
        <f t="shared" si="51"/>
        <v>2.7852150278061538E-3</v>
      </c>
      <c r="AO73" s="58">
        <f t="shared" si="47"/>
        <v>6.4816459617874078E-2</v>
      </c>
      <c r="AQ73" s="58">
        <f>'Female Inactive'!AQ73*'Uterine Cancer Epi'!$BA96</f>
        <v>8.9474624285152944E-4</v>
      </c>
      <c r="AR73" s="58">
        <f>'Female Inactive'!AR73*'Uterine Cancer Epi'!$BA96</f>
        <v>2.9824874761717648E-4</v>
      </c>
      <c r="AS73" s="58">
        <f t="shared" ref="AS73:AT98" si="52">1-EXP(-AQ73)</f>
        <v>8.9434607678995359E-4</v>
      </c>
      <c r="AT73" s="58">
        <f t="shared" si="52"/>
        <v>2.982042758807868E-4</v>
      </c>
      <c r="AU73" s="58">
        <f t="shared" si="48"/>
        <v>1.0849280747383618E-2</v>
      </c>
      <c r="AW73" s="58">
        <f>'Female Inactive'!AW73*'Diabetes Epi'!$CB126</f>
        <v>9.2218216609094347E-3</v>
      </c>
      <c r="AX73" s="58">
        <f>'Female Inactive'!AX73*'Diabetes Epi'!$CB126</f>
        <v>0</v>
      </c>
      <c r="AY73" s="58">
        <f t="shared" si="28"/>
        <v>9.1794310697705939E-3</v>
      </c>
      <c r="AZ73" s="58">
        <f t="shared" si="28"/>
        <v>0</v>
      </c>
      <c r="BA73" s="58">
        <f t="shared" si="49"/>
        <v>0.21208249351620992</v>
      </c>
    </row>
    <row r="74" spans="1:53">
      <c r="A74" s="58">
        <v>76</v>
      </c>
      <c r="B74" s="58">
        <f>'ACM Rates'!T87-(SUM(C74:H74))</f>
        <v>1.9880490929745843E-2</v>
      </c>
      <c r="C74" s="58">
        <f t="shared" si="31"/>
        <v>9.8880389567272472E-5</v>
      </c>
      <c r="D74" s="58">
        <f t="shared" si="32"/>
        <v>3.9388863424264665E-3</v>
      </c>
      <c r="E74" s="58">
        <f t="shared" si="33"/>
        <v>0</v>
      </c>
      <c r="F74" s="58">
        <f t="shared" si="34"/>
        <v>1.0943192608223781E-3</v>
      </c>
      <c r="G74" s="58">
        <f t="shared" si="35"/>
        <v>2.7891636086548946E-3</v>
      </c>
      <c r="H74" s="58">
        <f t="shared" si="36"/>
        <v>2.9825946878314673E-4</v>
      </c>
      <c r="I74" s="58">
        <f t="shared" si="29"/>
        <v>2.5012576922561959E-2</v>
      </c>
      <c r="J74" s="58">
        <f t="shared" si="30"/>
        <v>1.9684177061051078E-2</v>
      </c>
      <c r="K74" s="58">
        <f t="shared" si="42"/>
        <v>8415.5257829160582</v>
      </c>
      <c r="L74" s="58">
        <f t="shared" si="43"/>
        <v>165.65269957276018</v>
      </c>
      <c r="M74" s="58">
        <f t="shared" si="37"/>
        <v>8332.6994331296773</v>
      </c>
      <c r="N74" s="58">
        <f t="shared" si="38"/>
        <v>105249.26987905112</v>
      </c>
      <c r="O74" s="58">
        <f t="shared" si="39"/>
        <v>12.50655901889249</v>
      </c>
      <c r="Q74" s="58">
        <f>'Quintile Functions'!$EQ82</f>
        <v>824.18306154111519</v>
      </c>
      <c r="S74" s="58">
        <f>'Female Inactive'!S74*'MI Epi'!DI92</f>
        <v>3.7504052207856606E-3</v>
      </c>
      <c r="T74" s="58">
        <f>'Female Inactive'!T74*'MI Epi'!DI93</f>
        <v>9.8880389567272472E-5</v>
      </c>
      <c r="U74" s="58">
        <f t="shared" si="40"/>
        <v>3.7433812348004469E-3</v>
      </c>
      <c r="V74" s="58">
        <f t="shared" si="40"/>
        <v>9.8875501062689608E-5</v>
      </c>
      <c r="W74" s="58">
        <f t="shared" si="44"/>
        <v>3.3041816440769596E-2</v>
      </c>
      <c r="Y74" s="58">
        <f>'Female Inactive'!Y74*'Stroke Epi'!$CX100</f>
        <v>8.0747170019742562E-3</v>
      </c>
      <c r="Z74" s="58">
        <f>'Female Inactive'!Z74*'Stroke Epi'!$CX100</f>
        <v>3.9388863424264665E-3</v>
      </c>
      <c r="AA74" s="58">
        <f t="shared" si="41"/>
        <v>8.0422040444739773E-3</v>
      </c>
      <c r="AB74" s="58">
        <f t="shared" si="41"/>
        <v>3.9311391047845978E-3</v>
      </c>
      <c r="AC74" s="58">
        <f t="shared" si="45"/>
        <v>4.7117817860307887E-2</v>
      </c>
      <c r="AE74" s="58">
        <f>'Female Inactive'!AE74*'Bowel Cancer Epi'!$CU117</f>
        <v>1.1938028299880487E-3</v>
      </c>
      <c r="AF74" s="58">
        <f>'Female Inactive'!AF74*'Bowel Cancer Epi'!$CU117</f>
        <v>1.0943192608223781E-3</v>
      </c>
      <c r="AG74" s="58">
        <f t="shared" si="50"/>
        <v>1.1930905308660256E-3</v>
      </c>
      <c r="AH74" s="58">
        <f t="shared" si="50"/>
        <v>1.09372071185454E-3</v>
      </c>
      <c r="AI74" s="58">
        <f t="shared" si="46"/>
        <v>4.0571478370289484E-3</v>
      </c>
      <c r="AK74" s="58">
        <f>'Female Inactive'!AK74*'Breast Cancer Epi'!$BI115</f>
        <v>1.8926467344443925E-3</v>
      </c>
      <c r="AL74" s="58">
        <f>'Female Inactive'!AL74*'Breast Cancer Epi'!$BI115</f>
        <v>2.7891636086548946E-3</v>
      </c>
      <c r="AM74" s="58">
        <f t="shared" si="51"/>
        <v>1.890856808024588E-3</v>
      </c>
      <c r="AN74" s="58">
        <f t="shared" si="51"/>
        <v>2.7852775056689261E-3</v>
      </c>
      <c r="AO74" s="58">
        <f t="shared" si="47"/>
        <v>6.3977694707581662E-2</v>
      </c>
      <c r="AQ74" s="58">
        <f>'Female Inactive'!AQ74*'Uterine Cancer Epi'!$BA97</f>
        <v>8.9477840634944014E-4</v>
      </c>
      <c r="AR74" s="58">
        <f>'Female Inactive'!AR74*'Uterine Cancer Epi'!$BA97</f>
        <v>2.9825946878314673E-4</v>
      </c>
      <c r="AS74" s="58">
        <f t="shared" si="52"/>
        <v>8.943782115220511E-4</v>
      </c>
      <c r="AT74" s="58">
        <f t="shared" si="52"/>
        <v>2.9821499384963257E-4</v>
      </c>
      <c r="AU74" s="58">
        <f t="shared" si="48"/>
        <v>1.1439130734317703E-2</v>
      </c>
      <c r="AW74" s="58">
        <f>'Female Inactive'!AW74*'Diabetes Epi'!$CB127</f>
        <v>9.2247711710938193E-3</v>
      </c>
      <c r="AX74" s="58">
        <f>'Female Inactive'!AX74*'Diabetes Epi'!$CB127</f>
        <v>0</v>
      </c>
      <c r="AY74" s="58">
        <f t="shared" si="28"/>
        <v>9.18235350081964E-3</v>
      </c>
      <c r="AZ74" s="58">
        <f t="shared" si="28"/>
        <v>0</v>
      </c>
      <c r="BA74" s="58">
        <f t="shared" si="49"/>
        <v>0.2193151279556434</v>
      </c>
    </row>
    <row r="75" spans="1:53">
      <c r="A75" s="58">
        <v>77</v>
      </c>
      <c r="B75" s="58">
        <f>'ACM Rates'!T88-(SUM(C75:H75))</f>
        <v>1.9879886443232284E-2</v>
      </c>
      <c r="C75" s="58">
        <f t="shared" si="31"/>
        <v>9.8887859852325535E-5</v>
      </c>
      <c r="D75" s="58">
        <f t="shared" si="32"/>
        <v>3.9393750318739594E-3</v>
      </c>
      <c r="E75" s="58">
        <f t="shared" si="33"/>
        <v>0</v>
      </c>
      <c r="F75" s="58">
        <f t="shared" si="34"/>
        <v>1.0943537336194579E-3</v>
      </c>
      <c r="G75" s="58">
        <f t="shared" si="35"/>
        <v>2.7892266885685938E-3</v>
      </c>
      <c r="H75" s="58">
        <f t="shared" si="36"/>
        <v>2.9827024285338009E-4</v>
      </c>
      <c r="I75" s="58">
        <f t="shared" si="29"/>
        <v>2.5012503068578027E-2</v>
      </c>
      <c r="J75" s="58">
        <f t="shared" si="30"/>
        <v>1.9683584473177973E-2</v>
      </c>
      <c r="K75" s="58">
        <f t="shared" si="42"/>
        <v>8249.8730833432983</v>
      </c>
      <c r="L75" s="58">
        <f t="shared" si="43"/>
        <v>162.38707372898503</v>
      </c>
      <c r="M75" s="58">
        <f t="shared" si="37"/>
        <v>8168.6795464788056</v>
      </c>
      <c r="N75" s="58">
        <f t="shared" si="38"/>
        <v>97080.590332572305</v>
      </c>
      <c r="O75" s="58">
        <f t="shared" si="39"/>
        <v>11.767525312429408</v>
      </c>
      <c r="Q75" s="58">
        <f>'Quintile Functions'!$EQ83</f>
        <v>792.30417303258935</v>
      </c>
      <c r="S75" s="58">
        <f>'Female Inactive'!S75*'MI Epi'!DI93</f>
        <v>3.7507807765466313E-3</v>
      </c>
      <c r="T75" s="58">
        <f>'Female Inactive'!T75*'MI Epi'!DI94</f>
        <v>9.8887859852325535E-5</v>
      </c>
      <c r="U75" s="58">
        <f t="shared" si="40"/>
        <v>3.7437553846427774E-3</v>
      </c>
      <c r="V75" s="58">
        <f t="shared" si="40"/>
        <v>9.8882970609115439E-5</v>
      </c>
      <c r="W75" s="58">
        <f t="shared" si="44"/>
        <v>3.6566249565126989E-2</v>
      </c>
      <c r="Y75" s="58">
        <f>'Female Inactive'!Y75*'Stroke Epi'!$CX101</f>
        <v>8.075718815341618E-3</v>
      </c>
      <c r="Z75" s="58">
        <f>'Female Inactive'!Z75*'Stroke Epi'!$CX101</f>
        <v>3.9393750318739594E-3</v>
      </c>
      <c r="AA75" s="58">
        <f t="shared" si="41"/>
        <v>8.0431978005560678E-3</v>
      </c>
      <c r="AB75" s="58">
        <f t="shared" si="41"/>
        <v>3.9316258730069942E-3</v>
      </c>
      <c r="AC75" s="58">
        <f t="shared" si="45"/>
        <v>5.105063885737076E-2</v>
      </c>
      <c r="AE75" s="58">
        <f>'Female Inactive'!AE75*'Bowel Cancer Epi'!$CU118</f>
        <v>1.1938404366757718E-3</v>
      </c>
      <c r="AF75" s="58">
        <f>'Female Inactive'!AF75*'Bowel Cancer Epi'!$CU118</f>
        <v>1.0943537336194579E-3</v>
      </c>
      <c r="AG75" s="58">
        <f t="shared" si="50"/>
        <v>1.1931280926849031E-3</v>
      </c>
      <c r="AH75" s="58">
        <f t="shared" si="50"/>
        <v>1.0937551469474283E-3</v>
      </c>
      <c r="AI75" s="58">
        <f t="shared" si="46"/>
        <v>4.1562228583970637E-3</v>
      </c>
      <c r="AK75" s="58">
        <f>'Female Inactive'!AK75*'Breast Cancer Epi'!$BI116</f>
        <v>1.8926895386715457E-3</v>
      </c>
      <c r="AL75" s="58">
        <f>'Female Inactive'!AL75*'Breast Cancer Epi'!$BI116</f>
        <v>2.7892266885685938E-3</v>
      </c>
      <c r="AM75" s="58">
        <f t="shared" si="51"/>
        <v>1.8908995313141608E-3</v>
      </c>
      <c r="AN75" s="58">
        <f t="shared" si="51"/>
        <v>2.7853404098855394E-3</v>
      </c>
      <c r="AO75" s="58">
        <f t="shared" si="47"/>
        <v>6.3138158643356465E-2</v>
      </c>
      <c r="AQ75" s="58">
        <f>'Female Inactive'!AQ75*'Uterine Cancer Epi'!$BA98</f>
        <v>8.9481072856014039E-4</v>
      </c>
      <c r="AR75" s="58">
        <f>'Female Inactive'!AR75*'Uterine Cancer Epi'!$BA98</f>
        <v>2.9827024285338009E-4</v>
      </c>
      <c r="AS75" s="58">
        <f t="shared" si="52"/>
        <v>8.9441050482386153E-4</v>
      </c>
      <c r="AT75" s="58">
        <f t="shared" si="52"/>
        <v>2.9822576470672768E-4</v>
      </c>
      <c r="AU75" s="58">
        <f t="shared" si="48"/>
        <v>1.202865016653803E-2</v>
      </c>
      <c r="AW75" s="58">
        <f>'Female Inactive'!AW75*'Diabetes Epi'!$CB128</f>
        <v>9.2276871660195593E-3</v>
      </c>
      <c r="AX75" s="58">
        <f>'Female Inactive'!AX75*'Diabetes Epi'!$CB128</f>
        <v>0</v>
      </c>
      <c r="AY75" s="58">
        <f t="shared" si="28"/>
        <v>9.1852427158366501E-3</v>
      </c>
      <c r="AZ75" s="58">
        <f t="shared" si="28"/>
        <v>0</v>
      </c>
      <c r="BA75" s="58">
        <f t="shared" si="49"/>
        <v>0.22648365242349683</v>
      </c>
    </row>
    <row r="76" spans="1:53">
      <c r="A76" s="58">
        <v>78</v>
      </c>
      <c r="B76" s="58">
        <f>'ACM Rates'!T89-(SUM(C76:H76))</f>
        <v>1.9879282769686778E-2</v>
      </c>
      <c r="C76" s="58">
        <f t="shared" si="31"/>
        <v>9.8895354854261245E-5</v>
      </c>
      <c r="D76" s="58">
        <f t="shared" si="32"/>
        <v>3.9398622644641725E-3</v>
      </c>
      <c r="E76" s="58">
        <f t="shared" si="33"/>
        <v>0</v>
      </c>
      <c r="F76" s="58">
        <f t="shared" si="34"/>
        <v>1.0943883806814874E-3</v>
      </c>
      <c r="G76" s="58">
        <f t="shared" si="35"/>
        <v>2.7892901652377326E-3</v>
      </c>
      <c r="H76" s="58">
        <f t="shared" si="36"/>
        <v>2.9828106507557092E-4</v>
      </c>
      <c r="I76" s="58">
        <f t="shared" si="29"/>
        <v>2.50124287696867E-2</v>
      </c>
      <c r="J76" s="58">
        <f t="shared" si="30"/>
        <v>1.9682992681913092E-2</v>
      </c>
      <c r="K76" s="58">
        <f t="shared" si="42"/>
        <v>8087.4860096143129</v>
      </c>
      <c r="L76" s="58">
        <f t="shared" si="43"/>
        <v>159.18592794231304</v>
      </c>
      <c r="M76" s="58">
        <f t="shared" si="37"/>
        <v>8007.8930456431563</v>
      </c>
      <c r="N76" s="58">
        <f t="shared" si="38"/>
        <v>89072.697286929164</v>
      </c>
      <c r="O76" s="58">
        <f t="shared" si="39"/>
        <v>11.013644682790243</v>
      </c>
      <c r="Q76" s="58">
        <f>'Quintile Functions'!$EQ84</f>
        <v>761.65834011566812</v>
      </c>
      <c r="S76" s="58">
        <f>'Female Inactive'!S76*'MI Epi'!DI94</f>
        <v>3.7511558063634365E-3</v>
      </c>
      <c r="T76" s="58">
        <f>'Female Inactive'!T76*'MI Epi'!DI95</f>
        <v>9.8895354854261245E-5</v>
      </c>
      <c r="U76" s="58">
        <f t="shared" si="40"/>
        <v>3.74412901036969E-3</v>
      </c>
      <c r="V76" s="58">
        <f t="shared" si="40"/>
        <v>9.8890464869882955E-5</v>
      </c>
      <c r="W76" s="58">
        <f t="shared" si="44"/>
        <v>4.0078189935932512E-2</v>
      </c>
      <c r="Y76" s="58">
        <f>'Female Inactive'!Y76*'Stroke Epi'!$CX102</f>
        <v>8.0767176421515548E-3</v>
      </c>
      <c r="Z76" s="58">
        <f>'Female Inactive'!Z76*'Stroke Epi'!$CX102</f>
        <v>3.9398622644641725E-3</v>
      </c>
      <c r="AA76" s="58">
        <f t="shared" si="41"/>
        <v>8.0441885931096246E-3</v>
      </c>
      <c r="AB76" s="58">
        <f t="shared" si="41"/>
        <v>3.932111189862697E-3</v>
      </c>
      <c r="AC76" s="58">
        <f t="shared" si="45"/>
        <v>5.4967712880887767E-2</v>
      </c>
      <c r="AE76" s="58">
        <f>'Female Inactive'!AE76*'Bowel Cancer Epi'!$CU119</f>
        <v>1.1938782334707135E-3</v>
      </c>
      <c r="AF76" s="58">
        <f>'Female Inactive'!AF76*'Bowel Cancer Epi'!$CU119</f>
        <v>1.0943883806814874E-3</v>
      </c>
      <c r="AG76" s="58">
        <f t="shared" si="50"/>
        <v>1.1931658443826709E-3</v>
      </c>
      <c r="AH76" s="58">
        <f t="shared" si="50"/>
        <v>1.0937897561134058E-3</v>
      </c>
      <c r="AI76" s="58">
        <f t="shared" si="46"/>
        <v>4.2552911444737537E-3</v>
      </c>
      <c r="AK76" s="58">
        <f>'Female Inactive'!AK76*'Breast Cancer Epi'!$BI117</f>
        <v>1.8927326121256044E-3</v>
      </c>
      <c r="AL76" s="58">
        <f>'Female Inactive'!AL76*'Breast Cancer Epi'!$BI117</f>
        <v>2.7892901652377326E-3</v>
      </c>
      <c r="AM76" s="58">
        <f t="shared" si="51"/>
        <v>1.8909425233196719E-3</v>
      </c>
      <c r="AN76" s="58">
        <f t="shared" si="51"/>
        <v>2.7854037097485573E-3</v>
      </c>
      <c r="AO76" s="58">
        <f t="shared" si="47"/>
        <v>6.2297850570842306E-2</v>
      </c>
      <c r="AQ76" s="58">
        <f>'Female Inactive'!AQ76*'Uterine Cancer Epi'!$BA99</f>
        <v>8.9484319522671282E-4</v>
      </c>
      <c r="AR76" s="58">
        <f>'Female Inactive'!AR76*'Uterine Cancer Epi'!$BA99</f>
        <v>2.9828106507557092E-4</v>
      </c>
      <c r="AS76" s="58">
        <f t="shared" si="52"/>
        <v>8.9444294245144551E-4</v>
      </c>
      <c r="AT76" s="58">
        <f t="shared" si="52"/>
        <v>2.982365837014278E-4</v>
      </c>
      <c r="AU76" s="58">
        <f t="shared" si="48"/>
        <v>1.2617839320367625E-2</v>
      </c>
      <c r="AW76" s="58">
        <f>'Female Inactive'!AW76*'Diabetes Epi'!$CB129</f>
        <v>9.2305700647930602E-3</v>
      </c>
      <c r="AX76" s="58">
        <f>'Female Inactive'!AX76*'Diabetes Epi'!$CB129</f>
        <v>0</v>
      </c>
      <c r="AY76" s="58">
        <f t="shared" si="28"/>
        <v>9.1880991303678883E-3</v>
      </c>
      <c r="AZ76" s="58">
        <f t="shared" si="28"/>
        <v>0</v>
      </c>
      <c r="BA76" s="58">
        <f t="shared" si="49"/>
        <v>0.23358858782065448</v>
      </c>
    </row>
    <row r="77" spans="1:53">
      <c r="A77" s="58">
        <v>79</v>
      </c>
      <c r="B77" s="58">
        <f>'ACM Rates'!T90-(SUM(C77:H77))</f>
        <v>1.9878680060428866E-2</v>
      </c>
      <c r="C77" s="58">
        <f t="shared" si="31"/>
        <v>9.8902871266525448E-5</v>
      </c>
      <c r="D77" s="58">
        <f t="shared" si="32"/>
        <v>3.9403479416784673E-3</v>
      </c>
      <c r="E77" s="58">
        <f t="shared" si="33"/>
        <v>0</v>
      </c>
      <c r="F77" s="58">
        <f t="shared" si="34"/>
        <v>1.0944231868318952E-3</v>
      </c>
      <c r="G77" s="58">
        <f t="shared" si="35"/>
        <v>2.7893540089237692E-3</v>
      </c>
      <c r="H77" s="58">
        <f t="shared" si="36"/>
        <v>2.9829193087047592E-4</v>
      </c>
      <c r="I77" s="58">
        <f t="shared" si="29"/>
        <v>2.5012354060205754E-2</v>
      </c>
      <c r="J77" s="58">
        <f t="shared" si="30"/>
        <v>1.9682401835598995E-2</v>
      </c>
      <c r="K77" s="58">
        <f t="shared" si="42"/>
        <v>7928.3000816719996</v>
      </c>
      <c r="L77" s="58">
        <f t="shared" si="43"/>
        <v>156.04798808068062</v>
      </c>
      <c r="M77" s="58">
        <f t="shared" si="37"/>
        <v>7850.2760876316588</v>
      </c>
      <c r="N77" s="58">
        <f t="shared" si="38"/>
        <v>81222.421199297503</v>
      </c>
      <c r="O77" s="58">
        <f t="shared" si="39"/>
        <v>10.24461995164145</v>
      </c>
      <c r="Q77" s="58">
        <f>'Quintile Functions'!$EQ85</f>
        <v>732.197868966535</v>
      </c>
      <c r="S77" s="58">
        <f>'Female Inactive'!S77*'MI Epi'!DI95</f>
        <v>3.7515302147155534E-3</v>
      </c>
      <c r="T77" s="58">
        <f>'Female Inactive'!T77*'MI Epi'!DI96</f>
        <v>9.8902871266525448E-5</v>
      </c>
      <c r="U77" s="58">
        <f t="shared" si="40"/>
        <v>3.7445020168187515E-3</v>
      </c>
      <c r="V77" s="58">
        <f t="shared" si="40"/>
        <v>9.8897980538747987E-5</v>
      </c>
      <c r="W77" s="58">
        <f t="shared" si="44"/>
        <v>4.3577679984841744E-2</v>
      </c>
      <c r="Y77" s="58">
        <f>'Female Inactive'!Y77*'Stroke Epi'!$CX103</f>
        <v>8.0777132804408583E-3</v>
      </c>
      <c r="Z77" s="58">
        <f>'Female Inactive'!Z77*'Stroke Epi'!$CX103</f>
        <v>3.9403479416784673E-3</v>
      </c>
      <c r="AA77" s="58">
        <f t="shared" si="41"/>
        <v>8.045176221805006E-3</v>
      </c>
      <c r="AB77" s="58">
        <f t="shared" si="41"/>
        <v>3.932594957222757E-3</v>
      </c>
      <c r="AC77" s="58">
        <f t="shared" si="45"/>
        <v>5.8869099479991346E-2</v>
      </c>
      <c r="AE77" s="58">
        <f>'Female Inactive'!AE77*'Bowel Cancer Epi'!$CU120</f>
        <v>1.1939162038166126E-3</v>
      </c>
      <c r="AF77" s="58">
        <f>'Female Inactive'!AF77*'Bowel Cancer Epi'!$CU120</f>
        <v>1.0944231868318952E-3</v>
      </c>
      <c r="AG77" s="58">
        <f t="shared" si="50"/>
        <v>1.1932037694228903E-3</v>
      </c>
      <c r="AH77" s="58">
        <f t="shared" si="50"/>
        <v>1.0938245241925992E-3</v>
      </c>
      <c r="AI77" s="58">
        <f t="shared" si="46"/>
        <v>4.3543527110814148E-3</v>
      </c>
      <c r="AK77" s="58">
        <f>'Female Inactive'!AK77*'Breast Cancer Epi'!$BI118</f>
        <v>1.8927759346268433E-3</v>
      </c>
      <c r="AL77" s="58">
        <f>'Female Inactive'!AL77*'Breast Cancer Epi'!$BI118</f>
        <v>2.7893540089237692E-3</v>
      </c>
      <c r="AM77" s="58">
        <f t="shared" si="51"/>
        <v>1.8909857638996774E-3</v>
      </c>
      <c r="AN77" s="58">
        <f t="shared" si="51"/>
        <v>2.7854673756021464E-3</v>
      </c>
      <c r="AO77" s="58">
        <f t="shared" si="47"/>
        <v>6.1456769643812637E-2</v>
      </c>
      <c r="AQ77" s="58">
        <f>'Female Inactive'!AQ77*'Uterine Cancer Epi'!$BA100</f>
        <v>8.9487579261142761E-4</v>
      </c>
      <c r="AR77" s="58">
        <f>'Female Inactive'!AR77*'Uterine Cancer Epi'!$BA100</f>
        <v>2.9829193087047592E-4</v>
      </c>
      <c r="AS77" s="58">
        <f t="shared" si="52"/>
        <v>8.9447551067911579E-4</v>
      </c>
      <c r="AT77" s="58">
        <f t="shared" si="52"/>
        <v>2.982474462557283E-4</v>
      </c>
      <c r="AU77" s="58">
        <f t="shared" si="48"/>
        <v>1.3206698462419961E-2</v>
      </c>
      <c r="AW77" s="58">
        <f>'Female Inactive'!AW77*'Diabetes Epi'!$CB130</f>
        <v>9.2334202811642022E-3</v>
      </c>
      <c r="AX77" s="58">
        <f>'Female Inactive'!AX77*'Diabetes Epi'!$CB130</f>
        <v>0</v>
      </c>
      <c r="AY77" s="58">
        <f t="shared" si="28"/>
        <v>9.1909231546438708E-3</v>
      </c>
      <c r="AZ77" s="58">
        <f t="shared" si="28"/>
        <v>0</v>
      </c>
      <c r="BA77" s="58">
        <f t="shared" si="49"/>
        <v>0.24063045185040355</v>
      </c>
    </row>
    <row r="78" spans="1:53">
      <c r="A78" s="58">
        <v>80</v>
      </c>
      <c r="B78" s="58">
        <f>'ACM Rates'!T91-(SUM(C78:H78))</f>
        <v>3.8559614136489076E-2</v>
      </c>
      <c r="C78" s="58">
        <f t="shared" si="31"/>
        <v>1.9782081184683246E-4</v>
      </c>
      <c r="D78" s="58">
        <f t="shared" si="32"/>
        <v>8.8668719331017037E-3</v>
      </c>
      <c r="E78" s="58">
        <f t="shared" si="33"/>
        <v>0</v>
      </c>
      <c r="F78" s="58">
        <f t="shared" si="34"/>
        <v>1.5919391089987509E-3</v>
      </c>
      <c r="G78" s="58">
        <f t="shared" si="35"/>
        <v>3.6860168951290406E-3</v>
      </c>
      <c r="H78" s="58">
        <f t="shared" si="36"/>
        <v>3.9773711443459868E-4</v>
      </c>
      <c r="I78" s="58">
        <f t="shared" si="29"/>
        <v>4.9216245990436364E-2</v>
      </c>
      <c r="J78" s="58">
        <f t="shared" si="30"/>
        <v>3.7825656162585597E-2</v>
      </c>
      <c r="K78" s="58">
        <f t="shared" si="42"/>
        <v>7772.252093591319</v>
      </c>
      <c r="L78" s="58">
        <f t="shared" si="43"/>
        <v>293.99053530112127</v>
      </c>
      <c r="M78" s="58">
        <f t="shared" si="37"/>
        <v>7625.2568259407581</v>
      </c>
      <c r="N78" s="58">
        <f t="shared" si="38"/>
        <v>73597.164373356747</v>
      </c>
      <c r="O78" s="58">
        <f t="shared" si="39"/>
        <v>9.4692199232757712</v>
      </c>
      <c r="Q78" s="58">
        <f>'Quintile Functions'!$EQ86</f>
        <v>703.87691052883247</v>
      </c>
      <c r="S78" s="58">
        <f>'Female Inactive'!S78*'MI Epi'!DI96</f>
        <v>5.2329186122125572E-3</v>
      </c>
      <c r="T78" s="58">
        <f>'Female Inactive'!T78*'MI Epi'!DI97</f>
        <v>1.9782081184683246E-4</v>
      </c>
      <c r="U78" s="58">
        <f t="shared" si="40"/>
        <v>5.2192507449499992E-3</v>
      </c>
      <c r="V78" s="58">
        <f t="shared" si="40"/>
        <v>1.9780124660018217E-4</v>
      </c>
      <c r="W78" s="58">
        <f t="shared" si="44"/>
        <v>4.7064761920438694E-2</v>
      </c>
      <c r="Y78" s="58">
        <f>'Female Inactive'!Y78*'Stroke Epi'!$CX104</f>
        <v>1.2315099907085703E-2</v>
      </c>
      <c r="Z78" s="58">
        <f>'Female Inactive'!Z78*'Stroke Epi'!$CX104</f>
        <v>8.8668719331017037E-3</v>
      </c>
      <c r="AA78" s="58">
        <f t="shared" si="41"/>
        <v>1.2239579396329803E-2</v>
      </c>
      <c r="AB78" s="58">
        <f t="shared" si="41"/>
        <v>8.8276771547374233E-3</v>
      </c>
      <c r="AC78" s="58">
        <f t="shared" si="45"/>
        <v>6.2754857902968544E-2</v>
      </c>
      <c r="AE78" s="58">
        <f>'Female Inactive'!AE78*'Bowel Cancer Epi'!$CU121</f>
        <v>1.7909314976235946E-3</v>
      </c>
      <c r="AF78" s="58">
        <f>'Female Inactive'!AF78*'Bowel Cancer Epi'!$CU121</f>
        <v>1.5919391089987509E-3</v>
      </c>
      <c r="AG78" s="58">
        <f t="shared" si="50"/>
        <v>1.789328736763407E-3</v>
      </c>
      <c r="AH78" s="58">
        <f t="shared" si="50"/>
        <v>1.5906726460684917E-3</v>
      </c>
      <c r="AI78" s="58">
        <f t="shared" si="46"/>
        <v>4.4534075726626503E-3</v>
      </c>
      <c r="AK78" s="58">
        <f>'Female Inactive'!AK78*'Breast Cancer Epi'!$BI119</f>
        <v>1.5939532519476936E-3</v>
      </c>
      <c r="AL78" s="58">
        <f>'Female Inactive'!AL78*'Breast Cancer Epi'!$BI119</f>
        <v>3.6860168951290406E-3</v>
      </c>
      <c r="AM78" s="58">
        <f t="shared" si="51"/>
        <v>1.5926835831501229E-3</v>
      </c>
      <c r="AN78" s="58">
        <f t="shared" si="51"/>
        <v>3.6792318739811147E-3</v>
      </c>
      <c r="AO78" s="58">
        <f t="shared" si="47"/>
        <v>6.0614915023892407E-2</v>
      </c>
      <c r="AQ78" s="58">
        <f>'Female Inactive'!AQ78*'Uterine Cancer Epi'!$BA101</f>
        <v>7.9547422886919736E-4</v>
      </c>
      <c r="AR78" s="58">
        <f>'Female Inactive'!AR78*'Uterine Cancer Epi'!$BA101</f>
        <v>3.9773711443459868E-4</v>
      </c>
      <c r="AS78" s="58">
        <f t="shared" si="52"/>
        <v>7.9515792312134792E-4</v>
      </c>
      <c r="AT78" s="58">
        <f t="shared" si="52"/>
        <v>3.9765802751412505E-4</v>
      </c>
      <c r="AU78" s="58">
        <f t="shared" si="48"/>
        <v>1.3795227849968559E-2</v>
      </c>
      <c r="AW78" s="58">
        <f>'Female Inactive'!AW78*'Diabetes Epi'!$CB131</f>
        <v>8.3612261813150839E-3</v>
      </c>
      <c r="AX78" s="58">
        <f>'Female Inactive'!AX78*'Diabetes Epi'!$CB131</f>
        <v>0</v>
      </c>
      <c r="AY78" s="58">
        <f t="shared" si="28"/>
        <v>8.3263683487492246E-3</v>
      </c>
      <c r="AZ78" s="58">
        <f t="shared" si="28"/>
        <v>0</v>
      </c>
      <c r="BA78" s="58">
        <f t="shared" si="49"/>
        <v>0.24760975901342314</v>
      </c>
    </row>
    <row r="79" spans="1:53">
      <c r="A79" s="58">
        <v>81</v>
      </c>
      <c r="B79" s="58">
        <f>'ACM Rates'!T92-(SUM(C79:H79))</f>
        <v>3.8559091064396679E-2</v>
      </c>
      <c r="C79" s="58">
        <f t="shared" si="31"/>
        <v>1.9782436406680948E-4</v>
      </c>
      <c r="D79" s="58">
        <f t="shared" si="32"/>
        <v>8.8673524038681544E-3</v>
      </c>
      <c r="E79" s="58">
        <f t="shared" si="33"/>
        <v>0</v>
      </c>
      <c r="F79" s="58">
        <f t="shared" si="34"/>
        <v>1.5919530934815288E-3</v>
      </c>
      <c r="G79" s="58">
        <f t="shared" si="35"/>
        <v>3.6860377642788877E-3</v>
      </c>
      <c r="H79" s="58">
        <f t="shared" si="36"/>
        <v>3.977413099079434E-4</v>
      </c>
      <c r="I79" s="58">
        <f t="shared" si="29"/>
        <v>4.9216220925813167E-2</v>
      </c>
      <c r="J79" s="58">
        <f t="shared" si="30"/>
        <v>3.7825152875906709E-2</v>
      </c>
      <c r="K79" s="58">
        <f t="shared" si="42"/>
        <v>7478.2615582901981</v>
      </c>
      <c r="L79" s="58">
        <f t="shared" si="43"/>
        <v>282.86638668834308</v>
      </c>
      <c r="M79" s="58">
        <f t="shared" si="37"/>
        <v>7336.8283649460263</v>
      </c>
      <c r="N79" s="58">
        <f t="shared" si="38"/>
        <v>66260.336008410741</v>
      </c>
      <c r="O79" s="58">
        <f t="shared" si="39"/>
        <v>8.8603929525514289</v>
      </c>
      <c r="Q79" s="58">
        <f>'Quintile Functions'!$EQ87</f>
        <v>676.65138915920306</v>
      </c>
      <c r="S79" s="58">
        <f>'Female Inactive'!S79*'MI Epi'!DI97</f>
        <v>5.2331332336950174E-3</v>
      </c>
      <c r="T79" s="58">
        <f>'Female Inactive'!T79*'MI Epi'!DI98</f>
        <v>1.9782436406680948E-4</v>
      </c>
      <c r="U79" s="58">
        <f t="shared" si="40"/>
        <v>5.2194642462463081E-3</v>
      </c>
      <c r="V79" s="58">
        <f t="shared" si="40"/>
        <v>1.9780479811748464E-4</v>
      </c>
      <c r="W79" s="58">
        <f t="shared" si="44"/>
        <v>5.1850824782853668E-2</v>
      </c>
      <c r="Y79" s="58">
        <f>'Female Inactive'!Y79*'Stroke Epi'!$CX105</f>
        <v>1.231576722759466E-2</v>
      </c>
      <c r="Z79" s="58">
        <f>'Female Inactive'!Z79*'Stroke Epi'!$CX105</f>
        <v>8.8673524038681544E-3</v>
      </c>
      <c r="AA79" s="58">
        <f t="shared" si="41"/>
        <v>1.2240238548896443E-2</v>
      </c>
      <c r="AB79" s="58">
        <f t="shared" si="41"/>
        <v>8.8281533839486004E-3</v>
      </c>
      <c r="AC79" s="58">
        <f t="shared" si="45"/>
        <v>6.5981127167694234E-2</v>
      </c>
      <c r="AE79" s="58">
        <f>'Female Inactive'!AE79*'Bowel Cancer Epi'!$CU122</f>
        <v>1.7909472301667196E-3</v>
      </c>
      <c r="AF79" s="58">
        <f>'Female Inactive'!AF79*'Bowel Cancer Epi'!$CU122</f>
        <v>1.5919530934815288E-3</v>
      </c>
      <c r="AG79" s="58">
        <f t="shared" si="50"/>
        <v>1.7893444411557491E-3</v>
      </c>
      <c r="AH79" s="58">
        <f t="shared" si="50"/>
        <v>1.5906866083064131E-3</v>
      </c>
      <c r="AI79" s="58">
        <f t="shared" si="46"/>
        <v>4.6514940575720105E-3</v>
      </c>
      <c r="AK79" s="58">
        <f>'Female Inactive'!AK79*'Breast Cancer Epi'!$BI120</f>
        <v>1.5939622764449242E-3</v>
      </c>
      <c r="AL79" s="58">
        <f>'Female Inactive'!AL79*'Breast Cancer Epi'!$BI120</f>
        <v>3.6860377642788877E-3</v>
      </c>
      <c r="AM79" s="58">
        <f t="shared" si="51"/>
        <v>1.5926925932742142E-3</v>
      </c>
      <c r="AN79" s="58">
        <f t="shared" si="51"/>
        <v>3.6792526663482761E-3</v>
      </c>
      <c r="AO79" s="58">
        <f t="shared" si="47"/>
        <v>5.8647604488776567E-2</v>
      </c>
      <c r="AQ79" s="58">
        <f>'Female Inactive'!AQ79*'Uterine Cancer Epi'!$BA102</f>
        <v>7.9548261981588679E-4</v>
      </c>
      <c r="AR79" s="58">
        <f>'Female Inactive'!AR79*'Uterine Cancer Epi'!$BA102</f>
        <v>3.977413099079434E-4</v>
      </c>
      <c r="AS79" s="58">
        <f t="shared" si="52"/>
        <v>7.9516630739595584E-4</v>
      </c>
      <c r="AT79" s="58">
        <f t="shared" si="52"/>
        <v>3.9766222131909501E-4</v>
      </c>
      <c r="AU79" s="58">
        <f t="shared" si="48"/>
        <v>1.4187400094386703E-2</v>
      </c>
      <c r="AW79" s="58">
        <f>'Female Inactive'!AW79*'Diabetes Epi'!$CB132</f>
        <v>8.3626805210234908E-3</v>
      </c>
      <c r="AX79" s="58">
        <f>'Female Inactive'!AX79*'Diabetes Epi'!$CB132</f>
        <v>0</v>
      </c>
      <c r="AY79" s="58">
        <f t="shared" si="28"/>
        <v>8.327810578040773E-3</v>
      </c>
      <c r="AZ79" s="58">
        <f t="shared" si="28"/>
        <v>0</v>
      </c>
      <c r="BA79" s="58">
        <f t="shared" si="49"/>
        <v>0.25387443730188158</v>
      </c>
    </row>
    <row r="80" spans="1:53">
      <c r="A80" s="58">
        <v>82</v>
      </c>
      <c r="B80" s="58">
        <f>'ACM Rates'!T93-(SUM(C80:H80))</f>
        <v>3.8558545174212533E-2</v>
      </c>
      <c r="C80" s="58">
        <f t="shared" si="31"/>
        <v>1.9782835667577124E-4</v>
      </c>
      <c r="D80" s="58">
        <f t="shared" si="32"/>
        <v>8.8678509767825854E-3</v>
      </c>
      <c r="E80" s="58">
        <f t="shared" si="33"/>
        <v>0</v>
      </c>
      <c r="F80" s="58">
        <f t="shared" si="34"/>
        <v>1.5919684793135225E-3</v>
      </c>
      <c r="G80" s="58">
        <f t="shared" si="35"/>
        <v>3.6860611187646197E-3</v>
      </c>
      <c r="H80" s="58">
        <f t="shared" si="36"/>
        <v>3.9774589425097342E-4</v>
      </c>
      <c r="I80" s="58">
        <f t="shared" si="29"/>
        <v>4.921619298698441E-2</v>
      </c>
      <c r="J80" s="58">
        <f t="shared" si="30"/>
        <v>3.7824627633958885E-2</v>
      </c>
      <c r="K80" s="58">
        <f t="shared" si="42"/>
        <v>7195.3951716018546</v>
      </c>
      <c r="L80" s="58">
        <f t="shared" si="43"/>
        <v>272.16314304502583</v>
      </c>
      <c r="M80" s="58">
        <f t="shared" si="37"/>
        <v>7059.313600079342</v>
      </c>
      <c r="N80" s="58">
        <f t="shared" si="38"/>
        <v>59201.022408331388</v>
      </c>
      <c r="O80" s="58">
        <f t="shared" si="39"/>
        <v>8.2276262799270174</v>
      </c>
      <c r="Q80" s="58">
        <f>'Quintile Functions'!$EQ88</f>
        <v>650.47893403277692</v>
      </c>
      <c r="S80" s="58">
        <f>'Female Inactive'!S80*'MI Epi'!DI98</f>
        <v>5.233357610561401E-3</v>
      </c>
      <c r="T80" s="58">
        <f>'Female Inactive'!T80*'MI Epi'!DI99</f>
        <v>1.9782835667577124E-4</v>
      </c>
      <c r="U80" s="58">
        <f t="shared" si="40"/>
        <v>5.2196874519605529E-3</v>
      </c>
      <c r="V80" s="58">
        <f t="shared" si="40"/>
        <v>1.9780878993669315E-4</v>
      </c>
      <c r="W80" s="58">
        <f t="shared" si="44"/>
        <v>5.6613049037625707E-2</v>
      </c>
      <c r="Y80" s="58">
        <f>'Female Inactive'!Y80*'Stroke Epi'!$CX106</f>
        <v>1.2316459689975814E-2</v>
      </c>
      <c r="Z80" s="58">
        <f>'Female Inactive'!Z80*'Stroke Epi'!$CX106</f>
        <v>8.8678509767825854E-3</v>
      </c>
      <c r="AA80" s="58">
        <f t="shared" si="41"/>
        <v>1.224092253513609E-2</v>
      </c>
      <c r="AB80" s="58">
        <f t="shared" si="41"/>
        <v>8.8286475552616928E-3</v>
      </c>
      <c r="AC80" s="58">
        <f t="shared" si="45"/>
        <v>6.9196464599495744E-2</v>
      </c>
      <c r="AE80" s="58">
        <f>'Female Inactive'!AE80*'Bowel Cancer Epi'!$CU123</f>
        <v>1.7909645392277125E-3</v>
      </c>
      <c r="AF80" s="58">
        <f>'Female Inactive'!AF80*'Bowel Cancer Epi'!$CU123</f>
        <v>1.5919684793135225E-3</v>
      </c>
      <c r="AG80" s="58">
        <f t="shared" si="50"/>
        <v>1.7893617192447087E-3</v>
      </c>
      <c r="AH80" s="58">
        <f t="shared" si="50"/>
        <v>1.5907019696642655E-3</v>
      </c>
      <c r="AI80" s="58">
        <f t="shared" si="46"/>
        <v>4.8495428682833472E-3</v>
      </c>
      <c r="AK80" s="58">
        <f>'Female Inactive'!AK80*'Breast Cancer Epi'!$BI121</f>
        <v>1.5939723756819976E-3</v>
      </c>
      <c r="AL80" s="58">
        <f>'Female Inactive'!AL80*'Breast Cancer Epi'!$BI121</f>
        <v>3.6860611187646197E-3</v>
      </c>
      <c r="AM80" s="58">
        <f t="shared" si="51"/>
        <v>1.5927026764261942E-3</v>
      </c>
      <c r="AN80" s="58">
        <f t="shared" si="51"/>
        <v>3.6792759349066895E-3</v>
      </c>
      <c r="AO80" s="58">
        <f t="shared" si="47"/>
        <v>5.6676162733274742E-2</v>
      </c>
      <c r="AQ80" s="58">
        <f>'Female Inactive'!AQ80*'Uterine Cancer Epi'!$BA103</f>
        <v>7.9549178850194685E-4</v>
      </c>
      <c r="AR80" s="58">
        <f>'Female Inactive'!AR80*'Uterine Cancer Epi'!$BA103</f>
        <v>3.9774589425097342E-4</v>
      </c>
      <c r="AS80" s="58">
        <f t="shared" si="52"/>
        <v>7.9517546879126488E-4</v>
      </c>
      <c r="AT80" s="58">
        <f t="shared" si="52"/>
        <v>3.9766680383912512E-4</v>
      </c>
      <c r="AU80" s="58">
        <f t="shared" si="48"/>
        <v>1.4579420522669551E-2</v>
      </c>
      <c r="AW80" s="58">
        <f>'Female Inactive'!AW80*'Diabetes Epi'!$CB133</f>
        <v>8.364150322123929E-3</v>
      </c>
      <c r="AX80" s="58">
        <f>'Female Inactive'!AX80*'Diabetes Epi'!$CB133</f>
        <v>0</v>
      </c>
      <c r="AY80" s="58">
        <f t="shared" si="28"/>
        <v>8.3292681378449585E-3</v>
      </c>
      <c r="AZ80" s="58">
        <f t="shared" si="28"/>
        <v>0</v>
      </c>
      <c r="BA80" s="58">
        <f t="shared" si="49"/>
        <v>0.26008802965546562</v>
      </c>
    </row>
    <row r="81" spans="1:53">
      <c r="A81" s="58">
        <v>83</v>
      </c>
      <c r="B81" s="58">
        <f>'ACM Rates'!T94-(SUM(C81:H81))</f>
        <v>3.8557977536156932E-2</v>
      </c>
      <c r="C81" s="58">
        <f t="shared" si="31"/>
        <v>1.9783277111668673E-4</v>
      </c>
      <c r="D81" s="58">
        <f t="shared" si="32"/>
        <v>8.8683667601316095E-3</v>
      </c>
      <c r="E81" s="58">
        <f t="shared" si="33"/>
        <v>0</v>
      </c>
      <c r="F81" s="58">
        <f t="shared" si="34"/>
        <v>1.5919852131911587E-3</v>
      </c>
      <c r="G81" s="58">
        <f t="shared" si="35"/>
        <v>3.6860868669620355E-3</v>
      </c>
      <c r="H81" s="58">
        <f t="shared" si="36"/>
        <v>3.9775085244157956E-4</v>
      </c>
      <c r="I81" s="58">
        <f t="shared" si="29"/>
        <v>4.9216162280596387E-2</v>
      </c>
      <c r="J81" s="58">
        <f t="shared" si="30"/>
        <v>3.7824081466446335E-2</v>
      </c>
      <c r="K81" s="58">
        <f t="shared" si="42"/>
        <v>6923.2320285568285</v>
      </c>
      <c r="L81" s="58">
        <f t="shared" si="43"/>
        <v>261.86489225924402</v>
      </c>
      <c r="M81" s="58">
        <f t="shared" si="37"/>
        <v>6792.2995824272066</v>
      </c>
      <c r="N81" s="58">
        <f t="shared" si="38"/>
        <v>52408.72282590418</v>
      </c>
      <c r="O81" s="58">
        <f t="shared" si="39"/>
        <v>7.5699792538700974</v>
      </c>
      <c r="Q81" s="58">
        <f>'Quintile Functions'!$EQ89</f>
        <v>625.31881320185255</v>
      </c>
      <c r="S81" s="58">
        <f>'Female Inactive'!S81*'MI Epi'!DI99</f>
        <v>5.2335912905161243E-3</v>
      </c>
      <c r="T81" s="58">
        <f>'Female Inactive'!T81*'MI Epi'!DI100</f>
        <v>1.9783277111668673E-4</v>
      </c>
      <c r="U81" s="58">
        <f t="shared" si="40"/>
        <v>5.2199199121517603E-3</v>
      </c>
      <c r="V81" s="58">
        <f t="shared" si="40"/>
        <v>1.9781320350442666E-4</v>
      </c>
      <c r="W81" s="58">
        <f t="shared" si="44"/>
        <v>6.1351561156043649E-2</v>
      </c>
      <c r="Y81" s="58">
        <f>'Female Inactive'!Y81*'Stroke Epi'!$CX107</f>
        <v>1.2317176055738351E-2</v>
      </c>
      <c r="Z81" s="58">
        <f>'Female Inactive'!Z81*'Stroke Epi'!$CX107</f>
        <v>8.8683667601316095E-3</v>
      </c>
      <c r="AA81" s="58">
        <f t="shared" si="41"/>
        <v>1.2241630131667347E-2</v>
      </c>
      <c r="AB81" s="58">
        <f t="shared" si="41"/>
        <v>8.8291587848094988E-3</v>
      </c>
      <c r="AC81" s="58">
        <f t="shared" si="45"/>
        <v>7.2400913161484282E-2</v>
      </c>
      <c r="AE81" s="58">
        <f>'Female Inactive'!AE81*'Bowel Cancer Epi'!$CU124</f>
        <v>1.7909833648400532E-3</v>
      </c>
      <c r="AF81" s="58">
        <f>'Female Inactive'!AF81*'Bowel Cancer Epi'!$CU124</f>
        <v>1.5919852131911587E-3</v>
      </c>
      <c r="AG81" s="58">
        <f t="shared" si="50"/>
        <v>1.789380511171057E-3</v>
      </c>
      <c r="AH81" s="58">
        <f t="shared" si="50"/>
        <v>1.5907186769231751E-3</v>
      </c>
      <c r="AI81" s="58">
        <f t="shared" si="46"/>
        <v>5.047554185884923E-3</v>
      </c>
      <c r="AK81" s="58">
        <f>'Female Inactive'!AK81*'Breast Cancer Epi'!$BI122</f>
        <v>1.5939835100376371E-3</v>
      </c>
      <c r="AL81" s="58">
        <f>'Female Inactive'!AL81*'Breast Cancer Epi'!$BI122</f>
        <v>3.6860868669620355E-3</v>
      </c>
      <c r="AM81" s="58">
        <f t="shared" si="51"/>
        <v>1.5927137930480395E-3</v>
      </c>
      <c r="AN81" s="58">
        <f t="shared" si="51"/>
        <v>3.6793015883690439E-3</v>
      </c>
      <c r="AO81" s="58">
        <f t="shared" si="47"/>
        <v>5.4700579725328234E-2</v>
      </c>
      <c r="AQ81" s="58">
        <f>'Female Inactive'!AQ81*'Uterine Cancer Epi'!$BA104</f>
        <v>7.9550170488315911E-4</v>
      </c>
      <c r="AR81" s="58">
        <f>'Female Inactive'!AR81*'Uterine Cancer Epi'!$BA104</f>
        <v>3.9775085244157956E-4</v>
      </c>
      <c r="AS81" s="58">
        <f t="shared" si="52"/>
        <v>7.9518537728717753E-4</v>
      </c>
      <c r="AT81" s="58">
        <f t="shared" si="52"/>
        <v>3.9767176005800486E-4</v>
      </c>
      <c r="AU81" s="58">
        <f t="shared" si="48"/>
        <v>1.4971289574947491E-2</v>
      </c>
      <c r="AW81" s="58">
        <f>'Female Inactive'!AW81*'Diabetes Epi'!$CB134</f>
        <v>8.365634270054054E-3</v>
      </c>
      <c r="AX81" s="58">
        <f>'Female Inactive'!AX81*'Diabetes Epi'!$CB134</f>
        <v>0</v>
      </c>
      <c r="AY81" s="58">
        <f t="shared" si="28"/>
        <v>8.3307397244829495E-3</v>
      </c>
      <c r="AZ81" s="58">
        <f t="shared" si="28"/>
        <v>0</v>
      </c>
      <c r="BA81" s="58">
        <f t="shared" si="49"/>
        <v>0.26625095485486644</v>
      </c>
    </row>
    <row r="82" spans="1:53">
      <c r="A82" s="58">
        <v>84</v>
      </c>
      <c r="B82" s="58">
        <f>'ACM Rates'!T95-(SUM(C82:H82))</f>
        <v>3.8557389180491411E-2</v>
      </c>
      <c r="C82" s="58">
        <f t="shared" si="31"/>
        <v>1.9783758950143608E-4</v>
      </c>
      <c r="D82" s="58">
        <f t="shared" si="32"/>
        <v>8.8688988966024521E-3</v>
      </c>
      <c r="E82" s="58">
        <f t="shared" si="33"/>
        <v>0</v>
      </c>
      <c r="F82" s="58">
        <f t="shared" si="34"/>
        <v>1.5920032434661115E-3</v>
      </c>
      <c r="G82" s="58">
        <f t="shared" si="35"/>
        <v>3.6861149200075687E-3</v>
      </c>
      <c r="H82" s="58">
        <f t="shared" si="36"/>
        <v>3.9775616993101553E-4</v>
      </c>
      <c r="I82" s="58">
        <f t="shared" si="29"/>
        <v>4.9216128910061413E-2</v>
      </c>
      <c r="J82" s="58">
        <f t="shared" si="30"/>
        <v>3.7823515364626914E-2</v>
      </c>
      <c r="K82" s="58">
        <f t="shared" si="42"/>
        <v>6661.3671362975847</v>
      </c>
      <c r="L82" s="58">
        <f t="shared" si="43"/>
        <v>251.95632222917249</v>
      </c>
      <c r="M82" s="58">
        <f t="shared" si="37"/>
        <v>6535.3889751829984</v>
      </c>
      <c r="N82" s="58">
        <f t="shared" si="38"/>
        <v>45873.333850721181</v>
      </c>
      <c r="O82" s="58">
        <f t="shared" si="39"/>
        <v>6.8864743395929633</v>
      </c>
      <c r="Q82" s="58">
        <f>'Quintile Functions'!$EQ90</f>
        <v>601.13187020514658</v>
      </c>
      <c r="S82" s="58">
        <f>'Female Inactive'!S82*'MI Epi'!DI100</f>
        <v>5.2338338379391931E-3</v>
      </c>
      <c r="T82" s="58">
        <f>'Female Inactive'!T82*'MI Epi'!DI101</f>
        <v>1.9783758950143608E-4</v>
      </c>
      <c r="U82" s="58">
        <f t="shared" si="40"/>
        <v>5.2201611934674652E-3</v>
      </c>
      <c r="V82" s="58">
        <f t="shared" si="40"/>
        <v>1.9781802093599143E-4</v>
      </c>
      <c r="W82" s="58">
        <f t="shared" si="44"/>
        <v>6.6066486452300358E-2</v>
      </c>
      <c r="Y82" s="58">
        <f>'Female Inactive'!Y82*'Stroke Epi'!$CX108</f>
        <v>1.2317915134170075E-2</v>
      </c>
      <c r="Z82" s="58">
        <f>'Female Inactive'!Z82*'Stroke Epi'!$CX108</f>
        <v>8.8688988966024521E-3</v>
      </c>
      <c r="AA82" s="58">
        <f t="shared" si="41"/>
        <v>1.2242360162304511E-2</v>
      </c>
      <c r="AB82" s="58">
        <f t="shared" si="41"/>
        <v>8.8296862228225415E-3</v>
      </c>
      <c r="AC82" s="58">
        <f t="shared" si="45"/>
        <v>7.559451528695349E-2</v>
      </c>
      <c r="AE82" s="58">
        <f>'Female Inactive'!AE82*'Bowel Cancer Epi'!$CU125</f>
        <v>1.7910036488993754E-3</v>
      </c>
      <c r="AF82" s="58">
        <f>'Female Inactive'!AF82*'Bowel Cancer Epi'!$CU125</f>
        <v>1.5920032434661115E-3</v>
      </c>
      <c r="AG82" s="58">
        <f t="shared" si="50"/>
        <v>1.7894007589343008E-3</v>
      </c>
      <c r="AH82" s="58">
        <f t="shared" si="50"/>
        <v>1.5907366785168353E-3</v>
      </c>
      <c r="AI82" s="58">
        <f t="shared" si="46"/>
        <v>5.2455281846972273E-3</v>
      </c>
      <c r="AK82" s="58">
        <f>'Female Inactive'!AK82*'Breast Cancer Epi'!$BI123</f>
        <v>1.5939956410843537E-3</v>
      </c>
      <c r="AL82" s="58">
        <f>'Female Inactive'!AL82*'Breast Cancer Epi'!$BI123</f>
        <v>3.6861149200075687E-3</v>
      </c>
      <c r="AM82" s="58">
        <f t="shared" si="51"/>
        <v>1.5927259047734399E-3</v>
      </c>
      <c r="AN82" s="58">
        <f t="shared" si="51"/>
        <v>3.6793295381986058E-3</v>
      </c>
      <c r="AO82" s="58">
        <f t="shared" si="47"/>
        <v>5.2720845452604907E-2</v>
      </c>
      <c r="AQ82" s="58">
        <f>'Female Inactive'!AQ82*'Uterine Cancer Epi'!$BA105</f>
        <v>7.9551233986203105E-4</v>
      </c>
      <c r="AR82" s="58">
        <f>'Female Inactive'!AR82*'Uterine Cancer Epi'!$BA105</f>
        <v>3.9775616993101553E-4</v>
      </c>
      <c r="AS82" s="58">
        <f t="shared" si="52"/>
        <v>7.9519600380928424E-4</v>
      </c>
      <c r="AT82" s="58">
        <f t="shared" si="52"/>
        <v>3.9767707543281183E-4</v>
      </c>
      <c r="AU82" s="58">
        <f t="shared" si="48"/>
        <v>1.5363007675929805E-2</v>
      </c>
      <c r="AW82" s="58">
        <f>'Female Inactive'!AW82*'Diabetes Epi'!$CB135</f>
        <v>8.3671311163966422E-3</v>
      </c>
      <c r="AX82" s="58">
        <f>'Female Inactive'!AX82*'Diabetes Epi'!$CB135</f>
        <v>0</v>
      </c>
      <c r="AY82" s="58">
        <f t="shared" si="28"/>
        <v>8.3322240998773278E-3</v>
      </c>
      <c r="AZ82" s="58">
        <f t="shared" si="28"/>
        <v>0</v>
      </c>
      <c r="BA82" s="58">
        <f t="shared" si="49"/>
        <v>0.27236362717305845</v>
      </c>
    </row>
    <row r="83" spans="1:53">
      <c r="A83" s="58">
        <v>85</v>
      </c>
      <c r="B83" s="58">
        <f>'ACM Rates'!T96-(SUM(C83:H83))</f>
        <v>8.1303699065714524E-2</v>
      </c>
      <c r="C83" s="58">
        <f t="shared" si="31"/>
        <v>3.9568558917029372E-4</v>
      </c>
      <c r="D83" s="58">
        <f t="shared" si="32"/>
        <v>1.1431731124208311E-2</v>
      </c>
      <c r="E83" s="58">
        <f t="shared" si="33"/>
        <v>0</v>
      </c>
      <c r="F83" s="58">
        <f t="shared" si="34"/>
        <v>2.2885323726326763E-3</v>
      </c>
      <c r="G83" s="58">
        <f t="shared" si="35"/>
        <v>4.4831495574885845E-3</v>
      </c>
      <c r="H83" s="58">
        <f t="shared" si="36"/>
        <v>4.9720229078560987E-4</v>
      </c>
      <c r="I83" s="58">
        <f t="shared" si="29"/>
        <v>9.5419648151725808E-2</v>
      </c>
      <c r="J83" s="58">
        <f t="shared" si="30"/>
        <v>7.8086335393794615E-2</v>
      </c>
      <c r="K83" s="58">
        <f t="shared" si="42"/>
        <v>6409.410814068412</v>
      </c>
      <c r="L83" s="58">
        <f t="shared" si="43"/>
        <v>500.4874025039602</v>
      </c>
      <c r="M83" s="58">
        <f t="shared" si="37"/>
        <v>6159.1671128164326</v>
      </c>
      <c r="N83" s="58">
        <f t="shared" si="38"/>
        <v>39714.16673790475</v>
      </c>
      <c r="O83" s="58">
        <f t="shared" si="39"/>
        <v>6.1962273740877505</v>
      </c>
      <c r="Q83" s="58">
        <f>'Quintile Functions'!$EQ91</f>
        <v>577.88046312895847</v>
      </c>
      <c r="S83" s="58">
        <f>'Female Inactive'!S83*'MI Epi'!DI101</f>
        <v>5.5303537860658201E-3</v>
      </c>
      <c r="T83" s="58">
        <f>'Female Inactive'!T83*'MI Epi'!DI102</f>
        <v>3.9568558917029372E-4</v>
      </c>
      <c r="U83" s="58">
        <f t="shared" si="40"/>
        <v>5.515089531439088E-3</v>
      </c>
      <c r="V83" s="58">
        <f t="shared" si="40"/>
        <v>3.9560731595178478E-4</v>
      </c>
      <c r="W83" s="58">
        <f t="shared" si="44"/>
        <v>7.0757949113523913E-2</v>
      </c>
      <c r="Y83" s="58">
        <f>'Female Inactive'!Y83*'Stroke Epi'!$CX109</f>
        <v>1.488096034271944E-2</v>
      </c>
      <c r="Z83" s="58">
        <f>'Female Inactive'!Z83*'Stroke Epi'!$CX109</f>
        <v>1.1431731124208311E-2</v>
      </c>
      <c r="AA83" s="58">
        <f t="shared" si="41"/>
        <v>1.4770786029252192E-2</v>
      </c>
      <c r="AB83" s="58">
        <f t="shared" si="41"/>
        <v>1.1366637167615656E-2</v>
      </c>
      <c r="AC83" s="58">
        <f t="shared" si="45"/>
        <v>7.8777312898367438E-2</v>
      </c>
      <c r="AE83" s="58">
        <f>'Female Inactive'!AE83*'Bowel Cancer Epi'!$CU126</f>
        <v>2.487535187644213E-3</v>
      </c>
      <c r="AF83" s="58">
        <f>'Female Inactive'!AF83*'Bowel Cancer Epi'!$CU126</f>
        <v>2.2885323726326763E-3</v>
      </c>
      <c r="AG83" s="58">
        <f t="shared" si="50"/>
        <v>2.4844438358027077E-3</v>
      </c>
      <c r="AH83" s="58">
        <f t="shared" si="50"/>
        <v>2.2859156789324375E-3</v>
      </c>
      <c r="AI83" s="58">
        <f t="shared" si="46"/>
        <v>5.4434650324853822E-3</v>
      </c>
      <c r="AK83" s="58">
        <f>'Female Inactive'!AK83*'Breast Cancer Epi'!$BI124</f>
        <v>2.2913875516052764E-3</v>
      </c>
      <c r="AL83" s="58">
        <f>'Female Inactive'!AL83*'Breast Cancer Epi'!$BI124</f>
        <v>4.4831495574885845E-3</v>
      </c>
      <c r="AM83" s="58">
        <f t="shared" si="51"/>
        <v>2.2887643271399805E-3</v>
      </c>
      <c r="AN83" s="58">
        <f t="shared" si="51"/>
        <v>4.4731152432221366E-3</v>
      </c>
      <c r="AO83" s="58">
        <f t="shared" si="47"/>
        <v>5.0736949921429839E-2</v>
      </c>
      <c r="AQ83" s="58">
        <f>'Female Inactive'!AQ83*'Uterine Cancer Epi'!$BA106</f>
        <v>6.9608320709985366E-4</v>
      </c>
      <c r="AR83" s="58">
        <f>'Female Inactive'!AR83*'Uterine Cancer Epi'!$BA106</f>
        <v>4.9720229078560987E-4</v>
      </c>
      <c r="AS83" s="58">
        <f t="shared" si="52"/>
        <v>6.9584099738684291E-4</v>
      </c>
      <c r="AT83" s="58">
        <f t="shared" si="52"/>
        <v>4.9707870620963046E-4</v>
      </c>
      <c r="AU83" s="58">
        <f t="shared" si="48"/>
        <v>1.5754575235400189E-2</v>
      </c>
      <c r="AW83" s="58">
        <f>'Female Inactive'!AW83*'Diabetes Epi'!$CB136</f>
        <v>7.0063029840546224E-3</v>
      </c>
      <c r="AX83" s="58">
        <f>'Female Inactive'!AX83*'Diabetes Epi'!$CB136</f>
        <v>0</v>
      </c>
      <c r="AY83" s="58">
        <f t="shared" si="28"/>
        <v>6.9818160642693972E-3</v>
      </c>
      <c r="AZ83" s="58">
        <f t="shared" si="28"/>
        <v>0</v>
      </c>
      <c r="BA83" s="58">
        <f t="shared" si="49"/>
        <v>0.2784264564946744</v>
      </c>
    </row>
    <row r="84" spans="1:53">
      <c r="A84" s="58">
        <v>86</v>
      </c>
      <c r="B84" s="58">
        <f>'ACM Rates'!T97-(SUM(C84:H84))</f>
        <v>8.1303380767997049E-2</v>
      </c>
      <c r="C84" s="58">
        <f t="shared" si="31"/>
        <v>3.9568468633316612E-4</v>
      </c>
      <c r="D84" s="58">
        <f t="shared" si="32"/>
        <v>1.143204997765274E-2</v>
      </c>
      <c r="E84" s="58">
        <f t="shared" si="33"/>
        <v>0</v>
      </c>
      <c r="F84" s="58">
        <f t="shared" si="34"/>
        <v>2.288533818823451E-3</v>
      </c>
      <c r="G84" s="58">
        <f t="shared" si="35"/>
        <v>4.483147788242348E-3</v>
      </c>
      <c r="H84" s="58">
        <f t="shared" si="36"/>
        <v>4.9720296095125463E-4</v>
      </c>
      <c r="I84" s="58">
        <f t="shared" si="29"/>
        <v>9.5419649250806399E-2</v>
      </c>
      <c r="J84" s="58">
        <f t="shared" si="30"/>
        <v>7.8086041950732765E-2</v>
      </c>
      <c r="K84" s="58">
        <f t="shared" si="42"/>
        <v>5908.9234115644522</v>
      </c>
      <c r="L84" s="58">
        <f t="shared" si="43"/>
        <v>461.4044413990888</v>
      </c>
      <c r="M84" s="58">
        <f t="shared" si="37"/>
        <v>5678.2211908649078</v>
      </c>
      <c r="N84" s="58">
        <f t="shared" si="38"/>
        <v>34035.945547039839</v>
      </c>
      <c r="O84" s="58">
        <f t="shared" si="39"/>
        <v>5.7600925204797075</v>
      </c>
      <c r="Q84" s="58">
        <f>'Quintile Functions'!$EQ92</f>
        <v>555.5284060254113</v>
      </c>
      <c r="S84" s="58">
        <f>'Female Inactive'!S84*'MI Epi'!DI102</f>
        <v>5.530459021562387E-3</v>
      </c>
      <c r="T84" s="58">
        <f>'Female Inactive'!T84*'MI Epi'!DI103</f>
        <v>3.9568468633316612E-4</v>
      </c>
      <c r="U84" s="58">
        <f t="shared" si="40"/>
        <v>5.5151941865470011E-3</v>
      </c>
      <c r="V84" s="58">
        <f t="shared" si="40"/>
        <v>3.9560641347180514E-4</v>
      </c>
      <c r="W84" s="58">
        <f t="shared" si="44"/>
        <v>7.5517070009964299E-2</v>
      </c>
      <c r="Y84" s="58">
        <f>'Female Inactive'!Y84*'Stroke Epi'!$CX110</f>
        <v>1.4881375401944515E-2</v>
      </c>
      <c r="Z84" s="58">
        <f>'Female Inactive'!Z84*'Stroke Epi'!$CX110</f>
        <v>1.143204997765274E-2</v>
      </c>
      <c r="AA84" s="58">
        <f t="shared" si="41"/>
        <v>1.4771194957641454E-2</v>
      </c>
      <c r="AB84" s="58">
        <f t="shared" si="41"/>
        <v>1.1366952396718366E-2</v>
      </c>
      <c r="AC84" s="58">
        <f t="shared" si="45"/>
        <v>8.1949347425531643E-2</v>
      </c>
      <c r="AE84" s="58">
        <f>'Female Inactive'!AE84*'Bowel Cancer Epi'!$CU127</f>
        <v>2.4875367595907074E-3</v>
      </c>
      <c r="AF84" s="58">
        <f>'Female Inactive'!AF84*'Bowel Cancer Epi'!$CU127</f>
        <v>2.288533818823451E-3</v>
      </c>
      <c r="AG84" s="58">
        <f t="shared" si="50"/>
        <v>2.484445403843849E-3</v>
      </c>
      <c r="AH84" s="58">
        <f t="shared" si="50"/>
        <v>2.2859171218173602E-3</v>
      </c>
      <c r="AI84" s="58">
        <f t="shared" si="46"/>
        <v>5.6413648906644348E-3</v>
      </c>
      <c r="AK84" s="58">
        <f>'Female Inactive'!AK84*'Breast Cancer Epi'!$BI125</f>
        <v>2.2913866473238667E-3</v>
      </c>
      <c r="AL84" s="58">
        <f>'Female Inactive'!AL84*'Breast Cancer Epi'!$BI125</f>
        <v>4.483147788242348E-3</v>
      </c>
      <c r="AM84" s="58">
        <f t="shared" si="51"/>
        <v>2.2887634249282307E-3</v>
      </c>
      <c r="AN84" s="58">
        <f t="shared" si="51"/>
        <v>4.4731134818899454E-3</v>
      </c>
      <c r="AO84" s="58">
        <f t="shared" si="47"/>
        <v>4.865410952325349E-2</v>
      </c>
      <c r="AQ84" s="58">
        <f>'Female Inactive'!AQ84*'Uterine Cancer Epi'!$BA107</f>
        <v>6.9608414533175653E-4</v>
      </c>
      <c r="AR84" s="58">
        <f>'Female Inactive'!AR84*'Uterine Cancer Epi'!$BA107</f>
        <v>4.9720296095125463E-4</v>
      </c>
      <c r="AS84" s="58">
        <f t="shared" si="52"/>
        <v>6.9584193496596836E-4</v>
      </c>
      <c r="AT84" s="58">
        <f t="shared" si="52"/>
        <v>4.9707937604215324E-4</v>
      </c>
      <c r="AU84" s="58">
        <f t="shared" si="48"/>
        <v>1.5950303403411612E-2</v>
      </c>
      <c r="AW84" s="58">
        <f>'Female Inactive'!AW84*'Diabetes Epi'!$CB137</f>
        <v>7.0071143362933491E-3</v>
      </c>
      <c r="AX84" s="58">
        <f>'Female Inactive'!AX84*'Diabetes Epi'!$CB137</f>
        <v>0</v>
      </c>
      <c r="AY84" s="58">
        <f t="shared" ref="AY84:AZ98" si="53">1-EXP(-AW84)</f>
        <v>6.9826217514691313E-3</v>
      </c>
      <c r="AZ84" s="58">
        <f t="shared" si="53"/>
        <v>0</v>
      </c>
      <c r="BA84" s="58">
        <f t="shared" si="49"/>
        <v>0.28346435025227168</v>
      </c>
    </row>
    <row r="85" spans="1:53">
      <c r="A85" s="58">
        <v>87</v>
      </c>
      <c r="B85" s="58">
        <f>'ACM Rates'!T98-(SUM(C85:H85))</f>
        <v>8.1303021672298872E-2</v>
      </c>
      <c r="C85" s="58">
        <f t="shared" si="31"/>
        <v>3.9568491785289806E-4</v>
      </c>
      <c r="D85" s="58">
        <f t="shared" si="32"/>
        <v>1.1432401475170736E-2</v>
      </c>
      <c r="E85" s="58">
        <f t="shared" si="33"/>
        <v>0</v>
      </c>
      <c r="F85" s="58">
        <f t="shared" si="34"/>
        <v>2.2885378348596981E-3</v>
      </c>
      <c r="G85" s="58">
        <f t="shared" si="35"/>
        <v>4.483149846117738E-3</v>
      </c>
      <c r="H85" s="58">
        <f t="shared" si="36"/>
        <v>4.9720425370005999E-4</v>
      </c>
      <c r="I85" s="58">
        <f t="shared" si="29"/>
        <v>9.5419645900182204E-2</v>
      </c>
      <c r="J85" s="58">
        <f t="shared" si="30"/>
        <v>7.8085710895336891E-2</v>
      </c>
      <c r="K85" s="58">
        <f t="shared" si="42"/>
        <v>5447.5189701653635</v>
      </c>
      <c r="L85" s="58">
        <f t="shared" si="43"/>
        <v>425.37339140119593</v>
      </c>
      <c r="M85" s="58">
        <f t="shared" si="37"/>
        <v>5234.8322744647658</v>
      </c>
      <c r="N85" s="58">
        <f t="shared" si="38"/>
        <v>28801.113272575079</v>
      </c>
      <c r="O85" s="58">
        <f t="shared" si="39"/>
        <v>5.2870147732043238</v>
      </c>
      <c r="Q85" s="58">
        <f>'Quintile Functions'!$EQ93</f>
        <v>534.04091259659901</v>
      </c>
      <c r="S85" s="58">
        <f>'Female Inactive'!S85*'MI Epi'!DI103</f>
        <v>5.5305782957204572E-3</v>
      </c>
      <c r="T85" s="58">
        <f>'Female Inactive'!T85*'MI Epi'!DI104</f>
        <v>3.9568491785289806E-4</v>
      </c>
      <c r="U85" s="58">
        <f t="shared" si="40"/>
        <v>5.5153128028778697E-3</v>
      </c>
      <c r="V85" s="58">
        <f t="shared" si="40"/>
        <v>3.9560664489990405E-4</v>
      </c>
      <c r="W85" s="58">
        <f t="shared" si="44"/>
        <v>8.0251914649664274E-2</v>
      </c>
      <c r="Y85" s="58">
        <f>'Female Inactive'!Y85*'Stroke Epi'!$CX111</f>
        <v>1.4881832954748117E-2</v>
      </c>
      <c r="Z85" s="58">
        <f>'Female Inactive'!Z85*'Stroke Epi'!$CX111</f>
        <v>1.1432401475170736E-2</v>
      </c>
      <c r="AA85" s="58">
        <f t="shared" si="41"/>
        <v>1.4771645751740281E-2</v>
      </c>
      <c r="AB85" s="58">
        <f t="shared" si="41"/>
        <v>1.1367299898719763E-2</v>
      </c>
      <c r="AC85" s="58">
        <f t="shared" si="45"/>
        <v>8.5110547743641296E-2</v>
      </c>
      <c r="AE85" s="58">
        <f>'Female Inactive'!AE85*'Bowel Cancer Epi'!$CU128</f>
        <v>2.4875411248474985E-3</v>
      </c>
      <c r="AF85" s="58">
        <f>'Female Inactive'!AF85*'Bowel Cancer Epi'!$CU128</f>
        <v>2.2885378348596981E-3</v>
      </c>
      <c r="AG85" s="58">
        <f t="shared" si="50"/>
        <v>2.4844497582553471E-3</v>
      </c>
      <c r="AH85" s="58">
        <f t="shared" si="50"/>
        <v>2.2859211286732073E-3</v>
      </c>
      <c r="AI85" s="58">
        <f t="shared" si="46"/>
        <v>5.8392254951544322E-3</v>
      </c>
      <c r="AK85" s="58">
        <f>'Female Inactive'!AK85*'Breast Cancer Epi'!$BI126</f>
        <v>2.2913876991268443E-3</v>
      </c>
      <c r="AL85" s="58">
        <f>'Female Inactive'!AL85*'Breast Cancer Epi'!$BI126</f>
        <v>4.483149846117738E-3</v>
      </c>
      <c r="AM85" s="58">
        <f t="shared" si="51"/>
        <v>2.2887644743239122E-3</v>
      </c>
      <c r="AN85" s="58">
        <f t="shared" si="51"/>
        <v>4.4731155305601789E-3</v>
      </c>
      <c r="AO85" s="58">
        <f t="shared" si="47"/>
        <v>4.6566699852861458E-2</v>
      </c>
      <c r="AQ85" s="58">
        <f>'Female Inactive'!AQ85*'Uterine Cancer Epi'!$BA108</f>
        <v>6.9608595518008405E-4</v>
      </c>
      <c r="AR85" s="58">
        <f>'Female Inactive'!AR85*'Uterine Cancer Epi'!$BA108</f>
        <v>4.9720425370005999E-4</v>
      </c>
      <c r="AS85" s="58">
        <f t="shared" si="52"/>
        <v>6.9584374355491363E-4</v>
      </c>
      <c r="AT85" s="58">
        <f t="shared" si="52"/>
        <v>4.9708066814835306E-4</v>
      </c>
      <c r="AU85" s="58">
        <f t="shared" si="48"/>
        <v>1.6145992912434397E-2</v>
      </c>
      <c r="AW85" s="58">
        <f>'Female Inactive'!AW85*'Diabetes Epi'!$CB138</f>
        <v>7.007952185799274E-3</v>
      </c>
      <c r="AX85" s="58">
        <f>'Female Inactive'!AX85*'Diabetes Epi'!$CB138</f>
        <v>0</v>
      </c>
      <c r="AY85" s="58">
        <f t="shared" si="53"/>
        <v>6.9834537502403427E-3</v>
      </c>
      <c r="AZ85" s="58">
        <f t="shared" si="53"/>
        <v>0</v>
      </c>
      <c r="BA85" s="58">
        <f t="shared" si="49"/>
        <v>0.28846764766590322</v>
      </c>
    </row>
    <row r="86" spans="1:53">
      <c r="A86" s="58">
        <v>88</v>
      </c>
      <c r="B86" s="58">
        <f>'ACM Rates'!T99-(SUM(C86:H86))</f>
        <v>8.130262347168335E-2</v>
      </c>
      <c r="C86" s="58">
        <f t="shared" si="31"/>
        <v>3.9568623976894398E-4</v>
      </c>
      <c r="D86" s="58">
        <f t="shared" si="32"/>
        <v>1.1432784211113614E-2</v>
      </c>
      <c r="E86" s="58">
        <f t="shared" si="33"/>
        <v>0</v>
      </c>
      <c r="F86" s="58">
        <f t="shared" si="34"/>
        <v>2.2885443304283917E-3</v>
      </c>
      <c r="G86" s="58">
        <f t="shared" si="35"/>
        <v>4.4831556001394433E-3</v>
      </c>
      <c r="H86" s="58">
        <f t="shared" si="36"/>
        <v>4.9720614686626365E-4</v>
      </c>
      <c r="I86" s="58">
        <f t="shared" si="29"/>
        <v>9.5419638252994293E-2</v>
      </c>
      <c r="J86" s="58">
        <f t="shared" si="30"/>
        <v>7.8085343788426353E-2</v>
      </c>
      <c r="K86" s="58">
        <f t="shared" si="42"/>
        <v>5022.145578764168</v>
      </c>
      <c r="L86" s="58">
        <f t="shared" si="43"/>
        <v>392.15596407332549</v>
      </c>
      <c r="M86" s="58">
        <f t="shared" si="37"/>
        <v>4826.0675967275056</v>
      </c>
      <c r="N86" s="58">
        <f t="shared" si="38"/>
        <v>23975.045675847574</v>
      </c>
      <c r="O86" s="58">
        <f t="shared" si="39"/>
        <v>4.7738651339030413</v>
      </c>
      <c r="Q86" s="58">
        <f>'Quintile Functions'!$EQ94</f>
        <v>513.3845420569952</v>
      </c>
      <c r="S86" s="58">
        <f>'Female Inactive'!S86*'MI Epi'!DI104</f>
        <v>5.5307110304202572E-3</v>
      </c>
      <c r="T86" s="58">
        <f>'Female Inactive'!T86*'MI Epi'!DI105</f>
        <v>3.9568623976894398E-4</v>
      </c>
      <c r="U86" s="58">
        <f t="shared" si="40"/>
        <v>5.5154448054954841E-3</v>
      </c>
      <c r="V86" s="58">
        <f t="shared" si="40"/>
        <v>3.9560796629301009E-4</v>
      </c>
      <c r="W86" s="58">
        <f t="shared" si="44"/>
        <v>8.4962618171636278E-2</v>
      </c>
      <c r="Y86" s="58">
        <f>'Female Inactive'!Y86*'Stroke Epi'!$CX112</f>
        <v>1.488233117136341E-2</v>
      </c>
      <c r="Z86" s="58">
        <f>'Female Inactive'!Z86*'Stroke Epi'!$CX112</f>
        <v>1.1432784211113614E-2</v>
      </c>
      <c r="AA86" s="58">
        <f t="shared" si="41"/>
        <v>1.4772136608753872E-2</v>
      </c>
      <c r="AB86" s="58">
        <f t="shared" si="41"/>
        <v>1.1367678283915938E-2</v>
      </c>
      <c r="AC86" s="58">
        <f t="shared" si="45"/>
        <v>8.8260959532005245E-2</v>
      </c>
      <c r="AE86" s="58">
        <f>'Female Inactive'!AE86*'Bowel Cancer Epi'!$CU129</f>
        <v>2.4875481852482521E-3</v>
      </c>
      <c r="AF86" s="58">
        <f>'Female Inactive'!AF86*'Bowel Cancer Epi'!$CU129</f>
        <v>2.2885443304283917E-3</v>
      </c>
      <c r="AG86" s="58">
        <f t="shared" si="50"/>
        <v>2.4844568011148649E-3</v>
      </c>
      <c r="AH86" s="58">
        <f t="shared" si="50"/>
        <v>2.285927609393501E-3</v>
      </c>
      <c r="AI86" s="58">
        <f t="shared" si="46"/>
        <v>6.0370470758321759E-3</v>
      </c>
      <c r="AK86" s="58">
        <f>'Female Inactive'!AK86*'Breast Cancer Epi'!$BI127</f>
        <v>2.2913906400712715E-3</v>
      </c>
      <c r="AL86" s="58">
        <f>'Female Inactive'!AL86*'Breast Cancer Epi'!$BI127</f>
        <v>4.4831556001394433E-3</v>
      </c>
      <c r="AM86" s="58">
        <f t="shared" si="51"/>
        <v>2.2887674085371179E-3</v>
      </c>
      <c r="AN86" s="58">
        <f t="shared" si="51"/>
        <v>4.473121258843471E-3</v>
      </c>
      <c r="AO86" s="58">
        <f t="shared" si="47"/>
        <v>4.44747091003092E-2</v>
      </c>
      <c r="AQ86" s="58">
        <f>'Female Inactive'!AQ86*'Uterine Cancer Epi'!$BA109</f>
        <v>6.9608860561276911E-4</v>
      </c>
      <c r="AR86" s="58">
        <f>'Female Inactive'!AR86*'Uterine Cancer Epi'!$BA109</f>
        <v>4.9720614686626365E-4</v>
      </c>
      <c r="AS86" s="58">
        <f t="shared" si="52"/>
        <v>6.9584639214326227E-4</v>
      </c>
      <c r="AT86" s="58">
        <f t="shared" si="52"/>
        <v>4.970825603735074E-4</v>
      </c>
      <c r="AU86" s="58">
        <f t="shared" si="48"/>
        <v>1.6341644015014985E-2</v>
      </c>
      <c r="AW86" s="58">
        <f>'Female Inactive'!AW86*'Diabetes Epi'!$CB139</f>
        <v>7.0088149939295363E-3</v>
      </c>
      <c r="AX86" s="58">
        <f>'Female Inactive'!AX86*'Diabetes Epi'!$CB139</f>
        <v>0</v>
      </c>
      <c r="AY86" s="58">
        <f t="shared" si="53"/>
        <v>6.9843105326202748E-3</v>
      </c>
      <c r="AZ86" s="58">
        <f t="shared" si="53"/>
        <v>0</v>
      </c>
      <c r="BA86" s="58">
        <f t="shared" si="49"/>
        <v>0.29343660094022811</v>
      </c>
    </row>
    <row r="87" spans="1:53">
      <c r="A87" s="58">
        <v>89</v>
      </c>
      <c r="B87" s="58">
        <f>'ACM Rates'!T100-(SUM(C87:H87))</f>
        <v>8.1302187798886094E-2</v>
      </c>
      <c r="C87" s="58">
        <f t="shared" si="31"/>
        <v>3.956886096450611E-4</v>
      </c>
      <c r="D87" s="58">
        <f t="shared" si="32"/>
        <v>1.1433196831446864E-2</v>
      </c>
      <c r="E87" s="58">
        <f t="shared" si="33"/>
        <v>0</v>
      </c>
      <c r="F87" s="58">
        <f t="shared" si="34"/>
        <v>2.2885532179215832E-3</v>
      </c>
      <c r="G87" s="58">
        <f t="shared" si="35"/>
        <v>4.4831649231430086E-3</v>
      </c>
      <c r="H87" s="58">
        <f t="shared" si="36"/>
        <v>4.972086189573865E-4</v>
      </c>
      <c r="I87" s="58">
        <f t="shared" si="29"/>
        <v>9.5419626457899601E-2</v>
      </c>
      <c r="J87" s="58">
        <f t="shared" si="30"/>
        <v>7.8084942135201785E-2</v>
      </c>
      <c r="K87" s="58">
        <f t="shared" si="42"/>
        <v>4629.9896146908422</v>
      </c>
      <c r="L87" s="58">
        <f t="shared" si="43"/>
        <v>361.53247114971964</v>
      </c>
      <c r="M87" s="58">
        <f t="shared" si="37"/>
        <v>4449.2233791159824</v>
      </c>
      <c r="N87" s="58">
        <f t="shared" si="38"/>
        <v>19525.822296731589</v>
      </c>
      <c r="O87" s="58">
        <f t="shared" si="39"/>
        <v>4.2172496963657622</v>
      </c>
      <c r="Q87" s="58">
        <f>'Quintile Functions'!$EQ95</f>
        <v>493.52714708987105</v>
      </c>
      <c r="S87" s="58">
        <f>'Female Inactive'!S87*'MI Epi'!DI105</f>
        <v>5.5308566679022949E-3</v>
      </c>
      <c r="T87" s="58">
        <f>'Female Inactive'!T87*'MI Epi'!DI106</f>
        <v>3.956886096450611E-4</v>
      </c>
      <c r="U87" s="58">
        <f t="shared" si="40"/>
        <v>5.5155896397115489E-3</v>
      </c>
      <c r="V87" s="58">
        <f t="shared" si="40"/>
        <v>3.9561033523161093E-4</v>
      </c>
      <c r="W87" s="58">
        <f t="shared" si="44"/>
        <v>8.9649314362717294E-2</v>
      </c>
      <c r="Y87" s="58">
        <f>'Female Inactive'!Y87*'Stroke Epi'!$CX113</f>
        <v>1.4882868289211006E-2</v>
      </c>
      <c r="Z87" s="58">
        <f>'Female Inactive'!Z87*'Stroke Epi'!$CX113</f>
        <v>1.1433196831446864E-2</v>
      </c>
      <c r="AA87" s="58">
        <f t="shared" si="41"/>
        <v>1.4772665792081141E-2</v>
      </c>
      <c r="AB87" s="58">
        <f t="shared" si="41"/>
        <v>1.1368086213629836E-2</v>
      </c>
      <c r="AC87" s="58">
        <f t="shared" si="45"/>
        <v>9.1400627837622733E-2</v>
      </c>
      <c r="AE87" s="58">
        <f>'Female Inactive'!AE87*'Bowel Cancer Epi'!$CU130</f>
        <v>2.4875578455669386E-3</v>
      </c>
      <c r="AF87" s="58">
        <f>'Female Inactive'!AF87*'Bowel Cancer Epi'!$CU130</f>
        <v>2.2885532179215832E-3</v>
      </c>
      <c r="AG87" s="58">
        <f t="shared" si="50"/>
        <v>2.4844664374329417E-3</v>
      </c>
      <c r="AH87" s="58">
        <f t="shared" si="50"/>
        <v>2.2859364765704937E-3</v>
      </c>
      <c r="AI87" s="58">
        <f t="shared" si="46"/>
        <v>6.2348298545918208E-3</v>
      </c>
      <c r="AK87" s="58">
        <f>'Female Inactive'!AK87*'Breast Cancer Epi'!$BI128</f>
        <v>2.2913954051619815E-3</v>
      </c>
      <c r="AL87" s="58">
        <f>'Female Inactive'!AL87*'Breast Cancer Epi'!$BI128</f>
        <v>4.4831649231430086E-3</v>
      </c>
      <c r="AM87" s="58">
        <f t="shared" si="51"/>
        <v>2.2887721627217195E-3</v>
      </c>
      <c r="AN87" s="58">
        <f t="shared" si="51"/>
        <v>4.473130540144088E-3</v>
      </c>
      <c r="AO87" s="58">
        <f t="shared" si="47"/>
        <v>4.2378125479301289E-2</v>
      </c>
      <c r="AQ87" s="58">
        <f>'Female Inactive'!AQ87*'Uterine Cancer Epi'!$BA110</f>
        <v>6.960920665403411E-4</v>
      </c>
      <c r="AR87" s="58">
        <f>'Female Inactive'!AR87*'Uterine Cancer Epi'!$BA110</f>
        <v>4.972086189573865E-4</v>
      </c>
      <c r="AS87" s="58">
        <f t="shared" si="52"/>
        <v>6.9584985066262206E-4</v>
      </c>
      <c r="AT87" s="58">
        <f t="shared" si="52"/>
        <v>4.9708503123579995E-4</v>
      </c>
      <c r="AU87" s="58">
        <f t="shared" si="48"/>
        <v>1.6537256954783839E-2</v>
      </c>
      <c r="AW87" s="58">
        <f>'Female Inactive'!AW87*'Diabetes Epi'!$CB140</f>
        <v>7.0097012930863054E-3</v>
      </c>
      <c r="AX87" s="58">
        <f>'Female Inactive'!AX87*'Diabetes Epi'!$CB140</f>
        <v>0</v>
      </c>
      <c r="AY87" s="58">
        <f t="shared" si="53"/>
        <v>6.9851906411985132E-3</v>
      </c>
      <c r="AZ87" s="58">
        <f t="shared" si="53"/>
        <v>0</v>
      </c>
      <c r="BA87" s="58">
        <f t="shared" si="49"/>
        <v>0.29837145913024526</v>
      </c>
    </row>
    <row r="88" spans="1:53">
      <c r="A88" s="58">
        <v>90</v>
      </c>
      <c r="B88" s="58">
        <f>'ACM Rates'!T101-(SUM(C88:H88))</f>
        <v>0.18951818662339542</v>
      </c>
      <c r="C88" s="58">
        <f t="shared" si="31"/>
        <v>4.9461498314065178E-4</v>
      </c>
      <c r="D88" s="58">
        <f t="shared" si="32"/>
        <v>1.2320730637632928E-2</v>
      </c>
      <c r="E88" s="58">
        <f t="shared" si="33"/>
        <v>0</v>
      </c>
      <c r="F88" s="58">
        <f t="shared" si="34"/>
        <v>2.7860784150376271E-3</v>
      </c>
      <c r="G88" s="58">
        <f t="shared" si="35"/>
        <v>4.4831776916603875E-3</v>
      </c>
      <c r="H88" s="58">
        <f t="shared" si="36"/>
        <v>4.9721164913296082E-4</v>
      </c>
      <c r="I88" s="58">
        <f t="shared" si="29"/>
        <v>0.20511961065920664</v>
      </c>
      <c r="J88" s="58">
        <f t="shared" si="30"/>
        <v>0.17264233008172636</v>
      </c>
      <c r="K88" s="58">
        <f t="shared" si="42"/>
        <v>4268.4571435411226</v>
      </c>
      <c r="L88" s="58">
        <f t="shared" si="43"/>
        <v>736.91638711492931</v>
      </c>
      <c r="M88" s="58">
        <f t="shared" si="37"/>
        <v>3899.9989499836579</v>
      </c>
      <c r="N88" s="58">
        <f t="shared" si="38"/>
        <v>15625.823346747929</v>
      </c>
      <c r="O88" s="58">
        <f t="shared" si="39"/>
        <v>3.6607661319482543</v>
      </c>
      <c r="Q88" s="58">
        <f>'Quintile Functions'!$EQ96</f>
        <v>474.43782381672594</v>
      </c>
      <c r="S88" s="58">
        <f>'Female Inactive'!S88*'MI Epi'!DI106</f>
        <v>3.5556522878599718E-3</v>
      </c>
      <c r="T88" s="58">
        <f>'Female Inactive'!T88*'MI Epi'!DI107</f>
        <v>4.9461498314065178E-4</v>
      </c>
      <c r="U88" s="58">
        <f t="shared" si="40"/>
        <v>3.5493384417610852E-3</v>
      </c>
      <c r="V88" s="58">
        <f t="shared" si="40"/>
        <v>4.9449268131485091E-4</v>
      </c>
      <c r="W88" s="58">
        <f t="shared" si="44"/>
        <v>9.4312135693309013E-2</v>
      </c>
      <c r="Y88" s="58">
        <f>'Female Inactive'!Y88*'Stroke Epi'!$CX114</f>
        <v>1.6164798596574402E-2</v>
      </c>
      <c r="Z88" s="58">
        <f>'Female Inactive'!Z88*'Stroke Epi'!$CX114</f>
        <v>1.2320730637632928E-2</v>
      </c>
      <c r="AA88" s="58">
        <f t="shared" si="41"/>
        <v>1.6034849382895566E-2</v>
      </c>
      <c r="AB88" s="58">
        <f t="shared" si="41"/>
        <v>1.2245141193444886E-2</v>
      </c>
      <c r="AC88" s="58">
        <f t="shared" si="45"/>
        <v>9.4529597097385218E-2</v>
      </c>
      <c r="AE88" s="58">
        <f>'Female Inactive'!AE88*'Bowel Cancer Epi'!$CU131</f>
        <v>2.8855812155746847E-3</v>
      </c>
      <c r="AF88" s="58">
        <f>'Female Inactive'!AF88*'Bowel Cancer Epi'!$CU131</f>
        <v>2.7860784150376271E-3</v>
      </c>
      <c r="AG88" s="58">
        <f t="shared" si="50"/>
        <v>2.881421927715011E-3</v>
      </c>
      <c r="AH88" s="58">
        <f t="shared" si="50"/>
        <v>2.782200900426135E-3</v>
      </c>
      <c r="AI88" s="58">
        <f t="shared" si="46"/>
        <v>6.4325740455864772E-3</v>
      </c>
      <c r="AK88" s="58">
        <f>'Female Inactive'!AK88*'Breast Cancer Epi'!$BI129</f>
        <v>3.5865421533283104E-3</v>
      </c>
      <c r="AL88" s="58">
        <f>'Female Inactive'!AL88*'Breast Cancer Epi'!$BI129</f>
        <v>4.4831776916603875E-3</v>
      </c>
      <c r="AM88" s="58">
        <f t="shared" si="51"/>
        <v>3.5801181932488824E-3</v>
      </c>
      <c r="AN88" s="58">
        <f t="shared" si="51"/>
        <v>4.47314325154613E-3</v>
      </c>
      <c r="AO88" s="58">
        <f t="shared" si="47"/>
        <v>4.0276937225942396E-2</v>
      </c>
      <c r="AQ88" s="58">
        <f>'Female Inactive'!AQ88*'Uterine Cancer Epi'!$BA111</f>
        <v>4.9721164913296082E-4</v>
      </c>
      <c r="AR88" s="58">
        <f>'Female Inactive'!AR88*'Uterine Cancer Epi'!$BA111</f>
        <v>4.9721164913296082E-4</v>
      </c>
      <c r="AS88" s="58">
        <f t="shared" si="52"/>
        <v>4.9708805990511529E-4</v>
      </c>
      <c r="AT88" s="58">
        <f t="shared" si="52"/>
        <v>4.9708805990511529E-4</v>
      </c>
      <c r="AU88" s="58">
        <f t="shared" si="48"/>
        <v>1.6732831966729148E-2</v>
      </c>
      <c r="AW88" s="58">
        <f>'Female Inactive'!AW88*'Diabetes Epi'!$CB141</f>
        <v>4.7711093677031205E-3</v>
      </c>
      <c r="AX88" s="58">
        <f>'Female Inactive'!AX88*'Diabetes Epi'!$CB141</f>
        <v>0</v>
      </c>
      <c r="AY88" s="58">
        <f t="shared" si="53"/>
        <v>4.7597457050128078E-3</v>
      </c>
      <c r="AZ88" s="58">
        <f t="shared" si="53"/>
        <v>0</v>
      </c>
      <c r="BA88" s="58">
        <f t="shared" si="49"/>
        <v>0.30327246824752646</v>
      </c>
    </row>
    <row r="89" spans="1:53">
      <c r="A89" s="58">
        <v>91</v>
      </c>
      <c r="B89" s="58">
        <f>'ACM Rates'!T102-(SUM(C89:H89))</f>
        <v>0.18951780897474541</v>
      </c>
      <c r="C89" s="58">
        <f t="shared" si="31"/>
        <v>4.94615659634246E-4</v>
      </c>
      <c r="D89" s="58">
        <f t="shared" si="32"/>
        <v>1.2321097694833895E-2</v>
      </c>
      <c r="E89" s="58">
        <f t="shared" si="33"/>
        <v>0</v>
      </c>
      <c r="F89" s="58">
        <f t="shared" si="34"/>
        <v>2.7860839293619892E-3</v>
      </c>
      <c r="G89" s="58">
        <f t="shared" si="35"/>
        <v>4.4831806901811317E-3</v>
      </c>
      <c r="H89" s="58">
        <f t="shared" si="36"/>
        <v>4.9721305124332245E-4</v>
      </c>
      <c r="I89" s="58">
        <f t="shared" si="29"/>
        <v>0.20511960625857553</v>
      </c>
      <c r="J89" s="58">
        <f t="shared" si="30"/>
        <v>0.17264201763116027</v>
      </c>
      <c r="K89" s="58">
        <f t="shared" si="42"/>
        <v>3531.5407564261932</v>
      </c>
      <c r="L89" s="58">
        <f t="shared" si="43"/>
        <v>609.69232153609198</v>
      </c>
      <c r="M89" s="58">
        <f t="shared" si="37"/>
        <v>3226.6945956581471</v>
      </c>
      <c r="N89" s="58">
        <f t="shared" si="38"/>
        <v>12399.128751089782</v>
      </c>
      <c r="O89" s="58">
        <f t="shared" si="39"/>
        <v>3.5109686129283992</v>
      </c>
      <c r="Q89" s="58">
        <f>'Quintile Functions'!$EQ97</f>
        <v>456.08686370186985</v>
      </c>
      <c r="S89" s="58">
        <f>'Female Inactive'!S89*'MI Epi'!DI107</f>
        <v>3.5557273004308519E-3</v>
      </c>
      <c r="T89" s="58">
        <f>'Female Inactive'!T89*'MI Epi'!DI108</f>
        <v>4.94615659634246E-4</v>
      </c>
      <c r="U89" s="58">
        <f t="shared" si="40"/>
        <v>3.5494131880842161E-3</v>
      </c>
      <c r="V89" s="58">
        <f t="shared" si="40"/>
        <v>4.9449335747386858E-4</v>
      </c>
      <c r="W89" s="58">
        <f t="shared" si="44"/>
        <v>9.7080241233804793E-2</v>
      </c>
      <c r="Y89" s="58">
        <f>'Female Inactive'!Y89*'Stroke Epi'!$CX115</f>
        <v>1.616528017562207E-2</v>
      </c>
      <c r="Z89" s="58">
        <f>'Female Inactive'!Z89*'Stroke Epi'!$CX115</f>
        <v>1.2321097694833895E-2</v>
      </c>
      <c r="AA89" s="58">
        <f t="shared" si="41"/>
        <v>1.6035323239781629E-2</v>
      </c>
      <c r="AB89" s="58">
        <f t="shared" si="41"/>
        <v>1.2245503755912157E-2</v>
      </c>
      <c r="AC89" s="58">
        <f t="shared" si="45"/>
        <v>9.8003605421000325E-2</v>
      </c>
      <c r="AE89" s="58">
        <f>'Female Inactive'!AE89*'Bowel Cancer Epi'!$CU132</f>
        <v>2.8855869268392029E-3</v>
      </c>
      <c r="AF89" s="58">
        <f>'Female Inactive'!AF89*'Bowel Cancer Epi'!$CU132</f>
        <v>2.7860839293619892E-3</v>
      </c>
      <c r="AG89" s="58">
        <f t="shared" si="50"/>
        <v>2.8814276225229696E-3</v>
      </c>
      <c r="AH89" s="58">
        <f t="shared" si="50"/>
        <v>2.7822063994085156E-3</v>
      </c>
      <c r="AI89" s="58">
        <f t="shared" si="46"/>
        <v>6.5314318685946258E-3</v>
      </c>
      <c r="AK89" s="58">
        <f>'Female Inactive'!AK89*'Breast Cancer Epi'!$BI130</f>
        <v>3.5865445521449063E-3</v>
      </c>
      <c r="AL89" s="58">
        <f>'Female Inactive'!AL89*'Breast Cancer Epi'!$BI130</f>
        <v>4.4831806901811317E-3</v>
      </c>
      <c r="AM89" s="58">
        <f t="shared" si="51"/>
        <v>3.580120583477453E-3</v>
      </c>
      <c r="AN89" s="58">
        <f t="shared" si="51"/>
        <v>4.4731462366540686E-3</v>
      </c>
      <c r="AO89" s="58">
        <f t="shared" si="47"/>
        <v>3.9416029518356994E-2</v>
      </c>
      <c r="AQ89" s="58">
        <f>'Female Inactive'!AQ89*'Uterine Cancer Epi'!$BA112</f>
        <v>4.9721305124332245E-4</v>
      </c>
      <c r="AR89" s="58">
        <f>'Female Inactive'!AR89*'Uterine Cancer Epi'!$BA112</f>
        <v>4.9721305124332245E-4</v>
      </c>
      <c r="AS89" s="58">
        <f t="shared" si="52"/>
        <v>4.9708946131854503E-4</v>
      </c>
      <c r="AT89" s="58">
        <f t="shared" si="52"/>
        <v>4.9708946131854503E-4</v>
      </c>
      <c r="AU89" s="58">
        <f t="shared" si="48"/>
        <v>1.6732831966729148E-2</v>
      </c>
      <c r="AW89" s="58">
        <f>'Female Inactive'!AW89*'Diabetes Epi'!$CB142</f>
        <v>4.771644014733646E-3</v>
      </c>
      <c r="AX89" s="58">
        <f>'Female Inactive'!AX89*'Diabetes Epi'!$CB142</f>
        <v>0</v>
      </c>
      <c r="AY89" s="58">
        <f t="shared" si="53"/>
        <v>4.7602778071171858E-3</v>
      </c>
      <c r="AZ89" s="58">
        <f t="shared" si="53"/>
        <v>0</v>
      </c>
      <c r="BA89" s="58">
        <f t="shared" si="49"/>
        <v>0.30658871412434946</v>
      </c>
    </row>
    <row r="90" spans="1:53">
      <c r="A90" s="58">
        <v>92</v>
      </c>
      <c r="B90" s="58">
        <f>'ACM Rates'!T103-(SUM(C90:H90))</f>
        <v>0.18951738977972932</v>
      </c>
      <c r="C90" s="58">
        <f t="shared" si="31"/>
        <v>4.9461766375271602E-4</v>
      </c>
      <c r="D90" s="58">
        <f t="shared" si="32"/>
        <v>1.232149779164121E-2</v>
      </c>
      <c r="E90" s="58">
        <f t="shared" si="33"/>
        <v>0</v>
      </c>
      <c r="F90" s="58">
        <f t="shared" si="34"/>
        <v>2.7860924053715276E-3</v>
      </c>
      <c r="G90" s="58">
        <f t="shared" si="35"/>
        <v>4.4831873171818854E-3</v>
      </c>
      <c r="H90" s="58">
        <f t="shared" si="36"/>
        <v>4.9721504232333577E-4</v>
      </c>
      <c r="I90" s="58">
        <f t="shared" si="29"/>
        <v>0.20511959764049476</v>
      </c>
      <c r="J90" s="58">
        <f t="shared" si="30"/>
        <v>0.17264167080674486</v>
      </c>
      <c r="K90" s="58">
        <f t="shared" si="42"/>
        <v>2921.8484348901011</v>
      </c>
      <c r="L90" s="58">
        <f t="shared" si="43"/>
        <v>504.43279564349956</v>
      </c>
      <c r="M90" s="58">
        <f t="shared" si="37"/>
        <v>2669.6320370683516</v>
      </c>
      <c r="N90" s="58">
        <f t="shared" si="38"/>
        <v>9729.4967140214321</v>
      </c>
      <c r="O90" s="58">
        <f t="shared" si="39"/>
        <v>3.3299115032253157</v>
      </c>
      <c r="Q90" s="58">
        <f>'Quintile Functions'!$EQ98</f>
        <v>438.44570731730636</v>
      </c>
      <c r="S90" s="58">
        <f>'Female Inactive'!S90*'MI Epi'!DI108</f>
        <v>3.5558107982743979E-3</v>
      </c>
      <c r="T90" s="58">
        <f>'Female Inactive'!T90*'MI Epi'!DI109</f>
        <v>4.9461766375271602E-4</v>
      </c>
      <c r="U90" s="58">
        <f t="shared" si="40"/>
        <v>3.5494963895559284E-3</v>
      </c>
      <c r="V90" s="58">
        <f t="shared" si="40"/>
        <v>4.9449536060131027E-4</v>
      </c>
      <c r="W90" s="58">
        <f t="shared" si="44"/>
        <v>9.9839953369629267E-2</v>
      </c>
      <c r="Y90" s="58">
        <f>'Female Inactive'!Y90*'Stroke Epi'!$CX116</f>
        <v>1.6165805102633268E-2</v>
      </c>
      <c r="Z90" s="58">
        <f>'Female Inactive'!Z90*'Stroke Epi'!$CX116</f>
        <v>1.232149779164121E-2</v>
      </c>
      <c r="AA90" s="58">
        <f t="shared" si="41"/>
        <v>1.6035839749283021E-2</v>
      </c>
      <c r="AB90" s="58">
        <f t="shared" si="41"/>
        <v>1.2245898953253453E-2</v>
      </c>
      <c r="AC90" s="58">
        <f t="shared" si="45"/>
        <v>0.10146438795710004</v>
      </c>
      <c r="AE90" s="58">
        <f>'Female Inactive'!AE90*'Bowel Cancer Epi'!$CU133</f>
        <v>2.8855957055633681E-3</v>
      </c>
      <c r="AF90" s="58">
        <f>'Female Inactive'!AF90*'Bowel Cancer Epi'!$CU133</f>
        <v>2.7860924053715276E-3</v>
      </c>
      <c r="AG90" s="58">
        <f t="shared" si="50"/>
        <v>2.8814363759518402E-3</v>
      </c>
      <c r="AH90" s="58">
        <f t="shared" si="50"/>
        <v>2.7822148518359402E-3</v>
      </c>
      <c r="AI90" s="58">
        <f t="shared" si="46"/>
        <v>6.6302800510963144E-3</v>
      </c>
      <c r="AK90" s="58">
        <f>'Female Inactive'!AK90*'Breast Cancer Epi'!$BI131</f>
        <v>3.586549853745508E-3</v>
      </c>
      <c r="AL90" s="58">
        <f>'Female Inactive'!AL90*'Breast Cancer Epi'!$BI131</f>
        <v>4.4831873171818854E-3</v>
      </c>
      <c r="AM90" s="58">
        <f t="shared" si="51"/>
        <v>3.5801258660976831E-3</v>
      </c>
      <c r="AN90" s="58">
        <f t="shared" si="51"/>
        <v>4.4731528340112847E-3</v>
      </c>
      <c r="AO90" s="58">
        <f t="shared" si="47"/>
        <v>3.8554348967573704E-2</v>
      </c>
      <c r="AQ90" s="58">
        <f>'Female Inactive'!AQ90*'Uterine Cancer Epi'!$BA113</f>
        <v>4.9721504232333577E-4</v>
      </c>
      <c r="AR90" s="58">
        <f>'Female Inactive'!AR90*'Uterine Cancer Epi'!$BA113</f>
        <v>4.9721504232333577E-4</v>
      </c>
      <c r="AS90" s="58">
        <f t="shared" si="52"/>
        <v>4.9709145140874877E-4</v>
      </c>
      <c r="AT90" s="58">
        <f t="shared" si="52"/>
        <v>4.9709145140874877E-4</v>
      </c>
      <c r="AU90" s="58">
        <f t="shared" si="48"/>
        <v>1.6732831966729148E-2</v>
      </c>
      <c r="AW90" s="58">
        <f>'Female Inactive'!AW90*'Diabetes Epi'!$CB143</f>
        <v>4.772195772226949E-3</v>
      </c>
      <c r="AX90" s="58">
        <f>'Female Inactive'!AX90*'Diabetes Epi'!$CB143</f>
        <v>0</v>
      </c>
      <c r="AY90" s="58">
        <f t="shared" si="53"/>
        <v>4.7608269379401102E-3</v>
      </c>
      <c r="AZ90" s="58">
        <f t="shared" si="53"/>
        <v>0</v>
      </c>
      <c r="BA90" s="58">
        <f t="shared" si="49"/>
        <v>0.3098895444797079</v>
      </c>
    </row>
    <row r="91" spans="1:53">
      <c r="A91" s="58">
        <v>93</v>
      </c>
      <c r="B91" s="58">
        <f>'ACM Rates'!T104-(SUM(C91:H91))</f>
        <v>0.18933886026630845</v>
      </c>
      <c r="C91" s="58">
        <f t="shared" si="31"/>
        <v>4.9462094439849699E-4</v>
      </c>
      <c r="D91" s="58">
        <f t="shared" si="32"/>
        <v>1.2499999999999999E-2</v>
      </c>
      <c r="E91" s="58">
        <f t="shared" si="33"/>
        <v>0</v>
      </c>
      <c r="F91" s="58">
        <f t="shared" si="34"/>
        <v>2.7861037391991219E-3</v>
      </c>
      <c r="G91" s="58">
        <f t="shared" si="35"/>
        <v>4.4831974486373239E-3</v>
      </c>
      <c r="H91" s="58">
        <f t="shared" si="36"/>
        <v>4.9721760145658982E-4</v>
      </c>
      <c r="I91" s="58">
        <f t="shared" si="29"/>
        <v>0.20511958494990606</v>
      </c>
      <c r="J91" s="58">
        <f t="shared" si="30"/>
        <v>0.17249394974091659</v>
      </c>
      <c r="K91" s="58">
        <f t="shared" si="42"/>
        <v>2417.4156392466016</v>
      </c>
      <c r="L91" s="58">
        <f t="shared" si="43"/>
        <v>416.98957177910904</v>
      </c>
      <c r="M91" s="58">
        <f t="shared" si="37"/>
        <v>2208.9208533570472</v>
      </c>
      <c r="N91" s="58">
        <f t="shared" si="38"/>
        <v>7520.5758606643849</v>
      </c>
      <c r="O91" s="58">
        <f t="shared" si="39"/>
        <v>3.1109982654899206</v>
      </c>
      <c r="Q91" s="58">
        <f>'Quintile Functions'!$EQ99</f>
        <v>421.48689989596153</v>
      </c>
      <c r="S91" s="58">
        <f>'Female Inactive'!S91*'MI Epi'!DI109</f>
        <v>3.5559024346857602E-3</v>
      </c>
      <c r="T91" s="58">
        <f>'Female Inactive'!T91*'MI Epi'!DI110</f>
        <v>4.9462094439849699E-4</v>
      </c>
      <c r="U91" s="58">
        <f t="shared" si="40"/>
        <v>3.5495877007000187E-3</v>
      </c>
      <c r="V91" s="58">
        <f t="shared" si="40"/>
        <v>4.9449863962480745E-4</v>
      </c>
      <c r="W91" s="58">
        <f t="shared" si="44"/>
        <v>0.10259130376831643</v>
      </c>
      <c r="Y91" s="58">
        <f>'Female Inactive'!Y91*'Stroke Epi'!$CX117</f>
        <v>1.6400000000000001E-2</v>
      </c>
      <c r="Z91" s="58">
        <f>'Female Inactive'!Z91*'Stroke Epi'!$CX117</f>
        <v>1.2499999999999999E-2</v>
      </c>
      <c r="AA91" s="58">
        <f t="shared" si="41"/>
        <v>1.6266252153047667E-2</v>
      </c>
      <c r="AB91" s="58">
        <f t="shared" si="41"/>
        <v>1.2422199506118559E-2</v>
      </c>
      <c r="AC91" s="58">
        <f t="shared" si="45"/>
        <v>0.10491200388616377</v>
      </c>
      <c r="AE91" s="58">
        <f>'Female Inactive'!AE91*'Bowel Cancer Epi'!$CU134</f>
        <v>2.885607444170519E-3</v>
      </c>
      <c r="AF91" s="58">
        <f>'Female Inactive'!AF91*'Bowel Cancer Epi'!$CU134</f>
        <v>2.7861037391991219E-3</v>
      </c>
      <c r="AG91" s="58">
        <f t="shared" si="50"/>
        <v>2.8814480807348719E-3</v>
      </c>
      <c r="AH91" s="58">
        <f t="shared" si="50"/>
        <v>2.7822261541303739E-3</v>
      </c>
      <c r="AI91" s="58">
        <f t="shared" si="46"/>
        <v>6.72911869907457E-3</v>
      </c>
      <c r="AK91" s="58">
        <f>'Female Inactive'!AK91*'Breast Cancer Epi'!$BI132</f>
        <v>3.5865579589098601E-3</v>
      </c>
      <c r="AL91" s="58">
        <f>'Female Inactive'!AL91*'Breast Cancer Epi'!$BI132</f>
        <v>4.4831974486373239E-3</v>
      </c>
      <c r="AM91" s="58">
        <f t="shared" si="51"/>
        <v>3.5801339422444345E-3</v>
      </c>
      <c r="AN91" s="58">
        <f t="shared" si="51"/>
        <v>4.4731629201471002E-3</v>
      </c>
      <c r="AO91" s="58">
        <f t="shared" si="47"/>
        <v>3.7691894180945484E-2</v>
      </c>
      <c r="AQ91" s="58">
        <f>'Female Inactive'!AQ91*'Uterine Cancer Epi'!$BA114</f>
        <v>4.9721760145658982E-4</v>
      </c>
      <c r="AR91" s="58">
        <f>'Female Inactive'!AR91*'Uterine Cancer Epi'!$BA114</f>
        <v>4.9721760145658982E-4</v>
      </c>
      <c r="AS91" s="58">
        <f t="shared" si="52"/>
        <v>4.9709400926989389E-4</v>
      </c>
      <c r="AT91" s="58">
        <f t="shared" si="52"/>
        <v>4.9709400926989389E-4</v>
      </c>
      <c r="AU91" s="58">
        <f t="shared" si="48"/>
        <v>1.6732831966729148E-2</v>
      </c>
      <c r="AW91" s="58">
        <f>'Female Inactive'!AW91*'Diabetes Epi'!$CB144</f>
        <v>4.7727636726917081E-3</v>
      </c>
      <c r="AX91" s="58">
        <f>'Female Inactive'!AX91*'Diabetes Epi'!$CB144</f>
        <v>0</v>
      </c>
      <c r="AY91" s="58">
        <f t="shared" si="53"/>
        <v>4.7613921345684984E-3</v>
      </c>
      <c r="AZ91" s="58">
        <f t="shared" si="53"/>
        <v>0</v>
      </c>
      <c r="BA91" s="58">
        <f t="shared" si="49"/>
        <v>0.313175040926503</v>
      </c>
    </row>
    <row r="92" spans="1:53">
      <c r="A92" s="58">
        <v>94</v>
      </c>
      <c r="B92" s="58">
        <f>'ACM Rates'!T105-(SUM(C92:H92))</f>
        <v>0.18933851445050912</v>
      </c>
      <c r="C92" s="58">
        <f t="shared" si="31"/>
        <v>4.9467317151526179E-4</v>
      </c>
      <c r="D92" s="58">
        <f t="shared" si="32"/>
        <v>1.2500000000000001E-2</v>
      </c>
      <c r="E92" s="58">
        <f t="shared" si="33"/>
        <v>0</v>
      </c>
      <c r="F92" s="58">
        <f t="shared" si="34"/>
        <v>2.7862268635264007E-3</v>
      </c>
      <c r="G92" s="58">
        <f t="shared" si="35"/>
        <v>4.4833429900294182E-3</v>
      </c>
      <c r="H92" s="58">
        <f t="shared" si="36"/>
        <v>4.9724252441978489E-4</v>
      </c>
      <c r="I92" s="58">
        <f t="shared" si="29"/>
        <v>0.20511941448555077</v>
      </c>
      <c r="J92" s="58">
        <f t="shared" si="30"/>
        <v>0.17249366357620088</v>
      </c>
      <c r="K92" s="58">
        <f t="shared" si="42"/>
        <v>2000.4260674674924</v>
      </c>
      <c r="L92" s="58">
        <f t="shared" si="43"/>
        <v>345.06082109080018</v>
      </c>
      <c r="M92" s="58">
        <f t="shared" si="37"/>
        <v>1827.8956569220923</v>
      </c>
      <c r="N92" s="58">
        <f t="shared" si="38"/>
        <v>5692.6802037422931</v>
      </c>
      <c r="O92" s="58">
        <f t="shared" si="39"/>
        <v>2.8457338645607311</v>
      </c>
      <c r="Q92" s="58">
        <f>'Quintile Functions'!$EQ100</f>
        <v>405.18404860408594</v>
      </c>
      <c r="S92" s="58">
        <f>'Female Inactive'!S92*'MI Epi'!DI110</f>
        <v>3.5563449424611078E-3</v>
      </c>
      <c r="T92" s="58">
        <f>'Female Inactive'!T92*'MI Epi'!DI111</f>
        <v>4.9467317151526179E-4</v>
      </c>
      <c r="U92" s="58">
        <f t="shared" si="40"/>
        <v>3.5500286376576318E-3</v>
      </c>
      <c r="V92" s="58">
        <f t="shared" si="40"/>
        <v>4.945508409139876E-4</v>
      </c>
      <c r="W92" s="58">
        <f t="shared" si="44"/>
        <v>0.10533432367910196</v>
      </c>
      <c r="Y92" s="58">
        <f>'Female Inactive'!Y92*'Stroke Epi'!$CX118</f>
        <v>1.6400000000000001E-2</v>
      </c>
      <c r="Z92" s="58">
        <f>'Female Inactive'!Z92*'Stroke Epi'!$CX118</f>
        <v>1.2500000000000001E-2</v>
      </c>
      <c r="AA92" s="58">
        <f t="shared" si="41"/>
        <v>1.6266252153047667E-2</v>
      </c>
      <c r="AB92" s="58">
        <f t="shared" si="41"/>
        <v>1.2422199506118559E-2</v>
      </c>
      <c r="AC92" s="58">
        <f t="shared" si="45"/>
        <v>0.10839604876746341</v>
      </c>
      <c r="AE92" s="58">
        <f>'Female Inactive'!AE92*'Bowel Cancer Epi'!$CU135</f>
        <v>2.8857349657952004E-3</v>
      </c>
      <c r="AF92" s="58">
        <f>'Female Inactive'!AF92*'Bowel Cancer Epi'!$CU135</f>
        <v>2.7862268635264007E-3</v>
      </c>
      <c r="AG92" s="58">
        <f t="shared" si="50"/>
        <v>2.8815752349045098E-3</v>
      </c>
      <c r="AH92" s="58">
        <f t="shared" si="50"/>
        <v>2.7823489358903553E-3</v>
      </c>
      <c r="AI92" s="58">
        <f t="shared" si="46"/>
        <v>6.8279479147861409E-3</v>
      </c>
      <c r="AK92" s="58">
        <f>'Female Inactive'!AK92*'Breast Cancer Epi'!$BI133</f>
        <v>3.5866743920235349E-3</v>
      </c>
      <c r="AL92" s="58">
        <f>'Female Inactive'!AL92*'Breast Cancer Epi'!$BI133</f>
        <v>4.4833429900294182E-3</v>
      </c>
      <c r="AM92" s="58">
        <f t="shared" si="51"/>
        <v>3.580249958505255E-3</v>
      </c>
      <c r="AN92" s="58">
        <f t="shared" si="51"/>
        <v>4.4733078104982615E-3</v>
      </c>
      <c r="AO92" s="58">
        <f t="shared" si="47"/>
        <v>3.6828663786586856E-2</v>
      </c>
      <c r="AQ92" s="58">
        <f>'Female Inactive'!AQ92*'Uterine Cancer Epi'!$BA115</f>
        <v>4.9724252441978489E-4</v>
      </c>
      <c r="AR92" s="58">
        <f>'Female Inactive'!AR92*'Uterine Cancer Epi'!$BA115</f>
        <v>4.9724252441978489E-4</v>
      </c>
      <c r="AS92" s="58">
        <f t="shared" si="52"/>
        <v>4.9711891984371981E-4</v>
      </c>
      <c r="AT92" s="58">
        <f t="shared" si="52"/>
        <v>4.9711891984371981E-4</v>
      </c>
      <c r="AU92" s="58">
        <f t="shared" si="48"/>
        <v>1.6732831966729148E-2</v>
      </c>
      <c r="AW92" s="58">
        <f>'Female Inactive'!AW92*'Diabetes Epi'!$CB145</f>
        <v>4.7743208295500852E-3</v>
      </c>
      <c r="AX92" s="58">
        <f>'Female Inactive'!AX92*'Diabetes Epi'!$CB145</f>
        <v>0</v>
      </c>
      <c r="AY92" s="58">
        <f t="shared" si="53"/>
        <v>4.7629418759859155E-3</v>
      </c>
      <c r="AZ92" s="58">
        <f t="shared" si="53"/>
        <v>0</v>
      </c>
      <c r="BA92" s="58">
        <f t="shared" si="49"/>
        <v>0.31644528388446086</v>
      </c>
    </row>
    <row r="93" spans="1:53">
      <c r="A93" s="58">
        <v>95</v>
      </c>
      <c r="B93" s="58">
        <f>'ACM Rates'!T106-(SUM(C93:H93))</f>
        <v>0.18894020131958666</v>
      </c>
      <c r="C93" s="58">
        <f t="shared" si="31"/>
        <v>5.9366988732972468E-4</v>
      </c>
      <c r="D93" s="58">
        <f t="shared" si="32"/>
        <v>1.26E-2</v>
      </c>
      <c r="E93" s="58">
        <f t="shared" si="33"/>
        <v>0</v>
      </c>
      <c r="F93" s="58">
        <f t="shared" si="34"/>
        <v>2.9853740104836971E-3</v>
      </c>
      <c r="G93" s="58">
        <f t="shared" si="35"/>
        <v>4.4834875256636762E-3</v>
      </c>
      <c r="H93" s="58">
        <f t="shared" si="36"/>
        <v>4.9726725693621766E-4</v>
      </c>
      <c r="I93" s="58">
        <f t="shared" si="29"/>
        <v>0.20511924521740008</v>
      </c>
      <c r="J93" s="58">
        <f t="shared" si="30"/>
        <v>0.17216399128443904</v>
      </c>
      <c r="K93" s="58">
        <f t="shared" si="42"/>
        <v>1655.3652463766923</v>
      </c>
      <c r="L93" s="58">
        <f t="shared" si="43"/>
        <v>284.99428784976016</v>
      </c>
      <c r="M93" s="58">
        <f t="shared" si="37"/>
        <v>1512.8681024518123</v>
      </c>
      <c r="N93" s="58">
        <f t="shared" si="38"/>
        <v>4179.8121012904794</v>
      </c>
      <c r="O93" s="58">
        <f t="shared" si="39"/>
        <v>2.5250089733606309</v>
      </c>
      <c r="Q93" s="58">
        <f>'Quintile Functions'!$EQ101</f>
        <v>389.51178146633384</v>
      </c>
      <c r="S93" s="58">
        <f>'Female Inactive'!S93*'MI Epi'!DI111</f>
        <v>2.7663867177806544E-3</v>
      </c>
      <c r="T93" s="58">
        <f>'Female Inactive'!T93*'MI Epi'!DI112</f>
        <v>5.9366988732972468E-4</v>
      </c>
      <c r="U93" s="58">
        <f t="shared" si="40"/>
        <v>2.7625637960836391E-3</v>
      </c>
      <c r="V93" s="58">
        <f t="shared" si="40"/>
        <v>5.9349370022954151E-4</v>
      </c>
      <c r="W93" s="58">
        <f t="shared" si="44"/>
        <v>0.10806930737709684</v>
      </c>
      <c r="Y93" s="58">
        <f>'Female Inactive'!Y93*'Stroke Epi'!$CX119</f>
        <v>1.66E-2</v>
      </c>
      <c r="Z93" s="58">
        <f>'Female Inactive'!Z93*'Stroke Epi'!$CX119</f>
        <v>1.26E-2</v>
      </c>
      <c r="AA93" s="58">
        <f t="shared" si="41"/>
        <v>1.6462979229253771E-2</v>
      </c>
      <c r="AB93" s="58">
        <f t="shared" si="41"/>
        <v>1.2520952348443526E-2</v>
      </c>
      <c r="AC93" s="58">
        <f t="shared" si="45"/>
        <v>0.11186653233547585</v>
      </c>
      <c r="AE93" s="58">
        <f>'Female Inactive'!AE93*'Bowel Cancer Epi'!$CU136</f>
        <v>2.9853740104836971E-3</v>
      </c>
      <c r="AF93" s="58">
        <f>'Female Inactive'!AF93*'Bowel Cancer Epi'!$CU136</f>
        <v>2.9853740104836971E-3</v>
      </c>
      <c r="AG93" s="58">
        <f t="shared" si="50"/>
        <v>2.9809222126881973E-3</v>
      </c>
      <c r="AH93" s="58">
        <f t="shared" si="50"/>
        <v>2.9809222126881973E-3</v>
      </c>
      <c r="AI93" s="58">
        <f t="shared" si="46"/>
        <v>6.9267716639521823E-3</v>
      </c>
      <c r="AK93" s="58">
        <f>'Female Inactive'!AK93*'Breast Cancer Epi'!$BI134</f>
        <v>4.1845883572860986E-3</v>
      </c>
      <c r="AL93" s="58">
        <f>'Female Inactive'!AL93*'Breast Cancer Epi'!$BI134</f>
        <v>4.4834875256636762E-3</v>
      </c>
      <c r="AM93" s="58">
        <f t="shared" si="51"/>
        <v>4.1758451672281316E-3</v>
      </c>
      <c r="AN93" s="58">
        <f t="shared" si="51"/>
        <v>4.4734516995698081E-3</v>
      </c>
      <c r="AO93" s="58">
        <f t="shared" si="47"/>
        <v>3.5964630977252353E-2</v>
      </c>
      <c r="AQ93" s="58">
        <f>'Female Inactive'!AQ93*'Uterine Cancer Epi'!$BA116</f>
        <v>4.9726725693621766E-4</v>
      </c>
      <c r="AR93" s="58">
        <f>'Female Inactive'!AR93*'Uterine Cancer Epi'!$BA116</f>
        <v>4.9726725693621766E-4</v>
      </c>
      <c r="AS93" s="58">
        <f t="shared" si="52"/>
        <v>4.9714364006481215E-4</v>
      </c>
      <c r="AT93" s="58">
        <f t="shared" si="52"/>
        <v>4.9714364006481215E-4</v>
      </c>
      <c r="AU93" s="58">
        <f t="shared" si="48"/>
        <v>1.6732831966729148E-2</v>
      </c>
      <c r="AW93" s="58">
        <f>'Female Inactive'!AW93*'Diabetes Epi'!$CB146</f>
        <v>3.8986565049777388E-3</v>
      </c>
      <c r="AX93" s="58">
        <f>'Female Inactive'!AX93*'Diabetes Epi'!$CB146</f>
        <v>0</v>
      </c>
      <c r="AY93" s="58">
        <f t="shared" si="53"/>
        <v>3.8910666103735281E-3</v>
      </c>
      <c r="AZ93" s="58">
        <f t="shared" si="53"/>
        <v>0</v>
      </c>
      <c r="BA93" s="58">
        <f t="shared" si="49"/>
        <v>0.31970101526637523</v>
      </c>
    </row>
    <row r="94" spans="1:53">
      <c r="A94" s="58">
        <v>96</v>
      </c>
      <c r="B94" s="58">
        <f>'ACM Rates'!T107-(SUM(C94:H94))</f>
        <v>0.18893984568994551</v>
      </c>
      <c r="C94" s="58">
        <f t="shared" si="31"/>
        <v>5.9373070189804706E-4</v>
      </c>
      <c r="D94" s="58">
        <f t="shared" si="32"/>
        <v>1.2600000000000002E-2</v>
      </c>
      <c r="E94" s="58">
        <f t="shared" si="33"/>
        <v>0</v>
      </c>
      <c r="F94" s="58">
        <f t="shared" si="34"/>
        <v>2.9855025864664987E-3</v>
      </c>
      <c r="G94" s="58">
        <f t="shared" si="35"/>
        <v>4.4836294820232237E-3</v>
      </c>
      <c r="H94" s="58">
        <f t="shared" si="36"/>
        <v>4.9729153966668641E-4</v>
      </c>
      <c r="I94" s="58">
        <f t="shared" si="29"/>
        <v>0.20511907897831005</v>
      </c>
      <c r="J94" s="58">
        <f t="shared" si="30"/>
        <v>0.17216369688136401</v>
      </c>
      <c r="K94" s="58">
        <f t="shared" si="42"/>
        <v>1370.3709585269321</v>
      </c>
      <c r="L94" s="58">
        <f t="shared" si="43"/>
        <v>235.92813031885498</v>
      </c>
      <c r="M94" s="58">
        <f t="shared" si="37"/>
        <v>1252.4068933675046</v>
      </c>
      <c r="N94" s="58">
        <f t="shared" si="38"/>
        <v>2927.405207922975</v>
      </c>
      <c r="O94" s="58">
        <f t="shared" si="39"/>
        <v>2.136213694334097</v>
      </c>
      <c r="Q94" s="58">
        <f>'Quintile Functions'!$EQ102</f>
        <v>374.44570787959452</v>
      </c>
      <c r="S94" s="58">
        <f>'Female Inactive'!S94*'MI Epi'!DI112</f>
        <v>2.766720712376762E-3</v>
      </c>
      <c r="T94" s="58">
        <f>'Female Inactive'!T94*'MI Epi'!DI113</f>
        <v>5.9373070189804706E-4</v>
      </c>
      <c r="U94" s="58">
        <f t="shared" si="40"/>
        <v>2.7628968679427324E-3</v>
      </c>
      <c r="V94" s="58">
        <f t="shared" si="40"/>
        <v>5.9355447870290678E-4</v>
      </c>
      <c r="W94" s="58">
        <f t="shared" si="44"/>
        <v>0.11000511646053548</v>
      </c>
      <c r="Y94" s="58">
        <f>'Female Inactive'!Y94*'Stroke Epi'!$CX120</f>
        <v>1.66E-2</v>
      </c>
      <c r="Z94" s="58">
        <f>'Female Inactive'!Z94*'Stroke Epi'!$CX120</f>
        <v>1.2600000000000002E-2</v>
      </c>
      <c r="AA94" s="58">
        <f t="shared" si="41"/>
        <v>1.6462979229253771E-2</v>
      </c>
      <c r="AB94" s="58">
        <f t="shared" si="41"/>
        <v>1.2520952348443526E-2</v>
      </c>
      <c r="AC94" s="58">
        <f t="shared" si="45"/>
        <v>0.11541197060235051</v>
      </c>
      <c r="AE94" s="58">
        <f>'Female Inactive'!AE94*'Bowel Cancer Epi'!$CU137</f>
        <v>2.9855025864664987E-3</v>
      </c>
      <c r="AF94" s="58">
        <f>'Female Inactive'!AF94*'Bowel Cancer Epi'!$CU137</f>
        <v>2.9855025864664987E-3</v>
      </c>
      <c r="AG94" s="58">
        <f t="shared" si="50"/>
        <v>2.981050405387764E-3</v>
      </c>
      <c r="AH94" s="58">
        <f t="shared" si="50"/>
        <v>2.981050405387764E-3</v>
      </c>
      <c r="AI94" s="58">
        <f t="shared" si="46"/>
        <v>6.9267716639521823E-3</v>
      </c>
      <c r="AK94" s="58">
        <f>'Female Inactive'!AK94*'Breast Cancer Epi'!$BI135</f>
        <v>4.1847208498883431E-3</v>
      </c>
      <c r="AL94" s="58">
        <f>'Female Inactive'!AL94*'Breast Cancer Epi'!$BI135</f>
        <v>4.4836294820232237E-3</v>
      </c>
      <c r="AM94" s="58">
        <f t="shared" si="51"/>
        <v>4.1759771065530416E-3</v>
      </c>
      <c r="AN94" s="58">
        <f t="shared" si="51"/>
        <v>4.4735930208843477E-3</v>
      </c>
      <c r="AO94" s="58">
        <f t="shared" si="47"/>
        <v>3.5676438539070369E-2</v>
      </c>
      <c r="AQ94" s="58">
        <f>'Female Inactive'!AQ94*'Uterine Cancer Epi'!$BA117</f>
        <v>4.9729153966668641E-4</v>
      </c>
      <c r="AR94" s="58">
        <f>'Female Inactive'!AR94*'Uterine Cancer Epi'!$BA117</f>
        <v>4.9729153966668641E-4</v>
      </c>
      <c r="AS94" s="58">
        <f t="shared" si="52"/>
        <v>4.9716791072307309E-4</v>
      </c>
      <c r="AT94" s="58">
        <f t="shared" si="52"/>
        <v>4.9716791072307309E-4</v>
      </c>
      <c r="AU94" s="58">
        <f t="shared" si="48"/>
        <v>1.6732831966729148E-2</v>
      </c>
      <c r="AW94" s="58">
        <f>'Female Inactive'!AW94*'Diabetes Epi'!$CB147</f>
        <v>3.8998798398338346E-3</v>
      </c>
      <c r="AX94" s="58">
        <f>'Female Inactive'!AX94*'Diabetes Epi'!$CB147</f>
        <v>0</v>
      </c>
      <c r="AY94" s="58">
        <f t="shared" si="53"/>
        <v>3.892285184406874E-3</v>
      </c>
      <c r="AZ94" s="58">
        <f t="shared" si="53"/>
        <v>0</v>
      </c>
      <c r="BA94" s="58">
        <f t="shared" si="49"/>
        <v>0.32234810393094326</v>
      </c>
    </row>
    <row r="95" spans="1:53">
      <c r="A95" s="58">
        <v>97</v>
      </c>
      <c r="B95" s="58">
        <f>'ACM Rates'!T108-(SUM(C95:H95))</f>
        <v>0.18893949268213206</v>
      </c>
      <c r="C95" s="58">
        <f t="shared" si="31"/>
        <v>5.9379095854298616E-4</v>
      </c>
      <c r="D95" s="58">
        <f t="shared" si="32"/>
        <v>1.26E-2</v>
      </c>
      <c r="E95" s="58">
        <f t="shared" si="33"/>
        <v>0</v>
      </c>
      <c r="F95" s="58">
        <f t="shared" si="34"/>
        <v>2.985630234777457E-3</v>
      </c>
      <c r="G95" s="58">
        <f t="shared" si="35"/>
        <v>4.4837704830758829E-3</v>
      </c>
      <c r="H95" s="58">
        <f t="shared" si="36"/>
        <v>4.973156414715919E-4</v>
      </c>
      <c r="I95" s="58">
        <f t="shared" si="29"/>
        <v>0.2051189138754525</v>
      </c>
      <c r="J95" s="58">
        <f t="shared" si="30"/>
        <v>0.17216340464862911</v>
      </c>
      <c r="K95" s="58">
        <f t="shared" si="42"/>
        <v>1134.4428282080771</v>
      </c>
      <c r="L95" s="58">
        <f t="shared" si="43"/>
        <v>195.30953968352242</v>
      </c>
      <c r="M95" s="58">
        <f t="shared" si="37"/>
        <v>1036.7880583663159</v>
      </c>
      <c r="N95" s="58">
        <f t="shared" si="38"/>
        <v>1890.6171495566591</v>
      </c>
      <c r="O95" s="58">
        <f t="shared" si="39"/>
        <v>1.66656009676839</v>
      </c>
      <c r="Q95" s="58">
        <f>'Quintile Functions'!$EQ103</f>
        <v>359.96238065412456</v>
      </c>
      <c r="S95" s="58">
        <f>'Female Inactive'!S95*'MI Epi'!DI113</f>
        <v>2.7670513678143107E-3</v>
      </c>
      <c r="T95" s="58">
        <f>'Female Inactive'!T95*'MI Epi'!DI114</f>
        <v>5.9379095854298616E-4</v>
      </c>
      <c r="U95" s="58">
        <f t="shared" si="40"/>
        <v>2.7632266097589175E-3</v>
      </c>
      <c r="V95" s="58">
        <f t="shared" si="40"/>
        <v>5.9361469958052471E-4</v>
      </c>
      <c r="W95" s="58">
        <f t="shared" si="44"/>
        <v>0.11193696674599334</v>
      </c>
      <c r="Y95" s="58">
        <f>'Female Inactive'!Y95*'Stroke Epi'!$CX121</f>
        <v>1.66E-2</v>
      </c>
      <c r="Z95" s="58">
        <f>'Female Inactive'!Z95*'Stroke Epi'!$CX121</f>
        <v>1.26E-2</v>
      </c>
      <c r="AA95" s="58">
        <f t="shared" si="41"/>
        <v>1.6462979229253771E-2</v>
      </c>
      <c r="AB95" s="58">
        <f t="shared" si="41"/>
        <v>1.2520952348443526E-2</v>
      </c>
      <c r="AC95" s="58">
        <f t="shared" si="45"/>
        <v>0.11894325544188357</v>
      </c>
      <c r="AE95" s="58">
        <f>'Female Inactive'!AE95*'Bowel Cancer Epi'!$CU138</f>
        <v>2.985630234777457E-3</v>
      </c>
      <c r="AF95" s="58">
        <f>'Female Inactive'!AF95*'Bowel Cancer Epi'!$CU138</f>
        <v>2.985630234777457E-3</v>
      </c>
      <c r="AG95" s="58">
        <f t="shared" si="50"/>
        <v>2.9811776731645256E-3</v>
      </c>
      <c r="AH95" s="58">
        <f t="shared" si="50"/>
        <v>2.9811776731645256E-3</v>
      </c>
      <c r="AI95" s="58">
        <f t="shared" si="46"/>
        <v>6.9267716639521831E-3</v>
      </c>
      <c r="AK95" s="58">
        <f>'Female Inactive'!AK95*'Breast Cancer Epi'!$BI136</f>
        <v>4.1848524508708244E-3</v>
      </c>
      <c r="AL95" s="58">
        <f>'Female Inactive'!AL95*'Breast Cancer Epi'!$BI136</f>
        <v>4.4837704830758829E-3</v>
      </c>
      <c r="AM95" s="58">
        <f t="shared" si="51"/>
        <v>4.176108157964209E-3</v>
      </c>
      <c r="AN95" s="58">
        <f t="shared" si="51"/>
        <v>4.4737333911457622E-3</v>
      </c>
      <c r="AO95" s="58">
        <f t="shared" si="47"/>
        <v>3.5388150818681012E-2</v>
      </c>
      <c r="AQ95" s="58">
        <f>'Female Inactive'!AQ95*'Uterine Cancer Epi'!$BA118</f>
        <v>4.973156414715919E-4</v>
      </c>
      <c r="AR95" s="58">
        <f>'Female Inactive'!AR95*'Uterine Cancer Epi'!$BA118</f>
        <v>4.973156414715919E-4</v>
      </c>
      <c r="AS95" s="58">
        <f t="shared" si="52"/>
        <v>4.9719200054498813E-4</v>
      </c>
      <c r="AT95" s="58">
        <f t="shared" si="52"/>
        <v>4.9719200054498813E-4</v>
      </c>
      <c r="AU95" s="58">
        <f t="shared" si="48"/>
        <v>1.6732831966729148E-2</v>
      </c>
      <c r="AW95" s="58">
        <f>'Female Inactive'!AW95*'Diabetes Epi'!$CB148</f>
        <v>3.9010849353756168E-3</v>
      </c>
      <c r="AX95" s="58">
        <f>'Female Inactive'!AX95*'Diabetes Epi'!$CB148</f>
        <v>0</v>
      </c>
      <c r="AY95" s="58">
        <f t="shared" si="53"/>
        <v>3.8934855886497699E-3</v>
      </c>
      <c r="AZ95" s="58">
        <f t="shared" si="53"/>
        <v>0</v>
      </c>
      <c r="BA95" s="58">
        <f t="shared" si="49"/>
        <v>0.32498571836619811</v>
      </c>
    </row>
    <row r="96" spans="1:53">
      <c r="A96" s="58">
        <v>98</v>
      </c>
      <c r="B96" s="58">
        <f>'ACM Rates'!T109-(SUM(C96:H96))</f>
        <v>0.18893914229096381</v>
      </c>
      <c r="C96" s="58">
        <f t="shared" si="31"/>
        <v>5.9385066149112082E-4</v>
      </c>
      <c r="D96" s="58">
        <f t="shared" si="32"/>
        <v>1.26E-2</v>
      </c>
      <c r="E96" s="58">
        <f t="shared" si="33"/>
        <v>0</v>
      </c>
      <c r="F96" s="58">
        <f t="shared" si="34"/>
        <v>2.9857569566184529E-3</v>
      </c>
      <c r="G96" s="58">
        <f t="shared" si="35"/>
        <v>4.4839105281803907E-3</v>
      </c>
      <c r="H96" s="58">
        <f t="shared" si="36"/>
        <v>4.9733956274619357E-4</v>
      </c>
      <c r="I96" s="58">
        <f t="shared" si="29"/>
        <v>0.20511874990907339</v>
      </c>
      <c r="J96" s="58">
        <f t="shared" si="30"/>
        <v>0.17216311458194655</v>
      </c>
      <c r="K96" s="58">
        <f t="shared" si="42"/>
        <v>939.1332885245547</v>
      </c>
      <c r="L96" s="58">
        <f t="shared" si="43"/>
        <v>161.68411195997319</v>
      </c>
      <c r="M96" s="58">
        <f t="shared" si="37"/>
        <v>858.29123254456817</v>
      </c>
      <c r="N96" s="58">
        <f t="shared" si="38"/>
        <v>1032.3259170120909</v>
      </c>
      <c r="O96" s="58">
        <f t="shared" si="39"/>
        <v>1.0992325899063258</v>
      </c>
      <c r="Q96" s="58">
        <f>'Quintile Functions'!$EQ104</f>
        <v>346.03925952290496</v>
      </c>
      <c r="S96" s="58">
        <f>'Female Inactive'!S96*'MI Epi'!DI114</f>
        <v>2.7673787173018369E-3</v>
      </c>
      <c r="T96" s="58">
        <f>'Female Inactive'!T96*'MI Epi'!DI115</f>
        <v>5.9385066149112082E-4</v>
      </c>
      <c r="U96" s="58">
        <f t="shared" si="40"/>
        <v>2.7635530546521458E-3</v>
      </c>
      <c r="V96" s="58">
        <f t="shared" si="40"/>
        <v>5.9367436708623877E-4</v>
      </c>
      <c r="W96" s="58">
        <f t="shared" si="44"/>
        <v>0.11386486330766867</v>
      </c>
      <c r="Y96" s="58">
        <f>'Female Inactive'!Y96*'Stroke Epi'!$CX122</f>
        <v>1.66E-2</v>
      </c>
      <c r="Z96" s="58">
        <f>'Female Inactive'!Z96*'Stroke Epi'!$CX122</f>
        <v>1.26E-2</v>
      </c>
      <c r="AA96" s="58">
        <f t="shared" si="41"/>
        <v>1.6462979229253771E-2</v>
      </c>
      <c r="AB96" s="58">
        <f t="shared" si="41"/>
        <v>1.2520952348443526E-2</v>
      </c>
      <c r="AC96" s="58">
        <f t="shared" si="45"/>
        <v>0.12246044335470782</v>
      </c>
      <c r="AE96" s="58">
        <f>'Female Inactive'!AE96*'Bowel Cancer Epi'!$CU139</f>
        <v>2.9857569566184529E-3</v>
      </c>
      <c r="AF96" s="58">
        <f>'Female Inactive'!AF96*'Bowel Cancer Epi'!$CU139</f>
        <v>2.9857569566184529E-3</v>
      </c>
      <c r="AG96" s="58">
        <f t="shared" si="50"/>
        <v>2.9813040172171901E-3</v>
      </c>
      <c r="AH96" s="58">
        <f t="shared" si="50"/>
        <v>2.9813040172171901E-3</v>
      </c>
      <c r="AI96" s="58">
        <f t="shared" si="46"/>
        <v>6.926771663952184E-3</v>
      </c>
      <c r="AK96" s="58">
        <f>'Female Inactive'!AK96*'Breast Cancer Epi'!$BI137</f>
        <v>4.1849831596350315E-3</v>
      </c>
      <c r="AL96" s="58">
        <f>'Female Inactive'!AL96*'Breast Cancer Epi'!$BI137</f>
        <v>4.4839105281803907E-3</v>
      </c>
      <c r="AM96" s="58">
        <f t="shared" si="51"/>
        <v>4.1762383208659992E-3</v>
      </c>
      <c r="AN96" s="58">
        <f t="shared" si="51"/>
        <v>4.4738728097161173E-3</v>
      </c>
      <c r="AO96" s="58">
        <f t="shared" si="47"/>
        <v>3.5099767843593643E-2</v>
      </c>
      <c r="AQ96" s="58">
        <f>'Female Inactive'!AQ96*'Uterine Cancer Epi'!$BA119</f>
        <v>4.9733956274619357E-4</v>
      </c>
      <c r="AR96" s="58">
        <f>'Female Inactive'!AR96*'Uterine Cancer Epi'!$BA119</f>
        <v>4.9733956274619357E-4</v>
      </c>
      <c r="AS96" s="58">
        <f t="shared" si="52"/>
        <v>4.972159099259077E-4</v>
      </c>
      <c r="AT96" s="58">
        <f t="shared" si="52"/>
        <v>4.972159099259077E-4</v>
      </c>
      <c r="AU96" s="58">
        <f t="shared" si="48"/>
        <v>1.6732831966729145E-2</v>
      </c>
      <c r="AW96" s="58">
        <f>'Female Inactive'!AW96*'Diabetes Epi'!$CB149</f>
        <v>3.9022721648679102E-3</v>
      </c>
      <c r="AX96" s="58">
        <f>'Female Inactive'!AX96*'Diabetes Epi'!$CB149</f>
        <v>0</v>
      </c>
      <c r="AY96" s="58">
        <f t="shared" si="53"/>
        <v>3.8946681949791895E-3</v>
      </c>
      <c r="AZ96" s="58">
        <f t="shared" si="53"/>
        <v>0</v>
      </c>
      <c r="BA96" s="58">
        <f t="shared" si="49"/>
        <v>0.3276138767438721</v>
      </c>
    </row>
    <row r="97" spans="1:53">
      <c r="A97" s="58">
        <v>99</v>
      </c>
      <c r="B97" s="58">
        <f>'ACM Rates'!T110-(SUM(C97:H97))</f>
        <v>0.18893879451078449</v>
      </c>
      <c r="C97" s="58">
        <f t="shared" si="31"/>
        <v>5.9390981497090857E-4</v>
      </c>
      <c r="D97" s="58">
        <f t="shared" si="32"/>
        <v>1.26E-2</v>
      </c>
      <c r="E97" s="58">
        <f t="shared" si="33"/>
        <v>0</v>
      </c>
      <c r="F97" s="58">
        <f t="shared" si="34"/>
        <v>2.9858827533806248E-3</v>
      </c>
      <c r="G97" s="58">
        <f t="shared" si="35"/>
        <v>4.484049616946215E-3</v>
      </c>
      <c r="H97" s="58">
        <f t="shared" si="36"/>
        <v>4.9736330391773333E-4</v>
      </c>
      <c r="I97" s="58">
        <f t="shared" si="29"/>
        <v>0.20511858707913602</v>
      </c>
      <c r="J97" s="58">
        <f t="shared" si="30"/>
        <v>0.17216282667663607</v>
      </c>
      <c r="K97" s="58">
        <f t="shared" si="42"/>
        <v>777.44917656458153</v>
      </c>
      <c r="L97" s="58">
        <f t="shared" si="43"/>
        <v>133.84784783478148</v>
      </c>
      <c r="M97" s="58">
        <f t="shared" si="37"/>
        <v>710.52525264719088</v>
      </c>
      <c r="N97" s="58">
        <f t="shared" si="38"/>
        <v>321.80066436490006</v>
      </c>
      <c r="O97" s="58">
        <f t="shared" si="39"/>
        <v>0.41391858666168202</v>
      </c>
      <c r="Q97" s="58">
        <f>'Quintile Functions'!$EQ105</f>
        <v>332.65467606243402</v>
      </c>
      <c r="S97" s="58">
        <f>'Female Inactive'!S97*'MI Epi'!DI115</f>
        <v>2.7677027937454005E-3</v>
      </c>
      <c r="T97" s="58">
        <f>'Female Inactive'!T97*'MI Epi'!DI116</f>
        <v>5.9390981497090857E-4</v>
      </c>
      <c r="U97" s="58">
        <f t="shared" si="40"/>
        <v>2.763876235440943E-3</v>
      </c>
      <c r="V97" s="58">
        <f t="shared" si="40"/>
        <v>5.93733485446446E-4</v>
      </c>
      <c r="W97" s="58">
        <f t="shared" si="44"/>
        <v>0.11578881125365979</v>
      </c>
      <c r="Y97" s="58">
        <f>'Female Inactive'!Y97*'Stroke Epi'!$CX123</f>
        <v>1.66E-2</v>
      </c>
      <c r="Z97" s="58">
        <f>'Female Inactive'!Z97*'Stroke Epi'!$CX123</f>
        <v>1.26E-2</v>
      </c>
      <c r="AA97" s="58">
        <f t="shared" si="41"/>
        <v>1.6462979229253771E-2</v>
      </c>
      <c r="AB97" s="58">
        <f t="shared" si="41"/>
        <v>1.2520952348443526E-2</v>
      </c>
      <c r="AC97" s="58">
        <f t="shared" si="45"/>
        <v>0.1259635906159049</v>
      </c>
      <c r="AE97" s="58">
        <f>'Female Inactive'!AE97*'Bowel Cancer Epi'!$CU140</f>
        <v>2.9858827533806248E-3</v>
      </c>
      <c r="AF97" s="58">
        <f>'Female Inactive'!AF97*'Bowel Cancer Epi'!$CU140</f>
        <v>2.9858827533806248E-3</v>
      </c>
      <c r="AG97" s="58">
        <f t="shared" si="50"/>
        <v>2.981429438933092E-3</v>
      </c>
      <c r="AH97" s="58">
        <f t="shared" si="50"/>
        <v>2.981429438933092E-3</v>
      </c>
      <c r="AI97" s="58">
        <f t="shared" si="46"/>
        <v>6.9267716639521831E-3</v>
      </c>
      <c r="AK97" s="58">
        <f>'Female Inactive'!AK97*'Breast Cancer Epi'!$BI138</f>
        <v>4.1851129758164671E-3</v>
      </c>
      <c r="AL97" s="58">
        <f>'Female Inactive'!AL97*'Breast Cancer Epi'!$BI138</f>
        <v>4.484049616946215E-3</v>
      </c>
      <c r="AM97" s="58">
        <f t="shared" si="51"/>
        <v>4.1763675948957024E-3</v>
      </c>
      <c r="AN97" s="58">
        <f t="shared" si="51"/>
        <v>4.4740112762068351E-3</v>
      </c>
      <c r="AO97" s="58">
        <f t="shared" si="47"/>
        <v>3.481128964141951E-2</v>
      </c>
      <c r="AQ97" s="58">
        <f>'Female Inactive'!AQ97*'Uterine Cancer Epi'!$BA120</f>
        <v>4.9736330391773333E-4</v>
      </c>
      <c r="AR97" s="58">
        <f>'Female Inactive'!AR97*'Uterine Cancer Epi'!$BA120</f>
        <v>4.9736330391773333E-4</v>
      </c>
      <c r="AS97" s="58">
        <f t="shared" si="52"/>
        <v>4.9723963929260151E-4</v>
      </c>
      <c r="AT97" s="58">
        <f t="shared" si="52"/>
        <v>4.9723963929260151E-4</v>
      </c>
      <c r="AU97" s="58">
        <f t="shared" si="48"/>
        <v>1.6732831966729145E-2</v>
      </c>
      <c r="AW97" s="58">
        <f>'Female Inactive'!AW97*'Diabetes Epi'!$CB150</f>
        <v>3.9034418908585207E-3</v>
      </c>
      <c r="AX97" s="58">
        <f>'Female Inactive'!AX97*'Diabetes Epi'!$CB150</f>
        <v>0</v>
      </c>
      <c r="AY97" s="58">
        <f t="shared" si="53"/>
        <v>3.8958333645936483E-3</v>
      </c>
      <c r="AZ97" s="58">
        <f t="shared" si="53"/>
        <v>0</v>
      </c>
      <c r="BA97" s="58">
        <f t="shared" si="49"/>
        <v>0.33023259759286311</v>
      </c>
    </row>
    <row r="98" spans="1:53">
      <c r="A98" s="58">
        <v>100</v>
      </c>
      <c r="B98" s="58">
        <f>'ACM Rates'!T111-(SUM(C98:H98))</f>
        <v>0.97933206637534376</v>
      </c>
      <c r="C98" s="58">
        <f t="shared" si="31"/>
        <v>0</v>
      </c>
      <c r="D98" s="58">
        <f t="shared" si="32"/>
        <v>1.2800000000000001E-2</v>
      </c>
      <c r="E98" s="58">
        <f t="shared" si="33"/>
        <v>0</v>
      </c>
      <c r="F98" s="58">
        <f t="shared" si="34"/>
        <v>2.9860076266369252E-3</v>
      </c>
      <c r="G98" s="58">
        <f t="shared" si="35"/>
        <v>4.3845391325751928E-3</v>
      </c>
      <c r="H98" s="58">
        <f t="shared" si="36"/>
        <v>4.9738686544410261E-4</v>
      </c>
      <c r="I98" s="58">
        <f t="shared" si="29"/>
        <v>0.99511807400198071</v>
      </c>
      <c r="J98" s="58">
        <f t="shared" si="30"/>
        <v>0.62443813450755825</v>
      </c>
      <c r="K98" s="58">
        <f t="shared" si="42"/>
        <v>643.60132872980012</v>
      </c>
      <c r="L98" s="58">
        <f t="shared" si="43"/>
        <v>401.88921307862216</v>
      </c>
      <c r="M98" s="109">
        <f t="shared" si="37"/>
        <v>321.80066436490006</v>
      </c>
      <c r="N98" s="58">
        <f t="shared" si="38"/>
        <v>0</v>
      </c>
      <c r="O98" s="58">
        <f t="shared" si="39"/>
        <v>0</v>
      </c>
      <c r="Q98" s="58">
        <f>'Quintile Functions'!$EQ106</f>
        <v>319.78779997036202</v>
      </c>
      <c r="S98" s="58">
        <f>'Female Inactive'!S98*'MI Epi'!DI116</f>
        <v>2.8668816165264414E-3</v>
      </c>
      <c r="T98" s="58">
        <f>'Female Inactive'!T98*'MI Epi'!DI117</f>
        <v>0</v>
      </c>
      <c r="U98" s="58">
        <f t="shared" si="40"/>
        <v>2.8627760357666787E-3</v>
      </c>
      <c r="V98" s="58">
        <f t="shared" si="40"/>
        <v>0</v>
      </c>
      <c r="W98" s="58">
        <f t="shared" si="44"/>
        <v>0.11770881572532871</v>
      </c>
      <c r="Y98" s="58">
        <f>'Female Inactive'!Y98*'Stroke Epi'!$CX124</f>
        <v>1.66E-2</v>
      </c>
      <c r="Z98" s="58">
        <f>'Female Inactive'!Z98*'Stroke Epi'!$CX124</f>
        <v>1.2800000000000001E-2</v>
      </c>
      <c r="AA98" s="58">
        <f t="shared" si="41"/>
        <v>1.6462979229253771E-2</v>
      </c>
      <c r="AB98" s="58">
        <f t="shared" si="41"/>
        <v>1.2718428409709492E-2</v>
      </c>
      <c r="AC98" s="58">
        <f t="shared" si="45"/>
        <v>0.12945275327590572</v>
      </c>
      <c r="AE98" s="58">
        <f>'Female Inactive'!AE98*'Bowel Cancer Epi'!$CU141</f>
        <v>2.9860076266369252E-3</v>
      </c>
      <c r="AF98" s="58">
        <f>'Female Inactive'!AF98*'Bowel Cancer Epi'!$CU141</f>
        <v>2.9860076266369252E-3</v>
      </c>
      <c r="AG98" s="58">
        <f t="shared" si="50"/>
        <v>2.9815539398807545E-3</v>
      </c>
      <c r="AH98" s="58">
        <f t="shared" si="50"/>
        <v>2.9815539398807545E-3</v>
      </c>
      <c r="AI98" s="58">
        <f t="shared" si="46"/>
        <v>6.9267716639521831E-3</v>
      </c>
      <c r="AK98" s="58">
        <f>'Female Inactive'!AK98*'Breast Cancer Epi'!$BI139</f>
        <v>4.2848905159257556E-3</v>
      </c>
      <c r="AL98" s="58">
        <f>'Female Inactive'!AL98*'Breast Cancer Epi'!$BI139</f>
        <v>4.3845391325751928E-3</v>
      </c>
      <c r="AM98" s="58">
        <f t="shared" si="51"/>
        <v>4.2757234704949854E-3</v>
      </c>
      <c r="AN98" s="58">
        <f t="shared" si="51"/>
        <v>4.3749410736848571E-3</v>
      </c>
      <c r="AO98" s="58">
        <f t="shared" si="47"/>
        <v>3.4522716239855832E-2</v>
      </c>
      <c r="AQ98" s="58">
        <f>'Female Inactive'!AQ98*'Uterine Cancer Epi'!$BA121</f>
        <v>4.9738686544410261E-4</v>
      </c>
      <c r="AR98" s="58">
        <f>'Female Inactive'!AR98*'Uterine Cancer Epi'!$BA121</f>
        <v>4.9738686544410261E-4</v>
      </c>
      <c r="AS98" s="58">
        <f t="shared" si="52"/>
        <v>4.9726318910303657E-4</v>
      </c>
      <c r="AT98" s="58">
        <f t="shared" si="52"/>
        <v>4.9726318910303657E-4</v>
      </c>
      <c r="AU98" s="58">
        <f t="shared" si="48"/>
        <v>1.6732831966729145E-2</v>
      </c>
      <c r="AW98" s="58">
        <f>'Female Inactive'!AW98*'Diabetes Epi'!$CB151</f>
        <v>3.9045944655828899E-3</v>
      </c>
      <c r="AX98" s="58">
        <f>'Female Inactive'!AX98*'Diabetes Epi'!$CB151</f>
        <v>0</v>
      </c>
      <c r="AY98" s="58">
        <f t="shared" si="53"/>
        <v>3.8969814484173249E-3</v>
      </c>
      <c r="AZ98" s="58">
        <f t="shared" si="53"/>
        <v>0</v>
      </c>
      <c r="BA98" s="58">
        <f t="shared" si="49"/>
        <v>0.33284189978567807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8"/>
  <sheetViews>
    <sheetView topLeftCell="T1" workbookViewId="0">
      <selection activeCell="C3" sqref="C3:H3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" style="58" bestFit="1" customWidth="1"/>
    <col min="5" max="24" width="9.140625" style="58"/>
    <col min="25" max="25" width="12" style="58" bestFit="1" customWidth="1"/>
    <col min="26" max="26" width="13.7109375" style="58" bestFit="1" customWidth="1"/>
    <col min="27" max="35" width="9.140625" style="58"/>
    <col min="37" max="41" width="9.140625" style="58"/>
    <col min="43" max="48" width="9.140625" style="58"/>
    <col min="49" max="49" width="12" style="58" bestFit="1" customWidth="1"/>
    <col min="50" max="50" width="9.140625" style="58"/>
    <col min="51" max="51" width="12" style="58" bestFit="1" customWidth="1"/>
    <col min="52" max="52" width="9.140625" style="58"/>
    <col min="53" max="53" width="12" style="58" bestFit="1" customWidth="1"/>
  </cols>
  <sheetData>
    <row r="1" spans="1:53">
      <c r="M1" s="58" t="s">
        <v>464</v>
      </c>
      <c r="Q1" s="58" t="s">
        <v>498</v>
      </c>
      <c r="S1" s="58" t="s">
        <v>446</v>
      </c>
      <c r="Y1" s="58" t="s">
        <v>447</v>
      </c>
      <c r="AE1" s="58" t="s">
        <v>449</v>
      </c>
      <c r="AK1" s="58" t="s">
        <v>465</v>
      </c>
      <c r="AQ1" s="58" t="s">
        <v>466</v>
      </c>
      <c r="AW1" s="58" t="s">
        <v>448</v>
      </c>
    </row>
    <row r="2" spans="1:53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S2" s="58" t="s">
        <v>460</v>
      </c>
      <c r="T2" s="58" t="s">
        <v>461</v>
      </c>
      <c r="U2" s="58" t="s">
        <v>462</v>
      </c>
      <c r="V2" s="58" t="s">
        <v>463</v>
      </c>
      <c r="W2" s="58" t="s">
        <v>270</v>
      </c>
      <c r="Y2" s="58" t="s">
        <v>460</v>
      </c>
      <c r="Z2" s="58" t="s">
        <v>461</v>
      </c>
      <c r="AA2" s="58" t="s">
        <v>462</v>
      </c>
      <c r="AB2" s="58" t="s">
        <v>463</v>
      </c>
      <c r="AC2" s="58" t="s">
        <v>270</v>
      </c>
      <c r="AE2" s="58" t="s">
        <v>460</v>
      </c>
      <c r="AF2" s="58" t="s">
        <v>461</v>
      </c>
      <c r="AG2" s="58" t="s">
        <v>462</v>
      </c>
      <c r="AH2" s="58" t="s">
        <v>463</v>
      </c>
      <c r="AI2" s="58" t="s">
        <v>270</v>
      </c>
      <c r="AK2" s="58" t="s">
        <v>460</v>
      </c>
      <c r="AL2" s="58" t="s">
        <v>461</v>
      </c>
      <c r="AM2" s="58" t="s">
        <v>462</v>
      </c>
      <c r="AN2" s="58" t="s">
        <v>463</v>
      </c>
      <c r="AO2" s="58" t="s">
        <v>270</v>
      </c>
      <c r="AQ2" s="58" t="s">
        <v>460</v>
      </c>
      <c r="AR2" s="58" t="s">
        <v>461</v>
      </c>
      <c r="AS2" s="58" t="s">
        <v>462</v>
      </c>
      <c r="AT2" s="58" t="s">
        <v>463</v>
      </c>
      <c r="AU2" s="58" t="s">
        <v>270</v>
      </c>
      <c r="AW2" s="58" t="s">
        <v>460</v>
      </c>
      <c r="AX2" s="58" t="s">
        <v>461</v>
      </c>
      <c r="AY2" s="58" t="s">
        <v>462</v>
      </c>
      <c r="AZ2" s="58" t="s">
        <v>463</v>
      </c>
      <c r="BA2" s="58" t="s">
        <v>270</v>
      </c>
    </row>
    <row r="3" spans="1:53">
      <c r="A3" s="58">
        <v>5</v>
      </c>
      <c r="B3" s="58">
        <f>'ACM Rates'!T16-(SUM(C3:H3))</f>
        <v>7.4326398623694484E-6</v>
      </c>
      <c r="C3" s="58">
        <f>T3</f>
        <v>0</v>
      </c>
      <c r="D3" s="58">
        <f>Z3</f>
        <v>9.2567360137630556E-5</v>
      </c>
      <c r="E3" s="58">
        <f>AX3</f>
        <v>0</v>
      </c>
      <c r="F3" s="58">
        <f>AF3</f>
        <v>0</v>
      </c>
      <c r="G3" s="58">
        <f>AL3</f>
        <v>0</v>
      </c>
      <c r="H3" s="58">
        <f>AR3</f>
        <v>0</v>
      </c>
      <c r="I3" s="58">
        <f t="shared" ref="I3:I66" si="0">B3+(SUM(C3:F3))</f>
        <v>1E-4</v>
      </c>
      <c r="J3" s="58">
        <f t="shared" ref="J3:J66" si="1">1-EXP(-B3)</f>
        <v>7.4326122403434169E-6</v>
      </c>
      <c r="K3" s="58">
        <v>10000</v>
      </c>
      <c r="L3" s="58">
        <f>K3*J3</f>
        <v>7.4326122403434169E-2</v>
      </c>
      <c r="M3" s="58">
        <f>0.5*(K3+K4)</f>
        <v>9999.9628369387974</v>
      </c>
      <c r="N3" s="58">
        <f>SUM(M4:M97)</f>
        <v>794018.69003737811</v>
      </c>
      <c r="O3" s="58">
        <f>N3/K3</f>
        <v>79.401869003737815</v>
      </c>
      <c r="Q3" s="58">
        <f>'Quintile Functions'!$FB11</f>
        <v>2017.3370125000004</v>
      </c>
      <c r="S3" s="58">
        <f>'Female Inactive'!S3*'MI Epi'!DJ21</f>
        <v>0</v>
      </c>
      <c r="T3" s="58">
        <f>'Female Inactive'!T3*'MI Epi'!DJ21</f>
        <v>0</v>
      </c>
      <c r="U3" s="58">
        <f>1-EXP(-S3)</f>
        <v>0</v>
      </c>
      <c r="V3" s="58">
        <f>1-EXP(-T3)</f>
        <v>0</v>
      </c>
      <c r="W3" s="58">
        <v>0</v>
      </c>
      <c r="Y3" s="58">
        <f>'Female Inactive'!Y3*'Stroke Epi'!$CY29</f>
        <v>0</v>
      </c>
      <c r="Z3" s="58">
        <f>'Female Inactive'!Z3*'Stroke Epi'!$CY29</f>
        <v>9.2567360137630556E-5</v>
      </c>
      <c r="AA3" s="58">
        <f>1-EXP(-Y3)</f>
        <v>0</v>
      </c>
      <c r="AB3" s="58">
        <f>1-EXP(-Z3)</f>
        <v>9.2563075911766823E-5</v>
      </c>
      <c r="AC3" s="58">
        <v>0</v>
      </c>
      <c r="AE3" s="58">
        <f>'Female Inactive'!AE3*'Bowel Cancer Epi'!$CV46</f>
        <v>0</v>
      </c>
      <c r="AF3" s="58">
        <f>'Female Inactive'!AF3*'Bowel Cancer Epi'!$CV46</f>
        <v>0</v>
      </c>
      <c r="AG3" s="58">
        <f>1-EXP(-AE3)</f>
        <v>0</v>
      </c>
      <c r="AH3" s="58">
        <f>1-EXP(-AF3)</f>
        <v>0</v>
      </c>
      <c r="AI3" s="58">
        <v>0</v>
      </c>
      <c r="AK3" s="58">
        <f>'Female Inactive'!AK3*'Breast Cancer Epi'!$BJ44</f>
        <v>0</v>
      </c>
      <c r="AL3" s="58">
        <f>'Female Inactive'!AL3*'Breast Cancer Epi'!$BJ44</f>
        <v>0</v>
      </c>
      <c r="AM3" s="58">
        <f>1-EXP(-AK3)</f>
        <v>0</v>
      </c>
      <c r="AN3" s="58">
        <f>1-EXP(-AL3)</f>
        <v>0</v>
      </c>
      <c r="AO3" s="58">
        <v>0</v>
      </c>
      <c r="AQ3" s="58">
        <f>'Female Inactive'!AQ3*'Uterine Cancer Epi'!$BB26</f>
        <v>0</v>
      </c>
      <c r="AR3" s="58">
        <f>'Female Inactive'!AR3*'Uterine Cancer Epi'!$BB26</f>
        <v>0</v>
      </c>
      <c r="AS3" s="58">
        <f>1-EXP(-AQ3)</f>
        <v>0</v>
      </c>
      <c r="AT3" s="58">
        <f>1-EXP(-AR3)</f>
        <v>0</v>
      </c>
      <c r="AU3" s="58">
        <v>0</v>
      </c>
      <c r="AW3" s="58">
        <f>'Female Inactive'!AW3*'Diabetes Epi'!$CC56</f>
        <v>8.9404613106706639E-5</v>
      </c>
      <c r="AX3" s="58">
        <f>'Female Inactive'!AX3*'Diabetes Epi'!$CC56</f>
        <v>0</v>
      </c>
      <c r="AY3" s="58">
        <f>1-EXP(-AW3)</f>
        <v>8.9400616633428243E-5</v>
      </c>
      <c r="AZ3" s="58">
        <f>1-EXP(-AX3)</f>
        <v>0</v>
      </c>
      <c r="BA3" s="58">
        <v>0</v>
      </c>
    </row>
    <row r="4" spans="1:53">
      <c r="A4" s="58">
        <v>6</v>
      </c>
      <c r="B4" s="58">
        <f>'ACM Rates'!T17-(SUM(C4:H4))</f>
        <v>7.6681207966449393E-6</v>
      </c>
      <c r="C4" s="58">
        <f t="shared" ref="C4:C67" si="2">T4</f>
        <v>0</v>
      </c>
      <c r="D4" s="58">
        <f t="shared" ref="D4:D67" si="3">Z4</f>
        <v>9.2331879203355065E-5</v>
      </c>
      <c r="E4" s="58">
        <f t="shared" ref="E4:E67" si="4">AX4</f>
        <v>0</v>
      </c>
      <c r="F4" s="58">
        <f t="shared" ref="F4:F67" si="5">AF4</f>
        <v>0</v>
      </c>
      <c r="G4" s="58">
        <f t="shared" ref="G4:G67" si="6">AL4</f>
        <v>0</v>
      </c>
      <c r="H4" s="58">
        <f t="shared" ref="H4:H67" si="7">AR4</f>
        <v>0</v>
      </c>
      <c r="I4" s="58">
        <f t="shared" si="0"/>
        <v>1E-4</v>
      </c>
      <c r="J4" s="58">
        <f t="shared" si="1"/>
        <v>7.6680913966287179E-6</v>
      </c>
      <c r="K4" s="58">
        <f>K3-L3</f>
        <v>9999.9256738775966</v>
      </c>
      <c r="L4" s="58">
        <f>K4*J4</f>
        <v>7.6680344026787431E-2</v>
      </c>
      <c r="M4" s="58">
        <f t="shared" ref="M4:M67" si="8">0.5*(K4+K5)</f>
        <v>9999.8873337055829</v>
      </c>
      <c r="N4" s="58">
        <f t="shared" ref="N4:N67" si="9">SUM(M5:M98)</f>
        <v>784336.66539003863</v>
      </c>
      <c r="O4" s="58">
        <f t="shared" ref="O4:O67" si="10">N4/K4</f>
        <v>78.43424951036684</v>
      </c>
      <c r="Q4" s="58">
        <f>'Quintile Functions'!$FB12</f>
        <v>2016.1906632000002</v>
      </c>
      <c r="S4" s="58">
        <f>'Female Inactive'!S4*'MI Epi'!DJ22</f>
        <v>0</v>
      </c>
      <c r="T4" s="58">
        <f>'Female Inactive'!T4*'MI Epi'!DJ22</f>
        <v>0</v>
      </c>
      <c r="U4" s="58">
        <f t="shared" ref="U4:V67" si="11">1-EXP(-S4)</f>
        <v>0</v>
      </c>
      <c r="V4" s="58">
        <f t="shared" si="11"/>
        <v>0</v>
      </c>
      <c r="W4" s="58">
        <f>((W3-V3+((1-W3)*U3))/(1-V3))</f>
        <v>0</v>
      </c>
      <c r="Y4" s="58">
        <f>'Female Inactive'!Y4*'Stroke Epi'!$CY30</f>
        <v>0</v>
      </c>
      <c r="Z4" s="58">
        <f>'Female Inactive'!Z4*'Stroke Epi'!$CY30</f>
        <v>9.2331879203355065E-5</v>
      </c>
      <c r="AA4" s="58">
        <f t="shared" ref="AA4:AB67" si="12">1-EXP(-Y4)</f>
        <v>0</v>
      </c>
      <c r="AB4" s="58">
        <f t="shared" si="12"/>
        <v>9.2327616746601393E-5</v>
      </c>
      <c r="AC4" s="58">
        <f>((AC3-AB3+((1-AC3)*AA3))/(1-AB3))</f>
        <v>-9.2571644627935794E-5</v>
      </c>
      <c r="AE4" s="58">
        <f>'Female Inactive'!AE4*'Bowel Cancer Epi'!$CV47</f>
        <v>0</v>
      </c>
      <c r="AF4" s="58">
        <f>'Female Inactive'!AF4*'Bowel Cancer Epi'!$CV47</f>
        <v>0</v>
      </c>
      <c r="AG4" s="58">
        <f t="shared" ref="AG4:AH8" si="13">1-EXP(-AE4)</f>
        <v>0</v>
      </c>
      <c r="AH4" s="58">
        <f t="shared" si="13"/>
        <v>0</v>
      </c>
      <c r="AI4" s="58">
        <f>((AI3-AH3+((1-AI3)*AG3))/(1-AH3))</f>
        <v>0</v>
      </c>
      <c r="AK4" s="58">
        <f>'Female Inactive'!AK4*'Breast Cancer Epi'!$BJ45</f>
        <v>0</v>
      </c>
      <c r="AL4" s="58">
        <f>'Female Inactive'!AL4*'Breast Cancer Epi'!$BJ45</f>
        <v>0</v>
      </c>
      <c r="AM4" s="58">
        <f t="shared" ref="AM4:AN8" si="14">1-EXP(-AK4)</f>
        <v>0</v>
      </c>
      <c r="AN4" s="58">
        <f t="shared" si="14"/>
        <v>0</v>
      </c>
      <c r="AO4" s="58">
        <f>((AO3-AN3+((1-AO3)*AM3))/(1-AN3))</f>
        <v>0</v>
      </c>
      <c r="AQ4" s="58">
        <f>'Female Inactive'!AQ4*'Uterine Cancer Epi'!$BB27</f>
        <v>0</v>
      </c>
      <c r="AR4" s="58">
        <f>'Female Inactive'!AR4*'Uterine Cancer Epi'!$BB27</f>
        <v>0</v>
      </c>
      <c r="AS4" s="58">
        <f t="shared" ref="AS4:AT8" si="15">1-EXP(-AQ4)</f>
        <v>0</v>
      </c>
      <c r="AT4" s="58">
        <f t="shared" si="15"/>
        <v>0</v>
      </c>
      <c r="AU4" s="58">
        <f>((AU3-AT3+((1-AU3)*AS3))/(1-AT3))</f>
        <v>0</v>
      </c>
      <c r="AW4" s="58">
        <f>'Female Inactive'!AW4*'Diabetes Epi'!$CC57</f>
        <v>8.9218550629419337E-5</v>
      </c>
      <c r="AX4" s="58">
        <f>'Female Inactive'!AX4*'Diabetes Epi'!$CC57</f>
        <v>0</v>
      </c>
      <c r="AY4" s="58">
        <f t="shared" ref="AY4:AZ19" si="16">1-EXP(-AW4)</f>
        <v>8.9214570772933044E-5</v>
      </c>
      <c r="AZ4" s="58">
        <f t="shared" si="16"/>
        <v>0</v>
      </c>
      <c r="BA4" s="58">
        <f>((BA3-AZ3+((1-BA3)*AY3))/(1-AZ3))</f>
        <v>8.9400616633428243E-5</v>
      </c>
    </row>
    <row r="5" spans="1:53">
      <c r="A5" s="58">
        <v>7</v>
      </c>
      <c r="B5" s="58">
        <f>'ACM Rates'!T18-(SUM(C5:H5))</f>
        <v>7.906704994161941E-6</v>
      </c>
      <c r="C5" s="58">
        <f t="shared" si="2"/>
        <v>0</v>
      </c>
      <c r="D5" s="58">
        <f t="shared" si="3"/>
        <v>9.2093295005838064E-5</v>
      </c>
      <c r="E5" s="58">
        <f t="shared" si="4"/>
        <v>0</v>
      </c>
      <c r="F5" s="58">
        <f t="shared" si="5"/>
        <v>0</v>
      </c>
      <c r="G5" s="58">
        <f t="shared" si="6"/>
        <v>0</v>
      </c>
      <c r="H5" s="58">
        <f t="shared" si="7"/>
        <v>0</v>
      </c>
      <c r="I5" s="58">
        <f t="shared" si="0"/>
        <v>1E-4</v>
      </c>
      <c r="J5" s="58">
        <f t="shared" si="1"/>
        <v>7.9066737362909478E-6</v>
      </c>
      <c r="K5" s="58">
        <f t="shared" ref="K5:K68" si="17">K4-L4</f>
        <v>9999.8489935335692</v>
      </c>
      <c r="L5" s="58">
        <f t="shared" ref="L5:L68" si="18">K5*J5</f>
        <v>7.9065543404047339E-2</v>
      </c>
      <c r="M5" s="58">
        <f t="shared" si="8"/>
        <v>9999.8094607618659</v>
      </c>
      <c r="N5" s="58">
        <f t="shared" si="9"/>
        <v>774336.85592927679</v>
      </c>
      <c r="O5" s="58">
        <f t="shared" si="10"/>
        <v>77.434854909309522</v>
      </c>
      <c r="Q5" s="58">
        <f>'Quintile Functions'!$FB13</f>
        <v>2027.2882631000002</v>
      </c>
      <c r="S5" s="58">
        <f>'Female Inactive'!S5*'MI Epi'!DJ23</f>
        <v>0</v>
      </c>
      <c r="T5" s="58">
        <f>'Female Inactive'!T5*'MI Epi'!DJ23</f>
        <v>0</v>
      </c>
      <c r="U5" s="58">
        <f t="shared" si="11"/>
        <v>0</v>
      </c>
      <c r="V5" s="58">
        <f t="shared" si="11"/>
        <v>0</v>
      </c>
      <c r="W5" s="58">
        <f t="shared" ref="W5:W68" si="19">((W4-V4+((1-W4)*U4))/(1-V4))</f>
        <v>0</v>
      </c>
      <c r="Y5" s="58">
        <f>'Female Inactive'!Y5*'Stroke Epi'!$CY31</f>
        <v>0</v>
      </c>
      <c r="Z5" s="58">
        <f>'Female Inactive'!Z5*'Stroke Epi'!$CY31</f>
        <v>9.2093295005838064E-5</v>
      </c>
      <c r="AA5" s="58">
        <f t="shared" si="12"/>
        <v>0</v>
      </c>
      <c r="AB5" s="58">
        <f t="shared" si="12"/>
        <v>9.2089054548494254E-5</v>
      </c>
      <c r="AC5" s="58">
        <f t="shared" ref="AC5:AC68" si="20">((AC4-AB4+((1-AC4)*AA4))/(1-AB4))</f>
        <v>-1.8491633425897681E-4</v>
      </c>
      <c r="AE5" s="58">
        <f>'Female Inactive'!AE5*'Bowel Cancer Epi'!$CV48</f>
        <v>0</v>
      </c>
      <c r="AF5" s="58">
        <f>'Female Inactive'!AF5*'Bowel Cancer Epi'!$CV48</f>
        <v>0</v>
      </c>
      <c r="AG5" s="58">
        <f t="shared" si="13"/>
        <v>0</v>
      </c>
      <c r="AH5" s="58">
        <f t="shared" si="13"/>
        <v>0</v>
      </c>
      <c r="AI5" s="58">
        <f t="shared" ref="AI5:AI68" si="21">((AI4-AH4+((1-AI4)*AG4))/(1-AH4))</f>
        <v>0</v>
      </c>
      <c r="AK5" s="58">
        <f>'Female Inactive'!AK5*'Breast Cancer Epi'!$BJ46</f>
        <v>0</v>
      </c>
      <c r="AL5" s="58">
        <f>'Female Inactive'!AL5*'Breast Cancer Epi'!$BJ46</f>
        <v>0</v>
      </c>
      <c r="AM5" s="58">
        <f t="shared" si="14"/>
        <v>0</v>
      </c>
      <c r="AN5" s="58">
        <f t="shared" si="14"/>
        <v>0</v>
      </c>
      <c r="AO5" s="58">
        <f t="shared" ref="AO5:AO68" si="22">((AO4-AN4+((1-AO4)*AM4))/(1-AN4))</f>
        <v>0</v>
      </c>
      <c r="AQ5" s="58">
        <f>'Female Inactive'!AQ5*'Uterine Cancer Epi'!$BB28</f>
        <v>0</v>
      </c>
      <c r="AR5" s="58">
        <f>'Female Inactive'!AR5*'Uterine Cancer Epi'!$BB28</f>
        <v>0</v>
      </c>
      <c r="AS5" s="58">
        <f t="shared" si="15"/>
        <v>0</v>
      </c>
      <c r="AT5" s="58">
        <f t="shared" si="15"/>
        <v>0</v>
      </c>
      <c r="AU5" s="58">
        <f t="shared" ref="AU5:AU68" si="23">((AU4-AT4+((1-AU4)*AS4))/(1-AT4))</f>
        <v>0</v>
      </c>
      <c r="AW5" s="58">
        <f>'Female Inactive'!AW5*'Diabetes Epi'!$CC58</f>
        <v>8.8983523413922608E-5</v>
      </c>
      <c r="AX5" s="58">
        <f>'Female Inactive'!AX5*'Diabetes Epi'!$CC58</f>
        <v>0</v>
      </c>
      <c r="AY5" s="58">
        <f t="shared" si="16"/>
        <v>8.8979564497604358E-5</v>
      </c>
      <c r="AZ5" s="58">
        <f t="shared" si="16"/>
        <v>0</v>
      </c>
      <c r="BA5" s="58">
        <f t="shared" ref="BA5:BA68" si="24">((BA4-AZ4+((1-BA4)*AY4))/(1-AZ4))</f>
        <v>1.7860721156872151E-4</v>
      </c>
    </row>
    <row r="6" spans="1:53">
      <c r="A6" s="58">
        <v>8</v>
      </c>
      <c r="B6" s="58">
        <f>'ACM Rates'!T19-(SUM(C6:H6))</f>
        <v>8.1461898618961697E-6</v>
      </c>
      <c r="C6" s="58">
        <f t="shared" si="2"/>
        <v>0</v>
      </c>
      <c r="D6" s="58">
        <f t="shared" si="3"/>
        <v>9.1853810138103835E-5</v>
      </c>
      <c r="E6" s="58">
        <f t="shared" si="4"/>
        <v>0</v>
      </c>
      <c r="F6" s="58">
        <f t="shared" si="5"/>
        <v>0</v>
      </c>
      <c r="G6" s="58">
        <f t="shared" si="6"/>
        <v>0</v>
      </c>
      <c r="H6" s="58">
        <f t="shared" si="7"/>
        <v>0</v>
      </c>
      <c r="I6" s="58">
        <f t="shared" si="0"/>
        <v>1E-4</v>
      </c>
      <c r="J6" s="58">
        <f t="shared" si="1"/>
        <v>8.1461566817653264E-6</v>
      </c>
      <c r="K6" s="58">
        <f t="shared" si="17"/>
        <v>9999.7699279901644</v>
      </c>
      <c r="L6" s="58">
        <f t="shared" si="18"/>
        <v>8.1459692615013055E-2</v>
      </c>
      <c r="M6" s="58">
        <f t="shared" si="8"/>
        <v>9999.7291981438575</v>
      </c>
      <c r="N6" s="58">
        <f t="shared" si="9"/>
        <v>764337.12673113309</v>
      </c>
      <c r="O6" s="58">
        <f t="shared" si="10"/>
        <v>76.435471239362386</v>
      </c>
      <c r="Q6" s="58">
        <f>'Quintile Functions'!$FB14</f>
        <v>2050.0111264000002</v>
      </c>
      <c r="S6" s="58">
        <f>'Female Inactive'!S6*'MI Epi'!DJ24</f>
        <v>0</v>
      </c>
      <c r="T6" s="58">
        <f>'Female Inactive'!T6*'MI Epi'!DJ24</f>
        <v>0</v>
      </c>
      <c r="U6" s="58">
        <f t="shared" si="11"/>
        <v>0</v>
      </c>
      <c r="V6" s="58">
        <f t="shared" si="11"/>
        <v>0</v>
      </c>
      <c r="W6" s="58">
        <f t="shared" si="19"/>
        <v>0</v>
      </c>
      <c r="Y6" s="58">
        <f>'Female Inactive'!Y6*'Stroke Epi'!$CY32</f>
        <v>0</v>
      </c>
      <c r="Z6" s="58">
        <f>'Female Inactive'!Z6*'Stroke Epi'!$CY32</f>
        <v>9.1853810138103835E-5</v>
      </c>
      <c r="AA6" s="58">
        <f t="shared" si="12"/>
        <v>0</v>
      </c>
      <c r="AB6" s="58">
        <f t="shared" si="12"/>
        <v>9.1849591706050226E-5</v>
      </c>
      <c r="AC6" s="58">
        <f t="shared" si="20"/>
        <v>-2.7703090032116234E-4</v>
      </c>
      <c r="AE6" s="58">
        <f>'Female Inactive'!AE6*'Bowel Cancer Epi'!$CV49</f>
        <v>0</v>
      </c>
      <c r="AF6" s="58">
        <f>'Female Inactive'!AF6*'Bowel Cancer Epi'!$CV49</f>
        <v>0</v>
      </c>
      <c r="AG6" s="58">
        <f t="shared" si="13"/>
        <v>0</v>
      </c>
      <c r="AH6" s="58">
        <f t="shared" si="13"/>
        <v>0</v>
      </c>
      <c r="AI6" s="58">
        <f t="shared" si="21"/>
        <v>0</v>
      </c>
      <c r="AK6" s="58">
        <f>'Female Inactive'!AK6*'Breast Cancer Epi'!$BJ47</f>
        <v>0</v>
      </c>
      <c r="AL6" s="58">
        <f>'Female Inactive'!AL6*'Breast Cancer Epi'!$BJ47</f>
        <v>0</v>
      </c>
      <c r="AM6" s="58">
        <f t="shared" si="14"/>
        <v>0</v>
      </c>
      <c r="AN6" s="58">
        <f t="shared" si="14"/>
        <v>0</v>
      </c>
      <c r="AO6" s="58">
        <f t="shared" si="22"/>
        <v>0</v>
      </c>
      <c r="AQ6" s="58">
        <f>'Female Inactive'!AQ6*'Uterine Cancer Epi'!$BB29</f>
        <v>0</v>
      </c>
      <c r="AR6" s="58">
        <f>'Female Inactive'!AR6*'Uterine Cancer Epi'!$BB29</f>
        <v>0</v>
      </c>
      <c r="AS6" s="58">
        <f t="shared" si="15"/>
        <v>0</v>
      </c>
      <c r="AT6" s="58">
        <f t="shared" si="15"/>
        <v>0</v>
      </c>
      <c r="AU6" s="58">
        <f t="shared" si="23"/>
        <v>0</v>
      </c>
      <c r="AW6" s="58">
        <f>'Female Inactive'!AW6*'Diabetes Epi'!$CC59</f>
        <v>8.8704267563068608E-5</v>
      </c>
      <c r="AX6" s="58">
        <f>'Female Inactive'!AX6*'Diabetes Epi'!$CC59</f>
        <v>0</v>
      </c>
      <c r="AY6" s="58">
        <f t="shared" si="16"/>
        <v>8.8700333455871139E-5</v>
      </c>
      <c r="AZ6" s="58">
        <f t="shared" si="16"/>
        <v>0</v>
      </c>
      <c r="BA6" s="58">
        <f t="shared" si="24"/>
        <v>2.6757088367442434E-4</v>
      </c>
    </row>
    <row r="7" spans="1:53">
      <c r="A7" s="58">
        <v>9</v>
      </c>
      <c r="B7" s="58">
        <f>'ACM Rates'!T20-(SUM(C7:H7))</f>
        <v>8.38452316215118E-6</v>
      </c>
      <c r="C7" s="58">
        <f t="shared" si="2"/>
        <v>0</v>
      </c>
      <c r="D7" s="58">
        <f t="shared" si="3"/>
        <v>9.1615476837848825E-5</v>
      </c>
      <c r="E7" s="58">
        <f t="shared" si="4"/>
        <v>0</v>
      </c>
      <c r="F7" s="58">
        <f t="shared" si="5"/>
        <v>0</v>
      </c>
      <c r="G7" s="58">
        <f t="shared" si="6"/>
        <v>0</v>
      </c>
      <c r="H7" s="58">
        <f t="shared" si="7"/>
        <v>0</v>
      </c>
      <c r="I7" s="58">
        <f t="shared" si="0"/>
        <v>1E-4</v>
      </c>
      <c r="J7" s="58">
        <f t="shared" si="1"/>
        <v>8.3844880121031196E-6</v>
      </c>
      <c r="K7" s="58">
        <f t="shared" si="17"/>
        <v>9999.6884682975488</v>
      </c>
      <c r="L7" s="58">
        <f t="shared" si="18"/>
        <v>8.3842268087206601E-2</v>
      </c>
      <c r="M7" s="58">
        <f t="shared" si="8"/>
        <v>9999.6465471635056</v>
      </c>
      <c r="N7" s="58">
        <f t="shared" si="9"/>
        <v>754337.4801839696</v>
      </c>
      <c r="O7" s="58">
        <f t="shared" si="10"/>
        <v>75.436098092003448</v>
      </c>
      <c r="Q7" s="58">
        <f>'Quintile Functions'!$FB15</f>
        <v>2083.7405673000003</v>
      </c>
      <c r="S7" s="58">
        <f>'Female Inactive'!S7*'MI Epi'!DJ25</f>
        <v>0</v>
      </c>
      <c r="T7" s="58">
        <f>'Female Inactive'!T7*'MI Epi'!DJ25</f>
        <v>0</v>
      </c>
      <c r="U7" s="58">
        <f t="shared" si="11"/>
        <v>0</v>
      </c>
      <c r="V7" s="58">
        <f t="shared" si="11"/>
        <v>0</v>
      </c>
      <c r="W7" s="58">
        <f t="shared" si="19"/>
        <v>0</v>
      </c>
      <c r="Y7" s="58">
        <f>'Female Inactive'!Y7*'Stroke Epi'!$CY33</f>
        <v>0</v>
      </c>
      <c r="Z7" s="58">
        <f>'Female Inactive'!Z7*'Stroke Epi'!$CY33</f>
        <v>9.1615476837848825E-5</v>
      </c>
      <c r="AA7" s="58">
        <f t="shared" si="12"/>
        <v>0</v>
      </c>
      <c r="AB7" s="58">
        <f t="shared" si="12"/>
        <v>9.1611280268244499E-5</v>
      </c>
      <c r="AC7" s="58">
        <f t="shared" si="20"/>
        <v>-3.6891437666208349E-4</v>
      </c>
      <c r="AE7" s="58">
        <f>'Female Inactive'!AE7*'Bowel Cancer Epi'!$CV50</f>
        <v>0</v>
      </c>
      <c r="AF7" s="58">
        <f>'Female Inactive'!AF7*'Bowel Cancer Epi'!$CV50</f>
        <v>0</v>
      </c>
      <c r="AG7" s="58">
        <f t="shared" si="13"/>
        <v>0</v>
      </c>
      <c r="AH7" s="58">
        <f t="shared" si="13"/>
        <v>0</v>
      </c>
      <c r="AI7" s="58">
        <f t="shared" si="21"/>
        <v>0</v>
      </c>
      <c r="AK7" s="58">
        <f>'Female Inactive'!AK7*'Breast Cancer Epi'!$BJ48</f>
        <v>0</v>
      </c>
      <c r="AL7" s="58">
        <f>'Female Inactive'!AL7*'Breast Cancer Epi'!$BJ48</f>
        <v>0</v>
      </c>
      <c r="AM7" s="58">
        <f t="shared" si="14"/>
        <v>0</v>
      </c>
      <c r="AN7" s="58">
        <f t="shared" si="14"/>
        <v>0</v>
      </c>
      <c r="AO7" s="58">
        <f t="shared" si="22"/>
        <v>0</v>
      </c>
      <c r="AQ7" s="58">
        <f>'Female Inactive'!AQ7*'Uterine Cancer Epi'!$BB30</f>
        <v>0</v>
      </c>
      <c r="AR7" s="58">
        <f>'Female Inactive'!AR7*'Uterine Cancer Epi'!$BB30</f>
        <v>0</v>
      </c>
      <c r="AS7" s="58">
        <f t="shared" si="15"/>
        <v>0</v>
      </c>
      <c r="AT7" s="58">
        <f t="shared" si="15"/>
        <v>0</v>
      </c>
      <c r="AU7" s="58">
        <f t="shared" si="23"/>
        <v>0</v>
      </c>
      <c r="AW7" s="58">
        <f>'Female Inactive'!AW7*'Diabetes Epi'!$CC60</f>
        <v>8.8385958929681607E-5</v>
      </c>
      <c r="AX7" s="58">
        <f>'Female Inactive'!AX7*'Diabetes Epi'!$CC60</f>
        <v>0</v>
      </c>
      <c r="AY7" s="58">
        <f t="shared" si="16"/>
        <v>8.8382053005875427E-5</v>
      </c>
      <c r="AZ7" s="58">
        <f t="shared" si="16"/>
        <v>0</v>
      </c>
      <c r="BA7" s="58">
        <f t="shared" si="24"/>
        <v>3.562474835036905E-4</v>
      </c>
    </row>
    <row r="8" spans="1:53">
      <c r="A8" s="58">
        <v>10</v>
      </c>
      <c r="B8" s="58">
        <f>'ACM Rates'!T21-(SUM(C8:H8))</f>
        <v>8.6197592439806673E-6</v>
      </c>
      <c r="C8" s="58">
        <f t="shared" si="2"/>
        <v>0</v>
      </c>
      <c r="D8" s="58">
        <f t="shared" si="3"/>
        <v>9.1380240756019337E-5</v>
      </c>
      <c r="E8" s="58">
        <f t="shared" si="4"/>
        <v>0</v>
      </c>
      <c r="F8" s="58">
        <f t="shared" si="5"/>
        <v>0</v>
      </c>
      <c r="G8" s="58">
        <f t="shared" si="6"/>
        <v>0</v>
      </c>
      <c r="H8" s="58">
        <f t="shared" si="7"/>
        <v>0</v>
      </c>
      <c r="I8" s="58">
        <f t="shared" si="0"/>
        <v>1E-4</v>
      </c>
      <c r="J8" s="58">
        <f t="shared" si="1"/>
        <v>8.6197220939832064E-6</v>
      </c>
      <c r="K8" s="58">
        <f t="shared" si="17"/>
        <v>9999.6046260294625</v>
      </c>
      <c r="L8" s="58">
        <f t="shared" si="18"/>
        <v>8.619381292608283E-2</v>
      </c>
      <c r="M8" s="58">
        <f t="shared" si="8"/>
        <v>9999.5615291229988</v>
      </c>
      <c r="N8" s="58">
        <f t="shared" si="9"/>
        <v>744337.91865484638</v>
      </c>
      <c r="O8" s="58">
        <f t="shared" si="10"/>
        <v>74.436734900227776</v>
      </c>
      <c r="Q8" s="58">
        <f>'Quintile Functions'!$FB16</f>
        <v>2127.8579</v>
      </c>
      <c r="S8" s="58">
        <f>'Female Inactive'!S8*'MI Epi'!DJ26</f>
        <v>0</v>
      </c>
      <c r="T8" s="58">
        <f>'Female Inactive'!T8*'MI Epi'!DJ26</f>
        <v>0</v>
      </c>
      <c r="U8" s="58">
        <f t="shared" si="11"/>
        <v>0</v>
      </c>
      <c r="V8" s="58">
        <f t="shared" si="11"/>
        <v>0</v>
      </c>
      <c r="W8" s="58">
        <f t="shared" si="19"/>
        <v>0</v>
      </c>
      <c r="Y8" s="58">
        <f>'Female Inactive'!Y8*'Stroke Epi'!$CY34</f>
        <v>0</v>
      </c>
      <c r="Z8" s="58">
        <f>'Female Inactive'!Z8*'Stroke Epi'!$CY34</f>
        <v>9.1380240756019337E-5</v>
      </c>
      <c r="AA8" s="58">
        <f>1-EXP(-Y8)</f>
        <v>0</v>
      </c>
      <c r="AB8" s="58">
        <f t="shared" si="12"/>
        <v>9.1376065708970167E-5</v>
      </c>
      <c r="AC8" s="58">
        <f t="shared" si="20"/>
        <v>-4.6056785014072978E-4</v>
      </c>
      <c r="AE8" s="58">
        <f>'Female Inactive'!AE8*'Bowel Cancer Epi'!$CV51</f>
        <v>0</v>
      </c>
      <c r="AF8" s="58">
        <f>'Female Inactive'!AF8*'Bowel Cancer Epi'!$CV51</f>
        <v>0</v>
      </c>
      <c r="AG8" s="58">
        <f>1-EXP(-AE8)</f>
        <v>0</v>
      </c>
      <c r="AH8" s="58">
        <f t="shared" si="13"/>
        <v>0</v>
      </c>
      <c r="AI8" s="58">
        <f t="shared" si="21"/>
        <v>0</v>
      </c>
      <c r="AK8" s="58">
        <f>'Female Inactive'!AK8*'Breast Cancer Epi'!$BJ49</f>
        <v>0</v>
      </c>
      <c r="AL8" s="58">
        <f>'Female Inactive'!AL8*'Breast Cancer Epi'!$BJ49</f>
        <v>0</v>
      </c>
      <c r="AM8" s="58">
        <f>1-EXP(-AK8)</f>
        <v>0</v>
      </c>
      <c r="AN8" s="58">
        <f t="shared" si="14"/>
        <v>0</v>
      </c>
      <c r="AO8" s="58">
        <f t="shared" si="22"/>
        <v>0</v>
      </c>
      <c r="AQ8" s="58">
        <f>'Female Inactive'!AQ8*'Uterine Cancer Epi'!$BB31</f>
        <v>0</v>
      </c>
      <c r="AR8" s="58">
        <f>'Female Inactive'!AR8*'Uterine Cancer Epi'!$BB31</f>
        <v>0</v>
      </c>
      <c r="AS8" s="58">
        <f>1-EXP(-AQ8)</f>
        <v>0</v>
      </c>
      <c r="AT8" s="58">
        <f t="shared" si="15"/>
        <v>0</v>
      </c>
      <c r="AU8" s="58">
        <f t="shared" si="23"/>
        <v>0</v>
      </c>
      <c r="AW8" s="58">
        <f>'Female Inactive'!AW8*'Diabetes Epi'!$CC61</f>
        <v>8.803398160140792E-5</v>
      </c>
      <c r="AX8" s="58">
        <f>'Female Inactive'!AX8*'Diabetes Epi'!$CC61</f>
        <v>0</v>
      </c>
      <c r="AY8" s="58">
        <f t="shared" si="16"/>
        <v>8.8030106724201751E-5</v>
      </c>
      <c r="AZ8" s="58">
        <f t="shared" si="16"/>
        <v>0</v>
      </c>
      <c r="BA8" s="58">
        <f t="shared" si="24"/>
        <v>4.4459805062559566E-4</v>
      </c>
    </row>
    <row r="9" spans="1:53">
      <c r="A9" s="58">
        <v>11</v>
      </c>
      <c r="B9" s="58">
        <f>'ACM Rates'!T22-(SUM(C9:H9))</f>
        <v>8.850025396483241E-6</v>
      </c>
      <c r="C9" s="58">
        <f t="shared" si="2"/>
        <v>0</v>
      </c>
      <c r="D9" s="58">
        <f t="shared" si="3"/>
        <v>9.1149974603516764E-5</v>
      </c>
      <c r="E9" s="58">
        <f t="shared" si="4"/>
        <v>0</v>
      </c>
      <c r="F9" s="58">
        <f t="shared" si="5"/>
        <v>0</v>
      </c>
      <c r="G9" s="58">
        <f t="shared" si="6"/>
        <v>0</v>
      </c>
      <c r="H9" s="58">
        <f t="shared" si="7"/>
        <v>0</v>
      </c>
      <c r="I9" s="58">
        <f t="shared" si="0"/>
        <v>1E-4</v>
      </c>
      <c r="J9" s="58">
        <f t="shared" si="1"/>
        <v>8.8499862350710501E-6</v>
      </c>
      <c r="K9" s="58">
        <f t="shared" si="17"/>
        <v>9999.5184322165369</v>
      </c>
      <c r="L9" s="58">
        <f t="shared" si="18"/>
        <v>8.8495600482455597E-2</v>
      </c>
      <c r="M9" s="58">
        <f t="shared" si="8"/>
        <v>9999.4741844162963</v>
      </c>
      <c r="N9" s="58">
        <f t="shared" si="9"/>
        <v>734338.44447043014</v>
      </c>
      <c r="O9" s="58">
        <f t="shared" si="10"/>
        <v>73.437380954719984</v>
      </c>
      <c r="Q9" s="58">
        <f>'Quintile Functions'!$FB17</f>
        <v>2181.7444387</v>
      </c>
      <c r="S9" s="58">
        <f>'Female Inactive'!S9*'MI Epi'!DJ27</f>
        <v>0</v>
      </c>
      <c r="T9" s="58">
        <f>'Female Inactive'!T9*'MI Epi'!DJ27</f>
        <v>0</v>
      </c>
      <c r="U9" s="58">
        <f t="shared" si="11"/>
        <v>0</v>
      </c>
      <c r="V9" s="58">
        <f t="shared" si="11"/>
        <v>0</v>
      </c>
      <c r="W9" s="58">
        <f t="shared" si="19"/>
        <v>0</v>
      </c>
      <c r="Y9" s="58">
        <f>'Female Inactive'!Y9*'Stroke Epi'!$CY35</f>
        <v>0</v>
      </c>
      <c r="Z9" s="58">
        <f>'Female Inactive'!Z9*'Stroke Epi'!$CY35</f>
        <v>9.1149974603516764E-5</v>
      </c>
      <c r="AA9" s="58">
        <f t="shared" si="12"/>
        <v>0</v>
      </c>
      <c r="AB9" s="58">
        <f>1-EXP(-Z9)</f>
        <v>9.1145820570792679E-5</v>
      </c>
      <c r="AC9" s="58">
        <f t="shared" si="20"/>
        <v>-5.5199435492214635E-4</v>
      </c>
      <c r="AE9" s="58">
        <f>'Female Inactive'!AE9*'Bowel Cancer Epi'!$CV52</f>
        <v>0</v>
      </c>
      <c r="AF9" s="58">
        <f>'Female Inactive'!AF9*'Bowel Cancer Epi'!$CV52</f>
        <v>0</v>
      </c>
      <c r="AG9" s="58">
        <f t="shared" ref="AG9:AH72" si="25">1-EXP(-AE9)</f>
        <v>0</v>
      </c>
      <c r="AH9" s="58">
        <f>1-EXP(-AF9)</f>
        <v>0</v>
      </c>
      <c r="AI9" s="58">
        <f t="shared" si="21"/>
        <v>0</v>
      </c>
      <c r="AK9" s="58">
        <f>'Female Inactive'!AK9*'Breast Cancer Epi'!$BJ50</f>
        <v>0</v>
      </c>
      <c r="AL9" s="58">
        <f>'Female Inactive'!AL9*'Breast Cancer Epi'!$BJ50</f>
        <v>0</v>
      </c>
      <c r="AM9" s="58">
        <f t="shared" ref="AM9:AN72" si="26">1-EXP(-AK9)</f>
        <v>0</v>
      </c>
      <c r="AN9" s="58">
        <f>1-EXP(-AL9)</f>
        <v>0</v>
      </c>
      <c r="AO9" s="58">
        <f t="shared" si="22"/>
        <v>0</v>
      </c>
      <c r="AQ9" s="58">
        <f>'Female Inactive'!AQ9*'Uterine Cancer Epi'!$BB32</f>
        <v>0</v>
      </c>
      <c r="AR9" s="58">
        <f>'Female Inactive'!AR9*'Uterine Cancer Epi'!$BB32</f>
        <v>0</v>
      </c>
      <c r="AS9" s="58">
        <f t="shared" ref="AS9:AT72" si="27">1-EXP(-AQ9)</f>
        <v>0</v>
      </c>
      <c r="AT9" s="58">
        <f>1-EXP(-AR9)</f>
        <v>0</v>
      </c>
      <c r="AU9" s="58">
        <f t="shared" si="23"/>
        <v>0</v>
      </c>
      <c r="AW9" s="58">
        <f>'Female Inactive'!AW9*'Diabetes Epi'!$CC62</f>
        <v>8.7653714642752997E-5</v>
      </c>
      <c r="AX9" s="58">
        <f>'Female Inactive'!AX9*'Diabetes Epi'!$CC62</f>
        <v>0</v>
      </c>
      <c r="AY9" s="58">
        <f t="shared" si="16"/>
        <v>8.7649873168116343E-5</v>
      </c>
      <c r="AZ9" s="58">
        <f t="shared" si="16"/>
        <v>0</v>
      </c>
      <c r="BA9" s="58">
        <f t="shared" si="24"/>
        <v>5.3258901933595144E-4</v>
      </c>
    </row>
    <row r="10" spans="1:53">
      <c r="A10" s="58">
        <v>12</v>
      </c>
      <c r="B10" s="58">
        <f>'ACM Rates'!T23-(SUM(C10:H10))</f>
        <v>9.0735096593260806E-6</v>
      </c>
      <c r="C10" s="58">
        <f t="shared" si="2"/>
        <v>0</v>
      </c>
      <c r="D10" s="58">
        <f t="shared" si="3"/>
        <v>9.0926490340673924E-5</v>
      </c>
      <c r="E10" s="58">
        <f t="shared" si="4"/>
        <v>0</v>
      </c>
      <c r="F10" s="58">
        <f t="shared" si="5"/>
        <v>0</v>
      </c>
      <c r="G10" s="58">
        <f t="shared" si="6"/>
        <v>0</v>
      </c>
      <c r="H10" s="58">
        <f t="shared" si="7"/>
        <v>0</v>
      </c>
      <c r="I10" s="58">
        <f t="shared" si="0"/>
        <v>1E-4</v>
      </c>
      <c r="J10" s="58">
        <f t="shared" si="1"/>
        <v>9.0734684952131772E-6</v>
      </c>
      <c r="K10" s="58">
        <f t="shared" si="17"/>
        <v>9999.429936616054</v>
      </c>
      <c r="L10" s="58">
        <f t="shared" si="18"/>
        <v>9.0729512499977266E-2</v>
      </c>
      <c r="M10" s="58">
        <f t="shared" si="8"/>
        <v>9999.3845718598041</v>
      </c>
      <c r="N10" s="58">
        <f t="shared" si="9"/>
        <v>724339.05989857041</v>
      </c>
      <c r="O10" s="58">
        <f t="shared" si="10"/>
        <v>72.438035417016664</v>
      </c>
      <c r="Q10" s="58">
        <f>'Quintile Functions'!$FB18</f>
        <v>2244.7814976</v>
      </c>
      <c r="S10" s="58">
        <f>'Female Inactive'!S10*'MI Epi'!DJ28</f>
        <v>0</v>
      </c>
      <c r="T10" s="58">
        <f>'Female Inactive'!T10*'MI Epi'!DJ28</f>
        <v>0</v>
      </c>
      <c r="U10" s="58">
        <f t="shared" si="11"/>
        <v>0</v>
      </c>
      <c r="V10" s="58">
        <f t="shared" si="11"/>
        <v>0</v>
      </c>
      <c r="W10" s="58">
        <f t="shared" si="19"/>
        <v>0</v>
      </c>
      <c r="Y10" s="58">
        <f>'Female Inactive'!Y10*'Stroke Epi'!$CY36</f>
        <v>0</v>
      </c>
      <c r="Z10" s="58">
        <f>'Female Inactive'!Z10*'Stroke Epi'!$CY36</f>
        <v>9.0926490340673924E-5</v>
      </c>
      <c r="AA10" s="58">
        <f t="shared" si="12"/>
        <v>0</v>
      </c>
      <c r="AB10" s="58">
        <f t="shared" si="12"/>
        <v>9.0922356652645142E-5</v>
      </c>
      <c r="AC10" s="58">
        <f t="shared" si="20"/>
        <v>-6.4319880037538944E-4</v>
      </c>
      <c r="AE10" s="58">
        <f>'Female Inactive'!AE10*'Bowel Cancer Epi'!$CV53</f>
        <v>0</v>
      </c>
      <c r="AF10" s="58">
        <f>'Female Inactive'!AF10*'Bowel Cancer Epi'!$CV53</f>
        <v>0</v>
      </c>
      <c r="AG10" s="58">
        <f t="shared" si="25"/>
        <v>0</v>
      </c>
      <c r="AH10" s="58">
        <f t="shared" si="25"/>
        <v>0</v>
      </c>
      <c r="AI10" s="58">
        <f t="shared" si="21"/>
        <v>0</v>
      </c>
      <c r="AK10" s="58">
        <f>'Female Inactive'!AK10*'Breast Cancer Epi'!$BJ51</f>
        <v>0</v>
      </c>
      <c r="AL10" s="58">
        <f>'Female Inactive'!AL10*'Breast Cancer Epi'!$BJ51</f>
        <v>0</v>
      </c>
      <c r="AM10" s="58">
        <f t="shared" si="26"/>
        <v>0</v>
      </c>
      <c r="AN10" s="58">
        <f t="shared" si="26"/>
        <v>0</v>
      </c>
      <c r="AO10" s="58">
        <f t="shared" si="22"/>
        <v>0</v>
      </c>
      <c r="AQ10" s="58">
        <f>'Female Inactive'!AQ10*'Uterine Cancer Epi'!$BB33</f>
        <v>0</v>
      </c>
      <c r="AR10" s="58">
        <f>'Female Inactive'!AR10*'Uterine Cancer Epi'!$BB33</f>
        <v>0</v>
      </c>
      <c r="AS10" s="58">
        <f t="shared" si="27"/>
        <v>0</v>
      </c>
      <c r="AT10" s="58">
        <f t="shared" si="27"/>
        <v>0</v>
      </c>
      <c r="AU10" s="58">
        <f t="shared" si="23"/>
        <v>0</v>
      </c>
      <c r="AW10" s="58">
        <f>'Female Inactive'!AW10*'Diabetes Epi'!$CC63</f>
        <v>8.7250359451880824E-5</v>
      </c>
      <c r="AX10" s="58">
        <f>'Female Inactive'!AX10*'Diabetes Epi'!$CC63</f>
        <v>0</v>
      </c>
      <c r="AY10" s="58">
        <f t="shared" si="16"/>
        <v>8.7246553249986647E-5</v>
      </c>
      <c r="AZ10" s="58">
        <f t="shared" si="16"/>
        <v>0</v>
      </c>
      <c r="BA10" s="58">
        <f t="shared" si="24"/>
        <v>6.2019221114407227E-4</v>
      </c>
    </row>
    <row r="11" spans="1:53">
      <c r="A11" s="58">
        <v>13</v>
      </c>
      <c r="B11" s="58">
        <f>'ACM Rates'!T24-(SUM(C11:H11))</f>
        <v>9.288478249919657E-6</v>
      </c>
      <c r="C11" s="58">
        <f t="shared" si="2"/>
        <v>0</v>
      </c>
      <c r="D11" s="58">
        <f t="shared" si="3"/>
        <v>9.0711521750080348E-5</v>
      </c>
      <c r="E11" s="58">
        <f t="shared" si="4"/>
        <v>0</v>
      </c>
      <c r="F11" s="58">
        <f t="shared" si="5"/>
        <v>0</v>
      </c>
      <c r="G11" s="58">
        <f t="shared" si="6"/>
        <v>0</v>
      </c>
      <c r="H11" s="58">
        <f t="shared" si="7"/>
        <v>0</v>
      </c>
      <c r="I11" s="58">
        <f t="shared" si="0"/>
        <v>1E-4</v>
      </c>
      <c r="J11" s="58">
        <f t="shared" si="1"/>
        <v>9.2884351121647057E-6</v>
      </c>
      <c r="K11" s="58">
        <f t="shared" si="17"/>
        <v>9999.3392071035541</v>
      </c>
      <c r="L11" s="58">
        <f t="shared" si="18"/>
        <v>9.2878213389705838E-2</v>
      </c>
      <c r="M11" s="58">
        <f t="shared" si="8"/>
        <v>9999.2927679968598</v>
      </c>
      <c r="N11" s="58">
        <f t="shared" si="9"/>
        <v>714339.76713057351</v>
      </c>
      <c r="O11" s="58">
        <f t="shared" si="10"/>
        <v>71.438697331430149</v>
      </c>
      <c r="Q11" s="58">
        <f>'Quintile Functions'!$FB19</f>
        <v>2316.3503909000001</v>
      </c>
      <c r="S11" s="58">
        <f>'Female Inactive'!S11*'MI Epi'!DJ29</f>
        <v>0</v>
      </c>
      <c r="T11" s="58">
        <f>'Female Inactive'!T11*'MI Epi'!DJ29</f>
        <v>0</v>
      </c>
      <c r="U11" s="58">
        <f t="shared" si="11"/>
        <v>0</v>
      </c>
      <c r="V11" s="58">
        <f t="shared" si="11"/>
        <v>0</v>
      </c>
      <c r="W11" s="58">
        <f t="shared" si="19"/>
        <v>0</v>
      </c>
      <c r="Y11" s="58">
        <f>'Female Inactive'!Y11*'Stroke Epi'!$CY37</f>
        <v>0</v>
      </c>
      <c r="Z11" s="58">
        <f>'Female Inactive'!Z11*'Stroke Epi'!$CY37</f>
        <v>9.0711521750080348E-5</v>
      </c>
      <c r="AA11" s="58">
        <f t="shared" si="12"/>
        <v>0</v>
      </c>
      <c r="AB11" s="58">
        <f t="shared" si="12"/>
        <v>9.0707407584433852E-5</v>
      </c>
      <c r="AC11" s="58">
        <f t="shared" si="20"/>
        <v>-7.3418791112313979E-4</v>
      </c>
      <c r="AE11" s="58">
        <f>'Female Inactive'!AE11*'Bowel Cancer Epi'!$CV54</f>
        <v>0</v>
      </c>
      <c r="AF11" s="58">
        <f>'Female Inactive'!AF11*'Bowel Cancer Epi'!$CV54</f>
        <v>0</v>
      </c>
      <c r="AG11" s="58">
        <f t="shared" si="25"/>
        <v>0</v>
      </c>
      <c r="AH11" s="58">
        <f t="shared" si="25"/>
        <v>0</v>
      </c>
      <c r="AI11" s="58">
        <f t="shared" si="21"/>
        <v>0</v>
      </c>
      <c r="AK11" s="58">
        <f>'Female Inactive'!AK11*'Breast Cancer Epi'!$BJ52</f>
        <v>0</v>
      </c>
      <c r="AL11" s="58">
        <f>'Female Inactive'!AL11*'Breast Cancer Epi'!$BJ52</f>
        <v>0</v>
      </c>
      <c r="AM11" s="58">
        <f t="shared" si="26"/>
        <v>0</v>
      </c>
      <c r="AN11" s="58">
        <f t="shared" si="26"/>
        <v>0</v>
      </c>
      <c r="AO11" s="58">
        <f t="shared" si="22"/>
        <v>0</v>
      </c>
      <c r="AQ11" s="58">
        <f>'Female Inactive'!AQ11*'Uterine Cancer Epi'!$BB34</f>
        <v>0</v>
      </c>
      <c r="AR11" s="58">
        <f>'Female Inactive'!AR11*'Uterine Cancer Epi'!$BB34</f>
        <v>0</v>
      </c>
      <c r="AS11" s="58">
        <f t="shared" si="27"/>
        <v>0</v>
      </c>
      <c r="AT11" s="58">
        <f t="shared" si="27"/>
        <v>0</v>
      </c>
      <c r="AU11" s="58">
        <f t="shared" si="23"/>
        <v>0</v>
      </c>
      <c r="AW11" s="58">
        <f>'Female Inactive'!AW11*'Diabetes Epi'!$CC64</f>
        <v>8.6828822859876458E-5</v>
      </c>
      <c r="AX11" s="58">
        <f>'Female Inactive'!AX11*'Diabetes Epi'!$CC64</f>
        <v>0</v>
      </c>
      <c r="AY11" s="58">
        <f t="shared" si="16"/>
        <v>8.6825053346784031E-5</v>
      </c>
      <c r="AZ11" s="58">
        <f t="shared" si="16"/>
        <v>0</v>
      </c>
      <c r="BA11" s="58">
        <f t="shared" si="24"/>
        <v>7.0738465476128407E-4</v>
      </c>
    </row>
    <row r="12" spans="1:53">
      <c r="A12" s="58">
        <v>14</v>
      </c>
      <c r="B12" s="58">
        <f>'ACM Rates'!T25-(SUM(C12:H12))</f>
        <v>9.4933253681606084E-6</v>
      </c>
      <c r="C12" s="58">
        <f t="shared" si="2"/>
        <v>0</v>
      </c>
      <c r="D12" s="58">
        <f t="shared" si="3"/>
        <v>9.0506674631839396E-5</v>
      </c>
      <c r="E12" s="58">
        <f t="shared" si="4"/>
        <v>0</v>
      </c>
      <c r="F12" s="58">
        <f t="shared" si="5"/>
        <v>0</v>
      </c>
      <c r="G12" s="58">
        <f t="shared" si="6"/>
        <v>0</v>
      </c>
      <c r="H12" s="58">
        <f t="shared" si="7"/>
        <v>0</v>
      </c>
      <c r="I12" s="58">
        <f t="shared" si="0"/>
        <v>1E-4</v>
      </c>
      <c r="J12" s="58">
        <f t="shared" si="1"/>
        <v>9.4932803066383187E-6</v>
      </c>
      <c r="K12" s="58">
        <f t="shared" si="17"/>
        <v>9999.2463288901636</v>
      </c>
      <c r="L12" s="58">
        <f t="shared" si="18"/>
        <v>9.4925648255278494E-2</v>
      </c>
      <c r="M12" s="58">
        <f t="shared" si="8"/>
        <v>9999.1988660660354</v>
      </c>
      <c r="N12" s="58">
        <f t="shared" si="9"/>
        <v>704340.56826450757</v>
      </c>
      <c r="O12" s="58">
        <f t="shared" si="10"/>
        <v>70.439365637938408</v>
      </c>
      <c r="Q12" s="58">
        <f>'Quintile Functions'!$FB20</f>
        <v>2395.8324327999999</v>
      </c>
      <c r="S12" s="58">
        <f>'Female Inactive'!S12*'MI Epi'!DJ30</f>
        <v>0</v>
      </c>
      <c r="T12" s="58">
        <f>'Female Inactive'!T12*'MI Epi'!DJ30</f>
        <v>0</v>
      </c>
      <c r="U12" s="58">
        <f t="shared" si="11"/>
        <v>0</v>
      </c>
      <c r="V12" s="58">
        <f t="shared" si="11"/>
        <v>0</v>
      </c>
      <c r="W12" s="58">
        <f t="shared" si="19"/>
        <v>0</v>
      </c>
      <c r="Y12" s="58">
        <f>'Female Inactive'!Y12*'Stroke Epi'!$CY38</f>
        <v>0</v>
      </c>
      <c r="Z12" s="58">
        <f>'Female Inactive'!Z12*'Stroke Epi'!$CY38</f>
        <v>9.0506674631839396E-5</v>
      </c>
      <c r="AA12" s="58">
        <f t="shared" si="12"/>
        <v>0</v>
      </c>
      <c r="AB12" s="58">
        <f t="shared" si="12"/>
        <v>9.0502579026319196E-5</v>
      </c>
      <c r="AC12" s="58">
        <f t="shared" si="20"/>
        <v>-8.2497014961117941E-4</v>
      </c>
      <c r="AE12" s="58">
        <f>'Female Inactive'!AE12*'Bowel Cancer Epi'!$CV55</f>
        <v>0</v>
      </c>
      <c r="AF12" s="58">
        <f>'Female Inactive'!AF12*'Bowel Cancer Epi'!$CV55</f>
        <v>0</v>
      </c>
      <c r="AG12" s="58">
        <f t="shared" si="25"/>
        <v>0</v>
      </c>
      <c r="AH12" s="58">
        <f t="shared" si="25"/>
        <v>0</v>
      </c>
      <c r="AI12" s="58">
        <f t="shared" si="21"/>
        <v>0</v>
      </c>
      <c r="AK12" s="58">
        <f>'Female Inactive'!AK12*'Breast Cancer Epi'!$BJ53</f>
        <v>0</v>
      </c>
      <c r="AL12" s="58">
        <f>'Female Inactive'!AL12*'Breast Cancer Epi'!$BJ53</f>
        <v>0</v>
      </c>
      <c r="AM12" s="58">
        <f t="shared" si="26"/>
        <v>0</v>
      </c>
      <c r="AN12" s="58">
        <f t="shared" si="26"/>
        <v>0</v>
      </c>
      <c r="AO12" s="58">
        <f t="shared" si="22"/>
        <v>0</v>
      </c>
      <c r="AQ12" s="58">
        <f>'Female Inactive'!AQ12*'Uterine Cancer Epi'!$BB35</f>
        <v>0</v>
      </c>
      <c r="AR12" s="58">
        <f>'Female Inactive'!AR12*'Uterine Cancer Epi'!$BB35</f>
        <v>0</v>
      </c>
      <c r="AS12" s="58">
        <f t="shared" si="27"/>
        <v>0</v>
      </c>
      <c r="AT12" s="58">
        <f t="shared" si="27"/>
        <v>0</v>
      </c>
      <c r="AU12" s="58">
        <f t="shared" si="23"/>
        <v>0</v>
      </c>
      <c r="AW12" s="58">
        <f>'Female Inactive'!AW12*'Diabetes Epi'!$CC65</f>
        <v>8.6393661424353802E-5</v>
      </c>
      <c r="AX12" s="58">
        <f>'Female Inactive'!AX12*'Diabetes Epi'!$CC65</f>
        <v>0</v>
      </c>
      <c r="AY12" s="58">
        <f t="shared" si="16"/>
        <v>8.6389929599417492E-5</v>
      </c>
      <c r="AZ12" s="58">
        <f t="shared" si="16"/>
        <v>0</v>
      </c>
      <c r="BA12" s="58">
        <f t="shared" si="24"/>
        <v>7.9414828939768176E-4</v>
      </c>
    </row>
    <row r="13" spans="1:53">
      <c r="A13" s="58">
        <v>15</v>
      </c>
      <c r="B13" s="58">
        <f>'ACM Rates'!T26-(SUM(C13:H13))</f>
        <v>1E-4</v>
      </c>
      <c r="C13" s="58">
        <f t="shared" si="2"/>
        <v>0</v>
      </c>
      <c r="D13" s="58">
        <f t="shared" si="3"/>
        <v>0</v>
      </c>
      <c r="E13" s="58">
        <f t="shared" si="4"/>
        <v>0</v>
      </c>
      <c r="F13" s="58">
        <f t="shared" si="5"/>
        <v>0</v>
      </c>
      <c r="G13" s="58">
        <f t="shared" si="6"/>
        <v>0</v>
      </c>
      <c r="H13" s="58">
        <f t="shared" si="7"/>
        <v>0</v>
      </c>
      <c r="I13" s="58">
        <f t="shared" si="0"/>
        <v>1E-4</v>
      </c>
      <c r="J13" s="58">
        <f t="shared" si="1"/>
        <v>9.999500016666385E-5</v>
      </c>
      <c r="K13" s="58">
        <f t="shared" si="17"/>
        <v>9999.1514032419091</v>
      </c>
      <c r="L13" s="58">
        <f t="shared" si="18"/>
        <v>0.99986514623367173</v>
      </c>
      <c r="M13" s="58">
        <f t="shared" si="8"/>
        <v>9998.6514706687922</v>
      </c>
      <c r="N13" s="58">
        <f t="shared" si="9"/>
        <v>694341.91679383873</v>
      </c>
      <c r="O13" s="58">
        <f t="shared" si="10"/>
        <v>69.44008434242933</v>
      </c>
      <c r="Q13" s="58">
        <f>'Quintile Functions'!$FB21</f>
        <v>2482.6089375000001</v>
      </c>
      <c r="S13" s="58">
        <f>'Female Inactive'!S13*'MI Epi'!DJ31</f>
        <v>0</v>
      </c>
      <c r="T13" s="58">
        <f>'Female Inactive'!T13*'MI Epi'!DJ31</f>
        <v>0</v>
      </c>
      <c r="U13" s="58">
        <f t="shared" si="11"/>
        <v>0</v>
      </c>
      <c r="V13" s="58">
        <f t="shared" si="11"/>
        <v>0</v>
      </c>
      <c r="W13" s="58">
        <f t="shared" si="19"/>
        <v>0</v>
      </c>
      <c r="Y13" s="58">
        <f>'Female Inactive'!Y13*'Stroke Epi'!$CY39</f>
        <v>0</v>
      </c>
      <c r="Z13" s="58">
        <f>'Female Inactive'!Z13*'Stroke Epi'!$CY39</f>
        <v>0</v>
      </c>
      <c r="AA13" s="58">
        <f t="shared" si="12"/>
        <v>0</v>
      </c>
      <c r="AB13" s="58">
        <f t="shared" si="12"/>
        <v>0</v>
      </c>
      <c r="AC13" s="58">
        <f t="shared" si="20"/>
        <v>-9.1555558877952511E-4</v>
      </c>
      <c r="AE13" s="58">
        <f>'Female Inactive'!AE13*'Bowel Cancer Epi'!$CV56</f>
        <v>0</v>
      </c>
      <c r="AF13" s="58">
        <f>'Female Inactive'!AF13*'Bowel Cancer Epi'!$CV56</f>
        <v>0</v>
      </c>
      <c r="AG13" s="58">
        <f t="shared" si="25"/>
        <v>0</v>
      </c>
      <c r="AH13" s="58">
        <f t="shared" si="25"/>
        <v>0</v>
      </c>
      <c r="AI13" s="58">
        <f t="shared" si="21"/>
        <v>0</v>
      </c>
      <c r="AK13" s="58">
        <f>'Female Inactive'!AK13*'Breast Cancer Epi'!$BJ54</f>
        <v>0</v>
      </c>
      <c r="AL13" s="58">
        <f>'Female Inactive'!AL13*'Breast Cancer Epi'!$BJ54</f>
        <v>0</v>
      </c>
      <c r="AM13" s="58">
        <f t="shared" si="26"/>
        <v>0</v>
      </c>
      <c r="AN13" s="58">
        <f t="shared" si="26"/>
        <v>0</v>
      </c>
      <c r="AO13" s="58">
        <f t="shared" si="22"/>
        <v>0</v>
      </c>
      <c r="AQ13" s="58">
        <f>'Female Inactive'!AQ13*'Uterine Cancer Epi'!$BB36</f>
        <v>0</v>
      </c>
      <c r="AR13" s="58">
        <f>'Female Inactive'!AR13*'Uterine Cancer Epi'!$BB36</f>
        <v>0</v>
      </c>
      <c r="AS13" s="58">
        <f t="shared" si="27"/>
        <v>0</v>
      </c>
      <c r="AT13" s="58">
        <f t="shared" si="27"/>
        <v>0</v>
      </c>
      <c r="AU13" s="58">
        <f t="shared" si="23"/>
        <v>0</v>
      </c>
      <c r="AW13" s="58">
        <f>'Female Inactive'!AW13*'Diabetes Epi'!$CC66</f>
        <v>4.2974541142928185E-4</v>
      </c>
      <c r="AX13" s="58">
        <f>'Female Inactive'!AX13*'Diabetes Epi'!$CC66</f>
        <v>0</v>
      </c>
      <c r="AY13" s="58">
        <f t="shared" si="16"/>
        <v>4.2965308409614877E-4</v>
      </c>
      <c r="AZ13" s="58">
        <f t="shared" si="16"/>
        <v>0</v>
      </c>
      <c r="BA13" s="58">
        <f t="shared" si="24"/>
        <v>8.804696125822867E-4</v>
      </c>
    </row>
    <row r="14" spans="1:53">
      <c r="A14" s="58">
        <v>16</v>
      </c>
      <c r="B14" s="58">
        <f>'ACM Rates'!T27-(SUM(C14:H14))</f>
        <v>1E-4</v>
      </c>
      <c r="C14" s="58">
        <f t="shared" si="2"/>
        <v>0</v>
      </c>
      <c r="D14" s="58">
        <f t="shared" si="3"/>
        <v>0</v>
      </c>
      <c r="E14" s="58">
        <f t="shared" si="4"/>
        <v>0</v>
      </c>
      <c r="F14" s="58">
        <f t="shared" si="5"/>
        <v>0</v>
      </c>
      <c r="G14" s="58">
        <f t="shared" si="6"/>
        <v>0</v>
      </c>
      <c r="H14" s="58">
        <f t="shared" si="7"/>
        <v>0</v>
      </c>
      <c r="I14" s="58">
        <f t="shared" si="0"/>
        <v>1E-4</v>
      </c>
      <c r="J14" s="58">
        <f t="shared" si="1"/>
        <v>9.999500016666385E-5</v>
      </c>
      <c r="K14" s="58">
        <f t="shared" si="17"/>
        <v>9998.1515380956753</v>
      </c>
      <c r="L14" s="58">
        <f t="shared" si="18"/>
        <v>0.99976516471820742</v>
      </c>
      <c r="M14" s="58">
        <f t="shared" si="8"/>
        <v>9997.6516555133167</v>
      </c>
      <c r="N14" s="58">
        <f t="shared" si="9"/>
        <v>684344.2651383254</v>
      </c>
      <c r="O14" s="58">
        <f t="shared" si="10"/>
        <v>68.447078695575655</v>
      </c>
      <c r="Q14" s="58">
        <f>'Quintile Functions'!$FB22</f>
        <v>2576.0612192000003</v>
      </c>
      <c r="S14" s="58">
        <f>'Female Inactive'!S14*'MI Epi'!DJ32</f>
        <v>0</v>
      </c>
      <c r="T14" s="58">
        <f>'Female Inactive'!T14*'MI Epi'!DJ32</f>
        <v>0</v>
      </c>
      <c r="U14" s="58">
        <f t="shared" si="11"/>
        <v>0</v>
      </c>
      <c r="V14" s="58">
        <f t="shared" si="11"/>
        <v>0</v>
      </c>
      <c r="W14" s="58">
        <f t="shared" si="19"/>
        <v>0</v>
      </c>
      <c r="Y14" s="58">
        <f>'Female Inactive'!Y14*'Stroke Epi'!$CY40</f>
        <v>0</v>
      </c>
      <c r="Z14" s="58">
        <f>'Female Inactive'!Z14*'Stroke Epi'!$CY40</f>
        <v>0</v>
      </c>
      <c r="AA14" s="58">
        <f t="shared" si="12"/>
        <v>0</v>
      </c>
      <c r="AB14" s="58">
        <f t="shared" si="12"/>
        <v>0</v>
      </c>
      <c r="AC14" s="58">
        <f t="shared" si="20"/>
        <v>-9.1555558877952511E-4</v>
      </c>
      <c r="AE14" s="58">
        <f>'Female Inactive'!AE14*'Bowel Cancer Epi'!$CV57</f>
        <v>0</v>
      </c>
      <c r="AF14" s="58">
        <f>'Female Inactive'!AF14*'Bowel Cancer Epi'!$CV57</f>
        <v>0</v>
      </c>
      <c r="AG14" s="58">
        <f t="shared" si="25"/>
        <v>0</v>
      </c>
      <c r="AH14" s="58">
        <f t="shared" si="25"/>
        <v>0</v>
      </c>
      <c r="AI14" s="58">
        <f t="shared" si="21"/>
        <v>0</v>
      </c>
      <c r="AK14" s="58">
        <f>'Female Inactive'!AK14*'Breast Cancer Epi'!$BJ55</f>
        <v>0</v>
      </c>
      <c r="AL14" s="58">
        <f>'Female Inactive'!AL14*'Breast Cancer Epi'!$BJ55</f>
        <v>0</v>
      </c>
      <c r="AM14" s="58">
        <f t="shared" si="26"/>
        <v>0</v>
      </c>
      <c r="AN14" s="58">
        <f t="shared" si="26"/>
        <v>0</v>
      </c>
      <c r="AO14" s="58">
        <f t="shared" si="22"/>
        <v>0</v>
      </c>
      <c r="AQ14" s="58">
        <f>'Female Inactive'!AQ14*'Uterine Cancer Epi'!$BB37</f>
        <v>0</v>
      </c>
      <c r="AR14" s="58">
        <f>'Female Inactive'!AR14*'Uterine Cancer Epi'!$BB37</f>
        <v>0</v>
      </c>
      <c r="AS14" s="58">
        <f t="shared" si="27"/>
        <v>0</v>
      </c>
      <c r="AT14" s="58">
        <f t="shared" si="27"/>
        <v>0</v>
      </c>
      <c r="AU14" s="58">
        <f t="shared" si="23"/>
        <v>0</v>
      </c>
      <c r="AW14" s="58">
        <f>'Female Inactive'!AW14*'Diabetes Epi'!$CC67</f>
        <v>4.2749662584187331E-4</v>
      </c>
      <c r="AX14" s="58">
        <f>'Female Inactive'!AX14*'Diabetes Epi'!$CC67</f>
        <v>0</v>
      </c>
      <c r="AY14" s="58">
        <f t="shared" si="16"/>
        <v>4.2740526217899255E-4</v>
      </c>
      <c r="AZ14" s="58">
        <f t="shared" si="16"/>
        <v>0</v>
      </c>
      <c r="BA14" s="58">
        <f t="shared" si="24"/>
        <v>1.3097444001939366E-3</v>
      </c>
    </row>
    <row r="15" spans="1:53">
      <c r="A15" s="58">
        <v>17</v>
      </c>
      <c r="B15" s="58">
        <f>'ACM Rates'!T28-(SUM(C15:H15))</f>
        <v>1E-4</v>
      </c>
      <c r="C15" s="58">
        <f t="shared" si="2"/>
        <v>0</v>
      </c>
      <c r="D15" s="58">
        <f t="shared" si="3"/>
        <v>0</v>
      </c>
      <c r="E15" s="58">
        <f t="shared" si="4"/>
        <v>0</v>
      </c>
      <c r="F15" s="58">
        <f t="shared" si="5"/>
        <v>0</v>
      </c>
      <c r="G15" s="58">
        <f t="shared" si="6"/>
        <v>0</v>
      </c>
      <c r="H15" s="58">
        <f t="shared" si="7"/>
        <v>0</v>
      </c>
      <c r="I15" s="58">
        <f t="shared" si="0"/>
        <v>1E-4</v>
      </c>
      <c r="J15" s="58">
        <f t="shared" si="1"/>
        <v>9.999500016666385E-5</v>
      </c>
      <c r="K15" s="58">
        <f t="shared" si="17"/>
        <v>9997.1517729309562</v>
      </c>
      <c r="L15" s="58">
        <f t="shared" si="18"/>
        <v>0.99966519320039482</v>
      </c>
      <c r="M15" s="58">
        <f t="shared" si="8"/>
        <v>9996.6519403343555</v>
      </c>
      <c r="N15" s="58">
        <f t="shared" si="9"/>
        <v>674347.61319799104</v>
      </c>
      <c r="O15" s="58">
        <f t="shared" si="10"/>
        <v>67.453973743192094</v>
      </c>
      <c r="Q15" s="58">
        <f>'Quintile Functions'!$FB23</f>
        <v>2675.5705921000003</v>
      </c>
      <c r="S15" s="58">
        <f>'Female Inactive'!S15*'MI Epi'!DJ33</f>
        <v>0</v>
      </c>
      <c r="T15" s="58">
        <f>'Female Inactive'!T15*'MI Epi'!DJ33</f>
        <v>0</v>
      </c>
      <c r="U15" s="58">
        <f t="shared" si="11"/>
        <v>0</v>
      </c>
      <c r="V15" s="58">
        <f t="shared" si="11"/>
        <v>0</v>
      </c>
      <c r="W15" s="58">
        <f t="shared" si="19"/>
        <v>0</v>
      </c>
      <c r="Y15" s="58">
        <f>'Female Inactive'!Y15*'Stroke Epi'!$CY41</f>
        <v>0</v>
      </c>
      <c r="Z15" s="58">
        <f>'Female Inactive'!Z15*'Stroke Epi'!$CY41</f>
        <v>0</v>
      </c>
      <c r="AA15" s="58">
        <f t="shared" si="12"/>
        <v>0</v>
      </c>
      <c r="AB15" s="58">
        <f t="shared" si="12"/>
        <v>0</v>
      </c>
      <c r="AC15" s="58">
        <f t="shared" si="20"/>
        <v>-9.1555558877952511E-4</v>
      </c>
      <c r="AE15" s="58">
        <f>'Female Inactive'!AE15*'Bowel Cancer Epi'!$CV58</f>
        <v>0</v>
      </c>
      <c r="AF15" s="58">
        <f>'Female Inactive'!AF15*'Bowel Cancer Epi'!$CV58</f>
        <v>0</v>
      </c>
      <c r="AG15" s="58">
        <f t="shared" si="25"/>
        <v>0</v>
      </c>
      <c r="AH15" s="58">
        <f t="shared" si="25"/>
        <v>0</v>
      </c>
      <c r="AI15" s="58">
        <f t="shared" si="21"/>
        <v>0</v>
      </c>
      <c r="AK15" s="58">
        <f>'Female Inactive'!AK15*'Breast Cancer Epi'!$BJ56</f>
        <v>0</v>
      </c>
      <c r="AL15" s="58">
        <f>'Female Inactive'!AL15*'Breast Cancer Epi'!$BJ56</f>
        <v>0</v>
      </c>
      <c r="AM15" s="58">
        <f t="shared" si="26"/>
        <v>0</v>
      </c>
      <c r="AN15" s="58">
        <f t="shared" si="26"/>
        <v>0</v>
      </c>
      <c r="AO15" s="58">
        <f t="shared" si="22"/>
        <v>0</v>
      </c>
      <c r="AQ15" s="58">
        <f>'Female Inactive'!AQ15*'Uterine Cancer Epi'!$BB38</f>
        <v>0</v>
      </c>
      <c r="AR15" s="58">
        <f>'Female Inactive'!AR15*'Uterine Cancer Epi'!$BB38</f>
        <v>0</v>
      </c>
      <c r="AS15" s="58">
        <f t="shared" si="27"/>
        <v>0</v>
      </c>
      <c r="AT15" s="58">
        <f t="shared" si="27"/>
        <v>0</v>
      </c>
      <c r="AU15" s="58">
        <f t="shared" si="23"/>
        <v>0</v>
      </c>
      <c r="AW15" s="58">
        <f>'Female Inactive'!AW15*'Diabetes Epi'!$CC68</f>
        <v>4.2523869965103804E-4</v>
      </c>
      <c r="AX15" s="58">
        <f>'Female Inactive'!AX15*'Diabetes Epi'!$CC68</f>
        <v>0</v>
      </c>
      <c r="AY15" s="58">
        <f t="shared" si="16"/>
        <v>4.2514829848971925E-4</v>
      </c>
      <c r="AZ15" s="58">
        <f t="shared" si="16"/>
        <v>0</v>
      </c>
      <c r="BA15" s="58">
        <f t="shared" si="24"/>
        <v>1.7365898707241768E-3</v>
      </c>
    </row>
    <row r="16" spans="1:53">
      <c r="A16" s="58">
        <v>18</v>
      </c>
      <c r="B16" s="58">
        <f>'ACM Rates'!T29-(SUM(C16:H16))</f>
        <v>1E-4</v>
      </c>
      <c r="C16" s="58">
        <f t="shared" si="2"/>
        <v>0</v>
      </c>
      <c r="D16" s="58">
        <f t="shared" si="3"/>
        <v>0</v>
      </c>
      <c r="E16" s="58">
        <f t="shared" si="4"/>
        <v>0</v>
      </c>
      <c r="F16" s="58">
        <f t="shared" si="5"/>
        <v>0</v>
      </c>
      <c r="G16" s="58">
        <f t="shared" si="6"/>
        <v>0</v>
      </c>
      <c r="H16" s="58">
        <f t="shared" si="7"/>
        <v>0</v>
      </c>
      <c r="I16" s="58">
        <f t="shared" si="0"/>
        <v>1E-4</v>
      </c>
      <c r="J16" s="58">
        <f t="shared" si="1"/>
        <v>9.999500016666385E-5</v>
      </c>
      <c r="K16" s="58">
        <f t="shared" si="17"/>
        <v>9996.1521077377565</v>
      </c>
      <c r="L16" s="58">
        <f t="shared" si="18"/>
        <v>0.99956523167923417</v>
      </c>
      <c r="M16" s="58">
        <f t="shared" si="8"/>
        <v>9995.6523251219169</v>
      </c>
      <c r="N16" s="58">
        <f t="shared" si="9"/>
        <v>664351.96087286912</v>
      </c>
      <c r="O16" s="58">
        <f t="shared" si="10"/>
        <v>66.460769475347604</v>
      </c>
      <c r="Q16" s="58">
        <f>'Quintile Functions'!$FB24</f>
        <v>2780.5183704000001</v>
      </c>
      <c r="S16" s="58">
        <f>'Female Inactive'!S16*'MI Epi'!DJ34</f>
        <v>0</v>
      </c>
      <c r="T16" s="58">
        <f>'Female Inactive'!T16*'MI Epi'!DJ34</f>
        <v>0</v>
      </c>
      <c r="U16" s="58">
        <f t="shared" si="11"/>
        <v>0</v>
      </c>
      <c r="V16" s="58">
        <f t="shared" si="11"/>
        <v>0</v>
      </c>
      <c r="W16" s="58">
        <f t="shared" si="19"/>
        <v>0</v>
      </c>
      <c r="Y16" s="58">
        <f>'Female Inactive'!Y16*'Stroke Epi'!$CY42</f>
        <v>0</v>
      </c>
      <c r="Z16" s="58">
        <f>'Female Inactive'!Z16*'Stroke Epi'!$CY42</f>
        <v>0</v>
      </c>
      <c r="AA16" s="58">
        <f t="shared" si="12"/>
        <v>0</v>
      </c>
      <c r="AB16" s="58">
        <f t="shared" si="12"/>
        <v>0</v>
      </c>
      <c r="AC16" s="58">
        <f t="shared" si="20"/>
        <v>-9.1555558877952511E-4</v>
      </c>
      <c r="AE16" s="58">
        <f>'Female Inactive'!AE16*'Bowel Cancer Epi'!$CV59</f>
        <v>0</v>
      </c>
      <c r="AF16" s="58">
        <f>'Female Inactive'!AF16*'Bowel Cancer Epi'!$CV59</f>
        <v>0</v>
      </c>
      <c r="AG16" s="58">
        <f t="shared" si="25"/>
        <v>0</v>
      </c>
      <c r="AH16" s="58">
        <f t="shared" si="25"/>
        <v>0</v>
      </c>
      <c r="AI16" s="58">
        <f t="shared" si="21"/>
        <v>0</v>
      </c>
      <c r="AK16" s="58">
        <f>'Female Inactive'!AK16*'Breast Cancer Epi'!$BJ57</f>
        <v>0</v>
      </c>
      <c r="AL16" s="58">
        <f>'Female Inactive'!AL16*'Breast Cancer Epi'!$BJ57</f>
        <v>0</v>
      </c>
      <c r="AM16" s="58">
        <f t="shared" si="26"/>
        <v>0</v>
      </c>
      <c r="AN16" s="58">
        <f t="shared" si="26"/>
        <v>0</v>
      </c>
      <c r="AO16" s="58">
        <f t="shared" si="22"/>
        <v>0</v>
      </c>
      <c r="AQ16" s="58">
        <f>'Female Inactive'!AQ16*'Uterine Cancer Epi'!$BB39</f>
        <v>0</v>
      </c>
      <c r="AR16" s="58">
        <f>'Female Inactive'!AR16*'Uterine Cancer Epi'!$BB39</f>
        <v>0</v>
      </c>
      <c r="AS16" s="58">
        <f t="shared" si="27"/>
        <v>0</v>
      </c>
      <c r="AT16" s="58">
        <f t="shared" si="27"/>
        <v>0</v>
      </c>
      <c r="AU16" s="58">
        <f t="shared" si="23"/>
        <v>0</v>
      </c>
      <c r="AW16" s="58">
        <f>'Female Inactive'!AW16*'Diabetes Epi'!$CC69</f>
        <v>4.2298914229262644E-4</v>
      </c>
      <c r="AX16" s="58">
        <f>'Female Inactive'!AX16*'Diabetes Epi'!$CC69</f>
        <v>0</v>
      </c>
      <c r="AY16" s="58">
        <f t="shared" si="16"/>
        <v>4.228996949975361E-4</v>
      </c>
      <c r="AZ16" s="58">
        <f t="shared" si="16"/>
        <v>0</v>
      </c>
      <c r="BA16" s="58">
        <f t="shared" si="24"/>
        <v>2.1609998609851831E-3</v>
      </c>
    </row>
    <row r="17" spans="1:53">
      <c r="A17" s="58">
        <v>19</v>
      </c>
      <c r="B17" s="58">
        <f>'ACM Rates'!T30-(SUM(C17:H17))</f>
        <v>1E-4</v>
      </c>
      <c r="C17" s="58">
        <f t="shared" si="2"/>
        <v>0</v>
      </c>
      <c r="D17" s="58">
        <f t="shared" si="3"/>
        <v>0</v>
      </c>
      <c r="E17" s="58">
        <f t="shared" si="4"/>
        <v>0</v>
      </c>
      <c r="F17" s="58">
        <f t="shared" si="5"/>
        <v>0</v>
      </c>
      <c r="G17" s="58">
        <f t="shared" si="6"/>
        <v>0</v>
      </c>
      <c r="H17" s="58">
        <f t="shared" si="7"/>
        <v>0</v>
      </c>
      <c r="I17" s="58">
        <f t="shared" si="0"/>
        <v>1E-4</v>
      </c>
      <c r="J17" s="58">
        <f t="shared" si="1"/>
        <v>9.999500016666385E-5</v>
      </c>
      <c r="K17" s="58">
        <f t="shared" si="17"/>
        <v>9995.1525425060772</v>
      </c>
      <c r="L17" s="58">
        <f t="shared" si="18"/>
        <v>0.99946528015372582</v>
      </c>
      <c r="M17" s="58">
        <f t="shared" si="8"/>
        <v>9994.6528098660001</v>
      </c>
      <c r="N17" s="58">
        <f t="shared" si="9"/>
        <v>654357.30806300312</v>
      </c>
      <c r="O17" s="58">
        <f t="shared" si="10"/>
        <v>65.467465882110147</v>
      </c>
      <c r="Q17" s="58">
        <f>'Quintile Functions'!$FB25</f>
        <v>2890.2858682999999</v>
      </c>
      <c r="S17" s="58">
        <f>'Female Inactive'!S17*'MI Epi'!DJ35</f>
        <v>0</v>
      </c>
      <c r="T17" s="58">
        <f>'Female Inactive'!T17*'MI Epi'!DJ35</f>
        <v>0</v>
      </c>
      <c r="U17" s="58">
        <f t="shared" si="11"/>
        <v>0</v>
      </c>
      <c r="V17" s="58">
        <f t="shared" si="11"/>
        <v>0</v>
      </c>
      <c r="W17" s="58">
        <f t="shared" si="19"/>
        <v>0</v>
      </c>
      <c r="Y17" s="58">
        <f>'Female Inactive'!Y17*'Stroke Epi'!$CY43</f>
        <v>0</v>
      </c>
      <c r="Z17" s="58">
        <f>'Female Inactive'!Z17*'Stroke Epi'!$CY43</f>
        <v>0</v>
      </c>
      <c r="AA17" s="58">
        <f t="shared" si="12"/>
        <v>0</v>
      </c>
      <c r="AB17" s="58">
        <f t="shared" si="12"/>
        <v>0</v>
      </c>
      <c r="AC17" s="58">
        <f t="shared" si="20"/>
        <v>-9.1555558877952511E-4</v>
      </c>
      <c r="AE17" s="58">
        <f>'Female Inactive'!AE17*'Bowel Cancer Epi'!$CV60</f>
        <v>0</v>
      </c>
      <c r="AF17" s="58">
        <f>'Female Inactive'!AF17*'Bowel Cancer Epi'!$CV60</f>
        <v>0</v>
      </c>
      <c r="AG17" s="58">
        <f t="shared" si="25"/>
        <v>0</v>
      </c>
      <c r="AH17" s="58">
        <f t="shared" si="25"/>
        <v>0</v>
      </c>
      <c r="AI17" s="58">
        <f t="shared" si="21"/>
        <v>0</v>
      </c>
      <c r="AK17" s="58">
        <f>'Female Inactive'!AK17*'Breast Cancer Epi'!$BJ58</f>
        <v>0</v>
      </c>
      <c r="AL17" s="58">
        <f>'Female Inactive'!AL17*'Breast Cancer Epi'!$BJ58</f>
        <v>0</v>
      </c>
      <c r="AM17" s="58">
        <f t="shared" si="26"/>
        <v>0</v>
      </c>
      <c r="AN17" s="58">
        <f t="shared" si="26"/>
        <v>0</v>
      </c>
      <c r="AO17" s="58">
        <f t="shared" si="22"/>
        <v>0</v>
      </c>
      <c r="AQ17" s="58">
        <f>'Female Inactive'!AQ17*'Uterine Cancer Epi'!$BB40</f>
        <v>0</v>
      </c>
      <c r="AR17" s="58">
        <f>'Female Inactive'!AR17*'Uterine Cancer Epi'!$BB40</f>
        <v>0</v>
      </c>
      <c r="AS17" s="58">
        <f t="shared" si="27"/>
        <v>0</v>
      </c>
      <c r="AT17" s="58">
        <f t="shared" si="27"/>
        <v>0</v>
      </c>
      <c r="AU17" s="58">
        <f t="shared" si="23"/>
        <v>0</v>
      </c>
      <c r="AW17" s="58">
        <f>'Female Inactive'!AW17*'Diabetes Epi'!$CC70</f>
        <v>4.2076492172963268E-4</v>
      </c>
      <c r="AX17" s="58">
        <f>'Female Inactive'!AX17*'Diabetes Epi'!$CC70</f>
        <v>0</v>
      </c>
      <c r="AY17" s="58">
        <f t="shared" si="16"/>
        <v>4.2067641258425326E-4</v>
      </c>
      <c r="AZ17" s="58">
        <f t="shared" si="16"/>
        <v>0</v>
      </c>
      <c r="BA17" s="58">
        <f t="shared" si="24"/>
        <v>2.5829856698006189E-3</v>
      </c>
    </row>
    <row r="18" spans="1:53">
      <c r="A18" s="58">
        <v>20</v>
      </c>
      <c r="B18" s="58">
        <f>'ACM Rates'!T31-(SUM(C18:H18))</f>
        <v>2.0000000000000001E-4</v>
      </c>
      <c r="C18" s="58">
        <f t="shared" si="2"/>
        <v>0</v>
      </c>
      <c r="D18" s="58">
        <f t="shared" si="3"/>
        <v>0</v>
      </c>
      <c r="E18" s="58">
        <f t="shared" si="4"/>
        <v>0</v>
      </c>
      <c r="F18" s="58">
        <f t="shared" si="5"/>
        <v>0</v>
      </c>
      <c r="G18" s="58">
        <f t="shared" si="6"/>
        <v>0</v>
      </c>
      <c r="H18" s="58">
        <f t="shared" si="7"/>
        <v>0</v>
      </c>
      <c r="I18" s="58">
        <f t="shared" si="0"/>
        <v>2.0000000000000001E-4</v>
      </c>
      <c r="J18" s="58">
        <f t="shared" si="1"/>
        <v>1.9998000133325533E-4</v>
      </c>
      <c r="K18" s="58">
        <f t="shared" si="17"/>
        <v>9994.153077225923</v>
      </c>
      <c r="L18" s="58">
        <f t="shared" si="18"/>
        <v>1.998630745708398</v>
      </c>
      <c r="M18" s="58">
        <f t="shared" si="8"/>
        <v>9993.1537618530674</v>
      </c>
      <c r="N18" s="58">
        <f t="shared" si="9"/>
        <v>644364.15430115</v>
      </c>
      <c r="O18" s="58">
        <f t="shared" si="10"/>
        <v>64.474112946047271</v>
      </c>
      <c r="Q18" s="58">
        <f>'Quintile Functions'!$FB26</f>
        <v>3004.2543999999998</v>
      </c>
      <c r="S18" s="58">
        <f>'Female Inactive'!S18*'MI Epi'!DJ36</f>
        <v>0</v>
      </c>
      <c r="T18" s="58">
        <f>'Female Inactive'!T18*'MI Epi'!DJ36</f>
        <v>0</v>
      </c>
      <c r="U18" s="58">
        <f t="shared" si="11"/>
        <v>0</v>
      </c>
      <c r="V18" s="58">
        <f t="shared" si="11"/>
        <v>0</v>
      </c>
      <c r="W18" s="58">
        <f t="shared" si="19"/>
        <v>0</v>
      </c>
      <c r="Y18" s="58">
        <f>'Female Inactive'!Y18*'Stroke Epi'!$CY44</f>
        <v>0</v>
      </c>
      <c r="Z18" s="58">
        <f>'Female Inactive'!Z18*'Stroke Epi'!$CY44</f>
        <v>0</v>
      </c>
      <c r="AA18" s="58">
        <f t="shared" si="12"/>
        <v>0</v>
      </c>
      <c r="AB18" s="58">
        <f t="shared" si="12"/>
        <v>0</v>
      </c>
      <c r="AC18" s="58">
        <f t="shared" si="20"/>
        <v>-9.1555558877952511E-4</v>
      </c>
      <c r="AE18" s="58">
        <f>'Female Inactive'!AE18*'Bowel Cancer Epi'!$CV61</f>
        <v>0</v>
      </c>
      <c r="AF18" s="58">
        <f>'Female Inactive'!AF18*'Bowel Cancer Epi'!$CV61</f>
        <v>0</v>
      </c>
      <c r="AG18" s="58">
        <f t="shared" si="25"/>
        <v>0</v>
      </c>
      <c r="AH18" s="58">
        <f t="shared" si="25"/>
        <v>0</v>
      </c>
      <c r="AI18" s="58">
        <f t="shared" si="21"/>
        <v>0</v>
      </c>
      <c r="AK18" s="58">
        <f>'Female Inactive'!AK18*'Breast Cancer Epi'!$BJ59</f>
        <v>0</v>
      </c>
      <c r="AL18" s="58">
        <f>'Female Inactive'!AL18*'Breast Cancer Epi'!$BJ59</f>
        <v>0</v>
      </c>
      <c r="AM18" s="58">
        <f t="shared" si="26"/>
        <v>0</v>
      </c>
      <c r="AN18" s="58">
        <f t="shared" si="26"/>
        <v>0</v>
      </c>
      <c r="AO18" s="58">
        <f t="shared" si="22"/>
        <v>0</v>
      </c>
      <c r="AQ18" s="58">
        <f>'Female Inactive'!AQ18*'Uterine Cancer Epi'!$BB41</f>
        <v>0</v>
      </c>
      <c r="AR18" s="58">
        <f>'Female Inactive'!AR18*'Uterine Cancer Epi'!$BB41</f>
        <v>0</v>
      </c>
      <c r="AS18" s="58">
        <f t="shared" si="27"/>
        <v>0</v>
      </c>
      <c r="AT18" s="58">
        <f t="shared" si="27"/>
        <v>0</v>
      </c>
      <c r="AU18" s="58">
        <f t="shared" si="23"/>
        <v>0</v>
      </c>
      <c r="AW18" s="58">
        <f>'Female Inactive'!AW18*'Diabetes Epi'!$CC71</f>
        <v>1.0045981522587113E-3</v>
      </c>
      <c r="AX18" s="58">
        <f>'Female Inactive'!AX18*'Diabetes Epi'!$CC71</f>
        <v>0</v>
      </c>
      <c r="AY18" s="58">
        <f t="shared" si="16"/>
        <v>1.0040937124689009E-3</v>
      </c>
      <c r="AZ18" s="58">
        <f t="shared" si="16"/>
        <v>0</v>
      </c>
      <c r="BA18" s="58">
        <f t="shared" si="24"/>
        <v>3.0025754812395438E-3</v>
      </c>
    </row>
    <row r="19" spans="1:53">
      <c r="A19" s="58">
        <v>21</v>
      </c>
      <c r="B19" s="58">
        <f>'ACM Rates'!T32-(SUM(C19:H19))</f>
        <v>2.0000000000000001E-4</v>
      </c>
      <c r="C19" s="58">
        <f t="shared" si="2"/>
        <v>0</v>
      </c>
      <c r="D19" s="58">
        <f t="shared" si="3"/>
        <v>0</v>
      </c>
      <c r="E19" s="58">
        <f t="shared" si="4"/>
        <v>0</v>
      </c>
      <c r="F19" s="58">
        <f t="shared" si="5"/>
        <v>0</v>
      </c>
      <c r="G19" s="58">
        <f t="shared" si="6"/>
        <v>0</v>
      </c>
      <c r="H19" s="58">
        <f t="shared" si="7"/>
        <v>0</v>
      </c>
      <c r="I19" s="58">
        <f t="shared" si="0"/>
        <v>2.0000000000000001E-4</v>
      </c>
      <c r="J19" s="58">
        <f t="shared" si="1"/>
        <v>1.9998000133325533E-4</v>
      </c>
      <c r="K19" s="58">
        <f t="shared" si="17"/>
        <v>9992.1544464802137</v>
      </c>
      <c r="L19" s="58">
        <f t="shared" si="18"/>
        <v>1.9982310595292063</v>
      </c>
      <c r="M19" s="58">
        <f t="shared" si="8"/>
        <v>9991.1553309504488</v>
      </c>
      <c r="N19" s="58">
        <f t="shared" si="9"/>
        <v>634372.99897019949</v>
      </c>
      <c r="O19" s="58">
        <f t="shared" si="10"/>
        <v>63.487109048205369</v>
      </c>
      <c r="Q19" s="58">
        <f>'Quintile Functions'!$FB27</f>
        <v>3121.8052797</v>
      </c>
      <c r="S19" s="58">
        <f>'Female Inactive'!S19*'MI Epi'!DJ37</f>
        <v>0</v>
      </c>
      <c r="T19" s="58">
        <f>'Female Inactive'!T19*'MI Epi'!DJ37</f>
        <v>0</v>
      </c>
      <c r="U19" s="58">
        <f t="shared" si="11"/>
        <v>0</v>
      </c>
      <c r="V19" s="58">
        <f t="shared" si="11"/>
        <v>0</v>
      </c>
      <c r="W19" s="58">
        <f t="shared" si="19"/>
        <v>0</v>
      </c>
      <c r="Y19" s="58">
        <f>'Female Inactive'!Y19*'Stroke Epi'!$CY45</f>
        <v>0</v>
      </c>
      <c r="Z19" s="58">
        <f>'Female Inactive'!Z19*'Stroke Epi'!$CY45</f>
        <v>0</v>
      </c>
      <c r="AA19" s="58">
        <f t="shared" si="12"/>
        <v>0</v>
      </c>
      <c r="AB19" s="58">
        <f t="shared" si="12"/>
        <v>0</v>
      </c>
      <c r="AC19" s="58">
        <f t="shared" si="20"/>
        <v>-9.1555558877952511E-4</v>
      </c>
      <c r="AE19" s="58">
        <f>'Female Inactive'!AE19*'Bowel Cancer Epi'!$CV62</f>
        <v>0</v>
      </c>
      <c r="AF19" s="58">
        <f>'Female Inactive'!AF19*'Bowel Cancer Epi'!$CV62</f>
        <v>0</v>
      </c>
      <c r="AG19" s="58">
        <f t="shared" si="25"/>
        <v>0</v>
      </c>
      <c r="AH19" s="58">
        <f t="shared" si="25"/>
        <v>0</v>
      </c>
      <c r="AI19" s="58">
        <f t="shared" si="21"/>
        <v>0</v>
      </c>
      <c r="AK19" s="58">
        <f>'Female Inactive'!AK19*'Breast Cancer Epi'!$BJ60</f>
        <v>0</v>
      </c>
      <c r="AL19" s="58">
        <f>'Female Inactive'!AL19*'Breast Cancer Epi'!$BJ60</f>
        <v>0</v>
      </c>
      <c r="AM19" s="58">
        <f t="shared" si="26"/>
        <v>0</v>
      </c>
      <c r="AN19" s="58">
        <f t="shared" si="26"/>
        <v>0</v>
      </c>
      <c r="AO19" s="58">
        <f t="shared" si="22"/>
        <v>0</v>
      </c>
      <c r="AQ19" s="58">
        <f>'Female Inactive'!AQ19*'Uterine Cancer Epi'!$BB42</f>
        <v>0</v>
      </c>
      <c r="AR19" s="58">
        <f>'Female Inactive'!AR19*'Uterine Cancer Epi'!$BB42</f>
        <v>0</v>
      </c>
      <c r="AS19" s="58">
        <f t="shared" si="27"/>
        <v>0</v>
      </c>
      <c r="AT19" s="58">
        <f t="shared" si="27"/>
        <v>0</v>
      </c>
      <c r="AU19" s="58">
        <f t="shared" si="23"/>
        <v>0</v>
      </c>
      <c r="AW19" s="58">
        <f>'Female Inactive'!AW19*'Diabetes Epi'!$CC72</f>
        <v>9.9949921473757044E-4</v>
      </c>
      <c r="AX19" s="58">
        <f>'Female Inactive'!AX19*'Diabetes Epi'!$CC72</f>
        <v>0</v>
      </c>
      <c r="AY19" s="58">
        <f t="shared" si="16"/>
        <v>9.9899988177221122E-4</v>
      </c>
      <c r="AZ19" s="58">
        <f t="shared" si="16"/>
        <v>0</v>
      </c>
      <c r="BA19" s="58">
        <f t="shared" si="24"/>
        <v>4.0036543265465187E-3</v>
      </c>
    </row>
    <row r="20" spans="1:53">
      <c r="A20" s="58">
        <v>22</v>
      </c>
      <c r="B20" s="58">
        <f>'ACM Rates'!T33-(SUM(C20:H20))</f>
        <v>2.0000000000000001E-4</v>
      </c>
      <c r="C20" s="58">
        <f t="shared" si="2"/>
        <v>0</v>
      </c>
      <c r="D20" s="58">
        <f t="shared" si="3"/>
        <v>0</v>
      </c>
      <c r="E20" s="58">
        <f t="shared" si="4"/>
        <v>0</v>
      </c>
      <c r="F20" s="58">
        <f t="shared" si="5"/>
        <v>0</v>
      </c>
      <c r="G20" s="58">
        <f t="shared" si="6"/>
        <v>0</v>
      </c>
      <c r="H20" s="58">
        <f t="shared" si="7"/>
        <v>0</v>
      </c>
      <c r="I20" s="58">
        <f t="shared" si="0"/>
        <v>2.0000000000000001E-4</v>
      </c>
      <c r="J20" s="58">
        <f t="shared" si="1"/>
        <v>1.9998000133325533E-4</v>
      </c>
      <c r="K20" s="58">
        <f t="shared" si="17"/>
        <v>9990.156215420684</v>
      </c>
      <c r="L20" s="58">
        <f t="shared" si="18"/>
        <v>1.9978314532792574</v>
      </c>
      <c r="M20" s="58">
        <f t="shared" si="8"/>
        <v>9989.1572996940449</v>
      </c>
      <c r="N20" s="58">
        <f t="shared" si="9"/>
        <v>624383.84167050559</v>
      </c>
      <c r="O20" s="58">
        <f t="shared" si="10"/>
        <v>62.499907729842526</v>
      </c>
      <c r="Q20" s="58">
        <f>'Quintile Functions'!$FB28</f>
        <v>3242.3198216000001</v>
      </c>
      <c r="S20" s="58">
        <f>'Female Inactive'!S20*'MI Epi'!DJ38</f>
        <v>0</v>
      </c>
      <c r="T20" s="58">
        <f>'Female Inactive'!T20*'MI Epi'!DJ38</f>
        <v>0</v>
      </c>
      <c r="U20" s="58">
        <f t="shared" si="11"/>
        <v>0</v>
      </c>
      <c r="V20" s="58">
        <f t="shared" si="11"/>
        <v>0</v>
      </c>
      <c r="W20" s="58">
        <f t="shared" si="19"/>
        <v>0</v>
      </c>
      <c r="Y20" s="58">
        <f>'Female Inactive'!Y20*'Stroke Epi'!$CY46</f>
        <v>0</v>
      </c>
      <c r="Z20" s="58">
        <f>'Female Inactive'!Z20*'Stroke Epi'!$CY46</f>
        <v>0</v>
      </c>
      <c r="AA20" s="58">
        <f t="shared" si="12"/>
        <v>0</v>
      </c>
      <c r="AB20" s="58">
        <f t="shared" si="12"/>
        <v>0</v>
      </c>
      <c r="AC20" s="58">
        <f t="shared" si="20"/>
        <v>-9.1555558877952511E-4</v>
      </c>
      <c r="AE20" s="58">
        <f>'Female Inactive'!AE20*'Bowel Cancer Epi'!$CV63</f>
        <v>0</v>
      </c>
      <c r="AF20" s="58">
        <f>'Female Inactive'!AF20*'Bowel Cancer Epi'!$CV63</f>
        <v>0</v>
      </c>
      <c r="AG20" s="58">
        <f t="shared" si="25"/>
        <v>0</v>
      </c>
      <c r="AH20" s="58">
        <f t="shared" si="25"/>
        <v>0</v>
      </c>
      <c r="AI20" s="58">
        <f t="shared" si="21"/>
        <v>0</v>
      </c>
      <c r="AK20" s="58">
        <f>'Female Inactive'!AK20*'Breast Cancer Epi'!$BJ61</f>
        <v>0</v>
      </c>
      <c r="AL20" s="58">
        <f>'Female Inactive'!AL20*'Breast Cancer Epi'!$BJ61</f>
        <v>0</v>
      </c>
      <c r="AM20" s="58">
        <f t="shared" si="26"/>
        <v>0</v>
      </c>
      <c r="AN20" s="58">
        <f t="shared" si="26"/>
        <v>0</v>
      </c>
      <c r="AO20" s="58">
        <f t="shared" si="22"/>
        <v>0</v>
      </c>
      <c r="AQ20" s="58">
        <f>'Female Inactive'!AQ20*'Uterine Cancer Epi'!$BB43</f>
        <v>0</v>
      </c>
      <c r="AR20" s="58">
        <f>'Female Inactive'!AR20*'Uterine Cancer Epi'!$BB43</f>
        <v>0</v>
      </c>
      <c r="AS20" s="58">
        <f t="shared" si="27"/>
        <v>0</v>
      </c>
      <c r="AT20" s="58">
        <f t="shared" si="27"/>
        <v>0</v>
      </c>
      <c r="AU20" s="58">
        <f t="shared" si="23"/>
        <v>0</v>
      </c>
      <c r="AW20" s="58">
        <f>'Female Inactive'!AW20*'Diabetes Epi'!$CC73</f>
        <v>9.9457486228641092E-4</v>
      </c>
      <c r="AX20" s="58">
        <f>'Female Inactive'!AX20*'Diabetes Epi'!$CC73</f>
        <v>0</v>
      </c>
      <c r="AY20" s="58">
        <f t="shared" ref="AY20:AZ83" si="28">1-EXP(-AW20)</f>
        <v>9.9408043663606893E-4</v>
      </c>
      <c r="AZ20" s="58">
        <f t="shared" si="28"/>
        <v>0</v>
      </c>
      <c r="BA20" s="58">
        <f t="shared" si="24"/>
        <v>4.9986545581198532E-3</v>
      </c>
    </row>
    <row r="21" spans="1:53">
      <c r="A21" s="58">
        <v>23</v>
      </c>
      <c r="B21" s="58">
        <f>'ACM Rates'!T34-(SUM(C21:H21))</f>
        <v>2.0000000000000001E-4</v>
      </c>
      <c r="C21" s="58">
        <f t="shared" si="2"/>
        <v>0</v>
      </c>
      <c r="D21" s="58">
        <f t="shared" si="3"/>
        <v>0</v>
      </c>
      <c r="E21" s="58">
        <f t="shared" si="4"/>
        <v>0</v>
      </c>
      <c r="F21" s="58">
        <f t="shared" si="5"/>
        <v>0</v>
      </c>
      <c r="G21" s="58">
        <f t="shared" si="6"/>
        <v>0</v>
      </c>
      <c r="H21" s="58">
        <f t="shared" si="7"/>
        <v>0</v>
      </c>
      <c r="I21" s="58">
        <f t="shared" si="0"/>
        <v>2.0000000000000001E-4</v>
      </c>
      <c r="J21" s="58">
        <f t="shared" si="1"/>
        <v>1.9998000133325533E-4</v>
      </c>
      <c r="K21" s="58">
        <f t="shared" si="17"/>
        <v>9988.158383967404</v>
      </c>
      <c r="L21" s="58">
        <f t="shared" si="18"/>
        <v>1.9974319269425669</v>
      </c>
      <c r="M21" s="58">
        <f t="shared" si="8"/>
        <v>9987.1596680039329</v>
      </c>
      <c r="N21" s="58">
        <f t="shared" si="9"/>
        <v>614396.68200250156</v>
      </c>
      <c r="O21" s="58">
        <f t="shared" si="10"/>
        <v>61.51250895147065</v>
      </c>
      <c r="Q21" s="58">
        <f>'Quintile Functions'!$FB29</f>
        <v>3365.1793398999998</v>
      </c>
      <c r="S21" s="58">
        <f>'Female Inactive'!S21*'MI Epi'!DJ39</f>
        <v>0</v>
      </c>
      <c r="T21" s="58">
        <f>'Female Inactive'!T21*'MI Epi'!DJ39</f>
        <v>0</v>
      </c>
      <c r="U21" s="58">
        <f t="shared" si="11"/>
        <v>0</v>
      </c>
      <c r="V21" s="58">
        <f t="shared" si="11"/>
        <v>0</v>
      </c>
      <c r="W21" s="58">
        <f t="shared" si="19"/>
        <v>0</v>
      </c>
      <c r="Y21" s="58">
        <f>'Female Inactive'!Y21*'Stroke Epi'!$CY47</f>
        <v>0</v>
      </c>
      <c r="Z21" s="58">
        <f>'Female Inactive'!Z21*'Stroke Epi'!$CY47</f>
        <v>0</v>
      </c>
      <c r="AA21" s="58">
        <f t="shared" si="12"/>
        <v>0</v>
      </c>
      <c r="AB21" s="58">
        <f t="shared" si="12"/>
        <v>0</v>
      </c>
      <c r="AC21" s="58">
        <f t="shared" si="20"/>
        <v>-9.1555558877952511E-4</v>
      </c>
      <c r="AE21" s="58">
        <f>'Female Inactive'!AE21*'Bowel Cancer Epi'!$CV64</f>
        <v>0</v>
      </c>
      <c r="AF21" s="58">
        <f>'Female Inactive'!AF21*'Bowel Cancer Epi'!$CV64</f>
        <v>0</v>
      </c>
      <c r="AG21" s="58">
        <f t="shared" si="25"/>
        <v>0</v>
      </c>
      <c r="AH21" s="58">
        <f t="shared" si="25"/>
        <v>0</v>
      </c>
      <c r="AI21" s="58">
        <f t="shared" si="21"/>
        <v>0</v>
      </c>
      <c r="AK21" s="58">
        <f>'Female Inactive'!AK21*'Breast Cancer Epi'!$BJ62</f>
        <v>0</v>
      </c>
      <c r="AL21" s="58">
        <f>'Female Inactive'!AL21*'Breast Cancer Epi'!$BJ62</f>
        <v>0</v>
      </c>
      <c r="AM21" s="58">
        <f t="shared" si="26"/>
        <v>0</v>
      </c>
      <c r="AN21" s="58">
        <f t="shared" si="26"/>
        <v>0</v>
      </c>
      <c r="AO21" s="58">
        <f t="shared" si="22"/>
        <v>0</v>
      </c>
      <c r="AQ21" s="58">
        <f>'Female Inactive'!AQ21*'Uterine Cancer Epi'!$BB44</f>
        <v>0</v>
      </c>
      <c r="AR21" s="58">
        <f>'Female Inactive'!AR21*'Uterine Cancer Epi'!$BB44</f>
        <v>0</v>
      </c>
      <c r="AS21" s="58">
        <f t="shared" si="27"/>
        <v>0</v>
      </c>
      <c r="AT21" s="58">
        <f t="shared" si="27"/>
        <v>0</v>
      </c>
      <c r="AU21" s="58">
        <f t="shared" si="23"/>
        <v>0</v>
      </c>
      <c r="AW21" s="58">
        <f>'Female Inactive'!AW21*'Diabetes Epi'!$CC74</f>
        <v>9.8985705285452937E-4</v>
      </c>
      <c r="AX21" s="58">
        <f>'Female Inactive'!AX21*'Diabetes Epi'!$CC74</f>
        <v>0</v>
      </c>
      <c r="AY21" s="58">
        <f t="shared" si="28"/>
        <v>9.8936730596843603E-4</v>
      </c>
      <c r="AZ21" s="58">
        <f t="shared" si="28"/>
        <v>0</v>
      </c>
      <c r="BA21" s="58">
        <f t="shared" si="24"/>
        <v>5.9877659300501939E-3</v>
      </c>
    </row>
    <row r="22" spans="1:53">
      <c r="A22" s="58">
        <v>24</v>
      </c>
      <c r="B22" s="58">
        <f>'ACM Rates'!T35-(SUM(C22:H22))</f>
        <v>2.0000000000000001E-4</v>
      </c>
      <c r="C22" s="58">
        <f t="shared" si="2"/>
        <v>0</v>
      </c>
      <c r="D22" s="58">
        <f t="shared" si="3"/>
        <v>0</v>
      </c>
      <c r="E22" s="58">
        <f t="shared" si="4"/>
        <v>0</v>
      </c>
      <c r="F22" s="58">
        <f t="shared" si="5"/>
        <v>0</v>
      </c>
      <c r="G22" s="58">
        <f t="shared" si="6"/>
        <v>0</v>
      </c>
      <c r="H22" s="58">
        <f t="shared" si="7"/>
        <v>0</v>
      </c>
      <c r="I22" s="58">
        <f t="shared" si="0"/>
        <v>2.0000000000000001E-4</v>
      </c>
      <c r="J22" s="58">
        <f t="shared" si="1"/>
        <v>1.9998000133325533E-4</v>
      </c>
      <c r="K22" s="58">
        <f t="shared" si="17"/>
        <v>9986.1609520404618</v>
      </c>
      <c r="L22" s="58">
        <f t="shared" si="18"/>
        <v>1.9970324805031539</v>
      </c>
      <c r="M22" s="58">
        <f t="shared" si="8"/>
        <v>9985.16243580021</v>
      </c>
      <c r="N22" s="58">
        <f t="shared" si="9"/>
        <v>604411.51956670138</v>
      </c>
      <c r="O22" s="58">
        <f t="shared" si="10"/>
        <v>60.524912673593811</v>
      </c>
      <c r="Q22" s="58">
        <f>'Quintile Functions'!$FB30</f>
        <v>3489.765148800001</v>
      </c>
      <c r="S22" s="58">
        <f>'Female Inactive'!S22*'MI Epi'!DJ40</f>
        <v>0</v>
      </c>
      <c r="T22" s="58">
        <f>'Female Inactive'!T22*'MI Epi'!DJ40</f>
        <v>0</v>
      </c>
      <c r="U22" s="58">
        <f t="shared" si="11"/>
        <v>0</v>
      </c>
      <c r="V22" s="58">
        <f t="shared" si="11"/>
        <v>0</v>
      </c>
      <c r="W22" s="58">
        <f t="shared" si="19"/>
        <v>0</v>
      </c>
      <c r="Y22" s="58">
        <f>'Female Inactive'!Y22*'Stroke Epi'!$CY48</f>
        <v>0</v>
      </c>
      <c r="Z22" s="58">
        <f>'Female Inactive'!Z22*'Stroke Epi'!$CY48</f>
        <v>0</v>
      </c>
      <c r="AA22" s="58">
        <f t="shared" si="12"/>
        <v>0</v>
      </c>
      <c r="AB22" s="58">
        <f t="shared" si="12"/>
        <v>0</v>
      </c>
      <c r="AC22" s="58">
        <f t="shared" si="20"/>
        <v>-9.1555558877952511E-4</v>
      </c>
      <c r="AE22" s="58">
        <f>'Female Inactive'!AE22*'Bowel Cancer Epi'!$CV65</f>
        <v>0</v>
      </c>
      <c r="AF22" s="58">
        <f>'Female Inactive'!AF22*'Bowel Cancer Epi'!$CV65</f>
        <v>0</v>
      </c>
      <c r="AG22" s="58">
        <f t="shared" si="25"/>
        <v>0</v>
      </c>
      <c r="AH22" s="58">
        <f t="shared" si="25"/>
        <v>0</v>
      </c>
      <c r="AI22" s="58">
        <f t="shared" si="21"/>
        <v>0</v>
      </c>
      <c r="AK22" s="58">
        <f>'Female Inactive'!AK22*'Breast Cancer Epi'!$BJ63</f>
        <v>0</v>
      </c>
      <c r="AL22" s="58">
        <f>'Female Inactive'!AL22*'Breast Cancer Epi'!$BJ63</f>
        <v>0</v>
      </c>
      <c r="AM22" s="58">
        <f t="shared" si="26"/>
        <v>0</v>
      </c>
      <c r="AN22" s="58">
        <f t="shared" si="26"/>
        <v>0</v>
      </c>
      <c r="AO22" s="58">
        <f t="shared" si="22"/>
        <v>0</v>
      </c>
      <c r="AQ22" s="58">
        <f>'Female Inactive'!AQ22*'Uterine Cancer Epi'!$BB45</f>
        <v>0</v>
      </c>
      <c r="AR22" s="58">
        <f>'Female Inactive'!AR22*'Uterine Cancer Epi'!$BB45</f>
        <v>0</v>
      </c>
      <c r="AS22" s="58">
        <f t="shared" si="27"/>
        <v>0</v>
      </c>
      <c r="AT22" s="58">
        <f t="shared" si="27"/>
        <v>0</v>
      </c>
      <c r="AU22" s="58">
        <f t="shared" si="23"/>
        <v>0</v>
      </c>
      <c r="AW22" s="58">
        <f>'Female Inactive'!AW22*'Diabetes Epi'!$CC75</f>
        <v>9.8537208014996716E-4</v>
      </c>
      <c r="AX22" s="58">
        <f>'Female Inactive'!AX22*'Diabetes Epi'!$CC75</f>
        <v>0</v>
      </c>
      <c r="AY22" s="58">
        <f t="shared" si="28"/>
        <v>9.8488676050167978E-4</v>
      </c>
      <c r="AZ22" s="58">
        <f t="shared" si="28"/>
        <v>0</v>
      </c>
      <c r="BA22" s="58">
        <f t="shared" si="24"/>
        <v>6.9712091361716468E-3</v>
      </c>
    </row>
    <row r="23" spans="1:53">
      <c r="A23" s="58">
        <v>25</v>
      </c>
      <c r="B23" s="58">
        <f>'ACM Rates'!T36-(SUM(C23:H23))</f>
        <v>2.9999999999999997E-4</v>
      </c>
      <c r="C23" s="58">
        <f t="shared" si="2"/>
        <v>0</v>
      </c>
      <c r="D23" s="58">
        <f t="shared" si="3"/>
        <v>0</v>
      </c>
      <c r="E23" s="58">
        <f t="shared" si="4"/>
        <v>0</v>
      </c>
      <c r="F23" s="58">
        <f t="shared" si="5"/>
        <v>0</v>
      </c>
      <c r="G23" s="58">
        <f t="shared" si="6"/>
        <v>0</v>
      </c>
      <c r="H23" s="58">
        <f t="shared" si="7"/>
        <v>0</v>
      </c>
      <c r="I23" s="58">
        <f t="shared" si="0"/>
        <v>2.9999999999999997E-4</v>
      </c>
      <c r="J23" s="58">
        <f t="shared" si="1"/>
        <v>2.999550044996413E-4</v>
      </c>
      <c r="K23" s="58">
        <f t="shared" si="17"/>
        <v>9984.1639195599582</v>
      </c>
      <c r="L23" s="58">
        <f t="shared" si="18"/>
        <v>2.9947999334167634</v>
      </c>
      <c r="M23" s="58">
        <f t="shared" si="8"/>
        <v>9982.666519593251</v>
      </c>
      <c r="N23" s="58">
        <f t="shared" si="9"/>
        <v>594428.85304710804</v>
      </c>
      <c r="O23" s="58">
        <f t="shared" si="10"/>
        <v>59.537168844209731</v>
      </c>
      <c r="Q23" s="58">
        <f>'Quintile Functions'!$FB31</f>
        <v>3615.4585625</v>
      </c>
      <c r="S23" s="58">
        <f>'Female Inactive'!S23*'MI Epi'!DJ41</f>
        <v>0</v>
      </c>
      <c r="T23" s="58">
        <f>'Female Inactive'!T23*'MI Epi'!DJ41</f>
        <v>0</v>
      </c>
      <c r="U23" s="58">
        <f t="shared" si="11"/>
        <v>0</v>
      </c>
      <c r="V23" s="58">
        <f t="shared" si="11"/>
        <v>0</v>
      </c>
      <c r="W23" s="58">
        <f t="shared" si="19"/>
        <v>0</v>
      </c>
      <c r="Y23" s="58">
        <f>'Female Inactive'!Y23*'Stroke Epi'!$CY49</f>
        <v>0</v>
      </c>
      <c r="Z23" s="58">
        <f>'Female Inactive'!Z23*'Stroke Epi'!$CY49</f>
        <v>0</v>
      </c>
      <c r="AA23" s="58">
        <f t="shared" si="12"/>
        <v>0</v>
      </c>
      <c r="AB23" s="58">
        <f t="shared" si="12"/>
        <v>0</v>
      </c>
      <c r="AC23" s="58">
        <f t="shared" si="20"/>
        <v>-9.1555558877952511E-4</v>
      </c>
      <c r="AE23" s="58">
        <f>'Female Inactive'!AE23*'Bowel Cancer Epi'!$CV66</f>
        <v>0</v>
      </c>
      <c r="AF23" s="58">
        <f>'Female Inactive'!AF23*'Bowel Cancer Epi'!$CV66</f>
        <v>0</v>
      </c>
      <c r="AG23" s="58">
        <f t="shared" si="25"/>
        <v>0</v>
      </c>
      <c r="AH23" s="58">
        <f t="shared" si="25"/>
        <v>0</v>
      </c>
      <c r="AI23" s="58">
        <f t="shared" si="21"/>
        <v>0</v>
      </c>
      <c r="AK23" s="58">
        <f>'Female Inactive'!AK23*'Breast Cancer Epi'!$BJ64</f>
        <v>9.7845504617820141E-5</v>
      </c>
      <c r="AL23" s="58">
        <f>'Female Inactive'!AL23*'Breast Cancer Epi'!$BJ64</f>
        <v>0</v>
      </c>
      <c r="AM23" s="58">
        <f t="shared" si="26"/>
        <v>9.7840717902530905E-5</v>
      </c>
      <c r="AN23" s="58">
        <f t="shared" si="26"/>
        <v>0</v>
      </c>
      <c r="AO23" s="58">
        <f t="shared" si="22"/>
        <v>0</v>
      </c>
      <c r="AQ23" s="58">
        <f>'Female Inactive'!AQ23*'Uterine Cancer Epi'!$BB46</f>
        <v>0</v>
      </c>
      <c r="AR23" s="58">
        <f>'Female Inactive'!AR23*'Uterine Cancer Epi'!$BB46</f>
        <v>0</v>
      </c>
      <c r="AS23" s="58">
        <f t="shared" si="27"/>
        <v>0</v>
      </c>
      <c r="AT23" s="58">
        <f t="shared" si="27"/>
        <v>0</v>
      </c>
      <c r="AU23" s="58">
        <f t="shared" si="23"/>
        <v>0</v>
      </c>
      <c r="AW23" s="58">
        <f>'Female Inactive'!AW23*'Diabetes Epi'!$CC76</f>
        <v>1.3081853434662668E-3</v>
      </c>
      <c r="AX23" s="58">
        <f>'Female Inactive'!AX23*'Diabetes Epi'!$CC76</f>
        <v>0</v>
      </c>
      <c r="AY23" s="58">
        <f t="shared" si="28"/>
        <v>1.307330042024768E-3</v>
      </c>
      <c r="AZ23" s="58">
        <f t="shared" si="28"/>
        <v>0</v>
      </c>
      <c r="BA23" s="58">
        <f t="shared" si="24"/>
        <v>7.9492300450904226E-3</v>
      </c>
    </row>
    <row r="24" spans="1:53">
      <c r="A24" s="58">
        <v>26</v>
      </c>
      <c r="B24" s="58">
        <f>'ACM Rates'!T37-(SUM(C24:H24))</f>
        <v>2.9999999999999997E-4</v>
      </c>
      <c r="C24" s="58">
        <f t="shared" si="2"/>
        <v>0</v>
      </c>
      <c r="D24" s="58">
        <f t="shared" si="3"/>
        <v>0</v>
      </c>
      <c r="E24" s="58">
        <f t="shared" si="4"/>
        <v>0</v>
      </c>
      <c r="F24" s="58">
        <f t="shared" si="5"/>
        <v>0</v>
      </c>
      <c r="G24" s="58">
        <f t="shared" si="6"/>
        <v>0</v>
      </c>
      <c r="H24" s="58">
        <f t="shared" si="7"/>
        <v>0</v>
      </c>
      <c r="I24" s="58">
        <f t="shared" si="0"/>
        <v>2.9999999999999997E-4</v>
      </c>
      <c r="J24" s="58">
        <f t="shared" si="1"/>
        <v>2.999550044996413E-4</v>
      </c>
      <c r="K24" s="58">
        <f t="shared" si="17"/>
        <v>9981.1691196265419</v>
      </c>
      <c r="L24" s="58">
        <f t="shared" si="18"/>
        <v>2.9939016281892603</v>
      </c>
      <c r="M24" s="58">
        <f t="shared" si="8"/>
        <v>9979.6721688124471</v>
      </c>
      <c r="N24" s="58">
        <f t="shared" si="9"/>
        <v>584449.18087829568</v>
      </c>
      <c r="O24" s="58">
        <f t="shared" si="10"/>
        <v>58.555182651805779</v>
      </c>
      <c r="Q24" s="58">
        <f>'Quintile Functions'!$FB32</f>
        <v>3741.6408952000002</v>
      </c>
      <c r="S24" s="58">
        <f>'Female Inactive'!S24*'MI Epi'!DJ42</f>
        <v>0</v>
      </c>
      <c r="T24" s="58">
        <f>'Female Inactive'!T24*'MI Epi'!DJ42</f>
        <v>0</v>
      </c>
      <c r="U24" s="58">
        <f t="shared" si="11"/>
        <v>0</v>
      </c>
      <c r="V24" s="58">
        <f t="shared" si="11"/>
        <v>0</v>
      </c>
      <c r="W24" s="58">
        <f t="shared" si="19"/>
        <v>0</v>
      </c>
      <c r="Y24" s="58">
        <f>'Female Inactive'!Y24*'Stroke Epi'!$CY50</f>
        <v>0</v>
      </c>
      <c r="Z24" s="58">
        <f>'Female Inactive'!Z24*'Stroke Epi'!$CY50</f>
        <v>0</v>
      </c>
      <c r="AA24" s="58">
        <f t="shared" si="12"/>
        <v>0</v>
      </c>
      <c r="AB24" s="58">
        <f t="shared" si="12"/>
        <v>0</v>
      </c>
      <c r="AC24" s="58">
        <f t="shared" si="20"/>
        <v>-9.1555558877952511E-4</v>
      </c>
      <c r="AE24" s="58">
        <f>'Female Inactive'!AE24*'Bowel Cancer Epi'!$CV67</f>
        <v>0</v>
      </c>
      <c r="AF24" s="58">
        <f>'Female Inactive'!AF24*'Bowel Cancer Epi'!$CV67</f>
        <v>0</v>
      </c>
      <c r="AG24" s="58">
        <f t="shared" si="25"/>
        <v>0</v>
      </c>
      <c r="AH24" s="58">
        <f t="shared" si="25"/>
        <v>0</v>
      </c>
      <c r="AI24" s="58">
        <f t="shared" si="21"/>
        <v>0</v>
      </c>
      <c r="AK24" s="58">
        <f>'Female Inactive'!AK24*'Breast Cancer Epi'!$BJ65</f>
        <v>9.7818437088346925E-5</v>
      </c>
      <c r="AL24" s="58">
        <f>'Female Inactive'!AL24*'Breast Cancer Epi'!$BJ65</f>
        <v>0</v>
      </c>
      <c r="AM24" s="58">
        <f t="shared" si="26"/>
        <v>9.7813653020972779E-5</v>
      </c>
      <c r="AN24" s="58">
        <f t="shared" si="26"/>
        <v>0</v>
      </c>
      <c r="AO24" s="58">
        <f t="shared" si="22"/>
        <v>9.7840717902530905E-5</v>
      </c>
      <c r="AQ24" s="58">
        <f>'Female Inactive'!AQ24*'Uterine Cancer Epi'!$BB47</f>
        <v>0</v>
      </c>
      <c r="AR24" s="58">
        <f>'Female Inactive'!AR24*'Uterine Cancer Epi'!$BB47</f>
        <v>0</v>
      </c>
      <c r="AS24" s="58">
        <f t="shared" si="27"/>
        <v>0</v>
      </c>
      <c r="AT24" s="58">
        <f t="shared" si="27"/>
        <v>0</v>
      </c>
      <c r="AU24" s="58">
        <f t="shared" si="23"/>
        <v>0</v>
      </c>
      <c r="AW24" s="58">
        <f>'Female Inactive'!AW24*'Diabetes Epi'!$CC77</f>
        <v>1.3028916839273395E-3</v>
      </c>
      <c r="AX24" s="58">
        <f>'Female Inactive'!AX24*'Diabetes Epi'!$CC77</f>
        <v>0</v>
      </c>
      <c r="AY24" s="58">
        <f t="shared" si="28"/>
        <v>1.3020432890528122E-3</v>
      </c>
      <c r="AZ24" s="58">
        <f t="shared" si="28"/>
        <v>0</v>
      </c>
      <c r="BA24" s="58">
        <f t="shared" si="24"/>
        <v>9.2461678198662786E-3</v>
      </c>
    </row>
    <row r="25" spans="1:53">
      <c r="A25" s="58">
        <v>27</v>
      </c>
      <c r="B25" s="58">
        <f>'ACM Rates'!T38-(SUM(C25:H25))</f>
        <v>2.9999999999999997E-4</v>
      </c>
      <c r="C25" s="58">
        <f t="shared" si="2"/>
        <v>0</v>
      </c>
      <c r="D25" s="58">
        <f t="shared" si="3"/>
        <v>0</v>
      </c>
      <c r="E25" s="58">
        <f t="shared" si="4"/>
        <v>0</v>
      </c>
      <c r="F25" s="58">
        <f t="shared" si="5"/>
        <v>0</v>
      </c>
      <c r="G25" s="58">
        <f t="shared" si="6"/>
        <v>0</v>
      </c>
      <c r="H25" s="58">
        <f t="shared" si="7"/>
        <v>0</v>
      </c>
      <c r="I25" s="58">
        <f t="shared" si="0"/>
        <v>2.9999999999999997E-4</v>
      </c>
      <c r="J25" s="58">
        <f t="shared" si="1"/>
        <v>2.999550044996413E-4</v>
      </c>
      <c r="K25" s="58">
        <f t="shared" si="17"/>
        <v>9978.1752179983523</v>
      </c>
      <c r="L25" s="58">
        <f t="shared" si="18"/>
        <v>2.9930035924129053</v>
      </c>
      <c r="M25" s="58">
        <f t="shared" si="8"/>
        <v>9976.6787162021465</v>
      </c>
      <c r="N25" s="58">
        <f t="shared" si="9"/>
        <v>574472.50216209353</v>
      </c>
      <c r="O25" s="58">
        <f t="shared" si="10"/>
        <v>57.572901819350314</v>
      </c>
      <c r="Q25" s="58">
        <f>'Quintile Functions'!$FB33</f>
        <v>3867.6934611000001</v>
      </c>
      <c r="S25" s="58">
        <f>'Female Inactive'!S25*'MI Epi'!DJ43</f>
        <v>0</v>
      </c>
      <c r="T25" s="58">
        <f>'Female Inactive'!T25*'MI Epi'!DJ43</f>
        <v>0</v>
      </c>
      <c r="U25" s="58">
        <f t="shared" si="11"/>
        <v>0</v>
      </c>
      <c r="V25" s="58">
        <f t="shared" si="11"/>
        <v>0</v>
      </c>
      <c r="W25" s="58">
        <f t="shared" si="19"/>
        <v>0</v>
      </c>
      <c r="Y25" s="58">
        <f>'Female Inactive'!Y25*'Stroke Epi'!$CY51</f>
        <v>0</v>
      </c>
      <c r="Z25" s="58">
        <f>'Female Inactive'!Z25*'Stroke Epi'!$CY51</f>
        <v>0</v>
      </c>
      <c r="AA25" s="58">
        <f t="shared" si="12"/>
        <v>0</v>
      </c>
      <c r="AB25" s="58">
        <f t="shared" si="12"/>
        <v>0</v>
      </c>
      <c r="AC25" s="58">
        <f t="shared" si="20"/>
        <v>-9.1555558877952511E-4</v>
      </c>
      <c r="AE25" s="58">
        <f>'Female Inactive'!AE25*'Bowel Cancer Epi'!$CV68</f>
        <v>0</v>
      </c>
      <c r="AF25" s="58">
        <f>'Female Inactive'!AF25*'Bowel Cancer Epi'!$CV68</f>
        <v>0</v>
      </c>
      <c r="AG25" s="58">
        <f t="shared" si="25"/>
        <v>0</v>
      </c>
      <c r="AH25" s="58">
        <f t="shared" si="25"/>
        <v>0</v>
      </c>
      <c r="AI25" s="58">
        <f t="shared" si="21"/>
        <v>0</v>
      </c>
      <c r="AK25" s="58">
        <f>'Female Inactive'!AK25*'Breast Cancer Epi'!$BJ66</f>
        <v>9.7794505961958385E-5</v>
      </c>
      <c r="AL25" s="58">
        <f>'Female Inactive'!AL25*'Breast Cancer Epi'!$BJ66</f>
        <v>0</v>
      </c>
      <c r="AM25" s="58">
        <f t="shared" si="26"/>
        <v>9.7789724235131104E-5</v>
      </c>
      <c r="AN25" s="58">
        <f t="shared" si="26"/>
        <v>0</v>
      </c>
      <c r="AO25" s="58">
        <f t="shared" si="22"/>
        <v>1.9564480076547143E-4</v>
      </c>
      <c r="AQ25" s="58">
        <f>'Female Inactive'!AQ25*'Uterine Cancer Epi'!$BB48</f>
        <v>0</v>
      </c>
      <c r="AR25" s="58">
        <f>'Female Inactive'!AR25*'Uterine Cancer Epi'!$BB48</f>
        <v>0</v>
      </c>
      <c r="AS25" s="58">
        <f t="shared" si="27"/>
        <v>0</v>
      </c>
      <c r="AT25" s="58">
        <f t="shared" si="27"/>
        <v>0</v>
      </c>
      <c r="AU25" s="58">
        <f t="shared" si="23"/>
        <v>0</v>
      </c>
      <c r="AW25" s="58">
        <f>'Female Inactive'!AW25*'Diabetes Epi'!$CC78</f>
        <v>1.2979522832661156E-3</v>
      </c>
      <c r="AX25" s="58">
        <f>'Female Inactive'!AX25*'Diabetes Epi'!$CC78</f>
        <v>0</v>
      </c>
      <c r="AY25" s="58">
        <f t="shared" si="28"/>
        <v>1.2971103075221091E-3</v>
      </c>
      <c r="AZ25" s="58">
        <f t="shared" si="28"/>
        <v>0</v>
      </c>
      <c r="BA25" s="58">
        <f t="shared" si="24"/>
        <v>1.0536172198159778E-2</v>
      </c>
    </row>
    <row r="26" spans="1:53">
      <c r="A26" s="58">
        <v>28</v>
      </c>
      <c r="B26" s="58">
        <f>'ACM Rates'!T39-(SUM(C26:H26))</f>
        <v>2.9999999999999997E-4</v>
      </c>
      <c r="C26" s="58">
        <f t="shared" si="2"/>
        <v>0</v>
      </c>
      <c r="D26" s="58">
        <f t="shared" si="3"/>
        <v>0</v>
      </c>
      <c r="E26" s="58">
        <f t="shared" si="4"/>
        <v>0</v>
      </c>
      <c r="F26" s="58">
        <f t="shared" si="5"/>
        <v>0</v>
      </c>
      <c r="G26" s="58">
        <f t="shared" si="6"/>
        <v>0</v>
      </c>
      <c r="H26" s="58">
        <f t="shared" si="7"/>
        <v>0</v>
      </c>
      <c r="I26" s="58">
        <f t="shared" si="0"/>
        <v>2.9999999999999997E-4</v>
      </c>
      <c r="J26" s="58">
        <f t="shared" si="1"/>
        <v>2.999550044996413E-4</v>
      </c>
      <c r="K26" s="58">
        <f t="shared" si="17"/>
        <v>9975.1822144059388</v>
      </c>
      <c r="L26" s="58">
        <f t="shared" si="18"/>
        <v>2.9921058260068754</v>
      </c>
      <c r="M26" s="58">
        <f t="shared" si="8"/>
        <v>9973.6861614929367</v>
      </c>
      <c r="N26" s="58">
        <f t="shared" si="9"/>
        <v>564498.81600060046</v>
      </c>
      <c r="O26" s="58">
        <f t="shared" si="10"/>
        <v>56.590326258438033</v>
      </c>
      <c r="Q26" s="58">
        <f>'Quintile Functions'!$FB34</f>
        <v>3992.9975743999998</v>
      </c>
      <c r="S26" s="58">
        <f>'Female Inactive'!S26*'MI Epi'!DJ44</f>
        <v>0</v>
      </c>
      <c r="T26" s="58">
        <f>'Female Inactive'!T26*'MI Epi'!DJ44</f>
        <v>0</v>
      </c>
      <c r="U26" s="58">
        <f t="shared" si="11"/>
        <v>0</v>
      </c>
      <c r="V26" s="58">
        <f t="shared" si="11"/>
        <v>0</v>
      </c>
      <c r="W26" s="58">
        <f t="shared" si="19"/>
        <v>0</v>
      </c>
      <c r="Y26" s="58">
        <f>'Female Inactive'!Y26*'Stroke Epi'!$CY52</f>
        <v>0</v>
      </c>
      <c r="Z26" s="58">
        <f>'Female Inactive'!Z26*'Stroke Epi'!$CY52</f>
        <v>0</v>
      </c>
      <c r="AA26" s="58">
        <f t="shared" si="12"/>
        <v>0</v>
      </c>
      <c r="AB26" s="58">
        <f t="shared" si="12"/>
        <v>0</v>
      </c>
      <c r="AC26" s="58">
        <f t="shared" si="20"/>
        <v>-9.1555558877952511E-4</v>
      </c>
      <c r="AE26" s="58">
        <f>'Female Inactive'!AE26*'Bowel Cancer Epi'!$CV69</f>
        <v>0</v>
      </c>
      <c r="AF26" s="58">
        <f>'Female Inactive'!AF26*'Bowel Cancer Epi'!$CV69</f>
        <v>0</v>
      </c>
      <c r="AG26" s="58">
        <f t="shared" si="25"/>
        <v>0</v>
      </c>
      <c r="AH26" s="58">
        <f t="shared" si="25"/>
        <v>0</v>
      </c>
      <c r="AI26" s="58">
        <f t="shared" si="21"/>
        <v>0</v>
      </c>
      <c r="AK26" s="58">
        <f>'Female Inactive'!AK26*'Breast Cancer Epi'!$BJ67</f>
        <v>9.7773552127928962E-5</v>
      </c>
      <c r="AL26" s="58">
        <f>'Female Inactive'!AL26*'Breast Cancer Epi'!$BJ67</f>
        <v>0</v>
      </c>
      <c r="AM26" s="58">
        <f t="shared" si="26"/>
        <v>9.7768772449935426E-5</v>
      </c>
      <c r="AN26" s="58">
        <f t="shared" si="26"/>
        <v>0</v>
      </c>
      <c r="AO26" s="58">
        <f t="shared" si="22"/>
        <v>2.9341539294948761E-4</v>
      </c>
      <c r="AQ26" s="58">
        <f>'Female Inactive'!AQ26*'Uterine Cancer Epi'!$BB49</f>
        <v>0</v>
      </c>
      <c r="AR26" s="58">
        <f>'Female Inactive'!AR26*'Uterine Cancer Epi'!$BB49</f>
        <v>0</v>
      </c>
      <c r="AS26" s="58">
        <f t="shared" si="27"/>
        <v>0</v>
      </c>
      <c r="AT26" s="58">
        <f t="shared" si="27"/>
        <v>0</v>
      </c>
      <c r="AU26" s="58">
        <f t="shared" si="23"/>
        <v>0</v>
      </c>
      <c r="AW26" s="58">
        <f>'Female Inactive'!AW26*'Diabetes Epi'!$CC79</f>
        <v>1.2933616627343342E-3</v>
      </c>
      <c r="AX26" s="58">
        <f>'Female Inactive'!AX26*'Diabetes Epi'!$CC79</f>
        <v>0</v>
      </c>
      <c r="AY26" s="58">
        <f t="shared" si="28"/>
        <v>1.2925256310083455E-3</v>
      </c>
      <c r="AZ26" s="58">
        <f t="shared" si="28"/>
        <v>0</v>
      </c>
      <c r="BA26" s="58">
        <f t="shared" si="24"/>
        <v>1.1819615928121826E-2</v>
      </c>
    </row>
    <row r="27" spans="1:53">
      <c r="A27" s="58">
        <v>29</v>
      </c>
      <c r="B27" s="58">
        <f>'ACM Rates'!T40-(SUM(C27:H27))</f>
        <v>2.9999999999999997E-4</v>
      </c>
      <c r="C27" s="58">
        <f t="shared" si="2"/>
        <v>0</v>
      </c>
      <c r="D27" s="58">
        <f t="shared" si="3"/>
        <v>0</v>
      </c>
      <c r="E27" s="58">
        <f t="shared" si="4"/>
        <v>0</v>
      </c>
      <c r="F27" s="58">
        <f t="shared" si="5"/>
        <v>0</v>
      </c>
      <c r="G27" s="58">
        <f t="shared" si="6"/>
        <v>0</v>
      </c>
      <c r="H27" s="58">
        <f t="shared" si="7"/>
        <v>0</v>
      </c>
      <c r="I27" s="58">
        <f t="shared" si="0"/>
        <v>2.9999999999999997E-4</v>
      </c>
      <c r="J27" s="58">
        <f t="shared" si="1"/>
        <v>2.999550044996413E-4</v>
      </c>
      <c r="K27" s="58">
        <f t="shared" si="17"/>
        <v>9972.1901085799327</v>
      </c>
      <c r="L27" s="58">
        <f t="shared" si="18"/>
        <v>2.9912083288903721</v>
      </c>
      <c r="M27" s="58">
        <f t="shared" si="8"/>
        <v>9970.6945044154872</v>
      </c>
      <c r="N27" s="58">
        <f t="shared" si="9"/>
        <v>554528.12149618508</v>
      </c>
      <c r="O27" s="58">
        <f t="shared" si="10"/>
        <v>55.607455880637175</v>
      </c>
      <c r="Q27" s="58">
        <f>'Quintile Functions'!$FB35</f>
        <v>4116.9345493000001</v>
      </c>
      <c r="S27" s="58">
        <f>'Female Inactive'!S27*'MI Epi'!DJ45</f>
        <v>0</v>
      </c>
      <c r="T27" s="58">
        <f>'Female Inactive'!T27*'MI Epi'!DJ45</f>
        <v>0</v>
      </c>
      <c r="U27" s="58">
        <f t="shared" si="11"/>
        <v>0</v>
      </c>
      <c r="V27" s="58">
        <f t="shared" si="11"/>
        <v>0</v>
      </c>
      <c r="W27" s="58">
        <f t="shared" si="19"/>
        <v>0</v>
      </c>
      <c r="Y27" s="58">
        <f>'Female Inactive'!Y27*'Stroke Epi'!$CY53</f>
        <v>0</v>
      </c>
      <c r="Z27" s="58">
        <f>'Female Inactive'!Z27*'Stroke Epi'!$CY53</f>
        <v>0</v>
      </c>
      <c r="AA27" s="58">
        <f t="shared" si="12"/>
        <v>0</v>
      </c>
      <c r="AB27" s="58">
        <f t="shared" si="12"/>
        <v>0</v>
      </c>
      <c r="AC27" s="58">
        <f t="shared" si="20"/>
        <v>-9.1555558877952511E-4</v>
      </c>
      <c r="AE27" s="58">
        <f>'Female Inactive'!AE27*'Bowel Cancer Epi'!$CV70</f>
        <v>0</v>
      </c>
      <c r="AF27" s="58">
        <f>'Female Inactive'!AF27*'Bowel Cancer Epi'!$CV70</f>
        <v>0</v>
      </c>
      <c r="AG27" s="58">
        <f t="shared" si="25"/>
        <v>0</v>
      </c>
      <c r="AH27" s="58">
        <f t="shared" si="25"/>
        <v>0</v>
      </c>
      <c r="AI27" s="58">
        <f t="shared" si="21"/>
        <v>0</v>
      </c>
      <c r="AK27" s="58">
        <f>'Female Inactive'!AK27*'Breast Cancer Epi'!$BJ68</f>
        <v>9.7755356568309724E-5</v>
      </c>
      <c r="AL27" s="58">
        <f>'Female Inactive'!AL27*'Breast Cancer Epi'!$BJ68</f>
        <v>0</v>
      </c>
      <c r="AM27" s="58">
        <f t="shared" si="26"/>
        <v>9.7750578669120181E-5</v>
      </c>
      <c r="AN27" s="58">
        <f t="shared" si="26"/>
        <v>0</v>
      </c>
      <c r="AO27" s="58">
        <f t="shared" si="22"/>
        <v>3.9115547853663644E-4</v>
      </c>
      <c r="AQ27" s="58">
        <f>'Female Inactive'!AQ27*'Uterine Cancer Epi'!$BB50</f>
        <v>0</v>
      </c>
      <c r="AR27" s="58">
        <f>'Female Inactive'!AR27*'Uterine Cancer Epi'!$BB50</f>
        <v>0</v>
      </c>
      <c r="AS27" s="58">
        <f t="shared" si="27"/>
        <v>0</v>
      </c>
      <c r="AT27" s="58">
        <f t="shared" si="27"/>
        <v>0</v>
      </c>
      <c r="AU27" s="58">
        <f t="shared" si="23"/>
        <v>0</v>
      </c>
      <c r="AW27" s="58">
        <f>'Female Inactive'!AW27*'Diabetes Epi'!$CC80</f>
        <v>1.2891074880698398E-3</v>
      </c>
      <c r="AX27" s="58">
        <f>'Female Inactive'!AX27*'Diabetes Epi'!$CC80</f>
        <v>0</v>
      </c>
      <c r="AY27" s="58">
        <f t="shared" si="28"/>
        <v>1.2882769459362509E-3</v>
      </c>
      <c r="AZ27" s="58">
        <f t="shared" si="28"/>
        <v>0</v>
      </c>
      <c r="BA27" s="58">
        <f t="shared" si="24"/>
        <v>1.30968644025944E-2</v>
      </c>
    </row>
    <row r="28" spans="1:53">
      <c r="A28" s="58">
        <v>30</v>
      </c>
      <c r="B28" s="58">
        <f>'ACM Rates'!T41-(SUM(C28:H28))</f>
        <v>4.0000000000000002E-4</v>
      </c>
      <c r="C28" s="58">
        <f t="shared" si="2"/>
        <v>0</v>
      </c>
      <c r="D28" s="58">
        <f t="shared" si="3"/>
        <v>0</v>
      </c>
      <c r="E28" s="58">
        <f t="shared" si="4"/>
        <v>0</v>
      </c>
      <c r="F28" s="58">
        <f t="shared" si="5"/>
        <v>0</v>
      </c>
      <c r="G28" s="58">
        <f t="shared" si="6"/>
        <v>0</v>
      </c>
      <c r="H28" s="58">
        <f t="shared" si="7"/>
        <v>0</v>
      </c>
      <c r="I28" s="58">
        <f t="shared" si="0"/>
        <v>4.0000000000000002E-4</v>
      </c>
      <c r="J28" s="58">
        <f t="shared" si="1"/>
        <v>3.9992001066557759E-4</v>
      </c>
      <c r="K28" s="58">
        <f t="shared" si="17"/>
        <v>9969.1989002510418</v>
      </c>
      <c r="L28" s="58">
        <f t="shared" si="18"/>
        <v>3.986882130515661</v>
      </c>
      <c r="M28" s="58">
        <f t="shared" si="8"/>
        <v>9967.205459185785</v>
      </c>
      <c r="N28" s="58">
        <f t="shared" si="9"/>
        <v>544560.91603699932</v>
      </c>
      <c r="O28" s="58">
        <f t="shared" si="10"/>
        <v>54.62434057999247</v>
      </c>
      <c r="Q28" s="58">
        <f>'Quintile Functions'!$FB36</f>
        <v>4238.8856999999989</v>
      </c>
      <c r="S28" s="58">
        <f>'Female Inactive'!S28*'MI Epi'!DJ46</f>
        <v>0</v>
      </c>
      <c r="T28" s="58">
        <f>'Female Inactive'!T28*'MI Epi'!DJ46</f>
        <v>0</v>
      </c>
      <c r="U28" s="58">
        <f t="shared" si="11"/>
        <v>0</v>
      </c>
      <c r="V28" s="58">
        <f t="shared" si="11"/>
        <v>0</v>
      </c>
      <c r="W28" s="58">
        <f t="shared" si="19"/>
        <v>0</v>
      </c>
      <c r="Y28" s="58">
        <f>'Female Inactive'!Y28*'Stroke Epi'!$CY54</f>
        <v>8.8827022720667126E-5</v>
      </c>
      <c r="Z28" s="58">
        <f>'Female Inactive'!Z28*'Stroke Epi'!$CY54</f>
        <v>0</v>
      </c>
      <c r="AA28" s="58">
        <f t="shared" si="12"/>
        <v>8.8823077717514742E-5</v>
      </c>
      <c r="AB28" s="58">
        <f t="shared" si="12"/>
        <v>0</v>
      </c>
      <c r="AC28" s="58">
        <f t="shared" si="20"/>
        <v>-9.1555558877952511E-4</v>
      </c>
      <c r="AE28" s="58">
        <f>'Female Inactive'!AE28*'Bowel Cancer Epi'!$CV71</f>
        <v>0</v>
      </c>
      <c r="AF28" s="58">
        <f>'Female Inactive'!AF28*'Bowel Cancer Epi'!$CV71</f>
        <v>0</v>
      </c>
      <c r="AG28" s="58">
        <f t="shared" si="25"/>
        <v>0</v>
      </c>
      <c r="AH28" s="58">
        <f t="shared" si="25"/>
        <v>0</v>
      </c>
      <c r="AI28" s="58">
        <f t="shared" si="21"/>
        <v>0</v>
      </c>
      <c r="AK28" s="58">
        <f>'Female Inactive'!AK28*'Breast Cancer Epi'!$BJ69</f>
        <v>2.9321900010475073E-4</v>
      </c>
      <c r="AL28" s="58">
        <f>'Female Inactive'!AL28*'Breast Cancer Epi'!$BJ69</f>
        <v>0</v>
      </c>
      <c r="AM28" s="58">
        <f t="shared" si="26"/>
        <v>2.9317601561518192E-4</v>
      </c>
      <c r="AN28" s="58">
        <f t="shared" si="26"/>
        <v>0</v>
      </c>
      <c r="AO28" s="58">
        <f t="shared" si="22"/>
        <v>4.8886782153138007E-4</v>
      </c>
      <c r="AQ28" s="58">
        <f>'Female Inactive'!AQ28*'Uterine Cancer Epi'!$BB51</f>
        <v>0</v>
      </c>
      <c r="AR28" s="58">
        <f>'Female Inactive'!AR28*'Uterine Cancer Epi'!$BB51</f>
        <v>0</v>
      </c>
      <c r="AS28" s="58">
        <f t="shared" si="27"/>
        <v>0</v>
      </c>
      <c r="AT28" s="58">
        <f t="shared" si="27"/>
        <v>0</v>
      </c>
      <c r="AU28" s="58">
        <f t="shared" si="23"/>
        <v>0</v>
      </c>
      <c r="AW28" s="58">
        <f>'Female Inactive'!AW28*'Diabetes Epi'!$CC81</f>
        <v>1.4458201094040737E-3</v>
      </c>
      <c r="AX28" s="58">
        <f>'Female Inactive'!AX28*'Diabetes Epi'!$CC81</f>
        <v>0</v>
      </c>
      <c r="AY28" s="58">
        <f t="shared" si="28"/>
        <v>1.4447754150503922E-3</v>
      </c>
      <c r="AZ28" s="58">
        <f t="shared" si="28"/>
        <v>0</v>
      </c>
      <c r="BA28" s="58">
        <f t="shared" si="24"/>
        <v>1.4368268960056736E-2</v>
      </c>
    </row>
    <row r="29" spans="1:53">
      <c r="A29" s="58">
        <v>31</v>
      </c>
      <c r="B29" s="58">
        <f>'ACM Rates'!T42-(SUM(C29:H29))</f>
        <v>4.0000000000000002E-4</v>
      </c>
      <c r="C29" s="58">
        <f t="shared" si="2"/>
        <v>0</v>
      </c>
      <c r="D29" s="58">
        <f t="shared" si="3"/>
        <v>0</v>
      </c>
      <c r="E29" s="58">
        <f t="shared" si="4"/>
        <v>0</v>
      </c>
      <c r="F29" s="58">
        <f t="shared" si="5"/>
        <v>0</v>
      </c>
      <c r="G29" s="58">
        <f t="shared" si="6"/>
        <v>0</v>
      </c>
      <c r="H29" s="58">
        <f t="shared" si="7"/>
        <v>0</v>
      </c>
      <c r="I29" s="58">
        <f t="shared" si="0"/>
        <v>4.0000000000000002E-4</v>
      </c>
      <c r="J29" s="58">
        <f t="shared" si="1"/>
        <v>3.9992001066557759E-4</v>
      </c>
      <c r="K29" s="58">
        <f t="shared" si="17"/>
        <v>9965.2120181205264</v>
      </c>
      <c r="L29" s="58">
        <f t="shared" si="18"/>
        <v>3.9852876965715027</v>
      </c>
      <c r="M29" s="58">
        <f t="shared" si="8"/>
        <v>9963.2193742722411</v>
      </c>
      <c r="N29" s="58">
        <f t="shared" si="9"/>
        <v>534597.69666272693</v>
      </c>
      <c r="O29" s="58">
        <f t="shared" si="10"/>
        <v>53.646394646759752</v>
      </c>
      <c r="Q29" s="58">
        <f>'Quintile Functions'!$FB37</f>
        <v>4358.2323407000003</v>
      </c>
      <c r="S29" s="58">
        <f>'Female Inactive'!S29*'MI Epi'!DJ47</f>
        <v>0</v>
      </c>
      <c r="T29" s="58">
        <f>'Female Inactive'!T29*'MI Epi'!DJ47</f>
        <v>0</v>
      </c>
      <c r="U29" s="58">
        <f t="shared" si="11"/>
        <v>0</v>
      </c>
      <c r="V29" s="58">
        <f t="shared" si="11"/>
        <v>0</v>
      </c>
      <c r="W29" s="58">
        <f t="shared" si="19"/>
        <v>0</v>
      </c>
      <c r="Y29" s="58">
        <f>'Female Inactive'!Y29*'Stroke Epi'!$CY55</f>
        <v>8.8797075818339248E-5</v>
      </c>
      <c r="Z29" s="58">
        <f>'Female Inactive'!Z29*'Stroke Epi'!$CY55</f>
        <v>0</v>
      </c>
      <c r="AA29" s="58">
        <f t="shared" si="12"/>
        <v>8.8793133474651675E-5</v>
      </c>
      <c r="AB29" s="58">
        <f t="shared" si="12"/>
        <v>0</v>
      </c>
      <c r="AC29" s="58">
        <f t="shared" si="20"/>
        <v>-8.2665118859679353E-4</v>
      </c>
      <c r="AE29" s="58">
        <f>'Female Inactive'!AE29*'Bowel Cancer Epi'!$CV72</f>
        <v>0</v>
      </c>
      <c r="AF29" s="58">
        <f>'Female Inactive'!AF29*'Bowel Cancer Epi'!$CV72</f>
        <v>0</v>
      </c>
      <c r="AG29" s="58">
        <f t="shared" si="25"/>
        <v>0</v>
      </c>
      <c r="AH29" s="58">
        <f t="shared" si="25"/>
        <v>0</v>
      </c>
      <c r="AI29" s="58">
        <f t="shared" si="21"/>
        <v>0</v>
      </c>
      <c r="AK29" s="58">
        <f>'Female Inactive'!AK29*'Breast Cancer Epi'!$BJ70</f>
        <v>2.9317866297123607E-4</v>
      </c>
      <c r="AL29" s="58">
        <f>'Female Inactive'!AL29*'Breast Cancer Epi'!$BJ70</f>
        <v>0</v>
      </c>
      <c r="AM29" s="58">
        <f t="shared" si="26"/>
        <v>2.931356903066451E-4</v>
      </c>
      <c r="AN29" s="58">
        <f t="shared" si="26"/>
        <v>0</v>
      </c>
      <c r="AO29" s="58">
        <f t="shared" si="22"/>
        <v>7.8190051282648297E-4</v>
      </c>
      <c r="AQ29" s="58">
        <f>'Female Inactive'!AQ29*'Uterine Cancer Epi'!$BB52</f>
        <v>0</v>
      </c>
      <c r="AR29" s="58">
        <f>'Female Inactive'!AR29*'Uterine Cancer Epi'!$BB52</f>
        <v>0</v>
      </c>
      <c r="AS29" s="58">
        <f t="shared" si="27"/>
        <v>0</v>
      </c>
      <c r="AT29" s="58">
        <f t="shared" si="27"/>
        <v>0</v>
      </c>
      <c r="AU29" s="58">
        <f t="shared" si="23"/>
        <v>0</v>
      </c>
      <c r="AW29" s="58">
        <f>'Female Inactive'!AW29*'Diabetes Epi'!$CC82</f>
        <v>1.4417346087717846E-3</v>
      </c>
      <c r="AX29" s="58">
        <f>'Female Inactive'!AX29*'Diabetes Epi'!$CC82</f>
        <v>0</v>
      </c>
      <c r="AY29" s="58">
        <f t="shared" si="28"/>
        <v>1.4406958087153088E-3</v>
      </c>
      <c r="AZ29" s="58">
        <f t="shared" si="28"/>
        <v>0</v>
      </c>
      <c r="BA29" s="58">
        <f t="shared" si="24"/>
        <v>1.5792285453356807E-2</v>
      </c>
    </row>
    <row r="30" spans="1:53">
      <c r="A30" s="58">
        <v>32</v>
      </c>
      <c r="B30" s="58">
        <f>'ACM Rates'!T43-(SUM(C30:H30))</f>
        <v>4.0000000000000002E-4</v>
      </c>
      <c r="C30" s="58">
        <f t="shared" si="2"/>
        <v>0</v>
      </c>
      <c r="D30" s="58">
        <f t="shared" si="3"/>
        <v>0</v>
      </c>
      <c r="E30" s="58">
        <f t="shared" si="4"/>
        <v>0</v>
      </c>
      <c r="F30" s="58">
        <f t="shared" si="5"/>
        <v>0</v>
      </c>
      <c r="G30" s="58">
        <f t="shared" si="6"/>
        <v>0</v>
      </c>
      <c r="H30" s="58">
        <f t="shared" si="7"/>
        <v>0</v>
      </c>
      <c r="I30" s="58">
        <f t="shared" si="0"/>
        <v>4.0000000000000002E-4</v>
      </c>
      <c r="J30" s="58">
        <f t="shared" si="1"/>
        <v>3.9992001066557759E-4</v>
      </c>
      <c r="K30" s="58">
        <f t="shared" si="17"/>
        <v>9961.2267304239558</v>
      </c>
      <c r="L30" s="58">
        <f t="shared" si="18"/>
        <v>3.9836939002733849</v>
      </c>
      <c r="M30" s="58">
        <f t="shared" si="8"/>
        <v>9959.2348834738186</v>
      </c>
      <c r="N30" s="58">
        <f t="shared" si="9"/>
        <v>524638.46177925332</v>
      </c>
      <c r="O30" s="58">
        <f t="shared" si="10"/>
        <v>52.668057456907661</v>
      </c>
      <c r="Q30" s="58">
        <f>'Quintile Functions'!$FB38</f>
        <v>4474.3557856000007</v>
      </c>
      <c r="S30" s="58">
        <f>'Female Inactive'!S30*'MI Epi'!DJ48</f>
        <v>0</v>
      </c>
      <c r="T30" s="58">
        <f>'Female Inactive'!T30*'MI Epi'!DJ48</f>
        <v>0</v>
      </c>
      <c r="U30" s="58">
        <f t="shared" si="11"/>
        <v>0</v>
      </c>
      <c r="V30" s="58">
        <f t="shared" si="11"/>
        <v>0</v>
      </c>
      <c r="W30" s="58">
        <f t="shared" si="19"/>
        <v>0</v>
      </c>
      <c r="Y30" s="58">
        <f>'Female Inactive'!Y30*'Stroke Epi'!$CY56</f>
        <v>8.8773823575529008E-5</v>
      </c>
      <c r="Z30" s="58">
        <f>'Female Inactive'!Z30*'Stroke Epi'!$CY56</f>
        <v>0</v>
      </c>
      <c r="AA30" s="58">
        <f t="shared" si="12"/>
        <v>8.8769883296202501E-5</v>
      </c>
      <c r="AB30" s="58">
        <f t="shared" si="12"/>
        <v>0</v>
      </c>
      <c r="AC30" s="58">
        <f t="shared" si="20"/>
        <v>-7.3778465417281575E-4</v>
      </c>
      <c r="AE30" s="58">
        <f>'Female Inactive'!AE30*'Bowel Cancer Epi'!$CV73</f>
        <v>0</v>
      </c>
      <c r="AF30" s="58">
        <f>'Female Inactive'!AF30*'Bowel Cancer Epi'!$CV73</f>
        <v>0</v>
      </c>
      <c r="AG30" s="58">
        <f t="shared" si="25"/>
        <v>0</v>
      </c>
      <c r="AH30" s="58">
        <f t="shared" si="25"/>
        <v>0</v>
      </c>
      <c r="AI30" s="58">
        <f t="shared" si="21"/>
        <v>0</v>
      </c>
      <c r="AK30" s="58">
        <f>'Female Inactive'!AK30*'Breast Cancer Epi'!$BJ71</f>
        <v>2.9314430513233797E-4</v>
      </c>
      <c r="AL30" s="58">
        <f>'Female Inactive'!AL30*'Breast Cancer Epi'!$BJ71</f>
        <v>0</v>
      </c>
      <c r="AM30" s="58">
        <f t="shared" si="26"/>
        <v>2.9310134253868192E-4</v>
      </c>
      <c r="AN30" s="58">
        <f t="shared" si="26"/>
        <v>0</v>
      </c>
      <c r="AO30" s="58">
        <f t="shared" si="22"/>
        <v>1.0748070001865497E-3</v>
      </c>
      <c r="AQ30" s="58">
        <f>'Female Inactive'!AQ30*'Uterine Cancer Epi'!$BB53</f>
        <v>0</v>
      </c>
      <c r="AR30" s="58">
        <f>'Female Inactive'!AR30*'Uterine Cancer Epi'!$BB53</f>
        <v>0</v>
      </c>
      <c r="AS30" s="58">
        <f t="shared" si="27"/>
        <v>0</v>
      </c>
      <c r="AT30" s="58">
        <f t="shared" si="27"/>
        <v>0</v>
      </c>
      <c r="AU30" s="58">
        <f t="shared" si="23"/>
        <v>0</v>
      </c>
      <c r="AW30" s="58">
        <f>'Female Inactive'!AW30*'Diabetes Epi'!$CC83</f>
        <v>1.4379705964831767E-3</v>
      </c>
      <c r="AX30" s="58">
        <f>'Female Inactive'!AX30*'Diabetes Epi'!$CC83</f>
        <v>0</v>
      </c>
      <c r="AY30" s="58">
        <f t="shared" si="28"/>
        <v>1.4369372121497692E-3</v>
      </c>
      <c r="AZ30" s="58">
        <f t="shared" si="28"/>
        <v>0</v>
      </c>
      <c r="BA30" s="58">
        <f t="shared" si="24"/>
        <v>1.7210229382609427E-2</v>
      </c>
    </row>
    <row r="31" spans="1:53">
      <c r="A31" s="58">
        <v>33</v>
      </c>
      <c r="B31" s="58">
        <f>'ACM Rates'!T44-(SUM(C31:H31))</f>
        <v>4.0000000000000002E-4</v>
      </c>
      <c r="C31" s="58">
        <f t="shared" si="2"/>
        <v>0</v>
      </c>
      <c r="D31" s="58">
        <f t="shared" si="3"/>
        <v>0</v>
      </c>
      <c r="E31" s="58">
        <f t="shared" si="4"/>
        <v>0</v>
      </c>
      <c r="F31" s="58">
        <f t="shared" si="5"/>
        <v>0</v>
      </c>
      <c r="G31" s="58">
        <f t="shared" si="6"/>
        <v>0</v>
      </c>
      <c r="H31" s="58">
        <f t="shared" si="7"/>
        <v>0</v>
      </c>
      <c r="I31" s="58">
        <f t="shared" si="0"/>
        <v>4.0000000000000002E-4</v>
      </c>
      <c r="J31" s="58">
        <f t="shared" si="1"/>
        <v>3.9992001066557759E-4</v>
      </c>
      <c r="K31" s="58">
        <f t="shared" si="17"/>
        <v>9957.2430365236833</v>
      </c>
      <c r="L31" s="58">
        <f t="shared" si="18"/>
        <v>3.9821007413662994</v>
      </c>
      <c r="M31" s="58">
        <f t="shared" si="8"/>
        <v>9955.251986153</v>
      </c>
      <c r="N31" s="58">
        <f t="shared" si="9"/>
        <v>514683.20979310025</v>
      </c>
      <c r="O31" s="58">
        <f t="shared" si="10"/>
        <v>51.68932885390219</v>
      </c>
      <c r="Q31" s="58">
        <f>'Quintile Functions'!$FB39</f>
        <v>4586.6373489000016</v>
      </c>
      <c r="S31" s="58">
        <f>'Female Inactive'!S31*'MI Epi'!DJ49</f>
        <v>0</v>
      </c>
      <c r="T31" s="58">
        <f>'Female Inactive'!T31*'MI Epi'!DJ49</f>
        <v>0</v>
      </c>
      <c r="U31" s="58">
        <f t="shared" si="11"/>
        <v>0</v>
      </c>
      <c r="V31" s="58">
        <f t="shared" si="11"/>
        <v>0</v>
      </c>
      <c r="W31" s="58">
        <f t="shared" si="19"/>
        <v>0</v>
      </c>
      <c r="Y31" s="58">
        <f>'Female Inactive'!Y31*'Stroke Epi'!$CY57</f>
        <v>8.8757327837271128E-5</v>
      </c>
      <c r="Z31" s="58">
        <f>'Female Inactive'!Z31*'Stroke Epi'!$CY57</f>
        <v>0</v>
      </c>
      <c r="AA31" s="58">
        <f t="shared" si="12"/>
        <v>8.8753389022144802E-5</v>
      </c>
      <c r="AB31" s="58">
        <f t="shared" si="12"/>
        <v>0</v>
      </c>
      <c r="AC31" s="58">
        <f t="shared" si="20"/>
        <v>-6.4894927781896457E-4</v>
      </c>
      <c r="AE31" s="58">
        <f>'Female Inactive'!AE31*'Bowel Cancer Epi'!$CV74</f>
        <v>0</v>
      </c>
      <c r="AF31" s="58">
        <f>'Female Inactive'!AF31*'Bowel Cancer Epi'!$CV74</f>
        <v>0</v>
      </c>
      <c r="AG31" s="58">
        <f t="shared" si="25"/>
        <v>0</v>
      </c>
      <c r="AH31" s="58">
        <f t="shared" si="25"/>
        <v>0</v>
      </c>
      <c r="AI31" s="58">
        <f t="shared" si="21"/>
        <v>0</v>
      </c>
      <c r="AK31" s="58">
        <f>'Female Inactive'!AK31*'Breast Cancer Epi'!$BJ72</f>
        <v>2.9311524387837565E-4</v>
      </c>
      <c r="AL31" s="58">
        <f>'Female Inactive'!AL31*'Breast Cancer Epi'!$BJ72</f>
        <v>0</v>
      </c>
      <c r="AM31" s="58">
        <f t="shared" si="26"/>
        <v>2.9307228980224309E-4</v>
      </c>
      <c r="AN31" s="58">
        <f t="shared" si="26"/>
        <v>0</v>
      </c>
      <c r="AO31" s="58">
        <f t="shared" si="22"/>
        <v>1.3675933153505068E-3</v>
      </c>
      <c r="AQ31" s="58">
        <f>'Female Inactive'!AQ31*'Uterine Cancer Epi'!$BB54</f>
        <v>0</v>
      </c>
      <c r="AR31" s="58">
        <f>'Female Inactive'!AR31*'Uterine Cancer Epi'!$BB54</f>
        <v>0</v>
      </c>
      <c r="AS31" s="58">
        <f t="shared" si="27"/>
        <v>0</v>
      </c>
      <c r="AT31" s="58">
        <f t="shared" si="27"/>
        <v>0</v>
      </c>
      <c r="AU31" s="58">
        <f t="shared" si="23"/>
        <v>0</v>
      </c>
      <c r="AW31" s="58">
        <f>'Female Inactive'!AW31*'Diabetes Epi'!$CC84</f>
        <v>1.4345119051672832E-3</v>
      </c>
      <c r="AX31" s="58">
        <f>'Female Inactive'!AX31*'Diabetes Epi'!$CC84</f>
        <v>0</v>
      </c>
      <c r="AY31" s="58">
        <f t="shared" si="28"/>
        <v>1.4334834847834488E-3</v>
      </c>
      <c r="AZ31" s="58">
        <f t="shared" si="28"/>
        <v>0</v>
      </c>
      <c r="BA31" s="58">
        <f t="shared" si="24"/>
        <v>1.8622436575729692E-2</v>
      </c>
    </row>
    <row r="32" spans="1:53">
      <c r="A32" s="58">
        <v>34</v>
      </c>
      <c r="B32" s="58">
        <f>'ACM Rates'!T45-(SUM(C32:H32))</f>
        <v>4.0000000000000002E-4</v>
      </c>
      <c r="C32" s="58">
        <f t="shared" si="2"/>
        <v>0</v>
      </c>
      <c r="D32" s="58">
        <f t="shared" si="3"/>
        <v>0</v>
      </c>
      <c r="E32" s="58">
        <f t="shared" si="4"/>
        <v>0</v>
      </c>
      <c r="F32" s="58">
        <f t="shared" si="5"/>
        <v>0</v>
      </c>
      <c r="G32" s="58">
        <f t="shared" si="6"/>
        <v>0</v>
      </c>
      <c r="H32" s="58">
        <f t="shared" si="7"/>
        <v>0</v>
      </c>
      <c r="I32" s="58">
        <f t="shared" si="0"/>
        <v>4.0000000000000002E-4</v>
      </c>
      <c r="J32" s="58">
        <f t="shared" si="1"/>
        <v>3.9992001066557759E-4</v>
      </c>
      <c r="K32" s="58">
        <f t="shared" si="17"/>
        <v>9953.2609357823167</v>
      </c>
      <c r="L32" s="58">
        <f t="shared" si="18"/>
        <v>3.980508219595341</v>
      </c>
      <c r="M32" s="58">
        <f t="shared" si="8"/>
        <v>9951.2706816725185</v>
      </c>
      <c r="N32" s="58">
        <f t="shared" si="9"/>
        <v>504731.93911142775</v>
      </c>
      <c r="O32" s="58">
        <f t="shared" si="10"/>
        <v>50.710208681146803</v>
      </c>
      <c r="Q32" s="58">
        <f>'Quintile Functions'!$FB40</f>
        <v>4694.4583448000012</v>
      </c>
      <c r="S32" s="58">
        <f>'Female Inactive'!S32*'MI Epi'!DJ50</f>
        <v>0</v>
      </c>
      <c r="T32" s="58">
        <f>'Female Inactive'!T32*'MI Epi'!DJ50</f>
        <v>0</v>
      </c>
      <c r="U32" s="58">
        <f t="shared" si="11"/>
        <v>0</v>
      </c>
      <c r="V32" s="58">
        <f t="shared" si="11"/>
        <v>0</v>
      </c>
      <c r="W32" s="58">
        <f t="shared" si="19"/>
        <v>0</v>
      </c>
      <c r="Y32" s="58">
        <f>'Female Inactive'!Y32*'Stroke Epi'!$CY58</f>
        <v>8.8747709325210137E-5</v>
      </c>
      <c r="Z32" s="58">
        <f>'Female Inactive'!Z32*'Stroke Epi'!$CY58</f>
        <v>0</v>
      </c>
      <c r="AA32" s="58">
        <f t="shared" si="12"/>
        <v>8.8743771363697377E-5</v>
      </c>
      <c r="AB32" s="58">
        <f t="shared" si="12"/>
        <v>0</v>
      </c>
      <c r="AC32" s="58">
        <f t="shared" si="20"/>
        <v>-5.6013829234910983E-4</v>
      </c>
      <c r="AE32" s="58">
        <f>'Female Inactive'!AE32*'Bowel Cancer Epi'!$CV75</f>
        <v>0</v>
      </c>
      <c r="AF32" s="58">
        <f>'Female Inactive'!AF32*'Bowel Cancer Epi'!$CV75</f>
        <v>0</v>
      </c>
      <c r="AG32" s="58">
        <f t="shared" si="25"/>
        <v>0</v>
      </c>
      <c r="AH32" s="58">
        <f t="shared" si="25"/>
        <v>0</v>
      </c>
      <c r="AI32" s="58">
        <f t="shared" si="21"/>
        <v>0</v>
      </c>
      <c r="AK32" s="58">
        <f>'Female Inactive'!AK32*'Breast Cancer Epi'!$BJ73</f>
        <v>2.9309088801092556E-4</v>
      </c>
      <c r="AL32" s="58">
        <f>'Female Inactive'!AL32*'Breast Cancer Epi'!$BJ73</f>
        <v>0</v>
      </c>
      <c r="AM32" s="58">
        <f t="shared" si="26"/>
        <v>2.9304794107254395E-4</v>
      </c>
      <c r="AN32" s="58">
        <f t="shared" si="26"/>
        <v>0</v>
      </c>
      <c r="AO32" s="58">
        <f t="shared" si="22"/>
        <v>1.6602648014483019E-3</v>
      </c>
      <c r="AQ32" s="58">
        <f>'Female Inactive'!AQ32*'Uterine Cancer Epi'!$BB55</f>
        <v>0</v>
      </c>
      <c r="AR32" s="58">
        <f>'Female Inactive'!AR32*'Uterine Cancer Epi'!$BB55</f>
        <v>0</v>
      </c>
      <c r="AS32" s="58">
        <f t="shared" si="27"/>
        <v>0</v>
      </c>
      <c r="AT32" s="58">
        <f t="shared" si="27"/>
        <v>0</v>
      </c>
      <c r="AU32" s="58">
        <f t="shared" si="23"/>
        <v>0</v>
      </c>
      <c r="AW32" s="58">
        <f>'Female Inactive'!AW32*'Diabetes Epi'!$CC85</f>
        <v>1.4313459591291031E-3</v>
      </c>
      <c r="AX32" s="58">
        <f>'Female Inactive'!AX32*'Diabetes Epi'!$CC85</f>
        <v>0</v>
      </c>
      <c r="AY32" s="58">
        <f t="shared" si="28"/>
        <v>1.4303220720721654E-3</v>
      </c>
      <c r="AZ32" s="58">
        <f t="shared" si="28"/>
        <v>0</v>
      </c>
      <c r="BA32" s="58">
        <f t="shared" si="24"/>
        <v>2.0029225105235405E-2</v>
      </c>
    </row>
    <row r="33" spans="1:53">
      <c r="A33" s="58">
        <v>35</v>
      </c>
      <c r="B33" s="58">
        <f>'ACM Rates'!T46-(SUM(C33:H33))</f>
        <v>6.1125486064973452E-4</v>
      </c>
      <c r="C33" s="58">
        <f t="shared" si="2"/>
        <v>0</v>
      </c>
      <c r="D33" s="58">
        <f t="shared" si="3"/>
        <v>8.8745139350265503E-5</v>
      </c>
      <c r="E33" s="58">
        <f t="shared" si="4"/>
        <v>0</v>
      </c>
      <c r="F33" s="58">
        <f t="shared" si="5"/>
        <v>0</v>
      </c>
      <c r="G33" s="58">
        <f t="shared" si="6"/>
        <v>0</v>
      </c>
      <c r="H33" s="58">
        <f t="shared" si="7"/>
        <v>0</v>
      </c>
      <c r="I33" s="58">
        <f t="shared" si="0"/>
        <v>6.9999999999999999E-4</v>
      </c>
      <c r="J33" s="58">
        <f t="shared" si="1"/>
        <v>6.1106808245570132E-4</v>
      </c>
      <c r="K33" s="58">
        <f t="shared" si="17"/>
        <v>9949.2804275627204</v>
      </c>
      <c r="L33" s="58">
        <f t="shared" si="18"/>
        <v>6.0796877126847919</v>
      </c>
      <c r="M33" s="58">
        <f t="shared" si="8"/>
        <v>9946.2405837063779</v>
      </c>
      <c r="N33" s="58">
        <f t="shared" si="9"/>
        <v>494785.69852772134</v>
      </c>
      <c r="O33" s="58">
        <f t="shared" si="10"/>
        <v>49.730802356018145</v>
      </c>
      <c r="Q33" s="58">
        <f>'Quintile Functions'!$FB41</f>
        <v>4797.2000875000003</v>
      </c>
      <c r="S33" s="58">
        <f>'Female Inactive'!S33*'MI Epi'!DJ51</f>
        <v>0</v>
      </c>
      <c r="T33" s="58">
        <f>'Female Inactive'!T33*'MI Epi'!DJ51</f>
        <v>0</v>
      </c>
      <c r="U33" s="58">
        <f t="shared" si="11"/>
        <v>0</v>
      </c>
      <c r="V33" s="58">
        <f t="shared" si="11"/>
        <v>0</v>
      </c>
      <c r="W33" s="58">
        <f t="shared" si="19"/>
        <v>0</v>
      </c>
      <c r="Y33" s="58">
        <f>'Female Inactive'!Y33*'Stroke Epi'!$CY59</f>
        <v>1.7749027870053101E-4</v>
      </c>
      <c r="Z33" s="58">
        <f>'Female Inactive'!Z33*'Stroke Epi'!$CY59</f>
        <v>8.8745139350265503E-5</v>
      </c>
      <c r="AA33" s="58">
        <f t="shared" si="12"/>
        <v>1.7747452823291265E-4</v>
      </c>
      <c r="AB33" s="58">
        <f t="shared" si="12"/>
        <v>8.8741201616837628E-5</v>
      </c>
      <c r="AC33" s="58">
        <f t="shared" si="20"/>
        <v>-4.7134481220086419E-4</v>
      </c>
      <c r="AE33" s="58">
        <f>'Female Inactive'!AE33*'Bowel Cancer Epi'!$CV76</f>
        <v>0</v>
      </c>
      <c r="AF33" s="58">
        <f>'Female Inactive'!AF33*'Bowel Cancer Epi'!$CV76</f>
        <v>0</v>
      </c>
      <c r="AG33" s="58">
        <f t="shared" si="25"/>
        <v>0</v>
      </c>
      <c r="AH33" s="58">
        <f t="shared" si="25"/>
        <v>0</v>
      </c>
      <c r="AI33" s="58">
        <f t="shared" si="21"/>
        <v>0</v>
      </c>
      <c r="AK33" s="58">
        <f>'Female Inactive'!AK33*'Breast Cancer Epi'!$BJ74</f>
        <v>6.8383173808283029E-4</v>
      </c>
      <c r="AL33" s="58">
        <f>'Female Inactive'!AL33*'Breast Cancer Epi'!$BJ74</f>
        <v>0</v>
      </c>
      <c r="AM33" s="58">
        <f t="shared" si="26"/>
        <v>6.8359797844697034E-4</v>
      </c>
      <c r="AN33" s="58">
        <f t="shared" si="26"/>
        <v>0</v>
      </c>
      <c r="AO33" s="58">
        <f t="shared" si="22"/>
        <v>1.9528262053391462E-3</v>
      </c>
      <c r="AQ33" s="58">
        <f>'Female Inactive'!AQ33*'Uterine Cancer Epi'!$BB56</f>
        <v>0</v>
      </c>
      <c r="AR33" s="58">
        <f>'Female Inactive'!AR33*'Uterine Cancer Epi'!$BB56</f>
        <v>0</v>
      </c>
      <c r="AS33" s="58">
        <f t="shared" si="27"/>
        <v>0</v>
      </c>
      <c r="AT33" s="58">
        <f t="shared" si="27"/>
        <v>0</v>
      </c>
      <c r="AU33" s="58">
        <f t="shared" si="23"/>
        <v>0</v>
      </c>
      <c r="AW33" s="58">
        <f>'Female Inactive'!AW33*'Diabetes Epi'!$CC86</f>
        <v>1.7459006012882335E-3</v>
      </c>
      <c r="AX33" s="58">
        <f>'Female Inactive'!AX33*'Diabetes Epi'!$CC86</f>
        <v>0</v>
      </c>
      <c r="AY33" s="58">
        <f t="shared" si="28"/>
        <v>1.7443774034130444E-3</v>
      </c>
      <c r="AZ33" s="58">
        <f t="shared" si="28"/>
        <v>0</v>
      </c>
      <c r="BA33" s="58">
        <f t="shared" si="24"/>
        <v>2.143089893455305E-2</v>
      </c>
    </row>
    <row r="34" spans="1:53">
      <c r="A34" s="58">
        <v>36</v>
      </c>
      <c r="B34" s="58">
        <f>'ACM Rates'!T47-(SUM(C34:H34))</f>
        <v>6.1125045732969465E-4</v>
      </c>
      <c r="C34" s="58">
        <f t="shared" si="2"/>
        <v>0</v>
      </c>
      <c r="D34" s="58">
        <f t="shared" si="3"/>
        <v>8.8749542670305299E-5</v>
      </c>
      <c r="E34" s="58">
        <f t="shared" si="4"/>
        <v>0</v>
      </c>
      <c r="F34" s="58">
        <f t="shared" si="5"/>
        <v>0</v>
      </c>
      <c r="G34" s="58">
        <f t="shared" si="6"/>
        <v>0</v>
      </c>
      <c r="H34" s="58">
        <f t="shared" si="7"/>
        <v>0</v>
      </c>
      <c r="I34" s="58">
        <f t="shared" si="0"/>
        <v>6.9999999999999999E-4</v>
      </c>
      <c r="J34" s="58">
        <f t="shared" si="1"/>
        <v>6.1106368182639592E-4</v>
      </c>
      <c r="K34" s="58">
        <f t="shared" si="17"/>
        <v>9943.2007398500355</v>
      </c>
      <c r="L34" s="58">
        <f t="shared" si="18"/>
        <v>6.0759288532317068</v>
      </c>
      <c r="M34" s="58">
        <f t="shared" si="8"/>
        <v>9940.1627754234196</v>
      </c>
      <c r="N34" s="58">
        <f t="shared" si="9"/>
        <v>484845.53575229796</v>
      </c>
      <c r="O34" s="58">
        <f t="shared" si="10"/>
        <v>48.761515374938561</v>
      </c>
      <c r="Q34" s="58">
        <f>'Quintile Functions'!$FB42</f>
        <v>4894.2438911999998</v>
      </c>
      <c r="S34" s="58">
        <f>'Female Inactive'!S34*'MI Epi'!DJ52</f>
        <v>0</v>
      </c>
      <c r="T34" s="58">
        <f>'Female Inactive'!T34*'MI Epi'!DJ52</f>
        <v>0</v>
      </c>
      <c r="U34" s="58">
        <f t="shared" si="11"/>
        <v>0</v>
      </c>
      <c r="V34" s="58">
        <f t="shared" si="11"/>
        <v>0</v>
      </c>
      <c r="W34" s="58">
        <f t="shared" si="19"/>
        <v>0</v>
      </c>
      <c r="Y34" s="58">
        <f>'Female Inactive'!Y34*'Stroke Epi'!$CY60</f>
        <v>1.774990853406106E-4</v>
      </c>
      <c r="Z34" s="58">
        <f>'Female Inactive'!Z34*'Stroke Epi'!$CY60</f>
        <v>8.8749542670305299E-5</v>
      </c>
      <c r="AA34" s="58">
        <f t="shared" si="12"/>
        <v>1.774833333099135E-4</v>
      </c>
      <c r="AB34" s="58">
        <f t="shared" si="12"/>
        <v>8.874560454619207E-5</v>
      </c>
      <c r="AC34" s="58">
        <f t="shared" si="20"/>
        <v>-3.8256178287891405E-4</v>
      </c>
      <c r="AE34" s="58">
        <f>'Female Inactive'!AE34*'Bowel Cancer Epi'!$CV77</f>
        <v>0</v>
      </c>
      <c r="AF34" s="58">
        <f>'Female Inactive'!AF34*'Bowel Cancer Epi'!$CV77</f>
        <v>0</v>
      </c>
      <c r="AG34" s="58">
        <f t="shared" si="25"/>
        <v>0</v>
      </c>
      <c r="AH34" s="58">
        <f t="shared" si="25"/>
        <v>0</v>
      </c>
      <c r="AI34" s="58">
        <f t="shared" si="21"/>
        <v>0</v>
      </c>
      <c r="AK34" s="58">
        <f>'Female Inactive'!AK34*'Breast Cancer Epi'!$BJ75</f>
        <v>6.8379317664123813E-4</v>
      </c>
      <c r="AL34" s="58">
        <f>'Female Inactive'!AL34*'Breast Cancer Epi'!$BJ75</f>
        <v>0</v>
      </c>
      <c r="AM34" s="58">
        <f t="shared" si="26"/>
        <v>6.8355944336517815E-4</v>
      </c>
      <c r="AN34" s="58">
        <f t="shared" si="26"/>
        <v>0</v>
      </c>
      <c r="AO34" s="58">
        <f t="shared" si="22"/>
        <v>2.6350892357398887E-3</v>
      </c>
      <c r="AQ34" s="58">
        <f>'Female Inactive'!AQ34*'Uterine Cancer Epi'!$BB57</f>
        <v>0</v>
      </c>
      <c r="AR34" s="58">
        <f>'Female Inactive'!AR34*'Uterine Cancer Epi'!$BB57</f>
        <v>0</v>
      </c>
      <c r="AS34" s="58">
        <f t="shared" si="27"/>
        <v>0</v>
      </c>
      <c r="AT34" s="58">
        <f t="shared" si="27"/>
        <v>0</v>
      </c>
      <c r="AU34" s="58">
        <f t="shared" si="23"/>
        <v>0</v>
      </c>
      <c r="AW34" s="58">
        <f>'Female Inactive'!AW34*'Diabetes Epi'!$CC87</f>
        <v>1.7427091856068715E-3</v>
      </c>
      <c r="AX34" s="58">
        <f>'Female Inactive'!AX34*'Diabetes Epi'!$CC87</f>
        <v>0</v>
      </c>
      <c r="AY34" s="58">
        <f t="shared" si="28"/>
        <v>1.7411915496814423E-3</v>
      </c>
      <c r="AZ34" s="58">
        <f t="shared" si="28"/>
        <v>0</v>
      </c>
      <c r="BA34" s="58">
        <f t="shared" si="24"/>
        <v>2.3137892762129832E-2</v>
      </c>
    </row>
    <row r="35" spans="1:53">
      <c r="A35" s="58">
        <v>37</v>
      </c>
      <c r="B35" s="58">
        <f>'ACM Rates'!T48-(SUM(C35:H35))</f>
        <v>6.1123853428645021E-4</v>
      </c>
      <c r="C35" s="58">
        <f t="shared" si="2"/>
        <v>0</v>
      </c>
      <c r="D35" s="58">
        <f t="shared" si="3"/>
        <v>8.8761465713549823E-5</v>
      </c>
      <c r="E35" s="58">
        <f t="shared" si="4"/>
        <v>0</v>
      </c>
      <c r="F35" s="58">
        <f t="shared" si="5"/>
        <v>0</v>
      </c>
      <c r="G35" s="58">
        <f t="shared" si="6"/>
        <v>0</v>
      </c>
      <c r="H35" s="58">
        <f t="shared" si="7"/>
        <v>0</v>
      </c>
      <c r="I35" s="58">
        <f t="shared" si="0"/>
        <v>6.9999999999999999E-4</v>
      </c>
      <c r="J35" s="58">
        <f t="shared" si="1"/>
        <v>6.1105176606879308E-4</v>
      </c>
      <c r="K35" s="58">
        <f t="shared" si="17"/>
        <v>9937.1248109968037</v>
      </c>
      <c r="L35" s="58">
        <f t="shared" si="18"/>
        <v>6.0720976654056189</v>
      </c>
      <c r="M35" s="58">
        <f t="shared" si="8"/>
        <v>9934.0887621641014</v>
      </c>
      <c r="N35" s="58">
        <f t="shared" si="9"/>
        <v>474911.44699013385</v>
      </c>
      <c r="O35" s="58">
        <f t="shared" si="10"/>
        <v>47.791635510563239</v>
      </c>
      <c r="Q35" s="58">
        <f>'Quintile Functions'!$FB43</f>
        <v>4984.9710700999995</v>
      </c>
      <c r="S35" s="58">
        <f>'Female Inactive'!S35*'MI Epi'!DJ53</f>
        <v>0</v>
      </c>
      <c r="T35" s="58">
        <f>'Female Inactive'!T35*'MI Epi'!DJ53</f>
        <v>0</v>
      </c>
      <c r="U35" s="58">
        <f t="shared" si="11"/>
        <v>0</v>
      </c>
      <c r="V35" s="58">
        <f t="shared" si="11"/>
        <v>0</v>
      </c>
      <c r="W35" s="58">
        <f t="shared" si="19"/>
        <v>0</v>
      </c>
      <c r="Y35" s="58">
        <f>'Female Inactive'!Y35*'Stroke Epi'!$CY61</f>
        <v>1.7752293142709965E-4</v>
      </c>
      <c r="Z35" s="58">
        <f>'Female Inactive'!Z35*'Stroke Epi'!$CY61</f>
        <v>8.8761465713549823E-5</v>
      </c>
      <c r="AA35" s="58">
        <f t="shared" si="12"/>
        <v>1.7750717516384906E-4</v>
      </c>
      <c r="AB35" s="58">
        <f t="shared" si="12"/>
        <v>8.875752653114688E-5</v>
      </c>
      <c r="AC35" s="58">
        <f t="shared" si="20"/>
        <v>-2.9378222765616858E-4</v>
      </c>
      <c r="AE35" s="58">
        <f>'Female Inactive'!AE35*'Bowel Cancer Epi'!$CV78</f>
        <v>0</v>
      </c>
      <c r="AF35" s="58">
        <f>'Female Inactive'!AF35*'Bowel Cancer Epi'!$CV78</f>
        <v>0</v>
      </c>
      <c r="AG35" s="58">
        <f t="shared" si="25"/>
        <v>0</v>
      </c>
      <c r="AH35" s="58">
        <f t="shared" si="25"/>
        <v>0</v>
      </c>
      <c r="AI35" s="58">
        <f t="shared" si="21"/>
        <v>0</v>
      </c>
      <c r="AK35" s="58">
        <f>'Female Inactive'!AK35*'Breast Cancer Epi'!$BJ76</f>
        <v>6.8376280164375938E-4</v>
      </c>
      <c r="AL35" s="58">
        <f>'Female Inactive'!AL35*'Breast Cancer Epi'!$BJ76</f>
        <v>0</v>
      </c>
      <c r="AM35" s="58">
        <f t="shared" si="26"/>
        <v>6.8352908913027477E-4</v>
      </c>
      <c r="AN35" s="58">
        <f t="shared" si="26"/>
        <v>0</v>
      </c>
      <c r="AO35" s="58">
        <f t="shared" si="22"/>
        <v>3.3168474389738672E-3</v>
      </c>
      <c r="AQ35" s="58">
        <f>'Female Inactive'!AQ35*'Uterine Cancer Epi'!$BB58</f>
        <v>0</v>
      </c>
      <c r="AR35" s="58">
        <f>'Female Inactive'!AR35*'Uterine Cancer Epi'!$BB58</f>
        <v>0</v>
      </c>
      <c r="AS35" s="58">
        <f t="shared" si="27"/>
        <v>0</v>
      </c>
      <c r="AT35" s="58">
        <f t="shared" si="27"/>
        <v>0</v>
      </c>
      <c r="AU35" s="58">
        <f t="shared" si="23"/>
        <v>0</v>
      </c>
      <c r="AW35" s="58">
        <f>'Female Inactive'!AW35*'Diabetes Epi'!$CC88</f>
        <v>1.7398578482622803E-3</v>
      </c>
      <c r="AX35" s="58">
        <f>'Female Inactive'!AX35*'Diabetes Epi'!$CC88</f>
        <v>0</v>
      </c>
      <c r="AY35" s="58">
        <f t="shared" si="28"/>
        <v>1.7383451730033084E-3</v>
      </c>
      <c r="AZ35" s="58">
        <f t="shared" si="28"/>
        <v>0</v>
      </c>
      <c r="BA35" s="58">
        <f t="shared" si="24"/>
        <v>2.483879680845642E-2</v>
      </c>
    </row>
    <row r="36" spans="1:53">
      <c r="A36" s="58">
        <v>38</v>
      </c>
      <c r="B36" s="58">
        <f>'ACM Rates'!T49-(SUM(C36:H36))</f>
        <v>6.1121880110098098E-4</v>
      </c>
      <c r="C36" s="58">
        <f t="shared" si="2"/>
        <v>0</v>
      </c>
      <c r="D36" s="58">
        <f t="shared" si="3"/>
        <v>8.8781198899018989E-5</v>
      </c>
      <c r="E36" s="58">
        <f t="shared" si="4"/>
        <v>0</v>
      </c>
      <c r="F36" s="58">
        <f t="shared" si="5"/>
        <v>0</v>
      </c>
      <c r="G36" s="58">
        <f t="shared" si="6"/>
        <v>0</v>
      </c>
      <c r="H36" s="58">
        <f t="shared" si="7"/>
        <v>0</v>
      </c>
      <c r="I36" s="58">
        <f t="shared" si="0"/>
        <v>6.9999999999999999E-4</v>
      </c>
      <c r="J36" s="58">
        <f t="shared" si="1"/>
        <v>6.1103204494117325E-4</v>
      </c>
      <c r="K36" s="58">
        <f t="shared" si="17"/>
        <v>9931.052713331399</v>
      </c>
      <c r="L36" s="58">
        <f t="shared" si="18"/>
        <v>6.0681914478454715</v>
      </c>
      <c r="M36" s="58">
        <f t="shared" si="8"/>
        <v>9928.0186176074767</v>
      </c>
      <c r="N36" s="58">
        <f t="shared" si="9"/>
        <v>464983.42837252642</v>
      </c>
      <c r="O36" s="58">
        <f t="shared" si="10"/>
        <v>46.821162045422923</v>
      </c>
      <c r="Q36" s="58">
        <f>'Quintile Functions'!$FB44</f>
        <v>5068.7629383999993</v>
      </c>
      <c r="S36" s="58">
        <f>'Female Inactive'!S36*'MI Epi'!DJ54</f>
        <v>0</v>
      </c>
      <c r="T36" s="58">
        <f>'Female Inactive'!T36*'MI Epi'!DJ54</f>
        <v>0</v>
      </c>
      <c r="U36" s="58">
        <f t="shared" si="11"/>
        <v>0</v>
      </c>
      <c r="V36" s="58">
        <f t="shared" si="11"/>
        <v>0</v>
      </c>
      <c r="W36" s="58">
        <f t="shared" si="19"/>
        <v>0</v>
      </c>
      <c r="Y36" s="58">
        <f>'Female Inactive'!Y36*'Stroke Epi'!$CY62</f>
        <v>1.7756239779803798E-4</v>
      </c>
      <c r="Z36" s="58">
        <f>'Female Inactive'!Z36*'Stroke Epi'!$CY62</f>
        <v>8.8781198899018989E-5</v>
      </c>
      <c r="AA36" s="58">
        <f t="shared" si="12"/>
        <v>1.7754663452851371E-4</v>
      </c>
      <c r="AB36" s="58">
        <f t="shared" si="12"/>
        <v>8.8777257964967049E-5</v>
      </c>
      <c r="AC36" s="58">
        <f t="shared" si="20"/>
        <v>-2.0499862574108489E-4</v>
      </c>
      <c r="AE36" s="58">
        <f>'Female Inactive'!AE36*'Bowel Cancer Epi'!$CV79</f>
        <v>0</v>
      </c>
      <c r="AF36" s="58">
        <f>'Female Inactive'!AF36*'Bowel Cancer Epi'!$CV79</f>
        <v>0</v>
      </c>
      <c r="AG36" s="58">
        <f t="shared" si="25"/>
        <v>0</v>
      </c>
      <c r="AH36" s="58">
        <f t="shared" si="25"/>
        <v>0</v>
      </c>
      <c r="AI36" s="58">
        <f t="shared" si="21"/>
        <v>0</v>
      </c>
      <c r="AK36" s="58">
        <f>'Female Inactive'!AK36*'Breast Cancer Epi'!$BJ77</f>
        <v>6.8374007760839428E-4</v>
      </c>
      <c r="AL36" s="58">
        <f>'Female Inactive'!AL36*'Breast Cancer Epi'!$BJ77</f>
        <v>0</v>
      </c>
      <c r="AM36" s="58">
        <f t="shared" si="26"/>
        <v>6.8350638062719682E-4</v>
      </c>
      <c r="AN36" s="58">
        <f t="shared" si="26"/>
        <v>0</v>
      </c>
      <c r="AO36" s="58">
        <f t="shared" si="22"/>
        <v>3.9981093663953964E-3</v>
      </c>
      <c r="AQ36" s="58">
        <f>'Female Inactive'!AQ36*'Uterine Cancer Epi'!$BB59</f>
        <v>0</v>
      </c>
      <c r="AR36" s="58">
        <f>'Female Inactive'!AR36*'Uterine Cancer Epi'!$BB59</f>
        <v>0</v>
      </c>
      <c r="AS36" s="58">
        <f t="shared" si="27"/>
        <v>0</v>
      </c>
      <c r="AT36" s="58">
        <f t="shared" si="27"/>
        <v>0</v>
      </c>
      <c r="AU36" s="58">
        <f t="shared" si="23"/>
        <v>0</v>
      </c>
      <c r="AW36" s="58">
        <f>'Female Inactive'!AW36*'Diabetes Epi'!$CC89</f>
        <v>1.7373492164468661E-3</v>
      </c>
      <c r="AX36" s="58">
        <f>'Female Inactive'!AX36*'Diabetes Epi'!$CC89</f>
        <v>0</v>
      </c>
      <c r="AY36" s="58">
        <f t="shared" si="28"/>
        <v>1.7358408989147645E-3</v>
      </c>
      <c r="AZ36" s="58">
        <f t="shared" si="28"/>
        <v>0</v>
      </c>
      <c r="BA36" s="58">
        <f t="shared" si="24"/>
        <v>2.6533963578924537E-2</v>
      </c>
    </row>
    <row r="37" spans="1:53">
      <c r="A37" s="58">
        <v>39</v>
      </c>
      <c r="B37" s="58">
        <f>'ACM Rates'!T50-(SUM(C37:H37))</f>
        <v>6.111909344077871E-4</v>
      </c>
      <c r="C37" s="58">
        <f t="shared" si="2"/>
        <v>0</v>
      </c>
      <c r="D37" s="58">
        <f t="shared" si="3"/>
        <v>8.8809065592212864E-5</v>
      </c>
      <c r="E37" s="58">
        <f t="shared" si="4"/>
        <v>0</v>
      </c>
      <c r="F37" s="58">
        <f t="shared" si="5"/>
        <v>0</v>
      </c>
      <c r="G37" s="58">
        <f t="shared" si="6"/>
        <v>0</v>
      </c>
      <c r="H37" s="58">
        <f t="shared" si="7"/>
        <v>0</v>
      </c>
      <c r="I37" s="58">
        <f t="shared" si="0"/>
        <v>6.9999999999999999E-4</v>
      </c>
      <c r="J37" s="58">
        <f t="shared" si="1"/>
        <v>6.1100419527504446E-4</v>
      </c>
      <c r="K37" s="58">
        <f t="shared" si="17"/>
        <v>9924.9845218835544</v>
      </c>
      <c r="L37" s="58">
        <f t="shared" si="18"/>
        <v>6.0642071809107332</v>
      </c>
      <c r="M37" s="58">
        <f t="shared" si="8"/>
        <v>9921.9524182930982</v>
      </c>
      <c r="N37" s="58">
        <f t="shared" si="9"/>
        <v>455061.47595423332</v>
      </c>
      <c r="O37" s="58">
        <f t="shared" si="10"/>
        <v>45.850094269756319</v>
      </c>
      <c r="Q37" s="58">
        <f>'Quintile Functions'!$FB45</f>
        <v>5145.0008103</v>
      </c>
      <c r="S37" s="58">
        <f>'Female Inactive'!S37*'MI Epi'!DJ55</f>
        <v>0</v>
      </c>
      <c r="T37" s="58">
        <f>'Female Inactive'!T37*'MI Epi'!DJ55</f>
        <v>0</v>
      </c>
      <c r="U37" s="58">
        <f t="shared" si="11"/>
        <v>0</v>
      </c>
      <c r="V37" s="58">
        <f t="shared" si="11"/>
        <v>0</v>
      </c>
      <c r="W37" s="58">
        <f t="shared" si="19"/>
        <v>0</v>
      </c>
      <c r="Y37" s="58">
        <f>'Female Inactive'!Y37*'Stroke Epi'!$CY63</f>
        <v>1.7761813118442573E-4</v>
      </c>
      <c r="Z37" s="58">
        <f>'Female Inactive'!Z37*'Stroke Epi'!$CY63</f>
        <v>8.8809065592212864E-5</v>
      </c>
      <c r="AA37" s="58">
        <f t="shared" si="12"/>
        <v>1.7760235801800306E-4</v>
      </c>
      <c r="AB37" s="58">
        <f t="shared" si="12"/>
        <v>8.8805122183899243E-5</v>
      </c>
      <c r="AC37" s="58">
        <f t="shared" si="20"/>
        <v>-1.1620316856012654E-4</v>
      </c>
      <c r="AE37" s="58">
        <f>'Female Inactive'!AE37*'Bowel Cancer Epi'!$CV80</f>
        <v>0</v>
      </c>
      <c r="AF37" s="58">
        <f>'Female Inactive'!AF37*'Bowel Cancer Epi'!$CV80</f>
        <v>0</v>
      </c>
      <c r="AG37" s="58">
        <f t="shared" si="25"/>
        <v>0</v>
      </c>
      <c r="AH37" s="58">
        <f t="shared" si="25"/>
        <v>0</v>
      </c>
      <c r="AI37" s="58">
        <f t="shared" si="21"/>
        <v>0</v>
      </c>
      <c r="AK37" s="58">
        <f>'Female Inactive'!AK37*'Breast Cancer Epi'!$BJ78</f>
        <v>6.8372462637321819E-4</v>
      </c>
      <c r="AL37" s="58">
        <f>'Female Inactive'!AL37*'Breast Cancer Epi'!$BJ78</f>
        <v>0</v>
      </c>
      <c r="AM37" s="58">
        <f t="shared" si="26"/>
        <v>6.8349093995290211E-4</v>
      </c>
      <c r="AN37" s="58">
        <f t="shared" si="26"/>
        <v>0</v>
      </c>
      <c r="AO37" s="58">
        <f t="shared" si="22"/>
        <v>4.6788830137602169E-3</v>
      </c>
      <c r="AQ37" s="58">
        <f>'Female Inactive'!AQ37*'Uterine Cancer Epi'!$BB60</f>
        <v>0</v>
      </c>
      <c r="AR37" s="58">
        <f>'Female Inactive'!AR37*'Uterine Cancer Epi'!$BB60</f>
        <v>0</v>
      </c>
      <c r="AS37" s="58">
        <f t="shared" si="27"/>
        <v>0</v>
      </c>
      <c r="AT37" s="58">
        <f t="shared" si="27"/>
        <v>0</v>
      </c>
      <c r="AU37" s="58">
        <f t="shared" si="23"/>
        <v>0</v>
      </c>
      <c r="AW37" s="58">
        <f>'Female Inactive'!AW37*'Diabetes Epi'!$CC90</f>
        <v>1.7351893515542953E-3</v>
      </c>
      <c r="AX37" s="58">
        <f>'Female Inactive'!AX37*'Diabetes Epi'!$CC90</f>
        <v>0</v>
      </c>
      <c r="AY37" s="58">
        <f t="shared" si="28"/>
        <v>1.733684780875544E-3</v>
      </c>
      <c r="AZ37" s="58">
        <f t="shared" si="28"/>
        <v>0</v>
      </c>
      <c r="BA37" s="58">
        <f t="shared" si="24"/>
        <v>2.8223745738648689E-2</v>
      </c>
    </row>
    <row r="38" spans="1:53">
      <c r="A38" s="58">
        <v>40</v>
      </c>
      <c r="B38" s="58">
        <f>'ACM Rates'!T51-(SUM(C38:H38))</f>
        <v>8.1348083610964376E-4</v>
      </c>
      <c r="C38" s="58">
        <f t="shared" si="2"/>
        <v>0</v>
      </c>
      <c r="D38" s="58">
        <f t="shared" si="3"/>
        <v>8.8845420533949901E-5</v>
      </c>
      <c r="E38" s="58">
        <f t="shared" si="4"/>
        <v>0</v>
      </c>
      <c r="F38" s="58">
        <f t="shared" si="5"/>
        <v>0</v>
      </c>
      <c r="G38" s="58">
        <f t="shared" si="6"/>
        <v>9.7673743356406376E-5</v>
      </c>
      <c r="H38" s="58">
        <f t="shared" si="7"/>
        <v>0</v>
      </c>
      <c r="I38" s="58">
        <f t="shared" si="0"/>
        <v>9.023262566435937E-4</v>
      </c>
      <c r="J38" s="58">
        <f t="shared" si="1"/>
        <v>8.1315005027637888E-4</v>
      </c>
      <c r="K38" s="58">
        <f t="shared" si="17"/>
        <v>9918.9203147026437</v>
      </c>
      <c r="L38" s="58">
        <f t="shared" si="18"/>
        <v>8.0655705525878503</v>
      </c>
      <c r="M38" s="58">
        <f t="shared" si="8"/>
        <v>9914.8875294263489</v>
      </c>
      <c r="N38" s="58">
        <f t="shared" si="9"/>
        <v>445146.58842480695</v>
      </c>
      <c r="O38" s="58">
        <f t="shared" si="10"/>
        <v>44.878532572237106</v>
      </c>
      <c r="Q38" s="58">
        <f>'Quintile Functions'!$FB46</f>
        <v>5213.0659999999998</v>
      </c>
      <c r="S38" s="58">
        <f>'Female Inactive'!S38*'MI Epi'!DJ56</f>
        <v>0</v>
      </c>
      <c r="T38" s="58">
        <f>'Female Inactive'!T38*'MI Epi'!DJ56</f>
        <v>0</v>
      </c>
      <c r="U38" s="58">
        <f t="shared" si="11"/>
        <v>0</v>
      </c>
      <c r="V38" s="58">
        <f t="shared" si="11"/>
        <v>0</v>
      </c>
      <c r="W38" s="58">
        <f t="shared" si="19"/>
        <v>0</v>
      </c>
      <c r="Y38" s="58">
        <f>'Female Inactive'!Y38*'Stroke Epi'!$CY64</f>
        <v>2.6653626160184966E-4</v>
      </c>
      <c r="Z38" s="58">
        <f>'Female Inactive'!Z38*'Stroke Epi'!$CY64</f>
        <v>8.8845420533949901E-5</v>
      </c>
      <c r="AA38" s="58">
        <f t="shared" si="12"/>
        <v>2.665007439681677E-4</v>
      </c>
      <c r="AB38" s="58">
        <f t="shared" si="12"/>
        <v>8.8841473896428269E-5</v>
      </c>
      <c r="AC38" s="58">
        <f t="shared" si="20"/>
        <v>-2.7387726939714482E-5</v>
      </c>
      <c r="AE38" s="58">
        <f>'Female Inactive'!AE38*'Bowel Cancer Epi'!$CV81</f>
        <v>9.6866939702409721E-5</v>
      </c>
      <c r="AF38" s="58">
        <f>'Female Inactive'!AF38*'Bowel Cancer Epi'!$CV81</f>
        <v>0</v>
      </c>
      <c r="AG38" s="58">
        <f t="shared" si="25"/>
        <v>9.6862248251894378E-5</v>
      </c>
      <c r="AH38" s="58">
        <f t="shared" si="25"/>
        <v>0</v>
      </c>
      <c r="AI38" s="58">
        <f t="shared" si="21"/>
        <v>0</v>
      </c>
      <c r="AK38" s="58">
        <f>'Female Inactive'!AK38*'Breast Cancer Epi'!$BJ79</f>
        <v>1.2697586636332826E-3</v>
      </c>
      <c r="AL38" s="58">
        <f>'Female Inactive'!AL38*'Breast Cancer Epi'!$BJ79</f>
        <v>9.7673743356406376E-5</v>
      </c>
      <c r="AM38" s="58">
        <f t="shared" si="26"/>
        <v>1.2689528611956602E-3</v>
      </c>
      <c r="AN38" s="58">
        <f t="shared" si="26"/>
        <v>9.7668973431663808E-5</v>
      </c>
      <c r="AO38" s="58">
        <f t="shared" si="22"/>
        <v>5.3591759795641146E-3</v>
      </c>
      <c r="AQ38" s="58">
        <f>'Female Inactive'!AQ38*'Uterine Cancer Epi'!$BB61</f>
        <v>9.6463987202838859E-5</v>
      </c>
      <c r="AR38" s="58">
        <f>'Female Inactive'!AR38*'Uterine Cancer Epi'!$BB61</f>
        <v>0</v>
      </c>
      <c r="AS38" s="58">
        <f t="shared" si="27"/>
        <v>9.6459334702037047E-5</v>
      </c>
      <c r="AT38" s="58">
        <f t="shared" si="27"/>
        <v>0</v>
      </c>
      <c r="AU38" s="58">
        <f t="shared" si="23"/>
        <v>0</v>
      </c>
      <c r="AW38" s="58">
        <f>'Female Inactive'!AW38*'Diabetes Epi'!$CC91</f>
        <v>2.2849195574981551E-3</v>
      </c>
      <c r="AX38" s="58">
        <f>'Female Inactive'!AX38*'Diabetes Epi'!$CC91</f>
        <v>0</v>
      </c>
      <c r="AY38" s="58">
        <f t="shared" si="28"/>
        <v>2.2823111158774001E-3</v>
      </c>
      <c r="AZ38" s="58">
        <f t="shared" si="28"/>
        <v>0</v>
      </c>
      <c r="BA38" s="58">
        <f t="shared" si="24"/>
        <v>2.9908499441077836E-2</v>
      </c>
    </row>
    <row r="39" spans="1:53">
      <c r="A39" s="58">
        <v>41</v>
      </c>
      <c r="B39" s="58">
        <f>'ACM Rates'!T52-(SUM(C39:H39))</f>
        <v>8.1343589887466279E-4</v>
      </c>
      <c r="C39" s="58">
        <f t="shared" si="2"/>
        <v>0</v>
      </c>
      <c r="D39" s="58">
        <f t="shared" si="3"/>
        <v>8.8890589540034789E-5</v>
      </c>
      <c r="E39" s="58">
        <f t="shared" si="4"/>
        <v>0</v>
      </c>
      <c r="F39" s="58">
        <f t="shared" si="5"/>
        <v>0</v>
      </c>
      <c r="G39" s="58">
        <f t="shared" si="6"/>
        <v>9.767351158530248E-5</v>
      </c>
      <c r="H39" s="58">
        <f t="shared" si="7"/>
        <v>0</v>
      </c>
      <c r="I39" s="58">
        <f t="shared" si="0"/>
        <v>9.0232648841469753E-4</v>
      </c>
      <c r="J39" s="58">
        <f t="shared" si="1"/>
        <v>8.1310514958110591E-4</v>
      </c>
      <c r="K39" s="58">
        <f t="shared" si="17"/>
        <v>9910.8547441500559</v>
      </c>
      <c r="L39" s="58">
        <f t="shared" si="18"/>
        <v>8.0585670292187448</v>
      </c>
      <c r="M39" s="58">
        <f t="shared" si="8"/>
        <v>9906.8254606354458</v>
      </c>
      <c r="N39" s="58">
        <f t="shared" si="9"/>
        <v>435239.76296417147</v>
      </c>
      <c r="O39" s="58">
        <f t="shared" si="10"/>
        <v>43.915461804247961</v>
      </c>
      <c r="Q39" s="58">
        <f>'Quintile Functions'!$FB47</f>
        <v>5272.3398216999985</v>
      </c>
      <c r="S39" s="58">
        <f>'Female Inactive'!S39*'MI Epi'!DJ57</f>
        <v>0</v>
      </c>
      <c r="T39" s="58">
        <f>'Female Inactive'!T39*'MI Epi'!DJ57</f>
        <v>0</v>
      </c>
      <c r="U39" s="58">
        <f t="shared" si="11"/>
        <v>0</v>
      </c>
      <c r="V39" s="58">
        <f t="shared" si="11"/>
        <v>0</v>
      </c>
      <c r="W39" s="58">
        <f t="shared" si="19"/>
        <v>0</v>
      </c>
      <c r="Y39" s="58">
        <f>'Female Inactive'!Y39*'Stroke Epi'!$CY65</f>
        <v>2.6667176862010431E-4</v>
      </c>
      <c r="Z39" s="58">
        <f>'Female Inactive'!Z39*'Stroke Epi'!$CY65</f>
        <v>8.8890589540034789E-5</v>
      </c>
      <c r="AA39" s="58">
        <f t="shared" si="12"/>
        <v>2.6663621486444633E-4</v>
      </c>
      <c r="AB39" s="58">
        <f t="shared" si="12"/>
        <v>8.8886638888618918E-5</v>
      </c>
      <c r="AC39" s="58">
        <f t="shared" si="20"/>
        <v>1.502921941616744E-4</v>
      </c>
      <c r="AE39" s="58">
        <f>'Female Inactive'!AE39*'Bowel Cancer Epi'!$CV82</f>
        <v>9.686623031943192E-5</v>
      </c>
      <c r="AF39" s="58">
        <f>'Female Inactive'!AF39*'Bowel Cancer Epi'!$CV82</f>
        <v>0</v>
      </c>
      <c r="AG39" s="58">
        <f t="shared" si="25"/>
        <v>9.6861538937620395E-5</v>
      </c>
      <c r="AH39" s="58">
        <f t="shared" si="25"/>
        <v>0</v>
      </c>
      <c r="AI39" s="58">
        <f t="shared" si="21"/>
        <v>9.6862248251894378E-5</v>
      </c>
      <c r="AK39" s="58">
        <f>'Female Inactive'!AK39*'Breast Cancer Epi'!$BJ80</f>
        <v>1.2697556506089322E-3</v>
      </c>
      <c r="AL39" s="58">
        <f>'Female Inactive'!AL39*'Breast Cancer Epi'!$BJ80</f>
        <v>9.767351158530248E-5</v>
      </c>
      <c r="AM39" s="58">
        <f t="shared" si="26"/>
        <v>1.2689498519946607E-3</v>
      </c>
      <c r="AN39" s="58">
        <f t="shared" si="26"/>
        <v>9.7668741683154536E-5</v>
      </c>
      <c r="AO39" s="58">
        <f t="shared" si="22"/>
        <v>6.5242965469812994E-3</v>
      </c>
      <c r="AQ39" s="58">
        <f>'Female Inactive'!AQ39*'Uterine Cancer Epi'!$BB62</f>
        <v>9.6462962632757061E-5</v>
      </c>
      <c r="AR39" s="58">
        <f>'Female Inactive'!AR39*'Uterine Cancer Epi'!$BB62</f>
        <v>0</v>
      </c>
      <c r="AS39" s="58">
        <f t="shared" si="27"/>
        <v>9.6458310230751465E-5</v>
      </c>
      <c r="AT39" s="58">
        <f t="shared" si="27"/>
        <v>0</v>
      </c>
      <c r="AU39" s="58">
        <f t="shared" si="23"/>
        <v>9.6459334702037047E-5</v>
      </c>
      <c r="AW39" s="58">
        <f>'Female Inactive'!AW39*'Diabetes Epi'!$CC92</f>
        <v>2.2830278549071555E-3</v>
      </c>
      <c r="AX39" s="58">
        <f>'Female Inactive'!AX39*'Diabetes Epi'!$CC92</f>
        <v>0</v>
      </c>
      <c r="AY39" s="58">
        <f t="shared" si="28"/>
        <v>2.2804237289549834E-3</v>
      </c>
      <c r="AZ39" s="58">
        <f t="shared" si="28"/>
        <v>0</v>
      </c>
      <c r="BA39" s="58">
        <f t="shared" si="24"/>
        <v>3.2122550056221652E-2</v>
      </c>
    </row>
    <row r="40" spans="1:53">
      <c r="A40" s="58">
        <v>42</v>
      </c>
      <c r="B40" s="58">
        <f>'ACM Rates'!T53-(SUM(C40:H40))</f>
        <v>8.1338069193049602E-4</v>
      </c>
      <c r="C40" s="58">
        <f t="shared" si="2"/>
        <v>0</v>
      </c>
      <c r="D40" s="58">
        <f t="shared" si="3"/>
        <v>8.894504813673388E-5</v>
      </c>
      <c r="E40" s="58">
        <f t="shared" si="4"/>
        <v>0</v>
      </c>
      <c r="F40" s="58">
        <f t="shared" si="5"/>
        <v>0</v>
      </c>
      <c r="G40" s="58">
        <f t="shared" si="6"/>
        <v>9.7674259932770187E-5</v>
      </c>
      <c r="H40" s="58">
        <f t="shared" si="7"/>
        <v>0</v>
      </c>
      <c r="I40" s="58">
        <f t="shared" si="0"/>
        <v>9.0232574006722987E-4</v>
      </c>
      <c r="J40" s="58">
        <f t="shared" si="1"/>
        <v>8.1304998752440572E-4</v>
      </c>
      <c r="K40" s="58">
        <f t="shared" si="17"/>
        <v>9902.7961771208375</v>
      </c>
      <c r="L40" s="58">
        <f t="shared" si="18"/>
        <v>8.0514683082648286</v>
      </c>
      <c r="M40" s="58">
        <f t="shared" si="8"/>
        <v>9898.7704429667046</v>
      </c>
      <c r="N40" s="58">
        <f t="shared" si="9"/>
        <v>425340.99252120487</v>
      </c>
      <c r="O40" s="58">
        <f t="shared" si="10"/>
        <v>42.951605275275845</v>
      </c>
      <c r="Q40" s="58">
        <f>'Quintile Functions'!$FB48</f>
        <v>5322.2035895999998</v>
      </c>
      <c r="S40" s="58">
        <f>'Female Inactive'!S40*'MI Epi'!DJ58</f>
        <v>0</v>
      </c>
      <c r="T40" s="58">
        <f>'Female Inactive'!T40*'MI Epi'!DJ58</f>
        <v>0</v>
      </c>
      <c r="U40" s="58">
        <f t="shared" si="11"/>
        <v>0</v>
      </c>
      <c r="V40" s="58">
        <f t="shared" si="11"/>
        <v>0</v>
      </c>
      <c r="W40" s="58">
        <f t="shared" si="19"/>
        <v>0</v>
      </c>
      <c r="Y40" s="58">
        <f>'Female Inactive'!Y40*'Stroke Epi'!$CY66</f>
        <v>2.6683514441020167E-4</v>
      </c>
      <c r="Z40" s="58">
        <f>'Female Inactive'!Z40*'Stroke Epi'!$CY66</f>
        <v>8.894504813673388E-5</v>
      </c>
      <c r="AA40" s="58">
        <f t="shared" si="12"/>
        <v>2.6679954707931053E-4</v>
      </c>
      <c r="AB40" s="58">
        <f t="shared" si="12"/>
        <v>8.8941092643235464E-5</v>
      </c>
      <c r="AC40" s="58">
        <f t="shared" si="20"/>
        <v>3.2803085435582235E-4</v>
      </c>
      <c r="AE40" s="58">
        <f>'Female Inactive'!AE40*'Bowel Cancer Epi'!$CV83</f>
        <v>9.6866896078583788E-5</v>
      </c>
      <c r="AF40" s="58">
        <f>'Female Inactive'!AF40*'Bowel Cancer Epi'!$CV83</f>
        <v>0</v>
      </c>
      <c r="AG40" s="58">
        <f t="shared" si="25"/>
        <v>9.6862204632341964E-5</v>
      </c>
      <c r="AH40" s="58">
        <f t="shared" si="25"/>
        <v>0</v>
      </c>
      <c r="AI40" s="58">
        <f t="shared" si="21"/>
        <v>1.9371440496308414E-4</v>
      </c>
      <c r="AK40" s="58">
        <f>'Female Inactive'!AK40*'Breast Cancer Epi'!$BJ81</f>
        <v>1.2697653791260122E-3</v>
      </c>
      <c r="AL40" s="58">
        <f>'Female Inactive'!AL40*'Breast Cancer Epi'!$BJ81</f>
        <v>9.7674259932770187E-5</v>
      </c>
      <c r="AM40" s="58">
        <f t="shared" si="26"/>
        <v>1.2689595681667498E-3</v>
      </c>
      <c r="AN40" s="58">
        <f t="shared" si="26"/>
        <v>9.7669489957596944E-5</v>
      </c>
      <c r="AO40" s="58">
        <f t="shared" si="22"/>
        <v>7.6880495342791554E-3</v>
      </c>
      <c r="AQ40" s="58">
        <f>'Female Inactive'!AQ40*'Uterine Cancer Epi'!$BB63</f>
        <v>9.646352105897456E-5</v>
      </c>
      <c r="AR40" s="58">
        <f>'Female Inactive'!AR40*'Uterine Cancer Epi'!$BB63</f>
        <v>0</v>
      </c>
      <c r="AS40" s="58">
        <f t="shared" si="27"/>
        <v>9.6458868603099823E-5</v>
      </c>
      <c r="AT40" s="58">
        <f t="shared" si="27"/>
        <v>0</v>
      </c>
      <c r="AU40" s="58">
        <f t="shared" si="23"/>
        <v>1.9290834062835716E-4</v>
      </c>
      <c r="AW40" s="58">
        <f>'Female Inactive'!AW40*'Diabetes Epi'!$CC93</f>
        <v>2.2816407909375795E-3</v>
      </c>
      <c r="AX40" s="58">
        <f>'Female Inactive'!AX40*'Diabetes Epi'!$CC93</f>
        <v>0</v>
      </c>
      <c r="AY40" s="58">
        <f t="shared" si="28"/>
        <v>2.2790398271193002E-3</v>
      </c>
      <c r="AZ40" s="58">
        <f t="shared" si="28"/>
        <v>0</v>
      </c>
      <c r="BA40" s="58">
        <f t="shared" si="24"/>
        <v>3.4329720759793882E-2</v>
      </c>
    </row>
    <row r="41" spans="1:53">
      <c r="A41" s="58">
        <v>43</v>
      </c>
      <c r="B41" s="58">
        <f>'ACM Rates'!T54-(SUM(C41:H41))</f>
        <v>8.1331476314677894E-4</v>
      </c>
      <c r="C41" s="58">
        <f t="shared" si="2"/>
        <v>0</v>
      </c>
      <c r="D41" s="58">
        <f t="shared" si="3"/>
        <v>8.9009242087277065E-5</v>
      </c>
      <c r="E41" s="58">
        <f t="shared" si="4"/>
        <v>0</v>
      </c>
      <c r="F41" s="58">
        <f t="shared" si="5"/>
        <v>0</v>
      </c>
      <c r="G41" s="58">
        <f t="shared" si="6"/>
        <v>9.7675994765943978E-5</v>
      </c>
      <c r="H41" s="58">
        <f t="shared" si="7"/>
        <v>0</v>
      </c>
      <c r="I41" s="58">
        <f t="shared" si="0"/>
        <v>9.0232400523405595E-4</v>
      </c>
      <c r="J41" s="58">
        <f t="shared" si="1"/>
        <v>8.1298411234198564E-4</v>
      </c>
      <c r="K41" s="58">
        <f t="shared" si="17"/>
        <v>9894.7447088125718</v>
      </c>
      <c r="L41" s="58">
        <f t="shared" si="18"/>
        <v>8.0442702439445473</v>
      </c>
      <c r="M41" s="58">
        <f t="shared" si="8"/>
        <v>9890.7225736906003</v>
      </c>
      <c r="N41" s="58">
        <f t="shared" si="9"/>
        <v>415450.26994751417</v>
      </c>
      <c r="O41" s="58">
        <f t="shared" si="10"/>
        <v>41.986961985739867</v>
      </c>
      <c r="Q41" s="58">
        <f>'Quintile Functions'!$FB49</f>
        <v>5362.0386178999997</v>
      </c>
      <c r="S41" s="58">
        <f>'Female Inactive'!S41*'MI Epi'!DJ59</f>
        <v>0</v>
      </c>
      <c r="T41" s="58">
        <f>'Female Inactive'!T41*'MI Epi'!DJ59</f>
        <v>0</v>
      </c>
      <c r="U41" s="58">
        <f t="shared" si="11"/>
        <v>0</v>
      </c>
      <c r="V41" s="58">
        <f t="shared" si="11"/>
        <v>0</v>
      </c>
      <c r="W41" s="58">
        <f t="shared" si="19"/>
        <v>0</v>
      </c>
      <c r="Y41" s="58">
        <f>'Female Inactive'!Y41*'Stroke Epi'!$CY67</f>
        <v>2.6702772626183114E-4</v>
      </c>
      <c r="Z41" s="58">
        <f>'Female Inactive'!Z41*'Stroke Epi'!$CY67</f>
        <v>8.9009242087277065E-5</v>
      </c>
      <c r="AA41" s="58">
        <f t="shared" si="12"/>
        <v>2.669920775316692E-4</v>
      </c>
      <c r="AB41" s="58">
        <f t="shared" si="12"/>
        <v>8.9005280882181737E-5</v>
      </c>
      <c r="AC41" s="58">
        <f t="shared" si="20"/>
        <v>5.0584678087392824E-4</v>
      </c>
      <c r="AE41" s="58">
        <f>'Female Inactive'!AE41*'Bowel Cancer Epi'!$CV84</f>
        <v>9.6868948746627493E-5</v>
      </c>
      <c r="AF41" s="58">
        <f>'Female Inactive'!AF41*'Bowel Cancer Epi'!$CV84</f>
        <v>0</v>
      </c>
      <c r="AG41" s="58">
        <f t="shared" si="25"/>
        <v>9.6864257101536566E-5</v>
      </c>
      <c r="AH41" s="58">
        <f t="shared" si="25"/>
        <v>0</v>
      </c>
      <c r="AI41" s="58">
        <f t="shared" si="21"/>
        <v>2.9055784599109233E-4</v>
      </c>
      <c r="AK41" s="58">
        <f>'Female Inactive'!AK41*'Breast Cancer Epi'!$BJ82</f>
        <v>1.2697879319572716E-3</v>
      </c>
      <c r="AL41" s="58">
        <f>'Female Inactive'!AL41*'Breast Cancer Epi'!$BJ82</f>
        <v>9.7675994765943978E-5</v>
      </c>
      <c r="AM41" s="58">
        <f t="shared" si="26"/>
        <v>1.268982092379134E-3</v>
      </c>
      <c r="AN41" s="58">
        <f t="shared" si="26"/>
        <v>9.76712246212319E-5</v>
      </c>
      <c r="AO41" s="58">
        <f t="shared" si="22"/>
        <v>8.8504482072335414E-3</v>
      </c>
      <c r="AQ41" s="58">
        <f>'Female Inactive'!AQ41*'Uterine Cancer Epi'!$BB64</f>
        <v>9.6465677592615093E-5</v>
      </c>
      <c r="AR41" s="58">
        <f>'Female Inactive'!AR41*'Uterine Cancer Epi'!$BB64</f>
        <v>0</v>
      </c>
      <c r="AS41" s="58">
        <f t="shared" si="27"/>
        <v>9.6461024928773398E-5</v>
      </c>
      <c r="AT41" s="58">
        <f t="shared" si="27"/>
        <v>0</v>
      </c>
      <c r="AU41" s="58">
        <f t="shared" si="23"/>
        <v>2.8934860151117587E-4</v>
      </c>
      <c r="AW41" s="58">
        <f>'Female Inactive'!AW41*'Diabetes Epi'!$CC94</f>
        <v>2.2807786126111825E-3</v>
      </c>
      <c r="AX41" s="58">
        <f>'Female Inactive'!AX41*'Diabetes Epi'!$CC94</f>
        <v>0</v>
      </c>
      <c r="AY41" s="58">
        <f t="shared" si="28"/>
        <v>2.2781796133607424E-3</v>
      </c>
      <c r="AZ41" s="58">
        <f t="shared" si="28"/>
        <v>0</v>
      </c>
      <c r="BA41" s="58">
        <f t="shared" si="24"/>
        <v>3.653052178604773E-2</v>
      </c>
    </row>
    <row r="42" spans="1:53">
      <c r="A42" s="58">
        <v>44</v>
      </c>
      <c r="B42" s="58">
        <f>'ACM Rates'!T55-(SUM(C42:H42))</f>
        <v>8.132376204849081E-4</v>
      </c>
      <c r="C42" s="58">
        <f t="shared" si="2"/>
        <v>0</v>
      </c>
      <c r="D42" s="58">
        <f t="shared" si="3"/>
        <v>8.9083647158504046E-5</v>
      </c>
      <c r="E42" s="58">
        <f t="shared" si="4"/>
        <v>0</v>
      </c>
      <c r="F42" s="58">
        <f t="shared" si="5"/>
        <v>0</v>
      </c>
      <c r="G42" s="58">
        <f t="shared" si="6"/>
        <v>9.7678732356587831E-5</v>
      </c>
      <c r="H42" s="58">
        <f t="shared" si="7"/>
        <v>0</v>
      </c>
      <c r="I42" s="58">
        <f t="shared" si="0"/>
        <v>9.0232126764341219E-4</v>
      </c>
      <c r="J42" s="58">
        <f t="shared" si="1"/>
        <v>8.1290703239289552E-4</v>
      </c>
      <c r="K42" s="58">
        <f t="shared" si="17"/>
        <v>9886.7004385686269</v>
      </c>
      <c r="L42" s="58">
        <f t="shared" si="18"/>
        <v>8.036968313674361</v>
      </c>
      <c r="M42" s="58">
        <f t="shared" si="8"/>
        <v>9882.6819544117898</v>
      </c>
      <c r="N42" s="58">
        <f t="shared" si="9"/>
        <v>405567.58799310238</v>
      </c>
      <c r="O42" s="58">
        <f t="shared" si="10"/>
        <v>41.021530945851083</v>
      </c>
      <c r="Q42" s="58">
        <f>'Quintile Functions'!$FB50</f>
        <v>5391.2262207999993</v>
      </c>
      <c r="S42" s="58">
        <f>'Female Inactive'!S42*'MI Epi'!DJ60</f>
        <v>0</v>
      </c>
      <c r="T42" s="58">
        <f>'Female Inactive'!T42*'MI Epi'!DJ60</f>
        <v>0</v>
      </c>
      <c r="U42" s="58">
        <f t="shared" si="11"/>
        <v>0</v>
      </c>
      <c r="V42" s="58">
        <f t="shared" si="11"/>
        <v>0</v>
      </c>
      <c r="W42" s="58">
        <f t="shared" si="19"/>
        <v>0</v>
      </c>
      <c r="Y42" s="58">
        <f>'Female Inactive'!Y42*'Stroke Epi'!$CY68</f>
        <v>2.672509414755121E-4</v>
      </c>
      <c r="Z42" s="58">
        <f>'Female Inactive'!Z42*'Stroke Epi'!$CY68</f>
        <v>8.9083647158504046E-5</v>
      </c>
      <c r="AA42" s="58">
        <f t="shared" si="12"/>
        <v>2.6721523312378537E-4</v>
      </c>
      <c r="AB42" s="58">
        <f t="shared" si="12"/>
        <v>8.9079679328252226E-5</v>
      </c>
      <c r="AC42" s="58">
        <f t="shared" si="20"/>
        <v>6.8375937863602882E-4</v>
      </c>
      <c r="AE42" s="58">
        <f>'Female Inactive'!AE42*'Bowel Cancer Epi'!$CV85</f>
        <v>9.687241337418745E-5</v>
      </c>
      <c r="AF42" s="58">
        <f>'Female Inactive'!AF42*'Bowel Cancer Epi'!$CV85</f>
        <v>0</v>
      </c>
      <c r="AG42" s="58">
        <f t="shared" si="25"/>
        <v>9.6867721393500972E-5</v>
      </c>
      <c r="AH42" s="58">
        <f t="shared" si="25"/>
        <v>0</v>
      </c>
      <c r="AI42" s="58">
        <f t="shared" si="21"/>
        <v>3.8739395842273195E-4</v>
      </c>
      <c r="AK42" s="58">
        <f>'Female Inactive'!AK42*'Breast Cancer Epi'!$BJ83</f>
        <v>1.2698235206356416E-3</v>
      </c>
      <c r="AL42" s="58">
        <f>'Female Inactive'!AL42*'Breast Cancer Epi'!$BJ83</f>
        <v>9.7678732356587831E-5</v>
      </c>
      <c r="AM42" s="58">
        <f t="shared" si="26"/>
        <v>1.2690176358953753E-3</v>
      </c>
      <c r="AN42" s="58">
        <f t="shared" si="26"/>
        <v>9.7673961944488852E-5</v>
      </c>
      <c r="AO42" s="58">
        <f t="shared" si="22"/>
        <v>1.0011505850743679E-2</v>
      </c>
      <c r="AQ42" s="58">
        <f>'Female Inactive'!AQ42*'Uterine Cancer Epi'!$BB65</f>
        <v>9.6469462302213981E-5</v>
      </c>
      <c r="AR42" s="58">
        <f>'Female Inactive'!AR42*'Uterine Cancer Epi'!$BB65</f>
        <v>0</v>
      </c>
      <c r="AS42" s="58">
        <f t="shared" si="27"/>
        <v>9.646480927327783E-5</v>
      </c>
      <c r="AT42" s="58">
        <f t="shared" si="27"/>
        <v>0</v>
      </c>
      <c r="AU42" s="58">
        <f t="shared" si="23"/>
        <v>3.8578171557728577E-4</v>
      </c>
      <c r="AW42" s="58">
        <f>'Female Inactive'!AW42*'Diabetes Epi'!$CC95</f>
        <v>2.2804635560759088E-3</v>
      </c>
      <c r="AX42" s="58">
        <f>'Female Inactive'!AX42*'Diabetes Epi'!$CC95</f>
        <v>0</v>
      </c>
      <c r="AY42" s="58">
        <f t="shared" si="28"/>
        <v>2.2778652745313321E-3</v>
      </c>
      <c r="AZ42" s="58">
        <f t="shared" si="28"/>
        <v>0</v>
      </c>
      <c r="BA42" s="58">
        <f t="shared" si="24"/>
        <v>3.8725478309410068E-2</v>
      </c>
    </row>
    <row r="43" spans="1:53">
      <c r="A43" s="58">
        <v>45</v>
      </c>
      <c r="B43" s="58">
        <f>'ACM Rates'!T56-(SUM(C43:H43))</f>
        <v>1.2185889098175094E-3</v>
      </c>
      <c r="C43" s="58">
        <f t="shared" si="2"/>
        <v>0</v>
      </c>
      <c r="D43" s="58">
        <f t="shared" si="3"/>
        <v>8.9168768329095182E-5</v>
      </c>
      <c r="E43" s="58">
        <f t="shared" si="4"/>
        <v>0</v>
      </c>
      <c r="F43" s="58">
        <f t="shared" si="5"/>
        <v>9.6877326628118962E-5</v>
      </c>
      <c r="G43" s="58">
        <f t="shared" si="6"/>
        <v>1.9536499522527655E-4</v>
      </c>
      <c r="H43" s="58">
        <f t="shared" si="7"/>
        <v>0</v>
      </c>
      <c r="I43" s="58">
        <f t="shared" si="0"/>
        <v>1.4046350047747236E-3</v>
      </c>
      <c r="J43" s="58">
        <f t="shared" si="1"/>
        <v>1.2178467318525454E-3</v>
      </c>
      <c r="K43" s="58">
        <f t="shared" si="17"/>
        <v>9878.6634702549527</v>
      </c>
      <c r="L43" s="58">
        <f t="shared" si="18"/>
        <v>12.03069802232112</v>
      </c>
      <c r="M43" s="58">
        <f t="shared" si="8"/>
        <v>9872.648121243792</v>
      </c>
      <c r="N43" s="58">
        <f t="shared" si="9"/>
        <v>395694.93987185869</v>
      </c>
      <c r="O43" s="58">
        <f t="shared" si="10"/>
        <v>40.055513690016049</v>
      </c>
      <c r="Q43" s="58">
        <f>'Quintile Functions'!$FB51</f>
        <v>5409.1477125000001</v>
      </c>
      <c r="S43" s="58">
        <f>'Female Inactive'!S43*'MI Epi'!DJ61</f>
        <v>1.832179061364596E-4</v>
      </c>
      <c r="T43" s="58">
        <f>'Female Inactive'!T43*'MI Epi'!DJ61</f>
        <v>0</v>
      </c>
      <c r="U43" s="58">
        <f t="shared" si="11"/>
        <v>1.8320112276093425E-4</v>
      </c>
      <c r="V43" s="58">
        <f t="shared" si="11"/>
        <v>0</v>
      </c>
      <c r="W43" s="58">
        <f t="shared" si="19"/>
        <v>0</v>
      </c>
      <c r="Y43" s="58">
        <f>'Female Inactive'!Y43*'Stroke Epi'!$CY69</f>
        <v>3.5667507331638073E-4</v>
      </c>
      <c r="Z43" s="58">
        <f>'Female Inactive'!Z43*'Stroke Epi'!$CY69</f>
        <v>8.9168768329095182E-5</v>
      </c>
      <c r="AA43" s="58">
        <f t="shared" si="12"/>
        <v>3.5661147232424195E-4</v>
      </c>
      <c r="AB43" s="58">
        <f t="shared" si="12"/>
        <v>8.9164792912654889E-5</v>
      </c>
      <c r="AC43" s="58">
        <f t="shared" si="20"/>
        <v>8.6178898939662327E-4</v>
      </c>
      <c r="AE43" s="58">
        <f>'Female Inactive'!AE43*'Bowel Cancer Epi'!$CV86</f>
        <v>9.6877326628118962E-5</v>
      </c>
      <c r="AF43" s="58">
        <f>'Female Inactive'!AF43*'Bowel Cancer Epi'!$CV86</f>
        <v>9.6877326628118962E-5</v>
      </c>
      <c r="AG43" s="58">
        <f t="shared" si="25"/>
        <v>9.687263417146319E-5</v>
      </c>
      <c r="AH43" s="58">
        <f t="shared" si="25"/>
        <v>9.687263417146319E-5</v>
      </c>
      <c r="AI43" s="58">
        <f t="shared" si="21"/>
        <v>4.8422415384619891E-4</v>
      </c>
      <c r="AK43" s="58">
        <f>'Female Inactive'!AK43*'Breast Cancer Epi'!$BJ84</f>
        <v>2.0513324498654035E-3</v>
      </c>
      <c r="AL43" s="58">
        <f>'Female Inactive'!AL43*'Breast Cancer Epi'!$BJ84</f>
        <v>1.9536499522527655E-4</v>
      </c>
      <c r="AM43" s="58">
        <f t="shared" si="26"/>
        <v>2.0492299053738172E-3</v>
      </c>
      <c r="AN43" s="58">
        <f t="shared" si="26"/>
        <v>1.9534591272729607E-4</v>
      </c>
      <c r="AO43" s="58">
        <f t="shared" si="22"/>
        <v>1.1171235886076911E-2</v>
      </c>
      <c r="AQ43" s="58">
        <f>'Female Inactive'!AQ43*'Uterine Cancer Epi'!$BB66</f>
        <v>9.6474918353658037E-5</v>
      </c>
      <c r="AR43" s="58">
        <f>'Female Inactive'!AR43*'Uterine Cancer Epi'!$BB66</f>
        <v>0</v>
      </c>
      <c r="AS43" s="58">
        <f t="shared" si="27"/>
        <v>9.647026479842058E-5</v>
      </c>
      <c r="AT43" s="58">
        <f t="shared" si="27"/>
        <v>0</v>
      </c>
      <c r="AU43" s="58">
        <f t="shared" si="23"/>
        <v>4.8220931049094929E-4</v>
      </c>
      <c r="AW43" s="58">
        <f>'Female Inactive'!AW43*'Diabetes Epi'!$CC96</f>
        <v>2.9885290875913233E-3</v>
      </c>
      <c r="AX43" s="58">
        <f>'Female Inactive'!AX43*'Diabetes Epi'!$CC96</f>
        <v>0</v>
      </c>
      <c r="AY43" s="58">
        <f t="shared" si="28"/>
        <v>2.9840678797939946E-3</v>
      </c>
      <c r="AZ43" s="58">
        <f t="shared" si="28"/>
        <v>0</v>
      </c>
      <c r="BA43" s="58">
        <f t="shared" si="24"/>
        <v>4.0915132161660775E-2</v>
      </c>
    </row>
    <row r="44" spans="1:53">
      <c r="A44" s="58">
        <v>46</v>
      </c>
      <c r="B44" s="58">
        <f>'ACM Rates'!T57-(SUM(C44:H44))</f>
        <v>1.2184767209926692E-3</v>
      </c>
      <c r="C44" s="58">
        <f t="shared" si="2"/>
        <v>0</v>
      </c>
      <c r="D44" s="58">
        <f t="shared" si="3"/>
        <v>8.9265002876674505E-5</v>
      </c>
      <c r="E44" s="58">
        <f t="shared" si="4"/>
        <v>0</v>
      </c>
      <c r="F44" s="58">
        <f t="shared" si="5"/>
        <v>9.6883693221006342E-5</v>
      </c>
      <c r="G44" s="58">
        <f t="shared" si="6"/>
        <v>1.9537458290964997E-4</v>
      </c>
      <c r="H44" s="58">
        <f t="shared" si="7"/>
        <v>0</v>
      </c>
      <c r="I44" s="58">
        <f t="shared" si="0"/>
        <v>1.4046254170903502E-3</v>
      </c>
      <c r="J44" s="58">
        <f t="shared" si="1"/>
        <v>1.2177346796501398E-3</v>
      </c>
      <c r="K44" s="58">
        <f t="shared" si="17"/>
        <v>9866.6327722326314</v>
      </c>
      <c r="L44" s="58">
        <f t="shared" si="18"/>
        <v>12.014940898120274</v>
      </c>
      <c r="M44" s="58">
        <f t="shared" si="8"/>
        <v>9860.6253017835716</v>
      </c>
      <c r="N44" s="58">
        <f t="shared" si="9"/>
        <v>385834.31457007502</v>
      </c>
      <c r="O44" s="58">
        <f t="shared" si="10"/>
        <v>39.104963514596079</v>
      </c>
      <c r="Q44" s="58">
        <f>'Quintile Functions'!$FB52</f>
        <v>5415.1844072000004</v>
      </c>
      <c r="S44" s="58">
        <f>'Female Inactive'!S44*'MI Epi'!DJ62</f>
        <v>1.8324885874444998E-4</v>
      </c>
      <c r="T44" s="58">
        <f>'Female Inactive'!T44*'MI Epi'!DJ62</f>
        <v>0</v>
      </c>
      <c r="U44" s="58">
        <f t="shared" si="11"/>
        <v>1.8323206969783623E-4</v>
      </c>
      <c r="V44" s="58">
        <f t="shared" si="11"/>
        <v>0</v>
      </c>
      <c r="W44" s="58">
        <f t="shared" si="19"/>
        <v>1.8320112276093425E-4</v>
      </c>
      <c r="Y44" s="58">
        <f>'Female Inactive'!Y44*'Stroke Epi'!$CY70</f>
        <v>3.5706001150669802E-4</v>
      </c>
      <c r="Z44" s="58">
        <f>'Female Inactive'!Z44*'Stroke Epi'!$CY70</f>
        <v>8.9265002876674505E-5</v>
      </c>
      <c r="AA44" s="58">
        <f t="shared" si="12"/>
        <v>3.5699627316709837E-4</v>
      </c>
      <c r="AB44" s="58">
        <f t="shared" si="12"/>
        <v>8.9261018874853271E-5</v>
      </c>
      <c r="AC44" s="58">
        <f t="shared" si="20"/>
        <v>1.1290290146061487E-3</v>
      </c>
      <c r="AE44" s="58">
        <f>'Female Inactive'!AE44*'Bowel Cancer Epi'!$CV87</f>
        <v>9.6883693221006342E-5</v>
      </c>
      <c r="AF44" s="58">
        <f>'Female Inactive'!AF44*'Bowel Cancer Epi'!$CV87</f>
        <v>9.6883693221006342E-5</v>
      </c>
      <c r="AG44" s="58">
        <f t="shared" si="25"/>
        <v>9.6879000147542804E-5</v>
      </c>
      <c r="AH44" s="58">
        <f t="shared" si="25"/>
        <v>9.6879000147542804E-5</v>
      </c>
      <c r="AI44" s="58">
        <f t="shared" si="21"/>
        <v>4.8422415384619891E-4</v>
      </c>
      <c r="AK44" s="58">
        <f>'Female Inactive'!AK44*'Breast Cancer Epi'!$BJ85</f>
        <v>2.0514331205513242E-3</v>
      </c>
      <c r="AL44" s="58">
        <f>'Female Inactive'!AL44*'Breast Cancer Epi'!$BJ85</f>
        <v>1.9537458290964997E-4</v>
      </c>
      <c r="AM44" s="58">
        <f t="shared" si="26"/>
        <v>2.0493303697572962E-3</v>
      </c>
      <c r="AN44" s="58">
        <f t="shared" si="26"/>
        <v>1.9535549853866296E-4</v>
      </c>
      <c r="AO44" s="58">
        <f t="shared" si="22"/>
        <v>1.3004767876316305E-2</v>
      </c>
      <c r="AQ44" s="58">
        <f>'Female Inactive'!AQ44*'Uterine Cancer Epi'!$BB67</f>
        <v>9.6482053042393803E-5</v>
      </c>
      <c r="AR44" s="58">
        <f>'Female Inactive'!AR44*'Uterine Cancer Epi'!$BB67</f>
        <v>0</v>
      </c>
      <c r="AS44" s="58">
        <f t="shared" si="27"/>
        <v>9.6477398798811009E-5</v>
      </c>
      <c r="AT44" s="58">
        <f t="shared" si="27"/>
        <v>0</v>
      </c>
      <c r="AU44" s="58">
        <f t="shared" si="23"/>
        <v>5.786330564294985E-4</v>
      </c>
      <c r="AW44" s="58">
        <f>'Female Inactive'!AW44*'Diabetes Epi'!$CC97</f>
        <v>2.9896372372922695E-3</v>
      </c>
      <c r="AX44" s="58">
        <f>'Female Inactive'!AX44*'Diabetes Epi'!$CC97</f>
        <v>0</v>
      </c>
      <c r="AY44" s="58">
        <f t="shared" si="28"/>
        <v>2.9851727220887581E-3</v>
      </c>
      <c r="AZ44" s="58">
        <f t="shared" si="28"/>
        <v>0</v>
      </c>
      <c r="BA44" s="58">
        <f t="shared" si="24"/>
        <v>4.3777106509773629E-2</v>
      </c>
    </row>
    <row r="45" spans="1:53">
      <c r="A45" s="58">
        <v>47</v>
      </c>
      <c r="B45" s="58">
        <f>'ACM Rates'!T58-(SUM(C45:H45))</f>
        <v>1.2183489756216858E-3</v>
      </c>
      <c r="C45" s="58">
        <f t="shared" si="2"/>
        <v>0</v>
      </c>
      <c r="D45" s="58">
        <f t="shared" si="3"/>
        <v>8.9373041235160089E-5</v>
      </c>
      <c r="E45" s="58">
        <f t="shared" si="4"/>
        <v>0</v>
      </c>
      <c r="F45" s="58">
        <f t="shared" si="5"/>
        <v>9.6891612338955357E-5</v>
      </c>
      <c r="G45" s="58">
        <f t="shared" si="6"/>
        <v>1.9538637080419884E-4</v>
      </c>
      <c r="H45" s="58">
        <f t="shared" si="7"/>
        <v>0</v>
      </c>
      <c r="I45" s="58">
        <f t="shared" si="0"/>
        <v>1.4046136291958012E-3</v>
      </c>
      <c r="J45" s="58">
        <f t="shared" si="1"/>
        <v>1.2176070898309854E-3</v>
      </c>
      <c r="K45" s="58">
        <f t="shared" si="17"/>
        <v>9854.6178313345117</v>
      </c>
      <c r="L45" s="58">
        <f t="shared" si="18"/>
        <v>11.999052539007751</v>
      </c>
      <c r="M45" s="58">
        <f t="shared" si="8"/>
        <v>9848.618305065007</v>
      </c>
      <c r="N45" s="58">
        <f t="shared" si="9"/>
        <v>375985.69626501005</v>
      </c>
      <c r="O45" s="58">
        <f t="shared" si="10"/>
        <v>38.153249846939431</v>
      </c>
      <c r="Q45" s="58">
        <f>'Quintile Functions'!$FB53</f>
        <v>5408.717619099998</v>
      </c>
      <c r="S45" s="58">
        <f>'Female Inactive'!S45*'MI Epi'!DJ63</f>
        <v>1.8329062429068337E-4</v>
      </c>
      <c r="T45" s="58">
        <f>'Female Inactive'!T45*'MI Epi'!DJ63</f>
        <v>0</v>
      </c>
      <c r="U45" s="58">
        <f t="shared" si="11"/>
        <v>1.8327382759042443E-4</v>
      </c>
      <c r="V45" s="58">
        <f t="shared" si="11"/>
        <v>0</v>
      </c>
      <c r="W45" s="58">
        <f t="shared" si="19"/>
        <v>3.6639962413787604E-4</v>
      </c>
      <c r="Y45" s="58">
        <f>'Female Inactive'!Y45*'Stroke Epi'!$CY71</f>
        <v>3.5749216494064035E-4</v>
      </c>
      <c r="Z45" s="58">
        <f>'Female Inactive'!Z45*'Stroke Epi'!$CY71</f>
        <v>8.9373041235160089E-5</v>
      </c>
      <c r="AA45" s="58">
        <f t="shared" si="12"/>
        <v>3.574282722306199E-4</v>
      </c>
      <c r="AB45" s="58">
        <f t="shared" si="12"/>
        <v>8.9369047583831573E-5</v>
      </c>
      <c r="AC45" s="58">
        <f t="shared" si="20"/>
        <v>1.3964858614987235E-3</v>
      </c>
      <c r="AE45" s="58">
        <f>'Female Inactive'!AE45*'Bowel Cancer Epi'!$CV88</f>
        <v>9.6891612338955357E-5</v>
      </c>
      <c r="AF45" s="58">
        <f>'Female Inactive'!AF45*'Bowel Cancer Epi'!$CV88</f>
        <v>9.6891612338955357E-5</v>
      </c>
      <c r="AG45" s="58">
        <f t="shared" si="25"/>
        <v>9.6886918498295671E-5</v>
      </c>
      <c r="AH45" s="58">
        <f t="shared" si="25"/>
        <v>9.6886918498295671E-5</v>
      </c>
      <c r="AI45" s="58">
        <f t="shared" si="21"/>
        <v>4.8422415384619891E-4</v>
      </c>
      <c r="AK45" s="58">
        <f>'Female Inactive'!AK45*'Breast Cancer Epi'!$BJ86</f>
        <v>2.0515568934440878E-3</v>
      </c>
      <c r="AL45" s="58">
        <f>'Female Inactive'!AL45*'Breast Cancer Epi'!$BJ86</f>
        <v>1.9538637080419884E-4</v>
      </c>
      <c r="AM45" s="58">
        <f t="shared" si="26"/>
        <v>2.0494538889908043E-3</v>
      </c>
      <c r="AN45" s="58">
        <f t="shared" si="26"/>
        <v>1.9536728413038773E-4</v>
      </c>
      <c r="AO45" s="58">
        <f t="shared" si="22"/>
        <v>1.4834989778598371E-2</v>
      </c>
      <c r="AQ45" s="58">
        <f>'Female Inactive'!AQ45*'Uterine Cancer Epi'!$BB68</f>
        <v>9.6490979937232982E-5</v>
      </c>
      <c r="AR45" s="58">
        <f>'Female Inactive'!AR45*'Uterine Cancer Epi'!$BB68</f>
        <v>0</v>
      </c>
      <c r="AS45" s="58">
        <f t="shared" si="27"/>
        <v>9.6486324832389947E-5</v>
      </c>
      <c r="AT45" s="58">
        <f t="shared" si="27"/>
        <v>0</v>
      </c>
      <c r="AU45" s="58">
        <f t="shared" si="23"/>
        <v>6.7505463021616616E-4</v>
      </c>
      <c r="AW45" s="58">
        <f>'Female Inactive'!AW45*'Diabetes Epi'!$CC98</f>
        <v>2.9915621359146538E-3</v>
      </c>
      <c r="AX45" s="58">
        <f>'Female Inactive'!AX45*'Diabetes Epi'!$CC98</f>
        <v>0</v>
      </c>
      <c r="AY45" s="58">
        <f t="shared" si="28"/>
        <v>2.987091872709291E-3</v>
      </c>
      <c r="AZ45" s="58">
        <f t="shared" si="28"/>
        <v>0</v>
      </c>
      <c r="BA45" s="58">
        <f t="shared" si="24"/>
        <v>4.6631597007657434E-2</v>
      </c>
    </row>
    <row r="46" spans="1:53">
      <c r="A46" s="58">
        <v>48</v>
      </c>
      <c r="B46" s="58">
        <f>'ACM Rates'!T59-(SUM(C46:H46))</f>
        <v>1.2182049516810851E-3</v>
      </c>
      <c r="C46" s="58">
        <f t="shared" si="2"/>
        <v>0</v>
      </c>
      <c r="D46" s="58">
        <f t="shared" si="3"/>
        <v>8.9493447821931995E-5</v>
      </c>
      <c r="E46" s="58">
        <f t="shared" si="4"/>
        <v>0</v>
      </c>
      <c r="F46" s="58">
        <f t="shared" si="5"/>
        <v>9.690114937261882E-5</v>
      </c>
      <c r="G46" s="58">
        <f t="shared" si="6"/>
        <v>1.9540045112436408E-4</v>
      </c>
      <c r="H46" s="58">
        <f t="shared" si="7"/>
        <v>0</v>
      </c>
      <c r="I46" s="58">
        <f t="shared" si="0"/>
        <v>1.404599548875636E-3</v>
      </c>
      <c r="J46" s="58">
        <f t="shared" si="1"/>
        <v>1.2174632412446096E-3</v>
      </c>
      <c r="K46" s="58">
        <f t="shared" si="17"/>
        <v>9842.6187787955041</v>
      </c>
      <c r="L46" s="58">
        <f t="shared" si="18"/>
        <v>11.983026560767435</v>
      </c>
      <c r="M46" s="58">
        <f t="shared" si="8"/>
        <v>9836.6272655151206</v>
      </c>
      <c r="N46" s="58">
        <f t="shared" si="9"/>
        <v>366149.06899949489</v>
      </c>
      <c r="O46" s="58">
        <f t="shared" si="10"/>
        <v>37.200370879781509</v>
      </c>
      <c r="Q46" s="58">
        <f>'Quintile Functions'!$FB54</f>
        <v>5389.1286624000004</v>
      </c>
      <c r="S46" s="58">
        <f>'Female Inactive'!S46*'MI Epi'!DJ64</f>
        <v>1.8334366982268341E-4</v>
      </c>
      <c r="T46" s="58">
        <f>'Female Inactive'!T46*'MI Epi'!DJ64</f>
        <v>0</v>
      </c>
      <c r="U46" s="58">
        <f t="shared" si="11"/>
        <v>1.8332686339916915E-4</v>
      </c>
      <c r="V46" s="58">
        <f t="shared" si="11"/>
        <v>0</v>
      </c>
      <c r="W46" s="58">
        <f t="shared" si="19"/>
        <v>5.49606300266757E-4</v>
      </c>
      <c r="Y46" s="58">
        <f>'Female Inactive'!Y46*'Stroke Epi'!$CY72</f>
        <v>3.5797379128772798E-4</v>
      </c>
      <c r="Z46" s="58">
        <f>'Female Inactive'!Z46*'Stroke Epi'!$CY72</f>
        <v>8.9493447821931995E-5</v>
      </c>
      <c r="AA46" s="58">
        <f t="shared" si="12"/>
        <v>3.5790972631488671E-4</v>
      </c>
      <c r="AB46" s="58">
        <f t="shared" si="12"/>
        <v>8.9489443402812618E-5</v>
      </c>
      <c r="AC46" s="58">
        <f t="shared" si="20"/>
        <v>1.6641946701095036E-3</v>
      </c>
      <c r="AE46" s="58">
        <f>'Female Inactive'!AE46*'Bowel Cancer Epi'!$CV89</f>
        <v>9.690114937261882E-5</v>
      </c>
      <c r="AF46" s="58">
        <f>'Female Inactive'!AF46*'Bowel Cancer Epi'!$CV89</f>
        <v>9.690114937261882E-5</v>
      </c>
      <c r="AG46" s="58">
        <f t="shared" si="25"/>
        <v>9.6896454607864335E-5</v>
      </c>
      <c r="AH46" s="58">
        <f t="shared" si="25"/>
        <v>9.6896454607864335E-5</v>
      </c>
      <c r="AI46" s="58">
        <f t="shared" si="21"/>
        <v>4.8422415384619891E-4</v>
      </c>
      <c r="AK46" s="58">
        <f>'Female Inactive'!AK46*'Breast Cancer Epi'!$BJ87</f>
        <v>2.0517047368058226E-3</v>
      </c>
      <c r="AL46" s="58">
        <f>'Female Inactive'!AL46*'Breast Cancer Epi'!$BJ87</f>
        <v>1.9540045112436408E-4</v>
      </c>
      <c r="AM46" s="58">
        <f t="shared" si="26"/>
        <v>2.0496014293435172E-3</v>
      </c>
      <c r="AN46" s="58">
        <f t="shared" si="26"/>
        <v>1.9538136169960918E-4</v>
      </c>
      <c r="AO46" s="58">
        <f t="shared" si="22"/>
        <v>1.6661927951576179E-2</v>
      </c>
      <c r="AQ46" s="58">
        <f>'Female Inactive'!AQ46*'Uterine Cancer Epi'!$BB69</f>
        <v>9.6501774699551339E-5</v>
      </c>
      <c r="AR46" s="58">
        <f>'Female Inactive'!AR46*'Uterine Cancer Epi'!$BB69</f>
        <v>0</v>
      </c>
      <c r="AS46" s="58">
        <f t="shared" si="27"/>
        <v>9.649711855308496E-5</v>
      </c>
      <c r="AT46" s="58">
        <f t="shared" si="27"/>
        <v>0</v>
      </c>
      <c r="AU46" s="58">
        <f t="shared" si="23"/>
        <v>7.7147582150822547E-4</v>
      </c>
      <c r="AW46" s="58">
        <f>'Female Inactive'!AW46*'Diabetes Epi'!$CC99</f>
        <v>2.9943404282854686E-3</v>
      </c>
      <c r="AX46" s="58">
        <f>'Female Inactive'!AX46*'Diabetes Epi'!$CC99</f>
        <v>0</v>
      </c>
      <c r="AY46" s="58">
        <f t="shared" si="28"/>
        <v>2.9898618622176132E-3</v>
      </c>
      <c r="AZ46" s="58">
        <f t="shared" si="28"/>
        <v>0</v>
      </c>
      <c r="BA46" s="58">
        <f t="shared" si="24"/>
        <v>4.9479396015933694E-2</v>
      </c>
    </row>
    <row r="47" spans="1:53">
      <c r="A47" s="58">
        <v>49</v>
      </c>
      <c r="B47" s="58">
        <f>'ACM Rates'!T60-(SUM(C47:H47))</f>
        <v>1.2180439170929773E-3</v>
      </c>
      <c r="C47" s="58">
        <f t="shared" si="2"/>
        <v>0</v>
      </c>
      <c r="D47" s="58">
        <f t="shared" si="3"/>
        <v>8.9626776378973926E-5</v>
      </c>
      <c r="E47" s="58">
        <f t="shared" si="4"/>
        <v>0</v>
      </c>
      <c r="F47" s="58">
        <f t="shared" si="5"/>
        <v>9.6912378130994029E-5</v>
      </c>
      <c r="G47" s="58">
        <f t="shared" si="6"/>
        <v>1.9541692839705475E-4</v>
      </c>
      <c r="H47" s="58">
        <f t="shared" si="7"/>
        <v>0</v>
      </c>
      <c r="I47" s="58">
        <f t="shared" si="0"/>
        <v>1.4045830716029454E-3</v>
      </c>
      <c r="J47" s="58">
        <f t="shared" si="1"/>
        <v>1.2173024026972401E-3</v>
      </c>
      <c r="K47" s="58">
        <f t="shared" si="17"/>
        <v>9830.6357522347371</v>
      </c>
      <c r="L47" s="58">
        <f t="shared" si="18"/>
        <v>11.966856521236735</v>
      </c>
      <c r="M47" s="58">
        <f t="shared" si="8"/>
        <v>9824.6523239741182</v>
      </c>
      <c r="N47" s="58">
        <f t="shared" si="9"/>
        <v>356324.41667552083</v>
      </c>
      <c r="O47" s="58">
        <f t="shared" si="10"/>
        <v>36.246324821313799</v>
      </c>
      <c r="Q47" s="58">
        <f>'Quintile Functions'!$FB55</f>
        <v>5355.7988512999982</v>
      </c>
      <c r="S47" s="58">
        <f>'Female Inactive'!S47*'MI Epi'!DJ65</f>
        <v>1.834085091829637E-4</v>
      </c>
      <c r="T47" s="58">
        <f>'Female Inactive'!T47*'MI Epi'!DJ65</f>
        <v>0</v>
      </c>
      <c r="U47" s="58">
        <f t="shared" si="11"/>
        <v>1.8339169087056018E-4</v>
      </c>
      <c r="V47" s="58">
        <f t="shared" si="11"/>
        <v>0</v>
      </c>
      <c r="W47" s="58">
        <f t="shared" si="19"/>
        <v>7.3283240606679379E-4</v>
      </c>
      <c r="Y47" s="58">
        <f>'Female Inactive'!Y47*'Stroke Epi'!$CY73</f>
        <v>3.5850710551589571E-4</v>
      </c>
      <c r="Z47" s="58">
        <f>'Female Inactive'!Z47*'Stroke Epi'!$CY73</f>
        <v>8.9626776378973926E-5</v>
      </c>
      <c r="AA47" s="58">
        <f t="shared" si="12"/>
        <v>3.5844284952246674E-4</v>
      </c>
      <c r="AB47" s="58">
        <f t="shared" si="12"/>
        <v>8.9622760019447689E-5</v>
      </c>
      <c r="AC47" s="58">
        <f t="shared" si="20"/>
        <v>1.9321922323700862E-3</v>
      </c>
      <c r="AE47" s="58">
        <f>'Female Inactive'!AE47*'Bowel Cancer Epi'!$CV90</f>
        <v>9.6912378130994029E-5</v>
      </c>
      <c r="AF47" s="58">
        <f>'Female Inactive'!AF47*'Bowel Cancer Epi'!$CV90</f>
        <v>9.6912378130994029E-5</v>
      </c>
      <c r="AG47" s="58">
        <f t="shared" si="25"/>
        <v>9.6907682278213336E-5</v>
      </c>
      <c r="AH47" s="58">
        <f t="shared" si="25"/>
        <v>9.6907682278213336E-5</v>
      </c>
      <c r="AI47" s="58">
        <f t="shared" si="21"/>
        <v>4.8422415384619891E-4</v>
      </c>
      <c r="AK47" s="58">
        <f>'Female Inactive'!AK47*'Breast Cancer Epi'!$BJ88</f>
        <v>2.0518777481690741E-3</v>
      </c>
      <c r="AL47" s="58">
        <f>'Female Inactive'!AL47*'Breast Cancer Epi'!$BJ88</f>
        <v>1.9541692839705475E-4</v>
      </c>
      <c r="AM47" s="58">
        <f t="shared" si="26"/>
        <v>2.0497740860875302E-3</v>
      </c>
      <c r="AN47" s="58">
        <f t="shared" si="26"/>
        <v>1.9539783575284186E-4</v>
      </c>
      <c r="AO47" s="58">
        <f t="shared" si="22"/>
        <v>1.8485609451421383E-2</v>
      </c>
      <c r="AQ47" s="58">
        <f>'Female Inactive'!AQ47*'Uterine Cancer Epi'!$BB70</f>
        <v>9.6514522554880963E-5</v>
      </c>
      <c r="AR47" s="58">
        <f>'Female Inactive'!AR47*'Uterine Cancer Epi'!$BB70</f>
        <v>0</v>
      </c>
      <c r="AS47" s="58">
        <f t="shared" si="27"/>
        <v>9.6509865178173726E-5</v>
      </c>
      <c r="AT47" s="58">
        <f t="shared" si="27"/>
        <v>0</v>
      </c>
      <c r="AU47" s="58">
        <f t="shared" si="23"/>
        <v>8.6789849486750155E-4</v>
      </c>
      <c r="AW47" s="58">
        <f>'Female Inactive'!AW47*'Diabetes Epi'!$CC100</f>
        <v>2.9980102036849289E-3</v>
      </c>
      <c r="AX47" s="58">
        <f>'Female Inactive'!AX47*'Diabetes Epi'!$CC100</f>
        <v>0</v>
      </c>
      <c r="AY47" s="58">
        <f t="shared" si="28"/>
        <v>2.9935206587820007E-3</v>
      </c>
      <c r="AZ47" s="58">
        <f t="shared" si="28"/>
        <v>0</v>
      </c>
      <c r="BA47" s="58">
        <f t="shared" si="24"/>
        <v>5.2321321319037703E-2</v>
      </c>
    </row>
    <row r="48" spans="1:53">
      <c r="A48" s="58">
        <v>50</v>
      </c>
      <c r="B48" s="58">
        <f>'ACM Rates'!T61-(SUM(C48:H48))</f>
        <v>1.7361264046654749E-3</v>
      </c>
      <c r="C48" s="58">
        <f t="shared" si="2"/>
        <v>0</v>
      </c>
      <c r="D48" s="58">
        <f t="shared" si="3"/>
        <v>1.7954705886184656E-4</v>
      </c>
      <c r="E48" s="58">
        <f t="shared" si="4"/>
        <v>0</v>
      </c>
      <c r="F48" s="58">
        <f t="shared" si="5"/>
        <v>9.692538055034453E-5</v>
      </c>
      <c r="G48" s="58">
        <f t="shared" si="6"/>
        <v>3.9087183793670943E-4</v>
      </c>
      <c r="H48" s="58">
        <f t="shared" si="7"/>
        <v>9.652931798562455E-5</v>
      </c>
      <c r="I48" s="58">
        <f t="shared" si="0"/>
        <v>2.0125988440776658E-3</v>
      </c>
      <c r="J48" s="58">
        <f t="shared" si="1"/>
        <v>1.7346202089937313E-3</v>
      </c>
      <c r="K48" s="58">
        <f t="shared" si="17"/>
        <v>9818.6688957135011</v>
      </c>
      <c r="L48" s="58">
        <f t="shared" si="18"/>
        <v>17.031661491922801</v>
      </c>
      <c r="M48" s="58">
        <f t="shared" si="8"/>
        <v>9810.1530649675406</v>
      </c>
      <c r="N48" s="58">
        <f t="shared" si="9"/>
        <v>346514.26361055323</v>
      </c>
      <c r="O48" s="58">
        <f t="shared" si="10"/>
        <v>35.291368645889428</v>
      </c>
      <c r="Q48" s="58">
        <f>'Quintile Functions'!$FB56</f>
        <v>5308.1094999999968</v>
      </c>
      <c r="S48" s="58">
        <f>'Female Inactive'!S48*'MI Epi'!DJ66</f>
        <v>3.6697140475264617E-4</v>
      </c>
      <c r="T48" s="58">
        <f>'Female Inactive'!T48*'MI Epi'!DJ66</f>
        <v>0</v>
      </c>
      <c r="U48" s="58">
        <f t="shared" si="11"/>
        <v>3.6690407898254396E-4</v>
      </c>
      <c r="V48" s="58">
        <f t="shared" si="11"/>
        <v>0</v>
      </c>
      <c r="W48" s="58">
        <f t="shared" si="19"/>
        <v>9.160897015632807E-4</v>
      </c>
      <c r="Y48" s="58">
        <f>'Female Inactive'!Y48*'Stroke Epi'!$CY74</f>
        <v>6.2841470601646284E-4</v>
      </c>
      <c r="Z48" s="58">
        <f>'Female Inactive'!Z48*'Stroke Epi'!$CY74</f>
        <v>1.7954705886184656E-4</v>
      </c>
      <c r="AA48" s="58">
        <f t="shared" si="12"/>
        <v>6.2821729484929811E-4</v>
      </c>
      <c r="AB48" s="58">
        <f t="shared" si="12"/>
        <v>1.7953094125333635E-4</v>
      </c>
      <c r="AC48" s="58">
        <f t="shared" si="20"/>
        <v>2.2005169577867358E-3</v>
      </c>
      <c r="AE48" s="58">
        <f>'Female Inactive'!AE48*'Bowel Cancer Epi'!$CV91</f>
        <v>1.9385076110068906E-4</v>
      </c>
      <c r="AF48" s="58">
        <f>'Female Inactive'!AF48*'Bowel Cancer Epi'!$CV91</f>
        <v>9.692538055034453E-5</v>
      </c>
      <c r="AG48" s="58">
        <f t="shared" si="25"/>
        <v>1.9383197325595347E-4</v>
      </c>
      <c r="AH48" s="58">
        <f t="shared" si="25"/>
        <v>9.6920683437362598E-5</v>
      </c>
      <c r="AI48" s="58">
        <f t="shared" si="21"/>
        <v>4.8422415384619891E-4</v>
      </c>
      <c r="AK48" s="58">
        <f>'Female Inactive'!AK48*'Breast Cancer Epi'!$BJ89</f>
        <v>2.6383849060727885E-3</v>
      </c>
      <c r="AL48" s="58">
        <f>'Female Inactive'!AL48*'Breast Cancer Epi'!$BJ89</f>
        <v>3.9087183793670943E-4</v>
      </c>
      <c r="AM48" s="58">
        <f t="shared" si="26"/>
        <v>2.6349074275976436E-3</v>
      </c>
      <c r="AN48" s="58">
        <f t="shared" si="26"/>
        <v>3.9079545749187705E-4</v>
      </c>
      <c r="AO48" s="58">
        <f t="shared" si="22"/>
        <v>2.0306062139131664E-2</v>
      </c>
      <c r="AQ48" s="58">
        <f>'Female Inactive'!AQ48*'Uterine Cancer Epi'!$BB71</f>
        <v>1.930586359712491E-4</v>
      </c>
      <c r="AR48" s="58">
        <f>'Female Inactive'!AR48*'Uterine Cancer Epi'!$BB71</f>
        <v>9.652931798562455E-5</v>
      </c>
      <c r="AS48" s="58">
        <f t="shared" si="27"/>
        <v>1.9304000135200727E-4</v>
      </c>
      <c r="AT48" s="58">
        <f t="shared" si="27"/>
        <v>9.6524659180863281E-5</v>
      </c>
      <c r="AU48" s="58">
        <f t="shared" si="23"/>
        <v>9.6432459927894734E-4</v>
      </c>
      <c r="AW48" s="58">
        <f>'Female Inactive'!AW48*'Diabetes Epi'!$CC101</f>
        <v>3.871787746612728E-3</v>
      </c>
      <c r="AX48" s="58">
        <f>'Female Inactive'!AX48*'Diabetes Epi'!$CC101</f>
        <v>0</v>
      </c>
      <c r="AY48" s="58">
        <f t="shared" si="28"/>
        <v>3.8643020405733086E-3</v>
      </c>
      <c r="AZ48" s="58">
        <f t="shared" si="28"/>
        <v>0</v>
      </c>
      <c r="BA48" s="58">
        <f t="shared" si="24"/>
        <v>5.5158217021556391E-2</v>
      </c>
    </row>
    <row r="49" spans="1:53">
      <c r="A49" s="58">
        <v>51</v>
      </c>
      <c r="B49" s="58">
        <f>'ACM Rates'!T62-(SUM(C49:H49))</f>
        <v>1.7357318110173372E-3</v>
      </c>
      <c r="C49" s="58">
        <f t="shared" si="2"/>
        <v>0</v>
      </c>
      <c r="D49" s="58">
        <f t="shared" si="3"/>
        <v>1.7986729425028541E-4</v>
      </c>
      <c r="E49" s="58">
        <f t="shared" si="4"/>
        <v>0</v>
      </c>
      <c r="F49" s="58">
        <f t="shared" si="5"/>
        <v>9.6940106275941705E-5</v>
      </c>
      <c r="G49" s="58">
        <f t="shared" si="6"/>
        <v>3.9091468155633255E-4</v>
      </c>
      <c r="H49" s="58">
        <f t="shared" si="7"/>
        <v>9.6546106900103265E-5</v>
      </c>
      <c r="I49" s="58">
        <f t="shared" si="0"/>
        <v>2.0125392115435642E-3</v>
      </c>
      <c r="J49" s="58">
        <f t="shared" si="1"/>
        <v>1.7342262997380731E-3</v>
      </c>
      <c r="K49" s="58">
        <f t="shared" si="17"/>
        <v>9801.6372342215782</v>
      </c>
      <c r="L49" s="58">
        <f t="shared" si="18"/>
        <v>16.998257072079006</v>
      </c>
      <c r="M49" s="58">
        <f t="shared" si="8"/>
        <v>9793.1381056855389</v>
      </c>
      <c r="N49" s="58">
        <f t="shared" si="9"/>
        <v>336721.12550486776</v>
      </c>
      <c r="O49" s="58">
        <f t="shared" si="10"/>
        <v>34.353559253267889</v>
      </c>
      <c r="Q49" s="58">
        <f>'Quintile Functions'!$FB57</f>
        <v>5245.441922699998</v>
      </c>
      <c r="S49" s="58">
        <f>'Female Inactive'!S49*'MI Epi'!DJ67</f>
        <v>3.6715028582113608E-4</v>
      </c>
      <c r="T49" s="58">
        <f>'Female Inactive'!T49*'MI Epi'!DJ67</f>
        <v>0</v>
      </c>
      <c r="U49" s="58">
        <f t="shared" si="11"/>
        <v>3.6708289440279263E-4</v>
      </c>
      <c r="V49" s="58">
        <f t="shared" si="11"/>
        <v>0</v>
      </c>
      <c r="W49" s="58">
        <f t="shared" si="19"/>
        <v>1.2826576634976071E-3</v>
      </c>
      <c r="Y49" s="58">
        <f>'Female Inactive'!Y49*'Stroke Epi'!$CY75</f>
        <v>6.2953552987599884E-4</v>
      </c>
      <c r="Z49" s="58">
        <f>'Female Inactive'!Z49*'Stroke Epi'!$CY75</f>
        <v>1.7986729425028541E-4</v>
      </c>
      <c r="AA49" s="58">
        <f t="shared" si="12"/>
        <v>6.2933741396020704E-4</v>
      </c>
      <c r="AB49" s="58">
        <f t="shared" si="12"/>
        <v>1.7985111909835094E-4</v>
      </c>
      <c r="AC49" s="58">
        <f t="shared" si="20"/>
        <v>2.6482963597103831E-3</v>
      </c>
      <c r="AE49" s="58">
        <f>'Female Inactive'!AE49*'Bowel Cancer Epi'!$CV92</f>
        <v>1.9388021255188341E-4</v>
      </c>
      <c r="AF49" s="58">
        <f>'Female Inactive'!AF49*'Bowel Cancer Epi'!$CV92</f>
        <v>9.6940106275941705E-5</v>
      </c>
      <c r="AG49" s="58">
        <f t="shared" si="25"/>
        <v>1.9386141899802034E-4</v>
      </c>
      <c r="AH49" s="58">
        <f t="shared" si="25"/>
        <v>9.6935407735698753E-5</v>
      </c>
      <c r="AI49" s="58">
        <f t="shared" si="21"/>
        <v>5.8109790594774004E-4</v>
      </c>
      <c r="AK49" s="58">
        <f>'Female Inactive'!AK49*'Breast Cancer Epi'!$BJ90</f>
        <v>2.6386741005052449E-3</v>
      </c>
      <c r="AL49" s="58">
        <f>'Female Inactive'!AL49*'Breast Cancer Epi'!$BJ90</f>
        <v>3.9091468155633255E-4</v>
      </c>
      <c r="AM49" s="58">
        <f t="shared" si="26"/>
        <v>2.6351958599878378E-3</v>
      </c>
      <c r="AN49" s="58">
        <f t="shared" si="26"/>
        <v>3.9083828436747847E-4</v>
      </c>
      <c r="AO49" s="58">
        <f t="shared" si="22"/>
        <v>2.2505464548596109E-2</v>
      </c>
      <c r="AQ49" s="58">
        <f>'Female Inactive'!AQ49*'Uterine Cancer Epi'!$BB72</f>
        <v>1.9309221380020653E-4</v>
      </c>
      <c r="AR49" s="58">
        <f>'Female Inactive'!AR49*'Uterine Cancer Epi'!$BB72</f>
        <v>9.6546106900103265E-5</v>
      </c>
      <c r="AS49" s="58">
        <f t="shared" si="27"/>
        <v>1.9307357269848779E-4</v>
      </c>
      <c r="AT49" s="58">
        <f t="shared" si="27"/>
        <v>9.6541446474751602E-5</v>
      </c>
      <c r="AU49" s="58">
        <f t="shared" si="23"/>
        <v>1.0607561773566363E-3</v>
      </c>
      <c r="AW49" s="58">
        <f>'Female Inactive'!AW49*'Diabetes Epi'!$CC102</f>
        <v>3.8789349542179162E-3</v>
      </c>
      <c r="AX49" s="58">
        <f>'Female Inactive'!AX49*'Diabetes Epi'!$CC102</f>
        <v>0</v>
      </c>
      <c r="AY49" s="58">
        <f t="shared" si="28"/>
        <v>3.8714216037669669E-3</v>
      </c>
      <c r="AZ49" s="58">
        <f t="shared" si="28"/>
        <v>0</v>
      </c>
      <c r="BA49" s="58">
        <f t="shared" si="24"/>
        <v>5.8809371051538911E-2</v>
      </c>
    </row>
    <row r="50" spans="1:53">
      <c r="A50" s="58">
        <v>52</v>
      </c>
      <c r="B50" s="58">
        <f>'ACM Rates'!T63-(SUM(C50:H50))</f>
        <v>1.7352995996903734E-3</v>
      </c>
      <c r="C50" s="58">
        <f t="shared" si="2"/>
        <v>0</v>
      </c>
      <c r="D50" s="58">
        <f t="shared" si="3"/>
        <v>1.8021535122291591E-4</v>
      </c>
      <c r="E50" s="58">
        <f t="shared" si="4"/>
        <v>0</v>
      </c>
      <c r="F50" s="58">
        <f t="shared" si="5"/>
        <v>9.6956795381301876E-5</v>
      </c>
      <c r="G50" s="58">
        <f t="shared" si="6"/>
        <v>3.9096309182158899E-4</v>
      </c>
      <c r="H50" s="58">
        <f t="shared" si="7"/>
        <v>9.6565161883819847E-5</v>
      </c>
      <c r="I50" s="58">
        <f t="shared" si="0"/>
        <v>2.0124717462945913E-3</v>
      </c>
      <c r="J50" s="58">
        <f t="shared" si="1"/>
        <v>1.7337948378700618E-3</v>
      </c>
      <c r="K50" s="58">
        <f t="shared" si="17"/>
        <v>9784.6389771494996</v>
      </c>
      <c r="L50" s="58">
        <f t="shared" si="18"/>
        <v>16.964556549004005</v>
      </c>
      <c r="M50" s="58">
        <f t="shared" si="8"/>
        <v>9776.1566988749983</v>
      </c>
      <c r="N50" s="58">
        <f t="shared" si="9"/>
        <v>326944.96880599274</v>
      </c>
      <c r="O50" s="58">
        <f t="shared" si="10"/>
        <v>33.414106495857617</v>
      </c>
      <c r="Q50" s="58">
        <f>'Quintile Functions'!$FB58</f>
        <v>5167.1774335999999</v>
      </c>
      <c r="S50" s="58">
        <f>'Female Inactive'!S50*'MI Epi'!DJ68</f>
        <v>3.6735641627004811E-4</v>
      </c>
      <c r="T50" s="58">
        <f>'Female Inactive'!T50*'MI Epi'!DJ68</f>
        <v>0</v>
      </c>
      <c r="U50" s="58">
        <f t="shared" si="11"/>
        <v>3.672889491634912E-4</v>
      </c>
      <c r="V50" s="58">
        <f t="shared" si="11"/>
        <v>0</v>
      </c>
      <c r="W50" s="58">
        <f t="shared" si="19"/>
        <v>1.649269716212755E-3</v>
      </c>
      <c r="Y50" s="58">
        <f>'Female Inactive'!Y50*'Stroke Epi'!$CY76</f>
        <v>6.3075372928020563E-4</v>
      </c>
      <c r="Z50" s="58">
        <f>'Female Inactive'!Z50*'Stroke Epi'!$CY76</f>
        <v>1.8021535122291591E-4</v>
      </c>
      <c r="AA50" s="58">
        <f t="shared" si="12"/>
        <v>6.3055484596441502E-4</v>
      </c>
      <c r="AB50" s="58">
        <f t="shared" si="12"/>
        <v>1.8019911341193851E-4</v>
      </c>
      <c r="AC50" s="58">
        <f t="shared" si="20"/>
        <v>3.0966729226804442E-3</v>
      </c>
      <c r="AE50" s="58">
        <f>'Female Inactive'!AE50*'Bowel Cancer Epi'!$CV93</f>
        <v>1.9391359076260375E-4</v>
      </c>
      <c r="AF50" s="58">
        <f>'Female Inactive'!AF50*'Bowel Cancer Epi'!$CV93</f>
        <v>9.6956795381301876E-5</v>
      </c>
      <c r="AG50" s="58">
        <f t="shared" si="25"/>
        <v>1.9389479073750326E-4</v>
      </c>
      <c r="AH50" s="58">
        <f t="shared" si="25"/>
        <v>9.6952095223090673E-5</v>
      </c>
      <c r="AI50" s="58">
        <f t="shared" si="21"/>
        <v>6.7797698472088714E-4</v>
      </c>
      <c r="AK50" s="58">
        <f>'Female Inactive'!AK50*'Breast Cancer Epi'!$BJ91</f>
        <v>2.6390008697957257E-3</v>
      </c>
      <c r="AL50" s="58">
        <f>'Female Inactive'!AL50*'Breast Cancer Epi'!$BJ91</f>
        <v>3.9096309182158899E-4</v>
      </c>
      <c r="AM50" s="58">
        <f t="shared" si="26"/>
        <v>2.6355217681240939E-3</v>
      </c>
      <c r="AN50" s="58">
        <f t="shared" si="26"/>
        <v>3.9088667571096636E-4</v>
      </c>
      <c r="AO50" s="58">
        <f t="shared" si="22"/>
        <v>2.4700169589116701E-2</v>
      </c>
      <c r="AQ50" s="58">
        <f>'Female Inactive'!AQ50*'Uterine Cancer Epi'!$BB73</f>
        <v>1.9313032376763969E-4</v>
      </c>
      <c r="AR50" s="58">
        <f>'Female Inactive'!AR50*'Uterine Cancer Epi'!$BB73</f>
        <v>9.6565161883819847E-5</v>
      </c>
      <c r="AS50" s="58">
        <f t="shared" si="27"/>
        <v>1.9311167530722262E-4</v>
      </c>
      <c r="AT50" s="58">
        <f t="shared" si="27"/>
        <v>9.6560499618592033E-5</v>
      </c>
      <c r="AU50" s="58">
        <f t="shared" si="23"/>
        <v>1.157195216895541E-3</v>
      </c>
      <c r="AW50" s="58">
        <f>'Female Inactive'!AW50*'Diabetes Epi'!$CC103</f>
        <v>3.8873899097981134E-3</v>
      </c>
      <c r="AX50" s="58">
        <f>'Female Inactive'!AX50*'Diabetes Epi'!$CC103</f>
        <v>0</v>
      </c>
      <c r="AY50" s="58">
        <f t="shared" si="28"/>
        <v>3.8798437910448902E-3</v>
      </c>
      <c r="AZ50" s="58">
        <f t="shared" si="28"/>
        <v>0</v>
      </c>
      <c r="BA50" s="58">
        <f t="shared" si="24"/>
        <v>6.2453116785713005E-2</v>
      </c>
    </row>
    <row r="51" spans="1:53">
      <c r="A51" s="58">
        <v>53</v>
      </c>
      <c r="B51" s="58">
        <f>'ACM Rates'!T64-(SUM(C51:H51))</f>
        <v>1.73483019069784E-3</v>
      </c>
      <c r="C51" s="58">
        <f t="shared" si="2"/>
        <v>0</v>
      </c>
      <c r="D51" s="58">
        <f t="shared" si="3"/>
        <v>1.8059028793029826E-4</v>
      </c>
      <c r="E51" s="58">
        <f t="shared" si="4"/>
        <v>0</v>
      </c>
      <c r="F51" s="58">
        <f t="shared" si="5"/>
        <v>9.697555232019266E-5</v>
      </c>
      <c r="G51" s="58">
        <f t="shared" si="6"/>
        <v>3.9101736578608107E-4</v>
      </c>
      <c r="H51" s="58">
        <f t="shared" si="7"/>
        <v>9.658660326558801E-5</v>
      </c>
      <c r="I51" s="58">
        <f t="shared" si="0"/>
        <v>2.0123960309483312E-3</v>
      </c>
      <c r="J51" s="58">
        <f t="shared" si="1"/>
        <v>1.733326242626454E-3</v>
      </c>
      <c r="K51" s="58">
        <f t="shared" si="17"/>
        <v>9767.6744206004951</v>
      </c>
      <c r="L51" s="58">
        <f t="shared" si="18"/>
        <v>16.930566402657981</v>
      </c>
      <c r="M51" s="58">
        <f t="shared" si="8"/>
        <v>9759.2091373991661</v>
      </c>
      <c r="N51" s="58">
        <f t="shared" si="9"/>
        <v>317185.75966859353</v>
      </c>
      <c r="O51" s="58">
        <f t="shared" si="10"/>
        <v>32.473006983078129</v>
      </c>
      <c r="Q51" s="58">
        <f>'Quintile Functions'!$FB59</f>
        <v>5072.6973469000004</v>
      </c>
      <c r="S51" s="58">
        <f>'Female Inactive'!S51*'MI Epi'!DJ69</f>
        <v>3.6759118908064189E-4</v>
      </c>
      <c r="T51" s="58">
        <f>'Female Inactive'!T51*'MI Epi'!DJ69</f>
        <v>0</v>
      </c>
      <c r="U51" s="58">
        <f t="shared" si="11"/>
        <v>3.6752363571712632E-4</v>
      </c>
      <c r="V51" s="58">
        <f t="shared" si="11"/>
        <v>0</v>
      </c>
      <c r="W51" s="58">
        <f t="shared" si="19"/>
        <v>2.0159529068352914E-3</v>
      </c>
      <c r="Y51" s="58">
        <f>'Female Inactive'!Y51*'Stroke Epi'!$CY77</f>
        <v>6.3206600775604399E-4</v>
      </c>
      <c r="Z51" s="58">
        <f>'Female Inactive'!Z51*'Stroke Epi'!$CY77</f>
        <v>1.8059028793029826E-4</v>
      </c>
      <c r="AA51" s="58">
        <f t="shared" si="12"/>
        <v>6.3186629611611256E-4</v>
      </c>
      <c r="AB51" s="58">
        <f t="shared" si="12"/>
        <v>1.8057398248583212E-4</v>
      </c>
      <c r="AC51" s="58">
        <f t="shared" si="20"/>
        <v>3.5457149678087682E-3</v>
      </c>
      <c r="AE51" s="58">
        <f>'Female Inactive'!AE51*'Bowel Cancer Epi'!$CV94</f>
        <v>1.9395110464038532E-4</v>
      </c>
      <c r="AF51" s="58">
        <f>'Female Inactive'!AF51*'Bowel Cancer Epi'!$CV94</f>
        <v>9.697555232019266E-5</v>
      </c>
      <c r="AG51" s="58">
        <f t="shared" si="25"/>
        <v>1.9393229734077089E-4</v>
      </c>
      <c r="AH51" s="58">
        <f t="shared" si="25"/>
        <v>9.697085034332531E-5</v>
      </c>
      <c r="AI51" s="58">
        <f t="shared" si="21"/>
        <v>7.7486334865488609E-4</v>
      </c>
      <c r="AK51" s="58">
        <f>'Female Inactive'!AK51*'Breast Cancer Epi'!$BJ92</f>
        <v>2.6393672190560477E-3</v>
      </c>
      <c r="AL51" s="58">
        <f>'Female Inactive'!AL51*'Breast Cancer Epi'!$BJ92</f>
        <v>3.9101736578608107E-4</v>
      </c>
      <c r="AM51" s="58">
        <f t="shared" si="26"/>
        <v>2.6358871517959681E-3</v>
      </c>
      <c r="AN51" s="58">
        <f t="shared" si="26"/>
        <v>3.9094092845903816E-4</v>
      </c>
      <c r="AO51" s="58">
        <f t="shared" si="22"/>
        <v>2.6890217874775569E-2</v>
      </c>
      <c r="AQ51" s="58">
        <f>'Female Inactive'!AQ51*'Uterine Cancer Epi'!$BB74</f>
        <v>1.9317320653117602E-4</v>
      </c>
      <c r="AR51" s="58">
        <f>'Female Inactive'!AR51*'Uterine Cancer Epi'!$BB74</f>
        <v>9.658660326558801E-5</v>
      </c>
      <c r="AS51" s="58">
        <f t="shared" si="27"/>
        <v>1.9315454978863222E-4</v>
      </c>
      <c r="AT51" s="58">
        <f t="shared" si="27"/>
        <v>9.6581938929807265E-5</v>
      </c>
      <c r="AU51" s="58">
        <f t="shared" si="23"/>
        <v>1.2536439771659584E-3</v>
      </c>
      <c r="AW51" s="58">
        <f>'Female Inactive'!AW51*'Diabetes Epi'!$CC104</f>
        <v>3.8972081905440637E-3</v>
      </c>
      <c r="AX51" s="58">
        <f>'Female Inactive'!AX51*'Diabetes Epi'!$CC104</f>
        <v>0</v>
      </c>
      <c r="AY51" s="58">
        <f t="shared" si="28"/>
        <v>3.8896239303830571E-3</v>
      </c>
      <c r="AZ51" s="58">
        <f t="shared" si="28"/>
        <v>0</v>
      </c>
      <c r="BA51" s="58">
        <f t="shared" si="24"/>
        <v>6.6090652239365444E-2</v>
      </c>
    </row>
    <row r="52" spans="1:53">
      <c r="A52" s="58">
        <v>54</v>
      </c>
      <c r="B52" s="58">
        <f>'ACM Rates'!T65-(SUM(C52:H52))</f>
        <v>1.7343263435020927E-3</v>
      </c>
      <c r="C52" s="58">
        <f t="shared" si="2"/>
        <v>0</v>
      </c>
      <c r="D52" s="58">
        <f t="shared" si="3"/>
        <v>1.8098879531879922E-4</v>
      </c>
      <c r="E52" s="58">
        <f t="shared" si="4"/>
        <v>0</v>
      </c>
      <c r="F52" s="58">
        <f t="shared" si="5"/>
        <v>9.6996487206413035E-5</v>
      </c>
      <c r="G52" s="58">
        <f t="shared" si="6"/>
        <v>3.9107781597794161E-4</v>
      </c>
      <c r="H52" s="58">
        <f t="shared" si="7"/>
        <v>9.6610557994753374E-5</v>
      </c>
      <c r="I52" s="58">
        <f t="shared" si="0"/>
        <v>2.0123116260273048E-3</v>
      </c>
      <c r="J52" s="58">
        <f t="shared" si="1"/>
        <v>1.7328232686355527E-3</v>
      </c>
      <c r="K52" s="58">
        <f t="shared" si="17"/>
        <v>9750.7438541978372</v>
      </c>
      <c r="L52" s="58">
        <f t="shared" si="18"/>
        <v>16.896315837059124</v>
      </c>
      <c r="M52" s="58">
        <f t="shared" si="8"/>
        <v>9742.2956962793069</v>
      </c>
      <c r="N52" s="58">
        <f t="shared" si="9"/>
        <v>307443.46397231426</v>
      </c>
      <c r="O52" s="58">
        <f t="shared" si="10"/>
        <v>31.530257441841769</v>
      </c>
      <c r="Q52" s="58">
        <f>'Quintile Functions'!$FB60</f>
        <v>4961.3829767999996</v>
      </c>
      <c r="S52" s="58">
        <f>'Female Inactive'!S52*'MI Epi'!DJ70</f>
        <v>3.6785607651010089E-4</v>
      </c>
      <c r="T52" s="58">
        <f>'Female Inactive'!T52*'MI Epi'!DJ70</f>
        <v>0</v>
      </c>
      <c r="U52" s="58">
        <f t="shared" si="11"/>
        <v>3.6778842575913018E-4</v>
      </c>
      <c r="V52" s="58">
        <f t="shared" si="11"/>
        <v>0</v>
      </c>
      <c r="W52" s="58">
        <f t="shared" si="19"/>
        <v>2.3827356322106631E-3</v>
      </c>
      <c r="Y52" s="58">
        <f>'Female Inactive'!Y52*'Stroke Epi'!$CY78</f>
        <v>6.3346078361579722E-4</v>
      </c>
      <c r="Z52" s="58">
        <f>'Female Inactive'!Z52*'Stroke Epi'!$CY78</f>
        <v>1.8098879531879922E-4</v>
      </c>
      <c r="AA52" s="58">
        <f t="shared" si="12"/>
        <v>6.332601896920087E-4</v>
      </c>
      <c r="AB52" s="58">
        <f t="shared" si="12"/>
        <v>1.8097241783487927E-4</v>
      </c>
      <c r="AC52" s="58">
        <f t="shared" si="20"/>
        <v>3.9954883448976696E-3</v>
      </c>
      <c r="AE52" s="58">
        <f>'Female Inactive'!AE52*'Bowel Cancer Epi'!$CV95</f>
        <v>1.9399297441282607E-4</v>
      </c>
      <c r="AF52" s="58">
        <f>'Female Inactive'!AF52*'Bowel Cancer Epi'!$CV95</f>
        <v>9.6996487206413035E-5</v>
      </c>
      <c r="AG52" s="58">
        <f t="shared" si="25"/>
        <v>1.939741589924715E-4</v>
      </c>
      <c r="AH52" s="58">
        <f t="shared" si="25"/>
        <v>9.6991783199218418E-5</v>
      </c>
      <c r="AI52" s="58">
        <f t="shared" si="21"/>
        <v>8.7175905984032903E-4</v>
      </c>
      <c r="AK52" s="58">
        <f>'Female Inactive'!AK52*'Breast Cancer Epi'!$BJ93</f>
        <v>2.6397752578511064E-3</v>
      </c>
      <c r="AL52" s="58">
        <f>'Female Inactive'!AL52*'Breast Cancer Epi'!$BJ93</f>
        <v>3.9107781597794161E-4</v>
      </c>
      <c r="AM52" s="58">
        <f t="shared" si="26"/>
        <v>2.6362941149637997E-3</v>
      </c>
      <c r="AN52" s="58">
        <f t="shared" si="26"/>
        <v>3.9100135501657363E-4</v>
      </c>
      <c r="AO52" s="58">
        <f t="shared" si="22"/>
        <v>2.9075651380453607E-2</v>
      </c>
      <c r="AQ52" s="58">
        <f>'Female Inactive'!AQ52*'Uterine Cancer Epi'!$BB75</f>
        <v>1.9322111598950675E-4</v>
      </c>
      <c r="AR52" s="58">
        <f>'Female Inactive'!AR52*'Uterine Cancer Epi'!$BB75</f>
        <v>9.6610557994753374E-5</v>
      </c>
      <c r="AS52" s="58">
        <f t="shared" si="27"/>
        <v>1.9320244999188052E-4</v>
      </c>
      <c r="AT52" s="58">
        <f t="shared" si="27"/>
        <v>9.6605891345080686E-5</v>
      </c>
      <c r="AU52" s="58">
        <f t="shared" si="23"/>
        <v>1.3501048367296686E-3</v>
      </c>
      <c r="AW52" s="58">
        <f>'Female Inactive'!AW52*'Diabetes Epi'!$CC105</f>
        <v>3.908446528946871E-3</v>
      </c>
      <c r="AX52" s="58">
        <f>'Female Inactive'!AX52*'Diabetes Epi'!$CC105</f>
        <v>0</v>
      </c>
      <c r="AY52" s="58">
        <f t="shared" si="28"/>
        <v>3.9008184929716361E-3</v>
      </c>
      <c r="AZ52" s="58">
        <f t="shared" si="28"/>
        <v>0</v>
      </c>
      <c r="BA52" s="58">
        <f t="shared" si="24"/>
        <v>6.9723208387223637E-2</v>
      </c>
    </row>
    <row r="53" spans="1:53">
      <c r="A53" s="58">
        <v>55</v>
      </c>
      <c r="B53" s="58">
        <f>'ACM Rates'!T66-(SUM(C53:H53))</f>
        <v>2.8434176371686598E-3</v>
      </c>
      <c r="C53" s="58">
        <f t="shared" si="2"/>
        <v>0</v>
      </c>
      <c r="D53" s="58">
        <f t="shared" si="3"/>
        <v>1.8140244359533901E-4</v>
      </c>
      <c r="E53" s="58">
        <f t="shared" si="4"/>
        <v>0</v>
      </c>
      <c r="F53" s="58">
        <f t="shared" si="5"/>
        <v>1.940394269231274E-4</v>
      </c>
      <c r="G53" s="58">
        <f t="shared" si="6"/>
        <v>6.8450333525278239E-4</v>
      </c>
      <c r="H53" s="58">
        <f t="shared" si="7"/>
        <v>9.6637157060091498E-5</v>
      </c>
      <c r="I53" s="58">
        <f t="shared" si="0"/>
        <v>3.2188595076871264E-3</v>
      </c>
      <c r="J53" s="58">
        <f t="shared" si="1"/>
        <v>2.8393789540334113E-3</v>
      </c>
      <c r="K53" s="58">
        <f t="shared" si="17"/>
        <v>9733.8475383607783</v>
      </c>
      <c r="L53" s="58">
        <f t="shared" si="18"/>
        <v>27.638081842191522</v>
      </c>
      <c r="M53" s="58">
        <f t="shared" si="8"/>
        <v>9720.0284974396818</v>
      </c>
      <c r="N53" s="58">
        <f t="shared" si="9"/>
        <v>297723.43547487457</v>
      </c>
      <c r="O53" s="58">
        <f t="shared" si="10"/>
        <v>30.586408334582615</v>
      </c>
      <c r="Q53" s="58">
        <f>'Quintile Functions'!$FB61</f>
        <v>4832.6156374999991</v>
      </c>
      <c r="S53" s="58">
        <f>'Female Inactive'!S53*'MI Epi'!DJ71</f>
        <v>6.44267070845632E-4</v>
      </c>
      <c r="T53" s="58">
        <f>'Female Inactive'!T53*'MI Epi'!DJ71</f>
        <v>0</v>
      </c>
      <c r="U53" s="58">
        <f t="shared" si="11"/>
        <v>6.4405957537960745E-4</v>
      </c>
      <c r="V53" s="58">
        <f t="shared" si="11"/>
        <v>0</v>
      </c>
      <c r="W53" s="58">
        <f t="shared" si="19"/>
        <v>2.7496477153826225E-3</v>
      </c>
      <c r="Y53" s="58">
        <f>'Female Inactive'!Y53*'Stroke Epi'!$CY79</f>
        <v>9.0701221797669508E-4</v>
      </c>
      <c r="Z53" s="58">
        <f>'Female Inactive'!Z53*'Stroke Epi'!$CY79</f>
        <v>1.8140244359533901E-4</v>
      </c>
      <c r="AA53" s="58">
        <f t="shared" si="12"/>
        <v>9.0660100672890209E-4</v>
      </c>
      <c r="AB53" s="58">
        <f t="shared" si="12"/>
        <v>1.8138599116690468E-4</v>
      </c>
      <c r="AC53" s="58">
        <f t="shared" si="20"/>
        <v>4.4460505455646438E-3</v>
      </c>
      <c r="AE53" s="58">
        <f>'Female Inactive'!AE53*'Bowel Cancer Epi'!$CV96</f>
        <v>3.880788538462548E-4</v>
      </c>
      <c r="AF53" s="58">
        <f>'Female Inactive'!AF53*'Bowel Cancer Epi'!$CV96</f>
        <v>1.940394269231274E-4</v>
      </c>
      <c r="AG53" s="58">
        <f t="shared" si="25"/>
        <v>3.8800356098800393E-4</v>
      </c>
      <c r="AH53" s="58">
        <f t="shared" si="25"/>
        <v>1.94020602491074E-4</v>
      </c>
      <c r="AI53" s="58">
        <f t="shared" si="21"/>
        <v>9.6866628957385618E-4</v>
      </c>
      <c r="AK53" s="58">
        <f>'Female Inactive'!AK53*'Breast Cancer Epi'!$BJ94</f>
        <v>2.7380133410111296E-3</v>
      </c>
      <c r="AL53" s="58">
        <f>'Female Inactive'!AL53*'Breast Cancer Epi'!$BJ94</f>
        <v>6.8450333525278239E-4</v>
      </c>
      <c r="AM53" s="58">
        <f t="shared" si="26"/>
        <v>2.7342684011615326E-3</v>
      </c>
      <c r="AN53" s="58">
        <f t="shared" si="26"/>
        <v>6.8426911628904907E-4</v>
      </c>
      <c r="AO53" s="58">
        <f t="shared" si="22"/>
        <v>3.1256513510913665E-2</v>
      </c>
      <c r="AQ53" s="58">
        <f>'Female Inactive'!AQ53*'Uterine Cancer Epi'!$BB76</f>
        <v>3.8654862824036599E-4</v>
      </c>
      <c r="AR53" s="58">
        <f>'Female Inactive'!AR53*'Uterine Cancer Epi'!$BB76</f>
        <v>9.6637157060091498E-5</v>
      </c>
      <c r="AS53" s="58">
        <f t="shared" si="27"/>
        <v>3.8647392794477486E-4</v>
      </c>
      <c r="AT53" s="58">
        <f t="shared" si="27"/>
        <v>9.6632487840420112E-5</v>
      </c>
      <c r="AU53" s="58">
        <f t="shared" si="23"/>
        <v>1.4465802999935496E-3</v>
      </c>
      <c r="AW53" s="58">
        <f>'Female Inactive'!AW53*'Diabetes Epi'!$CC106</f>
        <v>4.8014232634445118E-3</v>
      </c>
      <c r="AX53" s="58">
        <f>'Female Inactive'!AX53*'Diabetes Epi'!$CC106</f>
        <v>0</v>
      </c>
      <c r="AY53" s="58">
        <f t="shared" si="28"/>
        <v>4.7899148570446082E-3</v>
      </c>
      <c r="AZ53" s="58">
        <f t="shared" si="28"/>
        <v>0</v>
      </c>
      <c r="BA53" s="58">
        <f t="shared" si="24"/>
        <v>7.3352049299529071E-2</v>
      </c>
    </row>
    <row r="54" spans="1:53">
      <c r="A54" s="58">
        <v>56</v>
      </c>
      <c r="B54" s="58">
        <f>'ACM Rates'!T67-(SUM(C54:H54))</f>
        <v>2.8428006207666381E-3</v>
      </c>
      <c r="C54" s="58">
        <f t="shared" si="2"/>
        <v>0</v>
      </c>
      <c r="D54" s="58">
        <f t="shared" si="3"/>
        <v>1.8181034760741889E-4</v>
      </c>
      <c r="E54" s="58">
        <f t="shared" si="4"/>
        <v>0</v>
      </c>
      <c r="F54" s="58">
        <f t="shared" si="5"/>
        <v>1.9409054359651048E-4</v>
      </c>
      <c r="G54" s="58">
        <f t="shared" si="6"/>
        <v>6.8463203788247603E-4</v>
      </c>
      <c r="H54" s="58">
        <f t="shared" si="7"/>
        <v>9.6666450146956615E-5</v>
      </c>
      <c r="I54" s="58">
        <f t="shared" si="0"/>
        <v>3.2187015119705675E-3</v>
      </c>
      <c r="J54" s="58">
        <f t="shared" si="1"/>
        <v>2.8387636893849599E-3</v>
      </c>
      <c r="K54" s="58">
        <f t="shared" si="17"/>
        <v>9706.2094565185871</v>
      </c>
      <c r="L54" s="58">
        <f t="shared" si="18"/>
        <v>27.553634966729891</v>
      </c>
      <c r="M54" s="58">
        <f t="shared" si="8"/>
        <v>9692.4326390352217</v>
      </c>
      <c r="N54" s="58">
        <f t="shared" si="9"/>
        <v>288031.00283583929</v>
      </c>
      <c r="O54" s="58">
        <f t="shared" si="10"/>
        <v>29.674921412539756</v>
      </c>
      <c r="Q54" s="58">
        <f>'Quintile Functions'!$FB62</f>
        <v>4685.7766431999989</v>
      </c>
      <c r="S54" s="58">
        <f>'Female Inactive'!S54*'MI Epi'!DJ72</f>
        <v>6.4484284871701135E-4</v>
      </c>
      <c r="T54" s="58">
        <f>'Female Inactive'!T54*'MI Epi'!DJ72</f>
        <v>0</v>
      </c>
      <c r="U54" s="58">
        <f t="shared" si="11"/>
        <v>6.4463498225009186E-4</v>
      </c>
      <c r="V54" s="58">
        <f t="shared" si="11"/>
        <v>0</v>
      </c>
      <c r="W54" s="58">
        <f t="shared" si="19"/>
        <v>3.3919363538222171E-3</v>
      </c>
      <c r="Y54" s="58">
        <f>'Female Inactive'!Y54*'Stroke Epi'!$CY80</f>
        <v>9.0905173803709435E-4</v>
      </c>
      <c r="Z54" s="58">
        <f>'Female Inactive'!Z54*'Stroke Epi'!$CY80</f>
        <v>1.8181034760741889E-4</v>
      </c>
      <c r="AA54" s="58">
        <f t="shared" si="12"/>
        <v>9.0863867568036216E-4</v>
      </c>
      <c r="AB54" s="58">
        <f t="shared" si="12"/>
        <v>1.8179382110772302E-4</v>
      </c>
      <c r="AC54" s="58">
        <f t="shared" si="20"/>
        <v>5.168172201263312E-3</v>
      </c>
      <c r="AE54" s="58">
        <f>'Female Inactive'!AE54*'Bowel Cancer Epi'!$CV97</f>
        <v>3.8818108719302095E-4</v>
      </c>
      <c r="AF54" s="58">
        <f>'Female Inactive'!AF54*'Bowel Cancer Epi'!$CV97</f>
        <v>1.9409054359651048E-4</v>
      </c>
      <c r="AG54" s="58">
        <f t="shared" si="25"/>
        <v>3.8810575466263764E-4</v>
      </c>
      <c r="AH54" s="58">
        <f t="shared" si="25"/>
        <v>1.9407170924545802E-4</v>
      </c>
      <c r="AI54" s="58">
        <f t="shared" si="21"/>
        <v>1.162498950847861E-3</v>
      </c>
      <c r="AK54" s="58">
        <f>'Female Inactive'!AK54*'Breast Cancer Epi'!$BJ95</f>
        <v>2.7385281515299041E-3</v>
      </c>
      <c r="AL54" s="58">
        <f>'Female Inactive'!AL54*'Breast Cancer Epi'!$BJ95</f>
        <v>6.8463203788247603E-4</v>
      </c>
      <c r="AM54" s="58">
        <f t="shared" si="26"/>
        <v>2.7347818039179517E-3</v>
      </c>
      <c r="AN54" s="58">
        <f t="shared" si="26"/>
        <v>6.8439773084327804E-4</v>
      </c>
      <c r="AO54" s="58">
        <f t="shared" si="22"/>
        <v>3.3243796802022593E-2</v>
      </c>
      <c r="AQ54" s="58">
        <f>'Female Inactive'!AQ54*'Uterine Cancer Epi'!$BB77</f>
        <v>3.8666580058782646E-4</v>
      </c>
      <c r="AR54" s="58">
        <f>'Female Inactive'!AR54*'Uterine Cancer Epi'!$BB77</f>
        <v>9.6666450146956615E-5</v>
      </c>
      <c r="AS54" s="58">
        <f t="shared" si="27"/>
        <v>3.86591055001273E-4</v>
      </c>
      <c r="AT54" s="58">
        <f t="shared" si="27"/>
        <v>9.6661778096196471E-5</v>
      </c>
      <c r="AU54" s="58">
        <f t="shared" si="23"/>
        <v>1.7360304314668377E-3</v>
      </c>
      <c r="AW54" s="58">
        <f>'Female Inactive'!AW54*'Diabetes Epi'!$CC107</f>
        <v>4.8188490836934923E-3</v>
      </c>
      <c r="AX54" s="58">
        <f>'Female Inactive'!AX54*'Diabetes Epi'!$CC107</f>
        <v>0</v>
      </c>
      <c r="AY54" s="58">
        <f t="shared" si="28"/>
        <v>4.8072570579967833E-3</v>
      </c>
      <c r="AZ54" s="58">
        <f t="shared" si="28"/>
        <v>0</v>
      </c>
      <c r="BA54" s="58">
        <f t="shared" si="24"/>
        <v>7.7790614085839191E-2</v>
      </c>
    </row>
    <row r="55" spans="1:53">
      <c r="A55" s="58">
        <v>57</v>
      </c>
      <c r="B55" s="58">
        <f>'ACM Rates'!T68-(SUM(C55:H55))</f>
        <v>2.8422218247851918E-3</v>
      </c>
      <c r="C55" s="58">
        <f t="shared" si="2"/>
        <v>0</v>
      </c>
      <c r="D55" s="58">
        <f t="shared" si="3"/>
        <v>1.8215969115210326E-4</v>
      </c>
      <c r="E55" s="58">
        <f t="shared" si="4"/>
        <v>0</v>
      </c>
      <c r="F55" s="58">
        <f t="shared" si="5"/>
        <v>1.9414667706074717E-4</v>
      </c>
      <c r="G55" s="58">
        <f t="shared" si="6"/>
        <v>6.8477316712590747E-4</v>
      </c>
      <c r="H55" s="58">
        <f t="shared" si="7"/>
        <v>9.6698639876050449E-5</v>
      </c>
      <c r="I55" s="58">
        <f t="shared" si="0"/>
        <v>3.218528192998042E-3</v>
      </c>
      <c r="J55" s="58">
        <f t="shared" si="1"/>
        <v>2.8381865363015235E-3</v>
      </c>
      <c r="K55" s="58">
        <f t="shared" si="17"/>
        <v>9678.655821551858</v>
      </c>
      <c r="L55" s="58">
        <f t="shared" si="18"/>
        <v>27.469830642224846</v>
      </c>
      <c r="M55" s="58">
        <f t="shared" si="8"/>
        <v>9664.9209062307455</v>
      </c>
      <c r="N55" s="58">
        <f t="shared" si="9"/>
        <v>278366.0819296086</v>
      </c>
      <c r="O55" s="58">
        <f t="shared" si="10"/>
        <v>28.760820413694169</v>
      </c>
      <c r="Q55" s="58">
        <f>'Quintile Functions'!$FB63</f>
        <v>4520.2473080999989</v>
      </c>
      <c r="S55" s="58">
        <f>'Female Inactive'!S55*'MI Epi'!DJ73</f>
        <v>6.4547941247708202E-4</v>
      </c>
      <c r="T55" s="58">
        <f>'Female Inactive'!T55*'MI Epi'!DJ73</f>
        <v>0</v>
      </c>
      <c r="U55" s="58">
        <f t="shared" si="11"/>
        <v>6.4527113545631565E-4</v>
      </c>
      <c r="V55" s="58">
        <f t="shared" si="11"/>
        <v>0</v>
      </c>
      <c r="W55" s="58">
        <f t="shared" si="19"/>
        <v>4.0343847752410695E-3</v>
      </c>
      <c r="Y55" s="58">
        <f>'Female Inactive'!Y55*'Stroke Epi'!$CY81</f>
        <v>9.1079845576051623E-4</v>
      </c>
      <c r="Z55" s="58">
        <f>'Female Inactive'!Z55*'Stroke Epi'!$CY81</f>
        <v>1.8215969115210326E-4</v>
      </c>
      <c r="AA55" s="58">
        <f t="shared" si="12"/>
        <v>9.1038380474439684E-4</v>
      </c>
      <c r="AB55" s="58">
        <f t="shared" si="12"/>
        <v>1.8214310108288778E-4</v>
      </c>
      <c r="AC55" s="58">
        <f t="shared" si="20"/>
        <v>5.8913920733679685E-3</v>
      </c>
      <c r="AE55" s="58">
        <f>'Female Inactive'!AE55*'Bowel Cancer Epi'!$CV98</f>
        <v>3.8829335412149434E-4</v>
      </c>
      <c r="AF55" s="58">
        <f>'Female Inactive'!AF55*'Bowel Cancer Epi'!$CV98</f>
        <v>1.9414667706074717E-4</v>
      </c>
      <c r="AG55" s="58">
        <f t="shared" si="25"/>
        <v>3.88217978013361E-4</v>
      </c>
      <c r="AH55" s="58">
        <f t="shared" si="25"/>
        <v>1.9412783181427251E-4</v>
      </c>
      <c r="AI55" s="58">
        <f t="shared" si="21"/>
        <v>1.3563450519349829E-3</v>
      </c>
      <c r="AK55" s="58">
        <f>'Female Inactive'!AK55*'Breast Cancer Epi'!$BJ96</f>
        <v>2.7390926685036299E-3</v>
      </c>
      <c r="AL55" s="58">
        <f>'Female Inactive'!AL55*'Breast Cancer Epi'!$BJ96</f>
        <v>6.8477316712590747E-4</v>
      </c>
      <c r="AM55" s="58">
        <f t="shared" si="26"/>
        <v>2.7353447769020711E-3</v>
      </c>
      <c r="AN55" s="58">
        <f t="shared" si="26"/>
        <v>6.8453876348817388E-4</v>
      </c>
      <c r="AO55" s="58">
        <f t="shared" si="22"/>
        <v>3.5227375880626216E-2</v>
      </c>
      <c r="AQ55" s="58">
        <f>'Female Inactive'!AQ55*'Uterine Cancer Epi'!$BB78</f>
        <v>3.867945595042018E-4</v>
      </c>
      <c r="AR55" s="58">
        <f>'Female Inactive'!AR55*'Uterine Cancer Epi'!$BB78</f>
        <v>9.6698639876050449E-5</v>
      </c>
      <c r="AS55" s="58">
        <f t="shared" si="27"/>
        <v>3.8671976413240383E-4</v>
      </c>
      <c r="AT55" s="58">
        <f t="shared" si="27"/>
        <v>9.669396471323477E-5</v>
      </c>
      <c r="AU55" s="58">
        <f t="shared" si="23"/>
        <v>2.0254843614557834E-3</v>
      </c>
      <c r="AW55" s="58">
        <f>'Female Inactive'!AW55*'Diabetes Epi'!$CC108</f>
        <v>4.8382223255132436E-3</v>
      </c>
      <c r="AX55" s="58">
        <f>'Female Inactive'!AX55*'Diabetes Epi'!$CC108</f>
        <v>0</v>
      </c>
      <c r="AY55" s="58">
        <f t="shared" si="28"/>
        <v>4.8265369809051828E-3</v>
      </c>
      <c r="AZ55" s="58">
        <f t="shared" si="28"/>
        <v>0</v>
      </c>
      <c r="BA55" s="58">
        <f t="shared" si="24"/>
        <v>8.2223911665225913E-2</v>
      </c>
    </row>
    <row r="56" spans="1:53">
      <c r="A56" s="58">
        <v>58</v>
      </c>
      <c r="B56" s="58">
        <f>'ACM Rates'!T69-(SUM(C56:H56))</f>
        <v>2.841728101711908E-3</v>
      </c>
      <c r="C56" s="58">
        <f t="shared" si="2"/>
        <v>0</v>
      </c>
      <c r="D56" s="58">
        <f t="shared" si="3"/>
        <v>1.8240300210008029E-4</v>
      </c>
      <c r="E56" s="58">
        <f t="shared" si="4"/>
        <v>0</v>
      </c>
      <c r="F56" s="58">
        <f t="shared" si="5"/>
        <v>1.9420798611835462E-4</v>
      </c>
      <c r="G56" s="58">
        <f t="shared" si="6"/>
        <v>6.8492708942181012E-4</v>
      </c>
      <c r="H56" s="58">
        <f t="shared" si="7"/>
        <v>9.6733820647847376E-5</v>
      </c>
      <c r="I56" s="58">
        <f t="shared" si="0"/>
        <v>3.2183390899303429E-3</v>
      </c>
      <c r="J56" s="58">
        <f t="shared" si="1"/>
        <v>2.8376942143849559E-3</v>
      </c>
      <c r="K56" s="58">
        <f t="shared" si="17"/>
        <v>9651.1859909096329</v>
      </c>
      <c r="L56" s="58">
        <f t="shared" si="18"/>
        <v>27.387114648357404</v>
      </c>
      <c r="M56" s="58">
        <f t="shared" si="8"/>
        <v>9637.4924335854539</v>
      </c>
      <c r="N56" s="58">
        <f t="shared" si="9"/>
        <v>268728.58949602308</v>
      </c>
      <c r="O56" s="58">
        <f t="shared" si="10"/>
        <v>27.844100170604541</v>
      </c>
      <c r="Q56" s="58">
        <f>'Quintile Functions'!$FB64</f>
        <v>4335.408946399999</v>
      </c>
      <c r="S56" s="58">
        <f>'Female Inactive'!S56*'MI Epi'!DJ74</f>
        <v>6.4617909833074197E-4</v>
      </c>
      <c r="T56" s="58">
        <f>'Female Inactive'!T56*'MI Epi'!DJ74</f>
        <v>0</v>
      </c>
      <c r="U56" s="58">
        <f t="shared" si="11"/>
        <v>6.4597036957836362E-4</v>
      </c>
      <c r="V56" s="58">
        <f t="shared" si="11"/>
        <v>0</v>
      </c>
      <c r="W56" s="58">
        <f t="shared" si="19"/>
        <v>4.6770526386525979E-3</v>
      </c>
      <c r="Y56" s="58">
        <f>'Female Inactive'!Y56*'Stroke Epi'!$CY82</f>
        <v>9.120150105004014E-4</v>
      </c>
      <c r="Z56" s="58">
        <f>'Female Inactive'!Z56*'Stroke Epi'!$CY82</f>
        <v>1.8240300210008029E-4</v>
      </c>
      <c r="AA56" s="58">
        <f t="shared" si="12"/>
        <v>9.1159925121320207E-4</v>
      </c>
      <c r="AB56" s="58">
        <f t="shared" si="12"/>
        <v>1.8238636768386218E-4</v>
      </c>
      <c r="AC56" s="58">
        <f t="shared" si="20"/>
        <v>6.6154743121048243E-3</v>
      </c>
      <c r="AE56" s="58">
        <f>'Female Inactive'!AE56*'Bowel Cancer Epi'!$CV99</f>
        <v>3.8841597223670925E-4</v>
      </c>
      <c r="AF56" s="58">
        <f>'Female Inactive'!AF56*'Bowel Cancer Epi'!$CV99</f>
        <v>1.9420798611835462E-4</v>
      </c>
      <c r="AG56" s="58">
        <f t="shared" si="25"/>
        <v>3.8834054851855093E-4</v>
      </c>
      <c r="AH56" s="58">
        <f t="shared" si="25"/>
        <v>1.9418912896818075E-4</v>
      </c>
      <c r="AI56" s="58">
        <f t="shared" si="21"/>
        <v>1.5502095794250324E-3</v>
      </c>
      <c r="AK56" s="58">
        <f>'Female Inactive'!AK56*'Breast Cancer Epi'!$BJ97</f>
        <v>2.7397083576872405E-3</v>
      </c>
      <c r="AL56" s="58">
        <f>'Female Inactive'!AL56*'Breast Cancer Epi'!$BJ97</f>
        <v>6.8492708942181012E-4</v>
      </c>
      <c r="AM56" s="58">
        <f t="shared" si="26"/>
        <v>2.7359587817744613E-3</v>
      </c>
      <c r="AN56" s="58">
        <f t="shared" si="26"/>
        <v>6.8469258040648739E-4</v>
      </c>
      <c r="AO56" s="58">
        <f t="shared" si="22"/>
        <v>3.7207292709565229E-2</v>
      </c>
      <c r="AQ56" s="58">
        <f>'Female Inactive'!AQ56*'Uterine Cancer Epi'!$BB79</f>
        <v>3.8693528259138951E-4</v>
      </c>
      <c r="AR56" s="58">
        <f>'Female Inactive'!AR56*'Uterine Cancer Epi'!$BB79</f>
        <v>9.6733820647847376E-5</v>
      </c>
      <c r="AS56" s="58">
        <f t="shared" si="27"/>
        <v>3.8686043278923776E-4</v>
      </c>
      <c r="AT56" s="58">
        <f t="shared" si="27"/>
        <v>9.6729142082696562E-5</v>
      </c>
      <c r="AU56" s="58">
        <f t="shared" si="23"/>
        <v>2.3149507078024894E-3</v>
      </c>
      <c r="AW56" s="58">
        <f>'Female Inactive'!AW56*'Diabetes Epi'!$CC109</f>
        <v>4.8596044187954783E-3</v>
      </c>
      <c r="AX56" s="58">
        <f>'Female Inactive'!AX56*'Diabetes Epi'!$CC109</f>
        <v>0</v>
      </c>
      <c r="AY56" s="58">
        <f t="shared" si="28"/>
        <v>4.8478156452314014E-3</v>
      </c>
      <c r="AZ56" s="58">
        <f t="shared" si="28"/>
        <v>0</v>
      </c>
      <c r="BA56" s="58">
        <f t="shared" si="24"/>
        <v>8.6653591895764201E-2</v>
      </c>
    </row>
    <row r="57" spans="1:53">
      <c r="A57" s="58">
        <v>59</v>
      </c>
      <c r="B57" s="58">
        <f>'ACM Rates'!T70-(SUM(C57:H57))</f>
        <v>2.8412225552670745E-3</v>
      </c>
      <c r="C57" s="58">
        <f t="shared" si="2"/>
        <v>0</v>
      </c>
      <c r="D57" s="58">
        <f t="shared" si="3"/>
        <v>1.8263698386749034E-4</v>
      </c>
      <c r="E57" s="58">
        <f t="shared" si="4"/>
        <v>0</v>
      </c>
      <c r="F57" s="58">
        <f t="shared" si="5"/>
        <v>1.9427452961088485E-4</v>
      </c>
      <c r="G57" s="58">
        <f t="shared" si="6"/>
        <v>6.8509389958315732E-4</v>
      </c>
      <c r="H57" s="58">
        <f t="shared" si="7"/>
        <v>9.6772031671393333E-5</v>
      </c>
      <c r="I57" s="58">
        <f t="shared" si="0"/>
        <v>3.2181340687454495E-3</v>
      </c>
      <c r="J57" s="58">
        <f t="shared" si="1"/>
        <v>2.8371901023989121E-3</v>
      </c>
      <c r="K57" s="58">
        <f t="shared" si="17"/>
        <v>9623.7988762612749</v>
      </c>
      <c r="L57" s="58">
        <f t="shared" si="18"/>
        <v>27.304546919206263</v>
      </c>
      <c r="M57" s="58">
        <f t="shared" si="8"/>
        <v>9610.146602801673</v>
      </c>
      <c r="N57" s="58">
        <f t="shared" si="9"/>
        <v>259118.44289322133</v>
      </c>
      <c r="O57" s="58">
        <f t="shared" si="10"/>
        <v>26.924756660530463</v>
      </c>
      <c r="Q57" s="58">
        <f>'Quintile Functions'!$FB65</f>
        <v>4130.642872299999</v>
      </c>
      <c r="S57" s="58">
        <f>'Female Inactive'!S57*'MI Epi'!DJ75</f>
        <v>6.4694351399824401E-4</v>
      </c>
      <c r="T57" s="58">
        <f>'Female Inactive'!T57*'MI Epi'!DJ75</f>
        <v>0</v>
      </c>
      <c r="U57" s="58">
        <f t="shared" si="11"/>
        <v>6.4673429116401948E-4</v>
      </c>
      <c r="V57" s="58">
        <f t="shared" si="11"/>
        <v>0</v>
      </c>
      <c r="W57" s="58">
        <f t="shared" si="19"/>
        <v>5.3200017708094341E-3</v>
      </c>
      <c r="Y57" s="58">
        <f>'Female Inactive'!Y57*'Stroke Epi'!$CY83</f>
        <v>9.1318491933745159E-4</v>
      </c>
      <c r="Z57" s="58">
        <f>'Female Inactive'!Z57*'Stroke Epi'!$CY83</f>
        <v>1.8263698386749034E-4</v>
      </c>
      <c r="AA57" s="58">
        <f t="shared" si="12"/>
        <v>9.1276809287854643E-4</v>
      </c>
      <c r="AB57" s="58">
        <f t="shared" si="12"/>
        <v>1.8262030674887075E-4</v>
      </c>
      <c r="AC57" s="58">
        <f t="shared" si="20"/>
        <v>7.3399952492771616E-3</v>
      </c>
      <c r="AE57" s="58">
        <f>'Female Inactive'!AE57*'Bowel Cancer Epi'!$CV100</f>
        <v>3.8854905922176971E-4</v>
      </c>
      <c r="AF57" s="58">
        <f>'Female Inactive'!AF57*'Bowel Cancer Epi'!$CV100</f>
        <v>1.9427452961088485E-4</v>
      </c>
      <c r="AG57" s="58">
        <f t="shared" si="25"/>
        <v>3.8847358381166597E-4</v>
      </c>
      <c r="AH57" s="58">
        <f t="shared" si="25"/>
        <v>1.9425565953645751E-4</v>
      </c>
      <c r="AI57" s="58">
        <f t="shared" si="21"/>
        <v>1.7440976745452654E-3</v>
      </c>
      <c r="AK57" s="58">
        <f>'Female Inactive'!AK57*'Breast Cancer Epi'!$BJ98</f>
        <v>2.7403755983326293E-3</v>
      </c>
      <c r="AL57" s="58">
        <f>'Female Inactive'!AL57*'Breast Cancer Epi'!$BJ98</f>
        <v>6.8509389958315732E-4</v>
      </c>
      <c r="AM57" s="58">
        <f t="shared" si="26"/>
        <v>2.7366241966549909E-3</v>
      </c>
      <c r="AN57" s="58">
        <f t="shared" si="26"/>
        <v>6.848592763402106E-4</v>
      </c>
      <c r="AO57" s="58">
        <f t="shared" si="22"/>
        <v>3.9183590005048563E-2</v>
      </c>
      <c r="AQ57" s="58">
        <f>'Female Inactive'!AQ57*'Uterine Cancer Epi'!$BB80</f>
        <v>3.8708812668557333E-4</v>
      </c>
      <c r="AR57" s="58">
        <f>'Female Inactive'!AR57*'Uterine Cancer Epi'!$BB80</f>
        <v>9.6772031671393333E-5</v>
      </c>
      <c r="AS57" s="58">
        <f t="shared" si="27"/>
        <v>3.8701321774248232E-4</v>
      </c>
      <c r="AT57" s="58">
        <f t="shared" si="27"/>
        <v>9.6767349409332404E-5</v>
      </c>
      <c r="AU57" s="58">
        <f t="shared" si="23"/>
        <v>2.6044383607645685E-3</v>
      </c>
      <c r="AW57" s="58">
        <f>'Female Inactive'!AW57*'Diabetes Epi'!$CC110</f>
        <v>4.8830435783734135E-3</v>
      </c>
      <c r="AX57" s="58">
        <f>'Female Inactive'!AX57*'Diabetes Epi'!$CC110</f>
        <v>0</v>
      </c>
      <c r="AY57" s="58">
        <f t="shared" si="28"/>
        <v>4.8711409027215602E-3</v>
      </c>
      <c r="AZ57" s="58">
        <f t="shared" si="28"/>
        <v>0</v>
      </c>
      <c r="BA57" s="58">
        <f t="shared" si="24"/>
        <v>9.1081326902487825E-2</v>
      </c>
    </row>
    <row r="58" spans="1:53">
      <c r="A58" s="58">
        <v>60</v>
      </c>
      <c r="B58" s="58">
        <f>'ACM Rates'!T71-(SUM(C58:H58))</f>
        <v>4.3680548146539828E-3</v>
      </c>
      <c r="C58" s="58">
        <f t="shared" si="2"/>
        <v>0</v>
      </c>
      <c r="D58" s="58">
        <f t="shared" si="3"/>
        <v>3.6573407229786105E-4</v>
      </c>
      <c r="E58" s="58">
        <f t="shared" si="4"/>
        <v>0</v>
      </c>
      <c r="F58" s="58">
        <f t="shared" si="5"/>
        <v>2.9151924381256412E-4</v>
      </c>
      <c r="G58" s="58">
        <f t="shared" si="6"/>
        <v>8.8106547116274434E-4</v>
      </c>
      <c r="H58" s="58">
        <f t="shared" si="7"/>
        <v>1.9362639807284746E-4</v>
      </c>
      <c r="I58" s="58">
        <f t="shared" si="0"/>
        <v>5.025308130764408E-3</v>
      </c>
      <c r="J58" s="58">
        <f t="shared" si="1"/>
        <v>4.3585287384104721E-3</v>
      </c>
      <c r="K58" s="58">
        <f t="shared" si="17"/>
        <v>9596.4943293420692</v>
      </c>
      <c r="L58" s="58">
        <f t="shared" si="18"/>
        <v>41.826596322430539</v>
      </c>
      <c r="M58" s="58">
        <f t="shared" si="8"/>
        <v>9575.5810311808527</v>
      </c>
      <c r="N58" s="58">
        <f t="shared" si="9"/>
        <v>249542.86186204047</v>
      </c>
      <c r="O58" s="58">
        <f t="shared" si="10"/>
        <v>26.003543929478777</v>
      </c>
      <c r="Q58" s="58">
        <f>'Quintile Functions'!$FB66</f>
        <v>3905.3303999999989</v>
      </c>
      <c r="S58" s="58">
        <f>'Female Inactive'!S58*'MI Epi'!DJ76</f>
        <v>9.253895629483612E-4</v>
      </c>
      <c r="T58" s="58">
        <f>'Female Inactive'!T58*'MI Epi'!DJ76</f>
        <v>0</v>
      </c>
      <c r="U58" s="58">
        <f t="shared" si="11"/>
        <v>9.2496152207177662E-4</v>
      </c>
      <c r="V58" s="58">
        <f t="shared" si="11"/>
        <v>0</v>
      </c>
      <c r="W58" s="58">
        <f t="shared" si="19"/>
        <v>5.9632954343992175E-3</v>
      </c>
      <c r="Y58" s="58">
        <f>'Female Inactive'!Y58*'Stroke Epi'!$CY84</f>
        <v>1.4629362891914442E-3</v>
      </c>
      <c r="Z58" s="58">
        <f>'Female Inactive'!Z58*'Stroke Epi'!$CY84</f>
        <v>3.6573407229786105E-4</v>
      </c>
      <c r="AA58" s="58">
        <f t="shared" si="12"/>
        <v>1.461866719532634E-3</v>
      </c>
      <c r="AB58" s="58">
        <f t="shared" si="12"/>
        <v>3.6566719974484574E-4</v>
      </c>
      <c r="AC58" s="58">
        <f t="shared" si="20"/>
        <v>8.0649161394006977E-3</v>
      </c>
      <c r="AE58" s="58">
        <f>'Female Inactive'!AE58*'Bowel Cancer Epi'!$CV101</f>
        <v>3.886923250834189E-4</v>
      </c>
      <c r="AF58" s="58">
        <f>'Female Inactive'!AF58*'Bowel Cancer Epi'!$CV101</f>
        <v>2.9151924381256412E-4</v>
      </c>
      <c r="AG58" s="58">
        <f t="shared" si="25"/>
        <v>3.8861679400803428E-4</v>
      </c>
      <c r="AH58" s="58">
        <f t="shared" si="25"/>
        <v>2.9147675620655455E-4</v>
      </c>
      <c r="AI58" s="58">
        <f t="shared" si="21"/>
        <v>1.9380145332376711E-3</v>
      </c>
      <c r="AK58" s="58">
        <f>'Female Inactive'!AK58*'Breast Cancer Epi'!$BJ99</f>
        <v>2.9368849038758143E-3</v>
      </c>
      <c r="AL58" s="58">
        <f>'Female Inactive'!AL58*'Breast Cancer Epi'!$BJ99</f>
        <v>8.8106547116274434E-4</v>
      </c>
      <c r="AM58" s="58">
        <f t="shared" si="26"/>
        <v>2.9325764762239137E-3</v>
      </c>
      <c r="AN58" s="58">
        <f t="shared" si="26"/>
        <v>8.8067744694708683E-4</v>
      </c>
      <c r="AO58" s="58">
        <f t="shared" si="22"/>
        <v>4.1156310445832484E-2</v>
      </c>
      <c r="AQ58" s="58">
        <f>'Female Inactive'!AQ58*'Uterine Cancer Epi'!$BB81</f>
        <v>5.8087919421854226E-4</v>
      </c>
      <c r="AR58" s="58">
        <f>'Female Inactive'!AR58*'Uterine Cancer Epi'!$BB81</f>
        <v>1.9362639807284746E-4</v>
      </c>
      <c r="AS58" s="58">
        <f t="shared" si="27"/>
        <v>5.8071051656138906E-4</v>
      </c>
      <c r="AT58" s="58">
        <f t="shared" si="27"/>
        <v>1.9360765369169641E-4</v>
      </c>
      <c r="AU58" s="58">
        <f t="shared" si="23"/>
        <v>2.8939563175094589E-3</v>
      </c>
      <c r="AW58" s="58">
        <f>'Female Inactive'!AW58*'Diabetes Epi'!$CC111</f>
        <v>5.7266540335081636E-3</v>
      </c>
      <c r="AX58" s="58">
        <f>'Female Inactive'!AX58*'Diabetes Epi'!$CC111</f>
        <v>0</v>
      </c>
      <c r="AY58" s="58">
        <f t="shared" si="28"/>
        <v>5.7102880060605488E-3</v>
      </c>
      <c r="AZ58" s="58">
        <f t="shared" si="28"/>
        <v>0</v>
      </c>
      <c r="BA58" s="58">
        <f t="shared" si="24"/>
        <v>9.5508797828260522E-2</v>
      </c>
    </row>
    <row r="59" spans="1:53">
      <c r="A59" s="58">
        <v>61</v>
      </c>
      <c r="B59" s="58">
        <f>'ACM Rates'!T72-(SUM(C59:H59))</f>
        <v>4.3671608343826291E-3</v>
      </c>
      <c r="C59" s="58">
        <f t="shared" si="2"/>
        <v>0</v>
      </c>
      <c r="D59" s="58">
        <f t="shared" si="3"/>
        <v>3.6618410395591866E-4</v>
      </c>
      <c r="E59" s="58">
        <f t="shared" si="4"/>
        <v>0</v>
      </c>
      <c r="F59" s="58">
        <f t="shared" si="5"/>
        <v>2.9163289513861856E-4</v>
      </c>
      <c r="G59" s="58">
        <f t="shared" si="6"/>
        <v>8.8130857420324379E-4</v>
      </c>
      <c r="H59" s="58">
        <f t="shared" si="7"/>
        <v>1.9371359231958943E-4</v>
      </c>
      <c r="I59" s="58">
        <f t="shared" si="0"/>
        <v>5.0249778334771665E-3</v>
      </c>
      <c r="J59" s="58">
        <f t="shared" si="1"/>
        <v>4.3576386541799295E-3</v>
      </c>
      <c r="K59" s="58">
        <f t="shared" si="17"/>
        <v>9554.667733019638</v>
      </c>
      <c r="L59" s="58">
        <f t="shared" si="18"/>
        <v>41.635789441252093</v>
      </c>
      <c r="M59" s="58">
        <f t="shared" si="8"/>
        <v>9533.849838299011</v>
      </c>
      <c r="N59" s="58">
        <f t="shared" si="9"/>
        <v>240009.01202374144</v>
      </c>
      <c r="O59" s="58">
        <f t="shared" si="10"/>
        <v>25.119556088204174</v>
      </c>
      <c r="Q59" s="58">
        <f>'Quintile Functions'!$FB67</f>
        <v>3658.8528436999986</v>
      </c>
      <c r="S59" s="58">
        <f>'Female Inactive'!S59*'MI Epi'!DJ77</f>
        <v>9.2665699831122404E-4</v>
      </c>
      <c r="T59" s="58">
        <f>'Female Inactive'!T59*'MI Epi'!DJ77</f>
        <v>0</v>
      </c>
      <c r="U59" s="58">
        <f t="shared" si="11"/>
        <v>9.2622778430329067E-4</v>
      </c>
      <c r="V59" s="58">
        <f t="shared" si="11"/>
        <v>0</v>
      </c>
      <c r="W59" s="58">
        <f t="shared" si="19"/>
        <v>6.8827411376494287E-3</v>
      </c>
      <c r="Y59" s="58">
        <f>'Female Inactive'!Y59*'Stroke Epi'!$CY85</f>
        <v>1.4647364158236747E-3</v>
      </c>
      <c r="Z59" s="58">
        <f>'Female Inactive'!Z59*'Stroke Epi'!$CY85</f>
        <v>3.6618410395591866E-4</v>
      </c>
      <c r="AA59" s="58">
        <f t="shared" si="12"/>
        <v>1.463664213001814E-3</v>
      </c>
      <c r="AB59" s="58">
        <f t="shared" si="12"/>
        <v>3.6611706673983502E-4</v>
      </c>
      <c r="AC59" s="58">
        <f t="shared" si="20"/>
        <v>9.1526726588698239E-3</v>
      </c>
      <c r="AE59" s="58">
        <f>'Female Inactive'!AE59*'Bowel Cancer Epi'!$CV102</f>
        <v>3.8884386018482478E-4</v>
      </c>
      <c r="AF59" s="58">
        <f>'Female Inactive'!AF59*'Bowel Cancer Epi'!$CV102</f>
        <v>2.9163289513861856E-4</v>
      </c>
      <c r="AG59" s="58">
        <f t="shared" si="25"/>
        <v>3.8876827020895011E-4</v>
      </c>
      <c r="AH59" s="58">
        <f t="shared" si="25"/>
        <v>2.915903743994086E-4</v>
      </c>
      <c r="AI59" s="58">
        <f t="shared" si="21"/>
        <v>2.0349945796634813E-3</v>
      </c>
      <c r="AK59" s="58">
        <f>'Female Inactive'!AK59*'Breast Cancer Epi'!$BJ100</f>
        <v>2.9376952473441462E-3</v>
      </c>
      <c r="AL59" s="58">
        <f>'Female Inactive'!AL59*'Breast Cancer Epi'!$BJ100</f>
        <v>8.8130857420324379E-4</v>
      </c>
      <c r="AM59" s="58">
        <f t="shared" si="26"/>
        <v>2.9333844429707545E-3</v>
      </c>
      <c r="AN59" s="58">
        <f t="shared" si="26"/>
        <v>8.8092033586273377E-4</v>
      </c>
      <c r="AO59" s="58">
        <f t="shared" si="22"/>
        <v>4.3125495098169077E-2</v>
      </c>
      <c r="AQ59" s="58">
        <f>'Female Inactive'!AQ59*'Uterine Cancer Epi'!$BB82</f>
        <v>5.8114077695876822E-4</v>
      </c>
      <c r="AR59" s="58">
        <f>'Female Inactive'!AR59*'Uterine Cancer Epi'!$BB82</f>
        <v>1.9371359231958943E-4</v>
      </c>
      <c r="AS59" s="58">
        <f t="shared" si="27"/>
        <v>5.8097194736361768E-4</v>
      </c>
      <c r="AT59" s="58">
        <f t="shared" si="27"/>
        <v>1.9369483105313723E-4</v>
      </c>
      <c r="AU59" s="58">
        <f t="shared" si="23"/>
        <v>3.2800136652609124E-3</v>
      </c>
      <c r="AW59" s="58">
        <f>'Female Inactive'!AW59*'Diabetes Epi'!$CC112</f>
        <v>5.7587317189717038E-3</v>
      </c>
      <c r="AX59" s="58">
        <f>'Female Inactive'!AX59*'Diabetes Epi'!$CC112</f>
        <v>0</v>
      </c>
      <c r="AY59" s="58">
        <f t="shared" si="28"/>
        <v>5.7421820071559271E-3</v>
      </c>
      <c r="AZ59" s="58">
        <f t="shared" si="28"/>
        <v>0</v>
      </c>
      <c r="BA59" s="58">
        <f t="shared" si="24"/>
        <v>0.1006737030916091</v>
      </c>
    </row>
    <row r="60" spans="1:53">
      <c r="A60" s="58">
        <v>62</v>
      </c>
      <c r="B60" s="58">
        <f>'ACM Rates'!T73-(SUM(C60:H60))</f>
        <v>4.3662564036451874E-3</v>
      </c>
      <c r="C60" s="58">
        <f t="shared" si="2"/>
        <v>0</v>
      </c>
      <c r="D60" s="58">
        <f t="shared" si="3"/>
        <v>3.6662670727019998E-4</v>
      </c>
      <c r="E60" s="58">
        <f t="shared" si="4"/>
        <v>0</v>
      </c>
      <c r="F60" s="58">
        <f t="shared" si="5"/>
        <v>2.9175132469418547E-4</v>
      </c>
      <c r="G60" s="58">
        <f t="shared" si="6"/>
        <v>8.8156095839636616E-4</v>
      </c>
      <c r="H60" s="58">
        <f t="shared" si="7"/>
        <v>1.9380460599406038E-4</v>
      </c>
      <c r="I60" s="58">
        <f t="shared" si="0"/>
        <v>5.0246344356095728E-3</v>
      </c>
      <c r="J60" s="58">
        <f t="shared" si="1"/>
        <v>4.3567381642176661E-3</v>
      </c>
      <c r="K60" s="58">
        <f t="shared" si="17"/>
        <v>9513.0319435783858</v>
      </c>
      <c r="L60" s="58">
        <f t="shared" si="18"/>
        <v>41.445789326009717</v>
      </c>
      <c r="M60" s="58">
        <f t="shared" si="8"/>
        <v>9492.3090489153801</v>
      </c>
      <c r="N60" s="58">
        <f t="shared" si="9"/>
        <v>230516.7029748261</v>
      </c>
      <c r="O60" s="58">
        <f t="shared" si="10"/>
        <v>24.231675489162271</v>
      </c>
      <c r="Q60" s="58">
        <f>'Quintile Functions'!$FB68</f>
        <v>3390.591517599998</v>
      </c>
      <c r="S60" s="58">
        <f>'Female Inactive'!S60*'MI Epi'!DJ78</f>
        <v>9.2799858163027907E-4</v>
      </c>
      <c r="T60" s="58">
        <f>'Female Inactive'!T60*'MI Epi'!DJ78</f>
        <v>0</v>
      </c>
      <c r="U60" s="58">
        <f t="shared" si="11"/>
        <v>9.2756812411143308E-4</v>
      </c>
      <c r="V60" s="58">
        <f t="shared" si="11"/>
        <v>0</v>
      </c>
      <c r="W60" s="58">
        <f t="shared" si="19"/>
        <v>7.8025939358788614E-3</v>
      </c>
      <c r="Y60" s="58">
        <f>'Female Inactive'!Y60*'Stroke Epi'!$CY86</f>
        <v>1.4665068290807999E-3</v>
      </c>
      <c r="Z60" s="58">
        <f>'Female Inactive'!Z60*'Stroke Epi'!$CY86</f>
        <v>3.6662670727019998E-4</v>
      </c>
      <c r="AA60" s="58">
        <f t="shared" si="12"/>
        <v>1.4654320334035464E-3</v>
      </c>
      <c r="AB60" s="58">
        <f t="shared" si="12"/>
        <v>3.6655950791153469E-4</v>
      </c>
      <c r="AC60" s="58">
        <f t="shared" si="20"/>
        <v>1.0240572614114912E-2</v>
      </c>
      <c r="AE60" s="58">
        <f>'Female Inactive'!AE60*'Bowel Cancer Epi'!$CV103</f>
        <v>3.8900176625891405E-4</v>
      </c>
      <c r="AF60" s="58">
        <f>'Female Inactive'!AF60*'Bowel Cancer Epi'!$CV103</f>
        <v>2.9175132469418547E-4</v>
      </c>
      <c r="AG60" s="58">
        <f t="shared" si="25"/>
        <v>3.8892611488161588E-4</v>
      </c>
      <c r="AH60" s="58">
        <f t="shared" si="25"/>
        <v>2.9170876941508883E-4</v>
      </c>
      <c r="AI60" s="58">
        <f t="shared" si="21"/>
        <v>2.1320030057050566E-3</v>
      </c>
      <c r="AK60" s="58">
        <f>'Female Inactive'!AK60*'Breast Cancer Epi'!$BJ101</f>
        <v>2.9385365279878872E-3</v>
      </c>
      <c r="AL60" s="58">
        <f>'Female Inactive'!AL60*'Breast Cancer Epi'!$BJ101</f>
        <v>8.8156095839636616E-4</v>
      </c>
      <c r="AM60" s="58">
        <f t="shared" si="26"/>
        <v>2.9342232554621095E-3</v>
      </c>
      <c r="AN60" s="58">
        <f t="shared" si="26"/>
        <v>8.811724976937052E-4</v>
      </c>
      <c r="AO60" s="58">
        <f t="shared" si="22"/>
        <v>4.5091177283898096E-2</v>
      </c>
      <c r="AQ60" s="58">
        <f>'Female Inactive'!AQ60*'Uterine Cancer Epi'!$BB83</f>
        <v>5.8141381798218104E-4</v>
      </c>
      <c r="AR60" s="58">
        <f>'Female Inactive'!AR60*'Uterine Cancer Epi'!$BB83</f>
        <v>1.9380460599406038E-4</v>
      </c>
      <c r="AS60" s="58">
        <f t="shared" si="27"/>
        <v>5.812448297205508E-4</v>
      </c>
      <c r="AT60" s="58">
        <f t="shared" si="27"/>
        <v>1.9378582709461689E-4</v>
      </c>
      <c r="AU60" s="58">
        <f t="shared" si="23"/>
        <v>3.6660952893526025E-3</v>
      </c>
      <c r="AW60" s="58">
        <f>'Female Inactive'!AW60*'Diabetes Epi'!$CC113</f>
        <v>5.7930258581284366E-3</v>
      </c>
      <c r="AX60" s="58">
        <f>'Female Inactive'!AX60*'Diabetes Epi'!$CC113</f>
        <v>0</v>
      </c>
      <c r="AY60" s="58">
        <f t="shared" si="28"/>
        <v>5.7762786384631948E-3</v>
      </c>
      <c r="AZ60" s="58">
        <f t="shared" si="28"/>
        <v>0</v>
      </c>
      <c r="BA60" s="58">
        <f t="shared" si="24"/>
        <v>0.10583779837227864</v>
      </c>
    </row>
    <row r="61" spans="1:53">
      <c r="A61" s="58">
        <v>63</v>
      </c>
      <c r="B61" s="58">
        <f>'ACM Rates'!T74-(SUM(C61:H61))</f>
        <v>4.3653602035365162E-3</v>
      </c>
      <c r="C61" s="58">
        <f t="shared" si="2"/>
        <v>0</v>
      </c>
      <c r="D61" s="58">
        <f t="shared" si="3"/>
        <v>3.6706204439872664E-4</v>
      </c>
      <c r="E61" s="58">
        <f t="shared" si="4"/>
        <v>0</v>
      </c>
      <c r="F61" s="58">
        <f t="shared" si="5"/>
        <v>2.9186986902923854E-4</v>
      </c>
      <c r="G61" s="58">
        <f t="shared" si="6"/>
        <v>8.8181189794645561E-4</v>
      </c>
      <c r="H61" s="58">
        <f t="shared" si="7"/>
        <v>1.9389598508906284E-4</v>
      </c>
      <c r="I61" s="58">
        <f t="shared" si="0"/>
        <v>5.0242921169644812E-3</v>
      </c>
      <c r="J61" s="58">
        <f t="shared" si="1"/>
        <v>4.3558458682183554E-3</v>
      </c>
      <c r="K61" s="58">
        <f t="shared" si="17"/>
        <v>9471.5861542523762</v>
      </c>
      <c r="L61" s="58">
        <f t="shared" si="18"/>
        <v>41.256769415474395</v>
      </c>
      <c r="M61" s="58">
        <f t="shared" si="8"/>
        <v>9450.9577695446387</v>
      </c>
      <c r="N61" s="58">
        <f t="shared" si="9"/>
        <v>221065.74520528142</v>
      </c>
      <c r="O61" s="58">
        <f t="shared" si="10"/>
        <v>23.339886435603127</v>
      </c>
      <c r="Q61" s="58">
        <f>'Quintile Functions'!$FB69</f>
        <v>3099.9277359000007</v>
      </c>
      <c r="S61" s="58">
        <f>'Female Inactive'!S61*'MI Epi'!DJ79</f>
        <v>9.2937989161216185E-4</v>
      </c>
      <c r="T61" s="58">
        <f>'Female Inactive'!T61*'MI Epi'!DJ79</f>
        <v>0</v>
      </c>
      <c r="U61" s="58">
        <f t="shared" si="11"/>
        <v>9.2894815188115931E-4</v>
      </c>
      <c r="V61" s="58">
        <f t="shared" si="11"/>
        <v>0</v>
      </c>
      <c r="W61" s="58">
        <f t="shared" si="19"/>
        <v>8.7229246225699886E-3</v>
      </c>
      <c r="Y61" s="58">
        <f>'Female Inactive'!Y61*'Stroke Epi'!$CY87</f>
        <v>1.4682481775949066E-3</v>
      </c>
      <c r="Z61" s="58">
        <f>'Female Inactive'!Z61*'Stroke Epi'!$CY87</f>
        <v>3.6706204439872664E-4</v>
      </c>
      <c r="AA61" s="58">
        <f t="shared" si="12"/>
        <v>1.4671708285758367E-3</v>
      </c>
      <c r="AB61" s="58">
        <f t="shared" si="12"/>
        <v>3.6699468536838253E-4</v>
      </c>
      <c r="AC61" s="58">
        <f t="shared" si="20"/>
        <v>1.1328590879155798E-2</v>
      </c>
      <c r="AE61" s="58">
        <f>'Female Inactive'!AE61*'Bowel Cancer Epi'!$CV104</f>
        <v>3.891598253723181E-4</v>
      </c>
      <c r="AF61" s="58">
        <f>'Female Inactive'!AF61*'Bowel Cancer Epi'!$CV104</f>
        <v>2.9186986902923854E-4</v>
      </c>
      <c r="AG61" s="58">
        <f t="shared" si="25"/>
        <v>3.8908411250926367E-4</v>
      </c>
      <c r="AH61" s="58">
        <f t="shared" si="25"/>
        <v>2.9182727916265971E-4</v>
      </c>
      <c r="AI61" s="58">
        <f t="shared" si="21"/>
        <v>2.2290413904466413E-3</v>
      </c>
      <c r="AK61" s="58">
        <f>'Female Inactive'!AK61*'Breast Cancer Epi'!$BJ102</f>
        <v>2.9393729931548522E-3</v>
      </c>
      <c r="AL61" s="58">
        <f>'Female Inactive'!AL61*'Breast Cancer Epi'!$BJ102</f>
        <v>8.8181189794645561E-4</v>
      </c>
      <c r="AM61" s="58">
        <f t="shared" si="26"/>
        <v>2.9350572659047058E-3</v>
      </c>
      <c r="AN61" s="58">
        <f t="shared" si="26"/>
        <v>8.8142321609130381E-4</v>
      </c>
      <c r="AO61" s="58">
        <f t="shared" si="22"/>
        <v>4.7053382607340974E-2</v>
      </c>
      <c r="AQ61" s="58">
        <f>'Female Inactive'!AQ61*'Uterine Cancer Epi'!$BB84</f>
        <v>5.8168795526718849E-4</v>
      </c>
      <c r="AR61" s="58">
        <f>'Female Inactive'!AR61*'Uterine Cancer Epi'!$BB84</f>
        <v>1.9389598508906284E-4</v>
      </c>
      <c r="AS61" s="58">
        <f t="shared" si="27"/>
        <v>5.8151880762713493E-4</v>
      </c>
      <c r="AT61" s="58">
        <f t="shared" si="27"/>
        <v>1.9387718847740931E-4</v>
      </c>
      <c r="AU61" s="58">
        <f t="shared" si="23"/>
        <v>4.0522086536518452E-3</v>
      </c>
      <c r="AW61" s="58">
        <f>'Female Inactive'!AW61*'Diabetes Epi'!$CC114</f>
        <v>5.8290831714757829E-3</v>
      </c>
      <c r="AX61" s="58">
        <f>'Female Inactive'!AX61*'Diabetes Epi'!$CC114</f>
        <v>0</v>
      </c>
      <c r="AY61" s="58">
        <f t="shared" si="28"/>
        <v>5.8121270284194892E-3</v>
      </c>
      <c r="AZ61" s="58">
        <f t="shared" si="28"/>
        <v>0</v>
      </c>
      <c r="BA61" s="58">
        <f t="shared" si="24"/>
        <v>0.11100272839686207</v>
      </c>
    </row>
    <row r="62" spans="1:53">
      <c r="A62" s="58">
        <v>64</v>
      </c>
      <c r="B62" s="58">
        <f>'ACM Rates'!T75-(SUM(C62:H62))</f>
        <v>4.3645153438746651E-3</v>
      </c>
      <c r="C62" s="58">
        <f t="shared" si="2"/>
        <v>0</v>
      </c>
      <c r="D62" s="58">
        <f t="shared" si="3"/>
        <v>3.6749027126012265E-4</v>
      </c>
      <c r="E62" s="58">
        <f t="shared" si="4"/>
        <v>0</v>
      </c>
      <c r="F62" s="58">
        <f t="shared" si="5"/>
        <v>2.9197778790318368E-4</v>
      </c>
      <c r="G62" s="58">
        <f t="shared" si="6"/>
        <v>8.8203684707872097E-4</v>
      </c>
      <c r="H62" s="58">
        <f t="shared" si="7"/>
        <v>1.9397974988330743E-4</v>
      </c>
      <c r="I62" s="58">
        <f t="shared" si="0"/>
        <v>5.0239834030379711E-3</v>
      </c>
      <c r="J62" s="58">
        <f t="shared" si="1"/>
        <v>4.3550046882796511E-3</v>
      </c>
      <c r="K62" s="58">
        <f t="shared" si="17"/>
        <v>9430.3293848369012</v>
      </c>
      <c r="L62" s="58">
        <f t="shared" si="18"/>
        <v>41.069128682986062</v>
      </c>
      <c r="M62" s="58">
        <f t="shared" si="8"/>
        <v>9409.7948204954082</v>
      </c>
      <c r="N62" s="58">
        <f t="shared" si="9"/>
        <v>211655.950384786</v>
      </c>
      <c r="O62" s="58">
        <f t="shared" si="10"/>
        <v>22.444173660053618</v>
      </c>
      <c r="Q62" s="58">
        <f>'Quintile Functions'!$FB70</f>
        <v>2786.2428127999992</v>
      </c>
      <c r="S62" s="58">
        <f>'Female Inactive'!S62*'MI Epi'!DJ80</f>
        <v>9.3071865620759963E-4</v>
      </c>
      <c r="T62" s="58">
        <f>'Female Inactive'!T62*'MI Epi'!DJ80</f>
        <v>0</v>
      </c>
      <c r="U62" s="58">
        <f t="shared" si="11"/>
        <v>9.3028567193831346E-4</v>
      </c>
      <c r="V62" s="58">
        <f t="shared" si="11"/>
        <v>0</v>
      </c>
      <c r="W62" s="58">
        <f t="shared" si="19"/>
        <v>9.6437696297440121E-3</v>
      </c>
      <c r="Y62" s="58">
        <f>'Female Inactive'!Y62*'Stroke Epi'!$CY88</f>
        <v>1.4699610850404906E-3</v>
      </c>
      <c r="Z62" s="58">
        <f>'Female Inactive'!Z62*'Stroke Epi'!$CY88</f>
        <v>3.6749027126012265E-4</v>
      </c>
      <c r="AA62" s="58">
        <f t="shared" si="12"/>
        <v>1.4688812214287417E-3</v>
      </c>
      <c r="AB62" s="58">
        <f t="shared" si="12"/>
        <v>3.674227549811393E-4</v>
      </c>
      <c r="AC62" s="58">
        <f t="shared" si="20"/>
        <v>1.2416702908273618E-2</v>
      </c>
      <c r="AE62" s="58">
        <f>'Female Inactive'!AE62*'Bowel Cancer Epi'!$CV105</f>
        <v>3.8930371720424496E-4</v>
      </c>
      <c r="AF62" s="58">
        <f>'Female Inactive'!AF62*'Bowel Cancer Epi'!$CV105</f>
        <v>2.9197778790318368E-4</v>
      </c>
      <c r="AG62" s="58">
        <f t="shared" si="25"/>
        <v>3.8922794834483909E-4</v>
      </c>
      <c r="AH62" s="58">
        <f t="shared" si="25"/>
        <v>2.9193516653713836E-4</v>
      </c>
      <c r="AI62" s="58">
        <f t="shared" si="21"/>
        <v>2.3261097614848247E-3</v>
      </c>
      <c r="AK62" s="58">
        <f>'Female Inactive'!AK62*'Breast Cancer Epi'!$BJ103</f>
        <v>2.9401228235957362E-3</v>
      </c>
      <c r="AL62" s="58">
        <f>'Female Inactive'!AL62*'Breast Cancer Epi'!$BJ103</f>
        <v>8.8203684707872097E-4</v>
      </c>
      <c r="AM62" s="58">
        <f t="shared" si="26"/>
        <v>2.9358048952700111E-3</v>
      </c>
      <c r="AN62" s="58">
        <f t="shared" si="26"/>
        <v>8.8164796692291603E-4</v>
      </c>
      <c r="AO62" s="58">
        <f t="shared" si="22"/>
        <v>4.9012112698649579E-2</v>
      </c>
      <c r="AQ62" s="58">
        <f>'Female Inactive'!AQ62*'Uterine Cancer Epi'!$BB85</f>
        <v>5.8193924964992222E-4</v>
      </c>
      <c r="AR62" s="58">
        <f>'Female Inactive'!AR62*'Uterine Cancer Epi'!$BB85</f>
        <v>1.9397974988330743E-4</v>
      </c>
      <c r="AS62" s="58">
        <f t="shared" si="27"/>
        <v>5.8176995584591218E-4</v>
      </c>
      <c r="AT62" s="58">
        <f t="shared" si="27"/>
        <v>1.9396093702805928E-4</v>
      </c>
      <c r="AU62" s="58">
        <f t="shared" si="23"/>
        <v>4.4383543329165756E-3</v>
      </c>
      <c r="AW62" s="58">
        <f>'Female Inactive'!AW62*'Diabetes Epi'!$CC115</f>
        <v>5.8657894127177512E-3</v>
      </c>
      <c r="AX62" s="58">
        <f>'Female Inactive'!AX62*'Diabetes Epi'!$CC115</f>
        <v>0</v>
      </c>
      <c r="AY62" s="58">
        <f t="shared" si="28"/>
        <v>5.8486192585742725E-3</v>
      </c>
      <c r="AZ62" s="58">
        <f t="shared" si="28"/>
        <v>0</v>
      </c>
      <c r="BA62" s="58">
        <f t="shared" si="24"/>
        <v>0.11616969346733784</v>
      </c>
    </row>
    <row r="63" spans="1:53">
      <c r="A63" s="58">
        <v>65</v>
      </c>
      <c r="B63" s="58">
        <f>'ACM Rates'!T76-(SUM(C63:H63))</f>
        <v>6.8071630112095617E-3</v>
      </c>
      <c r="C63" s="58">
        <f t="shared" si="2"/>
        <v>0</v>
      </c>
      <c r="D63" s="58">
        <f t="shared" si="3"/>
        <v>7.3582307230033405E-4</v>
      </c>
      <c r="E63" s="58">
        <f t="shared" si="4"/>
        <v>0</v>
      </c>
      <c r="F63" s="58">
        <f t="shared" si="5"/>
        <v>4.8674645950613543E-4</v>
      </c>
      <c r="G63" s="58">
        <f t="shared" si="6"/>
        <v>1.1762318051525252E-3</v>
      </c>
      <c r="H63" s="58">
        <f t="shared" si="7"/>
        <v>1.9403565183144405E-4</v>
      </c>
      <c r="I63" s="58">
        <f t="shared" si="0"/>
        <v>8.0297325430160309E-3</v>
      </c>
      <c r="J63" s="58">
        <f t="shared" si="1"/>
        <v>6.7840467588522468E-3</v>
      </c>
      <c r="K63" s="58">
        <f t="shared" si="17"/>
        <v>9389.2602561539152</v>
      </c>
      <c r="L63" s="58">
        <f t="shared" si="18"/>
        <v>63.697180608781188</v>
      </c>
      <c r="M63" s="58">
        <f t="shared" si="8"/>
        <v>9357.4116658495259</v>
      </c>
      <c r="N63" s="58">
        <f t="shared" si="9"/>
        <v>202298.5387189365</v>
      </c>
      <c r="O63" s="58">
        <f t="shared" si="10"/>
        <v>21.545737704559404</v>
      </c>
      <c r="Q63" s="58">
        <f>'Quintile Functions'!$FB71</f>
        <v>2448.9180625000008</v>
      </c>
      <c r="S63" s="58">
        <f>'Female Inactive'!S63*'MI Epi'!DJ81</f>
        <v>1.3977034311808451E-3</v>
      </c>
      <c r="T63" s="58">
        <f>'Female Inactive'!T63*'MI Epi'!DJ81</f>
        <v>0</v>
      </c>
      <c r="U63" s="58">
        <f t="shared" si="11"/>
        <v>1.3967270986674496E-3</v>
      </c>
      <c r="V63" s="58">
        <f t="shared" si="11"/>
        <v>0</v>
      </c>
      <c r="W63" s="58">
        <f t="shared" si="19"/>
        <v>1.0565083840972302E-2</v>
      </c>
      <c r="Y63" s="58">
        <f>'Female Inactive'!Y63*'Stroke Epi'!$CY89</f>
        <v>3.0352701732388782E-3</v>
      </c>
      <c r="Z63" s="58">
        <f>'Female Inactive'!Z63*'Stroke Epi'!$CY89</f>
        <v>7.3582307230033405E-4</v>
      </c>
      <c r="AA63" s="58">
        <f t="shared" si="12"/>
        <v>3.030668397781322E-3</v>
      </c>
      <c r="AB63" s="58">
        <f t="shared" si="12"/>
        <v>7.3555242089140549E-4</v>
      </c>
      <c r="AC63" s="58">
        <f t="shared" si="20"/>
        <v>1.3504884714934861E-2</v>
      </c>
      <c r="AE63" s="58">
        <f>'Female Inactive'!AE63*'Bowel Cancer Epi'!$CV106</f>
        <v>6.814450433085896E-4</v>
      </c>
      <c r="AF63" s="58">
        <f>'Female Inactive'!AF63*'Bowel Cancer Epi'!$CV106</f>
        <v>4.8674645950613543E-4</v>
      </c>
      <c r="AG63" s="58">
        <f t="shared" si="25"/>
        <v>6.8121291236622472E-4</v>
      </c>
      <c r="AH63" s="58">
        <f t="shared" si="25"/>
        <v>4.8662801766607977E-4</v>
      </c>
      <c r="AI63" s="58">
        <f t="shared" si="21"/>
        <v>2.4232045749935922E-3</v>
      </c>
      <c r="AK63" s="58">
        <f>'Female Inactive'!AK63*'Breast Cancer Epi'!$BJ104</f>
        <v>3.1366181470734011E-3</v>
      </c>
      <c r="AL63" s="58">
        <f>'Female Inactive'!AL63*'Breast Cancer Epi'!$BJ104</f>
        <v>1.1762318051525252E-3</v>
      </c>
      <c r="AM63" s="58">
        <f t="shared" si="26"/>
        <v>3.1317040995459955E-3</v>
      </c>
      <c r="AN63" s="58">
        <f t="shared" si="26"/>
        <v>1.1755403156666899E-3</v>
      </c>
      <c r="AO63" s="58">
        <f t="shared" si="22"/>
        <v>5.0967314856130881E-2</v>
      </c>
      <c r="AQ63" s="58">
        <f>'Female Inactive'!AQ63*'Uterine Cancer Epi'!$BB86</f>
        <v>7.7614260732577621E-4</v>
      </c>
      <c r="AR63" s="58">
        <f>'Female Inactive'!AR63*'Uterine Cancer Epi'!$BB86</f>
        <v>1.9403565183144405E-4</v>
      </c>
      <c r="AS63" s="58">
        <f t="shared" si="27"/>
        <v>7.7584148656162366E-4</v>
      </c>
      <c r="AT63" s="58">
        <f t="shared" si="27"/>
        <v>1.9401682813191545E-4</v>
      </c>
      <c r="AU63" s="58">
        <f t="shared" si="23"/>
        <v>4.8245170183717299E-3</v>
      </c>
      <c r="AW63" s="58">
        <f>'Female Inactive'!AW63*'Diabetes Epi'!$CC116</f>
        <v>7.3331435135262323E-3</v>
      </c>
      <c r="AX63" s="58">
        <f>'Female Inactive'!AX63*'Diabetes Epi'!$CC116</f>
        <v>0</v>
      </c>
      <c r="AY63" s="58">
        <f t="shared" si="28"/>
        <v>7.3063216196093128E-3</v>
      </c>
      <c r="AZ63" s="58">
        <f t="shared" si="28"/>
        <v>0</v>
      </c>
      <c r="BA63" s="58">
        <f t="shared" si="24"/>
        <v>0.12133888041943637</v>
      </c>
    </row>
    <row r="64" spans="1:53">
      <c r="A64" s="58">
        <v>66</v>
      </c>
      <c r="B64" s="58">
        <f>'ACM Rates'!T77-(SUM(C64:H64))</f>
        <v>6.8058813105796381E-3</v>
      </c>
      <c r="C64" s="58">
        <f t="shared" si="2"/>
        <v>0</v>
      </c>
      <c r="D64" s="58">
        <f t="shared" si="3"/>
        <v>7.366447323540041E-4</v>
      </c>
      <c r="E64" s="58">
        <f t="shared" si="4"/>
        <v>0</v>
      </c>
      <c r="F64" s="58">
        <f t="shared" si="5"/>
        <v>4.8689010564148153E-4</v>
      </c>
      <c r="G64" s="58">
        <f t="shared" si="6"/>
        <v>1.1764827264054429E-3</v>
      </c>
      <c r="H64" s="58">
        <f t="shared" si="7"/>
        <v>1.9410112501943398E-4</v>
      </c>
      <c r="I64" s="58">
        <f t="shared" si="0"/>
        <v>8.0294161485751237E-3</v>
      </c>
      <c r="J64" s="58">
        <f t="shared" si="1"/>
        <v>6.7827737525235632E-3</v>
      </c>
      <c r="K64" s="58">
        <f t="shared" si="17"/>
        <v>9325.5630755451348</v>
      </c>
      <c r="L64" s="58">
        <f t="shared" si="18"/>
        <v>63.253184456310457</v>
      </c>
      <c r="M64" s="58">
        <f t="shared" si="8"/>
        <v>9293.9364833169784</v>
      </c>
      <c r="N64" s="58">
        <f t="shared" si="9"/>
        <v>193004.60223561956</v>
      </c>
      <c r="O64" s="58">
        <f t="shared" si="10"/>
        <v>20.696294762269602</v>
      </c>
      <c r="Q64" s="58">
        <f>'Quintile Functions'!$FB72</f>
        <v>2352.158982586549</v>
      </c>
      <c r="S64" s="58">
        <f>'Female Inactive'!S64*'MI Epi'!DJ82</f>
        <v>1.3989908414245604E-3</v>
      </c>
      <c r="T64" s="58">
        <f>'Female Inactive'!T64*'MI Epi'!DJ82</f>
        <v>0</v>
      </c>
      <c r="U64" s="58">
        <f t="shared" si="11"/>
        <v>1.3980127099229023E-3</v>
      </c>
      <c r="V64" s="58">
        <f t="shared" si="11"/>
        <v>0</v>
      </c>
      <c r="W64" s="58">
        <f t="shared" si="19"/>
        <v>1.1947054400739371E-2</v>
      </c>
      <c r="Y64" s="58">
        <f>'Female Inactive'!Y64*'Stroke Epi'!$CY90</f>
        <v>3.0386595209602667E-3</v>
      </c>
      <c r="Z64" s="58">
        <f>'Female Inactive'!Z64*'Stroke Epi'!$CY90</f>
        <v>7.366447323540041E-4</v>
      </c>
      <c r="AA64" s="58">
        <f t="shared" si="12"/>
        <v>3.0340474677872376E-3</v>
      </c>
      <c r="AB64" s="58">
        <f t="shared" si="12"/>
        <v>7.3637347623367599E-4</v>
      </c>
      <c r="AC64" s="58">
        <f t="shared" si="20"/>
        <v>1.5770672020487299E-2</v>
      </c>
      <c r="AE64" s="58">
        <f>'Female Inactive'!AE64*'Bowel Cancer Epi'!$CV107</f>
        <v>6.8164614789807416E-4</v>
      </c>
      <c r="AF64" s="58">
        <f>'Female Inactive'!AF64*'Bowel Cancer Epi'!$CV107</f>
        <v>4.8689010564148153E-4</v>
      </c>
      <c r="AG64" s="58">
        <f t="shared" si="25"/>
        <v>6.8141387994047342E-4</v>
      </c>
      <c r="AH64" s="58">
        <f t="shared" si="25"/>
        <v>4.8677159388887947E-4</v>
      </c>
      <c r="AI64" s="58">
        <f t="shared" si="21"/>
        <v>2.617412457683644E-3</v>
      </c>
      <c r="AK64" s="58">
        <f>'Female Inactive'!AK64*'Breast Cancer Epi'!$BJ105</f>
        <v>3.1372872704145145E-3</v>
      </c>
      <c r="AL64" s="58">
        <f>'Female Inactive'!AL64*'Breast Cancer Epi'!$BJ105</f>
        <v>1.1764827264054429E-3</v>
      </c>
      <c r="AM64" s="58">
        <f t="shared" si="26"/>
        <v>3.132371127167688E-3</v>
      </c>
      <c r="AN64" s="58">
        <f t="shared" si="26"/>
        <v>1.1757909419201074E-3</v>
      </c>
      <c r="AO64" s="58">
        <f t="shared" si="22"/>
        <v>5.282596314051799E-2</v>
      </c>
      <c r="AQ64" s="58">
        <f>'Female Inactive'!AQ64*'Uterine Cancer Epi'!$BB87</f>
        <v>7.7640450007773591E-4</v>
      </c>
      <c r="AR64" s="58">
        <f>'Female Inactive'!AR64*'Uterine Cancer Epi'!$BB87</f>
        <v>1.9410112501943398E-4</v>
      </c>
      <c r="AS64" s="58">
        <f t="shared" si="27"/>
        <v>7.761031760920023E-4</v>
      </c>
      <c r="AT64" s="58">
        <f t="shared" si="27"/>
        <v>1.9408228861483856E-4</v>
      </c>
      <c r="AU64" s="58">
        <f t="shared" si="23"/>
        <v>5.4036470148001187E-3</v>
      </c>
      <c r="AW64" s="58">
        <f>'Female Inactive'!AW64*'Diabetes Epi'!$CC117</f>
        <v>7.3554093255498209E-3</v>
      </c>
      <c r="AX64" s="58">
        <f>'Female Inactive'!AX64*'Diabetes Epi'!$CC117</f>
        <v>0</v>
      </c>
      <c r="AY64" s="58">
        <f t="shared" si="28"/>
        <v>7.3284245043788721E-3</v>
      </c>
      <c r="AZ64" s="58">
        <f t="shared" si="28"/>
        <v>0</v>
      </c>
      <c r="BA64" s="58">
        <f t="shared" si="24"/>
        <v>0.12775866115373796</v>
      </c>
    </row>
    <row r="65" spans="1:53">
      <c r="A65" s="58">
        <v>67</v>
      </c>
      <c r="B65" s="58">
        <f>'ACM Rates'!T78-(SUM(C65:H65))</f>
        <v>6.8046278511607796E-3</v>
      </c>
      <c r="C65" s="58">
        <f t="shared" si="2"/>
        <v>0</v>
      </c>
      <c r="D65" s="58">
        <f t="shared" si="3"/>
        <v>7.3745335389629855E-4</v>
      </c>
      <c r="E65" s="58">
        <f t="shared" si="4"/>
        <v>0</v>
      </c>
      <c r="F65" s="58">
        <f t="shared" si="5"/>
        <v>4.8702896784354557E-4</v>
      </c>
      <c r="G65" s="58">
        <f t="shared" si="6"/>
        <v>1.1767254269023522E-3</v>
      </c>
      <c r="H65" s="58">
        <f t="shared" si="7"/>
        <v>1.9416440019702375E-4</v>
      </c>
      <c r="I65" s="58">
        <f t="shared" si="0"/>
        <v>8.0291101729006234E-3</v>
      </c>
      <c r="J65" s="58">
        <f t="shared" si="1"/>
        <v>6.7815287942560865E-3</v>
      </c>
      <c r="K65" s="58">
        <f t="shared" si="17"/>
        <v>9262.3098910888239</v>
      </c>
      <c r="L65" s="58">
        <f t="shared" si="18"/>
        <v>62.812621227741815</v>
      </c>
      <c r="M65" s="58">
        <f t="shared" si="8"/>
        <v>9230.9035804749528</v>
      </c>
      <c r="N65" s="58">
        <f t="shared" si="9"/>
        <v>183773.69865514457</v>
      </c>
      <c r="O65" s="58">
        <f t="shared" si="10"/>
        <v>19.841022468051023</v>
      </c>
      <c r="Q65" s="58">
        <f>'Quintile Functions'!$FB73</f>
        <v>2261.1789352412502</v>
      </c>
      <c r="S65" s="58">
        <f>'Female Inactive'!S65*'MI Epi'!DJ83</f>
        <v>1.4002310581897963E-3</v>
      </c>
      <c r="T65" s="58">
        <f>'Female Inactive'!T65*'MI Epi'!DJ83</f>
        <v>0</v>
      </c>
      <c r="U65" s="58">
        <f t="shared" si="11"/>
        <v>1.3992511920812856E-3</v>
      </c>
      <c r="V65" s="58">
        <f t="shared" si="11"/>
        <v>0</v>
      </c>
      <c r="W65" s="58">
        <f t="shared" si="19"/>
        <v>1.3328364976763899E-2</v>
      </c>
      <c r="Y65" s="58">
        <f>'Female Inactive'!Y65*'Stroke Epi'!$CY91</f>
        <v>3.0419950848222309E-3</v>
      </c>
      <c r="Z65" s="58">
        <f>'Female Inactive'!Z65*'Stroke Epi'!$CY91</f>
        <v>7.3745335389629855E-4</v>
      </c>
      <c r="AA65" s="58">
        <f t="shared" si="12"/>
        <v>3.037372905843938E-3</v>
      </c>
      <c r="AB65" s="58">
        <f t="shared" si="12"/>
        <v>7.3718150200186017E-4</v>
      </c>
      <c r="AC65" s="58">
        <f t="shared" si="20"/>
        <v>1.803377663932532E-2</v>
      </c>
      <c r="AE65" s="58">
        <f>'Female Inactive'!AE65*'Bowel Cancer Epi'!$CV108</f>
        <v>6.8184055498096371E-4</v>
      </c>
      <c r="AF65" s="58">
        <f>'Female Inactive'!AF65*'Bowel Cancer Epi'!$CV108</f>
        <v>4.8702896784354557E-4</v>
      </c>
      <c r="AG65" s="58">
        <f t="shared" si="25"/>
        <v>6.8160815453277568E-4</v>
      </c>
      <c r="AH65" s="58">
        <f t="shared" si="25"/>
        <v>4.8691038848713841E-4</v>
      </c>
      <c r="AI65" s="58">
        <f t="shared" si="21"/>
        <v>2.8116398289580267E-3</v>
      </c>
      <c r="AK65" s="58">
        <f>'Female Inactive'!AK65*'Breast Cancer Epi'!$BJ106</f>
        <v>3.1379344717396059E-3</v>
      </c>
      <c r="AL65" s="58">
        <f>'Female Inactive'!AL65*'Breast Cancer Epi'!$BJ106</f>
        <v>1.1767254269023522E-3</v>
      </c>
      <c r="AM65" s="58">
        <f t="shared" si="26"/>
        <v>3.1330163010092615E-3</v>
      </c>
      <c r="AN65" s="58">
        <f t="shared" si="26"/>
        <v>1.1760333570225434E-3</v>
      </c>
      <c r="AO65" s="58">
        <f t="shared" si="22"/>
        <v>5.4681366659669634E-2</v>
      </c>
      <c r="AQ65" s="58">
        <f>'Female Inactive'!AQ65*'Uterine Cancer Epi'!$BB88</f>
        <v>7.7665760078809499E-4</v>
      </c>
      <c r="AR65" s="58">
        <f>'Female Inactive'!AR65*'Uterine Cancer Epi'!$BB88</f>
        <v>1.9416440019702375E-4</v>
      </c>
      <c r="AS65" s="58">
        <f t="shared" si="27"/>
        <v>7.7635608033810311E-4</v>
      </c>
      <c r="AT65" s="58">
        <f t="shared" si="27"/>
        <v>1.9414555150976121E-4</v>
      </c>
      <c r="AU65" s="58">
        <f t="shared" si="23"/>
        <v>5.982635238205595E-3</v>
      </c>
      <c r="AW65" s="58">
        <f>'Female Inactive'!AW65*'Diabetes Epi'!$CC118</f>
        <v>7.3767014111888272E-3</v>
      </c>
      <c r="AX65" s="58">
        <f>'Female Inactive'!AX65*'Diabetes Epi'!$CC118</f>
        <v>0</v>
      </c>
      <c r="AY65" s="58">
        <f t="shared" si="28"/>
        <v>7.3495603275620658E-3</v>
      </c>
      <c r="AZ65" s="58">
        <f t="shared" si="28"/>
        <v>0</v>
      </c>
      <c r="BA65" s="58">
        <f t="shared" si="24"/>
        <v>0.13415081595507114</v>
      </c>
    </row>
    <row r="66" spans="1:53">
      <c r="A66" s="58">
        <v>68</v>
      </c>
      <c r="B66" s="58">
        <f>'ACM Rates'!T79-(SUM(C66:H66))</f>
        <v>6.8033920930305886E-3</v>
      </c>
      <c r="C66" s="58">
        <f t="shared" si="2"/>
        <v>0</v>
      </c>
      <c r="D66" s="58">
        <f t="shared" si="3"/>
        <v>7.3824920808561207E-4</v>
      </c>
      <c r="E66" s="58">
        <f t="shared" si="4"/>
        <v>0</v>
      </c>
      <c r="F66" s="58">
        <f t="shared" si="5"/>
        <v>4.8716625284982314E-4</v>
      </c>
      <c r="G66" s="58">
        <f t="shared" si="6"/>
        <v>1.1769655068371708E-3</v>
      </c>
      <c r="H66" s="58">
        <f t="shared" si="7"/>
        <v>1.9422693919680643E-4</v>
      </c>
      <c r="I66" s="58">
        <f t="shared" si="0"/>
        <v>8.0288075539660247E-3</v>
      </c>
      <c r="J66" s="58">
        <f t="shared" si="1"/>
        <v>6.7803014156968544E-3</v>
      </c>
      <c r="K66" s="58">
        <f t="shared" si="17"/>
        <v>9199.4972698610818</v>
      </c>
      <c r="L66" s="58">
        <f t="shared" si="18"/>
        <v>62.375364362538441</v>
      </c>
      <c r="M66" s="58">
        <f t="shared" si="8"/>
        <v>9168.3095876798125</v>
      </c>
      <c r="N66" s="58">
        <f t="shared" si="9"/>
        <v>174605.38906746477</v>
      </c>
      <c r="O66" s="58">
        <f t="shared" si="10"/>
        <v>18.979883785551841</v>
      </c>
      <c r="Q66" s="58">
        <f>'Quintile Functions'!$FB74</f>
        <v>2173.7179395741036</v>
      </c>
      <c r="S66" s="58">
        <f>'Female Inactive'!S66*'MI Epi'!DJ84</f>
        <v>1.4014529138232374E-3</v>
      </c>
      <c r="T66" s="58">
        <f>'Female Inactive'!T66*'MI Epi'!DJ84</f>
        <v>0</v>
      </c>
      <c r="U66" s="58">
        <f t="shared" si="11"/>
        <v>1.4004713372863797E-3</v>
      </c>
      <c r="V66" s="58">
        <f t="shared" si="11"/>
        <v>0</v>
      </c>
      <c r="W66" s="58">
        <f t="shared" si="19"/>
        <v>1.4708966438262954E-2</v>
      </c>
      <c r="Y66" s="58">
        <f>'Female Inactive'!Y66*'Stroke Epi'!$CY92</f>
        <v>3.0452779833531497E-3</v>
      </c>
      <c r="Z66" s="58">
        <f>'Female Inactive'!Z66*'Stroke Epi'!$CY92</f>
        <v>7.3824920808561207E-4</v>
      </c>
      <c r="AA66" s="58">
        <f t="shared" si="12"/>
        <v>3.0406458276155401E-3</v>
      </c>
      <c r="AB66" s="58">
        <f t="shared" si="12"/>
        <v>7.3797676918574417E-4</v>
      </c>
      <c r="AC66" s="58">
        <f t="shared" si="20"/>
        <v>2.0294153212960454E-2</v>
      </c>
      <c r="AE66" s="58">
        <f>'Female Inactive'!AE66*'Bowel Cancer Epi'!$CV109</f>
        <v>6.8203275398975242E-4</v>
      </c>
      <c r="AF66" s="58">
        <f>'Female Inactive'!AF66*'Bowel Cancer Epi'!$CV109</f>
        <v>4.8716625284982314E-4</v>
      </c>
      <c r="AG66" s="58">
        <f t="shared" si="25"/>
        <v>6.8180022251873584E-4</v>
      </c>
      <c r="AH66" s="58">
        <f t="shared" si="25"/>
        <v>4.8704760663842439E-4</v>
      </c>
      <c r="AI66" s="58">
        <f t="shared" si="21"/>
        <v>3.0058847548823844E-3</v>
      </c>
      <c r="AK66" s="58">
        <f>'Female Inactive'!AK66*'Breast Cancer Epi'!$BJ107</f>
        <v>3.1385746848991217E-3</v>
      </c>
      <c r="AL66" s="58">
        <f>'Female Inactive'!AL66*'Breast Cancer Epi'!$BJ107</f>
        <v>1.1769655068371708E-3</v>
      </c>
      <c r="AM66" s="58">
        <f t="shared" si="26"/>
        <v>3.1336545081661615E-3</v>
      </c>
      <c r="AN66" s="58">
        <f t="shared" si="26"/>
        <v>1.1762731545865712E-3</v>
      </c>
      <c r="AO66" s="58">
        <f t="shared" si="22"/>
        <v>5.6533517292676139E-2</v>
      </c>
      <c r="AQ66" s="58">
        <f>'Female Inactive'!AQ66*'Uterine Cancer Epi'!$BB89</f>
        <v>7.7690775678722573E-4</v>
      </c>
      <c r="AR66" s="58">
        <f>'Female Inactive'!AR66*'Uterine Cancer Epi'!$BB89</f>
        <v>1.9422693919680643E-4</v>
      </c>
      <c r="AS66" s="58">
        <f t="shared" si="27"/>
        <v>7.7660604209583983E-4</v>
      </c>
      <c r="AT66" s="58">
        <f t="shared" si="27"/>
        <v>1.942080783660094E-4</v>
      </c>
      <c r="AU66" s="58">
        <f t="shared" si="23"/>
        <v>6.5614749929715395E-3</v>
      </c>
      <c r="AW66" s="58">
        <f>'Female Inactive'!AW66*'Diabetes Epi'!$CC119</f>
        <v>7.3975258004178581E-3</v>
      </c>
      <c r="AX66" s="58">
        <f>'Female Inactive'!AX66*'Diabetes Epi'!$CC119</f>
        <v>0</v>
      </c>
      <c r="AY66" s="58">
        <f t="shared" si="28"/>
        <v>7.3702314514536571E-3</v>
      </c>
      <c r="AZ66" s="58">
        <f t="shared" si="28"/>
        <v>0</v>
      </c>
      <c r="BA66" s="58">
        <f t="shared" si="24"/>
        <v>0.14051442676777973</v>
      </c>
    </row>
    <row r="67" spans="1:53">
      <c r="A67" s="58">
        <v>69</v>
      </c>
      <c r="B67" s="58">
        <f>'ACM Rates'!T80-(SUM(C67:H67))</f>
        <v>6.802173710416414E-3</v>
      </c>
      <c r="C67" s="58">
        <f t="shared" si="2"/>
        <v>0</v>
      </c>
      <c r="D67" s="58">
        <f t="shared" si="3"/>
        <v>7.3903256029267427E-4</v>
      </c>
      <c r="E67" s="58">
        <f t="shared" si="4"/>
        <v>0</v>
      </c>
      <c r="F67" s="58">
        <f t="shared" si="5"/>
        <v>4.8730198077668203E-4</v>
      </c>
      <c r="G67" s="58">
        <f t="shared" si="6"/>
        <v>1.1772029967087783E-3</v>
      </c>
      <c r="H67" s="58">
        <f t="shared" si="7"/>
        <v>1.9428875180545186E-4</v>
      </c>
      <c r="I67" s="58">
        <f t="shared" ref="I67:I98" si="29">B67+(SUM(C67:F67))</f>
        <v>8.0285082514857699E-3</v>
      </c>
      <c r="J67" s="58">
        <f t="shared" ref="J67:J98" si="30">1-EXP(-B67)</f>
        <v>6.7790912933468617E-3</v>
      </c>
      <c r="K67" s="58">
        <f t="shared" si="17"/>
        <v>9137.1219054985431</v>
      </c>
      <c r="L67" s="58">
        <f t="shared" si="18"/>
        <v>61.941383555814063</v>
      </c>
      <c r="M67" s="58">
        <f t="shared" si="8"/>
        <v>9106.1512137206373</v>
      </c>
      <c r="N67" s="58">
        <f t="shared" si="9"/>
        <v>165499.23785374413</v>
      </c>
      <c r="O67" s="58">
        <f t="shared" si="10"/>
        <v>18.11284117312147</v>
      </c>
      <c r="Q67" s="58">
        <f>'Quintile Functions'!$FB75</f>
        <v>2089.6398808536401</v>
      </c>
      <c r="S67" s="58">
        <f>'Female Inactive'!S67*'MI Epi'!DJ85</f>
        <v>1.4026567588228166E-3</v>
      </c>
      <c r="T67" s="58">
        <f>'Female Inactive'!T67*'MI Epi'!DJ85</f>
        <v>0</v>
      </c>
      <c r="U67" s="58">
        <f t="shared" si="11"/>
        <v>1.4016734956119326E-3</v>
      </c>
      <c r="V67" s="58">
        <f t="shared" si="11"/>
        <v>0</v>
      </c>
      <c r="W67" s="58">
        <f t="shared" si="19"/>
        <v>1.6088838289651439E-2</v>
      </c>
      <c r="Y67" s="58">
        <f>'Female Inactive'!Y67*'Stroke Epi'!$CY93</f>
        <v>3.0485093112072809E-3</v>
      </c>
      <c r="Z67" s="58">
        <f>'Female Inactive'!Z67*'Stroke Epi'!$CY93</f>
        <v>7.3903256029267427E-4</v>
      </c>
      <c r="AA67" s="58">
        <f t="shared" si="12"/>
        <v>3.0438673249412185E-3</v>
      </c>
      <c r="AB67" s="58">
        <f t="shared" si="12"/>
        <v>7.3875954299040814E-4</v>
      </c>
      <c r="AC67" s="58">
        <f t="shared" si="20"/>
        <v>2.2551757612320471E-2</v>
      </c>
      <c r="AE67" s="58">
        <f>'Female Inactive'!AE67*'Bowel Cancer Epi'!$CV110</f>
        <v>6.8222277308735489E-4</v>
      </c>
      <c r="AF67" s="58">
        <f>'Female Inactive'!AF67*'Bowel Cancer Epi'!$CV110</f>
        <v>4.8730198077668203E-4</v>
      </c>
      <c r="AG67" s="58">
        <f t="shared" si="25"/>
        <v>6.8199011204317372E-4</v>
      </c>
      <c r="AH67" s="58">
        <f t="shared" si="25"/>
        <v>4.8718326845009763E-4</v>
      </c>
      <c r="AI67" s="58">
        <f t="shared" si="21"/>
        <v>3.2001465816014125E-3</v>
      </c>
      <c r="AK67" s="58">
        <f>'Female Inactive'!AK67*'Breast Cancer Epi'!$BJ108</f>
        <v>3.1392079912234095E-3</v>
      </c>
      <c r="AL67" s="58">
        <f>'Female Inactive'!AL67*'Breast Cancer Epi'!$BJ108</f>
        <v>1.1772029967087783E-3</v>
      </c>
      <c r="AM67" s="58">
        <f t="shared" si="26"/>
        <v>3.1342858297273013E-3</v>
      </c>
      <c r="AN67" s="58">
        <f t="shared" si="26"/>
        <v>1.1765103650770437E-3</v>
      </c>
      <c r="AO67" s="58">
        <f t="shared" si="22"/>
        <v>5.8382415803338417E-2</v>
      </c>
      <c r="AQ67" s="58">
        <f>'Female Inactive'!AQ67*'Uterine Cancer Epi'!$BB90</f>
        <v>7.7715500722180743E-4</v>
      </c>
      <c r="AR67" s="58">
        <f>'Female Inactive'!AR67*'Uterine Cancer Epi'!$BB90</f>
        <v>1.9428875180545186E-4</v>
      </c>
      <c r="AS67" s="58">
        <f t="shared" si="27"/>
        <v>7.7685310048369871E-4</v>
      </c>
      <c r="AT67" s="58">
        <f t="shared" si="27"/>
        <v>1.9426987896820069E-4</v>
      </c>
      <c r="AU67" s="58">
        <f t="shared" si="23"/>
        <v>7.1401639530973169E-3</v>
      </c>
      <c r="AW67" s="58">
        <f>'Female Inactive'!AW67*'Diabetes Epi'!$CC120</f>
        <v>7.4178969199705175E-3</v>
      </c>
      <c r="AX67" s="58">
        <f>'Female Inactive'!AX67*'Diabetes Epi'!$CC120</f>
        <v>0</v>
      </c>
      <c r="AY67" s="58">
        <f t="shared" si="28"/>
        <v>7.3904522251796445E-3</v>
      </c>
      <c r="AZ67" s="58">
        <f t="shared" si="28"/>
        <v>0</v>
      </c>
      <c r="BA67" s="58">
        <f t="shared" si="24"/>
        <v>0.1468490343716865</v>
      </c>
    </row>
    <row r="68" spans="1:53">
      <c r="A68" s="58">
        <v>70</v>
      </c>
      <c r="B68" s="58">
        <f>'ACM Rates'!T81-(SUM(C68:H68))</f>
        <v>1.1491103770788642E-2</v>
      </c>
      <c r="C68" s="58">
        <f t="shared" ref="C68:C98" si="31">T68</f>
        <v>9.3589528996778878E-5</v>
      </c>
      <c r="D68" s="58">
        <f t="shared" ref="D68:D98" si="32">Z68</f>
        <v>1.4796073372776559E-3</v>
      </c>
      <c r="E68" s="58">
        <f t="shared" ref="E68:E98" si="33">AX68</f>
        <v>0</v>
      </c>
      <c r="F68" s="58">
        <f t="shared" ref="F68:F98" si="34">AF68</f>
        <v>7.7989787430289906E-4</v>
      </c>
      <c r="G68" s="58">
        <f t="shared" ref="G68:G98" si="35">AL68</f>
        <v>1.8642767171533818E-3</v>
      </c>
      <c r="H68" s="58">
        <f t="shared" ref="H68:H98" si="36">AR68</f>
        <v>2.9152477148064302E-4</v>
      </c>
      <c r="I68" s="58">
        <f t="shared" si="29"/>
        <v>1.3844198511365976E-2</v>
      </c>
      <c r="J68" s="58">
        <f t="shared" si="30"/>
        <v>1.1425333204377885E-2</v>
      </c>
      <c r="K68" s="58">
        <f t="shared" si="17"/>
        <v>9075.1805219427297</v>
      </c>
      <c r="L68" s="58">
        <f t="shared" si="18"/>
        <v>103.6869613530757</v>
      </c>
      <c r="M68" s="58">
        <f t="shared" ref="M68:M98" si="37">0.5*(K68+K69)</f>
        <v>9023.3370412661916</v>
      </c>
      <c r="N68" s="58">
        <f t="shared" ref="N68:N98" si="38">SUM(M69:M162)</f>
        <v>156475.90081247795</v>
      </c>
      <c r="O68" s="58">
        <f t="shared" ref="O68:O98" si="39">N68/K68</f>
        <v>17.242180520171189</v>
      </c>
      <c r="Q68" s="58">
        <f>'Quintile Functions'!$FB76</f>
        <v>2008.813909181594</v>
      </c>
      <c r="S68" s="58">
        <f>'Female Inactive'!S68*'MI Epi'!DJ86</f>
        <v>2.2461486959226926E-3</v>
      </c>
      <c r="T68" s="58">
        <f>'Female Inactive'!T68*'MI Epi'!DJ86</f>
        <v>9.3589528996778878E-5</v>
      </c>
      <c r="U68" s="58">
        <f t="shared" ref="U68:V98" si="40">1-EXP(-S68)</f>
        <v>2.2436279915860613E-3</v>
      </c>
      <c r="V68" s="58">
        <f t="shared" si="40"/>
        <v>9.3585149633423903E-5</v>
      </c>
      <c r="W68" s="58">
        <f t="shared" si="19"/>
        <v>1.7467960487057579E-2</v>
      </c>
      <c r="Y68" s="58">
        <f>'Female Inactive'!Y68*'Stroke Epi'!$CY94</f>
        <v>4.716248387572528E-3</v>
      </c>
      <c r="Z68" s="58">
        <f>'Female Inactive'!Z68*'Stroke Epi'!$CY94</f>
        <v>1.4796073372776559E-3</v>
      </c>
      <c r="AA68" s="58">
        <f t="shared" ref="AA68:AB98" si="41">1-EXP(-Y68)</f>
        <v>4.7051443514686264E-3</v>
      </c>
      <c r="AB68" s="58">
        <f t="shared" si="41"/>
        <v>1.4785132580105165E-3</v>
      </c>
      <c r="AC68" s="58">
        <f t="shared" si="20"/>
        <v>2.4806546909413113E-2</v>
      </c>
      <c r="AE68" s="58">
        <f>'Female Inactive'!AE68*'Bowel Cancer Epi'!$CV111</f>
        <v>8.7738510859076133E-4</v>
      </c>
      <c r="AF68" s="58">
        <f>'Female Inactive'!AF68*'Bowel Cancer Epi'!$CV111</f>
        <v>7.7989787430289906E-4</v>
      </c>
      <c r="AG68" s="58">
        <f t="shared" si="25"/>
        <v>8.7700031882087526E-4</v>
      </c>
      <c r="AH68" s="58">
        <f t="shared" si="25"/>
        <v>7.7959383300130192E-4</v>
      </c>
      <c r="AI68" s="58">
        <f t="shared" si="21"/>
        <v>3.3944246637709515E-3</v>
      </c>
      <c r="AK68" s="58">
        <f>'Female Inactive'!AK68*'Breast Cancer Epi'!$BJ109</f>
        <v>2.6492353349021739E-3</v>
      </c>
      <c r="AL68" s="58">
        <f>'Female Inactive'!AL68*'Breast Cancer Epi'!$BJ109</f>
        <v>1.8642767171533818E-3</v>
      </c>
      <c r="AM68" s="58">
        <f t="shared" si="26"/>
        <v>2.6457292078410077E-3</v>
      </c>
      <c r="AN68" s="58">
        <f t="shared" si="26"/>
        <v>1.8625400327021424E-3</v>
      </c>
      <c r="AO68" s="58">
        <f t="shared" si="22"/>
        <v>6.0228063029854159E-2</v>
      </c>
      <c r="AQ68" s="58">
        <f>'Female Inactive'!AQ68*'Uterine Cancer Epi'!$BB91</f>
        <v>8.7457431444192912E-4</v>
      </c>
      <c r="AR68" s="58">
        <f>'Female Inactive'!AR68*'Uterine Cancer Epi'!$BB91</f>
        <v>2.9152477148064302E-4</v>
      </c>
      <c r="AS68" s="58">
        <f t="shared" si="27"/>
        <v>8.7419198579263835E-4</v>
      </c>
      <c r="AT68" s="58">
        <f t="shared" si="27"/>
        <v>2.914822822633889E-4</v>
      </c>
      <c r="AU68" s="58">
        <f t="shared" si="23"/>
        <v>7.7186998269890708E-3</v>
      </c>
      <c r="AW68" s="58">
        <f>'Female Inactive'!AW68*'Diabetes Epi'!$CC121</f>
        <v>8.2927514357334694E-3</v>
      </c>
      <c r="AX68" s="58">
        <f>'Female Inactive'!AX68*'Diabetes Epi'!$CC121</f>
        <v>0</v>
      </c>
      <c r="AY68" s="58">
        <f t="shared" si="28"/>
        <v>8.2584614241938414E-3</v>
      </c>
      <c r="AZ68" s="58">
        <f t="shared" si="28"/>
        <v>0</v>
      </c>
      <c r="BA68" s="58">
        <f t="shared" si="24"/>
        <v>0.15315420582402844</v>
      </c>
    </row>
    <row r="69" spans="1:53">
      <c r="A69" s="58">
        <v>71</v>
      </c>
      <c r="B69" s="58">
        <f>'ACM Rates'!T82-(SUM(C69:H69))</f>
        <v>1.1488882541028179E-2</v>
      </c>
      <c r="C69" s="58">
        <f t="shared" si="31"/>
        <v>9.3665929028400371E-5</v>
      </c>
      <c r="D69" s="58">
        <f t="shared" si="32"/>
        <v>1.4810973197947679E-3</v>
      </c>
      <c r="E69" s="58">
        <f t="shared" si="33"/>
        <v>0</v>
      </c>
      <c r="F69" s="58">
        <f t="shared" si="34"/>
        <v>7.8010517198444861E-4</v>
      </c>
      <c r="G69" s="58">
        <f t="shared" si="35"/>
        <v>1.8646357761014436E-3</v>
      </c>
      <c r="H69" s="58">
        <f t="shared" si="36"/>
        <v>2.9161326206276025E-4</v>
      </c>
      <c r="I69" s="58">
        <f t="shared" si="29"/>
        <v>1.3843750961835797E-2</v>
      </c>
      <c r="J69" s="58">
        <f t="shared" si="30"/>
        <v>1.1423137350468737E-2</v>
      </c>
      <c r="K69" s="58">
        <f t="shared" ref="K69:K98" si="42">K68-L68</f>
        <v>8971.4935605896535</v>
      </c>
      <c r="L69" s="58">
        <f t="shared" ref="L69:L98" si="43">K69*J69</f>
        <v>102.48260318146143</v>
      </c>
      <c r="M69" s="58">
        <f t="shared" si="37"/>
        <v>8920.2522589989239</v>
      </c>
      <c r="N69" s="58">
        <f t="shared" si="38"/>
        <v>147555.648553479</v>
      </c>
      <c r="O69" s="58">
        <f t="shared" si="39"/>
        <v>16.447166523271836</v>
      </c>
      <c r="Q69" s="58">
        <f>'Quintile Functions'!$FB77</f>
        <v>1931.1142358524289</v>
      </c>
      <c r="S69" s="58">
        <f>'Female Inactive'!S69*'MI Epi'!DJ87</f>
        <v>2.2479822966816085E-3</v>
      </c>
      <c r="T69" s="58">
        <f>'Female Inactive'!T69*'MI Epi'!DJ87</f>
        <v>9.3665929028400371E-5</v>
      </c>
      <c r="U69" s="58">
        <f t="shared" si="40"/>
        <v>2.245457476749757E-3</v>
      </c>
      <c r="V69" s="58">
        <f t="shared" si="40"/>
        <v>9.3661542512224472E-5</v>
      </c>
      <c r="W69" s="58">
        <f t="shared" ref="W69:W98" si="44">((W68-V68+((1-W68)*U68))/(1-V68))</f>
        <v>1.9580644181421171E-2</v>
      </c>
      <c r="Y69" s="58">
        <f>'Female Inactive'!Y69*'Stroke Epi'!$CY95</f>
        <v>4.7209977068458234E-3</v>
      </c>
      <c r="Z69" s="58">
        <f>'Female Inactive'!Z69*'Stroke Epi'!$CY95</f>
        <v>1.4810973197947679E-3</v>
      </c>
      <c r="AA69" s="58">
        <f t="shared" si="41"/>
        <v>4.709871313284264E-3</v>
      </c>
      <c r="AB69" s="58">
        <f t="shared" si="41"/>
        <v>1.4800010364602878E-3</v>
      </c>
      <c r="AC69" s="58">
        <f t="shared" ref="AC69:AC98" si="45">((AC68-AB68+((1-AC68)*AA68))/(1-AB68))</f>
        <v>2.7957795590245884E-2</v>
      </c>
      <c r="AE69" s="58">
        <f>'Female Inactive'!AE69*'Bowel Cancer Epi'!$CV112</f>
        <v>8.7761831848250462E-4</v>
      </c>
      <c r="AF69" s="58">
        <f>'Female Inactive'!AF69*'Bowel Cancer Epi'!$CV112</f>
        <v>7.8010517198444861E-4</v>
      </c>
      <c r="AG69" s="58">
        <f t="shared" si="25"/>
        <v>8.772333241603425E-4</v>
      </c>
      <c r="AH69" s="58">
        <f t="shared" si="25"/>
        <v>7.7980096905339025E-4</v>
      </c>
      <c r="AI69" s="58">
        <f t="shared" ref="AI69:AI98" si="46">((AI68-AH68+((1-AI68)*AG68))/(1-AH68))</f>
        <v>3.4915762493896623E-3</v>
      </c>
      <c r="AK69" s="58">
        <f>'Female Inactive'!AK69*'Breast Cancer Epi'!$BJ110</f>
        <v>2.6497455765652094E-3</v>
      </c>
      <c r="AL69" s="58">
        <f>'Female Inactive'!AL69*'Breast Cancer Epi'!$BJ110</f>
        <v>1.8646357761014436E-3</v>
      </c>
      <c r="AM69" s="58">
        <f t="shared" si="26"/>
        <v>2.6462380994128898E-3</v>
      </c>
      <c r="AN69" s="58">
        <f t="shared" si="26"/>
        <v>1.8628984228241663E-3</v>
      </c>
      <c r="AO69" s="58">
        <f t="shared" ref="AO69:AO98" si="47">((AO68-AN68+((1-AO68)*AM68))/(1-AN68))</f>
        <v>6.0965455661284314E-2</v>
      </c>
      <c r="AQ69" s="58">
        <f>'Female Inactive'!AQ69*'Uterine Cancer Epi'!$BB92</f>
        <v>8.7483978618828079E-4</v>
      </c>
      <c r="AR69" s="58">
        <f>'Female Inactive'!AR69*'Uterine Cancer Epi'!$BB92</f>
        <v>2.9161326206276025E-4</v>
      </c>
      <c r="AS69" s="58">
        <f t="shared" si="27"/>
        <v>8.7445722543044724E-4</v>
      </c>
      <c r="AT69" s="58">
        <f t="shared" si="27"/>
        <v>2.9157074704821984E-4</v>
      </c>
      <c r="AU69" s="58">
        <f t="shared" ref="AU69:AU98" si="48">((AU68-AT68+((1-AU68)*AS68))/(1-AT68))</f>
        <v>8.2970803569073805E-3</v>
      </c>
      <c r="AW69" s="58">
        <f>'Female Inactive'!AW69*'Diabetes Epi'!$CC122</f>
        <v>8.3141941234725399E-3</v>
      </c>
      <c r="AX69" s="58">
        <f>'Female Inactive'!AX69*'Diabetes Epi'!$CC122</f>
        <v>0</v>
      </c>
      <c r="AY69" s="58">
        <f t="shared" si="28"/>
        <v>8.279726800329068E-3</v>
      </c>
      <c r="AZ69" s="58">
        <f t="shared" si="28"/>
        <v>0</v>
      </c>
      <c r="BA69" s="58">
        <f t="shared" ref="BA69:BA98" si="49">((BA68-AZ68+((1-BA68)*AY68))/(1-AZ68))</f>
        <v>0.16014784914747152</v>
      </c>
    </row>
    <row r="70" spans="1:53">
      <c r="A70" s="58">
        <v>72</v>
      </c>
      <c r="B70" s="58">
        <f>'ACM Rates'!T83-(SUM(C70:H70))</f>
        <v>1.1486691755408264E-2</v>
      </c>
      <c r="C70" s="58">
        <f t="shared" si="31"/>
        <v>9.3741248682742472E-5</v>
      </c>
      <c r="D70" s="58">
        <f t="shared" si="32"/>
        <v>1.4825648157571546E-3</v>
      </c>
      <c r="E70" s="58">
        <f t="shared" si="33"/>
        <v>0</v>
      </c>
      <c r="F70" s="58">
        <f t="shared" si="34"/>
        <v>7.803102371948846E-4</v>
      </c>
      <c r="G70" s="58">
        <f t="shared" si="35"/>
        <v>1.8649911674695492E-3</v>
      </c>
      <c r="H70" s="58">
        <f t="shared" si="36"/>
        <v>2.9170077548740469E-4</v>
      </c>
      <c r="I70" s="58">
        <f t="shared" si="29"/>
        <v>1.3843308057043046E-2</v>
      </c>
      <c r="J70" s="58">
        <f t="shared" si="30"/>
        <v>1.1420971588121498E-2</v>
      </c>
      <c r="K70" s="58">
        <f t="shared" si="42"/>
        <v>8869.0109574081926</v>
      </c>
      <c r="L70" s="58">
        <f t="shared" si="43"/>
        <v>101.29272215929721</v>
      </c>
      <c r="M70" s="58">
        <f t="shared" si="37"/>
        <v>8818.3645963285453</v>
      </c>
      <c r="N70" s="58">
        <f t="shared" si="38"/>
        <v>138737.28395715047</v>
      </c>
      <c r="O70" s="58">
        <f t="shared" si="39"/>
        <v>15.642926209406097</v>
      </c>
      <c r="Q70" s="58">
        <f>'Quintile Functions'!$FB78</f>
        <v>1856.4199375895478</v>
      </c>
      <c r="S70" s="58">
        <f>'Female Inactive'!S70*'MI Epi'!DJ88</f>
        <v>2.2497899683858193E-3</v>
      </c>
      <c r="T70" s="58">
        <f>'Female Inactive'!T70*'MI Epi'!DJ88</f>
        <v>9.3741248682742472E-5</v>
      </c>
      <c r="U70" s="58">
        <f t="shared" si="40"/>
        <v>2.2472610877738441E-3</v>
      </c>
      <c r="V70" s="58">
        <f t="shared" si="40"/>
        <v>9.3736855109161077E-5</v>
      </c>
      <c r="W70" s="58">
        <f t="shared" si="44"/>
        <v>2.1690504177861121E-2</v>
      </c>
      <c r="Y70" s="58">
        <f>'Female Inactive'!Y70*'Stroke Epi'!$CY96</f>
        <v>4.7256753502259293E-3</v>
      </c>
      <c r="Z70" s="58">
        <f>'Female Inactive'!Z70*'Stroke Epi'!$CY96</f>
        <v>1.4825648157571546E-3</v>
      </c>
      <c r="AA70" s="58">
        <f t="shared" si="41"/>
        <v>4.7145269146773305E-3</v>
      </c>
      <c r="AB70" s="58">
        <f t="shared" si="41"/>
        <v>1.4814663594520106E-3</v>
      </c>
      <c r="AC70" s="58">
        <f t="shared" si="45"/>
        <v>3.110201926838992E-2</v>
      </c>
      <c r="AE70" s="58">
        <f>'Female Inactive'!AE70*'Bowel Cancer Epi'!$CV113</f>
        <v>8.7784901684424506E-4</v>
      </c>
      <c r="AF70" s="58">
        <f>'Female Inactive'!AF70*'Bowel Cancer Epi'!$CV113</f>
        <v>7.803102371948846E-4</v>
      </c>
      <c r="AG70" s="58">
        <f t="shared" si="25"/>
        <v>8.7746382011910651E-4</v>
      </c>
      <c r="AH70" s="58">
        <f t="shared" si="25"/>
        <v>7.8000587433268986E-4</v>
      </c>
      <c r="AI70" s="58">
        <f t="shared" si="46"/>
        <v>3.5887441836488969E-3</v>
      </c>
      <c r="AK70" s="58">
        <f>'Female Inactive'!AK70*'Breast Cancer Epi'!$BJ111</f>
        <v>2.650250606404096E-3</v>
      </c>
      <c r="AL70" s="58">
        <f>'Female Inactive'!AL70*'Breast Cancer Epi'!$BJ111</f>
        <v>1.8649911674695492E-3</v>
      </c>
      <c r="AM70" s="58">
        <f t="shared" si="26"/>
        <v>2.6467417926954173E-3</v>
      </c>
      <c r="AN70" s="58">
        <f t="shared" si="26"/>
        <v>1.8632531520712536E-3</v>
      </c>
      <c r="AO70" s="58">
        <f t="shared" si="47"/>
        <v>6.1702411551517851E-2</v>
      </c>
      <c r="AQ70" s="58">
        <f>'Female Inactive'!AQ70*'Uterine Cancer Epi'!$BB93</f>
        <v>8.7510232646221403E-4</v>
      </c>
      <c r="AR70" s="58">
        <f>'Female Inactive'!AR70*'Uterine Cancer Epi'!$BB93</f>
        <v>2.9170077548740469E-4</v>
      </c>
      <c r="AS70" s="58">
        <f t="shared" si="27"/>
        <v>8.7471953608975195E-4</v>
      </c>
      <c r="AT70" s="58">
        <f t="shared" si="27"/>
        <v>2.9165823495269638E-4</v>
      </c>
      <c r="AU70" s="58">
        <f t="shared" si="48"/>
        <v>8.8752991710311074E-3</v>
      </c>
      <c r="AW70" s="58">
        <f>'Female Inactive'!AW70*'Diabetes Epi'!$CC123</f>
        <v>8.3351875647590824E-3</v>
      </c>
      <c r="AX70" s="58">
        <f>'Female Inactive'!AX70*'Diabetes Epi'!$CC123</f>
        <v>0</v>
      </c>
      <c r="AY70" s="58">
        <f t="shared" si="28"/>
        <v>8.3005462031210397E-3</v>
      </c>
      <c r="AZ70" s="58">
        <f t="shared" si="28"/>
        <v>0</v>
      </c>
      <c r="BA70" s="58">
        <f t="shared" si="49"/>
        <v>0.1671015955091992</v>
      </c>
    </row>
    <row r="71" spans="1:53">
      <c r="A71" s="58">
        <v>73</v>
      </c>
      <c r="B71" s="58">
        <f>'ACM Rates'!T84-(SUM(C71:H71))</f>
        <v>1.1484530874197787E-2</v>
      </c>
      <c r="C71" s="58">
        <f t="shared" si="31"/>
        <v>9.3815507492608452E-5</v>
      </c>
      <c r="D71" s="58">
        <f t="shared" si="32"/>
        <v>1.4840102698762184E-3</v>
      </c>
      <c r="E71" s="58">
        <f t="shared" si="33"/>
        <v>0</v>
      </c>
      <c r="F71" s="58">
        <f t="shared" si="34"/>
        <v>7.8051309568185018E-4</v>
      </c>
      <c r="G71" s="58">
        <f t="shared" si="35"/>
        <v>1.8653429291673352E-3</v>
      </c>
      <c r="H71" s="58">
        <f t="shared" si="36"/>
        <v>2.9178732358420121E-4</v>
      </c>
      <c r="I71" s="58">
        <f t="shared" si="29"/>
        <v>1.3842869747248463E-2</v>
      </c>
      <c r="J71" s="58">
        <f t="shared" si="30"/>
        <v>1.1418835383965931E-2</v>
      </c>
      <c r="K71" s="58">
        <f t="shared" si="42"/>
        <v>8767.7182352488962</v>
      </c>
      <c r="L71" s="58">
        <f t="shared" si="43"/>
        <v>100.11713122130342</v>
      </c>
      <c r="M71" s="58">
        <f t="shared" si="37"/>
        <v>8717.6596696382439</v>
      </c>
      <c r="N71" s="58">
        <f t="shared" si="38"/>
        <v>130019.62428751223</v>
      </c>
      <c r="O71" s="58">
        <f t="shared" si="39"/>
        <v>14.829357057209453</v>
      </c>
      <c r="Q71" s="58">
        <f>'Quintile Functions'!$FB79</f>
        <v>1784.6147683535269</v>
      </c>
      <c r="S71" s="58">
        <f>'Female Inactive'!S71*'MI Epi'!DJ89</f>
        <v>2.2515721798226024E-3</v>
      </c>
      <c r="T71" s="58">
        <f>'Female Inactive'!T71*'MI Epi'!DJ89</f>
        <v>9.3815507492608452E-5</v>
      </c>
      <c r="U71" s="58">
        <f t="shared" si="40"/>
        <v>2.2490392925316183E-3</v>
      </c>
      <c r="V71" s="58">
        <f t="shared" si="40"/>
        <v>9.3811106955499213E-5</v>
      </c>
      <c r="W71" s="58">
        <f t="shared" si="44"/>
        <v>2.3797514888717782E-2</v>
      </c>
      <c r="Y71" s="58">
        <f>'Female Inactive'!Y71*'Stroke Epi'!$CY97</f>
        <v>4.7302827352304466E-3</v>
      </c>
      <c r="Z71" s="58">
        <f>'Female Inactive'!Z71*'Stroke Epi'!$CY97</f>
        <v>1.4840102698762184E-3</v>
      </c>
      <c r="AA71" s="58">
        <f t="shared" si="41"/>
        <v>4.7191125674772572E-3</v>
      </c>
      <c r="AB71" s="58">
        <f t="shared" si="41"/>
        <v>1.4829096711362899E-3</v>
      </c>
      <c r="AC71" s="58">
        <f t="shared" si="45"/>
        <v>3.4239172699202937E-2</v>
      </c>
      <c r="AE71" s="58">
        <f>'Female Inactive'!AE71*'Bowel Cancer Epi'!$CV114</f>
        <v>8.7807723264208138E-4</v>
      </c>
      <c r="AF71" s="58">
        <f>'Female Inactive'!AF71*'Bowel Cancer Epi'!$CV114</f>
        <v>7.8051309568185018E-4</v>
      </c>
      <c r="AG71" s="58">
        <f t="shared" si="25"/>
        <v>8.7769183563990438E-4</v>
      </c>
      <c r="AH71" s="58">
        <f t="shared" si="25"/>
        <v>7.8020857456828629E-4</v>
      </c>
      <c r="AI71" s="58">
        <f t="shared" si="46"/>
        <v>3.6859281818887404E-3</v>
      </c>
      <c r="AK71" s="58">
        <f>'Female Inactive'!AK71*'Breast Cancer Epi'!$BJ112</f>
        <v>2.6507504782904237E-3</v>
      </c>
      <c r="AL71" s="58">
        <f>'Female Inactive'!AL71*'Breast Cancer Epi'!$BJ112</f>
        <v>1.8653429291673352E-3</v>
      </c>
      <c r="AM71" s="58">
        <f t="shared" si="26"/>
        <v>2.6472403414252721E-3</v>
      </c>
      <c r="AN71" s="58">
        <f t="shared" si="26"/>
        <v>1.8636042582861334E-3</v>
      </c>
      <c r="AO71" s="58">
        <f t="shared" si="47"/>
        <v>6.2438929372744242E-2</v>
      </c>
      <c r="AQ71" s="58">
        <f>'Female Inactive'!AQ71*'Uterine Cancer Epi'!$BB94</f>
        <v>8.7536197075260358E-4</v>
      </c>
      <c r="AR71" s="58">
        <f>'Female Inactive'!AR71*'Uterine Cancer Epi'!$BB94</f>
        <v>2.9178732358420121E-4</v>
      </c>
      <c r="AS71" s="58">
        <f t="shared" si="27"/>
        <v>8.7497895323052077E-4</v>
      </c>
      <c r="AT71" s="58">
        <f t="shared" si="27"/>
        <v>2.9174475780324727E-4</v>
      </c>
      <c r="AU71" s="58">
        <f t="shared" si="48"/>
        <v>9.4533542232017424E-3</v>
      </c>
      <c r="AW71" s="58">
        <f>'Female Inactive'!AW71*'Diabetes Epi'!$CC124</f>
        <v>8.3557450227598057E-3</v>
      </c>
      <c r="AX71" s="58">
        <f>'Female Inactive'!AX71*'Diabetes Epi'!$CC124</f>
        <v>0</v>
      </c>
      <c r="AY71" s="58">
        <f t="shared" si="28"/>
        <v>8.3209328134425942E-3</v>
      </c>
      <c r="AZ71" s="58">
        <f t="shared" si="28"/>
        <v>0</v>
      </c>
      <c r="BA71" s="58">
        <f t="shared" si="49"/>
        <v>0.17401510719818089</v>
      </c>
    </row>
    <row r="72" spans="1:53">
      <c r="A72" s="58">
        <v>74</v>
      </c>
      <c r="B72" s="58">
        <f>'ACM Rates'!T85-(SUM(C72:H72))</f>
        <v>1.1482399370632565E-2</v>
      </c>
      <c r="C72" s="58">
        <f t="shared" si="31"/>
        <v>9.3888724527320456E-5</v>
      </c>
      <c r="D72" s="58">
        <f t="shared" si="32"/>
        <v>1.4854341152139453E-3</v>
      </c>
      <c r="E72" s="58">
        <f t="shared" si="33"/>
        <v>0</v>
      </c>
      <c r="F72" s="58">
        <f t="shared" si="34"/>
        <v>7.8071377287146511E-4</v>
      </c>
      <c r="G72" s="58">
        <f t="shared" si="35"/>
        <v>1.8656910987336493E-3</v>
      </c>
      <c r="H72" s="58">
        <f t="shared" si="36"/>
        <v>2.9187291802105527E-4</v>
      </c>
      <c r="I72" s="58">
        <f t="shared" si="29"/>
        <v>1.3842435983245296E-2</v>
      </c>
      <c r="J72" s="58">
        <f t="shared" si="30"/>
        <v>1.1416728217443328E-2</v>
      </c>
      <c r="K72" s="58">
        <f t="shared" si="42"/>
        <v>8667.6011040275935</v>
      </c>
      <c r="L72" s="58">
        <f t="shared" si="43"/>
        <v>98.955646101894772</v>
      </c>
      <c r="M72" s="58">
        <f t="shared" si="37"/>
        <v>8618.1232809766461</v>
      </c>
      <c r="N72" s="58">
        <f t="shared" si="38"/>
        <v>121401.50100653559</v>
      </c>
      <c r="O72" s="58">
        <f t="shared" si="39"/>
        <v>14.006355339786424</v>
      </c>
      <c r="Q72" s="58">
        <f>'Quintile Functions'!$FB80</f>
        <v>1715.5869784294887</v>
      </c>
      <c r="S72" s="58">
        <f>'Female Inactive'!S72*'MI Epi'!DJ90</f>
        <v>2.2533293886556906E-3</v>
      </c>
      <c r="T72" s="58">
        <f>'Female Inactive'!T72*'MI Epi'!DJ90</f>
        <v>9.3888724527320456E-5</v>
      </c>
      <c r="U72" s="58">
        <f t="shared" si="40"/>
        <v>2.2507925477925905E-3</v>
      </c>
      <c r="V72" s="58">
        <f t="shared" si="40"/>
        <v>9.388431711898626E-5</v>
      </c>
      <c r="W72" s="58">
        <f t="shared" si="44"/>
        <v>2.590165139083352E-2</v>
      </c>
      <c r="Y72" s="58">
        <f>'Female Inactive'!Y72*'Stroke Epi'!$CY98</f>
        <v>4.7348212422444495E-3</v>
      </c>
      <c r="Z72" s="58">
        <f>'Female Inactive'!Z72*'Stroke Epi'!$CY98</f>
        <v>1.4854341152139453E-3</v>
      </c>
      <c r="AA72" s="58">
        <f t="shared" si="41"/>
        <v>4.7236296465154037E-3</v>
      </c>
      <c r="AB72" s="58">
        <f t="shared" si="41"/>
        <v>1.4843314040278166E-3</v>
      </c>
      <c r="AC72" s="58">
        <f t="shared" si="45"/>
        <v>3.7369212251609725E-2</v>
      </c>
      <c r="AE72" s="58">
        <f>'Female Inactive'!AE72*'Bowel Cancer Epi'!$CV115</f>
        <v>8.7830299448039817E-4</v>
      </c>
      <c r="AF72" s="58">
        <f>'Female Inactive'!AF72*'Bowel Cancer Epi'!$CV115</f>
        <v>7.8071377287146511E-4</v>
      </c>
      <c r="AG72" s="58">
        <f t="shared" si="25"/>
        <v>8.7791739930342949E-4</v>
      </c>
      <c r="AH72" s="58">
        <f t="shared" si="25"/>
        <v>7.8040909516774448E-4</v>
      </c>
      <c r="AI72" s="58">
        <f t="shared" si="46"/>
        <v>3.783127962763597E-3</v>
      </c>
      <c r="AK72" s="58">
        <f>'Female Inactive'!AK72*'Breast Cancer Epi'!$BJ113</f>
        <v>2.6512452455688699E-3</v>
      </c>
      <c r="AL72" s="58">
        <f>'Female Inactive'!AL72*'Breast Cancer Epi'!$BJ113</f>
        <v>1.8656910987336493E-3</v>
      </c>
      <c r="AM72" s="58">
        <f t="shared" si="26"/>
        <v>2.6477337988137783E-3</v>
      </c>
      <c r="AN72" s="58">
        <f t="shared" si="26"/>
        <v>1.8639517789417193E-3</v>
      </c>
      <c r="AO72" s="58">
        <f t="shared" si="47"/>
        <v>6.3175007816757014E-2</v>
      </c>
      <c r="AQ72" s="58">
        <f>'Female Inactive'!AQ72*'Uterine Cancer Epi'!$BB95</f>
        <v>8.7561875406316585E-4</v>
      </c>
      <c r="AR72" s="58">
        <f>'Female Inactive'!AR72*'Uterine Cancer Epi'!$BB95</f>
        <v>2.9187291802105527E-4</v>
      </c>
      <c r="AS72" s="58">
        <f t="shared" si="27"/>
        <v>8.7523551182810966E-4</v>
      </c>
      <c r="AT72" s="58">
        <f t="shared" si="27"/>
        <v>2.9183032726476377E-4</v>
      </c>
      <c r="AU72" s="58">
        <f t="shared" si="48"/>
        <v>1.0031243495350298E-2</v>
      </c>
      <c r="AW72" s="58">
        <f>'Female Inactive'!AW72*'Diabetes Epi'!$CC125</f>
        <v>8.3758792383152435E-3</v>
      </c>
      <c r="AX72" s="58">
        <f>'Female Inactive'!AX72*'Diabetes Epi'!$CC125</f>
        <v>0</v>
      </c>
      <c r="AY72" s="58">
        <f t="shared" si="28"/>
        <v>8.3408992925377845E-3</v>
      </c>
      <c r="AZ72" s="58">
        <f t="shared" si="28"/>
        <v>0</v>
      </c>
      <c r="BA72" s="58">
        <f t="shared" si="49"/>
        <v>0.18088807199610341</v>
      </c>
    </row>
    <row r="73" spans="1:53">
      <c r="A73" s="58">
        <v>75</v>
      </c>
      <c r="B73" s="58">
        <f>'ACM Rates'!T86-(SUM(C73:H73))</f>
        <v>2.0173287806261098E-2</v>
      </c>
      <c r="C73" s="58">
        <f t="shared" si="31"/>
        <v>9.3960918406717187E-5</v>
      </c>
      <c r="D73" s="58">
        <f t="shared" si="32"/>
        <v>3.7170919339261236E-3</v>
      </c>
      <c r="E73" s="58">
        <f t="shared" si="33"/>
        <v>0</v>
      </c>
      <c r="F73" s="58">
        <f t="shared" si="34"/>
        <v>1.0737544040744884E-3</v>
      </c>
      <c r="G73" s="58">
        <f t="shared" si="35"/>
        <v>2.7499473670249768E-3</v>
      </c>
      <c r="H73" s="58">
        <f t="shared" si="36"/>
        <v>2.9195757030659369E-4</v>
      </c>
      <c r="I73" s="58">
        <f t="shared" si="29"/>
        <v>2.5058095062668428E-2</v>
      </c>
      <c r="J73" s="58">
        <f t="shared" si="30"/>
        <v>1.9971168454863908E-2</v>
      </c>
      <c r="K73" s="58">
        <f t="shared" si="42"/>
        <v>8568.6454579256988</v>
      </c>
      <c r="L73" s="58">
        <f t="shared" si="43"/>
        <v>171.12586187023862</v>
      </c>
      <c r="M73" s="58">
        <f t="shared" si="37"/>
        <v>8483.0825269905799</v>
      </c>
      <c r="N73" s="58">
        <f t="shared" si="38"/>
        <v>112918.41847954501</v>
      </c>
      <c r="O73" s="58">
        <f t="shared" si="39"/>
        <v>13.178094371392087</v>
      </c>
      <c r="Q73" s="58">
        <f>'Quintile Functions'!$FB81</f>
        <v>1649.2291405120639</v>
      </c>
      <c r="S73" s="58">
        <f>'Female Inactive'!S73*'MI Epi'!DJ91</f>
        <v>3.5705148994552537E-3</v>
      </c>
      <c r="T73" s="58">
        <f>'Female Inactive'!T73*'MI Epi'!DJ91</f>
        <v>9.3960918406717187E-5</v>
      </c>
      <c r="U73" s="58">
        <f t="shared" si="40"/>
        <v>3.5641481908617045E-3</v>
      </c>
      <c r="V73" s="58">
        <f t="shared" si="40"/>
        <v>9.3956504217840298E-5</v>
      </c>
      <c r="W73" s="58">
        <f t="shared" si="44"/>
        <v>2.8002889409730707E-2</v>
      </c>
      <c r="Y73" s="58">
        <f>'Female Inactive'!Y73*'Stroke Epi'!$CY99</f>
        <v>7.6200384645485541E-3</v>
      </c>
      <c r="Z73" s="58">
        <f>'Female Inactive'!Z73*'Stroke Epi'!$CY99</f>
        <v>3.7170919339261236E-3</v>
      </c>
      <c r="AA73" s="58">
        <f t="shared" si="41"/>
        <v>7.5910795740855574E-3</v>
      </c>
      <c r="AB73" s="58">
        <f t="shared" si="41"/>
        <v>3.7101920994573323E-3</v>
      </c>
      <c r="AC73" s="58">
        <f t="shared" si="45"/>
        <v>4.0492095864745628E-2</v>
      </c>
      <c r="AE73" s="58">
        <f>'Female Inactive'!AE73*'Bowel Cancer Epi'!$CV116</f>
        <v>1.1713684408085326E-3</v>
      </c>
      <c r="AF73" s="58">
        <f>'Female Inactive'!AF73*'Bowel Cancer Epi'!$CV116</f>
        <v>1.0737544040744884E-3</v>
      </c>
      <c r="AG73" s="58">
        <f t="shared" ref="AG73:AH98" si="50">1-EXP(-AE73)</f>
        <v>1.1706826565912598E-3</v>
      </c>
      <c r="AH73" s="58">
        <f t="shared" si="50"/>
        <v>1.0731781360895365E-3</v>
      </c>
      <c r="AI73" s="58">
        <f t="shared" si="46"/>
        <v>3.8803432482002486E-3</v>
      </c>
      <c r="AK73" s="58">
        <f>'Female Inactive'!AK73*'Breast Cancer Epi'!$BJ114</f>
        <v>1.8660357133383769E-3</v>
      </c>
      <c r="AL73" s="58">
        <f>'Female Inactive'!AL73*'Breast Cancer Epi'!$BJ114</f>
        <v>2.7499473670249768E-3</v>
      </c>
      <c r="AM73" s="58">
        <f t="shared" ref="AM73:AN98" si="51">1-EXP(-AK73)</f>
        <v>1.8642957511421088E-3</v>
      </c>
      <c r="AN73" s="58">
        <f t="shared" si="51"/>
        <v>2.7461697253295947E-3</v>
      </c>
      <c r="AO73" s="58">
        <f t="shared" si="47"/>
        <v>6.3910645594741952E-2</v>
      </c>
      <c r="AQ73" s="58">
        <f>'Female Inactive'!AQ73*'Uterine Cancer Epi'!$BB96</f>
        <v>8.7587271091978114E-4</v>
      </c>
      <c r="AR73" s="58">
        <f>'Female Inactive'!AR73*'Uterine Cancer Epi'!$BB96</f>
        <v>2.9195757030659369E-4</v>
      </c>
      <c r="AS73" s="58">
        <f t="shared" ref="AS73:AT98" si="52">1-EXP(-AQ73)</f>
        <v>8.7548924638047865E-4</v>
      </c>
      <c r="AT73" s="58">
        <f t="shared" si="52"/>
        <v>2.9191495484259811E-4</v>
      </c>
      <c r="AU73" s="58">
        <f t="shared" si="48"/>
        <v>1.0608964997105765E-2</v>
      </c>
      <c r="AW73" s="58">
        <f>'Female Inactive'!AW73*'Diabetes Epi'!$CC126</f>
        <v>8.2224972503635689E-3</v>
      </c>
      <c r="AX73" s="58">
        <f>'Female Inactive'!AX73*'Diabetes Epi'!$CC126</f>
        <v>0</v>
      </c>
      <c r="AY73" s="58">
        <f t="shared" si="28"/>
        <v>8.1887849828015113E-3</v>
      </c>
      <c r="AZ73" s="58">
        <f t="shared" si="28"/>
        <v>0</v>
      </c>
      <c r="BA73" s="58">
        <f t="shared" si="49"/>
        <v>0.18772020209690038</v>
      </c>
    </row>
    <row r="74" spans="1:53">
      <c r="A74" s="58">
        <v>76</v>
      </c>
      <c r="B74" s="58">
        <f>'ACM Rates'!T87-(SUM(C74:H74))</f>
        <v>2.0169095469505759E-2</v>
      </c>
      <c r="C74" s="58">
        <f t="shared" si="31"/>
        <v>9.4029037745656742E-5</v>
      </c>
      <c r="D74" s="58">
        <f t="shared" si="32"/>
        <v>3.7204044611482945E-3</v>
      </c>
      <c r="E74" s="58">
        <f t="shared" si="33"/>
        <v>0</v>
      </c>
      <c r="F74" s="58">
        <f t="shared" si="34"/>
        <v>1.0740105666310013E-3</v>
      </c>
      <c r="G74" s="58">
        <f t="shared" si="35"/>
        <v>2.7504234111058188E-3</v>
      </c>
      <c r="H74" s="58">
        <f t="shared" si="36"/>
        <v>2.9203705386347134E-4</v>
      </c>
      <c r="I74" s="58">
        <f t="shared" si="29"/>
        <v>2.5057539535030711E-2</v>
      </c>
      <c r="J74" s="58">
        <f t="shared" si="30"/>
        <v>1.9967059835359735E-2</v>
      </c>
      <c r="K74" s="58">
        <f t="shared" si="42"/>
        <v>8397.5195960554593</v>
      </c>
      <c r="L74" s="58">
        <f t="shared" si="43"/>
        <v>167.67377624304527</v>
      </c>
      <c r="M74" s="58">
        <f t="shared" si="37"/>
        <v>8313.6827079339364</v>
      </c>
      <c r="N74" s="58">
        <f t="shared" si="38"/>
        <v>104604.73577161107</v>
      </c>
      <c r="O74" s="58">
        <f t="shared" si="39"/>
        <v>12.456623003386229</v>
      </c>
      <c r="Q74" s="58">
        <f>'Quintile Functions'!$FB82</f>
        <v>1585.4379825172775</v>
      </c>
      <c r="S74" s="58">
        <f>'Female Inactive'!S74*'MI Epi'!DJ92</f>
        <v>3.5731034343349562E-3</v>
      </c>
      <c r="T74" s="58">
        <f>'Female Inactive'!T74*'MI Epi'!DJ92</f>
        <v>9.4029037745656742E-5</v>
      </c>
      <c r="U74" s="58">
        <f t="shared" si="40"/>
        <v>3.5667274964811257E-3</v>
      </c>
      <c r="V74" s="58">
        <f t="shared" si="40"/>
        <v>9.4024617154242485E-5</v>
      </c>
      <c r="W74" s="58">
        <f t="shared" si="44"/>
        <v>3.1376222648941639E-2</v>
      </c>
      <c r="Y74" s="58">
        <f>'Female Inactive'!Y74*'Stroke Epi'!$CY100</f>
        <v>7.626829145354003E-3</v>
      </c>
      <c r="Z74" s="58">
        <f>'Female Inactive'!Z74*'Stroke Epi'!$CY100</f>
        <v>3.7204044611482945E-3</v>
      </c>
      <c r="AA74" s="58">
        <f t="shared" si="41"/>
        <v>7.5978186834110284E-3</v>
      </c>
      <c r="AB74" s="58">
        <f t="shared" si="41"/>
        <v>3.7134923311010759E-3</v>
      </c>
      <c r="AC74" s="58">
        <f t="shared" si="45"/>
        <v>4.4229705320785573E-2</v>
      </c>
      <c r="AE74" s="58">
        <f>'Female Inactive'!AE74*'Bowel Cancer Epi'!$CV117</f>
        <v>1.171647890870183E-3</v>
      </c>
      <c r="AF74" s="58">
        <f>'Female Inactive'!AF74*'Bowel Cancer Epi'!$CV117</f>
        <v>1.0740105666310013E-3</v>
      </c>
      <c r="AG74" s="58">
        <f t="shared" si="50"/>
        <v>1.1709617794666283E-3</v>
      </c>
      <c r="AH74" s="58">
        <f t="shared" si="50"/>
        <v>1.0734340237052997E-3</v>
      </c>
      <c r="AI74" s="58">
        <f t="shared" si="46"/>
        <v>3.977573763357202E-3</v>
      </c>
      <c r="AK74" s="58">
        <f>'Female Inactive'!AK74*'Breast Cancer Epi'!$BJ115</f>
        <v>1.8663587432503769E-3</v>
      </c>
      <c r="AL74" s="58">
        <f>'Female Inactive'!AL74*'Breast Cancer Epi'!$BJ115</f>
        <v>2.7504234111058188E-3</v>
      </c>
      <c r="AM74" s="58">
        <f t="shared" si="51"/>
        <v>1.8646181787788096E-3</v>
      </c>
      <c r="AN74" s="58">
        <f t="shared" si="51"/>
        <v>2.74664446199957E-3</v>
      </c>
      <c r="AO74" s="58">
        <f t="shared" si="47"/>
        <v>6.3082859514505388E-2</v>
      </c>
      <c r="AQ74" s="58">
        <f>'Female Inactive'!AQ74*'Uterine Cancer Epi'!$BB97</f>
        <v>8.7611116159041407E-4</v>
      </c>
      <c r="AR74" s="58">
        <f>'Female Inactive'!AR74*'Uterine Cancer Epi'!$BB97</f>
        <v>2.9203705386347134E-4</v>
      </c>
      <c r="AS74" s="58">
        <f t="shared" si="52"/>
        <v>8.7572748826170166E-4</v>
      </c>
      <c r="AT74" s="58">
        <f t="shared" si="52"/>
        <v>2.9199441519389691E-4</v>
      </c>
      <c r="AU74" s="58">
        <f t="shared" si="48"/>
        <v>1.1186516765409873E-2</v>
      </c>
      <c r="AW74" s="58">
        <f>'Female Inactive'!AW74*'Diabetes Epi'!$CC127</f>
        <v>8.2408256062410437E-3</v>
      </c>
      <c r="AX74" s="58">
        <f>'Female Inactive'!AX74*'Diabetes Epi'!$CC127</f>
        <v>0</v>
      </c>
      <c r="AY74" s="58">
        <f t="shared" si="28"/>
        <v>8.2069630851256958E-3</v>
      </c>
      <c r="AZ74" s="58">
        <f t="shared" si="28"/>
        <v>0</v>
      </c>
      <c r="BA74" s="58">
        <f t="shared" si="49"/>
        <v>0.19437178670780234</v>
      </c>
    </row>
    <row r="75" spans="1:53">
      <c r="A75" s="58">
        <v>77</v>
      </c>
      <c r="B75" s="58">
        <f>'ACM Rates'!T88-(SUM(C75:H75))</f>
        <v>2.0164957350060624E-2</v>
      </c>
      <c r="C75" s="58">
        <f t="shared" si="31"/>
        <v>9.4096277843110595E-5</v>
      </c>
      <c r="D75" s="58">
        <f t="shared" si="32"/>
        <v>3.7236711225001489E-3</v>
      </c>
      <c r="E75" s="58">
        <f t="shared" si="33"/>
        <v>0</v>
      </c>
      <c r="F75" s="58">
        <f t="shared" si="34"/>
        <v>1.0742642924321758E-3</v>
      </c>
      <c r="G75" s="58">
        <f t="shared" si="35"/>
        <v>2.7508951980212575E-3</v>
      </c>
      <c r="H75" s="58">
        <f t="shared" si="36"/>
        <v>2.9211575914268363E-4</v>
      </c>
      <c r="I75" s="58">
        <f t="shared" si="29"/>
        <v>2.5056989042836059E-2</v>
      </c>
      <c r="J75" s="58">
        <f t="shared" si="30"/>
        <v>1.9963004333602097E-2</v>
      </c>
      <c r="K75" s="58">
        <f t="shared" si="42"/>
        <v>8229.8458198124135</v>
      </c>
      <c r="L75" s="58">
        <f t="shared" si="43"/>
        <v>164.2924477657923</v>
      </c>
      <c r="M75" s="58">
        <f t="shared" si="37"/>
        <v>8147.6995959295173</v>
      </c>
      <c r="N75" s="58">
        <f t="shared" si="38"/>
        <v>96457.036175681555</v>
      </c>
      <c r="O75" s="58">
        <f t="shared" si="39"/>
        <v>11.720394073905037</v>
      </c>
      <c r="Q75" s="58">
        <f>'Quintile Functions'!$FB83</f>
        <v>1524.1142268611695</v>
      </c>
      <c r="S75" s="58">
        <f>'Female Inactive'!S75*'MI Epi'!DJ93</f>
        <v>3.5756585580382027E-3</v>
      </c>
      <c r="T75" s="58">
        <f>'Female Inactive'!T75*'MI Epi'!DJ93</f>
        <v>9.4096277843110595E-5</v>
      </c>
      <c r="U75" s="58">
        <f t="shared" si="40"/>
        <v>3.5692735035017797E-3</v>
      </c>
      <c r="V75" s="58">
        <f t="shared" si="40"/>
        <v>9.4091850927235932E-5</v>
      </c>
      <c r="W75" s="58">
        <f t="shared" si="44"/>
        <v>3.4740281533881881E-2</v>
      </c>
      <c r="Y75" s="58">
        <f>'Female Inactive'!Y75*'Stroke Epi'!$CY101</f>
        <v>7.6335258011253054E-3</v>
      </c>
      <c r="Z75" s="58">
        <f>'Female Inactive'!Z75*'Stroke Epi'!$CY101</f>
        <v>3.7236711225001489E-3</v>
      </c>
      <c r="AA75" s="58">
        <f t="shared" si="41"/>
        <v>7.6044644369538394E-3</v>
      </c>
      <c r="AB75" s="58">
        <f t="shared" si="41"/>
        <v>3.7167468564154316E-3</v>
      </c>
      <c r="AC75" s="58">
        <f t="shared" si="45"/>
        <v>4.7956066878229571E-2</v>
      </c>
      <c r="AE75" s="58">
        <f>'Female Inactive'!AE75*'Bowel Cancer Epi'!$CV118</f>
        <v>1.1719246826532822E-3</v>
      </c>
      <c r="AF75" s="58">
        <f>'Female Inactive'!AF75*'Bowel Cancer Epi'!$CV118</f>
        <v>1.0742642924321758E-3</v>
      </c>
      <c r="AG75" s="58">
        <f t="shared" si="50"/>
        <v>1.1712382470988603E-3</v>
      </c>
      <c r="AH75" s="58">
        <f t="shared" si="50"/>
        <v>1.0736874771163363E-3</v>
      </c>
      <c r="AI75" s="58">
        <f t="shared" si="46"/>
        <v>4.0748179805273343E-3</v>
      </c>
      <c r="AK75" s="58">
        <f>'Female Inactive'!AK75*'Breast Cancer Epi'!$BJ116</f>
        <v>1.8666788843715674E-3</v>
      </c>
      <c r="AL75" s="58">
        <f>'Female Inactive'!AL75*'Breast Cancer Epi'!$BJ116</f>
        <v>2.7508951980212575E-3</v>
      </c>
      <c r="AM75" s="58">
        <f t="shared" si="51"/>
        <v>1.8649377229078556E-3</v>
      </c>
      <c r="AN75" s="58">
        <f t="shared" si="51"/>
        <v>2.7471149529731953E-3</v>
      </c>
      <c r="AO75" s="58">
        <f t="shared" si="47"/>
        <v>6.2254197932652473E-2</v>
      </c>
      <c r="AQ75" s="58">
        <f>'Female Inactive'!AQ75*'Uterine Cancer Epi'!$BB98</f>
        <v>8.7634727742805099E-4</v>
      </c>
      <c r="AR75" s="58">
        <f>'Female Inactive'!AR75*'Uterine Cancer Epi'!$BB98</f>
        <v>2.9211575914268363E-4</v>
      </c>
      <c r="AS75" s="58">
        <f t="shared" si="52"/>
        <v>8.759633972983405E-4</v>
      </c>
      <c r="AT75" s="58">
        <f t="shared" si="52"/>
        <v>2.9207309748846555E-4</v>
      </c>
      <c r="AU75" s="58">
        <f t="shared" si="48"/>
        <v>1.1763888487987763E-2</v>
      </c>
      <c r="AW75" s="58">
        <f>'Female Inactive'!AW75*'Diabetes Epi'!$CC128</f>
        <v>8.2587968774486212E-3</v>
      </c>
      <c r="AX75" s="58">
        <f>'Female Inactive'!AX75*'Diabetes Epi'!$CC128</f>
        <v>0</v>
      </c>
      <c r="AY75" s="58">
        <f t="shared" si="28"/>
        <v>8.2247867066168601E-3</v>
      </c>
      <c r="AZ75" s="58">
        <f t="shared" si="28"/>
        <v>0</v>
      </c>
      <c r="BA75" s="58">
        <f t="shared" si="49"/>
        <v>0.20098354771462718</v>
      </c>
    </row>
    <row r="76" spans="1:53">
      <c r="A76" s="58">
        <v>78</v>
      </c>
      <c r="B76" s="58">
        <f>'ACM Rates'!T89-(SUM(C76:H76))</f>
        <v>2.0160872556858004E-2</v>
      </c>
      <c r="C76" s="58">
        <f t="shared" si="31"/>
        <v>9.4162652804808457E-5</v>
      </c>
      <c r="D76" s="58">
        <f t="shared" si="32"/>
        <v>3.7268927379627524E-3</v>
      </c>
      <c r="E76" s="58">
        <f t="shared" si="33"/>
        <v>0</v>
      </c>
      <c r="F76" s="58">
        <f t="shared" si="34"/>
        <v>1.0745156019923425E-3</v>
      </c>
      <c r="G76" s="58">
        <f t="shared" si="35"/>
        <v>2.7513627571318922E-3</v>
      </c>
      <c r="H76" s="58">
        <f t="shared" si="36"/>
        <v>2.9219369325019992E-4</v>
      </c>
      <c r="I76" s="58">
        <f t="shared" si="29"/>
        <v>2.5056443549617908E-2</v>
      </c>
      <c r="J76" s="58">
        <f t="shared" si="30"/>
        <v>1.9959001076967686E-2</v>
      </c>
      <c r="K76" s="58">
        <f t="shared" si="42"/>
        <v>8065.553372046621</v>
      </c>
      <c r="L76" s="58">
        <f t="shared" si="43"/>
        <v>160.98038843901887</v>
      </c>
      <c r="M76" s="58">
        <f t="shared" si="37"/>
        <v>7985.0631778271118</v>
      </c>
      <c r="N76" s="58">
        <f t="shared" si="38"/>
        <v>88471.972997854449</v>
      </c>
      <c r="O76" s="58">
        <f t="shared" si="39"/>
        <v>10.969113824784577</v>
      </c>
      <c r="Q76" s="58">
        <f>'Quintile Functions'!$FB84</f>
        <v>1465.162435955016</v>
      </c>
      <c r="S76" s="58">
        <f>'Female Inactive'!S76*'MI Epi'!DJ94</f>
        <v>3.578180806582721E-3</v>
      </c>
      <c r="T76" s="58">
        <f>'Female Inactive'!T76*'MI Epi'!DJ94</f>
        <v>9.4162652804808457E-5</v>
      </c>
      <c r="U76" s="58">
        <f t="shared" si="40"/>
        <v>3.5717867462818909E-3</v>
      </c>
      <c r="V76" s="58">
        <f t="shared" si="40"/>
        <v>9.4158219641315988E-5</v>
      </c>
      <c r="W76" s="58">
        <f t="shared" si="44"/>
        <v>3.8095050053844073E-2</v>
      </c>
      <c r="Y76" s="58">
        <f>'Female Inactive'!Y76*'Stroke Epi'!$CY102</f>
        <v>7.6401301128236438E-3</v>
      </c>
      <c r="Z76" s="58">
        <f>'Female Inactive'!Z76*'Stroke Epi'!$CY102</f>
        <v>3.7268927379627524E-3</v>
      </c>
      <c r="AA76" s="58">
        <f t="shared" si="41"/>
        <v>7.6110185047560952E-3</v>
      </c>
      <c r="AB76" s="58">
        <f t="shared" si="41"/>
        <v>3.7199564927787865E-3</v>
      </c>
      <c r="AC76" s="58">
        <f t="shared" si="45"/>
        <v>5.1671152848573598E-2</v>
      </c>
      <c r="AE76" s="58">
        <f>'Female Inactive'!AE76*'Bowel Cancer Epi'!$CV119</f>
        <v>1.172198838537101E-3</v>
      </c>
      <c r="AF76" s="58">
        <f>'Female Inactive'!AF76*'Bowel Cancer Epi'!$CV119</f>
        <v>1.0745156019923425E-3</v>
      </c>
      <c r="AG76" s="58">
        <f t="shared" si="50"/>
        <v>1.1715120818432956E-3</v>
      </c>
      <c r="AH76" s="58">
        <f t="shared" si="50"/>
        <v>1.0739385168170301E-3</v>
      </c>
      <c r="AI76" s="58">
        <f t="shared" si="46"/>
        <v>4.1720756732450438E-3</v>
      </c>
      <c r="AK76" s="58">
        <f>'Female Inactive'!AK76*'Breast Cancer Epi'!$BJ117</f>
        <v>1.8669961566252127E-3</v>
      </c>
      <c r="AL76" s="58">
        <f>'Female Inactive'!AL76*'Breast Cancer Epi'!$BJ117</f>
        <v>2.7513627571318922E-3</v>
      </c>
      <c r="AM76" s="58">
        <f t="shared" si="51"/>
        <v>1.8652544034182261E-3</v>
      </c>
      <c r="AN76" s="58">
        <f t="shared" si="51"/>
        <v>2.7475812275361555E-3</v>
      </c>
      <c r="AO76" s="58">
        <f t="shared" si="47"/>
        <v>6.1424661105457266E-2</v>
      </c>
      <c r="AQ76" s="58">
        <f>'Female Inactive'!AQ76*'Uterine Cancer Epi'!$BB99</f>
        <v>8.7658107975059976E-4</v>
      </c>
      <c r="AR76" s="58">
        <f>'Female Inactive'!AR76*'Uterine Cancer Epi'!$BB99</f>
        <v>2.9219369325019992E-4</v>
      </c>
      <c r="AS76" s="58">
        <f t="shared" si="52"/>
        <v>8.7619699479135615E-4</v>
      </c>
      <c r="AT76" s="58">
        <f t="shared" si="52"/>
        <v>2.9215100883051015E-4</v>
      </c>
      <c r="AU76" s="58">
        <f t="shared" si="48"/>
        <v>1.2341078549110448E-2</v>
      </c>
      <c r="AW76" s="58">
        <f>'Female Inactive'!AW76*'Diabetes Epi'!$CC129</f>
        <v>8.2764209732938444E-3</v>
      </c>
      <c r="AX76" s="58">
        <f>'Female Inactive'!AX76*'Diabetes Epi'!$CC129</f>
        <v>0</v>
      </c>
      <c r="AY76" s="58">
        <f t="shared" si="28"/>
        <v>8.2422656940067673E-3</v>
      </c>
      <c r="AZ76" s="58">
        <f t="shared" si="28"/>
        <v>0</v>
      </c>
      <c r="BA76" s="58">
        <f t="shared" si="49"/>
        <v>0.20755528760975209</v>
      </c>
    </row>
    <row r="77" spans="1:53">
      <c r="A77" s="58">
        <v>79</v>
      </c>
      <c r="B77" s="58">
        <f>'ACM Rates'!T90-(SUM(C77:H77))</f>
        <v>2.0156840218803426E-2</v>
      </c>
      <c r="C77" s="58">
        <f t="shared" si="31"/>
        <v>9.4228176438966485E-5</v>
      </c>
      <c r="D77" s="58">
        <f t="shared" si="32"/>
        <v>3.7300701078161256E-3</v>
      </c>
      <c r="E77" s="58">
        <f t="shared" si="33"/>
        <v>0</v>
      </c>
      <c r="F77" s="58">
        <f t="shared" si="34"/>
        <v>1.074764515767718E-3</v>
      </c>
      <c r="G77" s="58">
        <f t="shared" si="35"/>
        <v>2.7518261179202254E-3</v>
      </c>
      <c r="H77" s="58">
        <f t="shared" si="36"/>
        <v>2.9227086325353806E-4</v>
      </c>
      <c r="I77" s="58">
        <f t="shared" si="29"/>
        <v>2.5055903018826237E-2</v>
      </c>
      <c r="J77" s="58">
        <f t="shared" si="30"/>
        <v>1.9955049212385112E-2</v>
      </c>
      <c r="K77" s="58">
        <f t="shared" si="42"/>
        <v>7904.5729836076025</v>
      </c>
      <c r="L77" s="58">
        <f t="shared" si="43"/>
        <v>157.73614289077952</v>
      </c>
      <c r="M77" s="58">
        <f t="shared" si="37"/>
        <v>7825.7049121622131</v>
      </c>
      <c r="N77" s="58">
        <f t="shared" si="38"/>
        <v>80646.268085692238</v>
      </c>
      <c r="O77" s="58">
        <f t="shared" si="39"/>
        <v>10.202482569638535</v>
      </c>
      <c r="Q77" s="58">
        <f>'Quintile Functions'!$FB85</f>
        <v>1408.4908636767013</v>
      </c>
      <c r="S77" s="58">
        <f>'Female Inactive'!S77*'MI Epi'!DJ95</f>
        <v>3.5806707046807267E-3</v>
      </c>
      <c r="T77" s="58">
        <f>'Female Inactive'!T77*'MI Epi'!DJ95</f>
        <v>9.4228176438966485E-5</v>
      </c>
      <c r="U77" s="58">
        <f t="shared" si="40"/>
        <v>3.5742677479061458E-3</v>
      </c>
      <c r="V77" s="58">
        <f t="shared" si="40"/>
        <v>9.4223737103771299E-5</v>
      </c>
      <c r="W77" s="58">
        <f t="shared" si="44"/>
        <v>4.144051315054266E-2</v>
      </c>
      <c r="Y77" s="58">
        <f>'Female Inactive'!Y77*'Stroke Epi'!$CY103</f>
        <v>7.6466437210230588E-3</v>
      </c>
      <c r="Z77" s="58">
        <f>'Female Inactive'!Z77*'Stroke Epi'!$CY103</f>
        <v>3.7300701078161256E-3</v>
      </c>
      <c r="AA77" s="58">
        <f t="shared" si="41"/>
        <v>7.6174825167110161E-3</v>
      </c>
      <c r="AB77" s="58">
        <f t="shared" si="41"/>
        <v>3.7231220379254637E-3</v>
      </c>
      <c r="AC77" s="58">
        <f t="shared" si="45"/>
        <v>5.537493711692365E-2</v>
      </c>
      <c r="AE77" s="58">
        <f>'Female Inactive'!AE77*'Bowel Cancer Epi'!$CV120</f>
        <v>1.1724703808375103E-3</v>
      </c>
      <c r="AF77" s="58">
        <f>'Female Inactive'!AF77*'Bowel Cancer Epi'!$CV120</f>
        <v>1.074764515767718E-3</v>
      </c>
      <c r="AG77" s="58">
        <f t="shared" si="50"/>
        <v>1.1717833059917693E-3</v>
      </c>
      <c r="AH77" s="58">
        <f t="shared" si="50"/>
        <v>1.0741871632433675E-3</v>
      </c>
      <c r="AI77" s="58">
        <f t="shared" si="46"/>
        <v>4.2693466169873634E-3</v>
      </c>
      <c r="AK77" s="58">
        <f>'Female Inactive'!AK77*'Breast Cancer Epi'!$BJ118</f>
        <v>1.8673105800172955E-3</v>
      </c>
      <c r="AL77" s="58">
        <f>'Female Inactive'!AL77*'Breast Cancer Epi'!$BJ118</f>
        <v>2.7518261179202254E-3</v>
      </c>
      <c r="AM77" s="58">
        <f t="shared" si="51"/>
        <v>1.86556824028139E-3</v>
      </c>
      <c r="AN77" s="58">
        <f t="shared" si="51"/>
        <v>2.7480433150960382E-3</v>
      </c>
      <c r="AO77" s="58">
        <f t="shared" si="47"/>
        <v>6.0594249283562066E-2</v>
      </c>
      <c r="AQ77" s="58">
        <f>'Female Inactive'!AQ77*'Uterine Cancer Epi'!$BB100</f>
        <v>8.7681258976061408E-4</v>
      </c>
      <c r="AR77" s="58">
        <f>'Female Inactive'!AR77*'Uterine Cancer Epi'!$BB100</f>
        <v>2.9227086325353806E-4</v>
      </c>
      <c r="AS77" s="58">
        <f t="shared" si="52"/>
        <v>8.7642830192613541E-4</v>
      </c>
      <c r="AT77" s="58">
        <f t="shared" si="52"/>
        <v>2.9222815628560106E-4</v>
      </c>
      <c r="AU77" s="58">
        <f t="shared" si="48"/>
        <v>1.2918085350801476E-2</v>
      </c>
      <c r="AW77" s="58">
        <f>'Female Inactive'!AW77*'Diabetes Epi'!$CC130</f>
        <v>8.2937074295761689E-3</v>
      </c>
      <c r="AX77" s="58">
        <f>'Female Inactive'!AX77*'Diabetes Epi'!$CC130</f>
        <v>0</v>
      </c>
      <c r="AY77" s="58">
        <f t="shared" si="28"/>
        <v>8.2594095225450026E-3</v>
      </c>
      <c r="AZ77" s="58">
        <f t="shared" si="28"/>
        <v>0</v>
      </c>
      <c r="BA77" s="58">
        <f t="shared" si="49"/>
        <v>0.2140868274770833</v>
      </c>
    </row>
    <row r="78" spans="1:53">
      <c r="A78" s="58">
        <v>80</v>
      </c>
      <c r="B78" s="58">
        <f>'ACM Rates'!T91-(SUM(C78:H78))</f>
        <v>3.9121307989679277E-2</v>
      </c>
      <c r="C78" s="58">
        <f t="shared" si="31"/>
        <v>1.8858572452891658E-4</v>
      </c>
      <c r="D78" s="58">
        <f t="shared" si="32"/>
        <v>8.3997090298264278E-3</v>
      </c>
      <c r="E78" s="58">
        <f t="shared" si="33"/>
        <v>0</v>
      </c>
      <c r="F78" s="58">
        <f t="shared" si="34"/>
        <v>1.5636524424011942E-3</v>
      </c>
      <c r="G78" s="58">
        <f t="shared" si="35"/>
        <v>3.6369484453234067E-3</v>
      </c>
      <c r="H78" s="58">
        <f t="shared" si="36"/>
        <v>3.8979636824078311E-4</v>
      </c>
      <c r="I78" s="58">
        <f t="shared" si="29"/>
        <v>4.9273255186435813E-2</v>
      </c>
      <c r="J78" s="58">
        <f t="shared" si="30"/>
        <v>3.836595182263558E-2</v>
      </c>
      <c r="K78" s="58">
        <f t="shared" si="42"/>
        <v>7746.8368407168227</v>
      </c>
      <c r="L78" s="58">
        <f t="shared" si="43"/>
        <v>297.21476900876002</v>
      </c>
      <c r="M78" s="58">
        <f t="shared" si="37"/>
        <v>7598.2294562124425</v>
      </c>
      <c r="N78" s="58">
        <f t="shared" si="38"/>
        <v>73048.038629479794</v>
      </c>
      <c r="O78" s="58">
        <f t="shared" si="39"/>
        <v>9.4294019780492224</v>
      </c>
      <c r="Q78" s="58">
        <f>'Quintile Functions'!$FB86</f>
        <v>1354.0113125870835</v>
      </c>
      <c r="S78" s="58">
        <f>'Female Inactive'!S78*'MI Epi'!DJ96</f>
        <v>4.9975217000162884E-3</v>
      </c>
      <c r="T78" s="58">
        <f>'Female Inactive'!T78*'MI Epi'!DJ96</f>
        <v>1.8858572452891658E-4</v>
      </c>
      <c r="U78" s="58">
        <f t="shared" si="40"/>
        <v>4.9850548648510129E-3</v>
      </c>
      <c r="V78" s="58">
        <f t="shared" si="40"/>
        <v>1.8856794335897487E-4</v>
      </c>
      <c r="W78" s="58">
        <f t="shared" si="44"/>
        <v>4.4776656695663247E-2</v>
      </c>
      <c r="Y78" s="58">
        <f>'Female Inactive'!Y78*'Stroke Epi'!$CY104</f>
        <v>1.1666262541425597E-2</v>
      </c>
      <c r="Z78" s="58">
        <f>'Female Inactive'!Z78*'Stroke Epi'!$CY104</f>
        <v>8.3997090298264278E-3</v>
      </c>
      <c r="AA78" s="58">
        <f t="shared" si="41"/>
        <v>1.1598475563552535E-2</v>
      </c>
      <c r="AB78" s="58">
        <f t="shared" si="41"/>
        <v>8.3645300405987832E-3</v>
      </c>
      <c r="AC78" s="58">
        <f t="shared" si="45"/>
        <v>5.9067395100779629E-2</v>
      </c>
      <c r="AE78" s="58">
        <f>'Female Inactive'!AE78*'Bowel Cancer Epi'!$CV121</f>
        <v>1.7591089977013433E-3</v>
      </c>
      <c r="AF78" s="58">
        <f>'Female Inactive'!AF78*'Bowel Cancer Epi'!$CV121</f>
        <v>1.5636524424011942E-3</v>
      </c>
      <c r="AG78" s="58">
        <f t="shared" si="50"/>
        <v>1.7575626723196347E-3</v>
      </c>
      <c r="AH78" s="58">
        <f t="shared" si="50"/>
        <v>1.5624305748626055E-3</v>
      </c>
      <c r="AI78" s="58">
        <f t="shared" si="46"/>
        <v>4.3666305891679972E-3</v>
      </c>
      <c r="AK78" s="58">
        <f>'Female Inactive'!AK78*'Breast Cancer Epi'!$BJ119</f>
        <v>1.5727344628425545E-3</v>
      </c>
      <c r="AL78" s="58">
        <f>'Female Inactive'!AL78*'Breast Cancer Epi'!$BJ119</f>
        <v>3.6369484453234067E-3</v>
      </c>
      <c r="AM78" s="58">
        <f t="shared" si="51"/>
        <v>1.571498364100532E-3</v>
      </c>
      <c r="AN78" s="58">
        <f t="shared" si="51"/>
        <v>3.6303427589332582E-3</v>
      </c>
      <c r="AO78" s="58">
        <f t="shared" si="47"/>
        <v>5.9762962711911109E-2</v>
      </c>
      <c r="AQ78" s="58">
        <f>'Female Inactive'!AQ78*'Uterine Cancer Epi'!$BB101</f>
        <v>7.7959273648156623E-4</v>
      </c>
      <c r="AR78" s="58">
        <f>'Female Inactive'!AR78*'Uterine Cancer Epi'!$BB101</f>
        <v>3.8979636824078311E-4</v>
      </c>
      <c r="AS78" s="58">
        <f t="shared" si="52"/>
        <v>7.7928893301693059E-4</v>
      </c>
      <c r="AT78" s="58">
        <f t="shared" si="52"/>
        <v>3.8972040750651082E-4</v>
      </c>
      <c r="AU78" s="58">
        <f t="shared" si="48"/>
        <v>1.349490731271711E-2</v>
      </c>
      <c r="AW78" s="58">
        <f>'Female Inactive'!AW78*'Diabetes Epi'!$CC131</f>
        <v>7.5233392280839029E-3</v>
      </c>
      <c r="AX78" s="58">
        <f>'Female Inactive'!AX78*'Diabetes Epi'!$CC131</f>
        <v>0</v>
      </c>
      <c r="AY78" s="58">
        <f t="shared" si="28"/>
        <v>7.4951097491899876E-3</v>
      </c>
      <c r="AZ78" s="58">
        <f t="shared" si="28"/>
        <v>0</v>
      </c>
      <c r="BA78" s="58">
        <f t="shared" si="49"/>
        <v>0.22057800621811263</v>
      </c>
    </row>
    <row r="79" spans="1:53">
      <c r="A79" s="58">
        <v>81</v>
      </c>
      <c r="B79" s="58">
        <f>'ACM Rates'!T92-(SUM(C79:H79))</f>
        <v>3.9113862008025774E-2</v>
      </c>
      <c r="C79" s="58">
        <f t="shared" si="31"/>
        <v>1.8870243198638182E-4</v>
      </c>
      <c r="D79" s="58">
        <f t="shared" si="32"/>
        <v>8.4060910070610766E-3</v>
      </c>
      <c r="E79" s="58">
        <f t="shared" si="33"/>
        <v>0</v>
      </c>
      <c r="F79" s="58">
        <f t="shared" si="34"/>
        <v>1.5639712268746375E-3</v>
      </c>
      <c r="G79" s="58">
        <f t="shared" si="35"/>
        <v>3.637486259848543E-3</v>
      </c>
      <c r="H79" s="58">
        <f t="shared" si="36"/>
        <v>3.8988706620358862E-4</v>
      </c>
      <c r="I79" s="58">
        <f t="shared" si="29"/>
        <v>4.927262667394787E-2</v>
      </c>
      <c r="J79" s="58">
        <f t="shared" si="30"/>
        <v>3.8358791486497568E-2</v>
      </c>
      <c r="K79" s="58">
        <f t="shared" si="42"/>
        <v>7449.6220717080623</v>
      </c>
      <c r="L79" s="58">
        <f t="shared" si="43"/>
        <v>285.75849970185959</v>
      </c>
      <c r="M79" s="58">
        <f t="shared" si="37"/>
        <v>7306.7428218571331</v>
      </c>
      <c r="N79" s="58">
        <f t="shared" si="38"/>
        <v>65741.295807622664</v>
      </c>
      <c r="O79" s="58">
        <f t="shared" si="39"/>
        <v>8.8247826768679811</v>
      </c>
      <c r="Q79" s="58">
        <f>'Quintile Functions'!$FB87</f>
        <v>1301.6389966691434</v>
      </c>
      <c r="S79" s="58">
        <f>'Female Inactive'!S79*'MI Epi'!DJ97</f>
        <v>5.0006144476391189E-3</v>
      </c>
      <c r="T79" s="58">
        <f>'Female Inactive'!T79*'MI Epi'!DJ97</f>
        <v>1.8870243198638182E-4</v>
      </c>
      <c r="U79" s="58">
        <f t="shared" si="40"/>
        <v>4.9881321901985576E-3</v>
      </c>
      <c r="V79" s="58">
        <f t="shared" si="40"/>
        <v>1.8868462880228254E-4</v>
      </c>
      <c r="W79" s="58">
        <f t="shared" si="44"/>
        <v>4.9359237096687894E-2</v>
      </c>
      <c r="Y79" s="58">
        <f>'Female Inactive'!Y79*'Stroke Epi'!$CY105</f>
        <v>1.167512639869594E-2</v>
      </c>
      <c r="Z79" s="58">
        <f>'Female Inactive'!Z79*'Stroke Epi'!$CY105</f>
        <v>8.4060910070610766E-3</v>
      </c>
      <c r="AA79" s="58">
        <f t="shared" si="41"/>
        <v>1.1607236574762703E-2</v>
      </c>
      <c r="AB79" s="58">
        <f t="shared" si="41"/>
        <v>8.3708586153986575E-3</v>
      </c>
      <c r="AC79" s="58">
        <f t="shared" si="45"/>
        <v>6.2135987216730894E-2</v>
      </c>
      <c r="AE79" s="58">
        <f>'Female Inactive'!AE79*'Bowel Cancer Epi'!$CV122</f>
        <v>1.759467630233967E-3</v>
      </c>
      <c r="AF79" s="58">
        <f>'Female Inactive'!AF79*'Bowel Cancer Epi'!$CV122</f>
        <v>1.5639712268746375E-3</v>
      </c>
      <c r="AG79" s="58">
        <f t="shared" si="50"/>
        <v>1.7579206744688936E-3</v>
      </c>
      <c r="AH79" s="58">
        <f t="shared" si="50"/>
        <v>1.5627488612066642E-3</v>
      </c>
      <c r="AI79" s="58">
        <f t="shared" si="46"/>
        <v>4.5612146409111662E-3</v>
      </c>
      <c r="AK79" s="58">
        <f>'Female Inactive'!AK79*'Breast Cancer Epi'!$BJ120</f>
        <v>1.5729670312858563E-3</v>
      </c>
      <c r="AL79" s="58">
        <f>'Female Inactive'!AL79*'Breast Cancer Epi'!$BJ120</f>
        <v>3.637486259848543E-3</v>
      </c>
      <c r="AM79" s="58">
        <f t="shared" si="51"/>
        <v>1.5717305670358561E-3</v>
      </c>
      <c r="AN79" s="58">
        <f t="shared" si="51"/>
        <v>3.6308786208631982E-3</v>
      </c>
      <c r="AO79" s="58">
        <f t="shared" si="47"/>
        <v>5.7820107728355184E-2</v>
      </c>
      <c r="AQ79" s="58">
        <f>'Female Inactive'!AQ79*'Uterine Cancer Epi'!$BB102</f>
        <v>7.7977413240717724E-4</v>
      </c>
      <c r="AR79" s="58">
        <f>'Female Inactive'!AR79*'Uterine Cancer Epi'!$BB102</f>
        <v>3.8988706620358862E-4</v>
      </c>
      <c r="AS79" s="58">
        <f t="shared" si="52"/>
        <v>7.7947018756630015E-4</v>
      </c>
      <c r="AT79" s="58">
        <f t="shared" si="52"/>
        <v>3.8981107011837324E-4</v>
      </c>
      <c r="AU79" s="58">
        <f t="shared" si="48"/>
        <v>1.3879368479446381E-2</v>
      </c>
      <c r="AW79" s="58">
        <f>'Female Inactive'!AW79*'Diabetes Epi'!$CC132</f>
        <v>7.5374389218208059E-3</v>
      </c>
      <c r="AX79" s="58">
        <f>'Female Inactive'!AX79*'Diabetes Epi'!$CC132</f>
        <v>0</v>
      </c>
      <c r="AY79" s="58">
        <f t="shared" si="28"/>
        <v>7.5091036655197119E-3</v>
      </c>
      <c r="AZ79" s="58">
        <f t="shared" si="28"/>
        <v>0</v>
      </c>
      <c r="BA79" s="58">
        <f t="shared" si="49"/>
        <v>0.22641985960244035</v>
      </c>
    </row>
    <row r="80" spans="1:53">
      <c r="A80" s="58">
        <v>82</v>
      </c>
      <c r="B80" s="58">
        <f>'ACM Rates'!T93-(SUM(C80:H80))</f>
        <v>3.910649762654158E-2</v>
      </c>
      <c r="C80" s="58">
        <f t="shared" si="31"/>
        <v>1.8881790001918562E-4</v>
      </c>
      <c r="D80" s="58">
        <f t="shared" si="32"/>
        <v>8.4123988430718378E-3</v>
      </c>
      <c r="E80" s="58">
        <f t="shared" si="33"/>
        <v>0</v>
      </c>
      <c r="F80" s="58">
        <f t="shared" si="34"/>
        <v>1.5642878113483862E-3</v>
      </c>
      <c r="G80" s="58">
        <f t="shared" si="35"/>
        <v>3.6380207091904178E-3</v>
      </c>
      <c r="H80" s="58">
        <f t="shared" si="36"/>
        <v>3.8997710982859599E-4</v>
      </c>
      <c r="I80" s="58">
        <f t="shared" si="29"/>
        <v>4.9272002180980989E-2</v>
      </c>
      <c r="J80" s="58">
        <f t="shared" si="30"/>
        <v>3.8351709567710279E-2</v>
      </c>
      <c r="K80" s="58">
        <f t="shared" si="42"/>
        <v>7163.863572006203</v>
      </c>
      <c r="L80" s="58">
        <f t="shared" si="43"/>
        <v>274.74641509628145</v>
      </c>
      <c r="M80" s="58">
        <f t="shared" si="37"/>
        <v>7026.4903644580627</v>
      </c>
      <c r="N80" s="58">
        <f t="shared" si="38"/>
        <v>58714.805443164609</v>
      </c>
      <c r="O80" s="58">
        <f t="shared" si="39"/>
        <v>8.1959692354556992</v>
      </c>
      <c r="Q80" s="58">
        <f>'Quintile Functions'!$FB88</f>
        <v>1251.2924093762972</v>
      </c>
      <c r="S80" s="58">
        <f>'Female Inactive'!S80*'MI Epi'!DJ98</f>
        <v>5.0036743505084188E-3</v>
      </c>
      <c r="T80" s="58">
        <f>'Female Inactive'!T80*'MI Epi'!DJ98</f>
        <v>1.8881790001918562E-4</v>
      </c>
      <c r="U80" s="58">
        <f t="shared" si="40"/>
        <v>4.9911768252097755E-3</v>
      </c>
      <c r="V80" s="58">
        <f t="shared" si="40"/>
        <v>1.888000750414065E-4</v>
      </c>
      <c r="W80" s="58">
        <f t="shared" si="44"/>
        <v>5.3922648633579998E-2</v>
      </c>
      <c r="Y80" s="58">
        <f>'Female Inactive'!Y80*'Stroke Epi'!$CY106</f>
        <v>1.168388728204422E-2</v>
      </c>
      <c r="Z80" s="58">
        <f>'Female Inactive'!Z80*'Stroke Epi'!$CY106</f>
        <v>8.4123988430718378E-3</v>
      </c>
      <c r="AA80" s="58">
        <f t="shared" si="41"/>
        <v>1.1615895730534342E-2</v>
      </c>
      <c r="AB80" s="58">
        <f t="shared" si="41"/>
        <v>8.3771136296781901E-3</v>
      </c>
      <c r="AC80" s="58">
        <f t="shared" si="45"/>
        <v>6.5196892038078075E-2</v>
      </c>
      <c r="AE80" s="58">
        <f>'Female Inactive'!AE80*'Bowel Cancer Epi'!$CV123</f>
        <v>1.7598237877669341E-3</v>
      </c>
      <c r="AF80" s="58">
        <f>'Female Inactive'!AF80*'Bowel Cancer Epi'!$CV123</f>
        <v>1.5642878113483862E-3</v>
      </c>
      <c r="AG80" s="58">
        <f t="shared" si="50"/>
        <v>1.7582762058419021E-3</v>
      </c>
      <c r="AH80" s="58">
        <f t="shared" si="50"/>
        <v>1.5630649508883154E-3</v>
      </c>
      <c r="AI80" s="58">
        <f t="shared" si="46"/>
        <v>4.7558003221930805E-3</v>
      </c>
      <c r="AK80" s="58">
        <f>'Female Inactive'!AK80*'Breast Cancer Epi'!$BJ121</f>
        <v>1.573198144514775E-3</v>
      </c>
      <c r="AL80" s="58">
        <f>'Female Inactive'!AL80*'Breast Cancer Epi'!$BJ121</f>
        <v>3.6380207091904178E-3</v>
      </c>
      <c r="AM80" s="58">
        <f t="shared" si="51"/>
        <v>1.5719613169904445E-3</v>
      </c>
      <c r="AN80" s="58">
        <f t="shared" si="51"/>
        <v>3.6314111295421281E-3</v>
      </c>
      <c r="AO80" s="58">
        <f t="shared" si="47"/>
        <v>5.5872949943255402E-2</v>
      </c>
      <c r="AQ80" s="58">
        <f>'Female Inactive'!AQ80*'Uterine Cancer Epi'!$BB103</f>
        <v>7.7995421965719198E-4</v>
      </c>
      <c r="AR80" s="58">
        <f>'Female Inactive'!AR80*'Uterine Cancer Epi'!$BB103</f>
        <v>3.8997710982859599E-4</v>
      </c>
      <c r="AS80" s="58">
        <f t="shared" si="52"/>
        <v>7.7965013442748976E-4</v>
      </c>
      <c r="AT80" s="58">
        <f t="shared" si="52"/>
        <v>3.8990107863934309E-4</v>
      </c>
      <c r="AU80" s="58">
        <f t="shared" si="48"/>
        <v>1.4263769218085157E-2</v>
      </c>
      <c r="AW80" s="58">
        <f>'Female Inactive'!AW80*'Diabetes Epi'!$CC133</f>
        <v>7.5512934700008374E-3</v>
      </c>
      <c r="AX80" s="58">
        <f>'Female Inactive'!AX80*'Diabetes Epi'!$CC133</f>
        <v>0</v>
      </c>
      <c r="AY80" s="58">
        <f t="shared" si="28"/>
        <v>7.5228540832081858E-3</v>
      </c>
      <c r="AZ80" s="58">
        <f t="shared" si="28"/>
        <v>0</v>
      </c>
      <c r="BA80" s="58">
        <f t="shared" si="49"/>
        <v>0.23222875307027291</v>
      </c>
    </row>
    <row r="81" spans="1:53">
      <c r="A81" s="58">
        <v>83</v>
      </c>
      <c r="B81" s="58">
        <f>'ACM Rates'!T94-(SUM(C81:H81))</f>
        <v>3.9099213830747985E-2</v>
      </c>
      <c r="C81" s="58">
        <f t="shared" si="31"/>
        <v>1.8893214258232119E-4</v>
      </c>
      <c r="D81" s="58">
        <f t="shared" si="32"/>
        <v>8.4186335579662045E-3</v>
      </c>
      <c r="E81" s="58">
        <f t="shared" si="33"/>
        <v>0</v>
      </c>
      <c r="F81" s="58">
        <f t="shared" si="34"/>
        <v>1.5646021924600945E-3</v>
      </c>
      <c r="G81" s="58">
        <f t="shared" si="35"/>
        <v>3.6385517771961584E-3</v>
      </c>
      <c r="H81" s="58">
        <f t="shared" si="36"/>
        <v>3.9006649904723746E-4</v>
      </c>
      <c r="I81" s="58">
        <f t="shared" si="29"/>
        <v>4.9271381723756606E-2</v>
      </c>
      <c r="J81" s="58">
        <f t="shared" si="30"/>
        <v>3.8344705092427933E-2</v>
      </c>
      <c r="K81" s="58">
        <f t="shared" si="42"/>
        <v>6889.1171569099215</v>
      </c>
      <c r="L81" s="58">
        <f t="shared" si="43"/>
        <v>264.16116572889649</v>
      </c>
      <c r="M81" s="58">
        <f t="shared" si="37"/>
        <v>6757.0365740454727</v>
      </c>
      <c r="N81" s="58">
        <f t="shared" si="38"/>
        <v>51957.768869119136</v>
      </c>
      <c r="O81" s="58">
        <f t="shared" si="39"/>
        <v>7.5420068617942517</v>
      </c>
      <c r="Q81" s="58">
        <f>'Quintile Functions'!$FB89</f>
        <v>1202.8931967845183</v>
      </c>
      <c r="S81" s="58">
        <f>'Female Inactive'!S81*'MI Epi'!DJ99</f>
        <v>5.0067017784315108E-3</v>
      </c>
      <c r="T81" s="58">
        <f>'Female Inactive'!T81*'MI Epi'!DJ99</f>
        <v>1.8893214258232119E-4</v>
      </c>
      <c r="U81" s="58">
        <f t="shared" si="40"/>
        <v>4.9941891381449777E-3</v>
      </c>
      <c r="V81" s="58">
        <f t="shared" si="40"/>
        <v>1.8891429602896359E-4</v>
      </c>
      <c r="W81" s="58">
        <f t="shared" si="44"/>
        <v>5.8466926469639427E-2</v>
      </c>
      <c r="Y81" s="58">
        <f>'Female Inactive'!Y81*'Stroke Epi'!$CY107</f>
        <v>1.1692546608286399E-2</v>
      </c>
      <c r="Z81" s="58">
        <f>'Female Inactive'!Z81*'Stroke Epi'!$CY107</f>
        <v>8.4186335579662045E-3</v>
      </c>
      <c r="AA81" s="58">
        <f t="shared" si="41"/>
        <v>1.1624454433889486E-2</v>
      </c>
      <c r="AB81" s="58">
        <f t="shared" si="41"/>
        <v>8.3832960963845515E-3</v>
      </c>
      <c r="AC81" s="58">
        <f t="shared" si="45"/>
        <v>6.8250092620180322E-2</v>
      </c>
      <c r="AE81" s="58">
        <f>'Female Inactive'!AE81*'Bowel Cancer Epi'!$CV124</f>
        <v>1.7601774665176059E-3</v>
      </c>
      <c r="AF81" s="58">
        <f>'Female Inactive'!AF81*'Bowel Cancer Epi'!$CV124</f>
        <v>1.5646021924600945E-3</v>
      </c>
      <c r="AG81" s="58">
        <f t="shared" si="50"/>
        <v>1.7586292626652344E-3</v>
      </c>
      <c r="AH81" s="58">
        <f t="shared" si="50"/>
        <v>1.5633788405526872E-3</v>
      </c>
      <c r="AI81" s="58">
        <f t="shared" si="46"/>
        <v>4.9503873435504447E-3</v>
      </c>
      <c r="AK81" s="58">
        <f>'Female Inactive'!AK81*'Breast Cancer Epi'!$BJ122</f>
        <v>1.5734277955442848E-3</v>
      </c>
      <c r="AL81" s="58">
        <f>'Female Inactive'!AL81*'Breast Cancer Epi'!$BJ122</f>
        <v>3.6385517771961584E-3</v>
      </c>
      <c r="AM81" s="58">
        <f t="shared" si="51"/>
        <v>1.5721906069910974E-3</v>
      </c>
      <c r="AN81" s="58">
        <f t="shared" si="51"/>
        <v>3.6319402688810287E-3</v>
      </c>
      <c r="AO81" s="58">
        <f t="shared" si="47"/>
        <v>5.3921481081246614E-2</v>
      </c>
      <c r="AQ81" s="58">
        <f>'Female Inactive'!AQ81*'Uterine Cancer Epi'!$BB104</f>
        <v>7.8013299809447491E-4</v>
      </c>
      <c r="AR81" s="58">
        <f>'Female Inactive'!AR81*'Uterine Cancer Epi'!$BB104</f>
        <v>3.9006649904723746E-4</v>
      </c>
      <c r="AS81" s="58">
        <f t="shared" si="52"/>
        <v>7.7982877346416402E-4</v>
      </c>
      <c r="AT81" s="58">
        <f t="shared" si="52"/>
        <v>3.8999043300103065E-4</v>
      </c>
      <c r="AU81" s="58">
        <f t="shared" si="48"/>
        <v>1.4648108837720834E-2</v>
      </c>
      <c r="AW81" s="58">
        <f>'Female Inactive'!AW81*'Diabetes Epi'!$CC134</f>
        <v>7.5649090861126056E-3</v>
      </c>
      <c r="AX81" s="58">
        <f>'Female Inactive'!AX81*'Diabetes Epi'!$CC134</f>
        <v>0</v>
      </c>
      <c r="AY81" s="58">
        <f t="shared" si="28"/>
        <v>7.5363671790318332E-3</v>
      </c>
      <c r="AZ81" s="58">
        <f t="shared" si="28"/>
        <v>0</v>
      </c>
      <c r="BA81" s="58">
        <f t="shared" si="49"/>
        <v>0.23800458413020806</v>
      </c>
    </row>
    <row r="82" spans="1:53">
      <c r="A82" s="58">
        <v>84</v>
      </c>
      <c r="B82" s="58">
        <f>'ACM Rates'!T95-(SUM(C82:H82))</f>
        <v>3.9092009622016213E-2</v>
      </c>
      <c r="C82" s="58">
        <f t="shared" si="31"/>
        <v>1.890451734673186E-4</v>
      </c>
      <c r="D82" s="58">
        <f t="shared" si="32"/>
        <v>8.4247961536132385E-3</v>
      </c>
      <c r="E82" s="58">
        <f t="shared" si="33"/>
        <v>0</v>
      </c>
      <c r="F82" s="58">
        <f t="shared" si="34"/>
        <v>1.564914367631499E-3</v>
      </c>
      <c r="G82" s="58">
        <f t="shared" si="35"/>
        <v>3.6390794492795727E-3</v>
      </c>
      <c r="H82" s="58">
        <f t="shared" si="36"/>
        <v>3.9015523399216272E-4</v>
      </c>
      <c r="I82" s="58">
        <f t="shared" si="29"/>
        <v>4.927076531672827E-2</v>
      </c>
      <c r="J82" s="58">
        <f t="shared" si="30"/>
        <v>3.8337777102000148E-2</v>
      </c>
      <c r="K82" s="58">
        <f t="shared" si="42"/>
        <v>6624.9559911810247</v>
      </c>
      <c r="L82" s="58">
        <f t="shared" si="43"/>
        <v>253.98608610045858</v>
      </c>
      <c r="M82" s="58">
        <f t="shared" si="37"/>
        <v>6497.9629481307957</v>
      </c>
      <c r="N82" s="58">
        <f t="shared" si="38"/>
        <v>45459.805920988336</v>
      </c>
      <c r="O82" s="58">
        <f t="shared" si="39"/>
        <v>6.861903080036047</v>
      </c>
      <c r="Q82" s="58">
        <f>'Quintile Functions'!$FB90</f>
        <v>1156.3660356508569</v>
      </c>
      <c r="S82" s="58">
        <f>'Female Inactive'!S82*'MI Epi'!DJ100</f>
        <v>5.0096970968839423E-3</v>
      </c>
      <c r="T82" s="58">
        <f>'Female Inactive'!T82*'MI Epi'!DJ100</f>
        <v>1.890451734673186E-4</v>
      </c>
      <c r="U82" s="58">
        <f t="shared" si="40"/>
        <v>4.997169492946929E-3</v>
      </c>
      <c r="V82" s="58">
        <f t="shared" si="40"/>
        <v>1.8902730555447889E-4</v>
      </c>
      <c r="W82" s="58">
        <f t="shared" si="44"/>
        <v>6.2992106532100939E-2</v>
      </c>
      <c r="Y82" s="58">
        <f>'Female Inactive'!Y82*'Stroke Epi'!$CY108</f>
        <v>1.1701105768907278E-2</v>
      </c>
      <c r="Z82" s="58">
        <f>'Female Inactive'!Z82*'Stroke Epi'!$CY108</f>
        <v>8.4247961536132385E-3</v>
      </c>
      <c r="AA82" s="58">
        <f t="shared" si="41"/>
        <v>1.1632914062734034E-2</v>
      </c>
      <c r="AB82" s="58">
        <f t="shared" si="41"/>
        <v>8.3894070103379681E-3</v>
      </c>
      <c r="AC82" s="58">
        <f t="shared" si="45"/>
        <v>7.1295572762744647E-2</v>
      </c>
      <c r="AE82" s="58">
        <f>'Female Inactive'!AE82*'Bowel Cancer Epi'!$CV125</f>
        <v>1.7605286635854363E-3</v>
      </c>
      <c r="AF82" s="58">
        <f>'Female Inactive'!AF82*'Bowel Cancer Epi'!$CV125</f>
        <v>1.564914367631499E-3</v>
      </c>
      <c r="AG82" s="58">
        <f t="shared" si="50"/>
        <v>1.7589798420459823E-3</v>
      </c>
      <c r="AH82" s="58">
        <f t="shared" si="50"/>
        <v>1.5636905276272817E-3</v>
      </c>
      <c r="AI82" s="58">
        <f t="shared" si="46"/>
        <v>5.144975415318569E-3</v>
      </c>
      <c r="AK82" s="58">
        <f>'Female Inactive'!AK82*'Breast Cancer Epi'!$BJ123</f>
        <v>1.5736559780668421E-3</v>
      </c>
      <c r="AL82" s="58">
        <f>'Female Inactive'!AL82*'Breast Cancer Epi'!$BJ123</f>
        <v>3.6390794492795727E-3</v>
      </c>
      <c r="AM82" s="58">
        <f t="shared" si="51"/>
        <v>1.5724184307411848E-3</v>
      </c>
      <c r="AN82" s="58">
        <f t="shared" si="51"/>
        <v>3.6324660243522988E-3</v>
      </c>
      <c r="AO82" s="58">
        <f t="shared" si="47"/>
        <v>5.1965692865805317E-2</v>
      </c>
      <c r="AQ82" s="58">
        <f>'Female Inactive'!AQ82*'Uterine Cancer Epi'!$BB105</f>
        <v>7.8031046798432543E-4</v>
      </c>
      <c r="AR82" s="58">
        <f>'Female Inactive'!AR82*'Uterine Cancer Epi'!$BB105</f>
        <v>3.9015523399216272E-4</v>
      </c>
      <c r="AS82" s="58">
        <f t="shared" si="52"/>
        <v>7.8000610494211031E-4</v>
      </c>
      <c r="AT82" s="58">
        <f t="shared" si="52"/>
        <v>3.9007913333621858E-4</v>
      </c>
      <c r="AU82" s="58">
        <f t="shared" si="48"/>
        <v>1.5032386648413531E-2</v>
      </c>
      <c r="AW82" s="58">
        <f>'Female Inactive'!AW82*'Diabetes Epi'!$CC135</f>
        <v>7.5782917604723258E-3</v>
      </c>
      <c r="AX82" s="58">
        <f>'Female Inactive'!AX82*'Diabetes Epi'!$CC135</f>
        <v>0</v>
      </c>
      <c r="AY82" s="58">
        <f t="shared" si="28"/>
        <v>7.5496489077711004E-3</v>
      </c>
      <c r="AZ82" s="58">
        <f t="shared" si="28"/>
        <v>0</v>
      </c>
      <c r="BA82" s="58">
        <f t="shared" si="49"/>
        <v>0.24374726137294186</v>
      </c>
    </row>
    <row r="83" spans="1:53">
      <c r="A83" s="58">
        <v>85</v>
      </c>
      <c r="B83" s="58">
        <f>'ACM Rates'!T96-(SUM(C83:H83))</f>
        <v>8.199084943720969E-2</v>
      </c>
      <c r="C83" s="58">
        <f t="shared" si="31"/>
        <v>3.7831401260733356E-4</v>
      </c>
      <c r="D83" s="58">
        <f t="shared" si="32"/>
        <v>1.0866477369261817E-2</v>
      </c>
      <c r="E83" s="58">
        <f t="shared" si="33"/>
        <v>0</v>
      </c>
      <c r="F83" s="58">
        <f t="shared" si="34"/>
        <v>2.2500099816128915E-3</v>
      </c>
      <c r="G83" s="58">
        <f t="shared" si="35"/>
        <v>4.4265450555729799E-3</v>
      </c>
      <c r="H83" s="58">
        <f t="shared" si="36"/>
        <v>4.8780414373528891E-4</v>
      </c>
      <c r="I83" s="58">
        <f t="shared" si="29"/>
        <v>9.5485650800691727E-2</v>
      </c>
      <c r="J83" s="58">
        <f t="shared" si="30"/>
        <v>7.8719611108175935E-2</v>
      </c>
      <c r="K83" s="58">
        <f t="shared" si="42"/>
        <v>6370.9699050805666</v>
      </c>
      <c r="L83" s="58">
        <f t="shared" si="43"/>
        <v>501.52027330983475</v>
      </c>
      <c r="M83" s="58">
        <f t="shared" si="37"/>
        <v>6120.2097684256496</v>
      </c>
      <c r="N83" s="58">
        <f t="shared" si="38"/>
        <v>39339.596152562684</v>
      </c>
      <c r="O83" s="58">
        <f t="shared" si="39"/>
        <v>6.1748205906907669</v>
      </c>
      <c r="Q83" s="58">
        <f>'Quintile Functions'!$FB91</f>
        <v>1111.6385161885794</v>
      </c>
      <c r="S83" s="58">
        <f>'Female Inactive'!S83*'MI Epi'!DJ101</f>
        <v>5.2963961765026693E-3</v>
      </c>
      <c r="T83" s="58">
        <f>'Female Inactive'!T83*'MI Epi'!DJ101</f>
        <v>3.7831401260733356E-4</v>
      </c>
      <c r="U83" s="58">
        <f t="shared" si="40"/>
        <v>5.2823949997724551E-3</v>
      </c>
      <c r="V83" s="58">
        <f t="shared" si="40"/>
        <v>3.7824246088458136E-4</v>
      </c>
      <c r="W83" s="58">
        <f t="shared" si="44"/>
        <v>6.7498225494129566E-2</v>
      </c>
      <c r="Y83" s="58">
        <f>'Female Inactive'!Y83*'Stroke Epi'!$CY109</f>
        <v>1.4145155885849433E-2</v>
      </c>
      <c r="Z83" s="58">
        <f>'Female Inactive'!Z83*'Stroke Epi'!$CY109</f>
        <v>1.0866477369261817E-2</v>
      </c>
      <c r="AA83" s="58">
        <f t="shared" si="41"/>
        <v>1.4045583211560575E-2</v>
      </c>
      <c r="AB83" s="58">
        <f t="shared" si="41"/>
        <v>1.080765047722998E-2</v>
      </c>
      <c r="AC83" s="58">
        <f t="shared" si="45"/>
        <v>7.433331699483646E-2</v>
      </c>
      <c r="AE83" s="58">
        <f>'Female Inactive'!AE83*'Bowel Cancer Epi'!$CV126</f>
        <v>2.4456630234922731E-3</v>
      </c>
      <c r="AF83" s="58">
        <f>'Female Inactive'!AF83*'Bowel Cancer Epi'!$CV126</f>
        <v>2.2500099816128915E-3</v>
      </c>
      <c r="AG83" s="58">
        <f t="shared" si="50"/>
        <v>2.4426748262176279E-3</v>
      </c>
      <c r="AH83" s="58">
        <f t="shared" si="50"/>
        <v>2.2474806065495567E-3</v>
      </c>
      <c r="AI83" s="58">
        <f t="shared" si="46"/>
        <v>5.3395642477297341E-3</v>
      </c>
      <c r="AK83" s="58">
        <f>'Female Inactive'!AK83*'Breast Cancer Epi'!$BJ124</f>
        <v>2.2624563617373006E-3</v>
      </c>
      <c r="AL83" s="58">
        <f>'Female Inactive'!AL83*'Breast Cancer Epi'!$BJ124</f>
        <v>4.4265450555729799E-3</v>
      </c>
      <c r="AM83" s="58">
        <f t="shared" si="51"/>
        <v>2.2598989363942223E-3</v>
      </c>
      <c r="AN83" s="58">
        <f t="shared" si="51"/>
        <v>4.416762344868097E-3</v>
      </c>
      <c r="AO83" s="58">
        <f t="shared" si="47"/>
        <v>5.0005577018513658E-2</v>
      </c>
      <c r="AQ83" s="58">
        <f>'Female Inactive'!AQ83*'Uterine Cancer Epi'!$BB106</f>
        <v>6.8292580122940435E-4</v>
      </c>
      <c r="AR83" s="58">
        <f>'Female Inactive'!AR83*'Uterine Cancer Epi'!$BB106</f>
        <v>4.8780414373528891E-4</v>
      </c>
      <c r="AS83" s="58">
        <f t="shared" si="52"/>
        <v>6.8269266048004429E-4</v>
      </c>
      <c r="AT83" s="58">
        <f t="shared" si="52"/>
        <v>4.8768518663733218E-4</v>
      </c>
      <c r="AU83" s="58">
        <f t="shared" si="48"/>
        <v>1.5416601961393901E-2</v>
      </c>
      <c r="AW83" s="58">
        <f>'Female Inactive'!AW83*'Diabetes Epi'!$CC136</f>
        <v>6.3556302730739022E-3</v>
      </c>
      <c r="AX83" s="58">
        <f>'Female Inactive'!AX83*'Diabetes Epi'!$CC136</f>
        <v>0</v>
      </c>
      <c r="AY83" s="58">
        <f t="shared" si="28"/>
        <v>6.3354759753494472E-3</v>
      </c>
      <c r="AZ83" s="58">
        <f t="shared" si="28"/>
        <v>0</v>
      </c>
      <c r="BA83" s="58">
        <f t="shared" si="49"/>
        <v>0.24945670403511655</v>
      </c>
    </row>
    <row r="84" spans="1:53">
      <c r="A84" s="58">
        <v>86</v>
      </c>
      <c r="B84" s="58">
        <f>'ACM Rates'!T97-(SUM(C84:H84))</f>
        <v>8.1982154828362047E-2</v>
      </c>
      <c r="C84" s="58">
        <f t="shared" si="31"/>
        <v>3.7852377871747328E-4</v>
      </c>
      <c r="D84" s="58">
        <f t="shared" si="32"/>
        <v>1.0873851950961643E-2</v>
      </c>
      <c r="E84" s="58">
        <f t="shared" si="33"/>
        <v>0</v>
      </c>
      <c r="F84" s="58">
        <f t="shared" si="34"/>
        <v>2.2504248646418408E-3</v>
      </c>
      <c r="G84" s="58">
        <f t="shared" si="35"/>
        <v>4.4271378442302441E-3</v>
      </c>
      <c r="H84" s="58">
        <f t="shared" si="36"/>
        <v>4.879067330867568E-4</v>
      </c>
      <c r="I84" s="58">
        <f t="shared" si="29"/>
        <v>9.548495542268301E-2</v>
      </c>
      <c r="J84" s="58">
        <f t="shared" si="30"/>
        <v>7.8711600900732703E-2</v>
      </c>
      <c r="K84" s="58">
        <f t="shared" si="42"/>
        <v>5869.4496317707317</v>
      </c>
      <c r="L84" s="58">
        <f t="shared" si="43"/>
        <v>461.99377692289033</v>
      </c>
      <c r="M84" s="58">
        <f t="shared" si="37"/>
        <v>5638.4527433092862</v>
      </c>
      <c r="N84" s="58">
        <f t="shared" si="38"/>
        <v>33701.143409253396</v>
      </c>
      <c r="O84" s="58">
        <f t="shared" si="39"/>
        <v>5.7417893539511011</v>
      </c>
      <c r="Q84" s="58">
        <f>'Quintile Functions'!$FB92</f>
        <v>1068.6410293764934</v>
      </c>
      <c r="S84" s="58">
        <f>'Female Inactive'!S84*'MI Epi'!DJ102</f>
        <v>5.2993329020446251E-3</v>
      </c>
      <c r="T84" s="58">
        <f>'Female Inactive'!T84*'MI Epi'!DJ102</f>
        <v>3.7852377871747328E-4</v>
      </c>
      <c r="U84" s="58">
        <f t="shared" si="40"/>
        <v>5.2853162080807037E-3</v>
      </c>
      <c r="V84" s="58">
        <f t="shared" si="40"/>
        <v>3.7845214763021495E-4</v>
      </c>
      <c r="W84" s="58">
        <f t="shared" si="44"/>
        <v>7.2073086845905868E-2</v>
      </c>
      <c r="Y84" s="58">
        <f>'Female Inactive'!Y84*'Stroke Epi'!$CY110</f>
        <v>1.4154755556855242E-2</v>
      </c>
      <c r="Z84" s="58">
        <f>'Female Inactive'!Z84*'Stroke Epi'!$CY110</f>
        <v>1.0873851950961643E-2</v>
      </c>
      <c r="AA84" s="58">
        <f t="shared" si="41"/>
        <v>1.405504800415891E-2</v>
      </c>
      <c r="AB84" s="58">
        <f t="shared" si="41"/>
        <v>1.0814945330130055E-2</v>
      </c>
      <c r="AC84" s="58">
        <f t="shared" si="45"/>
        <v>7.7363310560221027E-2</v>
      </c>
      <c r="AE84" s="58">
        <f>'Female Inactive'!AE84*'Bowel Cancer Epi'!$CV127</f>
        <v>2.446113983306348E-3</v>
      </c>
      <c r="AF84" s="58">
        <f>'Female Inactive'!AF84*'Bowel Cancer Epi'!$CV127</f>
        <v>2.2504248646418408E-3</v>
      </c>
      <c r="AG84" s="58">
        <f t="shared" si="50"/>
        <v>2.4431246843821253E-3</v>
      </c>
      <c r="AH84" s="58">
        <f t="shared" si="50"/>
        <v>2.2478945570511E-3</v>
      </c>
      <c r="AI84" s="58">
        <f t="shared" si="46"/>
        <v>5.5341535510064592E-3</v>
      </c>
      <c r="AK84" s="58">
        <f>'Female Inactive'!AK84*'Breast Cancer Epi'!$BJ125</f>
        <v>2.2627593426065695E-3</v>
      </c>
      <c r="AL84" s="58">
        <f>'Female Inactive'!AL84*'Breast Cancer Epi'!$BJ125</f>
        <v>4.4271378442302441E-3</v>
      </c>
      <c r="AM84" s="58">
        <f t="shared" si="51"/>
        <v>2.2602012325115828E-3</v>
      </c>
      <c r="AN84" s="58">
        <f t="shared" si="51"/>
        <v>4.4173525151437465E-3</v>
      </c>
      <c r="AO84" s="58">
        <f t="shared" si="47"/>
        <v>4.7947478678078567E-2</v>
      </c>
      <c r="AQ84" s="58">
        <f>'Female Inactive'!AQ84*'Uterine Cancer Epi'!$BB107</f>
        <v>6.8306942632145949E-4</v>
      </c>
      <c r="AR84" s="58">
        <f>'Female Inactive'!AR84*'Uterine Cancer Epi'!$BB107</f>
        <v>4.879067330867568E-4</v>
      </c>
      <c r="AS84" s="58">
        <f t="shared" si="52"/>
        <v>6.8283618750997199E-4</v>
      </c>
      <c r="AT84" s="58">
        <f t="shared" si="52"/>
        <v>4.8778772595226005E-4</v>
      </c>
      <c r="AU84" s="58">
        <f t="shared" si="48"/>
        <v>1.5608696764422751E-2</v>
      </c>
      <c r="AW84" s="58">
        <f>'Female Inactive'!AW84*'Diabetes Epi'!$CC137</f>
        <v>6.3660403110965208E-3</v>
      </c>
      <c r="AX84" s="58">
        <f>'Female Inactive'!AX84*'Diabetes Epi'!$CC137</f>
        <v>0</v>
      </c>
      <c r="AY84" s="58">
        <f t="shared" ref="AY84:AZ98" si="53">1-EXP(-AW84)</f>
        <v>6.3458200069853588E-3</v>
      </c>
      <c r="AZ84" s="58">
        <f t="shared" si="53"/>
        <v>0</v>
      </c>
      <c r="BA84" s="58">
        <f t="shared" si="49"/>
        <v>0.25421175305516164</v>
      </c>
    </row>
    <row r="85" spans="1:53">
      <c r="A85" s="58">
        <v>87</v>
      </c>
      <c r="B85" s="58">
        <f>'ACM Rates'!T98-(SUM(C85:H85))</f>
        <v>8.1973543703569296E-2</v>
      </c>
      <c r="C85" s="58">
        <f t="shared" si="31"/>
        <v>3.78731597649725E-4</v>
      </c>
      <c r="D85" s="58">
        <f t="shared" si="32"/>
        <v>1.0881150750341866E-2</v>
      </c>
      <c r="E85" s="58">
        <f t="shared" si="33"/>
        <v>0</v>
      </c>
      <c r="F85" s="58">
        <f t="shared" si="34"/>
        <v>2.2508374622094238E-3</v>
      </c>
      <c r="G85" s="58">
        <f t="shared" si="35"/>
        <v>4.4277277620001273E-3</v>
      </c>
      <c r="H85" s="58">
        <f t="shared" si="36"/>
        <v>4.8800872422956131E-4</v>
      </c>
      <c r="I85" s="58">
        <f t="shared" si="29"/>
        <v>9.5484263513770318E-2</v>
      </c>
      <c r="J85" s="58">
        <f t="shared" si="30"/>
        <v>7.8703667537200372E-2</v>
      </c>
      <c r="K85" s="58">
        <f t="shared" si="42"/>
        <v>5407.4558548478417</v>
      </c>
      <c r="L85" s="58">
        <f t="shared" si="43"/>
        <v>425.58660782203219</v>
      </c>
      <c r="M85" s="58">
        <f t="shared" si="37"/>
        <v>5194.6625509368259</v>
      </c>
      <c r="N85" s="58">
        <f t="shared" si="38"/>
        <v>28506.480858316569</v>
      </c>
      <c r="O85" s="58">
        <f t="shared" si="39"/>
        <v>5.2716992285309558</v>
      </c>
      <c r="Q85" s="58">
        <f>'Quintile Functions'!$FB93</f>
        <v>1027.306658627077</v>
      </c>
      <c r="S85" s="58">
        <f>'Female Inactive'!S85*'MI Epi'!DJ103</f>
        <v>5.3022423670961499E-3</v>
      </c>
      <c r="T85" s="58">
        <f>'Female Inactive'!T85*'MI Epi'!DJ103</f>
        <v>3.78731597649725E-4</v>
      </c>
      <c r="U85" s="58">
        <f t="shared" si="40"/>
        <v>5.2882102914793006E-3</v>
      </c>
      <c r="V85" s="58">
        <f t="shared" si="40"/>
        <v>3.7865988789143046E-4</v>
      </c>
      <c r="W85" s="58">
        <f t="shared" si="44"/>
        <v>7.6628021891736869E-2</v>
      </c>
      <c r="Y85" s="58">
        <f>'Female Inactive'!Y85*'Stroke Epi'!$CY111</f>
        <v>1.4164256580186396E-2</v>
      </c>
      <c r="Z85" s="58">
        <f>'Female Inactive'!Z85*'Stroke Epi'!$CY111</f>
        <v>1.0881150750341866E-2</v>
      </c>
      <c r="AA85" s="58">
        <f t="shared" si="41"/>
        <v>1.4064415445650846E-2</v>
      </c>
      <c r="AB85" s="58">
        <f t="shared" si="41"/>
        <v>1.0822165167045927E-2</v>
      </c>
      <c r="AC85" s="58">
        <f t="shared" si="45"/>
        <v>8.0385432245640806E-2</v>
      </c>
      <c r="AE85" s="58">
        <f>'Female Inactive'!AE85*'Bowel Cancer Epi'!$CV128</f>
        <v>2.4465624589232867E-3</v>
      </c>
      <c r="AF85" s="58">
        <f>'Female Inactive'!AF85*'Bowel Cancer Epi'!$CV128</f>
        <v>2.2508374622094238E-3</v>
      </c>
      <c r="AG85" s="58">
        <f t="shared" si="50"/>
        <v>2.443572064216859E-3</v>
      </c>
      <c r="AH85" s="58">
        <f t="shared" si="50"/>
        <v>2.2483062270579612E-3</v>
      </c>
      <c r="AI85" s="58">
        <f t="shared" si="46"/>
        <v>5.7287406561295304E-3</v>
      </c>
      <c r="AK85" s="58">
        <f>'Female Inactive'!AK85*'Breast Cancer Epi'!$BJ126</f>
        <v>2.2630608561333989E-3</v>
      </c>
      <c r="AL85" s="58">
        <f>'Female Inactive'!AL85*'Breast Cancer Epi'!$BJ126</f>
        <v>4.4277277620001273E-3</v>
      </c>
      <c r="AM85" s="58">
        <f t="shared" si="51"/>
        <v>2.2605020645117824E-3</v>
      </c>
      <c r="AN85" s="58">
        <f t="shared" si="51"/>
        <v>4.4179398268656689E-3</v>
      </c>
      <c r="AO85" s="58">
        <f t="shared" si="47"/>
        <v>4.5884645097470173E-2</v>
      </c>
      <c r="AQ85" s="58">
        <f>'Female Inactive'!AQ85*'Uterine Cancer Epi'!$BB108</f>
        <v>6.832122139213858E-4</v>
      </c>
      <c r="AR85" s="58">
        <f>'Female Inactive'!AR85*'Uterine Cancer Epi'!$BB108</f>
        <v>4.8800872422956131E-4</v>
      </c>
      <c r="AS85" s="58">
        <f t="shared" si="52"/>
        <v>6.8297887759916076E-4</v>
      </c>
      <c r="AT85" s="58">
        <f t="shared" si="52"/>
        <v>4.8788966733981365E-4</v>
      </c>
      <c r="AU85" s="58">
        <f t="shared" si="48"/>
        <v>1.5800794476595822E-2</v>
      </c>
      <c r="AW85" s="58">
        <f>'Female Inactive'!AW85*'Diabetes Epi'!$CC138</f>
        <v>6.3762849507337975E-3</v>
      </c>
      <c r="AX85" s="58">
        <f>'Female Inactive'!AX85*'Diabetes Epi'!$CC138</f>
        <v>0</v>
      </c>
      <c r="AY85" s="58">
        <f t="shared" si="53"/>
        <v>6.355999583840255E-3</v>
      </c>
      <c r="AZ85" s="58">
        <f t="shared" si="53"/>
        <v>0</v>
      </c>
      <c r="BA85" s="58">
        <f t="shared" si="49"/>
        <v>0.25894439103359873</v>
      </c>
    </row>
    <row r="86" spans="1:53">
      <c r="A86" s="58">
        <v>88</v>
      </c>
      <c r="B86" s="58">
        <f>'ACM Rates'!T99-(SUM(C86:H86))</f>
        <v>8.1965015319933665E-2</v>
      </c>
      <c r="C86" s="58">
        <f t="shared" si="31"/>
        <v>3.7893748415018488E-4</v>
      </c>
      <c r="D86" s="58">
        <f t="shared" si="32"/>
        <v>1.0888374568828348E-2</v>
      </c>
      <c r="E86" s="58">
        <f t="shared" si="33"/>
        <v>0</v>
      </c>
      <c r="F86" s="58">
        <f t="shared" si="34"/>
        <v>2.2512477508700186E-3</v>
      </c>
      <c r="G86" s="58">
        <f t="shared" si="35"/>
        <v>4.4283147638543852E-3</v>
      </c>
      <c r="H86" s="58">
        <f t="shared" si="36"/>
        <v>4.8811011236339489E-4</v>
      </c>
      <c r="I86" s="58">
        <f t="shared" si="29"/>
        <v>9.5483575123782222E-2</v>
      </c>
      <c r="J86" s="58">
        <f t="shared" si="30"/>
        <v>7.8695810335130512E-2</v>
      </c>
      <c r="K86" s="58">
        <f t="shared" si="42"/>
        <v>4981.8692470258093</v>
      </c>
      <c r="L86" s="58">
        <f t="shared" si="43"/>
        <v>392.05223737836252</v>
      </c>
      <c r="M86" s="58">
        <f t="shared" si="37"/>
        <v>4785.8431283366281</v>
      </c>
      <c r="N86" s="58">
        <f t="shared" si="38"/>
        <v>23720.637729979946</v>
      </c>
      <c r="O86" s="58">
        <f t="shared" si="39"/>
        <v>4.7613930743247099</v>
      </c>
      <c r="Q86" s="58">
        <f>'Quintile Functions'!$FB94</f>
        <v>987.57107564481862</v>
      </c>
      <c r="S86" s="58">
        <f>'Female Inactive'!S86*'MI Epi'!DJ104</f>
        <v>5.305124778102588E-3</v>
      </c>
      <c r="T86" s="58">
        <f>'Female Inactive'!T86*'MI Epi'!DJ104</f>
        <v>3.7893748415018488E-4</v>
      </c>
      <c r="U86" s="58">
        <f t="shared" si="40"/>
        <v>5.2910774555581241E-3</v>
      </c>
      <c r="V86" s="58">
        <f t="shared" si="40"/>
        <v>3.7886569640965817E-4</v>
      </c>
      <c r="W86" s="58">
        <f t="shared" si="44"/>
        <v>8.1163080404267965E-2</v>
      </c>
      <c r="Y86" s="58">
        <f>'Female Inactive'!Y86*'Stroke Epi'!$CY112</f>
        <v>1.417365999907828E-2</v>
      </c>
      <c r="Z86" s="58">
        <f>'Female Inactive'!Z86*'Stroke Epi'!$CY112</f>
        <v>1.0888374568828348E-2</v>
      </c>
      <c r="AA86" s="58">
        <f t="shared" si="41"/>
        <v>1.4073686567362631E-2</v>
      </c>
      <c r="AB86" s="58">
        <f t="shared" si="41"/>
        <v>1.0829310782366264E-2</v>
      </c>
      <c r="AC86" s="58">
        <f t="shared" si="45"/>
        <v>8.3399673450321898E-2</v>
      </c>
      <c r="AE86" s="58">
        <f>'Female Inactive'!AE86*'Bowel Cancer Epi'!$CV129</f>
        <v>2.447008424858716E-3</v>
      </c>
      <c r="AF86" s="58">
        <f>'Female Inactive'!AF86*'Bowel Cancer Epi'!$CV129</f>
        <v>2.2512477508700186E-3</v>
      </c>
      <c r="AG86" s="58">
        <f t="shared" si="50"/>
        <v>2.444016940303162E-3</v>
      </c>
      <c r="AH86" s="58">
        <f t="shared" si="50"/>
        <v>2.2487155931799618E-3</v>
      </c>
      <c r="AI86" s="58">
        <f t="shared" si="46"/>
        <v>5.9233253519316046E-3</v>
      </c>
      <c r="AK86" s="58">
        <f>'Female Inactive'!AK86*'Breast Cancer Epi'!$BJ127</f>
        <v>2.2633608793033531E-3</v>
      </c>
      <c r="AL86" s="58">
        <f>'Female Inactive'!AL86*'Breast Cancer Epi'!$BJ127</f>
        <v>4.4283147638543852E-3</v>
      </c>
      <c r="AM86" s="58">
        <f t="shared" si="51"/>
        <v>2.2608014094338547E-3</v>
      </c>
      <c r="AN86" s="58">
        <f t="shared" si="51"/>
        <v>4.4185242352094978E-3</v>
      </c>
      <c r="AO86" s="58">
        <f t="shared" si="47"/>
        <v>4.3817066161836851E-2</v>
      </c>
      <c r="AQ86" s="58">
        <f>'Female Inactive'!AQ86*'Uterine Cancer Epi'!$BB109</f>
        <v>6.8335415730875289E-4</v>
      </c>
      <c r="AR86" s="58">
        <f>'Female Inactive'!AR86*'Uterine Cancer Epi'!$BB109</f>
        <v>4.8811011236339489E-4</v>
      </c>
      <c r="AS86" s="58">
        <f t="shared" si="52"/>
        <v>6.8312072403220458E-4</v>
      </c>
      <c r="AT86" s="58">
        <f t="shared" si="52"/>
        <v>4.8799100600227518E-4</v>
      </c>
      <c r="AU86" s="58">
        <f t="shared" si="48"/>
        <v>1.5992894846124647E-2</v>
      </c>
      <c r="AW86" s="58">
        <f>'Female Inactive'!AW86*'Diabetes Epi'!$CC139</f>
        <v>6.3863680261025593E-3</v>
      </c>
      <c r="AX86" s="58">
        <f>'Female Inactive'!AX86*'Diabetes Epi'!$CC139</f>
        <v>0</v>
      </c>
      <c r="AY86" s="58">
        <f t="shared" si="53"/>
        <v>6.3660185206753095E-3</v>
      </c>
      <c r="AZ86" s="58">
        <f t="shared" si="53"/>
        <v>0</v>
      </c>
      <c r="BA86" s="58">
        <f t="shared" si="49"/>
        <v>0.26365454017579165</v>
      </c>
    </row>
    <row r="87" spans="1:53">
      <c r="A87" s="58">
        <v>89</v>
      </c>
      <c r="B87" s="58">
        <f>'ACM Rates'!T100-(SUM(C87:H87))</f>
        <v>8.1956568938407054E-2</v>
      </c>
      <c r="C87" s="58">
        <f t="shared" si="31"/>
        <v>3.7914145300527369E-4</v>
      </c>
      <c r="D87" s="58">
        <f t="shared" si="32"/>
        <v>1.0895524199599535E-2</v>
      </c>
      <c r="E87" s="58">
        <f t="shared" si="33"/>
        <v>0</v>
      </c>
      <c r="F87" s="58">
        <f t="shared" si="34"/>
        <v>2.2516557087215428E-3</v>
      </c>
      <c r="G87" s="58">
        <f t="shared" si="35"/>
        <v>4.4288988072198696E-3</v>
      </c>
      <c r="H87" s="58">
        <f t="shared" si="36"/>
        <v>4.8821089304672624E-4</v>
      </c>
      <c r="I87" s="58">
        <f t="shared" si="29"/>
        <v>9.5482890299733406E-2</v>
      </c>
      <c r="J87" s="58">
        <f t="shared" si="30"/>
        <v>7.8688028615578887E-2</v>
      </c>
      <c r="K87" s="58">
        <f t="shared" si="42"/>
        <v>4589.8170096474469</v>
      </c>
      <c r="L87" s="58">
        <f t="shared" si="43"/>
        <v>361.16365219540899</v>
      </c>
      <c r="M87" s="58">
        <f t="shared" si="37"/>
        <v>4409.2351835497429</v>
      </c>
      <c r="N87" s="58">
        <f t="shared" si="38"/>
        <v>19311.402546430203</v>
      </c>
      <c r="O87" s="58">
        <f t="shared" si="39"/>
        <v>4.2074449821940831</v>
      </c>
      <c r="Q87" s="58">
        <f>'Quintile Functions'!$FB95</f>
        <v>949.3724403126904</v>
      </c>
      <c r="S87" s="58">
        <f>'Female Inactive'!S87*'MI Epi'!DJ105</f>
        <v>5.3079803420738314E-3</v>
      </c>
      <c r="T87" s="58">
        <f>'Female Inactive'!T87*'MI Epi'!DJ105</f>
        <v>3.7914145300527369E-4</v>
      </c>
      <c r="U87" s="58">
        <f t="shared" si="40"/>
        <v>5.2939179064636077E-3</v>
      </c>
      <c r="V87" s="58">
        <f t="shared" si="40"/>
        <v>3.790695879671846E-4</v>
      </c>
      <c r="W87" s="58">
        <f t="shared" si="44"/>
        <v>8.5678312592033137E-2</v>
      </c>
      <c r="Y87" s="58">
        <f>'Female Inactive'!Y87*'Stroke Epi'!$CY113</f>
        <v>1.418296684603043E-2</v>
      </c>
      <c r="Z87" s="58">
        <f>'Female Inactive'!Z87*'Stroke Epi'!$CY113</f>
        <v>1.0895524199599535E-2</v>
      </c>
      <c r="AA87" s="58">
        <f t="shared" si="41"/>
        <v>1.4082862389968809E-2</v>
      </c>
      <c r="AB87" s="58">
        <f t="shared" si="41"/>
        <v>1.0836382962282065E-2</v>
      </c>
      <c r="AC87" s="58">
        <f t="shared" si="45"/>
        <v>8.6406026081261258E-2</v>
      </c>
      <c r="AE87" s="58">
        <f>'Female Inactive'!AE87*'Bowel Cancer Epi'!$CV130</f>
        <v>2.4474518573060254E-3</v>
      </c>
      <c r="AF87" s="58">
        <f>'Female Inactive'!AF87*'Bowel Cancer Epi'!$CV130</f>
        <v>2.2516557087215428E-3</v>
      </c>
      <c r="AG87" s="58">
        <f t="shared" si="50"/>
        <v>2.4444592888960281E-3</v>
      </c>
      <c r="AH87" s="58">
        <f t="shared" si="50"/>
        <v>2.2491226335672465E-3</v>
      </c>
      <c r="AI87" s="58">
        <f t="shared" si="46"/>
        <v>6.1179074253768333E-3</v>
      </c>
      <c r="AK87" s="58">
        <f>'Female Inactive'!AK87*'Breast Cancer Epi'!$BJ128</f>
        <v>2.2636593903568219E-3</v>
      </c>
      <c r="AL87" s="58">
        <f>'Female Inactive'!AL87*'Breast Cancer Epi'!$BJ128</f>
        <v>4.4288988072198696E-3</v>
      </c>
      <c r="AM87" s="58">
        <f t="shared" si="51"/>
        <v>2.2610992455686096E-3</v>
      </c>
      <c r="AN87" s="58">
        <f t="shared" si="51"/>
        <v>4.4191056977954668E-3</v>
      </c>
      <c r="AO87" s="58">
        <f t="shared" si="47"/>
        <v>4.1744731760099588E-2</v>
      </c>
      <c r="AQ87" s="58">
        <f>'Female Inactive'!AQ87*'Uterine Cancer Epi'!$BB110</f>
        <v>6.8349525026541679E-4</v>
      </c>
      <c r="AR87" s="58">
        <f>'Female Inactive'!AR87*'Uterine Cancer Epi'!$BB110</f>
        <v>4.8821089304672624E-4</v>
      </c>
      <c r="AS87" s="58">
        <f t="shared" si="52"/>
        <v>6.8326172059540724E-4</v>
      </c>
      <c r="AT87" s="58">
        <f t="shared" si="52"/>
        <v>4.8809173750052892E-4</v>
      </c>
      <c r="AU87" s="58">
        <f t="shared" si="48"/>
        <v>1.6184997619518415E-2</v>
      </c>
      <c r="AW87" s="58">
        <f>'Female Inactive'!AW87*'Diabetes Epi'!$CC140</f>
        <v>6.3962932417228318E-3</v>
      </c>
      <c r="AX87" s="58">
        <f>'Female Inactive'!AX87*'Diabetes Epi'!$CC140</f>
        <v>0</v>
      </c>
      <c r="AY87" s="58">
        <f t="shared" si="53"/>
        <v>6.3758805032478882E-3</v>
      </c>
      <c r="AZ87" s="58">
        <f t="shared" si="53"/>
        <v>0</v>
      </c>
      <c r="BA87" s="58">
        <f t="shared" si="49"/>
        <v>0.26834212901064775</v>
      </c>
    </row>
    <row r="88" spans="1:53">
      <c r="A88" s="58">
        <v>90</v>
      </c>
      <c r="B88" s="58">
        <f>'ACM Rates'!T101-(SUM(C88:H88))</f>
        <v>0.19021789798486169</v>
      </c>
      <c r="C88" s="58">
        <f t="shared" si="31"/>
        <v>4.7417939879097656E-4</v>
      </c>
      <c r="D88" s="58">
        <f t="shared" si="32"/>
        <v>1.1748491840110356E-2</v>
      </c>
      <c r="E88" s="58">
        <f t="shared" si="33"/>
        <v>0</v>
      </c>
      <c r="F88" s="58">
        <f t="shared" si="34"/>
        <v>2.7416398621622927E-3</v>
      </c>
      <c r="G88" s="58">
        <f t="shared" si="35"/>
        <v>4.4294798518917456E-3</v>
      </c>
      <c r="H88" s="58">
        <f t="shared" si="36"/>
        <v>4.8831106218292554E-4</v>
      </c>
      <c r="I88" s="58">
        <f t="shared" si="29"/>
        <v>0.20518220908592533</v>
      </c>
      <c r="J88" s="58">
        <f t="shared" si="30"/>
        <v>0.17322103915509646</v>
      </c>
      <c r="K88" s="58">
        <f t="shared" si="42"/>
        <v>4228.6533574520381</v>
      </c>
      <c r="L88" s="58">
        <f t="shared" si="43"/>
        <v>732.49172880452954</v>
      </c>
      <c r="M88" s="58">
        <f t="shared" si="37"/>
        <v>3862.4074930497736</v>
      </c>
      <c r="N88" s="58">
        <f t="shared" si="38"/>
        <v>15448.995053380431</v>
      </c>
      <c r="O88" s="58">
        <f t="shared" si="39"/>
        <v>3.6534077748782829</v>
      </c>
      <c r="Q88" s="58">
        <f>'Quintile Functions'!$FB96</f>
        <v>912.65130445095133</v>
      </c>
      <c r="S88" s="58">
        <f>'Female Inactive'!S88*'MI Epi'!DJ106</f>
        <v>3.414091671295031E-3</v>
      </c>
      <c r="T88" s="58">
        <f>'Female Inactive'!T88*'MI Epi'!DJ106</f>
        <v>4.7417939879097656E-4</v>
      </c>
      <c r="U88" s="58">
        <f t="shared" si="40"/>
        <v>3.408270287122539E-3</v>
      </c>
      <c r="V88" s="58">
        <f t="shared" si="40"/>
        <v>4.7406699350727166E-4</v>
      </c>
      <c r="W88" s="58">
        <f t="shared" si="44"/>
        <v>9.0173769090797704E-2</v>
      </c>
      <c r="Y88" s="58">
        <f>'Female Inactive'!Y88*'Stroke Epi'!$CY114</f>
        <v>1.541402129422479E-2</v>
      </c>
      <c r="Z88" s="58">
        <f>'Female Inactive'!Z88*'Stroke Epi'!$CY114</f>
        <v>1.1748491840110356E-2</v>
      </c>
      <c r="AA88" s="58">
        <f t="shared" si="41"/>
        <v>1.5295833297971129E-2</v>
      </c>
      <c r="AB88" s="58">
        <f t="shared" si="41"/>
        <v>1.1679747786201178E-2</v>
      </c>
      <c r="AC88" s="58">
        <f t="shared" si="45"/>
        <v>8.9404482545388034E-2</v>
      </c>
      <c r="AE88" s="58">
        <f>'Female Inactive'!AE88*'Bowel Cancer Epi'!$CV131</f>
        <v>2.8395555715252313E-3</v>
      </c>
      <c r="AF88" s="58">
        <f>'Female Inactive'!AF88*'Bowel Cancer Epi'!$CV131</f>
        <v>2.7416398621622927E-3</v>
      </c>
      <c r="AG88" s="58">
        <f t="shared" si="50"/>
        <v>2.8355278468212841E-3</v>
      </c>
      <c r="AH88" s="58">
        <f t="shared" si="50"/>
        <v>2.7378849998725974E-3</v>
      </c>
      <c r="AI88" s="58">
        <f t="shared" si="46"/>
        <v>6.3124866616959575E-3</v>
      </c>
      <c r="AK88" s="58">
        <f>'Female Inactive'!AK88*'Breast Cancer Epi'!$BJ129</f>
        <v>3.5435838815133969E-3</v>
      </c>
      <c r="AL88" s="58">
        <f>'Female Inactive'!AL88*'Breast Cancer Epi'!$BJ129</f>
        <v>4.4294798518917456E-3</v>
      </c>
      <c r="AM88" s="58">
        <f t="shared" si="51"/>
        <v>3.5373127977080809E-3</v>
      </c>
      <c r="AN88" s="58">
        <f t="shared" si="51"/>
        <v>4.4196841746014792E-3</v>
      </c>
      <c r="AO88" s="58">
        <f t="shared" si="47"/>
        <v>3.9667631784018317E-2</v>
      </c>
      <c r="AQ88" s="58">
        <f>'Female Inactive'!AQ88*'Uterine Cancer Epi'!$BB111</f>
        <v>4.8831106218292554E-4</v>
      </c>
      <c r="AR88" s="58">
        <f>'Female Inactive'!AR88*'Uterine Cancer Epi'!$BB111</f>
        <v>4.8831106218292554E-4</v>
      </c>
      <c r="AS88" s="58">
        <f t="shared" si="52"/>
        <v>4.8819185773996132E-4</v>
      </c>
      <c r="AT88" s="58">
        <f t="shared" si="52"/>
        <v>4.8819185773996132E-4</v>
      </c>
      <c r="AU88" s="58">
        <f t="shared" si="48"/>
        <v>1.6377102541726765E-2</v>
      </c>
      <c r="AW88" s="58">
        <f>'Female Inactive'!AW88*'Diabetes Epi'!$CC141</f>
        <v>4.3596825658022663E-3</v>
      </c>
      <c r="AX88" s="58">
        <f>'Female Inactive'!AX88*'Diabetes Epi'!$CC141</f>
        <v>0</v>
      </c>
      <c r="AY88" s="58">
        <f t="shared" si="53"/>
        <v>4.3501929453513277E-3</v>
      </c>
      <c r="AZ88" s="58">
        <f t="shared" si="53"/>
        <v>0</v>
      </c>
      <c r="BA88" s="58">
        <f t="shared" si="49"/>
        <v>0.27300709216533664</v>
      </c>
    </row>
    <row r="89" spans="1:53">
      <c r="A89" s="58">
        <v>91</v>
      </c>
      <c r="B89" s="58">
        <f>'ACM Rates'!T102-(SUM(C89:H89))</f>
        <v>0.19020909409301578</v>
      </c>
      <c r="C89" s="58">
        <f t="shared" si="31"/>
        <v>4.7442506151371155E-4</v>
      </c>
      <c r="D89" s="58">
        <f t="shared" si="32"/>
        <v>1.1755907329838057E-2</v>
      </c>
      <c r="E89" s="58">
        <f t="shared" si="33"/>
        <v>0</v>
      </c>
      <c r="F89" s="58">
        <f t="shared" si="34"/>
        <v>2.7421201076778452E-3</v>
      </c>
      <c r="G89" s="58">
        <f t="shared" si="35"/>
        <v>4.4300449195342553E-3</v>
      </c>
      <c r="H89" s="58">
        <f t="shared" si="36"/>
        <v>4.8840848842034059E-4</v>
      </c>
      <c r="I89" s="58">
        <f t="shared" si="29"/>
        <v>0.20518154659204541</v>
      </c>
      <c r="J89" s="58">
        <f t="shared" si="30"/>
        <v>0.17321376025050339</v>
      </c>
      <c r="K89" s="58">
        <f t="shared" si="42"/>
        <v>3496.1616286475087</v>
      </c>
      <c r="L89" s="58">
        <f t="shared" si="43"/>
        <v>605.58330214155899</v>
      </c>
      <c r="M89" s="58">
        <f t="shared" si="37"/>
        <v>3193.3699775767291</v>
      </c>
      <c r="N89" s="58">
        <f t="shared" si="38"/>
        <v>12255.6250758037</v>
      </c>
      <c r="O89" s="58">
        <f t="shared" si="39"/>
        <v>3.5054515144212006</v>
      </c>
      <c r="Q89" s="58">
        <f>'Quintile Functions'!$FB97</f>
        <v>877.35051929849999</v>
      </c>
      <c r="S89" s="58">
        <f>'Female Inactive'!S89*'MI Epi'!DJ107</f>
        <v>3.4158604428987226E-3</v>
      </c>
      <c r="T89" s="58">
        <f>'Female Inactive'!T89*'MI Epi'!DJ107</f>
        <v>4.7442506151371155E-4</v>
      </c>
      <c r="U89" s="58">
        <f t="shared" si="40"/>
        <v>3.4100330287155645E-3</v>
      </c>
      <c r="V89" s="58">
        <f t="shared" si="40"/>
        <v>4.7431253973928555E-4</v>
      </c>
      <c r="W89" s="58">
        <f t="shared" si="44"/>
        <v>9.2844650390816963E-2</v>
      </c>
      <c r="Y89" s="58">
        <f>'Female Inactive'!Y89*'Stroke Epi'!$CY115</f>
        <v>1.5423750416747531E-2</v>
      </c>
      <c r="Z89" s="58">
        <f>'Female Inactive'!Z89*'Stroke Epi'!$CY115</f>
        <v>1.1755907329838057E-2</v>
      </c>
      <c r="AA89" s="58">
        <f t="shared" si="41"/>
        <v>1.5305413558853842E-2</v>
      </c>
      <c r="AB89" s="58">
        <f t="shared" si="41"/>
        <v>1.1687076637705629E-2</v>
      </c>
      <c r="AC89" s="58">
        <f t="shared" si="45"/>
        <v>9.2736187274067391E-2</v>
      </c>
      <c r="AE89" s="58">
        <f>'Female Inactive'!AE89*'Bowel Cancer Epi'!$CV132</f>
        <v>2.8400529686663394E-3</v>
      </c>
      <c r="AF89" s="58">
        <f>'Female Inactive'!AF89*'Bowel Cancer Epi'!$CV132</f>
        <v>2.7421201076778452E-3</v>
      </c>
      <c r="AG89" s="58">
        <f t="shared" si="50"/>
        <v>2.8360238334556032E-3</v>
      </c>
      <c r="AH89" s="58">
        <f t="shared" si="50"/>
        <v>2.7383639304161544E-3</v>
      </c>
      <c r="AI89" s="58">
        <f t="shared" si="46"/>
        <v>6.4097795161224E-3</v>
      </c>
      <c r="AK89" s="58">
        <f>'Female Inactive'!AK89*'Breast Cancer Epi'!$BJ130</f>
        <v>3.5440359356274046E-3</v>
      </c>
      <c r="AL89" s="58">
        <f>'Female Inactive'!AL89*'Breast Cancer Epi'!$BJ130</f>
        <v>4.4300449195342553E-3</v>
      </c>
      <c r="AM89" s="58">
        <f t="shared" si="51"/>
        <v>3.5377632526635283E-3</v>
      </c>
      <c r="AN89" s="58">
        <f t="shared" si="51"/>
        <v>4.4202467446644578E-3</v>
      </c>
      <c r="AO89" s="58">
        <f t="shared" si="47"/>
        <v>3.8816500257461854E-2</v>
      </c>
      <c r="AQ89" s="58">
        <f>'Female Inactive'!AQ89*'Uterine Cancer Epi'!$BB112</f>
        <v>4.8840848842034059E-4</v>
      </c>
      <c r="AR89" s="58">
        <f>'Female Inactive'!AR89*'Uterine Cancer Epi'!$BB112</f>
        <v>4.8840848842034059E-4</v>
      </c>
      <c r="AS89" s="58">
        <f t="shared" si="52"/>
        <v>4.8828923640986677E-4</v>
      </c>
      <c r="AT89" s="58">
        <f t="shared" si="52"/>
        <v>4.8828923640986677E-4</v>
      </c>
      <c r="AU89" s="58">
        <f t="shared" si="48"/>
        <v>1.6377102541726765E-2</v>
      </c>
      <c r="AW89" s="58">
        <f>'Female Inactive'!AW89*'Diabetes Epi'!$CC142</f>
        <v>4.3661402058546355E-3</v>
      </c>
      <c r="AX89" s="58">
        <f>'Female Inactive'!AX89*'Diabetes Epi'!$CC142</f>
        <v>0</v>
      </c>
      <c r="AY89" s="58">
        <f t="shared" si="53"/>
        <v>4.3566224726636626E-3</v>
      </c>
      <c r="AZ89" s="58">
        <f t="shared" si="53"/>
        <v>0</v>
      </c>
      <c r="BA89" s="58">
        <f t="shared" si="49"/>
        <v>0.27616965158431944</v>
      </c>
    </row>
    <row r="90" spans="1:53">
      <c r="A90" s="58">
        <v>92</v>
      </c>
      <c r="B90" s="58">
        <f>'ACM Rates'!T103-(SUM(C90:H90))</f>
        <v>0.19020037107297377</v>
      </c>
      <c r="C90" s="58">
        <f t="shared" si="31"/>
        <v>4.7466853755459044E-4</v>
      </c>
      <c r="D90" s="58">
        <f t="shared" si="32"/>
        <v>1.1763249910874183E-2</v>
      </c>
      <c r="E90" s="58">
        <f t="shared" si="33"/>
        <v>0</v>
      </c>
      <c r="F90" s="58">
        <f t="shared" si="34"/>
        <v>2.742597788137961E-3</v>
      </c>
      <c r="G90" s="58">
        <f t="shared" si="35"/>
        <v>4.4306073259340675E-3</v>
      </c>
      <c r="H90" s="58">
        <f t="shared" si="36"/>
        <v>4.8850536452540777E-4</v>
      </c>
      <c r="I90" s="58">
        <f t="shared" si="29"/>
        <v>0.20518088730954051</v>
      </c>
      <c r="J90" s="58">
        <f t="shared" si="30"/>
        <v>0.17320654814610803</v>
      </c>
      <c r="K90" s="58">
        <f t="shared" si="42"/>
        <v>2890.5783265059499</v>
      </c>
      <c r="L90" s="58">
        <f t="shared" si="43"/>
        <v>500.6670940800492</v>
      </c>
      <c r="M90" s="58">
        <f t="shared" si="37"/>
        <v>2640.2447794659256</v>
      </c>
      <c r="N90" s="58">
        <f t="shared" si="38"/>
        <v>9615.380296337773</v>
      </c>
      <c r="O90" s="58">
        <f t="shared" si="39"/>
        <v>3.3264555428811282</v>
      </c>
      <c r="Q90" s="58">
        <f>'Quintile Functions'!$FB98</f>
        <v>843.41514657279049</v>
      </c>
      <c r="S90" s="58">
        <f>'Female Inactive'!S90*'MI Epi'!DJ108</f>
        <v>3.4176134703930512E-3</v>
      </c>
      <c r="T90" s="58">
        <f>'Female Inactive'!T90*'MI Epi'!DJ108</f>
        <v>4.7466853755459044E-4</v>
      </c>
      <c r="U90" s="58">
        <f t="shared" si="40"/>
        <v>3.4117800767968776E-3</v>
      </c>
      <c r="V90" s="58">
        <f t="shared" si="40"/>
        <v>4.7455590026679317E-4</v>
      </c>
      <c r="W90" s="58">
        <f t="shared" si="44"/>
        <v>9.5509068704366304E-2</v>
      </c>
      <c r="Y90" s="58">
        <f>'Female Inactive'!Y90*'Stroke Epi'!$CY116</f>
        <v>1.5433383883066927E-2</v>
      </c>
      <c r="Z90" s="58">
        <f>'Female Inactive'!Z90*'Stroke Epi'!$CY116</f>
        <v>1.1763249910874183E-2</v>
      </c>
      <c r="AA90" s="58">
        <f t="shared" si="41"/>
        <v>1.5314899535295745E-2</v>
      </c>
      <c r="AB90" s="58">
        <f t="shared" si="41"/>
        <v>1.1694333378792776E-2</v>
      </c>
      <c r="AC90" s="58">
        <f t="shared" si="45"/>
        <v>9.6057793288931312E-2</v>
      </c>
      <c r="AE90" s="58">
        <f>'Female Inactive'!AE90*'Bowel Cancer Epi'!$CV133</f>
        <v>2.8405477091428886E-3</v>
      </c>
      <c r="AF90" s="58">
        <f>'Female Inactive'!AF90*'Bowel Cancer Epi'!$CV133</f>
        <v>2.742597788137961E-3</v>
      </c>
      <c r="AG90" s="58">
        <f t="shared" si="50"/>
        <v>2.8365171707143144E-3</v>
      </c>
      <c r="AH90" s="58">
        <f t="shared" si="50"/>
        <v>2.7388403026995523E-3</v>
      </c>
      <c r="AI90" s="58">
        <f t="shared" si="46"/>
        <v>6.5070798845350778E-3</v>
      </c>
      <c r="AK90" s="58">
        <f>'Female Inactive'!AK90*'Breast Cancer Epi'!$BJ131</f>
        <v>3.5444858607472539E-3</v>
      </c>
      <c r="AL90" s="58">
        <f>'Female Inactive'!AL90*'Breast Cancer Epi'!$BJ131</f>
        <v>4.4306073259340675E-3</v>
      </c>
      <c r="AM90" s="58">
        <f t="shared" si="51"/>
        <v>3.5382115859539098E-3</v>
      </c>
      <c r="AN90" s="58">
        <f t="shared" si="51"/>
        <v>4.4208066649318312E-3</v>
      </c>
      <c r="AO90" s="58">
        <f t="shared" si="47"/>
        <v>3.7964505659808634E-2</v>
      </c>
      <c r="AQ90" s="58">
        <f>'Female Inactive'!AQ90*'Uterine Cancer Epi'!$BB113</f>
        <v>4.8850536452540777E-4</v>
      </c>
      <c r="AR90" s="58">
        <f>'Female Inactive'!AR90*'Uterine Cancer Epi'!$BB113</f>
        <v>4.8850536452540777E-4</v>
      </c>
      <c r="AS90" s="58">
        <f t="shared" si="52"/>
        <v>4.8838606520673622E-4</v>
      </c>
      <c r="AT90" s="58">
        <f t="shared" si="52"/>
        <v>4.8838606520673622E-4</v>
      </c>
      <c r="AU90" s="58">
        <f t="shared" si="48"/>
        <v>1.6377102541726765E-2</v>
      </c>
      <c r="AW90" s="58">
        <f>'Female Inactive'!AW90*'Diabetes Epi'!$CC143</f>
        <v>4.3725007770593531E-3</v>
      </c>
      <c r="AX90" s="58">
        <f>'Female Inactive'!AX90*'Diabetes Epi'!$CC143</f>
        <v>0</v>
      </c>
      <c r="AY90" s="58">
        <f t="shared" si="53"/>
        <v>4.3629553131206977E-3</v>
      </c>
      <c r="AZ90" s="58">
        <f t="shared" si="53"/>
        <v>0</v>
      </c>
      <c r="BA90" s="58">
        <f t="shared" si="49"/>
        <v>0.27932310714662317</v>
      </c>
    </row>
    <row r="91" spans="1:53">
      <c r="A91" s="58">
        <v>93</v>
      </c>
      <c r="B91" s="58">
        <f>'ACM Rates'!T104-(SUM(C91:H91))</f>
        <v>0.18946224857188709</v>
      </c>
      <c r="C91" s="58">
        <f t="shared" si="31"/>
        <v>4.7490984103645107E-4</v>
      </c>
      <c r="D91" s="58">
        <f t="shared" si="32"/>
        <v>1.2499999999999999E-2</v>
      </c>
      <c r="E91" s="58">
        <f t="shared" si="33"/>
        <v>0</v>
      </c>
      <c r="F91" s="58">
        <f t="shared" si="34"/>
        <v>2.7430728747027048E-3</v>
      </c>
      <c r="G91" s="58">
        <f t="shared" si="35"/>
        <v>4.4311670268395659E-3</v>
      </c>
      <c r="H91" s="58">
        <f t="shared" si="36"/>
        <v>4.8860168553416065E-4</v>
      </c>
      <c r="I91" s="58">
        <f t="shared" si="29"/>
        <v>0.20518023128762625</v>
      </c>
      <c r="J91" s="58">
        <f t="shared" si="30"/>
        <v>0.17259604801131834</v>
      </c>
      <c r="K91" s="58">
        <f t="shared" si="42"/>
        <v>2389.9112324259008</v>
      </c>
      <c r="L91" s="58">
        <f t="shared" si="43"/>
        <v>412.48923381456973</v>
      </c>
      <c r="M91" s="58">
        <f t="shared" si="37"/>
        <v>2183.6666155186158</v>
      </c>
      <c r="N91" s="58">
        <f t="shared" si="38"/>
        <v>7431.713680819159</v>
      </c>
      <c r="O91" s="58">
        <f t="shared" si="39"/>
        <v>3.1096191272658822</v>
      </c>
      <c r="Q91" s="58">
        <f>'Quintile Functions'!$FB99</f>
        <v>810.79237296989641</v>
      </c>
      <c r="S91" s="58">
        <f>'Female Inactive'!S91*'MI Epi'!DJ109</f>
        <v>3.4193508554624481E-3</v>
      </c>
      <c r="T91" s="58">
        <f>'Female Inactive'!T91*'MI Epi'!DJ109</f>
        <v>4.7490984103645107E-4</v>
      </c>
      <c r="U91" s="58">
        <f t="shared" si="40"/>
        <v>3.4135115327864618E-3</v>
      </c>
      <c r="V91" s="58">
        <f t="shared" si="40"/>
        <v>4.7479708920761254E-4</v>
      </c>
      <c r="W91" s="58">
        <f t="shared" si="44"/>
        <v>9.8167022682963234E-2</v>
      </c>
      <c r="Y91" s="58">
        <f>'Female Inactive'!Y91*'Stroke Epi'!$CY117</f>
        <v>1.6400000000000001E-2</v>
      </c>
      <c r="Z91" s="58">
        <f>'Female Inactive'!Z91*'Stroke Epi'!$CY117</f>
        <v>1.2499999999999999E-2</v>
      </c>
      <c r="AA91" s="58">
        <f t="shared" si="41"/>
        <v>1.6266252153047667E-2</v>
      </c>
      <c r="AB91" s="58">
        <f t="shared" si="41"/>
        <v>1.2422199506118559E-2</v>
      </c>
      <c r="AC91" s="58">
        <f t="shared" si="45"/>
        <v>9.9369301733724116E-2</v>
      </c>
      <c r="AE91" s="58">
        <f>'Female Inactive'!AE91*'Bowel Cancer Epi'!$CV134</f>
        <v>2.8410397630849443E-3</v>
      </c>
      <c r="AF91" s="58">
        <f>'Female Inactive'!AF91*'Bowel Cancer Epi'!$CV134</f>
        <v>2.7430728747027048E-3</v>
      </c>
      <c r="AG91" s="58">
        <f t="shared" si="50"/>
        <v>2.8370078288162404E-3</v>
      </c>
      <c r="AH91" s="58">
        <f t="shared" si="50"/>
        <v>2.739314087965572E-3</v>
      </c>
      <c r="AI91" s="58">
        <f t="shared" si="46"/>
        <v>6.6043876718564791E-3</v>
      </c>
      <c r="AK91" s="58">
        <f>'Female Inactive'!AK91*'Breast Cancer Epi'!$BJ132</f>
        <v>3.5449336214716538E-3</v>
      </c>
      <c r="AL91" s="58">
        <f>'Female Inactive'!AL91*'Breast Cancer Epi'!$BJ132</f>
        <v>4.4311670268395659E-3</v>
      </c>
      <c r="AM91" s="58">
        <f t="shared" si="51"/>
        <v>3.5386577623062188E-3</v>
      </c>
      <c r="AN91" s="58">
        <f t="shared" si="51"/>
        <v>4.4213638913518372E-3</v>
      </c>
      <c r="AO91" s="58">
        <f t="shared" si="47"/>
        <v>3.7111647545867543E-2</v>
      </c>
      <c r="AQ91" s="58">
        <f>'Female Inactive'!AQ91*'Uterine Cancer Epi'!$BB114</f>
        <v>4.8860168553416065E-4</v>
      </c>
      <c r="AR91" s="58">
        <f>'Female Inactive'!AR91*'Uterine Cancer Epi'!$BB114</f>
        <v>4.8860168553416065E-4</v>
      </c>
      <c r="AS91" s="58">
        <f t="shared" si="52"/>
        <v>4.8848233916898298E-4</v>
      </c>
      <c r="AT91" s="58">
        <f t="shared" si="52"/>
        <v>4.8848233916898298E-4</v>
      </c>
      <c r="AU91" s="58">
        <f t="shared" si="48"/>
        <v>1.6377102541726765E-2</v>
      </c>
      <c r="AW91" s="58">
        <f>'Female Inactive'!AW91*'Diabetes Epi'!$CC144</f>
        <v>4.3787663781764226E-3</v>
      </c>
      <c r="AX91" s="58">
        <f>'Female Inactive'!AX91*'Diabetes Epi'!$CC144</f>
        <v>0</v>
      </c>
      <c r="AY91" s="58">
        <f t="shared" si="53"/>
        <v>4.369193558156903E-3</v>
      </c>
      <c r="AZ91" s="58">
        <f t="shared" si="53"/>
        <v>0</v>
      </c>
      <c r="BA91" s="58">
        <f t="shared" si="49"/>
        <v>0.28246738822534112</v>
      </c>
    </row>
    <row r="92" spans="1:53">
      <c r="A92" s="58">
        <v>94</v>
      </c>
      <c r="B92" s="58">
        <f>'ACM Rates'!T105-(SUM(C92:H92))</f>
        <v>0.18946057908678099</v>
      </c>
      <c r="C92" s="58">
        <f t="shared" si="31"/>
        <v>4.751948265158671E-4</v>
      </c>
      <c r="D92" s="58">
        <f t="shared" si="32"/>
        <v>1.2500000000000001E-2</v>
      </c>
      <c r="E92" s="58">
        <f t="shared" si="33"/>
        <v>0</v>
      </c>
      <c r="F92" s="58">
        <f t="shared" si="34"/>
        <v>2.7436527077469531E-3</v>
      </c>
      <c r="G92" s="58">
        <f t="shared" si="35"/>
        <v>4.4318544900304015E-3</v>
      </c>
      <c r="H92" s="58">
        <f t="shared" si="36"/>
        <v>4.8871888892578332E-4</v>
      </c>
      <c r="I92" s="58">
        <f t="shared" si="29"/>
        <v>0.20517942662104383</v>
      </c>
      <c r="J92" s="58">
        <f t="shared" si="30"/>
        <v>0.17259466667159062</v>
      </c>
      <c r="K92" s="58">
        <f t="shared" si="42"/>
        <v>1977.4219986113312</v>
      </c>
      <c r="L92" s="58">
        <f t="shared" si="43"/>
        <v>341.29249071939324</v>
      </c>
      <c r="M92" s="58">
        <f t="shared" si="37"/>
        <v>1806.7757532516346</v>
      </c>
      <c r="N92" s="58">
        <f t="shared" si="38"/>
        <v>5624.9379275675237</v>
      </c>
      <c r="O92" s="58">
        <f t="shared" si="39"/>
        <v>2.8445814456993528</v>
      </c>
      <c r="Q92" s="58">
        <f>'Quintile Functions'!$FB100</f>
        <v>779.43142797165831</v>
      </c>
      <c r="S92" s="58">
        <f>'Female Inactive'!S92*'MI Epi'!DJ110</f>
        <v>3.4214027509142427E-3</v>
      </c>
      <c r="T92" s="58">
        <f>'Female Inactive'!T92*'MI Epi'!DJ110</f>
        <v>4.751948265158671E-4</v>
      </c>
      <c r="U92" s="58">
        <f t="shared" si="40"/>
        <v>3.4155564219715551E-3</v>
      </c>
      <c r="V92" s="58">
        <f t="shared" si="40"/>
        <v>4.7508193933609721E-4</v>
      </c>
      <c r="W92" s="58">
        <f t="shared" si="44"/>
        <v>0.1008185111981296</v>
      </c>
      <c r="Y92" s="58">
        <f>'Female Inactive'!Y92*'Stroke Epi'!$CY118</f>
        <v>1.6400000000000001E-2</v>
      </c>
      <c r="Z92" s="58">
        <f>'Female Inactive'!Z92*'Stroke Epi'!$CY118</f>
        <v>1.2500000000000001E-2</v>
      </c>
      <c r="AA92" s="58">
        <f t="shared" si="41"/>
        <v>1.6266252153047667E-2</v>
      </c>
      <c r="AB92" s="58">
        <f t="shared" si="41"/>
        <v>1.2422199506118559E-2</v>
      </c>
      <c r="AC92" s="58">
        <f t="shared" si="45"/>
        <v>0.10287492105591294</v>
      </c>
      <c r="AE92" s="58">
        <f>'Female Inactive'!AE92*'Bowel Cancer Epi'!$CV135</f>
        <v>2.8416403044522012E-3</v>
      </c>
      <c r="AF92" s="58">
        <f>'Female Inactive'!AF92*'Bowel Cancer Epi'!$CV135</f>
        <v>2.7436527077469531E-3</v>
      </c>
      <c r="AG92" s="58">
        <f t="shared" si="50"/>
        <v>2.8376066662630928E-3</v>
      </c>
      <c r="AH92" s="58">
        <f t="shared" si="50"/>
        <v>2.7398923324972735E-3</v>
      </c>
      <c r="AI92" s="58">
        <f t="shared" si="46"/>
        <v>6.7017027820217038E-3</v>
      </c>
      <c r="AK92" s="58">
        <f>'Female Inactive'!AK92*'Breast Cancer Epi'!$BJ133</f>
        <v>3.5454835920243218E-3</v>
      </c>
      <c r="AL92" s="58">
        <f>'Female Inactive'!AL92*'Breast Cancer Epi'!$BJ133</f>
        <v>4.4318544900304015E-3</v>
      </c>
      <c r="AM92" s="58">
        <f t="shared" si="51"/>
        <v>3.5392057865506477E-3</v>
      </c>
      <c r="AN92" s="58">
        <f t="shared" si="51"/>
        <v>4.4220483147825451E-3</v>
      </c>
      <c r="AO92" s="58">
        <f t="shared" si="47"/>
        <v>3.6257925479652835E-2</v>
      </c>
      <c r="AQ92" s="58">
        <f>'Female Inactive'!AQ92*'Uterine Cancer Epi'!$BB115</f>
        <v>4.8871888892578332E-4</v>
      </c>
      <c r="AR92" s="58">
        <f>'Female Inactive'!AR92*'Uterine Cancer Epi'!$BB115</f>
        <v>4.8871888892578332E-4</v>
      </c>
      <c r="AS92" s="58">
        <f t="shared" si="52"/>
        <v>4.8859948530199926E-4</v>
      </c>
      <c r="AT92" s="58">
        <f t="shared" si="52"/>
        <v>4.8859948530199926E-4</v>
      </c>
      <c r="AU92" s="58">
        <f t="shared" si="48"/>
        <v>1.6377102541726765E-2</v>
      </c>
      <c r="AW92" s="58">
        <f>'Female Inactive'!AW92*'Diabetes Epi'!$CC145</f>
        <v>4.3858338214366648E-3</v>
      </c>
      <c r="AX92" s="58">
        <f>'Female Inactive'!AX92*'Diabetes Epi'!$CC145</f>
        <v>0</v>
      </c>
      <c r="AY92" s="58">
        <f t="shared" si="53"/>
        <v>4.3762300975244139E-3</v>
      </c>
      <c r="AZ92" s="58">
        <f t="shared" si="53"/>
        <v>0</v>
      </c>
      <c r="BA92" s="58">
        <f t="shared" si="49"/>
        <v>0.28560242709047445</v>
      </c>
    </row>
    <row r="93" spans="1:53">
      <c r="A93" s="58">
        <v>95</v>
      </c>
      <c r="B93" s="58">
        <f>'ACM Rates'!T106-(SUM(C93:H93))</f>
        <v>0.18906781628367586</v>
      </c>
      <c r="C93" s="58">
        <f t="shared" si="31"/>
        <v>5.7057132695563582E-4</v>
      </c>
      <c r="D93" s="58">
        <f t="shared" si="32"/>
        <v>1.26E-2</v>
      </c>
      <c r="E93" s="58">
        <f t="shared" si="33"/>
        <v>0</v>
      </c>
      <c r="F93" s="58">
        <f t="shared" si="34"/>
        <v>2.9402425857667858E-3</v>
      </c>
      <c r="G93" s="58">
        <f t="shared" si="35"/>
        <v>4.4325349735940146E-3</v>
      </c>
      <c r="H93" s="58">
        <f t="shared" si="36"/>
        <v>4.88834830007682E-4</v>
      </c>
      <c r="I93" s="58">
        <f t="shared" si="29"/>
        <v>0.20517863019639829</v>
      </c>
      <c r="J93" s="58">
        <f t="shared" si="30"/>
        <v>0.17226962880635532</v>
      </c>
      <c r="K93" s="58">
        <f t="shared" si="42"/>
        <v>1636.1295078919379</v>
      </c>
      <c r="L93" s="58">
        <f t="shared" si="43"/>
        <v>281.85542300366893</v>
      </c>
      <c r="M93" s="58">
        <f t="shared" si="37"/>
        <v>1495.2017963901035</v>
      </c>
      <c r="N93" s="58">
        <f t="shared" si="38"/>
        <v>4129.7361311774202</v>
      </c>
      <c r="O93" s="58">
        <f t="shared" si="39"/>
        <v>2.5240887785822994</v>
      </c>
      <c r="Q93" s="58">
        <f>'Quintile Functions'!$FB101</f>
        <v>749.28350483200029</v>
      </c>
      <c r="S93" s="58">
        <f>'Female Inactive'!S93*'MI Epi'!DJ111</f>
        <v>2.6626661924596339E-3</v>
      </c>
      <c r="T93" s="58">
        <f>'Female Inactive'!T93*'MI Epi'!DJ111</f>
        <v>5.7057132695563582E-4</v>
      </c>
      <c r="U93" s="58">
        <f t="shared" si="40"/>
        <v>2.6591244410313353E-3</v>
      </c>
      <c r="V93" s="58">
        <f t="shared" si="40"/>
        <v>5.7040858209000955E-4</v>
      </c>
      <c r="W93" s="58">
        <f t="shared" si="44"/>
        <v>0.10346378814451142</v>
      </c>
      <c r="Y93" s="58">
        <f>'Female Inactive'!Y93*'Stroke Epi'!$CY119</f>
        <v>1.66E-2</v>
      </c>
      <c r="Z93" s="58">
        <f>'Female Inactive'!Z93*'Stroke Epi'!$CY119</f>
        <v>1.26E-2</v>
      </c>
      <c r="AA93" s="58">
        <f t="shared" si="41"/>
        <v>1.6462979229253771E-2</v>
      </c>
      <c r="AB93" s="58">
        <f t="shared" si="41"/>
        <v>1.2520952348443526E-2</v>
      </c>
      <c r="AC93" s="58">
        <f t="shared" si="45"/>
        <v>0.10636689508835562</v>
      </c>
      <c r="AE93" s="58">
        <f>'Female Inactive'!AE93*'Bowel Cancer Epi'!$CV136</f>
        <v>2.9402425857667858E-3</v>
      </c>
      <c r="AF93" s="58">
        <f>'Female Inactive'!AF93*'Bowel Cancer Epi'!$CV136</f>
        <v>2.9402425857667858E-3</v>
      </c>
      <c r="AG93" s="58">
        <f t="shared" si="50"/>
        <v>2.9359243058355577E-3</v>
      </c>
      <c r="AH93" s="58">
        <f t="shared" si="50"/>
        <v>2.9359243058355577E-3</v>
      </c>
      <c r="AI93" s="58">
        <f t="shared" si="46"/>
        <v>6.7990289265221502E-3</v>
      </c>
      <c r="AK93" s="58">
        <f>'Female Inactive'!AK93*'Breast Cancer Epi'!$BJ134</f>
        <v>4.137032642021081E-3</v>
      </c>
      <c r="AL93" s="58">
        <f>'Female Inactive'!AL93*'Breast Cancer Epi'!$BJ134</f>
        <v>4.4325349735940146E-3</v>
      </c>
      <c r="AM93" s="58">
        <f t="shared" si="51"/>
        <v>4.1284869111979372E-3</v>
      </c>
      <c r="AN93" s="58">
        <f t="shared" si="51"/>
        <v>4.4227257889843941E-3</v>
      </c>
      <c r="AO93" s="58">
        <f t="shared" si="47"/>
        <v>3.5403313856130249E-2</v>
      </c>
      <c r="AQ93" s="58">
        <f>'Female Inactive'!AQ93*'Uterine Cancer Epi'!$BB116</f>
        <v>4.88834830007682E-4</v>
      </c>
      <c r="AR93" s="58">
        <f>'Female Inactive'!AR93*'Uterine Cancer Epi'!$BB116</f>
        <v>4.88834830007682E-4</v>
      </c>
      <c r="AS93" s="58">
        <f t="shared" si="52"/>
        <v>4.8871536972838747E-4</v>
      </c>
      <c r="AT93" s="58">
        <f t="shared" si="52"/>
        <v>4.8871536972838747E-4</v>
      </c>
      <c r="AU93" s="58">
        <f t="shared" si="48"/>
        <v>1.6377102541726765E-2</v>
      </c>
      <c r="AW93" s="58">
        <f>'Female Inactive'!AW93*'Diabetes Epi'!$CC146</f>
        <v>3.585940820951863E-3</v>
      </c>
      <c r="AX93" s="58">
        <f>'Female Inactive'!AX93*'Diabetes Epi'!$CC146</f>
        <v>0</v>
      </c>
      <c r="AY93" s="58">
        <f t="shared" si="53"/>
        <v>3.5795190135332611E-3</v>
      </c>
      <c r="AZ93" s="58">
        <f t="shared" si="53"/>
        <v>0</v>
      </c>
      <c r="BA93" s="58">
        <f t="shared" si="49"/>
        <v>0.28872879525063949</v>
      </c>
    </row>
    <row r="94" spans="1:53">
      <c r="A94" s="58">
        <v>96</v>
      </c>
      <c r="B94" s="58">
        <f>'ACM Rates'!T107-(SUM(C94:H94))</f>
        <v>0.18906609049755072</v>
      </c>
      <c r="C94" s="58">
        <f t="shared" si="31"/>
        <v>5.7090383137392445E-4</v>
      </c>
      <c r="D94" s="58">
        <f t="shared" si="32"/>
        <v>1.2600000000000002E-2</v>
      </c>
      <c r="E94" s="58">
        <f t="shared" si="33"/>
        <v>0</v>
      </c>
      <c r="F94" s="58">
        <f t="shared" si="34"/>
        <v>2.940849408494609E-3</v>
      </c>
      <c r="G94" s="58">
        <f t="shared" si="35"/>
        <v>4.4332069945209008E-3</v>
      </c>
      <c r="H94" s="58">
        <f t="shared" si="36"/>
        <v>4.8894926805983835E-4</v>
      </c>
      <c r="I94" s="58">
        <f t="shared" si="29"/>
        <v>0.20517784373741926</v>
      </c>
      <c r="J94" s="58">
        <f t="shared" si="30"/>
        <v>0.17226820031953283</v>
      </c>
      <c r="K94" s="58">
        <f t="shared" si="42"/>
        <v>1354.274084888269</v>
      </c>
      <c r="L94" s="58">
        <f t="shared" si="43"/>
        <v>233.29835934308434</v>
      </c>
      <c r="M94" s="58">
        <f t="shared" si="37"/>
        <v>1237.6249052167268</v>
      </c>
      <c r="N94" s="58">
        <f t="shared" si="38"/>
        <v>2892.111225960693</v>
      </c>
      <c r="O94" s="58">
        <f t="shared" si="39"/>
        <v>2.1355435049909408</v>
      </c>
      <c r="Q94" s="58">
        <f>'Quintile Functions'!$FB102</f>
        <v>720.30168461944641</v>
      </c>
      <c r="S94" s="58">
        <f>'Female Inactive'!S94*'MI Epi'!DJ112</f>
        <v>2.6642178797449808E-3</v>
      </c>
      <c r="T94" s="58">
        <f>'Female Inactive'!T94*'MI Epi'!DJ112</f>
        <v>5.7090383137392445E-4</v>
      </c>
      <c r="U94" s="58">
        <f t="shared" si="40"/>
        <v>2.6606720009865192E-3</v>
      </c>
      <c r="V94" s="58">
        <f t="shared" si="40"/>
        <v>5.7074089678976758E-4</v>
      </c>
      <c r="W94" s="58">
        <f t="shared" si="44"/>
        <v>0.10533746631043507</v>
      </c>
      <c r="Y94" s="58">
        <f>'Female Inactive'!Y94*'Stroke Epi'!$CY120</f>
        <v>1.66E-2</v>
      </c>
      <c r="Z94" s="58">
        <f>'Female Inactive'!Z94*'Stroke Epi'!$CY120</f>
        <v>1.2600000000000002E-2</v>
      </c>
      <c r="AA94" s="58">
        <f t="shared" si="41"/>
        <v>1.6462979229253771E-2</v>
      </c>
      <c r="AB94" s="58">
        <f t="shared" si="41"/>
        <v>1.2520952348443526E-2</v>
      </c>
      <c r="AC94" s="58">
        <f t="shared" si="45"/>
        <v>0.10993428796572496</v>
      </c>
      <c r="AE94" s="58">
        <f>'Female Inactive'!AE94*'Bowel Cancer Epi'!$CV137</f>
        <v>2.940849408494609E-3</v>
      </c>
      <c r="AF94" s="58">
        <f>'Female Inactive'!AF94*'Bowel Cancer Epi'!$CV137</f>
        <v>2.940849408494609E-3</v>
      </c>
      <c r="AG94" s="58">
        <f t="shared" si="50"/>
        <v>2.9365293467941145E-3</v>
      </c>
      <c r="AH94" s="58">
        <f t="shared" si="50"/>
        <v>2.9365293467941145E-3</v>
      </c>
      <c r="AI94" s="58">
        <f t="shared" si="46"/>
        <v>6.7990289265221493E-3</v>
      </c>
      <c r="AK94" s="58">
        <f>'Female Inactive'!AK94*'Breast Cancer Epi'!$BJ135</f>
        <v>4.1376598615528414E-3</v>
      </c>
      <c r="AL94" s="58">
        <f>'Female Inactive'!AL94*'Breast Cancer Epi'!$BJ135</f>
        <v>4.4332069945209008E-3</v>
      </c>
      <c r="AM94" s="58">
        <f t="shared" si="51"/>
        <v>4.1291115410662105E-3</v>
      </c>
      <c r="AN94" s="58">
        <f t="shared" si="51"/>
        <v>4.4233948375221877E-3</v>
      </c>
      <c r="AO94" s="58">
        <f t="shared" si="47"/>
        <v>3.5118231167122073E-2</v>
      </c>
      <c r="AQ94" s="58">
        <f>'Female Inactive'!AQ94*'Uterine Cancer Epi'!$BB117</f>
        <v>4.8894926805983835E-4</v>
      </c>
      <c r="AR94" s="58">
        <f>'Female Inactive'!AR94*'Uterine Cancer Epi'!$BB117</f>
        <v>4.8894926805983835E-4</v>
      </c>
      <c r="AS94" s="58">
        <f t="shared" si="52"/>
        <v>4.8882975184638688E-4</v>
      </c>
      <c r="AT94" s="58">
        <f t="shared" si="52"/>
        <v>4.8882975184638688E-4</v>
      </c>
      <c r="AU94" s="58">
        <f t="shared" si="48"/>
        <v>1.6377102541726765E-2</v>
      </c>
      <c r="AW94" s="58">
        <f>'Female Inactive'!AW94*'Diabetes Epi'!$CC147</f>
        <v>3.5915018439835384E-3</v>
      </c>
      <c r="AX94" s="58">
        <f>'Female Inactive'!AX94*'Diabetes Epi'!$CC147</f>
        <v>0</v>
      </c>
      <c r="AY94" s="58">
        <f t="shared" si="53"/>
        <v>3.5850601153701867E-3</v>
      </c>
      <c r="AZ94" s="58">
        <f t="shared" si="53"/>
        <v>0</v>
      </c>
      <c r="BA94" s="58">
        <f t="shared" si="49"/>
        <v>0.29127480405181855</v>
      </c>
    </row>
    <row r="95" spans="1:53">
      <c r="A95" s="58">
        <v>97</v>
      </c>
      <c r="B95" s="58">
        <f>'ACM Rates'!T108-(SUM(C95:H95))</f>
        <v>0.18906438337990228</v>
      </c>
      <c r="C95" s="58">
        <f t="shared" si="31"/>
        <v>5.7123205140745151E-4</v>
      </c>
      <c r="D95" s="58">
        <f t="shared" si="32"/>
        <v>1.26E-2</v>
      </c>
      <c r="E95" s="58">
        <f t="shared" si="33"/>
        <v>0</v>
      </c>
      <c r="F95" s="58">
        <f t="shared" si="34"/>
        <v>2.9414498573788923E-3</v>
      </c>
      <c r="G95" s="58">
        <f t="shared" si="35"/>
        <v>4.4338722299312209E-3</v>
      </c>
      <c r="H95" s="58">
        <f t="shared" si="36"/>
        <v>4.8906248138014718E-4</v>
      </c>
      <c r="I95" s="58">
        <f t="shared" si="29"/>
        <v>0.20517706528868862</v>
      </c>
      <c r="J95" s="58">
        <f t="shared" si="30"/>
        <v>0.17226678728276323</v>
      </c>
      <c r="K95" s="58">
        <f t="shared" si="42"/>
        <v>1120.9757255451848</v>
      </c>
      <c r="L95" s="58">
        <f t="shared" si="43"/>
        <v>193.10688686163354</v>
      </c>
      <c r="M95" s="58">
        <f t="shared" si="37"/>
        <v>1024.422282114368</v>
      </c>
      <c r="N95" s="58">
        <f t="shared" si="38"/>
        <v>1867.6889438463252</v>
      </c>
      <c r="O95" s="58">
        <f t="shared" si="39"/>
        <v>1.6661279109661162</v>
      </c>
      <c r="Q95" s="58">
        <f>'Quintile Functions'!$FB103</f>
        <v>692.4408631976255</v>
      </c>
      <c r="S95" s="58">
        <f>'Female Inactive'!S95*'MI Epi'!DJ113</f>
        <v>2.6657495732347737E-3</v>
      </c>
      <c r="T95" s="58">
        <f>'Female Inactive'!T95*'MI Epi'!DJ113</f>
        <v>5.7123205140745151E-4</v>
      </c>
      <c r="U95" s="58">
        <f t="shared" si="40"/>
        <v>2.6621996179723162E-3</v>
      </c>
      <c r="V95" s="58">
        <f t="shared" si="40"/>
        <v>5.7106892944081E-4</v>
      </c>
      <c r="W95" s="58">
        <f t="shared" si="44"/>
        <v>0.10720831713843171</v>
      </c>
      <c r="Y95" s="58">
        <f>'Female Inactive'!Y95*'Stroke Epi'!$CY121</f>
        <v>1.66E-2</v>
      </c>
      <c r="Z95" s="58">
        <f>'Female Inactive'!Z95*'Stroke Epi'!$CY121</f>
        <v>1.26E-2</v>
      </c>
      <c r="AA95" s="58">
        <f t="shared" si="41"/>
        <v>1.6462979229253771E-2</v>
      </c>
      <c r="AB95" s="58">
        <f t="shared" si="41"/>
        <v>1.2520952348443526E-2</v>
      </c>
      <c r="AC95" s="58">
        <f t="shared" si="45"/>
        <v>0.11348743977271368</v>
      </c>
      <c r="AE95" s="58">
        <f>'Female Inactive'!AE95*'Bowel Cancer Epi'!$CV138</f>
        <v>2.9414498573788923E-3</v>
      </c>
      <c r="AF95" s="58">
        <f>'Female Inactive'!AF95*'Bowel Cancer Epi'!$CV138</f>
        <v>2.9414498573788923E-3</v>
      </c>
      <c r="AG95" s="58">
        <f t="shared" si="50"/>
        <v>2.9371280322629811E-3</v>
      </c>
      <c r="AH95" s="58">
        <f t="shared" si="50"/>
        <v>2.9371280322629811E-3</v>
      </c>
      <c r="AI95" s="58">
        <f t="shared" si="46"/>
        <v>6.7990289265221484E-3</v>
      </c>
      <c r="AK95" s="58">
        <f>'Female Inactive'!AK95*'Breast Cancer Epi'!$BJ136</f>
        <v>4.1382807479358056E-3</v>
      </c>
      <c r="AL95" s="58">
        <f>'Female Inactive'!AL95*'Breast Cancer Epi'!$BJ136</f>
        <v>4.4338722299312209E-3</v>
      </c>
      <c r="AM95" s="58">
        <f t="shared" si="51"/>
        <v>4.1297298635480928E-3</v>
      </c>
      <c r="AN95" s="58">
        <f t="shared" si="51"/>
        <v>4.4240571301134013E-3</v>
      </c>
      <c r="AO95" s="58">
        <f t="shared" si="47"/>
        <v>3.4833020982240247E-2</v>
      </c>
      <c r="AQ95" s="58">
        <f>'Female Inactive'!AQ95*'Uterine Cancer Epi'!$BB118</f>
        <v>4.8906248138014718E-4</v>
      </c>
      <c r="AR95" s="58">
        <f>'Female Inactive'!AR95*'Uterine Cancer Epi'!$BB118</f>
        <v>4.8906248138014718E-4</v>
      </c>
      <c r="AS95" s="58">
        <f t="shared" si="52"/>
        <v>4.8894290981826849E-4</v>
      </c>
      <c r="AT95" s="58">
        <f t="shared" si="52"/>
        <v>4.8894290981826849E-4</v>
      </c>
      <c r="AU95" s="58">
        <f t="shared" si="48"/>
        <v>1.6377102541726765E-2</v>
      </c>
      <c r="AW95" s="58">
        <f>'Female Inactive'!AW95*'Diabetes Epi'!$CC148</f>
        <v>3.5969668918426016E-3</v>
      </c>
      <c r="AX95" s="58">
        <f>'Female Inactive'!AX95*'Diabetes Epi'!$CC148</f>
        <v>0</v>
      </c>
      <c r="AY95" s="58">
        <f t="shared" si="53"/>
        <v>3.5905055558242971E-3</v>
      </c>
      <c r="AZ95" s="58">
        <f t="shared" si="53"/>
        <v>0</v>
      </c>
      <c r="BA95" s="58">
        <f t="shared" si="49"/>
        <v>0.29381562648457027</v>
      </c>
    </row>
    <row r="96" spans="1:53">
      <c r="A96" s="58">
        <v>98</v>
      </c>
      <c r="B96" s="58">
        <f>'ACM Rates'!T109-(SUM(C96:H96))</f>
        <v>0.18906269470716008</v>
      </c>
      <c r="C96" s="58">
        <f t="shared" si="31"/>
        <v>5.7155605492073048E-4</v>
      </c>
      <c r="D96" s="58">
        <f t="shared" si="32"/>
        <v>1.26E-2</v>
      </c>
      <c r="E96" s="58">
        <f t="shared" si="33"/>
        <v>0</v>
      </c>
      <c r="F96" s="58">
        <f t="shared" si="34"/>
        <v>2.9420440037631352E-3</v>
      </c>
      <c r="G96" s="58">
        <f t="shared" si="35"/>
        <v>4.4345307499773206E-3</v>
      </c>
      <c r="H96" s="58">
        <f t="shared" si="36"/>
        <v>4.8917448417872672E-4</v>
      </c>
      <c r="I96" s="58">
        <f t="shared" si="29"/>
        <v>0.20517629476584395</v>
      </c>
      <c r="J96" s="58">
        <f t="shared" si="30"/>
        <v>0.17226538951106896</v>
      </c>
      <c r="K96" s="58">
        <f t="shared" si="42"/>
        <v>927.8688386835513</v>
      </c>
      <c r="L96" s="58">
        <f t="shared" si="43"/>
        <v>159.83968691100517</v>
      </c>
      <c r="M96" s="58">
        <f t="shared" si="37"/>
        <v>847.94899522804872</v>
      </c>
      <c r="N96" s="58">
        <f t="shared" si="38"/>
        <v>1019.7399486182765</v>
      </c>
      <c r="O96" s="58">
        <f t="shared" si="39"/>
        <v>1.0990130351452159</v>
      </c>
      <c r="Q96" s="58">
        <f>'Quintile Functions'!$FB104</f>
        <v>665.65768103012442</v>
      </c>
      <c r="S96" s="58">
        <f>'Female Inactive'!S96*'MI Epi'!DJ114</f>
        <v>2.6672615896300759E-3</v>
      </c>
      <c r="T96" s="58">
        <f>'Female Inactive'!T96*'MI Epi'!DJ114</f>
        <v>5.7155605492073048E-4</v>
      </c>
      <c r="U96" s="58">
        <f t="shared" si="40"/>
        <v>2.6637076079381039E-3</v>
      </c>
      <c r="V96" s="58">
        <f t="shared" si="40"/>
        <v>5.7139274787332273E-4</v>
      </c>
      <c r="W96" s="58">
        <f t="shared" si="44"/>
        <v>0.1090763279878852</v>
      </c>
      <c r="Y96" s="58">
        <f>'Female Inactive'!Y96*'Stroke Epi'!$CY122</f>
        <v>1.66E-2</v>
      </c>
      <c r="Z96" s="58">
        <f>'Female Inactive'!Z96*'Stroke Epi'!$CY122</f>
        <v>1.26E-2</v>
      </c>
      <c r="AA96" s="58">
        <f t="shared" si="41"/>
        <v>1.6462979229253771E-2</v>
      </c>
      <c r="AB96" s="58">
        <f t="shared" si="41"/>
        <v>1.2520952348443526E-2</v>
      </c>
      <c r="AC96" s="58">
        <f t="shared" si="45"/>
        <v>0.11702640735982647</v>
      </c>
      <c r="AE96" s="58">
        <f>'Female Inactive'!AE96*'Bowel Cancer Epi'!$CV139</f>
        <v>2.9420440037631352E-3</v>
      </c>
      <c r="AF96" s="58">
        <f>'Female Inactive'!AF96*'Bowel Cancer Epi'!$CV139</f>
        <v>2.9420440037631352E-3</v>
      </c>
      <c r="AG96" s="58">
        <f t="shared" si="50"/>
        <v>2.9377204333871365E-3</v>
      </c>
      <c r="AH96" s="58">
        <f t="shared" si="50"/>
        <v>2.9377204333871365E-3</v>
      </c>
      <c r="AI96" s="58">
        <f t="shared" si="46"/>
        <v>6.7990289265221484E-3</v>
      </c>
      <c r="AK96" s="58">
        <f>'Female Inactive'!AK96*'Breast Cancer Epi'!$BJ137</f>
        <v>4.1388953666454988E-3</v>
      </c>
      <c r="AL96" s="58">
        <f>'Female Inactive'!AL96*'Breast Cancer Epi'!$BJ137</f>
        <v>4.4345307499773206E-3</v>
      </c>
      <c r="AM96" s="58">
        <f t="shared" si="51"/>
        <v>4.1303419438604161E-3</v>
      </c>
      <c r="AN96" s="58">
        <f t="shared" si="51"/>
        <v>4.4247127366132677E-3</v>
      </c>
      <c r="AO96" s="58">
        <f t="shared" si="47"/>
        <v>3.4547683674978173E-2</v>
      </c>
      <c r="AQ96" s="58">
        <f>'Female Inactive'!AQ96*'Uterine Cancer Epi'!$BB119</f>
        <v>4.8917448417872672E-4</v>
      </c>
      <c r="AR96" s="58">
        <f>'Female Inactive'!AR96*'Uterine Cancer Epi'!$BB119</f>
        <v>4.8917448417872672E-4</v>
      </c>
      <c r="AS96" s="58">
        <f t="shared" si="52"/>
        <v>4.8905485784755953E-4</v>
      </c>
      <c r="AT96" s="58">
        <f t="shared" si="52"/>
        <v>4.8905485784755953E-4</v>
      </c>
      <c r="AU96" s="58">
        <f t="shared" si="48"/>
        <v>1.6377102541726765E-2</v>
      </c>
      <c r="AW96" s="58">
        <f>'Female Inactive'!AW96*'Diabetes Epi'!$CC149</f>
        <v>3.602338215687085E-3</v>
      </c>
      <c r="AX96" s="58">
        <f>'Female Inactive'!AX96*'Diabetes Epi'!$CC149</f>
        <v>0</v>
      </c>
      <c r="AY96" s="58">
        <f t="shared" si="53"/>
        <v>3.5958575795269621E-3</v>
      </c>
      <c r="AZ96" s="58">
        <f t="shared" si="53"/>
        <v>0</v>
      </c>
      <c r="BA96" s="58">
        <f t="shared" si="49"/>
        <v>0.29635118540111371</v>
      </c>
    </row>
    <row r="97" spans="1:53">
      <c r="A97" s="58">
        <v>99</v>
      </c>
      <c r="B97" s="58">
        <f>'ACM Rates'!T110-(SUM(C97:H97))</f>
        <v>0.18906102425897089</v>
      </c>
      <c r="C97" s="58">
        <f t="shared" si="31"/>
        <v>5.7187590839119853E-4</v>
      </c>
      <c r="D97" s="58">
        <f t="shared" si="32"/>
        <v>1.26E-2</v>
      </c>
      <c r="E97" s="58">
        <f t="shared" si="33"/>
        <v>0</v>
      </c>
      <c r="F97" s="58">
        <f t="shared" si="34"/>
        <v>2.9426319181004366E-3</v>
      </c>
      <c r="G97" s="58">
        <f t="shared" si="35"/>
        <v>4.4351826240604797E-3</v>
      </c>
      <c r="H97" s="58">
        <f t="shared" si="36"/>
        <v>4.8928529047695944E-4</v>
      </c>
      <c r="I97" s="58">
        <f t="shared" si="29"/>
        <v>0.20517553208546252</v>
      </c>
      <c r="J97" s="58">
        <f t="shared" si="30"/>
        <v>0.17226400682213283</v>
      </c>
      <c r="K97" s="58">
        <f t="shared" si="42"/>
        <v>768.02915177254613</v>
      </c>
      <c r="L97" s="58">
        <f t="shared" si="43"/>
        <v>132.30377904054276</v>
      </c>
      <c r="M97" s="58">
        <f t="shared" si="37"/>
        <v>701.8772622522747</v>
      </c>
      <c r="N97" s="58">
        <f t="shared" si="38"/>
        <v>317.8626863660017</v>
      </c>
      <c r="O97" s="58">
        <f t="shared" si="39"/>
        <v>0.41386799658893358</v>
      </c>
      <c r="Q97" s="58">
        <f>'Quintile Functions'!$FB105</f>
        <v>639.91045570044616</v>
      </c>
      <c r="S97" s="58">
        <f>'Female Inactive'!S97*'MI Epi'!DJ115</f>
        <v>2.6687542391589268E-3</v>
      </c>
      <c r="T97" s="58">
        <f>'Female Inactive'!T97*'MI Epi'!DJ115</f>
        <v>5.7187590839119853E-4</v>
      </c>
      <c r="U97" s="58">
        <f t="shared" si="40"/>
        <v>2.6651962803740936E-3</v>
      </c>
      <c r="V97" s="58">
        <f t="shared" si="40"/>
        <v>5.7171241853071209E-4</v>
      </c>
      <c r="W97" s="58">
        <f t="shared" si="44"/>
        <v>0.11094148656410371</v>
      </c>
      <c r="Y97" s="58">
        <f>'Female Inactive'!Y97*'Stroke Epi'!$CY123</f>
        <v>1.66E-2</v>
      </c>
      <c r="Z97" s="58">
        <f>'Female Inactive'!Z97*'Stroke Epi'!$CY123</f>
        <v>1.26E-2</v>
      </c>
      <c r="AA97" s="58">
        <f t="shared" si="41"/>
        <v>1.6462979229253771E-2</v>
      </c>
      <c r="AB97" s="58">
        <f t="shared" si="41"/>
        <v>1.2520952348443526E-2</v>
      </c>
      <c r="AC97" s="58">
        <f t="shared" si="45"/>
        <v>0.12055124735062024</v>
      </c>
      <c r="AE97" s="58">
        <f>'Female Inactive'!AE97*'Bowel Cancer Epi'!$CV140</f>
        <v>2.9426319181004366E-3</v>
      </c>
      <c r="AF97" s="58">
        <f>'Female Inactive'!AF97*'Bowel Cancer Epi'!$CV140</f>
        <v>2.9426319181004366E-3</v>
      </c>
      <c r="AG97" s="58">
        <f t="shared" si="50"/>
        <v>2.9383066204242692E-3</v>
      </c>
      <c r="AH97" s="58">
        <f t="shared" si="50"/>
        <v>2.9383066204242692E-3</v>
      </c>
      <c r="AI97" s="58">
        <f t="shared" si="46"/>
        <v>6.7990289265221484E-3</v>
      </c>
      <c r="AK97" s="58">
        <f>'Female Inactive'!AK97*'Breast Cancer Epi'!$BJ138</f>
        <v>4.1395037824564478E-3</v>
      </c>
      <c r="AL97" s="58">
        <f>'Female Inactive'!AL97*'Breast Cancer Epi'!$BJ138</f>
        <v>4.4351826240604797E-3</v>
      </c>
      <c r="AM97" s="58">
        <f t="shared" si="51"/>
        <v>4.130947846521682E-3</v>
      </c>
      <c r="AN97" s="58">
        <f t="shared" si="51"/>
        <v>4.4253617261293954E-3</v>
      </c>
      <c r="AO97" s="58">
        <f t="shared" si="47"/>
        <v>3.4262219614793553E-2</v>
      </c>
      <c r="AQ97" s="58">
        <f>'Female Inactive'!AQ97*'Uterine Cancer Epi'!$BB120</f>
        <v>4.8928529047695944E-4</v>
      </c>
      <c r="AR97" s="58">
        <f>'Female Inactive'!AR97*'Uterine Cancer Epi'!$BB120</f>
        <v>4.8928529047695944E-4</v>
      </c>
      <c r="AS97" s="58">
        <f t="shared" si="52"/>
        <v>4.8916560994927138E-4</v>
      </c>
      <c r="AT97" s="58">
        <f t="shared" si="52"/>
        <v>4.8916560994927138E-4</v>
      </c>
      <c r="AU97" s="58">
        <f t="shared" si="48"/>
        <v>1.6377102541726765E-2</v>
      </c>
      <c r="AW97" s="58">
        <f>'Female Inactive'!AW97*'Diabetes Epi'!$CC150</f>
        <v>3.607617996437567E-3</v>
      </c>
      <c r="AX97" s="58">
        <f>'Female Inactive'!AX97*'Diabetes Epi'!$CC150</f>
        <v>0</v>
      </c>
      <c r="AY97" s="58">
        <f t="shared" si="53"/>
        <v>3.6011183610499264E-3</v>
      </c>
      <c r="AZ97" s="58">
        <f t="shared" si="53"/>
        <v>0</v>
      </c>
      <c r="BA97" s="58">
        <f t="shared" si="49"/>
        <v>0.29888140632441429</v>
      </c>
    </row>
    <row r="98" spans="1:53">
      <c r="A98" s="58">
        <v>100</v>
      </c>
      <c r="B98" s="58">
        <f>'ACM Rates'!T111-(SUM(C98:H98))</f>
        <v>0.97885794577193475</v>
      </c>
      <c r="C98" s="58">
        <f t="shared" si="31"/>
        <v>5.7219167694543775E-4</v>
      </c>
      <c r="D98" s="58">
        <f t="shared" si="32"/>
        <v>1.2800000000000001E-2</v>
      </c>
      <c r="E98" s="58">
        <f t="shared" si="33"/>
        <v>0</v>
      </c>
      <c r="F98" s="58">
        <f t="shared" si="34"/>
        <v>2.9432136699665025E-3</v>
      </c>
      <c r="G98" s="58">
        <f t="shared" si="35"/>
        <v>4.3372539670427732E-3</v>
      </c>
      <c r="H98" s="58">
        <f t="shared" si="36"/>
        <v>4.8939491411051708E-4</v>
      </c>
      <c r="I98" s="58">
        <f t="shared" si="29"/>
        <v>0.99517335111884664</v>
      </c>
      <c r="J98" s="58">
        <f t="shared" si="30"/>
        <v>0.62426003067126068</v>
      </c>
      <c r="K98" s="58">
        <f t="shared" si="42"/>
        <v>635.72537273200339</v>
      </c>
      <c r="L98" s="58">
        <f t="shared" si="43"/>
        <v>396.85794068017907</v>
      </c>
      <c r="M98" s="109">
        <f t="shared" si="37"/>
        <v>317.8626863660017</v>
      </c>
      <c r="N98" s="58">
        <f t="shared" si="38"/>
        <v>0</v>
      </c>
      <c r="O98" s="58">
        <f t="shared" si="39"/>
        <v>0</v>
      </c>
      <c r="Q98" s="58">
        <f>'Quintile Functions'!$FB106</f>
        <v>615.15911704205416</v>
      </c>
      <c r="S98" s="58">
        <f>'Female Inactive'!S98*'MI Epi'!DJ116</f>
        <v>2.7655931052362821E-3</v>
      </c>
      <c r="T98" s="58">
        <f>'Female Inactive'!T98*'MI Epi'!DJ116</f>
        <v>5.7219167694543775E-4</v>
      </c>
      <c r="U98" s="58">
        <f t="shared" si="40"/>
        <v>2.7617723756304668E-3</v>
      </c>
      <c r="V98" s="58">
        <f t="shared" si="40"/>
        <v>5.7202800650624219E-4</v>
      </c>
      <c r="W98" s="58">
        <f t="shared" si="44"/>
        <v>0.11280378091102132</v>
      </c>
      <c r="Y98" s="58">
        <f>'Female Inactive'!Y98*'Stroke Epi'!$CY124</f>
        <v>1.66E-2</v>
      </c>
      <c r="Z98" s="58">
        <f>'Female Inactive'!Z98*'Stroke Epi'!$CY124</f>
        <v>1.2800000000000001E-2</v>
      </c>
      <c r="AA98" s="58">
        <f t="shared" si="41"/>
        <v>1.6462979229253771E-2</v>
      </c>
      <c r="AB98" s="58">
        <f t="shared" si="41"/>
        <v>1.2718428409709492E-2</v>
      </c>
      <c r="AC98" s="58">
        <f t="shared" si="45"/>
        <v>0.12406201614261005</v>
      </c>
      <c r="AE98" s="58">
        <f>'Female Inactive'!AE98*'Bowel Cancer Epi'!$CV141</f>
        <v>2.9432136699665025E-3</v>
      </c>
      <c r="AF98" s="58">
        <f>'Female Inactive'!AF98*'Bowel Cancer Epi'!$CV141</f>
        <v>2.9432136699665025E-3</v>
      </c>
      <c r="AG98" s="58">
        <f t="shared" si="50"/>
        <v>2.9388866627562127E-3</v>
      </c>
      <c r="AH98" s="58">
        <f t="shared" si="50"/>
        <v>2.9388866627562127E-3</v>
      </c>
      <c r="AI98" s="58">
        <f t="shared" si="46"/>
        <v>6.7990289265221484E-3</v>
      </c>
      <c r="AK98" s="58">
        <f>'Female Inactive'!AK98*'Breast Cancer Epi'!$BJ139</f>
        <v>4.2386800132463466E-3</v>
      </c>
      <c r="AL98" s="58">
        <f>'Female Inactive'!AL98*'Breast Cancer Epi'!$BJ139</f>
        <v>4.3372539670427732E-3</v>
      </c>
      <c r="AM98" s="58">
        <f t="shared" si="51"/>
        <v>4.2297094879899522E-3</v>
      </c>
      <c r="AN98" s="58">
        <f t="shared" si="51"/>
        <v>4.3278616648951829E-3</v>
      </c>
      <c r="AO98" s="58">
        <f t="shared" si="47"/>
        <v>3.3976629167150253E-2</v>
      </c>
      <c r="AQ98" s="58">
        <f>'Female Inactive'!AQ98*'Uterine Cancer Epi'!$BB121</f>
        <v>4.8939491411051708E-4</v>
      </c>
      <c r="AR98" s="58">
        <f>'Female Inactive'!AR98*'Uterine Cancer Epi'!$BB121</f>
        <v>4.8939491411051708E-4</v>
      </c>
      <c r="AS98" s="58">
        <f t="shared" si="52"/>
        <v>4.8927517995278613E-4</v>
      </c>
      <c r="AT98" s="58">
        <f t="shared" si="52"/>
        <v>4.8927517995278613E-4</v>
      </c>
      <c r="AU98" s="58">
        <f t="shared" si="48"/>
        <v>1.6377102541726765E-2</v>
      </c>
      <c r="AW98" s="58">
        <f>'Female Inactive'!AW98*'Diabetes Epi'!$CC151</f>
        <v>3.6128083475295658E-3</v>
      </c>
      <c r="AX98" s="58">
        <f>'Female Inactive'!AX98*'Diabetes Epi'!$CC151</f>
        <v>0</v>
      </c>
      <c r="AY98" s="58">
        <f t="shared" si="53"/>
        <v>3.6062900076518911E-3</v>
      </c>
      <c r="AZ98" s="58">
        <f t="shared" si="53"/>
        <v>0</v>
      </c>
      <c r="BA98" s="58">
        <f t="shared" si="49"/>
        <v>0.30140621736537293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8"/>
  <sheetViews>
    <sheetView topLeftCell="T1" workbookViewId="0">
      <selection activeCell="W4" sqref="W4"/>
    </sheetView>
  </sheetViews>
  <sheetFormatPr defaultRowHeight="15"/>
  <cols>
    <col min="1" max="1" width="9.140625" style="58"/>
    <col min="2" max="2" width="12" style="58" bestFit="1" customWidth="1"/>
    <col min="3" max="3" width="9.140625" style="58"/>
    <col min="4" max="4" width="12.28515625" style="58" bestFit="1" customWidth="1"/>
    <col min="5" max="24" width="9.140625" style="58"/>
    <col min="25" max="25" width="12" style="58" bestFit="1" customWidth="1"/>
    <col min="26" max="26" width="13.7109375" style="58" bestFit="1" customWidth="1"/>
    <col min="27" max="28" width="9.140625" style="58"/>
    <col min="29" max="29" width="12.7109375" style="58" bestFit="1" customWidth="1"/>
    <col min="30" max="35" width="9.140625" style="58"/>
    <col min="37" max="41" width="9.140625" style="58"/>
    <col min="43" max="48" width="9.140625" style="58"/>
    <col min="49" max="49" width="12" style="58" bestFit="1" customWidth="1"/>
    <col min="50" max="50" width="9.140625" style="58"/>
    <col min="51" max="51" width="12" style="58" bestFit="1" customWidth="1"/>
    <col min="52" max="52" width="9.140625" style="58"/>
    <col min="53" max="53" width="12" style="58" bestFit="1" customWidth="1"/>
  </cols>
  <sheetData>
    <row r="1" spans="1:53">
      <c r="M1" s="58" t="s">
        <v>464</v>
      </c>
      <c r="Q1" s="58" t="s">
        <v>498</v>
      </c>
      <c r="S1" s="58" t="s">
        <v>446</v>
      </c>
      <c r="Y1" s="58" t="s">
        <v>447</v>
      </c>
      <c r="AE1" s="58" t="s">
        <v>449</v>
      </c>
      <c r="AK1" s="58" t="s">
        <v>465</v>
      </c>
      <c r="AQ1" s="58" t="s">
        <v>466</v>
      </c>
      <c r="AW1" s="58" t="s">
        <v>448</v>
      </c>
    </row>
    <row r="2" spans="1:53">
      <c r="A2" s="58" t="s">
        <v>58</v>
      </c>
      <c r="B2" s="58" t="s">
        <v>445</v>
      </c>
      <c r="C2" s="58" t="s">
        <v>446</v>
      </c>
      <c r="D2" s="58" t="s">
        <v>447</v>
      </c>
      <c r="E2" s="58" t="s">
        <v>448</v>
      </c>
      <c r="F2" s="58" t="s">
        <v>449</v>
      </c>
      <c r="G2" s="58" t="s">
        <v>465</v>
      </c>
      <c r="H2" s="58" t="s">
        <v>466</v>
      </c>
      <c r="I2" s="58" t="s">
        <v>450</v>
      </c>
      <c r="J2" s="58" t="s">
        <v>457</v>
      </c>
      <c r="K2" s="58" t="s">
        <v>456</v>
      </c>
      <c r="L2" s="58" t="s">
        <v>12</v>
      </c>
      <c r="M2" s="58" t="s">
        <v>451</v>
      </c>
      <c r="N2" s="58" t="s">
        <v>452</v>
      </c>
      <c r="O2" s="58" t="s">
        <v>453</v>
      </c>
      <c r="S2" s="58" t="s">
        <v>460</v>
      </c>
      <c r="T2" s="58" t="s">
        <v>461</v>
      </c>
      <c r="U2" s="58" t="s">
        <v>462</v>
      </c>
      <c r="V2" s="58" t="s">
        <v>463</v>
      </c>
      <c r="W2" s="58" t="s">
        <v>270</v>
      </c>
      <c r="Y2" s="58" t="s">
        <v>460</v>
      </c>
      <c r="Z2" s="58" t="s">
        <v>461</v>
      </c>
      <c r="AA2" s="58" t="s">
        <v>462</v>
      </c>
      <c r="AB2" s="58" t="s">
        <v>463</v>
      </c>
      <c r="AC2" s="58" t="s">
        <v>270</v>
      </c>
      <c r="AE2" s="58" t="s">
        <v>460</v>
      </c>
      <c r="AF2" s="58" t="s">
        <v>461</v>
      </c>
      <c r="AG2" s="58" t="s">
        <v>462</v>
      </c>
      <c r="AH2" s="58" t="s">
        <v>463</v>
      </c>
      <c r="AI2" s="58" t="s">
        <v>270</v>
      </c>
      <c r="AK2" s="58" t="s">
        <v>460</v>
      </c>
      <c r="AL2" s="58" t="s">
        <v>461</v>
      </c>
      <c r="AM2" s="58" t="s">
        <v>462</v>
      </c>
      <c r="AN2" s="58" t="s">
        <v>463</v>
      </c>
      <c r="AO2" s="58" t="s">
        <v>270</v>
      </c>
      <c r="AQ2" s="58" t="s">
        <v>460</v>
      </c>
      <c r="AR2" s="58" t="s">
        <v>461</v>
      </c>
      <c r="AS2" s="58" t="s">
        <v>462</v>
      </c>
      <c r="AT2" s="58" t="s">
        <v>463</v>
      </c>
      <c r="AU2" s="58" t="s">
        <v>270</v>
      </c>
      <c r="AW2" s="58" t="s">
        <v>460</v>
      </c>
      <c r="AX2" s="58" t="s">
        <v>461</v>
      </c>
      <c r="AY2" s="58" t="s">
        <v>462</v>
      </c>
      <c r="AZ2" s="58" t="s">
        <v>463</v>
      </c>
      <c r="BA2" s="58" t="s">
        <v>270</v>
      </c>
    </row>
    <row r="3" spans="1:53">
      <c r="A3" s="58">
        <v>5</v>
      </c>
      <c r="B3" s="58">
        <f>'ACM Rates'!T16-(SUM(C3:H3))</f>
        <v>1.7325888539922941E-5</v>
      </c>
      <c r="C3" s="58">
        <f>T3</f>
        <v>0</v>
      </c>
      <c r="D3" s="58">
        <f>Z3</f>
        <v>8.2674111460077064E-5</v>
      </c>
      <c r="E3" s="58">
        <f>AX3</f>
        <v>0</v>
      </c>
      <c r="F3" s="58">
        <f>AF3</f>
        <v>0</v>
      </c>
      <c r="G3" s="58">
        <f>AL3</f>
        <v>0</v>
      </c>
      <c r="H3" s="58">
        <f>AR3</f>
        <v>0</v>
      </c>
      <c r="I3" s="58">
        <f t="shared" ref="I3:I66" si="0">B3+(SUM(C3:F3))</f>
        <v>1E-4</v>
      </c>
      <c r="J3" s="58">
        <f t="shared" ref="J3:J66" si="1">1-EXP(-B3)</f>
        <v>1.7325738447593331E-5</v>
      </c>
      <c r="K3" s="58">
        <v>10000</v>
      </c>
      <c r="L3" s="58">
        <f>K3*J3</f>
        <v>0.17325738447593331</v>
      </c>
      <c r="M3" s="58">
        <f>0.5*(K3+K4)</f>
        <v>9999.9133713077608</v>
      </c>
      <c r="N3" s="58">
        <f>SUM(M4:M97)</f>
        <v>792625.2765687037</v>
      </c>
      <c r="O3" s="58">
        <f>N3/K3</f>
        <v>79.262527656870375</v>
      </c>
      <c r="Q3" s="58">
        <f>'Quintile Functions'!$FM11</f>
        <v>3761.6184125000004</v>
      </c>
      <c r="S3" s="58">
        <f>'Female Inactive'!S3*'MI Epi'!DK21</f>
        <v>0</v>
      </c>
      <c r="T3" s="58">
        <f>'Female Inactive'!T3*'MI Epi'!DK21</f>
        <v>0</v>
      </c>
      <c r="U3" s="58">
        <f>1-EXP(-S3)</f>
        <v>0</v>
      </c>
      <c r="V3" s="58">
        <f>1-EXP(-T3)</f>
        <v>0</v>
      </c>
      <c r="W3" s="58">
        <v>0</v>
      </c>
      <c r="Y3" s="58">
        <f>'Female Inactive'!Y3*'Stroke Epi'!$CZ29</f>
        <v>0</v>
      </c>
      <c r="Z3" s="58">
        <f>'Female Inactive'!Z3*'Stroke Epi'!$CZ29</f>
        <v>8.2674111460077064E-5</v>
      </c>
      <c r="AA3" s="58">
        <f>1-EXP(-Y3)</f>
        <v>0</v>
      </c>
      <c r="AB3" s="58">
        <f>1-EXP(-Z3)</f>
        <v>8.2670694049880034E-5</v>
      </c>
      <c r="AC3" s="58">
        <v>0</v>
      </c>
      <c r="AE3" s="58">
        <f>'Female Inactive'!AE3*'Bowel Cancer Epi'!$CW46</f>
        <v>0</v>
      </c>
      <c r="AF3" s="58">
        <f>'Female Inactive'!AF3*'Bowel Cancer Epi'!$CW46</f>
        <v>0</v>
      </c>
      <c r="AG3" s="58">
        <f>1-EXP(-AE3)</f>
        <v>0</v>
      </c>
      <c r="AH3" s="58">
        <f>1-EXP(-AF3)</f>
        <v>0</v>
      </c>
      <c r="AI3" s="58">
        <v>0</v>
      </c>
      <c r="AK3" s="58">
        <f>'Female Inactive'!AK3*'Breast Cancer Epi'!$BK44</f>
        <v>0</v>
      </c>
      <c r="AL3" s="58">
        <f>'Female Inactive'!AL3*'Breast Cancer Epi'!$BK44</f>
        <v>0</v>
      </c>
      <c r="AM3" s="58">
        <f>1-EXP(-AK3)</f>
        <v>0</v>
      </c>
      <c r="AN3" s="58">
        <f>1-EXP(-AL3)</f>
        <v>0</v>
      </c>
      <c r="AO3" s="58">
        <v>0</v>
      </c>
      <c r="AQ3" s="58">
        <f>'Female Inactive'!AQ3*'Uterine Cancer Epi'!$BC26</f>
        <v>0</v>
      </c>
      <c r="AR3" s="58">
        <f>'Female Inactive'!AR3*'Uterine Cancer Epi'!$BC26</f>
        <v>0</v>
      </c>
      <c r="AS3" s="58">
        <f>1-EXP(-AQ3)</f>
        <v>0</v>
      </c>
      <c r="AT3" s="58">
        <f>1-EXP(-AR3)</f>
        <v>0</v>
      </c>
      <c r="AU3" s="58">
        <v>0</v>
      </c>
      <c r="AW3" s="58">
        <f>'Female Inactive'!AW3*'Diabetes Epi'!$CD56</f>
        <v>7.6084689311325195E-5</v>
      </c>
      <c r="AX3" s="58">
        <f>'Female Inactive'!AX3*'Diabetes Epi'!$CD56</f>
        <v>0</v>
      </c>
      <c r="AY3" s="58">
        <f>1-EXP(-AW3)</f>
        <v>7.6081794944782288E-5</v>
      </c>
      <c r="AZ3" s="58">
        <f>1-EXP(-AX3)</f>
        <v>0</v>
      </c>
      <c r="BA3" s="58">
        <v>0</v>
      </c>
    </row>
    <row r="4" spans="1:53">
      <c r="A4" s="58">
        <v>6</v>
      </c>
      <c r="B4" s="58">
        <f>'ACM Rates'!T17-(SUM(C4:H4))</f>
        <v>1.770778820076644E-5</v>
      </c>
      <c r="C4" s="58">
        <f t="shared" ref="C4:C67" si="2">T4</f>
        <v>0</v>
      </c>
      <c r="D4" s="58">
        <f t="shared" ref="D4:D67" si="3">Z4</f>
        <v>8.2292211799233565E-5</v>
      </c>
      <c r="E4" s="58">
        <f t="shared" ref="E4:E67" si="4">AX4</f>
        <v>0</v>
      </c>
      <c r="F4" s="58">
        <f t="shared" ref="F4:F67" si="5">AF4</f>
        <v>0</v>
      </c>
      <c r="G4" s="58">
        <f t="shared" ref="G4:G67" si="6">AL4</f>
        <v>0</v>
      </c>
      <c r="H4" s="58">
        <f t="shared" ref="H4:H67" si="7">AR4</f>
        <v>0</v>
      </c>
      <c r="I4" s="58">
        <f t="shared" si="0"/>
        <v>1E-4</v>
      </c>
      <c r="J4" s="58">
        <f t="shared" si="1"/>
        <v>1.7707631418839576E-5</v>
      </c>
      <c r="K4" s="58">
        <f>K3-L3</f>
        <v>9999.8267426155235</v>
      </c>
      <c r="L4" s="58">
        <f>K4*J4</f>
        <v>0.17707324621049086</v>
      </c>
      <c r="M4" s="58">
        <f t="shared" ref="M4:M67" si="8">0.5*(K4+K5)</f>
        <v>9999.7382059924184</v>
      </c>
      <c r="N4" s="58">
        <f t="shared" ref="N4:N67" si="9">SUM(M5:M98)</f>
        <v>782937.15932068264</v>
      </c>
      <c r="O4" s="58">
        <f t="shared" ref="O4:O67" si="10">N4/K4</f>
        <v>78.295072452015305</v>
      </c>
      <c r="Q4" s="58">
        <f>'Quintile Functions'!$FM12</f>
        <v>3889.3315232</v>
      </c>
      <c r="S4" s="58">
        <f>'Female Inactive'!S4*'MI Epi'!DK22</f>
        <v>0</v>
      </c>
      <c r="T4" s="58">
        <f>'Female Inactive'!T4*'MI Epi'!DK22</f>
        <v>0</v>
      </c>
      <c r="U4" s="58">
        <f t="shared" ref="U4:V67" si="11">1-EXP(-S4)</f>
        <v>0</v>
      </c>
      <c r="V4" s="58">
        <f t="shared" si="11"/>
        <v>0</v>
      </c>
      <c r="W4" s="58">
        <f>((W3-V3+((1-W3)*U3))/(1-V3))</f>
        <v>0</v>
      </c>
      <c r="Y4" s="58">
        <f>'Female Inactive'!Y4*'Stroke Epi'!$CZ30</f>
        <v>0</v>
      </c>
      <c r="Z4" s="58">
        <f>'Female Inactive'!Z4*'Stroke Epi'!$CZ30</f>
        <v>8.2292211799233565E-5</v>
      </c>
      <c r="AA4" s="58">
        <f t="shared" ref="AA4:AB67" si="12">1-EXP(-Y4)</f>
        <v>0</v>
      </c>
      <c r="AB4" s="58">
        <f t="shared" si="12"/>
        <v>8.2288825888010564E-5</v>
      </c>
      <c r="AC4" s="58">
        <f>((AC3-AB3+((1-AC3)*AA3))/(1-AB3))</f>
        <v>-8.267752905858963E-5</v>
      </c>
      <c r="AE4" s="58">
        <f>'Female Inactive'!AE4*'Bowel Cancer Epi'!$CW47</f>
        <v>0</v>
      </c>
      <c r="AF4" s="58">
        <f>'Female Inactive'!AF4*'Bowel Cancer Epi'!$CW47</f>
        <v>0</v>
      </c>
      <c r="AG4" s="58">
        <f t="shared" ref="AG4:AH8" si="13">1-EXP(-AE4)</f>
        <v>0</v>
      </c>
      <c r="AH4" s="58">
        <f t="shared" si="13"/>
        <v>0</v>
      </c>
      <c r="AI4" s="58">
        <f>((AI3-AH3+((1-AI3)*AG3))/(1-AH3))</f>
        <v>0</v>
      </c>
      <c r="AK4" s="58">
        <f>'Female Inactive'!AK4*'Breast Cancer Epi'!$BK45</f>
        <v>0</v>
      </c>
      <c r="AL4" s="58">
        <f>'Female Inactive'!AL4*'Breast Cancer Epi'!$BK45</f>
        <v>0</v>
      </c>
      <c r="AM4" s="58">
        <f t="shared" ref="AM4:AN8" si="14">1-EXP(-AK4)</f>
        <v>0</v>
      </c>
      <c r="AN4" s="58">
        <f t="shared" si="14"/>
        <v>0</v>
      </c>
      <c r="AO4" s="58">
        <f>((AO3-AN3+((1-AO3)*AM3))/(1-AN3))</f>
        <v>0</v>
      </c>
      <c r="AQ4" s="58">
        <f>'Female Inactive'!AQ4*'Uterine Cancer Epi'!$BC27</f>
        <v>0</v>
      </c>
      <c r="AR4" s="58">
        <f>'Female Inactive'!AR4*'Uterine Cancer Epi'!$BC27</f>
        <v>0</v>
      </c>
      <c r="AS4" s="58">
        <f t="shared" ref="AS4:AT8" si="15">1-EXP(-AQ4)</f>
        <v>0</v>
      </c>
      <c r="AT4" s="58">
        <f t="shared" si="15"/>
        <v>0</v>
      </c>
      <c r="AU4" s="58">
        <f>((AU3-AT3+((1-AU3)*AS3))/(1-AT3))</f>
        <v>0</v>
      </c>
      <c r="AW4" s="58">
        <f>'Female Inactive'!AW4*'Diabetes Epi'!$CD57</f>
        <v>7.5144497079234745E-5</v>
      </c>
      <c r="AX4" s="58">
        <f>'Female Inactive'!AX4*'Diabetes Epi'!$CD57</f>
        <v>0</v>
      </c>
      <c r="AY4" s="58">
        <f t="shared" ref="AY4:AZ19" si="16">1-EXP(-AW4)</f>
        <v>7.5141673802181508E-5</v>
      </c>
      <c r="AZ4" s="58">
        <f t="shared" si="16"/>
        <v>0</v>
      </c>
      <c r="BA4" s="58">
        <f>((BA3-AZ3+((1-BA3)*AY3))/(1-AZ3))</f>
        <v>7.6081794944782288E-5</v>
      </c>
    </row>
    <row r="5" spans="1:53">
      <c r="A5" s="58">
        <v>7</v>
      </c>
      <c r="B5" s="58">
        <f>'ACM Rates'!T18-(SUM(C5:H5))</f>
        <v>1.806892217827415E-5</v>
      </c>
      <c r="C5" s="58">
        <f t="shared" si="2"/>
        <v>0</v>
      </c>
      <c r="D5" s="58">
        <f t="shared" si="3"/>
        <v>8.1931077821725855E-5</v>
      </c>
      <c r="E5" s="58">
        <f t="shared" si="4"/>
        <v>0</v>
      </c>
      <c r="F5" s="58">
        <f t="shared" si="5"/>
        <v>0</v>
      </c>
      <c r="G5" s="58">
        <f t="shared" si="6"/>
        <v>0</v>
      </c>
      <c r="H5" s="58">
        <f t="shared" si="7"/>
        <v>0</v>
      </c>
      <c r="I5" s="58">
        <f t="shared" si="0"/>
        <v>1E-4</v>
      </c>
      <c r="J5" s="58">
        <f t="shared" si="1"/>
        <v>1.8068758936284901E-5</v>
      </c>
      <c r="K5" s="58">
        <f t="shared" ref="K5:K68" si="17">K4-L4</f>
        <v>9999.6496693693134</v>
      </c>
      <c r="L5" s="58">
        <f t="shared" ref="L5:L68" si="18">K5*J5</f>
        <v>0.18068125932313514</v>
      </c>
      <c r="M5" s="58">
        <f t="shared" si="8"/>
        <v>9999.5593287396514</v>
      </c>
      <c r="N5" s="58">
        <f t="shared" si="9"/>
        <v>772937.59999194311</v>
      </c>
      <c r="O5" s="58">
        <f t="shared" si="10"/>
        <v>77.296467931230325</v>
      </c>
      <c r="Q5" s="58">
        <f>'Quintile Functions'!$FM13</f>
        <v>4027.1364111000003</v>
      </c>
      <c r="S5" s="58">
        <f>'Female Inactive'!S5*'MI Epi'!DK23</f>
        <v>0</v>
      </c>
      <c r="T5" s="58">
        <f>'Female Inactive'!T5*'MI Epi'!DK23</f>
        <v>0</v>
      </c>
      <c r="U5" s="58">
        <f t="shared" si="11"/>
        <v>0</v>
      </c>
      <c r="V5" s="58">
        <f t="shared" si="11"/>
        <v>0</v>
      </c>
      <c r="W5" s="58">
        <f t="shared" ref="W5:W68" si="19">((W4-V4+((1-W4)*U4))/(1-V4))</f>
        <v>0</v>
      </c>
      <c r="Y5" s="58">
        <f>'Female Inactive'!Y5*'Stroke Epi'!$CZ31</f>
        <v>0</v>
      </c>
      <c r="Z5" s="58">
        <f>'Female Inactive'!Z5*'Stroke Epi'!$CZ31</f>
        <v>8.1931077821725855E-5</v>
      </c>
      <c r="AA5" s="58">
        <f t="shared" si="12"/>
        <v>0</v>
      </c>
      <c r="AB5" s="58">
        <f t="shared" si="12"/>
        <v>8.1927721562680134E-5</v>
      </c>
      <c r="AC5" s="58">
        <f t="shared" ref="AC5:AC68" si="20">((AC4-AB4+((1-AC4)*AA4))/(1-AB4))</f>
        <v>-1.6497993095141328E-4</v>
      </c>
      <c r="AE5" s="58">
        <f>'Female Inactive'!AE5*'Bowel Cancer Epi'!$CW48</f>
        <v>0</v>
      </c>
      <c r="AF5" s="58">
        <f>'Female Inactive'!AF5*'Bowel Cancer Epi'!$CW48</f>
        <v>0</v>
      </c>
      <c r="AG5" s="58">
        <f t="shared" si="13"/>
        <v>0</v>
      </c>
      <c r="AH5" s="58">
        <f t="shared" si="13"/>
        <v>0</v>
      </c>
      <c r="AI5" s="58">
        <f t="shared" ref="AI5:AI68" si="21">((AI4-AH4+((1-AI4)*AG4))/(1-AH4))</f>
        <v>0</v>
      </c>
      <c r="AK5" s="58">
        <f>'Female Inactive'!AK5*'Breast Cancer Epi'!$BK46</f>
        <v>0</v>
      </c>
      <c r="AL5" s="58">
        <f>'Female Inactive'!AL5*'Breast Cancer Epi'!$BK46</f>
        <v>0</v>
      </c>
      <c r="AM5" s="58">
        <f t="shared" si="14"/>
        <v>0</v>
      </c>
      <c r="AN5" s="58">
        <f t="shared" si="14"/>
        <v>0</v>
      </c>
      <c r="AO5" s="58">
        <f t="shared" ref="AO5:AO68" si="22">((AO4-AN4+((1-AO4)*AM4))/(1-AN4))</f>
        <v>0</v>
      </c>
      <c r="AQ5" s="58">
        <f>'Female Inactive'!AQ5*'Uterine Cancer Epi'!$BC28</f>
        <v>0</v>
      </c>
      <c r="AR5" s="58">
        <f>'Female Inactive'!AR5*'Uterine Cancer Epi'!$BC28</f>
        <v>0</v>
      </c>
      <c r="AS5" s="58">
        <f t="shared" si="15"/>
        <v>0</v>
      </c>
      <c r="AT5" s="58">
        <f t="shared" si="15"/>
        <v>0</v>
      </c>
      <c r="AU5" s="58">
        <f t="shared" ref="AU5:AU68" si="23">((AU4-AT4+((1-AU4)*AS4))/(1-AT4))</f>
        <v>0</v>
      </c>
      <c r="AW5" s="58">
        <f>'Female Inactive'!AW5*'Diabetes Epi'!$CD58</f>
        <v>7.4226460413210043E-5</v>
      </c>
      <c r="AX5" s="58">
        <f>'Female Inactive'!AX5*'Diabetes Epi'!$CD58</f>
        <v>0</v>
      </c>
      <c r="AY5" s="58">
        <f t="shared" si="16"/>
        <v>7.4223705697651354E-5</v>
      </c>
      <c r="AZ5" s="58">
        <f t="shared" si="16"/>
        <v>0</v>
      </c>
      <c r="BA5" s="58">
        <f t="shared" ref="BA5:BA68" si="24">((BA4-AZ4+((1-BA4)*AY4))/(1-AZ4))</f>
        <v>1.5121775183354576E-4</v>
      </c>
    </row>
    <row r="6" spans="1:53">
      <c r="A6" s="58">
        <v>8</v>
      </c>
      <c r="B6" s="58">
        <f>'ACM Rates'!T19-(SUM(C6:H6))</f>
        <v>1.840986236581059E-5</v>
      </c>
      <c r="C6" s="58">
        <f t="shared" si="2"/>
        <v>0</v>
      </c>
      <c r="D6" s="58">
        <f t="shared" si="3"/>
        <v>8.1590137634189415E-5</v>
      </c>
      <c r="E6" s="58">
        <f t="shared" si="4"/>
        <v>0</v>
      </c>
      <c r="F6" s="58">
        <f t="shared" si="5"/>
        <v>0</v>
      </c>
      <c r="G6" s="58">
        <f t="shared" si="6"/>
        <v>0</v>
      </c>
      <c r="H6" s="58">
        <f t="shared" si="7"/>
        <v>0</v>
      </c>
      <c r="I6" s="58">
        <f t="shared" si="0"/>
        <v>1E-4</v>
      </c>
      <c r="J6" s="58">
        <f t="shared" si="1"/>
        <v>1.8409692905341224E-5</v>
      </c>
      <c r="K6" s="58">
        <f t="shared" si="17"/>
        <v>9999.4689881099912</v>
      </c>
      <c r="L6" s="58">
        <f t="shared" si="18"/>
        <v>0.1840871532875881</v>
      </c>
      <c r="M6" s="58">
        <f t="shared" si="8"/>
        <v>9999.3769445333473</v>
      </c>
      <c r="N6" s="58">
        <f t="shared" si="9"/>
        <v>762938.22304740979</v>
      </c>
      <c r="O6" s="58">
        <f t="shared" si="10"/>
        <v>76.297873812558663</v>
      </c>
      <c r="Q6" s="58">
        <f>'Quintile Functions'!$FM14</f>
        <v>4174.3484623999993</v>
      </c>
      <c r="S6" s="58">
        <f>'Female Inactive'!S6*'MI Epi'!DK24</f>
        <v>0</v>
      </c>
      <c r="T6" s="58">
        <f>'Female Inactive'!T6*'MI Epi'!DK24</f>
        <v>0</v>
      </c>
      <c r="U6" s="58">
        <f t="shared" si="11"/>
        <v>0</v>
      </c>
      <c r="V6" s="58">
        <f t="shared" si="11"/>
        <v>0</v>
      </c>
      <c r="W6" s="58">
        <f t="shared" si="19"/>
        <v>0</v>
      </c>
      <c r="Y6" s="58">
        <f>'Female Inactive'!Y6*'Stroke Epi'!$CZ32</f>
        <v>0</v>
      </c>
      <c r="Z6" s="58">
        <f>'Female Inactive'!Z6*'Stroke Epi'!$CZ32</f>
        <v>8.1590137634189415E-5</v>
      </c>
      <c r="AA6" s="58">
        <f t="shared" si="12"/>
        <v>0</v>
      </c>
      <c r="AB6" s="58">
        <f t="shared" si="12"/>
        <v>8.1586809249412084E-5</v>
      </c>
      <c r="AC6" s="58">
        <f t="shared" si="20"/>
        <v>-2.4692788275291767E-4</v>
      </c>
      <c r="AE6" s="58">
        <f>'Female Inactive'!AE6*'Bowel Cancer Epi'!$CW49</f>
        <v>0</v>
      </c>
      <c r="AF6" s="58">
        <f>'Female Inactive'!AF6*'Bowel Cancer Epi'!$CW49</f>
        <v>0</v>
      </c>
      <c r="AG6" s="58">
        <f t="shared" si="13"/>
        <v>0</v>
      </c>
      <c r="AH6" s="58">
        <f t="shared" si="13"/>
        <v>0</v>
      </c>
      <c r="AI6" s="58">
        <f t="shared" si="21"/>
        <v>0</v>
      </c>
      <c r="AK6" s="58">
        <f>'Female Inactive'!AK6*'Breast Cancer Epi'!$BK47</f>
        <v>0</v>
      </c>
      <c r="AL6" s="58">
        <f>'Female Inactive'!AL6*'Breast Cancer Epi'!$BK47</f>
        <v>0</v>
      </c>
      <c r="AM6" s="58">
        <f t="shared" si="14"/>
        <v>0</v>
      </c>
      <c r="AN6" s="58">
        <f t="shared" si="14"/>
        <v>0</v>
      </c>
      <c r="AO6" s="58">
        <f t="shared" si="22"/>
        <v>0</v>
      </c>
      <c r="AQ6" s="58">
        <f>'Female Inactive'!AQ6*'Uterine Cancer Epi'!$BC29</f>
        <v>0</v>
      </c>
      <c r="AR6" s="58">
        <f>'Female Inactive'!AR6*'Uterine Cancer Epi'!$BC29</f>
        <v>0</v>
      </c>
      <c r="AS6" s="58">
        <f t="shared" si="15"/>
        <v>0</v>
      </c>
      <c r="AT6" s="58">
        <f t="shared" si="15"/>
        <v>0</v>
      </c>
      <c r="AU6" s="58">
        <f t="shared" si="23"/>
        <v>0</v>
      </c>
      <c r="AW6" s="58">
        <f>'Female Inactive'!AW6*'Diabetes Epi'!$CD59</f>
        <v>7.3333626347007934E-5</v>
      </c>
      <c r="AX6" s="58">
        <f>'Female Inactive'!AX6*'Diabetes Epi'!$CD59</f>
        <v>0</v>
      </c>
      <c r="AY6" s="58">
        <f t="shared" si="16"/>
        <v>7.3330937502391613E-5</v>
      </c>
      <c r="AZ6" s="58">
        <f t="shared" si="16"/>
        <v>0</v>
      </c>
      <c r="BA6" s="58">
        <f t="shared" si="24"/>
        <v>2.2543023358928877E-4</v>
      </c>
    </row>
    <row r="7" spans="1:53">
      <c r="A7" s="58">
        <v>9</v>
      </c>
      <c r="B7" s="58">
        <f>'ACM Rates'!T20-(SUM(C7:H7))</f>
        <v>1.8731151623251681E-5</v>
      </c>
      <c r="C7" s="58">
        <f t="shared" si="2"/>
        <v>0</v>
      </c>
      <c r="D7" s="58">
        <f t="shared" si="3"/>
        <v>8.1268848376748323E-5</v>
      </c>
      <c r="E7" s="58">
        <f t="shared" si="4"/>
        <v>0</v>
      </c>
      <c r="F7" s="58">
        <f t="shared" si="5"/>
        <v>0</v>
      </c>
      <c r="G7" s="58">
        <f t="shared" si="6"/>
        <v>0</v>
      </c>
      <c r="H7" s="58">
        <f t="shared" si="7"/>
        <v>0</v>
      </c>
      <c r="I7" s="58">
        <f t="shared" si="0"/>
        <v>1E-4</v>
      </c>
      <c r="J7" s="58">
        <f t="shared" si="1"/>
        <v>1.873097619631281E-5</v>
      </c>
      <c r="K7" s="58">
        <f t="shared" si="17"/>
        <v>9999.2849009567035</v>
      </c>
      <c r="L7" s="58">
        <f t="shared" si="18"/>
        <v>0.18729636745997011</v>
      </c>
      <c r="M7" s="58">
        <f t="shared" si="8"/>
        <v>9999.1912527729728</v>
      </c>
      <c r="N7" s="58">
        <f t="shared" si="9"/>
        <v>752939.03179463663</v>
      </c>
      <c r="O7" s="58">
        <f t="shared" si="10"/>
        <v>75.299287824332069</v>
      </c>
      <c r="Q7" s="58">
        <f>'Quintile Functions'!$FM15</f>
        <v>4330.2830633000003</v>
      </c>
      <c r="S7" s="58">
        <f>'Female Inactive'!S7*'MI Epi'!DK25</f>
        <v>0</v>
      </c>
      <c r="T7" s="58">
        <f>'Female Inactive'!T7*'MI Epi'!DK25</f>
        <v>0</v>
      </c>
      <c r="U7" s="58">
        <f t="shared" si="11"/>
        <v>0</v>
      </c>
      <c r="V7" s="58">
        <f t="shared" si="11"/>
        <v>0</v>
      </c>
      <c r="W7" s="58">
        <f t="shared" si="19"/>
        <v>0</v>
      </c>
      <c r="Y7" s="58">
        <f>'Female Inactive'!Y7*'Stroke Epi'!$CZ33</f>
        <v>0</v>
      </c>
      <c r="Z7" s="58">
        <f>'Female Inactive'!Z7*'Stroke Epi'!$CZ33</f>
        <v>8.1268848376748323E-5</v>
      </c>
      <c r="AA7" s="58">
        <f t="shared" si="12"/>
        <v>0</v>
      </c>
      <c r="AB7" s="58">
        <f t="shared" si="12"/>
        <v>8.1265546153397317E-5</v>
      </c>
      <c r="AC7" s="58">
        <f t="shared" si="20"/>
        <v>-3.2854149665474783E-4</v>
      </c>
      <c r="AE7" s="58">
        <f>'Female Inactive'!AE7*'Bowel Cancer Epi'!$CW50</f>
        <v>0</v>
      </c>
      <c r="AF7" s="58">
        <f>'Female Inactive'!AF7*'Bowel Cancer Epi'!$CW50</f>
        <v>0</v>
      </c>
      <c r="AG7" s="58">
        <f t="shared" si="13"/>
        <v>0</v>
      </c>
      <c r="AH7" s="58">
        <f t="shared" si="13"/>
        <v>0</v>
      </c>
      <c r="AI7" s="58">
        <f t="shared" si="21"/>
        <v>0</v>
      </c>
      <c r="AK7" s="58">
        <f>'Female Inactive'!AK7*'Breast Cancer Epi'!$BK48</f>
        <v>0</v>
      </c>
      <c r="AL7" s="58">
        <f>'Female Inactive'!AL7*'Breast Cancer Epi'!$BK48</f>
        <v>0</v>
      </c>
      <c r="AM7" s="58">
        <f t="shared" si="14"/>
        <v>0</v>
      </c>
      <c r="AN7" s="58">
        <f t="shared" si="14"/>
        <v>0</v>
      </c>
      <c r="AO7" s="58">
        <f t="shared" si="22"/>
        <v>0</v>
      </c>
      <c r="AQ7" s="58">
        <f>'Female Inactive'!AQ7*'Uterine Cancer Epi'!$BC30</f>
        <v>0</v>
      </c>
      <c r="AR7" s="58">
        <f>'Female Inactive'!AR7*'Uterine Cancer Epi'!$BC30</f>
        <v>0</v>
      </c>
      <c r="AS7" s="58">
        <f t="shared" si="15"/>
        <v>0</v>
      </c>
      <c r="AT7" s="58">
        <f t="shared" si="15"/>
        <v>0</v>
      </c>
      <c r="AU7" s="58">
        <f t="shared" si="23"/>
        <v>0</v>
      </c>
      <c r="AW7" s="58">
        <f>'Female Inactive'!AW7*'Diabetes Epi'!$CD60</f>
        <v>7.2468203745929401E-5</v>
      </c>
      <c r="AX7" s="58">
        <f>'Female Inactive'!AX7*'Diabetes Epi'!$CD60</f>
        <v>0</v>
      </c>
      <c r="AY7" s="58">
        <f t="shared" si="16"/>
        <v>7.2465577989122565E-5</v>
      </c>
      <c r="AZ7" s="58">
        <f t="shared" si="16"/>
        <v>0</v>
      </c>
      <c r="BA7" s="58">
        <f t="shared" si="24"/>
        <v>2.9874464008130988E-4</v>
      </c>
    </row>
    <row r="8" spans="1:53">
      <c r="A8" s="58">
        <v>10</v>
      </c>
      <c r="B8" s="58">
        <f>'ACM Rates'!T21-(SUM(C8:H8))</f>
        <v>1.9033239787889921E-5</v>
      </c>
      <c r="C8" s="58">
        <f t="shared" si="2"/>
        <v>0</v>
      </c>
      <c r="D8" s="58">
        <f t="shared" si="3"/>
        <v>8.0966760212110083E-5</v>
      </c>
      <c r="E8" s="58">
        <f t="shared" si="4"/>
        <v>0</v>
      </c>
      <c r="F8" s="58">
        <f t="shared" si="5"/>
        <v>0</v>
      </c>
      <c r="G8" s="58">
        <f t="shared" si="6"/>
        <v>0</v>
      </c>
      <c r="H8" s="58">
        <f t="shared" si="7"/>
        <v>0</v>
      </c>
      <c r="I8" s="58">
        <f t="shared" si="0"/>
        <v>1E-4</v>
      </c>
      <c r="J8" s="58">
        <f t="shared" si="1"/>
        <v>1.9033058656914292E-5</v>
      </c>
      <c r="K8" s="58">
        <f t="shared" si="17"/>
        <v>9999.0976045892439</v>
      </c>
      <c r="L8" s="58">
        <f t="shared" si="18"/>
        <v>0.19031341122435827</v>
      </c>
      <c r="M8" s="58">
        <f t="shared" si="8"/>
        <v>9999.0024478836312</v>
      </c>
      <c r="N8" s="58">
        <f t="shared" si="9"/>
        <v>742940.02934675326</v>
      </c>
      <c r="O8" s="58">
        <f t="shared" si="10"/>
        <v>74.300707796448464</v>
      </c>
      <c r="Q8" s="58">
        <f>'Quintile Functions'!$FM16</f>
        <v>4494.2556000000004</v>
      </c>
      <c r="S8" s="58">
        <f>'Female Inactive'!S8*'MI Epi'!DK26</f>
        <v>0</v>
      </c>
      <c r="T8" s="58">
        <f>'Female Inactive'!T8*'MI Epi'!DK26</f>
        <v>0</v>
      </c>
      <c r="U8" s="58">
        <f t="shared" si="11"/>
        <v>0</v>
      </c>
      <c r="V8" s="58">
        <f t="shared" si="11"/>
        <v>0</v>
      </c>
      <c r="W8" s="58">
        <f t="shared" si="19"/>
        <v>0</v>
      </c>
      <c r="Y8" s="58">
        <f>'Female Inactive'!Y8*'Stroke Epi'!$CZ34</f>
        <v>0</v>
      </c>
      <c r="Z8" s="58">
        <f>'Female Inactive'!Z8*'Stroke Epi'!$CZ34</f>
        <v>8.0966760212110083E-5</v>
      </c>
      <c r="AA8" s="58">
        <f>1-EXP(-Y8)</f>
        <v>0</v>
      </c>
      <c r="AB8" s="58">
        <f t="shared" si="12"/>
        <v>8.0963482492424355E-5</v>
      </c>
      <c r="AC8" s="58">
        <f t="shared" si="20"/>
        <v>-4.0984034870791857E-4</v>
      </c>
      <c r="AE8" s="58">
        <f>'Female Inactive'!AE8*'Bowel Cancer Epi'!$CW51</f>
        <v>0</v>
      </c>
      <c r="AF8" s="58">
        <f>'Female Inactive'!AF8*'Bowel Cancer Epi'!$CW51</f>
        <v>0</v>
      </c>
      <c r="AG8" s="58">
        <f>1-EXP(-AE8)</f>
        <v>0</v>
      </c>
      <c r="AH8" s="58">
        <f t="shared" si="13"/>
        <v>0</v>
      </c>
      <c r="AI8" s="58">
        <f t="shared" si="21"/>
        <v>0</v>
      </c>
      <c r="AK8" s="58">
        <f>'Female Inactive'!AK8*'Breast Cancer Epi'!$BK49</f>
        <v>0</v>
      </c>
      <c r="AL8" s="58">
        <f>'Female Inactive'!AL8*'Breast Cancer Epi'!$BK49</f>
        <v>0</v>
      </c>
      <c r="AM8" s="58">
        <f>1-EXP(-AK8)</f>
        <v>0</v>
      </c>
      <c r="AN8" s="58">
        <f t="shared" si="14"/>
        <v>0</v>
      </c>
      <c r="AO8" s="58">
        <f t="shared" si="22"/>
        <v>0</v>
      </c>
      <c r="AQ8" s="58">
        <f>'Female Inactive'!AQ8*'Uterine Cancer Epi'!$BC31</f>
        <v>0</v>
      </c>
      <c r="AR8" s="58">
        <f>'Female Inactive'!AR8*'Uterine Cancer Epi'!$BC31</f>
        <v>0</v>
      </c>
      <c r="AS8" s="58">
        <f>1-EXP(-AQ8)</f>
        <v>0</v>
      </c>
      <c r="AT8" s="58">
        <f t="shared" si="15"/>
        <v>0</v>
      </c>
      <c r="AU8" s="58">
        <f t="shared" si="23"/>
        <v>0</v>
      </c>
      <c r="AW8" s="58">
        <f>'Female Inactive'!AW8*'Diabetes Epi'!$CD61</f>
        <v>7.1631648095220196E-5</v>
      </c>
      <c r="AX8" s="58">
        <f>'Female Inactive'!AX8*'Diabetes Epi'!$CD61</f>
        <v>0</v>
      </c>
      <c r="AY8" s="58">
        <f t="shared" si="16"/>
        <v>7.162908260993639E-5</v>
      </c>
      <c r="AZ8" s="58">
        <f t="shared" si="16"/>
        <v>0</v>
      </c>
      <c r="BA8" s="58">
        <f t="shared" si="24"/>
        <v>3.7118856936741779E-4</v>
      </c>
    </row>
    <row r="9" spans="1:53">
      <c r="A9" s="58">
        <v>11</v>
      </c>
      <c r="B9" s="58">
        <f>'ACM Rates'!T22-(SUM(C9:H9))</f>
        <v>1.9316442781764856E-5</v>
      </c>
      <c r="C9" s="58">
        <f t="shared" si="2"/>
        <v>0</v>
      </c>
      <c r="D9" s="58">
        <f t="shared" si="3"/>
        <v>8.0683557218235149E-5</v>
      </c>
      <c r="E9" s="58">
        <f t="shared" si="4"/>
        <v>0</v>
      </c>
      <c r="F9" s="58">
        <f t="shared" si="5"/>
        <v>0</v>
      </c>
      <c r="G9" s="58">
        <f t="shared" si="6"/>
        <v>0</v>
      </c>
      <c r="H9" s="58">
        <f t="shared" si="7"/>
        <v>0</v>
      </c>
      <c r="I9" s="58">
        <f t="shared" si="0"/>
        <v>1E-4</v>
      </c>
      <c r="J9" s="58">
        <f t="shared" si="1"/>
        <v>1.9316256220536232E-5</v>
      </c>
      <c r="K9" s="58">
        <f t="shared" si="17"/>
        <v>9998.9072911780204</v>
      </c>
      <c r="L9" s="58">
        <f t="shared" si="18"/>
        <v>0.19314145516178252</v>
      </c>
      <c r="M9" s="58">
        <f t="shared" si="8"/>
        <v>9998.8107204504395</v>
      </c>
      <c r="N9" s="58">
        <f t="shared" si="9"/>
        <v>732941.21862630278</v>
      </c>
      <c r="O9" s="58">
        <f t="shared" si="10"/>
        <v>73.302131651222794</v>
      </c>
      <c r="Q9" s="58">
        <f>'Quintile Functions'!$FM17</f>
        <v>4665.5814586999995</v>
      </c>
      <c r="S9" s="58">
        <f>'Female Inactive'!S9*'MI Epi'!DK27</f>
        <v>0</v>
      </c>
      <c r="T9" s="58">
        <f>'Female Inactive'!T9*'MI Epi'!DK27</f>
        <v>0</v>
      </c>
      <c r="U9" s="58">
        <f t="shared" si="11"/>
        <v>0</v>
      </c>
      <c r="V9" s="58">
        <f t="shared" si="11"/>
        <v>0</v>
      </c>
      <c r="W9" s="58">
        <f t="shared" si="19"/>
        <v>0</v>
      </c>
      <c r="Y9" s="58">
        <f>'Female Inactive'!Y9*'Stroke Epi'!$CZ35</f>
        <v>0</v>
      </c>
      <c r="Z9" s="58">
        <f>'Female Inactive'!Z9*'Stroke Epi'!$CZ35</f>
        <v>8.0683557218235149E-5</v>
      </c>
      <c r="AA9" s="58">
        <f t="shared" si="12"/>
        <v>0</v>
      </c>
      <c r="AB9" s="58">
        <f>1-EXP(-Z9)</f>
        <v>8.0680302387614589E-5</v>
      </c>
      <c r="AC9" s="58">
        <f t="shared" si="20"/>
        <v>-4.9084357160525903E-4</v>
      </c>
      <c r="AE9" s="58">
        <f>'Female Inactive'!AE9*'Bowel Cancer Epi'!$CW52</f>
        <v>0</v>
      </c>
      <c r="AF9" s="58">
        <f>'Female Inactive'!AF9*'Bowel Cancer Epi'!$CW52</f>
        <v>0</v>
      </c>
      <c r="AG9" s="58">
        <f t="shared" ref="AG9:AH72" si="25">1-EXP(-AE9)</f>
        <v>0</v>
      </c>
      <c r="AH9" s="58">
        <f>1-EXP(-AF9)</f>
        <v>0</v>
      </c>
      <c r="AI9" s="58">
        <f t="shared" si="21"/>
        <v>0</v>
      </c>
      <c r="AK9" s="58">
        <f>'Female Inactive'!AK9*'Breast Cancer Epi'!$BK50</f>
        <v>0</v>
      </c>
      <c r="AL9" s="58">
        <f>'Female Inactive'!AL9*'Breast Cancer Epi'!$BK50</f>
        <v>0</v>
      </c>
      <c r="AM9" s="58">
        <f t="shared" ref="AM9:AN72" si="26">1-EXP(-AK9)</f>
        <v>0</v>
      </c>
      <c r="AN9" s="58">
        <f>1-EXP(-AL9)</f>
        <v>0</v>
      </c>
      <c r="AO9" s="58">
        <f t="shared" si="22"/>
        <v>0</v>
      </c>
      <c r="AQ9" s="58">
        <f>'Female Inactive'!AQ9*'Uterine Cancer Epi'!$BC32</f>
        <v>0</v>
      </c>
      <c r="AR9" s="58">
        <f>'Female Inactive'!AR9*'Uterine Cancer Epi'!$BC32</f>
        <v>0</v>
      </c>
      <c r="AS9" s="58">
        <f t="shared" ref="AS9:AT72" si="27">1-EXP(-AQ9)</f>
        <v>0</v>
      </c>
      <c r="AT9" s="58">
        <f>1-EXP(-AR9)</f>
        <v>0</v>
      </c>
      <c r="AU9" s="58">
        <f t="shared" si="23"/>
        <v>0</v>
      </c>
      <c r="AW9" s="58">
        <f>'Female Inactive'!AW9*'Diabetes Epi'!$CD62</f>
        <v>7.0824760593735101E-5</v>
      </c>
      <c r="AX9" s="58">
        <f>'Female Inactive'!AX9*'Diabetes Epi'!$CD62</f>
        <v>0</v>
      </c>
      <c r="AY9" s="58">
        <f t="shared" si="16"/>
        <v>7.0822252579594291E-5</v>
      </c>
      <c r="AZ9" s="58">
        <f t="shared" si="16"/>
        <v>0</v>
      </c>
      <c r="BA9" s="58">
        <f t="shared" si="24"/>
        <v>4.4279106408065511E-4</v>
      </c>
    </row>
    <row r="10" spans="1:53">
      <c r="A10" s="58">
        <v>12</v>
      </c>
      <c r="B10" s="58">
        <f>'ACM Rates'!T23-(SUM(C10:H10))</f>
        <v>1.9580931043313869E-5</v>
      </c>
      <c r="C10" s="58">
        <f t="shared" si="2"/>
        <v>0</v>
      </c>
      <c r="D10" s="58">
        <f t="shared" si="3"/>
        <v>8.0419068956686136E-5</v>
      </c>
      <c r="E10" s="58">
        <f t="shared" si="4"/>
        <v>0</v>
      </c>
      <c r="F10" s="58">
        <f t="shared" si="5"/>
        <v>0</v>
      </c>
      <c r="G10" s="58">
        <f t="shared" si="6"/>
        <v>0</v>
      </c>
      <c r="H10" s="58">
        <f t="shared" si="7"/>
        <v>0</v>
      </c>
      <c r="I10" s="58">
        <f t="shared" si="0"/>
        <v>1E-4</v>
      </c>
      <c r="J10" s="58">
        <f t="shared" si="1"/>
        <v>1.9580739338165287E-5</v>
      </c>
      <c r="K10" s="58">
        <f t="shared" si="17"/>
        <v>9998.7141497228586</v>
      </c>
      <c r="L10" s="58">
        <f t="shared" si="18"/>
        <v>0.19578221548254826</v>
      </c>
      <c r="M10" s="58">
        <f t="shared" si="8"/>
        <v>9998.6162586151186</v>
      </c>
      <c r="N10" s="58">
        <f t="shared" si="9"/>
        <v>722942.60236768785</v>
      </c>
      <c r="O10" s="58">
        <f t="shared" si="10"/>
        <v>72.303557391699826</v>
      </c>
      <c r="Q10" s="58">
        <f>'Quintile Functions'!$FM18</f>
        <v>4843.5760256000003</v>
      </c>
      <c r="S10" s="58">
        <f>'Female Inactive'!S10*'MI Epi'!DK28</f>
        <v>0</v>
      </c>
      <c r="T10" s="58">
        <f>'Female Inactive'!T10*'MI Epi'!DK28</f>
        <v>0</v>
      </c>
      <c r="U10" s="58">
        <f t="shared" si="11"/>
        <v>0</v>
      </c>
      <c r="V10" s="58">
        <f t="shared" si="11"/>
        <v>0</v>
      </c>
      <c r="W10" s="58">
        <f t="shared" si="19"/>
        <v>0</v>
      </c>
      <c r="Y10" s="58">
        <f>'Female Inactive'!Y10*'Stroke Epi'!$CZ36</f>
        <v>0</v>
      </c>
      <c r="Z10" s="58">
        <f>'Female Inactive'!Z10*'Stroke Epi'!$CZ36</f>
        <v>8.0419068956686136E-5</v>
      </c>
      <c r="AA10" s="58">
        <f t="shared" si="12"/>
        <v>0</v>
      </c>
      <c r="AB10" s="58">
        <f t="shared" si="12"/>
        <v>8.0415835430058813E-5</v>
      </c>
      <c r="AC10" s="58">
        <f t="shared" si="20"/>
        <v>-5.7156998843237606E-4</v>
      </c>
      <c r="AE10" s="58">
        <f>'Female Inactive'!AE10*'Bowel Cancer Epi'!$CW53</f>
        <v>0</v>
      </c>
      <c r="AF10" s="58">
        <f>'Female Inactive'!AF10*'Bowel Cancer Epi'!$CW53</f>
        <v>0</v>
      </c>
      <c r="AG10" s="58">
        <f t="shared" si="25"/>
        <v>0</v>
      </c>
      <c r="AH10" s="58">
        <f t="shared" si="25"/>
        <v>0</v>
      </c>
      <c r="AI10" s="58">
        <f t="shared" si="21"/>
        <v>0</v>
      </c>
      <c r="AK10" s="58">
        <f>'Female Inactive'!AK10*'Breast Cancer Epi'!$BK51</f>
        <v>0</v>
      </c>
      <c r="AL10" s="58">
        <f>'Female Inactive'!AL10*'Breast Cancer Epi'!$BK51</f>
        <v>0</v>
      </c>
      <c r="AM10" s="58">
        <f t="shared" si="26"/>
        <v>0</v>
      </c>
      <c r="AN10" s="58">
        <f t="shared" si="26"/>
        <v>0</v>
      </c>
      <c r="AO10" s="58">
        <f t="shared" si="22"/>
        <v>0</v>
      </c>
      <c r="AQ10" s="58">
        <f>'Female Inactive'!AQ10*'Uterine Cancer Epi'!$BC33</f>
        <v>0</v>
      </c>
      <c r="AR10" s="58">
        <f>'Female Inactive'!AR10*'Uterine Cancer Epi'!$BC33</f>
        <v>0</v>
      </c>
      <c r="AS10" s="58">
        <f t="shared" si="27"/>
        <v>0</v>
      </c>
      <c r="AT10" s="58">
        <f t="shared" si="27"/>
        <v>0</v>
      </c>
      <c r="AU10" s="58">
        <f t="shared" si="23"/>
        <v>0</v>
      </c>
      <c r="AW10" s="58">
        <f>'Female Inactive'!AW10*'Diabetes Epi'!$CD63</f>
        <v>7.0047799287975408E-5</v>
      </c>
      <c r="AX10" s="58">
        <f>'Female Inactive'!AX10*'Diabetes Epi'!$CD63</f>
        <v>0</v>
      </c>
      <c r="AY10" s="58">
        <f t="shared" si="16"/>
        <v>7.004534599819312E-5</v>
      </c>
      <c r="AZ10" s="58">
        <f t="shared" si="16"/>
        <v>0</v>
      </c>
      <c r="BA10" s="58">
        <f t="shared" si="24"/>
        <v>5.1358195719966907E-4</v>
      </c>
    </row>
    <row r="11" spans="1:53">
      <c r="A11" s="58">
        <v>13</v>
      </c>
      <c r="B11" s="58">
        <f>'ACM Rates'!T24-(SUM(C11:H11))</f>
        <v>1.9826751258966043E-5</v>
      </c>
      <c r="C11" s="58">
        <f t="shared" si="2"/>
        <v>0</v>
      </c>
      <c r="D11" s="58">
        <f t="shared" si="3"/>
        <v>8.0173248741033962E-5</v>
      </c>
      <c r="E11" s="58">
        <f t="shared" si="4"/>
        <v>0</v>
      </c>
      <c r="F11" s="58">
        <f t="shared" si="5"/>
        <v>0</v>
      </c>
      <c r="G11" s="58">
        <f t="shared" si="6"/>
        <v>0</v>
      </c>
      <c r="H11" s="58">
        <f t="shared" si="7"/>
        <v>0</v>
      </c>
      <c r="I11" s="58">
        <f t="shared" si="0"/>
        <v>1E-4</v>
      </c>
      <c r="J11" s="58">
        <f t="shared" si="1"/>
        <v>1.9826554710222766E-5</v>
      </c>
      <c r="K11" s="58">
        <f t="shared" si="17"/>
        <v>9998.5183675073768</v>
      </c>
      <c r="L11" s="58">
        <f t="shared" si="18"/>
        <v>0.19823617143455222</v>
      </c>
      <c r="M11" s="58">
        <f t="shared" si="8"/>
        <v>9998.4192494216586</v>
      </c>
      <c r="N11" s="58">
        <f t="shared" si="9"/>
        <v>712944.18311826594</v>
      </c>
      <c r="O11" s="58">
        <f t="shared" si="10"/>
        <v>71.304983089809781</v>
      </c>
      <c r="Q11" s="58">
        <f>'Quintile Functions'!$FM19</f>
        <v>5027.5546869</v>
      </c>
      <c r="S11" s="58">
        <f>'Female Inactive'!S11*'MI Epi'!DK29</f>
        <v>0</v>
      </c>
      <c r="T11" s="58">
        <f>'Female Inactive'!T11*'MI Epi'!DK29</f>
        <v>0</v>
      </c>
      <c r="U11" s="58">
        <f t="shared" si="11"/>
        <v>0</v>
      </c>
      <c r="V11" s="58">
        <f t="shared" si="11"/>
        <v>0</v>
      </c>
      <c r="W11" s="58">
        <f t="shared" si="19"/>
        <v>0</v>
      </c>
      <c r="Y11" s="58">
        <f>'Female Inactive'!Y11*'Stroke Epi'!$CZ37</f>
        <v>0</v>
      </c>
      <c r="Z11" s="58">
        <f>'Female Inactive'!Z11*'Stroke Epi'!$CZ37</f>
        <v>8.0173248741033962E-5</v>
      </c>
      <c r="AA11" s="58">
        <f t="shared" si="12"/>
        <v>0</v>
      </c>
      <c r="AB11" s="58">
        <f t="shared" si="12"/>
        <v>8.0170034951976277E-5</v>
      </c>
      <c r="AC11" s="58">
        <f t="shared" si="20"/>
        <v>-6.5203825806368942E-4</v>
      </c>
      <c r="AE11" s="58">
        <f>'Female Inactive'!AE11*'Bowel Cancer Epi'!$CW54</f>
        <v>0</v>
      </c>
      <c r="AF11" s="58">
        <f>'Female Inactive'!AF11*'Bowel Cancer Epi'!$CW54</f>
        <v>0</v>
      </c>
      <c r="AG11" s="58">
        <f t="shared" si="25"/>
        <v>0</v>
      </c>
      <c r="AH11" s="58">
        <f t="shared" si="25"/>
        <v>0</v>
      </c>
      <c r="AI11" s="58">
        <f t="shared" si="21"/>
        <v>0</v>
      </c>
      <c r="AK11" s="58">
        <f>'Female Inactive'!AK11*'Breast Cancer Epi'!$BK52</f>
        <v>0</v>
      </c>
      <c r="AL11" s="58">
        <f>'Female Inactive'!AL11*'Breast Cancer Epi'!$BK52</f>
        <v>0</v>
      </c>
      <c r="AM11" s="58">
        <f t="shared" si="26"/>
        <v>0</v>
      </c>
      <c r="AN11" s="58">
        <f t="shared" si="26"/>
        <v>0</v>
      </c>
      <c r="AO11" s="58">
        <f t="shared" si="22"/>
        <v>0</v>
      </c>
      <c r="AQ11" s="58">
        <f>'Female Inactive'!AQ11*'Uterine Cancer Epi'!$BC34</f>
        <v>0</v>
      </c>
      <c r="AR11" s="58">
        <f>'Female Inactive'!AR11*'Uterine Cancer Epi'!$BC34</f>
        <v>0</v>
      </c>
      <c r="AS11" s="58">
        <f t="shared" si="27"/>
        <v>0</v>
      </c>
      <c r="AT11" s="58">
        <f t="shared" si="27"/>
        <v>0</v>
      </c>
      <c r="AU11" s="58">
        <f t="shared" si="23"/>
        <v>0</v>
      </c>
      <c r="AW11" s="58">
        <f>'Female Inactive'!AW11*'Diabetes Epi'!$CD64</f>
        <v>6.9300600764562925E-5</v>
      </c>
      <c r="AX11" s="58">
        <f>'Female Inactive'!AX11*'Diabetes Epi'!$CD64</f>
        <v>0</v>
      </c>
      <c r="AY11" s="58">
        <f t="shared" si="16"/>
        <v>6.929819953338523E-5</v>
      </c>
      <c r="AZ11" s="58">
        <f t="shared" si="16"/>
        <v>0</v>
      </c>
      <c r="BA11" s="58">
        <f t="shared" si="24"/>
        <v>5.8359132917197175E-4</v>
      </c>
    </row>
    <row r="12" spans="1:53">
      <c r="A12" s="58">
        <v>14</v>
      </c>
      <c r="B12" s="58">
        <f>'ACM Rates'!T25-(SUM(C12:H12))</f>
        <v>2.0053881246985262E-5</v>
      </c>
      <c r="C12" s="58">
        <f t="shared" si="2"/>
        <v>0</v>
      </c>
      <c r="D12" s="58">
        <f t="shared" si="3"/>
        <v>7.9946118753014743E-5</v>
      </c>
      <c r="E12" s="58">
        <f t="shared" si="4"/>
        <v>0</v>
      </c>
      <c r="F12" s="58">
        <f t="shared" si="5"/>
        <v>0</v>
      </c>
      <c r="G12" s="58">
        <f t="shared" si="6"/>
        <v>0</v>
      </c>
      <c r="H12" s="58">
        <f t="shared" si="7"/>
        <v>0</v>
      </c>
      <c r="I12" s="58">
        <f t="shared" si="0"/>
        <v>1E-4</v>
      </c>
      <c r="J12" s="58">
        <f t="shared" si="1"/>
        <v>2.0053680169218602E-5</v>
      </c>
      <c r="K12" s="58">
        <f t="shared" si="17"/>
        <v>9998.3201313359423</v>
      </c>
      <c r="L12" s="58">
        <f t="shared" si="18"/>
        <v>0.20050311414327071</v>
      </c>
      <c r="M12" s="58">
        <f t="shared" si="8"/>
        <v>9998.2198797788697</v>
      </c>
      <c r="N12" s="58">
        <f t="shared" si="9"/>
        <v>702945.96323848714</v>
      </c>
      <c r="O12" s="58">
        <f t="shared" si="10"/>
        <v>70.306406876828206</v>
      </c>
      <c r="Q12" s="58">
        <f>'Quintile Functions'!$FM20</f>
        <v>5216.8328288000002</v>
      </c>
      <c r="S12" s="58">
        <f>'Female Inactive'!S12*'MI Epi'!DK30</f>
        <v>0</v>
      </c>
      <c r="T12" s="58">
        <f>'Female Inactive'!T12*'MI Epi'!DK30</f>
        <v>0</v>
      </c>
      <c r="U12" s="58">
        <f t="shared" si="11"/>
        <v>0</v>
      </c>
      <c r="V12" s="58">
        <f t="shared" si="11"/>
        <v>0</v>
      </c>
      <c r="W12" s="58">
        <f t="shared" si="19"/>
        <v>0</v>
      </c>
      <c r="Y12" s="58">
        <f>'Female Inactive'!Y12*'Stroke Epi'!$CZ38</f>
        <v>0</v>
      </c>
      <c r="Z12" s="58">
        <f>'Female Inactive'!Z12*'Stroke Epi'!$CZ38</f>
        <v>7.9946118753014743E-5</v>
      </c>
      <c r="AA12" s="58">
        <f t="shared" si="12"/>
        <v>0</v>
      </c>
      <c r="AB12" s="58">
        <f t="shared" si="12"/>
        <v>7.9942923147169331E-5</v>
      </c>
      <c r="AC12" s="58">
        <f t="shared" si="20"/>
        <v>-7.3226699888656057E-4</v>
      </c>
      <c r="AE12" s="58">
        <f>'Female Inactive'!AE12*'Bowel Cancer Epi'!$CW55</f>
        <v>0</v>
      </c>
      <c r="AF12" s="58">
        <f>'Female Inactive'!AF12*'Bowel Cancer Epi'!$CW55</f>
        <v>0</v>
      </c>
      <c r="AG12" s="58">
        <f t="shared" si="25"/>
        <v>0</v>
      </c>
      <c r="AH12" s="58">
        <f t="shared" si="25"/>
        <v>0</v>
      </c>
      <c r="AI12" s="58">
        <f t="shared" si="21"/>
        <v>0</v>
      </c>
      <c r="AK12" s="58">
        <f>'Female Inactive'!AK12*'Breast Cancer Epi'!$BK53</f>
        <v>0</v>
      </c>
      <c r="AL12" s="58">
        <f>'Female Inactive'!AL12*'Breast Cancer Epi'!$BK53</f>
        <v>0</v>
      </c>
      <c r="AM12" s="58">
        <f t="shared" si="26"/>
        <v>0</v>
      </c>
      <c r="AN12" s="58">
        <f t="shared" si="26"/>
        <v>0</v>
      </c>
      <c r="AO12" s="58">
        <f t="shared" si="22"/>
        <v>0</v>
      </c>
      <c r="AQ12" s="58">
        <f>'Female Inactive'!AQ12*'Uterine Cancer Epi'!$BC35</f>
        <v>0</v>
      </c>
      <c r="AR12" s="58">
        <f>'Female Inactive'!AR12*'Uterine Cancer Epi'!$BC35</f>
        <v>0</v>
      </c>
      <c r="AS12" s="58">
        <f t="shared" si="27"/>
        <v>0</v>
      </c>
      <c r="AT12" s="58">
        <f t="shared" si="27"/>
        <v>0</v>
      </c>
      <c r="AU12" s="58">
        <f t="shared" si="23"/>
        <v>0</v>
      </c>
      <c r="AW12" s="58">
        <f>'Female Inactive'!AW12*'Diabetes Epi'!$CD65</f>
        <v>6.858270972853453E-5</v>
      </c>
      <c r="AX12" s="58">
        <f>'Female Inactive'!AX12*'Diabetes Epi'!$CD65</f>
        <v>0</v>
      </c>
      <c r="AY12" s="58">
        <f t="shared" si="16"/>
        <v>6.858035798829043E-5</v>
      </c>
      <c r="AZ12" s="58">
        <f t="shared" si="16"/>
        <v>0</v>
      </c>
      <c r="BA12" s="58">
        <f t="shared" si="24"/>
        <v>6.52849086876982E-4</v>
      </c>
    </row>
    <row r="13" spans="1:53">
      <c r="A13" s="58">
        <v>15</v>
      </c>
      <c r="B13" s="58">
        <f>'ACM Rates'!T26-(SUM(C13:H13))</f>
        <v>1E-4</v>
      </c>
      <c r="C13" s="58">
        <f t="shared" si="2"/>
        <v>0</v>
      </c>
      <c r="D13" s="58">
        <f t="shared" si="3"/>
        <v>0</v>
      </c>
      <c r="E13" s="58">
        <f t="shared" si="4"/>
        <v>0</v>
      </c>
      <c r="F13" s="58">
        <f t="shared" si="5"/>
        <v>0</v>
      </c>
      <c r="G13" s="58">
        <f t="shared" si="6"/>
        <v>0</v>
      </c>
      <c r="H13" s="58">
        <f t="shared" si="7"/>
        <v>0</v>
      </c>
      <c r="I13" s="58">
        <f t="shared" si="0"/>
        <v>1E-4</v>
      </c>
      <c r="J13" s="58">
        <f t="shared" si="1"/>
        <v>9.999500016666385E-5</v>
      </c>
      <c r="K13" s="58">
        <f t="shared" si="17"/>
        <v>9998.1196282217988</v>
      </c>
      <c r="L13" s="58">
        <f t="shared" si="18"/>
        <v>0.99976197389036392</v>
      </c>
      <c r="M13" s="58">
        <f t="shared" si="8"/>
        <v>9997.619747234854</v>
      </c>
      <c r="N13" s="58">
        <f t="shared" si="9"/>
        <v>692948.3434912524</v>
      </c>
      <c r="O13" s="58">
        <f t="shared" si="10"/>
        <v>69.307866804799943</v>
      </c>
      <c r="Q13" s="58">
        <f>'Quintile Functions'!$FM21</f>
        <v>5410.7258375000001</v>
      </c>
      <c r="S13" s="58">
        <f>'Female Inactive'!S13*'MI Epi'!DK31</f>
        <v>0</v>
      </c>
      <c r="T13" s="58">
        <f>'Female Inactive'!T13*'MI Epi'!DK31</f>
        <v>0</v>
      </c>
      <c r="U13" s="58">
        <f t="shared" si="11"/>
        <v>0</v>
      </c>
      <c r="V13" s="58">
        <f t="shared" si="11"/>
        <v>0</v>
      </c>
      <c r="W13" s="58">
        <f t="shared" si="19"/>
        <v>0</v>
      </c>
      <c r="Y13" s="58">
        <f>'Female Inactive'!Y13*'Stroke Epi'!$CZ39</f>
        <v>0</v>
      </c>
      <c r="Z13" s="58">
        <f>'Female Inactive'!Z13*'Stroke Epi'!$CZ39</f>
        <v>0</v>
      </c>
      <c r="AA13" s="58">
        <f t="shared" si="12"/>
        <v>0</v>
      </c>
      <c r="AB13" s="58">
        <f t="shared" si="12"/>
        <v>0</v>
      </c>
      <c r="AC13" s="58">
        <f t="shared" si="20"/>
        <v>-8.122748576602502E-4</v>
      </c>
      <c r="AE13" s="58">
        <f>'Female Inactive'!AE13*'Bowel Cancer Epi'!$CW56</f>
        <v>0</v>
      </c>
      <c r="AF13" s="58">
        <f>'Female Inactive'!AF13*'Bowel Cancer Epi'!$CW56</f>
        <v>0</v>
      </c>
      <c r="AG13" s="58">
        <f t="shared" si="25"/>
        <v>0</v>
      </c>
      <c r="AH13" s="58">
        <f t="shared" si="25"/>
        <v>0</v>
      </c>
      <c r="AI13" s="58">
        <f t="shared" si="21"/>
        <v>0</v>
      </c>
      <c r="AK13" s="58">
        <f>'Female Inactive'!AK13*'Breast Cancer Epi'!$BK54</f>
        <v>0</v>
      </c>
      <c r="AL13" s="58">
        <f>'Female Inactive'!AL13*'Breast Cancer Epi'!$BK54</f>
        <v>0</v>
      </c>
      <c r="AM13" s="58">
        <f t="shared" si="26"/>
        <v>0</v>
      </c>
      <c r="AN13" s="58">
        <f t="shared" si="26"/>
        <v>0</v>
      </c>
      <c r="AO13" s="58">
        <f t="shared" si="22"/>
        <v>0</v>
      </c>
      <c r="AQ13" s="58">
        <f>'Female Inactive'!AQ13*'Uterine Cancer Epi'!$BC36</f>
        <v>0</v>
      </c>
      <c r="AR13" s="58">
        <f>'Female Inactive'!AR13*'Uterine Cancer Epi'!$BC36</f>
        <v>0</v>
      </c>
      <c r="AS13" s="58">
        <f t="shared" si="27"/>
        <v>0</v>
      </c>
      <c r="AT13" s="58">
        <f t="shared" si="27"/>
        <v>0</v>
      </c>
      <c r="AU13" s="58">
        <f t="shared" si="23"/>
        <v>0</v>
      </c>
      <c r="AW13" s="58">
        <f>'Female Inactive'!AW13*'Diabetes Epi'!$CD66</f>
        <v>3.3946755674026997E-4</v>
      </c>
      <c r="AX13" s="58">
        <f>'Female Inactive'!AX13*'Diabetes Epi'!$CD66</f>
        <v>0</v>
      </c>
      <c r="AY13" s="58">
        <f t="shared" si="16"/>
        <v>3.3940994414860537E-4</v>
      </c>
      <c r="AZ13" s="58">
        <f t="shared" si="16"/>
        <v>0</v>
      </c>
      <c r="BA13" s="58">
        <f t="shared" si="24"/>
        <v>7.2138467224118204E-4</v>
      </c>
    </row>
    <row r="14" spans="1:53">
      <c r="A14" s="58">
        <v>16</v>
      </c>
      <c r="B14" s="58">
        <f>'ACM Rates'!T27-(SUM(C14:H14))</f>
        <v>1E-4</v>
      </c>
      <c r="C14" s="58">
        <f t="shared" si="2"/>
        <v>0</v>
      </c>
      <c r="D14" s="58">
        <f t="shared" si="3"/>
        <v>0</v>
      </c>
      <c r="E14" s="58">
        <f t="shared" si="4"/>
        <v>0</v>
      </c>
      <c r="F14" s="58">
        <f t="shared" si="5"/>
        <v>0</v>
      </c>
      <c r="G14" s="58">
        <f t="shared" si="6"/>
        <v>0</v>
      </c>
      <c r="H14" s="58">
        <f t="shared" si="7"/>
        <v>0</v>
      </c>
      <c r="I14" s="58">
        <f t="shared" si="0"/>
        <v>1E-4</v>
      </c>
      <c r="J14" s="58">
        <f t="shared" si="1"/>
        <v>9.999500016666385E-5</v>
      </c>
      <c r="K14" s="58">
        <f t="shared" si="17"/>
        <v>9997.1198662479092</v>
      </c>
      <c r="L14" s="58">
        <f t="shared" si="18"/>
        <v>0.9996620026916182</v>
      </c>
      <c r="M14" s="58">
        <f t="shared" si="8"/>
        <v>9996.6200352465639</v>
      </c>
      <c r="N14" s="58">
        <f t="shared" si="9"/>
        <v>682951.72345600592</v>
      </c>
      <c r="O14" s="58">
        <f t="shared" si="10"/>
        <v>68.314847935531404</v>
      </c>
      <c r="Q14" s="58">
        <f>'Quintile Functions'!$FM22</f>
        <v>5608.5490991999995</v>
      </c>
      <c r="S14" s="58">
        <f>'Female Inactive'!S14*'MI Epi'!DK32</f>
        <v>0</v>
      </c>
      <c r="T14" s="58">
        <f>'Female Inactive'!T14*'MI Epi'!DK32</f>
        <v>0</v>
      </c>
      <c r="U14" s="58">
        <f t="shared" si="11"/>
        <v>0</v>
      </c>
      <c r="V14" s="58">
        <f t="shared" si="11"/>
        <v>0</v>
      </c>
      <c r="W14" s="58">
        <f t="shared" si="19"/>
        <v>0</v>
      </c>
      <c r="Y14" s="58">
        <f>'Female Inactive'!Y14*'Stroke Epi'!$CZ40</f>
        <v>0</v>
      </c>
      <c r="Z14" s="58">
        <f>'Female Inactive'!Z14*'Stroke Epi'!$CZ40</f>
        <v>0</v>
      </c>
      <c r="AA14" s="58">
        <f t="shared" si="12"/>
        <v>0</v>
      </c>
      <c r="AB14" s="58">
        <f t="shared" si="12"/>
        <v>0</v>
      </c>
      <c r="AC14" s="58">
        <f t="shared" si="20"/>
        <v>-8.122748576602502E-4</v>
      </c>
      <c r="AE14" s="58">
        <f>'Female Inactive'!AE14*'Bowel Cancer Epi'!$CW57</f>
        <v>0</v>
      </c>
      <c r="AF14" s="58">
        <f>'Female Inactive'!AF14*'Bowel Cancer Epi'!$CW57</f>
        <v>0</v>
      </c>
      <c r="AG14" s="58">
        <f t="shared" si="25"/>
        <v>0</v>
      </c>
      <c r="AH14" s="58">
        <f t="shared" si="25"/>
        <v>0</v>
      </c>
      <c r="AI14" s="58">
        <f t="shared" si="21"/>
        <v>0</v>
      </c>
      <c r="AK14" s="58">
        <f>'Female Inactive'!AK14*'Breast Cancer Epi'!$BK55</f>
        <v>0</v>
      </c>
      <c r="AL14" s="58">
        <f>'Female Inactive'!AL14*'Breast Cancer Epi'!$BK55</f>
        <v>0</v>
      </c>
      <c r="AM14" s="58">
        <f t="shared" si="26"/>
        <v>0</v>
      </c>
      <c r="AN14" s="58">
        <f t="shared" si="26"/>
        <v>0</v>
      </c>
      <c r="AO14" s="58">
        <f t="shared" si="22"/>
        <v>0</v>
      </c>
      <c r="AQ14" s="58">
        <f>'Female Inactive'!AQ14*'Uterine Cancer Epi'!$BC37</f>
        <v>0</v>
      </c>
      <c r="AR14" s="58">
        <f>'Female Inactive'!AR14*'Uterine Cancer Epi'!$BC37</f>
        <v>0</v>
      </c>
      <c r="AS14" s="58">
        <f t="shared" si="27"/>
        <v>0</v>
      </c>
      <c r="AT14" s="58">
        <f t="shared" si="27"/>
        <v>0</v>
      </c>
      <c r="AU14" s="58">
        <f t="shared" si="23"/>
        <v>0</v>
      </c>
      <c r="AW14" s="58">
        <f>'Female Inactive'!AW14*'Diabetes Epi'!$CD67</f>
        <v>3.3616312105125788E-4</v>
      </c>
      <c r="AX14" s="58">
        <f>'Female Inactive'!AX14*'Diabetes Epi'!$CD67</f>
        <v>0</v>
      </c>
      <c r="AY14" s="58">
        <f t="shared" si="16"/>
        <v>3.3610662456018403E-4</v>
      </c>
      <c r="AZ14" s="58">
        <f t="shared" si="16"/>
        <v>0</v>
      </c>
      <c r="BA14" s="58">
        <f t="shared" si="24"/>
        <v>1.0605497712584725E-3</v>
      </c>
    </row>
    <row r="15" spans="1:53">
      <c r="A15" s="58">
        <v>17</v>
      </c>
      <c r="B15" s="58">
        <f>'ACM Rates'!T28-(SUM(C15:H15))</f>
        <v>1E-4</v>
      </c>
      <c r="C15" s="58">
        <f t="shared" si="2"/>
        <v>0</v>
      </c>
      <c r="D15" s="58">
        <f t="shared" si="3"/>
        <v>0</v>
      </c>
      <c r="E15" s="58">
        <f t="shared" si="4"/>
        <v>0</v>
      </c>
      <c r="F15" s="58">
        <f t="shared" si="5"/>
        <v>0</v>
      </c>
      <c r="G15" s="58">
        <f t="shared" si="6"/>
        <v>0</v>
      </c>
      <c r="H15" s="58">
        <f t="shared" si="7"/>
        <v>0</v>
      </c>
      <c r="I15" s="58">
        <f t="shared" si="0"/>
        <v>1E-4</v>
      </c>
      <c r="J15" s="58">
        <f t="shared" si="1"/>
        <v>9.999500016666385E-5</v>
      </c>
      <c r="K15" s="58">
        <f t="shared" si="17"/>
        <v>9996.1202042452169</v>
      </c>
      <c r="L15" s="58">
        <f t="shared" si="18"/>
        <v>0.99956204148949235</v>
      </c>
      <c r="M15" s="58">
        <f t="shared" si="8"/>
        <v>9995.6204232244709</v>
      </c>
      <c r="N15" s="58">
        <f t="shared" si="9"/>
        <v>672956.10303278139</v>
      </c>
      <c r="O15" s="58">
        <f t="shared" si="10"/>
        <v>67.321729759410658</v>
      </c>
      <c r="Q15" s="58">
        <f>'Quintile Functions'!$FM23</f>
        <v>5809.6180000999993</v>
      </c>
      <c r="S15" s="58">
        <f>'Female Inactive'!S15*'MI Epi'!DK33</f>
        <v>0</v>
      </c>
      <c r="T15" s="58">
        <f>'Female Inactive'!T15*'MI Epi'!DK33</f>
        <v>0</v>
      </c>
      <c r="U15" s="58">
        <f t="shared" si="11"/>
        <v>0</v>
      </c>
      <c r="V15" s="58">
        <f t="shared" si="11"/>
        <v>0</v>
      </c>
      <c r="W15" s="58">
        <f t="shared" si="19"/>
        <v>0</v>
      </c>
      <c r="Y15" s="58">
        <f>'Female Inactive'!Y15*'Stroke Epi'!$CZ41</f>
        <v>0</v>
      </c>
      <c r="Z15" s="58">
        <f>'Female Inactive'!Z15*'Stroke Epi'!$CZ41</f>
        <v>0</v>
      </c>
      <c r="AA15" s="58">
        <f t="shared" si="12"/>
        <v>0</v>
      </c>
      <c r="AB15" s="58">
        <f t="shared" si="12"/>
        <v>0</v>
      </c>
      <c r="AC15" s="58">
        <f t="shared" si="20"/>
        <v>-8.122748576602502E-4</v>
      </c>
      <c r="AE15" s="58">
        <f>'Female Inactive'!AE15*'Bowel Cancer Epi'!$CW58</f>
        <v>0</v>
      </c>
      <c r="AF15" s="58">
        <f>'Female Inactive'!AF15*'Bowel Cancer Epi'!$CW58</f>
        <v>0</v>
      </c>
      <c r="AG15" s="58">
        <f t="shared" si="25"/>
        <v>0</v>
      </c>
      <c r="AH15" s="58">
        <f t="shared" si="25"/>
        <v>0</v>
      </c>
      <c r="AI15" s="58">
        <f t="shared" si="21"/>
        <v>0</v>
      </c>
      <c r="AK15" s="58">
        <f>'Female Inactive'!AK15*'Breast Cancer Epi'!$BK56</f>
        <v>0</v>
      </c>
      <c r="AL15" s="58">
        <f>'Female Inactive'!AL15*'Breast Cancer Epi'!$BK56</f>
        <v>0</v>
      </c>
      <c r="AM15" s="58">
        <f t="shared" si="26"/>
        <v>0</v>
      </c>
      <c r="AN15" s="58">
        <f t="shared" si="26"/>
        <v>0</v>
      </c>
      <c r="AO15" s="58">
        <f t="shared" si="22"/>
        <v>0</v>
      </c>
      <c r="AQ15" s="58">
        <f>'Female Inactive'!AQ15*'Uterine Cancer Epi'!$BC38</f>
        <v>0</v>
      </c>
      <c r="AR15" s="58">
        <f>'Female Inactive'!AR15*'Uterine Cancer Epi'!$BC38</f>
        <v>0</v>
      </c>
      <c r="AS15" s="58">
        <f t="shared" si="27"/>
        <v>0</v>
      </c>
      <c r="AT15" s="58">
        <f t="shared" si="27"/>
        <v>0</v>
      </c>
      <c r="AU15" s="58">
        <f t="shared" si="23"/>
        <v>0</v>
      </c>
      <c r="AW15" s="58">
        <f>'Female Inactive'!AW15*'Diabetes Epi'!$CD68</f>
        <v>3.3299615672257519E-4</v>
      </c>
      <c r="AX15" s="58">
        <f>'Female Inactive'!AX15*'Diabetes Epi'!$CD68</f>
        <v>0</v>
      </c>
      <c r="AY15" s="58">
        <f t="shared" si="16"/>
        <v>3.3294071965594974E-4</v>
      </c>
      <c r="AZ15" s="58">
        <f t="shared" si="16"/>
        <v>0</v>
      </c>
      <c r="BA15" s="58">
        <f t="shared" si="24"/>
        <v>1.3962999380148608E-3</v>
      </c>
    </row>
    <row r="16" spans="1:53">
      <c r="A16" s="58">
        <v>18</v>
      </c>
      <c r="B16" s="58">
        <f>'ACM Rates'!T29-(SUM(C16:H16))</f>
        <v>1E-4</v>
      </c>
      <c r="C16" s="58">
        <f t="shared" si="2"/>
        <v>0</v>
      </c>
      <c r="D16" s="58">
        <f t="shared" si="3"/>
        <v>0</v>
      </c>
      <c r="E16" s="58">
        <f t="shared" si="4"/>
        <v>0</v>
      </c>
      <c r="F16" s="58">
        <f t="shared" si="5"/>
        <v>0</v>
      </c>
      <c r="G16" s="58">
        <f t="shared" si="6"/>
        <v>0</v>
      </c>
      <c r="H16" s="58">
        <f t="shared" si="7"/>
        <v>0</v>
      </c>
      <c r="I16" s="58">
        <f t="shared" si="0"/>
        <v>1E-4</v>
      </c>
      <c r="J16" s="58">
        <f t="shared" si="1"/>
        <v>9.999500016666385E-5</v>
      </c>
      <c r="K16" s="58">
        <f t="shared" si="17"/>
        <v>9995.1206422037267</v>
      </c>
      <c r="L16" s="58">
        <f t="shared" si="18"/>
        <v>0.99946209028298694</v>
      </c>
      <c r="M16" s="58">
        <f t="shared" si="8"/>
        <v>9994.6209111585849</v>
      </c>
      <c r="N16" s="58">
        <f t="shared" si="9"/>
        <v>662961.482121623</v>
      </c>
      <c r="O16" s="58">
        <f t="shared" si="10"/>
        <v>66.328512266506578</v>
      </c>
      <c r="Q16" s="58">
        <f>'Quintile Functions'!$FM24</f>
        <v>6013.2479264000003</v>
      </c>
      <c r="S16" s="58">
        <f>'Female Inactive'!S16*'MI Epi'!DK34</f>
        <v>0</v>
      </c>
      <c r="T16" s="58">
        <f>'Female Inactive'!T16*'MI Epi'!DK34</f>
        <v>0</v>
      </c>
      <c r="U16" s="58">
        <f t="shared" si="11"/>
        <v>0</v>
      </c>
      <c r="V16" s="58">
        <f t="shared" si="11"/>
        <v>0</v>
      </c>
      <c r="W16" s="58">
        <f t="shared" si="19"/>
        <v>0</v>
      </c>
      <c r="Y16" s="58">
        <f>'Female Inactive'!Y16*'Stroke Epi'!$CZ42</f>
        <v>0</v>
      </c>
      <c r="Z16" s="58">
        <f>'Female Inactive'!Z16*'Stroke Epi'!$CZ42</f>
        <v>0</v>
      </c>
      <c r="AA16" s="58">
        <f t="shared" si="12"/>
        <v>0</v>
      </c>
      <c r="AB16" s="58">
        <f t="shared" si="12"/>
        <v>0</v>
      </c>
      <c r="AC16" s="58">
        <f t="shared" si="20"/>
        <v>-8.122748576602502E-4</v>
      </c>
      <c r="AE16" s="58">
        <f>'Female Inactive'!AE16*'Bowel Cancer Epi'!$CW59</f>
        <v>0</v>
      </c>
      <c r="AF16" s="58">
        <f>'Female Inactive'!AF16*'Bowel Cancer Epi'!$CW59</f>
        <v>0</v>
      </c>
      <c r="AG16" s="58">
        <f t="shared" si="25"/>
        <v>0</v>
      </c>
      <c r="AH16" s="58">
        <f t="shared" si="25"/>
        <v>0</v>
      </c>
      <c r="AI16" s="58">
        <f t="shared" si="21"/>
        <v>0</v>
      </c>
      <c r="AK16" s="58">
        <f>'Female Inactive'!AK16*'Breast Cancer Epi'!$BK57</f>
        <v>0</v>
      </c>
      <c r="AL16" s="58">
        <f>'Female Inactive'!AL16*'Breast Cancer Epi'!$BK57</f>
        <v>0</v>
      </c>
      <c r="AM16" s="58">
        <f t="shared" si="26"/>
        <v>0</v>
      </c>
      <c r="AN16" s="58">
        <f t="shared" si="26"/>
        <v>0</v>
      </c>
      <c r="AO16" s="58">
        <f t="shared" si="22"/>
        <v>0</v>
      </c>
      <c r="AQ16" s="58">
        <f>'Female Inactive'!AQ16*'Uterine Cancer Epi'!$BC39</f>
        <v>0</v>
      </c>
      <c r="AR16" s="58">
        <f>'Female Inactive'!AR16*'Uterine Cancer Epi'!$BC39</f>
        <v>0</v>
      </c>
      <c r="AS16" s="58">
        <f t="shared" si="27"/>
        <v>0</v>
      </c>
      <c r="AT16" s="58">
        <f t="shared" si="27"/>
        <v>0</v>
      </c>
      <c r="AU16" s="58">
        <f t="shared" si="23"/>
        <v>0</v>
      </c>
      <c r="AW16" s="58">
        <f>'Female Inactive'!AW16*'Diabetes Epi'!$CD69</f>
        <v>3.2996467714228623E-4</v>
      </c>
      <c r="AX16" s="58">
        <f>'Female Inactive'!AX16*'Diabetes Epi'!$CD69</f>
        <v>0</v>
      </c>
      <c r="AY16" s="58">
        <f t="shared" si="16"/>
        <v>3.2991024478523645E-4</v>
      </c>
      <c r="AZ16" s="58">
        <f t="shared" si="16"/>
        <v>0</v>
      </c>
      <c r="BA16" s="58">
        <f t="shared" si="24"/>
        <v>1.7287757725645923E-3</v>
      </c>
    </row>
    <row r="17" spans="1:53">
      <c r="A17" s="58">
        <v>19</v>
      </c>
      <c r="B17" s="58">
        <f>'ACM Rates'!T30-(SUM(C17:H17))</f>
        <v>1E-4</v>
      </c>
      <c r="C17" s="58">
        <f t="shared" si="2"/>
        <v>0</v>
      </c>
      <c r="D17" s="58">
        <f t="shared" si="3"/>
        <v>0</v>
      </c>
      <c r="E17" s="58">
        <f t="shared" si="4"/>
        <v>0</v>
      </c>
      <c r="F17" s="58">
        <f t="shared" si="5"/>
        <v>0</v>
      </c>
      <c r="G17" s="58">
        <f t="shared" si="6"/>
        <v>0</v>
      </c>
      <c r="H17" s="58">
        <f t="shared" si="7"/>
        <v>0</v>
      </c>
      <c r="I17" s="58">
        <f t="shared" si="0"/>
        <v>1E-4</v>
      </c>
      <c r="J17" s="58">
        <f t="shared" si="1"/>
        <v>9.999500016666385E-5</v>
      </c>
      <c r="K17" s="58">
        <f t="shared" si="17"/>
        <v>9994.1211801134432</v>
      </c>
      <c r="L17" s="58">
        <f t="shared" si="18"/>
        <v>0.99936214907110243</v>
      </c>
      <c r="M17" s="58">
        <f t="shared" si="8"/>
        <v>9993.621499038909</v>
      </c>
      <c r="N17" s="58">
        <f t="shared" si="9"/>
        <v>652967.860622584</v>
      </c>
      <c r="O17" s="58">
        <f t="shared" si="10"/>
        <v>65.335195446886928</v>
      </c>
      <c r="Q17" s="58">
        <f>'Quintile Functions'!$FM25</f>
        <v>6218.7542642999997</v>
      </c>
      <c r="S17" s="58">
        <f>'Female Inactive'!S17*'MI Epi'!DK35</f>
        <v>0</v>
      </c>
      <c r="T17" s="58">
        <f>'Female Inactive'!T17*'MI Epi'!DK35</f>
        <v>0</v>
      </c>
      <c r="U17" s="58">
        <f t="shared" si="11"/>
        <v>0</v>
      </c>
      <c r="V17" s="58">
        <f t="shared" si="11"/>
        <v>0</v>
      </c>
      <c r="W17" s="58">
        <f t="shared" si="19"/>
        <v>0</v>
      </c>
      <c r="Y17" s="58">
        <f>'Female Inactive'!Y17*'Stroke Epi'!$CZ43</f>
        <v>0</v>
      </c>
      <c r="Z17" s="58">
        <f>'Female Inactive'!Z17*'Stroke Epi'!$CZ43</f>
        <v>0</v>
      </c>
      <c r="AA17" s="58">
        <f t="shared" si="12"/>
        <v>0</v>
      </c>
      <c r="AB17" s="58">
        <f t="shared" si="12"/>
        <v>0</v>
      </c>
      <c r="AC17" s="58">
        <f t="shared" si="20"/>
        <v>-8.122748576602502E-4</v>
      </c>
      <c r="AE17" s="58">
        <f>'Female Inactive'!AE17*'Bowel Cancer Epi'!$CW60</f>
        <v>0</v>
      </c>
      <c r="AF17" s="58">
        <f>'Female Inactive'!AF17*'Bowel Cancer Epi'!$CW60</f>
        <v>0</v>
      </c>
      <c r="AG17" s="58">
        <f t="shared" si="25"/>
        <v>0</v>
      </c>
      <c r="AH17" s="58">
        <f t="shared" si="25"/>
        <v>0</v>
      </c>
      <c r="AI17" s="58">
        <f t="shared" si="21"/>
        <v>0</v>
      </c>
      <c r="AK17" s="58">
        <f>'Female Inactive'!AK17*'Breast Cancer Epi'!$BK58</f>
        <v>0</v>
      </c>
      <c r="AL17" s="58">
        <f>'Female Inactive'!AL17*'Breast Cancer Epi'!$BK58</f>
        <v>0</v>
      </c>
      <c r="AM17" s="58">
        <f t="shared" si="26"/>
        <v>0</v>
      </c>
      <c r="AN17" s="58">
        <f t="shared" si="26"/>
        <v>0</v>
      </c>
      <c r="AO17" s="58">
        <f t="shared" si="22"/>
        <v>0</v>
      </c>
      <c r="AQ17" s="58">
        <f>'Female Inactive'!AQ17*'Uterine Cancer Epi'!$BC40</f>
        <v>0</v>
      </c>
      <c r="AR17" s="58">
        <f>'Female Inactive'!AR17*'Uterine Cancer Epi'!$BC40</f>
        <v>0</v>
      </c>
      <c r="AS17" s="58">
        <f t="shared" si="27"/>
        <v>0</v>
      </c>
      <c r="AT17" s="58">
        <f t="shared" si="27"/>
        <v>0</v>
      </c>
      <c r="AU17" s="58">
        <f t="shared" si="23"/>
        <v>0</v>
      </c>
      <c r="AW17" s="58">
        <f>'Female Inactive'!AW17*'Diabetes Epi'!$CD70</f>
        <v>3.2706781160002862E-4</v>
      </c>
      <c r="AX17" s="58">
        <f>'Female Inactive'!AX17*'Diabetes Epi'!$CD70</f>
        <v>0</v>
      </c>
      <c r="AY17" s="58">
        <f t="shared" si="16"/>
        <v>3.2701433075410513E-4</v>
      </c>
      <c r="AZ17" s="58">
        <f t="shared" si="16"/>
        <v>0</v>
      </c>
      <c r="BA17" s="58">
        <f t="shared" si="24"/>
        <v>2.0581156765115231E-3</v>
      </c>
    </row>
    <row r="18" spans="1:53">
      <c r="A18" s="58">
        <v>20</v>
      </c>
      <c r="B18" s="58">
        <f>'ACM Rates'!T31-(SUM(C18:H18))</f>
        <v>2.0000000000000001E-4</v>
      </c>
      <c r="C18" s="58">
        <f t="shared" si="2"/>
        <v>0</v>
      </c>
      <c r="D18" s="58">
        <f t="shared" si="3"/>
        <v>0</v>
      </c>
      <c r="E18" s="58">
        <f t="shared" si="4"/>
        <v>0</v>
      </c>
      <c r="F18" s="58">
        <f t="shared" si="5"/>
        <v>0</v>
      </c>
      <c r="G18" s="58">
        <f t="shared" si="6"/>
        <v>0</v>
      </c>
      <c r="H18" s="58">
        <f t="shared" si="7"/>
        <v>0</v>
      </c>
      <c r="I18" s="58">
        <f t="shared" si="0"/>
        <v>2.0000000000000001E-4</v>
      </c>
      <c r="J18" s="58">
        <f t="shared" si="1"/>
        <v>1.9998000133325533E-4</v>
      </c>
      <c r="K18" s="58">
        <f t="shared" si="17"/>
        <v>9993.1218179643729</v>
      </c>
      <c r="L18" s="58">
        <f t="shared" si="18"/>
        <v>1.9984245144798982</v>
      </c>
      <c r="M18" s="58">
        <f t="shared" si="8"/>
        <v>9992.1226057071326</v>
      </c>
      <c r="N18" s="58">
        <f t="shared" si="9"/>
        <v>642975.73801687697</v>
      </c>
      <c r="O18" s="58">
        <f t="shared" si="10"/>
        <v>64.341829283119154</v>
      </c>
      <c r="Q18" s="58">
        <f>'Quintile Functions'!$FM26</f>
        <v>6425.4524000000001</v>
      </c>
      <c r="S18" s="58">
        <f>'Female Inactive'!S18*'MI Epi'!DK36</f>
        <v>0</v>
      </c>
      <c r="T18" s="58">
        <f>'Female Inactive'!T18*'MI Epi'!DK36</f>
        <v>0</v>
      </c>
      <c r="U18" s="58">
        <f t="shared" si="11"/>
        <v>0</v>
      </c>
      <c r="V18" s="58">
        <f t="shared" si="11"/>
        <v>0</v>
      </c>
      <c r="W18" s="58">
        <f t="shared" si="19"/>
        <v>0</v>
      </c>
      <c r="Y18" s="58">
        <f>'Female Inactive'!Y18*'Stroke Epi'!$CZ44</f>
        <v>0</v>
      </c>
      <c r="Z18" s="58">
        <f>'Female Inactive'!Z18*'Stroke Epi'!$CZ44</f>
        <v>0</v>
      </c>
      <c r="AA18" s="58">
        <f t="shared" si="12"/>
        <v>0</v>
      </c>
      <c r="AB18" s="58">
        <f t="shared" si="12"/>
        <v>0</v>
      </c>
      <c r="AC18" s="58">
        <f t="shared" si="20"/>
        <v>-8.122748576602502E-4</v>
      </c>
      <c r="AE18" s="58">
        <f>'Female Inactive'!AE18*'Bowel Cancer Epi'!$CW61</f>
        <v>0</v>
      </c>
      <c r="AF18" s="58">
        <f>'Female Inactive'!AF18*'Bowel Cancer Epi'!$CW61</f>
        <v>0</v>
      </c>
      <c r="AG18" s="58">
        <f t="shared" si="25"/>
        <v>0</v>
      </c>
      <c r="AH18" s="58">
        <f t="shared" si="25"/>
        <v>0</v>
      </c>
      <c r="AI18" s="58">
        <f t="shared" si="21"/>
        <v>0</v>
      </c>
      <c r="AK18" s="58">
        <f>'Female Inactive'!AK18*'Breast Cancer Epi'!$BK59</f>
        <v>0</v>
      </c>
      <c r="AL18" s="58">
        <f>'Female Inactive'!AL18*'Breast Cancer Epi'!$BK59</f>
        <v>0</v>
      </c>
      <c r="AM18" s="58">
        <f t="shared" si="26"/>
        <v>0</v>
      </c>
      <c r="AN18" s="58">
        <f t="shared" si="26"/>
        <v>0</v>
      </c>
      <c r="AO18" s="58">
        <f t="shared" si="22"/>
        <v>0</v>
      </c>
      <c r="AQ18" s="58">
        <f>'Female Inactive'!AQ18*'Uterine Cancer Epi'!$BC41</f>
        <v>0</v>
      </c>
      <c r="AR18" s="58">
        <f>'Female Inactive'!AR18*'Uterine Cancer Epi'!$BC41</f>
        <v>0</v>
      </c>
      <c r="AS18" s="58">
        <f t="shared" si="27"/>
        <v>0</v>
      </c>
      <c r="AT18" s="58">
        <f t="shared" si="27"/>
        <v>0</v>
      </c>
      <c r="AU18" s="58">
        <f t="shared" si="23"/>
        <v>0</v>
      </c>
      <c r="AW18" s="58">
        <f>'Female Inactive'!AW18*'Diabetes Epi'!$CD71</f>
        <v>7.783340745654494E-4</v>
      </c>
      <c r="AX18" s="58">
        <f>'Female Inactive'!AX18*'Diabetes Epi'!$CD71</f>
        <v>0</v>
      </c>
      <c r="AY18" s="58">
        <f t="shared" si="16"/>
        <v>7.7803125117070771E-4</v>
      </c>
      <c r="AZ18" s="58">
        <f t="shared" si="16"/>
        <v>0</v>
      </c>
      <c r="BA18" s="58">
        <f t="shared" si="24"/>
        <v>2.3844569739450592E-3</v>
      </c>
    </row>
    <row r="19" spans="1:53">
      <c r="A19" s="58">
        <v>21</v>
      </c>
      <c r="B19" s="58">
        <f>'ACM Rates'!T32-(SUM(C19:H19))</f>
        <v>2.0000000000000001E-4</v>
      </c>
      <c r="C19" s="58">
        <f t="shared" si="2"/>
        <v>0</v>
      </c>
      <c r="D19" s="58">
        <f t="shared" si="3"/>
        <v>0</v>
      </c>
      <c r="E19" s="58">
        <f t="shared" si="4"/>
        <v>0</v>
      </c>
      <c r="F19" s="58">
        <f t="shared" si="5"/>
        <v>0</v>
      </c>
      <c r="G19" s="58">
        <f t="shared" si="6"/>
        <v>0</v>
      </c>
      <c r="H19" s="58">
        <f t="shared" si="7"/>
        <v>0</v>
      </c>
      <c r="I19" s="58">
        <f t="shared" si="0"/>
        <v>2.0000000000000001E-4</v>
      </c>
      <c r="J19" s="58">
        <f t="shared" si="1"/>
        <v>1.9998000133325533E-4</v>
      </c>
      <c r="K19" s="58">
        <f t="shared" si="17"/>
        <v>9991.1233934498923</v>
      </c>
      <c r="L19" s="58">
        <f t="shared" si="18"/>
        <v>1.998024869542828</v>
      </c>
      <c r="M19" s="58">
        <f t="shared" si="8"/>
        <v>9990.1243810151209</v>
      </c>
      <c r="N19" s="58">
        <f t="shared" si="9"/>
        <v>632985.6136358619</v>
      </c>
      <c r="O19" s="58">
        <f t="shared" si="10"/>
        <v>63.354798925898827</v>
      </c>
      <c r="Q19" s="58">
        <f>'Quintile Functions'!$FM27</f>
        <v>6632.6577197000006</v>
      </c>
      <c r="S19" s="58">
        <f>'Female Inactive'!S19*'MI Epi'!DK37</f>
        <v>0</v>
      </c>
      <c r="T19" s="58">
        <f>'Female Inactive'!T19*'MI Epi'!DK37</f>
        <v>0</v>
      </c>
      <c r="U19" s="58">
        <f t="shared" si="11"/>
        <v>0</v>
      </c>
      <c r="V19" s="58">
        <f t="shared" si="11"/>
        <v>0</v>
      </c>
      <c r="W19" s="58">
        <f t="shared" si="19"/>
        <v>0</v>
      </c>
      <c r="Y19" s="58">
        <f>'Female Inactive'!Y19*'Stroke Epi'!$CZ45</f>
        <v>0</v>
      </c>
      <c r="Z19" s="58">
        <f>'Female Inactive'!Z19*'Stroke Epi'!$CZ45</f>
        <v>0</v>
      </c>
      <c r="AA19" s="58">
        <f t="shared" si="12"/>
        <v>0</v>
      </c>
      <c r="AB19" s="58">
        <f t="shared" si="12"/>
        <v>0</v>
      </c>
      <c r="AC19" s="58">
        <f t="shared" si="20"/>
        <v>-8.122748576602502E-4</v>
      </c>
      <c r="AE19" s="58">
        <f>'Female Inactive'!AE19*'Bowel Cancer Epi'!$CW62</f>
        <v>0</v>
      </c>
      <c r="AF19" s="58">
        <f>'Female Inactive'!AF19*'Bowel Cancer Epi'!$CW62</f>
        <v>0</v>
      </c>
      <c r="AG19" s="58">
        <f t="shared" si="25"/>
        <v>0</v>
      </c>
      <c r="AH19" s="58">
        <f t="shared" si="25"/>
        <v>0</v>
      </c>
      <c r="AI19" s="58">
        <f t="shared" si="21"/>
        <v>0</v>
      </c>
      <c r="AK19" s="58">
        <f>'Female Inactive'!AK19*'Breast Cancer Epi'!$BK60</f>
        <v>0</v>
      </c>
      <c r="AL19" s="58">
        <f>'Female Inactive'!AL19*'Breast Cancer Epi'!$BK60</f>
        <v>0</v>
      </c>
      <c r="AM19" s="58">
        <f t="shared" si="26"/>
        <v>0</v>
      </c>
      <c r="AN19" s="58">
        <f t="shared" si="26"/>
        <v>0</v>
      </c>
      <c r="AO19" s="58">
        <f t="shared" si="22"/>
        <v>0</v>
      </c>
      <c r="AQ19" s="58">
        <f>'Female Inactive'!AQ19*'Uterine Cancer Epi'!$BC42</f>
        <v>0</v>
      </c>
      <c r="AR19" s="58">
        <f>'Female Inactive'!AR19*'Uterine Cancer Epi'!$BC42</f>
        <v>0</v>
      </c>
      <c r="AS19" s="58">
        <f t="shared" si="27"/>
        <v>0</v>
      </c>
      <c r="AT19" s="58">
        <f t="shared" si="27"/>
        <v>0</v>
      </c>
      <c r="AU19" s="58">
        <f t="shared" si="23"/>
        <v>0</v>
      </c>
      <c r="AW19" s="58">
        <f>'Female Inactive'!AW19*'Diabetes Epi'!$CD72</f>
        <v>7.7203233201853124E-4</v>
      </c>
      <c r="AX19" s="58">
        <f>'Female Inactive'!AX19*'Diabetes Epi'!$CD72</f>
        <v>0</v>
      </c>
      <c r="AY19" s="58">
        <f t="shared" si="16"/>
        <v>7.7173439173583436E-4</v>
      </c>
      <c r="AZ19" s="58">
        <f t="shared" si="16"/>
        <v>0</v>
      </c>
      <c r="BA19" s="58">
        <f t="shared" si="24"/>
        <v>3.1606330430729657E-3</v>
      </c>
    </row>
    <row r="20" spans="1:53">
      <c r="A20" s="58">
        <v>22</v>
      </c>
      <c r="B20" s="58">
        <f>'ACM Rates'!T33-(SUM(C20:H20))</f>
        <v>2.0000000000000001E-4</v>
      </c>
      <c r="C20" s="58">
        <f t="shared" si="2"/>
        <v>0</v>
      </c>
      <c r="D20" s="58">
        <f t="shared" si="3"/>
        <v>0</v>
      </c>
      <c r="E20" s="58">
        <f t="shared" si="4"/>
        <v>0</v>
      </c>
      <c r="F20" s="58">
        <f t="shared" si="5"/>
        <v>0</v>
      </c>
      <c r="G20" s="58">
        <f t="shared" si="6"/>
        <v>0</v>
      </c>
      <c r="H20" s="58">
        <f t="shared" si="7"/>
        <v>0</v>
      </c>
      <c r="I20" s="58">
        <f t="shared" si="0"/>
        <v>2.0000000000000001E-4</v>
      </c>
      <c r="J20" s="58">
        <f t="shared" si="1"/>
        <v>1.9998000133325533E-4</v>
      </c>
      <c r="K20" s="58">
        <f t="shared" si="17"/>
        <v>9989.1253685803495</v>
      </c>
      <c r="L20" s="58">
        <f t="shared" si="18"/>
        <v>1.9976253045267529</v>
      </c>
      <c r="M20" s="58">
        <f t="shared" si="8"/>
        <v>9988.1265559280873</v>
      </c>
      <c r="N20" s="58">
        <f t="shared" si="9"/>
        <v>622997.48707993387</v>
      </c>
      <c r="O20" s="58">
        <f t="shared" si="10"/>
        <v>62.367571142865138</v>
      </c>
      <c r="Q20" s="58">
        <f>'Quintile Functions'!$FM28</f>
        <v>6839.6856095999992</v>
      </c>
      <c r="S20" s="58">
        <f>'Female Inactive'!S20*'MI Epi'!DK38</f>
        <v>0</v>
      </c>
      <c r="T20" s="58">
        <f>'Female Inactive'!T20*'MI Epi'!DK38</f>
        <v>0</v>
      </c>
      <c r="U20" s="58">
        <f t="shared" si="11"/>
        <v>0</v>
      </c>
      <c r="V20" s="58">
        <f t="shared" si="11"/>
        <v>0</v>
      </c>
      <c r="W20" s="58">
        <f t="shared" si="19"/>
        <v>0</v>
      </c>
      <c r="Y20" s="58">
        <f>'Female Inactive'!Y20*'Stroke Epi'!$CZ46</f>
        <v>0</v>
      </c>
      <c r="Z20" s="58">
        <f>'Female Inactive'!Z20*'Stroke Epi'!$CZ46</f>
        <v>0</v>
      </c>
      <c r="AA20" s="58">
        <f t="shared" si="12"/>
        <v>0</v>
      </c>
      <c r="AB20" s="58">
        <f t="shared" si="12"/>
        <v>0</v>
      </c>
      <c r="AC20" s="58">
        <f t="shared" si="20"/>
        <v>-8.122748576602502E-4</v>
      </c>
      <c r="AE20" s="58">
        <f>'Female Inactive'!AE20*'Bowel Cancer Epi'!$CW63</f>
        <v>0</v>
      </c>
      <c r="AF20" s="58">
        <f>'Female Inactive'!AF20*'Bowel Cancer Epi'!$CW63</f>
        <v>0</v>
      </c>
      <c r="AG20" s="58">
        <f t="shared" si="25"/>
        <v>0</v>
      </c>
      <c r="AH20" s="58">
        <f t="shared" si="25"/>
        <v>0</v>
      </c>
      <c r="AI20" s="58">
        <f t="shared" si="21"/>
        <v>0</v>
      </c>
      <c r="AK20" s="58">
        <f>'Female Inactive'!AK20*'Breast Cancer Epi'!$BK61</f>
        <v>0</v>
      </c>
      <c r="AL20" s="58">
        <f>'Female Inactive'!AL20*'Breast Cancer Epi'!$BK61</f>
        <v>0</v>
      </c>
      <c r="AM20" s="58">
        <f t="shared" si="26"/>
        <v>0</v>
      </c>
      <c r="AN20" s="58">
        <f t="shared" si="26"/>
        <v>0</v>
      </c>
      <c r="AO20" s="58">
        <f t="shared" si="22"/>
        <v>0</v>
      </c>
      <c r="AQ20" s="58">
        <f>'Female Inactive'!AQ20*'Uterine Cancer Epi'!$BC43</f>
        <v>0</v>
      </c>
      <c r="AR20" s="58">
        <f>'Female Inactive'!AR20*'Uterine Cancer Epi'!$BC43</f>
        <v>0</v>
      </c>
      <c r="AS20" s="58">
        <f t="shared" si="27"/>
        <v>0</v>
      </c>
      <c r="AT20" s="58">
        <f t="shared" si="27"/>
        <v>0</v>
      </c>
      <c r="AU20" s="58">
        <f t="shared" si="23"/>
        <v>0</v>
      </c>
      <c r="AW20" s="58">
        <f>'Female Inactive'!AW20*'Diabetes Epi'!$CD73</f>
        <v>7.6606206596470047E-4</v>
      </c>
      <c r="AX20" s="58">
        <f>'Female Inactive'!AX20*'Diabetes Epi'!$CD73</f>
        <v>0</v>
      </c>
      <c r="AY20" s="58">
        <f t="shared" ref="AY20:AZ83" si="28">1-EXP(-AW20)</f>
        <v>7.657687153332926E-4</v>
      </c>
      <c r="AZ20" s="58">
        <f t="shared" si="28"/>
        <v>0</v>
      </c>
      <c r="BA20" s="58">
        <f t="shared" si="24"/>
        <v>3.9299282655898037E-3</v>
      </c>
    </row>
    <row r="21" spans="1:53">
      <c r="A21" s="58">
        <v>23</v>
      </c>
      <c r="B21" s="58">
        <f>'ACM Rates'!T34-(SUM(C21:H21))</f>
        <v>2.0000000000000001E-4</v>
      </c>
      <c r="C21" s="58">
        <f t="shared" si="2"/>
        <v>0</v>
      </c>
      <c r="D21" s="58">
        <f t="shared" si="3"/>
        <v>0</v>
      </c>
      <c r="E21" s="58">
        <f t="shared" si="4"/>
        <v>0</v>
      </c>
      <c r="F21" s="58">
        <f t="shared" si="5"/>
        <v>0</v>
      </c>
      <c r="G21" s="58">
        <f t="shared" si="6"/>
        <v>0</v>
      </c>
      <c r="H21" s="58">
        <f t="shared" si="7"/>
        <v>0</v>
      </c>
      <c r="I21" s="58">
        <f t="shared" si="0"/>
        <v>2.0000000000000001E-4</v>
      </c>
      <c r="J21" s="58">
        <f t="shared" si="1"/>
        <v>1.9998000133325533E-4</v>
      </c>
      <c r="K21" s="58">
        <f t="shared" si="17"/>
        <v>9987.1277432758234</v>
      </c>
      <c r="L21" s="58">
        <f t="shared" si="18"/>
        <v>1.9972258194156904</v>
      </c>
      <c r="M21" s="58">
        <f t="shared" si="8"/>
        <v>9986.1291303661164</v>
      </c>
      <c r="N21" s="58">
        <f t="shared" si="9"/>
        <v>613011.35794956761</v>
      </c>
      <c r="O21" s="58">
        <f t="shared" si="10"/>
        <v>61.380145894528937</v>
      </c>
      <c r="Q21" s="58">
        <f>'Quintile Functions'!$FM29</f>
        <v>7045.8514558999996</v>
      </c>
      <c r="S21" s="58">
        <f>'Female Inactive'!S21*'MI Epi'!DK39</f>
        <v>0</v>
      </c>
      <c r="T21" s="58">
        <f>'Female Inactive'!T21*'MI Epi'!DK39</f>
        <v>0</v>
      </c>
      <c r="U21" s="58">
        <f t="shared" si="11"/>
        <v>0</v>
      </c>
      <c r="V21" s="58">
        <f t="shared" si="11"/>
        <v>0</v>
      </c>
      <c r="W21" s="58">
        <f t="shared" si="19"/>
        <v>0</v>
      </c>
      <c r="Y21" s="58">
        <f>'Female Inactive'!Y21*'Stroke Epi'!$CZ47</f>
        <v>0</v>
      </c>
      <c r="Z21" s="58">
        <f>'Female Inactive'!Z21*'Stroke Epi'!$CZ47</f>
        <v>0</v>
      </c>
      <c r="AA21" s="58">
        <f t="shared" si="12"/>
        <v>0</v>
      </c>
      <c r="AB21" s="58">
        <f t="shared" si="12"/>
        <v>0</v>
      </c>
      <c r="AC21" s="58">
        <f t="shared" si="20"/>
        <v>-8.122748576602502E-4</v>
      </c>
      <c r="AE21" s="58">
        <f>'Female Inactive'!AE21*'Bowel Cancer Epi'!$CW64</f>
        <v>0</v>
      </c>
      <c r="AF21" s="58">
        <f>'Female Inactive'!AF21*'Bowel Cancer Epi'!$CW64</f>
        <v>0</v>
      </c>
      <c r="AG21" s="58">
        <f t="shared" si="25"/>
        <v>0</v>
      </c>
      <c r="AH21" s="58">
        <f t="shared" si="25"/>
        <v>0</v>
      </c>
      <c r="AI21" s="58">
        <f t="shared" si="21"/>
        <v>0</v>
      </c>
      <c r="AK21" s="58">
        <f>'Female Inactive'!AK21*'Breast Cancer Epi'!$BK62</f>
        <v>0</v>
      </c>
      <c r="AL21" s="58">
        <f>'Female Inactive'!AL21*'Breast Cancer Epi'!$BK62</f>
        <v>0</v>
      </c>
      <c r="AM21" s="58">
        <f t="shared" si="26"/>
        <v>0</v>
      </c>
      <c r="AN21" s="58">
        <f t="shared" si="26"/>
        <v>0</v>
      </c>
      <c r="AO21" s="58">
        <f t="shared" si="22"/>
        <v>0</v>
      </c>
      <c r="AQ21" s="58">
        <f>'Female Inactive'!AQ21*'Uterine Cancer Epi'!$BC44</f>
        <v>0</v>
      </c>
      <c r="AR21" s="58">
        <f>'Female Inactive'!AR21*'Uterine Cancer Epi'!$BC44</f>
        <v>0</v>
      </c>
      <c r="AS21" s="58">
        <f t="shared" si="27"/>
        <v>0</v>
      </c>
      <c r="AT21" s="58">
        <f t="shared" si="27"/>
        <v>0</v>
      </c>
      <c r="AU21" s="58">
        <f t="shared" si="23"/>
        <v>0</v>
      </c>
      <c r="AW21" s="58">
        <f>'Female Inactive'!AW21*'Diabetes Epi'!$CD74</f>
        <v>7.6042782910737557E-4</v>
      </c>
      <c r="AX21" s="58">
        <f>'Female Inactive'!AX21*'Diabetes Epi'!$CD74</f>
        <v>0</v>
      </c>
      <c r="AY21" s="58">
        <f t="shared" si="28"/>
        <v>7.6013877713809741E-4</v>
      </c>
      <c r="AZ21" s="58">
        <f t="shared" si="28"/>
        <v>0</v>
      </c>
      <c r="BA21" s="58">
        <f t="shared" si="24"/>
        <v>4.6926875648038036E-3</v>
      </c>
    </row>
    <row r="22" spans="1:53">
      <c r="A22" s="58">
        <v>24</v>
      </c>
      <c r="B22" s="58">
        <f>'ACM Rates'!T35-(SUM(C22:H22))</f>
        <v>2.0000000000000001E-4</v>
      </c>
      <c r="C22" s="58">
        <f t="shared" si="2"/>
        <v>0</v>
      </c>
      <c r="D22" s="58">
        <f t="shared" si="3"/>
        <v>0</v>
      </c>
      <c r="E22" s="58">
        <f t="shared" si="4"/>
        <v>0</v>
      </c>
      <c r="F22" s="58">
        <f t="shared" si="5"/>
        <v>0</v>
      </c>
      <c r="G22" s="58">
        <f t="shared" si="6"/>
        <v>0</v>
      </c>
      <c r="H22" s="58">
        <f t="shared" si="7"/>
        <v>0</v>
      </c>
      <c r="I22" s="58">
        <f t="shared" si="0"/>
        <v>2.0000000000000001E-4</v>
      </c>
      <c r="J22" s="58">
        <f t="shared" si="1"/>
        <v>1.9998000133325533E-4</v>
      </c>
      <c r="K22" s="58">
        <f t="shared" si="17"/>
        <v>9985.1305174564077</v>
      </c>
      <c r="L22" s="58">
        <f t="shared" si="18"/>
        <v>1.9968264141936609</v>
      </c>
      <c r="M22" s="58">
        <f t="shared" si="8"/>
        <v>9984.1321042493109</v>
      </c>
      <c r="N22" s="58">
        <f t="shared" si="9"/>
        <v>603027.2258453184</v>
      </c>
      <c r="O22" s="58">
        <f t="shared" si="10"/>
        <v>60.392523141393283</v>
      </c>
      <c r="Q22" s="58">
        <f>'Quintile Functions'!$FM30</f>
        <v>7250.4706447999997</v>
      </c>
      <c r="S22" s="58">
        <f>'Female Inactive'!S22*'MI Epi'!DK40</f>
        <v>0</v>
      </c>
      <c r="T22" s="58">
        <f>'Female Inactive'!T22*'MI Epi'!DK40</f>
        <v>0</v>
      </c>
      <c r="U22" s="58">
        <f t="shared" si="11"/>
        <v>0</v>
      </c>
      <c r="V22" s="58">
        <f t="shared" si="11"/>
        <v>0</v>
      </c>
      <c r="W22" s="58">
        <f t="shared" si="19"/>
        <v>0</v>
      </c>
      <c r="Y22" s="58">
        <f>'Female Inactive'!Y22*'Stroke Epi'!$CZ48</f>
        <v>0</v>
      </c>
      <c r="Z22" s="58">
        <f>'Female Inactive'!Z22*'Stroke Epi'!$CZ48</f>
        <v>0</v>
      </c>
      <c r="AA22" s="58">
        <f t="shared" si="12"/>
        <v>0</v>
      </c>
      <c r="AB22" s="58">
        <f t="shared" si="12"/>
        <v>0</v>
      </c>
      <c r="AC22" s="58">
        <f t="shared" si="20"/>
        <v>-8.122748576602502E-4</v>
      </c>
      <c r="AE22" s="58">
        <f>'Female Inactive'!AE22*'Bowel Cancer Epi'!$CW65</f>
        <v>0</v>
      </c>
      <c r="AF22" s="58">
        <f>'Female Inactive'!AF22*'Bowel Cancer Epi'!$CW65</f>
        <v>0</v>
      </c>
      <c r="AG22" s="58">
        <f t="shared" si="25"/>
        <v>0</v>
      </c>
      <c r="AH22" s="58">
        <f t="shared" si="25"/>
        <v>0</v>
      </c>
      <c r="AI22" s="58">
        <f t="shared" si="21"/>
        <v>0</v>
      </c>
      <c r="AK22" s="58">
        <f>'Female Inactive'!AK22*'Breast Cancer Epi'!$BK63</f>
        <v>0</v>
      </c>
      <c r="AL22" s="58">
        <f>'Female Inactive'!AL22*'Breast Cancer Epi'!$BK63</f>
        <v>0</v>
      </c>
      <c r="AM22" s="58">
        <f t="shared" si="26"/>
        <v>0</v>
      </c>
      <c r="AN22" s="58">
        <f t="shared" si="26"/>
        <v>0</v>
      </c>
      <c r="AO22" s="58">
        <f t="shared" si="22"/>
        <v>0</v>
      </c>
      <c r="AQ22" s="58">
        <f>'Female Inactive'!AQ22*'Uterine Cancer Epi'!$BC45</f>
        <v>0</v>
      </c>
      <c r="AR22" s="58">
        <f>'Female Inactive'!AR22*'Uterine Cancer Epi'!$BC45</f>
        <v>0</v>
      </c>
      <c r="AS22" s="58">
        <f t="shared" si="27"/>
        <v>0</v>
      </c>
      <c r="AT22" s="58">
        <f t="shared" si="27"/>
        <v>0</v>
      </c>
      <c r="AU22" s="58">
        <f t="shared" si="23"/>
        <v>0</v>
      </c>
      <c r="AW22" s="58">
        <f>'Female Inactive'!AW22*'Diabetes Epi'!$CD75</f>
        <v>7.5513258174137691E-4</v>
      </c>
      <c r="AX22" s="58">
        <f>'Female Inactive'!AX22*'Diabetes Epi'!$CD75</f>
        <v>0</v>
      </c>
      <c r="AY22" s="58">
        <f t="shared" si="28"/>
        <v>7.5484754088572803E-4</v>
      </c>
      <c r="AZ22" s="58">
        <f t="shared" si="28"/>
        <v>0</v>
      </c>
      <c r="BA22" s="58">
        <f t="shared" si="24"/>
        <v>5.4492592481549E-3</v>
      </c>
    </row>
    <row r="23" spans="1:53">
      <c r="A23" s="58">
        <v>25</v>
      </c>
      <c r="B23" s="58">
        <f>'ACM Rates'!T36-(SUM(C23:H23))</f>
        <v>2.9999999999999997E-4</v>
      </c>
      <c r="C23" s="58">
        <f t="shared" si="2"/>
        <v>0</v>
      </c>
      <c r="D23" s="58">
        <f t="shared" si="3"/>
        <v>0</v>
      </c>
      <c r="E23" s="58">
        <f t="shared" si="4"/>
        <v>0</v>
      </c>
      <c r="F23" s="58">
        <f t="shared" si="5"/>
        <v>0</v>
      </c>
      <c r="G23" s="58">
        <f t="shared" si="6"/>
        <v>0</v>
      </c>
      <c r="H23" s="58">
        <f t="shared" si="7"/>
        <v>0</v>
      </c>
      <c r="I23" s="58">
        <f t="shared" si="0"/>
        <v>2.9999999999999997E-4</v>
      </c>
      <c r="J23" s="58">
        <f t="shared" si="1"/>
        <v>2.999550044996413E-4</v>
      </c>
      <c r="K23" s="58">
        <f t="shared" si="17"/>
        <v>9983.1336910422142</v>
      </c>
      <c r="L23" s="58">
        <f t="shared" si="18"/>
        <v>2.9944909112170879</v>
      </c>
      <c r="M23" s="58">
        <f t="shared" si="8"/>
        <v>9981.636445586606</v>
      </c>
      <c r="N23" s="58">
        <f t="shared" si="9"/>
        <v>593045.58939973172</v>
      </c>
      <c r="O23" s="58">
        <f t="shared" si="10"/>
        <v>59.404752831454793</v>
      </c>
      <c r="Q23" s="58">
        <f>'Quintile Functions'!$FM31</f>
        <v>7452.8585625000005</v>
      </c>
      <c r="S23" s="58">
        <f>'Female Inactive'!S23*'MI Epi'!DK41</f>
        <v>0</v>
      </c>
      <c r="T23" s="58">
        <f>'Female Inactive'!T23*'MI Epi'!DK41</f>
        <v>0</v>
      </c>
      <c r="U23" s="58">
        <f t="shared" si="11"/>
        <v>0</v>
      </c>
      <c r="V23" s="58">
        <f t="shared" si="11"/>
        <v>0</v>
      </c>
      <c r="W23" s="58">
        <f t="shared" si="19"/>
        <v>0</v>
      </c>
      <c r="Y23" s="58">
        <f>'Female Inactive'!Y23*'Stroke Epi'!$CZ49</f>
        <v>0</v>
      </c>
      <c r="Z23" s="58">
        <f>'Female Inactive'!Z23*'Stroke Epi'!$CZ49</f>
        <v>0</v>
      </c>
      <c r="AA23" s="58">
        <f t="shared" si="12"/>
        <v>0</v>
      </c>
      <c r="AB23" s="58">
        <f t="shared" si="12"/>
        <v>0</v>
      </c>
      <c r="AC23" s="58">
        <f t="shared" si="20"/>
        <v>-8.122748576602502E-4</v>
      </c>
      <c r="AE23" s="58">
        <f>'Female Inactive'!AE23*'Bowel Cancer Epi'!$CW66</f>
        <v>0</v>
      </c>
      <c r="AF23" s="58">
        <f>'Female Inactive'!AF23*'Bowel Cancer Epi'!$CW66</f>
        <v>0</v>
      </c>
      <c r="AG23" s="58">
        <f t="shared" si="25"/>
        <v>0</v>
      </c>
      <c r="AH23" s="58">
        <f t="shared" si="25"/>
        <v>0</v>
      </c>
      <c r="AI23" s="58">
        <f t="shared" si="21"/>
        <v>0</v>
      </c>
      <c r="AK23" s="58">
        <f>'Female Inactive'!AK23*'Breast Cancer Epi'!$BK64</f>
        <v>9.5571877978643764E-5</v>
      </c>
      <c r="AL23" s="58">
        <f>'Female Inactive'!AL23*'Breast Cancer Epi'!$BK64</f>
        <v>0</v>
      </c>
      <c r="AM23" s="58">
        <f t="shared" si="26"/>
        <v>9.5567311132249699E-5</v>
      </c>
      <c r="AN23" s="58">
        <f t="shared" si="26"/>
        <v>0</v>
      </c>
      <c r="AO23" s="58">
        <f t="shared" si="22"/>
        <v>0</v>
      </c>
      <c r="AQ23" s="58">
        <f>'Female Inactive'!AQ23*'Uterine Cancer Epi'!$BC46</f>
        <v>0</v>
      </c>
      <c r="AR23" s="58">
        <f>'Female Inactive'!AR23*'Uterine Cancer Epi'!$BC46</f>
        <v>0</v>
      </c>
      <c r="AS23" s="58">
        <f t="shared" si="27"/>
        <v>0</v>
      </c>
      <c r="AT23" s="58">
        <f t="shared" si="27"/>
        <v>0</v>
      </c>
      <c r="AU23" s="58">
        <f t="shared" si="23"/>
        <v>0</v>
      </c>
      <c r="AW23" s="58">
        <f>'Female Inactive'!AW23*'Diabetes Epi'!$CD76</f>
        <v>1.0002350074920427E-3</v>
      </c>
      <c r="AX23" s="58">
        <f>'Female Inactive'!AX23*'Diabetes Epi'!$CD76</f>
        <v>0</v>
      </c>
      <c r="AY23" s="58">
        <f t="shared" si="28"/>
        <v>9.9973493919947032E-4</v>
      </c>
      <c r="AZ23" s="58">
        <f t="shared" si="28"/>
        <v>0</v>
      </c>
      <c r="BA23" s="58">
        <f t="shared" si="24"/>
        <v>6.1999934290975093E-3</v>
      </c>
    </row>
    <row r="24" spans="1:53">
      <c r="A24" s="58">
        <v>26</v>
      </c>
      <c r="B24" s="58">
        <f>'ACM Rates'!T37-(SUM(C24:H24))</f>
        <v>2.9999999999999997E-4</v>
      </c>
      <c r="C24" s="58">
        <f t="shared" si="2"/>
        <v>0</v>
      </c>
      <c r="D24" s="58">
        <f t="shared" si="3"/>
        <v>0</v>
      </c>
      <c r="E24" s="58">
        <f t="shared" si="4"/>
        <v>0</v>
      </c>
      <c r="F24" s="58">
        <f t="shared" si="5"/>
        <v>0</v>
      </c>
      <c r="G24" s="58">
        <f t="shared" si="6"/>
        <v>0</v>
      </c>
      <c r="H24" s="58">
        <f t="shared" si="7"/>
        <v>0</v>
      </c>
      <c r="I24" s="58">
        <f t="shared" si="0"/>
        <v>2.9999999999999997E-4</v>
      </c>
      <c r="J24" s="58">
        <f t="shared" si="1"/>
        <v>2.999550044996413E-4</v>
      </c>
      <c r="K24" s="58">
        <f t="shared" si="17"/>
        <v>9980.1392001309978</v>
      </c>
      <c r="L24" s="58">
        <f t="shared" si="18"/>
        <v>2.99359269868234</v>
      </c>
      <c r="M24" s="58">
        <f t="shared" si="8"/>
        <v>9978.6424037816578</v>
      </c>
      <c r="N24" s="58">
        <f t="shared" si="9"/>
        <v>583066.94699595019</v>
      </c>
      <c r="O24" s="58">
        <f t="shared" si="10"/>
        <v>58.422726908287707</v>
      </c>
      <c r="Q24" s="58">
        <f>'Quintile Functions'!$FM32</f>
        <v>7652.3305952000001</v>
      </c>
      <c r="S24" s="58">
        <f>'Female Inactive'!S24*'MI Epi'!DK42</f>
        <v>0</v>
      </c>
      <c r="T24" s="58">
        <f>'Female Inactive'!T24*'MI Epi'!DK42</f>
        <v>0</v>
      </c>
      <c r="U24" s="58">
        <f t="shared" si="11"/>
        <v>0</v>
      </c>
      <c r="V24" s="58">
        <f t="shared" si="11"/>
        <v>0</v>
      </c>
      <c r="W24" s="58">
        <f t="shared" si="19"/>
        <v>0</v>
      </c>
      <c r="Y24" s="58">
        <f>'Female Inactive'!Y24*'Stroke Epi'!$CZ50</f>
        <v>0</v>
      </c>
      <c r="Z24" s="58">
        <f>'Female Inactive'!Z24*'Stroke Epi'!$CZ50</f>
        <v>0</v>
      </c>
      <c r="AA24" s="58">
        <f t="shared" si="12"/>
        <v>0</v>
      </c>
      <c r="AB24" s="58">
        <f t="shared" si="12"/>
        <v>0</v>
      </c>
      <c r="AC24" s="58">
        <f t="shared" si="20"/>
        <v>-8.122748576602502E-4</v>
      </c>
      <c r="AE24" s="58">
        <f>'Female Inactive'!AE24*'Bowel Cancer Epi'!$CW67</f>
        <v>0</v>
      </c>
      <c r="AF24" s="58">
        <f>'Female Inactive'!AF24*'Bowel Cancer Epi'!$CW67</f>
        <v>0</v>
      </c>
      <c r="AG24" s="58">
        <f t="shared" si="25"/>
        <v>0</v>
      </c>
      <c r="AH24" s="58">
        <f t="shared" si="25"/>
        <v>0</v>
      </c>
      <c r="AI24" s="58">
        <f t="shared" si="21"/>
        <v>0</v>
      </c>
      <c r="AK24" s="58">
        <f>'Female Inactive'!AK24*'Breast Cancer Epi'!$BK65</f>
        <v>9.5550889923821353E-5</v>
      </c>
      <c r="AL24" s="58">
        <f>'Female Inactive'!AL24*'Breast Cancer Epi'!$BK65</f>
        <v>0</v>
      </c>
      <c r="AM24" s="58">
        <f t="shared" si="26"/>
        <v>9.5546325082906947E-5</v>
      </c>
      <c r="AN24" s="58">
        <f t="shared" si="26"/>
        <v>0</v>
      </c>
      <c r="AO24" s="58">
        <f t="shared" si="22"/>
        <v>9.5567311132249699E-5</v>
      </c>
      <c r="AQ24" s="58">
        <f>'Female Inactive'!AQ24*'Uterine Cancer Epi'!$BC47</f>
        <v>0</v>
      </c>
      <c r="AR24" s="58">
        <f>'Female Inactive'!AR24*'Uterine Cancer Epi'!$BC47</f>
        <v>0</v>
      </c>
      <c r="AS24" s="58">
        <f t="shared" si="27"/>
        <v>0</v>
      </c>
      <c r="AT24" s="58">
        <f t="shared" si="27"/>
        <v>0</v>
      </c>
      <c r="AU24" s="58">
        <f t="shared" si="23"/>
        <v>0</v>
      </c>
      <c r="AW24" s="58">
        <f>'Female Inactive'!AW24*'Diabetes Epi'!$CD77</f>
        <v>9.9407312267071305E-4</v>
      </c>
      <c r="AX24" s="58">
        <f>'Female Inactive'!AX24*'Diabetes Epi'!$CD77</f>
        <v>0</v>
      </c>
      <c r="AY24" s="58">
        <f t="shared" si="28"/>
        <v>9.9357919566422925E-4</v>
      </c>
      <c r="AZ24" s="58">
        <f t="shared" si="28"/>
        <v>0</v>
      </c>
      <c r="BA24" s="58">
        <f t="shared" si="24"/>
        <v>7.1935300182431033E-3</v>
      </c>
    </row>
    <row r="25" spans="1:53">
      <c r="A25" s="58">
        <v>27</v>
      </c>
      <c r="B25" s="58">
        <f>'ACM Rates'!T38-(SUM(C25:H25))</f>
        <v>2.9999999999999997E-4</v>
      </c>
      <c r="C25" s="58">
        <f t="shared" si="2"/>
        <v>0</v>
      </c>
      <c r="D25" s="58">
        <f t="shared" si="3"/>
        <v>0</v>
      </c>
      <c r="E25" s="58">
        <f t="shared" si="4"/>
        <v>0</v>
      </c>
      <c r="F25" s="58">
        <f t="shared" si="5"/>
        <v>0</v>
      </c>
      <c r="G25" s="58">
        <f t="shared" si="6"/>
        <v>0</v>
      </c>
      <c r="H25" s="58">
        <f t="shared" si="7"/>
        <v>0</v>
      </c>
      <c r="I25" s="58">
        <f t="shared" si="0"/>
        <v>2.9999999999999997E-4</v>
      </c>
      <c r="J25" s="58">
        <f t="shared" si="1"/>
        <v>2.999550044996413E-4</v>
      </c>
      <c r="K25" s="58">
        <f t="shared" si="17"/>
        <v>9977.145607432316</v>
      </c>
      <c r="L25" s="58">
        <f t="shared" si="18"/>
        <v>2.9926947555709367</v>
      </c>
      <c r="M25" s="58">
        <f t="shared" si="8"/>
        <v>9975.6492600545316</v>
      </c>
      <c r="N25" s="58">
        <f t="shared" si="9"/>
        <v>573091.2977358955</v>
      </c>
      <c r="O25" s="58">
        <f t="shared" si="10"/>
        <v>57.440406333148054</v>
      </c>
      <c r="Q25" s="58">
        <f>'Quintile Functions'!$FM33</f>
        <v>7848.2021291000001</v>
      </c>
      <c r="S25" s="58">
        <f>'Female Inactive'!S25*'MI Epi'!DK43</f>
        <v>0</v>
      </c>
      <c r="T25" s="58">
        <f>'Female Inactive'!T25*'MI Epi'!DK43</f>
        <v>0</v>
      </c>
      <c r="U25" s="58">
        <f t="shared" si="11"/>
        <v>0</v>
      </c>
      <c r="V25" s="58">
        <f t="shared" si="11"/>
        <v>0</v>
      </c>
      <c r="W25" s="58">
        <f t="shared" si="19"/>
        <v>0</v>
      </c>
      <c r="Y25" s="58">
        <f>'Female Inactive'!Y25*'Stroke Epi'!$CZ51</f>
        <v>0</v>
      </c>
      <c r="Z25" s="58">
        <f>'Female Inactive'!Z25*'Stroke Epi'!$CZ51</f>
        <v>0</v>
      </c>
      <c r="AA25" s="58">
        <f t="shared" si="12"/>
        <v>0</v>
      </c>
      <c r="AB25" s="58">
        <f t="shared" si="12"/>
        <v>0</v>
      </c>
      <c r="AC25" s="58">
        <f t="shared" si="20"/>
        <v>-8.122748576602502E-4</v>
      </c>
      <c r="AE25" s="58">
        <f>'Female Inactive'!AE25*'Bowel Cancer Epi'!$CW68</f>
        <v>0</v>
      </c>
      <c r="AF25" s="58">
        <f>'Female Inactive'!AF25*'Bowel Cancer Epi'!$CW68</f>
        <v>0</v>
      </c>
      <c r="AG25" s="58">
        <f t="shared" si="25"/>
        <v>0</v>
      </c>
      <c r="AH25" s="58">
        <f t="shared" si="25"/>
        <v>0</v>
      </c>
      <c r="AI25" s="58">
        <f t="shared" si="21"/>
        <v>0</v>
      </c>
      <c r="AK25" s="58">
        <f>'Female Inactive'!AK25*'Breast Cancer Epi'!$BK66</f>
        <v>9.5533827968769956E-5</v>
      </c>
      <c r="AL25" s="58">
        <f>'Female Inactive'!AL25*'Breast Cancer Epi'!$BK66</f>
        <v>0</v>
      </c>
      <c r="AM25" s="58">
        <f t="shared" si="26"/>
        <v>9.5529264757976406E-5</v>
      </c>
      <c r="AN25" s="58">
        <f t="shared" si="26"/>
        <v>0</v>
      </c>
      <c r="AO25" s="58">
        <f t="shared" si="22"/>
        <v>1.9110450510977989E-4</v>
      </c>
      <c r="AQ25" s="58">
        <f>'Female Inactive'!AQ25*'Uterine Cancer Epi'!$BC48</f>
        <v>0</v>
      </c>
      <c r="AR25" s="58">
        <f>'Female Inactive'!AR25*'Uterine Cancer Epi'!$BC48</f>
        <v>0</v>
      </c>
      <c r="AS25" s="58">
        <f t="shared" si="27"/>
        <v>0</v>
      </c>
      <c r="AT25" s="58">
        <f t="shared" si="27"/>
        <v>0</v>
      </c>
      <c r="AU25" s="58">
        <f t="shared" si="23"/>
        <v>0</v>
      </c>
      <c r="AW25" s="58">
        <f>'Female Inactive'!AW25*'Diabetes Epi'!$CD78</f>
        <v>9.8834699105710463E-4</v>
      </c>
      <c r="AX25" s="58">
        <f>'Female Inactive'!AX25*'Diabetes Epi'!$CD78</f>
        <v>0</v>
      </c>
      <c r="AY25" s="58">
        <f t="shared" si="28"/>
        <v>9.8785873703777227E-4</v>
      </c>
      <c r="AZ25" s="58">
        <f t="shared" si="28"/>
        <v>0</v>
      </c>
      <c r="BA25" s="58">
        <f t="shared" si="24"/>
        <v>8.1799618721378198E-3</v>
      </c>
    </row>
    <row r="26" spans="1:53">
      <c r="A26" s="58">
        <v>28</v>
      </c>
      <c r="B26" s="58">
        <f>'ACM Rates'!T39-(SUM(C26:H26))</f>
        <v>2.9999999999999997E-4</v>
      </c>
      <c r="C26" s="58">
        <f t="shared" si="2"/>
        <v>0</v>
      </c>
      <c r="D26" s="58">
        <f t="shared" si="3"/>
        <v>0</v>
      </c>
      <c r="E26" s="58">
        <f t="shared" si="4"/>
        <v>0</v>
      </c>
      <c r="F26" s="58">
        <f t="shared" si="5"/>
        <v>0</v>
      </c>
      <c r="G26" s="58">
        <f t="shared" si="6"/>
        <v>0</v>
      </c>
      <c r="H26" s="58">
        <f t="shared" si="7"/>
        <v>0</v>
      </c>
      <c r="I26" s="58">
        <f t="shared" si="0"/>
        <v>2.9999999999999997E-4</v>
      </c>
      <c r="J26" s="58">
        <f t="shared" si="1"/>
        <v>2.999550044996413E-4</v>
      </c>
      <c r="K26" s="58">
        <f t="shared" si="17"/>
        <v>9974.1529126767455</v>
      </c>
      <c r="L26" s="58">
        <f t="shared" si="18"/>
        <v>2.9917970818020634</v>
      </c>
      <c r="M26" s="58">
        <f t="shared" si="8"/>
        <v>9972.6570141358443</v>
      </c>
      <c r="N26" s="58">
        <f t="shared" si="9"/>
        <v>563118.64072175964</v>
      </c>
      <c r="O26" s="58">
        <f t="shared" si="10"/>
        <v>56.457791017627031</v>
      </c>
      <c r="Q26" s="58">
        <f>'Quintile Functions'!$FM34</f>
        <v>8039.7885503999987</v>
      </c>
      <c r="S26" s="58">
        <f>'Female Inactive'!S26*'MI Epi'!DK44</f>
        <v>0</v>
      </c>
      <c r="T26" s="58">
        <f>'Female Inactive'!T26*'MI Epi'!DK44</f>
        <v>0</v>
      </c>
      <c r="U26" s="58">
        <f t="shared" si="11"/>
        <v>0</v>
      </c>
      <c r="V26" s="58">
        <f t="shared" si="11"/>
        <v>0</v>
      </c>
      <c r="W26" s="58">
        <f t="shared" si="19"/>
        <v>0</v>
      </c>
      <c r="Y26" s="58">
        <f>'Female Inactive'!Y26*'Stroke Epi'!$CZ52</f>
        <v>0</v>
      </c>
      <c r="Z26" s="58">
        <f>'Female Inactive'!Z26*'Stroke Epi'!$CZ52</f>
        <v>0</v>
      </c>
      <c r="AA26" s="58">
        <f t="shared" si="12"/>
        <v>0</v>
      </c>
      <c r="AB26" s="58">
        <f t="shared" si="12"/>
        <v>0</v>
      </c>
      <c r="AC26" s="58">
        <f t="shared" si="20"/>
        <v>-8.122748576602502E-4</v>
      </c>
      <c r="AE26" s="58">
        <f>'Female Inactive'!AE26*'Bowel Cancer Epi'!$CW69</f>
        <v>0</v>
      </c>
      <c r="AF26" s="58">
        <f>'Female Inactive'!AF26*'Bowel Cancer Epi'!$CW69</f>
        <v>0</v>
      </c>
      <c r="AG26" s="58">
        <f t="shared" si="25"/>
        <v>0</v>
      </c>
      <c r="AH26" s="58">
        <f t="shared" si="25"/>
        <v>0</v>
      </c>
      <c r="AI26" s="58">
        <f t="shared" si="21"/>
        <v>0</v>
      </c>
      <c r="AK26" s="58">
        <f>'Female Inactive'!AK26*'Breast Cancer Epi'!$BK67</f>
        <v>9.552036903122552E-5</v>
      </c>
      <c r="AL26" s="58">
        <f>'Female Inactive'!AL26*'Breast Cancer Epi'!$BK67</f>
        <v>0</v>
      </c>
      <c r="AM26" s="58">
        <f t="shared" si="26"/>
        <v>9.5515807105983619E-5</v>
      </c>
      <c r="AN26" s="58">
        <f t="shared" si="26"/>
        <v>0</v>
      </c>
      <c r="AO26" s="58">
        <f t="shared" si="22"/>
        <v>2.8661551379489123E-4</v>
      </c>
      <c r="AQ26" s="58">
        <f>'Female Inactive'!AQ26*'Uterine Cancer Epi'!$BC49</f>
        <v>0</v>
      </c>
      <c r="AR26" s="58">
        <f>'Female Inactive'!AR26*'Uterine Cancer Epi'!$BC49</f>
        <v>0</v>
      </c>
      <c r="AS26" s="58">
        <f t="shared" si="27"/>
        <v>0</v>
      </c>
      <c r="AT26" s="58">
        <f t="shared" si="27"/>
        <v>0</v>
      </c>
      <c r="AU26" s="58">
        <f t="shared" si="23"/>
        <v>0</v>
      </c>
      <c r="AW26" s="58">
        <f>'Female Inactive'!AW26*'Diabetes Epi'!$CD79</f>
        <v>9.8304120700070893E-4</v>
      </c>
      <c r="AX26" s="58">
        <f>'Female Inactive'!AX26*'Diabetes Epi'!$CD79</f>
        <v>0</v>
      </c>
      <c r="AY26" s="58">
        <f t="shared" si="28"/>
        <v>9.8255818028469832E-4</v>
      </c>
      <c r="AZ26" s="58">
        <f t="shared" si="28"/>
        <v>0</v>
      </c>
      <c r="BA26" s="58">
        <f t="shared" si="24"/>
        <v>9.1597399623715645E-3</v>
      </c>
    </row>
    <row r="27" spans="1:53">
      <c r="A27" s="58">
        <v>29</v>
      </c>
      <c r="B27" s="58">
        <f>'ACM Rates'!T40-(SUM(C27:H27))</f>
        <v>2.9999999999999997E-4</v>
      </c>
      <c r="C27" s="58">
        <f t="shared" si="2"/>
        <v>0</v>
      </c>
      <c r="D27" s="58">
        <f t="shared" si="3"/>
        <v>0</v>
      </c>
      <c r="E27" s="58">
        <f t="shared" si="4"/>
        <v>0</v>
      </c>
      <c r="F27" s="58">
        <f t="shared" si="5"/>
        <v>0</v>
      </c>
      <c r="G27" s="58">
        <f t="shared" si="6"/>
        <v>0</v>
      </c>
      <c r="H27" s="58">
        <f t="shared" si="7"/>
        <v>0</v>
      </c>
      <c r="I27" s="58">
        <f t="shared" si="0"/>
        <v>2.9999999999999997E-4</v>
      </c>
      <c r="J27" s="58">
        <f t="shared" si="1"/>
        <v>2.999550044996413E-4</v>
      </c>
      <c r="K27" s="58">
        <f t="shared" si="17"/>
        <v>9971.1611155949431</v>
      </c>
      <c r="L27" s="58">
        <f t="shared" si="18"/>
        <v>2.9908996772949297</v>
      </c>
      <c r="M27" s="58">
        <f t="shared" si="8"/>
        <v>9969.6656657562962</v>
      </c>
      <c r="N27" s="58">
        <f t="shared" si="9"/>
        <v>553148.97505600331</v>
      </c>
      <c r="O27" s="58">
        <f t="shared" si="10"/>
        <v>55.474880873289237</v>
      </c>
      <c r="Q27" s="58">
        <f>'Quintile Functions'!$FM35</f>
        <v>8226.4052453000004</v>
      </c>
      <c r="S27" s="58">
        <f>'Female Inactive'!S27*'MI Epi'!DK45</f>
        <v>0</v>
      </c>
      <c r="T27" s="58">
        <f>'Female Inactive'!T27*'MI Epi'!DK45</f>
        <v>0</v>
      </c>
      <c r="U27" s="58">
        <f t="shared" si="11"/>
        <v>0</v>
      </c>
      <c r="V27" s="58">
        <f t="shared" si="11"/>
        <v>0</v>
      </c>
      <c r="W27" s="58">
        <f t="shared" si="19"/>
        <v>0</v>
      </c>
      <c r="Y27" s="58">
        <f>'Female Inactive'!Y27*'Stroke Epi'!$CZ53</f>
        <v>0</v>
      </c>
      <c r="Z27" s="58">
        <f>'Female Inactive'!Z27*'Stroke Epi'!$CZ53</f>
        <v>0</v>
      </c>
      <c r="AA27" s="58">
        <f t="shared" si="12"/>
        <v>0</v>
      </c>
      <c r="AB27" s="58">
        <f t="shared" si="12"/>
        <v>0</v>
      </c>
      <c r="AC27" s="58">
        <f t="shared" si="20"/>
        <v>-8.122748576602502E-4</v>
      </c>
      <c r="AE27" s="58">
        <f>'Female Inactive'!AE27*'Bowel Cancer Epi'!$CW70</f>
        <v>0</v>
      </c>
      <c r="AF27" s="58">
        <f>'Female Inactive'!AF27*'Bowel Cancer Epi'!$CW70</f>
        <v>0</v>
      </c>
      <c r="AG27" s="58">
        <f t="shared" si="25"/>
        <v>0</v>
      </c>
      <c r="AH27" s="58">
        <f t="shared" si="25"/>
        <v>0</v>
      </c>
      <c r="AI27" s="58">
        <f t="shared" si="21"/>
        <v>0</v>
      </c>
      <c r="AK27" s="58">
        <f>'Female Inactive'!AK27*'Breast Cancer Epi'!$BK68</f>
        <v>9.551015276551199E-5</v>
      </c>
      <c r="AL27" s="58">
        <f>'Female Inactive'!AL27*'Breast Cancer Epi'!$BK68</f>
        <v>0</v>
      </c>
      <c r="AM27" s="58">
        <f t="shared" si="26"/>
        <v>9.550559181603635E-5</v>
      </c>
      <c r="AN27" s="58">
        <f t="shared" si="26"/>
        <v>0</v>
      </c>
      <c r="AO27" s="58">
        <f t="shared" si="22"/>
        <v>3.8210394458874561E-4</v>
      </c>
      <c r="AQ27" s="58">
        <f>'Female Inactive'!AQ27*'Uterine Cancer Epi'!$BC50</f>
        <v>0</v>
      </c>
      <c r="AR27" s="58">
        <f>'Female Inactive'!AR27*'Uterine Cancer Epi'!$BC50</f>
        <v>0</v>
      </c>
      <c r="AS27" s="58">
        <f t="shared" si="27"/>
        <v>0</v>
      </c>
      <c r="AT27" s="58">
        <f t="shared" si="27"/>
        <v>0</v>
      </c>
      <c r="AU27" s="58">
        <f t="shared" si="23"/>
        <v>0</v>
      </c>
      <c r="AW27" s="58">
        <f>'Female Inactive'!AW27*'Diabetes Epi'!$CD80</f>
        <v>9.7813736239544505E-4</v>
      </c>
      <c r="AX27" s="58">
        <f>'Female Inactive'!AX27*'Diabetes Epi'!$CD80</f>
        <v>0</v>
      </c>
      <c r="AY27" s="58">
        <f t="shared" si="28"/>
        <v>9.7765914198000292E-4</v>
      </c>
      <c r="AZ27" s="58">
        <f t="shared" si="28"/>
        <v>0</v>
      </c>
      <c r="BA27" s="58">
        <f t="shared" si="24"/>
        <v>1.0133298165226954E-2</v>
      </c>
    </row>
    <row r="28" spans="1:53">
      <c r="A28" s="58">
        <v>30</v>
      </c>
      <c r="B28" s="58">
        <f>'ACM Rates'!T41-(SUM(C28:H28))</f>
        <v>4.0000000000000002E-4</v>
      </c>
      <c r="C28" s="58">
        <f t="shared" si="2"/>
        <v>0</v>
      </c>
      <c r="D28" s="58">
        <f t="shared" si="3"/>
        <v>0</v>
      </c>
      <c r="E28" s="58">
        <f t="shared" si="4"/>
        <v>0</v>
      </c>
      <c r="F28" s="58">
        <f t="shared" si="5"/>
        <v>0</v>
      </c>
      <c r="G28" s="58">
        <f t="shared" si="6"/>
        <v>0</v>
      </c>
      <c r="H28" s="58">
        <f t="shared" si="7"/>
        <v>0</v>
      </c>
      <c r="I28" s="58">
        <f t="shared" si="0"/>
        <v>4.0000000000000002E-4</v>
      </c>
      <c r="J28" s="58">
        <f t="shared" si="1"/>
        <v>3.9992001066557759E-4</v>
      </c>
      <c r="K28" s="58">
        <f t="shared" si="17"/>
        <v>9968.1702159176475</v>
      </c>
      <c r="L28" s="58">
        <f t="shared" si="18"/>
        <v>3.9864707390660783</v>
      </c>
      <c r="M28" s="58">
        <f t="shared" si="8"/>
        <v>9966.1769805481144</v>
      </c>
      <c r="N28" s="58">
        <f t="shared" si="9"/>
        <v>543182.79807545524</v>
      </c>
      <c r="O28" s="58">
        <f t="shared" si="10"/>
        <v>54.491725794175863</v>
      </c>
      <c r="Q28" s="58">
        <f>'Quintile Functions'!$FM36</f>
        <v>8407.3676000000014</v>
      </c>
      <c r="S28" s="58">
        <f>'Female Inactive'!S28*'MI Epi'!DK46</f>
        <v>0</v>
      </c>
      <c r="T28" s="58">
        <f>'Female Inactive'!T28*'MI Epi'!DK46</f>
        <v>0</v>
      </c>
      <c r="U28" s="58">
        <f t="shared" si="11"/>
        <v>0</v>
      </c>
      <c r="V28" s="58">
        <f t="shared" si="11"/>
        <v>0</v>
      </c>
      <c r="W28" s="58">
        <f t="shared" si="19"/>
        <v>0</v>
      </c>
      <c r="Y28" s="58">
        <f>'Female Inactive'!Y28*'Stroke Epi'!$CZ54</f>
        <v>7.8399666131907493E-5</v>
      </c>
      <c r="Z28" s="58">
        <f>'Female Inactive'!Z28*'Stroke Epi'!$CZ54</f>
        <v>0</v>
      </c>
      <c r="AA28" s="58">
        <f t="shared" si="12"/>
        <v>7.8396592958385192E-5</v>
      </c>
      <c r="AB28" s="58">
        <f t="shared" si="12"/>
        <v>0</v>
      </c>
      <c r="AC28" s="58">
        <f t="shared" si="20"/>
        <v>-8.122748576602502E-4</v>
      </c>
      <c r="AE28" s="58">
        <f>'Female Inactive'!AE28*'Bowel Cancer Epi'!$CW71</f>
        <v>0</v>
      </c>
      <c r="AF28" s="58">
        <f>'Female Inactive'!AF28*'Bowel Cancer Epi'!$CW71</f>
        <v>0</v>
      </c>
      <c r="AG28" s="58">
        <f t="shared" si="25"/>
        <v>0</v>
      </c>
      <c r="AH28" s="58">
        <f t="shared" si="25"/>
        <v>0</v>
      </c>
      <c r="AI28" s="58">
        <f t="shared" si="21"/>
        <v>0</v>
      </c>
      <c r="AK28" s="58">
        <f>'Female Inactive'!AK28*'Breast Cancer Epi'!$BK69</f>
        <v>2.865084130515103E-4</v>
      </c>
      <c r="AL28" s="58">
        <f>'Female Inactive'!AL28*'Breast Cancer Epi'!$BK69</f>
        <v>0</v>
      </c>
      <c r="AM28" s="58">
        <f t="shared" si="26"/>
        <v>2.8646737343562823E-4</v>
      </c>
      <c r="AN28" s="58">
        <f t="shared" si="26"/>
        <v>0</v>
      </c>
      <c r="AO28" s="58">
        <f t="shared" si="22"/>
        <v>4.775730433414188E-4</v>
      </c>
      <c r="AQ28" s="58">
        <f>'Female Inactive'!AQ28*'Uterine Cancer Epi'!$BC51</f>
        <v>0</v>
      </c>
      <c r="AR28" s="58">
        <f>'Female Inactive'!AR28*'Uterine Cancer Epi'!$BC51</f>
        <v>0</v>
      </c>
      <c r="AS28" s="58">
        <f t="shared" si="27"/>
        <v>0</v>
      </c>
      <c r="AT28" s="58">
        <f t="shared" si="27"/>
        <v>0</v>
      </c>
      <c r="AU28" s="58">
        <f t="shared" si="23"/>
        <v>0</v>
      </c>
      <c r="AW28" s="58">
        <f>'Female Inactive'!AW28*'Diabetes Epi'!$CD81</f>
        <v>1.0953179673798175E-3</v>
      </c>
      <c r="AX28" s="58">
        <f>'Female Inactive'!AX28*'Diabetes Epi'!$CD81</f>
        <v>0</v>
      </c>
      <c r="AY28" s="58">
        <f t="shared" si="28"/>
        <v>1.094718325607813E-3</v>
      </c>
      <c r="AZ28" s="58">
        <f t="shared" si="28"/>
        <v>0</v>
      </c>
      <c r="BA28" s="58">
        <f t="shared" si="24"/>
        <v>1.1101050395617314E-2</v>
      </c>
    </row>
    <row r="29" spans="1:53">
      <c r="A29" s="58">
        <v>31</v>
      </c>
      <c r="B29" s="58">
        <f>'ACM Rates'!T42-(SUM(C29:H29))</f>
        <v>4.0000000000000002E-4</v>
      </c>
      <c r="C29" s="58">
        <f t="shared" si="2"/>
        <v>0</v>
      </c>
      <c r="D29" s="58">
        <f t="shared" si="3"/>
        <v>0</v>
      </c>
      <c r="E29" s="58">
        <f t="shared" si="4"/>
        <v>0</v>
      </c>
      <c r="F29" s="58">
        <f t="shared" si="5"/>
        <v>0</v>
      </c>
      <c r="G29" s="58">
        <f t="shared" si="6"/>
        <v>0</v>
      </c>
      <c r="H29" s="58">
        <f t="shared" si="7"/>
        <v>0</v>
      </c>
      <c r="I29" s="58">
        <f t="shared" si="0"/>
        <v>4.0000000000000002E-4</v>
      </c>
      <c r="J29" s="58">
        <f t="shared" si="1"/>
        <v>3.9992001066557759E-4</v>
      </c>
      <c r="K29" s="58">
        <f t="shared" si="17"/>
        <v>9964.1837451785814</v>
      </c>
      <c r="L29" s="58">
        <f t="shared" si="18"/>
        <v>3.9848764696455929</v>
      </c>
      <c r="M29" s="58">
        <f t="shared" si="8"/>
        <v>9962.1913069437578</v>
      </c>
      <c r="N29" s="58">
        <f t="shared" si="9"/>
        <v>533220.60676851158</v>
      </c>
      <c r="O29" s="58">
        <f t="shared" si="10"/>
        <v>53.513726804418241</v>
      </c>
      <c r="Q29" s="58">
        <f>'Quintile Functions'!$FM37</f>
        <v>8581.9910006999999</v>
      </c>
      <c r="S29" s="58">
        <f>'Female Inactive'!S29*'MI Epi'!DK47</f>
        <v>0</v>
      </c>
      <c r="T29" s="58">
        <f>'Female Inactive'!T29*'MI Epi'!DK47</f>
        <v>0</v>
      </c>
      <c r="U29" s="58">
        <f t="shared" si="11"/>
        <v>0</v>
      </c>
      <c r="V29" s="58">
        <f t="shared" si="11"/>
        <v>0</v>
      </c>
      <c r="W29" s="58">
        <f t="shared" si="19"/>
        <v>0</v>
      </c>
      <c r="Y29" s="58">
        <f>'Female Inactive'!Y29*'Stroke Epi'!$CZ55</f>
        <v>7.8389751263118648E-5</v>
      </c>
      <c r="Z29" s="58">
        <f>'Female Inactive'!Z29*'Stroke Epi'!$CZ55</f>
        <v>0</v>
      </c>
      <c r="AA29" s="58">
        <f t="shared" si="12"/>
        <v>7.8386678866837478E-5</v>
      </c>
      <c r="AB29" s="58">
        <f t="shared" si="12"/>
        <v>0</v>
      </c>
      <c r="AC29" s="58">
        <f t="shared" si="20"/>
        <v>-7.3381458512047871E-4</v>
      </c>
      <c r="AE29" s="58">
        <f>'Female Inactive'!AE29*'Bowel Cancer Epi'!$CW72</f>
        <v>0</v>
      </c>
      <c r="AF29" s="58">
        <f>'Female Inactive'!AF29*'Bowel Cancer Epi'!$CW72</f>
        <v>0</v>
      </c>
      <c r="AG29" s="58">
        <f t="shared" si="25"/>
        <v>0</v>
      </c>
      <c r="AH29" s="58">
        <f t="shared" si="25"/>
        <v>0</v>
      </c>
      <c r="AI29" s="58">
        <f t="shared" si="21"/>
        <v>0</v>
      </c>
      <c r="AK29" s="58">
        <f>'Female Inactive'!AK29*'Breast Cancer Epi'!$BK70</f>
        <v>2.8649386765902446E-4</v>
      </c>
      <c r="AL29" s="58">
        <f>'Female Inactive'!AL29*'Breast Cancer Epi'!$BK70</f>
        <v>0</v>
      </c>
      <c r="AM29" s="58">
        <f t="shared" si="26"/>
        <v>2.8645283220984918E-4</v>
      </c>
      <c r="AN29" s="58">
        <f t="shared" si="26"/>
        <v>0</v>
      </c>
      <c r="AO29" s="58">
        <f t="shared" si="22"/>
        <v>7.639036076816973E-4</v>
      </c>
      <c r="AQ29" s="58">
        <f>'Female Inactive'!AQ29*'Uterine Cancer Epi'!$BC52</f>
        <v>0</v>
      </c>
      <c r="AR29" s="58">
        <f>'Female Inactive'!AR29*'Uterine Cancer Epi'!$BC52</f>
        <v>0</v>
      </c>
      <c r="AS29" s="58">
        <f t="shared" si="27"/>
        <v>0</v>
      </c>
      <c r="AT29" s="58">
        <f t="shared" si="27"/>
        <v>0</v>
      </c>
      <c r="AU29" s="58">
        <f t="shared" si="23"/>
        <v>0</v>
      </c>
      <c r="AW29" s="58">
        <f>'Female Inactive'!AW29*'Diabetes Epi'!$CD82</f>
        <v>1.0906405640542733E-3</v>
      </c>
      <c r="AX29" s="58">
        <f>'Female Inactive'!AX29*'Diabetes Epi'!$CD82</f>
        <v>0</v>
      </c>
      <c r="AY29" s="58">
        <f t="shared" si="28"/>
        <v>1.0900460317943006E-3</v>
      </c>
      <c r="AZ29" s="58">
        <f t="shared" si="28"/>
        <v>0</v>
      </c>
      <c r="BA29" s="58">
        <f t="shared" si="24"/>
        <v>1.2183616197923549E-2</v>
      </c>
    </row>
    <row r="30" spans="1:53">
      <c r="A30" s="58">
        <v>32</v>
      </c>
      <c r="B30" s="58">
        <f>'ACM Rates'!T43-(SUM(C30:H30))</f>
        <v>4.0000000000000002E-4</v>
      </c>
      <c r="C30" s="58">
        <f t="shared" si="2"/>
        <v>0</v>
      </c>
      <c r="D30" s="58">
        <f t="shared" si="3"/>
        <v>0</v>
      </c>
      <c r="E30" s="58">
        <f t="shared" si="4"/>
        <v>0</v>
      </c>
      <c r="F30" s="58">
        <f t="shared" si="5"/>
        <v>0</v>
      </c>
      <c r="G30" s="58">
        <f t="shared" si="6"/>
        <v>0</v>
      </c>
      <c r="H30" s="58">
        <f t="shared" si="7"/>
        <v>0</v>
      </c>
      <c r="I30" s="58">
        <f t="shared" si="0"/>
        <v>4.0000000000000002E-4</v>
      </c>
      <c r="J30" s="58">
        <f t="shared" si="1"/>
        <v>3.9992001066557759E-4</v>
      </c>
      <c r="K30" s="58">
        <f t="shared" si="17"/>
        <v>9960.1988687089361</v>
      </c>
      <c r="L30" s="58">
        <f t="shared" si="18"/>
        <v>3.9832828378053513</v>
      </c>
      <c r="M30" s="58">
        <f t="shared" si="8"/>
        <v>9958.2072272900332</v>
      </c>
      <c r="N30" s="58">
        <f t="shared" si="9"/>
        <v>523262.3995412215</v>
      </c>
      <c r="O30" s="58">
        <f t="shared" si="10"/>
        <v>52.535336536814349</v>
      </c>
      <c r="Q30" s="58">
        <f>'Quintile Functions'!$FM38</f>
        <v>8749.5908335999993</v>
      </c>
      <c r="S30" s="58">
        <f>'Female Inactive'!S30*'MI Epi'!DK48</f>
        <v>0</v>
      </c>
      <c r="T30" s="58">
        <f>'Female Inactive'!T30*'MI Epi'!DK48</f>
        <v>0</v>
      </c>
      <c r="U30" s="58">
        <f t="shared" si="11"/>
        <v>0</v>
      </c>
      <c r="V30" s="58">
        <f t="shared" si="11"/>
        <v>0</v>
      </c>
      <c r="W30" s="58">
        <f t="shared" si="19"/>
        <v>0</v>
      </c>
      <c r="Y30" s="58">
        <f>'Female Inactive'!Y30*'Stroke Epi'!$CZ56</f>
        <v>7.8386768118214641E-5</v>
      </c>
      <c r="Z30" s="58">
        <f>'Female Inactive'!Z30*'Stroke Epi'!$CZ56</f>
        <v>0</v>
      </c>
      <c r="AA30" s="58">
        <f t="shared" si="12"/>
        <v>7.8383695955808186E-5</v>
      </c>
      <c r="AB30" s="58">
        <f t="shared" si="12"/>
        <v>0</v>
      </c>
      <c r="AC30" s="58">
        <f t="shared" si="20"/>
        <v>-6.5537038496540955E-4</v>
      </c>
      <c r="AE30" s="58">
        <f>'Female Inactive'!AE30*'Bowel Cancer Epi'!$CW73</f>
        <v>0</v>
      </c>
      <c r="AF30" s="58">
        <f>'Female Inactive'!AF30*'Bowel Cancer Epi'!$CW73</f>
        <v>0</v>
      </c>
      <c r="AG30" s="58">
        <f t="shared" si="25"/>
        <v>0</v>
      </c>
      <c r="AH30" s="58">
        <f t="shared" si="25"/>
        <v>0</v>
      </c>
      <c r="AI30" s="58">
        <f t="shared" si="21"/>
        <v>0</v>
      </c>
      <c r="AK30" s="58">
        <f>'Female Inactive'!AK30*'Breast Cancer Epi'!$BK71</f>
        <v>2.8648578907537281E-4</v>
      </c>
      <c r="AL30" s="58">
        <f>'Female Inactive'!AL30*'Breast Cancer Epi'!$BK71</f>
        <v>0</v>
      </c>
      <c r="AM30" s="58">
        <f t="shared" si="26"/>
        <v>2.8644475594030716E-4</v>
      </c>
      <c r="AN30" s="58">
        <f t="shared" si="26"/>
        <v>0</v>
      </c>
      <c r="AO30" s="58">
        <f t="shared" si="22"/>
        <v>1.0501376175395907E-3</v>
      </c>
      <c r="AQ30" s="58">
        <f>'Female Inactive'!AQ30*'Uterine Cancer Epi'!$BC53</f>
        <v>0</v>
      </c>
      <c r="AR30" s="58">
        <f>'Female Inactive'!AR30*'Uterine Cancer Epi'!$BC53</f>
        <v>0</v>
      </c>
      <c r="AS30" s="58">
        <f t="shared" si="27"/>
        <v>0</v>
      </c>
      <c r="AT30" s="58">
        <f t="shared" si="27"/>
        <v>0</v>
      </c>
      <c r="AU30" s="58">
        <f t="shared" si="23"/>
        <v>0</v>
      </c>
      <c r="AW30" s="58">
        <f>'Female Inactive'!AW30*'Diabetes Epi'!$CD83</f>
        <v>1.0863536352644252E-3</v>
      </c>
      <c r="AX30" s="58">
        <f>'Female Inactive'!AX30*'Diabetes Epi'!$CD83</f>
        <v>0</v>
      </c>
      <c r="AY30" s="58">
        <f t="shared" si="28"/>
        <v>1.0857637667752718E-3</v>
      </c>
      <c r="AZ30" s="58">
        <f t="shared" si="28"/>
        <v>0</v>
      </c>
      <c r="BA30" s="58">
        <f t="shared" si="24"/>
        <v>1.3260381527228398E-2</v>
      </c>
    </row>
    <row r="31" spans="1:53">
      <c r="A31" s="58">
        <v>33</v>
      </c>
      <c r="B31" s="58">
        <f>'ACM Rates'!T44-(SUM(C31:H31))</f>
        <v>4.0000000000000002E-4</v>
      </c>
      <c r="C31" s="58">
        <f t="shared" si="2"/>
        <v>0</v>
      </c>
      <c r="D31" s="58">
        <f t="shared" si="3"/>
        <v>0</v>
      </c>
      <c r="E31" s="58">
        <f t="shared" si="4"/>
        <v>0</v>
      </c>
      <c r="F31" s="58">
        <f t="shared" si="5"/>
        <v>0</v>
      </c>
      <c r="G31" s="58">
        <f t="shared" si="6"/>
        <v>0</v>
      </c>
      <c r="H31" s="58">
        <f t="shared" si="7"/>
        <v>0</v>
      </c>
      <c r="I31" s="58">
        <f t="shared" si="0"/>
        <v>4.0000000000000002E-4</v>
      </c>
      <c r="J31" s="58">
        <f t="shared" si="1"/>
        <v>3.9992001066557759E-4</v>
      </c>
      <c r="K31" s="58">
        <f t="shared" si="17"/>
        <v>9956.2155858711303</v>
      </c>
      <c r="L31" s="58">
        <f t="shared" si="18"/>
        <v>3.981689843290372</v>
      </c>
      <c r="M31" s="58">
        <f t="shared" si="8"/>
        <v>9954.2247409494848</v>
      </c>
      <c r="N31" s="58">
        <f t="shared" si="9"/>
        <v>513308.17480027204</v>
      </c>
      <c r="O31" s="58">
        <f t="shared" si="10"/>
        <v>51.556554834821767</v>
      </c>
      <c r="Q31" s="58">
        <f>'Quintile Functions'!$FM39</f>
        <v>8909.4824848999997</v>
      </c>
      <c r="S31" s="58">
        <f>'Female Inactive'!S31*'MI Epi'!DK49</f>
        <v>0</v>
      </c>
      <c r="T31" s="58">
        <f>'Female Inactive'!T31*'MI Epi'!DK49</f>
        <v>0</v>
      </c>
      <c r="U31" s="58">
        <f t="shared" si="11"/>
        <v>0</v>
      </c>
      <c r="V31" s="58">
        <f t="shared" si="11"/>
        <v>0</v>
      </c>
      <c r="W31" s="58">
        <f t="shared" si="19"/>
        <v>0</v>
      </c>
      <c r="Y31" s="58">
        <f>'Female Inactive'!Y31*'Stroke Epi'!$CZ57</f>
        <v>7.8390615019421743E-5</v>
      </c>
      <c r="Z31" s="58">
        <f>'Female Inactive'!Z31*'Stroke Epi'!$CZ57</f>
        <v>0</v>
      </c>
      <c r="AA31" s="58">
        <f t="shared" si="12"/>
        <v>7.838754255540259E-5</v>
      </c>
      <c r="AB31" s="58">
        <f t="shared" si="12"/>
        <v>0</v>
      </c>
      <c r="AC31" s="58">
        <f t="shared" si="20"/>
        <v>-5.7693531865660782E-4</v>
      </c>
      <c r="AE31" s="58">
        <f>'Female Inactive'!AE31*'Bowel Cancer Epi'!$CW74</f>
        <v>0</v>
      </c>
      <c r="AF31" s="58">
        <f>'Female Inactive'!AF31*'Bowel Cancer Epi'!$CW74</f>
        <v>0</v>
      </c>
      <c r="AG31" s="58">
        <f t="shared" si="25"/>
        <v>0</v>
      </c>
      <c r="AH31" s="58">
        <f t="shared" si="25"/>
        <v>0</v>
      </c>
      <c r="AI31" s="58">
        <f t="shared" si="21"/>
        <v>0</v>
      </c>
      <c r="AK31" s="58">
        <f>'Female Inactive'!AK31*'Breast Cancer Epi'!$BK72</f>
        <v>2.8648324674216351E-4</v>
      </c>
      <c r="AL31" s="58">
        <f>'Female Inactive'!AL31*'Breast Cancer Epi'!$BK72</f>
        <v>0</v>
      </c>
      <c r="AM31" s="58">
        <f t="shared" si="26"/>
        <v>2.8644221433526962E-4</v>
      </c>
      <c r="AN31" s="58">
        <f t="shared" si="26"/>
        <v>0</v>
      </c>
      <c r="AO31" s="58">
        <f t="shared" si="22"/>
        <v>1.336281567066338E-3</v>
      </c>
      <c r="AQ31" s="58">
        <f>'Female Inactive'!AQ31*'Uterine Cancer Epi'!$BC54</f>
        <v>0</v>
      </c>
      <c r="AR31" s="58">
        <f>'Female Inactive'!AR31*'Uterine Cancer Epi'!$BC54</f>
        <v>0</v>
      </c>
      <c r="AS31" s="58">
        <f t="shared" si="27"/>
        <v>0</v>
      </c>
      <c r="AT31" s="58">
        <f t="shared" si="27"/>
        <v>0</v>
      </c>
      <c r="AU31" s="58">
        <f t="shared" si="23"/>
        <v>0</v>
      </c>
      <c r="AW31" s="58">
        <f>'Female Inactive'!AW31*'Diabetes Epi'!$CD84</f>
        <v>1.0824419181655774E-3</v>
      </c>
      <c r="AX31" s="58">
        <f>'Female Inactive'!AX31*'Diabetes Epi'!$CD84</f>
        <v>0</v>
      </c>
      <c r="AY31" s="58">
        <f t="shared" si="28"/>
        <v>1.0818562892346284E-3</v>
      </c>
      <c r="AZ31" s="58">
        <f t="shared" si="28"/>
        <v>0</v>
      </c>
      <c r="BA31" s="58">
        <f t="shared" si="24"/>
        <v>1.4331747652207788E-2</v>
      </c>
    </row>
    <row r="32" spans="1:53">
      <c r="A32" s="58">
        <v>34</v>
      </c>
      <c r="B32" s="58">
        <f>'ACM Rates'!T45-(SUM(C32:H32))</f>
        <v>4.0000000000000002E-4</v>
      </c>
      <c r="C32" s="58">
        <f t="shared" si="2"/>
        <v>0</v>
      </c>
      <c r="D32" s="58">
        <f t="shared" si="3"/>
        <v>0</v>
      </c>
      <c r="E32" s="58">
        <f t="shared" si="4"/>
        <v>0</v>
      </c>
      <c r="F32" s="58">
        <f t="shared" si="5"/>
        <v>0</v>
      </c>
      <c r="G32" s="58">
        <f t="shared" si="6"/>
        <v>0</v>
      </c>
      <c r="H32" s="58">
        <f t="shared" si="7"/>
        <v>0</v>
      </c>
      <c r="I32" s="58">
        <f t="shared" si="0"/>
        <v>4.0000000000000002E-4</v>
      </c>
      <c r="J32" s="58">
        <f t="shared" si="1"/>
        <v>3.9992001066557759E-4</v>
      </c>
      <c r="K32" s="58">
        <f t="shared" si="17"/>
        <v>9952.2338960278394</v>
      </c>
      <c r="L32" s="58">
        <f t="shared" si="18"/>
        <v>3.9800974858457763</v>
      </c>
      <c r="M32" s="58">
        <f t="shared" si="8"/>
        <v>9950.2438472849171</v>
      </c>
      <c r="N32" s="58">
        <f t="shared" si="9"/>
        <v>503357.93095298711</v>
      </c>
      <c r="O32" s="58">
        <f t="shared" si="10"/>
        <v>50.577381541835408</v>
      </c>
      <c r="Q32" s="58">
        <f>'Quintile Functions'!$FM40</f>
        <v>9060.9813407999991</v>
      </c>
      <c r="S32" s="58">
        <f>'Female Inactive'!S32*'MI Epi'!DK50</f>
        <v>0</v>
      </c>
      <c r="T32" s="58">
        <f>'Female Inactive'!T32*'MI Epi'!DK50</f>
        <v>0</v>
      </c>
      <c r="U32" s="58">
        <f t="shared" si="11"/>
        <v>0</v>
      </c>
      <c r="V32" s="58">
        <f t="shared" si="11"/>
        <v>0</v>
      </c>
      <c r="W32" s="58">
        <f t="shared" si="19"/>
        <v>0</v>
      </c>
      <c r="Y32" s="58">
        <f>'Female Inactive'!Y32*'Stroke Epi'!$CZ58</f>
        <v>7.8401239211087228E-5</v>
      </c>
      <c r="Z32" s="58">
        <f>'Female Inactive'!Z32*'Stroke Epi'!$CZ58</f>
        <v>0</v>
      </c>
      <c r="AA32" s="58">
        <f t="shared" si="12"/>
        <v>7.8398165914261853E-5</v>
      </c>
      <c r="AB32" s="58">
        <f t="shared" si="12"/>
        <v>0</v>
      </c>
      <c r="AC32" s="58">
        <f t="shared" si="20"/>
        <v>-4.9850255155936226E-4</v>
      </c>
      <c r="AE32" s="58">
        <f>'Female Inactive'!AE32*'Bowel Cancer Epi'!$CW75</f>
        <v>0</v>
      </c>
      <c r="AF32" s="58">
        <f>'Female Inactive'!AF32*'Bowel Cancer Epi'!$CW75</f>
        <v>0</v>
      </c>
      <c r="AG32" s="58">
        <f t="shared" si="25"/>
        <v>0</v>
      </c>
      <c r="AH32" s="58">
        <f t="shared" si="25"/>
        <v>0</v>
      </c>
      <c r="AI32" s="58">
        <f t="shared" si="21"/>
        <v>0</v>
      </c>
      <c r="AK32" s="58">
        <f>'Female Inactive'!AK32*'Breast Cancer Epi'!$BK73</f>
        <v>2.8648542753857215E-4</v>
      </c>
      <c r="AL32" s="58">
        <f>'Female Inactive'!AL32*'Breast Cancer Epi'!$BK73</f>
        <v>0</v>
      </c>
      <c r="AM32" s="58">
        <f t="shared" si="26"/>
        <v>2.8644439450697945E-4</v>
      </c>
      <c r="AN32" s="58">
        <f t="shared" si="26"/>
        <v>0</v>
      </c>
      <c r="AO32" s="58">
        <f t="shared" si="22"/>
        <v>1.6223410139505619E-3</v>
      </c>
      <c r="AQ32" s="58">
        <f>'Female Inactive'!AQ32*'Uterine Cancer Epi'!$BC55</f>
        <v>0</v>
      </c>
      <c r="AR32" s="58">
        <f>'Female Inactive'!AR32*'Uterine Cancer Epi'!$BC55</f>
        <v>0</v>
      </c>
      <c r="AS32" s="58">
        <f t="shared" si="27"/>
        <v>0</v>
      </c>
      <c r="AT32" s="58">
        <f t="shared" si="27"/>
        <v>0</v>
      </c>
      <c r="AU32" s="58">
        <f t="shared" si="23"/>
        <v>0</v>
      </c>
      <c r="AW32" s="58">
        <f>'Female Inactive'!AW32*'Diabetes Epi'!$CD85</f>
        <v>1.0788940523143336E-3</v>
      </c>
      <c r="AX32" s="58">
        <f>'Female Inactive'!AX32*'Diabetes Epi'!$CD85</f>
        <v>0</v>
      </c>
      <c r="AY32" s="58">
        <f t="shared" si="28"/>
        <v>1.0783122553774671E-3</v>
      </c>
      <c r="AZ32" s="58">
        <f t="shared" si="28"/>
        <v>0</v>
      </c>
      <c r="BA32" s="58">
        <f t="shared" si="24"/>
        <v>1.5398099050109151E-2</v>
      </c>
    </row>
    <row r="33" spans="1:53">
      <c r="A33" s="58">
        <v>35</v>
      </c>
      <c r="B33" s="58">
        <f>'ACM Rates'!T46-(SUM(C33:H33))</f>
        <v>6.2158137493139535E-4</v>
      </c>
      <c r="C33" s="58">
        <f t="shared" si="2"/>
        <v>0</v>
      </c>
      <c r="D33" s="58">
        <f t="shared" si="3"/>
        <v>7.8418625068604658E-5</v>
      </c>
      <c r="E33" s="58">
        <f t="shared" si="4"/>
        <v>0</v>
      </c>
      <c r="F33" s="58">
        <f t="shared" si="5"/>
        <v>0</v>
      </c>
      <c r="G33" s="58">
        <f t="shared" si="6"/>
        <v>0</v>
      </c>
      <c r="H33" s="58">
        <f t="shared" si="7"/>
        <v>0</v>
      </c>
      <c r="I33" s="58">
        <f t="shared" si="0"/>
        <v>6.9999999999999999E-4</v>
      </c>
      <c r="J33" s="58">
        <f t="shared" si="1"/>
        <v>6.2138823324842107E-4</v>
      </c>
      <c r="K33" s="58">
        <f t="shared" si="17"/>
        <v>9948.2537985419931</v>
      </c>
      <c r="L33" s="58">
        <f t="shared" si="18"/>
        <v>6.1817278517829033</v>
      </c>
      <c r="M33" s="58">
        <f t="shared" si="8"/>
        <v>9945.1629346161026</v>
      </c>
      <c r="N33" s="58">
        <f t="shared" si="9"/>
        <v>493412.76801837102</v>
      </c>
      <c r="O33" s="58">
        <f t="shared" si="10"/>
        <v>49.597927235298833</v>
      </c>
      <c r="Q33" s="58">
        <f>'Quintile Functions'!$FM41</f>
        <v>9203.4027875000011</v>
      </c>
      <c r="S33" s="58">
        <f>'Female Inactive'!S33*'MI Epi'!DK51</f>
        <v>0</v>
      </c>
      <c r="T33" s="58">
        <f>'Female Inactive'!T33*'MI Epi'!DK51</f>
        <v>0</v>
      </c>
      <c r="U33" s="58">
        <f t="shared" si="11"/>
        <v>0</v>
      </c>
      <c r="V33" s="58">
        <f t="shared" si="11"/>
        <v>0</v>
      </c>
      <c r="W33" s="58">
        <f t="shared" si="19"/>
        <v>0</v>
      </c>
      <c r="Y33" s="58">
        <f>'Female Inactive'!Y33*'Stroke Epi'!$CZ59</f>
        <v>1.5683725013720932E-4</v>
      </c>
      <c r="Z33" s="58">
        <f>'Female Inactive'!Z33*'Stroke Epi'!$CZ59</f>
        <v>7.8418625068604658E-5</v>
      </c>
      <c r="AA33" s="58">
        <f t="shared" si="12"/>
        <v>1.5682495181867928E-4</v>
      </c>
      <c r="AB33" s="58">
        <f t="shared" si="12"/>
        <v>7.8415550408550416E-5</v>
      </c>
      <c r="AC33" s="58">
        <f t="shared" si="20"/>
        <v>-4.200653039593546E-4</v>
      </c>
      <c r="AE33" s="58">
        <f>'Female Inactive'!AE33*'Bowel Cancer Epi'!$CW76</f>
        <v>0</v>
      </c>
      <c r="AF33" s="58">
        <f>'Female Inactive'!AF33*'Bowel Cancer Epi'!$CW76</f>
        <v>0</v>
      </c>
      <c r="AG33" s="58">
        <f t="shared" si="25"/>
        <v>0</v>
      </c>
      <c r="AH33" s="58">
        <f t="shared" si="25"/>
        <v>0</v>
      </c>
      <c r="AI33" s="58">
        <f t="shared" si="21"/>
        <v>0</v>
      </c>
      <c r="AK33" s="58">
        <f>'Female Inactive'!AK33*'Breast Cancer Epi'!$BK74</f>
        <v>6.6848048782603905E-4</v>
      </c>
      <c r="AL33" s="58">
        <f>'Female Inactive'!AL33*'Breast Cancer Epi'!$BK74</f>
        <v>0</v>
      </c>
      <c r="AM33" s="58">
        <f t="shared" si="26"/>
        <v>6.6825710452333986E-4</v>
      </c>
      <c r="AN33" s="58">
        <f t="shared" si="26"/>
        <v>0</v>
      </c>
      <c r="AO33" s="58">
        <f t="shared" si="22"/>
        <v>1.9083206979681165E-3</v>
      </c>
      <c r="AQ33" s="58">
        <f>'Female Inactive'!AQ33*'Uterine Cancer Epi'!$BC56</f>
        <v>0</v>
      </c>
      <c r="AR33" s="58">
        <f>'Female Inactive'!AR33*'Uterine Cancer Epi'!$BC56</f>
        <v>0</v>
      </c>
      <c r="AS33" s="58">
        <f t="shared" si="27"/>
        <v>0</v>
      </c>
      <c r="AT33" s="58">
        <f t="shared" si="27"/>
        <v>0</v>
      </c>
      <c r="AU33" s="58">
        <f t="shared" si="23"/>
        <v>0</v>
      </c>
      <c r="AW33" s="58">
        <f>'Female Inactive'!AW33*'Diabetes Epi'!$CD86</f>
        <v>1.3147476705158718E-3</v>
      </c>
      <c r="AX33" s="58">
        <f>'Female Inactive'!AX33*'Diabetes Epi'!$CD86</f>
        <v>0</v>
      </c>
      <c r="AY33" s="58">
        <f t="shared" si="28"/>
        <v>1.3138837684432136E-3</v>
      </c>
      <c r="AZ33" s="58">
        <f t="shared" si="28"/>
        <v>0</v>
      </c>
      <c r="BA33" s="58">
        <f t="shared" si="24"/>
        <v>1.6459807346571369E-2</v>
      </c>
    </row>
    <row r="34" spans="1:53">
      <c r="A34" s="58">
        <v>36</v>
      </c>
      <c r="B34" s="58">
        <f>'ACM Rates'!T47-(SUM(C34:H34))</f>
        <v>6.2155747335066608E-4</v>
      </c>
      <c r="C34" s="58">
        <f t="shared" si="2"/>
        <v>0</v>
      </c>
      <c r="D34" s="58">
        <f t="shared" si="3"/>
        <v>7.8442526649333917E-5</v>
      </c>
      <c r="E34" s="58">
        <f t="shared" si="4"/>
        <v>0</v>
      </c>
      <c r="F34" s="58">
        <f t="shared" si="5"/>
        <v>0</v>
      </c>
      <c r="G34" s="58">
        <f t="shared" si="6"/>
        <v>0</v>
      </c>
      <c r="H34" s="58">
        <f t="shared" si="7"/>
        <v>0</v>
      </c>
      <c r="I34" s="58">
        <f t="shared" si="0"/>
        <v>6.9999999999999999E-4</v>
      </c>
      <c r="J34" s="58">
        <f t="shared" si="1"/>
        <v>6.213643465194929E-4</v>
      </c>
      <c r="K34" s="58">
        <f t="shared" si="17"/>
        <v>9942.0720706902102</v>
      </c>
      <c r="L34" s="58">
        <f t="shared" si="18"/>
        <v>6.1776491152541242</v>
      </c>
      <c r="M34" s="58">
        <f t="shared" si="8"/>
        <v>9938.9832461325823</v>
      </c>
      <c r="N34" s="58">
        <f t="shared" si="9"/>
        <v>483473.7847722384</v>
      </c>
      <c r="O34" s="58">
        <f t="shared" si="10"/>
        <v>48.629076648674314</v>
      </c>
      <c r="Q34" s="58">
        <f>'Quintile Functions'!$FM42</f>
        <v>9336.0622111999983</v>
      </c>
      <c r="S34" s="58">
        <f>'Female Inactive'!S34*'MI Epi'!DK52</f>
        <v>0</v>
      </c>
      <c r="T34" s="58">
        <f>'Female Inactive'!T34*'MI Epi'!DK52</f>
        <v>0</v>
      </c>
      <c r="U34" s="58">
        <f t="shared" si="11"/>
        <v>0</v>
      </c>
      <c r="V34" s="58">
        <f t="shared" si="11"/>
        <v>0</v>
      </c>
      <c r="W34" s="58">
        <f t="shared" si="19"/>
        <v>0</v>
      </c>
      <c r="Y34" s="58">
        <f>'Female Inactive'!Y34*'Stroke Epi'!$CZ60</f>
        <v>1.5688505329866783E-4</v>
      </c>
      <c r="Z34" s="58">
        <f>'Female Inactive'!Z34*'Stroke Epi'!$CZ60</f>
        <v>7.8442526649333917E-5</v>
      </c>
      <c r="AA34" s="58">
        <f t="shared" si="12"/>
        <v>1.5687274748221736E-4</v>
      </c>
      <c r="AB34" s="58">
        <f t="shared" si="12"/>
        <v>7.8439450114764497E-5</v>
      </c>
      <c r="AC34" s="58">
        <f t="shared" si="20"/>
        <v>-3.4161681389866227E-4</v>
      </c>
      <c r="AE34" s="58">
        <f>'Female Inactive'!AE34*'Bowel Cancer Epi'!$CW77</f>
        <v>0</v>
      </c>
      <c r="AF34" s="58">
        <f>'Female Inactive'!AF34*'Bowel Cancer Epi'!$CW77</f>
        <v>0</v>
      </c>
      <c r="AG34" s="58">
        <f t="shared" si="25"/>
        <v>0</v>
      </c>
      <c r="AH34" s="58">
        <f t="shared" si="25"/>
        <v>0</v>
      </c>
      <c r="AI34" s="58">
        <f t="shared" si="21"/>
        <v>0</v>
      </c>
      <c r="AK34" s="58">
        <f>'Female Inactive'!AK34*'Breast Cancer Epi'!$BK75</f>
        <v>6.6850256807142938E-4</v>
      </c>
      <c r="AL34" s="58">
        <f>'Female Inactive'!AL34*'Breast Cancer Epi'!$BK75</f>
        <v>0</v>
      </c>
      <c r="AM34" s="58">
        <f t="shared" si="26"/>
        <v>6.6827917001321957E-4</v>
      </c>
      <c r="AN34" s="58">
        <f t="shared" si="26"/>
        <v>0</v>
      </c>
      <c r="AO34" s="58">
        <f t="shared" si="22"/>
        <v>2.5753025536273304E-3</v>
      </c>
      <c r="AQ34" s="58">
        <f>'Female Inactive'!AQ34*'Uterine Cancer Epi'!$BC57</f>
        <v>0</v>
      </c>
      <c r="AR34" s="58">
        <f>'Female Inactive'!AR34*'Uterine Cancer Epi'!$BC57</f>
        <v>0</v>
      </c>
      <c r="AS34" s="58">
        <f t="shared" si="27"/>
        <v>0</v>
      </c>
      <c r="AT34" s="58">
        <f t="shared" si="27"/>
        <v>0</v>
      </c>
      <c r="AU34" s="58">
        <f t="shared" si="23"/>
        <v>0</v>
      </c>
      <c r="AW34" s="58">
        <f>'Female Inactive'!AW34*'Diabetes Epi'!$CD87</f>
        <v>1.3112702360563967E-3</v>
      </c>
      <c r="AX34" s="58">
        <f>'Female Inactive'!AX34*'Diabetes Epi'!$CD87</f>
        <v>0</v>
      </c>
      <c r="AY34" s="58">
        <f t="shared" si="28"/>
        <v>1.3104108968901018E-3</v>
      </c>
      <c r="AZ34" s="58">
        <f t="shared" si="28"/>
        <v>0</v>
      </c>
      <c r="BA34" s="58">
        <f t="shared" si="24"/>
        <v>1.7752064841310221E-2</v>
      </c>
    </row>
    <row r="35" spans="1:53">
      <c r="A35" s="58">
        <v>37</v>
      </c>
      <c r="B35" s="58">
        <f>'ACM Rates'!T48-(SUM(C35:H35))</f>
        <v>6.2152677038928043E-4</v>
      </c>
      <c r="C35" s="58">
        <f t="shared" si="2"/>
        <v>0</v>
      </c>
      <c r="D35" s="58">
        <f t="shared" si="3"/>
        <v>7.8473229610719549E-5</v>
      </c>
      <c r="E35" s="58">
        <f t="shared" si="4"/>
        <v>0</v>
      </c>
      <c r="F35" s="58">
        <f t="shared" si="5"/>
        <v>0</v>
      </c>
      <c r="G35" s="58">
        <f t="shared" si="6"/>
        <v>0</v>
      </c>
      <c r="H35" s="58">
        <f t="shared" si="7"/>
        <v>0</v>
      </c>
      <c r="I35" s="58">
        <f t="shared" si="0"/>
        <v>6.9999999999999999E-4</v>
      </c>
      <c r="J35" s="58">
        <f t="shared" si="1"/>
        <v>6.2133366263539269E-4</v>
      </c>
      <c r="K35" s="58">
        <f t="shared" si="17"/>
        <v>9935.8944215749561</v>
      </c>
      <c r="L35" s="58">
        <f t="shared" si="18"/>
        <v>6.1735056725157342</v>
      </c>
      <c r="M35" s="58">
        <f t="shared" si="8"/>
        <v>9932.8076687386983</v>
      </c>
      <c r="N35" s="58">
        <f t="shared" si="9"/>
        <v>473540.97710349975</v>
      </c>
      <c r="O35" s="58">
        <f t="shared" si="10"/>
        <v>47.659622476990648</v>
      </c>
      <c r="Q35" s="58">
        <f>'Quintile Functions'!$FM43</f>
        <v>9458.2749981000015</v>
      </c>
      <c r="S35" s="58">
        <f>'Female Inactive'!S35*'MI Epi'!DK53</f>
        <v>0</v>
      </c>
      <c r="T35" s="58">
        <f>'Female Inactive'!T35*'MI Epi'!DK53</f>
        <v>0</v>
      </c>
      <c r="U35" s="58">
        <f t="shared" si="11"/>
        <v>0</v>
      </c>
      <c r="V35" s="58">
        <f t="shared" si="11"/>
        <v>0</v>
      </c>
      <c r="W35" s="58">
        <f t="shared" si="19"/>
        <v>0</v>
      </c>
      <c r="Y35" s="58">
        <f>'Female Inactive'!Y35*'Stroke Epi'!$CZ61</f>
        <v>1.569464592214391E-4</v>
      </c>
      <c r="Z35" s="58">
        <f>'Female Inactive'!Z35*'Stroke Epi'!$CZ61</f>
        <v>7.8473229610719549E-5</v>
      </c>
      <c r="AA35" s="58">
        <f t="shared" si="12"/>
        <v>1.5693414377015991E-4</v>
      </c>
      <c r="AB35" s="58">
        <f t="shared" si="12"/>
        <v>7.8470150667420135E-5</v>
      </c>
      <c r="AC35" s="58">
        <f t="shared" si="20"/>
        <v>-2.6315056754884291E-4</v>
      </c>
      <c r="AE35" s="58">
        <f>'Female Inactive'!AE35*'Bowel Cancer Epi'!$CW78</f>
        <v>0</v>
      </c>
      <c r="AF35" s="58">
        <f>'Female Inactive'!AF35*'Bowel Cancer Epi'!$CW78</f>
        <v>0</v>
      </c>
      <c r="AG35" s="58">
        <f t="shared" si="25"/>
        <v>0</v>
      </c>
      <c r="AH35" s="58">
        <f t="shared" si="25"/>
        <v>0</v>
      </c>
      <c r="AI35" s="58">
        <f t="shared" si="21"/>
        <v>0</v>
      </c>
      <c r="AK35" s="58">
        <f>'Female Inactive'!AK35*'Breast Cancer Epi'!$BK76</f>
        <v>6.6853157220408098E-4</v>
      </c>
      <c r="AL35" s="58">
        <f>'Female Inactive'!AL35*'Breast Cancer Epi'!$BK76</f>
        <v>0</v>
      </c>
      <c r="AM35" s="58">
        <f t="shared" si="26"/>
        <v>6.6830815476248695E-4</v>
      </c>
      <c r="AN35" s="58">
        <f t="shared" si="26"/>
        <v>0</v>
      </c>
      <c r="AO35" s="58">
        <f t="shared" si="22"/>
        <v>3.2418607025874787E-3</v>
      </c>
      <c r="AQ35" s="58">
        <f>'Female Inactive'!AQ35*'Uterine Cancer Epi'!$BC58</f>
        <v>0</v>
      </c>
      <c r="AR35" s="58">
        <f>'Female Inactive'!AR35*'Uterine Cancer Epi'!$BC58</f>
        <v>0</v>
      </c>
      <c r="AS35" s="58">
        <f t="shared" si="27"/>
        <v>0</v>
      </c>
      <c r="AT35" s="58">
        <f t="shared" si="27"/>
        <v>0</v>
      </c>
      <c r="AU35" s="58">
        <f t="shared" si="23"/>
        <v>0</v>
      </c>
      <c r="AW35" s="58">
        <f>'Female Inactive'!AW35*'Diabetes Epi'!$CD88</f>
        <v>1.308223613450404E-3</v>
      </c>
      <c r="AX35" s="58">
        <f>'Female Inactive'!AX35*'Diabetes Epi'!$CD88</f>
        <v>0</v>
      </c>
      <c r="AY35" s="58">
        <f t="shared" si="28"/>
        <v>1.307368261976638E-3</v>
      </c>
      <c r="AZ35" s="58">
        <f t="shared" si="28"/>
        <v>0</v>
      </c>
      <c r="BA35" s="58">
        <f t="shared" si="24"/>
        <v>1.9039213238989969E-2</v>
      </c>
    </row>
    <row r="36" spans="1:53">
      <c r="A36" s="58">
        <v>38</v>
      </c>
      <c r="B36" s="58">
        <f>'ACM Rates'!T49-(SUM(C36:H36))</f>
        <v>6.2148923035562425E-4</v>
      </c>
      <c r="C36" s="58">
        <f t="shared" si="2"/>
        <v>0</v>
      </c>
      <c r="D36" s="58">
        <f t="shared" si="3"/>
        <v>7.8510769644375784E-5</v>
      </c>
      <c r="E36" s="58">
        <f t="shared" si="4"/>
        <v>0</v>
      </c>
      <c r="F36" s="58">
        <f t="shared" si="5"/>
        <v>0</v>
      </c>
      <c r="G36" s="58">
        <f t="shared" si="6"/>
        <v>0</v>
      </c>
      <c r="H36" s="58">
        <f t="shared" si="7"/>
        <v>0</v>
      </c>
      <c r="I36" s="58">
        <f t="shared" si="0"/>
        <v>6.9999999999999999E-4</v>
      </c>
      <c r="J36" s="58">
        <f t="shared" si="1"/>
        <v>6.2129614592598692E-4</v>
      </c>
      <c r="K36" s="58">
        <f t="shared" si="17"/>
        <v>9929.7209159024405</v>
      </c>
      <c r="L36" s="58">
        <f t="shared" si="18"/>
        <v>6.1692973351708469</v>
      </c>
      <c r="M36" s="58">
        <f t="shared" si="8"/>
        <v>9926.636267234855</v>
      </c>
      <c r="N36" s="58">
        <f t="shared" si="9"/>
        <v>463614.34083626483</v>
      </c>
      <c r="O36" s="58">
        <f t="shared" si="10"/>
        <v>46.689564063556588</v>
      </c>
      <c r="Q36" s="58">
        <f>'Quintile Functions'!$FM44</f>
        <v>9569.3565343999999</v>
      </c>
      <c r="S36" s="58">
        <f>'Female Inactive'!S36*'MI Epi'!DK54</f>
        <v>0</v>
      </c>
      <c r="T36" s="58">
        <f>'Female Inactive'!T36*'MI Epi'!DK54</f>
        <v>0</v>
      </c>
      <c r="U36" s="58">
        <f t="shared" si="11"/>
        <v>0</v>
      </c>
      <c r="V36" s="58">
        <f t="shared" si="11"/>
        <v>0</v>
      </c>
      <c r="W36" s="58">
        <f t="shared" si="19"/>
        <v>0</v>
      </c>
      <c r="Y36" s="58">
        <f>'Female Inactive'!Y36*'Stroke Epi'!$CZ62</f>
        <v>1.5702153928875157E-4</v>
      </c>
      <c r="Z36" s="58">
        <f>'Female Inactive'!Z36*'Stroke Epi'!$CZ62</f>
        <v>7.8510769644375784E-5</v>
      </c>
      <c r="AA36" s="58">
        <f t="shared" si="12"/>
        <v>1.5700921205208385E-4</v>
      </c>
      <c r="AB36" s="58">
        <f t="shared" si="12"/>
        <v>7.8507687754525435E-5</v>
      </c>
      <c r="AC36" s="58">
        <f t="shared" si="20"/>
        <v>-1.8465976741687364E-4</v>
      </c>
      <c r="AE36" s="58">
        <f>'Female Inactive'!AE36*'Bowel Cancer Epi'!$CW79</f>
        <v>0</v>
      </c>
      <c r="AF36" s="58">
        <f>'Female Inactive'!AF36*'Bowel Cancer Epi'!$CW79</f>
        <v>0</v>
      </c>
      <c r="AG36" s="58">
        <f t="shared" si="25"/>
        <v>0</v>
      </c>
      <c r="AH36" s="58">
        <f t="shared" si="25"/>
        <v>0</v>
      </c>
      <c r="AI36" s="58">
        <f t="shared" si="21"/>
        <v>0</v>
      </c>
      <c r="AK36" s="58">
        <f>'Female Inactive'!AK36*'Breast Cancer Epi'!$BK77</f>
        <v>6.6856658202430895E-4</v>
      </c>
      <c r="AL36" s="58">
        <f>'Female Inactive'!AL36*'Breast Cancer Epi'!$BK77</f>
        <v>0</v>
      </c>
      <c r="AM36" s="58">
        <f t="shared" si="26"/>
        <v>6.6834314118480176E-4</v>
      </c>
      <c r="AN36" s="58">
        <f t="shared" si="26"/>
        <v>0</v>
      </c>
      <c r="AO36" s="58">
        <f t="shared" si="22"/>
        <v>3.908002295405822E-3</v>
      </c>
      <c r="AQ36" s="58">
        <f>'Female Inactive'!AQ36*'Uterine Cancer Epi'!$BC59</f>
        <v>0</v>
      </c>
      <c r="AR36" s="58">
        <f>'Female Inactive'!AR36*'Uterine Cancer Epi'!$BC59</f>
        <v>0</v>
      </c>
      <c r="AS36" s="58">
        <f t="shared" si="27"/>
        <v>0</v>
      </c>
      <c r="AT36" s="58">
        <f t="shared" si="27"/>
        <v>0</v>
      </c>
      <c r="AU36" s="58">
        <f t="shared" si="23"/>
        <v>0</v>
      </c>
      <c r="AW36" s="58">
        <f>'Female Inactive'!AW36*'Diabetes Epi'!$CD89</f>
        <v>1.3056110167097518E-3</v>
      </c>
      <c r="AX36" s="58">
        <f>'Female Inactive'!AX36*'Diabetes Epi'!$CD89</f>
        <v>0</v>
      </c>
      <c r="AY36" s="58">
        <f t="shared" si="28"/>
        <v>1.3047590774537543E-3</v>
      </c>
      <c r="AZ36" s="58">
        <f t="shared" si="28"/>
        <v>0</v>
      </c>
      <c r="BA36" s="58">
        <f t="shared" si="24"/>
        <v>2.0321690237844945E-2</v>
      </c>
    </row>
    <row r="37" spans="1:53">
      <c r="A37" s="58">
        <v>39</v>
      </c>
      <c r="B37" s="58">
        <f>'ACM Rates'!T50-(SUM(C37:H37))</f>
        <v>6.2144481934653904E-4</v>
      </c>
      <c r="C37" s="58">
        <f t="shared" si="2"/>
        <v>0</v>
      </c>
      <c r="D37" s="58">
        <f t="shared" si="3"/>
        <v>7.8555180653460977E-5</v>
      </c>
      <c r="E37" s="58">
        <f t="shared" si="4"/>
        <v>0</v>
      </c>
      <c r="F37" s="58">
        <f t="shared" si="5"/>
        <v>0</v>
      </c>
      <c r="G37" s="58">
        <f t="shared" si="6"/>
        <v>0</v>
      </c>
      <c r="H37" s="58">
        <f t="shared" si="7"/>
        <v>0</v>
      </c>
      <c r="I37" s="58">
        <f t="shared" si="0"/>
        <v>6.9999999999999999E-4</v>
      </c>
      <c r="J37" s="58">
        <f t="shared" si="1"/>
        <v>6.2125176250826808E-4</v>
      </c>
      <c r="K37" s="58">
        <f t="shared" si="17"/>
        <v>9923.5516185672695</v>
      </c>
      <c r="L37" s="58">
        <f t="shared" si="18"/>
        <v>6.165023933376693</v>
      </c>
      <c r="M37" s="58">
        <f t="shared" si="8"/>
        <v>9920.4691066005798</v>
      </c>
      <c r="N37" s="58">
        <f t="shared" si="9"/>
        <v>453693.87172966421</v>
      </c>
      <c r="O37" s="58">
        <f t="shared" si="10"/>
        <v>45.718900769437127</v>
      </c>
      <c r="Q37" s="58">
        <f>'Quintile Functions'!$FM45</f>
        <v>9668.6222062999987</v>
      </c>
      <c r="S37" s="58">
        <f>'Female Inactive'!S37*'MI Epi'!DK55</f>
        <v>0</v>
      </c>
      <c r="T37" s="58">
        <f>'Female Inactive'!T37*'MI Epi'!DK55</f>
        <v>0</v>
      </c>
      <c r="U37" s="58">
        <f t="shared" si="11"/>
        <v>0</v>
      </c>
      <c r="V37" s="58">
        <f t="shared" si="11"/>
        <v>0</v>
      </c>
      <c r="W37" s="58">
        <f t="shared" si="19"/>
        <v>0</v>
      </c>
      <c r="Y37" s="58">
        <f>'Female Inactive'!Y37*'Stroke Epi'!$CZ63</f>
        <v>1.5711036130692195E-4</v>
      </c>
      <c r="Z37" s="58">
        <f>'Female Inactive'!Z37*'Stroke Epi'!$CZ63</f>
        <v>7.8555180653460977E-5</v>
      </c>
      <c r="AA37" s="58">
        <f t="shared" si="12"/>
        <v>1.5709802012042751E-4</v>
      </c>
      <c r="AB37" s="58">
        <f t="shared" si="12"/>
        <v>7.8552095276074319E-5</v>
      </c>
      <c r="AC37" s="58">
        <f t="shared" si="20"/>
        <v>-1.0613758245091747E-4</v>
      </c>
      <c r="AE37" s="58">
        <f>'Female Inactive'!AE37*'Bowel Cancer Epi'!$CW80</f>
        <v>0</v>
      </c>
      <c r="AF37" s="58">
        <f>'Female Inactive'!AF37*'Bowel Cancer Epi'!$CW80</f>
        <v>0</v>
      </c>
      <c r="AG37" s="58">
        <f t="shared" si="25"/>
        <v>0</v>
      </c>
      <c r="AH37" s="58">
        <f t="shared" si="25"/>
        <v>0</v>
      </c>
      <c r="AI37" s="58">
        <f t="shared" si="21"/>
        <v>0</v>
      </c>
      <c r="AK37" s="58">
        <f>'Female Inactive'!AK37*'Breast Cancer Epi'!$BK78</f>
        <v>6.6860684893550357E-4</v>
      </c>
      <c r="AL37" s="58">
        <f>'Female Inactive'!AL37*'Breast Cancer Epi'!$BK78</f>
        <v>0</v>
      </c>
      <c r="AM37" s="58">
        <f t="shared" si="26"/>
        <v>6.6838338118313523E-4</v>
      </c>
      <c r="AN37" s="58">
        <f t="shared" si="26"/>
        <v>0</v>
      </c>
      <c r="AO37" s="58">
        <f t="shared" si="22"/>
        <v>4.5737335500607547E-3</v>
      </c>
      <c r="AQ37" s="58">
        <f>'Female Inactive'!AQ37*'Uterine Cancer Epi'!$BC60</f>
        <v>0</v>
      </c>
      <c r="AR37" s="58">
        <f>'Female Inactive'!AR37*'Uterine Cancer Epi'!$BC60</f>
        <v>0</v>
      </c>
      <c r="AS37" s="58">
        <f t="shared" si="27"/>
        <v>0</v>
      </c>
      <c r="AT37" s="58">
        <f t="shared" si="27"/>
        <v>0</v>
      </c>
      <c r="AU37" s="58">
        <f t="shared" si="23"/>
        <v>0</v>
      </c>
      <c r="AW37" s="58">
        <f>'Female Inactive'!AW37*'Diabetes Epi'!$CD90</f>
        <v>1.3034386529209422E-3</v>
      </c>
      <c r="AX37" s="58">
        <f>'Female Inactive'!AX37*'Diabetes Epi'!$CD90</f>
        <v>0</v>
      </c>
      <c r="AY37" s="58">
        <f t="shared" si="28"/>
        <v>1.3025895457197123E-3</v>
      </c>
      <c r="AZ37" s="58">
        <f t="shared" si="28"/>
        <v>0</v>
      </c>
      <c r="BA37" s="58">
        <f t="shared" si="24"/>
        <v>2.1599934405491669E-2</v>
      </c>
    </row>
    <row r="38" spans="1:53">
      <c r="A38" s="58">
        <v>40</v>
      </c>
      <c r="B38" s="58">
        <f>'ACM Rates'!T51-(SUM(C38:H38))</f>
        <v>8.2587183469377075E-4</v>
      </c>
      <c r="C38" s="58">
        <f t="shared" si="2"/>
        <v>0</v>
      </c>
      <c r="D38" s="58">
        <f t="shared" si="3"/>
        <v>7.8606484922692657E-5</v>
      </c>
      <c r="E38" s="58">
        <f t="shared" si="4"/>
        <v>0</v>
      </c>
      <c r="F38" s="58">
        <f t="shared" si="5"/>
        <v>0</v>
      </c>
      <c r="G38" s="58">
        <f t="shared" si="6"/>
        <v>9.552168038353663E-5</v>
      </c>
      <c r="H38" s="58">
        <f t="shared" si="7"/>
        <v>0</v>
      </c>
      <c r="I38" s="58">
        <f t="shared" si="0"/>
        <v>9.044783196164634E-4</v>
      </c>
      <c r="J38" s="58">
        <f t="shared" si="1"/>
        <v>8.2553089641368427E-4</v>
      </c>
      <c r="K38" s="58">
        <f t="shared" si="17"/>
        <v>9917.3865946338919</v>
      </c>
      <c r="L38" s="58">
        <f t="shared" si="18"/>
        <v>8.1871090455491728</v>
      </c>
      <c r="M38" s="58">
        <f t="shared" si="8"/>
        <v>9913.2930401111171</v>
      </c>
      <c r="N38" s="58">
        <f t="shared" si="9"/>
        <v>443780.57868955313</v>
      </c>
      <c r="O38" s="58">
        <f t="shared" si="10"/>
        <v>44.747734138918645</v>
      </c>
      <c r="Q38" s="58">
        <f>'Quintile Functions'!$FM46</f>
        <v>9755.3873999999996</v>
      </c>
      <c r="S38" s="58">
        <f>'Female Inactive'!S38*'MI Epi'!DK56</f>
        <v>0</v>
      </c>
      <c r="T38" s="58">
        <f>'Female Inactive'!T38*'MI Epi'!DK56</f>
        <v>0</v>
      </c>
      <c r="U38" s="58">
        <f t="shared" si="11"/>
        <v>0</v>
      </c>
      <c r="V38" s="58">
        <f t="shared" si="11"/>
        <v>0</v>
      </c>
      <c r="W38" s="58">
        <f t="shared" si="19"/>
        <v>0</v>
      </c>
      <c r="Y38" s="58">
        <f>'Female Inactive'!Y38*'Stroke Epi'!$CZ64</f>
        <v>2.3581945476807792E-4</v>
      </c>
      <c r="Z38" s="58">
        <f>'Female Inactive'!Z38*'Stroke Epi'!$CZ64</f>
        <v>7.8606484922692657E-5</v>
      </c>
      <c r="AA38" s="58">
        <f t="shared" si="12"/>
        <v>2.3579165154596904E-4</v>
      </c>
      <c r="AB38" s="58">
        <f t="shared" si="12"/>
        <v>7.8603395513909824E-5</v>
      </c>
      <c r="AC38" s="58">
        <f>((AC37-AB37+((1-AC37)*AA37))/(1-AB37))</f>
        <v>-2.7577149845402996E-5</v>
      </c>
      <c r="AE38" s="58">
        <f>'Female Inactive'!AE38*'Bowel Cancer Epi'!$CW81</f>
        <v>9.3968487772447073E-5</v>
      </c>
      <c r="AF38" s="58">
        <f>'Female Inactive'!AF38*'Bowel Cancer Epi'!$CW81</f>
        <v>0</v>
      </c>
      <c r="AG38" s="58">
        <f t="shared" si="25"/>
        <v>9.3964072872432247E-5</v>
      </c>
      <c r="AH38" s="58">
        <f t="shared" si="25"/>
        <v>0</v>
      </c>
      <c r="AI38" s="58">
        <f t="shared" si="21"/>
        <v>0</v>
      </c>
      <c r="AK38" s="58">
        <f>'Female Inactive'!AK38*'Breast Cancer Epi'!$BK79</f>
        <v>1.2417818449859757E-3</v>
      </c>
      <c r="AL38" s="58">
        <f>'Female Inactive'!AL38*'Breast Cancer Epi'!$BK79</f>
        <v>9.552168038353663E-5</v>
      </c>
      <c r="AM38" s="58">
        <f t="shared" si="26"/>
        <v>1.2410111529541634E-3</v>
      </c>
      <c r="AN38" s="58">
        <f t="shared" si="26"/>
        <v>9.5517118333110496E-5</v>
      </c>
      <c r="AO38" s="58">
        <f t="shared" si="22"/>
        <v>5.2390599237490693E-3</v>
      </c>
      <c r="AQ38" s="58">
        <f>'Female Inactive'!AQ38*'Uterine Cancer Epi'!$BC61</f>
        <v>9.3192756475429279E-5</v>
      </c>
      <c r="AR38" s="58">
        <f>'Female Inactive'!AR38*'Uterine Cancer Epi'!$BC61</f>
        <v>0</v>
      </c>
      <c r="AS38" s="58">
        <f t="shared" si="27"/>
        <v>9.3188414165390476E-5</v>
      </c>
      <c r="AT38" s="58">
        <f t="shared" si="27"/>
        <v>0</v>
      </c>
      <c r="AU38" s="58">
        <f t="shared" si="23"/>
        <v>0</v>
      </c>
      <c r="AW38" s="58">
        <f>'Female Inactive'!AW38*'Diabetes Epi'!$CD91</f>
        <v>1.7158972833265004E-3</v>
      </c>
      <c r="AX38" s="58">
        <f>'Female Inactive'!AX38*'Diabetes Epi'!$CD91</f>
        <v>0</v>
      </c>
      <c r="AY38" s="58">
        <f t="shared" si="28"/>
        <v>1.7144259732423395E-3</v>
      </c>
      <c r="AZ38" s="58">
        <f t="shared" si="28"/>
        <v>0</v>
      </c>
      <c r="BA38" s="58">
        <f t="shared" si="24"/>
        <v>2.2874388102466555E-2</v>
      </c>
    </row>
    <row r="39" spans="1:53">
      <c r="A39" s="58">
        <v>41</v>
      </c>
      <c r="B39" s="58">
        <f>'ACM Rates'!T52-(SUM(C39:H39))</f>
        <v>8.2580669495867329E-4</v>
      </c>
      <c r="C39" s="58">
        <f t="shared" si="2"/>
        <v>0</v>
      </c>
      <c r="D39" s="58">
        <f t="shared" si="3"/>
        <v>7.866462951514851E-5</v>
      </c>
      <c r="E39" s="58">
        <f t="shared" si="4"/>
        <v>0</v>
      </c>
      <c r="F39" s="58">
        <f t="shared" si="5"/>
        <v>0</v>
      </c>
      <c r="G39" s="58">
        <f t="shared" si="6"/>
        <v>9.5528675526178206E-5</v>
      </c>
      <c r="H39" s="58">
        <f t="shared" si="7"/>
        <v>0</v>
      </c>
      <c r="I39" s="58">
        <f t="shared" si="0"/>
        <v>9.0447132447382184E-4</v>
      </c>
      <c r="J39" s="58">
        <f t="shared" si="1"/>
        <v>8.2546581045128686E-4</v>
      </c>
      <c r="K39" s="58">
        <f t="shared" si="17"/>
        <v>9909.1994855883422</v>
      </c>
      <c r="L39" s="58">
        <f t="shared" si="18"/>
        <v>8.179705384294655</v>
      </c>
      <c r="M39" s="58">
        <f t="shared" si="8"/>
        <v>9905.1096328961939</v>
      </c>
      <c r="N39" s="58">
        <f t="shared" si="9"/>
        <v>433875.46905665688</v>
      </c>
      <c r="O39" s="58">
        <f t="shared" si="10"/>
        <v>43.785118029733177</v>
      </c>
      <c r="Q39" s="58">
        <f>'Quintile Functions'!$FM47</f>
        <v>9828.967501699999</v>
      </c>
      <c r="S39" s="58">
        <f>'Female Inactive'!S39*'MI Epi'!DK57</f>
        <v>0</v>
      </c>
      <c r="T39" s="58">
        <f>'Female Inactive'!T39*'MI Epi'!DK57</f>
        <v>0</v>
      </c>
      <c r="U39" s="58">
        <f t="shared" si="11"/>
        <v>0</v>
      </c>
      <c r="V39" s="58">
        <f t="shared" si="11"/>
        <v>0</v>
      </c>
      <c r="W39" s="58">
        <f t="shared" si="19"/>
        <v>0</v>
      </c>
      <c r="Y39" s="58">
        <f>'Female Inactive'!Y39*'Stroke Epi'!$CZ65</f>
        <v>2.3599388854544549E-4</v>
      </c>
      <c r="Z39" s="58">
        <f>'Female Inactive'!Z39*'Stroke Epi'!$CZ65</f>
        <v>7.866462951514851E-5</v>
      </c>
      <c r="AA39" s="58">
        <f t="shared" si="12"/>
        <v>2.35966044178193E-4</v>
      </c>
      <c r="AB39" s="58">
        <f t="shared" si="12"/>
        <v>7.8661535534263471E-5</v>
      </c>
      <c r="AC39" s="58">
        <f t="shared" si="20"/>
        <v>1.2962779783342592E-4</v>
      </c>
      <c r="AE39" s="58">
        <f>'Female Inactive'!AE39*'Bowel Cancer Epi'!$CW82</f>
        <v>9.397714556430895E-5</v>
      </c>
      <c r="AF39" s="58">
        <f>'Female Inactive'!AF39*'Bowel Cancer Epi'!$CW82</f>
        <v>0</v>
      </c>
      <c r="AG39" s="58">
        <f t="shared" si="25"/>
        <v>9.3972729850677617E-5</v>
      </c>
      <c r="AH39" s="58">
        <f t="shared" si="25"/>
        <v>0</v>
      </c>
      <c r="AI39" s="58">
        <f t="shared" si="21"/>
        <v>9.3964072872432247E-5</v>
      </c>
      <c r="AK39" s="58">
        <f>'Female Inactive'!AK39*'Breast Cancer Epi'!$BK80</f>
        <v>1.2418727818403166E-3</v>
      </c>
      <c r="AL39" s="58">
        <f>'Female Inactive'!AL39*'Breast Cancer Epi'!$BK80</f>
        <v>9.5528675526178206E-5</v>
      </c>
      <c r="AM39" s="58">
        <f t="shared" si="26"/>
        <v>1.2411019769507092E-3</v>
      </c>
      <c r="AN39" s="58">
        <f t="shared" si="26"/>
        <v>9.5524112807554573E-5</v>
      </c>
      <c r="AO39" s="58">
        <f t="shared" si="22"/>
        <v>6.3786614979388602E-3</v>
      </c>
      <c r="AQ39" s="58">
        <f>'Female Inactive'!AQ39*'Uterine Cancer Epi'!$BC62</f>
        <v>9.3202097356228663E-5</v>
      </c>
      <c r="AR39" s="58">
        <f>'Female Inactive'!AR39*'Uterine Cancer Epi'!$BC62</f>
        <v>0</v>
      </c>
      <c r="AS39" s="58">
        <f t="shared" si="27"/>
        <v>9.3197754175711189E-5</v>
      </c>
      <c r="AT39" s="58">
        <f t="shared" si="27"/>
        <v>0</v>
      </c>
      <c r="AU39" s="58">
        <f t="shared" si="23"/>
        <v>9.3188414165390476E-5</v>
      </c>
      <c r="AW39" s="58">
        <f>'Female Inactive'!AW39*'Diabetes Epi'!$CD92</f>
        <v>1.7142289320711489E-3</v>
      </c>
      <c r="AX39" s="58">
        <f>'Female Inactive'!AX39*'Diabetes Epi'!$CD92</f>
        <v>0</v>
      </c>
      <c r="AY39" s="58">
        <f t="shared" si="28"/>
        <v>1.7127604808624408E-3</v>
      </c>
      <c r="AZ39" s="58">
        <f t="shared" si="28"/>
        <v>0</v>
      </c>
      <c r="BA39" s="58">
        <f t="shared" si="24"/>
        <v>2.4549597630624E-2</v>
      </c>
    </row>
    <row r="40" spans="1:53">
      <c r="A40" s="58">
        <v>42</v>
      </c>
      <c r="B40" s="58">
        <f>'ACM Rates'!T53-(SUM(C40:H40))</f>
        <v>8.2573416466694995E-4</v>
      </c>
      <c r="C40" s="58">
        <f t="shared" si="2"/>
        <v>0</v>
      </c>
      <c r="D40" s="58">
        <f t="shared" si="3"/>
        <v>7.8729631699822684E-5</v>
      </c>
      <c r="E40" s="58">
        <f t="shared" si="4"/>
        <v>0</v>
      </c>
      <c r="F40" s="58">
        <f t="shared" si="5"/>
        <v>0</v>
      </c>
      <c r="G40" s="58">
        <f t="shared" si="6"/>
        <v>9.5536203633227361E-5</v>
      </c>
      <c r="H40" s="58">
        <f t="shared" si="7"/>
        <v>0</v>
      </c>
      <c r="I40" s="58">
        <f t="shared" si="0"/>
        <v>9.0446379636677265E-4</v>
      </c>
      <c r="J40" s="58">
        <f t="shared" si="1"/>
        <v>8.253933400282909E-4</v>
      </c>
      <c r="K40" s="58">
        <f t="shared" si="17"/>
        <v>9901.0197802040475</v>
      </c>
      <c r="L40" s="58">
        <f t="shared" si="18"/>
        <v>8.1722357860687929</v>
      </c>
      <c r="M40" s="58">
        <f t="shared" si="8"/>
        <v>9896.9336623110139</v>
      </c>
      <c r="N40" s="58">
        <f t="shared" si="9"/>
        <v>423978.53539434593</v>
      </c>
      <c r="O40" s="58">
        <f t="shared" si="10"/>
        <v>42.821703703899509</v>
      </c>
      <c r="Q40" s="58">
        <f>'Quintile Functions'!$FM48</f>
        <v>9888.6778976000023</v>
      </c>
      <c r="S40" s="58">
        <f>'Female Inactive'!S40*'MI Epi'!DK58</f>
        <v>0</v>
      </c>
      <c r="T40" s="58">
        <f>'Female Inactive'!T40*'MI Epi'!DK58</f>
        <v>0</v>
      </c>
      <c r="U40" s="58">
        <f t="shared" si="11"/>
        <v>0</v>
      </c>
      <c r="V40" s="58">
        <f t="shared" si="11"/>
        <v>0</v>
      </c>
      <c r="W40" s="58">
        <f t="shared" si="19"/>
        <v>0</v>
      </c>
      <c r="Y40" s="58">
        <f>'Female Inactive'!Y40*'Stroke Epi'!$CZ66</f>
        <v>2.3618889509946807E-4</v>
      </c>
      <c r="Z40" s="58">
        <f>'Female Inactive'!Z40*'Stroke Epi'!$CZ66</f>
        <v>7.8729631699822684E-5</v>
      </c>
      <c r="AA40" s="58">
        <f t="shared" si="12"/>
        <v>2.361610046982543E-4</v>
      </c>
      <c r="AB40" s="58">
        <f t="shared" si="12"/>
        <v>7.8726532603656807E-5</v>
      </c>
      <c r="AC40" s="58">
        <f t="shared" si="20"/>
        <v>2.8692428862381038E-4</v>
      </c>
      <c r="AE40" s="58">
        <f>'Female Inactive'!AE40*'Bowel Cancer Epi'!$CW83</f>
        <v>9.3986628988252749E-5</v>
      </c>
      <c r="AF40" s="58">
        <f>'Female Inactive'!AF40*'Bowel Cancer Epi'!$CW83</f>
        <v>0</v>
      </c>
      <c r="AG40" s="58">
        <f t="shared" si="25"/>
        <v>9.3982212383436625E-5</v>
      </c>
      <c r="AH40" s="58">
        <f t="shared" si="25"/>
        <v>0</v>
      </c>
      <c r="AI40" s="58">
        <f t="shared" si="21"/>
        <v>1.8792797266267415E-4</v>
      </c>
      <c r="AK40" s="58">
        <f>'Female Inactive'!AK40*'Breast Cancer Epi'!$BK81</f>
        <v>1.2419706472319555E-3</v>
      </c>
      <c r="AL40" s="58">
        <f>'Female Inactive'!AL40*'Breast Cancer Epi'!$BK81</f>
        <v>9.5536203633227361E-5</v>
      </c>
      <c r="AM40" s="58">
        <f t="shared" si="26"/>
        <v>1.2411997208766623E-3</v>
      </c>
      <c r="AN40" s="58">
        <f t="shared" si="26"/>
        <v>9.5531640195489764E-5</v>
      </c>
      <c r="AO40" s="58">
        <f t="shared" si="22"/>
        <v>7.5170408513448861E-3</v>
      </c>
      <c r="AQ40" s="58">
        <f>'Female Inactive'!AQ40*'Uterine Cancer Epi'!$BC63</f>
        <v>9.3212430713755489E-5</v>
      </c>
      <c r="AR40" s="58">
        <f>'Female Inactive'!AR40*'Uterine Cancer Epi'!$BC63</f>
        <v>0</v>
      </c>
      <c r="AS40" s="58">
        <f t="shared" si="27"/>
        <v>9.3208086570095716E-5</v>
      </c>
      <c r="AT40" s="58">
        <f t="shared" si="27"/>
        <v>0</v>
      </c>
      <c r="AU40" s="58">
        <f t="shared" si="23"/>
        <v>1.8637748339018627E-4</v>
      </c>
      <c r="AW40" s="58">
        <f>'Female Inactive'!AW40*'Diabetes Epi'!$CD93</f>
        <v>1.7131822512474722E-3</v>
      </c>
      <c r="AX40" s="58">
        <f>'Female Inactive'!AX40*'Diabetes Epi'!$CD93</f>
        <v>0</v>
      </c>
      <c r="AY40" s="58">
        <f t="shared" si="28"/>
        <v>1.7117155922053984E-3</v>
      </c>
      <c r="AZ40" s="58">
        <f t="shared" si="28"/>
        <v>0</v>
      </c>
      <c r="BA40" s="58">
        <f t="shared" si="24"/>
        <v>2.6220310530843633E-2</v>
      </c>
    </row>
    <row r="41" spans="1:53">
      <c r="A41" s="58">
        <v>43</v>
      </c>
      <c r="B41" s="58">
        <f>'ACM Rates'!T54-(SUM(C41:H41))</f>
        <v>8.2565438158087041E-4</v>
      </c>
      <c r="C41" s="58">
        <f t="shared" si="2"/>
        <v>0</v>
      </c>
      <c r="D41" s="58">
        <f t="shared" si="3"/>
        <v>7.8801404338156225E-5</v>
      </c>
      <c r="E41" s="58">
        <f t="shared" si="4"/>
        <v>0</v>
      </c>
      <c r="F41" s="58">
        <f t="shared" si="5"/>
        <v>0</v>
      </c>
      <c r="G41" s="58">
        <f t="shared" si="6"/>
        <v>9.5544214080973386E-5</v>
      </c>
      <c r="H41" s="58">
        <f t="shared" si="7"/>
        <v>0</v>
      </c>
      <c r="I41" s="58">
        <f t="shared" si="0"/>
        <v>9.0445578591902666E-4</v>
      </c>
      <c r="J41" s="58">
        <f t="shared" si="1"/>
        <v>8.2531362279136822E-4</v>
      </c>
      <c r="K41" s="58">
        <f t="shared" si="17"/>
        <v>9892.8475444179785</v>
      </c>
      <c r="L41" s="58">
        <f t="shared" si="18"/>
        <v>8.1647018466062935</v>
      </c>
      <c r="M41" s="58">
        <f t="shared" si="8"/>
        <v>9888.7651934946753</v>
      </c>
      <c r="N41" s="58">
        <f t="shared" si="9"/>
        <v>414089.77020085132</v>
      </c>
      <c r="O41" s="58">
        <f t="shared" si="10"/>
        <v>41.857490307176597</v>
      </c>
      <c r="Q41" s="58">
        <f>'Quintile Functions'!$FM49</f>
        <v>9933.8339739000003</v>
      </c>
      <c r="S41" s="58">
        <f>'Female Inactive'!S41*'MI Epi'!DK59</f>
        <v>0</v>
      </c>
      <c r="T41" s="58">
        <f>'Female Inactive'!T41*'MI Epi'!DK59</f>
        <v>0</v>
      </c>
      <c r="U41" s="58">
        <f t="shared" si="11"/>
        <v>0</v>
      </c>
      <c r="V41" s="58">
        <f t="shared" si="11"/>
        <v>0</v>
      </c>
      <c r="W41" s="58">
        <f t="shared" si="19"/>
        <v>0</v>
      </c>
      <c r="Y41" s="58">
        <f>'Female Inactive'!Y41*'Stroke Epi'!$CZ67</f>
        <v>2.3640421301446862E-4</v>
      </c>
      <c r="Z41" s="58">
        <f>'Female Inactive'!Z41*'Stroke Epi'!$CZ67</f>
        <v>7.8801404338156225E-5</v>
      </c>
      <c r="AA41" s="58">
        <f t="shared" si="12"/>
        <v>2.3637627174033504E-4</v>
      </c>
      <c r="AB41" s="58">
        <f t="shared" si="12"/>
        <v>7.87982995890113E-5</v>
      </c>
      <c r="AC41" s="58">
        <f t="shared" si="20"/>
        <v>4.4432598063393519E-4</v>
      </c>
      <c r="AE41" s="58">
        <f>'Female Inactive'!AE41*'Bowel Cancer Epi'!$CW84</f>
        <v>9.3996874928642434E-5</v>
      </c>
      <c r="AF41" s="58">
        <f>'Female Inactive'!AF41*'Bowel Cancer Epi'!$CW84</f>
        <v>0</v>
      </c>
      <c r="AG41" s="58">
        <f t="shared" si="25"/>
        <v>9.3992457360858594E-5</v>
      </c>
      <c r="AH41" s="58">
        <f t="shared" si="25"/>
        <v>0</v>
      </c>
      <c r="AI41" s="58">
        <f t="shared" si="21"/>
        <v>2.8189252315947121E-4</v>
      </c>
      <c r="AK41" s="58">
        <f>'Female Inactive'!AK41*'Breast Cancer Epi'!$BK82</f>
        <v>1.2420747830526539E-3</v>
      </c>
      <c r="AL41" s="58">
        <f>'Female Inactive'!AL41*'Breast Cancer Epi'!$BK82</f>
        <v>9.5544214080973386E-5</v>
      </c>
      <c r="AM41" s="58">
        <f t="shared" si="26"/>
        <v>1.2413037274385808E-3</v>
      </c>
      <c r="AN41" s="58">
        <f t="shared" si="26"/>
        <v>9.5539649877962596E-5</v>
      </c>
      <c r="AO41" s="58">
        <f t="shared" si="22"/>
        <v>8.6542055334687534E-3</v>
      </c>
      <c r="AQ41" s="58">
        <f>'Female Inactive'!AQ41*'Uterine Cancer Epi'!$BC64</f>
        <v>9.3223688232129691E-5</v>
      </c>
      <c r="AR41" s="58">
        <f>'Female Inactive'!AR41*'Uterine Cancer Epi'!$BC64</f>
        <v>0</v>
      </c>
      <c r="AS41" s="58">
        <f t="shared" si="27"/>
        <v>9.3219343039185887E-5</v>
      </c>
      <c r="AT41" s="58">
        <f t="shared" si="27"/>
        <v>0</v>
      </c>
      <c r="AU41" s="58">
        <f t="shared" si="23"/>
        <v>2.7956819807167544E-4</v>
      </c>
      <c r="AW41" s="58">
        <f>'Female Inactive'!AW41*'Diabetes Epi'!$CD94</f>
        <v>1.7127746451449165E-3</v>
      </c>
      <c r="AX41" s="58">
        <f>'Female Inactive'!AX41*'Diabetes Epi'!$CD94</f>
        <v>0</v>
      </c>
      <c r="AY41" s="58">
        <f t="shared" si="28"/>
        <v>1.7113086837257097E-3</v>
      </c>
      <c r="AZ41" s="58">
        <f t="shared" si="28"/>
        <v>0</v>
      </c>
      <c r="BA41" s="58">
        <f t="shared" si="24"/>
        <v>2.7887144408680918E-2</v>
      </c>
    </row>
    <row r="42" spans="1:53">
      <c r="A42" s="58">
        <v>44</v>
      </c>
      <c r="B42" s="58">
        <f>'ACM Rates'!T55-(SUM(C42:H42))</f>
        <v>8.2556754928528439E-4</v>
      </c>
      <c r="C42" s="58">
        <f t="shared" si="2"/>
        <v>0</v>
      </c>
      <c r="D42" s="58">
        <f t="shared" si="3"/>
        <v>7.8879788610305979E-5</v>
      </c>
      <c r="E42" s="58">
        <f t="shared" si="4"/>
        <v>0</v>
      </c>
      <c r="F42" s="58">
        <f t="shared" si="5"/>
        <v>0</v>
      </c>
      <c r="G42" s="58">
        <f t="shared" si="6"/>
        <v>9.5552662104409665E-5</v>
      </c>
      <c r="H42" s="58">
        <f t="shared" si="7"/>
        <v>0</v>
      </c>
      <c r="I42" s="58">
        <f t="shared" si="0"/>
        <v>9.0444733789559037E-4</v>
      </c>
      <c r="J42" s="58">
        <f t="shared" si="1"/>
        <v>8.2522686215591445E-4</v>
      </c>
      <c r="K42" s="58">
        <f t="shared" si="17"/>
        <v>9884.682842571372</v>
      </c>
      <c r="L42" s="58">
        <f t="shared" si="18"/>
        <v>8.1571058055815779</v>
      </c>
      <c r="M42" s="58">
        <f t="shared" si="8"/>
        <v>9880.6042896685813</v>
      </c>
      <c r="N42" s="58">
        <f t="shared" si="9"/>
        <v>404209.1659111827</v>
      </c>
      <c r="O42" s="58">
        <f t="shared" si="10"/>
        <v>40.892477012042697</v>
      </c>
      <c r="Q42" s="58">
        <f>'Quintile Functions'!$FM50</f>
        <v>9963.7511167999983</v>
      </c>
      <c r="S42" s="58">
        <f>'Female Inactive'!S42*'MI Epi'!DK60</f>
        <v>0</v>
      </c>
      <c r="T42" s="58">
        <f>'Female Inactive'!T42*'MI Epi'!DK60</f>
        <v>0</v>
      </c>
      <c r="U42" s="58">
        <f t="shared" si="11"/>
        <v>0</v>
      </c>
      <c r="V42" s="58">
        <f t="shared" si="11"/>
        <v>0</v>
      </c>
      <c r="W42" s="58">
        <f t="shared" si="19"/>
        <v>0</v>
      </c>
      <c r="Y42" s="58">
        <f>'Female Inactive'!Y42*'Stroke Epi'!$CZ68</f>
        <v>2.3663936583091791E-4</v>
      </c>
      <c r="Z42" s="58">
        <f>'Female Inactive'!Z42*'Stroke Epi'!$CZ68</f>
        <v>7.8879788610305979E-5</v>
      </c>
      <c r="AA42" s="58">
        <f t="shared" si="12"/>
        <v>2.3661136894459478E-4</v>
      </c>
      <c r="AB42" s="58">
        <f t="shared" si="12"/>
        <v>7.8876677681583018E-5</v>
      </c>
      <c r="AC42" s="58">
        <f t="shared" si="20"/>
        <v>6.0184634913544501E-4</v>
      </c>
      <c r="AE42" s="58">
        <f>'Female Inactive'!AE42*'Bowel Cancer Epi'!$CW85</f>
        <v>9.4007828195859667E-5</v>
      </c>
      <c r="AF42" s="58">
        <f>'Female Inactive'!AF42*'Bowel Cancer Epi'!$CW85</f>
        <v>0</v>
      </c>
      <c r="AG42" s="58">
        <f t="shared" si="25"/>
        <v>9.4003409598419907E-5</v>
      </c>
      <c r="AH42" s="58">
        <f t="shared" si="25"/>
        <v>0</v>
      </c>
      <c r="AI42" s="58">
        <f t="shared" si="21"/>
        <v>3.7585848474936637E-4</v>
      </c>
      <c r="AK42" s="58">
        <f>'Female Inactive'!AK42*'Breast Cancer Epi'!$BK83</f>
        <v>1.2421846073573256E-3</v>
      </c>
      <c r="AL42" s="58">
        <f>'Female Inactive'!AL42*'Breast Cancer Epi'!$BK83</f>
        <v>9.5552662104409665E-5</v>
      </c>
      <c r="AM42" s="58">
        <f t="shared" si="26"/>
        <v>1.2414134154119516E-3</v>
      </c>
      <c r="AN42" s="58">
        <f t="shared" si="26"/>
        <v>9.5548097094222406E-5</v>
      </c>
      <c r="AO42" s="58">
        <f t="shared" si="22"/>
        <v>9.7901624621365389E-3</v>
      </c>
      <c r="AQ42" s="58">
        <f>'Female Inactive'!AQ42*'Uterine Cancer Epi'!$BC65</f>
        <v>9.3235810553886228E-5</v>
      </c>
      <c r="AR42" s="58">
        <f>'Female Inactive'!AR42*'Uterine Cancer Epi'!$BC65</f>
        <v>0</v>
      </c>
      <c r="AS42" s="58">
        <f t="shared" si="27"/>
        <v>9.3231464230791872E-5</v>
      </c>
      <c r="AT42" s="58">
        <f t="shared" si="27"/>
        <v>0</v>
      </c>
      <c r="AU42" s="58">
        <f t="shared" si="23"/>
        <v>3.7276147994710245E-4</v>
      </c>
      <c r="AW42" s="58">
        <f>'Female Inactive'!AW42*'Diabetes Epi'!$CD95</f>
        <v>1.7130244642049443E-3</v>
      </c>
      <c r="AX42" s="58">
        <f>'Female Inactive'!AX42*'Diabetes Epi'!$CD95</f>
        <v>0</v>
      </c>
      <c r="AY42" s="58">
        <f t="shared" si="28"/>
        <v>1.7115580752370407E-3</v>
      </c>
      <c r="AZ42" s="58">
        <f t="shared" si="28"/>
        <v>0</v>
      </c>
      <c r="BA42" s="58">
        <f t="shared" si="24"/>
        <v>2.9550729580015738E-2</v>
      </c>
    </row>
    <row r="43" spans="1:53">
      <c r="A43" s="58">
        <v>45</v>
      </c>
      <c r="B43" s="58">
        <f>'ACM Rates'!T56-(SUM(C43:H43))</f>
        <v>1.2358930225604499E-3</v>
      </c>
      <c r="C43" s="58">
        <f t="shared" si="2"/>
        <v>0</v>
      </c>
      <c r="D43" s="58">
        <f t="shared" si="3"/>
        <v>7.8964527329593808E-5</v>
      </c>
      <c r="E43" s="58">
        <f t="shared" si="4"/>
        <v>0</v>
      </c>
      <c r="F43" s="58">
        <f t="shared" si="5"/>
        <v>9.4019437963749477E-5</v>
      </c>
      <c r="G43" s="58">
        <f t="shared" si="6"/>
        <v>1.9112301214620697E-4</v>
      </c>
      <c r="H43" s="58">
        <f t="shared" si="7"/>
        <v>0</v>
      </c>
      <c r="I43" s="58">
        <f t="shared" si="0"/>
        <v>1.4088769878537932E-3</v>
      </c>
      <c r="J43" s="58">
        <f t="shared" si="1"/>
        <v>1.235129621305342E-3</v>
      </c>
      <c r="K43" s="58">
        <f t="shared" si="17"/>
        <v>9876.5257367657905</v>
      </c>
      <c r="L43" s="58">
        <f t="shared" si="18"/>
        <v>12.198789493063995</v>
      </c>
      <c r="M43" s="58">
        <f t="shared" si="8"/>
        <v>9870.4263420192583</v>
      </c>
      <c r="N43" s="58">
        <f t="shared" si="9"/>
        <v>394338.73956916347</v>
      </c>
      <c r="O43" s="58">
        <f t="shared" si="10"/>
        <v>39.926868018094723</v>
      </c>
      <c r="Q43" s="58">
        <f>'Quintile Functions'!$FM51</f>
        <v>9977.7447124999999</v>
      </c>
      <c r="S43" s="58">
        <f>'Female Inactive'!S43*'MI Epi'!DK61</f>
        <v>1.678588371256313E-4</v>
      </c>
      <c r="T43" s="58">
        <f>'Female Inactive'!T43*'MI Epi'!DK61</f>
        <v>0</v>
      </c>
      <c r="U43" s="58">
        <f t="shared" si="11"/>
        <v>1.6784474961928364E-4</v>
      </c>
      <c r="V43" s="58">
        <f t="shared" si="11"/>
        <v>0</v>
      </c>
      <c r="W43" s="58">
        <f t="shared" si="19"/>
        <v>0</v>
      </c>
      <c r="Y43" s="58">
        <f>'Female Inactive'!Y43*'Stroke Epi'!$CZ69</f>
        <v>3.1585810931837523E-4</v>
      </c>
      <c r="Z43" s="58">
        <f>'Female Inactive'!Z43*'Stroke Epi'!$CZ69</f>
        <v>7.8964527329593808E-5</v>
      </c>
      <c r="AA43" s="58">
        <f t="shared" si="12"/>
        <v>3.1580823139731873E-4</v>
      </c>
      <c r="AB43" s="58">
        <f t="shared" si="12"/>
        <v>7.8961409713418362E-5</v>
      </c>
      <c r="AC43" s="58">
        <f t="shared" si="20"/>
        <v>7.5949854343170344E-4</v>
      </c>
      <c r="AE43" s="58">
        <f>'Female Inactive'!AE43*'Bowel Cancer Epi'!$CW86</f>
        <v>9.4019437963749477E-5</v>
      </c>
      <c r="AF43" s="58">
        <f>'Female Inactive'!AF43*'Bowel Cancer Epi'!$CW86</f>
        <v>9.4019437963749477E-5</v>
      </c>
      <c r="AG43" s="58">
        <f t="shared" si="25"/>
        <v>9.4015018274884454E-5</v>
      </c>
      <c r="AH43" s="58">
        <f t="shared" si="25"/>
        <v>9.4015018274884454E-5</v>
      </c>
      <c r="AI43" s="58">
        <f t="shared" si="21"/>
        <v>4.6982656236869335E-4</v>
      </c>
      <c r="AK43" s="58">
        <f>'Female Inactive'!AK43*'Breast Cancer Epi'!$BK84</f>
        <v>2.0067916275351731E-3</v>
      </c>
      <c r="AL43" s="58">
        <f>'Female Inactive'!AL43*'Breast Cancer Epi'!$BK84</f>
        <v>1.9112301214620697E-4</v>
      </c>
      <c r="AM43" s="58">
        <f t="shared" si="26"/>
        <v>2.0047793675043168E-3</v>
      </c>
      <c r="AN43" s="58">
        <f t="shared" si="26"/>
        <v>1.911047493068363E-4</v>
      </c>
      <c r="AO43" s="58">
        <f t="shared" si="22"/>
        <v>1.0924917996560191E-2</v>
      </c>
      <c r="AQ43" s="58">
        <f>'Female Inactive'!AQ43*'Uterine Cancer Epi'!$BC66</f>
        <v>9.3248743317621822E-5</v>
      </c>
      <c r="AR43" s="58">
        <f>'Female Inactive'!AR43*'Uterine Cancer Epi'!$BC66</f>
        <v>0</v>
      </c>
      <c r="AS43" s="58">
        <f t="shared" si="27"/>
        <v>9.3244395788727452E-5</v>
      </c>
      <c r="AT43" s="58">
        <f t="shared" si="27"/>
        <v>0</v>
      </c>
      <c r="AU43" s="58">
        <f t="shared" si="23"/>
        <v>4.6595819107931002E-4</v>
      </c>
      <c r="AW43" s="58">
        <f>'Female Inactive'!AW43*'Diabetes Epi'!$CD96</f>
        <v>2.2458662324489225E-3</v>
      </c>
      <c r="AX43" s="58">
        <f>'Female Inactive'!AX43*'Diabetes Epi'!$CD96</f>
        <v>0</v>
      </c>
      <c r="AY43" s="58">
        <f t="shared" si="28"/>
        <v>2.2433461618154293E-3</v>
      </c>
      <c r="AZ43" s="58">
        <f t="shared" si="28"/>
        <v>0</v>
      </c>
      <c r="BA43" s="58">
        <f t="shared" si="24"/>
        <v>3.1211709865410955E-2</v>
      </c>
    </row>
    <row r="44" spans="1:53">
      <c r="A44" s="58">
        <v>46</v>
      </c>
      <c r="B44" s="58">
        <f>'ACM Rates'!T57-(SUM(C44:H44))</f>
        <v>1.2357719292913345E-3</v>
      </c>
      <c r="C44" s="58">
        <f t="shared" si="2"/>
        <v>0</v>
      </c>
      <c r="D44" s="58">
        <f t="shared" si="3"/>
        <v>7.9055109675851552E-5</v>
      </c>
      <c r="E44" s="58">
        <f t="shared" si="4"/>
        <v>0</v>
      </c>
      <c r="F44" s="58">
        <f t="shared" si="5"/>
        <v>9.4031613265255643E-5</v>
      </c>
      <c r="G44" s="58">
        <f t="shared" si="6"/>
        <v>1.9114134776755844E-4</v>
      </c>
      <c r="H44" s="58">
        <f t="shared" si="7"/>
        <v>0</v>
      </c>
      <c r="I44" s="58">
        <f t="shared" si="0"/>
        <v>1.4088586522324417E-3</v>
      </c>
      <c r="J44" s="58">
        <f t="shared" si="1"/>
        <v>1.23500867759474E-3</v>
      </c>
      <c r="K44" s="58">
        <f t="shared" si="17"/>
        <v>9864.3269472727261</v>
      </c>
      <c r="L44" s="58">
        <f t="shared" si="18"/>
        <v>12.182529378513447</v>
      </c>
      <c r="M44" s="58">
        <f t="shared" si="8"/>
        <v>9858.2356825834686</v>
      </c>
      <c r="N44" s="58">
        <f t="shared" si="9"/>
        <v>384480.50388657994</v>
      </c>
      <c r="O44" s="58">
        <f t="shared" si="10"/>
        <v>38.976861365374809</v>
      </c>
      <c r="Q44" s="58">
        <f>'Quintile Functions'!$FM52</f>
        <v>9975.1301471999977</v>
      </c>
      <c r="S44" s="58">
        <f>'Female Inactive'!S44*'MI Epi'!DK62</f>
        <v>1.6791802080097553E-4</v>
      </c>
      <c r="T44" s="58">
        <f>'Female Inactive'!T44*'MI Epi'!DK62</f>
        <v>0</v>
      </c>
      <c r="U44" s="58">
        <f t="shared" si="11"/>
        <v>1.6790392335919169E-4</v>
      </c>
      <c r="V44" s="58">
        <f t="shared" si="11"/>
        <v>0</v>
      </c>
      <c r="W44" s="58">
        <f t="shared" si="19"/>
        <v>1.6784474961928364E-4</v>
      </c>
      <c r="Y44" s="58">
        <f>'Female Inactive'!Y44*'Stroke Epi'!$CZ70</f>
        <v>3.1622043870340621E-4</v>
      </c>
      <c r="Z44" s="58">
        <f>'Female Inactive'!Z44*'Stroke Epi'!$CZ70</f>
        <v>7.9055109675851552E-5</v>
      </c>
      <c r="AA44" s="58">
        <f t="shared" si="12"/>
        <v>3.1617044629017599E-4</v>
      </c>
      <c r="AB44" s="58">
        <f t="shared" si="12"/>
        <v>7.9051984902989147E-5</v>
      </c>
      <c r="AC44" s="58">
        <f t="shared" si="20"/>
        <v>9.961841693301983E-4</v>
      </c>
      <c r="AE44" s="58">
        <f>'Female Inactive'!AE44*'Bowel Cancer Epi'!$CW87</f>
        <v>9.4031613265255643E-5</v>
      </c>
      <c r="AF44" s="58">
        <f>'Female Inactive'!AF44*'Bowel Cancer Epi'!$CW87</f>
        <v>9.4031613265255643E-5</v>
      </c>
      <c r="AG44" s="58">
        <f t="shared" si="25"/>
        <v>9.402719243167823E-5</v>
      </c>
      <c r="AH44" s="58">
        <f t="shared" si="25"/>
        <v>9.402719243167823E-5</v>
      </c>
      <c r="AI44" s="58">
        <f t="shared" si="21"/>
        <v>4.6982656236869335E-4</v>
      </c>
      <c r="AK44" s="58">
        <f>'Female Inactive'!AK44*'Breast Cancer Epi'!$BK85</f>
        <v>2.006984151559363E-3</v>
      </c>
      <c r="AL44" s="58">
        <f>'Female Inactive'!AL44*'Breast Cancer Epi'!$BK85</f>
        <v>1.9114134776755844E-4</v>
      </c>
      <c r="AM44" s="58">
        <f t="shared" si="26"/>
        <v>2.0049715055417971E-3</v>
      </c>
      <c r="AN44" s="58">
        <f t="shared" si="26"/>
        <v>1.9112308142399392E-4</v>
      </c>
      <c r="AO44" s="58">
        <f t="shared" si="22"/>
        <v>1.2719121249044193E-2</v>
      </c>
      <c r="AQ44" s="58">
        <f>'Female Inactive'!AQ44*'Uterine Cancer Epi'!$BC67</f>
        <v>9.3262387356455494E-5</v>
      </c>
      <c r="AR44" s="58">
        <f>'Female Inactive'!AR44*'Uterine Cancer Epi'!$BC67</f>
        <v>0</v>
      </c>
      <c r="AS44" s="58">
        <f t="shared" si="27"/>
        <v>9.3258038555199541E-5</v>
      </c>
      <c r="AT44" s="58">
        <f t="shared" si="27"/>
        <v>0</v>
      </c>
      <c r="AU44" s="58">
        <f t="shared" si="23"/>
        <v>5.5915913887804745E-4</v>
      </c>
      <c r="AW44" s="58">
        <f>'Female Inactive'!AW44*'Diabetes Epi'!$CD97</f>
        <v>2.2479838776214896E-3</v>
      </c>
      <c r="AX44" s="58">
        <f>'Female Inactive'!AX44*'Diabetes Epi'!$CD97</f>
        <v>0</v>
      </c>
      <c r="AY44" s="58">
        <f t="shared" si="28"/>
        <v>2.2454590541396424E-3</v>
      </c>
      <c r="AZ44" s="58">
        <f t="shared" si="28"/>
        <v>0</v>
      </c>
      <c r="BA44" s="58">
        <f t="shared" si="24"/>
        <v>3.3385037357696115E-2</v>
      </c>
    </row>
    <row r="45" spans="1:53">
      <c r="A45" s="58">
        <v>47</v>
      </c>
      <c r="B45" s="58">
        <f>'ACM Rates'!T58-(SUM(C45:H45))</f>
        <v>1.2356442688442207E-3</v>
      </c>
      <c r="C45" s="58">
        <f t="shared" si="2"/>
        <v>0</v>
      </c>
      <c r="D45" s="58">
        <f t="shared" si="3"/>
        <v>7.9151081008174671E-5</v>
      </c>
      <c r="E45" s="58">
        <f t="shared" si="4"/>
        <v>0</v>
      </c>
      <c r="F45" s="58">
        <f t="shared" si="5"/>
        <v>9.4044343106910826E-5</v>
      </c>
      <c r="G45" s="58">
        <f t="shared" si="6"/>
        <v>1.9116030704069382E-4</v>
      </c>
      <c r="H45" s="58">
        <f t="shared" si="7"/>
        <v>0</v>
      </c>
      <c r="I45" s="58">
        <f t="shared" si="0"/>
        <v>1.4088396929593061E-3</v>
      </c>
      <c r="J45" s="58">
        <f t="shared" si="1"/>
        <v>1.2348811748013055E-3</v>
      </c>
      <c r="K45" s="58">
        <f t="shared" si="17"/>
        <v>9852.1444178942129</v>
      </c>
      <c r="L45" s="58">
        <f t="shared" si="18"/>
        <v>12.16622767308133</v>
      </c>
      <c r="M45" s="58">
        <f t="shared" si="8"/>
        <v>9846.0613040576718</v>
      </c>
      <c r="N45" s="58">
        <f t="shared" si="9"/>
        <v>374634.44258252234</v>
      </c>
      <c r="O45" s="58">
        <f t="shared" si="10"/>
        <v>38.025675090803865</v>
      </c>
      <c r="Q45" s="58">
        <f>'Quintile Functions'!$FM53</f>
        <v>9955.222807099999</v>
      </c>
      <c r="S45" s="58">
        <f>'Female Inactive'!S45*'MI Epi'!DK63</f>
        <v>1.6798491067585695E-4</v>
      </c>
      <c r="T45" s="58">
        <f>'Female Inactive'!T45*'MI Epi'!DK63</f>
        <v>0</v>
      </c>
      <c r="U45" s="58">
        <f t="shared" si="11"/>
        <v>1.6797080200081638E-4</v>
      </c>
      <c r="V45" s="58">
        <f t="shared" si="11"/>
        <v>0</v>
      </c>
      <c r="W45" s="58">
        <f t="shared" si="19"/>
        <v>3.3572049118649899E-4</v>
      </c>
      <c r="Y45" s="58">
        <f>'Female Inactive'!Y45*'Stroke Epi'!$CZ71</f>
        <v>3.1660432403269868E-4</v>
      </c>
      <c r="Z45" s="58">
        <f>'Female Inactive'!Z45*'Stroke Epi'!$CZ71</f>
        <v>7.9151081008174671E-5</v>
      </c>
      <c r="AA45" s="58">
        <f t="shared" si="12"/>
        <v>3.1655421017262597E-4</v>
      </c>
      <c r="AB45" s="58">
        <f t="shared" si="12"/>
        <v>7.9147948644053834E-5</v>
      </c>
      <c r="AC45" s="58">
        <f t="shared" si="20"/>
        <v>1.2330851445522121E-3</v>
      </c>
      <c r="AE45" s="58">
        <f>'Female Inactive'!AE45*'Bowel Cancer Epi'!$CW88</f>
        <v>9.4044343106910826E-5</v>
      </c>
      <c r="AF45" s="58">
        <f>'Female Inactive'!AF45*'Bowel Cancer Epi'!$CW88</f>
        <v>9.4044343106910826E-5</v>
      </c>
      <c r="AG45" s="58">
        <f t="shared" si="25"/>
        <v>9.4039921076261024E-5</v>
      </c>
      <c r="AH45" s="58">
        <f t="shared" si="25"/>
        <v>9.4039921076261024E-5</v>
      </c>
      <c r="AI45" s="58">
        <f t="shared" si="21"/>
        <v>4.6982656236869335E-4</v>
      </c>
      <c r="AK45" s="58">
        <f>'Female Inactive'!AK45*'Breast Cancer Epi'!$BK86</f>
        <v>2.0071832239272848E-3</v>
      </c>
      <c r="AL45" s="58">
        <f>'Female Inactive'!AL45*'Breast Cancer Epi'!$BK86</f>
        <v>1.9116030704069382E-4</v>
      </c>
      <c r="AM45" s="58">
        <f t="shared" si="26"/>
        <v>2.0051701787554554E-3</v>
      </c>
      <c r="AN45" s="58">
        <f t="shared" si="26"/>
        <v>1.911420370733774E-4</v>
      </c>
      <c r="AO45" s="58">
        <f t="shared" si="22"/>
        <v>1.4510241439538264E-2</v>
      </c>
      <c r="AQ45" s="58">
        <f>'Female Inactive'!AQ45*'Uterine Cancer Epi'!$BC68</f>
        <v>9.3276733212297212E-5</v>
      </c>
      <c r="AR45" s="58">
        <f>'Female Inactive'!AR45*'Uterine Cancer Epi'!$BC68</f>
        <v>0</v>
      </c>
      <c r="AS45" s="58">
        <f t="shared" si="27"/>
        <v>9.3272383073106369E-5</v>
      </c>
      <c r="AT45" s="58">
        <f t="shared" si="27"/>
        <v>0</v>
      </c>
      <c r="AU45" s="58">
        <f t="shared" si="23"/>
        <v>6.5236503134871498E-4</v>
      </c>
      <c r="AW45" s="58">
        <f>'Female Inactive'!AW45*'Diabetes Epi'!$CD98</f>
        <v>2.2510366585820063E-3</v>
      </c>
      <c r="AX45" s="58">
        <f>'Female Inactive'!AX45*'Diabetes Epi'!$CD98</f>
        <v>0</v>
      </c>
      <c r="AY45" s="58">
        <f t="shared" si="28"/>
        <v>2.2485049755562869E-3</v>
      </c>
      <c r="AZ45" s="58">
        <f t="shared" si="28"/>
        <v>0</v>
      </c>
      <c r="BA45" s="58">
        <f t="shared" si="24"/>
        <v>3.5555531677428129E-2</v>
      </c>
    </row>
    <row r="46" spans="1:53">
      <c r="A46" s="58">
        <v>48</v>
      </c>
      <c r="B46" s="58">
        <f>'ACM Rates'!T59-(SUM(C46:H46))</f>
        <v>1.2355110268864053E-3</v>
      </c>
      <c r="C46" s="58">
        <f t="shared" si="2"/>
        <v>0</v>
      </c>
      <c r="D46" s="58">
        <f t="shared" si="3"/>
        <v>7.9251610655170545E-5</v>
      </c>
      <c r="E46" s="58">
        <f t="shared" si="4"/>
        <v>0</v>
      </c>
      <c r="F46" s="58">
        <f t="shared" si="5"/>
        <v>9.4057568902525157E-5</v>
      </c>
      <c r="G46" s="58">
        <f t="shared" si="6"/>
        <v>1.9117979355589892E-4</v>
      </c>
      <c r="H46" s="58">
        <f t="shared" si="7"/>
        <v>0</v>
      </c>
      <c r="I46" s="58">
        <f t="shared" si="0"/>
        <v>1.408820206444101E-3</v>
      </c>
      <c r="J46" s="58">
        <f t="shared" si="1"/>
        <v>1.2347480973725622E-3</v>
      </c>
      <c r="K46" s="58">
        <f t="shared" si="17"/>
        <v>9839.9781902211307</v>
      </c>
      <c r="L46" s="58">
        <f t="shared" si="18"/>
        <v>12.149894348563048</v>
      </c>
      <c r="M46" s="58">
        <f t="shared" si="8"/>
        <v>9833.9032430468505</v>
      </c>
      <c r="N46" s="58">
        <f t="shared" si="9"/>
        <v>364800.53933947539</v>
      </c>
      <c r="O46" s="58">
        <f t="shared" si="10"/>
        <v>37.073307713426686</v>
      </c>
      <c r="Q46" s="58">
        <f>'Quintile Functions'!$FM54</f>
        <v>9917.3380784000001</v>
      </c>
      <c r="S46" s="58">
        <f>'Female Inactive'!S46*'MI Epi'!DK64</f>
        <v>1.6805941740433576E-4</v>
      </c>
      <c r="T46" s="58">
        <f>'Female Inactive'!T46*'MI Epi'!DK64</f>
        <v>0</v>
      </c>
      <c r="U46" s="58">
        <f t="shared" si="11"/>
        <v>1.6804529621150532E-4</v>
      </c>
      <c r="V46" s="58">
        <f t="shared" si="11"/>
        <v>0</v>
      </c>
      <c r="W46" s="58">
        <f t="shared" si="19"/>
        <v>5.0363490194716266E-4</v>
      </c>
      <c r="Y46" s="58">
        <f>'Female Inactive'!Y46*'Stroke Epi'!$CZ72</f>
        <v>3.1700644262068218E-4</v>
      </c>
      <c r="Z46" s="58">
        <f>'Female Inactive'!Z46*'Stroke Epi'!$CZ72</f>
        <v>7.9251610655170545E-5</v>
      </c>
      <c r="AA46" s="58">
        <f t="shared" si="12"/>
        <v>3.1695620138738612E-4</v>
      </c>
      <c r="AB46" s="58">
        <f t="shared" si="12"/>
        <v>7.9248470329251752E-5</v>
      </c>
      <c r="AC46" s="58">
        <f t="shared" si="20"/>
        <v>1.4702174324806166E-3</v>
      </c>
      <c r="AE46" s="58">
        <f>'Female Inactive'!AE46*'Bowel Cancer Epi'!$CW89</f>
        <v>9.4057568902525157E-5</v>
      </c>
      <c r="AF46" s="58">
        <f>'Female Inactive'!AF46*'Bowel Cancer Epi'!$CW89</f>
        <v>9.4057568902525157E-5</v>
      </c>
      <c r="AG46" s="58">
        <f t="shared" si="25"/>
        <v>9.4053145628048007E-5</v>
      </c>
      <c r="AH46" s="58">
        <f t="shared" si="25"/>
        <v>9.4053145628048007E-5</v>
      </c>
      <c r="AI46" s="58">
        <f t="shared" si="21"/>
        <v>4.6982656236869335E-4</v>
      </c>
      <c r="AK46" s="58">
        <f>'Female Inactive'!AK46*'Breast Cancer Epi'!$BK87</f>
        <v>2.0073878323369383E-3</v>
      </c>
      <c r="AL46" s="58">
        <f>'Female Inactive'!AL46*'Breast Cancer Epi'!$BK87</f>
        <v>1.9117979355589892E-4</v>
      </c>
      <c r="AM46" s="58">
        <f t="shared" si="26"/>
        <v>2.0053743768695398E-3</v>
      </c>
      <c r="AN46" s="58">
        <f t="shared" si="26"/>
        <v>1.911615198637584E-4</v>
      </c>
      <c r="AO46" s="58">
        <f t="shared" si="22"/>
        <v>1.6298289366029471E-2</v>
      </c>
      <c r="AQ46" s="58">
        <f>'Female Inactive'!AQ46*'Uterine Cancer Epi'!$BC69</f>
        <v>9.3291718346254346E-5</v>
      </c>
      <c r="AR46" s="58">
        <f>'Female Inactive'!AR46*'Uterine Cancer Epi'!$BC69</f>
        <v>0</v>
      </c>
      <c r="AS46" s="58">
        <f t="shared" si="27"/>
        <v>9.3287366809247096E-5</v>
      </c>
      <c r="AT46" s="58">
        <f t="shared" si="27"/>
        <v>0</v>
      </c>
      <c r="AU46" s="58">
        <f t="shared" si="23"/>
        <v>7.4557656678071391E-4</v>
      </c>
      <c r="AW46" s="58">
        <f>'Female Inactive'!AW46*'Diabetes Epi'!$CD99</f>
        <v>2.2550476713423802E-3</v>
      </c>
      <c r="AX46" s="58">
        <f>'Female Inactive'!AX46*'Diabetes Epi'!$CD99</f>
        <v>0</v>
      </c>
      <c r="AY46" s="58">
        <f t="shared" si="28"/>
        <v>2.2525069615084714E-3</v>
      </c>
      <c r="AZ46" s="58">
        <f t="shared" si="28"/>
        <v>0</v>
      </c>
      <c r="BA46" s="58">
        <f t="shared" si="24"/>
        <v>3.7724089863099171E-2</v>
      </c>
    </row>
    <row r="47" spans="1:53">
      <c r="A47" s="58">
        <v>49</v>
      </c>
      <c r="B47" s="58">
        <f>'ACM Rates'!T60-(SUM(C47:H47))</f>
        <v>1.2353735734750087E-3</v>
      </c>
      <c r="C47" s="58">
        <f t="shared" si="2"/>
        <v>0</v>
      </c>
      <c r="D47" s="58">
        <f t="shared" si="3"/>
        <v>7.9355510259237358E-5</v>
      </c>
      <c r="E47" s="58">
        <f t="shared" si="4"/>
        <v>0</v>
      </c>
      <c r="F47" s="58">
        <f t="shared" si="5"/>
        <v>9.4071221694026365E-5</v>
      </c>
      <c r="G47" s="58">
        <f t="shared" si="6"/>
        <v>1.9119969457172769E-4</v>
      </c>
      <c r="H47" s="58">
        <f t="shared" si="7"/>
        <v>0</v>
      </c>
      <c r="I47" s="58">
        <f t="shared" si="0"/>
        <v>1.4088003054282725E-3</v>
      </c>
      <c r="J47" s="58">
        <f t="shared" si="1"/>
        <v>1.2346108136720435E-3</v>
      </c>
      <c r="K47" s="58">
        <f t="shared" si="17"/>
        <v>9827.8282958725686</v>
      </c>
      <c r="L47" s="58">
        <f t="shared" si="18"/>
        <v>12.133543088996365</v>
      </c>
      <c r="M47" s="58">
        <f t="shared" si="8"/>
        <v>9821.7615243280707</v>
      </c>
      <c r="N47" s="58">
        <f t="shared" si="9"/>
        <v>354978.77781514736</v>
      </c>
      <c r="O47" s="58">
        <f t="shared" si="10"/>
        <v>36.119757806943902</v>
      </c>
      <c r="Q47" s="58">
        <f>'Quintile Functions'!$FM55</f>
        <v>9860.791347299999</v>
      </c>
      <c r="S47" s="58">
        <f>'Female Inactive'!S47*'MI Epi'!DK65</f>
        <v>1.6814141271402725E-4</v>
      </c>
      <c r="T47" s="58">
        <f>'Female Inactive'!T47*'MI Epi'!DK65</f>
        <v>0</v>
      </c>
      <c r="U47" s="58">
        <f t="shared" si="11"/>
        <v>1.6812727773896086E-4</v>
      </c>
      <c r="V47" s="58">
        <f t="shared" si="11"/>
        <v>0</v>
      </c>
      <c r="W47" s="58">
        <f t="shared" si="19"/>
        <v>6.7159556468238785E-4</v>
      </c>
      <c r="Y47" s="58">
        <f>'Female Inactive'!Y47*'Stroke Epi'!$CZ73</f>
        <v>3.1742204103694943E-4</v>
      </c>
      <c r="Z47" s="58">
        <f>'Female Inactive'!Z47*'Stroke Epi'!$CZ73</f>
        <v>7.9355510259237358E-5</v>
      </c>
      <c r="AA47" s="58">
        <f t="shared" si="12"/>
        <v>3.1737166799084005E-4</v>
      </c>
      <c r="AB47" s="58">
        <f t="shared" si="12"/>
        <v>7.9352361693985074E-5</v>
      </c>
      <c r="AC47" s="58">
        <f t="shared" si="20"/>
        <v>1.7075944932576717E-3</v>
      </c>
      <c r="AE47" s="58">
        <f>'Female Inactive'!AE47*'Bowel Cancer Epi'!$CW90</f>
        <v>9.4071221694026365E-5</v>
      </c>
      <c r="AF47" s="58">
        <f>'Female Inactive'!AF47*'Bowel Cancer Epi'!$CW90</f>
        <v>9.4071221694026365E-5</v>
      </c>
      <c r="AG47" s="58">
        <f t="shared" si="25"/>
        <v>9.4066797135416991E-5</v>
      </c>
      <c r="AH47" s="58">
        <f t="shared" si="25"/>
        <v>9.4066797135416991E-5</v>
      </c>
      <c r="AI47" s="58">
        <f t="shared" si="21"/>
        <v>4.6982656236869335E-4</v>
      </c>
      <c r="AK47" s="58">
        <f>'Female Inactive'!AK47*'Breast Cancer Epi'!$BK88</f>
        <v>2.0075967930031401E-3</v>
      </c>
      <c r="AL47" s="58">
        <f>'Female Inactive'!AL47*'Breast Cancer Epi'!$BK88</f>
        <v>1.9119969457172769E-4</v>
      </c>
      <c r="AM47" s="58">
        <f t="shared" si="26"/>
        <v>2.0055829184696394E-3</v>
      </c>
      <c r="AN47" s="58">
        <f t="shared" si="26"/>
        <v>1.9118141707508141E-4</v>
      </c>
      <c r="AO47" s="58">
        <f t="shared" si="22"/>
        <v>1.8083274877463501E-2</v>
      </c>
      <c r="AQ47" s="58">
        <f>'Female Inactive'!AQ47*'Uterine Cancer Epi'!$BC70</f>
        <v>9.3307268849849521E-5</v>
      </c>
      <c r="AR47" s="58">
        <f>'Female Inactive'!AR47*'Uterine Cancer Epi'!$BC70</f>
        <v>0</v>
      </c>
      <c r="AS47" s="58">
        <f t="shared" si="27"/>
        <v>9.3302915862070179E-5</v>
      </c>
      <c r="AT47" s="58">
        <f t="shared" si="27"/>
        <v>0</v>
      </c>
      <c r="AU47" s="58">
        <f t="shared" si="23"/>
        <v>8.3879438071529134E-4</v>
      </c>
      <c r="AW47" s="58">
        <f>'Female Inactive'!AW47*'Diabetes Epi'!$CD100</f>
        <v>2.2600382081320886E-3</v>
      </c>
      <c r="AX47" s="58">
        <f>'Female Inactive'!AX47*'Diabetes Epi'!$CD100</f>
        <v>0</v>
      </c>
      <c r="AY47" s="58">
        <f t="shared" si="28"/>
        <v>2.2574862446546051E-3</v>
      </c>
      <c r="AZ47" s="58">
        <f t="shared" si="28"/>
        <v>0</v>
      </c>
      <c r="BA47" s="58">
        <f t="shared" si="24"/>
        <v>3.9891623049574443E-2</v>
      </c>
    </row>
    <row r="48" spans="1:53">
      <c r="A48" s="58">
        <v>50</v>
      </c>
      <c r="B48" s="58">
        <f>'ACM Rates'!T61-(SUM(C48:H48))</f>
        <v>1.7712295805309064E-3</v>
      </c>
      <c r="C48" s="58">
        <f t="shared" si="2"/>
        <v>0</v>
      </c>
      <c r="D48" s="58">
        <f t="shared" si="3"/>
        <v>1.5892216127427099E-4</v>
      </c>
      <c r="E48" s="58">
        <f t="shared" si="4"/>
        <v>0</v>
      </c>
      <c r="F48" s="58">
        <f t="shared" si="5"/>
        <v>9.4085217244191892E-5</v>
      </c>
      <c r="G48" s="58">
        <f t="shared" si="6"/>
        <v>3.8243974695137552E-4</v>
      </c>
      <c r="H48" s="58">
        <f t="shared" si="7"/>
        <v>9.332329399925524E-5</v>
      </c>
      <c r="I48" s="58">
        <f t="shared" si="0"/>
        <v>2.024236959049369E-3</v>
      </c>
      <c r="J48" s="58">
        <f t="shared" si="1"/>
        <v>1.7696618791404051E-3</v>
      </c>
      <c r="K48" s="58">
        <f t="shared" si="17"/>
        <v>9815.6947527835728</v>
      </c>
      <c r="L48" s="58">
        <f t="shared" si="18"/>
        <v>17.37046082127959</v>
      </c>
      <c r="M48" s="58">
        <f t="shared" si="8"/>
        <v>9807.0095223729331</v>
      </c>
      <c r="N48" s="58">
        <f t="shared" si="9"/>
        <v>345171.76829277439</v>
      </c>
      <c r="O48" s="58">
        <f t="shared" si="10"/>
        <v>35.165291605557442</v>
      </c>
      <c r="Q48" s="58">
        <f>'Quintile Functions'!$FM56</f>
        <v>9784.8979999999992</v>
      </c>
      <c r="S48" s="58">
        <f>'Female Inactive'!S48*'MI Epi'!DK66</f>
        <v>3.3646141617964942E-4</v>
      </c>
      <c r="T48" s="58">
        <f>'Female Inactive'!T48*'MI Epi'!DK66</f>
        <v>0</v>
      </c>
      <c r="U48" s="58">
        <f t="shared" si="11"/>
        <v>3.3640481938512767E-4</v>
      </c>
      <c r="V48" s="58">
        <f t="shared" si="11"/>
        <v>0</v>
      </c>
      <c r="W48" s="58">
        <f t="shared" si="19"/>
        <v>8.3960992888731706E-4</v>
      </c>
      <c r="Y48" s="58">
        <f>'Female Inactive'!Y48*'Stroke Epi'!$CZ74</f>
        <v>5.5622756445994836E-4</v>
      </c>
      <c r="Z48" s="58">
        <f>'Female Inactive'!Z48*'Stroke Epi'!$CZ74</f>
        <v>1.5892216127427099E-4</v>
      </c>
      <c r="AA48" s="58">
        <f t="shared" si="12"/>
        <v>5.5607289858605746E-4</v>
      </c>
      <c r="AB48" s="58">
        <f t="shared" si="12"/>
        <v>1.589095338165869E-4</v>
      </c>
      <c r="AC48" s="58">
        <f t="shared" si="20"/>
        <v>1.9452262157361973E-3</v>
      </c>
      <c r="AE48" s="58">
        <f>'Female Inactive'!AE48*'Bowel Cancer Epi'!$CW91</f>
        <v>1.8817043448838378E-4</v>
      </c>
      <c r="AF48" s="58">
        <f>'Female Inactive'!AF48*'Bowel Cancer Epi'!$CW91</f>
        <v>9.4085217244191892E-5</v>
      </c>
      <c r="AG48" s="58">
        <f t="shared" si="25"/>
        <v>1.8815273154260126E-4</v>
      </c>
      <c r="AH48" s="58">
        <f t="shared" si="25"/>
        <v>9.4080791368966743E-5</v>
      </c>
      <c r="AI48" s="58">
        <f t="shared" si="21"/>
        <v>4.6982656236869335E-4</v>
      </c>
      <c r="AK48" s="58">
        <f>'Female Inactive'!AK48*'Breast Cancer Epi'!$BK89</f>
        <v>2.5814682919217844E-3</v>
      </c>
      <c r="AL48" s="58">
        <f>'Female Inactive'!AL48*'Breast Cancer Epi'!$BK89</f>
        <v>3.8243974695137552E-4</v>
      </c>
      <c r="AM48" s="58">
        <f t="shared" si="26"/>
        <v>2.5781391679428056E-3</v>
      </c>
      <c r="AN48" s="58">
        <f t="shared" si="26"/>
        <v>3.8236662619306472E-4</v>
      </c>
      <c r="AO48" s="58">
        <f t="shared" si="22"/>
        <v>1.9865206730026962E-2</v>
      </c>
      <c r="AQ48" s="58">
        <f>'Female Inactive'!AQ48*'Uterine Cancer Epi'!$BC71</f>
        <v>1.8664658799851048E-4</v>
      </c>
      <c r="AR48" s="58">
        <f>'Female Inactive'!AR48*'Uterine Cancer Epi'!$BC71</f>
        <v>9.332329399925524E-5</v>
      </c>
      <c r="AS48" s="58">
        <f t="shared" si="27"/>
        <v>1.8662917060774387E-4</v>
      </c>
      <c r="AT48" s="58">
        <f t="shared" si="27"/>
        <v>9.3318939516140453E-5</v>
      </c>
      <c r="AU48" s="58">
        <f t="shared" si="23"/>
        <v>9.3201903461583209E-4</v>
      </c>
      <c r="AW48" s="58">
        <f>'Female Inactive'!AW48*'Diabetes Epi'!$CD101</f>
        <v>2.9219821655238954E-3</v>
      </c>
      <c r="AX48" s="58">
        <f>'Female Inactive'!AX48*'Diabetes Epi'!$CD101</f>
        <v>0</v>
      </c>
      <c r="AY48" s="58">
        <f t="shared" si="28"/>
        <v>2.9177173305712234E-3</v>
      </c>
      <c r="AZ48" s="58">
        <f t="shared" si="28"/>
        <v>0</v>
      </c>
      <c r="BA48" s="58">
        <f t="shared" si="24"/>
        <v>4.2059054503917684E-2</v>
      </c>
    </row>
    <row r="49" spans="1:53">
      <c r="A49" s="58">
        <v>51</v>
      </c>
      <c r="B49" s="58">
        <f>'ACM Rates'!T62-(SUM(C49:H49))</f>
        <v>1.7709502644239162E-3</v>
      </c>
      <c r="C49" s="58">
        <f t="shared" si="2"/>
        <v>0</v>
      </c>
      <c r="D49" s="58">
        <f t="shared" si="3"/>
        <v>1.5913098395523126E-4</v>
      </c>
      <c r="E49" s="58">
        <f t="shared" si="4"/>
        <v>0</v>
      </c>
      <c r="F49" s="58">
        <f t="shared" si="5"/>
        <v>9.4099313931918799E-5</v>
      </c>
      <c r="G49" s="58">
        <f t="shared" si="6"/>
        <v>3.8247991048083582E-4</v>
      </c>
      <c r="H49" s="58">
        <f t="shared" si="7"/>
        <v>9.3339527208097852E-5</v>
      </c>
      <c r="I49" s="58">
        <f t="shared" si="0"/>
        <v>2.0241805623110662E-3</v>
      </c>
      <c r="J49" s="58">
        <f t="shared" si="1"/>
        <v>1.7693830572895752E-3</v>
      </c>
      <c r="K49" s="58">
        <f t="shared" si="17"/>
        <v>9798.3242919622935</v>
      </c>
      <c r="L49" s="58">
        <f t="shared" si="18"/>
        <v>17.336988992026956</v>
      </c>
      <c r="M49" s="58">
        <f t="shared" si="8"/>
        <v>9789.6557974662792</v>
      </c>
      <c r="N49" s="58">
        <f t="shared" si="9"/>
        <v>335382.11249530822</v>
      </c>
      <c r="O49" s="58">
        <f t="shared" si="10"/>
        <v>34.228517295597882</v>
      </c>
      <c r="Q49" s="58">
        <f>'Quintile Functions'!$FM57</f>
        <v>9688.973422699999</v>
      </c>
      <c r="S49" s="58">
        <f>'Female Inactive'!S49*'MI Epi'!DK67</f>
        <v>3.3665275062606104E-4</v>
      </c>
      <c r="T49" s="58">
        <f>'Female Inactive'!T49*'MI Epi'!DK67</f>
        <v>0</v>
      </c>
      <c r="U49" s="58">
        <f t="shared" si="11"/>
        <v>3.3659608944736075E-4</v>
      </c>
      <c r="V49" s="58">
        <f t="shared" si="11"/>
        <v>0</v>
      </c>
      <c r="W49" s="58">
        <f t="shared" si="19"/>
        <v>1.1757322994459633E-3</v>
      </c>
      <c r="Y49" s="58">
        <f>'Female Inactive'!Y49*'Stroke Epi'!$CZ75</f>
        <v>5.5695844384330941E-4</v>
      </c>
      <c r="Z49" s="58">
        <f>'Female Inactive'!Z49*'Stroke Epi'!$CZ75</f>
        <v>1.5913098395523126E-4</v>
      </c>
      <c r="AA49" s="58">
        <f t="shared" si="12"/>
        <v>5.5680337128016788E-4</v>
      </c>
      <c r="AB49" s="58">
        <f t="shared" si="12"/>
        <v>1.5911832329174036E-4</v>
      </c>
      <c r="AC49" s="58">
        <f t="shared" si="20"/>
        <v>2.3416800082039294E-3</v>
      </c>
      <c r="AE49" s="58">
        <f>'Female Inactive'!AE49*'Bowel Cancer Epi'!$CW92</f>
        <v>1.881986278638376E-4</v>
      </c>
      <c r="AF49" s="58">
        <f>'Female Inactive'!AF49*'Bowel Cancer Epi'!$CW92</f>
        <v>9.4099313931918799E-5</v>
      </c>
      <c r="AG49" s="58">
        <f t="shared" si="25"/>
        <v>1.8818091961303463E-4</v>
      </c>
      <c r="AH49" s="58">
        <f t="shared" si="25"/>
        <v>9.4094886730289318E-5</v>
      </c>
      <c r="AI49" s="58">
        <f t="shared" si="21"/>
        <v>5.6386315208283868E-4</v>
      </c>
      <c r="AK49" s="58">
        <f>'Female Inactive'!AK49*'Breast Cancer Epi'!$BK90</f>
        <v>2.581739395745642E-3</v>
      </c>
      <c r="AL49" s="58">
        <f>'Female Inactive'!AL49*'Breast Cancer Epi'!$BK90</f>
        <v>3.8247991048083582E-4</v>
      </c>
      <c r="AM49" s="58">
        <f t="shared" si="26"/>
        <v>2.5784095727866552E-3</v>
      </c>
      <c r="AN49" s="58">
        <f t="shared" si="26"/>
        <v>3.8240677436451875E-4</v>
      </c>
      <c r="AO49" s="58">
        <f t="shared" si="22"/>
        <v>2.2018183022583983E-2</v>
      </c>
      <c r="AQ49" s="58">
        <f>'Female Inactive'!AQ49*'Uterine Cancer Epi'!$BC72</f>
        <v>1.866790544161957E-4</v>
      </c>
      <c r="AR49" s="58">
        <f>'Female Inactive'!AR49*'Uterine Cancer Epi'!$BC72</f>
        <v>9.3339527208097852E-5</v>
      </c>
      <c r="AS49" s="58">
        <f t="shared" si="27"/>
        <v>1.8666163096570099E-4</v>
      </c>
      <c r="AT49" s="58">
        <f t="shared" si="27"/>
        <v>9.3335171209907308E-5</v>
      </c>
      <c r="AU49" s="58">
        <f t="shared" si="23"/>
        <v>1.0252509991039889E-3</v>
      </c>
      <c r="AW49" s="58">
        <f>'Female Inactive'!AW49*'Diabetes Epi'!$CD102</f>
        <v>2.9309825001829835E-3</v>
      </c>
      <c r="AX49" s="58">
        <f>'Female Inactive'!AX49*'Diabetes Epi'!$CD102</f>
        <v>0</v>
      </c>
      <c r="AY49" s="58">
        <f t="shared" si="28"/>
        <v>2.9266913644131476E-3</v>
      </c>
      <c r="AZ49" s="58">
        <f t="shared" si="28"/>
        <v>0</v>
      </c>
      <c r="BA49" s="58">
        <f t="shared" si="24"/>
        <v>4.4854055402255386E-2</v>
      </c>
    </row>
    <row r="50" spans="1:53">
      <c r="A50" s="58">
        <v>52</v>
      </c>
      <c r="B50" s="58">
        <f>'ACM Rates'!T63-(SUM(C50:H50))</f>
        <v>1.7706794930973649E-3</v>
      </c>
      <c r="C50" s="58">
        <f t="shared" si="2"/>
        <v>0</v>
      </c>
      <c r="D50" s="58">
        <f t="shared" si="3"/>
        <v>1.593311458017203E-4</v>
      </c>
      <c r="E50" s="58">
        <f t="shared" si="4"/>
        <v>0</v>
      </c>
      <c r="F50" s="58">
        <f t="shared" si="5"/>
        <v>9.4113515703775092E-5</v>
      </c>
      <c r="G50" s="58">
        <f t="shared" si="6"/>
        <v>3.8251986811803677E-4</v>
      </c>
      <c r="H50" s="58">
        <f t="shared" si="7"/>
        <v>9.3355977279102915E-5</v>
      </c>
      <c r="I50" s="58">
        <f t="shared" si="0"/>
        <v>2.0241241546028604E-3</v>
      </c>
      <c r="J50" s="58">
        <f t="shared" si="1"/>
        <v>1.7691127650245608E-3</v>
      </c>
      <c r="K50" s="58">
        <f t="shared" si="17"/>
        <v>9780.9873029702667</v>
      </c>
      <c r="L50" s="58">
        <f t="shared" si="18"/>
        <v>17.303669492227851</v>
      </c>
      <c r="M50" s="58">
        <f t="shared" si="8"/>
        <v>9772.3354682241516</v>
      </c>
      <c r="N50" s="58">
        <f t="shared" si="9"/>
        <v>325609.77702708397</v>
      </c>
      <c r="O50" s="58">
        <f t="shared" si="10"/>
        <v>33.290072560282702</v>
      </c>
      <c r="Q50" s="58">
        <f>'Quintile Functions'!$FM58</f>
        <v>9572.3330016</v>
      </c>
      <c r="S50" s="58">
        <f>'Female Inactive'!S50*'MI Epi'!DK68</f>
        <v>3.3685737008342563E-4</v>
      </c>
      <c r="T50" s="58">
        <f>'Female Inactive'!T50*'MI Epi'!DK68</f>
        <v>0</v>
      </c>
      <c r="U50" s="58">
        <f t="shared" si="11"/>
        <v>3.3680064000973786E-4</v>
      </c>
      <c r="V50" s="58">
        <f t="shared" si="11"/>
        <v>0</v>
      </c>
      <c r="W50" s="58">
        <f t="shared" si="19"/>
        <v>1.5119326419990935E-3</v>
      </c>
      <c r="Y50" s="58">
        <f>'Female Inactive'!Y50*'Stroke Epi'!$CZ76</f>
        <v>5.5765901030602107E-4</v>
      </c>
      <c r="Z50" s="58">
        <f>'Female Inactive'!Z50*'Stroke Epi'!$CZ76</f>
        <v>1.593311458017203E-4</v>
      </c>
      <c r="AA50" s="58">
        <f t="shared" si="12"/>
        <v>5.5750354741990193E-4</v>
      </c>
      <c r="AB50" s="58">
        <f t="shared" si="12"/>
        <v>1.5931845326877525E-4</v>
      </c>
      <c r="AC50" s="58">
        <f t="shared" si="20"/>
        <v>2.7384969459117027E-3</v>
      </c>
      <c r="AE50" s="58">
        <f>'Female Inactive'!AE50*'Bowel Cancer Epi'!$CW93</f>
        <v>1.8822703140755018E-4</v>
      </c>
      <c r="AF50" s="58">
        <f>'Female Inactive'!AF50*'Bowel Cancer Epi'!$CW93</f>
        <v>9.4113515703775092E-5</v>
      </c>
      <c r="AG50" s="58">
        <f t="shared" si="25"/>
        <v>1.8820931781127204E-4</v>
      </c>
      <c r="AH50" s="58">
        <f t="shared" si="25"/>
        <v>9.4109087165783478E-5</v>
      </c>
      <c r="AI50" s="58">
        <f t="shared" si="21"/>
        <v>6.5790498217386606E-4</v>
      </c>
      <c r="AK50" s="58">
        <f>'Female Inactive'!AK50*'Breast Cancer Epi'!$BK91</f>
        <v>2.5820091097967482E-3</v>
      </c>
      <c r="AL50" s="58">
        <f>'Female Inactive'!AL50*'Breast Cancer Epi'!$BK91</f>
        <v>3.8251986811803677E-4</v>
      </c>
      <c r="AM50" s="58">
        <f t="shared" si="26"/>
        <v>2.5786785913681776E-3</v>
      </c>
      <c r="AN50" s="58">
        <f t="shared" si="26"/>
        <v>3.8244671672083008E-4</v>
      </c>
      <c r="AO50" s="58">
        <f t="shared" si="22"/>
        <v>2.4166655419871612E-2</v>
      </c>
      <c r="AQ50" s="58">
        <f>'Female Inactive'!AQ50*'Uterine Cancer Epi'!$BC73</f>
        <v>1.8671195455820583E-4</v>
      </c>
      <c r="AR50" s="58">
        <f>'Female Inactive'!AR50*'Uterine Cancer Epi'!$BC73</f>
        <v>9.3355977279102915E-5</v>
      </c>
      <c r="AS50" s="58">
        <f t="shared" si="27"/>
        <v>1.8669452496600236E-4</v>
      </c>
      <c r="AT50" s="58">
        <f t="shared" si="27"/>
        <v>9.3351619745440928E-5</v>
      </c>
      <c r="AU50" s="58">
        <f t="shared" si="23"/>
        <v>1.1184904783364327E-3</v>
      </c>
      <c r="AW50" s="58">
        <f>'Female Inactive'!AW50*'Diabetes Epi'!$CD103</f>
        <v>2.9413037764373911E-3</v>
      </c>
      <c r="AX50" s="58">
        <f>'Female Inactive'!AX50*'Diabetes Epi'!$CD103</f>
        <v>0</v>
      </c>
      <c r="AY50" s="58">
        <f t="shared" si="28"/>
        <v>2.936982380369213E-3</v>
      </c>
      <c r="AZ50" s="58">
        <f t="shared" si="28"/>
        <v>0</v>
      </c>
      <c r="BA50" s="58">
        <f t="shared" si="24"/>
        <v>4.7649472790063846E-2</v>
      </c>
    </row>
    <row r="51" spans="1:53">
      <c r="A51" s="58">
        <v>53</v>
      </c>
      <c r="B51" s="58">
        <f>'ACM Rates'!T64-(SUM(C51:H51))</f>
        <v>1.7704288156212902E-3</v>
      </c>
      <c r="C51" s="58">
        <f t="shared" si="2"/>
        <v>0</v>
      </c>
      <c r="D51" s="58">
        <f t="shared" si="3"/>
        <v>1.5951201099217362E-4</v>
      </c>
      <c r="E51" s="58">
        <f t="shared" si="4"/>
        <v>0</v>
      </c>
      <c r="F51" s="58">
        <f t="shared" si="5"/>
        <v>9.4127648968212504E-5</v>
      </c>
      <c r="G51" s="58">
        <f t="shared" si="6"/>
        <v>3.8255906966205605E-4</v>
      </c>
      <c r="H51" s="58">
        <f t="shared" si="7"/>
        <v>9.3372454756267731E-5</v>
      </c>
      <c r="I51" s="58">
        <f t="shared" si="0"/>
        <v>2.0240684755816764E-3</v>
      </c>
      <c r="J51" s="58">
        <f t="shared" si="1"/>
        <v>1.7688625309938422E-3</v>
      </c>
      <c r="K51" s="58">
        <f t="shared" si="17"/>
        <v>9763.6836334780382</v>
      </c>
      <c r="L51" s="58">
        <f t="shared" si="18"/>
        <v>17.270614143737117</v>
      </c>
      <c r="M51" s="58">
        <f t="shared" si="8"/>
        <v>9755.0483264061695</v>
      </c>
      <c r="N51" s="58">
        <f t="shared" si="9"/>
        <v>315854.72870067792</v>
      </c>
      <c r="O51" s="58">
        <f t="shared" si="10"/>
        <v>32.349955258450294</v>
      </c>
      <c r="Q51" s="58">
        <f>'Quintile Functions'!$FM59</f>
        <v>9434.2921229000021</v>
      </c>
      <c r="S51" s="58">
        <f>'Female Inactive'!S51*'MI Epi'!DK69</f>
        <v>3.3707415885818158E-4</v>
      </c>
      <c r="T51" s="58">
        <f>'Female Inactive'!T51*'MI Epi'!DK69</f>
        <v>0</v>
      </c>
      <c r="U51" s="58">
        <f t="shared" si="11"/>
        <v>3.370173557463163E-4</v>
      </c>
      <c r="V51" s="58">
        <f t="shared" si="11"/>
        <v>0</v>
      </c>
      <c r="W51" s="58">
        <f t="shared" si="19"/>
        <v>1.8482240621273546E-3</v>
      </c>
      <c r="Y51" s="58">
        <f>'Female Inactive'!Y51*'Stroke Epi'!$CZ77</f>
        <v>5.5829203847260764E-4</v>
      </c>
      <c r="Z51" s="58">
        <f>'Female Inactive'!Z51*'Stroke Epi'!$CZ77</f>
        <v>1.5951201099217362E-4</v>
      </c>
      <c r="AA51" s="58">
        <f t="shared" si="12"/>
        <v>5.5813622247080641E-4</v>
      </c>
      <c r="AB51" s="58">
        <f t="shared" si="12"/>
        <v>1.594992896277736E-4</v>
      </c>
      <c r="AC51" s="58">
        <f t="shared" si="20"/>
        <v>3.1356548859873051E-3</v>
      </c>
      <c r="AE51" s="58">
        <f>'Female Inactive'!AE51*'Bowel Cancer Epi'!$CW94</f>
        <v>1.8825529793642501E-4</v>
      </c>
      <c r="AF51" s="58">
        <f>'Female Inactive'!AF51*'Bowel Cancer Epi'!$CW94</f>
        <v>9.4127648968212504E-5</v>
      </c>
      <c r="AG51" s="58">
        <f t="shared" si="25"/>
        <v>1.8823757901975657E-4</v>
      </c>
      <c r="AH51" s="58">
        <f t="shared" si="25"/>
        <v>9.412321910007293E-5</v>
      </c>
      <c r="AI51" s="58">
        <f t="shared" si="21"/>
        <v>7.5195215450232767E-4</v>
      </c>
      <c r="AK51" s="58">
        <f>'Female Inactive'!AK51*'Breast Cancer Epi'!$BK92</f>
        <v>2.5822737202188788E-3</v>
      </c>
      <c r="AL51" s="58">
        <f>'Female Inactive'!AL51*'Breast Cancer Epi'!$BK92</f>
        <v>3.8255906966205605E-4</v>
      </c>
      <c r="AM51" s="58">
        <f t="shared" si="26"/>
        <v>2.5789425194101545E-3</v>
      </c>
      <c r="AN51" s="58">
        <f t="shared" si="26"/>
        <v>3.8248590327161214E-4</v>
      </c>
      <c r="AO51" s="58">
        <f t="shared" si="22"/>
        <v>2.6310631672260672E-2</v>
      </c>
      <c r="AQ51" s="58">
        <f>'Female Inactive'!AQ51*'Uterine Cancer Epi'!$BC74</f>
        <v>1.8674490951253546E-4</v>
      </c>
      <c r="AR51" s="58">
        <f>'Female Inactive'!AR51*'Uterine Cancer Epi'!$BC74</f>
        <v>9.3372454756267731E-5</v>
      </c>
      <c r="AS51" s="58">
        <f t="shared" si="27"/>
        <v>1.867274737672453E-4</v>
      </c>
      <c r="AT51" s="58">
        <f t="shared" si="27"/>
        <v>9.3368095684276398E-5</v>
      </c>
      <c r="AU51" s="58">
        <f t="shared" si="23"/>
        <v>1.2117376851840808E-3</v>
      </c>
      <c r="AW51" s="58">
        <f>'Female Inactive'!AW51*'Diabetes Epi'!$CD104</f>
        <v>2.9529517649643333E-3</v>
      </c>
      <c r="AX51" s="58">
        <f>'Female Inactive'!AX51*'Diabetes Epi'!$CD104</f>
        <v>0</v>
      </c>
      <c r="AY51" s="58">
        <f t="shared" si="28"/>
        <v>2.9485960913208098E-3</v>
      </c>
      <c r="AZ51" s="58">
        <f t="shared" si="28"/>
        <v>0</v>
      </c>
      <c r="BA51" s="58">
        <f t="shared" si="24"/>
        <v>5.0446509508414762E-2</v>
      </c>
    </row>
    <row r="52" spans="1:53">
      <c r="A52" s="58">
        <v>54</v>
      </c>
      <c r="B52" s="58">
        <f>'ACM Rates'!T65-(SUM(C52:H52))</f>
        <v>1.7702157833687166E-3</v>
      </c>
      <c r="C52" s="58">
        <f t="shared" si="2"/>
        <v>0</v>
      </c>
      <c r="D52" s="58">
        <f t="shared" si="3"/>
        <v>1.5965721619542371E-4</v>
      </c>
      <c r="E52" s="58">
        <f t="shared" si="4"/>
        <v>0</v>
      </c>
      <c r="F52" s="58">
        <f t="shared" si="5"/>
        <v>9.4141487228877258E-5</v>
      </c>
      <c r="G52" s="58">
        <f t="shared" si="6"/>
        <v>3.8259680160139704E-4</v>
      </c>
      <c r="H52" s="58">
        <f t="shared" si="7"/>
        <v>9.3388711605585392E-5</v>
      </c>
      <c r="I52" s="58">
        <f t="shared" si="0"/>
        <v>2.0240144867930175E-3</v>
      </c>
      <c r="J52" s="58">
        <f t="shared" si="1"/>
        <v>1.7686498755433711E-3</v>
      </c>
      <c r="K52" s="58">
        <f t="shared" si="17"/>
        <v>9746.4130193343008</v>
      </c>
      <c r="L52" s="58">
        <f t="shared" si="18"/>
        <v>17.237992173639903</v>
      </c>
      <c r="M52" s="58">
        <f t="shared" si="8"/>
        <v>9737.7940232474812</v>
      </c>
      <c r="N52" s="58">
        <f t="shared" si="9"/>
        <v>306116.93467743037</v>
      </c>
      <c r="O52" s="58">
        <f t="shared" si="10"/>
        <v>31.408163605438791</v>
      </c>
      <c r="Q52" s="58">
        <f>'Quintile Functions'!$FM60</f>
        <v>9274.1661727999999</v>
      </c>
      <c r="S52" s="58">
        <f>'Female Inactive'!S52*'MI Epi'!DK70</f>
        <v>3.3730155347376804E-4</v>
      </c>
      <c r="T52" s="58">
        <f>'Female Inactive'!T52*'MI Epi'!DK70</f>
        <v>0</v>
      </c>
      <c r="U52" s="58">
        <f t="shared" si="11"/>
        <v>3.3724467370022104E-4</v>
      </c>
      <c r="V52" s="58">
        <f t="shared" si="11"/>
        <v>0</v>
      </c>
      <c r="W52" s="58">
        <f t="shared" si="19"/>
        <v>2.1846185342874261E-3</v>
      </c>
      <c r="Y52" s="58">
        <f>'Female Inactive'!Y52*'Stroke Epi'!$CZ78</f>
        <v>5.5880025668398302E-4</v>
      </c>
      <c r="Z52" s="58">
        <f>'Female Inactive'!Z52*'Stroke Epi'!$CZ78</f>
        <v>1.5965721619542371E-4</v>
      </c>
      <c r="AA52" s="58">
        <f t="shared" si="12"/>
        <v>5.5864415689810265E-4</v>
      </c>
      <c r="AB52" s="58">
        <f t="shared" si="12"/>
        <v>1.5964447166039175E-4</v>
      </c>
      <c r="AC52" s="58">
        <f t="shared" si="20"/>
        <v>3.5331052240307136E-3</v>
      </c>
      <c r="AE52" s="58">
        <f>'Female Inactive'!AE52*'Bowel Cancer Epi'!$CW95</f>
        <v>1.8828297445775452E-4</v>
      </c>
      <c r="AF52" s="58">
        <f>'Female Inactive'!AF52*'Bowel Cancer Epi'!$CW95</f>
        <v>9.4141487228877258E-5</v>
      </c>
      <c r="AG52" s="58">
        <f t="shared" si="25"/>
        <v>1.8826525033088792E-4</v>
      </c>
      <c r="AH52" s="58">
        <f t="shared" si="25"/>
        <v>9.4137056058096746E-5</v>
      </c>
      <c r="AI52" s="58">
        <f t="shared" si="21"/>
        <v>8.4600459744499411E-4</v>
      </c>
      <c r="AK52" s="58">
        <f>'Female Inactive'!AK52*'Breast Cancer Epi'!$BK93</f>
        <v>2.58252841080943E-3</v>
      </c>
      <c r="AL52" s="58">
        <f>'Female Inactive'!AL52*'Breast Cancer Epi'!$BK93</f>
        <v>3.8259680160139704E-4</v>
      </c>
      <c r="AM52" s="58">
        <f t="shared" si="26"/>
        <v>2.5791965531359873E-3</v>
      </c>
      <c r="AN52" s="58">
        <f t="shared" si="26"/>
        <v>3.8252362077828561E-4</v>
      </c>
      <c r="AO52" s="58">
        <f t="shared" si="22"/>
        <v>2.8450116450155702E-2</v>
      </c>
      <c r="AQ52" s="58">
        <f>'Female Inactive'!AQ52*'Uterine Cancer Epi'!$BC75</f>
        <v>1.8677742321117078E-4</v>
      </c>
      <c r="AR52" s="58">
        <f>'Female Inactive'!AR52*'Uterine Cancer Epi'!$BC75</f>
        <v>9.3388711605585392E-5</v>
      </c>
      <c r="AS52" s="58">
        <f t="shared" si="27"/>
        <v>1.8675998139416894E-4</v>
      </c>
      <c r="AT52" s="58">
        <f t="shared" si="27"/>
        <v>9.3384351015579625E-5</v>
      </c>
      <c r="AU52" s="58">
        <f t="shared" si="23"/>
        <v>1.3049926432282069E-3</v>
      </c>
      <c r="AW52" s="58">
        <f>'Female Inactive'!AW52*'Diabetes Epi'!$CD105</f>
        <v>2.9659217813824048E-3</v>
      </c>
      <c r="AX52" s="58">
        <f>'Female Inactive'!AX52*'Diabetes Epi'!$CD105</f>
        <v>0</v>
      </c>
      <c r="AY52" s="58">
        <f t="shared" si="28"/>
        <v>2.9615277805368212E-3</v>
      </c>
      <c r="AZ52" s="58">
        <f t="shared" si="28"/>
        <v>0</v>
      </c>
      <c r="BA52" s="58">
        <f t="shared" si="24"/>
        <v>5.324635921897828E-2</v>
      </c>
    </row>
    <row r="53" spans="1:53">
      <c r="A53" s="58">
        <v>55</v>
      </c>
      <c r="B53" s="58">
        <f>'ACM Rates'!T66-(SUM(C53:H53))</f>
        <v>2.8889394829040155E-3</v>
      </c>
      <c r="C53" s="58">
        <f t="shared" si="2"/>
        <v>0</v>
      </c>
      <c r="D53" s="58">
        <f t="shared" si="3"/>
        <v>1.5974040677170303E-4</v>
      </c>
      <c r="E53" s="58">
        <f t="shared" si="4"/>
        <v>0</v>
      </c>
      <c r="F53" s="58">
        <f t="shared" si="5"/>
        <v>1.8830946431862172E-4</v>
      </c>
      <c r="G53" s="58">
        <f t="shared" si="6"/>
        <v>6.6960622580526132E-4</v>
      </c>
      <c r="H53" s="58">
        <f t="shared" si="7"/>
        <v>9.3404420200398215E-5</v>
      </c>
      <c r="I53" s="58">
        <f t="shared" si="0"/>
        <v>3.2369893539943404E-3</v>
      </c>
      <c r="J53" s="58">
        <f t="shared" si="1"/>
        <v>2.8847705128364209E-3</v>
      </c>
      <c r="K53" s="58">
        <f t="shared" si="17"/>
        <v>9729.1750271606616</v>
      </c>
      <c r="L53" s="58">
        <f t="shared" si="18"/>
        <v>28.06643723257756</v>
      </c>
      <c r="M53" s="58">
        <f t="shared" si="8"/>
        <v>9715.1418085443729</v>
      </c>
      <c r="N53" s="58">
        <f t="shared" si="9"/>
        <v>296401.79286888603</v>
      </c>
      <c r="O53" s="58">
        <f t="shared" si="10"/>
        <v>30.465254458001791</v>
      </c>
      <c r="Q53" s="58">
        <f>'Quintile Functions'!$FM61</f>
        <v>9091.2705375000005</v>
      </c>
      <c r="S53" s="58">
        <f>'Female Inactive'!S53*'MI Epi'!DK71</f>
        <v>5.9069041038437833E-4</v>
      </c>
      <c r="T53" s="58">
        <f>'Female Inactive'!T53*'MI Epi'!DK71</f>
        <v>0</v>
      </c>
      <c r="U53" s="58">
        <f t="shared" si="11"/>
        <v>5.9051598714898734E-4</v>
      </c>
      <c r="V53" s="58">
        <f t="shared" si="11"/>
        <v>0</v>
      </c>
      <c r="W53" s="58">
        <f t="shared" si="19"/>
        <v>2.521126457022892E-3</v>
      </c>
      <c r="Y53" s="58">
        <f>'Female Inactive'!Y53*'Stroke Epi'!$CZ79</f>
        <v>7.9870203385851515E-4</v>
      </c>
      <c r="Z53" s="58">
        <f>'Female Inactive'!Z53*'Stroke Epi'!$CZ79</f>
        <v>1.5974040677170303E-4</v>
      </c>
      <c r="AA53" s="58">
        <f t="shared" si="12"/>
        <v>7.9838315629077172E-4</v>
      </c>
      <c r="AB53" s="58">
        <f t="shared" si="12"/>
        <v>1.5972764895222369E-4</v>
      </c>
      <c r="AC53" s="58">
        <f t="shared" si="20"/>
        <v>3.9307586845727365E-3</v>
      </c>
      <c r="AE53" s="58">
        <f>'Female Inactive'!AE53*'Bowel Cancer Epi'!$CW96</f>
        <v>3.7661892863724344E-4</v>
      </c>
      <c r="AF53" s="58">
        <f>'Female Inactive'!AF53*'Bowel Cancer Epi'!$CW96</f>
        <v>1.8830946431862172E-4</v>
      </c>
      <c r="AG53" s="58">
        <f t="shared" si="25"/>
        <v>3.7654801663111748E-4</v>
      </c>
      <c r="AH53" s="58">
        <f t="shared" si="25"/>
        <v>1.8829173520429343E-4</v>
      </c>
      <c r="AI53" s="58">
        <f t="shared" si="21"/>
        <v>9.4006201312089345E-4</v>
      </c>
      <c r="AK53" s="58">
        <f>'Female Inactive'!AK53*'Breast Cancer Epi'!$BK94</f>
        <v>2.6784249032210453E-3</v>
      </c>
      <c r="AL53" s="58">
        <f>'Female Inactive'!AL53*'Breast Cancer Epi'!$BK94</f>
        <v>6.6960622580526132E-4</v>
      </c>
      <c r="AM53" s="58">
        <f t="shared" si="26"/>
        <v>2.6748411235821834E-3</v>
      </c>
      <c r="AN53" s="58">
        <f t="shared" si="26"/>
        <v>6.6938208958688961E-4</v>
      </c>
      <c r="AO53" s="58">
        <f t="shared" si="22"/>
        <v>3.0585110467426749E-2</v>
      </c>
      <c r="AQ53" s="58">
        <f>'Female Inactive'!AQ53*'Uterine Cancer Epi'!$BC76</f>
        <v>3.7361768080159286E-4</v>
      </c>
      <c r="AR53" s="58">
        <f>'Female Inactive'!AR53*'Uterine Cancer Epi'!$BC76</f>
        <v>9.3404420200398215E-5</v>
      </c>
      <c r="AS53" s="58">
        <f t="shared" si="27"/>
        <v>3.7354789440735559E-4</v>
      </c>
      <c r="AT53" s="58">
        <f t="shared" si="27"/>
        <v>9.3400058143400244E-5</v>
      </c>
      <c r="AU53" s="58">
        <f t="shared" si="23"/>
        <v>1.3982551283527427E-3</v>
      </c>
      <c r="AW53" s="58">
        <f>'Female Inactive'!AW53*'Diabetes Epi'!$CD106</f>
        <v>3.6492186363859297E-3</v>
      </c>
      <c r="AX53" s="58">
        <f>'Female Inactive'!AX53*'Diabetes Epi'!$CD106</f>
        <v>0</v>
      </c>
      <c r="AY53" s="58">
        <f t="shared" si="28"/>
        <v>3.6425683299913247E-3</v>
      </c>
      <c r="AZ53" s="58">
        <f t="shared" si="28"/>
        <v>0</v>
      </c>
      <c r="BA53" s="58">
        <f t="shared" si="24"/>
        <v>5.6050196427475656E-2</v>
      </c>
    </row>
    <row r="54" spans="1:53">
      <c r="A54" s="58">
        <v>56</v>
      </c>
      <c r="B54" s="58">
        <f>'ACM Rates'!T67-(SUM(C54:H54))</f>
        <v>2.8888700852050982E-3</v>
      </c>
      <c r="C54" s="58">
        <f t="shared" si="2"/>
        <v>0</v>
      </c>
      <c r="D54" s="58">
        <f t="shared" si="3"/>
        <v>1.5971570791560141E-4</v>
      </c>
      <c r="E54" s="58">
        <f t="shared" si="4"/>
        <v>0</v>
      </c>
      <c r="F54" s="58">
        <f t="shared" si="5"/>
        <v>1.8833383465811164E-4</v>
      </c>
      <c r="G54" s="58">
        <f t="shared" si="6"/>
        <v>6.6966130642320256E-4</v>
      </c>
      <c r="H54" s="58">
        <f t="shared" si="7"/>
        <v>9.3419065797986479E-5</v>
      </c>
      <c r="I54" s="58">
        <f t="shared" si="0"/>
        <v>3.2369196277788111E-3</v>
      </c>
      <c r="J54" s="58">
        <f t="shared" si="1"/>
        <v>2.8847013153315837E-3</v>
      </c>
      <c r="K54" s="58">
        <f t="shared" si="17"/>
        <v>9701.1085899280843</v>
      </c>
      <c r="L54" s="58">
        <f t="shared" si="18"/>
        <v>27.984800709540071</v>
      </c>
      <c r="M54" s="58">
        <f t="shared" si="8"/>
        <v>9687.116189573313</v>
      </c>
      <c r="N54" s="58">
        <f t="shared" si="9"/>
        <v>286714.67667931278</v>
      </c>
      <c r="O54" s="58">
        <f t="shared" si="10"/>
        <v>29.55483633870325</v>
      </c>
      <c r="Q54" s="58">
        <f>'Quintile Functions'!$FM62</f>
        <v>8884.9206032000002</v>
      </c>
      <c r="S54" s="58">
        <f>'Female Inactive'!S54*'MI Epi'!DK72</f>
        <v>5.9111139794940743E-4</v>
      </c>
      <c r="T54" s="58">
        <f>'Female Inactive'!T54*'MI Epi'!DK72</f>
        <v>0</v>
      </c>
      <c r="U54" s="58">
        <f t="shared" si="11"/>
        <v>5.9093672602561487E-4</v>
      </c>
      <c r="V54" s="58">
        <f t="shared" si="11"/>
        <v>0</v>
      </c>
      <c r="W54" s="58">
        <f t="shared" si="19"/>
        <v>3.1101536786933832E-3</v>
      </c>
      <c r="Y54" s="58">
        <f>'Female Inactive'!Y54*'Stroke Epi'!$CZ80</f>
        <v>7.9857853957800693E-4</v>
      </c>
      <c r="Z54" s="58">
        <f>'Female Inactive'!Z54*'Stroke Epi'!$CZ80</f>
        <v>1.5971570791560141E-4</v>
      </c>
      <c r="AA54" s="58">
        <f t="shared" si="12"/>
        <v>7.9825976059844095E-4</v>
      </c>
      <c r="AB54" s="58">
        <f t="shared" si="12"/>
        <v>1.5970295404088564E-4</v>
      </c>
      <c r="AC54" s="58">
        <f t="shared" si="20"/>
        <v>4.567005417424155E-3</v>
      </c>
      <c r="AE54" s="58">
        <f>'Female Inactive'!AE54*'Bowel Cancer Epi'!$CW97</f>
        <v>3.7666766931622329E-4</v>
      </c>
      <c r="AF54" s="58">
        <f>'Female Inactive'!AF54*'Bowel Cancer Epi'!$CW97</f>
        <v>1.8833383465811164E-4</v>
      </c>
      <c r="AG54" s="58">
        <f t="shared" si="25"/>
        <v>3.7659673895562573E-4</v>
      </c>
      <c r="AH54" s="58">
        <f t="shared" si="25"/>
        <v>1.8831610095482176E-4</v>
      </c>
      <c r="AI54" s="58">
        <f t="shared" si="21"/>
        <v>1.1281767424176135E-3</v>
      </c>
      <c r="AK54" s="58">
        <f>'Female Inactive'!AK54*'Breast Cancer Epi'!$BK95</f>
        <v>2.6786452256928103E-3</v>
      </c>
      <c r="AL54" s="58">
        <f>'Female Inactive'!AL54*'Breast Cancer Epi'!$BK95</f>
        <v>6.6966130642320256E-4</v>
      </c>
      <c r="AM54" s="58">
        <f t="shared" si="26"/>
        <v>2.675060856702105E-3</v>
      </c>
      <c r="AN54" s="58">
        <f t="shared" si="26"/>
        <v>6.6943713333333932E-4</v>
      </c>
      <c r="AO54" s="58">
        <f t="shared" si="22"/>
        <v>3.253053454736516E-2</v>
      </c>
      <c r="AQ54" s="58">
        <f>'Female Inactive'!AQ54*'Uterine Cancer Epi'!$BC77</f>
        <v>3.7367626319194592E-4</v>
      </c>
      <c r="AR54" s="58">
        <f>'Female Inactive'!AR54*'Uterine Cancer Epi'!$BC77</f>
        <v>9.3419065797986479E-5</v>
      </c>
      <c r="AS54" s="58">
        <f t="shared" si="27"/>
        <v>3.7360645491257838E-4</v>
      </c>
      <c r="AT54" s="58">
        <f t="shared" si="27"/>
        <v>9.3414702372895952E-5</v>
      </c>
      <c r="AU54" s="58">
        <f t="shared" si="23"/>
        <v>1.6780373781463433E-3</v>
      </c>
      <c r="AW54" s="58">
        <f>'Female Inactive'!AW54*'Diabetes Epi'!$CD107</f>
        <v>3.6682285234868788E-3</v>
      </c>
      <c r="AX54" s="58">
        <f>'Female Inactive'!AX54*'Diabetes Epi'!$CD107</f>
        <v>0</v>
      </c>
      <c r="AY54" s="58">
        <f t="shared" si="28"/>
        <v>3.6615087922509115E-3</v>
      </c>
      <c r="AZ54" s="58">
        <f t="shared" si="28"/>
        <v>0</v>
      </c>
      <c r="BA54" s="58">
        <f t="shared" si="24"/>
        <v>5.9488598087070466E-2</v>
      </c>
    </row>
    <row r="55" spans="1:53">
      <c r="A55" s="58">
        <v>57</v>
      </c>
      <c r="B55" s="58">
        <f>'ACM Rates'!T68-(SUM(C55:H55))</f>
        <v>2.8890103485138814E-3</v>
      </c>
      <c r="C55" s="58">
        <f t="shared" si="2"/>
        <v>0</v>
      </c>
      <c r="D55" s="58">
        <f t="shared" si="3"/>
        <v>1.5949524151702641E-4</v>
      </c>
      <c r="E55" s="58">
        <f t="shared" si="4"/>
        <v>0</v>
      </c>
      <c r="F55" s="58">
        <f t="shared" si="5"/>
        <v>1.8835515873827965E-4</v>
      </c>
      <c r="G55" s="58">
        <f t="shared" si="6"/>
        <v>6.6970711276692553E-4</v>
      </c>
      <c r="H55" s="58">
        <f t="shared" si="7"/>
        <v>9.3432138463887094E-5</v>
      </c>
      <c r="I55" s="58">
        <f t="shared" si="0"/>
        <v>3.2368607487691875E-3</v>
      </c>
      <c r="J55" s="58">
        <f t="shared" si="1"/>
        <v>2.8848411740127755E-3</v>
      </c>
      <c r="K55" s="58">
        <f t="shared" si="17"/>
        <v>9673.1237892185436</v>
      </c>
      <c r="L55" s="58">
        <f t="shared" si="18"/>
        <v>27.905425788460132</v>
      </c>
      <c r="M55" s="58">
        <f t="shared" si="8"/>
        <v>9659.1710763243136</v>
      </c>
      <c r="N55" s="58">
        <f t="shared" si="9"/>
        <v>277055.50560298841</v>
      </c>
      <c r="O55" s="58">
        <f t="shared" si="10"/>
        <v>28.641782286688873</v>
      </c>
      <c r="Q55" s="58">
        <f>'Quintile Functions'!$FM63</f>
        <v>8654.4317560999989</v>
      </c>
      <c r="S55" s="58">
        <f>'Female Inactive'!S55*'MI Epi'!DK73</f>
        <v>5.9153450206163522E-4</v>
      </c>
      <c r="T55" s="58">
        <f>'Female Inactive'!T55*'MI Epi'!DK73</f>
        <v>0</v>
      </c>
      <c r="U55" s="58">
        <f t="shared" si="11"/>
        <v>5.9135958002054512E-4</v>
      </c>
      <c r="V55" s="58">
        <f t="shared" si="11"/>
        <v>0</v>
      </c>
      <c r="W55" s="58">
        <f t="shared" si="19"/>
        <v>3.6992525006866745E-3</v>
      </c>
      <c r="Y55" s="58">
        <f>'Female Inactive'!Y55*'Stroke Epi'!$CZ81</f>
        <v>7.974762075851319E-4</v>
      </c>
      <c r="Z55" s="58">
        <f>'Female Inactive'!Z55*'Stroke Epi'!$CZ81</f>
        <v>1.5949524151702641E-4</v>
      </c>
      <c r="AA55" s="58">
        <f t="shared" si="12"/>
        <v>7.9715830794568898E-4</v>
      </c>
      <c r="AB55" s="58">
        <f t="shared" si="12"/>
        <v>1.5948252282715902E-4</v>
      </c>
      <c r="AC55" s="58">
        <f t="shared" si="20"/>
        <v>5.2027474614692705E-3</v>
      </c>
      <c r="AE55" s="58">
        <f>'Female Inactive'!AE55*'Bowel Cancer Epi'!$CW98</f>
        <v>3.767103174765593E-4</v>
      </c>
      <c r="AF55" s="58">
        <f>'Female Inactive'!AF55*'Bowel Cancer Epi'!$CW98</f>
        <v>1.8835515873827965E-4</v>
      </c>
      <c r="AG55" s="58">
        <f t="shared" si="25"/>
        <v>3.7663937105392176E-4</v>
      </c>
      <c r="AH55" s="58">
        <f t="shared" si="25"/>
        <v>1.8833742101909134E-4</v>
      </c>
      <c r="AI55" s="58">
        <f t="shared" si="21"/>
        <v>1.3162803895269766E-3</v>
      </c>
      <c r="AK55" s="58">
        <f>'Female Inactive'!AK55*'Breast Cancer Epi'!$BK96</f>
        <v>2.6788284510677021E-3</v>
      </c>
      <c r="AL55" s="58">
        <f>'Female Inactive'!AL55*'Breast Cancer Epi'!$BK96</f>
        <v>6.6970711276692553E-4</v>
      </c>
      <c r="AM55" s="58">
        <f t="shared" si="26"/>
        <v>2.6752435919212836E-3</v>
      </c>
      <c r="AN55" s="58">
        <f t="shared" si="26"/>
        <v>6.6948290901158725E-4</v>
      </c>
      <c r="AO55" s="58">
        <f t="shared" si="22"/>
        <v>3.4472214091299608E-2</v>
      </c>
      <c r="AQ55" s="58">
        <f>'Female Inactive'!AQ55*'Uterine Cancer Epi'!$BC78</f>
        <v>3.7372855385554838E-4</v>
      </c>
      <c r="AR55" s="58">
        <f>'Female Inactive'!AR55*'Uterine Cancer Epi'!$BC78</f>
        <v>9.3432138463887094E-5</v>
      </c>
      <c r="AS55" s="58">
        <f t="shared" si="27"/>
        <v>3.7365872603867256E-4</v>
      </c>
      <c r="AT55" s="58">
        <f t="shared" si="27"/>
        <v>9.3427773817600368E-5</v>
      </c>
      <c r="AU55" s="58">
        <f t="shared" si="23"/>
        <v>1.9577850910015514E-3</v>
      </c>
      <c r="AW55" s="58">
        <f>'Female Inactive'!AW55*'Diabetes Epi'!$CD108</f>
        <v>3.6887117384068603E-3</v>
      </c>
      <c r="AX55" s="58">
        <f>'Female Inactive'!AX55*'Diabetes Epi'!$CD108</f>
        <v>0</v>
      </c>
      <c r="AY55" s="58">
        <f t="shared" si="28"/>
        <v>3.6819167986879009E-3</v>
      </c>
      <c r="AZ55" s="58">
        <f t="shared" si="28"/>
        <v>0</v>
      </c>
      <c r="BA55" s="58">
        <f t="shared" si="24"/>
        <v>6.2932288854386884E-2</v>
      </c>
    </row>
    <row r="56" spans="1:53">
      <c r="A56" s="58">
        <v>58</v>
      </c>
      <c r="B56" s="58">
        <f>'ACM Rates'!T69-(SUM(C56:H56))</f>
        <v>2.8883952174569242E-3</v>
      </c>
      <c r="C56" s="58">
        <f t="shared" si="2"/>
        <v>0</v>
      </c>
      <c r="D56" s="58">
        <f t="shared" si="3"/>
        <v>1.6005028363310709E-4</v>
      </c>
      <c r="E56" s="58">
        <f t="shared" si="4"/>
        <v>0</v>
      </c>
      <c r="F56" s="58">
        <f t="shared" si="5"/>
        <v>1.8837197763504998E-4</v>
      </c>
      <c r="G56" s="58">
        <f t="shared" si="6"/>
        <v>6.6973968901153699E-4</v>
      </c>
      <c r="H56" s="58">
        <f t="shared" si="7"/>
        <v>9.3442832263382022E-5</v>
      </c>
      <c r="I56" s="58">
        <f t="shared" si="0"/>
        <v>3.2368174787250812E-3</v>
      </c>
      <c r="J56" s="58">
        <f t="shared" si="1"/>
        <v>2.88422781732256E-3</v>
      </c>
      <c r="K56" s="58">
        <f t="shared" si="17"/>
        <v>9645.2183634300836</v>
      </c>
      <c r="L56" s="58">
        <f t="shared" si="18"/>
        <v>27.819007107955425</v>
      </c>
      <c r="M56" s="58">
        <f t="shared" si="8"/>
        <v>9631.308859876106</v>
      </c>
      <c r="N56" s="58">
        <f t="shared" si="9"/>
        <v>267424.19674311229</v>
      </c>
      <c r="O56" s="58">
        <f t="shared" si="10"/>
        <v>27.726090448823129</v>
      </c>
      <c r="Q56" s="58">
        <f>'Quintile Functions'!$FM64</f>
        <v>8399.1193824000002</v>
      </c>
      <c r="S56" s="58">
        <f>'Female Inactive'!S56*'MI Epi'!DK74</f>
        <v>5.9194938736332526E-4</v>
      </c>
      <c r="T56" s="58">
        <f>'Female Inactive'!T56*'MI Epi'!DK74</f>
        <v>0</v>
      </c>
      <c r="U56" s="58">
        <f t="shared" si="11"/>
        <v>5.9177421988987344E-4</v>
      </c>
      <c r="V56" s="58">
        <f t="shared" si="11"/>
        <v>0</v>
      </c>
      <c r="W56" s="58">
        <f t="shared" si="19"/>
        <v>4.2884244923020237E-3</v>
      </c>
      <c r="Y56" s="58">
        <f>'Female Inactive'!Y56*'Stroke Epi'!$CZ82</f>
        <v>8.0025141816553549E-4</v>
      </c>
      <c r="Z56" s="58">
        <f>'Female Inactive'!Z56*'Stroke Epi'!$CZ82</f>
        <v>1.6005028363310709E-4</v>
      </c>
      <c r="AA56" s="58">
        <f t="shared" si="12"/>
        <v>7.9993130239608412E-4</v>
      </c>
      <c r="AB56" s="58">
        <f t="shared" si="12"/>
        <v>1.6003747626969211E-4</v>
      </c>
      <c r="AC56" s="58">
        <f t="shared" si="20"/>
        <v>5.8372067656860026E-3</v>
      </c>
      <c r="AE56" s="58">
        <f>'Female Inactive'!AE56*'Bowel Cancer Epi'!$CW99</f>
        <v>3.7674395527009997E-4</v>
      </c>
      <c r="AF56" s="58">
        <f>'Female Inactive'!AF56*'Bowel Cancer Epi'!$CW99</f>
        <v>1.8837197763504998E-4</v>
      </c>
      <c r="AG56" s="58">
        <f t="shared" si="25"/>
        <v>3.7667299617760719E-4</v>
      </c>
      <c r="AH56" s="58">
        <f t="shared" si="25"/>
        <v>1.8835423674801177E-4</v>
      </c>
      <c r="AI56" s="58">
        <f t="shared" si="21"/>
        <v>1.5043699056920617E-3</v>
      </c>
      <c r="AK56" s="58">
        <f>'Female Inactive'!AK56*'Breast Cancer Epi'!$BK97</f>
        <v>2.6789587560461479E-3</v>
      </c>
      <c r="AL56" s="58">
        <f>'Female Inactive'!AL56*'Breast Cancer Epi'!$BK97</f>
        <v>6.6973968901153699E-4</v>
      </c>
      <c r="AM56" s="58">
        <f t="shared" si="26"/>
        <v>2.6753735482937246E-3</v>
      </c>
      <c r="AN56" s="58">
        <f t="shared" si="26"/>
        <v>6.6951546344640178E-4</v>
      </c>
      <c r="AO56" s="58">
        <f t="shared" si="22"/>
        <v>3.6410129163552116E-2</v>
      </c>
      <c r="AQ56" s="58">
        <f>'Female Inactive'!AQ56*'Uterine Cancer Epi'!$BC79</f>
        <v>3.7377132905352809E-4</v>
      </c>
      <c r="AR56" s="58">
        <f>'Female Inactive'!AR56*'Uterine Cancer Epi'!$BC79</f>
        <v>9.3442832263382022E-5</v>
      </c>
      <c r="AS56" s="58">
        <f t="shared" si="27"/>
        <v>3.737014852525089E-4</v>
      </c>
      <c r="AT56" s="58">
        <f t="shared" si="27"/>
        <v>9.3438466617912219E-5</v>
      </c>
      <c r="AU56" s="58">
        <f t="shared" si="23"/>
        <v>2.2374935437803889E-3</v>
      </c>
      <c r="AW56" s="58">
        <f>'Female Inactive'!AW56*'Diabetes Epi'!$CD109</f>
        <v>3.710546695138566E-3</v>
      </c>
      <c r="AX56" s="58">
        <f>'Female Inactive'!AX56*'Diabetes Epi'!$CD109</f>
        <v>0</v>
      </c>
      <c r="AY56" s="58">
        <f t="shared" si="28"/>
        <v>3.7036711234224029E-3</v>
      </c>
      <c r="AZ56" s="58">
        <f t="shared" si="28"/>
        <v>0</v>
      </c>
      <c r="BA56" s="58">
        <f t="shared" si="24"/>
        <v>6.6382494201561934E-2</v>
      </c>
    </row>
    <row r="57" spans="1:53">
      <c r="A57" s="58">
        <v>59</v>
      </c>
      <c r="B57" s="58">
        <f>'ACM Rates'!T70-(SUM(C57:H57))</f>
        <v>2.8878300985317453E-3</v>
      </c>
      <c r="C57" s="58">
        <f t="shared" si="2"/>
        <v>0</v>
      </c>
      <c r="D57" s="58">
        <f t="shared" si="3"/>
        <v>1.6058404854263675E-4</v>
      </c>
      <c r="E57" s="58">
        <f t="shared" si="4"/>
        <v>0</v>
      </c>
      <c r="F57" s="58">
        <f t="shared" si="5"/>
        <v>1.8838226656745936E-4</v>
      </c>
      <c r="G57" s="58">
        <f t="shared" si="6"/>
        <v>6.6975355920261383E-4</v>
      </c>
      <c r="H57" s="58">
        <f t="shared" si="7"/>
        <v>9.3450027155544897E-5</v>
      </c>
      <c r="I57" s="58">
        <f t="shared" si="0"/>
        <v>3.2367964136418414E-3</v>
      </c>
      <c r="J57" s="58">
        <f t="shared" si="1"/>
        <v>2.8836643281698882E-3</v>
      </c>
      <c r="K57" s="58">
        <f t="shared" si="17"/>
        <v>9617.3993563221284</v>
      </c>
      <c r="L57" s="58">
        <f t="shared" si="18"/>
        <v>27.733351453590164</v>
      </c>
      <c r="M57" s="58">
        <f t="shared" si="8"/>
        <v>9603.5326805953337</v>
      </c>
      <c r="N57" s="58">
        <f t="shared" si="9"/>
        <v>257820.66406251691</v>
      </c>
      <c r="O57" s="58">
        <f t="shared" si="10"/>
        <v>26.807731956460245</v>
      </c>
      <c r="Q57" s="58">
        <f>'Quintile Functions'!$FM65</f>
        <v>8118.2988683000003</v>
      </c>
      <c r="S57" s="58">
        <f>'Female Inactive'!S57*'MI Epi'!DK75</f>
        <v>5.9234140265443142E-4</v>
      </c>
      <c r="T57" s="58">
        <f>'Female Inactive'!T57*'MI Epi'!DK75</f>
        <v>0</v>
      </c>
      <c r="U57" s="58">
        <f t="shared" si="11"/>
        <v>5.9216600311962075E-4</v>
      </c>
      <c r="V57" s="58">
        <f t="shared" si="11"/>
        <v>0</v>
      </c>
      <c r="W57" s="58">
        <f t="shared" si="19"/>
        <v>4.877660933133408E-3</v>
      </c>
      <c r="Y57" s="58">
        <f>'Female Inactive'!Y57*'Stroke Epi'!$CZ83</f>
        <v>8.0292024271318358E-4</v>
      </c>
      <c r="Z57" s="58">
        <f>'Female Inactive'!Z57*'Stroke Epi'!$CZ83</f>
        <v>1.6058404854263675E-4</v>
      </c>
      <c r="AA57" s="58">
        <f t="shared" si="12"/>
        <v>8.0259798850901287E-4</v>
      </c>
      <c r="AB57" s="58">
        <f t="shared" si="12"/>
        <v>1.6057115561440849E-4</v>
      </c>
      <c r="AC57" s="58">
        <f t="shared" si="20"/>
        <v>6.4734672247593293E-3</v>
      </c>
      <c r="AE57" s="58">
        <f>'Female Inactive'!AE57*'Bowel Cancer Epi'!$CW100</f>
        <v>3.7676453313491873E-4</v>
      </c>
      <c r="AF57" s="58">
        <f>'Female Inactive'!AF57*'Bowel Cancer Epi'!$CW100</f>
        <v>1.8838226656745936E-4</v>
      </c>
      <c r="AG57" s="58">
        <f t="shared" si="25"/>
        <v>3.7669356629110862E-4</v>
      </c>
      <c r="AH57" s="58">
        <f t="shared" si="25"/>
        <v>1.8836452374249024E-4</v>
      </c>
      <c r="AI57" s="58">
        <f t="shared" si="21"/>
        <v>1.6924407879947846E-3</v>
      </c>
      <c r="AK57" s="58">
        <f>'Female Inactive'!AK57*'Breast Cancer Epi'!$BK98</f>
        <v>2.6790142368104553E-3</v>
      </c>
      <c r="AL57" s="58">
        <f>'Female Inactive'!AL57*'Breast Cancer Epi'!$BK98</f>
        <v>6.6975355920261383E-4</v>
      </c>
      <c r="AM57" s="58">
        <f t="shared" si="26"/>
        <v>2.675428880624664E-3</v>
      </c>
      <c r="AN57" s="58">
        <f t="shared" si="26"/>
        <v>6.6952932435104806E-4</v>
      </c>
      <c r="AO57" s="58">
        <f t="shared" si="22"/>
        <v>3.8344248619330189E-2</v>
      </c>
      <c r="AQ57" s="58">
        <f>'Female Inactive'!AQ57*'Uterine Cancer Epi'!$BC80</f>
        <v>3.7380010862217959E-4</v>
      </c>
      <c r="AR57" s="58">
        <f>'Female Inactive'!AR57*'Uterine Cancer Epi'!$BC80</f>
        <v>9.3450027155544897E-5</v>
      </c>
      <c r="AS57" s="58">
        <f t="shared" si="27"/>
        <v>3.7373025406572946E-4</v>
      </c>
      <c r="AT57" s="58">
        <f t="shared" si="27"/>
        <v>9.3445660837798705E-5</v>
      </c>
      <c r="AU57" s="58">
        <f t="shared" si="23"/>
        <v>2.5171556069145807E-3</v>
      </c>
      <c r="AW57" s="58">
        <f>'Female Inactive'!AW57*'Diabetes Epi'!$CD110</f>
        <v>3.7335483234893505E-3</v>
      </c>
      <c r="AX57" s="58">
        <f>'Female Inactive'!AX57*'Diabetes Epi'!$CD110</f>
        <v>0</v>
      </c>
      <c r="AY57" s="58">
        <f t="shared" si="28"/>
        <v>3.7265872977507719E-3</v>
      </c>
      <c r="AZ57" s="58">
        <f t="shared" si="28"/>
        <v>0</v>
      </c>
      <c r="BA57" s="58">
        <f t="shared" si="24"/>
        <v>6.9840306398109259E-2</v>
      </c>
    </row>
    <row r="58" spans="1:53">
      <c r="A58" s="58">
        <v>60</v>
      </c>
      <c r="B58" s="58">
        <f>'ACM Rates'!T71-(SUM(C58:H58))</f>
        <v>4.447207887715238E-3</v>
      </c>
      <c r="C58" s="58">
        <f t="shared" si="2"/>
        <v>0</v>
      </c>
      <c r="D58" s="58">
        <f t="shared" si="3"/>
        <v>3.2221759749370666E-4</v>
      </c>
      <c r="E58" s="58">
        <f t="shared" si="4"/>
        <v>0</v>
      </c>
      <c r="F58" s="58">
        <f t="shared" si="5"/>
        <v>2.8257472600116631E-4</v>
      </c>
      <c r="G58" s="58">
        <f t="shared" si="6"/>
        <v>8.610955266563613E-4</v>
      </c>
      <c r="H58" s="58">
        <f t="shared" si="7"/>
        <v>1.8690426213352726E-4</v>
      </c>
      <c r="I58" s="58">
        <f t="shared" si="0"/>
        <v>5.0520002112101111E-3</v>
      </c>
      <c r="J58" s="58">
        <f t="shared" si="1"/>
        <v>4.4373337016594405E-3</v>
      </c>
      <c r="K58" s="58">
        <f t="shared" si="17"/>
        <v>9589.6660048685389</v>
      </c>
      <c r="L58" s="58">
        <f t="shared" si="18"/>
        <v>42.552548151061011</v>
      </c>
      <c r="M58" s="58">
        <f t="shared" si="8"/>
        <v>9568.3897307930092</v>
      </c>
      <c r="N58" s="58">
        <f t="shared" si="9"/>
        <v>248252.27433172389</v>
      </c>
      <c r="O58" s="58">
        <f t="shared" si="10"/>
        <v>25.887478688589329</v>
      </c>
      <c r="Q58" s="58">
        <f>'Quintile Functions'!$FM66</f>
        <v>7811.2856000000029</v>
      </c>
      <c r="S58" s="58">
        <f>'Female Inactive'!S58*'MI Epi'!DK76</f>
        <v>8.4669912917392581E-4</v>
      </c>
      <c r="T58" s="58">
        <f>'Female Inactive'!T58*'MI Epi'!DK76</f>
        <v>0</v>
      </c>
      <c r="U58" s="58">
        <f t="shared" si="11"/>
        <v>8.4634078061118778E-4</v>
      </c>
      <c r="V58" s="58">
        <f t="shared" si="11"/>
        <v>0</v>
      </c>
      <c r="W58" s="58">
        <f t="shared" si="19"/>
        <v>5.4669385512736823E-3</v>
      </c>
      <c r="Y58" s="58">
        <f>'Female Inactive'!Y58*'Stroke Epi'!$CZ84</f>
        <v>1.2888703899748266E-3</v>
      </c>
      <c r="Z58" s="58">
        <f>'Female Inactive'!Z58*'Stroke Epi'!$CZ84</f>
        <v>3.2221759749370666E-4</v>
      </c>
      <c r="AA58" s="58">
        <f t="shared" si="12"/>
        <v>1.2880401532612273E-3</v>
      </c>
      <c r="AB58" s="58">
        <f t="shared" si="12"/>
        <v>3.221656909788706E-4</v>
      </c>
      <c r="AC58" s="58">
        <f t="shared" si="20"/>
        <v>7.111440358077043E-3</v>
      </c>
      <c r="AE58" s="58">
        <f>'Female Inactive'!AE58*'Bowel Cancer Epi'!$CW101</f>
        <v>3.7676630133488852E-4</v>
      </c>
      <c r="AF58" s="58">
        <f>'Female Inactive'!AF58*'Bowel Cancer Epi'!$CW101</f>
        <v>2.8257472600116631E-4</v>
      </c>
      <c r="AG58" s="58">
        <f t="shared" si="25"/>
        <v>3.7669533382500564E-4</v>
      </c>
      <c r="AH58" s="58">
        <f t="shared" si="25"/>
        <v>2.8253480552353771E-4</v>
      </c>
      <c r="AI58" s="58">
        <f t="shared" si="21"/>
        <v>1.8804865159342148E-3</v>
      </c>
      <c r="AK58" s="58">
        <f>'Female Inactive'!AK58*'Breast Cancer Epi'!$BK99</f>
        <v>2.8703184221878708E-3</v>
      </c>
      <c r="AL58" s="58">
        <f>'Female Inactive'!AL58*'Breast Cancer Epi'!$BK99</f>
        <v>8.610955266563613E-4</v>
      </c>
      <c r="AM58" s="58">
        <f t="shared" si="26"/>
        <v>2.8662029967343461E-3</v>
      </c>
      <c r="AN58" s="58">
        <f t="shared" si="26"/>
        <v>8.6072489029542787E-4</v>
      </c>
      <c r="AO58" s="58">
        <f t="shared" si="22"/>
        <v>4.0274525841517028E-2</v>
      </c>
      <c r="AQ58" s="58">
        <f>'Female Inactive'!AQ58*'Uterine Cancer Epi'!$BC81</f>
        <v>5.6071278640058169E-4</v>
      </c>
      <c r="AR58" s="58">
        <f>'Female Inactive'!AR58*'Uterine Cancer Epi'!$BC81</f>
        <v>1.8690426213352726E-4</v>
      </c>
      <c r="AS58" s="58">
        <f t="shared" si="27"/>
        <v>5.6055561636325635E-4</v>
      </c>
      <c r="AT58" s="58">
        <f t="shared" si="27"/>
        <v>1.8688679662004493E-4</v>
      </c>
      <c r="AU58" s="58">
        <f t="shared" si="23"/>
        <v>2.7967608080999348E-3</v>
      </c>
      <c r="AW58" s="58">
        <f>'Female Inactive'!AW58*'Diabetes Epi'!$CD111</f>
        <v>4.3836764233003544E-3</v>
      </c>
      <c r="AX58" s="58">
        <f>'Female Inactive'!AX58*'Diabetes Epi'!$CD111</f>
        <v>0</v>
      </c>
      <c r="AY58" s="58">
        <f t="shared" si="28"/>
        <v>4.3740821383417838E-3</v>
      </c>
      <c r="AZ58" s="58">
        <f t="shared" si="28"/>
        <v>0</v>
      </c>
      <c r="BA58" s="58">
        <f t="shared" si="24"/>
        <v>7.330662769716581E-2</v>
      </c>
    </row>
    <row r="59" spans="1:53">
      <c r="A59" s="58">
        <v>61</v>
      </c>
      <c r="B59" s="58">
        <f>'ACM Rates'!T72-(SUM(C59:H59))</f>
        <v>4.4462749439036029E-3</v>
      </c>
      <c r="C59" s="58">
        <f t="shared" si="2"/>
        <v>0</v>
      </c>
      <c r="D59" s="58">
        <f t="shared" si="3"/>
        <v>3.2324736364576593E-4</v>
      </c>
      <c r="E59" s="58">
        <f t="shared" si="4"/>
        <v>0</v>
      </c>
      <c r="F59" s="58">
        <f t="shared" si="5"/>
        <v>2.8255506033435024E-4</v>
      </c>
      <c r="G59" s="58">
        <f t="shared" si="6"/>
        <v>8.6102943602459558E-4</v>
      </c>
      <c r="H59" s="58">
        <f t="shared" si="7"/>
        <v>1.868931960916846E-4</v>
      </c>
      <c r="I59" s="58">
        <f t="shared" si="0"/>
        <v>5.0520773678837186E-3</v>
      </c>
      <c r="J59" s="58">
        <f t="shared" si="1"/>
        <v>4.4364048971975434E-3</v>
      </c>
      <c r="K59" s="58">
        <f t="shared" si="17"/>
        <v>9547.1134567174777</v>
      </c>
      <c r="L59" s="58">
        <f t="shared" si="18"/>
        <v>42.354860893481984</v>
      </c>
      <c r="M59" s="58">
        <f t="shared" si="8"/>
        <v>9525.9360262707378</v>
      </c>
      <c r="N59" s="58">
        <f t="shared" si="9"/>
        <v>238726.33830545316</v>
      </c>
      <c r="O59" s="58">
        <f t="shared" si="10"/>
        <v>25.005080267217533</v>
      </c>
      <c r="Q59" s="58">
        <f>'Quintile Functions'!$FM67</f>
        <v>7477.3949636999969</v>
      </c>
      <c r="S59" s="58">
        <f>'Female Inactive'!S59*'MI Epi'!DK77</f>
        <v>8.4708399613064021E-4</v>
      </c>
      <c r="T59" s="58">
        <f>'Female Inactive'!T59*'MI Epi'!DK77</f>
        <v>0</v>
      </c>
      <c r="U59" s="58">
        <f t="shared" si="11"/>
        <v>8.4672532176532922E-4</v>
      </c>
      <c r="V59" s="58">
        <f t="shared" si="11"/>
        <v>0</v>
      </c>
      <c r="W59" s="58">
        <f t="shared" si="19"/>
        <v>6.3086524388438316E-3</v>
      </c>
      <c r="Y59" s="58">
        <f>'Female Inactive'!Y59*'Stroke Epi'!$CZ85</f>
        <v>1.2929894545830637E-3</v>
      </c>
      <c r="Z59" s="58">
        <f>'Female Inactive'!Z59*'Stroke Epi'!$CZ85</f>
        <v>3.2324736364576593E-4</v>
      </c>
      <c r="AA59" s="58">
        <f t="shared" si="12"/>
        <v>1.2921539038764918E-3</v>
      </c>
      <c r="AB59" s="58">
        <f t="shared" si="12"/>
        <v>3.2319512484557666E-4</v>
      </c>
      <c r="AC59" s="58">
        <f t="shared" si="20"/>
        <v>8.0707551200306406E-3</v>
      </c>
      <c r="AE59" s="58">
        <f>'Female Inactive'!AE59*'Bowel Cancer Epi'!$CW102</f>
        <v>3.7674008044580039E-4</v>
      </c>
      <c r="AF59" s="58">
        <f>'Female Inactive'!AF59*'Bowel Cancer Epi'!$CW102</f>
        <v>2.8255506033435024E-4</v>
      </c>
      <c r="AG59" s="58">
        <f t="shared" si="25"/>
        <v>3.7666912281286713E-4</v>
      </c>
      <c r="AH59" s="58">
        <f t="shared" si="25"/>
        <v>2.8251514541277611E-4</v>
      </c>
      <c r="AI59" s="58">
        <f t="shared" si="21"/>
        <v>1.9744965377351052E-3</v>
      </c>
      <c r="AK59" s="58">
        <f>'Female Inactive'!AK59*'Breast Cancer Epi'!$BK100</f>
        <v>2.8700981200819853E-3</v>
      </c>
      <c r="AL59" s="58">
        <f>'Female Inactive'!AL59*'Breast Cancer Epi'!$BK100</f>
        <v>8.6102943602459558E-4</v>
      </c>
      <c r="AM59" s="58">
        <f t="shared" si="26"/>
        <v>2.8659833260348266E-3</v>
      </c>
      <c r="AN59" s="58">
        <f t="shared" si="26"/>
        <v>8.6065885654729168E-4</v>
      </c>
      <c r="AO59" s="58">
        <f t="shared" si="22"/>
        <v>4.220089233972641E-2</v>
      </c>
      <c r="AQ59" s="58">
        <f>'Female Inactive'!AQ59*'Uterine Cancer Epi'!$BC82</f>
        <v>5.6067958827505369E-4</v>
      </c>
      <c r="AR59" s="58">
        <f>'Female Inactive'!AR59*'Uterine Cancer Epi'!$BC82</f>
        <v>1.868931960916846E-4</v>
      </c>
      <c r="AS59" s="58">
        <f t="shared" si="27"/>
        <v>5.6052243684656666E-4</v>
      </c>
      <c r="AT59" s="58">
        <f t="shared" si="27"/>
        <v>1.8687573264630775E-4</v>
      </c>
      <c r="AU59" s="58">
        <f t="shared" si="23"/>
        <v>3.1694542170101923E-3</v>
      </c>
      <c r="AW59" s="58">
        <f>'Female Inactive'!AW59*'Diabetes Epi'!$CD112</f>
        <v>4.4120259480232822E-3</v>
      </c>
      <c r="AX59" s="58">
        <f>'Female Inactive'!AX59*'Diabetes Epi'!$CD112</f>
        <v>0</v>
      </c>
      <c r="AY59" s="58">
        <f t="shared" si="28"/>
        <v>4.4023072598287083E-3</v>
      </c>
      <c r="AZ59" s="58">
        <f t="shared" si="28"/>
        <v>0</v>
      </c>
      <c r="BA59" s="58">
        <f t="shared" si="24"/>
        <v>7.7360060624675347E-2</v>
      </c>
    </row>
    <row r="60" spans="1:53">
      <c r="A60" s="58">
        <v>62</v>
      </c>
      <c r="B60" s="58">
        <f>'ACM Rates'!T73-(SUM(C60:H60))</f>
        <v>4.4454814406584839E-3</v>
      </c>
      <c r="C60" s="58">
        <f t="shared" si="2"/>
        <v>0</v>
      </c>
      <c r="D60" s="58">
        <f t="shared" si="3"/>
        <v>3.2425996422484697E-4</v>
      </c>
      <c r="E60" s="58">
        <f t="shared" si="4"/>
        <v>0</v>
      </c>
      <c r="F60" s="58">
        <f t="shared" si="5"/>
        <v>2.8250548113485386E-4</v>
      </c>
      <c r="G60" s="58">
        <f t="shared" si="6"/>
        <v>8.6089285258172336E-4</v>
      </c>
      <c r="H60" s="58">
        <f t="shared" si="7"/>
        <v>1.8686026140009133E-4</v>
      </c>
      <c r="I60" s="58">
        <f t="shared" si="0"/>
        <v>5.0522468860181849E-3</v>
      </c>
      <c r="J60" s="58">
        <f t="shared" si="1"/>
        <v>4.435614913940622E-3</v>
      </c>
      <c r="K60" s="58">
        <f t="shared" si="17"/>
        <v>9504.7585958239961</v>
      </c>
      <c r="L60" s="58">
        <f t="shared" si="18"/>
        <v>42.159448981042239</v>
      </c>
      <c r="M60" s="58">
        <f t="shared" si="8"/>
        <v>9483.6788713334754</v>
      </c>
      <c r="N60" s="58">
        <f t="shared" si="9"/>
        <v>229242.65943411973</v>
      </c>
      <c r="O60" s="58">
        <f t="shared" si="10"/>
        <v>24.118725070496755</v>
      </c>
      <c r="Q60" s="58">
        <f>'Quintile Functions'!$FM68</f>
        <v>7115.942345600004</v>
      </c>
      <c r="S60" s="58">
        <f>'Female Inactive'!S60*'MI Epi'!DK78</f>
        <v>8.4729303490725975E-4</v>
      </c>
      <c r="T60" s="58">
        <f>'Female Inactive'!T60*'MI Epi'!DK78</f>
        <v>0</v>
      </c>
      <c r="U60" s="58">
        <f t="shared" si="11"/>
        <v>8.4693418352166372E-4</v>
      </c>
      <c r="V60" s="58">
        <f t="shared" si="11"/>
        <v>0</v>
      </c>
      <c r="W60" s="58">
        <f t="shared" si="19"/>
        <v>7.150036064842975E-3</v>
      </c>
      <c r="Y60" s="58">
        <f>'Female Inactive'!Y60*'Stroke Epi'!$CZ86</f>
        <v>1.2970398568993879E-3</v>
      </c>
      <c r="Z60" s="58">
        <f>'Female Inactive'!Z60*'Stroke Epi'!$CZ86</f>
        <v>3.2425996422484697E-4</v>
      </c>
      <c r="AA60" s="58">
        <f t="shared" si="12"/>
        <v>1.2961990642573751E-3</v>
      </c>
      <c r="AB60" s="58">
        <f t="shared" si="12"/>
        <v>3.2420739764449369E-4</v>
      </c>
      <c r="AC60" s="58">
        <f t="shared" si="20"/>
        <v>9.0322044057565259E-3</v>
      </c>
      <c r="AE60" s="58">
        <f>'Female Inactive'!AE60*'Bowel Cancer Epi'!$CW103</f>
        <v>3.7667397484647189E-4</v>
      </c>
      <c r="AF60" s="58">
        <f>'Female Inactive'!AF60*'Bowel Cancer Epi'!$CW103</f>
        <v>2.8250548113485386E-4</v>
      </c>
      <c r="AG60" s="58">
        <f t="shared" si="25"/>
        <v>3.7660304211128981E-4</v>
      </c>
      <c r="AH60" s="58">
        <f t="shared" si="25"/>
        <v>2.8246558021893797E-4</v>
      </c>
      <c r="AI60" s="58">
        <f t="shared" si="21"/>
        <v>2.068491163338126E-3</v>
      </c>
      <c r="AK60" s="58">
        <f>'Female Inactive'!AK60*'Breast Cancer Epi'!$BK101</f>
        <v>2.8696428419390779E-3</v>
      </c>
      <c r="AL60" s="58">
        <f>'Female Inactive'!AL60*'Breast Cancer Epi'!$BK101</f>
        <v>8.6089285258172336E-4</v>
      </c>
      <c r="AM60" s="58">
        <f t="shared" si="26"/>
        <v>2.8655293526080872E-3</v>
      </c>
      <c r="AN60" s="58">
        <f t="shared" si="26"/>
        <v>8.6052239064693392E-4</v>
      </c>
      <c r="AO60" s="58">
        <f t="shared" si="22"/>
        <v>4.4123244816855728E-2</v>
      </c>
      <c r="AQ60" s="58">
        <f>'Female Inactive'!AQ60*'Uterine Cancer Epi'!$BC83</f>
        <v>5.6058078420027381E-4</v>
      </c>
      <c r="AR60" s="58">
        <f>'Female Inactive'!AR60*'Uterine Cancer Epi'!$BC83</f>
        <v>1.8686026140009133E-4</v>
      </c>
      <c r="AS60" s="58">
        <f t="shared" si="27"/>
        <v>5.6042368814879229E-4</v>
      </c>
      <c r="AT60" s="58">
        <f t="shared" si="27"/>
        <v>1.8684280410885545E-4</v>
      </c>
      <c r="AU60" s="58">
        <f t="shared" si="23"/>
        <v>3.5419862822907854E-3</v>
      </c>
      <c r="AW60" s="58">
        <f>'Female Inactive'!AW60*'Diabetes Epi'!$CD113</f>
        <v>4.4401426760207977E-3</v>
      </c>
      <c r="AX60" s="58">
        <f>'Female Inactive'!AX60*'Diabetes Epi'!$CD113</f>
        <v>0</v>
      </c>
      <c r="AY60" s="58">
        <f t="shared" si="28"/>
        <v>4.4302998158189943E-3</v>
      </c>
      <c r="AZ60" s="58">
        <f t="shared" si="28"/>
        <v>0</v>
      </c>
      <c r="BA60" s="58">
        <f t="shared" si="24"/>
        <v>8.1421805127995253E-2</v>
      </c>
    </row>
    <row r="61" spans="1:53">
      <c r="A61" s="58">
        <v>63</v>
      </c>
      <c r="B61" s="58">
        <f>'ACM Rates'!T74-(SUM(C61:H61))</f>
        <v>4.4448883074600237E-3</v>
      </c>
      <c r="C61" s="58">
        <f t="shared" si="2"/>
        <v>0</v>
      </c>
      <c r="D61" s="58">
        <f t="shared" si="3"/>
        <v>3.2525577813547201E-4</v>
      </c>
      <c r="E61" s="58">
        <f t="shared" si="4"/>
        <v>0</v>
      </c>
      <c r="F61" s="58">
        <f t="shared" si="5"/>
        <v>2.8241082469498404E-4</v>
      </c>
      <c r="G61" s="58">
        <f t="shared" si="6"/>
        <v>8.6065085339512672E-4</v>
      </c>
      <c r="H61" s="58">
        <f t="shared" si="7"/>
        <v>1.8679423631439356E-4</v>
      </c>
      <c r="I61" s="58">
        <f t="shared" si="0"/>
        <v>5.05255491029048E-3</v>
      </c>
      <c r="J61" s="58">
        <f t="shared" si="1"/>
        <v>4.4350244114775839E-3</v>
      </c>
      <c r="K61" s="58">
        <f t="shared" si="17"/>
        <v>9462.5991468429547</v>
      </c>
      <c r="L61" s="58">
        <f t="shared" si="18"/>
        <v>41.966858212275461</v>
      </c>
      <c r="M61" s="58">
        <f t="shared" si="8"/>
        <v>9441.6157177368168</v>
      </c>
      <c r="N61" s="58">
        <f t="shared" si="9"/>
        <v>219801.0437163829</v>
      </c>
      <c r="O61" s="58">
        <f t="shared" si="10"/>
        <v>23.228400601722203</v>
      </c>
      <c r="Q61" s="58">
        <f>'Quintile Functions'!$FM69</f>
        <v>6726.2431318999988</v>
      </c>
      <c r="S61" s="58">
        <f>'Female Inactive'!S61*'MI Epi'!DK79</f>
        <v>8.4721654903714564E-4</v>
      </c>
      <c r="T61" s="58">
        <f>'Female Inactive'!T61*'MI Epi'!DK79</f>
        <v>0</v>
      </c>
      <c r="U61" s="58">
        <f t="shared" si="11"/>
        <v>8.4685776242710009E-4</v>
      </c>
      <c r="V61" s="58">
        <f t="shared" si="11"/>
        <v>0</v>
      </c>
      <c r="W61" s="58">
        <f t="shared" si="19"/>
        <v>7.9909146384079099E-3</v>
      </c>
      <c r="Y61" s="58">
        <f>'Female Inactive'!Y61*'Stroke Epi'!$CZ87</f>
        <v>1.301023112541888E-3</v>
      </c>
      <c r="Z61" s="58">
        <f>'Female Inactive'!Z61*'Stroke Epi'!$CZ87</f>
        <v>3.2525577813547201E-4</v>
      </c>
      <c r="AA61" s="58">
        <f t="shared" si="12"/>
        <v>1.3001771488847513E-3</v>
      </c>
      <c r="AB61" s="58">
        <f t="shared" si="12"/>
        <v>3.2520288820925281E-4</v>
      </c>
      <c r="AC61" s="58">
        <f t="shared" si="20"/>
        <v>9.9957292268306741E-3</v>
      </c>
      <c r="AE61" s="58">
        <f>'Female Inactive'!AE61*'Bowel Cancer Epi'!$CW104</f>
        <v>3.7654776625997878E-4</v>
      </c>
      <c r="AF61" s="58">
        <f>'Female Inactive'!AF61*'Bowel Cancer Epi'!$CW104</f>
        <v>2.8241082469498404E-4</v>
      </c>
      <c r="AG61" s="58">
        <f t="shared" si="25"/>
        <v>3.7647688104736066E-4</v>
      </c>
      <c r="AH61" s="58">
        <f t="shared" si="25"/>
        <v>2.8237095051175665E-4</v>
      </c>
      <c r="AI61" s="58">
        <f t="shared" si="21"/>
        <v>2.1624604458103107E-3</v>
      </c>
      <c r="AK61" s="58">
        <f>'Female Inactive'!AK61*'Breast Cancer Epi'!$BK102</f>
        <v>2.8688361779837558E-3</v>
      </c>
      <c r="AL61" s="58">
        <f>'Female Inactive'!AL61*'Breast Cancer Epi'!$BK102</f>
        <v>8.6065085339512672E-4</v>
      </c>
      <c r="AM61" s="58">
        <f t="shared" si="26"/>
        <v>2.8647249998475788E-3</v>
      </c>
      <c r="AN61" s="58">
        <f t="shared" si="26"/>
        <v>8.6028059967679926E-4</v>
      </c>
      <c r="AO61" s="58">
        <f t="shared" si="22"/>
        <v>4.6041435011386682E-2</v>
      </c>
      <c r="AQ61" s="58">
        <f>'Female Inactive'!AQ61*'Uterine Cancer Epi'!$BC84</f>
        <v>5.6038270894318064E-4</v>
      </c>
      <c r="AR61" s="58">
        <f>'Female Inactive'!AR61*'Uterine Cancer Epi'!$BC84</f>
        <v>1.8679423631439356E-4</v>
      </c>
      <c r="AS61" s="58">
        <f t="shared" si="27"/>
        <v>5.6022572387826042E-4</v>
      </c>
      <c r="AT61" s="58">
        <f t="shared" si="27"/>
        <v>1.8677679135725711E-4</v>
      </c>
      <c r="AU61" s="58">
        <f t="shared" si="23"/>
        <v>3.9143135146282627E-3</v>
      </c>
      <c r="AW61" s="58">
        <f>'Female Inactive'!AW61*'Diabetes Epi'!$CD114</f>
        <v>4.4667737286676413E-3</v>
      </c>
      <c r="AX61" s="58">
        <f>'Female Inactive'!AX61*'Diabetes Epi'!$CD114</f>
        <v>0</v>
      </c>
      <c r="AY61" s="58">
        <f t="shared" si="28"/>
        <v>4.4568125318859009E-3</v>
      </c>
      <c r="AZ61" s="58">
        <f t="shared" si="28"/>
        <v>0</v>
      </c>
      <c r="BA61" s="58">
        <f t="shared" si="24"/>
        <v>8.5491381935552044E-2</v>
      </c>
    </row>
    <row r="62" spans="1:53">
      <c r="A62" s="58">
        <v>64</v>
      </c>
      <c r="B62" s="58">
        <f>'ACM Rates'!T75-(SUM(C62:H62))</f>
        <v>4.4446000465458591E-3</v>
      </c>
      <c r="C62" s="58">
        <f t="shared" si="2"/>
        <v>0</v>
      </c>
      <c r="D62" s="58">
        <f t="shared" si="3"/>
        <v>3.2623517192249953E-4</v>
      </c>
      <c r="E62" s="58">
        <f t="shared" si="4"/>
        <v>0</v>
      </c>
      <c r="F62" s="58">
        <f t="shared" si="5"/>
        <v>2.8224514217007381E-4</v>
      </c>
      <c r="G62" s="58">
        <f t="shared" si="6"/>
        <v>8.6024373047664695E-4</v>
      </c>
      <c r="H62" s="58">
        <f t="shared" si="7"/>
        <v>1.8667590888492058E-4</v>
      </c>
      <c r="I62" s="58">
        <f t="shared" si="0"/>
        <v>5.053080360638432E-3</v>
      </c>
      <c r="J62" s="58">
        <f t="shared" si="1"/>
        <v>4.4347374289661623E-3</v>
      </c>
      <c r="K62" s="58">
        <f t="shared" si="17"/>
        <v>9420.6322886306789</v>
      </c>
      <c r="L62" s="58">
        <f t="shared" si="18"/>
        <v>41.778030614917633</v>
      </c>
      <c r="M62" s="58">
        <f t="shared" si="8"/>
        <v>9399.7432733232199</v>
      </c>
      <c r="N62" s="58">
        <f t="shared" si="9"/>
        <v>210401.30044305968</v>
      </c>
      <c r="O62" s="58">
        <f t="shared" si="10"/>
        <v>22.334095419156014</v>
      </c>
      <c r="Q62" s="58">
        <f>'Quintile Functions'!$FM70</f>
        <v>6307.612708800003</v>
      </c>
      <c r="S62" s="58">
        <f>'Female Inactive'!S62*'MI Epi'!DK80</f>
        <v>8.4666568342309581E-4</v>
      </c>
      <c r="T62" s="58">
        <f>'Female Inactive'!T62*'MI Epi'!DK80</f>
        <v>0</v>
      </c>
      <c r="U62" s="58">
        <f t="shared" si="11"/>
        <v>8.4630736316626543E-4</v>
      </c>
      <c r="V62" s="58">
        <f t="shared" si="11"/>
        <v>0</v>
      </c>
      <c r="W62" s="58">
        <f t="shared" si="19"/>
        <v>8.8310052327445817E-3</v>
      </c>
      <c r="Y62" s="58">
        <f>'Female Inactive'!Y62*'Stroke Epi'!$CZ88</f>
        <v>1.3049406876899981E-3</v>
      </c>
      <c r="Z62" s="58">
        <f>'Female Inactive'!Z62*'Stroke Epi'!$CZ88</f>
        <v>3.2623517192249953E-4</v>
      </c>
      <c r="AA62" s="58">
        <f t="shared" si="12"/>
        <v>1.3040896228274645E-3</v>
      </c>
      <c r="AB62" s="58">
        <f t="shared" si="12"/>
        <v>3.2618196301514857E-4</v>
      </c>
      <c r="AC62" s="58">
        <f t="shared" si="20"/>
        <v>1.0961271906061306E-2</v>
      </c>
      <c r="AE62" s="58">
        <f>'Female Inactive'!AE62*'Bowel Cancer Epi'!$CW105</f>
        <v>3.7632685622676518E-4</v>
      </c>
      <c r="AF62" s="58">
        <f>'Female Inactive'!AF62*'Bowel Cancer Epi'!$CW105</f>
        <v>2.8224514217007381E-4</v>
      </c>
      <c r="AG62" s="58">
        <f t="shared" si="25"/>
        <v>3.7625605415725349E-4</v>
      </c>
      <c r="AH62" s="58">
        <f t="shared" si="25"/>
        <v>2.822053147570891E-4</v>
      </c>
      <c r="AI62" s="58">
        <f t="shared" si="21"/>
        <v>2.256389398801152E-3</v>
      </c>
      <c r="AK62" s="58">
        <f>'Female Inactive'!AK62*'Breast Cancer Epi'!$BK103</f>
        <v>2.8674791015888229E-3</v>
      </c>
      <c r="AL62" s="58">
        <f>'Female Inactive'!AL62*'Breast Cancer Epi'!$BK103</f>
        <v>8.6024373047664695E-4</v>
      </c>
      <c r="AM62" s="58">
        <f t="shared" si="26"/>
        <v>2.8633718101851446E-3</v>
      </c>
      <c r="AN62" s="58">
        <f t="shared" si="26"/>
        <v>8.5987382691543601E-4</v>
      </c>
      <c r="AO62" s="58">
        <f t="shared" si="22"/>
        <v>4.79552383228335E-2</v>
      </c>
      <c r="AQ62" s="58">
        <f>'Female Inactive'!AQ62*'Uterine Cancer Epi'!$BC85</f>
        <v>5.600277266547617E-4</v>
      </c>
      <c r="AR62" s="58">
        <f>'Female Inactive'!AR62*'Uterine Cancer Epi'!$BC85</f>
        <v>1.8667590888492058E-4</v>
      </c>
      <c r="AS62" s="58">
        <f t="shared" si="27"/>
        <v>5.5987094039700036E-4</v>
      </c>
      <c r="AT62" s="58">
        <f t="shared" si="27"/>
        <v>1.8665848602161805E-4</v>
      </c>
      <c r="AU62" s="58">
        <f t="shared" si="23"/>
        <v>4.28637014248883E-3</v>
      </c>
      <c r="AW62" s="58">
        <f>'Female Inactive'!AW62*'Diabetes Epi'!$CD115</f>
        <v>4.4897512701783096E-3</v>
      </c>
      <c r="AX62" s="58">
        <f>'Female Inactive'!AX62*'Diabetes Epi'!$CD115</f>
        <v>0</v>
      </c>
      <c r="AY62" s="58">
        <f t="shared" si="28"/>
        <v>4.4796874039964019E-3</v>
      </c>
      <c r="AZ62" s="58">
        <f t="shared" si="28"/>
        <v>0</v>
      </c>
      <c r="BA62" s="58">
        <f t="shared" si="24"/>
        <v>8.9567175405059332E-2</v>
      </c>
    </row>
    <row r="63" spans="1:53">
      <c r="A63" s="58">
        <v>65</v>
      </c>
      <c r="B63" s="58">
        <f>'ACM Rates'!T76-(SUM(C63:H63))</f>
        <v>6.9431287495849755E-3</v>
      </c>
      <c r="C63" s="58">
        <f t="shared" si="2"/>
        <v>0</v>
      </c>
      <c r="D63" s="58">
        <f t="shared" si="3"/>
        <v>6.5439699754878697E-4</v>
      </c>
      <c r="E63" s="58">
        <f t="shared" si="4"/>
        <v>0</v>
      </c>
      <c r="F63" s="58">
        <f t="shared" si="5"/>
        <v>4.6993070004774538E-4</v>
      </c>
      <c r="G63" s="58">
        <f t="shared" si="6"/>
        <v>1.1460753162128112E-3</v>
      </c>
      <c r="H63" s="58">
        <f t="shared" si="7"/>
        <v>1.8646823660568192E-4</v>
      </c>
      <c r="I63" s="58">
        <f t="shared" si="0"/>
        <v>8.0674564471815077E-3</v>
      </c>
      <c r="J63" s="58">
        <f t="shared" si="1"/>
        <v>6.9190809190832203E-3</v>
      </c>
      <c r="K63" s="58">
        <f t="shared" si="17"/>
        <v>9378.8542580157609</v>
      </c>
      <c r="L63" s="58">
        <f t="shared" si="18"/>
        <v>64.893051539499268</v>
      </c>
      <c r="M63" s="58">
        <f t="shared" si="8"/>
        <v>9346.4077322460107</v>
      </c>
      <c r="N63" s="58">
        <f t="shared" si="9"/>
        <v>201054.89271081367</v>
      </c>
      <c r="O63" s="58">
        <f t="shared" si="10"/>
        <v>21.437042007447708</v>
      </c>
      <c r="Q63" s="58">
        <f>'Quintile Functions'!$FM71</f>
        <v>5859.3664624999983</v>
      </c>
      <c r="S63" s="58">
        <f>'Female Inactive'!S63*'MI Epi'!DK81</f>
        <v>1.2679121127419811E-3</v>
      </c>
      <c r="T63" s="58">
        <f>'Female Inactive'!T63*'MI Epi'!DK81</f>
        <v>0</v>
      </c>
      <c r="U63" s="58">
        <f t="shared" si="11"/>
        <v>1.2671086517876962E-3</v>
      </c>
      <c r="V63" s="58">
        <f t="shared" si="11"/>
        <v>0</v>
      </c>
      <c r="W63" s="58">
        <f t="shared" si="19"/>
        <v>9.6698388511582151E-3</v>
      </c>
      <c r="Y63" s="58">
        <f>'Female Inactive'!Y63*'Stroke Epi'!$CZ89</f>
        <v>2.6993876148887464E-3</v>
      </c>
      <c r="Z63" s="58">
        <f>'Female Inactive'!Z63*'Stroke Epi'!$CZ89</f>
        <v>6.5439699754878697E-4</v>
      </c>
      <c r="AA63" s="58">
        <f t="shared" si="12"/>
        <v>2.6957475441982126E-3</v>
      </c>
      <c r="AB63" s="58">
        <f t="shared" si="12"/>
        <v>6.5418292653196541E-4</v>
      </c>
      <c r="AC63" s="58">
        <f t="shared" si="20"/>
        <v>1.1928776036511895E-2</v>
      </c>
      <c r="AE63" s="58">
        <f>'Female Inactive'!AE63*'Bowel Cancer Epi'!$CW106</f>
        <v>6.5790298006684358E-4</v>
      </c>
      <c r="AF63" s="58">
        <f>'Female Inactive'!AF63*'Bowel Cancer Epi'!$CW106</f>
        <v>4.6993070004774538E-4</v>
      </c>
      <c r="AG63" s="58">
        <f t="shared" si="25"/>
        <v>6.5768660935416889E-4</v>
      </c>
      <c r="AH63" s="58">
        <f t="shared" si="25"/>
        <v>4.6982029991049501E-4</v>
      </c>
      <c r="AI63" s="58">
        <f t="shared" si="21"/>
        <v>2.3502544123156681E-3</v>
      </c>
      <c r="AK63" s="58">
        <f>'Female Inactive'!AK63*'Breast Cancer Epi'!$BK104</f>
        <v>3.0562008432341642E-3</v>
      </c>
      <c r="AL63" s="58">
        <f>'Female Inactive'!AL63*'Breast Cancer Epi'!$BK104</f>
        <v>1.1460753162128112E-3</v>
      </c>
      <c r="AM63" s="58">
        <f t="shared" si="26"/>
        <v>3.0515354154754259E-3</v>
      </c>
      <c r="AN63" s="58">
        <f t="shared" si="26"/>
        <v>1.1454188227185691E-3</v>
      </c>
      <c r="AO63" s="58">
        <f t="shared" si="22"/>
        <v>4.9864299634692237E-2</v>
      </c>
      <c r="AQ63" s="58">
        <f>'Female Inactive'!AQ63*'Uterine Cancer Epi'!$BC86</f>
        <v>7.4587294642272769E-4</v>
      </c>
      <c r="AR63" s="58">
        <f>'Female Inactive'!AR63*'Uterine Cancer Epi'!$BC86</f>
        <v>1.8646823660568192E-4</v>
      </c>
      <c r="AS63" s="58">
        <f t="shared" si="27"/>
        <v>7.4559485234182432E-4</v>
      </c>
      <c r="AT63" s="58">
        <f t="shared" si="27"/>
        <v>1.8645085248458759E-4</v>
      </c>
      <c r="AU63" s="58">
        <f t="shared" si="23"/>
        <v>4.6580522477620246E-3</v>
      </c>
      <c r="AW63" s="58">
        <f>'Female Inactive'!AW63*'Diabetes Epi'!$CD116</f>
        <v>5.5989103173985037E-3</v>
      </c>
      <c r="AX63" s="58">
        <f>'Female Inactive'!AX63*'Diabetes Epi'!$CD116</f>
        <v>0</v>
      </c>
      <c r="AY63" s="58">
        <f t="shared" si="28"/>
        <v>5.5832656303784756E-3</v>
      </c>
      <c r="AZ63" s="58">
        <f t="shared" si="28"/>
        <v>0</v>
      </c>
      <c r="BA63" s="58">
        <f t="shared" si="24"/>
        <v>9.3645629861582147E-2</v>
      </c>
    </row>
    <row r="64" spans="1:53">
      <c r="A64" s="58">
        <v>66</v>
      </c>
      <c r="B64" s="58">
        <f>'ACM Rates'!T77-(SUM(C64:H64))</f>
        <v>6.940179747949568E-3</v>
      </c>
      <c r="C64" s="58">
        <f t="shared" si="2"/>
        <v>0</v>
      </c>
      <c r="D64" s="58">
        <f t="shared" si="3"/>
        <v>6.5628575873125702E-4</v>
      </c>
      <c r="E64" s="58">
        <f t="shared" si="4"/>
        <v>0</v>
      </c>
      <c r="F64" s="58">
        <f t="shared" si="5"/>
        <v>4.7026169108186337E-4</v>
      </c>
      <c r="G64" s="58">
        <f t="shared" si="6"/>
        <v>1.1466537313008288E-3</v>
      </c>
      <c r="H64" s="58">
        <f t="shared" si="7"/>
        <v>1.866190709364828E-4</v>
      </c>
      <c r="I64" s="58">
        <f t="shared" si="0"/>
        <v>8.0667271977626891E-3</v>
      </c>
      <c r="J64" s="58">
        <f t="shared" si="1"/>
        <v>6.9161523175105266E-3</v>
      </c>
      <c r="K64" s="58">
        <f t="shared" si="17"/>
        <v>9313.9612064762623</v>
      </c>
      <c r="L64" s="58">
        <f t="shared" si="18"/>
        <v>64.416774383373948</v>
      </c>
      <c r="M64" s="58">
        <f t="shared" si="8"/>
        <v>9281.7528192845748</v>
      </c>
      <c r="N64" s="58">
        <f t="shared" si="9"/>
        <v>191773.13989152908</v>
      </c>
      <c r="O64" s="58">
        <f t="shared" si="10"/>
        <v>20.589858132346929</v>
      </c>
      <c r="Q64" s="58">
        <f>'Quintile Functions'!$FM72</f>
        <v>5627.8573252737142</v>
      </c>
      <c r="S64" s="58">
        <f>'Female Inactive'!S64*'MI Epi'!DK82</f>
        <v>1.270872176454598E-3</v>
      </c>
      <c r="T64" s="58">
        <f>'Female Inactive'!T64*'MI Epi'!DK82</f>
        <v>0</v>
      </c>
      <c r="U64" s="58">
        <f t="shared" si="11"/>
        <v>1.2700649604024949E-3</v>
      </c>
      <c r="V64" s="58">
        <f t="shared" si="11"/>
        <v>0</v>
      </c>
      <c r="W64" s="58">
        <f t="shared" si="19"/>
        <v>1.0924694766476216E-2</v>
      </c>
      <c r="Y64" s="58">
        <f>'Female Inactive'!Y64*'Stroke Epi'!$CZ90</f>
        <v>2.7071787547664349E-3</v>
      </c>
      <c r="Z64" s="58">
        <f>'Female Inactive'!Z64*'Stroke Epi'!$CZ90</f>
        <v>6.5628575873125702E-4</v>
      </c>
      <c r="AA64" s="58">
        <f t="shared" si="12"/>
        <v>2.7035176508607428E-3</v>
      </c>
      <c r="AB64" s="58">
        <f t="shared" si="12"/>
        <v>6.5607045033655442E-4</v>
      </c>
      <c r="AC64" s="58">
        <f t="shared" si="20"/>
        <v>1.394730777609063E-2</v>
      </c>
      <c r="AE64" s="58">
        <f>'Female Inactive'!AE64*'Bowel Cancer Epi'!$CW107</f>
        <v>6.5836636751460866E-4</v>
      </c>
      <c r="AF64" s="58">
        <f>'Female Inactive'!AF64*'Bowel Cancer Epi'!$CW107</f>
        <v>4.7026169108186337E-4</v>
      </c>
      <c r="AG64" s="58">
        <f t="shared" si="25"/>
        <v>6.5814969193089823E-4</v>
      </c>
      <c r="AH64" s="58">
        <f t="shared" si="25"/>
        <v>4.7015113538351194E-4</v>
      </c>
      <c r="AI64" s="58">
        <f t="shared" si="21"/>
        <v>2.5377672854909588E-3</v>
      </c>
      <c r="AK64" s="58">
        <f>'Female Inactive'!AK64*'Breast Cancer Epi'!$BK105</f>
        <v>3.0577432834688768E-3</v>
      </c>
      <c r="AL64" s="58">
        <f>'Female Inactive'!AL64*'Breast Cancer Epi'!$BK105</f>
        <v>1.1466537313008288E-3</v>
      </c>
      <c r="AM64" s="58">
        <f t="shared" si="26"/>
        <v>3.0530731477131923E-3</v>
      </c>
      <c r="AN64" s="58">
        <f t="shared" si="26"/>
        <v>1.1459965751119405E-3</v>
      </c>
      <c r="AO64" s="58">
        <f t="shared" si="22"/>
        <v>5.167744587035588E-2</v>
      </c>
      <c r="AQ64" s="58">
        <f>'Female Inactive'!AQ64*'Uterine Cancer Epi'!$BC87</f>
        <v>7.464762837459312E-4</v>
      </c>
      <c r="AR64" s="58">
        <f>'Female Inactive'!AR64*'Uterine Cancer Epi'!$BC87</f>
        <v>1.866190709364828E-4</v>
      </c>
      <c r="AS64" s="58">
        <f t="shared" si="27"/>
        <v>7.461977396380215E-4</v>
      </c>
      <c r="AT64" s="58">
        <f t="shared" si="27"/>
        <v>1.8660165868078504E-4</v>
      </c>
      <c r="AU64" s="58">
        <f t="shared" si="23"/>
        <v>5.2146955122651002E-3</v>
      </c>
      <c r="AW64" s="58">
        <f>'Female Inactive'!AW64*'Diabetes Epi'!$CD117</f>
        <v>5.6499485082224616E-3</v>
      </c>
      <c r="AX64" s="58">
        <f>'Female Inactive'!AX64*'Diabetes Epi'!$CD117</f>
        <v>0</v>
      </c>
      <c r="AY64" s="58">
        <f t="shared" si="28"/>
        <v>5.6340175662712433E-3</v>
      </c>
      <c r="AZ64" s="58">
        <f t="shared" si="28"/>
        <v>0</v>
      </c>
      <c r="BA64" s="58">
        <f t="shared" si="24"/>
        <v>9.8706047065319311E-2</v>
      </c>
    </row>
    <row r="65" spans="1:53">
      <c r="A65" s="58">
        <v>67</v>
      </c>
      <c r="B65" s="58">
        <f>'ACM Rates'!T78-(SUM(C65:H65))</f>
        <v>6.937296312656876E-3</v>
      </c>
      <c r="C65" s="58">
        <f t="shared" si="2"/>
        <v>0</v>
      </c>
      <c r="D65" s="58">
        <f t="shared" si="3"/>
        <v>6.5814399966357623E-4</v>
      </c>
      <c r="E65" s="58">
        <f t="shared" si="4"/>
        <v>0</v>
      </c>
      <c r="F65" s="58">
        <f t="shared" si="5"/>
        <v>4.7058165614669343E-4</v>
      </c>
      <c r="G65" s="58">
        <f t="shared" si="6"/>
        <v>1.1472131911965994E-3</v>
      </c>
      <c r="H65" s="58">
        <f t="shared" si="7"/>
        <v>1.8676484033625513E-4</v>
      </c>
      <c r="I65" s="58">
        <f t="shared" si="0"/>
        <v>8.0660219684671464E-3</v>
      </c>
      <c r="J65" s="58">
        <f t="shared" si="1"/>
        <v>6.913288820367236E-3</v>
      </c>
      <c r="K65" s="58">
        <f t="shared" si="17"/>
        <v>9249.5444320928891</v>
      </c>
      <c r="L65" s="58">
        <f t="shared" si="18"/>
        <v>63.944772115877782</v>
      </c>
      <c r="M65" s="58">
        <f t="shared" si="8"/>
        <v>9217.5720460349512</v>
      </c>
      <c r="N65" s="58">
        <f t="shared" si="9"/>
        <v>182555.56784549414</v>
      </c>
      <c r="O65" s="58">
        <f t="shared" si="10"/>
        <v>19.736709108838497</v>
      </c>
      <c r="Q65" s="58">
        <f>'Quintile Functions'!$FM73</f>
        <v>5410.1753022061475</v>
      </c>
      <c r="S65" s="58">
        <f>'Female Inactive'!S65*'MI Epi'!DK83</f>
        <v>1.2737237098288578E-3</v>
      </c>
      <c r="T65" s="58">
        <f>'Female Inactive'!T65*'MI Epi'!DK83</f>
        <v>0</v>
      </c>
      <c r="U65" s="58">
        <f t="shared" si="11"/>
        <v>1.2729128680837309E-3</v>
      </c>
      <c r="V65" s="58">
        <f t="shared" si="11"/>
        <v>0</v>
      </c>
      <c r="W65" s="58">
        <f t="shared" si="19"/>
        <v>1.2180884654852717E-2</v>
      </c>
      <c r="Y65" s="58">
        <f>'Female Inactive'!Y65*'Stroke Epi'!$CZ91</f>
        <v>2.7148439986122513E-3</v>
      </c>
      <c r="Z65" s="58">
        <f>'Female Inactive'!Z65*'Stroke Epi'!$CZ91</f>
        <v>6.5814399966357623E-4</v>
      </c>
      <c r="AA65" s="58">
        <f t="shared" si="12"/>
        <v>2.711162142286061E-3</v>
      </c>
      <c r="AB65" s="58">
        <f t="shared" si="12"/>
        <v>6.5792747040649413E-4</v>
      </c>
      <c r="AC65" s="58">
        <f t="shared" si="20"/>
        <v>1.5967524004524579E-2</v>
      </c>
      <c r="AE65" s="58">
        <f>'Female Inactive'!AE65*'Bowel Cancer Epi'!$CW108</f>
        <v>6.5881431860537068E-4</v>
      </c>
      <c r="AF65" s="58">
        <f>'Female Inactive'!AF65*'Bowel Cancer Epi'!$CW108</f>
        <v>4.7058165614669343E-4</v>
      </c>
      <c r="AG65" s="58">
        <f t="shared" si="25"/>
        <v>6.585973481025853E-4</v>
      </c>
      <c r="AH65" s="58">
        <f t="shared" si="25"/>
        <v>4.7047094996521821E-4</v>
      </c>
      <c r="AI65" s="58">
        <f t="shared" si="21"/>
        <v>2.7253769503487613E-3</v>
      </c>
      <c r="AK65" s="58">
        <f>'Female Inactive'!AK65*'Breast Cancer Epi'!$BK106</f>
        <v>3.0592351765242648E-3</v>
      </c>
      <c r="AL65" s="58">
        <f>'Female Inactive'!AL65*'Breast Cancer Epi'!$BK106</f>
        <v>1.1472131911965994E-3</v>
      </c>
      <c r="AM65" s="58">
        <f t="shared" si="26"/>
        <v>3.0545604848004615E-3</v>
      </c>
      <c r="AN65" s="58">
        <f t="shared" si="26"/>
        <v>1.146555393712223E-3</v>
      </c>
      <c r="AO65" s="58">
        <f t="shared" si="22"/>
        <v>5.3488044536476181E-2</v>
      </c>
      <c r="AQ65" s="58">
        <f>'Female Inactive'!AQ65*'Uterine Cancer Epi'!$BC88</f>
        <v>7.4705936134502053E-4</v>
      </c>
      <c r="AR65" s="58">
        <f>'Female Inactive'!AR65*'Uterine Cancer Epi'!$BC88</f>
        <v>1.8676484033625513E-4</v>
      </c>
      <c r="AS65" s="58">
        <f t="shared" si="27"/>
        <v>7.4678038197606433E-4</v>
      </c>
      <c r="AT65" s="58">
        <f t="shared" si="27"/>
        <v>1.8674740086921382E-4</v>
      </c>
      <c r="AU65" s="58">
        <f t="shared" si="23"/>
        <v>5.7714773664678054E-3</v>
      </c>
      <c r="AW65" s="58">
        <f>'Female Inactive'!AW65*'Diabetes Epi'!$CD118</f>
        <v>5.6987544216463093E-3</v>
      </c>
      <c r="AX65" s="58">
        <f>'Female Inactive'!AX65*'Diabetes Epi'!$CD118</f>
        <v>0</v>
      </c>
      <c r="AY65" s="58">
        <f t="shared" si="28"/>
        <v>5.6825473220423195E-3</v>
      </c>
      <c r="AZ65" s="58">
        <f t="shared" si="28"/>
        <v>0</v>
      </c>
      <c r="BA65" s="58">
        <f t="shared" si="24"/>
        <v>0.10378395302852735</v>
      </c>
    </row>
    <row r="66" spans="1:53">
      <c r="A66" s="58">
        <v>68</v>
      </c>
      <c r="B66" s="58">
        <f>'ACM Rates'!T79-(SUM(C66:H66))</f>
        <v>6.9344544801306623E-3</v>
      </c>
      <c r="C66" s="58">
        <f t="shared" si="2"/>
        <v>0</v>
      </c>
      <c r="D66" s="58">
        <f t="shared" si="3"/>
        <v>6.5997236934103474E-4</v>
      </c>
      <c r="E66" s="58">
        <f t="shared" si="4"/>
        <v>0</v>
      </c>
      <c r="F66" s="58">
        <f t="shared" si="5"/>
        <v>4.7089787595911293E-4</v>
      </c>
      <c r="G66" s="58">
        <f t="shared" si="6"/>
        <v>1.1477664107450969E-3</v>
      </c>
      <c r="H66" s="58">
        <f t="shared" si="7"/>
        <v>1.8690886382409313E-4</v>
      </c>
      <c r="I66" s="58">
        <f t="shared" si="0"/>
        <v>8.0653247254308096E-3</v>
      </c>
      <c r="J66" s="58">
        <f t="shared" si="1"/>
        <v>6.9104666302399753E-3</v>
      </c>
      <c r="K66" s="58">
        <f t="shared" si="17"/>
        <v>9185.5996599770115</v>
      </c>
      <c r="L66" s="58">
        <f t="shared" si="18"/>
        <v>63.476779929014803</v>
      </c>
      <c r="M66" s="58">
        <f t="shared" si="8"/>
        <v>9153.861270012505</v>
      </c>
      <c r="N66" s="58">
        <f t="shared" si="9"/>
        <v>173401.70657548166</v>
      </c>
      <c r="O66" s="58">
        <f t="shared" si="10"/>
        <v>18.877559766840047</v>
      </c>
      <c r="Q66" s="58">
        <f>'Quintile Functions'!$FM74</f>
        <v>5200.9130844797692</v>
      </c>
      <c r="S66" s="58">
        <f>'Female Inactive'!S66*'MI Epi'!DK84</f>
        <v>1.2765321778414034E-3</v>
      </c>
      <c r="T66" s="58">
        <f>'Female Inactive'!T66*'MI Epi'!DK84</f>
        <v>0</v>
      </c>
      <c r="U66" s="58">
        <f t="shared" si="11"/>
        <v>1.2757177572224609E-3</v>
      </c>
      <c r="V66" s="58">
        <f t="shared" si="11"/>
        <v>0</v>
      </c>
      <c r="W66" s="58">
        <f t="shared" si="19"/>
        <v>1.3438292318114642E-2</v>
      </c>
      <c r="Y66" s="58">
        <f>'Female Inactive'!Y66*'Stroke Epi'!$CZ92</f>
        <v>2.7223860235317684E-3</v>
      </c>
      <c r="Z66" s="58">
        <f>'Female Inactive'!Z66*'Stroke Epi'!$CZ92</f>
        <v>6.5997236934103474E-4</v>
      </c>
      <c r="AA66" s="58">
        <f t="shared" si="12"/>
        <v>2.7186836911892165E-3</v>
      </c>
      <c r="AB66" s="58">
        <f t="shared" si="12"/>
        <v>6.5975463547895963E-4</v>
      </c>
      <c r="AC66" s="58">
        <f t="shared" si="20"/>
        <v>1.798930378695196E-2</v>
      </c>
      <c r="AE66" s="58">
        <f>'Female Inactive'!AE66*'Bowel Cancer Epi'!$CW109</f>
        <v>6.5925702634275817E-4</v>
      </c>
      <c r="AF66" s="58">
        <f>'Female Inactive'!AF66*'Bowel Cancer Epi'!$CW109</f>
        <v>4.7089787595911293E-4</v>
      </c>
      <c r="AG66" s="58">
        <f t="shared" si="25"/>
        <v>6.5903976417580612E-4</v>
      </c>
      <c r="AH66" s="58">
        <f t="shared" si="25"/>
        <v>4.7078702095548763E-4</v>
      </c>
      <c r="AI66" s="58">
        <f t="shared" si="21"/>
        <v>2.9130789414709667E-3</v>
      </c>
      <c r="AK66" s="58">
        <f>'Female Inactive'!AK66*'Breast Cancer Epi'!$BK107</f>
        <v>3.0607104286535921E-3</v>
      </c>
      <c r="AL66" s="58">
        <f>'Female Inactive'!AL66*'Breast Cancer Epi'!$BK107</f>
        <v>1.1477664107450969E-3</v>
      </c>
      <c r="AM66" s="58">
        <f t="shared" si="26"/>
        <v>3.0560312295980774E-3</v>
      </c>
      <c r="AN66" s="58">
        <f t="shared" si="26"/>
        <v>1.1471079788110128E-3</v>
      </c>
      <c r="AO66" s="58">
        <f t="shared" si="22"/>
        <v>5.5296067164372437E-2</v>
      </c>
      <c r="AQ66" s="58">
        <f>'Female Inactive'!AQ66*'Uterine Cancer Epi'!$BC89</f>
        <v>7.4763545529637251E-4</v>
      </c>
      <c r="AR66" s="58">
        <f>'Female Inactive'!AR66*'Uterine Cancer Epi'!$BC89</f>
        <v>1.8690886382409313E-4</v>
      </c>
      <c r="AS66" s="58">
        <f t="shared" si="27"/>
        <v>7.473560455458772E-4</v>
      </c>
      <c r="AT66" s="58">
        <f t="shared" si="27"/>
        <v>1.8689139745065031E-4</v>
      </c>
      <c r="AU66" s="58">
        <f t="shared" si="23"/>
        <v>6.3283821304169216E-3</v>
      </c>
      <c r="AW66" s="58">
        <f>'Female Inactive'!AW66*'Diabetes Epi'!$CD119</f>
        <v>5.7464771299649562E-3</v>
      </c>
      <c r="AX66" s="58">
        <f>'Female Inactive'!AX66*'Diabetes Epi'!$CD119</f>
        <v>0</v>
      </c>
      <c r="AY66" s="58">
        <f t="shared" si="28"/>
        <v>5.7299977115730094E-3</v>
      </c>
      <c r="AZ66" s="58">
        <f t="shared" si="28"/>
        <v>0</v>
      </c>
      <c r="BA66" s="58">
        <f t="shared" si="24"/>
        <v>0.10887674312621644</v>
      </c>
    </row>
    <row r="67" spans="1:53">
      <c r="A67" s="58">
        <v>69</v>
      </c>
      <c r="B67" s="58">
        <f>'ACM Rates'!T80-(SUM(C67:H67))</f>
        <v>6.9316534659258156E-3</v>
      </c>
      <c r="C67" s="58">
        <f t="shared" si="2"/>
        <v>0</v>
      </c>
      <c r="D67" s="58">
        <f t="shared" si="3"/>
        <v>6.6177150013183451E-4</v>
      </c>
      <c r="E67" s="58">
        <f t="shared" si="4"/>
        <v>0</v>
      </c>
      <c r="F67" s="58">
        <f t="shared" si="5"/>
        <v>4.7121040088016924E-4</v>
      </c>
      <c r="G67" s="58">
        <f t="shared" si="6"/>
        <v>1.1483134672939765E-3</v>
      </c>
      <c r="H67" s="58">
        <f t="shared" si="7"/>
        <v>1.8705116576820435E-4</v>
      </c>
      <c r="I67" s="58">
        <f t="shared" ref="I67:I98" si="29">B67+(SUM(C67:F67))</f>
        <v>8.0646353669378192E-3</v>
      </c>
      <c r="J67" s="58">
        <f t="shared" ref="J67:J98" si="30">1-EXP(-B67)</f>
        <v>6.9076849684545083E-3</v>
      </c>
      <c r="K67" s="58">
        <f t="shared" si="17"/>
        <v>9122.1228800479967</v>
      </c>
      <c r="L67" s="58">
        <f t="shared" si="18"/>
        <v>63.012751098902491</v>
      </c>
      <c r="M67" s="58">
        <f t="shared" si="8"/>
        <v>9090.6165044985464</v>
      </c>
      <c r="N67" s="58">
        <f t="shared" si="9"/>
        <v>164311.09007098307</v>
      </c>
      <c r="O67" s="58">
        <f t="shared" si="10"/>
        <v>18.012374118569049</v>
      </c>
      <c r="Q67" s="58">
        <f>'Quintile Functions'!$FM75</f>
        <v>4999.7449992577303</v>
      </c>
      <c r="S67" s="58">
        <f>'Female Inactive'!S67*'MI Epi'!DK85</f>
        <v>1.279298421176603E-3</v>
      </c>
      <c r="T67" s="58">
        <f>'Female Inactive'!T67*'MI Epi'!DK85</f>
        <v>0</v>
      </c>
      <c r="U67" s="58">
        <f t="shared" si="11"/>
        <v>1.2784804677907768E-3</v>
      </c>
      <c r="V67" s="58">
        <f t="shared" si="11"/>
        <v>0</v>
      </c>
      <c r="W67" s="58">
        <f t="shared" si="19"/>
        <v>1.4696866607200137E-2</v>
      </c>
      <c r="Y67" s="58">
        <f>'Female Inactive'!Y67*'Stroke Epi'!$CZ93</f>
        <v>2.7298074380438168E-3</v>
      </c>
      <c r="Z67" s="58">
        <f>'Female Inactive'!Z67*'Stroke Epi'!$CZ93</f>
        <v>6.6177150013183451E-4</v>
      </c>
      <c r="AA67" s="58">
        <f t="shared" si="12"/>
        <v>2.7260849017588518E-3</v>
      </c>
      <c r="AB67" s="58">
        <f t="shared" si="12"/>
        <v>6.6155257766753461E-4</v>
      </c>
      <c r="AC67" s="58">
        <f t="shared" si="20"/>
        <v>2.0012528974599431E-2</v>
      </c>
      <c r="AE67" s="58">
        <f>'Female Inactive'!AE67*'Bowel Cancer Epi'!$CW110</f>
        <v>6.5969456123223696E-4</v>
      </c>
      <c r="AF67" s="58">
        <f>'Female Inactive'!AF67*'Bowel Cancer Epi'!$CW110</f>
        <v>4.7121040088016924E-4</v>
      </c>
      <c r="AG67" s="58">
        <f t="shared" si="25"/>
        <v>6.5947701061674913E-4</v>
      </c>
      <c r="AH67" s="58">
        <f t="shared" si="25"/>
        <v>4.710993986950518E-4</v>
      </c>
      <c r="AI67" s="58">
        <f t="shared" si="21"/>
        <v>3.1008716999826728E-3</v>
      </c>
      <c r="AK67" s="58">
        <f>'Female Inactive'!AK67*'Breast Cancer Epi'!$BK108</f>
        <v>3.0621692461172711E-3</v>
      </c>
      <c r="AL67" s="58">
        <f>'Female Inactive'!AL67*'Breast Cancer Epi'!$BK108</f>
        <v>1.1483134672939765E-3</v>
      </c>
      <c r="AM67" s="58">
        <f t="shared" si="26"/>
        <v>3.0574855878091611E-3</v>
      </c>
      <c r="AN67" s="58">
        <f t="shared" si="26"/>
        <v>1.1476544076775008E-3</v>
      </c>
      <c r="AO67" s="58">
        <f t="shared" si="22"/>
        <v>5.7101505499591934E-2</v>
      </c>
      <c r="AQ67" s="58">
        <f>'Female Inactive'!AQ67*'Uterine Cancer Epi'!$BC90</f>
        <v>7.4820466307281739E-4</v>
      </c>
      <c r="AR67" s="58">
        <f>'Female Inactive'!AR67*'Uterine Cancer Epi'!$BC90</f>
        <v>1.8705116576820435E-4</v>
      </c>
      <c r="AS67" s="58">
        <f t="shared" si="27"/>
        <v>7.4792482775964952E-4</v>
      </c>
      <c r="AT67" s="58">
        <f t="shared" si="27"/>
        <v>1.8703367278960492E-4</v>
      </c>
      <c r="AU67" s="58">
        <f t="shared" si="23"/>
        <v>6.885404046652748E-3</v>
      </c>
      <c r="AW67" s="58">
        <f>'Female Inactive'!AW67*'Diabetes Epi'!$CD120</f>
        <v>5.7931502736609979E-3</v>
      </c>
      <c r="AX67" s="58">
        <f>'Female Inactive'!AX67*'Diabetes Epi'!$CD120</f>
        <v>0</v>
      </c>
      <c r="AY67" s="58">
        <f t="shared" si="28"/>
        <v>5.7764023353292782E-3</v>
      </c>
      <c r="AZ67" s="58">
        <f t="shared" si="28"/>
        <v>0</v>
      </c>
      <c r="BA67" s="58">
        <f t="shared" si="24"/>
        <v>0.11398287734883271</v>
      </c>
    </row>
    <row r="68" spans="1:53">
      <c r="A68" s="58">
        <v>70</v>
      </c>
      <c r="B68" s="58">
        <f>'ACM Rates'!T81-(SUM(C68:H68))</f>
        <v>1.1733209739692579E-2</v>
      </c>
      <c r="C68" s="58">
        <f t="shared" ref="C68:C98" si="31">T68</f>
        <v>8.5468217277179392E-5</v>
      </c>
      <c r="D68" s="58">
        <f t="shared" ref="D68:D98" si="32">Z68</f>
        <v>1.3270840137606381E-3</v>
      </c>
      <c r="E68" s="58">
        <f t="shared" ref="E68:E98" si="33">AX68</f>
        <v>0</v>
      </c>
      <c r="F68" s="58">
        <f t="shared" ref="F68:F98" si="34">AF68</f>
        <v>7.5443084872385872E-4</v>
      </c>
      <c r="G68" s="58">
        <f t="shared" ref="G68:G98" si="35">AL68</f>
        <v>1.8190195253652852E-3</v>
      </c>
      <c r="H68" s="58">
        <f t="shared" ref="H68:H98" si="36">AR68</f>
        <v>2.8078765518045981E-4</v>
      </c>
      <c r="I68" s="58">
        <f t="shared" si="29"/>
        <v>1.3900192819454257E-2</v>
      </c>
      <c r="J68" s="58">
        <f t="shared" si="30"/>
        <v>1.1664644061453844E-2</v>
      </c>
      <c r="K68" s="58">
        <f t="shared" si="17"/>
        <v>9059.1101289490944</v>
      </c>
      <c r="L68" s="58">
        <f t="shared" si="18"/>
        <v>105.67129516770243</v>
      </c>
      <c r="M68" s="58">
        <f t="shared" ref="M68:M98" si="37">0.5*(K68+K69)</f>
        <v>9006.2744813652425</v>
      </c>
      <c r="N68" s="58">
        <f t="shared" ref="N68:N98" si="38">SUM(M69:M162)</f>
        <v>155304.81558961782</v>
      </c>
      <c r="O68" s="58">
        <f t="shared" ref="O68:O98" si="39">N68/K68</f>
        <v>17.143495705315377</v>
      </c>
      <c r="Q68" s="58">
        <f>'Quintile Functions'!$FM76</f>
        <v>4806.3579705260736</v>
      </c>
      <c r="S68" s="58">
        <f>'Female Inactive'!S68*'MI Epi'!DK86</f>
        <v>2.0512372146523046E-3</v>
      </c>
      <c r="T68" s="58">
        <f>'Female Inactive'!T68*'MI Epi'!DK86</f>
        <v>8.5468217277179392E-5</v>
      </c>
      <c r="U68" s="58">
        <f t="shared" ref="U68:V98" si="40">1-EXP(-S68)</f>
        <v>2.0491348653149943E-3</v>
      </c>
      <c r="V68" s="58">
        <f t="shared" si="40"/>
        <v>8.5464564973158907E-5</v>
      </c>
      <c r="W68" s="58">
        <f t="shared" si="19"/>
        <v>1.5956557418095881E-2</v>
      </c>
      <c r="Y68" s="58">
        <f>'Female Inactive'!Y68*'Stroke Epi'!$CZ94</f>
        <v>4.2300802938620334E-3</v>
      </c>
      <c r="Z68" s="58">
        <f>'Female Inactive'!Z68*'Stroke Epi'!$CZ94</f>
        <v>1.3270840137606381E-3</v>
      </c>
      <c r="AA68" s="58">
        <f t="shared" ref="AA68:AB98" si="41">1-EXP(-Y68)</f>
        <v>4.2211461060990274E-3</v>
      </c>
      <c r="AB68" s="58">
        <f t="shared" si="41"/>
        <v>1.3262038271744103E-3</v>
      </c>
      <c r="AC68" s="58">
        <f t="shared" si="20"/>
        <v>2.2037084135421145E-2</v>
      </c>
      <c r="AE68" s="58">
        <f>'Female Inactive'!AE68*'Bowel Cancer Epi'!$CW111</f>
        <v>8.4873470481434097E-4</v>
      </c>
      <c r="AF68" s="58">
        <f>'Female Inactive'!AF68*'Bowel Cancer Epi'!$CW111</f>
        <v>7.5443084872385872E-4</v>
      </c>
      <c r="AG68" s="58">
        <f t="shared" si="25"/>
        <v>8.4837463139086911E-4</v>
      </c>
      <c r="AH68" s="58">
        <f t="shared" si="25"/>
        <v>7.5414633732362457E-4</v>
      </c>
      <c r="AI68" s="58">
        <f t="shared" si="21"/>
        <v>3.2887536881903222E-3</v>
      </c>
      <c r="AK68" s="58">
        <f>'Female Inactive'!AK68*'Breast Cancer Epi'!$BK109</f>
        <v>2.5849224834138262E-3</v>
      </c>
      <c r="AL68" s="58">
        <f>'Female Inactive'!AL68*'Breast Cancer Epi'!$BK109</f>
        <v>1.8190195253652852E-3</v>
      </c>
      <c r="AM68" s="58">
        <f t="shared" si="26"/>
        <v>2.5815844480981953E-3</v>
      </c>
      <c r="AN68" s="58">
        <f t="shared" si="26"/>
        <v>1.8173661120307605E-3</v>
      </c>
      <c r="AO68" s="58">
        <f t="shared" si="22"/>
        <v>5.8904351488233246E-2</v>
      </c>
      <c r="AQ68" s="58">
        <f>'Female Inactive'!AQ68*'Uterine Cancer Epi'!$BC91</f>
        <v>8.4236296554137953E-4</v>
      </c>
      <c r="AR68" s="58">
        <f>'Female Inactive'!AR68*'Uterine Cancer Epi'!$BC91</f>
        <v>2.8078765518045981E-4</v>
      </c>
      <c r="AS68" s="58">
        <f t="shared" si="27"/>
        <v>8.4200827745750662E-4</v>
      </c>
      <c r="AT68" s="58">
        <f t="shared" si="27"/>
        <v>2.8074823801615967E-4</v>
      </c>
      <c r="AU68" s="58">
        <f t="shared" si="23"/>
        <v>7.4425374420998142E-3</v>
      </c>
      <c r="AW68" s="58">
        <f>'Female Inactive'!AW68*'Diabetes Epi'!$CD121</f>
        <v>6.5099332541014784E-3</v>
      </c>
      <c r="AX68" s="58">
        <f>'Female Inactive'!AX68*'Diabetes Epi'!$CD121</f>
        <v>0</v>
      </c>
      <c r="AY68" s="58">
        <f t="shared" si="28"/>
        <v>6.4887895448731969E-3</v>
      </c>
      <c r="AZ68" s="58">
        <f t="shared" si="28"/>
        <v>0</v>
      </c>
      <c r="BA68" s="58">
        <f t="shared" si="24"/>
        <v>0.11910086872525665</v>
      </c>
    </row>
    <row r="69" spans="1:53">
      <c r="A69" s="58">
        <v>71</v>
      </c>
      <c r="B69" s="58">
        <f>'ACM Rates'!T82-(SUM(C69:H69))</f>
        <v>1.1728044261514688E-2</v>
      </c>
      <c r="C69" s="58">
        <f t="shared" si="31"/>
        <v>8.5645773735035146E-5</v>
      </c>
      <c r="D69" s="58">
        <f t="shared" si="32"/>
        <v>1.3305435978173718E-3</v>
      </c>
      <c r="E69" s="58">
        <f t="shared" si="33"/>
        <v>0</v>
      </c>
      <c r="F69" s="58">
        <f t="shared" si="34"/>
        <v>7.549144832575712E-4</v>
      </c>
      <c r="G69" s="58">
        <f t="shared" si="35"/>
        <v>1.819857849114602E-3</v>
      </c>
      <c r="H69" s="58">
        <f t="shared" si="36"/>
        <v>2.8099403456073043E-4</v>
      </c>
      <c r="I69" s="58">
        <f t="shared" si="29"/>
        <v>1.3899148116324667E-2</v>
      </c>
      <c r="J69" s="58">
        <f t="shared" si="30"/>
        <v>1.165953882355486E-2</v>
      </c>
      <c r="K69" s="58">
        <f t="shared" ref="K69:K98" si="42">K68-L68</f>
        <v>8953.4388337813925</v>
      </c>
      <c r="L69" s="58">
        <f t="shared" ref="L69:L98" si="43">K69*J69</f>
        <v>104.3929676867979</v>
      </c>
      <c r="M69" s="58">
        <f t="shared" si="37"/>
        <v>8901.2423499379947</v>
      </c>
      <c r="N69" s="58">
        <f t="shared" si="38"/>
        <v>146403.57323967983</v>
      </c>
      <c r="O69" s="58">
        <f t="shared" si="39"/>
        <v>16.351658391555436</v>
      </c>
      <c r="Q69" s="58">
        <f>'Quintile Functions'!$FM77</f>
        <v>4620.4510318564517</v>
      </c>
      <c r="S69" s="58">
        <f>'Female Inactive'!S69*'MI Epi'!DK87</f>
        <v>2.0554985696408434E-3</v>
      </c>
      <c r="T69" s="58">
        <f>'Female Inactive'!T69*'MI Epi'!DK87</f>
        <v>8.5645773735035146E-5</v>
      </c>
      <c r="U69" s="58">
        <f t="shared" si="40"/>
        <v>2.0533874791515139E-3</v>
      </c>
      <c r="V69" s="58">
        <f t="shared" si="40"/>
        <v>8.5642106240513272E-5</v>
      </c>
      <c r="W69" s="58">
        <f t="shared" ref="W69:W98" si="44">((W68-V68+((1-W68)*U68))/(1-V68))</f>
        <v>1.7889059460986508E-2</v>
      </c>
      <c r="Y69" s="58">
        <f>'Female Inactive'!Y69*'Stroke Epi'!$CZ95</f>
        <v>4.2411077180428726E-3</v>
      </c>
      <c r="Z69" s="58">
        <f>'Female Inactive'!Z69*'Stroke Epi'!$CZ95</f>
        <v>1.3305435978173718E-3</v>
      </c>
      <c r="AA69" s="58">
        <f t="shared" si="41"/>
        <v>4.2321269213660972E-3</v>
      </c>
      <c r="AB69" s="58">
        <f t="shared" si="41"/>
        <v>1.3296588171410884E-3</v>
      </c>
      <c r="AC69" s="58">
        <f t="shared" ref="AC69:AC98" si="45">((AC68-AB68+((1-AC68)*AA68))/(1-AB68))</f>
        <v>2.4871989990772961E-2</v>
      </c>
      <c r="AE69" s="58">
        <f>'Female Inactive'!AE69*'Bowel Cancer Epi'!$CW112</f>
        <v>8.4927879366476756E-4</v>
      </c>
      <c r="AF69" s="58">
        <f>'Female Inactive'!AF69*'Bowel Cancer Epi'!$CW112</f>
        <v>7.549144832575712E-4</v>
      </c>
      <c r="AG69" s="58">
        <f t="shared" si="25"/>
        <v>8.4891825850230695E-4</v>
      </c>
      <c r="AH69" s="58">
        <f t="shared" si="25"/>
        <v>7.5462960700933834E-4</v>
      </c>
      <c r="AI69" s="58">
        <f t="shared" ref="AI69:AI98" si="46">((AI68-AH68+((1-AI68)*AG68))/(1-AH68))</f>
        <v>3.382742970280757E-3</v>
      </c>
      <c r="AK69" s="58">
        <f>'Female Inactive'!AK69*'Breast Cancer Epi'!$BK110</f>
        <v>2.5861137855839084E-3</v>
      </c>
      <c r="AL69" s="58">
        <f>'Female Inactive'!AL69*'Breast Cancer Epi'!$BK110</f>
        <v>1.819857849114602E-3</v>
      </c>
      <c r="AM69" s="58">
        <f t="shared" si="26"/>
        <v>2.5827726741133317E-3</v>
      </c>
      <c r="AN69" s="58">
        <f t="shared" si="26"/>
        <v>1.8182029118881671E-3</v>
      </c>
      <c r="AO69" s="58">
        <f t="shared" ref="AO69:AO98" si="47">((AO68-AN68+((1-AO68)*AM68))/(1-AN68))</f>
        <v>5.9624863472883427E-2</v>
      </c>
      <c r="AQ69" s="58">
        <f>'Female Inactive'!AQ69*'Uterine Cancer Epi'!$BC92</f>
        <v>8.4298210368219124E-4</v>
      </c>
      <c r="AR69" s="58">
        <f>'Female Inactive'!AR69*'Uterine Cancer Epi'!$BC92</f>
        <v>2.8099403456073043E-4</v>
      </c>
      <c r="AS69" s="58">
        <f t="shared" si="27"/>
        <v>8.4262689408742819E-4</v>
      </c>
      <c r="AT69" s="58">
        <f t="shared" si="27"/>
        <v>2.8095455943455416E-4</v>
      </c>
      <c r="AU69" s="58">
        <f t="shared" ref="AU69:AU98" si="48">((AU68-AT68+((1-AU68)*AS68))/(1-AT68))</f>
        <v>7.9997767266301503E-3</v>
      </c>
      <c r="AW69" s="58">
        <f>'Female Inactive'!AW69*'Diabetes Epi'!$CD122</f>
        <v>6.5594966491243E-3</v>
      </c>
      <c r="AX69" s="58">
        <f>'Female Inactive'!AX69*'Diabetes Epi'!$CD122</f>
        <v>0</v>
      </c>
      <c r="AY69" s="58">
        <f t="shared" si="28"/>
        <v>6.5380301131816587E-3</v>
      </c>
      <c r="AZ69" s="58">
        <f t="shared" si="28"/>
        <v>0</v>
      </c>
      <c r="BA69" s="58">
        <f t="shared" ref="BA69:BA98" si="49">((BA68-AZ68+((1-BA68)*AY68))/(1-AZ68))</f>
        <v>0.12481683779836009</v>
      </c>
    </row>
    <row r="70" spans="1:53">
      <c r="A70" s="58">
        <v>72</v>
      </c>
      <c r="B70" s="58">
        <f>'ACM Rates'!T83-(SUM(C70:H70))</f>
        <v>1.1722952505398329E-2</v>
      </c>
      <c r="C70" s="58">
        <f t="shared" si="31"/>
        <v>8.5820720660586953E-5</v>
      </c>
      <c r="D70" s="58">
        <f t="shared" si="32"/>
        <v>1.3339491222373121E-3</v>
      </c>
      <c r="E70" s="58">
        <f t="shared" si="33"/>
        <v>0</v>
      </c>
      <c r="F70" s="58">
        <f t="shared" si="34"/>
        <v>7.5539259625626856E-4</v>
      </c>
      <c r="G70" s="58">
        <f t="shared" si="35"/>
        <v>1.8206870523154912E-3</v>
      </c>
      <c r="H70" s="58">
        <f t="shared" si="36"/>
        <v>2.8119800313201182E-4</v>
      </c>
      <c r="I70" s="58">
        <f t="shared" si="29"/>
        <v>1.3898114944552497E-2</v>
      </c>
      <c r="J70" s="58">
        <f t="shared" si="30"/>
        <v>1.1654506422154709E-2</v>
      </c>
      <c r="K70" s="58">
        <f t="shared" si="42"/>
        <v>8849.0458660945951</v>
      </c>
      <c r="L70" s="58">
        <f t="shared" si="43"/>
        <v>103.13126187634104</v>
      </c>
      <c r="M70" s="58">
        <f t="shared" si="37"/>
        <v>8797.4802351564249</v>
      </c>
      <c r="N70" s="58">
        <f t="shared" si="38"/>
        <v>137606.09300452343</v>
      </c>
      <c r="O70" s="58">
        <f t="shared" si="39"/>
        <v>15.550387588312274</v>
      </c>
      <c r="Q70" s="58">
        <f>'Quintile Functions'!$FM78</f>
        <v>4441.7348580148873</v>
      </c>
      <c r="S70" s="58">
        <f>'Female Inactive'!S70*'MI Epi'!DK88</f>
        <v>2.059697295854087E-3</v>
      </c>
      <c r="T70" s="58">
        <f>'Female Inactive'!T70*'MI Epi'!DK88</f>
        <v>8.5820720660586953E-5</v>
      </c>
      <c r="U70" s="58">
        <f t="shared" si="40"/>
        <v>2.0575775749563929E-3</v>
      </c>
      <c r="V70" s="58">
        <f t="shared" si="40"/>
        <v>8.5817038167901316E-5</v>
      </c>
      <c r="W70" s="58">
        <f t="shared" si="44"/>
        <v>1.9821769241253756E-2</v>
      </c>
      <c r="Y70" s="58">
        <f>'Female Inactive'!Y70*'Stroke Epi'!$CZ96</f>
        <v>4.2519628271314325E-3</v>
      </c>
      <c r="Z70" s="58">
        <f>'Female Inactive'!Z70*'Stroke Epi'!$CZ96</f>
        <v>1.3339491222373121E-3</v>
      </c>
      <c r="AA70" s="58">
        <f t="shared" si="41"/>
        <v>4.242936031588096E-3</v>
      </c>
      <c r="AB70" s="58">
        <f t="shared" si="41"/>
        <v>1.333059807584358E-3</v>
      </c>
      <c r="AC70" s="58">
        <f t="shared" si="45"/>
        <v>2.7706036251960522E-2</v>
      </c>
      <c r="AE70" s="58">
        <f>'Female Inactive'!AE70*'Bowel Cancer Epi'!$CW113</f>
        <v>8.4981667078830206E-4</v>
      </c>
      <c r="AF70" s="58">
        <f>'Female Inactive'!AF70*'Bowel Cancer Epi'!$CW113</f>
        <v>7.5539259625626856E-4</v>
      </c>
      <c r="AG70" s="58">
        <f t="shared" si="25"/>
        <v>8.4945567886751672E-4</v>
      </c>
      <c r="AH70" s="58">
        <f t="shared" si="25"/>
        <v>7.551073590955637E-4</v>
      </c>
      <c r="AI70" s="58">
        <f t="shared" si="46"/>
        <v>3.4767836333693398E-3</v>
      </c>
      <c r="AK70" s="58">
        <f>'Female Inactive'!AK70*'Breast Cancer Epi'!$BK111</f>
        <v>2.5872921269746454E-3</v>
      </c>
      <c r="AL70" s="58">
        <f>'Female Inactive'!AL70*'Breast Cancer Epi'!$BK111</f>
        <v>1.8206870523154912E-3</v>
      </c>
      <c r="AM70" s="58">
        <f t="shared" si="26"/>
        <v>2.5839479714236946E-3</v>
      </c>
      <c r="AN70" s="58">
        <f t="shared" si="26"/>
        <v>1.8190306070862139E-3</v>
      </c>
      <c r="AO70" s="58">
        <f t="shared" si="47"/>
        <v>6.0345155504489705E-2</v>
      </c>
      <c r="AQ70" s="58">
        <f>'Female Inactive'!AQ70*'Uterine Cancer Epi'!$BC93</f>
        <v>8.4359400939603541E-4</v>
      </c>
      <c r="AR70" s="58">
        <f>'Female Inactive'!AR70*'Uterine Cancer Epi'!$BC93</f>
        <v>2.8119800313201182E-4</v>
      </c>
      <c r="AS70" s="58">
        <f t="shared" si="27"/>
        <v>8.4323828400600931E-4</v>
      </c>
      <c r="AT70" s="58">
        <f t="shared" si="27"/>
        <v>2.8115847067911037E-4</v>
      </c>
      <c r="AU70" s="58">
        <f t="shared" si="48"/>
        <v>8.5571123940091625E-3</v>
      </c>
      <c r="AW70" s="58">
        <f>'Female Inactive'!AW70*'Diabetes Epi'!$CD123</f>
        <v>6.6080003687276553E-3</v>
      </c>
      <c r="AX70" s="58">
        <f>'Female Inactive'!AX70*'Diabetes Epi'!$CD123</f>
        <v>0</v>
      </c>
      <c r="AY70" s="58">
        <f t="shared" si="28"/>
        <v>6.5862155454098348E-3</v>
      </c>
      <c r="AZ70" s="58">
        <f t="shared" si="28"/>
        <v>0</v>
      </c>
      <c r="BA70" s="58">
        <f t="shared" si="49"/>
        <v>0.13053881166738396</v>
      </c>
    </row>
    <row r="71" spans="1:53">
      <c r="A71" s="58">
        <v>73</v>
      </c>
      <c r="B71" s="58">
        <f>'ACM Rates'!T84-(SUM(C71:H71))</f>
        <v>1.1717933100061003E-2</v>
      </c>
      <c r="C71" s="58">
        <f t="shared" si="31"/>
        <v>8.5993107456111542E-5</v>
      </c>
      <c r="D71" s="58">
        <f t="shared" si="32"/>
        <v>1.3373016970920928E-3</v>
      </c>
      <c r="E71" s="58">
        <f t="shared" si="33"/>
        <v>0</v>
      </c>
      <c r="F71" s="58">
        <f t="shared" si="34"/>
        <v>7.5586525903764364E-4</v>
      </c>
      <c r="G71" s="58">
        <f t="shared" si="35"/>
        <v>1.8215072430827783E-3</v>
      </c>
      <c r="H71" s="58">
        <f t="shared" si="36"/>
        <v>2.8139959327037195E-4</v>
      </c>
      <c r="I71" s="58">
        <f t="shared" si="29"/>
        <v>1.3897093163646851E-2</v>
      </c>
      <c r="J71" s="58">
        <f t="shared" si="30"/>
        <v>1.1649545503058745E-2</v>
      </c>
      <c r="K71" s="58">
        <f t="shared" si="42"/>
        <v>8745.9146042182547</v>
      </c>
      <c r="L71" s="58">
        <f t="shared" si="43"/>
        <v>101.88593014770657</v>
      </c>
      <c r="M71" s="58">
        <f t="shared" si="37"/>
        <v>8694.9716391444017</v>
      </c>
      <c r="N71" s="58">
        <f t="shared" si="38"/>
        <v>128911.12136537902</v>
      </c>
      <c r="O71" s="58">
        <f t="shared" si="39"/>
        <v>14.739581530238555</v>
      </c>
      <c r="Q71" s="58">
        <f>'Quintile Functions'!$FM79</f>
        <v>4269.9313146876075</v>
      </c>
      <c r="S71" s="58">
        <f>'Female Inactive'!S71*'MI Epi'!DK89</f>
        <v>2.0638345789466767E-3</v>
      </c>
      <c r="T71" s="58">
        <f>'Female Inactive'!T71*'MI Epi'!DK89</f>
        <v>8.5993107456111542E-5</v>
      </c>
      <c r="U71" s="58">
        <f t="shared" si="40"/>
        <v>2.0617063367270871E-3</v>
      </c>
      <c r="V71" s="58">
        <f t="shared" si="40"/>
        <v>8.5989410154807544E-5</v>
      </c>
      <c r="W71" s="58">
        <f t="shared" si="44"/>
        <v>2.1754611866512358E-2</v>
      </c>
      <c r="Y71" s="58">
        <f>'Female Inactive'!Y71*'Stroke Epi'!$CZ97</f>
        <v>4.2626491594810459E-3</v>
      </c>
      <c r="Z71" s="58">
        <f>'Female Inactive'!Z71*'Stroke Epi'!$CZ97</f>
        <v>1.3373016970920928E-3</v>
      </c>
      <c r="AA71" s="58">
        <f t="shared" si="41"/>
        <v>4.2535769656567579E-3</v>
      </c>
      <c r="AB71" s="58">
        <f t="shared" si="41"/>
        <v>1.3364079076439994E-3</v>
      </c>
      <c r="AC71" s="58">
        <f t="shared" si="45"/>
        <v>3.0539067940490886E-2</v>
      </c>
      <c r="AE71" s="58">
        <f>'Female Inactive'!AE71*'Bowel Cancer Epi'!$CW114</f>
        <v>8.5034841641734896E-4</v>
      </c>
      <c r="AF71" s="58">
        <f>'Female Inactive'!AF71*'Bowel Cancer Epi'!$CW114</f>
        <v>7.5586525903764364E-4</v>
      </c>
      <c r="AG71" s="58">
        <f t="shared" si="25"/>
        <v>8.4998697266103207E-4</v>
      </c>
      <c r="AH71" s="58">
        <f t="shared" si="25"/>
        <v>7.5557966485417793E-4</v>
      </c>
      <c r="AI71" s="58">
        <f t="shared" si="46"/>
        <v>3.5708749735106418E-3</v>
      </c>
      <c r="AK71" s="58">
        <f>'Female Inactive'!AK71*'Breast Cancer Epi'!$BK112</f>
        <v>2.5884576612228956E-3</v>
      </c>
      <c r="AL71" s="58">
        <f>'Female Inactive'!AL71*'Breast Cancer Epi'!$BK112</f>
        <v>1.8215072430827783E-3</v>
      </c>
      <c r="AM71" s="58">
        <f t="shared" si="26"/>
        <v>2.5851104933145574E-3</v>
      </c>
      <c r="AN71" s="58">
        <f t="shared" si="26"/>
        <v>1.8198493055656684E-3</v>
      </c>
      <c r="AO71" s="58">
        <f t="shared" si="47"/>
        <v>6.106522363750129E-2</v>
      </c>
      <c r="AQ71" s="58">
        <f>'Female Inactive'!AQ71*'Uterine Cancer Epi'!$BC94</f>
        <v>8.4419877981111585E-4</v>
      </c>
      <c r="AR71" s="58">
        <f>'Female Inactive'!AR71*'Uterine Cancer Epi'!$BC94</f>
        <v>2.8139959327037195E-4</v>
      </c>
      <c r="AS71" s="58">
        <f t="shared" si="27"/>
        <v>8.4384254427283256E-4</v>
      </c>
      <c r="AT71" s="58">
        <f t="shared" si="27"/>
        <v>2.8136000411838058E-4</v>
      </c>
      <c r="AU71" s="58">
        <f t="shared" si="48"/>
        <v>9.1145391524539397E-3</v>
      </c>
      <c r="AW71" s="58">
        <f>'Female Inactive'!AW71*'Diabetes Epi'!$CD124</f>
        <v>6.655476137243788E-3</v>
      </c>
      <c r="AX71" s="58">
        <f>'Female Inactive'!AX71*'Diabetes Epi'!$CD124</f>
        <v>0</v>
      </c>
      <c r="AY71" s="58">
        <f t="shared" si="28"/>
        <v>6.6333775087472624E-3</v>
      </c>
      <c r="AZ71" s="58">
        <f t="shared" si="28"/>
        <v>0</v>
      </c>
      <c r="BA71" s="58">
        <f t="shared" si="49"/>
        <v>0.13626527046211073</v>
      </c>
    </row>
    <row r="72" spans="1:53">
      <c r="A72" s="58">
        <v>74</v>
      </c>
      <c r="B72" s="58">
        <f>'ACM Rates'!T85-(SUM(C72:H72))</f>
        <v>1.1712984708503606E-2</v>
      </c>
      <c r="C72" s="58">
        <f t="shared" si="31"/>
        <v>8.6162982301326047E-5</v>
      </c>
      <c r="D72" s="58">
        <f t="shared" si="32"/>
        <v>1.3406024024713436E-3</v>
      </c>
      <c r="E72" s="58">
        <f t="shared" si="33"/>
        <v>0</v>
      </c>
      <c r="F72" s="58">
        <f t="shared" si="34"/>
        <v>7.5633254182188323E-4</v>
      </c>
      <c r="G72" s="58">
        <f t="shared" si="35"/>
        <v>1.8223185280770197E-3</v>
      </c>
      <c r="H72" s="58">
        <f t="shared" si="36"/>
        <v>2.8159883682482318E-4</v>
      </c>
      <c r="I72" s="58">
        <f t="shared" si="29"/>
        <v>1.3896082635098159E-2</v>
      </c>
      <c r="J72" s="58">
        <f t="shared" si="30"/>
        <v>1.1644654745913252E-2</v>
      </c>
      <c r="K72" s="58">
        <f t="shared" si="42"/>
        <v>8644.0286740705487</v>
      </c>
      <c r="L72" s="58">
        <f t="shared" si="43"/>
        <v>100.65672952332585</v>
      </c>
      <c r="M72" s="58">
        <f t="shared" si="37"/>
        <v>8593.7003093088861</v>
      </c>
      <c r="N72" s="58">
        <f t="shared" si="38"/>
        <v>120317.42105607013</v>
      </c>
      <c r="O72" s="58">
        <f t="shared" si="39"/>
        <v>13.919137197795944</v>
      </c>
      <c r="Q72" s="58">
        <f>'Quintile Functions'!$FM80</f>
        <v>4104.773025623208</v>
      </c>
      <c r="S72" s="58">
        <f>'Female Inactive'!S72*'MI Epi'!DK90</f>
        <v>2.0679115752318248E-3</v>
      </c>
      <c r="T72" s="58">
        <f>'Female Inactive'!T72*'MI Epi'!DK90</f>
        <v>8.6162982301326047E-5</v>
      </c>
      <c r="U72" s="58">
        <f t="shared" si="40"/>
        <v>2.0657749191493879E-3</v>
      </c>
      <c r="V72" s="58">
        <f t="shared" si="40"/>
        <v>8.6159270378138864E-5</v>
      </c>
      <c r="W72" s="58">
        <f t="shared" si="44"/>
        <v>2.3687514047307373E-2</v>
      </c>
      <c r="Y72" s="58">
        <f>'Female Inactive'!Y72*'Stroke Epi'!$CZ98</f>
        <v>4.2731701578774071E-3</v>
      </c>
      <c r="Z72" s="58">
        <f>'Female Inactive'!Z72*'Stroke Epi'!$CZ98</f>
        <v>1.3406024024713436E-3</v>
      </c>
      <c r="AA72" s="58">
        <f t="shared" si="41"/>
        <v>4.2640531570665718E-3</v>
      </c>
      <c r="AB72" s="58">
        <f t="shared" si="41"/>
        <v>1.339704196494429E-3</v>
      </c>
      <c r="AC72" s="58">
        <f t="shared" si="45"/>
        <v>3.3370933902512126E-2</v>
      </c>
      <c r="AE72" s="58">
        <f>'Female Inactive'!AE72*'Bowel Cancer Epi'!$CW115</f>
        <v>8.5087410954961856E-4</v>
      </c>
      <c r="AF72" s="58">
        <f>'Female Inactive'!AF72*'Bowel Cancer Epi'!$CW115</f>
        <v>7.5633254182188323E-4</v>
      </c>
      <c r="AG72" s="58">
        <f t="shared" si="25"/>
        <v>8.5051221882292971E-4</v>
      </c>
      <c r="AH72" s="58">
        <f t="shared" si="25"/>
        <v>7.5604659445993594E-4</v>
      </c>
      <c r="AI72" s="58">
        <f t="shared" si="46"/>
        <v>3.6650162958935468E-3</v>
      </c>
      <c r="AK72" s="58">
        <f>'Female Inactive'!AK72*'Breast Cancer Epi'!$BK113</f>
        <v>2.5896105398989224E-3</v>
      </c>
      <c r="AL72" s="58">
        <f>'Female Inactive'!AL72*'Breast Cancer Epi'!$BK113</f>
        <v>1.8223185280770197E-3</v>
      </c>
      <c r="AM72" s="58">
        <f t="shared" si="26"/>
        <v>2.5862603910089543E-3</v>
      </c>
      <c r="AN72" s="58">
        <f t="shared" si="26"/>
        <v>1.8206591138150152E-3</v>
      </c>
      <c r="AO72" s="58">
        <f t="shared" si="47"/>
        <v>6.1785063980627747E-2</v>
      </c>
      <c r="AQ72" s="58">
        <f>'Female Inactive'!AQ72*'Uterine Cancer Epi'!$BC95</f>
        <v>8.4479651047446953E-4</v>
      </c>
      <c r="AR72" s="58">
        <f>'Female Inactive'!AR72*'Uterine Cancer Epi'!$BC95</f>
        <v>2.8159883682482318E-4</v>
      </c>
      <c r="AS72" s="58">
        <f t="shared" si="27"/>
        <v>8.4443977036707807E-4</v>
      </c>
      <c r="AT72" s="58">
        <f t="shared" si="27"/>
        <v>2.8155919159378318E-4</v>
      </c>
      <c r="AU72" s="58">
        <f t="shared" si="48"/>
        <v>9.672051785230236E-3</v>
      </c>
      <c r="AW72" s="58">
        <f>'Female Inactive'!AW72*'Diabetes Epi'!$CD125</f>
        <v>6.7019544207225596E-3</v>
      </c>
      <c r="AX72" s="58">
        <f>'Female Inactive'!AX72*'Diabetes Epi'!$CD125</f>
        <v>0</v>
      </c>
      <c r="AY72" s="58">
        <f t="shared" si="28"/>
        <v>6.6795464112917591E-3</v>
      </c>
      <c r="AZ72" s="58">
        <f t="shared" si="28"/>
        <v>0</v>
      </c>
      <c r="BA72" s="58">
        <f t="shared" si="49"/>
        <v>0.14199474899055126</v>
      </c>
    </row>
    <row r="73" spans="1:53">
      <c r="A73" s="58">
        <v>75</v>
      </c>
      <c r="B73" s="58">
        <f>'ACM Rates'!T86-(SUM(C73:H73))</f>
        <v>2.0644946012476472E-2</v>
      </c>
      <c r="C73" s="58">
        <f t="shared" si="31"/>
        <v>8.6330392191554103E-5</v>
      </c>
      <c r="D73" s="58">
        <f t="shared" si="32"/>
        <v>3.359630723754873E-3</v>
      </c>
      <c r="E73" s="58">
        <f t="shared" si="33"/>
        <v>0</v>
      </c>
      <c r="F73" s="58">
        <f t="shared" si="34"/>
        <v>1.0405924564093089E-3</v>
      </c>
      <c r="G73" s="58">
        <f t="shared" si="35"/>
        <v>2.6867046500398863E-3</v>
      </c>
      <c r="H73" s="58">
        <f t="shared" si="36"/>
        <v>2.8179576512790531E-4</v>
      </c>
      <c r="I73" s="58">
        <f t="shared" si="29"/>
        <v>2.5131499584832209E-2</v>
      </c>
      <c r="J73" s="58">
        <f t="shared" si="30"/>
        <v>2.0433298103402109E-2</v>
      </c>
      <c r="K73" s="58">
        <f t="shared" si="42"/>
        <v>8543.3719445472234</v>
      </c>
      <c r="L73" s="58">
        <f t="shared" si="43"/>
        <v>174.56926575117558</v>
      </c>
      <c r="M73" s="58">
        <f t="shared" si="37"/>
        <v>8456.0873116716357</v>
      </c>
      <c r="N73" s="58">
        <f t="shared" si="38"/>
        <v>111861.33374439849</v>
      </c>
      <c r="O73" s="58">
        <f t="shared" si="39"/>
        <v>13.093347037968257</v>
      </c>
      <c r="Q73" s="58">
        <f>'Quintile Functions'!$FM81</f>
        <v>3946.0029565174887</v>
      </c>
      <c r="S73" s="58">
        <f>'Female Inactive'!S73*'MI Epi'!DK91</f>
        <v>3.2805549032790559E-3</v>
      </c>
      <c r="T73" s="58">
        <f>'Female Inactive'!T73*'MI Epi'!DK91</f>
        <v>8.6330392191554103E-5</v>
      </c>
      <c r="U73" s="58">
        <f t="shared" si="40"/>
        <v>3.2751797624637202E-3</v>
      </c>
      <c r="V73" s="58">
        <f t="shared" si="40"/>
        <v>8.6326665830527283E-5</v>
      </c>
      <c r="W73" s="58">
        <f t="shared" si="44"/>
        <v>2.5620404058983214E-2</v>
      </c>
      <c r="Y73" s="58">
        <f>'Female Inactive'!Y73*'Stroke Epi'!$CZ99</f>
        <v>6.8872429836974898E-3</v>
      </c>
      <c r="Z73" s="58">
        <f>'Female Inactive'!Z73*'Stroke Epi'!$CZ99</f>
        <v>3.359630723754873E-3</v>
      </c>
      <c r="AA73" s="58">
        <f t="shared" si="41"/>
        <v>6.8635802804987156E-3</v>
      </c>
      <c r="AB73" s="58">
        <f t="shared" si="41"/>
        <v>3.3539934792419235E-3</v>
      </c>
      <c r="AC73" s="58">
        <f t="shared" si="45"/>
        <v>3.6201486710688652E-2</v>
      </c>
      <c r="AE73" s="58">
        <f>'Female Inactive'!AE73*'Bowel Cancer Epi'!$CW116</f>
        <v>1.1351917706283368E-3</v>
      </c>
      <c r="AF73" s="58">
        <f>'Female Inactive'!AF73*'Bowel Cancer Epi'!$CW116</f>
        <v>1.0405924564093089E-3</v>
      </c>
      <c r="AG73" s="58">
        <f t="shared" ref="AG73:AH98" si="50">1-EXP(-AE73)</f>
        <v>1.134547684193854E-3</v>
      </c>
      <c r="AH73" s="58">
        <f t="shared" si="50"/>
        <v>1.0400512278282426E-3</v>
      </c>
      <c r="AI73" s="58">
        <f t="shared" si="46"/>
        <v>3.7592069147004276E-3</v>
      </c>
      <c r="AK73" s="58">
        <f>'Female Inactive'!AK73*'Breast Cancer Epi'!$BK114</f>
        <v>1.8231210125270656E-3</v>
      </c>
      <c r="AL73" s="58">
        <f>'Female Inactive'!AL73*'Breast Cancer Epi'!$BK114</f>
        <v>2.6867046500398863E-3</v>
      </c>
      <c r="AM73" s="58">
        <f t="shared" ref="AM73:AN98" si="51">1-EXP(-AK73)</f>
        <v>1.8214601368929939E-3</v>
      </c>
      <c r="AN73" s="58">
        <f t="shared" si="51"/>
        <v>2.683098689208463E-3</v>
      </c>
      <c r="AO73" s="58">
        <f t="shared" si="47"/>
        <v>6.2504672696092806E-2</v>
      </c>
      <c r="AQ73" s="58">
        <f>'Female Inactive'!AQ73*'Uterine Cancer Epi'!$BC96</f>
        <v>8.4538729538371593E-4</v>
      </c>
      <c r="AR73" s="58">
        <f>'Female Inactive'!AR73*'Uterine Cancer Epi'!$BC96</f>
        <v>2.8179576512790531E-4</v>
      </c>
      <c r="AS73" s="58">
        <f t="shared" ref="AS73:AT98" si="52">1-EXP(-AQ73)</f>
        <v>8.4503005621971994E-4</v>
      </c>
      <c r="AT73" s="58">
        <f t="shared" si="52"/>
        <v>2.8175606443048284E-4</v>
      </c>
      <c r="AU73" s="58">
        <f t="shared" si="48"/>
        <v>1.0229645149433598E-2</v>
      </c>
      <c r="AW73" s="58">
        <f>'Female Inactive'!AW73*'Diabetes Epi'!$CD126</f>
        <v>6.6083415098803968E-3</v>
      </c>
      <c r="AX73" s="58">
        <f>'Female Inactive'!AX73*'Diabetes Epi'!$CD126</f>
        <v>0</v>
      </c>
      <c r="AY73" s="58">
        <f t="shared" si="28"/>
        <v>6.586554439675596E-3</v>
      </c>
      <c r="AZ73" s="58">
        <f t="shared" si="28"/>
        <v>0</v>
      </c>
      <c r="BA73" s="58">
        <f t="shared" si="49"/>
        <v>0.14772583488580091</v>
      </c>
    </row>
    <row r="74" spans="1:53">
      <c r="A74" s="58">
        <v>76</v>
      </c>
      <c r="B74" s="58">
        <f>'ACM Rates'!T87-(SUM(C74:H74))</f>
        <v>2.0634963428924465E-2</v>
      </c>
      <c r="C74" s="58">
        <f t="shared" si="31"/>
        <v>8.6492559433089342E-5</v>
      </c>
      <c r="D74" s="58">
        <f t="shared" si="32"/>
        <v>3.3675022612870008E-3</v>
      </c>
      <c r="E74" s="58">
        <f t="shared" si="33"/>
        <v>0</v>
      </c>
      <c r="F74" s="58">
        <f t="shared" si="34"/>
        <v>1.0412070095830732E-3</v>
      </c>
      <c r="G74" s="58">
        <f t="shared" si="35"/>
        <v>2.6878484238430397E-3</v>
      </c>
      <c r="H74" s="58">
        <f t="shared" si="36"/>
        <v>2.8198631692933024E-4</v>
      </c>
      <c r="I74" s="58">
        <f t="shared" si="29"/>
        <v>2.5130165259227628E-2</v>
      </c>
      <c r="J74" s="58">
        <f t="shared" si="30"/>
        <v>2.0423519448147687E-2</v>
      </c>
      <c r="K74" s="58">
        <f t="shared" si="42"/>
        <v>8368.802678796048</v>
      </c>
      <c r="L74" s="58">
        <f t="shared" si="43"/>
        <v>170.92040426810155</v>
      </c>
      <c r="M74" s="58">
        <f t="shared" si="37"/>
        <v>8283.3424766619974</v>
      </c>
      <c r="N74" s="58">
        <f t="shared" si="38"/>
        <v>103577.99126773651</v>
      </c>
      <c r="O74" s="58">
        <f t="shared" si="39"/>
        <v>12.376679824244277</v>
      </c>
      <c r="Q74" s="58">
        <f>'Quintile Functions'!$FM82</f>
        <v>3793.3740149933624</v>
      </c>
      <c r="S74" s="58">
        <f>'Female Inactive'!S74*'MI Epi'!DK92</f>
        <v>3.2867172584573954E-3</v>
      </c>
      <c r="T74" s="58">
        <f>'Female Inactive'!T74*'MI Epi'!DK92</f>
        <v>8.6492559433089342E-5</v>
      </c>
      <c r="U74" s="58">
        <f t="shared" si="40"/>
        <v>3.2813219158960294E-3</v>
      </c>
      <c r="V74" s="58">
        <f t="shared" si="40"/>
        <v>8.648881905948258E-5</v>
      </c>
      <c r="W74" s="58">
        <f t="shared" si="44"/>
        <v>2.8727825704145882E-2</v>
      </c>
      <c r="Y74" s="58">
        <f>'Female Inactive'!Y74*'Stroke Epi'!$CZ100</f>
        <v>6.9033796356383513E-3</v>
      </c>
      <c r="Z74" s="58">
        <f>'Female Inactive'!Z74*'Stroke Epi'!$CZ100</f>
        <v>3.3675022612870008E-3</v>
      </c>
      <c r="AA74" s="58">
        <f t="shared" si="41"/>
        <v>6.8796060479321408E-3</v>
      </c>
      <c r="AB74" s="58">
        <f t="shared" si="41"/>
        <v>3.3618385848118715E-3</v>
      </c>
      <c r="AC74" s="58">
        <f t="shared" si="45"/>
        <v>3.9595404429899055E-2</v>
      </c>
      <c r="AE74" s="58">
        <f>'Female Inactive'!AE74*'Bowel Cancer Epi'!$CW117</f>
        <v>1.1358621922724435E-3</v>
      </c>
      <c r="AF74" s="58">
        <f>'Female Inactive'!AF74*'Bowel Cancer Epi'!$CW117</f>
        <v>1.0412070095830732E-3</v>
      </c>
      <c r="AG74" s="58">
        <f t="shared" si="50"/>
        <v>1.1352173449882264E-3</v>
      </c>
      <c r="AH74" s="58">
        <f t="shared" si="50"/>
        <v>1.0406651416465795E-3</v>
      </c>
      <c r="AI74" s="58">
        <f t="shared" si="46"/>
        <v>3.8534461529693255E-3</v>
      </c>
      <c r="AK74" s="58">
        <f>'Female Inactive'!AK74*'Breast Cancer Epi'!$BK115</f>
        <v>1.8238971447506339E-3</v>
      </c>
      <c r="AL74" s="58">
        <f>'Female Inactive'!AL74*'Breast Cancer Epi'!$BK115</f>
        <v>2.6878484238430397E-3</v>
      </c>
      <c r="AM74" s="58">
        <f t="shared" si="51"/>
        <v>1.8222348551220069E-3</v>
      </c>
      <c r="AN74" s="58">
        <f t="shared" si="51"/>
        <v>2.6842393935012643E-3</v>
      </c>
      <c r="AO74" s="58">
        <f t="shared" si="47"/>
        <v>6.1694717389450586E-2</v>
      </c>
      <c r="AQ74" s="58">
        <f>'Female Inactive'!AQ74*'Uterine Cancer Epi'!$BC97</f>
        <v>8.4595895078799072E-4</v>
      </c>
      <c r="AR74" s="58">
        <f>'Female Inactive'!AR74*'Uterine Cancer Epi'!$BC97</f>
        <v>2.8198631692933024E-4</v>
      </c>
      <c r="AS74" s="58">
        <f t="shared" si="52"/>
        <v>8.4560122839472118E-4</v>
      </c>
      <c r="AT74" s="58">
        <f t="shared" si="52"/>
        <v>2.8194656252467087E-4</v>
      </c>
      <c r="AU74" s="58">
        <f t="shared" si="48"/>
        <v>1.0787314174794766E-2</v>
      </c>
      <c r="AW74" s="58">
        <f>'Female Inactive'!AW74*'Diabetes Epi'!$CD127</f>
        <v>6.6515104998858205E-3</v>
      </c>
      <c r="AX74" s="58">
        <f>'Female Inactive'!AX74*'Diabetes Epi'!$CD127</f>
        <v>0</v>
      </c>
      <c r="AY74" s="58">
        <f t="shared" si="28"/>
        <v>6.6294381691479609E-3</v>
      </c>
      <c r="AZ74" s="58">
        <f t="shared" si="28"/>
        <v>0</v>
      </c>
      <c r="BA74" s="58">
        <f t="shared" si="49"/>
        <v>0.15333938507185466</v>
      </c>
    </row>
    <row r="75" spans="1:53">
      <c r="A75" s="58">
        <v>77</v>
      </c>
      <c r="B75" s="58">
        <f>'ACM Rates'!T88-(SUM(C75:H75))</f>
        <v>2.0625121516748338E-2</v>
      </c>
      <c r="C75" s="58">
        <f t="shared" si="31"/>
        <v>8.6652445334381713E-5</v>
      </c>
      <c r="D75" s="58">
        <f t="shared" si="32"/>
        <v>3.3752560333798766E-3</v>
      </c>
      <c r="E75" s="58">
        <f t="shared" si="33"/>
        <v>0</v>
      </c>
      <c r="F75" s="58">
        <f t="shared" si="34"/>
        <v>1.0418148831379133E-3</v>
      </c>
      <c r="G75" s="58">
        <f t="shared" si="35"/>
        <v>2.6889803735105034E-3</v>
      </c>
      <c r="H75" s="58">
        <f t="shared" si="36"/>
        <v>2.8217474788898631E-4</v>
      </c>
      <c r="I75" s="58">
        <f t="shared" si="29"/>
        <v>2.5128844878600509E-2</v>
      </c>
      <c r="J75" s="58">
        <f t="shared" si="30"/>
        <v>2.0413878495013638E-2</v>
      </c>
      <c r="K75" s="58">
        <f t="shared" si="42"/>
        <v>8197.8822745279467</v>
      </c>
      <c r="L75" s="58">
        <f t="shared" si="43"/>
        <v>167.35057266863953</v>
      </c>
      <c r="M75" s="58">
        <f t="shared" si="37"/>
        <v>8114.2069881936268</v>
      </c>
      <c r="N75" s="58">
        <f t="shared" si="38"/>
        <v>95463.784279542888</v>
      </c>
      <c r="O75" s="58">
        <f t="shared" si="39"/>
        <v>11.644932323090712</v>
      </c>
      <c r="Q75" s="58">
        <f>'Quintile Functions'!$FM83</f>
        <v>3646.648666053296</v>
      </c>
      <c r="S75" s="58">
        <f>'Female Inactive'!S75*'MI Epi'!DK93</f>
        <v>3.2927929227065055E-3</v>
      </c>
      <c r="T75" s="58">
        <f>'Female Inactive'!T75*'MI Epi'!DK93</f>
        <v>8.6652445334381713E-5</v>
      </c>
      <c r="U75" s="58">
        <f t="shared" si="40"/>
        <v>3.2873776255386566E-3</v>
      </c>
      <c r="V75" s="58">
        <f t="shared" si="40"/>
        <v>8.6648691119628474E-5</v>
      </c>
      <c r="W75" s="58">
        <f t="shared" si="44"/>
        <v>3.18311465951817E-2</v>
      </c>
      <c r="Y75" s="58">
        <f>'Female Inactive'!Y75*'Stroke Epi'!$CZ101</f>
        <v>6.9192748684287477E-3</v>
      </c>
      <c r="Z75" s="58">
        <f>'Female Inactive'!Z75*'Stroke Epi'!$CZ101</f>
        <v>3.3752560333798766E-3</v>
      </c>
      <c r="AA75" s="58">
        <f t="shared" si="41"/>
        <v>6.8953918023234584E-3</v>
      </c>
      <c r="AB75" s="58">
        <f t="shared" si="41"/>
        <v>3.3695662600151666E-3</v>
      </c>
      <c r="AC75" s="58">
        <f t="shared" si="45"/>
        <v>4.2985280684416913E-2</v>
      </c>
      <c r="AE75" s="58">
        <f>'Female Inactive'!AE75*'Bowel Cancer Epi'!$CW118</f>
        <v>1.1365253270595416E-3</v>
      </c>
      <c r="AF75" s="58">
        <f>'Female Inactive'!AF75*'Bowel Cancer Epi'!$CW118</f>
        <v>1.0418148831379133E-3</v>
      </c>
      <c r="AG75" s="58">
        <f t="shared" si="50"/>
        <v>1.1358797267535525E-3</v>
      </c>
      <c r="AH75" s="58">
        <f t="shared" si="50"/>
        <v>1.0412723824240189E-3</v>
      </c>
      <c r="AI75" s="58">
        <f t="shared" si="46"/>
        <v>3.9477321246107842E-3</v>
      </c>
      <c r="AK75" s="58">
        <f>'Female Inactive'!AK75*'Breast Cancer Epi'!$BK116</f>
        <v>1.8246652534535557E-3</v>
      </c>
      <c r="AL75" s="58">
        <f>'Female Inactive'!AL75*'Breast Cancer Epi'!$BK116</f>
        <v>2.6889803735105034E-3</v>
      </c>
      <c r="AM75" s="58">
        <f t="shared" si="51"/>
        <v>1.8230015638560637E-3</v>
      </c>
      <c r="AN75" s="58">
        <f t="shared" si="51"/>
        <v>2.6853683041059284E-3</v>
      </c>
      <c r="AO75" s="58">
        <f t="shared" si="47"/>
        <v>6.0883717058418364E-2</v>
      </c>
      <c r="AQ75" s="58">
        <f>'Female Inactive'!AQ75*'Uterine Cancer Epi'!$BC98</f>
        <v>8.4652424366695898E-4</v>
      </c>
      <c r="AR75" s="58">
        <f>'Female Inactive'!AR75*'Uterine Cancer Epi'!$BC98</f>
        <v>2.8217474788898631E-4</v>
      </c>
      <c r="AS75" s="58">
        <f t="shared" si="52"/>
        <v>8.4616604310172594E-4</v>
      </c>
      <c r="AT75" s="58">
        <f t="shared" si="52"/>
        <v>2.8213494033912934E-4</v>
      </c>
      <c r="AU75" s="58">
        <f t="shared" si="48"/>
        <v>1.1345045771204406E-2</v>
      </c>
      <c r="AW75" s="58">
        <f>'Female Inactive'!AW75*'Diabetes Epi'!$CD128</f>
        <v>6.6937997607056125E-3</v>
      </c>
      <c r="AX75" s="58">
        <f>'Female Inactive'!AX75*'Diabetes Epi'!$CD128</f>
        <v>0</v>
      </c>
      <c r="AY75" s="58">
        <f t="shared" si="28"/>
        <v>6.6714461876776765E-3</v>
      </c>
      <c r="AZ75" s="58">
        <f t="shared" si="28"/>
        <v>0</v>
      </c>
      <c r="BA75" s="58">
        <f t="shared" si="49"/>
        <v>0.15895226926877359</v>
      </c>
    </row>
    <row r="76" spans="1:53">
      <c r="A76" s="58">
        <v>78</v>
      </c>
      <c r="B76" s="58">
        <f>'ACM Rates'!T89-(SUM(C76:H76))</f>
        <v>2.0615417690443019E-2</v>
      </c>
      <c r="C76" s="58">
        <f t="shared" si="31"/>
        <v>8.6810091048042658E-5</v>
      </c>
      <c r="D76" s="58">
        <f t="shared" si="32"/>
        <v>3.3828943525310638E-3</v>
      </c>
      <c r="E76" s="58">
        <f t="shared" si="33"/>
        <v>0</v>
      </c>
      <c r="F76" s="58">
        <f t="shared" si="34"/>
        <v>1.0424161561448091E-3</v>
      </c>
      <c r="G76" s="58">
        <f t="shared" si="35"/>
        <v>2.6901006255661778E-3</v>
      </c>
      <c r="H76" s="58">
        <f t="shared" si="36"/>
        <v>2.8236108426688607E-4</v>
      </c>
      <c r="I76" s="58">
        <f t="shared" si="29"/>
        <v>2.5127538290166933E-2</v>
      </c>
      <c r="J76" s="58">
        <f t="shared" si="30"/>
        <v>2.0404372715318253E-2</v>
      </c>
      <c r="K76" s="58">
        <f t="shared" si="42"/>
        <v>8030.5317018593068</v>
      </c>
      <c r="L76" s="58">
        <f t="shared" si="43"/>
        <v>163.8579619469163</v>
      </c>
      <c r="M76" s="58">
        <f t="shared" si="37"/>
        <v>7948.6027208858486</v>
      </c>
      <c r="N76" s="58">
        <f t="shared" si="38"/>
        <v>87515.18155865703</v>
      </c>
      <c r="O76" s="58">
        <f t="shared" si="39"/>
        <v>10.89780662199424</v>
      </c>
      <c r="Q76" s="58">
        <f>'Quintile Functions'!$FM84</f>
        <v>3505.5985624058089</v>
      </c>
      <c r="S76" s="58">
        <f>'Female Inactive'!S76*'MI Epi'!DK94</f>
        <v>3.2987834598256207E-3</v>
      </c>
      <c r="T76" s="58">
        <f>'Female Inactive'!T76*'MI Epi'!DK94</f>
        <v>8.6810091048042658E-5</v>
      </c>
      <c r="U76" s="58">
        <f t="shared" si="40"/>
        <v>3.2933484516157741E-3</v>
      </c>
      <c r="V76" s="58">
        <f t="shared" si="40"/>
        <v>8.6806323161159327E-5</v>
      </c>
      <c r="W76" s="58">
        <f t="shared" si="44"/>
        <v>3.4930261191901235E-2</v>
      </c>
      <c r="Y76" s="58">
        <f>'Female Inactive'!Y76*'Stroke Epi'!$CZ102</f>
        <v>6.9349334226886817E-3</v>
      </c>
      <c r="Z76" s="58">
        <f>'Female Inactive'!Z76*'Stroke Epi'!$CZ102</f>
        <v>3.3828943525310638E-3</v>
      </c>
      <c r="AA76" s="58">
        <f t="shared" si="41"/>
        <v>6.9109422629675121E-3</v>
      </c>
      <c r="AB76" s="58">
        <f t="shared" si="41"/>
        <v>3.3771788122702873E-3</v>
      </c>
      <c r="AC76" s="58">
        <f t="shared" si="45"/>
        <v>4.6370955883061518E-2</v>
      </c>
      <c r="AE76" s="58">
        <f>'Female Inactive'!AE76*'Bowel Cancer Epi'!$CW119</f>
        <v>1.1371812612488827E-3</v>
      </c>
      <c r="AF76" s="58">
        <f>'Female Inactive'!AF76*'Bowel Cancer Epi'!$CW119</f>
        <v>1.0424161561448091E-3</v>
      </c>
      <c r="AG76" s="58">
        <f t="shared" si="50"/>
        <v>1.1365349156656768E-3</v>
      </c>
      <c r="AH76" s="58">
        <f t="shared" si="50"/>
        <v>1.0418730291613665E-3</v>
      </c>
      <c r="AI76" s="58">
        <f t="shared" si="46"/>
        <v>4.0420642098830542E-3</v>
      </c>
      <c r="AK76" s="58">
        <f>'Female Inactive'!AK76*'Breast Cancer Epi'!$BK117</f>
        <v>1.8254254244913352E-3</v>
      </c>
      <c r="AL76" s="58">
        <f>'Female Inactive'!AL76*'Breast Cancer Epi'!$BK117</f>
        <v>2.6901006255661778E-3</v>
      </c>
      <c r="AM76" s="58">
        <f t="shared" si="51"/>
        <v>1.8237603488123755E-3</v>
      </c>
      <c r="AN76" s="58">
        <f t="shared" si="51"/>
        <v>2.6864855472463756E-3</v>
      </c>
      <c r="AO76" s="58">
        <f t="shared" si="47"/>
        <v>6.0071673775488922E-2</v>
      </c>
      <c r="AQ76" s="58">
        <f>'Female Inactive'!AQ76*'Uterine Cancer Epi'!$BC99</f>
        <v>8.4708325280065822E-4</v>
      </c>
      <c r="AR76" s="58">
        <f>'Female Inactive'!AR76*'Uterine Cancer Epi'!$BC99</f>
        <v>2.8236108426688607E-4</v>
      </c>
      <c r="AS76" s="58">
        <f t="shared" si="52"/>
        <v>8.4672457906476151E-4</v>
      </c>
      <c r="AT76" s="58">
        <f t="shared" si="52"/>
        <v>2.8232122412763516E-4</v>
      </c>
      <c r="AU76" s="58">
        <f t="shared" si="48"/>
        <v>1.1902835287201595E-2</v>
      </c>
      <c r="AW76" s="58">
        <f>'Female Inactive'!AW76*'Diabetes Epi'!$CD129</f>
        <v>6.7352345306660776E-3</v>
      </c>
      <c r="AX76" s="58">
        <f>'Female Inactive'!AX76*'Diabetes Epi'!$CD129</f>
        <v>0</v>
      </c>
      <c r="AY76" s="58">
        <f t="shared" si="28"/>
        <v>6.7126036751186113E-3</v>
      </c>
      <c r="AZ76" s="58">
        <f t="shared" si="28"/>
        <v>0</v>
      </c>
      <c r="BA76" s="58">
        <f t="shared" si="49"/>
        <v>0.1645632739456154</v>
      </c>
    </row>
    <row r="77" spans="1:53">
      <c r="A77" s="58">
        <v>79</v>
      </c>
      <c r="B77" s="58">
        <f>'ACM Rates'!T90-(SUM(C77:H77))</f>
        <v>2.0605849428743533E-2</v>
      </c>
      <c r="C77" s="58">
        <f t="shared" si="31"/>
        <v>8.6965536746210878E-5</v>
      </c>
      <c r="D77" s="58">
        <f t="shared" si="32"/>
        <v>3.3904194708024036E-3</v>
      </c>
      <c r="E77" s="58">
        <f t="shared" si="33"/>
        <v>0</v>
      </c>
      <c r="F77" s="58">
        <f t="shared" si="34"/>
        <v>1.0430109066157322E-3</v>
      </c>
      <c r="G77" s="58">
        <f t="shared" si="35"/>
        <v>2.6912093051491763E-3</v>
      </c>
      <c r="H77" s="58">
        <f t="shared" si="36"/>
        <v>2.8254535194294298E-4</v>
      </c>
      <c r="I77" s="58">
        <f t="shared" si="29"/>
        <v>2.5126245342907881E-2</v>
      </c>
      <c r="J77" s="58">
        <f t="shared" si="30"/>
        <v>2.0394999643154832E-2</v>
      </c>
      <c r="K77" s="58">
        <f t="shared" si="42"/>
        <v>7866.6737399123904</v>
      </c>
      <c r="L77" s="58">
        <f t="shared" si="43"/>
        <v>160.44080811832868</v>
      </c>
      <c r="M77" s="58">
        <f t="shared" si="37"/>
        <v>7786.4533358532262</v>
      </c>
      <c r="N77" s="58">
        <f t="shared" si="38"/>
        <v>79728.728222803795</v>
      </c>
      <c r="O77" s="58">
        <f t="shared" si="39"/>
        <v>10.134998712135699</v>
      </c>
      <c r="Q77" s="58">
        <f>'Quintile Functions'!$FM85</f>
        <v>3370.004189090715</v>
      </c>
      <c r="S77" s="58">
        <f>'Female Inactive'!S77*'MI Epi'!DK95</f>
        <v>3.304690396356013E-3</v>
      </c>
      <c r="T77" s="58">
        <f>'Female Inactive'!T77*'MI Epi'!DK95</f>
        <v>8.6965536746210878E-5</v>
      </c>
      <c r="U77" s="58">
        <f t="shared" si="40"/>
        <v>3.299235917157417E-3</v>
      </c>
      <c r="V77" s="58">
        <f t="shared" si="40"/>
        <v>8.6961755353498482E-5</v>
      </c>
      <c r="W77" s="58">
        <f t="shared" si="44"/>
        <v>3.8025066614965769E-2</v>
      </c>
      <c r="Y77" s="58">
        <f>'Female Inactive'!Y77*'Stroke Epi'!$CZ103</f>
        <v>6.9503599151449283E-3</v>
      </c>
      <c r="Z77" s="58">
        <f>'Female Inactive'!Z77*'Stroke Epi'!$CZ103</f>
        <v>3.3904194708024036E-3</v>
      </c>
      <c r="AA77" s="58">
        <f t="shared" si="41"/>
        <v>6.9262620256596019E-3</v>
      </c>
      <c r="AB77" s="58">
        <f t="shared" si="41"/>
        <v>3.3846784886536474E-3</v>
      </c>
      <c r="AC77" s="58">
        <f t="shared" si="45"/>
        <v>4.9752274662825835E-2</v>
      </c>
      <c r="AE77" s="58">
        <f>'Female Inactive'!AE77*'Bowel Cancer Epi'!$CW120</f>
        <v>1.1378300799444348E-3</v>
      </c>
      <c r="AF77" s="58">
        <f>'Female Inactive'!AF77*'Bowel Cancer Epi'!$CW120</f>
        <v>1.0430109066157322E-3</v>
      </c>
      <c r="AG77" s="58">
        <f t="shared" si="50"/>
        <v>1.1371829967458114E-3</v>
      </c>
      <c r="AH77" s="58">
        <f t="shared" si="50"/>
        <v>1.0424671598011637E-3</v>
      </c>
      <c r="AI77" s="58">
        <f t="shared" si="46"/>
        <v>4.1364417964258613E-3</v>
      </c>
      <c r="AK77" s="58">
        <f>'Female Inactive'!AK77*'Breast Cancer Epi'!$BK118</f>
        <v>1.826177742779798E-3</v>
      </c>
      <c r="AL77" s="58">
        <f>'Female Inactive'!AL77*'Breast Cancer Epi'!$BK118</f>
        <v>2.6912093051491763E-3</v>
      </c>
      <c r="AM77" s="58">
        <f t="shared" si="51"/>
        <v>1.8245112947701259E-3</v>
      </c>
      <c r="AN77" s="58">
        <f t="shared" si="51"/>
        <v>2.6875912477647423E-3</v>
      </c>
      <c r="AO77" s="58">
        <f t="shared" si="47"/>
        <v>5.9258589584806176E-2</v>
      </c>
      <c r="AQ77" s="58">
        <f>'Female Inactive'!AQ77*'Uterine Cancer Epi'!$BC100</f>
        <v>8.4763605582882889E-4</v>
      </c>
      <c r="AR77" s="58">
        <f>'Female Inactive'!AR77*'Uterine Cancer Epi'!$BC100</f>
        <v>2.8254535194294298E-4</v>
      </c>
      <c r="AS77" s="58">
        <f t="shared" si="52"/>
        <v>8.4727691386832227E-4</v>
      </c>
      <c r="AT77" s="58">
        <f t="shared" si="52"/>
        <v>2.8250543976404696E-4</v>
      </c>
      <c r="AU77" s="58">
        <f t="shared" si="48"/>
        <v>1.2460678132844412E-2</v>
      </c>
      <c r="AW77" s="58">
        <f>'Female Inactive'!AW77*'Diabetes Epi'!$CD130</f>
        <v>6.7758390799297439E-3</v>
      </c>
      <c r="AX77" s="58">
        <f>'Female Inactive'!AX77*'Diabetes Epi'!$CD130</f>
        <v>0</v>
      </c>
      <c r="AY77" s="58">
        <f t="shared" si="28"/>
        <v>6.7529348433157388E-3</v>
      </c>
      <c r="AZ77" s="58">
        <f t="shared" si="28"/>
        <v>0</v>
      </c>
      <c r="BA77" s="58">
        <f t="shared" si="49"/>
        <v>0.17017122958325712</v>
      </c>
    </row>
    <row r="78" spans="1:53">
      <c r="A78" s="58">
        <v>80</v>
      </c>
      <c r="B78" s="58">
        <f>'ACM Rates'!T91-(SUM(C78:H78))</f>
        <v>4.0028013426438962E-2</v>
      </c>
      <c r="C78" s="58">
        <f t="shared" si="31"/>
        <v>1.7423764330094359E-4</v>
      </c>
      <c r="D78" s="58">
        <f t="shared" si="32"/>
        <v>7.6451255591287823E-3</v>
      </c>
      <c r="E78" s="58">
        <f t="shared" si="33"/>
        <v>0</v>
      </c>
      <c r="F78" s="58">
        <f t="shared" si="34"/>
        <v>1.5179624894832635E-3</v>
      </c>
      <c r="G78" s="58">
        <f t="shared" si="35"/>
        <v>3.5576907797500116E-3</v>
      </c>
      <c r="H78" s="58">
        <f t="shared" si="36"/>
        <v>3.769701018980388E-4</v>
      </c>
      <c r="I78" s="58">
        <f t="shared" si="29"/>
        <v>4.9365339118351947E-2</v>
      </c>
      <c r="J78" s="58">
        <f t="shared" si="30"/>
        <v>3.9237475474966588E-2</v>
      </c>
      <c r="K78" s="58">
        <f t="shared" si="42"/>
        <v>7706.2329317940621</v>
      </c>
      <c r="L78" s="58">
        <f t="shared" si="43"/>
        <v>302.37312566564935</v>
      </c>
      <c r="M78" s="58">
        <f t="shared" si="37"/>
        <v>7555.046368961237</v>
      </c>
      <c r="N78" s="58">
        <f t="shared" si="38"/>
        <v>72173.681853842587</v>
      </c>
      <c r="O78" s="58">
        <f t="shared" si="39"/>
        <v>9.3656242281583975</v>
      </c>
      <c r="Q78" s="58">
        <f>'Quintile Functions'!$FM86</f>
        <v>3239.6545218500369</v>
      </c>
      <c r="S78" s="58">
        <f>'Female Inactive'!S78*'MI Epi'!DK96</f>
        <v>4.6172975474750048E-3</v>
      </c>
      <c r="T78" s="58">
        <f>'Female Inactive'!T78*'MI Epi'!DK96</f>
        <v>1.7423764330094359E-4</v>
      </c>
      <c r="U78" s="58">
        <f t="shared" si="40"/>
        <v>4.6066542165970059E-3</v>
      </c>
      <c r="V78" s="58">
        <f t="shared" si="40"/>
        <v>1.7422246480436332E-4</v>
      </c>
      <c r="W78" s="58">
        <f t="shared" si="44"/>
        <v>4.1115462584039766E-2</v>
      </c>
      <c r="Y78" s="58">
        <f>'Female Inactive'!Y78*'Stroke Epi'!$CZ104</f>
        <v>1.0618229943234423E-2</v>
      </c>
      <c r="Z78" s="58">
        <f>'Female Inactive'!Z78*'Stroke Epi'!$CZ104</f>
        <v>7.6451255591287823E-3</v>
      </c>
      <c r="AA78" s="58">
        <f t="shared" si="41"/>
        <v>1.0562055539720672E-2</v>
      </c>
      <c r="AB78" s="58">
        <f t="shared" si="41"/>
        <v>7.6159759182448106E-3</v>
      </c>
      <c r="AC78" s="58">
        <f t="shared" si="45"/>
        <v>5.3129085782915746E-2</v>
      </c>
      <c r="AE78" s="58">
        <f>'Female Inactive'!AE78*'Bowel Cancer Epi'!$CW121</f>
        <v>1.7077078006686711E-3</v>
      </c>
      <c r="AF78" s="58">
        <f>'Female Inactive'!AF78*'Bowel Cancer Epi'!$CW121</f>
        <v>1.5179624894832635E-3</v>
      </c>
      <c r="AG78" s="58">
        <f t="shared" si="50"/>
        <v>1.7062504973698323E-3</v>
      </c>
      <c r="AH78" s="58">
        <f t="shared" si="50"/>
        <v>1.5168109671531704E-3</v>
      </c>
      <c r="AI78" s="58">
        <f t="shared" si="46"/>
        <v>4.2308642791611863E-3</v>
      </c>
      <c r="AK78" s="58">
        <f>'Female Inactive'!AK78*'Breast Cancer Epi'!$BK119</f>
        <v>1.538460877729735E-3</v>
      </c>
      <c r="AL78" s="58">
        <f>'Female Inactive'!AL78*'Breast Cancer Epi'!$BK119</f>
        <v>3.5576907797500116E-3</v>
      </c>
      <c r="AM78" s="58">
        <f t="shared" si="51"/>
        <v>1.5372780534476105E-3</v>
      </c>
      <c r="AN78" s="58">
        <f t="shared" si="51"/>
        <v>3.5513696962832242E-3</v>
      </c>
      <c r="AO78" s="58">
        <f t="shared" si="47"/>
        <v>5.8444466502454211E-2</v>
      </c>
      <c r="AQ78" s="58">
        <f>'Female Inactive'!AQ78*'Uterine Cancer Epi'!$BC101</f>
        <v>7.539402037960776E-4</v>
      </c>
      <c r="AR78" s="58">
        <f>'Female Inactive'!AR78*'Uterine Cancer Epi'!$BC101</f>
        <v>3.769701018980388E-4</v>
      </c>
      <c r="AS78" s="58">
        <f t="shared" si="52"/>
        <v>7.5365606229371718E-4</v>
      </c>
      <c r="AT78" s="58">
        <f t="shared" si="52"/>
        <v>3.7689905759663578E-4</v>
      </c>
      <c r="AU78" s="58">
        <f t="shared" si="48"/>
        <v>1.3018569778816047E-2</v>
      </c>
      <c r="AW78" s="58">
        <f>'Female Inactive'!AW78*'Diabetes Epi'!$CD131</f>
        <v>6.1699448536832006E-3</v>
      </c>
      <c r="AX78" s="58">
        <f>'Female Inactive'!AX78*'Diabetes Epi'!$CD131</f>
        <v>0</v>
      </c>
      <c r="AY78" s="58">
        <f t="shared" si="28"/>
        <v>6.1509498300951204E-3</v>
      </c>
      <c r="AZ78" s="58">
        <f t="shared" si="28"/>
        <v>0</v>
      </c>
      <c r="BA78" s="58">
        <f t="shared" si="49"/>
        <v>0.17577500920099021</v>
      </c>
    </row>
    <row r="79" spans="1:53">
      <c r="A79" s="58">
        <v>81</v>
      </c>
      <c r="B79" s="58">
        <f>'ACM Rates'!T92-(SUM(C79:H79))</f>
        <v>4.0009392580043983E-2</v>
      </c>
      <c r="C79" s="58">
        <f t="shared" si="31"/>
        <v>1.7452978036477482E-4</v>
      </c>
      <c r="D79" s="58">
        <f t="shared" si="32"/>
        <v>7.6610399268890808E-3</v>
      </c>
      <c r="E79" s="58">
        <f t="shared" si="33"/>
        <v>0</v>
      </c>
      <c r="F79" s="58">
        <f t="shared" si="34"/>
        <v>1.518773601222447E-3</v>
      </c>
      <c r="G79" s="58">
        <f t="shared" si="35"/>
        <v>3.559063588733636E-3</v>
      </c>
      <c r="H79" s="58">
        <f t="shared" si="36"/>
        <v>3.7720052274608124E-4</v>
      </c>
      <c r="I79" s="58">
        <f t="shared" si="29"/>
        <v>4.9363735888520284E-2</v>
      </c>
      <c r="J79" s="58">
        <f t="shared" si="30"/>
        <v>3.9219585097008847E-2</v>
      </c>
      <c r="K79" s="58">
        <f t="shared" si="42"/>
        <v>7403.8598061284129</v>
      </c>
      <c r="L79" s="58">
        <f t="shared" si="43"/>
        <v>290.37630971277673</v>
      </c>
      <c r="M79" s="58">
        <f t="shared" si="37"/>
        <v>7258.671651272025</v>
      </c>
      <c r="N79" s="58">
        <f t="shared" si="38"/>
        <v>64915.010202570578</v>
      </c>
      <c r="O79" s="58">
        <f t="shared" si="39"/>
        <v>8.7677254705496086</v>
      </c>
      <c r="Q79" s="58">
        <f>'Quintile Functions'!$FM87</f>
        <v>3114.3466987129232</v>
      </c>
      <c r="S79" s="58">
        <f>'Female Inactive'!S79*'MI Epi'!DK97</f>
        <v>4.6250391796665334E-3</v>
      </c>
      <c r="T79" s="58">
        <f>'Female Inactive'!T79*'MI Epi'!DK97</f>
        <v>1.7452978036477482E-4</v>
      </c>
      <c r="U79" s="58">
        <f t="shared" si="40"/>
        <v>4.6143601559376357E-3</v>
      </c>
      <c r="V79" s="58">
        <f t="shared" si="40"/>
        <v>1.7451455092865054E-4</v>
      </c>
      <c r="W79" s="58">
        <f t="shared" si="44"/>
        <v>4.5366393461640474E-2</v>
      </c>
      <c r="Y79" s="58">
        <f>'Female Inactive'!Y79*'Stroke Epi'!$CZ105</f>
        <v>1.0640333231790391E-2</v>
      </c>
      <c r="Z79" s="58">
        <f>'Female Inactive'!Z79*'Stroke Epi'!$CZ105</f>
        <v>7.6610399268890808E-3</v>
      </c>
      <c r="AA79" s="58">
        <f t="shared" si="41"/>
        <v>1.0583925130419503E-2</v>
      </c>
      <c r="AB79" s="58">
        <f t="shared" si="41"/>
        <v>7.6317689568949909E-3</v>
      </c>
      <c r="AC79" s="58">
        <f t="shared" si="45"/>
        <v>5.5940051131863525E-2</v>
      </c>
      <c r="AE79" s="58">
        <f>'Female Inactive'!AE79*'Bowel Cancer Epi'!$CW122</f>
        <v>1.7086203013752528E-3</v>
      </c>
      <c r="AF79" s="58">
        <f>'Female Inactive'!AF79*'Bowel Cancer Epi'!$CW122</f>
        <v>1.518773601222447E-3</v>
      </c>
      <c r="AG79" s="58">
        <f t="shared" si="50"/>
        <v>1.7071614407060398E-3</v>
      </c>
      <c r="AH79" s="58">
        <f t="shared" si="50"/>
        <v>1.5176208482606812E-3</v>
      </c>
      <c r="AI79" s="58">
        <f t="shared" si="46"/>
        <v>4.4197888793419127E-3</v>
      </c>
      <c r="AK79" s="58">
        <f>'Female Inactive'!AK79*'Breast Cancer Epi'!$BK120</f>
        <v>1.5390545248577883E-3</v>
      </c>
      <c r="AL79" s="58">
        <f>'Female Inactive'!AL79*'Breast Cancer Epi'!$BK120</f>
        <v>3.559063588733636E-3</v>
      </c>
      <c r="AM79" s="58">
        <f t="shared" si="51"/>
        <v>1.5378707877991005E-3</v>
      </c>
      <c r="AN79" s="58">
        <f t="shared" si="51"/>
        <v>3.5527376289756774E-3</v>
      </c>
      <c r="AO79" s="58">
        <f t="shared" si="47"/>
        <v>5.6541328624985281E-2</v>
      </c>
      <c r="AQ79" s="58">
        <f>'Female Inactive'!AQ79*'Uterine Cancer Epi'!$BC102</f>
        <v>7.5440104549216248E-4</v>
      </c>
      <c r="AR79" s="58">
        <f>'Female Inactive'!AR79*'Uterine Cancer Epi'!$BC102</f>
        <v>3.7720052274608124E-4</v>
      </c>
      <c r="AS79" s="58">
        <f t="shared" si="52"/>
        <v>7.5411655656754117E-4</v>
      </c>
      <c r="AT79" s="58">
        <f t="shared" si="52"/>
        <v>3.7712939157275027E-4</v>
      </c>
      <c r="AU79" s="58">
        <f t="shared" si="48"/>
        <v>1.3390562149731854E-2</v>
      </c>
      <c r="AW79" s="58">
        <f>'Female Inactive'!AW79*'Diabetes Epi'!$CD132</f>
        <v>6.2044699173801838E-3</v>
      </c>
      <c r="AX79" s="58">
        <f>'Female Inactive'!AX79*'Diabetes Epi'!$CD132</f>
        <v>0</v>
      </c>
      <c r="AY79" s="58">
        <f t="shared" si="28"/>
        <v>6.1852619395401653E-3</v>
      </c>
      <c r="AZ79" s="58">
        <f t="shared" si="28"/>
        <v>0</v>
      </c>
      <c r="BA79" s="58">
        <f t="shared" si="49"/>
        <v>0.18084477576810554</v>
      </c>
    </row>
    <row r="80" spans="1:53">
      <c r="A80" s="58">
        <v>82</v>
      </c>
      <c r="B80" s="58">
        <f>'ACM Rates'!T93-(SUM(C80:H80))</f>
        <v>3.9991021878379739E-2</v>
      </c>
      <c r="C80" s="58">
        <f t="shared" si="31"/>
        <v>1.7481808140984843E-4</v>
      </c>
      <c r="D80" s="58">
        <f t="shared" si="32"/>
        <v>7.676731157597266E-3</v>
      </c>
      <c r="E80" s="58">
        <f t="shared" si="33"/>
        <v>0</v>
      </c>
      <c r="F80" s="58">
        <f t="shared" si="34"/>
        <v>1.5195766958939687E-3</v>
      </c>
      <c r="G80" s="58">
        <f t="shared" si="35"/>
        <v>3.5604235825005943E-3</v>
      </c>
      <c r="H80" s="58">
        <f t="shared" si="36"/>
        <v>3.7742860421858393E-4</v>
      </c>
      <c r="I80" s="58">
        <f t="shared" si="29"/>
        <v>4.936214781328082E-2</v>
      </c>
      <c r="J80" s="58">
        <f t="shared" si="30"/>
        <v>3.9201934724517495E-2</v>
      </c>
      <c r="K80" s="58">
        <f t="shared" si="42"/>
        <v>7113.4834964156362</v>
      </c>
      <c r="L80" s="58">
        <f t="shared" si="43"/>
        <v>278.86231569041826</v>
      </c>
      <c r="M80" s="58">
        <f t="shared" si="37"/>
        <v>6974.0523385704273</v>
      </c>
      <c r="N80" s="58">
        <f t="shared" si="38"/>
        <v>57940.957864000156</v>
      </c>
      <c r="O80" s="58">
        <f t="shared" si="39"/>
        <v>8.1452298150681912</v>
      </c>
      <c r="Q80" s="58">
        <f>'Quintile Functions'!$FM88</f>
        <v>2993.885704283457</v>
      </c>
      <c r="S80" s="58">
        <f>'Female Inactive'!S80*'MI Epi'!DK98</f>
        <v>4.6326791573609834E-3</v>
      </c>
      <c r="T80" s="58">
        <f>'Female Inactive'!T80*'MI Epi'!DK98</f>
        <v>1.7481808140984843E-4</v>
      </c>
      <c r="U80" s="58">
        <f t="shared" si="40"/>
        <v>4.6219648509735478E-3</v>
      </c>
      <c r="V80" s="58">
        <f t="shared" si="40"/>
        <v>1.7480280161941142E-4</v>
      </c>
      <c r="W80" s="58">
        <f t="shared" si="44"/>
        <v>4.9605559080107907E-2</v>
      </c>
      <c r="Y80" s="58">
        <f>'Female Inactive'!Y80*'Stroke Epi'!$CZ106</f>
        <v>1.0662126607773983E-2</v>
      </c>
      <c r="Z80" s="58">
        <f>'Female Inactive'!Z80*'Stroke Epi'!$CZ106</f>
        <v>7.676731157597266E-3</v>
      </c>
      <c r="AA80" s="58">
        <f t="shared" si="41"/>
        <v>1.0605487611982878E-2</v>
      </c>
      <c r="AB80" s="58">
        <f t="shared" si="41"/>
        <v>7.647340313588602E-3</v>
      </c>
      <c r="AC80" s="58">
        <f t="shared" si="45"/>
        <v>5.8748496947686142E-2</v>
      </c>
      <c r="AE80" s="58">
        <f>'Female Inactive'!AE80*'Bowel Cancer Epi'!$CW123</f>
        <v>1.7095237828807148E-3</v>
      </c>
      <c r="AF80" s="58">
        <f>'Female Inactive'!AF80*'Bowel Cancer Epi'!$CW123</f>
        <v>1.5195766958939687E-3</v>
      </c>
      <c r="AG80" s="58">
        <f t="shared" si="50"/>
        <v>1.7080633794153144E-3</v>
      </c>
      <c r="AH80" s="58">
        <f t="shared" si="50"/>
        <v>1.5184227238169701E-3</v>
      </c>
      <c r="AI80" s="58">
        <f t="shared" si="46"/>
        <v>4.6087785570596077E-3</v>
      </c>
      <c r="AK80" s="58">
        <f>'Female Inactive'!AK80*'Breast Cancer Epi'!$BK121</f>
        <v>1.5396426302705271E-3</v>
      </c>
      <c r="AL80" s="58">
        <f>'Female Inactive'!AL80*'Breast Cancer Epi'!$BK121</f>
        <v>3.5604235825005943E-3</v>
      </c>
      <c r="AM80" s="58">
        <f t="shared" si="51"/>
        <v>1.5384579886089655E-3</v>
      </c>
      <c r="AN80" s="58">
        <f t="shared" si="51"/>
        <v>3.5540927901200892E-3</v>
      </c>
      <c r="AO80" s="58">
        <f t="shared" si="47"/>
        <v>5.4633607399026195E-2</v>
      </c>
      <c r="AQ80" s="58">
        <f>'Female Inactive'!AQ80*'Uterine Cancer Epi'!$BC103</f>
        <v>7.5485720843716786E-4</v>
      </c>
      <c r="AR80" s="58">
        <f>'Female Inactive'!AR80*'Uterine Cancer Epi'!$BC103</f>
        <v>3.7742860421858393E-4</v>
      </c>
      <c r="AS80" s="58">
        <f t="shared" si="52"/>
        <v>7.5457237540854649E-4</v>
      </c>
      <c r="AT80" s="58">
        <f t="shared" si="52"/>
        <v>3.7735738700306332E-4</v>
      </c>
      <c r="AU80" s="58">
        <f t="shared" si="48"/>
        <v>1.3762641566748286E-2</v>
      </c>
      <c r="AW80" s="58">
        <f>'Female Inactive'!AW80*'Diabetes Epi'!$CD133</f>
        <v>6.2383288909319936E-3</v>
      </c>
      <c r="AX80" s="58">
        <f>'Female Inactive'!AX80*'Diabetes Epi'!$CD133</f>
        <v>0</v>
      </c>
      <c r="AY80" s="58">
        <f t="shared" si="28"/>
        <v>6.2189109168084844E-3</v>
      </c>
      <c r="AZ80" s="58">
        <f t="shared" si="28"/>
        <v>0</v>
      </c>
      <c r="BA80" s="58">
        <f t="shared" si="49"/>
        <v>0.18591146539912257</v>
      </c>
    </row>
    <row r="81" spans="1:53">
      <c r="A81" s="58">
        <v>83</v>
      </c>
      <c r="B81" s="58">
        <f>'ACM Rates'!T94-(SUM(C81:H81))</f>
        <v>3.9972896942069319E-2</v>
      </c>
      <c r="C81" s="58">
        <f t="shared" si="31"/>
        <v>1.7510261050056257E-4</v>
      </c>
      <c r="D81" s="58">
        <f t="shared" si="32"/>
        <v>7.6922033594237311E-3</v>
      </c>
      <c r="E81" s="58">
        <f t="shared" si="33"/>
        <v>0</v>
      </c>
      <c r="F81" s="58">
        <f t="shared" si="34"/>
        <v>1.5203718508029005E-3</v>
      </c>
      <c r="G81" s="58">
        <f t="shared" si="35"/>
        <v>3.5617708668028453E-3</v>
      </c>
      <c r="H81" s="58">
        <f t="shared" si="36"/>
        <v>3.7765437040064169E-4</v>
      </c>
      <c r="I81" s="58">
        <f t="shared" si="29"/>
        <v>4.9360574762796511E-2</v>
      </c>
      <c r="J81" s="58">
        <f t="shared" si="30"/>
        <v>3.9184520162958814E-2</v>
      </c>
      <c r="K81" s="58">
        <f t="shared" si="42"/>
        <v>6834.6211807252175</v>
      </c>
      <c r="L81" s="58">
        <f t="shared" si="43"/>
        <v>267.81135146231264</v>
      </c>
      <c r="M81" s="58">
        <f t="shared" si="37"/>
        <v>6700.7155049940611</v>
      </c>
      <c r="N81" s="58">
        <f t="shared" si="38"/>
        <v>51240.242359006093</v>
      </c>
      <c r="O81" s="58">
        <f t="shared" si="39"/>
        <v>7.4971590969097459</v>
      </c>
      <c r="Q81" s="58">
        <f>'Quintile Functions'!$FM89</f>
        <v>2878.0840662400133</v>
      </c>
      <c r="S81" s="58">
        <f>'Female Inactive'!S81*'MI Epi'!DK99</f>
        <v>4.6402191782649073E-3</v>
      </c>
      <c r="T81" s="58">
        <f>'Female Inactive'!T81*'MI Epi'!DK99</f>
        <v>1.7510261050056257E-4</v>
      </c>
      <c r="U81" s="58">
        <f t="shared" si="40"/>
        <v>4.6294699938713713E-3</v>
      </c>
      <c r="V81" s="58">
        <f t="shared" si="40"/>
        <v>1.7508728093318382E-4</v>
      </c>
      <c r="W81" s="58">
        <f t="shared" si="44"/>
        <v>5.3832856113048631E-2</v>
      </c>
      <c r="Y81" s="58">
        <f>'Female Inactive'!Y81*'Stroke Epi'!$CZ107</f>
        <v>1.0683615776977406E-2</v>
      </c>
      <c r="Z81" s="58">
        <f>'Female Inactive'!Z81*'Stroke Epi'!$CZ107</f>
        <v>7.6922033594237311E-3</v>
      </c>
      <c r="AA81" s="58">
        <f t="shared" si="41"/>
        <v>1.0626748649626649E-2</v>
      </c>
      <c r="AB81" s="58">
        <f t="shared" si="41"/>
        <v>7.6626940754437323E-3</v>
      </c>
      <c r="AC81" s="58">
        <f t="shared" si="45"/>
        <v>6.1554314580848556E-2</v>
      </c>
      <c r="AE81" s="58">
        <f>'Female Inactive'!AE81*'Bowel Cancer Epi'!$CW124</f>
        <v>1.7104183321532626E-3</v>
      </c>
      <c r="AF81" s="58">
        <f>'Female Inactive'!AF81*'Bowel Cancer Epi'!$CW124</f>
        <v>1.5203718508029005E-3</v>
      </c>
      <c r="AG81" s="58">
        <f t="shared" si="50"/>
        <v>1.7089564003415214E-3</v>
      </c>
      <c r="AH81" s="58">
        <f t="shared" si="50"/>
        <v>1.5192166710289445E-3</v>
      </c>
      <c r="AI81" s="58">
        <f t="shared" si="46"/>
        <v>4.7978322643160033E-3</v>
      </c>
      <c r="AK81" s="58">
        <f>'Female Inactive'!AK81*'Breast Cancer Epi'!$BK122</f>
        <v>1.5402252396985278E-3</v>
      </c>
      <c r="AL81" s="58">
        <f>'Female Inactive'!AL81*'Breast Cancer Epi'!$BK122</f>
        <v>3.5617708668028453E-3</v>
      </c>
      <c r="AM81" s="58">
        <f t="shared" si="51"/>
        <v>1.5390397015474511E-3</v>
      </c>
      <c r="AN81" s="58">
        <f t="shared" si="51"/>
        <v>3.5554352851445703E-3</v>
      </c>
      <c r="AO81" s="58">
        <f t="shared" si="47"/>
        <v>5.2721297470992946E-2</v>
      </c>
      <c r="AQ81" s="58">
        <f>'Female Inactive'!AQ81*'Uterine Cancer Epi'!$BC104</f>
        <v>7.5530874080128338E-4</v>
      </c>
      <c r="AR81" s="58">
        <f>'Female Inactive'!AR81*'Uterine Cancer Epi'!$BC104</f>
        <v>3.7765437040064169E-4</v>
      </c>
      <c r="AS81" s="58">
        <f t="shared" si="52"/>
        <v>7.5502356695689166E-4</v>
      </c>
      <c r="AT81" s="58">
        <f t="shared" si="52"/>
        <v>3.7758306796509267E-4</v>
      </c>
      <c r="AU81" s="58">
        <f t="shared" si="48"/>
        <v>1.4134805519291409E-2</v>
      </c>
      <c r="AW81" s="58">
        <f>'Female Inactive'!AW81*'Diabetes Epi'!$CD134</f>
        <v>6.271540147488831E-3</v>
      </c>
      <c r="AX81" s="58">
        <f>'Female Inactive'!AX81*'Diabetes Epi'!$CD134</f>
        <v>0</v>
      </c>
      <c r="AY81" s="58">
        <f t="shared" si="28"/>
        <v>6.2519150874612572E-3</v>
      </c>
      <c r="AZ81" s="58">
        <f t="shared" si="28"/>
        <v>0</v>
      </c>
      <c r="BA81" s="58">
        <f t="shared" si="49"/>
        <v>0.19097420947420057</v>
      </c>
    </row>
    <row r="82" spans="1:53">
      <c r="A82" s="58">
        <v>84</v>
      </c>
      <c r="B82" s="58">
        <f>'ACM Rates'!T95-(SUM(C82:H82))</f>
        <v>3.9955013497666468E-2</v>
      </c>
      <c r="C82" s="58">
        <f t="shared" si="31"/>
        <v>1.7538343025739691E-4</v>
      </c>
      <c r="D82" s="58">
        <f t="shared" si="32"/>
        <v>7.7074605372753997E-3</v>
      </c>
      <c r="E82" s="58">
        <f t="shared" si="33"/>
        <v>0</v>
      </c>
      <c r="F82" s="58">
        <f t="shared" si="34"/>
        <v>1.5211591426312499E-3</v>
      </c>
      <c r="G82" s="58">
        <f t="shared" si="35"/>
        <v>3.5631055470305003E-3</v>
      </c>
      <c r="H82" s="58">
        <f t="shared" si="36"/>
        <v>3.7787784513898493E-4</v>
      </c>
      <c r="I82" s="58">
        <f t="shared" si="29"/>
        <v>4.9359016607830514E-2</v>
      </c>
      <c r="J82" s="58">
        <f t="shared" si="30"/>
        <v>3.9167337319099937E-2</v>
      </c>
      <c r="K82" s="58">
        <f t="shared" si="42"/>
        <v>6566.8098292629047</v>
      </c>
      <c r="L82" s="58">
        <f t="shared" si="43"/>
        <v>257.20445569312125</v>
      </c>
      <c r="M82" s="58">
        <f t="shared" si="37"/>
        <v>6438.207601416344</v>
      </c>
      <c r="N82" s="58">
        <f t="shared" si="38"/>
        <v>44802.034757589747</v>
      </c>
      <c r="O82" s="58">
        <f t="shared" si="39"/>
        <v>6.8224961469028225</v>
      </c>
      <c r="Q82" s="58">
        <f>'Quintile Functions'!$FM90</f>
        <v>2766.7615635738348</v>
      </c>
      <c r="S82" s="58">
        <f>'Female Inactive'!S82*'MI Epi'!DK100</f>
        <v>4.6476609018210177E-3</v>
      </c>
      <c r="T82" s="58">
        <f>'Female Inactive'!T82*'MI Epi'!DK100</f>
        <v>1.7538343025739691E-4</v>
      </c>
      <c r="U82" s="58">
        <f t="shared" si="40"/>
        <v>4.6368772386301549E-3</v>
      </c>
      <c r="V82" s="58">
        <f t="shared" si="40"/>
        <v>1.7536805148266055E-4</v>
      </c>
      <c r="W82" s="58">
        <f t="shared" si="44"/>
        <v>5.8048184732755033E-2</v>
      </c>
      <c r="Y82" s="58">
        <f>'Female Inactive'!Y82*'Stroke Epi'!$CZ108</f>
        <v>1.070480630177139E-2</v>
      </c>
      <c r="Z82" s="58">
        <f>'Female Inactive'!Z82*'Stroke Epi'!$CZ108</f>
        <v>7.7074605372753997E-3</v>
      </c>
      <c r="AA82" s="58">
        <f t="shared" si="41"/>
        <v>1.0647713765908229E-2</v>
      </c>
      <c r="AB82" s="58">
        <f t="shared" si="41"/>
        <v>7.6778342267107558E-3</v>
      </c>
      <c r="AC82" s="58">
        <f t="shared" si="45"/>
        <v>6.435739797787679E-2</v>
      </c>
      <c r="AE82" s="58">
        <f>'Female Inactive'!AE82*'Bowel Cancer Epi'!$CW125</f>
        <v>1.7113040354601562E-3</v>
      </c>
      <c r="AF82" s="58">
        <f>'Female Inactive'!AF82*'Bowel Cancer Epi'!$CW125</f>
        <v>1.5211591426312499E-3</v>
      </c>
      <c r="AG82" s="58">
        <f t="shared" si="50"/>
        <v>1.7098405896285307E-3</v>
      </c>
      <c r="AH82" s="58">
        <f t="shared" si="50"/>
        <v>1.5200027664810101E-3</v>
      </c>
      <c r="AI82" s="58">
        <f t="shared" si="46"/>
        <v>4.986948963475595E-3</v>
      </c>
      <c r="AK82" s="58">
        <f>'Female Inactive'!AK82*'Breast Cancer Epi'!$BK123</f>
        <v>1.5408023987158919E-3</v>
      </c>
      <c r="AL82" s="58">
        <f>'Female Inactive'!AL82*'Breast Cancer Epi'!$BK123</f>
        <v>3.5631055470305003E-3</v>
      </c>
      <c r="AM82" s="58">
        <f t="shared" si="51"/>
        <v>1.5396159721278169E-3</v>
      </c>
      <c r="AN82" s="58">
        <f t="shared" si="51"/>
        <v>3.5567652191155208E-3</v>
      </c>
      <c r="AO82" s="58">
        <f t="shared" si="47"/>
        <v>5.0804393450585454E-2</v>
      </c>
      <c r="AQ82" s="58">
        <f>'Female Inactive'!AQ82*'Uterine Cancer Epi'!$BC105</f>
        <v>7.5575569027796986E-4</v>
      </c>
      <c r="AR82" s="58">
        <f>'Female Inactive'!AR82*'Uterine Cancer Epi'!$BC105</f>
        <v>3.7787784513898493E-4</v>
      </c>
      <c r="AS82" s="58">
        <f t="shared" si="52"/>
        <v>7.5547017887644952E-4</v>
      </c>
      <c r="AT82" s="58">
        <f t="shared" si="52"/>
        <v>3.7780645829821324E-4</v>
      </c>
      <c r="AU82" s="58">
        <f t="shared" si="48"/>
        <v>1.4507051524023358E-2</v>
      </c>
      <c r="AW82" s="58">
        <f>'Female Inactive'!AW82*'Diabetes Epi'!$CD135</f>
        <v>6.3041213697092651E-3</v>
      </c>
      <c r="AX82" s="58">
        <f>'Female Inactive'!AX82*'Diabetes Epi'!$CD135</f>
        <v>0</v>
      </c>
      <c r="AY82" s="58">
        <f t="shared" si="28"/>
        <v>6.2842920872029362E-3</v>
      </c>
      <c r="AZ82" s="58">
        <f t="shared" si="28"/>
        <v>0</v>
      </c>
      <c r="BA82" s="58">
        <f t="shared" si="49"/>
        <v>0.19603217002013409</v>
      </c>
    </row>
    <row r="83" spans="1:53">
      <c r="A83" s="58">
        <v>85</v>
      </c>
      <c r="B83" s="58">
        <f>'ACM Rates'!T96-(SUM(C83:H83))</f>
        <v>8.3099700424687201E-2</v>
      </c>
      <c r="C83" s="58">
        <f t="shared" si="31"/>
        <v>3.5132120379993134E-4</v>
      </c>
      <c r="D83" s="58">
        <f t="shared" si="32"/>
        <v>9.9534529462136766E-3</v>
      </c>
      <c r="E83" s="58">
        <f t="shared" si="33"/>
        <v>0</v>
      </c>
      <c r="F83" s="58">
        <f t="shared" si="34"/>
        <v>2.1877868056897109E-3</v>
      </c>
      <c r="G83" s="58">
        <f t="shared" si="35"/>
        <v>4.3351148045553366E-3</v>
      </c>
      <c r="H83" s="58">
        <f t="shared" si="36"/>
        <v>4.7262381505414096E-4</v>
      </c>
      <c r="I83" s="58">
        <f t="shared" si="29"/>
        <v>9.5592261380390522E-2</v>
      </c>
      <c r="J83" s="58">
        <f t="shared" si="30"/>
        <v>7.9740607606040959E-2</v>
      </c>
      <c r="K83" s="58">
        <f t="shared" si="42"/>
        <v>6309.6053735697833</v>
      </c>
      <c r="L83" s="58">
        <f t="shared" si="43"/>
        <v>503.13176624279555</v>
      </c>
      <c r="M83" s="58">
        <f t="shared" si="37"/>
        <v>6058.0394904483855</v>
      </c>
      <c r="N83" s="58">
        <f t="shared" si="38"/>
        <v>38743.995267141356</v>
      </c>
      <c r="O83" s="58">
        <f t="shared" si="39"/>
        <v>6.1404783616794054</v>
      </c>
      <c r="Q83" s="58">
        <f>'Quintile Functions'!$FM91</f>
        <v>2659.744946112758</v>
      </c>
      <c r="S83" s="58">
        <f>'Female Inactive'!S83*'MI Epi'!DK101</f>
        <v>4.9184968531990388E-3</v>
      </c>
      <c r="T83" s="58">
        <f>'Female Inactive'!T83*'MI Epi'!DK101</f>
        <v>3.5132120379993134E-4</v>
      </c>
      <c r="U83" s="58">
        <f t="shared" si="40"/>
        <v>4.9064208542514143E-3</v>
      </c>
      <c r="V83" s="58">
        <f t="shared" si="40"/>
        <v>3.5125949773229248E-4</v>
      </c>
      <c r="W83" s="58">
        <f t="shared" si="44"/>
        <v>6.2251448528601851E-2</v>
      </c>
      <c r="Y83" s="58">
        <f>'Female Inactive'!Y83*'Stroke Epi'!$CZ109</f>
        <v>1.2956649955847114E-2</v>
      </c>
      <c r="Z83" s="58">
        <f>'Female Inactive'!Z83*'Stroke Epi'!$CZ109</f>
        <v>9.9534529462136766E-3</v>
      </c>
      <c r="AA83" s="58">
        <f t="shared" si="41"/>
        <v>1.2873073911386035E-2</v>
      </c>
      <c r="AB83" s="58">
        <f t="shared" si="41"/>
        <v>9.9040812754176422E-3</v>
      </c>
      <c r="AC83" s="58">
        <f t="shared" si="45"/>
        <v>6.715764361945388E-2</v>
      </c>
      <c r="AE83" s="58">
        <f>'Female Inactive'!AE83*'Bowel Cancer Epi'!$CW126</f>
        <v>2.3780291366192509E-3</v>
      </c>
      <c r="AF83" s="58">
        <f>'Female Inactive'!AF83*'Bowel Cancer Epi'!$CW126</f>
        <v>2.1877868056897109E-3</v>
      </c>
      <c r="AG83" s="58">
        <f t="shared" si="50"/>
        <v>2.375203865301545E-3</v>
      </c>
      <c r="AH83" s="58">
        <f t="shared" si="50"/>
        <v>2.1853953444564977E-3</v>
      </c>
      <c r="AI83" s="58">
        <f t="shared" si="46"/>
        <v>5.1761276271799312E-3</v>
      </c>
      <c r="AK83" s="58">
        <f>'Female Inactive'!AK83*'Breast Cancer Epi'!$BK124</f>
        <v>2.2157253445505053E-3</v>
      </c>
      <c r="AL83" s="58">
        <f>'Female Inactive'!AL83*'Breast Cancer Epi'!$BK124</f>
        <v>4.3351148045553366E-3</v>
      </c>
      <c r="AM83" s="58">
        <f t="shared" si="51"/>
        <v>2.2132724371400903E-3</v>
      </c>
      <c r="AN83" s="58">
        <f t="shared" si="51"/>
        <v>4.3257317581290033E-3</v>
      </c>
      <c r="AO83" s="58">
        <f t="shared" si="47"/>
        <v>4.8882889910630951E-2</v>
      </c>
      <c r="AQ83" s="58">
        <f>'Female Inactive'!AQ83*'Uterine Cancer Epi'!$BC106</f>
        <v>6.6167334107579726E-4</v>
      </c>
      <c r="AR83" s="58">
        <f>'Female Inactive'!AR83*'Uterine Cancer Epi'!$BC106</f>
        <v>4.7262381505414096E-4</v>
      </c>
      <c r="AS83" s="58">
        <f t="shared" si="52"/>
        <v>6.614544835440439E-4</v>
      </c>
      <c r="AT83" s="58">
        <f t="shared" si="52"/>
        <v>4.7251214601207181E-4</v>
      </c>
      <c r="AU83" s="58">
        <f t="shared" si="48"/>
        <v>1.4879377124564885E-2</v>
      </c>
      <c r="AW83" s="58">
        <f>'Female Inactive'!AW83*'Diabetes Epi'!$CD136</f>
        <v>5.3046331388884394E-3</v>
      </c>
      <c r="AX83" s="58">
        <f>'Female Inactive'!AX83*'Diabetes Epi'!$CD136</f>
        <v>0</v>
      </c>
      <c r="AY83" s="58">
        <f t="shared" si="28"/>
        <v>5.290588417524833E-3</v>
      </c>
      <c r="AZ83" s="58">
        <f t="shared" si="28"/>
        <v>0</v>
      </c>
      <c r="BA83" s="58">
        <f t="shared" si="49"/>
        <v>0.20108453869244228</v>
      </c>
    </row>
    <row r="84" spans="1:53">
      <c r="A84" s="58">
        <v>86</v>
      </c>
      <c r="B84" s="58">
        <f>'ACM Rates'!T97-(SUM(C84:H84))</f>
        <v>8.3077489604374596E-2</v>
      </c>
      <c r="C84" s="58">
        <f t="shared" si="31"/>
        <v>3.5185765246413704E-4</v>
      </c>
      <c r="D84" s="58">
        <f t="shared" si="32"/>
        <v>9.9722242717001554E-3</v>
      </c>
      <c r="E84" s="58">
        <f t="shared" si="33"/>
        <v>0</v>
      </c>
      <c r="F84" s="58">
        <f t="shared" si="34"/>
        <v>2.1888694913247252E-3</v>
      </c>
      <c r="G84" s="58">
        <f t="shared" si="35"/>
        <v>4.3366679510732321E-3</v>
      </c>
      <c r="H84" s="58">
        <f t="shared" si="36"/>
        <v>4.7289102906315317E-4</v>
      </c>
      <c r="I84" s="58">
        <f t="shared" si="29"/>
        <v>9.5590441019863609E-2</v>
      </c>
      <c r="J84" s="58">
        <f t="shared" si="30"/>
        <v>7.9720167663042352E-2</v>
      </c>
      <c r="K84" s="58">
        <f t="shared" si="42"/>
        <v>5806.4736073269878</v>
      </c>
      <c r="L84" s="58">
        <f t="shared" si="43"/>
        <v>462.89304950713779</v>
      </c>
      <c r="M84" s="58">
        <f t="shared" si="37"/>
        <v>5575.0270825734187</v>
      </c>
      <c r="N84" s="58">
        <f t="shared" si="38"/>
        <v>33168.96818456793</v>
      </c>
      <c r="O84" s="58">
        <f t="shared" si="39"/>
        <v>5.7124117713569138</v>
      </c>
      <c r="Q84" s="58">
        <f>'Quintile Functions'!$FM92</f>
        <v>2556.8676648935857</v>
      </c>
      <c r="S84" s="58">
        <f>'Female Inactive'!S84*'MI Epi'!DK102</f>
        <v>4.9260071344979185E-3</v>
      </c>
      <c r="T84" s="58">
        <f>'Female Inactive'!T84*'MI Epi'!DK102</f>
        <v>3.5185765246413704E-4</v>
      </c>
      <c r="U84" s="58">
        <f t="shared" si="40"/>
        <v>4.9138942588858869E-3</v>
      </c>
      <c r="V84" s="58">
        <f t="shared" si="40"/>
        <v>3.5179575781996153E-4</v>
      </c>
      <c r="W84" s="58">
        <f t="shared" si="44"/>
        <v>6.652454545827742E-2</v>
      </c>
      <c r="Y84" s="58">
        <f>'Female Inactive'!Y84*'Stroke Epi'!$CZ110</f>
        <v>1.2981085043333824E-2</v>
      </c>
      <c r="Z84" s="58">
        <f>'Female Inactive'!Z84*'Stroke Epi'!$CZ110</f>
        <v>9.9722242717001554E-3</v>
      </c>
      <c r="AA84" s="58">
        <f t="shared" si="41"/>
        <v>1.2897194149494196E-2</v>
      </c>
      <c r="AB84" s="58">
        <f t="shared" si="41"/>
        <v>9.922666513735523E-3</v>
      </c>
      <c r="AC84" s="58">
        <f t="shared" si="45"/>
        <v>6.9954950460371854E-2</v>
      </c>
      <c r="AE84" s="58">
        <f>'Female Inactive'!AE84*'Bowel Cancer Epi'!$CW127</f>
        <v>2.3792059688312228E-3</v>
      </c>
      <c r="AF84" s="58">
        <f>'Female Inactive'!AF84*'Bowel Cancer Epi'!$CW127</f>
        <v>2.1888694913247252E-3</v>
      </c>
      <c r="AG84" s="58">
        <f t="shared" si="50"/>
        <v>2.3763779016062747E-3</v>
      </c>
      <c r="AH84" s="58">
        <f t="shared" si="50"/>
        <v>2.1864756634105698E-3</v>
      </c>
      <c r="AI84" s="58">
        <f t="shared" si="46"/>
        <v>5.365367238261403E-3</v>
      </c>
      <c r="AK84" s="58">
        <f>'Female Inactive'!AK84*'Breast Cancer Epi'!$BK125</f>
        <v>2.2165191749929855E-3</v>
      </c>
      <c r="AL84" s="58">
        <f>'Female Inactive'!AL84*'Breast Cancer Epi'!$BK125</f>
        <v>4.3366679510732321E-3</v>
      </c>
      <c r="AM84" s="58">
        <f t="shared" si="51"/>
        <v>2.2140645103051471E-3</v>
      </c>
      <c r="AN84" s="58">
        <f t="shared" si="51"/>
        <v>4.3272781849508224E-3</v>
      </c>
      <c r="AO84" s="58">
        <f t="shared" si="47"/>
        <v>4.6864964702914076E-2</v>
      </c>
      <c r="AQ84" s="58">
        <f>'Female Inactive'!AQ84*'Uterine Cancer Epi'!$BC107</f>
        <v>6.6204744068841439E-4</v>
      </c>
      <c r="AR84" s="58">
        <f>'Female Inactive'!AR84*'Uterine Cancer Epi'!$BC107</f>
        <v>4.7289102906315317E-4</v>
      </c>
      <c r="AS84" s="58">
        <f t="shared" si="52"/>
        <v>6.6182833563688259E-4</v>
      </c>
      <c r="AT84" s="58">
        <f t="shared" si="52"/>
        <v>4.7277923372346375E-4</v>
      </c>
      <c r="AU84" s="58">
        <f t="shared" si="48"/>
        <v>1.5065596108533665E-2</v>
      </c>
      <c r="AW84" s="58">
        <f>'Female Inactive'!AW84*'Diabetes Epi'!$CD137</f>
        <v>5.330547425176844E-3</v>
      </c>
      <c r="AX84" s="58">
        <f>'Female Inactive'!AX84*'Diabetes Epi'!$CD137</f>
        <v>0</v>
      </c>
      <c r="AY84" s="58">
        <f t="shared" ref="AY84:AZ98" si="53">1-EXP(-AW84)</f>
        <v>5.3163652679946161E-3</v>
      </c>
      <c r="AZ84" s="58">
        <f t="shared" si="53"/>
        <v>0</v>
      </c>
      <c r="BA84" s="58">
        <f t="shared" si="49"/>
        <v>0.20531127157861756</v>
      </c>
    </row>
    <row r="85" spans="1:53">
      <c r="A85" s="58">
        <v>87</v>
      </c>
      <c r="B85" s="58">
        <f>'ACM Rates'!T98-(SUM(C85:H85))</f>
        <v>8.3055562801741145E-2</v>
      </c>
      <c r="C85" s="58">
        <f t="shared" si="31"/>
        <v>3.5238738906969634E-4</v>
      </c>
      <c r="D85" s="58">
        <f t="shared" si="32"/>
        <v>9.9907446794624405E-3</v>
      </c>
      <c r="E85" s="58">
        <f t="shared" si="33"/>
        <v>0</v>
      </c>
      <c r="F85" s="58">
        <f t="shared" si="34"/>
        <v>2.1899420489786439E-3</v>
      </c>
      <c r="G85" s="58">
        <f t="shared" si="35"/>
        <v>4.3382074077648923E-3</v>
      </c>
      <c r="H85" s="58">
        <f t="shared" si="36"/>
        <v>4.7315567298318991E-4</v>
      </c>
      <c r="I85" s="58">
        <f t="shared" si="29"/>
        <v>9.5588636919251929E-2</v>
      </c>
      <c r="J85" s="58">
        <f t="shared" si="30"/>
        <v>7.9699988647561337E-2</v>
      </c>
      <c r="K85" s="58">
        <f t="shared" si="42"/>
        <v>5343.5805578198497</v>
      </c>
      <c r="L85" s="58">
        <f t="shared" si="43"/>
        <v>425.88330979557151</v>
      </c>
      <c r="M85" s="58">
        <f t="shared" si="37"/>
        <v>5130.6389029220645</v>
      </c>
      <c r="N85" s="58">
        <f t="shared" si="38"/>
        <v>28038.329281645863</v>
      </c>
      <c r="O85" s="58">
        <f t="shared" si="39"/>
        <v>5.2471051906599016</v>
      </c>
      <c r="Q85" s="58">
        <f>'Quintile Functions'!$FM93</f>
        <v>2457.9696129634913</v>
      </c>
      <c r="S85" s="58">
        <f>'Female Inactive'!S85*'MI Epi'!DK103</f>
        <v>4.9334234469757482E-3</v>
      </c>
      <c r="T85" s="58">
        <f>'Female Inactive'!T85*'MI Epi'!DK103</f>
        <v>3.5238738906969634E-4</v>
      </c>
      <c r="U85" s="58">
        <f t="shared" si="40"/>
        <v>4.9212741010227212E-3</v>
      </c>
      <c r="V85" s="58">
        <f t="shared" si="40"/>
        <v>3.5232530792617123E-4</v>
      </c>
      <c r="W85" s="58">
        <f t="shared" si="44"/>
        <v>7.0784651117322753E-2</v>
      </c>
      <c r="Y85" s="58">
        <f>'Female Inactive'!Y85*'Stroke Epi'!$CZ111</f>
        <v>1.3005193505162318E-2</v>
      </c>
      <c r="Z85" s="58">
        <f>'Female Inactive'!Z85*'Stroke Epi'!$CZ111</f>
        <v>9.9907446794624405E-3</v>
      </c>
      <c r="AA85" s="58">
        <f t="shared" si="41"/>
        <v>1.292099139295122E-2</v>
      </c>
      <c r="AB85" s="58">
        <f t="shared" si="41"/>
        <v>9.9410029798679966E-3</v>
      </c>
      <c r="AC85" s="58">
        <f t="shared" si="45"/>
        <v>7.2749120783022259E-2</v>
      </c>
      <c r="AE85" s="58">
        <f>'Female Inactive'!AE85*'Bowel Cancer Epi'!$CW128</f>
        <v>2.3803717923680913E-3</v>
      </c>
      <c r="AF85" s="58">
        <f>'Female Inactive'!AF85*'Bowel Cancer Epi'!$CW128</f>
        <v>2.1899420489786439E-3</v>
      </c>
      <c r="AG85" s="58">
        <f t="shared" si="50"/>
        <v>2.377540954027868E-3</v>
      </c>
      <c r="AH85" s="58">
        <f t="shared" si="50"/>
        <v>2.18754587536929E-3</v>
      </c>
      <c r="AI85" s="58">
        <f t="shared" si="46"/>
        <v>5.5546644750111241E-3</v>
      </c>
      <c r="AK85" s="58">
        <f>'Female Inactive'!AK85*'Breast Cancer Epi'!$BK126</f>
        <v>2.2173060084131673E-3</v>
      </c>
      <c r="AL85" s="58">
        <f>'Female Inactive'!AL85*'Breast Cancer Epi'!$BK126</f>
        <v>4.3382074077648923E-3</v>
      </c>
      <c r="AM85" s="58">
        <f t="shared" si="51"/>
        <v>2.2148496013165708E-3</v>
      </c>
      <c r="AN85" s="58">
        <f t="shared" si="51"/>
        <v>4.3288109788052198E-3</v>
      </c>
      <c r="AO85" s="58">
        <f t="shared" si="47"/>
        <v>4.4842032923983775E-2</v>
      </c>
      <c r="AQ85" s="58">
        <f>'Female Inactive'!AQ85*'Uterine Cancer Epi'!$BC108</f>
        <v>6.6241794217646586E-4</v>
      </c>
      <c r="AR85" s="58">
        <f>'Female Inactive'!AR85*'Uterine Cancer Epi'!$BC108</f>
        <v>4.7315567298318991E-4</v>
      </c>
      <c r="AS85" s="58">
        <f t="shared" si="52"/>
        <v>6.6219859184790675E-4</v>
      </c>
      <c r="AT85" s="58">
        <f t="shared" si="52"/>
        <v>4.7304375249035413E-4</v>
      </c>
      <c r="AU85" s="58">
        <f t="shared" si="48"/>
        <v>1.5251885146621654E-2</v>
      </c>
      <c r="AW85" s="58">
        <f>'Female Inactive'!AW85*'Diabetes Epi'!$CD138</f>
        <v>5.3559863542058384E-3</v>
      </c>
      <c r="AX85" s="58">
        <f>'Female Inactive'!AX85*'Diabetes Epi'!$CD138</f>
        <v>0</v>
      </c>
      <c r="AY85" s="58">
        <f t="shared" si="53"/>
        <v>5.3416686325382656E-3</v>
      </c>
      <c r="AZ85" s="58">
        <f t="shared" si="53"/>
        <v>0</v>
      </c>
      <c r="BA85" s="58">
        <f t="shared" si="49"/>
        <v>0.20953612713326381</v>
      </c>
    </row>
    <row r="86" spans="1:53">
      <c r="A86" s="58">
        <v>88</v>
      </c>
      <c r="B86" s="58">
        <f>'ACM Rates'!T99-(SUM(C86:H86))</f>
        <v>8.3033915343516868E-2</v>
      </c>
      <c r="C86" s="58">
        <f t="shared" si="31"/>
        <v>3.5291051888173685E-4</v>
      </c>
      <c r="D86" s="58">
        <f t="shared" si="32"/>
        <v>1.0009018535896912E-2</v>
      </c>
      <c r="E86" s="58">
        <f t="shared" si="33"/>
        <v>0</v>
      </c>
      <c r="F86" s="58">
        <f t="shared" si="34"/>
        <v>2.1910045632132177E-3</v>
      </c>
      <c r="G86" s="58">
        <f t="shared" si="35"/>
        <v>4.33973326842782E-3</v>
      </c>
      <c r="H86" s="58">
        <f t="shared" si="36"/>
        <v>4.7341777006344201E-4</v>
      </c>
      <c r="I86" s="58">
        <f t="shared" si="29"/>
        <v>9.5586848961508736E-2</v>
      </c>
      <c r="J86" s="58">
        <f t="shared" si="30"/>
        <v>7.9680066275878203E-2</v>
      </c>
      <c r="K86" s="58">
        <f t="shared" si="42"/>
        <v>4917.6972480242785</v>
      </c>
      <c r="L86" s="58">
        <f t="shared" si="43"/>
        <v>391.84244264727835</v>
      </c>
      <c r="M86" s="58">
        <f t="shared" si="37"/>
        <v>4721.7760267006397</v>
      </c>
      <c r="N86" s="58">
        <f t="shared" si="38"/>
        <v>23316.553254945222</v>
      </c>
      <c r="O86" s="58">
        <f t="shared" si="39"/>
        <v>4.7413559800398088</v>
      </c>
      <c r="Q86" s="58">
        <f>'Quintile Functions'!$FM94</f>
        <v>2362.8968762070608</v>
      </c>
      <c r="S86" s="58">
        <f>'Female Inactive'!S86*'MI Epi'!DK104</f>
        <v>4.9407472643443152E-3</v>
      </c>
      <c r="T86" s="58">
        <f>'Female Inactive'!T86*'MI Epi'!DK104</f>
        <v>3.5291051888173685E-4</v>
      </c>
      <c r="U86" s="58">
        <f t="shared" si="40"/>
        <v>4.9285618491914374E-3</v>
      </c>
      <c r="V86" s="58">
        <f t="shared" si="40"/>
        <v>3.5284825328951719E-4</v>
      </c>
      <c r="W86" s="58">
        <f t="shared" si="44"/>
        <v>7.5031684801577625E-2</v>
      </c>
      <c r="Y86" s="58">
        <f>'Female Inactive'!Y86*'Stroke Epi'!$CZ112</f>
        <v>1.3028981025176151E-2</v>
      </c>
      <c r="Z86" s="58">
        <f>'Female Inactive'!Z86*'Stroke Epi'!$CZ112</f>
        <v>1.0009018535896912E-2</v>
      </c>
      <c r="AA86" s="58">
        <f t="shared" si="41"/>
        <v>1.2944471275358582E-2</v>
      </c>
      <c r="AB86" s="58">
        <f t="shared" si="41"/>
        <v>9.9590950105351572E-3</v>
      </c>
      <c r="AC86" s="58">
        <f t="shared" si="45"/>
        <v>7.5540062418222254E-2</v>
      </c>
      <c r="AE86" s="58">
        <f>'Female Inactive'!AE86*'Bowel Cancer Epi'!$CW129</f>
        <v>2.3815266991448021E-3</v>
      </c>
      <c r="AF86" s="58">
        <f>'Female Inactive'!AF86*'Bowel Cancer Epi'!$CW129</f>
        <v>2.1910045632132177E-3</v>
      </c>
      <c r="AG86" s="58">
        <f t="shared" si="50"/>
        <v>2.3786931143010559E-3</v>
      </c>
      <c r="AH86" s="58">
        <f t="shared" si="50"/>
        <v>2.1886060647420269E-3</v>
      </c>
      <c r="AI86" s="58">
        <f t="shared" si="46"/>
        <v>5.7440184151866663E-3</v>
      </c>
      <c r="AK86" s="58">
        <f>'Female Inactive'!AK86*'Breast Cancer Epi'!$BK127</f>
        <v>2.2180858927519972E-3</v>
      </c>
      <c r="AL86" s="58">
        <f>'Female Inactive'!AL86*'Breast Cancer Epi'!$BK127</f>
        <v>4.33973326842782E-3</v>
      </c>
      <c r="AM86" s="58">
        <f t="shared" si="51"/>
        <v>2.215627758025418E-3</v>
      </c>
      <c r="AN86" s="58">
        <f t="shared" si="51"/>
        <v>4.330330233146662E-3</v>
      </c>
      <c r="AO86" s="58">
        <f t="shared" si="47"/>
        <v>4.2814087278811259E-2</v>
      </c>
      <c r="AQ86" s="58">
        <f>'Female Inactive'!AQ86*'Uterine Cancer Epi'!$BC109</f>
        <v>6.6278487808881881E-4</v>
      </c>
      <c r="AR86" s="58">
        <f>'Female Inactive'!AR86*'Uterine Cancer Epi'!$BC109</f>
        <v>4.7341777006344201E-4</v>
      </c>
      <c r="AS86" s="58">
        <f t="shared" si="52"/>
        <v>6.6256528470853837E-4</v>
      </c>
      <c r="AT86" s="58">
        <f t="shared" si="52"/>
        <v>4.7330572555293049E-4</v>
      </c>
      <c r="AU86" s="58">
        <f t="shared" si="48"/>
        <v>1.5438243173594783E-2</v>
      </c>
      <c r="AW86" s="58">
        <f>'Female Inactive'!AW86*'Diabetes Epi'!$CD139</f>
        <v>5.3809624384261335E-3</v>
      </c>
      <c r="AX86" s="58">
        <f>'Female Inactive'!AX86*'Diabetes Epi'!$CD139</f>
        <v>0</v>
      </c>
      <c r="AY86" s="58">
        <f t="shared" si="53"/>
        <v>5.366510992559137E-3</v>
      </c>
      <c r="AZ86" s="58">
        <f t="shared" si="53"/>
        <v>0</v>
      </c>
      <c r="BA86" s="58">
        <f t="shared" si="49"/>
        <v>0.21375852320811076</v>
      </c>
    </row>
    <row r="87" spans="1:53">
      <c r="A87" s="58">
        <v>89</v>
      </c>
      <c r="B87" s="58">
        <f>'ACM Rates'!T100-(SUM(C87:H87))</f>
        <v>8.3012542663830818E-2</v>
      </c>
      <c r="C87" s="58">
        <f t="shared" si="31"/>
        <v>3.5342714492178265E-4</v>
      </c>
      <c r="D87" s="58">
        <f t="shared" si="32"/>
        <v>1.0027050102461252E-2</v>
      </c>
      <c r="E87" s="58">
        <f t="shared" si="33"/>
        <v>0</v>
      </c>
      <c r="F87" s="58">
        <f t="shared" si="34"/>
        <v>2.1920571182575681E-3</v>
      </c>
      <c r="G87" s="58">
        <f t="shared" si="35"/>
        <v>4.3412456271247173E-3</v>
      </c>
      <c r="H87" s="58">
        <f t="shared" si="36"/>
        <v>4.7367734340386983E-4</v>
      </c>
      <c r="I87" s="58">
        <f t="shared" si="29"/>
        <v>9.5585077029471416E-2</v>
      </c>
      <c r="J87" s="58">
        <f t="shared" si="30"/>
        <v>7.9660396362527419E-2</v>
      </c>
      <c r="K87" s="58">
        <f t="shared" si="42"/>
        <v>4525.854805377</v>
      </c>
      <c r="L87" s="58">
        <f t="shared" si="43"/>
        <v>360.53138767558124</v>
      </c>
      <c r="M87" s="58">
        <f t="shared" si="37"/>
        <v>4345.5891115392096</v>
      </c>
      <c r="N87" s="58">
        <f t="shared" si="38"/>
        <v>18970.96414340601</v>
      </c>
      <c r="O87" s="58">
        <f t="shared" si="39"/>
        <v>4.1916864237154297</v>
      </c>
      <c r="Q87" s="58">
        <f>'Quintile Functions'!$FM95</f>
        <v>2271.5014938111913</v>
      </c>
      <c r="S87" s="58">
        <f>'Female Inactive'!S87*'MI Epi'!DK105</f>
        <v>4.9479800289049577E-3</v>
      </c>
      <c r="T87" s="58">
        <f>'Female Inactive'!T87*'MI Epi'!DK105</f>
        <v>3.5342714492178265E-4</v>
      </c>
      <c r="U87" s="58">
        <f t="shared" si="40"/>
        <v>4.935758940597168E-3</v>
      </c>
      <c r="V87" s="58">
        <f t="shared" si="40"/>
        <v>3.5336469690561145E-4</v>
      </c>
      <c r="W87" s="58">
        <f t="shared" si="44"/>
        <v>7.9265568815788584E-2</v>
      </c>
      <c r="Y87" s="58">
        <f>'Female Inactive'!Y87*'Stroke Epi'!$CZ113</f>
        <v>1.3052453150617666E-2</v>
      </c>
      <c r="Z87" s="58">
        <f>'Female Inactive'!Z87*'Stroke Epi'!$CZ113</f>
        <v>1.0027050102461252E-2</v>
      </c>
      <c r="AA87" s="58">
        <f t="shared" si="41"/>
        <v>1.2967639294644062E-2</v>
      </c>
      <c r="AB87" s="58">
        <f t="shared" si="41"/>
        <v>9.9769468380661586E-3</v>
      </c>
      <c r="AC87" s="58">
        <f t="shared" si="45"/>
        <v>7.8327685375544562E-2</v>
      </c>
      <c r="AE87" s="58">
        <f>'Female Inactive'!AE87*'Bowel Cancer Epi'!$CW130</f>
        <v>2.3826707807147484E-3</v>
      </c>
      <c r="AF87" s="58">
        <f>'Female Inactive'!AF87*'Bowel Cancer Epi'!$CW130</f>
        <v>2.1920571182575681E-3</v>
      </c>
      <c r="AG87" s="58">
        <f t="shared" si="50"/>
        <v>2.3798344737991917E-3</v>
      </c>
      <c r="AH87" s="58">
        <f t="shared" si="50"/>
        <v>2.1896563156053039E-3</v>
      </c>
      <c r="AI87" s="58">
        <f t="shared" si="46"/>
        <v>5.933428144514869E-3</v>
      </c>
      <c r="AK87" s="58">
        <f>'Female Inactive'!AK87*'Breast Cancer Epi'!$BK128</f>
        <v>2.2188588760859661E-3</v>
      </c>
      <c r="AL87" s="58">
        <f>'Female Inactive'!AL87*'Breast Cancer Epi'!$BK128</f>
        <v>4.3412456271247173E-3</v>
      </c>
      <c r="AM87" s="58">
        <f t="shared" si="51"/>
        <v>2.2163990284179702E-3</v>
      </c>
      <c r="AN87" s="58">
        <f t="shared" si="51"/>
        <v>4.3318360416922941E-3</v>
      </c>
      <c r="AO87" s="58">
        <f t="shared" si="47"/>
        <v>4.0781120442273326E-2</v>
      </c>
      <c r="AQ87" s="58">
        <f>'Female Inactive'!AQ87*'Uterine Cancer Epi'!$BC110</f>
        <v>6.6314828076541777E-4</v>
      </c>
      <c r="AR87" s="58">
        <f>'Female Inactive'!AR87*'Uterine Cancer Epi'!$BC110</f>
        <v>4.7367734340386983E-4</v>
      </c>
      <c r="AS87" s="58">
        <f t="shared" si="52"/>
        <v>6.6292844654114447E-4</v>
      </c>
      <c r="AT87" s="58">
        <f t="shared" si="52"/>
        <v>4.7356517600216641E-4</v>
      </c>
      <c r="AU87" s="58">
        <f t="shared" si="48"/>
        <v>1.5624669134127732E-2</v>
      </c>
      <c r="AW87" s="58">
        <f>'Female Inactive'!AW87*'Diabetes Epi'!$CD140</f>
        <v>5.4054877366055253E-3</v>
      </c>
      <c r="AX87" s="58">
        <f>'Female Inactive'!AX87*'Diabetes Epi'!$CD140</f>
        <v>0</v>
      </c>
      <c r="AY87" s="58">
        <f t="shared" si="53"/>
        <v>5.3909043763274989E-3</v>
      </c>
      <c r="AZ87" s="58">
        <f t="shared" si="53"/>
        <v>0</v>
      </c>
      <c r="BA87" s="58">
        <f t="shared" si="49"/>
        <v>0.21797789673612036</v>
      </c>
    </row>
    <row r="88" spans="1:53">
      <c r="A88" s="58">
        <v>90</v>
      </c>
      <c r="B88" s="58">
        <f>'ACM Rates'!T101-(SUM(C88:H88))</f>
        <v>0.1913468538241157</v>
      </c>
      <c r="C88" s="58">
        <f t="shared" si="31"/>
        <v>4.4242171004044714E-4</v>
      </c>
      <c r="D88" s="58">
        <f t="shared" si="32"/>
        <v>1.0824184848105926E-2</v>
      </c>
      <c r="E88" s="58">
        <f t="shared" si="33"/>
        <v>0</v>
      </c>
      <c r="F88" s="58">
        <f t="shared" si="34"/>
        <v>2.6698606236432369E-3</v>
      </c>
      <c r="G88" s="58">
        <f t="shared" si="35"/>
        <v>4.3427445781413993E-3</v>
      </c>
      <c r="H88" s="58">
        <f t="shared" si="36"/>
        <v>4.7393441595327797E-4</v>
      </c>
      <c r="I88" s="58">
        <f t="shared" si="29"/>
        <v>0.20528332100590532</v>
      </c>
      <c r="J88" s="58">
        <f t="shared" si="30"/>
        <v>0.17415390940697384</v>
      </c>
      <c r="K88" s="58">
        <f t="shared" si="42"/>
        <v>4165.3234177014192</v>
      </c>
      <c r="L88" s="58">
        <f t="shared" si="43"/>
        <v>725.40735713711956</v>
      </c>
      <c r="M88" s="58">
        <f t="shared" si="37"/>
        <v>3802.6197391328596</v>
      </c>
      <c r="N88" s="58">
        <f t="shared" si="38"/>
        <v>15168.344404273153</v>
      </c>
      <c r="O88" s="58">
        <f t="shared" si="39"/>
        <v>3.6415766275944095</v>
      </c>
      <c r="Q88" s="58">
        <f>'Quintile Functions'!$FM96</f>
        <v>2183.6412279950582</v>
      </c>
      <c r="S88" s="58">
        <f>'Female Inactive'!S88*'MI Epi'!DK106</f>
        <v>3.1854363122912192E-3</v>
      </c>
      <c r="T88" s="58">
        <f>'Female Inactive'!T88*'MI Epi'!DK106</f>
        <v>4.4242171004044714E-4</v>
      </c>
      <c r="U88" s="58">
        <f t="shared" si="40"/>
        <v>3.1803681928601613E-3</v>
      </c>
      <c r="V88" s="58">
        <f t="shared" si="40"/>
        <v>4.4232385598719226E-4</v>
      </c>
      <c r="W88" s="58">
        <f t="shared" si="44"/>
        <v>8.3486228405312321E-2</v>
      </c>
      <c r="Y88" s="58">
        <f>'Female Inactive'!Y88*'Stroke Epi'!$CZ114</f>
        <v>1.4201330520714978E-2</v>
      </c>
      <c r="Z88" s="58">
        <f>'Female Inactive'!Z88*'Stroke Epi'!$CZ114</f>
        <v>1.0824184848105926E-2</v>
      </c>
      <c r="AA88" s="58">
        <f t="shared" si="41"/>
        <v>1.4100967285313071E-2</v>
      </c>
      <c r="AB88" s="58">
        <f t="shared" si="41"/>
        <v>1.0765814154184983E-2</v>
      </c>
      <c r="AC88" s="58">
        <f t="shared" si="45"/>
        <v>8.1111901793516392E-2</v>
      </c>
      <c r="AE88" s="58">
        <f>'Female Inactive'!AE88*'Bowel Cancer Epi'!$CW131</f>
        <v>2.7652127887733522E-3</v>
      </c>
      <c r="AF88" s="58">
        <f>'Female Inactive'!AF88*'Bowel Cancer Epi'!$CW131</f>
        <v>2.6698606236432369E-3</v>
      </c>
      <c r="AG88" s="58">
        <f t="shared" si="50"/>
        <v>2.7613931094429001E-3</v>
      </c>
      <c r="AH88" s="58">
        <f t="shared" si="50"/>
        <v>2.6662997155161294E-3</v>
      </c>
      <c r="AI88" s="58">
        <f t="shared" si="46"/>
        <v>6.1228927566570179E-3</v>
      </c>
      <c r="AK88" s="58">
        <f>'Female Inactive'!AK88*'Breast Cancer Epi'!$BK129</f>
        <v>3.4741956625131201E-3</v>
      </c>
      <c r="AL88" s="58">
        <f>'Female Inactive'!AL88*'Breast Cancer Epi'!$BK129</f>
        <v>4.3427445781413993E-3</v>
      </c>
      <c r="AM88" s="58">
        <f t="shared" si="51"/>
        <v>3.4681676276405726E-3</v>
      </c>
      <c r="AN88" s="58">
        <f t="shared" si="51"/>
        <v>4.3333284983804177E-3</v>
      </c>
      <c r="AO88" s="58">
        <f t="shared" si="47"/>
        <v>3.8743125058770318E-2</v>
      </c>
      <c r="AQ88" s="58">
        <f>'Female Inactive'!AQ88*'Uterine Cancer Epi'!$BC111</f>
        <v>4.7393441595327797E-4</v>
      </c>
      <c r="AR88" s="58">
        <f>'Female Inactive'!AR88*'Uterine Cancer Epi'!$BC111</f>
        <v>4.7393441595327797E-4</v>
      </c>
      <c r="AS88" s="58">
        <f t="shared" si="52"/>
        <v>4.7382212677793412E-4</v>
      </c>
      <c r="AT88" s="58">
        <f t="shared" si="52"/>
        <v>4.7382212677793412E-4</v>
      </c>
      <c r="AU88" s="58">
        <f t="shared" si="48"/>
        <v>1.5811161982737056E-2</v>
      </c>
      <c r="AW88" s="58">
        <f>'Female Inactive'!AW88*'Diabetes Epi'!$CD141</f>
        <v>3.6951266647669441E-3</v>
      </c>
      <c r="AX88" s="58">
        <f>'Female Inactive'!AX88*'Diabetes Epi'!$CD141</f>
        <v>0</v>
      </c>
      <c r="AY88" s="58">
        <f t="shared" si="53"/>
        <v>3.6883080853230554E-3</v>
      </c>
      <c r="AZ88" s="58">
        <f t="shared" si="53"/>
        <v>0</v>
      </c>
      <c r="BA88" s="58">
        <f t="shared" si="49"/>
        <v>0.22219370311499045</v>
      </c>
    </row>
    <row r="89" spans="1:53">
      <c r="A89" s="58">
        <v>91</v>
      </c>
      <c r="B89" s="58">
        <f>'ACM Rates'!T102-(SUM(C89:H89))</f>
        <v>0.19132445520396388</v>
      </c>
      <c r="C89" s="58">
        <f t="shared" si="31"/>
        <v>4.4304735042566805E-4</v>
      </c>
      <c r="D89" s="58">
        <f t="shared" si="32"/>
        <v>1.0842985297216555E-2</v>
      </c>
      <c r="E89" s="58">
        <f t="shared" si="33"/>
        <v>0</v>
      </c>
      <c r="F89" s="58">
        <f t="shared" si="34"/>
        <v>2.6711076772837189E-3</v>
      </c>
      <c r="G89" s="58">
        <f t="shared" si="35"/>
        <v>4.3442175262378147E-3</v>
      </c>
      <c r="H89" s="58">
        <f t="shared" si="36"/>
        <v>4.7418694487233698E-4</v>
      </c>
      <c r="I89" s="58">
        <f t="shared" si="29"/>
        <v>0.20528159552888983</v>
      </c>
      <c r="J89" s="58">
        <f t="shared" si="30"/>
        <v>0.17413541138692246</v>
      </c>
      <c r="K89" s="58">
        <f t="shared" si="42"/>
        <v>3439.9160605642996</v>
      </c>
      <c r="L89" s="58">
        <f t="shared" si="43"/>
        <v>599.011198342846</v>
      </c>
      <c r="M89" s="58">
        <f t="shared" si="37"/>
        <v>3140.4104613928766</v>
      </c>
      <c r="N89" s="58">
        <f t="shared" si="38"/>
        <v>12027.933942880278</v>
      </c>
      <c r="O89" s="58">
        <f t="shared" si="39"/>
        <v>3.4965777452450859</v>
      </c>
      <c r="Q89" s="58">
        <f>'Quintile Functions'!$FM97</f>
        <v>2099.1793426467848</v>
      </c>
      <c r="S89" s="58">
        <f>'Female Inactive'!S89*'MI Epi'!DK107</f>
        <v>3.1899409230648095E-3</v>
      </c>
      <c r="T89" s="58">
        <f>'Female Inactive'!T89*'MI Epi'!DK107</f>
        <v>4.4304735042566805E-4</v>
      </c>
      <c r="U89" s="58">
        <f t="shared" si="40"/>
        <v>3.1848584671994029E-3</v>
      </c>
      <c r="V89" s="58">
        <f t="shared" si="40"/>
        <v>4.4294921944110222E-4</v>
      </c>
      <c r="W89" s="58">
        <f t="shared" si="44"/>
        <v>8.599679423044973E-2</v>
      </c>
      <c r="Y89" s="58">
        <f>'Female Inactive'!Y89*'Stroke Epi'!$CZ115</f>
        <v>1.4225996709948119E-2</v>
      </c>
      <c r="Z89" s="58">
        <f>'Female Inactive'!Z89*'Stroke Epi'!$CZ115</f>
        <v>1.0842985297216555E-2</v>
      </c>
      <c r="AA89" s="58">
        <f t="shared" si="41"/>
        <v>1.4125285357500461E-2</v>
      </c>
      <c r="AB89" s="58">
        <f t="shared" si="41"/>
        <v>1.0784412026329737E-2</v>
      </c>
      <c r="AC89" s="58">
        <f t="shared" si="45"/>
        <v>8.4209886640521425E-2</v>
      </c>
      <c r="AE89" s="58">
        <f>'Female Inactive'!AE89*'Bowel Cancer Epi'!$CW132</f>
        <v>2.7665043800438513E-3</v>
      </c>
      <c r="AF89" s="58">
        <f>'Female Inactive'!AF89*'Bowel Cancer Epi'!$CW132</f>
        <v>2.6711076772837189E-3</v>
      </c>
      <c r="AG89" s="58">
        <f t="shared" si="50"/>
        <v>2.7626811332903678E-3</v>
      </c>
      <c r="AH89" s="58">
        <f t="shared" si="50"/>
        <v>2.6675434433623968E-3</v>
      </c>
      <c r="AI89" s="58">
        <f t="shared" si="46"/>
        <v>6.2176565726665758E-3</v>
      </c>
      <c r="AK89" s="58">
        <f>'Female Inactive'!AK89*'Breast Cancer Epi'!$BK130</f>
        <v>3.4753740209902523E-3</v>
      </c>
      <c r="AL89" s="58">
        <f>'Female Inactive'!AL89*'Breast Cancer Epi'!$BK130</f>
        <v>4.3442175262378147E-3</v>
      </c>
      <c r="AM89" s="58">
        <f t="shared" si="51"/>
        <v>3.4693418986810887E-3</v>
      </c>
      <c r="AN89" s="58">
        <f t="shared" si="51"/>
        <v>4.3347950626287934E-3</v>
      </c>
      <c r="AO89" s="58">
        <f t="shared" si="47"/>
        <v>3.7907863762261747E-2</v>
      </c>
      <c r="AQ89" s="58">
        <f>'Female Inactive'!AQ89*'Uterine Cancer Epi'!$BC112</f>
        <v>4.7418694487233698E-4</v>
      </c>
      <c r="AR89" s="58">
        <f>'Female Inactive'!AR89*'Uterine Cancer Epi'!$BC112</f>
        <v>4.7418694487233698E-4</v>
      </c>
      <c r="AS89" s="58">
        <f t="shared" si="52"/>
        <v>4.7407453601133742E-4</v>
      </c>
      <c r="AT89" s="58">
        <f t="shared" si="52"/>
        <v>4.7407453601133742E-4</v>
      </c>
      <c r="AU89" s="58">
        <f t="shared" si="48"/>
        <v>1.5811161982737056E-2</v>
      </c>
      <c r="AW89" s="58">
        <f>'Female Inactive'!AW89*'Diabetes Epi'!$CD142</f>
        <v>3.7111514014359455E-3</v>
      </c>
      <c r="AX89" s="58">
        <f>'Female Inactive'!AX89*'Diabetes Epi'!$CD142</f>
        <v>0</v>
      </c>
      <c r="AY89" s="58">
        <f t="shared" si="53"/>
        <v>3.7042735899043278E-3</v>
      </c>
      <c r="AZ89" s="58">
        <f t="shared" si="53"/>
        <v>0</v>
      </c>
      <c r="BA89" s="58">
        <f t="shared" si="49"/>
        <v>0.22506249236860662</v>
      </c>
    </row>
    <row r="90" spans="1:53">
      <c r="A90" s="58">
        <v>92</v>
      </c>
      <c r="B90" s="58">
        <f>'ACM Rates'!T103-(SUM(C90:H90))</f>
        <v>0.19130233495033866</v>
      </c>
      <c r="C90" s="58">
        <f t="shared" si="31"/>
        <v>4.4366536851288681E-4</v>
      </c>
      <c r="D90" s="58">
        <f t="shared" si="32"/>
        <v>1.0861541704966896E-2</v>
      </c>
      <c r="E90" s="58">
        <f t="shared" si="33"/>
        <v>0</v>
      </c>
      <c r="F90" s="58">
        <f t="shared" si="34"/>
        <v>2.6723432388176564E-3</v>
      </c>
      <c r="G90" s="58">
        <f t="shared" si="35"/>
        <v>4.3456776536358998E-3</v>
      </c>
      <c r="H90" s="58">
        <f t="shared" si="36"/>
        <v>4.7443708372797884E-4</v>
      </c>
      <c r="I90" s="58">
        <f t="shared" si="29"/>
        <v>0.2052798852626361</v>
      </c>
      <c r="J90" s="58">
        <f t="shared" si="30"/>
        <v>0.17411714285071067</v>
      </c>
      <c r="K90" s="58">
        <f t="shared" si="42"/>
        <v>2840.9048622214536</v>
      </c>
      <c r="L90" s="58">
        <f t="shared" si="43"/>
        <v>494.65023772069134</v>
      </c>
      <c r="M90" s="58">
        <f t="shared" si="37"/>
        <v>2593.5797433611078</v>
      </c>
      <c r="N90" s="58">
        <f t="shared" si="38"/>
        <v>9434.3541995191699</v>
      </c>
      <c r="O90" s="58">
        <f t="shared" si="39"/>
        <v>3.320897621380376</v>
      </c>
      <c r="Q90" s="58">
        <f>'Quintile Functions'!$FM98</f>
        <v>2017.9843905223058</v>
      </c>
      <c r="S90" s="58">
        <f>'Female Inactive'!S90*'MI Epi'!DK108</f>
        <v>3.1943906532927854E-3</v>
      </c>
      <c r="T90" s="58">
        <f>'Female Inactive'!T90*'MI Epi'!DK108</f>
        <v>4.4366536851288681E-4</v>
      </c>
      <c r="U90" s="58">
        <f t="shared" si="40"/>
        <v>3.1892940157979277E-3</v>
      </c>
      <c r="V90" s="58">
        <f t="shared" si="40"/>
        <v>4.4356696358671677E-4</v>
      </c>
      <c r="W90" s="58">
        <f t="shared" si="44"/>
        <v>8.8504018645927801E-2</v>
      </c>
      <c r="Y90" s="58">
        <f>'Female Inactive'!Y90*'Stroke Epi'!$CZ116</f>
        <v>1.4250342716916569E-2</v>
      </c>
      <c r="Z90" s="58">
        <f>'Female Inactive'!Z90*'Stroke Epi'!$CZ116</f>
        <v>1.0861541704966896E-2</v>
      </c>
      <c r="AA90" s="58">
        <f t="shared" si="41"/>
        <v>1.4149287177997794E-2</v>
      </c>
      <c r="AB90" s="58">
        <f t="shared" si="41"/>
        <v>1.0802768143820862E-2</v>
      </c>
      <c r="AC90" s="58">
        <f t="shared" si="45"/>
        <v>8.7302780448371461E-2</v>
      </c>
      <c r="AE90" s="58">
        <f>'Female Inactive'!AE90*'Bowel Cancer Epi'!$CW133</f>
        <v>2.7677840687754299E-3</v>
      </c>
      <c r="AF90" s="58">
        <f>'Female Inactive'!AF90*'Bowel Cancer Epi'!$CW133</f>
        <v>2.6723432388176564E-3</v>
      </c>
      <c r="AG90" s="58">
        <f t="shared" si="50"/>
        <v>2.7639572858335626E-3</v>
      </c>
      <c r="AH90" s="58">
        <f t="shared" si="50"/>
        <v>2.668775708220994E-3</v>
      </c>
      <c r="AI90" s="58">
        <f t="shared" si="46"/>
        <v>6.3124556096610298E-3</v>
      </c>
      <c r="AK90" s="58">
        <f>'Female Inactive'!AK90*'Breast Cancer Epi'!$BK131</f>
        <v>3.4765421229087197E-3</v>
      </c>
      <c r="AL90" s="58">
        <f>'Female Inactive'!AL90*'Breast Cancer Epi'!$BK131</f>
        <v>4.3456776536358998E-3</v>
      </c>
      <c r="AM90" s="58">
        <f t="shared" si="51"/>
        <v>3.4705059473747468E-3</v>
      </c>
      <c r="AN90" s="58">
        <f t="shared" si="51"/>
        <v>4.3362488596124793E-3</v>
      </c>
      <c r="AO90" s="58">
        <f t="shared" si="47"/>
        <v>3.7071593016646476E-2</v>
      </c>
      <c r="AQ90" s="58">
        <f>'Female Inactive'!AQ90*'Uterine Cancer Epi'!$BC113</f>
        <v>4.7443708372797884E-4</v>
      </c>
      <c r="AR90" s="58">
        <f>'Female Inactive'!AR90*'Uterine Cancer Epi'!$BC113</f>
        <v>4.7443708372797884E-4</v>
      </c>
      <c r="AS90" s="58">
        <f t="shared" si="52"/>
        <v>4.7432455625118219E-4</v>
      </c>
      <c r="AT90" s="58">
        <f t="shared" si="52"/>
        <v>4.7432455625118219E-4</v>
      </c>
      <c r="AU90" s="58">
        <f t="shared" si="48"/>
        <v>1.5811161982737056E-2</v>
      </c>
      <c r="AW90" s="58">
        <f>'Female Inactive'!AW90*'Diabetes Epi'!$CD143</f>
        <v>3.726894641470452E-3</v>
      </c>
      <c r="AX90" s="58">
        <f>'Female Inactive'!AX90*'Diabetes Epi'!$CD143</f>
        <v>0</v>
      </c>
      <c r="AY90" s="58">
        <f t="shared" si="53"/>
        <v>3.7199583892054688E-3</v>
      </c>
      <c r="AZ90" s="58">
        <f t="shared" si="53"/>
        <v>0</v>
      </c>
      <c r="BA90" s="58">
        <f t="shared" si="49"/>
        <v>0.22793307291195186</v>
      </c>
    </row>
    <row r="91" spans="1:53">
      <c r="A91" s="58">
        <v>93</v>
      </c>
      <c r="B91" s="58">
        <f>'ACM Rates'!T104-(SUM(C91:H91))</f>
        <v>0.18966034682212926</v>
      </c>
      <c r="C91" s="58">
        <f t="shared" si="31"/>
        <v>4.4427587901652862E-4</v>
      </c>
      <c r="D91" s="58">
        <f t="shared" si="32"/>
        <v>1.2499999999999999E-2</v>
      </c>
      <c r="E91" s="58">
        <f t="shared" si="33"/>
        <v>0</v>
      </c>
      <c r="F91" s="58">
        <f t="shared" si="34"/>
        <v>2.6735674005925474E-3</v>
      </c>
      <c r="G91" s="58">
        <f t="shared" si="35"/>
        <v>4.3471250449382774E-3</v>
      </c>
      <c r="H91" s="58">
        <f t="shared" si="36"/>
        <v>4.7468485332337459E-4</v>
      </c>
      <c r="I91" s="58">
        <f t="shared" si="29"/>
        <v>0.20527819010173834</v>
      </c>
      <c r="J91" s="58">
        <f t="shared" si="30"/>
        <v>0.17275993905265052</v>
      </c>
      <c r="K91" s="58">
        <f t="shared" si="42"/>
        <v>2346.2546245007625</v>
      </c>
      <c r="L91" s="58">
        <f t="shared" si="43"/>
        <v>405.33880593075116</v>
      </c>
      <c r="M91" s="58">
        <f t="shared" si="37"/>
        <v>2143.5852215353871</v>
      </c>
      <c r="N91" s="58">
        <f t="shared" si="38"/>
        <v>7290.7689779837838</v>
      </c>
      <c r="O91" s="58">
        <f t="shared" si="39"/>
        <v>3.1074073980930854</v>
      </c>
      <c r="Q91" s="58">
        <f>'Quintile Functions'!$FM99</f>
        <v>1939.9300086752496</v>
      </c>
      <c r="S91" s="58">
        <f>'Female Inactive'!S91*'MI Epi'!DK109</f>
        <v>3.1987863289190065E-3</v>
      </c>
      <c r="T91" s="58">
        <f>'Female Inactive'!T91*'MI Epi'!DK109</f>
        <v>4.4427587901652862E-4</v>
      </c>
      <c r="U91" s="58">
        <f t="shared" si="40"/>
        <v>3.1936756626920193E-3</v>
      </c>
      <c r="V91" s="58">
        <f t="shared" si="40"/>
        <v>4.4417720310185871E-4</v>
      </c>
      <c r="W91" s="58">
        <f t="shared" si="44"/>
        <v>9.1007848436090846E-2</v>
      </c>
      <c r="Y91" s="58">
        <f>'Female Inactive'!Y91*'Stroke Epi'!$CZ117</f>
        <v>1.6400000000000001E-2</v>
      </c>
      <c r="Z91" s="58">
        <f>'Female Inactive'!Z91*'Stroke Epi'!$CZ117</f>
        <v>1.2499999999999999E-2</v>
      </c>
      <c r="AA91" s="58">
        <f t="shared" si="41"/>
        <v>1.6266252153047667E-2</v>
      </c>
      <c r="AB91" s="58">
        <f t="shared" si="41"/>
        <v>1.2422199506118559E-2</v>
      </c>
      <c r="AC91" s="58">
        <f t="shared" si="45"/>
        <v>9.0390494929677212E-2</v>
      </c>
      <c r="AE91" s="58">
        <f>'Female Inactive'!AE91*'Bowel Cancer Epi'!$CW134</f>
        <v>2.7690519506137095E-3</v>
      </c>
      <c r="AF91" s="58">
        <f>'Female Inactive'!AF91*'Bowel Cancer Epi'!$CW134</f>
        <v>2.6735674005925474E-3</v>
      </c>
      <c r="AG91" s="58">
        <f t="shared" si="50"/>
        <v>2.76522166249904E-3</v>
      </c>
      <c r="AH91" s="58">
        <f t="shared" si="50"/>
        <v>2.669996602235325E-3</v>
      </c>
      <c r="AI91" s="58">
        <f t="shared" si="46"/>
        <v>6.4072894480342295E-3</v>
      </c>
      <c r="AK91" s="58">
        <f>'Female Inactive'!AK91*'Breast Cancer Epi'!$BK132</f>
        <v>3.4777000359506229E-3</v>
      </c>
      <c r="AL91" s="58">
        <f>'Female Inactive'!AL91*'Breast Cancer Epi'!$BK132</f>
        <v>4.3471250449382774E-3</v>
      </c>
      <c r="AM91" s="58">
        <f t="shared" si="51"/>
        <v>3.4716598412045663E-3</v>
      </c>
      <c r="AN91" s="58">
        <f t="shared" si="51"/>
        <v>4.337689973623049E-3</v>
      </c>
      <c r="AO91" s="58">
        <f t="shared" si="47"/>
        <v>3.6234313922792361E-2</v>
      </c>
      <c r="AQ91" s="58">
        <f>'Female Inactive'!AQ91*'Uterine Cancer Epi'!$BC114</f>
        <v>4.7468485332337459E-4</v>
      </c>
      <c r="AR91" s="58">
        <f>'Female Inactive'!AR91*'Uterine Cancer Epi'!$BC114</f>
        <v>4.7468485332337459E-4</v>
      </c>
      <c r="AS91" s="58">
        <f t="shared" si="52"/>
        <v>4.7457220829272284E-4</v>
      </c>
      <c r="AT91" s="58">
        <f t="shared" si="52"/>
        <v>4.7457220829272284E-4</v>
      </c>
      <c r="AU91" s="58">
        <f t="shared" si="48"/>
        <v>1.5811161982737056E-2</v>
      </c>
      <c r="AW91" s="58">
        <f>'Female Inactive'!AW91*'Diabetes Epi'!$CD144</f>
        <v>3.7423634363836756E-3</v>
      </c>
      <c r="AX91" s="58">
        <f>'Female Inactive'!AX91*'Diabetes Epi'!$CD144</f>
        <v>0</v>
      </c>
      <c r="AY91" s="58">
        <f t="shared" si="53"/>
        <v>3.7353695216491012E-3</v>
      </c>
      <c r="AZ91" s="58">
        <f t="shared" si="53"/>
        <v>0</v>
      </c>
      <c r="BA91" s="58">
        <f t="shared" si="49"/>
        <v>0.23080512975440112</v>
      </c>
    </row>
    <row r="92" spans="1:53">
      <c r="A92" s="58">
        <v>94</v>
      </c>
      <c r="B92" s="58">
        <f>'ACM Rates'!T105-(SUM(C92:H92))</f>
        <v>0.18965655419660615</v>
      </c>
      <c r="C92" s="58">
        <f t="shared" si="31"/>
        <v>4.449219143002459E-4</v>
      </c>
      <c r="D92" s="58">
        <f t="shared" si="32"/>
        <v>1.2500000000000001E-2</v>
      </c>
      <c r="E92" s="58">
        <f t="shared" si="33"/>
        <v>0</v>
      </c>
      <c r="F92" s="58">
        <f t="shared" si="34"/>
        <v>2.6748849310145877E-3</v>
      </c>
      <c r="G92" s="58">
        <f t="shared" si="35"/>
        <v>4.3486878456802632E-3</v>
      </c>
      <c r="H92" s="58">
        <f t="shared" si="36"/>
        <v>4.7495111239872595E-4</v>
      </c>
      <c r="I92" s="58">
        <f t="shared" si="29"/>
        <v>0.20527636104192098</v>
      </c>
      <c r="J92" s="58">
        <f t="shared" si="30"/>
        <v>0.17275680163493212</v>
      </c>
      <c r="K92" s="58">
        <f t="shared" si="42"/>
        <v>1940.9158185700112</v>
      </c>
      <c r="L92" s="58">
        <f t="shared" si="43"/>
        <v>335.30640905880131</v>
      </c>
      <c r="M92" s="58">
        <f t="shared" si="37"/>
        <v>1773.2626140406105</v>
      </c>
      <c r="N92" s="58">
        <f t="shared" si="38"/>
        <v>5517.5063639431737</v>
      </c>
      <c r="O92" s="58">
        <f t="shared" si="39"/>
        <v>2.8427334720823958</v>
      </c>
      <c r="Q92" s="58">
        <f>'Quintile Functions'!$FM100</f>
        <v>1864.8947217994628</v>
      </c>
      <c r="S92" s="58">
        <f>'Female Inactive'!S92*'MI Epi'!DK110</f>
        <v>3.20343778296177E-3</v>
      </c>
      <c r="T92" s="58">
        <f>'Female Inactive'!T92*'MI Epi'!DK110</f>
        <v>4.449219143002459E-4</v>
      </c>
      <c r="U92" s="58">
        <f t="shared" si="40"/>
        <v>3.1983122507157624E-3</v>
      </c>
      <c r="V92" s="58">
        <f t="shared" si="40"/>
        <v>4.4482295122283411E-4</v>
      </c>
      <c r="W92" s="58">
        <f t="shared" si="44"/>
        <v>9.3508231569782357E-2</v>
      </c>
      <c r="Y92" s="58">
        <f>'Female Inactive'!Y92*'Stroke Epi'!$CZ118</f>
        <v>1.6400000000000001E-2</v>
      </c>
      <c r="Z92" s="58">
        <f>'Female Inactive'!Z92*'Stroke Epi'!$CZ118</f>
        <v>1.2500000000000001E-2</v>
      </c>
      <c r="AA92" s="58">
        <f t="shared" si="41"/>
        <v>1.6266252153047667E-2</v>
      </c>
      <c r="AB92" s="58">
        <f t="shared" si="41"/>
        <v>1.2422199506118559E-2</v>
      </c>
      <c r="AC92" s="58">
        <f t="shared" si="45"/>
        <v>9.3931063403258561E-2</v>
      </c>
      <c r="AE92" s="58">
        <f>'Female Inactive'!AE92*'Bowel Cancer Epi'!$CW135</f>
        <v>2.7704165356936795E-3</v>
      </c>
      <c r="AF92" s="58">
        <f>'Female Inactive'!AF92*'Bowel Cancer Epi'!$CW135</f>
        <v>2.6748849310145877E-3</v>
      </c>
      <c r="AG92" s="58">
        <f t="shared" si="50"/>
        <v>2.7665824732703292E-3</v>
      </c>
      <c r="AH92" s="58">
        <f t="shared" si="50"/>
        <v>2.6713106139900633E-3</v>
      </c>
      <c r="AI92" s="58">
        <f t="shared" si="46"/>
        <v>6.5021576716087328E-3</v>
      </c>
      <c r="AK92" s="58">
        <f>'Female Inactive'!AK92*'Breast Cancer Epi'!$BK133</f>
        <v>3.4789502765442105E-3</v>
      </c>
      <c r="AL92" s="58">
        <f>'Female Inactive'!AL92*'Breast Cancer Epi'!$BK133</f>
        <v>4.3486878456802632E-3</v>
      </c>
      <c r="AM92" s="58">
        <f t="shared" si="51"/>
        <v>3.4729057406092112E-3</v>
      </c>
      <c r="AN92" s="58">
        <f t="shared" si="51"/>
        <v>4.3392459942039885E-3</v>
      </c>
      <c r="AO92" s="58">
        <f t="shared" si="47"/>
        <v>3.5396027571758623E-2</v>
      </c>
      <c r="AQ92" s="58">
        <f>'Female Inactive'!AQ92*'Uterine Cancer Epi'!$BC115</f>
        <v>4.7495111239872595E-4</v>
      </c>
      <c r="AR92" s="58">
        <f>'Female Inactive'!AR92*'Uterine Cancer Epi'!$BC115</f>
        <v>4.7495111239872595E-4</v>
      </c>
      <c r="AS92" s="58">
        <f t="shared" si="52"/>
        <v>4.7483834097350464E-4</v>
      </c>
      <c r="AT92" s="58">
        <f t="shared" si="52"/>
        <v>4.7483834097350464E-4</v>
      </c>
      <c r="AU92" s="58">
        <f t="shared" si="48"/>
        <v>1.5811161982737056E-2</v>
      </c>
      <c r="AW92" s="58">
        <f>'Female Inactive'!AW92*'Diabetes Epi'!$CD145</f>
        <v>3.7583313531372228E-3</v>
      </c>
      <c r="AX92" s="58">
        <f>'Female Inactive'!AX92*'Diabetes Epi'!$CD145</f>
        <v>0</v>
      </c>
      <c r="AY92" s="58">
        <f t="shared" si="53"/>
        <v>3.7512776653227942E-3</v>
      </c>
      <c r="AZ92" s="58">
        <f t="shared" si="53"/>
        <v>0</v>
      </c>
      <c r="BA92" s="58">
        <f t="shared" si="49"/>
        <v>0.23367835682892538</v>
      </c>
    </row>
    <row r="93" spans="1:53">
      <c r="A93" s="58">
        <v>95</v>
      </c>
      <c r="B93" s="58">
        <f>'ACM Rates'!T106-(SUM(C93:H93))</f>
        <v>0.18927253628938837</v>
      </c>
      <c r="C93" s="58">
        <f t="shared" si="31"/>
        <v>5.3467112715506547E-4</v>
      </c>
      <c r="D93" s="58">
        <f t="shared" si="32"/>
        <v>1.26E-2</v>
      </c>
      <c r="E93" s="58">
        <f t="shared" si="33"/>
        <v>0</v>
      </c>
      <c r="F93" s="58">
        <f t="shared" si="34"/>
        <v>2.8673441880951089E-3</v>
      </c>
      <c r="G93" s="58">
        <f t="shared" si="35"/>
        <v>4.3502340175205143E-3</v>
      </c>
      <c r="H93" s="58">
        <f t="shared" si="36"/>
        <v>4.7521437784093671E-4</v>
      </c>
      <c r="I93" s="58">
        <f t="shared" si="29"/>
        <v>0.20527455160463853</v>
      </c>
      <c r="J93" s="58">
        <f t="shared" si="30"/>
        <v>0.17243906442865198</v>
      </c>
      <c r="K93" s="58">
        <f t="shared" si="42"/>
        <v>1605.6094095112098</v>
      </c>
      <c r="L93" s="58">
        <f t="shared" si="43"/>
        <v>276.86978441395337</v>
      </c>
      <c r="M93" s="58">
        <f t="shared" si="37"/>
        <v>1467.1745173042332</v>
      </c>
      <c r="N93" s="58">
        <f t="shared" si="38"/>
        <v>4050.3318466389401</v>
      </c>
      <c r="O93" s="58">
        <f t="shared" si="39"/>
        <v>2.5226134218234115</v>
      </c>
      <c r="Q93" s="58">
        <f>'Quintile Functions'!$FM101</f>
        <v>1792.761753178125</v>
      </c>
      <c r="S93" s="58">
        <f>'Female Inactive'!S93*'MI Epi'!DK111</f>
        <v>2.4951319267236391E-3</v>
      </c>
      <c r="T93" s="58">
        <f>'Female Inactive'!T93*'MI Epi'!DK111</f>
        <v>5.3467112715506547E-4</v>
      </c>
      <c r="U93" s="58">
        <f t="shared" si="40"/>
        <v>2.4920216724271249E-3</v>
      </c>
      <c r="V93" s="58">
        <f t="shared" si="40"/>
        <v>5.3452821601929212E-4</v>
      </c>
      <c r="W93" s="58">
        <f t="shared" si="44"/>
        <v>9.6005357733262991E-2</v>
      </c>
      <c r="Y93" s="58">
        <f>'Female Inactive'!Y93*'Stroke Epi'!$CZ119</f>
        <v>1.66E-2</v>
      </c>
      <c r="Z93" s="58">
        <f>'Female Inactive'!Z93*'Stroke Epi'!$CZ119</f>
        <v>1.26E-2</v>
      </c>
      <c r="AA93" s="58">
        <f t="shared" si="41"/>
        <v>1.6462979229253771E-2</v>
      </c>
      <c r="AB93" s="58">
        <f t="shared" si="41"/>
        <v>1.2520952348443526E-2</v>
      </c>
      <c r="AC93" s="58">
        <f t="shared" si="45"/>
        <v>9.7457850550846464E-2</v>
      </c>
      <c r="AE93" s="58">
        <f>'Female Inactive'!AE93*'Bowel Cancer Epi'!$CW136</f>
        <v>2.8673441880951089E-3</v>
      </c>
      <c r="AF93" s="58">
        <f>'Female Inactive'!AF93*'Bowel Cancer Epi'!$CW136</f>
        <v>2.8673441880951089E-3</v>
      </c>
      <c r="AG93" s="58">
        <f t="shared" si="50"/>
        <v>2.8632372829898722E-3</v>
      </c>
      <c r="AH93" s="58">
        <f t="shared" si="50"/>
        <v>2.8632372829898722E-3</v>
      </c>
      <c r="AI93" s="58">
        <f t="shared" si="46"/>
        <v>6.5970635814024533E-3</v>
      </c>
      <c r="AK93" s="58">
        <f>'Female Inactive'!AK93*'Breast Cancer Epi'!$BK134</f>
        <v>4.0602184163524803E-3</v>
      </c>
      <c r="AL93" s="58">
        <f>'Female Inactive'!AL93*'Breast Cancer Epi'!$BK134</f>
        <v>4.3502340175205143E-3</v>
      </c>
      <c r="AM93" s="58">
        <f t="shared" si="51"/>
        <v>4.0519868739467002E-3</v>
      </c>
      <c r="AN93" s="58">
        <f t="shared" si="51"/>
        <v>4.3407854556342107E-3</v>
      </c>
      <c r="AO93" s="58">
        <f t="shared" si="47"/>
        <v>3.4556710317633778E-2</v>
      </c>
      <c r="AQ93" s="58">
        <f>'Female Inactive'!AQ93*'Uterine Cancer Epi'!$BC116</f>
        <v>4.7521437784093671E-4</v>
      </c>
      <c r="AR93" s="58">
        <f>'Female Inactive'!AR93*'Uterine Cancer Epi'!$BC116</f>
        <v>4.7521437784093671E-4</v>
      </c>
      <c r="AS93" s="58">
        <f t="shared" si="52"/>
        <v>4.7510148137253072E-4</v>
      </c>
      <c r="AT93" s="58">
        <f t="shared" si="52"/>
        <v>4.7510148137253072E-4</v>
      </c>
      <c r="AU93" s="58">
        <f t="shared" si="48"/>
        <v>1.5811161982737056E-2</v>
      </c>
      <c r="AW93" s="58">
        <f>'Female Inactive'!AW93*'Diabetes Epi'!$CD146</f>
        <v>3.080827755382127E-3</v>
      </c>
      <c r="AX93" s="58">
        <f>'Female Inactive'!AX93*'Diabetes Epi'!$CD146</f>
        <v>0</v>
      </c>
      <c r="AY93" s="58">
        <f t="shared" si="53"/>
        <v>3.0760868754141635E-3</v>
      </c>
      <c r="AZ93" s="58">
        <f t="shared" si="53"/>
        <v>0</v>
      </c>
      <c r="BA93" s="58">
        <f t="shared" si="49"/>
        <v>0.2365530420934065</v>
      </c>
    </row>
    <row r="94" spans="1:53">
      <c r="A94" s="58">
        <v>96</v>
      </c>
      <c r="B94" s="58">
        <f>'ACM Rates'!T107-(SUM(C94:H94))</f>
        <v>0.18926861473525003</v>
      </c>
      <c r="C94" s="58">
        <f t="shared" si="31"/>
        <v>5.3542510466852121E-4</v>
      </c>
      <c r="D94" s="58">
        <f t="shared" si="32"/>
        <v>1.2600000000000002E-2</v>
      </c>
      <c r="E94" s="58">
        <f t="shared" si="33"/>
        <v>0</v>
      </c>
      <c r="F94" s="58">
        <f t="shared" si="34"/>
        <v>2.8687234974355841E-3</v>
      </c>
      <c r="G94" s="58">
        <f t="shared" si="35"/>
        <v>4.3517622236412829E-3</v>
      </c>
      <c r="H94" s="58">
        <f t="shared" si="36"/>
        <v>4.7547443900456863E-4</v>
      </c>
      <c r="I94" s="58">
        <f t="shared" si="29"/>
        <v>0.20527276333735414</v>
      </c>
      <c r="J94" s="58">
        <f t="shared" si="30"/>
        <v>0.17243581909727701</v>
      </c>
      <c r="K94" s="58">
        <f t="shared" si="42"/>
        <v>1328.7396250972565</v>
      </c>
      <c r="L94" s="58">
        <f t="shared" si="43"/>
        <v>229.1223056206542</v>
      </c>
      <c r="M94" s="58">
        <f t="shared" si="37"/>
        <v>1214.1784722869293</v>
      </c>
      <c r="N94" s="58">
        <f t="shared" si="38"/>
        <v>2836.1533743520108</v>
      </c>
      <c r="O94" s="58">
        <f t="shared" si="39"/>
        <v>2.1344688762062165</v>
      </c>
      <c r="Q94" s="58">
        <f>'Quintile Functions'!$FM102</f>
        <v>1723.4188429452342</v>
      </c>
      <c r="S94" s="58">
        <f>'Female Inactive'!S94*'MI Epi'!DK112</f>
        <v>2.498650488453099E-3</v>
      </c>
      <c r="T94" s="58">
        <f>'Female Inactive'!T94*'MI Epi'!DK112</f>
        <v>5.3542510466852121E-4</v>
      </c>
      <c r="U94" s="58">
        <f t="shared" si="40"/>
        <v>2.495531459649758E-3</v>
      </c>
      <c r="V94" s="58">
        <f t="shared" si="40"/>
        <v>5.3528179022632738E-4</v>
      </c>
      <c r="W94" s="58">
        <f t="shared" si="44"/>
        <v>9.7775867717671286E-2</v>
      </c>
      <c r="Y94" s="58">
        <f>'Female Inactive'!Y94*'Stroke Epi'!$CZ120</f>
        <v>1.66E-2</v>
      </c>
      <c r="Z94" s="58">
        <f>'Female Inactive'!Z94*'Stroke Epi'!$CZ120</f>
        <v>1.2600000000000002E-2</v>
      </c>
      <c r="AA94" s="58">
        <f t="shared" si="41"/>
        <v>1.6462979229253771E-2</v>
      </c>
      <c r="AB94" s="58">
        <f t="shared" si="41"/>
        <v>1.2520952348443526E-2</v>
      </c>
      <c r="AC94" s="58">
        <f t="shared" si="45"/>
        <v>0.1010608084289444</v>
      </c>
      <c r="AE94" s="58">
        <f>'Female Inactive'!AE94*'Bowel Cancer Epi'!$CW137</f>
        <v>2.8687234974355841E-3</v>
      </c>
      <c r="AF94" s="58">
        <f>'Female Inactive'!AF94*'Bowel Cancer Epi'!$CW137</f>
        <v>2.8687234974355841E-3</v>
      </c>
      <c r="AG94" s="58">
        <f t="shared" si="50"/>
        <v>2.8646126420919238E-3</v>
      </c>
      <c r="AH94" s="58">
        <f t="shared" si="50"/>
        <v>2.8646126420919238E-3</v>
      </c>
      <c r="AI94" s="58">
        <f t="shared" si="46"/>
        <v>6.5970635814024525E-3</v>
      </c>
      <c r="AK94" s="58">
        <f>'Female Inactive'!AK94*'Breast Cancer Epi'!$BK135</f>
        <v>4.061644742065198E-3</v>
      </c>
      <c r="AL94" s="58">
        <f>'Female Inactive'!AL94*'Breast Cancer Epi'!$BK135</f>
        <v>4.3517622236412829E-3</v>
      </c>
      <c r="AM94" s="58">
        <f t="shared" si="51"/>
        <v>4.0534074191932445E-3</v>
      </c>
      <c r="AN94" s="58">
        <f t="shared" si="51"/>
        <v>4.3423070269774655E-3</v>
      </c>
      <c r="AO94" s="58">
        <f t="shared" si="47"/>
        <v>3.4276676096399172E-2</v>
      </c>
      <c r="AQ94" s="58">
        <f>'Female Inactive'!AQ94*'Uterine Cancer Epi'!$BC117</f>
        <v>4.7547443900456863E-4</v>
      </c>
      <c r="AR94" s="58">
        <f>'Female Inactive'!AR94*'Uterine Cancer Epi'!$BC117</f>
        <v>4.7547443900456863E-4</v>
      </c>
      <c r="AS94" s="58">
        <f t="shared" si="52"/>
        <v>4.7536141894688466E-4</v>
      </c>
      <c r="AT94" s="58">
        <f t="shared" si="52"/>
        <v>4.7536141894688466E-4</v>
      </c>
      <c r="AU94" s="58">
        <f t="shared" si="48"/>
        <v>1.5811161982737056E-2</v>
      </c>
      <c r="AW94" s="58">
        <f>'Female Inactive'!AW94*'Diabetes Epi'!$CD147</f>
        <v>3.0933952161582919E-3</v>
      </c>
      <c r="AX94" s="58">
        <f>'Female Inactive'!AX94*'Diabetes Epi'!$CD147</f>
        <v>0</v>
      </c>
      <c r="AY94" s="58">
        <f t="shared" si="53"/>
        <v>3.0886155988618658E-3</v>
      </c>
      <c r="AZ94" s="58">
        <f t="shared" si="53"/>
        <v>0</v>
      </c>
      <c r="BA94" s="58">
        <f t="shared" si="49"/>
        <v>0.23890147126069783</v>
      </c>
    </row>
    <row r="95" spans="1:53">
      <c r="A95" s="58">
        <v>97</v>
      </c>
      <c r="B95" s="58">
        <f>'ACM Rates'!T108-(SUM(C95:H95))</f>
        <v>0.18926473751430983</v>
      </c>
      <c r="C95" s="58">
        <f t="shared" si="31"/>
        <v>5.361690332217478E-4</v>
      </c>
      <c r="D95" s="58">
        <f t="shared" si="32"/>
        <v>1.26E-2</v>
      </c>
      <c r="E95" s="58">
        <f t="shared" si="33"/>
        <v>0</v>
      </c>
      <c r="F95" s="58">
        <f t="shared" si="34"/>
        <v>2.8700876360201128E-3</v>
      </c>
      <c r="G95" s="58">
        <f t="shared" si="35"/>
        <v>4.3532742270168869E-3</v>
      </c>
      <c r="H95" s="58">
        <f t="shared" si="36"/>
        <v>4.7573158943140014E-4</v>
      </c>
      <c r="I95" s="58">
        <f t="shared" si="29"/>
        <v>0.20527099418355169</v>
      </c>
      <c r="J95" s="58">
        <f t="shared" si="30"/>
        <v>0.17243261044188518</v>
      </c>
      <c r="K95" s="58">
        <f t="shared" si="42"/>
        <v>1099.6173194766022</v>
      </c>
      <c r="L95" s="58">
        <f t="shared" si="43"/>
        <v>189.60988488445895</v>
      </c>
      <c r="M95" s="58">
        <f t="shared" si="37"/>
        <v>1004.8123770343727</v>
      </c>
      <c r="N95" s="58">
        <f t="shared" si="38"/>
        <v>1831.3409973176381</v>
      </c>
      <c r="O95" s="58">
        <f t="shared" si="39"/>
        <v>1.6654348425407877</v>
      </c>
      <c r="Q95" s="58">
        <f>'Quintile Functions'!$FM103</f>
        <v>1656.7580733766245</v>
      </c>
      <c r="S95" s="58">
        <f>'Female Inactive'!S95*'MI Epi'!DK113</f>
        <v>2.5021221550348238E-3</v>
      </c>
      <c r="T95" s="58">
        <f>'Female Inactive'!T95*'MI Epi'!DK113</f>
        <v>5.361690332217478E-4</v>
      </c>
      <c r="U95" s="58">
        <f t="shared" si="40"/>
        <v>2.4989944565672051E-3</v>
      </c>
      <c r="V95" s="58">
        <f t="shared" si="40"/>
        <v>5.3602532029162209E-4</v>
      </c>
      <c r="W95" s="58">
        <f t="shared" si="44"/>
        <v>9.9545399472849336E-2</v>
      </c>
      <c r="Y95" s="58">
        <f>'Female Inactive'!Y95*'Stroke Epi'!$CZ121</f>
        <v>1.66E-2</v>
      </c>
      <c r="Z95" s="58">
        <f>'Female Inactive'!Z95*'Stroke Epi'!$CZ121</f>
        <v>1.26E-2</v>
      </c>
      <c r="AA95" s="58">
        <f t="shared" si="41"/>
        <v>1.6462979229253771E-2</v>
      </c>
      <c r="AB95" s="58">
        <f t="shared" si="41"/>
        <v>1.2520952348443526E-2</v>
      </c>
      <c r="AC95" s="58">
        <f t="shared" si="45"/>
        <v>0.10464938326079981</v>
      </c>
      <c r="AE95" s="58">
        <f>'Female Inactive'!AE95*'Bowel Cancer Epi'!$CW138</f>
        <v>2.8700876360201128E-3</v>
      </c>
      <c r="AF95" s="58">
        <f>'Female Inactive'!AF95*'Bowel Cancer Epi'!$CW138</f>
        <v>2.8700876360201128E-3</v>
      </c>
      <c r="AG95" s="58">
        <f t="shared" si="50"/>
        <v>2.8659728720199507E-3</v>
      </c>
      <c r="AH95" s="58">
        <f t="shared" si="50"/>
        <v>2.8659728720199507E-3</v>
      </c>
      <c r="AI95" s="58">
        <f t="shared" si="46"/>
        <v>6.5970635814024525E-3</v>
      </c>
      <c r="AK95" s="58">
        <f>'Female Inactive'!AK95*'Breast Cancer Epi'!$BK136</f>
        <v>4.0630559452157619E-3</v>
      </c>
      <c r="AL95" s="58">
        <f>'Female Inactive'!AL95*'Breast Cancer Epi'!$BK136</f>
        <v>4.3532742270168869E-3</v>
      </c>
      <c r="AM95" s="58">
        <f t="shared" si="51"/>
        <v>4.0548129011708234E-3</v>
      </c>
      <c r="AN95" s="58">
        <f t="shared" si="51"/>
        <v>4.3438124636320241E-3</v>
      </c>
      <c r="AO95" s="58">
        <f t="shared" si="47"/>
        <v>3.3996462232264053E-2</v>
      </c>
      <c r="AQ95" s="58">
        <f>'Female Inactive'!AQ95*'Uterine Cancer Epi'!$BC118</f>
        <v>4.7573158943140014E-4</v>
      </c>
      <c r="AR95" s="58">
        <f>'Female Inactive'!AR95*'Uterine Cancer Epi'!$BC118</f>
        <v>4.7573158943140014E-4</v>
      </c>
      <c r="AS95" s="58">
        <f t="shared" si="52"/>
        <v>4.756184471013114E-4</v>
      </c>
      <c r="AT95" s="58">
        <f t="shared" si="52"/>
        <v>4.756184471013114E-4</v>
      </c>
      <c r="AU95" s="58">
        <f t="shared" si="48"/>
        <v>1.5811161982737056E-2</v>
      </c>
      <c r="AW95" s="58">
        <f>'Female Inactive'!AW95*'Diabetes Epi'!$CD148</f>
        <v>3.1057411391511532E-3</v>
      </c>
      <c r="AX95" s="58">
        <f>'Female Inactive'!AX95*'Diabetes Epi'!$CD148</f>
        <v>0</v>
      </c>
      <c r="AY95" s="58">
        <f t="shared" si="53"/>
        <v>3.1009233140691927E-3</v>
      </c>
      <c r="AZ95" s="58">
        <f t="shared" si="53"/>
        <v>0</v>
      </c>
      <c r="BA95" s="58">
        <f t="shared" si="49"/>
        <v>0.24125221204883285</v>
      </c>
    </row>
    <row r="96" spans="1:53">
      <c r="A96" s="58">
        <v>98</v>
      </c>
      <c r="B96" s="58">
        <f>'ACM Rates'!T109-(SUM(C96:H96))</f>
        <v>0.18926090405491403</v>
      </c>
      <c r="C96" s="58">
        <f t="shared" si="31"/>
        <v>5.3690307880292657E-4</v>
      </c>
      <c r="D96" s="58">
        <f t="shared" si="32"/>
        <v>1.26E-2</v>
      </c>
      <c r="E96" s="58">
        <f t="shared" si="33"/>
        <v>0</v>
      </c>
      <c r="F96" s="58">
        <f t="shared" si="34"/>
        <v>2.8714367884882285E-3</v>
      </c>
      <c r="G96" s="58">
        <f t="shared" si="35"/>
        <v>4.354770212148835E-3</v>
      </c>
      <c r="H96" s="58">
        <f t="shared" si="36"/>
        <v>4.7598586564595846E-4</v>
      </c>
      <c r="I96" s="58">
        <f t="shared" si="29"/>
        <v>0.20526924392220519</v>
      </c>
      <c r="J96" s="58">
        <f t="shared" si="30"/>
        <v>0.17242943798981925</v>
      </c>
      <c r="K96" s="58">
        <f t="shared" si="42"/>
        <v>910.00743459214323</v>
      </c>
      <c r="L96" s="58">
        <f t="shared" si="43"/>
        <v>156.91207051328044</v>
      </c>
      <c r="M96" s="58">
        <f t="shared" si="37"/>
        <v>831.55139933550299</v>
      </c>
      <c r="N96" s="58">
        <f t="shared" si="38"/>
        <v>999.78959798213521</v>
      </c>
      <c r="O96" s="58">
        <f t="shared" si="39"/>
        <v>1.0986609119630231</v>
      </c>
      <c r="Q96" s="58">
        <f>'Quintile Functions'!$FM104</f>
        <v>1592.6757009386188</v>
      </c>
      <c r="S96" s="58">
        <f>'Female Inactive'!S96*'MI Epi'!DK114</f>
        <v>2.5055477010803243E-3</v>
      </c>
      <c r="T96" s="58">
        <f>'Female Inactive'!T96*'MI Epi'!DK114</f>
        <v>5.3690307880292657E-4</v>
      </c>
      <c r="U96" s="58">
        <f t="shared" si="40"/>
        <v>2.5024114363395578E-3</v>
      </c>
      <c r="V96" s="58">
        <f t="shared" si="40"/>
        <v>5.3675897213645296E-4</v>
      </c>
      <c r="W96" s="58">
        <f t="shared" si="44"/>
        <v>0.10131391202981127</v>
      </c>
      <c r="Y96" s="58">
        <f>'Female Inactive'!Y96*'Stroke Epi'!$CZ122</f>
        <v>1.66E-2</v>
      </c>
      <c r="Z96" s="58">
        <f>'Female Inactive'!Z96*'Stroke Epi'!$CZ122</f>
        <v>1.26E-2</v>
      </c>
      <c r="AA96" s="58">
        <f t="shared" si="41"/>
        <v>1.6462979229253771E-2</v>
      </c>
      <c r="AB96" s="58">
        <f t="shared" si="41"/>
        <v>1.2520952348443526E-2</v>
      </c>
      <c r="AC96" s="58">
        <f t="shared" si="45"/>
        <v>0.10822363246368659</v>
      </c>
      <c r="AE96" s="58">
        <f>'Female Inactive'!AE96*'Bowel Cancer Epi'!$CW139</f>
        <v>2.8714367884882285E-3</v>
      </c>
      <c r="AF96" s="58">
        <f>'Female Inactive'!AF96*'Bowel Cancer Epi'!$CW139</f>
        <v>2.8714367884882285E-3</v>
      </c>
      <c r="AG96" s="58">
        <f t="shared" si="50"/>
        <v>2.8673181569462969E-3</v>
      </c>
      <c r="AH96" s="58">
        <f t="shared" si="50"/>
        <v>2.8673181569462969E-3</v>
      </c>
      <c r="AI96" s="58">
        <f t="shared" si="46"/>
        <v>6.5970635814024525E-3</v>
      </c>
      <c r="AK96" s="58">
        <f>'Female Inactive'!AK96*'Breast Cancer Epi'!$BK137</f>
        <v>4.0644521980055795E-3</v>
      </c>
      <c r="AL96" s="58">
        <f>'Female Inactive'!AL96*'Breast Cancer Epi'!$BK137</f>
        <v>4.354770212148835E-3</v>
      </c>
      <c r="AM96" s="58">
        <f t="shared" si="51"/>
        <v>4.0562034914459755E-3</v>
      </c>
      <c r="AN96" s="58">
        <f t="shared" si="51"/>
        <v>4.3453019493709943E-3</v>
      </c>
      <c r="AO96" s="58">
        <f t="shared" si="47"/>
        <v>3.3716069659762066E-2</v>
      </c>
      <c r="AQ96" s="58">
        <f>'Female Inactive'!AQ96*'Uterine Cancer Epi'!$BC119</f>
        <v>4.7598586564595846E-4</v>
      </c>
      <c r="AR96" s="58">
        <f>'Female Inactive'!AR96*'Uterine Cancer Epi'!$BC119</f>
        <v>4.7598586564595846E-4</v>
      </c>
      <c r="AS96" s="58">
        <f t="shared" si="52"/>
        <v>4.7587260234505102E-4</v>
      </c>
      <c r="AT96" s="58">
        <f t="shared" si="52"/>
        <v>4.7587260234505102E-4</v>
      </c>
      <c r="AU96" s="58">
        <f t="shared" si="48"/>
        <v>1.5811161982737056E-2</v>
      </c>
      <c r="AW96" s="58">
        <f>'Female Inactive'!AW96*'Diabetes Epi'!$CD149</f>
        <v>3.1178708087800876E-3</v>
      </c>
      <c r="AX96" s="58">
        <f>'Female Inactive'!AX96*'Diabetes Epi'!$CD149</f>
        <v>0</v>
      </c>
      <c r="AY96" s="58">
        <f t="shared" si="53"/>
        <v>3.1130152971867719E-3</v>
      </c>
      <c r="AZ96" s="58">
        <f t="shared" si="53"/>
        <v>0</v>
      </c>
      <c r="BA96" s="58">
        <f t="shared" si="49"/>
        <v>0.24360503075398904</v>
      </c>
    </row>
    <row r="97" spans="1:53">
      <c r="A97" s="58">
        <v>99</v>
      </c>
      <c r="B97" s="58">
        <f>'ACM Rates'!T110-(SUM(C97:H97))</f>
        <v>0.18925711379448051</v>
      </c>
      <c r="C97" s="58">
        <f t="shared" si="31"/>
        <v>5.3762740387738558E-4</v>
      </c>
      <c r="D97" s="58">
        <f t="shared" si="32"/>
        <v>1.26E-2</v>
      </c>
      <c r="E97" s="58">
        <f t="shared" si="33"/>
        <v>0</v>
      </c>
      <c r="F97" s="58">
        <f t="shared" si="34"/>
        <v>2.8727711368451538E-3</v>
      </c>
      <c r="G97" s="58">
        <f t="shared" si="35"/>
        <v>4.3562503611694198E-3</v>
      </c>
      <c r="H97" s="58">
        <f t="shared" si="36"/>
        <v>4.7623730362752071E-4</v>
      </c>
      <c r="I97" s="58">
        <f t="shared" si="29"/>
        <v>0.20526751233520305</v>
      </c>
      <c r="J97" s="58">
        <f t="shared" si="30"/>
        <v>0.17242630127591763</v>
      </c>
      <c r="K97" s="58">
        <f t="shared" si="42"/>
        <v>753.09536407886276</v>
      </c>
      <c r="L97" s="58">
        <f t="shared" si="43"/>
        <v>129.85344813615887</v>
      </c>
      <c r="M97" s="58">
        <f t="shared" si="37"/>
        <v>688.16864001078329</v>
      </c>
      <c r="N97" s="58">
        <f t="shared" si="38"/>
        <v>311.62095797135191</v>
      </c>
      <c r="O97" s="58">
        <f t="shared" si="39"/>
        <v>0.41378684936204113</v>
      </c>
      <c r="Q97" s="58">
        <f>'Quintile Functions'!$FM105</f>
        <v>1531.0719948329363</v>
      </c>
      <c r="S97" s="58">
        <f>'Female Inactive'!S97*'MI Epi'!DK115</f>
        <v>2.5089278847611326E-3</v>
      </c>
      <c r="T97" s="58">
        <f>'Female Inactive'!T97*'MI Epi'!DK115</f>
        <v>5.3762740387738558E-4</v>
      </c>
      <c r="U97" s="58">
        <f t="shared" si="40"/>
        <v>2.5057831557115939E-3</v>
      </c>
      <c r="V97" s="58">
        <f t="shared" si="40"/>
        <v>5.3748290816080235E-4</v>
      </c>
      <c r="W97" s="58">
        <f t="shared" si="44"/>
        <v>0.10308136524954845</v>
      </c>
      <c r="Y97" s="58">
        <f>'Female Inactive'!Y97*'Stroke Epi'!$CZ123</f>
        <v>1.66E-2</v>
      </c>
      <c r="Z97" s="58">
        <f>'Female Inactive'!Z97*'Stroke Epi'!$CZ123</f>
        <v>1.26E-2</v>
      </c>
      <c r="AA97" s="58">
        <f t="shared" si="41"/>
        <v>1.6462979229253771E-2</v>
      </c>
      <c r="AB97" s="58">
        <f t="shared" si="41"/>
        <v>1.2520952348443526E-2</v>
      </c>
      <c r="AC97" s="58">
        <f t="shared" si="45"/>
        <v>0.1117836132256682</v>
      </c>
      <c r="AE97" s="58">
        <f>'Female Inactive'!AE97*'Bowel Cancer Epi'!$CW140</f>
        <v>2.8727711368451538E-3</v>
      </c>
      <c r="AF97" s="58">
        <f>'Female Inactive'!AF97*'Bowel Cancer Epi'!$CW140</f>
        <v>2.8727711368451538E-3</v>
      </c>
      <c r="AG97" s="58">
        <f t="shared" si="50"/>
        <v>2.8686486784141874E-3</v>
      </c>
      <c r="AH97" s="58">
        <f t="shared" si="50"/>
        <v>2.8686486784141874E-3</v>
      </c>
      <c r="AI97" s="58">
        <f t="shared" si="46"/>
        <v>6.5970635814024525E-3</v>
      </c>
      <c r="AK97" s="58">
        <f>'Female Inactive'!AK97*'Breast Cancer Epi'!$BK138</f>
        <v>4.0658336704247917E-3</v>
      </c>
      <c r="AL97" s="58">
        <f>'Female Inactive'!AL97*'Breast Cancer Epi'!$BK138</f>
        <v>4.3562503611694198E-3</v>
      </c>
      <c r="AM97" s="58">
        <f t="shared" si="51"/>
        <v>4.0575793593815579E-3</v>
      </c>
      <c r="AN97" s="58">
        <f t="shared" si="51"/>
        <v>4.3467756656064838E-3</v>
      </c>
      <c r="AO97" s="58">
        <f t="shared" si="47"/>
        <v>3.3435499302663339E-2</v>
      </c>
      <c r="AQ97" s="58">
        <f>'Female Inactive'!AQ97*'Uterine Cancer Epi'!$BC120</f>
        <v>4.7623730362752071E-4</v>
      </c>
      <c r="AR97" s="58">
        <f>'Female Inactive'!AR97*'Uterine Cancer Epi'!$BC120</f>
        <v>4.7623730362752071E-4</v>
      </c>
      <c r="AS97" s="58">
        <f t="shared" si="52"/>
        <v>4.7612392064266817E-4</v>
      </c>
      <c r="AT97" s="58">
        <f t="shared" si="52"/>
        <v>4.7612392064266817E-4</v>
      </c>
      <c r="AU97" s="58">
        <f t="shared" si="48"/>
        <v>1.5811161982737056E-2</v>
      </c>
      <c r="AW97" s="58">
        <f>'Female Inactive'!AW97*'Diabetes Epi'!$CD150</f>
        <v>3.1297893430868055E-3</v>
      </c>
      <c r="AX97" s="58">
        <f>'Female Inactive'!AX97*'Diabetes Epi'!$CD150</f>
        <v>0</v>
      </c>
      <c r="AY97" s="58">
        <f t="shared" si="53"/>
        <v>3.124896658109555E-3</v>
      </c>
      <c r="AZ97" s="58">
        <f t="shared" si="53"/>
        <v>0</v>
      </c>
      <c r="BA97" s="58">
        <f t="shared" si="49"/>
        <v>0.24595969986396699</v>
      </c>
    </row>
    <row r="98" spans="1:53">
      <c r="A98" s="58">
        <v>100</v>
      </c>
      <c r="B98" s="58">
        <f>'ACM Rates'!T111-(SUM(C98:H98))</f>
        <v>0.97905020428717615</v>
      </c>
      <c r="C98" s="58">
        <f t="shared" si="31"/>
        <v>5.3834216748195325E-4</v>
      </c>
      <c r="D98" s="58">
        <f t="shared" si="32"/>
        <v>1.2800000000000001E-2</v>
      </c>
      <c r="E98" s="58">
        <f t="shared" si="33"/>
        <v>0</v>
      </c>
      <c r="F98" s="58">
        <f t="shared" si="34"/>
        <v>2.87409086050784E-3</v>
      </c>
      <c r="G98" s="58">
        <f t="shared" si="35"/>
        <v>4.2608767460138586E-3</v>
      </c>
      <c r="H98" s="58">
        <f t="shared" si="36"/>
        <v>4.7648593882017792E-4</v>
      </c>
      <c r="I98" s="58">
        <f t="shared" si="29"/>
        <v>0.99526263731516595</v>
      </c>
      <c r="J98" s="58">
        <f t="shared" si="30"/>
        <v>0.62433226293602417</v>
      </c>
      <c r="K98" s="58">
        <f t="shared" si="42"/>
        <v>623.24191594270383</v>
      </c>
      <c r="L98" s="58">
        <f t="shared" si="43"/>
        <v>389.11003573709166</v>
      </c>
      <c r="M98" s="109">
        <f t="shared" si="37"/>
        <v>311.62095797135191</v>
      </c>
      <c r="N98" s="58">
        <f t="shared" si="38"/>
        <v>0</v>
      </c>
      <c r="O98" s="58">
        <f t="shared" si="39"/>
        <v>0</v>
      </c>
      <c r="Q98" s="58">
        <f>'Quintile Functions'!$FM106</f>
        <v>1471.8510817865808</v>
      </c>
      <c r="S98" s="58">
        <f>'Female Inactive'!S98*'MI Epi'!DK116</f>
        <v>2.601987142829441E-3</v>
      </c>
      <c r="T98" s="58">
        <f>'Female Inactive'!T98*'MI Epi'!DK116</f>
        <v>5.3834216748195325E-4</v>
      </c>
      <c r="U98" s="58">
        <f t="shared" si="40"/>
        <v>2.5986049084297802E-3</v>
      </c>
      <c r="V98" s="58">
        <f t="shared" si="40"/>
        <v>5.3819728733683903E-4</v>
      </c>
      <c r="W98" s="58">
        <f t="shared" si="44"/>
        <v>0.10484771980574439</v>
      </c>
      <c r="Y98" s="58">
        <f>'Female Inactive'!Y98*'Stroke Epi'!$CZ124</f>
        <v>1.66E-2</v>
      </c>
      <c r="Z98" s="58">
        <f>'Female Inactive'!Z98*'Stroke Epi'!$CZ124</f>
        <v>1.2800000000000001E-2</v>
      </c>
      <c r="AA98" s="58">
        <f t="shared" si="41"/>
        <v>1.6462979229253771E-2</v>
      </c>
      <c r="AB98" s="58">
        <f t="shared" si="41"/>
        <v>1.2718428409709492E-2</v>
      </c>
      <c r="AC98" s="58">
        <f t="shared" si="45"/>
        <v>0.11532938250651278</v>
      </c>
      <c r="AE98" s="58">
        <f>'Female Inactive'!AE98*'Bowel Cancer Epi'!$CW141</f>
        <v>2.87409086050784E-3</v>
      </c>
      <c r="AF98" s="58">
        <f>'Female Inactive'!AF98*'Bowel Cancer Epi'!$CW141</f>
        <v>2.87409086050784E-3</v>
      </c>
      <c r="AG98" s="58">
        <f t="shared" si="50"/>
        <v>2.8699646153850233E-3</v>
      </c>
      <c r="AH98" s="58">
        <f t="shared" si="50"/>
        <v>2.8699646153850233E-3</v>
      </c>
      <c r="AI98" s="58">
        <f t="shared" si="46"/>
        <v>6.5970635814024516E-3</v>
      </c>
      <c r="AK98" s="58">
        <f>'Female Inactive'!AK98*'Breast Cancer Epi'!$BK139</f>
        <v>4.1640386381499072E-3</v>
      </c>
      <c r="AL98" s="58">
        <f>'Female Inactive'!AL98*'Breast Cancer Epi'!$BK139</f>
        <v>4.2608767460138586E-3</v>
      </c>
      <c r="AM98" s="58">
        <f t="shared" si="51"/>
        <v>4.1553810502721333E-3</v>
      </c>
      <c r="AN98" s="58">
        <f t="shared" si="51"/>
        <v>4.2518120897226952E-3</v>
      </c>
      <c r="AO98" s="58">
        <f t="shared" si="47"/>
        <v>3.3154752074112274E-2</v>
      </c>
      <c r="AQ98" s="58">
        <f>'Female Inactive'!AQ98*'Uterine Cancer Epi'!$BC121</f>
        <v>4.7648593882017792E-4</v>
      </c>
      <c r="AR98" s="58">
        <f>'Female Inactive'!AR98*'Uterine Cancer Epi'!$BC121</f>
        <v>4.7648593882017792E-4</v>
      </c>
      <c r="AS98" s="58">
        <f t="shared" si="52"/>
        <v>4.7637243742326696E-4</v>
      </c>
      <c r="AT98" s="58">
        <f t="shared" si="52"/>
        <v>4.7637243742326696E-4</v>
      </c>
      <c r="AU98" s="58">
        <f t="shared" si="48"/>
        <v>1.5811161982737056E-2</v>
      </c>
      <c r="AW98" s="58">
        <f>'Female Inactive'!AW98*'Diabetes Epi'!$CD151</f>
        <v>3.1415017002799435E-3</v>
      </c>
      <c r="AX98" s="58">
        <f>'Female Inactive'!AX98*'Diabetes Epi'!$CD151</f>
        <v>0</v>
      </c>
      <c r="AY98" s="58">
        <f t="shared" si="53"/>
        <v>3.1365723470218043E-3</v>
      </c>
      <c r="AZ98" s="58">
        <f t="shared" si="53"/>
        <v>0</v>
      </c>
      <c r="BA98" s="58">
        <f t="shared" si="49"/>
        <v>0.24831599787794201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"/>
  <sheetViews>
    <sheetView zoomScaleNormal="100" workbookViewId="0">
      <pane ySplit="2" topLeftCell="A3" activePane="bottomLeft" state="frozen"/>
      <selection pane="bottomLeft" activeCell="S3" sqref="S3"/>
    </sheetView>
  </sheetViews>
  <sheetFormatPr defaultRowHeight="15"/>
  <cols>
    <col min="1" max="7" width="9.140625" style="58"/>
    <col min="8" max="12" width="10.42578125" style="58" customWidth="1"/>
    <col min="13" max="17" width="9.140625" style="58"/>
    <col min="18" max="18" width="8.85546875" style="58" customWidth="1"/>
    <col min="19" max="21" width="9.140625" style="58"/>
    <col min="22" max="22" width="11.5703125" style="58" bestFit="1" customWidth="1"/>
    <col min="23" max="28" width="9.140625" style="58"/>
    <col min="29" max="30" width="10.42578125" style="58" customWidth="1"/>
    <col min="31" max="47" width="9.140625" style="58"/>
    <col min="48" max="48" width="10.5703125" style="58" customWidth="1"/>
    <col min="49" max="16384" width="9.140625" style="58"/>
  </cols>
  <sheetData>
    <row r="1" spans="1:53">
      <c r="C1" s="58" t="s">
        <v>44</v>
      </c>
      <c r="D1" s="109"/>
      <c r="I1" s="109" t="s">
        <v>426</v>
      </c>
      <c r="M1" s="58" t="s">
        <v>442</v>
      </c>
      <c r="R1" s="58" t="s">
        <v>383</v>
      </c>
      <c r="T1" s="109"/>
      <c r="X1" s="58" t="s">
        <v>59</v>
      </c>
      <c r="AE1" s="58" t="s">
        <v>364</v>
      </c>
      <c r="AJ1" s="58" t="s">
        <v>402</v>
      </c>
      <c r="AP1" s="58" t="s">
        <v>350</v>
      </c>
      <c r="AW1" s="58" t="s">
        <v>270</v>
      </c>
    </row>
    <row r="2" spans="1:53">
      <c r="A2" s="58" t="s">
        <v>57</v>
      </c>
      <c r="B2" s="58" t="s">
        <v>58</v>
      </c>
      <c r="C2" s="58" t="s">
        <v>258</v>
      </c>
      <c r="D2" s="58" t="s">
        <v>259</v>
      </c>
      <c r="E2" s="58" t="s">
        <v>260</v>
      </c>
      <c r="F2" s="58" t="s">
        <v>48</v>
      </c>
      <c r="G2" s="58" t="s">
        <v>261</v>
      </c>
      <c r="H2" s="58" t="s">
        <v>384</v>
      </c>
      <c r="I2" s="58" t="s">
        <v>425</v>
      </c>
      <c r="J2" s="58" t="s">
        <v>441</v>
      </c>
      <c r="K2" s="58" t="s">
        <v>419</v>
      </c>
      <c r="L2" s="58" t="s">
        <v>444</v>
      </c>
      <c r="M2" s="58" t="s">
        <v>258</v>
      </c>
      <c r="N2" s="58" t="s">
        <v>259</v>
      </c>
      <c r="O2" s="58" t="s">
        <v>260</v>
      </c>
      <c r="P2" s="58" t="s">
        <v>48</v>
      </c>
      <c r="Q2" s="58" t="s">
        <v>261</v>
      </c>
      <c r="R2" s="58" t="s">
        <v>258</v>
      </c>
      <c r="S2" s="58" t="s">
        <v>259</v>
      </c>
      <c r="T2" s="58" t="s">
        <v>260</v>
      </c>
      <c r="U2" s="58" t="s">
        <v>48</v>
      </c>
      <c r="V2" s="58" t="s">
        <v>261</v>
      </c>
      <c r="X2" s="58" t="s">
        <v>258</v>
      </c>
      <c r="Y2" s="58" t="s">
        <v>259</v>
      </c>
      <c r="Z2" s="58" t="s">
        <v>260</v>
      </c>
      <c r="AA2" s="58" t="s">
        <v>48</v>
      </c>
      <c r="AB2" s="58" t="s">
        <v>261</v>
      </c>
      <c r="AC2" s="58" t="s">
        <v>400</v>
      </c>
      <c r="AD2" s="58" t="s">
        <v>387</v>
      </c>
      <c r="AE2" s="58" t="s">
        <v>258</v>
      </c>
      <c r="AF2" s="58" t="s">
        <v>259</v>
      </c>
      <c r="AG2" s="58" t="s">
        <v>260</v>
      </c>
      <c r="AH2" s="58" t="s">
        <v>48</v>
      </c>
      <c r="AI2" s="58" t="s">
        <v>261</v>
      </c>
      <c r="AJ2" s="58" t="s">
        <v>258</v>
      </c>
      <c r="AK2" s="58" t="s">
        <v>259</v>
      </c>
      <c r="AL2" s="58" t="s">
        <v>260</v>
      </c>
      <c r="AM2" s="58" t="s">
        <v>48</v>
      </c>
      <c r="AN2" s="58" t="s">
        <v>261</v>
      </c>
      <c r="AP2" s="58" t="s">
        <v>258</v>
      </c>
      <c r="AQ2" s="58" t="s">
        <v>259</v>
      </c>
      <c r="AR2" s="58" t="s">
        <v>260</v>
      </c>
      <c r="AS2" s="58" t="s">
        <v>48</v>
      </c>
      <c r="AT2" s="58" t="s">
        <v>261</v>
      </c>
      <c r="AU2" s="58" t="s">
        <v>400</v>
      </c>
      <c r="AV2" s="58" t="s">
        <v>401</v>
      </c>
      <c r="AW2" s="58" t="s">
        <v>258</v>
      </c>
      <c r="AX2" s="58" t="s">
        <v>259</v>
      </c>
      <c r="AY2" s="58" t="s">
        <v>260</v>
      </c>
      <c r="AZ2" s="58" t="s">
        <v>48</v>
      </c>
      <c r="BA2" s="58" t="s">
        <v>261</v>
      </c>
    </row>
    <row r="3" spans="1:53">
      <c r="A3" s="58">
        <v>1</v>
      </c>
      <c r="B3" s="58">
        <v>5</v>
      </c>
      <c r="C3" s="93">
        <f>(Input_population/2)*'Function Resolution'!H130</f>
        <v>2087.2806196676656</v>
      </c>
      <c r="D3" s="93">
        <f>(Input_population/2)*'Function Resolution'!I130</f>
        <v>17447.888770684989</v>
      </c>
      <c r="E3" s="93">
        <f>(Input_population/2)*'Function Resolution'!J130</f>
        <v>19216.533488322977</v>
      </c>
      <c r="F3" s="93">
        <f>(Input_population/2)*'Function Resolution'!K130</f>
        <v>10466.857811275591</v>
      </c>
      <c r="G3" s="93">
        <f>(Input_population/2)*'Function Resolution'!L130</f>
        <v>781.43931004877822</v>
      </c>
      <c r="H3" s="111">
        <f>((C3*R3)+(D3*S3)+(E3*T3)+(F3*U3)+(G3*V3))</f>
        <v>5</v>
      </c>
      <c r="I3" s="111"/>
      <c r="J3" s="111">
        <f>H3</f>
        <v>5</v>
      </c>
      <c r="K3" s="111">
        <f>SUM(C3:G3)</f>
        <v>50000</v>
      </c>
      <c r="L3" s="111">
        <f>'MI Analysis'!AM3</f>
        <v>0</v>
      </c>
      <c r="M3" s="2">
        <f t="shared" ref="M3:M34" si="0">C3/(SUM($C3:$G3))</f>
        <v>4.174561239335331E-2</v>
      </c>
      <c r="N3" s="2">
        <f t="shared" ref="N3:N34" si="1">D3/(SUM($C3:$G3))</f>
        <v>0.34895777541369977</v>
      </c>
      <c r="O3" s="2">
        <f t="shared" ref="O3:O34" si="2">E3/(SUM($C3:$G3))</f>
        <v>0.38433066976645952</v>
      </c>
      <c r="P3" s="2">
        <f t="shared" ref="P3:P34" si="3">F3/(SUM($C3:$G3))</f>
        <v>0.20933715622551183</v>
      </c>
      <c r="Q3" s="2">
        <f t="shared" ref="Q3:Q34" si="4">G3/(SUM($C3:$G3))</f>
        <v>1.5628786200975565E-2</v>
      </c>
      <c r="R3" s="106">
        <f>('ACM Rates'!$AM16*(SUM($C3:$G3)))/($C3*'ACM Rates'!$B$65+$D3*'ACM Rates'!$C$65+$E3*'ACM Rates'!$D$65+$F3*'ACM Rates'!$E$65+$G3*'ACM Rates'!$F$65)</f>
        <v>1.3358779602260393E-4</v>
      </c>
      <c r="S3" s="106">
        <f>$R3*'ACM Rates'!C$65</f>
        <v>1.0779899492910061E-4</v>
      </c>
      <c r="T3" s="106">
        <f>$R3*'ACM Rates'!D$65</f>
        <v>9.7202326419561054E-5</v>
      </c>
      <c r="U3" s="106">
        <f>$R3*'ACM Rates'!E$65</f>
        <v>8.7272479379316354E-5</v>
      </c>
      <c r="V3" s="106">
        <f>$R3*'ACM Rates'!F$65</f>
        <v>7.5424303820162606E-5</v>
      </c>
      <c r="W3" s="2"/>
      <c r="X3" s="93">
        <f>(Input_population/2)*'Function Resolution'!M130</f>
        <v>1037.5867044205663</v>
      </c>
      <c r="Y3" s="93">
        <f>(Input_population/2)*'Function Resolution'!N130</f>
        <v>12931.930229231644</v>
      </c>
      <c r="Z3" s="93">
        <f>(Input_population/2)*'Function Resolution'!O130</f>
        <v>25157.317152721411</v>
      </c>
      <c r="AA3" s="93">
        <f>(Input_population/2)*'Function Resolution'!P130</f>
        <v>9972.3872632960847</v>
      </c>
      <c r="AB3" s="93">
        <f>(Input_population/2)*'Function Resolution'!Q130</f>
        <v>900.77865033028854</v>
      </c>
      <c r="AC3" s="111">
        <f>(X3*AJ3)+(Y3*AK3)+(Z3*AL3)+(AA3*AM3)+(AB3*AN3)</f>
        <v>4.9999999999999982</v>
      </c>
      <c r="AD3" s="111">
        <f>AC3</f>
        <v>4.9999999999999982</v>
      </c>
      <c r="AE3" s="2">
        <f>X3/(SUM($X3:$AB3))</f>
        <v>2.0751734088411328E-2</v>
      </c>
      <c r="AF3" s="2">
        <f>Y3/(SUM($X3:$AB3))</f>
        <v>0.25863860458463295</v>
      </c>
      <c r="AG3" s="2">
        <f>Z3/(SUM($X3:$AB3))</f>
        <v>0.50314634305442829</v>
      </c>
      <c r="AH3" s="2">
        <f>AA3/(SUM($X3:$AB3))</f>
        <v>0.19944774526592171</v>
      </c>
      <c r="AI3" s="2">
        <f>AB3/(SUM($X3:$AB3))</f>
        <v>1.8015573006605775E-2</v>
      </c>
      <c r="AJ3" s="106">
        <f>('ACM Rates'!$AR16*(SUM(X3:AB3)))/(X3+Y3*'ACM Rates'!C$74+Z3*'ACM Rates'!D$74+AA3*'ACM Rates'!E$74+AB3*'ACM Rates'!F$74)</f>
        <v>1.3547762798439401E-4</v>
      </c>
      <c r="AK3" s="93">
        <f>$AJ3*'ACM Rates'!C$74</f>
        <v>1.096956220131911E-4</v>
      </c>
      <c r="AL3" s="93">
        <f>$AJ3*'ACM Rates'!D$74</f>
        <v>9.857844515033233E-5</v>
      </c>
      <c r="AM3" s="93">
        <f>$AJ3*'ACM Rates'!E$74</f>
        <v>8.9296047072001943E-5</v>
      </c>
      <c r="AN3" s="93">
        <f>$AJ3*'ACM Rates'!F$74</f>
        <v>7.8143628905736056E-5</v>
      </c>
      <c r="AO3" s="93"/>
      <c r="AP3" s="93">
        <f t="shared" ref="AP3:AP34" si="5">C3+X3</f>
        <v>3124.8673240882317</v>
      </c>
      <c r="AQ3" s="93">
        <f t="shared" ref="AQ3:AQ34" si="6">D3+Y3</f>
        <v>30379.818999916635</v>
      </c>
      <c r="AR3" s="93">
        <f t="shared" ref="AR3:AR34" si="7">E3+Z3</f>
        <v>44373.850641044388</v>
      </c>
      <c r="AS3" s="93">
        <f t="shared" ref="AS3:AS34" si="8">F3+AA3</f>
        <v>20439.245074571678</v>
      </c>
      <c r="AT3" s="93">
        <f t="shared" ref="AT3:AT34" si="9">G3+AB3</f>
        <v>1682.2179603790669</v>
      </c>
      <c r="AU3" s="93">
        <f>H3+AC3</f>
        <v>9.9999999999999982</v>
      </c>
      <c r="AV3" s="93">
        <f>J3+AD3</f>
        <v>9.9999999999999982</v>
      </c>
      <c r="AW3" s="2">
        <f>(C3+X3)/((SUM($C3:$G3))+(SUM($X3:$AB3)))</f>
        <v>3.1248673240882319E-2</v>
      </c>
      <c r="AX3" s="2">
        <f>(D3+Y3)/((SUM($C3:$G3))+(SUM($X3:$AB3)))</f>
        <v>0.30379818999916636</v>
      </c>
      <c r="AY3" s="2">
        <f>(E3+Z3)/((SUM($C3:$G3))+(SUM($X3:$AB3)))</f>
        <v>0.44373850641044388</v>
      </c>
      <c r="AZ3" s="2">
        <f>(F3+AA3)/((SUM($C3:$G3))+(SUM($X3:$AB3)))</f>
        <v>0.20439245074571677</v>
      </c>
      <c r="BA3" s="2">
        <f>(G3+AB3)/((SUM($C3:$G3))+(SUM($X3:$AB3)))</f>
        <v>1.682217960379067E-2</v>
      </c>
    </row>
    <row r="4" spans="1:53">
      <c r="A4" s="58">
        <v>2</v>
      </c>
      <c r="B4" s="58">
        <v>6</v>
      </c>
      <c r="C4" s="93">
        <f>((SUM($C3:$G3))-($H3))*('Function Resolution'!H131)</f>
        <v>2076.3264283481926</v>
      </c>
      <c r="D4" s="93">
        <f>((SUM($C3:$G3))-($H3))*('Function Resolution'!I131)</f>
        <v>17296.065971473505</v>
      </c>
      <c r="E4" s="93">
        <f>((SUM($C3:$G3))-($H3))*('Function Resolution'!J131)</f>
        <v>19328.523182770485</v>
      </c>
      <c r="F4" s="93">
        <f>((SUM($C3:$G3))-($H3))*('Function Resolution'!K131)</f>
        <v>10187.014618736768</v>
      </c>
      <c r="G4" s="93">
        <f>((SUM($C3:$G3))-($H3))*('Function Resolution'!L131)</f>
        <v>1107.0697986710504</v>
      </c>
      <c r="H4" s="111">
        <f t="shared" ref="H4:H67" si="10">((C4*R4)+(D4*S4)+(E4*T4)+(F4*U4)+(G4*V4))</f>
        <v>4.9994999999999994</v>
      </c>
      <c r="I4" s="111"/>
      <c r="J4" s="111">
        <f>J3+H4</f>
        <v>9.9994999999999994</v>
      </c>
      <c r="K4" s="111">
        <f>(SUM(C4:G4))+J3</f>
        <v>49999.999999999993</v>
      </c>
      <c r="L4" s="111">
        <f>'MI Analysis'!AM4</f>
        <v>0</v>
      </c>
      <c r="M4" s="2">
        <f t="shared" si="0"/>
        <v>4.1530681635127374E-2</v>
      </c>
      <c r="N4" s="2">
        <f t="shared" si="1"/>
        <v>0.34595591502097223</v>
      </c>
      <c r="O4" s="2">
        <f t="shared" si="2"/>
        <v>0.38660912456786656</v>
      </c>
      <c r="P4" s="2">
        <f t="shared" si="3"/>
        <v>0.20376066844157956</v>
      </c>
      <c r="Q4" s="2">
        <f t="shared" si="4"/>
        <v>2.2143610334454458E-2</v>
      </c>
      <c r="R4" s="106">
        <f>('ACM Rates'!$AM17*(SUM($C4:$G4)))/($C4*'ACM Rates'!$B$65+$D4*'ACM Rates'!$C$65+$E4*'ACM Rates'!$D$65+$F4*'ACM Rates'!$E$65+$G4*'ACM Rates'!$F$65)</f>
        <v>1.3375651166122428E-4</v>
      </c>
      <c r="S4" s="106">
        <f>$R4*'ACM Rates'!C$65</f>
        <v>1.0793514042153031E-4</v>
      </c>
      <c r="T4" s="106">
        <f>$R4*'ACM Rates'!D$65</f>
        <v>9.7325088775596067E-5</v>
      </c>
      <c r="U4" s="106">
        <f>$R4*'ACM Rates'!E$65</f>
        <v>8.7382700765781704E-5</v>
      </c>
      <c r="V4" s="106">
        <f>$R4*'ACM Rates'!F$65</f>
        <v>7.5519561470677033E-5</v>
      </c>
      <c r="W4" s="2"/>
      <c r="X4" s="93">
        <f>((SUM($X3:$AB3))-($AC3))*('Function Resolution'!M131)</f>
        <v>1221.7970339226122</v>
      </c>
      <c r="Y4" s="93">
        <f>((SUM($X3:$AB3))-($AC3))*('Function Resolution'!N131)</f>
        <v>14229.9815297736</v>
      </c>
      <c r="Z4" s="93">
        <f>((SUM($X3:$AB3))-($AC3))*('Function Resolution'!O131)</f>
        <v>23991.962270901051</v>
      </c>
      <c r="AA4" s="93">
        <f>((SUM($X3:$AB3))-($AC3))*('Function Resolution'!P131)</f>
        <v>9400.024710776268</v>
      </c>
      <c r="AB4" s="93">
        <f>((SUM($X3:$AB3))-($AC3))*('Function Resolution'!Q131)</f>
        <v>1151.234454626454</v>
      </c>
      <c r="AC4" s="111">
        <f t="shared" ref="AC4:AC67" si="11">(X4*AJ4)+(Y4*AK4)+(Z4*AL4)+(AA4*AM4)+(AB4*AN4)</f>
        <v>4.9994999999999985</v>
      </c>
      <c r="AD4" s="111">
        <f>AD3+AC4</f>
        <v>9.9994999999999976</v>
      </c>
      <c r="AE4" s="2">
        <f t="shared" ref="AE4:AE67" si="12">X4/(SUM($X4:$AB4))</f>
        <v>2.443838451690394E-2</v>
      </c>
      <c r="AF4" s="2">
        <f t="shared" ref="AF4:AF67" si="13">Y4/(SUM($X4:$AB4))</f>
        <v>0.2846280934048126</v>
      </c>
      <c r="AG4" s="2">
        <f t="shared" ref="AG4:AG67" si="14">Z4/(SUM($X4:$AB4))</f>
        <v>0.4798872341414353</v>
      </c>
      <c r="AH4" s="2">
        <f t="shared" ref="AH4:AH67" si="15">AA4/(SUM($X4:$AB4))</f>
        <v>0.18801929614513993</v>
      </c>
      <c r="AI4" s="2">
        <f t="shared" ref="AI4:AI67" si="16">AB4/(SUM($X4:$AB4))</f>
        <v>2.3026991791708258E-2</v>
      </c>
      <c r="AJ4" s="106">
        <f>('ACM Rates'!$AR17*(SUM(X4:AB4)))/(X4+Y4*'ACM Rates'!C$74+Z4*'ACM Rates'!D$74+AA4*'ACM Rates'!E$74+AB4*'ACM Rates'!F$74)</f>
        <v>1.3489939504996855E-4</v>
      </c>
      <c r="AK4" s="93">
        <f>$AJ4*'ACM Rates'!C$74</f>
        <v>1.0922742942409721E-4</v>
      </c>
      <c r="AL4" s="93">
        <f>$AJ4*'ACM Rates'!D$74</f>
        <v>9.8157701855233141E-5</v>
      </c>
      <c r="AM4" s="93">
        <f>$AJ4*'ACM Rates'!E$74</f>
        <v>8.891492203977901E-5</v>
      </c>
      <c r="AN4" s="93">
        <f>$AJ4*'ACM Rates'!F$74</f>
        <v>7.7810103581141333E-5</v>
      </c>
      <c r="AO4" s="93"/>
      <c r="AP4" s="93">
        <f t="shared" si="5"/>
        <v>3298.1234622708048</v>
      </c>
      <c r="AQ4" s="93">
        <f t="shared" si="6"/>
        <v>31526.047501247107</v>
      </c>
      <c r="AR4" s="93">
        <f t="shared" si="7"/>
        <v>43320.485453671536</v>
      </c>
      <c r="AS4" s="93">
        <f t="shared" si="8"/>
        <v>19587.039329513034</v>
      </c>
      <c r="AT4" s="93">
        <f t="shared" si="9"/>
        <v>2258.3042532975041</v>
      </c>
      <c r="AU4" s="93">
        <f t="shared" ref="AU4:AU67" si="17">H4+AC4</f>
        <v>9.9989999999999988</v>
      </c>
      <c r="AV4" s="93">
        <f t="shared" ref="AV4:AV67" si="18">J4+AD4</f>
        <v>19.998999999999995</v>
      </c>
      <c r="AW4" s="2">
        <f t="shared" ref="AW4:AW67" si="19">(C4+X4)/((SUM($C4:$G4))+(SUM($X4:$AB4)))</f>
        <v>3.2984533076015662E-2</v>
      </c>
      <c r="AX4" s="2">
        <f t="shared" ref="AX4:AX67" si="20">(D4+Y4)/((SUM($C4:$G4))+(SUM($X4:$AB4)))</f>
        <v>0.31529200421289244</v>
      </c>
      <c r="AY4" s="2">
        <f t="shared" ref="AY4:AY67" si="21">(E4+Z4)/((SUM($C4:$G4))+(SUM($X4:$AB4)))</f>
        <v>0.43324817935465093</v>
      </c>
      <c r="AZ4" s="2">
        <f t="shared" ref="AZ4:AZ67" si="22">(F4+AA4)/((SUM($C4:$G4))+(SUM($X4:$AB4)))</f>
        <v>0.19588998229335974</v>
      </c>
      <c r="BA4" s="2">
        <f t="shared" ref="BA4:BA67" si="23">(G4+AB4)/((SUM($C4:$G4))+(SUM($X4:$AB4)))</f>
        <v>2.2585301063081355E-2</v>
      </c>
    </row>
    <row r="5" spans="1:53">
      <c r="A5" s="58">
        <v>3</v>
      </c>
      <c r="B5" s="58">
        <v>7</v>
      </c>
      <c r="C5" s="93">
        <f>((SUM($C4:$G4))-($H4))*('Function Resolution'!H132)</f>
        <v>2067.0397407083374</v>
      </c>
      <c r="D5" s="93">
        <f>((SUM($C4:$G4))-($H4))*('Function Resolution'!I132)</f>
        <v>17054.027927090436</v>
      </c>
      <c r="E5" s="93">
        <f>((SUM($C4:$G4))-($H4))*('Function Resolution'!J132)</f>
        <v>19349.423267969567</v>
      </c>
      <c r="F5" s="93">
        <f>((SUM($C4:$G4))-($H4))*('Function Resolution'!K132)</f>
        <v>9984.9484876473034</v>
      </c>
      <c r="G5" s="93">
        <f>((SUM($C4:$G4))-($H4))*('Function Resolution'!L132)</f>
        <v>1534.5610765843462</v>
      </c>
      <c r="H5" s="111">
        <f t="shared" si="10"/>
        <v>4.9990000499999994</v>
      </c>
      <c r="I5" s="111"/>
      <c r="J5" s="111">
        <f t="shared" ref="J5:J68" si="24">J4+H5</f>
        <v>14.998500049999999</v>
      </c>
      <c r="K5" s="111">
        <f t="shared" ref="K5:K68" si="25">(SUM(C5:G5))+J4</f>
        <v>49999.999999999978</v>
      </c>
      <c r="L5" s="111">
        <f>'MI Analysis'!AM5</f>
        <v>0</v>
      </c>
      <c r="M5" s="2">
        <f t="shared" si="0"/>
        <v>4.1349064213518825E-2</v>
      </c>
      <c r="N5" s="2">
        <f t="shared" si="1"/>
        <v>0.34114878488729844</v>
      </c>
      <c r="O5" s="2">
        <f t="shared" si="2"/>
        <v>0.38706587466366549</v>
      </c>
      <c r="P5" s="2">
        <f t="shared" si="3"/>
        <v>0.19973891553866471</v>
      </c>
      <c r="Q5" s="2">
        <f t="shared" si="4"/>
        <v>3.06973606968527E-2</v>
      </c>
      <c r="R5" s="106">
        <f>('ACM Rates'!$AM18*(SUM($C5:$G5)))/($C5*'ACM Rates'!$B$65+$D5*'ACM Rates'!$C$65+$E5*'ACM Rates'!$D$65+$F5*'ACM Rates'!$E$65+$G5*'ACM Rates'!$F$65)</f>
        <v>1.3403013913507381E-4</v>
      </c>
      <c r="S5" s="106">
        <f>$R5*'ACM Rates'!C$65</f>
        <v>1.0815594477300698E-4</v>
      </c>
      <c r="T5" s="106">
        <f>$R5*'ACM Rates'!D$65</f>
        <v>9.7524188003387662E-5</v>
      </c>
      <c r="U5" s="106">
        <f>$R5*'ACM Rates'!E$65</f>
        <v>8.7561460718263491E-5</v>
      </c>
      <c r="V5" s="106">
        <f>$R5*'ACM Rates'!F$65</f>
        <v>7.5674052841413314E-5</v>
      </c>
      <c r="W5" s="2"/>
      <c r="X5" s="93">
        <f>((SUM($X4:$AB4))-($AC4))*('Function Resolution'!M132)</f>
        <v>1415.2723717440356</v>
      </c>
      <c r="Y5" s="93">
        <f>((SUM($X4:$AB4))-($AC4))*('Function Resolution'!N132)</f>
        <v>15346.975007702486</v>
      </c>
      <c r="Z5" s="93">
        <f>((SUM($X4:$AB4))-($AC4))*('Function Resolution'!O132)</f>
        <v>22851.294079948915</v>
      </c>
      <c r="AA5" s="93">
        <f>((SUM($X4:$AB4))-($AC4))*('Function Resolution'!P132)</f>
        <v>8933.9589714012491</v>
      </c>
      <c r="AB5" s="93">
        <f>((SUM($X4:$AB4))-($AC4))*('Function Resolution'!Q132)</f>
        <v>1442.5000692033068</v>
      </c>
      <c r="AC5" s="111">
        <f t="shared" si="11"/>
        <v>4.9990000500000003</v>
      </c>
      <c r="AD5" s="111">
        <f t="shared" ref="AD5:AD68" si="26">AD4+AC5</f>
        <v>14.998500049999997</v>
      </c>
      <c r="AE5" s="2">
        <f t="shared" si="12"/>
        <v>2.8311109373644353E-2</v>
      </c>
      <c r="AF5" s="2">
        <f t="shared" si="13"/>
        <v>0.3070008972634935</v>
      </c>
      <c r="AG5" s="2">
        <f t="shared" si="14"/>
        <v>0.457117300487903</v>
      </c>
      <c r="AH5" s="2">
        <f t="shared" si="15"/>
        <v>0.17871492062500083</v>
      </c>
      <c r="AI5" s="2">
        <f t="shared" si="16"/>
        <v>2.8855772249958413E-2</v>
      </c>
      <c r="AJ5" s="106">
        <f>('ACM Rates'!$AR18*(SUM(X5:AB5)))/(X5+Y5*'ACM Rates'!C$74+Z5*'ACM Rates'!D$74+AA5*'ACM Rates'!E$74+AB5*'ACM Rates'!F$74)</f>
        <v>1.3441905136148696E-4</v>
      </c>
      <c r="AK5" s="93">
        <f>$AJ5*'ACM Rates'!C$74</f>
        <v>1.0883849731425715E-4</v>
      </c>
      <c r="AL5" s="93">
        <f>$AJ5*'ACM Rates'!D$74</f>
        <v>9.7808186332613086E-5</v>
      </c>
      <c r="AM5" s="93">
        <f>$AJ5*'ACM Rates'!E$74</f>
        <v>8.8598317791125264E-5</v>
      </c>
      <c r="AN5" s="93">
        <f>$AJ5*'ACM Rates'!F$74</f>
        <v>7.7533040869767021E-5</v>
      </c>
      <c r="AO5" s="93"/>
      <c r="AP5" s="93">
        <f t="shared" si="5"/>
        <v>3482.3121124523732</v>
      </c>
      <c r="AQ5" s="93">
        <f t="shared" si="6"/>
        <v>32401.002934792923</v>
      </c>
      <c r="AR5" s="93">
        <f t="shared" si="7"/>
        <v>42200.717347918486</v>
      </c>
      <c r="AS5" s="93">
        <f t="shared" si="8"/>
        <v>18918.907459048554</v>
      </c>
      <c r="AT5" s="93">
        <f t="shared" si="9"/>
        <v>2977.061145787653</v>
      </c>
      <c r="AU5" s="93">
        <f t="shared" si="17"/>
        <v>9.9980000999999987</v>
      </c>
      <c r="AV5" s="93">
        <f t="shared" si="18"/>
        <v>29.997000099999994</v>
      </c>
      <c r="AW5" s="2">
        <f t="shared" si="19"/>
        <v>3.4830086793581592E-2</v>
      </c>
      <c r="AX5" s="2">
        <f t="shared" si="20"/>
        <v>0.32407484107539603</v>
      </c>
      <c r="AY5" s="2">
        <f t="shared" si="21"/>
        <v>0.4220915875757843</v>
      </c>
      <c r="AZ5" s="2">
        <f t="shared" si="22"/>
        <v>0.18922691808183281</v>
      </c>
      <c r="BA5" s="2">
        <f t="shared" si="23"/>
        <v>2.9776566473405559E-2</v>
      </c>
    </row>
    <row r="6" spans="1:53">
      <c r="A6" s="58">
        <v>4</v>
      </c>
      <c r="B6" s="58">
        <v>8</v>
      </c>
      <c r="C6" s="93">
        <f>((SUM($C5:$G5))-($H5))*('Function Resolution'!H133)</f>
        <v>2058.5014579646572</v>
      </c>
      <c r="D6" s="93">
        <f>((SUM($C5:$G5))-($H5))*('Function Resolution'!I133)</f>
        <v>16721.761664726695</v>
      </c>
      <c r="E6" s="93">
        <f>((SUM($C5:$G5))-($H5))*('Function Resolution'!J133)</f>
        <v>19275.17798294107</v>
      </c>
      <c r="F6" s="93">
        <f>((SUM($C5:$G5))-($H5))*('Function Resolution'!K133)</f>
        <v>9848.5026379698338</v>
      </c>
      <c r="G6" s="93">
        <f>((SUM($C5:$G5))-($H5))*('Function Resolution'!L133)</f>
        <v>2081.0577563477382</v>
      </c>
      <c r="H6" s="111">
        <f t="shared" si="10"/>
        <v>4.9985001499949977</v>
      </c>
      <c r="I6" s="111"/>
      <c r="J6" s="111">
        <f t="shared" si="24"/>
        <v>19.997000199994996</v>
      </c>
      <c r="K6" s="111">
        <f t="shared" si="25"/>
        <v>49999.999999999985</v>
      </c>
      <c r="L6" s="111">
        <f>'MI Analysis'!AM6</f>
        <v>0</v>
      </c>
      <c r="M6" s="2">
        <f t="shared" si="0"/>
        <v>4.1182382638654459E-2</v>
      </c>
      <c r="N6" s="2">
        <f t="shared" si="1"/>
        <v>0.3345355839339812</v>
      </c>
      <c r="O6" s="2">
        <f t="shared" si="2"/>
        <v>0.38561923386078834</v>
      </c>
      <c r="P6" s="2">
        <f t="shared" si="3"/>
        <v>0.19702915559539771</v>
      </c>
      <c r="Q6" s="2">
        <f t="shared" si="4"/>
        <v>4.1633643971178448E-2</v>
      </c>
      <c r="R6" s="106">
        <f>('ACM Rates'!$AM19*(SUM($C6:$G6)))/($C6*'ACM Rates'!$B$65+$D6*'ACM Rates'!$C$65+$E6*'ACM Rates'!$D$65+$F6*'ACM Rates'!$E$65+$G6*'ACM Rates'!$F$65)</f>
        <v>1.3441774275319829E-4</v>
      </c>
      <c r="S6" s="106">
        <f>$R6*'ACM Rates'!C$65</f>
        <v>1.0846872244962671E-4</v>
      </c>
      <c r="T6" s="106">
        <f>$R6*'ACM Rates'!D$65</f>
        <v>9.7806219555161776E-5</v>
      </c>
      <c r="U6" s="106">
        <f>$R6*'ACM Rates'!E$65</f>
        <v>8.7814680920836436E-5</v>
      </c>
      <c r="V6" s="106">
        <f>$R6*'ACM Rates'!F$65</f>
        <v>7.5892895684289972E-5</v>
      </c>
      <c r="W6" s="2"/>
      <c r="X6" s="93">
        <f>((SUM($X5:$AB5))-($AC5))*('Function Resolution'!M133)</f>
        <v>1615.1506952824368</v>
      </c>
      <c r="Y6" s="93">
        <f>((SUM($X5:$AB5))-($AC5))*('Function Resolution'!N133)</f>
        <v>16272.605412380934</v>
      </c>
      <c r="Z6" s="93">
        <f>((SUM($X5:$AB5))-($AC5))*('Function Resolution'!O133)</f>
        <v>21757.514527568914</v>
      </c>
      <c r="AA6" s="93">
        <f>((SUM($X5:$AB5))-($AC5))*('Function Resolution'!P133)</f>
        <v>8564.7713201199786</v>
      </c>
      <c r="AB6" s="93">
        <f>((SUM($X5:$AB5))-($AC5))*('Function Resolution'!Q133)</f>
        <v>1774.9595445977259</v>
      </c>
      <c r="AC6" s="111">
        <f t="shared" si="11"/>
        <v>4.9985001499949995</v>
      </c>
      <c r="AD6" s="111">
        <f t="shared" si="26"/>
        <v>19.997000199994996</v>
      </c>
      <c r="AE6" s="2">
        <f t="shared" si="12"/>
        <v>3.231270674832435E-2</v>
      </c>
      <c r="AF6" s="2">
        <f t="shared" si="13"/>
        <v>0.32554976341047454</v>
      </c>
      <c r="AG6" s="2">
        <f t="shared" si="14"/>
        <v>0.43528086175191338</v>
      </c>
      <c r="AH6" s="2">
        <f t="shared" si="15"/>
        <v>0.17134682530975912</v>
      </c>
      <c r="AI6" s="2">
        <f t="shared" si="16"/>
        <v>3.5509842779528608E-2</v>
      </c>
      <c r="AJ6" s="106">
        <f>('ACM Rates'!$AR19*(SUM(X6:AB6)))/(X6*'ACM Rates'!B$74+Y6*'ACM Rates'!C$74+Z6*'ACM Rates'!D$74+AA6*'ACM Rates'!E$74+AB6*'ACM Rates'!F$74)</f>
        <v>1.3403831733772408E-4</v>
      </c>
      <c r="AK6" s="93">
        <f>$AJ6*'ACM Rates'!C$74</f>
        <v>1.0853021869896381E-4</v>
      </c>
      <c r="AL6" s="93">
        <f>$AJ6*'ACM Rates'!D$74</f>
        <v>9.7531150421689859E-5</v>
      </c>
      <c r="AM6" s="93">
        <f>$AJ6*'ACM Rates'!E$74</f>
        <v>8.8347368288881555E-5</v>
      </c>
      <c r="AN6" s="93">
        <f>$AJ6*'ACM Rates'!F$74</f>
        <v>7.731343311085245E-5</v>
      </c>
      <c r="AO6" s="93"/>
      <c r="AP6" s="93">
        <f t="shared" si="5"/>
        <v>3673.6521532470942</v>
      </c>
      <c r="AQ6" s="93">
        <f t="shared" si="6"/>
        <v>32994.367077107629</v>
      </c>
      <c r="AR6" s="93">
        <f t="shared" si="7"/>
        <v>41032.69251050998</v>
      </c>
      <c r="AS6" s="93">
        <f t="shared" si="8"/>
        <v>18413.273958089812</v>
      </c>
      <c r="AT6" s="93">
        <f t="shared" si="9"/>
        <v>3856.0173009454638</v>
      </c>
      <c r="AU6" s="93">
        <f t="shared" si="17"/>
        <v>9.9970002999899972</v>
      </c>
      <c r="AV6" s="93">
        <f t="shared" si="18"/>
        <v>39.994000399989993</v>
      </c>
      <c r="AW6" s="2">
        <f t="shared" si="19"/>
        <v>3.6747544693489405E-2</v>
      </c>
      <c r="AX6" s="2">
        <f t="shared" si="20"/>
        <v>0.33004267367222789</v>
      </c>
      <c r="AY6" s="2">
        <f t="shared" si="21"/>
        <v>0.41045004780635086</v>
      </c>
      <c r="AZ6" s="2">
        <f t="shared" si="22"/>
        <v>0.18418799045257844</v>
      </c>
      <c r="BA6" s="2">
        <f t="shared" si="23"/>
        <v>3.8571743375353525E-2</v>
      </c>
    </row>
    <row r="7" spans="1:53">
      <c r="A7" s="58">
        <v>5</v>
      </c>
      <c r="B7" s="58">
        <v>9</v>
      </c>
      <c r="C7" s="93">
        <f>((SUM($C6:$G6))-($H6))*('Function Resolution'!H134)</f>
        <v>2049.7842981610424</v>
      </c>
      <c r="D7" s="93">
        <f>((SUM($C6:$G6))-($H6))*('Function Resolution'!I134)</f>
        <v>16300.447510716815</v>
      </c>
      <c r="E7" s="93">
        <f>((SUM($C6:$G6))-($H6))*('Function Resolution'!J134)</f>
        <v>19102.082039681802</v>
      </c>
      <c r="F7" s="93">
        <f>((SUM($C6:$G6))-($H6))*('Function Resolution'!K134)</f>
        <v>9766.8832137823611</v>
      </c>
      <c r="G7" s="93">
        <f>((SUM($C6:$G6))-($H6))*('Function Resolution'!L134)</f>
        <v>2760.8059374579757</v>
      </c>
      <c r="H7" s="111">
        <f t="shared" si="10"/>
        <v>4.9980002999800002</v>
      </c>
      <c r="I7" s="111"/>
      <c r="J7" s="111">
        <f t="shared" si="24"/>
        <v>24.995000499974996</v>
      </c>
      <c r="K7" s="111">
        <f t="shared" si="25"/>
        <v>49999.999999999993</v>
      </c>
      <c r="L7" s="111">
        <f>'MI Analysis'!AM7</f>
        <v>0</v>
      </c>
      <c r="M7" s="2">
        <f t="shared" si="0"/>
        <v>4.1012088337994801E-2</v>
      </c>
      <c r="N7" s="2">
        <f t="shared" si="1"/>
        <v>0.32613938640183843</v>
      </c>
      <c r="O7" s="2">
        <f t="shared" si="2"/>
        <v>0.38219449566175984</v>
      </c>
      <c r="P7" s="2">
        <f t="shared" si="3"/>
        <v>0.19541581887903139</v>
      </c>
      <c r="Q7" s="2">
        <f t="shared" si="4"/>
        <v>5.5238210719375576E-2</v>
      </c>
      <c r="R7" s="106">
        <f>('ACM Rates'!$AM20*(SUM($C7:$G7)))/($C7*'ACM Rates'!$B$65+$D7*'ACM Rates'!$C$65+$E7*'ACM Rates'!$D$65+$F7*'ACM Rates'!$E$65+$G7*'ACM Rates'!$F$65)</f>
        <v>1.3492744571833417E-4</v>
      </c>
      <c r="S7" s="106">
        <f>$R7*'ACM Rates'!C$65</f>
        <v>1.0888002848947434E-4</v>
      </c>
      <c r="T7" s="106">
        <f>$R7*'ACM Rates'!D$65</f>
        <v>9.8177094107098937E-5</v>
      </c>
      <c r="U7" s="106">
        <f>$R7*'ACM Rates'!E$65</f>
        <v>8.8147668235836912E-5</v>
      </c>
      <c r="V7" s="106">
        <f>$R7*'ACM Rates'!F$65</f>
        <v>7.6180676398135587E-5</v>
      </c>
      <c r="W7" s="2"/>
      <c r="X7" s="93">
        <f>((SUM($X6:$AB6))-($AC6))*('Function Resolution'!M134)</f>
        <v>1818.4032576825707</v>
      </c>
      <c r="Y7" s="93">
        <f>((SUM($X6:$AB6))-($AC6))*('Function Resolution'!N134)</f>
        <v>17006.668570953148</v>
      </c>
      <c r="Z7" s="93">
        <f>((SUM($X6:$AB6))-($AC6))*('Function Resolution'!O134)</f>
        <v>20724.112451902623</v>
      </c>
      <c r="AA7" s="93">
        <f>((SUM($X6:$AB6))-($AC6))*('Function Resolution'!P134)</f>
        <v>8282.9715188393675</v>
      </c>
      <c r="AB7" s="93">
        <f>((SUM($X6:$AB6))-($AC6))*('Function Resolution'!Q134)</f>
        <v>2147.8472004222904</v>
      </c>
      <c r="AC7" s="111">
        <f t="shared" si="11"/>
        <v>4.9980002999800002</v>
      </c>
      <c r="AD7" s="111">
        <f t="shared" si="26"/>
        <v>24.995000499974996</v>
      </c>
      <c r="AE7" s="2">
        <f t="shared" si="12"/>
        <v>3.6382616017246877E-2</v>
      </c>
      <c r="AF7" s="2">
        <f t="shared" si="13"/>
        <v>0.34026945878777159</v>
      </c>
      <c r="AG7" s="2">
        <f t="shared" si="14"/>
        <v>0.41464808339418369</v>
      </c>
      <c r="AH7" s="2">
        <f t="shared" si="15"/>
        <v>0.16572571071819489</v>
      </c>
      <c r="AI7" s="2">
        <f t="shared" si="16"/>
        <v>4.2974131082602875E-2</v>
      </c>
      <c r="AJ7" s="106">
        <f>('ACM Rates'!$AR20*(SUM(X7:AB7)))/(X7*'ACM Rates'!B$74+Y7*'ACM Rates'!C$74+Z7*'ACM Rates'!D$74+AA7*'ACM Rates'!E$74+AB7*'ACM Rates'!F$74)</f>
        <v>1.3375583035765145E-4</v>
      </c>
      <c r="AK7" s="93">
        <f>$AJ7*'ACM Rates'!C$74</f>
        <v>1.0830149027013964E-4</v>
      </c>
      <c r="AL7" s="93">
        <f>$AJ7*'ACM Rates'!D$74</f>
        <v>9.7325602629887799E-5</v>
      </c>
      <c r="AM7" s="93">
        <f>$AJ7*'ACM Rates'!E$74</f>
        <v>8.8161175401944527E-5</v>
      </c>
      <c r="AN7" s="93">
        <f>$AJ7*'ACM Rates'!F$74</f>
        <v>7.7150494343249866E-5</v>
      </c>
      <c r="AO7" s="93"/>
      <c r="AP7" s="93">
        <f t="shared" si="5"/>
        <v>3868.1875558436132</v>
      </c>
      <c r="AQ7" s="93">
        <f t="shared" si="6"/>
        <v>33307.116081669963</v>
      </c>
      <c r="AR7" s="93">
        <f t="shared" si="7"/>
        <v>39826.194491584421</v>
      </c>
      <c r="AS7" s="93">
        <f t="shared" si="8"/>
        <v>18049.85473262173</v>
      </c>
      <c r="AT7" s="93">
        <f t="shared" si="9"/>
        <v>4908.6531378802665</v>
      </c>
      <c r="AU7" s="93">
        <f t="shared" si="17"/>
        <v>9.9960005999600003</v>
      </c>
      <c r="AV7" s="93">
        <f t="shared" si="18"/>
        <v>49.990000999949991</v>
      </c>
      <c r="AW7" s="2">
        <f t="shared" si="19"/>
        <v>3.8697352177620839E-2</v>
      </c>
      <c r="AX7" s="2">
        <f t="shared" si="20"/>
        <v>0.33320442259480504</v>
      </c>
      <c r="AY7" s="2">
        <f t="shared" si="21"/>
        <v>0.39842128952797173</v>
      </c>
      <c r="AZ7" s="2">
        <f t="shared" si="22"/>
        <v>0.18057076479861317</v>
      </c>
      <c r="BA7" s="2">
        <f t="shared" si="23"/>
        <v>4.9106170900989239E-2</v>
      </c>
    </row>
    <row r="8" spans="1:53">
      <c r="A8" s="58">
        <v>6</v>
      </c>
      <c r="B8" s="58">
        <v>10</v>
      </c>
      <c r="C8" s="93">
        <f>((SUM($C7:$G7))-($H7))*('Function Resolution'!H135)</f>
        <v>2040.0329001182458</v>
      </c>
      <c r="D8" s="93">
        <f>((SUM($C7:$G7))-($H7))*('Function Resolution'!I135)</f>
        <v>15793.470654311937</v>
      </c>
      <c r="E8" s="93">
        <f>((SUM($C7:$G7))-($H7))*('Function Resolution'!J135)</f>
        <v>18828.053342640622</v>
      </c>
      <c r="F8" s="93">
        <f>((SUM($C7:$G7))-($H7))*('Function Resolution'!K135)</f>
        <v>9730.5914107976241</v>
      </c>
      <c r="G8" s="93">
        <f>((SUM($C7:$G7))-($H7))*('Function Resolution'!L135)</f>
        <v>3582.8566916315822</v>
      </c>
      <c r="H8" s="111">
        <f t="shared" si="10"/>
        <v>4.997500499950001</v>
      </c>
      <c r="I8" s="111"/>
      <c r="J8" s="111">
        <f t="shared" si="24"/>
        <v>29.992500999924996</v>
      </c>
      <c r="K8" s="111">
        <f t="shared" si="25"/>
        <v>49999.999999999985</v>
      </c>
      <c r="L8" s="111">
        <f>'MI Analysis'!AM8</f>
        <v>0</v>
      </c>
      <c r="M8" s="2">
        <f t="shared" si="0"/>
        <v>4.0821064452893123E-2</v>
      </c>
      <c r="N8" s="2">
        <f t="shared" si="1"/>
        <v>0.3160273951842516</v>
      </c>
      <c r="O8" s="2">
        <f t="shared" si="2"/>
        <v>0.37674940388358125</v>
      </c>
      <c r="P8" s="2">
        <f t="shared" si="3"/>
        <v>0.19470916332864754</v>
      </c>
      <c r="Q8" s="2">
        <f t="shared" si="4"/>
        <v>7.169297315062656E-2</v>
      </c>
      <c r="R8" s="106">
        <f>('ACM Rates'!$AM21*(SUM($C8:$G8)))/($C8*'ACM Rates'!$B$65+$D8*'ACM Rates'!$C$65+$E8*'ACM Rates'!$D$65+$F8*'ACM Rates'!$E$65+$G8*'ACM Rates'!$F$65)</f>
        <v>1.3556474460006064E-4</v>
      </c>
      <c r="S8" s="106">
        <f>$R8*'ACM Rates'!C$65</f>
        <v>1.0939429836265894E-4</v>
      </c>
      <c r="T8" s="106">
        <f>$R8*'ACM Rates'!D$65</f>
        <v>9.8640811121472876E-5</v>
      </c>
      <c r="U8" s="106">
        <f>$R8*'ACM Rates'!E$65</f>
        <v>8.856401355457039E-5</v>
      </c>
      <c r="V8" s="106">
        <f>$R8*'ACM Rates'!F$65</f>
        <v>7.6540498372228586E-5</v>
      </c>
      <c r="W8" s="2"/>
      <c r="X8" s="93">
        <f>((SUM($X7:$AB7))-($AC7))*('Function Resolution'!M135)</f>
        <v>2021.9465694839557</v>
      </c>
      <c r="Y8" s="93">
        <f>((SUM($X7:$AB7))-($AC7))*('Function Resolution'!N135)</f>
        <v>17555.707107015558</v>
      </c>
      <c r="Z8" s="93">
        <f>((SUM($X7:$AB7))-($AC7))*('Function Resolution'!O135)</f>
        <v>19758.342007818595</v>
      </c>
      <c r="AA8" s="93">
        <f>((SUM($X7:$AB7))-($AC7))*('Function Resolution'!P135)</f>
        <v>8079.7653571279561</v>
      </c>
      <c r="AB8" s="93">
        <f>((SUM($X7:$AB7))-($AC7))*('Function Resolution'!Q135)</f>
        <v>2559.243958053954</v>
      </c>
      <c r="AC8" s="111">
        <f t="shared" si="11"/>
        <v>4.9975004999500019</v>
      </c>
      <c r="AD8" s="111">
        <f t="shared" si="26"/>
        <v>29.992500999924999</v>
      </c>
      <c r="AE8" s="2">
        <f t="shared" si="12"/>
        <v>4.0459156922629302E-2</v>
      </c>
      <c r="AF8" s="2">
        <f t="shared" si="13"/>
        <v>0.35128975189079403</v>
      </c>
      <c r="AG8" s="2">
        <f t="shared" si="14"/>
        <v>0.39536448286530967</v>
      </c>
      <c r="AH8" s="2">
        <f t="shared" si="15"/>
        <v>0.16167612904108342</v>
      </c>
      <c r="AI8" s="2">
        <f t="shared" si="16"/>
        <v>5.1210479280183317E-2</v>
      </c>
      <c r="AJ8" s="106">
        <f>('ACM Rates'!$AR21*(SUM(X8:AB8)))/(X8*'ACM Rates'!B$74+Y8*'ACM Rates'!C$74+Z8*'ACM Rates'!D$74+AA8*'ACM Rates'!E$74+AB8*'ACM Rates'!F$74)</f>
        <v>1.3356828753624913E-4</v>
      </c>
      <c r="AK8" s="93">
        <f>$AJ8*'ACM Rates'!C$74</f>
        <v>1.0814963769673759E-4</v>
      </c>
      <c r="AL8" s="93">
        <f>$AJ8*'ACM Rates'!D$74</f>
        <v>9.7189139658045119E-5</v>
      </c>
      <c r="AM8" s="93">
        <f>$AJ8*'ACM Rates'!E$74</f>
        <v>8.8037562131937418E-5</v>
      </c>
      <c r="AN8" s="93">
        <f>$AJ8*'ACM Rates'!F$74</f>
        <v>7.7042319459635244E-5</v>
      </c>
      <c r="AO8" s="93"/>
      <c r="AP8" s="93">
        <f t="shared" si="5"/>
        <v>4061.9794696022018</v>
      </c>
      <c r="AQ8" s="93">
        <f t="shared" si="6"/>
        <v>33349.177761327497</v>
      </c>
      <c r="AR8" s="93">
        <f t="shared" si="7"/>
        <v>38586.395350459221</v>
      </c>
      <c r="AS8" s="93">
        <f t="shared" si="8"/>
        <v>17810.356767925579</v>
      </c>
      <c r="AT8" s="93">
        <f t="shared" si="9"/>
        <v>6142.1006496855362</v>
      </c>
      <c r="AU8" s="93">
        <f t="shared" si="17"/>
        <v>9.9950009999000038</v>
      </c>
      <c r="AV8" s="93">
        <f t="shared" si="18"/>
        <v>59.985001999849999</v>
      </c>
      <c r="AW8" s="2">
        <f t="shared" si="19"/>
        <v>4.0640110687761216E-2</v>
      </c>
      <c r="AX8" s="2">
        <f t="shared" si="20"/>
        <v>0.33365857353752287</v>
      </c>
      <c r="AY8" s="2">
        <f t="shared" si="21"/>
        <v>0.38605694337444557</v>
      </c>
      <c r="AZ8" s="2">
        <f t="shared" si="22"/>
        <v>0.17819264618486547</v>
      </c>
      <c r="BA8" s="2">
        <f t="shared" si="23"/>
        <v>6.1451726215404942E-2</v>
      </c>
    </row>
    <row r="9" spans="1:53">
      <c r="A9" s="58">
        <v>7</v>
      </c>
      <c r="B9" s="58">
        <v>11</v>
      </c>
      <c r="C9" s="93">
        <f>((SUM($C8:$G8))-($H8))*('Function Resolution'!H136)</f>
        <v>2028.5495225258232</v>
      </c>
      <c r="D9" s="93">
        <f>((SUM($C8:$G8))-($H8))*('Function Resolution'!I136)</f>
        <v>15207.201536844817</v>
      </c>
      <c r="E9" s="93">
        <f>((SUM($C8:$G8))-($H8))*('Function Resolution'!J136)</f>
        <v>18453.827692382456</v>
      </c>
      <c r="F9" s="93">
        <f>((SUM($C8:$G8))-($H8))*('Function Resolution'!K136)</f>
        <v>9731.4501655486492</v>
      </c>
      <c r="G9" s="93">
        <f>((SUM($C8:$G8))-($H8))*('Function Resolution'!L136)</f>
        <v>4548.9785816983122</v>
      </c>
      <c r="H9" s="111">
        <f t="shared" si="10"/>
        <v>4.9970007499000078</v>
      </c>
      <c r="I9" s="111"/>
      <c r="J9" s="111">
        <f t="shared" si="24"/>
        <v>34.989501749825003</v>
      </c>
      <c r="K9" s="111">
        <f t="shared" si="25"/>
        <v>49999.999999999993</v>
      </c>
      <c r="L9" s="111">
        <f>'MI Analysis'!AM9</f>
        <v>0</v>
      </c>
      <c r="M9" s="2">
        <f t="shared" si="0"/>
        <v>4.0595341566967265E-2</v>
      </c>
      <c r="N9" s="2">
        <f t="shared" si="1"/>
        <v>0.30432658104262089</v>
      </c>
      <c r="O9" s="2">
        <f t="shared" si="2"/>
        <v>0.36929807730670705</v>
      </c>
      <c r="P9" s="2">
        <f t="shared" si="3"/>
        <v>0.19474582159595197</v>
      </c>
      <c r="Q9" s="2">
        <f t="shared" si="4"/>
        <v>9.1034178487752693E-2</v>
      </c>
      <c r="R9" s="106">
        <f>('ACM Rates'!$AM22*(SUM($C9:$G9)))/($C9*'ACM Rates'!$B$65+$D9*'ACM Rates'!$C$65+$E9*'ACM Rates'!$D$65+$F9*'ACM Rates'!$E$65+$G9*'ACM Rates'!$F$65)</f>
        <v>1.3633089041765686E-4</v>
      </c>
      <c r="S9" s="106">
        <f>$R9*'ACM Rates'!C$65</f>
        <v>1.1001254158221196E-4</v>
      </c>
      <c r="T9" s="106">
        <f>$R9*'ACM Rates'!D$65</f>
        <v>9.9198280875928359E-5</v>
      </c>
      <c r="U9" s="106">
        <f>$R9*'ACM Rates'!E$65</f>
        <v>8.9064534163926077E-5</v>
      </c>
      <c r="V9" s="106">
        <f>$R9*'ACM Rates'!F$65</f>
        <v>7.6973067937993023E-5</v>
      </c>
      <c r="W9" s="2"/>
      <c r="X9" s="93">
        <f>((SUM($X8:$AB8))-($AC8))*('Function Resolution'!M136)</f>
        <v>2222.7655497148839</v>
      </c>
      <c r="Y9" s="93">
        <f>((SUM($X8:$AB8))-($AC8))*('Function Resolution'!N136)</f>
        <v>17930.408275750706</v>
      </c>
      <c r="Z9" s="93">
        <f>((SUM($X8:$AB8))-($AC8))*('Function Resolution'!O136)</f>
        <v>18863.238668766673</v>
      </c>
      <c r="AA9" s="93">
        <f>((SUM($X8:$AB8))-($AC8))*('Function Resolution'!P136)</f>
        <v>7947.4298633356811</v>
      </c>
      <c r="AB9" s="93">
        <f>((SUM($X8:$AB8))-($AC8))*('Function Resolution'!Q136)</f>
        <v>3006.165141432135</v>
      </c>
      <c r="AC9" s="111">
        <f t="shared" si="11"/>
        <v>4.9970007499000086</v>
      </c>
      <c r="AD9" s="111">
        <f t="shared" si="26"/>
        <v>34.98950174982501</v>
      </c>
      <c r="AE9" s="2">
        <f t="shared" si="12"/>
        <v>4.4481993518999612E-2</v>
      </c>
      <c r="AF9" s="2">
        <f t="shared" si="13"/>
        <v>0.3588234057421244</v>
      </c>
      <c r="AG9" s="2">
        <f t="shared" si="14"/>
        <v>0.37749121148609255</v>
      </c>
      <c r="AH9" s="2">
        <f t="shared" si="15"/>
        <v>0.15904399981318215</v>
      </c>
      <c r="AI9" s="2">
        <f t="shared" si="16"/>
        <v>6.0159389439601127E-2</v>
      </c>
      <c r="AJ9" s="106">
        <f>('ACM Rates'!$AR22*(SUM(X9:AB9)))/(X9*'ACM Rates'!B$74+Y9*'ACM Rates'!C$74+Z9*'ACM Rates'!D$74+AA9*'ACM Rates'!E$74+AB9*'ACM Rates'!F$74)</f>
        <v>1.3347123257284848E-4</v>
      </c>
      <c r="AK9" s="93">
        <f>$AJ9*'ACM Rates'!C$74</f>
        <v>1.0807105273228184E-4</v>
      </c>
      <c r="AL9" s="93">
        <f>$AJ9*'ACM Rates'!D$74</f>
        <v>9.7118518939860865E-5</v>
      </c>
      <c r="AM9" s="93">
        <f>$AJ9*'ACM Rates'!E$74</f>
        <v>8.7973591240880832E-5</v>
      </c>
      <c r="AN9" s="93">
        <f>$AJ9*'ACM Rates'!F$74</f>
        <v>7.698633806140531E-5</v>
      </c>
      <c r="AO9" s="93"/>
      <c r="AP9" s="93">
        <f t="shared" si="5"/>
        <v>4251.3150722407072</v>
      </c>
      <c r="AQ9" s="93">
        <f t="shared" si="6"/>
        <v>33137.609812595525</v>
      </c>
      <c r="AR9" s="93">
        <f t="shared" si="7"/>
        <v>37317.066361149133</v>
      </c>
      <c r="AS9" s="93">
        <f t="shared" si="8"/>
        <v>17678.88002888433</v>
      </c>
      <c r="AT9" s="93">
        <f t="shared" si="9"/>
        <v>7555.1437231304471</v>
      </c>
      <c r="AU9" s="93">
        <f t="shared" si="17"/>
        <v>9.9940014998000173</v>
      </c>
      <c r="AV9" s="93">
        <f t="shared" si="18"/>
        <v>69.97900349965002</v>
      </c>
      <c r="AW9" s="2">
        <f t="shared" si="19"/>
        <v>4.2538667542983445E-2</v>
      </c>
      <c r="AX9" s="2">
        <f t="shared" si="20"/>
        <v>0.33157499339237267</v>
      </c>
      <c r="AY9" s="2">
        <f t="shared" si="21"/>
        <v>0.37339464439639986</v>
      </c>
      <c r="AZ9" s="2">
        <f t="shared" si="22"/>
        <v>0.17689491070456709</v>
      </c>
      <c r="BA9" s="2">
        <f t="shared" si="23"/>
        <v>7.5596783963676903E-2</v>
      </c>
    </row>
    <row r="10" spans="1:53">
      <c r="A10" s="58">
        <v>8</v>
      </c>
      <c r="B10" s="58">
        <v>12</v>
      </c>
      <c r="C10" s="93">
        <f>((SUM($C9:$G9))-($H9))*('Function Resolution'!H137)</f>
        <v>2014.8696060431296</v>
      </c>
      <c r="D10" s="93">
        <f>((SUM($C9:$G9))-($H9))*('Function Resolution'!I137)</f>
        <v>14551.35314466924</v>
      </c>
      <c r="E10" s="93">
        <f>((SUM($C9:$G9))-($H9))*('Function Resolution'!J137)</f>
        <v>17983.828747803214</v>
      </c>
      <c r="F10" s="93">
        <f>((SUM($C9:$G9))-($H9))*('Function Resolution'!K137)</f>
        <v>9762.6791180745004</v>
      </c>
      <c r="G10" s="93">
        <f>((SUM($C9:$G9))-($H9))*('Function Resolution'!L137)</f>
        <v>5652.2798816600798</v>
      </c>
      <c r="H10" s="111">
        <f t="shared" si="10"/>
        <v>4.9965010498250173</v>
      </c>
      <c r="I10" s="111"/>
      <c r="J10" s="111">
        <f t="shared" si="24"/>
        <v>39.986002799650024</v>
      </c>
      <c r="K10" s="111">
        <f t="shared" si="25"/>
        <v>49999.999999999985</v>
      </c>
      <c r="L10" s="111">
        <f>'MI Analysis'!AM10</f>
        <v>0</v>
      </c>
      <c r="M10" s="2">
        <f t="shared" si="0"/>
        <v>4.0325611582002832E-2</v>
      </c>
      <c r="N10" s="2">
        <f t="shared" si="1"/>
        <v>0.29123086334944026</v>
      </c>
      <c r="O10" s="2">
        <f t="shared" si="2"/>
        <v>0.35992844929819501</v>
      </c>
      <c r="P10" s="2">
        <f t="shared" si="3"/>
        <v>0.19539031455655159</v>
      </c>
      <c r="Q10" s="2">
        <f t="shared" si="4"/>
        <v>0.11312476121381042</v>
      </c>
      <c r="R10" s="106">
        <f>('ACM Rates'!$AM23*(SUM($C10:$G10)))/($C10*'ACM Rates'!$B$65+$D10*'ACM Rates'!$C$65+$E10*'ACM Rates'!$D$65+$F10*'ACM Rates'!$E$65+$G10*'ACM Rates'!$F$65)</f>
        <v>1.3722164457504287E-4</v>
      </c>
      <c r="S10" s="106">
        <f>$R10*'ACM Rates'!C$65</f>
        <v>1.1073133780278051E-4</v>
      </c>
      <c r="T10" s="106">
        <f>$R10*'ACM Rates'!D$65</f>
        <v>9.9846419245927111E-5</v>
      </c>
      <c r="U10" s="106">
        <f>$R10*'ACM Rates'!E$65</f>
        <v>8.9646461002657342E-5</v>
      </c>
      <c r="V10" s="106">
        <f>$R10*'ACM Rates'!F$65</f>
        <v>7.7475991963960083E-5</v>
      </c>
      <c r="W10" s="2"/>
      <c r="X10" s="93">
        <f>((SUM($X9:$AB9))-($AC9))*('Function Resolution'!M137)</f>
        <v>2418.03041530579</v>
      </c>
      <c r="Y10" s="93">
        <f>((SUM($X9:$AB9))-($AC9))*('Function Resolution'!N137)</f>
        <v>18143.755338755564</v>
      </c>
      <c r="Z10" s="93">
        <f>((SUM($X9:$AB9))-($AC9))*('Function Resolution'!O137)</f>
        <v>18039.081860331706</v>
      </c>
      <c r="AA10" s="93">
        <f>((SUM($X9:$AB9))-($AC9))*('Function Resolution'!P137)</f>
        <v>7879.4182020526541</v>
      </c>
      <c r="AB10" s="93">
        <f>((SUM($X9:$AB9))-($AC9))*('Function Resolution'!Q137)</f>
        <v>3484.72468180447</v>
      </c>
      <c r="AC10" s="111">
        <f t="shared" si="11"/>
        <v>4.99650104982502</v>
      </c>
      <c r="AD10" s="111">
        <f t="shared" si="26"/>
        <v>39.986002799650031</v>
      </c>
      <c r="AE10" s="2">
        <f t="shared" si="12"/>
        <v>4.8394474276963695E-2</v>
      </c>
      <c r="AF10" s="2">
        <f t="shared" si="13"/>
        <v>0.36312922098537276</v>
      </c>
      <c r="AG10" s="2">
        <f t="shared" si="14"/>
        <v>0.36103428540185029</v>
      </c>
      <c r="AH10" s="2">
        <f t="shared" si="15"/>
        <v>0.15769872003386443</v>
      </c>
      <c r="AI10" s="2">
        <f t="shared" si="16"/>
        <v>6.9743299301948655E-2</v>
      </c>
      <c r="AJ10" s="106">
        <f>('ACM Rates'!$AR23*(SUM(X10:AB10)))/(X10*'ACM Rates'!B$74+Y10*'ACM Rates'!C$74+Z10*'ACM Rates'!D$74+AA10*'ACM Rates'!E$74+AB10*'ACM Rates'!F$74)</f>
        <v>1.3345955972064936E-4</v>
      </c>
      <c r="AK10" s="93">
        <f>$AJ10*'ACM Rates'!C$74</f>
        <v>1.0806160127670427E-4</v>
      </c>
      <c r="AL10" s="93">
        <f>$AJ10*'ACM Rates'!D$74</f>
        <v>9.7110025348428987E-5</v>
      </c>
      <c r="AM10" s="93">
        <f>$AJ10*'ACM Rates'!E$74</f>
        <v>8.796589742770336E-5</v>
      </c>
      <c r="AN10" s="93">
        <f>$AJ10*'ACM Rates'!F$74</f>
        <v>7.6979605148790219E-5</v>
      </c>
      <c r="AO10" s="93"/>
      <c r="AP10" s="93">
        <f t="shared" si="5"/>
        <v>4432.9000213489198</v>
      </c>
      <c r="AQ10" s="93">
        <f t="shared" si="6"/>
        <v>32695.108483424803</v>
      </c>
      <c r="AR10" s="93">
        <f t="shared" si="7"/>
        <v>36022.910608134916</v>
      </c>
      <c r="AS10" s="93">
        <f t="shared" si="8"/>
        <v>17642.097320127155</v>
      </c>
      <c r="AT10" s="93">
        <f t="shared" si="9"/>
        <v>9137.0045634645503</v>
      </c>
      <c r="AU10" s="93">
        <f t="shared" si="17"/>
        <v>9.9930020996500382</v>
      </c>
      <c r="AV10" s="93">
        <f t="shared" si="18"/>
        <v>79.972005599300047</v>
      </c>
      <c r="AW10" s="2">
        <f t="shared" si="19"/>
        <v>4.4360042929483263E-2</v>
      </c>
      <c r="AX10" s="2">
        <f t="shared" si="20"/>
        <v>0.32718004216740648</v>
      </c>
      <c r="AY10" s="2">
        <f t="shared" si="21"/>
        <v>0.36048136735002256</v>
      </c>
      <c r="AZ10" s="2">
        <f t="shared" si="22"/>
        <v>0.17654451729520798</v>
      </c>
      <c r="BA10" s="2">
        <f t="shared" si="23"/>
        <v>9.1434030257879523E-2</v>
      </c>
    </row>
    <row r="11" spans="1:53">
      <c r="A11" s="58">
        <v>9</v>
      </c>
      <c r="B11" s="58">
        <v>13</v>
      </c>
      <c r="C11" s="93">
        <f>((SUM($C10:$G10))-($H10))*('Function Resolution'!H138)</f>
        <v>1998.8102632117727</v>
      </c>
      <c r="D11" s="93">
        <f>((SUM($C10:$G10))-($H10))*('Function Resolution'!I138)</f>
        <v>13838.791346130396</v>
      </c>
      <c r="E11" s="93">
        <f>((SUM($C10:$G10))-($H10))*('Function Resolution'!J138)</f>
        <v>17426.500380161517</v>
      </c>
      <c r="F11" s="93">
        <f>((SUM($C10:$G10))-($H10))*('Function Resolution'!K138)</f>
        <v>9818.9543844526925</v>
      </c>
      <c r="G11" s="93">
        <f>((SUM($C10:$G10))-($H10))*('Function Resolution'!L138)</f>
        <v>6876.9576232439495</v>
      </c>
      <c r="H11" s="111">
        <f t="shared" si="10"/>
        <v>4.9960013997200328</v>
      </c>
      <c r="I11" s="111"/>
      <c r="J11" s="111">
        <f t="shared" si="24"/>
        <v>44.982004199370053</v>
      </c>
      <c r="K11" s="111">
        <f t="shared" si="25"/>
        <v>49999.999999999978</v>
      </c>
      <c r="L11" s="111">
        <f>'MI Analysis'!AM11</f>
        <v>0</v>
      </c>
      <c r="M11" s="2">
        <f t="shared" si="0"/>
        <v>4.0008200624679219E-2</v>
      </c>
      <c r="N11" s="2">
        <f t="shared" si="1"/>
        <v>0.27699734725666603</v>
      </c>
      <c r="O11" s="2">
        <f t="shared" si="2"/>
        <v>0.34880895712195087</v>
      </c>
      <c r="P11" s="2">
        <f t="shared" si="3"/>
        <v>0.1965362616792487</v>
      </c>
      <c r="Q11" s="2">
        <f t="shared" si="4"/>
        <v>0.13764923331745507</v>
      </c>
      <c r="R11" s="106">
        <f>('ACM Rates'!$AM24*(SUM($C11:$G11)))/($C11*'ACM Rates'!$B$65+$D11*'ACM Rates'!$C$65+$E11*'ACM Rates'!$D$65+$F11*'ACM Rates'!$E$65+$G11*'ACM Rates'!$F$65)</f>
        <v>1.3822669850527787E-4</v>
      </c>
      <c r="S11" s="106">
        <f>$R11*'ACM Rates'!C$65</f>
        <v>1.1154236850135227E-4</v>
      </c>
      <c r="T11" s="106">
        <f>$R11*'ACM Rates'!D$65</f>
        <v>1.005777254213762E-4</v>
      </c>
      <c r="U11" s="106">
        <f>$R11*'ACM Rates'!E$65</f>
        <v>9.0303059516990883E-5</v>
      </c>
      <c r="V11" s="106">
        <f>$R11*'ACM Rates'!F$65</f>
        <v>7.8043450184296821E-5</v>
      </c>
      <c r="W11" s="2"/>
      <c r="X11" s="93">
        <f>((SUM($X10:$AB10))-($AC10))*('Function Resolution'!M138)</f>
        <v>2605.1920551768389</v>
      </c>
      <c r="Y11" s="93">
        <f>((SUM($X10:$AB10))-($AC10))*('Function Resolution'!N138)</f>
        <v>18209.796337910611</v>
      </c>
      <c r="Z11" s="93">
        <f>((SUM($X10:$AB10))-($AC10))*('Function Resolution'!O138)</f>
        <v>17284.379743846148</v>
      </c>
      <c r="AA11" s="93">
        <f>((SUM($X10:$AB10))-($AC10))*('Function Resolution'!P138)</f>
        <v>7870.2983008132751</v>
      </c>
      <c r="AB11" s="93">
        <f>((SUM($X10:$AB10))-($AC10))*('Function Resolution'!Q138)</f>
        <v>3990.347559453488</v>
      </c>
      <c r="AC11" s="111">
        <f t="shared" si="11"/>
        <v>4.9960013997200372</v>
      </c>
      <c r="AD11" s="111">
        <f t="shared" si="26"/>
        <v>44.982004199370067</v>
      </c>
      <c r="AE11" s="2">
        <f t="shared" si="12"/>
        <v>5.2145542940056577E-2</v>
      </c>
      <c r="AF11" s="2">
        <f t="shared" si="13"/>
        <v>0.36448741465386791</v>
      </c>
      <c r="AG11" s="2">
        <f t="shared" si="14"/>
        <v>0.34596426944185249</v>
      </c>
      <c r="AH11" s="2">
        <f t="shared" si="15"/>
        <v>0.15753194747412017</v>
      </c>
      <c r="AI11" s="2">
        <f t="shared" si="16"/>
        <v>7.9870825490102895E-2</v>
      </c>
      <c r="AJ11" s="106">
        <f>('ACM Rates'!$AR24*(SUM(X11:AB11)))/(X11*'ACM Rates'!B$74+Y11*'ACM Rates'!C$74+Z11*'ACM Rates'!D$74+AA11*'ACM Rates'!E$74+AB11*'ACM Rates'!F$74)</f>
        <v>1.335278223584457E-4</v>
      </c>
      <c r="AK11" s="93">
        <f>$AJ11*'ACM Rates'!C$74</f>
        <v>1.081168732254735E-4</v>
      </c>
      <c r="AL11" s="93">
        <f>$AJ11*'ACM Rates'!D$74</f>
        <v>9.7159695724238917E-5</v>
      </c>
      <c r="AM11" s="93">
        <f>$AJ11*'ACM Rates'!E$74</f>
        <v>8.8010890714112418E-5</v>
      </c>
      <c r="AN11" s="93">
        <f>$AJ11*'ACM Rates'!F$74</f>
        <v>7.7018979105327888E-5</v>
      </c>
      <c r="AO11" s="93"/>
      <c r="AP11" s="93">
        <f t="shared" si="5"/>
        <v>4604.0023183886115</v>
      </c>
      <c r="AQ11" s="93">
        <f t="shared" si="6"/>
        <v>32048.587684041006</v>
      </c>
      <c r="AR11" s="93">
        <f t="shared" si="7"/>
        <v>34710.880124007665</v>
      </c>
      <c r="AS11" s="93">
        <f t="shared" si="8"/>
        <v>17689.252685265968</v>
      </c>
      <c r="AT11" s="93">
        <f t="shared" si="9"/>
        <v>10867.305182697437</v>
      </c>
      <c r="AU11" s="93">
        <f t="shared" si="17"/>
        <v>9.9920027994400691</v>
      </c>
      <c r="AV11" s="93">
        <f t="shared" si="18"/>
        <v>89.96400839874012</v>
      </c>
      <c r="AW11" s="2">
        <f t="shared" si="19"/>
        <v>4.6076871782367898E-2</v>
      </c>
      <c r="AX11" s="2">
        <f t="shared" si="20"/>
        <v>0.32074238095526697</v>
      </c>
      <c r="AY11" s="2">
        <f t="shared" si="21"/>
        <v>0.34738661328190168</v>
      </c>
      <c r="AZ11" s="2">
        <f t="shared" si="22"/>
        <v>0.17703410457668445</v>
      </c>
      <c r="BA11" s="2">
        <f t="shared" si="23"/>
        <v>0.10876002940377898</v>
      </c>
    </row>
    <row r="12" spans="1:53">
      <c r="A12" s="58">
        <v>10</v>
      </c>
      <c r="B12" s="58">
        <v>14</v>
      </c>
      <c r="C12" s="93">
        <f>((SUM($C11:$G11))-($H11))*('Function Resolution'!H139)</f>
        <v>1980.4797065435664</v>
      </c>
      <c r="D12" s="93">
        <f>((SUM($C11:$G11))-($H11))*('Function Resolution'!I139)</f>
        <v>13084.801149024894</v>
      </c>
      <c r="E12" s="93">
        <f>((SUM($C11:$G11))-($H11))*('Function Resolution'!J139)</f>
        <v>16794.003367370486</v>
      </c>
      <c r="F12" s="93">
        <f>((SUM($C11:$G11))-($H11))*('Function Resolution'!K139)</f>
        <v>9896.3934085574565</v>
      </c>
      <c r="G12" s="93">
        <f>((SUM($C11:$G11))-($H11))*('Function Resolution'!L139)</f>
        <v>8199.3403643042166</v>
      </c>
      <c r="H12" s="111">
        <f t="shared" si="10"/>
        <v>4.9955017995800617</v>
      </c>
      <c r="I12" s="111"/>
      <c r="J12" s="111">
        <f t="shared" si="24"/>
        <v>49.977505998950114</v>
      </c>
      <c r="K12" s="111">
        <f t="shared" si="25"/>
        <v>49999.999999999993</v>
      </c>
      <c r="L12" s="111">
        <f>'MI Analysis'!AM12</f>
        <v>0</v>
      </c>
      <c r="M12" s="2">
        <f t="shared" si="0"/>
        <v>3.9645260596444021E-2</v>
      </c>
      <c r="N12" s="2">
        <f t="shared" si="1"/>
        <v>0.26193166720758354</v>
      </c>
      <c r="O12" s="2">
        <f t="shared" si="2"/>
        <v>0.33618251060948962</v>
      </c>
      <c r="P12" s="2">
        <f t="shared" si="3"/>
        <v>0.19810609235271179</v>
      </c>
      <c r="Q12" s="2">
        <f t="shared" si="4"/>
        <v>0.16413446923377106</v>
      </c>
      <c r="R12" s="106">
        <f>('ACM Rates'!$AM25*(SUM($C12:$G12)))/($C12*'ACM Rates'!$B$65+$D12*'ACM Rates'!$C$65+$E12*'ACM Rates'!$D$65+$F12*'ACM Rates'!$E$65+$G12*'ACM Rates'!$F$65)</f>
        <v>1.3932992568271467E-4</v>
      </c>
      <c r="S12" s="106">
        <f>$R12*'ACM Rates'!C$65</f>
        <v>1.1243262033907278E-4</v>
      </c>
      <c r="T12" s="106">
        <f>$R12*'ACM Rates'!D$65</f>
        <v>1.0138046527792716E-4</v>
      </c>
      <c r="U12" s="106">
        <f>$R12*'ACM Rates'!E$65</f>
        <v>9.1023794299360252E-5</v>
      </c>
      <c r="V12" s="106">
        <f>$R12*'ACM Rates'!F$65</f>
        <v>7.8666337486064806E-5</v>
      </c>
      <c r="W12" s="2"/>
      <c r="X12" s="93">
        <f>((SUM($X11:$AB11))-($AC11))*('Function Resolution'!M139)</f>
        <v>2782.0467570946812</v>
      </c>
      <c r="Y12" s="93">
        <f>((SUM($X11:$AB11))-($AC11))*('Function Resolution'!N139)</f>
        <v>18142.872117740117</v>
      </c>
      <c r="Z12" s="93">
        <f>((SUM($X11:$AB11))-($AC11))*('Function Resolution'!O139)</f>
        <v>16596.501684788003</v>
      </c>
      <c r="AA12" s="93">
        <f>((SUM($X11:$AB11))-($AC11))*('Function Resolution'!P139)</f>
        <v>7915.5998604497609</v>
      </c>
      <c r="AB12" s="93">
        <f>((SUM($X11:$AB11))-($AC11))*('Function Resolution'!Q139)</f>
        <v>4517.9975757280854</v>
      </c>
      <c r="AC12" s="111">
        <f t="shared" si="11"/>
        <v>4.9955017995800644</v>
      </c>
      <c r="AD12" s="111">
        <f t="shared" si="26"/>
        <v>49.977505998950129</v>
      </c>
      <c r="AE12" s="2">
        <f t="shared" si="12"/>
        <v>5.5691037031125636E-2</v>
      </c>
      <c r="AF12" s="2">
        <f t="shared" si="13"/>
        <v>0.3631841773986601</v>
      </c>
      <c r="AG12" s="2">
        <f t="shared" si="14"/>
        <v>0.33222892014938621</v>
      </c>
      <c r="AH12" s="2">
        <f t="shared" si="15"/>
        <v>0.15845454927301134</v>
      </c>
      <c r="AI12" s="2">
        <f t="shared" si="16"/>
        <v>9.0441316147816836E-2</v>
      </c>
      <c r="AJ12" s="106">
        <f>('ACM Rates'!$AR25*(SUM(X12:AB12)))/(X12*'ACM Rates'!B$74+Y12*'ACM Rates'!C$74+Z12*'ACM Rates'!D$74+AA12*'ACM Rates'!E$74+AB12*'ACM Rates'!F$74)</f>
        <v>1.3367041498579474E-4</v>
      </c>
      <c r="AK12" s="93">
        <f>$AJ12*'ACM Rates'!C$74</f>
        <v>1.0823232983025957E-4</v>
      </c>
      <c r="AL12" s="93">
        <f>$AJ12*'ACM Rates'!D$74</f>
        <v>9.7263451301474063E-5</v>
      </c>
      <c r="AM12" s="93">
        <f>$AJ12*'ACM Rates'!E$74</f>
        <v>8.8104876401294264E-5</v>
      </c>
      <c r="AN12" s="93">
        <f>$AJ12*'ACM Rates'!F$74</f>
        <v>7.7101226672856462E-5</v>
      </c>
      <c r="AO12" s="93"/>
      <c r="AP12" s="93">
        <f t="shared" si="5"/>
        <v>4762.5264636382472</v>
      </c>
      <c r="AQ12" s="93">
        <f t="shared" si="6"/>
        <v>31227.67326676501</v>
      </c>
      <c r="AR12" s="93">
        <f t="shared" si="7"/>
        <v>33390.505052158493</v>
      </c>
      <c r="AS12" s="93">
        <f t="shared" si="8"/>
        <v>17811.993269007216</v>
      </c>
      <c r="AT12" s="93">
        <f t="shared" si="9"/>
        <v>12717.337940032303</v>
      </c>
      <c r="AU12" s="93">
        <f t="shared" si="17"/>
        <v>9.9910035991601269</v>
      </c>
      <c r="AV12" s="93">
        <f t="shared" si="18"/>
        <v>99.955011997900243</v>
      </c>
      <c r="AW12" s="2">
        <f t="shared" si="19"/>
        <v>4.7668148813784825E-2</v>
      </c>
      <c r="AX12" s="2">
        <f t="shared" si="20"/>
        <v>0.31255792230312179</v>
      </c>
      <c r="AY12" s="2">
        <f t="shared" si="21"/>
        <v>0.33420571537943794</v>
      </c>
      <c r="AZ12" s="2">
        <f t="shared" si="22"/>
        <v>0.17828032081286155</v>
      </c>
      <c r="BA12" s="2">
        <f t="shared" si="23"/>
        <v>0.12728789269079394</v>
      </c>
    </row>
    <row r="13" spans="1:53">
      <c r="A13" s="58">
        <v>11</v>
      </c>
      <c r="B13" s="58">
        <v>15</v>
      </c>
      <c r="C13" s="93">
        <f>((SUM($C12:$G12))-($H12))*('Function Resolution'!H140)</f>
        <v>1960.2454982764934</v>
      </c>
      <c r="D13" s="93">
        <f>((SUM($C12:$G12))-($H12))*('Function Resolution'!I140)</f>
        <v>12305.953189399241</v>
      </c>
      <c r="E13" s="93">
        <f>((SUM($C12:$G12))-($H12))*('Function Resolution'!J140)</f>
        <v>16101.33933686331</v>
      </c>
      <c r="F13" s="93">
        <f>((SUM($C12:$G12))-($H12))*('Function Resolution'!K140)</f>
        <v>9992.4302431447904</v>
      </c>
      <c r="G13" s="93">
        <f>((SUM($C12:$G12))-($H12))*('Function Resolution'!L140)</f>
        <v>9590.0542263172047</v>
      </c>
      <c r="H13" s="111">
        <f t="shared" si="10"/>
        <v>14.985006748200309</v>
      </c>
      <c r="I13" s="111"/>
      <c r="J13" s="111">
        <f t="shared" si="24"/>
        <v>64.962512747150427</v>
      </c>
      <c r="K13" s="111">
        <f t="shared" si="25"/>
        <v>49999.999999999985</v>
      </c>
      <c r="L13" s="111">
        <f>'MI Analysis'!AM13</f>
        <v>0</v>
      </c>
      <c r="M13" s="2">
        <f t="shared" si="0"/>
        <v>3.9244136446823771E-2</v>
      </c>
      <c r="N13" s="2">
        <f t="shared" si="1"/>
        <v>0.24636531827142175</v>
      </c>
      <c r="O13" s="2">
        <f t="shared" si="2"/>
        <v>0.32234899070960515</v>
      </c>
      <c r="P13" s="2">
        <f t="shared" si="3"/>
        <v>0.20004856342847241</v>
      </c>
      <c r="Q13" s="2">
        <f t="shared" si="4"/>
        <v>0.19199299114367693</v>
      </c>
      <c r="R13" s="106">
        <f>('ACM Rates'!$AM26*(SUM($C13:$G13)))/($C13*'ACM Rates'!$B$65+$D13*'ACM Rates'!$C$65+$E13*'ACM Rates'!$D$65+$F13*'ACM Rates'!$E$65+$G13*'ACM Rates'!$F$65)</f>
        <v>4.2153133030227777E-4</v>
      </c>
      <c r="S13" s="106">
        <f>$R13*'ACM Rates'!C$65</f>
        <v>3.4015572597682068E-4</v>
      </c>
      <c r="T13" s="106">
        <f>$R13*'ACM Rates'!D$65</f>
        <v>3.0671833194389082E-4</v>
      </c>
      <c r="U13" s="106">
        <f>$R13*'ACM Rates'!E$65</f>
        <v>2.7538506829857828E-4</v>
      </c>
      <c r="V13" s="106">
        <f>$R13*'ACM Rates'!F$65</f>
        <v>2.3799859023841227E-4</v>
      </c>
      <c r="W13" s="2"/>
      <c r="X13" s="93">
        <f>((SUM($X12:$AB12))-($AC12))*('Function Resolution'!M140)</f>
        <v>2946.7682663266423</v>
      </c>
      <c r="Y13" s="93">
        <f>((SUM($X12:$AB12))-($AC12))*('Function Resolution'!N140)</f>
        <v>17957.169093508513</v>
      </c>
      <c r="Z13" s="93">
        <f>((SUM($X12:$AB12))-($AC12))*('Function Resolution'!O140)</f>
        <v>15972.076551661568</v>
      </c>
      <c r="AA13" s="93">
        <f>((SUM($X12:$AB12))-($AC12))*('Function Resolution'!P140)</f>
        <v>8011.6178230528112</v>
      </c>
      <c r="AB13" s="93">
        <f>((SUM($X12:$AB12))-($AC12))*('Function Resolution'!Q140)</f>
        <v>5062.3907594515267</v>
      </c>
      <c r="AC13" s="111">
        <f t="shared" si="11"/>
        <v>4.9950022494001072</v>
      </c>
      <c r="AD13" s="111">
        <f t="shared" si="26"/>
        <v>54.972508248350238</v>
      </c>
      <c r="AE13" s="2">
        <f t="shared" si="12"/>
        <v>5.899433311928029E-2</v>
      </c>
      <c r="AF13" s="2">
        <f t="shared" si="13"/>
        <v>0.35950272285993762</v>
      </c>
      <c r="AG13" s="2">
        <f t="shared" si="14"/>
        <v>0.3197611483274066</v>
      </c>
      <c r="AH13" s="2">
        <f t="shared" si="15"/>
        <v>0.16039267698057588</v>
      </c>
      <c r="AI13" s="2">
        <f t="shared" si="16"/>
        <v>0.10134911871279965</v>
      </c>
      <c r="AJ13" s="106">
        <f>('ACM Rates'!$AR26*(SUM(X13:AB13)))/(X13*'ACM Rates'!B$74+Y13*'ACM Rates'!C$74+Z13*'ACM Rates'!D$74+AA13*'ACM Rates'!E$74+AB13*'ACM Rates'!F$74)</f>
        <v>1.3388167290243752E-4</v>
      </c>
      <c r="AK13" s="93">
        <f>$AJ13*'ACM Rates'!C$74</f>
        <v>1.0840338440890934E-4</v>
      </c>
      <c r="AL13" s="93">
        <f>$AJ13*'ACM Rates'!D$74</f>
        <v>9.7417170238380338E-5</v>
      </c>
      <c r="AM13" s="93">
        <f>$AJ13*'ACM Rates'!E$74</f>
        <v>8.8244120770637974E-5</v>
      </c>
      <c r="AN13" s="93">
        <f>$AJ13*'ACM Rates'!F$74</f>
        <v>7.7223080446701942E-5</v>
      </c>
      <c r="AO13" s="93"/>
      <c r="AP13" s="93">
        <f t="shared" si="5"/>
        <v>4907.0137646031362</v>
      </c>
      <c r="AQ13" s="93">
        <f t="shared" si="6"/>
        <v>30263.122282907752</v>
      </c>
      <c r="AR13" s="93">
        <f t="shared" si="7"/>
        <v>32073.415888524876</v>
      </c>
      <c r="AS13" s="93">
        <f t="shared" si="8"/>
        <v>18004.048066197603</v>
      </c>
      <c r="AT13" s="93">
        <f t="shared" si="9"/>
        <v>14652.444985768732</v>
      </c>
      <c r="AU13" s="93">
        <f t="shared" si="17"/>
        <v>19.980008997600414</v>
      </c>
      <c r="AV13" s="93">
        <f t="shared" si="18"/>
        <v>119.93502099550066</v>
      </c>
      <c r="AW13" s="2">
        <f t="shared" si="19"/>
        <v>4.9119234783052038E-2</v>
      </c>
      <c r="AX13" s="2">
        <f t="shared" si="20"/>
        <v>0.30293402056567964</v>
      </c>
      <c r="AY13" s="2">
        <f t="shared" si="21"/>
        <v>0.32105506951850582</v>
      </c>
      <c r="AZ13" s="2">
        <f t="shared" si="22"/>
        <v>0.18022062020452415</v>
      </c>
      <c r="BA13" s="2">
        <f t="shared" si="23"/>
        <v>0.14667105492823829</v>
      </c>
    </row>
    <row r="14" spans="1:53">
      <c r="A14" s="58">
        <v>12</v>
      </c>
      <c r="B14" s="58">
        <v>16</v>
      </c>
      <c r="C14" s="93">
        <f>((SUM($C13:$G13))-($H13))*('Function Resolution'!H141)</f>
        <v>1938.2826328538945</v>
      </c>
      <c r="D14" s="93">
        <f>((SUM($C13:$G13))-($H13))*('Function Resolution'!I141)</f>
        <v>11516.508853901611</v>
      </c>
      <c r="E14" s="93">
        <f>((SUM($C13:$G13))-($H13))*('Function Resolution'!J141)</f>
        <v>15362.034895509985</v>
      </c>
      <c r="F14" s="93">
        <f>((SUM($C13:$G13))-($H13))*('Function Resolution'!K141)</f>
        <v>10103.562076460539</v>
      </c>
      <c r="G14" s="93">
        <f>((SUM($C13:$G13))-($H13))*('Function Resolution'!L141)</f>
        <v>11014.649028526806</v>
      </c>
      <c r="H14" s="111">
        <f t="shared" si="10"/>
        <v>14.980511246175851</v>
      </c>
      <c r="I14" s="111"/>
      <c r="J14" s="111">
        <f t="shared" si="24"/>
        <v>79.943023993326278</v>
      </c>
      <c r="K14" s="111">
        <f t="shared" si="25"/>
        <v>49999.999999999993</v>
      </c>
      <c r="L14" s="111">
        <f>'MI Analysis'!AM14</f>
        <v>0</v>
      </c>
      <c r="M14" s="2">
        <f t="shared" si="0"/>
        <v>3.8816084464714566E-2</v>
      </c>
      <c r="N14" s="2">
        <f t="shared" si="1"/>
        <v>0.23062982293427708</v>
      </c>
      <c r="O14" s="2">
        <f t="shared" si="2"/>
        <v>0.30764039977804214</v>
      </c>
      <c r="P14" s="2">
        <f t="shared" si="3"/>
        <v>0.20233412419165048</v>
      </c>
      <c r="Q14" s="2">
        <f t="shared" si="4"/>
        <v>0.22057956863131561</v>
      </c>
      <c r="R14" s="106">
        <f>('ACM Rates'!$AM27*(SUM($C14:$G14)))/($C14*'ACM Rates'!$B$65+$D14*'ACM Rates'!$C$65+$E14*'ACM Rates'!$D$65+$F14*'ACM Rates'!$E$65+$G14*'ACM Rates'!$F$65)</f>
        <v>4.2523280638627107E-4</v>
      </c>
      <c r="S14" s="106">
        <f>$R14*'ACM Rates'!C$65</f>
        <v>3.4314264105056788E-4</v>
      </c>
      <c r="T14" s="106">
        <f>$R14*'ACM Rates'!D$65</f>
        <v>3.0941163250923314E-4</v>
      </c>
      <c r="U14" s="106">
        <f>$R14*'ACM Rates'!E$65</f>
        <v>2.7780323077173324E-4</v>
      </c>
      <c r="V14" s="106">
        <f>$R14*'ACM Rates'!F$65</f>
        <v>2.4008846120757577E-4</v>
      </c>
      <c r="W14" s="2"/>
      <c r="X14" s="93">
        <f>((SUM($X13:$AB13))-($AC13))*('Function Resolution'!M141)</f>
        <v>3097.9111543174081</v>
      </c>
      <c r="Y14" s="93">
        <f>((SUM($X13:$AB13))-($AC13))*('Function Resolution'!N141)</f>
        <v>17666.494179848618</v>
      </c>
      <c r="Z14" s="93">
        <f>((SUM($X13:$AB13))-($AC13))*('Function Resolution'!O141)</f>
        <v>15407.24751557236</v>
      </c>
      <c r="AA14" s="93">
        <f>((SUM($X13:$AB13))-($AC13))*('Function Resolution'!P141)</f>
        <v>8155.2010829133151</v>
      </c>
      <c r="AB14" s="93">
        <f>((SUM($X13:$AB13))-($AC13))*('Function Resolution'!Q141)</f>
        <v>5618.1735590999533</v>
      </c>
      <c r="AC14" s="111">
        <f t="shared" si="11"/>
        <v>4.9945027491751643</v>
      </c>
      <c r="AD14" s="111">
        <f t="shared" si="26"/>
        <v>59.967010997525399</v>
      </c>
      <c r="AE14" s="2">
        <f t="shared" si="12"/>
        <v>6.2026418041896639E-2</v>
      </c>
      <c r="AF14" s="2">
        <f t="shared" si="13"/>
        <v>0.35371877976773991</v>
      </c>
      <c r="AG14" s="2">
        <f t="shared" si="14"/>
        <v>0.30848411322061731</v>
      </c>
      <c r="AH14" s="2">
        <f t="shared" si="15"/>
        <v>0.16328354377740878</v>
      </c>
      <c r="AI14" s="2">
        <f t="shared" si="16"/>
        <v>0.11248714519233745</v>
      </c>
      <c r="AJ14" s="106">
        <f>('ACM Rates'!$AR27*(SUM(X14:AB14)))/(X14*'ACM Rates'!B$74+Y14*'ACM Rates'!C$74+Z14*'ACM Rates'!D$74+AA14*'ACM Rates'!E$74+AB14*'ACM Rates'!F$74)</f>
        <v>1.3415591514833657E-4</v>
      </c>
      <c r="AK14" s="93">
        <f>$AJ14*'ACM Rates'!C$74</f>
        <v>1.0862543711380062E-4</v>
      </c>
      <c r="AL14" s="93">
        <f>$AJ14*'ACM Rates'!D$74</f>
        <v>9.7616718861997932E-5</v>
      </c>
      <c r="AM14" s="93">
        <f>$AJ14*'ACM Rates'!E$74</f>
        <v>8.8424879386383393E-5</v>
      </c>
      <c r="AN14" s="93">
        <f>$AJ14*'ACM Rates'!F$74</f>
        <v>7.7381263643534111E-5</v>
      </c>
      <c r="AO14" s="93"/>
      <c r="AP14" s="93">
        <f t="shared" si="5"/>
        <v>5036.1937871713026</v>
      </c>
      <c r="AQ14" s="93">
        <f t="shared" si="6"/>
        <v>29183.003033750228</v>
      </c>
      <c r="AR14" s="93">
        <f t="shared" si="7"/>
        <v>30769.282411082346</v>
      </c>
      <c r="AS14" s="93">
        <f t="shared" si="8"/>
        <v>18258.763159373855</v>
      </c>
      <c r="AT14" s="93">
        <f t="shared" si="9"/>
        <v>16632.822587626761</v>
      </c>
      <c r="AU14" s="93">
        <f t="shared" si="17"/>
        <v>19.975013995351016</v>
      </c>
      <c r="AV14" s="93">
        <f t="shared" si="18"/>
        <v>139.91003499085167</v>
      </c>
      <c r="AW14" s="2">
        <f t="shared" si="19"/>
        <v>5.0422412002134223E-2</v>
      </c>
      <c r="AX14" s="2">
        <f t="shared" si="20"/>
        <v>0.29218045702998596</v>
      </c>
      <c r="AY14" s="2">
        <f t="shared" si="21"/>
        <v>0.30806229869344065</v>
      </c>
      <c r="AZ14" s="2">
        <f t="shared" si="22"/>
        <v>0.18280688106492499</v>
      </c>
      <c r="BA14" s="2">
        <f t="shared" si="23"/>
        <v>0.16652795120951411</v>
      </c>
    </row>
    <row r="15" spans="1:53">
      <c r="A15" s="58">
        <v>13</v>
      </c>
      <c r="B15" s="58">
        <v>17</v>
      </c>
      <c r="C15" s="93">
        <f>((SUM($C14:$G14))-($H14))*('Function Resolution'!H142)</f>
        <v>1915.6654987622057</v>
      </c>
      <c r="D15" s="93">
        <f>((SUM($C14:$G14))-($H14))*('Function Resolution'!I142)</f>
        <v>10734.454906311803</v>
      </c>
      <c r="E15" s="93">
        <f>((SUM($C14:$G14))-($H14))*('Function Resolution'!J142)</f>
        <v>14596.333333222725</v>
      </c>
      <c r="F15" s="93">
        <f>((SUM($C14:$G14))-($H14))*('Function Resolution'!K142)</f>
        <v>10231.057459643069</v>
      </c>
      <c r="G15" s="93">
        <f>((SUM($C14:$G14))-($H14))*('Function Resolution'!L142)</f>
        <v>12442.545778066855</v>
      </c>
      <c r="H15" s="111">
        <f t="shared" si="10"/>
        <v>14.976017092801996</v>
      </c>
      <c r="I15" s="111"/>
      <c r="J15" s="111">
        <f t="shared" si="24"/>
        <v>94.919041086128274</v>
      </c>
      <c r="K15" s="111">
        <f t="shared" si="25"/>
        <v>49999.999999999985</v>
      </c>
      <c r="L15" s="111">
        <f>'MI Analysis'!AM15</f>
        <v>0</v>
      </c>
      <c r="M15" s="2">
        <f t="shared" si="0"/>
        <v>3.8374665711678621E-2</v>
      </c>
      <c r="N15" s="2">
        <f t="shared" si="1"/>
        <v>0.21503290574109643</v>
      </c>
      <c r="O15" s="2">
        <f t="shared" si="2"/>
        <v>0.29239416413803848</v>
      </c>
      <c r="P15" s="2">
        <f t="shared" si="3"/>
        <v>0.20494883378359277</v>
      </c>
      <c r="Q15" s="2">
        <f t="shared" si="4"/>
        <v>0.24924943062559368</v>
      </c>
      <c r="R15" s="106">
        <f>('ACM Rates'!$AM28*(SUM($C15:$G15)))/($C15*'ACM Rates'!$B$65+$D15*'ACM Rates'!$C$65+$E15*'ACM Rates'!$D$65+$F15*'ACM Rates'!$E$65+$G15*'ACM Rates'!$F$65)</f>
        <v>4.290186931856008E-4</v>
      </c>
      <c r="S15" s="106">
        <f>$R15*'ACM Rates'!C$65</f>
        <v>3.4619767155510619E-4</v>
      </c>
      <c r="T15" s="106">
        <f>$R15*'ACM Rates'!D$65</f>
        <v>3.1216635274126459E-4</v>
      </c>
      <c r="U15" s="106">
        <f>$R15*'ACM Rates'!E$65</f>
        <v>2.8027653849492539E-4</v>
      </c>
      <c r="V15" s="106">
        <f>$R15*'ACM Rates'!F$65</f>
        <v>2.4222599086734403E-4</v>
      </c>
      <c r="W15" s="2"/>
      <c r="X15" s="93">
        <f>((SUM($X14:$AB14))-($AC14))*('Function Resolution'!M142)</f>
        <v>3234.3932797703719</v>
      </c>
      <c r="Y15" s="93">
        <f>((SUM($X14:$AB14))-($AC14))*('Function Resolution'!N142)</f>
        <v>17284.195215782103</v>
      </c>
      <c r="Z15" s="93">
        <f>((SUM($X14:$AB14))-($AC14))*('Function Resolution'!O142)</f>
        <v>14897.845077348818</v>
      </c>
      <c r="AA15" s="93">
        <f>((SUM($X14:$AB14))-($AC14))*('Function Resolution'!P142)</f>
        <v>8343.5431038169718</v>
      </c>
      <c r="AB15" s="93">
        <f>((SUM($X14:$AB14))-($AC14))*('Function Resolution'!Q142)</f>
        <v>6180.056312284215</v>
      </c>
      <c r="AC15" s="111">
        <f t="shared" si="11"/>
        <v>4.9940032989002479</v>
      </c>
      <c r="AD15" s="111">
        <f t="shared" si="26"/>
        <v>64.961014296425645</v>
      </c>
      <c r="AE15" s="2">
        <f t="shared" si="12"/>
        <v>6.4765541514212294E-2</v>
      </c>
      <c r="AF15" s="2">
        <f t="shared" si="13"/>
        <v>0.34609899476014233</v>
      </c>
      <c r="AG15" s="2">
        <f t="shared" si="14"/>
        <v>0.29831468234371289</v>
      </c>
      <c r="AH15" s="2">
        <f t="shared" si="15"/>
        <v>0.16707123733086723</v>
      </c>
      <c r="AI15" s="2">
        <f t="shared" si="16"/>
        <v>0.12374954405106527</v>
      </c>
      <c r="AJ15" s="106">
        <f>('ACM Rates'!$AR28*(SUM(X15:AB15)))/(X15*'ACM Rates'!B$74+Y15*'ACM Rates'!C$74+Z15*'ACM Rates'!D$74+AA15*'ACM Rates'!E$74+AB15*'ACM Rates'!F$74)</f>
        <v>1.3448744598140903E-4</v>
      </c>
      <c r="AK15" s="93">
        <f>$AJ15*'ACM Rates'!C$74</f>
        <v>1.0889387612835604E-4</v>
      </c>
      <c r="AL15" s="93">
        <f>$AJ15*'ACM Rates'!D$74</f>
        <v>9.7857952743413712E-5</v>
      </c>
      <c r="AM15" s="93">
        <f>$AJ15*'ACM Rates'!E$74</f>
        <v>8.8643398069625099E-5</v>
      </c>
      <c r="AN15" s="93">
        <f>$AJ15*'ACM Rates'!F$74</f>
        <v>7.7572490953724447E-5</v>
      </c>
      <c r="AO15" s="93"/>
      <c r="AP15" s="93">
        <f t="shared" si="5"/>
        <v>5150.0587785325779</v>
      </c>
      <c r="AQ15" s="93">
        <f t="shared" si="6"/>
        <v>28018.650122093906</v>
      </c>
      <c r="AR15" s="93">
        <f t="shared" si="7"/>
        <v>29494.178410571541</v>
      </c>
      <c r="AS15" s="93">
        <f t="shared" si="8"/>
        <v>18574.600563460041</v>
      </c>
      <c r="AT15" s="93">
        <f t="shared" si="9"/>
        <v>18622.602090351069</v>
      </c>
      <c r="AU15" s="93">
        <f t="shared" si="17"/>
        <v>19.970020391702242</v>
      </c>
      <c r="AV15" s="93">
        <f t="shared" si="18"/>
        <v>159.88005538255391</v>
      </c>
      <c r="AW15" s="2">
        <f t="shared" si="19"/>
        <v>5.1572743228422417E-2</v>
      </c>
      <c r="AX15" s="2">
        <f t="shared" si="20"/>
        <v>0.28057905948123629</v>
      </c>
      <c r="AY15" s="2">
        <f t="shared" si="21"/>
        <v>0.29535501541112441</v>
      </c>
      <c r="AZ15" s="2">
        <f t="shared" si="22"/>
        <v>0.18600624703991916</v>
      </c>
      <c r="BA15" s="2">
        <f t="shared" si="23"/>
        <v>0.18648693483929776</v>
      </c>
    </row>
    <row r="16" spans="1:53">
      <c r="A16" s="58">
        <v>14</v>
      </c>
      <c r="B16" s="58">
        <v>18</v>
      </c>
      <c r="C16" s="93">
        <f>((SUM($C15:$G15))-($H15))*('Function Resolution'!H143)</f>
        <v>1893.1076808312039</v>
      </c>
      <c r="D16" s="93">
        <f>((SUM($C15:$G15))-($H15))*('Function Resolution'!I143)</f>
        <v>9973.0600313632294</v>
      </c>
      <c r="E16" s="93">
        <f>((SUM($C15:$G15))-($H15))*('Function Resolution'!J143)</f>
        <v>13820.194615929155</v>
      </c>
      <c r="F16" s="93">
        <f>((SUM($C15:$G15))-($H15))*('Function Resolution'!K143)</f>
        <v>10374.661382191718</v>
      </c>
      <c r="G16" s="93">
        <f>((SUM($C15:$G15))-($H15))*('Function Resolution'!L143)</f>
        <v>13844.057248598552</v>
      </c>
      <c r="H16" s="111">
        <f t="shared" si="10"/>
        <v>14.971524287674157</v>
      </c>
      <c r="I16" s="111"/>
      <c r="J16" s="111">
        <f t="shared" si="24"/>
        <v>109.89056537380243</v>
      </c>
      <c r="K16" s="111">
        <f t="shared" si="25"/>
        <v>49999.999999999985</v>
      </c>
      <c r="L16" s="111">
        <f>'MI Analysis'!AM16</f>
        <v>0</v>
      </c>
      <c r="M16" s="2">
        <f t="shared" si="0"/>
        <v>3.7934167111957448E-2</v>
      </c>
      <c r="N16" s="2">
        <f t="shared" si="1"/>
        <v>0.19984057414061521</v>
      </c>
      <c r="O16" s="2">
        <f t="shared" si="2"/>
        <v>0.27692961017951506</v>
      </c>
      <c r="P16" s="2">
        <f t="shared" si="3"/>
        <v>0.20788787800450678</v>
      </c>
      <c r="Q16" s="2">
        <f t="shared" si="4"/>
        <v>0.27740777056340549</v>
      </c>
      <c r="R16" s="106">
        <f>('ACM Rates'!$AM29*(SUM($C16:$G16)))/($C16*'ACM Rates'!$B$65+$D16*'ACM Rates'!$C$65+$E16*'ACM Rates'!$D$65+$F16*'ACM Rates'!$E$65+$G16*'ACM Rates'!$F$65)</f>
        <v>4.3281537625809371E-4</v>
      </c>
      <c r="S16" s="106">
        <f>$R16*'ACM Rates'!C$65</f>
        <v>3.4926141413837189E-4</v>
      </c>
      <c r="T16" s="106">
        <f>$R16*'ACM Rates'!D$65</f>
        <v>3.1492892865247758E-4</v>
      </c>
      <c r="U16" s="106">
        <f>$R16*'ACM Rates'!E$65</f>
        <v>2.8275689938880432E-4</v>
      </c>
      <c r="V16" s="106">
        <f>$R16*'ACM Rates'!F$65</f>
        <v>2.4436961615419372E-4</v>
      </c>
      <c r="W16" s="2"/>
      <c r="X16" s="93">
        <f>((SUM($X15:$AB15))-($AC15))*('Function Resolution'!M143)</f>
        <v>3355.4665113812853</v>
      </c>
      <c r="Y16" s="93">
        <f>((SUM($X15:$AB15))-($AC15))*('Function Resolution'!N143)</f>
        <v>16823.167980794937</v>
      </c>
      <c r="Z16" s="93">
        <f>((SUM($X15:$AB15))-($AC15))*('Function Resolution'!O143)</f>
        <v>14439.516696743027</v>
      </c>
      <c r="AA16" s="93">
        <f>((SUM($X15:$AB15))-($AC15))*('Function Resolution'!P143)</f>
        <v>8573.9844728489097</v>
      </c>
      <c r="AB16" s="93">
        <f>((SUM($X15:$AB15))-($AC15))*('Function Resolution'!Q143)</f>
        <v>6742.9033239354212</v>
      </c>
      <c r="AC16" s="111">
        <f t="shared" si="11"/>
        <v>4.9935038985703573</v>
      </c>
      <c r="AD16" s="111">
        <f t="shared" si="26"/>
        <v>69.954518194995998</v>
      </c>
      <c r="AE16" s="2">
        <f t="shared" si="12"/>
        <v>6.7196633456959087E-2</v>
      </c>
      <c r="AF16" s="2">
        <f t="shared" si="13"/>
        <v>0.33690106831820871</v>
      </c>
      <c r="AG16" s="2">
        <f t="shared" si="14"/>
        <v>0.2891660242996319</v>
      </c>
      <c r="AH16" s="2">
        <f t="shared" si="15"/>
        <v>0.17170276917784413</v>
      </c>
      <c r="AI16" s="2">
        <f t="shared" si="16"/>
        <v>0.1350335047473562</v>
      </c>
      <c r="AJ16" s="106">
        <f>('ACM Rates'!$AR29*(SUM(X16:AB16)))/(X16*'ACM Rates'!B$74+Y16*'ACM Rates'!C$74+Z16*'ACM Rates'!D$74+AA16*'ACM Rates'!E$74+AB16*'ACM Rates'!F$74)</f>
        <v>1.3487052656401143E-4</v>
      </c>
      <c r="AK16" s="93">
        <f>$AJ16*'ACM Rates'!C$74</f>
        <v>1.0920405474171784E-4</v>
      </c>
      <c r="AL16" s="93">
        <f>$AJ16*'ACM Rates'!D$74</f>
        <v>9.813669609581857E-5</v>
      </c>
      <c r="AM16" s="93">
        <f>$AJ16*'ACM Rates'!E$74</f>
        <v>8.8895894236301214E-5</v>
      </c>
      <c r="AN16" s="93">
        <f>$AJ16*'ACM Rates'!F$74</f>
        <v>7.7793452210082767E-5</v>
      </c>
      <c r="AO16" s="93"/>
      <c r="AP16" s="93">
        <f t="shared" si="5"/>
        <v>5248.5741922124889</v>
      </c>
      <c r="AQ16" s="93">
        <f t="shared" si="6"/>
        <v>26796.228012158164</v>
      </c>
      <c r="AR16" s="93">
        <f t="shared" si="7"/>
        <v>28259.711312672182</v>
      </c>
      <c r="AS16" s="93">
        <f t="shared" si="8"/>
        <v>18948.645855040628</v>
      </c>
      <c r="AT16" s="93">
        <f t="shared" si="9"/>
        <v>20586.960572533972</v>
      </c>
      <c r="AU16" s="93">
        <f t="shared" si="17"/>
        <v>19.965028186244513</v>
      </c>
      <c r="AV16" s="93">
        <f t="shared" si="18"/>
        <v>179.84508356879843</v>
      </c>
      <c r="AW16" s="2">
        <f t="shared" si="19"/>
        <v>5.2569790532342495E-2</v>
      </c>
      <c r="AX16" s="2">
        <f t="shared" si="20"/>
        <v>0.26839138441562738</v>
      </c>
      <c r="AY16" s="2">
        <f t="shared" si="21"/>
        <v>0.28304965306880836</v>
      </c>
      <c r="AZ16" s="2">
        <f t="shared" si="22"/>
        <v>0.18978989473922586</v>
      </c>
      <c r="BA16" s="2">
        <f t="shared" si="23"/>
        <v>0.20619927724399584</v>
      </c>
    </row>
    <row r="17" spans="1:53">
      <c r="A17" s="58">
        <v>15</v>
      </c>
      <c r="B17" s="58">
        <v>19</v>
      </c>
      <c r="C17" s="93">
        <f>((SUM($C16:$G16))-($H16))*('Function Resolution'!H144)</f>
        <v>1871.2942642288219</v>
      </c>
      <c r="D17" s="93">
        <f>((SUM($C16:$G16))-($H16))*('Function Resolution'!I144)</f>
        <v>9242.984683991468</v>
      </c>
      <c r="E17" s="93">
        <f>((SUM($C16:$G16))-($H16))*('Function Resolution'!J144)</f>
        <v>13047.800984595169</v>
      </c>
      <c r="F17" s="93">
        <f>((SUM($C16:$G16))-($H16))*('Function Resolution'!K144)</f>
        <v>10534.280895449983</v>
      </c>
      <c r="G17" s="93">
        <f>((SUM($C16:$G16))-($H16))*('Function Resolution'!L144)</f>
        <v>15193.748606360736</v>
      </c>
      <c r="H17" s="111">
        <f t="shared" si="10"/>
        <v>14.967032830387851</v>
      </c>
      <c r="I17" s="111"/>
      <c r="J17" s="111">
        <f t="shared" si="24"/>
        <v>124.85759820419028</v>
      </c>
      <c r="K17" s="111">
        <f t="shared" si="25"/>
        <v>49999.999999999985</v>
      </c>
      <c r="L17" s="111">
        <f>'MI Analysis'!AM17</f>
        <v>0</v>
      </c>
      <c r="M17" s="2">
        <f t="shared" si="0"/>
        <v>3.750832149768852E-2</v>
      </c>
      <c r="N17" s="2">
        <f t="shared" si="1"/>
        <v>0.18526687531329372</v>
      </c>
      <c r="O17" s="2">
        <f t="shared" si="2"/>
        <v>0.26153081507452769</v>
      </c>
      <c r="P17" s="2">
        <f t="shared" si="3"/>
        <v>0.2111496850744263</v>
      </c>
      <c r="Q17" s="2">
        <f t="shared" si="4"/>
        <v>0.30454430304006369</v>
      </c>
      <c r="R17" s="106">
        <f>('ACM Rates'!$AM30*(SUM($C17:$G17)))/($C17*'ACM Rates'!$B$65+$D17*'ACM Rates'!$C$65+$E17*'ACM Rates'!$D$65+$F17*'ACM Rates'!$E$65+$G17*'ACM Rates'!$F$65)</f>
        <v>4.3655553195643537E-4</v>
      </c>
      <c r="S17" s="106">
        <f>$R17*'ACM Rates'!C$65</f>
        <v>3.5227954182041969E-4</v>
      </c>
      <c r="T17" s="106">
        <f>$R17*'ACM Rates'!D$65</f>
        <v>3.1765037361881768E-4</v>
      </c>
      <c r="U17" s="106">
        <f>$R17*'ACM Rates'!E$65</f>
        <v>2.8520033113015682E-4</v>
      </c>
      <c r="V17" s="106">
        <f>$R17*'ACM Rates'!F$65</f>
        <v>2.4648132581724336E-4</v>
      </c>
      <c r="W17" s="2"/>
      <c r="X17" s="93">
        <f>((SUM($X16:$AB16))-($AC16))*('Function Resolution'!M144)</f>
        <v>3460.6842042433104</v>
      </c>
      <c r="Y17" s="93">
        <f>((SUM($X16:$AB16))-($AC16))*('Function Resolution'!N144)</f>
        <v>16295.902963322043</v>
      </c>
      <c r="Z17" s="93">
        <f>((SUM($X16:$AB16))-($AC16))*('Function Resolution'!O144)</f>
        <v>14027.83486796656</v>
      </c>
      <c r="AA17" s="93">
        <f>((SUM($X16:$AB16))-($AC16))*('Function Resolution'!P144)</f>
        <v>8843.8344120583897</v>
      </c>
      <c r="AB17" s="93">
        <f>((SUM($X16:$AB16))-($AC16))*('Function Resolution'!Q144)</f>
        <v>7301.7890342146993</v>
      </c>
      <c r="AC17" s="111">
        <f t="shared" si="11"/>
        <v>4.993004548180501</v>
      </c>
      <c r="AD17" s="111">
        <f t="shared" si="26"/>
        <v>74.947522743176506</v>
      </c>
      <c r="AE17" s="2">
        <f t="shared" si="12"/>
        <v>6.9310655955729453E-2</v>
      </c>
      <c r="AF17" s="2">
        <f t="shared" si="13"/>
        <v>0.32637468694596783</v>
      </c>
      <c r="AG17" s="2">
        <f t="shared" si="14"/>
        <v>0.28094977147734501</v>
      </c>
      <c r="AH17" s="2">
        <f t="shared" si="15"/>
        <v>0.17712450142432112</v>
      </c>
      <c r="AI17" s="2">
        <f t="shared" si="16"/>
        <v>0.14624038419663651</v>
      </c>
      <c r="AJ17" s="106">
        <f>('ACM Rates'!$AR30*(SUM(X17:AB17)))/(X17*'ACM Rates'!B$74+Y17*'ACM Rates'!C$74+Z17*'ACM Rates'!D$74+AA17*'ACM Rates'!E$74+AB17*'ACM Rates'!F$74)</f>
        <v>1.3529932873642295E-4</v>
      </c>
      <c r="AK17" s="93">
        <f>$AJ17*'ACM Rates'!C$74</f>
        <v>1.095512539193467E-4</v>
      </c>
      <c r="AL17" s="93">
        <f>$AJ17*'ACM Rates'!D$74</f>
        <v>9.8448708138414122E-5</v>
      </c>
      <c r="AM17" s="93">
        <f>$AJ17*'ACM Rates'!E$74</f>
        <v>8.9178526428360612E-5</v>
      </c>
      <c r="AN17" s="93">
        <f>$AJ17*'ACM Rates'!F$74</f>
        <v>7.8040785724356866E-5</v>
      </c>
      <c r="AO17" s="93"/>
      <c r="AP17" s="93">
        <f t="shared" si="5"/>
        <v>5331.9784684721326</v>
      </c>
      <c r="AQ17" s="93">
        <f t="shared" si="6"/>
        <v>25538.88764731351</v>
      </c>
      <c r="AR17" s="93">
        <f t="shared" si="7"/>
        <v>27075.635852561729</v>
      </c>
      <c r="AS17" s="93">
        <f t="shared" si="8"/>
        <v>19378.115307508371</v>
      </c>
      <c r="AT17" s="93">
        <f t="shared" si="9"/>
        <v>22495.537640575436</v>
      </c>
      <c r="AU17" s="93">
        <f t="shared" si="17"/>
        <v>19.960037378568352</v>
      </c>
      <c r="AV17" s="93">
        <f t="shared" si="18"/>
        <v>199.80512094736679</v>
      </c>
      <c r="AW17" s="2">
        <f t="shared" si="19"/>
        <v>5.341585046563023E-2</v>
      </c>
      <c r="AX17" s="2">
        <f t="shared" si="20"/>
        <v>0.25584900833598695</v>
      </c>
      <c r="AY17" s="2">
        <f t="shared" si="21"/>
        <v>0.27124417784393623</v>
      </c>
      <c r="AZ17" s="2">
        <f t="shared" si="22"/>
        <v>0.19413028685170453</v>
      </c>
      <c r="BA17" s="2">
        <f t="shared" si="23"/>
        <v>0.22536067650274197</v>
      </c>
    </row>
    <row r="18" spans="1:53">
      <c r="A18" s="58">
        <v>16</v>
      </c>
      <c r="B18" s="58">
        <v>20</v>
      </c>
      <c r="C18" s="93">
        <f>((SUM($C17:$G17))-($H17))*('Function Resolution'!H145)</f>
        <v>1850.8396959873098</v>
      </c>
      <c r="D18" s="93">
        <f>((SUM($C17:$G17))-($H17))*('Function Resolution'!I145)</f>
        <v>8552.1428705672024</v>
      </c>
      <c r="E18" s="93">
        <f>((SUM($C17:$G17))-($H17))*('Function Resolution'!J145)</f>
        <v>12291.072061022744</v>
      </c>
      <c r="F18" s="93">
        <f>((SUM($C17:$G17))-($H17))*('Function Resolution'!K145)</f>
        <v>10709.754922835933</v>
      </c>
      <c r="G18" s="93">
        <f>((SUM($C17:$G17))-($H17))*('Function Resolution'!L145)</f>
        <v>16471.332851382605</v>
      </c>
      <c r="H18" s="111">
        <f t="shared" si="10"/>
        <v>24.937571200897899</v>
      </c>
      <c r="I18" s="111"/>
      <c r="J18" s="111">
        <f t="shared" si="24"/>
        <v>149.79516940508819</v>
      </c>
      <c r="K18" s="111">
        <f t="shared" si="25"/>
        <v>49999.999999999985</v>
      </c>
      <c r="L18" s="111">
        <f>'MI Analysis'!AM18</f>
        <v>0</v>
      </c>
      <c r="M18" s="2">
        <f t="shared" si="0"/>
        <v>3.710946188537937E-2</v>
      </c>
      <c r="N18" s="2">
        <f t="shared" si="1"/>
        <v>0.17147104667232541</v>
      </c>
      <c r="O18" s="2">
        <f t="shared" si="2"/>
        <v>0.24643683143810319</v>
      </c>
      <c r="P18" s="2">
        <f t="shared" si="3"/>
        <v>0.21473131518217617</v>
      </c>
      <c r="Q18" s="2">
        <f t="shared" si="4"/>
        <v>0.33025134482201579</v>
      </c>
      <c r="R18" s="106">
        <f>('ACM Rates'!$AM31*(SUM($C18:$G18)))/($C18*'ACM Rates'!$B$65+$D18*'ACM Rates'!$C$65+$E18*'ACM Rates'!$D$65+$F18*'ACM Rates'!$E$65+$G18*'ACM Rates'!$F$65)</f>
        <v>7.3363510029846816E-4</v>
      </c>
      <c r="S18" s="106">
        <f>$R18*'ACM Rates'!C$65</f>
        <v>5.9200861763976603E-4</v>
      </c>
      <c r="T18" s="106">
        <f>$R18*'ACM Rates'!D$65</f>
        <v>5.3381402055613532E-4</v>
      </c>
      <c r="U18" s="106">
        <f>$R18*'ACM Rates'!E$65</f>
        <v>4.7928146184781056E-4</v>
      </c>
      <c r="V18" s="106">
        <f>$R18*'ACM Rates'!F$65</f>
        <v>4.1421386043890017E-4</v>
      </c>
      <c r="W18" s="2"/>
      <c r="X18" s="93">
        <f>((SUM($X17:$AB17))-($AC17))*('Function Resolution'!M145)</f>
        <v>3549.8718219425</v>
      </c>
      <c r="Y18" s="93">
        <f>((SUM($X17:$AB17))-($AC17))*('Function Resolution'!N145)</f>
        <v>15714.53462032927</v>
      </c>
      <c r="Z18" s="93">
        <f>((SUM($X17:$AB17))-($AC17))*('Function Resolution'!O145)</f>
        <v>13658.394667373368</v>
      </c>
      <c r="AA18" s="93">
        <f>((SUM($X17:$AB17))-($AC17))*('Function Resolution'!P145)</f>
        <v>9150.2172840168023</v>
      </c>
      <c r="AB18" s="93">
        <f>((SUM($X17:$AB17))-($AC17))*('Function Resolution'!Q145)</f>
        <v>7852.0340835948828</v>
      </c>
      <c r="AC18" s="111">
        <f t="shared" si="11"/>
        <v>9.9850104954513661</v>
      </c>
      <c r="AD18" s="111">
        <f t="shared" si="26"/>
        <v>84.932533238627869</v>
      </c>
      <c r="AE18" s="2">
        <f t="shared" si="12"/>
        <v>7.1104017838731992E-2</v>
      </c>
      <c r="AF18" s="2">
        <f t="shared" si="13"/>
        <v>0.31476250580784004</v>
      </c>
      <c r="AG18" s="2">
        <f t="shared" si="14"/>
        <v>0.27357797317479837</v>
      </c>
      <c r="AH18" s="2">
        <f t="shared" si="15"/>
        <v>0.18327907192857035</v>
      </c>
      <c r="AI18" s="2">
        <f t="shared" si="16"/>
        <v>0.15727643125005925</v>
      </c>
      <c r="AJ18" s="106">
        <f>('ACM Rates'!$AR31*(SUM(X18:AB18)))/(X18*'ACM Rates'!B$74+Y18*'ACM Rates'!C$74+Z18*'ACM Rates'!D$74+AA18*'ACM Rates'!E$74+AB18*'ACM Rates'!F$74)</f>
        <v>2.7153576828429685E-4</v>
      </c>
      <c r="AK18" s="93">
        <f>$AJ18*'ACM Rates'!C$74</f>
        <v>2.1986128222001959E-4</v>
      </c>
      <c r="AL18" s="93">
        <f>$AJ18*'ACM Rates'!D$74</f>
        <v>1.9757929215626896E-4</v>
      </c>
      <c r="AM18" s="93">
        <f>$AJ18*'ACM Rates'!E$74</f>
        <v>1.7897472156244026E-4</v>
      </c>
      <c r="AN18" s="93">
        <f>$AJ18*'ACM Rates'!F$74</f>
        <v>1.5662209788531485E-4</v>
      </c>
      <c r="AO18" s="93"/>
      <c r="AP18" s="93">
        <f t="shared" si="5"/>
        <v>5400.7115179298098</v>
      </c>
      <c r="AQ18" s="93">
        <f t="shared" si="6"/>
        <v>24266.677490896473</v>
      </c>
      <c r="AR18" s="93">
        <f t="shared" si="7"/>
        <v>25949.46672839611</v>
      </c>
      <c r="AS18" s="93">
        <f t="shared" si="8"/>
        <v>19859.972206852734</v>
      </c>
      <c r="AT18" s="93">
        <f t="shared" si="9"/>
        <v>24323.366934977486</v>
      </c>
      <c r="AU18" s="93">
        <f t="shared" si="17"/>
        <v>34.922581696349269</v>
      </c>
      <c r="AV18" s="93">
        <f t="shared" si="18"/>
        <v>234.72770264371604</v>
      </c>
      <c r="AW18" s="2">
        <f t="shared" si="19"/>
        <v>5.4115240200431534E-2</v>
      </c>
      <c r="AX18" s="2">
        <f t="shared" si="20"/>
        <v>0.24315260626800522</v>
      </c>
      <c r="AY18" s="2">
        <f t="shared" si="21"/>
        <v>0.26001418894867034</v>
      </c>
      <c r="AZ18" s="2">
        <f t="shared" si="22"/>
        <v>0.19899732892226252</v>
      </c>
      <c r="BA18" s="2">
        <f t="shared" si="23"/>
        <v>0.24372063566063029</v>
      </c>
    </row>
    <row r="19" spans="1:53">
      <c r="A19" s="58">
        <v>17</v>
      </c>
      <c r="B19" s="58">
        <v>21</v>
      </c>
      <c r="C19" s="93">
        <f>((SUM($C18:$G18))-($H18))*('Function Resolution'!H146)</f>
        <v>1831.9010669073996</v>
      </c>
      <c r="D19" s="93">
        <f>((SUM($C18:$G18))-($H18))*('Function Resolution'!I146)</f>
        <v>7904.2699145792558</v>
      </c>
      <c r="E19" s="93">
        <f>((SUM($C18:$G18))-($H18))*('Function Resolution'!J146)</f>
        <v>11557.198053551914</v>
      </c>
      <c r="F19" s="93">
        <f>((SUM($C18:$G18))-($H18))*('Function Resolution'!K146)</f>
        <v>10898.520246668404</v>
      </c>
      <c r="G19" s="93">
        <f>((SUM($C18:$G18))-($H18))*('Function Resolution'!L146)</f>
        <v>17658.315548887924</v>
      </c>
      <c r="H19" s="111">
        <f t="shared" si="10"/>
        <v>24.925102415297452</v>
      </c>
      <c r="I19" s="111"/>
      <c r="J19" s="111">
        <f t="shared" si="24"/>
        <v>174.72027182038565</v>
      </c>
      <c r="K19" s="111">
        <f t="shared" si="25"/>
        <v>49999.999999999985</v>
      </c>
      <c r="L19" s="111">
        <f>'MI Analysis'!AM19</f>
        <v>0</v>
      </c>
      <c r="M19" s="2">
        <f t="shared" si="0"/>
        <v>3.6748115140804692E-2</v>
      </c>
      <c r="N19" s="2">
        <f t="shared" si="1"/>
        <v>0.15856043002110426</v>
      </c>
      <c r="O19" s="2">
        <f t="shared" si="2"/>
        <v>0.23183852689926837</v>
      </c>
      <c r="P19" s="2">
        <f t="shared" si="3"/>
        <v>0.21862538546641203</v>
      </c>
      <c r="Q19" s="2">
        <f t="shared" si="4"/>
        <v>0.35422754247241062</v>
      </c>
      <c r="R19" s="106">
        <f>('ACM Rates'!$AM32*(SUM($C19:$G19)))/($C19*'ACM Rates'!$B$65+$D19*'ACM Rates'!$C$65+$E19*'ACM Rates'!$D$65+$F19*'ACM Rates'!$E$65+$G19*'ACM Rates'!$F$65)</f>
        <v>7.3940757169484183E-4</v>
      </c>
      <c r="S19" s="106">
        <f>$R19*'ACM Rates'!C$65</f>
        <v>5.9666672738716226E-4</v>
      </c>
      <c r="T19" s="106">
        <f>$R19*'ACM Rates'!D$65</f>
        <v>5.3801423693535422E-4</v>
      </c>
      <c r="U19" s="106">
        <f>$R19*'ACM Rates'!E$65</f>
        <v>4.8305259892699761E-4</v>
      </c>
      <c r="V19" s="106">
        <f>$R19*'ACM Rates'!F$65</f>
        <v>4.1747302519313877E-4</v>
      </c>
      <c r="W19" s="2"/>
      <c r="X19" s="93">
        <f>((SUM($X18:$AB18))-($AC18))*('Function Resolution'!M146)</f>
        <v>3622.7419387886421</v>
      </c>
      <c r="Y19" s="93">
        <f>((SUM($X18:$AB18))-($AC18))*('Function Resolution'!N146)</f>
        <v>15089.356047273259</v>
      </c>
      <c r="Z19" s="93">
        <f>((SUM($X18:$AB18))-($AC18))*('Function Resolution'!O146)</f>
        <v>13325.572218564183</v>
      </c>
      <c r="AA19" s="93">
        <f>((SUM($X18:$AB18))-($AC18))*('Function Resolution'!P146)</f>
        <v>9489.000818495153</v>
      </c>
      <c r="AB19" s="93">
        <f>((SUM($X18:$AB18))-($AC18))*('Function Resolution'!Q146)</f>
        <v>8388.3964436401293</v>
      </c>
      <c r="AC19" s="111">
        <f t="shared" si="11"/>
        <v>9.983013493352269</v>
      </c>
      <c r="AD19" s="111">
        <f t="shared" si="26"/>
        <v>94.915546731980143</v>
      </c>
      <c r="AE19" s="2">
        <f t="shared" si="12"/>
        <v>7.2578123653765272E-2</v>
      </c>
      <c r="AF19" s="2">
        <f t="shared" si="13"/>
        <v>0.3023006241015565</v>
      </c>
      <c r="AG19" s="2">
        <f t="shared" si="14"/>
        <v>0.26696492451778681</v>
      </c>
      <c r="AH19" s="2">
        <f t="shared" si="15"/>
        <v>0.19010293484655541</v>
      </c>
      <c r="AI19" s="2">
        <f t="shared" si="16"/>
        <v>0.16805339288033608</v>
      </c>
      <c r="AJ19" s="106">
        <f>('ACM Rates'!$AR32*(SUM(X19:AB19)))/(X19*'ACM Rates'!B$74+Y19*'ACM Rates'!C$74+Z19*'ACM Rates'!D$74+AA19*'ACM Rates'!E$74+AB19*'ACM Rates'!F$74)</f>
        <v>2.7254008531676639E-4</v>
      </c>
      <c r="AK19" s="93">
        <f>$AJ19*'ACM Rates'!C$74</f>
        <v>2.2067447317423292E-4</v>
      </c>
      <c r="AL19" s="93">
        <f>$AJ19*'ACM Rates'!D$74</f>
        <v>1.9831006972428371E-4</v>
      </c>
      <c r="AM19" s="93">
        <f>$AJ19*'ACM Rates'!E$74</f>
        <v>1.7963668724888513E-4</v>
      </c>
      <c r="AN19" s="93">
        <f>$AJ19*'ACM Rates'!F$74</f>
        <v>1.5720138893621845E-4</v>
      </c>
      <c r="AO19" s="93"/>
      <c r="AP19" s="93">
        <f t="shared" si="5"/>
        <v>5454.6430056960417</v>
      </c>
      <c r="AQ19" s="93">
        <f t="shared" si="6"/>
        <v>22993.625961852515</v>
      </c>
      <c r="AR19" s="93">
        <f t="shared" si="7"/>
        <v>24882.770272116097</v>
      </c>
      <c r="AS19" s="93">
        <f t="shared" si="8"/>
        <v>20387.521065163557</v>
      </c>
      <c r="AT19" s="93">
        <f t="shared" si="9"/>
        <v>26046.711992528053</v>
      </c>
      <c r="AU19" s="93">
        <f t="shared" si="17"/>
        <v>34.908115908649719</v>
      </c>
      <c r="AV19" s="93">
        <f t="shared" si="18"/>
        <v>269.63581855236578</v>
      </c>
      <c r="AW19" s="2">
        <f t="shared" si="19"/>
        <v>5.4674766881186443E-2</v>
      </c>
      <c r="AX19" s="2">
        <f t="shared" si="20"/>
        <v>0.23047725358097215</v>
      </c>
      <c r="AY19" s="2">
        <f t="shared" si="21"/>
        <v>0.24941314446525575</v>
      </c>
      <c r="AZ19" s="2">
        <f t="shared" si="22"/>
        <v>0.20435488818591455</v>
      </c>
      <c r="BA19" s="2">
        <f t="shared" si="23"/>
        <v>0.26107994688667108</v>
      </c>
    </row>
    <row r="20" spans="1:53">
      <c r="A20" s="58">
        <v>18</v>
      </c>
      <c r="B20" s="58">
        <v>22</v>
      </c>
      <c r="C20" s="93">
        <f>((SUM($C19:$G19))-($H19))*('Function Resolution'!H147)</f>
        <v>1815.2821058762381</v>
      </c>
      <c r="D20" s="93">
        <f>((SUM($C19:$G19))-($H19))*('Function Resolution'!I147)</f>
        <v>7304.2378824313118</v>
      </c>
      <c r="E20" s="93">
        <f>((SUM($C19:$G19))-($H19))*('Function Resolution'!J147)</f>
        <v>10855.948640349427</v>
      </c>
      <c r="F20" s="93">
        <f>((SUM($C19:$G19))-($H19))*('Function Resolution'!K147)</f>
        <v>11101.991450954009</v>
      </c>
      <c r="G20" s="93">
        <f>((SUM($C19:$G19))-($H19))*('Function Resolution'!L147)</f>
        <v>18747.819648568617</v>
      </c>
      <c r="H20" s="111">
        <f t="shared" si="10"/>
        <v>24.912639864089801</v>
      </c>
      <c r="I20" s="111"/>
      <c r="J20" s="111">
        <f t="shared" si="24"/>
        <v>199.63291168447546</v>
      </c>
      <c r="K20" s="111">
        <f t="shared" si="25"/>
        <v>49999.999999999993</v>
      </c>
      <c r="L20" s="111">
        <f>'MI Analysis'!AM20</f>
        <v>0</v>
      </c>
      <c r="M20" s="2">
        <f t="shared" si="0"/>
        <v>3.6432953628749459E-2</v>
      </c>
      <c r="N20" s="2">
        <f t="shared" si="1"/>
        <v>0.14659702709707548</v>
      </c>
      <c r="O20" s="2">
        <f t="shared" si="2"/>
        <v>0.21788033503421847</v>
      </c>
      <c r="P20" s="2">
        <f t="shared" si="3"/>
        <v>0.22281844701164963</v>
      </c>
      <c r="Q20" s="2">
        <f t="shared" si="4"/>
        <v>0.37627123722830685</v>
      </c>
      <c r="R20" s="106">
        <f>('ACM Rates'!$AM33*(SUM($C20:$G20)))/($C20*'ACM Rates'!$B$65+$D20*'ACM Rates'!$C$65+$E20*'ACM Rates'!$D$65+$F20*'ACM Rates'!$E$65+$G20*'ACM Rates'!$F$65)</f>
        <v>7.4484912059177301E-4</v>
      </c>
      <c r="S20" s="106">
        <f>$R20*'ACM Rates'!C$65</f>
        <v>6.0105779842367733E-4</v>
      </c>
      <c r="T20" s="106">
        <f>$R20*'ACM Rates'!D$65</f>
        <v>5.4197366457661874E-4</v>
      </c>
      <c r="U20" s="106">
        <f>$R20*'ACM Rates'!E$65</f>
        <v>4.8660754539694767E-4</v>
      </c>
      <c r="V20" s="106">
        <f>$R20*'ACM Rates'!F$65</f>
        <v>4.2054534953319273E-4</v>
      </c>
      <c r="W20" s="2"/>
      <c r="X20" s="93">
        <f>((SUM($X19:$AB19))-($AC19))*('Function Resolution'!M147)</f>
        <v>3679.9545842566204</v>
      </c>
      <c r="Y20" s="93">
        <f>((SUM($X19:$AB19))-($AC19))*('Function Resolution'!N147)</f>
        <v>14433.458764130164</v>
      </c>
      <c r="Z20" s="93">
        <f>((SUM($X19:$AB19))-($AC19))*('Function Resolution'!O147)</f>
        <v>13026.66802285723</v>
      </c>
      <c r="AA20" s="93">
        <f>((SUM($X19:$AB19))-($AC19))*('Function Resolution'!P147)</f>
        <v>9857.4831398803399</v>
      </c>
      <c r="AB20" s="93">
        <f>((SUM($X19:$AB19))-($AC19))*('Function Resolution'!Q147)</f>
        <v>8907.5199421436573</v>
      </c>
      <c r="AC20" s="111">
        <f t="shared" si="11"/>
        <v>9.9810168906535974</v>
      </c>
      <c r="AD20" s="111">
        <f t="shared" si="26"/>
        <v>104.89656362263374</v>
      </c>
      <c r="AE20" s="2">
        <f t="shared" si="12"/>
        <v>7.373907137062545E-2</v>
      </c>
      <c r="AF20" s="2">
        <f t="shared" si="13"/>
        <v>0.28921820135673565</v>
      </c>
      <c r="AG20" s="2">
        <f t="shared" si="14"/>
        <v>0.26102887442371986</v>
      </c>
      <c r="AH20" s="2">
        <f t="shared" si="15"/>
        <v>0.19752462595491768</v>
      </c>
      <c r="AI20" s="2">
        <f t="shared" si="16"/>
        <v>0.17848922689400146</v>
      </c>
      <c r="AJ20" s="106">
        <f>('ACM Rates'!$AR33*(SUM(X20:AB20)))/(X20*'ACM Rates'!B$74+Y20*'ACM Rates'!C$74+Z20*'ACM Rates'!D$74+AA20*'ACM Rates'!E$74+AB20*'ACM Rates'!F$74)</f>
        <v>2.7359890605052601E-4</v>
      </c>
      <c r="AK20" s="93">
        <f>$AJ20*'ACM Rates'!C$74</f>
        <v>2.2153179552861902E-4</v>
      </c>
      <c r="AL20" s="93">
        <f>$AJ20*'ACM Rates'!D$74</f>
        <v>1.9908050616592986E-4</v>
      </c>
      <c r="AM20" s="93">
        <f>$AJ20*'ACM Rates'!E$74</f>
        <v>1.8033457742816625E-4</v>
      </c>
      <c r="AN20" s="93">
        <f>$AJ20*'ACM Rates'!F$74</f>
        <v>1.5781211777556706E-4</v>
      </c>
      <c r="AO20" s="93"/>
      <c r="AP20" s="93">
        <f t="shared" si="5"/>
        <v>5495.2366901328587</v>
      </c>
      <c r="AQ20" s="93">
        <f t="shared" si="6"/>
        <v>21737.696646561475</v>
      </c>
      <c r="AR20" s="93">
        <f t="shared" si="7"/>
        <v>23882.616663206656</v>
      </c>
      <c r="AS20" s="93">
        <f t="shared" si="8"/>
        <v>20959.474590834347</v>
      </c>
      <c r="AT20" s="93">
        <f t="shared" si="9"/>
        <v>27655.339590712276</v>
      </c>
      <c r="AU20" s="93">
        <f t="shared" si="17"/>
        <v>34.893656754743397</v>
      </c>
      <c r="AV20" s="93">
        <f t="shared" si="18"/>
        <v>304.52947530710918</v>
      </c>
      <c r="AW20" s="2">
        <f t="shared" si="19"/>
        <v>5.5100938768607367E-2</v>
      </c>
      <c r="AX20" s="2">
        <f t="shared" si="20"/>
        <v>0.21796467730742769</v>
      </c>
      <c r="AY20" s="2">
        <f t="shared" si="21"/>
        <v>0.23947186856507469</v>
      </c>
      <c r="AZ20" s="2">
        <f t="shared" si="22"/>
        <v>0.21016141636363683</v>
      </c>
      <c r="BA20" s="2">
        <f t="shared" si="23"/>
        <v>0.27730109899525335</v>
      </c>
    </row>
    <row r="21" spans="1:53">
      <c r="A21" s="58">
        <v>19</v>
      </c>
      <c r="B21" s="58">
        <v>23</v>
      </c>
      <c r="C21" s="93">
        <f>((SUM($C20:$G20))-($H20))*('Function Resolution'!H148)</f>
        <v>1801.3284979140683</v>
      </c>
      <c r="D21" s="93">
        <f>((SUM($C20:$G20))-($H20))*('Function Resolution'!I148)</f>
        <v>6753.215467215543</v>
      </c>
      <c r="E21" s="93">
        <f>((SUM($C20:$G20))-($H20))*('Function Resolution'!J148)</f>
        <v>10192.393353842444</v>
      </c>
      <c r="F21" s="93">
        <f>((SUM($C20:$G20))-($H20))*('Function Resolution'!K148)</f>
        <v>11319.151612109161</v>
      </c>
      <c r="G21" s="93">
        <f>((SUM($C20:$G20))-($H20))*('Function Resolution'!L148)</f>
        <v>19734.278157234301</v>
      </c>
      <c r="H21" s="111">
        <f t="shared" si="10"/>
        <v>24.900183544157766</v>
      </c>
      <c r="I21" s="111"/>
      <c r="J21" s="111">
        <f t="shared" si="24"/>
        <v>224.53309522863321</v>
      </c>
      <c r="K21" s="111">
        <f t="shared" si="25"/>
        <v>50000</v>
      </c>
      <c r="L21" s="111">
        <f>'MI Analysis'!AM21</f>
        <v>0</v>
      </c>
      <c r="M21" s="2">
        <f t="shared" si="0"/>
        <v>3.6170988352748658E-2</v>
      </c>
      <c r="N21" s="2">
        <f t="shared" si="1"/>
        <v>0.13560573670550363</v>
      </c>
      <c r="O21" s="2">
        <f t="shared" si="2"/>
        <v>0.204665024572356</v>
      </c>
      <c r="P21" s="2">
        <f t="shared" si="3"/>
        <v>0.22729052563078259</v>
      </c>
      <c r="Q21" s="2">
        <f t="shared" si="4"/>
        <v>0.39626772473860905</v>
      </c>
      <c r="R21" s="106">
        <f>('ACM Rates'!$AM34*(SUM($C21:$G21)))/($C21*'ACM Rates'!$B$65+$D21*'ACM Rates'!$C$65+$E21*'ACM Rates'!$D$65+$F21*'ACM Rates'!$E$65+$G21*'ACM Rates'!$F$65)</f>
        <v>7.4991600097486233E-4</v>
      </c>
      <c r="S21" s="106">
        <f>$R21*'ACM Rates'!C$65</f>
        <v>6.0514652979724219E-4</v>
      </c>
      <c r="T21" s="106">
        <f>$R21*'ACM Rates'!D$65</f>
        <v>5.4566047262039085E-4</v>
      </c>
      <c r="U21" s="106">
        <f>$R21*'ACM Rates'!E$65</f>
        <v>4.8991772212653303E-4</v>
      </c>
      <c r="V21" s="106">
        <f>$R21*'ACM Rates'!F$65</f>
        <v>4.2340613425165518E-4</v>
      </c>
      <c r="W21" s="2"/>
      <c r="X21" s="93">
        <f>((SUM($X20:$AB20))-($AC20))*('Function Resolution'!M148)</f>
        <v>3722.0482284494988</v>
      </c>
      <c r="Y21" s="93">
        <f>((SUM($X20:$AB20))-($AC20))*('Function Resolution'!N148)</f>
        <v>13757.880426309182</v>
      </c>
      <c r="Z21" s="93">
        <f>((SUM($X20:$AB20))-($AC20))*('Function Resolution'!O148)</f>
        <v>12757.85702871009</v>
      </c>
      <c r="AA21" s="93">
        <f>((SUM($X20:$AB20))-($AC20))*('Function Resolution'!P148)</f>
        <v>10251.639531228177</v>
      </c>
      <c r="AB21" s="93">
        <f>((SUM($X20:$AB20))-($AC20))*('Function Resolution'!Q148)</f>
        <v>9405.6782216804058</v>
      </c>
      <c r="AC21" s="111">
        <f t="shared" si="11"/>
        <v>9.9790206872754705</v>
      </c>
      <c r="AD21" s="111">
        <f t="shared" si="26"/>
        <v>114.8755843099092</v>
      </c>
      <c r="AE21" s="2">
        <f t="shared" si="12"/>
        <v>7.4597464923498696E-2</v>
      </c>
      <c r="AF21" s="2">
        <f t="shared" si="13"/>
        <v>0.27573608387949816</v>
      </c>
      <c r="AG21" s="2">
        <f t="shared" si="14"/>
        <v>0.25569356810689836</v>
      </c>
      <c r="AH21" s="2">
        <f t="shared" si="15"/>
        <v>0.20546383963910067</v>
      </c>
      <c r="AI21" s="2">
        <f t="shared" si="16"/>
        <v>0.18850904345100417</v>
      </c>
      <c r="AJ21" s="106">
        <f>('ACM Rates'!$AR34*(SUM(X21:AB21)))/(X21*'ACM Rates'!B$74+Y21*'ACM Rates'!C$74+Z21*'ACM Rates'!D$74+AA21*'ACM Rates'!E$74+AB21*'ACM Rates'!F$74)</f>
        <v>2.7469915089812716E-4</v>
      </c>
      <c r="AK21" s="93">
        <f>$AJ21*'ACM Rates'!C$74</f>
        <v>2.2242265880043774E-4</v>
      </c>
      <c r="AL21" s="93">
        <f>$AJ21*'ACM Rates'!D$74</f>
        <v>1.9988108429808967E-4</v>
      </c>
      <c r="AM21" s="93">
        <f>$AJ21*'ACM Rates'!E$74</f>
        <v>1.8105977107942681E-4</v>
      </c>
      <c r="AN21" s="93">
        <f>$AJ21*'ACM Rates'!F$74</f>
        <v>1.5844674008447178E-4</v>
      </c>
      <c r="AO21" s="93"/>
      <c r="AP21" s="93">
        <f t="shared" si="5"/>
        <v>5523.3767263635673</v>
      </c>
      <c r="AQ21" s="93">
        <f t="shared" si="6"/>
        <v>20511.095893524725</v>
      </c>
      <c r="AR21" s="93">
        <f t="shared" si="7"/>
        <v>22950.250382552535</v>
      </c>
      <c r="AS21" s="93">
        <f t="shared" si="8"/>
        <v>21570.791143337337</v>
      </c>
      <c r="AT21" s="93">
        <f t="shared" si="9"/>
        <v>29139.956378914707</v>
      </c>
      <c r="AU21" s="93">
        <f t="shared" si="17"/>
        <v>34.879204231433235</v>
      </c>
      <c r="AV21" s="93">
        <f t="shared" si="18"/>
        <v>339.4086795385424</v>
      </c>
      <c r="AW21" s="2">
        <f t="shared" si="19"/>
        <v>5.5402484157948989E-2</v>
      </c>
      <c r="AX21" s="2">
        <f t="shared" si="20"/>
        <v>0.20573749023476923</v>
      </c>
      <c r="AY21" s="2">
        <f t="shared" si="21"/>
        <v>0.23020354146247946</v>
      </c>
      <c r="AZ21" s="2">
        <f t="shared" si="22"/>
        <v>0.21636681215115602</v>
      </c>
      <c r="BA21" s="2">
        <f t="shared" si="23"/>
        <v>0.29228967199364625</v>
      </c>
    </row>
    <row r="22" spans="1:53">
      <c r="A22" s="58">
        <v>20</v>
      </c>
      <c r="B22" s="58">
        <v>24</v>
      </c>
      <c r="C22" s="93">
        <f>((SUM($C21:$G21))-($H21))*('Function Resolution'!H149)</f>
        <v>1790.3185868139199</v>
      </c>
      <c r="D22" s="93">
        <f>((SUM($C21:$G21))-($H21))*('Function Resolution'!I149)</f>
        <v>6250.9429522938635</v>
      </c>
      <c r="E22" s="93">
        <f>((SUM($C21:$G21))-($H21))*('Function Resolution'!J149)</f>
        <v>9569.8253747338422</v>
      </c>
      <c r="F22" s="93">
        <f>((SUM($C21:$G21))-($H21))*('Function Resolution'!K149)</f>
        <v>11548.678349362368</v>
      </c>
      <c r="G22" s="93">
        <f>((SUM($C21:$G21))-($H21))*('Function Resolution'!L149)</f>
        <v>20615.701641567368</v>
      </c>
      <c r="H22" s="111">
        <f t="shared" si="10"/>
        <v>24.887733452385675</v>
      </c>
      <c r="I22" s="111"/>
      <c r="J22" s="111">
        <f t="shared" si="24"/>
        <v>249.42082868101889</v>
      </c>
      <c r="K22" s="111">
        <f t="shared" si="25"/>
        <v>49999.999999999985</v>
      </c>
      <c r="L22" s="111">
        <f>'MI Analysis'!AM22</f>
        <v>0</v>
      </c>
      <c r="M22" s="2">
        <f t="shared" si="0"/>
        <v>3.5967891375867825E-2</v>
      </c>
      <c r="N22" s="2">
        <f t="shared" si="1"/>
        <v>0.12558280898204219</v>
      </c>
      <c r="O22" s="2">
        <f t="shared" si="2"/>
        <v>0.19225988162084928</v>
      </c>
      <c r="P22" s="2">
        <f t="shared" si="3"/>
        <v>0.23201547001973657</v>
      </c>
      <c r="Q22" s="2">
        <f t="shared" si="4"/>
        <v>0.41417394800150426</v>
      </c>
      <c r="R22" s="106">
        <f>('ACM Rates'!$AM35*(SUM($C22:$G22)))/($C22*'ACM Rates'!$B$65+$D22*'ACM Rates'!$C$65+$E22*'ACM Rates'!$D$65+$F22*'ACM Rates'!$E$65+$G22*'ACM Rates'!$F$65)</f>
        <v>7.5457960932861178E-4</v>
      </c>
      <c r="S22" s="106">
        <f>$R22*'ACM Rates'!C$65</f>
        <v>6.0890983983188094E-4</v>
      </c>
      <c r="T22" s="106">
        <f>$R22*'ACM Rates'!D$65</f>
        <v>5.4905384832529009E-4</v>
      </c>
      <c r="U22" s="106">
        <f>$R22*'ACM Rates'!E$65</f>
        <v>4.9296444253067045E-4</v>
      </c>
      <c r="V22" s="106">
        <f>$R22*'ACM Rates'!F$65</f>
        <v>4.2603922966788564E-4</v>
      </c>
      <c r="W22" s="2"/>
      <c r="X22" s="93">
        <f>((SUM($X21:$AB21))-($AC21))*('Function Resolution'!M149)</f>
        <v>3749.7788002006241</v>
      </c>
      <c r="Y22" s="93">
        <f>((SUM($X21:$AB21))-($AC21))*('Function Resolution'!N149)</f>
        <v>13073.121531312281</v>
      </c>
      <c r="Z22" s="93">
        <f>((SUM($X21:$AB21))-($AC21))*('Function Resolution'!O149)</f>
        <v>12515.65672088869</v>
      </c>
      <c r="AA22" s="93">
        <f>((SUM($X21:$AB21))-($AC21))*('Function Resolution'!P149)</f>
        <v>10667.004094290996</v>
      </c>
      <c r="AB22" s="93">
        <f>((SUM($X21:$AB21))-($AC21))*('Function Resolution'!Q149)</f>
        <v>9879.5632689974791</v>
      </c>
      <c r="AC22" s="111">
        <f t="shared" si="11"/>
        <v>9.9770248831380126</v>
      </c>
      <c r="AD22" s="111">
        <f t="shared" si="26"/>
        <v>124.85260919304721</v>
      </c>
      <c r="AE22" s="2">
        <f t="shared" si="12"/>
        <v>7.516827599654595E-2</v>
      </c>
      <c r="AF22" s="2">
        <f t="shared" si="13"/>
        <v>0.26206452693942706</v>
      </c>
      <c r="AG22" s="2">
        <f t="shared" si="14"/>
        <v>0.2508895561048699</v>
      </c>
      <c r="AH22" s="2">
        <f t="shared" si="15"/>
        <v>0.21383136193874996</v>
      </c>
      <c r="AI22" s="2">
        <f t="shared" si="16"/>
        <v>0.19804627902040711</v>
      </c>
      <c r="AJ22" s="106">
        <f>('ACM Rates'!$AR35*(SUM(X22:AB22)))/(X22*'ACM Rates'!B$74+Y22*'ACM Rates'!C$74+Z22*'ACM Rates'!D$74+AA22*'ACM Rates'!E$74+AB22*'ACM Rates'!F$74)</f>
        <v>2.7582746215883727E-4</v>
      </c>
      <c r="AK22" s="93">
        <f>$AJ22*'ACM Rates'!C$74</f>
        <v>2.23336247319882E-4</v>
      </c>
      <c r="AL22" s="93">
        <f>$AJ22*'ACM Rates'!D$74</f>
        <v>2.0070208457231373E-4</v>
      </c>
      <c r="AM22" s="93">
        <f>$AJ22*'ACM Rates'!E$74</f>
        <v>1.8180346387171458E-4</v>
      </c>
      <c r="AN22" s="93">
        <f>$AJ22*'ACM Rates'!F$74</f>
        <v>1.5909755112802839E-4</v>
      </c>
      <c r="AO22" s="93"/>
      <c r="AP22" s="93">
        <f t="shared" si="5"/>
        <v>5540.0973870145444</v>
      </c>
      <c r="AQ22" s="93">
        <f t="shared" si="6"/>
        <v>19324.064483606144</v>
      </c>
      <c r="AR22" s="93">
        <f t="shared" si="7"/>
        <v>22085.48209562253</v>
      </c>
      <c r="AS22" s="93">
        <f t="shared" si="8"/>
        <v>22215.682443653364</v>
      </c>
      <c r="AT22" s="93">
        <f t="shared" si="9"/>
        <v>30495.264910564845</v>
      </c>
      <c r="AU22" s="93">
        <f t="shared" si="17"/>
        <v>34.864758335523689</v>
      </c>
      <c r="AV22" s="93">
        <f t="shared" si="18"/>
        <v>374.27343787406608</v>
      </c>
      <c r="AW22" s="2">
        <f t="shared" si="19"/>
        <v>5.5589649967058757E-2</v>
      </c>
      <c r="AX22" s="2">
        <f t="shared" si="20"/>
        <v>0.19389875403677942</v>
      </c>
      <c r="AY22" s="2">
        <f t="shared" si="21"/>
        <v>0.22160697426133108</v>
      </c>
      <c r="AZ22" s="2">
        <f t="shared" si="22"/>
        <v>0.22291341190439273</v>
      </c>
      <c r="BA22" s="2">
        <f t="shared" si="23"/>
        <v>0.30599120983043809</v>
      </c>
    </row>
    <row r="23" spans="1:53">
      <c r="A23" s="58">
        <v>21</v>
      </c>
      <c r="B23" s="58">
        <v>25</v>
      </c>
      <c r="C23" s="93">
        <f>((SUM($C22:$G22))-($H22))*('Function Resolution'!H150)</f>
        <v>1782.4816873383961</v>
      </c>
      <c r="D23" s="93">
        <f>((SUM($C22:$G22))-($H22))*('Function Resolution'!I150)</f>
        <v>5796.1220716607468</v>
      </c>
      <c r="E23" s="93">
        <f>((SUM($C22:$G22))-($H22))*('Function Resolution'!J150)</f>
        <v>8990.0875033006105</v>
      </c>
      <c r="F23" s="93">
        <f>((SUM($C22:$G22))-($H22))*('Function Resolution'!K150)</f>
        <v>11788.985624492607</v>
      </c>
      <c r="G23" s="93">
        <f>((SUM($C22:$G22))-($H22))*('Function Resolution'!L150)</f>
        <v>21392.902284526608</v>
      </c>
      <c r="H23" s="111">
        <f t="shared" si="10"/>
        <v>29.850347502791379</v>
      </c>
      <c r="I23" s="111"/>
      <c r="J23" s="111">
        <f t="shared" si="24"/>
        <v>279.27117618381027</v>
      </c>
      <c r="K23" s="111">
        <f t="shared" si="25"/>
        <v>49999.999999999985</v>
      </c>
      <c r="L23" s="111">
        <f>'MI Analysis'!AM23</f>
        <v>0</v>
      </c>
      <c r="M23" s="2">
        <f t="shared" si="0"/>
        <v>3.5828360534262693E-2</v>
      </c>
      <c r="N23" s="2">
        <f t="shared" si="1"/>
        <v>0.11650360997208632</v>
      </c>
      <c r="O23" s="2">
        <f t="shared" si="2"/>
        <v>0.1807031727679537</v>
      </c>
      <c r="P23" s="2">
        <f t="shared" si="3"/>
        <v>0.23696177654327519</v>
      </c>
      <c r="Q23" s="2">
        <f t="shared" si="4"/>
        <v>0.43000308018242206</v>
      </c>
      <c r="R23" s="106">
        <f>('ACM Rates'!$AM36*(SUM($C23:$G23)))/($C23*'ACM Rates'!$B$65+$D23*'ACM Rates'!$C$65+$E23*'ACM Rates'!$D$65+$F23*'ACM Rates'!$E$65+$G23*'ACM Rates'!$F$65)</f>
        <v>9.1058894999463042E-4</v>
      </c>
      <c r="S23" s="106">
        <f>$R23*'ACM Rates'!C$65</f>
        <v>7.3480195441173984E-4</v>
      </c>
      <c r="T23" s="106">
        <f>$R23*'ACM Rates'!D$65</f>
        <v>6.6257073615052923E-4</v>
      </c>
      <c r="U23" s="106">
        <f>$R23*'ACM Rates'!E$65</f>
        <v>5.9488484522937245E-4</v>
      </c>
      <c r="V23" s="106">
        <f>$R23*'ACM Rates'!F$65</f>
        <v>5.1412284403626709E-4</v>
      </c>
      <c r="W23" s="2"/>
      <c r="X23" s="93">
        <f>((SUM($X22:$AB22))-($AC22))*('Function Resolution'!M150)</f>
        <v>3764.1111789893525</v>
      </c>
      <c r="Y23" s="93">
        <f>((SUM($X22:$AB22))-($AC22))*('Function Resolution'!N150)</f>
        <v>12389.000667805083</v>
      </c>
      <c r="Z23" s="93">
        <f>((SUM($X22:$AB22))-($AC22))*('Function Resolution'!O150)</f>
        <v>12296.976830027013</v>
      </c>
      <c r="AA23" s="93">
        <f>((SUM($X22:$AB22))-($AC22))*('Function Resolution'!P150)</f>
        <v>11098.708756187236</v>
      </c>
      <c r="AB23" s="93">
        <f>((SUM($X22:$AB22))-($AC22))*('Function Resolution'!Q150)</f>
        <v>10326.349957798247</v>
      </c>
      <c r="AC23" s="111">
        <f t="shared" si="11"/>
        <v>14.962544217242076</v>
      </c>
      <c r="AD23" s="111">
        <f t="shared" si="26"/>
        <v>139.8151534102893</v>
      </c>
      <c r="AE23" s="2">
        <f t="shared" si="12"/>
        <v>7.5470677800606553E-2</v>
      </c>
      <c r="AF23" s="2">
        <f t="shared" si="13"/>
        <v>0.24840028182229781</v>
      </c>
      <c r="AG23" s="2">
        <f t="shared" si="14"/>
        <v>0.24655519779563825</v>
      </c>
      <c r="AH23" s="2">
        <f t="shared" si="15"/>
        <v>0.22252984375607016</v>
      </c>
      <c r="AI23" s="2">
        <f t="shared" si="16"/>
        <v>0.20704399882538727</v>
      </c>
      <c r="AJ23" s="106">
        <f>('ACM Rates'!$AR36*(SUM(X23:AB23)))/(X23*'ACM Rates'!B$74+Y23*'ACM Rates'!C$74+Z23*'ACM Rates'!D$74+AA23*'ACM Rates'!E$74+AB23*'ACM Rates'!F$74)</f>
        <v>4.1545556218430449E-4</v>
      </c>
      <c r="AK23" s="93">
        <f>$AJ23*'ACM Rates'!C$74</f>
        <v>3.3639248775374942E-4</v>
      </c>
      <c r="AL23" s="93">
        <f>$AJ23*'ACM Rates'!D$74</f>
        <v>3.0230056400089647E-4</v>
      </c>
      <c r="AM23" s="93">
        <f>$AJ23*'ACM Rates'!E$74</f>
        <v>2.7383517108380543E-4</v>
      </c>
      <c r="AN23" s="93">
        <f>$AJ23*'ACM Rates'!F$74</f>
        <v>2.3963517638420702E-4</v>
      </c>
      <c r="AO23" s="93"/>
      <c r="AP23" s="93">
        <f t="shared" si="5"/>
        <v>5546.5928663277482</v>
      </c>
      <c r="AQ23" s="93">
        <f t="shared" si="6"/>
        <v>18185.122739465831</v>
      </c>
      <c r="AR23" s="93">
        <f t="shared" si="7"/>
        <v>21287.064333327624</v>
      </c>
      <c r="AS23" s="93">
        <f t="shared" si="8"/>
        <v>22887.694380679844</v>
      </c>
      <c r="AT23" s="93">
        <f t="shared" si="9"/>
        <v>31719.252242324856</v>
      </c>
      <c r="AU23" s="93">
        <f t="shared" si="17"/>
        <v>44.812891720033456</v>
      </c>
      <c r="AV23" s="93">
        <f t="shared" si="18"/>
        <v>419.08632959409954</v>
      </c>
      <c r="AW23" s="2">
        <f t="shared" si="19"/>
        <v>5.5674302790343334E-2</v>
      </c>
      <c r="AX23" s="2">
        <f t="shared" si="20"/>
        <v>0.18253440518825945</v>
      </c>
      <c r="AY23" s="2">
        <f t="shared" si="21"/>
        <v>0.21367035471558807</v>
      </c>
      <c r="AZ23" s="2">
        <f t="shared" si="22"/>
        <v>0.22973678757973465</v>
      </c>
      <c r="BA23" s="2">
        <f t="shared" si="23"/>
        <v>0.31838414972607454</v>
      </c>
    </row>
    <row r="24" spans="1:53">
      <c r="A24" s="58">
        <v>22</v>
      </c>
      <c r="B24" s="58">
        <v>26</v>
      </c>
      <c r="C24" s="93">
        <f>((SUM($C23:$G23))-($H23))*('Function Resolution'!H151)</f>
        <v>1777.8377546065781</v>
      </c>
      <c r="D24" s="93">
        <f>((SUM($C23:$G23))-($H23))*('Function Resolution'!I151)</f>
        <v>5386.2095095953619</v>
      </c>
      <c r="E24" s="93">
        <f>((SUM($C23:$G23))-($H23))*('Function Resolution'!J151)</f>
        <v>8453.0318055895787</v>
      </c>
      <c r="F24" s="93">
        <f>((SUM($C23:$G23))-($H23))*('Function Resolution'!K151)</f>
        <v>12037.07178139057</v>
      </c>
      <c r="G24" s="93">
        <f>((SUM($C23:$G23))-($H23))*('Function Resolution'!L151)</f>
        <v>22066.577972634084</v>
      </c>
      <c r="H24" s="111">
        <f t="shared" si="10"/>
        <v>29.832437294289704</v>
      </c>
      <c r="I24" s="111"/>
      <c r="J24" s="111">
        <f t="shared" si="24"/>
        <v>309.10361347809999</v>
      </c>
      <c r="K24" s="111">
        <f t="shared" si="25"/>
        <v>49999.999999999978</v>
      </c>
      <c r="L24" s="111">
        <f>'MI Analysis'!AM24</f>
        <v>0</v>
      </c>
      <c r="M24" s="2">
        <f t="shared" si="0"/>
        <v>3.5756470121471672E-2</v>
      </c>
      <c r="N24" s="2">
        <f t="shared" si="1"/>
        <v>0.10832925496086802</v>
      </c>
      <c r="O24" s="2">
        <f t="shared" si="2"/>
        <v>0.1700102151668498</v>
      </c>
      <c r="P24" s="2">
        <f t="shared" si="3"/>
        <v>0.24209363108983284</v>
      </c>
      <c r="Q24" s="2">
        <f t="shared" si="4"/>
        <v>0.4438104286609777</v>
      </c>
      <c r="R24" s="106">
        <f>('ACM Rates'!$AM37*(SUM($C24:$G24)))/($C24*'ACM Rates'!$B$65+$D24*'ACM Rates'!$C$65+$E24*'ACM Rates'!$D$65+$F24*'ACM Rates'!$E$65+$G24*'ACM Rates'!$F$65)</f>
        <v>9.1517289801951347E-4</v>
      </c>
      <c r="S24" s="106">
        <f>$R24*'ACM Rates'!C$65</f>
        <v>7.3850098235143295E-4</v>
      </c>
      <c r="T24" s="106">
        <f>$R24*'ACM Rates'!D$65</f>
        <v>6.6590614870670002E-4</v>
      </c>
      <c r="U24" s="106">
        <f>$R24*'ACM Rates'!E$65</f>
        <v>5.9787952379574219E-4</v>
      </c>
      <c r="V24" s="106">
        <f>$R24*'ACM Rates'!F$65</f>
        <v>5.1671096285264536E-4</v>
      </c>
      <c r="W24" s="2"/>
      <c r="X24" s="93">
        <f>((SUM($X23:$AB23))-($AC23))*('Function Resolution'!M151)</f>
        <v>3765.8291516686577</v>
      </c>
      <c r="Y24" s="93">
        <f>((SUM($X23:$AB23))-($AC23))*('Function Resolution'!N151)</f>
        <v>11713.326161867903</v>
      </c>
      <c r="Z24" s="93">
        <f>((SUM($X23:$AB23))-($AC23))*('Function Resolution'!O151)</f>
        <v>12097.940633299802</v>
      </c>
      <c r="AA24" s="93">
        <f>((SUM($X23:$AB23))-($AC23))*('Function Resolution'!P151)</f>
        <v>11540.405466418055</v>
      </c>
      <c r="AB24" s="93">
        <f>((SUM($X23:$AB23))-($AC23))*('Function Resolution'!Q151)</f>
        <v>10742.683433335278</v>
      </c>
      <c r="AC24" s="111">
        <f t="shared" si="11"/>
        <v>14.958055453976904</v>
      </c>
      <c r="AD24" s="111">
        <f t="shared" si="26"/>
        <v>154.77320886426619</v>
      </c>
      <c r="AE24" s="2">
        <f t="shared" si="12"/>
        <v>7.5527781600798274E-2</v>
      </c>
      <c r="AF24" s="2">
        <f t="shared" si="13"/>
        <v>0.23492344037447074</v>
      </c>
      <c r="AG24" s="2">
        <f t="shared" si="14"/>
        <v>0.24263730009270654</v>
      </c>
      <c r="AH24" s="2">
        <f t="shared" si="15"/>
        <v>0.23145532857380469</v>
      </c>
      <c r="AI24" s="2">
        <f t="shared" si="16"/>
        <v>0.21545614935821983</v>
      </c>
      <c r="AJ24" s="106">
        <f>('ACM Rates'!$AR37*(SUM(X24:AB24)))/(X24*'ACM Rates'!B$74+Y24*'ACM Rates'!C$74+Z24*'ACM Rates'!D$74+AA24*'ACM Rates'!E$74+AB24*'ACM Rates'!F$74)</f>
        <v>4.1717181813644372E-4</v>
      </c>
      <c r="AK24" s="93">
        <f>$AJ24*'ACM Rates'!C$74</f>
        <v>3.3778213242796412E-4</v>
      </c>
      <c r="AL24" s="93">
        <f>$AJ24*'ACM Rates'!D$74</f>
        <v>3.0354937419752444E-4</v>
      </c>
      <c r="AM24" s="93">
        <f>$AJ24*'ACM Rates'!E$74</f>
        <v>2.7496639012395194E-4</v>
      </c>
      <c r="AN24" s="93">
        <f>$AJ24*'ACM Rates'!F$74</f>
        <v>2.4062511450333824E-4</v>
      </c>
      <c r="AO24" s="93"/>
      <c r="AP24" s="93">
        <f t="shared" si="5"/>
        <v>5543.6669062752353</v>
      </c>
      <c r="AQ24" s="93">
        <f t="shared" si="6"/>
        <v>17099.535671463265</v>
      </c>
      <c r="AR24" s="93">
        <f t="shared" si="7"/>
        <v>20550.972438889381</v>
      </c>
      <c r="AS24" s="93">
        <f t="shared" si="8"/>
        <v>23577.477247808623</v>
      </c>
      <c r="AT24" s="93">
        <f t="shared" si="9"/>
        <v>32809.261405969359</v>
      </c>
      <c r="AU24" s="93">
        <f t="shared" si="17"/>
        <v>44.790492748266608</v>
      </c>
      <c r="AV24" s="93">
        <f t="shared" si="18"/>
        <v>463.87682234236615</v>
      </c>
      <c r="AW24" s="2">
        <f t="shared" si="19"/>
        <v>5.5669974314794222E-2</v>
      </c>
      <c r="AX24" s="2">
        <f t="shared" si="20"/>
        <v>0.17171499076680014</v>
      </c>
      <c r="AY24" s="2">
        <f t="shared" si="21"/>
        <v>0.20637461217627751</v>
      </c>
      <c r="AZ24" s="2">
        <f t="shared" si="22"/>
        <v>0.23676703073689048</v>
      </c>
      <c r="BA24" s="2">
        <f t="shared" si="23"/>
        <v>0.32947339200523762</v>
      </c>
    </row>
    <row r="25" spans="1:53">
      <c r="A25" s="58">
        <v>23</v>
      </c>
      <c r="B25" s="58">
        <v>27</v>
      </c>
      <c r="C25" s="93">
        <f>((SUM($C24:$G24))-($H24))*('Function Resolution'!H152)</f>
        <v>1776.7466031690615</v>
      </c>
      <c r="D25" s="93">
        <f>((SUM($C24:$G24))-($H24))*('Function Resolution'!I152)</f>
        <v>5019.3763409153407</v>
      </c>
      <c r="E25" s="93">
        <f>((SUM($C24:$G24))-($H24))*('Function Resolution'!J152)</f>
        <v>7959.424686762437</v>
      </c>
      <c r="F25" s="93">
        <f>((SUM($C24:$G24))-($H24))*('Function Resolution'!K152)</f>
        <v>12292.135874506788</v>
      </c>
      <c r="G25" s="93">
        <f>((SUM($C24:$G24))-($H24))*('Function Resolution'!L152)</f>
        <v>22643.212881168249</v>
      </c>
      <c r="H25" s="111">
        <f t="shared" si="10"/>
        <v>29.814537831913121</v>
      </c>
      <c r="I25" s="111"/>
      <c r="J25" s="111">
        <f t="shared" si="24"/>
        <v>338.91815131001312</v>
      </c>
      <c r="K25" s="111">
        <f t="shared" si="25"/>
        <v>49999.999999999978</v>
      </c>
      <c r="L25" s="111">
        <f>'MI Analysis'!AM25</f>
        <v>0</v>
      </c>
      <c r="M25" s="2">
        <f t="shared" si="0"/>
        <v>3.5755978104089606E-2</v>
      </c>
      <c r="N25" s="2">
        <f t="shared" si="1"/>
        <v>0.10101199024207566</v>
      </c>
      <c r="O25" s="2">
        <f t="shared" si="2"/>
        <v>0.16017873022152496</v>
      </c>
      <c r="P25" s="2">
        <f t="shared" si="3"/>
        <v>0.24737198900362156</v>
      </c>
      <c r="Q25" s="2">
        <f t="shared" si="4"/>
        <v>0.4556813124286882</v>
      </c>
      <c r="R25" s="106">
        <f>('ACM Rates'!$AM38*(SUM($C25:$G25)))/($C25*'ACM Rates'!$B$65+$D25*'ACM Rates'!$C$65+$E25*'ACM Rates'!$D$65+$F25*'ACM Rates'!$E$65+$G25*'ACM Rates'!$F$65)</f>
        <v>9.1925048764210143E-4</v>
      </c>
      <c r="S25" s="106">
        <f>$R25*'ACM Rates'!C$65</f>
        <v>7.4179140315434769E-4</v>
      </c>
      <c r="T25" s="106">
        <f>$R25*'ACM Rates'!D$65</f>
        <v>6.6887312031114771E-4</v>
      </c>
      <c r="U25" s="106">
        <f>$R25*'ACM Rates'!E$65</f>
        <v>6.0054340003930565E-4</v>
      </c>
      <c r="V25" s="106">
        <f>$R25*'ACM Rates'!F$65</f>
        <v>5.1901318931123577E-4</v>
      </c>
      <c r="W25" s="2"/>
      <c r="X25" s="93">
        <f>((SUM($X24:$AB24))-($AC24))*('Function Resolution'!M152)</f>
        <v>3756.6468440661092</v>
      </c>
      <c r="Y25" s="93">
        <f>((SUM($X24:$AB24))-($AC24))*('Function Resolution'!N152)</f>
        <v>11055.3959363423</v>
      </c>
      <c r="Z25" s="93">
        <f>((SUM($X24:$AB24))-($AC24))*('Function Resolution'!O152)</f>
        <v>11917.562964828341</v>
      </c>
      <c r="AA25" s="93">
        <f>((SUM($X24:$AB24))-($AC24))*('Function Resolution'!P152)</f>
        <v>11987.746236247594</v>
      </c>
      <c r="AB25" s="93">
        <f>((SUM($X24:$AB24))-($AC24))*('Function Resolution'!Q152)</f>
        <v>11127.874809651368</v>
      </c>
      <c r="AC25" s="111">
        <f t="shared" si="11"/>
        <v>14.953568037340714</v>
      </c>
      <c r="AD25" s="111">
        <f t="shared" si="26"/>
        <v>169.72677690160691</v>
      </c>
      <c r="AE25" s="2">
        <f t="shared" si="12"/>
        <v>7.5366230347540059E-2</v>
      </c>
      <c r="AF25" s="2">
        <f t="shared" si="13"/>
        <v>0.22179447558072601</v>
      </c>
      <c r="AG25" s="2">
        <f t="shared" si="14"/>
        <v>0.23909135803044868</v>
      </c>
      <c r="AH25" s="2">
        <f t="shared" si="15"/>
        <v>0.24049938194642642</v>
      </c>
      <c r="AI25" s="2">
        <f t="shared" si="16"/>
        <v>0.22324855409485883</v>
      </c>
      <c r="AJ25" s="106">
        <f>('ACM Rates'!$AR38*(SUM(X25:AB25)))/(X25*'ACM Rates'!B$74+Y25*'ACM Rates'!C$74+Z25*'ACM Rates'!D$74+AA25*'ACM Rates'!E$74+AB25*'ACM Rates'!F$74)</f>
        <v>4.188705250134714E-4</v>
      </c>
      <c r="AK25" s="93">
        <f>$AJ25*'ACM Rates'!C$74</f>
        <v>3.3915756769551324E-4</v>
      </c>
      <c r="AL25" s="93">
        <f>$AJ25*'ACM Rates'!D$74</f>
        <v>3.0478541504939748E-4</v>
      </c>
      <c r="AM25" s="93">
        <f>$AJ25*'ACM Rates'!E$74</f>
        <v>2.7608604221344724E-4</v>
      </c>
      <c r="AN25" s="93">
        <f>$AJ25*'ACM Rates'!F$74</f>
        <v>2.4160493029870604E-4</v>
      </c>
      <c r="AO25" s="93"/>
      <c r="AP25" s="93">
        <f t="shared" si="5"/>
        <v>5533.3934472351702</v>
      </c>
      <c r="AQ25" s="93">
        <f t="shared" si="6"/>
        <v>16074.772277257642</v>
      </c>
      <c r="AR25" s="93">
        <f t="shared" si="7"/>
        <v>19876.987651590778</v>
      </c>
      <c r="AS25" s="93">
        <f t="shared" si="8"/>
        <v>24279.882110754384</v>
      </c>
      <c r="AT25" s="93">
        <f t="shared" si="9"/>
        <v>33771.087690819615</v>
      </c>
      <c r="AU25" s="93">
        <f t="shared" si="17"/>
        <v>44.768105869253837</v>
      </c>
      <c r="AV25" s="93">
        <f t="shared" si="18"/>
        <v>508.64492821162003</v>
      </c>
      <c r="AW25" s="2">
        <f t="shared" si="19"/>
        <v>5.5591812003355438E-2</v>
      </c>
      <c r="AX25" s="2">
        <f t="shared" si="20"/>
        <v>0.16149686931815194</v>
      </c>
      <c r="AY25" s="2">
        <f t="shared" si="21"/>
        <v>0.1996962210002215</v>
      </c>
      <c r="AZ25" s="2">
        <f t="shared" si="22"/>
        <v>0.24393035749863701</v>
      </c>
      <c r="BA25" s="2">
        <f t="shared" si="23"/>
        <v>0.33928474017963417</v>
      </c>
    </row>
    <row r="26" spans="1:53">
      <c r="A26" s="58">
        <v>24</v>
      </c>
      <c r="B26" s="58">
        <v>28</v>
      </c>
      <c r="C26" s="93">
        <f>((SUM($C25:$G25))-($H25))*('Function Resolution'!H153)</f>
        <v>1779.3853619425449</v>
      </c>
      <c r="D26" s="93">
        <f>((SUM($C25:$G25))-($H25))*('Function Resolution'!I153)</f>
        <v>4692.9419759926323</v>
      </c>
      <c r="E26" s="93">
        <f>((SUM($C25:$G25))-($H25))*('Function Resolution'!J153)</f>
        <v>7508.427023682415</v>
      </c>
      <c r="F26" s="93">
        <f>((SUM($C25:$G25))-($H25))*('Function Resolution'!K153)</f>
        <v>12552.115747908645</v>
      </c>
      <c r="G26" s="93">
        <f>((SUM($C25:$G25))-($H25))*('Function Resolution'!L153)</f>
        <v>23128.211739163729</v>
      </c>
      <c r="H26" s="111">
        <f t="shared" si="10"/>
        <v>29.796649109213973</v>
      </c>
      <c r="I26" s="111"/>
      <c r="J26" s="111">
        <f t="shared" si="24"/>
        <v>368.71480041922712</v>
      </c>
      <c r="K26" s="111">
        <f t="shared" si="25"/>
        <v>49999.999999999978</v>
      </c>
      <c r="L26" s="111">
        <f>'MI Analysis'!AM26</f>
        <v>0</v>
      </c>
      <c r="M26" s="2">
        <f t="shared" si="0"/>
        <v>3.5830579916967399E-2</v>
      </c>
      <c r="N26" s="2">
        <f t="shared" si="1"/>
        <v>9.449939069574316E-2</v>
      </c>
      <c r="O26" s="2">
        <f t="shared" si="2"/>
        <v>0.15119338411836236</v>
      </c>
      <c r="P26" s="2">
        <f t="shared" si="3"/>
        <v>0.25275558406385712</v>
      </c>
      <c r="Q26" s="2">
        <f t="shared" si="4"/>
        <v>0.46572106120506995</v>
      </c>
      <c r="R26" s="106">
        <f>('ACM Rates'!$AM39*(SUM($C26:$G26)))/($C26*'ACM Rates'!$B$65+$D26*'ACM Rates'!$C$65+$E26*'ACM Rates'!$D$65+$F26*'ACM Rates'!$E$65+$G26*'ACM Rates'!$F$65)</f>
        <v>9.2283203657164529E-4</v>
      </c>
      <c r="S26" s="106">
        <f>$R26*'ACM Rates'!C$65</f>
        <v>7.4468154272090584E-4</v>
      </c>
      <c r="T26" s="106">
        <f>$R26*'ACM Rates'!D$65</f>
        <v>6.7147915842617311E-4</v>
      </c>
      <c r="U26" s="106">
        <f>$R26*'ACM Rates'!E$65</f>
        <v>6.0288321448647819E-4</v>
      </c>
      <c r="V26" s="106">
        <f>$R26*'ACM Rates'!F$65</f>
        <v>5.2103534883966298E-4</v>
      </c>
      <c r="W26" s="2"/>
      <c r="X26" s="93">
        <f>((SUM($X25:$AB25))-($AC25))*('Function Resolution'!M153)</f>
        <v>3738.0496441546688</v>
      </c>
      <c r="Y26" s="93">
        <f>((SUM($X25:$AB25))-($AC25))*('Function Resolution'!N153)</f>
        <v>10422.095461015249</v>
      </c>
      <c r="Z26" s="93">
        <f>((SUM($X25:$AB25))-($AC25))*('Function Resolution'!O153)</f>
        <v>11754.034515837811</v>
      </c>
      <c r="AA26" s="93">
        <f>((SUM($X25:$AB25))-($AC25))*('Function Resolution'!P153)</f>
        <v>12435.225320443285</v>
      </c>
      <c r="AB26" s="93">
        <f>((SUM($X25:$AB25))-($AC25))*('Function Resolution'!Q153)</f>
        <v>11480.868281647357</v>
      </c>
      <c r="AC26" s="111">
        <f t="shared" si="11"/>
        <v>14.949081966929509</v>
      </c>
      <c r="AD26" s="111">
        <f t="shared" si="26"/>
        <v>184.67585886853641</v>
      </c>
      <c r="AE26" s="2">
        <f t="shared" si="12"/>
        <v>7.501563612583062E-2</v>
      </c>
      <c r="AF26" s="2">
        <f t="shared" si="13"/>
        <v>0.20915188271904117</v>
      </c>
      <c r="AG26" s="2">
        <f t="shared" si="14"/>
        <v>0.23588139810538575</v>
      </c>
      <c r="AH26" s="2">
        <f t="shared" si="15"/>
        <v>0.24955161824557384</v>
      </c>
      <c r="AI26" s="2">
        <f t="shared" si="16"/>
        <v>0.23039946480416856</v>
      </c>
      <c r="AJ26" s="106">
        <f>('ACM Rates'!$AR39*(SUM(X26:AB26)))/(X26*'ACM Rates'!B$74+Y26*'ACM Rates'!C$74+Z26*'ACM Rates'!D$74+AA26*'ACM Rates'!E$74+AB26*'ACM Rates'!F$74)</f>
        <v>4.2053323242199968E-4</v>
      </c>
      <c r="AK26" s="93">
        <f>$AJ26*'ACM Rates'!C$74</f>
        <v>3.4050385435640358E-4</v>
      </c>
      <c r="AL26" s="93">
        <f>$AJ26*'ACM Rates'!D$74</f>
        <v>3.0599526137983026E-4</v>
      </c>
      <c r="AM26" s="93">
        <f>$AJ26*'ACM Rates'!E$74</f>
        <v>2.7718196632451898E-4</v>
      </c>
      <c r="AN26" s="93">
        <f>$AJ26*'ACM Rates'!F$74</f>
        <v>2.4256398156527988E-4</v>
      </c>
      <c r="AO26" s="93"/>
      <c r="AP26" s="93">
        <f t="shared" si="5"/>
        <v>5517.4350060972138</v>
      </c>
      <c r="AQ26" s="93">
        <f t="shared" si="6"/>
        <v>15115.037437007883</v>
      </c>
      <c r="AR26" s="93">
        <f t="shared" si="7"/>
        <v>19262.461539520227</v>
      </c>
      <c r="AS26" s="93">
        <f t="shared" si="8"/>
        <v>24987.341068351932</v>
      </c>
      <c r="AT26" s="93">
        <f t="shared" si="9"/>
        <v>34609.080020811089</v>
      </c>
      <c r="AU26" s="93">
        <f t="shared" si="17"/>
        <v>44.745731076143485</v>
      </c>
      <c r="AV26" s="93">
        <f t="shared" si="18"/>
        <v>553.39065928776358</v>
      </c>
      <c r="AW26" s="2">
        <f t="shared" si="19"/>
        <v>5.5456426361024928E-2</v>
      </c>
      <c r="AX26" s="2">
        <f t="shared" si="20"/>
        <v>0.15192312363321994</v>
      </c>
      <c r="AY26" s="2">
        <f t="shared" si="21"/>
        <v>0.19360939978776379</v>
      </c>
      <c r="AZ26" s="2">
        <f t="shared" si="22"/>
        <v>0.25115087688093329</v>
      </c>
      <c r="BA26" s="2">
        <f t="shared" si="23"/>
        <v>0.34786017333705815</v>
      </c>
    </row>
    <row r="27" spans="1:53">
      <c r="A27" s="58">
        <v>25</v>
      </c>
      <c r="B27" s="58">
        <v>29</v>
      </c>
      <c r="C27" s="93">
        <f>((SUM($C26:$G26))-($H26))*('Function Resolution'!H154)</f>
        <v>1785.9376715646176</v>
      </c>
      <c r="D27" s="93">
        <f>((SUM($C26:$G26))-($H26))*('Function Resolution'!I154)</f>
        <v>4404.1576391497019</v>
      </c>
      <c r="E27" s="93">
        <f>((SUM($C26:$G26))-($H26))*('Function Resolution'!J154)</f>
        <v>7098.7400592931444</v>
      </c>
      <c r="F27" s="93">
        <f>((SUM($C26:$G26))-($H26))*('Function Resolution'!K154)</f>
        <v>12814.887648752047</v>
      </c>
      <c r="G27" s="93">
        <f>((SUM($C26:$G26))-($H26))*('Function Resolution'!L154)</f>
        <v>23527.562180821249</v>
      </c>
      <c r="H27" s="111">
        <f t="shared" si="10"/>
        <v>29.778771119748455</v>
      </c>
      <c r="I27" s="111"/>
      <c r="J27" s="111">
        <f t="shared" si="24"/>
        <v>398.49357153897557</v>
      </c>
      <c r="K27" s="111">
        <f t="shared" si="25"/>
        <v>49999.999999999985</v>
      </c>
      <c r="L27" s="111">
        <f>'MI Analysis'!AM27</f>
        <v>0</v>
      </c>
      <c r="M27" s="2">
        <f t="shared" si="0"/>
        <v>3.5984110916791323E-2</v>
      </c>
      <c r="N27" s="2">
        <f t="shared" si="1"/>
        <v>8.8737529593267597E-2</v>
      </c>
      <c r="O27" s="2">
        <f t="shared" si="2"/>
        <v>0.14302954337666654</v>
      </c>
      <c r="P27" s="2">
        <f t="shared" si="3"/>
        <v>0.25820180954855254</v>
      </c>
      <c r="Q27" s="2">
        <f t="shared" si="4"/>
        <v>0.47404700656472198</v>
      </c>
      <c r="R27" s="106">
        <f>('ACM Rates'!$AM40*(SUM($C27:$G27)))/($C27*'ACM Rates'!$B$65+$D27*'ACM Rates'!$C$65+$E27*'ACM Rates'!$D$65+$F27*'ACM Rates'!$E$65+$G27*'ACM Rates'!$F$65)</f>
        <v>9.2593293570803164E-4</v>
      </c>
      <c r="S27" s="106">
        <f>$R27*'ACM Rates'!C$65</f>
        <v>7.4718382077497598E-4</v>
      </c>
      <c r="T27" s="106">
        <f>$R27*'ACM Rates'!D$65</f>
        <v>6.737354619136426E-4</v>
      </c>
      <c r="U27" s="106">
        <f>$R27*'ACM Rates'!E$65</f>
        <v>6.0490902196287243E-4</v>
      </c>
      <c r="V27" s="106">
        <f>$R27*'ACM Rates'!F$65</f>
        <v>5.2278613121306864E-4</v>
      </c>
      <c r="W27" s="2"/>
      <c r="X27" s="93">
        <f>((SUM($X26:$AB26))-($AC26))*('Function Resolution'!M154)</f>
        <v>3711.6342616117108</v>
      </c>
      <c r="Y27" s="93">
        <f>((SUM($X26:$AB26))-($AC26))*('Function Resolution'!N154)</f>
        <v>9819.134686703137</v>
      </c>
      <c r="Z27" s="93">
        <f>((SUM($X26:$AB26))-($AC26))*('Function Resolution'!O154)</f>
        <v>11605.947364411048</v>
      </c>
      <c r="AA27" s="93">
        <f>((SUM($X26:$AB26))-($AC26))*('Function Resolution'!P154)</f>
        <v>12877.380512863863</v>
      </c>
      <c r="AB27" s="93">
        <f>((SUM($X26:$AB26))-($AC26))*('Function Resolution'!Q154)</f>
        <v>11801.227315541688</v>
      </c>
      <c r="AC27" s="111">
        <f t="shared" si="11"/>
        <v>14.944597242339436</v>
      </c>
      <c r="AD27" s="111">
        <f t="shared" si="26"/>
        <v>199.62045611087584</v>
      </c>
      <c r="AE27" s="2">
        <f t="shared" si="12"/>
        <v>7.4507881371930956E-2</v>
      </c>
      <c r="AF27" s="2">
        <f t="shared" si="13"/>
        <v>0.19711072558485446</v>
      </c>
      <c r="AG27" s="2">
        <f t="shared" si="14"/>
        <v>0.23297946092913735</v>
      </c>
      <c r="AH27" s="2">
        <f t="shared" si="15"/>
        <v>0.25850239328727531</v>
      </c>
      <c r="AI27" s="2">
        <f t="shared" si="16"/>
        <v>0.23689953882680181</v>
      </c>
      <c r="AJ27" s="106">
        <f>('ACM Rates'!$AR40*(SUM(X27:AB27)))/(X27*'ACM Rates'!B$74+Y27*'ACM Rates'!C$74+Z27*'ACM Rates'!D$74+AA27*'ACM Rates'!E$74+AB27*'ACM Rates'!F$74)</f>
        <v>4.2214284892969957E-4</v>
      </c>
      <c r="AK27" s="93">
        <f>$AJ27*'ACM Rates'!C$74</f>
        <v>3.4180715355525859E-4</v>
      </c>
      <c r="AL27" s="93">
        <f>$AJ27*'ACM Rates'!D$74</f>
        <v>3.0716647684158634E-4</v>
      </c>
      <c r="AM27" s="93">
        <f>$AJ27*'ACM Rates'!E$74</f>
        <v>2.7824289714813806E-4</v>
      </c>
      <c r="AN27" s="93">
        <f>$AJ27*'ACM Rates'!F$74</f>
        <v>2.4349240994810288E-4</v>
      </c>
      <c r="AO27" s="93"/>
      <c r="AP27" s="93">
        <f t="shared" si="5"/>
        <v>5497.5719331763285</v>
      </c>
      <c r="AQ27" s="93">
        <f t="shared" si="6"/>
        <v>14223.292325852839</v>
      </c>
      <c r="AR27" s="93">
        <f t="shared" si="7"/>
        <v>18704.687423704192</v>
      </c>
      <c r="AS27" s="93">
        <f t="shared" si="8"/>
        <v>25692.26816161591</v>
      </c>
      <c r="AT27" s="93">
        <f t="shared" si="9"/>
        <v>35328.789496362937</v>
      </c>
      <c r="AU27" s="93">
        <f t="shared" si="17"/>
        <v>44.723368362087889</v>
      </c>
      <c r="AV27" s="93">
        <f t="shared" si="18"/>
        <v>598.11402764985144</v>
      </c>
      <c r="AW27" s="2">
        <f t="shared" si="19"/>
        <v>5.5281642779204242E-2</v>
      </c>
      <c r="AX27" s="2">
        <f t="shared" si="20"/>
        <v>0.14302440696718655</v>
      </c>
      <c r="AY27" s="2">
        <f t="shared" si="21"/>
        <v>0.18808773418931163</v>
      </c>
      <c r="AZ27" s="2">
        <f t="shared" si="22"/>
        <v>0.25835237955265122</v>
      </c>
      <c r="BA27" s="2">
        <f t="shared" si="23"/>
        <v>0.35525383651164633</v>
      </c>
    </row>
    <row r="28" spans="1:53">
      <c r="A28" s="58">
        <v>26</v>
      </c>
      <c r="B28" s="58">
        <v>30</v>
      </c>
      <c r="C28" s="93">
        <f>((SUM($C27:$G27))-($H27))*('Function Resolution'!H155)</f>
        <v>1796.6015666527451</v>
      </c>
      <c r="D28" s="93">
        <f>((SUM($C27:$G27))-($H27))*('Function Resolution'!I155)</f>
        <v>4150.3219264067566</v>
      </c>
      <c r="E28" s="93">
        <f>((SUM($C27:$G27))-($H27))*('Function Resolution'!J155)</f>
        <v>6728.7583043452805</v>
      </c>
      <c r="F28" s="93">
        <f>((SUM($C27:$G27))-($H27))*('Function Resolution'!K155)</f>
        <v>13078.302658954193</v>
      </c>
      <c r="G28" s="93">
        <f>((SUM($C27:$G27))-($H27))*('Function Resolution'!L155)</f>
        <v>23847.521972102029</v>
      </c>
      <c r="H28" s="111">
        <f t="shared" si="10"/>
        <v>39.681205142768803</v>
      </c>
      <c r="I28" s="111"/>
      <c r="J28" s="111">
        <f t="shared" si="24"/>
        <v>438.17477668174439</v>
      </c>
      <c r="K28" s="111">
        <f t="shared" si="25"/>
        <v>49999.999999999971</v>
      </c>
      <c r="L28" s="111">
        <f>'MI Analysis'!AM28</f>
        <v>0</v>
      </c>
      <c r="M28" s="2">
        <f t="shared" si="0"/>
        <v>3.622070570062097E-2</v>
      </c>
      <c r="N28" s="2">
        <f t="shared" si="1"/>
        <v>8.3673304003229448E-2</v>
      </c>
      <c r="O28" s="2">
        <f t="shared" si="2"/>
        <v>0.1356563295925296</v>
      </c>
      <c r="P28" s="2">
        <f t="shared" si="3"/>
        <v>0.26366744884687521</v>
      </c>
      <c r="Q28" s="2">
        <f t="shared" si="4"/>
        <v>0.48078221185674491</v>
      </c>
      <c r="R28" s="106">
        <f>('ACM Rates'!$AM41*(SUM($C28:$G28)))/($C28*'ACM Rates'!$B$65+$D28*'ACM Rates'!$C$65+$E28*'ACM Rates'!$D$65+$F28*'ACM Rates'!$E$65+$G28*'ACM Rates'!$F$65)</f>
        <v>1.2380958037912272E-3</v>
      </c>
      <c r="S28" s="106">
        <f>$R28*'ACM Rates'!C$65</f>
        <v>9.9908440178209101E-4</v>
      </c>
      <c r="T28" s="106">
        <f>$R28*'ACM Rates'!D$65</f>
        <v>9.0087415199544408E-4</v>
      </c>
      <c r="U28" s="106">
        <f>$R28*'ACM Rates'!E$65</f>
        <v>8.0884402410310685E-4</v>
      </c>
      <c r="V28" s="106">
        <f>$R28*'ACM Rates'!F$65</f>
        <v>6.9903476847403795E-4</v>
      </c>
      <c r="W28" s="2"/>
      <c r="X28" s="93">
        <f>((SUM($X27:$AB27))-($AC27))*('Function Resolution'!M155)</f>
        <v>3679.0693144788088</v>
      </c>
      <c r="Y28" s="93">
        <f>((SUM($X27:$AB27))-($AC27))*('Function Resolution'!N155)</f>
        <v>9251.0306681555448</v>
      </c>
      <c r="Z28" s="93">
        <f>((SUM($X27:$AB27))-($AC27))*('Function Resolution'!O155)</f>
        <v>11472.253991462387</v>
      </c>
      <c r="AA28" s="93">
        <f>((SUM($X27:$AB27))-($AC27))*('Function Resolution'!P155)</f>
        <v>13308.924029241638</v>
      </c>
      <c r="AB28" s="93">
        <f>((SUM($X27:$AB27))-($AC27))*('Function Resolution'!Q155)</f>
        <v>12089.101540550735</v>
      </c>
      <c r="AC28" s="111">
        <f t="shared" si="11"/>
        <v>19.920151817555649</v>
      </c>
      <c r="AD28" s="111">
        <f t="shared" si="26"/>
        <v>219.54060792843148</v>
      </c>
      <c r="AE28" s="2">
        <f t="shared" si="12"/>
        <v>7.3876330826684614E-2</v>
      </c>
      <c r="AF28" s="2">
        <f t="shared" si="13"/>
        <v>0.18576225227365195</v>
      </c>
      <c r="AG28" s="2">
        <f t="shared" si="14"/>
        <v>0.23036479031955731</v>
      </c>
      <c r="AH28" s="2">
        <f t="shared" si="15"/>
        <v>0.26724543369217646</v>
      </c>
      <c r="AI28" s="2">
        <f t="shared" si="16"/>
        <v>0.24275119288792973</v>
      </c>
      <c r="AJ28" s="106">
        <f>('ACM Rates'!$AR41*(SUM(X28:AB28)))/(X28*'ACM Rates'!B$74+Y28*'ACM Rates'!C$74+Z28*'ACM Rates'!D$74+AA28*'ACM Rates'!E$74+AB28*'ACM Rates'!F$74)</f>
        <v>5.6491192526386398E-4</v>
      </c>
      <c r="AK28" s="93">
        <f>$AJ28*'ACM Rates'!C$74</f>
        <v>4.5740662828572086E-4</v>
      </c>
      <c r="AL28" s="93">
        <f>$AJ28*'ACM Rates'!D$74</f>
        <v>4.1105044477016752E-4</v>
      </c>
      <c r="AM28" s="93">
        <f>$AJ28*'ACM Rates'!E$74</f>
        <v>3.723448854279324E-4</v>
      </c>
      <c r="AN28" s="93">
        <f>$AJ28*'ACM Rates'!F$74</f>
        <v>3.2584175342462721E-4</v>
      </c>
      <c r="AO28" s="93"/>
      <c r="AP28" s="93">
        <f t="shared" si="5"/>
        <v>5475.6708811315539</v>
      </c>
      <c r="AQ28" s="93">
        <f t="shared" si="6"/>
        <v>13401.352594562301</v>
      </c>
      <c r="AR28" s="93">
        <f t="shared" si="7"/>
        <v>18201.012295807668</v>
      </c>
      <c r="AS28" s="93">
        <f t="shared" si="8"/>
        <v>26387.226688195831</v>
      </c>
      <c r="AT28" s="93">
        <f t="shared" si="9"/>
        <v>35936.623512652761</v>
      </c>
      <c r="AU28" s="93">
        <f t="shared" si="17"/>
        <v>59.601356960324452</v>
      </c>
      <c r="AV28" s="93">
        <f t="shared" si="18"/>
        <v>657.71538461017587</v>
      </c>
      <c r="AW28" s="2">
        <f t="shared" si="19"/>
        <v>5.5086187023198743E-2</v>
      </c>
      <c r="AX28" s="2">
        <f t="shared" si="20"/>
        <v>0.13481990269570998</v>
      </c>
      <c r="AY28" s="2">
        <f t="shared" si="21"/>
        <v>0.18310530145142828</v>
      </c>
      <c r="AZ28" s="2">
        <f t="shared" si="22"/>
        <v>0.26546002050238537</v>
      </c>
      <c r="BA28" s="2">
        <f t="shared" si="23"/>
        <v>0.36152858832727769</v>
      </c>
    </row>
    <row r="29" spans="1:53">
      <c r="A29" s="58">
        <v>27</v>
      </c>
      <c r="B29" s="58">
        <v>31</v>
      </c>
      <c r="C29" s="93">
        <f>((SUM($C28:$G28))-($H28))*('Function Resolution'!H156)</f>
        <v>1811.2331672915807</v>
      </c>
      <c r="D29" s="93">
        <f>((SUM($C28:$G28))-($H28))*('Function Resolution'!I156)</f>
        <v>3928.0766036399941</v>
      </c>
      <c r="E29" s="93">
        <f>((SUM($C28:$G28))-($H28))*('Function Resolution'!J156)</f>
        <v>6395.4120086471321</v>
      </c>
      <c r="F29" s="93">
        <f>((SUM($C28:$G28))-($H28))*('Function Resolution'!K156)</f>
        <v>13337.545784649128</v>
      </c>
      <c r="G29" s="93">
        <f>((SUM($C28:$G28))-($H28))*('Function Resolution'!L156)</f>
        <v>24089.557659090391</v>
      </c>
      <c r="H29" s="111">
        <f t="shared" si="10"/>
        <v>39.649460178654586</v>
      </c>
      <c r="I29" s="111"/>
      <c r="J29" s="111">
        <f t="shared" si="24"/>
        <v>477.82423686039897</v>
      </c>
      <c r="K29" s="111">
        <f t="shared" si="25"/>
        <v>49999.999999999971</v>
      </c>
      <c r="L29" s="111">
        <f>'MI Analysis'!AM29</f>
        <v>0</v>
      </c>
      <c r="M29" s="2">
        <f t="shared" si="0"/>
        <v>3.6544924629600156E-2</v>
      </c>
      <c r="N29" s="2">
        <f t="shared" si="1"/>
        <v>7.925609248530828E-2</v>
      </c>
      <c r="O29" s="2">
        <f t="shared" si="2"/>
        <v>0.12903907351737662</v>
      </c>
      <c r="P29" s="2">
        <f t="shared" si="3"/>
        <v>0.26910925343350706</v>
      </c>
      <c r="Q29" s="2">
        <f t="shared" si="4"/>
        <v>0.48605065593420782</v>
      </c>
      <c r="R29" s="106">
        <f>('ACM Rates'!$AM42*(SUM($C29:$G29)))/($C29*'ACM Rates'!$B$65+$D29*'ACM Rates'!$C$65+$E29*'ACM Rates'!$D$65+$F29*'ACM Rates'!$E$65+$G29*'ACM Rates'!$F$65)</f>
        <v>1.2410256657077819E-3</v>
      </c>
      <c r="S29" s="106">
        <f>$R29*'ACM Rates'!C$65</f>
        <v>1.001448660938161E-3</v>
      </c>
      <c r="T29" s="106">
        <f>$R29*'ACM Rates'!D$65</f>
        <v>9.0300600387755012E-4</v>
      </c>
      <c r="U29" s="106">
        <f>$R29*'ACM Rates'!E$65</f>
        <v>8.1075809351146427E-4</v>
      </c>
      <c r="V29" s="106">
        <f>$R29*'ACM Rates'!F$65</f>
        <v>7.0068898242115591E-4</v>
      </c>
      <c r="W29" s="2"/>
      <c r="X29" s="93">
        <f>((SUM($X28:$AB28))-($AC28))*('Function Resolution'!M156)</f>
        <v>3641.6903678275353</v>
      </c>
      <c r="Y29" s="93">
        <f>((SUM($X28:$AB28))-($AC28))*('Function Resolution'!N156)</f>
        <v>8720.2718667618756</v>
      </c>
      <c r="Z29" s="93">
        <f>((SUM($X28:$AB28))-($AC28))*('Function Resolution'!O156)</f>
        <v>11351.080545519771</v>
      </c>
      <c r="AA29" s="93">
        <f>((SUM($X28:$AB28))-($AC28))*('Function Resolution'!P156)</f>
        <v>13723.487154122227</v>
      </c>
      <c r="AB29" s="93">
        <f>((SUM($X28:$AB28))-($AC28))*('Function Resolution'!Q156)</f>
        <v>12343.92945784015</v>
      </c>
      <c r="AC29" s="111">
        <f t="shared" si="11"/>
        <v>19.912183756828618</v>
      </c>
      <c r="AD29" s="111">
        <f t="shared" si="26"/>
        <v>239.45279168526011</v>
      </c>
      <c r="AE29" s="2">
        <f t="shared" si="12"/>
        <v>7.3155017295954097E-2</v>
      </c>
      <c r="AF29" s="2">
        <f t="shared" si="13"/>
        <v>0.17517459608158492</v>
      </c>
      <c r="AG29" s="2">
        <f t="shared" si="14"/>
        <v>0.22802281626448062</v>
      </c>
      <c r="AH29" s="2">
        <f t="shared" si="15"/>
        <v>0.27568020306996088</v>
      </c>
      <c r="AI29" s="2">
        <f t="shared" si="16"/>
        <v>0.24796736728801955</v>
      </c>
      <c r="AJ29" s="106">
        <f>('ACM Rates'!$AR42*(SUM(X29:AB29)))/(X29*'ACM Rates'!B$74+Y29*'ACM Rates'!C$74+Z29*'ACM Rates'!D$74+AA29*'ACM Rates'!E$74+AB29*'ACM Rates'!F$74)</f>
        <v>5.6685726825109184E-4</v>
      </c>
      <c r="AK29" s="93">
        <f>$AJ29*'ACM Rates'!C$74</f>
        <v>4.5898176369507085E-4</v>
      </c>
      <c r="AL29" s="93">
        <f>$AJ29*'ACM Rates'!D$74</f>
        <v>4.1246594701816315E-4</v>
      </c>
      <c r="AM29" s="93">
        <f>$AJ29*'ACM Rates'!E$74</f>
        <v>3.7362710037030426E-4</v>
      </c>
      <c r="AN29" s="93">
        <f>$AJ29*'ACM Rates'!F$74</f>
        <v>3.2696382917063763E-4</v>
      </c>
      <c r="AO29" s="93"/>
      <c r="AP29" s="93">
        <f t="shared" si="5"/>
        <v>5452.9235351191164</v>
      </c>
      <c r="AQ29" s="93">
        <f t="shared" si="6"/>
        <v>12648.34847040187</v>
      </c>
      <c r="AR29" s="93">
        <f t="shared" si="7"/>
        <v>17746.492554166904</v>
      </c>
      <c r="AS29" s="93">
        <f t="shared" si="8"/>
        <v>27061.032938771357</v>
      </c>
      <c r="AT29" s="93">
        <f t="shared" si="9"/>
        <v>36433.487116930541</v>
      </c>
      <c r="AU29" s="93">
        <f t="shared" si="17"/>
        <v>59.561643935483204</v>
      </c>
      <c r="AV29" s="93">
        <f t="shared" si="18"/>
        <v>717.27702854565905</v>
      </c>
      <c r="AW29" s="2">
        <f t="shared" si="19"/>
        <v>5.4890257016239057E-2</v>
      </c>
      <c r="AX29" s="2">
        <f t="shared" si="20"/>
        <v>0.12732089381043316</v>
      </c>
      <c r="AY29" s="2">
        <f t="shared" si="21"/>
        <v>0.17863986743282201</v>
      </c>
      <c r="AZ29" s="2">
        <f t="shared" si="22"/>
        <v>0.27240195897990399</v>
      </c>
      <c r="BA29" s="2">
        <f t="shared" si="23"/>
        <v>0.36674702276060184</v>
      </c>
    </row>
    <row r="30" spans="1:53">
      <c r="A30" s="58">
        <v>28</v>
      </c>
      <c r="B30" s="58">
        <v>32</v>
      </c>
      <c r="C30" s="93">
        <f>((SUM($C29:$G29))-($H29))*('Function Resolution'!H157)</f>
        <v>1830.4316127298725</v>
      </c>
      <c r="D30" s="93">
        <f>((SUM($C29:$G29))-($H29))*('Function Resolution'!I157)</f>
        <v>3735.8984699950888</v>
      </c>
      <c r="E30" s="93">
        <f>((SUM($C29:$G29))-($H29))*('Function Resolution'!J157)</f>
        <v>6098.2233618257815</v>
      </c>
      <c r="F30" s="93">
        <f>((SUM($C29:$G29))-($H29))*('Function Resolution'!K157)</f>
        <v>13593.063540406101</v>
      </c>
      <c r="G30" s="93">
        <f>((SUM($C29:$G29))-($H29))*('Function Resolution'!L157)</f>
        <v>24264.558778182727</v>
      </c>
      <c r="H30" s="111">
        <f t="shared" si="10"/>
        <v>39.61774061051166</v>
      </c>
      <c r="I30" s="111"/>
      <c r="J30" s="111">
        <f t="shared" si="24"/>
        <v>517.44197747091062</v>
      </c>
      <c r="K30" s="111">
        <f t="shared" si="25"/>
        <v>49999.999999999971</v>
      </c>
      <c r="L30" s="111">
        <f>'MI Analysis'!AM30</f>
        <v>0</v>
      </c>
      <c r="M30" s="2">
        <f t="shared" si="0"/>
        <v>3.696185768340781E-2</v>
      </c>
      <c r="N30" s="2">
        <f t="shared" si="1"/>
        <v>7.5438900097273165E-2</v>
      </c>
      <c r="O30" s="2">
        <f t="shared" si="2"/>
        <v>0.12314126485461935</v>
      </c>
      <c r="P30" s="2">
        <f t="shared" si="3"/>
        <v>0.2744843765633519</v>
      </c>
      <c r="Q30" s="2">
        <f t="shared" si="4"/>
        <v>0.48997360080134772</v>
      </c>
      <c r="R30" s="106">
        <f>('ACM Rates'!$AM43*(SUM($C30:$G30)))/($C30*'ACM Rates'!$B$65+$D30*'ACM Rates'!$C$65+$E30*'ACM Rates'!$D$65+$F30*'ACM Rates'!$E$65+$G30*'ACM Rates'!$F$65)</f>
        <v>1.2433949008973319E-3</v>
      </c>
      <c r="S30" s="106">
        <f>$R30*'ACM Rates'!C$65</f>
        <v>1.0033605210016427E-3</v>
      </c>
      <c r="T30" s="106">
        <f>$R30*'ACM Rates'!D$65</f>
        <v>9.0472992761247268E-4</v>
      </c>
      <c r="U30" s="106">
        <f>$R30*'ACM Rates'!E$65</f>
        <v>8.1230590727425565E-4</v>
      </c>
      <c r="V30" s="106">
        <f>$R30*'ACM Rates'!F$65</f>
        <v>7.0202666385672514E-4</v>
      </c>
      <c r="W30" s="2"/>
      <c r="X30" s="93">
        <f>((SUM($X29:$AB29))-($AC29))*('Function Resolution'!M157)</f>
        <v>3601.5623131222792</v>
      </c>
      <c r="Y30" s="93">
        <f>((SUM($X29:$AB29))-($AC29))*('Function Resolution'!N157)</f>
        <v>8230.118198676455</v>
      </c>
      <c r="Z30" s="93">
        <f>((SUM($X29:$AB29))-($AC29))*('Function Resolution'!O157)</f>
        <v>11243.098407959907</v>
      </c>
      <c r="AA30" s="93">
        <f>((SUM($X29:$AB29))-($AC29))*('Function Resolution'!P157)</f>
        <v>14117.756636321034</v>
      </c>
      <c r="AB30" s="93">
        <f>((SUM($X29:$AB29))-($AC29))*('Function Resolution'!Q157)</f>
        <v>12568.011652235045</v>
      </c>
      <c r="AC30" s="111">
        <f t="shared" si="11"/>
        <v>19.904218883325889</v>
      </c>
      <c r="AD30" s="111">
        <f t="shared" si="26"/>
        <v>259.35701056858602</v>
      </c>
      <c r="AE30" s="2">
        <f t="shared" si="12"/>
        <v>7.2377867913005545E-2</v>
      </c>
      <c r="AF30" s="2">
        <f t="shared" si="13"/>
        <v>0.1653944472158306</v>
      </c>
      <c r="AG30" s="2">
        <f t="shared" si="14"/>
        <v>0.22594402671844507</v>
      </c>
      <c r="AH30" s="2">
        <f t="shared" si="15"/>
        <v>0.28371385421505235</v>
      </c>
      <c r="AI30" s="2">
        <f t="shared" si="16"/>
        <v>0.25256980393766648</v>
      </c>
      <c r="AJ30" s="106">
        <f>('ACM Rates'!$AR43*(SUM(X30:AB30)))/(X30*'ACM Rates'!B$74+Y30*'ACM Rates'!C$74+Z30*'ACM Rates'!D$74+AA30*'ACM Rates'!E$74+AB30*'ACM Rates'!F$74)</f>
        <v>5.6867768022603432E-4</v>
      </c>
      <c r="AK30" s="93">
        <f>$AJ30*'ACM Rates'!C$74</f>
        <v>4.6045574302938999E-4</v>
      </c>
      <c r="AL30" s="93">
        <f>$AJ30*'ACM Rates'!D$74</f>
        <v>4.1379054492183729E-4</v>
      </c>
      <c r="AM30" s="93">
        <f>$AJ30*'ACM Rates'!E$74</f>
        <v>3.7482697075350604E-4</v>
      </c>
      <c r="AN30" s="93">
        <f>$AJ30*'ACM Rates'!F$74</f>
        <v>3.2801384458603782E-4</v>
      </c>
      <c r="AO30" s="93"/>
      <c r="AP30" s="93">
        <f t="shared" si="5"/>
        <v>5431.9939258521517</v>
      </c>
      <c r="AQ30" s="93">
        <f t="shared" si="6"/>
        <v>11966.016668671544</v>
      </c>
      <c r="AR30" s="93">
        <f t="shared" si="7"/>
        <v>17341.321769785689</v>
      </c>
      <c r="AS30" s="93">
        <f t="shared" si="8"/>
        <v>27710.820176727135</v>
      </c>
      <c r="AT30" s="93">
        <f t="shared" si="9"/>
        <v>36832.570430417771</v>
      </c>
      <c r="AU30" s="93">
        <f t="shared" si="17"/>
        <v>59.521959493837549</v>
      </c>
      <c r="AV30" s="93">
        <f t="shared" si="18"/>
        <v>776.79898803949663</v>
      </c>
      <c r="AW30" s="2">
        <f t="shared" si="19"/>
        <v>5.4712378581860163E-2</v>
      </c>
      <c r="AX30" s="2">
        <f t="shared" si="20"/>
        <v>0.12052466240387066</v>
      </c>
      <c r="AY30" s="2">
        <f t="shared" si="21"/>
        <v>0.17466605720283937</v>
      </c>
      <c r="AZ30" s="2">
        <f t="shared" si="22"/>
        <v>0.27911019508091589</v>
      </c>
      <c r="BA30" s="2">
        <f t="shared" si="23"/>
        <v>0.37098670673051393</v>
      </c>
    </row>
    <row r="31" spans="1:53">
      <c r="A31" s="58">
        <v>29</v>
      </c>
      <c r="B31" s="58">
        <v>33</v>
      </c>
      <c r="C31" s="93">
        <f>((SUM($C30:$G30))-($H30))*('Function Resolution'!H158)</f>
        <v>1854.4684358589295</v>
      </c>
      <c r="D31" s="93">
        <f>((SUM($C30:$G30))-($H30))*('Function Resolution'!I158)</f>
        <v>3571.6074829637514</v>
      </c>
      <c r="E31" s="93">
        <f>((SUM($C30:$G30))-($H30))*('Function Resolution'!J158)</f>
        <v>5835.284234506511</v>
      </c>
      <c r="F31" s="93">
        <f>((SUM($C30:$G30))-($H30))*('Function Resolution'!K158)</f>
        <v>13842.779032846767</v>
      </c>
      <c r="G31" s="93">
        <f>((SUM($C30:$G30))-($H30))*('Function Resolution'!L158)</f>
        <v>24378.418836353103</v>
      </c>
      <c r="H31" s="111">
        <f t="shared" si="10"/>
        <v>39.586046418023251</v>
      </c>
      <c r="I31" s="111"/>
      <c r="J31" s="111">
        <f t="shared" si="24"/>
        <v>557.02802388893383</v>
      </c>
      <c r="K31" s="111">
        <f t="shared" si="25"/>
        <v>49999.999999999971</v>
      </c>
      <c r="L31" s="111">
        <f>'MI Analysis'!AM31</f>
        <v>0</v>
      </c>
      <c r="M31" s="2">
        <f t="shared" si="0"/>
        <v>3.7477214395719056E-2</v>
      </c>
      <c r="N31" s="2">
        <f t="shared" si="1"/>
        <v>7.2179119788787466E-2</v>
      </c>
      <c r="O31" s="2">
        <f t="shared" si="2"/>
        <v>0.11792608279971595</v>
      </c>
      <c r="P31" s="2">
        <f t="shared" si="3"/>
        <v>0.2797506755116469</v>
      </c>
      <c r="Q31" s="2">
        <f t="shared" si="4"/>
        <v>0.49266690750413067</v>
      </c>
      <c r="R31" s="106">
        <f>('ACM Rates'!$AM44*(SUM($C31:$G31)))/($C31*'ACM Rates'!$B$65+$D31*'ACM Rates'!$C$65+$E31*'ACM Rates'!$D$65+$F31*'ACM Rates'!$E$65+$G31*'ACM Rates'!$F$65)</f>
        <v>1.2452310803248215E-3</v>
      </c>
      <c r="S31" s="106">
        <f>$R31*'ACM Rates'!C$65</f>
        <v>1.0048422304293465E-3</v>
      </c>
      <c r="T31" s="106">
        <f>$R31*'ACM Rates'!D$65</f>
        <v>9.0606598462808149E-4</v>
      </c>
      <c r="U31" s="106">
        <f>$R31*'ACM Rates'!E$65</f>
        <v>8.1350547741459393E-4</v>
      </c>
      <c r="V31" s="106">
        <f>$R31*'ACM Rates'!F$65</f>
        <v>7.0306337947844159E-4</v>
      </c>
      <c r="W31" s="2"/>
      <c r="X31" s="93">
        <f>((SUM($X30:$AB30))-($AC30))*('Function Resolution'!M158)</f>
        <v>3560.337243203247</v>
      </c>
      <c r="Y31" s="93">
        <f>((SUM($X30:$AB30))-($AC30))*('Function Resolution'!N158)</f>
        <v>7781.8981867437706</v>
      </c>
      <c r="Z31" s="93">
        <f>((SUM($X30:$AB30))-($AC30))*('Function Resolution'!O158)</f>
        <v>11148.013090810089</v>
      </c>
      <c r="AA31" s="93">
        <f>((SUM($X30:$AB30))-($AC30))*('Function Resolution'!P158)</f>
        <v>14487.592760657806</v>
      </c>
      <c r="AB31" s="93">
        <f>((SUM($X30:$AB30))-($AC30))*('Function Resolution'!Q158)</f>
        <v>12762.801708016483</v>
      </c>
      <c r="AC31" s="111">
        <f t="shared" si="11"/>
        <v>19.896257195772556</v>
      </c>
      <c r="AD31" s="111">
        <f t="shared" si="26"/>
        <v>279.25326776435855</v>
      </c>
      <c r="AE31" s="2">
        <f t="shared" si="12"/>
        <v>7.1578030142467747E-2</v>
      </c>
      <c r="AF31" s="2">
        <f t="shared" si="13"/>
        <v>0.15644948917120399</v>
      </c>
      <c r="AG31" s="2">
        <f t="shared" si="14"/>
        <v>0.22412281829928807</v>
      </c>
      <c r="AH31" s="2">
        <f t="shared" si="15"/>
        <v>0.29126267554957114</v>
      </c>
      <c r="AI31" s="2">
        <f t="shared" si="16"/>
        <v>0.25658698683746911</v>
      </c>
      <c r="AJ31" s="106">
        <f>('ACM Rates'!$AR44*(SUM(X31:AB31)))/(X31*'ACM Rates'!B$74+Y31*'ACM Rates'!C$74+Z31*'ACM Rates'!D$74+AA31*'ACM Rates'!E$74+AB31*'ACM Rates'!F$74)</f>
        <v>5.7036026092495851E-4</v>
      </c>
      <c r="AK31" s="93">
        <f>$AJ31*'ACM Rates'!C$74</f>
        <v>4.6181812100353891E-4</v>
      </c>
      <c r="AL31" s="93">
        <f>$AJ31*'ACM Rates'!D$74</f>
        <v>4.1501485178052405E-4</v>
      </c>
      <c r="AM31" s="93">
        <f>$AJ31*'ACM Rates'!E$74</f>
        <v>3.7593599375257186E-4</v>
      </c>
      <c r="AN31" s="93">
        <f>$AJ31*'ACM Rates'!F$74</f>
        <v>3.2898435878603419E-4</v>
      </c>
      <c r="AO31" s="93"/>
      <c r="AP31" s="93">
        <f t="shared" si="5"/>
        <v>5414.8056790621768</v>
      </c>
      <c r="AQ31" s="93">
        <f t="shared" si="6"/>
        <v>11353.505669707522</v>
      </c>
      <c r="AR31" s="93">
        <f t="shared" si="7"/>
        <v>16983.297325316598</v>
      </c>
      <c r="AS31" s="93">
        <f t="shared" si="8"/>
        <v>28330.371793504572</v>
      </c>
      <c r="AT31" s="93">
        <f t="shared" si="9"/>
        <v>37141.220544369586</v>
      </c>
      <c r="AU31" s="93">
        <f t="shared" si="17"/>
        <v>59.482303613795807</v>
      </c>
      <c r="AV31" s="93">
        <f t="shared" si="18"/>
        <v>836.28129165329233</v>
      </c>
      <c r="AW31" s="2">
        <f t="shared" si="19"/>
        <v>5.4571971311522909E-2</v>
      </c>
      <c r="AX31" s="2">
        <f t="shared" si="20"/>
        <v>0.1144239003974379</v>
      </c>
      <c r="AY31" s="2">
        <f t="shared" si="21"/>
        <v>0.17116256230505419</v>
      </c>
      <c r="AZ31" s="2">
        <f t="shared" si="22"/>
        <v>0.28552164720113798</v>
      </c>
      <c r="BA31" s="2">
        <f t="shared" si="23"/>
        <v>0.37431991878484699</v>
      </c>
    </row>
    <row r="32" spans="1:53">
      <c r="A32" s="58">
        <v>30</v>
      </c>
      <c r="B32" s="58">
        <v>34</v>
      </c>
      <c r="C32" s="93">
        <f>((SUM($C31:$G31))-($H31))*('Function Resolution'!H159)</f>
        <v>1883.6490185145901</v>
      </c>
      <c r="D32" s="93">
        <f>((SUM($C31:$G31))-($H31))*('Function Resolution'!I159)</f>
        <v>3433.2712390797328</v>
      </c>
      <c r="E32" s="93">
        <f>((SUM($C31:$G31))-($H31))*('Function Resolution'!J159)</f>
        <v>5604.7356292531813</v>
      </c>
      <c r="F32" s="93">
        <f>((SUM($C31:$G31))-($H31))*('Function Resolution'!K159)</f>
        <v>14084.665972836985</v>
      </c>
      <c r="G32" s="93">
        <f>((SUM($C31:$G31))-($H31))*('Function Resolution'!L159)</f>
        <v>24436.65011642655</v>
      </c>
      <c r="H32" s="111">
        <f t="shared" si="10"/>
        <v>39.554377580888833</v>
      </c>
      <c r="I32" s="111"/>
      <c r="J32" s="111">
        <f t="shared" si="24"/>
        <v>596.58240146982268</v>
      </c>
      <c r="K32" s="111">
        <f t="shared" si="25"/>
        <v>49999.999999999971</v>
      </c>
      <c r="L32" s="111">
        <f>'MI Analysis'!AM32</f>
        <v>0</v>
      </c>
      <c r="M32" s="2">
        <f t="shared" si="0"/>
        <v>3.8097406835185747E-2</v>
      </c>
      <c r="N32" s="2">
        <f t="shared" si="1"/>
        <v>6.9439014320145612E-2</v>
      </c>
      <c r="O32" s="2">
        <f t="shared" si="2"/>
        <v>0.11335757955571878</v>
      </c>
      <c r="P32" s="2">
        <f t="shared" si="3"/>
        <v>0.28486689634357254</v>
      </c>
      <c r="Q32" s="2">
        <f t="shared" si="4"/>
        <v>0.49423910294537732</v>
      </c>
      <c r="R32" s="106">
        <f>('ACM Rates'!$AM45*(SUM($C32:$G32)))/($C32*'ACM Rates'!$B$65+$D32*'ACM Rates'!$C$65+$E32*'ACM Rates'!$D$65+$F32*'ACM Rates'!$E$65+$G32*'ACM Rates'!$F$65)</f>
        <v>1.2465602711322205E-3</v>
      </c>
      <c r="S32" s="106">
        <f>$R32*'ACM Rates'!C$65</f>
        <v>1.0059148241644985E-3</v>
      </c>
      <c r="T32" s="106">
        <f>$R32*'ACM Rates'!D$65</f>
        <v>9.0703314212735504E-4</v>
      </c>
      <c r="U32" s="106">
        <f>$R32*'ACM Rates'!E$65</f>
        <v>8.143738335128582E-4</v>
      </c>
      <c r="V32" s="106">
        <f>$R32*'ACM Rates'!F$65</f>
        <v>7.0381384691841091E-4</v>
      </c>
      <c r="W32" s="2"/>
      <c r="X32" s="93">
        <f>((SUM($X31:$AB31))-($AC31))*('Function Resolution'!M159)</f>
        <v>3519.5994858977851</v>
      </c>
      <c r="Y32" s="93">
        <f>((SUM($X31:$AB31))-($AC31))*('Function Resolution'!N159)</f>
        <v>7376.1397676939941</v>
      </c>
      <c r="Z32" s="93">
        <f>((SUM($X31:$AB31))-($AC31))*('Function Resolution'!O159)</f>
        <v>11065.670463329223</v>
      </c>
      <c r="AA32" s="93">
        <f>((SUM($X31:$AB31))-($AC31))*('Function Resolution'!P159)</f>
        <v>14829.361829021274</v>
      </c>
      <c r="AB32" s="93">
        <f>((SUM($X31:$AB31))-($AC31))*('Function Resolution'!Q159)</f>
        <v>12929.975186293339</v>
      </c>
      <c r="AC32" s="111">
        <f t="shared" si="11"/>
        <v>19.888298692894249</v>
      </c>
      <c r="AD32" s="111">
        <f t="shared" si="26"/>
        <v>299.14156645725279</v>
      </c>
      <c r="AE32" s="2">
        <f t="shared" si="12"/>
        <v>7.0787341647383414E-2</v>
      </c>
      <c r="AF32" s="2">
        <f t="shared" si="13"/>
        <v>0.14835134732423069</v>
      </c>
      <c r="AG32" s="2">
        <f t="shared" si="14"/>
        <v>0.22255640131315607</v>
      </c>
      <c r="AH32" s="2">
        <f t="shared" si="15"/>
        <v>0.29825299907265684</v>
      </c>
      <c r="AI32" s="2">
        <f t="shared" si="16"/>
        <v>0.26005191064257299</v>
      </c>
      <c r="AJ32" s="106">
        <f>('ACM Rates'!$AR45*(SUM(X32:AB32)))/(X32*'ACM Rates'!B$74+Y32*'ACM Rates'!C$74+Z32*'ACM Rates'!D$74+AA32*'ACM Rates'!E$74+AB32*'ACM Rates'!F$74)</f>
        <v>5.7189452856367372E-4</v>
      </c>
      <c r="AK32" s="93">
        <f>$AJ32*'ACM Rates'!C$74</f>
        <v>4.6306041056431394E-4</v>
      </c>
      <c r="AL32" s="93">
        <f>$AJ32*'ACM Rates'!D$74</f>
        <v>4.1613124066715583E-4</v>
      </c>
      <c r="AM32" s="93">
        <f>$AJ32*'ACM Rates'!E$74</f>
        <v>3.7694726061135941E-4</v>
      </c>
      <c r="AN32" s="93">
        <f>$AJ32*'ACM Rates'!F$74</f>
        <v>3.2986932586720908E-4</v>
      </c>
      <c r="AO32" s="93"/>
      <c r="AP32" s="93">
        <f t="shared" si="5"/>
        <v>5403.248504412375</v>
      </c>
      <c r="AQ32" s="93">
        <f t="shared" si="6"/>
        <v>10809.411006773727</v>
      </c>
      <c r="AR32" s="93">
        <f t="shared" si="7"/>
        <v>16670.406092582405</v>
      </c>
      <c r="AS32" s="93">
        <f t="shared" si="8"/>
        <v>28914.027801858261</v>
      </c>
      <c r="AT32" s="93">
        <f t="shared" si="9"/>
        <v>37366.625302719891</v>
      </c>
      <c r="AU32" s="93">
        <f t="shared" si="17"/>
        <v>59.442676273783078</v>
      </c>
      <c r="AV32" s="93">
        <f t="shared" si="18"/>
        <v>895.72396792707548</v>
      </c>
      <c r="AW32" s="2">
        <f t="shared" si="19"/>
        <v>5.4488159326739539E-2</v>
      </c>
      <c r="AX32" s="2">
        <f t="shared" si="20"/>
        <v>0.10900570438030471</v>
      </c>
      <c r="AY32" s="2">
        <f t="shared" si="21"/>
        <v>0.16810993284360612</v>
      </c>
      <c r="AZ32" s="2">
        <f t="shared" si="22"/>
        <v>0.29157869610455173</v>
      </c>
      <c r="BA32" s="2">
        <f t="shared" si="23"/>
        <v>0.37681750734479791</v>
      </c>
    </row>
    <row r="33" spans="1:53">
      <c r="A33" s="58">
        <v>31</v>
      </c>
      <c r="B33" s="58">
        <v>35</v>
      </c>
      <c r="C33" s="93">
        <f>((SUM($C32:$G32))-($H32))*('Function Resolution'!H160)</f>
        <v>1918.3164662609595</v>
      </c>
      <c r="D33" s="93">
        <f>((SUM($C32:$G32))-($H32))*('Function Resolution'!I160)</f>
        <v>3319.2180668520928</v>
      </c>
      <c r="E33" s="93">
        <f>((SUM($C32:$G32))-($H32))*('Function Resolution'!J160)</f>
        <v>5404.8118115493726</v>
      </c>
      <c r="F33" s="93">
        <f>((SUM($C32:$G32))-($H32))*('Function Resolution'!K160)</f>
        <v>14316.752486590874</v>
      </c>
      <c r="G33" s="93">
        <f>((SUM($C32:$G32))-($H32))*('Function Resolution'!L160)</f>
        <v>24444.318767276851</v>
      </c>
      <c r="H33" s="111">
        <f t="shared" si="10"/>
        <v>59.28410111823618</v>
      </c>
      <c r="I33" s="111"/>
      <c r="J33" s="111">
        <f t="shared" si="24"/>
        <v>655.86650258805889</v>
      </c>
      <c r="K33" s="111">
        <f t="shared" si="25"/>
        <v>49999.999999999978</v>
      </c>
      <c r="L33" s="111">
        <f>'MI Analysis'!AM33</f>
        <v>0</v>
      </c>
      <c r="M33" s="2">
        <f t="shared" si="0"/>
        <v>3.8829630813193641E-2</v>
      </c>
      <c r="N33" s="2">
        <f t="shared" si="1"/>
        <v>6.7186001054122327E-2</v>
      </c>
      <c r="O33" s="2">
        <f t="shared" si="2"/>
        <v>0.10940157734573763</v>
      </c>
      <c r="P33" s="2">
        <f t="shared" si="3"/>
        <v>0.28979275488456946</v>
      </c>
      <c r="Q33" s="2">
        <f t="shared" si="4"/>
        <v>0.49479003590237686</v>
      </c>
      <c r="R33" s="106">
        <f>('ACM Rates'!$AM46*(SUM($C33:$G33)))/($C33*'ACM Rates'!$B$65+$D33*'ACM Rates'!$C$65+$E33*'ACM Rates'!$D$65+$F33*'ACM Rates'!$E$65+$G33*'ACM Rates'!$F$65)</f>
        <v>1.871109390023464E-3</v>
      </c>
      <c r="S33" s="106">
        <f>$R33*'ACM Rates'!C$65</f>
        <v>1.5098962454085428E-3</v>
      </c>
      <c r="T33" s="106">
        <f>$R33*'ACM Rates'!D$65</f>
        <v>1.3614730619928175E-3</v>
      </c>
      <c r="U33" s="106">
        <f>$R33*'ACM Rates'!E$65</f>
        <v>1.2223897730121781E-3</v>
      </c>
      <c r="V33" s="106">
        <f>$R33*'ACM Rates'!F$65</f>
        <v>1.0564372443872736E-3</v>
      </c>
      <c r="W33" s="2"/>
      <c r="X33" s="93">
        <f>((SUM($X32:$AB32))-($AC32))*('Function Resolution'!M160)</f>
        <v>3480.8478076761639</v>
      </c>
      <c r="Y33" s="93">
        <f>((SUM($X32:$AB32))-($AC32))*('Function Resolution'!N160)</f>
        <v>7012.7311653925262</v>
      </c>
      <c r="Z33" s="93">
        <f>((SUM($X32:$AB32))-($AC32))*('Function Resolution'!O160)</f>
        <v>10996.0074826278</v>
      </c>
      <c r="AA33" s="93">
        <f>((SUM($X32:$AB32))-($AC32))*('Function Resolution'!P160)</f>
        <v>15139.954428004647</v>
      </c>
      <c r="AB33" s="93">
        <f>((SUM($X32:$AB32))-($AC32))*('Function Resolution'!Q160)</f>
        <v>13071.317549841593</v>
      </c>
      <c r="AC33" s="111">
        <f t="shared" si="11"/>
        <v>34.790600903479913</v>
      </c>
      <c r="AD33" s="111">
        <f t="shared" si="26"/>
        <v>333.93216736073271</v>
      </c>
      <c r="AE33" s="2">
        <f t="shared" si="12"/>
        <v>7.0035969546291904E-2</v>
      </c>
      <c r="AF33" s="2">
        <f t="shared" si="13"/>
        <v>0.14109879359064928</v>
      </c>
      <c r="AG33" s="2">
        <f t="shared" si="14"/>
        <v>0.22124381407478222</v>
      </c>
      <c r="AH33" s="2">
        <f t="shared" si="15"/>
        <v>0.30462158814115786</v>
      </c>
      <c r="AI33" s="2">
        <f t="shared" si="16"/>
        <v>0.26299983464711868</v>
      </c>
      <c r="AJ33" s="106">
        <f>('ACM Rates'!$AR46*(SUM(X33:AB33)))/(X33*'ACM Rates'!B$74+Y33*'ACM Rates'!C$74+Z33*'ACM Rates'!D$74+AA33*'ACM Rates'!E$74+AB33*'ACM Rates'!F$74)</f>
        <v>1.0032262598319978E-3</v>
      </c>
      <c r="AK33" s="93">
        <f>$AJ33*'ACM Rates'!C$74</f>
        <v>8.1230776054711515E-4</v>
      </c>
      <c r="AL33" s="93">
        <f>$AJ33*'ACM Rates'!D$74</f>
        <v>7.2998388220683755E-4</v>
      </c>
      <c r="AM33" s="93">
        <f>$AJ33*'ACM Rates'!E$74</f>
        <v>6.6124673611901393E-4</v>
      </c>
      <c r="AN33" s="93">
        <f>$AJ33*'ACM Rates'!F$74</f>
        <v>5.7866189217478593E-4</v>
      </c>
      <c r="AO33" s="93"/>
      <c r="AP33" s="93">
        <f t="shared" si="5"/>
        <v>5399.1642739371237</v>
      </c>
      <c r="AQ33" s="93">
        <f t="shared" si="6"/>
        <v>10331.949232244619</v>
      </c>
      <c r="AR33" s="93">
        <f t="shared" si="7"/>
        <v>16400.81929417717</v>
      </c>
      <c r="AS33" s="93">
        <f t="shared" si="8"/>
        <v>29456.706914595521</v>
      </c>
      <c r="AT33" s="93">
        <f t="shared" si="9"/>
        <v>37515.636317118442</v>
      </c>
      <c r="AU33" s="93">
        <f t="shared" si="17"/>
        <v>94.074702021716092</v>
      </c>
      <c r="AV33" s="93">
        <f t="shared" si="18"/>
        <v>989.7986699487916</v>
      </c>
      <c r="AW33" s="2">
        <f t="shared" si="19"/>
        <v>5.4479629841499518E-2</v>
      </c>
      <c r="AX33" s="2">
        <f t="shared" si="20"/>
        <v>0.10425331424550152</v>
      </c>
      <c r="AY33" s="2">
        <f t="shared" si="21"/>
        <v>0.16549053129523303</v>
      </c>
      <c r="AZ33" s="2">
        <f t="shared" si="22"/>
        <v>0.29722942433949584</v>
      </c>
      <c r="BA33" s="2">
        <f t="shared" si="23"/>
        <v>0.37854710027826999</v>
      </c>
    </row>
    <row r="34" spans="1:53">
      <c r="A34" s="58">
        <v>32</v>
      </c>
      <c r="B34" s="58">
        <v>36</v>
      </c>
      <c r="C34" s="93">
        <f>((SUM($C33:$G33))-($H33))*('Function Resolution'!H161)</f>
        <v>1958.0713841242455</v>
      </c>
      <c r="D34" s="93">
        <f>((SUM($C33:$G33))-($H33))*('Function Resolution'!I161)</f>
        <v>3226.7512403076985</v>
      </c>
      <c r="E34" s="93">
        <f>((SUM($C33:$G33))-($H33))*('Function Resolution'!J161)</f>
        <v>5231.7773536170525</v>
      </c>
      <c r="F34" s="93">
        <f>((SUM($C33:$G33))-($H33))*('Function Resolution'!K161)</f>
        <v>14531.30092094883</v>
      </c>
      <c r="G34" s="93">
        <f>((SUM($C33:$G33))-($H33))*('Function Resolution'!L161)</f>
        <v>24396.232598414092</v>
      </c>
      <c r="H34" s="111">
        <f t="shared" si="10"/>
        <v>59.212960196894286</v>
      </c>
      <c r="I34" s="111"/>
      <c r="J34" s="111">
        <f t="shared" si="24"/>
        <v>715.07946278495319</v>
      </c>
      <c r="K34" s="111">
        <f t="shared" si="25"/>
        <v>49999.999999999978</v>
      </c>
      <c r="L34" s="111">
        <f>'MI Analysis'!AM34</f>
        <v>0</v>
      </c>
      <c r="M34" s="2">
        <f t="shared" si="0"/>
        <v>3.968194890334726E-2</v>
      </c>
      <c r="N34" s="2">
        <f t="shared" si="1"/>
        <v>6.5392803796563592E-2</v>
      </c>
      <c r="O34" s="2">
        <f t="shared" si="2"/>
        <v>0.10602632942964654</v>
      </c>
      <c r="P34" s="2">
        <f t="shared" si="3"/>
        <v>0.29448892686931044</v>
      </c>
      <c r="Q34" s="2">
        <f t="shared" si="4"/>
        <v>0.4944099910011322</v>
      </c>
      <c r="R34" s="106">
        <f>('ACM Rates'!$AM47*(SUM($C34:$G34)))/($C34*'ACM Rates'!$B$65+$D34*'ACM Rates'!$C$65+$E34*'ACM Rates'!$D$65+$F34*'ACM Rates'!$E$65+$G34*'ACM Rates'!$F$65)</f>
        <v>1.8716849511168491E-3</v>
      </c>
      <c r="S34" s="106">
        <f>$R34*'ACM Rates'!C$65</f>
        <v>1.5103606958241835E-3</v>
      </c>
      <c r="T34" s="106">
        <f>$R34*'ACM Rates'!D$65</f>
        <v>1.3618918568149446E-3</v>
      </c>
      <c r="U34" s="106">
        <f>$R34*'ACM Rates'!E$65</f>
        <v>1.222765785231479E-3</v>
      </c>
      <c r="V34" s="106">
        <f>$R34*'ACM Rates'!F$65</f>
        <v>1.0567622089129791E-3</v>
      </c>
      <c r="W34" s="2"/>
      <c r="X34" s="93">
        <f>((SUM($X33:$AB33))-($AC33))*('Function Resolution'!M161)</f>
        <v>3444.4523780936806</v>
      </c>
      <c r="Y34" s="93">
        <f>((SUM($X33:$AB33))-($AC33))*('Function Resolution'!N161)</f>
        <v>6689.0746835569134</v>
      </c>
      <c r="Z34" s="93">
        <f>((SUM($X33:$AB33))-($AC33))*('Function Resolution'!O161)</f>
        <v>10935.727081501351</v>
      </c>
      <c r="AA34" s="93">
        <f>((SUM($X33:$AB33))-($AC33))*('Function Resolution'!P161)</f>
        <v>15412.153738963658</v>
      </c>
      <c r="AB34" s="93">
        <f>((SUM($X33:$AB33))-($AC33))*('Function Resolution'!Q161)</f>
        <v>13184.659950523645</v>
      </c>
      <c r="AC34" s="111">
        <f t="shared" si="11"/>
        <v>34.766247482847461</v>
      </c>
      <c r="AD34" s="111">
        <f t="shared" si="26"/>
        <v>368.69841484358017</v>
      </c>
      <c r="AE34" s="2">
        <f t="shared" si="12"/>
        <v>6.9352226346980433E-2</v>
      </c>
      <c r="AF34" s="2">
        <f t="shared" si="13"/>
        <v>0.1346809799015542</v>
      </c>
      <c r="AG34" s="2">
        <f t="shared" si="14"/>
        <v>0.22018507924468053</v>
      </c>
      <c r="AH34" s="2">
        <f t="shared" si="15"/>
        <v>0.31031556174123359</v>
      </c>
      <c r="AI34" s="2">
        <f t="shared" si="16"/>
        <v>0.26546615276555136</v>
      </c>
      <c r="AJ34" s="106">
        <f>('ACM Rates'!$AR47*(SUM(X34:AB34)))/(X34*'ACM Rates'!B$74+Y34*'ACM Rates'!C$74+Z34*'ACM Rates'!D$74+AA34*'ACM Rates'!E$74+AB34*'ACM Rates'!F$74)</f>
        <v>1.005351519217233E-3</v>
      </c>
      <c r="AK34" s="93">
        <f>$AJ34*'ACM Rates'!C$74</f>
        <v>8.1402857344937247E-4</v>
      </c>
      <c r="AL34" s="93">
        <f>$AJ34*'ACM Rates'!D$74</f>
        <v>7.3153029816388235E-4</v>
      </c>
      <c r="AM34" s="93">
        <f>$AJ34*'ACM Rates'!E$74</f>
        <v>6.6264753760135193E-4</v>
      </c>
      <c r="AN34" s="93">
        <f>$AJ34*'ACM Rates'!F$74</f>
        <v>5.7988774387590517E-4</v>
      </c>
      <c r="AO34" s="93"/>
      <c r="AP34" s="93">
        <f t="shared" si="5"/>
        <v>5402.5237622179266</v>
      </c>
      <c r="AQ34" s="93">
        <f t="shared" si="6"/>
        <v>9915.8259238646115</v>
      </c>
      <c r="AR34" s="93">
        <f t="shared" si="7"/>
        <v>16167.504435118404</v>
      </c>
      <c r="AS34" s="93">
        <f t="shared" si="8"/>
        <v>29943.454659912488</v>
      </c>
      <c r="AT34" s="93">
        <f t="shared" si="9"/>
        <v>37580.892548937736</v>
      </c>
      <c r="AU34" s="93">
        <f t="shared" si="17"/>
        <v>93.979207679741748</v>
      </c>
      <c r="AV34" s="93">
        <f t="shared" si="18"/>
        <v>1083.7778776285334</v>
      </c>
      <c r="AW34" s="2">
        <f t="shared" si="19"/>
        <v>5.4565324478116933E-2</v>
      </c>
      <c r="AX34" s="2">
        <f t="shared" si="20"/>
        <v>0.10014953803406722</v>
      </c>
      <c r="AY34" s="2">
        <f t="shared" si="21"/>
        <v>0.16329129946139512</v>
      </c>
      <c r="AZ34" s="2">
        <f t="shared" si="22"/>
        <v>0.30242797466996135</v>
      </c>
      <c r="BA34" s="2">
        <f t="shared" si="23"/>
        <v>0.37956586335645942</v>
      </c>
    </row>
    <row r="35" spans="1:53">
      <c r="A35" s="58">
        <v>33</v>
      </c>
      <c r="B35" s="58">
        <v>37</v>
      </c>
      <c r="C35" s="93">
        <f>((SUM($C34:$G34))-($H34))*('Function Resolution'!H162)</f>
        <v>2004.0913285083714</v>
      </c>
      <c r="D35" s="93">
        <f>((SUM($C34:$G34))-($H34))*('Function Resolution'!I162)</f>
        <v>3156.0841350775363</v>
      </c>
      <c r="E35" s="93">
        <f>((SUM($C34:$G34))-($H34))*('Function Resolution'!J162)</f>
        <v>5086.3510193548536</v>
      </c>
      <c r="F35" s="93">
        <f>((SUM($C34:$G34))-($H34))*('Function Resolution'!K162)</f>
        <v>14732.098608207702</v>
      </c>
      <c r="G35" s="93">
        <f>((SUM($C34:$G34))-($H34))*('Function Resolution'!L162)</f>
        <v>24306.295446066561</v>
      </c>
      <c r="H35" s="111">
        <f t="shared" si="10"/>
        <v>59.141904644658027</v>
      </c>
      <c r="I35" s="111"/>
      <c r="J35" s="111">
        <f t="shared" si="24"/>
        <v>774.22136742961118</v>
      </c>
      <c r="K35" s="111">
        <f t="shared" si="25"/>
        <v>49999.999999999971</v>
      </c>
      <c r="L35" s="111">
        <f>'MI Analysis'!AM35</f>
        <v>0</v>
      </c>
      <c r="M35" s="2">
        <f t="shared" ref="M35:M66" si="27">C35/(SUM($C35:$G35))</f>
        <v>4.0663377492819189E-2</v>
      </c>
      <c r="N35" s="2">
        <f t="shared" ref="N35:N66" si="28">D35/(SUM($C35:$G35))</f>
        <v>6.4037521024191954E-2</v>
      </c>
      <c r="O35" s="2">
        <f t="shared" ref="O35:O66" si="29">E35/(SUM($C35:$G35))</f>
        <v>0.10320298711883187</v>
      </c>
      <c r="P35" s="2">
        <f t="shared" ref="P35:P66" si="30">F35/(SUM($C35:$G35))</f>
        <v>0.29891695974397486</v>
      </c>
      <c r="Q35" s="2">
        <f t="shared" ref="Q35:Q66" si="31">G35/(SUM($C35:$G35))</f>
        <v>0.49317915462018225</v>
      </c>
      <c r="R35" s="106">
        <f>('ACM Rates'!$AM48*(SUM($C35:$G35)))/($C35*'ACM Rates'!$B$65+$D35*'ACM Rates'!$C$65+$E35*'ACM Rates'!$D$65+$F35*'ACM Rates'!$E$65+$G35*'ACM Rates'!$F$65)</f>
        <v>1.8715935267199402E-3</v>
      </c>
      <c r="S35" s="106">
        <f>$R35*'ACM Rates'!C$65</f>
        <v>1.5102869206860929E-3</v>
      </c>
      <c r="T35" s="106">
        <f>$R35*'ACM Rates'!D$65</f>
        <v>1.3618253337916173E-3</v>
      </c>
      <c r="U35" s="106">
        <f>$R35*'ACM Rates'!E$65</f>
        <v>1.2227060579657291E-3</v>
      </c>
      <c r="V35" s="106">
        <f>$R35*'ACM Rates'!F$65</f>
        <v>1.0567105902644623E-3</v>
      </c>
      <c r="W35" s="2"/>
      <c r="X35" s="93">
        <f>((SUM($X34:$AB34))-($AC34))*('Function Resolution'!M162)</f>
        <v>3412.7750906538763</v>
      </c>
      <c r="Y35" s="93">
        <f>((SUM($X34:$AB34))-($AC34))*('Function Resolution'!N162)</f>
        <v>6406.4343075987308</v>
      </c>
      <c r="Z35" s="93">
        <f>((SUM($X34:$AB34))-($AC34))*('Function Resolution'!O162)</f>
        <v>10888.140461086665</v>
      </c>
      <c r="AA35" s="93">
        <f>((SUM($X34:$AB34))-($AC34))*('Function Resolution'!P162)</f>
        <v>15648.349161747512</v>
      </c>
      <c r="AB35" s="93">
        <f>((SUM($X34:$AB34))-($AC34))*('Function Resolution'!Q162)</f>
        <v>13275.602564069617</v>
      </c>
      <c r="AC35" s="111">
        <f t="shared" si="11"/>
        <v>34.741911109609468</v>
      </c>
      <c r="AD35" s="111">
        <f t="shared" si="26"/>
        <v>403.44032595318964</v>
      </c>
      <c r="AE35" s="2">
        <f t="shared" si="12"/>
        <v>6.8762554711532295E-2</v>
      </c>
      <c r="AF35" s="2">
        <f t="shared" si="13"/>
        <v>0.1290805218276756</v>
      </c>
      <c r="AG35" s="2">
        <f t="shared" si="14"/>
        <v>0.21938051417823509</v>
      </c>
      <c r="AH35" s="2">
        <f t="shared" si="15"/>
        <v>0.31529193597508998</v>
      </c>
      <c r="AI35" s="2">
        <f t="shared" si="16"/>
        <v>0.26748447330746711</v>
      </c>
      <c r="AJ35" s="106">
        <f>('ACM Rates'!$AR48*(SUM(X35:AB35)))/(X35*'ACM Rates'!B$74+Y35*'ACM Rates'!C$74+Z35*'ACM Rates'!D$74+AA35*'ACM Rates'!E$74+AB35*'ACM Rates'!F$74)</f>
        <v>1.0071822058478814E-3</v>
      </c>
      <c r="AK35" s="93">
        <f>$AJ35*'ACM Rates'!C$74</f>
        <v>8.1551087212589882E-4</v>
      </c>
      <c r="AL35" s="93">
        <f>$AJ35*'ACM Rates'!D$74</f>
        <v>7.3286237228041182E-4</v>
      </c>
      <c r="AM35" s="93">
        <f>$AJ35*'ACM Rates'!E$74</f>
        <v>6.6385418021811882E-4</v>
      </c>
      <c r="AN35" s="93">
        <f>$AJ35*'ACM Rates'!F$74</f>
        <v>5.8094368572280959E-4</v>
      </c>
      <c r="AO35" s="93"/>
      <c r="AP35" s="93">
        <f t="shared" ref="AP35:AP66" si="32">C35+X35</f>
        <v>5416.8664191622474</v>
      </c>
      <c r="AQ35" s="93">
        <f t="shared" ref="AQ35:AQ66" si="33">D35+Y35</f>
        <v>9562.518442676268</v>
      </c>
      <c r="AR35" s="93">
        <f t="shared" ref="AR35:AR66" si="34">E35+Z35</f>
        <v>15974.491480441518</v>
      </c>
      <c r="AS35" s="93">
        <f t="shared" ref="AS35:AS66" si="35">F35+AA35</f>
        <v>30380.447769955215</v>
      </c>
      <c r="AT35" s="93">
        <f t="shared" ref="AT35:AT66" si="36">G35+AB35</f>
        <v>37581.898010136181</v>
      </c>
      <c r="AU35" s="93">
        <f t="shared" si="17"/>
        <v>93.883815754267488</v>
      </c>
      <c r="AV35" s="93">
        <f t="shared" si="18"/>
        <v>1177.6616933828009</v>
      </c>
      <c r="AW35" s="2">
        <f t="shared" si="19"/>
        <v>5.4762164414861335E-2</v>
      </c>
      <c r="AX35" s="2">
        <f t="shared" si="20"/>
        <v>9.667290397369066E-2</v>
      </c>
      <c r="AY35" s="2">
        <f t="shared" si="21"/>
        <v>0.16149516366161989</v>
      </c>
      <c r="AZ35" s="2">
        <f t="shared" si="22"/>
        <v>0.30713311849264624</v>
      </c>
      <c r="BA35" s="2">
        <f t="shared" si="23"/>
        <v>0.37993664945718203</v>
      </c>
    </row>
    <row r="36" spans="1:53">
      <c r="A36" s="58">
        <v>34</v>
      </c>
      <c r="B36" s="58">
        <v>38</v>
      </c>
      <c r="C36" s="93">
        <f>((SUM($C35:$G35))-($H35))*('Function Resolution'!H163)</f>
        <v>2056.8488966753825</v>
      </c>
      <c r="D36" s="93">
        <f>((SUM($C35:$G35))-($H35))*('Function Resolution'!I163)</f>
        <v>3106.3261964577609</v>
      </c>
      <c r="E36" s="93">
        <f>((SUM($C35:$G35))-($H35))*('Function Resolution'!J163)</f>
        <v>4967.1718578546033</v>
      </c>
      <c r="F36" s="93">
        <f>((SUM($C35:$G35))-($H35))*('Function Resolution'!K163)</f>
        <v>14917.336565677133</v>
      </c>
      <c r="G36" s="93">
        <f>((SUM($C35:$G35))-($H35))*('Function Resolution'!L163)</f>
        <v>24178.095115905475</v>
      </c>
      <c r="H36" s="111">
        <f t="shared" si="10"/>
        <v>59.070934359084418</v>
      </c>
      <c r="I36" s="111"/>
      <c r="J36" s="111">
        <f t="shared" si="24"/>
        <v>833.29230178869557</v>
      </c>
      <c r="K36" s="111">
        <f t="shared" si="25"/>
        <v>49999.999999999971</v>
      </c>
      <c r="L36" s="111">
        <f>'MI Analysis'!AM36</f>
        <v>0</v>
      </c>
      <c r="M36" s="2">
        <f t="shared" si="27"/>
        <v>4.1783978919420553E-2</v>
      </c>
      <c r="N36" s="2">
        <f t="shared" si="28"/>
        <v>6.3103647778614366E-2</v>
      </c>
      <c r="O36" s="2">
        <f t="shared" si="29"/>
        <v>0.10090590734847335</v>
      </c>
      <c r="P36" s="2">
        <f t="shared" si="30"/>
        <v>0.30303911852817378</v>
      </c>
      <c r="Q36" s="2">
        <f t="shared" si="31"/>
        <v>0.49116734742531792</v>
      </c>
      <c r="R36" s="106">
        <f>('ACM Rates'!$AM49*(SUM($C36:$G36)))/($C36*'ACM Rates'!$B$65+$D36*'ACM Rates'!$C$65+$E36*'ACM Rates'!$D$65+$F36*'ACM Rates'!$E$65+$G36*'ACM Rates'!$F$65)</f>
        <v>1.8708561553455257E-3</v>
      </c>
      <c r="S36" s="106">
        <f>$R36*'ACM Rates'!C$65</f>
        <v>1.5096918970730234E-3</v>
      </c>
      <c r="T36" s="106">
        <f>$R36*'ACM Rates'!D$65</f>
        <v>1.3612888011504459E-3</v>
      </c>
      <c r="U36" s="106">
        <f>$R36*'ACM Rates'!E$65</f>
        <v>1.2222243356079651E-3</v>
      </c>
      <c r="V36" s="106">
        <f>$R36*'ACM Rates'!F$65</f>
        <v>1.0562942668859202E-3</v>
      </c>
      <c r="W36" s="2"/>
      <c r="X36" s="93">
        <f>((SUM($X35:$AB35))-($AC35))*('Function Resolution'!M163)</f>
        <v>3387.0315200901273</v>
      </c>
      <c r="Y36" s="93">
        <f>((SUM($X35:$AB35))-($AC35))*('Function Resolution'!N163)</f>
        <v>6163.6773997589125</v>
      </c>
      <c r="Z36" s="93">
        <f>((SUM($X35:$AB35))-($AC35))*('Function Resolution'!O163)</f>
        <v>10853.224586993923</v>
      </c>
      <c r="AA36" s="93">
        <f>((SUM($X35:$AB35))-($AC35))*('Function Resolution'!P163)</f>
        <v>15846.937724176718</v>
      </c>
      <c r="AB36" s="93">
        <f>((SUM($X35:$AB35))-($AC35))*('Function Resolution'!Q163)</f>
        <v>13345.688443027102</v>
      </c>
      <c r="AC36" s="111">
        <f t="shared" si="11"/>
        <v>34.717591771832744</v>
      </c>
      <c r="AD36" s="111">
        <f t="shared" si="26"/>
        <v>438.1579177250224</v>
      </c>
      <c r="AE36" s="2">
        <f t="shared" si="12"/>
        <v>6.829166261430257E-2</v>
      </c>
      <c r="AF36" s="2">
        <f t="shared" si="13"/>
        <v>0.12427630949136743</v>
      </c>
      <c r="AG36" s="2">
        <f t="shared" si="14"/>
        <v>0.21883019020517405</v>
      </c>
      <c r="AH36" s="2">
        <f t="shared" si="15"/>
        <v>0.31951687432201487</v>
      </c>
      <c r="AI36" s="2">
        <f t="shared" si="16"/>
        <v>0.26908496336714099</v>
      </c>
      <c r="AJ36" s="106">
        <f>('ACM Rates'!$AR49*(SUM(X36:AB36)))/(X36*'ACM Rates'!B$74+Y36*'ACM Rates'!C$74+Z36*'ACM Rates'!D$74+AA36*'ACM Rates'!E$74+AB36*'ACM Rates'!F$74)</f>
        <v>1.0087110308942362E-3</v>
      </c>
      <c r="AK36" s="93">
        <f>$AJ36*'ACM Rates'!C$74</f>
        <v>8.1674875484428057E-4</v>
      </c>
      <c r="AL36" s="93">
        <f>$AJ36*'ACM Rates'!D$74</f>
        <v>7.3397480093906754E-4</v>
      </c>
      <c r="AM36" s="93">
        <f>$AJ36*'ACM Rates'!E$74</f>
        <v>6.6486185975410741E-4</v>
      </c>
      <c r="AN36" s="93">
        <f>$AJ36*'ACM Rates'!F$74</f>
        <v>5.8182551351136451E-4</v>
      </c>
      <c r="AO36" s="93"/>
      <c r="AP36" s="93">
        <f t="shared" si="32"/>
        <v>5443.8804167655098</v>
      </c>
      <c r="AQ36" s="93">
        <f t="shared" si="33"/>
        <v>9270.003596216673</v>
      </c>
      <c r="AR36" s="93">
        <f t="shared" si="34"/>
        <v>15820.396444848528</v>
      </c>
      <c r="AS36" s="93">
        <f t="shared" si="35"/>
        <v>30764.274289853849</v>
      </c>
      <c r="AT36" s="93">
        <f t="shared" si="36"/>
        <v>37523.783558932577</v>
      </c>
      <c r="AU36" s="93">
        <f t="shared" si="17"/>
        <v>93.788526130917163</v>
      </c>
      <c r="AV36" s="93">
        <f t="shared" si="18"/>
        <v>1271.4502195137179</v>
      </c>
      <c r="AW36" s="2">
        <f t="shared" si="19"/>
        <v>5.5087549131601431E-2</v>
      </c>
      <c r="AX36" s="2">
        <f t="shared" si="20"/>
        <v>9.3804738433273388E-2</v>
      </c>
      <c r="AY36" s="2">
        <f t="shared" si="21"/>
        <v>0.16008927450959937</v>
      </c>
      <c r="AZ36" s="2">
        <f t="shared" si="22"/>
        <v>0.31130890866396221</v>
      </c>
      <c r="BA36" s="2">
        <f t="shared" si="23"/>
        <v>0.37970952926156359</v>
      </c>
    </row>
    <row r="37" spans="1:53">
      <c r="A37" s="58">
        <v>35</v>
      </c>
      <c r="B37" s="58">
        <v>39</v>
      </c>
      <c r="C37" s="93">
        <f>((SUM($C36:$G36))-($H36))*('Function Resolution'!H164)</f>
        <v>2116.8705698398021</v>
      </c>
      <c r="D37" s="93">
        <f>((SUM($C36:$G36))-($H36))*('Function Resolution'!I164)</f>
        <v>3076.8564327851682</v>
      </c>
      <c r="E37" s="93">
        <f>((SUM($C36:$G36))-($H36))*('Function Resolution'!J164)</f>
        <v>4873.0514740377439</v>
      </c>
      <c r="F37" s="93">
        <f>((SUM($C36:$G36))-($H36))*('Function Resolution'!K164)</f>
        <v>15085.239702703995</v>
      </c>
      <c r="G37" s="93">
        <f>((SUM($C36:$G36))-($H36))*('Function Resolution'!L164)</f>
        <v>24014.689518844567</v>
      </c>
      <c r="H37" s="111">
        <f t="shared" si="10"/>
        <v>59.000049237853531</v>
      </c>
      <c r="I37" s="111"/>
      <c r="J37" s="111">
        <f t="shared" si="24"/>
        <v>892.29235102654911</v>
      </c>
      <c r="K37" s="111">
        <f t="shared" si="25"/>
        <v>49999.999999999971</v>
      </c>
      <c r="L37" s="111">
        <f>'MI Analysis'!AM37</f>
        <v>0</v>
      </c>
      <c r="M37" s="2">
        <f t="shared" si="27"/>
        <v>4.3054958709729009E-2</v>
      </c>
      <c r="N37" s="2">
        <f t="shared" si="28"/>
        <v>6.2580078610736556E-2</v>
      </c>
      <c r="O37" s="2">
        <f t="shared" si="29"/>
        <v>9.9112828622751753E-2</v>
      </c>
      <c r="P37" s="2">
        <f t="shared" si="30"/>
        <v>0.30681817857925858</v>
      </c>
      <c r="Q37" s="2">
        <f t="shared" si="31"/>
        <v>0.48843395547752405</v>
      </c>
      <c r="R37" s="106">
        <f>('ACM Rates'!$AM50*(SUM($C37:$G37)))/($C37*'ACM Rates'!$B$65+$D37*'ACM Rates'!$C$65+$E37*'ACM Rates'!$D$65+$F37*'ACM Rates'!$E$65+$G37*'ACM Rates'!$F$65)</f>
        <v>1.8694881773731332E-3</v>
      </c>
      <c r="S37" s="106">
        <f>$R37*'ACM Rates'!C$65</f>
        <v>1.5085880039413175E-3</v>
      </c>
      <c r="T37" s="106">
        <f>$R37*'ACM Rates'!D$65</f>
        <v>1.3602934209932288E-3</v>
      </c>
      <c r="U37" s="106">
        <f>$R37*'ACM Rates'!E$65</f>
        <v>1.2213306399790113E-3</v>
      </c>
      <c r="V37" s="106">
        <f>$R37*'ACM Rates'!F$65</f>
        <v>1.0555219000284598E-3</v>
      </c>
      <c r="W37" s="2"/>
      <c r="X37" s="93">
        <f>((SUM($X36:$AB36))-($AC36))*('Function Resolution'!M164)</f>
        <v>3368.3607998426078</v>
      </c>
      <c r="Y37" s="93">
        <f>((SUM($X36:$AB36))-($AC36))*('Function Resolution'!N164)</f>
        <v>5959.6120847331322</v>
      </c>
      <c r="Z37" s="93">
        <f>((SUM($X36:$AB36))-($AC36))*('Function Resolution'!O164)</f>
        <v>10830.923969344452</v>
      </c>
      <c r="AA37" s="93">
        <f>((SUM($X36:$AB36))-($AC36))*('Function Resolution'!P164)</f>
        <v>16006.72736634896</v>
      </c>
      <c r="AB37" s="93">
        <f>((SUM($X36:$AB36))-($AC36))*('Function Resolution'!Q164)</f>
        <v>13396.217862005804</v>
      </c>
      <c r="AC37" s="111">
        <f t="shared" si="11"/>
        <v>34.693289457592471</v>
      </c>
      <c r="AD37" s="111">
        <f t="shared" si="26"/>
        <v>472.85120718261487</v>
      </c>
      <c r="AE37" s="2">
        <f t="shared" si="12"/>
        <v>6.7962784640872964E-2</v>
      </c>
      <c r="AF37" s="2">
        <f t="shared" si="13"/>
        <v>0.12024597622582106</v>
      </c>
      <c r="AG37" s="2">
        <f t="shared" si="14"/>
        <v>0.21853352325695677</v>
      </c>
      <c r="AH37" s="2">
        <f t="shared" si="15"/>
        <v>0.32296473847313928</v>
      </c>
      <c r="AI37" s="2">
        <f t="shared" si="16"/>
        <v>0.27029297740320996</v>
      </c>
      <c r="AJ37" s="106">
        <f>('ACM Rates'!$AR50*(SUM(X37:AB37)))/(X37*'ACM Rates'!B$74+Y37*'ACM Rates'!C$74+Z37*'ACM Rates'!D$74+AA37*'ACM Rates'!E$74+AB37*'ACM Rates'!F$74)</f>
        <v>1.009931680233828E-3</v>
      </c>
      <c r="AK37" s="93">
        <f>$AJ37*'ACM Rates'!C$74</f>
        <v>8.1773710908814099E-4</v>
      </c>
      <c r="AL37" s="93">
        <f>$AJ37*'ACM Rates'!D$74</f>
        <v>7.3486298975489618E-4</v>
      </c>
      <c r="AM37" s="93">
        <f>$AJ37*'ACM Rates'!E$74</f>
        <v>6.6566641444338172E-4</v>
      </c>
      <c r="AN37" s="93">
        <f>$AJ37*'ACM Rates'!F$74</f>
        <v>5.8252958524952693E-4</v>
      </c>
      <c r="AO37" s="93"/>
      <c r="AP37" s="93">
        <f t="shared" si="32"/>
        <v>5485.2313696824094</v>
      </c>
      <c r="AQ37" s="93">
        <f t="shared" si="33"/>
        <v>9036.4685175183004</v>
      </c>
      <c r="AR37" s="93">
        <f t="shared" si="34"/>
        <v>15703.975443382196</v>
      </c>
      <c r="AS37" s="93">
        <f t="shared" si="35"/>
        <v>31091.967069052953</v>
      </c>
      <c r="AT37" s="93">
        <f t="shared" si="36"/>
        <v>37410.907380850374</v>
      </c>
      <c r="AU37" s="93">
        <f t="shared" si="17"/>
        <v>93.693338695446002</v>
      </c>
      <c r="AV37" s="93">
        <f t="shared" si="18"/>
        <v>1365.143558209164</v>
      </c>
      <c r="AW37" s="2">
        <f t="shared" si="19"/>
        <v>5.5558715101946821E-2</v>
      </c>
      <c r="AX37" s="2">
        <f t="shared" si="20"/>
        <v>9.1528423516906196E-2</v>
      </c>
      <c r="AY37" s="2">
        <f t="shared" si="21"/>
        <v>0.1590621504954598</v>
      </c>
      <c r="AZ37" s="2">
        <f t="shared" si="22"/>
        <v>0.31492376965105895</v>
      </c>
      <c r="BA37" s="2">
        <f t="shared" si="23"/>
        <v>0.37892694123462822</v>
      </c>
    </row>
    <row r="38" spans="1:53">
      <c r="A38" s="58">
        <v>36</v>
      </c>
      <c r="B38" s="58">
        <v>40</v>
      </c>
      <c r="C38" s="93">
        <f>((SUM($C37:$G37))-($H37))*('Function Resolution'!H165)</f>
        <v>2184.7413604160574</v>
      </c>
      <c r="D38" s="93">
        <f>((SUM($C37:$G37))-($H37))*('Function Resolution'!I165)</f>
        <v>3067.3219609244879</v>
      </c>
      <c r="E38" s="93">
        <f>((SUM($C37:$G37))-($H37))*('Function Resolution'!J165)</f>
        <v>4802.9762438000662</v>
      </c>
      <c r="F38" s="93">
        <f>((SUM($C37:$G37))-($H37))*('Function Resolution'!K165)</f>
        <v>15234.054536008902</v>
      </c>
      <c r="G38" s="93">
        <f>((SUM($C37:$G37))-($H37))*('Function Resolution'!L165)</f>
        <v>23818.613547823912</v>
      </c>
      <c r="H38" s="111">
        <f t="shared" si="10"/>
        <v>83.483103003254811</v>
      </c>
      <c r="I38" s="111"/>
      <c r="J38" s="111">
        <f t="shared" si="24"/>
        <v>975.77545402980388</v>
      </c>
      <c r="K38" s="111">
        <f t="shared" si="25"/>
        <v>49999.999999999971</v>
      </c>
      <c r="L38" s="111">
        <f>'MI Analysis'!AM38</f>
        <v>0</v>
      </c>
      <c r="M38" s="2">
        <f t="shared" si="27"/>
        <v>4.4488766937214763E-2</v>
      </c>
      <c r="N38" s="2">
        <f t="shared" si="28"/>
        <v>6.2461110643770988E-2</v>
      </c>
      <c r="O38" s="2">
        <f t="shared" si="29"/>
        <v>9.780493681627736E-2</v>
      </c>
      <c r="P38" s="2">
        <f t="shared" si="30"/>
        <v>0.31021717904047519</v>
      </c>
      <c r="Q38" s="2">
        <f t="shared" si="31"/>
        <v>0.48502800656226169</v>
      </c>
      <c r="R38" s="106">
        <f>('ACM Rates'!$AM51*(SUM($C38:$G38)))/($C38*'ACM Rates'!$B$65+$D38*'ACM Rates'!$C$65+$E38*'ACM Rates'!$D$65+$F38*'ACM Rates'!$E$65+$G38*'ACM Rates'!$F$65)</f>
        <v>2.6456236713119485E-3</v>
      </c>
      <c r="S38" s="106">
        <f>$R38*'ACM Rates'!C$65</f>
        <v>2.1348924169675523E-3</v>
      </c>
      <c r="T38" s="106">
        <f>$R38*'ACM Rates'!D$65</f>
        <v>1.9250319515614152E-3</v>
      </c>
      <c r="U38" s="106">
        <f>$R38*'ACM Rates'!E$65</f>
        <v>1.7283774729013055E-3</v>
      </c>
      <c r="V38" s="106">
        <f>$R38*'ACM Rates'!F$65</f>
        <v>1.4937316844802365E-3</v>
      </c>
      <c r="W38" s="2"/>
      <c r="X38" s="93">
        <f>((SUM($X37:$AB37))-($AC37))*('Function Resolution'!M165)</f>
        <v>3357.8437900486033</v>
      </c>
      <c r="Y38" s="93">
        <f>((SUM($X37:$AB37))-($AC37))*('Function Resolution'!N165)</f>
        <v>5793.0915430397354</v>
      </c>
      <c r="Z38" s="93">
        <f>((SUM($X37:$AB37))-($AC37))*('Function Resolution'!O165)</f>
        <v>10821.135740869595</v>
      </c>
      <c r="AA38" s="93">
        <f>((SUM($X37:$AB37))-($AC37))*('Function Resolution'!P165)</f>
        <v>16126.88281950398</v>
      </c>
      <c r="AB38" s="93">
        <f>((SUM($X37:$AB37))-($AC37))*('Function Resolution'!Q165)</f>
        <v>13428.194899355449</v>
      </c>
      <c r="AC38" s="111">
        <f t="shared" si="11"/>
        <v>49.527148792817357</v>
      </c>
      <c r="AD38" s="111">
        <f t="shared" si="26"/>
        <v>522.37835597543221</v>
      </c>
      <c r="AE38" s="2">
        <f t="shared" si="12"/>
        <v>6.7798043535580471E-2</v>
      </c>
      <c r="AF38" s="2">
        <f t="shared" si="13"/>
        <v>0.11696800006141025</v>
      </c>
      <c r="AG38" s="2">
        <f t="shared" si="14"/>
        <v>0.21848897028449421</v>
      </c>
      <c r="AH38" s="2">
        <f t="shared" si="15"/>
        <v>0.32561702445190566</v>
      </c>
      <c r="AI38" s="2">
        <f t="shared" si="16"/>
        <v>0.27112796166660946</v>
      </c>
      <c r="AJ38" s="106">
        <f>('ACM Rates'!$AR51*(SUM(X38:AB38)))/(X38*'ACM Rates'!B$74+Y38*'ACM Rates'!C$74+Z38*'ACM Rates'!D$74+AA38*'ACM Rates'!E$74+AB38*'ACM Rates'!F$74)</f>
        <v>1.4440544466381871E-3</v>
      </c>
      <c r="AK38" s="93">
        <f>$AJ38*'ACM Rates'!C$74</f>
        <v>1.1692443475843676E-3</v>
      </c>
      <c r="AL38" s="93">
        <f>$AJ38*'ACM Rates'!D$74</f>
        <v>1.0507464898810745E-3</v>
      </c>
      <c r="AM38" s="93">
        <f>$AJ38*'ACM Rates'!E$74</f>
        <v>9.5180551770799476E-4</v>
      </c>
      <c r="AN38" s="93">
        <f>$AJ38*'ACM Rates'!F$74</f>
        <v>8.3293202336529872E-4</v>
      </c>
      <c r="AO38" s="93"/>
      <c r="AP38" s="93">
        <f t="shared" si="32"/>
        <v>5542.5851504646607</v>
      </c>
      <c r="AQ38" s="93">
        <f t="shared" si="33"/>
        <v>8860.4135039642242</v>
      </c>
      <c r="AR38" s="93">
        <f t="shared" si="34"/>
        <v>15624.11198466966</v>
      </c>
      <c r="AS38" s="93">
        <f t="shared" si="35"/>
        <v>31360.937355512884</v>
      </c>
      <c r="AT38" s="93">
        <f t="shared" si="36"/>
        <v>37246.808447179363</v>
      </c>
      <c r="AU38" s="93">
        <f t="shared" si="17"/>
        <v>133.01025179607217</v>
      </c>
      <c r="AV38" s="93">
        <f t="shared" si="18"/>
        <v>1498.1538100052362</v>
      </c>
      <c r="AW38" s="2">
        <f t="shared" si="19"/>
        <v>5.6192966162379003E-2</v>
      </c>
      <c r="AX38" s="2">
        <f t="shared" si="20"/>
        <v>8.9830449636160659E-2</v>
      </c>
      <c r="AY38" s="2">
        <f t="shared" si="21"/>
        <v>0.15840355578446252</v>
      </c>
      <c r="AZ38" s="2">
        <f t="shared" si="22"/>
        <v>0.31794984538777621</v>
      </c>
      <c r="BA38" s="2">
        <f t="shared" si="23"/>
        <v>0.3776231830292216</v>
      </c>
    </row>
    <row r="39" spans="1:53">
      <c r="A39" s="58">
        <v>37</v>
      </c>
      <c r="B39" s="58">
        <v>41</v>
      </c>
      <c r="C39" s="93">
        <f>((SUM($C38:$G38))-($H38))*('Function Resolution'!H166)</f>
        <v>2259.9776144048524</v>
      </c>
      <c r="D39" s="93">
        <f>((SUM($C38:$G38))-($H38))*('Function Resolution'!I166)</f>
        <v>3076.0964731369004</v>
      </c>
      <c r="E39" s="93">
        <f>((SUM($C38:$G38))-($H38))*('Function Resolution'!J166)</f>
        <v>4753.7239526387975</v>
      </c>
      <c r="F39" s="93">
        <f>((SUM($C38:$G38))-($H38))*('Function Resolution'!K166)</f>
        <v>15354.345564333675</v>
      </c>
      <c r="G39" s="93">
        <f>((SUM($C38:$G38))-($H38))*('Function Resolution'!L166)</f>
        <v>23580.080941455948</v>
      </c>
      <c r="H39" s="111">
        <f t="shared" si="10"/>
        <v>83.341181728149309</v>
      </c>
      <c r="I39" s="111"/>
      <c r="J39" s="111">
        <f t="shared" si="24"/>
        <v>1059.1166357579532</v>
      </c>
      <c r="K39" s="111">
        <f t="shared" si="25"/>
        <v>49999.999999999978</v>
      </c>
      <c r="L39" s="111">
        <f>'MI Analysis'!AM39</f>
        <v>0</v>
      </c>
      <c r="M39" s="2">
        <f t="shared" si="27"/>
        <v>4.6099201677033443E-2</v>
      </c>
      <c r="N39" s="2">
        <f t="shared" si="28"/>
        <v>6.2746458544233261E-2</v>
      </c>
      <c r="O39" s="2">
        <f t="shared" si="29"/>
        <v>9.6966836225654426E-2</v>
      </c>
      <c r="P39" s="2">
        <f t="shared" si="30"/>
        <v>0.31319915218517846</v>
      </c>
      <c r="Q39" s="2">
        <f t="shared" si="31"/>
        <v>0.48098835136790036</v>
      </c>
      <c r="R39" s="106">
        <f>('ACM Rates'!$AM52*(SUM($C39:$G39)))/($C39*'ACM Rates'!$B$65+$D39*'ACM Rates'!$C$65+$E39*'ACM Rates'!$D$65+$F39*'ACM Rates'!$E$65+$G39*'ACM Rates'!$F$65)</f>
        <v>2.6419308189977774E-3</v>
      </c>
      <c r="S39" s="106">
        <f>$R39*'ACM Rates'!C$65</f>
        <v>2.1319124608657099E-3</v>
      </c>
      <c r="T39" s="106">
        <f>$R39*'ACM Rates'!D$65</f>
        <v>1.9223449258992764E-3</v>
      </c>
      <c r="U39" s="106">
        <f>$R39*'ACM Rates'!E$65</f>
        <v>1.7259649443093611E-3</v>
      </c>
      <c r="V39" s="106">
        <f>$R39*'ACM Rates'!F$65</f>
        <v>1.4916466825324545E-3</v>
      </c>
      <c r="W39" s="2"/>
      <c r="X39" s="93">
        <f>((SUM($X38:$AB38))-($AC38))*('Function Resolution'!M166)</f>
        <v>3355.5172598286558</v>
      </c>
      <c r="Y39" s="93">
        <f>((SUM($X38:$AB38))-($AC38))*('Function Resolution'!N166)</f>
        <v>5661.3999744473886</v>
      </c>
      <c r="Z39" s="93">
        <f>((SUM($X38:$AB38))-($AC38))*('Function Resolution'!O166)</f>
        <v>10820.449180392528</v>
      </c>
      <c r="AA39" s="93">
        <f>((SUM($X38:$AB38))-($AC38))*('Function Resolution'!P166)</f>
        <v>16202.004200713964</v>
      </c>
      <c r="AB39" s="93">
        <f>((SUM($X38:$AB38))-($AC38))*('Function Resolution'!Q166)</f>
        <v>13438.251028642</v>
      </c>
      <c r="AC39" s="111">
        <f t="shared" si="11"/>
        <v>49.477621644024538</v>
      </c>
      <c r="AD39" s="111">
        <f t="shared" si="26"/>
        <v>571.85597761945678</v>
      </c>
      <c r="AE39" s="2">
        <f t="shared" si="12"/>
        <v>6.7818887576499051E-2</v>
      </c>
      <c r="AF39" s="2">
        <f t="shared" si="13"/>
        <v>0.11442344612235665</v>
      </c>
      <c r="AG39" s="2">
        <f t="shared" si="14"/>
        <v>0.21869380178057379</v>
      </c>
      <c r="AH39" s="2">
        <f t="shared" si="15"/>
        <v>0.32746125748084937</v>
      </c>
      <c r="AI39" s="2">
        <f t="shared" si="16"/>
        <v>0.27160260703972122</v>
      </c>
      <c r="AJ39" s="106">
        <f>('ACM Rates'!$AR52*(SUM(X39:AB39)))/(X39*'ACM Rates'!B$74+Y39*'ACM Rates'!C$74+Z39*'ACM Rates'!D$74+AA39*'ACM Rates'!E$74+AB39*'ACM Rates'!F$74)</f>
        <v>1.4448913000831732E-3</v>
      </c>
      <c r="AK39" s="93">
        <f>$AJ39*'ACM Rates'!C$74</f>
        <v>1.1699219440299755E-3</v>
      </c>
      <c r="AL39" s="93">
        <f>$AJ39*'ACM Rates'!D$74</f>
        <v>1.0513554148574914E-3</v>
      </c>
      <c r="AM39" s="93">
        <f>$AJ39*'ACM Rates'!E$74</f>
        <v>9.5235710475397148E-4</v>
      </c>
      <c r="AN39" s="93">
        <f>$AJ39*'ACM Rates'!F$74</f>
        <v>8.334147212544367E-4</v>
      </c>
      <c r="AO39" s="93"/>
      <c r="AP39" s="93">
        <f t="shared" si="32"/>
        <v>5615.4948742335082</v>
      </c>
      <c r="AQ39" s="93">
        <f t="shared" si="33"/>
        <v>8737.4964475842899</v>
      </c>
      <c r="AR39" s="93">
        <f t="shared" si="34"/>
        <v>15574.173133031327</v>
      </c>
      <c r="AS39" s="93">
        <f t="shared" si="35"/>
        <v>31556.349765047638</v>
      </c>
      <c r="AT39" s="93">
        <f t="shared" si="36"/>
        <v>37018.331970097948</v>
      </c>
      <c r="AU39" s="93">
        <f t="shared" si="17"/>
        <v>132.81880337217385</v>
      </c>
      <c r="AV39" s="93">
        <f t="shared" si="18"/>
        <v>1630.97261337741</v>
      </c>
      <c r="AW39" s="2">
        <f t="shared" si="19"/>
        <v>5.7009031723142464E-2</v>
      </c>
      <c r="AX39" s="2">
        <f t="shared" si="20"/>
        <v>8.870388511024474E-2</v>
      </c>
      <c r="AY39" s="2">
        <f t="shared" si="21"/>
        <v>0.15811046935091119</v>
      </c>
      <c r="AZ39" s="2">
        <f t="shared" si="22"/>
        <v>0.32036302856882859</v>
      </c>
      <c r="BA39" s="2">
        <f t="shared" si="23"/>
        <v>0.37581358524687297</v>
      </c>
    </row>
    <row r="40" spans="1:53">
      <c r="A40" s="58">
        <v>38</v>
      </c>
      <c r="B40" s="58">
        <v>42</v>
      </c>
      <c r="C40" s="93">
        <f>((SUM($C39:$G39))-($H39))*('Function Resolution'!H167)</f>
        <v>2344.3422805505797</v>
      </c>
      <c r="D40" s="93">
        <f>((SUM($C39:$G39))-($H39))*('Function Resolution'!I167)</f>
        <v>3104.8726003149804</v>
      </c>
      <c r="E40" s="93">
        <f>((SUM($C39:$G39))-($H39))*('Function Resolution'!J167)</f>
        <v>4727.0254661552653</v>
      </c>
      <c r="F40" s="93">
        <f>((SUM($C39:$G39))-($H39))*('Function Resolution'!K167)</f>
        <v>15451.950735541192</v>
      </c>
      <c r="G40" s="93">
        <f>((SUM($C39:$G39))-($H39))*('Function Resolution'!L167)</f>
        <v>23312.692281680003</v>
      </c>
      <c r="H40" s="111">
        <f t="shared" si="10"/>
        <v>83.199501719211426</v>
      </c>
      <c r="I40" s="111"/>
      <c r="J40" s="111">
        <f t="shared" si="24"/>
        <v>1142.3161374771646</v>
      </c>
      <c r="K40" s="111">
        <f t="shared" si="25"/>
        <v>49999.999999999971</v>
      </c>
      <c r="L40" s="111">
        <f>'MI Analysis'!AM40</f>
        <v>0</v>
      </c>
      <c r="M40" s="2">
        <f t="shared" si="27"/>
        <v>4.7901511362245679E-2</v>
      </c>
      <c r="N40" s="2">
        <f t="shared" si="28"/>
        <v>6.3441286443626246E-2</v>
      </c>
      <c r="O40" s="2">
        <f t="shared" si="29"/>
        <v>9.6586435332080681E-2</v>
      </c>
      <c r="P40" s="2">
        <f t="shared" si="30"/>
        <v>0.31572684580578997</v>
      </c>
      <c r="Q40" s="2">
        <f t="shared" si="31"/>
        <v>0.47634392105625739</v>
      </c>
      <c r="R40" s="106">
        <f>('ACM Rates'!$AM53*(SUM($C40:$G40)))/($C40*'ACM Rates'!$B$65+$D40*'ACM Rates'!$C$65+$E40*'ACM Rates'!$D$65+$F40*'ACM Rates'!$E$65+$G40*'ACM Rates'!$F$65)</f>
        <v>2.6373596703542826E-3</v>
      </c>
      <c r="S40" s="106">
        <f>$R40*'ACM Rates'!C$65</f>
        <v>2.1282237614177689E-3</v>
      </c>
      <c r="T40" s="106">
        <f>$R40*'ACM Rates'!D$65</f>
        <v>1.9190188265415019E-3</v>
      </c>
      <c r="U40" s="106">
        <f>$R40*'ACM Rates'!E$65</f>
        <v>1.7229786275378674E-3</v>
      </c>
      <c r="V40" s="106">
        <f>$R40*'ACM Rates'!F$65</f>
        <v>1.489065790307571E-3</v>
      </c>
      <c r="W40" s="2"/>
      <c r="X40" s="93">
        <f>((SUM($X39:$AB39))-($AC39))*('Function Resolution'!M167)</f>
        <v>3363.4162925487021</v>
      </c>
      <c r="Y40" s="93">
        <f>((SUM($X39:$AB39))-($AC39))*('Function Resolution'!N167)</f>
        <v>5565.4794648237239</v>
      </c>
      <c r="Z40" s="93">
        <f>((SUM($X39:$AB39))-($AC39))*('Function Resolution'!O167)</f>
        <v>10831.87721330392</v>
      </c>
      <c r="AA40" s="93">
        <f>((SUM($X39:$AB39))-($AC39))*('Function Resolution'!P167)</f>
        <v>16236.64639646148</v>
      </c>
      <c r="AB40" s="93">
        <f>((SUM($X39:$AB39))-($AC39))*('Function Resolution'!Q167)</f>
        <v>13430.724655242691</v>
      </c>
      <c r="AC40" s="111">
        <f t="shared" si="11"/>
        <v>49.428144022380515</v>
      </c>
      <c r="AD40" s="111">
        <f t="shared" si="26"/>
        <v>621.28412164183726</v>
      </c>
      <c r="AE40" s="2">
        <f t="shared" si="12"/>
        <v>6.8046582753052282E-2</v>
      </c>
      <c r="AF40" s="2">
        <f t="shared" si="13"/>
        <v>0.11259737898116784</v>
      </c>
      <c r="AG40" s="2">
        <f t="shared" si="14"/>
        <v>0.21914391947226194</v>
      </c>
      <c r="AH40" s="2">
        <f t="shared" si="15"/>
        <v>0.32848990625886554</v>
      </c>
      <c r="AI40" s="2">
        <f t="shared" si="16"/>
        <v>0.27172221253465251</v>
      </c>
      <c r="AJ40" s="106">
        <f>('ACM Rates'!$AR53*(SUM(X40:AB40)))/(X40*'ACM Rates'!B$74+Y40*'ACM Rates'!C$74+Z40*'ACM Rates'!D$74+AA40*'ACM Rates'!E$74+AB40*'ACM Rates'!F$74)</f>
        <v>1.445259560334767E-3</v>
      </c>
      <c r="AK40" s="93">
        <f>$AJ40*'ACM Rates'!C$74</f>
        <v>1.1702201226884178E-3</v>
      </c>
      <c r="AL40" s="93">
        <f>$AJ40*'ACM Rates'!D$74</f>
        <v>1.0516233743985085E-3</v>
      </c>
      <c r="AM40" s="93">
        <f>$AJ40*'ACM Rates'!E$74</f>
        <v>9.5259983254047259E-4</v>
      </c>
      <c r="AN40" s="93">
        <f>$AJ40*'ACM Rates'!F$74</f>
        <v>8.3362713412931072E-4</v>
      </c>
      <c r="AO40" s="93"/>
      <c r="AP40" s="93">
        <f t="shared" si="32"/>
        <v>5707.7585730992814</v>
      </c>
      <c r="AQ40" s="93">
        <f t="shared" si="33"/>
        <v>8670.3520651387043</v>
      </c>
      <c r="AR40" s="93">
        <f t="shared" si="34"/>
        <v>15558.902679459185</v>
      </c>
      <c r="AS40" s="93">
        <f t="shared" si="35"/>
        <v>31688.597132002673</v>
      </c>
      <c r="AT40" s="93">
        <f t="shared" si="36"/>
        <v>36743.416936922695</v>
      </c>
      <c r="AU40" s="93">
        <f t="shared" si="17"/>
        <v>132.62764574159195</v>
      </c>
      <c r="AV40" s="93">
        <f t="shared" si="18"/>
        <v>1763.6002591190017</v>
      </c>
      <c r="AW40" s="2">
        <f t="shared" si="19"/>
        <v>5.8023940306595884E-2</v>
      </c>
      <c r="AX40" s="2">
        <f t="shared" si="20"/>
        <v>8.8141077486324812E-2</v>
      </c>
      <c r="AY40" s="2">
        <f t="shared" si="21"/>
        <v>0.15816871522280682</v>
      </c>
      <c r="AZ40" s="2">
        <f t="shared" si="22"/>
        <v>0.32213998627287527</v>
      </c>
      <c r="BA40" s="2">
        <f t="shared" si="23"/>
        <v>0.37352628071139726</v>
      </c>
    </row>
    <row r="41" spans="1:53">
      <c r="A41" s="58">
        <v>39</v>
      </c>
      <c r="B41" s="58">
        <v>43</v>
      </c>
      <c r="C41" s="93">
        <f>((SUM($C40:$G40))-($H40))*('Function Resolution'!H168)</f>
        <v>2438.6087290309497</v>
      </c>
      <c r="D41" s="93">
        <f>((SUM($C40:$G40))-($H40))*('Function Resolution'!I168)</f>
        <v>3154.0691058670473</v>
      </c>
      <c r="E41" s="93">
        <f>((SUM($C40:$G40))-($H40))*('Function Resolution'!J168)</f>
        <v>4722.3272649091323</v>
      </c>
      <c r="F41" s="93">
        <f>((SUM($C40:$G40))-($H40))*('Function Resolution'!K168)</f>
        <v>15525.137730193812</v>
      </c>
      <c r="G41" s="93">
        <f>((SUM($C40:$G40))-($H40))*('Function Resolution'!L168)</f>
        <v>23017.541032521869</v>
      </c>
      <c r="H41" s="111">
        <f t="shared" si="10"/>
        <v>83.058062566288797</v>
      </c>
      <c r="I41" s="111"/>
      <c r="J41" s="111">
        <f t="shared" si="24"/>
        <v>1225.3742000434534</v>
      </c>
      <c r="K41" s="111">
        <f t="shared" si="25"/>
        <v>49999.999999999978</v>
      </c>
      <c r="L41" s="111">
        <f>'MI Analysis'!AM41</f>
        <v>0</v>
      </c>
      <c r="M41" s="2">
        <f t="shared" si="27"/>
        <v>4.9912491469975916E-2</v>
      </c>
      <c r="N41" s="2">
        <f t="shared" si="28"/>
        <v>6.4556255158186776E-2</v>
      </c>
      <c r="O41" s="2">
        <f t="shared" si="29"/>
        <v>9.6654750933281158E-2</v>
      </c>
      <c r="P41" s="2">
        <f t="shared" si="30"/>
        <v>0.31776245828350974</v>
      </c>
      <c r="Q41" s="2">
        <f t="shared" si="31"/>
        <v>0.47111404415504637</v>
      </c>
      <c r="R41" s="106">
        <f>('ACM Rates'!$AM54*(SUM($C41:$G41)))/($C41*'ACM Rates'!$B$65+$D41*'ACM Rates'!$C$65+$E41*'ACM Rates'!$D$65+$F41*'ACM Rates'!$E$65+$G41*'ACM Rates'!$F$65)</f>
        <v>2.6318986885228812E-3</v>
      </c>
      <c r="S41" s="106">
        <f>$R41*'ACM Rates'!C$65</f>
        <v>2.1238170089278069E-3</v>
      </c>
      <c r="T41" s="106">
        <f>$R41*'ACM Rates'!D$65</f>
        <v>1.9150452589376367E-3</v>
      </c>
      <c r="U41" s="106">
        <f>$R41*'ACM Rates'!E$65</f>
        <v>1.7194109855940543E-3</v>
      </c>
      <c r="V41" s="106">
        <f>$R41*'ACM Rates'!F$65</f>
        <v>1.4859824940404605E-3</v>
      </c>
      <c r="W41" s="2"/>
      <c r="X41" s="93">
        <f>((SUM($X40:$AB40))-($AC40))*('Function Resolution'!M168)</f>
        <v>3382.5774810011767</v>
      </c>
      <c r="Y41" s="93">
        <f>((SUM($X40:$AB40))-($AC40))*('Function Resolution'!N168)</f>
        <v>5504.7384590012116</v>
      </c>
      <c r="Z41" s="93">
        <f>((SUM($X40:$AB40))-($AC40))*('Function Resolution'!O168)</f>
        <v>10855.105264044652</v>
      </c>
      <c r="AA41" s="93">
        <f>((SUM($X40:$AB40))-($AC40))*('Function Resolution'!P168)</f>
        <v>16230.752547078177</v>
      </c>
      <c r="AB41" s="93">
        <f>((SUM($X40:$AB40))-($AC40))*('Function Resolution'!Q168)</f>
        <v>13405.542127232911</v>
      </c>
      <c r="AC41" s="111">
        <f t="shared" si="11"/>
        <v>49.378715878358129</v>
      </c>
      <c r="AD41" s="111">
        <f t="shared" si="26"/>
        <v>670.66283752019535</v>
      </c>
      <c r="AE41" s="2">
        <f t="shared" si="12"/>
        <v>6.8502742949694745E-2</v>
      </c>
      <c r="AF41" s="2">
        <f t="shared" si="13"/>
        <v>0.11147998405956619</v>
      </c>
      <c r="AG41" s="2">
        <f t="shared" si="14"/>
        <v>0.21983368888704263</v>
      </c>
      <c r="AH41" s="2">
        <f t="shared" si="15"/>
        <v>0.32869936486525458</v>
      </c>
      <c r="AI41" s="2">
        <f t="shared" si="16"/>
        <v>0.27148421923844196</v>
      </c>
      <c r="AJ41" s="106">
        <f>('ACM Rates'!$AR54*(SUM(X41:AB41)))/(X41*'ACM Rates'!B$74+Y41*'ACM Rates'!C$74+Z41*'ACM Rates'!D$74+AA41*'ACM Rates'!E$74+AB41*'ACM Rates'!F$74)</f>
        <v>1.445146575789177E-3</v>
      </c>
      <c r="AK41" s="93">
        <f>$AJ41*'ACM Rates'!C$74</f>
        <v>1.1701286396133834E-3</v>
      </c>
      <c r="AL41" s="93">
        <f>$AJ41*'ACM Rates'!D$74</f>
        <v>1.0515411627374691E-3</v>
      </c>
      <c r="AM41" s="93">
        <f>$AJ41*'ACM Rates'!E$74</f>
        <v>9.5252536213933313E-4</v>
      </c>
      <c r="AN41" s="93">
        <f>$AJ41*'ACM Rates'!F$74</f>
        <v>8.3356196453242574E-4</v>
      </c>
      <c r="AO41" s="93"/>
      <c r="AP41" s="93">
        <f t="shared" si="32"/>
        <v>5821.1862100321268</v>
      </c>
      <c r="AQ41" s="93">
        <f t="shared" si="33"/>
        <v>8658.8075648682589</v>
      </c>
      <c r="AR41" s="93">
        <f t="shared" si="34"/>
        <v>15577.432528953785</v>
      </c>
      <c r="AS41" s="93">
        <f t="shared" si="35"/>
        <v>31755.890277271988</v>
      </c>
      <c r="AT41" s="93">
        <f t="shared" si="36"/>
        <v>36423.08315975478</v>
      </c>
      <c r="AU41" s="93">
        <f t="shared" si="17"/>
        <v>132.43677844464693</v>
      </c>
      <c r="AV41" s="93">
        <f t="shared" si="18"/>
        <v>1896.0370375636487</v>
      </c>
      <c r="AW41" s="2">
        <f t="shared" si="19"/>
        <v>5.9256917246425192E-2</v>
      </c>
      <c r="AX41" s="2">
        <f t="shared" si="20"/>
        <v>8.8142558030502707E-2</v>
      </c>
      <c r="AY41" s="2">
        <f t="shared" si="21"/>
        <v>0.15857088177134465</v>
      </c>
      <c r="AZ41" s="2">
        <f t="shared" si="22"/>
        <v>0.32325991547974881</v>
      </c>
      <c r="BA41" s="2">
        <f t="shared" si="23"/>
        <v>0.37076972747197867</v>
      </c>
    </row>
    <row r="42" spans="1:53">
      <c r="A42" s="58">
        <v>40</v>
      </c>
      <c r="B42" s="58">
        <v>44</v>
      </c>
      <c r="C42" s="93">
        <f>((SUM($C41:$G41))-($H41))*('Function Resolution'!H169)</f>
        <v>2543.6245041018055</v>
      </c>
      <c r="D42" s="93">
        <f>((SUM($C41:$G41))-($H41))*('Function Resolution'!I169)</f>
        <v>3224.3722793922107</v>
      </c>
      <c r="E42" s="93">
        <f>((SUM($C41:$G41))-($H41))*('Function Resolution'!J169)</f>
        <v>4739.2171784020602</v>
      </c>
      <c r="F42" s="93">
        <f>((SUM($C41:$G41))-($H41))*('Function Resolution'!K169)</f>
        <v>15572.148407879846</v>
      </c>
      <c r="G42" s="93">
        <f>((SUM($C41:$G41))-($H41))*('Function Resolution'!L169)</f>
        <v>22695.263430180596</v>
      </c>
      <c r="H42" s="111">
        <f t="shared" si="10"/>
        <v>82.916863859926053</v>
      </c>
      <c r="I42" s="111"/>
      <c r="J42" s="111">
        <f t="shared" si="24"/>
        <v>1308.2910639033794</v>
      </c>
      <c r="K42" s="111">
        <f t="shared" si="25"/>
        <v>49999.999999999964</v>
      </c>
      <c r="L42" s="111">
        <f>'MI Analysis'!AM42</f>
        <v>1.03207108192708</v>
      </c>
      <c r="M42" s="2">
        <f t="shared" si="27"/>
        <v>5.2150569325414967E-2</v>
      </c>
      <c r="N42" s="2">
        <f t="shared" si="28"/>
        <v>6.6107575947719224E-2</v>
      </c>
      <c r="O42" s="2">
        <f t="shared" si="29"/>
        <v>9.7165628657806855E-2</v>
      </c>
      <c r="P42" s="2">
        <f t="shared" si="30"/>
        <v>0.31926740907756446</v>
      </c>
      <c r="Q42" s="2">
        <f t="shared" si="31"/>
        <v>0.46530881699149457</v>
      </c>
      <c r="R42" s="106">
        <f>('ACM Rates'!$AM55*(SUM($C42:$G42)))/($C42*'ACM Rates'!$B$65+$D42*'ACM Rates'!$C$65+$E42*'ACM Rates'!$D$65+$F42*'ACM Rates'!$E$65+$G42*'ACM Rates'!$F$65)</f>
        <v>2.6255284882827834E-3</v>
      </c>
      <c r="S42" s="106">
        <f>$R42*'ACM Rates'!C$65</f>
        <v>2.1186765604450466E-3</v>
      </c>
      <c r="T42" s="106">
        <f>$R42*'ACM Rates'!D$65</f>
        <v>1.9104101178429279E-3</v>
      </c>
      <c r="U42" s="106">
        <f>$R42*'ACM Rates'!E$65</f>
        <v>1.7152493541752532E-3</v>
      </c>
      <c r="V42" s="106">
        <f>$R42*'ACM Rates'!F$65</f>
        <v>1.4823858487434372E-3</v>
      </c>
      <c r="W42" s="2"/>
      <c r="X42" s="93">
        <f>((SUM($X41:$AB41))-($AC41))*('Function Resolution'!M169)</f>
        <v>3414.0777771274693</v>
      </c>
      <c r="Y42" s="93">
        <f>((SUM($X41:$AB41))-($AC41))*('Function Resolution'!N169)</f>
        <v>5478.8831011036682</v>
      </c>
      <c r="Z42" s="93">
        <f>((SUM($X41:$AB41))-($AC41))*('Function Resolution'!O169)</f>
        <v>10889.73522580234</v>
      </c>
      <c r="AA42" s="93">
        <f>((SUM($X41:$AB41))-($AC41))*('Function Resolution'!P169)</f>
        <v>16184.41485276317</v>
      </c>
      <c r="AB42" s="93">
        <f>((SUM($X41:$AB41))-($AC41))*('Function Resolution'!Q169)</f>
        <v>13362.226205683124</v>
      </c>
      <c r="AC42" s="111">
        <f t="shared" si="11"/>
        <v>49.329337162479781</v>
      </c>
      <c r="AD42" s="111">
        <f t="shared" si="26"/>
        <v>719.99217468267511</v>
      </c>
      <c r="AE42" s="2">
        <f t="shared" si="12"/>
        <v>6.9209885506514371E-2</v>
      </c>
      <c r="AF42" s="2">
        <f t="shared" si="13"/>
        <v>0.11106743808572687</v>
      </c>
      <c r="AG42" s="2">
        <f t="shared" si="14"/>
        <v>0.22075575817964055</v>
      </c>
      <c r="AH42" s="2">
        <f t="shared" si="15"/>
        <v>0.32808903958014551</v>
      </c>
      <c r="AI42" s="2">
        <f t="shared" si="16"/>
        <v>0.27087787864797269</v>
      </c>
      <c r="AJ42" s="106">
        <f>('ACM Rates'!$AR55*(SUM(X42:AB42)))/(X42*'ACM Rates'!B$74+Y42*'ACM Rates'!C$74+Z42*'ACM Rates'!D$74+AA42*'ACM Rates'!E$74+AB42*'ACM Rates'!F$74)</f>
        <v>1.4445369612070861E-3</v>
      </c>
      <c r="AK42" s="93">
        <f>$AJ42*'ACM Rates'!C$74</f>
        <v>1.1696350374462529E-3</v>
      </c>
      <c r="AL42" s="93">
        <f>$AJ42*'ACM Rates'!D$74</f>
        <v>1.0510975850151723E-3</v>
      </c>
      <c r="AM42" s="93">
        <f>$AJ42*'ACM Rates'!E$74</f>
        <v>9.5212355282787672E-4</v>
      </c>
      <c r="AN42" s="93">
        <f>$AJ42*'ACM Rates'!F$74</f>
        <v>8.3321033824263033E-4</v>
      </c>
      <c r="AO42" s="93"/>
      <c r="AP42" s="93">
        <f t="shared" si="32"/>
        <v>5957.7022812292744</v>
      </c>
      <c r="AQ42" s="93">
        <f t="shared" si="33"/>
        <v>8703.2553804958789</v>
      </c>
      <c r="AR42" s="93">
        <f t="shared" si="34"/>
        <v>15628.952404204399</v>
      </c>
      <c r="AS42" s="93">
        <f t="shared" si="35"/>
        <v>31756.563260643015</v>
      </c>
      <c r="AT42" s="93">
        <f t="shared" si="36"/>
        <v>36057.48963586372</v>
      </c>
      <c r="AU42" s="93">
        <f t="shared" si="17"/>
        <v>132.24620102240584</v>
      </c>
      <c r="AV42" s="93">
        <f t="shared" si="18"/>
        <v>2028.2832385860545</v>
      </c>
      <c r="AW42" s="2">
        <f t="shared" si="19"/>
        <v>6.0728456846442187E-2</v>
      </c>
      <c r="AX42" s="2">
        <f t="shared" si="20"/>
        <v>8.8714615777838957E-2</v>
      </c>
      <c r="AY42" s="2">
        <f t="shared" si="21"/>
        <v>0.15931010259176459</v>
      </c>
      <c r="AZ42" s="2">
        <f t="shared" si="22"/>
        <v>0.32370316449706021</v>
      </c>
      <c r="BA42" s="2">
        <f t="shared" si="23"/>
        <v>0.36754366028689406</v>
      </c>
    </row>
    <row r="43" spans="1:53">
      <c r="A43" s="58">
        <v>41</v>
      </c>
      <c r="B43" s="58">
        <v>45</v>
      </c>
      <c r="C43" s="93">
        <f>((SUM($C42:$G42))-($H42))*('Function Resolution'!H170)</f>
        <v>2660.3138245068603</v>
      </c>
      <c r="D43" s="93">
        <f>((SUM($C42:$G42))-($H42))*('Function Resolution'!I170)</f>
        <v>3316.7357718646158</v>
      </c>
      <c r="E43" s="93">
        <f>((SUM($C42:$G42))-($H42))*('Function Resolution'!J170)</f>
        <v>4777.405158763584</v>
      </c>
      <c r="F43" s="93">
        <f>((SUM($C42:$G42))-($H42))*('Function Resolution'!K170)</f>
        <v>15591.190918105694</v>
      </c>
      <c r="G43" s="93">
        <f>((SUM($C42:$G42))-($H42))*('Function Resolution'!L170)</f>
        <v>22346.063262855827</v>
      </c>
      <c r="H43" s="111">
        <f t="shared" si="10"/>
        <v>121.72927234024144</v>
      </c>
      <c r="I43" s="111"/>
      <c r="J43" s="111">
        <f t="shared" si="24"/>
        <v>1430.0203362436209</v>
      </c>
      <c r="K43" s="111">
        <f t="shared" si="25"/>
        <v>49999.999999999956</v>
      </c>
      <c r="L43" s="111">
        <f>'MI Analysis'!AM43</f>
        <v>2.831465942628598</v>
      </c>
      <c r="M43" s="2">
        <f t="shared" si="27"/>
        <v>5.4635868870371328E-2</v>
      </c>
      <c r="N43" s="2">
        <f t="shared" si="28"/>
        <v>6.8117054100884589E-2</v>
      </c>
      <c r="O43" s="2">
        <f t="shared" si="29"/>
        <v>9.8115372476112767E-2</v>
      </c>
      <c r="P43" s="2">
        <f t="shared" si="30"/>
        <v>0.32020217114514732</v>
      </c>
      <c r="Q43" s="2">
        <f t="shared" si="31"/>
        <v>0.4589295334074841</v>
      </c>
      <c r="R43" s="106">
        <f>('ACM Rates'!$AM56*(SUM($C43:$G43)))/($C43*'ACM Rates'!$B$65+$D43*'ACM Rates'!$C$65+$E43*'ACM Rates'!$D$65+$F43*'ACM Rates'!$E$65+$G43*'ACM Rates'!$F$65)</f>
        <v>3.8503269699269541E-3</v>
      </c>
      <c r="S43" s="106">
        <f>$R43*'ACM Rates'!C$65</f>
        <v>3.1070306559762687E-3</v>
      </c>
      <c r="T43" s="106">
        <f>$R43*'ACM Rates'!D$65</f>
        <v>2.8016087554102011E-3</v>
      </c>
      <c r="U43" s="106">
        <f>$R43*'ACM Rates'!E$65</f>
        <v>2.5154062802991198E-3</v>
      </c>
      <c r="V43" s="106">
        <f>$R43*'ACM Rates'!F$65</f>
        <v>2.1739128860064258E-3</v>
      </c>
      <c r="W43" s="2"/>
      <c r="X43" s="93">
        <f>((SUM($X42:$AB42))-($AC42))*('Function Resolution'!M170)</f>
        <v>3459.0624551623637</v>
      </c>
      <c r="Y43" s="93">
        <f>((SUM($X42:$AB42))-($AC42))*('Function Resolution'!N170)</f>
        <v>5487.9479410113772</v>
      </c>
      <c r="Z43" s="93">
        <f>((SUM($X42:$AB42))-($AC42))*('Function Resolution'!O170)</f>
        <v>10935.274970443903</v>
      </c>
      <c r="AA43" s="93">
        <f>((SUM($X42:$AB42))-($AC42))*('Function Resolution'!P170)</f>
        <v>16097.835399734307</v>
      </c>
      <c r="AB43" s="93">
        <f>((SUM($X42:$AB42))-($AC42))*('Function Resolution'!Q170)</f>
        <v>13299.887058965345</v>
      </c>
      <c r="AC43" s="111">
        <f t="shared" si="11"/>
        <v>78.848012520507666</v>
      </c>
      <c r="AD43" s="111">
        <f t="shared" si="26"/>
        <v>798.84018720318272</v>
      </c>
      <c r="AE43" s="2">
        <f t="shared" si="12"/>
        <v>7.0192002960382888E-2</v>
      </c>
      <c r="AF43" s="2">
        <f t="shared" si="13"/>
        <v>0.11136256228823037</v>
      </c>
      <c r="AG43" s="2">
        <f t="shared" si="14"/>
        <v>0.22190083672888489</v>
      </c>
      <c r="AH43" s="2">
        <f t="shared" si="15"/>
        <v>0.32666056906476676</v>
      </c>
      <c r="AI43" s="2">
        <f t="shared" si="16"/>
        <v>0.26988402895773511</v>
      </c>
      <c r="AJ43" s="106">
        <f>('ACM Rates'!$AR56*(SUM(X43:AB43)))/(X43*'ACM Rates'!B$74+Y43*'ACM Rates'!C$74+Z43*'ACM Rates'!D$74+AA43*'ACM Rates'!E$74+AB43*'ACM Rates'!F$74)</f>
        <v>2.3094593402191721E-3</v>
      </c>
      <c r="AK43" s="93">
        <f>$AJ43*'ACM Rates'!C$74</f>
        <v>1.8699587718549265E-3</v>
      </c>
      <c r="AL43" s="93">
        <f>$AJ43*'ACM Rates'!D$74</f>
        <v>1.6804465378072856E-3</v>
      </c>
      <c r="AM43" s="93">
        <f>$AJ43*'ACM Rates'!E$74</f>
        <v>1.5222114014192907E-3</v>
      </c>
      <c r="AN43" s="93">
        <f>$AJ43*'ACM Rates'!F$74</f>
        <v>1.3320984160998281E-3</v>
      </c>
      <c r="AO43" s="93"/>
      <c r="AP43" s="93">
        <f t="shared" si="32"/>
        <v>6119.3762796692245</v>
      </c>
      <c r="AQ43" s="93">
        <f t="shared" si="33"/>
        <v>8804.6837128759926</v>
      </c>
      <c r="AR43" s="93">
        <f t="shared" si="34"/>
        <v>15712.680129207487</v>
      </c>
      <c r="AS43" s="93">
        <f t="shared" si="35"/>
        <v>31689.026317840002</v>
      </c>
      <c r="AT43" s="93">
        <f t="shared" si="36"/>
        <v>35645.950321821176</v>
      </c>
      <c r="AU43" s="93">
        <f t="shared" si="17"/>
        <v>200.5772848607491</v>
      </c>
      <c r="AV43" s="93">
        <f t="shared" si="18"/>
        <v>2228.8605234468037</v>
      </c>
      <c r="AW43" s="2">
        <f t="shared" si="19"/>
        <v>6.2460641519342434E-2</v>
      </c>
      <c r="AX43" s="2">
        <f t="shared" si="20"/>
        <v>8.9869648138530059E-2</v>
      </c>
      <c r="AY43" s="2">
        <f t="shared" si="21"/>
        <v>0.16037975702183388</v>
      </c>
      <c r="AZ43" s="2">
        <f t="shared" si="22"/>
        <v>0.32345076074364265</v>
      </c>
      <c r="BA43" s="2">
        <f t="shared" si="23"/>
        <v>0.36383919257665109</v>
      </c>
    </row>
    <row r="44" spans="1:53">
      <c r="A44" s="58">
        <v>42</v>
      </c>
      <c r="B44" s="58">
        <v>46</v>
      </c>
      <c r="C44" s="93">
        <f>((SUM($C43:$G43))-($H43))*('Function Resolution'!H171)</f>
        <v>2787.4430327142345</v>
      </c>
      <c r="D44" s="93">
        <f>((SUM($C43:$G43))-($H43))*('Function Resolution'!I171)</f>
        <v>3429.6280886592217</v>
      </c>
      <c r="E44" s="93">
        <f>((SUM($C43:$G43))-($H43))*('Function Resolution'!J171)</f>
        <v>4832.8232716138591</v>
      </c>
      <c r="F44" s="93">
        <f>((SUM($C43:$G43))-($H43))*('Function Resolution'!K171)</f>
        <v>15567.950833236901</v>
      </c>
      <c r="G44" s="93">
        <f>((SUM($C43:$G43))-($H43))*('Function Resolution'!L171)</f>
        <v>21952.134437532124</v>
      </c>
      <c r="H44" s="111">
        <f t="shared" si="10"/>
        <v>121.42494915939085</v>
      </c>
      <c r="I44" s="111"/>
      <c r="J44" s="111">
        <f t="shared" si="24"/>
        <v>1551.4452854030119</v>
      </c>
      <c r="K44" s="111">
        <f t="shared" si="25"/>
        <v>49999.999999999964</v>
      </c>
      <c r="L44" s="111">
        <f>'MI Analysis'!AM44</f>
        <v>5.242240218509024</v>
      </c>
      <c r="M44" s="2">
        <f t="shared" si="27"/>
        <v>5.7390245003422699E-2</v>
      </c>
      <c r="N44" s="2">
        <f t="shared" si="28"/>
        <v>7.0612096451390161E-2</v>
      </c>
      <c r="O44" s="2">
        <f t="shared" si="29"/>
        <v>9.9502270848595503E-2</v>
      </c>
      <c r="P44" s="2">
        <f t="shared" si="30"/>
        <v>0.32052619624327211</v>
      </c>
      <c r="Q44" s="2">
        <f t="shared" si="31"/>
        <v>0.45196919145331949</v>
      </c>
      <c r="R44" s="106">
        <f>('ACM Rates'!$AM57*(SUM($C44:$G44)))/($C44*'ACM Rates'!$B$65+$D44*'ACM Rates'!$C$65+$E44*'ACM Rates'!$D$65+$F44*'ACM Rates'!$E$65+$G44*'ACM Rates'!$F$65)</f>
        <v>3.8381571774161933E-3</v>
      </c>
      <c r="S44" s="106">
        <f>$R44*'ACM Rates'!C$65</f>
        <v>3.0972102124910438E-3</v>
      </c>
      <c r="T44" s="106">
        <f>$R44*'ACM Rates'!D$65</f>
        <v>2.792753664007322E-3</v>
      </c>
      <c r="U44" s="106">
        <f>$R44*'ACM Rates'!E$65</f>
        <v>2.5074557938208025E-3</v>
      </c>
      <c r="V44" s="106">
        <f>$R44*'ACM Rates'!F$65</f>
        <v>2.1670417633807885E-3</v>
      </c>
      <c r="W44" s="2"/>
      <c r="X44" s="93">
        <f>((SUM($X43:$AB43))-($AC43))*('Function Resolution'!M171)</f>
        <v>3516.6599814596079</v>
      </c>
      <c r="Y44" s="93">
        <f>((SUM($X43:$AB43))-($AC43))*('Function Resolution'!N171)</f>
        <v>5528.994110022004</v>
      </c>
      <c r="Z44" s="93">
        <f>((SUM($X43:$AB43))-($AC43))*('Function Resolution'!O171)</f>
        <v>10984.523471339324</v>
      </c>
      <c r="AA44" s="93">
        <f>((SUM($X43:$AB43))-($AC43))*('Function Resolution'!P171)</f>
        <v>15961.702487101402</v>
      </c>
      <c r="AB44" s="93">
        <f>((SUM($X43:$AB43))-($AC43))*('Function Resolution'!Q171)</f>
        <v>13209.279762874443</v>
      </c>
      <c r="AC44" s="111">
        <f t="shared" si="11"/>
        <v>78.721855700474848</v>
      </c>
      <c r="AD44" s="111">
        <f t="shared" si="26"/>
        <v>877.56204290365758</v>
      </c>
      <c r="AE44" s="2">
        <f t="shared" si="12"/>
        <v>7.1475143977092911E-2</v>
      </c>
      <c r="AF44" s="2">
        <f t="shared" si="13"/>
        <v>0.11237527999459805</v>
      </c>
      <c r="AG44" s="2">
        <f t="shared" si="14"/>
        <v>0.22325740923859985</v>
      </c>
      <c r="AH44" s="2">
        <f t="shared" si="15"/>
        <v>0.3244171996723928</v>
      </c>
      <c r="AI44" s="2">
        <f t="shared" si="16"/>
        <v>0.26847496711731633</v>
      </c>
      <c r="AJ44" s="106">
        <f>('ACM Rates'!$AR57*(SUM(X44:AB44)))/(X44*'ACM Rates'!B$74+Y44*'ACM Rates'!C$74+Z44*'ACM Rates'!D$74+AA44*'ACM Rates'!E$74+AB44*'ACM Rates'!F$74)</f>
        <v>2.3067995161369947E-3</v>
      </c>
      <c r="AK44" s="93">
        <f>$AJ44*'ACM Rates'!C$74</f>
        <v>1.8678051243377605E-3</v>
      </c>
      <c r="AL44" s="93">
        <f>$AJ44*'ACM Rates'!D$74</f>
        <v>1.6785111531515647E-3</v>
      </c>
      <c r="AM44" s="93">
        <f>$AJ44*'ACM Rates'!E$74</f>
        <v>1.5204582575240292E-3</v>
      </c>
      <c r="AN44" s="93">
        <f>$AJ44*'ACM Rates'!F$74</f>
        <v>1.3305642269563914E-3</v>
      </c>
      <c r="AO44" s="93"/>
      <c r="AP44" s="93">
        <f t="shared" si="32"/>
        <v>6304.1030141738429</v>
      </c>
      <c r="AQ44" s="93">
        <f t="shared" si="33"/>
        <v>8958.6221986812252</v>
      </c>
      <c r="AR44" s="93">
        <f t="shared" si="34"/>
        <v>15817.346742953183</v>
      </c>
      <c r="AS44" s="93">
        <f t="shared" si="35"/>
        <v>31529.653320338301</v>
      </c>
      <c r="AT44" s="93">
        <f t="shared" si="36"/>
        <v>35161.414200406565</v>
      </c>
      <c r="AU44" s="93">
        <f t="shared" si="17"/>
        <v>200.14680485986571</v>
      </c>
      <c r="AV44" s="93">
        <f t="shared" si="18"/>
        <v>2429.0073283066695</v>
      </c>
      <c r="AW44" s="2">
        <f t="shared" si="19"/>
        <v>6.4478158359662502E-2</v>
      </c>
      <c r="AX44" s="2">
        <f t="shared" si="20"/>
        <v>9.1628493302255379E-2</v>
      </c>
      <c r="AY44" s="2">
        <f t="shared" si="21"/>
        <v>0.16177930243665004</v>
      </c>
      <c r="AZ44" s="2">
        <f t="shared" si="22"/>
        <v>0.32248425751343063</v>
      </c>
      <c r="BA44" s="2">
        <f t="shared" si="23"/>
        <v>0.35962978838800136</v>
      </c>
    </row>
    <row r="45" spans="1:53">
      <c r="A45" s="58">
        <v>43</v>
      </c>
      <c r="B45" s="58">
        <v>47</v>
      </c>
      <c r="C45" s="93">
        <f>((SUM($C44:$G44))-($H44))*('Function Resolution'!H172)</f>
        <v>2928.0986063716587</v>
      </c>
      <c r="D45" s="93">
        <f>((SUM($C44:$G44))-($H44))*('Function Resolution'!I172)</f>
        <v>3567.0561506037857</v>
      </c>
      <c r="E45" s="93">
        <f>((SUM($C44:$G44))-($H44))*('Function Resolution'!J172)</f>
        <v>4909.0983958178322</v>
      </c>
      <c r="F45" s="93">
        <f>((SUM($C44:$G44))-($H44))*('Function Resolution'!K172)</f>
        <v>15513.128822968543</v>
      </c>
      <c r="G45" s="93">
        <f>((SUM($C44:$G44))-($H44))*('Function Resolution'!L172)</f>
        <v>21531.172738835132</v>
      </c>
      <c r="H45" s="111">
        <f t="shared" si="10"/>
        <v>121.12138678649237</v>
      </c>
      <c r="I45" s="111"/>
      <c r="J45" s="111">
        <f t="shared" si="24"/>
        <v>1672.5666721895043</v>
      </c>
      <c r="K45" s="111">
        <f t="shared" si="25"/>
        <v>49999.999999999956</v>
      </c>
      <c r="L45" s="111">
        <f>'MI Analysis'!AM45</f>
        <v>8.1396898805642799</v>
      </c>
      <c r="M45" s="2">
        <f t="shared" si="27"/>
        <v>6.043727462296123E-2</v>
      </c>
      <c r="N45" s="2">
        <f t="shared" si="28"/>
        <v>7.3625646247174353E-2</v>
      </c>
      <c r="O45" s="2">
        <f t="shared" si="29"/>
        <v>0.1013260029063113</v>
      </c>
      <c r="P45" s="2">
        <f t="shared" si="30"/>
        <v>0.32019796904890191</v>
      </c>
      <c r="Q45" s="2">
        <f t="shared" si="31"/>
        <v>0.44441310717465132</v>
      </c>
      <c r="R45" s="106">
        <f>('ACM Rates'!$AM58*(SUM($C45:$G45)))/($C45*'ACM Rates'!$B$65+$D45*'ACM Rates'!$C$65+$E45*'ACM Rates'!$D$65+$F45*'ACM Rates'!$E$65+$G45*'ACM Rates'!$F$65)</f>
        <v>3.8245045455132243E-3</v>
      </c>
      <c r="S45" s="106">
        <f>$R45*'ACM Rates'!C$65</f>
        <v>3.0861931881737328E-3</v>
      </c>
      <c r="T45" s="106">
        <f>$R45*'ACM Rates'!D$65</f>
        <v>2.7828196159712729E-3</v>
      </c>
      <c r="U45" s="106">
        <f>$R45*'ACM Rates'!E$65</f>
        <v>2.498536573115764E-3</v>
      </c>
      <c r="V45" s="106">
        <f>$R45*'ACM Rates'!F$65</f>
        <v>2.1593334225947771E-3</v>
      </c>
      <c r="W45" s="2"/>
      <c r="X45" s="93">
        <f>((SUM($X44:$AB44))-($AC44))*('Function Resolution'!M172)</f>
        <v>3590.2606026736935</v>
      </c>
      <c r="Y45" s="93">
        <f>((SUM($X44:$AB44))-($AC44))*('Function Resolution'!N172)</f>
        <v>5605.9942750658856</v>
      </c>
      <c r="Z45" s="93">
        <f>((SUM($X44:$AB44))-($AC44))*('Function Resolution'!O172)</f>
        <v>11043.282247483572</v>
      </c>
      <c r="AA45" s="93">
        <f>((SUM($X44:$AB44))-($AC44))*('Function Resolution'!P172)</f>
        <v>15786.150383684539</v>
      </c>
      <c r="AB45" s="93">
        <f>((SUM($X44:$AB44))-($AC44))*('Function Resolution'!Q172)</f>
        <v>13096.750448188615</v>
      </c>
      <c r="AC45" s="111">
        <f t="shared" si="11"/>
        <v>78.595900731354078</v>
      </c>
      <c r="AD45" s="111">
        <f t="shared" si="26"/>
        <v>956.15794363501163</v>
      </c>
      <c r="AE45" s="2">
        <f t="shared" si="12"/>
        <v>7.3087997094310325E-2</v>
      </c>
      <c r="AF45" s="2">
        <f t="shared" si="13"/>
        <v>0.11412288372092158</v>
      </c>
      <c r="AG45" s="2">
        <f t="shared" si="14"/>
        <v>0.22481136333519952</v>
      </c>
      <c r="AH45" s="2">
        <f t="shared" si="15"/>
        <v>0.32136333293295044</v>
      </c>
      <c r="AI45" s="2">
        <f t="shared" si="16"/>
        <v>0.2666144229166183</v>
      </c>
      <c r="AJ45" s="106">
        <f>('ACM Rates'!$AR58*(SUM(X45:AB45)))/(X45*'ACM Rates'!B$74+Y45*'ACM Rates'!C$74+Z45*'ACM Rates'!D$74+AA45*'ACM Rates'!E$74+AB45*'ACM Rates'!F$74)</f>
        <v>2.3032378599193164E-3</v>
      </c>
      <c r="AK45" s="93">
        <f>$AJ45*'ACM Rates'!C$74</f>
        <v>1.8649212674234634E-3</v>
      </c>
      <c r="AL45" s="93">
        <f>$AJ45*'ACM Rates'!D$74</f>
        <v>1.675919562662992E-3</v>
      </c>
      <c r="AM45" s="93">
        <f>$AJ45*'ACM Rates'!E$74</f>
        <v>1.5181106978125118E-3</v>
      </c>
      <c r="AN45" s="93">
        <f>$AJ45*'ACM Rates'!F$74</f>
        <v>1.328509860151297E-3</v>
      </c>
      <c r="AO45" s="93"/>
      <c r="AP45" s="93">
        <f t="shared" si="32"/>
        <v>6518.3592090453521</v>
      </c>
      <c r="AQ45" s="93">
        <f t="shared" si="33"/>
        <v>9173.0504256696713</v>
      </c>
      <c r="AR45" s="93">
        <f t="shared" si="34"/>
        <v>15952.380643301403</v>
      </c>
      <c r="AS45" s="93">
        <f t="shared" si="35"/>
        <v>31299.279206653082</v>
      </c>
      <c r="AT45" s="93">
        <f t="shared" si="36"/>
        <v>34627.923187023749</v>
      </c>
      <c r="AU45" s="93">
        <f t="shared" si="17"/>
        <v>199.71728751784644</v>
      </c>
      <c r="AV45" s="93">
        <f t="shared" si="18"/>
        <v>2628.7246158245161</v>
      </c>
      <c r="AW45" s="2">
        <f t="shared" si="19"/>
        <v>6.6806322561238252E-2</v>
      </c>
      <c r="AX45" s="2">
        <f t="shared" si="20"/>
        <v>9.4014113974786956E-2</v>
      </c>
      <c r="AY45" s="2">
        <f t="shared" si="21"/>
        <v>0.16349511475175779</v>
      </c>
      <c r="AZ45" s="2">
        <f t="shared" si="22"/>
        <v>0.32078467533859023</v>
      </c>
      <c r="BA45" s="2">
        <f t="shared" si="23"/>
        <v>0.35489977337362699</v>
      </c>
    </row>
    <row r="46" spans="1:53">
      <c r="A46" s="58">
        <v>44</v>
      </c>
      <c r="B46" s="58">
        <v>48</v>
      </c>
      <c r="C46" s="93">
        <f>((SUM($C45:$G45))-($H45))*('Function Resolution'!H173)</f>
        <v>3083.3960324274185</v>
      </c>
      <c r="D46" s="93">
        <f>((SUM($C45:$G45))-($H45))*('Function Resolution'!I173)</f>
        <v>3730.6843765129433</v>
      </c>
      <c r="E46" s="93">
        <f>((SUM($C45:$G45))-($H45))*('Function Resolution'!J173)</f>
        <v>5006.0892462749161</v>
      </c>
      <c r="F46" s="93">
        <f>((SUM($C45:$G45))-($H45))*('Function Resolution'!K173)</f>
        <v>15424.919707527451</v>
      </c>
      <c r="G46" s="93">
        <f>((SUM($C45:$G45))-($H45))*('Function Resolution'!L173)</f>
        <v>21082.343965067728</v>
      </c>
      <c r="H46" s="111">
        <f t="shared" si="10"/>
        <v>120.81858331952614</v>
      </c>
      <c r="I46" s="111"/>
      <c r="J46" s="111">
        <f t="shared" si="24"/>
        <v>1793.3852555090305</v>
      </c>
      <c r="K46" s="111">
        <f t="shared" si="25"/>
        <v>49999.999999999964</v>
      </c>
      <c r="L46" s="111">
        <f>'MI Analysis'!AM46</f>
        <v>11.424057775956021</v>
      </c>
      <c r="M46" s="2">
        <f t="shared" si="27"/>
        <v>6.3802188945404847E-2</v>
      </c>
      <c r="N46" s="2">
        <f t="shared" si="28"/>
        <v>7.7195996551426352E-2</v>
      </c>
      <c r="O46" s="2">
        <f t="shared" si="29"/>
        <v>0.10358690502593103</v>
      </c>
      <c r="P46" s="2">
        <f t="shared" si="30"/>
        <v>0.31917523123767966</v>
      </c>
      <c r="Q46" s="2">
        <f t="shared" si="31"/>
        <v>0.436239678239558</v>
      </c>
      <c r="R46" s="106">
        <f>('ACM Rates'!$AM59*(SUM($C46:$G46)))/($C46*'ACM Rates'!$B$65+$D46*'ACM Rates'!$C$65+$E46*'ACM Rates'!$D$65+$F46*'ACM Rates'!$E$65+$G46*'ACM Rates'!$F$65)</f>
        <v>3.8093052688130237E-3</v>
      </c>
      <c r="S46" s="106">
        <f>$R46*'ACM Rates'!C$65</f>
        <v>3.0739280950985116E-3</v>
      </c>
      <c r="T46" s="106">
        <f>$R46*'ACM Rates'!D$65</f>
        <v>2.7717601846523809E-3</v>
      </c>
      <c r="U46" s="106">
        <f>$R46*'ACM Rates'!E$65</f>
        <v>2.4886069343172143E-3</v>
      </c>
      <c r="V46" s="106">
        <f>$R46*'ACM Rates'!F$65</f>
        <v>2.1507518388138107E-3</v>
      </c>
      <c r="W46" s="2"/>
      <c r="X46" s="93">
        <f>((SUM($X45:$AB45))-($AC45))*('Function Resolution'!M173)</f>
        <v>3681.3519029244999</v>
      </c>
      <c r="Y46" s="93">
        <f>((SUM($X45:$AB45))-($AC45))*('Function Resolution'!N173)</f>
        <v>5719.988025243606</v>
      </c>
      <c r="Z46" s="93">
        <f>((SUM($X45:$AB45))-($AC45))*('Function Resolution'!O173)</f>
        <v>11110.66226693114</v>
      </c>
      <c r="AA46" s="93">
        <f>((SUM($X45:$AB45))-($AC45))*('Function Resolution'!P173)</f>
        <v>15571.62873279528</v>
      </c>
      <c r="AB46" s="93">
        <f>((SUM($X45:$AB45))-($AC45))*('Function Resolution'!Q173)</f>
        <v>12960.211128470413</v>
      </c>
      <c r="AC46" s="111">
        <f t="shared" si="11"/>
        <v>78.470147290183917</v>
      </c>
      <c r="AD46" s="111">
        <f t="shared" si="26"/>
        <v>1034.6280909251955</v>
      </c>
      <c r="AE46" s="2">
        <f t="shared" si="12"/>
        <v>7.5062469589833689E-2</v>
      </c>
      <c r="AF46" s="2">
        <f t="shared" si="13"/>
        <v>0.11663009636703743</v>
      </c>
      <c r="AG46" s="2">
        <f t="shared" si="14"/>
        <v>0.22654551114005128</v>
      </c>
      <c r="AH46" s="2">
        <f t="shared" si="15"/>
        <v>0.31750425904437035</v>
      </c>
      <c r="AI46" s="2">
        <f t="shared" si="16"/>
        <v>0.26425766385870719</v>
      </c>
      <c r="AJ46" s="106">
        <f>('ACM Rates'!$AR59*(SUM(X46:AB46)))/(X46*'ACM Rates'!B$74+Y46*'ACM Rates'!C$74+Z46*'ACM Rates'!D$74+AA46*'ACM Rates'!E$74+AB46*'ACM Rates'!F$74)</f>
        <v>2.2987262544613934E-3</v>
      </c>
      <c r="AK46" s="93">
        <f>$AJ46*'ACM Rates'!C$74</f>
        <v>1.8612682409101708E-3</v>
      </c>
      <c r="AL46" s="93">
        <f>$AJ46*'ACM Rates'!D$74</f>
        <v>1.6726367545876614E-3</v>
      </c>
      <c r="AM46" s="93">
        <f>$AJ46*'ACM Rates'!E$74</f>
        <v>1.5151370073269699E-3</v>
      </c>
      <c r="AN46" s="93">
        <f>$AJ46*'ACM Rates'!F$74</f>
        <v>1.3259075616912617E-3</v>
      </c>
      <c r="AO46" s="93"/>
      <c r="AP46" s="93">
        <f t="shared" si="32"/>
        <v>6764.7479353519184</v>
      </c>
      <c r="AQ46" s="93">
        <f t="shared" si="33"/>
        <v>9450.6724017565502</v>
      </c>
      <c r="AR46" s="93">
        <f t="shared" si="34"/>
        <v>16116.751513206056</v>
      </c>
      <c r="AS46" s="93">
        <f t="shared" si="35"/>
        <v>30996.548440322731</v>
      </c>
      <c r="AT46" s="93">
        <f t="shared" si="36"/>
        <v>34042.55509353814</v>
      </c>
      <c r="AU46" s="93">
        <f t="shared" si="17"/>
        <v>199.28873060971006</v>
      </c>
      <c r="AV46" s="93">
        <f t="shared" si="18"/>
        <v>2828.0133464342262</v>
      </c>
      <c r="AW46" s="2">
        <f t="shared" si="19"/>
        <v>6.9473753000171876E-2</v>
      </c>
      <c r="AX46" s="2">
        <f t="shared" si="20"/>
        <v>9.7058114566839243E-2</v>
      </c>
      <c r="AY46" s="2">
        <f t="shared" si="21"/>
        <v>0.16551854178368214</v>
      </c>
      <c r="AZ46" s="2">
        <f t="shared" si="22"/>
        <v>0.31833359805575917</v>
      </c>
      <c r="BA46" s="2">
        <f t="shared" si="23"/>
        <v>0.34961599259354748</v>
      </c>
    </row>
    <row r="47" spans="1:53">
      <c r="A47" s="58">
        <v>45</v>
      </c>
      <c r="B47" s="58">
        <v>49</v>
      </c>
      <c r="C47" s="93">
        <f>((SUM($C46:$G46))-($H46))*('Function Resolution'!H174)</f>
        <v>3254.5119255790878</v>
      </c>
      <c r="D47" s="93">
        <f>((SUM($C46:$G46))-($H46))*('Function Resolution'!I174)</f>
        <v>3922.3996545227146</v>
      </c>
      <c r="E47" s="93">
        <f>((SUM($C46:$G46))-($H46))*('Function Resolution'!J174)</f>
        <v>5123.6437619306553</v>
      </c>
      <c r="F47" s="93">
        <f>((SUM($C46:$G46))-($H46))*('Function Resolution'!K174)</f>
        <v>15301.522935909396</v>
      </c>
      <c r="G47" s="93">
        <f>((SUM($C46:$G46))-($H46))*('Function Resolution'!L174)</f>
        <v>20604.536466549078</v>
      </c>
      <c r="H47" s="111">
        <f t="shared" si="10"/>
        <v>120.51653686122731</v>
      </c>
      <c r="I47" s="111"/>
      <c r="J47" s="111">
        <f t="shared" si="24"/>
        <v>1913.9017923702577</v>
      </c>
      <c r="K47" s="111">
        <f t="shared" si="25"/>
        <v>49999.999999999956</v>
      </c>
      <c r="L47" s="111">
        <f>'MI Analysis'!AM47</f>
        <v>19.982753820874926</v>
      </c>
      <c r="M47" s="2">
        <f t="shared" si="27"/>
        <v>6.751172930994942E-2</v>
      </c>
      <c r="N47" s="2">
        <f t="shared" si="28"/>
        <v>8.136641984326369E-2</v>
      </c>
      <c r="O47" s="2">
        <f t="shared" si="29"/>
        <v>0.10628507703947801</v>
      </c>
      <c r="P47" s="2">
        <f t="shared" si="30"/>
        <v>0.31741542145226159</v>
      </c>
      <c r="Q47" s="2">
        <f t="shared" si="31"/>
        <v>0.42742135235504736</v>
      </c>
      <c r="R47" s="106">
        <f>('ACM Rates'!$AM60*(SUM($C47:$G47)))/($C47*'ACM Rates'!$B$65+$D47*'ACM Rates'!$C$65+$E47*'ACM Rates'!$D$65+$F47*'ACM Rates'!$E$65+$G47*'ACM Rates'!$F$65)</f>
        <v>3.7924915861100713E-3</v>
      </c>
      <c r="S47" s="106">
        <f>$R47*'ACM Rates'!C$65</f>
        <v>3.0603602531967828E-3</v>
      </c>
      <c r="T47" s="106">
        <f>$R47*'ACM Rates'!D$65</f>
        <v>2.7595260650466443E-3</v>
      </c>
      <c r="U47" s="106">
        <f>$R47*'ACM Rates'!E$65</f>
        <v>2.4776226092465656E-3</v>
      </c>
      <c r="V47" s="106">
        <f>$R47*'ACM Rates'!F$65</f>
        <v>2.1412587537395669E-3</v>
      </c>
      <c r="W47" s="2"/>
      <c r="X47" s="93">
        <f>((SUM($X46:$AB46))-($AC46))*('Function Resolution'!M174)</f>
        <v>3791.5968621355996</v>
      </c>
      <c r="Y47" s="93">
        <f>((SUM($X46:$AB46))-($AC46))*('Function Resolution'!N174)</f>
        <v>5872.3625623941753</v>
      </c>
      <c r="Z47" s="93">
        <f>((SUM($X46:$AB46))-($AC46))*('Function Resolution'!O174)</f>
        <v>11185.600028386843</v>
      </c>
      <c r="AA47" s="93">
        <f>((SUM($X46:$AB46))-($AC46))*('Function Resolution'!P174)</f>
        <v>15318.625048351796</v>
      </c>
      <c r="AB47" s="93">
        <f>((SUM($X46:$AB46))-($AC46))*('Function Resolution'!Q174)</f>
        <v>12797.187407806345</v>
      </c>
      <c r="AC47" s="111">
        <f t="shared" si="11"/>
        <v>78.34459505451963</v>
      </c>
      <c r="AD47" s="111">
        <f t="shared" si="26"/>
        <v>1112.9726859797152</v>
      </c>
      <c r="AE47" s="2">
        <f t="shared" si="12"/>
        <v>7.7434250252940526E-2</v>
      </c>
      <c r="AF47" s="2">
        <f t="shared" si="13"/>
        <v>0.11992888715925079</v>
      </c>
      <c r="AG47" s="2">
        <f t="shared" si="14"/>
        <v>0.22843898845816413</v>
      </c>
      <c r="AH47" s="2">
        <f t="shared" si="15"/>
        <v>0.31284608798228675</v>
      </c>
      <c r="AI47" s="2">
        <f t="shared" si="16"/>
        <v>0.26135178614735771</v>
      </c>
      <c r="AJ47" s="106">
        <f>('ACM Rates'!$AR60*(SUM(X47:AB47)))/(X47*'ACM Rates'!B$74+Y47*'ACM Rates'!C$74+Z47*'ACM Rates'!D$74+AA47*'ACM Rates'!E$74+AB47*'ACM Rates'!F$74)</f>
        <v>2.2932104867511055E-3</v>
      </c>
      <c r="AK47" s="93">
        <f>$AJ47*'ACM Rates'!C$74</f>
        <v>1.8568021487674149E-3</v>
      </c>
      <c r="AL47" s="93">
        <f>$AJ47*'ACM Rates'!D$74</f>
        <v>1.6686232815679447E-3</v>
      </c>
      <c r="AM47" s="93">
        <f>$AJ47*'ACM Rates'!E$74</f>
        <v>1.5115014531736832E-3</v>
      </c>
      <c r="AN47" s="93">
        <f>$AJ47*'ACM Rates'!F$74</f>
        <v>1.3227260614576393E-3</v>
      </c>
      <c r="AO47" s="93"/>
      <c r="AP47" s="93">
        <f t="shared" si="32"/>
        <v>7046.1087877146874</v>
      </c>
      <c r="AQ47" s="93">
        <f t="shared" si="33"/>
        <v>9794.7622169168899</v>
      </c>
      <c r="AR47" s="93">
        <f t="shared" si="34"/>
        <v>16309.243790317498</v>
      </c>
      <c r="AS47" s="93">
        <f t="shared" si="35"/>
        <v>30620.147984261192</v>
      </c>
      <c r="AT47" s="93">
        <f t="shared" si="36"/>
        <v>33401.723874355419</v>
      </c>
      <c r="AU47" s="93">
        <f t="shared" si="17"/>
        <v>198.86113191574694</v>
      </c>
      <c r="AV47" s="93">
        <f t="shared" si="18"/>
        <v>3026.8744783499728</v>
      </c>
      <c r="AW47" s="2">
        <f t="shared" si="19"/>
        <v>7.251172925830196E-2</v>
      </c>
      <c r="AX47" s="2">
        <f t="shared" si="20"/>
        <v>0.10079820897185984</v>
      </c>
      <c r="AY47" s="2">
        <f t="shared" si="21"/>
        <v>0.16783894568773886</v>
      </c>
      <c r="AZ47" s="2">
        <f t="shared" si="22"/>
        <v>0.3151129151390834</v>
      </c>
      <c r="BA47" s="2">
        <f t="shared" si="23"/>
        <v>0.34373820094301588</v>
      </c>
    </row>
    <row r="48" spans="1:53">
      <c r="A48" s="58">
        <v>46</v>
      </c>
      <c r="B48" s="58">
        <v>50</v>
      </c>
      <c r="C48" s="93">
        <f>((SUM($C47:$G47))-($H47))*('Function Resolution'!H175)</f>
        <v>3442.6716416593099</v>
      </c>
      <c r="D48" s="93">
        <f>((SUM($C47:$G47))-($H47))*('Function Resolution'!I175)</f>
        <v>4144.2781368612932</v>
      </c>
      <c r="E48" s="93">
        <f>((SUM($C47:$G47))-($H47))*('Function Resolution'!J175)</f>
        <v>5261.5476416926313</v>
      </c>
      <c r="F48" s="93">
        <f>((SUM($C47:$G47))-($H47))*('Function Resolution'!K175)</f>
        <v>15141.176552047136</v>
      </c>
      <c r="G48" s="93">
        <f>((SUM($C47:$G47))-($H47))*('Function Resolution'!L175)</f>
        <v>20096.42423536933</v>
      </c>
      <c r="H48" s="111">
        <f t="shared" si="10"/>
        <v>177.91856336822991</v>
      </c>
      <c r="I48" s="111"/>
      <c r="J48" s="111">
        <f t="shared" si="24"/>
        <v>2091.8203557384877</v>
      </c>
      <c r="K48" s="111">
        <f t="shared" si="25"/>
        <v>49999.999999999956</v>
      </c>
      <c r="L48" s="111">
        <f>'MI Analysis'!AM48</f>
        <v>32.599536272270797</v>
      </c>
      <c r="M48" s="2">
        <f t="shared" si="27"/>
        <v>7.1593906970665172E-2</v>
      </c>
      <c r="N48" s="2">
        <f t="shared" si="28"/>
        <v>8.6184537555258137E-2</v>
      </c>
      <c r="O48" s="2">
        <f t="shared" si="29"/>
        <v>0.10941930906878601</v>
      </c>
      <c r="P48" s="2">
        <f t="shared" si="30"/>
        <v>0.31487638041808774</v>
      </c>
      <c r="Q48" s="2">
        <f t="shared" si="31"/>
        <v>0.41792586598720294</v>
      </c>
      <c r="R48" s="106">
        <f>('ACM Rates'!$AM61*(SUM($C48:$G48)))/($C48*'ACM Rates'!$B$65+$D48*'ACM Rates'!$C$65+$E48*'ACM Rates'!$D$65+$F48*'ACM Rates'!$E$65+$G48*'ACM Rates'!$F$65)</f>
        <v>5.585512466974178E-3</v>
      </c>
      <c r="S48" s="106">
        <f>$R48*'ACM Rates'!C$65</f>
        <v>4.5072427873718065E-3</v>
      </c>
      <c r="T48" s="106">
        <f>$R48*'ACM Rates'!D$65</f>
        <v>4.0641796795830463E-3</v>
      </c>
      <c r="U48" s="106">
        <f>$R48*'ACM Rates'!E$65</f>
        <v>3.6489974092726004E-3</v>
      </c>
      <c r="V48" s="106">
        <f>$R48*'ACM Rates'!F$65</f>
        <v>3.1536068551432828E-3</v>
      </c>
      <c r="W48" s="2"/>
      <c r="X48" s="93">
        <f>((SUM($X47:$AB47))-($AC47))*('Function Resolution'!M175)</f>
        <v>3922.8582919957466</v>
      </c>
      <c r="Y48" s="93">
        <f>((SUM($X47:$AB47))-($AC47))*('Function Resolution'!N175)</f>
        <v>6064.8256549601101</v>
      </c>
      <c r="Z48" s="93">
        <f>((SUM($X47:$AB47))-($AC47))*('Function Resolution'!O175)</f>
        <v>11266.823047852728</v>
      </c>
      <c r="AA48" s="93">
        <f>((SUM($X47:$AB47))-($AC47))*('Function Resolution'!P175)</f>
        <v>15027.671175144998</v>
      </c>
      <c r="AB48" s="93">
        <f>((SUM($X47:$AB47))-($AC47))*('Function Resolution'!Q175)</f>
        <v>12604.849144066658</v>
      </c>
      <c r="AC48" s="111">
        <f t="shared" si="11"/>
        <v>122.21756828505059</v>
      </c>
      <c r="AD48" s="111">
        <f t="shared" si="26"/>
        <v>1235.1902542647658</v>
      </c>
      <c r="AE48" s="2">
        <f t="shared" si="12"/>
        <v>8.024333872456009E-2</v>
      </c>
      <c r="AF48" s="2">
        <f t="shared" si="13"/>
        <v>0.12405797587166419</v>
      </c>
      <c r="AG48" s="2">
        <f t="shared" si="14"/>
        <v>0.2304665197881961</v>
      </c>
      <c r="AH48" s="2">
        <f t="shared" si="15"/>
        <v>0.30739588804646417</v>
      </c>
      <c r="AI48" s="2">
        <f t="shared" si="16"/>
        <v>0.25783627756911565</v>
      </c>
      <c r="AJ48" s="106">
        <f>('ACM Rates'!$AR61*(SUM(X48:AB48)))/(X48*'ACM Rates'!B$74+Y48*'ACM Rates'!C$74+Z48*'ACM Rates'!D$74+AA48*'ACM Rates'!E$74+AB48*'ACM Rates'!F$74)</f>
        <v>3.5728607512176521E-3</v>
      </c>
      <c r="AK48" s="93">
        <f>$AJ48*'ACM Rates'!C$74</f>
        <v>2.8929291743761899E-3</v>
      </c>
      <c r="AL48" s="93">
        <f>$AJ48*'ACM Rates'!D$74</f>
        <v>2.599743314329773E-3</v>
      </c>
      <c r="AM48" s="93">
        <f>$AJ48*'ACM Rates'!E$74</f>
        <v>2.3549448463859356E-3</v>
      </c>
      <c r="AN48" s="93">
        <f>$AJ48*'ACM Rates'!F$74</f>
        <v>2.060829591046448E-3</v>
      </c>
      <c r="AO48" s="93"/>
      <c r="AP48" s="93">
        <f t="shared" si="32"/>
        <v>7365.5299336550561</v>
      </c>
      <c r="AQ48" s="93">
        <f t="shared" si="33"/>
        <v>10209.103791821402</v>
      </c>
      <c r="AR48" s="93">
        <f t="shared" si="34"/>
        <v>16528.370689545358</v>
      </c>
      <c r="AS48" s="93">
        <f t="shared" si="35"/>
        <v>30168.847727192137</v>
      </c>
      <c r="AT48" s="93">
        <f t="shared" si="36"/>
        <v>32701.273379435988</v>
      </c>
      <c r="AU48" s="93">
        <f t="shared" si="17"/>
        <v>300.13613165328047</v>
      </c>
      <c r="AV48" s="93">
        <f t="shared" si="18"/>
        <v>3327.0106100032535</v>
      </c>
      <c r="AW48" s="2">
        <f t="shared" si="19"/>
        <v>7.5954341927554458E-2</v>
      </c>
      <c r="AX48" s="2">
        <f t="shared" si="20"/>
        <v>0.10527766055701844</v>
      </c>
      <c r="AY48" s="2">
        <f t="shared" si="21"/>
        <v>0.17044279639986734</v>
      </c>
      <c r="AZ48" s="2">
        <f t="shared" si="22"/>
        <v>0.31110524245665083</v>
      </c>
      <c r="BA48" s="2">
        <f t="shared" si="23"/>
        <v>0.33721995865890908</v>
      </c>
    </row>
    <row r="49" spans="1:53">
      <c r="A49" s="58">
        <v>47</v>
      </c>
      <c r="B49" s="58">
        <v>51</v>
      </c>
      <c r="C49" s="93">
        <f>((SUM($C48:$G48))-($H48))*('Function Resolution'!H176)</f>
        <v>3644.7415782867556</v>
      </c>
      <c r="D49" s="93">
        <f>((SUM($C48:$G48))-($H48))*('Function Resolution'!I176)</f>
        <v>4393.2442983449273</v>
      </c>
      <c r="E49" s="93">
        <f>((SUM($C48:$G48))-($H48))*('Function Resolution'!J176)</f>
        <v>5412.9447605296673</v>
      </c>
      <c r="F49" s="93">
        <f>((SUM($C48:$G48))-($H48))*('Function Resolution'!K176)</f>
        <v>14924.230160356074</v>
      </c>
      <c r="G49" s="93">
        <f>((SUM($C48:$G48))-($H48))*('Function Resolution'!L176)</f>
        <v>19533.018846744042</v>
      </c>
      <c r="H49" s="111">
        <f t="shared" si="10"/>
        <v>177.26026468376745</v>
      </c>
      <c r="I49" s="111"/>
      <c r="J49" s="111">
        <f t="shared" si="24"/>
        <v>2269.0806204222554</v>
      </c>
      <c r="K49" s="111">
        <f t="shared" si="25"/>
        <v>49999.999999999956</v>
      </c>
      <c r="L49" s="111">
        <f>'MI Analysis'!AM49</f>
        <v>48.441196532732725</v>
      </c>
      <c r="M49" s="2">
        <f t="shared" si="27"/>
        <v>7.6077646976998634E-2</v>
      </c>
      <c r="N49" s="2">
        <f t="shared" si="28"/>
        <v>9.1701340584564639E-2</v>
      </c>
      <c r="O49" s="2">
        <f t="shared" si="29"/>
        <v>0.11298581579853537</v>
      </c>
      <c r="P49" s="2">
        <f t="shared" si="30"/>
        <v>0.31151737075327862</v>
      </c>
      <c r="Q49" s="2">
        <f t="shared" si="31"/>
        <v>0.40771782588662281</v>
      </c>
      <c r="R49" s="106">
        <f>('ACM Rates'!$AM62*(SUM($C49:$G49)))/($C49*'ACM Rates'!$B$65+$D49*'ACM Rates'!$C$65+$E49*'ACM Rates'!$D$65+$F49*'ACM Rates'!$E$65+$G49*'ACM Rates'!$F$65)</f>
        <v>5.5555495597589214E-3</v>
      </c>
      <c r="S49" s="106">
        <f>$R49*'ACM Rates'!C$65</f>
        <v>4.4830641469635769E-3</v>
      </c>
      <c r="T49" s="106">
        <f>$R49*'ACM Rates'!D$65</f>
        <v>4.0423778056519607E-3</v>
      </c>
      <c r="U49" s="106">
        <f>$R49*'ACM Rates'!E$65</f>
        <v>3.6294227379332711E-3</v>
      </c>
      <c r="V49" s="106">
        <f>$R49*'ACM Rates'!F$65</f>
        <v>3.13668965548564E-3</v>
      </c>
      <c r="W49" s="2"/>
      <c r="X49" s="93">
        <f>((SUM($X48:$AB48))-($AC48))*('Function Resolution'!M176)</f>
        <v>4073.5447323670296</v>
      </c>
      <c r="Y49" s="93">
        <f>((SUM($X48:$AB48))-($AC48))*('Function Resolution'!N176)</f>
        <v>6293.6804286484557</v>
      </c>
      <c r="Z49" s="93">
        <f>((SUM($X48:$AB48))-($AC48))*('Function Resolution'!O176)</f>
        <v>11342.5749969765</v>
      </c>
      <c r="AA49" s="93">
        <f>((SUM($X48:$AB48))-($AC48))*('Function Resolution'!P176)</f>
        <v>14686.109571372894</v>
      </c>
      <c r="AB49" s="93">
        <f>((SUM($X48:$AB48))-($AC48))*('Function Resolution'!Q176)</f>
        <v>12368.900016370297</v>
      </c>
      <c r="AC49" s="111">
        <f t="shared" si="11"/>
        <v>121.91202436433792</v>
      </c>
      <c r="AD49" s="111">
        <f t="shared" si="26"/>
        <v>1357.1022786291037</v>
      </c>
      <c r="AE49" s="2">
        <f t="shared" si="12"/>
        <v>8.3534515024398098E-2</v>
      </c>
      <c r="AF49" s="2">
        <f t="shared" si="13"/>
        <v>0.12906192931879287</v>
      </c>
      <c r="AG49" s="2">
        <f t="shared" si="14"/>
        <v>0.23259754433817897</v>
      </c>
      <c r="AH49" s="2">
        <f t="shared" si="15"/>
        <v>0.30116203975669764</v>
      </c>
      <c r="AI49" s="2">
        <f t="shared" si="16"/>
        <v>0.25364397156193241</v>
      </c>
      <c r="AJ49" s="106">
        <f>('ACM Rates'!$AR62*(SUM(X49:AB49)))/(X49*'ACM Rates'!B$74+Y49*'ACM Rates'!C$74+Z49*'ACM Rates'!D$74+AA49*'ACM Rates'!E$74+AB49*'ACM Rates'!F$74)</f>
        <v>3.5608178981684684E-3</v>
      </c>
      <c r="AK49" s="93">
        <f>$AJ49*'ACM Rates'!C$74</f>
        <v>2.8831781307854664E-3</v>
      </c>
      <c r="AL49" s="93">
        <f>$AJ49*'ACM Rates'!D$74</f>
        <v>2.5909804968341846E-3</v>
      </c>
      <c r="AM49" s="93">
        <f>$AJ49*'ACM Rates'!E$74</f>
        <v>2.3470071581582898E-3</v>
      </c>
      <c r="AN49" s="93">
        <f>$AJ49*'ACM Rates'!F$74</f>
        <v>2.0538832615775698E-3</v>
      </c>
      <c r="AO49" s="93"/>
      <c r="AP49" s="93">
        <f t="shared" si="32"/>
        <v>7718.2863106537852</v>
      </c>
      <c r="AQ49" s="93">
        <f t="shared" si="33"/>
        <v>10686.924726993384</v>
      </c>
      <c r="AR49" s="93">
        <f t="shared" si="34"/>
        <v>16755.519757506168</v>
      </c>
      <c r="AS49" s="93">
        <f t="shared" si="35"/>
        <v>29610.339731728967</v>
      </c>
      <c r="AT49" s="93">
        <f t="shared" si="36"/>
        <v>31901.918863114341</v>
      </c>
      <c r="AU49" s="93">
        <f t="shared" si="17"/>
        <v>299.17228904810537</v>
      </c>
      <c r="AV49" s="93">
        <f t="shared" si="18"/>
        <v>3626.1828990513591</v>
      </c>
      <c r="AW49" s="2">
        <f t="shared" si="19"/>
        <v>7.9839119068893141E-2</v>
      </c>
      <c r="AX49" s="2">
        <f t="shared" si="20"/>
        <v>0.11054716311585609</v>
      </c>
      <c r="AY49" s="2">
        <f t="shared" si="21"/>
        <v>0.17332162647739502</v>
      </c>
      <c r="AZ49" s="2">
        <f t="shared" si="22"/>
        <v>0.30629382538565558</v>
      </c>
      <c r="BA49" s="2">
        <f t="shared" si="23"/>
        <v>0.32999826595220022</v>
      </c>
    </row>
    <row r="50" spans="1:53">
      <c r="A50" s="58">
        <v>48</v>
      </c>
      <c r="B50" s="58">
        <v>52</v>
      </c>
      <c r="C50" s="93">
        <f>((SUM($C49:$G49))-($H49))*('Function Resolution'!H177)</f>
        <v>3865.8368480820386</v>
      </c>
      <c r="D50" s="93">
        <f>((SUM($C49:$G49))-($H49))*('Function Resolution'!I177)</f>
        <v>4676.1868620311943</v>
      </c>
      <c r="E50" s="93">
        <f>((SUM($C49:$G49))-($H49))*('Function Resolution'!J177)</f>
        <v>5583.4090774105334</v>
      </c>
      <c r="F50" s="93">
        <f>((SUM($C49:$G49))-($H49))*('Function Resolution'!K177)</f>
        <v>14667.733296081236</v>
      </c>
      <c r="G50" s="93">
        <f>((SUM($C49:$G49))-($H49))*('Function Resolution'!L177)</f>
        <v>18937.753295972696</v>
      </c>
      <c r="H50" s="111">
        <f t="shared" si="10"/>
        <v>176.60440170443749</v>
      </c>
      <c r="I50" s="111"/>
      <c r="J50" s="111">
        <f t="shared" si="24"/>
        <v>2445.6850221266927</v>
      </c>
      <c r="K50" s="111">
        <f t="shared" si="25"/>
        <v>49999.999999999949</v>
      </c>
      <c r="L50" s="111">
        <f>'MI Analysis'!AM50</f>
        <v>66.841490573539915</v>
      </c>
      <c r="M50" s="2">
        <f t="shared" si="27"/>
        <v>8.0992298039331043E-2</v>
      </c>
      <c r="N50" s="2">
        <f t="shared" si="28"/>
        <v>9.7969763055349032E-2</v>
      </c>
      <c r="O50" s="2">
        <f t="shared" si="29"/>
        <v>0.11697677626967036</v>
      </c>
      <c r="P50" s="2">
        <f t="shared" si="30"/>
        <v>0.30730045611392559</v>
      </c>
      <c r="Q50" s="2">
        <f t="shared" si="31"/>
        <v>0.39676070652172402</v>
      </c>
      <c r="R50" s="106">
        <f>('ACM Rates'!$AM63*(SUM($C50:$G50)))/($C50*'ACM Rates'!$B$65+$D50*'ACM Rates'!$C$65+$E50*'ACM Rates'!$D$65+$F50*'ACM Rates'!$E$65+$G50*'ACM Rates'!$F$65)</f>
        <v>5.5229132491566787E-3</v>
      </c>
      <c r="S50" s="106">
        <f>$R50*'ACM Rates'!C$65</f>
        <v>4.4567281972296624E-3</v>
      </c>
      <c r="T50" s="106">
        <f>$R50*'ACM Rates'!D$65</f>
        <v>4.0186306864484021E-3</v>
      </c>
      <c r="U50" s="106">
        <f>$R50*'ACM Rates'!E$65</f>
        <v>3.6081015407217441E-3</v>
      </c>
      <c r="V50" s="106">
        <f>$R50*'ACM Rates'!F$65</f>
        <v>3.118263039584168E-3</v>
      </c>
      <c r="W50" s="2"/>
      <c r="X50" s="93">
        <f>((SUM($X49:$AB49))-($AC49))*('Function Resolution'!M177)</f>
        <v>4249.3321815388726</v>
      </c>
      <c r="Y50" s="93">
        <f>((SUM($X49:$AB49))-($AC49))*('Function Resolution'!N177)</f>
        <v>6566.2913243142966</v>
      </c>
      <c r="Z50" s="93">
        <f>((SUM($X49:$AB49))-($AC49))*('Function Resolution'!O177)</f>
        <v>11421.1193350581</v>
      </c>
      <c r="AA50" s="93">
        <f>((SUM($X49:$AB49))-($AC49))*('Function Resolution'!P177)</f>
        <v>14308.542361638103</v>
      </c>
      <c r="AB50" s="93">
        <f>((SUM($X49:$AB49))-($AC49))*('Function Resolution'!Q177)</f>
        <v>12097.612518821466</v>
      </c>
      <c r="AC50" s="111">
        <f t="shared" si="11"/>
        <v>121.60724430342708</v>
      </c>
      <c r="AD50" s="111">
        <f t="shared" si="26"/>
        <v>1478.7095229325307</v>
      </c>
      <c r="AE50" s="2">
        <f t="shared" si="12"/>
        <v>8.7357710592803881E-2</v>
      </c>
      <c r="AF50" s="2">
        <f t="shared" si="13"/>
        <v>0.13498972371930576</v>
      </c>
      <c r="AG50" s="2">
        <f t="shared" si="14"/>
        <v>0.23479520896306164</v>
      </c>
      <c r="AH50" s="2">
        <f t="shared" si="15"/>
        <v>0.29415481050488013</v>
      </c>
      <c r="AI50" s="2">
        <f t="shared" si="16"/>
        <v>0.24870254621994867</v>
      </c>
      <c r="AJ50" s="106">
        <f>('ACM Rates'!$AR63*(SUM(X50:AB50)))/(X50*'ACM Rates'!B$74+Y50*'ACM Rates'!C$74+Z50*'ACM Rates'!D$74+AA50*'ACM Rates'!E$74+AB50*'ACM Rates'!F$74)</f>
        <v>3.5469089521358629E-3</v>
      </c>
      <c r="AK50" s="93">
        <f>$AJ50*'ACM Rates'!C$74</f>
        <v>2.8719161201546757E-3</v>
      </c>
      <c r="AL50" s="93">
        <f>$AJ50*'ACM Rates'!D$74</f>
        <v>2.5808598422731813E-3</v>
      </c>
      <c r="AM50" s="93">
        <f>$AJ50*'ACM Rates'!E$74</f>
        <v>2.3378394902700346E-3</v>
      </c>
      <c r="AN50" s="93">
        <f>$AJ50*'ACM Rates'!F$74</f>
        <v>2.0458605678427264E-3</v>
      </c>
      <c r="AO50" s="93"/>
      <c r="AP50" s="93">
        <f t="shared" si="32"/>
        <v>8115.1690296209108</v>
      </c>
      <c r="AQ50" s="93">
        <f t="shared" si="33"/>
        <v>11242.478186345492</v>
      </c>
      <c r="AR50" s="93">
        <f t="shared" si="34"/>
        <v>17004.528412468633</v>
      </c>
      <c r="AS50" s="93">
        <f t="shared" si="35"/>
        <v>28976.27565771934</v>
      </c>
      <c r="AT50" s="93">
        <f t="shared" si="36"/>
        <v>31035.365814794161</v>
      </c>
      <c r="AU50" s="93">
        <f t="shared" si="17"/>
        <v>298.2116460078646</v>
      </c>
      <c r="AV50" s="93">
        <f t="shared" si="18"/>
        <v>3924.3945450592237</v>
      </c>
      <c r="AW50" s="2">
        <f t="shared" si="19"/>
        <v>8.4205122031438553E-2</v>
      </c>
      <c r="AX50" s="2">
        <f t="shared" si="20"/>
        <v>0.11665490196958112</v>
      </c>
      <c r="AY50" s="2">
        <f t="shared" si="21"/>
        <v>0.17644344619718574</v>
      </c>
      <c r="AZ50" s="2">
        <f t="shared" si="22"/>
        <v>0.30066543517071243</v>
      </c>
      <c r="BA50" s="2">
        <f t="shared" si="23"/>
        <v>0.32203109463108215</v>
      </c>
    </row>
    <row r="51" spans="1:53">
      <c r="A51" s="58">
        <v>49</v>
      </c>
      <c r="B51" s="58">
        <v>53</v>
      </c>
      <c r="C51" s="93">
        <f>((SUM($C50:$G50))-($H50))*('Function Resolution'!H178)</f>
        <v>4107.1233002326289</v>
      </c>
      <c r="D51" s="93">
        <f>((SUM($C50:$G50))-($H50))*('Function Resolution'!I178)</f>
        <v>4995.2341537377342</v>
      </c>
      <c r="E51" s="93">
        <f>((SUM($C50:$G50))-($H50))*('Function Resolution'!J178)</f>
        <v>5772.0807088625879</v>
      </c>
      <c r="F51" s="93">
        <f>((SUM($C50:$G50))-($H50))*('Function Resolution'!K178)</f>
        <v>14370.546464169569</v>
      </c>
      <c r="G51" s="93">
        <f>((SUM($C50:$G50))-($H50))*('Function Resolution'!L178)</f>
        <v>18309.330350870736</v>
      </c>
      <c r="H51" s="111">
        <f t="shared" si="10"/>
        <v>175.95096541813106</v>
      </c>
      <c r="I51" s="111"/>
      <c r="J51" s="111">
        <f t="shared" si="24"/>
        <v>2621.6359875448238</v>
      </c>
      <c r="K51" s="111">
        <f t="shared" si="25"/>
        <v>49999.999999999949</v>
      </c>
      <c r="L51" s="111">
        <f>'MI Analysis'!AM51</f>
        <v>87.2675018650433</v>
      </c>
      <c r="M51" s="2">
        <f t="shared" si="27"/>
        <v>8.6366995342980951E-2</v>
      </c>
      <c r="N51" s="2">
        <f t="shared" si="28"/>
        <v>0.10504271076267185</v>
      </c>
      <c r="O51" s="2">
        <f t="shared" si="29"/>
        <v>0.12137869532025229</v>
      </c>
      <c r="P51" s="2">
        <f t="shared" si="30"/>
        <v>0.30219227152901057</v>
      </c>
      <c r="Q51" s="2">
        <f t="shared" si="31"/>
        <v>0.38501932704508435</v>
      </c>
      <c r="R51" s="106">
        <f>('ACM Rates'!$AM64*(SUM($C51:$G51)))/($C51*'ACM Rates'!$B$65+$D51*'ACM Rates'!$C$65+$E51*'ACM Rates'!$D$65+$F51*'ACM Rates'!$E$65+$G51*'ACM Rates'!$F$65)</f>
        <v>5.4875374370217285E-3</v>
      </c>
      <c r="S51" s="106">
        <f>$R51*'ACM Rates'!C$65</f>
        <v>4.4281816001115913E-3</v>
      </c>
      <c r="T51" s="106">
        <f>$R51*'ACM Rates'!D$65</f>
        <v>3.9928902270585593E-3</v>
      </c>
      <c r="U51" s="106">
        <f>$R51*'ACM Rates'!E$65</f>
        <v>3.5849906359310727E-3</v>
      </c>
      <c r="V51" s="106">
        <f>$R51*'ACM Rates'!F$65</f>
        <v>3.098289688112002E-3</v>
      </c>
      <c r="W51" s="2"/>
      <c r="X51" s="93">
        <f>((SUM($X50:$AB50))-($AC50))*('Function Resolution'!M178)</f>
        <v>4452.7127766711574</v>
      </c>
      <c r="Y51" s="93">
        <f>((SUM($X50:$AB50))-($AC50))*('Function Resolution'!N178)</f>
        <v>6884.8129533266037</v>
      </c>
      <c r="Z51" s="93">
        <f>((SUM($X50:$AB50))-($AC50))*('Function Resolution'!O178)</f>
        <v>11500.285796785785</v>
      </c>
      <c r="AA51" s="93">
        <f>((SUM($X50:$AB50))-($AC50))*('Function Resolution'!P178)</f>
        <v>13895.874183032543</v>
      </c>
      <c r="AB51" s="93">
        <f>((SUM($X50:$AB50))-($AC50))*('Function Resolution'!Q178)</f>
        <v>11787.604767251321</v>
      </c>
      <c r="AC51" s="111">
        <f t="shared" si="11"/>
        <v>121.30322619266849</v>
      </c>
      <c r="AD51" s="111">
        <f t="shared" si="26"/>
        <v>1600.0127491251992</v>
      </c>
      <c r="AE51" s="2">
        <f t="shared" si="12"/>
        <v>9.1768226543266412E-2</v>
      </c>
      <c r="AF51" s="2">
        <f t="shared" si="13"/>
        <v>0.14189261838739775</v>
      </c>
      <c r="AG51" s="2">
        <f t="shared" si="14"/>
        <v>0.2370152500832837</v>
      </c>
      <c r="AH51" s="2">
        <f t="shared" si="15"/>
        <v>0.28638715183389735</v>
      </c>
      <c r="AI51" s="2">
        <f t="shared" si="16"/>
        <v>0.24293675315215471</v>
      </c>
      <c r="AJ51" s="106">
        <f>('ACM Rates'!$AR64*(SUM(X51:AB51)))/(X51*'ACM Rates'!B$74+Y51*'ACM Rates'!C$74+Z51*'ACM Rates'!D$74+AA51*'ACM Rates'!E$74+AB51*'ACM Rates'!F$74)</f>
        <v>3.5310301917205042E-3</v>
      </c>
      <c r="AK51" s="93">
        <f>$AJ51*'ACM Rates'!C$74</f>
        <v>2.8590591597363706E-3</v>
      </c>
      <c r="AL51" s="93">
        <f>$AJ51*'ACM Rates'!D$74</f>
        <v>2.5693058791875492E-3</v>
      </c>
      <c r="AM51" s="93">
        <f>$AJ51*'ACM Rates'!E$74</f>
        <v>2.3273734778472437E-3</v>
      </c>
      <c r="AN51" s="93">
        <f>$AJ51*'ACM Rates'!F$74</f>
        <v>2.0367016832368947E-3</v>
      </c>
      <c r="AO51" s="93"/>
      <c r="AP51" s="93">
        <f t="shared" si="32"/>
        <v>8559.8360769037863</v>
      </c>
      <c r="AQ51" s="93">
        <f t="shared" si="33"/>
        <v>11880.047107064338</v>
      </c>
      <c r="AR51" s="93">
        <f t="shared" si="34"/>
        <v>17272.366505648373</v>
      </c>
      <c r="AS51" s="93">
        <f t="shared" si="35"/>
        <v>28266.420647202111</v>
      </c>
      <c r="AT51" s="93">
        <f t="shared" si="36"/>
        <v>30096.935118122055</v>
      </c>
      <c r="AU51" s="93">
        <f t="shared" si="17"/>
        <v>297.25419161079958</v>
      </c>
      <c r="AV51" s="93">
        <f t="shared" si="18"/>
        <v>4221.648736670023</v>
      </c>
      <c r="AW51" s="2">
        <f t="shared" si="19"/>
        <v>8.9094791923204048E-2</v>
      </c>
      <c r="AX51" s="2">
        <f t="shared" si="20"/>
        <v>0.12365310685068817</v>
      </c>
      <c r="AY51" s="2">
        <f t="shared" si="21"/>
        <v>0.1797788983359474</v>
      </c>
      <c r="AZ51" s="2">
        <f t="shared" si="22"/>
        <v>0.29421017451156239</v>
      </c>
      <c r="BA51" s="2">
        <f t="shared" si="23"/>
        <v>0.31326302837859793</v>
      </c>
    </row>
    <row r="52" spans="1:53">
      <c r="A52" s="58">
        <v>50</v>
      </c>
      <c r="B52" s="58">
        <v>54</v>
      </c>
      <c r="C52" s="93">
        <f>((SUM($C51:$G51))-($H51))*('Function Resolution'!H179)</f>
        <v>4369.7004845093716</v>
      </c>
      <c r="D52" s="93">
        <f>((SUM($C51:$G51))-($H51))*('Function Resolution'!I179)</f>
        <v>5352.355482873143</v>
      </c>
      <c r="E52" s="93">
        <f>((SUM($C51:$G51))-($H51))*('Function Resolution'!J179)</f>
        <v>5977.7579673114724</v>
      </c>
      <c r="F52" s="93">
        <f>((SUM($C51:$G51))-($H51))*('Function Resolution'!K179)</f>
        <v>14031.86970690481</v>
      </c>
      <c r="G52" s="93">
        <f>((SUM($C51:$G51))-($H51))*('Function Resolution'!L179)</f>
        <v>17646.680370856324</v>
      </c>
      <c r="H52" s="111">
        <f t="shared" si="10"/>
        <v>175.29994684608397</v>
      </c>
      <c r="I52" s="111"/>
      <c r="J52" s="111">
        <f t="shared" si="24"/>
        <v>2796.9359343909077</v>
      </c>
      <c r="K52" s="111">
        <f t="shared" si="25"/>
        <v>49999.999999999949</v>
      </c>
      <c r="L52" s="111">
        <f>'MI Analysis'!AM52</f>
        <v>119.71053026474451</v>
      </c>
      <c r="M52" s="2">
        <f t="shared" si="27"/>
        <v>9.2229872761343909E-2</v>
      </c>
      <c r="N52" s="2">
        <f t="shared" si="28"/>
        <v>0.11297045802311963</v>
      </c>
      <c r="O52" s="2">
        <f t="shared" si="29"/>
        <v>0.12617062855399569</v>
      </c>
      <c r="P52" s="2">
        <f t="shared" si="30"/>
        <v>0.2961661931428452</v>
      </c>
      <c r="Q52" s="2">
        <f t="shared" si="31"/>
        <v>0.37246284751869552</v>
      </c>
      <c r="R52" s="106">
        <f>('ACM Rates'!$AM65*(SUM($C52:$G52)))/($C52*'ACM Rates'!$B$65+$D52*'ACM Rates'!$C$65+$E52*'ACM Rates'!$D$65+$F52*'ACM Rates'!$E$65+$G52*'ACM Rates'!$F$65)</f>
        <v>5.4493845554405189E-3</v>
      </c>
      <c r="S52" s="106">
        <f>$R52*'ACM Rates'!C$65</f>
        <v>4.3973940400907083E-3</v>
      </c>
      <c r="T52" s="106">
        <f>$R52*'ACM Rates'!D$65</f>
        <v>3.9651290919869384E-3</v>
      </c>
      <c r="U52" s="106">
        <f>$R52*'ACM Rates'!E$65</f>
        <v>3.5600654805636304E-3</v>
      </c>
      <c r="V52" s="106">
        <f>$R52*'ACM Rates'!F$65</f>
        <v>3.0767483900468037E-3</v>
      </c>
      <c r="W52" s="2"/>
      <c r="X52" s="93">
        <f>((SUM($X51:$AB51))-($AC51))*('Function Resolution'!M179)</f>
        <v>4686.4123153259125</v>
      </c>
      <c r="Y52" s="93">
        <f>((SUM($X51:$AB51))-($AC51))*('Function Resolution'!N179)</f>
        <v>7251.342512850345</v>
      </c>
      <c r="Z52" s="93">
        <f>((SUM($X51:$AB51))-($AC51))*('Function Resolution'!O179)</f>
        <v>11577.509759712304</v>
      </c>
      <c r="AA52" s="93">
        <f>((SUM($X51:$AB51))-($AC51))*('Function Resolution'!P179)</f>
        <v>13449.181123448496</v>
      </c>
      <c r="AB52" s="93">
        <f>((SUM($X51:$AB51))-($AC51))*('Function Resolution'!Q179)</f>
        <v>11435.541539537688</v>
      </c>
      <c r="AC52" s="111">
        <f t="shared" si="11"/>
        <v>120.99996812718688</v>
      </c>
      <c r="AD52" s="111">
        <f t="shared" si="26"/>
        <v>1721.012717252386</v>
      </c>
      <c r="AE52" s="2">
        <f t="shared" si="12"/>
        <v>9.6826726235164723E-2</v>
      </c>
      <c r="AF52" s="2">
        <f t="shared" si="13"/>
        <v>0.14982116576320562</v>
      </c>
      <c r="AG52" s="2">
        <f t="shared" si="14"/>
        <v>0.23920481011083447</v>
      </c>
      <c r="AH52" s="2">
        <f t="shared" si="15"/>
        <v>0.27787571624216539</v>
      </c>
      <c r="AI52" s="2">
        <f t="shared" si="16"/>
        <v>0.23627158164862966</v>
      </c>
      <c r="AJ52" s="106">
        <f>('ACM Rates'!$AR65*(SUM(X52:AB52)))/(X52*'ACM Rates'!B$74+Y52*'ACM Rates'!C$74+Z52*'ACM Rates'!D$74+AA52*'ACM Rates'!E$74+AB52*'ACM Rates'!F$74)</f>
        <v>3.5130835410583498E-3</v>
      </c>
      <c r="AK52" s="93">
        <f>$AJ52*'ACM Rates'!C$74</f>
        <v>2.8445278379474678E-3</v>
      </c>
      <c r="AL52" s="93">
        <f>$AJ52*'ACM Rates'!D$74</f>
        <v>2.5562472440146984E-3</v>
      </c>
      <c r="AM52" s="93">
        <f>$AJ52*'ACM Rates'!E$74</f>
        <v>2.3155444771025811E-3</v>
      </c>
      <c r="AN52" s="93">
        <f>$AJ52*'ACM Rates'!F$74</f>
        <v>2.0263500375053514E-3</v>
      </c>
      <c r="AO52" s="93"/>
      <c r="AP52" s="93">
        <f t="shared" si="32"/>
        <v>9056.112799835284</v>
      </c>
      <c r="AQ52" s="93">
        <f t="shared" si="33"/>
        <v>12603.697995723487</v>
      </c>
      <c r="AR52" s="93">
        <f t="shared" si="34"/>
        <v>17555.267727023776</v>
      </c>
      <c r="AS52" s="93">
        <f t="shared" si="35"/>
        <v>27481.050830353306</v>
      </c>
      <c r="AT52" s="93">
        <f t="shared" si="36"/>
        <v>29082.221910394012</v>
      </c>
      <c r="AU52" s="93">
        <f t="shared" si="17"/>
        <v>296.29991497327086</v>
      </c>
      <c r="AV52" s="93">
        <f t="shared" si="18"/>
        <v>4517.9486516432935</v>
      </c>
      <c r="AW52" s="2">
        <f t="shared" si="19"/>
        <v>9.4552815749946478E-2</v>
      </c>
      <c r="AX52" s="2">
        <f t="shared" si="20"/>
        <v>0.1315923465948092</v>
      </c>
      <c r="AY52" s="2">
        <f t="shared" si="21"/>
        <v>0.18329056091974161</v>
      </c>
      <c r="AZ52" s="2">
        <f t="shared" si="22"/>
        <v>0.28692340667671129</v>
      </c>
      <c r="BA52" s="2">
        <f t="shared" si="23"/>
        <v>0.30364087005879126</v>
      </c>
    </row>
    <row r="53" spans="1:53">
      <c r="A53" s="58">
        <v>51</v>
      </c>
      <c r="B53" s="58">
        <v>55</v>
      </c>
      <c r="C53" s="93">
        <f>((SUM($C52:$G52))-($H52))*('Function Resolution'!H180)</f>
        <v>4654.5589488689702</v>
      </c>
      <c r="D53" s="93">
        <f>((SUM($C52:$G52))-($H52))*('Function Resolution'!I180)</f>
        <v>5749.208502101852</v>
      </c>
      <c r="E53" s="93">
        <f>((SUM($C52:$G52))-($H52))*('Function Resolution'!J180)</f>
        <v>6198.8171183953555</v>
      </c>
      <c r="F53" s="93">
        <f>((SUM($C52:$G52))-($H52))*('Function Resolution'!K180)</f>
        <v>13651.35640342736</v>
      </c>
      <c r="G53" s="93">
        <f>((SUM($C52:$G52))-($H52))*('Function Resolution'!L180)</f>
        <v>16949.123092815498</v>
      </c>
      <c r="H53" s="111">
        <f t="shared" si="10"/>
        <v>278.49807798709338</v>
      </c>
      <c r="I53" s="111"/>
      <c r="J53" s="111">
        <f t="shared" si="24"/>
        <v>3075.4340123780012</v>
      </c>
      <c r="K53" s="111">
        <f t="shared" si="25"/>
        <v>49999.999999999949</v>
      </c>
      <c r="L53" s="111">
        <f>'MI Analysis'!AM53</f>
        <v>161.71327954302942</v>
      </c>
      <c r="M53" s="2">
        <f t="shared" si="27"/>
        <v>9.8607135807952009E-2</v>
      </c>
      <c r="N53" s="2">
        <f t="shared" si="28"/>
        <v>0.12179735819926529</v>
      </c>
      <c r="O53" s="2">
        <f t="shared" si="29"/>
        <v>0.13132234614641589</v>
      </c>
      <c r="P53" s="2">
        <f t="shared" si="30"/>
        <v>0.28920487840477699</v>
      </c>
      <c r="Q53" s="2">
        <f t="shared" si="31"/>
        <v>0.35906828144158975</v>
      </c>
      <c r="R53" s="106">
        <f>('ACM Rates'!$AM66*(SUM($C53:$G53)))/($C53*'ACM Rates'!$B$65+$D53*'ACM Rates'!$C$65+$E53*'ACM Rates'!$D$65+$F53*'ACM Rates'!$E$65+$G53*'ACM Rates'!$F$65)</f>
        <v>8.6242935410787164E-3</v>
      </c>
      <c r="S53" s="106">
        <f>$R53*'ACM Rates'!C$65</f>
        <v>6.9593945209224812E-3</v>
      </c>
      <c r="T53" s="106">
        <f>$R53*'ACM Rates'!D$65</f>
        <v>6.2752842765382505E-3</v>
      </c>
      <c r="U53" s="106">
        <f>$R53*'ACM Rates'!E$65</f>
        <v>5.6342233544867219E-3</v>
      </c>
      <c r="V53" s="106">
        <f>$R53*'ACM Rates'!F$65</f>
        <v>4.8693170756894692E-3</v>
      </c>
      <c r="W53" s="2"/>
      <c r="X53" s="93">
        <f>((SUM($X52:$AB52))-($AC52))*('Function Resolution'!M180)</f>
        <v>4953.3714250761941</v>
      </c>
      <c r="Y53" s="93">
        <f>((SUM($X52:$AB52))-($AC52))*('Function Resolution'!N180)</f>
        <v>7667.7256673174015</v>
      </c>
      <c r="Z53" s="93">
        <f>((SUM($X52:$AB52))-($AC52))*('Function Resolution'!O180)</f>
        <v>11649.780783471735</v>
      </c>
      <c r="AA53" s="93">
        <f>((SUM($X52:$AB52))-($AC52))*('Function Resolution'!P180)</f>
        <v>12969.767733791939</v>
      </c>
      <c r="AB53" s="93">
        <f>((SUM($X52:$AB52))-($AC52))*('Function Resolution'!Q180)</f>
        <v>11038.341673090292</v>
      </c>
      <c r="AC53" s="111">
        <f t="shared" si="11"/>
        <v>193.11594913099029</v>
      </c>
      <c r="AD53" s="111">
        <f t="shared" si="26"/>
        <v>1914.1286663833762</v>
      </c>
      <c r="AE53" s="2">
        <f t="shared" si="12"/>
        <v>0.10259890904642641</v>
      </c>
      <c r="AF53" s="2">
        <f t="shared" si="13"/>
        <v>0.158821178713031</v>
      </c>
      <c r="AG53" s="2">
        <f t="shared" si="14"/>
        <v>0.24130126664100035</v>
      </c>
      <c r="AH53" s="2">
        <f t="shared" si="15"/>
        <v>0.2686420835183233</v>
      </c>
      <c r="AI53" s="2">
        <f t="shared" si="16"/>
        <v>0.22863656208121891</v>
      </c>
      <c r="AJ53" s="106">
        <f>('ACM Rates'!$AR66*(SUM(X53:AB53)))/(X53*'ACM Rates'!B$74+Y53*'ACM Rates'!C$74+Z53*'ACM Rates'!D$74+AA53*'ACM Rates'!E$74+AB53*'ACM Rates'!F$74)</f>
        <v>5.588773849916101E-3</v>
      </c>
      <c r="AK53" s="93">
        <f>$AJ53*'ACM Rates'!C$74</f>
        <v>4.5252048834824874E-3</v>
      </c>
      <c r="AL53" s="93">
        <f>$AJ53*'ACM Rates'!D$74</f>
        <v>4.0665949398304285E-3</v>
      </c>
      <c r="AM53" s="93">
        <f>$AJ53*'ACM Rates'!E$74</f>
        <v>3.6836739777756445E-3</v>
      </c>
      <c r="AN53" s="93">
        <f>$AJ53*'ACM Rates'!F$74</f>
        <v>3.2236102466765455E-3</v>
      </c>
      <c r="AO53" s="93"/>
      <c r="AP53" s="93">
        <f t="shared" si="32"/>
        <v>9607.9303739451643</v>
      </c>
      <c r="AQ53" s="93">
        <f t="shared" si="33"/>
        <v>13416.934169419254</v>
      </c>
      <c r="AR53" s="93">
        <f t="shared" si="34"/>
        <v>17848.597901867091</v>
      </c>
      <c r="AS53" s="93">
        <f t="shared" si="35"/>
        <v>26621.1241372193</v>
      </c>
      <c r="AT53" s="93">
        <f t="shared" si="36"/>
        <v>27987.464765905788</v>
      </c>
      <c r="AU53" s="93">
        <f t="shared" si="17"/>
        <v>471.61402711808364</v>
      </c>
      <c r="AV53" s="93">
        <f t="shared" si="18"/>
        <v>4989.5626787613774</v>
      </c>
      <c r="AW53" s="2">
        <f t="shared" si="19"/>
        <v>0.10062551273528469</v>
      </c>
      <c r="AX53" s="2">
        <f t="shared" si="20"/>
        <v>0.14051786676083158</v>
      </c>
      <c r="AY53" s="2">
        <f t="shared" si="21"/>
        <v>0.18693144575149823</v>
      </c>
      <c r="AZ53" s="2">
        <f t="shared" si="22"/>
        <v>0.27880762678730919</v>
      </c>
      <c r="BA53" s="2">
        <f t="shared" si="23"/>
        <v>0.29311754796507622</v>
      </c>
    </row>
    <row r="54" spans="1:53">
      <c r="A54" s="58">
        <v>52</v>
      </c>
      <c r="B54" s="58">
        <v>56</v>
      </c>
      <c r="C54" s="93">
        <f>((SUM($C53:$G53))-($H53))*('Function Resolution'!H181)</f>
        <v>4951.5753368580263</v>
      </c>
      <c r="D54" s="93">
        <f>((SUM($C53:$G53))-($H53))*('Function Resolution'!I181)</f>
        <v>6173.2959481756834</v>
      </c>
      <c r="E54" s="93">
        <f>((SUM($C53:$G53))-($H53))*('Function Resolution'!J181)</f>
        <v>6418.9310478997668</v>
      </c>
      <c r="F54" s="93">
        <f>((SUM($C53:$G53))-($H53))*('Function Resolution'!K181)</f>
        <v>13200.025669784172</v>
      </c>
      <c r="G54" s="93">
        <f>((SUM($C53:$G53))-($H53))*('Function Resolution'!L181)</f>
        <v>16180.737984904297</v>
      </c>
      <c r="H54" s="111">
        <f t="shared" si="10"/>
        <v>276.85493932696949</v>
      </c>
      <c r="I54" s="111"/>
      <c r="J54" s="111">
        <f t="shared" si="24"/>
        <v>3352.2889517049707</v>
      </c>
      <c r="K54" s="111">
        <f t="shared" si="25"/>
        <v>49999.999999999942</v>
      </c>
      <c r="L54" s="111">
        <f>'MI Analysis'!AM54</f>
        <v>211.26869512929062</v>
      </c>
      <c r="M54" s="2">
        <f t="shared" si="27"/>
        <v>0.10552202737824329</v>
      </c>
      <c r="N54" s="2">
        <f t="shared" si="28"/>
        <v>0.13155786991837312</v>
      </c>
      <c r="O54" s="2">
        <f t="shared" si="29"/>
        <v>0.13679255018774159</v>
      </c>
      <c r="P54" s="2">
        <f t="shared" si="30"/>
        <v>0.28130309555268251</v>
      </c>
      <c r="Q54" s="2">
        <f t="shared" si="31"/>
        <v>0.34482445696295955</v>
      </c>
      <c r="R54" s="106">
        <f>('ACM Rates'!$AM67*(SUM($C54:$G54)))/($C54*'ACM Rates'!$B$65+$D54*'ACM Rates'!$C$65+$E54*'ACM Rates'!$D$65+$F54*'ACM Rates'!$E$65+$G54*'ACM Rates'!$F$65)</f>
        <v>8.5546783458503688E-3</v>
      </c>
      <c r="S54" s="106">
        <f>$R54*'ACM Rates'!C$65</f>
        <v>6.903218370848568E-3</v>
      </c>
      <c r="T54" s="106">
        <f>$R54*'ACM Rates'!D$65</f>
        <v>6.2246302562473368E-3</v>
      </c>
      <c r="U54" s="106">
        <f>$R54*'ACM Rates'!E$65</f>
        <v>5.5887439703592593E-3</v>
      </c>
      <c r="V54" s="106">
        <f>$R54*'ACM Rates'!F$65</f>
        <v>4.8300120059770061E-3</v>
      </c>
      <c r="W54" s="2"/>
      <c r="X54" s="93">
        <f>((SUM($X53:$AB53))-($AC53))*('Function Resolution'!M181)</f>
        <v>5248.8014179217862</v>
      </c>
      <c r="Y54" s="93">
        <f>((SUM($X53:$AB53))-($AC53))*('Function Resolution'!N181)</f>
        <v>8123.0741582067149</v>
      </c>
      <c r="Z54" s="93">
        <f>((SUM($X53:$AB53))-($AC53))*('Function Resolution'!O181)</f>
        <v>11695.984000823048</v>
      </c>
      <c r="AA54" s="93">
        <f>((SUM($X53:$AB53))-($AC53))*('Function Resolution'!P181)</f>
        <v>12440.496628801948</v>
      </c>
      <c r="AB54" s="93">
        <f>((SUM($X53:$AB53))-($AC53))*('Function Resolution'!Q181)</f>
        <v>10577.515127863078</v>
      </c>
      <c r="AC54" s="111">
        <f t="shared" si="11"/>
        <v>192.34348533446632</v>
      </c>
      <c r="AD54" s="111">
        <f t="shared" si="26"/>
        <v>2106.4721517178423</v>
      </c>
      <c r="AE54" s="2">
        <f t="shared" si="12"/>
        <v>0.10915475320195304</v>
      </c>
      <c r="AF54" s="2">
        <f t="shared" si="13"/>
        <v>0.16892850088645306</v>
      </c>
      <c r="AG54" s="2">
        <f t="shared" si="14"/>
        <v>0.2432311961174019</v>
      </c>
      <c r="AH54" s="2">
        <f t="shared" si="15"/>
        <v>0.25871417702906141</v>
      </c>
      <c r="AI54" s="2">
        <f t="shared" si="16"/>
        <v>0.21997137276513057</v>
      </c>
      <c r="AJ54" s="106">
        <f>('ACM Rates'!$AR67*(SUM(X54:AB54)))/(X54*'ACM Rates'!B$74+Y54*'ACM Rates'!C$74+Z54*'ACM Rates'!D$74+AA54*'ACM Rates'!E$74+AB54*'ACM Rates'!F$74)</f>
        <v>5.5530666434738859E-3</v>
      </c>
      <c r="AK54" s="93">
        <f>$AJ54*'ACM Rates'!C$74</f>
        <v>4.4962929200881817E-3</v>
      </c>
      <c r="AL54" s="93">
        <f>$AJ54*'ACM Rates'!D$74</f>
        <v>4.0406130788833141E-3</v>
      </c>
      <c r="AM54" s="93">
        <f>$AJ54*'ACM Rates'!E$74</f>
        <v>3.6601386351902175E-3</v>
      </c>
      <c r="AN54" s="93">
        <f>$AJ54*'ACM Rates'!F$74</f>
        <v>3.2030142949242574E-3</v>
      </c>
      <c r="AO54" s="93"/>
      <c r="AP54" s="93">
        <f t="shared" si="32"/>
        <v>10200.376754779812</v>
      </c>
      <c r="AQ54" s="93">
        <f t="shared" si="33"/>
        <v>14296.370106382397</v>
      </c>
      <c r="AR54" s="93">
        <f t="shared" si="34"/>
        <v>18114.915048722814</v>
      </c>
      <c r="AS54" s="93">
        <f t="shared" si="35"/>
        <v>25640.522298586118</v>
      </c>
      <c r="AT54" s="93">
        <f t="shared" si="36"/>
        <v>26758.253112767376</v>
      </c>
      <c r="AU54" s="93">
        <f t="shared" si="17"/>
        <v>469.19842466143581</v>
      </c>
      <c r="AV54" s="93">
        <f t="shared" si="18"/>
        <v>5458.761103422813</v>
      </c>
      <c r="AW54" s="2">
        <f t="shared" si="19"/>
        <v>0.10736059155576198</v>
      </c>
      <c r="AX54" s="2">
        <f t="shared" si="20"/>
        <v>0.15047157459180124</v>
      </c>
      <c r="AY54" s="2">
        <f t="shared" si="21"/>
        <v>0.19066236888769092</v>
      </c>
      <c r="AZ54" s="2">
        <f t="shared" si="22"/>
        <v>0.26987058497471489</v>
      </c>
      <c r="BA54" s="2">
        <f t="shared" si="23"/>
        <v>0.28163487999003106</v>
      </c>
    </row>
    <row r="55" spans="1:53">
      <c r="A55" s="58">
        <v>53</v>
      </c>
      <c r="B55" s="58">
        <v>57</v>
      </c>
      <c r="C55" s="93">
        <f>((SUM($C54:$G54))-($H54))*('Function Resolution'!H182)</f>
        <v>5270.8995294586539</v>
      </c>
      <c r="D55" s="93">
        <f>((SUM($C54:$G54))-($H54))*('Function Resolution'!I182)</f>
        <v>6636.6625383662586</v>
      </c>
      <c r="E55" s="93">
        <f>((SUM($C54:$G54))-($H54))*('Function Resolution'!J182)</f>
        <v>6648.5723745195974</v>
      </c>
      <c r="F55" s="93">
        <f>((SUM($C54:$G54))-($H54))*('Function Resolution'!K182)</f>
        <v>12710.134254331351</v>
      </c>
      <c r="G55" s="93">
        <f>((SUM($C54:$G54))-($H54))*('Function Resolution'!L182)</f>
        <v>15381.442351619113</v>
      </c>
      <c r="H55" s="111">
        <f t="shared" si="10"/>
        <v>275.22149518494041</v>
      </c>
      <c r="I55" s="111"/>
      <c r="J55" s="111">
        <f t="shared" si="24"/>
        <v>3627.5104468899112</v>
      </c>
      <c r="K55" s="111">
        <f t="shared" si="25"/>
        <v>49999.999999999949</v>
      </c>
      <c r="L55" s="111">
        <f>'MI Analysis'!AM55</f>
        <v>266.77211978656743</v>
      </c>
      <c r="M55" s="2">
        <f t="shared" si="27"/>
        <v>0.11299374419468564</v>
      </c>
      <c r="N55" s="2">
        <f t="shared" si="28"/>
        <v>0.14227198696834739</v>
      </c>
      <c r="O55" s="2">
        <f t="shared" si="29"/>
        <v>0.14252730144971623</v>
      </c>
      <c r="P55" s="2">
        <f t="shared" si="30"/>
        <v>0.27247069510382588</v>
      </c>
      <c r="Q55" s="2">
        <f t="shared" si="31"/>
        <v>0.32973627228342473</v>
      </c>
      <c r="R55" s="106">
        <f>('ACM Rates'!$AM68*(SUM($C55:$G55)))/($C55*'ACM Rates'!$B$65+$D55*'ACM Rates'!$C$65+$E55*'ACM Rates'!$D$65+$F55*'ACM Rates'!$E$65+$G55*'ACM Rates'!$F$65)</f>
        <v>8.4808823191841968E-3</v>
      </c>
      <c r="S55" s="106">
        <f>$R55*'ACM Rates'!C$65</f>
        <v>6.8436684887393648E-3</v>
      </c>
      <c r="T55" s="106">
        <f>$R55*'ACM Rates'!D$65</f>
        <v>6.170934142634847E-3</v>
      </c>
      <c r="U55" s="106">
        <f>$R55*'ACM Rates'!E$65</f>
        <v>5.5405332624409312E-3</v>
      </c>
      <c r="V55" s="106">
        <f>$R55*'ACM Rates'!F$65</f>
        <v>4.7883464189869456E-3</v>
      </c>
      <c r="W55" s="2"/>
      <c r="X55" s="93">
        <f>((SUM($X54:$AB54))-($AC54))*('Function Resolution'!M182)</f>
        <v>5582.8145749331534</v>
      </c>
      <c r="Y55" s="93">
        <f>((SUM($X54:$AB54))-($AC54))*('Function Resolution'!N182)</f>
        <v>8628.6175289209241</v>
      </c>
      <c r="Z55" s="93">
        <f>((SUM($X54:$AB54))-($AC54))*('Function Resolution'!O182)</f>
        <v>11729.58703866108</v>
      </c>
      <c r="AA55" s="93">
        <f>((SUM($X54:$AB54))-($AC54))*('Function Resolution'!P182)</f>
        <v>11883.717461033382</v>
      </c>
      <c r="AB55" s="93">
        <f>((SUM($X54:$AB54))-($AC54))*('Function Resolution'!Q182)</f>
        <v>10068.791244733568</v>
      </c>
      <c r="AC55" s="111">
        <f t="shared" si="11"/>
        <v>191.57411139312842</v>
      </c>
      <c r="AD55" s="111">
        <f t="shared" si="26"/>
        <v>2298.0462631109708</v>
      </c>
      <c r="AE55" s="2">
        <f t="shared" si="12"/>
        <v>0.1165672028299624</v>
      </c>
      <c r="AF55" s="2">
        <f t="shared" si="13"/>
        <v>0.1801624961989603</v>
      </c>
      <c r="AG55" s="2">
        <f t="shared" si="14"/>
        <v>0.24490964783004199</v>
      </c>
      <c r="AH55" s="2">
        <f t="shared" si="15"/>
        <v>0.24812783678577227</v>
      </c>
      <c r="AI55" s="2">
        <f t="shared" si="16"/>
        <v>0.210232816355263</v>
      </c>
      <c r="AJ55" s="106">
        <f>('ACM Rates'!$AR68*(SUM(X55:AB55)))/(X55*'ACM Rates'!B$74+Y55*'ACM Rates'!C$74+Z55*'ACM Rates'!D$74+AA55*'ACM Rates'!E$74+AB55*'ACM Rates'!F$74)</f>
        <v>5.5137605251573971E-3</v>
      </c>
      <c r="AK55" s="93">
        <f>$AJ55*'ACM Rates'!C$74</f>
        <v>4.4644669340431053E-3</v>
      </c>
      <c r="AL55" s="93">
        <f>$AJ55*'ACM Rates'!D$74</f>
        <v>4.01201251887808E-3</v>
      </c>
      <c r="AM55" s="93">
        <f>$AJ55*'ACM Rates'!E$74</f>
        <v>3.6342311769358465E-3</v>
      </c>
      <c r="AN55" s="93">
        <f>$AJ55*'ACM Rates'!F$74</f>
        <v>3.1803424872675536E-3</v>
      </c>
      <c r="AO55" s="93"/>
      <c r="AP55" s="93">
        <f t="shared" si="32"/>
        <v>10853.714104391807</v>
      </c>
      <c r="AQ55" s="93">
        <f t="shared" si="33"/>
        <v>15265.280067287182</v>
      </c>
      <c r="AR55" s="93">
        <f t="shared" si="34"/>
        <v>18378.159413180678</v>
      </c>
      <c r="AS55" s="93">
        <f t="shared" si="35"/>
        <v>24593.851715364734</v>
      </c>
      <c r="AT55" s="93">
        <f t="shared" si="36"/>
        <v>25450.233596352678</v>
      </c>
      <c r="AU55" s="93">
        <f t="shared" si="17"/>
        <v>466.79560657806883</v>
      </c>
      <c r="AV55" s="93">
        <f t="shared" si="18"/>
        <v>5925.556710000882</v>
      </c>
      <c r="AW55" s="2">
        <f t="shared" si="19"/>
        <v>0.11480401813080927</v>
      </c>
      <c r="AX55" s="2">
        <f t="shared" si="20"/>
        <v>0.16146689260108552</v>
      </c>
      <c r="AY55" s="2">
        <f t="shared" si="21"/>
        <v>0.19439304612123151</v>
      </c>
      <c r="AZ55" s="2">
        <f t="shared" si="22"/>
        <v>0.26013887698540794</v>
      </c>
      <c r="BA55" s="2">
        <f t="shared" si="23"/>
        <v>0.26919716616146561</v>
      </c>
    </row>
    <row r="56" spans="1:53">
      <c r="A56" s="58">
        <v>54</v>
      </c>
      <c r="B56" s="58">
        <v>58</v>
      </c>
      <c r="C56" s="93">
        <f>((SUM($C55:$G55))-($H55))*('Function Resolution'!H183)</f>
        <v>5612.7587563956668</v>
      </c>
      <c r="D56" s="93">
        <f>((SUM($C55:$G55))-($H55))*('Function Resolution'!I183)</f>
        <v>7138.5937668253164</v>
      </c>
      <c r="E56" s="93">
        <f>((SUM($C55:$G55))-($H55))*('Function Resolution'!J183)</f>
        <v>6884.4063467660535</v>
      </c>
      <c r="F56" s="93">
        <f>((SUM($C55:$G55))-($H55))*('Function Resolution'!K183)</f>
        <v>12183.69928212525</v>
      </c>
      <c r="G56" s="93">
        <f>((SUM($C55:$G55))-($H55))*('Function Resolution'!L183)</f>
        <v>14553.031400997756</v>
      </c>
      <c r="H56" s="111">
        <f t="shared" si="10"/>
        <v>273.59768836334928</v>
      </c>
      <c r="I56" s="111"/>
      <c r="J56" s="111">
        <f t="shared" si="24"/>
        <v>3901.1081352532606</v>
      </c>
      <c r="K56" s="111">
        <f t="shared" si="25"/>
        <v>49999.999999999949</v>
      </c>
      <c r="L56" s="111">
        <f>'MI Analysis'!AM56</f>
        <v>326.94038305674593</v>
      </c>
      <c r="M56" s="2">
        <f t="shared" si="27"/>
        <v>0.12103639055150185</v>
      </c>
      <c r="N56" s="2">
        <f t="shared" si="28"/>
        <v>0.15394027440880745</v>
      </c>
      <c r="O56" s="2">
        <f t="shared" si="29"/>
        <v>0.14845884732760353</v>
      </c>
      <c r="P56" s="2">
        <f t="shared" si="30"/>
        <v>0.26273550114602662</v>
      </c>
      <c r="Q56" s="2">
        <f t="shared" si="31"/>
        <v>0.31382898656606056</v>
      </c>
      <c r="R56" s="106">
        <f>('ACM Rates'!$AM69*(SUM($C56:$G56)))/($C56*'ACM Rates'!$B$65+$D56*'ACM Rates'!$C$65+$E56*'ACM Rates'!$D$65+$F56*'ACM Rates'!$E$65+$G56*'ACM Rates'!$F$65)</f>
        <v>8.4031770771132702E-3</v>
      </c>
      <c r="S56" s="106">
        <f>$R56*'ACM Rates'!C$65</f>
        <v>6.7809640558093463E-3</v>
      </c>
      <c r="T56" s="106">
        <f>$R56*'ACM Rates'!D$65</f>
        <v>6.1143935713463505E-3</v>
      </c>
      <c r="U56" s="106">
        <f>$R56*'ACM Rates'!E$65</f>
        <v>5.4897686766163982E-3</v>
      </c>
      <c r="V56" s="106">
        <f>$R56*'ACM Rates'!F$65</f>
        <v>4.7444736704210129E-3</v>
      </c>
      <c r="W56" s="2"/>
      <c r="X56" s="93">
        <f>((SUM($X55:$AB55))-($AC55))*('Function Resolution'!M183)</f>
        <v>5958.459445082196</v>
      </c>
      <c r="Y56" s="93">
        <f>((SUM($X55:$AB55))-($AC55))*('Function Resolution'!N183)</f>
        <v>9183.4994262067812</v>
      </c>
      <c r="Z56" s="93">
        <f>((SUM($X55:$AB55))-($AC55))*('Function Resolution'!O183)</f>
        <v>11746.127459306781</v>
      </c>
      <c r="AA56" s="93">
        <f>((SUM($X55:$AB55))-($AC55))*('Function Resolution'!P183)</f>
        <v>11301.952170498804</v>
      </c>
      <c r="AB56" s="93">
        <f>((SUM($X55:$AB55))-($AC55))*('Function Resolution'!Q183)</f>
        <v>9511.9152357944204</v>
      </c>
      <c r="AC56" s="111">
        <f t="shared" si="11"/>
        <v>190.80781494755593</v>
      </c>
      <c r="AD56" s="111">
        <f t="shared" si="26"/>
        <v>2488.8540780585267</v>
      </c>
      <c r="AE56" s="2">
        <f t="shared" si="12"/>
        <v>0.12491017617323265</v>
      </c>
      <c r="AF56" s="2">
        <f t="shared" si="13"/>
        <v>0.19251830809405565</v>
      </c>
      <c r="AG56" s="2">
        <f t="shared" si="14"/>
        <v>0.24623996585329042</v>
      </c>
      <c r="AH56" s="2">
        <f t="shared" si="15"/>
        <v>0.23692849632191801</v>
      </c>
      <c r="AI56" s="2">
        <f t="shared" si="16"/>
        <v>0.19940305355750335</v>
      </c>
      <c r="AJ56" s="106">
        <f>('ACM Rates'!$AR69*(SUM(X56:AB56)))/(X56*'ACM Rates'!B$74+Y56*'ACM Rates'!C$74+Z56*'ACM Rates'!D$74+AA56*'ACM Rates'!E$74+AB56*'ACM Rates'!F$74)</f>
        <v>5.4708727449079781E-3</v>
      </c>
      <c r="AK56" s="93">
        <f>$AJ56*'ACM Rates'!C$74</f>
        <v>4.4297408925466674E-3</v>
      </c>
      <c r="AL56" s="93">
        <f>$AJ56*'ACM Rates'!D$74</f>
        <v>3.9808058114988816E-3</v>
      </c>
      <c r="AM56" s="93">
        <f>$AJ56*'ACM Rates'!E$74</f>
        <v>3.6059629727980612E-3</v>
      </c>
      <c r="AN56" s="93">
        <f>$AJ56*'ACM Rates'!F$74</f>
        <v>3.1556047734895461E-3</v>
      </c>
      <c r="AO56" s="93"/>
      <c r="AP56" s="93">
        <f t="shared" si="32"/>
        <v>11571.218201477863</v>
      </c>
      <c r="AQ56" s="93">
        <f t="shared" si="33"/>
        <v>16322.093193032098</v>
      </c>
      <c r="AR56" s="93">
        <f t="shared" si="34"/>
        <v>18630.533806072835</v>
      </c>
      <c r="AS56" s="93">
        <f t="shared" si="35"/>
        <v>23485.651452624053</v>
      </c>
      <c r="AT56" s="93">
        <f t="shared" si="36"/>
        <v>24064.946636792178</v>
      </c>
      <c r="AU56" s="93">
        <f t="shared" si="17"/>
        <v>464.4055033109052</v>
      </c>
      <c r="AV56" s="93">
        <f t="shared" si="18"/>
        <v>6389.9622133117873</v>
      </c>
      <c r="AW56" s="2">
        <f t="shared" si="19"/>
        <v>0.1230006556170393</v>
      </c>
      <c r="AX56" s="2">
        <f t="shared" si="20"/>
        <v>0.1735018844886142</v>
      </c>
      <c r="AY56" s="2">
        <f t="shared" si="21"/>
        <v>0.19804033013133368</v>
      </c>
      <c r="AZ56" s="2">
        <f t="shared" si="22"/>
        <v>0.24964964586849481</v>
      </c>
      <c r="BA56" s="2">
        <f t="shared" si="23"/>
        <v>0.25580748389451807</v>
      </c>
    </row>
    <row r="57" spans="1:53">
      <c r="A57" s="58">
        <v>55</v>
      </c>
      <c r="B57" s="58">
        <v>59</v>
      </c>
      <c r="C57" s="93">
        <f>((SUM($C56:$G56))-($H56))*('Function Resolution'!H184)</f>
        <v>5977.0939500631166</v>
      </c>
      <c r="D57" s="93">
        <f>((SUM($C56:$G56))-($H56))*('Function Resolution'!I184)</f>
        <v>7677.2563579591424</v>
      </c>
      <c r="E57" s="93">
        <f>((SUM($C56:$G56))-($H56))*('Function Resolution'!J184)</f>
        <v>7122.5122060167068</v>
      </c>
      <c r="F57" s="93">
        <f>((SUM($C56:$G56))-($H56))*('Function Resolution'!K184)</f>
        <v>11623.643213157147</v>
      </c>
      <c r="G57" s="93">
        <f>((SUM($C56:$G56))-($H56))*('Function Resolution'!L184)</f>
        <v>13698.386137550573</v>
      </c>
      <c r="H57" s="111">
        <f t="shared" si="10"/>
        <v>271.98346200200547</v>
      </c>
      <c r="I57" s="111"/>
      <c r="J57" s="111">
        <f t="shared" si="24"/>
        <v>4173.0915972552657</v>
      </c>
      <c r="K57" s="111">
        <f t="shared" si="25"/>
        <v>49999.999999999949</v>
      </c>
      <c r="L57" s="111">
        <f>'MI Analysis'!AM57</f>
        <v>399.06097478722251</v>
      </c>
      <c r="M57" s="2">
        <f t="shared" si="27"/>
        <v>0.1296580830532717</v>
      </c>
      <c r="N57" s="2">
        <f t="shared" si="28"/>
        <v>0.16653884827609466</v>
      </c>
      <c r="O57" s="2">
        <f t="shared" si="29"/>
        <v>0.15450506330855043</v>
      </c>
      <c r="P57" s="2">
        <f t="shared" si="30"/>
        <v>0.25214582700297233</v>
      </c>
      <c r="Q57" s="2">
        <f t="shared" si="31"/>
        <v>0.2971521783591109</v>
      </c>
      <c r="R57" s="106">
        <f>('ACM Rates'!$AM70*(SUM($C57:$G57)))/($C57*'ACM Rates'!$B$65+$D57*'ACM Rates'!$C$65+$E57*'ACM Rates'!$D$65+$F57*'ACM Rates'!$E$65+$G57*'ACM Rates'!$F$65)</f>
        <v>8.3219443348930295E-3</v>
      </c>
      <c r="S57" s="106">
        <f>$R57*'ACM Rates'!C$65</f>
        <v>6.7154130981066304E-3</v>
      </c>
      <c r="T57" s="106">
        <f>$R57*'ACM Rates'!D$65</f>
        <v>6.0552862893914041E-3</v>
      </c>
      <c r="U57" s="106">
        <f>$R57*'ACM Rates'!E$65</f>
        <v>5.4366995862397465E-3</v>
      </c>
      <c r="V57" s="106">
        <f>$R57*'ACM Rates'!F$65</f>
        <v>4.6986092785245579E-3</v>
      </c>
      <c r="W57" s="2"/>
      <c r="X57" s="93">
        <f>((SUM($X56:$AB56))-($AC56))*('Function Resolution'!M184)</f>
        <v>6378.6468717436583</v>
      </c>
      <c r="Y57" s="93">
        <f>((SUM($X56:$AB56))-($AC56))*('Function Resolution'!N184)</f>
        <v>9785.3079615627357</v>
      </c>
      <c r="Z57" s="93">
        <f>((SUM($X56:$AB56))-($AC56))*('Function Resolution'!O184)</f>
        <v>11740.691043265022</v>
      </c>
      <c r="AA57" s="93">
        <f>((SUM($X56:$AB56))-($AC56))*('Function Resolution'!P184)</f>
        <v>10698.221622991001</v>
      </c>
      <c r="AB57" s="93">
        <f>((SUM($X56:$AB56))-($AC56))*('Function Resolution'!Q184)</f>
        <v>8908.2784223790095</v>
      </c>
      <c r="AC57" s="111">
        <f t="shared" si="11"/>
        <v>190.04458368776568</v>
      </c>
      <c r="AD57" s="111">
        <f t="shared" si="26"/>
        <v>2678.8986617462924</v>
      </c>
      <c r="AE57" s="2">
        <f t="shared" si="12"/>
        <v>0.13425579930703996</v>
      </c>
      <c r="AF57" s="2">
        <f t="shared" si="13"/>
        <v>0.20595815511668641</v>
      </c>
      <c r="AG57" s="2">
        <f t="shared" si="14"/>
        <v>0.24711445736447663</v>
      </c>
      <c r="AH57" s="2">
        <f t="shared" si="15"/>
        <v>0.2251728813396266</v>
      </c>
      <c r="AI57" s="2">
        <f t="shared" si="16"/>
        <v>0.18749870687217041</v>
      </c>
      <c r="AJ57" s="106">
        <f>('ACM Rates'!$AR70*(SUM(X57:AB57)))/(X57*'ACM Rates'!B$74+Y57*'ACM Rates'!C$74+Z57*'ACM Rates'!D$74+AA57*'ACM Rates'!E$74+AB57*'ACM Rates'!F$74)</f>
        <v>5.4245078353246431E-3</v>
      </c>
      <c r="AK57" s="93">
        <f>$AJ57*'ACM Rates'!C$74</f>
        <v>4.3921994351710245E-3</v>
      </c>
      <c r="AL57" s="93">
        <f>$AJ57*'ACM Rates'!D$74</f>
        <v>3.9470690184633004E-3</v>
      </c>
      <c r="AM57" s="93">
        <f>$AJ57*'ACM Rates'!E$74</f>
        <v>3.5754029223289204E-3</v>
      </c>
      <c r="AN57" s="93">
        <f>$AJ57*'ACM Rates'!F$74</f>
        <v>3.1288614480960318E-3</v>
      </c>
      <c r="AO57" s="93"/>
      <c r="AP57" s="93">
        <f t="shared" si="32"/>
        <v>12355.740821806776</v>
      </c>
      <c r="AQ57" s="93">
        <f t="shared" si="33"/>
        <v>17462.56431952188</v>
      </c>
      <c r="AR57" s="93">
        <f t="shared" si="34"/>
        <v>18863.203249281731</v>
      </c>
      <c r="AS57" s="93">
        <f t="shared" si="35"/>
        <v>22321.864836148146</v>
      </c>
      <c r="AT57" s="93">
        <f t="shared" si="36"/>
        <v>22606.664559929581</v>
      </c>
      <c r="AU57" s="93">
        <f t="shared" si="17"/>
        <v>462.02804568977115</v>
      </c>
      <c r="AV57" s="93">
        <f t="shared" si="18"/>
        <v>6851.9902590015581</v>
      </c>
      <c r="AW57" s="2">
        <f t="shared" si="19"/>
        <v>0.13199162305608891</v>
      </c>
      <c r="AX57" s="2">
        <f t="shared" si="20"/>
        <v>0.18654585269278845</v>
      </c>
      <c r="AY57" s="2">
        <f t="shared" si="21"/>
        <v>0.20150833922603317</v>
      </c>
      <c r="AZ57" s="2">
        <f t="shared" si="22"/>
        <v>0.23845588960249781</v>
      </c>
      <c r="BA57" s="2">
        <f t="shared" si="23"/>
        <v>0.24149829542259177</v>
      </c>
    </row>
    <row r="58" spans="1:53">
      <c r="A58" s="58">
        <v>56</v>
      </c>
      <c r="B58" s="58">
        <v>60</v>
      </c>
      <c r="C58" s="93">
        <f>((SUM($C57:$G57))-($H57))*('Function Resolution'!H185)</f>
        <v>6363.5400426420865</v>
      </c>
      <c r="D58" s="93">
        <f>((SUM($C57:$G57))-($H57))*('Function Resolution'!I185)</f>
        <v>8249.5205070756492</v>
      </c>
      <c r="E58" s="93">
        <f>((SUM($C57:$G57))-($H57))*('Function Resolution'!J185)</f>
        <v>7358.4135838977791</v>
      </c>
      <c r="F58" s="93">
        <f>((SUM($C57:$G57))-($H57))*('Function Resolution'!K185)</f>
        <v>11033.848506064458</v>
      </c>
      <c r="G58" s="93">
        <f>((SUM($C57:$G57))-($H57))*('Function Resolution'!L185)</f>
        <v>12821.585763064704</v>
      </c>
      <c r="H58" s="111">
        <f t="shared" si="10"/>
        <v>439.93832066634889</v>
      </c>
      <c r="I58" s="111"/>
      <c r="J58" s="111">
        <f t="shared" si="24"/>
        <v>4613.0299179216145</v>
      </c>
      <c r="K58" s="111">
        <f t="shared" si="25"/>
        <v>49999.999999999949</v>
      </c>
      <c r="L58" s="111">
        <f>'MI Analysis'!AM58</f>
        <v>480.58623837412892</v>
      </c>
      <c r="M58" s="2">
        <f t="shared" si="27"/>
        <v>0.13886033914216564</v>
      </c>
      <c r="N58" s="2">
        <f t="shared" si="28"/>
        <v>0.18001477286173567</v>
      </c>
      <c r="O58" s="2">
        <f t="shared" si="29"/>
        <v>0.16056971417816757</v>
      </c>
      <c r="P58" s="2">
        <f t="shared" si="30"/>
        <v>0.24077226438874536</v>
      </c>
      <c r="Q58" s="2">
        <f t="shared" si="31"/>
        <v>0.27978290942918571</v>
      </c>
      <c r="R58" s="106">
        <f>('ACM Rates'!$AM71*(SUM($C58:$G58)))/($C58*'ACM Rates'!$B$65+$D58*'ACM Rates'!$C$65+$E58*'ACM Rates'!$D$65+$F58*'ACM Rates'!$E$65+$G58*'ACM Rates'!$F$65)</f>
        <v>1.3403677501198157E-2</v>
      </c>
      <c r="S58" s="106">
        <f>$R58*'ACM Rates'!C$65</f>
        <v>1.0816129960991894E-2</v>
      </c>
      <c r="T58" s="106">
        <f>$R58*'ACM Rates'!D$65</f>
        <v>9.7529016458474671E-3</v>
      </c>
      <c r="U58" s="106">
        <f>$R58*'ACM Rates'!E$65</f>
        <v>8.7565795915398557E-3</v>
      </c>
      <c r="V58" s="106">
        <f>$R58*'ACM Rates'!F$65</f>
        <v>7.5677799489018149E-3</v>
      </c>
      <c r="W58" s="2"/>
      <c r="X58" s="93">
        <f>((SUM($X57:$AB57))-($AC57))*('Function Resolution'!M185)</f>
        <v>6845.983293395042</v>
      </c>
      <c r="Y58" s="93">
        <f>((SUM($X57:$AB57))-($AC57))*('Function Resolution'!N185)</f>
        <v>10429.676414653119</v>
      </c>
      <c r="Z58" s="93">
        <f>((SUM($X57:$AB57))-($AC57))*('Function Resolution'!O185)</f>
        <v>11708.009399789998</v>
      </c>
      <c r="AA58" s="93">
        <f>((SUM($X57:$AB57))-($AC57))*('Function Resolution'!P185)</f>
        <v>10076.110802197711</v>
      </c>
      <c r="AB58" s="93">
        <f>((SUM($X57:$AB57))-($AC57))*('Function Resolution'!Q185)</f>
        <v>8261.3214282177942</v>
      </c>
      <c r="AC58" s="111">
        <f t="shared" si="11"/>
        <v>288.65871816334732</v>
      </c>
      <c r="AD58" s="111">
        <f t="shared" si="26"/>
        <v>2967.5573799096396</v>
      </c>
      <c r="AE58" s="2">
        <f t="shared" si="12"/>
        <v>0.14467083604964309</v>
      </c>
      <c r="AF58" s="2">
        <f t="shared" si="13"/>
        <v>0.22040223324688191</v>
      </c>
      <c r="AG58" s="2">
        <f t="shared" si="14"/>
        <v>0.24741624917181335</v>
      </c>
      <c r="AH58" s="2">
        <f t="shared" si="15"/>
        <v>0.2129306063731094</v>
      </c>
      <c r="AI58" s="2">
        <f t="shared" si="16"/>
        <v>0.17458007515855231</v>
      </c>
      <c r="AJ58" s="106">
        <f>('ACM Rates'!$AR71*(SUM(X58:AB58)))/(X58*'ACM Rates'!B$74+Y58*'ACM Rates'!C$74+Z58*'ACM Rates'!D$74+AA58*'ACM Rates'!E$74+AB58*'ACM Rates'!F$74)</f>
        <v>8.1966837325837903E-3</v>
      </c>
      <c r="AK58" s="93">
        <f>$AJ58*'ACM Rates'!C$74</f>
        <v>6.636817708343388E-3</v>
      </c>
      <c r="AL58" s="93">
        <f>$AJ58*'ACM Rates'!D$74</f>
        <v>5.9642049375134452E-3</v>
      </c>
      <c r="AM58" s="93">
        <f>$AJ58*'ACM Rates'!E$74</f>
        <v>5.4026001732435675E-3</v>
      </c>
      <c r="AN58" s="93">
        <f>$AJ58*'ACM Rates'!F$74</f>
        <v>4.7278552288389196E-3</v>
      </c>
      <c r="AO58" s="93"/>
      <c r="AP58" s="93">
        <f t="shared" si="32"/>
        <v>13209.523336037128</v>
      </c>
      <c r="AQ58" s="93">
        <f t="shared" si="33"/>
        <v>18679.19692172877</v>
      </c>
      <c r="AR58" s="93">
        <f t="shared" si="34"/>
        <v>19066.422983687778</v>
      </c>
      <c r="AS58" s="93">
        <f t="shared" si="35"/>
        <v>21109.959308262169</v>
      </c>
      <c r="AT58" s="93">
        <f t="shared" si="36"/>
        <v>21082.907191282498</v>
      </c>
      <c r="AU58" s="93">
        <f t="shared" si="17"/>
        <v>728.5970388296962</v>
      </c>
      <c r="AV58" s="93">
        <f t="shared" si="18"/>
        <v>7580.5872978312545</v>
      </c>
      <c r="AW58" s="2">
        <f t="shared" si="19"/>
        <v>0.14181219086448246</v>
      </c>
      <c r="AX58" s="2">
        <f t="shared" si="20"/>
        <v>0.20053243191848116</v>
      </c>
      <c r="AY58" s="2">
        <f t="shared" si="21"/>
        <v>0.20468953697135031</v>
      </c>
      <c r="AZ58" s="2">
        <f t="shared" si="22"/>
        <v>0.22662813050927474</v>
      </c>
      <c r="BA58" s="2">
        <f t="shared" si="23"/>
        <v>0.22633770973641135</v>
      </c>
    </row>
    <row r="59" spans="1:53">
      <c r="A59" s="58">
        <v>57</v>
      </c>
      <c r="B59" s="58">
        <v>61</v>
      </c>
      <c r="C59" s="93">
        <f>((SUM($C58:$G58))-($H58))*('Function Resolution'!H186)</f>
        <v>6746.2232743128825</v>
      </c>
      <c r="D59" s="93">
        <f>((SUM($C58:$G58))-($H58))*('Function Resolution'!I186)</f>
        <v>8817.892141499744</v>
      </c>
      <c r="E59" s="93">
        <f>((SUM($C58:$G58))-($H58))*('Function Resolution'!J186)</f>
        <v>7558.9138395395121</v>
      </c>
      <c r="F59" s="93">
        <f>((SUM($C58:$G58))-($H58))*('Function Resolution'!K186)</f>
        <v>10380.380282259071</v>
      </c>
      <c r="G59" s="93">
        <f>((SUM($C58:$G58))-($H58))*('Function Resolution'!L186)</f>
        <v>11883.560544467127</v>
      </c>
      <c r="H59" s="111">
        <f t="shared" si="10"/>
        <v>435.7149127879519</v>
      </c>
      <c r="I59" s="111"/>
      <c r="J59" s="111">
        <f t="shared" si="24"/>
        <v>5048.7448307095665</v>
      </c>
      <c r="K59" s="111">
        <f t="shared" si="25"/>
        <v>49999.999999999949</v>
      </c>
      <c r="L59" s="111">
        <f>'MI Analysis'!AM59</f>
        <v>569.40572915895746</v>
      </c>
      <c r="M59" s="2">
        <f t="shared" si="27"/>
        <v>0.148637885765737</v>
      </c>
      <c r="N59" s="2">
        <f t="shared" si="28"/>
        <v>0.19428245872225802</v>
      </c>
      <c r="O59" s="2">
        <f t="shared" si="29"/>
        <v>0.16654369802324065</v>
      </c>
      <c r="P59" s="2">
        <f t="shared" si="30"/>
        <v>0.22870837739305067</v>
      </c>
      <c r="Q59" s="2">
        <f t="shared" si="31"/>
        <v>0.26182758009571372</v>
      </c>
      <c r="R59" s="106">
        <f>('ACM Rates'!$AM72*(SUM($C59:$G59)))/($C59*'ACM Rates'!$B$65+$D59*'ACM Rates'!$C$65+$E59*'ACM Rates'!$D$65+$F59*'ACM Rates'!$E$65+$G59*'ACM Rates'!$F$65)</f>
        <v>1.3262597265041864E-2</v>
      </c>
      <c r="S59" s="106">
        <f>$R59*'ACM Rates'!C$65</f>
        <v>1.0702284923385052E-2</v>
      </c>
      <c r="T59" s="106">
        <f>$R59*'ACM Rates'!D$65</f>
        <v>9.6502476042769902E-3</v>
      </c>
      <c r="U59" s="106">
        <f>$R59*'ACM Rates'!E$65</f>
        <v>8.6644123250127856E-3</v>
      </c>
      <c r="V59" s="106">
        <f>$R59*'ACM Rates'!F$65</f>
        <v>7.4881253778130612E-3</v>
      </c>
      <c r="W59" s="2"/>
      <c r="X59" s="93">
        <f>((SUM($X58:$AB58))-($AC58))*('Function Resolution'!M186)</f>
        <v>7347.0508229542538</v>
      </c>
      <c r="Y59" s="93">
        <f>((SUM($X58:$AB58))-($AC58))*('Function Resolution'!N186)</f>
        <v>11086.495412574428</v>
      </c>
      <c r="Z59" s="93">
        <f>((SUM($X58:$AB58))-($AC58))*('Function Resolution'!O186)</f>
        <v>11618.079736620906</v>
      </c>
      <c r="AA59" s="93">
        <f>((SUM($X58:$AB58))-($AC58))*('Function Resolution'!P186)</f>
        <v>9419.915798155349</v>
      </c>
      <c r="AB59" s="93">
        <f>((SUM($X58:$AB58))-($AC58))*('Function Resolution'!Q186)</f>
        <v>7560.9008497853802</v>
      </c>
      <c r="AC59" s="111">
        <f t="shared" si="11"/>
        <v>286.897899982551</v>
      </c>
      <c r="AD59" s="111">
        <f t="shared" si="26"/>
        <v>3254.4552798921904</v>
      </c>
      <c r="AE59" s="2">
        <f t="shared" si="12"/>
        <v>0.15621240177340687</v>
      </c>
      <c r="AF59" s="2">
        <f t="shared" si="13"/>
        <v>0.2357201709068526</v>
      </c>
      <c r="AG59" s="2">
        <f t="shared" si="14"/>
        <v>0.24702267391186147</v>
      </c>
      <c r="AH59" s="2">
        <f t="shared" si="15"/>
        <v>0.20028548961927717</v>
      </c>
      <c r="AI59" s="2">
        <f t="shared" si="16"/>
        <v>0.16075926378860186</v>
      </c>
      <c r="AJ59" s="106">
        <f>('ACM Rates'!$AR72*(SUM(X59:AB59)))/(X59*'ACM Rates'!B$74+Y59*'ACM Rates'!C$74+Z59*'ACM Rates'!D$74+AA59*'ACM Rates'!E$74+AB59*'ACM Rates'!F$74)</f>
        <v>8.1165056232665022E-3</v>
      </c>
      <c r="AK59" s="93">
        <f>$AJ59*'ACM Rates'!C$74</f>
        <v>6.5718978562301321E-3</v>
      </c>
      <c r="AL59" s="93">
        <f>$AJ59*'ACM Rates'!D$74</f>
        <v>5.9058644316366954E-3</v>
      </c>
      <c r="AM59" s="93">
        <f>$AJ59*'ACM Rates'!E$74</f>
        <v>5.3497531583507072E-3</v>
      </c>
      <c r="AN59" s="93">
        <f>$AJ59*'ACM Rates'!F$74</f>
        <v>4.6816084166229916E-3</v>
      </c>
      <c r="AO59" s="93"/>
      <c r="AP59" s="93">
        <f t="shared" si="32"/>
        <v>14093.274097267136</v>
      </c>
      <c r="AQ59" s="93">
        <f t="shared" si="33"/>
        <v>19904.387554074172</v>
      </c>
      <c r="AR59" s="93">
        <f t="shared" si="34"/>
        <v>19176.993576160417</v>
      </c>
      <c r="AS59" s="93">
        <f t="shared" si="35"/>
        <v>19800.29608041442</v>
      </c>
      <c r="AT59" s="93">
        <f t="shared" si="36"/>
        <v>19444.461394252507</v>
      </c>
      <c r="AU59" s="93">
        <f t="shared" si="17"/>
        <v>722.61281277050284</v>
      </c>
      <c r="AV59" s="93">
        <f t="shared" si="18"/>
        <v>8303.200110601756</v>
      </c>
      <c r="AW59" s="2">
        <f t="shared" si="19"/>
        <v>0.15249257364017454</v>
      </c>
      <c r="AX59" s="2">
        <f t="shared" si="20"/>
        <v>0.21537020169364382</v>
      </c>
      <c r="AY59" s="2">
        <f t="shared" si="21"/>
        <v>0.20749962605757202</v>
      </c>
      <c r="AZ59" s="2">
        <f t="shared" si="22"/>
        <v>0.2142439072213429</v>
      </c>
      <c r="BA59" s="2">
        <f t="shared" si="23"/>
        <v>0.21039369138726668</v>
      </c>
    </row>
    <row r="60" spans="1:53">
      <c r="A60" s="58">
        <v>58</v>
      </c>
      <c r="B60" s="58">
        <v>62</v>
      </c>
      <c r="C60" s="93">
        <f>((SUM($C59:$G59))-($H59))*('Function Resolution'!H187)</f>
        <v>7146.3058539630483</v>
      </c>
      <c r="D60" s="93">
        <f>((SUM($C59:$G59))-($H59))*('Function Resolution'!I187)</f>
        <v>9404.7775690360268</v>
      </c>
      <c r="E60" s="93">
        <f>((SUM($C59:$G59))-($H59))*('Function Resolution'!J187)</f>
        <v>7745.4316948870037</v>
      </c>
      <c r="F60" s="93">
        <f>((SUM($C59:$G59))-($H59))*('Function Resolution'!K187)</f>
        <v>9712.6164485263762</v>
      </c>
      <c r="G60" s="93">
        <f>((SUM($C59:$G59))-($H59))*('Function Resolution'!L187)</f>
        <v>10942.123602877917</v>
      </c>
      <c r="H60" s="111">
        <f t="shared" si="10"/>
        <v>431.53204962518765</v>
      </c>
      <c r="I60" s="111"/>
      <c r="J60" s="111">
        <f t="shared" si="24"/>
        <v>5480.2768803347544</v>
      </c>
      <c r="K60" s="111">
        <f t="shared" si="25"/>
        <v>49999.999999999942</v>
      </c>
      <c r="L60" s="111">
        <f>'MI Analysis'!AM60</f>
        <v>663.83404861493682</v>
      </c>
      <c r="M60" s="2">
        <f t="shared" si="27"/>
        <v>0.1589790057485477</v>
      </c>
      <c r="N60" s="2">
        <f t="shared" si="28"/>
        <v>0.20922168988645165</v>
      </c>
      <c r="O60" s="2">
        <f t="shared" si="29"/>
        <v>0.17230735083407633</v>
      </c>
      <c r="P60" s="2">
        <f t="shared" si="30"/>
        <v>0.21606997206079809</v>
      </c>
      <c r="Q60" s="2">
        <f t="shared" si="31"/>
        <v>0.24342198147012623</v>
      </c>
      <c r="R60" s="106">
        <f>('ACM Rates'!$AM73*(SUM($C60:$G60)))/($C60*'ACM Rates'!$B$65+$D60*'ACM Rates'!$C$65+$E60*'ACM Rates'!$D$65+$F60*'ACM Rates'!$E$65+$G60*'ACM Rates'!$F$65)</f>
        <v>1.3118665134011385E-2</v>
      </c>
      <c r="S60" s="106">
        <f>$R60*'ACM Rates'!C$65</f>
        <v>1.0586138542315453E-2</v>
      </c>
      <c r="T60" s="106">
        <f>$R60*'ACM Rates'!D$65</f>
        <v>9.5455184418891306E-3</v>
      </c>
      <c r="U60" s="106">
        <f>$R60*'ACM Rates'!E$65</f>
        <v>8.5703819246964793E-3</v>
      </c>
      <c r="V60" s="106">
        <f>$R60*'ACM Rates'!F$65</f>
        <v>7.4068606133394456E-3</v>
      </c>
      <c r="W60" s="2"/>
      <c r="X60" s="93">
        <f>((SUM($X59:$AB59))-($AC59))*('Function Resolution'!M187)</f>
        <v>7896.4079432485305</v>
      </c>
      <c r="Y60" s="93">
        <f>((SUM($X59:$AB59))-($AC59))*('Function Resolution'!N187)</f>
        <v>11766.992982783728</v>
      </c>
      <c r="Z60" s="93">
        <f>((SUM($X59:$AB59))-($AC59))*('Function Resolution'!O187)</f>
        <v>11490.543318158996</v>
      </c>
      <c r="AA60" s="93">
        <f>((SUM($X59:$AB59))-($AC59))*('Function Resolution'!P187)</f>
        <v>8757.1392122890647</v>
      </c>
      <c r="AB60" s="93">
        <f>((SUM($X59:$AB59))-($AC59))*('Function Resolution'!Q187)</f>
        <v>6834.4612636274487</v>
      </c>
      <c r="AC60" s="111">
        <f t="shared" si="11"/>
        <v>285.14782279265739</v>
      </c>
      <c r="AD60" s="111">
        <f t="shared" si="26"/>
        <v>3539.6031026848477</v>
      </c>
      <c r="AE60" s="2">
        <f t="shared" si="12"/>
        <v>0.16892322018127776</v>
      </c>
      <c r="AF60" s="2">
        <f t="shared" si="13"/>
        <v>0.25172437401766146</v>
      </c>
      <c r="AG60" s="2">
        <f t="shared" si="14"/>
        <v>0.24581044860979653</v>
      </c>
      <c r="AH60" s="2">
        <f t="shared" si="15"/>
        <v>0.18733633899707555</v>
      </c>
      <c r="AI60" s="2">
        <f t="shared" si="16"/>
        <v>0.14620561819418867</v>
      </c>
      <c r="AJ60" s="106">
        <f>('ACM Rates'!$AR73*(SUM(X60:AB60)))/(X60*'ACM Rates'!B$74+Y60*'ACM Rates'!C$74+Z60*'ACM Rates'!D$74+AA60*'ACM Rates'!E$74+AB60*'ACM Rates'!F$74)</f>
        <v>8.0325236791501022E-3</v>
      </c>
      <c r="AK60" s="93">
        <f>$AJ60*'ACM Rates'!C$74</f>
        <v>6.5038980563016397E-3</v>
      </c>
      <c r="AL60" s="93">
        <f>$AJ60*'ACM Rates'!D$74</f>
        <v>5.8447561173351602E-3</v>
      </c>
      <c r="AM60" s="93">
        <f>$AJ60*'ACM Rates'!E$74</f>
        <v>5.2943989589408968E-3</v>
      </c>
      <c r="AN60" s="93">
        <f>$AJ60*'ACM Rates'!F$74</f>
        <v>4.6331675487582972E-3</v>
      </c>
      <c r="AO60" s="93"/>
      <c r="AP60" s="93">
        <f t="shared" si="32"/>
        <v>15042.713797211578</v>
      </c>
      <c r="AQ60" s="93">
        <f t="shared" si="33"/>
        <v>21171.770551819754</v>
      </c>
      <c r="AR60" s="93">
        <f t="shared" si="34"/>
        <v>19235.975013046002</v>
      </c>
      <c r="AS60" s="93">
        <f t="shared" si="35"/>
        <v>18469.755660815441</v>
      </c>
      <c r="AT60" s="93">
        <f t="shared" si="36"/>
        <v>17776.584866505364</v>
      </c>
      <c r="AU60" s="93">
        <f t="shared" si="17"/>
        <v>716.67987241784499</v>
      </c>
      <c r="AV60" s="93">
        <f t="shared" si="18"/>
        <v>9019.8799830196022</v>
      </c>
      <c r="AW60" s="2">
        <f t="shared" si="19"/>
        <v>0.16404840534626766</v>
      </c>
      <c r="AX60" s="2">
        <f t="shared" si="20"/>
        <v>0.2308888704661067</v>
      </c>
      <c r="AY60" s="2">
        <f t="shared" si="21"/>
        <v>0.20977804063225589</v>
      </c>
      <c r="AZ60" s="2">
        <f t="shared" si="22"/>
        <v>0.20142203090067584</v>
      </c>
      <c r="BA60" s="2">
        <f t="shared" si="23"/>
        <v>0.19386265265469388</v>
      </c>
    </row>
    <row r="61" spans="1:53">
      <c r="A61" s="58">
        <v>59</v>
      </c>
      <c r="B61" s="58">
        <v>63</v>
      </c>
      <c r="C61" s="93">
        <f>((SUM($C60:$G60))-($H60))*('Function Resolution'!H188)</f>
        <v>7562.4093205067211</v>
      </c>
      <c r="D61" s="93">
        <f>((SUM($C60:$G60))-($H60))*('Function Resolution'!I188)</f>
        <v>10002.595882123842</v>
      </c>
      <c r="E61" s="93">
        <f>((SUM($C60:$G60))-($H60))*('Function Resolution'!J188)</f>
        <v>7912.6580738182383</v>
      </c>
      <c r="F61" s="93">
        <f>((SUM($C60:$G60))-($H60))*('Function Resolution'!K188)</f>
        <v>9037.1797530517742</v>
      </c>
      <c r="G61" s="93">
        <f>((SUM($C60:$G60))-($H60))*('Function Resolution'!L188)</f>
        <v>10004.88009016461</v>
      </c>
      <c r="H61" s="111">
        <f t="shared" si="10"/>
        <v>427.38934194878573</v>
      </c>
      <c r="I61" s="111"/>
      <c r="J61" s="111">
        <f t="shared" si="24"/>
        <v>5907.6662222835403</v>
      </c>
      <c r="K61" s="111">
        <f t="shared" si="25"/>
        <v>49999.999999999942</v>
      </c>
      <c r="L61" s="111">
        <f>'MI Analysis'!AM61</f>
        <v>762.52505283028677</v>
      </c>
      <c r="M61" s="2">
        <f t="shared" si="27"/>
        <v>0.16986649490563127</v>
      </c>
      <c r="N61" s="2">
        <f t="shared" si="28"/>
        <v>0.22467785469459739</v>
      </c>
      <c r="O61" s="2">
        <f t="shared" si="29"/>
        <v>0.17773376650500936</v>
      </c>
      <c r="P61" s="2">
        <f t="shared" si="30"/>
        <v>0.20299272142283123</v>
      </c>
      <c r="Q61" s="2">
        <f t="shared" si="31"/>
        <v>0.22472916247193078</v>
      </c>
      <c r="R61" s="106">
        <f>('ACM Rates'!$AM74*(SUM($C61:$G61)))/($C61*'ACM Rates'!$B$65+$D61*'ACM Rates'!$C$65+$E61*'ACM Rates'!$D$65+$F61*'ACM Rates'!$E$65+$G61*'ACM Rates'!$F$65)</f>
        <v>1.2973101208701593E-2</v>
      </c>
      <c r="S61" s="106">
        <f>$R61*'ACM Rates'!C$65</f>
        <v>1.0468675380907542E-2</v>
      </c>
      <c r="T61" s="106">
        <f>$R61*'ACM Rates'!D$65</f>
        <v>9.439601939003785E-3</v>
      </c>
      <c r="U61" s="106">
        <f>$R61*'ACM Rates'!E$65</f>
        <v>8.4752854784026759E-3</v>
      </c>
      <c r="V61" s="106">
        <f>$R61*'ACM Rates'!F$65</f>
        <v>7.3246745300690587E-3</v>
      </c>
      <c r="W61" s="2"/>
      <c r="X61" s="93">
        <f>((SUM($X60:$AB60))-($AC60))*('Function Resolution'!M188)</f>
        <v>8494.2100494378228</v>
      </c>
      <c r="Y61" s="93">
        <f>((SUM($X60:$AB60))-($AC60))*('Function Resolution'!N188)</f>
        <v>12459.140567161565</v>
      </c>
      <c r="Z61" s="93">
        <f>((SUM($X60:$AB60))-($AC60))*('Function Resolution'!O188)</f>
        <v>11320.666496593336</v>
      </c>
      <c r="AA61" s="93">
        <f>((SUM($X60:$AB60))-($AC60))*('Function Resolution'!P188)</f>
        <v>8093.2570035383887</v>
      </c>
      <c r="AB61" s="93">
        <f>((SUM($X60:$AB60))-($AC60))*('Function Resolution'!Q188)</f>
        <v>6093.1227805840053</v>
      </c>
      <c r="AC61" s="111">
        <f t="shared" si="11"/>
        <v>283.40842107362221</v>
      </c>
      <c r="AD61" s="111">
        <f t="shared" si="26"/>
        <v>3823.01152375847</v>
      </c>
      <c r="AE61" s="2">
        <f t="shared" si="12"/>
        <v>0.18282689379971032</v>
      </c>
      <c r="AF61" s="2">
        <f t="shared" si="13"/>
        <v>0.26816689910545211</v>
      </c>
      <c r="AG61" s="2">
        <f t="shared" si="14"/>
        <v>0.24366271604639567</v>
      </c>
      <c r="AH61" s="2">
        <f t="shared" si="15"/>
        <v>0.17419689765943619</v>
      </c>
      <c r="AI61" s="2">
        <f t="shared" si="16"/>
        <v>0.13114659338900564</v>
      </c>
      <c r="AJ61" s="106">
        <f>('ACM Rates'!$AR74*(SUM(X61:AB61)))/(X61*'ACM Rates'!B$74+Y61*'ACM Rates'!C$74+Z61*'ACM Rates'!D$74+AA61*'ACM Rates'!E$74+AB61*'ACM Rates'!F$74)</f>
        <v>7.9456005134014972E-3</v>
      </c>
      <c r="AK61" s="93">
        <f>$AJ61*'ACM Rates'!C$74</f>
        <v>6.4335167625337317E-3</v>
      </c>
      <c r="AL61" s="93">
        <f>$AJ61*'ACM Rates'!D$74</f>
        <v>5.7815076632949909E-3</v>
      </c>
      <c r="AM61" s="93">
        <f>$AJ61*'ACM Rates'!E$74</f>
        <v>5.237106140814283E-3</v>
      </c>
      <c r="AN61" s="93">
        <f>$AJ61*'ACM Rates'!F$74</f>
        <v>4.5830301813668834E-3</v>
      </c>
      <c r="AO61" s="93"/>
      <c r="AP61" s="93">
        <f t="shared" si="32"/>
        <v>16056.619369944543</v>
      </c>
      <c r="AQ61" s="93">
        <f t="shared" si="33"/>
        <v>22461.736449285407</v>
      </c>
      <c r="AR61" s="93">
        <f t="shared" si="34"/>
        <v>19233.324570411576</v>
      </c>
      <c r="AS61" s="93">
        <f t="shared" si="35"/>
        <v>17130.436756590163</v>
      </c>
      <c r="AT61" s="93">
        <f t="shared" si="36"/>
        <v>16098.002870748616</v>
      </c>
      <c r="AU61" s="93">
        <f t="shared" si="17"/>
        <v>710.79776302240793</v>
      </c>
      <c r="AV61" s="93">
        <f t="shared" si="18"/>
        <v>9730.6777460420108</v>
      </c>
      <c r="AW61" s="2">
        <f t="shared" si="19"/>
        <v>0.17648492183729561</v>
      </c>
      <c r="AX61" s="2">
        <f t="shared" si="20"/>
        <v>0.24688620376729778</v>
      </c>
      <c r="AY61" s="2">
        <f t="shared" si="21"/>
        <v>0.21140139809468173</v>
      </c>
      <c r="AZ61" s="2">
        <f t="shared" si="22"/>
        <v>0.18828769134831852</v>
      </c>
      <c r="BA61" s="2">
        <f t="shared" si="23"/>
        <v>0.17693978495240636</v>
      </c>
    </row>
    <row r="62" spans="1:53">
      <c r="A62" s="58">
        <v>60</v>
      </c>
      <c r="B62" s="58">
        <v>64</v>
      </c>
      <c r="C62" s="93">
        <f>((SUM($C61:$G61))-($H61))*('Function Resolution'!H189)</f>
        <v>7993.0245530971943</v>
      </c>
      <c r="D62" s="93">
        <f>((SUM($C61:$G61))-($H61))*('Function Resolution'!I189)</f>
        <v>10602.653300943968</v>
      </c>
      <c r="E62" s="93">
        <f>((SUM($C61:$G61))-($H61))*('Function Resolution'!J189)</f>
        <v>8055.3582106065869</v>
      </c>
      <c r="F62" s="93">
        <f>((SUM($C61:$G61))-($H61))*('Function Resolution'!K189)</f>
        <v>8361.1455987407116</v>
      </c>
      <c r="G62" s="93">
        <f>((SUM($C61:$G61))-($H61))*('Function Resolution'!L189)</f>
        <v>9080.1521143279351</v>
      </c>
      <c r="H62" s="111">
        <f t="shared" si="10"/>
        <v>423.28640426607745</v>
      </c>
      <c r="I62" s="111"/>
      <c r="J62" s="111">
        <f t="shared" si="24"/>
        <v>6330.9526265496179</v>
      </c>
      <c r="K62" s="111">
        <f t="shared" si="25"/>
        <v>49999.999999999942</v>
      </c>
      <c r="L62" s="111">
        <f>'MI Analysis'!AM62</f>
        <v>870.64392778231036</v>
      </c>
      <c r="M62" s="2">
        <f t="shared" si="27"/>
        <v>0.18127923537439855</v>
      </c>
      <c r="N62" s="2">
        <f t="shared" si="28"/>
        <v>0.24046477907917838</v>
      </c>
      <c r="O62" s="2">
        <f t="shared" si="29"/>
        <v>0.18269294275091522</v>
      </c>
      <c r="P62" s="2">
        <f t="shared" si="30"/>
        <v>0.18962810271944164</v>
      </c>
      <c r="Q62" s="2">
        <f t="shared" si="31"/>
        <v>0.20593494007606619</v>
      </c>
      <c r="R62" s="106">
        <f>('ACM Rates'!$AM75*(SUM($C62:$G62)))/($C62*'ACM Rates'!$B$65+$D62*'ACM Rates'!$C$65+$E62*'ACM Rates'!$D$65+$F62*'ACM Rates'!$E$65+$G62*'ACM Rates'!$F$65)</f>
        <v>1.282718007321482E-2</v>
      </c>
      <c r="S62" s="106">
        <f>$R62*'ACM Rates'!C$65</f>
        <v>1.0350923967883813E-2</v>
      </c>
      <c r="T62" s="106">
        <f>$R62*'ACM Rates'!D$65</f>
        <v>9.3334255197094797E-3</v>
      </c>
      <c r="U62" s="106">
        <f>$R62*'ACM Rates'!E$65</f>
        <v>8.3799556678440749E-3</v>
      </c>
      <c r="V62" s="106">
        <f>$R62*'ACM Rates'!F$65</f>
        <v>7.2422867642369521E-3</v>
      </c>
      <c r="W62" s="2"/>
      <c r="X62" s="93">
        <f>((SUM($X61:$AB61))-($AC61))*('Function Resolution'!M189)</f>
        <v>9139.5282652801452</v>
      </c>
      <c r="Y62" s="93">
        <f>((SUM($X61:$AB61))-($AC61))*('Function Resolution'!N189)</f>
        <v>13148.507166383366</v>
      </c>
      <c r="Z62" s="93">
        <f>((SUM($X61:$AB61))-($AC61))*('Function Resolution'!O189)</f>
        <v>11104.535749805049</v>
      </c>
      <c r="AA62" s="93">
        <f>((SUM($X61:$AB61))-($AC61))*('Function Resolution'!P189)</f>
        <v>7434.2458512618141</v>
      </c>
      <c r="AB62" s="93">
        <f>((SUM($X61:$AB61))-($AC61))*('Function Resolution'!Q189)</f>
        <v>5350.1714435111244</v>
      </c>
      <c r="AC62" s="111">
        <f t="shared" si="11"/>
        <v>281.67962970507307</v>
      </c>
      <c r="AD62" s="111">
        <f t="shared" si="26"/>
        <v>4104.6911534635428</v>
      </c>
      <c r="AE62" s="2">
        <f t="shared" si="12"/>
        <v>0.19792387002419007</v>
      </c>
      <c r="AF62" s="2">
        <f t="shared" si="13"/>
        <v>0.28474154768989313</v>
      </c>
      <c r="AG62" s="2">
        <f t="shared" si="14"/>
        <v>0.2404776949782777</v>
      </c>
      <c r="AH62" s="2">
        <f t="shared" si="15"/>
        <v>0.16099460134969182</v>
      </c>
      <c r="AI62" s="2">
        <f t="shared" si="16"/>
        <v>0.11586228595794718</v>
      </c>
      <c r="AJ62" s="106">
        <f>('ACM Rates'!$AR75*(SUM(X62:AB62)))/(X62*'ACM Rates'!B$74+Y62*'ACM Rates'!C$74+Z62*'ACM Rates'!D$74+AA62*'ACM Rates'!E$74+AB62*'ACM Rates'!F$74)</f>
        <v>7.8567505455691307E-3</v>
      </c>
      <c r="AK62" s="93">
        <f>$AJ62*'ACM Rates'!C$74</f>
        <v>6.361575345842068E-3</v>
      </c>
      <c r="AL62" s="93">
        <f>$AJ62*'ACM Rates'!D$74</f>
        <v>5.7168571980419332E-3</v>
      </c>
      <c r="AM62" s="93">
        <f>$AJ62*'ACM Rates'!E$74</f>
        <v>5.1785433284300955E-3</v>
      </c>
      <c r="AN62" s="93">
        <f>$AJ62*'ACM Rates'!F$74</f>
        <v>4.5317814326407925E-3</v>
      </c>
      <c r="AO62" s="93"/>
      <c r="AP62" s="93">
        <f t="shared" si="32"/>
        <v>17132.552818377339</v>
      </c>
      <c r="AQ62" s="93">
        <f t="shared" si="33"/>
        <v>23751.160467327332</v>
      </c>
      <c r="AR62" s="93">
        <f t="shared" si="34"/>
        <v>19159.893960411635</v>
      </c>
      <c r="AS62" s="93">
        <f t="shared" si="35"/>
        <v>15795.391450002526</v>
      </c>
      <c r="AT62" s="93">
        <f t="shared" si="36"/>
        <v>14430.32355783906</v>
      </c>
      <c r="AU62" s="93">
        <f t="shared" si="17"/>
        <v>704.96603397115052</v>
      </c>
      <c r="AV62" s="93">
        <f t="shared" si="18"/>
        <v>10435.643780013161</v>
      </c>
      <c r="AW62" s="2">
        <f t="shared" si="19"/>
        <v>0.18979374598800816</v>
      </c>
      <c r="AX62" s="2">
        <f t="shared" si="20"/>
        <v>0.26311442109321864</v>
      </c>
      <c r="AY62" s="2">
        <f t="shared" si="21"/>
        <v>0.21225255138737414</v>
      </c>
      <c r="AZ62" s="2">
        <f t="shared" si="22"/>
        <v>0.17498072496395606</v>
      </c>
      <c r="BA62" s="2">
        <f t="shared" si="23"/>
        <v>0.15985855656744288</v>
      </c>
    </row>
    <row r="63" spans="1:53">
      <c r="A63" s="58">
        <v>61</v>
      </c>
      <c r="B63" s="58">
        <v>65</v>
      </c>
      <c r="C63" s="93">
        <f>((SUM($C62:$G62))-($H62))*('Function Resolution'!H190)</f>
        <v>8436.6114870214824</v>
      </c>
      <c r="D63" s="93">
        <f>((SUM($C62:$G62))-($H62))*('Function Resolution'!I190)</f>
        <v>11195.445358929186</v>
      </c>
      <c r="E63" s="93">
        <f>((SUM($C62:$G62))-($H62))*('Function Resolution'!J190)</f>
        <v>8168.5759097883056</v>
      </c>
      <c r="F63" s="93">
        <f>((SUM($C62:$G62))-($H62))*('Function Resolution'!K190)</f>
        <v>7691.7711117623285</v>
      </c>
      <c r="G63" s="93">
        <f>((SUM($C62:$G62))-($H62))*('Function Resolution'!L190)</f>
        <v>8176.6435059490123</v>
      </c>
      <c r="H63" s="111">
        <f t="shared" si="10"/>
        <v>624.46737744033953</v>
      </c>
      <c r="I63" s="111"/>
      <c r="J63" s="111">
        <f t="shared" si="24"/>
        <v>6955.420003989957</v>
      </c>
      <c r="K63" s="111">
        <f t="shared" si="25"/>
        <v>49999.999999999927</v>
      </c>
      <c r="L63" s="111">
        <f>'MI Analysis'!AM63</f>
        <v>985.95808468916505</v>
      </c>
      <c r="M63" s="2">
        <f t="shared" si="27"/>
        <v>0.19319431025991951</v>
      </c>
      <c r="N63" s="2">
        <f t="shared" si="28"/>
        <v>0.25637026755329995</v>
      </c>
      <c r="O63" s="2">
        <f t="shared" si="29"/>
        <v>0.18705642557145855</v>
      </c>
      <c r="P63" s="2">
        <f t="shared" si="30"/>
        <v>0.17613782700555847</v>
      </c>
      <c r="Q63" s="2">
        <f t="shared" si="31"/>
        <v>0.18724116960976361</v>
      </c>
      <c r="R63" s="106">
        <f>('ACM Rates'!$AM76*(SUM($C63:$G63)))/($C63*'ACM Rates'!$B$65+$D63*'ACM Rates'!$C$65+$E63*'ACM Rates'!$D$65+$F63*'ACM Rates'!$E$65+$G63*'ACM Rates'!$F$65)</f>
        <v>1.8891153002162389E-2</v>
      </c>
      <c r="S63" s="106">
        <f>$R63*'ACM Rates'!C$65</f>
        <v>1.5244261581652168E-2</v>
      </c>
      <c r="T63" s="106">
        <f>$R63*'ACM Rates'!D$65</f>
        <v>1.3745746806447435E-2</v>
      </c>
      <c r="U63" s="106">
        <f>$R63*'ACM Rates'!E$65</f>
        <v>1.2341529764842891E-2</v>
      </c>
      <c r="V63" s="106">
        <f>$R63*'ACM Rates'!F$65</f>
        <v>1.0666034667621723E-2</v>
      </c>
      <c r="W63" s="2"/>
      <c r="X63" s="93">
        <f>((SUM($X62:$AB62))-($AC62))*('Function Resolution'!M190)</f>
        <v>9830.2668605888612</v>
      </c>
      <c r="Y63" s="93">
        <f>((SUM($X62:$AB62))-($AC62))*('Function Resolution'!N190)</f>
        <v>13818.734071888159</v>
      </c>
      <c r="Z63" s="93">
        <f>((SUM($X62:$AB62))-($AC62))*('Function Resolution'!O190)</f>
        <v>10839.473757254767</v>
      </c>
      <c r="AA63" s="93">
        <f>((SUM($X62:$AB62))-($AC62))*('Function Resolution'!P190)</f>
        <v>6786.4398095748775</v>
      </c>
      <c r="AB63" s="93">
        <f>((SUM($X62:$AB62))-($AC62))*('Function Resolution'!Q190)</f>
        <v>4620.3943472297597</v>
      </c>
      <c r="AC63" s="111">
        <f t="shared" si="11"/>
        <v>431.41590315744241</v>
      </c>
      <c r="AD63" s="111">
        <f t="shared" si="26"/>
        <v>4536.1070566209855</v>
      </c>
      <c r="AE63" s="2">
        <f t="shared" si="12"/>
        <v>0.21418892491733871</v>
      </c>
      <c r="AF63" s="2">
        <f t="shared" si="13"/>
        <v>0.30109251727872433</v>
      </c>
      <c r="AG63" s="2">
        <f t="shared" si="14"/>
        <v>0.23617825066826603</v>
      </c>
      <c r="AH63" s="2">
        <f t="shared" si="15"/>
        <v>0.14786783181407936</v>
      </c>
      <c r="AI63" s="2">
        <f t="shared" si="16"/>
        <v>0.10067247532159153</v>
      </c>
      <c r="AJ63" s="106">
        <f>('ACM Rates'!$AR76*(SUM(X63:AB63)))/(X63*'ACM Rates'!B$74+Y63*'ACM Rates'!C$74+Z63*'ACM Rates'!D$74+AA63*'ACM Rates'!E$74+AB63*'ACM Rates'!F$74)</f>
        <v>1.19689614619911E-2</v>
      </c>
      <c r="AK63" s="93">
        <f>$AJ63*'ACM Rates'!C$74</f>
        <v>9.6912139071128993E-3</v>
      </c>
      <c r="AL63" s="93">
        <f>$AJ63*'ACM Rates'!D$74</f>
        <v>8.7090512916512264E-3</v>
      </c>
      <c r="AM63" s="93">
        <f>$AJ63*'ACM Rates'!E$74</f>
        <v>7.8889847867431653E-3</v>
      </c>
      <c r="AN63" s="93">
        <f>$AJ63*'ACM Rates'!F$74</f>
        <v>6.9037087287993253E-3</v>
      </c>
      <c r="AO63" s="93"/>
      <c r="AP63" s="93">
        <f t="shared" si="32"/>
        <v>18266.878347610342</v>
      </c>
      <c r="AQ63" s="93">
        <f t="shared" si="33"/>
        <v>25014.179430817345</v>
      </c>
      <c r="AR63" s="93">
        <f t="shared" si="34"/>
        <v>19008.049667043073</v>
      </c>
      <c r="AS63" s="93">
        <f t="shared" si="35"/>
        <v>14478.210921337206</v>
      </c>
      <c r="AT63" s="93">
        <f t="shared" si="36"/>
        <v>12797.037853178772</v>
      </c>
      <c r="AU63" s="93">
        <f t="shared" si="17"/>
        <v>1055.883280597782</v>
      </c>
      <c r="AV63" s="93">
        <f t="shared" si="18"/>
        <v>11491.527060610942</v>
      </c>
      <c r="AW63" s="2">
        <f t="shared" si="19"/>
        <v>0.20395254450044262</v>
      </c>
      <c r="AX63" s="2">
        <f t="shared" si="20"/>
        <v>0.27928721297764769</v>
      </c>
      <c r="AY63" s="2">
        <f t="shared" si="21"/>
        <v>0.21222783782820659</v>
      </c>
      <c r="AZ63" s="2">
        <f t="shared" si="22"/>
        <v>0.16165148204466542</v>
      </c>
      <c r="BA63" s="2">
        <f t="shared" si="23"/>
        <v>0.14288092264903757</v>
      </c>
    </row>
    <row r="64" spans="1:53">
      <c r="A64" s="58">
        <v>62</v>
      </c>
      <c r="B64" s="58">
        <v>66</v>
      </c>
      <c r="C64" s="93">
        <f>((SUM($C63:$G63))-($H63))*('Function Resolution'!H191)</f>
        <v>8849.5140285737289</v>
      </c>
      <c r="D64" s="93">
        <f>((SUM($C63:$G63))-($H63))*('Function Resolution'!I191)</f>
        <v>11715.188636089726</v>
      </c>
      <c r="E64" s="93">
        <f>((SUM($C63:$G63))-($H63))*('Function Resolution'!J191)</f>
        <v>8208.6886362836594</v>
      </c>
      <c r="F64" s="93">
        <f>((SUM($C63:$G63))-($H63))*('Function Resolution'!K191)</f>
        <v>7002.8009665713316</v>
      </c>
      <c r="G64" s="93">
        <f>((SUM($C63:$G63))-($H63))*('Function Resolution'!L191)</f>
        <v>7268.3877284915234</v>
      </c>
      <c r="H64" s="111">
        <f t="shared" si="10"/>
        <v>615.53749394294255</v>
      </c>
      <c r="I64" s="111"/>
      <c r="J64" s="111">
        <f t="shared" si="24"/>
        <v>7570.9574979328991</v>
      </c>
      <c r="K64" s="111">
        <f t="shared" si="25"/>
        <v>49999.999999999927</v>
      </c>
      <c r="L64" s="111">
        <f>'MI Analysis'!AM64</f>
        <v>1106.6151236757935</v>
      </c>
      <c r="M64" s="2">
        <f t="shared" si="27"/>
        <v>0.2055895081191183</v>
      </c>
      <c r="N64" s="2">
        <f t="shared" si="28"/>
        <v>0.27216408284563748</v>
      </c>
      <c r="O64" s="2">
        <f t="shared" si="29"/>
        <v>0.19070202652795235</v>
      </c>
      <c r="P64" s="2">
        <f t="shared" si="30"/>
        <v>0.1626871714678238</v>
      </c>
      <c r="Q64" s="2">
        <f t="shared" si="31"/>
        <v>0.16885721103946813</v>
      </c>
      <c r="R64" s="106">
        <f>('ACM Rates'!$AM77*(SUM($C64:$G64)))/($C64*'ACM Rates'!$B$65+$D64*'ACM Rates'!$C$65+$E64*'ACM Rates'!$D$65+$F64*'ACM Rates'!$E$65+$G64*'ACM Rates'!$F$65)</f>
        <v>1.867831099225873E-2</v>
      </c>
      <c r="S64" s="106">
        <f>$R64*'ACM Rates'!C$65</f>
        <v>1.5072508207246456E-2</v>
      </c>
      <c r="T64" s="106">
        <f>$R64*'ACM Rates'!D$65</f>
        <v>1.3590876832254954E-2</v>
      </c>
      <c r="U64" s="106">
        <f>$R64*'ACM Rates'!E$65</f>
        <v>1.2202480761315457E-2</v>
      </c>
      <c r="V64" s="106">
        <f>$R64*'ACM Rates'!F$65</f>
        <v>1.0545863058398143E-2</v>
      </c>
      <c r="W64" s="2"/>
      <c r="X64" s="93">
        <f>((SUM($X63:$AB63))-($AC63))*('Function Resolution'!M191)</f>
        <v>10528.117829584491</v>
      </c>
      <c r="Y64" s="93">
        <f>((SUM($X63:$AB63))-($AC63))*('Function Resolution'!N191)</f>
        <v>14404.328179503776</v>
      </c>
      <c r="Z64" s="93">
        <f>((SUM($X63:$AB63))-($AC63))*('Function Resolution'!O191)</f>
        <v>10489.485606129087</v>
      </c>
      <c r="AA64" s="93">
        <f>((SUM($X63:$AB63))-($AC63))*('Function Resolution'!P191)</f>
        <v>6135.8746823095116</v>
      </c>
      <c r="AB64" s="93">
        <f>((SUM($X63:$AB63))-($AC63))*('Function Resolution'!Q191)</f>
        <v>3906.0866458521118</v>
      </c>
      <c r="AC64" s="111">
        <f t="shared" si="11"/>
        <v>427.36059366776249</v>
      </c>
      <c r="AD64" s="111">
        <f t="shared" si="26"/>
        <v>4963.4676502887478</v>
      </c>
      <c r="AE64" s="2">
        <f t="shared" si="12"/>
        <v>0.23157097089543729</v>
      </c>
      <c r="AF64" s="2">
        <f t="shared" si="13"/>
        <v>0.31683006550809489</v>
      </c>
      <c r="AG64" s="2">
        <f t="shared" si="14"/>
        <v>0.23072123672279357</v>
      </c>
      <c r="AH64" s="2">
        <f t="shared" si="15"/>
        <v>0.13496148888858173</v>
      </c>
      <c r="AI64" s="2">
        <f t="shared" si="16"/>
        <v>8.5916237985092403E-2</v>
      </c>
      <c r="AJ64" s="106">
        <f>('ACM Rates'!$AR77*(SUM(X64:AB64)))/(X64*'ACM Rates'!B$74+Y64*'ACM Rates'!C$74+Z64*'ACM Rates'!D$74+AA64*'ACM Rates'!E$74+AB64*'ACM Rates'!F$74)</f>
        <v>1.1831334268055329E-2</v>
      </c>
      <c r="AK64" s="93">
        <f>$AJ64*'ACM Rates'!C$74</f>
        <v>9.5797777912808926E-3</v>
      </c>
      <c r="AL64" s="93">
        <f>$AJ64*'ACM Rates'!D$74</f>
        <v>8.6089087442030657E-3</v>
      </c>
      <c r="AM64" s="93">
        <f>$AJ64*'ACM Rates'!E$74</f>
        <v>7.7982719172390441E-3</v>
      </c>
      <c r="AN64" s="93">
        <f>$AJ64*'ACM Rates'!F$74</f>
        <v>6.824325228141242E-3</v>
      </c>
      <c r="AO64" s="93"/>
      <c r="AP64" s="93">
        <f t="shared" si="32"/>
        <v>19377.63185815822</v>
      </c>
      <c r="AQ64" s="93">
        <f t="shared" si="33"/>
        <v>26119.516815593503</v>
      </c>
      <c r="AR64" s="93">
        <f t="shared" si="34"/>
        <v>18698.174242412744</v>
      </c>
      <c r="AS64" s="93">
        <f t="shared" si="35"/>
        <v>13138.675648880842</v>
      </c>
      <c r="AT64" s="93">
        <f t="shared" si="36"/>
        <v>11174.474374343636</v>
      </c>
      <c r="AU64" s="93">
        <f t="shared" si="17"/>
        <v>1042.898087610705</v>
      </c>
      <c r="AV64" s="93">
        <f t="shared" si="18"/>
        <v>12534.425148221646</v>
      </c>
      <c r="AW64" s="2">
        <f t="shared" si="19"/>
        <v>0.2189353314391507</v>
      </c>
      <c r="AX64" s="2">
        <f t="shared" si="20"/>
        <v>0.2951075298009071</v>
      </c>
      <c r="AY64" s="2">
        <f t="shared" si="21"/>
        <v>0.21125857922345298</v>
      </c>
      <c r="AZ64" s="2">
        <f t="shared" si="22"/>
        <v>0.14844539977407897</v>
      </c>
      <c r="BA64" s="2">
        <f t="shared" si="23"/>
        <v>0.12625315976241025</v>
      </c>
    </row>
    <row r="65" spans="1:53">
      <c r="A65" s="58">
        <v>63</v>
      </c>
      <c r="B65" s="58">
        <v>67</v>
      </c>
      <c r="C65" s="93">
        <f>((SUM($C64:$G64))-($H64))*('Function Resolution'!H192)</f>
        <v>9268.4551278019699</v>
      </c>
      <c r="D65" s="93">
        <f>((SUM($C64:$G64))-($H64))*('Function Resolution'!I192)</f>
        <v>12202.919644980915</v>
      </c>
      <c r="E65" s="93">
        <f>((SUM($C64:$G64))-($H64))*('Function Resolution'!J192)</f>
        <v>8210.790114292844</v>
      </c>
      <c r="F65" s="93">
        <f>((SUM($C64:$G64))-($H64))*('Function Resolution'!K192)</f>
        <v>6340.5032512284315</v>
      </c>
      <c r="G65" s="93">
        <f>((SUM($C64:$G64))-($H64))*('Function Resolution'!L192)</f>
        <v>6406.3743637628613</v>
      </c>
      <c r="H65" s="111">
        <f t="shared" si="10"/>
        <v>606.73530777955852</v>
      </c>
      <c r="I65" s="111"/>
      <c r="J65" s="111">
        <f t="shared" si="24"/>
        <v>8177.6928057124578</v>
      </c>
      <c r="K65" s="111">
        <f t="shared" si="25"/>
        <v>49999.99999999992</v>
      </c>
      <c r="L65" s="111">
        <f>'MI Analysis'!AM65</f>
        <v>1231.1402666237464</v>
      </c>
      <c r="M65" s="2">
        <f t="shared" si="27"/>
        <v>0.21844601200581976</v>
      </c>
      <c r="N65" s="2">
        <f t="shared" si="28"/>
        <v>0.28760770748919029</v>
      </c>
      <c r="O65" s="2">
        <f t="shared" si="29"/>
        <v>0.1935181571418407</v>
      </c>
      <c r="P65" s="2">
        <f t="shared" si="30"/>
        <v>0.14943781139816059</v>
      </c>
      <c r="Q65" s="2">
        <f t="shared" si="31"/>
        <v>0.15099031196498863</v>
      </c>
      <c r="R65" s="106">
        <f>('ACM Rates'!$AM78*(SUM($C65:$G65)))/($C65*'ACM Rates'!$B$65+$D65*'ACM Rates'!$C$65+$E65*'ACM Rates'!$D$65+$F65*'ACM Rates'!$E$65+$G65*'ACM Rates'!$F$65)</f>
        <v>1.8470244732713519E-2</v>
      </c>
      <c r="S65" s="106">
        <f>$R65*'ACM Rates'!C$65</f>
        <v>1.490460863613716E-2</v>
      </c>
      <c r="T65" s="106">
        <f>$R65*'ACM Rates'!D$65</f>
        <v>1.3439481831518595E-2</v>
      </c>
      <c r="U65" s="106">
        <f>$R65*'ACM Rates'!E$65</f>
        <v>1.2066551740204738E-2</v>
      </c>
      <c r="V65" s="106">
        <f>$R65*'ACM Rates'!F$65</f>
        <v>1.0428387860499022E-2</v>
      </c>
      <c r="W65" s="2"/>
      <c r="X65" s="93">
        <f>((SUM($X64:$AB64))-($AC64))*('Function Resolution'!M192)</f>
        <v>11258.941906143355</v>
      </c>
      <c r="Y65" s="93">
        <f>((SUM($X64:$AB64))-($AC64))*('Function Resolution'!N192)</f>
        <v>14931.965550095534</v>
      </c>
      <c r="Z65" s="93">
        <f>((SUM($X64:$AB64))-($AC64))*('Function Resolution'!O192)</f>
        <v>10092.917507637647</v>
      </c>
      <c r="AA65" s="93">
        <f>((SUM($X64:$AB64))-($AC64))*('Function Resolution'!P192)</f>
        <v>5513.4157762297245</v>
      </c>
      <c r="AB65" s="93">
        <f>((SUM($X64:$AB64))-($AC64))*('Function Resolution'!Q192)</f>
        <v>3239.2916096049635</v>
      </c>
      <c r="AC65" s="111">
        <f t="shared" si="11"/>
        <v>423.34340408728548</v>
      </c>
      <c r="AD65" s="111">
        <f t="shared" si="26"/>
        <v>5386.8110543760331</v>
      </c>
      <c r="AE65" s="2">
        <f t="shared" si="12"/>
        <v>0.24999575497325222</v>
      </c>
      <c r="AF65" s="2">
        <f t="shared" si="13"/>
        <v>0.33155229257323754</v>
      </c>
      <c r="AG65" s="2">
        <f t="shared" si="14"/>
        <v>0.22410512046677064</v>
      </c>
      <c r="AH65" s="2">
        <f t="shared" si="15"/>
        <v>0.12242096557118871</v>
      </c>
      <c r="AI65" s="2">
        <f t="shared" si="16"/>
        <v>7.1925866415550835E-2</v>
      </c>
      <c r="AJ65" s="106">
        <f>('ACM Rates'!$AR78*(SUM(X65:AB65)))/(X65*'ACM Rates'!B$74+Y65*'ACM Rates'!C$74+Z65*'ACM Rates'!D$74+AA65*'ACM Rates'!E$74+AB65*'ACM Rates'!F$74)</f>
        <v>1.169596142112244E-2</v>
      </c>
      <c r="AK65" s="93">
        <f>$AJ65*'ACM Rates'!C$74</f>
        <v>9.470167010010716E-3</v>
      </c>
      <c r="AL65" s="93">
        <f>$AJ65*'ACM Rates'!D$74</f>
        <v>8.5104065415533749E-3</v>
      </c>
      <c r="AM65" s="93">
        <f>$AJ65*'ACM Rates'!E$74</f>
        <v>7.7090449334791672E-3</v>
      </c>
      <c r="AN65" s="93">
        <f>$AJ65*'ACM Rates'!F$74</f>
        <v>6.7462420370489442E-3</v>
      </c>
      <c r="AO65" s="93"/>
      <c r="AP65" s="93">
        <f t="shared" si="32"/>
        <v>20527.397033945323</v>
      </c>
      <c r="AQ65" s="93">
        <f t="shared" si="33"/>
        <v>27134.885195076451</v>
      </c>
      <c r="AR65" s="93">
        <f t="shared" si="34"/>
        <v>18303.707621930491</v>
      </c>
      <c r="AS65" s="93">
        <f t="shared" si="35"/>
        <v>11853.919027458156</v>
      </c>
      <c r="AT65" s="93">
        <f t="shared" si="36"/>
        <v>9645.6659733678243</v>
      </c>
      <c r="AU65" s="93">
        <f t="shared" si="17"/>
        <v>1030.0787118668441</v>
      </c>
      <c r="AV65" s="93">
        <f t="shared" si="18"/>
        <v>13564.503860088491</v>
      </c>
      <c r="AW65" s="2">
        <f t="shared" si="19"/>
        <v>0.2346911578496072</v>
      </c>
      <c r="AX65" s="2">
        <f t="shared" si="20"/>
        <v>0.31023502950800963</v>
      </c>
      <c r="AY65" s="2">
        <f t="shared" si="21"/>
        <v>0.2092675621574373</v>
      </c>
      <c r="AZ65" s="2">
        <f t="shared" si="22"/>
        <v>0.13552668061172818</v>
      </c>
      <c r="BA65" s="2">
        <f t="shared" si="23"/>
        <v>0.1102795698732176</v>
      </c>
    </row>
    <row r="66" spans="1:53">
      <c r="A66" s="58">
        <v>64</v>
      </c>
      <c r="B66" s="58">
        <v>68</v>
      </c>
      <c r="C66" s="93">
        <f>((SUM($C65:$G65))-($H65))*('Function Resolution'!H193)</f>
        <v>9692.3636853083535</v>
      </c>
      <c r="D66" s="93">
        <f>((SUM($C65:$G65))-($H65))*('Function Resolution'!I193)</f>
        <v>12649.780461352579</v>
      </c>
      <c r="E66" s="93">
        <f>((SUM($C65:$G65))-($H65))*('Function Resolution'!J193)</f>
        <v>8172.3873694545364</v>
      </c>
      <c r="F66" s="93">
        <f>((SUM($C65:$G65))-($H65))*('Function Resolution'!K193)</f>
        <v>5710.4531936355961</v>
      </c>
      <c r="G66" s="93">
        <f>((SUM($C65:$G65))-($H65))*('Function Resolution'!L193)</f>
        <v>5597.3224845363975</v>
      </c>
      <c r="H66" s="111">
        <f t="shared" si="10"/>
        <v>598.05899287831085</v>
      </c>
      <c r="I66" s="111"/>
      <c r="J66" s="111">
        <f t="shared" si="24"/>
        <v>8775.7517985907689</v>
      </c>
      <c r="K66" s="111">
        <f t="shared" si="25"/>
        <v>49999.99999999992</v>
      </c>
      <c r="L66" s="111">
        <f>'MI Analysis'!AM66</f>
        <v>1358.3594997226101</v>
      </c>
      <c r="M66" s="2">
        <f t="shared" si="27"/>
        <v>0.23175105190352197</v>
      </c>
      <c r="N66" s="2">
        <f t="shared" si="28"/>
        <v>0.30246491190903074</v>
      </c>
      <c r="O66" s="2">
        <f t="shared" si="29"/>
        <v>0.19540737749090056</v>
      </c>
      <c r="P66" s="2">
        <f t="shared" si="30"/>
        <v>0.13654084570483935</v>
      </c>
      <c r="Q66" s="2">
        <f t="shared" si="31"/>
        <v>0.13383581299170744</v>
      </c>
      <c r="R66" s="106">
        <f>('ACM Rates'!$AM79*(SUM($C66:$G66)))/($C66*'ACM Rates'!$B$65+$D66*'ACM Rates'!$C$65+$E66*'ACM Rates'!$D$65+$F66*'ACM Rates'!$E$65+$G66*'ACM Rates'!$F$65)</f>
        <v>1.8268318960296501E-2</v>
      </c>
      <c r="S66" s="106">
        <f>$R66*'ACM Rates'!C$65</f>
        <v>1.4741664145959678E-2</v>
      </c>
      <c r="T66" s="106">
        <f>$R66*'ACM Rates'!D$65</f>
        <v>1.3292554826003212E-2</v>
      </c>
      <c r="U66" s="106">
        <f>$R66*'ACM Rates'!E$65</f>
        <v>1.1934634279672379E-2</v>
      </c>
      <c r="V66" s="106">
        <f>$R66*'ACM Rates'!F$65</f>
        <v>1.0314379610783419E-2</v>
      </c>
      <c r="W66" s="2"/>
      <c r="X66" s="93">
        <f>((SUM($X65:$AB65))-($AC65))*('Function Resolution'!M193)</f>
        <v>12017.5238551642</v>
      </c>
      <c r="Y66" s="93">
        <f>((SUM($X65:$AB65))-($AC65))*('Function Resolution'!N193)</f>
        <v>15385.777062914889</v>
      </c>
      <c r="Z66" s="93">
        <f>((SUM($X65:$AB65))-($AC65))*('Function Resolution'!O193)</f>
        <v>9653.1501795076529</v>
      </c>
      <c r="AA66" s="93">
        <f>((SUM($X65:$AB65))-($AC65))*('Function Resolution'!P193)</f>
        <v>4924.625270627469</v>
      </c>
      <c r="AB66" s="93">
        <f>((SUM($X65:$AB65))-($AC65))*('Function Resolution'!Q193)</f>
        <v>2632.1125774097259</v>
      </c>
      <c r="AC66" s="111">
        <f t="shared" si="11"/>
        <v>419.363976088865</v>
      </c>
      <c r="AD66" s="111">
        <f t="shared" si="26"/>
        <v>5806.1750304648976</v>
      </c>
      <c r="AE66" s="2">
        <f t="shared" si="12"/>
        <v>0.26937154996500168</v>
      </c>
      <c r="AF66" s="2">
        <f t="shared" si="13"/>
        <v>0.34487059603983017</v>
      </c>
      <c r="AG66" s="2">
        <f t="shared" si="14"/>
        <v>0.21637435941360836</v>
      </c>
      <c r="AH66" s="2">
        <f t="shared" si="15"/>
        <v>0.11038496433486897</v>
      </c>
      <c r="AI66" s="2">
        <f t="shared" si="16"/>
        <v>5.8998530246690807E-2</v>
      </c>
      <c r="AJ66" s="106">
        <f>('ACM Rates'!$AR79*(SUM(X66:AB66)))/(X66*'ACM Rates'!B$74+Y66*'ACM Rates'!C$74+Z66*'ACM Rates'!D$74+AA66*'ACM Rates'!E$74+AB66*'ACM Rates'!F$74)</f>
        <v>1.1564378263553955E-2</v>
      </c>
      <c r="AK66" s="93">
        <f>$AJ66*'ACM Rates'!C$74</f>
        <v>9.3636247230613357E-3</v>
      </c>
      <c r="AL66" s="93">
        <f>$AJ66*'ACM Rates'!D$74</f>
        <v>8.4146618545961546E-3</v>
      </c>
      <c r="AM66" s="93">
        <f>$AJ66*'ACM Rates'!E$74</f>
        <v>7.6223158106938794E-3</v>
      </c>
      <c r="AN66" s="93">
        <f>$AJ66*'ACM Rates'!F$74</f>
        <v>6.6703447425047763E-3</v>
      </c>
      <c r="AO66" s="93"/>
      <c r="AP66" s="93">
        <f t="shared" si="32"/>
        <v>21709.887540472555</v>
      </c>
      <c r="AQ66" s="93">
        <f t="shared" si="33"/>
        <v>28035.557524267468</v>
      </c>
      <c r="AR66" s="93">
        <f t="shared" si="34"/>
        <v>17825.537548962187</v>
      </c>
      <c r="AS66" s="93">
        <f t="shared" si="35"/>
        <v>10635.078464263064</v>
      </c>
      <c r="AT66" s="93">
        <f t="shared" si="36"/>
        <v>8229.4350619461238</v>
      </c>
      <c r="AU66" s="93">
        <f t="shared" si="17"/>
        <v>1017.4229689671758</v>
      </c>
      <c r="AV66" s="93">
        <f t="shared" si="18"/>
        <v>14581.926829055667</v>
      </c>
      <c r="AW66" s="2">
        <f t="shared" si="19"/>
        <v>0.25116865766965918</v>
      </c>
      <c r="AX66" s="2">
        <f t="shared" si="20"/>
        <v>0.32435236420563696</v>
      </c>
      <c r="AY66" s="2">
        <f t="shared" si="21"/>
        <v>0.20622936577015014</v>
      </c>
      <c r="AZ66" s="2">
        <f t="shared" si="22"/>
        <v>0.12304063653488234</v>
      </c>
      <c r="BA66" s="2">
        <f t="shared" si="23"/>
        <v>9.5208975819671388E-2</v>
      </c>
    </row>
    <row r="67" spans="1:53">
      <c r="A67" s="58">
        <v>65</v>
      </c>
      <c r="B67" s="58">
        <v>69</v>
      </c>
      <c r="C67" s="93">
        <f>((SUM($C66:$G66))-($H66))*('Function Resolution'!H194)</f>
        <v>10120.566409343763</v>
      </c>
      <c r="D67" s="93">
        <f>((SUM($C66:$G66))-($H66))*('Function Resolution'!I194)</f>
        <v>13047.9682737576</v>
      </c>
      <c r="E67" s="93">
        <f>((SUM($C66:$G66))-($H66))*('Function Resolution'!J194)</f>
        <v>8091.8617086440736</v>
      </c>
      <c r="F67" s="93">
        <f>((SUM($C66:$G66))-($H66))*('Function Resolution'!K194)</f>
        <v>5117.1943955776296</v>
      </c>
      <c r="G67" s="93">
        <f>((SUM($C66:$G66))-($H66))*('Function Resolution'!L194)</f>
        <v>4846.6574140860857</v>
      </c>
      <c r="H67" s="111">
        <f t="shared" si="10"/>
        <v>589.50674928015098</v>
      </c>
      <c r="I67" s="111"/>
      <c r="J67" s="111">
        <f t="shared" si="24"/>
        <v>9365.2585478709207</v>
      </c>
      <c r="K67" s="111">
        <f t="shared" si="25"/>
        <v>49999.99999999992</v>
      </c>
      <c r="L67" s="111">
        <f>'MI Analysis'!AM67</f>
        <v>1494.0452859991367</v>
      </c>
      <c r="M67" s="2">
        <f t="shared" ref="M67:M98" si="37">C67/(SUM($C67:$G67))</f>
        <v>0.24550032689250634</v>
      </c>
      <c r="N67" s="2">
        <f t="shared" ref="N67:N98" si="38">D67/(SUM($C67:$G67))</f>
        <v>0.31651197639819145</v>
      </c>
      <c r="O67" s="2">
        <f t="shared" ref="O67:O98" si="39">E67/(SUM($C67:$G67))</f>
        <v>0.19628888485994203</v>
      </c>
      <c r="P67" s="2">
        <f t="shared" ref="P67:P98" si="40">F67/(SUM($C67:$G67))</f>
        <v>0.12413069052409574</v>
      </c>
      <c r="Q67" s="2">
        <f t="shared" ref="Q67:Q98" si="41">G67/(SUM($C67:$G67))</f>
        <v>0.11756812132526445</v>
      </c>
      <c r="R67" s="106">
        <f>('ACM Rates'!$AM80*(SUM($C67:$G67)))/($C67*'ACM Rates'!$B$65+$D67*'ACM Rates'!$C$65+$E67*'ACM Rates'!$D$65+$F67*'ACM Rates'!$E$65+$G67*'ACM Rates'!$F$65)</f>
        <v>1.8073593154785142E-2</v>
      </c>
      <c r="S67" s="106">
        <f>$R67*'ACM Rates'!C$65</f>
        <v>1.4584529686481567E-2</v>
      </c>
      <c r="T67" s="106">
        <f>$R67*'ACM Rates'!D$65</f>
        <v>1.3150866723697637E-2</v>
      </c>
      <c r="U67" s="106">
        <f>$R67*'ACM Rates'!E$65</f>
        <v>1.180742053446443E-2</v>
      </c>
      <c r="V67" s="106">
        <f>$R67*'ACM Rates'!F$65</f>
        <v>1.0204436496563394E-2</v>
      </c>
      <c r="W67" s="2"/>
      <c r="X67" s="93">
        <f>((SUM($X66:$AB66))-($AC66))*('Function Resolution'!M194)</f>
        <v>12798.414588325088</v>
      </c>
      <c r="Y67" s="93">
        <f>((SUM($X66:$AB66))-($AC66))*('Function Resolution'!N194)</f>
        <v>15752.229173007445</v>
      </c>
      <c r="Z67" s="93">
        <f>((SUM($X66:$AB66))-($AC66))*('Function Resolution'!O194)</f>
        <v>9175.4938755779949</v>
      </c>
      <c r="AA67" s="93">
        <f>((SUM($X66:$AB66))-($AC66))*('Function Resolution'!P194)</f>
        <v>4374.2141703642628</v>
      </c>
      <c r="AB67" s="93">
        <f>((SUM($X66:$AB66))-($AC66))*('Function Resolution'!Q194)</f>
        <v>2093.4731622602899</v>
      </c>
      <c r="AC67" s="111">
        <f t="shared" si="11"/>
        <v>415.42195471362982</v>
      </c>
      <c r="AD67" s="111">
        <f t="shared" si="26"/>
        <v>6221.5969851785276</v>
      </c>
      <c r="AE67" s="2">
        <f t="shared" si="12"/>
        <v>0.28959734979146173</v>
      </c>
      <c r="AF67" s="2">
        <f t="shared" si="13"/>
        <v>0.35643507172927913</v>
      </c>
      <c r="AG67" s="2">
        <f t="shared" si="14"/>
        <v>0.20761936496565078</v>
      </c>
      <c r="AH67" s="2">
        <f t="shared" si="15"/>
        <v>9.8977949371425039E-2</v>
      </c>
      <c r="AI67" s="2">
        <f t="shared" si="16"/>
        <v>4.737026414218324E-2</v>
      </c>
      <c r="AJ67" s="106">
        <f>('ACM Rates'!$AR80*(SUM(X67:AB67)))/(X67*'ACM Rates'!B$74+Y67*'ACM Rates'!C$74+Z67*'ACM Rates'!D$74+AA67*'ACM Rates'!E$74+AB67*'ACM Rates'!F$74)</f>
        <v>1.1437830257607182E-2</v>
      </c>
      <c r="AK67" s="93">
        <f>$AJ67*'ACM Rates'!C$74</f>
        <v>9.2611593755837478E-3</v>
      </c>
      <c r="AL67" s="93">
        <f>$AJ67*'ACM Rates'!D$74</f>
        <v>8.3225809269278257E-3</v>
      </c>
      <c r="AM67" s="93">
        <f>$AJ67*'ACM Rates'!E$74</f>
        <v>7.5389054582688077E-3</v>
      </c>
      <c r="AN67" s="93">
        <f>$AJ67*'ACM Rates'!F$74</f>
        <v>6.5973517283622156E-3</v>
      </c>
      <c r="AO67" s="93"/>
      <c r="AP67" s="93">
        <f t="shared" ref="AP67:AP98" si="42">C67+X67</f>
        <v>22918.980997668848</v>
      </c>
      <c r="AQ67" s="93">
        <f t="shared" ref="AQ67:AQ98" si="43">D67+Y67</f>
        <v>28800.197446765043</v>
      </c>
      <c r="AR67" s="93">
        <f t="shared" ref="AR67:AR98" si="44">E67+Z67</f>
        <v>17267.355584222067</v>
      </c>
      <c r="AS67" s="93">
        <f t="shared" ref="AS67:AS98" si="45">F67+AA67</f>
        <v>9491.4085659418924</v>
      </c>
      <c r="AT67" s="93">
        <f t="shared" ref="AT67:AT98" si="46">G67+AB67</f>
        <v>6940.1305763463752</v>
      </c>
      <c r="AU67" s="93">
        <f t="shared" si="17"/>
        <v>1004.9287039937808</v>
      </c>
      <c r="AV67" s="93">
        <f t="shared" si="18"/>
        <v>15586.855533049449</v>
      </c>
      <c r="AW67" s="2">
        <f t="shared" si="19"/>
        <v>0.26831535934792028</v>
      </c>
      <c r="AX67" s="2">
        <f t="shared" si="20"/>
        <v>0.33716749134727264</v>
      </c>
      <c r="AY67" s="2">
        <f t="shared" si="21"/>
        <v>0.20215107814086963</v>
      </c>
      <c r="AZ67" s="2">
        <f t="shared" si="22"/>
        <v>0.1111170998548172</v>
      </c>
      <c r="BA67" s="2">
        <f t="shared" si="23"/>
        <v>8.1248971309120163E-2</v>
      </c>
    </row>
    <row r="68" spans="1:53">
      <c r="A68" s="58">
        <v>66</v>
      </c>
      <c r="B68" s="58">
        <v>70</v>
      </c>
      <c r="C68" s="93">
        <f>((SUM($C67:$G67))-($H67))*('Function Resolution'!H195)</f>
        <v>10552.845093773667</v>
      </c>
      <c r="D68" s="93">
        <f>((SUM($C67:$G67))-($H67))*('Function Resolution'!I195)</f>
        <v>13391.033521576324</v>
      </c>
      <c r="E68" s="93">
        <f>((SUM($C67:$G67))-($H67))*('Function Resolution'!J195)</f>
        <v>7968.4665533541838</v>
      </c>
      <c r="F68" s="93">
        <f>((SUM($C67:$G67))-($H67))*('Function Resolution'!K195)</f>
        <v>4564.1097162305778</v>
      </c>
      <c r="G68" s="93">
        <f>((SUM($C67:$G67))-($H67))*('Function Resolution'!L195)</f>
        <v>4158.2865671942445</v>
      </c>
      <c r="H68" s="111">
        <f t="shared" ref="H68:H98" si="47">((C68*R68)+(D68*S68)+(E68*T68)+(F68*U68)+(G68*V68))</f>
        <v>995.5511655771603</v>
      </c>
      <c r="I68" s="111"/>
      <c r="J68" s="111">
        <f t="shared" si="24"/>
        <v>10360.809713448081</v>
      </c>
      <c r="K68" s="111">
        <f t="shared" si="25"/>
        <v>49999.999999999913</v>
      </c>
      <c r="L68" s="111">
        <f>'MI Analysis'!AM68</f>
        <v>1635.9093273579924</v>
      </c>
      <c r="M68" s="2">
        <f t="shared" si="37"/>
        <v>0.25970006739690399</v>
      </c>
      <c r="N68" s="2">
        <f t="shared" si="38"/>
        <v>0.32954641873019036</v>
      </c>
      <c r="O68" s="2">
        <f t="shared" si="39"/>
        <v>0.19609984630372709</v>
      </c>
      <c r="P68" s="2">
        <f t="shared" si="40"/>
        <v>0.11232038283318396</v>
      </c>
      <c r="Q68" s="2">
        <f t="shared" si="41"/>
        <v>0.10233328473599475</v>
      </c>
      <c r="R68" s="106">
        <f>('ACM Rates'!$AM81*(SUM($C68:$G68)))/($C68*'ACM Rates'!$B$65+$D68*'ACM Rates'!$C$65+$E68*'ACM Rates'!$D$65+$F68*'ACM Rates'!$E$65+$G68*'ACM Rates'!$F$65)</f>
        <v>3.0645201110434953E-2</v>
      </c>
      <c r="S68" s="106">
        <f>$R68*'ACM Rates'!C$65</f>
        <v>2.4729219116288653E-2</v>
      </c>
      <c r="T68" s="106">
        <f>$R68*'ACM Rates'!D$65</f>
        <v>2.2298330612667366E-2</v>
      </c>
      <c r="U68" s="106">
        <f>$R68*'ACM Rates'!E$65</f>
        <v>2.0020411756272234E-2</v>
      </c>
      <c r="V68" s="106">
        <f>$R68*'ACM Rates'!F$65</f>
        <v>1.7302426029937101E-2</v>
      </c>
      <c r="W68" s="2"/>
      <c r="X68" s="93">
        <f>((SUM($X67:$AB67))-($AC67))*('Function Resolution'!M195)</f>
        <v>13596.37011570765</v>
      </c>
      <c r="Y68" s="93">
        <f>((SUM($X67:$AB67))-($AC67))*('Function Resolution'!N195)</f>
        <v>16020.953133046569</v>
      </c>
      <c r="Z68" s="93">
        <f>((SUM($X67:$AB67))-($AC67))*('Function Resolution'!O195)</f>
        <v>8666.8827787529481</v>
      </c>
      <c r="AA68" s="93">
        <f>((SUM($X67:$AB67))-($AC67))*('Function Resolution'!P195)</f>
        <v>3865.7757502299532</v>
      </c>
      <c r="AB68" s="93">
        <f>((SUM($X67:$AB67))-($AC67))*('Function Resolution'!Q195)</f>
        <v>1628.4212370843356</v>
      </c>
      <c r="AC68" s="111">
        <f t="shared" ref="AC68:AC98" si="48">(X68*AJ68)+(Y68*AK68)+(Z68*AL68)+(AA68*AM68)+(AB68*AN68)</f>
        <v>700.45444823714342</v>
      </c>
      <c r="AD68" s="111">
        <f t="shared" si="26"/>
        <v>6922.0514334156705</v>
      </c>
      <c r="AE68" s="2">
        <f t="shared" ref="AE68:AE98" si="49">X68/(SUM($X68:$AB68))</f>
        <v>0.31057254672137108</v>
      </c>
      <c r="AF68" s="2">
        <f t="shared" ref="AF68:AF98" si="50">Y68/(SUM($X68:$AB68))</f>
        <v>0.3659556317671655</v>
      </c>
      <c r="AG68" s="2">
        <f t="shared" ref="AG68:AG98" si="51">Z68/(SUM($X68:$AB68))</f>
        <v>0.19797165227380997</v>
      </c>
      <c r="AH68" s="2">
        <f t="shared" ref="AH68:AH98" si="52">AA68/(SUM($X68:$AB68))</f>
        <v>8.8303261060508995E-2</v>
      </c>
      <c r="AI68" s="2">
        <f t="shared" ref="AI68:AI98" si="53">AB68/(SUM($X68:$AB68))</f>
        <v>3.7196908177144404E-2</v>
      </c>
      <c r="AJ68" s="106">
        <f>('ACM Rates'!$AR81*(SUM(X68:AB68)))/(X68*'ACM Rates'!B$74+Y68*'ACM Rates'!C$74+Z68*'ACM Rates'!D$74+AA68*'ACM Rates'!E$74+AB68*'ACM Rates'!F$74)</f>
        <v>1.9263317450294647E-2</v>
      </c>
      <c r="AK68" s="93">
        <f>$AJ68*'ACM Rates'!C$74</f>
        <v>1.5597420926140242E-2</v>
      </c>
      <c r="AL68" s="93">
        <f>$AJ68*'ACM Rates'!D$74</f>
        <v>1.4016689773355455E-2</v>
      </c>
      <c r="AM68" s="93">
        <f>$AJ68*'ACM Rates'!E$74</f>
        <v>1.2696842477951961E-2</v>
      </c>
      <c r="AN68" s="93">
        <f>$AJ68*'ACM Rates'!F$74</f>
        <v>1.1111100428349795E-2</v>
      </c>
      <c r="AO68" s="93"/>
      <c r="AP68" s="93">
        <f t="shared" si="42"/>
        <v>24149.215209481317</v>
      </c>
      <c r="AQ68" s="93">
        <f t="shared" si="43"/>
        <v>29411.986654622895</v>
      </c>
      <c r="AR68" s="93">
        <f t="shared" si="44"/>
        <v>16635.349332107133</v>
      </c>
      <c r="AS68" s="93">
        <f t="shared" si="45"/>
        <v>8429.8854664605315</v>
      </c>
      <c r="AT68" s="93">
        <f t="shared" si="46"/>
        <v>5786.7078042785797</v>
      </c>
      <c r="AU68" s="93">
        <f t="shared" ref="AU68:AU98" si="54">H68+AC68</f>
        <v>1696.0056138143036</v>
      </c>
      <c r="AV68" s="93">
        <f t="shared" ref="AV68:AV98" si="55">J68+AD68</f>
        <v>17282.861146863754</v>
      </c>
      <c r="AW68" s="2">
        <f t="shared" ref="AW68:AW98" si="56">(C68+X68)/((SUM($C68:$G68))+(SUM($X68:$AB68)))</f>
        <v>0.28608358759738245</v>
      </c>
      <c r="AX68" s="2">
        <f t="shared" ref="AX68:AX98" si="57">(D68+Y68)/((SUM($C68:$G68))+(SUM($X68:$AB68)))</f>
        <v>0.34842898982561088</v>
      </c>
      <c r="AY68" s="2">
        <f t="shared" ref="AY68:AY98" si="58">(E68+Z68)/((SUM($C68:$G68))+(SUM($X68:$AB68)))</f>
        <v>0.19707060360273901</v>
      </c>
      <c r="AZ68" s="2">
        <f t="shared" ref="AZ68:AZ98" si="59">(F68+AA68)/((SUM($C68:$G68))+(SUM($X68:$AB68)))</f>
        <v>9.9864606628426361E-2</v>
      </c>
      <c r="BA68" s="2">
        <f t="shared" ref="BA68:BA98" si="60">(G68+AB68)/((SUM($C68:$G68))+(SUM($X68:$AB68)))</f>
        <v>6.8552212345841468E-2</v>
      </c>
    </row>
    <row r="69" spans="1:53">
      <c r="A69" s="58">
        <v>67</v>
      </c>
      <c r="B69" s="58">
        <v>71</v>
      </c>
      <c r="C69" s="93">
        <f>((SUM($C68:$G68))-($H68))*('Function Resolution'!H196)</f>
        <v>10875.752741629938</v>
      </c>
      <c r="D69" s="93">
        <f>((SUM($C68:$G68))-($H68))*('Function Resolution'!I196)</f>
        <v>13532.552378152197</v>
      </c>
      <c r="E69" s="93">
        <f>((SUM($C68:$G68))-($H68))*('Function Resolution'!J196)</f>
        <v>7721.5425422009594</v>
      </c>
      <c r="F69" s="93">
        <f>((SUM($C68:$G68))-($H68))*('Function Resolution'!K196)</f>
        <v>4011.4314300224164</v>
      </c>
      <c r="G69" s="93">
        <f>((SUM($C68:$G68))-($H68))*('Function Resolution'!L196)</f>
        <v>3497.9111945463164</v>
      </c>
      <c r="H69" s="111">
        <f t="shared" si="47"/>
        <v>971.16016202051969</v>
      </c>
      <c r="I69" s="111"/>
      <c r="J69" s="111">
        <f t="shared" ref="J69:J98" si="61">J68+H69</f>
        <v>11331.969875468601</v>
      </c>
      <c r="K69" s="111">
        <f t="shared" ref="K69:K98" si="62">(SUM(C69:G69))+J68</f>
        <v>49999.999999999898</v>
      </c>
      <c r="L69" s="111">
        <f>'MI Analysis'!AM69</f>
        <v>1781.8961247845139</v>
      </c>
      <c r="M69" s="2">
        <f t="shared" si="37"/>
        <v>0.27436869075803744</v>
      </c>
      <c r="N69" s="2">
        <f t="shared" si="38"/>
        <v>0.34139325955765837</v>
      </c>
      <c r="O69" s="2">
        <f t="shared" si="39"/>
        <v>0.19479566778185695</v>
      </c>
      <c r="P69" s="2">
        <f t="shared" si="40"/>
        <v>0.1011986218947402</v>
      </c>
      <c r="Q69" s="2">
        <f t="shared" si="41"/>
        <v>8.8243760007707187E-2</v>
      </c>
      <c r="R69" s="106">
        <f>('ACM Rates'!$AM82*(SUM($C69:$G69)))/($C69*'ACM Rates'!$B$65+$D69*'ACM Rates'!$C$65+$E69*'ACM Rates'!$D$65+$F69*'ACM Rates'!$E$65+$G69*'ACM Rates'!$F$65)</f>
        <v>3.0339380355987863E-2</v>
      </c>
      <c r="S69" s="106">
        <f>$R69*'ACM Rates'!C$65</f>
        <v>2.448243631921131E-2</v>
      </c>
      <c r="T69" s="106">
        <f>$R69*'ACM Rates'!D$65</f>
        <v>2.2075806627058586E-2</v>
      </c>
      <c r="U69" s="106">
        <f>$R69*'ACM Rates'!E$65</f>
        <v>1.9820620036662347E-2</v>
      </c>
      <c r="V69" s="106">
        <f>$R69*'ACM Rates'!F$65</f>
        <v>1.7129758180143204E-2</v>
      </c>
      <c r="W69" s="2"/>
      <c r="X69" s="93">
        <f>((SUM($X68:$AB68))-($AC68))*('Function Resolution'!M196)</f>
        <v>14310.787168464707</v>
      </c>
      <c r="Y69" s="93">
        <f>((SUM($X68:$AB68))-($AC68))*('Function Resolution'!N196)</f>
        <v>16077.34460855677</v>
      </c>
      <c r="Z69" s="93">
        <f>((SUM($X68:$AB68))-($AC68))*('Function Resolution'!O196)</f>
        <v>8081.1965885301315</v>
      </c>
      <c r="AA69" s="93">
        <f>((SUM($X68:$AB68))-($AC68))*('Function Resolution'!P196)</f>
        <v>3378.9444685985577</v>
      </c>
      <c r="AB69" s="93">
        <f>((SUM($X68:$AB68))-($AC68))*('Function Resolution'!Q196)</f>
        <v>1229.675732434159</v>
      </c>
      <c r="AC69" s="111">
        <f t="shared" si="48"/>
        <v>689.24717706534932</v>
      </c>
      <c r="AD69" s="111">
        <f t="shared" ref="AD69:AD98" si="63">AD68+AC69</f>
        <v>7611.2986104810198</v>
      </c>
      <c r="AE69" s="2">
        <f t="shared" si="49"/>
        <v>0.33220679360682515</v>
      </c>
      <c r="AF69" s="2">
        <f t="shared" si="50"/>
        <v>0.37321518650560831</v>
      </c>
      <c r="AG69" s="2">
        <f t="shared" si="51"/>
        <v>0.18759474063717921</v>
      </c>
      <c r="AH69" s="2">
        <f t="shared" si="52"/>
        <v>7.8437915012963585E-2</v>
      </c>
      <c r="AI69" s="2">
        <f t="shared" si="53"/>
        <v>2.8545364237423824E-2</v>
      </c>
      <c r="AJ69" s="106">
        <f>('ACM Rates'!$AR82*(SUM(X69:AB69)))/(X69*'ACM Rates'!B$74+Y69*'ACM Rates'!C$74+Z69*'ACM Rates'!D$74+AA69*'ACM Rates'!E$74+AB69*'ACM Rates'!F$74)</f>
        <v>1.9068885342501098E-2</v>
      </c>
      <c r="AK69" s="93">
        <f>$AJ69*'ACM Rates'!C$74</f>
        <v>1.5439990128737986E-2</v>
      </c>
      <c r="AL69" s="93">
        <f>$AJ69*'ACM Rates'!D$74</f>
        <v>1.3875213906389452E-2</v>
      </c>
      <c r="AM69" s="93">
        <f>$AJ69*'ACM Rates'!E$74</f>
        <v>1.256868833982488E-2</v>
      </c>
      <c r="AN69" s="93">
        <f>$AJ69*'ACM Rates'!F$74</f>
        <v>1.0998951797577124E-2</v>
      </c>
      <c r="AO69" s="93"/>
      <c r="AP69" s="93">
        <f t="shared" si="42"/>
        <v>25186.539910094645</v>
      </c>
      <c r="AQ69" s="93">
        <f t="shared" si="43"/>
        <v>29609.896986708969</v>
      </c>
      <c r="AR69" s="93">
        <f t="shared" si="44"/>
        <v>15802.73913073109</v>
      </c>
      <c r="AS69" s="93">
        <f t="shared" si="45"/>
        <v>7390.3758986209741</v>
      </c>
      <c r="AT69" s="93">
        <f t="shared" si="46"/>
        <v>4727.5869269804753</v>
      </c>
      <c r="AU69" s="93">
        <f t="shared" si="54"/>
        <v>1660.4073390858689</v>
      </c>
      <c r="AV69" s="93">
        <f t="shared" si="55"/>
        <v>18943.268485949622</v>
      </c>
      <c r="AW69" s="2">
        <f t="shared" si="56"/>
        <v>0.30448997945653339</v>
      </c>
      <c r="AX69" s="2">
        <f t="shared" si="57"/>
        <v>0.3579656815654757</v>
      </c>
      <c r="AY69" s="2">
        <f t="shared" si="58"/>
        <v>0.19104552393656618</v>
      </c>
      <c r="AZ69" s="2">
        <f t="shared" si="59"/>
        <v>8.9345158706982702E-2</v>
      </c>
      <c r="BA69" s="2">
        <f t="shared" si="60"/>
        <v>5.7153656334442145E-2</v>
      </c>
    </row>
    <row r="70" spans="1:53">
      <c r="A70" s="58">
        <v>68</v>
      </c>
      <c r="B70" s="58">
        <v>72</v>
      </c>
      <c r="C70" s="93">
        <f>((SUM($C69:$G69))-($H69))*('Function Resolution'!H197)</f>
        <v>11195.867307344502</v>
      </c>
      <c r="D70" s="93">
        <f>((SUM($C69:$G69))-($H69))*('Function Resolution'!I197)</f>
        <v>13607.595606557667</v>
      </c>
      <c r="E70" s="93">
        <f>((SUM($C69:$G69))-($H69))*('Function Resolution'!J197)</f>
        <v>7437.7744981285732</v>
      </c>
      <c r="F70" s="93">
        <f>((SUM($C69:$G69))-($H69))*('Function Resolution'!K197)</f>
        <v>3512.1642389164158</v>
      </c>
      <c r="G70" s="93">
        <f>((SUM($C69:$G69))-($H69))*('Function Resolution'!L197)</f>
        <v>2914.6284735841436</v>
      </c>
      <c r="H70" s="111">
        <f t="shared" si="47"/>
        <v>947.36673805101691</v>
      </c>
      <c r="I70" s="111"/>
      <c r="J70" s="111">
        <f t="shared" si="61"/>
        <v>12279.336613519619</v>
      </c>
      <c r="K70" s="111">
        <f t="shared" si="62"/>
        <v>49999.999999999905</v>
      </c>
      <c r="L70" s="111">
        <f>'MI Analysis'!AM70</f>
        <v>1930.3849857388518</v>
      </c>
      <c r="M70" s="2">
        <f t="shared" si="37"/>
        <v>0.28953808278539012</v>
      </c>
      <c r="N70" s="2">
        <f t="shared" si="38"/>
        <v>0.35190816710171385</v>
      </c>
      <c r="O70" s="2">
        <f t="shared" si="39"/>
        <v>0.19234945442462534</v>
      </c>
      <c r="P70" s="2">
        <f t="shared" si="40"/>
        <v>9.0828630980306163E-2</v>
      </c>
      <c r="Q70" s="2">
        <f t="shared" si="41"/>
        <v>7.5375664707964543E-2</v>
      </c>
      <c r="R70" s="106">
        <f>('ACM Rates'!$AM83*(SUM($C70:$G70)))/($C70*'ACM Rates'!$B$65+$D70*'ACM Rates'!$C$65+$E70*'ACM Rates'!$D$65+$F70*'ACM Rates'!$E$65+$G70*'ACM Rates'!$F$65)</f>
        <v>3.0047865329996436E-2</v>
      </c>
      <c r="S70" s="106">
        <f>$R70*'ACM Rates'!C$65</f>
        <v>2.4247197564293239E-2</v>
      </c>
      <c r="T70" s="106">
        <f>$R70*'ACM Rates'!D$65</f>
        <v>2.1863691901340448E-2</v>
      </c>
      <c r="U70" s="106">
        <f>$R70*'ACM Rates'!E$65</f>
        <v>1.9630174203644091E-2</v>
      </c>
      <c r="V70" s="106">
        <f>$R70*'ACM Rates'!F$65</f>
        <v>1.6965167412549439E-2</v>
      </c>
      <c r="W70" s="2"/>
      <c r="X70" s="93">
        <f>((SUM($X69:$AB69))-($AC69))*('Function Resolution'!M197)</f>
        <v>15023.778788000465</v>
      </c>
      <c r="Y70" s="93">
        <f>((SUM($X69:$AB69))-($AC69))*('Function Resolution'!N197)</f>
        <v>16026.014871519254</v>
      </c>
      <c r="Z70" s="93">
        <f>((SUM($X69:$AB69))-($AC69))*('Function Resolution'!O197)</f>
        <v>7488.9064634531505</v>
      </c>
      <c r="AA70" s="93">
        <f>((SUM($X69:$AB69))-($AC69))*('Function Resolution'!P197)</f>
        <v>2943.0405693275698</v>
      </c>
      <c r="AB70" s="93">
        <f>((SUM($X69:$AB69))-($AC69))*('Function Resolution'!Q197)</f>
        <v>906.96069721853735</v>
      </c>
      <c r="AC70" s="111">
        <f t="shared" si="48"/>
        <v>678.21922223230376</v>
      </c>
      <c r="AD70" s="111">
        <f t="shared" si="63"/>
        <v>8289.5178327133235</v>
      </c>
      <c r="AE70" s="2">
        <f t="shared" si="49"/>
        <v>0.35442885239497435</v>
      </c>
      <c r="AF70" s="2">
        <f t="shared" si="50"/>
        <v>0.37807279643348179</v>
      </c>
      <c r="AG70" s="2">
        <f t="shared" si="51"/>
        <v>0.17667223146649302</v>
      </c>
      <c r="AH70" s="2">
        <f t="shared" si="52"/>
        <v>6.9429835613111418E-2</v>
      </c>
      <c r="AI70" s="2">
        <f t="shared" si="53"/>
        <v>2.1396284091939471E-2</v>
      </c>
      <c r="AJ70" s="106">
        <f>('ACM Rates'!$AR83*(SUM(X70:AB70)))/(X70*'ACM Rates'!B$74+Y70*'ACM Rates'!C$74+Z70*'ACM Rates'!D$74+AA70*'ACM Rates'!E$74+AB70*'ACM Rates'!F$74)</f>
        <v>1.8885522196969508E-2</v>
      </c>
      <c r="AK70" s="93">
        <f>$AJ70*'ACM Rates'!C$74</f>
        <v>1.5291521819965265E-2</v>
      </c>
      <c r="AL70" s="93">
        <f>$AJ70*'ACM Rates'!D$74</f>
        <v>1.37417922185927E-2</v>
      </c>
      <c r="AM70" s="93">
        <f>$AJ70*'ACM Rates'!E$74</f>
        <v>1.2447829978793158E-2</v>
      </c>
      <c r="AN70" s="93">
        <f>$AJ70*'ACM Rates'!F$74</f>
        <v>1.0893187755110573E-2</v>
      </c>
      <c r="AO70" s="93"/>
      <c r="AP70" s="93">
        <f t="shared" si="42"/>
        <v>26219.646095344968</v>
      </c>
      <c r="AQ70" s="93">
        <f t="shared" si="43"/>
        <v>29633.61047807692</v>
      </c>
      <c r="AR70" s="93">
        <f t="shared" si="44"/>
        <v>14926.680961581724</v>
      </c>
      <c r="AS70" s="93">
        <f t="shared" si="45"/>
        <v>6455.2048082439851</v>
      </c>
      <c r="AT70" s="93">
        <f t="shared" si="46"/>
        <v>3821.5891708026811</v>
      </c>
      <c r="AU70" s="93">
        <f t="shared" si="54"/>
        <v>1625.5859602833207</v>
      </c>
      <c r="AV70" s="93">
        <f t="shared" si="55"/>
        <v>20568.854446232945</v>
      </c>
      <c r="AW70" s="2">
        <f t="shared" si="56"/>
        <v>0.32347277771495248</v>
      </c>
      <c r="AX70" s="2">
        <f t="shared" si="57"/>
        <v>0.36559098701062559</v>
      </c>
      <c r="AY70" s="2">
        <f t="shared" si="58"/>
        <v>0.18415103450099454</v>
      </c>
      <c r="AZ70" s="2">
        <f t="shared" si="59"/>
        <v>7.9638108861138174E-2</v>
      </c>
      <c r="BA70" s="2">
        <f t="shared" si="60"/>
        <v>4.7147091912289253E-2</v>
      </c>
    </row>
    <row r="71" spans="1:53">
      <c r="A71" s="58">
        <v>69</v>
      </c>
      <c r="B71" s="58">
        <v>73</v>
      </c>
      <c r="C71" s="93">
        <f>((SUM($C70:$G70))-($H70))*('Function Resolution'!H198)</f>
        <v>11514.405784925191</v>
      </c>
      <c r="D71" s="93">
        <f>((SUM($C70:$G70))-($H70))*('Function Resolution'!I198)</f>
        <v>13616.299082372645</v>
      </c>
      <c r="E71" s="93">
        <f>((SUM($C70:$G70))-($H70))*('Function Resolution'!J198)</f>
        <v>7119.8138842293074</v>
      </c>
      <c r="F71" s="93">
        <f>((SUM($C70:$G70))-($H70))*('Function Resolution'!K198)</f>
        <v>3064.7547498515605</v>
      </c>
      <c r="G71" s="93">
        <f>((SUM($C70:$G70))-($H70))*('Function Resolution'!L198)</f>
        <v>2405.3898851015902</v>
      </c>
      <c r="H71" s="111">
        <f t="shared" si="47"/>
        <v>924.15625296876715</v>
      </c>
      <c r="I71" s="111"/>
      <c r="J71" s="111">
        <f t="shared" si="61"/>
        <v>13203.492866488386</v>
      </c>
      <c r="K71" s="111">
        <f t="shared" si="62"/>
        <v>49999.999999999913</v>
      </c>
      <c r="L71" s="111">
        <f>'MI Analysis'!AM71</f>
        <v>2080.0988616516215</v>
      </c>
      <c r="M71" s="2">
        <f t="shared" si="37"/>
        <v>0.30525459393304688</v>
      </c>
      <c r="N71" s="2">
        <f t="shared" si="38"/>
        <v>0.36097719021699259</v>
      </c>
      <c r="O71" s="2">
        <f t="shared" si="39"/>
        <v>0.18875102516837405</v>
      </c>
      <c r="P71" s="2">
        <f t="shared" si="40"/>
        <v>8.1248696992694436E-2</v>
      </c>
      <c r="Q71" s="2">
        <f t="shared" si="41"/>
        <v>6.376849368889205E-2</v>
      </c>
      <c r="R71" s="106">
        <f>('ACM Rates'!$AM84*(SUM($C71:$G71)))/($C71*'ACM Rates'!$B$65+$D71*'ACM Rates'!$C$65+$E71*'ACM Rates'!$D$65+$F71*'ACM Rates'!$E$65+$G71*'ACM Rates'!$F$65)</f>
        <v>2.9770215319121007E-2</v>
      </c>
      <c r="S71" s="106">
        <f>$R71*'ACM Rates'!C$65</f>
        <v>2.4023147216839638E-2</v>
      </c>
      <c r="T71" s="106">
        <f>$R71*'ACM Rates'!D$65</f>
        <v>2.1661665759798734E-2</v>
      </c>
      <c r="U71" s="106">
        <f>$R71*'ACM Rates'!E$65</f>
        <v>1.9448786340603874E-2</v>
      </c>
      <c r="V71" s="106">
        <f>$R71*'ACM Rates'!F$65</f>
        <v>1.6808404898312011E-2</v>
      </c>
      <c r="W71" s="2"/>
      <c r="X71" s="93">
        <f>((SUM($X70:$AB70))-($AC70))*('Function Resolution'!M198)</f>
        <v>15732.92938302573</v>
      </c>
      <c r="Y71" s="93">
        <f>((SUM($X70:$AB70))-($AC70))*('Function Resolution'!N198)</f>
        <v>15869.034905329458</v>
      </c>
      <c r="Z71" s="93">
        <f>((SUM($X70:$AB70))-($AC70))*('Function Resolution'!O198)</f>
        <v>6898.7037857782225</v>
      </c>
      <c r="AA71" s="93">
        <f>((SUM($X70:$AB70))-($AC70))*('Function Resolution'!P198)</f>
        <v>2556.7610391699586</v>
      </c>
      <c r="AB71" s="93">
        <f>((SUM($X70:$AB70))-($AC70))*('Function Resolution'!Q198)</f>
        <v>653.05305398329779</v>
      </c>
      <c r="AC71" s="111">
        <f t="shared" si="48"/>
        <v>667.3677146765865</v>
      </c>
      <c r="AD71" s="111">
        <f t="shared" si="63"/>
        <v>8956.8855473899093</v>
      </c>
      <c r="AE71" s="2">
        <f t="shared" si="49"/>
        <v>0.37719365889673157</v>
      </c>
      <c r="AF71" s="2">
        <f t="shared" si="50"/>
        <v>0.38045676004617057</v>
      </c>
      <c r="AG71" s="2">
        <f t="shared" si="51"/>
        <v>0.16539496614088159</v>
      </c>
      <c r="AH71" s="2">
        <f t="shared" si="52"/>
        <v>6.1297805882839076E-2</v>
      </c>
      <c r="AI71" s="2">
        <f t="shared" si="53"/>
        <v>1.5656809033377329E-2</v>
      </c>
      <c r="AJ71" s="106">
        <f>('ACM Rates'!$AR84*(SUM(X71:AB71)))/(X71*'ACM Rates'!B$74+Y71*'ACM Rates'!C$74+Z71*'ACM Rates'!D$74+AA71*'ACM Rates'!E$74+AB71*'ACM Rates'!F$74)</f>
        <v>1.8712823246714978E-2</v>
      </c>
      <c r="AK71" s="93">
        <f>$AJ71*'ACM Rates'!C$74</f>
        <v>1.5151688261826956E-2</v>
      </c>
      <c r="AL71" s="93">
        <f>$AJ71*'ACM Rates'!D$74</f>
        <v>1.3616130186798438E-2</v>
      </c>
      <c r="AM71" s="93">
        <f>$AJ71*'ACM Rates'!E$74</f>
        <v>1.2334000604743368E-2</v>
      </c>
      <c r="AN71" s="93">
        <f>$AJ71*'ACM Rates'!F$74</f>
        <v>1.0793574830955636E-2</v>
      </c>
      <c r="AO71" s="93"/>
      <c r="AP71" s="93">
        <f t="shared" si="42"/>
        <v>27247.335167950921</v>
      </c>
      <c r="AQ71" s="93">
        <f t="shared" si="43"/>
        <v>29485.333987702103</v>
      </c>
      <c r="AR71" s="93">
        <f t="shared" si="44"/>
        <v>14018.51767000753</v>
      </c>
      <c r="AS71" s="93">
        <f t="shared" si="45"/>
        <v>5621.5157890215196</v>
      </c>
      <c r="AT71" s="93">
        <f t="shared" si="46"/>
        <v>3058.4429390848882</v>
      </c>
      <c r="AU71" s="93">
        <f t="shared" si="54"/>
        <v>1591.5239676453537</v>
      </c>
      <c r="AV71" s="93">
        <f t="shared" si="55"/>
        <v>22160.378413878294</v>
      </c>
      <c r="AW71" s="2">
        <f t="shared" si="56"/>
        <v>0.34303087256254156</v>
      </c>
      <c r="AX71" s="2">
        <f t="shared" si="57"/>
        <v>0.37120620358853412</v>
      </c>
      <c r="AY71" s="2">
        <f t="shared" si="58"/>
        <v>0.17648640935838442</v>
      </c>
      <c r="AZ71" s="2">
        <f t="shared" si="59"/>
        <v>7.0772185769577181E-2</v>
      </c>
      <c r="BA71" s="2">
        <f t="shared" si="60"/>
        <v>3.8504328720962835E-2</v>
      </c>
    </row>
    <row r="72" spans="1:53">
      <c r="A72" s="58">
        <v>70</v>
      </c>
      <c r="B72" s="58">
        <v>74</v>
      </c>
      <c r="C72" s="93">
        <f>((SUM($C71:$G71))-($H71))*('Function Resolution'!H199)</f>
        <v>11833.015596546627</v>
      </c>
      <c r="D72" s="93">
        <f>((SUM($C71:$G71))-($H71))*('Function Resolution'!I199)</f>
        <v>13559.996542422552</v>
      </c>
      <c r="E72" s="93">
        <f>((SUM($C71:$G71))-($H71))*('Function Resolution'!J199)</f>
        <v>6770.774047539293</v>
      </c>
      <c r="F72" s="93">
        <f>((SUM($C71:$G71))-($H71))*('Function Resolution'!K199)</f>
        <v>2666.7930040625474</v>
      </c>
      <c r="G72" s="93">
        <f>((SUM($C71:$G71))-($H71))*('Function Resolution'!L199)</f>
        <v>1965.9279429405076</v>
      </c>
      <c r="H72" s="111">
        <f t="shared" si="47"/>
        <v>901.51442477103262</v>
      </c>
      <c r="I72" s="111"/>
      <c r="J72" s="111">
        <f t="shared" si="61"/>
        <v>14105.007291259419</v>
      </c>
      <c r="K72" s="111">
        <f t="shared" si="62"/>
        <v>49999.999999999913</v>
      </c>
      <c r="L72" s="111">
        <f>'MI Analysis'!AM72</f>
        <v>2240.4665830532576</v>
      </c>
      <c r="M72" s="2">
        <f t="shared" si="37"/>
        <v>0.32157985956688795</v>
      </c>
      <c r="N72" s="2">
        <f t="shared" si="38"/>
        <v>0.36851314428355386</v>
      </c>
      <c r="O72" s="2">
        <f t="shared" si="39"/>
        <v>0.18400589009637205</v>
      </c>
      <c r="P72" s="2">
        <f t="shared" si="40"/>
        <v>7.2474080063806665E-2</v>
      </c>
      <c r="Q72" s="2">
        <f t="shared" si="41"/>
        <v>5.342702598937947E-2</v>
      </c>
      <c r="R72" s="106">
        <f>('ACM Rates'!$AM85*(SUM($C72:$G72)))/($C72*'ACM Rates'!$B$65+$D72*'ACM Rates'!$C$65+$E72*'ACM Rates'!$D$65+$F72*'ACM Rates'!$E$65+$G72*'ACM Rates'!$F$65)</f>
        <v>2.9505535908172838E-2</v>
      </c>
      <c r="S72" s="106">
        <f>$R72*'ACM Rates'!C$65</f>
        <v>2.3809563526351839E-2</v>
      </c>
      <c r="T72" s="106">
        <f>$R72*'ACM Rates'!D$65</f>
        <v>2.1469077400191633E-2</v>
      </c>
      <c r="U72" s="106">
        <f>$R72*'ACM Rates'!E$65</f>
        <v>1.9275872128962902E-2</v>
      </c>
      <c r="V72" s="106">
        <f>$R72*'ACM Rates'!F$65</f>
        <v>1.6658965646369279E-2</v>
      </c>
      <c r="W72" s="2"/>
      <c r="X72" s="93">
        <f>((SUM($X71:$AB71))-($AC71))*('Function Resolution'!M199)</f>
        <v>16437.250373199193</v>
      </c>
      <c r="Y72" s="93">
        <f>((SUM($X71:$AB71))-($AC71))*('Function Resolution'!N199)</f>
        <v>15610.72859842409</v>
      </c>
      <c r="Z72" s="93">
        <f>((SUM($X71:$AB71))-($AC71))*('Function Resolution'!O199)</f>
        <v>6318.5515263941206</v>
      </c>
      <c r="AA72" s="93">
        <f>((SUM($X71:$AB71))-($AC71))*('Function Resolution'!P199)</f>
        <v>2217.7196017337383</v>
      </c>
      <c r="AB72" s="93">
        <f>((SUM($X71:$AB71))-($AC71))*('Function Resolution'!Q199)</f>
        <v>458.86435285893424</v>
      </c>
      <c r="AC72" s="111">
        <f t="shared" si="48"/>
        <v>656.68983124176145</v>
      </c>
      <c r="AD72" s="111">
        <f t="shared" si="63"/>
        <v>9613.5753786316709</v>
      </c>
      <c r="AE72" s="2">
        <f t="shared" si="49"/>
        <v>0.40048740434106822</v>
      </c>
      <c r="AF72" s="2">
        <f t="shared" si="50"/>
        <v>0.38034951310648768</v>
      </c>
      <c r="AG72" s="2">
        <f t="shared" si="51"/>
        <v>0.15394912424810642</v>
      </c>
      <c r="AH72" s="2">
        <f t="shared" si="52"/>
        <v>5.4033901454881079E-2</v>
      </c>
      <c r="AI72" s="2">
        <f t="shared" si="53"/>
        <v>1.1180056849456594E-2</v>
      </c>
      <c r="AJ72" s="106">
        <f>('ACM Rates'!$AR85*(SUM(X72:AB72)))/(X72*'ACM Rates'!B$74+Y72*'ACM Rates'!C$74+Z72*'ACM Rates'!D$74+AA72*'ACM Rates'!E$74+AB72*'ACM Rates'!F$74)</f>
        <v>1.8549925298716418E-2</v>
      </c>
      <c r="AK72" s="93">
        <f>$AJ72*'ACM Rates'!C$74</f>
        <v>1.5019790530841935E-2</v>
      </c>
      <c r="AL72" s="93">
        <f>$AJ72*'ACM Rates'!D$74</f>
        <v>1.3497599720397539E-2</v>
      </c>
      <c r="AM72" s="93">
        <f>$AJ72*'ACM Rates'!E$74</f>
        <v>1.2226631269681733E-2</v>
      </c>
      <c r="AN72" s="93">
        <f>$AJ72*'ACM Rates'!F$74</f>
        <v>1.0699615134529805E-2</v>
      </c>
      <c r="AO72" s="93"/>
      <c r="AP72" s="93">
        <f t="shared" si="42"/>
        <v>28270.265969745822</v>
      </c>
      <c r="AQ72" s="93">
        <f t="shared" si="43"/>
        <v>29170.72514084664</v>
      </c>
      <c r="AR72" s="93">
        <f t="shared" si="44"/>
        <v>13089.325573933413</v>
      </c>
      <c r="AS72" s="93">
        <f t="shared" si="45"/>
        <v>4884.5126057962862</v>
      </c>
      <c r="AT72" s="93">
        <f t="shared" si="46"/>
        <v>2424.7922957994419</v>
      </c>
      <c r="AU72" s="93">
        <f t="shared" si="54"/>
        <v>1558.2042560127941</v>
      </c>
      <c r="AV72" s="93">
        <f t="shared" si="55"/>
        <v>23718.58266989109</v>
      </c>
      <c r="AW72" s="2">
        <f t="shared" si="56"/>
        <v>0.36318606634627143</v>
      </c>
      <c r="AX72" s="2">
        <f t="shared" si="57"/>
        <v>0.37475420032164736</v>
      </c>
      <c r="AY72" s="2">
        <f t="shared" si="58"/>
        <v>0.16815762085188721</v>
      </c>
      <c r="AZ72" s="2">
        <f t="shared" si="59"/>
        <v>6.2750980879218057E-2</v>
      </c>
      <c r="BA72" s="2">
        <f t="shared" si="60"/>
        <v>3.1151131600975945E-2</v>
      </c>
    </row>
    <row r="73" spans="1:53">
      <c r="A73" s="58">
        <v>71</v>
      </c>
      <c r="B73" s="58">
        <v>75</v>
      </c>
      <c r="C73" s="93">
        <f>((SUM($C72:$G72))-($H72))*('Function Resolution'!H200)</f>
        <v>12153.740776980148</v>
      </c>
      <c r="D73" s="93">
        <f>((SUM($C72:$G72))-($H72))*('Function Resolution'!I200)</f>
        <v>13440.844402396659</v>
      </c>
      <c r="E73" s="93">
        <f>((SUM($C72:$G72))-($H72))*('Function Resolution'!J200)</f>
        <v>6394.1395691227544</v>
      </c>
      <c r="F73" s="93">
        <f>((SUM($C72:$G72))-($H72))*('Function Resolution'!K200)</f>
        <v>2315.2233164084241</v>
      </c>
      <c r="G73" s="93">
        <f>((SUM($C72:$G72))-($H72))*('Function Resolution'!L200)</f>
        <v>1591.0446438325057</v>
      </c>
      <c r="H73" s="111">
        <f t="shared" si="47"/>
        <v>1387.8798930834512</v>
      </c>
      <c r="I73" s="111"/>
      <c r="J73" s="111">
        <f t="shared" si="61"/>
        <v>15492.88718434287</v>
      </c>
      <c r="K73" s="111">
        <f t="shared" si="62"/>
        <v>49999.999999999913</v>
      </c>
      <c r="L73" s="111">
        <f>'MI Analysis'!AM73</f>
        <v>2408.2343438296411</v>
      </c>
      <c r="M73" s="2">
        <f t="shared" si="37"/>
        <v>0.338591537699928</v>
      </c>
      <c r="N73" s="2">
        <f t="shared" si="38"/>
        <v>0.3744490077337107</v>
      </c>
      <c r="O73" s="2">
        <f t="shared" si="39"/>
        <v>0.17813458331099674</v>
      </c>
      <c r="P73" s="2">
        <f t="shared" si="40"/>
        <v>6.4499896550881966E-2</v>
      </c>
      <c r="Q73" s="2">
        <f t="shared" si="41"/>
        <v>4.4324974704482489E-2</v>
      </c>
      <c r="R73" s="106">
        <f>('ACM Rates'!$AN86*(SUM($C73:$G73)))/($C73*'ACM Rates'!$B$65+$D73*'ACM Rates'!$C$65+$E73*'ACM Rates'!$D$65+$F73*'ACM Rates'!$E$65+$G73*'ACM Rates'!$F$65)</f>
        <v>4.6165312712676744E-2</v>
      </c>
      <c r="S73" s="106">
        <f>$R73*'ACM Rates'!C$65</f>
        <v>3.7253210691282873E-2</v>
      </c>
      <c r="T73" s="106">
        <f>$R73*'ACM Rates'!D$65</f>
        <v>3.3591210643219405E-2</v>
      </c>
      <c r="U73" s="106">
        <f>$R73*'ACM Rates'!E$65</f>
        <v>3.0159650968978075E-2</v>
      </c>
      <c r="V73" s="106">
        <f>$R73*'ACM Rates'!F$65</f>
        <v>2.6065154719706364E-2</v>
      </c>
      <c r="W73" s="2"/>
      <c r="X73" s="93">
        <f>((SUM($X72:$AB72))-($AC72))*('Function Resolution'!M200)</f>
        <v>17137.207907642583</v>
      </c>
      <c r="Y73" s="93">
        <f>((SUM($X72:$AB72))-($AC72))*('Function Resolution'!N200)</f>
        <v>15256.677117311945</v>
      </c>
      <c r="Z73" s="93">
        <f>((SUM($X72:$AB72))-($AC72))*('Function Resolution'!O200)</f>
        <v>5755.3335998863568</v>
      </c>
      <c r="AA73" s="93">
        <f>((SUM($X72:$AB72))-($AC72))*('Function Resolution'!P200)</f>
        <v>1922.7077373213422</v>
      </c>
      <c r="AB73" s="93">
        <f>((SUM($X72:$AB72))-($AC72))*('Function Resolution'!Q200)</f>
        <v>314.49825920609254</v>
      </c>
      <c r="AC73" s="111">
        <f t="shared" si="48"/>
        <v>1078.1156052674269</v>
      </c>
      <c r="AD73" s="111">
        <f t="shared" si="63"/>
        <v>10691.690983899098</v>
      </c>
      <c r="AE73" s="2">
        <f t="shared" si="49"/>
        <v>0.42433090000681434</v>
      </c>
      <c r="AF73" s="2">
        <f t="shared" si="50"/>
        <v>0.37776746172375186</v>
      </c>
      <c r="AG73" s="2">
        <f t="shared" si="51"/>
        <v>0.14250663815487222</v>
      </c>
      <c r="AH73" s="2">
        <f t="shared" si="52"/>
        <v>4.7607773041242286E-2</v>
      </c>
      <c r="AI73" s="2">
        <f t="shared" si="53"/>
        <v>7.7872270733193999E-3</v>
      </c>
      <c r="AJ73" s="106">
        <f>('ACM Rates'!$AS86*(SUM(X73:AB73)))/(X73*'ACM Rates'!B$74+Y73*'ACM Rates'!C$74+Z73*'ACM Rates'!D$74+AA73*'ACM Rates'!E$74+AB73*'ACM Rates'!F$74)</f>
        <v>3.0691971250875891E-2</v>
      </c>
      <c r="AK73" s="93">
        <f>$AJ73*'ACM Rates'!C$74</f>
        <v>2.4851150166015874E-2</v>
      </c>
      <c r="AL73" s="93">
        <f>$AJ73*'ACM Rates'!D$74</f>
        <v>2.2332593576694211E-2</v>
      </c>
      <c r="AM73" s="93">
        <f>$AJ73*'ACM Rates'!E$74</f>
        <v>2.0229699547636367E-2</v>
      </c>
      <c r="AN73" s="93">
        <f>$AJ73*'ACM Rates'!F$74</f>
        <v>1.7703159167285102E-2</v>
      </c>
      <c r="AO73" s="93"/>
      <c r="AP73" s="93">
        <f t="shared" si="42"/>
        <v>29290.94868462273</v>
      </c>
      <c r="AQ73" s="93">
        <f t="shared" si="43"/>
        <v>28697.521519708604</v>
      </c>
      <c r="AR73" s="93">
        <f t="shared" si="44"/>
        <v>12149.47316900911</v>
      </c>
      <c r="AS73" s="93">
        <f t="shared" si="45"/>
        <v>4237.9310537297661</v>
      </c>
      <c r="AT73" s="93">
        <f t="shared" si="46"/>
        <v>1905.5429030385983</v>
      </c>
      <c r="AU73" s="93">
        <f t="shared" si="54"/>
        <v>2465.9954983508778</v>
      </c>
      <c r="AV73" s="93">
        <f t="shared" si="55"/>
        <v>26184.578168241969</v>
      </c>
      <c r="AW73" s="2">
        <f t="shared" si="56"/>
        <v>0.3839853755976475</v>
      </c>
      <c r="AX73" s="2">
        <f t="shared" si="57"/>
        <v>0.37620592962398314</v>
      </c>
      <c r="AY73" s="2">
        <f t="shared" si="58"/>
        <v>0.15927172821700611</v>
      </c>
      <c r="AZ73" s="2">
        <f t="shared" si="59"/>
        <v>5.555653266627264E-2</v>
      </c>
      <c r="BA73" s="2">
        <f t="shared" si="60"/>
        <v>2.4980433895090554E-2</v>
      </c>
    </row>
    <row r="74" spans="1:53">
      <c r="A74" s="58">
        <v>72</v>
      </c>
      <c r="B74" s="58">
        <v>76</v>
      </c>
      <c r="C74" s="93">
        <f>((SUM($C73:$G73))-($H73))*('Function Resolution'!H201)</f>
        <v>12297.783265343991</v>
      </c>
      <c r="D74" s="93">
        <f>((SUM($C73:$G73))-($H73))*('Function Resolution'!I201)</f>
        <v>13068.840875716134</v>
      </c>
      <c r="E74" s="93">
        <f>((SUM($C73:$G73))-($H73))*('Function Resolution'!J201)</f>
        <v>5906.674874473807</v>
      </c>
      <c r="F74" s="93">
        <f>((SUM($C73:$G73))-($H73))*('Function Resolution'!K201)</f>
        <v>1977.4150528375878</v>
      </c>
      <c r="G74" s="93">
        <f>((SUM($C73:$G73))-($H73))*('Function Resolution'!L201)</f>
        <v>1256.3987472855144</v>
      </c>
      <c r="H74" s="111">
        <f t="shared" si="47"/>
        <v>1263.9955424375173</v>
      </c>
      <c r="I74" s="111"/>
      <c r="J74" s="111">
        <f t="shared" si="61"/>
        <v>16756.882726780386</v>
      </c>
      <c r="K74" s="111">
        <f t="shared" si="62"/>
        <v>49999.999999999905</v>
      </c>
      <c r="L74" s="111">
        <f>'MI Analysis'!AM74</f>
        <v>2580.3895832012645</v>
      </c>
      <c r="M74" s="2">
        <f t="shared" si="37"/>
        <v>0.35638401077021065</v>
      </c>
      <c r="N74" s="2">
        <f t="shared" si="38"/>
        <v>0.37872889990919101</v>
      </c>
      <c r="O74" s="2">
        <f t="shared" si="39"/>
        <v>0.17117267695006202</v>
      </c>
      <c r="P74" s="2">
        <f t="shared" si="40"/>
        <v>5.7304563943129092E-2</v>
      </c>
      <c r="Q74" s="2">
        <f t="shared" si="41"/>
        <v>3.6409848427407236E-2</v>
      </c>
      <c r="R74" s="106">
        <f>('ACM Rates'!$AO87*(SUM($C74:$G74)))/($C74*'ACM Rates'!$B$65+$D74*'ACM Rates'!$C$65+$E74*'ACM Rates'!$D$65+$F74*'ACM Rates'!$E$65+$G74*'ACM Rates'!$F$65)</f>
        <v>4.337249552202966E-2</v>
      </c>
      <c r="S74" s="106">
        <f>$R74*'ACM Rates'!C$65</f>
        <v>3.4999540108069355E-2</v>
      </c>
      <c r="T74" s="106">
        <f>$R74*'ACM Rates'!D$65</f>
        <v>3.1559076449243294E-2</v>
      </c>
      <c r="U74" s="106">
        <f>$R74*'ACM Rates'!E$65</f>
        <v>2.8335112441224341E-2</v>
      </c>
      <c r="V74" s="106">
        <f>$R74*'ACM Rates'!F$65</f>
        <v>2.4488316875432806E-2</v>
      </c>
      <c r="W74" s="2"/>
      <c r="X74" s="93">
        <f>((SUM($X73:$AB73))-($AC73))*('Function Resolution'!M201)</f>
        <v>17640.84797205311</v>
      </c>
      <c r="Y74" s="93">
        <f>((SUM($X73:$AB73))-($AC73))*('Function Resolution'!N201)</f>
        <v>14651.751156983113</v>
      </c>
      <c r="Z74" s="93">
        <f>((SUM($X73:$AB73))-($AC73))*('Function Resolution'!O201)</f>
        <v>5157.9809846290727</v>
      </c>
      <c r="AA74" s="93">
        <f>((SUM($X73:$AB73))-($AC73))*('Function Resolution'!P201)</f>
        <v>1649.8461764854119</v>
      </c>
      <c r="AB74" s="93">
        <f>((SUM($X73:$AB73))-($AC73))*('Function Resolution'!Q201)</f>
        <v>207.8827259501802</v>
      </c>
      <c r="AC74" s="111">
        <f t="shared" si="48"/>
        <v>994.10713501719147</v>
      </c>
      <c r="AD74" s="111">
        <f t="shared" si="63"/>
        <v>11685.798118916289</v>
      </c>
      <c r="AE74" s="2">
        <f t="shared" si="49"/>
        <v>0.4487816549123832</v>
      </c>
      <c r="AF74" s="2">
        <f t="shared" si="50"/>
        <v>0.37273928906434717</v>
      </c>
      <c r="AG74" s="2">
        <f t="shared" si="51"/>
        <v>0.13121859255040294</v>
      </c>
      <c r="AH74" s="2">
        <f t="shared" si="52"/>
        <v>4.1971944807130381E-2</v>
      </c>
      <c r="AI74" s="2">
        <f t="shared" si="53"/>
        <v>5.2885186657363045E-3</v>
      </c>
      <c r="AJ74" s="106">
        <f>('ACM Rates'!$AT87*(SUM(X74:AB74)))/(X74*'ACM Rates'!B$74+Y74*'ACM Rates'!C$74+Z74*'ACM Rates'!D$74+AA74*'ACM Rates'!E$74+AB74*'ACM Rates'!F$74)</f>
        <v>2.8844134864021334E-2</v>
      </c>
      <c r="AK74" s="93">
        <f>$AJ74*'ACM Rates'!C$74</f>
        <v>2.3354965409533662E-2</v>
      </c>
      <c r="AL74" s="93">
        <f>$AJ74*'ACM Rates'!D$74</f>
        <v>2.0988040674355876E-2</v>
      </c>
      <c r="AM74" s="93">
        <f>$AJ74*'ACM Rates'!E$74</f>
        <v>1.9011753179392236E-2</v>
      </c>
      <c r="AN74" s="93">
        <f>$AJ74*'ACM Rates'!F$74</f>
        <v>1.6637325324154101E-2</v>
      </c>
      <c r="AO74" s="93"/>
      <c r="AP74" s="93">
        <f t="shared" si="42"/>
        <v>29938.631237397101</v>
      </c>
      <c r="AQ74" s="93">
        <f t="shared" si="43"/>
        <v>27720.592032699249</v>
      </c>
      <c r="AR74" s="93">
        <f t="shared" si="44"/>
        <v>11064.655859102881</v>
      </c>
      <c r="AS74" s="93">
        <f t="shared" si="45"/>
        <v>3627.2612293229995</v>
      </c>
      <c r="AT74" s="93">
        <f t="shared" si="46"/>
        <v>1464.2814732356946</v>
      </c>
      <c r="AU74" s="93">
        <f t="shared" si="54"/>
        <v>2258.102677454709</v>
      </c>
      <c r="AV74" s="93">
        <f t="shared" si="55"/>
        <v>28442.680845696676</v>
      </c>
      <c r="AW74" s="2">
        <f t="shared" si="56"/>
        <v>0.4055877551663124</v>
      </c>
      <c r="AX74" s="2">
        <f t="shared" si="57"/>
        <v>0.37553930255767909</v>
      </c>
      <c r="AY74" s="2">
        <f t="shared" si="58"/>
        <v>0.14989626265798142</v>
      </c>
      <c r="AZ74" s="2">
        <f t="shared" si="59"/>
        <v>4.913961255400464E-2</v>
      </c>
      <c r="BA74" s="2">
        <f t="shared" si="60"/>
        <v>1.983706706402253E-2</v>
      </c>
    </row>
    <row r="75" spans="1:53">
      <c r="A75" s="58">
        <v>73</v>
      </c>
      <c r="B75" s="58">
        <v>77</v>
      </c>
      <c r="C75" s="93">
        <f>((SUM($C74:$G74))-($H74))*('Function Resolution'!H202)</f>
        <v>12468.463738546723</v>
      </c>
      <c r="D75" s="93">
        <f>((SUM($C74:$G74))-($H74))*('Function Resolution'!I202)</f>
        <v>12675.512738076653</v>
      </c>
      <c r="E75" s="93">
        <f>((SUM($C74:$G74))-($H74))*('Function Resolution'!J202)</f>
        <v>5424.3356243855751</v>
      </c>
      <c r="F75" s="93">
        <f>((SUM($C74:$G74))-($H74))*('Function Resolution'!K202)</f>
        <v>1690.5267891520868</v>
      </c>
      <c r="G75" s="93">
        <f>((SUM($C74:$G74))-($H74))*('Function Resolution'!L202)</f>
        <v>984.2783830584774</v>
      </c>
      <c r="H75" s="111">
        <f t="shared" si="47"/>
        <v>1217.6953857180308</v>
      </c>
      <c r="I75" s="111"/>
      <c r="J75" s="111">
        <f t="shared" si="61"/>
        <v>17974.578112498417</v>
      </c>
      <c r="K75" s="111">
        <f t="shared" si="62"/>
        <v>49999.999999999898</v>
      </c>
      <c r="L75" s="111">
        <f>'MI Analysis'!AM75</f>
        <v>2754.6659093530411</v>
      </c>
      <c r="M75" s="2">
        <f t="shared" si="37"/>
        <v>0.37506902966020139</v>
      </c>
      <c r="N75" s="2">
        <f t="shared" si="38"/>
        <v>0.3812973564993552</v>
      </c>
      <c r="O75" s="2">
        <f t="shared" si="39"/>
        <v>0.16317168994122561</v>
      </c>
      <c r="P75" s="2">
        <f t="shared" si="40"/>
        <v>5.0853437578008566E-2</v>
      </c>
      <c r="Q75" s="2">
        <f t="shared" si="41"/>
        <v>2.9608486321209326E-2</v>
      </c>
      <c r="R75" s="106">
        <f>('ACM Rates'!$AO88*(SUM($C75:$G75)))/($C75*'ACM Rates'!$B$65+$D75*'ACM Rates'!$C$65+$E75*'ACM Rates'!$D$65+$F75*'ACM Rates'!$E$65+$G75*'ACM Rates'!$F$65)</f>
        <v>4.3021954521045624E-2</v>
      </c>
      <c r="S75" s="106">
        <f>$R75*'ACM Rates'!C$65</f>
        <v>3.4716670199944476E-2</v>
      </c>
      <c r="T75" s="106">
        <f>$R75*'ACM Rates'!D$65</f>
        <v>3.1304012724744659E-2</v>
      </c>
      <c r="U75" s="106">
        <f>$R75*'ACM Rates'!E$65</f>
        <v>2.810610512775083E-2</v>
      </c>
      <c r="V75" s="106">
        <f>$R75*'ACM Rates'!F$65</f>
        <v>2.4290399762142229E-2</v>
      </c>
      <c r="W75" s="2"/>
      <c r="X75" s="93">
        <f>((SUM($X74:$AB74))-($AC74))*('Function Resolution'!M202)</f>
        <v>18158.43636642351</v>
      </c>
      <c r="Y75" s="93">
        <f>((SUM($X74:$AB74))-($AC74))*('Function Resolution'!N202)</f>
        <v>13995.643371548682</v>
      </c>
      <c r="Z75" s="93">
        <f>((SUM($X74:$AB74))-($AC74))*('Function Resolution'!O202)</f>
        <v>4605.8113241140154</v>
      </c>
      <c r="AA75" s="93">
        <f>((SUM($X74:$AB74))-($AC74))*('Function Resolution'!P202)</f>
        <v>1420.2045235404314</v>
      </c>
      <c r="AB75" s="93">
        <f>((SUM($X74:$AB74))-($AC74))*('Function Resolution'!Q202)</f>
        <v>134.106295457058</v>
      </c>
      <c r="AC75" s="111">
        <f t="shared" si="48"/>
        <v>968.96616557260688</v>
      </c>
      <c r="AD75" s="111">
        <f t="shared" si="63"/>
        <v>12654.764284488896</v>
      </c>
      <c r="AE75" s="2">
        <f t="shared" si="49"/>
        <v>0.47393487205559165</v>
      </c>
      <c r="AF75" s="2">
        <f t="shared" si="50"/>
        <v>0.3652860475858834</v>
      </c>
      <c r="AG75" s="2">
        <f t="shared" si="51"/>
        <v>0.12021159512624416</v>
      </c>
      <c r="AH75" s="2">
        <f t="shared" si="52"/>
        <v>3.7067313262803679E-2</v>
      </c>
      <c r="AI75" s="2">
        <f t="shared" si="53"/>
        <v>3.5001719694771538E-3</v>
      </c>
      <c r="AJ75" s="106">
        <f>('ACM Rates'!$AT88*(SUM(X75:AB75)))/(X75*'ACM Rates'!B$74+Y75*'ACM Rates'!C$74+Z75*'ACM Rates'!D$74+AA75*'ACM Rates'!E$74+AB75*'ACM Rates'!F$74)</f>
        <v>2.8620693897989085E-2</v>
      </c>
      <c r="AK75" s="93">
        <f>$AJ75*'ACM Rates'!C$74</f>
        <v>2.3174046270951171E-2</v>
      </c>
      <c r="AL75" s="93">
        <f>$AJ75*'ACM Rates'!D$74</f>
        <v>2.0825456908002332E-2</v>
      </c>
      <c r="AM75" s="93">
        <f>$AJ75*'ACM Rates'!E$74</f>
        <v>1.8864478715575023E-2</v>
      </c>
      <c r="AN75" s="93">
        <f>$AJ75*'ACM Rates'!F$74</f>
        <v>1.6508444355452945E-2</v>
      </c>
      <c r="AO75" s="93"/>
      <c r="AP75" s="93">
        <f t="shared" si="42"/>
        <v>30626.900104970235</v>
      </c>
      <c r="AQ75" s="93">
        <f t="shared" si="43"/>
        <v>26671.156109625335</v>
      </c>
      <c r="AR75" s="93">
        <f t="shared" si="44"/>
        <v>10030.146948499591</v>
      </c>
      <c r="AS75" s="93">
        <f t="shared" si="45"/>
        <v>3110.7313126925183</v>
      </c>
      <c r="AT75" s="93">
        <f t="shared" si="46"/>
        <v>1118.3846785155354</v>
      </c>
      <c r="AU75" s="93">
        <f t="shared" si="54"/>
        <v>2186.6615512906378</v>
      </c>
      <c r="AV75" s="93">
        <f t="shared" si="55"/>
        <v>30629.342396987311</v>
      </c>
      <c r="AW75" s="2">
        <f t="shared" si="56"/>
        <v>0.42800513583981076</v>
      </c>
      <c r="AX75" s="2">
        <f t="shared" si="57"/>
        <v>0.37272436174017048</v>
      </c>
      <c r="AY75" s="2">
        <f t="shared" si="58"/>
        <v>0.14016940638694139</v>
      </c>
      <c r="AZ75" s="2">
        <f t="shared" si="59"/>
        <v>4.3471881695073954E-2</v>
      </c>
      <c r="BA75" s="2">
        <f t="shared" si="60"/>
        <v>1.5629214338003603E-2</v>
      </c>
    </row>
    <row r="76" spans="1:53">
      <c r="A76" s="58">
        <v>74</v>
      </c>
      <c r="B76" s="58">
        <v>78</v>
      </c>
      <c r="C76" s="93">
        <f>((SUM($C75:$G75))-($H75))*('Function Resolution'!H203)</f>
        <v>12642.874166494556</v>
      </c>
      <c r="D76" s="93">
        <f>((SUM($C75:$G75))-($H75))*('Function Resolution'!I203)</f>
        <v>12236.520902320119</v>
      </c>
      <c r="E76" s="93">
        <f>((SUM($C75:$G75))-($H75))*('Function Resolution'!J203)</f>
        <v>4938.3504389537011</v>
      </c>
      <c r="F76" s="93">
        <f>((SUM($C75:$G75))-($H75))*('Function Resolution'!K203)</f>
        <v>1444.4215803772306</v>
      </c>
      <c r="G76" s="93">
        <f>((SUM($C75:$G75))-($H75))*('Function Resolution'!L203)</f>
        <v>763.25479935587953</v>
      </c>
      <c r="H76" s="111">
        <f t="shared" si="47"/>
        <v>1173.0912037391793</v>
      </c>
      <c r="I76" s="111"/>
      <c r="J76" s="111">
        <f t="shared" si="61"/>
        <v>19147.669316237596</v>
      </c>
      <c r="K76" s="111">
        <f t="shared" si="62"/>
        <v>49999.999999999898</v>
      </c>
      <c r="L76" s="111">
        <f>'MI Analysis'!AM76</f>
        <v>2929.300200236547</v>
      </c>
      <c r="M76" s="2">
        <f t="shared" si="37"/>
        <v>0.39477619407813863</v>
      </c>
      <c r="N76" s="2">
        <f t="shared" si="38"/>
        <v>0.3820877347160147</v>
      </c>
      <c r="O76" s="2">
        <f t="shared" si="39"/>
        <v>0.15420094874319154</v>
      </c>
      <c r="P76" s="2">
        <f t="shared" si="40"/>
        <v>4.5102343552293464E-2</v>
      </c>
      <c r="Q76" s="2">
        <f t="shared" si="41"/>
        <v>2.3832778910361643E-2</v>
      </c>
      <c r="R76" s="106">
        <f>('ACM Rates'!$AO89*(SUM($C76:$G76)))/($C76*'ACM Rates'!$B$65+$D76*'ACM Rates'!$C$65+$E76*'ACM Rates'!$D$65+$F76*'ACM Rates'!$E$65+$G76*'ACM Rates'!$F$65)</f>
        <v>4.268110605190302E-2</v>
      </c>
      <c r="S76" s="106">
        <f>$R76*'ACM Rates'!C$65</f>
        <v>3.4441621703819286E-2</v>
      </c>
      <c r="T76" s="106">
        <f>$R76*'ACM Rates'!D$65</f>
        <v>3.10560015654648E-2</v>
      </c>
      <c r="U76" s="106">
        <f>$R76*'ACM Rates'!E$65</f>
        <v>2.7883429914292809E-2</v>
      </c>
      <c r="V76" s="106">
        <f>$R76*'ACM Rates'!F$65</f>
        <v>2.4097955098343008E-2</v>
      </c>
      <c r="W76" s="2"/>
      <c r="X76" s="93">
        <f>((SUM($X75:$AB75))-($AC75))*('Function Resolution'!M203)</f>
        <v>18669.741314159663</v>
      </c>
      <c r="Y76" s="93">
        <f>((SUM($X75:$AB75))-($AC75))*('Function Resolution'!N203)</f>
        <v>13272.715566316183</v>
      </c>
      <c r="Z76" s="93">
        <f>((SUM($X75:$AB75))-($AC75))*('Function Resolution'!O203)</f>
        <v>4092.5382048779124</v>
      </c>
      <c r="AA76" s="93">
        <f>((SUM($X75:$AB75))-($AC75))*('Function Resolution'!P203)</f>
        <v>1225.9769220063235</v>
      </c>
      <c r="AB76" s="93">
        <f>((SUM($X75:$AB75))-($AC75))*('Function Resolution'!Q203)</f>
        <v>84.263708151004636</v>
      </c>
      <c r="AC76" s="111">
        <f t="shared" si="48"/>
        <v>944.46101124527559</v>
      </c>
      <c r="AD76" s="111">
        <f t="shared" si="63"/>
        <v>13599.225295734172</v>
      </c>
      <c r="AE76" s="2">
        <f t="shared" si="49"/>
        <v>0.49992297428197285</v>
      </c>
      <c r="AF76" s="2">
        <f t="shared" si="50"/>
        <v>0.35540585865959473</v>
      </c>
      <c r="AG76" s="2">
        <f t="shared" si="51"/>
        <v>0.1095866213311409</v>
      </c>
      <c r="AH76" s="2">
        <f t="shared" si="52"/>
        <v>3.2828201469809505E-2</v>
      </c>
      <c r="AI76" s="2">
        <f t="shared" si="53"/>
        <v>2.2563442574819867E-3</v>
      </c>
      <c r="AJ76" s="106">
        <f>('ACM Rates'!$AT89*(SUM(X76:AB76)))/(X76*'ACM Rates'!B$74+Y76*'ACM Rates'!C$74+Z76*'ACM Rates'!D$74+AA76*'ACM Rates'!E$74+AB76*'ACM Rates'!F$74)</f>
        <v>2.8403861654254906E-2</v>
      </c>
      <c r="AK76" s="93">
        <f>$AJ76*'ACM Rates'!C$74</f>
        <v>2.2998478184892885E-2</v>
      </c>
      <c r="AL76" s="93">
        <f>$AJ76*'ACM Rates'!D$74</f>
        <v>2.0667681888142702E-2</v>
      </c>
      <c r="AM76" s="93">
        <f>$AJ76*'ACM Rates'!E$74</f>
        <v>1.8721560194404536E-2</v>
      </c>
      <c r="AN76" s="93">
        <f>$AJ76*'ACM Rates'!F$74</f>
        <v>1.6383375304265296E-2</v>
      </c>
      <c r="AO76" s="93"/>
      <c r="AP76" s="93">
        <f t="shared" si="42"/>
        <v>31312.615480654218</v>
      </c>
      <c r="AQ76" s="93">
        <f t="shared" si="43"/>
        <v>25509.2364686363</v>
      </c>
      <c r="AR76" s="93">
        <f t="shared" si="44"/>
        <v>9030.8886438316131</v>
      </c>
      <c r="AS76" s="93">
        <f t="shared" si="45"/>
        <v>2670.3985023835539</v>
      </c>
      <c r="AT76" s="93">
        <f t="shared" si="46"/>
        <v>847.51850750688413</v>
      </c>
      <c r="AU76" s="93">
        <f t="shared" si="54"/>
        <v>2117.5522149844546</v>
      </c>
      <c r="AV76" s="93">
        <f t="shared" si="55"/>
        <v>32746.894611971766</v>
      </c>
      <c r="AW76" s="2">
        <f t="shared" si="56"/>
        <v>0.45138126929467653</v>
      </c>
      <c r="AX76" s="2">
        <f t="shared" si="57"/>
        <v>0.3677237228255496</v>
      </c>
      <c r="AY76" s="2">
        <f t="shared" si="58"/>
        <v>0.1301831200089334</v>
      </c>
      <c r="AZ76" s="2">
        <f t="shared" si="59"/>
        <v>3.849464016422393E-2</v>
      </c>
      <c r="BA76" s="2">
        <f t="shared" si="60"/>
        <v>1.2217247706616504E-2</v>
      </c>
    </row>
    <row r="77" spans="1:53">
      <c r="A77" s="58">
        <v>75</v>
      </c>
      <c r="B77" s="58">
        <v>79</v>
      </c>
      <c r="C77" s="93">
        <f>((SUM($C76:$G76))-($H76))*('Function Resolution'!H204)</f>
        <v>12823.865648031426</v>
      </c>
      <c r="D77" s="93">
        <f>((SUM($C76:$G76))-($H76))*('Function Resolution'!I204)</f>
        <v>11755.068682190928</v>
      </c>
      <c r="E77" s="93">
        <f>((SUM($C76:$G76))-($H76))*('Function Resolution'!J204)</f>
        <v>4453.5417230354406</v>
      </c>
      <c r="F77" s="93">
        <f>((SUM($C76:$G76))-($H76))*('Function Resolution'!K204)</f>
        <v>1234.1178485452069</v>
      </c>
      <c r="G77" s="93">
        <f>((SUM($C76:$G76))-($H76))*('Function Resolution'!L204)</f>
        <v>585.73678195931518</v>
      </c>
      <c r="H77" s="111">
        <f t="shared" si="47"/>
        <v>1130.1208729462137</v>
      </c>
      <c r="I77" s="111"/>
      <c r="J77" s="111">
        <f t="shared" si="61"/>
        <v>20277.790189183808</v>
      </c>
      <c r="K77" s="111">
        <f t="shared" si="62"/>
        <v>49999.999999999913</v>
      </c>
      <c r="L77" s="111">
        <f>'MI Analysis'!AM77</f>
        <v>3115.4539633164641</v>
      </c>
      <c r="M77" s="2">
        <f t="shared" si="37"/>
        <v>0.41565305971456701</v>
      </c>
      <c r="N77" s="2">
        <f t="shared" si="38"/>
        <v>0.38101071853147417</v>
      </c>
      <c r="O77" s="2">
        <f t="shared" si="39"/>
        <v>0.14435025245529842</v>
      </c>
      <c r="P77" s="2">
        <f t="shared" si="40"/>
        <v>4.000079803354134E-2</v>
      </c>
      <c r="Q77" s="2">
        <f t="shared" si="41"/>
        <v>1.8985171265119054E-2</v>
      </c>
      <c r="R77" s="106">
        <f>('ACM Rates'!$AO90*(SUM($C77:$G77)))/($C77*'ACM Rates'!$B$65+$D77*'ACM Rates'!$C$65+$E77*'ACM Rates'!$D$65+$F77*'ACM Rates'!$E$65+$G77*'ACM Rates'!$F$65)</f>
        <v>4.2347041565182625E-2</v>
      </c>
      <c r="S77" s="106">
        <f>$R77*'ACM Rates'!C$65</f>
        <v>3.4172047558708972E-2</v>
      </c>
      <c r="T77" s="106">
        <f>$R77*'ACM Rates'!D$65</f>
        <v>3.0812926627108269E-2</v>
      </c>
      <c r="U77" s="106">
        <f>$R77*'ACM Rates'!E$65</f>
        <v>2.7665186654828193E-2</v>
      </c>
      <c r="V77" s="106">
        <f>$R77*'ACM Rates'!F$65</f>
        <v>2.3909340703225191E-2</v>
      </c>
      <c r="W77" s="2"/>
      <c r="X77" s="93">
        <f>((SUM($X76:$AB76))-($AC76))*('Function Resolution'!M204)</f>
        <v>19180.018903435379</v>
      </c>
      <c r="Y77" s="93">
        <f>((SUM($X76:$AB76))-($AC76))*('Function Resolution'!N204)</f>
        <v>12487.85637786187</v>
      </c>
      <c r="Z77" s="93">
        <f>((SUM($X76:$AB76))-($AC76))*('Function Resolution'!O204)</f>
        <v>3618.951034955654</v>
      </c>
      <c r="AA77" s="93">
        <f>((SUM($X76:$AB76))-($AC76))*('Function Resolution'!P204)</f>
        <v>1062.4133749648483</v>
      </c>
      <c r="AB77" s="93">
        <f>((SUM($X76:$AB76))-($AC76))*('Function Resolution'!Q204)</f>
        <v>51.53501304806074</v>
      </c>
      <c r="AC77" s="111">
        <f t="shared" si="48"/>
        <v>920.57559227088223</v>
      </c>
      <c r="AD77" s="111">
        <f t="shared" si="63"/>
        <v>14519.800888005055</v>
      </c>
      <c r="AE77" s="2">
        <f t="shared" si="49"/>
        <v>0.52691238192762069</v>
      </c>
      <c r="AF77" s="2">
        <f t="shared" si="50"/>
        <v>0.34306567591811221</v>
      </c>
      <c r="AG77" s="2">
        <f t="shared" si="51"/>
        <v>9.9419615773494757E-2</v>
      </c>
      <c r="AH77" s="2">
        <f t="shared" si="52"/>
        <v>2.9186559450899381E-2</v>
      </c>
      <c r="AI77" s="2">
        <f t="shared" si="53"/>
        <v>1.4157669298730984E-3</v>
      </c>
      <c r="AJ77" s="106">
        <f>('ACM Rates'!$AT90*(SUM(X77:AB77)))/(X77*'ACM Rates'!B$74+Y77*'ACM Rates'!C$74+Z77*'ACM Rates'!D$74+AA77*'ACM Rates'!E$74+AB77*'ACM Rates'!F$74)</f>
        <v>2.8191261390300593E-2</v>
      </c>
      <c r="AK77" s="93">
        <f>$AJ77*'ACM Rates'!C$74</f>
        <v>2.2826336713702353E-2</v>
      </c>
      <c r="AL77" s="93">
        <f>$AJ77*'ACM Rates'!D$74</f>
        <v>2.0512986210553922E-2</v>
      </c>
      <c r="AM77" s="93">
        <f>$AJ77*'ACM Rates'!E$74</f>
        <v>1.8581431056774733E-2</v>
      </c>
      <c r="AN77" s="93">
        <f>$AJ77*'ACM Rates'!F$74</f>
        <v>1.626074726317189E-2</v>
      </c>
      <c r="AO77" s="93"/>
      <c r="AP77" s="93">
        <f t="shared" si="42"/>
        <v>32003.884551466806</v>
      </c>
      <c r="AQ77" s="93">
        <f t="shared" si="43"/>
        <v>24242.925060052796</v>
      </c>
      <c r="AR77" s="93">
        <f t="shared" si="44"/>
        <v>8072.4927579910945</v>
      </c>
      <c r="AS77" s="93">
        <f t="shared" si="45"/>
        <v>2296.5312235100555</v>
      </c>
      <c r="AT77" s="93">
        <f t="shared" si="46"/>
        <v>637.27179500737589</v>
      </c>
      <c r="AU77" s="93">
        <f t="shared" si="54"/>
        <v>2050.6964652170959</v>
      </c>
      <c r="AV77" s="93">
        <f t="shared" si="55"/>
        <v>34797.591077188859</v>
      </c>
      <c r="AW77" s="2">
        <f t="shared" si="56"/>
        <v>0.47587221983007327</v>
      </c>
      <c r="AX77" s="2">
        <f t="shared" si="57"/>
        <v>0.36047294649338724</v>
      </c>
      <c r="AY77" s="2">
        <f t="shared" si="58"/>
        <v>0.12003152436479307</v>
      </c>
      <c r="AZ77" s="2">
        <f t="shared" si="59"/>
        <v>3.4147586349505078E-2</v>
      </c>
      <c r="BA77" s="2">
        <f t="shared" si="60"/>
        <v>9.475722962241355E-3</v>
      </c>
    </row>
    <row r="78" spans="1:53">
      <c r="A78" s="58">
        <v>76</v>
      </c>
      <c r="B78" s="58">
        <v>80</v>
      </c>
      <c r="C78" s="93">
        <f>((SUM($C77:$G77))-($H77))*('Function Resolution'!H205)</f>
        <v>13014.301101361307</v>
      </c>
      <c r="D78" s="93">
        <f>((SUM($C77:$G77))-($H77))*('Function Resolution'!I205)</f>
        <v>11233.334132076232</v>
      </c>
      <c r="E78" s="93">
        <f>((SUM($C77:$G77))-($H77))*('Function Resolution'!J205)</f>
        <v>3974.8385354206871</v>
      </c>
      <c r="F78" s="93">
        <f>((SUM($C77:$G77))-($H77))*('Function Resolution'!K205)</f>
        <v>1054.9834225431678</v>
      </c>
      <c r="G78" s="93">
        <f>((SUM($C77:$G77))-($H77))*('Function Resolution'!L205)</f>
        <v>444.75261941471115</v>
      </c>
      <c r="H78" s="111">
        <f t="shared" si="47"/>
        <v>1958.0991823365646</v>
      </c>
      <c r="I78" s="111"/>
      <c r="J78" s="111">
        <f t="shared" si="61"/>
        <v>22235.889371520374</v>
      </c>
      <c r="K78" s="111">
        <f t="shared" si="62"/>
        <v>49999.999999999913</v>
      </c>
      <c r="L78" s="111">
        <f>'MI Analysis'!AM78</f>
        <v>3308.9399463209088</v>
      </c>
      <c r="M78" s="2">
        <f t="shared" si="37"/>
        <v>0.43786451896404144</v>
      </c>
      <c r="N78" s="2">
        <f t="shared" si="38"/>
        <v>0.37794410992914629</v>
      </c>
      <c r="O78" s="2">
        <f t="shared" si="39"/>
        <v>0.13373294114807768</v>
      </c>
      <c r="P78" s="2">
        <f t="shared" si="40"/>
        <v>3.5494784178505212E-2</v>
      </c>
      <c r="Q78" s="2">
        <f t="shared" si="41"/>
        <v>1.4963645780229396E-2</v>
      </c>
      <c r="R78" s="106">
        <f>('ACM Rates'!$AO91*(SUM($C78:$G78)))/($C78*'ACM Rates'!$B$65+$D78*'ACM Rates'!$C$65+$E78*'ACM Rates'!$D$65+$F78*'ACM Rates'!$E$65+$G78*'ACM Rates'!$F$65)</f>
        <v>7.5568437020680168E-2</v>
      </c>
      <c r="S78" s="106">
        <f>$R78*'ACM Rates'!C$65</f>
        <v>6.0980132929313167E-2</v>
      </c>
      <c r="T78" s="106">
        <f>$R78*'ACM Rates'!D$65</f>
        <v>5.4985770414666478E-2</v>
      </c>
      <c r="U78" s="106">
        <f>$R78*'ACM Rates'!E$65</f>
        <v>4.9368617927483073E-2</v>
      </c>
      <c r="V78" s="106">
        <f>$R78*'ACM Rates'!F$65</f>
        <v>4.2666298290437984E-2</v>
      </c>
      <c r="W78" s="2"/>
      <c r="X78" s="93">
        <f>((SUM($X77:$AB77))-($AC77))*('Function Resolution'!M205)</f>
        <v>19694.887532776385</v>
      </c>
      <c r="Y78" s="93">
        <f>((SUM($X77:$AB77))-($AC77))*('Function Resolution'!N205)</f>
        <v>11644.692440588689</v>
      </c>
      <c r="Z78" s="93">
        <f>((SUM($X77:$AB77))-($AC77))*('Function Resolution'!O205)</f>
        <v>3184.8144168486133</v>
      </c>
      <c r="AA78" s="93">
        <f>((SUM($X77:$AB77))-($AC77))*('Function Resolution'!P205)</f>
        <v>925.15079078492863</v>
      </c>
      <c r="AB78" s="93">
        <f>((SUM($X77:$AB77))-($AC77))*('Function Resolution'!Q205)</f>
        <v>30.653930996306176</v>
      </c>
      <c r="AC78" s="111">
        <f t="shared" si="48"/>
        <v>1701.9851514023967</v>
      </c>
      <c r="AD78" s="111">
        <f t="shared" si="63"/>
        <v>16221.786039407452</v>
      </c>
      <c r="AE78" s="2">
        <f t="shared" si="49"/>
        <v>0.55509518057124041</v>
      </c>
      <c r="AF78" s="2">
        <f t="shared" si="50"/>
        <v>0.32820256740475634</v>
      </c>
      <c r="AG78" s="2">
        <f t="shared" si="51"/>
        <v>8.9763149490666508E-2</v>
      </c>
      <c r="AH78" s="2">
        <f t="shared" si="52"/>
        <v>2.6075129619894367E-2</v>
      </c>
      <c r="AI78" s="2">
        <f t="shared" si="53"/>
        <v>8.6397291344238506E-4</v>
      </c>
      <c r="AJ78" s="106">
        <f>('ACM Rates'!$AT91*(SUM(X78:AB78)))/(X78*'ACM Rates'!B$74+Y78*'ACM Rates'!C$74+Z78*'ACM Rates'!D$74+AA78*'ACM Rates'!E$74+AB78*'ACM Rates'!F$74)</f>
        <v>5.3073598109116195E-2</v>
      </c>
      <c r="AK78" s="93">
        <f>$AJ78*'ACM Rates'!C$74</f>
        <v>4.2973452101835348E-2</v>
      </c>
      <c r="AL78" s="93">
        <f>$AJ78*'ACM Rates'!D$74</f>
        <v>3.8618278589384283E-2</v>
      </c>
      <c r="AM78" s="93">
        <f>$AJ78*'ACM Rates'!E$74</f>
        <v>3.4981882880161436E-2</v>
      </c>
      <c r="AN78" s="93">
        <f>$AJ78*'ACM Rates'!F$74</f>
        <v>3.0612903525360627E-2</v>
      </c>
      <c r="AO78" s="93"/>
      <c r="AP78" s="93">
        <f t="shared" si="42"/>
        <v>32709.188634137692</v>
      </c>
      <c r="AQ78" s="93">
        <f t="shared" si="43"/>
        <v>22878.026572664923</v>
      </c>
      <c r="AR78" s="93">
        <f t="shared" si="44"/>
        <v>7159.6529522692999</v>
      </c>
      <c r="AS78" s="93">
        <f t="shared" si="45"/>
        <v>1980.1342133280964</v>
      </c>
      <c r="AT78" s="93">
        <f t="shared" si="46"/>
        <v>475.40655041101735</v>
      </c>
      <c r="AU78" s="93">
        <f t="shared" si="54"/>
        <v>3660.0843337389615</v>
      </c>
      <c r="AV78" s="93">
        <f t="shared" si="55"/>
        <v>38457.675410927826</v>
      </c>
      <c r="AW78" s="2">
        <f t="shared" si="56"/>
        <v>0.50165613777951079</v>
      </c>
      <c r="AX78" s="2">
        <f t="shared" si="57"/>
        <v>0.35087701437148988</v>
      </c>
      <c r="AY78" s="2">
        <f t="shared" si="58"/>
        <v>0.10980657111526596</v>
      </c>
      <c r="AZ78" s="2">
        <f t="shared" si="59"/>
        <v>3.0369034611470429E-2</v>
      </c>
      <c r="BA78" s="2">
        <f t="shared" si="60"/>
        <v>7.2912421222630112E-3</v>
      </c>
    </row>
    <row r="79" spans="1:53">
      <c r="A79" s="58">
        <v>77</v>
      </c>
      <c r="B79" s="58">
        <v>81</v>
      </c>
      <c r="C79" s="93">
        <f>((SUM($C78:$G78))-($H78))*('Function Resolution'!H206)</f>
        <v>12815.660144714937</v>
      </c>
      <c r="D79" s="93">
        <f>((SUM($C78:$G78))-($H78))*('Function Resolution'!I206)</f>
        <v>10348.390136580438</v>
      </c>
      <c r="E79" s="93">
        <f>((SUM($C78:$G78))-($H78))*('Function Resolution'!J206)</f>
        <v>3400.7893318049391</v>
      </c>
      <c r="F79" s="93">
        <f>((SUM($C78:$G78))-($H78))*('Function Resolution'!K206)</f>
        <v>875.37533074828252</v>
      </c>
      <c r="G79" s="93">
        <f>((SUM($C78:$G78))-($H78))*('Function Resolution'!L206)</f>
        <v>323.89568463093821</v>
      </c>
      <c r="H79" s="111">
        <f t="shared" si="47"/>
        <v>1829.0996082042325</v>
      </c>
      <c r="I79" s="111"/>
      <c r="J79" s="111">
        <f t="shared" si="61"/>
        <v>24064.988979724607</v>
      </c>
      <c r="K79" s="111">
        <f t="shared" si="62"/>
        <v>49999.999999999913</v>
      </c>
      <c r="L79" s="111">
        <f>'MI Analysis'!AM79</f>
        <v>3505.3396528819017</v>
      </c>
      <c r="M79" s="2">
        <f t="shared" si="37"/>
        <v>0.46159087594072051</v>
      </c>
      <c r="N79" s="2">
        <f t="shared" si="38"/>
        <v>0.37272543230559635</v>
      </c>
      <c r="O79" s="2">
        <f t="shared" si="39"/>
        <v>0.12248868250497887</v>
      </c>
      <c r="P79" s="2">
        <f t="shared" si="40"/>
        <v>3.1529024734916256E-2</v>
      </c>
      <c r="Q79" s="2">
        <f t="shared" si="41"/>
        <v>1.166598451378797E-2</v>
      </c>
      <c r="R79" s="106">
        <f>('ACM Rates'!$AO92*(SUM($C79:$G79)))/($C79*'ACM Rates'!$B$65+$D79*'ACM Rates'!$C$65+$E79*'ACM Rates'!$D$65+$F79*'ACM Rates'!$E$65+$G79*'ACM Rates'!$F$65)</f>
        <v>7.4976669011747293E-2</v>
      </c>
      <c r="S79" s="106">
        <f>$R79*'ACM Rates'!C$65</f>
        <v>6.0502604303993499E-2</v>
      </c>
      <c r="T79" s="106">
        <f>$R79*'ACM Rates'!D$65</f>
        <v>5.4555182974184907E-2</v>
      </c>
      <c r="U79" s="106">
        <f>$R79*'ACM Rates'!E$65</f>
        <v>4.8982017782150972E-2</v>
      </c>
      <c r="V79" s="106">
        <f>$R79*'ACM Rates'!F$65</f>
        <v>4.2332183263274474E-2</v>
      </c>
      <c r="W79" s="2"/>
      <c r="X79" s="93">
        <f>((SUM($X78:$AB78))-($AC78))*('Function Resolution'!M206)</f>
        <v>19749.182503806765</v>
      </c>
      <c r="Y79" s="93">
        <f>((SUM($X78:$AB78))-($AC78))*('Function Resolution'!N206)</f>
        <v>10496.152020366517</v>
      </c>
      <c r="Z79" s="93">
        <f>((SUM($X78:$AB78))-($AC78))*('Function Resolution'!O206)</f>
        <v>2724.1662449183636</v>
      </c>
      <c r="AA79" s="93">
        <f>((SUM($X78:$AB78))-($AC78))*('Function Resolution'!P206)</f>
        <v>791.40916702137542</v>
      </c>
      <c r="AB79" s="93">
        <f>((SUM($X78:$AB78))-($AC78))*('Function Resolution'!Q206)</f>
        <v>17.304024479498697</v>
      </c>
      <c r="AC79" s="111">
        <f t="shared" si="48"/>
        <v>1620.3409236896227</v>
      </c>
      <c r="AD79" s="111">
        <f t="shared" si="63"/>
        <v>17842.126963097075</v>
      </c>
      <c r="AE79" s="2">
        <f t="shared" si="49"/>
        <v>0.5846721951269308</v>
      </c>
      <c r="AF79" s="2">
        <f t="shared" si="50"/>
        <v>0.31073733006167503</v>
      </c>
      <c r="AG79" s="2">
        <f t="shared" si="51"/>
        <v>8.0648617126308761E-2</v>
      </c>
      <c r="AH79" s="2">
        <f t="shared" si="52"/>
        <v>2.3429574101954471E-2</v>
      </c>
      <c r="AI79" s="2">
        <f t="shared" si="53"/>
        <v>5.1228358313102349E-4</v>
      </c>
      <c r="AJ79" s="106">
        <f>('ACM Rates'!$AT92*(SUM(X79:AB79)))/(X79*'ACM Rates'!B$74+Y79*'ACM Rates'!C$74+Z79*'ACM Rates'!D$74+AA79*'ACM Rates'!E$74+AB79*'ACM Rates'!F$74)</f>
        <v>5.2673995251439919E-2</v>
      </c>
      <c r="AK79" s="93">
        <f>$AJ79*'ACM Rates'!C$74</f>
        <v>4.2649895477149709E-2</v>
      </c>
      <c r="AL79" s="93">
        <f>$AJ79*'ACM Rates'!D$74</f>
        <v>3.8327513029244017E-2</v>
      </c>
      <c r="AM79" s="93">
        <f>$AJ79*'ACM Rates'!E$74</f>
        <v>3.4718496547524451E-2</v>
      </c>
      <c r="AN79" s="93">
        <f>$AJ79*'ACM Rates'!F$74</f>
        <v>3.0382412204509306E-2</v>
      </c>
      <c r="AO79" s="93"/>
      <c r="AP79" s="93">
        <f t="shared" si="42"/>
        <v>32564.842648521702</v>
      </c>
      <c r="AQ79" s="93">
        <f t="shared" si="43"/>
        <v>20844.542156946954</v>
      </c>
      <c r="AR79" s="93">
        <f t="shared" si="44"/>
        <v>6124.9555767233032</v>
      </c>
      <c r="AS79" s="93">
        <f t="shared" si="45"/>
        <v>1666.7844977696579</v>
      </c>
      <c r="AT79" s="93">
        <f t="shared" si="46"/>
        <v>341.19970911043691</v>
      </c>
      <c r="AU79" s="93">
        <f t="shared" si="54"/>
        <v>3449.4405318938552</v>
      </c>
      <c r="AV79" s="93">
        <f t="shared" si="55"/>
        <v>41907.115942821678</v>
      </c>
      <c r="AW79" s="2">
        <f t="shared" si="56"/>
        <v>0.52914547615746343</v>
      </c>
      <c r="AX79" s="2">
        <f t="shared" si="57"/>
        <v>0.33870254814275047</v>
      </c>
      <c r="AY79" s="2">
        <f t="shared" si="58"/>
        <v>9.9524280527598055E-2</v>
      </c>
      <c r="AZ79" s="2">
        <f t="shared" si="59"/>
        <v>2.7083547930615955E-2</v>
      </c>
      <c r="BA79" s="2">
        <f t="shared" si="60"/>
        <v>5.5441472415720715E-3</v>
      </c>
    </row>
    <row r="80" spans="1:53">
      <c r="A80" s="58">
        <v>78</v>
      </c>
      <c r="B80" s="58">
        <v>82</v>
      </c>
      <c r="C80" s="93">
        <f>((SUM($C79:$G79))-($H79))*('Function Resolution'!H207)</f>
        <v>12630.96404266295</v>
      </c>
      <c r="D80" s="93">
        <f>((SUM($C79:$G79))-($H79))*('Function Resolution'!I207)</f>
        <v>9470.1527373249119</v>
      </c>
      <c r="E80" s="93">
        <f>((SUM($C79:$G79))-($H79))*('Function Resolution'!J207)</f>
        <v>2873.2109946923815</v>
      </c>
      <c r="F80" s="93">
        <f>((SUM($C79:$G79))-($H79))*('Function Resolution'!K207)</f>
        <v>727.4443295600156</v>
      </c>
      <c r="G80" s="93">
        <f>((SUM($C79:$G79))-($H79))*('Function Resolution'!L207)</f>
        <v>233.23891603504333</v>
      </c>
      <c r="H80" s="111">
        <f t="shared" si="47"/>
        <v>1708.5985260157368</v>
      </c>
      <c r="I80" s="111"/>
      <c r="J80" s="111">
        <f t="shared" si="61"/>
        <v>25773.587505740343</v>
      </c>
      <c r="K80" s="111">
        <f t="shared" si="62"/>
        <v>49999.999999999905</v>
      </c>
      <c r="L80" s="111">
        <f>'MI Analysis'!AM80</f>
        <v>3701.3290108681613</v>
      </c>
      <c r="M80" s="2">
        <f t="shared" si="37"/>
        <v>0.4870236620600778</v>
      </c>
      <c r="N80" s="2">
        <f t="shared" si="38"/>
        <v>0.36514936237819212</v>
      </c>
      <c r="O80" s="2">
        <f t="shared" si="39"/>
        <v>0.1107850308004952</v>
      </c>
      <c r="P80" s="2">
        <f t="shared" si="40"/>
        <v>2.8048738016394868E-2</v>
      </c>
      <c r="Q80" s="2">
        <f t="shared" si="41"/>
        <v>8.9932067448401463E-3</v>
      </c>
      <c r="R80" s="106">
        <f>('ACM Rates'!$AO93*(SUM($C80:$G80)))/($C80*'ACM Rates'!$B$65+$D80*'ACM Rates'!$C$65+$E80*'ACM Rates'!$D$65+$F80*'ACM Rates'!$E$65+$G80*'ACM Rates'!$F$65)</f>
        <v>7.4382352231870605E-2</v>
      </c>
      <c r="S80" s="106">
        <f>$R80*'ACM Rates'!C$65</f>
        <v>6.0023018941799441E-2</v>
      </c>
      <c r="T80" s="106">
        <f>$R80*'ACM Rates'!D$65</f>
        <v>5.4122740974584721E-2</v>
      </c>
      <c r="U80" s="106">
        <f>$R80*'ACM Rates'!E$65</f>
        <v>4.8593752532922717E-2</v>
      </c>
      <c r="V80" s="106">
        <f>$R80*'ACM Rates'!F$65</f>
        <v>4.1996629187936223E-2</v>
      </c>
      <c r="W80" s="2"/>
      <c r="X80" s="93">
        <f>((SUM($X79:$AB79))-($AC79))*('Function Resolution'!M207)</f>
        <v>19803.563295265219</v>
      </c>
      <c r="Y80" s="93">
        <f>((SUM($X79:$AB79))-($AC79))*('Function Resolution'!N207)</f>
        <v>9345.1943906785036</v>
      </c>
      <c r="Z80" s="93">
        <f>((SUM($X79:$AB79))-($AC79))*('Function Resolution'!O207)</f>
        <v>2318.2204537105022</v>
      </c>
      <c r="AA80" s="93">
        <f>((SUM($X79:$AB79))-($AC79))*('Function Resolution'!P207)</f>
        <v>681.41503996573522</v>
      </c>
      <c r="AB80" s="93">
        <f>((SUM($X79:$AB79))-($AC79))*('Function Resolution'!Q207)</f>
        <v>9.4798572829358765</v>
      </c>
      <c r="AC80" s="111">
        <f t="shared" si="48"/>
        <v>1542.6131695802319</v>
      </c>
      <c r="AD80" s="111">
        <f t="shared" si="63"/>
        <v>19384.740132677307</v>
      </c>
      <c r="AE80" s="2">
        <f t="shared" si="49"/>
        <v>0.61582316941607307</v>
      </c>
      <c r="AF80" s="2">
        <f t="shared" si="50"/>
        <v>0.2906036223214884</v>
      </c>
      <c r="AG80" s="2">
        <f t="shared" si="51"/>
        <v>7.2088737058269334E-2</v>
      </c>
      <c r="AH80" s="2">
        <f t="shared" si="52"/>
        <v>2.1189680025907643E-2</v>
      </c>
      <c r="AI80" s="2">
        <f t="shared" si="53"/>
        <v>2.9479117826161042E-4</v>
      </c>
      <c r="AJ80" s="106">
        <f>('ACM Rates'!$AT93*(SUM(X80:AB80)))/(X80*'ACM Rates'!B$74+Y80*'ACM Rates'!C$74+Z80*'ACM Rates'!D$74+AA80*'ACM Rates'!E$74+AB80*'ACM Rates'!F$74)</f>
        <v>5.2271154174288771E-2</v>
      </c>
      <c r="AK80" s="93">
        <f>$AJ80*'ACM Rates'!C$74</f>
        <v>4.2323716880816077E-2</v>
      </c>
      <c r="AL80" s="93">
        <f>$AJ80*'ACM Rates'!D$74</f>
        <v>3.8034391222942394E-2</v>
      </c>
      <c r="AM80" s="93">
        <f>$AJ80*'ACM Rates'!E$74</f>
        <v>3.4452975838880448E-2</v>
      </c>
      <c r="AN80" s="93">
        <f>$AJ80*'ACM Rates'!F$74</f>
        <v>3.0150053075483869E-2</v>
      </c>
      <c r="AO80" s="93"/>
      <c r="AP80" s="93">
        <f t="shared" si="42"/>
        <v>32434.527337928172</v>
      </c>
      <c r="AQ80" s="93">
        <f t="shared" si="43"/>
        <v>18815.347128003414</v>
      </c>
      <c r="AR80" s="93">
        <f t="shared" si="44"/>
        <v>5191.4314484028837</v>
      </c>
      <c r="AS80" s="93">
        <f t="shared" si="45"/>
        <v>1408.8593695257509</v>
      </c>
      <c r="AT80" s="93">
        <f t="shared" si="46"/>
        <v>242.71877331797921</v>
      </c>
      <c r="AU80" s="93">
        <f t="shared" si="54"/>
        <v>3251.2116955959686</v>
      </c>
      <c r="AV80" s="93">
        <f t="shared" si="55"/>
        <v>45158.32763841765</v>
      </c>
      <c r="AW80" s="2">
        <f t="shared" si="56"/>
        <v>0.5583218644473622</v>
      </c>
      <c r="AX80" s="2">
        <f t="shared" si="57"/>
        <v>0.32388385313224111</v>
      </c>
      <c r="AY80" s="2">
        <f t="shared" si="58"/>
        <v>8.936432633114226E-2</v>
      </c>
      <c r="AZ80" s="2">
        <f t="shared" si="59"/>
        <v>2.4251840692554955E-2</v>
      </c>
      <c r="BA80" s="2">
        <f t="shared" si="60"/>
        <v>4.1781153966995704E-3</v>
      </c>
    </row>
    <row r="81" spans="1:53">
      <c r="A81" s="58">
        <v>79</v>
      </c>
      <c r="B81" s="58">
        <v>83</v>
      </c>
      <c r="C81" s="93">
        <f>((SUM($C80:$G80))-($H80))*('Function Resolution'!H208)</f>
        <v>12461.040381209081</v>
      </c>
      <c r="D81" s="93">
        <f>((SUM($C80:$G80))-($H80))*('Function Resolution'!I208)</f>
        <v>8599.7133761174664</v>
      </c>
      <c r="E81" s="93">
        <f>((SUM($C80:$G80))-($H80))*('Function Resolution'!J208)</f>
        <v>2393.9733918827374</v>
      </c>
      <c r="F81" s="93">
        <f>((SUM($C80:$G80))-($H80))*('Function Resolution'!K208)</f>
        <v>605.68209168398505</v>
      </c>
      <c r="G81" s="93">
        <f>((SUM($C80:$G80))-($H80))*('Function Resolution'!L208)</f>
        <v>166.00325336629439</v>
      </c>
      <c r="H81" s="111">
        <f t="shared" si="47"/>
        <v>1596.0360551218203</v>
      </c>
      <c r="I81" s="111"/>
      <c r="J81" s="111">
        <f t="shared" si="61"/>
        <v>27369.623560862165</v>
      </c>
      <c r="K81" s="111">
        <f t="shared" si="62"/>
        <v>49999.999999999913</v>
      </c>
      <c r="L81" s="111">
        <f>'MI Analysis'!AM81</f>
        <v>3894.4293612250904</v>
      </c>
      <c r="M81" s="2">
        <f t="shared" si="37"/>
        <v>0.51435764103173409</v>
      </c>
      <c r="N81" s="2">
        <f t="shared" si="38"/>
        <v>0.35497263072504703</v>
      </c>
      <c r="O81" s="2">
        <f t="shared" si="39"/>
        <v>9.881666930462725E-2</v>
      </c>
      <c r="P81" s="2">
        <f t="shared" si="40"/>
        <v>2.5000898991028947E-2</v>
      </c>
      <c r="Q81" s="2">
        <f t="shared" si="41"/>
        <v>6.8521599475625519E-3</v>
      </c>
      <c r="R81" s="106">
        <f>('ACM Rates'!$AO94*(SUM($C81:$G81)))/($C81*'ACM Rates'!$B$65+$D81*'ACM Rates'!$C$65+$E81*'ACM Rates'!$D$65+$F81*'ACM Rates'!$E$65+$G81*'ACM Rates'!$F$65)</f>
        <v>7.3781456382668739E-2</v>
      </c>
      <c r="S81" s="106">
        <f>$R81*'ACM Rates'!C$65</f>
        <v>5.9538124583709502E-2</v>
      </c>
      <c r="T81" s="106">
        <f>$R81*'ACM Rates'!D$65</f>
        <v>5.3685511854730125E-2</v>
      </c>
      <c r="U81" s="106">
        <f>$R81*'ACM Rates'!E$65</f>
        <v>4.8201189198771192E-2</v>
      </c>
      <c r="V81" s="106">
        <f>$R81*'ACM Rates'!F$65</f>
        <v>4.1657360538823934E-2</v>
      </c>
      <c r="W81" s="2"/>
      <c r="X81" s="93">
        <f>((SUM($X80:$AB80))-($AC80))*('Function Resolution'!M208)</f>
        <v>19858.894026841161</v>
      </c>
      <c r="Y81" s="93">
        <f>((SUM($X80:$AB80))-($AC80))*('Function Resolution'!N208)</f>
        <v>8198.6245614366871</v>
      </c>
      <c r="Z81" s="93">
        <f>((SUM($X80:$AB80))-($AC80))*('Function Resolution'!O208)</f>
        <v>1961.8388115176037</v>
      </c>
      <c r="AA81" s="93">
        <f>((SUM($X80:$AB80))-($AC80))*('Function Resolution'!P208)</f>
        <v>590.86939415563643</v>
      </c>
      <c r="AB81" s="93">
        <f>((SUM($X80:$AB80))-($AC80))*('Function Resolution'!Q208)</f>
        <v>5.0330733715738001</v>
      </c>
      <c r="AC81" s="111">
        <f t="shared" si="48"/>
        <v>1468.6140158354676</v>
      </c>
      <c r="AD81" s="111">
        <f t="shared" si="63"/>
        <v>20853.354148512775</v>
      </c>
      <c r="AE81" s="2">
        <f t="shared" si="49"/>
        <v>0.64865998567066363</v>
      </c>
      <c r="AF81" s="2">
        <f t="shared" si="50"/>
        <v>0.26779536077652333</v>
      </c>
      <c r="AG81" s="2">
        <f t="shared" si="51"/>
        <v>6.4080423292816185E-2</v>
      </c>
      <c r="AH81" s="2">
        <f t="shared" si="52"/>
        <v>1.9299832721207884E-2</v>
      </c>
      <c r="AI81" s="2">
        <f t="shared" si="53"/>
        <v>1.6439753878901006E-4</v>
      </c>
      <c r="AJ81" s="106">
        <f>('ACM Rates'!$AT94*(SUM(X81:AB81)))/(X81*'ACM Rates'!B$74+Y81*'ACM Rates'!C$74+Z81*'ACM Rates'!D$74+AA81*'ACM Rates'!E$74+AB81*'ACM Rates'!F$74)</f>
        <v>5.1863067081168446E-2</v>
      </c>
      <c r="AK81" s="93">
        <f>$AJ81*'ACM Rates'!C$74</f>
        <v>4.1993290609103187E-2</v>
      </c>
      <c r="AL81" s="93">
        <f>$AJ81*'ACM Rates'!D$74</f>
        <v>3.7737452224790205E-2</v>
      </c>
      <c r="AM81" s="93">
        <f>$AJ81*'ACM Rates'!E$74</f>
        <v>3.41839973749163E-2</v>
      </c>
      <c r="AN81" s="93">
        <f>$AJ81*'ACM Rates'!F$74</f>
        <v>2.9914668039294066E-2</v>
      </c>
      <c r="AO81" s="93"/>
      <c r="AP81" s="93">
        <f t="shared" si="42"/>
        <v>32319.934408050241</v>
      </c>
      <c r="AQ81" s="93">
        <f t="shared" si="43"/>
        <v>16798.337937554155</v>
      </c>
      <c r="AR81" s="93">
        <f t="shared" si="44"/>
        <v>4355.8122034003409</v>
      </c>
      <c r="AS81" s="93">
        <f t="shared" si="45"/>
        <v>1196.5514858396214</v>
      </c>
      <c r="AT81" s="93">
        <f t="shared" si="46"/>
        <v>171.03632673786819</v>
      </c>
      <c r="AU81" s="93">
        <f t="shared" si="54"/>
        <v>3064.6500709572879</v>
      </c>
      <c r="AV81" s="93">
        <f t="shared" si="55"/>
        <v>48222.977709374944</v>
      </c>
      <c r="AW81" s="2">
        <f t="shared" si="56"/>
        <v>0.58933167090453376</v>
      </c>
      <c r="AX81" s="2">
        <f t="shared" si="57"/>
        <v>0.30630608466494819</v>
      </c>
      <c r="AY81" s="2">
        <f t="shared" si="58"/>
        <v>7.9425225669297439E-2</v>
      </c>
      <c r="AZ81" s="2">
        <f t="shared" si="59"/>
        <v>2.1818289529001153E-2</v>
      </c>
      <c r="BA81" s="2">
        <f t="shared" si="60"/>
        <v>3.1187292322194539E-3</v>
      </c>
    </row>
    <row r="82" spans="1:53">
      <c r="A82" s="58">
        <v>80</v>
      </c>
      <c r="B82" s="58">
        <v>84</v>
      </c>
      <c r="C82" s="93">
        <f>((SUM($C81:$G81))-($H81))*('Function Resolution'!H209)</f>
        <v>12305.869196217431</v>
      </c>
      <c r="D82" s="93">
        <f>((SUM($C81:$G81))-($H81))*('Function Resolution'!I209)</f>
        <v>7737.9976816434291</v>
      </c>
      <c r="E82" s="93">
        <f>((SUM($C81:$G81))-($H81))*('Function Resolution'!J209)</f>
        <v>1964.3471339681466</v>
      </c>
      <c r="F82" s="93">
        <f>((SUM($C81:$G81))-($H81))*('Function Resolution'!K209)</f>
        <v>505.45060937876724</v>
      </c>
      <c r="G82" s="93">
        <f>((SUM($C81:$G81))-($H81))*('Function Resolution'!L209)</f>
        <v>116.71181792997287</v>
      </c>
      <c r="H82" s="111">
        <f t="shared" si="47"/>
        <v>1656.5435553448833</v>
      </c>
      <c r="I82" s="111"/>
      <c r="J82" s="111">
        <f t="shared" si="61"/>
        <v>29026.167116207049</v>
      </c>
      <c r="K82" s="111">
        <f t="shared" si="62"/>
        <v>49999.999999999913</v>
      </c>
      <c r="L82" s="111">
        <f>'MI Analysis'!AM82</f>
        <v>4093.472259204847</v>
      </c>
      <c r="M82" s="2">
        <f t="shared" si="37"/>
        <v>0.54377660174203912</v>
      </c>
      <c r="N82" s="2">
        <f t="shared" si="38"/>
        <v>0.34192969358923575</v>
      </c>
      <c r="O82" s="2">
        <f t="shared" si="39"/>
        <v>8.6801345936558874E-2</v>
      </c>
      <c r="P82" s="2">
        <f t="shared" si="40"/>
        <v>2.2335050887824549E-2</v>
      </c>
      <c r="Q82" s="2">
        <f t="shared" si="41"/>
        <v>5.1573078443417969E-3</v>
      </c>
      <c r="R82" s="106">
        <f>('ACM Rates'!$AM95*(SUM($C82:$G82)))/($C82*'ACM Rates'!$B$65+$D82*'ACM Rates'!$C$65+$E82*'ACM Rates'!$D$65+$F82*'ACM Rates'!$E$65+$G82*'ACM Rates'!$F$65)</f>
        <v>8.130081205033135E-2</v>
      </c>
      <c r="S82" s="106">
        <f>$R82*'ACM Rates'!C$65</f>
        <v>6.560588681665562E-2</v>
      </c>
      <c r="T82" s="106">
        <f>$R82*'ACM Rates'!D$65</f>
        <v>5.9156811523071416E-2</v>
      </c>
      <c r="U82" s="106">
        <f>$R82*'ACM Rates'!E$65</f>
        <v>5.31135601786831E-2</v>
      </c>
      <c r="V82" s="106">
        <f>$R82*'ACM Rates'!F$65</f>
        <v>4.5902824445674249E-2</v>
      </c>
      <c r="W82" s="2"/>
      <c r="X82" s="93">
        <f>((SUM($X81:$AB81))-($AC81))*('Function Resolution'!M209)</f>
        <v>19911.865904560866</v>
      </c>
      <c r="Y82" s="93">
        <f>((SUM($X81:$AB81))-($AC81))*('Function Resolution'!N209)</f>
        <v>7066.0932195477972</v>
      </c>
      <c r="Z82" s="93">
        <f>((SUM($X81:$AB81))-($AC81))*('Function Resolution'!O209)</f>
        <v>1649.9436542586727</v>
      </c>
      <c r="AA82" s="93">
        <f>((SUM($X81:$AB81))-($AC81))*('Function Resolution'!P209)</f>
        <v>516.15787935558114</v>
      </c>
      <c r="AB82" s="93">
        <f>((SUM($X81:$AB81))-($AC81))*('Function Resolution'!Q209)</f>
        <v>2.5851937642698397</v>
      </c>
      <c r="AC82" s="111">
        <f t="shared" si="48"/>
        <v>1553.5162238842672</v>
      </c>
      <c r="AD82" s="111">
        <f t="shared" si="63"/>
        <v>22406.870372397043</v>
      </c>
      <c r="AE82" s="2">
        <f t="shared" si="49"/>
        <v>0.68316148643720787</v>
      </c>
      <c r="AF82" s="2">
        <f t="shared" si="50"/>
        <v>0.24243246566181662</v>
      </c>
      <c r="AG82" s="2">
        <f t="shared" si="51"/>
        <v>5.6608354273961353E-2</v>
      </c>
      <c r="AH82" s="2">
        <f t="shared" si="52"/>
        <v>1.770899752875834E-2</v>
      </c>
      <c r="AI82" s="2">
        <f t="shared" si="53"/>
        <v>8.8696098255776893E-5</v>
      </c>
      <c r="AJ82" s="106">
        <f>('ACM Rates'!$AR95*(SUM(X82:AB82)))/(X82*'ACM Rates'!B$74+Y82*'ACM Rates'!C$74+Z82*'ACM Rates'!D$74+AA82*'ACM Rates'!E$74+AB82*'ACM Rates'!F$74)</f>
        <v>5.7166037923167733E-2</v>
      </c>
      <c r="AK82" s="93">
        <f>$AJ82*'ACM Rates'!C$74</f>
        <v>4.6287082091029171E-2</v>
      </c>
      <c r="AL82" s="93">
        <f>$AJ82*'ACM Rates'!D$74</f>
        <v>4.1596086510460283E-2</v>
      </c>
      <c r="AM82" s="93">
        <f>$AJ82*'ACM Rates'!E$74</f>
        <v>3.7679292804676627E-2</v>
      </c>
      <c r="AN82" s="93">
        <f>$AJ82*'ACM Rates'!F$74</f>
        <v>3.2973426830250056E-2</v>
      </c>
      <c r="AO82" s="93"/>
      <c r="AP82" s="93">
        <f t="shared" si="42"/>
        <v>32217.735100778296</v>
      </c>
      <c r="AQ82" s="93">
        <f t="shared" si="43"/>
        <v>14804.090901191226</v>
      </c>
      <c r="AR82" s="93">
        <f t="shared" si="44"/>
        <v>3614.2907882268191</v>
      </c>
      <c r="AS82" s="93">
        <f t="shared" si="45"/>
        <v>1021.6084887343484</v>
      </c>
      <c r="AT82" s="93">
        <f t="shared" si="46"/>
        <v>119.29701169424271</v>
      </c>
      <c r="AU82" s="93">
        <f t="shared" si="54"/>
        <v>3210.0597792291505</v>
      </c>
      <c r="AV82" s="93">
        <f t="shared" si="55"/>
        <v>51433.037488604095</v>
      </c>
      <c r="AW82" s="2">
        <f t="shared" si="56"/>
        <v>0.62224001449793376</v>
      </c>
      <c r="AX82" s="2">
        <f t="shared" si="57"/>
        <v>0.28592009053930756</v>
      </c>
      <c r="AY82" s="2">
        <f t="shared" si="58"/>
        <v>6.9804917863753729E-2</v>
      </c>
      <c r="AZ82" s="2">
        <f t="shared" si="59"/>
        <v>1.9730923941513091E-2</v>
      </c>
      <c r="BA82" s="2">
        <f t="shared" si="60"/>
        <v>2.304053157491897E-3</v>
      </c>
    </row>
    <row r="83" spans="1:53">
      <c r="A83" s="58">
        <v>81</v>
      </c>
      <c r="B83" s="58">
        <v>85</v>
      </c>
      <c r="C83" s="93">
        <f>((SUM($C82:$G82))-($H82))*('Function Resolution'!H210)</f>
        <v>12068.963668616507</v>
      </c>
      <c r="D83" s="93">
        <f>((SUM($C82:$G82))-($H82))*('Function Resolution'!I210)</f>
        <v>6832.49738205018</v>
      </c>
      <c r="E83" s="93">
        <f>((SUM($C82:$G82))-($H82))*('Function Resolution'!J210)</f>
        <v>1572.4492290051505</v>
      </c>
      <c r="F83" s="93">
        <f>((SUM($C82:$G82))-($H82))*('Function Resolution'!K210)</f>
        <v>419.55496169897384</v>
      </c>
      <c r="G83" s="93">
        <f>((SUM($C82:$G82))-($H82))*('Function Resolution'!L210)</f>
        <v>80.367642422050537</v>
      </c>
      <c r="H83" s="111">
        <f t="shared" si="47"/>
        <v>2714.0139751627967</v>
      </c>
      <c r="I83" s="111"/>
      <c r="J83" s="111">
        <f t="shared" si="61"/>
        <v>31740.181091369846</v>
      </c>
      <c r="K83" s="111">
        <f t="shared" si="62"/>
        <v>49999.999999999913</v>
      </c>
      <c r="L83" s="111">
        <f>'MI Analysis'!AM83</f>
        <v>4293.7682110730439</v>
      </c>
      <c r="M83" s="2">
        <f t="shared" si="37"/>
        <v>0.57542957148011675</v>
      </c>
      <c r="N83" s="2">
        <f t="shared" si="38"/>
        <v>0.32576293612646573</v>
      </c>
      <c r="O83" s="2">
        <f t="shared" si="39"/>
        <v>7.497195375387164E-2</v>
      </c>
      <c r="P83" s="2">
        <f t="shared" si="40"/>
        <v>2.0003733415039134E-2</v>
      </c>
      <c r="Q83" s="2">
        <f t="shared" si="41"/>
        <v>3.8318052245068252E-3</v>
      </c>
      <c r="R83" s="106">
        <f>('ACM Rates'!$AM96*(SUM($C83:$G83)))/($C83*'ACM Rates'!$B$65+$D83*'ACM Rates'!$C$65+$E83*'ACM Rates'!$D$65+$F83*'ACM Rates'!$E$65+$G83*'ACM Rates'!$F$65)</f>
        <v>0.14249714913867562</v>
      </c>
      <c r="S83" s="106">
        <f>$R83*'ACM Rates'!C$65</f>
        <v>0.11498841896315287</v>
      </c>
      <c r="T83" s="106">
        <f>$R83*'ACM Rates'!D$65</f>
        <v>0.10368502824981655</v>
      </c>
      <c r="U83" s="106">
        <f>$R83*'ACM Rates'!E$65</f>
        <v>9.3092931241355079E-2</v>
      </c>
      <c r="V83" s="106">
        <f>$R83*'ACM Rates'!F$65</f>
        <v>8.0454566885165932E-2</v>
      </c>
      <c r="W83" s="2"/>
      <c r="X83" s="93">
        <f>((SUM($X82:$AB82))-($AC82))*('Function Resolution'!M210)</f>
        <v>19842.087735043751</v>
      </c>
      <c r="Y83" s="93">
        <f>((SUM($X82:$AB82))-($AC82))*('Function Resolution'!N210)</f>
        <v>5928.0644946853208</v>
      </c>
      <c r="Z83" s="93">
        <f>((SUM($X82:$AB82))-($AC82))*('Function Resolution'!O210)</f>
        <v>1369.989403388772</v>
      </c>
      <c r="AA83" s="93">
        <f>((SUM($X82:$AB82))-($AC82))*('Function Resolution'!P210)</f>
        <v>451.71319012656096</v>
      </c>
      <c r="AB83" s="93">
        <f>((SUM($X82:$AB82))-($AC82))*('Function Resolution'!Q210)</f>
        <v>1.2748043585151239</v>
      </c>
      <c r="AC83" s="111">
        <f t="shared" si="48"/>
        <v>2770.3502146113333</v>
      </c>
      <c r="AD83" s="111">
        <f t="shared" si="63"/>
        <v>25177.220587008378</v>
      </c>
      <c r="AE83" s="2">
        <f t="shared" si="49"/>
        <v>0.71909522416749072</v>
      </c>
      <c r="AF83" s="2">
        <f t="shared" si="50"/>
        <v>0.21483842444443682</v>
      </c>
      <c r="AG83" s="2">
        <f t="shared" si="51"/>
        <v>4.9649656341203732E-2</v>
      </c>
      <c r="AH83" s="2">
        <f t="shared" si="52"/>
        <v>1.6370494982732495E-2</v>
      </c>
      <c r="AI83" s="2">
        <f t="shared" si="53"/>
        <v>4.6200064136250318E-5</v>
      </c>
      <c r="AJ83" s="106">
        <f>('ACM Rates'!$AR96*(SUM(X83:AB83)))/(X83*'ACM Rates'!B$74+Y83*'ACM Rates'!C$74+Z83*'ACM Rates'!D$74+AA83*'ACM Rates'!E$74+AB83*'ACM Rates'!F$74)</f>
        <v>0.10680935252492998</v>
      </c>
      <c r="AK83" s="93">
        <f>$AJ83*'ACM Rates'!C$74</f>
        <v>8.6483049167335971E-2</v>
      </c>
      <c r="AL83" s="93">
        <f>$AJ83*'ACM Rates'!D$74</f>
        <v>7.7718366169166997E-2</v>
      </c>
      <c r="AM83" s="93">
        <f>$AJ83*'ACM Rates'!E$74</f>
        <v>7.0400206386067393E-2</v>
      </c>
      <c r="AN83" s="93">
        <f>$AJ83*'ACM Rates'!F$74</f>
        <v>6.1607739458883357E-2</v>
      </c>
      <c r="AO83" s="93"/>
      <c r="AP83" s="93">
        <f t="shared" si="42"/>
        <v>31911.051403660258</v>
      </c>
      <c r="AQ83" s="93">
        <f t="shared" si="43"/>
        <v>12760.561876735501</v>
      </c>
      <c r="AR83" s="93">
        <f t="shared" si="44"/>
        <v>2942.4386323939225</v>
      </c>
      <c r="AS83" s="93">
        <f t="shared" si="45"/>
        <v>871.2681518255348</v>
      </c>
      <c r="AT83" s="93">
        <f t="shared" si="46"/>
        <v>81.642446780565663</v>
      </c>
      <c r="AU83" s="93">
        <f t="shared" si="54"/>
        <v>5484.36418977413</v>
      </c>
      <c r="AV83" s="93">
        <f t="shared" si="55"/>
        <v>56917.401678378228</v>
      </c>
      <c r="AW83" s="2">
        <f t="shared" si="56"/>
        <v>0.65705264965196519</v>
      </c>
      <c r="AX83" s="2">
        <f t="shared" si="57"/>
        <v>0.26274160904630089</v>
      </c>
      <c r="AY83" s="2">
        <f t="shared" si="58"/>
        <v>6.0585189607101887E-2</v>
      </c>
      <c r="AZ83" s="2">
        <f t="shared" si="59"/>
        <v>1.7939523222624845E-2</v>
      </c>
      <c r="BA83" s="2">
        <f t="shared" si="60"/>
        <v>1.6810284720072627E-3</v>
      </c>
    </row>
    <row r="84" spans="1:53">
      <c r="A84" s="58">
        <v>82</v>
      </c>
      <c r="B84" s="58">
        <v>86</v>
      </c>
      <c r="C84" s="93">
        <f>((SUM($C83:$G83))-($H83))*('Function Resolution'!H211)</f>
        <v>11127.415224735067</v>
      </c>
      <c r="D84" s="93">
        <f>((SUM($C83:$G83))-($H83))*('Function Resolution'!I211)</f>
        <v>5592.4512123597451</v>
      </c>
      <c r="E84" s="93">
        <f>((SUM($C83:$G83))-($H83))*('Function Resolution'!J211)</f>
        <v>1160.6851823979125</v>
      </c>
      <c r="F84" s="93">
        <f>((SUM($C83:$G83))-($H83))*('Function Resolution'!K211)</f>
        <v>327.99417515030888</v>
      </c>
      <c r="G84" s="93">
        <f>((SUM($C83:$G83))-($H83))*('Function Resolution'!L211)</f>
        <v>51.273113987029312</v>
      </c>
      <c r="H84" s="111">
        <f t="shared" si="47"/>
        <v>2362.8205667767311</v>
      </c>
      <c r="I84" s="111"/>
      <c r="J84" s="111">
        <f t="shared" si="61"/>
        <v>34103.001658146575</v>
      </c>
      <c r="K84" s="111">
        <f t="shared" si="62"/>
        <v>49999.999999999913</v>
      </c>
      <c r="L84" s="111">
        <f>'MI Analysis'!AM84</f>
        <v>4489.7170853513417</v>
      </c>
      <c r="M84" s="2">
        <f t="shared" si="37"/>
        <v>0.60939351482154969</v>
      </c>
      <c r="N84" s="2">
        <f t="shared" si="38"/>
        <v>0.30627090226599168</v>
      </c>
      <c r="O84" s="2">
        <f t="shared" si="39"/>
        <v>6.3564988689419191E-2</v>
      </c>
      <c r="P84" s="2">
        <f t="shared" si="40"/>
        <v>1.7962619278512688E-2</v>
      </c>
      <c r="Q84" s="2">
        <f t="shared" si="41"/>
        <v>2.8079749445267671E-3</v>
      </c>
      <c r="R84" s="106">
        <f>('ACM Rates'!$AM97*(SUM($C84:$G84)))/($C84*'ACM Rates'!$B$65+$D84*'ACM Rates'!$C$65+$E84*'ACM Rates'!$D$65+$F84*'ACM Rates'!$E$65+$G84*'ACM Rates'!$F$65)</f>
        <v>0.14124916762916148</v>
      </c>
      <c r="S84" s="106">
        <f>$R84*'ACM Rates'!C$65</f>
        <v>0.11398135726724046</v>
      </c>
      <c r="T84" s="106">
        <f>$R84*'ACM Rates'!D$65</f>
        <v>0.10277696097372463</v>
      </c>
      <c r="U84" s="106">
        <f>$R84*'ACM Rates'!E$65</f>
        <v>9.2277628917358259E-2</v>
      </c>
      <c r="V84" s="106">
        <f>$R84*'ACM Rates'!F$65</f>
        <v>7.9749950600309996E-2</v>
      </c>
      <c r="W84" s="2"/>
      <c r="X84" s="93">
        <f>((SUM($X83:$AB83))-($AC83))*('Function Resolution'!M211)</f>
        <v>18764.613475072412</v>
      </c>
      <c r="Y84" s="93">
        <f>((SUM($X83:$AB83))-($AC83))*('Function Resolution'!N211)</f>
        <v>4607.399850506692</v>
      </c>
      <c r="Z84" s="93">
        <f>((SUM($X83:$AB83))-($AC83))*('Function Resolution'!O211)</f>
        <v>1071.8448151280081</v>
      </c>
      <c r="AA84" s="93">
        <f>((SUM($X83:$AB83))-($AC83))*('Function Resolution'!P211)</f>
        <v>378.34596199632182</v>
      </c>
      <c r="AB84" s="93">
        <f>((SUM($X83:$AB83))-($AC83))*('Function Resolution'!Q211)</f>
        <v>0.57531028815073626</v>
      </c>
      <c r="AC84" s="111">
        <f t="shared" si="48"/>
        <v>2492.2070530643546</v>
      </c>
      <c r="AD84" s="111">
        <f t="shared" si="63"/>
        <v>27669.427640072732</v>
      </c>
      <c r="AE84" s="2">
        <f t="shared" si="49"/>
        <v>0.75594328752933737</v>
      </c>
      <c r="AF84" s="2">
        <f t="shared" si="50"/>
        <v>0.18561176304436325</v>
      </c>
      <c r="AG84" s="2">
        <f t="shared" si="51"/>
        <v>4.3179887203406118E-2</v>
      </c>
      <c r="AH84" s="2">
        <f t="shared" si="52"/>
        <v>1.5241885515781751E-2</v>
      </c>
      <c r="AI84" s="2">
        <f t="shared" si="53"/>
        <v>2.3176707111599041E-5</v>
      </c>
      <c r="AJ84" s="106">
        <f>('ACM Rates'!$AR97*(SUM(X84:AB84)))/(X84*'ACM Rates'!B$74+Y84*'ACM Rates'!C$74+Z84*'ACM Rates'!D$74+AA84*'ACM Rates'!E$74+AB84*'ACM Rates'!F$74)</f>
        <v>0.10593945208001848</v>
      </c>
      <c r="AK84" s="93">
        <f>$AJ84*'ACM Rates'!C$74</f>
        <v>8.5778694715506393E-2</v>
      </c>
      <c r="AL84" s="93">
        <f>$AJ84*'ACM Rates'!D$74</f>
        <v>7.7085394994731937E-2</v>
      </c>
      <c r="AM84" s="93">
        <f>$AJ84*'ACM Rates'!E$74</f>
        <v>6.9826837393470897E-2</v>
      </c>
      <c r="AN84" s="93">
        <f>$AJ84*'ACM Rates'!F$74</f>
        <v>6.110598002772525E-2</v>
      </c>
      <c r="AO84" s="93"/>
      <c r="AP84" s="93">
        <f t="shared" si="42"/>
        <v>29892.028699807481</v>
      </c>
      <c r="AQ84" s="93">
        <f t="shared" si="43"/>
        <v>10199.851062866437</v>
      </c>
      <c r="AR84" s="93">
        <f t="shared" si="44"/>
        <v>2232.5299975259204</v>
      </c>
      <c r="AS84" s="93">
        <f t="shared" si="45"/>
        <v>706.3401371466307</v>
      </c>
      <c r="AT84" s="93">
        <f t="shared" si="46"/>
        <v>51.848424275180051</v>
      </c>
      <c r="AU84" s="93">
        <f t="shared" si="54"/>
        <v>4855.0276198410857</v>
      </c>
      <c r="AV84" s="93">
        <f t="shared" si="55"/>
        <v>61772.429298219307</v>
      </c>
      <c r="AW84" s="2">
        <f t="shared" si="56"/>
        <v>0.69383068487783672</v>
      </c>
      <c r="AX84" s="2">
        <f t="shared" si="57"/>
        <v>0.23675106563262899</v>
      </c>
      <c r="AY84" s="2">
        <f t="shared" si="58"/>
        <v>5.181976214293213E-2</v>
      </c>
      <c r="AZ84" s="2">
        <f t="shared" si="59"/>
        <v>1.6395021764324353E-2</v>
      </c>
      <c r="BA84" s="2">
        <f t="shared" si="60"/>
        <v>1.2034655822780111E-3</v>
      </c>
    </row>
    <row r="85" spans="1:53">
      <c r="A85" s="58">
        <v>83</v>
      </c>
      <c r="B85" s="58">
        <v>87</v>
      </c>
      <c r="C85" s="93">
        <f>((SUM($C84:$G84))-($H84))*('Function Resolution'!H212)</f>
        <v>10263.412880443662</v>
      </c>
      <c r="D85" s="93">
        <f>((SUM($C84:$G84))-($H84))*('Function Resolution'!I212)</f>
        <v>4504.8294996114873</v>
      </c>
      <c r="E85" s="93">
        <f>((SUM($C84:$G84))-($H84))*('Function Resolution'!J212)</f>
        <v>839.46564168425459</v>
      </c>
      <c r="F85" s="93">
        <f>((SUM($C84:$G84))-($H84))*('Function Resolution'!K212)</f>
        <v>257.06219064833363</v>
      </c>
      <c r="G85" s="93">
        <f>((SUM($C84:$G84))-($H84))*('Function Resolution'!L212)</f>
        <v>32.228129465595572</v>
      </c>
      <c r="H85" s="111">
        <f t="shared" si="47"/>
        <v>2057.0715854358214</v>
      </c>
      <c r="I85" s="111"/>
      <c r="J85" s="111">
        <f t="shared" si="61"/>
        <v>36160.073243582396</v>
      </c>
      <c r="K85" s="111">
        <f t="shared" si="62"/>
        <v>49999.999999999913</v>
      </c>
      <c r="L85" s="111">
        <f>'MI Analysis'!AM85</f>
        <v>4677.5671501635052</v>
      </c>
      <c r="M85" s="2">
        <f t="shared" si="37"/>
        <v>0.64561954777477282</v>
      </c>
      <c r="N85" s="2">
        <f t="shared" si="38"/>
        <v>0.28337610678056452</v>
      </c>
      <c r="O85" s="2">
        <f t="shared" si="39"/>
        <v>5.2806550245031128E-2</v>
      </c>
      <c r="P85" s="2">
        <f t="shared" si="40"/>
        <v>1.6170486095575972E-2</v>
      </c>
      <c r="Q85" s="2">
        <f t="shared" si="41"/>
        <v>2.0273091040555703E-3</v>
      </c>
      <c r="R85" s="106">
        <f>('ACM Rates'!$AM98*(SUM($C85:$G85)))/($C85*'ACM Rates'!$B$65+$D85*'ACM Rates'!$C$65+$E85*'ACM Rates'!$D$65+$F85*'ACM Rates'!$E$65+$G85*'ACM Rates'!$F$65)</f>
        <v>0.13997922325450471</v>
      </c>
      <c r="S85" s="106">
        <f>$R85*'ACM Rates'!C$65</f>
        <v>0.11295657258420921</v>
      </c>
      <c r="T85" s="106">
        <f>$R85*'ACM Rates'!D$65</f>
        <v>0.10185291288463731</v>
      </c>
      <c r="U85" s="106">
        <f>$R85*'ACM Rates'!E$65</f>
        <v>9.1447978323891191E-2</v>
      </c>
      <c r="V85" s="106">
        <f>$R85*'ACM Rates'!F$65</f>
        <v>7.9032933977529488E-2</v>
      </c>
      <c r="W85" s="2"/>
      <c r="X85" s="93">
        <f>((SUM($X84:$AB84))-($AC84))*('Function Resolution'!M212)</f>
        <v>17705.098714554264</v>
      </c>
      <c r="Y85" s="93">
        <f>((SUM($X84:$AB84))-($AC84))*('Function Resolution'!N212)</f>
        <v>3475.9797965009893</v>
      </c>
      <c r="Z85" s="93">
        <f>((SUM($X84:$AB84))-($AC84))*('Function Resolution'!O212)</f>
        <v>830.24651161677002</v>
      </c>
      <c r="AA85" s="93">
        <f>((SUM($X84:$AB84))-($AC84))*('Function Resolution'!P212)</f>
        <v>318.99797362294612</v>
      </c>
      <c r="AB85" s="93">
        <f>((SUM($X84:$AB84))-($AC84))*('Function Resolution'!Q212)</f>
        <v>0.2493636322593383</v>
      </c>
      <c r="AC85" s="111">
        <f t="shared" si="48"/>
        <v>2241.9894649366938</v>
      </c>
      <c r="AD85" s="111">
        <f t="shared" si="63"/>
        <v>29911.417105009426</v>
      </c>
      <c r="AE85" s="2">
        <f t="shared" si="49"/>
        <v>0.79286363238617685</v>
      </c>
      <c r="AF85" s="2">
        <f t="shared" si="50"/>
        <v>0.15566012999911827</v>
      </c>
      <c r="AG85" s="2">
        <f t="shared" si="51"/>
        <v>3.7179813317578379E-2</v>
      </c>
      <c r="AH85" s="2">
        <f t="shared" si="52"/>
        <v>1.4285257380836148E-2</v>
      </c>
      <c r="AI85" s="2">
        <f t="shared" si="53"/>
        <v>1.1166916290369144E-5</v>
      </c>
      <c r="AJ85" s="106">
        <f>('ACM Rates'!$AR98*(SUM(X85:AB85)))/(X85*'ACM Rates'!B$74+Y85*'ACM Rates'!C$74+Z85*'ACM Rates'!D$74+AA85*'ACM Rates'!E$74+AB85*'ACM Rates'!F$74)</f>
        <v>0.10508946372729221</v>
      </c>
      <c r="AK85" s="93">
        <f>$AJ85*'ACM Rates'!C$74</f>
        <v>8.5090462994568558E-2</v>
      </c>
      <c r="AL85" s="93">
        <f>$AJ85*'ACM Rates'!D$74</f>
        <v>7.6466912582142749E-2</v>
      </c>
      <c r="AM85" s="93">
        <f>$AJ85*'ACM Rates'!E$74</f>
        <v>6.926659286391329E-2</v>
      </c>
      <c r="AN85" s="93">
        <f>$AJ85*'ACM Rates'!F$74</f>
        <v>6.0615705910899917E-2</v>
      </c>
      <c r="AO85" s="93"/>
      <c r="AP85" s="93">
        <f t="shared" si="42"/>
        <v>27968.511594997926</v>
      </c>
      <c r="AQ85" s="93">
        <f t="shared" si="43"/>
        <v>7980.8092961124767</v>
      </c>
      <c r="AR85" s="93">
        <f t="shared" si="44"/>
        <v>1669.7121533010245</v>
      </c>
      <c r="AS85" s="93">
        <f t="shared" si="45"/>
        <v>576.06016427127975</v>
      </c>
      <c r="AT85" s="93">
        <f t="shared" si="46"/>
        <v>32.477493097854911</v>
      </c>
      <c r="AU85" s="93">
        <f t="shared" si="54"/>
        <v>4299.0610503725147</v>
      </c>
      <c r="AV85" s="93">
        <f t="shared" si="55"/>
        <v>66071.490348591818</v>
      </c>
      <c r="AW85" s="2">
        <f t="shared" si="56"/>
        <v>0.73163193688620165</v>
      </c>
      <c r="AX85" s="2">
        <f t="shared" si="57"/>
        <v>0.20877102964172262</v>
      </c>
      <c r="AY85" s="2">
        <f t="shared" si="58"/>
        <v>4.3678217648898433E-2</v>
      </c>
      <c r="AZ85" s="2">
        <f t="shared" si="59"/>
        <v>1.5069232851996218E-2</v>
      </c>
      <c r="BA85" s="2">
        <f t="shared" si="60"/>
        <v>8.4958297118111609E-4</v>
      </c>
    </row>
    <row r="86" spans="1:53">
      <c r="A86" s="58">
        <v>84</v>
      </c>
      <c r="B86" s="58">
        <v>88</v>
      </c>
      <c r="C86" s="93">
        <f>((SUM($C85:$G85))-($H85))*('Function Resolution'!H213)</f>
        <v>9464.6272517866328</v>
      </c>
      <c r="D86" s="93">
        <f>((SUM($C85:$G85))-($H85))*('Function Resolution'!I213)</f>
        <v>3559.7531433235267</v>
      </c>
      <c r="E86" s="93">
        <f>((SUM($C85:$G85))-($H85))*('Function Resolution'!J213)</f>
        <v>593.70202938036573</v>
      </c>
      <c r="F86" s="93">
        <f>((SUM($C85:$G85))-($H85))*('Function Resolution'!K213)</f>
        <v>201.91334625127635</v>
      </c>
      <c r="G86" s="93">
        <f>((SUM($C85:$G85))-($H85))*('Function Resolution'!L213)</f>
        <v>19.930985675711401</v>
      </c>
      <c r="H86" s="111">
        <f t="shared" si="47"/>
        <v>1701.3421961664051</v>
      </c>
      <c r="I86" s="111"/>
      <c r="J86" s="111">
        <f t="shared" si="61"/>
        <v>37861.415439748802</v>
      </c>
      <c r="K86" s="111">
        <f t="shared" si="62"/>
        <v>49999.999999999913</v>
      </c>
      <c r="L86" s="111">
        <f>'MI Analysis'!AM86</f>
        <v>4854.914996481356</v>
      </c>
      <c r="M86" s="2">
        <f t="shared" si="37"/>
        <v>0.68386396968451635</v>
      </c>
      <c r="N86" s="2">
        <f t="shared" si="38"/>
        <v>0.25720895825354601</v>
      </c>
      <c r="O86" s="2">
        <f t="shared" si="39"/>
        <v>4.2897772497608684E-2</v>
      </c>
      <c r="P86" s="2">
        <f t="shared" si="40"/>
        <v>1.4589191821961776E-2</v>
      </c>
      <c r="Q86" s="2">
        <f t="shared" si="41"/>
        <v>1.440107742367169E-3</v>
      </c>
      <c r="R86" s="106">
        <f>('ACM Rates'!$AN99*(SUM($C86:$G86)))/($C86*'ACM Rates'!$B$65+$D86*'ACM Rates'!$C$65+$E86*'ACM Rates'!$D$65+$F86*'ACM Rates'!$E$65+$G86*'ACM Rates'!$F$65)</f>
        <v>0.13176099353873827</v>
      </c>
      <c r="S86" s="106">
        <f>$R86*'ACM Rates'!C$65</f>
        <v>0.10632485224872149</v>
      </c>
      <c r="T86" s="106">
        <f>$R86*'ACM Rates'!D$65</f>
        <v>9.5873092338098029E-2</v>
      </c>
      <c r="U86" s="106">
        <f>$R86*'ACM Rates'!E$65</f>
        <v>8.607903516622166E-2</v>
      </c>
      <c r="V86" s="106">
        <f>$R86*'ACM Rates'!F$65</f>
        <v>7.4392882465331683E-2</v>
      </c>
      <c r="W86" s="2"/>
      <c r="X86" s="93">
        <f>((SUM($X85:$AB85))-($AC85))*('Function Resolution'!M213)</f>
        <v>16647.931170719152</v>
      </c>
      <c r="Y86" s="93">
        <f>((SUM($X85:$AB85))-($AC85))*('Function Resolution'!N213)</f>
        <v>2534.3624426383635</v>
      </c>
      <c r="Z86" s="93">
        <f>((SUM($X85:$AB85))-($AC85))*('Function Resolution'!O213)</f>
        <v>635.63136283363008</v>
      </c>
      <c r="AA86" s="93">
        <f>((SUM($X85:$AB85))-($AC85))*('Function Resolution'!P213)</f>
        <v>270.55441703862169</v>
      </c>
      <c r="AB86" s="93">
        <f>((SUM($X85:$AB85))-($AC85))*('Function Resolution'!Q213)</f>
        <v>0.10350176076629998</v>
      </c>
      <c r="AC86" s="111">
        <f t="shared" si="48"/>
        <v>1916.0490365241963</v>
      </c>
      <c r="AD86" s="111">
        <f t="shared" si="63"/>
        <v>31827.466141533623</v>
      </c>
      <c r="AE86" s="2">
        <f t="shared" si="49"/>
        <v>0.82872601107520782</v>
      </c>
      <c r="AF86" s="2">
        <f t="shared" si="50"/>
        <v>0.12615934413523788</v>
      </c>
      <c r="AG86" s="2">
        <f t="shared" si="51"/>
        <v>3.1641423696050601E-2</v>
      </c>
      <c r="AH86" s="2">
        <f t="shared" si="52"/>
        <v>1.3468068825605891E-2</v>
      </c>
      <c r="AI86" s="2">
        <f t="shared" si="53"/>
        <v>5.15226789800639E-6</v>
      </c>
      <c r="AJ86" s="106">
        <f>('ACM Rates'!$AS99*(SUM(X86:AB86)))/(X86*'ACM Rates'!B$74+Y86*'ACM Rates'!C$74+Z86*'ACM Rates'!D$74+AA86*'ACM Rates'!E$74+AB86*'ACM Rates'!F$74)</f>
        <v>9.9067267946348861E-2</v>
      </c>
      <c r="AK86" s="93">
        <f>$AJ86*'ACM Rates'!C$74</f>
        <v>8.021431833582171E-2</v>
      </c>
      <c r="AL86" s="93">
        <f>$AJ86*'ACM Rates'!D$74</f>
        <v>7.208494409547371E-2</v>
      </c>
      <c r="AM86" s="93">
        <f>$AJ86*'ACM Rates'!E$74</f>
        <v>6.5297241717657065E-2</v>
      </c>
      <c r="AN86" s="93">
        <f>$AJ86*'ACM Rates'!F$74</f>
        <v>5.7142097468641573E-2</v>
      </c>
      <c r="AO86" s="93"/>
      <c r="AP86" s="93">
        <f t="shared" si="42"/>
        <v>26112.558422505783</v>
      </c>
      <c r="AQ86" s="93">
        <f t="shared" si="43"/>
        <v>6094.1155859618902</v>
      </c>
      <c r="AR86" s="93">
        <f t="shared" si="44"/>
        <v>1229.3333922139959</v>
      </c>
      <c r="AS86" s="93">
        <f t="shared" si="45"/>
        <v>472.46776328989802</v>
      </c>
      <c r="AT86" s="93">
        <f t="shared" si="46"/>
        <v>20.034487436477701</v>
      </c>
      <c r="AU86" s="93">
        <f t="shared" si="54"/>
        <v>3617.3912326906011</v>
      </c>
      <c r="AV86" s="93">
        <f t="shared" si="55"/>
        <v>69688.881581282418</v>
      </c>
      <c r="AW86" s="2">
        <f t="shared" si="56"/>
        <v>0.76963470222518615</v>
      </c>
      <c r="AX86" s="2">
        <f t="shared" si="57"/>
        <v>0.17961636536867404</v>
      </c>
      <c r="AY86" s="2">
        <f t="shared" si="58"/>
        <v>3.6233050164730066E-2</v>
      </c>
      <c r="AZ86" s="2">
        <f t="shared" si="59"/>
        <v>1.3925391010220528E-2</v>
      </c>
      <c r="BA86" s="2">
        <f t="shared" si="60"/>
        <v>5.9049123118929162E-4</v>
      </c>
    </row>
    <row r="87" spans="1:53">
      <c r="A87" s="58">
        <v>85</v>
      </c>
      <c r="B87" s="58">
        <v>89</v>
      </c>
      <c r="C87" s="93">
        <f>((SUM($C86:$G86))-($H86))*('Function Resolution'!H214)</f>
        <v>8783.6581828212893</v>
      </c>
      <c r="D87" s="93">
        <f>((SUM($C86:$G86))-($H86))*('Function Resolution'!I214)</f>
        <v>2769.9631402253917</v>
      </c>
      <c r="E87" s="93">
        <f>((SUM($C86:$G86))-($H86))*('Function Resolution'!J214)</f>
        <v>412.73251808084552</v>
      </c>
      <c r="F87" s="93">
        <f>((SUM($C86:$G86))-($H86))*('Function Resolution'!K214)</f>
        <v>160.0332427102166</v>
      </c>
      <c r="G87" s="93">
        <f>((SUM($C86:$G86))-($H86))*('Function Resolution'!L214)</f>
        <v>12.197476413366951</v>
      </c>
      <c r="H87" s="111">
        <f t="shared" si="47"/>
        <v>1413.6595578868441</v>
      </c>
      <c r="I87" s="111"/>
      <c r="J87" s="111">
        <f t="shared" si="61"/>
        <v>39275.074997635646</v>
      </c>
      <c r="K87" s="111">
        <f t="shared" si="62"/>
        <v>49999.999999999913</v>
      </c>
      <c r="L87" s="111">
        <f>'MI Analysis'!AM87</f>
        <v>5025.5483259217499</v>
      </c>
      <c r="M87" s="2">
        <f t="shared" si="37"/>
        <v>0.72361469652599941</v>
      </c>
      <c r="N87" s="2">
        <f t="shared" si="38"/>
        <v>0.22819490414853522</v>
      </c>
      <c r="O87" s="2">
        <f t="shared" si="39"/>
        <v>3.4001700612802527E-2</v>
      </c>
      <c r="P87" s="2">
        <f t="shared" si="40"/>
        <v>1.3183847088256062E-2</v>
      </c>
      <c r="Q87" s="2">
        <f t="shared" si="41"/>
        <v>1.0048516244067439E-3</v>
      </c>
      <c r="R87" s="106">
        <f>('ACM Rates'!$AO100*(SUM($C87:$G87)))/($C87*'ACM Rates'!$B$65+$D87*'ACM Rates'!$C$65+$E87*'ACM Rates'!$D$65+$F87*'ACM Rates'!$E$65+$G87*'ACM Rates'!$F$65)</f>
        <v>0.12367284107739231</v>
      </c>
      <c r="S87" s="106">
        <f>$R87*'ACM Rates'!C$65</f>
        <v>9.9798098068130794E-2</v>
      </c>
      <c r="T87" s="106">
        <f>$R87*'ACM Rates'!D$65</f>
        <v>8.9987919746839035E-2</v>
      </c>
      <c r="U87" s="106">
        <f>$R87*'ACM Rates'!E$65</f>
        <v>8.0795071062343918E-2</v>
      </c>
      <c r="V87" s="106">
        <f>$R87*'ACM Rates'!F$65</f>
        <v>6.9826273188499752E-2</v>
      </c>
      <c r="W87" s="2"/>
      <c r="X87" s="93">
        <f>((SUM($X86:$AB86))-($AC86))*('Function Resolution'!M214)</f>
        <v>15669.244265524458</v>
      </c>
      <c r="Y87" s="93">
        <f>((SUM($X86:$AB86))-($AC86))*('Function Resolution'!N214)</f>
        <v>1788.4284047657088</v>
      </c>
      <c r="Z87" s="93">
        <f>((SUM($X86:$AB86))-($AC86))*('Function Resolution'!O214)</f>
        <v>482.85842743486126</v>
      </c>
      <c r="AA87" s="93">
        <f>((SUM($X86:$AB86))-($AC86))*('Function Resolution'!P214)</f>
        <v>231.96151613258573</v>
      </c>
      <c r="AB87" s="93">
        <f>((SUM($X86:$AB86))-($AC86))*('Function Resolution'!Q214)</f>
        <v>4.1244608718498138E-2</v>
      </c>
      <c r="AC87" s="111">
        <f t="shared" si="48"/>
        <v>1642.0701594510176</v>
      </c>
      <c r="AD87" s="111">
        <f t="shared" si="63"/>
        <v>33469.536300984641</v>
      </c>
      <c r="AE87" s="2">
        <f t="shared" si="49"/>
        <v>0.8622487313856001</v>
      </c>
      <c r="AF87" s="2">
        <f t="shared" si="50"/>
        <v>9.8413816075104188E-2</v>
      </c>
      <c r="AG87" s="2">
        <f t="shared" si="51"/>
        <v>2.657078155393857E-2</v>
      </c>
      <c r="AH87" s="2">
        <f t="shared" si="52"/>
        <v>1.2764401372927866E-2</v>
      </c>
      <c r="AI87" s="2">
        <f t="shared" si="53"/>
        <v>2.2696124293796735E-6</v>
      </c>
      <c r="AJ87" s="106">
        <f>('ACM Rates'!$AT100*(SUM(X87:AB87)))/(X87*'ACM Rates'!B$74+Y87*'ACM Rates'!C$74+Z87*'ACM Rates'!D$74+AA87*'ACM Rates'!E$74+AB87*'ACM Rates'!F$74)</f>
        <v>9.3185149785467283E-2</v>
      </c>
      <c r="AK87" s="93">
        <f>$AJ87*'ACM Rates'!C$74</f>
        <v>7.5451593891846941E-2</v>
      </c>
      <c r="AL87" s="93">
        <f>$AJ87*'ACM Rates'!D$74</f>
        <v>6.780490117534646E-2</v>
      </c>
      <c r="AM87" s="93">
        <f>$AJ87*'ACM Rates'!E$74</f>
        <v>6.1420218566368472E-2</v>
      </c>
      <c r="AN87" s="93">
        <f>$AJ87*'ACM Rates'!F$74</f>
        <v>5.374928593523793E-2</v>
      </c>
      <c r="AO87" s="93"/>
      <c r="AP87" s="93">
        <f t="shared" si="42"/>
        <v>24452.902448345747</v>
      </c>
      <c r="AQ87" s="93">
        <f t="shared" si="43"/>
        <v>4558.3915449911001</v>
      </c>
      <c r="AR87" s="93">
        <f t="shared" si="44"/>
        <v>895.59094551570684</v>
      </c>
      <c r="AS87" s="93">
        <f t="shared" si="45"/>
        <v>391.9947588428023</v>
      </c>
      <c r="AT87" s="93">
        <f t="shared" si="46"/>
        <v>12.23872102208545</v>
      </c>
      <c r="AU87" s="93">
        <f t="shared" si="54"/>
        <v>3055.729717337862</v>
      </c>
      <c r="AV87" s="93">
        <f t="shared" si="55"/>
        <v>72744.611298620293</v>
      </c>
      <c r="AW87" s="2">
        <f t="shared" si="56"/>
        <v>0.80673045812937794</v>
      </c>
      <c r="AX87" s="2">
        <f t="shared" si="57"/>
        <v>0.15038678157702834</v>
      </c>
      <c r="AY87" s="2">
        <f t="shared" si="58"/>
        <v>2.954661497949445E-2</v>
      </c>
      <c r="AZ87" s="2">
        <f t="shared" si="59"/>
        <v>1.2932375289746528E-2</v>
      </c>
      <c r="BA87" s="2">
        <f t="shared" si="60"/>
        <v>4.0377002435277703E-4</v>
      </c>
    </row>
    <row r="88" spans="1:53">
      <c r="A88" s="58">
        <v>86</v>
      </c>
      <c r="B88" s="58">
        <v>90</v>
      </c>
      <c r="C88" s="93">
        <f>((SUM($C87:$G87))-($H87))*('Function Resolution'!H215)</f>
        <v>8194.244778970171</v>
      </c>
      <c r="D88" s="93">
        <f>((SUM($C87:$G87))-($H87))*('Function Resolution'!I215)</f>
        <v>2114.0834981350749</v>
      </c>
      <c r="E88" s="93">
        <f>((SUM($C87:$G87))-($H87))*('Function Resolution'!J215)</f>
        <v>281.34753655726303</v>
      </c>
      <c r="F88" s="93">
        <f>((SUM($C87:$G87))-($H87))*('Function Resolution'!K215)</f>
        <v>127.87698221571932</v>
      </c>
      <c r="G88" s="93">
        <f>((SUM($C87:$G87))-($H87))*('Function Resolution'!L215)</f>
        <v>7.3722064860388707</v>
      </c>
      <c r="H88" s="111">
        <f t="shared" si="47"/>
        <v>2300.1746652570646</v>
      </c>
      <c r="I88" s="111"/>
      <c r="J88" s="111">
        <f t="shared" si="61"/>
        <v>41575.249662892711</v>
      </c>
      <c r="K88" s="111">
        <f t="shared" si="62"/>
        <v>49999.999999999913</v>
      </c>
      <c r="L88" s="111">
        <f>'MI Analysis'!AM88</f>
        <v>5187.3074283399037</v>
      </c>
      <c r="M88" s="2">
        <f t="shared" si="37"/>
        <v>0.76403748997440846</v>
      </c>
      <c r="N88" s="2">
        <f t="shared" si="38"/>
        <v>0.1971187208925968</v>
      </c>
      <c r="O88" s="2">
        <f t="shared" si="39"/>
        <v>2.6233053983616771E-2</v>
      </c>
      <c r="P88" s="2">
        <f t="shared" si="40"/>
        <v>1.19233451224628E-2</v>
      </c>
      <c r="Q88" s="2">
        <f t="shared" si="41"/>
        <v>6.8739002691521828E-4</v>
      </c>
      <c r="R88" s="106">
        <f>('ACM Rates'!$AO101*(SUM($C88:$G88)))/($C88*'ACM Rates'!$B$65+$D88*'ACM Rates'!$C$65+$E88*'ACM Rates'!$D$65+$F88*'ACM Rates'!$E$65+$G88*'ACM Rates'!$F$65)</f>
        <v>0.22567037489543998</v>
      </c>
      <c r="S88" s="106">
        <f>$R88*'ACM Rates'!C$65</f>
        <v>0.1821052545464967</v>
      </c>
      <c r="T88" s="106">
        <f>$R88*'ACM Rates'!D$65</f>
        <v>0.16420426189305204</v>
      </c>
      <c r="U88" s="106">
        <f>$R88*'ACM Rates'!E$65</f>
        <v>0.14742973329878414</v>
      </c>
      <c r="V88" s="106">
        <f>$R88*'ACM Rates'!F$65</f>
        <v>0.12741456499846432</v>
      </c>
      <c r="W88" s="2"/>
      <c r="X88" s="93">
        <f>((SUM($X87:$AB87))-($AC87))*('Function Resolution'!M215)</f>
        <v>14748.841263130696</v>
      </c>
      <c r="Y88" s="93">
        <f>((SUM($X87:$AB87))-($AC87))*('Function Resolution'!N215)</f>
        <v>1217.2276553848992</v>
      </c>
      <c r="Z88" s="93">
        <f>((SUM($X87:$AB87))-($AC87))*('Function Resolution'!O215)</f>
        <v>363.43252060263336</v>
      </c>
      <c r="AA88" s="93">
        <f>((SUM($X87:$AB87))-($AC87))*('Function Resolution'!P215)</f>
        <v>200.94652465290562</v>
      </c>
      <c r="AB88" s="93">
        <f>((SUM($X87:$AB87))-($AC87))*('Function Resolution'!Q215)</f>
        <v>1.5735244176883767E-2</v>
      </c>
      <c r="AC88" s="111">
        <f t="shared" si="48"/>
        <v>3125.7453808468049</v>
      </c>
      <c r="AD88" s="111">
        <f t="shared" si="63"/>
        <v>36595.281681831446</v>
      </c>
      <c r="AE88" s="2">
        <f t="shared" si="49"/>
        <v>0.89222187179233559</v>
      </c>
      <c r="AF88" s="2">
        <f t="shared" si="50"/>
        <v>7.3635421095743794E-2</v>
      </c>
      <c r="AG88" s="2">
        <f t="shared" si="51"/>
        <v>2.198562165102981E-2</v>
      </c>
      <c r="AH88" s="2">
        <f t="shared" si="52"/>
        <v>1.2156133567195433E-2</v>
      </c>
      <c r="AI88" s="2">
        <f t="shared" si="53"/>
        <v>9.5189369538502935E-7</v>
      </c>
      <c r="AJ88" s="106">
        <f>('ACM Rates'!$AT101*(SUM(X88:AB88)))/(X88*'ACM Rates'!B$74+Y88*'ACM Rates'!C$74+Z88*'ACM Rates'!D$74+AA88*'ACM Rates'!E$74+AB88*'ACM Rates'!F$74)</f>
        <v>0.19376862505343193</v>
      </c>
      <c r="AK88" s="93">
        <f>$AJ88*'ACM Rates'!C$74</f>
        <v>0.15689357843145513</v>
      </c>
      <c r="AL88" s="93">
        <f>$AJ88*'ACM Rates'!D$74</f>
        <v>0.14099309281444894</v>
      </c>
      <c r="AM88" s="93">
        <f>$AJ88*'ACM Rates'!E$74</f>
        <v>0.12771682322221864</v>
      </c>
      <c r="AN88" s="93">
        <f>$AJ88*'ACM Rates'!F$74</f>
        <v>0.11176593327641013</v>
      </c>
      <c r="AO88" s="93"/>
      <c r="AP88" s="93">
        <f t="shared" si="42"/>
        <v>22943.086042100869</v>
      </c>
      <c r="AQ88" s="93">
        <f t="shared" si="43"/>
        <v>3331.3111535199741</v>
      </c>
      <c r="AR88" s="93">
        <f t="shared" si="44"/>
        <v>644.78005715989639</v>
      </c>
      <c r="AS88" s="93">
        <f t="shared" si="45"/>
        <v>328.82350686862492</v>
      </c>
      <c r="AT88" s="93">
        <f t="shared" si="46"/>
        <v>7.3879417302157542</v>
      </c>
      <c r="AU88" s="93">
        <f t="shared" si="54"/>
        <v>5425.920046103869</v>
      </c>
      <c r="AV88" s="93">
        <f t="shared" si="55"/>
        <v>78170.53134472415</v>
      </c>
      <c r="AW88" s="2">
        <f t="shared" si="56"/>
        <v>0.84178164888690676</v>
      </c>
      <c r="AX88" s="2">
        <f t="shared" si="57"/>
        <v>0.12222578037756453</v>
      </c>
      <c r="AY88" s="2">
        <f t="shared" si="58"/>
        <v>2.3656975294843612E-2</v>
      </c>
      <c r="AZ88" s="2">
        <f t="shared" si="59"/>
        <v>1.206453191592094E-2</v>
      </c>
      <c r="BA88" s="2">
        <f t="shared" si="60"/>
        <v>2.7106352476425336E-4</v>
      </c>
    </row>
    <row r="89" spans="1:53">
      <c r="A89" s="58">
        <v>87</v>
      </c>
      <c r="B89" s="58">
        <v>91</v>
      </c>
      <c r="C89" s="93">
        <f>((SUM($C88:$G88))-($H88))*('Function Resolution'!H216)</f>
        <v>6773.3213534457427</v>
      </c>
      <c r="D89" s="93">
        <f>((SUM($C88:$G88))-($H88))*('Function Resolution'!I216)</f>
        <v>1391.1654829446497</v>
      </c>
      <c r="E89" s="93">
        <f>((SUM($C88:$G88))-($H88))*('Function Resolution'!J216)</f>
        <v>165.55844696260939</v>
      </c>
      <c r="F89" s="93">
        <f>((SUM($C88:$G88))-($H88))*('Function Resolution'!K216)</f>
        <v>90.829518840478087</v>
      </c>
      <c r="G89" s="93">
        <f>((SUM($C88:$G88))-($H88))*('Function Resolution'!L216)</f>
        <v>3.8755349137201023</v>
      </c>
      <c r="H89" s="111">
        <f t="shared" si="47"/>
        <v>1806.8562047993814</v>
      </c>
      <c r="I89" s="111"/>
      <c r="J89" s="111">
        <f t="shared" si="61"/>
        <v>43382.105867692095</v>
      </c>
      <c r="K89" s="111">
        <f t="shared" si="62"/>
        <v>49999.999999999913</v>
      </c>
      <c r="L89" s="111">
        <f>'MI Analysis'!AM89</f>
        <v>5336.5021238563249</v>
      </c>
      <c r="M89" s="2">
        <f t="shared" si="37"/>
        <v>0.80397888155953268</v>
      </c>
      <c r="N89" s="2">
        <f t="shared" si="38"/>
        <v>0.16512839280437752</v>
      </c>
      <c r="O89" s="2">
        <f t="shared" si="39"/>
        <v>1.9651436581259816E-2</v>
      </c>
      <c r="P89" s="2">
        <f t="shared" si="40"/>
        <v>1.0781271278795681E-2</v>
      </c>
      <c r="Q89" s="2">
        <f t="shared" si="41"/>
        <v>4.6001777603427971E-4</v>
      </c>
      <c r="R89" s="106">
        <f>('ACM Rates'!$AO102*(SUM($C89:$G89)))/($C89*'ACM Rates'!$B$65+$D89*'ACM Rates'!$C$65+$E89*'ACM Rates'!$D$65+$F89*'ACM Rates'!$E$65+$G89*'ACM Rates'!$F$65)</f>
        <v>0.22367846516417975</v>
      </c>
      <c r="S89" s="106">
        <f>$R89*'ACM Rates'!C$65</f>
        <v>0.18049787817371027</v>
      </c>
      <c r="T89" s="106">
        <f>$R89*'ACM Rates'!D$65</f>
        <v>0.16275489102489657</v>
      </c>
      <c r="U89" s="106">
        <f>$R89*'ACM Rates'!E$65</f>
        <v>0.14612842504965745</v>
      </c>
      <c r="V89" s="106">
        <f>$R89*'ACM Rates'!F$65</f>
        <v>0.12628992330793526</v>
      </c>
      <c r="W89" s="2"/>
      <c r="X89" s="93">
        <f>((SUM($X88:$AB88))-($AC88))*('Function Resolution'!M216)</f>
        <v>12302.180888523189</v>
      </c>
      <c r="Y89" s="93">
        <f>((SUM($X88:$AB88))-($AC88))*('Function Resolution'!N216)</f>
        <v>706.54404563608148</v>
      </c>
      <c r="Z89" s="93">
        <f>((SUM($X88:$AB88))-($AC88))*('Function Resolution'!O216)</f>
        <v>240.04599898198899</v>
      </c>
      <c r="AA89" s="93">
        <f>((SUM($X88:$AB88))-($AC88))*('Function Resolution'!P216)</f>
        <v>155.94230185567045</v>
      </c>
      <c r="AB89" s="93">
        <f>((SUM($X88:$AB88))-($AC88))*('Function Resolution'!Q216)</f>
        <v>5.0831715753026242E-3</v>
      </c>
      <c r="AC89" s="111">
        <f t="shared" si="48"/>
        <v>2534.6981867824829</v>
      </c>
      <c r="AD89" s="111">
        <f t="shared" si="63"/>
        <v>39129.979868613926</v>
      </c>
      <c r="AE89" s="2">
        <f t="shared" si="49"/>
        <v>0.91775004864138343</v>
      </c>
      <c r="AF89" s="2">
        <f t="shared" si="50"/>
        <v>5.2708608183019028E-2</v>
      </c>
      <c r="AG89" s="2">
        <f t="shared" si="51"/>
        <v>1.790757502577545E-2</v>
      </c>
      <c r="AH89" s="2">
        <f t="shared" si="52"/>
        <v>1.1633388942183825E-2</v>
      </c>
      <c r="AI89" s="2">
        <f t="shared" si="53"/>
        <v>3.7920763828457239E-7</v>
      </c>
      <c r="AJ89" s="106">
        <f>('ACM Rates'!$AT102*(SUM(X89:AB89)))/(X89*'ACM Rates'!B$74+Y89*'ACM Rates'!C$74+Z89*'ACM Rates'!D$74+AA89*'ACM Rates'!E$74+AB89*'ACM Rates'!F$74)</f>
        <v>0.19272750162184973</v>
      </c>
      <c r="AK89" s="93">
        <f>$AJ89*'ACM Rates'!C$74</f>
        <v>0.15605058550251874</v>
      </c>
      <c r="AL89" s="93">
        <f>$AJ89*'ACM Rates'!D$74</f>
        <v>0.14023553357295723</v>
      </c>
      <c r="AM89" s="93">
        <f>$AJ89*'ACM Rates'!E$74</f>
        <v>0.12703059769304834</v>
      </c>
      <c r="AN89" s="93">
        <f>$AJ89*'ACM Rates'!F$74</f>
        <v>0.11116541225834213</v>
      </c>
      <c r="AO89" s="93"/>
      <c r="AP89" s="93">
        <f t="shared" si="42"/>
        <v>19075.502241968934</v>
      </c>
      <c r="AQ89" s="93">
        <f t="shared" si="43"/>
        <v>2097.7095285807313</v>
      </c>
      <c r="AR89" s="93">
        <f t="shared" si="44"/>
        <v>405.60444594459841</v>
      </c>
      <c r="AS89" s="93">
        <f t="shared" si="45"/>
        <v>246.77182069614855</v>
      </c>
      <c r="AT89" s="93">
        <f t="shared" si="46"/>
        <v>3.8806180852954051</v>
      </c>
      <c r="AU89" s="93">
        <f t="shared" si="54"/>
        <v>4341.5543915818644</v>
      </c>
      <c r="AV89" s="93">
        <f t="shared" si="55"/>
        <v>82512.08573630602</v>
      </c>
      <c r="AW89" s="2">
        <f t="shared" si="56"/>
        <v>0.87384180271189527</v>
      </c>
      <c r="AX89" s="2">
        <f t="shared" si="57"/>
        <v>9.6095308672286939E-2</v>
      </c>
      <c r="AY89" s="2">
        <f t="shared" si="58"/>
        <v>1.8580591783967801E-2</v>
      </c>
      <c r="AZ89" s="2">
        <f t="shared" si="59"/>
        <v>1.1304527132249241E-2</v>
      </c>
      <c r="BA89" s="2">
        <f t="shared" si="60"/>
        <v>1.7776969960088995E-4</v>
      </c>
    </row>
    <row r="90" spans="1:53">
      <c r="A90" s="58">
        <v>88</v>
      </c>
      <c r="B90" s="58">
        <v>92</v>
      </c>
      <c r="C90" s="93">
        <f>((SUM($C89:$G89))-($H89))*('Function Resolution'!H217)</f>
        <v>5572.6738470728178</v>
      </c>
      <c r="D90" s="93">
        <f>((SUM($C89:$G89))-($H89))*('Function Resolution'!I217)</f>
        <v>884.4345689243346</v>
      </c>
      <c r="E90" s="93">
        <f>((SUM($C89:$G89))-($H89))*('Function Resolution'!J217)</f>
        <v>94.358711224009014</v>
      </c>
      <c r="F90" s="93">
        <f>((SUM($C89:$G89))-($H89))*('Function Resolution'!K217)</f>
        <v>64.438201863137394</v>
      </c>
      <c r="G90" s="93">
        <f>((SUM($C89:$G89))-($H89))*('Function Resolution'!L217)</f>
        <v>1.9888032235195932</v>
      </c>
      <c r="H90" s="111">
        <f t="shared" si="47"/>
        <v>1419.3397545560581</v>
      </c>
      <c r="I90" s="111"/>
      <c r="J90" s="111">
        <f t="shared" si="61"/>
        <v>44801.445622248153</v>
      </c>
      <c r="K90" s="111">
        <f t="shared" si="62"/>
        <v>49999.999999999913</v>
      </c>
      <c r="L90" s="111">
        <f>'MI Analysis'!AM90</f>
        <v>5471.4014872604503</v>
      </c>
      <c r="M90" s="2">
        <f t="shared" si="37"/>
        <v>0.84206149806290309</v>
      </c>
      <c r="N90" s="2">
        <f t="shared" si="38"/>
        <v>0.13364290078419719</v>
      </c>
      <c r="O90" s="2">
        <f t="shared" si="39"/>
        <v>1.4258117361436826E-2</v>
      </c>
      <c r="P90" s="2">
        <f t="shared" si="40"/>
        <v>9.7369647466189133E-3</v>
      </c>
      <c r="Q90" s="2">
        <f t="shared" si="41"/>
        <v>3.0051904484395999E-4</v>
      </c>
      <c r="R90" s="106">
        <f>('ACM Rates'!$AO103*(SUM($C90:$G90)))/($C90*'ACM Rates'!$B$65+$D90*'ACM Rates'!$C$65+$E90*'ACM Rates'!$D$65+$F90*'ACM Rates'!$E$65+$G90*'ACM Rates'!$F$65)</f>
        <v>0.22183253786385113</v>
      </c>
      <c r="S90" s="106">
        <f>$R90*'ACM Rates'!C$65</f>
        <v>0.17900830267645496</v>
      </c>
      <c r="T90" s="106">
        <f>$R90*'ACM Rates'!D$65</f>
        <v>0.16141174117636578</v>
      </c>
      <c r="U90" s="106">
        <f>$R90*'ACM Rates'!E$65</f>
        <v>0.14492248665520721</v>
      </c>
      <c r="V90" s="106">
        <f>$R90*'ACM Rates'!F$65</f>
        <v>0.12524770399093749</v>
      </c>
      <c r="W90" s="2"/>
      <c r="X90" s="93">
        <f>((SUM($X89:$AB89))-($AC89))*('Function Resolution'!M217)</f>
        <v>10200.660635108656</v>
      </c>
      <c r="Y90" s="93">
        <f>((SUM($X89:$AB89))-($AC89))*('Function Resolution'!N217)</f>
        <v>391.67736318982259</v>
      </c>
      <c r="Z90" s="93">
        <f>((SUM($X89:$AB89))-($AC89))*('Function Resolution'!O217)</f>
        <v>156.00309154816728</v>
      </c>
      <c r="AA90" s="93">
        <f>((SUM($X89:$AB89))-($AC89))*('Function Resolution'!P217)</f>
        <v>121.67748476113279</v>
      </c>
      <c r="AB90" s="93">
        <f>((SUM($X89:$AB89))-($AC89))*('Function Resolution'!Q217)</f>
        <v>1.5567782419447234E-3</v>
      </c>
      <c r="AC90" s="111">
        <f t="shared" si="48"/>
        <v>2055.4121066437824</v>
      </c>
      <c r="AD90" s="111">
        <f t="shared" si="63"/>
        <v>41185.391975257706</v>
      </c>
      <c r="AE90" s="2">
        <f t="shared" si="49"/>
        <v>0.93842150353110565</v>
      </c>
      <c r="AF90" s="2">
        <f t="shared" si="50"/>
        <v>3.6032809365172759E-2</v>
      </c>
      <c r="AG90" s="2">
        <f t="shared" si="51"/>
        <v>1.4351683774506088E-2</v>
      </c>
      <c r="AH90" s="2">
        <f t="shared" si="52"/>
        <v>1.1193860111611208E-2</v>
      </c>
      <c r="AI90" s="2">
        <f t="shared" si="53"/>
        <v>1.4321760430320574E-7</v>
      </c>
      <c r="AJ90" s="106">
        <f>('ACM Rates'!$AT103*(SUM(X90:AB90)))/(X90*'ACM Rates'!B$74+Y90*'ACM Rates'!C$74+Z90*'ACM Rates'!D$74+AA90*'ACM Rates'!E$74+AB90*'ACM Rates'!F$74)</f>
        <v>0.19188809392306655</v>
      </c>
      <c r="AK90" s="93">
        <f>$AJ90*'ACM Rates'!C$74</f>
        <v>0.15537092088917542</v>
      </c>
      <c r="AL90" s="93">
        <f>$AJ90*'ACM Rates'!D$74</f>
        <v>0.13962475002866021</v>
      </c>
      <c r="AM90" s="93">
        <f>$AJ90*'ACM Rates'!E$74</f>
        <v>0.12647732708668832</v>
      </c>
      <c r="AN90" s="93">
        <f>$AJ90*'ACM Rates'!F$74</f>
        <v>0.11068124107310492</v>
      </c>
      <c r="AO90" s="93"/>
      <c r="AP90" s="93">
        <f t="shared" si="42"/>
        <v>15773.334482181474</v>
      </c>
      <c r="AQ90" s="93">
        <f t="shared" si="43"/>
        <v>1276.1119321141573</v>
      </c>
      <c r="AR90" s="93">
        <f t="shared" si="44"/>
        <v>250.3618027721763</v>
      </c>
      <c r="AS90" s="93">
        <f t="shared" si="45"/>
        <v>186.11568662427018</v>
      </c>
      <c r="AT90" s="93">
        <f t="shared" si="46"/>
        <v>1.9903600017615379</v>
      </c>
      <c r="AU90" s="93">
        <f t="shared" si="54"/>
        <v>3474.7518611998403</v>
      </c>
      <c r="AV90" s="93">
        <f t="shared" si="55"/>
        <v>85986.837597505859</v>
      </c>
      <c r="AW90" s="2">
        <f t="shared" si="56"/>
        <v>0.90195630218339107</v>
      </c>
      <c r="AX90" s="2">
        <f t="shared" si="57"/>
        <v>7.2971076645970134E-2</v>
      </c>
      <c r="AY90" s="2">
        <f t="shared" si="58"/>
        <v>1.4316275743182555E-2</v>
      </c>
      <c r="AZ90" s="2">
        <f t="shared" si="59"/>
        <v>1.0642531969101638E-2</v>
      </c>
      <c r="BA90" s="2">
        <f t="shared" si="60"/>
        <v>1.1381345835470315E-4</v>
      </c>
    </row>
    <row r="91" spans="1:53">
      <c r="A91" s="58">
        <v>89</v>
      </c>
      <c r="B91" s="58">
        <v>93</v>
      </c>
      <c r="C91" s="93">
        <f>((SUM($C90:$G90))-($H90))*('Function Resolution'!H218)</f>
        <v>4558.5091264965049</v>
      </c>
      <c r="D91" s="93">
        <f>((SUM($C90:$G90))-($H90))*('Function Resolution'!I218)</f>
        <v>541.45752391210476</v>
      </c>
      <c r="E91" s="93">
        <f>((SUM($C90:$G90))-($H90))*('Function Resolution'!J218)</f>
        <v>51.969662415419421</v>
      </c>
      <c r="F91" s="93">
        <f>((SUM($C90:$G90))-($H90))*('Function Resolution'!K218)</f>
        <v>45.623797096982884</v>
      </c>
      <c r="G91" s="93">
        <f>((SUM($C90:$G90))-($H90))*('Function Resolution'!L218)</f>
        <v>0.99426783074837899</v>
      </c>
      <c r="H91" s="111">
        <f t="shared" si="47"/>
        <v>1114.9339573964203</v>
      </c>
      <c r="I91" s="111"/>
      <c r="J91" s="111">
        <f t="shared" si="61"/>
        <v>45916.37957964457</v>
      </c>
      <c r="K91" s="111">
        <f t="shared" si="62"/>
        <v>49999.999999999913</v>
      </c>
      <c r="L91" s="111">
        <f>'MI Analysis'!AM91</f>
        <v>5591.530947583381</v>
      </c>
      <c r="M91" s="2">
        <f t="shared" si="37"/>
        <v>0.87688014691267724</v>
      </c>
      <c r="N91" s="2">
        <f t="shared" si="38"/>
        <v>0.10415540255371361</v>
      </c>
      <c r="O91" s="2">
        <f t="shared" si="39"/>
        <v>9.9969450426129706E-3</v>
      </c>
      <c r="P91" s="2">
        <f t="shared" si="40"/>
        <v>8.7762469682415804E-3</v>
      </c>
      <c r="Q91" s="2">
        <f t="shared" si="41"/>
        <v>1.912585227546228E-4</v>
      </c>
      <c r="R91" s="106">
        <f>('ACM Rates'!$AO104*(SUM($C91:$G91)))/($C91*'ACM Rates'!$B$65+$D91*'ACM Rates'!$C$65+$E91*'ACM Rates'!$D$65+$F91*'ACM Rates'!$E$65+$G91*'ACM Rates'!$F$65)</f>
        <v>0.22018509225653723</v>
      </c>
      <c r="S91" s="106">
        <f>$R91*'ACM Rates'!C$65</f>
        <v>0.17767889246117788</v>
      </c>
      <c r="T91" s="106">
        <f>$R91*'ACM Rates'!D$65</f>
        <v>0.16021301232202118</v>
      </c>
      <c r="U91" s="106">
        <f>$R91*'ACM Rates'!E$65</f>
        <v>0.14384621571524411</v>
      </c>
      <c r="V91" s="106">
        <f>$R91*'ACM Rates'!F$65</f>
        <v>0.12431754838007457</v>
      </c>
      <c r="W91" s="2"/>
      <c r="X91" s="93">
        <f>((SUM($X90:$AB90))-($AC90))*('Function Resolution'!M218)</f>
        <v>8412.1212690765879</v>
      </c>
      <c r="Y91" s="93">
        <f>((SUM($X90:$AB90))-($AC90))*('Function Resolution'!N218)</f>
        <v>207.16663122019995</v>
      </c>
      <c r="Z91" s="93">
        <f>((SUM($X90:$AB90))-($AC90))*('Function Resolution'!O218)</f>
        <v>99.758954503182935</v>
      </c>
      <c r="AA91" s="93">
        <f>((SUM($X90:$AB90))-($AC90))*('Function Resolution'!P218)</f>
        <v>95.560718584845574</v>
      </c>
      <c r="AB91" s="93">
        <f>((SUM($X90:$AB90))-($AC90))*('Function Resolution'!Q218)</f>
        <v>4.5135742119481226E-4</v>
      </c>
      <c r="AC91" s="111">
        <f t="shared" si="48"/>
        <v>1666.7542313985095</v>
      </c>
      <c r="AD91" s="111">
        <f t="shared" si="63"/>
        <v>42852.146206656216</v>
      </c>
      <c r="AE91" s="2">
        <f t="shared" si="49"/>
        <v>0.95433866661615752</v>
      </c>
      <c r="AF91" s="2">
        <f t="shared" si="50"/>
        <v>2.3502648176605457E-2</v>
      </c>
      <c r="AG91" s="2">
        <f t="shared" si="51"/>
        <v>1.1317457818108726E-2</v>
      </c>
      <c r="AH91" s="2">
        <f t="shared" si="52"/>
        <v>1.0841176183513847E-2</v>
      </c>
      <c r="AI91" s="2">
        <f t="shared" si="53"/>
        <v>5.1205614580690469E-8</v>
      </c>
      <c r="AJ91" s="106">
        <f>('ACM Rates'!$AT104*(SUM(X91:AB91)))/(X91*'ACM Rates'!B$74+Y91*'ACM Rates'!C$74+Z91*'ACM Rates'!D$74+AA91*'ACM Rates'!E$74+AB91*'ACM Rates'!F$74)</f>
        <v>0.19124159875327573</v>
      </c>
      <c r="AK91" s="93">
        <f>$AJ91*'ACM Rates'!C$74</f>
        <v>0.15484745667715885</v>
      </c>
      <c r="AL91" s="93">
        <f>$AJ91*'ACM Rates'!D$74</f>
        <v>0.13915433665057447</v>
      </c>
      <c r="AM91" s="93">
        <f>$AJ91*'ACM Rates'!E$74</f>
        <v>0.12605120903330674</v>
      </c>
      <c r="AN91" s="93">
        <f>$AJ91*'ACM Rates'!F$74</f>
        <v>0.11030834202409512</v>
      </c>
      <c r="AO91" s="93"/>
      <c r="AP91" s="93">
        <f t="shared" si="42"/>
        <v>12970.630395573093</v>
      </c>
      <c r="AQ91" s="93">
        <f t="shared" si="43"/>
        <v>748.62415513230474</v>
      </c>
      <c r="AR91" s="93">
        <f t="shared" si="44"/>
        <v>151.72861691860237</v>
      </c>
      <c r="AS91" s="93">
        <f t="shared" si="45"/>
        <v>141.18451568182846</v>
      </c>
      <c r="AT91" s="93">
        <f t="shared" si="46"/>
        <v>0.99471918816957383</v>
      </c>
      <c r="AU91" s="93">
        <f t="shared" si="54"/>
        <v>2781.6881887949298</v>
      </c>
      <c r="AV91" s="93">
        <f t="shared" si="55"/>
        <v>88768.525786300786</v>
      </c>
      <c r="AW91" s="2">
        <f t="shared" si="56"/>
        <v>0.92560337367278656</v>
      </c>
      <c r="AX91" s="2">
        <f t="shared" si="57"/>
        <v>5.3422927218703196E-2</v>
      </c>
      <c r="AY91" s="2">
        <f t="shared" si="58"/>
        <v>1.0827578569388338E-2</v>
      </c>
      <c r="AZ91" s="2">
        <f t="shared" si="59"/>
        <v>1.0075135906274882E-2</v>
      </c>
      <c r="BA91" s="2">
        <f t="shared" si="60"/>
        <v>7.0984632847225006E-5</v>
      </c>
    </row>
    <row r="92" spans="1:53">
      <c r="A92" s="58">
        <v>90</v>
      </c>
      <c r="B92" s="58">
        <v>94</v>
      </c>
      <c r="C92" s="93">
        <f>((SUM($C91:$G91))-($H91))*('Function Resolution'!H219)</f>
        <v>3704.8910647265698</v>
      </c>
      <c r="D92" s="93">
        <f>((SUM($C91:$G91))-($H91))*('Function Resolution'!I219)</f>
        <v>318.4128348112788</v>
      </c>
      <c r="E92" s="93">
        <f>((SUM($C91:$G91))-($H91))*('Function Resolution'!J219)</f>
        <v>27.608119855285917</v>
      </c>
      <c r="F92" s="93">
        <f>((SUM($C91:$G91))-($H91))*('Function Resolution'!K219)</f>
        <v>32.224953714144483</v>
      </c>
      <c r="G92" s="93">
        <f>((SUM($C91:$G91))-($H91))*('Function Resolution'!L219)</f>
        <v>0.48344724806199857</v>
      </c>
      <c r="H92" s="111">
        <f t="shared" si="47"/>
        <v>875.81407155361012</v>
      </c>
      <c r="I92" s="111"/>
      <c r="J92" s="111">
        <f t="shared" si="61"/>
        <v>46792.193651198177</v>
      </c>
      <c r="K92" s="111">
        <f t="shared" si="62"/>
        <v>49999.999999999913</v>
      </c>
      <c r="L92" s="111">
        <f>'MI Analysis'!AM92</f>
        <v>5696.8980618863861</v>
      </c>
      <c r="M92" s="2">
        <f t="shared" si="37"/>
        <v>0.90725647424502398</v>
      </c>
      <c r="N92" s="2">
        <f t="shared" si="38"/>
        <v>7.7973171361399876E-2</v>
      </c>
      <c r="O92" s="2">
        <f t="shared" si="39"/>
        <v>6.7606968849674726E-3</v>
      </c>
      <c r="P92" s="2">
        <f t="shared" si="40"/>
        <v>7.891270587617542E-3</v>
      </c>
      <c r="Q92" s="2">
        <f t="shared" si="41"/>
        <v>1.1838692099103834E-4</v>
      </c>
      <c r="R92" s="106">
        <f>('ACM Rates'!$AO105*(SUM($C92:$G92)))/($C92*'ACM Rates'!$B$65+$D92*'ACM Rates'!$C$65+$E92*'ACM Rates'!$D$65+$F92*'ACM Rates'!$E$65+$G92*'ACM Rates'!$F$65)</f>
        <v>0.21877581996162548</v>
      </c>
      <c r="S92" s="106">
        <f>$R92*'ACM Rates'!C$65</f>
        <v>0.17654167677609234</v>
      </c>
      <c r="T92" s="106">
        <f>$R92*'ACM Rates'!D$65</f>
        <v>0.15918758522686291</v>
      </c>
      <c r="U92" s="106">
        <f>$R92*'ACM Rates'!E$65</f>
        <v>0.1429255426376172</v>
      </c>
      <c r="V92" s="106">
        <f>$R92*'ACM Rates'!F$65</f>
        <v>0.12352186655208201</v>
      </c>
      <c r="W92" s="2"/>
      <c r="X92" s="93">
        <f>((SUM($X91:$AB91))-($AC91))*('Function Resolution'!M219)</f>
        <v>6904.9206653023739</v>
      </c>
      <c r="Y92" s="93">
        <f>((SUM($X91:$AB91))-($AC91))*('Function Resolution'!N219)</f>
        <v>104.49496972941918</v>
      </c>
      <c r="Z92" s="93">
        <f>((SUM($X91:$AB91))-($AC91))*('Function Resolution'!O219)</f>
        <v>62.792473600796463</v>
      </c>
      <c r="AA92" s="93">
        <f>((SUM($X91:$AB91))-($AC91))*('Function Resolution'!P219)</f>
        <v>75.645560968679632</v>
      </c>
      <c r="AB92" s="93">
        <f>((SUM($X91:$AB91))-($AC91))*('Function Resolution'!Q219)</f>
        <v>1.2374245699944914E-4</v>
      </c>
      <c r="AC92" s="111">
        <f t="shared" si="48"/>
        <v>1351.5876737833653</v>
      </c>
      <c r="AD92" s="111">
        <f t="shared" si="63"/>
        <v>44203.733880439584</v>
      </c>
      <c r="AE92" s="2">
        <f t="shared" si="49"/>
        <v>0.96601313694082858</v>
      </c>
      <c r="AF92" s="2">
        <f t="shared" si="50"/>
        <v>1.4619069268978012E-2</v>
      </c>
      <c r="AG92" s="2">
        <f t="shared" si="51"/>
        <v>8.7848010628407795E-3</v>
      </c>
      <c r="AH92" s="2">
        <f t="shared" si="52"/>
        <v>1.0582975415518826E-2</v>
      </c>
      <c r="AI92" s="2">
        <f t="shared" si="53"/>
        <v>1.7311833814323601E-8</v>
      </c>
      <c r="AJ92" s="106">
        <f>('ACM Rates'!$AT105*(SUM(X92:AB92)))/(X92*'ACM Rates'!B$74+Y92*'ACM Rates'!C$74+Z92*'ACM Rates'!D$74+AA92*'ACM Rates'!E$74+AB92*'ACM Rates'!F$74)</f>
        <v>0.19076535188608815</v>
      </c>
      <c r="AK92" s="93">
        <f>$AJ92*'ACM Rates'!C$74</f>
        <v>0.15446184174497246</v>
      </c>
      <c r="AL92" s="93">
        <f>$AJ92*'ACM Rates'!D$74</f>
        <v>0.13880780212399954</v>
      </c>
      <c r="AM92" s="93">
        <f>$AJ92*'ACM Rates'!E$74</f>
        <v>0.12573730508249964</v>
      </c>
      <c r="AN92" s="93">
        <f>$AJ92*'ACM Rates'!F$74</f>
        <v>0.11003364236326763</v>
      </c>
      <c r="AO92" s="93"/>
      <c r="AP92" s="93">
        <f t="shared" si="42"/>
        <v>10609.811730028943</v>
      </c>
      <c r="AQ92" s="93">
        <f t="shared" si="43"/>
        <v>422.90780454069795</v>
      </c>
      <c r="AR92" s="93">
        <f t="shared" si="44"/>
        <v>90.400593456082376</v>
      </c>
      <c r="AS92" s="93">
        <f t="shared" si="45"/>
        <v>107.87051468282411</v>
      </c>
      <c r="AT92" s="93">
        <f t="shared" si="46"/>
        <v>0.48357099051899805</v>
      </c>
      <c r="AU92" s="93">
        <f t="shared" si="54"/>
        <v>2227.4017453369752</v>
      </c>
      <c r="AV92" s="93">
        <f t="shared" si="55"/>
        <v>90995.927531637761</v>
      </c>
      <c r="AW92" s="2">
        <f t="shared" si="56"/>
        <v>0.94464996563746895</v>
      </c>
      <c r="AX92" s="2">
        <f t="shared" si="57"/>
        <v>3.7653810754858505E-2</v>
      </c>
      <c r="AY92" s="2">
        <f t="shared" si="58"/>
        <v>8.0488626636225948E-3</v>
      </c>
      <c r="AZ92" s="2">
        <f t="shared" si="59"/>
        <v>9.6043059557804154E-3</v>
      </c>
      <c r="BA92" s="2">
        <f t="shared" si="60"/>
        <v>4.3054988269410336E-5</v>
      </c>
    </row>
    <row r="93" spans="1:53">
      <c r="A93" s="58">
        <v>91</v>
      </c>
      <c r="B93" s="58">
        <v>95</v>
      </c>
      <c r="C93" s="93">
        <f>((SUM($C92:$G92))-($H92))*('Function Resolution'!H220)</f>
        <v>2991.1675412076434</v>
      </c>
      <c r="D93" s="93">
        <f>((SUM($C92:$G92))-($H92))*('Function Resolution'!I220)</f>
        <v>179.57500395194251</v>
      </c>
      <c r="E93" s="93">
        <f>((SUM($C92:$G92))-($H92))*('Function Resolution'!J220)</f>
        <v>14.126624531709728</v>
      </c>
      <c r="F93" s="93">
        <f>((SUM($C92:$G92))-($H92))*('Function Resolution'!K220)</f>
        <v>22.70881643106075</v>
      </c>
      <c r="G93" s="93">
        <f>((SUM($C92:$G92))-($H92))*('Function Resolution'!L220)</f>
        <v>0.2283626793746254</v>
      </c>
      <c r="H93" s="111">
        <f t="shared" si="47"/>
        <v>687.97822762750718</v>
      </c>
      <c r="I93" s="111"/>
      <c r="J93" s="111">
        <f t="shared" si="61"/>
        <v>47480.171878825684</v>
      </c>
      <c r="K93" s="111">
        <f t="shared" si="62"/>
        <v>49999.999999999905</v>
      </c>
      <c r="L93" s="111">
        <f>'MI Analysis'!AM93</f>
        <v>5788.4696083945619</v>
      </c>
      <c r="M93" s="2">
        <f t="shared" si="37"/>
        <v>0.93246512287906258</v>
      </c>
      <c r="N93" s="2">
        <f t="shared" si="38"/>
        <v>5.5980624896207448E-2</v>
      </c>
      <c r="O93" s="2">
        <f t="shared" si="39"/>
        <v>4.4038271004066994E-3</v>
      </c>
      <c r="P93" s="2">
        <f t="shared" si="40"/>
        <v>7.0792354530826275E-3</v>
      </c>
      <c r="Q93" s="2">
        <f t="shared" si="41"/>
        <v>7.1189671240575288E-5</v>
      </c>
      <c r="R93" s="106">
        <f>('ACM Rates'!$AO106*(SUM($C93:$G93)))/($C93*'ACM Rates'!$B$65+$D93*'ACM Rates'!$C$65+$E93*'ACM Rates'!$D$65+$F93*'ACM Rates'!$E$65+$G93*'ACM Rates'!$F$65)</f>
        <v>0.21762375763600844</v>
      </c>
      <c r="S93" s="106">
        <f>$R93*'ACM Rates'!C$65</f>
        <v>0.17561201729749606</v>
      </c>
      <c r="T93" s="106">
        <f>$R93*'ACM Rates'!D$65</f>
        <v>0.15834931151051715</v>
      </c>
      <c r="U93" s="106">
        <f>$R93*'ACM Rates'!E$65</f>
        <v>0.14217290400931698</v>
      </c>
      <c r="V93" s="106">
        <f>$R93*'ACM Rates'!F$65</f>
        <v>0.12287140669381472</v>
      </c>
      <c r="W93" s="2"/>
      <c r="X93" s="93">
        <f>((SUM($X92:$AB92))-($AC92))*('Function Resolution'!M220)</f>
        <v>5646.6432723336011</v>
      </c>
      <c r="Y93" s="93">
        <f>((SUM($X92:$AB92))-($AC92))*('Function Resolution'!N220)</f>
        <v>50.246402954222873</v>
      </c>
      <c r="Z93" s="93">
        <f>((SUM($X92:$AB92))-($AC92))*('Function Resolution'!O220)</f>
        <v>38.92462478609167</v>
      </c>
      <c r="AA93" s="93">
        <f>((SUM($X92:$AB92))-($AC92))*('Function Resolution'!P220)</f>
        <v>60.451787440135384</v>
      </c>
      <c r="AB93" s="93">
        <f>((SUM($X92:$AB92))-($AC92))*('Function Resolution'!Q220)</f>
        <v>3.204630956816783E-5</v>
      </c>
      <c r="AC93" s="111">
        <f t="shared" si="48"/>
        <v>1096.0159605476686</v>
      </c>
      <c r="AD93" s="111">
        <f t="shared" si="63"/>
        <v>45299.74984098725</v>
      </c>
      <c r="AE93" s="2">
        <f t="shared" si="49"/>
        <v>0.97418633925005016</v>
      </c>
      <c r="AF93" s="2">
        <f t="shared" si="50"/>
        <v>8.6687536282467996E-3</v>
      </c>
      <c r="AG93" s="2">
        <f t="shared" si="51"/>
        <v>6.7154654364013321E-3</v>
      </c>
      <c r="AH93" s="2">
        <f t="shared" si="52"/>
        <v>1.0429436156516668E-2</v>
      </c>
      <c r="AI93" s="2">
        <f t="shared" si="53"/>
        <v>5.5287850673423705E-9</v>
      </c>
      <c r="AJ93" s="106">
        <f>('ACM Rates'!$AT106*(SUM(X93:AB93)))/(X93*'ACM Rates'!B$74+Y93*'ACM Rates'!C$74+Z93*'ACM Rates'!D$74+AA93*'ACM Rates'!E$74+AB93*'ACM Rates'!F$74)</f>
        <v>0.19042946904468877</v>
      </c>
      <c r="AK93" s="93">
        <f>$AJ93*'ACM Rates'!C$74</f>
        <v>0.15418987892897817</v>
      </c>
      <c r="AL93" s="93">
        <f>$AJ93*'ACM Rates'!D$74</f>
        <v>0.13856340156318045</v>
      </c>
      <c r="AM93" s="93">
        <f>$AJ93*'ACM Rates'!E$74</f>
        <v>0.12551591790247216</v>
      </c>
      <c r="AN93" s="93">
        <f>$AJ93*'ACM Rates'!F$74</f>
        <v>0.10983990481039918</v>
      </c>
      <c r="AO93" s="93"/>
      <c r="AP93" s="93">
        <f t="shared" si="42"/>
        <v>8637.810813541244</v>
      </c>
      <c r="AQ93" s="93">
        <f t="shared" si="43"/>
        <v>229.82140690616538</v>
      </c>
      <c r="AR93" s="93">
        <f t="shared" si="44"/>
        <v>53.0512493178014</v>
      </c>
      <c r="AS93" s="93">
        <f t="shared" si="45"/>
        <v>83.16060387119613</v>
      </c>
      <c r="AT93" s="93">
        <f t="shared" si="46"/>
        <v>0.22839472568419356</v>
      </c>
      <c r="AU93" s="93">
        <f t="shared" si="54"/>
        <v>1783.9941881751756</v>
      </c>
      <c r="AV93" s="93">
        <f t="shared" si="55"/>
        <v>92779.921719812934</v>
      </c>
      <c r="AW93" s="2">
        <f t="shared" si="56"/>
        <v>0.95932266692568346</v>
      </c>
      <c r="AX93" s="2">
        <f t="shared" si="57"/>
        <v>2.5524162284754646E-2</v>
      </c>
      <c r="AY93" s="2">
        <f t="shared" si="58"/>
        <v>5.8919171857189437E-3</v>
      </c>
      <c r="AZ93" s="2">
        <f t="shared" si="59"/>
        <v>9.2358878899964775E-3</v>
      </c>
      <c r="BA93" s="2">
        <f t="shared" si="60"/>
        <v>2.5365713846341384E-5</v>
      </c>
    </row>
    <row r="94" spans="1:53">
      <c r="A94" s="58">
        <v>92</v>
      </c>
      <c r="B94" s="58">
        <v>96</v>
      </c>
      <c r="C94" s="93">
        <f>((SUM($C93:$G93))-($H93))*('Function Resolution'!H221)</f>
        <v>2399.7417213423355</v>
      </c>
      <c r="D94" s="93">
        <f>((SUM($C93:$G93))-($H93))*('Function Resolution'!I221)</f>
        <v>97.04929285745493</v>
      </c>
      <c r="E94" s="93">
        <f>((SUM($C93:$G93))-($H93))*('Function Resolution'!J221)</f>
        <v>6.9560240076931246</v>
      </c>
      <c r="F94" s="93">
        <f>((SUM($C93:$G93))-($H93))*('Function Resolution'!K221)</f>
        <v>15.976359113285483</v>
      </c>
      <c r="G94" s="93">
        <f>((SUM($C93:$G93))-($H93))*('Function Resolution'!L221)</f>
        <v>0.1047238534546208</v>
      </c>
      <c r="H94" s="111">
        <f t="shared" si="47"/>
        <v>540.42753714823584</v>
      </c>
      <c r="I94" s="111"/>
      <c r="J94" s="111">
        <f t="shared" si="61"/>
        <v>48020.59941597392</v>
      </c>
      <c r="K94" s="111">
        <f t="shared" si="62"/>
        <v>49999.999999999905</v>
      </c>
      <c r="L94" s="111">
        <f>'MI Analysis'!AM94</f>
        <v>5867.4438190909177</v>
      </c>
      <c r="M94" s="2">
        <f t="shared" si="37"/>
        <v>0.95234341627399222</v>
      </c>
      <c r="N94" s="2">
        <f t="shared" si="38"/>
        <v>3.8514251048293952E-2</v>
      </c>
      <c r="O94" s="2">
        <f t="shared" si="39"/>
        <v>2.76051527056205E-3</v>
      </c>
      <c r="P94" s="2">
        <f t="shared" si="40"/>
        <v>6.3402574878165113E-3</v>
      </c>
      <c r="Q94" s="2">
        <f t="shared" si="41"/>
        <v>4.1559919335220438E-5</v>
      </c>
      <c r="R94" s="106">
        <f>('ACM Rates'!$AO107*(SUM($C94:$G94)))/($C94*'ACM Rates'!$B$65+$D94*'ACM Rates'!$C$65+$E94*'ACM Rates'!$D$65+$F94*'ACM Rates'!$E$65+$G94*'ACM Rates'!$F$65)</f>
        <v>0.21672464072936928</v>
      </c>
      <c r="S94" s="106">
        <f>$R94*'ACM Rates'!C$65</f>
        <v>0.17488647273620198</v>
      </c>
      <c r="T94" s="106">
        <f>$R94*'ACM Rates'!D$65</f>
        <v>0.1576950881633957</v>
      </c>
      <c r="U94" s="106">
        <f>$R94*'ACM Rates'!E$65</f>
        <v>0.14158551381327705</v>
      </c>
      <c r="V94" s="106">
        <f>$R94*'ACM Rates'!F$65</f>
        <v>0.12236376101991857</v>
      </c>
      <c r="W94" s="2"/>
      <c r="X94" s="93">
        <f>((SUM($X93:$AB93))-($AC93))*('Function Resolution'!M221)</f>
        <v>4604.6038092006002</v>
      </c>
      <c r="Y94" s="93">
        <f>((SUM($X93:$AB93))-($AC93))*('Function Resolution'!N221)</f>
        <v>23.022625299149187</v>
      </c>
      <c r="Z94" s="93">
        <f>((SUM($X93:$AB93))-($AC93))*('Function Resolution'!O221)</f>
        <v>23.775267172754507</v>
      </c>
      <c r="AA94" s="93">
        <f>((SUM($X93:$AB93))-($AC93))*('Function Resolution'!P221)</f>
        <v>48.8484495087339</v>
      </c>
      <c r="AB94" s="93">
        <f>((SUM($X93:$AB93))-($AC93))*('Function Resolution'!Q221)</f>
        <v>7.8314548795264613E-6</v>
      </c>
      <c r="AC94" s="111">
        <f t="shared" si="48"/>
        <v>888.77030256771013</v>
      </c>
      <c r="AD94" s="111">
        <f t="shared" si="63"/>
        <v>46188.520143554961</v>
      </c>
      <c r="AE94" s="2">
        <f t="shared" si="49"/>
        <v>0.97965079589887538</v>
      </c>
      <c r="AF94" s="2">
        <f t="shared" si="50"/>
        <v>4.8981702080267966E-3</v>
      </c>
      <c r="AG94" s="2">
        <f t="shared" si="51"/>
        <v>5.0582982540122081E-3</v>
      </c>
      <c r="AH94" s="2">
        <f t="shared" si="52"/>
        <v>1.0392733972907246E-2</v>
      </c>
      <c r="AI94" s="2">
        <f t="shared" si="53"/>
        <v>1.6661783127669721E-9</v>
      </c>
      <c r="AJ94" s="106">
        <f>('ACM Rates'!$AT107*(SUM(X94:AB94)))/(X94*'ACM Rates'!B$74+Y94*'ACM Rates'!C$74+Z94*'ACM Rates'!D$74+AA94*'ACM Rates'!E$74+AB94*'ACM Rates'!F$74)</f>
        <v>0.19020316668405465</v>
      </c>
      <c r="AK94" s="93">
        <f>$AJ94*'ACM Rates'!C$74</f>
        <v>0.15400664293214131</v>
      </c>
      <c r="AL94" s="93">
        <f>$AJ94*'ACM Rates'!D$74</f>
        <v>0.13839873574213632</v>
      </c>
      <c r="AM94" s="93">
        <f>$AJ94*'ACM Rates'!E$74</f>
        <v>0.12536675743554979</v>
      </c>
      <c r="AN94" s="93">
        <f>$AJ94*'ACM Rates'!F$74</f>
        <v>0.10970937338648083</v>
      </c>
      <c r="AO94" s="93"/>
      <c r="AP94" s="93">
        <f t="shared" si="42"/>
        <v>7004.3455305429361</v>
      </c>
      <c r="AQ94" s="93">
        <f t="shared" si="43"/>
        <v>120.07191815660411</v>
      </c>
      <c r="AR94" s="93">
        <f t="shared" si="44"/>
        <v>30.731291180447631</v>
      </c>
      <c r="AS94" s="93">
        <f t="shared" si="45"/>
        <v>64.82480862201939</v>
      </c>
      <c r="AT94" s="93">
        <f t="shared" si="46"/>
        <v>0.10473168490950033</v>
      </c>
      <c r="AU94" s="93">
        <f t="shared" si="54"/>
        <v>1429.197839715946</v>
      </c>
      <c r="AV94" s="93">
        <f t="shared" si="55"/>
        <v>94209.119559528888</v>
      </c>
      <c r="AW94" s="2">
        <f t="shared" si="56"/>
        <v>0.97012044173593137</v>
      </c>
      <c r="AX94" s="2">
        <f t="shared" si="57"/>
        <v>1.6630279270808075E-2</v>
      </c>
      <c r="AY94" s="2">
        <f t="shared" si="58"/>
        <v>4.2563653727660201E-3</v>
      </c>
      <c r="AZ94" s="2">
        <f t="shared" si="59"/>
        <v>8.9784080042330464E-3</v>
      </c>
      <c r="BA94" s="2">
        <f t="shared" si="60"/>
        <v>1.4505616261377845E-5</v>
      </c>
    </row>
    <row r="95" spans="1:53">
      <c r="A95" s="58">
        <v>93</v>
      </c>
      <c r="B95" s="58">
        <v>97</v>
      </c>
      <c r="C95" s="93">
        <f>((SUM($C94:$G94))-($H94))*('Function Resolution'!H222)</f>
        <v>1914.5735904677497</v>
      </c>
      <c r="D95" s="93">
        <f>((SUM($C94:$G94))-($H94))*('Function Resolution'!I222)</f>
        <v>50.252727969062079</v>
      </c>
      <c r="E95" s="93">
        <f>((SUM($C94:$G94))-($H94))*('Function Resolution'!J222)</f>
        <v>3.2943614721608356</v>
      </c>
      <c r="F95" s="93">
        <f>((SUM($C94:$G94))-($H94))*('Function Resolution'!K222)</f>
        <v>11.233292248370816</v>
      </c>
      <c r="G95" s="93">
        <f>((SUM($C94:$G94))-($H94))*('Function Resolution'!L222)</f>
        <v>4.6611868644441987E-2</v>
      </c>
      <c r="H95" s="111">
        <f t="shared" si="47"/>
        <v>471.69115917339286</v>
      </c>
      <c r="I95" s="111"/>
      <c r="J95" s="111">
        <f t="shared" si="61"/>
        <v>48492.290575147315</v>
      </c>
      <c r="K95" s="111">
        <f t="shared" si="62"/>
        <v>49999.999999999905</v>
      </c>
      <c r="L95" s="111">
        <f>'MI Analysis'!AM95</f>
        <v>5935.1140418334571</v>
      </c>
      <c r="M95" s="2">
        <f t="shared" si="37"/>
        <v>0.96724917933166221</v>
      </c>
      <c r="N95" s="2">
        <f t="shared" si="38"/>
        <v>2.5387851440788655E-2</v>
      </c>
      <c r="O95" s="2">
        <f t="shared" si="39"/>
        <v>1.6643227746554932E-3</v>
      </c>
      <c r="P95" s="2">
        <f t="shared" si="40"/>
        <v>5.6750979761372713E-3</v>
      </c>
      <c r="Q95" s="2">
        <f t="shared" si="41"/>
        <v>2.3548476756350201E-5</v>
      </c>
      <c r="R95" s="106">
        <f>('ACM Rates'!$AM108*(SUM($C95:$G95)))/($C95*'ACM Rates'!$B$65+$D95*'ACM Rates'!$C$65+$E95*'ACM Rates'!$D$65+$F95*'ACM Rates'!$E$65+$G95*'ACM Rates'!$F$65)</f>
        <v>0.24006017025879758</v>
      </c>
      <c r="S95" s="106">
        <f>$R95*'ACM Rates'!C$65</f>
        <v>0.19371713470015167</v>
      </c>
      <c r="T95" s="106">
        <f>$R95*'ACM Rates'!D$65</f>
        <v>0.17467469128604166</v>
      </c>
      <c r="U95" s="106">
        <f>$R95*'ACM Rates'!E$65</f>
        <v>0.15683054053201909</v>
      </c>
      <c r="V95" s="106">
        <f>$R95*'ACM Rates'!F$65</f>
        <v>0.13553911177377156</v>
      </c>
      <c r="W95" s="2"/>
      <c r="X95" s="93">
        <f>((SUM($X94:$AB94))-($AC94))*('Function Resolution'!M222)</f>
        <v>3747.1472431875723</v>
      </c>
      <c r="Y95" s="93">
        <f>((SUM($X94:$AB94))-($AC94))*('Function Resolution'!N222)</f>
        <v>10.044734155258009</v>
      </c>
      <c r="Z95" s="93">
        <f>((SUM($X94:$AB94))-($AC94))*('Function Resolution'!O222)</f>
        <v>14.31489698554955</v>
      </c>
      <c r="AA95" s="93">
        <f>((SUM($X94:$AB94))-($AC94))*('Function Resolution'!P222)</f>
        <v>39.97298031275519</v>
      </c>
      <c r="AB95" s="93">
        <f>((SUM($X94:$AB94))-($AC94))*('Function Resolution'!Q222)</f>
        <v>1.8038476045385373E-6</v>
      </c>
      <c r="AC95" s="111">
        <f t="shared" si="48"/>
        <v>800.79191783909084</v>
      </c>
      <c r="AD95" s="111">
        <f t="shared" si="63"/>
        <v>46989.312061394048</v>
      </c>
      <c r="AE95" s="2">
        <f t="shared" si="49"/>
        <v>0.98312135556780444</v>
      </c>
      <c r="AF95" s="2">
        <f t="shared" si="50"/>
        <v>2.6353895425350257E-3</v>
      </c>
      <c r="AG95" s="2">
        <f t="shared" si="51"/>
        <v>3.7557320318363802E-3</v>
      </c>
      <c r="AH95" s="2">
        <f t="shared" si="52"/>
        <v>1.0487522384557087E-2</v>
      </c>
      <c r="AI95" s="2">
        <f t="shared" si="53"/>
        <v>4.7326699142547993E-10</v>
      </c>
      <c r="AJ95" s="106">
        <f>('ACM Rates'!$AR108*(SUM(X95:AB95)))/(X95*'ACM Rates'!B$74+Y95*'ACM Rates'!C$74+Z95*'ACM Rates'!D$74+AA95*'ACM Rates'!E$74+AB95*'ACM Rates'!F$74)</f>
        <v>0.21117688295129478</v>
      </c>
      <c r="AK95" s="93">
        <f>$AJ95*'ACM Rates'!C$74</f>
        <v>0.17098896603664765</v>
      </c>
      <c r="AL95" s="93">
        <f>$AJ95*'ACM Rates'!D$74</f>
        <v>0.15365997384771438</v>
      </c>
      <c r="AM95" s="93">
        <f>$AJ95*'ACM Rates'!E$74</f>
        <v>0.1391909583972763</v>
      </c>
      <c r="AN95" s="93">
        <f>$AJ95*'ACM Rates'!F$74</f>
        <v>0.12180703353262841</v>
      </c>
      <c r="AO95" s="93"/>
      <c r="AP95" s="93">
        <f t="shared" si="42"/>
        <v>5661.7208336553222</v>
      </c>
      <c r="AQ95" s="93">
        <f t="shared" si="43"/>
        <v>60.297462124320091</v>
      </c>
      <c r="AR95" s="93">
        <f t="shared" si="44"/>
        <v>17.609258457710386</v>
      </c>
      <c r="AS95" s="93">
        <f t="shared" si="45"/>
        <v>51.206272561126006</v>
      </c>
      <c r="AT95" s="93">
        <f t="shared" si="46"/>
        <v>4.6613672492046523E-2</v>
      </c>
      <c r="AU95" s="93">
        <f t="shared" si="54"/>
        <v>1272.4830770124836</v>
      </c>
      <c r="AV95" s="93">
        <f t="shared" si="55"/>
        <v>95481.602636541356</v>
      </c>
      <c r="AW95" s="2">
        <f t="shared" si="56"/>
        <v>0.97769603290149365</v>
      </c>
      <c r="AX95" s="2">
        <f t="shared" si="57"/>
        <v>1.0412486105379879E-2</v>
      </c>
      <c r="AY95" s="2">
        <f t="shared" si="58"/>
        <v>3.0408603041851491E-3</v>
      </c>
      <c r="AZ95" s="2">
        <f t="shared" si="59"/>
        <v>8.8425711923282978E-3</v>
      </c>
      <c r="BA95" s="2">
        <f t="shared" si="60"/>
        <v>8.0494966130323779E-6</v>
      </c>
    </row>
    <row r="96" spans="1:53">
      <c r="A96" s="58">
        <v>94</v>
      </c>
      <c r="B96" s="58">
        <v>98</v>
      </c>
      <c r="C96" s="93">
        <f>((SUM($C95:$G95))-($H95))*('Function Resolution'!H223)</f>
        <v>1474.3919090653726</v>
      </c>
      <c r="D96" s="93">
        <f>((SUM($C95:$G95))-($H95))*('Function Resolution'!I223)</f>
        <v>24.179024692363654</v>
      </c>
      <c r="E96" s="93">
        <f>((SUM($C95:$G95))-($H95))*('Function Resolution'!J223)</f>
        <v>1.4545822137822486</v>
      </c>
      <c r="F96" s="93">
        <f>((SUM($C95:$G95))-($H95))*('Function Resolution'!K223)</f>
        <v>7.6643843295628997</v>
      </c>
      <c r="G96" s="93">
        <f>((SUM($C95:$G95))-($H95))*('Function Resolution'!L223)</f>
        <v>1.9524551513943653E-2</v>
      </c>
      <c r="H96" s="111">
        <f t="shared" si="47"/>
        <v>359.28715594237354</v>
      </c>
      <c r="I96" s="111"/>
      <c r="J96" s="111">
        <f t="shared" si="61"/>
        <v>48851.577731089688</v>
      </c>
      <c r="K96" s="111">
        <f t="shared" si="62"/>
        <v>49999.999999999913</v>
      </c>
      <c r="L96" s="111">
        <f>'MI Analysis'!AM96</f>
        <v>5992.6684393109799</v>
      </c>
      <c r="M96" s="2">
        <f t="shared" si="37"/>
        <v>0.97790189857672338</v>
      </c>
      <c r="N96" s="2">
        <f t="shared" si="38"/>
        <v>1.6036926143595323E-2</v>
      </c>
      <c r="O96" s="2">
        <f t="shared" si="39"/>
        <v>9.6476296413976399E-4</v>
      </c>
      <c r="P96" s="2">
        <f t="shared" si="40"/>
        <v>5.0834625049267874E-3</v>
      </c>
      <c r="Q96" s="2">
        <f t="shared" si="41"/>
        <v>1.2949810614769166E-5</v>
      </c>
      <c r="R96" s="106">
        <f>('ACM Rates'!$AM109*(SUM($C96:$G96)))/($C96*'ACM Rates'!$B$65+$D96*'ACM Rates'!$C$65+$E96*'ACM Rates'!$D$65+$F96*'ACM Rates'!$E$65+$G96*'ACM Rates'!$F$65)</f>
        <v>0.23952800125713575</v>
      </c>
      <c r="S96" s="106">
        <f>$R96*'ACM Rates'!C$65</f>
        <v>0.19328769963782111</v>
      </c>
      <c r="T96" s="106">
        <f>$R96*'ACM Rates'!D$65</f>
        <v>0.17428746979912413</v>
      </c>
      <c r="U96" s="106">
        <f>$R96*'ACM Rates'!E$65</f>
        <v>0.15648287622729484</v>
      </c>
      <c r="V96" s="106">
        <f>$R96*'ACM Rates'!F$65</f>
        <v>0.13523864662904964</v>
      </c>
      <c r="W96" s="2"/>
      <c r="X96" s="93">
        <f>((SUM($X95:$AB95))-($AC95))*('Function Resolution'!M223)</f>
        <v>2966.0374606222622</v>
      </c>
      <c r="Y96" s="93">
        <f>((SUM($X95:$AB95))-($AC95))*('Function Resolution'!N223)</f>
        <v>4.0607743406290178</v>
      </c>
      <c r="Z96" s="93">
        <f>((SUM($X95:$AB95))-($AC95))*('Function Resolution'!O223)</f>
        <v>8.2780171537535594</v>
      </c>
      <c r="AA96" s="93">
        <f>((SUM($X95:$AB95))-($AC95))*('Function Resolution'!P223)</f>
        <v>32.311686108301096</v>
      </c>
      <c r="AB96" s="93">
        <f>((SUM($X95:$AB95))-($AC95))*('Function Resolution'!Q223)</f>
        <v>3.8094600411245415E-7</v>
      </c>
      <c r="AC96" s="111">
        <f t="shared" si="48"/>
        <v>632.54553590109776</v>
      </c>
      <c r="AD96" s="111">
        <f t="shared" si="63"/>
        <v>47621.857597295144</v>
      </c>
      <c r="AE96" s="2">
        <f t="shared" si="49"/>
        <v>0.98516934372005849</v>
      </c>
      <c r="AF96" s="2">
        <f t="shared" si="50"/>
        <v>1.348786198847753E-3</v>
      </c>
      <c r="AG96" s="2">
        <f t="shared" si="51"/>
        <v>2.7495434008968462E-3</v>
      </c>
      <c r="AH96" s="2">
        <f t="shared" si="52"/>
        <v>1.0732326553665711E-2</v>
      </c>
      <c r="AI96" s="2">
        <f t="shared" si="53"/>
        <v>1.2653121541678357E-10</v>
      </c>
      <c r="AJ96" s="106">
        <f>('ACM Rates'!$AR109*(SUM(X96:AB96)))/(X96*'ACM Rates'!B$74+Y96*'ACM Rates'!C$74+Z96*'ACM Rates'!D$74+AA96*'ACM Rates'!E$74+AB96*'ACM Rates'!F$74)</f>
        <v>0.21108449571341178</v>
      </c>
      <c r="AK96" s="93">
        <f>$AJ96*'ACM Rates'!C$74</f>
        <v>0.17091416050841074</v>
      </c>
      <c r="AL96" s="93">
        <f>$AJ96*'ACM Rates'!D$74</f>
        <v>0.15359274953623406</v>
      </c>
      <c r="AM96" s="93">
        <f>$AJ96*'ACM Rates'!E$74</f>
        <v>0.13913006409859693</v>
      </c>
      <c r="AN96" s="93">
        <f>$AJ96*'ACM Rates'!F$74</f>
        <v>0.12175374448306234</v>
      </c>
      <c r="AO96" s="93"/>
      <c r="AP96" s="93">
        <f t="shared" si="42"/>
        <v>4440.4293696876348</v>
      </c>
      <c r="AQ96" s="93">
        <f t="shared" si="43"/>
        <v>28.239799032992671</v>
      </c>
      <c r="AR96" s="93">
        <f t="shared" si="44"/>
        <v>9.7325993675358085</v>
      </c>
      <c r="AS96" s="93">
        <f t="shared" si="45"/>
        <v>39.976070437863996</v>
      </c>
      <c r="AT96" s="93">
        <f t="shared" si="46"/>
        <v>1.9524932459947766E-2</v>
      </c>
      <c r="AU96" s="93">
        <f t="shared" si="54"/>
        <v>991.83269184347137</v>
      </c>
      <c r="AV96" s="93">
        <f t="shared" si="55"/>
        <v>96473.435328384832</v>
      </c>
      <c r="AW96" s="2">
        <f t="shared" si="56"/>
        <v>0.98274432558734193</v>
      </c>
      <c r="AX96" s="2">
        <f t="shared" si="57"/>
        <v>6.2499591694558862E-3</v>
      </c>
      <c r="AY96" s="2">
        <f t="shared" si="58"/>
        <v>2.1539936806457076E-3</v>
      </c>
      <c r="AZ96" s="2">
        <f t="shared" si="59"/>
        <v>8.8474003550819569E-3</v>
      </c>
      <c r="BA96" s="2">
        <f t="shared" si="60"/>
        <v>4.3212074745464447E-6</v>
      </c>
    </row>
    <row r="97" spans="1:53">
      <c r="A97" s="58">
        <v>95</v>
      </c>
      <c r="B97" s="58">
        <v>99</v>
      </c>
      <c r="C97" s="93">
        <f>((SUM($C96:$G96))-($H96))*('Function Resolution'!H224)</f>
        <v>1131.4060254606379</v>
      </c>
      <c r="D97" s="93">
        <f>((SUM($C96:$G96))-($H96))*('Function Resolution'!I224)</f>
        <v>11.150521327935007</v>
      </c>
      <c r="E97" s="93">
        <f>((SUM($C96:$G96))-($H96))*('Function Resolution'!J224)</f>
        <v>0.61729441005502794</v>
      </c>
      <c r="F97" s="93">
        <f>((SUM($C96:$G96))-($H96))*('Function Resolution'!K224)</f>
        <v>5.2404903143744264</v>
      </c>
      <c r="G97" s="93">
        <f>((SUM($C96:$G96))-($H96))*('Function Resolution'!L224)</f>
        <v>7.9373972190390045E-3</v>
      </c>
      <c r="H97" s="111">
        <f t="shared" si="47"/>
        <v>273.6690266813057</v>
      </c>
      <c r="I97" s="111"/>
      <c r="J97" s="111">
        <f t="shared" si="61"/>
        <v>49125.24675777099</v>
      </c>
      <c r="K97" s="111">
        <f t="shared" si="62"/>
        <v>49999.999999999913</v>
      </c>
      <c r="L97" s="111">
        <f>'MI Analysis'!AM97</f>
        <v>6041.1728430647627</v>
      </c>
      <c r="M97" s="2">
        <f t="shared" si="37"/>
        <v>0.98518293844499305</v>
      </c>
      <c r="N97" s="2">
        <f t="shared" si="38"/>
        <v>9.7094262535644942E-3</v>
      </c>
      <c r="O97" s="2">
        <f t="shared" si="39"/>
        <v>5.3751518650086826E-4</v>
      </c>
      <c r="P97" s="2">
        <f t="shared" si="40"/>
        <v>4.563208548147811E-3</v>
      </c>
      <c r="Q97" s="2">
        <f t="shared" si="41"/>
        <v>6.9115667937814211E-6</v>
      </c>
      <c r="R97" s="106">
        <f>('ACM Rates'!$AM110*(SUM($C97:$G97)))/($C97*'ACM Rates'!$B$65+$D97*'ACM Rates'!$C$65+$E97*'ACM Rates'!$D$65+$F97*'ACM Rates'!$E$65+$G97*'ACM Rates'!$F$65)</f>
        <v>0.23916238925167302</v>
      </c>
      <c r="S97" s="106">
        <f>$R97*'ACM Rates'!C$65</f>
        <v>0.19299266814620022</v>
      </c>
      <c r="T97" s="106">
        <f>$R97*'ACM Rates'!D$65</f>
        <v>0.17402143997786798</v>
      </c>
      <c r="U97" s="106">
        <f>$R97*'ACM Rates'!E$65</f>
        <v>0.15624402307485435</v>
      </c>
      <c r="V97" s="106">
        <f>$R97*'ACM Rates'!F$65</f>
        <v>0.1350322203550833</v>
      </c>
      <c r="W97" s="2"/>
      <c r="X97" s="93">
        <f>((SUM($X96:$AB96))-($AC96))*('Function Resolution'!M224)</f>
        <v>2345.3419176172747</v>
      </c>
      <c r="Y97" s="93">
        <f>((SUM($X96:$AB96))-($AC96))*('Function Resolution'!N224)</f>
        <v>1.5594988706062003</v>
      </c>
      <c r="Z97" s="93">
        <f>((SUM($X96:$AB96))-($AC96))*('Function Resolution'!O224)</f>
        <v>4.7205380045303</v>
      </c>
      <c r="AA97" s="93">
        <f>((SUM($X96:$AB96))-($AC96))*('Function Resolution'!P224)</f>
        <v>26.520448136773325</v>
      </c>
      <c r="AB97" s="93">
        <f>((SUM($X96:$AB96))-($AC96))*('Function Resolution'!Q224)</f>
        <v>7.5609236838046161E-8</v>
      </c>
      <c r="AC97" s="111">
        <f t="shared" si="48"/>
        <v>499.64771880827703</v>
      </c>
      <c r="AD97" s="111">
        <f t="shared" si="63"/>
        <v>48121.505316103423</v>
      </c>
      <c r="AE97" s="2">
        <f t="shared" si="49"/>
        <v>0.98620751850258725</v>
      </c>
      <c r="AF97" s="2">
        <f t="shared" si="50"/>
        <v>6.5576345168922418E-4</v>
      </c>
      <c r="AG97" s="2">
        <f t="shared" si="51"/>
        <v>1.9849686037141301E-3</v>
      </c>
      <c r="AH97" s="2">
        <f t="shared" si="52"/>
        <v>1.1151749410216204E-2</v>
      </c>
      <c r="AI97" s="2">
        <f t="shared" si="53"/>
        <v>3.1793401754264835E-11</v>
      </c>
      <c r="AJ97" s="106">
        <f>('ACM Rates'!$AR110*(SUM(X97:AB97)))/(X97*'ACM Rates'!B$74+Y97*'ACM Rates'!C$74+Z97*'ACM Rates'!D$74+AA97*'ACM Rates'!E$74+AB97*'ACM Rates'!F$74)</f>
        <v>0.21104269261447528</v>
      </c>
      <c r="AK97" s="93">
        <f>$AJ97*'ACM Rates'!C$74</f>
        <v>0.17088031272846255</v>
      </c>
      <c r="AL97" s="93">
        <f>$AJ97*'ACM Rates'!D$74</f>
        <v>0.15356233208239362</v>
      </c>
      <c r="AM97" s="93">
        <f>$AJ97*'ACM Rates'!E$74</f>
        <v>0.13910251082986966</v>
      </c>
      <c r="AN97" s="93">
        <f>$AJ97*'ACM Rates'!F$74</f>
        <v>0.12172963241453114</v>
      </c>
      <c r="AO97" s="93"/>
      <c r="AP97" s="93">
        <f t="shared" si="42"/>
        <v>3476.7479430779126</v>
      </c>
      <c r="AQ97" s="93">
        <f t="shared" si="43"/>
        <v>12.710020198541207</v>
      </c>
      <c r="AR97" s="93">
        <f t="shared" si="44"/>
        <v>5.3378324145853284</v>
      </c>
      <c r="AS97" s="93">
        <f t="shared" si="45"/>
        <v>31.760938451147751</v>
      </c>
      <c r="AT97" s="93">
        <f t="shared" si="46"/>
        <v>7.937472828275843E-3</v>
      </c>
      <c r="AU97" s="93">
        <f t="shared" si="54"/>
        <v>773.31674548958267</v>
      </c>
      <c r="AV97" s="93">
        <f t="shared" si="55"/>
        <v>97246.752073874406</v>
      </c>
      <c r="AW97" s="2">
        <f t="shared" si="56"/>
        <v>0.98587386502845886</v>
      </c>
      <c r="AX97" s="2">
        <f t="shared" si="57"/>
        <v>3.6040797155495134E-3</v>
      </c>
      <c r="AY97" s="2">
        <f t="shared" si="58"/>
        <v>1.5136068416805272E-3</v>
      </c>
      <c r="AZ97" s="2">
        <f t="shared" si="59"/>
        <v>9.0061976480364982E-3</v>
      </c>
      <c r="BA97" s="2">
        <f t="shared" si="60"/>
        <v>2.2507662746592482E-6</v>
      </c>
    </row>
    <row r="98" spans="1:53">
      <c r="A98" s="58">
        <v>96</v>
      </c>
      <c r="B98" s="58">
        <v>100</v>
      </c>
      <c r="C98" s="93">
        <f>((SUM($C97:$G97))-($H97))*('Function Resolution'!H225)</f>
        <v>865.97410631039929</v>
      </c>
      <c r="D98" s="93">
        <f>((SUM($C97:$G97))-($H97))*('Function Resolution'!I225)</f>
        <v>4.928777456092547</v>
      </c>
      <c r="E98" s="93">
        <f>((SUM($C97:$G97))-($H97))*('Function Resolution'!J225)</f>
        <v>0.25166866644347041</v>
      </c>
      <c r="F98" s="93">
        <f>((SUM($C97:$G97))-($H97))*('Function Resolution'!K225)</f>
        <v>3.5955583446407831</v>
      </c>
      <c r="G98" s="93">
        <f>((SUM($C97:$G97))-($H97))*('Function Resolution'!L225)</f>
        <v>3.131451339614772E-3</v>
      </c>
      <c r="H98" s="111">
        <f t="shared" si="47"/>
        <v>874.75324222891584</v>
      </c>
      <c r="I98" s="111"/>
      <c r="J98" s="111">
        <f t="shared" si="61"/>
        <v>49999.999999999905</v>
      </c>
      <c r="K98" s="111">
        <f t="shared" si="62"/>
        <v>49999.999999999905</v>
      </c>
      <c r="L98" s="111">
        <f>'MI Analysis'!AM98</f>
        <v>6081.8557839443438</v>
      </c>
      <c r="M98" s="2">
        <f t="shared" si="37"/>
        <v>0.98996387153004783</v>
      </c>
      <c r="N98" s="2">
        <f t="shared" si="38"/>
        <v>5.6344774939430589E-3</v>
      </c>
      <c r="O98" s="2">
        <f t="shared" si="39"/>
        <v>2.8770246772930595E-4</v>
      </c>
      <c r="P98" s="2">
        <f t="shared" si="40"/>
        <v>4.1103686972101035E-3</v>
      </c>
      <c r="Q98" s="2">
        <f t="shared" si="41"/>
        <v>3.5798110695030684E-6</v>
      </c>
      <c r="R98" s="106">
        <v>1</v>
      </c>
      <c r="S98" s="106">
        <v>1</v>
      </c>
      <c r="T98" s="106">
        <v>1</v>
      </c>
      <c r="U98" s="106">
        <v>1</v>
      </c>
      <c r="V98" s="106">
        <v>1</v>
      </c>
      <c r="W98" s="2"/>
      <c r="X98" s="93">
        <f>((SUM($X97:$AB97))-($AC97))*('Function Resolution'!M225)</f>
        <v>1853.1443155487898</v>
      </c>
      <c r="Y98" s="93">
        <f>((SUM($X97:$AB97))-($AC97))*('Function Resolution'!N225)</f>
        <v>0.56803240088368956</v>
      </c>
      <c r="Z98" s="93">
        <f>((SUM($X97:$AB97))-($AC97))*('Function Resolution'!O225)</f>
        <v>2.6545119366866725</v>
      </c>
      <c r="AA98" s="93">
        <f>((SUM($X97:$AB97))-($AC97))*('Function Resolution'!P225)</f>
        <v>22.127823996075747</v>
      </c>
      <c r="AB98" s="93">
        <f>((SUM($X97:$AB97))-($AC97))*('Function Resolution'!Q225)</f>
        <v>1.4080406464545739E-8</v>
      </c>
      <c r="AC98" s="111">
        <f t="shared" si="48"/>
        <v>1878.4946838965163</v>
      </c>
      <c r="AD98" s="111">
        <f t="shared" si="63"/>
        <v>49999.999999999942</v>
      </c>
      <c r="AE98" s="2">
        <f t="shared" si="49"/>
        <v>0.98650495603472088</v>
      </c>
      <c r="AF98" s="2">
        <f t="shared" si="50"/>
        <v>3.0238701538693396E-4</v>
      </c>
      <c r="AG98" s="2">
        <f t="shared" si="51"/>
        <v>1.4131059083864334E-3</v>
      </c>
      <c r="AH98" s="2">
        <f t="shared" si="52"/>
        <v>1.1779551034010132E-2</v>
      </c>
      <c r="AI98" s="2">
        <f t="shared" si="53"/>
        <v>7.4955796176857363E-12</v>
      </c>
      <c r="AJ98" s="106">
        <v>1</v>
      </c>
      <c r="AK98" s="93">
        <v>1</v>
      </c>
      <c r="AL98" s="93">
        <v>1</v>
      </c>
      <c r="AM98" s="93">
        <v>1</v>
      </c>
      <c r="AN98" s="93">
        <v>1</v>
      </c>
      <c r="AO98" s="93"/>
      <c r="AP98" s="93">
        <f t="shared" si="42"/>
        <v>2719.1184218591889</v>
      </c>
      <c r="AQ98" s="93">
        <f t="shared" si="43"/>
        <v>5.4968098569762365</v>
      </c>
      <c r="AR98" s="93">
        <f t="shared" si="44"/>
        <v>2.9061806031301431</v>
      </c>
      <c r="AS98" s="93">
        <f t="shared" si="45"/>
        <v>25.72338234071653</v>
      </c>
      <c r="AT98" s="93">
        <f t="shared" si="46"/>
        <v>3.1314654200212365E-3</v>
      </c>
      <c r="AU98" s="93">
        <f t="shared" si="54"/>
        <v>2753.2479261254321</v>
      </c>
      <c r="AV98" s="93">
        <f t="shared" si="55"/>
        <v>99999.999999999854</v>
      </c>
      <c r="AW98" s="2">
        <f t="shared" si="56"/>
        <v>0.9876039117500498</v>
      </c>
      <c r="AX98" s="2">
        <f t="shared" si="57"/>
        <v>1.996481974913077E-3</v>
      </c>
      <c r="AY98" s="2">
        <f t="shared" si="58"/>
        <v>1.0555462788343689E-3</v>
      </c>
      <c r="AZ98" s="2">
        <f t="shared" si="59"/>
        <v>9.3429226248129132E-3</v>
      </c>
      <c r="BA98" s="2">
        <f t="shared" si="60"/>
        <v>1.1373713897346177E-6</v>
      </c>
    </row>
    <row r="99" spans="1:53">
      <c r="C99" s="109"/>
      <c r="H99" s="109"/>
    </row>
    <row r="100" spans="1:53">
      <c r="G100" s="93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21"/>
  <sheetViews>
    <sheetView topLeftCell="CP16" workbookViewId="0">
      <selection activeCell="DA21" sqref="DA21"/>
    </sheetView>
  </sheetViews>
  <sheetFormatPr defaultRowHeight="15"/>
  <cols>
    <col min="21" max="21" width="14.140625" customWidth="1"/>
    <col min="64" max="64" width="6.140625" bestFit="1" customWidth="1"/>
    <col min="85" max="85" width="9.140625" style="58"/>
    <col min="87" max="87" width="9.140625" style="58"/>
    <col min="94" max="94" width="9.140625" style="58"/>
  </cols>
  <sheetData>
    <row r="1" spans="2:14" s="58" customFormat="1"/>
    <row r="2" spans="2:14" s="58" customFormat="1"/>
    <row r="4" spans="2:14">
      <c r="I4" s="109" t="s">
        <v>430</v>
      </c>
    </row>
    <row r="5" spans="2:14">
      <c r="B5" t="s">
        <v>157</v>
      </c>
      <c r="I5" s="120">
        <v>0.2</v>
      </c>
      <c r="J5" s="109" t="s">
        <v>431</v>
      </c>
    </row>
    <row r="9" spans="2:14">
      <c r="F9" t="s">
        <v>158</v>
      </c>
      <c r="N9" t="s">
        <v>197</v>
      </c>
    </row>
    <row r="13" spans="2:14">
      <c r="E13" t="s">
        <v>152</v>
      </c>
      <c r="H13" t="s">
        <v>156</v>
      </c>
      <c r="N13" t="s">
        <v>160</v>
      </c>
    </row>
    <row r="14" spans="2:14">
      <c r="C14" t="s">
        <v>151</v>
      </c>
      <c r="D14" t="s">
        <v>73</v>
      </c>
      <c r="E14" t="s">
        <v>153</v>
      </c>
      <c r="F14" t="s">
        <v>154</v>
      </c>
      <c r="G14" t="s">
        <v>155</v>
      </c>
      <c r="H14" t="s">
        <v>153</v>
      </c>
      <c r="I14" t="s">
        <v>154</v>
      </c>
      <c r="J14" t="s">
        <v>145</v>
      </c>
      <c r="N14" t="s">
        <v>198</v>
      </c>
    </row>
    <row r="15" spans="2:14">
      <c r="C15" t="s">
        <v>146</v>
      </c>
      <c r="D15" t="s">
        <v>147</v>
      </c>
      <c r="E15">
        <v>86</v>
      </c>
      <c r="F15">
        <v>19</v>
      </c>
      <c r="G15">
        <v>105</v>
      </c>
      <c r="H15">
        <v>0</v>
      </c>
      <c r="I15">
        <v>0.2</v>
      </c>
      <c r="J15">
        <v>1</v>
      </c>
      <c r="N15" t="s">
        <v>199</v>
      </c>
    </row>
    <row r="16" spans="2:14">
      <c r="D16" t="s">
        <v>84</v>
      </c>
      <c r="E16">
        <v>106</v>
      </c>
      <c r="F16">
        <v>17</v>
      </c>
      <c r="G16">
        <v>123</v>
      </c>
      <c r="H16">
        <v>0.5</v>
      </c>
      <c r="I16">
        <v>1</v>
      </c>
      <c r="J16">
        <v>7.4</v>
      </c>
    </row>
    <row r="17" spans="3:116">
      <c r="D17" t="s">
        <v>85</v>
      </c>
      <c r="E17">
        <v>409</v>
      </c>
      <c r="F17">
        <v>53</v>
      </c>
      <c r="G17">
        <v>462</v>
      </c>
      <c r="H17">
        <v>1.8</v>
      </c>
      <c r="I17">
        <v>2.9</v>
      </c>
      <c r="J17">
        <v>26</v>
      </c>
    </row>
    <row r="18" spans="3:116">
      <c r="D18" t="s">
        <v>86</v>
      </c>
      <c r="E18">
        <v>1009</v>
      </c>
      <c r="F18">
        <v>136</v>
      </c>
      <c r="G18">
        <v>1145</v>
      </c>
      <c r="H18">
        <v>5.0999999999999996</v>
      </c>
      <c r="I18">
        <v>6.7</v>
      </c>
      <c r="J18">
        <v>59</v>
      </c>
      <c r="M18" t="s">
        <v>44</v>
      </c>
      <c r="Z18" t="s">
        <v>59</v>
      </c>
      <c r="AO18" t="s">
        <v>415</v>
      </c>
      <c r="BG18" t="s">
        <v>458</v>
      </c>
      <c r="BT18" s="58" t="s">
        <v>459</v>
      </c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H18" s="58" t="s">
        <v>508</v>
      </c>
      <c r="CJ18" s="58"/>
      <c r="CK18" s="58" t="s">
        <v>510</v>
      </c>
      <c r="CL18" s="58"/>
      <c r="CM18" s="58"/>
      <c r="CN18" s="58"/>
      <c r="CO18" s="58"/>
      <c r="CQ18" s="58"/>
      <c r="CR18" s="58"/>
      <c r="CS18" s="58"/>
      <c r="CT18" s="58"/>
      <c r="CU18" s="58"/>
      <c r="CV18" s="58"/>
      <c r="CW18" s="58"/>
      <c r="CX18" s="58" t="s">
        <v>509</v>
      </c>
      <c r="CY18" s="58"/>
      <c r="CZ18" s="58" t="s">
        <v>511</v>
      </c>
      <c r="DA18" s="58"/>
      <c r="DB18" s="58"/>
      <c r="DC18" s="58"/>
      <c r="DD18" s="58"/>
      <c r="DE18" s="58"/>
      <c r="DF18" s="58"/>
      <c r="DG18" s="58"/>
      <c r="DH18" s="58"/>
    </row>
    <row r="19" spans="3:116">
      <c r="D19" t="s">
        <v>87</v>
      </c>
      <c r="E19">
        <v>1917</v>
      </c>
      <c r="F19">
        <v>282</v>
      </c>
      <c r="G19">
        <v>2199</v>
      </c>
      <c r="H19">
        <v>12.2</v>
      </c>
      <c r="I19">
        <v>14.2</v>
      </c>
      <c r="J19">
        <v>116</v>
      </c>
      <c r="M19" t="s">
        <v>265</v>
      </c>
      <c r="R19" t="s">
        <v>278</v>
      </c>
      <c r="Z19" t="s">
        <v>265</v>
      </c>
      <c r="AE19" t="s">
        <v>278</v>
      </c>
      <c r="AO19" t="str">
        <f>M18</f>
        <v>Males</v>
      </c>
      <c r="AW19" s="58" t="str">
        <f>Z18</f>
        <v>Females</v>
      </c>
      <c r="BG19" s="20" t="s">
        <v>44</v>
      </c>
      <c r="BH19" s="20"/>
      <c r="BI19" s="20"/>
      <c r="BJ19" s="20"/>
      <c r="BK19" s="20"/>
      <c r="BL19" s="20"/>
      <c r="BM19" s="20" t="s">
        <v>59</v>
      </c>
      <c r="BN19" s="20"/>
      <c r="BO19" s="20"/>
      <c r="BP19" s="20"/>
      <c r="BQ19" s="20"/>
      <c r="BR19" s="20"/>
      <c r="BT19" s="20" t="s">
        <v>44</v>
      </c>
      <c r="BU19" s="20"/>
      <c r="BV19" s="20"/>
      <c r="BW19" s="20"/>
      <c r="BX19" s="20"/>
      <c r="BY19" s="20"/>
      <c r="BZ19" s="20" t="s">
        <v>59</v>
      </c>
      <c r="CA19" s="20"/>
      <c r="CB19" s="20"/>
      <c r="CC19" s="20"/>
      <c r="CD19" s="20"/>
      <c r="CE19" s="20"/>
      <c r="CH19" s="20" t="s">
        <v>44</v>
      </c>
      <c r="CI19" s="20"/>
      <c r="CJ19" s="20"/>
      <c r="CK19" s="20"/>
      <c r="CL19" s="20"/>
      <c r="CM19" s="20"/>
      <c r="CN19" s="20"/>
      <c r="CO19" s="20" t="s">
        <v>59</v>
      </c>
      <c r="CP19" s="20"/>
      <c r="CQ19" s="20"/>
      <c r="CR19" s="20"/>
      <c r="CS19" s="20"/>
      <c r="CT19" s="20"/>
      <c r="CU19" s="20"/>
      <c r="CV19" s="20"/>
      <c r="CW19" s="20"/>
      <c r="CX19" s="136" t="str">
        <f t="shared" ref="CX19:DH20" si="0">CH19</f>
        <v>Males</v>
      </c>
      <c r="CY19" s="20"/>
      <c r="CZ19" s="20"/>
      <c r="DA19" s="20"/>
      <c r="DB19" s="20"/>
      <c r="DC19" s="20"/>
      <c r="DD19" s="20"/>
      <c r="DE19" s="136" t="str">
        <f t="shared" si="0"/>
        <v>Females</v>
      </c>
      <c r="DF19" s="20"/>
      <c r="DG19" s="20"/>
      <c r="DH19" s="20"/>
    </row>
    <row r="20" spans="3:116">
      <c r="D20" t="s">
        <v>88</v>
      </c>
      <c r="E20">
        <v>2700</v>
      </c>
      <c r="F20">
        <v>406</v>
      </c>
      <c r="G20">
        <v>3106</v>
      </c>
      <c r="H20">
        <v>22.4</v>
      </c>
      <c r="I20">
        <v>23.5</v>
      </c>
      <c r="J20">
        <v>190</v>
      </c>
      <c r="M20" t="s">
        <v>158</v>
      </c>
      <c r="N20" t="s">
        <v>266</v>
      </c>
      <c r="O20" t="s">
        <v>267</v>
      </c>
      <c r="P20" t="s">
        <v>268</v>
      </c>
      <c r="Q20" t="s">
        <v>269</v>
      </c>
      <c r="R20" t="s">
        <v>158</v>
      </c>
      <c r="S20" t="s">
        <v>270</v>
      </c>
      <c r="T20" t="s">
        <v>267</v>
      </c>
      <c r="U20" t="s">
        <v>268</v>
      </c>
      <c r="V20" t="s">
        <v>271</v>
      </c>
      <c r="W20" t="s">
        <v>269</v>
      </c>
      <c r="X20" t="s">
        <v>272</v>
      </c>
      <c r="Y20" t="s">
        <v>273</v>
      </c>
      <c r="Z20" t="str">
        <f>M20</f>
        <v>Incidence</v>
      </c>
      <c r="AA20" s="58" t="str">
        <f t="shared" ref="AA20:AL20" si="1">N20</f>
        <v>Prevalcence</v>
      </c>
      <c r="AB20" s="58" t="str">
        <f t="shared" si="1"/>
        <v>Remission</v>
      </c>
      <c r="AC20" s="58" t="str">
        <f t="shared" si="1"/>
        <v>Case Fatality</v>
      </c>
      <c r="AD20" s="58" t="str">
        <f t="shared" si="1"/>
        <v>Mortality</v>
      </c>
      <c r="AE20" s="58" t="str">
        <f t="shared" si="1"/>
        <v>Incidence</v>
      </c>
      <c r="AF20" s="58" t="str">
        <f t="shared" si="1"/>
        <v>Prevalence</v>
      </c>
      <c r="AG20" s="58" t="str">
        <f t="shared" si="1"/>
        <v>Remission</v>
      </c>
      <c r="AH20" s="58" t="str">
        <f t="shared" si="1"/>
        <v>Case Fatality</v>
      </c>
      <c r="AI20" s="58" t="str">
        <f t="shared" si="1"/>
        <v>Duration</v>
      </c>
      <c r="AJ20" s="58" t="str">
        <f t="shared" si="1"/>
        <v>Mortality</v>
      </c>
      <c r="AK20" s="58" t="str">
        <f t="shared" si="1"/>
        <v>RR Mortality</v>
      </c>
      <c r="AL20" s="58" t="str">
        <f t="shared" si="1"/>
        <v>Age of Onset</v>
      </c>
      <c r="AN20" t="s">
        <v>58</v>
      </c>
      <c r="AO20" t="str">
        <f>R20</f>
        <v>Incidence</v>
      </c>
      <c r="AP20" s="58" t="str">
        <f t="shared" ref="AP20:AU20" si="2">S20</f>
        <v>Prevalence</v>
      </c>
      <c r="AQ20" s="58" t="str">
        <f t="shared" si="2"/>
        <v>Remission</v>
      </c>
      <c r="AR20" s="58" t="str">
        <f t="shared" si="2"/>
        <v>Case Fatality</v>
      </c>
      <c r="AS20" s="58" t="str">
        <f t="shared" si="2"/>
        <v>Duration</v>
      </c>
      <c r="AT20" s="58" t="str">
        <f t="shared" si="2"/>
        <v>Mortality</v>
      </c>
      <c r="AU20" s="58" t="str">
        <f t="shared" si="2"/>
        <v>RR Mortality</v>
      </c>
      <c r="AV20" s="58" t="str">
        <f>Y20</f>
        <v>Age of Onset</v>
      </c>
      <c r="AW20" s="58" t="str">
        <f>AE20</f>
        <v>Incidence</v>
      </c>
      <c r="AX20" s="58" t="str">
        <f t="shared" ref="AX20:BD20" si="3">AF20</f>
        <v>Prevalence</v>
      </c>
      <c r="AY20" s="58" t="str">
        <f t="shared" si="3"/>
        <v>Remission</v>
      </c>
      <c r="AZ20" s="58" t="str">
        <f t="shared" si="3"/>
        <v>Case Fatality</v>
      </c>
      <c r="BA20" s="58" t="str">
        <f t="shared" si="3"/>
        <v>Duration</v>
      </c>
      <c r="BB20" s="58" t="str">
        <f t="shared" si="3"/>
        <v>Mortality</v>
      </c>
      <c r="BC20" s="58" t="str">
        <f t="shared" si="3"/>
        <v>RR Mortality</v>
      </c>
      <c r="BD20" s="58" t="str">
        <f t="shared" si="3"/>
        <v>Age of Onset</v>
      </c>
      <c r="BE20" s="58"/>
      <c r="BG20" s="122" t="s">
        <v>454</v>
      </c>
      <c r="BH20" s="122" t="s">
        <v>258</v>
      </c>
      <c r="BI20" s="122" t="s">
        <v>259</v>
      </c>
      <c r="BJ20" s="122" t="s">
        <v>260</v>
      </c>
      <c r="BK20" s="122" t="s">
        <v>48</v>
      </c>
      <c r="BL20" s="122" t="s">
        <v>261</v>
      </c>
      <c r="BM20" s="122" t="s">
        <v>454</v>
      </c>
      <c r="BN20" s="122" t="s">
        <v>258</v>
      </c>
      <c r="BO20" s="122" t="s">
        <v>259</v>
      </c>
      <c r="BP20" s="122" t="s">
        <v>260</v>
      </c>
      <c r="BQ20" s="122" t="s">
        <v>48</v>
      </c>
      <c r="BR20" s="122" t="s">
        <v>261</v>
      </c>
      <c r="BT20" s="122" t="s">
        <v>454</v>
      </c>
      <c r="BU20" s="122" t="s">
        <v>258</v>
      </c>
      <c r="BV20" s="122" t="s">
        <v>259</v>
      </c>
      <c r="BW20" s="122" t="s">
        <v>260</v>
      </c>
      <c r="BX20" s="122" t="s">
        <v>48</v>
      </c>
      <c r="BY20" s="122" t="s">
        <v>261</v>
      </c>
      <c r="BZ20" s="122" t="s">
        <v>454</v>
      </c>
      <c r="CA20" s="122" t="s">
        <v>258</v>
      </c>
      <c r="CB20" s="122" t="s">
        <v>259</v>
      </c>
      <c r="CC20" s="122" t="s">
        <v>260</v>
      </c>
      <c r="CD20" s="122" t="s">
        <v>48</v>
      </c>
      <c r="CE20" s="122" t="s">
        <v>261</v>
      </c>
      <c r="CG20" s="136" t="s">
        <v>58</v>
      </c>
      <c r="CH20" s="136" t="s">
        <v>506</v>
      </c>
      <c r="CI20" s="136" t="s">
        <v>507</v>
      </c>
      <c r="CJ20" s="136" t="s">
        <v>45</v>
      </c>
      <c r="CK20" s="136" t="s">
        <v>259</v>
      </c>
      <c r="CL20" s="136" t="s">
        <v>260</v>
      </c>
      <c r="CM20" s="136" t="s">
        <v>48</v>
      </c>
      <c r="CN20" s="136" t="s">
        <v>261</v>
      </c>
      <c r="CO20" s="136" t="s">
        <v>506</v>
      </c>
      <c r="CP20" s="136" t="s">
        <v>507</v>
      </c>
      <c r="CQ20" s="136" t="s">
        <v>45</v>
      </c>
      <c r="CR20" s="136" t="s">
        <v>259</v>
      </c>
      <c r="CS20" s="136" t="s">
        <v>260</v>
      </c>
      <c r="CT20" s="136" t="s">
        <v>48</v>
      </c>
      <c r="CU20" s="136" t="s">
        <v>261</v>
      </c>
      <c r="CV20" s="58"/>
      <c r="CW20" s="136" t="str">
        <f>CG20</f>
        <v>Age</v>
      </c>
      <c r="CX20" s="136" t="str">
        <f t="shared" si="0"/>
        <v>Base Incidence Rate</v>
      </c>
      <c r="CY20" s="136" t="str">
        <f t="shared" si="0"/>
        <v>Base Mortality Rate</v>
      </c>
      <c r="CZ20" s="136" t="str">
        <f t="shared" si="0"/>
        <v>Inactive</v>
      </c>
      <c r="DA20" s="136" t="str">
        <f t="shared" si="0"/>
        <v>Barely</v>
      </c>
      <c r="DB20" s="136" t="str">
        <f t="shared" si="0"/>
        <v>Somewhat</v>
      </c>
      <c r="DC20" s="136" t="str">
        <f t="shared" si="0"/>
        <v>Active</v>
      </c>
      <c r="DD20" s="136" t="str">
        <f t="shared" si="0"/>
        <v>Highly</v>
      </c>
      <c r="DE20" s="136" t="str">
        <f t="shared" si="0"/>
        <v>Base Incidence Rate</v>
      </c>
      <c r="DF20" s="136" t="str">
        <f t="shared" si="0"/>
        <v>Base Mortality Rate</v>
      </c>
      <c r="DG20" s="136" t="str">
        <f t="shared" si="0"/>
        <v>Inactive</v>
      </c>
      <c r="DH20" s="136" t="str">
        <f t="shared" si="0"/>
        <v>Barely</v>
      </c>
      <c r="DI20" s="136" t="str">
        <f>CS20</f>
        <v>Somewhat</v>
      </c>
      <c r="DJ20" s="136" t="str">
        <f t="shared" ref="DJ20" si="4">CT20</f>
        <v>Active</v>
      </c>
      <c r="DK20" s="136" t="str">
        <f t="shared" ref="DK20" si="5">CU20</f>
        <v>Highly</v>
      </c>
      <c r="DL20" s="136"/>
    </row>
    <row r="21" spans="3:116">
      <c r="D21" t="s">
        <v>89</v>
      </c>
      <c r="E21">
        <v>3112</v>
      </c>
      <c r="F21">
        <v>535</v>
      </c>
      <c r="G21">
        <v>3647</v>
      </c>
      <c r="H21">
        <v>34.200000000000003</v>
      </c>
      <c r="I21">
        <v>33.700000000000003</v>
      </c>
      <c r="J21">
        <v>250</v>
      </c>
      <c r="L21" s="92" t="s">
        <v>274</v>
      </c>
      <c r="M21">
        <v>0</v>
      </c>
      <c r="N21">
        <v>5.9999999999999995E-4</v>
      </c>
      <c r="O21">
        <v>0</v>
      </c>
      <c r="P21">
        <v>0</v>
      </c>
      <c r="Q21">
        <v>0</v>
      </c>
      <c r="R21">
        <v>0</v>
      </c>
      <c r="S21">
        <v>5.9999999999999995E-4</v>
      </c>
      <c r="T21">
        <v>0</v>
      </c>
      <c r="U21">
        <v>0</v>
      </c>
      <c r="V21">
        <v>68.278599999999997</v>
      </c>
      <c r="W21">
        <v>0</v>
      </c>
      <c r="X21">
        <v>1.0344</v>
      </c>
      <c r="Y21">
        <v>2.4994000000000001</v>
      </c>
      <c r="Z21">
        <v>0</v>
      </c>
      <c r="AA21">
        <v>1E-4</v>
      </c>
      <c r="AB21">
        <v>0</v>
      </c>
      <c r="AC21">
        <v>0</v>
      </c>
      <c r="AD21">
        <v>0</v>
      </c>
      <c r="AE21">
        <v>0</v>
      </c>
      <c r="AF21">
        <v>1E-4</v>
      </c>
      <c r="AG21">
        <v>0</v>
      </c>
      <c r="AH21">
        <v>0</v>
      </c>
      <c r="AI21">
        <v>68.728899999999996</v>
      </c>
      <c r="AJ21">
        <v>0</v>
      </c>
      <c r="AK21">
        <v>1.0348999999999999</v>
      </c>
      <c r="AL21">
        <v>2.4969000000000001</v>
      </c>
      <c r="AN21">
        <v>1</v>
      </c>
      <c r="AO21">
        <f>R$21</f>
        <v>0</v>
      </c>
      <c r="AP21" s="118">
        <f>S$21</f>
        <v>5.9999999999999995E-4</v>
      </c>
      <c r="AQ21" s="58">
        <f t="shared" ref="AP21:AV24" si="6">T$21</f>
        <v>0</v>
      </c>
      <c r="AR21" s="58">
        <f t="shared" si="6"/>
        <v>0</v>
      </c>
      <c r="AS21" s="58">
        <f t="shared" si="6"/>
        <v>68.278599999999997</v>
      </c>
      <c r="AT21" s="58">
        <f t="shared" si="6"/>
        <v>0</v>
      </c>
      <c r="AU21" s="58">
        <f t="shared" si="6"/>
        <v>1.0344</v>
      </c>
      <c r="AV21" s="58">
        <f t="shared" si="6"/>
        <v>2.4994000000000001</v>
      </c>
      <c r="AW21" s="58">
        <f>AE$21</f>
        <v>0</v>
      </c>
      <c r="AX21" s="118">
        <f t="shared" ref="AX21:BD24" si="7">AF$21</f>
        <v>1E-4</v>
      </c>
      <c r="AY21" s="58">
        <f t="shared" si="7"/>
        <v>0</v>
      </c>
      <c r="AZ21" s="58">
        <f t="shared" si="7"/>
        <v>0</v>
      </c>
      <c r="BA21" s="58">
        <f t="shared" si="7"/>
        <v>68.728899999999996</v>
      </c>
      <c r="BB21" s="58">
        <f t="shared" si="7"/>
        <v>0</v>
      </c>
      <c r="BC21" s="58">
        <f t="shared" si="7"/>
        <v>1.0348999999999999</v>
      </c>
      <c r="BD21" s="58">
        <f t="shared" si="7"/>
        <v>2.4969000000000001</v>
      </c>
      <c r="BG21" s="125">
        <f>AO21</f>
        <v>0</v>
      </c>
      <c r="BH21" s="125">
        <f>$BG21*B$65</f>
        <v>0</v>
      </c>
      <c r="BI21" s="125">
        <f>$BG21*C$65</f>
        <v>0</v>
      </c>
      <c r="BJ21" s="125">
        <f>$BG21*D$65</f>
        <v>0</v>
      </c>
      <c r="BK21" s="125">
        <f>$BG21*E$65</f>
        <v>0</v>
      </c>
      <c r="BL21" s="125">
        <f>$BG21*F$65</f>
        <v>0</v>
      </c>
      <c r="BM21" s="125">
        <f>AW21</f>
        <v>0</v>
      </c>
      <c r="BN21" s="125">
        <f>$BM21*B$78</f>
        <v>0</v>
      </c>
      <c r="BO21" s="125">
        <f>$BM21*C$78</f>
        <v>0</v>
      </c>
      <c r="BP21" s="125">
        <f>$BM21*D$78</f>
        <v>0</v>
      </c>
      <c r="BQ21" s="125">
        <f>$BM21*E$78</f>
        <v>0</v>
      </c>
      <c r="BR21" s="125">
        <f>$BM21*F$78</f>
        <v>0</v>
      </c>
      <c r="BT21" s="125">
        <f>AT21</f>
        <v>0</v>
      </c>
      <c r="BU21" s="125">
        <f>$BT21*B$65</f>
        <v>0</v>
      </c>
      <c r="BV21" s="125">
        <f>$BT21*C$65</f>
        <v>0</v>
      </c>
      <c r="BW21" s="125">
        <f>$BT21*D$65</f>
        <v>0</v>
      </c>
      <c r="BX21" s="125">
        <f>$BT21*E$65</f>
        <v>0</v>
      </c>
      <c r="BY21" s="125">
        <f>$BT21*F$65</f>
        <v>0</v>
      </c>
      <c r="BZ21" s="125">
        <f>BB21</f>
        <v>0</v>
      </c>
      <c r="CA21" s="125">
        <f>$BZ21*B$78</f>
        <v>0</v>
      </c>
      <c r="CB21" s="125">
        <f>$BZ21*C$78</f>
        <v>0</v>
      </c>
      <c r="CC21" s="125">
        <f>$BZ21*D$78</f>
        <v>0</v>
      </c>
      <c r="CD21" s="125">
        <f>$BZ21*E$78</f>
        <v>0</v>
      </c>
      <c r="CE21" s="125">
        <f>$BZ21*F$78</f>
        <v>0</v>
      </c>
      <c r="CG21" s="58">
        <v>5</v>
      </c>
      <c r="CH21">
        <f>AO25</f>
        <v>0</v>
      </c>
      <c r="CI21" s="58">
        <f>AT25</f>
        <v>0</v>
      </c>
      <c r="CJ21">
        <f>1+$B$50*(IF('Male Inactive'!$O3&gt;=0, ((('Male Inactive'!$O3)/7)/60), 0))^0.25</f>
        <v>1</v>
      </c>
      <c r="CK21" s="58">
        <f>1+$B$50*(IF('Male Barely'!$O3&gt;=0, ((('Male Barely'!$O3)/7)/60), 0))^0.25</f>
        <v>0.87216801248730458</v>
      </c>
      <c r="CL21" s="58">
        <f>1+$B$50*(IF('Male Somewhat'!$O3&gt;=0, ((('Male Somewhat'!$O3)/7)/60), 0))^0.25</f>
        <v>0.79306920434706041</v>
      </c>
      <c r="CM21" s="58">
        <f>1+$B$50*(IF('Male Active'!$O3&gt;=0, ((('Male Active'!$O3)/7)/60), 0))^0.25</f>
        <v>0.76842636116225593</v>
      </c>
      <c r="CN21" s="58">
        <f>1+$B$50*(IF('Male Highly'!$O3&gt;=0, ((('Male Highly'!$O3)/7)/60), 0))^0.25</f>
        <v>0.72191070154488357</v>
      </c>
      <c r="CO21">
        <f>AW25</f>
        <v>0</v>
      </c>
      <c r="CP21" s="58">
        <f>BB25</f>
        <v>0</v>
      </c>
      <c r="CQ21" s="58">
        <f>1+$B$50*(IF('Female Inactive'!$Q3&gt;=0, ((('Female Inactive'!$Q3)/7)/60), 0))^0.25</f>
        <v>0.86464186948794919</v>
      </c>
      <c r="CR21" s="58">
        <f>1+$B$50*(IF('Female Barely'!$Q3&gt;=0, ((('Female Barely'!$Q3)/7)/60), 0))^0.25</f>
        <v>0.79575255976526749</v>
      </c>
      <c r="CS21" s="58">
        <f>1+$B$50*(IF('Female Somewhat'!$Q3&gt;=0, ((('Female Somewhat'!$Q3)/7)/60), 0))^0.25</f>
        <v>0.7715744581516959</v>
      </c>
      <c r="CT21" s="58">
        <f>1+$B$50*(IF('Female Active'!$Q3&gt;=0, ((('Female Active'!$Q3)/7)/60), 0))^0.25</f>
        <v>0.73715130919527061</v>
      </c>
      <c r="CU21" s="58">
        <f>1+$B$50*(IF('Female Highly'!$Q3&gt;=0, ((('Female Highly'!$Q3)/7)/60), 0))^0.25</f>
        <v>0.69284691020050992</v>
      </c>
      <c r="CW21" s="136">
        <f t="shared" ref="CW21:CW84" si="8">CG21</f>
        <v>5</v>
      </c>
      <c r="CX21" s="136">
        <f t="shared" ref="CX21:CX84" si="9">CH21</f>
        <v>0</v>
      </c>
      <c r="CY21" s="136">
        <f t="shared" ref="CY21:CY84" si="10">CI21</f>
        <v>0</v>
      </c>
      <c r="CZ21">
        <f>CJ21/$CJ21</f>
        <v>1</v>
      </c>
      <c r="DA21" s="58">
        <f t="shared" ref="DA21:DD21" si="11">CK21/$CJ21</f>
        <v>0.87216801248730458</v>
      </c>
      <c r="DB21" s="58">
        <f t="shared" si="11"/>
        <v>0.79306920434706041</v>
      </c>
      <c r="DC21" s="58">
        <f t="shared" si="11"/>
        <v>0.76842636116225593</v>
      </c>
      <c r="DD21" s="58">
        <f t="shared" si="11"/>
        <v>0.72191070154488357</v>
      </c>
      <c r="DE21" s="136">
        <f t="shared" ref="DE21:DE84" si="12">CO21</f>
        <v>0</v>
      </c>
      <c r="DF21" s="136">
        <f t="shared" ref="DF21:DF84" si="13">CP21</f>
        <v>0</v>
      </c>
      <c r="DG21">
        <f>CQ21/$CQ21</f>
        <v>1</v>
      </c>
      <c r="DH21" s="58">
        <f t="shared" ref="DH21:DK21" si="14">CR21/$CQ21</f>
        <v>0.92032619266578108</v>
      </c>
      <c r="DI21" s="58">
        <f t="shared" si="14"/>
        <v>0.89236305270369465</v>
      </c>
      <c r="DJ21" s="58">
        <f t="shared" si="14"/>
        <v>0.85255102165225938</v>
      </c>
      <c r="DK21" s="58">
        <f t="shared" si="14"/>
        <v>0.80131084863010604</v>
      </c>
    </row>
    <row r="22" spans="3:116">
      <c r="D22" t="s">
        <v>90</v>
      </c>
      <c r="E22">
        <v>3961</v>
      </c>
      <c r="F22">
        <v>838</v>
      </c>
      <c r="G22">
        <v>4799</v>
      </c>
      <c r="H22">
        <v>45.3</v>
      </c>
      <c r="I22">
        <v>50.8</v>
      </c>
      <c r="J22">
        <v>313</v>
      </c>
      <c r="L22" s="92" t="s">
        <v>191</v>
      </c>
      <c r="M22">
        <v>0</v>
      </c>
      <c r="N22">
        <v>5.9999999999999995E-4</v>
      </c>
      <c r="O22">
        <v>0</v>
      </c>
      <c r="P22">
        <v>0</v>
      </c>
      <c r="Q22">
        <v>0</v>
      </c>
      <c r="R22">
        <v>0</v>
      </c>
      <c r="S22">
        <v>6.9999999999999999E-4</v>
      </c>
      <c r="T22">
        <v>0</v>
      </c>
      <c r="U22">
        <v>0</v>
      </c>
      <c r="V22">
        <v>63.333300000000001</v>
      </c>
      <c r="W22">
        <v>0</v>
      </c>
      <c r="X22">
        <v>1.0601</v>
      </c>
      <c r="Y22">
        <v>7.4984000000000002</v>
      </c>
      <c r="Z22">
        <v>0</v>
      </c>
      <c r="AA22">
        <v>1E-4</v>
      </c>
      <c r="AB22">
        <v>0</v>
      </c>
      <c r="AC22">
        <v>0</v>
      </c>
      <c r="AD22">
        <v>0</v>
      </c>
      <c r="AE22">
        <v>0</v>
      </c>
      <c r="AF22">
        <v>1E-4</v>
      </c>
      <c r="AG22">
        <v>0</v>
      </c>
      <c r="AH22">
        <v>0</v>
      </c>
      <c r="AI22">
        <v>63.787599999999998</v>
      </c>
      <c r="AJ22">
        <v>0</v>
      </c>
      <c r="AK22">
        <v>1.0587</v>
      </c>
      <c r="AL22">
        <v>7.4917999999999996</v>
      </c>
      <c r="AN22">
        <v>2</v>
      </c>
      <c r="AO22" s="58">
        <f>R$21</f>
        <v>0</v>
      </c>
      <c r="AP22" s="118">
        <f t="shared" si="6"/>
        <v>5.9999999999999995E-4</v>
      </c>
      <c r="AQ22" s="58">
        <f t="shared" si="6"/>
        <v>0</v>
      </c>
      <c r="AR22" s="58">
        <f t="shared" si="6"/>
        <v>0</v>
      </c>
      <c r="AS22" s="58">
        <f t="shared" si="6"/>
        <v>68.278599999999997</v>
      </c>
      <c r="AT22" s="58">
        <f t="shared" si="6"/>
        <v>0</v>
      </c>
      <c r="AU22" s="58">
        <f t="shared" si="6"/>
        <v>1.0344</v>
      </c>
      <c r="AV22" s="58">
        <f t="shared" si="6"/>
        <v>2.4994000000000001</v>
      </c>
      <c r="AW22" s="58">
        <f>AE$21</f>
        <v>0</v>
      </c>
      <c r="AX22" s="118">
        <f t="shared" si="7"/>
        <v>1E-4</v>
      </c>
      <c r="AY22" s="58">
        <f t="shared" si="7"/>
        <v>0</v>
      </c>
      <c r="AZ22" s="58">
        <f t="shared" si="7"/>
        <v>0</v>
      </c>
      <c r="BA22" s="58">
        <f t="shared" si="7"/>
        <v>68.728899999999996</v>
      </c>
      <c r="BB22" s="58">
        <f t="shared" si="7"/>
        <v>0</v>
      </c>
      <c r="BC22" s="58">
        <f t="shared" si="7"/>
        <v>1.0348999999999999</v>
      </c>
      <c r="BD22" s="58">
        <f t="shared" si="7"/>
        <v>2.4969000000000001</v>
      </c>
      <c r="BG22" s="125">
        <f t="shared" ref="BG22:BG85" si="15">AO22</f>
        <v>0</v>
      </c>
      <c r="BH22" s="125">
        <f t="shared" ref="BH22:BH85" si="16">$BG22*B$65</f>
        <v>0</v>
      </c>
      <c r="BI22" s="125">
        <f t="shared" ref="BI22:BI85" si="17">$BG22*C$65</f>
        <v>0</v>
      </c>
      <c r="BJ22" s="125">
        <f t="shared" ref="BJ22:BJ85" si="18">$BG22*D$65</f>
        <v>0</v>
      </c>
      <c r="BK22" s="125">
        <f t="shared" ref="BK22:BK85" si="19">$BG22*E$65</f>
        <v>0</v>
      </c>
      <c r="BL22" s="125">
        <f t="shared" ref="BL22:BL85" si="20">$BG22*F$65</f>
        <v>0</v>
      </c>
      <c r="BM22" s="125">
        <f t="shared" ref="BM22:BM85" si="21">AW22</f>
        <v>0</v>
      </c>
      <c r="BN22" s="125">
        <f t="shared" ref="BN22:BN85" si="22">$BM22*B$78</f>
        <v>0</v>
      </c>
      <c r="BO22" s="125">
        <f t="shared" ref="BO22:BO85" si="23">$BM22*C$78</f>
        <v>0</v>
      </c>
      <c r="BP22" s="125">
        <f t="shared" ref="BP22:BP85" si="24">$BM22*D$78</f>
        <v>0</v>
      </c>
      <c r="BQ22" s="125">
        <f t="shared" ref="BQ22:BQ85" si="25">$BM22*E$78</f>
        <v>0</v>
      </c>
      <c r="BR22" s="125">
        <f t="shared" ref="BR22:BR85" si="26">$BM22*F$78</f>
        <v>0</v>
      </c>
      <c r="BT22" s="125">
        <f t="shared" ref="BT22:BT85" si="27">AT22</f>
        <v>0</v>
      </c>
      <c r="BU22" s="125">
        <f t="shared" ref="BU22:BU85" si="28">$BT22*B$65</f>
        <v>0</v>
      </c>
      <c r="BV22" s="125">
        <f t="shared" ref="BV22:BV85" si="29">$BT22*C$65</f>
        <v>0</v>
      </c>
      <c r="BW22" s="125">
        <f t="shared" ref="BW22:BW85" si="30">$BT22*D$65</f>
        <v>0</v>
      </c>
      <c r="BX22" s="125">
        <f t="shared" ref="BX22:BX85" si="31">$BT22*E$65</f>
        <v>0</v>
      </c>
      <c r="BY22" s="125">
        <f t="shared" ref="BY22:BY85" si="32">$BT22*F$65</f>
        <v>0</v>
      </c>
      <c r="BZ22" s="125">
        <f t="shared" ref="BZ22:BZ85" si="33">BB22</f>
        <v>0</v>
      </c>
      <c r="CA22" s="125">
        <f t="shared" ref="CA22:CA85" si="34">$BZ22*B$78</f>
        <v>0</v>
      </c>
      <c r="CB22" s="125">
        <f t="shared" ref="CB22:CB85" si="35">$BZ22*C$78</f>
        <v>0</v>
      </c>
      <c r="CC22" s="125">
        <f t="shared" ref="CC22:CC85" si="36">$BZ22*D$78</f>
        <v>0</v>
      </c>
      <c r="CD22" s="125">
        <f t="shared" ref="CD22:CD85" si="37">$BZ22*E$78</f>
        <v>0</v>
      </c>
      <c r="CE22" s="125">
        <f t="shared" ref="CE22:CE85" si="38">$BZ22*F$78</f>
        <v>0</v>
      </c>
      <c r="CG22" s="58">
        <v>6</v>
      </c>
      <c r="CH22" s="58">
        <f t="shared" ref="CH22:CH85" si="39">AO26</f>
        <v>0</v>
      </c>
      <c r="CI22" s="58">
        <f t="shared" ref="CI22:CI85" si="40">AT26</f>
        <v>0</v>
      </c>
      <c r="CJ22" s="58">
        <f>1+$B$50*(IF('Male Inactive'!O4&gt;=0, ((('Male Inactive'!$O4)/7)/60), 0))^0.25</f>
        <v>0.90407656323316554</v>
      </c>
      <c r="CK22" s="58">
        <f>1+$B$50*(IF('Male Barely'!$O4&gt;=0, ((('Male Barely'!$O4)/7)/60), 0))^0.25</f>
        <v>0.84026856841172759</v>
      </c>
      <c r="CL22" s="58">
        <f>1+$B$50*(IF('Male Somewhat'!$O4&gt;=0, ((('Male Somewhat'!$O4)/7)/60), 0))^0.25</f>
        <v>0.78285798992190092</v>
      </c>
      <c r="CM22" s="58">
        <f>1+$B$50*(IF('Male Active'!$O4&gt;=0, ((('Male Active'!$O4)/7)/60), 0))^0.25</f>
        <v>0.75586113139622069</v>
      </c>
      <c r="CN22" s="58">
        <f>1+$B$50*(IF('Male Highly'!$O4&gt;=0, ((('Male Highly'!$O4)/7)/60), 0))^0.25</f>
        <v>0.70312995758035157</v>
      </c>
      <c r="CO22" s="58">
        <f t="shared" ref="CO22:CO85" si="41">AW26</f>
        <v>0</v>
      </c>
      <c r="CP22" s="58">
        <f t="shared" ref="CP22:CP85" si="42">BB26</f>
        <v>0</v>
      </c>
      <c r="CQ22" s="58">
        <f>1+$B$50*(IF('Female Inactive'!$Q4&gt;=0, ((('Female Inactive'!$Q4)/7)/60), 0))^0.25</f>
        <v>0.86781274954453824</v>
      </c>
      <c r="CR22" s="58">
        <f>1+$B$50*(IF('Female Barely'!$Q4&gt;=0, ((('Female Barely'!$Q4)/7)/60), 0))^0.25</f>
        <v>0.79880923759442313</v>
      </c>
      <c r="CS22" s="58">
        <f>1+$B$50*(IF('Female Somewhat'!$Q4&gt;=0, ((('Female Somewhat'!$Q4)/7)/60), 0))^0.25</f>
        <v>0.77155794605972028</v>
      </c>
      <c r="CT22" s="58">
        <f>1+$B$50*(IF('Female Active'!$Q4&gt;=0, ((('Female Active'!$Q4)/7)/60), 0))^0.25</f>
        <v>0.73718865801708877</v>
      </c>
      <c r="CU22" s="58">
        <f>1+$B$50*(IF('Female Highly'!$Q4&gt;=0, ((('Female Highly'!$Q4)/7)/60), 0))^0.25</f>
        <v>0.69027237314757417</v>
      </c>
      <c r="CW22" s="136">
        <f t="shared" si="8"/>
        <v>6</v>
      </c>
      <c r="CX22" s="136">
        <f t="shared" si="9"/>
        <v>0</v>
      </c>
      <c r="CY22" s="136">
        <f t="shared" si="10"/>
        <v>0</v>
      </c>
      <c r="CZ22" s="58">
        <f t="shared" ref="CZ22:CZ25" si="43">CJ22/$CJ22</f>
        <v>1</v>
      </c>
      <c r="DA22" s="58">
        <f t="shared" ref="DA22:DA25" si="44">CK22/$CJ22</f>
        <v>0.92942191246143213</v>
      </c>
      <c r="DB22" s="58">
        <f t="shared" ref="DB22:DB25" si="45">CL22/$CJ22</f>
        <v>0.86592001359070536</v>
      </c>
      <c r="DC22" s="58">
        <f t="shared" ref="DC22:DC25" si="46">CM22/$CJ22</f>
        <v>0.8360587610999497</v>
      </c>
      <c r="DD22" s="58">
        <f t="shared" ref="DD22:DD25" si="47">CN22/$CJ22</f>
        <v>0.77773275646678952</v>
      </c>
      <c r="DE22" s="136">
        <f t="shared" si="12"/>
        <v>0</v>
      </c>
      <c r="DF22" s="136">
        <f t="shared" si="13"/>
        <v>0</v>
      </c>
      <c r="DG22" s="58">
        <f t="shared" ref="DG22:DG85" si="48">CQ22/$CQ22</f>
        <v>1</v>
      </c>
      <c r="DH22" s="58">
        <f t="shared" ref="DH22:DH85" si="49">CR22/$CQ22</f>
        <v>0.92048571309152716</v>
      </c>
      <c r="DI22" s="58">
        <f t="shared" ref="DI22:DI85" si="50">CS22/$CQ22</f>
        <v>0.88908344163491926</v>
      </c>
      <c r="DJ22" s="58">
        <f t="shared" ref="DJ22:DJ85" si="51">CT22/$CQ22</f>
        <v>0.84947894393576717</v>
      </c>
      <c r="DK22" s="58">
        <f t="shared" ref="DK22:DK85" si="52">CU22/$CQ22</f>
        <v>0.7954162617567625</v>
      </c>
    </row>
    <row r="23" spans="3:116">
      <c r="D23" t="s">
        <v>91</v>
      </c>
      <c r="E23">
        <v>3633</v>
      </c>
      <c r="F23">
        <v>967</v>
      </c>
      <c r="G23">
        <v>4600</v>
      </c>
      <c r="H23">
        <v>64.099999999999994</v>
      </c>
      <c r="I23">
        <v>73.900000000000006</v>
      </c>
      <c r="J23">
        <v>392</v>
      </c>
      <c r="L23" s="92" t="s">
        <v>129</v>
      </c>
      <c r="M23">
        <v>0</v>
      </c>
      <c r="N23">
        <v>5.9999999999999995E-4</v>
      </c>
      <c r="O23">
        <v>0</v>
      </c>
      <c r="P23">
        <v>0</v>
      </c>
      <c r="Q23">
        <v>0</v>
      </c>
      <c r="R23">
        <v>0</v>
      </c>
      <c r="S23">
        <v>6.9999999999999999E-4</v>
      </c>
      <c r="T23">
        <v>0</v>
      </c>
      <c r="U23">
        <v>0</v>
      </c>
      <c r="V23">
        <v>58.366100000000003</v>
      </c>
      <c r="W23">
        <v>0</v>
      </c>
      <c r="X23">
        <v>1.0589999999999999</v>
      </c>
      <c r="Y23">
        <v>12.4983</v>
      </c>
      <c r="Z23">
        <v>0</v>
      </c>
      <c r="AA23">
        <v>1E-4</v>
      </c>
      <c r="AB23">
        <v>0</v>
      </c>
      <c r="AC23">
        <v>0</v>
      </c>
      <c r="AD23">
        <v>0</v>
      </c>
      <c r="AE23">
        <v>0</v>
      </c>
      <c r="AF23">
        <v>2.0000000000000001E-4</v>
      </c>
      <c r="AG23">
        <v>0</v>
      </c>
      <c r="AH23">
        <v>0</v>
      </c>
      <c r="AI23">
        <v>58.821599999999997</v>
      </c>
      <c r="AJ23">
        <v>0</v>
      </c>
      <c r="AK23">
        <v>1.0628</v>
      </c>
      <c r="AL23">
        <v>12.4916</v>
      </c>
      <c r="AN23">
        <v>3</v>
      </c>
      <c r="AO23" s="58">
        <f>R$21</f>
        <v>0</v>
      </c>
      <c r="AP23" s="118">
        <f t="shared" si="6"/>
        <v>5.9999999999999995E-4</v>
      </c>
      <c r="AQ23" s="58">
        <f t="shared" si="6"/>
        <v>0</v>
      </c>
      <c r="AR23" s="58">
        <f t="shared" si="6"/>
        <v>0</v>
      </c>
      <c r="AS23" s="58">
        <f t="shared" si="6"/>
        <v>68.278599999999997</v>
      </c>
      <c r="AT23" s="58">
        <f t="shared" si="6"/>
        <v>0</v>
      </c>
      <c r="AU23" s="58">
        <f t="shared" si="6"/>
        <v>1.0344</v>
      </c>
      <c r="AV23" s="58">
        <f t="shared" si="6"/>
        <v>2.4994000000000001</v>
      </c>
      <c r="AW23" s="58">
        <f>AE$21</f>
        <v>0</v>
      </c>
      <c r="AX23" s="118">
        <f t="shared" si="7"/>
        <v>1E-4</v>
      </c>
      <c r="AY23" s="58">
        <f t="shared" si="7"/>
        <v>0</v>
      </c>
      <c r="AZ23" s="58">
        <f t="shared" si="7"/>
        <v>0</v>
      </c>
      <c r="BA23" s="58">
        <f t="shared" si="7"/>
        <v>68.728899999999996</v>
      </c>
      <c r="BB23" s="58">
        <f t="shared" si="7"/>
        <v>0</v>
      </c>
      <c r="BC23" s="58">
        <f t="shared" si="7"/>
        <v>1.0348999999999999</v>
      </c>
      <c r="BD23" s="58">
        <f t="shared" si="7"/>
        <v>2.4969000000000001</v>
      </c>
      <c r="BG23" s="125">
        <f t="shared" si="15"/>
        <v>0</v>
      </c>
      <c r="BH23" s="125">
        <f t="shared" si="16"/>
        <v>0</v>
      </c>
      <c r="BI23" s="125">
        <f t="shared" si="17"/>
        <v>0</v>
      </c>
      <c r="BJ23" s="125">
        <f t="shared" si="18"/>
        <v>0</v>
      </c>
      <c r="BK23" s="125">
        <f t="shared" si="19"/>
        <v>0</v>
      </c>
      <c r="BL23" s="125">
        <f t="shared" si="20"/>
        <v>0</v>
      </c>
      <c r="BM23" s="125">
        <f t="shared" si="21"/>
        <v>0</v>
      </c>
      <c r="BN23" s="125">
        <f t="shared" si="22"/>
        <v>0</v>
      </c>
      <c r="BO23" s="125">
        <f t="shared" si="23"/>
        <v>0</v>
      </c>
      <c r="BP23" s="125">
        <f t="shared" si="24"/>
        <v>0</v>
      </c>
      <c r="BQ23" s="125">
        <f t="shared" si="25"/>
        <v>0</v>
      </c>
      <c r="BR23" s="125">
        <f t="shared" si="26"/>
        <v>0</v>
      </c>
      <c r="BT23" s="125">
        <f t="shared" si="27"/>
        <v>0</v>
      </c>
      <c r="BU23" s="125">
        <f t="shared" si="28"/>
        <v>0</v>
      </c>
      <c r="BV23" s="125">
        <f t="shared" si="29"/>
        <v>0</v>
      </c>
      <c r="BW23" s="125">
        <f t="shared" si="30"/>
        <v>0</v>
      </c>
      <c r="BX23" s="125">
        <f t="shared" si="31"/>
        <v>0</v>
      </c>
      <c r="BY23" s="125">
        <f t="shared" si="32"/>
        <v>0</v>
      </c>
      <c r="BZ23" s="125">
        <f t="shared" si="33"/>
        <v>0</v>
      </c>
      <c r="CA23" s="125">
        <f t="shared" si="34"/>
        <v>0</v>
      </c>
      <c r="CB23" s="125">
        <f t="shared" si="35"/>
        <v>0</v>
      </c>
      <c r="CC23" s="125">
        <f t="shared" si="36"/>
        <v>0</v>
      </c>
      <c r="CD23" s="125">
        <f t="shared" si="37"/>
        <v>0</v>
      </c>
      <c r="CE23" s="125">
        <f t="shared" si="38"/>
        <v>0</v>
      </c>
      <c r="CG23" s="58">
        <v>7</v>
      </c>
      <c r="CH23" s="58">
        <f t="shared" si="39"/>
        <v>0</v>
      </c>
      <c r="CI23" s="58">
        <f t="shared" si="40"/>
        <v>0</v>
      </c>
      <c r="CJ23" s="58">
        <f>1+$B$50*(IF('Male Inactive'!O5&gt;=0, ((('Male Inactive'!$O5)/7)/60), 0))^0.25</f>
        <v>0.88364604273166769</v>
      </c>
      <c r="CK23" s="58">
        <f>1+$B$50*(IF('Male Barely'!$O5&gt;=0, ((('Male Barely'!$O5)/7)/60), 0))^0.25</f>
        <v>0.8210180190478864</v>
      </c>
      <c r="CL23" s="58">
        <f>1+$B$50*(IF('Male Somewhat'!$O5&gt;=0, ((('Male Somewhat'!$O5)/7)/60), 0))^0.25</f>
        <v>0.77381628149495008</v>
      </c>
      <c r="CM23" s="58">
        <f>1+$B$50*(IF('Male Active'!$O5&gt;=0, ((('Male Active'!$O5)/7)/60), 0))^0.25</f>
        <v>0.74503714609461202</v>
      </c>
      <c r="CN23" s="58">
        <f>1+$B$50*(IF('Male Highly'!$O5&gt;=0, ((('Male Highly'!$O5)/7)/60), 0))^0.25</f>
        <v>0.68789206483371934</v>
      </c>
      <c r="CO23" s="58">
        <f t="shared" si="41"/>
        <v>0</v>
      </c>
      <c r="CP23" s="58">
        <f t="shared" si="42"/>
        <v>0</v>
      </c>
      <c r="CQ23" s="58">
        <f>1+$B$50*(IF('Female Inactive'!$Q5&gt;=0, ((('Female Inactive'!$Q5)/7)/60), 0))^0.25</f>
        <v>0.87098440581373993</v>
      </c>
      <c r="CR23" s="58">
        <f>1+$B$50*(IF('Female Barely'!$Q5&gt;=0, ((('Female Barely'!$Q5)/7)/60), 0))^0.25</f>
        <v>0.80150159976020174</v>
      </c>
      <c r="CS23" s="58">
        <f>1+$B$50*(IF('Female Somewhat'!$Q5&gt;=0, ((('Female Somewhat'!$Q5)/7)/60), 0))^0.25</f>
        <v>0.77113292184398541</v>
      </c>
      <c r="CT23" s="58">
        <f>1+$B$50*(IF('Female Active'!$Q5&gt;=0, ((('Female Active'!$Q5)/7)/60), 0))^0.25</f>
        <v>0.73682775783573051</v>
      </c>
      <c r="CU23" s="58">
        <f>1+$B$50*(IF('Female Highly'!$Q5&gt;=0, ((('Female Highly'!$Q5)/7)/60), 0))^0.25</f>
        <v>0.68756456101641494</v>
      </c>
      <c r="CW23" s="136">
        <f t="shared" si="8"/>
        <v>7</v>
      </c>
      <c r="CX23" s="136">
        <f t="shared" si="9"/>
        <v>0</v>
      </c>
      <c r="CY23" s="136">
        <f t="shared" si="10"/>
        <v>0</v>
      </c>
      <c r="CZ23" s="58">
        <f t="shared" si="43"/>
        <v>1</v>
      </c>
      <c r="DA23" s="58">
        <f t="shared" si="44"/>
        <v>0.92912544089466464</v>
      </c>
      <c r="DB23" s="58">
        <f t="shared" si="45"/>
        <v>0.87570842178255637</v>
      </c>
      <c r="DC23" s="58">
        <f t="shared" si="46"/>
        <v>0.84313979813844275</v>
      </c>
      <c r="DD23" s="58">
        <f t="shared" si="47"/>
        <v>0.77847014705933337</v>
      </c>
      <c r="DE23" s="136">
        <f t="shared" si="12"/>
        <v>0</v>
      </c>
      <c r="DF23" s="136">
        <f t="shared" si="13"/>
        <v>0</v>
      </c>
      <c r="DG23" s="58">
        <f t="shared" si="48"/>
        <v>1</v>
      </c>
      <c r="DH23" s="58">
        <f t="shared" si="49"/>
        <v>0.92022497120528579</v>
      </c>
      <c r="DI23" s="58">
        <f t="shared" si="50"/>
        <v>0.88535789699189205</v>
      </c>
      <c r="DJ23" s="58">
        <f t="shared" si="51"/>
        <v>0.84597124003308644</v>
      </c>
      <c r="DK23" s="58">
        <f t="shared" si="52"/>
        <v>0.78941087398004539</v>
      </c>
    </row>
    <row r="24" spans="3:116">
      <c r="D24" t="s">
        <v>92</v>
      </c>
      <c r="E24">
        <v>3940</v>
      </c>
      <c r="F24">
        <v>1134</v>
      </c>
      <c r="G24">
        <v>5074</v>
      </c>
      <c r="H24">
        <v>111</v>
      </c>
      <c r="I24">
        <v>103</v>
      </c>
      <c r="J24">
        <v>524</v>
      </c>
      <c r="L24" s="92" t="s">
        <v>130</v>
      </c>
      <c r="M24">
        <v>0</v>
      </c>
      <c r="N24">
        <v>5.9999999999999995E-4</v>
      </c>
      <c r="O24">
        <v>0</v>
      </c>
      <c r="P24">
        <v>0</v>
      </c>
      <c r="Q24">
        <v>0</v>
      </c>
      <c r="R24">
        <v>0</v>
      </c>
      <c r="S24">
        <v>8.0000000000000004E-4</v>
      </c>
      <c r="T24">
        <v>0</v>
      </c>
      <c r="U24">
        <v>0</v>
      </c>
      <c r="V24">
        <v>53.421300000000002</v>
      </c>
      <c r="W24">
        <v>0</v>
      </c>
      <c r="X24">
        <v>1.022</v>
      </c>
      <c r="Y24">
        <v>17.4983</v>
      </c>
      <c r="Z24">
        <v>0</v>
      </c>
      <c r="AA24">
        <v>1E-4</v>
      </c>
      <c r="AB24">
        <v>0</v>
      </c>
      <c r="AC24">
        <v>0</v>
      </c>
      <c r="AD24">
        <v>0</v>
      </c>
      <c r="AE24">
        <v>0</v>
      </c>
      <c r="AF24">
        <v>2.0000000000000001E-4</v>
      </c>
      <c r="AG24">
        <v>0</v>
      </c>
      <c r="AH24">
        <v>0</v>
      </c>
      <c r="AI24">
        <v>53.852899999999998</v>
      </c>
      <c r="AJ24">
        <v>0</v>
      </c>
      <c r="AK24">
        <v>1.0588</v>
      </c>
      <c r="AL24">
        <v>17.491599999999998</v>
      </c>
      <c r="AN24">
        <v>4</v>
      </c>
      <c r="AO24" s="58">
        <f>R$21</f>
        <v>0</v>
      </c>
      <c r="AP24" s="118">
        <f t="shared" si="6"/>
        <v>5.9999999999999995E-4</v>
      </c>
      <c r="AQ24" s="58">
        <f t="shared" si="6"/>
        <v>0</v>
      </c>
      <c r="AR24" s="58">
        <f t="shared" si="6"/>
        <v>0</v>
      </c>
      <c r="AS24" s="58">
        <f t="shared" si="6"/>
        <v>68.278599999999997</v>
      </c>
      <c r="AT24" s="58">
        <f t="shared" si="6"/>
        <v>0</v>
      </c>
      <c r="AU24" s="58">
        <f t="shared" si="6"/>
        <v>1.0344</v>
      </c>
      <c r="AV24" s="58">
        <f t="shared" si="6"/>
        <v>2.4994000000000001</v>
      </c>
      <c r="AW24" s="58">
        <f>AE$21</f>
        <v>0</v>
      </c>
      <c r="AX24" s="118">
        <f t="shared" si="7"/>
        <v>1E-4</v>
      </c>
      <c r="AY24" s="58">
        <f t="shared" si="7"/>
        <v>0</v>
      </c>
      <c r="AZ24" s="58">
        <f t="shared" si="7"/>
        <v>0</v>
      </c>
      <c r="BA24" s="58">
        <f t="shared" si="7"/>
        <v>68.728899999999996</v>
      </c>
      <c r="BB24" s="58">
        <f t="shared" si="7"/>
        <v>0</v>
      </c>
      <c r="BC24" s="58">
        <f t="shared" si="7"/>
        <v>1.0348999999999999</v>
      </c>
      <c r="BD24" s="58">
        <f t="shared" si="7"/>
        <v>2.4969000000000001</v>
      </c>
      <c r="BG24" s="125">
        <f t="shared" si="15"/>
        <v>0</v>
      </c>
      <c r="BH24" s="125">
        <f t="shared" si="16"/>
        <v>0</v>
      </c>
      <c r="BI24" s="125">
        <f t="shared" si="17"/>
        <v>0</v>
      </c>
      <c r="BJ24" s="125">
        <f t="shared" si="18"/>
        <v>0</v>
      </c>
      <c r="BK24" s="125">
        <f t="shared" si="19"/>
        <v>0</v>
      </c>
      <c r="BL24" s="125">
        <f t="shared" si="20"/>
        <v>0</v>
      </c>
      <c r="BM24" s="125">
        <f t="shared" si="21"/>
        <v>0</v>
      </c>
      <c r="BN24" s="125">
        <f t="shared" si="22"/>
        <v>0</v>
      </c>
      <c r="BO24" s="125">
        <f t="shared" si="23"/>
        <v>0</v>
      </c>
      <c r="BP24" s="125">
        <f t="shared" si="24"/>
        <v>0</v>
      </c>
      <c r="BQ24" s="125">
        <f t="shared" si="25"/>
        <v>0</v>
      </c>
      <c r="BR24" s="125">
        <f t="shared" si="26"/>
        <v>0</v>
      </c>
      <c r="BT24" s="125">
        <f t="shared" si="27"/>
        <v>0</v>
      </c>
      <c r="BU24" s="125">
        <f t="shared" si="28"/>
        <v>0</v>
      </c>
      <c r="BV24" s="125">
        <f t="shared" si="29"/>
        <v>0</v>
      </c>
      <c r="BW24" s="125">
        <f t="shared" si="30"/>
        <v>0</v>
      </c>
      <c r="BX24" s="125">
        <f t="shared" si="31"/>
        <v>0</v>
      </c>
      <c r="BY24" s="125">
        <f t="shared" si="32"/>
        <v>0</v>
      </c>
      <c r="BZ24" s="125">
        <f t="shared" si="33"/>
        <v>0</v>
      </c>
      <c r="CA24" s="125">
        <f t="shared" si="34"/>
        <v>0</v>
      </c>
      <c r="CB24" s="125">
        <f t="shared" si="35"/>
        <v>0</v>
      </c>
      <c r="CC24" s="125">
        <f t="shared" si="36"/>
        <v>0</v>
      </c>
      <c r="CD24" s="125">
        <f t="shared" si="37"/>
        <v>0</v>
      </c>
      <c r="CE24" s="125">
        <f t="shared" si="38"/>
        <v>0</v>
      </c>
      <c r="CG24" s="58">
        <v>8</v>
      </c>
      <c r="CH24" s="58">
        <f t="shared" si="39"/>
        <v>0</v>
      </c>
      <c r="CI24" s="58">
        <f t="shared" si="40"/>
        <v>0</v>
      </c>
      <c r="CJ24" s="58">
        <f>1+$B$50*(IF('Male Inactive'!O6&gt;=0, ((('Male Inactive'!$O6)/7)/60), 0))^0.25</f>
        <v>0.87124063531406493</v>
      </c>
      <c r="CK24" s="58">
        <f>1+$B$50*(IF('Male Barely'!$O6&gt;=0, ((('Male Barely'!$O6)/7)/60), 0))^0.25</f>
        <v>0.80682339882051035</v>
      </c>
      <c r="CL24" s="58">
        <f>1+$B$50*(IF('Male Somewhat'!$O6&gt;=0, ((('Male Somewhat'!$O6)/7)/60), 0))^0.25</f>
        <v>0.76567461963309558</v>
      </c>
      <c r="CM24" s="58">
        <f>1+$B$50*(IF('Male Active'!$O6&gt;=0, ((('Male Active'!$O6)/7)/60), 0))^0.25</f>
        <v>0.73549969985343044</v>
      </c>
      <c r="CN24" s="58">
        <f>1+$B$50*(IF('Male Highly'!$O6&gt;=0, ((('Male Highly'!$O6)/7)/60), 0))^0.25</f>
        <v>0.675074305289598</v>
      </c>
      <c r="CO24" s="58">
        <f t="shared" si="41"/>
        <v>0</v>
      </c>
      <c r="CP24" s="58">
        <f t="shared" si="42"/>
        <v>0</v>
      </c>
      <c r="CQ24" s="58">
        <f>1+$B$50*(IF('Female Inactive'!$Q6&gt;=0, ((('Female Inactive'!$Q6)/7)/60), 0))^0.25</f>
        <v>0.87415254200594161</v>
      </c>
      <c r="CR24" s="58">
        <f>1+$B$50*(IF('Female Barely'!$Q6&gt;=0, ((('Female Barely'!$Q6)/7)/60), 0))^0.25</f>
        <v>0.8038016427537239</v>
      </c>
      <c r="CS24" s="58">
        <f>1+$B$50*(IF('Female Somewhat'!$Q6&gt;=0, ((('Female Somewhat'!$Q6)/7)/60), 0))^0.25</f>
        <v>0.77032685122243083</v>
      </c>
      <c r="CT24" s="58">
        <f>1+$B$50*(IF('Female Active'!$Q6&gt;=0, ((('Female Active'!$Q6)/7)/60), 0))^0.25</f>
        <v>0.73609339572016386</v>
      </c>
      <c r="CU24" s="58">
        <f>1+$B$50*(IF('Female Highly'!$Q6&gt;=0, ((('Female Highly'!$Q6)/7)/60), 0))^0.25</f>
        <v>0.68474761632782111</v>
      </c>
      <c r="CW24" s="136">
        <f t="shared" si="8"/>
        <v>8</v>
      </c>
      <c r="CX24" s="136">
        <f t="shared" si="9"/>
        <v>0</v>
      </c>
      <c r="CY24" s="136">
        <f t="shared" si="10"/>
        <v>0</v>
      </c>
      <c r="CZ24" s="58">
        <f t="shared" si="43"/>
        <v>1</v>
      </c>
      <c r="DA24" s="58">
        <f t="shared" si="44"/>
        <v>0.9260626354160657</v>
      </c>
      <c r="DB24" s="58">
        <f t="shared" si="45"/>
        <v>0.87883253902302794</v>
      </c>
      <c r="DC24" s="58">
        <f t="shared" si="46"/>
        <v>0.8441981124862219</v>
      </c>
      <c r="DD24" s="58">
        <f t="shared" si="47"/>
        <v>0.77484253824575933</v>
      </c>
      <c r="DE24" s="136">
        <f t="shared" si="12"/>
        <v>0</v>
      </c>
      <c r="DF24" s="136">
        <f t="shared" si="13"/>
        <v>0</v>
      </c>
      <c r="DG24" s="58">
        <f t="shared" si="48"/>
        <v>1</v>
      </c>
      <c r="DH24" s="58">
        <f t="shared" si="49"/>
        <v>0.91952102651239609</v>
      </c>
      <c r="DI24" s="58">
        <f t="shared" si="50"/>
        <v>0.88122703327584095</v>
      </c>
      <c r="DJ24" s="58">
        <f t="shared" si="51"/>
        <v>0.84206515493397793</v>
      </c>
      <c r="DK24" s="58">
        <f t="shared" si="52"/>
        <v>0.783327375284538</v>
      </c>
    </row>
    <row r="25" spans="3:116">
      <c r="D25" t="s">
        <v>93</v>
      </c>
      <c r="E25">
        <v>3939</v>
      </c>
      <c r="F25">
        <v>1387</v>
      </c>
      <c r="G25">
        <v>5326</v>
      </c>
      <c r="H25">
        <v>172</v>
      </c>
      <c r="I25">
        <v>162</v>
      </c>
      <c r="J25">
        <v>711</v>
      </c>
      <c r="L25" s="92" t="s">
        <v>131</v>
      </c>
      <c r="M25">
        <v>0</v>
      </c>
      <c r="N25">
        <v>5.9999999999999995E-4</v>
      </c>
      <c r="O25">
        <v>0</v>
      </c>
      <c r="P25">
        <v>0</v>
      </c>
      <c r="Q25">
        <v>0</v>
      </c>
      <c r="R25">
        <v>0</v>
      </c>
      <c r="S25">
        <v>8.0000000000000004E-4</v>
      </c>
      <c r="T25">
        <v>0</v>
      </c>
      <c r="U25">
        <v>0</v>
      </c>
      <c r="V25">
        <v>48.527900000000002</v>
      </c>
      <c r="W25">
        <v>0</v>
      </c>
      <c r="X25">
        <v>1.0124</v>
      </c>
      <c r="Y25">
        <v>22.4983</v>
      </c>
      <c r="Z25">
        <v>0</v>
      </c>
      <c r="AA25">
        <v>1E-4</v>
      </c>
      <c r="AB25">
        <v>0</v>
      </c>
      <c r="AC25">
        <v>0</v>
      </c>
      <c r="AD25">
        <v>0</v>
      </c>
      <c r="AE25">
        <v>0</v>
      </c>
      <c r="AF25">
        <v>2.0000000000000001E-4</v>
      </c>
      <c r="AG25">
        <v>0</v>
      </c>
      <c r="AH25">
        <v>0</v>
      </c>
      <c r="AI25">
        <v>48.892800000000001</v>
      </c>
      <c r="AJ25">
        <v>0</v>
      </c>
      <c r="AK25">
        <v>1.0323</v>
      </c>
      <c r="AL25">
        <v>22.491700000000002</v>
      </c>
      <c r="AN25" s="58">
        <v>5</v>
      </c>
      <c r="AO25" s="58">
        <f>R$22</f>
        <v>0</v>
      </c>
      <c r="AP25" s="118">
        <f t="shared" ref="AP25:AV29" si="53">S$22</f>
        <v>6.9999999999999999E-4</v>
      </c>
      <c r="AQ25" s="58">
        <f t="shared" si="53"/>
        <v>0</v>
      </c>
      <c r="AR25" s="58">
        <f t="shared" si="53"/>
        <v>0</v>
      </c>
      <c r="AS25" s="58">
        <f t="shared" si="53"/>
        <v>63.333300000000001</v>
      </c>
      <c r="AT25" s="58">
        <f t="shared" si="53"/>
        <v>0</v>
      </c>
      <c r="AU25" s="58">
        <f t="shared" si="53"/>
        <v>1.0601</v>
      </c>
      <c r="AV25" s="58">
        <f t="shared" si="53"/>
        <v>7.4984000000000002</v>
      </c>
      <c r="AW25" s="58">
        <f>AE$22</f>
        <v>0</v>
      </c>
      <c r="AX25" s="118">
        <f t="shared" ref="AX25:BD29" si="54">AF$22</f>
        <v>1E-4</v>
      </c>
      <c r="AY25" s="58">
        <f t="shared" si="54"/>
        <v>0</v>
      </c>
      <c r="AZ25" s="58">
        <f t="shared" si="54"/>
        <v>0</v>
      </c>
      <c r="BA25" s="58">
        <f t="shared" si="54"/>
        <v>63.787599999999998</v>
      </c>
      <c r="BB25" s="58">
        <f t="shared" si="54"/>
        <v>0</v>
      </c>
      <c r="BC25" s="58">
        <f t="shared" si="54"/>
        <v>1.0587</v>
      </c>
      <c r="BD25" s="58">
        <f t="shared" si="54"/>
        <v>7.4917999999999996</v>
      </c>
      <c r="BG25" s="125">
        <f t="shared" si="15"/>
        <v>0</v>
      </c>
      <c r="BH25" s="125">
        <f t="shared" si="16"/>
        <v>0</v>
      </c>
      <c r="BI25" s="125">
        <f t="shared" si="17"/>
        <v>0</v>
      </c>
      <c r="BJ25" s="125">
        <f t="shared" si="18"/>
        <v>0</v>
      </c>
      <c r="BK25" s="125">
        <f t="shared" si="19"/>
        <v>0</v>
      </c>
      <c r="BL25" s="125">
        <f t="shared" si="20"/>
        <v>0</v>
      </c>
      <c r="BM25" s="125">
        <f t="shared" si="21"/>
        <v>0</v>
      </c>
      <c r="BN25" s="125">
        <f t="shared" si="22"/>
        <v>0</v>
      </c>
      <c r="BO25" s="125">
        <f t="shared" si="23"/>
        <v>0</v>
      </c>
      <c r="BP25" s="125">
        <f t="shared" si="24"/>
        <v>0</v>
      </c>
      <c r="BQ25" s="125">
        <f t="shared" si="25"/>
        <v>0</v>
      </c>
      <c r="BR25" s="125">
        <f t="shared" si="26"/>
        <v>0</v>
      </c>
      <c r="BT25" s="125">
        <f t="shared" si="27"/>
        <v>0</v>
      </c>
      <c r="BU25" s="125">
        <f t="shared" si="28"/>
        <v>0</v>
      </c>
      <c r="BV25" s="125">
        <f t="shared" si="29"/>
        <v>0</v>
      </c>
      <c r="BW25" s="125">
        <f t="shared" si="30"/>
        <v>0</v>
      </c>
      <c r="BX25" s="125">
        <f t="shared" si="31"/>
        <v>0</v>
      </c>
      <c r="BY25" s="125">
        <f t="shared" si="32"/>
        <v>0</v>
      </c>
      <c r="BZ25" s="125">
        <f t="shared" si="33"/>
        <v>0</v>
      </c>
      <c r="CA25" s="125">
        <f t="shared" si="34"/>
        <v>0</v>
      </c>
      <c r="CB25" s="125">
        <f t="shared" si="35"/>
        <v>0</v>
      </c>
      <c r="CC25" s="125">
        <f t="shared" si="36"/>
        <v>0</v>
      </c>
      <c r="CD25" s="125">
        <f t="shared" si="37"/>
        <v>0</v>
      </c>
      <c r="CE25" s="125">
        <f t="shared" si="38"/>
        <v>0</v>
      </c>
      <c r="CG25" s="58">
        <v>9</v>
      </c>
      <c r="CH25" s="58">
        <f t="shared" si="39"/>
        <v>0</v>
      </c>
      <c r="CI25" s="58">
        <f t="shared" si="40"/>
        <v>0</v>
      </c>
      <c r="CJ25" s="58">
        <f>1+$B$50*(IF('Male Inactive'!O7&gt;=0, ((('Male Inactive'!$O7)/7)/60), 0))^0.25</f>
        <v>0.8622945622655741</v>
      </c>
      <c r="CK25" s="58">
        <f>1+$B$50*(IF('Male Barely'!$O7&gt;=0, ((('Male Barely'!$O7)/7)/60), 0))^0.25</f>
        <v>0.79547251319669465</v>
      </c>
      <c r="CL25" s="58">
        <f>1+$B$50*(IF('Male Somewhat'!$O7&gt;=0, ((('Male Somewhat'!$O7)/7)/60), 0))^0.25</f>
        <v>0.75825391230995243</v>
      </c>
      <c r="CM25" s="58">
        <f>1+$B$50*(IF('Male Active'!$O7&gt;=0, ((('Male Active'!$O7)/7)/60), 0))^0.25</f>
        <v>0.72696070052321338</v>
      </c>
      <c r="CN25" s="58">
        <f>1+$B$50*(IF('Male Highly'!$O7&gt;=0, ((('Male Highly'!$O7)/7)/60), 0))^0.25</f>
        <v>0.66403432207713409</v>
      </c>
      <c r="CO25" s="58">
        <f t="shared" si="41"/>
        <v>0</v>
      </c>
      <c r="CP25" s="58">
        <f t="shared" si="42"/>
        <v>0</v>
      </c>
      <c r="CQ25" s="58">
        <f>1+$B$50*(IF('Female Inactive'!$Q7&gt;=0, ((('Female Inactive'!$Q7)/7)/60), 0))^0.25</f>
        <v>0.87731180599711678</v>
      </c>
      <c r="CR25" s="58">
        <f>1+$B$50*(IF('Female Barely'!$Q7&gt;=0, ((('Female Barely'!$Q7)/7)/60), 0))^0.25</f>
        <v>0.80568671645747469</v>
      </c>
      <c r="CS25" s="58">
        <f>1+$B$50*(IF('Female Somewhat'!$Q7&gt;=0, ((('Female Somewhat'!$Q7)/7)/60), 0))^0.25</f>
        <v>0.76917201754036324</v>
      </c>
      <c r="CT25" s="58">
        <f>1+$B$50*(IF('Female Active'!$Q7&gt;=0, ((('Female Active'!$Q7)/7)/60), 0))^0.25</f>
        <v>0.73501449647898986</v>
      </c>
      <c r="CU25" s="58">
        <f>1+$B$50*(IF('Female Highly'!$Q7&gt;=0, ((('Female Highly'!$Q7)/7)/60), 0))^0.25</f>
        <v>0.68184388441025501</v>
      </c>
      <c r="CW25" s="136">
        <f t="shared" si="8"/>
        <v>9</v>
      </c>
      <c r="CX25" s="136">
        <f t="shared" si="9"/>
        <v>0</v>
      </c>
      <c r="CY25" s="136">
        <f t="shared" si="10"/>
        <v>0</v>
      </c>
      <c r="CZ25" s="58">
        <f t="shared" si="43"/>
        <v>1</v>
      </c>
      <c r="DA25" s="58">
        <f t="shared" si="44"/>
        <v>0.92250670247378963</v>
      </c>
      <c r="DB25" s="58">
        <f t="shared" si="45"/>
        <v>0.87934442067885998</v>
      </c>
      <c r="DC25" s="58">
        <f t="shared" si="46"/>
        <v>0.84305379198172437</v>
      </c>
      <c r="DD25" s="58">
        <f t="shared" si="47"/>
        <v>0.77007829010595252</v>
      </c>
      <c r="DE25" s="136">
        <f t="shared" si="12"/>
        <v>0</v>
      </c>
      <c r="DF25" s="136">
        <f t="shared" si="13"/>
        <v>0</v>
      </c>
      <c r="DG25" s="58">
        <f t="shared" si="48"/>
        <v>1</v>
      </c>
      <c r="DH25" s="58">
        <f t="shared" si="49"/>
        <v>0.91835845699325114</v>
      </c>
      <c r="DI25" s="58">
        <f t="shared" si="50"/>
        <v>0.87673733817608179</v>
      </c>
      <c r="DJ25" s="58">
        <f t="shared" si="51"/>
        <v>0.83780303816110446</v>
      </c>
      <c r="DK25" s="58">
        <f t="shared" si="52"/>
        <v>0.77719675006003031</v>
      </c>
    </row>
    <row r="26" spans="3:116">
      <c r="D26" t="s">
        <v>94</v>
      </c>
      <c r="E26">
        <v>3632</v>
      </c>
      <c r="F26">
        <v>1493</v>
      </c>
      <c r="G26">
        <v>5125</v>
      </c>
      <c r="H26">
        <v>292</v>
      </c>
      <c r="I26">
        <v>245</v>
      </c>
      <c r="J26">
        <v>998</v>
      </c>
      <c r="L26" s="92" t="s">
        <v>132</v>
      </c>
      <c r="M26">
        <v>0</v>
      </c>
      <c r="N26">
        <v>5.9999999999999995E-4</v>
      </c>
      <c r="O26">
        <v>0</v>
      </c>
      <c r="P26">
        <v>0</v>
      </c>
      <c r="Q26">
        <v>0</v>
      </c>
      <c r="R26">
        <v>0</v>
      </c>
      <c r="S26">
        <v>8.9999999999999998E-4</v>
      </c>
      <c r="T26">
        <v>0</v>
      </c>
      <c r="U26" s="110">
        <v>2.3E-3</v>
      </c>
      <c r="V26">
        <v>43.442900000000002</v>
      </c>
      <c r="W26">
        <v>0</v>
      </c>
      <c r="X26">
        <v>6.2923</v>
      </c>
      <c r="Y26">
        <v>27.908300000000001</v>
      </c>
      <c r="Z26">
        <v>0</v>
      </c>
      <c r="AA26">
        <v>1E-4</v>
      </c>
      <c r="AB26">
        <v>0</v>
      </c>
      <c r="AC26">
        <v>0</v>
      </c>
      <c r="AD26">
        <v>0</v>
      </c>
      <c r="AE26">
        <v>0</v>
      </c>
      <c r="AF26">
        <v>2.0000000000000001E-4</v>
      </c>
      <c r="AG26">
        <v>0</v>
      </c>
      <c r="AH26">
        <v>2.8E-3</v>
      </c>
      <c r="AI26">
        <v>44.110700000000001</v>
      </c>
      <c r="AJ26">
        <v>0</v>
      </c>
      <c r="AK26">
        <v>14.1389</v>
      </c>
      <c r="AL26">
        <v>27.52</v>
      </c>
      <c r="AN26" s="58">
        <v>6</v>
      </c>
      <c r="AO26" s="58">
        <f>R$22</f>
        <v>0</v>
      </c>
      <c r="AP26" s="118">
        <f t="shared" si="53"/>
        <v>6.9999999999999999E-4</v>
      </c>
      <c r="AQ26" s="58">
        <f t="shared" si="53"/>
        <v>0</v>
      </c>
      <c r="AR26" s="58">
        <f t="shared" si="53"/>
        <v>0</v>
      </c>
      <c r="AS26" s="58">
        <f t="shared" si="53"/>
        <v>63.333300000000001</v>
      </c>
      <c r="AT26" s="58">
        <f t="shared" si="53"/>
        <v>0</v>
      </c>
      <c r="AU26" s="58">
        <f t="shared" si="53"/>
        <v>1.0601</v>
      </c>
      <c r="AV26" s="58">
        <f t="shared" si="53"/>
        <v>7.4984000000000002</v>
      </c>
      <c r="AW26" s="58">
        <f>AE$22</f>
        <v>0</v>
      </c>
      <c r="AX26" s="118">
        <f t="shared" si="54"/>
        <v>1E-4</v>
      </c>
      <c r="AY26" s="58">
        <f t="shared" si="54"/>
        <v>0</v>
      </c>
      <c r="AZ26" s="58">
        <f t="shared" si="54"/>
        <v>0</v>
      </c>
      <c r="BA26" s="58">
        <f t="shared" si="54"/>
        <v>63.787599999999998</v>
      </c>
      <c r="BB26" s="58">
        <f t="shared" si="54"/>
        <v>0</v>
      </c>
      <c r="BC26" s="58">
        <f t="shared" si="54"/>
        <v>1.0587</v>
      </c>
      <c r="BD26" s="58">
        <f t="shared" si="54"/>
        <v>7.4917999999999996</v>
      </c>
      <c r="BG26" s="125">
        <f t="shared" si="15"/>
        <v>0</v>
      </c>
      <c r="BH26" s="125">
        <f t="shared" si="16"/>
        <v>0</v>
      </c>
      <c r="BI26" s="125">
        <f t="shared" si="17"/>
        <v>0</v>
      </c>
      <c r="BJ26" s="125">
        <f t="shared" si="18"/>
        <v>0</v>
      </c>
      <c r="BK26" s="125">
        <f t="shared" si="19"/>
        <v>0</v>
      </c>
      <c r="BL26" s="125">
        <f t="shared" si="20"/>
        <v>0</v>
      </c>
      <c r="BM26" s="125">
        <f t="shared" si="21"/>
        <v>0</v>
      </c>
      <c r="BN26" s="125">
        <f t="shared" si="22"/>
        <v>0</v>
      </c>
      <c r="BO26" s="125">
        <f t="shared" si="23"/>
        <v>0</v>
      </c>
      <c r="BP26" s="125">
        <f t="shared" si="24"/>
        <v>0</v>
      </c>
      <c r="BQ26" s="125">
        <f t="shared" si="25"/>
        <v>0</v>
      </c>
      <c r="BR26" s="125">
        <f t="shared" si="26"/>
        <v>0</v>
      </c>
      <c r="BT26" s="125">
        <f t="shared" si="27"/>
        <v>0</v>
      </c>
      <c r="BU26" s="125">
        <f t="shared" si="28"/>
        <v>0</v>
      </c>
      <c r="BV26" s="125">
        <f t="shared" si="29"/>
        <v>0</v>
      </c>
      <c r="BW26" s="125">
        <f t="shared" si="30"/>
        <v>0</v>
      </c>
      <c r="BX26" s="125">
        <f t="shared" si="31"/>
        <v>0</v>
      </c>
      <c r="BY26" s="125">
        <f t="shared" si="32"/>
        <v>0</v>
      </c>
      <c r="BZ26" s="125">
        <f t="shared" si="33"/>
        <v>0</v>
      </c>
      <c r="CA26" s="125">
        <f t="shared" si="34"/>
        <v>0</v>
      </c>
      <c r="CB26" s="125">
        <f t="shared" si="35"/>
        <v>0</v>
      </c>
      <c r="CC26" s="125">
        <f t="shared" si="36"/>
        <v>0</v>
      </c>
      <c r="CD26" s="125">
        <f t="shared" si="37"/>
        <v>0</v>
      </c>
      <c r="CE26" s="125">
        <f t="shared" si="38"/>
        <v>0</v>
      </c>
      <c r="CG26" s="58">
        <v>10</v>
      </c>
      <c r="CH26" s="58">
        <f t="shared" si="39"/>
        <v>0</v>
      </c>
      <c r="CI26" s="58">
        <f t="shared" si="40"/>
        <v>0</v>
      </c>
      <c r="CJ26" s="58">
        <f>1+$B$50*(IF('Male Inactive'!O8&gt;=0, ((('Male Inactive'!$O8)/7)/60), 0))^0.25</f>
        <v>0.85536246541239935</v>
      </c>
      <c r="CK26" s="58">
        <f>1+$B$50*(IF('Male Barely'!$O8&gt;=0, ((('Male Barely'!$O8)/7)/60), 0))^0.25</f>
        <v>0.78598316550857339</v>
      </c>
      <c r="CL26" s="58">
        <f>1+$B$50*(IF('Male Somewhat'!$O8&gt;=0, ((('Male Somewhat'!$O8)/7)/60), 0))^0.25</f>
        <v>0.75142871772325626</v>
      </c>
      <c r="CM26" s="58">
        <f>1+$B$50*(IF('Male Active'!$O8&gt;=0, ((('Male Active'!$O8)/7)/60), 0))^0.25</f>
        <v>0.71922528207257463</v>
      </c>
      <c r="CN26" s="58">
        <f>1+$B$50*(IF('Male Highly'!$O8&gt;=0, ((('Male Highly'!$O8)/7)/60), 0))^0.25</f>
        <v>0.6543668828331406</v>
      </c>
      <c r="CO26" s="58">
        <f t="shared" si="41"/>
        <v>0</v>
      </c>
      <c r="CP26" s="58">
        <f t="shared" si="42"/>
        <v>0</v>
      </c>
      <c r="CQ26" s="58">
        <f>1+$B$50*(IF('Female Inactive'!$Q8&gt;=0, ((('Female Inactive'!$Q8)/7)/60), 0))^0.25</f>
        <v>0.880455554581693</v>
      </c>
      <c r="CR26" s="58">
        <f>1+$B$50*(IF('Female Barely'!$Q8&gt;=0, ((('Female Barely'!$Q8)/7)/60), 0))^0.25</f>
        <v>0.80714125614483678</v>
      </c>
      <c r="CS26" s="58">
        <f>1+$B$50*(IF('Female Somewhat'!$Q8&gt;=0, ((('Female Somewhat'!$Q8)/7)/60), 0))^0.25</f>
        <v>0.76770394962961874</v>
      </c>
      <c r="CT26" s="58">
        <f>1+$B$50*(IF('Female Active'!$Q8&gt;=0, ((('Female Active'!$Q8)/7)/60), 0))^0.25</f>
        <v>0.73362291652917833</v>
      </c>
      <c r="CU26" s="58">
        <f>1+$B$50*(IF('Female Highly'!$Q8&gt;=0, ((('Female Highly'!$Q8)/7)/60), 0))^0.25</f>
        <v>0.67887386954484219</v>
      </c>
      <c r="CW26" s="136">
        <f t="shared" si="8"/>
        <v>10</v>
      </c>
      <c r="CX26" s="136">
        <f t="shared" si="9"/>
        <v>0</v>
      </c>
      <c r="CY26" s="136">
        <f t="shared" si="10"/>
        <v>0</v>
      </c>
      <c r="CZ26" s="58">
        <f t="shared" ref="CZ26:CZ89" si="55">CJ26/$CJ26</f>
        <v>1</v>
      </c>
      <c r="DA26" s="58">
        <f t="shared" ref="DA26:DA89" si="56">CK26/$CJ26</f>
        <v>0.91888900587848932</v>
      </c>
      <c r="DB26" s="58">
        <f t="shared" ref="DB26:DB89" si="57">CL26/$CJ26</f>
        <v>0.87849157299761438</v>
      </c>
      <c r="DC26" s="58">
        <f t="shared" ref="DC26:DC89" si="58">CM26/$CJ26</f>
        <v>0.84084269669912581</v>
      </c>
      <c r="DD26" s="58">
        <f t="shared" ref="DD26:DD89" si="59">CN26/$CJ26</f>
        <v>0.76501706503762479</v>
      </c>
      <c r="DE26" s="136">
        <f t="shared" si="12"/>
        <v>0</v>
      </c>
      <c r="DF26" s="136">
        <f t="shared" si="13"/>
        <v>0</v>
      </c>
      <c r="DG26" s="58">
        <f t="shared" si="48"/>
        <v>1</v>
      </c>
      <c r="DH26" s="58">
        <f t="shared" si="49"/>
        <v>0.91673140335665437</v>
      </c>
      <c r="DI26" s="58">
        <f t="shared" si="50"/>
        <v>0.871939470010337</v>
      </c>
      <c r="DJ26" s="58">
        <f t="shared" si="51"/>
        <v>0.8332310617061468</v>
      </c>
      <c r="DK26" s="58">
        <f t="shared" si="52"/>
        <v>0.7710484260246131</v>
      </c>
    </row>
    <row r="27" spans="3:116">
      <c r="D27" t="s">
        <v>148</v>
      </c>
      <c r="E27">
        <v>2741</v>
      </c>
      <c r="F27">
        <v>1291</v>
      </c>
      <c r="G27">
        <v>4032</v>
      </c>
      <c r="H27">
        <v>442</v>
      </c>
      <c r="I27">
        <v>384</v>
      </c>
      <c r="J27">
        <v>1450</v>
      </c>
      <c r="L27" s="92" t="s">
        <v>133</v>
      </c>
      <c r="M27">
        <v>1E-4</v>
      </c>
      <c r="N27">
        <v>5.9999999999999995E-4</v>
      </c>
      <c r="O27">
        <v>0</v>
      </c>
      <c r="P27" s="2">
        <v>0.13800000000000001</v>
      </c>
      <c r="Q27">
        <v>0</v>
      </c>
      <c r="R27">
        <v>0</v>
      </c>
      <c r="S27">
        <v>1E-3</v>
      </c>
      <c r="T27">
        <v>0</v>
      </c>
      <c r="U27" s="118">
        <v>9.7999999999999997E-3</v>
      </c>
      <c r="V27">
        <v>40.098399999999998</v>
      </c>
      <c r="W27">
        <v>0</v>
      </c>
      <c r="X27">
        <v>13.228999999999999</v>
      </c>
      <c r="Y27">
        <v>32.595100000000002</v>
      </c>
      <c r="Z27">
        <v>0</v>
      </c>
      <c r="AA27">
        <v>1E-4</v>
      </c>
      <c r="AB27">
        <v>0</v>
      </c>
      <c r="AC27">
        <v>0.13300000000000001</v>
      </c>
      <c r="AD27">
        <v>0</v>
      </c>
      <c r="AE27">
        <v>0</v>
      </c>
      <c r="AF27">
        <v>2.0000000000000001E-4</v>
      </c>
      <c r="AG27">
        <v>0</v>
      </c>
      <c r="AH27">
        <v>1.2200000000000001E-2</v>
      </c>
      <c r="AI27">
        <v>40.729700000000001</v>
      </c>
      <c r="AJ27">
        <v>0</v>
      </c>
      <c r="AK27">
        <v>31.040800000000001</v>
      </c>
      <c r="AL27">
        <v>32.49</v>
      </c>
      <c r="AN27" s="58">
        <v>7</v>
      </c>
      <c r="AO27" s="58">
        <f>R$22</f>
        <v>0</v>
      </c>
      <c r="AP27" s="118">
        <f t="shared" si="53"/>
        <v>6.9999999999999999E-4</v>
      </c>
      <c r="AQ27" s="58">
        <f t="shared" si="53"/>
        <v>0</v>
      </c>
      <c r="AR27" s="58">
        <f t="shared" si="53"/>
        <v>0</v>
      </c>
      <c r="AS27" s="58">
        <f t="shared" si="53"/>
        <v>63.333300000000001</v>
      </c>
      <c r="AT27" s="58">
        <f t="shared" si="53"/>
        <v>0</v>
      </c>
      <c r="AU27" s="58">
        <f t="shared" si="53"/>
        <v>1.0601</v>
      </c>
      <c r="AV27" s="58">
        <f t="shared" si="53"/>
        <v>7.4984000000000002</v>
      </c>
      <c r="AW27" s="58">
        <f>AE$22</f>
        <v>0</v>
      </c>
      <c r="AX27" s="118">
        <f t="shared" si="54"/>
        <v>1E-4</v>
      </c>
      <c r="AY27" s="58">
        <f t="shared" si="54"/>
        <v>0</v>
      </c>
      <c r="AZ27" s="58">
        <f t="shared" si="54"/>
        <v>0</v>
      </c>
      <c r="BA27" s="58">
        <f t="shared" si="54"/>
        <v>63.787599999999998</v>
      </c>
      <c r="BB27" s="58">
        <f t="shared" si="54"/>
        <v>0</v>
      </c>
      <c r="BC27" s="58">
        <f t="shared" si="54"/>
        <v>1.0587</v>
      </c>
      <c r="BD27" s="58">
        <f t="shared" si="54"/>
        <v>7.4917999999999996</v>
      </c>
      <c r="BG27" s="125">
        <f t="shared" si="15"/>
        <v>0</v>
      </c>
      <c r="BH27" s="125">
        <f t="shared" si="16"/>
        <v>0</v>
      </c>
      <c r="BI27" s="125">
        <f t="shared" si="17"/>
        <v>0</v>
      </c>
      <c r="BJ27" s="125">
        <f t="shared" si="18"/>
        <v>0</v>
      </c>
      <c r="BK27" s="125">
        <f t="shared" si="19"/>
        <v>0</v>
      </c>
      <c r="BL27" s="125">
        <f t="shared" si="20"/>
        <v>0</v>
      </c>
      <c r="BM27" s="125">
        <f t="shared" si="21"/>
        <v>0</v>
      </c>
      <c r="BN27" s="125">
        <f t="shared" si="22"/>
        <v>0</v>
      </c>
      <c r="BO27" s="125">
        <f t="shared" si="23"/>
        <v>0</v>
      </c>
      <c r="BP27" s="125">
        <f t="shared" si="24"/>
        <v>0</v>
      </c>
      <c r="BQ27" s="125">
        <f t="shared" si="25"/>
        <v>0</v>
      </c>
      <c r="BR27" s="125">
        <f t="shared" si="26"/>
        <v>0</v>
      </c>
      <c r="BT27" s="125">
        <f t="shared" si="27"/>
        <v>0</v>
      </c>
      <c r="BU27" s="125">
        <f t="shared" si="28"/>
        <v>0</v>
      </c>
      <c r="BV27" s="125">
        <f t="shared" si="29"/>
        <v>0</v>
      </c>
      <c r="BW27" s="125">
        <f t="shared" si="30"/>
        <v>0</v>
      </c>
      <c r="BX27" s="125">
        <f t="shared" si="31"/>
        <v>0</v>
      </c>
      <c r="BY27" s="125">
        <f t="shared" si="32"/>
        <v>0</v>
      </c>
      <c r="BZ27" s="125">
        <f t="shared" si="33"/>
        <v>0</v>
      </c>
      <c r="CA27" s="125">
        <f t="shared" si="34"/>
        <v>0</v>
      </c>
      <c r="CB27" s="125">
        <f t="shared" si="35"/>
        <v>0</v>
      </c>
      <c r="CC27" s="125">
        <f t="shared" si="36"/>
        <v>0</v>
      </c>
      <c r="CD27" s="125">
        <f t="shared" si="37"/>
        <v>0</v>
      </c>
      <c r="CE27" s="125">
        <f t="shared" si="38"/>
        <v>0</v>
      </c>
      <c r="CG27" s="58">
        <v>11</v>
      </c>
      <c r="CH27" s="58">
        <f t="shared" si="39"/>
        <v>0</v>
      </c>
      <c r="CI27" s="58">
        <f t="shared" si="40"/>
        <v>0</v>
      </c>
      <c r="CJ27" s="58">
        <f>1+$B$50*(IF('Male Inactive'!O9&gt;=0, ((('Male Inactive'!$O9)/7)/60), 0))^0.25</f>
        <v>0.84977974849596194</v>
      </c>
      <c r="CK27" s="58">
        <f>1+$B$50*(IF('Male Barely'!$O9&gt;=0, ((('Male Barely'!$O9)/7)/60), 0))^0.25</f>
        <v>0.77782517386064975</v>
      </c>
      <c r="CL27" s="58">
        <f>1+$B$50*(IF('Male Somewhat'!$O9&gt;=0, ((('Male Somewhat'!$O9)/7)/60), 0))^0.25</f>
        <v>0.74510758360241747</v>
      </c>
      <c r="CM27" s="58">
        <f>1+$B$50*(IF('Male Active'!$O9&gt;=0, ((('Male Active'!$O9)/7)/60), 0))^0.25</f>
        <v>0.7121550985588484</v>
      </c>
      <c r="CN27" s="58">
        <f>1+$B$50*(IF('Male Highly'!$O9&gt;=0, ((('Male Highly'!$O9)/7)/60), 0))^0.25</f>
        <v>0.64579836615266273</v>
      </c>
      <c r="CO27" s="58">
        <f t="shared" si="41"/>
        <v>0</v>
      </c>
      <c r="CP27" s="58">
        <f t="shared" si="42"/>
        <v>0</v>
      </c>
      <c r="CQ27" s="58">
        <f>1+$B$50*(IF('Female Inactive'!$Q9&gt;=0, ((('Female Inactive'!$Q9)/7)/60), 0))^0.25</f>
        <v>0.88357557320106728</v>
      </c>
      <c r="CR27" s="58">
        <f>1+$B$50*(IF('Female Barely'!$Q9&gt;=0, ((('Female Barely'!$Q9)/7)/60), 0))^0.25</f>
        <v>0.80815817123231726</v>
      </c>
      <c r="CS27" s="58">
        <f>1+$B$50*(IF('Female Somewhat'!$Q9&gt;=0, ((('Female Somewhat'!$Q9)/7)/60), 0))^0.25</f>
        <v>0.76595988515946989</v>
      </c>
      <c r="CT27" s="58">
        <f>1+$B$50*(IF('Female Active'!$Q9&gt;=0, ((('Female Active'!$Q9)/7)/60), 0))^0.25</f>
        <v>0.7319522454551266</v>
      </c>
      <c r="CU27" s="58">
        <f>1+$B$50*(IF('Female Highly'!$Q9&gt;=0, ((('Female Highly'!$Q9)/7)/60), 0))^0.25</f>
        <v>0.67585625297498264</v>
      </c>
      <c r="CW27" s="136">
        <f t="shared" si="8"/>
        <v>11</v>
      </c>
      <c r="CX27" s="136">
        <f t="shared" si="9"/>
        <v>0</v>
      </c>
      <c r="CY27" s="136">
        <f t="shared" si="10"/>
        <v>0</v>
      </c>
      <c r="CZ27" s="58">
        <f t="shared" si="55"/>
        <v>1</v>
      </c>
      <c r="DA27" s="58">
        <f t="shared" si="56"/>
        <v>0.91532561847623961</v>
      </c>
      <c r="DB27" s="58">
        <f t="shared" si="57"/>
        <v>0.87682435939570769</v>
      </c>
      <c r="DC27" s="58">
        <f t="shared" si="58"/>
        <v>0.8380466818835145</v>
      </c>
      <c r="DD27" s="58">
        <f t="shared" si="59"/>
        <v>0.75995970402409685</v>
      </c>
      <c r="DE27" s="136">
        <f t="shared" si="12"/>
        <v>0</v>
      </c>
      <c r="DF27" s="136">
        <f t="shared" si="13"/>
        <v>0</v>
      </c>
      <c r="DG27" s="58">
        <f t="shared" si="48"/>
        <v>1</v>
      </c>
      <c r="DH27" s="58">
        <f t="shared" si="49"/>
        <v>0.91464521625974382</v>
      </c>
      <c r="DI27" s="58">
        <f t="shared" si="50"/>
        <v>0.86688666865756303</v>
      </c>
      <c r="DJ27" s="58">
        <f t="shared" si="51"/>
        <v>0.82839800878986369</v>
      </c>
      <c r="DK27" s="58">
        <f t="shared" si="52"/>
        <v>0.76491052205806531</v>
      </c>
    </row>
    <row r="28" spans="3:116">
      <c r="D28" t="s">
        <v>144</v>
      </c>
      <c r="E28">
        <v>1305</v>
      </c>
      <c r="F28">
        <v>641</v>
      </c>
      <c r="G28">
        <v>1946</v>
      </c>
      <c r="H28">
        <v>525</v>
      </c>
      <c r="I28">
        <v>457</v>
      </c>
      <c r="J28">
        <v>1692</v>
      </c>
      <c r="L28" s="92" t="s">
        <v>134</v>
      </c>
      <c r="M28">
        <v>2.9999999999999997E-4</v>
      </c>
      <c r="N28">
        <v>5.9999999999999995E-4</v>
      </c>
      <c r="O28">
        <v>0</v>
      </c>
      <c r="P28">
        <v>0.13800000000000001</v>
      </c>
      <c r="Q28">
        <v>0</v>
      </c>
      <c r="R28">
        <v>0</v>
      </c>
      <c r="S28">
        <v>1.1000000000000001E-3</v>
      </c>
      <c r="T28">
        <v>0</v>
      </c>
      <c r="U28">
        <v>1.26E-2</v>
      </c>
      <c r="V28">
        <v>37.790100000000002</v>
      </c>
      <c r="W28">
        <v>0</v>
      </c>
      <c r="X28">
        <v>11.623799999999999</v>
      </c>
      <c r="Y28">
        <v>37.157699999999998</v>
      </c>
      <c r="Z28">
        <v>1E-4</v>
      </c>
      <c r="AA28">
        <v>1E-4</v>
      </c>
      <c r="AB28">
        <v>0</v>
      </c>
      <c r="AC28">
        <v>0.13300000000000001</v>
      </c>
      <c r="AD28">
        <v>0</v>
      </c>
      <c r="AE28">
        <v>0</v>
      </c>
      <c r="AF28">
        <v>2.0000000000000001E-4</v>
      </c>
      <c r="AG28">
        <v>0</v>
      </c>
      <c r="AH28">
        <v>1.6400000000000001E-2</v>
      </c>
      <c r="AI28">
        <v>38.8279</v>
      </c>
      <c r="AJ28">
        <v>0</v>
      </c>
      <c r="AK28">
        <v>25.059100000000001</v>
      </c>
      <c r="AL28">
        <v>37.444099999999999</v>
      </c>
      <c r="AN28" s="58">
        <v>8</v>
      </c>
      <c r="AO28" s="58">
        <f>R$22</f>
        <v>0</v>
      </c>
      <c r="AP28" s="118">
        <f t="shared" si="53"/>
        <v>6.9999999999999999E-4</v>
      </c>
      <c r="AQ28" s="58">
        <f t="shared" si="53"/>
        <v>0</v>
      </c>
      <c r="AR28" s="58">
        <f t="shared" si="53"/>
        <v>0</v>
      </c>
      <c r="AS28" s="58">
        <f t="shared" si="53"/>
        <v>63.333300000000001</v>
      </c>
      <c r="AT28" s="58">
        <f t="shared" si="53"/>
        <v>0</v>
      </c>
      <c r="AU28" s="58">
        <f t="shared" si="53"/>
        <v>1.0601</v>
      </c>
      <c r="AV28" s="58">
        <f t="shared" si="53"/>
        <v>7.4984000000000002</v>
      </c>
      <c r="AW28" s="58">
        <f>AE$22</f>
        <v>0</v>
      </c>
      <c r="AX28" s="118">
        <f t="shared" si="54"/>
        <v>1E-4</v>
      </c>
      <c r="AY28" s="58">
        <f t="shared" si="54"/>
        <v>0</v>
      </c>
      <c r="AZ28" s="58">
        <f t="shared" si="54"/>
        <v>0</v>
      </c>
      <c r="BA28" s="58">
        <f t="shared" si="54"/>
        <v>63.787599999999998</v>
      </c>
      <c r="BB28" s="58">
        <f t="shared" si="54"/>
        <v>0</v>
      </c>
      <c r="BC28" s="58">
        <f t="shared" si="54"/>
        <v>1.0587</v>
      </c>
      <c r="BD28" s="58">
        <f t="shared" si="54"/>
        <v>7.4917999999999996</v>
      </c>
      <c r="BG28" s="125">
        <f t="shared" si="15"/>
        <v>0</v>
      </c>
      <c r="BH28" s="125">
        <f t="shared" si="16"/>
        <v>0</v>
      </c>
      <c r="BI28" s="125">
        <f t="shared" si="17"/>
        <v>0</v>
      </c>
      <c r="BJ28" s="125">
        <f t="shared" si="18"/>
        <v>0</v>
      </c>
      <c r="BK28" s="125">
        <f t="shared" si="19"/>
        <v>0</v>
      </c>
      <c r="BL28" s="125">
        <f t="shared" si="20"/>
        <v>0</v>
      </c>
      <c r="BM28" s="125">
        <f t="shared" si="21"/>
        <v>0</v>
      </c>
      <c r="BN28" s="125">
        <f t="shared" si="22"/>
        <v>0</v>
      </c>
      <c r="BO28" s="125">
        <f t="shared" si="23"/>
        <v>0</v>
      </c>
      <c r="BP28" s="125">
        <f t="shared" si="24"/>
        <v>0</v>
      </c>
      <c r="BQ28" s="125">
        <f t="shared" si="25"/>
        <v>0</v>
      </c>
      <c r="BR28" s="125">
        <f t="shared" si="26"/>
        <v>0</v>
      </c>
      <c r="BT28" s="125">
        <f t="shared" si="27"/>
        <v>0</v>
      </c>
      <c r="BU28" s="125">
        <f t="shared" si="28"/>
        <v>0</v>
      </c>
      <c r="BV28" s="125">
        <f t="shared" si="29"/>
        <v>0</v>
      </c>
      <c r="BW28" s="125">
        <f t="shared" si="30"/>
        <v>0</v>
      </c>
      <c r="BX28" s="125">
        <f t="shared" si="31"/>
        <v>0</v>
      </c>
      <c r="BY28" s="125">
        <f t="shared" si="32"/>
        <v>0</v>
      </c>
      <c r="BZ28" s="125">
        <f t="shared" si="33"/>
        <v>0</v>
      </c>
      <c r="CA28" s="125">
        <f t="shared" si="34"/>
        <v>0</v>
      </c>
      <c r="CB28" s="125">
        <f t="shared" si="35"/>
        <v>0</v>
      </c>
      <c r="CC28" s="125">
        <f t="shared" si="36"/>
        <v>0</v>
      </c>
      <c r="CD28" s="125">
        <f t="shared" si="37"/>
        <v>0</v>
      </c>
      <c r="CE28" s="125">
        <f t="shared" si="38"/>
        <v>0</v>
      </c>
      <c r="CG28" s="58">
        <v>12</v>
      </c>
      <c r="CH28" s="58">
        <f t="shared" si="39"/>
        <v>0</v>
      </c>
      <c r="CI28" s="58">
        <f t="shared" si="40"/>
        <v>0</v>
      </c>
      <c r="CJ28" s="58">
        <f>1+$B$50*(IF('Male Inactive'!O10&gt;=0, ((('Male Inactive'!$O10)/7)/60), 0))^0.25</f>
        <v>0.84517999638824048</v>
      </c>
      <c r="CK28" s="58">
        <f>1+$B$50*(IF('Male Barely'!$O10&gt;=0, ((('Male Barely'!$O10)/7)/60), 0))^0.25</f>
        <v>0.77067690907274788</v>
      </c>
      <c r="CL28" s="58">
        <f>1+$B$50*(IF('Male Somewhat'!$O10&gt;=0, ((('Male Somewhat'!$O10)/7)/60), 0))^0.25</f>
        <v>0.73922170453121239</v>
      </c>
      <c r="CM28" s="58">
        <f>1+$B$50*(IF('Male Active'!$O10&gt;=0, ((('Male Active'!$O10)/7)/60), 0))^0.25</f>
        <v>0.70564820233124803</v>
      </c>
      <c r="CN28" s="58">
        <f>1+$B$50*(IF('Male Highly'!$O10&gt;=0, ((('Male Highly'!$O10)/7)/60), 0))^0.25</f>
        <v>0.63813451211399341</v>
      </c>
      <c r="CO28" s="58">
        <f t="shared" si="41"/>
        <v>0</v>
      </c>
      <c r="CP28" s="58">
        <f t="shared" si="42"/>
        <v>0</v>
      </c>
      <c r="CQ28" s="58">
        <f>1+$B$50*(IF('Female Inactive'!$Q10&gt;=0, ((('Female Inactive'!$Q10)/7)/60), 0))^0.25</f>
        <v>0.88666174813049958</v>
      </c>
      <c r="CR28" s="58">
        <f>1+$B$50*(IF('Female Barely'!$Q10&gt;=0, ((('Female Barely'!$Q10)/7)/60), 0))^0.25</f>
        <v>0.8087396721686968</v>
      </c>
      <c r="CS28" s="58">
        <f>1+$B$50*(IF('Female Somewhat'!$Q10&gt;=0, ((('Female Somewhat'!$Q10)/7)/60), 0))^0.25</f>
        <v>0.76397739507330475</v>
      </c>
      <c r="CT28" s="58">
        <f>1+$B$50*(IF('Female Active'!$Q10&gt;=0, ((('Female Active'!$Q10)/7)/60), 0))^0.25</f>
        <v>0.73003670353921823</v>
      </c>
      <c r="CU28" s="58">
        <f>1+$B$50*(IF('Female Highly'!$Q10&gt;=0, ((('Female Highly'!$Q10)/7)/60), 0))^0.25</f>
        <v>0.67280795641215463</v>
      </c>
      <c r="CW28" s="136">
        <f t="shared" si="8"/>
        <v>12</v>
      </c>
      <c r="CX28" s="136">
        <f t="shared" si="9"/>
        <v>0</v>
      </c>
      <c r="CY28" s="136">
        <f t="shared" si="10"/>
        <v>0</v>
      </c>
      <c r="CZ28" s="58">
        <f t="shared" si="55"/>
        <v>1</v>
      </c>
      <c r="DA28" s="58">
        <f t="shared" si="56"/>
        <v>0.91184944315545657</v>
      </c>
      <c r="DB28" s="58">
        <f t="shared" si="57"/>
        <v>0.87463227678148303</v>
      </c>
      <c r="DC28" s="58">
        <f t="shared" si="58"/>
        <v>0.83490878315475725</v>
      </c>
      <c r="DD28" s="58">
        <f t="shared" si="59"/>
        <v>0.75502794060551925</v>
      </c>
      <c r="DE28" s="136">
        <f t="shared" si="12"/>
        <v>0</v>
      </c>
      <c r="DF28" s="136">
        <f t="shared" si="13"/>
        <v>0</v>
      </c>
      <c r="DG28" s="58">
        <f t="shared" si="48"/>
        <v>1</v>
      </c>
      <c r="DH28" s="58">
        <f t="shared" si="49"/>
        <v>0.91211747193774939</v>
      </c>
      <c r="DI28" s="58">
        <f t="shared" si="50"/>
        <v>0.86163342073133165</v>
      </c>
      <c r="DJ28" s="58">
        <f t="shared" si="51"/>
        <v>0.82335423297382493</v>
      </c>
      <c r="DK28" s="58">
        <f t="shared" si="52"/>
        <v>0.75881017516629146</v>
      </c>
    </row>
    <row r="29" spans="3:116">
      <c r="D29" t="s">
        <v>150</v>
      </c>
      <c r="E29">
        <v>32490</v>
      </c>
      <c r="F29">
        <v>9199</v>
      </c>
      <c r="G29">
        <v>41689</v>
      </c>
      <c r="H29">
        <v>24.2</v>
      </c>
      <c r="I29">
        <v>23.8</v>
      </c>
      <c r="J29">
        <v>130</v>
      </c>
      <c r="L29" s="92" t="s">
        <v>135</v>
      </c>
      <c r="M29">
        <v>5.9999999999999995E-4</v>
      </c>
      <c r="N29">
        <v>5.9999999999999995E-4</v>
      </c>
      <c r="O29">
        <v>0</v>
      </c>
      <c r="P29">
        <v>0.13800000000000001</v>
      </c>
      <c r="Q29">
        <v>0</v>
      </c>
      <c r="R29">
        <v>1E-4</v>
      </c>
      <c r="S29">
        <v>1.1000000000000001E-3</v>
      </c>
      <c r="T29">
        <v>0</v>
      </c>
      <c r="U29">
        <v>1.1599999999999999E-2</v>
      </c>
      <c r="V29">
        <v>34.514200000000002</v>
      </c>
      <c r="W29">
        <v>0</v>
      </c>
      <c r="X29">
        <v>7.8609999999999998</v>
      </c>
      <c r="Y29">
        <v>43.604300000000002</v>
      </c>
      <c r="Z29">
        <v>2.0000000000000001E-4</v>
      </c>
      <c r="AA29">
        <v>1E-4</v>
      </c>
      <c r="AB29">
        <v>0</v>
      </c>
      <c r="AC29">
        <v>0.13300000000000001</v>
      </c>
      <c r="AD29">
        <v>0</v>
      </c>
      <c r="AE29">
        <v>0</v>
      </c>
      <c r="AF29">
        <v>2.0000000000000001E-4</v>
      </c>
      <c r="AG29">
        <v>0</v>
      </c>
      <c r="AH29">
        <v>1.5599999999999999E-2</v>
      </c>
      <c r="AI29">
        <v>36.589399999999998</v>
      </c>
      <c r="AJ29">
        <v>0</v>
      </c>
      <c r="AK29">
        <v>16.6647</v>
      </c>
      <c r="AL29">
        <v>43.695900000000002</v>
      </c>
      <c r="AN29" s="58">
        <v>9</v>
      </c>
      <c r="AO29" s="58">
        <f>R$22</f>
        <v>0</v>
      </c>
      <c r="AP29" s="118">
        <f t="shared" si="53"/>
        <v>6.9999999999999999E-4</v>
      </c>
      <c r="AQ29" s="58">
        <f t="shared" si="53"/>
        <v>0</v>
      </c>
      <c r="AR29" s="58">
        <f t="shared" si="53"/>
        <v>0</v>
      </c>
      <c r="AS29" s="58">
        <f t="shared" si="53"/>
        <v>63.333300000000001</v>
      </c>
      <c r="AT29" s="58">
        <f t="shared" si="53"/>
        <v>0</v>
      </c>
      <c r="AU29" s="58">
        <f t="shared" si="53"/>
        <v>1.0601</v>
      </c>
      <c r="AV29" s="58">
        <f t="shared" si="53"/>
        <v>7.4984000000000002</v>
      </c>
      <c r="AW29" s="58">
        <f>AE$22</f>
        <v>0</v>
      </c>
      <c r="AX29" s="118">
        <f t="shared" si="54"/>
        <v>1E-4</v>
      </c>
      <c r="AY29" s="58">
        <f t="shared" si="54"/>
        <v>0</v>
      </c>
      <c r="AZ29" s="58">
        <f t="shared" si="54"/>
        <v>0</v>
      </c>
      <c r="BA29" s="58">
        <f t="shared" si="54"/>
        <v>63.787599999999998</v>
      </c>
      <c r="BB29" s="58">
        <f t="shared" si="54"/>
        <v>0</v>
      </c>
      <c r="BC29" s="58">
        <f t="shared" si="54"/>
        <v>1.0587</v>
      </c>
      <c r="BD29" s="58">
        <f t="shared" si="54"/>
        <v>7.4917999999999996</v>
      </c>
      <c r="BG29" s="125">
        <f t="shared" si="15"/>
        <v>0</v>
      </c>
      <c r="BH29" s="125">
        <f t="shared" si="16"/>
        <v>0</v>
      </c>
      <c r="BI29" s="125">
        <f t="shared" si="17"/>
        <v>0</v>
      </c>
      <c r="BJ29" s="125">
        <f t="shared" si="18"/>
        <v>0</v>
      </c>
      <c r="BK29" s="125">
        <f t="shared" si="19"/>
        <v>0</v>
      </c>
      <c r="BL29" s="125">
        <f t="shared" si="20"/>
        <v>0</v>
      </c>
      <c r="BM29" s="125">
        <f t="shared" si="21"/>
        <v>0</v>
      </c>
      <c r="BN29" s="125">
        <f t="shared" si="22"/>
        <v>0</v>
      </c>
      <c r="BO29" s="125">
        <f t="shared" si="23"/>
        <v>0</v>
      </c>
      <c r="BP29" s="125">
        <f t="shared" si="24"/>
        <v>0</v>
      </c>
      <c r="BQ29" s="125">
        <f t="shared" si="25"/>
        <v>0</v>
      </c>
      <c r="BR29" s="125">
        <f t="shared" si="26"/>
        <v>0</v>
      </c>
      <c r="BT29" s="125">
        <f t="shared" si="27"/>
        <v>0</v>
      </c>
      <c r="BU29" s="125">
        <f t="shared" si="28"/>
        <v>0</v>
      </c>
      <c r="BV29" s="125">
        <f t="shared" si="29"/>
        <v>0</v>
      </c>
      <c r="BW29" s="125">
        <f t="shared" si="30"/>
        <v>0</v>
      </c>
      <c r="BX29" s="125">
        <f t="shared" si="31"/>
        <v>0</v>
      </c>
      <c r="BY29" s="125">
        <f t="shared" si="32"/>
        <v>0</v>
      </c>
      <c r="BZ29" s="125">
        <f t="shared" si="33"/>
        <v>0</v>
      </c>
      <c r="CA29" s="125">
        <f t="shared" si="34"/>
        <v>0</v>
      </c>
      <c r="CB29" s="125">
        <f t="shared" si="35"/>
        <v>0</v>
      </c>
      <c r="CC29" s="125">
        <f t="shared" si="36"/>
        <v>0</v>
      </c>
      <c r="CD29" s="125">
        <f t="shared" si="37"/>
        <v>0</v>
      </c>
      <c r="CE29" s="125">
        <f t="shared" si="38"/>
        <v>0</v>
      </c>
      <c r="CG29" s="58">
        <v>13</v>
      </c>
      <c r="CH29" s="58">
        <f t="shared" si="39"/>
        <v>0</v>
      </c>
      <c r="CI29" s="58">
        <f t="shared" si="40"/>
        <v>0</v>
      </c>
      <c r="CJ29" s="58">
        <f>1+$B$50*(IF('Male Inactive'!O11&gt;=0, ((('Male Inactive'!$O11)/7)/60), 0))^0.25</f>
        <v>0.84133760617352982</v>
      </c>
      <c r="CK29" s="58">
        <f>1+$B$50*(IF('Male Barely'!$O11&gt;=0, ((('Male Barely'!$O11)/7)/60), 0))^0.25</f>
        <v>0.76432734938829394</v>
      </c>
      <c r="CL29" s="58">
        <f>1+$B$50*(IF('Male Somewhat'!$O11&gt;=0, ((('Male Somewhat'!$O11)/7)/60), 0))^0.25</f>
        <v>0.73371798625410856</v>
      </c>
      <c r="CM29" s="58">
        <f>1+$B$50*(IF('Male Active'!$O11&gt;=0, ((('Male Active'!$O11)/7)/60), 0))^0.25</f>
        <v>0.69962721920632709</v>
      </c>
      <c r="CN29" s="58">
        <f>1+$B$50*(IF('Male Highly'!$O11&gt;=0, ((('Male Highly'!$O11)/7)/60), 0))^0.25</f>
        <v>0.63123197813146348</v>
      </c>
      <c r="CO29" s="58">
        <f t="shared" si="41"/>
        <v>0</v>
      </c>
      <c r="CP29" s="58">
        <f t="shared" si="42"/>
        <v>0</v>
      </c>
      <c r="CQ29" s="58">
        <f>1+$B$50*(IF('Female Inactive'!$Q11&gt;=0, ((('Female Inactive'!$Q11)/7)/60), 0))^0.25</f>
        <v>0.88970169346198924</v>
      </c>
      <c r="CR29" s="58">
        <f>1+$B$50*(IF('Female Barely'!$Q11&gt;=0, ((('Female Barely'!$Q11)/7)/60), 0))^0.25</f>
        <v>0.80889738977496006</v>
      </c>
      <c r="CS29" s="58">
        <f>1+$B$50*(IF('Female Somewhat'!$Q11&gt;=0, ((('Female Somewhat'!$Q11)/7)/60), 0))^0.25</f>
        <v>0.76179324789891523</v>
      </c>
      <c r="CT29" s="58">
        <f>1+$B$50*(IF('Female Active'!$Q11&gt;=0, ((('Female Active'!$Q11)/7)/60), 0))^0.25</f>
        <v>0.7279101959797124</v>
      </c>
      <c r="CU29" s="58">
        <f>1+$B$50*(IF('Female Highly'!$Q11&gt;=0, ((('Female Highly'!$Q11)/7)/60), 0))^0.25</f>
        <v>0.66974423696752383</v>
      </c>
      <c r="CW29" s="136">
        <f t="shared" si="8"/>
        <v>13</v>
      </c>
      <c r="CX29" s="136">
        <f t="shared" si="9"/>
        <v>0</v>
      </c>
      <c r="CY29" s="136">
        <f t="shared" si="10"/>
        <v>0</v>
      </c>
      <c r="CZ29" s="58">
        <f t="shared" si="55"/>
        <v>1</v>
      </c>
      <c r="DA29" s="58">
        <f t="shared" si="56"/>
        <v>0.90846687914559698</v>
      </c>
      <c r="DB29" s="58">
        <f t="shared" si="57"/>
        <v>0.87208509505609311</v>
      </c>
      <c r="DC29" s="58">
        <f t="shared" si="58"/>
        <v>0.83156537170409772</v>
      </c>
      <c r="DD29" s="58">
        <f t="shared" si="59"/>
        <v>0.75027191640981861</v>
      </c>
      <c r="DE29" s="136">
        <f t="shared" si="12"/>
        <v>0</v>
      </c>
      <c r="DF29" s="136">
        <f t="shared" si="13"/>
        <v>0</v>
      </c>
      <c r="DG29" s="58">
        <f t="shared" si="48"/>
        <v>1</v>
      </c>
      <c r="DH29" s="58">
        <f t="shared" si="49"/>
        <v>0.90917820626753543</v>
      </c>
      <c r="DI29" s="58">
        <f t="shared" si="50"/>
        <v>0.85623445869214965</v>
      </c>
      <c r="DJ29" s="58">
        <f t="shared" si="51"/>
        <v>0.81815084913155889</v>
      </c>
      <c r="DK29" s="58">
        <f t="shared" si="52"/>
        <v>0.75277392623748818</v>
      </c>
    </row>
    <row r="30" spans="3:116">
      <c r="C30" t="s">
        <v>149</v>
      </c>
      <c r="D30" t="s">
        <v>147</v>
      </c>
      <c r="E30">
        <v>37</v>
      </c>
      <c r="F30">
        <v>2</v>
      </c>
      <c r="G30">
        <v>38</v>
      </c>
      <c r="H30">
        <v>0</v>
      </c>
      <c r="I30">
        <v>0</v>
      </c>
      <c r="J30">
        <v>0.4</v>
      </c>
      <c r="L30" s="92" t="s">
        <v>136</v>
      </c>
      <c r="M30">
        <v>1.1999999999999999E-3</v>
      </c>
      <c r="N30">
        <v>1.0699999999999999E-2</v>
      </c>
      <c r="O30">
        <v>0</v>
      </c>
      <c r="P30">
        <v>0.13800000000000001</v>
      </c>
      <c r="Q30">
        <v>0</v>
      </c>
      <c r="R30">
        <v>5.9999999999999995E-4</v>
      </c>
      <c r="S30">
        <v>2.5000000000000001E-3</v>
      </c>
      <c r="T30">
        <v>0</v>
      </c>
      <c r="U30">
        <v>7.0000000000000001E-3</v>
      </c>
      <c r="V30">
        <v>31.7135</v>
      </c>
      <c r="W30">
        <v>0</v>
      </c>
      <c r="X30">
        <v>4.0419</v>
      </c>
      <c r="Y30">
        <v>48.140300000000003</v>
      </c>
      <c r="Z30">
        <v>2.9999999999999997E-4</v>
      </c>
      <c r="AA30">
        <v>2.5999999999999999E-3</v>
      </c>
      <c r="AB30">
        <v>0</v>
      </c>
      <c r="AC30">
        <v>0.13300000000000001</v>
      </c>
      <c r="AD30">
        <v>0</v>
      </c>
      <c r="AE30">
        <v>2.0000000000000001E-4</v>
      </c>
      <c r="AF30">
        <v>5.0000000000000001E-4</v>
      </c>
      <c r="AG30">
        <v>0</v>
      </c>
      <c r="AH30">
        <v>9.2999999999999992E-3</v>
      </c>
      <c r="AI30">
        <v>34.329500000000003</v>
      </c>
      <c r="AJ30">
        <v>0</v>
      </c>
      <c r="AK30">
        <v>7.3575999999999997</v>
      </c>
      <c r="AL30">
        <v>48.162399999999998</v>
      </c>
      <c r="AN30" s="58">
        <v>10</v>
      </c>
      <c r="AO30" s="58">
        <f>R$23</f>
        <v>0</v>
      </c>
      <c r="AP30" s="118">
        <f t="shared" ref="AP30:AV34" si="60">S$23</f>
        <v>6.9999999999999999E-4</v>
      </c>
      <c r="AQ30" s="58">
        <f t="shared" si="60"/>
        <v>0</v>
      </c>
      <c r="AR30" s="58">
        <f t="shared" si="60"/>
        <v>0</v>
      </c>
      <c r="AS30" s="58">
        <f t="shared" si="60"/>
        <v>58.366100000000003</v>
      </c>
      <c r="AT30" s="58">
        <f t="shared" si="60"/>
        <v>0</v>
      </c>
      <c r="AU30" s="58">
        <f t="shared" si="60"/>
        <v>1.0589999999999999</v>
      </c>
      <c r="AV30" s="58">
        <f t="shared" si="60"/>
        <v>12.4983</v>
      </c>
      <c r="AW30" s="58">
        <f>AE$23</f>
        <v>0</v>
      </c>
      <c r="AX30" s="118">
        <f t="shared" ref="AX30:BD34" si="61">AF$23</f>
        <v>2.0000000000000001E-4</v>
      </c>
      <c r="AY30" s="58">
        <f t="shared" si="61"/>
        <v>0</v>
      </c>
      <c r="AZ30" s="58">
        <f t="shared" si="61"/>
        <v>0</v>
      </c>
      <c r="BA30" s="58">
        <f t="shared" si="61"/>
        <v>58.821599999999997</v>
      </c>
      <c r="BB30" s="58">
        <f t="shared" si="61"/>
        <v>0</v>
      </c>
      <c r="BC30" s="58">
        <f t="shared" si="61"/>
        <v>1.0628</v>
      </c>
      <c r="BD30" s="58">
        <f t="shared" si="61"/>
        <v>12.4916</v>
      </c>
      <c r="BG30" s="125">
        <f t="shared" si="15"/>
        <v>0</v>
      </c>
      <c r="BH30" s="125">
        <f t="shared" si="16"/>
        <v>0</v>
      </c>
      <c r="BI30" s="125">
        <f t="shared" si="17"/>
        <v>0</v>
      </c>
      <c r="BJ30" s="125">
        <f t="shared" si="18"/>
        <v>0</v>
      </c>
      <c r="BK30" s="125">
        <f t="shared" si="19"/>
        <v>0</v>
      </c>
      <c r="BL30" s="125">
        <f t="shared" si="20"/>
        <v>0</v>
      </c>
      <c r="BM30" s="125">
        <f t="shared" si="21"/>
        <v>0</v>
      </c>
      <c r="BN30" s="125">
        <f t="shared" si="22"/>
        <v>0</v>
      </c>
      <c r="BO30" s="125">
        <f t="shared" si="23"/>
        <v>0</v>
      </c>
      <c r="BP30" s="125">
        <f t="shared" si="24"/>
        <v>0</v>
      </c>
      <c r="BQ30" s="125">
        <f t="shared" si="25"/>
        <v>0</v>
      </c>
      <c r="BR30" s="125">
        <f t="shared" si="26"/>
        <v>0</v>
      </c>
      <c r="BT30" s="125">
        <f t="shared" si="27"/>
        <v>0</v>
      </c>
      <c r="BU30" s="125">
        <f t="shared" si="28"/>
        <v>0</v>
      </c>
      <c r="BV30" s="125">
        <f t="shared" si="29"/>
        <v>0</v>
      </c>
      <c r="BW30" s="125">
        <f t="shared" si="30"/>
        <v>0</v>
      </c>
      <c r="BX30" s="125">
        <f t="shared" si="31"/>
        <v>0</v>
      </c>
      <c r="BY30" s="125">
        <f t="shared" si="32"/>
        <v>0</v>
      </c>
      <c r="BZ30" s="125">
        <f t="shared" si="33"/>
        <v>0</v>
      </c>
      <c r="CA30" s="125">
        <f t="shared" si="34"/>
        <v>0</v>
      </c>
      <c r="CB30" s="125">
        <f t="shared" si="35"/>
        <v>0</v>
      </c>
      <c r="CC30" s="125">
        <f t="shared" si="36"/>
        <v>0</v>
      </c>
      <c r="CD30" s="125">
        <f t="shared" si="37"/>
        <v>0</v>
      </c>
      <c r="CE30" s="125">
        <f t="shared" si="38"/>
        <v>0</v>
      </c>
      <c r="CG30" s="58">
        <v>14</v>
      </c>
      <c r="CH30" s="58">
        <f t="shared" si="39"/>
        <v>0</v>
      </c>
      <c r="CI30" s="58">
        <f t="shared" si="40"/>
        <v>0</v>
      </c>
      <c r="CJ30" s="58">
        <f>1+$B$50*(IF('Male Inactive'!O12&gt;=0, ((('Male Inactive'!$O12)/7)/60), 0))^0.25</f>
        <v>0.83810288138037314</v>
      </c>
      <c r="CK30" s="58">
        <f>1+$B$50*(IF('Male Barely'!$O12&gt;=0, ((('Male Barely'!$O12)/7)/60), 0))^0.25</f>
        <v>0.75863000840867179</v>
      </c>
      <c r="CL30" s="58">
        <f>1+$B$50*(IF('Male Somewhat'!$O12&gt;=0, ((('Male Somewhat'!$O12)/7)/60), 0))^0.25</f>
        <v>0.72855460195179167</v>
      </c>
      <c r="CM30" s="58">
        <f>1+$B$50*(IF('Male Active'!$O12&gt;=0, ((('Male Active'!$O12)/7)/60), 0))^0.25</f>
        <v>0.69403200874241988</v>
      </c>
      <c r="CN30" s="58">
        <f>1+$B$50*(IF('Male Highly'!$O12&gt;=0, ((('Male Highly'!$O12)/7)/60), 0))^0.25</f>
        <v>0.62498170595833336</v>
      </c>
      <c r="CO30" s="58">
        <f t="shared" si="41"/>
        <v>0</v>
      </c>
      <c r="CP30" s="58">
        <f t="shared" si="42"/>
        <v>0</v>
      </c>
      <c r="CQ30" s="58">
        <f>1+$B$50*(IF('Female Inactive'!$Q12&gt;=0, ((('Female Inactive'!$Q12)/7)/60), 0))^0.25</f>
        <v>0.89268034419765052</v>
      </c>
      <c r="CR30" s="58">
        <f>1+$B$50*(IF('Female Barely'!$Q12&gt;=0, ((('Female Barely'!$Q12)/7)/60), 0))^0.25</f>
        <v>0.80865175571756531</v>
      </c>
      <c r="CS30" s="58">
        <f>1+$B$50*(IF('Female Somewhat'!$Q12&gt;=0, ((('Female Somewhat'!$Q12)/7)/60), 0))^0.25</f>
        <v>0.75944254663697719</v>
      </c>
      <c r="CT30" s="58">
        <f>1+$B$50*(IF('Female Active'!$Q12&gt;=0, ((('Female Active'!$Q12)/7)/60), 0))^0.25</f>
        <v>0.7256055556468759</v>
      </c>
      <c r="CU30" s="58">
        <f>1+$B$50*(IF('Female Highly'!$Q12&gt;=0, ((('Female Highly'!$Q12)/7)/60), 0))^0.25</f>
        <v>0.66667880197732066</v>
      </c>
      <c r="CW30" s="136">
        <f t="shared" si="8"/>
        <v>14</v>
      </c>
      <c r="CX30" s="136">
        <f t="shared" si="9"/>
        <v>0</v>
      </c>
      <c r="CY30" s="136">
        <f t="shared" si="10"/>
        <v>0</v>
      </c>
      <c r="CZ30" s="58">
        <f t="shared" si="55"/>
        <v>1</v>
      </c>
      <c r="DA30" s="58">
        <f t="shared" si="56"/>
        <v>0.90517527771673112</v>
      </c>
      <c r="DB30" s="58">
        <f t="shared" si="57"/>
        <v>0.86929017682393228</v>
      </c>
      <c r="DC30" s="58">
        <f t="shared" si="58"/>
        <v>0.82809882194812945</v>
      </c>
      <c r="DD30" s="58">
        <f t="shared" si="59"/>
        <v>0.74571000749809535</v>
      </c>
      <c r="DE30" s="136">
        <f t="shared" si="12"/>
        <v>0</v>
      </c>
      <c r="DF30" s="136">
        <f t="shared" si="13"/>
        <v>0</v>
      </c>
      <c r="DG30" s="58">
        <f t="shared" si="48"/>
        <v>1</v>
      </c>
      <c r="DH30" s="58">
        <f t="shared" si="49"/>
        <v>0.90586934166718891</v>
      </c>
      <c r="DI30" s="58">
        <f t="shared" si="50"/>
        <v>0.85074411190219634</v>
      </c>
      <c r="DJ30" s="58">
        <f t="shared" si="51"/>
        <v>0.81283917626645741</v>
      </c>
      <c r="DK30" s="58">
        <f t="shared" si="52"/>
        <v>0.74682814101450601</v>
      </c>
    </row>
    <row r="31" spans="3:116">
      <c r="D31" t="s">
        <v>84</v>
      </c>
      <c r="E31">
        <v>37</v>
      </c>
      <c r="F31">
        <v>6</v>
      </c>
      <c r="G31">
        <v>43</v>
      </c>
      <c r="H31">
        <v>0.2</v>
      </c>
      <c r="I31">
        <v>0.4</v>
      </c>
      <c r="J31">
        <v>2.6</v>
      </c>
      <c r="L31" s="92" t="s">
        <v>137</v>
      </c>
      <c r="M31">
        <v>1.9E-3</v>
      </c>
      <c r="N31">
        <v>1.0699999999999999E-2</v>
      </c>
      <c r="O31">
        <v>0</v>
      </c>
      <c r="P31">
        <v>0.13800000000000001</v>
      </c>
      <c r="Q31">
        <v>0</v>
      </c>
      <c r="R31">
        <v>1.6999999999999999E-3</v>
      </c>
      <c r="S31">
        <v>8.3000000000000001E-3</v>
      </c>
      <c r="T31">
        <v>0</v>
      </c>
      <c r="U31">
        <v>2.3999999999999998E-3</v>
      </c>
      <c r="V31">
        <v>28.1631</v>
      </c>
      <c r="W31">
        <v>0</v>
      </c>
      <c r="X31">
        <v>1.7283999999999999</v>
      </c>
      <c r="Y31">
        <v>52.732500000000002</v>
      </c>
      <c r="Z31">
        <v>5.0000000000000001E-4</v>
      </c>
      <c r="AA31">
        <v>2.5999999999999999E-3</v>
      </c>
      <c r="AB31">
        <v>0</v>
      </c>
      <c r="AC31">
        <v>0.13300000000000001</v>
      </c>
      <c r="AD31">
        <v>0</v>
      </c>
      <c r="AE31">
        <v>4.0000000000000002E-4</v>
      </c>
      <c r="AF31">
        <v>2E-3</v>
      </c>
      <c r="AG31">
        <v>0</v>
      </c>
      <c r="AH31">
        <v>2.7000000000000001E-3</v>
      </c>
      <c r="AI31">
        <v>30.906600000000001</v>
      </c>
      <c r="AJ31">
        <v>0</v>
      </c>
      <c r="AK31">
        <v>2.3201000000000001</v>
      </c>
      <c r="AL31">
        <v>52.743600000000001</v>
      </c>
      <c r="AN31" s="58">
        <v>11</v>
      </c>
      <c r="AO31" s="58">
        <f>R$23</f>
        <v>0</v>
      </c>
      <c r="AP31" s="118">
        <f t="shared" si="60"/>
        <v>6.9999999999999999E-4</v>
      </c>
      <c r="AQ31" s="58">
        <f t="shared" si="60"/>
        <v>0</v>
      </c>
      <c r="AR31" s="58">
        <f t="shared" si="60"/>
        <v>0</v>
      </c>
      <c r="AS31" s="58">
        <f t="shared" si="60"/>
        <v>58.366100000000003</v>
      </c>
      <c r="AT31" s="58">
        <f t="shared" si="60"/>
        <v>0</v>
      </c>
      <c r="AU31" s="58">
        <f t="shared" si="60"/>
        <v>1.0589999999999999</v>
      </c>
      <c r="AV31" s="58">
        <f t="shared" si="60"/>
        <v>12.4983</v>
      </c>
      <c r="AW31" s="58">
        <f>AE$23</f>
        <v>0</v>
      </c>
      <c r="AX31" s="118">
        <f t="shared" si="61"/>
        <v>2.0000000000000001E-4</v>
      </c>
      <c r="AY31" s="58">
        <f t="shared" si="61"/>
        <v>0</v>
      </c>
      <c r="AZ31" s="58">
        <f t="shared" si="61"/>
        <v>0</v>
      </c>
      <c r="BA31" s="58">
        <f t="shared" si="61"/>
        <v>58.821599999999997</v>
      </c>
      <c r="BB31" s="58">
        <f t="shared" si="61"/>
        <v>0</v>
      </c>
      <c r="BC31" s="58">
        <f t="shared" si="61"/>
        <v>1.0628</v>
      </c>
      <c r="BD31" s="58">
        <f t="shared" si="61"/>
        <v>12.4916</v>
      </c>
      <c r="BG31" s="125">
        <f t="shared" si="15"/>
        <v>0</v>
      </c>
      <c r="BH31" s="125">
        <f t="shared" si="16"/>
        <v>0</v>
      </c>
      <c r="BI31" s="125">
        <f t="shared" si="17"/>
        <v>0</v>
      </c>
      <c r="BJ31" s="125">
        <f t="shared" si="18"/>
        <v>0</v>
      </c>
      <c r="BK31" s="125">
        <f t="shared" si="19"/>
        <v>0</v>
      </c>
      <c r="BL31" s="125">
        <f t="shared" si="20"/>
        <v>0</v>
      </c>
      <c r="BM31" s="125">
        <f t="shared" si="21"/>
        <v>0</v>
      </c>
      <c r="BN31" s="125">
        <f t="shared" si="22"/>
        <v>0</v>
      </c>
      <c r="BO31" s="125">
        <f t="shared" si="23"/>
        <v>0</v>
      </c>
      <c r="BP31" s="125">
        <f t="shared" si="24"/>
        <v>0</v>
      </c>
      <c r="BQ31" s="125">
        <f t="shared" si="25"/>
        <v>0</v>
      </c>
      <c r="BR31" s="125">
        <f t="shared" si="26"/>
        <v>0</v>
      </c>
      <c r="BT31" s="125">
        <f t="shared" si="27"/>
        <v>0</v>
      </c>
      <c r="BU31" s="125">
        <f t="shared" si="28"/>
        <v>0</v>
      </c>
      <c r="BV31" s="125">
        <f t="shared" si="29"/>
        <v>0</v>
      </c>
      <c r="BW31" s="125">
        <f t="shared" si="30"/>
        <v>0</v>
      </c>
      <c r="BX31" s="125">
        <f t="shared" si="31"/>
        <v>0</v>
      </c>
      <c r="BY31" s="125">
        <f t="shared" si="32"/>
        <v>0</v>
      </c>
      <c r="BZ31" s="125">
        <f t="shared" si="33"/>
        <v>0</v>
      </c>
      <c r="CA31" s="125">
        <f t="shared" si="34"/>
        <v>0</v>
      </c>
      <c r="CB31" s="125">
        <f t="shared" si="35"/>
        <v>0</v>
      </c>
      <c r="CC31" s="125">
        <f t="shared" si="36"/>
        <v>0</v>
      </c>
      <c r="CD31" s="125">
        <f t="shared" si="37"/>
        <v>0</v>
      </c>
      <c r="CE31" s="125">
        <f t="shared" si="38"/>
        <v>0</v>
      </c>
      <c r="CG31" s="58">
        <v>15</v>
      </c>
      <c r="CH31" s="58">
        <f t="shared" si="39"/>
        <v>0</v>
      </c>
      <c r="CI31" s="58">
        <f t="shared" si="40"/>
        <v>0</v>
      </c>
      <c r="CJ31" s="58">
        <f>1+$B$50*(IF('Male Inactive'!O13&gt;=0, ((('Male Inactive'!$O13)/7)/60), 0))^0.25</f>
        <v>0.8353709686878461</v>
      </c>
      <c r="CK31" s="58">
        <f>1+$B$50*(IF('Male Barely'!$O13&gt;=0, ((('Male Barely'!$O13)/7)/60), 0))^0.25</f>
        <v>0.75347878156070369</v>
      </c>
      <c r="CL31" s="58">
        <f>1+$B$50*(IF('Male Somewhat'!$O13&gt;=0, ((('Male Somewhat'!$O13)/7)/60), 0))^0.25</f>
        <v>0.72369803381101527</v>
      </c>
      <c r="CM31" s="58">
        <f>1+$B$50*(IF('Male Active'!$O13&gt;=0, ((('Male Active'!$O13)/7)/60), 0))^0.25</f>
        <v>0.68881490245289179</v>
      </c>
      <c r="CN31" s="58">
        <f>1+$B$50*(IF('Male Highly'!$O13&gt;=0, ((('Male Highly'!$O13)/7)/60), 0))^0.25</f>
        <v>0.61929863405444052</v>
      </c>
      <c r="CO31" s="58">
        <f t="shared" si="41"/>
        <v>0</v>
      </c>
      <c r="CP31" s="58">
        <f t="shared" si="42"/>
        <v>0</v>
      </c>
      <c r="CQ31" s="58">
        <f>1+$B$50*(IF('Female Inactive'!$Q13&gt;=0, ((('Female Inactive'!$Q13)/7)/60), 0))^0.25</f>
        <v>0.89557954184890254</v>
      </c>
      <c r="CR31" s="58">
        <f>1+$B$50*(IF('Female Barely'!$Q13&gt;=0, ((('Female Barely'!$Q13)/7)/60), 0))^0.25</f>
        <v>0.80803073773223244</v>
      </c>
      <c r="CS31" s="58">
        <f>1+$B$50*(IF('Female Somewhat'!$Q13&gt;=0, ((('Female Somewhat'!$Q13)/7)/60), 0))^0.25</f>
        <v>0.75695813374375143</v>
      </c>
      <c r="CT31" s="58">
        <f>1+$B$50*(IF('Female Active'!$Q13&gt;=0, ((('Female Active'!$Q13)/7)/60), 0))^0.25</f>
        <v>0.72315398107616069</v>
      </c>
      <c r="CU31" s="58">
        <f>1+$B$50*(IF('Female Highly'!$Q13&gt;=0, ((('Female Highly'!$Q13)/7)/60), 0))^0.25</f>
        <v>0.66362393465936098</v>
      </c>
      <c r="CW31" s="136">
        <f t="shared" si="8"/>
        <v>15</v>
      </c>
      <c r="CX31" s="136">
        <f t="shared" si="9"/>
        <v>0</v>
      </c>
      <c r="CY31" s="136">
        <f t="shared" si="10"/>
        <v>0</v>
      </c>
      <c r="CZ31" s="58">
        <f t="shared" si="55"/>
        <v>1</v>
      </c>
      <c r="DA31" s="58">
        <f t="shared" si="56"/>
        <v>0.90196907697693385</v>
      </c>
      <c r="DB31" s="58">
        <f t="shared" si="57"/>
        <v>0.86631934905250485</v>
      </c>
      <c r="DC31" s="58">
        <f t="shared" si="58"/>
        <v>0.82456169566778648</v>
      </c>
      <c r="DD31" s="58">
        <f t="shared" si="59"/>
        <v>0.74134565033687982</v>
      </c>
      <c r="DE31" s="136">
        <f t="shared" si="12"/>
        <v>0</v>
      </c>
      <c r="DF31" s="136">
        <f t="shared" si="13"/>
        <v>0</v>
      </c>
      <c r="DG31" s="58">
        <f t="shared" si="48"/>
        <v>1</v>
      </c>
      <c r="DH31" s="58">
        <f t="shared" si="49"/>
        <v>0.90224340773134715</v>
      </c>
      <c r="DI31" s="58">
        <f t="shared" si="50"/>
        <v>0.84521597286716654</v>
      </c>
      <c r="DJ31" s="58">
        <f t="shared" si="51"/>
        <v>0.80747041137543918</v>
      </c>
      <c r="DK31" s="58">
        <f t="shared" si="52"/>
        <v>0.74099943516946054</v>
      </c>
    </row>
    <row r="32" spans="3:116">
      <c r="D32" t="s">
        <v>85</v>
      </c>
      <c r="E32">
        <v>84</v>
      </c>
      <c r="F32">
        <v>13</v>
      </c>
      <c r="G32">
        <v>97</v>
      </c>
      <c r="H32">
        <v>0.3</v>
      </c>
      <c r="I32">
        <v>0.6</v>
      </c>
      <c r="J32">
        <v>5.4</v>
      </c>
      <c r="L32" s="92" t="s">
        <v>138</v>
      </c>
      <c r="M32">
        <v>2.5000000000000001E-3</v>
      </c>
      <c r="N32">
        <v>3.3700000000000001E-2</v>
      </c>
      <c r="O32">
        <v>0</v>
      </c>
      <c r="P32">
        <v>0.14199999999999999</v>
      </c>
      <c r="Q32">
        <v>1E-4</v>
      </c>
      <c r="R32">
        <v>2.5999999999999999E-3</v>
      </c>
      <c r="S32">
        <v>1.9E-2</v>
      </c>
      <c r="T32">
        <v>0</v>
      </c>
      <c r="U32">
        <v>1.6999999999999999E-3</v>
      </c>
      <c r="V32">
        <v>24.1417</v>
      </c>
      <c r="W32">
        <v>0</v>
      </c>
      <c r="X32">
        <v>1.2828999999999999</v>
      </c>
      <c r="Y32">
        <v>57.597200000000001</v>
      </c>
      <c r="Z32">
        <v>6.9999999999999999E-4</v>
      </c>
      <c r="AA32">
        <v>8.2000000000000007E-3</v>
      </c>
      <c r="AB32">
        <v>0</v>
      </c>
      <c r="AC32">
        <v>0.17399999999999999</v>
      </c>
      <c r="AD32">
        <v>0</v>
      </c>
      <c r="AE32">
        <v>6.9999999999999999E-4</v>
      </c>
      <c r="AF32">
        <v>4.7000000000000002E-3</v>
      </c>
      <c r="AG32">
        <v>0</v>
      </c>
      <c r="AH32">
        <v>1.6999999999999999E-3</v>
      </c>
      <c r="AI32">
        <v>26.755299999999998</v>
      </c>
      <c r="AJ32">
        <v>0</v>
      </c>
      <c r="AK32">
        <v>1.4294</v>
      </c>
      <c r="AL32">
        <v>57.640700000000002</v>
      </c>
      <c r="AN32" s="58">
        <v>12</v>
      </c>
      <c r="AO32" s="58">
        <f>R$23</f>
        <v>0</v>
      </c>
      <c r="AP32" s="118">
        <f t="shared" si="60"/>
        <v>6.9999999999999999E-4</v>
      </c>
      <c r="AQ32" s="58">
        <f t="shared" si="60"/>
        <v>0</v>
      </c>
      <c r="AR32" s="58">
        <f t="shared" si="60"/>
        <v>0</v>
      </c>
      <c r="AS32" s="58">
        <f t="shared" si="60"/>
        <v>58.366100000000003</v>
      </c>
      <c r="AT32" s="58">
        <f t="shared" si="60"/>
        <v>0</v>
      </c>
      <c r="AU32" s="58">
        <f t="shared" si="60"/>
        <v>1.0589999999999999</v>
      </c>
      <c r="AV32" s="58">
        <f t="shared" si="60"/>
        <v>12.4983</v>
      </c>
      <c r="AW32" s="58">
        <f>AE$23</f>
        <v>0</v>
      </c>
      <c r="AX32" s="118">
        <f t="shared" si="61"/>
        <v>2.0000000000000001E-4</v>
      </c>
      <c r="AY32" s="58">
        <f t="shared" si="61"/>
        <v>0</v>
      </c>
      <c r="AZ32" s="58">
        <f t="shared" si="61"/>
        <v>0</v>
      </c>
      <c r="BA32" s="58">
        <f t="shared" si="61"/>
        <v>58.821599999999997</v>
      </c>
      <c r="BB32" s="58">
        <f t="shared" si="61"/>
        <v>0</v>
      </c>
      <c r="BC32" s="58">
        <f t="shared" si="61"/>
        <v>1.0628</v>
      </c>
      <c r="BD32" s="58">
        <f t="shared" si="61"/>
        <v>12.4916</v>
      </c>
      <c r="BG32" s="125">
        <f t="shared" si="15"/>
        <v>0</v>
      </c>
      <c r="BH32" s="125">
        <f t="shared" si="16"/>
        <v>0</v>
      </c>
      <c r="BI32" s="125">
        <f t="shared" si="17"/>
        <v>0</v>
      </c>
      <c r="BJ32" s="125">
        <f t="shared" si="18"/>
        <v>0</v>
      </c>
      <c r="BK32" s="125">
        <f t="shared" si="19"/>
        <v>0</v>
      </c>
      <c r="BL32" s="125">
        <f t="shared" si="20"/>
        <v>0</v>
      </c>
      <c r="BM32" s="125">
        <f t="shared" si="21"/>
        <v>0</v>
      </c>
      <c r="BN32" s="125">
        <f t="shared" si="22"/>
        <v>0</v>
      </c>
      <c r="BO32" s="125">
        <f t="shared" si="23"/>
        <v>0</v>
      </c>
      <c r="BP32" s="125">
        <f t="shared" si="24"/>
        <v>0</v>
      </c>
      <c r="BQ32" s="125">
        <f t="shared" si="25"/>
        <v>0</v>
      </c>
      <c r="BR32" s="125">
        <f t="shared" si="26"/>
        <v>0</v>
      </c>
      <c r="BT32" s="125">
        <f t="shared" si="27"/>
        <v>0</v>
      </c>
      <c r="BU32" s="125">
        <f t="shared" si="28"/>
        <v>0</v>
      </c>
      <c r="BV32" s="125">
        <f t="shared" si="29"/>
        <v>0</v>
      </c>
      <c r="BW32" s="125">
        <f t="shared" si="30"/>
        <v>0</v>
      </c>
      <c r="BX32" s="125">
        <f t="shared" si="31"/>
        <v>0</v>
      </c>
      <c r="BY32" s="125">
        <f t="shared" si="32"/>
        <v>0</v>
      </c>
      <c r="BZ32" s="125">
        <f t="shared" si="33"/>
        <v>0</v>
      </c>
      <c r="CA32" s="125">
        <f t="shared" si="34"/>
        <v>0</v>
      </c>
      <c r="CB32" s="125">
        <f t="shared" si="35"/>
        <v>0</v>
      </c>
      <c r="CC32" s="125">
        <f t="shared" si="36"/>
        <v>0</v>
      </c>
      <c r="CD32" s="125">
        <f t="shared" si="37"/>
        <v>0</v>
      </c>
      <c r="CE32" s="125">
        <f t="shared" si="38"/>
        <v>0</v>
      </c>
      <c r="CG32" s="58">
        <v>16</v>
      </c>
      <c r="CH32" s="58">
        <f t="shared" si="39"/>
        <v>0</v>
      </c>
      <c r="CI32" s="58">
        <f t="shared" si="40"/>
        <v>0</v>
      </c>
      <c r="CJ32" s="58">
        <f>1+$B$50*(IF('Male Inactive'!O14&gt;=0, ((('Male Inactive'!$O14)/7)/60), 0))^0.25</f>
        <v>0.83306535970445039</v>
      </c>
      <c r="CK32" s="58">
        <f>1+$B$50*(IF('Male Barely'!$O14&gt;=0, ((('Male Barely'!$O14)/7)/60), 0))^0.25</f>
        <v>0.74879422618007418</v>
      </c>
      <c r="CL32" s="58">
        <f>1+$B$50*(IF('Male Somewhat'!$O14&gt;=0, ((('Male Somewhat'!$O14)/7)/60), 0))^0.25</f>
        <v>0.71912103928250626</v>
      </c>
      <c r="CM32" s="58">
        <f>1+$B$50*(IF('Male Active'!$O14&gt;=0, ((('Male Active'!$O14)/7)/60), 0))^0.25</f>
        <v>0.68393749964217787</v>
      </c>
      <c r="CN32" s="58">
        <f>1+$B$50*(IF('Male Highly'!$O14&gt;=0, ((('Male Highly'!$O14)/7)/60), 0))^0.25</f>
        <v>0.61411503993501682</v>
      </c>
      <c r="CO32" s="58">
        <f t="shared" si="41"/>
        <v>0</v>
      </c>
      <c r="CP32" s="58">
        <f t="shared" si="42"/>
        <v>0</v>
      </c>
      <c r="CQ32" s="58">
        <f>1+$B$50*(IF('Female Inactive'!$Q14&gt;=0, ((('Female Inactive'!$Q14)/7)/60), 0))^0.25</f>
        <v>0.89837766222629356</v>
      </c>
      <c r="CR32" s="58">
        <f>1+$B$50*(IF('Female Barely'!$Q14&gt;=0, ((('Female Barely'!$Q14)/7)/60), 0))^0.25</f>
        <v>0.80706812294787256</v>
      </c>
      <c r="CS32" s="58">
        <f>1+$B$50*(IF('Female Somewhat'!$Q14&gt;=0, ((('Female Somewhat'!$Q14)/7)/60), 0))^0.25</f>
        <v>0.75437023484657217</v>
      </c>
      <c r="CT32" s="58">
        <f>1+$B$50*(IF('Female Active'!$Q14&gt;=0, ((('Female Active'!$Q14)/7)/60), 0))^0.25</f>
        <v>0.72058465766986535</v>
      </c>
      <c r="CU32" s="58">
        <f>1+$B$50*(IF('Female Highly'!$Q14&gt;=0, ((('Female Highly'!$Q14)/7)/60), 0))^0.25</f>
        <v>0.66059062375957112</v>
      </c>
      <c r="CW32" s="136">
        <f t="shared" si="8"/>
        <v>16</v>
      </c>
      <c r="CX32" s="136">
        <f t="shared" si="9"/>
        <v>0</v>
      </c>
      <c r="CY32" s="136">
        <f t="shared" si="10"/>
        <v>0</v>
      </c>
      <c r="CZ32" s="58">
        <f t="shared" si="55"/>
        <v>1</v>
      </c>
      <c r="DA32" s="58">
        <f t="shared" si="56"/>
        <v>0.89884211059469166</v>
      </c>
      <c r="DB32" s="58">
        <f t="shared" si="57"/>
        <v>0.86322283228488994</v>
      </c>
      <c r="DC32" s="58">
        <f t="shared" si="58"/>
        <v>0.82098900365371197</v>
      </c>
      <c r="DD32" s="58">
        <f t="shared" si="59"/>
        <v>0.73717510010605725</v>
      </c>
      <c r="DE32" s="136">
        <f t="shared" si="12"/>
        <v>0</v>
      </c>
      <c r="DF32" s="136">
        <f t="shared" si="13"/>
        <v>0</v>
      </c>
      <c r="DG32" s="58">
        <f t="shared" si="48"/>
        <v>1</v>
      </c>
      <c r="DH32" s="58">
        <f t="shared" si="49"/>
        <v>0.89836174348753906</v>
      </c>
      <c r="DI32" s="58">
        <f t="shared" si="50"/>
        <v>0.83970279601247788</v>
      </c>
      <c r="DJ32" s="58">
        <f t="shared" si="51"/>
        <v>0.80209547495222144</v>
      </c>
      <c r="DK32" s="58">
        <f t="shared" si="52"/>
        <v>0.73531505906162442</v>
      </c>
    </row>
    <row r="33" spans="1:115">
      <c r="D33" t="s">
        <v>86</v>
      </c>
      <c r="E33">
        <v>264</v>
      </c>
      <c r="F33">
        <v>31</v>
      </c>
      <c r="G33">
        <v>295</v>
      </c>
      <c r="H33">
        <v>0.8</v>
      </c>
      <c r="I33">
        <v>1.5</v>
      </c>
      <c r="J33">
        <v>15</v>
      </c>
      <c r="L33" s="92" t="s">
        <v>139</v>
      </c>
      <c r="M33">
        <v>3.0999999999999999E-3</v>
      </c>
      <c r="N33">
        <v>3.3700000000000001E-2</v>
      </c>
      <c r="O33">
        <v>0</v>
      </c>
      <c r="P33">
        <v>0.14199999999999999</v>
      </c>
      <c r="Q33">
        <v>1E-4</v>
      </c>
      <c r="R33">
        <v>3.3E-3</v>
      </c>
      <c r="S33">
        <v>3.3099999999999997E-2</v>
      </c>
      <c r="T33">
        <v>0</v>
      </c>
      <c r="U33">
        <v>1.8E-3</v>
      </c>
      <c r="V33">
        <v>20.198499999999999</v>
      </c>
      <c r="W33">
        <v>1E-4</v>
      </c>
      <c r="X33">
        <v>1.1871</v>
      </c>
      <c r="Y33">
        <v>62.569899999999997</v>
      </c>
      <c r="Z33">
        <v>1E-3</v>
      </c>
      <c r="AA33">
        <v>8.2000000000000007E-3</v>
      </c>
      <c r="AB33">
        <v>0</v>
      </c>
      <c r="AC33">
        <v>0.17399999999999999</v>
      </c>
      <c r="AD33">
        <v>0</v>
      </c>
      <c r="AE33">
        <v>1E-3</v>
      </c>
      <c r="AF33">
        <v>8.6999999999999994E-3</v>
      </c>
      <c r="AG33">
        <v>0</v>
      </c>
      <c r="AH33">
        <v>1.9E-3</v>
      </c>
      <c r="AI33">
        <v>22.578600000000002</v>
      </c>
      <c r="AJ33">
        <v>0</v>
      </c>
      <c r="AK33">
        <v>1.3010999999999999</v>
      </c>
      <c r="AL33">
        <v>62.6569</v>
      </c>
      <c r="AN33" s="58">
        <v>13</v>
      </c>
      <c r="AO33" s="58">
        <f>R$23</f>
        <v>0</v>
      </c>
      <c r="AP33" s="118">
        <f t="shared" si="60"/>
        <v>6.9999999999999999E-4</v>
      </c>
      <c r="AQ33" s="58">
        <f t="shared" si="60"/>
        <v>0</v>
      </c>
      <c r="AR33" s="58">
        <f t="shared" si="60"/>
        <v>0</v>
      </c>
      <c r="AS33" s="58">
        <f t="shared" si="60"/>
        <v>58.366100000000003</v>
      </c>
      <c r="AT33" s="58">
        <f t="shared" si="60"/>
        <v>0</v>
      </c>
      <c r="AU33" s="58">
        <f t="shared" si="60"/>
        <v>1.0589999999999999</v>
      </c>
      <c r="AV33" s="58">
        <f t="shared" si="60"/>
        <v>12.4983</v>
      </c>
      <c r="AW33" s="58">
        <f>AE$23</f>
        <v>0</v>
      </c>
      <c r="AX33" s="118">
        <f t="shared" si="61"/>
        <v>2.0000000000000001E-4</v>
      </c>
      <c r="AY33" s="58">
        <f t="shared" si="61"/>
        <v>0</v>
      </c>
      <c r="AZ33" s="58">
        <f t="shared" si="61"/>
        <v>0</v>
      </c>
      <c r="BA33" s="58">
        <f t="shared" si="61"/>
        <v>58.821599999999997</v>
      </c>
      <c r="BB33" s="58">
        <f t="shared" si="61"/>
        <v>0</v>
      </c>
      <c r="BC33" s="58">
        <f t="shared" si="61"/>
        <v>1.0628</v>
      </c>
      <c r="BD33" s="58">
        <f t="shared" si="61"/>
        <v>12.4916</v>
      </c>
      <c r="BG33" s="125">
        <f t="shared" si="15"/>
        <v>0</v>
      </c>
      <c r="BH33" s="125">
        <f t="shared" si="16"/>
        <v>0</v>
      </c>
      <c r="BI33" s="125">
        <f t="shared" si="17"/>
        <v>0</v>
      </c>
      <c r="BJ33" s="125">
        <f t="shared" si="18"/>
        <v>0</v>
      </c>
      <c r="BK33" s="125">
        <f t="shared" si="19"/>
        <v>0</v>
      </c>
      <c r="BL33" s="125">
        <f t="shared" si="20"/>
        <v>0</v>
      </c>
      <c r="BM33" s="125">
        <f t="shared" si="21"/>
        <v>0</v>
      </c>
      <c r="BN33" s="125">
        <f t="shared" si="22"/>
        <v>0</v>
      </c>
      <c r="BO33" s="125">
        <f t="shared" si="23"/>
        <v>0</v>
      </c>
      <c r="BP33" s="125">
        <f t="shared" si="24"/>
        <v>0</v>
      </c>
      <c r="BQ33" s="125">
        <f t="shared" si="25"/>
        <v>0</v>
      </c>
      <c r="BR33" s="125">
        <f t="shared" si="26"/>
        <v>0</v>
      </c>
      <c r="BT33" s="125">
        <f t="shared" si="27"/>
        <v>0</v>
      </c>
      <c r="BU33" s="125">
        <f t="shared" si="28"/>
        <v>0</v>
      </c>
      <c r="BV33" s="125">
        <f t="shared" si="29"/>
        <v>0</v>
      </c>
      <c r="BW33" s="125">
        <f t="shared" si="30"/>
        <v>0</v>
      </c>
      <c r="BX33" s="125">
        <f t="shared" si="31"/>
        <v>0</v>
      </c>
      <c r="BY33" s="125">
        <f t="shared" si="32"/>
        <v>0</v>
      </c>
      <c r="BZ33" s="125">
        <f t="shared" si="33"/>
        <v>0</v>
      </c>
      <c r="CA33" s="125">
        <f t="shared" si="34"/>
        <v>0</v>
      </c>
      <c r="CB33" s="125">
        <f t="shared" si="35"/>
        <v>0</v>
      </c>
      <c r="CC33" s="125">
        <f t="shared" si="36"/>
        <v>0</v>
      </c>
      <c r="CD33" s="125">
        <f t="shared" si="37"/>
        <v>0</v>
      </c>
      <c r="CE33" s="125">
        <f t="shared" si="38"/>
        <v>0</v>
      </c>
      <c r="CG33" s="58">
        <v>17</v>
      </c>
      <c r="CH33" s="58">
        <f t="shared" si="39"/>
        <v>0</v>
      </c>
      <c r="CI33" s="58">
        <f t="shared" si="40"/>
        <v>0</v>
      </c>
      <c r="CJ33" s="58">
        <f>1+$B$50*(IF('Male Inactive'!O15&gt;=0, ((('Male Inactive'!$O15)/7)/60), 0))^0.25</f>
        <v>0.83112842254554953</v>
      </c>
      <c r="CK33" s="58">
        <f>1+$B$50*(IF('Male Barely'!$O15&gt;=0, ((('Male Barely'!$O15)/7)/60), 0))^0.25</f>
        <v>0.74451527014542696</v>
      </c>
      <c r="CL33" s="58">
        <f>1+$B$50*(IF('Male Somewhat'!$O15&gt;=0, ((('Male Somewhat'!$O15)/7)/60), 0))^0.25</f>
        <v>0.71480121452125056</v>
      </c>
      <c r="CM33" s="58">
        <f>1+$B$50*(IF('Male Active'!$O15&gt;=0, ((('Male Active'!$O15)/7)/60), 0))^0.25</f>
        <v>0.6793684442669492</v>
      </c>
      <c r="CN33" s="58">
        <f>1+$B$50*(IF('Male Highly'!$O15&gt;=0, ((('Male Highly'!$O15)/7)/60), 0))^0.25</f>
        <v>0.60937606775405806</v>
      </c>
      <c r="CO33" s="58">
        <f t="shared" si="41"/>
        <v>0</v>
      </c>
      <c r="CP33" s="58">
        <f t="shared" si="42"/>
        <v>0</v>
      </c>
      <c r="CQ33" s="58">
        <f>1+$B$50*(IF('Female Inactive'!$Q15&gt;=0, ((('Female Inactive'!$Q15)/7)/60), 0))^0.25</f>
        <v>0.90104936785622824</v>
      </c>
      <c r="CR33" s="58">
        <f>1+$B$50*(IF('Female Barely'!$Q15&gt;=0, ((('Female Barely'!$Q15)/7)/60), 0))^0.25</f>
        <v>0.8058015917304775</v>
      </c>
      <c r="CS33" s="58">
        <f>1+$B$50*(IF('Female Somewhat'!$Q15&gt;=0, ((('Female Somewhat'!$Q15)/7)/60), 0))^0.25</f>
        <v>0.75170629890371354</v>
      </c>
      <c r="CT33" s="58">
        <f>1+$B$50*(IF('Female Active'!$Q15&gt;=0, ((('Female Active'!$Q15)/7)/60), 0))^0.25</f>
        <v>0.71792453839361658</v>
      </c>
      <c r="CU33" s="58">
        <f>1+$B$50*(IF('Female Highly'!$Q15&gt;=0, ((('Female Highly'!$Q15)/7)/60), 0))^0.25</f>
        <v>0.65758869223813632</v>
      </c>
      <c r="CW33" s="136">
        <f t="shared" si="8"/>
        <v>17</v>
      </c>
      <c r="CX33" s="136">
        <f t="shared" si="9"/>
        <v>0</v>
      </c>
      <c r="CY33" s="136">
        <f t="shared" si="10"/>
        <v>0</v>
      </c>
      <c r="CZ33" s="58">
        <f t="shared" si="55"/>
        <v>1</v>
      </c>
      <c r="DA33" s="58">
        <f t="shared" si="56"/>
        <v>0.89578848460644989</v>
      </c>
      <c r="DB33" s="58">
        <f t="shared" si="57"/>
        <v>0.86003702331823006</v>
      </c>
      <c r="DC33" s="58">
        <f t="shared" si="58"/>
        <v>0.81740489897602653</v>
      </c>
      <c r="DD33" s="58">
        <f t="shared" si="59"/>
        <v>0.73319122679944393</v>
      </c>
      <c r="DE33" s="136">
        <f t="shared" si="12"/>
        <v>0</v>
      </c>
      <c r="DF33" s="136">
        <f t="shared" si="13"/>
        <v>0</v>
      </c>
      <c r="DG33" s="58">
        <f t="shared" si="48"/>
        <v>1</v>
      </c>
      <c r="DH33" s="58">
        <f t="shared" si="49"/>
        <v>0.89429238893717478</v>
      </c>
      <c r="DI33" s="58">
        <f t="shared" si="50"/>
        <v>0.83425650771185722</v>
      </c>
      <c r="DJ33" s="58">
        <f t="shared" si="51"/>
        <v>0.79676493209434096</v>
      </c>
      <c r="DK33" s="58">
        <f t="shared" si="52"/>
        <v>0.72980317804635697</v>
      </c>
    </row>
    <row r="34" spans="1:115">
      <c r="D34" t="s">
        <v>87</v>
      </c>
      <c r="E34">
        <v>498</v>
      </c>
      <c r="F34">
        <v>59</v>
      </c>
      <c r="G34">
        <v>557</v>
      </c>
      <c r="H34">
        <v>3.1</v>
      </c>
      <c r="I34">
        <v>2.8</v>
      </c>
      <c r="J34">
        <v>29</v>
      </c>
      <c r="L34" s="92" t="s">
        <v>140</v>
      </c>
      <c r="M34">
        <v>3.8999999999999998E-3</v>
      </c>
      <c r="N34">
        <v>6.7500000000000004E-2</v>
      </c>
      <c r="O34">
        <v>0</v>
      </c>
      <c r="P34">
        <v>0.19500000000000001</v>
      </c>
      <c r="Q34">
        <v>1E-4</v>
      </c>
      <c r="R34">
        <v>4.1000000000000003E-3</v>
      </c>
      <c r="S34">
        <v>5.0200000000000002E-2</v>
      </c>
      <c r="T34">
        <v>0</v>
      </c>
      <c r="U34">
        <v>2.0999999999999999E-3</v>
      </c>
      <c r="V34">
        <v>16.430099999999999</v>
      </c>
      <c r="W34">
        <v>1E-4</v>
      </c>
      <c r="X34">
        <v>1.1462000000000001</v>
      </c>
      <c r="Y34">
        <v>67.593000000000004</v>
      </c>
      <c r="Z34">
        <v>1.6000000000000001E-3</v>
      </c>
      <c r="AA34">
        <v>1.8700000000000001E-2</v>
      </c>
      <c r="AB34">
        <v>0</v>
      </c>
      <c r="AC34">
        <v>0.253</v>
      </c>
      <c r="AD34">
        <v>1E-4</v>
      </c>
      <c r="AE34">
        <v>1.5E-3</v>
      </c>
      <c r="AF34">
        <v>1.47E-2</v>
      </c>
      <c r="AG34">
        <v>0</v>
      </c>
      <c r="AH34">
        <v>2.5999999999999999E-3</v>
      </c>
      <c r="AI34">
        <v>18.5672</v>
      </c>
      <c r="AJ34">
        <v>0</v>
      </c>
      <c r="AK34">
        <v>1.2675000000000001</v>
      </c>
      <c r="AL34">
        <v>67.684700000000007</v>
      </c>
      <c r="AN34" s="58">
        <v>14</v>
      </c>
      <c r="AO34" s="58">
        <f>R$23</f>
        <v>0</v>
      </c>
      <c r="AP34" s="118">
        <f t="shared" si="60"/>
        <v>6.9999999999999999E-4</v>
      </c>
      <c r="AQ34" s="58">
        <f t="shared" si="60"/>
        <v>0</v>
      </c>
      <c r="AR34" s="58">
        <f t="shared" si="60"/>
        <v>0</v>
      </c>
      <c r="AS34" s="58">
        <f t="shared" si="60"/>
        <v>58.366100000000003</v>
      </c>
      <c r="AT34" s="58">
        <f t="shared" si="60"/>
        <v>0</v>
      </c>
      <c r="AU34" s="58">
        <f t="shared" si="60"/>
        <v>1.0589999999999999</v>
      </c>
      <c r="AV34" s="58">
        <f t="shared" si="60"/>
        <v>12.4983</v>
      </c>
      <c r="AW34" s="58">
        <f>AE$23</f>
        <v>0</v>
      </c>
      <c r="AX34" s="118">
        <f t="shared" si="61"/>
        <v>2.0000000000000001E-4</v>
      </c>
      <c r="AY34" s="58">
        <f t="shared" si="61"/>
        <v>0</v>
      </c>
      <c r="AZ34" s="58">
        <f t="shared" si="61"/>
        <v>0</v>
      </c>
      <c r="BA34" s="58">
        <f t="shared" si="61"/>
        <v>58.821599999999997</v>
      </c>
      <c r="BB34" s="58">
        <f t="shared" si="61"/>
        <v>0</v>
      </c>
      <c r="BC34" s="58">
        <f t="shared" si="61"/>
        <v>1.0628</v>
      </c>
      <c r="BD34" s="58">
        <f t="shared" si="61"/>
        <v>12.4916</v>
      </c>
      <c r="BG34" s="125">
        <f t="shared" si="15"/>
        <v>0</v>
      </c>
      <c r="BH34" s="125">
        <f t="shared" si="16"/>
        <v>0</v>
      </c>
      <c r="BI34" s="125">
        <f t="shared" si="17"/>
        <v>0</v>
      </c>
      <c r="BJ34" s="125">
        <f t="shared" si="18"/>
        <v>0</v>
      </c>
      <c r="BK34" s="125">
        <f t="shared" si="19"/>
        <v>0</v>
      </c>
      <c r="BL34" s="125">
        <f t="shared" si="20"/>
        <v>0</v>
      </c>
      <c r="BM34" s="125">
        <f t="shared" si="21"/>
        <v>0</v>
      </c>
      <c r="BN34" s="125">
        <f t="shared" si="22"/>
        <v>0</v>
      </c>
      <c r="BO34" s="125">
        <f t="shared" si="23"/>
        <v>0</v>
      </c>
      <c r="BP34" s="125">
        <f t="shared" si="24"/>
        <v>0</v>
      </c>
      <c r="BQ34" s="125">
        <f t="shared" si="25"/>
        <v>0</v>
      </c>
      <c r="BR34" s="125">
        <f t="shared" si="26"/>
        <v>0</v>
      </c>
      <c r="BT34" s="125">
        <f t="shared" si="27"/>
        <v>0</v>
      </c>
      <c r="BU34" s="125">
        <f t="shared" si="28"/>
        <v>0</v>
      </c>
      <c r="BV34" s="125">
        <f t="shared" si="29"/>
        <v>0</v>
      </c>
      <c r="BW34" s="125">
        <f t="shared" si="30"/>
        <v>0</v>
      </c>
      <c r="BX34" s="125">
        <f t="shared" si="31"/>
        <v>0</v>
      </c>
      <c r="BY34" s="125">
        <f t="shared" si="32"/>
        <v>0</v>
      </c>
      <c r="BZ34" s="125">
        <f t="shared" si="33"/>
        <v>0</v>
      </c>
      <c r="CA34" s="125">
        <f t="shared" si="34"/>
        <v>0</v>
      </c>
      <c r="CB34" s="125">
        <f t="shared" si="35"/>
        <v>0</v>
      </c>
      <c r="CC34" s="125">
        <f t="shared" si="36"/>
        <v>0</v>
      </c>
      <c r="CD34" s="125">
        <f t="shared" si="37"/>
        <v>0</v>
      </c>
      <c r="CE34" s="125">
        <f t="shared" si="38"/>
        <v>0</v>
      </c>
      <c r="CG34" s="58">
        <v>18</v>
      </c>
      <c r="CH34" s="58">
        <f t="shared" si="39"/>
        <v>0</v>
      </c>
      <c r="CI34" s="58">
        <f t="shared" si="40"/>
        <v>0</v>
      </c>
      <c r="CJ34" s="58">
        <f>1+$B$50*(IF('Male Inactive'!O16&gt;=0, ((('Male Inactive'!$O16)/7)/60), 0))^0.25</f>
        <v>0.82951563129480765</v>
      </c>
      <c r="CK34" s="58">
        <f>1+$B$50*(IF('Male Barely'!$O16&gt;=0, ((('Male Barely'!$O16)/7)/60), 0))^0.25</f>
        <v>0.74059394749018104</v>
      </c>
      <c r="CL34" s="58">
        <f>1+$B$50*(IF('Male Somewhat'!$O16&gt;=0, ((('Male Somewhat'!$O16)/7)/60), 0))^0.25</f>
        <v>0.71071995578920766</v>
      </c>
      <c r="CM34" s="58">
        <f>1+$B$50*(IF('Male Active'!$O16&gt;=0, ((('Male Active'!$O16)/7)/60), 0))^0.25</f>
        <v>0.67508184174209873</v>
      </c>
      <c r="CN34" s="58">
        <f>1+$B$50*(IF('Male Highly'!$O16&gt;=0, ((('Male Highly'!$O16)/7)/60), 0))^0.25</f>
        <v>0.60503662820929716</v>
      </c>
      <c r="CO34" s="58">
        <f t="shared" si="41"/>
        <v>0</v>
      </c>
      <c r="CP34" s="58">
        <f t="shared" si="42"/>
        <v>0</v>
      </c>
      <c r="CQ34" s="58">
        <f>1+$B$50*(IF('Female Inactive'!$Q16&gt;=0, ((('Female Inactive'!$Q16)/7)/60), 0))^0.25</f>
        <v>0.90356560799508778</v>
      </c>
      <c r="CR34" s="58">
        <f>1+$B$50*(IF('Female Barely'!$Q16&gt;=0, ((('Female Barely'!$Q16)/7)/60), 0))^0.25</f>
        <v>0.80427081710994186</v>
      </c>
      <c r="CS34" s="58">
        <f>1+$B$50*(IF('Female Somewhat'!$Q16&gt;=0, ((('Female Somewhat'!$Q16)/7)/60), 0))^0.25</f>
        <v>0.74899098904142014</v>
      </c>
      <c r="CT34" s="58">
        <f>1+$B$50*(IF('Female Active'!$Q16&gt;=0, ((('Female Active'!$Q16)/7)/60), 0))^0.25</f>
        <v>0.71519825479421262</v>
      </c>
      <c r="CU34" s="58">
        <f>1+$B$50*(IF('Female Highly'!$Q16&gt;=0, ((('Female Highly'!$Q16)/7)/60), 0))^0.25</f>
        <v>0.65462692158647995</v>
      </c>
      <c r="CW34" s="136">
        <f t="shared" si="8"/>
        <v>18</v>
      </c>
      <c r="CX34" s="136">
        <f t="shared" si="9"/>
        <v>0</v>
      </c>
      <c r="CY34" s="136">
        <f t="shared" si="10"/>
        <v>0</v>
      </c>
      <c r="CZ34" s="58">
        <f t="shared" si="55"/>
        <v>1</v>
      </c>
      <c r="DA34" s="58">
        <f t="shared" si="56"/>
        <v>0.89280288345401404</v>
      </c>
      <c r="DB34" s="58">
        <f t="shared" si="57"/>
        <v>0.85678910556493137</v>
      </c>
      <c r="DC34" s="58">
        <f t="shared" si="58"/>
        <v>0.81382654681063682</v>
      </c>
      <c r="DD34" s="58">
        <f t="shared" si="59"/>
        <v>0.72938544541334716</v>
      </c>
      <c r="DE34" s="136">
        <f t="shared" si="12"/>
        <v>0</v>
      </c>
      <c r="DF34" s="136">
        <f t="shared" si="13"/>
        <v>0</v>
      </c>
      <c r="DG34" s="58">
        <f t="shared" si="48"/>
        <v>1</v>
      </c>
      <c r="DH34" s="58">
        <f t="shared" si="49"/>
        <v>0.89010782392938781</v>
      </c>
      <c r="DI34" s="58">
        <f t="shared" si="50"/>
        <v>0.82892817346528758</v>
      </c>
      <c r="DJ34" s="58">
        <f t="shared" si="51"/>
        <v>0.79152885907328685</v>
      </c>
      <c r="DK34" s="58">
        <f t="shared" si="52"/>
        <v>0.72449295966346561</v>
      </c>
    </row>
    <row r="35" spans="1:115">
      <c r="D35" t="s">
        <v>88</v>
      </c>
      <c r="E35">
        <v>679</v>
      </c>
      <c r="F35">
        <v>81</v>
      </c>
      <c r="G35">
        <v>760</v>
      </c>
      <c r="H35">
        <v>4.0999999999999996</v>
      </c>
      <c r="I35">
        <v>4.4000000000000004</v>
      </c>
      <c r="J35">
        <v>45</v>
      </c>
      <c r="L35" s="92" t="s">
        <v>141</v>
      </c>
      <c r="M35">
        <v>5.1999999999999998E-3</v>
      </c>
      <c r="N35">
        <v>6.7500000000000004E-2</v>
      </c>
      <c r="O35">
        <v>0</v>
      </c>
      <c r="P35">
        <v>0.19500000000000001</v>
      </c>
      <c r="Q35">
        <v>1E-4</v>
      </c>
      <c r="R35">
        <v>5.4999999999999997E-3</v>
      </c>
      <c r="S35">
        <v>7.1999999999999995E-2</v>
      </c>
      <c r="T35">
        <v>0</v>
      </c>
      <c r="U35" s="119">
        <v>2.2000000000000001E-3</v>
      </c>
      <c r="V35">
        <v>12.9628</v>
      </c>
      <c r="W35">
        <v>2.0000000000000001E-4</v>
      </c>
      <c r="X35">
        <v>1.0918000000000001</v>
      </c>
      <c r="Y35">
        <v>72.602400000000003</v>
      </c>
      <c r="Z35">
        <v>2.5999999999999999E-3</v>
      </c>
      <c r="AA35">
        <v>1.8700000000000001E-2</v>
      </c>
      <c r="AB35">
        <v>0</v>
      </c>
      <c r="AC35">
        <v>0.253</v>
      </c>
      <c r="AD35">
        <v>1E-4</v>
      </c>
      <c r="AE35">
        <v>2.3999999999999998E-3</v>
      </c>
      <c r="AF35">
        <v>2.4E-2</v>
      </c>
      <c r="AG35">
        <v>0</v>
      </c>
      <c r="AH35">
        <v>2.8E-3</v>
      </c>
      <c r="AI35">
        <v>14.8436</v>
      </c>
      <c r="AJ35">
        <v>1E-4</v>
      </c>
      <c r="AK35">
        <v>1.1736</v>
      </c>
      <c r="AL35">
        <v>72.674499999999995</v>
      </c>
      <c r="AN35" s="58">
        <v>15</v>
      </c>
      <c r="AO35" s="58">
        <f>R$24</f>
        <v>0</v>
      </c>
      <c r="AP35" s="118">
        <f t="shared" ref="AP35:AV39" si="62">S$24</f>
        <v>8.0000000000000004E-4</v>
      </c>
      <c r="AQ35" s="58">
        <f t="shared" si="62"/>
        <v>0</v>
      </c>
      <c r="AR35" s="58">
        <f t="shared" si="62"/>
        <v>0</v>
      </c>
      <c r="AS35" s="58">
        <f t="shared" si="62"/>
        <v>53.421300000000002</v>
      </c>
      <c r="AT35" s="58">
        <f t="shared" si="62"/>
        <v>0</v>
      </c>
      <c r="AU35" s="58">
        <f t="shared" si="62"/>
        <v>1.022</v>
      </c>
      <c r="AV35" s="58">
        <f t="shared" si="62"/>
        <v>17.4983</v>
      </c>
      <c r="AW35" s="58">
        <f>AE$24</f>
        <v>0</v>
      </c>
      <c r="AX35" s="118">
        <f t="shared" ref="AX35:BD39" si="63">AF$24</f>
        <v>2.0000000000000001E-4</v>
      </c>
      <c r="AY35" s="58">
        <f t="shared" si="63"/>
        <v>0</v>
      </c>
      <c r="AZ35" s="58">
        <f t="shared" si="63"/>
        <v>0</v>
      </c>
      <c r="BA35" s="58">
        <f t="shared" si="63"/>
        <v>53.852899999999998</v>
      </c>
      <c r="BB35" s="58">
        <f t="shared" si="63"/>
        <v>0</v>
      </c>
      <c r="BC35" s="58">
        <f t="shared" si="63"/>
        <v>1.0588</v>
      </c>
      <c r="BD35" s="58">
        <f t="shared" si="63"/>
        <v>17.491599999999998</v>
      </c>
      <c r="BG35" s="125">
        <f t="shared" si="15"/>
        <v>0</v>
      </c>
      <c r="BH35" s="125">
        <f t="shared" si="16"/>
        <v>0</v>
      </c>
      <c r="BI35" s="125">
        <f t="shared" si="17"/>
        <v>0</v>
      </c>
      <c r="BJ35" s="125">
        <f t="shared" si="18"/>
        <v>0</v>
      </c>
      <c r="BK35" s="125">
        <f t="shared" si="19"/>
        <v>0</v>
      </c>
      <c r="BL35" s="125">
        <f t="shared" si="20"/>
        <v>0</v>
      </c>
      <c r="BM35" s="125">
        <f t="shared" si="21"/>
        <v>0</v>
      </c>
      <c r="BN35" s="125">
        <f t="shared" si="22"/>
        <v>0</v>
      </c>
      <c r="BO35" s="125">
        <f t="shared" si="23"/>
        <v>0</v>
      </c>
      <c r="BP35" s="125">
        <f t="shared" si="24"/>
        <v>0</v>
      </c>
      <c r="BQ35" s="125">
        <f t="shared" si="25"/>
        <v>0</v>
      </c>
      <c r="BR35" s="125">
        <f t="shared" si="26"/>
        <v>0</v>
      </c>
      <c r="BT35" s="125">
        <f t="shared" si="27"/>
        <v>0</v>
      </c>
      <c r="BU35" s="125">
        <f t="shared" si="28"/>
        <v>0</v>
      </c>
      <c r="BV35" s="125">
        <f t="shared" si="29"/>
        <v>0</v>
      </c>
      <c r="BW35" s="125">
        <f t="shared" si="30"/>
        <v>0</v>
      </c>
      <c r="BX35" s="125">
        <f t="shared" si="31"/>
        <v>0</v>
      </c>
      <c r="BY35" s="125">
        <f t="shared" si="32"/>
        <v>0</v>
      </c>
      <c r="BZ35" s="125">
        <f t="shared" si="33"/>
        <v>0</v>
      </c>
      <c r="CA35" s="125">
        <f t="shared" si="34"/>
        <v>0</v>
      </c>
      <c r="CB35" s="125">
        <f t="shared" si="35"/>
        <v>0</v>
      </c>
      <c r="CC35" s="125">
        <f t="shared" si="36"/>
        <v>0</v>
      </c>
      <c r="CD35" s="125">
        <f t="shared" si="37"/>
        <v>0</v>
      </c>
      <c r="CE35" s="125">
        <f t="shared" si="38"/>
        <v>0</v>
      </c>
      <c r="CG35" s="58">
        <v>19</v>
      </c>
      <c r="CH35" s="58">
        <f t="shared" si="39"/>
        <v>0</v>
      </c>
      <c r="CI35" s="58">
        <f t="shared" si="40"/>
        <v>0</v>
      </c>
      <c r="CJ35" s="58">
        <f>1+$B$50*(IF('Male Inactive'!O17&gt;=0, ((('Male Inactive'!$O17)/7)/60), 0))^0.25</f>
        <v>0.82819187612481826</v>
      </c>
      <c r="CK35" s="58">
        <f>1+$B$50*(IF('Male Barely'!$O17&gt;=0, ((('Male Barely'!$O17)/7)/60), 0))^0.25</f>
        <v>0.73699191841115486</v>
      </c>
      <c r="CL35" s="58">
        <f>1+$B$50*(IF('Male Somewhat'!$O17&gt;=0, ((('Male Somewhat'!$O17)/7)/60), 0))^0.25</f>
        <v>0.70686169337033045</v>
      </c>
      <c r="CM35" s="58">
        <f>1+$B$50*(IF('Male Active'!$O17&gt;=0, ((('Male Active'!$O17)/7)/60), 0))^0.25</f>
        <v>0.6710561059599438</v>
      </c>
      <c r="CN35" s="58">
        <f>1+$B$50*(IF('Male Highly'!$O17&gt;=0, ((('Male Highly'!$O17)/7)/60), 0))^0.25</f>
        <v>0.60105919156042187</v>
      </c>
      <c r="CO35" s="58">
        <f t="shared" si="41"/>
        <v>0</v>
      </c>
      <c r="CP35" s="58">
        <f t="shared" si="42"/>
        <v>0</v>
      </c>
      <c r="CQ35" s="58">
        <f>1+$B$50*(IF('Female Inactive'!$Q17&gt;=0, ((('Female Inactive'!$Q17)/7)/60), 0))^0.25</f>
        <v>0.90589402945832875</v>
      </c>
      <c r="CR35" s="58">
        <f>1+$B$50*(IF('Female Barely'!$Q17&gt;=0, ((('Female Barely'!$Q17)/7)/60), 0))^0.25</f>
        <v>0.80251577400254626</v>
      </c>
      <c r="CS35" s="58">
        <f>1+$B$50*(IF('Female Somewhat'!$Q17&gt;=0, ((('Female Somewhat'!$Q17)/7)/60), 0))^0.25</f>
        <v>0.74624628110176638</v>
      </c>
      <c r="CT35" s="58">
        <f>1+$B$50*(IF('Female Active'!$Q17&gt;=0, ((('Female Active'!$Q17)/7)/60), 0))^0.25</f>
        <v>0.71242812841281178</v>
      </c>
      <c r="CU35" s="58">
        <f>1+$B$50*(IF('Female Highly'!$Q17&gt;=0, ((('Female Highly'!$Q17)/7)/60), 0))^0.25</f>
        <v>0.65171316957885739</v>
      </c>
      <c r="CW35" s="136">
        <f t="shared" si="8"/>
        <v>19</v>
      </c>
      <c r="CX35" s="136">
        <f t="shared" si="9"/>
        <v>0</v>
      </c>
      <c r="CY35" s="136">
        <f t="shared" si="10"/>
        <v>0</v>
      </c>
      <c r="CZ35" s="58">
        <f t="shared" si="55"/>
        <v>1</v>
      </c>
      <c r="DA35" s="58">
        <f t="shared" si="56"/>
        <v>0.88988064198311634</v>
      </c>
      <c r="DB35" s="58">
        <f t="shared" si="57"/>
        <v>0.85349991197426101</v>
      </c>
      <c r="DC35" s="58">
        <f t="shared" si="58"/>
        <v>0.81026646759670429</v>
      </c>
      <c r="DD35" s="58">
        <f t="shared" si="59"/>
        <v>0.72574871703986044</v>
      </c>
      <c r="DE35" s="136">
        <f t="shared" si="12"/>
        <v>0</v>
      </c>
      <c r="DF35" s="136">
        <f t="shared" si="13"/>
        <v>0</v>
      </c>
      <c r="DG35" s="58">
        <f t="shared" si="48"/>
        <v>1</v>
      </c>
      <c r="DH35" s="58">
        <f t="shared" si="49"/>
        <v>0.88588261750925035</v>
      </c>
      <c r="DI35" s="58">
        <f t="shared" si="50"/>
        <v>0.82376774416757959</v>
      </c>
      <c r="DJ35" s="58">
        <f t="shared" si="51"/>
        <v>0.78643649836041174</v>
      </c>
      <c r="DK35" s="58">
        <f t="shared" si="52"/>
        <v>0.71941435574814805</v>
      </c>
    </row>
    <row r="36" spans="1:115">
      <c r="D36" t="s">
        <v>89</v>
      </c>
      <c r="E36">
        <v>889</v>
      </c>
      <c r="F36">
        <v>112</v>
      </c>
      <c r="G36">
        <v>1001</v>
      </c>
      <c r="H36">
        <v>7.6</v>
      </c>
      <c r="I36">
        <v>6.7</v>
      </c>
      <c r="J36">
        <v>66</v>
      </c>
      <c r="L36" s="92" t="s">
        <v>142</v>
      </c>
      <c r="M36">
        <v>7.1000000000000004E-3</v>
      </c>
      <c r="N36">
        <v>0.115</v>
      </c>
      <c r="O36">
        <v>0</v>
      </c>
      <c r="P36">
        <v>0.28000000000000003</v>
      </c>
      <c r="Q36">
        <v>2.9999999999999997E-4</v>
      </c>
      <c r="R36">
        <v>7.4999999999999997E-3</v>
      </c>
      <c r="S36">
        <v>0.10059999999999999</v>
      </c>
      <c r="T36">
        <v>0</v>
      </c>
      <c r="U36">
        <v>2.3999999999999998E-3</v>
      </c>
      <c r="V36">
        <v>9.9113000000000007</v>
      </c>
      <c r="W36">
        <v>2.0000000000000001E-4</v>
      </c>
      <c r="X36">
        <v>1.0570999999999999</v>
      </c>
      <c r="Y36">
        <v>77.584800000000001</v>
      </c>
      <c r="Z36">
        <v>4.1999999999999997E-3</v>
      </c>
      <c r="AA36">
        <v>5.2600000000000001E-2</v>
      </c>
      <c r="AB36">
        <v>0</v>
      </c>
      <c r="AC36">
        <v>0.35799999999999998</v>
      </c>
      <c r="AD36">
        <v>2.0000000000000001E-4</v>
      </c>
      <c r="AE36">
        <v>3.8E-3</v>
      </c>
      <c r="AF36">
        <v>3.85E-2</v>
      </c>
      <c r="AG36">
        <v>0</v>
      </c>
      <c r="AH36">
        <v>2.8999999999999998E-3</v>
      </c>
      <c r="AI36">
        <v>11.4552</v>
      </c>
      <c r="AJ36">
        <v>1E-4</v>
      </c>
      <c r="AK36">
        <v>1.1012</v>
      </c>
      <c r="AL36">
        <v>77.651600000000002</v>
      </c>
      <c r="AN36" s="58">
        <v>16</v>
      </c>
      <c r="AO36" s="58">
        <f>R$24</f>
        <v>0</v>
      </c>
      <c r="AP36" s="118">
        <f t="shared" si="62"/>
        <v>8.0000000000000004E-4</v>
      </c>
      <c r="AQ36" s="58">
        <f t="shared" si="62"/>
        <v>0</v>
      </c>
      <c r="AR36" s="58">
        <f t="shared" si="62"/>
        <v>0</v>
      </c>
      <c r="AS36" s="58">
        <f t="shared" si="62"/>
        <v>53.421300000000002</v>
      </c>
      <c r="AT36" s="58">
        <f t="shared" si="62"/>
        <v>0</v>
      </c>
      <c r="AU36" s="58">
        <f t="shared" si="62"/>
        <v>1.022</v>
      </c>
      <c r="AV36" s="58">
        <f t="shared" si="62"/>
        <v>17.4983</v>
      </c>
      <c r="AW36" s="58">
        <f>AE$24</f>
        <v>0</v>
      </c>
      <c r="AX36" s="118">
        <f t="shared" si="63"/>
        <v>2.0000000000000001E-4</v>
      </c>
      <c r="AY36" s="58">
        <f t="shared" si="63"/>
        <v>0</v>
      </c>
      <c r="AZ36" s="58">
        <f t="shared" si="63"/>
        <v>0</v>
      </c>
      <c r="BA36" s="58">
        <f t="shared" si="63"/>
        <v>53.852899999999998</v>
      </c>
      <c r="BB36" s="58">
        <f t="shared" si="63"/>
        <v>0</v>
      </c>
      <c r="BC36" s="58">
        <f t="shared" si="63"/>
        <v>1.0588</v>
      </c>
      <c r="BD36" s="58">
        <f t="shared" si="63"/>
        <v>17.491599999999998</v>
      </c>
      <c r="BG36" s="125">
        <f t="shared" si="15"/>
        <v>0</v>
      </c>
      <c r="BH36" s="125">
        <f t="shared" si="16"/>
        <v>0</v>
      </c>
      <c r="BI36" s="125">
        <f t="shared" si="17"/>
        <v>0</v>
      </c>
      <c r="BJ36" s="125">
        <f t="shared" si="18"/>
        <v>0</v>
      </c>
      <c r="BK36" s="125">
        <f t="shared" si="19"/>
        <v>0</v>
      </c>
      <c r="BL36" s="125">
        <f t="shared" si="20"/>
        <v>0</v>
      </c>
      <c r="BM36" s="125">
        <f t="shared" si="21"/>
        <v>0</v>
      </c>
      <c r="BN36" s="125">
        <f t="shared" si="22"/>
        <v>0</v>
      </c>
      <c r="BO36" s="125">
        <f t="shared" si="23"/>
        <v>0</v>
      </c>
      <c r="BP36" s="125">
        <f t="shared" si="24"/>
        <v>0</v>
      </c>
      <c r="BQ36" s="125">
        <f t="shared" si="25"/>
        <v>0</v>
      </c>
      <c r="BR36" s="125">
        <f t="shared" si="26"/>
        <v>0</v>
      </c>
      <c r="BT36" s="125">
        <f t="shared" si="27"/>
        <v>0</v>
      </c>
      <c r="BU36" s="125">
        <f t="shared" si="28"/>
        <v>0</v>
      </c>
      <c r="BV36" s="125">
        <f t="shared" si="29"/>
        <v>0</v>
      </c>
      <c r="BW36" s="125">
        <f t="shared" si="30"/>
        <v>0</v>
      </c>
      <c r="BX36" s="125">
        <f t="shared" si="31"/>
        <v>0</v>
      </c>
      <c r="BY36" s="125">
        <f t="shared" si="32"/>
        <v>0</v>
      </c>
      <c r="BZ36" s="125">
        <f t="shared" si="33"/>
        <v>0</v>
      </c>
      <c r="CA36" s="125">
        <f t="shared" si="34"/>
        <v>0</v>
      </c>
      <c r="CB36" s="125">
        <f t="shared" si="35"/>
        <v>0</v>
      </c>
      <c r="CC36" s="125">
        <f t="shared" si="36"/>
        <v>0</v>
      </c>
      <c r="CD36" s="125">
        <f t="shared" si="37"/>
        <v>0</v>
      </c>
      <c r="CE36" s="125">
        <f t="shared" si="38"/>
        <v>0</v>
      </c>
      <c r="CG36" s="58">
        <v>20</v>
      </c>
      <c r="CH36" s="58">
        <f t="shared" si="39"/>
        <v>0</v>
      </c>
      <c r="CI36" s="58">
        <f t="shared" si="40"/>
        <v>0</v>
      </c>
      <c r="CJ36" s="58">
        <f>1+$B$50*(IF('Male Inactive'!O18&gt;=0, ((('Male Inactive'!$O18)/7)/60), 0))^0.25</f>
        <v>0.82712900941280665</v>
      </c>
      <c r="CK36" s="58">
        <f>1+$B$50*(IF('Male Barely'!$O18&gt;=0, ((('Male Barely'!$O18)/7)/60), 0))^0.25</f>
        <v>0.73367809042669307</v>
      </c>
      <c r="CL36" s="58">
        <f>1+$B$50*(IF('Male Somewhat'!$O18&gt;=0, ((('Male Somewhat'!$O18)/7)/60), 0))^0.25</f>
        <v>0.70321331659980946</v>
      </c>
      <c r="CM36" s="58">
        <f>1+$B$50*(IF('Male Active'!$O18&gt;=0, ((('Male Active'!$O18)/7)/60), 0))^0.25</f>
        <v>0.66727310319467803</v>
      </c>
      <c r="CN36" s="58">
        <f>1+$B$50*(IF('Male Highly'!$O18&gt;=0, ((('Male Highly'!$O18)/7)/60), 0))^0.25</f>
        <v>0.59741217990703299</v>
      </c>
      <c r="CO36" s="58">
        <f t="shared" si="41"/>
        <v>0</v>
      </c>
      <c r="CP36" s="58">
        <f t="shared" si="42"/>
        <v>0</v>
      </c>
      <c r="CQ36" s="58">
        <f>1+$B$50*(IF('Female Inactive'!$Q18&gt;=0, ((('Female Inactive'!$Q18)/7)/60), 0))^0.25</f>
        <v>0.90799998288630224</v>
      </c>
      <c r="CR36" s="58">
        <f>1+$B$50*(IF('Female Barely'!$Q18&gt;=0, ((('Female Barely'!$Q18)/7)/60), 0))^0.25</f>
        <v>0.80057537076316909</v>
      </c>
      <c r="CS36" s="58">
        <f>1+$B$50*(IF('Female Somewhat'!$Q18&gt;=0, ((('Female Somewhat'!$Q18)/7)/60), 0))^0.25</f>
        <v>0.74349163313586808</v>
      </c>
      <c r="CT36" s="58">
        <f>1+$B$50*(IF('Female Active'!$Q18&gt;=0, ((('Female Active'!$Q18)/7)/60), 0))^0.25</f>
        <v>0.70963425497936616</v>
      </c>
      <c r="CU36" s="58">
        <f>1+$B$50*(IF('Female Highly'!$Q18&gt;=0, ((('Female Highly'!$Q18)/7)/60), 0))^0.25</f>
        <v>0.64885448018592329</v>
      </c>
      <c r="CW36" s="136">
        <f t="shared" si="8"/>
        <v>20</v>
      </c>
      <c r="CX36" s="136">
        <f t="shared" si="9"/>
        <v>0</v>
      </c>
      <c r="CY36" s="136">
        <f t="shared" si="10"/>
        <v>0</v>
      </c>
      <c r="CZ36" s="58">
        <f t="shared" si="55"/>
        <v>1</v>
      </c>
      <c r="DA36" s="58">
        <f t="shared" si="56"/>
        <v>0.88701772284295044</v>
      </c>
      <c r="DB36" s="58">
        <f t="shared" si="57"/>
        <v>0.85018577343700341</v>
      </c>
      <c r="DC36" s="58">
        <f t="shared" si="58"/>
        <v>0.80673401077830276</v>
      </c>
      <c r="DD36" s="58">
        <f t="shared" si="59"/>
        <v>0.72227206772876495</v>
      </c>
      <c r="DE36" s="136">
        <f t="shared" si="12"/>
        <v>0</v>
      </c>
      <c r="DF36" s="136">
        <f t="shared" si="13"/>
        <v>0</v>
      </c>
      <c r="DG36" s="58">
        <f t="shared" si="48"/>
        <v>1</v>
      </c>
      <c r="DH36" s="58">
        <f t="shared" si="49"/>
        <v>0.88169095358167571</v>
      </c>
      <c r="DI36" s="58">
        <f t="shared" si="50"/>
        <v>0.81882339994379327</v>
      </c>
      <c r="DJ36" s="58">
        <f t="shared" si="51"/>
        <v>0.78153553783516427</v>
      </c>
      <c r="DK36" s="58">
        <f t="shared" si="52"/>
        <v>0.71459745860718971</v>
      </c>
    </row>
    <row r="37" spans="1:115">
      <c r="D37" t="s">
        <v>90</v>
      </c>
      <c r="E37">
        <v>1342</v>
      </c>
      <c r="F37">
        <v>230</v>
      </c>
      <c r="G37">
        <v>1572</v>
      </c>
      <c r="H37">
        <v>12.4</v>
      </c>
      <c r="I37">
        <v>12.6</v>
      </c>
      <c r="J37">
        <v>98</v>
      </c>
      <c r="L37" s="92" t="s">
        <v>143</v>
      </c>
      <c r="M37">
        <v>0.01</v>
      </c>
      <c r="N37">
        <v>0.115</v>
      </c>
      <c r="O37">
        <v>0</v>
      </c>
      <c r="P37">
        <v>0.28000000000000003</v>
      </c>
      <c r="Q37">
        <v>2.9999999999999997E-4</v>
      </c>
      <c r="R37">
        <v>9.7999999999999997E-3</v>
      </c>
      <c r="S37">
        <v>0.13719999999999999</v>
      </c>
      <c r="T37">
        <v>0</v>
      </c>
      <c r="U37">
        <v>2.8999999999999998E-3</v>
      </c>
      <c r="V37">
        <v>7.3632999999999997</v>
      </c>
      <c r="W37">
        <v>4.0000000000000002E-4</v>
      </c>
      <c r="X37">
        <v>1.0385</v>
      </c>
      <c r="Y37">
        <v>82.568299999999994</v>
      </c>
      <c r="Z37">
        <v>6.4999999999999997E-3</v>
      </c>
      <c r="AA37">
        <v>5.2600000000000001E-2</v>
      </c>
      <c r="AB37">
        <v>0</v>
      </c>
      <c r="AC37">
        <v>0.35799999999999998</v>
      </c>
      <c r="AD37">
        <v>2.0000000000000001E-4</v>
      </c>
      <c r="AE37">
        <v>5.3E-3</v>
      </c>
      <c r="AF37">
        <v>5.9499999999999997E-2</v>
      </c>
      <c r="AG37">
        <v>0</v>
      </c>
      <c r="AH37">
        <v>3.7000000000000002E-3</v>
      </c>
      <c r="AI37">
        <v>8.6011000000000006</v>
      </c>
      <c r="AJ37">
        <v>2.0000000000000001E-4</v>
      </c>
      <c r="AK37">
        <v>1.0668</v>
      </c>
      <c r="AL37">
        <v>82.578599999999994</v>
      </c>
      <c r="AN37" s="58">
        <v>17</v>
      </c>
      <c r="AO37" s="58">
        <f>R$24</f>
        <v>0</v>
      </c>
      <c r="AP37" s="118">
        <f t="shared" si="62"/>
        <v>8.0000000000000004E-4</v>
      </c>
      <c r="AQ37" s="58">
        <f t="shared" si="62"/>
        <v>0</v>
      </c>
      <c r="AR37" s="58">
        <f t="shared" si="62"/>
        <v>0</v>
      </c>
      <c r="AS37" s="58">
        <f t="shared" si="62"/>
        <v>53.421300000000002</v>
      </c>
      <c r="AT37" s="58">
        <f t="shared" si="62"/>
        <v>0</v>
      </c>
      <c r="AU37" s="58">
        <f t="shared" si="62"/>
        <v>1.022</v>
      </c>
      <c r="AV37" s="58">
        <f t="shared" si="62"/>
        <v>17.4983</v>
      </c>
      <c r="AW37" s="58">
        <f>AE$24</f>
        <v>0</v>
      </c>
      <c r="AX37" s="118">
        <f t="shared" si="63"/>
        <v>2.0000000000000001E-4</v>
      </c>
      <c r="AY37" s="58">
        <f t="shared" si="63"/>
        <v>0</v>
      </c>
      <c r="AZ37" s="58">
        <f t="shared" si="63"/>
        <v>0</v>
      </c>
      <c r="BA37" s="58">
        <f t="shared" si="63"/>
        <v>53.852899999999998</v>
      </c>
      <c r="BB37" s="58">
        <f t="shared" si="63"/>
        <v>0</v>
      </c>
      <c r="BC37" s="58">
        <f t="shared" si="63"/>
        <v>1.0588</v>
      </c>
      <c r="BD37" s="58">
        <f t="shared" si="63"/>
        <v>17.491599999999998</v>
      </c>
      <c r="BG37" s="125">
        <f t="shared" si="15"/>
        <v>0</v>
      </c>
      <c r="BH37" s="125">
        <f t="shared" si="16"/>
        <v>0</v>
      </c>
      <c r="BI37" s="125">
        <f t="shared" si="17"/>
        <v>0</v>
      </c>
      <c r="BJ37" s="125">
        <f t="shared" si="18"/>
        <v>0</v>
      </c>
      <c r="BK37" s="125">
        <f t="shared" si="19"/>
        <v>0</v>
      </c>
      <c r="BL37" s="125">
        <f t="shared" si="20"/>
        <v>0</v>
      </c>
      <c r="BM37" s="125">
        <f t="shared" si="21"/>
        <v>0</v>
      </c>
      <c r="BN37" s="125">
        <f t="shared" si="22"/>
        <v>0</v>
      </c>
      <c r="BO37" s="125">
        <f t="shared" si="23"/>
        <v>0</v>
      </c>
      <c r="BP37" s="125">
        <f t="shared" si="24"/>
        <v>0</v>
      </c>
      <c r="BQ37" s="125">
        <f t="shared" si="25"/>
        <v>0</v>
      </c>
      <c r="BR37" s="125">
        <f t="shared" si="26"/>
        <v>0</v>
      </c>
      <c r="BT37" s="125">
        <f t="shared" si="27"/>
        <v>0</v>
      </c>
      <c r="BU37" s="125">
        <f t="shared" si="28"/>
        <v>0</v>
      </c>
      <c r="BV37" s="125">
        <f t="shared" si="29"/>
        <v>0</v>
      </c>
      <c r="BW37" s="125">
        <f t="shared" si="30"/>
        <v>0</v>
      </c>
      <c r="BX37" s="125">
        <f t="shared" si="31"/>
        <v>0</v>
      </c>
      <c r="BY37" s="125">
        <f t="shared" si="32"/>
        <v>0</v>
      </c>
      <c r="BZ37" s="125">
        <f t="shared" si="33"/>
        <v>0</v>
      </c>
      <c r="CA37" s="125">
        <f t="shared" si="34"/>
        <v>0</v>
      </c>
      <c r="CB37" s="125">
        <f t="shared" si="35"/>
        <v>0</v>
      </c>
      <c r="CC37" s="125">
        <f t="shared" si="36"/>
        <v>0</v>
      </c>
      <c r="CD37" s="125">
        <f t="shared" si="37"/>
        <v>0</v>
      </c>
      <c r="CE37" s="125">
        <f t="shared" si="38"/>
        <v>0</v>
      </c>
      <c r="CG37" s="58">
        <v>21</v>
      </c>
      <c r="CH37" s="58">
        <f t="shared" si="39"/>
        <v>0</v>
      </c>
      <c r="CI37" s="58">
        <f t="shared" si="40"/>
        <v>0</v>
      </c>
      <c r="CJ37" s="58">
        <f>1+$B$50*(IF('Male Inactive'!O19&gt;=0, ((('Male Inactive'!$O19)/7)/60), 0))^0.25</f>
        <v>0.82630415972108406</v>
      </c>
      <c r="CK37" s="58">
        <f>1+$B$50*(IF('Male Barely'!$O19&gt;=0, ((('Male Barely'!$O19)/7)/60), 0))^0.25</f>
        <v>0.73062694563787645</v>
      </c>
      <c r="CL37" s="58">
        <f>1+$B$50*(IF('Male Somewhat'!$O19&gt;=0, ((('Male Somewhat'!$O19)/7)/60), 0))^0.25</f>
        <v>0.69976373579299744</v>
      </c>
      <c r="CM37" s="58">
        <f>1+$B$50*(IF('Male Active'!$O19&gt;=0, ((('Male Active'!$O19)/7)/60), 0))^0.25</f>
        <v>0.66371750565025756</v>
      </c>
      <c r="CN37" s="58">
        <f>1+$B$50*(IF('Male Highly'!$O19&gt;=0, ((('Male Highly'!$O19)/7)/60), 0))^0.25</f>
        <v>0.59406877233028887</v>
      </c>
      <c r="CO37" s="58">
        <f t="shared" si="41"/>
        <v>0</v>
      </c>
      <c r="CP37" s="58">
        <f t="shared" si="42"/>
        <v>0</v>
      </c>
      <c r="CQ37" s="58">
        <f>1+$B$50*(IF('Female Inactive'!$Q19&gt;=0, ((('Female Inactive'!$Q19)/7)/60), 0))^0.25</f>
        <v>0.90984828100139326</v>
      </c>
      <c r="CR37" s="58">
        <f>1+$B$50*(IF('Female Barely'!$Q19&gt;=0, ((('Female Barely'!$Q19)/7)/60), 0))^0.25</f>
        <v>0.79848644496589416</v>
      </c>
      <c r="CS37" s="58">
        <f>1+$B$50*(IF('Female Somewhat'!$Q19&gt;=0, ((('Female Somewhat'!$Q19)/7)/60), 0))^0.25</f>
        <v>0.74074419651464218</v>
      </c>
      <c r="CT37" s="58">
        <f>1+$B$50*(IF('Female Active'!$Q19&gt;=0, ((('Female Active'!$Q19)/7)/60), 0))^0.25</f>
        <v>0.70683463772867738</v>
      </c>
      <c r="CU37" s="58">
        <f>1+$B$50*(IF('Female Highly'!$Q19&gt;=0, ((('Female Highly'!$Q19)/7)/60), 0))^0.25</f>
        <v>0.64605718505956888</v>
      </c>
      <c r="CW37" s="136">
        <f t="shared" si="8"/>
        <v>21</v>
      </c>
      <c r="CX37" s="136">
        <f t="shared" si="9"/>
        <v>0</v>
      </c>
      <c r="CY37" s="136">
        <f t="shared" si="10"/>
        <v>0</v>
      </c>
      <c r="CZ37" s="58">
        <f t="shared" si="55"/>
        <v>1</v>
      </c>
      <c r="DA37" s="58">
        <f t="shared" si="56"/>
        <v>0.88421065904411866</v>
      </c>
      <c r="DB37" s="58">
        <f t="shared" si="57"/>
        <v>0.84685975201819164</v>
      </c>
      <c r="DC37" s="58">
        <f t="shared" si="58"/>
        <v>0.80323631176477794</v>
      </c>
      <c r="DD37" s="58">
        <f t="shared" si="59"/>
        <v>0.71894684946377929</v>
      </c>
      <c r="DE37" s="136">
        <f t="shared" si="12"/>
        <v>0</v>
      </c>
      <c r="DF37" s="136">
        <f t="shared" si="13"/>
        <v>0</v>
      </c>
      <c r="DG37" s="58">
        <f t="shared" si="48"/>
        <v>1</v>
      </c>
      <c r="DH37" s="58">
        <f t="shared" si="49"/>
        <v>0.87760394962451049</v>
      </c>
      <c r="DI37" s="58">
        <f t="shared" si="50"/>
        <v>0.81414034843190286</v>
      </c>
      <c r="DJ37" s="58">
        <f t="shared" si="51"/>
        <v>0.77687088329795395</v>
      </c>
      <c r="DK37" s="58">
        <f t="shared" si="52"/>
        <v>0.71007133667220679</v>
      </c>
    </row>
    <row r="38" spans="1:115">
      <c r="D38" t="s">
        <v>91</v>
      </c>
      <c r="E38">
        <v>1690</v>
      </c>
      <c r="F38">
        <v>355</v>
      </c>
      <c r="G38">
        <v>2045</v>
      </c>
      <c r="H38">
        <v>24.4</v>
      </c>
      <c r="I38">
        <v>24</v>
      </c>
      <c r="J38">
        <v>162</v>
      </c>
      <c r="L38" s="92" t="s">
        <v>95</v>
      </c>
      <c r="M38">
        <v>1.4500000000000001E-2</v>
      </c>
      <c r="N38">
        <v>0.115</v>
      </c>
      <c r="O38">
        <v>0</v>
      </c>
      <c r="P38">
        <v>0.379</v>
      </c>
      <c r="Q38">
        <v>8.0000000000000004E-4</v>
      </c>
      <c r="R38">
        <v>1.18E-2</v>
      </c>
      <c r="S38">
        <v>0.18110000000000001</v>
      </c>
      <c r="T38">
        <v>0</v>
      </c>
      <c r="U38">
        <v>3.5000000000000001E-3</v>
      </c>
      <c r="V38">
        <v>5.7336</v>
      </c>
      <c r="W38">
        <v>5.9999999999999995E-4</v>
      </c>
      <c r="X38">
        <v>1.0283</v>
      </c>
      <c r="Y38">
        <v>87.480599999999995</v>
      </c>
      <c r="Z38">
        <v>9.7999999999999997E-3</v>
      </c>
      <c r="AA38">
        <v>5.2600000000000001E-2</v>
      </c>
      <c r="AB38">
        <v>0</v>
      </c>
      <c r="AC38">
        <v>0.45700000000000002</v>
      </c>
      <c r="AD38">
        <v>5.9999999999999995E-4</v>
      </c>
      <c r="AE38">
        <v>5.5999999999999999E-3</v>
      </c>
      <c r="AF38">
        <v>8.43E-2</v>
      </c>
      <c r="AG38">
        <v>0</v>
      </c>
      <c r="AH38">
        <v>4.5999999999999999E-3</v>
      </c>
      <c r="AI38">
        <v>6.6741000000000001</v>
      </c>
      <c r="AJ38">
        <v>4.0000000000000002E-4</v>
      </c>
      <c r="AK38">
        <v>1.0486</v>
      </c>
      <c r="AL38">
        <v>87.403099999999995</v>
      </c>
      <c r="AN38" s="58">
        <v>18</v>
      </c>
      <c r="AO38" s="58">
        <f>R$24</f>
        <v>0</v>
      </c>
      <c r="AP38" s="118">
        <f t="shared" si="62"/>
        <v>8.0000000000000004E-4</v>
      </c>
      <c r="AQ38" s="58">
        <f t="shared" si="62"/>
        <v>0</v>
      </c>
      <c r="AR38" s="58">
        <f t="shared" si="62"/>
        <v>0</v>
      </c>
      <c r="AS38" s="58">
        <f t="shared" si="62"/>
        <v>53.421300000000002</v>
      </c>
      <c r="AT38" s="58">
        <f t="shared" si="62"/>
        <v>0</v>
      </c>
      <c r="AU38" s="58">
        <f t="shared" si="62"/>
        <v>1.022</v>
      </c>
      <c r="AV38" s="58">
        <f t="shared" si="62"/>
        <v>17.4983</v>
      </c>
      <c r="AW38" s="58">
        <f>AE$24</f>
        <v>0</v>
      </c>
      <c r="AX38" s="118">
        <f t="shared" si="63"/>
        <v>2.0000000000000001E-4</v>
      </c>
      <c r="AY38" s="58">
        <f t="shared" si="63"/>
        <v>0</v>
      </c>
      <c r="AZ38" s="58">
        <f t="shared" si="63"/>
        <v>0</v>
      </c>
      <c r="BA38" s="58">
        <f t="shared" si="63"/>
        <v>53.852899999999998</v>
      </c>
      <c r="BB38" s="58">
        <f t="shared" si="63"/>
        <v>0</v>
      </c>
      <c r="BC38" s="58">
        <f t="shared" si="63"/>
        <v>1.0588</v>
      </c>
      <c r="BD38" s="58">
        <f t="shared" si="63"/>
        <v>17.491599999999998</v>
      </c>
      <c r="BG38" s="125">
        <f t="shared" si="15"/>
        <v>0</v>
      </c>
      <c r="BH38" s="125">
        <f t="shared" si="16"/>
        <v>0</v>
      </c>
      <c r="BI38" s="125">
        <f t="shared" si="17"/>
        <v>0</v>
      </c>
      <c r="BJ38" s="125">
        <f t="shared" si="18"/>
        <v>0</v>
      </c>
      <c r="BK38" s="125">
        <f t="shared" si="19"/>
        <v>0</v>
      </c>
      <c r="BL38" s="125">
        <f t="shared" si="20"/>
        <v>0</v>
      </c>
      <c r="BM38" s="125">
        <f t="shared" si="21"/>
        <v>0</v>
      </c>
      <c r="BN38" s="125">
        <f t="shared" si="22"/>
        <v>0</v>
      </c>
      <c r="BO38" s="125">
        <f t="shared" si="23"/>
        <v>0</v>
      </c>
      <c r="BP38" s="125">
        <f t="shared" si="24"/>
        <v>0</v>
      </c>
      <c r="BQ38" s="125">
        <f t="shared" si="25"/>
        <v>0</v>
      </c>
      <c r="BR38" s="125">
        <f t="shared" si="26"/>
        <v>0</v>
      </c>
      <c r="BT38" s="125">
        <f t="shared" si="27"/>
        <v>0</v>
      </c>
      <c r="BU38" s="125">
        <f t="shared" si="28"/>
        <v>0</v>
      </c>
      <c r="BV38" s="125">
        <f t="shared" si="29"/>
        <v>0</v>
      </c>
      <c r="BW38" s="125">
        <f t="shared" si="30"/>
        <v>0</v>
      </c>
      <c r="BX38" s="125">
        <f t="shared" si="31"/>
        <v>0</v>
      </c>
      <c r="BY38" s="125">
        <f t="shared" si="32"/>
        <v>0</v>
      </c>
      <c r="BZ38" s="125">
        <f t="shared" si="33"/>
        <v>0</v>
      </c>
      <c r="CA38" s="125">
        <f t="shared" si="34"/>
        <v>0</v>
      </c>
      <c r="CB38" s="125">
        <f t="shared" si="35"/>
        <v>0</v>
      </c>
      <c r="CC38" s="125">
        <f t="shared" si="36"/>
        <v>0</v>
      </c>
      <c r="CD38" s="125">
        <f t="shared" si="37"/>
        <v>0</v>
      </c>
      <c r="CE38" s="125">
        <f t="shared" si="38"/>
        <v>0</v>
      </c>
      <c r="CG38" s="58">
        <v>22</v>
      </c>
      <c r="CH38" s="58">
        <f t="shared" si="39"/>
        <v>0</v>
      </c>
      <c r="CI38" s="58">
        <f t="shared" si="40"/>
        <v>0</v>
      </c>
      <c r="CJ38" s="58">
        <f>1+$B$50*(IF('Male Inactive'!O20&gt;=0, ((('Male Inactive'!$O20)/7)/60), 0))^0.25</f>
        <v>0.82569854114085872</v>
      </c>
      <c r="CK38" s="58">
        <f>1+$B$50*(IF('Male Barely'!$O20&gt;=0, ((('Male Barely'!$O20)/7)/60), 0))^0.25</f>
        <v>0.72781733582939157</v>
      </c>
      <c r="CL38" s="58">
        <f>1+$B$50*(IF('Male Somewhat'!$O20&gt;=0, ((('Male Somewhat'!$O20)/7)/60), 0))^0.25</f>
        <v>0.69650354412468185</v>
      </c>
      <c r="CM38" s="58">
        <f>1+$B$50*(IF('Male Active'!$O20&gt;=0, ((('Male Active'!$O20)/7)/60), 0))^0.25</f>
        <v>0.6603762961030506</v>
      </c>
      <c r="CN38" s="58">
        <f>1+$B$50*(IF('Male Highly'!$O20&gt;=0, ((('Male Highly'!$O20)/7)/60), 0))^0.25</f>
        <v>0.59100600113837487</v>
      </c>
      <c r="CO38" s="58">
        <f t="shared" si="41"/>
        <v>0</v>
      </c>
      <c r="CP38" s="58">
        <f t="shared" si="42"/>
        <v>0</v>
      </c>
      <c r="CQ38" s="58">
        <f>1+$B$50*(IF('Female Inactive'!$Q20&gt;=0, ((('Female Inactive'!$Q20)/7)/60), 0))^0.25</f>
        <v>0.91140575249182965</v>
      </c>
      <c r="CR38" s="58">
        <f>1+$B$50*(IF('Female Barely'!$Q20&gt;=0, ((('Female Barely'!$Q20)/7)/60), 0))^0.25</f>
        <v>0.79628311003989605</v>
      </c>
      <c r="CS38" s="58">
        <f>1+$B$50*(IF('Female Somewhat'!$Q20&gt;=0, ((('Female Somewhat'!$Q20)/7)/60), 0))^0.25</f>
        <v>0.73801904661596751</v>
      </c>
      <c r="CT38" s="58">
        <f>1+$B$50*(IF('Female Active'!$Q20&gt;=0, ((('Female Active'!$Q20)/7)/60), 0))^0.25</f>
        <v>0.70404535071645125</v>
      </c>
      <c r="CU38" s="58">
        <f>1+$B$50*(IF('Female Highly'!$Q20&gt;=0, ((('Female Highly'!$Q20)/7)/60), 0))^0.25</f>
        <v>0.64332699648572822</v>
      </c>
      <c r="CW38" s="136">
        <f t="shared" si="8"/>
        <v>22</v>
      </c>
      <c r="CX38" s="136">
        <f t="shared" si="9"/>
        <v>0</v>
      </c>
      <c r="CY38" s="136">
        <f t="shared" si="10"/>
        <v>0</v>
      </c>
      <c r="CZ38" s="58">
        <f t="shared" si="55"/>
        <v>1</v>
      </c>
      <c r="DA38" s="58">
        <f t="shared" si="56"/>
        <v>0.88145648752603367</v>
      </c>
      <c r="DB38" s="58">
        <f t="shared" si="57"/>
        <v>0.84353248724689578</v>
      </c>
      <c r="DC38" s="58">
        <f t="shared" si="58"/>
        <v>0.79977893044429482</v>
      </c>
      <c r="DD38" s="58">
        <f t="shared" si="59"/>
        <v>0.71576486052862376</v>
      </c>
      <c r="DE38" s="136">
        <f t="shared" si="12"/>
        <v>0</v>
      </c>
      <c r="DF38" s="136">
        <f t="shared" si="13"/>
        <v>0</v>
      </c>
      <c r="DG38" s="58">
        <f t="shared" si="48"/>
        <v>1</v>
      </c>
      <c r="DH38" s="58">
        <f t="shared" si="49"/>
        <v>0.8736867282906845</v>
      </c>
      <c r="DI38" s="58">
        <f t="shared" si="50"/>
        <v>0.80975903937207538</v>
      </c>
      <c r="DJ38" s="58">
        <f t="shared" si="51"/>
        <v>0.7724828911728453</v>
      </c>
      <c r="DK38" s="58">
        <f t="shared" si="52"/>
        <v>0.7058623392784602</v>
      </c>
    </row>
    <row r="39" spans="1:115">
      <c r="D39" t="s">
        <v>92</v>
      </c>
      <c r="E39">
        <v>2237</v>
      </c>
      <c r="F39">
        <v>535</v>
      </c>
      <c r="G39">
        <v>2772</v>
      </c>
      <c r="H39">
        <v>48.4</v>
      </c>
      <c r="I39">
        <v>43</v>
      </c>
      <c r="J39">
        <v>256</v>
      </c>
      <c r="L39" s="92" t="s">
        <v>275</v>
      </c>
      <c r="M39">
        <v>1.6899999999999998E-2</v>
      </c>
      <c r="N39">
        <v>0.115</v>
      </c>
      <c r="O39">
        <v>0</v>
      </c>
      <c r="P39">
        <v>0.379</v>
      </c>
      <c r="Q39">
        <v>8.0000000000000004E-4</v>
      </c>
      <c r="R39">
        <v>1.14E-2</v>
      </c>
      <c r="S39">
        <v>0.2248</v>
      </c>
      <c r="T39">
        <v>0</v>
      </c>
      <c r="U39">
        <v>3.5999999999999999E-3</v>
      </c>
      <c r="V39">
        <v>4.4396000000000004</v>
      </c>
      <c r="W39">
        <v>8.0000000000000004E-4</v>
      </c>
      <c r="X39">
        <v>1.0205</v>
      </c>
      <c r="Y39">
        <v>92.424000000000007</v>
      </c>
      <c r="Z39">
        <v>1.3299999999999999E-2</v>
      </c>
      <c r="AA39">
        <v>5.2600000000000001E-2</v>
      </c>
      <c r="AB39">
        <v>0</v>
      </c>
      <c r="AC39">
        <v>0.45700000000000002</v>
      </c>
      <c r="AD39">
        <v>5.9999999999999995E-4</v>
      </c>
      <c r="AE39">
        <v>3.5999999999999999E-3</v>
      </c>
      <c r="AF39">
        <v>0.10340000000000001</v>
      </c>
      <c r="AG39">
        <v>0</v>
      </c>
      <c r="AH39">
        <v>5.3E-3</v>
      </c>
      <c r="AI39">
        <v>5.1180000000000003</v>
      </c>
      <c r="AJ39">
        <v>5.0000000000000001E-4</v>
      </c>
      <c r="AK39">
        <v>1.0367</v>
      </c>
      <c r="AL39">
        <v>92.27</v>
      </c>
      <c r="AN39" s="58">
        <v>19</v>
      </c>
      <c r="AO39" s="58">
        <f>R$24</f>
        <v>0</v>
      </c>
      <c r="AP39" s="118">
        <f t="shared" si="62"/>
        <v>8.0000000000000004E-4</v>
      </c>
      <c r="AQ39" s="58">
        <f t="shared" si="62"/>
        <v>0</v>
      </c>
      <c r="AR39" s="58">
        <f t="shared" si="62"/>
        <v>0</v>
      </c>
      <c r="AS39" s="58">
        <f t="shared" si="62"/>
        <v>53.421300000000002</v>
      </c>
      <c r="AT39" s="58">
        <f t="shared" si="62"/>
        <v>0</v>
      </c>
      <c r="AU39" s="58">
        <f t="shared" si="62"/>
        <v>1.022</v>
      </c>
      <c r="AV39" s="58">
        <f t="shared" si="62"/>
        <v>17.4983</v>
      </c>
      <c r="AW39" s="58">
        <f>AE$24</f>
        <v>0</v>
      </c>
      <c r="AX39" s="118">
        <f t="shared" si="63"/>
        <v>2.0000000000000001E-4</v>
      </c>
      <c r="AY39" s="58">
        <f t="shared" si="63"/>
        <v>0</v>
      </c>
      <c r="AZ39" s="58">
        <f t="shared" si="63"/>
        <v>0</v>
      </c>
      <c r="BA39" s="58">
        <f t="shared" si="63"/>
        <v>53.852899999999998</v>
      </c>
      <c r="BB39" s="58">
        <f t="shared" si="63"/>
        <v>0</v>
      </c>
      <c r="BC39" s="58">
        <f t="shared" si="63"/>
        <v>1.0588</v>
      </c>
      <c r="BD39" s="58">
        <f t="shared" si="63"/>
        <v>17.491599999999998</v>
      </c>
      <c r="BG39" s="125">
        <f t="shared" si="15"/>
        <v>0</v>
      </c>
      <c r="BH39" s="125">
        <f t="shared" si="16"/>
        <v>0</v>
      </c>
      <c r="BI39" s="125">
        <f t="shared" si="17"/>
        <v>0</v>
      </c>
      <c r="BJ39" s="125">
        <f t="shared" si="18"/>
        <v>0</v>
      </c>
      <c r="BK39" s="125">
        <f t="shared" si="19"/>
        <v>0</v>
      </c>
      <c r="BL39" s="125">
        <f t="shared" si="20"/>
        <v>0</v>
      </c>
      <c r="BM39" s="125">
        <f t="shared" si="21"/>
        <v>0</v>
      </c>
      <c r="BN39" s="125">
        <f t="shared" si="22"/>
        <v>0</v>
      </c>
      <c r="BO39" s="125">
        <f t="shared" si="23"/>
        <v>0</v>
      </c>
      <c r="BP39" s="125">
        <f t="shared" si="24"/>
        <v>0</v>
      </c>
      <c r="BQ39" s="125">
        <f t="shared" si="25"/>
        <v>0</v>
      </c>
      <c r="BR39" s="125">
        <f t="shared" si="26"/>
        <v>0</v>
      </c>
      <c r="BT39" s="125">
        <f t="shared" si="27"/>
        <v>0</v>
      </c>
      <c r="BU39" s="125">
        <f t="shared" si="28"/>
        <v>0</v>
      </c>
      <c r="BV39" s="125">
        <f t="shared" si="29"/>
        <v>0</v>
      </c>
      <c r="BW39" s="125">
        <f t="shared" si="30"/>
        <v>0</v>
      </c>
      <c r="BX39" s="125">
        <f t="shared" si="31"/>
        <v>0</v>
      </c>
      <c r="BY39" s="125">
        <f t="shared" si="32"/>
        <v>0</v>
      </c>
      <c r="BZ39" s="125">
        <f t="shared" si="33"/>
        <v>0</v>
      </c>
      <c r="CA39" s="125">
        <f t="shared" si="34"/>
        <v>0</v>
      </c>
      <c r="CB39" s="125">
        <f t="shared" si="35"/>
        <v>0</v>
      </c>
      <c r="CC39" s="125">
        <f t="shared" si="36"/>
        <v>0</v>
      </c>
      <c r="CD39" s="125">
        <f t="shared" si="37"/>
        <v>0</v>
      </c>
      <c r="CE39" s="125">
        <f t="shared" si="38"/>
        <v>0</v>
      </c>
      <c r="CG39" s="58">
        <v>23</v>
      </c>
      <c r="CH39" s="58">
        <f t="shared" si="39"/>
        <v>0</v>
      </c>
      <c r="CI39" s="58">
        <f t="shared" si="40"/>
        <v>0</v>
      </c>
      <c r="CJ39" s="58">
        <f>1+$B$50*(IF('Male Inactive'!O21&gt;=0, ((('Male Inactive'!$O21)/7)/60), 0))^0.25</f>
        <v>0.82529659268484246</v>
      </c>
      <c r="CK39" s="58">
        <f>1+$B$50*(IF('Male Barely'!$O21&gt;=0, ((('Male Barely'!$O21)/7)/60), 0))^0.25</f>
        <v>0.72523159643790625</v>
      </c>
      <c r="CL39" s="58">
        <f>1+$B$50*(IF('Male Somewhat'!$O21&gt;=0, ((('Male Somewhat'!$O21)/7)/60), 0))^0.25</f>
        <v>0.69342475375938317</v>
      </c>
      <c r="CM39" s="58">
        <f>1+$B$50*(IF('Male Active'!$O21&gt;=0, ((('Male Active'!$O21)/7)/60), 0))^0.25</f>
        <v>0.65723838346013164</v>
      </c>
      <c r="CN39" s="58">
        <f>1+$B$50*(IF('Male Highly'!$O21&gt;=0, ((('Male Highly'!$O21)/7)/60), 0))^0.25</f>
        <v>0.58820405760289574</v>
      </c>
      <c r="CO39" s="58">
        <f t="shared" si="41"/>
        <v>0</v>
      </c>
      <c r="CP39" s="58">
        <f t="shared" si="42"/>
        <v>0</v>
      </c>
      <c r="CQ39" s="58">
        <f>1+$B$50*(IF('Female Inactive'!$Q21&gt;=0, ((('Female Inactive'!$Q21)/7)/60), 0))^0.25</f>
        <v>0.91264442017382685</v>
      </c>
      <c r="CR39" s="58">
        <f>1+$B$50*(IF('Female Barely'!$Q21&gt;=0, ((('Female Barely'!$Q21)/7)/60), 0))^0.25</f>
        <v>0.79399640476766375</v>
      </c>
      <c r="CS39" s="58">
        <f>1+$B$50*(IF('Female Somewhat'!$Q21&gt;=0, ((('Female Somewhat'!$Q21)/7)/60), 0))^0.25</f>
        <v>0.73532941743892555</v>
      </c>
      <c r="CT39" s="58">
        <f>1+$B$50*(IF('Female Active'!$Q21&gt;=0, ((('Female Active'!$Q21)/7)/60), 0))^0.25</f>
        <v>0.70128071744507459</v>
      </c>
      <c r="CU39" s="58">
        <f>1+$B$50*(IF('Female Highly'!$Q21&gt;=0, ((('Female Highly'!$Q21)/7)/60), 0))^0.25</f>
        <v>0.64066909203743716</v>
      </c>
      <c r="CW39" s="136">
        <f t="shared" si="8"/>
        <v>23</v>
      </c>
      <c r="CX39" s="136">
        <f t="shared" si="9"/>
        <v>0</v>
      </c>
      <c r="CY39" s="136">
        <f t="shared" si="10"/>
        <v>0</v>
      </c>
      <c r="CZ39" s="58">
        <f t="shared" si="55"/>
        <v>1</v>
      </c>
      <c r="DA39" s="58">
        <f t="shared" si="56"/>
        <v>0.87875268463013245</v>
      </c>
      <c r="DB39" s="58">
        <f t="shared" si="57"/>
        <v>0.84021279126276793</v>
      </c>
      <c r="DC39" s="58">
        <f t="shared" si="58"/>
        <v>0.79636628732709736</v>
      </c>
      <c r="DD39" s="58">
        <f t="shared" si="59"/>
        <v>0.71271838853636749</v>
      </c>
      <c r="DE39" s="136">
        <f t="shared" si="12"/>
        <v>0</v>
      </c>
      <c r="DF39" s="136">
        <f t="shared" si="13"/>
        <v>0</v>
      </c>
      <c r="DG39" s="58">
        <f t="shared" si="48"/>
        <v>1</v>
      </c>
      <c r="DH39" s="58">
        <f t="shared" si="49"/>
        <v>0.86999535330138233</v>
      </c>
      <c r="DI39" s="58">
        <f t="shared" si="50"/>
        <v>0.80571293834116797</v>
      </c>
      <c r="DJ39" s="58">
        <f t="shared" si="51"/>
        <v>0.76840519915906036</v>
      </c>
      <c r="DK39" s="58">
        <f t="shared" si="52"/>
        <v>0.70199201121003085</v>
      </c>
    </row>
    <row r="40" spans="1:115">
      <c r="D40" t="s">
        <v>93</v>
      </c>
      <c r="E40">
        <v>2946</v>
      </c>
      <c r="F40">
        <v>879</v>
      </c>
      <c r="G40">
        <v>3825</v>
      </c>
      <c r="H40">
        <v>83.1</v>
      </c>
      <c r="I40">
        <v>78.8</v>
      </c>
      <c r="J40">
        <v>416</v>
      </c>
      <c r="L40" s="92" t="s">
        <v>276</v>
      </c>
      <c r="M40">
        <v>1.6899999999999998E-2</v>
      </c>
      <c r="N40">
        <v>0.115</v>
      </c>
      <c r="O40">
        <v>0</v>
      </c>
      <c r="P40">
        <v>0.379</v>
      </c>
      <c r="Q40">
        <v>8.0000000000000004E-4</v>
      </c>
      <c r="R40">
        <v>1.0800000000000001E-2</v>
      </c>
      <c r="S40">
        <v>0.26319999999999999</v>
      </c>
      <c r="T40">
        <v>0</v>
      </c>
      <c r="U40">
        <v>3.3999999999999998E-3</v>
      </c>
      <c r="V40">
        <v>3.6802999999999999</v>
      </c>
      <c r="W40">
        <v>8.9999999999999998E-4</v>
      </c>
      <c r="X40">
        <v>1.0139</v>
      </c>
      <c r="Y40">
        <v>97.4512</v>
      </c>
      <c r="Z40">
        <v>1.3299999999999999E-2</v>
      </c>
      <c r="AA40">
        <v>5.2600000000000001E-2</v>
      </c>
      <c r="AB40">
        <v>0</v>
      </c>
      <c r="AC40">
        <v>0.45700000000000002</v>
      </c>
      <c r="AD40">
        <v>5.9999999999999995E-4</v>
      </c>
      <c r="AE40">
        <v>2.8E-3</v>
      </c>
      <c r="AF40">
        <v>0.1144</v>
      </c>
      <c r="AG40">
        <v>0</v>
      </c>
      <c r="AH40">
        <v>5.3E-3</v>
      </c>
      <c r="AI40">
        <v>4.1311</v>
      </c>
      <c r="AJ40">
        <v>5.9999999999999995E-4</v>
      </c>
      <c r="AK40">
        <v>1.0253000000000001</v>
      </c>
      <c r="AL40">
        <v>97.507000000000005</v>
      </c>
      <c r="AN40" s="58">
        <v>20</v>
      </c>
      <c r="AO40" s="58">
        <f>R$25</f>
        <v>0</v>
      </c>
      <c r="AP40" s="118">
        <f t="shared" ref="AP40:AV44" si="64">S$25</f>
        <v>8.0000000000000004E-4</v>
      </c>
      <c r="AQ40" s="58">
        <f t="shared" si="64"/>
        <v>0</v>
      </c>
      <c r="AR40" s="58">
        <f t="shared" si="64"/>
        <v>0</v>
      </c>
      <c r="AS40" s="58">
        <f t="shared" si="64"/>
        <v>48.527900000000002</v>
      </c>
      <c r="AT40" s="58">
        <f t="shared" si="64"/>
        <v>0</v>
      </c>
      <c r="AU40" s="58">
        <f t="shared" si="64"/>
        <v>1.0124</v>
      </c>
      <c r="AV40" s="58">
        <f t="shared" si="64"/>
        <v>22.4983</v>
      </c>
      <c r="AW40" s="58">
        <f>AE$25</f>
        <v>0</v>
      </c>
      <c r="AX40" s="118">
        <f t="shared" ref="AX40:BD44" si="65">AF$25</f>
        <v>2.0000000000000001E-4</v>
      </c>
      <c r="AY40" s="58">
        <f t="shared" si="65"/>
        <v>0</v>
      </c>
      <c r="AZ40" s="58">
        <f t="shared" si="65"/>
        <v>0</v>
      </c>
      <c r="BA40" s="58">
        <f t="shared" si="65"/>
        <v>48.892800000000001</v>
      </c>
      <c r="BB40" s="58">
        <f t="shared" si="65"/>
        <v>0</v>
      </c>
      <c r="BC40" s="58">
        <f t="shared" si="65"/>
        <v>1.0323</v>
      </c>
      <c r="BD40" s="58">
        <f t="shared" si="65"/>
        <v>22.491700000000002</v>
      </c>
      <c r="BG40" s="125">
        <f t="shared" si="15"/>
        <v>0</v>
      </c>
      <c r="BH40" s="125">
        <f t="shared" si="16"/>
        <v>0</v>
      </c>
      <c r="BI40" s="125">
        <f t="shared" si="17"/>
        <v>0</v>
      </c>
      <c r="BJ40" s="125">
        <f t="shared" si="18"/>
        <v>0</v>
      </c>
      <c r="BK40" s="125">
        <f t="shared" si="19"/>
        <v>0</v>
      </c>
      <c r="BL40" s="125">
        <f t="shared" si="20"/>
        <v>0</v>
      </c>
      <c r="BM40" s="125">
        <f t="shared" si="21"/>
        <v>0</v>
      </c>
      <c r="BN40" s="125">
        <f t="shared" si="22"/>
        <v>0</v>
      </c>
      <c r="BO40" s="125">
        <f t="shared" si="23"/>
        <v>0</v>
      </c>
      <c r="BP40" s="125">
        <f t="shared" si="24"/>
        <v>0</v>
      </c>
      <c r="BQ40" s="125">
        <f t="shared" si="25"/>
        <v>0</v>
      </c>
      <c r="BR40" s="125">
        <f t="shared" si="26"/>
        <v>0</v>
      </c>
      <c r="BT40" s="125">
        <f t="shared" si="27"/>
        <v>0</v>
      </c>
      <c r="BU40" s="125">
        <f t="shared" si="28"/>
        <v>0</v>
      </c>
      <c r="BV40" s="125">
        <f t="shared" si="29"/>
        <v>0</v>
      </c>
      <c r="BW40" s="125">
        <f t="shared" si="30"/>
        <v>0</v>
      </c>
      <c r="BX40" s="125">
        <f t="shared" si="31"/>
        <v>0</v>
      </c>
      <c r="BY40" s="125">
        <f t="shared" si="32"/>
        <v>0</v>
      </c>
      <c r="BZ40" s="125">
        <f t="shared" si="33"/>
        <v>0</v>
      </c>
      <c r="CA40" s="125">
        <f t="shared" si="34"/>
        <v>0</v>
      </c>
      <c r="CB40" s="125">
        <f t="shared" si="35"/>
        <v>0</v>
      </c>
      <c r="CC40" s="125">
        <f t="shared" si="36"/>
        <v>0</v>
      </c>
      <c r="CD40" s="125">
        <f t="shared" si="37"/>
        <v>0</v>
      </c>
      <c r="CE40" s="125">
        <f t="shared" si="38"/>
        <v>0</v>
      </c>
      <c r="CG40" s="58">
        <v>24</v>
      </c>
      <c r="CH40" s="58">
        <f t="shared" si="39"/>
        <v>0</v>
      </c>
      <c r="CI40" s="58">
        <f t="shared" si="40"/>
        <v>0</v>
      </c>
      <c r="CJ40" s="58">
        <f>1+$B$50*(IF('Male Inactive'!O22&gt;=0, ((('Male Inactive'!$O22)/7)/60), 0))^0.25</f>
        <v>0.82508534384429821</v>
      </c>
      <c r="CK40" s="58">
        <f>1+$B$50*(IF('Male Barely'!$O22&gt;=0, ((('Male Barely'!$O22)/7)/60), 0))^0.25</f>
        <v>0.72285488330579373</v>
      </c>
      <c r="CL40" s="58">
        <f>1+$B$50*(IF('Male Somewhat'!$O22&gt;=0, ((('Male Somewhat'!$O22)/7)/60), 0))^0.25</f>
        <v>0.6905205880338412</v>
      </c>
      <c r="CM40" s="58">
        <f>1+$B$50*(IF('Male Active'!$O22&gt;=0, ((('Male Active'!$O22)/7)/60), 0))^0.25</f>
        <v>0.65429430110957942</v>
      </c>
      <c r="CN40" s="58">
        <f>1+$B$50*(IF('Male Highly'!$O22&gt;=0, ((('Male Highly'!$O22)/7)/60), 0))^0.25</f>
        <v>0.58564575122303975</v>
      </c>
      <c r="CO40" s="58">
        <f t="shared" si="41"/>
        <v>0</v>
      </c>
      <c r="CP40" s="58">
        <f t="shared" si="42"/>
        <v>0</v>
      </c>
      <c r="CQ40" s="58">
        <f>1+$B$50*(IF('Female Inactive'!$Q22&gt;=0, ((('Female Inactive'!$Q22)/7)/60), 0))^0.25</f>
        <v>0.91354485121893703</v>
      </c>
      <c r="CR40" s="58">
        <f>1+$B$50*(IF('Female Barely'!$Q22&gt;=0, ((('Female Barely'!$Q22)/7)/60), 0))^0.25</f>
        <v>0.79165418214147387</v>
      </c>
      <c r="CS40" s="58">
        <f>1+$B$50*(IF('Female Somewhat'!$Q22&gt;=0, ((('Female Somewhat'!$Q22)/7)/60), 0))^0.25</f>
        <v>0.73268692970292881</v>
      </c>
      <c r="CT40" s="58">
        <f>1+$B$50*(IF('Female Active'!$Q22&gt;=0, ((('Female Active'!$Q22)/7)/60), 0))^0.25</f>
        <v>0.69855349404890799</v>
      </c>
      <c r="CU40" s="58">
        <f>1+$B$50*(IF('Female Highly'!$Q22&gt;=0, ((('Female Highly'!$Q22)/7)/60), 0))^0.25</f>
        <v>0.6380881913808043</v>
      </c>
      <c r="CW40" s="136">
        <f t="shared" si="8"/>
        <v>24</v>
      </c>
      <c r="CX40" s="136">
        <f t="shared" si="9"/>
        <v>0</v>
      </c>
      <c r="CY40" s="136">
        <f t="shared" si="10"/>
        <v>0</v>
      </c>
      <c r="CZ40" s="58">
        <f t="shared" si="55"/>
        <v>1</v>
      </c>
      <c r="DA40" s="58">
        <f t="shared" si="56"/>
        <v>0.87609710764927073</v>
      </c>
      <c r="DB40" s="58">
        <f t="shared" si="57"/>
        <v>0.83690807646214749</v>
      </c>
      <c r="DC40" s="58">
        <f t="shared" si="58"/>
        <v>0.7930019676037916</v>
      </c>
      <c r="DD40" s="58">
        <f t="shared" si="59"/>
        <v>0.70980021108405111</v>
      </c>
      <c r="DE40" s="136">
        <f t="shared" si="12"/>
        <v>0</v>
      </c>
      <c r="DF40" s="136">
        <f t="shared" si="13"/>
        <v>0</v>
      </c>
      <c r="DG40" s="58">
        <f t="shared" si="48"/>
        <v>1</v>
      </c>
      <c r="DH40" s="58">
        <f t="shared" si="49"/>
        <v>0.86657396304645007</v>
      </c>
      <c r="DI40" s="58">
        <f t="shared" si="50"/>
        <v>0.80202622643574573</v>
      </c>
      <c r="DJ40" s="58">
        <f t="shared" si="51"/>
        <v>0.76466250465626573</v>
      </c>
      <c r="DK40" s="58">
        <f t="shared" si="52"/>
        <v>0.69847494682872691</v>
      </c>
    </row>
    <row r="41" spans="1:115">
      <c r="D41" t="s">
        <v>94</v>
      </c>
      <c r="E41">
        <v>3578</v>
      </c>
      <c r="F41">
        <v>1238</v>
      </c>
      <c r="G41">
        <v>4816</v>
      </c>
      <c r="H41">
        <v>145</v>
      </c>
      <c r="I41">
        <v>139</v>
      </c>
      <c r="J41">
        <v>651</v>
      </c>
      <c r="L41" s="92" t="s">
        <v>277</v>
      </c>
      <c r="M41">
        <v>1.6899999999999998E-2</v>
      </c>
      <c r="N41">
        <v>0.115</v>
      </c>
      <c r="O41">
        <v>0</v>
      </c>
      <c r="P41">
        <v>0.379</v>
      </c>
      <c r="Q41">
        <v>8.0000000000000004E-4</v>
      </c>
      <c r="R41">
        <v>1.0699999999999999E-2</v>
      </c>
      <c r="S41">
        <v>0.28470000000000001</v>
      </c>
      <c r="T41">
        <v>0</v>
      </c>
      <c r="U41">
        <v>3.2000000000000002E-3</v>
      </c>
      <c r="V41">
        <v>3.4933000000000001</v>
      </c>
      <c r="W41">
        <v>8.9999999999999998E-4</v>
      </c>
      <c r="X41">
        <v>1.0112000000000001</v>
      </c>
      <c r="Y41">
        <v>103.02030000000001</v>
      </c>
      <c r="Z41">
        <v>1.3299999999999999E-2</v>
      </c>
      <c r="AA41">
        <v>5.2600000000000001E-2</v>
      </c>
      <c r="AB41">
        <v>0</v>
      </c>
      <c r="AC41">
        <v>0.45700000000000002</v>
      </c>
      <c r="AD41">
        <v>5.9999999999999995E-4</v>
      </c>
      <c r="AE41">
        <v>2.8999999999999998E-3</v>
      </c>
      <c r="AF41">
        <v>0.1203</v>
      </c>
      <c r="AG41">
        <v>0</v>
      </c>
      <c r="AH41">
        <v>5.1000000000000004E-3</v>
      </c>
      <c r="AI41">
        <v>3.9045999999999998</v>
      </c>
      <c r="AJ41">
        <v>5.9999999999999995E-4</v>
      </c>
      <c r="AK41">
        <v>1.0203</v>
      </c>
      <c r="AL41">
        <v>103.47029999999999</v>
      </c>
      <c r="AN41" s="58">
        <v>21</v>
      </c>
      <c r="AO41" s="58">
        <f>R$25</f>
        <v>0</v>
      </c>
      <c r="AP41" s="118">
        <f t="shared" si="64"/>
        <v>8.0000000000000004E-4</v>
      </c>
      <c r="AQ41" s="58">
        <f t="shared" si="64"/>
        <v>0</v>
      </c>
      <c r="AR41" s="58">
        <f t="shared" si="64"/>
        <v>0</v>
      </c>
      <c r="AS41" s="58">
        <f t="shared" si="64"/>
        <v>48.527900000000002</v>
      </c>
      <c r="AT41" s="58">
        <f t="shared" si="64"/>
        <v>0</v>
      </c>
      <c r="AU41" s="58">
        <f t="shared" si="64"/>
        <v>1.0124</v>
      </c>
      <c r="AV41" s="58">
        <f t="shared" si="64"/>
        <v>22.4983</v>
      </c>
      <c r="AW41" s="58">
        <f>AE$25</f>
        <v>0</v>
      </c>
      <c r="AX41" s="118">
        <f t="shared" si="65"/>
        <v>2.0000000000000001E-4</v>
      </c>
      <c r="AY41" s="58">
        <f t="shared" si="65"/>
        <v>0</v>
      </c>
      <c r="AZ41" s="58">
        <f t="shared" si="65"/>
        <v>0</v>
      </c>
      <c r="BA41" s="58">
        <f t="shared" si="65"/>
        <v>48.892800000000001</v>
      </c>
      <c r="BB41" s="58">
        <f t="shared" si="65"/>
        <v>0</v>
      </c>
      <c r="BC41" s="58">
        <f t="shared" si="65"/>
        <v>1.0323</v>
      </c>
      <c r="BD41" s="58">
        <f t="shared" si="65"/>
        <v>22.491700000000002</v>
      </c>
      <c r="BG41" s="125">
        <f t="shared" si="15"/>
        <v>0</v>
      </c>
      <c r="BH41" s="125">
        <f t="shared" si="16"/>
        <v>0</v>
      </c>
      <c r="BI41" s="125">
        <f t="shared" si="17"/>
        <v>0</v>
      </c>
      <c r="BJ41" s="125">
        <f t="shared" si="18"/>
        <v>0</v>
      </c>
      <c r="BK41" s="125">
        <f t="shared" si="19"/>
        <v>0</v>
      </c>
      <c r="BL41" s="125">
        <f t="shared" si="20"/>
        <v>0</v>
      </c>
      <c r="BM41" s="125">
        <f t="shared" si="21"/>
        <v>0</v>
      </c>
      <c r="BN41" s="125">
        <f t="shared" si="22"/>
        <v>0</v>
      </c>
      <c r="BO41" s="125">
        <f t="shared" si="23"/>
        <v>0</v>
      </c>
      <c r="BP41" s="125">
        <f t="shared" si="24"/>
        <v>0</v>
      </c>
      <c r="BQ41" s="125">
        <f t="shared" si="25"/>
        <v>0</v>
      </c>
      <c r="BR41" s="125">
        <f t="shared" si="26"/>
        <v>0</v>
      </c>
      <c r="BT41" s="125">
        <f t="shared" si="27"/>
        <v>0</v>
      </c>
      <c r="BU41" s="125">
        <f t="shared" si="28"/>
        <v>0</v>
      </c>
      <c r="BV41" s="125">
        <f t="shared" si="29"/>
        <v>0</v>
      </c>
      <c r="BW41" s="125">
        <f t="shared" si="30"/>
        <v>0</v>
      </c>
      <c r="BX41" s="125">
        <f t="shared" si="31"/>
        <v>0</v>
      </c>
      <c r="BY41" s="125">
        <f t="shared" si="32"/>
        <v>0</v>
      </c>
      <c r="BZ41" s="125">
        <f t="shared" si="33"/>
        <v>0</v>
      </c>
      <c r="CA41" s="125">
        <f t="shared" si="34"/>
        <v>0</v>
      </c>
      <c r="CB41" s="125">
        <f t="shared" si="35"/>
        <v>0</v>
      </c>
      <c r="CC41" s="125">
        <f t="shared" si="36"/>
        <v>0</v>
      </c>
      <c r="CD41" s="125">
        <f t="shared" si="37"/>
        <v>0</v>
      </c>
      <c r="CE41" s="125">
        <f t="shared" si="38"/>
        <v>0</v>
      </c>
      <c r="CG41" s="58">
        <v>25</v>
      </c>
      <c r="CH41" s="58">
        <f t="shared" si="39"/>
        <v>0</v>
      </c>
      <c r="CI41" s="58">
        <f t="shared" si="40"/>
        <v>0</v>
      </c>
      <c r="CJ41" s="58">
        <f>1+$B$50*(IF('Male Inactive'!O23&gt;=0, ((('Male Inactive'!$O23)/7)/60), 0))^0.25</f>
        <v>0.82505393901961011</v>
      </c>
      <c r="CK41" s="58">
        <f>1+$B$50*(IF('Male Barely'!$O23&gt;=0, ((('Male Barely'!$O23)/7)/60), 0))^0.25</f>
        <v>0.72067466855220474</v>
      </c>
      <c r="CL41" s="58">
        <f>1+$B$50*(IF('Male Somewhat'!$O23&gt;=0, ((('Male Somewhat'!$O23)/7)/60), 0))^0.25</f>
        <v>0.68778531659828057</v>
      </c>
      <c r="CM41" s="58">
        <f>1+$B$50*(IF('Male Active'!$O23&gt;=0, ((('Male Active'!$O23)/7)/60), 0))^0.25</f>
        <v>0.65153596802865921</v>
      </c>
      <c r="CN41" s="58">
        <f>1+$B$50*(IF('Male Highly'!$O23&gt;=0, ((('Male Highly'!$O23)/7)/60), 0))^0.25</f>
        <v>0.58331608335696605</v>
      </c>
      <c r="CO41" s="58">
        <f t="shared" si="41"/>
        <v>0</v>
      </c>
      <c r="CP41" s="58">
        <f t="shared" si="42"/>
        <v>0</v>
      </c>
      <c r="CQ41" s="58">
        <f>1+$B$50*(IF('Female Inactive'!$Q23&gt;=0, ((('Female Inactive'!$Q23)/7)/60), 0))^0.25</f>
        <v>0.91409899161843511</v>
      </c>
      <c r="CR41" s="58">
        <f>1+$B$50*(IF('Female Barely'!$Q23&gt;=0, ((('Female Barely'!$Q23)/7)/60), 0))^0.25</f>
        <v>0.78928117268280251</v>
      </c>
      <c r="CS41" s="58">
        <f>1+$B$50*(IF('Female Somewhat'!$Q23&gt;=0, ((('Female Somewhat'!$Q23)/7)/60), 0))^0.25</f>
        <v>0.73010180600023467</v>
      </c>
      <c r="CT41" s="58">
        <f>1+$B$50*(IF('Female Active'!$Q23&gt;=0, ((('Female Active'!$Q23)/7)/60), 0))^0.25</f>
        <v>0.69587504957369772</v>
      </c>
      <c r="CU41" s="58">
        <f>1+$B$50*(IF('Female Highly'!$Q23&gt;=0, ((('Female Highly'!$Q23)/7)/60), 0))^0.25</f>
        <v>0.63558862582175268</v>
      </c>
      <c r="CW41" s="136">
        <f t="shared" si="8"/>
        <v>25</v>
      </c>
      <c r="CX41" s="136">
        <f t="shared" si="9"/>
        <v>0</v>
      </c>
      <c r="CY41" s="136">
        <f t="shared" si="10"/>
        <v>0</v>
      </c>
      <c r="CZ41" s="58">
        <f t="shared" si="55"/>
        <v>1</v>
      </c>
      <c r="DA41" s="58">
        <f t="shared" si="56"/>
        <v>0.87348794359864945</v>
      </c>
      <c r="DB41" s="58">
        <f t="shared" si="57"/>
        <v>0.8336246687283958</v>
      </c>
      <c r="DC41" s="58">
        <f t="shared" si="58"/>
        <v>0.78968893694739795</v>
      </c>
      <c r="DD41" s="58">
        <f t="shared" si="59"/>
        <v>0.70700357366950484</v>
      </c>
      <c r="DE41" s="136">
        <f t="shared" si="12"/>
        <v>0</v>
      </c>
      <c r="DF41" s="136">
        <f t="shared" si="13"/>
        <v>0</v>
      </c>
      <c r="DG41" s="58">
        <f t="shared" si="48"/>
        <v>1</v>
      </c>
      <c r="DH41" s="58">
        <f t="shared" si="49"/>
        <v>0.86345262375288312</v>
      </c>
      <c r="DI41" s="58">
        <f t="shared" si="50"/>
        <v>0.79871196959485879</v>
      </c>
      <c r="DJ41" s="58">
        <f t="shared" si="51"/>
        <v>0.76126880781438511</v>
      </c>
      <c r="DK41" s="58">
        <f t="shared" si="52"/>
        <v>0.6953170626481352</v>
      </c>
    </row>
    <row r="42" spans="1:115">
      <c r="D42" t="s">
        <v>148</v>
      </c>
      <c r="E42">
        <v>3531</v>
      </c>
      <c r="F42">
        <v>1514</v>
      </c>
      <c r="G42">
        <v>5045</v>
      </c>
      <c r="H42">
        <v>257</v>
      </c>
      <c r="I42">
        <v>241</v>
      </c>
      <c r="J42">
        <v>982</v>
      </c>
      <c r="AN42" s="58">
        <v>22</v>
      </c>
      <c r="AO42" s="58">
        <f>R$25</f>
        <v>0</v>
      </c>
      <c r="AP42" s="118">
        <f t="shared" si="64"/>
        <v>8.0000000000000004E-4</v>
      </c>
      <c r="AQ42" s="58">
        <f t="shared" si="64"/>
        <v>0</v>
      </c>
      <c r="AR42" s="58">
        <f t="shared" si="64"/>
        <v>0</v>
      </c>
      <c r="AS42" s="58">
        <f t="shared" si="64"/>
        <v>48.527900000000002</v>
      </c>
      <c r="AT42" s="58">
        <f t="shared" si="64"/>
        <v>0</v>
      </c>
      <c r="AU42" s="58">
        <f t="shared" si="64"/>
        <v>1.0124</v>
      </c>
      <c r="AV42" s="58">
        <f t="shared" si="64"/>
        <v>22.4983</v>
      </c>
      <c r="AW42" s="58">
        <f>AE$25</f>
        <v>0</v>
      </c>
      <c r="AX42" s="118">
        <f t="shared" si="65"/>
        <v>2.0000000000000001E-4</v>
      </c>
      <c r="AY42" s="58">
        <f t="shared" si="65"/>
        <v>0</v>
      </c>
      <c r="AZ42" s="58">
        <f t="shared" si="65"/>
        <v>0</v>
      </c>
      <c r="BA42" s="58">
        <f t="shared" si="65"/>
        <v>48.892800000000001</v>
      </c>
      <c r="BB42" s="58">
        <f t="shared" si="65"/>
        <v>0</v>
      </c>
      <c r="BC42" s="58">
        <f t="shared" si="65"/>
        <v>1.0323</v>
      </c>
      <c r="BD42" s="58">
        <f t="shared" si="65"/>
        <v>22.491700000000002</v>
      </c>
      <c r="BG42" s="125">
        <f t="shared" si="15"/>
        <v>0</v>
      </c>
      <c r="BH42" s="125">
        <f t="shared" si="16"/>
        <v>0</v>
      </c>
      <c r="BI42" s="125">
        <f t="shared" si="17"/>
        <v>0</v>
      </c>
      <c r="BJ42" s="125">
        <f t="shared" si="18"/>
        <v>0</v>
      </c>
      <c r="BK42" s="125">
        <f t="shared" si="19"/>
        <v>0</v>
      </c>
      <c r="BL42" s="125">
        <f t="shared" si="20"/>
        <v>0</v>
      </c>
      <c r="BM42" s="125">
        <f t="shared" si="21"/>
        <v>0</v>
      </c>
      <c r="BN42" s="125">
        <f t="shared" si="22"/>
        <v>0</v>
      </c>
      <c r="BO42" s="125">
        <f t="shared" si="23"/>
        <v>0</v>
      </c>
      <c r="BP42" s="125">
        <f t="shared" si="24"/>
        <v>0</v>
      </c>
      <c r="BQ42" s="125">
        <f t="shared" si="25"/>
        <v>0</v>
      </c>
      <c r="BR42" s="125">
        <f t="shared" si="26"/>
        <v>0</v>
      </c>
      <c r="BT42" s="125">
        <f t="shared" si="27"/>
        <v>0</v>
      </c>
      <c r="BU42" s="125">
        <f t="shared" si="28"/>
        <v>0</v>
      </c>
      <c r="BV42" s="125">
        <f t="shared" si="29"/>
        <v>0</v>
      </c>
      <c r="BW42" s="125">
        <f t="shared" si="30"/>
        <v>0</v>
      </c>
      <c r="BX42" s="125">
        <f t="shared" si="31"/>
        <v>0</v>
      </c>
      <c r="BY42" s="125">
        <f t="shared" si="32"/>
        <v>0</v>
      </c>
      <c r="BZ42" s="125">
        <f t="shared" si="33"/>
        <v>0</v>
      </c>
      <c r="CA42" s="125">
        <f t="shared" si="34"/>
        <v>0</v>
      </c>
      <c r="CB42" s="125">
        <f t="shared" si="35"/>
        <v>0</v>
      </c>
      <c r="CC42" s="125">
        <f t="shared" si="36"/>
        <v>0</v>
      </c>
      <c r="CD42" s="125">
        <f t="shared" si="37"/>
        <v>0</v>
      </c>
      <c r="CE42" s="125">
        <f t="shared" si="38"/>
        <v>0</v>
      </c>
      <c r="CG42" s="58">
        <v>26</v>
      </c>
      <c r="CH42" s="58">
        <f t="shared" si="39"/>
        <v>0</v>
      </c>
      <c r="CI42" s="58">
        <f t="shared" si="40"/>
        <v>0</v>
      </c>
      <c r="CJ42" s="58">
        <f>1+$B$50*(IF('Male Inactive'!O24&gt;=0, ((('Male Inactive'!$O24)/7)/60), 0))^0.25</f>
        <v>0.82519327607785065</v>
      </c>
      <c r="CK42" s="58">
        <f>1+$B$50*(IF('Male Barely'!$O24&gt;=0, ((('Male Barely'!$O24)/7)/60), 0))^0.25</f>
        <v>0.71868035236157035</v>
      </c>
      <c r="CL42" s="58">
        <f>1+$B$50*(IF('Male Somewhat'!$O24&gt;=0, ((('Male Somewhat'!$O24)/7)/60), 0))^0.25</f>
        <v>0.6852141239647821</v>
      </c>
      <c r="CM42" s="58">
        <f>1+$B$50*(IF('Male Active'!$O24&gt;=0, ((('Male Active'!$O24)/7)/60), 0))^0.25</f>
        <v>0.64895649815429035</v>
      </c>
      <c r="CN42" s="58">
        <f>1+$B$50*(IF('Male Highly'!$O24&gt;=0, ((('Male Highly'!$O24)/7)/60), 0))^0.25</f>
        <v>0.58120190731556121</v>
      </c>
      <c r="CO42" s="58">
        <f t="shared" si="41"/>
        <v>0</v>
      </c>
      <c r="CP42" s="58">
        <f t="shared" si="42"/>
        <v>0</v>
      </c>
      <c r="CQ42" s="58">
        <f>1+$B$50*(IF('Female Inactive'!$Q24&gt;=0, ((('Female Inactive'!$Q24)/7)/60), 0))^0.25</f>
        <v>0.91431175888147842</v>
      </c>
      <c r="CR42" s="58">
        <f>1+$B$50*(IF('Female Barely'!$Q24&gt;=0, ((('Female Barely'!$Q24)/7)/60), 0))^0.25</f>
        <v>0.78689916443098595</v>
      </c>
      <c r="CS42" s="58">
        <f>1+$B$50*(IF('Female Somewhat'!$Q24&gt;=0, ((('Female Somewhat'!$Q24)/7)/60), 0))^0.25</f>
        <v>0.72758306951765905</v>
      </c>
      <c r="CT42" s="58">
        <f>1+$B$50*(IF('Female Active'!$Q24&gt;=0, ((('Female Active'!$Q24)/7)/60), 0))^0.25</f>
        <v>0.6932555384918182</v>
      </c>
      <c r="CU42" s="58">
        <f>1+$B$50*(IF('Female Highly'!$Q24&gt;=0, ((('Female Highly'!$Q24)/7)/60), 0))^0.25</f>
        <v>0.63317440125537994</v>
      </c>
      <c r="CW42" s="136">
        <f t="shared" si="8"/>
        <v>26</v>
      </c>
      <c r="CX42" s="136">
        <f t="shared" si="9"/>
        <v>0</v>
      </c>
      <c r="CY42" s="136">
        <f t="shared" si="10"/>
        <v>0</v>
      </c>
      <c r="CZ42" s="58">
        <f t="shared" si="55"/>
        <v>1</v>
      </c>
      <c r="DA42" s="58">
        <f t="shared" si="56"/>
        <v>0.87092366503210383</v>
      </c>
      <c r="DB42" s="58">
        <f t="shared" si="57"/>
        <v>0.8303680408323364</v>
      </c>
      <c r="DC42" s="58">
        <f t="shared" si="58"/>
        <v>0.78642969709930877</v>
      </c>
      <c r="DD42" s="58">
        <f t="shared" si="59"/>
        <v>0.70432215598994929</v>
      </c>
      <c r="DE42" s="136">
        <f t="shared" si="12"/>
        <v>0</v>
      </c>
      <c r="DF42" s="136">
        <f t="shared" si="13"/>
        <v>0</v>
      </c>
      <c r="DG42" s="58">
        <f t="shared" si="48"/>
        <v>1</v>
      </c>
      <c r="DH42" s="58">
        <f t="shared" si="49"/>
        <v>0.86064644448370387</v>
      </c>
      <c r="DI42" s="58">
        <f t="shared" si="50"/>
        <v>0.795771313723173</v>
      </c>
      <c r="DJ42" s="58">
        <f t="shared" si="51"/>
        <v>0.75822664617144497</v>
      </c>
      <c r="DK42" s="58">
        <f t="shared" si="52"/>
        <v>0.69251477420565244</v>
      </c>
    </row>
    <row r="43" spans="1:115">
      <c r="D43" t="s">
        <v>144</v>
      </c>
      <c r="E43">
        <v>2663</v>
      </c>
      <c r="F43">
        <v>1203</v>
      </c>
      <c r="G43">
        <v>3866</v>
      </c>
      <c r="H43">
        <v>341</v>
      </c>
      <c r="I43">
        <v>323</v>
      </c>
      <c r="J43">
        <v>1329</v>
      </c>
      <c r="AN43" s="58">
        <v>23</v>
      </c>
      <c r="AO43" s="58">
        <f>R$25</f>
        <v>0</v>
      </c>
      <c r="AP43" s="118">
        <f t="shared" si="64"/>
        <v>8.0000000000000004E-4</v>
      </c>
      <c r="AQ43" s="58">
        <f t="shared" si="64"/>
        <v>0</v>
      </c>
      <c r="AR43" s="58">
        <f t="shared" si="64"/>
        <v>0</v>
      </c>
      <c r="AS43" s="58">
        <f t="shared" si="64"/>
        <v>48.527900000000002</v>
      </c>
      <c r="AT43" s="58">
        <f t="shared" si="64"/>
        <v>0</v>
      </c>
      <c r="AU43" s="58">
        <f t="shared" si="64"/>
        <v>1.0124</v>
      </c>
      <c r="AV43" s="58">
        <f t="shared" si="64"/>
        <v>22.4983</v>
      </c>
      <c r="AW43" s="58">
        <f>AE$25</f>
        <v>0</v>
      </c>
      <c r="AX43" s="118">
        <f t="shared" si="65"/>
        <v>2.0000000000000001E-4</v>
      </c>
      <c r="AY43" s="58">
        <f t="shared" si="65"/>
        <v>0</v>
      </c>
      <c r="AZ43" s="58">
        <f t="shared" si="65"/>
        <v>0</v>
      </c>
      <c r="BA43" s="58">
        <f t="shared" si="65"/>
        <v>48.892800000000001</v>
      </c>
      <c r="BB43" s="58">
        <f t="shared" si="65"/>
        <v>0</v>
      </c>
      <c r="BC43" s="58">
        <f t="shared" si="65"/>
        <v>1.0323</v>
      </c>
      <c r="BD43" s="58">
        <f t="shared" si="65"/>
        <v>22.491700000000002</v>
      </c>
      <c r="BG43" s="125">
        <f t="shared" si="15"/>
        <v>0</v>
      </c>
      <c r="BH43" s="125">
        <f t="shared" si="16"/>
        <v>0</v>
      </c>
      <c r="BI43" s="125">
        <f t="shared" si="17"/>
        <v>0</v>
      </c>
      <c r="BJ43" s="125">
        <f t="shared" si="18"/>
        <v>0</v>
      </c>
      <c r="BK43" s="125">
        <f t="shared" si="19"/>
        <v>0</v>
      </c>
      <c r="BL43" s="125">
        <f t="shared" si="20"/>
        <v>0</v>
      </c>
      <c r="BM43" s="125">
        <f t="shared" si="21"/>
        <v>0</v>
      </c>
      <c r="BN43" s="125">
        <f t="shared" si="22"/>
        <v>0</v>
      </c>
      <c r="BO43" s="125">
        <f t="shared" si="23"/>
        <v>0</v>
      </c>
      <c r="BP43" s="125">
        <f t="shared" si="24"/>
        <v>0</v>
      </c>
      <c r="BQ43" s="125">
        <f t="shared" si="25"/>
        <v>0</v>
      </c>
      <c r="BR43" s="125">
        <f t="shared" si="26"/>
        <v>0</v>
      </c>
      <c r="BT43" s="125">
        <f t="shared" si="27"/>
        <v>0</v>
      </c>
      <c r="BU43" s="125">
        <f t="shared" si="28"/>
        <v>0</v>
      </c>
      <c r="BV43" s="125">
        <f t="shared" si="29"/>
        <v>0</v>
      </c>
      <c r="BW43" s="125">
        <f t="shared" si="30"/>
        <v>0</v>
      </c>
      <c r="BX43" s="125">
        <f t="shared" si="31"/>
        <v>0</v>
      </c>
      <c r="BY43" s="125">
        <f t="shared" si="32"/>
        <v>0</v>
      </c>
      <c r="BZ43" s="125">
        <f t="shared" si="33"/>
        <v>0</v>
      </c>
      <c r="CA43" s="125">
        <f t="shared" si="34"/>
        <v>0</v>
      </c>
      <c r="CB43" s="125">
        <f t="shared" si="35"/>
        <v>0</v>
      </c>
      <c r="CC43" s="125">
        <f t="shared" si="36"/>
        <v>0</v>
      </c>
      <c r="CD43" s="125">
        <f t="shared" si="37"/>
        <v>0</v>
      </c>
      <c r="CE43" s="125">
        <f t="shared" si="38"/>
        <v>0</v>
      </c>
      <c r="CG43" s="58">
        <v>27</v>
      </c>
      <c r="CH43" s="58">
        <f t="shared" si="39"/>
        <v>0</v>
      </c>
      <c r="CI43" s="58">
        <f t="shared" si="40"/>
        <v>0</v>
      </c>
      <c r="CJ43" s="58">
        <f>1+$B$50*(IF('Male Inactive'!O25&gt;=0, ((('Male Inactive'!$O25)/7)/60), 0))^0.25</f>
        <v>0.82549572859874054</v>
      </c>
      <c r="CK43" s="58">
        <f>1+$B$50*(IF('Male Barely'!$O25&gt;=0, ((('Male Barely'!$O25)/7)/60), 0))^0.25</f>
        <v>0.71686296076142253</v>
      </c>
      <c r="CL43" s="58">
        <f>1+$B$50*(IF('Male Somewhat'!$O25&gt;=0, ((('Male Somewhat'!$O25)/7)/60), 0))^0.25</f>
        <v>0.68280300441178565</v>
      </c>
      <c r="CM43" s="58">
        <f>1+$B$50*(IF('Male Active'!$O25&gt;=0, ((('Male Active'!$O25)/7)/60), 0))^0.25</f>
        <v>0.6465500473825172</v>
      </c>
      <c r="CN43" s="58">
        <f>1+$B$50*(IF('Male Highly'!$O25&gt;=0, ((('Male Highly'!$O25)/7)/60), 0))^0.25</f>
        <v>0.57929165470663413</v>
      </c>
      <c r="CO43" s="58">
        <f t="shared" si="41"/>
        <v>0</v>
      </c>
      <c r="CP43" s="58">
        <f t="shared" si="42"/>
        <v>0</v>
      </c>
      <c r="CQ43" s="58">
        <f>1+$B$50*(IF('Female Inactive'!$Q25&gt;=0, ((('Female Inactive'!$Q25)/7)/60), 0))^0.25</f>
        <v>0.91420091879297793</v>
      </c>
      <c r="CR43" s="58">
        <f>1+$B$50*(IF('Female Barely'!$Q25&gt;=0, ((('Female Barely'!$Q25)/7)/60), 0))^0.25</f>
        <v>0.7845272527346101</v>
      </c>
      <c r="CS43" s="58">
        <f>1+$B$50*(IF('Female Somewhat'!$Q25&gt;=0, ((('Female Somewhat'!$Q25)/7)/60), 0))^0.25</f>
        <v>0.72513872491694709</v>
      </c>
      <c r="CT43" s="58">
        <f>1+$B$50*(IF('Female Active'!$Q25&gt;=0, ((('Female Active'!$Q25)/7)/60), 0))^0.25</f>
        <v>0.69070406258143002</v>
      </c>
      <c r="CU43" s="58">
        <f>1+$B$50*(IF('Female Highly'!$Q25&gt;=0, ((('Female Highly'!$Q25)/7)/60), 0))^0.25</f>
        <v>0.63084925521115698</v>
      </c>
      <c r="CW43" s="136">
        <f t="shared" si="8"/>
        <v>27</v>
      </c>
      <c r="CX43" s="136">
        <f t="shared" si="9"/>
        <v>0</v>
      </c>
      <c r="CY43" s="136">
        <f t="shared" si="10"/>
        <v>0</v>
      </c>
      <c r="CZ43" s="58">
        <f t="shared" si="55"/>
        <v>1</v>
      </c>
      <c r="DA43" s="58">
        <f t="shared" si="56"/>
        <v>0.86840299219752526</v>
      </c>
      <c r="DB43" s="58">
        <f t="shared" si="57"/>
        <v>0.82714298906285999</v>
      </c>
      <c r="DC43" s="58">
        <f t="shared" si="58"/>
        <v>0.7832263995841876</v>
      </c>
      <c r="DD43" s="58">
        <f t="shared" si="59"/>
        <v>0.70175003290443183</v>
      </c>
      <c r="DE43" s="136">
        <f t="shared" si="12"/>
        <v>0</v>
      </c>
      <c r="DF43" s="136">
        <f t="shared" si="13"/>
        <v>0</v>
      </c>
      <c r="DG43" s="58">
        <f t="shared" si="48"/>
        <v>1</v>
      </c>
      <c r="DH43" s="58">
        <f t="shared" si="49"/>
        <v>0.85815627244219317</v>
      </c>
      <c r="DI43" s="58">
        <f t="shared" si="50"/>
        <v>0.79319404521530101</v>
      </c>
      <c r="DJ43" s="58">
        <f t="shared" si="51"/>
        <v>0.755527639912426</v>
      </c>
      <c r="DK43" s="58">
        <f t="shared" si="52"/>
        <v>0.69005537212111867</v>
      </c>
    </row>
    <row r="44" spans="1:115">
      <c r="D44" t="s">
        <v>150</v>
      </c>
      <c r="E44">
        <v>20475</v>
      </c>
      <c r="F44">
        <v>6258</v>
      </c>
      <c r="G44">
        <v>26733</v>
      </c>
      <c r="H44">
        <v>10.1</v>
      </c>
      <c r="I44">
        <v>9.6</v>
      </c>
      <c r="J44">
        <v>55.9</v>
      </c>
      <c r="AN44" s="58">
        <v>24</v>
      </c>
      <c r="AO44" s="58">
        <f>R$25</f>
        <v>0</v>
      </c>
      <c r="AP44" s="118">
        <f t="shared" si="64"/>
        <v>8.0000000000000004E-4</v>
      </c>
      <c r="AQ44" s="58">
        <f t="shared" si="64"/>
        <v>0</v>
      </c>
      <c r="AR44" s="58">
        <f t="shared" si="64"/>
        <v>0</v>
      </c>
      <c r="AS44" s="58">
        <f t="shared" si="64"/>
        <v>48.527900000000002</v>
      </c>
      <c r="AT44" s="58">
        <f t="shared" si="64"/>
        <v>0</v>
      </c>
      <c r="AU44" s="58">
        <f t="shared" si="64"/>
        <v>1.0124</v>
      </c>
      <c r="AV44" s="58">
        <f t="shared" si="64"/>
        <v>22.4983</v>
      </c>
      <c r="AW44" s="58">
        <f>AE$25</f>
        <v>0</v>
      </c>
      <c r="AX44" s="118">
        <f t="shared" si="65"/>
        <v>2.0000000000000001E-4</v>
      </c>
      <c r="AY44" s="58">
        <f t="shared" si="65"/>
        <v>0</v>
      </c>
      <c r="AZ44" s="58">
        <f t="shared" si="65"/>
        <v>0</v>
      </c>
      <c r="BA44" s="58">
        <f t="shared" si="65"/>
        <v>48.892800000000001</v>
      </c>
      <c r="BB44" s="58">
        <f t="shared" si="65"/>
        <v>0</v>
      </c>
      <c r="BC44" s="58">
        <f t="shared" si="65"/>
        <v>1.0323</v>
      </c>
      <c r="BD44" s="58">
        <f t="shared" si="65"/>
        <v>22.491700000000002</v>
      </c>
      <c r="BG44" s="125">
        <f t="shared" si="15"/>
        <v>0</v>
      </c>
      <c r="BH44" s="125">
        <f t="shared" si="16"/>
        <v>0</v>
      </c>
      <c r="BI44" s="125">
        <f t="shared" si="17"/>
        <v>0</v>
      </c>
      <c r="BJ44" s="125">
        <f t="shared" si="18"/>
        <v>0</v>
      </c>
      <c r="BK44" s="125">
        <f t="shared" si="19"/>
        <v>0</v>
      </c>
      <c r="BL44" s="125">
        <f t="shared" si="20"/>
        <v>0</v>
      </c>
      <c r="BM44" s="125">
        <f t="shared" si="21"/>
        <v>0</v>
      </c>
      <c r="BN44" s="125">
        <f t="shared" si="22"/>
        <v>0</v>
      </c>
      <c r="BO44" s="125">
        <f t="shared" si="23"/>
        <v>0</v>
      </c>
      <c r="BP44" s="125">
        <f t="shared" si="24"/>
        <v>0</v>
      </c>
      <c r="BQ44" s="125">
        <f t="shared" si="25"/>
        <v>0</v>
      </c>
      <c r="BR44" s="125">
        <f t="shared" si="26"/>
        <v>0</v>
      </c>
      <c r="BT44" s="125">
        <f t="shared" si="27"/>
        <v>0</v>
      </c>
      <c r="BU44" s="125">
        <f t="shared" si="28"/>
        <v>0</v>
      </c>
      <c r="BV44" s="125">
        <f t="shared" si="29"/>
        <v>0</v>
      </c>
      <c r="BW44" s="125">
        <f t="shared" si="30"/>
        <v>0</v>
      </c>
      <c r="BX44" s="125">
        <f t="shared" si="31"/>
        <v>0</v>
      </c>
      <c r="BY44" s="125">
        <f t="shared" si="32"/>
        <v>0</v>
      </c>
      <c r="BZ44" s="125">
        <f t="shared" si="33"/>
        <v>0</v>
      </c>
      <c r="CA44" s="125">
        <f t="shared" si="34"/>
        <v>0</v>
      </c>
      <c r="CB44" s="125">
        <f t="shared" si="35"/>
        <v>0</v>
      </c>
      <c r="CC44" s="125">
        <f t="shared" si="36"/>
        <v>0</v>
      </c>
      <c r="CD44" s="125">
        <f t="shared" si="37"/>
        <v>0</v>
      </c>
      <c r="CE44" s="125">
        <f t="shared" si="38"/>
        <v>0</v>
      </c>
      <c r="CG44" s="58">
        <v>28</v>
      </c>
      <c r="CH44" s="58">
        <f t="shared" si="39"/>
        <v>0</v>
      </c>
      <c r="CI44" s="58">
        <f t="shared" si="40"/>
        <v>0</v>
      </c>
      <c r="CJ44" s="58">
        <f>1+$B$50*(IF('Male Inactive'!O26&gt;=0, ((('Male Inactive'!$O26)/7)/60), 0))^0.25</f>
        <v>0.82595493069614201</v>
      </c>
      <c r="CK44" s="58">
        <f>1+$B$50*(IF('Male Barely'!$O26&gt;=0, ((('Male Barely'!$O26)/7)/60), 0))^0.25</f>
        <v>0.71521490827394485</v>
      </c>
      <c r="CL44" s="58">
        <f>1+$B$50*(IF('Male Somewhat'!$O26&gt;=0, ((('Male Somewhat'!$O26)/7)/60), 0))^0.25</f>
        <v>0.68054867798912144</v>
      </c>
      <c r="CM44" s="58">
        <f>1+$B$50*(IF('Male Active'!$O26&gt;=0, ((('Male Active'!$O26)/7)/60), 0))^0.25</f>
        <v>0.64431169030329949</v>
      </c>
      <c r="CN44" s="58">
        <f>1+$B$50*(IF('Male Highly'!$O26&gt;=0, ((('Male Highly'!$O26)/7)/60), 0))^0.25</f>
        <v>0.57757511317189625</v>
      </c>
      <c r="CO44" s="58">
        <f t="shared" si="41"/>
        <v>0</v>
      </c>
      <c r="CP44" s="58">
        <f t="shared" si="42"/>
        <v>0</v>
      </c>
      <c r="CQ44" s="58">
        <f>1+$B$50*(IF('Female Inactive'!$Q26&gt;=0, ((('Female Inactive'!$Q26)/7)/60), 0))^0.25</f>
        <v>0.9137952472549371</v>
      </c>
      <c r="CR44" s="58">
        <f>1+$B$50*(IF('Female Barely'!$Q26&gt;=0, ((('Female Barely'!$Q26)/7)/60), 0))^0.25</f>
        <v>0.7821821245589371</v>
      </c>
      <c r="CS44" s="58">
        <f>1+$B$50*(IF('Female Somewhat'!$Q26&gt;=0, ((('Female Somewhat'!$Q26)/7)/60), 0))^0.25</f>
        <v>0.72277592135817326</v>
      </c>
      <c r="CT44" s="58">
        <f>1+$B$50*(IF('Female Active'!$Q26&gt;=0, ((('Female Active'!$Q26)/7)/60), 0))^0.25</f>
        <v>0.68822882075652447</v>
      </c>
      <c r="CU44" s="58">
        <f>1+$B$50*(IF('Female Highly'!$Q26&gt;=0, ((('Female Highly'!$Q26)/7)/60), 0))^0.25</f>
        <v>0.62861670869012143</v>
      </c>
      <c r="CW44" s="136">
        <f t="shared" si="8"/>
        <v>28</v>
      </c>
      <c r="CX44" s="136">
        <f t="shared" si="9"/>
        <v>0</v>
      </c>
      <c r="CY44" s="136">
        <f t="shared" si="10"/>
        <v>0</v>
      </c>
      <c r="CZ44" s="58">
        <f t="shared" si="55"/>
        <v>1</v>
      </c>
      <c r="DA44" s="58">
        <f t="shared" si="56"/>
        <v>0.86592486065933183</v>
      </c>
      <c r="DB44" s="58">
        <f t="shared" si="57"/>
        <v>0.82395376877952964</v>
      </c>
      <c r="DC44" s="58">
        <f t="shared" si="58"/>
        <v>0.7800809297914747</v>
      </c>
      <c r="DD44" s="58">
        <f t="shared" si="59"/>
        <v>0.69928163354518258</v>
      </c>
      <c r="DE44" s="136">
        <f t="shared" si="12"/>
        <v>0</v>
      </c>
      <c r="DF44" s="136">
        <f t="shared" si="13"/>
        <v>0</v>
      </c>
      <c r="DG44" s="58">
        <f t="shared" si="48"/>
        <v>1</v>
      </c>
      <c r="DH44" s="58">
        <f t="shared" si="49"/>
        <v>0.85597088287406942</v>
      </c>
      <c r="DI44" s="58">
        <f t="shared" si="50"/>
        <v>0.79096047339861908</v>
      </c>
      <c r="DJ44" s="58">
        <f t="shared" si="51"/>
        <v>0.75315430105812042</v>
      </c>
      <c r="DK44" s="58">
        <f t="shared" si="52"/>
        <v>0.68791855788099265</v>
      </c>
    </row>
    <row r="45" spans="1:115">
      <c r="AN45" s="58">
        <v>25</v>
      </c>
      <c r="AO45" s="58">
        <f>R$26</f>
        <v>0</v>
      </c>
      <c r="AP45" s="118">
        <f t="shared" ref="AP45:AV49" si="66">S$26</f>
        <v>8.9999999999999998E-4</v>
      </c>
      <c r="AQ45" s="58">
        <f t="shared" si="66"/>
        <v>0</v>
      </c>
      <c r="AR45" s="58">
        <f t="shared" si="66"/>
        <v>2.3E-3</v>
      </c>
      <c r="AS45" s="58">
        <f t="shared" si="66"/>
        <v>43.442900000000002</v>
      </c>
      <c r="AT45" s="58">
        <f t="shared" si="66"/>
        <v>0</v>
      </c>
      <c r="AU45" s="58">
        <f t="shared" si="66"/>
        <v>6.2923</v>
      </c>
      <c r="AV45" s="58">
        <f t="shared" si="66"/>
        <v>27.908300000000001</v>
      </c>
      <c r="AW45" s="58">
        <f>AE$26</f>
        <v>0</v>
      </c>
      <c r="AX45" s="118">
        <f t="shared" ref="AX45:BD49" si="67">AF$26</f>
        <v>2.0000000000000001E-4</v>
      </c>
      <c r="AY45" s="58">
        <f t="shared" si="67"/>
        <v>0</v>
      </c>
      <c r="AZ45" s="58">
        <f t="shared" si="67"/>
        <v>2.8E-3</v>
      </c>
      <c r="BA45" s="58">
        <f t="shared" si="67"/>
        <v>44.110700000000001</v>
      </c>
      <c r="BB45" s="58">
        <f t="shared" si="67"/>
        <v>0</v>
      </c>
      <c r="BC45" s="58">
        <f t="shared" si="67"/>
        <v>14.1389</v>
      </c>
      <c r="BD45" s="58">
        <f t="shared" si="67"/>
        <v>27.52</v>
      </c>
      <c r="BG45" s="125">
        <f t="shared" si="15"/>
        <v>0</v>
      </c>
      <c r="BH45" s="125">
        <f t="shared" si="16"/>
        <v>0</v>
      </c>
      <c r="BI45" s="125">
        <f t="shared" si="17"/>
        <v>0</v>
      </c>
      <c r="BJ45" s="125">
        <f t="shared" si="18"/>
        <v>0</v>
      </c>
      <c r="BK45" s="125">
        <f t="shared" si="19"/>
        <v>0</v>
      </c>
      <c r="BL45" s="125">
        <f t="shared" si="20"/>
        <v>0</v>
      </c>
      <c r="BM45" s="125">
        <f t="shared" si="21"/>
        <v>0</v>
      </c>
      <c r="BN45" s="125">
        <f t="shared" si="22"/>
        <v>0</v>
      </c>
      <c r="BO45" s="125">
        <f t="shared" si="23"/>
        <v>0</v>
      </c>
      <c r="BP45" s="125">
        <f t="shared" si="24"/>
        <v>0</v>
      </c>
      <c r="BQ45" s="125">
        <f t="shared" si="25"/>
        <v>0</v>
      </c>
      <c r="BR45" s="125">
        <f t="shared" si="26"/>
        <v>0</v>
      </c>
      <c r="BT45" s="125">
        <f t="shared" si="27"/>
        <v>0</v>
      </c>
      <c r="BU45" s="125">
        <f t="shared" si="28"/>
        <v>0</v>
      </c>
      <c r="BV45" s="125">
        <f t="shared" si="29"/>
        <v>0</v>
      </c>
      <c r="BW45" s="125">
        <f t="shared" si="30"/>
        <v>0</v>
      </c>
      <c r="BX45" s="125">
        <f t="shared" si="31"/>
        <v>0</v>
      </c>
      <c r="BY45" s="125">
        <f t="shared" si="32"/>
        <v>0</v>
      </c>
      <c r="BZ45" s="125">
        <f t="shared" si="33"/>
        <v>0</v>
      </c>
      <c r="CA45" s="125">
        <f t="shared" si="34"/>
        <v>0</v>
      </c>
      <c r="CB45" s="125">
        <f t="shared" si="35"/>
        <v>0</v>
      </c>
      <c r="CC45" s="125">
        <f t="shared" si="36"/>
        <v>0</v>
      </c>
      <c r="CD45" s="125">
        <f t="shared" si="37"/>
        <v>0</v>
      </c>
      <c r="CE45" s="125">
        <f t="shared" si="38"/>
        <v>0</v>
      </c>
      <c r="CG45" s="58">
        <v>29</v>
      </c>
      <c r="CH45" s="58">
        <f t="shared" si="39"/>
        <v>0</v>
      </c>
      <c r="CI45" s="58">
        <f t="shared" si="40"/>
        <v>0</v>
      </c>
      <c r="CJ45" s="58">
        <f>1+$B$50*(IF('Male Inactive'!O27&gt;=0, ((('Male Inactive'!$O27)/7)/60), 0))^0.25</f>
        <v>0.82656560953067415</v>
      </c>
      <c r="CK45" s="58">
        <f>1+$B$50*(IF('Male Barely'!$O27&gt;=0, ((('Male Barely'!$O27)/7)/60), 0))^0.25</f>
        <v>0.71372981030475502</v>
      </c>
      <c r="CL45" s="58">
        <f>1+$B$50*(IF('Male Somewhat'!$O27&gt;=0, ((('Male Somewhat'!$O27)/7)/60), 0))^0.25</f>
        <v>0.67844852367815123</v>
      </c>
      <c r="CM45" s="58">
        <f>1+$B$50*(IF('Male Active'!$O27&gt;=0, ((('Male Active'!$O27)/7)/60), 0))^0.25</f>
        <v>0.64223732075157192</v>
      </c>
      <c r="CN45" s="58">
        <f>1+$B$50*(IF('Male Highly'!$O27&gt;=0, ((('Male Highly'!$O27)/7)/60), 0))^0.25</f>
        <v>0.57604324444778143</v>
      </c>
      <c r="CO45" s="58">
        <f t="shared" si="41"/>
        <v>0</v>
      </c>
      <c r="CP45" s="58">
        <f t="shared" si="42"/>
        <v>0</v>
      </c>
      <c r="CQ45" s="58">
        <f>1+$B$50*(IF('Female Inactive'!$Q27&gt;=0, ((('Female Inactive'!$Q27)/7)/60), 0))^0.25</f>
        <v>0.91313146109702248</v>
      </c>
      <c r="CR45" s="58">
        <f>1+$B$50*(IF('Female Barely'!$Q27&gt;=0, ((('Female Barely'!$Q27)/7)/60), 0))^0.25</f>
        <v>0.77987835246994397</v>
      </c>
      <c r="CS45" s="58">
        <f>1+$B$50*(IF('Female Somewhat'!$Q27&gt;=0, ((('Female Somewhat'!$Q27)/7)/60), 0))^0.25</f>
        <v>0.72050109854107924</v>
      </c>
      <c r="CT45" s="58">
        <f>1+$B$50*(IF('Female Active'!$Q27&gt;=0, ((('Female Active'!$Q27)/7)/60), 0))^0.25</f>
        <v>0.68583724646862865</v>
      </c>
      <c r="CU45" s="58">
        <f>1+$B$50*(IF('Female Highly'!$Q27&gt;=0, ((('Female Highly'!$Q27)/7)/60), 0))^0.25</f>
        <v>0.62648011347532839</v>
      </c>
      <c r="CW45" s="136">
        <f t="shared" si="8"/>
        <v>29</v>
      </c>
      <c r="CX45" s="136">
        <f t="shared" si="9"/>
        <v>0</v>
      </c>
      <c r="CY45" s="136">
        <f t="shared" si="10"/>
        <v>0</v>
      </c>
      <c r="CZ45" s="58">
        <f t="shared" si="55"/>
        <v>1</v>
      </c>
      <c r="DA45" s="58">
        <f t="shared" si="56"/>
        <v>0.86348839351060402</v>
      </c>
      <c r="DB45" s="58">
        <f t="shared" si="57"/>
        <v>0.82080419975780972</v>
      </c>
      <c r="DC45" s="58">
        <f t="shared" si="58"/>
        <v>0.77699496972325732</v>
      </c>
      <c r="DD45" s="58">
        <f t="shared" si="59"/>
        <v>0.69691170042128914</v>
      </c>
      <c r="DE45" s="136">
        <f t="shared" si="12"/>
        <v>0</v>
      </c>
      <c r="DF45" s="136">
        <f t="shared" si="13"/>
        <v>0</v>
      </c>
      <c r="DG45" s="58">
        <f t="shared" si="48"/>
        <v>1</v>
      </c>
      <c r="DH45" s="58">
        <f t="shared" si="49"/>
        <v>0.85407018123437539</v>
      </c>
      <c r="DI45" s="58">
        <f t="shared" si="50"/>
        <v>0.78904421678284964</v>
      </c>
      <c r="DJ45" s="58">
        <f t="shared" si="51"/>
        <v>0.75108270351858653</v>
      </c>
      <c r="DK45" s="58">
        <f t="shared" si="52"/>
        <v>0.68607877415885388</v>
      </c>
    </row>
    <row r="46" spans="1:115">
      <c r="AN46" s="58">
        <v>26</v>
      </c>
      <c r="AO46" s="58">
        <f>R$26</f>
        <v>0</v>
      </c>
      <c r="AP46" s="118">
        <f t="shared" si="66"/>
        <v>8.9999999999999998E-4</v>
      </c>
      <c r="AQ46" s="58">
        <f t="shared" si="66"/>
        <v>0</v>
      </c>
      <c r="AR46" s="58">
        <f t="shared" si="66"/>
        <v>2.3E-3</v>
      </c>
      <c r="AS46" s="58">
        <f t="shared" si="66"/>
        <v>43.442900000000002</v>
      </c>
      <c r="AT46" s="58">
        <f t="shared" si="66"/>
        <v>0</v>
      </c>
      <c r="AU46" s="58">
        <f t="shared" si="66"/>
        <v>6.2923</v>
      </c>
      <c r="AV46" s="58">
        <f t="shared" si="66"/>
        <v>27.908300000000001</v>
      </c>
      <c r="AW46" s="58">
        <f>AE$26</f>
        <v>0</v>
      </c>
      <c r="AX46" s="118">
        <f t="shared" si="67"/>
        <v>2.0000000000000001E-4</v>
      </c>
      <c r="AY46" s="58">
        <f t="shared" si="67"/>
        <v>0</v>
      </c>
      <c r="AZ46" s="58">
        <f t="shared" si="67"/>
        <v>2.8E-3</v>
      </c>
      <c r="BA46" s="58">
        <f t="shared" si="67"/>
        <v>44.110700000000001</v>
      </c>
      <c r="BB46" s="58">
        <f t="shared" si="67"/>
        <v>0</v>
      </c>
      <c r="BC46" s="58">
        <f t="shared" si="67"/>
        <v>14.1389</v>
      </c>
      <c r="BD46" s="58">
        <f t="shared" si="67"/>
        <v>27.52</v>
      </c>
      <c r="BG46" s="125">
        <f t="shared" si="15"/>
        <v>0</v>
      </c>
      <c r="BH46" s="125">
        <f t="shared" si="16"/>
        <v>0</v>
      </c>
      <c r="BI46" s="125">
        <f t="shared" si="17"/>
        <v>0</v>
      </c>
      <c r="BJ46" s="125">
        <f t="shared" si="18"/>
        <v>0</v>
      </c>
      <c r="BK46" s="125">
        <f t="shared" si="19"/>
        <v>0</v>
      </c>
      <c r="BL46" s="125">
        <f t="shared" si="20"/>
        <v>0</v>
      </c>
      <c r="BM46" s="125">
        <f t="shared" si="21"/>
        <v>0</v>
      </c>
      <c r="BN46" s="125">
        <f t="shared" si="22"/>
        <v>0</v>
      </c>
      <c r="BO46" s="125">
        <f t="shared" si="23"/>
        <v>0</v>
      </c>
      <c r="BP46" s="125">
        <f t="shared" si="24"/>
        <v>0</v>
      </c>
      <c r="BQ46" s="125">
        <f t="shared" si="25"/>
        <v>0</v>
      </c>
      <c r="BR46" s="125">
        <f t="shared" si="26"/>
        <v>0</v>
      </c>
      <c r="BT46" s="125">
        <f t="shared" si="27"/>
        <v>0</v>
      </c>
      <c r="BU46" s="125">
        <f t="shared" si="28"/>
        <v>0</v>
      </c>
      <c r="BV46" s="125">
        <f t="shared" si="29"/>
        <v>0</v>
      </c>
      <c r="BW46" s="125">
        <f t="shared" si="30"/>
        <v>0</v>
      </c>
      <c r="BX46" s="125">
        <f t="shared" si="31"/>
        <v>0</v>
      </c>
      <c r="BY46" s="125">
        <f t="shared" si="32"/>
        <v>0</v>
      </c>
      <c r="BZ46" s="125">
        <f t="shared" si="33"/>
        <v>0</v>
      </c>
      <c r="CA46" s="125">
        <f t="shared" si="34"/>
        <v>0</v>
      </c>
      <c r="CB46" s="125">
        <f t="shared" si="35"/>
        <v>0</v>
      </c>
      <c r="CC46" s="125">
        <f t="shared" si="36"/>
        <v>0</v>
      </c>
      <c r="CD46" s="125">
        <f t="shared" si="37"/>
        <v>0</v>
      </c>
      <c r="CE46" s="125">
        <f t="shared" si="38"/>
        <v>0</v>
      </c>
      <c r="CG46" s="58">
        <v>30</v>
      </c>
      <c r="CH46" s="58">
        <f t="shared" si="39"/>
        <v>0</v>
      </c>
      <c r="CI46" s="58">
        <f t="shared" si="40"/>
        <v>0</v>
      </c>
      <c r="CJ46" s="58">
        <f>1+$B$50*(IF('Male Inactive'!O28&gt;=0, ((('Male Inactive'!$O28)/7)/60), 0))^0.25</f>
        <v>0.82732345488559056</v>
      </c>
      <c r="CK46" s="58">
        <f>1+$B$50*(IF('Male Barely'!$O28&gt;=0, ((('Male Barely'!$O28)/7)/60), 0))^0.25</f>
        <v>0.71240233427057509</v>
      </c>
      <c r="CL46" s="58">
        <f>1+$B$50*(IF('Male Somewhat'!$O28&gt;=0, ((('Male Somewhat'!$O28)/7)/60), 0))^0.25</f>
        <v>0.67650052673357142</v>
      </c>
      <c r="CM46" s="58">
        <f>1+$B$50*(IF('Male Active'!$O28&gt;=0, ((('Male Active'!$O28)/7)/60), 0))^0.25</f>
        <v>0.64032357170089138</v>
      </c>
      <c r="CN46" s="58">
        <f>1+$B$50*(IF('Male Highly'!$O28&gt;=0, ((('Male Highly'!$O28)/7)/60), 0))^0.25</f>
        <v>0.57468803440293237</v>
      </c>
      <c r="CO46" s="58">
        <f t="shared" si="41"/>
        <v>0</v>
      </c>
      <c r="CP46" s="58">
        <f t="shared" si="42"/>
        <v>0</v>
      </c>
      <c r="CQ46" s="58">
        <f>1+$B$50*(IF('Female Inactive'!$Q28&gt;=0, ((('Female Inactive'!$Q28)/7)/60), 0))^0.25</f>
        <v>0.91225066801929278</v>
      </c>
      <c r="CR46" s="58">
        <f>1+$B$50*(IF('Female Barely'!$Q28&gt;=0, ((('Female Barely'!$Q28)/7)/60), 0))^0.25</f>
        <v>0.77762868200803148</v>
      </c>
      <c r="CS46" s="58">
        <f>1+$B$50*(IF('Female Somewhat'!$Q28&gt;=0, ((('Female Somewhat'!$Q28)/7)/60), 0))^0.25</f>
        <v>0.71832011716938871</v>
      </c>
      <c r="CT46" s="58">
        <f>1+$B$50*(IF('Female Active'!$Q28&gt;=0, ((('Female Active'!$Q28)/7)/60), 0))^0.25</f>
        <v>0.68353613300625726</v>
      </c>
      <c r="CU46" s="58">
        <f>1+$B$50*(IF('Female Highly'!$Q28&gt;=0, ((('Female Highly'!$Q28)/7)/60), 0))^0.25</f>
        <v>0.62444269557192467</v>
      </c>
      <c r="CW46" s="136">
        <f t="shared" si="8"/>
        <v>30</v>
      </c>
      <c r="CX46" s="136">
        <f t="shared" si="9"/>
        <v>0</v>
      </c>
      <c r="CY46" s="136">
        <f t="shared" si="10"/>
        <v>0</v>
      </c>
      <c r="CZ46" s="58">
        <f t="shared" si="55"/>
        <v>1</v>
      </c>
      <c r="DA46" s="58">
        <f t="shared" si="56"/>
        <v>0.86109287735483364</v>
      </c>
      <c r="DB46" s="58">
        <f t="shared" si="57"/>
        <v>0.81769774897427971</v>
      </c>
      <c r="DC46" s="58">
        <f t="shared" si="58"/>
        <v>0.77397004511305778</v>
      </c>
      <c r="DD46" s="58">
        <f t="shared" si="59"/>
        <v>0.69463524938067323</v>
      </c>
      <c r="DE46" s="136">
        <f t="shared" si="12"/>
        <v>0</v>
      </c>
      <c r="DF46" s="136">
        <f t="shared" si="13"/>
        <v>0</v>
      </c>
      <c r="DG46" s="58">
        <f t="shared" si="48"/>
        <v>1</v>
      </c>
      <c r="DH46" s="58">
        <f t="shared" si="49"/>
        <v>0.85242873397554564</v>
      </c>
      <c r="DI46" s="58">
        <f t="shared" si="50"/>
        <v>0.78741528217132228</v>
      </c>
      <c r="DJ46" s="58">
        <f t="shared" si="51"/>
        <v>0.74928542885079197</v>
      </c>
      <c r="DK46" s="58">
        <f t="shared" si="52"/>
        <v>0.68450779754180302</v>
      </c>
    </row>
    <row r="47" spans="1:115">
      <c r="A47" s="58" t="s">
        <v>405</v>
      </c>
      <c r="B47" s="58"/>
      <c r="C47" s="58"/>
      <c r="D47" s="58"/>
      <c r="E47" s="58"/>
      <c r="F47" s="58"/>
      <c r="AN47" s="58">
        <v>27</v>
      </c>
      <c r="AO47" s="58">
        <f>R$26</f>
        <v>0</v>
      </c>
      <c r="AP47" s="118">
        <f t="shared" si="66"/>
        <v>8.9999999999999998E-4</v>
      </c>
      <c r="AQ47" s="58">
        <f t="shared" si="66"/>
        <v>0</v>
      </c>
      <c r="AR47" s="58">
        <f t="shared" si="66"/>
        <v>2.3E-3</v>
      </c>
      <c r="AS47" s="58">
        <f t="shared" si="66"/>
        <v>43.442900000000002</v>
      </c>
      <c r="AT47" s="58">
        <f t="shared" si="66"/>
        <v>0</v>
      </c>
      <c r="AU47" s="58">
        <f t="shared" si="66"/>
        <v>6.2923</v>
      </c>
      <c r="AV47" s="58">
        <f t="shared" si="66"/>
        <v>27.908300000000001</v>
      </c>
      <c r="AW47" s="58">
        <f>AE$26</f>
        <v>0</v>
      </c>
      <c r="AX47" s="118">
        <f t="shared" si="67"/>
        <v>2.0000000000000001E-4</v>
      </c>
      <c r="AY47" s="58">
        <f t="shared" si="67"/>
        <v>0</v>
      </c>
      <c r="AZ47" s="58">
        <f t="shared" si="67"/>
        <v>2.8E-3</v>
      </c>
      <c r="BA47" s="58">
        <f t="shared" si="67"/>
        <v>44.110700000000001</v>
      </c>
      <c r="BB47" s="58">
        <f t="shared" si="67"/>
        <v>0</v>
      </c>
      <c r="BC47" s="58">
        <f t="shared" si="67"/>
        <v>14.1389</v>
      </c>
      <c r="BD47" s="58">
        <f t="shared" si="67"/>
        <v>27.52</v>
      </c>
      <c r="BG47" s="125">
        <f t="shared" si="15"/>
        <v>0</v>
      </c>
      <c r="BH47" s="125">
        <f t="shared" si="16"/>
        <v>0</v>
      </c>
      <c r="BI47" s="125">
        <f t="shared" si="17"/>
        <v>0</v>
      </c>
      <c r="BJ47" s="125">
        <f t="shared" si="18"/>
        <v>0</v>
      </c>
      <c r="BK47" s="125">
        <f t="shared" si="19"/>
        <v>0</v>
      </c>
      <c r="BL47" s="125">
        <f t="shared" si="20"/>
        <v>0</v>
      </c>
      <c r="BM47" s="125">
        <f t="shared" si="21"/>
        <v>0</v>
      </c>
      <c r="BN47" s="125">
        <f t="shared" si="22"/>
        <v>0</v>
      </c>
      <c r="BO47" s="125">
        <f t="shared" si="23"/>
        <v>0</v>
      </c>
      <c r="BP47" s="125">
        <f t="shared" si="24"/>
        <v>0</v>
      </c>
      <c r="BQ47" s="125">
        <f t="shared" si="25"/>
        <v>0</v>
      </c>
      <c r="BR47" s="125">
        <f t="shared" si="26"/>
        <v>0</v>
      </c>
      <c r="BT47" s="125">
        <f t="shared" si="27"/>
        <v>0</v>
      </c>
      <c r="BU47" s="125">
        <f t="shared" si="28"/>
        <v>0</v>
      </c>
      <c r="BV47" s="125">
        <f t="shared" si="29"/>
        <v>0</v>
      </c>
      <c r="BW47" s="125">
        <f t="shared" si="30"/>
        <v>0</v>
      </c>
      <c r="BX47" s="125">
        <f t="shared" si="31"/>
        <v>0</v>
      </c>
      <c r="BY47" s="125">
        <f t="shared" si="32"/>
        <v>0</v>
      </c>
      <c r="BZ47" s="125">
        <f t="shared" si="33"/>
        <v>0</v>
      </c>
      <c r="CA47" s="125">
        <f t="shared" si="34"/>
        <v>0</v>
      </c>
      <c r="CB47" s="125">
        <f t="shared" si="35"/>
        <v>0</v>
      </c>
      <c r="CC47" s="125">
        <f t="shared" si="36"/>
        <v>0</v>
      </c>
      <c r="CD47" s="125">
        <f t="shared" si="37"/>
        <v>0</v>
      </c>
      <c r="CE47" s="125">
        <f t="shared" si="38"/>
        <v>0</v>
      </c>
      <c r="CG47" s="58">
        <v>31</v>
      </c>
      <c r="CH47" s="58">
        <f t="shared" si="39"/>
        <v>0</v>
      </c>
      <c r="CI47" s="58">
        <f t="shared" si="40"/>
        <v>0</v>
      </c>
      <c r="CJ47" s="58">
        <f>1+$B$50*(IF('Male Inactive'!O29&gt;=0, ((('Male Inactive'!$O29)/7)/60), 0))^0.25</f>
        <v>0.82822501815365734</v>
      </c>
      <c r="CK47" s="58">
        <f>1+$B$50*(IF('Male Barely'!$O29&gt;=0, ((('Male Barely'!$O29)/7)/60), 0))^0.25</f>
        <v>0.71122808138564064</v>
      </c>
      <c r="CL47" s="58">
        <f>1+$B$50*(IF('Male Somewhat'!$O29&gt;=0, ((('Male Somewhat'!$O29)/7)/60), 0))^0.25</f>
        <v>0.67470323796721177</v>
      </c>
      <c r="CM47" s="58">
        <f>1+$B$50*(IF('Male Active'!$O29&gt;=0, ((('Male Active'!$O29)/7)/60), 0))^0.25</f>
        <v>0.63856775110030117</v>
      </c>
      <c r="CN47" s="58">
        <f>1+$B$50*(IF('Male Highly'!$O29&gt;=0, ((('Male Highly'!$O29)/7)/60), 0))^0.25</f>
        <v>0.57350236868791127</v>
      </c>
      <c r="CO47" s="58">
        <f t="shared" si="41"/>
        <v>0</v>
      </c>
      <c r="CP47" s="58">
        <f t="shared" si="42"/>
        <v>0</v>
      </c>
      <c r="CQ47" s="58">
        <f>1+$B$50*(IF('Female Inactive'!$Q29&gt;=0, ((('Female Inactive'!$Q29)/7)/60), 0))^0.25</f>
        <v>0.91119505302414905</v>
      </c>
      <c r="CR47" s="58">
        <f>1+$B$50*(IF('Female Barely'!$Q29&gt;=0, ((('Female Barely'!$Q29)/7)/60), 0))^0.25</f>
        <v>0.77544430269658982</v>
      </c>
      <c r="CS47" s="58">
        <f>1+$B$50*(IF('Female Somewhat'!$Q29&gt;=0, ((('Female Somewhat'!$Q29)/7)/60), 0))^0.25</f>
        <v>0.71623837552562963</v>
      </c>
      <c r="CT47" s="58">
        <f>1+$B$50*(IF('Female Active'!$Q29&gt;=0, ((('Female Active'!$Q29)/7)/60), 0))^0.25</f>
        <v>0.68133174747868208</v>
      </c>
      <c r="CU47" s="58">
        <f>1+$B$50*(IF('Female Highly'!$Q29&gt;=0, ((('Female Highly'!$Q29)/7)/60), 0))^0.25</f>
        <v>0.62250759540403944</v>
      </c>
      <c r="CW47" s="136">
        <f t="shared" si="8"/>
        <v>31</v>
      </c>
      <c r="CX47" s="136">
        <f t="shared" si="9"/>
        <v>0</v>
      </c>
      <c r="CY47" s="136">
        <f t="shared" si="10"/>
        <v>0</v>
      </c>
      <c r="CZ47" s="58">
        <f t="shared" si="55"/>
        <v>1</v>
      </c>
      <c r="DA47" s="58">
        <f t="shared" si="56"/>
        <v>0.85873774130992175</v>
      </c>
      <c r="DB47" s="58">
        <f t="shared" si="57"/>
        <v>0.81463759627946508</v>
      </c>
      <c r="DC47" s="58">
        <f t="shared" si="58"/>
        <v>0.77100756087258182</v>
      </c>
      <c r="DD47" s="58">
        <f t="shared" si="59"/>
        <v>0.69244753070416376</v>
      </c>
      <c r="DE47" s="136">
        <f t="shared" si="12"/>
        <v>0</v>
      </c>
      <c r="DF47" s="136">
        <f t="shared" si="13"/>
        <v>0</v>
      </c>
      <c r="DG47" s="58">
        <f t="shared" si="48"/>
        <v>1</v>
      </c>
      <c r="DH47" s="58">
        <f t="shared" si="49"/>
        <v>0.85101899985407248</v>
      </c>
      <c r="DI47" s="58">
        <f t="shared" si="50"/>
        <v>0.78604287100606929</v>
      </c>
      <c r="DJ47" s="58">
        <f t="shared" si="51"/>
        <v>0.74773424769748509</v>
      </c>
      <c r="DK47" s="58">
        <f t="shared" si="52"/>
        <v>0.68317710169519696</v>
      </c>
    </row>
    <row r="48" spans="1:115">
      <c r="A48" s="58"/>
      <c r="B48" s="58"/>
      <c r="C48" s="58"/>
      <c r="D48" s="58"/>
      <c r="E48" s="58"/>
      <c r="F48" s="58"/>
      <c r="AN48" s="58">
        <v>28</v>
      </c>
      <c r="AO48" s="58">
        <f>R$26</f>
        <v>0</v>
      </c>
      <c r="AP48" s="118">
        <f t="shared" si="66"/>
        <v>8.9999999999999998E-4</v>
      </c>
      <c r="AQ48" s="58">
        <f t="shared" si="66"/>
        <v>0</v>
      </c>
      <c r="AR48" s="58">
        <f t="shared" si="66"/>
        <v>2.3E-3</v>
      </c>
      <c r="AS48" s="58">
        <f t="shared" si="66"/>
        <v>43.442900000000002</v>
      </c>
      <c r="AT48" s="58">
        <f t="shared" si="66"/>
        <v>0</v>
      </c>
      <c r="AU48" s="58">
        <f t="shared" si="66"/>
        <v>6.2923</v>
      </c>
      <c r="AV48" s="58">
        <f t="shared" si="66"/>
        <v>27.908300000000001</v>
      </c>
      <c r="AW48" s="58">
        <f>AE$26</f>
        <v>0</v>
      </c>
      <c r="AX48" s="118">
        <f t="shared" si="67"/>
        <v>2.0000000000000001E-4</v>
      </c>
      <c r="AY48" s="58">
        <f t="shared" si="67"/>
        <v>0</v>
      </c>
      <c r="AZ48" s="58">
        <f t="shared" si="67"/>
        <v>2.8E-3</v>
      </c>
      <c r="BA48" s="58">
        <f t="shared" si="67"/>
        <v>44.110700000000001</v>
      </c>
      <c r="BB48" s="58">
        <f t="shared" si="67"/>
        <v>0</v>
      </c>
      <c r="BC48" s="58">
        <f t="shared" si="67"/>
        <v>14.1389</v>
      </c>
      <c r="BD48" s="58">
        <f t="shared" si="67"/>
        <v>27.52</v>
      </c>
      <c r="BG48" s="125">
        <f t="shared" si="15"/>
        <v>0</v>
      </c>
      <c r="BH48" s="125">
        <f t="shared" si="16"/>
        <v>0</v>
      </c>
      <c r="BI48" s="125">
        <f t="shared" si="17"/>
        <v>0</v>
      </c>
      <c r="BJ48" s="125">
        <f t="shared" si="18"/>
        <v>0</v>
      </c>
      <c r="BK48" s="125">
        <f t="shared" si="19"/>
        <v>0</v>
      </c>
      <c r="BL48" s="125">
        <f t="shared" si="20"/>
        <v>0</v>
      </c>
      <c r="BM48" s="125">
        <f t="shared" si="21"/>
        <v>0</v>
      </c>
      <c r="BN48" s="125">
        <f t="shared" si="22"/>
        <v>0</v>
      </c>
      <c r="BO48" s="125">
        <f t="shared" si="23"/>
        <v>0</v>
      </c>
      <c r="BP48" s="125">
        <f t="shared" si="24"/>
        <v>0</v>
      </c>
      <c r="BQ48" s="125">
        <f t="shared" si="25"/>
        <v>0</v>
      </c>
      <c r="BR48" s="125">
        <f t="shared" si="26"/>
        <v>0</v>
      </c>
      <c r="BT48" s="125">
        <f t="shared" si="27"/>
        <v>0</v>
      </c>
      <c r="BU48" s="125">
        <f t="shared" si="28"/>
        <v>0</v>
      </c>
      <c r="BV48" s="125">
        <f t="shared" si="29"/>
        <v>0</v>
      </c>
      <c r="BW48" s="125">
        <f t="shared" si="30"/>
        <v>0</v>
      </c>
      <c r="BX48" s="125">
        <f t="shared" si="31"/>
        <v>0</v>
      </c>
      <c r="BY48" s="125">
        <f t="shared" si="32"/>
        <v>0</v>
      </c>
      <c r="BZ48" s="125">
        <f t="shared" si="33"/>
        <v>0</v>
      </c>
      <c r="CA48" s="125">
        <f t="shared" si="34"/>
        <v>0</v>
      </c>
      <c r="CB48" s="125">
        <f t="shared" si="35"/>
        <v>0</v>
      </c>
      <c r="CC48" s="125">
        <f t="shared" si="36"/>
        <v>0</v>
      </c>
      <c r="CD48" s="125">
        <f t="shared" si="37"/>
        <v>0</v>
      </c>
      <c r="CE48" s="125">
        <f t="shared" si="38"/>
        <v>0</v>
      </c>
      <c r="CG48" s="58">
        <v>32</v>
      </c>
      <c r="CH48" s="58">
        <f t="shared" si="39"/>
        <v>0</v>
      </c>
      <c r="CI48" s="58">
        <f t="shared" si="40"/>
        <v>0</v>
      </c>
      <c r="CJ48" s="58">
        <f>1+$B$50*(IF('Male Inactive'!O30&gt;=0, ((('Male Inactive'!$O30)/7)/60), 0))^0.25</f>
        <v>0.82926763521291835</v>
      </c>
      <c r="CK48" s="58">
        <f>1+$B$50*(IF('Male Barely'!$O30&gt;=0, ((('Male Barely'!$O30)/7)/60), 0))^0.25</f>
        <v>0.7102034931224559</v>
      </c>
      <c r="CL48" s="58">
        <f>1+$B$50*(IF('Male Somewhat'!$O30&gt;=0, ((('Male Somewhat'!$O30)/7)/60), 0))^0.25</f>
        <v>0.67305574329905715</v>
      </c>
      <c r="CM48" s="58">
        <f>1+$B$50*(IF('Male Active'!$O30&gt;=0, ((('Male Active'!$O30)/7)/60), 0))^0.25</f>
        <v>0.63696779106632839</v>
      </c>
      <c r="CN48" s="58">
        <f>1+$B$50*(IF('Male Highly'!$O30&gt;=0, ((('Male Highly'!$O30)/7)/60), 0))^0.25</f>
        <v>0.57247992909580181</v>
      </c>
      <c r="CO48" s="58">
        <f t="shared" si="41"/>
        <v>0</v>
      </c>
      <c r="CP48" s="58">
        <f t="shared" si="42"/>
        <v>0</v>
      </c>
      <c r="CQ48" s="58">
        <f>1+$B$50*(IF('Female Inactive'!$Q30&gt;=0, ((('Female Inactive'!$Q30)/7)/60), 0))^0.25</f>
        <v>0.91000527276491039</v>
      </c>
      <c r="CR48" s="58">
        <f>1+$B$50*(IF('Female Barely'!$Q30&gt;=0, ((('Female Barely'!$Q30)/7)/60), 0))^0.25</f>
        <v>0.77333509764924013</v>
      </c>
      <c r="CS48" s="58">
        <f>1+$B$50*(IF('Female Somewhat'!$Q30&gt;=0, ((('Female Somewhat'!$Q30)/7)/60), 0))^0.25</f>
        <v>0.71426091396380631</v>
      </c>
      <c r="CT48" s="58">
        <f>1+$B$50*(IF('Female Active'!$Q30&gt;=0, ((('Female Active'!$Q30)/7)/60), 0))^0.25</f>
        <v>0.67922993455495229</v>
      </c>
      <c r="CU48" s="58">
        <f>1+$B$50*(IF('Female Highly'!$Q30&gt;=0, ((('Female Highly'!$Q30)/7)/60), 0))^0.25</f>
        <v>0.62067790536639311</v>
      </c>
      <c r="CW48" s="136">
        <f t="shared" si="8"/>
        <v>32</v>
      </c>
      <c r="CX48" s="136">
        <f t="shared" si="9"/>
        <v>0</v>
      </c>
      <c r="CY48" s="136">
        <f t="shared" si="10"/>
        <v>0</v>
      </c>
      <c r="CZ48" s="58">
        <f t="shared" si="55"/>
        <v>1</v>
      </c>
      <c r="DA48" s="58">
        <f t="shared" si="56"/>
        <v>0.85642253835229909</v>
      </c>
      <c r="DB48" s="58">
        <f t="shared" si="57"/>
        <v>0.81162668687322748</v>
      </c>
      <c r="DC48" s="58">
        <f t="shared" si="58"/>
        <v>0.76810882761966703</v>
      </c>
      <c r="DD48" s="58">
        <f t="shared" si="59"/>
        <v>0.69034399123609225</v>
      </c>
      <c r="DE48" s="136">
        <f t="shared" si="12"/>
        <v>0</v>
      </c>
      <c r="DF48" s="136">
        <f t="shared" si="13"/>
        <v>0</v>
      </c>
      <c r="DG48" s="58">
        <f t="shared" si="48"/>
        <v>1</v>
      </c>
      <c r="DH48" s="58">
        <f t="shared" si="49"/>
        <v>0.84981386459397201</v>
      </c>
      <c r="DI48" s="58">
        <f t="shared" si="50"/>
        <v>0.78489755536650341</v>
      </c>
      <c r="DJ48" s="58">
        <f t="shared" si="51"/>
        <v>0.74640219665015473</v>
      </c>
      <c r="DK48" s="58">
        <f t="shared" si="52"/>
        <v>0.68205968024840036</v>
      </c>
    </row>
    <row r="49" spans="1:115">
      <c r="A49" s="58" t="s">
        <v>370</v>
      </c>
      <c r="B49" s="58"/>
      <c r="C49" s="58"/>
      <c r="D49" s="58"/>
      <c r="E49" s="58"/>
      <c r="F49" s="58"/>
      <c r="AN49" s="58">
        <v>29</v>
      </c>
      <c r="AO49" s="58">
        <f>R$26</f>
        <v>0</v>
      </c>
      <c r="AP49" s="118">
        <f t="shared" si="66"/>
        <v>8.9999999999999998E-4</v>
      </c>
      <c r="AQ49" s="58">
        <f t="shared" si="66"/>
        <v>0</v>
      </c>
      <c r="AR49" s="58">
        <f t="shared" si="66"/>
        <v>2.3E-3</v>
      </c>
      <c r="AS49" s="58">
        <f t="shared" si="66"/>
        <v>43.442900000000002</v>
      </c>
      <c r="AT49" s="58">
        <f t="shared" si="66"/>
        <v>0</v>
      </c>
      <c r="AU49" s="58">
        <f t="shared" si="66"/>
        <v>6.2923</v>
      </c>
      <c r="AV49" s="58">
        <f t="shared" si="66"/>
        <v>27.908300000000001</v>
      </c>
      <c r="AW49" s="58">
        <f>AE$26</f>
        <v>0</v>
      </c>
      <c r="AX49" s="118">
        <f t="shared" si="67"/>
        <v>2.0000000000000001E-4</v>
      </c>
      <c r="AY49" s="58">
        <f t="shared" si="67"/>
        <v>0</v>
      </c>
      <c r="AZ49" s="58">
        <f t="shared" si="67"/>
        <v>2.8E-3</v>
      </c>
      <c r="BA49" s="58">
        <f t="shared" si="67"/>
        <v>44.110700000000001</v>
      </c>
      <c r="BB49" s="58">
        <f t="shared" si="67"/>
        <v>0</v>
      </c>
      <c r="BC49" s="58">
        <f t="shared" si="67"/>
        <v>14.1389</v>
      </c>
      <c r="BD49" s="58">
        <f t="shared" si="67"/>
        <v>27.52</v>
      </c>
      <c r="BG49" s="125">
        <f t="shared" si="15"/>
        <v>0</v>
      </c>
      <c r="BH49" s="125">
        <f t="shared" si="16"/>
        <v>0</v>
      </c>
      <c r="BI49" s="125">
        <f t="shared" si="17"/>
        <v>0</v>
      </c>
      <c r="BJ49" s="125">
        <f t="shared" si="18"/>
        <v>0</v>
      </c>
      <c r="BK49" s="125">
        <f t="shared" si="19"/>
        <v>0</v>
      </c>
      <c r="BL49" s="125">
        <f t="shared" si="20"/>
        <v>0</v>
      </c>
      <c r="BM49" s="125">
        <f t="shared" si="21"/>
        <v>0</v>
      </c>
      <c r="BN49" s="125">
        <f t="shared" si="22"/>
        <v>0</v>
      </c>
      <c r="BO49" s="125">
        <f t="shared" si="23"/>
        <v>0</v>
      </c>
      <c r="BP49" s="125">
        <f t="shared" si="24"/>
        <v>0</v>
      </c>
      <c r="BQ49" s="125">
        <f t="shared" si="25"/>
        <v>0</v>
      </c>
      <c r="BR49" s="125">
        <f t="shared" si="26"/>
        <v>0</v>
      </c>
      <c r="BT49" s="125">
        <f t="shared" si="27"/>
        <v>0</v>
      </c>
      <c r="BU49" s="125">
        <f t="shared" si="28"/>
        <v>0</v>
      </c>
      <c r="BV49" s="125">
        <f t="shared" si="29"/>
        <v>0</v>
      </c>
      <c r="BW49" s="125">
        <f t="shared" si="30"/>
        <v>0</v>
      </c>
      <c r="BX49" s="125">
        <f t="shared" si="31"/>
        <v>0</v>
      </c>
      <c r="BY49" s="125">
        <f t="shared" si="32"/>
        <v>0</v>
      </c>
      <c r="BZ49" s="125">
        <f t="shared" si="33"/>
        <v>0</v>
      </c>
      <c r="CA49" s="125">
        <f t="shared" si="34"/>
        <v>0</v>
      </c>
      <c r="CB49" s="125">
        <f t="shared" si="35"/>
        <v>0</v>
      </c>
      <c r="CC49" s="125">
        <f t="shared" si="36"/>
        <v>0</v>
      </c>
      <c r="CD49" s="125">
        <f t="shared" si="37"/>
        <v>0</v>
      </c>
      <c r="CE49" s="125">
        <f t="shared" si="38"/>
        <v>0</v>
      </c>
      <c r="CG49" s="58">
        <v>33</v>
      </c>
      <c r="CH49" s="58">
        <f t="shared" si="39"/>
        <v>0</v>
      </c>
      <c r="CI49" s="58">
        <f t="shared" si="40"/>
        <v>0</v>
      </c>
      <c r="CJ49" s="58">
        <f>1+$B$50*(IF('Male Inactive'!O31&gt;=0, ((('Male Inactive'!$O31)/7)/60), 0))^0.25</f>
        <v>0.83044936923580936</v>
      </c>
      <c r="CK49" s="58">
        <f>1+$B$50*(IF('Male Barely'!$O31&gt;=0, ((('Male Barely'!$O31)/7)/60), 0))^0.25</f>
        <v>0.70932577789565432</v>
      </c>
      <c r="CL49" s="58">
        <f>1+$B$50*(IF('Male Somewhat'!$O31&gt;=0, ((('Male Somewhat'!$O31)/7)/60), 0))^0.25</f>
        <v>0.67155764234568327</v>
      </c>
      <c r="CM49" s="58">
        <f>1+$B$50*(IF('Male Active'!$O31&gt;=0, ((('Male Active'!$O31)/7)/60), 0))^0.25</f>
        <v>0.63552220846532304</v>
      </c>
      <c r="CN49" s="58">
        <f>1+$B$50*(IF('Male Highly'!$O31&gt;=0, ((('Male Highly'!$O31)/7)/60), 0))^0.25</f>
        <v>0.57161510682517647</v>
      </c>
      <c r="CO49" s="58">
        <f t="shared" si="41"/>
        <v>0</v>
      </c>
      <c r="CP49" s="58">
        <f t="shared" si="42"/>
        <v>0</v>
      </c>
      <c r="CQ49" s="58">
        <f>1+$B$50*(IF('Female Inactive'!$Q31&gt;=0, ((('Female Inactive'!$Q31)/7)/60), 0))^0.25</f>
        <v>0.90871872917367469</v>
      </c>
      <c r="CR49" s="58">
        <f>1+$B$50*(IF('Female Barely'!$Q31&gt;=0, ((('Female Barely'!$Q31)/7)/60), 0))^0.25</f>
        <v>0.77130986998233286</v>
      </c>
      <c r="CS49" s="58">
        <f>1+$B$50*(IF('Female Somewhat'!$Q31&gt;=0, ((('Female Somewhat'!$Q31)/7)/60), 0))^0.25</f>
        <v>0.71239250914656305</v>
      </c>
      <c r="CT49" s="58">
        <f>1+$B$50*(IF('Female Active'!$Q31&gt;=0, ((('Female Active'!$Q31)/7)/60), 0))^0.25</f>
        <v>0.67723621119164257</v>
      </c>
      <c r="CU49" s="58">
        <f>1+$B$50*(IF('Female Highly'!$Q31&gt;=0, ((('Female Highly'!$Q31)/7)/60), 0))^0.25</f>
        <v>0.61895670530214031</v>
      </c>
      <c r="CW49" s="136">
        <f t="shared" si="8"/>
        <v>33</v>
      </c>
      <c r="CX49" s="136">
        <f t="shared" si="9"/>
        <v>0</v>
      </c>
      <c r="CY49" s="136">
        <f t="shared" si="10"/>
        <v>0</v>
      </c>
      <c r="CZ49" s="58">
        <f t="shared" si="55"/>
        <v>1</v>
      </c>
      <c r="DA49" s="58">
        <f t="shared" si="56"/>
        <v>0.85414692836528416</v>
      </c>
      <c r="DB49" s="58">
        <f t="shared" si="57"/>
        <v>0.80866777340521023</v>
      </c>
      <c r="DC49" s="58">
        <f t="shared" si="58"/>
        <v>0.76527508118904242</v>
      </c>
      <c r="DD49" s="58">
        <f t="shared" si="59"/>
        <v>0.68832023721227498</v>
      </c>
      <c r="DE49" s="136">
        <f t="shared" si="12"/>
        <v>0</v>
      </c>
      <c r="DF49" s="136">
        <f t="shared" si="13"/>
        <v>0</v>
      </c>
      <c r="DG49" s="58">
        <f t="shared" si="48"/>
        <v>1</v>
      </c>
      <c r="DH49" s="58">
        <f t="shared" si="49"/>
        <v>0.84878834915585832</v>
      </c>
      <c r="DI49" s="58">
        <f t="shared" si="50"/>
        <v>0.78395270866086697</v>
      </c>
      <c r="DJ49" s="58">
        <f t="shared" si="51"/>
        <v>0.74526494221977113</v>
      </c>
      <c r="DK49" s="58">
        <f t="shared" si="52"/>
        <v>0.68113122953345118</v>
      </c>
    </row>
    <row r="50" spans="1:115">
      <c r="A50" s="58" t="s">
        <v>371</v>
      </c>
      <c r="B50" s="58">
        <f>(0.8-1)/(1.61^0.25)</f>
        <v>-0.17755116515969138</v>
      </c>
      <c r="C50" s="58"/>
      <c r="D50" s="58"/>
      <c r="E50" s="58"/>
      <c r="F50" s="58"/>
      <c r="AN50" s="58">
        <v>30</v>
      </c>
      <c r="AO50" s="58">
        <f>R$27</f>
        <v>0</v>
      </c>
      <c r="AP50" s="118">
        <f t="shared" ref="AP50:AV54" si="68">S$27</f>
        <v>1E-3</v>
      </c>
      <c r="AQ50" s="58">
        <f t="shared" si="68"/>
        <v>0</v>
      </c>
      <c r="AR50" s="58">
        <f t="shared" si="68"/>
        <v>9.7999999999999997E-3</v>
      </c>
      <c r="AS50" s="58">
        <f t="shared" si="68"/>
        <v>40.098399999999998</v>
      </c>
      <c r="AT50" s="58">
        <f t="shared" si="68"/>
        <v>0</v>
      </c>
      <c r="AU50" s="58">
        <f t="shared" si="68"/>
        <v>13.228999999999999</v>
      </c>
      <c r="AV50" s="58">
        <f t="shared" si="68"/>
        <v>32.595100000000002</v>
      </c>
      <c r="AW50" s="58">
        <f>AE$27</f>
        <v>0</v>
      </c>
      <c r="AX50" s="118">
        <f t="shared" ref="AX50:BD54" si="69">AF$27</f>
        <v>2.0000000000000001E-4</v>
      </c>
      <c r="AY50" s="58">
        <f t="shared" si="69"/>
        <v>0</v>
      </c>
      <c r="AZ50" s="58">
        <f t="shared" si="69"/>
        <v>1.2200000000000001E-2</v>
      </c>
      <c r="BA50" s="58">
        <f t="shared" si="69"/>
        <v>40.729700000000001</v>
      </c>
      <c r="BB50" s="58">
        <f t="shared" si="69"/>
        <v>0</v>
      </c>
      <c r="BC50" s="58">
        <f t="shared" si="69"/>
        <v>31.040800000000001</v>
      </c>
      <c r="BD50" s="58">
        <f t="shared" si="69"/>
        <v>32.49</v>
      </c>
      <c r="BG50" s="125">
        <f t="shared" si="15"/>
        <v>0</v>
      </c>
      <c r="BH50" s="125">
        <f t="shared" si="16"/>
        <v>0</v>
      </c>
      <c r="BI50" s="125">
        <f t="shared" si="17"/>
        <v>0</v>
      </c>
      <c r="BJ50" s="125">
        <f t="shared" si="18"/>
        <v>0</v>
      </c>
      <c r="BK50" s="125">
        <f t="shared" si="19"/>
        <v>0</v>
      </c>
      <c r="BL50" s="125">
        <f t="shared" si="20"/>
        <v>0</v>
      </c>
      <c r="BM50" s="125">
        <f t="shared" si="21"/>
        <v>0</v>
      </c>
      <c r="BN50" s="125">
        <f t="shared" si="22"/>
        <v>0</v>
      </c>
      <c r="BO50" s="125">
        <f t="shared" si="23"/>
        <v>0</v>
      </c>
      <c r="BP50" s="125">
        <f t="shared" si="24"/>
        <v>0</v>
      </c>
      <c r="BQ50" s="125">
        <f t="shared" si="25"/>
        <v>0</v>
      </c>
      <c r="BR50" s="125">
        <f t="shared" si="26"/>
        <v>0</v>
      </c>
      <c r="BT50" s="125">
        <f t="shared" si="27"/>
        <v>0</v>
      </c>
      <c r="BU50" s="125">
        <f t="shared" si="28"/>
        <v>0</v>
      </c>
      <c r="BV50" s="125">
        <f t="shared" si="29"/>
        <v>0</v>
      </c>
      <c r="BW50" s="125">
        <f t="shared" si="30"/>
        <v>0</v>
      </c>
      <c r="BX50" s="125">
        <f t="shared" si="31"/>
        <v>0</v>
      </c>
      <c r="BY50" s="125">
        <f t="shared" si="32"/>
        <v>0</v>
      </c>
      <c r="BZ50" s="125">
        <f t="shared" si="33"/>
        <v>0</v>
      </c>
      <c r="CA50" s="125">
        <f t="shared" si="34"/>
        <v>0</v>
      </c>
      <c r="CB50" s="125">
        <f t="shared" si="35"/>
        <v>0</v>
      </c>
      <c r="CC50" s="125">
        <f t="shared" si="36"/>
        <v>0</v>
      </c>
      <c r="CD50" s="125">
        <f t="shared" si="37"/>
        <v>0</v>
      </c>
      <c r="CE50" s="125">
        <f t="shared" si="38"/>
        <v>0</v>
      </c>
      <c r="CG50" s="58">
        <v>34</v>
      </c>
      <c r="CH50" s="58">
        <f t="shared" si="39"/>
        <v>0</v>
      </c>
      <c r="CI50" s="58">
        <f t="shared" si="40"/>
        <v>0</v>
      </c>
      <c r="CJ50" s="58">
        <f>1+$B$50*(IF('Male Inactive'!O32&gt;=0, ((('Male Inactive'!$O32)/7)/60), 0))^0.25</f>
        <v>0.83176897066692845</v>
      </c>
      <c r="CK50" s="58">
        <f>1+$B$50*(IF('Male Barely'!$O32&gt;=0, ((('Male Barely'!$O32)/7)/60), 0))^0.25</f>
        <v>0.70859285466175148</v>
      </c>
      <c r="CL50" s="58">
        <f>1+$B$50*(IF('Male Somewhat'!$O32&gt;=0, ((('Male Somewhat'!$O32)/7)/60), 0))^0.25</f>
        <v>0.67020903517673802</v>
      </c>
      <c r="CM50" s="58">
        <f>1+$B$50*(IF('Male Active'!$O32&gt;=0, ((('Male Active'!$O32)/7)/60), 0))^0.25</f>
        <v>0.63423007540974441</v>
      </c>
      <c r="CN50" s="58">
        <f>1+$B$50*(IF('Male Highly'!$O32&gt;=0, ((('Male Highly'!$O32)/7)/60), 0))^0.25</f>
        <v>0.57090292966242739</v>
      </c>
      <c r="CO50" s="58">
        <f t="shared" si="41"/>
        <v>0</v>
      </c>
      <c r="CP50" s="58">
        <f t="shared" si="42"/>
        <v>0</v>
      </c>
      <c r="CQ50" s="58">
        <f>1+$B$50*(IF('Female Inactive'!$Q32&gt;=0, ((('Female Inactive'!$Q32)/7)/60), 0))^0.25</f>
        <v>0.90736866192955579</v>
      </c>
      <c r="CR50" s="58">
        <f>1+$B$50*(IF('Female Barely'!$Q32&gt;=0, ((('Female Barely'!$Q32)/7)/60), 0))^0.25</f>
        <v>0.76937654635931729</v>
      </c>
      <c r="CS50" s="58">
        <f>1+$B$50*(IF('Female Somewhat'!$Q32&gt;=0, ((('Female Somewhat'!$Q32)/7)/60), 0))^0.25</f>
        <v>0.71063775981683297</v>
      </c>
      <c r="CT50" s="58">
        <f>1+$B$50*(IF('Female Active'!$Q32&gt;=0, ((('Female Active'!$Q32)/7)/60), 0))^0.25</f>
        <v>0.67535585366531037</v>
      </c>
      <c r="CU50" s="58">
        <f>1+$B$50*(IF('Female Highly'!$Q32&gt;=0, ((('Female Highly'!$Q32)/7)/60), 0))^0.25</f>
        <v>0.61734709645728336</v>
      </c>
      <c r="CW50" s="136">
        <f t="shared" si="8"/>
        <v>34</v>
      </c>
      <c r="CX50" s="136">
        <f t="shared" si="9"/>
        <v>0</v>
      </c>
      <c r="CY50" s="136">
        <f t="shared" si="10"/>
        <v>0</v>
      </c>
      <c r="CZ50" s="58">
        <f t="shared" si="55"/>
        <v>1</v>
      </c>
      <c r="DA50" s="58">
        <f t="shared" si="56"/>
        <v>0.85191066227631451</v>
      </c>
      <c r="DB50" s="58">
        <f t="shared" si="57"/>
        <v>0.805763449722525</v>
      </c>
      <c r="DC50" s="58">
        <f t="shared" si="58"/>
        <v>0.7625074964039672</v>
      </c>
      <c r="DD50" s="58">
        <f t="shared" si="59"/>
        <v>0.68637199726826359</v>
      </c>
      <c r="DE50" s="136">
        <f t="shared" si="12"/>
        <v>0</v>
      </c>
      <c r="DF50" s="136">
        <f t="shared" si="13"/>
        <v>0</v>
      </c>
      <c r="DG50" s="58">
        <f t="shared" si="48"/>
        <v>1</v>
      </c>
      <c r="DH50" s="58">
        <f t="shared" si="49"/>
        <v>0.84792056265554427</v>
      </c>
      <c r="DI50" s="58">
        <f t="shared" si="50"/>
        <v>0.7831852582451253</v>
      </c>
      <c r="DJ50" s="58">
        <f t="shared" si="51"/>
        <v>0.74430149728682393</v>
      </c>
      <c r="DK50" s="58">
        <f t="shared" si="52"/>
        <v>0.68037074935392861</v>
      </c>
    </row>
    <row r="51" spans="1:115">
      <c r="A51" s="58"/>
      <c r="B51" s="58" t="s">
        <v>372</v>
      </c>
      <c r="C51" s="58" t="s">
        <v>373</v>
      </c>
      <c r="D51" s="58"/>
      <c r="E51" s="58"/>
      <c r="F51" s="58"/>
      <c r="AN51" s="58">
        <v>31</v>
      </c>
      <c r="AO51" s="58">
        <f>R$27</f>
        <v>0</v>
      </c>
      <c r="AP51" s="118">
        <f t="shared" si="68"/>
        <v>1E-3</v>
      </c>
      <c r="AQ51" s="58">
        <f t="shared" si="68"/>
        <v>0</v>
      </c>
      <c r="AR51" s="58">
        <f t="shared" si="68"/>
        <v>9.7999999999999997E-3</v>
      </c>
      <c r="AS51" s="58">
        <f t="shared" si="68"/>
        <v>40.098399999999998</v>
      </c>
      <c r="AT51" s="58">
        <f t="shared" si="68"/>
        <v>0</v>
      </c>
      <c r="AU51" s="58">
        <f t="shared" si="68"/>
        <v>13.228999999999999</v>
      </c>
      <c r="AV51" s="58">
        <f t="shared" si="68"/>
        <v>32.595100000000002</v>
      </c>
      <c r="AW51" s="58">
        <f>AE$27</f>
        <v>0</v>
      </c>
      <c r="AX51" s="118">
        <f t="shared" si="69"/>
        <v>2.0000000000000001E-4</v>
      </c>
      <c r="AY51" s="58">
        <f t="shared" si="69"/>
        <v>0</v>
      </c>
      <c r="AZ51" s="58">
        <f t="shared" si="69"/>
        <v>1.2200000000000001E-2</v>
      </c>
      <c r="BA51" s="58">
        <f t="shared" si="69"/>
        <v>40.729700000000001</v>
      </c>
      <c r="BB51" s="58">
        <f t="shared" si="69"/>
        <v>0</v>
      </c>
      <c r="BC51" s="58">
        <f t="shared" si="69"/>
        <v>31.040800000000001</v>
      </c>
      <c r="BD51" s="58">
        <f t="shared" si="69"/>
        <v>32.49</v>
      </c>
      <c r="BG51" s="125">
        <f t="shared" si="15"/>
        <v>0</v>
      </c>
      <c r="BH51" s="125">
        <f t="shared" si="16"/>
        <v>0</v>
      </c>
      <c r="BI51" s="125">
        <f t="shared" si="17"/>
        <v>0</v>
      </c>
      <c r="BJ51" s="125">
        <f t="shared" si="18"/>
        <v>0</v>
      </c>
      <c r="BK51" s="125">
        <f t="shared" si="19"/>
        <v>0</v>
      </c>
      <c r="BL51" s="125">
        <f t="shared" si="20"/>
        <v>0</v>
      </c>
      <c r="BM51" s="125">
        <f t="shared" si="21"/>
        <v>0</v>
      </c>
      <c r="BN51" s="125">
        <f t="shared" si="22"/>
        <v>0</v>
      </c>
      <c r="BO51" s="125">
        <f t="shared" si="23"/>
        <v>0</v>
      </c>
      <c r="BP51" s="125">
        <f t="shared" si="24"/>
        <v>0</v>
      </c>
      <c r="BQ51" s="125">
        <f t="shared" si="25"/>
        <v>0</v>
      </c>
      <c r="BR51" s="125">
        <f t="shared" si="26"/>
        <v>0</v>
      </c>
      <c r="BT51" s="125">
        <f t="shared" si="27"/>
        <v>0</v>
      </c>
      <c r="BU51" s="125">
        <f t="shared" si="28"/>
        <v>0</v>
      </c>
      <c r="BV51" s="125">
        <f t="shared" si="29"/>
        <v>0</v>
      </c>
      <c r="BW51" s="125">
        <f t="shared" si="30"/>
        <v>0</v>
      </c>
      <c r="BX51" s="125">
        <f t="shared" si="31"/>
        <v>0</v>
      </c>
      <c r="BY51" s="125">
        <f t="shared" si="32"/>
        <v>0</v>
      </c>
      <c r="BZ51" s="125">
        <f t="shared" si="33"/>
        <v>0</v>
      </c>
      <c r="CA51" s="125">
        <f t="shared" si="34"/>
        <v>0</v>
      </c>
      <c r="CB51" s="125">
        <f t="shared" si="35"/>
        <v>0</v>
      </c>
      <c r="CC51" s="125">
        <f t="shared" si="36"/>
        <v>0</v>
      </c>
      <c r="CD51" s="125">
        <f t="shared" si="37"/>
        <v>0</v>
      </c>
      <c r="CE51" s="125">
        <f t="shared" si="38"/>
        <v>0</v>
      </c>
      <c r="CG51" s="58">
        <v>35</v>
      </c>
      <c r="CH51" s="58">
        <f t="shared" si="39"/>
        <v>0</v>
      </c>
      <c r="CI51" s="58">
        <f t="shared" si="40"/>
        <v>0</v>
      </c>
      <c r="CJ51" s="58">
        <f>1+$B$50*(IF('Male Inactive'!O33&gt;=0, ((('Male Inactive'!$O33)/7)/60), 0))^0.25</f>
        <v>0.83322585254971171</v>
      </c>
      <c r="CK51" s="58">
        <f>1+$B$50*(IF('Male Barely'!$O33&gt;=0, ((('Male Barely'!$O33)/7)/60), 0))^0.25</f>
        <v>0.70800331100067582</v>
      </c>
      <c r="CL51" s="58">
        <f>1+$B$50*(IF('Male Somewhat'!$O33&gt;=0, ((('Male Somewhat'!$O33)/7)/60), 0))^0.25</f>
        <v>0.66901051667237277</v>
      </c>
      <c r="CM51" s="58">
        <f>1+$B$50*(IF('Male Active'!$O33&gt;=0, ((('Male Active'!$O33)/7)/60), 0))^0.25</f>
        <v>0.63309099858376361</v>
      </c>
      <c r="CN51" s="58">
        <f>1+$B$50*(IF('Male Highly'!$O33&gt;=0, ((('Male Highly'!$O33)/7)/60), 0))^0.25</f>
        <v>0.57033900073093236</v>
      </c>
      <c r="CO51" s="58">
        <f t="shared" si="41"/>
        <v>0</v>
      </c>
      <c r="CP51" s="58">
        <f t="shared" si="42"/>
        <v>0</v>
      </c>
      <c r="CQ51" s="58">
        <f>1+$B$50*(IF('Female Inactive'!$Q33&gt;=0, ((('Female Inactive'!$Q33)/7)/60), 0))^0.25</f>
        <v>0.9059838784861004</v>
      </c>
      <c r="CR51" s="58">
        <f>1+$B$50*(IF('Female Barely'!$Q33&gt;=0, ((('Female Barely'!$Q33)/7)/60), 0))^0.25</f>
        <v>0.76754235930401604</v>
      </c>
      <c r="CS51" s="58">
        <f>1+$B$50*(IF('Female Somewhat'!$Q33&gt;=0, ((('Female Somewhat'!$Q33)/7)/60), 0))^0.25</f>
        <v>0.70900116583279038</v>
      </c>
      <c r="CT51" s="58">
        <f>1+$B$50*(IF('Female Active'!$Q33&gt;=0, ((('Female Active'!$Q33)/7)/60), 0))^0.25</f>
        <v>0.67359397825972978</v>
      </c>
      <c r="CU51" s="58">
        <f>1+$B$50*(IF('Female Highly'!$Q33&gt;=0, ((('Female Highly'!$Q33)/7)/60), 0))^0.25</f>
        <v>0.61585223444778125</v>
      </c>
      <c r="CW51" s="136">
        <f t="shared" si="8"/>
        <v>35</v>
      </c>
      <c r="CX51" s="136">
        <f t="shared" si="9"/>
        <v>0</v>
      </c>
      <c r="CY51" s="136">
        <f t="shared" si="10"/>
        <v>0</v>
      </c>
      <c r="CZ51" s="58">
        <f t="shared" si="55"/>
        <v>1</v>
      </c>
      <c r="DA51" s="58">
        <f t="shared" si="56"/>
        <v>0.84971356665680886</v>
      </c>
      <c r="DB51" s="58">
        <f t="shared" si="57"/>
        <v>0.80291617767879864</v>
      </c>
      <c r="DC51" s="58">
        <f t="shared" si="58"/>
        <v>0.75980719590789736</v>
      </c>
      <c r="DD51" s="58">
        <f t="shared" si="59"/>
        <v>0.68449508495885869</v>
      </c>
      <c r="DE51" s="136">
        <f t="shared" si="12"/>
        <v>0</v>
      </c>
      <c r="DF51" s="136">
        <f t="shared" si="13"/>
        <v>0</v>
      </c>
      <c r="DG51" s="58">
        <f t="shared" si="48"/>
        <v>1</v>
      </c>
      <c r="DH51" s="58">
        <f t="shared" si="49"/>
        <v>0.84719207210020087</v>
      </c>
      <c r="DI51" s="58">
        <f t="shared" si="50"/>
        <v>0.78257591847829755</v>
      </c>
      <c r="DJ51" s="58">
        <f t="shared" si="51"/>
        <v>0.74349444207032211</v>
      </c>
      <c r="DK51" s="58">
        <f t="shared" si="52"/>
        <v>0.67976069891759083</v>
      </c>
    </row>
    <row r="52" spans="1:115">
      <c r="A52" s="58" t="s">
        <v>258</v>
      </c>
      <c r="B52" s="58">
        <v>0</v>
      </c>
      <c r="C52" s="93">
        <f>1+$B$50*B52^0.25</f>
        <v>1</v>
      </c>
      <c r="D52" s="58"/>
      <c r="E52" s="109"/>
      <c r="F52" s="58"/>
      <c r="AN52" s="58">
        <v>32</v>
      </c>
      <c r="AO52" s="58">
        <f>R$27</f>
        <v>0</v>
      </c>
      <c r="AP52" s="118">
        <f t="shared" si="68"/>
        <v>1E-3</v>
      </c>
      <c r="AQ52" s="58">
        <f t="shared" si="68"/>
        <v>0</v>
      </c>
      <c r="AR52" s="58">
        <f t="shared" si="68"/>
        <v>9.7999999999999997E-3</v>
      </c>
      <c r="AS52" s="58">
        <f t="shared" si="68"/>
        <v>40.098399999999998</v>
      </c>
      <c r="AT52" s="58">
        <f t="shared" si="68"/>
        <v>0</v>
      </c>
      <c r="AU52" s="58">
        <f t="shared" si="68"/>
        <v>13.228999999999999</v>
      </c>
      <c r="AV52" s="58">
        <f t="shared" si="68"/>
        <v>32.595100000000002</v>
      </c>
      <c r="AW52" s="58">
        <f>AE$27</f>
        <v>0</v>
      </c>
      <c r="AX52" s="118">
        <f t="shared" si="69"/>
        <v>2.0000000000000001E-4</v>
      </c>
      <c r="AY52" s="58">
        <f t="shared" si="69"/>
        <v>0</v>
      </c>
      <c r="AZ52" s="58">
        <f t="shared" si="69"/>
        <v>1.2200000000000001E-2</v>
      </c>
      <c r="BA52" s="58">
        <f t="shared" si="69"/>
        <v>40.729700000000001</v>
      </c>
      <c r="BB52" s="58">
        <f t="shared" si="69"/>
        <v>0</v>
      </c>
      <c r="BC52" s="58">
        <f t="shared" si="69"/>
        <v>31.040800000000001</v>
      </c>
      <c r="BD52" s="58">
        <f t="shared" si="69"/>
        <v>32.49</v>
      </c>
      <c r="BG52" s="125">
        <f t="shared" si="15"/>
        <v>0</v>
      </c>
      <c r="BH52" s="125">
        <f t="shared" si="16"/>
        <v>0</v>
      </c>
      <c r="BI52" s="125">
        <f t="shared" si="17"/>
        <v>0</v>
      </c>
      <c r="BJ52" s="125">
        <f t="shared" si="18"/>
        <v>0</v>
      </c>
      <c r="BK52" s="125">
        <f t="shared" si="19"/>
        <v>0</v>
      </c>
      <c r="BL52" s="125">
        <f t="shared" si="20"/>
        <v>0</v>
      </c>
      <c r="BM52" s="125">
        <f t="shared" si="21"/>
        <v>0</v>
      </c>
      <c r="BN52" s="125">
        <f t="shared" si="22"/>
        <v>0</v>
      </c>
      <c r="BO52" s="125">
        <f t="shared" si="23"/>
        <v>0</v>
      </c>
      <c r="BP52" s="125">
        <f t="shared" si="24"/>
        <v>0</v>
      </c>
      <c r="BQ52" s="125">
        <f t="shared" si="25"/>
        <v>0</v>
      </c>
      <c r="BR52" s="125">
        <f t="shared" si="26"/>
        <v>0</v>
      </c>
      <c r="BT52" s="125">
        <f t="shared" si="27"/>
        <v>0</v>
      </c>
      <c r="BU52" s="125">
        <f t="shared" si="28"/>
        <v>0</v>
      </c>
      <c r="BV52" s="125">
        <f t="shared" si="29"/>
        <v>0</v>
      </c>
      <c r="BW52" s="125">
        <f t="shared" si="30"/>
        <v>0</v>
      </c>
      <c r="BX52" s="125">
        <f t="shared" si="31"/>
        <v>0</v>
      </c>
      <c r="BY52" s="125">
        <f t="shared" si="32"/>
        <v>0</v>
      </c>
      <c r="BZ52" s="125">
        <f t="shared" si="33"/>
        <v>0</v>
      </c>
      <c r="CA52" s="125">
        <f t="shared" si="34"/>
        <v>0</v>
      </c>
      <c r="CB52" s="125">
        <f t="shared" si="35"/>
        <v>0</v>
      </c>
      <c r="CC52" s="125">
        <f t="shared" si="36"/>
        <v>0</v>
      </c>
      <c r="CD52" s="125">
        <f t="shared" si="37"/>
        <v>0</v>
      </c>
      <c r="CE52" s="125">
        <f t="shared" si="38"/>
        <v>0</v>
      </c>
      <c r="CG52" s="58">
        <v>36</v>
      </c>
      <c r="CH52" s="58">
        <f t="shared" si="39"/>
        <v>0</v>
      </c>
      <c r="CI52" s="58">
        <f t="shared" si="40"/>
        <v>0</v>
      </c>
      <c r="CJ52" s="58">
        <f>1+$B$50*(IF('Male Inactive'!O34&gt;=0, ((('Male Inactive'!$O34)/7)/60), 0))^0.25</f>
        <v>0.83482008017572673</v>
      </c>
      <c r="CK52" s="58">
        <f>1+$B$50*(IF('Male Barely'!$O34&gt;=0, ((('Male Barely'!$O34)/7)/60), 0))^0.25</f>
        <v>0.70755637392960957</v>
      </c>
      <c r="CL52" s="58">
        <f>1+$B$50*(IF('Male Somewhat'!$O34&gt;=0, ((('Male Somewhat'!$O34)/7)/60), 0))^0.25</f>
        <v>0.66796317817897644</v>
      </c>
      <c r="CM52" s="58">
        <f>1+$B$50*(IF('Male Active'!$O34&gt;=0, ((('Male Active'!$O34)/7)/60), 0))^0.25</f>
        <v>0.63210510663700192</v>
      </c>
      <c r="CN52" s="58">
        <f>1+$B$50*(IF('Male Highly'!$O34&gt;=0, ((('Male Highly'!$O34)/7)/60), 0))^0.25</f>
        <v>0.5699194469411365</v>
      </c>
      <c r="CO52" s="58">
        <f t="shared" si="41"/>
        <v>0</v>
      </c>
      <c r="CP52" s="58">
        <f t="shared" si="42"/>
        <v>0</v>
      </c>
      <c r="CQ52" s="58">
        <f>1+$B$50*(IF('Female Inactive'!$Q34&gt;=0, ((('Female Inactive'!$Q34)/7)/60), 0))^0.25</f>
        <v>0.90458891311347034</v>
      </c>
      <c r="CR52" s="58">
        <f>1+$B$50*(IF('Female Barely'!$Q34&gt;=0, ((('Female Barely'!$Q34)/7)/60), 0))^0.25</f>
        <v>0.76581401067434951</v>
      </c>
      <c r="CS52" s="58">
        <f>1+$B$50*(IF('Female Somewhat'!$Q34&gt;=0, ((('Female Somewhat'!$Q34)/7)/60), 0))^0.25</f>
        <v>0.70748720213142435</v>
      </c>
      <c r="CT52" s="58">
        <f>1+$B$50*(IF('Female Active'!$Q34&gt;=0, ((('Female Active'!$Q34)/7)/60), 0))^0.25</f>
        <v>0.67195561696735862</v>
      </c>
      <c r="CU52" s="58">
        <f>1+$B$50*(IF('Female Highly'!$Q34&gt;=0, ((('Female Highly'!$Q34)/7)/60), 0))^0.25</f>
        <v>0.61447536176979145</v>
      </c>
      <c r="CW52" s="136">
        <f t="shared" si="8"/>
        <v>36</v>
      </c>
      <c r="CX52" s="136">
        <f t="shared" si="9"/>
        <v>0</v>
      </c>
      <c r="CY52" s="136">
        <f t="shared" si="10"/>
        <v>0</v>
      </c>
      <c r="CZ52" s="58">
        <f t="shared" si="55"/>
        <v>1</v>
      </c>
      <c r="DA52" s="58">
        <f t="shared" si="56"/>
        <v>0.84755552810932799</v>
      </c>
      <c r="DB52" s="58">
        <f t="shared" si="57"/>
        <v>0.8001283079323781</v>
      </c>
      <c r="DC52" s="58">
        <f t="shared" si="58"/>
        <v>0.75717525446195066</v>
      </c>
      <c r="DD52" s="58">
        <f t="shared" si="59"/>
        <v>0.68268535996543167</v>
      </c>
      <c r="DE52" s="136">
        <f t="shared" si="12"/>
        <v>0</v>
      </c>
      <c r="DF52" s="136">
        <f t="shared" si="13"/>
        <v>0</v>
      </c>
      <c r="DG52" s="58">
        <f t="shared" si="48"/>
        <v>1</v>
      </c>
      <c r="DH52" s="58">
        <f t="shared" si="49"/>
        <v>0.84658788049758782</v>
      </c>
      <c r="DI52" s="58">
        <f t="shared" si="50"/>
        <v>0.78210907946721453</v>
      </c>
      <c r="DJ52" s="58">
        <f t="shared" si="51"/>
        <v>0.74282981719793584</v>
      </c>
      <c r="DK52" s="58">
        <f t="shared" si="52"/>
        <v>0.67928685932580357</v>
      </c>
    </row>
    <row r="53" spans="1:115">
      <c r="A53" s="58" t="s">
        <v>259</v>
      </c>
      <c r="B53" s="58">
        <v>1</v>
      </c>
      <c r="C53" s="93">
        <f>1+$B$50*B53^0.25</f>
        <v>0.82244883484030862</v>
      </c>
      <c r="D53" s="58"/>
      <c r="E53" s="58"/>
      <c r="F53" s="58"/>
      <c r="AN53" s="58">
        <v>33</v>
      </c>
      <c r="AO53" s="58">
        <f>R$27</f>
        <v>0</v>
      </c>
      <c r="AP53" s="118">
        <f t="shared" si="68"/>
        <v>1E-3</v>
      </c>
      <c r="AQ53" s="58">
        <f t="shared" si="68"/>
        <v>0</v>
      </c>
      <c r="AR53" s="58">
        <f t="shared" si="68"/>
        <v>9.7999999999999997E-3</v>
      </c>
      <c r="AS53" s="58">
        <f t="shared" si="68"/>
        <v>40.098399999999998</v>
      </c>
      <c r="AT53" s="58">
        <f t="shared" si="68"/>
        <v>0</v>
      </c>
      <c r="AU53" s="58">
        <f t="shared" si="68"/>
        <v>13.228999999999999</v>
      </c>
      <c r="AV53" s="58">
        <f t="shared" si="68"/>
        <v>32.595100000000002</v>
      </c>
      <c r="AW53" s="58">
        <f>AE$27</f>
        <v>0</v>
      </c>
      <c r="AX53" s="118">
        <f t="shared" si="69"/>
        <v>2.0000000000000001E-4</v>
      </c>
      <c r="AY53" s="58">
        <f t="shared" si="69"/>
        <v>0</v>
      </c>
      <c r="AZ53" s="58">
        <f t="shared" si="69"/>
        <v>1.2200000000000001E-2</v>
      </c>
      <c r="BA53" s="58">
        <f t="shared" si="69"/>
        <v>40.729700000000001</v>
      </c>
      <c r="BB53" s="58">
        <f t="shared" si="69"/>
        <v>0</v>
      </c>
      <c r="BC53" s="58">
        <f t="shared" si="69"/>
        <v>31.040800000000001</v>
      </c>
      <c r="BD53" s="58">
        <f t="shared" si="69"/>
        <v>32.49</v>
      </c>
      <c r="BG53" s="125">
        <f t="shared" si="15"/>
        <v>0</v>
      </c>
      <c r="BH53" s="125">
        <f t="shared" si="16"/>
        <v>0</v>
      </c>
      <c r="BI53" s="125">
        <f t="shared" si="17"/>
        <v>0</v>
      </c>
      <c r="BJ53" s="125">
        <f t="shared" si="18"/>
        <v>0</v>
      </c>
      <c r="BK53" s="125">
        <f t="shared" si="19"/>
        <v>0</v>
      </c>
      <c r="BL53" s="125">
        <f t="shared" si="20"/>
        <v>0</v>
      </c>
      <c r="BM53" s="125">
        <f t="shared" si="21"/>
        <v>0</v>
      </c>
      <c r="BN53" s="125">
        <f t="shared" si="22"/>
        <v>0</v>
      </c>
      <c r="BO53" s="125">
        <f t="shared" si="23"/>
        <v>0</v>
      </c>
      <c r="BP53" s="125">
        <f t="shared" si="24"/>
        <v>0</v>
      </c>
      <c r="BQ53" s="125">
        <f t="shared" si="25"/>
        <v>0</v>
      </c>
      <c r="BR53" s="125">
        <f t="shared" si="26"/>
        <v>0</v>
      </c>
      <c r="BT53" s="125">
        <f t="shared" si="27"/>
        <v>0</v>
      </c>
      <c r="BU53" s="125">
        <f t="shared" si="28"/>
        <v>0</v>
      </c>
      <c r="BV53" s="125">
        <f t="shared" si="29"/>
        <v>0</v>
      </c>
      <c r="BW53" s="125">
        <f t="shared" si="30"/>
        <v>0</v>
      </c>
      <c r="BX53" s="125">
        <f t="shared" si="31"/>
        <v>0</v>
      </c>
      <c r="BY53" s="125">
        <f t="shared" si="32"/>
        <v>0</v>
      </c>
      <c r="BZ53" s="125">
        <f t="shared" si="33"/>
        <v>0</v>
      </c>
      <c r="CA53" s="125">
        <f t="shared" si="34"/>
        <v>0</v>
      </c>
      <c r="CB53" s="125">
        <f t="shared" si="35"/>
        <v>0</v>
      </c>
      <c r="CC53" s="125">
        <f t="shared" si="36"/>
        <v>0</v>
      </c>
      <c r="CD53" s="125">
        <f t="shared" si="37"/>
        <v>0</v>
      </c>
      <c r="CE53" s="125">
        <f t="shared" si="38"/>
        <v>0</v>
      </c>
      <c r="CG53" s="58">
        <v>37</v>
      </c>
      <c r="CH53" s="58">
        <f t="shared" si="39"/>
        <v>0</v>
      </c>
      <c r="CI53" s="58">
        <f t="shared" si="40"/>
        <v>0</v>
      </c>
      <c r="CJ53" s="58">
        <f>1+$B$50*(IF('Male Inactive'!O35&gt;=0, ((('Male Inactive'!$O35)/7)/60), 0))^0.25</f>
        <v>0.83655237474634747</v>
      </c>
      <c r="CK53" s="58">
        <f>1+$B$50*(IF('Male Barely'!$O35&gt;=0, ((('Male Barely'!$O35)/7)/60), 0))^0.25</f>
        <v>0.70725189225501894</v>
      </c>
      <c r="CL53" s="58">
        <f>1+$B$50*(IF('Male Somewhat'!$O35&gt;=0, ((('Male Somewhat'!$O35)/7)/60), 0))^0.25</f>
        <v>0.66706861640378023</v>
      </c>
      <c r="CM53" s="58">
        <f>1+$B$50*(IF('Male Active'!$O35&gt;=0, ((('Male Active'!$O35)/7)/60), 0))^0.25</f>
        <v>0.63127304516189409</v>
      </c>
      <c r="CN53" s="58">
        <f>1+$B$50*(IF('Male Highly'!$O35&gt;=0, ((('Male Highly'!$O35)/7)/60), 0))^0.25</f>
        <v>0.56964087565517363</v>
      </c>
      <c r="CO53" s="58">
        <f t="shared" si="41"/>
        <v>0</v>
      </c>
      <c r="CP53" s="58">
        <f t="shared" si="42"/>
        <v>0</v>
      </c>
      <c r="CQ53" s="58">
        <f>1+$B$50*(IF('Female Inactive'!$Q35&gt;=0, ((('Female Inactive'!$Q35)/7)/60), 0))^0.25</f>
        <v>0.9032044336602143</v>
      </c>
      <c r="CR53" s="58">
        <f>1+$B$50*(IF('Female Barely'!$Q35&gt;=0, ((('Female Barely'!$Q35)/7)/60), 0))^0.25</f>
        <v>0.764197819080907</v>
      </c>
      <c r="CS53" s="58">
        <f>1+$B$50*(IF('Female Somewhat'!$Q35&gt;=0, ((('Female Somewhat'!$Q35)/7)/60), 0))^0.25</f>
        <v>0.70610038923613283</v>
      </c>
      <c r="CT53" s="58">
        <f>1+$B$50*(IF('Female Active'!$Q35&gt;=0, ((('Female Active'!$Q35)/7)/60), 0))^0.25</f>
        <v>0.67044578956713519</v>
      </c>
      <c r="CU53" s="58">
        <f>1+$B$50*(IF('Female Highly'!$Q35&gt;=0, ((('Female Highly'!$Q35)/7)/60), 0))^0.25</f>
        <v>0.61321984038779687</v>
      </c>
      <c r="CW53" s="136">
        <f t="shared" si="8"/>
        <v>37</v>
      </c>
      <c r="CX53" s="136">
        <f t="shared" si="9"/>
        <v>0</v>
      </c>
      <c r="CY53" s="136">
        <f t="shared" si="10"/>
        <v>0</v>
      </c>
      <c r="CZ53" s="58">
        <f t="shared" si="55"/>
        <v>1</v>
      </c>
      <c r="DA53" s="58">
        <f t="shared" si="56"/>
        <v>0.84543647666945665</v>
      </c>
      <c r="DB53" s="58">
        <f t="shared" si="57"/>
        <v>0.79740209524364003</v>
      </c>
      <c r="DC53" s="58">
        <f t="shared" si="58"/>
        <v>0.75461269876055703</v>
      </c>
      <c r="DD53" s="58">
        <f t="shared" si="59"/>
        <v>0.68093868698644888</v>
      </c>
      <c r="DE53" s="136">
        <f t="shared" si="12"/>
        <v>0</v>
      </c>
      <c r="DF53" s="136">
        <f t="shared" si="13"/>
        <v>0</v>
      </c>
      <c r="DG53" s="58">
        <f t="shared" si="48"/>
        <v>1</v>
      </c>
      <c r="DH53" s="58">
        <f t="shared" si="49"/>
        <v>0.84609617778780566</v>
      </c>
      <c r="DI53" s="58">
        <f t="shared" si="50"/>
        <v>0.78177250124280051</v>
      </c>
      <c r="DJ53" s="58">
        <f t="shared" si="51"/>
        <v>0.74229683179274231</v>
      </c>
      <c r="DK53" s="58">
        <f t="shared" si="52"/>
        <v>0.67893803167322619</v>
      </c>
    </row>
    <row r="54" spans="1:115">
      <c r="A54" s="58" t="s">
        <v>260</v>
      </c>
      <c r="B54" s="58">
        <v>2</v>
      </c>
      <c r="C54" s="93">
        <f>1+$B$50*B54^0.25</f>
        <v>0.78885489111507179</v>
      </c>
      <c r="D54" s="58"/>
      <c r="E54" s="58"/>
      <c r="F54" s="58"/>
      <c r="AN54" s="58">
        <v>34</v>
      </c>
      <c r="AO54" s="58">
        <f>R$27</f>
        <v>0</v>
      </c>
      <c r="AP54" s="118">
        <f t="shared" si="68"/>
        <v>1E-3</v>
      </c>
      <c r="AQ54" s="58">
        <f t="shared" si="68"/>
        <v>0</v>
      </c>
      <c r="AR54" s="58">
        <f t="shared" si="68"/>
        <v>9.7999999999999997E-3</v>
      </c>
      <c r="AS54" s="58">
        <f t="shared" si="68"/>
        <v>40.098399999999998</v>
      </c>
      <c r="AT54" s="58">
        <f t="shared" si="68"/>
        <v>0</v>
      </c>
      <c r="AU54" s="58">
        <f t="shared" si="68"/>
        <v>13.228999999999999</v>
      </c>
      <c r="AV54" s="58">
        <f t="shared" si="68"/>
        <v>32.595100000000002</v>
      </c>
      <c r="AW54" s="58">
        <f>AE$27</f>
        <v>0</v>
      </c>
      <c r="AX54" s="118">
        <f t="shared" si="69"/>
        <v>2.0000000000000001E-4</v>
      </c>
      <c r="AY54" s="58">
        <f t="shared" si="69"/>
        <v>0</v>
      </c>
      <c r="AZ54" s="58">
        <f t="shared" si="69"/>
        <v>1.2200000000000001E-2</v>
      </c>
      <c r="BA54" s="58">
        <f t="shared" si="69"/>
        <v>40.729700000000001</v>
      </c>
      <c r="BB54" s="58">
        <f t="shared" si="69"/>
        <v>0</v>
      </c>
      <c r="BC54" s="58">
        <f t="shared" si="69"/>
        <v>31.040800000000001</v>
      </c>
      <c r="BD54" s="58">
        <f t="shared" si="69"/>
        <v>32.49</v>
      </c>
      <c r="BG54" s="125">
        <f t="shared" si="15"/>
        <v>0</v>
      </c>
      <c r="BH54" s="125">
        <f t="shared" si="16"/>
        <v>0</v>
      </c>
      <c r="BI54" s="125">
        <f t="shared" si="17"/>
        <v>0</v>
      </c>
      <c r="BJ54" s="125">
        <f t="shared" si="18"/>
        <v>0</v>
      </c>
      <c r="BK54" s="125">
        <f t="shared" si="19"/>
        <v>0</v>
      </c>
      <c r="BL54" s="125">
        <f t="shared" si="20"/>
        <v>0</v>
      </c>
      <c r="BM54" s="125">
        <f t="shared" si="21"/>
        <v>0</v>
      </c>
      <c r="BN54" s="125">
        <f t="shared" si="22"/>
        <v>0</v>
      </c>
      <c r="BO54" s="125">
        <f t="shared" si="23"/>
        <v>0</v>
      </c>
      <c r="BP54" s="125">
        <f t="shared" si="24"/>
        <v>0</v>
      </c>
      <c r="BQ54" s="125">
        <f t="shared" si="25"/>
        <v>0</v>
      </c>
      <c r="BR54" s="125">
        <f t="shared" si="26"/>
        <v>0</v>
      </c>
      <c r="BT54" s="125">
        <f t="shared" si="27"/>
        <v>0</v>
      </c>
      <c r="BU54" s="125">
        <f t="shared" si="28"/>
        <v>0</v>
      </c>
      <c r="BV54" s="125">
        <f t="shared" si="29"/>
        <v>0</v>
      </c>
      <c r="BW54" s="125">
        <f t="shared" si="30"/>
        <v>0</v>
      </c>
      <c r="BX54" s="125">
        <f t="shared" si="31"/>
        <v>0</v>
      </c>
      <c r="BY54" s="125">
        <f t="shared" si="32"/>
        <v>0</v>
      </c>
      <c r="BZ54" s="125">
        <f t="shared" si="33"/>
        <v>0</v>
      </c>
      <c r="CA54" s="125">
        <f t="shared" si="34"/>
        <v>0</v>
      </c>
      <c r="CB54" s="125">
        <f t="shared" si="35"/>
        <v>0</v>
      </c>
      <c r="CC54" s="125">
        <f t="shared" si="36"/>
        <v>0</v>
      </c>
      <c r="CD54" s="125">
        <f t="shared" si="37"/>
        <v>0</v>
      </c>
      <c r="CE54" s="125">
        <f t="shared" si="38"/>
        <v>0</v>
      </c>
      <c r="CG54" s="58">
        <v>38</v>
      </c>
      <c r="CH54" s="58">
        <f t="shared" si="39"/>
        <v>0</v>
      </c>
      <c r="CI54" s="58">
        <f t="shared" si="40"/>
        <v>0</v>
      </c>
      <c r="CJ54" s="58">
        <f>1+$B$50*(IF('Male Inactive'!O36&gt;=0, ((('Male Inactive'!$O36)/7)/60), 0))^0.25</f>
        <v>0.83842413143985639</v>
      </c>
      <c r="CK54" s="58">
        <f>1+$B$50*(IF('Male Barely'!$O36&gt;=0, ((('Male Barely'!$O36)/7)/60), 0))^0.25</f>
        <v>0.70709032973883112</v>
      </c>
      <c r="CL54" s="58">
        <f>1+$B$50*(IF('Male Somewhat'!$O36&gt;=0, ((('Male Somewhat'!$O36)/7)/60), 0))^0.25</f>
        <v>0.66632894972530199</v>
      </c>
      <c r="CM54" s="58">
        <f>1+$B$50*(IF('Male Active'!$O36&gt;=0, ((('Male Active'!$O36)/7)/60), 0))^0.25</f>
        <v>0.63059597901719422</v>
      </c>
      <c r="CN54" s="58">
        <f>1+$B$50*(IF('Male Highly'!$O36&gt;=0, ((('Male Highly'!$O36)/7)/60), 0))^0.25</f>
        <v>0.56950033837889669</v>
      </c>
      <c r="CO54" s="58">
        <f t="shared" si="41"/>
        <v>0</v>
      </c>
      <c r="CP54" s="58">
        <f t="shared" si="42"/>
        <v>0</v>
      </c>
      <c r="CQ54" s="58">
        <f>1+$B$50*(IF('Female Inactive'!$Q36&gt;=0, ((('Female Inactive'!$Q36)/7)/60), 0))^0.25</f>
        <v>0.90184776211234907</v>
      </c>
      <c r="CR54" s="58">
        <f>1+$B$50*(IF('Female Barely'!$Q36&gt;=0, ((('Female Barely'!$Q36)/7)/60), 0))^0.25</f>
        <v>0.76269985420915631</v>
      </c>
      <c r="CS54" s="58">
        <f>1+$B$50*(IF('Female Somewhat'!$Q36&gt;=0, ((('Female Somewhat'!$Q36)/7)/60), 0))^0.25</f>
        <v>0.70484536189951608</v>
      </c>
      <c r="CT54" s="58">
        <f>1+$B$50*(IF('Female Active'!$Q36&gt;=0, ((('Female Active'!$Q36)/7)/60), 0))^0.25</f>
        <v>0.6690695734505443</v>
      </c>
      <c r="CU54" s="58">
        <f>1+$B$50*(IF('Female Highly'!$Q36&gt;=0, ((('Female Highly'!$Q36)/7)/60), 0))^0.25</f>
        <v>0.61208918495127118</v>
      </c>
      <c r="CW54" s="136">
        <f t="shared" si="8"/>
        <v>38</v>
      </c>
      <c r="CX54" s="136">
        <f t="shared" si="9"/>
        <v>0</v>
      </c>
      <c r="CY54" s="136">
        <f t="shared" si="10"/>
        <v>0</v>
      </c>
      <c r="CZ54" s="58">
        <f t="shared" si="55"/>
        <v>1</v>
      </c>
      <c r="DA54" s="58">
        <f t="shared" si="56"/>
        <v>0.8433563672893325</v>
      </c>
      <c r="DB54" s="58">
        <f t="shared" si="57"/>
        <v>0.79473970838719887</v>
      </c>
      <c r="DC54" s="58">
        <f t="shared" si="58"/>
        <v>0.75212050246484285</v>
      </c>
      <c r="DD54" s="58">
        <f t="shared" si="59"/>
        <v>0.67925089107451253</v>
      </c>
      <c r="DE54" s="136">
        <f t="shared" si="12"/>
        <v>0</v>
      </c>
      <c r="DF54" s="136">
        <f t="shared" si="13"/>
        <v>0</v>
      </c>
      <c r="DG54" s="58">
        <f t="shared" si="48"/>
        <v>1</v>
      </c>
      <c r="DH54" s="58">
        <f t="shared" si="49"/>
        <v>0.84570798559473703</v>
      </c>
      <c r="DI54" s="58">
        <f t="shared" si="50"/>
        <v>0.78155692292077661</v>
      </c>
      <c r="DJ54" s="58">
        <f t="shared" si="51"/>
        <v>0.74188749094793882</v>
      </c>
      <c r="DK54" s="58">
        <f t="shared" si="52"/>
        <v>0.67870566482042149</v>
      </c>
    </row>
    <row r="55" spans="1:115">
      <c r="A55" s="58" t="s">
        <v>48</v>
      </c>
      <c r="B55" s="58">
        <v>3</v>
      </c>
      <c r="C55" s="93">
        <f>1+$B$50*B55^0.25</f>
        <v>0.76632952556389422</v>
      </c>
      <c r="D55" s="58"/>
      <c r="E55" s="58"/>
      <c r="F55" s="58"/>
      <c r="AN55" s="58">
        <v>35</v>
      </c>
      <c r="AO55" s="58">
        <f>R$28</f>
        <v>0</v>
      </c>
      <c r="AP55" s="118">
        <f t="shared" ref="AP55:AV59" si="70">S$28</f>
        <v>1.1000000000000001E-3</v>
      </c>
      <c r="AQ55" s="58">
        <f t="shared" si="70"/>
        <v>0</v>
      </c>
      <c r="AR55" s="58">
        <f t="shared" si="70"/>
        <v>1.26E-2</v>
      </c>
      <c r="AS55" s="58">
        <f t="shared" si="70"/>
        <v>37.790100000000002</v>
      </c>
      <c r="AT55" s="58">
        <f t="shared" si="70"/>
        <v>0</v>
      </c>
      <c r="AU55" s="58">
        <f t="shared" si="70"/>
        <v>11.623799999999999</v>
      </c>
      <c r="AV55" s="58">
        <f t="shared" si="70"/>
        <v>37.157699999999998</v>
      </c>
      <c r="AW55" s="58">
        <f>AE$28</f>
        <v>0</v>
      </c>
      <c r="AX55" s="118">
        <f t="shared" ref="AX55:BD59" si="71">AF$28</f>
        <v>2.0000000000000001E-4</v>
      </c>
      <c r="AY55" s="58">
        <f t="shared" si="71"/>
        <v>0</v>
      </c>
      <c r="AZ55" s="58">
        <f t="shared" si="71"/>
        <v>1.6400000000000001E-2</v>
      </c>
      <c r="BA55" s="58">
        <f t="shared" si="71"/>
        <v>38.8279</v>
      </c>
      <c r="BB55" s="58">
        <f t="shared" si="71"/>
        <v>0</v>
      </c>
      <c r="BC55" s="58">
        <f t="shared" si="71"/>
        <v>25.059100000000001</v>
      </c>
      <c r="BD55" s="58">
        <f t="shared" si="71"/>
        <v>37.444099999999999</v>
      </c>
      <c r="BG55" s="125">
        <f t="shared" si="15"/>
        <v>0</v>
      </c>
      <c r="BH55" s="125">
        <f t="shared" si="16"/>
        <v>0</v>
      </c>
      <c r="BI55" s="125">
        <f t="shared" si="17"/>
        <v>0</v>
      </c>
      <c r="BJ55" s="125">
        <f t="shared" si="18"/>
        <v>0</v>
      </c>
      <c r="BK55" s="125">
        <f t="shared" si="19"/>
        <v>0</v>
      </c>
      <c r="BL55" s="125">
        <f t="shared" si="20"/>
        <v>0</v>
      </c>
      <c r="BM55" s="125">
        <f t="shared" si="21"/>
        <v>0</v>
      </c>
      <c r="BN55" s="125">
        <f t="shared" si="22"/>
        <v>0</v>
      </c>
      <c r="BO55" s="125">
        <f t="shared" si="23"/>
        <v>0</v>
      </c>
      <c r="BP55" s="125">
        <f t="shared" si="24"/>
        <v>0</v>
      </c>
      <c r="BQ55" s="125">
        <f t="shared" si="25"/>
        <v>0</v>
      </c>
      <c r="BR55" s="125">
        <f t="shared" si="26"/>
        <v>0</v>
      </c>
      <c r="BT55" s="125">
        <f t="shared" si="27"/>
        <v>0</v>
      </c>
      <c r="BU55" s="125">
        <f t="shared" si="28"/>
        <v>0</v>
      </c>
      <c r="BV55" s="125">
        <f t="shared" si="29"/>
        <v>0</v>
      </c>
      <c r="BW55" s="125">
        <f t="shared" si="30"/>
        <v>0</v>
      </c>
      <c r="BX55" s="125">
        <f t="shared" si="31"/>
        <v>0</v>
      </c>
      <c r="BY55" s="125">
        <f t="shared" si="32"/>
        <v>0</v>
      </c>
      <c r="BZ55" s="125">
        <f t="shared" si="33"/>
        <v>0</v>
      </c>
      <c r="CA55" s="125">
        <f t="shared" si="34"/>
        <v>0</v>
      </c>
      <c r="CB55" s="125">
        <f t="shared" si="35"/>
        <v>0</v>
      </c>
      <c r="CC55" s="125">
        <f t="shared" si="36"/>
        <v>0</v>
      </c>
      <c r="CD55" s="125">
        <f t="shared" si="37"/>
        <v>0</v>
      </c>
      <c r="CE55" s="125">
        <f t="shared" si="38"/>
        <v>0</v>
      </c>
      <c r="CG55" s="58">
        <v>39</v>
      </c>
      <c r="CH55" s="58">
        <f t="shared" si="39"/>
        <v>0</v>
      </c>
      <c r="CI55" s="58">
        <f t="shared" si="40"/>
        <v>0</v>
      </c>
      <c r="CJ55" s="58">
        <f>1+$B$50*(IF('Male Inactive'!O37&gt;=0, ((('Male Inactive'!$O37)/7)/60), 0))^0.25</f>
        <v>0.84043745303199913</v>
      </c>
      <c r="CK55" s="58">
        <f>1+$B$50*(IF('Male Barely'!$O37&gt;=0, ((('Male Barely'!$O37)/7)/60), 0))^0.25</f>
        <v>0.70707276877400504</v>
      </c>
      <c r="CL55" s="58">
        <f>1+$B$50*(IF('Male Somewhat'!$O37&gt;=0, ((('Male Somewhat'!$O37)/7)/60), 0))^0.25</f>
        <v>0.66574684233984582</v>
      </c>
      <c r="CM55" s="58">
        <f>1+$B$50*(IF('Male Active'!$O37&gt;=0, ((('Male Active'!$O37)/7)/60), 0))^0.25</f>
        <v>0.63007560199188395</v>
      </c>
      <c r="CN55" s="58">
        <f>1+$B$50*(IF('Male Highly'!$O37&gt;=0, ((('Male Highly'!$O37)/7)/60), 0))^0.25</f>
        <v>0.56949530053280162</v>
      </c>
      <c r="CO55" s="58">
        <f t="shared" si="41"/>
        <v>0</v>
      </c>
      <c r="CP55" s="58">
        <f t="shared" si="42"/>
        <v>0</v>
      </c>
      <c r="CQ55" s="58">
        <f>1+$B$50*(IF('Female Inactive'!$Q37&gt;=0, ((('Female Inactive'!$Q37)/7)/60), 0))^0.25</f>
        <v>0.90053342168944805</v>
      </c>
      <c r="CR55" s="58">
        <f>1+$B$50*(IF('Female Barely'!$Q37&gt;=0, ((('Female Barely'!$Q37)/7)/60), 0))^0.25</f>
        <v>0.76132606106333067</v>
      </c>
      <c r="CS55" s="58">
        <f>1+$B$50*(IF('Female Somewhat'!$Q37&gt;=0, ((('Female Somewhat'!$Q37)/7)/60), 0))^0.25</f>
        <v>0.70372693748417048</v>
      </c>
      <c r="CT55" s="58">
        <f>1+$B$50*(IF('Female Active'!$Q37&gt;=0, ((('Female Active'!$Q37)/7)/60), 0))^0.25</f>
        <v>0.66783217259645866</v>
      </c>
      <c r="CU55" s="58">
        <f>1+$B$50*(IF('Female Highly'!$Q37&gt;=0, ((('Female Highly'!$Q37)/7)/60), 0))^0.25</f>
        <v>0.61108709721992205</v>
      </c>
      <c r="CW55" s="136">
        <f t="shared" si="8"/>
        <v>39</v>
      </c>
      <c r="CX55" s="136">
        <f t="shared" si="9"/>
        <v>0</v>
      </c>
      <c r="CY55" s="136">
        <f t="shared" si="10"/>
        <v>0</v>
      </c>
      <c r="CZ55" s="58">
        <f t="shared" si="55"/>
        <v>1</v>
      </c>
      <c r="DA55" s="58">
        <f t="shared" si="56"/>
        <v>0.84131515822282577</v>
      </c>
      <c r="DB55" s="58">
        <f t="shared" si="57"/>
        <v>0.7921432343811764</v>
      </c>
      <c r="DC55" s="58">
        <f t="shared" si="58"/>
        <v>0.74969957576116519</v>
      </c>
      <c r="DD55" s="58">
        <f t="shared" si="59"/>
        <v>0.67761770787137732</v>
      </c>
      <c r="DE55" s="136">
        <f t="shared" si="12"/>
        <v>0</v>
      </c>
      <c r="DF55" s="136">
        <f t="shared" si="13"/>
        <v>0</v>
      </c>
      <c r="DG55" s="58">
        <f t="shared" si="48"/>
        <v>1</v>
      </c>
      <c r="DH55" s="58">
        <f t="shared" si="49"/>
        <v>0.84541677490996714</v>
      </c>
      <c r="DI55" s="58">
        <f t="shared" si="50"/>
        <v>0.78145565787435378</v>
      </c>
      <c r="DJ55" s="58">
        <f t="shared" si="51"/>
        <v>0.74159621010352994</v>
      </c>
      <c r="DK55" s="58">
        <f t="shared" si="52"/>
        <v>0.67858347341899927</v>
      </c>
    </row>
    <row r="56" spans="1:115">
      <c r="A56" s="58" t="s">
        <v>261</v>
      </c>
      <c r="B56" s="58">
        <v>4</v>
      </c>
      <c r="C56" s="93">
        <f>1+$B$50*B56^0.25</f>
        <v>0.74890473421601911</v>
      </c>
      <c r="D56" s="58"/>
      <c r="E56" s="58"/>
      <c r="F56" s="58"/>
      <c r="AN56" s="58">
        <v>36</v>
      </c>
      <c r="AO56" s="58">
        <f>R$28</f>
        <v>0</v>
      </c>
      <c r="AP56" s="118">
        <f t="shared" si="70"/>
        <v>1.1000000000000001E-3</v>
      </c>
      <c r="AQ56" s="58">
        <f t="shared" si="70"/>
        <v>0</v>
      </c>
      <c r="AR56" s="58">
        <f t="shared" si="70"/>
        <v>1.26E-2</v>
      </c>
      <c r="AS56" s="58">
        <f t="shared" si="70"/>
        <v>37.790100000000002</v>
      </c>
      <c r="AT56" s="58">
        <f t="shared" si="70"/>
        <v>0</v>
      </c>
      <c r="AU56" s="58">
        <f t="shared" si="70"/>
        <v>11.623799999999999</v>
      </c>
      <c r="AV56" s="58">
        <f t="shared" si="70"/>
        <v>37.157699999999998</v>
      </c>
      <c r="AW56" s="58">
        <f>AE$28</f>
        <v>0</v>
      </c>
      <c r="AX56" s="118">
        <f t="shared" si="71"/>
        <v>2.0000000000000001E-4</v>
      </c>
      <c r="AY56" s="58">
        <f t="shared" si="71"/>
        <v>0</v>
      </c>
      <c r="AZ56" s="58">
        <f t="shared" si="71"/>
        <v>1.6400000000000001E-2</v>
      </c>
      <c r="BA56" s="58">
        <f t="shared" si="71"/>
        <v>38.8279</v>
      </c>
      <c r="BB56" s="58">
        <f t="shared" si="71"/>
        <v>0</v>
      </c>
      <c r="BC56" s="58">
        <f t="shared" si="71"/>
        <v>25.059100000000001</v>
      </c>
      <c r="BD56" s="58">
        <f t="shared" si="71"/>
        <v>37.444099999999999</v>
      </c>
      <c r="BG56" s="125">
        <f t="shared" si="15"/>
        <v>0</v>
      </c>
      <c r="BH56" s="125">
        <f t="shared" si="16"/>
        <v>0</v>
      </c>
      <c r="BI56" s="125">
        <f t="shared" si="17"/>
        <v>0</v>
      </c>
      <c r="BJ56" s="125">
        <f t="shared" si="18"/>
        <v>0</v>
      </c>
      <c r="BK56" s="125">
        <f t="shared" si="19"/>
        <v>0</v>
      </c>
      <c r="BL56" s="125">
        <f t="shared" si="20"/>
        <v>0</v>
      </c>
      <c r="BM56" s="125">
        <f t="shared" si="21"/>
        <v>0</v>
      </c>
      <c r="BN56" s="125">
        <f t="shared" si="22"/>
        <v>0</v>
      </c>
      <c r="BO56" s="125">
        <f t="shared" si="23"/>
        <v>0</v>
      </c>
      <c r="BP56" s="125">
        <f t="shared" si="24"/>
        <v>0</v>
      </c>
      <c r="BQ56" s="125">
        <f t="shared" si="25"/>
        <v>0</v>
      </c>
      <c r="BR56" s="125">
        <f t="shared" si="26"/>
        <v>0</v>
      </c>
      <c r="BT56" s="125">
        <f t="shared" si="27"/>
        <v>0</v>
      </c>
      <c r="BU56" s="125">
        <f t="shared" si="28"/>
        <v>0</v>
      </c>
      <c r="BV56" s="125">
        <f t="shared" si="29"/>
        <v>0</v>
      </c>
      <c r="BW56" s="125">
        <f t="shared" si="30"/>
        <v>0</v>
      </c>
      <c r="BX56" s="125">
        <f t="shared" si="31"/>
        <v>0</v>
      </c>
      <c r="BY56" s="125">
        <f t="shared" si="32"/>
        <v>0</v>
      </c>
      <c r="BZ56" s="125">
        <f t="shared" si="33"/>
        <v>0</v>
      </c>
      <c r="CA56" s="125">
        <f t="shared" si="34"/>
        <v>0</v>
      </c>
      <c r="CB56" s="125">
        <f t="shared" si="35"/>
        <v>0</v>
      </c>
      <c r="CC56" s="125">
        <f t="shared" si="36"/>
        <v>0</v>
      </c>
      <c r="CD56" s="125">
        <f t="shared" si="37"/>
        <v>0</v>
      </c>
      <c r="CE56" s="125">
        <f t="shared" si="38"/>
        <v>0</v>
      </c>
      <c r="CG56" s="58">
        <v>40</v>
      </c>
      <c r="CH56" s="58">
        <f t="shared" si="39"/>
        <v>1E-4</v>
      </c>
      <c r="CI56" s="58">
        <f t="shared" si="40"/>
        <v>0</v>
      </c>
      <c r="CJ56" s="58">
        <f>1+$B$50*(IF('Male Inactive'!O38&gt;=0, ((('Male Inactive'!$O38)/7)/60), 0))^0.25</f>
        <v>0.84259520109846175</v>
      </c>
      <c r="CK56" s="58">
        <f>1+$B$50*(IF('Male Barely'!$O38&gt;=0, ((('Male Barely'!$O38)/7)/60), 0))^0.25</f>
        <v>0.70720092466220885</v>
      </c>
      <c r="CL56" s="58">
        <f>1+$B$50*(IF('Male Somewhat'!$O38&gt;=0, ((('Male Somewhat'!$O38)/7)/60), 0))^0.25</f>
        <v>0.6653255369284361</v>
      </c>
      <c r="CM56" s="58">
        <f>1+$B$50*(IF('Male Active'!$O38&gt;=0, ((('Male Active'!$O38)/7)/60), 0))^0.25</f>
        <v>0.62971415403314157</v>
      </c>
      <c r="CN56" s="58">
        <f>1+$B$50*(IF('Male Highly'!$O38&gt;=0, ((('Male Highly'!$O38)/7)/60), 0))^0.25</f>
        <v>0.56962361654600113</v>
      </c>
      <c r="CO56" s="58">
        <f t="shared" si="41"/>
        <v>0</v>
      </c>
      <c r="CP56" s="58">
        <f t="shared" si="42"/>
        <v>0</v>
      </c>
      <c r="CQ56" s="58">
        <f>1+$B$50*(IF('Female Inactive'!$Q38&gt;=0, ((('Female Inactive'!$Q38)/7)/60), 0))^0.25</f>
        <v>0.89927366029974665</v>
      </c>
      <c r="CR56" s="58">
        <f>1+$B$50*(IF('Female Barely'!$Q38&gt;=0, ((('Female Barely'!$Q38)/7)/60), 0))^0.25</f>
        <v>0.76008237716841176</v>
      </c>
      <c r="CS56" s="58">
        <f>1+$B$50*(IF('Female Somewhat'!$Q38&gt;=0, ((('Female Somewhat'!$Q38)/7)/60), 0))^0.25</f>
        <v>0.70275018574163783</v>
      </c>
      <c r="CT56" s="58">
        <f>1+$B$50*(IF('Female Active'!$Q38&gt;=0, ((('Female Active'!$Q38)/7)/60), 0))^0.25</f>
        <v>0.66673898715296409</v>
      </c>
      <c r="CU56" s="58">
        <f>1+$B$50*(IF('Female Highly'!$Q38&gt;=0, ((('Female Highly'!$Q38)/7)/60), 0))^0.25</f>
        <v>0.61021750232275962</v>
      </c>
      <c r="CW56" s="136">
        <f t="shared" si="8"/>
        <v>40</v>
      </c>
      <c r="CX56" s="136">
        <f t="shared" si="9"/>
        <v>1E-4</v>
      </c>
      <c r="CY56" s="136">
        <f t="shared" si="10"/>
        <v>0</v>
      </c>
      <c r="CZ56" s="58">
        <f t="shared" si="55"/>
        <v>1</v>
      </c>
      <c r="DA56" s="58">
        <f t="shared" si="56"/>
        <v>0.83931278476337845</v>
      </c>
      <c r="DB56" s="58">
        <f t="shared" si="57"/>
        <v>0.7896146762538816</v>
      </c>
      <c r="DC56" s="58">
        <f t="shared" si="58"/>
        <v>0.74735074827414794</v>
      </c>
      <c r="DD56" s="58">
        <f t="shared" si="59"/>
        <v>0.67603472676251042</v>
      </c>
      <c r="DE56" s="136">
        <f t="shared" si="12"/>
        <v>0</v>
      </c>
      <c r="DF56" s="136">
        <f t="shared" si="13"/>
        <v>0</v>
      </c>
      <c r="DG56" s="58">
        <f t="shared" si="48"/>
        <v>1</v>
      </c>
      <c r="DH56" s="58">
        <f t="shared" si="49"/>
        <v>0.84521810292437616</v>
      </c>
      <c r="DI56" s="58">
        <f t="shared" si="50"/>
        <v>0.78146421580656167</v>
      </c>
      <c r="DJ56" s="58">
        <f t="shared" si="51"/>
        <v>0.74141945504189022</v>
      </c>
      <c r="DK56" s="58">
        <f t="shared" si="52"/>
        <v>0.67856708059186499</v>
      </c>
    </row>
    <row r="57" spans="1:115">
      <c r="AN57" s="58">
        <v>37</v>
      </c>
      <c r="AO57" s="58">
        <f>R$28</f>
        <v>0</v>
      </c>
      <c r="AP57" s="118">
        <f t="shared" si="70"/>
        <v>1.1000000000000001E-3</v>
      </c>
      <c r="AQ57" s="58">
        <f t="shared" si="70"/>
        <v>0</v>
      </c>
      <c r="AR57" s="58">
        <f t="shared" si="70"/>
        <v>1.26E-2</v>
      </c>
      <c r="AS57" s="58">
        <f t="shared" si="70"/>
        <v>37.790100000000002</v>
      </c>
      <c r="AT57" s="58">
        <f t="shared" si="70"/>
        <v>0</v>
      </c>
      <c r="AU57" s="58">
        <f t="shared" si="70"/>
        <v>11.623799999999999</v>
      </c>
      <c r="AV57" s="58">
        <f t="shared" si="70"/>
        <v>37.157699999999998</v>
      </c>
      <c r="AW57" s="58">
        <f>AE$28</f>
        <v>0</v>
      </c>
      <c r="AX57" s="118">
        <f t="shared" si="71"/>
        <v>2.0000000000000001E-4</v>
      </c>
      <c r="AY57" s="58">
        <f t="shared" si="71"/>
        <v>0</v>
      </c>
      <c r="AZ57" s="58">
        <f t="shared" si="71"/>
        <v>1.6400000000000001E-2</v>
      </c>
      <c r="BA57" s="58">
        <f t="shared" si="71"/>
        <v>38.8279</v>
      </c>
      <c r="BB57" s="58">
        <f t="shared" si="71"/>
        <v>0</v>
      </c>
      <c r="BC57" s="58">
        <f t="shared" si="71"/>
        <v>25.059100000000001</v>
      </c>
      <c r="BD57" s="58">
        <f t="shared" si="71"/>
        <v>37.444099999999999</v>
      </c>
      <c r="BG57" s="125">
        <f t="shared" si="15"/>
        <v>0</v>
      </c>
      <c r="BH57" s="125">
        <f t="shared" si="16"/>
        <v>0</v>
      </c>
      <c r="BI57" s="125">
        <f t="shared" si="17"/>
        <v>0</v>
      </c>
      <c r="BJ57" s="125">
        <f t="shared" si="18"/>
        <v>0</v>
      </c>
      <c r="BK57" s="125">
        <f t="shared" si="19"/>
        <v>0</v>
      </c>
      <c r="BL57" s="125">
        <f t="shared" si="20"/>
        <v>0</v>
      </c>
      <c r="BM57" s="125">
        <f t="shared" si="21"/>
        <v>0</v>
      </c>
      <c r="BN57" s="125">
        <f t="shared" si="22"/>
        <v>0</v>
      </c>
      <c r="BO57" s="125">
        <f t="shared" si="23"/>
        <v>0</v>
      </c>
      <c r="BP57" s="125">
        <f t="shared" si="24"/>
        <v>0</v>
      </c>
      <c r="BQ57" s="125">
        <f t="shared" si="25"/>
        <v>0</v>
      </c>
      <c r="BR57" s="125">
        <f t="shared" si="26"/>
        <v>0</v>
      </c>
      <c r="BT57" s="125">
        <f t="shared" si="27"/>
        <v>0</v>
      </c>
      <c r="BU57" s="125">
        <f t="shared" si="28"/>
        <v>0</v>
      </c>
      <c r="BV57" s="125">
        <f t="shared" si="29"/>
        <v>0</v>
      </c>
      <c r="BW57" s="125">
        <f t="shared" si="30"/>
        <v>0</v>
      </c>
      <c r="BX57" s="125">
        <f t="shared" si="31"/>
        <v>0</v>
      </c>
      <c r="BY57" s="125">
        <f t="shared" si="32"/>
        <v>0</v>
      </c>
      <c r="BZ57" s="125">
        <f t="shared" si="33"/>
        <v>0</v>
      </c>
      <c r="CA57" s="125">
        <f t="shared" si="34"/>
        <v>0</v>
      </c>
      <c r="CB57" s="125">
        <f t="shared" si="35"/>
        <v>0</v>
      </c>
      <c r="CC57" s="125">
        <f t="shared" si="36"/>
        <v>0</v>
      </c>
      <c r="CD57" s="125">
        <f t="shared" si="37"/>
        <v>0</v>
      </c>
      <c r="CE57" s="125">
        <f t="shared" si="38"/>
        <v>0</v>
      </c>
      <c r="CG57" s="58">
        <v>41</v>
      </c>
      <c r="CH57" s="58">
        <f t="shared" si="39"/>
        <v>1E-4</v>
      </c>
      <c r="CI57" s="58">
        <f t="shared" si="40"/>
        <v>0</v>
      </c>
      <c r="CJ57" s="58">
        <f>1+$B$50*(IF('Male Inactive'!O39&gt;=0, ((('Male Inactive'!$O39)/7)/60), 0))^0.25</f>
        <v>0.84490106792845387</v>
      </c>
      <c r="CK57" s="58">
        <f>1+$B$50*(IF('Male Barely'!$O39&gt;=0, ((('Male Barely'!$O39)/7)/60), 0))^0.25</f>
        <v>0.70747717098853191</v>
      </c>
      <c r="CL57" s="58">
        <f>1+$B$50*(IF('Male Somewhat'!$O39&gt;=0, ((('Male Somewhat'!$O39)/7)/60), 0))^0.25</f>
        <v>0.66506889682944104</v>
      </c>
      <c r="CM57" s="58">
        <f>1+$B$50*(IF('Male Active'!$O39&gt;=0, ((('Male Active'!$O39)/7)/60), 0))^0.25</f>
        <v>0.62951444650171695</v>
      </c>
      <c r="CN57" s="58">
        <f>1+$B$50*(IF('Male Highly'!$O39&gt;=0, ((('Male Highly'!$O39)/7)/60), 0))^0.25</f>
        <v>0.56988350967517731</v>
      </c>
      <c r="CO57" s="58">
        <f t="shared" si="41"/>
        <v>0</v>
      </c>
      <c r="CP57" s="58">
        <f t="shared" si="42"/>
        <v>0</v>
      </c>
      <c r="CQ57" s="58">
        <f>1+$B$50*(IF('Female Inactive'!$Q39&gt;=0, ((('Female Inactive'!$Q39)/7)/60), 0))^0.25</f>
        <v>0.8980789260976495</v>
      </c>
      <c r="CR57" s="58">
        <f>1+$B$50*(IF('Female Barely'!$Q39&gt;=0, ((('Female Barely'!$Q39)/7)/60), 0))^0.25</f>
        <v>0.75897484579889696</v>
      </c>
      <c r="CS57" s="58">
        <f>1+$B$50*(IF('Female Somewhat'!$Q39&gt;=0, ((('Female Somewhat'!$Q39)/7)/60), 0))^0.25</f>
        <v>0.70192050176380438</v>
      </c>
      <c r="CT57" s="58">
        <f>1+$B$50*(IF('Female Active'!$Q39&gt;=0, ((('Female Active'!$Q39)/7)/60), 0))^0.25</f>
        <v>0.66579568518177923</v>
      </c>
      <c r="CU57" s="58">
        <f>1+$B$50*(IF('Female Highly'!$Q39&gt;=0, ((('Female Highly'!$Q39)/7)/60), 0))^0.25</f>
        <v>0.60948458754029433</v>
      </c>
      <c r="CW57" s="136">
        <f t="shared" si="8"/>
        <v>41</v>
      </c>
      <c r="CX57" s="136">
        <f t="shared" si="9"/>
        <v>1E-4</v>
      </c>
      <c r="CY57" s="136">
        <f t="shared" si="10"/>
        <v>0</v>
      </c>
      <c r="CZ57" s="58">
        <f t="shared" si="55"/>
        <v>1</v>
      </c>
      <c r="DA57" s="58">
        <f t="shared" si="56"/>
        <v>0.8373491262392877</v>
      </c>
      <c r="DB57" s="58">
        <f t="shared" si="57"/>
        <v>0.78715594295563018</v>
      </c>
      <c r="DC57" s="58">
        <f t="shared" si="58"/>
        <v>0.74507474353793124</v>
      </c>
      <c r="DD57" s="58">
        <f t="shared" si="59"/>
        <v>0.67449732437009413</v>
      </c>
      <c r="DE57" s="136">
        <f t="shared" si="12"/>
        <v>0</v>
      </c>
      <c r="DF57" s="136">
        <f t="shared" si="13"/>
        <v>0</v>
      </c>
      <c r="DG57" s="58">
        <f t="shared" si="48"/>
        <v>1</v>
      </c>
      <c r="DH57" s="58">
        <f t="shared" si="49"/>
        <v>0.84510929245028565</v>
      </c>
      <c r="DI57" s="58">
        <f t="shared" si="50"/>
        <v>0.7815799718336599</v>
      </c>
      <c r="DJ57" s="58">
        <f t="shared" si="51"/>
        <v>0.74135542638196394</v>
      </c>
      <c r="DK57" s="58">
        <f t="shared" si="52"/>
        <v>0.67865370161689342</v>
      </c>
    </row>
    <row r="58" spans="1:115">
      <c r="A58" s="109" t="s">
        <v>385</v>
      </c>
      <c r="B58" s="58" t="s">
        <v>258</v>
      </c>
      <c r="C58" s="58" t="s">
        <v>259</v>
      </c>
      <c r="D58" s="58" t="s">
        <v>260</v>
      </c>
      <c r="E58" s="58" t="s">
        <v>48</v>
      </c>
      <c r="F58" s="58" t="s">
        <v>261</v>
      </c>
      <c r="AN58" s="58">
        <v>38</v>
      </c>
      <c r="AO58" s="58">
        <f>R$28</f>
        <v>0</v>
      </c>
      <c r="AP58" s="118">
        <f t="shared" si="70"/>
        <v>1.1000000000000001E-3</v>
      </c>
      <c r="AQ58" s="58">
        <f t="shared" si="70"/>
        <v>0</v>
      </c>
      <c r="AR58" s="58">
        <f t="shared" si="70"/>
        <v>1.26E-2</v>
      </c>
      <c r="AS58" s="58">
        <f t="shared" si="70"/>
        <v>37.790100000000002</v>
      </c>
      <c r="AT58" s="58">
        <f t="shared" si="70"/>
        <v>0</v>
      </c>
      <c r="AU58" s="58">
        <f t="shared" si="70"/>
        <v>11.623799999999999</v>
      </c>
      <c r="AV58" s="58">
        <f t="shared" si="70"/>
        <v>37.157699999999998</v>
      </c>
      <c r="AW58" s="58">
        <f>AE$28</f>
        <v>0</v>
      </c>
      <c r="AX58" s="118">
        <f t="shared" si="71"/>
        <v>2.0000000000000001E-4</v>
      </c>
      <c r="AY58" s="58">
        <f t="shared" si="71"/>
        <v>0</v>
      </c>
      <c r="AZ58" s="58">
        <f t="shared" si="71"/>
        <v>1.6400000000000001E-2</v>
      </c>
      <c r="BA58" s="58">
        <f t="shared" si="71"/>
        <v>38.8279</v>
      </c>
      <c r="BB58" s="58">
        <f t="shared" si="71"/>
        <v>0</v>
      </c>
      <c r="BC58" s="58">
        <f t="shared" si="71"/>
        <v>25.059100000000001</v>
      </c>
      <c r="BD58" s="58">
        <f t="shared" si="71"/>
        <v>37.444099999999999</v>
      </c>
      <c r="BG58" s="125">
        <f t="shared" si="15"/>
        <v>0</v>
      </c>
      <c r="BH58" s="125">
        <f t="shared" si="16"/>
        <v>0</v>
      </c>
      <c r="BI58" s="125">
        <f t="shared" si="17"/>
        <v>0</v>
      </c>
      <c r="BJ58" s="125">
        <f t="shared" si="18"/>
        <v>0</v>
      </c>
      <c r="BK58" s="125">
        <f t="shared" si="19"/>
        <v>0</v>
      </c>
      <c r="BL58" s="125">
        <f t="shared" si="20"/>
        <v>0</v>
      </c>
      <c r="BM58" s="125">
        <f t="shared" si="21"/>
        <v>0</v>
      </c>
      <c r="BN58" s="125">
        <f t="shared" si="22"/>
        <v>0</v>
      </c>
      <c r="BO58" s="125">
        <f t="shared" si="23"/>
        <v>0</v>
      </c>
      <c r="BP58" s="125">
        <f t="shared" si="24"/>
        <v>0</v>
      </c>
      <c r="BQ58" s="125">
        <f t="shared" si="25"/>
        <v>0</v>
      </c>
      <c r="BR58" s="125">
        <f t="shared" si="26"/>
        <v>0</v>
      </c>
      <c r="BT58" s="125">
        <f t="shared" si="27"/>
        <v>0</v>
      </c>
      <c r="BU58" s="125">
        <f t="shared" si="28"/>
        <v>0</v>
      </c>
      <c r="BV58" s="125">
        <f t="shared" si="29"/>
        <v>0</v>
      </c>
      <c r="BW58" s="125">
        <f t="shared" si="30"/>
        <v>0</v>
      </c>
      <c r="BX58" s="125">
        <f t="shared" si="31"/>
        <v>0</v>
      </c>
      <c r="BY58" s="125">
        <f t="shared" si="32"/>
        <v>0</v>
      </c>
      <c r="BZ58" s="125">
        <f t="shared" si="33"/>
        <v>0</v>
      </c>
      <c r="CA58" s="125">
        <f t="shared" si="34"/>
        <v>0</v>
      </c>
      <c r="CB58" s="125">
        <f t="shared" si="35"/>
        <v>0</v>
      </c>
      <c r="CC58" s="125">
        <f t="shared" si="36"/>
        <v>0</v>
      </c>
      <c r="CD58" s="125">
        <f t="shared" si="37"/>
        <v>0</v>
      </c>
      <c r="CE58" s="125">
        <f t="shared" si="38"/>
        <v>0</v>
      </c>
      <c r="CG58" s="58">
        <v>42</v>
      </c>
      <c r="CH58" s="58">
        <f t="shared" si="39"/>
        <v>1E-4</v>
      </c>
      <c r="CI58" s="58">
        <f t="shared" si="40"/>
        <v>0</v>
      </c>
      <c r="CJ58" s="58">
        <f>1+$B$50*(IF('Male Inactive'!O40&gt;=0, ((('Male Inactive'!$O40)/7)/60), 0))^0.25</f>
        <v>0.84735967373224885</v>
      </c>
      <c r="CK58" s="58">
        <f>1+$B$50*(IF('Male Barely'!$O40&gt;=0, ((('Male Barely'!$O40)/7)/60), 0))^0.25</f>
        <v>0.70790457702212894</v>
      </c>
      <c r="CL58" s="58">
        <f>1+$B$50*(IF('Male Somewhat'!$O40&gt;=0, ((('Male Somewhat'!$O40)/7)/60), 0))^0.25</f>
        <v>0.66498145905872508</v>
      </c>
      <c r="CM58" s="58">
        <f>1+$B$50*(IF('Male Active'!$O40&gt;=0, ((('Male Active'!$O40)/7)/60), 0))^0.25</f>
        <v>0.62947989618144951</v>
      </c>
      <c r="CN58" s="58">
        <f>1+$B$50*(IF('Male Highly'!$O40&gt;=0, ((('Male Highly'!$O40)/7)/60), 0))^0.25</f>
        <v>0.5702735560818144</v>
      </c>
      <c r="CO58" s="58">
        <f t="shared" si="41"/>
        <v>0</v>
      </c>
      <c r="CP58" s="58">
        <f t="shared" si="42"/>
        <v>0</v>
      </c>
      <c r="CQ58" s="58">
        <f>1+$B$50*(IF('Female Inactive'!$Q40&gt;=0, ((('Female Inactive'!$Q40)/7)/60), 0))^0.25</f>
        <v>0.89695828735209593</v>
      </c>
      <c r="CR58" s="58">
        <f>1+$B$50*(IF('Female Barely'!$Q40&gt;=0, ((('Female Barely'!$Q40)/7)/60), 0))^0.25</f>
        <v>0.75800972839248359</v>
      </c>
      <c r="CS58" s="58">
        <f>1+$B$50*(IF('Female Somewhat'!$Q40&gt;=0, ((('Female Somewhat'!$Q40)/7)/60), 0))^0.25</f>
        <v>0.70124368406571425</v>
      </c>
      <c r="CT58" s="58">
        <f>1+$B$50*(IF('Female Active'!$Q40&gt;=0, ((('Female Active'!$Q40)/7)/60), 0))^0.25</f>
        <v>0.66500827826993625</v>
      </c>
      <c r="CU58" s="58">
        <f>1+$B$50*(IF('Female Highly'!$Q40&gt;=0, ((('Female Highly'!$Q40)/7)/60), 0))^0.25</f>
        <v>0.60889284438603464</v>
      </c>
      <c r="CW58" s="136">
        <f t="shared" si="8"/>
        <v>42</v>
      </c>
      <c r="CX58" s="136">
        <f t="shared" si="9"/>
        <v>1E-4</v>
      </c>
      <c r="CY58" s="136">
        <f t="shared" si="10"/>
        <v>0</v>
      </c>
      <c r="CZ58" s="58">
        <f t="shared" si="55"/>
        <v>1</v>
      </c>
      <c r="DA58" s="58">
        <f t="shared" si="56"/>
        <v>0.8354239633615308</v>
      </c>
      <c r="DB58" s="58">
        <f t="shared" si="57"/>
        <v>0.78476882919123647</v>
      </c>
      <c r="DC58" s="58">
        <f t="shared" si="58"/>
        <v>0.74287214236767463</v>
      </c>
      <c r="DD58" s="58">
        <f t="shared" si="59"/>
        <v>0.6730005849464239</v>
      </c>
      <c r="DE58" s="136">
        <f t="shared" si="12"/>
        <v>0</v>
      </c>
      <c r="DF58" s="136">
        <f t="shared" si="13"/>
        <v>0</v>
      </c>
      <c r="DG58" s="58">
        <f t="shared" si="48"/>
        <v>1</v>
      </c>
      <c r="DH58" s="58">
        <f t="shared" si="49"/>
        <v>0.84508916309831827</v>
      </c>
      <c r="DI58" s="58">
        <f t="shared" si="50"/>
        <v>0.78180188973541975</v>
      </c>
      <c r="DJ58" s="58">
        <f t="shared" si="51"/>
        <v>0.74140379507847842</v>
      </c>
      <c r="DK58" s="58">
        <f t="shared" si="52"/>
        <v>0.67884187366565596</v>
      </c>
    </row>
    <row r="59" spans="1:115">
      <c r="A59" t="s">
        <v>399</v>
      </c>
      <c r="B59" s="58">
        <v>0</v>
      </c>
      <c r="C59" s="58">
        <v>1</v>
      </c>
      <c r="D59" s="58">
        <v>2</v>
      </c>
      <c r="E59" s="58">
        <v>3</v>
      </c>
      <c r="F59" s="58">
        <v>4</v>
      </c>
      <c r="AN59" s="58">
        <v>39</v>
      </c>
      <c r="AO59" s="58">
        <f>R$28</f>
        <v>0</v>
      </c>
      <c r="AP59" s="118">
        <f t="shared" si="70"/>
        <v>1.1000000000000001E-3</v>
      </c>
      <c r="AQ59" s="58">
        <f t="shared" si="70"/>
        <v>0</v>
      </c>
      <c r="AR59" s="58">
        <f t="shared" si="70"/>
        <v>1.26E-2</v>
      </c>
      <c r="AS59" s="58">
        <f t="shared" si="70"/>
        <v>37.790100000000002</v>
      </c>
      <c r="AT59" s="58">
        <f t="shared" si="70"/>
        <v>0</v>
      </c>
      <c r="AU59" s="58">
        <f t="shared" si="70"/>
        <v>11.623799999999999</v>
      </c>
      <c r="AV59" s="58">
        <f t="shared" si="70"/>
        <v>37.157699999999998</v>
      </c>
      <c r="AW59" s="58">
        <f>AE$28</f>
        <v>0</v>
      </c>
      <c r="AX59" s="118">
        <f t="shared" si="71"/>
        <v>2.0000000000000001E-4</v>
      </c>
      <c r="AY59" s="58">
        <f t="shared" si="71"/>
        <v>0</v>
      </c>
      <c r="AZ59" s="58">
        <f t="shared" si="71"/>
        <v>1.6400000000000001E-2</v>
      </c>
      <c r="BA59" s="58">
        <f t="shared" si="71"/>
        <v>38.8279</v>
      </c>
      <c r="BB59" s="58">
        <f t="shared" si="71"/>
        <v>0</v>
      </c>
      <c r="BC59" s="58">
        <f t="shared" si="71"/>
        <v>25.059100000000001</v>
      </c>
      <c r="BD59" s="58">
        <f t="shared" si="71"/>
        <v>37.444099999999999</v>
      </c>
      <c r="BG59" s="125">
        <f t="shared" si="15"/>
        <v>0</v>
      </c>
      <c r="BH59" s="125">
        <f t="shared" si="16"/>
        <v>0</v>
      </c>
      <c r="BI59" s="125">
        <f t="shared" si="17"/>
        <v>0</v>
      </c>
      <c r="BJ59" s="125">
        <f t="shared" si="18"/>
        <v>0</v>
      </c>
      <c r="BK59" s="125">
        <f t="shared" si="19"/>
        <v>0</v>
      </c>
      <c r="BL59" s="125">
        <f t="shared" si="20"/>
        <v>0</v>
      </c>
      <c r="BM59" s="125">
        <f t="shared" si="21"/>
        <v>0</v>
      </c>
      <c r="BN59" s="125">
        <f t="shared" si="22"/>
        <v>0</v>
      </c>
      <c r="BO59" s="125">
        <f t="shared" si="23"/>
        <v>0</v>
      </c>
      <c r="BP59" s="125">
        <f t="shared" si="24"/>
        <v>0</v>
      </c>
      <c r="BQ59" s="125">
        <f t="shared" si="25"/>
        <v>0</v>
      </c>
      <c r="BR59" s="125">
        <f t="shared" si="26"/>
        <v>0</v>
      </c>
      <c r="BT59" s="125">
        <f t="shared" si="27"/>
        <v>0</v>
      </c>
      <c r="BU59" s="125">
        <f t="shared" si="28"/>
        <v>0</v>
      </c>
      <c r="BV59" s="125">
        <f t="shared" si="29"/>
        <v>0</v>
      </c>
      <c r="BW59" s="125">
        <f t="shared" si="30"/>
        <v>0</v>
      </c>
      <c r="BX59" s="125">
        <f t="shared" si="31"/>
        <v>0</v>
      </c>
      <c r="BY59" s="125">
        <f t="shared" si="32"/>
        <v>0</v>
      </c>
      <c r="BZ59" s="125">
        <f t="shared" si="33"/>
        <v>0</v>
      </c>
      <c r="CA59" s="125">
        <f t="shared" si="34"/>
        <v>0</v>
      </c>
      <c r="CB59" s="125">
        <f t="shared" si="35"/>
        <v>0</v>
      </c>
      <c r="CC59" s="125">
        <f t="shared" si="36"/>
        <v>0</v>
      </c>
      <c r="CD59" s="125">
        <f t="shared" si="37"/>
        <v>0</v>
      </c>
      <c r="CE59" s="125">
        <f t="shared" si="38"/>
        <v>0</v>
      </c>
      <c r="CG59" s="58">
        <v>43</v>
      </c>
      <c r="CH59" s="58">
        <f t="shared" si="39"/>
        <v>1E-4</v>
      </c>
      <c r="CI59" s="58">
        <f t="shared" si="40"/>
        <v>0</v>
      </c>
      <c r="CJ59" s="58">
        <f>1+$B$50*(IF('Male Inactive'!O41&gt;=0, ((('Male Inactive'!$O41)/7)/60), 0))^0.25</f>
        <v>0.84997669572908574</v>
      </c>
      <c r="CK59" s="58">
        <f>1+$B$50*(IF('Male Barely'!$O41&gt;=0, ((('Male Barely'!$O41)/7)/60), 0))^0.25</f>
        <v>0.70848695856764765</v>
      </c>
      <c r="CL59" s="58">
        <f>1+$B$50*(IF('Male Somewhat'!$O41&gt;=0, ((('Male Somewhat'!$O41)/7)/60), 0))^0.25</f>
        <v>0.66506849995552386</v>
      </c>
      <c r="CM59" s="58">
        <f>1+$B$50*(IF('Male Active'!$O41&gt;=0, ((('Male Active'!$O41)/7)/60), 0))^0.25</f>
        <v>0.62961456907214619</v>
      </c>
      <c r="CN59" s="58">
        <f>1+$B$50*(IF('Male Highly'!$O41&gt;=0, ((('Male Highly'!$O41)/7)/60), 0))^0.25</f>
        <v>0.57079267281257251</v>
      </c>
      <c r="CO59" s="58">
        <f t="shared" si="41"/>
        <v>0</v>
      </c>
      <c r="CP59" s="58">
        <f t="shared" si="42"/>
        <v>0</v>
      </c>
      <c r="CQ59" s="58">
        <f>1+$B$50*(IF('Female Inactive'!$Q41&gt;=0, ((('Female Inactive'!$Q41)/7)/60), 0))^0.25</f>
        <v>0.89591979843442648</v>
      </c>
      <c r="CR59" s="58">
        <f>1+$B$50*(IF('Female Barely'!$Q41&gt;=0, ((('Female Barely'!$Q41)/7)/60), 0))^0.25</f>
        <v>0.75719361949203534</v>
      </c>
      <c r="CS59" s="58">
        <f>1+$B$50*(IF('Female Somewhat'!$Q41&gt;=0, ((('Female Somewhat'!$Q41)/7)/60), 0))^0.25</f>
        <v>0.70072602003225037</v>
      </c>
      <c r="CT59" s="58">
        <f>1+$B$50*(IF('Female Active'!$Q41&gt;=0, ((('Female Active'!$Q41)/7)/60), 0))^0.25</f>
        <v>0.66438320292879505</v>
      </c>
      <c r="CU59" s="58">
        <f>1+$B$50*(IF('Female Highly'!$Q41&gt;=0, ((('Female Highly'!$Q41)/7)/60), 0))^0.25</f>
        <v>0.60844711487835612</v>
      </c>
      <c r="CW59" s="136">
        <f t="shared" si="8"/>
        <v>43</v>
      </c>
      <c r="CX59" s="136">
        <f t="shared" si="9"/>
        <v>1E-4</v>
      </c>
      <c r="CY59" s="136">
        <f t="shared" si="10"/>
        <v>0</v>
      </c>
      <c r="CZ59" s="58">
        <f t="shared" si="55"/>
        <v>1</v>
      </c>
      <c r="DA59" s="58">
        <f t="shared" si="56"/>
        <v>0.83353692180928296</v>
      </c>
      <c r="DB59" s="58">
        <f t="shared" si="57"/>
        <v>0.78245498176282013</v>
      </c>
      <c r="DC59" s="58">
        <f t="shared" si="58"/>
        <v>0.74074333124166514</v>
      </c>
      <c r="DD59" s="58">
        <f t="shared" si="59"/>
        <v>0.67153920299304537</v>
      </c>
      <c r="DE59" s="136">
        <f t="shared" si="12"/>
        <v>0</v>
      </c>
      <c r="DF59" s="136">
        <f t="shared" si="13"/>
        <v>0</v>
      </c>
      <c r="DG59" s="58">
        <f t="shared" si="48"/>
        <v>1</v>
      </c>
      <c r="DH59" s="58">
        <f t="shared" si="49"/>
        <v>0.84515781525890155</v>
      </c>
      <c r="DI59" s="58">
        <f t="shared" si="50"/>
        <v>0.78213029922626209</v>
      </c>
      <c r="DJ59" s="58">
        <f t="shared" si="51"/>
        <v>0.74156548843966874</v>
      </c>
      <c r="DK59" s="58">
        <f t="shared" si="52"/>
        <v>0.67913123020786681</v>
      </c>
    </row>
    <row r="60" spans="1:115">
      <c r="A60" t="s">
        <v>373</v>
      </c>
      <c r="B60" s="93">
        <f>1+$B$50*B59^0.25</f>
        <v>1</v>
      </c>
      <c r="C60" s="93">
        <f>1+$B$50*C59^0.25</f>
        <v>0.82244883484030862</v>
      </c>
      <c r="D60" s="93">
        <f>1+$B$50*D59^0.25</f>
        <v>0.78885489111507179</v>
      </c>
      <c r="E60" s="93">
        <f>1+$B$50*E59^0.25</f>
        <v>0.76632952556389422</v>
      </c>
      <c r="F60" s="93">
        <f>1+$B$50*F59^0.25</f>
        <v>0.74890473421601911</v>
      </c>
      <c r="AN60" s="58">
        <v>40</v>
      </c>
      <c r="AO60" s="58">
        <f>R$29</f>
        <v>1E-4</v>
      </c>
      <c r="AP60" s="118">
        <f t="shared" ref="AP60:AV64" si="72">S$29</f>
        <v>1.1000000000000001E-3</v>
      </c>
      <c r="AQ60" s="58">
        <f t="shared" si="72"/>
        <v>0</v>
      </c>
      <c r="AR60" s="58">
        <f t="shared" si="72"/>
        <v>1.1599999999999999E-2</v>
      </c>
      <c r="AS60" s="58">
        <f t="shared" si="72"/>
        <v>34.514200000000002</v>
      </c>
      <c r="AT60" s="58">
        <f t="shared" si="72"/>
        <v>0</v>
      </c>
      <c r="AU60" s="58">
        <f t="shared" si="72"/>
        <v>7.8609999999999998</v>
      </c>
      <c r="AV60" s="58">
        <f t="shared" si="72"/>
        <v>43.604300000000002</v>
      </c>
      <c r="AW60" s="58">
        <f>AE$29</f>
        <v>0</v>
      </c>
      <c r="AX60" s="118">
        <f t="shared" ref="AX60:BD64" si="73">AF$29</f>
        <v>2.0000000000000001E-4</v>
      </c>
      <c r="AY60" s="58">
        <f t="shared" si="73"/>
        <v>0</v>
      </c>
      <c r="AZ60" s="58">
        <f t="shared" si="73"/>
        <v>1.5599999999999999E-2</v>
      </c>
      <c r="BA60" s="58">
        <f t="shared" si="73"/>
        <v>36.589399999999998</v>
      </c>
      <c r="BB60" s="58">
        <f t="shared" si="73"/>
        <v>0</v>
      </c>
      <c r="BC60" s="58">
        <f t="shared" si="73"/>
        <v>16.6647</v>
      </c>
      <c r="BD60" s="58">
        <f t="shared" si="73"/>
        <v>43.695900000000002</v>
      </c>
      <c r="BG60" s="125">
        <f t="shared" si="15"/>
        <v>1E-4</v>
      </c>
      <c r="BH60" s="125">
        <f t="shared" si="16"/>
        <v>1E-4</v>
      </c>
      <c r="BI60" s="125">
        <f t="shared" si="17"/>
        <v>8.2645211236427688E-5</v>
      </c>
      <c r="BJ60" s="125">
        <f t="shared" si="18"/>
        <v>7.6130621795823914E-5</v>
      </c>
      <c r="BK60" s="125">
        <f t="shared" si="19"/>
        <v>6.9649266255746478E-5</v>
      </c>
      <c r="BL60" s="125">
        <f t="shared" si="20"/>
        <v>6.0302824439097184E-5</v>
      </c>
      <c r="BM60" s="125">
        <f t="shared" si="21"/>
        <v>0</v>
      </c>
      <c r="BN60" s="125">
        <f t="shared" si="22"/>
        <v>0</v>
      </c>
      <c r="BO60" s="125">
        <f t="shared" si="23"/>
        <v>0</v>
      </c>
      <c r="BP60" s="125">
        <f t="shared" si="24"/>
        <v>0</v>
      </c>
      <c r="BQ60" s="125">
        <f t="shared" si="25"/>
        <v>0</v>
      </c>
      <c r="BR60" s="125">
        <f t="shared" si="26"/>
        <v>0</v>
      </c>
      <c r="BT60" s="125">
        <f t="shared" si="27"/>
        <v>0</v>
      </c>
      <c r="BU60" s="125">
        <f t="shared" si="28"/>
        <v>0</v>
      </c>
      <c r="BV60" s="125">
        <f t="shared" si="29"/>
        <v>0</v>
      </c>
      <c r="BW60" s="125">
        <f t="shared" si="30"/>
        <v>0</v>
      </c>
      <c r="BX60" s="125">
        <f t="shared" si="31"/>
        <v>0</v>
      </c>
      <c r="BY60" s="125">
        <f t="shared" si="32"/>
        <v>0</v>
      </c>
      <c r="BZ60" s="125">
        <f t="shared" si="33"/>
        <v>0</v>
      </c>
      <c r="CA60" s="125">
        <f t="shared" si="34"/>
        <v>0</v>
      </c>
      <c r="CB60" s="125">
        <f t="shared" si="35"/>
        <v>0</v>
      </c>
      <c r="CC60" s="125">
        <f t="shared" si="36"/>
        <v>0</v>
      </c>
      <c r="CD60" s="125">
        <f t="shared" si="37"/>
        <v>0</v>
      </c>
      <c r="CE60" s="125">
        <f t="shared" si="38"/>
        <v>0</v>
      </c>
      <c r="CG60" s="58">
        <v>44</v>
      </c>
      <c r="CH60" s="58">
        <f t="shared" si="39"/>
        <v>1E-4</v>
      </c>
      <c r="CI60" s="58">
        <f t="shared" si="40"/>
        <v>0</v>
      </c>
      <c r="CJ60" s="58">
        <f>1+$B$50*(IF('Male Inactive'!O42&gt;=0, ((('Male Inactive'!$O42)/7)/60), 0))^0.25</f>
        <v>0.85275903856037383</v>
      </c>
      <c r="CK60" s="58">
        <f>1+$B$50*(IF('Male Barely'!$O42&gt;=0, ((('Male Barely'!$O42)/7)/60), 0))^0.25</f>
        <v>0.70922894428704386</v>
      </c>
      <c r="CL60" s="58">
        <f>1+$B$50*(IF('Male Somewhat'!$O42&gt;=0, ((('Male Somewhat'!$O42)/7)/60), 0))^0.25</f>
        <v>0.66533611578008678</v>
      </c>
      <c r="CM60" s="58">
        <f>1+$B$50*(IF('Male Active'!$O42&gt;=0, ((('Male Active'!$O42)/7)/60), 0))^0.25</f>
        <v>0.62992323535534367</v>
      </c>
      <c r="CN60" s="58">
        <f>1+$B$50*(IF('Male Highly'!$O42&gt;=0, ((('Male Highly'!$O42)/7)/60), 0))^0.25</f>
        <v>0.57144010942469126</v>
      </c>
      <c r="CO60" s="58">
        <f t="shared" si="41"/>
        <v>0</v>
      </c>
      <c r="CP60" s="58">
        <f t="shared" si="42"/>
        <v>0</v>
      </c>
      <c r="CQ60" s="58">
        <f>1+$B$50*(IF('Female Inactive'!$Q42&gt;=0, ((('Female Inactive'!$Q42)/7)/60), 0))^0.25</f>
        <v>0.89497081884604657</v>
      </c>
      <c r="CR60" s="58">
        <f>1+$B$50*(IF('Female Barely'!$Q42&gt;=0, ((('Female Barely'!$Q42)/7)/60), 0))^0.25</f>
        <v>0.75653356788048898</v>
      </c>
      <c r="CS60" s="58">
        <f>1+$B$50*(IF('Female Somewhat'!$Q42&gt;=0, ((('Female Somewhat'!$Q42)/7)/60), 0))^0.25</f>
        <v>0.70037438134847596</v>
      </c>
      <c r="CT60" s="58">
        <f>1+$B$50*(IF('Female Active'!$Q42&gt;=0, ((('Female Active'!$Q42)/7)/60), 0))^0.25</f>
        <v>0.66392741000140854</v>
      </c>
      <c r="CU60" s="58">
        <f>1+$B$50*(IF('Female Highly'!$Q42&gt;=0, ((('Female Highly'!$Q42)/7)/60), 0))^0.25</f>
        <v>0.60815264304369898</v>
      </c>
      <c r="CW60" s="136">
        <f t="shared" si="8"/>
        <v>44</v>
      </c>
      <c r="CX60" s="136">
        <f t="shared" si="9"/>
        <v>1E-4</v>
      </c>
      <c r="CY60" s="136">
        <f t="shared" si="10"/>
        <v>0</v>
      </c>
      <c r="CZ60" s="58">
        <f t="shared" si="55"/>
        <v>1</v>
      </c>
      <c r="DA60" s="58">
        <f t="shared" si="56"/>
        <v>0.83168739610706777</v>
      </c>
      <c r="DB60" s="58">
        <f t="shared" si="57"/>
        <v>0.78021584726126847</v>
      </c>
      <c r="DC60" s="58">
        <f t="shared" si="58"/>
        <v>0.73868842999164086</v>
      </c>
      <c r="DD60" s="58">
        <f t="shared" si="59"/>
        <v>0.67010736161694084</v>
      </c>
      <c r="DE60" s="136">
        <f t="shared" si="12"/>
        <v>0</v>
      </c>
      <c r="DF60" s="136">
        <f t="shared" si="13"/>
        <v>0</v>
      </c>
      <c r="DG60" s="58">
        <f t="shared" si="48"/>
        <v>1</v>
      </c>
      <c r="DH60" s="58">
        <f t="shared" si="49"/>
        <v>0.84531646389984516</v>
      </c>
      <c r="DI60" s="58">
        <f t="shared" si="50"/>
        <v>0.78256672351789247</v>
      </c>
      <c r="DJ60" s="58">
        <f t="shared" si="51"/>
        <v>0.74184252270645012</v>
      </c>
      <c r="DK60" s="58">
        <f t="shared" si="52"/>
        <v>0.67952231540670349</v>
      </c>
    </row>
    <row r="61" spans="1:115">
      <c r="AN61" s="58">
        <v>41</v>
      </c>
      <c r="AO61" s="58">
        <f>R$29</f>
        <v>1E-4</v>
      </c>
      <c r="AP61" s="118">
        <f t="shared" si="72"/>
        <v>1.1000000000000001E-3</v>
      </c>
      <c r="AQ61" s="58">
        <f t="shared" si="72"/>
        <v>0</v>
      </c>
      <c r="AR61" s="58">
        <f t="shared" si="72"/>
        <v>1.1599999999999999E-2</v>
      </c>
      <c r="AS61" s="58">
        <f t="shared" si="72"/>
        <v>34.514200000000002</v>
      </c>
      <c r="AT61" s="58">
        <f t="shared" si="72"/>
        <v>0</v>
      </c>
      <c r="AU61" s="58">
        <f t="shared" si="72"/>
        <v>7.8609999999999998</v>
      </c>
      <c r="AV61" s="58">
        <f t="shared" si="72"/>
        <v>43.604300000000002</v>
      </c>
      <c r="AW61" s="58">
        <f>AE$29</f>
        <v>0</v>
      </c>
      <c r="AX61" s="118">
        <f t="shared" si="73"/>
        <v>2.0000000000000001E-4</v>
      </c>
      <c r="AY61" s="58">
        <f t="shared" si="73"/>
        <v>0</v>
      </c>
      <c r="AZ61" s="58">
        <f t="shared" si="73"/>
        <v>1.5599999999999999E-2</v>
      </c>
      <c r="BA61" s="58">
        <f t="shared" si="73"/>
        <v>36.589399999999998</v>
      </c>
      <c r="BB61" s="58">
        <f t="shared" si="73"/>
        <v>0</v>
      </c>
      <c r="BC61" s="58">
        <f t="shared" si="73"/>
        <v>16.6647</v>
      </c>
      <c r="BD61" s="58">
        <f t="shared" si="73"/>
        <v>43.695900000000002</v>
      </c>
      <c r="BG61" s="125">
        <f t="shared" si="15"/>
        <v>1E-4</v>
      </c>
      <c r="BH61" s="125">
        <f t="shared" si="16"/>
        <v>1E-4</v>
      </c>
      <c r="BI61" s="125">
        <f t="shared" si="17"/>
        <v>8.2645211236427688E-5</v>
      </c>
      <c r="BJ61" s="125">
        <f t="shared" si="18"/>
        <v>7.6130621795823914E-5</v>
      </c>
      <c r="BK61" s="125">
        <f t="shared" si="19"/>
        <v>6.9649266255746478E-5</v>
      </c>
      <c r="BL61" s="125">
        <f t="shared" si="20"/>
        <v>6.0302824439097184E-5</v>
      </c>
      <c r="BM61" s="125">
        <f t="shared" si="21"/>
        <v>0</v>
      </c>
      <c r="BN61" s="125">
        <f t="shared" si="22"/>
        <v>0</v>
      </c>
      <c r="BO61" s="125">
        <f t="shared" si="23"/>
        <v>0</v>
      </c>
      <c r="BP61" s="125">
        <f t="shared" si="24"/>
        <v>0</v>
      </c>
      <c r="BQ61" s="125">
        <f t="shared" si="25"/>
        <v>0</v>
      </c>
      <c r="BR61" s="125">
        <f t="shared" si="26"/>
        <v>0</v>
      </c>
      <c r="BT61" s="125">
        <f t="shared" si="27"/>
        <v>0</v>
      </c>
      <c r="BU61" s="125">
        <f t="shared" si="28"/>
        <v>0</v>
      </c>
      <c r="BV61" s="125">
        <f t="shared" si="29"/>
        <v>0</v>
      </c>
      <c r="BW61" s="125">
        <f t="shared" si="30"/>
        <v>0</v>
      </c>
      <c r="BX61" s="125">
        <f t="shared" si="31"/>
        <v>0</v>
      </c>
      <c r="BY61" s="125">
        <f t="shared" si="32"/>
        <v>0</v>
      </c>
      <c r="BZ61" s="125">
        <f t="shared" si="33"/>
        <v>0</v>
      </c>
      <c r="CA61" s="125">
        <f t="shared" si="34"/>
        <v>0</v>
      </c>
      <c r="CB61" s="125">
        <f t="shared" si="35"/>
        <v>0</v>
      </c>
      <c r="CC61" s="125">
        <f t="shared" si="36"/>
        <v>0</v>
      </c>
      <c r="CD61" s="125">
        <f t="shared" si="37"/>
        <v>0</v>
      </c>
      <c r="CE61" s="125">
        <f t="shared" si="38"/>
        <v>0</v>
      </c>
      <c r="CG61" s="58">
        <v>45</v>
      </c>
      <c r="CH61" s="58">
        <f t="shared" si="39"/>
        <v>5.9999999999999995E-4</v>
      </c>
      <c r="CI61" s="58">
        <f t="shared" si="40"/>
        <v>0</v>
      </c>
      <c r="CJ61" s="58">
        <f>1+$B$50*(IF('Male Inactive'!O43&gt;=0, ((('Male Inactive'!$O43)/7)/60), 0))^0.25</f>
        <v>0.85571505967572836</v>
      </c>
      <c r="CK61" s="58">
        <f>1+$B$50*(IF('Male Barely'!$O43&gt;=0, ((('Male Barely'!$O43)/7)/60), 0))^0.25</f>
        <v>0.71013606025264453</v>
      </c>
      <c r="CL61" s="58">
        <f>1+$B$50*(IF('Male Somewhat'!$O43&gt;=0, ((('Male Somewhat'!$O43)/7)/60), 0))^0.25</f>
        <v>0.66579132129154672</v>
      </c>
      <c r="CM61" s="58">
        <f>1+$B$50*(IF('Male Active'!$O43&gt;=0, ((('Male Active'!$O43)/7)/60), 0))^0.25</f>
        <v>0.6304114373645906</v>
      </c>
      <c r="CN61" s="58">
        <f>1+$B$50*(IF('Male Highly'!$O43&gt;=0, ((('Male Highly'!$O43)/7)/60), 0))^0.25</f>
        <v>0.57221544308511474</v>
      </c>
      <c r="CO61" s="58">
        <f t="shared" si="41"/>
        <v>2.0000000000000001E-4</v>
      </c>
      <c r="CP61" s="58">
        <f t="shared" si="42"/>
        <v>0</v>
      </c>
      <c r="CQ61" s="58">
        <f>1+$B$50*(IF('Female Inactive'!$Q43&gt;=0, ((('Female Inactive'!$Q43)/7)/60), 0))^0.25</f>
        <v>0.8941182946473798</v>
      </c>
      <c r="CR61" s="58">
        <f>1+$B$50*(IF('Female Barely'!$Q43&gt;=0, ((('Female Barely'!$Q43)/7)/60), 0))^0.25</f>
        <v>0.75603720807910868</v>
      </c>
      <c r="CS61" s="58">
        <f>1+$B$50*(IF('Female Somewhat'!$Q43&gt;=0, ((('Female Somewhat'!$Q43)/7)/60), 0))^0.25</f>
        <v>0.70019633256966229</v>
      </c>
      <c r="CT61" s="58">
        <f>1+$B$50*(IF('Female Active'!$Q43&gt;=0, ((('Female Active'!$Q43)/7)/60), 0))^0.25</f>
        <v>0.66364846471155836</v>
      </c>
      <c r="CU61" s="58">
        <f>1+$B$50*(IF('Female Highly'!$Q43&gt;=0, ((('Female Highly'!$Q43)/7)/60), 0))^0.25</f>
        <v>0.60801513288621056</v>
      </c>
      <c r="CW61" s="136">
        <f t="shared" si="8"/>
        <v>45</v>
      </c>
      <c r="CX61" s="136">
        <f t="shared" si="9"/>
        <v>5.9999999999999995E-4</v>
      </c>
      <c r="CY61" s="136">
        <f t="shared" si="10"/>
        <v>0</v>
      </c>
      <c r="CZ61" s="58">
        <f t="shared" si="55"/>
        <v>1</v>
      </c>
      <c r="DA61" s="58">
        <f t="shared" si="56"/>
        <v>0.82987444503050967</v>
      </c>
      <c r="DB61" s="58">
        <f t="shared" si="57"/>
        <v>0.7780525932824498</v>
      </c>
      <c r="DC61" s="58">
        <f t="shared" si="58"/>
        <v>0.73670719036250676</v>
      </c>
      <c r="DD61" s="58">
        <f t="shared" si="59"/>
        <v>0.66869857742360495</v>
      </c>
      <c r="DE61" s="136">
        <f t="shared" si="12"/>
        <v>2.0000000000000001E-4</v>
      </c>
      <c r="DF61" s="136">
        <f t="shared" si="13"/>
        <v>0</v>
      </c>
      <c r="DG61" s="58">
        <f t="shared" si="48"/>
        <v>1</v>
      </c>
      <c r="DH61" s="58">
        <f t="shared" si="49"/>
        <v>0.84556731766379167</v>
      </c>
      <c r="DI61" s="58">
        <f t="shared" si="50"/>
        <v>0.78311375213030843</v>
      </c>
      <c r="DJ61" s="58">
        <f t="shared" si="51"/>
        <v>0.74223787689445098</v>
      </c>
      <c r="DK61" s="58">
        <f t="shared" si="52"/>
        <v>0.68001643241848453</v>
      </c>
    </row>
    <row r="62" spans="1:115" s="58" customFormat="1">
      <c r="A62" s="58" t="s">
        <v>44</v>
      </c>
      <c r="M62" s="117"/>
      <c r="AN62" s="58">
        <v>42</v>
      </c>
      <c r="AO62" s="58">
        <f>R$29</f>
        <v>1E-4</v>
      </c>
      <c r="AP62" s="118">
        <f t="shared" si="72"/>
        <v>1.1000000000000001E-3</v>
      </c>
      <c r="AQ62" s="58">
        <f t="shared" si="72"/>
        <v>0</v>
      </c>
      <c r="AR62" s="58">
        <f t="shared" si="72"/>
        <v>1.1599999999999999E-2</v>
      </c>
      <c r="AS62" s="58">
        <f t="shared" si="72"/>
        <v>34.514200000000002</v>
      </c>
      <c r="AT62" s="58">
        <f t="shared" si="72"/>
        <v>0</v>
      </c>
      <c r="AU62" s="58">
        <f t="shared" si="72"/>
        <v>7.8609999999999998</v>
      </c>
      <c r="AV62" s="58">
        <f t="shared" si="72"/>
        <v>43.604300000000002</v>
      </c>
      <c r="AW62" s="58">
        <f>AE$29</f>
        <v>0</v>
      </c>
      <c r="AX62" s="118">
        <f t="shared" si="73"/>
        <v>2.0000000000000001E-4</v>
      </c>
      <c r="AY62" s="58">
        <f t="shared" si="73"/>
        <v>0</v>
      </c>
      <c r="AZ62" s="58">
        <f t="shared" si="73"/>
        <v>1.5599999999999999E-2</v>
      </c>
      <c r="BA62" s="58">
        <f t="shared" si="73"/>
        <v>36.589399999999998</v>
      </c>
      <c r="BB62" s="58">
        <f t="shared" si="73"/>
        <v>0</v>
      </c>
      <c r="BC62" s="58">
        <f t="shared" si="73"/>
        <v>16.6647</v>
      </c>
      <c r="BD62" s="58">
        <f t="shared" si="73"/>
        <v>43.695900000000002</v>
      </c>
      <c r="BG62" s="125">
        <f t="shared" si="15"/>
        <v>1E-4</v>
      </c>
      <c r="BH62" s="125">
        <f t="shared" si="16"/>
        <v>1E-4</v>
      </c>
      <c r="BI62" s="125">
        <f t="shared" si="17"/>
        <v>8.2645211236427688E-5</v>
      </c>
      <c r="BJ62" s="125">
        <f t="shared" si="18"/>
        <v>7.6130621795823914E-5</v>
      </c>
      <c r="BK62" s="125">
        <f t="shared" si="19"/>
        <v>6.9649266255746478E-5</v>
      </c>
      <c r="BL62" s="125">
        <f t="shared" si="20"/>
        <v>6.0302824439097184E-5</v>
      </c>
      <c r="BM62" s="125">
        <f t="shared" si="21"/>
        <v>0</v>
      </c>
      <c r="BN62" s="125">
        <f t="shared" si="22"/>
        <v>0</v>
      </c>
      <c r="BO62" s="125">
        <f t="shared" si="23"/>
        <v>0</v>
      </c>
      <c r="BP62" s="125">
        <f t="shared" si="24"/>
        <v>0</v>
      </c>
      <c r="BQ62" s="125">
        <f t="shared" si="25"/>
        <v>0</v>
      </c>
      <c r="BR62" s="125">
        <f t="shared" si="26"/>
        <v>0</v>
      </c>
      <c r="BT62" s="125">
        <f t="shared" si="27"/>
        <v>0</v>
      </c>
      <c r="BU62" s="125">
        <f t="shared" si="28"/>
        <v>0</v>
      </c>
      <c r="BV62" s="125">
        <f t="shared" si="29"/>
        <v>0</v>
      </c>
      <c r="BW62" s="125">
        <f t="shared" si="30"/>
        <v>0</v>
      </c>
      <c r="BX62" s="125">
        <f t="shared" si="31"/>
        <v>0</v>
      </c>
      <c r="BY62" s="125">
        <f t="shared" si="32"/>
        <v>0</v>
      </c>
      <c r="BZ62" s="125">
        <f t="shared" si="33"/>
        <v>0</v>
      </c>
      <c r="CA62" s="125">
        <f t="shared" si="34"/>
        <v>0</v>
      </c>
      <c r="CB62" s="125">
        <f t="shared" si="35"/>
        <v>0</v>
      </c>
      <c r="CC62" s="125">
        <f t="shared" si="36"/>
        <v>0</v>
      </c>
      <c r="CD62" s="125">
        <f t="shared" si="37"/>
        <v>0</v>
      </c>
      <c r="CE62" s="125">
        <f t="shared" si="38"/>
        <v>0</v>
      </c>
      <c r="CG62" s="58">
        <v>46</v>
      </c>
      <c r="CH62" s="58">
        <f t="shared" si="39"/>
        <v>5.9999999999999995E-4</v>
      </c>
      <c r="CI62" s="58">
        <f t="shared" si="40"/>
        <v>0</v>
      </c>
      <c r="CJ62" s="58">
        <f>1+$B$50*(IF('Male Inactive'!O44&gt;=0, ((('Male Inactive'!$O44)/7)/60), 0))^0.25</f>
        <v>0.85885486969512925</v>
      </c>
      <c r="CK62" s="58">
        <f>1+$B$50*(IF('Male Barely'!$O44&gt;=0, ((('Male Barely'!$O44)/7)/60), 0))^0.25</f>
        <v>0.71121483644482231</v>
      </c>
      <c r="CL62" s="58">
        <f>1+$B$50*(IF('Male Somewhat'!$O44&gt;=0, ((('Male Somewhat'!$O44)/7)/60), 0))^0.25</f>
        <v>0.66644217025118557</v>
      </c>
      <c r="CM62" s="58">
        <f>1+$B$50*(IF('Male Active'!$O44&gt;=0, ((('Male Active'!$O44)/7)/60), 0))^0.25</f>
        <v>0.63108557294748968</v>
      </c>
      <c r="CN62" s="58">
        <f>1+$B$50*(IF('Male Highly'!$O44&gt;=0, ((('Male Highly'!$O44)/7)/60), 0))^0.25</f>
        <v>0.57311857705229075</v>
      </c>
      <c r="CO62" s="58">
        <f t="shared" si="41"/>
        <v>2.0000000000000001E-4</v>
      </c>
      <c r="CP62" s="58">
        <f t="shared" si="42"/>
        <v>0</v>
      </c>
      <c r="CQ62" s="58">
        <f>1+$B$50*(IF('Female Inactive'!$Q44&gt;=0, ((('Female Inactive'!$Q44)/7)/60), 0))^0.25</f>
        <v>0.89336901268831248</v>
      </c>
      <c r="CR62" s="58">
        <f>1+$B$50*(IF('Female Barely'!$Q44&gt;=0, ((('Female Barely'!$Q44)/7)/60), 0))^0.25</f>
        <v>0.75571290713390427</v>
      </c>
      <c r="CS62" s="58">
        <f>1+$B$50*(IF('Female Somewhat'!$Q44&gt;=0, ((('Female Somewhat'!$Q44)/7)/60), 0))^0.25</f>
        <v>0.70020025672172892</v>
      </c>
      <c r="CT62" s="58">
        <f>1+$B$50*(IF('Female Active'!$Q44&gt;=0, ((('Female Active'!$Q44)/7)/60), 0))^0.25</f>
        <v>0.66355466054706636</v>
      </c>
      <c r="CU62" s="58">
        <f>1+$B$50*(IF('Female Highly'!$Q44&gt;=0, ((('Female Highly'!$Q44)/7)/60), 0))^0.25</f>
        <v>0.6080408143098528</v>
      </c>
      <c r="CW62" s="136">
        <f t="shared" si="8"/>
        <v>46</v>
      </c>
      <c r="CX62" s="136">
        <f t="shared" si="9"/>
        <v>5.9999999999999995E-4</v>
      </c>
      <c r="CY62" s="136">
        <f t="shared" si="10"/>
        <v>0</v>
      </c>
      <c r="CZ62" s="58">
        <f t="shared" si="55"/>
        <v>1</v>
      </c>
      <c r="DA62" s="58">
        <f t="shared" si="56"/>
        <v>0.82809664535905203</v>
      </c>
      <c r="DB62" s="58">
        <f t="shared" si="57"/>
        <v>0.77596599118982101</v>
      </c>
      <c r="DC62" s="58">
        <f t="shared" si="58"/>
        <v>0.73479885276951196</v>
      </c>
      <c r="DD62" s="58">
        <f t="shared" si="59"/>
        <v>0.66730549860622279</v>
      </c>
      <c r="DE62" s="136">
        <f t="shared" si="12"/>
        <v>2.0000000000000001E-4</v>
      </c>
      <c r="DF62" s="136">
        <f t="shared" si="13"/>
        <v>0</v>
      </c>
      <c r="DG62" s="58">
        <f t="shared" si="48"/>
        <v>1</v>
      </c>
      <c r="DH62" s="58">
        <f t="shared" si="49"/>
        <v>0.84591349867824994</v>
      </c>
      <c r="DI62" s="58">
        <f t="shared" si="50"/>
        <v>0.78377495388461815</v>
      </c>
      <c r="DJ62" s="58">
        <f t="shared" si="51"/>
        <v>0.74275540244037319</v>
      </c>
      <c r="DK62" s="58">
        <f t="shared" si="52"/>
        <v>0.68061551909008533</v>
      </c>
    </row>
    <row r="63" spans="1:115">
      <c r="A63" s="109" t="s">
        <v>410</v>
      </c>
      <c r="B63" t="str">
        <f>B58</f>
        <v>Sedentary</v>
      </c>
      <c r="C63" s="58" t="str">
        <f>C58</f>
        <v>Barely</v>
      </c>
      <c r="D63" s="58" t="str">
        <f>D58</f>
        <v>Somewhat</v>
      </c>
      <c r="E63" s="58" t="str">
        <f>E58</f>
        <v>Active</v>
      </c>
      <c r="F63" s="58" t="str">
        <f>F58</f>
        <v>Highly</v>
      </c>
      <c r="AN63" s="58">
        <v>43</v>
      </c>
      <c r="AO63" s="58">
        <f>R$29</f>
        <v>1E-4</v>
      </c>
      <c r="AP63" s="118">
        <f t="shared" si="72"/>
        <v>1.1000000000000001E-3</v>
      </c>
      <c r="AQ63" s="58">
        <f t="shared" si="72"/>
        <v>0</v>
      </c>
      <c r="AR63" s="58">
        <f t="shared" si="72"/>
        <v>1.1599999999999999E-2</v>
      </c>
      <c r="AS63" s="58">
        <f t="shared" si="72"/>
        <v>34.514200000000002</v>
      </c>
      <c r="AT63" s="58">
        <f t="shared" si="72"/>
        <v>0</v>
      </c>
      <c r="AU63" s="58">
        <f t="shared" si="72"/>
        <v>7.8609999999999998</v>
      </c>
      <c r="AV63" s="58">
        <f t="shared" si="72"/>
        <v>43.604300000000002</v>
      </c>
      <c r="AW63" s="58">
        <f>AE$29</f>
        <v>0</v>
      </c>
      <c r="AX63" s="118">
        <f t="shared" si="73"/>
        <v>2.0000000000000001E-4</v>
      </c>
      <c r="AY63" s="58">
        <f t="shared" si="73"/>
        <v>0</v>
      </c>
      <c r="AZ63" s="58">
        <f t="shared" si="73"/>
        <v>1.5599999999999999E-2</v>
      </c>
      <c r="BA63" s="58">
        <f t="shared" si="73"/>
        <v>36.589399999999998</v>
      </c>
      <c r="BB63" s="58">
        <f t="shared" si="73"/>
        <v>0</v>
      </c>
      <c r="BC63" s="58">
        <f t="shared" si="73"/>
        <v>16.6647</v>
      </c>
      <c r="BD63" s="58">
        <f t="shared" si="73"/>
        <v>43.695900000000002</v>
      </c>
      <c r="BG63" s="125">
        <f t="shared" si="15"/>
        <v>1E-4</v>
      </c>
      <c r="BH63" s="125">
        <f t="shared" si="16"/>
        <v>1E-4</v>
      </c>
      <c r="BI63" s="125">
        <f t="shared" si="17"/>
        <v>8.2645211236427688E-5</v>
      </c>
      <c r="BJ63" s="125">
        <f t="shared" si="18"/>
        <v>7.6130621795823914E-5</v>
      </c>
      <c r="BK63" s="125">
        <f t="shared" si="19"/>
        <v>6.9649266255746478E-5</v>
      </c>
      <c r="BL63" s="125">
        <f t="shared" si="20"/>
        <v>6.0302824439097184E-5</v>
      </c>
      <c r="BM63" s="125">
        <f t="shared" si="21"/>
        <v>0</v>
      </c>
      <c r="BN63" s="125">
        <f t="shared" si="22"/>
        <v>0</v>
      </c>
      <c r="BO63" s="125">
        <f t="shared" si="23"/>
        <v>0</v>
      </c>
      <c r="BP63" s="125">
        <f t="shared" si="24"/>
        <v>0</v>
      </c>
      <c r="BQ63" s="125">
        <f t="shared" si="25"/>
        <v>0</v>
      </c>
      <c r="BR63" s="125">
        <f t="shared" si="26"/>
        <v>0</v>
      </c>
      <c r="BT63" s="125">
        <f t="shared" si="27"/>
        <v>0</v>
      </c>
      <c r="BU63" s="125">
        <f t="shared" si="28"/>
        <v>0</v>
      </c>
      <c r="BV63" s="125">
        <f t="shared" si="29"/>
        <v>0</v>
      </c>
      <c r="BW63" s="125">
        <f t="shared" si="30"/>
        <v>0</v>
      </c>
      <c r="BX63" s="125">
        <f t="shared" si="31"/>
        <v>0</v>
      </c>
      <c r="BY63" s="125">
        <f t="shared" si="32"/>
        <v>0</v>
      </c>
      <c r="BZ63" s="125">
        <f t="shared" si="33"/>
        <v>0</v>
      </c>
      <c r="CA63" s="125">
        <f t="shared" si="34"/>
        <v>0</v>
      </c>
      <c r="CB63" s="125">
        <f t="shared" si="35"/>
        <v>0</v>
      </c>
      <c r="CC63" s="125">
        <f t="shared" si="36"/>
        <v>0</v>
      </c>
      <c r="CD63" s="125">
        <f t="shared" si="37"/>
        <v>0</v>
      </c>
      <c r="CE63" s="125">
        <f t="shared" si="38"/>
        <v>0</v>
      </c>
      <c r="CG63" s="58">
        <v>47</v>
      </c>
      <c r="CH63" s="58">
        <f t="shared" si="39"/>
        <v>5.9999999999999995E-4</v>
      </c>
      <c r="CI63" s="58">
        <f t="shared" si="40"/>
        <v>0</v>
      </c>
      <c r="CJ63" s="58">
        <f>1+$B$50*(IF('Male Inactive'!O45&gt;=0, ((('Male Inactive'!$O45)/7)/60), 0))^0.25</f>
        <v>0.86219073764099741</v>
      </c>
      <c r="CK63" s="58">
        <f>1+$B$50*(IF('Male Barely'!$O45&gt;=0, ((('Male Barely'!$O45)/7)/60), 0))^0.25</f>
        <v>0.71247294016214324</v>
      </c>
      <c r="CL63" s="58">
        <f>1+$B$50*(IF('Male Somewhat'!$O45&gt;=0, ((('Male Somewhat'!$O45)/7)/60), 0))^0.25</f>
        <v>0.66729790301178249</v>
      </c>
      <c r="CM63" s="58">
        <f>1+$B$50*(IF('Male Active'!$O45&gt;=0, ((('Male Active'!$O45)/7)/60), 0))^0.25</f>
        <v>0.63195299731892596</v>
      </c>
      <c r="CN63" s="58">
        <f>1+$B$50*(IF('Male Highly'!$O45&gt;=0, ((('Male Highly'!$O45)/7)/60), 0))^0.25</f>
        <v>0.5741497425265919</v>
      </c>
      <c r="CO63" s="58">
        <f t="shared" si="41"/>
        <v>2.0000000000000001E-4</v>
      </c>
      <c r="CP63" s="58">
        <f t="shared" si="42"/>
        <v>0</v>
      </c>
      <c r="CQ63" s="58">
        <f>1+$B$50*(IF('Female Inactive'!$Q45&gt;=0, ((('Female Inactive'!$Q45)/7)/60), 0))^0.25</f>
        <v>0.89272983852410825</v>
      </c>
      <c r="CR63" s="58">
        <f>1+$B$50*(IF('Female Barely'!$Q45&gt;=0, ((('Female Barely'!$Q45)/7)/60), 0))^0.25</f>
        <v>0.7555699327084211</v>
      </c>
      <c r="CS63" s="58">
        <f>1+$B$50*(IF('Female Somewhat'!$Q45&gt;=0, ((('Female Somewhat'!$Q45)/7)/60), 0))^0.25</f>
        <v>0.70039550282699559</v>
      </c>
      <c r="CT63" s="58">
        <f>1+$B$50*(IF('Female Active'!$Q45&gt;=0, ((('Female Active'!$Q45)/7)/60), 0))^0.25</f>
        <v>0.66365515092613014</v>
      </c>
      <c r="CU63" s="58">
        <f>1+$B$50*(IF('Female Highly'!$Q45&gt;=0, ((('Female Highly'!$Q45)/7)/60), 0))^0.25</f>
        <v>0.6082365188035701</v>
      </c>
      <c r="CW63" s="136">
        <f t="shared" si="8"/>
        <v>47</v>
      </c>
      <c r="CX63" s="136">
        <f t="shared" si="9"/>
        <v>5.9999999999999995E-4</v>
      </c>
      <c r="CY63" s="136">
        <f t="shared" si="10"/>
        <v>0</v>
      </c>
      <c r="CZ63" s="58">
        <f t="shared" si="55"/>
        <v>1</v>
      </c>
      <c r="DA63" s="58">
        <f t="shared" si="56"/>
        <v>0.82635188370442192</v>
      </c>
      <c r="DB63" s="58">
        <f t="shared" si="57"/>
        <v>0.7739562417911694</v>
      </c>
      <c r="DC63" s="58">
        <f t="shared" si="58"/>
        <v>0.73296194186449404</v>
      </c>
      <c r="DD63" s="58">
        <f t="shared" si="59"/>
        <v>0.66591963641072982</v>
      </c>
      <c r="DE63" s="136">
        <f t="shared" si="12"/>
        <v>2.0000000000000001E-4</v>
      </c>
      <c r="DF63" s="136">
        <f t="shared" si="13"/>
        <v>0</v>
      </c>
      <c r="DG63" s="58">
        <f t="shared" si="48"/>
        <v>1</v>
      </c>
      <c r="DH63" s="58">
        <f t="shared" si="49"/>
        <v>0.84635899922148383</v>
      </c>
      <c r="DI63" s="58">
        <f t="shared" si="50"/>
        <v>0.78455482566250234</v>
      </c>
      <c r="DJ63" s="58">
        <f t="shared" si="51"/>
        <v>0.7433997636096803</v>
      </c>
      <c r="DK63" s="58">
        <f t="shared" si="52"/>
        <v>0.68132204453827561</v>
      </c>
    </row>
    <row r="64" spans="1:115">
      <c r="A64" s="58" t="s">
        <v>399</v>
      </c>
      <c r="B64" s="5">
        <v>0</v>
      </c>
      <c r="C64" s="5">
        <f>(D86/7)/60</f>
        <v>0.91281595238095237</v>
      </c>
      <c r="D64" s="5">
        <f>(D87/7)/60</f>
        <v>3.2664071428571431</v>
      </c>
      <c r="E64" s="5">
        <f>(D88/7)/60</f>
        <v>8.5385214285714301</v>
      </c>
      <c r="F64" s="5">
        <f>(D89/7)/60</f>
        <v>24.988738095238094</v>
      </c>
      <c r="AN64" s="58">
        <v>44</v>
      </c>
      <c r="AO64" s="58">
        <f>R$29</f>
        <v>1E-4</v>
      </c>
      <c r="AP64" s="118">
        <f t="shared" si="72"/>
        <v>1.1000000000000001E-3</v>
      </c>
      <c r="AQ64" s="58">
        <f t="shared" si="72"/>
        <v>0</v>
      </c>
      <c r="AR64" s="58">
        <f t="shared" si="72"/>
        <v>1.1599999999999999E-2</v>
      </c>
      <c r="AS64" s="58">
        <f t="shared" si="72"/>
        <v>34.514200000000002</v>
      </c>
      <c r="AT64" s="58">
        <f t="shared" si="72"/>
        <v>0</v>
      </c>
      <c r="AU64" s="58">
        <f t="shared" si="72"/>
        <v>7.8609999999999998</v>
      </c>
      <c r="AV64" s="58">
        <f t="shared" si="72"/>
        <v>43.604300000000002</v>
      </c>
      <c r="AW64" s="58">
        <f>AE$29</f>
        <v>0</v>
      </c>
      <c r="AX64" s="118">
        <f t="shared" si="73"/>
        <v>2.0000000000000001E-4</v>
      </c>
      <c r="AY64" s="58">
        <f t="shared" si="73"/>
        <v>0</v>
      </c>
      <c r="AZ64" s="58">
        <f t="shared" si="73"/>
        <v>1.5599999999999999E-2</v>
      </c>
      <c r="BA64" s="58">
        <f t="shared" si="73"/>
        <v>36.589399999999998</v>
      </c>
      <c r="BB64" s="58">
        <f t="shared" si="73"/>
        <v>0</v>
      </c>
      <c r="BC64" s="58">
        <f t="shared" si="73"/>
        <v>16.6647</v>
      </c>
      <c r="BD64" s="58">
        <f t="shared" si="73"/>
        <v>43.695900000000002</v>
      </c>
      <c r="BG64" s="125">
        <f t="shared" si="15"/>
        <v>1E-4</v>
      </c>
      <c r="BH64" s="125">
        <f t="shared" si="16"/>
        <v>1E-4</v>
      </c>
      <c r="BI64" s="125">
        <f t="shared" si="17"/>
        <v>8.2645211236427688E-5</v>
      </c>
      <c r="BJ64" s="125">
        <f t="shared" si="18"/>
        <v>7.6130621795823914E-5</v>
      </c>
      <c r="BK64" s="125">
        <f t="shared" si="19"/>
        <v>6.9649266255746478E-5</v>
      </c>
      <c r="BL64" s="125">
        <f t="shared" si="20"/>
        <v>6.0302824439097184E-5</v>
      </c>
      <c r="BM64" s="125">
        <f t="shared" si="21"/>
        <v>0</v>
      </c>
      <c r="BN64" s="125">
        <f t="shared" si="22"/>
        <v>0</v>
      </c>
      <c r="BO64" s="125">
        <f t="shared" si="23"/>
        <v>0</v>
      </c>
      <c r="BP64" s="125">
        <f t="shared" si="24"/>
        <v>0</v>
      </c>
      <c r="BQ64" s="125">
        <f t="shared" si="25"/>
        <v>0</v>
      </c>
      <c r="BR64" s="125">
        <f t="shared" si="26"/>
        <v>0</v>
      </c>
      <c r="BT64" s="125">
        <f t="shared" si="27"/>
        <v>0</v>
      </c>
      <c r="BU64" s="125">
        <f t="shared" si="28"/>
        <v>0</v>
      </c>
      <c r="BV64" s="125">
        <f t="shared" si="29"/>
        <v>0</v>
      </c>
      <c r="BW64" s="125">
        <f t="shared" si="30"/>
        <v>0</v>
      </c>
      <c r="BX64" s="125">
        <f t="shared" si="31"/>
        <v>0</v>
      </c>
      <c r="BY64" s="125">
        <f t="shared" si="32"/>
        <v>0</v>
      </c>
      <c r="BZ64" s="125">
        <f t="shared" si="33"/>
        <v>0</v>
      </c>
      <c r="CA64" s="125">
        <f t="shared" si="34"/>
        <v>0</v>
      </c>
      <c r="CB64" s="125">
        <f t="shared" si="35"/>
        <v>0</v>
      </c>
      <c r="CC64" s="125">
        <f t="shared" si="36"/>
        <v>0</v>
      </c>
      <c r="CD64" s="125">
        <f t="shared" si="37"/>
        <v>0</v>
      </c>
      <c r="CE64" s="125">
        <f t="shared" si="38"/>
        <v>0</v>
      </c>
      <c r="CG64" s="58">
        <v>48</v>
      </c>
      <c r="CH64" s="58">
        <f t="shared" si="39"/>
        <v>5.9999999999999995E-4</v>
      </c>
      <c r="CI64" s="58">
        <f t="shared" si="40"/>
        <v>0</v>
      </c>
      <c r="CJ64" s="58">
        <f>1+$B$50*(IF('Male Inactive'!O46&gt;=0, ((('Male Inactive'!$O46)/7)/60), 0))^0.25</f>
        <v>0.86573764679929033</v>
      </c>
      <c r="CK64" s="58">
        <f>1+$B$50*(IF('Male Barely'!$O46&gt;=0, ((('Male Barely'!$O46)/7)/60), 0))^0.25</f>
        <v>0.71391934299898618</v>
      </c>
      <c r="CL64" s="58">
        <f>1+$B$50*(IF('Male Somewhat'!$O46&gt;=0, ((('Male Somewhat'!$O46)/7)/60), 0))^0.25</f>
        <v>0.66836912798965997</v>
      </c>
      <c r="CM64" s="58">
        <f>1+$B$50*(IF('Male Active'!$O46&gt;=0, ((('Male Active'!$O46)/7)/60), 0))^0.25</f>
        <v>0.63302214743338403</v>
      </c>
      <c r="CN64" s="58">
        <f>1+$B$50*(IF('Male Highly'!$O46&gt;=0, ((('Male Highly'!$O46)/7)/60), 0))^0.25</f>
        <v>0.57530950393210833</v>
      </c>
      <c r="CO64" s="58">
        <f t="shared" si="41"/>
        <v>2.0000000000000001E-4</v>
      </c>
      <c r="CP64" s="58">
        <f t="shared" si="42"/>
        <v>0</v>
      </c>
      <c r="CQ64" s="58">
        <f>1+$B$50*(IF('Female Inactive'!$Q46&gt;=0, ((('Female Inactive'!$Q46)/7)/60), 0))^0.25</f>
        <v>0.89220794940468406</v>
      </c>
      <c r="CR64" s="58">
        <f>1+$B$50*(IF('Female Barely'!$Q46&gt;=0, ((('Female Barely'!$Q46)/7)/60), 0))^0.25</f>
        <v>0.75561865006489704</v>
      </c>
      <c r="CS64" s="58">
        <f>1+$B$50*(IF('Female Somewhat'!$Q46&gt;=0, ((('Female Somewhat'!$Q46)/7)/60), 0))^0.25</f>
        <v>0.70079256162655645</v>
      </c>
      <c r="CT64" s="58">
        <f>1+$B$50*(IF('Female Active'!$Q46&gt;=0, ((('Female Active'!$Q46)/7)/60), 0))^0.25</f>
        <v>0.663960103619186</v>
      </c>
      <c r="CU64" s="58">
        <f>1+$B$50*(IF('Female Highly'!$Q46&gt;=0, ((('Female Highly'!$Q46)/7)/60), 0))^0.25</f>
        <v>0.60860976712138148</v>
      </c>
      <c r="CW64" s="136">
        <f t="shared" si="8"/>
        <v>48</v>
      </c>
      <c r="CX64" s="136">
        <f t="shared" si="9"/>
        <v>5.9999999999999995E-4</v>
      </c>
      <c r="CY64" s="136">
        <f t="shared" si="10"/>
        <v>0</v>
      </c>
      <c r="CZ64" s="58">
        <f t="shared" si="55"/>
        <v>1</v>
      </c>
      <c r="DA64" s="58">
        <f t="shared" si="56"/>
        <v>0.82463705446841773</v>
      </c>
      <c r="DB64" s="58">
        <f t="shared" si="57"/>
        <v>0.77202271434155667</v>
      </c>
      <c r="DC64" s="58">
        <f t="shared" si="58"/>
        <v>0.73119397056801638</v>
      </c>
      <c r="DD64" s="58">
        <f t="shared" si="59"/>
        <v>0.66453099973078344</v>
      </c>
      <c r="DE64" s="136">
        <f t="shared" si="12"/>
        <v>2.0000000000000001E-4</v>
      </c>
      <c r="DF64" s="136">
        <f t="shared" si="13"/>
        <v>0</v>
      </c>
      <c r="DG64" s="58">
        <f t="shared" si="48"/>
        <v>1</v>
      </c>
      <c r="DH64" s="58">
        <f t="shared" si="49"/>
        <v>0.84690867254553748</v>
      </c>
      <c r="DI64" s="58">
        <f t="shared" si="50"/>
        <v>0.78545877347781146</v>
      </c>
      <c r="DJ64" s="58">
        <f t="shared" si="51"/>
        <v>0.74417640423648557</v>
      </c>
      <c r="DK64" s="58">
        <f t="shared" si="52"/>
        <v>0.68213892011102306</v>
      </c>
    </row>
    <row r="65" spans="1:115">
      <c r="A65" s="58" t="s">
        <v>373</v>
      </c>
      <c r="B65" s="93">
        <f>1+$B$50*B64^0.25</f>
        <v>1</v>
      </c>
      <c r="C65" s="93">
        <f>1+$B$50*C64^0.25</f>
        <v>0.82645211236427685</v>
      </c>
      <c r="D65" s="93">
        <f>1+$B$50*D64^0.25</f>
        <v>0.76130621795823916</v>
      </c>
      <c r="E65" s="93">
        <f>1+$B$50*E64^0.25</f>
        <v>0.69649266255746478</v>
      </c>
      <c r="F65" s="93">
        <f>1+$B$50*F64^0.25</f>
        <v>0.6030282443909718</v>
      </c>
      <c r="AN65" s="58">
        <v>45</v>
      </c>
      <c r="AO65" s="58">
        <f>R$30</f>
        <v>5.9999999999999995E-4</v>
      </c>
      <c r="AP65" s="118">
        <f t="shared" ref="AP65:AV69" si="74">S$30</f>
        <v>2.5000000000000001E-3</v>
      </c>
      <c r="AQ65" s="58">
        <f t="shared" si="74"/>
        <v>0</v>
      </c>
      <c r="AR65" s="58">
        <f t="shared" si="74"/>
        <v>7.0000000000000001E-3</v>
      </c>
      <c r="AS65" s="58">
        <f t="shared" si="74"/>
        <v>31.7135</v>
      </c>
      <c r="AT65" s="58">
        <f t="shared" si="74"/>
        <v>0</v>
      </c>
      <c r="AU65" s="58">
        <f t="shared" si="74"/>
        <v>4.0419</v>
      </c>
      <c r="AV65" s="58">
        <f t="shared" si="74"/>
        <v>48.140300000000003</v>
      </c>
      <c r="AW65" s="117">
        <f>AE$30</f>
        <v>2.0000000000000001E-4</v>
      </c>
      <c r="AX65" s="118">
        <f t="shared" ref="AX65:BD69" si="75">AF$30</f>
        <v>5.0000000000000001E-4</v>
      </c>
      <c r="AY65" s="58">
        <f t="shared" si="75"/>
        <v>0</v>
      </c>
      <c r="AZ65" s="58">
        <f t="shared" si="75"/>
        <v>9.2999999999999992E-3</v>
      </c>
      <c r="BA65" s="58">
        <f t="shared" si="75"/>
        <v>34.329500000000003</v>
      </c>
      <c r="BB65" s="58">
        <f t="shared" si="75"/>
        <v>0</v>
      </c>
      <c r="BC65" s="58">
        <f t="shared" si="75"/>
        <v>7.3575999999999997</v>
      </c>
      <c r="BD65" s="58">
        <f t="shared" si="75"/>
        <v>48.162399999999998</v>
      </c>
      <c r="BG65" s="125">
        <f t="shared" si="15"/>
        <v>5.9999999999999995E-4</v>
      </c>
      <c r="BH65" s="125">
        <f t="shared" si="16"/>
        <v>5.9999999999999995E-4</v>
      </c>
      <c r="BI65" s="125">
        <f t="shared" si="17"/>
        <v>4.9587126741856607E-4</v>
      </c>
      <c r="BJ65" s="125">
        <f t="shared" si="18"/>
        <v>4.5678373077494348E-4</v>
      </c>
      <c r="BK65" s="125">
        <f t="shared" si="19"/>
        <v>4.1789559753447882E-4</v>
      </c>
      <c r="BL65" s="125">
        <f t="shared" si="20"/>
        <v>3.6181694663458305E-4</v>
      </c>
      <c r="BM65" s="125">
        <f t="shared" si="21"/>
        <v>2.0000000000000001E-4</v>
      </c>
      <c r="BN65" s="125">
        <f t="shared" si="22"/>
        <v>2.0000000000000001E-4</v>
      </c>
      <c r="BO65" s="125">
        <f t="shared" si="23"/>
        <v>1.6675903450966275E-4</v>
      </c>
      <c r="BP65" s="125">
        <f t="shared" si="24"/>
        <v>1.524255612779434E-4</v>
      </c>
      <c r="BQ65" s="125">
        <f t="shared" si="25"/>
        <v>1.4045768435890174E-4</v>
      </c>
      <c r="BR65" s="125">
        <f t="shared" si="26"/>
        <v>1.2607877420688622E-4</v>
      </c>
      <c r="BT65" s="125">
        <f t="shared" si="27"/>
        <v>0</v>
      </c>
      <c r="BU65" s="125">
        <f t="shared" si="28"/>
        <v>0</v>
      </c>
      <c r="BV65" s="125">
        <f t="shared" si="29"/>
        <v>0</v>
      </c>
      <c r="BW65" s="125">
        <f t="shared" si="30"/>
        <v>0</v>
      </c>
      <c r="BX65" s="125">
        <f t="shared" si="31"/>
        <v>0</v>
      </c>
      <c r="BY65" s="125">
        <f t="shared" si="32"/>
        <v>0</v>
      </c>
      <c r="BZ65" s="125">
        <f t="shared" si="33"/>
        <v>0</v>
      </c>
      <c r="CA65" s="125">
        <f t="shared" si="34"/>
        <v>0</v>
      </c>
      <c r="CB65" s="125">
        <f t="shared" si="35"/>
        <v>0</v>
      </c>
      <c r="CC65" s="125">
        <f t="shared" si="36"/>
        <v>0</v>
      </c>
      <c r="CD65" s="125">
        <f t="shared" si="37"/>
        <v>0</v>
      </c>
      <c r="CE65" s="125">
        <f t="shared" si="38"/>
        <v>0</v>
      </c>
      <c r="CG65" s="58">
        <v>49</v>
      </c>
      <c r="CH65" s="58">
        <f t="shared" si="39"/>
        <v>5.9999999999999995E-4</v>
      </c>
      <c r="CI65" s="58">
        <f t="shared" si="40"/>
        <v>0</v>
      </c>
      <c r="CJ65" s="58">
        <f>1+$B$50*(IF('Male Inactive'!O47&gt;=0, ((('Male Inactive'!$O47)/7)/60), 0))^0.25</f>
        <v>0.86951407328233499</v>
      </c>
      <c r="CK65" s="58">
        <f>1+$B$50*(IF('Male Barely'!$O47&gt;=0, ((('Male Barely'!$O47)/7)/60), 0))^0.25</f>
        <v>0.71556453035746692</v>
      </c>
      <c r="CL65" s="58">
        <f>1+$B$50*(IF('Male Somewhat'!$O47&gt;=0, ((('Male Somewhat'!$O47)/7)/60), 0))^0.25</f>
        <v>0.66966804605031305</v>
      </c>
      <c r="CM65" s="58">
        <f>1+$B$50*(IF('Male Active'!$O47&gt;=0, ((('Male Active'!$O47)/7)/60), 0))^0.25</f>
        <v>0.63430269413338891</v>
      </c>
      <c r="CN65" s="58">
        <f>1+$B$50*(IF('Male Highly'!$O47&gt;=0, ((('Male Highly'!$O47)/7)/60), 0))^0.25</f>
        <v>0.57659876777227614</v>
      </c>
      <c r="CO65" s="58">
        <f t="shared" si="41"/>
        <v>2.0000000000000001E-4</v>
      </c>
      <c r="CP65" s="58">
        <f t="shared" si="42"/>
        <v>0</v>
      </c>
      <c r="CQ65" s="58">
        <f>1+$B$50*(IF('Female Inactive'!$Q47&gt;=0, ((('Female Inactive'!$Q47)/7)/60), 0))^0.25</f>
        <v>0.89181107468323739</v>
      </c>
      <c r="CR65" s="58">
        <f>1+$B$50*(IF('Female Barely'!$Q47&gt;=0, ((('Female Barely'!$Q47)/7)/60), 0))^0.25</f>
        <v>0.75587075774557022</v>
      </c>
      <c r="CS65" s="58">
        <f>1+$B$50*(IF('Female Somewhat'!$Q47&gt;=0, ((('Female Somewhat'!$Q47)/7)/60), 0))^0.25</f>
        <v>0.70140327767008714</v>
      </c>
      <c r="CT65" s="58">
        <f>1+$B$50*(IF('Female Active'!$Q47&gt;=0, ((('Female Active'!$Q47)/7)/60), 0))^0.25</f>
        <v>0.66448088429194807</v>
      </c>
      <c r="CU65" s="58">
        <f>1+$B$50*(IF('Female Highly'!$Q47&gt;=0, ((('Female Highly'!$Q47)/7)/60), 0))^0.25</f>
        <v>0.60916887173897938</v>
      </c>
      <c r="CW65" s="136">
        <f t="shared" si="8"/>
        <v>49</v>
      </c>
      <c r="CX65" s="136">
        <f t="shared" si="9"/>
        <v>5.9999999999999995E-4</v>
      </c>
      <c r="CY65" s="136">
        <f t="shared" si="10"/>
        <v>0</v>
      </c>
      <c r="CZ65" s="58">
        <f t="shared" si="55"/>
        <v>1</v>
      </c>
      <c r="DA65" s="58">
        <f t="shared" si="56"/>
        <v>0.82294761217179291</v>
      </c>
      <c r="DB65" s="58">
        <f t="shared" si="57"/>
        <v>0.77016355068570463</v>
      </c>
      <c r="DC65" s="58">
        <f t="shared" si="58"/>
        <v>0.72949100379589615</v>
      </c>
      <c r="DD65" s="58">
        <f t="shared" si="59"/>
        <v>0.66312758526802129</v>
      </c>
      <c r="DE65" s="136">
        <f t="shared" si="12"/>
        <v>2.0000000000000001E-4</v>
      </c>
      <c r="DF65" s="136">
        <f t="shared" si="13"/>
        <v>0</v>
      </c>
      <c r="DG65" s="58">
        <f t="shared" si="48"/>
        <v>1</v>
      </c>
      <c r="DH65" s="58">
        <f t="shared" si="49"/>
        <v>0.84756825655484058</v>
      </c>
      <c r="DI65" s="58">
        <f t="shared" si="50"/>
        <v>0.78649312346700651</v>
      </c>
      <c r="DJ65" s="58">
        <f t="shared" si="51"/>
        <v>0.74509153693562868</v>
      </c>
      <c r="DK65" s="58">
        <f t="shared" si="52"/>
        <v>0.68306941798782916</v>
      </c>
    </row>
    <row r="66" spans="1:115">
      <c r="AN66" s="58">
        <v>46</v>
      </c>
      <c r="AO66" s="58">
        <f>R$30</f>
        <v>5.9999999999999995E-4</v>
      </c>
      <c r="AP66" s="118">
        <f t="shared" si="74"/>
        <v>2.5000000000000001E-3</v>
      </c>
      <c r="AQ66" s="58">
        <f t="shared" si="74"/>
        <v>0</v>
      </c>
      <c r="AR66" s="58">
        <f t="shared" si="74"/>
        <v>7.0000000000000001E-3</v>
      </c>
      <c r="AS66" s="58">
        <f t="shared" si="74"/>
        <v>31.7135</v>
      </c>
      <c r="AT66" s="58">
        <f t="shared" si="74"/>
        <v>0</v>
      </c>
      <c r="AU66" s="58">
        <f t="shared" si="74"/>
        <v>4.0419</v>
      </c>
      <c r="AV66" s="58">
        <f t="shared" si="74"/>
        <v>48.140300000000003</v>
      </c>
      <c r="AW66" s="58">
        <f>AE$30</f>
        <v>2.0000000000000001E-4</v>
      </c>
      <c r="AX66" s="118">
        <f t="shared" si="75"/>
        <v>5.0000000000000001E-4</v>
      </c>
      <c r="AY66" s="58">
        <f t="shared" si="75"/>
        <v>0</v>
      </c>
      <c r="AZ66" s="58">
        <f t="shared" si="75"/>
        <v>9.2999999999999992E-3</v>
      </c>
      <c r="BA66" s="58">
        <f t="shared" si="75"/>
        <v>34.329500000000003</v>
      </c>
      <c r="BB66" s="58">
        <f t="shared" si="75"/>
        <v>0</v>
      </c>
      <c r="BC66" s="58">
        <f t="shared" si="75"/>
        <v>7.3575999999999997</v>
      </c>
      <c r="BD66" s="58">
        <f t="shared" si="75"/>
        <v>48.162399999999998</v>
      </c>
      <c r="BG66" s="125">
        <f t="shared" si="15"/>
        <v>5.9999999999999995E-4</v>
      </c>
      <c r="BH66" s="125">
        <f t="shared" si="16"/>
        <v>5.9999999999999995E-4</v>
      </c>
      <c r="BI66" s="125">
        <f t="shared" si="17"/>
        <v>4.9587126741856607E-4</v>
      </c>
      <c r="BJ66" s="125">
        <f t="shared" si="18"/>
        <v>4.5678373077494348E-4</v>
      </c>
      <c r="BK66" s="125">
        <f t="shared" si="19"/>
        <v>4.1789559753447882E-4</v>
      </c>
      <c r="BL66" s="125">
        <f t="shared" si="20"/>
        <v>3.6181694663458305E-4</v>
      </c>
      <c r="BM66" s="125">
        <f t="shared" si="21"/>
        <v>2.0000000000000001E-4</v>
      </c>
      <c r="BN66" s="125">
        <f t="shared" si="22"/>
        <v>2.0000000000000001E-4</v>
      </c>
      <c r="BO66" s="125">
        <f t="shared" si="23"/>
        <v>1.6675903450966275E-4</v>
      </c>
      <c r="BP66" s="125">
        <f t="shared" si="24"/>
        <v>1.524255612779434E-4</v>
      </c>
      <c r="BQ66" s="125">
        <f t="shared" si="25"/>
        <v>1.4045768435890174E-4</v>
      </c>
      <c r="BR66" s="125">
        <f t="shared" si="26"/>
        <v>1.2607877420688622E-4</v>
      </c>
      <c r="BT66" s="125">
        <f t="shared" si="27"/>
        <v>0</v>
      </c>
      <c r="BU66" s="125">
        <f t="shared" si="28"/>
        <v>0</v>
      </c>
      <c r="BV66" s="125">
        <f t="shared" si="29"/>
        <v>0</v>
      </c>
      <c r="BW66" s="125">
        <f t="shared" si="30"/>
        <v>0</v>
      </c>
      <c r="BX66" s="125">
        <f t="shared" si="31"/>
        <v>0</v>
      </c>
      <c r="BY66" s="125">
        <f t="shared" si="32"/>
        <v>0</v>
      </c>
      <c r="BZ66" s="125">
        <f t="shared" si="33"/>
        <v>0</v>
      </c>
      <c r="CA66" s="125">
        <f t="shared" si="34"/>
        <v>0</v>
      </c>
      <c r="CB66" s="125">
        <f t="shared" si="35"/>
        <v>0</v>
      </c>
      <c r="CC66" s="125">
        <f t="shared" si="36"/>
        <v>0</v>
      </c>
      <c r="CD66" s="125">
        <f t="shared" si="37"/>
        <v>0</v>
      </c>
      <c r="CE66" s="125">
        <f t="shared" si="38"/>
        <v>0</v>
      </c>
      <c r="CG66" s="58">
        <v>50</v>
      </c>
      <c r="CH66" s="58">
        <f t="shared" si="39"/>
        <v>1.6999999999999999E-3</v>
      </c>
      <c r="CI66" s="58">
        <f t="shared" si="40"/>
        <v>0</v>
      </c>
      <c r="CJ66" s="58">
        <f>1+$B$50*(IF('Male Inactive'!O48&gt;=0, ((('Male Inactive'!$O48)/7)/60), 0))^0.25</f>
        <v>0.87354310468292296</v>
      </c>
      <c r="CK66" s="58">
        <f>1+$B$50*(IF('Male Barely'!$O48&gt;=0, ((('Male Barely'!$O48)/7)/60), 0))^0.25</f>
        <v>0.71742076568541213</v>
      </c>
      <c r="CL66" s="58">
        <f>1+$B$50*(IF('Male Somewhat'!$O48&gt;=0, ((('Male Somewhat'!$O48)/7)/60), 0))^0.25</f>
        <v>0.6712087299360332</v>
      </c>
      <c r="CM66" s="58">
        <f>1+$B$50*(IF('Male Active'!$O48&gt;=0, ((('Male Active'!$O48)/7)/60), 0))^0.25</f>
        <v>0.63580572898196197</v>
      </c>
      <c r="CN66" s="58">
        <f>1+$B$50*(IF('Male Highly'!$O48&gt;=0, ((('Male Highly'!$O48)/7)/60), 0))^0.25</f>
        <v>0.57801879528770161</v>
      </c>
      <c r="CO66" s="58">
        <f t="shared" si="41"/>
        <v>4.0000000000000002E-4</v>
      </c>
      <c r="CP66" s="58">
        <f t="shared" si="42"/>
        <v>0</v>
      </c>
      <c r="CQ66" s="58">
        <f>1+$B$50*(IF('Female Inactive'!$Q48&gt;=0, ((('Female Inactive'!$Q48)/7)/60), 0))^0.25</f>
        <v>0.89154775781114026</v>
      </c>
      <c r="CR66" s="58">
        <f>1+$B$50*(IF('Female Barely'!$Q48&gt;=0, ((('Female Barely'!$Q48)/7)/60), 0))^0.25</f>
        <v>0.75633957495836635</v>
      </c>
      <c r="CS66" s="58">
        <f>1+$B$50*(IF('Female Somewhat'!$Q48&gt;=0, ((('Female Somewhat'!$Q48)/7)/60), 0))^0.25</f>
        <v>0.70224110859088129</v>
      </c>
      <c r="CT66" s="58">
        <f>1+$B$50*(IF('Female Active'!$Q48&gt;=0, ((('Female Active'!$Q48)/7)/60), 0))^0.25</f>
        <v>0.66523027744607277</v>
      </c>
      <c r="CU66" s="58">
        <f>1+$B$50*(IF('Female Highly'!$Q48&gt;=0, ((('Female Highly'!$Q48)/7)/60), 0))^0.25</f>
        <v>0.60992305759069576</v>
      </c>
      <c r="CW66" s="136">
        <f t="shared" si="8"/>
        <v>50</v>
      </c>
      <c r="CX66" s="136">
        <f t="shared" si="9"/>
        <v>1.6999999999999999E-3</v>
      </c>
      <c r="CY66" s="136">
        <f t="shared" si="10"/>
        <v>0</v>
      </c>
      <c r="CZ66" s="58">
        <f t="shared" si="55"/>
        <v>1</v>
      </c>
      <c r="DA66" s="58">
        <f t="shared" si="56"/>
        <v>0.82127689159176664</v>
      </c>
      <c r="DB66" s="58">
        <f t="shared" si="57"/>
        <v>0.76837505366110959</v>
      </c>
      <c r="DC66" s="58">
        <f t="shared" si="58"/>
        <v>0.72784700099343758</v>
      </c>
      <c r="DD66" s="58">
        <f t="shared" si="59"/>
        <v>0.6616946458498002</v>
      </c>
      <c r="DE66" s="136">
        <f t="shared" si="12"/>
        <v>4.0000000000000002E-4</v>
      </c>
      <c r="DF66" s="136">
        <f t="shared" si="13"/>
        <v>0</v>
      </c>
      <c r="DG66" s="58">
        <f t="shared" si="48"/>
        <v>1</v>
      </c>
      <c r="DH66" s="58">
        <f t="shared" si="49"/>
        <v>0.84834443060602083</v>
      </c>
      <c r="DI66" s="58">
        <f t="shared" si="50"/>
        <v>0.78766516144347654</v>
      </c>
      <c r="DJ66" s="58">
        <f t="shared" si="51"/>
        <v>0.7461521512647793</v>
      </c>
      <c r="DK66" s="58">
        <f t="shared" si="52"/>
        <v>0.68411708991129327</v>
      </c>
    </row>
    <row r="67" spans="1:115">
      <c r="A67" s="109" t="s">
        <v>411</v>
      </c>
      <c r="B67" t="str">
        <f>B63</f>
        <v>Sedentary</v>
      </c>
      <c r="C67" s="58" t="str">
        <f>C63</f>
        <v>Barely</v>
      </c>
      <c r="D67" s="58" t="str">
        <f>D63</f>
        <v>Somewhat</v>
      </c>
      <c r="E67" s="58" t="str">
        <f>E63</f>
        <v>Active</v>
      </c>
      <c r="F67" s="58" t="str">
        <f>F63</f>
        <v>Highly</v>
      </c>
      <c r="AN67" s="58">
        <v>47</v>
      </c>
      <c r="AO67" s="58">
        <f>R$30</f>
        <v>5.9999999999999995E-4</v>
      </c>
      <c r="AP67" s="118">
        <f t="shared" si="74"/>
        <v>2.5000000000000001E-3</v>
      </c>
      <c r="AQ67" s="58">
        <f t="shared" si="74"/>
        <v>0</v>
      </c>
      <c r="AR67" s="58">
        <f t="shared" si="74"/>
        <v>7.0000000000000001E-3</v>
      </c>
      <c r="AS67" s="58">
        <f t="shared" si="74"/>
        <v>31.7135</v>
      </c>
      <c r="AT67" s="58">
        <f t="shared" si="74"/>
        <v>0</v>
      </c>
      <c r="AU67" s="58">
        <f t="shared" si="74"/>
        <v>4.0419</v>
      </c>
      <c r="AV67" s="58">
        <f t="shared" si="74"/>
        <v>48.140300000000003</v>
      </c>
      <c r="AW67" s="58">
        <f>AE$30</f>
        <v>2.0000000000000001E-4</v>
      </c>
      <c r="AX67" s="118">
        <f t="shared" si="75"/>
        <v>5.0000000000000001E-4</v>
      </c>
      <c r="AY67" s="58">
        <f t="shared" si="75"/>
        <v>0</v>
      </c>
      <c r="AZ67" s="58">
        <f t="shared" si="75"/>
        <v>9.2999999999999992E-3</v>
      </c>
      <c r="BA67" s="58">
        <f t="shared" si="75"/>
        <v>34.329500000000003</v>
      </c>
      <c r="BB67" s="58">
        <f t="shared" si="75"/>
        <v>0</v>
      </c>
      <c r="BC67" s="58">
        <f t="shared" si="75"/>
        <v>7.3575999999999997</v>
      </c>
      <c r="BD67" s="58">
        <f t="shared" si="75"/>
        <v>48.162399999999998</v>
      </c>
      <c r="BG67" s="125">
        <f t="shared" si="15"/>
        <v>5.9999999999999995E-4</v>
      </c>
      <c r="BH67" s="125">
        <f t="shared" si="16"/>
        <v>5.9999999999999995E-4</v>
      </c>
      <c r="BI67" s="125">
        <f t="shared" si="17"/>
        <v>4.9587126741856607E-4</v>
      </c>
      <c r="BJ67" s="125">
        <f t="shared" si="18"/>
        <v>4.5678373077494348E-4</v>
      </c>
      <c r="BK67" s="125">
        <f t="shared" si="19"/>
        <v>4.1789559753447882E-4</v>
      </c>
      <c r="BL67" s="125">
        <f t="shared" si="20"/>
        <v>3.6181694663458305E-4</v>
      </c>
      <c r="BM67" s="125">
        <f t="shared" si="21"/>
        <v>2.0000000000000001E-4</v>
      </c>
      <c r="BN67" s="125">
        <f t="shared" si="22"/>
        <v>2.0000000000000001E-4</v>
      </c>
      <c r="BO67" s="125">
        <f t="shared" si="23"/>
        <v>1.6675903450966275E-4</v>
      </c>
      <c r="BP67" s="125">
        <f t="shared" si="24"/>
        <v>1.524255612779434E-4</v>
      </c>
      <c r="BQ67" s="125">
        <f t="shared" si="25"/>
        <v>1.4045768435890174E-4</v>
      </c>
      <c r="BR67" s="125">
        <f t="shared" si="26"/>
        <v>1.2607877420688622E-4</v>
      </c>
      <c r="BT67" s="125">
        <f t="shared" si="27"/>
        <v>0</v>
      </c>
      <c r="BU67" s="125">
        <f t="shared" si="28"/>
        <v>0</v>
      </c>
      <c r="BV67" s="125">
        <f t="shared" si="29"/>
        <v>0</v>
      </c>
      <c r="BW67" s="125">
        <f t="shared" si="30"/>
        <v>0</v>
      </c>
      <c r="BX67" s="125">
        <f t="shared" si="31"/>
        <v>0</v>
      </c>
      <c r="BY67" s="125">
        <f t="shared" si="32"/>
        <v>0</v>
      </c>
      <c r="BZ67" s="125">
        <f t="shared" si="33"/>
        <v>0</v>
      </c>
      <c r="CA67" s="125">
        <f t="shared" si="34"/>
        <v>0</v>
      </c>
      <c r="CB67" s="125">
        <f t="shared" si="35"/>
        <v>0</v>
      </c>
      <c r="CC67" s="125">
        <f t="shared" si="36"/>
        <v>0</v>
      </c>
      <c r="CD67" s="125">
        <f t="shared" si="37"/>
        <v>0</v>
      </c>
      <c r="CE67" s="125">
        <f t="shared" si="38"/>
        <v>0</v>
      </c>
      <c r="CG67" s="58">
        <v>51</v>
      </c>
      <c r="CH67" s="58">
        <f t="shared" si="39"/>
        <v>1.6999999999999999E-3</v>
      </c>
      <c r="CI67" s="58">
        <f t="shared" si="40"/>
        <v>0</v>
      </c>
      <c r="CJ67" s="58">
        <f>1+$B$50*(IF('Male Inactive'!O49&gt;=0, ((('Male Inactive'!$O49)/7)/60), 0))^0.25</f>
        <v>0.87785409770021694</v>
      </c>
      <c r="CK67" s="58">
        <f>1+$B$50*(IF('Male Barely'!$O49&gt;=0, ((('Male Barely'!$O49)/7)/60), 0))^0.25</f>
        <v>0.7195024262117542</v>
      </c>
      <c r="CL67" s="58">
        <f>1+$B$50*(IF('Male Somewhat'!$O49&gt;=0, ((('Male Somewhat'!$O49)/7)/60), 0))^0.25</f>
        <v>0.67300747522625604</v>
      </c>
      <c r="CM67" s="58">
        <f>1+$B$50*(IF('Male Active'!$O49&gt;=0, ((('Male Active'!$O49)/7)/60), 0))^0.25</f>
        <v>0.63754399493626845</v>
      </c>
      <c r="CN67" s="58">
        <f>1+$B$50*(IF('Male Highly'!$O49&gt;=0, ((('Male Highly'!$O49)/7)/60), 0))^0.25</f>
        <v>0.57957121924031307</v>
      </c>
      <c r="CO67" s="58">
        <f t="shared" si="41"/>
        <v>4.0000000000000002E-4</v>
      </c>
      <c r="CP67" s="58">
        <f t="shared" si="42"/>
        <v>0</v>
      </c>
      <c r="CQ67" s="58">
        <f>1+$B$50*(IF('Female Inactive'!$Q49&gt;=0, ((('Female Inactive'!$Q49)/7)/60), 0))^0.25</f>
        <v>0.89142765726854789</v>
      </c>
      <c r="CR67" s="58">
        <f>1+$B$50*(IF('Female Barely'!$Q49&gt;=0, ((('Female Barely'!$Q49)/7)/60), 0))^0.25</f>
        <v>0.7570403982846714</v>
      </c>
      <c r="CS67" s="58">
        <f>1+$B$50*(IF('Female Somewhat'!$Q49&gt;=0, ((('Female Somewhat'!$Q49)/7)/60), 0))^0.25</f>
        <v>0.70332144611794711</v>
      </c>
      <c r="CT67" s="58">
        <f>1+$B$50*(IF('Female Active'!$Q49&gt;=0, ((('Female Active'!$Q49)/7)/60), 0))^0.25</f>
        <v>0.66622275568176348</v>
      </c>
      <c r="CU67" s="58">
        <f>1+$B$50*(IF('Female Highly'!$Q49&gt;=0, ((('Female Highly'!$Q49)/7)/60), 0))^0.25</f>
        <v>0.6108826055475407</v>
      </c>
      <c r="CW67" s="136">
        <f t="shared" si="8"/>
        <v>51</v>
      </c>
      <c r="CX67" s="136">
        <f t="shared" si="9"/>
        <v>1.6999999999999999E-3</v>
      </c>
      <c r="CY67" s="136">
        <f t="shared" si="10"/>
        <v>0</v>
      </c>
      <c r="CZ67" s="58">
        <f t="shared" si="55"/>
        <v>1</v>
      </c>
      <c r="DA67" s="58">
        <f t="shared" si="56"/>
        <v>0.81961504548044029</v>
      </c>
      <c r="DB67" s="58">
        <f t="shared" si="57"/>
        <v>0.76665071905386828</v>
      </c>
      <c r="DC67" s="58">
        <f t="shared" si="58"/>
        <v>0.72625279827991041</v>
      </c>
      <c r="DD67" s="58">
        <f t="shared" si="59"/>
        <v>0.66021360583570909</v>
      </c>
      <c r="DE67" s="136">
        <f t="shared" si="12"/>
        <v>4.0000000000000002E-4</v>
      </c>
      <c r="DF67" s="136">
        <f t="shared" si="13"/>
        <v>0</v>
      </c>
      <c r="DG67" s="58">
        <f t="shared" si="48"/>
        <v>1</v>
      </c>
      <c r="DH67" s="58">
        <f t="shared" si="49"/>
        <v>0.84924490743796666</v>
      </c>
      <c r="DI67" s="58">
        <f t="shared" si="50"/>
        <v>0.78898320058075933</v>
      </c>
      <c r="DJ67" s="58">
        <f t="shared" si="51"/>
        <v>0.74736603722074091</v>
      </c>
      <c r="DK67" s="58">
        <f t="shared" si="52"/>
        <v>0.6852856769324005</v>
      </c>
    </row>
    <row r="68" spans="1:115">
      <c r="A68" s="58" t="s">
        <v>399</v>
      </c>
      <c r="B68">
        <f>D105</f>
        <v>0</v>
      </c>
      <c r="C68">
        <f>($D106/7)/60</f>
        <v>0.81309523809523809</v>
      </c>
      <c r="D68" s="58">
        <f>($D107/7)/60</f>
        <v>3.2220238095238098</v>
      </c>
      <c r="E68" s="58">
        <f>($D108/7)/60</f>
        <v>8.4589285714285705</v>
      </c>
      <c r="F68" s="58">
        <f>($D109/7)/60</f>
        <v>21.038690476190478</v>
      </c>
      <c r="AN68" s="58">
        <v>48</v>
      </c>
      <c r="AO68" s="58">
        <f>R$30</f>
        <v>5.9999999999999995E-4</v>
      </c>
      <c r="AP68" s="118">
        <f t="shared" si="74"/>
        <v>2.5000000000000001E-3</v>
      </c>
      <c r="AQ68" s="58">
        <f t="shared" si="74"/>
        <v>0</v>
      </c>
      <c r="AR68" s="58">
        <f t="shared" si="74"/>
        <v>7.0000000000000001E-3</v>
      </c>
      <c r="AS68" s="58">
        <f t="shared" si="74"/>
        <v>31.7135</v>
      </c>
      <c r="AT68" s="58">
        <f t="shared" si="74"/>
        <v>0</v>
      </c>
      <c r="AU68" s="58">
        <f t="shared" si="74"/>
        <v>4.0419</v>
      </c>
      <c r="AV68" s="58">
        <f t="shared" si="74"/>
        <v>48.140300000000003</v>
      </c>
      <c r="AW68" s="58">
        <f>AE$30</f>
        <v>2.0000000000000001E-4</v>
      </c>
      <c r="AX68" s="118">
        <f t="shared" si="75"/>
        <v>5.0000000000000001E-4</v>
      </c>
      <c r="AY68" s="58">
        <f t="shared" si="75"/>
        <v>0</v>
      </c>
      <c r="AZ68" s="58">
        <f t="shared" si="75"/>
        <v>9.2999999999999992E-3</v>
      </c>
      <c r="BA68" s="58">
        <f t="shared" si="75"/>
        <v>34.329500000000003</v>
      </c>
      <c r="BB68" s="58">
        <f t="shared" si="75"/>
        <v>0</v>
      </c>
      <c r="BC68" s="58">
        <f t="shared" si="75"/>
        <v>7.3575999999999997</v>
      </c>
      <c r="BD68" s="58">
        <f t="shared" si="75"/>
        <v>48.162399999999998</v>
      </c>
      <c r="BG68" s="125">
        <f t="shared" si="15"/>
        <v>5.9999999999999995E-4</v>
      </c>
      <c r="BH68" s="125">
        <f t="shared" si="16"/>
        <v>5.9999999999999995E-4</v>
      </c>
      <c r="BI68" s="125">
        <f t="shared" si="17"/>
        <v>4.9587126741856607E-4</v>
      </c>
      <c r="BJ68" s="125">
        <f t="shared" si="18"/>
        <v>4.5678373077494348E-4</v>
      </c>
      <c r="BK68" s="125">
        <f t="shared" si="19"/>
        <v>4.1789559753447882E-4</v>
      </c>
      <c r="BL68" s="125">
        <f t="shared" si="20"/>
        <v>3.6181694663458305E-4</v>
      </c>
      <c r="BM68" s="125">
        <f t="shared" si="21"/>
        <v>2.0000000000000001E-4</v>
      </c>
      <c r="BN68" s="125">
        <f t="shared" si="22"/>
        <v>2.0000000000000001E-4</v>
      </c>
      <c r="BO68" s="125">
        <f t="shared" si="23"/>
        <v>1.6675903450966275E-4</v>
      </c>
      <c r="BP68" s="125">
        <f t="shared" si="24"/>
        <v>1.524255612779434E-4</v>
      </c>
      <c r="BQ68" s="125">
        <f t="shared" si="25"/>
        <v>1.4045768435890174E-4</v>
      </c>
      <c r="BR68" s="125">
        <f t="shared" si="26"/>
        <v>1.2607877420688622E-4</v>
      </c>
      <c r="BT68" s="125">
        <f t="shared" si="27"/>
        <v>0</v>
      </c>
      <c r="BU68" s="125">
        <f t="shared" si="28"/>
        <v>0</v>
      </c>
      <c r="BV68" s="125">
        <f t="shared" si="29"/>
        <v>0</v>
      </c>
      <c r="BW68" s="125">
        <f t="shared" si="30"/>
        <v>0</v>
      </c>
      <c r="BX68" s="125">
        <f t="shared" si="31"/>
        <v>0</v>
      </c>
      <c r="BY68" s="125">
        <f t="shared" si="32"/>
        <v>0</v>
      </c>
      <c r="BZ68" s="125">
        <f t="shared" si="33"/>
        <v>0</v>
      </c>
      <c r="CA68" s="125">
        <f t="shared" si="34"/>
        <v>0</v>
      </c>
      <c r="CB68" s="125">
        <f t="shared" si="35"/>
        <v>0</v>
      </c>
      <c r="CC68" s="125">
        <f t="shared" si="36"/>
        <v>0</v>
      </c>
      <c r="CD68" s="125">
        <f t="shared" si="37"/>
        <v>0</v>
      </c>
      <c r="CE68" s="125">
        <f t="shared" si="38"/>
        <v>0</v>
      </c>
      <c r="CG68" s="58">
        <v>52</v>
      </c>
      <c r="CH68" s="58">
        <f t="shared" si="39"/>
        <v>1.6999999999999999E-3</v>
      </c>
      <c r="CI68" s="58">
        <f t="shared" si="40"/>
        <v>0</v>
      </c>
      <c r="CJ68" s="58">
        <f>1+$B$50*(IF('Male Inactive'!O50&gt;=0, ((('Male Inactive'!$O50)/7)/60), 0))^0.25</f>
        <v>0.88248522774675275</v>
      </c>
      <c r="CK68" s="58">
        <f>1+$B$50*(IF('Male Barely'!$O50&gt;=0, ((('Male Barely'!$O50)/7)/60), 0))^0.25</f>
        <v>0.72182643357609599</v>
      </c>
      <c r="CL68" s="58">
        <f>1+$B$50*(IF('Male Somewhat'!$O50&gt;=0, ((('Male Somewhat'!$O50)/7)/60), 0))^0.25</f>
        <v>0.67508324556903276</v>
      </c>
      <c r="CM68" s="58">
        <f>1+$B$50*(IF('Male Active'!$O50&gt;=0, ((('Male Active'!$O50)/7)/60), 0))^0.25</f>
        <v>0.63953217312956534</v>
      </c>
      <c r="CN68" s="58">
        <f>1+$B$50*(IF('Male Highly'!$O50&gt;=0, ((('Male Highly'!$O50)/7)/60), 0))^0.25</f>
        <v>0.58125806525797019</v>
      </c>
      <c r="CO68" s="58">
        <f t="shared" si="41"/>
        <v>4.0000000000000002E-4</v>
      </c>
      <c r="CP68" s="58">
        <f t="shared" si="42"/>
        <v>0</v>
      </c>
      <c r="CQ68" s="58">
        <f>1+$B$50*(IF('Female Inactive'!$Q50&gt;=0, ((('Female Inactive'!$Q50)/7)/60), 0))^0.25</f>
        <v>0.89146190905831779</v>
      </c>
      <c r="CR68" s="58">
        <f>1+$B$50*(IF('Female Barely'!$Q50&gt;=0, ((('Female Barely'!$Q50)/7)/60), 0))^0.25</f>
        <v>0.75799095208391831</v>
      </c>
      <c r="CS68" s="58">
        <f>1+$B$50*(IF('Female Somewhat'!$Q50&gt;=0, ((('Female Somewhat'!$Q50)/7)/60), 0))^0.25</f>
        <v>0.70466201872100909</v>
      </c>
      <c r="CT68" s="58">
        <f>1+$B$50*(IF('Female Active'!$Q50&gt;=0, ((('Female Active'!$Q50)/7)/60), 0))^0.25</f>
        <v>0.66747481192130165</v>
      </c>
      <c r="CU68" s="58">
        <f>1+$B$50*(IF('Female Highly'!$Q50&gt;=0, ((('Female Highly'!$Q50)/7)/60), 0))^0.25</f>
        <v>0.61205902437662463</v>
      </c>
      <c r="CW68" s="136">
        <f t="shared" si="8"/>
        <v>52</v>
      </c>
      <c r="CX68" s="136">
        <f t="shared" si="9"/>
        <v>1.6999999999999999E-3</v>
      </c>
      <c r="CY68" s="136">
        <f t="shared" si="10"/>
        <v>0</v>
      </c>
      <c r="CZ68" s="58">
        <f t="shared" si="55"/>
        <v>1</v>
      </c>
      <c r="DA68" s="58">
        <f t="shared" si="56"/>
        <v>0.81794732748006849</v>
      </c>
      <c r="DB68" s="58">
        <f t="shared" si="57"/>
        <v>0.76497965557193637</v>
      </c>
      <c r="DC68" s="58">
        <f t="shared" si="58"/>
        <v>0.72469447988662783</v>
      </c>
      <c r="DD68" s="58">
        <f t="shared" si="59"/>
        <v>0.65866039111169594</v>
      </c>
      <c r="DE68" s="136">
        <f t="shared" si="12"/>
        <v>4.0000000000000002E-4</v>
      </c>
      <c r="DF68" s="136">
        <f t="shared" si="13"/>
        <v>0</v>
      </c>
      <c r="DG68" s="58">
        <f t="shared" si="48"/>
        <v>1</v>
      </c>
      <c r="DH68" s="58">
        <f t="shared" si="49"/>
        <v>0.85027856421213832</v>
      </c>
      <c r="DI68" s="58">
        <f t="shared" si="50"/>
        <v>0.79045667746518533</v>
      </c>
      <c r="DJ68" s="58">
        <f t="shared" si="51"/>
        <v>0.74874181963240416</v>
      </c>
      <c r="DK68" s="58">
        <f t="shared" si="52"/>
        <v>0.68657899811239709</v>
      </c>
    </row>
    <row r="69" spans="1:115">
      <c r="A69" s="58" t="s">
        <v>373</v>
      </c>
      <c r="B69" s="93">
        <f>1+$B$50*B68^0.25</f>
        <v>1</v>
      </c>
      <c r="C69" s="93">
        <f>1+$B$50*C68^0.25</f>
        <v>0.83139949113668965</v>
      </c>
      <c r="D69" s="93">
        <f>1+$B$50*D68^0.25</f>
        <v>0.76212121424097667</v>
      </c>
      <c r="E69" s="93">
        <f>1+$B$50*E68^0.25</f>
        <v>0.69720244357575756</v>
      </c>
      <c r="F69" s="93">
        <f>1+$B$50*F68^0.25</f>
        <v>0.61974213740904727</v>
      </c>
      <c r="AN69" s="58">
        <v>49</v>
      </c>
      <c r="AO69" s="58">
        <f>R$30</f>
        <v>5.9999999999999995E-4</v>
      </c>
      <c r="AP69" s="118">
        <f t="shared" si="74"/>
        <v>2.5000000000000001E-3</v>
      </c>
      <c r="AQ69" s="58">
        <f t="shared" si="74"/>
        <v>0</v>
      </c>
      <c r="AR69" s="58">
        <f t="shared" si="74"/>
        <v>7.0000000000000001E-3</v>
      </c>
      <c r="AS69" s="58">
        <f t="shared" si="74"/>
        <v>31.7135</v>
      </c>
      <c r="AT69" s="58">
        <f t="shared" si="74"/>
        <v>0</v>
      </c>
      <c r="AU69" s="58">
        <f t="shared" si="74"/>
        <v>4.0419</v>
      </c>
      <c r="AV69" s="58">
        <f t="shared" si="74"/>
        <v>48.140300000000003</v>
      </c>
      <c r="AW69" s="58">
        <f>AE$30</f>
        <v>2.0000000000000001E-4</v>
      </c>
      <c r="AX69" s="118">
        <f t="shared" si="75"/>
        <v>5.0000000000000001E-4</v>
      </c>
      <c r="AY69" s="58">
        <f t="shared" si="75"/>
        <v>0</v>
      </c>
      <c r="AZ69" s="58">
        <f t="shared" si="75"/>
        <v>9.2999999999999992E-3</v>
      </c>
      <c r="BA69" s="58">
        <f t="shared" si="75"/>
        <v>34.329500000000003</v>
      </c>
      <c r="BB69" s="58">
        <f t="shared" si="75"/>
        <v>0</v>
      </c>
      <c r="BC69" s="58">
        <f t="shared" si="75"/>
        <v>7.3575999999999997</v>
      </c>
      <c r="BD69" s="58">
        <f t="shared" si="75"/>
        <v>48.162399999999998</v>
      </c>
      <c r="BG69" s="125">
        <f t="shared" si="15"/>
        <v>5.9999999999999995E-4</v>
      </c>
      <c r="BH69" s="125">
        <f t="shared" si="16"/>
        <v>5.9999999999999995E-4</v>
      </c>
      <c r="BI69" s="125">
        <f t="shared" si="17"/>
        <v>4.9587126741856607E-4</v>
      </c>
      <c r="BJ69" s="125">
        <f t="shared" si="18"/>
        <v>4.5678373077494348E-4</v>
      </c>
      <c r="BK69" s="125">
        <f t="shared" si="19"/>
        <v>4.1789559753447882E-4</v>
      </c>
      <c r="BL69" s="125">
        <f t="shared" si="20"/>
        <v>3.6181694663458305E-4</v>
      </c>
      <c r="BM69" s="125">
        <f t="shared" si="21"/>
        <v>2.0000000000000001E-4</v>
      </c>
      <c r="BN69" s="125">
        <f t="shared" si="22"/>
        <v>2.0000000000000001E-4</v>
      </c>
      <c r="BO69" s="125">
        <f t="shared" si="23"/>
        <v>1.6675903450966275E-4</v>
      </c>
      <c r="BP69" s="125">
        <f t="shared" si="24"/>
        <v>1.524255612779434E-4</v>
      </c>
      <c r="BQ69" s="125">
        <f t="shared" si="25"/>
        <v>1.4045768435890174E-4</v>
      </c>
      <c r="BR69" s="125">
        <f t="shared" si="26"/>
        <v>1.2607877420688622E-4</v>
      </c>
      <c r="BT69" s="125">
        <f t="shared" si="27"/>
        <v>0</v>
      </c>
      <c r="BU69" s="125">
        <f t="shared" si="28"/>
        <v>0</v>
      </c>
      <c r="BV69" s="125">
        <f t="shared" si="29"/>
        <v>0</v>
      </c>
      <c r="BW69" s="125">
        <f t="shared" si="30"/>
        <v>0</v>
      </c>
      <c r="BX69" s="125">
        <f t="shared" si="31"/>
        <v>0</v>
      </c>
      <c r="BY69" s="125">
        <f t="shared" si="32"/>
        <v>0</v>
      </c>
      <c r="BZ69" s="125">
        <f t="shared" si="33"/>
        <v>0</v>
      </c>
      <c r="CA69" s="125">
        <f t="shared" si="34"/>
        <v>0</v>
      </c>
      <c r="CB69" s="125">
        <f t="shared" si="35"/>
        <v>0</v>
      </c>
      <c r="CC69" s="125">
        <f t="shared" si="36"/>
        <v>0</v>
      </c>
      <c r="CD69" s="125">
        <f t="shared" si="37"/>
        <v>0</v>
      </c>
      <c r="CE69" s="125">
        <f t="shared" si="38"/>
        <v>0</v>
      </c>
      <c r="CG69" s="58">
        <v>53</v>
      </c>
      <c r="CH69" s="58">
        <f t="shared" si="39"/>
        <v>1.6999999999999999E-3</v>
      </c>
      <c r="CI69" s="58">
        <f t="shared" si="40"/>
        <v>0</v>
      </c>
      <c r="CJ69" s="58">
        <f>1+$B$50*(IF('Male Inactive'!O51&gt;=0, ((('Male Inactive'!$O51)/7)/60), 0))^0.25</f>
        <v>0.88748759308670844</v>
      </c>
      <c r="CK69" s="58">
        <f>1+$B$50*(IF('Male Barely'!$O51&gt;=0, ((('Male Barely'!$O51)/7)/60), 0))^0.25</f>
        <v>0.72441281252625633</v>
      </c>
      <c r="CL69" s="58">
        <f>1+$B$50*(IF('Male Somewhat'!$O51&gt;=0, ((('Male Somewhat'!$O51)/7)/60), 0))^0.25</f>
        <v>0.67745824403453359</v>
      </c>
      <c r="CM69" s="58">
        <f>1+$B$50*(IF('Male Active'!$O51&gt;=0, ((('Male Active'!$O51)/7)/60), 0))^0.25</f>
        <v>0.64178724239517437</v>
      </c>
      <c r="CN69" s="58">
        <f>1+$B$50*(IF('Male Highly'!$O51&gt;=0, ((('Male Highly'!$O51)/7)/60), 0))^0.25</f>
        <v>0.58308177830320007</v>
      </c>
      <c r="CO69" s="58">
        <f t="shared" si="41"/>
        <v>4.0000000000000002E-4</v>
      </c>
      <c r="CP69" s="58">
        <f t="shared" si="42"/>
        <v>0</v>
      </c>
      <c r="CQ69" s="58">
        <f>1+$B$50*(IF('Female Inactive'!$Q51&gt;=0, ((('Female Inactive'!$Q51)/7)/60), 0))^0.25</f>
        <v>0.89166358195741924</v>
      </c>
      <c r="CR69" s="58">
        <f>1+$B$50*(IF('Female Barely'!$Q51&gt;=0, ((('Female Barely'!$Q51)/7)/60), 0))^0.25</f>
        <v>0.75921196703462457</v>
      </c>
      <c r="CS69" s="58">
        <f>1+$B$50*(IF('Female Somewhat'!$Q51&gt;=0, ((('Female Somewhat'!$Q51)/7)/60), 0))^0.25</f>
        <v>0.70628340356013475</v>
      </c>
      <c r="CT69" s="58">
        <f>1+$B$50*(IF('Female Active'!$Q51&gt;=0, ((('Female Active'!$Q51)/7)/60), 0))^0.25</f>
        <v>0.66900537451862774</v>
      </c>
      <c r="CU69" s="58">
        <f>1+$B$50*(IF('Female Highly'!$Q51&gt;=0, ((('Female Highly'!$Q51)/7)/60), 0))^0.25</f>
        <v>0.61346525865177415</v>
      </c>
      <c r="CW69" s="136">
        <f t="shared" si="8"/>
        <v>53</v>
      </c>
      <c r="CX69" s="136">
        <f t="shared" si="9"/>
        <v>1.6999999999999999E-3</v>
      </c>
      <c r="CY69" s="136">
        <f t="shared" si="10"/>
        <v>0</v>
      </c>
      <c r="CZ69" s="58">
        <f t="shared" si="55"/>
        <v>1</v>
      </c>
      <c r="DA69" s="58">
        <f t="shared" si="56"/>
        <v>0.81625119964407267</v>
      </c>
      <c r="DB69" s="58">
        <f t="shared" si="57"/>
        <v>0.76334390397314011</v>
      </c>
      <c r="DC69" s="58">
        <f t="shared" si="58"/>
        <v>0.72315066418339335</v>
      </c>
      <c r="DD69" s="58">
        <f t="shared" si="59"/>
        <v>0.6570027376667027</v>
      </c>
      <c r="DE69" s="136">
        <f t="shared" si="12"/>
        <v>4.0000000000000002E-4</v>
      </c>
      <c r="DF69" s="136">
        <f t="shared" si="13"/>
        <v>0</v>
      </c>
      <c r="DG69" s="58">
        <f t="shared" si="48"/>
        <v>1</v>
      </c>
      <c r="DH69" s="58">
        <f t="shared" si="49"/>
        <v>0.85145561890950949</v>
      </c>
      <c r="DI69" s="58">
        <f t="shared" si="50"/>
        <v>0.79209627694973284</v>
      </c>
      <c r="DJ69" s="58">
        <f t="shared" si="51"/>
        <v>0.75028899694433815</v>
      </c>
      <c r="DK69" s="58">
        <f t="shared" si="52"/>
        <v>0.68800080104770922</v>
      </c>
    </row>
    <row r="70" spans="1:115" s="58" customFormat="1">
      <c r="B70" s="93"/>
      <c r="C70" s="93"/>
      <c r="D70" s="93"/>
      <c r="E70" s="93"/>
      <c r="F70" s="93"/>
      <c r="AN70" s="58">
        <v>50</v>
      </c>
      <c r="AO70" s="58">
        <f>R$31</f>
        <v>1.6999999999999999E-3</v>
      </c>
      <c r="AP70" s="118">
        <f t="shared" ref="AP70:AV74" si="76">S$31</f>
        <v>8.3000000000000001E-3</v>
      </c>
      <c r="AQ70" s="58">
        <f t="shared" si="76"/>
        <v>0</v>
      </c>
      <c r="AR70" s="58">
        <f t="shared" si="76"/>
        <v>2.3999999999999998E-3</v>
      </c>
      <c r="AS70" s="58">
        <f t="shared" si="76"/>
        <v>28.1631</v>
      </c>
      <c r="AT70" s="58">
        <f t="shared" si="76"/>
        <v>0</v>
      </c>
      <c r="AU70" s="58">
        <f t="shared" si="76"/>
        <v>1.7283999999999999</v>
      </c>
      <c r="AV70" s="58">
        <f t="shared" si="76"/>
        <v>52.732500000000002</v>
      </c>
      <c r="AW70" s="58">
        <f>AE$31</f>
        <v>4.0000000000000002E-4</v>
      </c>
      <c r="AX70" s="118">
        <f t="shared" ref="AX70:BD74" si="77">AF$31</f>
        <v>2E-3</v>
      </c>
      <c r="AY70" s="58">
        <f t="shared" si="77"/>
        <v>0</v>
      </c>
      <c r="AZ70" s="58">
        <f t="shared" si="77"/>
        <v>2.7000000000000001E-3</v>
      </c>
      <c r="BA70" s="58">
        <f t="shared" si="77"/>
        <v>30.906600000000001</v>
      </c>
      <c r="BB70" s="58">
        <f t="shared" si="77"/>
        <v>0</v>
      </c>
      <c r="BC70" s="58">
        <f t="shared" si="77"/>
        <v>2.3201000000000001</v>
      </c>
      <c r="BD70" s="58">
        <f t="shared" si="77"/>
        <v>52.743600000000001</v>
      </c>
      <c r="BG70" s="125">
        <f t="shared" si="15"/>
        <v>1.6999999999999999E-3</v>
      </c>
      <c r="BH70" s="125">
        <f t="shared" si="16"/>
        <v>1.6999999999999999E-3</v>
      </c>
      <c r="BI70" s="125">
        <f t="shared" si="17"/>
        <v>1.4049685910192706E-3</v>
      </c>
      <c r="BJ70" s="125">
        <f t="shared" si="18"/>
        <v>1.2942205705290064E-3</v>
      </c>
      <c r="BK70" s="125">
        <f t="shared" si="19"/>
        <v>1.18403752634769E-3</v>
      </c>
      <c r="BL70" s="125">
        <f t="shared" si="20"/>
        <v>1.0251480154646519E-3</v>
      </c>
      <c r="BM70" s="125">
        <f t="shared" si="21"/>
        <v>4.0000000000000002E-4</v>
      </c>
      <c r="BN70" s="125">
        <f t="shared" si="22"/>
        <v>4.0000000000000002E-4</v>
      </c>
      <c r="BO70" s="125">
        <f t="shared" si="23"/>
        <v>3.3351806901932551E-4</v>
      </c>
      <c r="BP70" s="125">
        <f t="shared" si="24"/>
        <v>3.048511225558868E-4</v>
      </c>
      <c r="BQ70" s="125">
        <f t="shared" si="25"/>
        <v>2.8091536871780348E-4</v>
      </c>
      <c r="BR70" s="125">
        <f t="shared" si="26"/>
        <v>2.5215754841377243E-4</v>
      </c>
      <c r="BT70" s="125">
        <f t="shared" si="27"/>
        <v>0</v>
      </c>
      <c r="BU70" s="125">
        <f t="shared" si="28"/>
        <v>0</v>
      </c>
      <c r="BV70" s="125">
        <f t="shared" si="29"/>
        <v>0</v>
      </c>
      <c r="BW70" s="125">
        <f t="shared" si="30"/>
        <v>0</v>
      </c>
      <c r="BX70" s="125">
        <f t="shared" si="31"/>
        <v>0</v>
      </c>
      <c r="BY70" s="125">
        <f t="shared" si="32"/>
        <v>0</v>
      </c>
      <c r="BZ70" s="125">
        <f t="shared" si="33"/>
        <v>0</v>
      </c>
      <c r="CA70" s="125">
        <f t="shared" si="34"/>
        <v>0</v>
      </c>
      <c r="CB70" s="125">
        <f t="shared" si="35"/>
        <v>0</v>
      </c>
      <c r="CC70" s="125">
        <f t="shared" si="36"/>
        <v>0</v>
      </c>
      <c r="CD70" s="125">
        <f t="shared" si="37"/>
        <v>0</v>
      </c>
      <c r="CE70" s="125">
        <f t="shared" si="38"/>
        <v>0</v>
      </c>
      <c r="CG70" s="58">
        <v>54</v>
      </c>
      <c r="CH70" s="58">
        <f t="shared" si="39"/>
        <v>1.6999999999999999E-3</v>
      </c>
      <c r="CI70" s="58">
        <f t="shared" si="40"/>
        <v>0</v>
      </c>
      <c r="CJ70" s="58">
        <f>1+$B$50*(IF('Male Inactive'!O52&gt;=0, ((('Male Inactive'!$O52)/7)/60), 0))^0.25</f>
        <v>0.89293220466994094</v>
      </c>
      <c r="CK70" s="58">
        <f>1+$B$50*(IF('Male Barely'!$O52&gt;=0, ((('Male Barely'!$O52)/7)/60), 0))^0.25</f>
        <v>0.72728542560085785</v>
      </c>
      <c r="CL70" s="58">
        <f>1+$B$50*(IF('Male Somewhat'!$O52&gt;=0, ((('Male Somewhat'!$O52)/7)/60), 0))^0.25</f>
        <v>0.68015865600099512</v>
      </c>
      <c r="CM70" s="58">
        <f>1+$B$50*(IF('Male Active'!$O52&gt;=0, ((('Male Active'!$O52)/7)/60), 0))^0.25</f>
        <v>0.64432893439920591</v>
      </c>
      <c r="CN70" s="58">
        <f>1+$B$50*(IF('Male Highly'!$O52&gt;=0, ((('Male Highly'!$O52)/7)/60), 0))^0.25</f>
        <v>0.58504525498551407</v>
      </c>
      <c r="CO70" s="58">
        <f t="shared" si="41"/>
        <v>4.0000000000000002E-4</v>
      </c>
      <c r="CP70" s="58">
        <f t="shared" si="42"/>
        <v>0</v>
      </c>
      <c r="CQ70" s="58">
        <f>1+$B$50*(IF('Female Inactive'!$Q52&gt;=0, ((('Female Inactive'!$Q52)/7)/60), 0))^0.25</f>
        <v>0.89204827061996184</v>
      </c>
      <c r="CR70" s="58">
        <f>1+$B$50*(IF('Female Barely'!$Q52&gt;=0, ((('Female Barely'!$Q52)/7)/60), 0))^0.25</f>
        <v>0.76072793654760495</v>
      </c>
      <c r="CS70" s="58">
        <f>1+$B$50*(IF('Female Somewhat'!$Q52&gt;=0, ((('Female Somewhat'!$Q52)/7)/60), 0))^0.25</f>
        <v>0.70820968694011355</v>
      </c>
      <c r="CT70" s="58">
        <f>1+$B$50*(IF('Female Active'!$Q52&gt;=0, ((('Female Active'!$Q52)/7)/60), 0))^0.25</f>
        <v>0.67083633282526911</v>
      </c>
      <c r="CU70" s="58">
        <f>1+$B$50*(IF('Female Highly'!$Q52&gt;=0, ((('Female Highly'!$Q52)/7)/60), 0))^0.25</f>
        <v>0.61511594245037771</v>
      </c>
      <c r="CW70" s="136">
        <f t="shared" si="8"/>
        <v>54</v>
      </c>
      <c r="CX70" s="136">
        <f t="shared" si="9"/>
        <v>1.6999999999999999E-3</v>
      </c>
      <c r="CY70" s="136">
        <f t="shared" si="10"/>
        <v>0</v>
      </c>
      <c r="CZ70" s="58">
        <f t="shared" si="55"/>
        <v>1</v>
      </c>
      <c r="DA70" s="58">
        <f t="shared" si="56"/>
        <v>0.81449120302440881</v>
      </c>
      <c r="DB70" s="58">
        <f t="shared" si="57"/>
        <v>0.76171365804014834</v>
      </c>
      <c r="DC70" s="58">
        <f t="shared" si="58"/>
        <v>0.72158774320092134</v>
      </c>
      <c r="DD70" s="58">
        <f t="shared" si="59"/>
        <v>0.65519560379364672</v>
      </c>
      <c r="DE70" s="136">
        <f t="shared" si="12"/>
        <v>4.0000000000000002E-4</v>
      </c>
      <c r="DF70" s="136">
        <f t="shared" si="13"/>
        <v>0</v>
      </c>
      <c r="DG70" s="58">
        <f t="shared" si="48"/>
        <v>1</v>
      </c>
      <c r="DH70" s="58">
        <f t="shared" si="49"/>
        <v>0.85278786092921743</v>
      </c>
      <c r="DI70" s="58">
        <f t="shared" si="50"/>
        <v>0.79391408544283948</v>
      </c>
      <c r="DJ70" s="58">
        <f t="shared" si="51"/>
        <v>0.75201797360029254</v>
      </c>
      <c r="DK70" s="58">
        <f t="shared" si="52"/>
        <v>0.6895545484583252</v>
      </c>
    </row>
    <row r="71" spans="1:115" s="58" customFormat="1">
      <c r="A71" s="58" t="s">
        <v>59</v>
      </c>
      <c r="B71" s="93"/>
      <c r="C71" s="93"/>
      <c r="D71" s="93"/>
      <c r="E71" s="93"/>
      <c r="F71" s="93"/>
      <c r="AN71" s="58">
        <v>51</v>
      </c>
      <c r="AO71" s="58">
        <f>R$31</f>
        <v>1.6999999999999999E-3</v>
      </c>
      <c r="AP71" s="118">
        <f t="shared" si="76"/>
        <v>8.3000000000000001E-3</v>
      </c>
      <c r="AQ71" s="58">
        <f t="shared" si="76"/>
        <v>0</v>
      </c>
      <c r="AR71" s="58">
        <f t="shared" si="76"/>
        <v>2.3999999999999998E-3</v>
      </c>
      <c r="AS71" s="58">
        <f t="shared" si="76"/>
        <v>28.1631</v>
      </c>
      <c r="AT71" s="58">
        <f t="shared" si="76"/>
        <v>0</v>
      </c>
      <c r="AU71" s="58">
        <f t="shared" si="76"/>
        <v>1.7283999999999999</v>
      </c>
      <c r="AV71" s="58">
        <f t="shared" si="76"/>
        <v>52.732500000000002</v>
      </c>
      <c r="AW71" s="58">
        <f>AE$31</f>
        <v>4.0000000000000002E-4</v>
      </c>
      <c r="AX71" s="118">
        <f t="shared" si="77"/>
        <v>2E-3</v>
      </c>
      <c r="AY71" s="58">
        <f t="shared" si="77"/>
        <v>0</v>
      </c>
      <c r="AZ71" s="58">
        <f t="shared" si="77"/>
        <v>2.7000000000000001E-3</v>
      </c>
      <c r="BA71" s="58">
        <f t="shared" si="77"/>
        <v>30.906600000000001</v>
      </c>
      <c r="BB71" s="58">
        <f t="shared" si="77"/>
        <v>0</v>
      </c>
      <c r="BC71" s="58">
        <f t="shared" si="77"/>
        <v>2.3201000000000001</v>
      </c>
      <c r="BD71" s="58">
        <f t="shared" si="77"/>
        <v>52.743600000000001</v>
      </c>
      <c r="BG71" s="125">
        <f t="shared" si="15"/>
        <v>1.6999999999999999E-3</v>
      </c>
      <c r="BH71" s="125">
        <f t="shared" si="16"/>
        <v>1.6999999999999999E-3</v>
      </c>
      <c r="BI71" s="125">
        <f t="shared" si="17"/>
        <v>1.4049685910192706E-3</v>
      </c>
      <c r="BJ71" s="125">
        <f t="shared" si="18"/>
        <v>1.2942205705290064E-3</v>
      </c>
      <c r="BK71" s="125">
        <f t="shared" si="19"/>
        <v>1.18403752634769E-3</v>
      </c>
      <c r="BL71" s="125">
        <f t="shared" si="20"/>
        <v>1.0251480154646519E-3</v>
      </c>
      <c r="BM71" s="125">
        <f t="shared" si="21"/>
        <v>4.0000000000000002E-4</v>
      </c>
      <c r="BN71" s="125">
        <f t="shared" si="22"/>
        <v>4.0000000000000002E-4</v>
      </c>
      <c r="BO71" s="125">
        <f t="shared" si="23"/>
        <v>3.3351806901932551E-4</v>
      </c>
      <c r="BP71" s="125">
        <f t="shared" si="24"/>
        <v>3.048511225558868E-4</v>
      </c>
      <c r="BQ71" s="125">
        <f t="shared" si="25"/>
        <v>2.8091536871780348E-4</v>
      </c>
      <c r="BR71" s="125">
        <f t="shared" si="26"/>
        <v>2.5215754841377243E-4</v>
      </c>
      <c r="BT71" s="125">
        <f t="shared" si="27"/>
        <v>0</v>
      </c>
      <c r="BU71" s="125">
        <f t="shared" si="28"/>
        <v>0</v>
      </c>
      <c r="BV71" s="125">
        <f t="shared" si="29"/>
        <v>0</v>
      </c>
      <c r="BW71" s="125">
        <f t="shared" si="30"/>
        <v>0</v>
      </c>
      <c r="BX71" s="125">
        <f t="shared" si="31"/>
        <v>0</v>
      </c>
      <c r="BY71" s="125">
        <f t="shared" si="32"/>
        <v>0</v>
      </c>
      <c r="BZ71" s="125">
        <f t="shared" si="33"/>
        <v>0</v>
      </c>
      <c r="CA71" s="125">
        <f t="shared" si="34"/>
        <v>0</v>
      </c>
      <c r="CB71" s="125">
        <f t="shared" si="35"/>
        <v>0</v>
      </c>
      <c r="CC71" s="125">
        <f t="shared" si="36"/>
        <v>0</v>
      </c>
      <c r="CD71" s="125">
        <f t="shared" si="37"/>
        <v>0</v>
      </c>
      <c r="CE71" s="125">
        <f t="shared" si="38"/>
        <v>0</v>
      </c>
      <c r="CG71" s="58">
        <v>55</v>
      </c>
      <c r="CH71" s="58">
        <f t="shared" si="39"/>
        <v>2.5999999999999999E-3</v>
      </c>
      <c r="CI71" s="58">
        <f t="shared" si="40"/>
        <v>0</v>
      </c>
      <c r="CJ71" s="58">
        <f>1+$B$50*(IF('Male Inactive'!O53&gt;=0, ((('Male Inactive'!$O53)/7)/60), 0))^0.25</f>
        <v>0.89892277410581867</v>
      </c>
      <c r="CK71" s="58">
        <f>1+$B$50*(IF('Male Barely'!$O53&gt;=0, ((('Male Barely'!$O53)/7)/60), 0))^0.25</f>
        <v>0.73047295448328553</v>
      </c>
      <c r="CL71" s="58">
        <f>1+$B$50*(IF('Male Somewhat'!$O53&gt;=0, ((('Male Somewhat'!$O53)/7)/60), 0))^0.25</f>
        <v>0.68321562961183613</v>
      </c>
      <c r="CM71" s="58">
        <f>1+$B$50*(IF('Male Active'!$O53&gt;=0, ((('Male Active'!$O53)/7)/60), 0))^0.25</f>
        <v>0.64718031630626194</v>
      </c>
      <c r="CN71" s="58">
        <f>1+$B$50*(IF('Male Highly'!$O53&gt;=0, ((('Male Highly'!$O53)/7)/60), 0))^0.25</f>
        <v>0.58715188262742357</v>
      </c>
      <c r="CO71" s="58">
        <f t="shared" si="41"/>
        <v>6.9999999999999999E-4</v>
      </c>
      <c r="CP71" s="58">
        <f t="shared" si="42"/>
        <v>0</v>
      </c>
      <c r="CQ71" s="58">
        <f>1+$B$50*(IF('Female Inactive'!$Q53&gt;=0, ((('Female Inactive'!$Q53)/7)/60), 0))^0.25</f>
        <v>0.89263489450485833</v>
      </c>
      <c r="CR71" s="58">
        <f>1+$B$50*(IF('Female Barely'!$Q53&gt;=0, ((('Female Barely'!$Q53)/7)/60), 0))^0.25</f>
        <v>0.76256812458067624</v>
      </c>
      <c r="CS71" s="58">
        <f>1+$B$50*(IF('Female Somewhat'!$Q53&gt;=0, ((('Female Somewhat'!$Q53)/7)/60), 0))^0.25</f>
        <v>0.71046932992623246</v>
      </c>
      <c r="CT71" s="58">
        <f>1+$B$50*(IF('Female Active'!$Q53&gt;=0, ((('Female Active'!$Q53)/7)/60), 0))^0.25</f>
        <v>0.67299321204300844</v>
      </c>
      <c r="CU71" s="58">
        <f>1+$B$50*(IF('Female Highly'!$Q53&gt;=0, ((('Female Highly'!$Q53)/7)/60), 0))^0.25</f>
        <v>0.61702771194841177</v>
      </c>
      <c r="CW71" s="136">
        <f t="shared" si="8"/>
        <v>55</v>
      </c>
      <c r="CX71" s="136">
        <f t="shared" si="9"/>
        <v>2.5999999999999999E-3</v>
      </c>
      <c r="CY71" s="136">
        <f t="shared" si="10"/>
        <v>0</v>
      </c>
      <c r="CZ71" s="58">
        <f t="shared" si="55"/>
        <v>1</v>
      </c>
      <c r="DA71" s="58">
        <f t="shared" si="56"/>
        <v>0.81260924244566568</v>
      </c>
      <c r="DB71" s="58">
        <f t="shared" si="57"/>
        <v>0.76003818046711302</v>
      </c>
      <c r="DC71" s="58">
        <f t="shared" si="58"/>
        <v>0.71995096236162071</v>
      </c>
      <c r="DD71" s="58">
        <f t="shared" si="59"/>
        <v>0.65317277472637014</v>
      </c>
      <c r="DE71" s="136">
        <f t="shared" si="12"/>
        <v>6.9999999999999999E-4</v>
      </c>
      <c r="DF71" s="136">
        <f t="shared" si="13"/>
        <v>0</v>
      </c>
      <c r="DG71" s="58">
        <f t="shared" si="48"/>
        <v>1</v>
      </c>
      <c r="DH71" s="58">
        <f t="shared" si="49"/>
        <v>0.8542889475586436</v>
      </c>
      <c r="DI71" s="58">
        <f t="shared" si="50"/>
        <v>0.79592376939322707</v>
      </c>
      <c r="DJ71" s="58">
        <f t="shared" si="51"/>
        <v>0.75394006685825965</v>
      </c>
      <c r="DK71" s="58">
        <f t="shared" si="52"/>
        <v>0.69124310033910896</v>
      </c>
    </row>
    <row r="72" spans="1:115" s="58" customFormat="1">
      <c r="A72" s="109" t="s">
        <v>395</v>
      </c>
      <c r="B72" s="58" t="str">
        <f>B67</f>
        <v>Sedentary</v>
      </c>
      <c r="C72" s="58" t="str">
        <f>C67</f>
        <v>Barely</v>
      </c>
      <c r="D72" s="58" t="str">
        <f>D67</f>
        <v>Somewhat</v>
      </c>
      <c r="E72" s="58" t="str">
        <f>E67</f>
        <v>Active</v>
      </c>
      <c r="F72" s="58" t="str">
        <f>F67</f>
        <v>Highly</v>
      </c>
      <c r="AN72" s="58">
        <v>52</v>
      </c>
      <c r="AO72" s="58">
        <f>R$31</f>
        <v>1.6999999999999999E-3</v>
      </c>
      <c r="AP72" s="118">
        <f t="shared" si="76"/>
        <v>8.3000000000000001E-3</v>
      </c>
      <c r="AQ72" s="58">
        <f t="shared" si="76"/>
        <v>0</v>
      </c>
      <c r="AR72" s="58">
        <f t="shared" si="76"/>
        <v>2.3999999999999998E-3</v>
      </c>
      <c r="AS72" s="58">
        <f t="shared" si="76"/>
        <v>28.1631</v>
      </c>
      <c r="AT72" s="58">
        <f t="shared" si="76"/>
        <v>0</v>
      </c>
      <c r="AU72" s="58">
        <f t="shared" si="76"/>
        <v>1.7283999999999999</v>
      </c>
      <c r="AV72" s="58">
        <f t="shared" si="76"/>
        <v>52.732500000000002</v>
      </c>
      <c r="AW72" s="58">
        <f>AE$31</f>
        <v>4.0000000000000002E-4</v>
      </c>
      <c r="AX72" s="118">
        <f t="shared" si="77"/>
        <v>2E-3</v>
      </c>
      <c r="AY72" s="58">
        <f t="shared" si="77"/>
        <v>0</v>
      </c>
      <c r="AZ72" s="58">
        <f t="shared" si="77"/>
        <v>2.7000000000000001E-3</v>
      </c>
      <c r="BA72" s="58">
        <f t="shared" si="77"/>
        <v>30.906600000000001</v>
      </c>
      <c r="BB72" s="58">
        <f t="shared" si="77"/>
        <v>0</v>
      </c>
      <c r="BC72" s="58">
        <f t="shared" si="77"/>
        <v>2.3201000000000001</v>
      </c>
      <c r="BD72" s="58">
        <f t="shared" si="77"/>
        <v>52.743600000000001</v>
      </c>
      <c r="BG72" s="125">
        <f t="shared" si="15"/>
        <v>1.6999999999999999E-3</v>
      </c>
      <c r="BH72" s="125">
        <f t="shared" si="16"/>
        <v>1.6999999999999999E-3</v>
      </c>
      <c r="BI72" s="125">
        <f t="shared" si="17"/>
        <v>1.4049685910192706E-3</v>
      </c>
      <c r="BJ72" s="125">
        <f t="shared" si="18"/>
        <v>1.2942205705290064E-3</v>
      </c>
      <c r="BK72" s="125">
        <f t="shared" si="19"/>
        <v>1.18403752634769E-3</v>
      </c>
      <c r="BL72" s="125">
        <f t="shared" si="20"/>
        <v>1.0251480154646519E-3</v>
      </c>
      <c r="BM72" s="125">
        <f t="shared" si="21"/>
        <v>4.0000000000000002E-4</v>
      </c>
      <c r="BN72" s="125">
        <f t="shared" si="22"/>
        <v>4.0000000000000002E-4</v>
      </c>
      <c r="BO72" s="125">
        <f t="shared" si="23"/>
        <v>3.3351806901932551E-4</v>
      </c>
      <c r="BP72" s="125">
        <f t="shared" si="24"/>
        <v>3.048511225558868E-4</v>
      </c>
      <c r="BQ72" s="125">
        <f t="shared" si="25"/>
        <v>2.8091536871780348E-4</v>
      </c>
      <c r="BR72" s="125">
        <f t="shared" si="26"/>
        <v>2.5215754841377243E-4</v>
      </c>
      <c r="BT72" s="125">
        <f t="shared" si="27"/>
        <v>0</v>
      </c>
      <c r="BU72" s="125">
        <f t="shared" si="28"/>
        <v>0</v>
      </c>
      <c r="BV72" s="125">
        <f t="shared" si="29"/>
        <v>0</v>
      </c>
      <c r="BW72" s="125">
        <f t="shared" si="30"/>
        <v>0</v>
      </c>
      <c r="BX72" s="125">
        <f t="shared" si="31"/>
        <v>0</v>
      </c>
      <c r="BY72" s="125">
        <f t="shared" si="32"/>
        <v>0</v>
      </c>
      <c r="BZ72" s="125">
        <f t="shared" si="33"/>
        <v>0</v>
      </c>
      <c r="CA72" s="125">
        <f t="shared" si="34"/>
        <v>0</v>
      </c>
      <c r="CB72" s="125">
        <f t="shared" si="35"/>
        <v>0</v>
      </c>
      <c r="CC72" s="125">
        <f t="shared" si="36"/>
        <v>0</v>
      </c>
      <c r="CD72" s="125">
        <f t="shared" si="37"/>
        <v>0</v>
      </c>
      <c r="CE72" s="125">
        <f t="shared" si="38"/>
        <v>0</v>
      </c>
      <c r="CG72" s="58">
        <v>56</v>
      </c>
      <c r="CH72" s="58">
        <f t="shared" si="39"/>
        <v>2.5999999999999999E-3</v>
      </c>
      <c r="CI72" s="58">
        <f t="shared" si="40"/>
        <v>0</v>
      </c>
      <c r="CJ72" s="58">
        <f>1+$B$50*(IF('Male Inactive'!O54&gt;=0, ((('Male Inactive'!$O54)/7)/60), 0))^0.25</f>
        <v>0.90562141539680163</v>
      </c>
      <c r="CK72" s="58">
        <f>1+$B$50*(IF('Male Barely'!$O54&gt;=0, ((('Male Barely'!$O54)/7)/60), 0))^0.25</f>
        <v>0.73401023482897187</v>
      </c>
      <c r="CL72" s="58">
        <f>1+$B$50*(IF('Male Somewhat'!$O54&gt;=0, ((('Male Somewhat'!$O54)/7)/60), 0))^0.25</f>
        <v>0.68666659201002234</v>
      </c>
      <c r="CM72" s="58">
        <f>1+$B$50*(IF('Male Active'!$O54&gt;=0, ((('Male Active'!$O54)/7)/60), 0))^0.25</f>
        <v>0.65036854632456942</v>
      </c>
      <c r="CN72" s="58">
        <f>1+$B$50*(IF('Male Highly'!$O54&gt;=0, ((('Male Highly'!$O54)/7)/60), 0))^0.25</f>
        <v>0.58940558623112516</v>
      </c>
      <c r="CO72" s="58">
        <f t="shared" si="41"/>
        <v>6.9999999999999999E-4</v>
      </c>
      <c r="CP72" s="58">
        <f t="shared" si="42"/>
        <v>0</v>
      </c>
      <c r="CQ72" s="58">
        <f>1+$B$50*(IF('Female Inactive'!$Q54&gt;=0, ((('Female Inactive'!$Q54)/7)/60), 0))^0.25</f>
        <v>0.89344680921108399</v>
      </c>
      <c r="CR72" s="58">
        <f>1+$B$50*(IF('Female Barely'!$Q54&gt;=0, ((('Female Barely'!$Q54)/7)/60), 0))^0.25</f>
        <v>0.76476793639864959</v>
      </c>
      <c r="CS72" s="58">
        <f>1+$B$50*(IF('Female Somewhat'!$Q54&gt;=0, ((('Female Somewhat'!$Q54)/7)/60), 0))^0.25</f>
        <v>0.71309632284706181</v>
      </c>
      <c r="CT72" s="58">
        <f>1+$B$50*(IF('Female Active'!$Q54&gt;=0, ((('Female Active'!$Q54)/7)/60), 0))^0.25</f>
        <v>0.67550605312028922</v>
      </c>
      <c r="CU72" s="58">
        <f>1+$B$50*(IF('Female Highly'!$Q54&gt;=0, ((('Female Highly'!$Q54)/7)/60), 0))^0.25</f>
        <v>0.61921959463095932</v>
      </c>
      <c r="CW72" s="136">
        <f t="shared" si="8"/>
        <v>56</v>
      </c>
      <c r="CX72" s="136">
        <f t="shared" si="9"/>
        <v>2.5999999999999999E-3</v>
      </c>
      <c r="CY72" s="136">
        <f t="shared" si="10"/>
        <v>0</v>
      </c>
      <c r="CZ72" s="58">
        <f t="shared" si="55"/>
        <v>1</v>
      </c>
      <c r="DA72" s="58">
        <f t="shared" si="56"/>
        <v>0.81050450259876239</v>
      </c>
      <c r="DB72" s="58">
        <f t="shared" si="57"/>
        <v>0.75822698131443445</v>
      </c>
      <c r="DC72" s="58">
        <f t="shared" si="58"/>
        <v>0.7181461649066766</v>
      </c>
      <c r="DD72" s="58">
        <f t="shared" si="59"/>
        <v>0.65083000049515694</v>
      </c>
      <c r="DE72" s="136">
        <f t="shared" si="12"/>
        <v>6.9999999999999999E-4</v>
      </c>
      <c r="DF72" s="136">
        <f t="shared" si="13"/>
        <v>0</v>
      </c>
      <c r="DG72" s="58">
        <f t="shared" si="48"/>
        <v>1</v>
      </c>
      <c r="DH72" s="58">
        <f t="shared" si="49"/>
        <v>0.85597478049526177</v>
      </c>
      <c r="DI72" s="58">
        <f t="shared" si="50"/>
        <v>0.79814076842104098</v>
      </c>
      <c r="DJ72" s="58">
        <f t="shared" si="51"/>
        <v>0.75606745265200836</v>
      </c>
      <c r="DK72" s="58">
        <f t="shared" si="52"/>
        <v>0.6930682254914895</v>
      </c>
    </row>
    <row r="73" spans="1:115" s="58" customFormat="1">
      <c r="A73" s="58" t="s">
        <v>399</v>
      </c>
      <c r="B73" s="5">
        <f>C95</f>
        <v>0</v>
      </c>
      <c r="C73" s="5">
        <f>(D96/7)/60</f>
        <v>0.90490285714285712</v>
      </c>
      <c r="D73" s="5">
        <f>(D97/7)/60</f>
        <v>3.260507142857143</v>
      </c>
      <c r="E73" s="5">
        <f>(D98/7)/60</f>
        <v>8.2207071428571439</v>
      </c>
      <c r="F73" s="5">
        <f>(D98/7)/60</f>
        <v>8.2207071428571439</v>
      </c>
      <c r="AN73" s="58">
        <v>53</v>
      </c>
      <c r="AO73" s="58">
        <f>R$31</f>
        <v>1.6999999999999999E-3</v>
      </c>
      <c r="AP73" s="118">
        <f t="shared" si="76"/>
        <v>8.3000000000000001E-3</v>
      </c>
      <c r="AQ73" s="58">
        <f t="shared" si="76"/>
        <v>0</v>
      </c>
      <c r="AR73" s="58">
        <f t="shared" si="76"/>
        <v>2.3999999999999998E-3</v>
      </c>
      <c r="AS73" s="58">
        <f t="shared" si="76"/>
        <v>28.1631</v>
      </c>
      <c r="AT73" s="58">
        <f t="shared" si="76"/>
        <v>0</v>
      </c>
      <c r="AU73" s="58">
        <f t="shared" si="76"/>
        <v>1.7283999999999999</v>
      </c>
      <c r="AV73" s="58">
        <f t="shared" si="76"/>
        <v>52.732500000000002</v>
      </c>
      <c r="AW73" s="58">
        <f>AE$31</f>
        <v>4.0000000000000002E-4</v>
      </c>
      <c r="AX73" s="118">
        <f t="shared" si="77"/>
        <v>2E-3</v>
      </c>
      <c r="AY73" s="58">
        <f t="shared" si="77"/>
        <v>0</v>
      </c>
      <c r="AZ73" s="58">
        <f t="shared" si="77"/>
        <v>2.7000000000000001E-3</v>
      </c>
      <c r="BA73" s="58">
        <f t="shared" si="77"/>
        <v>30.906600000000001</v>
      </c>
      <c r="BB73" s="58">
        <f t="shared" si="77"/>
        <v>0</v>
      </c>
      <c r="BC73" s="58">
        <f t="shared" si="77"/>
        <v>2.3201000000000001</v>
      </c>
      <c r="BD73" s="58">
        <f t="shared" si="77"/>
        <v>52.743600000000001</v>
      </c>
      <c r="BG73" s="125">
        <f t="shared" si="15"/>
        <v>1.6999999999999999E-3</v>
      </c>
      <c r="BH73" s="125">
        <f t="shared" si="16"/>
        <v>1.6999999999999999E-3</v>
      </c>
      <c r="BI73" s="125">
        <f t="shared" si="17"/>
        <v>1.4049685910192706E-3</v>
      </c>
      <c r="BJ73" s="125">
        <f t="shared" si="18"/>
        <v>1.2942205705290064E-3</v>
      </c>
      <c r="BK73" s="125">
        <f t="shared" si="19"/>
        <v>1.18403752634769E-3</v>
      </c>
      <c r="BL73" s="125">
        <f t="shared" si="20"/>
        <v>1.0251480154646519E-3</v>
      </c>
      <c r="BM73" s="125">
        <f t="shared" si="21"/>
        <v>4.0000000000000002E-4</v>
      </c>
      <c r="BN73" s="125">
        <f t="shared" si="22"/>
        <v>4.0000000000000002E-4</v>
      </c>
      <c r="BO73" s="125">
        <f t="shared" si="23"/>
        <v>3.3351806901932551E-4</v>
      </c>
      <c r="BP73" s="125">
        <f t="shared" si="24"/>
        <v>3.048511225558868E-4</v>
      </c>
      <c r="BQ73" s="125">
        <f t="shared" si="25"/>
        <v>2.8091536871780348E-4</v>
      </c>
      <c r="BR73" s="125">
        <f t="shared" si="26"/>
        <v>2.5215754841377243E-4</v>
      </c>
      <c r="BT73" s="125">
        <f t="shared" si="27"/>
        <v>0</v>
      </c>
      <c r="BU73" s="125">
        <f t="shared" si="28"/>
        <v>0</v>
      </c>
      <c r="BV73" s="125">
        <f t="shared" si="29"/>
        <v>0</v>
      </c>
      <c r="BW73" s="125">
        <f t="shared" si="30"/>
        <v>0</v>
      </c>
      <c r="BX73" s="125">
        <f t="shared" si="31"/>
        <v>0</v>
      </c>
      <c r="BY73" s="125">
        <f t="shared" si="32"/>
        <v>0</v>
      </c>
      <c r="BZ73" s="125">
        <f t="shared" si="33"/>
        <v>0</v>
      </c>
      <c r="CA73" s="125">
        <f t="shared" si="34"/>
        <v>0</v>
      </c>
      <c r="CB73" s="125">
        <f t="shared" si="35"/>
        <v>0</v>
      </c>
      <c r="CC73" s="125">
        <f t="shared" si="36"/>
        <v>0</v>
      </c>
      <c r="CD73" s="125">
        <f t="shared" si="37"/>
        <v>0</v>
      </c>
      <c r="CE73" s="125">
        <f t="shared" si="38"/>
        <v>0</v>
      </c>
      <c r="CG73" s="58">
        <v>57</v>
      </c>
      <c r="CH73" s="58">
        <f t="shared" si="39"/>
        <v>2.5999999999999999E-3</v>
      </c>
      <c r="CI73" s="58">
        <f t="shared" si="40"/>
        <v>0</v>
      </c>
      <c r="CJ73" s="58">
        <f>1+$B$50*(IF('Male Inactive'!O55&gt;=0, ((('Male Inactive'!$O55)/7)/60), 0))^0.25</f>
        <v>0.91330746123749806</v>
      </c>
      <c r="CK73" s="58">
        <f>1+$B$50*(IF('Male Barely'!$O55&gt;=0, ((('Male Barely'!$O55)/7)/60), 0))^0.25</f>
        <v>0.73794011040570018</v>
      </c>
      <c r="CL73" s="58">
        <f>1+$B$50*(IF('Male Somewhat'!$O55&gt;=0, ((('Male Somewhat'!$O55)/7)/60), 0))^0.25</f>
        <v>0.69055705113149046</v>
      </c>
      <c r="CM73" s="58">
        <f>1+$B$50*(IF('Male Active'!$O55&gt;=0, ((('Male Active'!$O55)/7)/60), 0))^0.25</f>
        <v>0.65392586780258899</v>
      </c>
      <c r="CN73" s="58">
        <f>1+$B$50*(IF('Male Highly'!$O55&gt;=0, ((('Male Highly'!$O55)/7)/60), 0))^0.25</f>
        <v>0.59181088479098953</v>
      </c>
      <c r="CO73" s="58">
        <f t="shared" si="41"/>
        <v>6.9999999999999999E-4</v>
      </c>
      <c r="CP73" s="58">
        <f t="shared" si="42"/>
        <v>0</v>
      </c>
      <c r="CQ73" s="58">
        <f>1+$B$50*(IF('Female Inactive'!$Q55&gt;=0, ((('Female Inactive'!$Q55)/7)/60), 0))^0.25</f>
        <v>0.89451340419636038</v>
      </c>
      <c r="CR73" s="58">
        <f>1+$B$50*(IF('Female Barely'!$Q55&gt;=0, ((('Female Barely'!$Q55)/7)/60), 0))^0.25</f>
        <v>0.76737082644833809</v>
      </c>
      <c r="CS73" s="58">
        <f>1+$B$50*(IF('Female Somewhat'!$Q55&gt;=0, ((('Female Somewhat'!$Q55)/7)/60), 0))^0.25</f>
        <v>0.71613175552763342</v>
      </c>
      <c r="CT73" s="58">
        <f>1+$B$50*(IF('Female Active'!$Q55&gt;=0, ((('Female Active'!$Q55)/7)/60), 0))^0.25</f>
        <v>0.6784105794842954</v>
      </c>
      <c r="CU73" s="58">
        <f>1+$B$50*(IF('Female Highly'!$Q55&gt;=0, ((('Female Highly'!$Q55)/7)/60), 0))^0.25</f>
        <v>0.6217134994105431</v>
      </c>
      <c r="CW73" s="136">
        <f t="shared" si="8"/>
        <v>57</v>
      </c>
      <c r="CX73" s="136">
        <f t="shared" si="9"/>
        <v>2.5999999999999999E-3</v>
      </c>
      <c r="CY73" s="136">
        <f t="shared" si="10"/>
        <v>0</v>
      </c>
      <c r="CZ73" s="58">
        <f t="shared" si="55"/>
        <v>1</v>
      </c>
      <c r="DA73" s="58">
        <f t="shared" si="56"/>
        <v>0.80798651245640585</v>
      </c>
      <c r="DB73" s="58">
        <f t="shared" si="57"/>
        <v>0.7561057808460373</v>
      </c>
      <c r="DC73" s="58">
        <f t="shared" si="58"/>
        <v>0.71599750966289433</v>
      </c>
      <c r="DD73" s="58">
        <f t="shared" si="59"/>
        <v>0.64798647761960415</v>
      </c>
      <c r="DE73" s="136">
        <f t="shared" si="12"/>
        <v>6.9999999999999999E-4</v>
      </c>
      <c r="DF73" s="136">
        <f t="shared" si="13"/>
        <v>0</v>
      </c>
      <c r="DG73" s="58">
        <f t="shared" si="48"/>
        <v>1</v>
      </c>
      <c r="DH73" s="58">
        <f t="shared" si="49"/>
        <v>0.85786397704990414</v>
      </c>
      <c r="DI73" s="58">
        <f t="shared" si="50"/>
        <v>0.80058247553150219</v>
      </c>
      <c r="DJ73" s="58">
        <f t="shared" si="51"/>
        <v>0.75841298330659013</v>
      </c>
      <c r="DK73" s="58">
        <f t="shared" si="52"/>
        <v>0.69502983017800235</v>
      </c>
    </row>
    <row r="74" spans="1:115" s="58" customFormat="1">
      <c r="A74" s="58" t="s">
        <v>373</v>
      </c>
      <c r="B74" s="93">
        <f>1+$B$50*B73^0.25</f>
        <v>1</v>
      </c>
      <c r="C74" s="93">
        <f>1+$B$50*C73^0.25</f>
        <v>0.82682945788517104</v>
      </c>
      <c r="D74" s="93">
        <f>1+$B$50*D73^0.25</f>
        <v>0.76141407715688225</v>
      </c>
      <c r="E74" s="93">
        <f>1+$B$50*E73^0.25</f>
        <v>0.69935719073045011</v>
      </c>
      <c r="F74" s="93">
        <f>1+$B$50*F73^0.25</f>
        <v>0.69935719073045011</v>
      </c>
      <c r="AN74" s="58">
        <v>54</v>
      </c>
      <c r="AO74" s="58">
        <f>R$31</f>
        <v>1.6999999999999999E-3</v>
      </c>
      <c r="AP74" s="118">
        <f t="shared" si="76"/>
        <v>8.3000000000000001E-3</v>
      </c>
      <c r="AQ74" s="58">
        <f t="shared" si="76"/>
        <v>0</v>
      </c>
      <c r="AR74" s="58">
        <f t="shared" si="76"/>
        <v>2.3999999999999998E-3</v>
      </c>
      <c r="AS74" s="58">
        <f t="shared" si="76"/>
        <v>28.1631</v>
      </c>
      <c r="AT74" s="58">
        <f t="shared" si="76"/>
        <v>0</v>
      </c>
      <c r="AU74" s="58">
        <f t="shared" si="76"/>
        <v>1.7283999999999999</v>
      </c>
      <c r="AV74" s="58">
        <f t="shared" si="76"/>
        <v>52.732500000000002</v>
      </c>
      <c r="AW74" s="58">
        <f>AE$31</f>
        <v>4.0000000000000002E-4</v>
      </c>
      <c r="AX74" s="118">
        <f t="shared" si="77"/>
        <v>2E-3</v>
      </c>
      <c r="AY74" s="58">
        <f t="shared" si="77"/>
        <v>0</v>
      </c>
      <c r="AZ74" s="58">
        <f t="shared" si="77"/>
        <v>2.7000000000000001E-3</v>
      </c>
      <c r="BA74" s="58">
        <f t="shared" si="77"/>
        <v>30.906600000000001</v>
      </c>
      <c r="BB74" s="58">
        <f t="shared" si="77"/>
        <v>0</v>
      </c>
      <c r="BC74" s="58">
        <f t="shared" si="77"/>
        <v>2.3201000000000001</v>
      </c>
      <c r="BD74" s="58">
        <f t="shared" si="77"/>
        <v>52.743600000000001</v>
      </c>
      <c r="BG74" s="125">
        <f t="shared" si="15"/>
        <v>1.6999999999999999E-3</v>
      </c>
      <c r="BH74" s="125">
        <f t="shared" si="16"/>
        <v>1.6999999999999999E-3</v>
      </c>
      <c r="BI74" s="125">
        <f t="shared" si="17"/>
        <v>1.4049685910192706E-3</v>
      </c>
      <c r="BJ74" s="125">
        <f t="shared" si="18"/>
        <v>1.2942205705290064E-3</v>
      </c>
      <c r="BK74" s="125">
        <f t="shared" si="19"/>
        <v>1.18403752634769E-3</v>
      </c>
      <c r="BL74" s="125">
        <f t="shared" si="20"/>
        <v>1.0251480154646519E-3</v>
      </c>
      <c r="BM74" s="125">
        <f t="shared" si="21"/>
        <v>4.0000000000000002E-4</v>
      </c>
      <c r="BN74" s="125">
        <f t="shared" si="22"/>
        <v>4.0000000000000002E-4</v>
      </c>
      <c r="BO74" s="125">
        <f t="shared" si="23"/>
        <v>3.3351806901932551E-4</v>
      </c>
      <c r="BP74" s="125">
        <f t="shared" si="24"/>
        <v>3.048511225558868E-4</v>
      </c>
      <c r="BQ74" s="125">
        <f t="shared" si="25"/>
        <v>2.8091536871780348E-4</v>
      </c>
      <c r="BR74" s="125">
        <f t="shared" si="26"/>
        <v>2.5215754841377243E-4</v>
      </c>
      <c r="BT74" s="125">
        <f t="shared" si="27"/>
        <v>0</v>
      </c>
      <c r="BU74" s="125">
        <f t="shared" si="28"/>
        <v>0</v>
      </c>
      <c r="BV74" s="125">
        <f t="shared" si="29"/>
        <v>0</v>
      </c>
      <c r="BW74" s="125">
        <f t="shared" si="30"/>
        <v>0</v>
      </c>
      <c r="BX74" s="125">
        <f t="shared" si="31"/>
        <v>0</v>
      </c>
      <c r="BY74" s="125">
        <f t="shared" si="32"/>
        <v>0</v>
      </c>
      <c r="BZ74" s="125">
        <f t="shared" si="33"/>
        <v>0</v>
      </c>
      <c r="CA74" s="125">
        <f t="shared" si="34"/>
        <v>0</v>
      </c>
      <c r="CB74" s="125">
        <f t="shared" si="35"/>
        <v>0</v>
      </c>
      <c r="CC74" s="125">
        <f t="shared" si="36"/>
        <v>0</v>
      </c>
      <c r="CD74" s="125">
        <f t="shared" si="37"/>
        <v>0</v>
      </c>
      <c r="CE74" s="125">
        <f t="shared" si="38"/>
        <v>0</v>
      </c>
      <c r="CG74" s="58">
        <v>58</v>
      </c>
      <c r="CH74" s="58">
        <f t="shared" si="39"/>
        <v>2.5999999999999999E-3</v>
      </c>
      <c r="CI74" s="58">
        <f t="shared" si="40"/>
        <v>0</v>
      </c>
      <c r="CJ74" s="58">
        <f>1+$B$50*(IF('Male Inactive'!O56&gt;=0, ((('Male Inactive'!$O56)/7)/60), 0))^0.25</f>
        <v>0.92254090227537966</v>
      </c>
      <c r="CK74" s="58">
        <f>1+$B$50*(IF('Male Barely'!$O56&gt;=0, ((('Male Barely'!$O56)/7)/60), 0))^0.25</f>
        <v>0.74231607227110752</v>
      </c>
      <c r="CL74" s="58">
        <f>1+$B$50*(IF('Male Somewhat'!$O56&gt;=0, ((('Male Somewhat'!$O56)/7)/60), 0))^0.25</f>
        <v>0.69494311818669063</v>
      </c>
      <c r="CM74" s="58">
        <f>1+$B$50*(IF('Male Active'!$O56&gt;=0, ((('Male Active'!$O56)/7)/60), 0))^0.25</f>
        <v>0.6578909390805604</v>
      </c>
      <c r="CN74" s="58">
        <f>1+$B$50*(IF('Male Highly'!$O56&gt;=0, ((('Male Highly'!$O56)/7)/60), 0))^0.25</f>
        <v>0.59437295877678098</v>
      </c>
      <c r="CO74" s="58">
        <f t="shared" si="41"/>
        <v>6.9999999999999999E-4</v>
      </c>
      <c r="CP74" s="58">
        <f t="shared" si="42"/>
        <v>0</v>
      </c>
      <c r="CQ74" s="58">
        <f>1+$B$50*(IF('Female Inactive'!$Q56&gt;=0, ((('Female Inactive'!$Q56)/7)/60), 0))^0.25</f>
        <v>0.89587248354374382</v>
      </c>
      <c r="CR74" s="58">
        <f>1+$B$50*(IF('Female Barely'!$Q56&gt;=0, ((('Female Barely'!$Q56)/7)/60), 0))^0.25</f>
        <v>0.77043102439826483</v>
      </c>
      <c r="CS74" s="58">
        <f>1+$B$50*(IF('Female Somewhat'!$Q56&gt;=0, ((('Female Somewhat'!$Q56)/7)/60), 0))^0.25</f>
        <v>0.71962600090864148</v>
      </c>
      <c r="CT74" s="58">
        <f>1+$B$50*(IF('Female Active'!$Q56&gt;=0, ((('Female Active'!$Q56)/7)/60), 0))^0.25</f>
        <v>0.68174977349370292</v>
      </c>
      <c r="CU74" s="58">
        <f>1+$B$50*(IF('Female Highly'!$Q56&gt;=0, ((('Female Highly'!$Q56)/7)/60), 0))^0.25</f>
        <v>0.6245348414970292</v>
      </c>
      <c r="CW74" s="136">
        <f t="shared" si="8"/>
        <v>58</v>
      </c>
      <c r="CX74" s="136">
        <f t="shared" si="9"/>
        <v>2.5999999999999999E-3</v>
      </c>
      <c r="CY74" s="136">
        <f t="shared" si="10"/>
        <v>0</v>
      </c>
      <c r="CZ74" s="58">
        <f t="shared" si="55"/>
        <v>1</v>
      </c>
      <c r="DA74" s="58">
        <f t="shared" si="56"/>
        <v>0.80464299245728754</v>
      </c>
      <c r="DB74" s="58">
        <f t="shared" si="57"/>
        <v>0.75329247350731465</v>
      </c>
      <c r="DC74" s="58">
        <f t="shared" si="58"/>
        <v>0.71312929048231954</v>
      </c>
      <c r="DD74" s="58">
        <f t="shared" si="59"/>
        <v>0.64427816404758154</v>
      </c>
      <c r="DE74" s="136">
        <f t="shared" si="12"/>
        <v>6.9999999999999999E-4</v>
      </c>
      <c r="DF74" s="136">
        <f t="shared" si="13"/>
        <v>0</v>
      </c>
      <c r="DG74" s="58">
        <f t="shared" si="48"/>
        <v>1</v>
      </c>
      <c r="DH74" s="58">
        <f t="shared" si="49"/>
        <v>0.85997844397533174</v>
      </c>
      <c r="DI74" s="58">
        <f t="shared" si="50"/>
        <v>0.80326833799165731</v>
      </c>
      <c r="DJ74" s="58">
        <f t="shared" si="51"/>
        <v>0.76098974576934231</v>
      </c>
      <c r="DK74" s="58">
        <f t="shared" si="52"/>
        <v>0.69712470576905972</v>
      </c>
    </row>
    <row r="75" spans="1:115" s="58" customFormat="1">
      <c r="AN75" s="58">
        <v>55</v>
      </c>
      <c r="AO75" s="58">
        <f>R$32</f>
        <v>2.5999999999999999E-3</v>
      </c>
      <c r="AP75" s="118">
        <f t="shared" ref="AP75:AV79" si="78">S$32</f>
        <v>1.9E-2</v>
      </c>
      <c r="AQ75" s="58">
        <f t="shared" si="78"/>
        <v>0</v>
      </c>
      <c r="AR75" s="58">
        <f t="shared" si="78"/>
        <v>1.6999999999999999E-3</v>
      </c>
      <c r="AS75" s="58">
        <f t="shared" si="78"/>
        <v>24.1417</v>
      </c>
      <c r="AT75" s="58">
        <f t="shared" si="78"/>
        <v>0</v>
      </c>
      <c r="AU75" s="58">
        <f t="shared" si="78"/>
        <v>1.2828999999999999</v>
      </c>
      <c r="AV75" s="58">
        <f t="shared" si="78"/>
        <v>57.597200000000001</v>
      </c>
      <c r="AW75" s="58">
        <f>AE$32</f>
        <v>6.9999999999999999E-4</v>
      </c>
      <c r="AX75" s="118">
        <f t="shared" ref="AX75:BD79" si="79">AF$32</f>
        <v>4.7000000000000002E-3</v>
      </c>
      <c r="AY75" s="58">
        <f t="shared" si="79"/>
        <v>0</v>
      </c>
      <c r="AZ75" s="58">
        <f t="shared" si="79"/>
        <v>1.6999999999999999E-3</v>
      </c>
      <c r="BA75" s="58">
        <f t="shared" si="79"/>
        <v>26.755299999999998</v>
      </c>
      <c r="BB75" s="58">
        <f t="shared" si="79"/>
        <v>0</v>
      </c>
      <c r="BC75" s="58">
        <f t="shared" si="79"/>
        <v>1.4294</v>
      </c>
      <c r="BD75" s="58">
        <f t="shared" si="79"/>
        <v>57.640700000000002</v>
      </c>
      <c r="BG75" s="125">
        <f t="shared" si="15"/>
        <v>2.5999999999999999E-3</v>
      </c>
      <c r="BH75" s="125">
        <f t="shared" si="16"/>
        <v>2.5999999999999999E-3</v>
      </c>
      <c r="BI75" s="125">
        <f t="shared" si="17"/>
        <v>2.1487754921471198E-3</v>
      </c>
      <c r="BJ75" s="125">
        <f t="shared" si="18"/>
        <v>1.9793961666914215E-3</v>
      </c>
      <c r="BK75" s="125">
        <f t="shared" si="19"/>
        <v>1.8108809226494084E-3</v>
      </c>
      <c r="BL75" s="125">
        <f t="shared" si="20"/>
        <v>1.5678734354165266E-3</v>
      </c>
      <c r="BM75" s="125">
        <f t="shared" si="21"/>
        <v>6.9999999999999999E-4</v>
      </c>
      <c r="BN75" s="125">
        <f t="shared" si="22"/>
        <v>6.9999999999999999E-4</v>
      </c>
      <c r="BO75" s="125">
        <f t="shared" si="23"/>
        <v>5.8365662078381964E-4</v>
      </c>
      <c r="BP75" s="125">
        <f t="shared" si="24"/>
        <v>5.3348946447280185E-4</v>
      </c>
      <c r="BQ75" s="125">
        <f t="shared" si="25"/>
        <v>4.9160189525615603E-4</v>
      </c>
      <c r="BR75" s="125">
        <f t="shared" si="26"/>
        <v>4.4127570972410179E-4</v>
      </c>
      <c r="BT75" s="125">
        <f t="shared" si="27"/>
        <v>0</v>
      </c>
      <c r="BU75" s="125">
        <f t="shared" si="28"/>
        <v>0</v>
      </c>
      <c r="BV75" s="125">
        <f t="shared" si="29"/>
        <v>0</v>
      </c>
      <c r="BW75" s="125">
        <f t="shared" si="30"/>
        <v>0</v>
      </c>
      <c r="BX75" s="125">
        <f t="shared" si="31"/>
        <v>0</v>
      </c>
      <c r="BY75" s="125">
        <f t="shared" si="32"/>
        <v>0</v>
      </c>
      <c r="BZ75" s="125">
        <f t="shared" si="33"/>
        <v>0</v>
      </c>
      <c r="CA75" s="125">
        <f t="shared" si="34"/>
        <v>0</v>
      </c>
      <c r="CB75" s="125">
        <f t="shared" si="35"/>
        <v>0</v>
      </c>
      <c r="CC75" s="125">
        <f t="shared" si="36"/>
        <v>0</v>
      </c>
      <c r="CD75" s="125">
        <f t="shared" si="37"/>
        <v>0</v>
      </c>
      <c r="CE75" s="125">
        <f t="shared" si="38"/>
        <v>0</v>
      </c>
      <c r="CG75" s="58">
        <v>59</v>
      </c>
      <c r="CH75" s="58">
        <f t="shared" si="39"/>
        <v>2.5999999999999999E-3</v>
      </c>
      <c r="CI75" s="58">
        <f t="shared" si="40"/>
        <v>0</v>
      </c>
      <c r="CJ75" s="58">
        <f>1+$B$50*(IF('Male Inactive'!O57&gt;=0, ((('Male Inactive'!$O57)/7)/60), 0))^0.25</f>
        <v>0.93479867131904104</v>
      </c>
      <c r="CK75" s="58">
        <f>1+$B$50*(IF('Male Barely'!$O57&gt;=0, ((('Male Barely'!$O57)/7)/60), 0))^0.25</f>
        <v>0.74720612454275515</v>
      </c>
      <c r="CL75" s="58">
        <f>1+$B$50*(IF('Male Somewhat'!$O57&gt;=0, ((('Male Somewhat'!$O57)/7)/60), 0))^0.25</f>
        <v>0.69989513239873291</v>
      </c>
      <c r="CM75" s="58">
        <f>1+$B$50*(IF('Male Active'!$O57&gt;=0, ((('Male Active'!$O57)/7)/60), 0))^0.25</f>
        <v>0.66231064656040184</v>
      </c>
      <c r="CN75" s="58">
        <f>1+$B$50*(IF('Male Highly'!$O57&gt;=0, ((('Male Highly'!$O57)/7)/60), 0))^0.25</f>
        <v>0.59709773110184772</v>
      </c>
      <c r="CO75" s="58">
        <f t="shared" si="41"/>
        <v>6.9999999999999999E-4</v>
      </c>
      <c r="CP75" s="58">
        <f t="shared" si="42"/>
        <v>0</v>
      </c>
      <c r="CQ75" s="58">
        <f>1+$B$50*(IF('Female Inactive'!$Q57&gt;=0, ((('Female Inactive'!$Q57)/7)/60), 0))^0.25</f>
        <v>0.89757396153172297</v>
      </c>
      <c r="CR75" s="58">
        <f>1+$B$50*(IF('Female Barely'!$Q57&gt;=0, ((('Female Barely'!$Q57)/7)/60), 0))^0.25</f>
        <v>0.77401755043319231</v>
      </c>
      <c r="CS75" s="58">
        <f>1+$B$50*(IF('Female Somewhat'!$Q57&gt;=0, ((('Female Somewhat'!$Q57)/7)/60), 0))^0.25</f>
        <v>0.72364183014554984</v>
      </c>
      <c r="CT75" s="58">
        <f>1+$B$50*(IF('Female Active'!$Q57&gt;=0, ((('Female Active'!$Q57)/7)/60), 0))^0.25</f>
        <v>0.68557605228600016</v>
      </c>
      <c r="CU75" s="58">
        <f>1+$B$50*(IF('Female Highly'!$Q57&gt;=0, ((('Female Highly'!$Q57)/7)/60), 0))^0.25</f>
        <v>0.62771335000736928</v>
      </c>
      <c r="CW75" s="136">
        <f t="shared" si="8"/>
        <v>59</v>
      </c>
      <c r="CX75" s="136">
        <f t="shared" si="9"/>
        <v>2.5999999999999999E-3</v>
      </c>
      <c r="CY75" s="136">
        <f t="shared" si="10"/>
        <v>0</v>
      </c>
      <c r="CZ75" s="58">
        <f t="shared" si="55"/>
        <v>1</v>
      </c>
      <c r="DA75" s="58">
        <f t="shared" si="56"/>
        <v>0.79932304940957521</v>
      </c>
      <c r="DB75" s="58">
        <f t="shared" si="57"/>
        <v>0.74871216003243868</v>
      </c>
      <c r="DC75" s="58">
        <f t="shared" si="58"/>
        <v>0.70850619163359863</v>
      </c>
      <c r="DD75" s="58">
        <f t="shared" si="59"/>
        <v>0.63874473661726239</v>
      </c>
      <c r="DE75" s="136">
        <f t="shared" si="12"/>
        <v>6.9999999999999999E-4</v>
      </c>
      <c r="DF75" s="136">
        <f t="shared" si="13"/>
        <v>0</v>
      </c>
      <c r="DG75" s="58">
        <f t="shared" si="48"/>
        <v>1</v>
      </c>
      <c r="DH75" s="58">
        <f t="shared" si="49"/>
        <v>0.86234403359063594</v>
      </c>
      <c r="DI75" s="58">
        <f t="shared" si="50"/>
        <v>0.80621972245122231</v>
      </c>
      <c r="DJ75" s="58">
        <f t="shared" si="51"/>
        <v>0.7638100943971845</v>
      </c>
      <c r="DK75" s="58">
        <f t="shared" si="52"/>
        <v>0.69934442943973929</v>
      </c>
    </row>
    <row r="76" spans="1:115" s="58" customFormat="1">
      <c r="A76" s="109" t="s">
        <v>396</v>
      </c>
      <c r="B76" s="58" t="str">
        <f>B72</f>
        <v>Sedentary</v>
      </c>
      <c r="C76" s="58" t="str">
        <f>C72</f>
        <v>Barely</v>
      </c>
      <c r="D76" s="58" t="str">
        <f>D72</f>
        <v>Somewhat</v>
      </c>
      <c r="E76" s="58" t="str">
        <f>E72</f>
        <v>Active</v>
      </c>
      <c r="F76" s="58" t="str">
        <f>F72</f>
        <v>Highly</v>
      </c>
      <c r="AN76" s="58">
        <v>56</v>
      </c>
      <c r="AO76" s="58">
        <f>R$32</f>
        <v>2.5999999999999999E-3</v>
      </c>
      <c r="AP76" s="118">
        <f t="shared" si="78"/>
        <v>1.9E-2</v>
      </c>
      <c r="AQ76" s="58">
        <f t="shared" si="78"/>
        <v>0</v>
      </c>
      <c r="AR76" s="58">
        <f t="shared" si="78"/>
        <v>1.6999999999999999E-3</v>
      </c>
      <c r="AS76" s="58">
        <f t="shared" si="78"/>
        <v>24.1417</v>
      </c>
      <c r="AT76" s="58">
        <f t="shared" si="78"/>
        <v>0</v>
      </c>
      <c r="AU76" s="58">
        <f t="shared" si="78"/>
        <v>1.2828999999999999</v>
      </c>
      <c r="AV76" s="58">
        <f t="shared" si="78"/>
        <v>57.597200000000001</v>
      </c>
      <c r="AW76" s="58">
        <f>AE$32</f>
        <v>6.9999999999999999E-4</v>
      </c>
      <c r="AX76" s="118">
        <f t="shared" si="79"/>
        <v>4.7000000000000002E-3</v>
      </c>
      <c r="AY76" s="58">
        <f t="shared" si="79"/>
        <v>0</v>
      </c>
      <c r="AZ76" s="58">
        <f t="shared" si="79"/>
        <v>1.6999999999999999E-3</v>
      </c>
      <c r="BA76" s="58">
        <f t="shared" si="79"/>
        <v>26.755299999999998</v>
      </c>
      <c r="BB76" s="58">
        <f t="shared" si="79"/>
        <v>0</v>
      </c>
      <c r="BC76" s="58">
        <f t="shared" si="79"/>
        <v>1.4294</v>
      </c>
      <c r="BD76" s="58">
        <f t="shared" si="79"/>
        <v>57.640700000000002</v>
      </c>
      <c r="BG76" s="125">
        <f t="shared" si="15"/>
        <v>2.5999999999999999E-3</v>
      </c>
      <c r="BH76" s="125">
        <f t="shared" si="16"/>
        <v>2.5999999999999999E-3</v>
      </c>
      <c r="BI76" s="125">
        <f t="shared" si="17"/>
        <v>2.1487754921471198E-3</v>
      </c>
      <c r="BJ76" s="125">
        <f t="shared" si="18"/>
        <v>1.9793961666914215E-3</v>
      </c>
      <c r="BK76" s="125">
        <f t="shared" si="19"/>
        <v>1.8108809226494084E-3</v>
      </c>
      <c r="BL76" s="125">
        <f t="shared" si="20"/>
        <v>1.5678734354165266E-3</v>
      </c>
      <c r="BM76" s="125">
        <f t="shared" si="21"/>
        <v>6.9999999999999999E-4</v>
      </c>
      <c r="BN76" s="125">
        <f t="shared" si="22"/>
        <v>6.9999999999999999E-4</v>
      </c>
      <c r="BO76" s="125">
        <f t="shared" si="23"/>
        <v>5.8365662078381964E-4</v>
      </c>
      <c r="BP76" s="125">
        <f t="shared" si="24"/>
        <v>5.3348946447280185E-4</v>
      </c>
      <c r="BQ76" s="125">
        <f t="shared" si="25"/>
        <v>4.9160189525615603E-4</v>
      </c>
      <c r="BR76" s="125">
        <f t="shared" si="26"/>
        <v>4.4127570972410179E-4</v>
      </c>
      <c r="BT76" s="125">
        <f t="shared" si="27"/>
        <v>0</v>
      </c>
      <c r="BU76" s="125">
        <f t="shared" si="28"/>
        <v>0</v>
      </c>
      <c r="BV76" s="125">
        <f t="shared" si="29"/>
        <v>0</v>
      </c>
      <c r="BW76" s="125">
        <f t="shared" si="30"/>
        <v>0</v>
      </c>
      <c r="BX76" s="125">
        <f t="shared" si="31"/>
        <v>0</v>
      </c>
      <c r="BY76" s="125">
        <f t="shared" si="32"/>
        <v>0</v>
      </c>
      <c r="BZ76" s="125">
        <f t="shared" si="33"/>
        <v>0</v>
      </c>
      <c r="CA76" s="125">
        <f t="shared" si="34"/>
        <v>0</v>
      </c>
      <c r="CB76" s="125">
        <f t="shared" si="35"/>
        <v>0</v>
      </c>
      <c r="CC76" s="125">
        <f t="shared" si="36"/>
        <v>0</v>
      </c>
      <c r="CD76" s="125">
        <f t="shared" si="37"/>
        <v>0</v>
      </c>
      <c r="CE76" s="125">
        <f t="shared" si="38"/>
        <v>0</v>
      </c>
      <c r="CG76" s="58">
        <v>60</v>
      </c>
      <c r="CH76" s="58">
        <f t="shared" si="39"/>
        <v>3.3E-3</v>
      </c>
      <c r="CI76" s="58">
        <f t="shared" si="40"/>
        <v>1E-4</v>
      </c>
      <c r="CJ76" s="58">
        <f>1+$B$50*(IF('Male Inactive'!O58&gt;=0, ((('Male Inactive'!$O58)/7)/60), 0))^0.25</f>
        <v>0.95875448833013033</v>
      </c>
      <c r="CK76" s="58">
        <f>1+$B$50*(IF('Male Barely'!$O58&gt;=0, ((('Male Barely'!$O58)/7)/60), 0))^0.25</f>
        <v>0.75269864252478735</v>
      </c>
      <c r="CL76" s="58">
        <f>1+$B$50*(IF('Male Somewhat'!$O58&gt;=0, ((('Male Somewhat'!$O58)/7)/60), 0))^0.25</f>
        <v>0.70550303160095651</v>
      </c>
      <c r="CM76" s="58">
        <f>1+$B$50*(IF('Male Active'!$O58&gt;=0, ((('Male Active'!$O58)/7)/60), 0))^0.25</f>
        <v>0.66724263107086568</v>
      </c>
      <c r="CN76" s="58">
        <f>1+$B$50*(IF('Male Highly'!$O58&gt;=0, ((('Male Highly'!$O58)/7)/60), 0))^0.25</f>
        <v>0.59999196452785064</v>
      </c>
      <c r="CO76" s="58">
        <f t="shared" si="41"/>
        <v>1E-3</v>
      </c>
      <c r="CP76" s="58">
        <f t="shared" si="42"/>
        <v>0</v>
      </c>
      <c r="CQ76" s="58">
        <f>1+$B$50*(IF('Female Inactive'!$Q58&gt;=0, ((('Female Inactive'!$Q58)/7)/60), 0))^0.25</f>
        <v>0.89968588419760842</v>
      </c>
      <c r="CR76" s="58">
        <f>1+$B$50*(IF('Female Barely'!$Q58&gt;=0, ((('Female Barely'!$Q58)/7)/60), 0))^0.25</f>
        <v>0.77822034546780638</v>
      </c>
      <c r="CS76" s="58">
        <f>1+$B$50*(IF('Female Somewhat'!$Q58&gt;=0, ((('Female Somewhat'!$Q58)/7)/60), 0))^0.25</f>
        <v>0.72825899059466426</v>
      </c>
      <c r="CT76" s="58">
        <f>1+$B$50*(IF('Female Active'!$Q58&gt;=0, ((('Female Active'!$Q58)/7)/60), 0))^0.25</f>
        <v>0.68995434494014929</v>
      </c>
      <c r="CU76" s="58">
        <f>1+$B$50*(IF('Female Highly'!$Q58&gt;=0, ((('Female Highly'!$Q58)/7)/60), 0))^0.25</f>
        <v>0.63128412770221576</v>
      </c>
      <c r="CW76" s="136">
        <f t="shared" si="8"/>
        <v>60</v>
      </c>
      <c r="CX76" s="136">
        <f t="shared" si="9"/>
        <v>3.3E-3</v>
      </c>
      <c r="CY76" s="136">
        <f t="shared" si="10"/>
        <v>1E-4</v>
      </c>
      <c r="CZ76" s="58">
        <f t="shared" si="55"/>
        <v>1</v>
      </c>
      <c r="DA76" s="58">
        <f t="shared" si="56"/>
        <v>0.78507965457952433</v>
      </c>
      <c r="DB76" s="58">
        <f t="shared" si="57"/>
        <v>0.73585369371228315</v>
      </c>
      <c r="DC76" s="58">
        <f t="shared" si="58"/>
        <v>0.69594733499814643</v>
      </c>
      <c r="DD76" s="58">
        <f t="shared" si="59"/>
        <v>0.62580355224501849</v>
      </c>
      <c r="DE76" s="136">
        <f t="shared" si="12"/>
        <v>1E-3</v>
      </c>
      <c r="DF76" s="136">
        <f t="shared" si="13"/>
        <v>0</v>
      </c>
      <c r="DG76" s="58">
        <f t="shared" si="48"/>
        <v>1</v>
      </c>
      <c r="DH76" s="58">
        <f t="shared" si="49"/>
        <v>0.86499116984798308</v>
      </c>
      <c r="DI76" s="58">
        <f t="shared" si="50"/>
        <v>0.80945917167986636</v>
      </c>
      <c r="DJ76" s="58">
        <f t="shared" si="51"/>
        <v>0.7668835946620306</v>
      </c>
      <c r="DK76" s="58">
        <f t="shared" si="52"/>
        <v>0.70167170430292036</v>
      </c>
    </row>
    <row r="77" spans="1:115" s="58" customFormat="1">
      <c r="A77" s="58" t="s">
        <v>399</v>
      </c>
      <c r="B77" s="58">
        <f>D114</f>
        <v>0</v>
      </c>
      <c r="C77" s="58">
        <f>($D116/7)/60</f>
        <v>0.76785714285714279</v>
      </c>
      <c r="D77" s="58">
        <f>($D117/7)/60</f>
        <v>3.2216666666666662</v>
      </c>
      <c r="E77" s="58">
        <f>($D118/7)/60</f>
        <v>7.9047619047619042</v>
      </c>
      <c r="F77" s="58">
        <f>($D119/7)/60</f>
        <v>18.778571428571428</v>
      </c>
      <c r="AN77" s="58">
        <v>57</v>
      </c>
      <c r="AO77" s="58">
        <f>R$32</f>
        <v>2.5999999999999999E-3</v>
      </c>
      <c r="AP77" s="118">
        <f t="shared" si="78"/>
        <v>1.9E-2</v>
      </c>
      <c r="AQ77" s="58">
        <f t="shared" si="78"/>
        <v>0</v>
      </c>
      <c r="AR77" s="58">
        <f t="shared" si="78"/>
        <v>1.6999999999999999E-3</v>
      </c>
      <c r="AS77" s="58">
        <f t="shared" si="78"/>
        <v>24.1417</v>
      </c>
      <c r="AT77" s="58">
        <f t="shared" si="78"/>
        <v>0</v>
      </c>
      <c r="AU77" s="58">
        <f t="shared" si="78"/>
        <v>1.2828999999999999</v>
      </c>
      <c r="AV77" s="58">
        <f t="shared" si="78"/>
        <v>57.597200000000001</v>
      </c>
      <c r="AW77" s="58">
        <f>AE$32</f>
        <v>6.9999999999999999E-4</v>
      </c>
      <c r="AX77" s="118">
        <f t="shared" si="79"/>
        <v>4.7000000000000002E-3</v>
      </c>
      <c r="AY77" s="58">
        <f t="shared" si="79"/>
        <v>0</v>
      </c>
      <c r="AZ77" s="58">
        <f t="shared" si="79"/>
        <v>1.6999999999999999E-3</v>
      </c>
      <c r="BA77" s="58">
        <f t="shared" si="79"/>
        <v>26.755299999999998</v>
      </c>
      <c r="BB77" s="58">
        <f t="shared" si="79"/>
        <v>0</v>
      </c>
      <c r="BC77" s="58">
        <f t="shared" si="79"/>
        <v>1.4294</v>
      </c>
      <c r="BD77" s="58">
        <f t="shared" si="79"/>
        <v>57.640700000000002</v>
      </c>
      <c r="BG77" s="125">
        <f t="shared" si="15"/>
        <v>2.5999999999999999E-3</v>
      </c>
      <c r="BH77" s="125">
        <f t="shared" si="16"/>
        <v>2.5999999999999999E-3</v>
      </c>
      <c r="BI77" s="125">
        <f t="shared" si="17"/>
        <v>2.1487754921471198E-3</v>
      </c>
      <c r="BJ77" s="125">
        <f t="shared" si="18"/>
        <v>1.9793961666914215E-3</v>
      </c>
      <c r="BK77" s="125">
        <f t="shared" si="19"/>
        <v>1.8108809226494084E-3</v>
      </c>
      <c r="BL77" s="125">
        <f t="shared" si="20"/>
        <v>1.5678734354165266E-3</v>
      </c>
      <c r="BM77" s="125">
        <f t="shared" si="21"/>
        <v>6.9999999999999999E-4</v>
      </c>
      <c r="BN77" s="125">
        <f t="shared" si="22"/>
        <v>6.9999999999999999E-4</v>
      </c>
      <c r="BO77" s="125">
        <f t="shared" si="23"/>
        <v>5.8365662078381964E-4</v>
      </c>
      <c r="BP77" s="125">
        <f t="shared" si="24"/>
        <v>5.3348946447280185E-4</v>
      </c>
      <c r="BQ77" s="125">
        <f t="shared" si="25"/>
        <v>4.9160189525615603E-4</v>
      </c>
      <c r="BR77" s="125">
        <f t="shared" si="26"/>
        <v>4.4127570972410179E-4</v>
      </c>
      <c r="BT77" s="125">
        <f t="shared" si="27"/>
        <v>0</v>
      </c>
      <c r="BU77" s="125">
        <f t="shared" si="28"/>
        <v>0</v>
      </c>
      <c r="BV77" s="125">
        <f t="shared" si="29"/>
        <v>0</v>
      </c>
      <c r="BW77" s="125">
        <f t="shared" si="30"/>
        <v>0</v>
      </c>
      <c r="BX77" s="125">
        <f t="shared" si="31"/>
        <v>0</v>
      </c>
      <c r="BY77" s="125">
        <f t="shared" si="32"/>
        <v>0</v>
      </c>
      <c r="BZ77" s="125">
        <f t="shared" si="33"/>
        <v>0</v>
      </c>
      <c r="CA77" s="125">
        <f t="shared" si="34"/>
        <v>0</v>
      </c>
      <c r="CB77" s="125">
        <f t="shared" si="35"/>
        <v>0</v>
      </c>
      <c r="CC77" s="125">
        <f t="shared" si="36"/>
        <v>0</v>
      </c>
      <c r="CD77" s="125">
        <f t="shared" si="37"/>
        <v>0</v>
      </c>
      <c r="CE77" s="125">
        <f t="shared" si="38"/>
        <v>0</v>
      </c>
      <c r="CG77" s="58">
        <v>61</v>
      </c>
      <c r="CH77" s="58">
        <f t="shared" si="39"/>
        <v>3.3E-3</v>
      </c>
      <c r="CI77" s="58">
        <f t="shared" si="40"/>
        <v>1E-4</v>
      </c>
      <c r="CJ77" s="58">
        <f>1+$B$50*(IF('Male Inactive'!O59&gt;=0, ((('Male Inactive'!$O59)/7)/60), 0))^0.25</f>
        <v>1</v>
      </c>
      <c r="CK77" s="58">
        <f>1+$B$50*(IF('Male Barely'!$O59&gt;=0, ((('Male Barely'!$O59)/7)/60), 0))^0.25</f>
        <v>0.75891162053208616</v>
      </c>
      <c r="CL77" s="58">
        <f>1+$B$50*(IF('Male Somewhat'!$O59&gt;=0, ((('Male Somewhat'!$O59)/7)/60), 0))^0.25</f>
        <v>0.71188460487720095</v>
      </c>
      <c r="CM77" s="58">
        <f>1+$B$50*(IF('Male Active'!$O59&gt;=0, ((('Male Active'!$O59)/7)/60), 0))^0.25</f>
        <v>0.67275889825978719</v>
      </c>
      <c r="CN77" s="58">
        <f>1+$B$50*(IF('Male Highly'!$O59&gt;=0, ((('Male Highly'!$O59)/7)/60), 0))^0.25</f>
        <v>0.6030633792969915</v>
      </c>
      <c r="CO77" s="58">
        <f t="shared" si="41"/>
        <v>1E-3</v>
      </c>
      <c r="CP77" s="58">
        <f t="shared" si="42"/>
        <v>0</v>
      </c>
      <c r="CQ77" s="58">
        <f>1+$B$50*(IF('Female Inactive'!$Q59&gt;=0, ((('Female Inactive'!$Q59)/7)/60), 0))^0.25</f>
        <v>0.90230484392789845</v>
      </c>
      <c r="CR77" s="58">
        <f>1+$B$50*(IF('Female Barely'!$Q59&gt;=0, ((('Female Barely'!$Q59)/7)/60), 0))^0.25</f>
        <v>0.78316004257121274</v>
      </c>
      <c r="CS77" s="58">
        <f>1+$B$50*(IF('Female Somewhat'!$Q59&gt;=0, ((('Female Somewhat'!$Q59)/7)/60), 0))^0.25</f>
        <v>0.73358117426922653</v>
      </c>
      <c r="CT77" s="58">
        <f>1+$B$50*(IF('Female Active'!$Q59&gt;=0, ((('Female Active'!$Q59)/7)/60), 0))^0.25</f>
        <v>0.69496656894249997</v>
      </c>
      <c r="CU77" s="58">
        <f>1+$B$50*(IF('Female Highly'!$Q59&gt;=0, ((('Female Highly'!$Q59)/7)/60), 0))^0.25</f>
        <v>0.63528906539299201</v>
      </c>
      <c r="CW77" s="136">
        <f t="shared" si="8"/>
        <v>61</v>
      </c>
      <c r="CX77" s="136">
        <f t="shared" si="9"/>
        <v>3.3E-3</v>
      </c>
      <c r="CY77" s="136">
        <f t="shared" si="10"/>
        <v>1E-4</v>
      </c>
      <c r="CZ77" s="58">
        <f t="shared" si="55"/>
        <v>1</v>
      </c>
      <c r="DA77" s="58">
        <f t="shared" si="56"/>
        <v>0.75891162053208616</v>
      </c>
      <c r="DB77" s="58">
        <f t="shared" si="57"/>
        <v>0.71188460487720095</v>
      </c>
      <c r="DC77" s="58">
        <f t="shared" si="58"/>
        <v>0.67275889825978719</v>
      </c>
      <c r="DD77" s="58">
        <f t="shared" si="59"/>
        <v>0.6030633792969915</v>
      </c>
      <c r="DE77" s="136">
        <f t="shared" si="12"/>
        <v>1E-3</v>
      </c>
      <c r="DF77" s="136">
        <f t="shared" si="13"/>
        <v>0</v>
      </c>
      <c r="DG77" s="58">
        <f t="shared" si="48"/>
        <v>1</v>
      </c>
      <c r="DH77" s="58">
        <f t="shared" si="49"/>
        <v>0.86795504628122522</v>
      </c>
      <c r="DI77" s="58">
        <f t="shared" si="50"/>
        <v>0.81300813046266396</v>
      </c>
      <c r="DJ77" s="58">
        <f t="shared" si="51"/>
        <v>0.77021261009437014</v>
      </c>
      <c r="DK77" s="58">
        <f t="shared" si="52"/>
        <v>0.70407365057186466</v>
      </c>
    </row>
    <row r="78" spans="1:115" s="58" customFormat="1">
      <c r="A78" s="58" t="s">
        <v>373</v>
      </c>
      <c r="B78" s="93">
        <f>1+$B$50*B77^0.25</f>
        <v>1</v>
      </c>
      <c r="C78" s="93">
        <f>1+$B$50*C77^0.25</f>
        <v>0.8337951725483137</v>
      </c>
      <c r="D78" s="93">
        <f>1+$B$50*D77^0.25</f>
        <v>0.762127806389717</v>
      </c>
      <c r="E78" s="93">
        <f>1+$B$50*E77^0.25</f>
        <v>0.70228842179450868</v>
      </c>
      <c r="F78" s="93">
        <f>1+$B$50*F77^0.25</f>
        <v>0.63039387103443112</v>
      </c>
      <c r="AN78" s="58">
        <v>58</v>
      </c>
      <c r="AO78" s="58">
        <f>R$32</f>
        <v>2.5999999999999999E-3</v>
      </c>
      <c r="AP78" s="118">
        <f t="shared" si="78"/>
        <v>1.9E-2</v>
      </c>
      <c r="AQ78" s="58">
        <f t="shared" si="78"/>
        <v>0</v>
      </c>
      <c r="AR78" s="58">
        <f t="shared" si="78"/>
        <v>1.6999999999999999E-3</v>
      </c>
      <c r="AS78" s="58">
        <f t="shared" si="78"/>
        <v>24.1417</v>
      </c>
      <c r="AT78" s="58">
        <f t="shared" si="78"/>
        <v>0</v>
      </c>
      <c r="AU78" s="58">
        <f t="shared" si="78"/>
        <v>1.2828999999999999</v>
      </c>
      <c r="AV78" s="58">
        <f t="shared" si="78"/>
        <v>57.597200000000001</v>
      </c>
      <c r="AW78" s="58">
        <f>AE$32</f>
        <v>6.9999999999999999E-4</v>
      </c>
      <c r="AX78" s="118">
        <f t="shared" si="79"/>
        <v>4.7000000000000002E-3</v>
      </c>
      <c r="AY78" s="58">
        <f t="shared" si="79"/>
        <v>0</v>
      </c>
      <c r="AZ78" s="58">
        <f t="shared" si="79"/>
        <v>1.6999999999999999E-3</v>
      </c>
      <c r="BA78" s="58">
        <f t="shared" si="79"/>
        <v>26.755299999999998</v>
      </c>
      <c r="BB78" s="58">
        <f t="shared" si="79"/>
        <v>0</v>
      </c>
      <c r="BC78" s="58">
        <f t="shared" si="79"/>
        <v>1.4294</v>
      </c>
      <c r="BD78" s="58">
        <f t="shared" si="79"/>
        <v>57.640700000000002</v>
      </c>
      <c r="BG78" s="125">
        <f t="shared" si="15"/>
        <v>2.5999999999999999E-3</v>
      </c>
      <c r="BH78" s="125">
        <f t="shared" si="16"/>
        <v>2.5999999999999999E-3</v>
      </c>
      <c r="BI78" s="125">
        <f t="shared" si="17"/>
        <v>2.1487754921471198E-3</v>
      </c>
      <c r="BJ78" s="125">
        <f t="shared" si="18"/>
        <v>1.9793961666914215E-3</v>
      </c>
      <c r="BK78" s="125">
        <f t="shared" si="19"/>
        <v>1.8108809226494084E-3</v>
      </c>
      <c r="BL78" s="125">
        <f t="shared" si="20"/>
        <v>1.5678734354165266E-3</v>
      </c>
      <c r="BM78" s="125">
        <f t="shared" si="21"/>
        <v>6.9999999999999999E-4</v>
      </c>
      <c r="BN78" s="125">
        <f t="shared" si="22"/>
        <v>6.9999999999999999E-4</v>
      </c>
      <c r="BO78" s="125">
        <f t="shared" si="23"/>
        <v>5.8365662078381964E-4</v>
      </c>
      <c r="BP78" s="125">
        <f t="shared" si="24"/>
        <v>5.3348946447280185E-4</v>
      </c>
      <c r="BQ78" s="125">
        <f t="shared" si="25"/>
        <v>4.9160189525615603E-4</v>
      </c>
      <c r="BR78" s="125">
        <f t="shared" si="26"/>
        <v>4.4127570972410179E-4</v>
      </c>
      <c r="BT78" s="125">
        <f t="shared" si="27"/>
        <v>0</v>
      </c>
      <c r="BU78" s="125">
        <f t="shared" si="28"/>
        <v>0</v>
      </c>
      <c r="BV78" s="125">
        <f t="shared" si="29"/>
        <v>0</v>
      </c>
      <c r="BW78" s="125">
        <f t="shared" si="30"/>
        <v>0</v>
      </c>
      <c r="BX78" s="125">
        <f t="shared" si="31"/>
        <v>0</v>
      </c>
      <c r="BY78" s="125">
        <f t="shared" si="32"/>
        <v>0</v>
      </c>
      <c r="BZ78" s="125">
        <f t="shared" si="33"/>
        <v>0</v>
      </c>
      <c r="CA78" s="125">
        <f t="shared" si="34"/>
        <v>0</v>
      </c>
      <c r="CB78" s="125">
        <f t="shared" si="35"/>
        <v>0</v>
      </c>
      <c r="CC78" s="125">
        <f t="shared" si="36"/>
        <v>0</v>
      </c>
      <c r="CD78" s="125">
        <f t="shared" si="37"/>
        <v>0</v>
      </c>
      <c r="CE78" s="125">
        <f t="shared" si="38"/>
        <v>0</v>
      </c>
      <c r="CG78" s="58">
        <v>62</v>
      </c>
      <c r="CH78" s="58">
        <f t="shared" si="39"/>
        <v>3.3E-3</v>
      </c>
      <c r="CI78" s="58">
        <f t="shared" si="40"/>
        <v>1E-4</v>
      </c>
      <c r="CJ78" s="58">
        <f>1+$B$50*(IF('Male Inactive'!O60&gt;=0, ((('Male Inactive'!$O60)/7)/60), 0))^0.25</f>
        <v>1</v>
      </c>
      <c r="CK78" s="58">
        <f>1+$B$50*(IF('Male Barely'!$O60&gt;=0, ((('Male Barely'!$O60)/7)/60), 0))^0.25</f>
        <v>0.76600802154282777</v>
      </c>
      <c r="CL78" s="58">
        <f>1+$B$50*(IF('Male Somewhat'!$O60&gt;=0, ((('Male Somewhat'!$O60)/7)/60), 0))^0.25</f>
        <v>0.71919874554067331</v>
      </c>
      <c r="CM78" s="58">
        <f>1+$B$50*(IF('Male Active'!$O60&gt;=0, ((('Male Active'!$O60)/7)/60), 0))^0.25</f>
        <v>0.67895113316308775</v>
      </c>
      <c r="CN78" s="58">
        <f>1+$B$50*(IF('Male Highly'!$O60&gt;=0, ((('Male Highly'!$O60)/7)/60), 0))^0.25</f>
        <v>0.60632079590078813</v>
      </c>
      <c r="CO78" s="58">
        <f t="shared" si="41"/>
        <v>1E-3</v>
      </c>
      <c r="CP78" s="58">
        <f t="shared" si="42"/>
        <v>0</v>
      </c>
      <c r="CQ78" s="58">
        <f>1+$B$50*(IF('Female Inactive'!$Q60&gt;=0, ((('Female Inactive'!$Q60)/7)/60), 0))^0.25</f>
        <v>0.90557541655761264</v>
      </c>
      <c r="CR78" s="58">
        <f>1+$B$50*(IF('Female Barely'!$Q60&gt;=0, ((('Female Barely'!$Q60)/7)/60), 0))^0.25</f>
        <v>0.78900439018861734</v>
      </c>
      <c r="CS78" s="58">
        <f>1+$B$50*(IF('Female Somewhat'!$Q60&gt;=0, ((('Female Somewhat'!$Q60)/7)/60), 0))^0.25</f>
        <v>0.73974708288238689</v>
      </c>
      <c r="CT78" s="58">
        <f>1+$B$50*(IF('Female Active'!$Q60&gt;=0, ((('Female Active'!$Q60)/7)/60), 0))^0.25</f>
        <v>0.70071836219474082</v>
      </c>
      <c r="CU78" s="58">
        <f>1+$B$50*(IF('Female Highly'!$Q60&gt;=0, ((('Female Highly'!$Q60)/7)/60), 0))^0.25</f>
        <v>0.63977876633842312</v>
      </c>
      <c r="CW78" s="136">
        <f t="shared" si="8"/>
        <v>62</v>
      </c>
      <c r="CX78" s="136">
        <f t="shared" si="9"/>
        <v>3.3E-3</v>
      </c>
      <c r="CY78" s="136">
        <f t="shared" si="10"/>
        <v>1E-4</v>
      </c>
      <c r="CZ78" s="58">
        <f t="shared" si="55"/>
        <v>1</v>
      </c>
      <c r="DA78" s="58">
        <f t="shared" si="56"/>
        <v>0.76600802154282777</v>
      </c>
      <c r="DB78" s="58">
        <f t="shared" si="57"/>
        <v>0.71919874554067331</v>
      </c>
      <c r="DC78" s="58">
        <f t="shared" si="58"/>
        <v>0.67895113316308775</v>
      </c>
      <c r="DD78" s="58">
        <f t="shared" si="59"/>
        <v>0.60632079590078813</v>
      </c>
      <c r="DE78" s="136">
        <f t="shared" si="12"/>
        <v>1E-3</v>
      </c>
      <c r="DF78" s="136">
        <f t="shared" si="13"/>
        <v>0</v>
      </c>
      <c r="DG78" s="58">
        <f t="shared" si="48"/>
        <v>1</v>
      </c>
      <c r="DH78" s="58">
        <f t="shared" si="49"/>
        <v>0.87127408249208027</v>
      </c>
      <c r="DI78" s="58">
        <f t="shared" si="50"/>
        <v>0.81688070298375226</v>
      </c>
      <c r="DJ78" s="58">
        <f t="shared" si="51"/>
        <v>0.77378244747234826</v>
      </c>
      <c r="DK78" s="58">
        <f t="shared" si="52"/>
        <v>0.70648866415834344</v>
      </c>
    </row>
    <row r="79" spans="1:115">
      <c r="AN79" s="58">
        <v>59</v>
      </c>
      <c r="AO79" s="58">
        <f>R$32</f>
        <v>2.5999999999999999E-3</v>
      </c>
      <c r="AP79" s="118">
        <f t="shared" si="78"/>
        <v>1.9E-2</v>
      </c>
      <c r="AQ79" s="58">
        <f t="shared" si="78"/>
        <v>0</v>
      </c>
      <c r="AR79" s="58">
        <f t="shared" si="78"/>
        <v>1.6999999999999999E-3</v>
      </c>
      <c r="AS79" s="58">
        <f t="shared" si="78"/>
        <v>24.1417</v>
      </c>
      <c r="AT79" s="58">
        <f t="shared" si="78"/>
        <v>0</v>
      </c>
      <c r="AU79" s="58">
        <f t="shared" si="78"/>
        <v>1.2828999999999999</v>
      </c>
      <c r="AV79" s="58">
        <f t="shared" si="78"/>
        <v>57.597200000000001</v>
      </c>
      <c r="AW79" s="58">
        <f>AE$32</f>
        <v>6.9999999999999999E-4</v>
      </c>
      <c r="AX79" s="118">
        <f t="shared" si="79"/>
        <v>4.7000000000000002E-3</v>
      </c>
      <c r="AY79" s="58">
        <f t="shared" si="79"/>
        <v>0</v>
      </c>
      <c r="AZ79" s="58">
        <f t="shared" si="79"/>
        <v>1.6999999999999999E-3</v>
      </c>
      <c r="BA79" s="58">
        <f t="shared" si="79"/>
        <v>26.755299999999998</v>
      </c>
      <c r="BB79" s="58">
        <f t="shared" si="79"/>
        <v>0</v>
      </c>
      <c r="BC79" s="58">
        <f t="shared" si="79"/>
        <v>1.4294</v>
      </c>
      <c r="BD79" s="58">
        <f t="shared" si="79"/>
        <v>57.640700000000002</v>
      </c>
      <c r="BG79" s="125">
        <f t="shared" si="15"/>
        <v>2.5999999999999999E-3</v>
      </c>
      <c r="BH79" s="125">
        <f t="shared" si="16"/>
        <v>2.5999999999999999E-3</v>
      </c>
      <c r="BI79" s="125">
        <f t="shared" si="17"/>
        <v>2.1487754921471198E-3</v>
      </c>
      <c r="BJ79" s="125">
        <f t="shared" si="18"/>
        <v>1.9793961666914215E-3</v>
      </c>
      <c r="BK79" s="125">
        <f t="shared" si="19"/>
        <v>1.8108809226494084E-3</v>
      </c>
      <c r="BL79" s="125">
        <f t="shared" si="20"/>
        <v>1.5678734354165266E-3</v>
      </c>
      <c r="BM79" s="125">
        <f t="shared" si="21"/>
        <v>6.9999999999999999E-4</v>
      </c>
      <c r="BN79" s="125">
        <f t="shared" si="22"/>
        <v>6.9999999999999999E-4</v>
      </c>
      <c r="BO79" s="125">
        <f t="shared" si="23"/>
        <v>5.8365662078381964E-4</v>
      </c>
      <c r="BP79" s="125">
        <f t="shared" si="24"/>
        <v>5.3348946447280185E-4</v>
      </c>
      <c r="BQ79" s="125">
        <f t="shared" si="25"/>
        <v>4.9160189525615603E-4</v>
      </c>
      <c r="BR79" s="125">
        <f t="shared" si="26"/>
        <v>4.4127570972410179E-4</v>
      </c>
      <c r="BT79" s="125">
        <f t="shared" si="27"/>
        <v>0</v>
      </c>
      <c r="BU79" s="125">
        <f t="shared" si="28"/>
        <v>0</v>
      </c>
      <c r="BV79" s="125">
        <f t="shared" si="29"/>
        <v>0</v>
      </c>
      <c r="BW79" s="125">
        <f t="shared" si="30"/>
        <v>0</v>
      </c>
      <c r="BX79" s="125">
        <f t="shared" si="31"/>
        <v>0</v>
      </c>
      <c r="BY79" s="125">
        <f t="shared" si="32"/>
        <v>0</v>
      </c>
      <c r="BZ79" s="125">
        <f t="shared" si="33"/>
        <v>0</v>
      </c>
      <c r="CA79" s="125">
        <f t="shared" si="34"/>
        <v>0</v>
      </c>
      <c r="CB79" s="125">
        <f t="shared" si="35"/>
        <v>0</v>
      </c>
      <c r="CC79" s="125">
        <f t="shared" si="36"/>
        <v>0</v>
      </c>
      <c r="CD79" s="125">
        <f t="shared" si="37"/>
        <v>0</v>
      </c>
      <c r="CE79" s="125">
        <f t="shared" si="38"/>
        <v>0</v>
      </c>
      <c r="CG79" s="58">
        <v>63</v>
      </c>
      <c r="CH79" s="58">
        <f t="shared" si="39"/>
        <v>3.3E-3</v>
      </c>
      <c r="CI79" s="58">
        <f t="shared" si="40"/>
        <v>1E-4</v>
      </c>
      <c r="CJ79" s="58">
        <f>1+$B$50*(IF('Male Inactive'!O61&gt;=0, ((('Male Inactive'!$O61)/7)/60), 0))^0.25</f>
        <v>1</v>
      </c>
      <c r="CK79" s="58">
        <f>1+$B$50*(IF('Male Barely'!$O61&gt;=0, ((('Male Barely'!$O61)/7)/60), 0))^0.25</f>
        <v>0.77422291181364822</v>
      </c>
      <c r="CL79" s="58">
        <f>1+$B$50*(IF('Male Somewhat'!$O61&gt;=0, ((('Male Somewhat'!$O61)/7)/60), 0))^0.25</f>
        <v>0.7276679263536</v>
      </c>
      <c r="CM79" s="58">
        <f>1+$B$50*(IF('Male Active'!$O61&gt;=0, ((('Male Active'!$O61)/7)/60), 0))^0.25</f>
        <v>0.68593880297123111</v>
      </c>
      <c r="CN79" s="58">
        <f>1+$B$50*(IF('Male Highly'!$O61&gt;=0, ((('Male Highly'!$O61)/7)/60), 0))^0.25</f>
        <v>0.6097743094016278</v>
      </c>
      <c r="CO79" s="58">
        <f t="shared" si="41"/>
        <v>1E-3</v>
      </c>
      <c r="CP79" s="58">
        <f t="shared" si="42"/>
        <v>0</v>
      </c>
      <c r="CQ79" s="58">
        <f>1+$B$50*(IF('Female Inactive'!$Q61&gt;=0, ((('Female Inactive'!$Q61)/7)/60), 0))^0.25</f>
        <v>0.90973031354983758</v>
      </c>
      <c r="CR79" s="58">
        <f>1+$B$50*(IF('Female Barely'!$Q61&gt;=0, ((('Female Barely'!$Q61)/7)/60), 0))^0.25</f>
        <v>0.79599776682136736</v>
      </c>
      <c r="CS79" s="58">
        <f>1+$B$50*(IF('Female Somewhat'!$Q61&gt;=0, ((('Female Somewhat'!$Q61)/7)/60), 0))^0.25</f>
        <v>0.74694893380966598</v>
      </c>
      <c r="CT79" s="58">
        <f>1+$B$50*(IF('Female Active'!$Q61&gt;=0, ((('Female Active'!$Q61)/7)/60), 0))^0.25</f>
        <v>0.70734961720104095</v>
      </c>
      <c r="CU79" s="58">
        <f>1+$B$50*(IF('Female Highly'!$Q61&gt;=0, ((('Female Highly'!$Q61)/7)/60), 0))^0.25</f>
        <v>0.64481522255475687</v>
      </c>
      <c r="CW79" s="136">
        <f t="shared" si="8"/>
        <v>63</v>
      </c>
      <c r="CX79" s="136">
        <f t="shared" si="9"/>
        <v>3.3E-3</v>
      </c>
      <c r="CY79" s="136">
        <f t="shared" si="10"/>
        <v>1E-4</v>
      </c>
      <c r="CZ79" s="58">
        <f t="shared" si="55"/>
        <v>1</v>
      </c>
      <c r="DA79" s="58">
        <f t="shared" si="56"/>
        <v>0.77422291181364822</v>
      </c>
      <c r="DB79" s="58">
        <f t="shared" si="57"/>
        <v>0.7276679263536</v>
      </c>
      <c r="DC79" s="58">
        <f t="shared" si="58"/>
        <v>0.68593880297123111</v>
      </c>
      <c r="DD79" s="58">
        <f t="shared" si="59"/>
        <v>0.6097743094016278</v>
      </c>
      <c r="DE79" s="136">
        <f t="shared" si="12"/>
        <v>1E-3</v>
      </c>
      <c r="DF79" s="136">
        <f t="shared" si="13"/>
        <v>0</v>
      </c>
      <c r="DG79" s="58">
        <f t="shared" si="48"/>
        <v>1</v>
      </c>
      <c r="DH79" s="58">
        <f t="shared" si="49"/>
        <v>0.87498212928106456</v>
      </c>
      <c r="DI79" s="58">
        <f t="shared" si="50"/>
        <v>0.8210663343678346</v>
      </c>
      <c r="DJ79" s="58">
        <f t="shared" si="51"/>
        <v>0.77753770174031955</v>
      </c>
      <c r="DK79" s="58">
        <f t="shared" si="52"/>
        <v>0.70879821519702724</v>
      </c>
    </row>
    <row r="80" spans="1:115">
      <c r="A80" s="5" t="s">
        <v>375</v>
      </c>
      <c r="B80" s="5"/>
      <c r="C80" s="5"/>
      <c r="D80" s="5"/>
      <c r="E80" s="5"/>
      <c r="H80" t="s">
        <v>412</v>
      </c>
      <c r="AN80" s="58">
        <v>60</v>
      </c>
      <c r="AO80" s="58">
        <f>R$33</f>
        <v>3.3E-3</v>
      </c>
      <c r="AP80" s="118">
        <f t="shared" ref="AP80:AV84" si="80">S$33</f>
        <v>3.3099999999999997E-2</v>
      </c>
      <c r="AQ80" s="58">
        <f t="shared" si="80"/>
        <v>0</v>
      </c>
      <c r="AR80" s="58">
        <f t="shared" si="80"/>
        <v>1.8E-3</v>
      </c>
      <c r="AS80" s="58">
        <f t="shared" si="80"/>
        <v>20.198499999999999</v>
      </c>
      <c r="AT80" s="58">
        <f t="shared" si="80"/>
        <v>1E-4</v>
      </c>
      <c r="AU80" s="58">
        <f t="shared" si="80"/>
        <v>1.1871</v>
      </c>
      <c r="AV80" s="58">
        <f t="shared" si="80"/>
        <v>62.569899999999997</v>
      </c>
      <c r="AW80" s="58">
        <f>AE$33</f>
        <v>1E-3</v>
      </c>
      <c r="AX80" s="118">
        <f t="shared" ref="AX80:BD84" si="81">AF$33</f>
        <v>8.6999999999999994E-3</v>
      </c>
      <c r="AY80" s="58">
        <f t="shared" si="81"/>
        <v>0</v>
      </c>
      <c r="AZ80" s="58">
        <f t="shared" si="81"/>
        <v>1.9E-3</v>
      </c>
      <c r="BA80" s="58">
        <f t="shared" si="81"/>
        <v>22.578600000000002</v>
      </c>
      <c r="BB80" s="58">
        <f t="shared" si="81"/>
        <v>0</v>
      </c>
      <c r="BC80" s="58">
        <f t="shared" si="81"/>
        <v>1.3010999999999999</v>
      </c>
      <c r="BD80" s="58">
        <f t="shared" si="81"/>
        <v>62.6569</v>
      </c>
      <c r="BG80" s="125">
        <f t="shared" si="15"/>
        <v>3.3E-3</v>
      </c>
      <c r="BH80" s="125">
        <f t="shared" si="16"/>
        <v>3.3E-3</v>
      </c>
      <c r="BI80" s="125">
        <f t="shared" si="17"/>
        <v>2.7272919708021138E-3</v>
      </c>
      <c r="BJ80" s="125">
        <f t="shared" si="18"/>
        <v>2.512310519262189E-3</v>
      </c>
      <c r="BK80" s="125">
        <f t="shared" si="19"/>
        <v>2.2984257864396337E-3</v>
      </c>
      <c r="BL80" s="125">
        <f t="shared" si="20"/>
        <v>1.9899932064902071E-3</v>
      </c>
      <c r="BM80" s="125">
        <f t="shared" si="21"/>
        <v>1E-3</v>
      </c>
      <c r="BN80" s="125">
        <f t="shared" si="22"/>
        <v>1E-3</v>
      </c>
      <c r="BO80" s="125">
        <f t="shared" si="23"/>
        <v>8.3379517254831377E-4</v>
      </c>
      <c r="BP80" s="125">
        <f t="shared" si="24"/>
        <v>7.6212780638971697E-4</v>
      </c>
      <c r="BQ80" s="125">
        <f t="shared" si="25"/>
        <v>7.0228842179450874E-4</v>
      </c>
      <c r="BR80" s="125">
        <f t="shared" si="26"/>
        <v>6.3039387103443114E-4</v>
      </c>
      <c r="BT80" s="125">
        <f t="shared" si="27"/>
        <v>1E-4</v>
      </c>
      <c r="BU80" s="125">
        <f t="shared" si="28"/>
        <v>1E-4</v>
      </c>
      <c r="BV80" s="125">
        <f t="shared" si="29"/>
        <v>8.2645211236427688E-5</v>
      </c>
      <c r="BW80" s="125">
        <f t="shared" si="30"/>
        <v>7.6130621795823914E-5</v>
      </c>
      <c r="BX80" s="125">
        <f t="shared" si="31"/>
        <v>6.9649266255746478E-5</v>
      </c>
      <c r="BY80" s="125">
        <f t="shared" si="32"/>
        <v>6.0302824439097184E-5</v>
      </c>
      <c r="BZ80" s="125">
        <f t="shared" si="33"/>
        <v>0</v>
      </c>
      <c r="CA80" s="125">
        <f t="shared" si="34"/>
        <v>0</v>
      </c>
      <c r="CB80" s="125">
        <f t="shared" si="35"/>
        <v>0</v>
      </c>
      <c r="CC80" s="125">
        <f t="shared" si="36"/>
        <v>0</v>
      </c>
      <c r="CD80" s="125">
        <f t="shared" si="37"/>
        <v>0</v>
      </c>
      <c r="CE80" s="125">
        <f t="shared" si="38"/>
        <v>0</v>
      </c>
      <c r="CG80" s="58">
        <v>64</v>
      </c>
      <c r="CH80" s="58">
        <f t="shared" si="39"/>
        <v>3.3E-3</v>
      </c>
      <c r="CI80" s="58">
        <f t="shared" si="40"/>
        <v>1E-4</v>
      </c>
      <c r="CJ80" s="58">
        <f>1+$B$50*(IF('Male Inactive'!O62&gt;=0, ((('Male Inactive'!$O62)/7)/60), 0))^0.25</f>
        <v>1</v>
      </c>
      <c r="CK80" s="58">
        <f>1+$B$50*(IF('Male Barely'!$O62&gt;=0, ((('Male Barely'!$O62)/7)/60), 0))^0.25</f>
        <v>0.78391551588151642</v>
      </c>
      <c r="CL80" s="58">
        <f>1+$B$50*(IF('Male Somewhat'!$O62&gt;=0, ((('Male Somewhat'!$O62)/7)/60), 0))^0.25</f>
        <v>0.73761904620830299</v>
      </c>
      <c r="CM80" s="58">
        <f>1+$B$50*(IF('Male Active'!$O62&gt;=0, ((('Male Active'!$O62)/7)/60), 0))^0.25</f>
        <v>0.69388204504207662</v>
      </c>
      <c r="CN80" s="58">
        <f>1+$B$50*(IF('Male Highly'!$O62&gt;=0, ((('Male Highly'!$O62)/7)/60), 0))^0.25</f>
        <v>0.61343550378073641</v>
      </c>
      <c r="CO80" s="58">
        <f t="shared" si="41"/>
        <v>1E-3</v>
      </c>
      <c r="CP80" s="58">
        <f t="shared" si="42"/>
        <v>0</v>
      </c>
      <c r="CQ80" s="58">
        <f>1+$B$50*(IF('Female Inactive'!$Q62&gt;=0, ((('Female Inactive'!$Q62)/7)/60), 0))^0.25</f>
        <v>0.91518616063658154</v>
      </c>
      <c r="CR80" s="58">
        <f>1+$B$50*(IF('Female Barely'!$Q62&gt;=0, ((('Female Barely'!$Q62)/7)/60), 0))^0.25</f>
        <v>0.80451908102978009</v>
      </c>
      <c r="CS80" s="58">
        <f>1+$B$50*(IF('Female Somewhat'!$Q62&gt;=0, ((('Female Somewhat'!$Q62)/7)/60), 0))^0.25</f>
        <v>0.75546550372181742</v>
      </c>
      <c r="CT80" s="58">
        <f>1+$B$50*(IF('Female Active'!$Q62&gt;=0, ((('Female Active'!$Q62)/7)/60), 0))^0.25</f>
        <v>0.71505178264400127</v>
      </c>
      <c r="CU80" s="58">
        <f>1+$B$50*(IF('Female Highly'!$Q62&gt;=0, ((('Female Highly'!$Q62)/7)/60), 0))^0.25</f>
        <v>0.65047563213361415</v>
      </c>
      <c r="CW80" s="136">
        <f t="shared" si="8"/>
        <v>64</v>
      </c>
      <c r="CX80" s="136">
        <f t="shared" si="9"/>
        <v>3.3E-3</v>
      </c>
      <c r="CY80" s="136">
        <f t="shared" si="10"/>
        <v>1E-4</v>
      </c>
      <c r="CZ80" s="58">
        <f t="shared" si="55"/>
        <v>1</v>
      </c>
      <c r="DA80" s="58">
        <f t="shared" si="56"/>
        <v>0.78391551588151642</v>
      </c>
      <c r="DB80" s="58">
        <f t="shared" si="57"/>
        <v>0.73761904620830299</v>
      </c>
      <c r="DC80" s="58">
        <f t="shared" si="58"/>
        <v>0.69388204504207662</v>
      </c>
      <c r="DD80" s="58">
        <f t="shared" si="59"/>
        <v>0.61343550378073641</v>
      </c>
      <c r="DE80" s="136">
        <f t="shared" si="12"/>
        <v>1E-3</v>
      </c>
      <c r="DF80" s="136">
        <f t="shared" si="13"/>
        <v>0</v>
      </c>
      <c r="DG80" s="58">
        <f t="shared" si="48"/>
        <v>1</v>
      </c>
      <c r="DH80" s="58">
        <f t="shared" si="49"/>
        <v>0.87907697431763598</v>
      </c>
      <c r="DI80" s="58">
        <f t="shared" si="50"/>
        <v>0.82547741237294692</v>
      </c>
      <c r="DJ80" s="58">
        <f t="shared" si="51"/>
        <v>0.78131839553455262</v>
      </c>
      <c r="DK80" s="58">
        <f t="shared" si="52"/>
        <v>0.71075772352278455</v>
      </c>
    </row>
    <row r="81" spans="1:115">
      <c r="A81" s="5" t="s">
        <v>376</v>
      </c>
      <c r="B81" s="5"/>
      <c r="C81" s="5"/>
      <c r="D81" s="5"/>
      <c r="E81" s="5"/>
      <c r="H81" t="str">
        <f>A81</f>
        <v>METmins/week</v>
      </c>
      <c r="AN81" s="58">
        <v>61</v>
      </c>
      <c r="AO81" s="58">
        <f>R$33</f>
        <v>3.3E-3</v>
      </c>
      <c r="AP81" s="118">
        <f t="shared" si="80"/>
        <v>3.3099999999999997E-2</v>
      </c>
      <c r="AQ81" s="58">
        <f t="shared" si="80"/>
        <v>0</v>
      </c>
      <c r="AR81" s="58">
        <f t="shared" si="80"/>
        <v>1.8E-3</v>
      </c>
      <c r="AS81" s="58">
        <f t="shared" si="80"/>
        <v>20.198499999999999</v>
      </c>
      <c r="AT81" s="58">
        <f t="shared" si="80"/>
        <v>1E-4</v>
      </c>
      <c r="AU81" s="58">
        <f t="shared" si="80"/>
        <v>1.1871</v>
      </c>
      <c r="AV81" s="58">
        <f t="shared" si="80"/>
        <v>62.569899999999997</v>
      </c>
      <c r="AW81" s="58">
        <f>AE$33</f>
        <v>1E-3</v>
      </c>
      <c r="AX81" s="118">
        <f t="shared" si="81"/>
        <v>8.6999999999999994E-3</v>
      </c>
      <c r="AY81" s="58">
        <f t="shared" si="81"/>
        <v>0</v>
      </c>
      <c r="AZ81" s="58">
        <f t="shared" si="81"/>
        <v>1.9E-3</v>
      </c>
      <c r="BA81" s="58">
        <f t="shared" si="81"/>
        <v>22.578600000000002</v>
      </c>
      <c r="BB81" s="58">
        <f t="shared" si="81"/>
        <v>0</v>
      </c>
      <c r="BC81" s="58">
        <f t="shared" si="81"/>
        <v>1.3010999999999999</v>
      </c>
      <c r="BD81" s="58">
        <f t="shared" si="81"/>
        <v>62.6569</v>
      </c>
      <c r="BG81" s="125">
        <f t="shared" si="15"/>
        <v>3.3E-3</v>
      </c>
      <c r="BH81" s="125">
        <f t="shared" si="16"/>
        <v>3.3E-3</v>
      </c>
      <c r="BI81" s="125">
        <f t="shared" si="17"/>
        <v>2.7272919708021138E-3</v>
      </c>
      <c r="BJ81" s="125">
        <f t="shared" si="18"/>
        <v>2.512310519262189E-3</v>
      </c>
      <c r="BK81" s="125">
        <f t="shared" si="19"/>
        <v>2.2984257864396337E-3</v>
      </c>
      <c r="BL81" s="125">
        <f t="shared" si="20"/>
        <v>1.9899932064902071E-3</v>
      </c>
      <c r="BM81" s="125">
        <f t="shared" si="21"/>
        <v>1E-3</v>
      </c>
      <c r="BN81" s="125">
        <f t="shared" si="22"/>
        <v>1E-3</v>
      </c>
      <c r="BO81" s="125">
        <f t="shared" si="23"/>
        <v>8.3379517254831377E-4</v>
      </c>
      <c r="BP81" s="125">
        <f t="shared" si="24"/>
        <v>7.6212780638971697E-4</v>
      </c>
      <c r="BQ81" s="125">
        <f t="shared" si="25"/>
        <v>7.0228842179450874E-4</v>
      </c>
      <c r="BR81" s="125">
        <f t="shared" si="26"/>
        <v>6.3039387103443114E-4</v>
      </c>
      <c r="BT81" s="125">
        <f t="shared" si="27"/>
        <v>1E-4</v>
      </c>
      <c r="BU81" s="125">
        <f t="shared" si="28"/>
        <v>1E-4</v>
      </c>
      <c r="BV81" s="125">
        <f t="shared" si="29"/>
        <v>8.2645211236427688E-5</v>
      </c>
      <c r="BW81" s="125">
        <f t="shared" si="30"/>
        <v>7.6130621795823914E-5</v>
      </c>
      <c r="BX81" s="125">
        <f t="shared" si="31"/>
        <v>6.9649266255746478E-5</v>
      </c>
      <c r="BY81" s="125">
        <f t="shared" si="32"/>
        <v>6.0302824439097184E-5</v>
      </c>
      <c r="BZ81" s="125">
        <f t="shared" si="33"/>
        <v>0</v>
      </c>
      <c r="CA81" s="125">
        <f t="shared" si="34"/>
        <v>0</v>
      </c>
      <c r="CB81" s="125">
        <f t="shared" si="35"/>
        <v>0</v>
      </c>
      <c r="CC81" s="125">
        <f t="shared" si="36"/>
        <v>0</v>
      </c>
      <c r="CD81" s="125">
        <f t="shared" si="37"/>
        <v>0</v>
      </c>
      <c r="CE81" s="125">
        <f t="shared" si="38"/>
        <v>0</v>
      </c>
      <c r="CG81" s="58">
        <v>65</v>
      </c>
      <c r="CH81" s="58">
        <f t="shared" si="39"/>
        <v>4.1000000000000003E-3</v>
      </c>
      <c r="CI81" s="58">
        <f t="shared" si="40"/>
        <v>1E-4</v>
      </c>
      <c r="CJ81" s="58">
        <f>1+$B$50*(IF('Male Inactive'!O63&gt;=0, ((('Male Inactive'!$O63)/7)/60), 0))^0.25</f>
        <v>1</v>
      </c>
      <c r="CK81" s="58">
        <f>1+$B$50*(IF('Male Barely'!$O63&gt;=0, ((('Male Barely'!$O63)/7)/60), 0))^0.25</f>
        <v>0.79568079754559384</v>
      </c>
      <c r="CL81" s="58">
        <f>1+$B$50*(IF('Male Somewhat'!$O63&gt;=0, ((('Male Somewhat'!$O63)/7)/60), 0))^0.25</f>
        <v>0.74956475124290345</v>
      </c>
      <c r="CM81" s="58">
        <f>1+$B$50*(IF('Male Active'!$O63&gt;=0, ((('Male Active'!$O63)/7)/60), 0))^0.25</f>
        <v>0.70300326209304753</v>
      </c>
      <c r="CN81" s="58">
        <f>1+$B$50*(IF('Male Highly'!$O63&gt;=0, ((('Male Highly'!$O63)/7)/60), 0))^0.25</f>
        <v>0.61731771763294707</v>
      </c>
      <c r="CO81" s="58">
        <f t="shared" si="41"/>
        <v>1.5E-3</v>
      </c>
      <c r="CP81" s="58">
        <f t="shared" si="42"/>
        <v>0</v>
      </c>
      <c r="CQ81" s="58">
        <f>1+$B$50*(IF('Female Inactive'!$Q63&gt;=0, ((('Female Inactive'!$Q63)/7)/60), 0))^0.25</f>
        <v>0.922829478471625</v>
      </c>
      <c r="CR81" s="58">
        <f>1+$B$50*(IF('Female Barely'!$Q63&gt;=0, ((('Female Barely'!$Q63)/7)/60), 0))^0.25</f>
        <v>0.81520989910452168</v>
      </c>
      <c r="CS81" s="58">
        <f>1+$B$50*(IF('Female Somewhat'!$Q63&gt;=0, ((('Female Somewhat'!$Q63)/7)/60), 0))^0.25</f>
        <v>0.76572638759301637</v>
      </c>
      <c r="CT81" s="58">
        <f>1+$B$50*(IF('Female Active'!$Q63&gt;=0, ((('Female Active'!$Q63)/7)/60), 0))^0.25</f>
        <v>0.72409805145735906</v>
      </c>
      <c r="CU81" s="58">
        <f>1+$B$50*(IF('Female Highly'!$Q63&gt;=0, ((('Female Highly'!$Q63)/7)/60), 0))^0.25</f>
        <v>0.65685800705232888</v>
      </c>
      <c r="CW81" s="136">
        <f t="shared" si="8"/>
        <v>65</v>
      </c>
      <c r="CX81" s="136">
        <f t="shared" si="9"/>
        <v>4.1000000000000003E-3</v>
      </c>
      <c r="CY81" s="136">
        <f t="shared" si="10"/>
        <v>1E-4</v>
      </c>
      <c r="CZ81" s="58">
        <f t="shared" si="55"/>
        <v>1</v>
      </c>
      <c r="DA81" s="58">
        <f t="shared" si="56"/>
        <v>0.79568079754559384</v>
      </c>
      <c r="DB81" s="58">
        <f t="shared" si="57"/>
        <v>0.74956475124290345</v>
      </c>
      <c r="DC81" s="58">
        <f t="shared" si="58"/>
        <v>0.70300326209304753</v>
      </c>
      <c r="DD81" s="58">
        <f t="shared" si="59"/>
        <v>0.61731771763294707</v>
      </c>
      <c r="DE81" s="136">
        <f t="shared" si="12"/>
        <v>1.5E-3</v>
      </c>
      <c r="DF81" s="136">
        <f t="shared" si="13"/>
        <v>0</v>
      </c>
      <c r="DG81" s="58">
        <f t="shared" si="48"/>
        <v>1</v>
      </c>
      <c r="DH81" s="58">
        <f t="shared" si="49"/>
        <v>0.88338086084404122</v>
      </c>
      <c r="DI81" s="58">
        <f t="shared" si="50"/>
        <v>0.82975934932334394</v>
      </c>
      <c r="DJ81" s="58">
        <f t="shared" si="51"/>
        <v>0.7846498929104414</v>
      </c>
      <c r="DK81" s="58">
        <f t="shared" si="52"/>
        <v>0.71178697947556502</v>
      </c>
    </row>
    <row r="82" spans="1:115">
      <c r="A82" s="5"/>
      <c r="B82" s="5"/>
      <c r="C82" s="5"/>
      <c r="D82" s="5"/>
      <c r="E82" s="5"/>
      <c r="H82" s="58"/>
      <c r="AN82" s="58">
        <v>62</v>
      </c>
      <c r="AO82" s="58">
        <f>R$33</f>
        <v>3.3E-3</v>
      </c>
      <c r="AP82" s="118">
        <f t="shared" si="80"/>
        <v>3.3099999999999997E-2</v>
      </c>
      <c r="AQ82" s="58">
        <f t="shared" si="80"/>
        <v>0</v>
      </c>
      <c r="AR82" s="58">
        <f t="shared" si="80"/>
        <v>1.8E-3</v>
      </c>
      <c r="AS82" s="58">
        <f t="shared" si="80"/>
        <v>20.198499999999999</v>
      </c>
      <c r="AT82" s="58">
        <f t="shared" si="80"/>
        <v>1E-4</v>
      </c>
      <c r="AU82" s="58">
        <f t="shared" si="80"/>
        <v>1.1871</v>
      </c>
      <c r="AV82" s="58">
        <f t="shared" si="80"/>
        <v>62.569899999999997</v>
      </c>
      <c r="AW82" s="58">
        <f>AE$33</f>
        <v>1E-3</v>
      </c>
      <c r="AX82" s="118">
        <f t="shared" si="81"/>
        <v>8.6999999999999994E-3</v>
      </c>
      <c r="AY82" s="58">
        <f t="shared" si="81"/>
        <v>0</v>
      </c>
      <c r="AZ82" s="58">
        <f t="shared" si="81"/>
        <v>1.9E-3</v>
      </c>
      <c r="BA82" s="58">
        <f t="shared" si="81"/>
        <v>22.578600000000002</v>
      </c>
      <c r="BB82" s="58">
        <f t="shared" si="81"/>
        <v>0</v>
      </c>
      <c r="BC82" s="58">
        <f t="shared" si="81"/>
        <v>1.3010999999999999</v>
      </c>
      <c r="BD82" s="58">
        <f t="shared" si="81"/>
        <v>62.6569</v>
      </c>
      <c r="BG82" s="125">
        <f t="shared" si="15"/>
        <v>3.3E-3</v>
      </c>
      <c r="BH82" s="125">
        <f t="shared" si="16"/>
        <v>3.3E-3</v>
      </c>
      <c r="BI82" s="125">
        <f t="shared" si="17"/>
        <v>2.7272919708021138E-3</v>
      </c>
      <c r="BJ82" s="125">
        <f t="shared" si="18"/>
        <v>2.512310519262189E-3</v>
      </c>
      <c r="BK82" s="125">
        <f t="shared" si="19"/>
        <v>2.2984257864396337E-3</v>
      </c>
      <c r="BL82" s="125">
        <f t="shared" si="20"/>
        <v>1.9899932064902071E-3</v>
      </c>
      <c r="BM82" s="125">
        <f t="shared" si="21"/>
        <v>1E-3</v>
      </c>
      <c r="BN82" s="125">
        <f t="shared" si="22"/>
        <v>1E-3</v>
      </c>
      <c r="BO82" s="125">
        <f t="shared" si="23"/>
        <v>8.3379517254831377E-4</v>
      </c>
      <c r="BP82" s="125">
        <f t="shared" si="24"/>
        <v>7.6212780638971697E-4</v>
      </c>
      <c r="BQ82" s="125">
        <f t="shared" si="25"/>
        <v>7.0228842179450874E-4</v>
      </c>
      <c r="BR82" s="125">
        <f t="shared" si="26"/>
        <v>6.3039387103443114E-4</v>
      </c>
      <c r="BT82" s="125">
        <f t="shared" si="27"/>
        <v>1E-4</v>
      </c>
      <c r="BU82" s="125">
        <f t="shared" si="28"/>
        <v>1E-4</v>
      </c>
      <c r="BV82" s="125">
        <f t="shared" si="29"/>
        <v>8.2645211236427688E-5</v>
      </c>
      <c r="BW82" s="125">
        <f t="shared" si="30"/>
        <v>7.6130621795823914E-5</v>
      </c>
      <c r="BX82" s="125">
        <f t="shared" si="31"/>
        <v>6.9649266255746478E-5</v>
      </c>
      <c r="BY82" s="125">
        <f t="shared" si="32"/>
        <v>6.0302824439097184E-5</v>
      </c>
      <c r="BZ82" s="125">
        <f t="shared" si="33"/>
        <v>0</v>
      </c>
      <c r="CA82" s="125">
        <f t="shared" si="34"/>
        <v>0</v>
      </c>
      <c r="CB82" s="125">
        <f t="shared" si="35"/>
        <v>0</v>
      </c>
      <c r="CC82" s="125">
        <f t="shared" si="36"/>
        <v>0</v>
      </c>
      <c r="CD82" s="125">
        <f t="shared" si="37"/>
        <v>0</v>
      </c>
      <c r="CE82" s="125">
        <f t="shared" si="38"/>
        <v>0</v>
      </c>
      <c r="CG82" s="58">
        <v>66</v>
      </c>
      <c r="CH82" s="58">
        <f t="shared" si="39"/>
        <v>4.1000000000000003E-3</v>
      </c>
      <c r="CI82" s="58">
        <f t="shared" si="40"/>
        <v>1E-4</v>
      </c>
      <c r="CJ82" s="58">
        <f>1+$B$50*(IF('Male Inactive'!O64&gt;=0, ((('Male Inactive'!$O64)/7)/60), 0))^0.25</f>
        <v>1</v>
      </c>
      <c r="CK82" s="58">
        <f>1+$B$50*(IF('Male Barely'!$O64&gt;=0, ((('Male Barely'!$O64)/7)/60), 0))^0.25</f>
        <v>0.79772962055619256</v>
      </c>
      <c r="CL82" s="58">
        <f>1+$B$50*(IF('Male Somewhat'!$O64&gt;=0, ((('Male Somewhat'!$O64)/7)/60), 0))^0.25</f>
        <v>0.75207600566321686</v>
      </c>
      <c r="CM82" s="58">
        <f>1+$B$50*(IF('Male Active'!$O64&gt;=0, ((('Male Active'!$O64)/7)/60), 0))^0.25</f>
        <v>0.7059814146278407</v>
      </c>
      <c r="CN82" s="58">
        <f>1+$B$50*(IF('Male Highly'!$O64&gt;=0, ((('Male Highly'!$O64)/7)/60), 0))^0.25</f>
        <v>0.62115508708448941</v>
      </c>
      <c r="CO82" s="58">
        <f t="shared" si="41"/>
        <v>1.5E-3</v>
      </c>
      <c r="CP82" s="58">
        <f t="shared" si="42"/>
        <v>0</v>
      </c>
      <c r="CQ82" s="58">
        <f>1+$B$50*(IF('Female Inactive'!$Q64&gt;=0, ((('Female Inactive'!$Q64)/7)/60), 0))^0.25</f>
        <v>0.92360331048715727</v>
      </c>
      <c r="CR82" s="58">
        <f>1+$B$50*(IF('Female Barely'!$Q64&gt;=0, ((('Female Barely'!$Q64)/7)/60), 0))^0.25</f>
        <v>0.81706289288238243</v>
      </c>
      <c r="CS82" s="58">
        <f>1+$B$50*(IF('Female Somewhat'!$Q64&gt;=0, ((('Female Somewhat'!$Q64)/7)/60), 0))^0.25</f>
        <v>0.76807558023917799</v>
      </c>
      <c r="CT82" s="58">
        <f>1+$B$50*(IF('Female Active'!$Q64&gt;=0, ((('Female Active'!$Q64)/7)/60), 0))^0.25</f>
        <v>0.72686467473139671</v>
      </c>
      <c r="CU82" s="58">
        <f>1+$B$50*(IF('Female Highly'!$Q64&gt;=0, ((('Female Highly'!$Q64)/7)/60), 0))^0.25</f>
        <v>0.66029888388920255</v>
      </c>
      <c r="CW82" s="136">
        <f t="shared" si="8"/>
        <v>66</v>
      </c>
      <c r="CX82" s="136">
        <f t="shared" si="9"/>
        <v>4.1000000000000003E-3</v>
      </c>
      <c r="CY82" s="136">
        <f t="shared" si="10"/>
        <v>1E-4</v>
      </c>
      <c r="CZ82" s="58">
        <f t="shared" si="55"/>
        <v>1</v>
      </c>
      <c r="DA82" s="58">
        <f t="shared" si="56"/>
        <v>0.79772962055619256</v>
      </c>
      <c r="DB82" s="58">
        <f t="shared" si="57"/>
        <v>0.75207600566321686</v>
      </c>
      <c r="DC82" s="58">
        <f t="shared" si="58"/>
        <v>0.7059814146278407</v>
      </c>
      <c r="DD82" s="58">
        <f t="shared" si="59"/>
        <v>0.62115508708448941</v>
      </c>
      <c r="DE82" s="136">
        <f t="shared" si="12"/>
        <v>1.5E-3</v>
      </c>
      <c r="DF82" s="136">
        <f t="shared" si="13"/>
        <v>0</v>
      </c>
      <c r="DG82" s="58">
        <f t="shared" si="48"/>
        <v>1</v>
      </c>
      <c r="DH82" s="58">
        <f t="shared" si="49"/>
        <v>0.88464699466204832</v>
      </c>
      <c r="DI82" s="58">
        <f t="shared" si="50"/>
        <v>0.83160765181109442</v>
      </c>
      <c r="DJ82" s="58">
        <f t="shared" si="51"/>
        <v>0.78698794869846211</v>
      </c>
      <c r="DK82" s="58">
        <f t="shared" si="52"/>
        <v>0.71491610780490378</v>
      </c>
    </row>
    <row r="83" spans="1:115">
      <c r="A83" s="5" t="s">
        <v>394</v>
      </c>
      <c r="B83" s="5"/>
      <c r="C83" s="5" t="s">
        <v>377</v>
      </c>
      <c r="D83" s="5" t="s">
        <v>378</v>
      </c>
      <c r="E83" s="5" t="s">
        <v>379</v>
      </c>
      <c r="H83" s="58" t="str">
        <f>A83</f>
        <v>Males Mean</v>
      </c>
      <c r="I83" s="58"/>
      <c r="J83" s="58" t="str">
        <f>C83</f>
        <v>METGroup</v>
      </c>
      <c r="K83" s="58" t="str">
        <f>D83</f>
        <v>mean</v>
      </c>
      <c r="L83" s="58" t="str">
        <f>E83</f>
        <v>sd</v>
      </c>
      <c r="M83" s="58"/>
      <c r="AN83" s="58">
        <v>63</v>
      </c>
      <c r="AO83" s="58">
        <f>R$33</f>
        <v>3.3E-3</v>
      </c>
      <c r="AP83" s="118">
        <f t="shared" si="80"/>
        <v>3.3099999999999997E-2</v>
      </c>
      <c r="AQ83" s="58">
        <f t="shared" si="80"/>
        <v>0</v>
      </c>
      <c r="AR83" s="58">
        <f t="shared" si="80"/>
        <v>1.8E-3</v>
      </c>
      <c r="AS83" s="58">
        <f t="shared" si="80"/>
        <v>20.198499999999999</v>
      </c>
      <c r="AT83" s="58">
        <f t="shared" si="80"/>
        <v>1E-4</v>
      </c>
      <c r="AU83" s="58">
        <f t="shared" si="80"/>
        <v>1.1871</v>
      </c>
      <c r="AV83" s="58">
        <f t="shared" si="80"/>
        <v>62.569899999999997</v>
      </c>
      <c r="AW83" s="58">
        <f>AE$33</f>
        <v>1E-3</v>
      </c>
      <c r="AX83" s="118">
        <f t="shared" si="81"/>
        <v>8.6999999999999994E-3</v>
      </c>
      <c r="AY83" s="58">
        <f t="shared" si="81"/>
        <v>0</v>
      </c>
      <c r="AZ83" s="58">
        <f t="shared" si="81"/>
        <v>1.9E-3</v>
      </c>
      <c r="BA83" s="58">
        <f t="shared" si="81"/>
        <v>22.578600000000002</v>
      </c>
      <c r="BB83" s="58">
        <f t="shared" si="81"/>
        <v>0</v>
      </c>
      <c r="BC83" s="58">
        <f t="shared" si="81"/>
        <v>1.3010999999999999</v>
      </c>
      <c r="BD83" s="58">
        <f t="shared" si="81"/>
        <v>62.6569</v>
      </c>
      <c r="BG83" s="125">
        <f t="shared" si="15"/>
        <v>3.3E-3</v>
      </c>
      <c r="BH83" s="125">
        <f t="shared" si="16"/>
        <v>3.3E-3</v>
      </c>
      <c r="BI83" s="125">
        <f t="shared" si="17"/>
        <v>2.7272919708021138E-3</v>
      </c>
      <c r="BJ83" s="125">
        <f t="shared" si="18"/>
        <v>2.512310519262189E-3</v>
      </c>
      <c r="BK83" s="125">
        <f t="shared" si="19"/>
        <v>2.2984257864396337E-3</v>
      </c>
      <c r="BL83" s="125">
        <f t="shared" si="20"/>
        <v>1.9899932064902071E-3</v>
      </c>
      <c r="BM83" s="125">
        <f t="shared" si="21"/>
        <v>1E-3</v>
      </c>
      <c r="BN83" s="125">
        <f t="shared" si="22"/>
        <v>1E-3</v>
      </c>
      <c r="BO83" s="125">
        <f t="shared" si="23"/>
        <v>8.3379517254831377E-4</v>
      </c>
      <c r="BP83" s="125">
        <f t="shared" si="24"/>
        <v>7.6212780638971697E-4</v>
      </c>
      <c r="BQ83" s="125">
        <f t="shared" si="25"/>
        <v>7.0228842179450874E-4</v>
      </c>
      <c r="BR83" s="125">
        <f t="shared" si="26"/>
        <v>6.3039387103443114E-4</v>
      </c>
      <c r="BT83" s="125">
        <f t="shared" si="27"/>
        <v>1E-4</v>
      </c>
      <c r="BU83" s="125">
        <f t="shared" si="28"/>
        <v>1E-4</v>
      </c>
      <c r="BV83" s="125">
        <f t="shared" si="29"/>
        <v>8.2645211236427688E-5</v>
      </c>
      <c r="BW83" s="125">
        <f t="shared" si="30"/>
        <v>7.6130621795823914E-5</v>
      </c>
      <c r="BX83" s="125">
        <f t="shared" si="31"/>
        <v>6.9649266255746478E-5</v>
      </c>
      <c r="BY83" s="125">
        <f t="shared" si="32"/>
        <v>6.0302824439097184E-5</v>
      </c>
      <c r="BZ83" s="125">
        <f t="shared" si="33"/>
        <v>0</v>
      </c>
      <c r="CA83" s="125">
        <f t="shared" si="34"/>
        <v>0</v>
      </c>
      <c r="CB83" s="125">
        <f t="shared" si="35"/>
        <v>0</v>
      </c>
      <c r="CC83" s="125">
        <f t="shared" si="36"/>
        <v>0</v>
      </c>
      <c r="CD83" s="125">
        <f t="shared" si="37"/>
        <v>0</v>
      </c>
      <c r="CE83" s="125">
        <f t="shared" si="38"/>
        <v>0</v>
      </c>
      <c r="CG83" s="58">
        <v>67</v>
      </c>
      <c r="CH83" s="58">
        <f t="shared" si="39"/>
        <v>4.1000000000000003E-3</v>
      </c>
      <c r="CI83" s="58">
        <f t="shared" si="40"/>
        <v>1E-4</v>
      </c>
      <c r="CJ83" s="58">
        <f>1+$B$50*(IF('Male Inactive'!O65&gt;=0, ((('Male Inactive'!$O65)/7)/60), 0))^0.25</f>
        <v>1</v>
      </c>
      <c r="CK83" s="58">
        <f>1+$B$50*(IF('Male Barely'!$O65&gt;=0, ((('Male Barely'!$O65)/7)/60), 0))^0.25</f>
        <v>0.79975789887163606</v>
      </c>
      <c r="CL83" s="58">
        <f>1+$B$50*(IF('Male Somewhat'!$O65&gt;=0, ((('Male Somewhat'!$O65)/7)/60), 0))^0.25</f>
        <v>0.75456207832978417</v>
      </c>
      <c r="CM83" s="58">
        <f>1+$B$50*(IF('Male Active'!$O65&gt;=0, ((('Male Active'!$O65)/7)/60), 0))^0.25</f>
        <v>0.70892970356014784</v>
      </c>
      <c r="CN83" s="58">
        <f>1+$B$50*(IF('Male Highly'!$O65&gt;=0, ((('Male Highly'!$O65)/7)/60), 0))^0.25</f>
        <v>0.62495397708457512</v>
      </c>
      <c r="CO83" s="58">
        <f t="shared" si="41"/>
        <v>1.5E-3</v>
      </c>
      <c r="CP83" s="58">
        <f t="shared" si="42"/>
        <v>0</v>
      </c>
      <c r="CQ83" s="58">
        <f>1+$B$50*(IF('Female Inactive'!$Q65&gt;=0, ((('Female Inactive'!$Q65)/7)/60), 0))^0.25</f>
        <v>0.9243530183047064</v>
      </c>
      <c r="CR83" s="58">
        <f>1+$B$50*(IF('Female Barely'!$Q65&gt;=0, ((('Female Barely'!$Q65)/7)/60), 0))^0.25</f>
        <v>0.81885811961537935</v>
      </c>
      <c r="CS83" s="58">
        <f>1+$B$50*(IF('Female Somewhat'!$Q65&gt;=0, ((('Female Somewhat'!$Q65)/7)/60), 0))^0.25</f>
        <v>0.77035153685043967</v>
      </c>
      <c r="CT83" s="58">
        <f>1+$B$50*(IF('Female Active'!$Q65&gt;=0, ((('Female Active'!$Q65)/7)/60), 0))^0.25</f>
        <v>0.72954504857885638</v>
      </c>
      <c r="CU83" s="58">
        <f>1+$B$50*(IF('Female Highly'!$Q65&gt;=0, ((('Female Highly'!$Q65)/7)/60), 0))^0.25</f>
        <v>0.66363249145783487</v>
      </c>
      <c r="CW83" s="136">
        <f t="shared" si="8"/>
        <v>67</v>
      </c>
      <c r="CX83" s="136">
        <f t="shared" si="9"/>
        <v>4.1000000000000003E-3</v>
      </c>
      <c r="CY83" s="136">
        <f t="shared" si="10"/>
        <v>1E-4</v>
      </c>
      <c r="CZ83" s="58">
        <f t="shared" si="55"/>
        <v>1</v>
      </c>
      <c r="DA83" s="58">
        <f t="shared" si="56"/>
        <v>0.79975789887163606</v>
      </c>
      <c r="DB83" s="58">
        <f t="shared" si="57"/>
        <v>0.75456207832978417</v>
      </c>
      <c r="DC83" s="58">
        <f t="shared" si="58"/>
        <v>0.70892970356014784</v>
      </c>
      <c r="DD83" s="58">
        <f t="shared" si="59"/>
        <v>0.62495397708457512</v>
      </c>
      <c r="DE83" s="136">
        <f t="shared" si="12"/>
        <v>1.5E-3</v>
      </c>
      <c r="DF83" s="136">
        <f t="shared" si="13"/>
        <v>0</v>
      </c>
      <c r="DG83" s="58">
        <f t="shared" si="48"/>
        <v>1</v>
      </c>
      <c r="DH83" s="58">
        <f t="shared" si="49"/>
        <v>0.88587163497036214</v>
      </c>
      <c r="DI83" s="58">
        <f t="shared" si="50"/>
        <v>0.83339538206224451</v>
      </c>
      <c r="DJ83" s="58">
        <f t="shared" si="51"/>
        <v>0.78924938214283735</v>
      </c>
      <c r="DK83" s="58">
        <f t="shared" si="52"/>
        <v>0.71794268890359503</v>
      </c>
    </row>
    <row r="84" spans="1:115">
      <c r="A84" s="5"/>
      <c r="B84" s="5"/>
      <c r="C84" s="5"/>
      <c r="D84" s="5"/>
      <c r="E84" s="5"/>
      <c r="J84" s="58"/>
      <c r="AN84" s="58">
        <v>64</v>
      </c>
      <c r="AO84" s="58">
        <f>R$33</f>
        <v>3.3E-3</v>
      </c>
      <c r="AP84" s="118">
        <f t="shared" si="80"/>
        <v>3.3099999999999997E-2</v>
      </c>
      <c r="AQ84" s="58">
        <f t="shared" si="80"/>
        <v>0</v>
      </c>
      <c r="AR84" s="58">
        <f t="shared" si="80"/>
        <v>1.8E-3</v>
      </c>
      <c r="AS84" s="58">
        <f t="shared" si="80"/>
        <v>20.198499999999999</v>
      </c>
      <c r="AT84" s="58">
        <f t="shared" si="80"/>
        <v>1E-4</v>
      </c>
      <c r="AU84" s="58">
        <f t="shared" si="80"/>
        <v>1.1871</v>
      </c>
      <c r="AV84" s="58">
        <f t="shared" si="80"/>
        <v>62.569899999999997</v>
      </c>
      <c r="AW84" s="58">
        <f>AE$33</f>
        <v>1E-3</v>
      </c>
      <c r="AX84" s="118">
        <f t="shared" si="81"/>
        <v>8.6999999999999994E-3</v>
      </c>
      <c r="AY84" s="58">
        <f t="shared" si="81"/>
        <v>0</v>
      </c>
      <c r="AZ84" s="58">
        <f t="shared" si="81"/>
        <v>1.9E-3</v>
      </c>
      <c r="BA84" s="58">
        <f t="shared" si="81"/>
        <v>22.578600000000002</v>
      </c>
      <c r="BB84" s="58">
        <f t="shared" si="81"/>
        <v>0</v>
      </c>
      <c r="BC84" s="58">
        <f t="shared" si="81"/>
        <v>1.3010999999999999</v>
      </c>
      <c r="BD84" s="58">
        <f t="shared" si="81"/>
        <v>62.6569</v>
      </c>
      <c r="BG84" s="125">
        <f t="shared" si="15"/>
        <v>3.3E-3</v>
      </c>
      <c r="BH84" s="125">
        <f t="shared" si="16"/>
        <v>3.3E-3</v>
      </c>
      <c r="BI84" s="125">
        <f t="shared" si="17"/>
        <v>2.7272919708021138E-3</v>
      </c>
      <c r="BJ84" s="125">
        <f t="shared" si="18"/>
        <v>2.512310519262189E-3</v>
      </c>
      <c r="BK84" s="125">
        <f t="shared" si="19"/>
        <v>2.2984257864396337E-3</v>
      </c>
      <c r="BL84" s="125">
        <f t="shared" si="20"/>
        <v>1.9899932064902071E-3</v>
      </c>
      <c r="BM84" s="125">
        <f t="shared" si="21"/>
        <v>1E-3</v>
      </c>
      <c r="BN84" s="125">
        <f t="shared" si="22"/>
        <v>1E-3</v>
      </c>
      <c r="BO84" s="125">
        <f t="shared" si="23"/>
        <v>8.3379517254831377E-4</v>
      </c>
      <c r="BP84" s="125">
        <f t="shared" si="24"/>
        <v>7.6212780638971697E-4</v>
      </c>
      <c r="BQ84" s="125">
        <f t="shared" si="25"/>
        <v>7.0228842179450874E-4</v>
      </c>
      <c r="BR84" s="125">
        <f t="shared" si="26"/>
        <v>6.3039387103443114E-4</v>
      </c>
      <c r="BT84" s="125">
        <f t="shared" si="27"/>
        <v>1E-4</v>
      </c>
      <c r="BU84" s="125">
        <f t="shared" si="28"/>
        <v>1E-4</v>
      </c>
      <c r="BV84" s="125">
        <f t="shared" si="29"/>
        <v>8.2645211236427688E-5</v>
      </c>
      <c r="BW84" s="125">
        <f t="shared" si="30"/>
        <v>7.6130621795823914E-5</v>
      </c>
      <c r="BX84" s="125">
        <f t="shared" si="31"/>
        <v>6.9649266255746478E-5</v>
      </c>
      <c r="BY84" s="125">
        <f t="shared" si="32"/>
        <v>6.0302824439097184E-5</v>
      </c>
      <c r="BZ84" s="125">
        <f t="shared" si="33"/>
        <v>0</v>
      </c>
      <c r="CA84" s="125">
        <f t="shared" si="34"/>
        <v>0</v>
      </c>
      <c r="CB84" s="125">
        <f t="shared" si="35"/>
        <v>0</v>
      </c>
      <c r="CC84" s="125">
        <f t="shared" si="36"/>
        <v>0</v>
      </c>
      <c r="CD84" s="125">
        <f t="shared" si="37"/>
        <v>0</v>
      </c>
      <c r="CE84" s="125">
        <f t="shared" si="38"/>
        <v>0</v>
      </c>
      <c r="CG84" s="58">
        <v>68</v>
      </c>
      <c r="CH84" s="58">
        <f t="shared" si="39"/>
        <v>4.1000000000000003E-3</v>
      </c>
      <c r="CI84" s="58">
        <f t="shared" si="40"/>
        <v>1E-4</v>
      </c>
      <c r="CJ84" s="58">
        <f>1+$B$50*(IF('Male Inactive'!O66&gt;=0, ((('Male Inactive'!$O66)/7)/60), 0))^0.25</f>
        <v>1</v>
      </c>
      <c r="CK84" s="58">
        <f>1+$B$50*(IF('Male Barely'!$O66&gt;=0, ((('Male Barely'!$O66)/7)/60), 0))^0.25</f>
        <v>0.80176583850508276</v>
      </c>
      <c r="CL84" s="58">
        <f>1+$B$50*(IF('Male Somewhat'!$O66&gt;=0, ((('Male Somewhat'!$O66)/7)/60), 0))^0.25</f>
        <v>0.75702322175414571</v>
      </c>
      <c r="CM84" s="58">
        <f>1+$B$50*(IF('Male Active'!$O66&gt;=0, ((('Male Active'!$O66)/7)/60), 0))^0.25</f>
        <v>0.71184842834902717</v>
      </c>
      <c r="CN84" s="58">
        <f>1+$B$50*(IF('Male Highly'!$O66&gt;=0, ((('Male Highly'!$O66)/7)/60), 0))^0.25</f>
        <v>0.62871477348820282</v>
      </c>
      <c r="CO84" s="58">
        <f t="shared" si="41"/>
        <v>1.5E-3</v>
      </c>
      <c r="CP84" s="58">
        <f t="shared" si="42"/>
        <v>0</v>
      </c>
      <c r="CQ84" s="58">
        <f>1+$B$50*(IF('Female Inactive'!$Q66&gt;=0, ((('Female Inactive'!$Q66)/7)/60), 0))^0.25</f>
        <v>0.92509536897346722</v>
      </c>
      <c r="CR84" s="58">
        <f>1+$B$50*(IF('Female Barely'!$Q66&gt;=0, ((('Female Barely'!$Q66)/7)/60), 0))^0.25</f>
        <v>0.82063572915155025</v>
      </c>
      <c r="CS84" s="58">
        <f>1+$B$50*(IF('Female Somewhat'!$Q66&gt;=0, ((('Female Somewhat'!$Q66)/7)/60), 0))^0.25</f>
        <v>0.77260515869203061</v>
      </c>
      <c r="CT84" s="58">
        <f>1+$B$50*(IF('Female Active'!$Q66&gt;=0, ((('Female Active'!$Q66)/7)/60), 0))^0.25</f>
        <v>0.7321991189668311</v>
      </c>
      <c r="CU84" s="58">
        <f>1+$B$50*(IF('Female Highly'!$Q66&gt;=0, ((('Female Highly'!$Q66)/7)/60), 0))^0.25</f>
        <v>0.6669333851527276</v>
      </c>
      <c r="CW84" s="136">
        <f t="shared" si="8"/>
        <v>68</v>
      </c>
      <c r="CX84" s="136">
        <f t="shared" si="9"/>
        <v>4.1000000000000003E-3</v>
      </c>
      <c r="CY84" s="136">
        <f t="shared" si="10"/>
        <v>1E-4</v>
      </c>
      <c r="CZ84" s="58">
        <f t="shared" si="55"/>
        <v>1</v>
      </c>
      <c r="DA84" s="58">
        <f t="shared" si="56"/>
        <v>0.80176583850508276</v>
      </c>
      <c r="DB84" s="58">
        <f t="shared" si="57"/>
        <v>0.75702322175414571</v>
      </c>
      <c r="DC84" s="58">
        <f t="shared" si="58"/>
        <v>0.71184842834902717</v>
      </c>
      <c r="DD84" s="58">
        <f t="shared" si="59"/>
        <v>0.62871477348820282</v>
      </c>
      <c r="DE84" s="136">
        <f t="shared" si="12"/>
        <v>1.5E-3</v>
      </c>
      <c r="DF84" s="136">
        <f t="shared" si="13"/>
        <v>0</v>
      </c>
      <c r="DG84" s="58">
        <f t="shared" si="48"/>
        <v>1</v>
      </c>
      <c r="DH84" s="58">
        <f t="shared" si="49"/>
        <v>0.88708230164655277</v>
      </c>
      <c r="DI84" s="58">
        <f t="shared" si="50"/>
        <v>0.83516271360146632</v>
      </c>
      <c r="DJ84" s="58">
        <f t="shared" si="51"/>
        <v>0.79148501173378094</v>
      </c>
      <c r="DK84" s="58">
        <f t="shared" si="52"/>
        <v>0.72093473551034071</v>
      </c>
    </row>
    <row r="85" spans="1:115">
      <c r="A85" s="5"/>
      <c r="B85" s="5"/>
      <c r="C85" s="5">
        <v>0</v>
      </c>
      <c r="D85" s="5">
        <v>0</v>
      </c>
      <c r="E85" s="5">
        <v>0</v>
      </c>
      <c r="J85" s="58">
        <f>C85</f>
        <v>0</v>
      </c>
      <c r="K85" s="58">
        <f>D85</f>
        <v>0</v>
      </c>
      <c r="L85" s="58">
        <f>E85</f>
        <v>0</v>
      </c>
      <c r="AN85" s="58">
        <v>65</v>
      </c>
      <c r="AO85" s="58">
        <f>R$34</f>
        <v>4.1000000000000003E-3</v>
      </c>
      <c r="AP85" s="118">
        <f t="shared" ref="AP85:AV89" si="82">S$34</f>
        <v>5.0200000000000002E-2</v>
      </c>
      <c r="AQ85" s="58">
        <f t="shared" si="82"/>
        <v>0</v>
      </c>
      <c r="AR85" s="58">
        <f t="shared" si="82"/>
        <v>2.0999999999999999E-3</v>
      </c>
      <c r="AS85" s="58">
        <f t="shared" si="82"/>
        <v>16.430099999999999</v>
      </c>
      <c r="AT85" s="58">
        <f t="shared" si="82"/>
        <v>1E-4</v>
      </c>
      <c r="AU85" s="58">
        <f t="shared" si="82"/>
        <v>1.1462000000000001</v>
      </c>
      <c r="AV85" s="58">
        <f t="shared" si="82"/>
        <v>67.593000000000004</v>
      </c>
      <c r="AW85" s="58">
        <f>AE$34</f>
        <v>1.5E-3</v>
      </c>
      <c r="AX85" s="118">
        <f t="shared" ref="AX85:BD89" si="83">AF$34</f>
        <v>1.47E-2</v>
      </c>
      <c r="AY85" s="58">
        <f t="shared" si="83"/>
        <v>0</v>
      </c>
      <c r="AZ85" s="58">
        <f t="shared" si="83"/>
        <v>2.5999999999999999E-3</v>
      </c>
      <c r="BA85" s="58">
        <f t="shared" si="83"/>
        <v>18.5672</v>
      </c>
      <c r="BB85" s="58">
        <f t="shared" si="83"/>
        <v>0</v>
      </c>
      <c r="BC85" s="58">
        <f t="shared" si="83"/>
        <v>1.2675000000000001</v>
      </c>
      <c r="BD85" s="58">
        <f t="shared" si="83"/>
        <v>67.684700000000007</v>
      </c>
      <c r="BG85" s="125">
        <f t="shared" si="15"/>
        <v>4.1000000000000003E-3</v>
      </c>
      <c r="BH85" s="125">
        <f t="shared" si="16"/>
        <v>4.1000000000000003E-3</v>
      </c>
      <c r="BI85" s="125">
        <f t="shared" si="17"/>
        <v>3.3884536606935355E-3</v>
      </c>
      <c r="BJ85" s="125">
        <f t="shared" si="18"/>
        <v>3.1213554936287808E-3</v>
      </c>
      <c r="BK85" s="125">
        <f t="shared" si="19"/>
        <v>2.8556199164856059E-3</v>
      </c>
      <c r="BL85" s="125">
        <f t="shared" si="20"/>
        <v>2.4724158020029848E-3</v>
      </c>
      <c r="BM85" s="125">
        <f t="shared" si="21"/>
        <v>1.5E-3</v>
      </c>
      <c r="BN85" s="125">
        <f t="shared" si="22"/>
        <v>1.5E-3</v>
      </c>
      <c r="BO85" s="125">
        <f t="shared" si="23"/>
        <v>1.2506927588224707E-3</v>
      </c>
      <c r="BP85" s="125">
        <f t="shared" si="24"/>
        <v>1.1431917095845756E-3</v>
      </c>
      <c r="BQ85" s="125">
        <f t="shared" si="25"/>
        <v>1.0534326326917631E-3</v>
      </c>
      <c r="BR85" s="125">
        <f t="shared" si="26"/>
        <v>9.4559080655164671E-4</v>
      </c>
      <c r="BT85" s="125">
        <f t="shared" si="27"/>
        <v>1E-4</v>
      </c>
      <c r="BU85" s="125">
        <f t="shared" si="28"/>
        <v>1E-4</v>
      </c>
      <c r="BV85" s="125">
        <f t="shared" si="29"/>
        <v>8.2645211236427688E-5</v>
      </c>
      <c r="BW85" s="125">
        <f t="shared" si="30"/>
        <v>7.6130621795823914E-5</v>
      </c>
      <c r="BX85" s="125">
        <f t="shared" si="31"/>
        <v>6.9649266255746478E-5</v>
      </c>
      <c r="BY85" s="125">
        <f t="shared" si="32"/>
        <v>6.0302824439097184E-5</v>
      </c>
      <c r="BZ85" s="125">
        <f t="shared" si="33"/>
        <v>0</v>
      </c>
      <c r="CA85" s="125">
        <f t="shared" si="34"/>
        <v>0</v>
      </c>
      <c r="CB85" s="125">
        <f t="shared" si="35"/>
        <v>0</v>
      </c>
      <c r="CC85" s="125">
        <f t="shared" si="36"/>
        <v>0</v>
      </c>
      <c r="CD85" s="125">
        <f t="shared" si="37"/>
        <v>0</v>
      </c>
      <c r="CE85" s="125">
        <f t="shared" si="38"/>
        <v>0</v>
      </c>
      <c r="CG85" s="58">
        <v>69</v>
      </c>
      <c r="CH85" s="58">
        <f t="shared" si="39"/>
        <v>4.1000000000000003E-3</v>
      </c>
      <c r="CI85" s="58">
        <f t="shared" si="40"/>
        <v>1E-4</v>
      </c>
      <c r="CJ85" s="58">
        <f>1+$B$50*(IF('Male Inactive'!O67&gt;=0, ((('Male Inactive'!$O67)/7)/60), 0))^0.25</f>
        <v>1</v>
      </c>
      <c r="CK85" s="58">
        <f>1+$B$50*(IF('Male Barely'!$O67&gt;=0, ((('Male Barely'!$O67)/7)/60), 0))^0.25</f>
        <v>0.80375364340388145</v>
      </c>
      <c r="CL85" s="58">
        <f>1+$B$50*(IF('Male Somewhat'!$O67&gt;=0, ((('Male Somewhat'!$O67)/7)/60), 0))^0.25</f>
        <v>0.75945968591576707</v>
      </c>
      <c r="CM85" s="58">
        <f>1+$B$50*(IF('Male Active'!$O67&gt;=0, ((('Male Active'!$O67)/7)/60), 0))^0.25</f>
        <v>0.71473788545069339</v>
      </c>
      <c r="CN85" s="58">
        <f>1+$B$50*(IF('Male Highly'!$O67&gt;=0, ((('Male Highly'!$O67)/7)/60), 0))^0.25</f>
        <v>0.63243785828118726</v>
      </c>
      <c r="CO85" s="58">
        <f t="shared" si="41"/>
        <v>1.5E-3</v>
      </c>
      <c r="CP85" s="58">
        <f t="shared" si="42"/>
        <v>0</v>
      </c>
      <c r="CQ85" s="58">
        <f>1+$B$50*(IF('Female Inactive'!$Q67&gt;=0, ((('Female Inactive'!$Q67)/7)/60), 0))^0.25</f>
        <v>0.92583043469175064</v>
      </c>
      <c r="CR85" s="58">
        <f>1+$B$50*(IF('Female Barely'!$Q67&gt;=0, ((('Female Barely'!$Q67)/7)/60), 0))^0.25</f>
        <v>0.82239589437469773</v>
      </c>
      <c r="CS85" s="58">
        <f>1+$B$50*(IF('Female Somewhat'!$Q67&gt;=0, ((('Female Somewhat'!$Q67)/7)/60), 0))^0.25</f>
        <v>0.77483666494296966</v>
      </c>
      <c r="CT85" s="58">
        <f>1+$B$50*(IF('Female Active'!$Q67&gt;=0, ((('Female Active'!$Q67)/7)/60), 0))^0.25</f>
        <v>0.7348271440205002</v>
      </c>
      <c r="CU85" s="58">
        <f>1+$B$50*(IF('Female Highly'!$Q67&gt;=0, ((('Female Highly'!$Q67)/7)/60), 0))^0.25</f>
        <v>0.67020188600672959</v>
      </c>
      <c r="CW85" s="136">
        <f t="shared" ref="CW85:CW116" si="84">CG85</f>
        <v>69</v>
      </c>
      <c r="CX85" s="136">
        <f t="shared" ref="CX85:CX116" si="85">CH85</f>
        <v>4.1000000000000003E-3</v>
      </c>
      <c r="CY85" s="136">
        <f t="shared" ref="CY85:CY116" si="86">CI85</f>
        <v>1E-4</v>
      </c>
      <c r="CZ85" s="58">
        <f t="shared" si="55"/>
        <v>1</v>
      </c>
      <c r="DA85" s="58">
        <f t="shared" si="56"/>
        <v>0.80375364340388145</v>
      </c>
      <c r="DB85" s="58">
        <f t="shared" si="57"/>
        <v>0.75945968591576707</v>
      </c>
      <c r="DC85" s="58">
        <f t="shared" si="58"/>
        <v>0.71473788545069339</v>
      </c>
      <c r="DD85" s="58">
        <f t="shared" si="59"/>
        <v>0.63243785828118726</v>
      </c>
      <c r="DE85" s="136">
        <f t="shared" ref="DE85:DE116" si="87">CO85</f>
        <v>1.5E-3</v>
      </c>
      <c r="DF85" s="136">
        <f t="shared" ref="DF85:DF116" si="88">CP85</f>
        <v>0</v>
      </c>
      <c r="DG85" s="58">
        <f t="shared" si="48"/>
        <v>1</v>
      </c>
      <c r="DH85" s="58">
        <f t="shared" si="49"/>
        <v>0.88827917462932526</v>
      </c>
      <c r="DI85" s="58">
        <f t="shared" si="50"/>
        <v>0.83690990910333019</v>
      </c>
      <c r="DJ85" s="58">
        <f t="shared" si="51"/>
        <v>0.79369516974796384</v>
      </c>
      <c r="DK85" s="58">
        <f t="shared" si="52"/>
        <v>0.72389269232639675</v>
      </c>
    </row>
    <row r="86" spans="1:115">
      <c r="A86" s="5"/>
      <c r="B86" s="5"/>
      <c r="C86" s="5">
        <v>1</v>
      </c>
      <c r="D86" s="5">
        <v>383.3827</v>
      </c>
      <c r="E86" s="5">
        <v>286.4237</v>
      </c>
      <c r="J86" s="58">
        <f>C86</f>
        <v>1</v>
      </c>
      <c r="AN86" s="58">
        <v>66</v>
      </c>
      <c r="AO86" s="58">
        <f>R$34</f>
        <v>4.1000000000000003E-3</v>
      </c>
      <c r="AP86" s="118">
        <f t="shared" si="82"/>
        <v>5.0200000000000002E-2</v>
      </c>
      <c r="AQ86" s="58">
        <f t="shared" si="82"/>
        <v>0</v>
      </c>
      <c r="AR86" s="58">
        <f t="shared" si="82"/>
        <v>2.0999999999999999E-3</v>
      </c>
      <c r="AS86" s="58">
        <f t="shared" si="82"/>
        <v>16.430099999999999</v>
      </c>
      <c r="AT86" s="58">
        <f t="shared" si="82"/>
        <v>1E-4</v>
      </c>
      <c r="AU86" s="58">
        <f t="shared" si="82"/>
        <v>1.1462000000000001</v>
      </c>
      <c r="AV86" s="58">
        <f t="shared" si="82"/>
        <v>67.593000000000004</v>
      </c>
      <c r="AW86" s="58">
        <f>AE$34</f>
        <v>1.5E-3</v>
      </c>
      <c r="AX86" s="118">
        <f t="shared" si="83"/>
        <v>1.47E-2</v>
      </c>
      <c r="AY86" s="58">
        <f t="shared" si="83"/>
        <v>0</v>
      </c>
      <c r="AZ86" s="58">
        <f t="shared" si="83"/>
        <v>2.5999999999999999E-3</v>
      </c>
      <c r="BA86" s="58">
        <f t="shared" si="83"/>
        <v>18.5672</v>
      </c>
      <c r="BB86" s="58">
        <f t="shared" si="83"/>
        <v>0</v>
      </c>
      <c r="BC86" s="58">
        <f t="shared" si="83"/>
        <v>1.2675000000000001</v>
      </c>
      <c r="BD86" s="58">
        <f t="shared" si="83"/>
        <v>67.684700000000007</v>
      </c>
      <c r="BG86" s="125">
        <f t="shared" ref="BG86:BG120" si="89">AO86</f>
        <v>4.1000000000000003E-3</v>
      </c>
      <c r="BH86" s="125">
        <f t="shared" ref="BH86:BH120" si="90">$BG86*B$65</f>
        <v>4.1000000000000003E-3</v>
      </c>
      <c r="BI86" s="125">
        <f t="shared" ref="BI86:BI120" si="91">$BG86*C$65</f>
        <v>3.3884536606935355E-3</v>
      </c>
      <c r="BJ86" s="125">
        <f t="shared" ref="BJ86:BJ120" si="92">$BG86*D$65</f>
        <v>3.1213554936287808E-3</v>
      </c>
      <c r="BK86" s="125">
        <f t="shared" ref="BK86:BK120" si="93">$BG86*E$65</f>
        <v>2.8556199164856059E-3</v>
      </c>
      <c r="BL86" s="125">
        <f t="shared" ref="BL86:BL120" si="94">$BG86*F$65</f>
        <v>2.4724158020029848E-3</v>
      </c>
      <c r="BM86" s="125">
        <f t="shared" ref="BM86:BM120" si="95">AW86</f>
        <v>1.5E-3</v>
      </c>
      <c r="BN86" s="125">
        <f t="shared" ref="BN86:BN120" si="96">$BM86*B$78</f>
        <v>1.5E-3</v>
      </c>
      <c r="BO86" s="125">
        <f t="shared" ref="BO86:BO120" si="97">$BM86*C$78</f>
        <v>1.2506927588224707E-3</v>
      </c>
      <c r="BP86" s="125">
        <f t="shared" ref="BP86:BP120" si="98">$BM86*D$78</f>
        <v>1.1431917095845756E-3</v>
      </c>
      <c r="BQ86" s="125">
        <f t="shared" ref="BQ86:BQ120" si="99">$BM86*E$78</f>
        <v>1.0534326326917631E-3</v>
      </c>
      <c r="BR86" s="125">
        <f t="shared" ref="BR86:BR120" si="100">$BM86*F$78</f>
        <v>9.4559080655164671E-4</v>
      </c>
      <c r="BT86" s="125">
        <f t="shared" ref="BT86:BT119" si="101">AT86</f>
        <v>1E-4</v>
      </c>
      <c r="BU86" s="125">
        <f t="shared" ref="BU86:BU120" si="102">$BT86*B$65</f>
        <v>1E-4</v>
      </c>
      <c r="BV86" s="125">
        <f t="shared" ref="BV86:BV120" si="103">$BT86*C$65</f>
        <v>8.2645211236427688E-5</v>
      </c>
      <c r="BW86" s="125">
        <f t="shared" ref="BW86:BW120" si="104">$BT86*D$65</f>
        <v>7.6130621795823914E-5</v>
      </c>
      <c r="BX86" s="125">
        <f t="shared" ref="BX86:BX120" si="105">$BT86*E$65</f>
        <v>6.9649266255746478E-5</v>
      </c>
      <c r="BY86" s="125">
        <f t="shared" ref="BY86:BY120" si="106">$BT86*F$65</f>
        <v>6.0302824439097184E-5</v>
      </c>
      <c r="BZ86" s="125">
        <f t="shared" ref="BZ86:BZ120" si="107">BB86</f>
        <v>0</v>
      </c>
      <c r="CA86" s="125">
        <f t="shared" ref="CA86:CA120" si="108">$BZ86*B$78</f>
        <v>0</v>
      </c>
      <c r="CB86" s="125">
        <f t="shared" ref="CB86:CB120" si="109">$BZ86*C$78</f>
        <v>0</v>
      </c>
      <c r="CC86" s="125">
        <f t="shared" ref="CC86:CC120" si="110">$BZ86*D$78</f>
        <v>0</v>
      </c>
      <c r="CD86" s="125">
        <f t="shared" ref="CD86:CD120" si="111">$BZ86*E$78</f>
        <v>0</v>
      </c>
      <c r="CE86" s="125">
        <f t="shared" ref="CE86:CE120" si="112">$BZ86*F$78</f>
        <v>0</v>
      </c>
      <c r="CG86" s="58">
        <v>70</v>
      </c>
      <c r="CH86" s="58">
        <f t="shared" ref="CH86:CH116" si="113">AO90</f>
        <v>5.4999999999999997E-3</v>
      </c>
      <c r="CI86" s="58">
        <f t="shared" ref="CI86:CI116" si="114">AT90</f>
        <v>2.0000000000000001E-4</v>
      </c>
      <c r="CJ86" s="58">
        <f>1+$B$50*(IF('Male Inactive'!O68&gt;=0, ((('Male Inactive'!$O68)/7)/60), 0))^0.25</f>
        <v>1</v>
      </c>
      <c r="CK86" s="58">
        <f>1+$B$50*(IF('Male Barely'!$O68&gt;=0, ((('Male Barely'!$O68)/7)/60), 0))^0.25</f>
        <v>0.80572151547028692</v>
      </c>
      <c r="CL86" s="58">
        <f>1+$B$50*(IF('Male Somewhat'!$O68&gt;=0, ((('Male Somewhat'!$O68)/7)/60), 0))^0.25</f>
        <v>0.76187171828743017</v>
      </c>
      <c r="CM86" s="58">
        <f>1+$B$50*(IF('Male Active'!$O68&gt;=0, ((('Male Active'!$O68)/7)/60), 0))^0.25</f>
        <v>0.71759836834862889</v>
      </c>
      <c r="CN86" s="58">
        <f>1+$B$50*(IF('Male Highly'!$O68&gt;=0, ((('Male Highly'!$O68)/7)/60), 0))^0.25</f>
        <v>0.63612360961895731</v>
      </c>
      <c r="CO86" s="58">
        <f t="shared" ref="CO86:CO116" si="115">AW90</f>
        <v>2.3999999999999998E-3</v>
      </c>
      <c r="CP86" s="58">
        <f t="shared" ref="CP86:CP116" si="116">BB90</f>
        <v>1E-4</v>
      </c>
      <c r="CQ86" s="58">
        <f>1+$B$50*(IF('Female Inactive'!$Q68&gt;=0, ((('Female Inactive'!$Q68)/7)/60), 0))^0.25</f>
        <v>0.92655828694936015</v>
      </c>
      <c r="CR86" s="58">
        <f>1+$B$50*(IF('Female Barely'!$Q68&gt;=0, ((('Female Barely'!$Q68)/7)/60), 0))^0.25</f>
        <v>0.82413878647205419</v>
      </c>
      <c r="CS86" s="58">
        <f>1+$B$50*(IF('Female Somewhat'!$Q68&gt;=0, ((('Female Somewhat'!$Q68)/7)/60), 0))^0.25</f>
        <v>0.77704627263139348</v>
      </c>
      <c r="CT86" s="58">
        <f>1+$B$50*(IF('Female Active'!$Q68&gt;=0, ((('Female Active'!$Q68)/7)/60), 0))^0.25</f>
        <v>0.73742937933196973</v>
      </c>
      <c r="CU86" s="58">
        <f>1+$B$50*(IF('Female Highly'!$Q68&gt;=0, ((('Female Highly'!$Q68)/7)/60), 0))^0.25</f>
        <v>0.67343831190228087</v>
      </c>
      <c r="CW86" s="136">
        <f t="shared" si="84"/>
        <v>70</v>
      </c>
      <c r="CX86" s="136">
        <f t="shared" si="85"/>
        <v>5.4999999999999997E-3</v>
      </c>
      <c r="CY86" s="136">
        <f t="shared" si="86"/>
        <v>2.0000000000000001E-4</v>
      </c>
      <c r="CZ86" s="58">
        <f t="shared" si="55"/>
        <v>1</v>
      </c>
      <c r="DA86" s="58">
        <f t="shared" si="56"/>
        <v>0.80572151547028692</v>
      </c>
      <c r="DB86" s="58">
        <f t="shared" si="57"/>
        <v>0.76187171828743017</v>
      </c>
      <c r="DC86" s="58">
        <f t="shared" si="58"/>
        <v>0.71759836834862889</v>
      </c>
      <c r="DD86" s="58">
        <f t="shared" si="59"/>
        <v>0.63612360961895731</v>
      </c>
      <c r="DE86" s="136">
        <f t="shared" si="87"/>
        <v>2.3999999999999998E-3</v>
      </c>
      <c r="DF86" s="136">
        <f t="shared" si="88"/>
        <v>1E-4</v>
      </c>
      <c r="DG86" s="58">
        <f t="shared" ref="DG86:DG116" si="117">CQ86/$CQ86</f>
        <v>1</v>
      </c>
      <c r="DH86" s="58">
        <f t="shared" ref="DH86:DH116" si="118">CR86/$CQ86</f>
        <v>0.8894624311067183</v>
      </c>
      <c r="DI86" s="58">
        <f t="shared" ref="DI86:DI116" si="119">CS86/$CQ86</f>
        <v>0.83863722722698175</v>
      </c>
      <c r="DJ86" s="58">
        <f t="shared" ref="DJ86:DJ116" si="120">CT86/$CQ86</f>
        <v>0.79588018338264888</v>
      </c>
      <c r="DK86" s="58">
        <f t="shared" ref="DK86:DK116" si="121">CU86/$CQ86</f>
        <v>0.72681699725501103</v>
      </c>
    </row>
    <row r="87" spans="1:115">
      <c r="A87" s="5"/>
      <c r="B87" s="5"/>
      <c r="C87" s="5">
        <v>2</v>
      </c>
      <c r="D87" s="5">
        <v>1371.8910000000001</v>
      </c>
      <c r="E87" s="5">
        <v>259.57080000000002</v>
      </c>
      <c r="J87" s="58">
        <f>C87</f>
        <v>2</v>
      </c>
      <c r="AN87" s="58">
        <v>67</v>
      </c>
      <c r="AO87" s="58">
        <f>R$34</f>
        <v>4.1000000000000003E-3</v>
      </c>
      <c r="AP87" s="118">
        <f t="shared" si="82"/>
        <v>5.0200000000000002E-2</v>
      </c>
      <c r="AQ87" s="58">
        <f t="shared" si="82"/>
        <v>0</v>
      </c>
      <c r="AR87" s="58">
        <f t="shared" si="82"/>
        <v>2.0999999999999999E-3</v>
      </c>
      <c r="AS87" s="58">
        <f t="shared" si="82"/>
        <v>16.430099999999999</v>
      </c>
      <c r="AT87" s="58">
        <f t="shared" si="82"/>
        <v>1E-4</v>
      </c>
      <c r="AU87" s="58">
        <f t="shared" si="82"/>
        <v>1.1462000000000001</v>
      </c>
      <c r="AV87" s="58">
        <f t="shared" si="82"/>
        <v>67.593000000000004</v>
      </c>
      <c r="AW87" s="58">
        <f>AE$34</f>
        <v>1.5E-3</v>
      </c>
      <c r="AX87" s="118">
        <f t="shared" si="83"/>
        <v>1.47E-2</v>
      </c>
      <c r="AY87" s="58">
        <f t="shared" si="83"/>
        <v>0</v>
      </c>
      <c r="AZ87" s="58">
        <f t="shared" si="83"/>
        <v>2.5999999999999999E-3</v>
      </c>
      <c r="BA87" s="58">
        <f t="shared" si="83"/>
        <v>18.5672</v>
      </c>
      <c r="BB87" s="58">
        <f t="shared" si="83"/>
        <v>0</v>
      </c>
      <c r="BC87" s="58">
        <f t="shared" si="83"/>
        <v>1.2675000000000001</v>
      </c>
      <c r="BD87" s="58">
        <f t="shared" si="83"/>
        <v>67.684700000000007</v>
      </c>
      <c r="BG87" s="125">
        <f t="shared" si="89"/>
        <v>4.1000000000000003E-3</v>
      </c>
      <c r="BH87" s="125">
        <f t="shared" si="90"/>
        <v>4.1000000000000003E-3</v>
      </c>
      <c r="BI87" s="125">
        <f t="shared" si="91"/>
        <v>3.3884536606935355E-3</v>
      </c>
      <c r="BJ87" s="125">
        <f t="shared" si="92"/>
        <v>3.1213554936287808E-3</v>
      </c>
      <c r="BK87" s="125">
        <f t="shared" si="93"/>
        <v>2.8556199164856059E-3</v>
      </c>
      <c r="BL87" s="125">
        <f t="shared" si="94"/>
        <v>2.4724158020029848E-3</v>
      </c>
      <c r="BM87" s="125">
        <f t="shared" si="95"/>
        <v>1.5E-3</v>
      </c>
      <c r="BN87" s="125">
        <f t="shared" si="96"/>
        <v>1.5E-3</v>
      </c>
      <c r="BO87" s="125">
        <f t="shared" si="97"/>
        <v>1.2506927588224707E-3</v>
      </c>
      <c r="BP87" s="125">
        <f t="shared" si="98"/>
        <v>1.1431917095845756E-3</v>
      </c>
      <c r="BQ87" s="125">
        <f t="shared" si="99"/>
        <v>1.0534326326917631E-3</v>
      </c>
      <c r="BR87" s="125">
        <f t="shared" si="100"/>
        <v>9.4559080655164671E-4</v>
      </c>
      <c r="BT87" s="125">
        <f t="shared" si="101"/>
        <v>1E-4</v>
      </c>
      <c r="BU87" s="125">
        <f t="shared" si="102"/>
        <v>1E-4</v>
      </c>
      <c r="BV87" s="125">
        <f t="shared" si="103"/>
        <v>8.2645211236427688E-5</v>
      </c>
      <c r="BW87" s="125">
        <f t="shared" si="104"/>
        <v>7.6130621795823914E-5</v>
      </c>
      <c r="BX87" s="125">
        <f t="shared" si="105"/>
        <v>6.9649266255746478E-5</v>
      </c>
      <c r="BY87" s="125">
        <f t="shared" si="106"/>
        <v>6.0302824439097184E-5</v>
      </c>
      <c r="BZ87" s="125">
        <f t="shared" si="107"/>
        <v>0</v>
      </c>
      <c r="CA87" s="125">
        <f t="shared" si="108"/>
        <v>0</v>
      </c>
      <c r="CB87" s="125">
        <f t="shared" si="109"/>
        <v>0</v>
      </c>
      <c r="CC87" s="125">
        <f t="shared" si="110"/>
        <v>0</v>
      </c>
      <c r="CD87" s="125">
        <f t="shared" si="111"/>
        <v>0</v>
      </c>
      <c r="CE87" s="125">
        <f t="shared" si="112"/>
        <v>0</v>
      </c>
      <c r="CG87" s="58">
        <v>71</v>
      </c>
      <c r="CH87" s="58">
        <f t="shared" si="113"/>
        <v>5.4999999999999997E-3</v>
      </c>
      <c r="CI87" s="58">
        <f t="shared" si="114"/>
        <v>2.0000000000000001E-4</v>
      </c>
      <c r="CJ87" s="58">
        <f>1+$B$50*(IF('Male Inactive'!O69&gt;=0, ((('Male Inactive'!$O69)/7)/60), 0))^0.25</f>
        <v>1</v>
      </c>
      <c r="CK87" s="58">
        <f>1+$B$50*(IF('Male Barely'!$O69&gt;=0, ((('Male Barely'!$O69)/7)/60), 0))^0.25</f>
        <v>0.80766965458196704</v>
      </c>
      <c r="CL87" s="58">
        <f>1+$B$50*(IF('Male Somewhat'!$O69&gt;=0, ((('Male Somewhat'!$O69)/7)/60), 0))^0.25</f>
        <v>0.76425956386036842</v>
      </c>
      <c r="CM87" s="58">
        <f>1+$B$50*(IF('Male Active'!$O69&gt;=0, ((('Male Active'!$O69)/7)/60), 0))^0.25</f>
        <v>0.72043016758339262</v>
      </c>
      <c r="CN87" s="58">
        <f>1+$B$50*(IF('Male Highly'!$O69&gt;=0, ((('Male Highly'!$O69)/7)/60), 0))^0.25</f>
        <v>0.63977240186496565</v>
      </c>
      <c r="CO87" s="58">
        <f t="shared" si="115"/>
        <v>2.3999999999999998E-3</v>
      </c>
      <c r="CP87" s="58">
        <f t="shared" si="116"/>
        <v>1E-4</v>
      </c>
      <c r="CQ87" s="58">
        <f>1+$B$50*(IF('Female Inactive'!$Q69&gt;=0, ((('Female Inactive'!$Q69)/7)/60), 0))^0.25</f>
        <v>0.92727899653454471</v>
      </c>
      <c r="CR87" s="58">
        <f>1+$B$50*(IF('Female Barely'!$Q69&gt;=0, ((('Female Barely'!$Q69)/7)/60), 0))^0.25</f>
        <v>0.82586457495093102</v>
      </c>
      <c r="CS87" s="58">
        <f>1+$B$50*(IF('Female Somewhat'!$Q69&gt;=0, ((('Female Somewhat'!$Q69)/7)/60), 0))^0.25</f>
        <v>0.77923419665566529</v>
      </c>
      <c r="CT87" s="58">
        <f>1+$B$50*(IF('Female Active'!$Q69&gt;=0, ((('Female Active'!$Q69)/7)/60), 0))^0.25</f>
        <v>0.74000607798512896</v>
      </c>
      <c r="CU87" s="58">
        <f>1+$B$50*(IF('Female Highly'!$Q69&gt;=0, ((('Female Highly'!$Q69)/7)/60), 0))^0.25</f>
        <v>0.67664297760232772</v>
      </c>
      <c r="CW87" s="136">
        <f t="shared" si="84"/>
        <v>71</v>
      </c>
      <c r="CX87" s="136">
        <f t="shared" si="85"/>
        <v>5.4999999999999997E-3</v>
      </c>
      <c r="CY87" s="136">
        <f t="shared" si="86"/>
        <v>2.0000000000000001E-4</v>
      </c>
      <c r="CZ87" s="58">
        <f t="shared" si="55"/>
        <v>1</v>
      </c>
      <c r="DA87" s="58">
        <f t="shared" si="56"/>
        <v>0.80766965458196704</v>
      </c>
      <c r="DB87" s="58">
        <f t="shared" si="57"/>
        <v>0.76425956386036842</v>
      </c>
      <c r="DC87" s="58">
        <f t="shared" si="58"/>
        <v>0.72043016758339262</v>
      </c>
      <c r="DD87" s="58">
        <f t="shared" si="59"/>
        <v>0.63977240186496565</v>
      </c>
      <c r="DE87" s="136">
        <f t="shared" si="87"/>
        <v>2.3999999999999998E-3</v>
      </c>
      <c r="DF87" s="136">
        <f t="shared" si="88"/>
        <v>1E-4</v>
      </c>
      <c r="DG87" s="58">
        <f t="shared" si="117"/>
        <v>1</v>
      </c>
      <c r="DH87" s="58">
        <f t="shared" si="118"/>
        <v>0.89063224556727505</v>
      </c>
      <c r="DI87" s="58">
        <f t="shared" si="119"/>
        <v>0.84034492269084393</v>
      </c>
      <c r="DJ87" s="58">
        <f t="shared" si="120"/>
        <v>0.79804037485018231</v>
      </c>
      <c r="DK87" s="58">
        <f t="shared" si="121"/>
        <v>0.72970808152788802</v>
      </c>
    </row>
    <row r="88" spans="1:115">
      <c r="A88" s="5"/>
      <c r="B88" s="5"/>
      <c r="C88" s="5">
        <v>3</v>
      </c>
      <c r="D88" s="5">
        <v>3586.1790000000001</v>
      </c>
      <c r="E88" s="5">
        <v>1042.9760000000001</v>
      </c>
      <c r="J88" s="58">
        <f>C88</f>
        <v>3</v>
      </c>
      <c r="AN88" s="58">
        <v>68</v>
      </c>
      <c r="AO88" s="58">
        <f>R$34</f>
        <v>4.1000000000000003E-3</v>
      </c>
      <c r="AP88" s="118">
        <f t="shared" si="82"/>
        <v>5.0200000000000002E-2</v>
      </c>
      <c r="AQ88" s="58">
        <f t="shared" si="82"/>
        <v>0</v>
      </c>
      <c r="AR88" s="58">
        <f t="shared" si="82"/>
        <v>2.0999999999999999E-3</v>
      </c>
      <c r="AS88" s="58">
        <f t="shared" si="82"/>
        <v>16.430099999999999</v>
      </c>
      <c r="AT88" s="58">
        <f t="shared" si="82"/>
        <v>1E-4</v>
      </c>
      <c r="AU88" s="58">
        <f t="shared" si="82"/>
        <v>1.1462000000000001</v>
      </c>
      <c r="AV88" s="58">
        <f t="shared" si="82"/>
        <v>67.593000000000004</v>
      </c>
      <c r="AW88" s="58">
        <f>AE$34</f>
        <v>1.5E-3</v>
      </c>
      <c r="AX88" s="118">
        <f t="shared" si="83"/>
        <v>1.47E-2</v>
      </c>
      <c r="AY88" s="58">
        <f t="shared" si="83"/>
        <v>0</v>
      </c>
      <c r="AZ88" s="58">
        <f t="shared" si="83"/>
        <v>2.5999999999999999E-3</v>
      </c>
      <c r="BA88" s="58">
        <f t="shared" si="83"/>
        <v>18.5672</v>
      </c>
      <c r="BB88" s="58">
        <f t="shared" si="83"/>
        <v>0</v>
      </c>
      <c r="BC88" s="58">
        <f t="shared" si="83"/>
        <v>1.2675000000000001</v>
      </c>
      <c r="BD88" s="58">
        <f t="shared" si="83"/>
        <v>67.684700000000007</v>
      </c>
      <c r="BG88" s="125">
        <f t="shared" si="89"/>
        <v>4.1000000000000003E-3</v>
      </c>
      <c r="BH88" s="125">
        <f t="shared" si="90"/>
        <v>4.1000000000000003E-3</v>
      </c>
      <c r="BI88" s="125">
        <f t="shared" si="91"/>
        <v>3.3884536606935355E-3</v>
      </c>
      <c r="BJ88" s="125">
        <f t="shared" si="92"/>
        <v>3.1213554936287808E-3</v>
      </c>
      <c r="BK88" s="125">
        <f t="shared" si="93"/>
        <v>2.8556199164856059E-3</v>
      </c>
      <c r="BL88" s="125">
        <f t="shared" si="94"/>
        <v>2.4724158020029848E-3</v>
      </c>
      <c r="BM88" s="125">
        <f t="shared" si="95"/>
        <v>1.5E-3</v>
      </c>
      <c r="BN88" s="125">
        <f t="shared" si="96"/>
        <v>1.5E-3</v>
      </c>
      <c r="BO88" s="125">
        <f t="shared" si="97"/>
        <v>1.2506927588224707E-3</v>
      </c>
      <c r="BP88" s="125">
        <f t="shared" si="98"/>
        <v>1.1431917095845756E-3</v>
      </c>
      <c r="BQ88" s="125">
        <f t="shared" si="99"/>
        <v>1.0534326326917631E-3</v>
      </c>
      <c r="BR88" s="125">
        <f t="shared" si="100"/>
        <v>9.4559080655164671E-4</v>
      </c>
      <c r="BT88" s="125">
        <f t="shared" si="101"/>
        <v>1E-4</v>
      </c>
      <c r="BU88" s="125">
        <f t="shared" si="102"/>
        <v>1E-4</v>
      </c>
      <c r="BV88" s="125">
        <f t="shared" si="103"/>
        <v>8.2645211236427688E-5</v>
      </c>
      <c r="BW88" s="125">
        <f t="shared" si="104"/>
        <v>7.6130621795823914E-5</v>
      </c>
      <c r="BX88" s="125">
        <f t="shared" si="105"/>
        <v>6.9649266255746478E-5</v>
      </c>
      <c r="BY88" s="125">
        <f t="shared" si="106"/>
        <v>6.0302824439097184E-5</v>
      </c>
      <c r="BZ88" s="125">
        <f t="shared" si="107"/>
        <v>0</v>
      </c>
      <c r="CA88" s="125">
        <f t="shared" si="108"/>
        <v>0</v>
      </c>
      <c r="CB88" s="125">
        <f t="shared" si="109"/>
        <v>0</v>
      </c>
      <c r="CC88" s="125">
        <f t="shared" si="110"/>
        <v>0</v>
      </c>
      <c r="CD88" s="125">
        <f t="shared" si="111"/>
        <v>0</v>
      </c>
      <c r="CE88" s="125">
        <f t="shared" si="112"/>
        <v>0</v>
      </c>
      <c r="CG88" s="58">
        <v>72</v>
      </c>
      <c r="CH88" s="58">
        <f t="shared" si="113"/>
        <v>5.4999999999999997E-3</v>
      </c>
      <c r="CI88" s="58">
        <f t="shared" si="114"/>
        <v>2.0000000000000001E-4</v>
      </c>
      <c r="CJ88" s="58">
        <f>1+$B$50*(IF('Male Inactive'!O70&gt;=0, ((('Male Inactive'!$O70)/7)/60), 0))^0.25</f>
        <v>1</v>
      </c>
      <c r="CK88" s="58">
        <f>1+$B$50*(IF('Male Barely'!$O70&gt;=0, ((('Male Barely'!$O70)/7)/60), 0))^0.25</f>
        <v>0.80959825861230428</v>
      </c>
      <c r="CL88" s="58">
        <f>1+$B$50*(IF('Male Somewhat'!$O70&gt;=0, ((('Male Somewhat'!$O70)/7)/60), 0))^0.25</f>
        <v>0.76662346516915125</v>
      </c>
      <c r="CM88" s="58">
        <f>1+$B$50*(IF('Male Active'!$O70&gt;=0, ((('Male Active'!$O70)/7)/60), 0))^0.25</f>
        <v>0.72323357078213102</v>
      </c>
      <c r="CN88" s="58">
        <f>1+$B$50*(IF('Male Highly'!$O70&gt;=0, ((('Male Highly'!$O70)/7)/60), 0))^0.25</f>
        <v>0.64338460562871336</v>
      </c>
      <c r="CO88" s="58">
        <f t="shared" si="115"/>
        <v>2.3999999999999998E-3</v>
      </c>
      <c r="CP88" s="58">
        <f t="shared" si="116"/>
        <v>1E-4</v>
      </c>
      <c r="CQ88" s="58">
        <f>1+$B$50*(IF('Female Inactive'!$Q70&gt;=0, ((('Female Inactive'!$Q70)/7)/60), 0))^0.25</f>
        <v>0.92799263354088268</v>
      </c>
      <c r="CR88" s="58">
        <f>1+$B$50*(IF('Female Barely'!$Q70&gt;=0, ((('Female Barely'!$Q70)/7)/60), 0))^0.25</f>
        <v>0.82757342765520425</v>
      </c>
      <c r="CS88" s="58">
        <f>1+$B$50*(IF('Female Somewhat'!$Q70&gt;=0, ((('Female Somewhat'!$Q70)/7)/60), 0))^0.25</f>
        <v>0.78140064980527413</v>
      </c>
      <c r="CT88" s="58">
        <f>1+$B$50*(IF('Female Active'!$Q70&gt;=0, ((('Female Active'!$Q70)/7)/60), 0))^0.25</f>
        <v>0.74255749058026588</v>
      </c>
      <c r="CU88" s="58">
        <f>1+$B$50*(IF('Female Highly'!$Q70&gt;=0, ((('Female Highly'!$Q70)/7)/60), 0))^0.25</f>
        <v>0.67981619478093613</v>
      </c>
      <c r="CW88" s="136">
        <f t="shared" si="84"/>
        <v>72</v>
      </c>
      <c r="CX88" s="136">
        <f t="shared" si="85"/>
        <v>5.4999999999999997E-3</v>
      </c>
      <c r="CY88" s="136">
        <f t="shared" si="86"/>
        <v>2.0000000000000001E-4</v>
      </c>
      <c r="CZ88" s="58">
        <f t="shared" si="55"/>
        <v>1</v>
      </c>
      <c r="DA88" s="58">
        <f t="shared" si="56"/>
        <v>0.80959825861230428</v>
      </c>
      <c r="DB88" s="58">
        <f t="shared" si="57"/>
        <v>0.76662346516915125</v>
      </c>
      <c r="DC88" s="58">
        <f t="shared" si="58"/>
        <v>0.72323357078213102</v>
      </c>
      <c r="DD88" s="58">
        <f t="shared" si="59"/>
        <v>0.64338460562871336</v>
      </c>
      <c r="DE88" s="136">
        <f t="shared" si="87"/>
        <v>2.3999999999999998E-3</v>
      </c>
      <c r="DF88" s="136">
        <f t="shared" si="88"/>
        <v>1E-4</v>
      </c>
      <c r="DG88" s="58">
        <f t="shared" si="117"/>
        <v>1</v>
      </c>
      <c r="DH88" s="58">
        <f t="shared" si="118"/>
        <v>0.89178878985007104</v>
      </c>
      <c r="DI88" s="58">
        <f t="shared" si="119"/>
        <v>0.84203324634564525</v>
      </c>
      <c r="DJ88" s="58">
        <f t="shared" si="120"/>
        <v>0.80017606147037645</v>
      </c>
      <c r="DK88" s="58">
        <f t="shared" si="121"/>
        <v>0.73256636982882561</v>
      </c>
    </row>
    <row r="89" spans="1:115">
      <c r="A89" s="5"/>
      <c r="B89" s="5"/>
      <c r="C89" s="5">
        <v>4</v>
      </c>
      <c r="D89" s="5">
        <v>10495.27</v>
      </c>
      <c r="E89" s="5">
        <v>5611.3530000000001</v>
      </c>
      <c r="J89" s="58">
        <f>C89</f>
        <v>4</v>
      </c>
      <c r="AN89" s="58">
        <v>69</v>
      </c>
      <c r="AO89" s="58">
        <f>R$34</f>
        <v>4.1000000000000003E-3</v>
      </c>
      <c r="AP89" s="118">
        <f t="shared" si="82"/>
        <v>5.0200000000000002E-2</v>
      </c>
      <c r="AQ89" s="58">
        <f t="shared" si="82"/>
        <v>0</v>
      </c>
      <c r="AR89" s="58">
        <f t="shared" si="82"/>
        <v>2.0999999999999999E-3</v>
      </c>
      <c r="AS89" s="58">
        <f t="shared" si="82"/>
        <v>16.430099999999999</v>
      </c>
      <c r="AT89" s="58">
        <f t="shared" si="82"/>
        <v>1E-4</v>
      </c>
      <c r="AU89" s="58">
        <f t="shared" si="82"/>
        <v>1.1462000000000001</v>
      </c>
      <c r="AV89" s="58">
        <f t="shared" si="82"/>
        <v>67.593000000000004</v>
      </c>
      <c r="AW89" s="58">
        <f>AE$34</f>
        <v>1.5E-3</v>
      </c>
      <c r="AX89" s="118">
        <f t="shared" si="83"/>
        <v>1.47E-2</v>
      </c>
      <c r="AY89" s="58">
        <f t="shared" si="83"/>
        <v>0</v>
      </c>
      <c r="AZ89" s="58">
        <f t="shared" si="83"/>
        <v>2.5999999999999999E-3</v>
      </c>
      <c r="BA89" s="58">
        <f t="shared" si="83"/>
        <v>18.5672</v>
      </c>
      <c r="BB89" s="58">
        <f t="shared" si="83"/>
        <v>0</v>
      </c>
      <c r="BC89" s="58">
        <f t="shared" si="83"/>
        <v>1.2675000000000001</v>
      </c>
      <c r="BD89" s="58">
        <f t="shared" si="83"/>
        <v>67.684700000000007</v>
      </c>
      <c r="BG89" s="125">
        <f t="shared" si="89"/>
        <v>4.1000000000000003E-3</v>
      </c>
      <c r="BH89" s="125">
        <f t="shared" si="90"/>
        <v>4.1000000000000003E-3</v>
      </c>
      <c r="BI89" s="125">
        <f t="shared" si="91"/>
        <v>3.3884536606935355E-3</v>
      </c>
      <c r="BJ89" s="125">
        <f t="shared" si="92"/>
        <v>3.1213554936287808E-3</v>
      </c>
      <c r="BK89" s="125">
        <f t="shared" si="93"/>
        <v>2.8556199164856059E-3</v>
      </c>
      <c r="BL89" s="125">
        <f t="shared" si="94"/>
        <v>2.4724158020029848E-3</v>
      </c>
      <c r="BM89" s="125">
        <f t="shared" si="95"/>
        <v>1.5E-3</v>
      </c>
      <c r="BN89" s="125">
        <f t="shared" si="96"/>
        <v>1.5E-3</v>
      </c>
      <c r="BO89" s="125">
        <f t="shared" si="97"/>
        <v>1.2506927588224707E-3</v>
      </c>
      <c r="BP89" s="125">
        <f t="shared" si="98"/>
        <v>1.1431917095845756E-3</v>
      </c>
      <c r="BQ89" s="125">
        <f t="shared" si="99"/>
        <v>1.0534326326917631E-3</v>
      </c>
      <c r="BR89" s="125">
        <f t="shared" si="100"/>
        <v>9.4559080655164671E-4</v>
      </c>
      <c r="BT89" s="125">
        <f t="shared" si="101"/>
        <v>1E-4</v>
      </c>
      <c r="BU89" s="125">
        <f t="shared" si="102"/>
        <v>1E-4</v>
      </c>
      <c r="BV89" s="125">
        <f t="shared" si="103"/>
        <v>8.2645211236427688E-5</v>
      </c>
      <c r="BW89" s="125">
        <f t="shared" si="104"/>
        <v>7.6130621795823914E-5</v>
      </c>
      <c r="BX89" s="125">
        <f t="shared" si="105"/>
        <v>6.9649266255746478E-5</v>
      </c>
      <c r="BY89" s="125">
        <f t="shared" si="106"/>
        <v>6.0302824439097184E-5</v>
      </c>
      <c r="BZ89" s="125">
        <f t="shared" si="107"/>
        <v>0</v>
      </c>
      <c r="CA89" s="125">
        <f t="shared" si="108"/>
        <v>0</v>
      </c>
      <c r="CB89" s="125">
        <f t="shared" si="109"/>
        <v>0</v>
      </c>
      <c r="CC89" s="125">
        <f t="shared" si="110"/>
        <v>0</v>
      </c>
      <c r="CD89" s="125">
        <f t="shared" si="111"/>
        <v>0</v>
      </c>
      <c r="CE89" s="125">
        <f t="shared" si="112"/>
        <v>0</v>
      </c>
      <c r="CG89" s="58">
        <v>73</v>
      </c>
      <c r="CH89" s="58">
        <f t="shared" si="113"/>
        <v>5.4999999999999997E-3</v>
      </c>
      <c r="CI89" s="58">
        <f t="shared" si="114"/>
        <v>2.0000000000000001E-4</v>
      </c>
      <c r="CJ89" s="58">
        <f>1+$B$50*(IF('Male Inactive'!O71&gt;=0, ((('Male Inactive'!$O71)/7)/60), 0))^0.25</f>
        <v>1</v>
      </c>
      <c r="CK89" s="58">
        <f>1+$B$50*(IF('Male Barely'!$O71&gt;=0, ((('Male Barely'!$O71)/7)/60), 0))^0.25</f>
        <v>0.81150752345049393</v>
      </c>
      <c r="CL89" s="58">
        <f>1+$B$50*(IF('Male Somewhat'!$O71&gt;=0, ((('Male Somewhat'!$O71)/7)/60), 0))^0.25</f>
        <v>0.76896366231631808</v>
      </c>
      <c r="CM89" s="58">
        <f>1+$B$50*(IF('Male Active'!$O71&gt;=0, ((('Male Active'!$O71)/7)/60), 0))^0.25</f>
        <v>0.72600886268779186</v>
      </c>
      <c r="CN89" s="58">
        <f>1+$B$50*(IF('Male Highly'!$O71&gt;=0, ((('Male Highly'!$O71)/7)/60), 0))^0.25</f>
        <v>0.64696058780339238</v>
      </c>
      <c r="CO89" s="58">
        <f t="shared" si="115"/>
        <v>2.3999999999999998E-3</v>
      </c>
      <c r="CP89" s="58">
        <f t="shared" si="116"/>
        <v>1E-4</v>
      </c>
      <c r="CQ89" s="58">
        <f>1+$B$50*(IF('Female Inactive'!$Q71&gt;=0, ((('Female Inactive'!$Q71)/7)/60), 0))^0.25</f>
        <v>0.92869926737409947</v>
      </c>
      <c r="CR89" s="58">
        <f>1+$B$50*(IF('Female Barely'!$Q71&gt;=0, ((('Female Barely'!$Q71)/7)/60), 0))^0.25</f>
        <v>0.82926551078163846</v>
      </c>
      <c r="CS89" s="58">
        <f>1+$B$50*(IF('Female Somewhat'!$Q71&gt;=0, ((('Female Somewhat'!$Q71)/7)/60), 0))^0.25</f>
        <v>0.78354584278153017</v>
      </c>
      <c r="CT89" s="58">
        <f>1+$B$50*(IF('Female Active'!$Q71&gt;=0, ((('Female Active'!$Q71)/7)/60), 0))^0.25</f>
        <v>0.74508386525843862</v>
      </c>
      <c r="CU89" s="58">
        <f>1+$B$50*(IF('Female Highly'!$Q71&gt;=0, ((('Female Highly'!$Q71)/7)/60), 0))^0.25</f>
        <v>0.68295827205360438</v>
      </c>
      <c r="CW89" s="136">
        <f t="shared" si="84"/>
        <v>73</v>
      </c>
      <c r="CX89" s="136">
        <f t="shared" si="85"/>
        <v>5.4999999999999997E-3</v>
      </c>
      <c r="CY89" s="136">
        <f t="shared" si="86"/>
        <v>2.0000000000000001E-4</v>
      </c>
      <c r="CZ89" s="58">
        <f t="shared" si="55"/>
        <v>1</v>
      </c>
      <c r="DA89" s="58">
        <f t="shared" si="56"/>
        <v>0.81150752345049393</v>
      </c>
      <c r="DB89" s="58">
        <f t="shared" si="57"/>
        <v>0.76896366231631808</v>
      </c>
      <c r="DC89" s="58">
        <f t="shared" si="58"/>
        <v>0.72600886268779186</v>
      </c>
      <c r="DD89" s="58">
        <f t="shared" si="59"/>
        <v>0.64696058780339238</v>
      </c>
      <c r="DE89" s="136">
        <f t="shared" si="87"/>
        <v>2.3999999999999998E-3</v>
      </c>
      <c r="DF89" s="136">
        <f t="shared" si="88"/>
        <v>1E-4</v>
      </c>
      <c r="DG89" s="58">
        <f t="shared" si="117"/>
        <v>1</v>
      </c>
      <c r="DH89" s="58">
        <f t="shared" si="118"/>
        <v>0.89293223319362536</v>
      </c>
      <c r="DI89" s="58">
        <f t="shared" si="119"/>
        <v>0.84370244524582094</v>
      </c>
      <c r="DJ89" s="58">
        <f t="shared" si="120"/>
        <v>0.80228755576082877</v>
      </c>
      <c r="DK89" s="58">
        <f t="shared" si="121"/>
        <v>0.73539228041459681</v>
      </c>
    </row>
    <row r="90" spans="1:115">
      <c r="A90" s="5"/>
      <c r="B90" s="5"/>
      <c r="C90" s="5"/>
      <c r="D90" s="5"/>
      <c r="E90" s="5"/>
      <c r="J90" s="58"/>
      <c r="AN90" s="58">
        <v>70</v>
      </c>
      <c r="AO90" s="58">
        <f>R$35</f>
        <v>5.4999999999999997E-3</v>
      </c>
      <c r="AP90" s="118">
        <f t="shared" ref="AP90:AV94" si="122">S$35</f>
        <v>7.1999999999999995E-2</v>
      </c>
      <c r="AQ90" s="58">
        <f t="shared" si="122"/>
        <v>0</v>
      </c>
      <c r="AR90" s="58">
        <f t="shared" si="122"/>
        <v>2.2000000000000001E-3</v>
      </c>
      <c r="AS90" s="58">
        <f t="shared" si="122"/>
        <v>12.9628</v>
      </c>
      <c r="AT90" s="58">
        <f t="shared" si="122"/>
        <v>2.0000000000000001E-4</v>
      </c>
      <c r="AU90" s="58">
        <f t="shared" si="122"/>
        <v>1.0918000000000001</v>
      </c>
      <c r="AV90" s="58">
        <f t="shared" si="122"/>
        <v>72.602400000000003</v>
      </c>
      <c r="AW90" s="58">
        <f>AE$35</f>
        <v>2.3999999999999998E-3</v>
      </c>
      <c r="AX90" s="118">
        <f t="shared" ref="AX90:BD94" si="123">AF$35</f>
        <v>2.4E-2</v>
      </c>
      <c r="AY90" s="58">
        <f t="shared" si="123"/>
        <v>0</v>
      </c>
      <c r="AZ90" s="58">
        <f t="shared" si="123"/>
        <v>2.8E-3</v>
      </c>
      <c r="BA90" s="58">
        <f t="shared" si="123"/>
        <v>14.8436</v>
      </c>
      <c r="BB90" s="58">
        <f t="shared" si="123"/>
        <v>1E-4</v>
      </c>
      <c r="BC90" s="58">
        <f t="shared" si="123"/>
        <v>1.1736</v>
      </c>
      <c r="BD90" s="58">
        <f t="shared" si="123"/>
        <v>72.674499999999995</v>
      </c>
      <c r="BG90" s="125">
        <f t="shared" si="89"/>
        <v>5.4999999999999997E-3</v>
      </c>
      <c r="BH90" s="125">
        <f t="shared" si="90"/>
        <v>5.4999999999999997E-3</v>
      </c>
      <c r="BI90" s="125">
        <f t="shared" si="91"/>
        <v>4.5454866180035221E-3</v>
      </c>
      <c r="BJ90" s="125">
        <f t="shared" si="92"/>
        <v>4.1871841987703154E-3</v>
      </c>
      <c r="BK90" s="125">
        <f t="shared" si="93"/>
        <v>3.830709644066056E-3</v>
      </c>
      <c r="BL90" s="125">
        <f t="shared" si="94"/>
        <v>3.3166553441503449E-3</v>
      </c>
      <c r="BM90" s="125">
        <f t="shared" si="95"/>
        <v>2.3999999999999998E-3</v>
      </c>
      <c r="BN90" s="125">
        <f t="shared" si="96"/>
        <v>2.3999999999999998E-3</v>
      </c>
      <c r="BO90" s="125">
        <f t="shared" si="97"/>
        <v>2.0011084141159526E-3</v>
      </c>
      <c r="BP90" s="125">
        <f t="shared" si="98"/>
        <v>1.8291067353353207E-3</v>
      </c>
      <c r="BQ90" s="125">
        <f t="shared" si="99"/>
        <v>1.6854922123068206E-3</v>
      </c>
      <c r="BR90" s="125">
        <f t="shared" si="100"/>
        <v>1.5129452904826346E-3</v>
      </c>
      <c r="BT90" s="125">
        <f t="shared" si="101"/>
        <v>2.0000000000000001E-4</v>
      </c>
      <c r="BU90" s="125">
        <f t="shared" si="102"/>
        <v>2.0000000000000001E-4</v>
      </c>
      <c r="BV90" s="125">
        <f t="shared" si="103"/>
        <v>1.6529042247285538E-4</v>
      </c>
      <c r="BW90" s="125">
        <f t="shared" si="104"/>
        <v>1.5226124359164783E-4</v>
      </c>
      <c r="BX90" s="125">
        <f t="shared" si="105"/>
        <v>1.3929853251149296E-4</v>
      </c>
      <c r="BY90" s="125">
        <f t="shared" si="106"/>
        <v>1.2060564887819437E-4</v>
      </c>
      <c r="BZ90" s="125">
        <f t="shared" si="107"/>
        <v>1E-4</v>
      </c>
      <c r="CA90" s="125">
        <f t="shared" si="108"/>
        <v>1E-4</v>
      </c>
      <c r="CB90" s="125">
        <f t="shared" si="109"/>
        <v>8.3379517254831377E-5</v>
      </c>
      <c r="CC90" s="125">
        <f t="shared" si="110"/>
        <v>7.6212780638971699E-5</v>
      </c>
      <c r="CD90" s="125">
        <f t="shared" si="111"/>
        <v>7.0228842179450871E-5</v>
      </c>
      <c r="CE90" s="125">
        <f t="shared" si="112"/>
        <v>6.3039387103443109E-5</v>
      </c>
      <c r="CG90" s="58">
        <v>74</v>
      </c>
      <c r="CH90" s="58">
        <f t="shared" si="113"/>
        <v>5.4999999999999997E-3</v>
      </c>
      <c r="CI90" s="58">
        <f t="shared" si="114"/>
        <v>2.0000000000000001E-4</v>
      </c>
      <c r="CJ90" s="58">
        <f>1+$B$50*(IF('Male Inactive'!O72&gt;=0, ((('Male Inactive'!$O72)/7)/60), 0))^0.25</f>
        <v>1</v>
      </c>
      <c r="CK90" s="58">
        <f>1+$B$50*(IF('Male Barely'!$O72&gt;=0, ((('Male Barely'!$O72)/7)/60), 0))^0.25</f>
        <v>0.81339764302144091</v>
      </c>
      <c r="CL90" s="58">
        <f>1+$B$50*(IF('Male Somewhat'!$O72&gt;=0, ((('Male Somewhat'!$O72)/7)/60), 0))^0.25</f>
        <v>0.77128039299676598</v>
      </c>
      <c r="CM90" s="58">
        <f>1+$B$50*(IF('Male Active'!$O72&gt;=0, ((('Male Active'!$O72)/7)/60), 0))^0.25</f>
        <v>0.72875632518804612</v>
      </c>
      <c r="CN90" s="58">
        <f>1+$B$50*(IF('Male Highly'!$O72&gt;=0, ((('Male Highly'!$O72)/7)/60), 0))^0.25</f>
        <v>0.65050071160315137</v>
      </c>
      <c r="CO90" s="58">
        <f t="shared" si="115"/>
        <v>2.3999999999999998E-3</v>
      </c>
      <c r="CP90" s="58">
        <f t="shared" si="116"/>
        <v>1E-4</v>
      </c>
      <c r="CQ90" s="58">
        <f>1+$B$50*(IF('Female Inactive'!$Q72&gt;=0, ((('Female Inactive'!$Q72)/7)/60), 0))^0.25</f>
        <v>0.92939896675881739</v>
      </c>
      <c r="CR90" s="58">
        <f>1+$B$50*(IF('Female Barely'!$Q72&gt;=0, ((('Female Barely'!$Q72)/7)/60), 0))^0.25</f>
        <v>0.83094098889605017</v>
      </c>
      <c r="CS90" s="58">
        <f>1+$B$50*(IF('Female Somewhat'!$Q72&gt;=0, ((('Female Somewhat'!$Q72)/7)/60), 0))^0.25</f>
        <v>0.78566998421805723</v>
      </c>
      <c r="CT90" s="58">
        <f>1+$B$50*(IF('Female Active'!$Q72&gt;=0, ((('Female Active'!$Q72)/7)/60), 0))^0.25</f>
        <v>0.74758544772560898</v>
      </c>
      <c r="CU90" s="58">
        <f>1+$B$50*(IF('Female Highly'!$Q72&gt;=0, ((('Female Highly'!$Q72)/7)/60), 0))^0.25</f>
        <v>0.68606951500727675</v>
      </c>
      <c r="CW90" s="136">
        <f t="shared" si="84"/>
        <v>74</v>
      </c>
      <c r="CX90" s="136">
        <f t="shared" si="85"/>
        <v>5.4999999999999997E-3</v>
      </c>
      <c r="CY90" s="136">
        <f t="shared" si="86"/>
        <v>2.0000000000000001E-4</v>
      </c>
      <c r="CZ90" s="58">
        <f t="shared" ref="CZ90:CZ116" si="124">CJ90/$CJ90</f>
        <v>1</v>
      </c>
      <c r="DA90" s="58">
        <f t="shared" ref="DA90:DA116" si="125">CK90/$CJ90</f>
        <v>0.81339764302144091</v>
      </c>
      <c r="DB90" s="58">
        <f t="shared" ref="DB90:DB116" si="126">CL90/$CJ90</f>
        <v>0.77128039299676598</v>
      </c>
      <c r="DC90" s="58">
        <f t="shared" ref="DC90:DC116" si="127">CM90/$CJ90</f>
        <v>0.72875632518804612</v>
      </c>
      <c r="DD90" s="58">
        <f t="shared" ref="DD90:DD116" si="128">CN90/$CJ90</f>
        <v>0.65050071160315137</v>
      </c>
      <c r="DE90" s="136">
        <f t="shared" si="87"/>
        <v>2.3999999999999998E-3</v>
      </c>
      <c r="DF90" s="136">
        <f t="shared" si="88"/>
        <v>1E-4</v>
      </c>
      <c r="DG90" s="58">
        <f t="shared" si="117"/>
        <v>1</v>
      </c>
      <c r="DH90" s="58">
        <f t="shared" si="118"/>
        <v>0.8940627422837264</v>
      </c>
      <c r="DI90" s="58">
        <f t="shared" si="119"/>
        <v>0.84535276271933024</v>
      </c>
      <c r="DJ90" s="58">
        <f t="shared" si="120"/>
        <v>0.80437516552523802</v>
      </c>
      <c r="DK90" s="58">
        <f t="shared" si="121"/>
        <v>0.73818622523314514</v>
      </c>
    </row>
    <row r="91" spans="1:115">
      <c r="A91" s="5"/>
      <c r="B91" s="5"/>
      <c r="C91" s="5" t="s">
        <v>107</v>
      </c>
      <c r="D91" s="5">
        <v>4244.6980000000003</v>
      </c>
      <c r="E91" s="5">
        <v>5100.8180000000002</v>
      </c>
      <c r="J91" s="58" t="str">
        <f>C91</f>
        <v>Total</v>
      </c>
      <c r="AN91" s="58">
        <v>71</v>
      </c>
      <c r="AO91" s="58">
        <f>R$35</f>
        <v>5.4999999999999997E-3</v>
      </c>
      <c r="AP91" s="118">
        <f t="shared" si="122"/>
        <v>7.1999999999999995E-2</v>
      </c>
      <c r="AQ91" s="58">
        <f t="shared" si="122"/>
        <v>0</v>
      </c>
      <c r="AR91" s="58">
        <f t="shared" si="122"/>
        <v>2.2000000000000001E-3</v>
      </c>
      <c r="AS91" s="58">
        <f t="shared" si="122"/>
        <v>12.9628</v>
      </c>
      <c r="AT91" s="58">
        <f t="shared" si="122"/>
        <v>2.0000000000000001E-4</v>
      </c>
      <c r="AU91" s="58">
        <f t="shared" si="122"/>
        <v>1.0918000000000001</v>
      </c>
      <c r="AV91" s="58">
        <f t="shared" si="122"/>
        <v>72.602400000000003</v>
      </c>
      <c r="AW91" s="58">
        <f>AE$35</f>
        <v>2.3999999999999998E-3</v>
      </c>
      <c r="AX91" s="118">
        <f t="shared" si="123"/>
        <v>2.4E-2</v>
      </c>
      <c r="AY91" s="58">
        <f t="shared" si="123"/>
        <v>0</v>
      </c>
      <c r="AZ91" s="58">
        <f t="shared" si="123"/>
        <v>2.8E-3</v>
      </c>
      <c r="BA91" s="58">
        <f t="shared" si="123"/>
        <v>14.8436</v>
      </c>
      <c r="BB91" s="58">
        <f t="shared" si="123"/>
        <v>1E-4</v>
      </c>
      <c r="BC91" s="58">
        <f t="shared" si="123"/>
        <v>1.1736</v>
      </c>
      <c r="BD91" s="58">
        <f t="shared" si="123"/>
        <v>72.674499999999995</v>
      </c>
      <c r="BG91" s="125">
        <f t="shared" si="89"/>
        <v>5.4999999999999997E-3</v>
      </c>
      <c r="BH91" s="125">
        <f t="shared" si="90"/>
        <v>5.4999999999999997E-3</v>
      </c>
      <c r="BI91" s="125">
        <f t="shared" si="91"/>
        <v>4.5454866180035221E-3</v>
      </c>
      <c r="BJ91" s="125">
        <f t="shared" si="92"/>
        <v>4.1871841987703154E-3</v>
      </c>
      <c r="BK91" s="125">
        <f t="shared" si="93"/>
        <v>3.830709644066056E-3</v>
      </c>
      <c r="BL91" s="125">
        <f t="shared" si="94"/>
        <v>3.3166553441503449E-3</v>
      </c>
      <c r="BM91" s="125">
        <f t="shared" si="95"/>
        <v>2.3999999999999998E-3</v>
      </c>
      <c r="BN91" s="125">
        <f t="shared" si="96"/>
        <v>2.3999999999999998E-3</v>
      </c>
      <c r="BO91" s="125">
        <f t="shared" si="97"/>
        <v>2.0011084141159526E-3</v>
      </c>
      <c r="BP91" s="125">
        <f t="shared" si="98"/>
        <v>1.8291067353353207E-3</v>
      </c>
      <c r="BQ91" s="125">
        <f t="shared" si="99"/>
        <v>1.6854922123068206E-3</v>
      </c>
      <c r="BR91" s="125">
        <f t="shared" si="100"/>
        <v>1.5129452904826346E-3</v>
      </c>
      <c r="BT91" s="125">
        <f t="shared" si="101"/>
        <v>2.0000000000000001E-4</v>
      </c>
      <c r="BU91" s="125">
        <f t="shared" si="102"/>
        <v>2.0000000000000001E-4</v>
      </c>
      <c r="BV91" s="125">
        <f t="shared" si="103"/>
        <v>1.6529042247285538E-4</v>
      </c>
      <c r="BW91" s="125">
        <f t="shared" si="104"/>
        <v>1.5226124359164783E-4</v>
      </c>
      <c r="BX91" s="125">
        <f t="shared" si="105"/>
        <v>1.3929853251149296E-4</v>
      </c>
      <c r="BY91" s="125">
        <f t="shared" si="106"/>
        <v>1.2060564887819437E-4</v>
      </c>
      <c r="BZ91" s="125">
        <f t="shared" si="107"/>
        <v>1E-4</v>
      </c>
      <c r="CA91" s="125">
        <f t="shared" si="108"/>
        <v>1E-4</v>
      </c>
      <c r="CB91" s="125">
        <f t="shared" si="109"/>
        <v>8.3379517254831377E-5</v>
      </c>
      <c r="CC91" s="125">
        <f t="shared" si="110"/>
        <v>7.6212780638971699E-5</v>
      </c>
      <c r="CD91" s="125">
        <f t="shared" si="111"/>
        <v>7.0228842179450871E-5</v>
      </c>
      <c r="CE91" s="125">
        <f t="shared" si="112"/>
        <v>6.3039387103443109E-5</v>
      </c>
      <c r="CG91" s="58">
        <v>75</v>
      </c>
      <c r="CH91" s="58">
        <f t="shared" si="113"/>
        <v>7.4999999999999997E-3</v>
      </c>
      <c r="CI91" s="58">
        <f t="shared" si="114"/>
        <v>2.0000000000000001E-4</v>
      </c>
      <c r="CJ91" s="58">
        <f>1+$B$50*(IF('Male Inactive'!O73&gt;=0, ((('Male Inactive'!$O73)/7)/60), 0))^0.25</f>
        <v>1</v>
      </c>
      <c r="CK91" s="58">
        <f>1+$B$50*(IF('Male Barely'!$O73&gt;=0, ((('Male Barely'!$O73)/7)/60), 0))^0.25</f>
        <v>0.81526880930545631</v>
      </c>
      <c r="CL91" s="58">
        <f>1+$B$50*(IF('Male Somewhat'!$O73&gt;=0, ((('Male Somewhat'!$O73)/7)/60), 0))^0.25</f>
        <v>0.77357389252189201</v>
      </c>
      <c r="CM91" s="58">
        <f>1+$B$50*(IF('Male Active'!$O73&gt;=0, ((('Male Active'!$O73)/7)/60), 0))^0.25</f>
        <v>0.73147623734391942</v>
      </c>
      <c r="CN91" s="58">
        <f>1+$B$50*(IF('Male Highly'!$O73&gt;=0, ((('Male Highly'!$O73)/7)/60), 0))^0.25</f>
        <v>0.6540053365999875</v>
      </c>
      <c r="CO91" s="58">
        <f t="shared" si="115"/>
        <v>3.8E-3</v>
      </c>
      <c r="CP91" s="58">
        <f t="shared" si="116"/>
        <v>1E-4</v>
      </c>
      <c r="CQ91" s="58">
        <f>1+$B$50*(IF('Female Inactive'!$Q73&gt;=0, ((('Female Inactive'!$Q73)/7)/60), 0))^0.25</f>
        <v>0.93009179974523981</v>
      </c>
      <c r="CR91" s="58">
        <f>1+$B$50*(IF('Female Barely'!$Q73&gt;=0, ((('Female Barely'!$Q73)/7)/60), 0))^0.25</f>
        <v>0.83260002494931351</v>
      </c>
      <c r="CS91" s="58">
        <f>1+$B$50*(IF('Female Somewhat'!$Q73&gt;=0, ((('Female Somewhat'!$Q73)/7)/60), 0))^0.25</f>
        <v>0.78777328070108288</v>
      </c>
      <c r="CT91" s="58">
        <f>1+$B$50*(IF('Female Active'!$Q73&gt;=0, ((('Female Active'!$Q73)/7)/60), 0))^0.25</f>
        <v>0.75006248127653896</v>
      </c>
      <c r="CU91" s="58">
        <f>1+$B$50*(IF('Female Highly'!$Q73&gt;=0, ((('Female Highly'!$Q73)/7)/60), 0))^0.25</f>
        <v>0.68915022623006472</v>
      </c>
      <c r="CW91" s="136">
        <f t="shared" si="84"/>
        <v>75</v>
      </c>
      <c r="CX91" s="136">
        <f t="shared" si="85"/>
        <v>7.4999999999999997E-3</v>
      </c>
      <c r="CY91" s="136">
        <f t="shared" si="86"/>
        <v>2.0000000000000001E-4</v>
      </c>
      <c r="CZ91" s="58">
        <f t="shared" si="124"/>
        <v>1</v>
      </c>
      <c r="DA91" s="58">
        <f t="shared" si="125"/>
        <v>0.81526880930545631</v>
      </c>
      <c r="DB91" s="58">
        <f t="shared" si="126"/>
        <v>0.77357389252189201</v>
      </c>
      <c r="DC91" s="58">
        <f t="shared" si="127"/>
        <v>0.73147623734391942</v>
      </c>
      <c r="DD91" s="58">
        <f t="shared" si="128"/>
        <v>0.6540053365999875</v>
      </c>
      <c r="DE91" s="136">
        <f t="shared" si="87"/>
        <v>3.8E-3</v>
      </c>
      <c r="DF91" s="136">
        <f t="shared" si="88"/>
        <v>1E-4</v>
      </c>
      <c r="DG91" s="58">
        <f t="shared" si="117"/>
        <v>1</v>
      </c>
      <c r="DH91" s="58">
        <f t="shared" si="118"/>
        <v>0.89518048130020056</v>
      </c>
      <c r="DI91" s="58">
        <f t="shared" si="119"/>
        <v>0.8469844384359273</v>
      </c>
      <c r="DJ91" s="58">
        <f t="shared" si="120"/>
        <v>0.8064391939397676</v>
      </c>
      <c r="DK91" s="58">
        <f t="shared" si="121"/>
        <v>0.74094861003916923</v>
      </c>
    </row>
    <row r="92" spans="1:115">
      <c r="A92" s="5"/>
      <c r="B92" s="5"/>
      <c r="C92" s="5"/>
      <c r="D92" s="5"/>
      <c r="E92" s="5"/>
      <c r="J92" s="58"/>
      <c r="AN92" s="58">
        <v>72</v>
      </c>
      <c r="AO92" s="58">
        <f>R$35</f>
        <v>5.4999999999999997E-3</v>
      </c>
      <c r="AP92" s="118">
        <f t="shared" si="122"/>
        <v>7.1999999999999995E-2</v>
      </c>
      <c r="AQ92" s="58">
        <f t="shared" si="122"/>
        <v>0</v>
      </c>
      <c r="AR92" s="58">
        <f t="shared" si="122"/>
        <v>2.2000000000000001E-3</v>
      </c>
      <c r="AS92" s="58">
        <f t="shared" si="122"/>
        <v>12.9628</v>
      </c>
      <c r="AT92" s="58">
        <f t="shared" si="122"/>
        <v>2.0000000000000001E-4</v>
      </c>
      <c r="AU92" s="58">
        <f t="shared" si="122"/>
        <v>1.0918000000000001</v>
      </c>
      <c r="AV92" s="58">
        <f t="shared" si="122"/>
        <v>72.602400000000003</v>
      </c>
      <c r="AW92" s="58">
        <f>AE$35</f>
        <v>2.3999999999999998E-3</v>
      </c>
      <c r="AX92" s="118">
        <f t="shared" si="123"/>
        <v>2.4E-2</v>
      </c>
      <c r="AY92" s="58">
        <f t="shared" si="123"/>
        <v>0</v>
      </c>
      <c r="AZ92" s="58">
        <f t="shared" si="123"/>
        <v>2.8E-3</v>
      </c>
      <c r="BA92" s="58">
        <f t="shared" si="123"/>
        <v>14.8436</v>
      </c>
      <c r="BB92" s="58">
        <f t="shared" si="123"/>
        <v>1E-4</v>
      </c>
      <c r="BC92" s="58">
        <f t="shared" si="123"/>
        <v>1.1736</v>
      </c>
      <c r="BD92" s="58">
        <f t="shared" si="123"/>
        <v>72.674499999999995</v>
      </c>
      <c r="BG92" s="125">
        <f t="shared" si="89"/>
        <v>5.4999999999999997E-3</v>
      </c>
      <c r="BH92" s="125">
        <f t="shared" si="90"/>
        <v>5.4999999999999997E-3</v>
      </c>
      <c r="BI92" s="125">
        <f t="shared" si="91"/>
        <v>4.5454866180035221E-3</v>
      </c>
      <c r="BJ92" s="125">
        <f t="shared" si="92"/>
        <v>4.1871841987703154E-3</v>
      </c>
      <c r="BK92" s="125">
        <f t="shared" si="93"/>
        <v>3.830709644066056E-3</v>
      </c>
      <c r="BL92" s="125">
        <f t="shared" si="94"/>
        <v>3.3166553441503449E-3</v>
      </c>
      <c r="BM92" s="125">
        <f t="shared" si="95"/>
        <v>2.3999999999999998E-3</v>
      </c>
      <c r="BN92" s="125">
        <f t="shared" si="96"/>
        <v>2.3999999999999998E-3</v>
      </c>
      <c r="BO92" s="125">
        <f t="shared" si="97"/>
        <v>2.0011084141159526E-3</v>
      </c>
      <c r="BP92" s="125">
        <f t="shared" si="98"/>
        <v>1.8291067353353207E-3</v>
      </c>
      <c r="BQ92" s="125">
        <f t="shared" si="99"/>
        <v>1.6854922123068206E-3</v>
      </c>
      <c r="BR92" s="125">
        <f t="shared" si="100"/>
        <v>1.5129452904826346E-3</v>
      </c>
      <c r="BT92" s="125">
        <f t="shared" si="101"/>
        <v>2.0000000000000001E-4</v>
      </c>
      <c r="BU92" s="125">
        <f t="shared" si="102"/>
        <v>2.0000000000000001E-4</v>
      </c>
      <c r="BV92" s="125">
        <f t="shared" si="103"/>
        <v>1.6529042247285538E-4</v>
      </c>
      <c r="BW92" s="125">
        <f t="shared" si="104"/>
        <v>1.5226124359164783E-4</v>
      </c>
      <c r="BX92" s="125">
        <f t="shared" si="105"/>
        <v>1.3929853251149296E-4</v>
      </c>
      <c r="BY92" s="125">
        <f t="shared" si="106"/>
        <v>1.2060564887819437E-4</v>
      </c>
      <c r="BZ92" s="125">
        <f t="shared" si="107"/>
        <v>1E-4</v>
      </c>
      <c r="CA92" s="125">
        <f t="shared" si="108"/>
        <v>1E-4</v>
      </c>
      <c r="CB92" s="125">
        <f t="shared" si="109"/>
        <v>8.3379517254831377E-5</v>
      </c>
      <c r="CC92" s="125">
        <f t="shared" si="110"/>
        <v>7.6212780638971699E-5</v>
      </c>
      <c r="CD92" s="125">
        <f t="shared" si="111"/>
        <v>7.0228842179450871E-5</v>
      </c>
      <c r="CE92" s="125">
        <f t="shared" si="112"/>
        <v>6.3039387103443109E-5</v>
      </c>
      <c r="CG92" s="58">
        <v>76</v>
      </c>
      <c r="CH92" s="58">
        <f t="shared" si="113"/>
        <v>7.4999999999999997E-3</v>
      </c>
      <c r="CI92" s="58">
        <f t="shared" si="114"/>
        <v>2.0000000000000001E-4</v>
      </c>
      <c r="CJ92" s="58">
        <f>1+$B$50*(IF('Male Inactive'!O74&gt;=0, ((('Male Inactive'!$O74)/7)/60), 0))^0.25</f>
        <v>1</v>
      </c>
      <c r="CK92" s="58">
        <f>1+$B$50*(IF('Male Barely'!$O74&gt;=0, ((('Male Barely'!$O74)/7)/60), 0))^0.25</f>
        <v>0.81712121235775748</v>
      </c>
      <c r="CL92" s="58">
        <f>1+$B$50*(IF('Male Somewhat'!$O74&gt;=0, ((('Male Somewhat'!$O74)/7)/60), 0))^0.25</f>
        <v>0.77584439384349413</v>
      </c>
      <c r="CM92" s="58">
        <f>1+$B$50*(IF('Male Active'!$O74&gt;=0, ((('Male Active'!$O74)/7)/60), 0))^0.25</f>
        <v>0.73416887541813591</v>
      </c>
      <c r="CN92" s="58">
        <f>1+$B$50*(IF('Male Highly'!$O74&gt;=0, ((('Male Highly'!$O74)/7)/60), 0))^0.25</f>
        <v>0.65747481876026792</v>
      </c>
      <c r="CO92" s="58">
        <f t="shared" si="115"/>
        <v>3.8E-3</v>
      </c>
      <c r="CP92" s="58">
        <f t="shared" si="116"/>
        <v>1E-4</v>
      </c>
      <c r="CQ92" s="58">
        <f>1+$B$50*(IF('Female Inactive'!$Q74&gt;=0, ((('Female Inactive'!$Q74)/7)/60), 0))^0.25</f>
        <v>0.93077783371576917</v>
      </c>
      <c r="CR92" s="58">
        <f>1+$B$50*(IF('Female Barely'!$Q74&gt;=0, ((('Female Barely'!$Q74)/7)/60), 0))^0.25</f>
        <v>0.83424278029320775</v>
      </c>
      <c r="CS92" s="58">
        <f>1+$B$50*(IF('Female Somewhat'!$Q74&gt;=0, ((('Female Somewhat'!$Q74)/7)/60), 0))^0.25</f>
        <v>0.78985593678953125</v>
      </c>
      <c r="CT92" s="58">
        <f>1+$B$50*(IF('Female Active'!$Q74&gt;=0, ((('Female Active'!$Q74)/7)/60), 0))^0.25</f>
        <v>0.75251520681845319</v>
      </c>
      <c r="CU92" s="58">
        <f>1+$B$50*(IF('Female Highly'!$Q74&gt;=0, ((('Female Highly'!$Q74)/7)/60), 0))^0.25</f>
        <v>0.69220070534067535</v>
      </c>
      <c r="CW92" s="136">
        <f t="shared" si="84"/>
        <v>76</v>
      </c>
      <c r="CX92" s="136">
        <f t="shared" si="85"/>
        <v>7.4999999999999997E-3</v>
      </c>
      <c r="CY92" s="136">
        <f t="shared" si="86"/>
        <v>2.0000000000000001E-4</v>
      </c>
      <c r="CZ92" s="58">
        <f t="shared" si="124"/>
        <v>1</v>
      </c>
      <c r="DA92" s="58">
        <f t="shared" si="125"/>
        <v>0.81712121235775748</v>
      </c>
      <c r="DB92" s="58">
        <f t="shared" si="126"/>
        <v>0.77584439384349413</v>
      </c>
      <c r="DC92" s="58">
        <f t="shared" si="127"/>
        <v>0.73416887541813591</v>
      </c>
      <c r="DD92" s="58">
        <f t="shared" si="128"/>
        <v>0.65747481876026792</v>
      </c>
      <c r="DE92" s="136">
        <f t="shared" si="87"/>
        <v>3.8E-3</v>
      </c>
      <c r="DF92" s="136">
        <f t="shared" si="88"/>
        <v>1E-4</v>
      </c>
      <c r="DG92" s="58">
        <f t="shared" si="117"/>
        <v>1</v>
      </c>
      <c r="DH92" s="58">
        <f t="shared" si="118"/>
        <v>0.89628561196264989</v>
      </c>
      <c r="DI92" s="58">
        <f t="shared" si="119"/>
        <v>0.8485977084739309</v>
      </c>
      <c r="DJ92" s="58">
        <f t="shared" si="120"/>
        <v>0.80847993963750553</v>
      </c>
      <c r="DK92" s="58">
        <f t="shared" si="121"/>
        <v>0.74367983450715924</v>
      </c>
    </row>
    <row r="93" spans="1:115">
      <c r="A93" s="5" t="s">
        <v>393</v>
      </c>
      <c r="B93" s="5"/>
      <c r="C93" s="5" t="s">
        <v>377</v>
      </c>
      <c r="D93" s="5" t="s">
        <v>389</v>
      </c>
      <c r="E93" s="5" t="s">
        <v>390</v>
      </c>
      <c r="H93" s="58" t="str">
        <f>A93</f>
        <v>Females Mean</v>
      </c>
      <c r="I93" s="58"/>
      <c r="J93" s="58" t="str">
        <f>C93</f>
        <v>METGroup</v>
      </c>
      <c r="K93" s="58" t="str">
        <f>D93</f>
        <v>Mean</v>
      </c>
      <c r="L93" s="58" t="str">
        <f>E93</f>
        <v>SD</v>
      </c>
      <c r="AN93" s="58">
        <v>73</v>
      </c>
      <c r="AO93" s="58">
        <f>R$35</f>
        <v>5.4999999999999997E-3</v>
      </c>
      <c r="AP93" s="118">
        <f t="shared" si="122"/>
        <v>7.1999999999999995E-2</v>
      </c>
      <c r="AQ93" s="58">
        <f t="shared" si="122"/>
        <v>0</v>
      </c>
      <c r="AR93" s="58">
        <f t="shared" si="122"/>
        <v>2.2000000000000001E-3</v>
      </c>
      <c r="AS93" s="58">
        <f t="shared" si="122"/>
        <v>12.9628</v>
      </c>
      <c r="AT93" s="58">
        <f t="shared" si="122"/>
        <v>2.0000000000000001E-4</v>
      </c>
      <c r="AU93" s="58">
        <f t="shared" si="122"/>
        <v>1.0918000000000001</v>
      </c>
      <c r="AV93" s="58">
        <f t="shared" si="122"/>
        <v>72.602400000000003</v>
      </c>
      <c r="AW93" s="58">
        <f>AE$35</f>
        <v>2.3999999999999998E-3</v>
      </c>
      <c r="AX93" s="118">
        <f t="shared" si="123"/>
        <v>2.4E-2</v>
      </c>
      <c r="AY93" s="58">
        <f t="shared" si="123"/>
        <v>0</v>
      </c>
      <c r="AZ93" s="58">
        <f t="shared" si="123"/>
        <v>2.8E-3</v>
      </c>
      <c r="BA93" s="58">
        <f t="shared" si="123"/>
        <v>14.8436</v>
      </c>
      <c r="BB93" s="58">
        <f t="shared" si="123"/>
        <v>1E-4</v>
      </c>
      <c r="BC93" s="58">
        <f t="shared" si="123"/>
        <v>1.1736</v>
      </c>
      <c r="BD93" s="58">
        <f t="shared" si="123"/>
        <v>72.674499999999995</v>
      </c>
      <c r="BG93" s="125">
        <f t="shared" si="89"/>
        <v>5.4999999999999997E-3</v>
      </c>
      <c r="BH93" s="125">
        <f t="shared" si="90"/>
        <v>5.4999999999999997E-3</v>
      </c>
      <c r="BI93" s="125">
        <f t="shared" si="91"/>
        <v>4.5454866180035221E-3</v>
      </c>
      <c r="BJ93" s="125">
        <f t="shared" si="92"/>
        <v>4.1871841987703154E-3</v>
      </c>
      <c r="BK93" s="125">
        <f t="shared" si="93"/>
        <v>3.830709644066056E-3</v>
      </c>
      <c r="BL93" s="125">
        <f t="shared" si="94"/>
        <v>3.3166553441503449E-3</v>
      </c>
      <c r="BM93" s="125">
        <f t="shared" si="95"/>
        <v>2.3999999999999998E-3</v>
      </c>
      <c r="BN93" s="125">
        <f t="shared" si="96"/>
        <v>2.3999999999999998E-3</v>
      </c>
      <c r="BO93" s="125">
        <f t="shared" si="97"/>
        <v>2.0011084141159526E-3</v>
      </c>
      <c r="BP93" s="125">
        <f t="shared" si="98"/>
        <v>1.8291067353353207E-3</v>
      </c>
      <c r="BQ93" s="125">
        <f t="shared" si="99"/>
        <v>1.6854922123068206E-3</v>
      </c>
      <c r="BR93" s="125">
        <f t="shared" si="100"/>
        <v>1.5129452904826346E-3</v>
      </c>
      <c r="BT93" s="125">
        <f t="shared" si="101"/>
        <v>2.0000000000000001E-4</v>
      </c>
      <c r="BU93" s="125">
        <f t="shared" si="102"/>
        <v>2.0000000000000001E-4</v>
      </c>
      <c r="BV93" s="125">
        <f t="shared" si="103"/>
        <v>1.6529042247285538E-4</v>
      </c>
      <c r="BW93" s="125">
        <f t="shared" si="104"/>
        <v>1.5226124359164783E-4</v>
      </c>
      <c r="BX93" s="125">
        <f t="shared" si="105"/>
        <v>1.3929853251149296E-4</v>
      </c>
      <c r="BY93" s="125">
        <f t="shared" si="106"/>
        <v>1.2060564887819437E-4</v>
      </c>
      <c r="BZ93" s="125">
        <f t="shared" si="107"/>
        <v>1E-4</v>
      </c>
      <c r="CA93" s="125">
        <f t="shared" si="108"/>
        <v>1E-4</v>
      </c>
      <c r="CB93" s="125">
        <f t="shared" si="109"/>
        <v>8.3379517254831377E-5</v>
      </c>
      <c r="CC93" s="125">
        <f t="shared" si="110"/>
        <v>7.6212780638971699E-5</v>
      </c>
      <c r="CD93" s="125">
        <f t="shared" si="111"/>
        <v>7.0228842179450871E-5</v>
      </c>
      <c r="CE93" s="125">
        <f t="shared" si="112"/>
        <v>6.3039387103443109E-5</v>
      </c>
      <c r="CG93" s="58">
        <v>77</v>
      </c>
      <c r="CH93" s="58">
        <f t="shared" si="113"/>
        <v>7.4999999999999997E-3</v>
      </c>
      <c r="CI93" s="58">
        <f t="shared" si="114"/>
        <v>2.0000000000000001E-4</v>
      </c>
      <c r="CJ93" s="58">
        <f>1+$B$50*(IF('Male Inactive'!O75&gt;=0, ((('Male Inactive'!$O75)/7)/60), 0))^0.25</f>
        <v>1</v>
      </c>
      <c r="CK93" s="58">
        <f>1+$B$50*(IF('Male Barely'!$O75&gt;=0, ((('Male Barely'!$O75)/7)/60), 0))^0.25</f>
        <v>0.81895504032777122</v>
      </c>
      <c r="CL93" s="58">
        <f>1+$B$50*(IF('Male Somewhat'!$O75&gt;=0, ((('Male Somewhat'!$O75)/7)/60), 0))^0.25</f>
        <v>0.7780921275774324</v>
      </c>
      <c r="CM93" s="58">
        <f>1+$B$50*(IF('Male Active'!$O75&gt;=0, ((('Male Active'!$O75)/7)/60), 0))^0.25</f>
        <v>0.73683451290317936</v>
      </c>
      <c r="CN93" s="58">
        <f>1+$B$50*(IF('Male Highly'!$O75&gt;=0, ((('Male Highly'!$O75)/7)/60), 0))^0.25</f>
        <v>0.66090951048088598</v>
      </c>
      <c r="CO93" s="58">
        <f t="shared" si="115"/>
        <v>3.8E-3</v>
      </c>
      <c r="CP93" s="58">
        <f t="shared" si="116"/>
        <v>1E-4</v>
      </c>
      <c r="CQ93" s="58">
        <f>1+$B$50*(IF('Female Inactive'!$Q75&gt;=0, ((('Female Inactive'!$Q75)/7)/60), 0))^0.25</f>
        <v>0.93145713539156039</v>
      </c>
      <c r="CR93" s="58">
        <f>1+$B$50*(IF('Female Barely'!$Q75&gt;=0, ((('Female Barely'!$Q75)/7)/60), 0))^0.25</f>
        <v>0.83586941469610965</v>
      </c>
      <c r="CS93" s="58">
        <f>1+$B$50*(IF('Female Somewhat'!$Q75&gt;=0, ((('Female Somewhat'!$Q75)/7)/60), 0))^0.25</f>
        <v>0.79191815503491703</v>
      </c>
      <c r="CT93" s="58">
        <f>1+$B$50*(IF('Female Active'!$Q75&gt;=0, ((('Female Active'!$Q75)/7)/60), 0))^0.25</f>
        <v>0.75494386289446769</v>
      </c>
      <c r="CU93" s="58">
        <f>1+$B$50*(IF('Female Highly'!$Q75&gt;=0, ((('Female Highly'!$Q75)/7)/60), 0))^0.25</f>
        <v>0.69522124901755078</v>
      </c>
      <c r="CW93" s="136">
        <f t="shared" si="84"/>
        <v>77</v>
      </c>
      <c r="CX93" s="136">
        <f t="shared" si="85"/>
        <v>7.4999999999999997E-3</v>
      </c>
      <c r="CY93" s="136">
        <f t="shared" si="86"/>
        <v>2.0000000000000001E-4</v>
      </c>
      <c r="CZ93" s="58">
        <f t="shared" si="124"/>
        <v>1</v>
      </c>
      <c r="DA93" s="58">
        <f t="shared" si="125"/>
        <v>0.81895504032777122</v>
      </c>
      <c r="DB93" s="58">
        <f t="shared" si="126"/>
        <v>0.7780921275774324</v>
      </c>
      <c r="DC93" s="58">
        <f t="shared" si="127"/>
        <v>0.73683451290317936</v>
      </c>
      <c r="DD93" s="58">
        <f t="shared" si="128"/>
        <v>0.66090951048088598</v>
      </c>
      <c r="DE93" s="136">
        <f t="shared" si="87"/>
        <v>3.8E-3</v>
      </c>
      <c r="DF93" s="136">
        <f t="shared" si="88"/>
        <v>1E-4</v>
      </c>
      <c r="DG93" s="58">
        <f t="shared" si="117"/>
        <v>1</v>
      </c>
      <c r="DH93" s="58">
        <f t="shared" si="118"/>
        <v>0.89737829357518617</v>
      </c>
      <c r="DI93" s="58">
        <f t="shared" si="119"/>
        <v>0.85019280538552666</v>
      </c>
      <c r="DJ93" s="58">
        <f t="shared" si="120"/>
        <v>0.8104976967910702</v>
      </c>
      <c r="DK93" s="58">
        <f t="shared" si="121"/>
        <v>0.7463802923419528</v>
      </c>
    </row>
    <row r="94" spans="1:115">
      <c r="A94" s="5"/>
      <c r="B94" s="5"/>
      <c r="C94" s="5"/>
      <c r="D94" s="5"/>
      <c r="E94" s="5"/>
      <c r="J94" s="58"/>
      <c r="AN94" s="58">
        <v>74</v>
      </c>
      <c r="AO94" s="58">
        <f>R$35</f>
        <v>5.4999999999999997E-3</v>
      </c>
      <c r="AP94" s="118">
        <f t="shared" si="122"/>
        <v>7.1999999999999995E-2</v>
      </c>
      <c r="AQ94" s="58">
        <f t="shared" si="122"/>
        <v>0</v>
      </c>
      <c r="AR94" s="58">
        <f t="shared" si="122"/>
        <v>2.2000000000000001E-3</v>
      </c>
      <c r="AS94" s="58">
        <f t="shared" si="122"/>
        <v>12.9628</v>
      </c>
      <c r="AT94" s="58">
        <f t="shared" si="122"/>
        <v>2.0000000000000001E-4</v>
      </c>
      <c r="AU94" s="58">
        <f t="shared" si="122"/>
        <v>1.0918000000000001</v>
      </c>
      <c r="AV94" s="58">
        <f t="shared" si="122"/>
        <v>72.602400000000003</v>
      </c>
      <c r="AW94" s="58">
        <f>AE$35</f>
        <v>2.3999999999999998E-3</v>
      </c>
      <c r="AX94" s="118">
        <f t="shared" si="123"/>
        <v>2.4E-2</v>
      </c>
      <c r="AY94" s="58">
        <f t="shared" si="123"/>
        <v>0</v>
      </c>
      <c r="AZ94" s="58">
        <f t="shared" si="123"/>
        <v>2.8E-3</v>
      </c>
      <c r="BA94" s="58">
        <f t="shared" si="123"/>
        <v>14.8436</v>
      </c>
      <c r="BB94" s="58">
        <f t="shared" si="123"/>
        <v>1E-4</v>
      </c>
      <c r="BC94" s="58">
        <f t="shared" si="123"/>
        <v>1.1736</v>
      </c>
      <c r="BD94" s="58">
        <f t="shared" si="123"/>
        <v>72.674499999999995</v>
      </c>
      <c r="BG94" s="125">
        <f t="shared" si="89"/>
        <v>5.4999999999999997E-3</v>
      </c>
      <c r="BH94" s="125">
        <f t="shared" si="90"/>
        <v>5.4999999999999997E-3</v>
      </c>
      <c r="BI94" s="125">
        <f t="shared" si="91"/>
        <v>4.5454866180035221E-3</v>
      </c>
      <c r="BJ94" s="125">
        <f t="shared" si="92"/>
        <v>4.1871841987703154E-3</v>
      </c>
      <c r="BK94" s="125">
        <f t="shared" si="93"/>
        <v>3.830709644066056E-3</v>
      </c>
      <c r="BL94" s="125">
        <f t="shared" si="94"/>
        <v>3.3166553441503449E-3</v>
      </c>
      <c r="BM94" s="125">
        <f t="shared" si="95"/>
        <v>2.3999999999999998E-3</v>
      </c>
      <c r="BN94" s="125">
        <f t="shared" si="96"/>
        <v>2.3999999999999998E-3</v>
      </c>
      <c r="BO94" s="125">
        <f t="shared" si="97"/>
        <v>2.0011084141159526E-3</v>
      </c>
      <c r="BP94" s="125">
        <f t="shared" si="98"/>
        <v>1.8291067353353207E-3</v>
      </c>
      <c r="BQ94" s="125">
        <f t="shared" si="99"/>
        <v>1.6854922123068206E-3</v>
      </c>
      <c r="BR94" s="125">
        <f t="shared" si="100"/>
        <v>1.5129452904826346E-3</v>
      </c>
      <c r="BT94" s="125">
        <f t="shared" si="101"/>
        <v>2.0000000000000001E-4</v>
      </c>
      <c r="BU94" s="125">
        <f t="shared" si="102"/>
        <v>2.0000000000000001E-4</v>
      </c>
      <c r="BV94" s="125">
        <f t="shared" si="103"/>
        <v>1.6529042247285538E-4</v>
      </c>
      <c r="BW94" s="125">
        <f t="shared" si="104"/>
        <v>1.5226124359164783E-4</v>
      </c>
      <c r="BX94" s="125">
        <f t="shared" si="105"/>
        <v>1.3929853251149296E-4</v>
      </c>
      <c r="BY94" s="125">
        <f t="shared" si="106"/>
        <v>1.2060564887819437E-4</v>
      </c>
      <c r="BZ94" s="125">
        <f t="shared" si="107"/>
        <v>1E-4</v>
      </c>
      <c r="CA94" s="125">
        <f t="shared" si="108"/>
        <v>1E-4</v>
      </c>
      <c r="CB94" s="125">
        <f t="shared" si="109"/>
        <v>8.3379517254831377E-5</v>
      </c>
      <c r="CC94" s="125">
        <f t="shared" si="110"/>
        <v>7.6212780638971699E-5</v>
      </c>
      <c r="CD94" s="125">
        <f t="shared" si="111"/>
        <v>7.0228842179450871E-5</v>
      </c>
      <c r="CE94" s="125">
        <f t="shared" si="112"/>
        <v>6.3039387103443109E-5</v>
      </c>
      <c r="CG94" s="58">
        <v>78</v>
      </c>
      <c r="CH94" s="58">
        <f t="shared" si="113"/>
        <v>7.4999999999999997E-3</v>
      </c>
      <c r="CI94" s="58">
        <f t="shared" si="114"/>
        <v>2.0000000000000001E-4</v>
      </c>
      <c r="CJ94" s="58">
        <f>1+$B$50*(IF('Male Inactive'!O76&gt;=0, ((('Male Inactive'!$O76)/7)/60), 0))^0.25</f>
        <v>1</v>
      </c>
      <c r="CK94" s="58">
        <f>1+$B$50*(IF('Male Barely'!$O76&gt;=0, ((('Male Barely'!$O76)/7)/60), 0))^0.25</f>
        <v>0.82077047947824533</v>
      </c>
      <c r="CL94" s="58">
        <f>1+$B$50*(IF('Male Somewhat'!$O76&gt;=0, ((('Male Somewhat'!$O76)/7)/60), 0))^0.25</f>
        <v>0.78031732202705251</v>
      </c>
      <c r="CM94" s="58">
        <f>1+$B$50*(IF('Male Active'!$O76&gt;=0, ((('Male Active'!$O76)/7)/60), 0))^0.25</f>
        <v>0.73947342054907073</v>
      </c>
      <c r="CN94" s="58">
        <f>1+$B$50*(IF('Male Highly'!$O76&gt;=0, ((('Male Highly'!$O76)/7)/60), 0))^0.25</f>
        <v>0.66430976062505409</v>
      </c>
      <c r="CO94" s="58">
        <f t="shared" si="115"/>
        <v>3.8E-3</v>
      </c>
      <c r="CP94" s="58">
        <f t="shared" si="116"/>
        <v>1E-4</v>
      </c>
      <c r="CQ94" s="58">
        <f>1+$B$50*(IF('Female Inactive'!$Q76&gt;=0, ((('Female Inactive'!$Q76)/7)/60), 0))^0.25</f>
        <v>0.93212977083901039</v>
      </c>
      <c r="CR94" s="58">
        <f>1+$B$50*(IF('Female Barely'!$Q76&gt;=0, ((('Female Barely'!$Q76)/7)/60), 0))^0.25</f>
        <v>0.83748008635853255</v>
      </c>
      <c r="CS94" s="58">
        <f>1+$B$50*(IF('Female Somewhat'!$Q76&gt;=0, ((('Female Somewhat'!$Q76)/7)/60), 0))^0.25</f>
        <v>0.79396013600104465</v>
      </c>
      <c r="CT94" s="58">
        <f>1+$B$50*(IF('Female Active'!$Q76&gt;=0, ((('Female Active'!$Q76)/7)/60), 0))^0.25</f>
        <v>0.75734868570679059</v>
      </c>
      <c r="CU94" s="58">
        <f>1+$B$50*(IF('Female Highly'!$Q76&gt;=0, ((('Female Highly'!$Q76)/7)/60), 0))^0.25</f>
        <v>0.69821215102772261</v>
      </c>
      <c r="CW94" s="136">
        <f t="shared" si="84"/>
        <v>78</v>
      </c>
      <c r="CX94" s="136">
        <f t="shared" si="85"/>
        <v>7.4999999999999997E-3</v>
      </c>
      <c r="CY94" s="136">
        <f t="shared" si="86"/>
        <v>2.0000000000000001E-4</v>
      </c>
      <c r="CZ94" s="58">
        <f t="shared" si="124"/>
        <v>1</v>
      </c>
      <c r="DA94" s="58">
        <f t="shared" si="125"/>
        <v>0.82077047947824533</v>
      </c>
      <c r="DB94" s="58">
        <f t="shared" si="126"/>
        <v>0.78031732202705251</v>
      </c>
      <c r="DC94" s="58">
        <f t="shared" si="127"/>
        <v>0.73947342054907073</v>
      </c>
      <c r="DD94" s="58">
        <f t="shared" si="128"/>
        <v>0.66430976062505409</v>
      </c>
      <c r="DE94" s="136">
        <f t="shared" si="87"/>
        <v>3.8E-3</v>
      </c>
      <c r="DF94" s="136">
        <f t="shared" si="88"/>
        <v>1E-4</v>
      </c>
      <c r="DG94" s="58">
        <f t="shared" si="117"/>
        <v>1</v>
      </c>
      <c r="DH94" s="58">
        <f t="shared" si="118"/>
        <v>0.89845868307018706</v>
      </c>
      <c r="DI94" s="58">
        <f t="shared" si="119"/>
        <v>0.85176995826064095</v>
      </c>
      <c r="DJ94" s="58">
        <f t="shared" si="120"/>
        <v>0.81249275519341124</v>
      </c>
      <c r="DK94" s="58">
        <f t="shared" si="121"/>
        <v>0.74905037138687414</v>
      </c>
    </row>
    <row r="95" spans="1:115">
      <c r="A95" s="5"/>
      <c r="B95" s="5"/>
      <c r="C95" s="5">
        <v>0</v>
      </c>
      <c r="D95" s="5">
        <v>0</v>
      </c>
      <c r="E95" s="5">
        <v>0</v>
      </c>
      <c r="J95" s="58">
        <v>0</v>
      </c>
      <c r="AN95" s="58">
        <v>75</v>
      </c>
      <c r="AO95" s="58">
        <f>R$36</f>
        <v>7.4999999999999997E-3</v>
      </c>
      <c r="AP95" s="118">
        <f t="shared" ref="AP95:AV99" si="129">S$36</f>
        <v>0.10059999999999999</v>
      </c>
      <c r="AQ95" s="58">
        <f t="shared" si="129"/>
        <v>0</v>
      </c>
      <c r="AR95" s="58">
        <f t="shared" si="129"/>
        <v>2.3999999999999998E-3</v>
      </c>
      <c r="AS95" s="58">
        <f t="shared" si="129"/>
        <v>9.9113000000000007</v>
      </c>
      <c r="AT95" s="58">
        <f t="shared" si="129"/>
        <v>2.0000000000000001E-4</v>
      </c>
      <c r="AU95" s="58">
        <f t="shared" si="129"/>
        <v>1.0570999999999999</v>
      </c>
      <c r="AV95" s="58">
        <f t="shared" si="129"/>
        <v>77.584800000000001</v>
      </c>
      <c r="AW95" s="58">
        <f>AE$36</f>
        <v>3.8E-3</v>
      </c>
      <c r="AX95" s="118">
        <f t="shared" ref="AX95:BD99" si="130">AF$36</f>
        <v>3.85E-2</v>
      </c>
      <c r="AY95" s="58">
        <f t="shared" si="130"/>
        <v>0</v>
      </c>
      <c r="AZ95" s="58">
        <f t="shared" si="130"/>
        <v>2.8999999999999998E-3</v>
      </c>
      <c r="BA95" s="58">
        <f t="shared" si="130"/>
        <v>11.4552</v>
      </c>
      <c r="BB95" s="58">
        <f t="shared" si="130"/>
        <v>1E-4</v>
      </c>
      <c r="BC95" s="58">
        <f t="shared" si="130"/>
        <v>1.1012</v>
      </c>
      <c r="BD95" s="58">
        <f t="shared" si="130"/>
        <v>77.651600000000002</v>
      </c>
      <c r="BG95" s="125">
        <f t="shared" si="89"/>
        <v>7.4999999999999997E-3</v>
      </c>
      <c r="BH95" s="125">
        <f t="shared" si="90"/>
        <v>7.4999999999999997E-3</v>
      </c>
      <c r="BI95" s="125">
        <f t="shared" si="91"/>
        <v>6.1983908427320758E-3</v>
      </c>
      <c r="BJ95" s="125">
        <f t="shared" si="92"/>
        <v>5.7097966346867932E-3</v>
      </c>
      <c r="BK95" s="125">
        <f t="shared" si="93"/>
        <v>5.2236949691809855E-3</v>
      </c>
      <c r="BL95" s="125">
        <f t="shared" si="94"/>
        <v>4.5227118329322887E-3</v>
      </c>
      <c r="BM95" s="125">
        <f t="shared" si="95"/>
        <v>3.8E-3</v>
      </c>
      <c r="BN95" s="125">
        <f t="shared" si="96"/>
        <v>3.8E-3</v>
      </c>
      <c r="BO95" s="125">
        <f t="shared" si="97"/>
        <v>3.1684216556835919E-3</v>
      </c>
      <c r="BP95" s="125">
        <f t="shared" si="98"/>
        <v>2.8960856642809246E-3</v>
      </c>
      <c r="BQ95" s="125">
        <f t="shared" si="99"/>
        <v>2.6686960028191329E-3</v>
      </c>
      <c r="BR95" s="125">
        <f t="shared" si="100"/>
        <v>2.3954967099308381E-3</v>
      </c>
      <c r="BT95" s="125">
        <f t="shared" si="101"/>
        <v>2.0000000000000001E-4</v>
      </c>
      <c r="BU95" s="125">
        <f t="shared" si="102"/>
        <v>2.0000000000000001E-4</v>
      </c>
      <c r="BV95" s="125">
        <f t="shared" si="103"/>
        <v>1.6529042247285538E-4</v>
      </c>
      <c r="BW95" s="125">
        <f t="shared" si="104"/>
        <v>1.5226124359164783E-4</v>
      </c>
      <c r="BX95" s="125">
        <f t="shared" si="105"/>
        <v>1.3929853251149296E-4</v>
      </c>
      <c r="BY95" s="125">
        <f t="shared" si="106"/>
        <v>1.2060564887819437E-4</v>
      </c>
      <c r="BZ95" s="125">
        <f t="shared" si="107"/>
        <v>1E-4</v>
      </c>
      <c r="CA95" s="125">
        <f t="shared" si="108"/>
        <v>1E-4</v>
      </c>
      <c r="CB95" s="125">
        <f t="shared" si="109"/>
        <v>8.3379517254831377E-5</v>
      </c>
      <c r="CC95" s="125">
        <f t="shared" si="110"/>
        <v>7.6212780638971699E-5</v>
      </c>
      <c r="CD95" s="125">
        <f t="shared" si="111"/>
        <v>7.0228842179450871E-5</v>
      </c>
      <c r="CE95" s="125">
        <f t="shared" si="112"/>
        <v>6.3039387103443109E-5</v>
      </c>
      <c r="CG95" s="58">
        <v>79</v>
      </c>
      <c r="CH95" s="58">
        <f t="shared" si="113"/>
        <v>7.4999999999999997E-3</v>
      </c>
      <c r="CI95" s="58">
        <f t="shared" si="114"/>
        <v>2.0000000000000001E-4</v>
      </c>
      <c r="CJ95" s="58">
        <f>1+$B$50*(IF('Male Inactive'!O77&gt;=0, ((('Male Inactive'!$O77)/7)/60), 0))^0.25</f>
        <v>1</v>
      </c>
      <c r="CK95" s="58">
        <f>1+$B$50*(IF('Male Barely'!$O77&gt;=0, ((('Male Barely'!$O77)/7)/60), 0))^0.25</f>
        <v>0.8225677142041663</v>
      </c>
      <c r="CL95" s="58">
        <f>1+$B$50*(IF('Male Somewhat'!$O77&gt;=0, ((('Male Somewhat'!$O77)/7)/60), 0))^0.25</f>
        <v>0.78252020320637461</v>
      </c>
      <c r="CM95" s="58">
        <f>1+$B$50*(IF('Male Active'!$O77&gt;=0, ((('Male Active'!$O77)/7)/60), 0))^0.25</f>
        <v>0.74208586639086938</v>
      </c>
      <c r="CN95" s="58">
        <f>1+$B$50*(IF('Male Highly'!$O77&gt;=0, ((('Male Highly'!$O77)/7)/60), 0))^0.25</f>
        <v>0.667675914557738</v>
      </c>
      <c r="CO95" s="58">
        <f t="shared" si="115"/>
        <v>3.8E-3</v>
      </c>
      <c r="CP95" s="58">
        <f t="shared" si="116"/>
        <v>1E-4</v>
      </c>
      <c r="CQ95" s="58">
        <f>1+$B$50*(IF('Female Inactive'!$Q77&gt;=0, ((('Female Inactive'!$Q77)/7)/60), 0))^0.25</f>
        <v>0.93279580547618268</v>
      </c>
      <c r="CR95" s="58">
        <f>1+$B$50*(IF('Female Barely'!$Q77&gt;=0, ((('Female Barely'!$Q77)/7)/60), 0))^0.25</f>
        <v>0.83907495192851189</v>
      </c>
      <c r="CS95" s="58">
        <f>1+$B$50*(IF('Female Somewhat'!$Q77&gt;=0, ((('Female Somewhat'!$Q77)/7)/60), 0))^0.25</f>
        <v>0.79598207828351519</v>
      </c>
      <c r="CT95" s="58">
        <f>1+$B$50*(IF('Female Active'!$Q77&gt;=0, ((('Female Active'!$Q77)/7)/60), 0))^0.25</f>
        <v>0.75972990913969385</v>
      </c>
      <c r="CU95" s="58">
        <f>1+$B$50*(IF('Female Highly'!$Q77&gt;=0, ((('Female Highly'!$Q77)/7)/60), 0))^0.25</f>
        <v>0.70117370225538211</v>
      </c>
      <c r="CW95" s="136">
        <f t="shared" si="84"/>
        <v>79</v>
      </c>
      <c r="CX95" s="136">
        <f t="shared" si="85"/>
        <v>7.4999999999999997E-3</v>
      </c>
      <c r="CY95" s="136">
        <f t="shared" si="86"/>
        <v>2.0000000000000001E-4</v>
      </c>
      <c r="CZ95" s="58">
        <f t="shared" si="124"/>
        <v>1</v>
      </c>
      <c r="DA95" s="58">
        <f t="shared" si="125"/>
        <v>0.8225677142041663</v>
      </c>
      <c r="DB95" s="58">
        <f t="shared" si="126"/>
        <v>0.78252020320637461</v>
      </c>
      <c r="DC95" s="58">
        <f t="shared" si="127"/>
        <v>0.74208586639086938</v>
      </c>
      <c r="DD95" s="58">
        <f t="shared" si="128"/>
        <v>0.667675914557738</v>
      </c>
      <c r="DE95" s="136">
        <f t="shared" si="87"/>
        <v>3.8E-3</v>
      </c>
      <c r="DF95" s="136">
        <f t="shared" si="88"/>
        <v>1E-4</v>
      </c>
      <c r="DG95" s="58">
        <f t="shared" si="117"/>
        <v>1</v>
      </c>
      <c r="DH95" s="58">
        <f t="shared" si="118"/>
        <v>0.89952693505109915</v>
      </c>
      <c r="DI95" s="58">
        <f t="shared" si="119"/>
        <v>0.85332939278942677</v>
      </c>
      <c r="DJ95" s="58">
        <f t="shared" si="120"/>
        <v>0.81446540033685033</v>
      </c>
      <c r="DK95" s="58">
        <f t="shared" si="121"/>
        <v>0.75169045372951704</v>
      </c>
    </row>
    <row r="96" spans="1:115">
      <c r="A96" s="5"/>
      <c r="B96" s="5"/>
      <c r="C96" s="5">
        <v>1</v>
      </c>
      <c r="D96" s="5">
        <v>380.05919999999998</v>
      </c>
      <c r="E96" s="5">
        <v>281.13580000000002</v>
      </c>
      <c r="J96" s="58">
        <f>C96</f>
        <v>1</v>
      </c>
      <c r="AN96" s="58">
        <v>76</v>
      </c>
      <c r="AO96" s="58">
        <f>R$36</f>
        <v>7.4999999999999997E-3</v>
      </c>
      <c r="AP96" s="118">
        <f t="shared" si="129"/>
        <v>0.10059999999999999</v>
      </c>
      <c r="AQ96" s="58">
        <f t="shared" si="129"/>
        <v>0</v>
      </c>
      <c r="AR96" s="58">
        <f t="shared" si="129"/>
        <v>2.3999999999999998E-3</v>
      </c>
      <c r="AS96" s="58">
        <f t="shared" si="129"/>
        <v>9.9113000000000007</v>
      </c>
      <c r="AT96" s="58">
        <f t="shared" si="129"/>
        <v>2.0000000000000001E-4</v>
      </c>
      <c r="AU96" s="58">
        <f t="shared" si="129"/>
        <v>1.0570999999999999</v>
      </c>
      <c r="AV96" s="58">
        <f t="shared" si="129"/>
        <v>77.584800000000001</v>
      </c>
      <c r="AW96" s="58">
        <f>AE$36</f>
        <v>3.8E-3</v>
      </c>
      <c r="AX96" s="118">
        <f t="shared" si="130"/>
        <v>3.85E-2</v>
      </c>
      <c r="AY96" s="58">
        <f t="shared" si="130"/>
        <v>0</v>
      </c>
      <c r="AZ96" s="58">
        <f t="shared" si="130"/>
        <v>2.8999999999999998E-3</v>
      </c>
      <c r="BA96" s="58">
        <f t="shared" si="130"/>
        <v>11.4552</v>
      </c>
      <c r="BB96" s="58">
        <f t="shared" si="130"/>
        <v>1E-4</v>
      </c>
      <c r="BC96" s="58">
        <f t="shared" si="130"/>
        <v>1.1012</v>
      </c>
      <c r="BD96" s="58">
        <f t="shared" si="130"/>
        <v>77.651600000000002</v>
      </c>
      <c r="BG96" s="125">
        <f t="shared" si="89"/>
        <v>7.4999999999999997E-3</v>
      </c>
      <c r="BH96" s="125">
        <f t="shared" si="90"/>
        <v>7.4999999999999997E-3</v>
      </c>
      <c r="BI96" s="125">
        <f t="shared" si="91"/>
        <v>6.1983908427320758E-3</v>
      </c>
      <c r="BJ96" s="125">
        <f t="shared" si="92"/>
        <v>5.7097966346867932E-3</v>
      </c>
      <c r="BK96" s="125">
        <f t="shared" si="93"/>
        <v>5.2236949691809855E-3</v>
      </c>
      <c r="BL96" s="125">
        <f t="shared" si="94"/>
        <v>4.5227118329322887E-3</v>
      </c>
      <c r="BM96" s="125">
        <f t="shared" si="95"/>
        <v>3.8E-3</v>
      </c>
      <c r="BN96" s="125">
        <f t="shared" si="96"/>
        <v>3.8E-3</v>
      </c>
      <c r="BO96" s="125">
        <f t="shared" si="97"/>
        <v>3.1684216556835919E-3</v>
      </c>
      <c r="BP96" s="125">
        <f t="shared" si="98"/>
        <v>2.8960856642809246E-3</v>
      </c>
      <c r="BQ96" s="125">
        <f t="shared" si="99"/>
        <v>2.6686960028191329E-3</v>
      </c>
      <c r="BR96" s="125">
        <f t="shared" si="100"/>
        <v>2.3954967099308381E-3</v>
      </c>
      <c r="BT96" s="125">
        <f t="shared" si="101"/>
        <v>2.0000000000000001E-4</v>
      </c>
      <c r="BU96" s="125">
        <f t="shared" si="102"/>
        <v>2.0000000000000001E-4</v>
      </c>
      <c r="BV96" s="125">
        <f t="shared" si="103"/>
        <v>1.6529042247285538E-4</v>
      </c>
      <c r="BW96" s="125">
        <f t="shared" si="104"/>
        <v>1.5226124359164783E-4</v>
      </c>
      <c r="BX96" s="125">
        <f t="shared" si="105"/>
        <v>1.3929853251149296E-4</v>
      </c>
      <c r="BY96" s="125">
        <f t="shared" si="106"/>
        <v>1.2060564887819437E-4</v>
      </c>
      <c r="BZ96" s="125">
        <f t="shared" si="107"/>
        <v>1E-4</v>
      </c>
      <c r="CA96" s="125">
        <f t="shared" si="108"/>
        <v>1E-4</v>
      </c>
      <c r="CB96" s="125">
        <f t="shared" si="109"/>
        <v>8.3379517254831377E-5</v>
      </c>
      <c r="CC96" s="125">
        <f t="shared" si="110"/>
        <v>7.6212780638971699E-5</v>
      </c>
      <c r="CD96" s="125">
        <f t="shared" si="111"/>
        <v>7.0228842179450871E-5</v>
      </c>
      <c r="CE96" s="125">
        <f t="shared" si="112"/>
        <v>6.3039387103443109E-5</v>
      </c>
      <c r="CG96" s="58">
        <v>80</v>
      </c>
      <c r="CH96" s="58">
        <f t="shared" si="113"/>
        <v>9.7999999999999997E-3</v>
      </c>
      <c r="CI96" s="58">
        <f t="shared" si="114"/>
        <v>4.0000000000000002E-4</v>
      </c>
      <c r="CJ96" s="58">
        <f>1+$B$50*(IF('Male Inactive'!O78&gt;=0, ((('Male Inactive'!$O78)/7)/60), 0))^0.25</f>
        <v>1</v>
      </c>
      <c r="CK96" s="58">
        <f>1+$B$50*(IF('Male Barely'!$O78&gt;=0, ((('Male Barely'!$O78)/7)/60), 0))^0.25</f>
        <v>0.82434692705148904</v>
      </c>
      <c r="CL96" s="58">
        <f>1+$B$50*(IF('Male Somewhat'!$O78&gt;=0, ((('Male Somewhat'!$O78)/7)/60), 0))^0.25</f>
        <v>0.78470099486304978</v>
      </c>
      <c r="CM96" s="58">
        <f>1+$B$50*(IF('Male Active'!$O78&gt;=0, ((('Male Active'!$O78)/7)/60), 0))^0.25</f>
        <v>0.74467211577589676</v>
      </c>
      <c r="CN96" s="58">
        <f>1+$B$50*(IF('Male Highly'!$O78&gt;=0, ((('Male Highly'!$O78)/7)/60), 0))^0.25</f>
        <v>0.6710083141807357</v>
      </c>
      <c r="CO96" s="58">
        <f t="shared" si="115"/>
        <v>5.3E-3</v>
      </c>
      <c r="CP96" s="58">
        <f t="shared" si="116"/>
        <v>2.0000000000000001E-4</v>
      </c>
      <c r="CQ96" s="58">
        <f>1+$B$50*(IF('Female Inactive'!$Q78&gt;=0, ((('Female Inactive'!$Q78)/7)/60), 0))^0.25</f>
        <v>0.93345530407917032</v>
      </c>
      <c r="CR96" s="58">
        <f>1+$B$50*(IF('Female Barely'!$Q78&gt;=0, ((('Female Barely'!$Q78)/7)/60), 0))^0.25</f>
        <v>0.84065416651684033</v>
      </c>
      <c r="CS96" s="58">
        <f>1+$B$50*(IF('Female Somewhat'!$Q78&gt;=0, ((('Female Somewhat'!$Q78)/7)/60), 0))^0.25</f>
        <v>0.79798417852904069</v>
      </c>
      <c r="CT96" s="58">
        <f>1+$B$50*(IF('Female Active'!$Q78&gt;=0, ((('Female Active'!$Q78)/7)/60), 0))^0.25</f>
        <v>0.76208776478225992</v>
      </c>
      <c r="CU96" s="58">
        <f>1+$B$50*(IF('Female Highly'!$Q78&gt;=0, ((('Female Highly'!$Q78)/7)/60), 0))^0.25</f>
        <v>0.70410619073017089</v>
      </c>
      <c r="CW96" s="136">
        <f t="shared" si="84"/>
        <v>80</v>
      </c>
      <c r="CX96" s="136">
        <f t="shared" si="85"/>
        <v>9.7999999999999997E-3</v>
      </c>
      <c r="CY96" s="136">
        <f t="shared" si="86"/>
        <v>4.0000000000000002E-4</v>
      </c>
      <c r="CZ96" s="58">
        <f t="shared" si="124"/>
        <v>1</v>
      </c>
      <c r="DA96" s="58">
        <f t="shared" si="125"/>
        <v>0.82434692705148904</v>
      </c>
      <c r="DB96" s="58">
        <f t="shared" si="126"/>
        <v>0.78470099486304978</v>
      </c>
      <c r="DC96" s="58">
        <f t="shared" si="127"/>
        <v>0.74467211577589676</v>
      </c>
      <c r="DD96" s="58">
        <f t="shared" si="128"/>
        <v>0.6710083141807357</v>
      </c>
      <c r="DE96" s="136">
        <f t="shared" si="87"/>
        <v>5.3E-3</v>
      </c>
      <c r="DF96" s="136">
        <f t="shared" si="88"/>
        <v>2.0000000000000001E-4</v>
      </c>
      <c r="DG96" s="58">
        <f t="shared" si="117"/>
        <v>1</v>
      </c>
      <c r="DH96" s="58">
        <f t="shared" si="118"/>
        <v>0.90058320183431184</v>
      </c>
      <c r="DI96" s="58">
        <f t="shared" si="119"/>
        <v>0.85487133132339055</v>
      </c>
      <c r="DJ96" s="58">
        <f t="shared" si="120"/>
        <v>0.81641591349040532</v>
      </c>
      <c r="DK96" s="58">
        <f t="shared" si="121"/>
        <v>0.75430091580523351</v>
      </c>
    </row>
    <row r="97" spans="1:115">
      <c r="A97" s="5"/>
      <c r="B97" s="5"/>
      <c r="C97" s="5">
        <v>2</v>
      </c>
      <c r="D97" s="5">
        <v>1369.413</v>
      </c>
      <c r="E97" s="5">
        <v>251.24940000000001</v>
      </c>
      <c r="J97" s="58">
        <f>C97</f>
        <v>2</v>
      </c>
      <c r="AN97" s="58">
        <v>77</v>
      </c>
      <c r="AO97" s="58">
        <f>R$36</f>
        <v>7.4999999999999997E-3</v>
      </c>
      <c r="AP97" s="118">
        <f t="shared" si="129"/>
        <v>0.10059999999999999</v>
      </c>
      <c r="AQ97" s="58">
        <f t="shared" si="129"/>
        <v>0</v>
      </c>
      <c r="AR97" s="58">
        <f t="shared" si="129"/>
        <v>2.3999999999999998E-3</v>
      </c>
      <c r="AS97" s="58">
        <f t="shared" si="129"/>
        <v>9.9113000000000007</v>
      </c>
      <c r="AT97" s="58">
        <f t="shared" si="129"/>
        <v>2.0000000000000001E-4</v>
      </c>
      <c r="AU97" s="58">
        <f t="shared" si="129"/>
        <v>1.0570999999999999</v>
      </c>
      <c r="AV97" s="58">
        <f t="shared" si="129"/>
        <v>77.584800000000001</v>
      </c>
      <c r="AW97" s="58">
        <f>AE$36</f>
        <v>3.8E-3</v>
      </c>
      <c r="AX97" s="118">
        <f t="shared" si="130"/>
        <v>3.85E-2</v>
      </c>
      <c r="AY97" s="58">
        <f t="shared" si="130"/>
        <v>0</v>
      </c>
      <c r="AZ97" s="58">
        <f t="shared" si="130"/>
        <v>2.8999999999999998E-3</v>
      </c>
      <c r="BA97" s="58">
        <f t="shared" si="130"/>
        <v>11.4552</v>
      </c>
      <c r="BB97" s="58">
        <f t="shared" si="130"/>
        <v>1E-4</v>
      </c>
      <c r="BC97" s="58">
        <f t="shared" si="130"/>
        <v>1.1012</v>
      </c>
      <c r="BD97" s="58">
        <f t="shared" si="130"/>
        <v>77.651600000000002</v>
      </c>
      <c r="BG97" s="125">
        <f t="shared" si="89"/>
        <v>7.4999999999999997E-3</v>
      </c>
      <c r="BH97" s="125">
        <f t="shared" si="90"/>
        <v>7.4999999999999997E-3</v>
      </c>
      <c r="BI97" s="125">
        <f t="shared" si="91"/>
        <v>6.1983908427320758E-3</v>
      </c>
      <c r="BJ97" s="125">
        <f t="shared" si="92"/>
        <v>5.7097966346867932E-3</v>
      </c>
      <c r="BK97" s="125">
        <f t="shared" si="93"/>
        <v>5.2236949691809855E-3</v>
      </c>
      <c r="BL97" s="125">
        <f t="shared" si="94"/>
        <v>4.5227118329322887E-3</v>
      </c>
      <c r="BM97" s="125">
        <f t="shared" si="95"/>
        <v>3.8E-3</v>
      </c>
      <c r="BN97" s="125">
        <f t="shared" si="96"/>
        <v>3.8E-3</v>
      </c>
      <c r="BO97" s="125">
        <f t="shared" si="97"/>
        <v>3.1684216556835919E-3</v>
      </c>
      <c r="BP97" s="125">
        <f t="shared" si="98"/>
        <v>2.8960856642809246E-3</v>
      </c>
      <c r="BQ97" s="125">
        <f t="shared" si="99"/>
        <v>2.6686960028191329E-3</v>
      </c>
      <c r="BR97" s="125">
        <f t="shared" si="100"/>
        <v>2.3954967099308381E-3</v>
      </c>
      <c r="BT97" s="125">
        <f t="shared" si="101"/>
        <v>2.0000000000000001E-4</v>
      </c>
      <c r="BU97" s="125">
        <f t="shared" si="102"/>
        <v>2.0000000000000001E-4</v>
      </c>
      <c r="BV97" s="125">
        <f t="shared" si="103"/>
        <v>1.6529042247285538E-4</v>
      </c>
      <c r="BW97" s="125">
        <f t="shared" si="104"/>
        <v>1.5226124359164783E-4</v>
      </c>
      <c r="BX97" s="125">
        <f t="shared" si="105"/>
        <v>1.3929853251149296E-4</v>
      </c>
      <c r="BY97" s="125">
        <f t="shared" si="106"/>
        <v>1.2060564887819437E-4</v>
      </c>
      <c r="BZ97" s="125">
        <f t="shared" si="107"/>
        <v>1E-4</v>
      </c>
      <c r="CA97" s="125">
        <f t="shared" si="108"/>
        <v>1E-4</v>
      </c>
      <c r="CB97" s="125">
        <f t="shared" si="109"/>
        <v>8.3379517254831377E-5</v>
      </c>
      <c r="CC97" s="125">
        <f t="shared" si="110"/>
        <v>7.6212780638971699E-5</v>
      </c>
      <c r="CD97" s="125">
        <f t="shared" si="111"/>
        <v>7.0228842179450871E-5</v>
      </c>
      <c r="CE97" s="125">
        <f t="shared" si="112"/>
        <v>6.3039387103443109E-5</v>
      </c>
      <c r="CG97" s="58">
        <v>81</v>
      </c>
      <c r="CH97" s="58">
        <f t="shared" si="113"/>
        <v>9.7999999999999997E-3</v>
      </c>
      <c r="CI97" s="58">
        <f t="shared" si="114"/>
        <v>4.0000000000000002E-4</v>
      </c>
      <c r="CJ97" s="58">
        <f>1+$B$50*(IF('Male Inactive'!O79&gt;=0, ((('Male Inactive'!$O79)/7)/60), 0))^0.25</f>
        <v>1</v>
      </c>
      <c r="CK97" s="58">
        <f>1+$B$50*(IF('Male Barely'!$O79&gt;=0, ((('Male Barely'!$O79)/7)/60), 0))^0.25</f>
        <v>0.82610829873567804</v>
      </c>
      <c r="CL97" s="58">
        <f>1+$B$50*(IF('Male Somewhat'!$O79&gt;=0, ((('Male Somewhat'!$O79)/7)/60), 0))^0.25</f>
        <v>0.78685991850108628</v>
      </c>
      <c r="CM97" s="58">
        <f>1+$B$50*(IF('Male Active'!$O79&gt;=0, ((('Male Active'!$O79)/7)/60), 0))^0.25</f>
        <v>0.7472324313906884</v>
      </c>
      <c r="CN97" s="58">
        <f>1+$B$50*(IF('Male Highly'!$O79&gt;=0, ((('Male Highly'!$O79)/7)/60), 0))^0.25</f>
        <v>0.6743072979674043</v>
      </c>
      <c r="CO97" s="58">
        <f t="shared" si="115"/>
        <v>5.3E-3</v>
      </c>
      <c r="CP97" s="58">
        <f t="shared" si="116"/>
        <v>2.0000000000000001E-4</v>
      </c>
      <c r="CQ97" s="58">
        <f>1+$B$50*(IF('Female Inactive'!$Q79&gt;=0, ((('Female Inactive'!$Q79)/7)/60), 0))^0.25</f>
        <v>0.93410833078839572</v>
      </c>
      <c r="CR97" s="58">
        <f>1+$B$50*(IF('Female Barely'!$Q79&gt;=0, ((('Female Barely'!$Q79)/7)/60), 0))^0.25</f>
        <v>0.84221788371215334</v>
      </c>
      <c r="CS97" s="58">
        <f>1+$B$50*(IF('Female Somewhat'!$Q79&gt;=0, ((('Female Somewhat'!$Q79)/7)/60), 0))^0.25</f>
        <v>0.79996663145456892</v>
      </c>
      <c r="CT97" s="58">
        <f>1+$B$50*(IF('Female Active'!$Q79&gt;=0, ((('Female Active'!$Q79)/7)/60), 0))^0.25</f>
        <v>0.76442248195090601</v>
      </c>
      <c r="CU97" s="58">
        <f>1+$B$50*(IF('Female Highly'!$Q79&gt;=0, ((('Female Highly'!$Q79)/7)/60), 0))^0.25</f>
        <v>0.70700990165519362</v>
      </c>
      <c r="CW97" s="136">
        <f t="shared" si="84"/>
        <v>81</v>
      </c>
      <c r="CX97" s="136">
        <f t="shared" si="85"/>
        <v>9.7999999999999997E-3</v>
      </c>
      <c r="CY97" s="136">
        <f t="shared" si="86"/>
        <v>4.0000000000000002E-4</v>
      </c>
      <c r="CZ97" s="58">
        <f t="shared" si="124"/>
        <v>1</v>
      </c>
      <c r="DA97" s="58">
        <f t="shared" si="125"/>
        <v>0.82610829873567804</v>
      </c>
      <c r="DB97" s="58">
        <f t="shared" si="126"/>
        <v>0.78685991850108628</v>
      </c>
      <c r="DC97" s="58">
        <f t="shared" si="127"/>
        <v>0.7472324313906884</v>
      </c>
      <c r="DD97" s="58">
        <f t="shared" si="128"/>
        <v>0.6743072979674043</v>
      </c>
      <c r="DE97" s="136">
        <f t="shared" si="87"/>
        <v>5.3E-3</v>
      </c>
      <c r="DF97" s="136">
        <f t="shared" si="88"/>
        <v>2.0000000000000001E-4</v>
      </c>
      <c r="DG97" s="58">
        <f t="shared" si="117"/>
        <v>1</v>
      </c>
      <c r="DH97" s="58">
        <f t="shared" si="118"/>
        <v>0.90162763349012631</v>
      </c>
      <c r="DI97" s="58">
        <f t="shared" si="119"/>
        <v>0.85639599293519841</v>
      </c>
      <c r="DJ97" s="58">
        <f t="shared" si="120"/>
        <v>0.81834457177544562</v>
      </c>
      <c r="DK97" s="58">
        <f t="shared" si="121"/>
        <v>0.7568821284983841</v>
      </c>
    </row>
    <row r="98" spans="1:115">
      <c r="A98" s="5"/>
      <c r="B98" s="5"/>
      <c r="C98" s="5">
        <v>3</v>
      </c>
      <c r="D98" s="5">
        <v>3452.6970000000001</v>
      </c>
      <c r="E98" s="5">
        <v>1045.624</v>
      </c>
      <c r="J98" s="58">
        <f>C98</f>
        <v>3</v>
      </c>
      <c r="AN98" s="58">
        <v>78</v>
      </c>
      <c r="AO98" s="58">
        <f>R$36</f>
        <v>7.4999999999999997E-3</v>
      </c>
      <c r="AP98" s="118">
        <f t="shared" si="129"/>
        <v>0.10059999999999999</v>
      </c>
      <c r="AQ98" s="58">
        <f t="shared" si="129"/>
        <v>0</v>
      </c>
      <c r="AR98" s="58">
        <f t="shared" si="129"/>
        <v>2.3999999999999998E-3</v>
      </c>
      <c r="AS98" s="58">
        <f t="shared" si="129"/>
        <v>9.9113000000000007</v>
      </c>
      <c r="AT98" s="58">
        <f t="shared" si="129"/>
        <v>2.0000000000000001E-4</v>
      </c>
      <c r="AU98" s="58">
        <f t="shared" si="129"/>
        <v>1.0570999999999999</v>
      </c>
      <c r="AV98" s="58">
        <f t="shared" si="129"/>
        <v>77.584800000000001</v>
      </c>
      <c r="AW98" s="58">
        <f>AE$36</f>
        <v>3.8E-3</v>
      </c>
      <c r="AX98" s="118">
        <f t="shared" si="130"/>
        <v>3.85E-2</v>
      </c>
      <c r="AY98" s="58">
        <f t="shared" si="130"/>
        <v>0</v>
      </c>
      <c r="AZ98" s="58">
        <f t="shared" si="130"/>
        <v>2.8999999999999998E-3</v>
      </c>
      <c r="BA98" s="58">
        <f t="shared" si="130"/>
        <v>11.4552</v>
      </c>
      <c r="BB98" s="58">
        <f t="shared" si="130"/>
        <v>1E-4</v>
      </c>
      <c r="BC98" s="58">
        <f t="shared" si="130"/>
        <v>1.1012</v>
      </c>
      <c r="BD98" s="58">
        <f t="shared" si="130"/>
        <v>77.651600000000002</v>
      </c>
      <c r="BG98" s="125">
        <f t="shared" si="89"/>
        <v>7.4999999999999997E-3</v>
      </c>
      <c r="BH98" s="125">
        <f t="shared" si="90"/>
        <v>7.4999999999999997E-3</v>
      </c>
      <c r="BI98" s="125">
        <f t="shared" si="91"/>
        <v>6.1983908427320758E-3</v>
      </c>
      <c r="BJ98" s="125">
        <f t="shared" si="92"/>
        <v>5.7097966346867932E-3</v>
      </c>
      <c r="BK98" s="125">
        <f t="shared" si="93"/>
        <v>5.2236949691809855E-3</v>
      </c>
      <c r="BL98" s="125">
        <f t="shared" si="94"/>
        <v>4.5227118329322887E-3</v>
      </c>
      <c r="BM98" s="125">
        <f t="shared" si="95"/>
        <v>3.8E-3</v>
      </c>
      <c r="BN98" s="125">
        <f t="shared" si="96"/>
        <v>3.8E-3</v>
      </c>
      <c r="BO98" s="125">
        <f t="shared" si="97"/>
        <v>3.1684216556835919E-3</v>
      </c>
      <c r="BP98" s="125">
        <f t="shared" si="98"/>
        <v>2.8960856642809246E-3</v>
      </c>
      <c r="BQ98" s="125">
        <f t="shared" si="99"/>
        <v>2.6686960028191329E-3</v>
      </c>
      <c r="BR98" s="125">
        <f t="shared" si="100"/>
        <v>2.3954967099308381E-3</v>
      </c>
      <c r="BT98" s="125">
        <f t="shared" si="101"/>
        <v>2.0000000000000001E-4</v>
      </c>
      <c r="BU98" s="125">
        <f t="shared" si="102"/>
        <v>2.0000000000000001E-4</v>
      </c>
      <c r="BV98" s="125">
        <f t="shared" si="103"/>
        <v>1.6529042247285538E-4</v>
      </c>
      <c r="BW98" s="125">
        <f t="shared" si="104"/>
        <v>1.5226124359164783E-4</v>
      </c>
      <c r="BX98" s="125">
        <f t="shared" si="105"/>
        <v>1.3929853251149296E-4</v>
      </c>
      <c r="BY98" s="125">
        <f t="shared" si="106"/>
        <v>1.2060564887819437E-4</v>
      </c>
      <c r="BZ98" s="125">
        <f t="shared" si="107"/>
        <v>1E-4</v>
      </c>
      <c r="CA98" s="125">
        <f t="shared" si="108"/>
        <v>1E-4</v>
      </c>
      <c r="CB98" s="125">
        <f t="shared" si="109"/>
        <v>8.3379517254831377E-5</v>
      </c>
      <c r="CC98" s="125">
        <f t="shared" si="110"/>
        <v>7.6212780638971699E-5</v>
      </c>
      <c r="CD98" s="125">
        <f t="shared" si="111"/>
        <v>7.0228842179450871E-5</v>
      </c>
      <c r="CE98" s="125">
        <f t="shared" si="112"/>
        <v>6.3039387103443109E-5</v>
      </c>
      <c r="CG98" s="58">
        <v>82</v>
      </c>
      <c r="CH98" s="58">
        <f t="shared" si="113"/>
        <v>9.7999999999999997E-3</v>
      </c>
      <c r="CI98" s="58">
        <f t="shared" si="114"/>
        <v>4.0000000000000002E-4</v>
      </c>
      <c r="CJ98" s="58">
        <f>1+$B$50*(IF('Male Inactive'!O80&gt;=0, ((('Male Inactive'!$O80)/7)/60), 0))^0.25</f>
        <v>1</v>
      </c>
      <c r="CK98" s="58">
        <f>1+$B$50*(IF('Male Barely'!$O80&gt;=0, ((('Male Barely'!$O80)/7)/60), 0))^0.25</f>
        <v>0.82785200816006266</v>
      </c>
      <c r="CL98" s="58">
        <f>1+$B$50*(IF('Male Somewhat'!$O80&gt;=0, ((('Male Somewhat'!$O80)/7)/60), 0))^0.25</f>
        <v>0.78899719340334751</v>
      </c>
      <c r="CM98" s="58">
        <f>1+$B$50*(IF('Male Active'!$O80&gt;=0, ((('Male Active'!$O80)/7)/60), 0))^0.25</f>
        <v>0.74976707328767511</v>
      </c>
      <c r="CN98" s="58">
        <f>1+$B$50*(IF('Male Highly'!$O80&gt;=0, ((('Male Highly'!$O80)/7)/60), 0))^0.25</f>
        <v>0.67757320099703922</v>
      </c>
      <c r="CO98" s="58">
        <f t="shared" si="115"/>
        <v>5.3E-3</v>
      </c>
      <c r="CP98" s="58">
        <f t="shared" si="116"/>
        <v>2.0000000000000001E-4</v>
      </c>
      <c r="CQ98" s="58">
        <f>1+$B$50*(IF('Female Inactive'!$Q80&gt;=0, ((('Female Inactive'!$Q80)/7)/60), 0))^0.25</f>
        <v>0.93475494911484824</v>
      </c>
      <c r="CR98" s="58">
        <f>1+$B$50*(IF('Female Barely'!$Q80&gt;=0, ((('Female Barely'!$Q80)/7)/60), 0))^0.25</f>
        <v>0.8437662555958666</v>
      </c>
      <c r="CS98" s="58">
        <f>1+$B$50*(IF('Female Somewhat'!$Q80&gt;=0, ((('Female Somewhat'!$Q80)/7)/60), 0))^0.25</f>
        <v>0.80192962986622141</v>
      </c>
      <c r="CT98" s="58">
        <f>1+$B$50*(IF('Female Active'!$Q80&gt;=0, ((('Female Active'!$Q80)/7)/60), 0))^0.25</f>
        <v>0.76673428771168517</v>
      </c>
      <c r="CU98" s="58">
        <f>1+$B$50*(IF('Female Highly'!$Q80&gt;=0, ((('Female Highly'!$Q80)/7)/60), 0))^0.25</f>
        <v>0.70988511743475557</v>
      </c>
      <c r="CW98" s="136">
        <f t="shared" si="84"/>
        <v>82</v>
      </c>
      <c r="CX98" s="136">
        <f t="shared" si="85"/>
        <v>9.7999999999999997E-3</v>
      </c>
      <c r="CY98" s="136">
        <f t="shared" si="86"/>
        <v>4.0000000000000002E-4</v>
      </c>
      <c r="CZ98" s="58">
        <f t="shared" si="124"/>
        <v>1</v>
      </c>
      <c r="DA98" s="58">
        <f t="shared" si="125"/>
        <v>0.82785200816006266</v>
      </c>
      <c r="DB98" s="58">
        <f t="shared" si="126"/>
        <v>0.78899719340334751</v>
      </c>
      <c r="DC98" s="58">
        <f t="shared" si="127"/>
        <v>0.74976707328767511</v>
      </c>
      <c r="DD98" s="58">
        <f t="shared" si="128"/>
        <v>0.67757320099703922</v>
      </c>
      <c r="DE98" s="136">
        <f t="shared" si="87"/>
        <v>5.3E-3</v>
      </c>
      <c r="DF98" s="136">
        <f t="shared" si="88"/>
        <v>2.0000000000000001E-4</v>
      </c>
      <c r="DG98" s="58">
        <f t="shared" si="117"/>
        <v>1</v>
      </c>
      <c r="DH98" s="58">
        <f t="shared" si="118"/>
        <v>0.90266037788284303</v>
      </c>
      <c r="DI98" s="58">
        <f t="shared" si="119"/>
        <v>0.85790359347719558</v>
      </c>
      <c r="DJ98" s="58">
        <f t="shared" si="120"/>
        <v>0.82025164823971497</v>
      </c>
      <c r="DK98" s="58">
        <f t="shared" si="121"/>
        <v>0.7594344572414089</v>
      </c>
    </row>
    <row r="99" spans="1:115">
      <c r="A99" s="5"/>
      <c r="B99" s="5"/>
      <c r="C99" s="5">
        <v>4</v>
      </c>
      <c r="D99" s="5">
        <v>9186.1540000000005</v>
      </c>
      <c r="E99" s="5">
        <v>4771.2089999999998</v>
      </c>
      <c r="J99" s="58">
        <f>C99</f>
        <v>4</v>
      </c>
      <c r="AN99" s="58">
        <v>79</v>
      </c>
      <c r="AO99" s="58">
        <f>R$36</f>
        <v>7.4999999999999997E-3</v>
      </c>
      <c r="AP99" s="118">
        <f t="shared" si="129"/>
        <v>0.10059999999999999</v>
      </c>
      <c r="AQ99" s="58">
        <f t="shared" si="129"/>
        <v>0</v>
      </c>
      <c r="AR99" s="58">
        <f t="shared" si="129"/>
        <v>2.3999999999999998E-3</v>
      </c>
      <c r="AS99" s="58">
        <f t="shared" si="129"/>
        <v>9.9113000000000007</v>
      </c>
      <c r="AT99" s="58">
        <f t="shared" si="129"/>
        <v>2.0000000000000001E-4</v>
      </c>
      <c r="AU99" s="58">
        <f t="shared" si="129"/>
        <v>1.0570999999999999</v>
      </c>
      <c r="AV99" s="58">
        <f t="shared" si="129"/>
        <v>77.584800000000001</v>
      </c>
      <c r="AW99" s="58">
        <f>AE$36</f>
        <v>3.8E-3</v>
      </c>
      <c r="AX99" s="118">
        <f t="shared" si="130"/>
        <v>3.85E-2</v>
      </c>
      <c r="AY99" s="58">
        <f t="shared" si="130"/>
        <v>0</v>
      </c>
      <c r="AZ99" s="58">
        <f t="shared" si="130"/>
        <v>2.8999999999999998E-3</v>
      </c>
      <c r="BA99" s="58">
        <f t="shared" si="130"/>
        <v>11.4552</v>
      </c>
      <c r="BB99" s="58">
        <f t="shared" si="130"/>
        <v>1E-4</v>
      </c>
      <c r="BC99" s="58">
        <f t="shared" si="130"/>
        <v>1.1012</v>
      </c>
      <c r="BD99" s="58">
        <f t="shared" si="130"/>
        <v>77.651600000000002</v>
      </c>
      <c r="BG99" s="125">
        <f t="shared" si="89"/>
        <v>7.4999999999999997E-3</v>
      </c>
      <c r="BH99" s="125">
        <f t="shared" si="90"/>
        <v>7.4999999999999997E-3</v>
      </c>
      <c r="BI99" s="125">
        <f t="shared" si="91"/>
        <v>6.1983908427320758E-3</v>
      </c>
      <c r="BJ99" s="125">
        <f t="shared" si="92"/>
        <v>5.7097966346867932E-3</v>
      </c>
      <c r="BK99" s="125">
        <f t="shared" si="93"/>
        <v>5.2236949691809855E-3</v>
      </c>
      <c r="BL99" s="125">
        <f t="shared" si="94"/>
        <v>4.5227118329322887E-3</v>
      </c>
      <c r="BM99" s="125">
        <f t="shared" si="95"/>
        <v>3.8E-3</v>
      </c>
      <c r="BN99" s="125">
        <f t="shared" si="96"/>
        <v>3.8E-3</v>
      </c>
      <c r="BO99" s="125">
        <f t="shared" si="97"/>
        <v>3.1684216556835919E-3</v>
      </c>
      <c r="BP99" s="125">
        <f t="shared" si="98"/>
        <v>2.8960856642809246E-3</v>
      </c>
      <c r="BQ99" s="125">
        <f t="shared" si="99"/>
        <v>2.6686960028191329E-3</v>
      </c>
      <c r="BR99" s="125">
        <f t="shared" si="100"/>
        <v>2.3954967099308381E-3</v>
      </c>
      <c r="BT99" s="125">
        <f t="shared" si="101"/>
        <v>2.0000000000000001E-4</v>
      </c>
      <c r="BU99" s="125">
        <f t="shared" si="102"/>
        <v>2.0000000000000001E-4</v>
      </c>
      <c r="BV99" s="125">
        <f t="shared" si="103"/>
        <v>1.6529042247285538E-4</v>
      </c>
      <c r="BW99" s="125">
        <f t="shared" si="104"/>
        <v>1.5226124359164783E-4</v>
      </c>
      <c r="BX99" s="125">
        <f t="shared" si="105"/>
        <v>1.3929853251149296E-4</v>
      </c>
      <c r="BY99" s="125">
        <f t="shared" si="106"/>
        <v>1.2060564887819437E-4</v>
      </c>
      <c r="BZ99" s="125">
        <f t="shared" si="107"/>
        <v>1E-4</v>
      </c>
      <c r="CA99" s="125">
        <f t="shared" si="108"/>
        <v>1E-4</v>
      </c>
      <c r="CB99" s="125">
        <f t="shared" si="109"/>
        <v>8.3379517254831377E-5</v>
      </c>
      <c r="CC99" s="125">
        <f t="shared" si="110"/>
        <v>7.6212780638971699E-5</v>
      </c>
      <c r="CD99" s="125">
        <f t="shared" si="111"/>
        <v>7.0228842179450871E-5</v>
      </c>
      <c r="CE99" s="125">
        <f t="shared" si="112"/>
        <v>6.3039387103443109E-5</v>
      </c>
      <c r="CG99" s="58">
        <v>83</v>
      </c>
      <c r="CH99" s="58">
        <f t="shared" si="113"/>
        <v>9.7999999999999997E-3</v>
      </c>
      <c r="CI99" s="58">
        <f t="shared" si="114"/>
        <v>4.0000000000000002E-4</v>
      </c>
      <c r="CJ99" s="58">
        <f>1+$B$50*(IF('Male Inactive'!O81&gt;=0, ((('Male Inactive'!$O81)/7)/60), 0))^0.25</f>
        <v>1</v>
      </c>
      <c r="CK99" s="58">
        <f>1+$B$50*(IF('Male Barely'!$O81&gt;=0, ((('Male Barely'!$O81)/7)/60), 0))^0.25</f>
        <v>0.82957823243400819</v>
      </c>
      <c r="CL99" s="58">
        <f>1+$B$50*(IF('Male Somewhat'!$O81&gt;=0, ((('Male Somewhat'!$O81)/7)/60), 0))^0.25</f>
        <v>0.79111303665382504</v>
      </c>
      <c r="CM99" s="58">
        <f>1+$B$50*(IF('Male Active'!$O81&gt;=0, ((('Male Active'!$O81)/7)/60), 0))^0.25</f>
        <v>0.75227629891159586</v>
      </c>
      <c r="CN99" s="58">
        <f>1+$B$50*(IF('Male Highly'!$O81&gt;=0, ((('Male Highly'!$O81)/7)/60), 0))^0.25</f>
        <v>0.68080635498890807</v>
      </c>
      <c r="CO99" s="58">
        <f t="shared" si="115"/>
        <v>5.3E-3</v>
      </c>
      <c r="CP99" s="58">
        <f t="shared" si="116"/>
        <v>2.0000000000000001E-4</v>
      </c>
      <c r="CQ99" s="58">
        <f>1+$B$50*(IF('Female Inactive'!$Q81&gt;=0, ((('Female Inactive'!$Q81)/7)/60), 0))^0.25</f>
        <v>0.93539522194626157</v>
      </c>
      <c r="CR99" s="58">
        <f>1+$B$50*(IF('Female Barely'!$Q81&gt;=0, ((('Female Barely'!$Q81)/7)/60), 0))^0.25</f>
        <v>0.84529943275696695</v>
      </c>
      <c r="CS99" s="58">
        <f>1+$B$50*(IF('Female Somewhat'!$Q81&gt;=0, ((('Female Somewhat'!$Q81)/7)/60), 0))^0.25</f>
        <v>0.8038733646780446</v>
      </c>
      <c r="CT99" s="58">
        <f>1+$B$50*(IF('Female Active'!$Q81&gt;=0, ((('Female Active'!$Q81)/7)/60), 0))^0.25</f>
        <v>0.76902340690237136</v>
      </c>
      <c r="CU99" s="58">
        <f>1+$B$50*(IF('Female Highly'!$Q81&gt;=0, ((('Female Highly'!$Q81)/7)/60), 0))^0.25</f>
        <v>0.71273211770182843</v>
      </c>
      <c r="CW99" s="136">
        <f t="shared" si="84"/>
        <v>83</v>
      </c>
      <c r="CX99" s="136">
        <f t="shared" si="85"/>
        <v>9.7999999999999997E-3</v>
      </c>
      <c r="CY99" s="136">
        <f t="shared" si="86"/>
        <v>4.0000000000000002E-4</v>
      </c>
      <c r="CZ99" s="58">
        <f t="shared" si="124"/>
        <v>1</v>
      </c>
      <c r="DA99" s="58">
        <f t="shared" si="125"/>
        <v>0.82957823243400819</v>
      </c>
      <c r="DB99" s="58">
        <f t="shared" si="126"/>
        <v>0.79111303665382504</v>
      </c>
      <c r="DC99" s="58">
        <f t="shared" si="127"/>
        <v>0.75227629891159586</v>
      </c>
      <c r="DD99" s="58">
        <f t="shared" si="128"/>
        <v>0.68080635498890807</v>
      </c>
      <c r="DE99" s="136">
        <f t="shared" si="87"/>
        <v>5.3E-3</v>
      </c>
      <c r="DF99" s="136">
        <f t="shared" si="88"/>
        <v>2.0000000000000001E-4</v>
      </c>
      <c r="DG99" s="58">
        <f t="shared" si="117"/>
        <v>1</v>
      </c>
      <c r="DH99" s="58">
        <f t="shared" si="118"/>
        <v>0.90368158070998716</v>
      </c>
      <c r="DI99" s="58">
        <f t="shared" si="119"/>
        <v>0.85939434563866857</v>
      </c>
      <c r="DJ99" s="58">
        <f t="shared" si="120"/>
        <v>0.82213741192976897</v>
      </c>
      <c r="DK99" s="58">
        <f t="shared" si="121"/>
        <v>0.76195826211177164</v>
      </c>
    </row>
    <row r="100" spans="1:115">
      <c r="A100" s="5"/>
      <c r="B100" s="5"/>
      <c r="C100" s="5"/>
      <c r="D100" s="5"/>
      <c r="E100" s="5"/>
      <c r="J100" s="58"/>
      <c r="AN100" s="58">
        <v>80</v>
      </c>
      <c r="AO100" s="58">
        <f>R$37</f>
        <v>9.7999999999999997E-3</v>
      </c>
      <c r="AP100" s="118">
        <f t="shared" ref="AP100:AV104" si="131">S$37</f>
        <v>0.13719999999999999</v>
      </c>
      <c r="AQ100" s="58">
        <f t="shared" si="131"/>
        <v>0</v>
      </c>
      <c r="AR100" s="58">
        <f t="shared" si="131"/>
        <v>2.8999999999999998E-3</v>
      </c>
      <c r="AS100" s="58">
        <f t="shared" si="131"/>
        <v>7.3632999999999997</v>
      </c>
      <c r="AT100" s="58">
        <f t="shared" si="131"/>
        <v>4.0000000000000002E-4</v>
      </c>
      <c r="AU100" s="58">
        <f t="shared" si="131"/>
        <v>1.0385</v>
      </c>
      <c r="AV100" s="58">
        <f t="shared" si="131"/>
        <v>82.568299999999994</v>
      </c>
      <c r="AW100" s="58">
        <f>AE$37</f>
        <v>5.3E-3</v>
      </c>
      <c r="AX100" s="118">
        <f t="shared" ref="AX100:BD104" si="132">AF$37</f>
        <v>5.9499999999999997E-2</v>
      </c>
      <c r="AY100" s="58">
        <f t="shared" si="132"/>
        <v>0</v>
      </c>
      <c r="AZ100" s="58">
        <f t="shared" si="132"/>
        <v>3.7000000000000002E-3</v>
      </c>
      <c r="BA100" s="58">
        <f t="shared" si="132"/>
        <v>8.6011000000000006</v>
      </c>
      <c r="BB100" s="58">
        <f t="shared" si="132"/>
        <v>2.0000000000000001E-4</v>
      </c>
      <c r="BC100" s="58">
        <f t="shared" si="132"/>
        <v>1.0668</v>
      </c>
      <c r="BD100" s="58">
        <f t="shared" si="132"/>
        <v>82.578599999999994</v>
      </c>
      <c r="BG100" s="125">
        <f t="shared" si="89"/>
        <v>9.7999999999999997E-3</v>
      </c>
      <c r="BH100" s="125">
        <f t="shared" si="90"/>
        <v>9.7999999999999997E-3</v>
      </c>
      <c r="BI100" s="125">
        <f t="shared" si="91"/>
        <v>8.0992307011699127E-3</v>
      </c>
      <c r="BJ100" s="125">
        <f t="shared" si="92"/>
        <v>7.4608009359907433E-3</v>
      </c>
      <c r="BK100" s="125">
        <f t="shared" si="93"/>
        <v>6.8256280930631547E-3</v>
      </c>
      <c r="BL100" s="125">
        <f t="shared" si="94"/>
        <v>5.9096767950315232E-3</v>
      </c>
      <c r="BM100" s="125">
        <f t="shared" si="95"/>
        <v>5.3E-3</v>
      </c>
      <c r="BN100" s="125">
        <f t="shared" si="96"/>
        <v>5.3E-3</v>
      </c>
      <c r="BO100" s="125">
        <f t="shared" si="97"/>
        <v>4.4191144145060623E-3</v>
      </c>
      <c r="BP100" s="125">
        <f t="shared" si="98"/>
        <v>4.0392773738655002E-3</v>
      </c>
      <c r="BQ100" s="125">
        <f t="shared" si="99"/>
        <v>3.722128635510896E-3</v>
      </c>
      <c r="BR100" s="125">
        <f t="shared" si="100"/>
        <v>3.3410875164824848E-3</v>
      </c>
      <c r="BT100" s="125">
        <f t="shared" si="101"/>
        <v>4.0000000000000002E-4</v>
      </c>
      <c r="BU100" s="125">
        <f t="shared" si="102"/>
        <v>4.0000000000000002E-4</v>
      </c>
      <c r="BV100" s="125">
        <f t="shared" si="103"/>
        <v>3.3058084494571075E-4</v>
      </c>
      <c r="BW100" s="125">
        <f t="shared" si="104"/>
        <v>3.0452248718329565E-4</v>
      </c>
      <c r="BX100" s="125">
        <f t="shared" si="105"/>
        <v>2.7859706502298591E-4</v>
      </c>
      <c r="BY100" s="125">
        <f t="shared" si="106"/>
        <v>2.4121129775638874E-4</v>
      </c>
      <c r="BZ100" s="125">
        <f t="shared" si="107"/>
        <v>2.0000000000000001E-4</v>
      </c>
      <c r="CA100" s="125">
        <f t="shared" si="108"/>
        <v>2.0000000000000001E-4</v>
      </c>
      <c r="CB100" s="125">
        <f t="shared" si="109"/>
        <v>1.6675903450966275E-4</v>
      </c>
      <c r="CC100" s="125">
        <f t="shared" si="110"/>
        <v>1.524255612779434E-4</v>
      </c>
      <c r="CD100" s="125">
        <f t="shared" si="111"/>
        <v>1.4045768435890174E-4</v>
      </c>
      <c r="CE100" s="125">
        <f t="shared" si="112"/>
        <v>1.2607877420688622E-4</v>
      </c>
      <c r="CG100" s="58">
        <v>84</v>
      </c>
      <c r="CH100" s="58">
        <f t="shared" si="113"/>
        <v>9.7999999999999997E-3</v>
      </c>
      <c r="CI100" s="58">
        <f t="shared" si="114"/>
        <v>4.0000000000000002E-4</v>
      </c>
      <c r="CJ100" s="58">
        <f>1+$B$50*(IF('Male Inactive'!O82&gt;=0, ((('Male Inactive'!$O82)/7)/60), 0))^0.25</f>
        <v>1</v>
      </c>
      <c r="CK100" s="58">
        <f>1+$B$50*(IF('Male Barely'!$O82&gt;=0, ((('Male Barely'!$O82)/7)/60), 0))^0.25</f>
        <v>0.83128714689090577</v>
      </c>
      <c r="CL100" s="58">
        <f>1+$B$50*(IF('Male Somewhat'!$O82&gt;=0, ((('Male Somewhat'!$O82)/7)/60), 0))^0.25</f>
        <v>0.79320766315968771</v>
      </c>
      <c r="CM100" s="58">
        <f>1+$B$50*(IF('Male Active'!$O82&gt;=0, ((('Male Active'!$O82)/7)/60), 0))^0.25</f>
        <v>0.75476036312564765</v>
      </c>
      <c r="CN100" s="58">
        <f>1+$B$50*(IF('Male Highly'!$O82&gt;=0, ((('Male Highly'!$O82)/7)/60), 0))^0.25</f>
        <v>0.68400708833594392</v>
      </c>
      <c r="CO100" s="58">
        <f t="shared" si="115"/>
        <v>5.3E-3</v>
      </c>
      <c r="CP100" s="58">
        <f t="shared" si="116"/>
        <v>2.0000000000000001E-4</v>
      </c>
      <c r="CQ100" s="58">
        <f>1+$B$50*(IF('Female Inactive'!$Q82&gt;=0, ((('Female Inactive'!$Q82)/7)/60), 0))^0.25</f>
        <v>0.93602921155322982</v>
      </c>
      <c r="CR100" s="58">
        <f>1+$B$50*(IF('Female Barely'!$Q82&gt;=0, ((('Female Barely'!$Q82)/7)/60), 0))^0.25</f>
        <v>0.84681756430665811</v>
      </c>
      <c r="CS100" s="58">
        <f>1+$B$50*(IF('Female Somewhat'!$Q82&gt;=0, ((('Female Somewhat'!$Q82)/7)/60), 0))^0.25</f>
        <v>0.80579802493057795</v>
      </c>
      <c r="CT100" s="58">
        <f>1+$B$50*(IF('Female Active'!$Q82&gt;=0, ((('Female Active'!$Q82)/7)/60), 0))^0.25</f>
        <v>0.77129006215432527</v>
      </c>
      <c r="CU100" s="58">
        <f>1+$B$50*(IF('Female Highly'!$Q82&gt;=0, ((('Female Highly'!$Q82)/7)/60), 0))^0.25</f>
        <v>0.71555117934524604</v>
      </c>
      <c r="CW100" s="136">
        <f t="shared" si="84"/>
        <v>84</v>
      </c>
      <c r="CX100" s="136">
        <f t="shared" si="85"/>
        <v>9.7999999999999997E-3</v>
      </c>
      <c r="CY100" s="136">
        <f t="shared" si="86"/>
        <v>4.0000000000000002E-4</v>
      </c>
      <c r="CZ100" s="58">
        <f t="shared" si="124"/>
        <v>1</v>
      </c>
      <c r="DA100" s="58">
        <f t="shared" si="125"/>
        <v>0.83128714689090577</v>
      </c>
      <c r="DB100" s="58">
        <f t="shared" si="126"/>
        <v>0.79320766315968771</v>
      </c>
      <c r="DC100" s="58">
        <f t="shared" si="127"/>
        <v>0.75476036312564765</v>
      </c>
      <c r="DD100" s="58">
        <f t="shared" si="128"/>
        <v>0.68400708833594392</v>
      </c>
      <c r="DE100" s="136">
        <f t="shared" si="87"/>
        <v>5.3E-3</v>
      </c>
      <c r="DF100" s="136">
        <f t="shared" si="88"/>
        <v>2.0000000000000001E-4</v>
      </c>
      <c r="DG100" s="58">
        <f t="shared" si="117"/>
        <v>1</v>
      </c>
      <c r="DH100" s="58">
        <f t="shared" si="118"/>
        <v>0.9046913855406975</v>
      </c>
      <c r="DI100" s="58">
        <f t="shared" si="119"/>
        <v>0.86086845900188458</v>
      </c>
      <c r="DJ100" s="58">
        <f t="shared" si="120"/>
        <v>0.82400212796186201</v>
      </c>
      <c r="DK100" s="58">
        <f t="shared" si="121"/>
        <v>0.76445389792683227</v>
      </c>
    </row>
    <row r="101" spans="1:115">
      <c r="A101" s="5"/>
      <c r="B101" s="5"/>
      <c r="C101" s="5" t="s">
        <v>107</v>
      </c>
      <c r="D101" s="5">
        <v>2851.962</v>
      </c>
      <c r="E101" s="5">
        <v>3690.779</v>
      </c>
      <c r="J101" s="58" t="str">
        <f>C101</f>
        <v>Total</v>
      </c>
      <c r="AN101" s="58">
        <v>81</v>
      </c>
      <c r="AO101" s="58">
        <f>R$37</f>
        <v>9.7999999999999997E-3</v>
      </c>
      <c r="AP101" s="118">
        <f t="shared" si="131"/>
        <v>0.13719999999999999</v>
      </c>
      <c r="AQ101" s="58">
        <f t="shared" si="131"/>
        <v>0</v>
      </c>
      <c r="AR101" s="58">
        <f t="shared" si="131"/>
        <v>2.8999999999999998E-3</v>
      </c>
      <c r="AS101" s="58">
        <f t="shared" si="131"/>
        <v>7.3632999999999997</v>
      </c>
      <c r="AT101" s="58">
        <f t="shared" si="131"/>
        <v>4.0000000000000002E-4</v>
      </c>
      <c r="AU101" s="58">
        <f t="shared" si="131"/>
        <v>1.0385</v>
      </c>
      <c r="AV101" s="58">
        <f t="shared" si="131"/>
        <v>82.568299999999994</v>
      </c>
      <c r="AW101" s="58">
        <f>AE$37</f>
        <v>5.3E-3</v>
      </c>
      <c r="AX101" s="118">
        <f t="shared" si="132"/>
        <v>5.9499999999999997E-2</v>
      </c>
      <c r="AY101" s="58">
        <f t="shared" si="132"/>
        <v>0</v>
      </c>
      <c r="AZ101" s="58">
        <f t="shared" si="132"/>
        <v>3.7000000000000002E-3</v>
      </c>
      <c r="BA101" s="58">
        <f t="shared" si="132"/>
        <v>8.6011000000000006</v>
      </c>
      <c r="BB101" s="58">
        <f t="shared" si="132"/>
        <v>2.0000000000000001E-4</v>
      </c>
      <c r="BC101" s="58">
        <f t="shared" si="132"/>
        <v>1.0668</v>
      </c>
      <c r="BD101" s="58">
        <f t="shared" si="132"/>
        <v>82.578599999999994</v>
      </c>
      <c r="BG101" s="125">
        <f t="shared" si="89"/>
        <v>9.7999999999999997E-3</v>
      </c>
      <c r="BH101" s="125">
        <f t="shared" si="90"/>
        <v>9.7999999999999997E-3</v>
      </c>
      <c r="BI101" s="125">
        <f t="shared" si="91"/>
        <v>8.0992307011699127E-3</v>
      </c>
      <c r="BJ101" s="125">
        <f t="shared" si="92"/>
        <v>7.4608009359907433E-3</v>
      </c>
      <c r="BK101" s="125">
        <f t="shared" si="93"/>
        <v>6.8256280930631547E-3</v>
      </c>
      <c r="BL101" s="125">
        <f t="shared" si="94"/>
        <v>5.9096767950315232E-3</v>
      </c>
      <c r="BM101" s="125">
        <f t="shared" si="95"/>
        <v>5.3E-3</v>
      </c>
      <c r="BN101" s="125">
        <f t="shared" si="96"/>
        <v>5.3E-3</v>
      </c>
      <c r="BO101" s="125">
        <f t="shared" si="97"/>
        <v>4.4191144145060623E-3</v>
      </c>
      <c r="BP101" s="125">
        <f t="shared" si="98"/>
        <v>4.0392773738655002E-3</v>
      </c>
      <c r="BQ101" s="125">
        <f t="shared" si="99"/>
        <v>3.722128635510896E-3</v>
      </c>
      <c r="BR101" s="125">
        <f t="shared" si="100"/>
        <v>3.3410875164824848E-3</v>
      </c>
      <c r="BT101" s="125">
        <f t="shared" si="101"/>
        <v>4.0000000000000002E-4</v>
      </c>
      <c r="BU101" s="125">
        <f t="shared" si="102"/>
        <v>4.0000000000000002E-4</v>
      </c>
      <c r="BV101" s="125">
        <f t="shared" si="103"/>
        <v>3.3058084494571075E-4</v>
      </c>
      <c r="BW101" s="125">
        <f t="shared" si="104"/>
        <v>3.0452248718329565E-4</v>
      </c>
      <c r="BX101" s="125">
        <f t="shared" si="105"/>
        <v>2.7859706502298591E-4</v>
      </c>
      <c r="BY101" s="125">
        <f t="shared" si="106"/>
        <v>2.4121129775638874E-4</v>
      </c>
      <c r="BZ101" s="125">
        <f t="shared" si="107"/>
        <v>2.0000000000000001E-4</v>
      </c>
      <c r="CA101" s="125">
        <f t="shared" si="108"/>
        <v>2.0000000000000001E-4</v>
      </c>
      <c r="CB101" s="125">
        <f t="shared" si="109"/>
        <v>1.6675903450966275E-4</v>
      </c>
      <c r="CC101" s="125">
        <f t="shared" si="110"/>
        <v>1.524255612779434E-4</v>
      </c>
      <c r="CD101" s="125">
        <f t="shared" si="111"/>
        <v>1.4045768435890174E-4</v>
      </c>
      <c r="CE101" s="125">
        <f t="shared" si="112"/>
        <v>1.2607877420688622E-4</v>
      </c>
      <c r="CG101" s="58">
        <v>85</v>
      </c>
      <c r="CH101" s="58">
        <f t="shared" si="113"/>
        <v>1.18E-2</v>
      </c>
      <c r="CI101" s="58">
        <f t="shared" si="114"/>
        <v>5.9999999999999995E-4</v>
      </c>
      <c r="CJ101" s="58">
        <f>1+$B$50*(IF('Male Inactive'!O83&gt;=0, ((('Male Inactive'!$O83)/7)/60), 0))^0.25</f>
        <v>1</v>
      </c>
      <c r="CK101" s="58">
        <f>1+$B$50*(IF('Male Barely'!$O83&gt;=0, ((('Male Barely'!$O83)/7)/60), 0))^0.25</f>
        <v>0.83297892510597982</v>
      </c>
      <c r="CL101" s="58">
        <f>1+$B$50*(IF('Male Somewhat'!$O83&gt;=0, ((('Male Somewhat'!$O83)/7)/60), 0))^0.25</f>
        <v>0.79528128567310974</v>
      </c>
      <c r="CM101" s="58">
        <f>1+$B$50*(IF('Male Active'!$O83&gt;=0, ((('Male Active'!$O83)/7)/60), 0))^0.25</f>
        <v>0.7572195182373711</v>
      </c>
      <c r="CN101" s="58">
        <f>1+$B$50*(IF('Male Highly'!$O83&gt;=0, ((('Male Highly'!$O83)/7)/60), 0))^0.25</f>
        <v>0.68717572613809985</v>
      </c>
      <c r="CO101" s="58">
        <f t="shared" si="115"/>
        <v>5.5999999999999999E-3</v>
      </c>
      <c r="CP101" s="58">
        <f t="shared" si="116"/>
        <v>4.0000000000000002E-4</v>
      </c>
      <c r="CQ101" s="58">
        <f>1+$B$50*(IF('Female Inactive'!$Q83&gt;=0, ((('Female Inactive'!$Q83)/7)/60), 0))^0.25</f>
        <v>0.93665697959526351</v>
      </c>
      <c r="CR101" s="58">
        <f>1+$B$50*(IF('Female Barely'!$Q83&gt;=0, ((('Female Barely'!$Q83)/7)/60), 0))^0.25</f>
        <v>0.84832079789286241</v>
      </c>
      <c r="CS101" s="58">
        <f>1+$B$50*(IF('Female Somewhat'!$Q83&gt;=0, ((('Female Somewhat'!$Q83)/7)/60), 0))^0.25</f>
        <v>0.80770379780923873</v>
      </c>
      <c r="CT101" s="58">
        <f>1+$B$50*(IF('Female Active'!$Q83&gt;=0, ((('Female Active'!$Q83)/7)/60), 0))^0.25</f>
        <v>0.77353447391414731</v>
      </c>
      <c r="CU101" s="58">
        <f>1+$B$50*(IF('Female Highly'!$Q83&gt;=0, ((('Female Highly'!$Q83)/7)/60), 0))^0.25</f>
        <v>0.71834257653663458</v>
      </c>
      <c r="CW101" s="136">
        <f t="shared" si="84"/>
        <v>85</v>
      </c>
      <c r="CX101" s="136">
        <f t="shared" si="85"/>
        <v>1.18E-2</v>
      </c>
      <c r="CY101" s="136">
        <f t="shared" si="86"/>
        <v>5.9999999999999995E-4</v>
      </c>
      <c r="CZ101" s="58">
        <f t="shared" si="124"/>
        <v>1</v>
      </c>
      <c r="DA101" s="58">
        <f t="shared" si="125"/>
        <v>0.83297892510597982</v>
      </c>
      <c r="DB101" s="58">
        <f t="shared" si="126"/>
        <v>0.79528128567310974</v>
      </c>
      <c r="DC101" s="58">
        <f t="shared" si="127"/>
        <v>0.7572195182373711</v>
      </c>
      <c r="DD101" s="58">
        <f t="shared" si="128"/>
        <v>0.68717572613809985</v>
      </c>
      <c r="DE101" s="136">
        <f t="shared" si="87"/>
        <v>5.5999999999999999E-3</v>
      </c>
      <c r="DF101" s="136">
        <f t="shared" si="88"/>
        <v>4.0000000000000002E-4</v>
      </c>
      <c r="DG101" s="58">
        <f t="shared" si="117"/>
        <v>1</v>
      </c>
      <c r="DH101" s="58">
        <f t="shared" si="118"/>
        <v>0.90568993385329621</v>
      </c>
      <c r="DI101" s="58">
        <f t="shared" si="119"/>
        <v>0.86232614009693664</v>
      </c>
      <c r="DJ101" s="58">
        <f t="shared" si="120"/>
        <v>0.8258460575913259</v>
      </c>
      <c r="DK101" s="58">
        <f t="shared" si="121"/>
        <v>0.76692171433669964</v>
      </c>
    </row>
    <row r="102" spans="1:115">
      <c r="A102" s="5"/>
      <c r="B102" s="5"/>
      <c r="C102" s="5"/>
      <c r="D102" s="5"/>
      <c r="E102" s="5"/>
      <c r="AN102" s="58">
        <v>82</v>
      </c>
      <c r="AO102" s="58">
        <f>R$37</f>
        <v>9.7999999999999997E-3</v>
      </c>
      <c r="AP102" s="118">
        <f t="shared" si="131"/>
        <v>0.13719999999999999</v>
      </c>
      <c r="AQ102" s="58">
        <f t="shared" si="131"/>
        <v>0</v>
      </c>
      <c r="AR102" s="58">
        <f t="shared" si="131"/>
        <v>2.8999999999999998E-3</v>
      </c>
      <c r="AS102" s="58">
        <f t="shared" si="131"/>
        <v>7.3632999999999997</v>
      </c>
      <c r="AT102" s="58">
        <f t="shared" si="131"/>
        <v>4.0000000000000002E-4</v>
      </c>
      <c r="AU102" s="58">
        <f t="shared" si="131"/>
        <v>1.0385</v>
      </c>
      <c r="AV102" s="58">
        <f t="shared" si="131"/>
        <v>82.568299999999994</v>
      </c>
      <c r="AW102" s="58">
        <f>AE$37</f>
        <v>5.3E-3</v>
      </c>
      <c r="AX102" s="118">
        <f t="shared" si="132"/>
        <v>5.9499999999999997E-2</v>
      </c>
      <c r="AY102" s="58">
        <f t="shared" si="132"/>
        <v>0</v>
      </c>
      <c r="AZ102" s="58">
        <f t="shared" si="132"/>
        <v>3.7000000000000002E-3</v>
      </c>
      <c r="BA102" s="58">
        <f t="shared" si="132"/>
        <v>8.6011000000000006</v>
      </c>
      <c r="BB102" s="58">
        <f t="shared" si="132"/>
        <v>2.0000000000000001E-4</v>
      </c>
      <c r="BC102" s="58">
        <f t="shared" si="132"/>
        <v>1.0668</v>
      </c>
      <c r="BD102" s="58">
        <f t="shared" si="132"/>
        <v>82.578599999999994</v>
      </c>
      <c r="BG102" s="125">
        <f t="shared" si="89"/>
        <v>9.7999999999999997E-3</v>
      </c>
      <c r="BH102" s="125">
        <f t="shared" si="90"/>
        <v>9.7999999999999997E-3</v>
      </c>
      <c r="BI102" s="125">
        <f t="shared" si="91"/>
        <v>8.0992307011699127E-3</v>
      </c>
      <c r="BJ102" s="125">
        <f t="shared" si="92"/>
        <v>7.4608009359907433E-3</v>
      </c>
      <c r="BK102" s="125">
        <f t="shared" si="93"/>
        <v>6.8256280930631547E-3</v>
      </c>
      <c r="BL102" s="125">
        <f t="shared" si="94"/>
        <v>5.9096767950315232E-3</v>
      </c>
      <c r="BM102" s="125">
        <f t="shared" si="95"/>
        <v>5.3E-3</v>
      </c>
      <c r="BN102" s="125">
        <f t="shared" si="96"/>
        <v>5.3E-3</v>
      </c>
      <c r="BO102" s="125">
        <f t="shared" si="97"/>
        <v>4.4191144145060623E-3</v>
      </c>
      <c r="BP102" s="125">
        <f t="shared" si="98"/>
        <v>4.0392773738655002E-3</v>
      </c>
      <c r="BQ102" s="125">
        <f t="shared" si="99"/>
        <v>3.722128635510896E-3</v>
      </c>
      <c r="BR102" s="125">
        <f t="shared" si="100"/>
        <v>3.3410875164824848E-3</v>
      </c>
      <c r="BT102" s="125">
        <f t="shared" si="101"/>
        <v>4.0000000000000002E-4</v>
      </c>
      <c r="BU102" s="125">
        <f t="shared" si="102"/>
        <v>4.0000000000000002E-4</v>
      </c>
      <c r="BV102" s="125">
        <f t="shared" si="103"/>
        <v>3.3058084494571075E-4</v>
      </c>
      <c r="BW102" s="125">
        <f t="shared" si="104"/>
        <v>3.0452248718329565E-4</v>
      </c>
      <c r="BX102" s="125">
        <f t="shared" si="105"/>
        <v>2.7859706502298591E-4</v>
      </c>
      <c r="BY102" s="125">
        <f t="shared" si="106"/>
        <v>2.4121129775638874E-4</v>
      </c>
      <c r="BZ102" s="125">
        <f t="shared" si="107"/>
        <v>2.0000000000000001E-4</v>
      </c>
      <c r="CA102" s="125">
        <f t="shared" si="108"/>
        <v>2.0000000000000001E-4</v>
      </c>
      <c r="CB102" s="125">
        <f t="shared" si="109"/>
        <v>1.6675903450966275E-4</v>
      </c>
      <c r="CC102" s="125">
        <f t="shared" si="110"/>
        <v>1.524255612779434E-4</v>
      </c>
      <c r="CD102" s="125">
        <f t="shared" si="111"/>
        <v>1.4045768435890174E-4</v>
      </c>
      <c r="CE102" s="125">
        <f t="shared" si="112"/>
        <v>1.2607877420688622E-4</v>
      </c>
      <c r="CG102" s="58">
        <v>86</v>
      </c>
      <c r="CH102" s="58">
        <f t="shared" si="113"/>
        <v>1.18E-2</v>
      </c>
      <c r="CI102" s="58">
        <f t="shared" si="114"/>
        <v>5.9999999999999995E-4</v>
      </c>
      <c r="CJ102" s="58">
        <f>1+$B$50*(IF('Male Inactive'!O84&gt;=0, ((('Male Inactive'!$O84)/7)/60), 0))^0.25</f>
        <v>1</v>
      </c>
      <c r="CK102" s="58">
        <f>1+$B$50*(IF('Male Barely'!$O84&gt;=0, ((('Male Barely'!$O84)/7)/60), 0))^0.25</f>
        <v>0.83465373891391903</v>
      </c>
      <c r="CL102" s="58">
        <f>1+$B$50*(IF('Male Somewhat'!$O84&gt;=0, ((('Male Somewhat'!$O84)/7)/60), 0))^0.25</f>
        <v>0.79733411481288041</v>
      </c>
      <c r="CM102" s="58">
        <f>1+$B$50*(IF('Male Active'!$O84&gt;=0, ((('Male Active'!$O84)/7)/60), 0))^0.25</f>
        <v>0.75965401402427835</v>
      </c>
      <c r="CN102" s="58">
        <f>1+$B$50*(IF('Male Highly'!$O84&gt;=0, ((('Male Highly'!$O84)/7)/60), 0))^0.25</f>
        <v>0.69031259023536995</v>
      </c>
      <c r="CO102" s="58">
        <f t="shared" si="115"/>
        <v>5.5999999999999999E-3</v>
      </c>
      <c r="CP102" s="58">
        <f t="shared" si="116"/>
        <v>4.0000000000000002E-4</v>
      </c>
      <c r="CQ102" s="58">
        <f>1+$B$50*(IF('Female Inactive'!$Q84&gt;=0, ((('Female Inactive'!$Q84)/7)/60), 0))^0.25</f>
        <v>0.93727858712678658</v>
      </c>
      <c r="CR102" s="58">
        <f>1+$B$50*(IF('Female Barely'!$Q84&gt;=0, ((('Female Barely'!$Q84)/7)/60), 0))^0.25</f>
        <v>0.84980927971458109</v>
      </c>
      <c r="CS102" s="58">
        <f>1+$B$50*(IF('Female Somewhat'!$Q84&gt;=0, ((('Female Somewhat'!$Q84)/7)/60), 0))^0.25</f>
        <v>0.8095908686625275</v>
      </c>
      <c r="CT102" s="58">
        <f>1+$B$50*(IF('Female Active'!$Q84&gt;=0, ((('Female Active'!$Q84)/7)/60), 0))^0.25</f>
        <v>0.77575686046511716</v>
      </c>
      <c r="CU102" s="58">
        <f>1+$B$50*(IF('Female Highly'!$Q84&gt;=0, ((('Female Highly'!$Q84)/7)/60), 0))^0.25</f>
        <v>0.72110658075707612</v>
      </c>
      <c r="CW102" s="136">
        <f t="shared" si="84"/>
        <v>86</v>
      </c>
      <c r="CX102" s="136">
        <f t="shared" si="85"/>
        <v>1.18E-2</v>
      </c>
      <c r="CY102" s="136">
        <f t="shared" si="86"/>
        <v>5.9999999999999995E-4</v>
      </c>
      <c r="CZ102" s="58">
        <f t="shared" si="124"/>
        <v>1</v>
      </c>
      <c r="DA102" s="58">
        <f t="shared" si="125"/>
        <v>0.83465373891391903</v>
      </c>
      <c r="DB102" s="58">
        <f t="shared" si="126"/>
        <v>0.79733411481288041</v>
      </c>
      <c r="DC102" s="58">
        <f t="shared" si="127"/>
        <v>0.75965401402427835</v>
      </c>
      <c r="DD102" s="58">
        <f t="shared" si="128"/>
        <v>0.69031259023536995</v>
      </c>
      <c r="DE102" s="136">
        <f t="shared" si="87"/>
        <v>5.5999999999999999E-3</v>
      </c>
      <c r="DF102" s="136">
        <f t="shared" si="88"/>
        <v>4.0000000000000002E-4</v>
      </c>
      <c r="DG102" s="58">
        <f t="shared" si="117"/>
        <v>1</v>
      </c>
      <c r="DH102" s="58">
        <f t="shared" si="118"/>
        <v>0.9066773650720632</v>
      </c>
      <c r="DI102" s="58">
        <f t="shared" si="119"/>
        <v>0.86376759245542578</v>
      </c>
      <c r="DJ102" s="58">
        <f t="shared" si="120"/>
        <v>0.82766945828047578</v>
      </c>
      <c r="DK102" s="58">
        <f t="shared" si="121"/>
        <v>0.7693620559151122</v>
      </c>
    </row>
    <row r="103" spans="1:115">
      <c r="A103" s="5" t="s">
        <v>392</v>
      </c>
      <c r="B103" s="5"/>
      <c r="C103" s="5" t="s">
        <v>377</v>
      </c>
      <c r="D103" s="5" t="s">
        <v>388</v>
      </c>
      <c r="E103" s="5" t="s">
        <v>391</v>
      </c>
      <c r="AN103" s="58">
        <v>83</v>
      </c>
      <c r="AO103" s="58">
        <f>R$37</f>
        <v>9.7999999999999997E-3</v>
      </c>
      <c r="AP103" s="118">
        <f t="shared" si="131"/>
        <v>0.13719999999999999</v>
      </c>
      <c r="AQ103" s="58">
        <f t="shared" si="131"/>
        <v>0</v>
      </c>
      <c r="AR103" s="58">
        <f t="shared" si="131"/>
        <v>2.8999999999999998E-3</v>
      </c>
      <c r="AS103" s="58">
        <f t="shared" si="131"/>
        <v>7.3632999999999997</v>
      </c>
      <c r="AT103" s="58">
        <f t="shared" si="131"/>
        <v>4.0000000000000002E-4</v>
      </c>
      <c r="AU103" s="58">
        <f t="shared" si="131"/>
        <v>1.0385</v>
      </c>
      <c r="AV103" s="58">
        <f t="shared" si="131"/>
        <v>82.568299999999994</v>
      </c>
      <c r="AW103" s="58">
        <f>AE$37</f>
        <v>5.3E-3</v>
      </c>
      <c r="AX103" s="118">
        <f t="shared" si="132"/>
        <v>5.9499999999999997E-2</v>
      </c>
      <c r="AY103" s="58">
        <f t="shared" si="132"/>
        <v>0</v>
      </c>
      <c r="AZ103" s="58">
        <f t="shared" si="132"/>
        <v>3.7000000000000002E-3</v>
      </c>
      <c r="BA103" s="58">
        <f t="shared" si="132"/>
        <v>8.6011000000000006</v>
      </c>
      <c r="BB103" s="58">
        <f t="shared" si="132"/>
        <v>2.0000000000000001E-4</v>
      </c>
      <c r="BC103" s="58">
        <f t="shared" si="132"/>
        <v>1.0668</v>
      </c>
      <c r="BD103" s="58">
        <f t="shared" si="132"/>
        <v>82.578599999999994</v>
      </c>
      <c r="BG103" s="125">
        <f t="shared" si="89"/>
        <v>9.7999999999999997E-3</v>
      </c>
      <c r="BH103" s="125">
        <f t="shared" si="90"/>
        <v>9.7999999999999997E-3</v>
      </c>
      <c r="BI103" s="125">
        <f t="shared" si="91"/>
        <v>8.0992307011699127E-3</v>
      </c>
      <c r="BJ103" s="125">
        <f t="shared" si="92"/>
        <v>7.4608009359907433E-3</v>
      </c>
      <c r="BK103" s="125">
        <f t="shared" si="93"/>
        <v>6.8256280930631547E-3</v>
      </c>
      <c r="BL103" s="125">
        <f t="shared" si="94"/>
        <v>5.9096767950315232E-3</v>
      </c>
      <c r="BM103" s="125">
        <f t="shared" si="95"/>
        <v>5.3E-3</v>
      </c>
      <c r="BN103" s="125">
        <f t="shared" si="96"/>
        <v>5.3E-3</v>
      </c>
      <c r="BO103" s="125">
        <f t="shared" si="97"/>
        <v>4.4191144145060623E-3</v>
      </c>
      <c r="BP103" s="125">
        <f t="shared" si="98"/>
        <v>4.0392773738655002E-3</v>
      </c>
      <c r="BQ103" s="125">
        <f t="shared" si="99"/>
        <v>3.722128635510896E-3</v>
      </c>
      <c r="BR103" s="125">
        <f t="shared" si="100"/>
        <v>3.3410875164824848E-3</v>
      </c>
      <c r="BT103" s="125">
        <f t="shared" si="101"/>
        <v>4.0000000000000002E-4</v>
      </c>
      <c r="BU103" s="125">
        <f t="shared" si="102"/>
        <v>4.0000000000000002E-4</v>
      </c>
      <c r="BV103" s="125">
        <f t="shared" si="103"/>
        <v>3.3058084494571075E-4</v>
      </c>
      <c r="BW103" s="125">
        <f t="shared" si="104"/>
        <v>3.0452248718329565E-4</v>
      </c>
      <c r="BX103" s="125">
        <f t="shared" si="105"/>
        <v>2.7859706502298591E-4</v>
      </c>
      <c r="BY103" s="125">
        <f t="shared" si="106"/>
        <v>2.4121129775638874E-4</v>
      </c>
      <c r="BZ103" s="125">
        <f t="shared" si="107"/>
        <v>2.0000000000000001E-4</v>
      </c>
      <c r="CA103" s="125">
        <f t="shared" si="108"/>
        <v>2.0000000000000001E-4</v>
      </c>
      <c r="CB103" s="125">
        <f t="shared" si="109"/>
        <v>1.6675903450966275E-4</v>
      </c>
      <c r="CC103" s="125">
        <f t="shared" si="110"/>
        <v>1.524255612779434E-4</v>
      </c>
      <c r="CD103" s="125">
        <f t="shared" si="111"/>
        <v>1.4045768435890174E-4</v>
      </c>
      <c r="CE103" s="125">
        <f t="shared" si="112"/>
        <v>1.2607877420688622E-4</v>
      </c>
      <c r="CG103" s="58">
        <v>87</v>
      </c>
      <c r="CH103" s="58">
        <f t="shared" si="113"/>
        <v>1.18E-2</v>
      </c>
      <c r="CI103" s="58">
        <f t="shared" si="114"/>
        <v>5.9999999999999995E-4</v>
      </c>
      <c r="CJ103" s="58">
        <f>1+$B$50*(IF('Male Inactive'!O85&gt;=0, ((('Male Inactive'!$O85)/7)/60), 0))^0.25</f>
        <v>1</v>
      </c>
      <c r="CK103" s="58">
        <f>1+$B$50*(IF('Male Barely'!$O85&gt;=0, ((('Male Barely'!$O85)/7)/60), 0))^0.25</f>
        <v>0.83631175842632977</v>
      </c>
      <c r="CL103" s="58">
        <f>1+$B$50*(IF('Male Somewhat'!$O85&gt;=0, ((('Male Somewhat'!$O85)/7)/60), 0))^0.25</f>
        <v>0.79936635908579634</v>
      </c>
      <c r="CM103" s="58">
        <f>1+$B$50*(IF('Male Active'!$O85&gt;=0, ((('Male Active'!$O85)/7)/60), 0))^0.25</f>
        <v>0.76206409775922224</v>
      </c>
      <c r="CN103" s="58">
        <f>1+$B$50*(IF('Male Highly'!$O85&gt;=0, ((('Male Highly'!$O85)/7)/60), 0))^0.25</f>
        <v>0.6934179992404782</v>
      </c>
      <c r="CO103" s="58">
        <f t="shared" si="115"/>
        <v>5.5999999999999999E-3</v>
      </c>
      <c r="CP103" s="58">
        <f t="shared" si="116"/>
        <v>4.0000000000000002E-4</v>
      </c>
      <c r="CQ103" s="58">
        <f>1+$B$50*(IF('Female Inactive'!$Q85&gt;=0, ((('Female Inactive'!$Q85)/7)/60), 0))^0.25</f>
        <v>0.93789409460307416</v>
      </c>
      <c r="CR103" s="58">
        <f>1+$B$50*(IF('Female Barely'!$Q85&gt;=0, ((('Female Barely'!$Q85)/7)/60), 0))^0.25</f>
        <v>0.85128315453611247</v>
      </c>
      <c r="CS103" s="58">
        <f>1+$B$50*(IF('Female Somewhat'!$Q85&gt;=0, ((('Female Somewhat'!$Q85)/7)/60), 0))^0.25</f>
        <v>0.81145942102005431</v>
      </c>
      <c r="CT103" s="58">
        <f>1+$B$50*(IF('Female Active'!$Q85&gt;=0, ((('Female Active'!$Q85)/7)/60), 0))^0.25</f>
        <v>0.7779574379484232</v>
      </c>
      <c r="CU103" s="58">
        <f>1+$B$50*(IF('Female Highly'!$Q85&gt;=0, ((('Female Highly'!$Q85)/7)/60), 0))^0.25</f>
        <v>0.72384346082351281</v>
      </c>
      <c r="CW103" s="136">
        <f t="shared" si="84"/>
        <v>87</v>
      </c>
      <c r="CX103" s="136">
        <f t="shared" si="85"/>
        <v>1.18E-2</v>
      </c>
      <c r="CY103" s="136">
        <f t="shared" si="86"/>
        <v>5.9999999999999995E-4</v>
      </c>
      <c r="CZ103" s="58">
        <f t="shared" si="124"/>
        <v>1</v>
      </c>
      <c r="DA103" s="58">
        <f t="shared" si="125"/>
        <v>0.83631175842632977</v>
      </c>
      <c r="DB103" s="58">
        <f t="shared" si="126"/>
        <v>0.79936635908579634</v>
      </c>
      <c r="DC103" s="58">
        <f t="shared" si="127"/>
        <v>0.76206409775922224</v>
      </c>
      <c r="DD103" s="58">
        <f t="shared" si="128"/>
        <v>0.6934179992404782</v>
      </c>
      <c r="DE103" s="136">
        <f t="shared" si="87"/>
        <v>5.5999999999999999E-3</v>
      </c>
      <c r="DF103" s="136">
        <f t="shared" si="88"/>
        <v>4.0000000000000002E-4</v>
      </c>
      <c r="DG103" s="58">
        <f t="shared" si="117"/>
        <v>1</v>
      </c>
      <c r="DH103" s="58">
        <f t="shared" si="118"/>
        <v>0.90765381660323141</v>
      </c>
      <c r="DI103" s="58">
        <f t="shared" si="119"/>
        <v>0.86519301666300796</v>
      </c>
      <c r="DJ103" s="58">
        <f t="shared" si="120"/>
        <v>0.82947258376508093</v>
      </c>
      <c r="DK103" s="58">
        <f t="shared" si="121"/>
        <v>0.77177526224839954</v>
      </c>
    </row>
    <row r="104" spans="1:115">
      <c r="A104" s="5"/>
      <c r="B104" s="5"/>
      <c r="C104" s="5"/>
      <c r="D104" s="5"/>
      <c r="E104" s="5"/>
      <c r="AN104" s="58">
        <v>84</v>
      </c>
      <c r="AO104" s="58">
        <f>R$37</f>
        <v>9.7999999999999997E-3</v>
      </c>
      <c r="AP104" s="118">
        <f t="shared" si="131"/>
        <v>0.13719999999999999</v>
      </c>
      <c r="AQ104" s="58">
        <f t="shared" si="131"/>
        <v>0</v>
      </c>
      <c r="AR104" s="58">
        <f t="shared" si="131"/>
        <v>2.8999999999999998E-3</v>
      </c>
      <c r="AS104" s="58">
        <f t="shared" si="131"/>
        <v>7.3632999999999997</v>
      </c>
      <c r="AT104" s="58">
        <f t="shared" si="131"/>
        <v>4.0000000000000002E-4</v>
      </c>
      <c r="AU104" s="58">
        <f t="shared" si="131"/>
        <v>1.0385</v>
      </c>
      <c r="AV104" s="58">
        <f t="shared" si="131"/>
        <v>82.568299999999994</v>
      </c>
      <c r="AW104" s="58">
        <f>AE$37</f>
        <v>5.3E-3</v>
      </c>
      <c r="AX104" s="118">
        <f t="shared" si="132"/>
        <v>5.9499999999999997E-2</v>
      </c>
      <c r="AY104" s="58">
        <f t="shared" si="132"/>
        <v>0</v>
      </c>
      <c r="AZ104" s="58">
        <f t="shared" si="132"/>
        <v>3.7000000000000002E-3</v>
      </c>
      <c r="BA104" s="58">
        <f t="shared" si="132"/>
        <v>8.6011000000000006</v>
      </c>
      <c r="BB104" s="58">
        <f t="shared" si="132"/>
        <v>2.0000000000000001E-4</v>
      </c>
      <c r="BC104" s="58">
        <f t="shared" si="132"/>
        <v>1.0668</v>
      </c>
      <c r="BD104" s="58">
        <f t="shared" si="132"/>
        <v>82.578599999999994</v>
      </c>
      <c r="BG104" s="125">
        <f t="shared" si="89"/>
        <v>9.7999999999999997E-3</v>
      </c>
      <c r="BH104" s="125">
        <f t="shared" si="90"/>
        <v>9.7999999999999997E-3</v>
      </c>
      <c r="BI104" s="125">
        <f t="shared" si="91"/>
        <v>8.0992307011699127E-3</v>
      </c>
      <c r="BJ104" s="125">
        <f t="shared" si="92"/>
        <v>7.4608009359907433E-3</v>
      </c>
      <c r="BK104" s="125">
        <f t="shared" si="93"/>
        <v>6.8256280930631547E-3</v>
      </c>
      <c r="BL104" s="125">
        <f t="shared" si="94"/>
        <v>5.9096767950315232E-3</v>
      </c>
      <c r="BM104" s="125">
        <f t="shared" si="95"/>
        <v>5.3E-3</v>
      </c>
      <c r="BN104" s="125">
        <f t="shared" si="96"/>
        <v>5.3E-3</v>
      </c>
      <c r="BO104" s="125">
        <f t="shared" si="97"/>
        <v>4.4191144145060623E-3</v>
      </c>
      <c r="BP104" s="125">
        <f t="shared" si="98"/>
        <v>4.0392773738655002E-3</v>
      </c>
      <c r="BQ104" s="125">
        <f t="shared" si="99"/>
        <v>3.722128635510896E-3</v>
      </c>
      <c r="BR104" s="125">
        <f t="shared" si="100"/>
        <v>3.3410875164824848E-3</v>
      </c>
      <c r="BT104" s="125">
        <f t="shared" si="101"/>
        <v>4.0000000000000002E-4</v>
      </c>
      <c r="BU104" s="125">
        <f t="shared" si="102"/>
        <v>4.0000000000000002E-4</v>
      </c>
      <c r="BV104" s="125">
        <f t="shared" si="103"/>
        <v>3.3058084494571075E-4</v>
      </c>
      <c r="BW104" s="125">
        <f t="shared" si="104"/>
        <v>3.0452248718329565E-4</v>
      </c>
      <c r="BX104" s="125">
        <f t="shared" si="105"/>
        <v>2.7859706502298591E-4</v>
      </c>
      <c r="BY104" s="125">
        <f t="shared" si="106"/>
        <v>2.4121129775638874E-4</v>
      </c>
      <c r="BZ104" s="125">
        <f t="shared" si="107"/>
        <v>2.0000000000000001E-4</v>
      </c>
      <c r="CA104" s="125">
        <f t="shared" si="108"/>
        <v>2.0000000000000001E-4</v>
      </c>
      <c r="CB104" s="125">
        <f t="shared" si="109"/>
        <v>1.6675903450966275E-4</v>
      </c>
      <c r="CC104" s="125">
        <f t="shared" si="110"/>
        <v>1.524255612779434E-4</v>
      </c>
      <c r="CD104" s="125">
        <f t="shared" si="111"/>
        <v>1.4045768435890174E-4</v>
      </c>
      <c r="CE104" s="125">
        <f t="shared" si="112"/>
        <v>1.2607877420688622E-4</v>
      </c>
      <c r="CG104" s="58">
        <v>88</v>
      </c>
      <c r="CH104" s="58">
        <f t="shared" si="113"/>
        <v>1.18E-2</v>
      </c>
      <c r="CI104" s="58">
        <f t="shared" si="114"/>
        <v>5.9999999999999995E-4</v>
      </c>
      <c r="CJ104" s="58">
        <f>1+$B$50*(IF('Male Inactive'!O86&gt;=0, ((('Male Inactive'!$O86)/7)/60), 0))^0.25</f>
        <v>1</v>
      </c>
      <c r="CK104" s="58">
        <f>1+$B$50*(IF('Male Barely'!$O86&gt;=0, ((('Male Barely'!$O86)/7)/60), 0))^0.25</f>
        <v>0.83795315204901399</v>
      </c>
      <c r="CL104" s="58">
        <f>1+$B$50*(IF('Male Somewhat'!$O86&gt;=0, ((('Male Somewhat'!$O86)/7)/60), 0))^0.25</f>
        <v>0.80137822490783983</v>
      </c>
      <c r="CM104" s="58">
        <f>1+$B$50*(IF('Male Active'!$O86&gt;=0, ((('Male Active'!$O86)/7)/60), 0))^0.25</f>
        <v>0.76445001423551251</v>
      </c>
      <c r="CN104" s="58">
        <f>1+$B$50*(IF('Male Highly'!$O86&gt;=0, ((('Male Highly'!$O86)/7)/60), 0))^0.25</f>
        <v>0.69649226857124091</v>
      </c>
      <c r="CO104" s="58">
        <f t="shared" si="115"/>
        <v>5.5999999999999999E-3</v>
      </c>
      <c r="CP104" s="58">
        <f t="shared" si="116"/>
        <v>4.0000000000000002E-4</v>
      </c>
      <c r="CQ104" s="58">
        <f>1+$B$50*(IF('Female Inactive'!$Q86&gt;=0, ((('Female Inactive'!$Q86)/7)/60), 0))^0.25</f>
        <v>0.9385035618861326</v>
      </c>
      <c r="CR104" s="58">
        <f>1+$B$50*(IF('Female Barely'!$Q86&gt;=0, ((('Female Barely'!$Q86)/7)/60), 0))^0.25</f>
        <v>0.85274256570113149</v>
      </c>
      <c r="CS104" s="58">
        <f>1+$B$50*(IF('Female Somewhat'!$Q86&gt;=0, ((('Female Somewhat'!$Q86)/7)/60), 0))^0.25</f>
        <v>0.81330963661038769</v>
      </c>
      <c r="CT104" s="58">
        <f>1+$B$50*(IF('Female Active'!$Q86&gt;=0, ((('Female Active'!$Q86)/7)/60), 0))^0.25</f>
        <v>0.78013642038418363</v>
      </c>
      <c r="CU104" s="58">
        <f>1+$B$50*(IF('Female Highly'!$Q86&gt;=0, ((('Female Highly'!$Q86)/7)/60), 0))^0.25</f>
        <v>0.72655348291489075</v>
      </c>
      <c r="CW104" s="136">
        <f t="shared" si="84"/>
        <v>88</v>
      </c>
      <c r="CX104" s="136">
        <f t="shared" si="85"/>
        <v>1.18E-2</v>
      </c>
      <c r="CY104" s="136">
        <f t="shared" si="86"/>
        <v>5.9999999999999995E-4</v>
      </c>
      <c r="CZ104" s="58">
        <f t="shared" si="124"/>
        <v>1</v>
      </c>
      <c r="DA104" s="58">
        <f t="shared" si="125"/>
        <v>0.83795315204901399</v>
      </c>
      <c r="DB104" s="58">
        <f t="shared" si="126"/>
        <v>0.80137822490783983</v>
      </c>
      <c r="DC104" s="58">
        <f t="shared" si="127"/>
        <v>0.76445001423551251</v>
      </c>
      <c r="DD104" s="58">
        <f t="shared" si="128"/>
        <v>0.69649226857124091</v>
      </c>
      <c r="DE104" s="136">
        <f t="shared" si="87"/>
        <v>5.5999999999999999E-3</v>
      </c>
      <c r="DF104" s="136">
        <f t="shared" si="88"/>
        <v>4.0000000000000002E-4</v>
      </c>
      <c r="DG104" s="58">
        <f t="shared" si="117"/>
        <v>1</v>
      </c>
      <c r="DH104" s="58">
        <f t="shared" si="118"/>
        <v>0.90861942387022465</v>
      </c>
      <c r="DI104" s="58">
        <f t="shared" si="119"/>
        <v>0.86660261041083342</v>
      </c>
      <c r="DJ104" s="58">
        <f t="shared" si="120"/>
        <v>0.83125568411943496</v>
      </c>
      <c r="DK104" s="58">
        <f t="shared" si="121"/>
        <v>0.77416166802256903</v>
      </c>
    </row>
    <row r="105" spans="1:115">
      <c r="A105" s="5"/>
      <c r="B105" s="5"/>
      <c r="C105" s="5">
        <v>0</v>
      </c>
      <c r="D105" s="5">
        <v>0</v>
      </c>
      <c r="E105" s="5">
        <v>0</v>
      </c>
      <c r="AN105" s="58">
        <v>85</v>
      </c>
      <c r="AO105" s="58">
        <f>R$38</f>
        <v>1.18E-2</v>
      </c>
      <c r="AP105" s="118">
        <f t="shared" ref="AP105:AV109" si="133">S$38</f>
        <v>0.18110000000000001</v>
      </c>
      <c r="AQ105" s="58">
        <f t="shared" si="133"/>
        <v>0</v>
      </c>
      <c r="AR105" s="58">
        <f t="shared" si="133"/>
        <v>3.5000000000000001E-3</v>
      </c>
      <c r="AS105" s="58">
        <f t="shared" si="133"/>
        <v>5.7336</v>
      </c>
      <c r="AT105" s="58">
        <f t="shared" si="133"/>
        <v>5.9999999999999995E-4</v>
      </c>
      <c r="AU105" s="58">
        <f t="shared" si="133"/>
        <v>1.0283</v>
      </c>
      <c r="AV105" s="58">
        <f t="shared" si="133"/>
        <v>87.480599999999995</v>
      </c>
      <c r="AW105" s="58">
        <f>AE$38</f>
        <v>5.5999999999999999E-3</v>
      </c>
      <c r="AX105" s="118">
        <f t="shared" ref="AX105:BD109" si="134">AF$38</f>
        <v>8.43E-2</v>
      </c>
      <c r="AY105" s="58">
        <f t="shared" si="134"/>
        <v>0</v>
      </c>
      <c r="AZ105" s="58">
        <f t="shared" si="134"/>
        <v>4.5999999999999999E-3</v>
      </c>
      <c r="BA105" s="58">
        <f t="shared" si="134"/>
        <v>6.6741000000000001</v>
      </c>
      <c r="BB105" s="58">
        <f t="shared" si="134"/>
        <v>4.0000000000000002E-4</v>
      </c>
      <c r="BC105" s="58">
        <f t="shared" si="134"/>
        <v>1.0486</v>
      </c>
      <c r="BD105" s="58">
        <f t="shared" si="134"/>
        <v>87.403099999999995</v>
      </c>
      <c r="BG105" s="125">
        <f t="shared" si="89"/>
        <v>1.18E-2</v>
      </c>
      <c r="BH105" s="125">
        <f t="shared" si="90"/>
        <v>1.18E-2</v>
      </c>
      <c r="BI105" s="125">
        <f t="shared" si="91"/>
        <v>9.7521349258984664E-3</v>
      </c>
      <c r="BJ105" s="125">
        <f t="shared" si="92"/>
        <v>8.9834133719072212E-3</v>
      </c>
      <c r="BK105" s="125">
        <f t="shared" si="93"/>
        <v>8.2186134181780838E-3</v>
      </c>
      <c r="BL105" s="125">
        <f t="shared" si="94"/>
        <v>7.1157332838134675E-3</v>
      </c>
      <c r="BM105" s="125">
        <f t="shared" si="95"/>
        <v>5.5999999999999999E-3</v>
      </c>
      <c r="BN105" s="125">
        <f t="shared" si="96"/>
        <v>5.5999999999999999E-3</v>
      </c>
      <c r="BO105" s="125">
        <f t="shared" si="97"/>
        <v>4.6692529662705571E-3</v>
      </c>
      <c r="BP105" s="125">
        <f t="shared" si="98"/>
        <v>4.2679157157824148E-3</v>
      </c>
      <c r="BQ105" s="125">
        <f t="shared" si="99"/>
        <v>3.9328151620492482E-3</v>
      </c>
      <c r="BR105" s="125">
        <f t="shared" si="100"/>
        <v>3.5302056777928143E-3</v>
      </c>
      <c r="BT105" s="125">
        <f t="shared" si="101"/>
        <v>5.9999999999999995E-4</v>
      </c>
      <c r="BU105" s="125">
        <f t="shared" si="102"/>
        <v>5.9999999999999995E-4</v>
      </c>
      <c r="BV105" s="125">
        <f t="shared" si="103"/>
        <v>4.9587126741856607E-4</v>
      </c>
      <c r="BW105" s="125">
        <f t="shared" si="104"/>
        <v>4.5678373077494348E-4</v>
      </c>
      <c r="BX105" s="125">
        <f t="shared" si="105"/>
        <v>4.1789559753447882E-4</v>
      </c>
      <c r="BY105" s="125">
        <f t="shared" si="106"/>
        <v>3.6181694663458305E-4</v>
      </c>
      <c r="BZ105" s="125">
        <f t="shared" si="107"/>
        <v>4.0000000000000002E-4</v>
      </c>
      <c r="CA105" s="125">
        <f t="shared" si="108"/>
        <v>4.0000000000000002E-4</v>
      </c>
      <c r="CB105" s="125">
        <f t="shared" si="109"/>
        <v>3.3351806901932551E-4</v>
      </c>
      <c r="CC105" s="125">
        <f t="shared" si="110"/>
        <v>3.048511225558868E-4</v>
      </c>
      <c r="CD105" s="125">
        <f t="shared" si="111"/>
        <v>2.8091536871780348E-4</v>
      </c>
      <c r="CE105" s="125">
        <f t="shared" si="112"/>
        <v>2.5215754841377243E-4</v>
      </c>
      <c r="CG105" s="58">
        <v>89</v>
      </c>
      <c r="CH105" s="58">
        <f t="shared" si="113"/>
        <v>1.18E-2</v>
      </c>
      <c r="CI105" s="58">
        <f t="shared" si="114"/>
        <v>5.9999999999999995E-4</v>
      </c>
      <c r="CJ105" s="58">
        <f>1+$B$50*(IF('Male Inactive'!O87&gt;=0, ((('Male Inactive'!$O87)/7)/60), 0))^0.25</f>
        <v>1</v>
      </c>
      <c r="CK105" s="58">
        <f>1+$B$50*(IF('Male Barely'!$O87&gt;=0, ((('Male Barely'!$O87)/7)/60), 0))^0.25</f>
        <v>0.83957808649907395</v>
      </c>
      <c r="CL105" s="58">
        <f>1+$B$50*(IF('Male Somewhat'!$O87&gt;=0, ((('Male Somewhat'!$O87)/7)/60), 0))^0.25</f>
        <v>0.80336991662514468</v>
      </c>
      <c r="CM105" s="58">
        <f>1+$B$50*(IF('Male Active'!$O87&gt;=0, ((('Male Active'!$O87)/7)/60), 0))^0.25</f>
        <v>0.76681200579177933</v>
      </c>
      <c r="CN105" s="58">
        <f>1+$B$50*(IF('Male Highly'!$O87&gt;=0, ((('Male Highly'!$O87)/7)/60), 0))^0.25</f>
        <v>0.6995357104826031</v>
      </c>
      <c r="CO105" s="58">
        <f t="shared" si="115"/>
        <v>5.5999999999999999E-3</v>
      </c>
      <c r="CP105" s="58">
        <f t="shared" si="116"/>
        <v>4.0000000000000002E-4</v>
      </c>
      <c r="CQ105" s="58">
        <f>1+$B$50*(IF('Female Inactive'!$Q87&gt;=0, ((('Female Inactive'!$Q87)/7)/60), 0))^0.25</f>
        <v>0.93910704825052083</v>
      </c>
      <c r="CR105" s="58">
        <f>1+$B$50*(IF('Female Barely'!$Q87&gt;=0, ((('Female Barely'!$Q87)/7)/60), 0))^0.25</f>
        <v>0.85418765514663086</v>
      </c>
      <c r="CS105" s="58">
        <f>1+$B$50*(IF('Female Somewhat'!$Q87&gt;=0, ((('Female Somewhat'!$Q87)/7)/60), 0))^0.25</f>
        <v>0.8151416953787296</v>
      </c>
      <c r="CT105" s="58">
        <f>1+$B$50*(IF('Female Active'!$Q87&gt;=0, ((('Female Active'!$Q87)/7)/60), 0))^0.25</f>
        <v>0.78229401969226131</v>
      </c>
      <c r="CU105" s="58">
        <f>1+$B$50*(IF('Female Highly'!$Q87&gt;=0, ((('Female Highly'!$Q87)/7)/60), 0))^0.25</f>
        <v>0.72923691059804785</v>
      </c>
      <c r="CW105" s="136">
        <f t="shared" si="84"/>
        <v>89</v>
      </c>
      <c r="CX105" s="136">
        <f t="shared" si="85"/>
        <v>1.18E-2</v>
      </c>
      <c r="CY105" s="136">
        <f t="shared" si="86"/>
        <v>5.9999999999999995E-4</v>
      </c>
      <c r="CZ105" s="58">
        <f t="shared" si="124"/>
        <v>1</v>
      </c>
      <c r="DA105" s="58">
        <f t="shared" si="125"/>
        <v>0.83957808649907395</v>
      </c>
      <c r="DB105" s="58">
        <f t="shared" si="126"/>
        <v>0.80336991662514468</v>
      </c>
      <c r="DC105" s="58">
        <f t="shared" si="127"/>
        <v>0.76681200579177933</v>
      </c>
      <c r="DD105" s="58">
        <f t="shared" si="128"/>
        <v>0.6995357104826031</v>
      </c>
      <c r="DE105" s="136">
        <f t="shared" si="87"/>
        <v>5.5999999999999999E-3</v>
      </c>
      <c r="DF105" s="136">
        <f t="shared" si="88"/>
        <v>4.0000000000000002E-4</v>
      </c>
      <c r="DG105" s="58">
        <f t="shared" si="117"/>
        <v>1</v>
      </c>
      <c r="DH105" s="58">
        <f t="shared" si="118"/>
        <v>0.90957432034815644</v>
      </c>
      <c r="DI105" s="58">
        <f t="shared" si="119"/>
        <v>0.86799656854590912</v>
      </c>
      <c r="DJ105" s="58">
        <f t="shared" si="120"/>
        <v>0.83301900582006139</v>
      </c>
      <c r="DK105" s="58">
        <f t="shared" si="121"/>
        <v>0.77652160310856599</v>
      </c>
    </row>
    <row r="106" spans="1:115">
      <c r="A106" s="5"/>
      <c r="B106" s="5"/>
      <c r="C106" s="5">
        <v>1</v>
      </c>
      <c r="D106" s="5">
        <v>341.5</v>
      </c>
      <c r="E106" s="5">
        <v>82038.55</v>
      </c>
      <c r="AN106" s="58">
        <v>86</v>
      </c>
      <c r="AO106" s="58">
        <f>R$38</f>
        <v>1.18E-2</v>
      </c>
      <c r="AP106" s="118">
        <f t="shared" si="133"/>
        <v>0.18110000000000001</v>
      </c>
      <c r="AQ106" s="58">
        <f t="shared" si="133"/>
        <v>0</v>
      </c>
      <c r="AR106" s="58">
        <f t="shared" si="133"/>
        <v>3.5000000000000001E-3</v>
      </c>
      <c r="AS106" s="58">
        <f t="shared" si="133"/>
        <v>5.7336</v>
      </c>
      <c r="AT106" s="58">
        <f t="shared" si="133"/>
        <v>5.9999999999999995E-4</v>
      </c>
      <c r="AU106" s="58">
        <f t="shared" si="133"/>
        <v>1.0283</v>
      </c>
      <c r="AV106" s="58">
        <f t="shared" si="133"/>
        <v>87.480599999999995</v>
      </c>
      <c r="AW106" s="58">
        <f>AE$38</f>
        <v>5.5999999999999999E-3</v>
      </c>
      <c r="AX106" s="118">
        <f t="shared" si="134"/>
        <v>8.43E-2</v>
      </c>
      <c r="AY106" s="58">
        <f t="shared" si="134"/>
        <v>0</v>
      </c>
      <c r="AZ106" s="58">
        <f t="shared" si="134"/>
        <v>4.5999999999999999E-3</v>
      </c>
      <c r="BA106" s="58">
        <f t="shared" si="134"/>
        <v>6.6741000000000001</v>
      </c>
      <c r="BB106" s="58">
        <f t="shared" si="134"/>
        <v>4.0000000000000002E-4</v>
      </c>
      <c r="BC106" s="58">
        <f t="shared" si="134"/>
        <v>1.0486</v>
      </c>
      <c r="BD106" s="58">
        <f t="shared" si="134"/>
        <v>87.403099999999995</v>
      </c>
      <c r="BG106" s="125">
        <f t="shared" si="89"/>
        <v>1.18E-2</v>
      </c>
      <c r="BH106" s="125">
        <f t="shared" si="90"/>
        <v>1.18E-2</v>
      </c>
      <c r="BI106" s="125">
        <f t="shared" si="91"/>
        <v>9.7521349258984664E-3</v>
      </c>
      <c r="BJ106" s="125">
        <f t="shared" si="92"/>
        <v>8.9834133719072212E-3</v>
      </c>
      <c r="BK106" s="125">
        <f t="shared" si="93"/>
        <v>8.2186134181780838E-3</v>
      </c>
      <c r="BL106" s="125">
        <f t="shared" si="94"/>
        <v>7.1157332838134675E-3</v>
      </c>
      <c r="BM106" s="125">
        <f t="shared" si="95"/>
        <v>5.5999999999999999E-3</v>
      </c>
      <c r="BN106" s="125">
        <f t="shared" si="96"/>
        <v>5.5999999999999999E-3</v>
      </c>
      <c r="BO106" s="125">
        <f t="shared" si="97"/>
        <v>4.6692529662705571E-3</v>
      </c>
      <c r="BP106" s="125">
        <f t="shared" si="98"/>
        <v>4.2679157157824148E-3</v>
      </c>
      <c r="BQ106" s="125">
        <f t="shared" si="99"/>
        <v>3.9328151620492482E-3</v>
      </c>
      <c r="BR106" s="125">
        <f t="shared" si="100"/>
        <v>3.5302056777928143E-3</v>
      </c>
      <c r="BT106" s="125">
        <f t="shared" si="101"/>
        <v>5.9999999999999995E-4</v>
      </c>
      <c r="BU106" s="125">
        <f t="shared" si="102"/>
        <v>5.9999999999999995E-4</v>
      </c>
      <c r="BV106" s="125">
        <f t="shared" si="103"/>
        <v>4.9587126741856607E-4</v>
      </c>
      <c r="BW106" s="125">
        <f t="shared" si="104"/>
        <v>4.5678373077494348E-4</v>
      </c>
      <c r="BX106" s="125">
        <f t="shared" si="105"/>
        <v>4.1789559753447882E-4</v>
      </c>
      <c r="BY106" s="125">
        <f t="shared" si="106"/>
        <v>3.6181694663458305E-4</v>
      </c>
      <c r="BZ106" s="125">
        <f t="shared" si="107"/>
        <v>4.0000000000000002E-4</v>
      </c>
      <c r="CA106" s="125">
        <f t="shared" si="108"/>
        <v>4.0000000000000002E-4</v>
      </c>
      <c r="CB106" s="125">
        <f t="shared" si="109"/>
        <v>3.3351806901932551E-4</v>
      </c>
      <c r="CC106" s="125">
        <f t="shared" si="110"/>
        <v>3.048511225558868E-4</v>
      </c>
      <c r="CD106" s="125">
        <f t="shared" si="111"/>
        <v>2.8091536871780348E-4</v>
      </c>
      <c r="CE106" s="125">
        <f t="shared" si="112"/>
        <v>2.5215754841377243E-4</v>
      </c>
      <c r="CG106" s="58">
        <v>90</v>
      </c>
      <c r="CH106" s="58">
        <f t="shared" si="113"/>
        <v>1.14E-2</v>
      </c>
      <c r="CI106" s="58">
        <f t="shared" si="114"/>
        <v>8.0000000000000004E-4</v>
      </c>
      <c r="CJ106" s="58">
        <f>1+$B$50*(IF('Male Inactive'!O88&gt;=0, ((('Male Inactive'!$O88)/7)/60), 0))^0.25</f>
        <v>1</v>
      </c>
      <c r="CK106" s="58">
        <f>1+$B$50*(IF('Male Barely'!$O88&gt;=0, ((('Male Barely'!$O88)/7)/60), 0))^0.25</f>
        <v>0.84118672682184692</v>
      </c>
      <c r="CL106" s="58">
        <f>1+$B$50*(IF('Male Somewhat'!$O88&gt;=0, ((('Male Somewhat'!$O88)/7)/60), 0))^0.25</f>
        <v>0.80534163653475144</v>
      </c>
      <c r="CM106" s="58">
        <f>1+$B$50*(IF('Male Active'!$O88&gt;=0, ((('Male Active'!$O88)/7)/60), 0))^0.25</f>
        <v>0.76915031233658759</v>
      </c>
      <c r="CN106" s="58">
        <f>1+$B$50*(IF('Male Highly'!$O88&gt;=0, ((('Male Highly'!$O88)/7)/60), 0))^0.25</f>
        <v>0.70254863409835466</v>
      </c>
      <c r="CO106" s="58">
        <f t="shared" si="115"/>
        <v>3.5999999999999999E-3</v>
      </c>
      <c r="CP106" s="58">
        <f t="shared" si="116"/>
        <v>5.0000000000000001E-4</v>
      </c>
      <c r="CQ106" s="58">
        <f>1+$B$50*(IF('Female Inactive'!$Q88&gt;=0, ((('Female Inactive'!$Q88)/7)/60), 0))^0.25</f>
        <v>0.93970461238911551</v>
      </c>
      <c r="CR106" s="58">
        <f>1+$B$50*(IF('Female Barely'!$Q88&gt;=0, ((('Female Barely'!$Q88)/7)/60), 0))^0.25</f>
        <v>0.85561856341672526</v>
      </c>
      <c r="CS106" s="58">
        <f>1+$B$50*(IF('Female Somewhat'!$Q88&gt;=0, ((('Female Somewhat'!$Q88)/7)/60), 0))^0.25</f>
        <v>0.81695577550441578</v>
      </c>
      <c r="CT106" s="58">
        <f>1+$B$50*(IF('Female Active'!$Q88&gt;=0, ((('Female Active'!$Q88)/7)/60), 0))^0.25</f>
        <v>0.78443044571287435</v>
      </c>
      <c r="CU106" s="58">
        <f>1+$B$50*(IF('Female Highly'!$Q88&gt;=0, ((('Female Highly'!$Q88)/7)/60), 0))^0.25</f>
        <v>0.73189400485334666</v>
      </c>
      <c r="CW106" s="136">
        <f t="shared" si="84"/>
        <v>90</v>
      </c>
      <c r="CX106" s="136">
        <f t="shared" si="85"/>
        <v>1.14E-2</v>
      </c>
      <c r="CY106" s="136">
        <f t="shared" si="86"/>
        <v>8.0000000000000004E-4</v>
      </c>
      <c r="CZ106" s="58">
        <f t="shared" si="124"/>
        <v>1</v>
      </c>
      <c r="DA106" s="58">
        <f t="shared" si="125"/>
        <v>0.84118672682184692</v>
      </c>
      <c r="DB106" s="58">
        <f t="shared" si="126"/>
        <v>0.80534163653475144</v>
      </c>
      <c r="DC106" s="58">
        <f t="shared" si="127"/>
        <v>0.76915031233658759</v>
      </c>
      <c r="DD106" s="58">
        <f t="shared" si="128"/>
        <v>0.70254863409835466</v>
      </c>
      <c r="DE106" s="136">
        <f t="shared" si="87"/>
        <v>3.5999999999999999E-3</v>
      </c>
      <c r="DF106" s="136">
        <f t="shared" si="88"/>
        <v>5.0000000000000001E-4</v>
      </c>
      <c r="DG106" s="58">
        <f t="shared" si="117"/>
        <v>1</v>
      </c>
      <c r="DH106" s="58">
        <f t="shared" si="118"/>
        <v>0.91051863759760743</v>
      </c>
      <c r="DI106" s="58">
        <f t="shared" si="119"/>
        <v>0.86937508312040557</v>
      </c>
      <c r="DJ106" s="58">
        <f t="shared" si="120"/>
        <v>0.83476279180808699</v>
      </c>
      <c r="DK106" s="58">
        <f t="shared" si="121"/>
        <v>0.77885539264574977</v>
      </c>
    </row>
    <row r="107" spans="1:115">
      <c r="A107" s="5"/>
      <c r="B107" s="5"/>
      <c r="C107" s="5">
        <v>2</v>
      </c>
      <c r="D107" s="5">
        <v>1353.25</v>
      </c>
      <c r="E107" s="5">
        <v>67376.990000000005</v>
      </c>
      <c r="AN107" s="58">
        <v>87</v>
      </c>
      <c r="AO107" s="58">
        <f>R$38</f>
        <v>1.18E-2</v>
      </c>
      <c r="AP107" s="118">
        <f t="shared" si="133"/>
        <v>0.18110000000000001</v>
      </c>
      <c r="AQ107" s="58">
        <f t="shared" si="133"/>
        <v>0</v>
      </c>
      <c r="AR107" s="58">
        <f t="shared" si="133"/>
        <v>3.5000000000000001E-3</v>
      </c>
      <c r="AS107" s="58">
        <f t="shared" si="133"/>
        <v>5.7336</v>
      </c>
      <c r="AT107" s="58">
        <f t="shared" si="133"/>
        <v>5.9999999999999995E-4</v>
      </c>
      <c r="AU107" s="58">
        <f t="shared" si="133"/>
        <v>1.0283</v>
      </c>
      <c r="AV107" s="58">
        <f t="shared" si="133"/>
        <v>87.480599999999995</v>
      </c>
      <c r="AW107" s="58">
        <f>AE$38</f>
        <v>5.5999999999999999E-3</v>
      </c>
      <c r="AX107" s="118">
        <f t="shared" si="134"/>
        <v>8.43E-2</v>
      </c>
      <c r="AY107" s="58">
        <f t="shared" si="134"/>
        <v>0</v>
      </c>
      <c r="AZ107" s="58">
        <f t="shared" si="134"/>
        <v>4.5999999999999999E-3</v>
      </c>
      <c r="BA107" s="58">
        <f t="shared" si="134"/>
        <v>6.6741000000000001</v>
      </c>
      <c r="BB107" s="58">
        <f t="shared" si="134"/>
        <v>4.0000000000000002E-4</v>
      </c>
      <c r="BC107" s="58">
        <f t="shared" si="134"/>
        <v>1.0486</v>
      </c>
      <c r="BD107" s="58">
        <f t="shared" si="134"/>
        <v>87.403099999999995</v>
      </c>
      <c r="BG107" s="125">
        <f t="shared" si="89"/>
        <v>1.18E-2</v>
      </c>
      <c r="BH107" s="125">
        <f t="shared" si="90"/>
        <v>1.18E-2</v>
      </c>
      <c r="BI107" s="125">
        <f t="shared" si="91"/>
        <v>9.7521349258984664E-3</v>
      </c>
      <c r="BJ107" s="125">
        <f t="shared" si="92"/>
        <v>8.9834133719072212E-3</v>
      </c>
      <c r="BK107" s="125">
        <f t="shared" si="93"/>
        <v>8.2186134181780838E-3</v>
      </c>
      <c r="BL107" s="125">
        <f t="shared" si="94"/>
        <v>7.1157332838134675E-3</v>
      </c>
      <c r="BM107" s="125">
        <f t="shared" si="95"/>
        <v>5.5999999999999999E-3</v>
      </c>
      <c r="BN107" s="125">
        <f t="shared" si="96"/>
        <v>5.5999999999999999E-3</v>
      </c>
      <c r="BO107" s="125">
        <f t="shared" si="97"/>
        <v>4.6692529662705571E-3</v>
      </c>
      <c r="BP107" s="125">
        <f t="shared" si="98"/>
        <v>4.2679157157824148E-3</v>
      </c>
      <c r="BQ107" s="125">
        <f t="shared" si="99"/>
        <v>3.9328151620492482E-3</v>
      </c>
      <c r="BR107" s="125">
        <f t="shared" si="100"/>
        <v>3.5302056777928143E-3</v>
      </c>
      <c r="BT107" s="125">
        <f t="shared" si="101"/>
        <v>5.9999999999999995E-4</v>
      </c>
      <c r="BU107" s="125">
        <f t="shared" si="102"/>
        <v>5.9999999999999995E-4</v>
      </c>
      <c r="BV107" s="125">
        <f t="shared" si="103"/>
        <v>4.9587126741856607E-4</v>
      </c>
      <c r="BW107" s="125">
        <f t="shared" si="104"/>
        <v>4.5678373077494348E-4</v>
      </c>
      <c r="BX107" s="125">
        <f t="shared" si="105"/>
        <v>4.1789559753447882E-4</v>
      </c>
      <c r="BY107" s="125">
        <f t="shared" si="106"/>
        <v>3.6181694663458305E-4</v>
      </c>
      <c r="BZ107" s="125">
        <f t="shared" si="107"/>
        <v>4.0000000000000002E-4</v>
      </c>
      <c r="CA107" s="125">
        <f t="shared" si="108"/>
        <v>4.0000000000000002E-4</v>
      </c>
      <c r="CB107" s="125">
        <f t="shared" si="109"/>
        <v>3.3351806901932551E-4</v>
      </c>
      <c r="CC107" s="125">
        <f t="shared" si="110"/>
        <v>3.048511225558868E-4</v>
      </c>
      <c r="CD107" s="125">
        <f t="shared" si="111"/>
        <v>2.8091536871780348E-4</v>
      </c>
      <c r="CE107" s="125">
        <f t="shared" si="112"/>
        <v>2.5215754841377243E-4</v>
      </c>
      <c r="CG107" s="58">
        <v>91</v>
      </c>
      <c r="CH107" s="58">
        <f t="shared" si="113"/>
        <v>1.14E-2</v>
      </c>
      <c r="CI107" s="58">
        <f t="shared" si="114"/>
        <v>8.0000000000000004E-4</v>
      </c>
      <c r="CJ107" s="58">
        <f>1+$B$50*(IF('Male Inactive'!O89&gt;=0, ((('Male Inactive'!$O89)/7)/60), 0))^0.25</f>
        <v>1</v>
      </c>
      <c r="CK107" s="58">
        <f>1+$B$50*(IF('Male Barely'!$O89&gt;=0, ((('Male Barely'!$O89)/7)/60), 0))^0.25</f>
        <v>0.84277923640766761</v>
      </c>
      <c r="CL107" s="58">
        <f>1+$B$50*(IF('Male Somewhat'!$O89&gt;=0, ((('Male Somewhat'!$O89)/7)/60), 0))^0.25</f>
        <v>0.80729358490515524</v>
      </c>
      <c r="CM107" s="58">
        <f>1+$B$50*(IF('Male Active'!$O89&gt;=0, ((('Male Active'!$O89)/7)/60), 0))^0.25</f>
        <v>0.7714651713728049</v>
      </c>
      <c r="CN107" s="58">
        <f>1+$B$50*(IF('Male Highly'!$O89&gt;=0, ((('Male Highly'!$O89)/7)/60), 0))^0.25</f>
        <v>0.70553134544252849</v>
      </c>
      <c r="CO107" s="58">
        <f t="shared" si="115"/>
        <v>3.5999999999999999E-3</v>
      </c>
      <c r="CP107" s="58">
        <f t="shared" si="116"/>
        <v>5.0000000000000001E-4</v>
      </c>
      <c r="CQ107" s="58">
        <f>1+$B$50*(IF('Female Inactive'!$Q89&gt;=0, ((('Female Inactive'!$Q89)/7)/60), 0))^0.25</f>
        <v>0.94029631241881961</v>
      </c>
      <c r="CR107" s="58">
        <f>1+$B$50*(IF('Female Barely'!$Q89&gt;=0, ((('Female Barely'!$Q89)/7)/60), 0))^0.25</f>
        <v>0.85703542967631985</v>
      </c>
      <c r="CS107" s="58">
        <f>1+$B$50*(IF('Female Somewhat'!$Q89&gt;=0, ((('Female Somewhat'!$Q89)/7)/60), 0))^0.25</f>
        <v>0.81875205341824475</v>
      </c>
      <c r="CT107" s="58">
        <f>1+$B$50*(IF('Female Active'!$Q89&gt;=0, ((('Female Active'!$Q89)/7)/60), 0))^0.25</f>
        <v>0.78654590622700427</v>
      </c>
      <c r="CU107" s="58">
        <f>1+$B$50*(IF('Female Highly'!$Q89&gt;=0, ((('Female Highly'!$Q89)/7)/60), 0))^0.25</f>
        <v>0.73452502410005738</v>
      </c>
      <c r="CW107" s="136">
        <f t="shared" si="84"/>
        <v>91</v>
      </c>
      <c r="CX107" s="136">
        <f t="shared" si="85"/>
        <v>1.14E-2</v>
      </c>
      <c r="CY107" s="136">
        <f t="shared" si="86"/>
        <v>8.0000000000000004E-4</v>
      </c>
      <c r="CZ107" s="58">
        <f t="shared" si="124"/>
        <v>1</v>
      </c>
      <c r="DA107" s="58">
        <f t="shared" si="125"/>
        <v>0.84277923640766761</v>
      </c>
      <c r="DB107" s="58">
        <f t="shared" si="126"/>
        <v>0.80729358490515524</v>
      </c>
      <c r="DC107" s="58">
        <f t="shared" si="127"/>
        <v>0.7714651713728049</v>
      </c>
      <c r="DD107" s="58">
        <f t="shared" si="128"/>
        <v>0.70553134544252849</v>
      </c>
      <c r="DE107" s="136">
        <f t="shared" si="87"/>
        <v>3.5999999999999999E-3</v>
      </c>
      <c r="DF107" s="136">
        <f t="shared" si="88"/>
        <v>5.0000000000000001E-4</v>
      </c>
      <c r="DG107" s="58">
        <f t="shared" si="117"/>
        <v>1</v>
      </c>
      <c r="DH107" s="58">
        <f t="shared" si="118"/>
        <v>0.91145250529769772</v>
      </c>
      <c r="DI107" s="58">
        <f t="shared" si="119"/>
        <v>0.87073834343993728</v>
      </c>
      <c r="DJ107" s="58">
        <f t="shared" si="120"/>
        <v>0.83648728155031515</v>
      </c>
      <c r="DK107" s="58">
        <f t="shared" si="121"/>
        <v>0.78116335712363283</v>
      </c>
    </row>
    <row r="108" spans="1:115">
      <c r="A108" s="5"/>
      <c r="B108" s="5"/>
      <c r="C108" s="5">
        <v>3</v>
      </c>
      <c r="D108" s="5">
        <v>3552.75</v>
      </c>
      <c r="E108" s="5">
        <v>1087798</v>
      </c>
      <c r="AN108" s="58">
        <v>88</v>
      </c>
      <c r="AO108" s="58">
        <f>R$38</f>
        <v>1.18E-2</v>
      </c>
      <c r="AP108" s="118">
        <f t="shared" si="133"/>
        <v>0.18110000000000001</v>
      </c>
      <c r="AQ108" s="58">
        <f t="shared" si="133"/>
        <v>0</v>
      </c>
      <c r="AR108" s="58">
        <f t="shared" si="133"/>
        <v>3.5000000000000001E-3</v>
      </c>
      <c r="AS108" s="58">
        <f t="shared" si="133"/>
        <v>5.7336</v>
      </c>
      <c r="AT108" s="58">
        <f t="shared" si="133"/>
        <v>5.9999999999999995E-4</v>
      </c>
      <c r="AU108" s="58">
        <f t="shared" si="133"/>
        <v>1.0283</v>
      </c>
      <c r="AV108" s="58">
        <f t="shared" si="133"/>
        <v>87.480599999999995</v>
      </c>
      <c r="AW108" s="58">
        <f>AE$38</f>
        <v>5.5999999999999999E-3</v>
      </c>
      <c r="AX108" s="118">
        <f t="shared" si="134"/>
        <v>8.43E-2</v>
      </c>
      <c r="AY108" s="58">
        <f t="shared" si="134"/>
        <v>0</v>
      </c>
      <c r="AZ108" s="58">
        <f t="shared" si="134"/>
        <v>4.5999999999999999E-3</v>
      </c>
      <c r="BA108" s="58">
        <f t="shared" si="134"/>
        <v>6.6741000000000001</v>
      </c>
      <c r="BB108" s="58">
        <f t="shared" si="134"/>
        <v>4.0000000000000002E-4</v>
      </c>
      <c r="BC108" s="58">
        <f t="shared" si="134"/>
        <v>1.0486</v>
      </c>
      <c r="BD108" s="58">
        <f t="shared" si="134"/>
        <v>87.403099999999995</v>
      </c>
      <c r="BG108" s="125">
        <f t="shared" si="89"/>
        <v>1.18E-2</v>
      </c>
      <c r="BH108" s="125">
        <f t="shared" si="90"/>
        <v>1.18E-2</v>
      </c>
      <c r="BI108" s="125">
        <f t="shared" si="91"/>
        <v>9.7521349258984664E-3</v>
      </c>
      <c r="BJ108" s="125">
        <f t="shared" si="92"/>
        <v>8.9834133719072212E-3</v>
      </c>
      <c r="BK108" s="125">
        <f t="shared" si="93"/>
        <v>8.2186134181780838E-3</v>
      </c>
      <c r="BL108" s="125">
        <f t="shared" si="94"/>
        <v>7.1157332838134675E-3</v>
      </c>
      <c r="BM108" s="125">
        <f t="shared" si="95"/>
        <v>5.5999999999999999E-3</v>
      </c>
      <c r="BN108" s="125">
        <f t="shared" si="96"/>
        <v>5.5999999999999999E-3</v>
      </c>
      <c r="BO108" s="125">
        <f t="shared" si="97"/>
        <v>4.6692529662705571E-3</v>
      </c>
      <c r="BP108" s="125">
        <f t="shared" si="98"/>
        <v>4.2679157157824148E-3</v>
      </c>
      <c r="BQ108" s="125">
        <f t="shared" si="99"/>
        <v>3.9328151620492482E-3</v>
      </c>
      <c r="BR108" s="125">
        <f t="shared" si="100"/>
        <v>3.5302056777928143E-3</v>
      </c>
      <c r="BT108" s="125">
        <f t="shared" si="101"/>
        <v>5.9999999999999995E-4</v>
      </c>
      <c r="BU108" s="125">
        <f t="shared" si="102"/>
        <v>5.9999999999999995E-4</v>
      </c>
      <c r="BV108" s="125">
        <f t="shared" si="103"/>
        <v>4.9587126741856607E-4</v>
      </c>
      <c r="BW108" s="125">
        <f t="shared" si="104"/>
        <v>4.5678373077494348E-4</v>
      </c>
      <c r="BX108" s="125">
        <f t="shared" si="105"/>
        <v>4.1789559753447882E-4</v>
      </c>
      <c r="BY108" s="125">
        <f t="shared" si="106"/>
        <v>3.6181694663458305E-4</v>
      </c>
      <c r="BZ108" s="125">
        <f t="shared" si="107"/>
        <v>4.0000000000000002E-4</v>
      </c>
      <c r="CA108" s="125">
        <f t="shared" si="108"/>
        <v>4.0000000000000002E-4</v>
      </c>
      <c r="CB108" s="125">
        <f t="shared" si="109"/>
        <v>3.3351806901932551E-4</v>
      </c>
      <c r="CC108" s="125">
        <f t="shared" si="110"/>
        <v>3.048511225558868E-4</v>
      </c>
      <c r="CD108" s="125">
        <f t="shared" si="111"/>
        <v>2.8091536871780348E-4</v>
      </c>
      <c r="CE108" s="125">
        <f t="shared" si="112"/>
        <v>2.5215754841377243E-4</v>
      </c>
      <c r="CG108" s="58">
        <v>92</v>
      </c>
      <c r="CH108" s="58">
        <f t="shared" si="113"/>
        <v>1.14E-2</v>
      </c>
      <c r="CI108" s="58">
        <f t="shared" si="114"/>
        <v>8.0000000000000004E-4</v>
      </c>
      <c r="CJ108" s="58">
        <f>1+$B$50*(IF('Male Inactive'!O90&gt;=0, ((('Male Inactive'!$O90)/7)/60), 0))^0.25</f>
        <v>1</v>
      </c>
      <c r="CK108" s="58">
        <f>1+$B$50*(IF('Male Barely'!$O90&gt;=0, ((('Male Barely'!$O90)/7)/60), 0))^0.25</f>
        <v>0.84435577700846476</v>
      </c>
      <c r="CL108" s="58">
        <f>1+$B$50*(IF('Male Somewhat'!$O90&gt;=0, ((('Male Somewhat'!$O90)/7)/60), 0))^0.25</f>
        <v>0.80922595999664659</v>
      </c>
      <c r="CM108" s="58">
        <f>1+$B$50*(IF('Male Active'!$O90&gt;=0, ((('Male Active'!$O90)/7)/60), 0))^0.25</f>
        <v>0.7737568180217248</v>
      </c>
      <c r="CN108" s="58">
        <f>1+$B$50*(IF('Male Highly'!$O90&gt;=0, ((('Male Highly'!$O90)/7)/60), 0))^0.25</f>
        <v>0.70848414747048261</v>
      </c>
      <c r="CO108" s="58">
        <f t="shared" si="115"/>
        <v>3.5999999999999999E-3</v>
      </c>
      <c r="CP108" s="58">
        <f t="shared" si="116"/>
        <v>5.0000000000000001E-4</v>
      </c>
      <c r="CQ108" s="58">
        <f>1+$B$50*(IF('Female Inactive'!$Q90&gt;=0, ((('Female Inactive'!$Q90)/7)/60), 0))^0.25</f>
        <v>0.94088220588621396</v>
      </c>
      <c r="CR108" s="58">
        <f>1+$B$50*(IF('Female Barely'!$Q90&gt;=0, ((('Female Barely'!$Q90)/7)/60), 0))^0.25</f>
        <v>0.85843839172464531</v>
      </c>
      <c r="CS108" s="58">
        <f>1+$B$50*(IF('Female Somewhat'!$Q90&gt;=0, ((('Female Somewhat'!$Q90)/7)/60), 0))^0.25</f>
        <v>0.82053070381963744</v>
      </c>
      <c r="CT108" s="58">
        <f>1+$B$50*(IF('Female Active'!$Q90&gt;=0, ((('Female Active'!$Q90)/7)/60), 0))^0.25</f>
        <v>0.7886406069766041</v>
      </c>
      <c r="CU108" s="58">
        <f>1+$B$50*(IF('Female Highly'!$Q90&gt;=0, ((('Female Highly'!$Q90)/7)/60), 0))^0.25</f>
        <v>0.73713022422148955</v>
      </c>
      <c r="CW108" s="136">
        <f t="shared" si="84"/>
        <v>92</v>
      </c>
      <c r="CX108" s="136">
        <f t="shared" si="85"/>
        <v>1.14E-2</v>
      </c>
      <c r="CY108" s="136">
        <f t="shared" si="86"/>
        <v>8.0000000000000004E-4</v>
      </c>
      <c r="CZ108" s="58">
        <f t="shared" si="124"/>
        <v>1</v>
      </c>
      <c r="DA108" s="58">
        <f t="shared" si="125"/>
        <v>0.84435577700846476</v>
      </c>
      <c r="DB108" s="58">
        <f t="shared" si="126"/>
        <v>0.80922595999664659</v>
      </c>
      <c r="DC108" s="58">
        <f t="shared" si="127"/>
        <v>0.7737568180217248</v>
      </c>
      <c r="DD108" s="58">
        <f t="shared" si="128"/>
        <v>0.70848414747048261</v>
      </c>
      <c r="DE108" s="136">
        <f t="shared" si="87"/>
        <v>3.5999999999999999E-3</v>
      </c>
      <c r="DF108" s="136">
        <f t="shared" si="88"/>
        <v>5.0000000000000001E-4</v>
      </c>
      <c r="DG108" s="58">
        <f t="shared" si="117"/>
        <v>1</v>
      </c>
      <c r="DH108" s="58">
        <f t="shared" si="118"/>
        <v>0.91237605127847532</v>
      </c>
      <c r="DI108" s="58">
        <f t="shared" si="119"/>
        <v>0.87208653611084308</v>
      </c>
      <c r="DJ108" s="58">
        <f t="shared" si="120"/>
        <v>0.83819271109903282</v>
      </c>
      <c r="DK108" s="58">
        <f t="shared" si="121"/>
        <v>0.78344581246192124</v>
      </c>
    </row>
    <row r="109" spans="1:115">
      <c r="A109" s="5"/>
      <c r="B109" s="5"/>
      <c r="C109" s="5">
        <v>4</v>
      </c>
      <c r="D109" s="5">
        <v>8836.25</v>
      </c>
      <c r="E109" s="113">
        <v>31500000</v>
      </c>
      <c r="AN109" s="58">
        <v>89</v>
      </c>
      <c r="AO109" s="58">
        <f>R$38</f>
        <v>1.18E-2</v>
      </c>
      <c r="AP109" s="118">
        <f t="shared" si="133"/>
        <v>0.18110000000000001</v>
      </c>
      <c r="AQ109" s="58">
        <f t="shared" si="133"/>
        <v>0</v>
      </c>
      <c r="AR109" s="58">
        <f t="shared" si="133"/>
        <v>3.5000000000000001E-3</v>
      </c>
      <c r="AS109" s="58">
        <f t="shared" si="133"/>
        <v>5.7336</v>
      </c>
      <c r="AT109" s="58">
        <f t="shared" si="133"/>
        <v>5.9999999999999995E-4</v>
      </c>
      <c r="AU109" s="58">
        <f t="shared" si="133"/>
        <v>1.0283</v>
      </c>
      <c r="AV109" s="58">
        <f t="shared" si="133"/>
        <v>87.480599999999995</v>
      </c>
      <c r="AW109" s="58">
        <f>AE$38</f>
        <v>5.5999999999999999E-3</v>
      </c>
      <c r="AX109" s="118">
        <f t="shared" si="134"/>
        <v>8.43E-2</v>
      </c>
      <c r="AY109" s="58">
        <f t="shared" si="134"/>
        <v>0</v>
      </c>
      <c r="AZ109" s="58">
        <f t="shared" si="134"/>
        <v>4.5999999999999999E-3</v>
      </c>
      <c r="BA109" s="58">
        <f t="shared" si="134"/>
        <v>6.6741000000000001</v>
      </c>
      <c r="BB109" s="58">
        <f t="shared" si="134"/>
        <v>4.0000000000000002E-4</v>
      </c>
      <c r="BC109" s="58">
        <f t="shared" si="134"/>
        <v>1.0486</v>
      </c>
      <c r="BD109" s="58">
        <f t="shared" si="134"/>
        <v>87.403099999999995</v>
      </c>
      <c r="BG109" s="125">
        <f t="shared" si="89"/>
        <v>1.18E-2</v>
      </c>
      <c r="BH109" s="125">
        <f t="shared" si="90"/>
        <v>1.18E-2</v>
      </c>
      <c r="BI109" s="125">
        <f t="shared" si="91"/>
        <v>9.7521349258984664E-3</v>
      </c>
      <c r="BJ109" s="125">
        <f t="shared" si="92"/>
        <v>8.9834133719072212E-3</v>
      </c>
      <c r="BK109" s="125">
        <f t="shared" si="93"/>
        <v>8.2186134181780838E-3</v>
      </c>
      <c r="BL109" s="125">
        <f t="shared" si="94"/>
        <v>7.1157332838134675E-3</v>
      </c>
      <c r="BM109" s="125">
        <f t="shared" si="95"/>
        <v>5.5999999999999999E-3</v>
      </c>
      <c r="BN109" s="125">
        <f t="shared" si="96"/>
        <v>5.5999999999999999E-3</v>
      </c>
      <c r="BO109" s="125">
        <f t="shared" si="97"/>
        <v>4.6692529662705571E-3</v>
      </c>
      <c r="BP109" s="125">
        <f t="shared" si="98"/>
        <v>4.2679157157824148E-3</v>
      </c>
      <c r="BQ109" s="125">
        <f t="shared" si="99"/>
        <v>3.9328151620492482E-3</v>
      </c>
      <c r="BR109" s="125">
        <f t="shared" si="100"/>
        <v>3.5302056777928143E-3</v>
      </c>
      <c r="BT109" s="125">
        <f t="shared" si="101"/>
        <v>5.9999999999999995E-4</v>
      </c>
      <c r="BU109" s="125">
        <f t="shared" si="102"/>
        <v>5.9999999999999995E-4</v>
      </c>
      <c r="BV109" s="125">
        <f t="shared" si="103"/>
        <v>4.9587126741856607E-4</v>
      </c>
      <c r="BW109" s="125">
        <f t="shared" si="104"/>
        <v>4.5678373077494348E-4</v>
      </c>
      <c r="BX109" s="125">
        <f t="shared" si="105"/>
        <v>4.1789559753447882E-4</v>
      </c>
      <c r="BY109" s="125">
        <f t="shared" si="106"/>
        <v>3.6181694663458305E-4</v>
      </c>
      <c r="BZ109" s="125">
        <f t="shared" si="107"/>
        <v>4.0000000000000002E-4</v>
      </c>
      <c r="CA109" s="125">
        <f t="shared" si="108"/>
        <v>4.0000000000000002E-4</v>
      </c>
      <c r="CB109" s="125">
        <f t="shared" si="109"/>
        <v>3.3351806901932551E-4</v>
      </c>
      <c r="CC109" s="125">
        <f t="shared" si="110"/>
        <v>3.048511225558868E-4</v>
      </c>
      <c r="CD109" s="125">
        <f t="shared" si="111"/>
        <v>2.8091536871780348E-4</v>
      </c>
      <c r="CE109" s="125">
        <f t="shared" si="112"/>
        <v>2.5215754841377243E-4</v>
      </c>
      <c r="CG109" s="58">
        <v>93</v>
      </c>
      <c r="CH109" s="58">
        <f t="shared" si="113"/>
        <v>1.14E-2</v>
      </c>
      <c r="CI109" s="58">
        <f t="shared" si="114"/>
        <v>8.0000000000000004E-4</v>
      </c>
      <c r="CJ109" s="58">
        <f>1+$B$50*(IF('Male Inactive'!O91&gt;=0, ((('Male Inactive'!$O91)/7)/60), 0))^0.25</f>
        <v>1</v>
      </c>
      <c r="CK109" s="58">
        <f>1+$B$50*(IF('Male Barely'!$O91&gt;=0, ((('Male Barely'!$O91)/7)/60), 0))^0.25</f>
        <v>0.84591650875418978</v>
      </c>
      <c r="CL109" s="58">
        <f>1+$B$50*(IF('Male Somewhat'!$O91&gt;=0, ((('Male Somewhat'!$O91)/7)/60), 0))^0.25</f>
        <v>0.81113895808144953</v>
      </c>
      <c r="CM109" s="58">
        <f>1+$B$50*(IF('Male Active'!$O91&gt;=0, ((('Male Active'!$O91)/7)/60), 0))^0.25</f>
        <v>0.77602548504694768</v>
      </c>
      <c r="CN109" s="58">
        <f>1+$B$50*(IF('Male Highly'!$O91&gt;=0, ((('Male Highly'!$O91)/7)/60), 0))^0.25</f>
        <v>0.71140734009967299</v>
      </c>
      <c r="CO109" s="58">
        <f t="shared" si="115"/>
        <v>3.5999999999999999E-3</v>
      </c>
      <c r="CP109" s="58">
        <f t="shared" si="116"/>
        <v>5.0000000000000001E-4</v>
      </c>
      <c r="CQ109" s="58">
        <f>1+$B$50*(IF('Female Inactive'!$Q91&gt;=0, ((('Female Inactive'!$Q91)/7)/60), 0))^0.25</f>
        <v>0.94146234977315446</v>
      </c>
      <c r="CR109" s="58">
        <f>1+$B$50*(IF('Female Barely'!$Q91&gt;=0, ((('Female Barely'!$Q91)/7)/60), 0))^0.25</f>
        <v>0.85982758600865994</v>
      </c>
      <c r="CS109" s="58">
        <f>1+$B$50*(IF('Female Somewhat'!$Q91&gt;=0, ((('Female Somewhat'!$Q91)/7)/60), 0))^0.25</f>
        <v>0.82229189969362693</v>
      </c>
      <c r="CT109" s="58">
        <f>1+$B$50*(IF('Female Active'!$Q91&gt;=0, ((('Female Active'!$Q91)/7)/60), 0))^0.25</f>
        <v>0.79071475168460825</v>
      </c>
      <c r="CU109" s="58">
        <f>1+$B$50*(IF('Female Highly'!$Q91&gt;=0, ((('Female Highly'!$Q91)/7)/60), 0))^0.25</f>
        <v>0.7397098585898797</v>
      </c>
      <c r="CW109" s="136">
        <f t="shared" si="84"/>
        <v>93</v>
      </c>
      <c r="CX109" s="136">
        <f t="shared" si="85"/>
        <v>1.14E-2</v>
      </c>
      <c r="CY109" s="136">
        <f t="shared" si="86"/>
        <v>8.0000000000000004E-4</v>
      </c>
      <c r="CZ109" s="58">
        <f t="shared" si="124"/>
        <v>1</v>
      </c>
      <c r="DA109" s="58">
        <f t="shared" si="125"/>
        <v>0.84591650875418978</v>
      </c>
      <c r="DB109" s="58">
        <f t="shared" si="126"/>
        <v>0.81113895808144953</v>
      </c>
      <c r="DC109" s="58">
        <f t="shared" si="127"/>
        <v>0.77602548504694768</v>
      </c>
      <c r="DD109" s="58">
        <f t="shared" si="128"/>
        <v>0.71140734009967299</v>
      </c>
      <c r="DE109" s="136">
        <f t="shared" si="87"/>
        <v>3.5999999999999999E-3</v>
      </c>
      <c r="DF109" s="136">
        <f t="shared" si="88"/>
        <v>5.0000000000000001E-4</v>
      </c>
      <c r="DG109" s="58">
        <f t="shared" si="117"/>
        <v>1</v>
      </c>
      <c r="DH109" s="58">
        <f t="shared" si="118"/>
        <v>0.91328940155263305</v>
      </c>
      <c r="DI109" s="58">
        <f t="shared" si="119"/>
        <v>0.87341984508648518</v>
      </c>
      <c r="DJ109" s="58">
        <f t="shared" si="120"/>
        <v>0.83987931315058018</v>
      </c>
      <c r="DK109" s="58">
        <f t="shared" si="121"/>
        <v>0.78570307008890261</v>
      </c>
    </row>
    <row r="110" spans="1:115">
      <c r="A110" s="5"/>
      <c r="B110" s="5"/>
      <c r="C110" s="5"/>
      <c r="D110" s="5"/>
      <c r="E110" s="5"/>
      <c r="AN110" s="58">
        <v>90</v>
      </c>
      <c r="AO110" s="58">
        <f>R$39</f>
        <v>1.14E-2</v>
      </c>
      <c r="AP110" s="118">
        <f t="shared" ref="AP110:AV114" si="135">S$39</f>
        <v>0.2248</v>
      </c>
      <c r="AQ110" s="58">
        <f t="shared" si="135"/>
        <v>0</v>
      </c>
      <c r="AR110" s="58">
        <f t="shared" si="135"/>
        <v>3.5999999999999999E-3</v>
      </c>
      <c r="AS110" s="58">
        <f t="shared" si="135"/>
        <v>4.4396000000000004</v>
      </c>
      <c r="AT110" s="58">
        <f t="shared" si="135"/>
        <v>8.0000000000000004E-4</v>
      </c>
      <c r="AU110" s="58">
        <f t="shared" si="135"/>
        <v>1.0205</v>
      </c>
      <c r="AV110" s="58">
        <f t="shared" si="135"/>
        <v>92.424000000000007</v>
      </c>
      <c r="AW110" s="58">
        <f>AE$39</f>
        <v>3.5999999999999999E-3</v>
      </c>
      <c r="AX110" s="118">
        <f t="shared" ref="AX110:BD114" si="136">AF$39</f>
        <v>0.10340000000000001</v>
      </c>
      <c r="AY110" s="58">
        <f t="shared" si="136"/>
        <v>0</v>
      </c>
      <c r="AZ110" s="58">
        <f t="shared" si="136"/>
        <v>5.3E-3</v>
      </c>
      <c r="BA110" s="58">
        <f t="shared" si="136"/>
        <v>5.1180000000000003</v>
      </c>
      <c r="BB110" s="58">
        <f t="shared" si="136"/>
        <v>5.0000000000000001E-4</v>
      </c>
      <c r="BC110" s="58">
        <f t="shared" si="136"/>
        <v>1.0367</v>
      </c>
      <c r="BD110" s="58">
        <f t="shared" si="136"/>
        <v>92.27</v>
      </c>
      <c r="BG110" s="125">
        <f t="shared" si="89"/>
        <v>1.14E-2</v>
      </c>
      <c r="BH110" s="125">
        <f t="shared" si="90"/>
        <v>1.14E-2</v>
      </c>
      <c r="BI110" s="125">
        <f t="shared" si="91"/>
        <v>9.421554080952757E-3</v>
      </c>
      <c r="BJ110" s="125">
        <f t="shared" si="92"/>
        <v>8.6788908847239259E-3</v>
      </c>
      <c r="BK110" s="125">
        <f t="shared" si="93"/>
        <v>7.9400163531550983E-3</v>
      </c>
      <c r="BL110" s="125">
        <f t="shared" si="94"/>
        <v>6.8745219860570786E-3</v>
      </c>
      <c r="BM110" s="125">
        <f t="shared" si="95"/>
        <v>3.5999999999999999E-3</v>
      </c>
      <c r="BN110" s="125">
        <f t="shared" si="96"/>
        <v>3.5999999999999999E-3</v>
      </c>
      <c r="BO110" s="125">
        <f t="shared" si="97"/>
        <v>3.0016626211739291E-3</v>
      </c>
      <c r="BP110" s="125">
        <f t="shared" si="98"/>
        <v>2.7436601030029813E-3</v>
      </c>
      <c r="BQ110" s="125">
        <f t="shared" si="99"/>
        <v>2.5282383184602312E-3</v>
      </c>
      <c r="BR110" s="125">
        <f t="shared" si="100"/>
        <v>2.269417935723952E-3</v>
      </c>
      <c r="BT110" s="125">
        <f t="shared" si="101"/>
        <v>8.0000000000000004E-4</v>
      </c>
      <c r="BU110" s="125">
        <f t="shared" si="102"/>
        <v>8.0000000000000004E-4</v>
      </c>
      <c r="BV110" s="125">
        <f t="shared" si="103"/>
        <v>6.611616898914215E-4</v>
      </c>
      <c r="BW110" s="125">
        <f t="shared" si="104"/>
        <v>6.0904497436659131E-4</v>
      </c>
      <c r="BX110" s="125">
        <f t="shared" si="105"/>
        <v>5.5719413004597183E-4</v>
      </c>
      <c r="BY110" s="125">
        <f t="shared" si="106"/>
        <v>4.8242259551277747E-4</v>
      </c>
      <c r="BZ110" s="125">
        <f t="shared" si="107"/>
        <v>5.0000000000000001E-4</v>
      </c>
      <c r="CA110" s="125">
        <f t="shared" si="108"/>
        <v>5.0000000000000001E-4</v>
      </c>
      <c r="CB110" s="125">
        <f t="shared" si="109"/>
        <v>4.1689758627415688E-4</v>
      </c>
      <c r="CC110" s="125">
        <f t="shared" si="110"/>
        <v>3.8106390319485848E-4</v>
      </c>
      <c r="CD110" s="125">
        <f t="shared" si="111"/>
        <v>3.5114421089725437E-4</v>
      </c>
      <c r="CE110" s="125">
        <f t="shared" si="112"/>
        <v>3.1519693551721557E-4</v>
      </c>
      <c r="CG110" s="58">
        <v>94</v>
      </c>
      <c r="CH110" s="58">
        <f t="shared" si="113"/>
        <v>1.14E-2</v>
      </c>
      <c r="CI110" s="58">
        <f t="shared" si="114"/>
        <v>8.0000000000000004E-4</v>
      </c>
      <c r="CJ110" s="58">
        <f>1+$B$50*(IF('Male Inactive'!O92&gt;=0, ((('Male Inactive'!$O92)/7)/60), 0))^0.25</f>
        <v>1</v>
      </c>
      <c r="CK110" s="58">
        <f>1+$B$50*(IF('Male Barely'!$O92&gt;=0, ((('Male Barely'!$O92)/7)/60), 0))^0.25</f>
        <v>0.8474615901690814</v>
      </c>
      <c r="CL110" s="58">
        <f>1+$B$50*(IF('Male Somewhat'!$O92&gt;=0, ((('Male Somewhat'!$O92)/7)/60), 0))^0.25</f>
        <v>0.81303277346365621</v>
      </c>
      <c r="CM110" s="58">
        <f>1+$B$50*(IF('Male Active'!$O92&gt;=0, ((('Male Active'!$O92)/7)/60), 0))^0.25</f>
        <v>0.77827140287802321</v>
      </c>
      <c r="CN110" s="58">
        <f>1+$B$50*(IF('Male Highly'!$O92&gt;=0, ((('Male Highly'!$O92)/7)/60), 0))^0.25</f>
        <v>0.71430122024011444</v>
      </c>
      <c r="CO110" s="58">
        <f t="shared" si="115"/>
        <v>3.5999999999999999E-3</v>
      </c>
      <c r="CP110" s="58">
        <f t="shared" si="116"/>
        <v>5.0000000000000001E-4</v>
      </c>
      <c r="CQ110" s="58">
        <f>1+$B$50*(IF('Female Inactive'!$Q92&gt;=0, ((('Female Inactive'!$Q92)/7)/60), 0))^0.25</f>
        <v>0.94203680050231398</v>
      </c>
      <c r="CR110" s="58">
        <f>1+$B$50*(IF('Female Barely'!$Q92&gt;=0, ((('Female Barely'!$Q92)/7)/60), 0))^0.25</f>
        <v>0.861203147636319</v>
      </c>
      <c r="CS110" s="58">
        <f>1+$B$50*(IF('Female Somewhat'!$Q92&gt;=0, ((('Female Somewhat'!$Q92)/7)/60), 0))^0.25</f>
        <v>0.82403581232768308</v>
      </c>
      <c r="CT110" s="58">
        <f>1+$B$50*(IF('Female Active'!$Q92&gt;=0, ((('Female Active'!$Q92)/7)/60), 0))^0.25</f>
        <v>0.79276854207474556</v>
      </c>
      <c r="CU110" s="58">
        <f>1+$B$50*(IF('Female Highly'!$Q92&gt;=0, ((('Female Highly'!$Q92)/7)/60), 0))^0.25</f>
        <v>0.7422641780910324</v>
      </c>
      <c r="CW110" s="136">
        <f t="shared" si="84"/>
        <v>94</v>
      </c>
      <c r="CX110" s="136">
        <f t="shared" si="85"/>
        <v>1.14E-2</v>
      </c>
      <c r="CY110" s="136">
        <f t="shared" si="86"/>
        <v>8.0000000000000004E-4</v>
      </c>
      <c r="CZ110" s="58">
        <f t="shared" si="124"/>
        <v>1</v>
      </c>
      <c r="DA110" s="58">
        <f t="shared" si="125"/>
        <v>0.8474615901690814</v>
      </c>
      <c r="DB110" s="58">
        <f t="shared" si="126"/>
        <v>0.81303277346365621</v>
      </c>
      <c r="DC110" s="58">
        <f t="shared" si="127"/>
        <v>0.77827140287802321</v>
      </c>
      <c r="DD110" s="58">
        <f t="shared" si="128"/>
        <v>0.71430122024011444</v>
      </c>
      <c r="DE110" s="136">
        <f t="shared" si="87"/>
        <v>3.5999999999999999E-3</v>
      </c>
      <c r="DF110" s="136">
        <f t="shared" si="88"/>
        <v>5.0000000000000001E-4</v>
      </c>
      <c r="DG110" s="58">
        <f t="shared" si="117"/>
        <v>1</v>
      </c>
      <c r="DH110" s="58">
        <f t="shared" si="118"/>
        <v>0.91419268034657164</v>
      </c>
      <c r="DI110" s="58">
        <f t="shared" si="119"/>
        <v>0.87473845171259734</v>
      </c>
      <c r="DJ110" s="58">
        <f t="shared" si="120"/>
        <v>0.84154731710271258</v>
      </c>
      <c r="DK110" s="58">
        <f t="shared" si="121"/>
        <v>0.78793543701821567</v>
      </c>
    </row>
    <row r="111" spans="1:115">
      <c r="A111" s="5"/>
      <c r="B111" s="5"/>
      <c r="C111" s="5" t="s">
        <v>107</v>
      </c>
      <c r="D111" s="5">
        <v>2840.125</v>
      </c>
      <c r="E111" s="113">
        <v>26000000</v>
      </c>
      <c r="AN111" s="58">
        <v>91</v>
      </c>
      <c r="AO111" s="58">
        <f>R$39</f>
        <v>1.14E-2</v>
      </c>
      <c r="AP111" s="118">
        <f t="shared" si="135"/>
        <v>0.2248</v>
      </c>
      <c r="AQ111" s="58">
        <f t="shared" si="135"/>
        <v>0</v>
      </c>
      <c r="AR111" s="58">
        <f t="shared" si="135"/>
        <v>3.5999999999999999E-3</v>
      </c>
      <c r="AS111" s="58">
        <f t="shared" si="135"/>
        <v>4.4396000000000004</v>
      </c>
      <c r="AT111" s="58">
        <f t="shared" si="135"/>
        <v>8.0000000000000004E-4</v>
      </c>
      <c r="AU111" s="58">
        <f t="shared" si="135"/>
        <v>1.0205</v>
      </c>
      <c r="AV111" s="58">
        <f t="shared" si="135"/>
        <v>92.424000000000007</v>
      </c>
      <c r="AW111" s="58">
        <f>AE$39</f>
        <v>3.5999999999999999E-3</v>
      </c>
      <c r="AX111" s="118">
        <f t="shared" si="136"/>
        <v>0.10340000000000001</v>
      </c>
      <c r="AY111" s="58">
        <f t="shared" si="136"/>
        <v>0</v>
      </c>
      <c r="AZ111" s="58">
        <f t="shared" si="136"/>
        <v>5.3E-3</v>
      </c>
      <c r="BA111" s="58">
        <f t="shared" si="136"/>
        <v>5.1180000000000003</v>
      </c>
      <c r="BB111" s="58">
        <f t="shared" si="136"/>
        <v>5.0000000000000001E-4</v>
      </c>
      <c r="BC111" s="58">
        <f t="shared" si="136"/>
        <v>1.0367</v>
      </c>
      <c r="BD111" s="58">
        <f t="shared" si="136"/>
        <v>92.27</v>
      </c>
      <c r="BG111" s="125">
        <f t="shared" si="89"/>
        <v>1.14E-2</v>
      </c>
      <c r="BH111" s="125">
        <f t="shared" si="90"/>
        <v>1.14E-2</v>
      </c>
      <c r="BI111" s="125">
        <f t="shared" si="91"/>
        <v>9.421554080952757E-3</v>
      </c>
      <c r="BJ111" s="125">
        <f t="shared" si="92"/>
        <v>8.6788908847239259E-3</v>
      </c>
      <c r="BK111" s="125">
        <f t="shared" si="93"/>
        <v>7.9400163531550983E-3</v>
      </c>
      <c r="BL111" s="125">
        <f t="shared" si="94"/>
        <v>6.8745219860570786E-3</v>
      </c>
      <c r="BM111" s="125">
        <f t="shared" si="95"/>
        <v>3.5999999999999999E-3</v>
      </c>
      <c r="BN111" s="125">
        <f t="shared" si="96"/>
        <v>3.5999999999999999E-3</v>
      </c>
      <c r="BO111" s="125">
        <f t="shared" si="97"/>
        <v>3.0016626211739291E-3</v>
      </c>
      <c r="BP111" s="125">
        <f t="shared" si="98"/>
        <v>2.7436601030029813E-3</v>
      </c>
      <c r="BQ111" s="125">
        <f t="shared" si="99"/>
        <v>2.5282383184602312E-3</v>
      </c>
      <c r="BR111" s="125">
        <f t="shared" si="100"/>
        <v>2.269417935723952E-3</v>
      </c>
      <c r="BT111" s="125">
        <f t="shared" si="101"/>
        <v>8.0000000000000004E-4</v>
      </c>
      <c r="BU111" s="125">
        <f t="shared" si="102"/>
        <v>8.0000000000000004E-4</v>
      </c>
      <c r="BV111" s="125">
        <f t="shared" si="103"/>
        <v>6.611616898914215E-4</v>
      </c>
      <c r="BW111" s="125">
        <f t="shared" si="104"/>
        <v>6.0904497436659131E-4</v>
      </c>
      <c r="BX111" s="125">
        <f t="shared" si="105"/>
        <v>5.5719413004597183E-4</v>
      </c>
      <c r="BY111" s="125">
        <f t="shared" si="106"/>
        <v>4.8242259551277747E-4</v>
      </c>
      <c r="BZ111" s="125">
        <f t="shared" si="107"/>
        <v>5.0000000000000001E-4</v>
      </c>
      <c r="CA111" s="125">
        <f t="shared" si="108"/>
        <v>5.0000000000000001E-4</v>
      </c>
      <c r="CB111" s="125">
        <f t="shared" si="109"/>
        <v>4.1689758627415688E-4</v>
      </c>
      <c r="CC111" s="125">
        <f t="shared" si="110"/>
        <v>3.8106390319485848E-4</v>
      </c>
      <c r="CD111" s="125">
        <f t="shared" si="111"/>
        <v>3.5114421089725437E-4</v>
      </c>
      <c r="CE111" s="125">
        <f t="shared" si="112"/>
        <v>3.1519693551721557E-4</v>
      </c>
      <c r="CG111" s="58">
        <v>95</v>
      </c>
      <c r="CH111" s="58">
        <f t="shared" si="113"/>
        <v>1.0800000000000001E-2</v>
      </c>
      <c r="CI111" s="58">
        <f t="shared" si="114"/>
        <v>8.9999999999999998E-4</v>
      </c>
      <c r="CJ111" s="58">
        <f>1+$B$50*(IF('Male Inactive'!O93&gt;=0, ((('Male Inactive'!$O93)/7)/60), 0))^0.25</f>
        <v>1</v>
      </c>
      <c r="CK111" s="58">
        <f>1+$B$50*(IF('Male Barely'!$O93&gt;=0, ((('Male Barely'!$O93)/7)/60), 0))^0.25</f>
        <v>0.84899117818776726</v>
      </c>
      <c r="CL111" s="58">
        <f>1+$B$50*(IF('Male Somewhat'!$O93&gt;=0, ((('Male Somewhat'!$O93)/7)/60), 0))^0.25</f>
        <v>0.81490759849896321</v>
      </c>
      <c r="CM111" s="58">
        <f>1+$B$50*(IF('Male Active'!$O93&gt;=0, ((('Male Active'!$O93)/7)/60), 0))^0.25</f>
        <v>0.78049479963385493</v>
      </c>
      <c r="CN111" s="58">
        <f>1+$B$50*(IF('Male Highly'!$O93&gt;=0, ((('Male Highly'!$O93)/7)/60), 0))^0.25</f>
        <v>0.71716608182453956</v>
      </c>
      <c r="CO111" s="58">
        <f t="shared" si="115"/>
        <v>2.8E-3</v>
      </c>
      <c r="CP111" s="58">
        <f t="shared" si="116"/>
        <v>5.9999999999999995E-4</v>
      </c>
      <c r="CQ111" s="58">
        <f>1+$B$50*(IF('Female Inactive'!$Q93&gt;=0, ((('Female Inactive'!$Q93)/7)/60), 0))^0.25</f>
        <v>0.94260561394266962</v>
      </c>
      <c r="CR111" s="58">
        <f>1+$B$50*(IF('Female Barely'!$Q93&gt;=0, ((('Female Barely'!$Q93)/7)/60), 0))^0.25</f>
        <v>0.86256521038971601</v>
      </c>
      <c r="CS111" s="58">
        <f>1+$B$50*(IF('Female Somewhat'!$Q93&gt;=0, ((('Female Somewhat'!$Q93)/7)/60), 0))^0.25</f>
        <v>0.82576261132837092</v>
      </c>
      <c r="CT111" s="58">
        <f>1+$B$50*(IF('Female Active'!$Q93&gt;=0, ((('Female Active'!$Q93)/7)/60), 0))^0.25</f>
        <v>0.79480217789115848</v>
      </c>
      <c r="CU111" s="58">
        <f>1+$B$50*(IF('Female Highly'!$Q93&gt;=0, ((('Female Highly'!$Q93)/7)/60), 0))^0.25</f>
        <v>0.74479343114872076</v>
      </c>
      <c r="CW111" s="136">
        <f t="shared" si="84"/>
        <v>95</v>
      </c>
      <c r="CX111" s="136">
        <f t="shared" si="85"/>
        <v>1.0800000000000001E-2</v>
      </c>
      <c r="CY111" s="136">
        <f t="shared" si="86"/>
        <v>8.9999999999999998E-4</v>
      </c>
      <c r="CZ111" s="58">
        <f t="shared" si="124"/>
        <v>1</v>
      </c>
      <c r="DA111" s="58">
        <f t="shared" si="125"/>
        <v>0.84899117818776726</v>
      </c>
      <c r="DB111" s="58">
        <f t="shared" si="126"/>
        <v>0.81490759849896321</v>
      </c>
      <c r="DC111" s="58">
        <f t="shared" si="127"/>
        <v>0.78049479963385493</v>
      </c>
      <c r="DD111" s="58">
        <f t="shared" si="128"/>
        <v>0.71716608182453956</v>
      </c>
      <c r="DE111" s="136">
        <f t="shared" si="87"/>
        <v>2.8E-3</v>
      </c>
      <c r="DF111" s="136">
        <f t="shared" si="88"/>
        <v>5.9999999999999995E-4</v>
      </c>
      <c r="DG111" s="58">
        <f t="shared" si="117"/>
        <v>1</v>
      </c>
      <c r="DH111" s="58">
        <f t="shared" si="118"/>
        <v>0.9150860101308268</v>
      </c>
      <c r="DI111" s="58">
        <f t="shared" si="119"/>
        <v>0.87604253477170013</v>
      </c>
      <c r="DJ111" s="58">
        <f t="shared" si="120"/>
        <v>0.84319694911078613</v>
      </c>
      <c r="DK111" s="58">
        <f t="shared" si="121"/>
        <v>0.79014321592404602</v>
      </c>
    </row>
    <row r="112" spans="1:115">
      <c r="A112" s="5"/>
      <c r="B112" s="5"/>
      <c r="C112" s="5"/>
      <c r="D112" s="5"/>
      <c r="E112" s="5"/>
      <c r="AN112" s="58">
        <v>92</v>
      </c>
      <c r="AO112" s="58">
        <f>R$39</f>
        <v>1.14E-2</v>
      </c>
      <c r="AP112" s="118">
        <f t="shared" si="135"/>
        <v>0.2248</v>
      </c>
      <c r="AQ112" s="58">
        <f t="shared" si="135"/>
        <v>0</v>
      </c>
      <c r="AR112" s="58">
        <f t="shared" si="135"/>
        <v>3.5999999999999999E-3</v>
      </c>
      <c r="AS112" s="58">
        <f t="shared" si="135"/>
        <v>4.4396000000000004</v>
      </c>
      <c r="AT112" s="58">
        <f t="shared" si="135"/>
        <v>8.0000000000000004E-4</v>
      </c>
      <c r="AU112" s="58">
        <f t="shared" si="135"/>
        <v>1.0205</v>
      </c>
      <c r="AV112" s="58">
        <f t="shared" si="135"/>
        <v>92.424000000000007</v>
      </c>
      <c r="AW112" s="58">
        <f>AE$39</f>
        <v>3.5999999999999999E-3</v>
      </c>
      <c r="AX112" s="118">
        <f t="shared" si="136"/>
        <v>0.10340000000000001</v>
      </c>
      <c r="AY112" s="58">
        <f t="shared" si="136"/>
        <v>0</v>
      </c>
      <c r="AZ112" s="58">
        <f t="shared" si="136"/>
        <v>5.3E-3</v>
      </c>
      <c r="BA112" s="58">
        <f t="shared" si="136"/>
        <v>5.1180000000000003</v>
      </c>
      <c r="BB112" s="58">
        <f t="shared" si="136"/>
        <v>5.0000000000000001E-4</v>
      </c>
      <c r="BC112" s="58">
        <f t="shared" si="136"/>
        <v>1.0367</v>
      </c>
      <c r="BD112" s="58">
        <f t="shared" si="136"/>
        <v>92.27</v>
      </c>
      <c r="BG112" s="125">
        <f t="shared" si="89"/>
        <v>1.14E-2</v>
      </c>
      <c r="BH112" s="125">
        <f t="shared" si="90"/>
        <v>1.14E-2</v>
      </c>
      <c r="BI112" s="125">
        <f t="shared" si="91"/>
        <v>9.421554080952757E-3</v>
      </c>
      <c r="BJ112" s="125">
        <f t="shared" si="92"/>
        <v>8.6788908847239259E-3</v>
      </c>
      <c r="BK112" s="125">
        <f t="shared" si="93"/>
        <v>7.9400163531550983E-3</v>
      </c>
      <c r="BL112" s="125">
        <f t="shared" si="94"/>
        <v>6.8745219860570786E-3</v>
      </c>
      <c r="BM112" s="125">
        <f t="shared" si="95"/>
        <v>3.5999999999999999E-3</v>
      </c>
      <c r="BN112" s="125">
        <f t="shared" si="96"/>
        <v>3.5999999999999999E-3</v>
      </c>
      <c r="BO112" s="125">
        <f t="shared" si="97"/>
        <v>3.0016626211739291E-3</v>
      </c>
      <c r="BP112" s="125">
        <f t="shared" si="98"/>
        <v>2.7436601030029813E-3</v>
      </c>
      <c r="BQ112" s="125">
        <f t="shared" si="99"/>
        <v>2.5282383184602312E-3</v>
      </c>
      <c r="BR112" s="125">
        <f t="shared" si="100"/>
        <v>2.269417935723952E-3</v>
      </c>
      <c r="BT112" s="125">
        <f t="shared" si="101"/>
        <v>8.0000000000000004E-4</v>
      </c>
      <c r="BU112" s="125">
        <f t="shared" si="102"/>
        <v>8.0000000000000004E-4</v>
      </c>
      <c r="BV112" s="125">
        <f t="shared" si="103"/>
        <v>6.611616898914215E-4</v>
      </c>
      <c r="BW112" s="125">
        <f t="shared" si="104"/>
        <v>6.0904497436659131E-4</v>
      </c>
      <c r="BX112" s="125">
        <f t="shared" si="105"/>
        <v>5.5719413004597183E-4</v>
      </c>
      <c r="BY112" s="125">
        <f t="shared" si="106"/>
        <v>4.8242259551277747E-4</v>
      </c>
      <c r="BZ112" s="125">
        <f t="shared" si="107"/>
        <v>5.0000000000000001E-4</v>
      </c>
      <c r="CA112" s="125">
        <f t="shared" si="108"/>
        <v>5.0000000000000001E-4</v>
      </c>
      <c r="CB112" s="125">
        <f t="shared" si="109"/>
        <v>4.1689758627415688E-4</v>
      </c>
      <c r="CC112" s="125">
        <f t="shared" si="110"/>
        <v>3.8106390319485848E-4</v>
      </c>
      <c r="CD112" s="125">
        <f t="shared" si="111"/>
        <v>3.5114421089725437E-4</v>
      </c>
      <c r="CE112" s="125">
        <f t="shared" si="112"/>
        <v>3.1519693551721557E-4</v>
      </c>
      <c r="CG112" s="58">
        <v>96</v>
      </c>
      <c r="CH112" s="58">
        <f t="shared" si="113"/>
        <v>1.0800000000000001E-2</v>
      </c>
      <c r="CI112" s="58">
        <f t="shared" si="114"/>
        <v>8.9999999999999998E-4</v>
      </c>
      <c r="CJ112" s="58">
        <f>1+$B$50*(IF('Male Inactive'!O94&gt;=0, ((('Male Inactive'!$O94)/7)/60), 0))^0.25</f>
        <v>1</v>
      </c>
      <c r="CK112" s="58">
        <f>1+$B$50*(IF('Male Barely'!$O94&gt;=0, ((('Male Barely'!$O94)/7)/60), 0))^0.25</f>
        <v>0.85050542817120356</v>
      </c>
      <c r="CL112" s="58">
        <f>1+$B$50*(IF('Male Somewhat'!$O94&gt;=0, ((('Male Somewhat'!$O94)/7)/60), 0))^0.25</f>
        <v>0.81676362361420862</v>
      </c>
      <c r="CM112" s="58">
        <f>1+$B$50*(IF('Male Active'!$O94&gt;=0, ((('Male Active'!$O94)/7)/60), 0))^0.25</f>
        <v>0.78269590114587062</v>
      </c>
      <c r="CN112" s="58">
        <f>1+$B$50*(IF('Male Highly'!$O94&gt;=0, ((('Male Highly'!$O94)/7)/60), 0))^0.25</f>
        <v>0.72000221583825263</v>
      </c>
      <c r="CO112" s="58">
        <f t="shared" si="115"/>
        <v>2.8E-3</v>
      </c>
      <c r="CP112" s="58">
        <f t="shared" si="116"/>
        <v>5.9999999999999995E-4</v>
      </c>
      <c r="CQ112" s="58">
        <f>1+$B$50*(IF('Female Inactive'!$Q94&gt;=0, ((('Female Inactive'!$Q94)/7)/60), 0))^0.25</f>
        <v>0.94316884541493629</v>
      </c>
      <c r="CR112" s="58">
        <f>1+$B$50*(IF('Female Barely'!$Q94&gt;=0, ((('Female Barely'!$Q94)/7)/60), 0))^0.25</f>
        <v>0.86391390673809298</v>
      </c>
      <c r="CS112" s="58">
        <f>1+$B$50*(IF('Female Somewhat'!$Q94&gt;=0, ((('Female Somewhat'!$Q94)/7)/60), 0))^0.25</f>
        <v>0.82747246463784607</v>
      </c>
      <c r="CT112" s="58">
        <f>1+$B$50*(IF('Female Active'!$Q94&gt;=0, ((('Female Active'!$Q94)/7)/60), 0))^0.25</f>
        <v>0.79681585691782897</v>
      </c>
      <c r="CU112" s="58">
        <f>1+$B$50*(IF('Female Highly'!$Q94&gt;=0, ((('Female Highly'!$Q94)/7)/60), 0))^0.25</f>
        <v>0.74729786374884744</v>
      </c>
      <c r="CW112" s="136">
        <f t="shared" si="84"/>
        <v>96</v>
      </c>
      <c r="CX112" s="136">
        <f t="shared" si="85"/>
        <v>1.0800000000000001E-2</v>
      </c>
      <c r="CY112" s="136">
        <f t="shared" si="86"/>
        <v>8.9999999999999998E-4</v>
      </c>
      <c r="CZ112" s="58">
        <f t="shared" si="124"/>
        <v>1</v>
      </c>
      <c r="DA112" s="58">
        <f t="shared" si="125"/>
        <v>0.85050542817120356</v>
      </c>
      <c r="DB112" s="58">
        <f t="shared" si="126"/>
        <v>0.81676362361420862</v>
      </c>
      <c r="DC112" s="58">
        <f t="shared" si="127"/>
        <v>0.78269590114587062</v>
      </c>
      <c r="DD112" s="58">
        <f t="shared" si="128"/>
        <v>0.72000221583825263</v>
      </c>
      <c r="DE112" s="136">
        <f t="shared" si="87"/>
        <v>2.8E-3</v>
      </c>
      <c r="DF112" s="136">
        <f t="shared" si="88"/>
        <v>5.9999999999999995E-4</v>
      </c>
      <c r="DG112" s="58">
        <f t="shared" si="117"/>
        <v>1</v>
      </c>
      <c r="DH112" s="58">
        <f t="shared" si="118"/>
        <v>0.91596951164987217</v>
      </c>
      <c r="DI112" s="58">
        <f t="shared" si="119"/>
        <v>0.87733227052660867</v>
      </c>
      <c r="DJ112" s="58">
        <f t="shared" si="120"/>
        <v>0.84482843214279302</v>
      </c>
      <c r="DK112" s="58">
        <f t="shared" si="121"/>
        <v>0.79232670521478299</v>
      </c>
    </row>
    <row r="113" spans="1:115">
      <c r="A113" s="5" t="s">
        <v>397</v>
      </c>
      <c r="B113" s="5"/>
      <c r="C113" s="5" t="s">
        <v>398</v>
      </c>
      <c r="D113" s="5" t="s">
        <v>388</v>
      </c>
      <c r="E113" s="5" t="s">
        <v>391</v>
      </c>
      <c r="AN113" s="58">
        <v>93</v>
      </c>
      <c r="AO113" s="58">
        <f>R$39</f>
        <v>1.14E-2</v>
      </c>
      <c r="AP113" s="118">
        <f t="shared" si="135"/>
        <v>0.2248</v>
      </c>
      <c r="AQ113" s="58">
        <f t="shared" si="135"/>
        <v>0</v>
      </c>
      <c r="AR113" s="58">
        <f t="shared" si="135"/>
        <v>3.5999999999999999E-3</v>
      </c>
      <c r="AS113" s="58">
        <f t="shared" si="135"/>
        <v>4.4396000000000004</v>
      </c>
      <c r="AT113" s="58">
        <f t="shared" si="135"/>
        <v>8.0000000000000004E-4</v>
      </c>
      <c r="AU113" s="58">
        <f t="shared" si="135"/>
        <v>1.0205</v>
      </c>
      <c r="AV113" s="58">
        <f t="shared" si="135"/>
        <v>92.424000000000007</v>
      </c>
      <c r="AW113" s="58">
        <f>AE$39</f>
        <v>3.5999999999999999E-3</v>
      </c>
      <c r="AX113" s="118">
        <f t="shared" si="136"/>
        <v>0.10340000000000001</v>
      </c>
      <c r="AY113" s="58">
        <f t="shared" si="136"/>
        <v>0</v>
      </c>
      <c r="AZ113" s="58">
        <f t="shared" si="136"/>
        <v>5.3E-3</v>
      </c>
      <c r="BA113" s="58">
        <f t="shared" si="136"/>
        <v>5.1180000000000003</v>
      </c>
      <c r="BB113" s="58">
        <f t="shared" si="136"/>
        <v>5.0000000000000001E-4</v>
      </c>
      <c r="BC113" s="58">
        <f t="shared" si="136"/>
        <v>1.0367</v>
      </c>
      <c r="BD113" s="58">
        <f t="shared" si="136"/>
        <v>92.27</v>
      </c>
      <c r="BG113" s="125">
        <f t="shared" si="89"/>
        <v>1.14E-2</v>
      </c>
      <c r="BH113" s="125">
        <f t="shared" si="90"/>
        <v>1.14E-2</v>
      </c>
      <c r="BI113" s="125">
        <f t="shared" si="91"/>
        <v>9.421554080952757E-3</v>
      </c>
      <c r="BJ113" s="125">
        <f t="shared" si="92"/>
        <v>8.6788908847239259E-3</v>
      </c>
      <c r="BK113" s="125">
        <f t="shared" si="93"/>
        <v>7.9400163531550983E-3</v>
      </c>
      <c r="BL113" s="125">
        <f t="shared" si="94"/>
        <v>6.8745219860570786E-3</v>
      </c>
      <c r="BM113" s="125">
        <f t="shared" si="95"/>
        <v>3.5999999999999999E-3</v>
      </c>
      <c r="BN113" s="125">
        <f t="shared" si="96"/>
        <v>3.5999999999999999E-3</v>
      </c>
      <c r="BO113" s="125">
        <f t="shared" si="97"/>
        <v>3.0016626211739291E-3</v>
      </c>
      <c r="BP113" s="125">
        <f t="shared" si="98"/>
        <v>2.7436601030029813E-3</v>
      </c>
      <c r="BQ113" s="125">
        <f t="shared" si="99"/>
        <v>2.5282383184602312E-3</v>
      </c>
      <c r="BR113" s="125">
        <f t="shared" si="100"/>
        <v>2.269417935723952E-3</v>
      </c>
      <c r="BT113" s="125">
        <f t="shared" si="101"/>
        <v>8.0000000000000004E-4</v>
      </c>
      <c r="BU113" s="125">
        <f t="shared" si="102"/>
        <v>8.0000000000000004E-4</v>
      </c>
      <c r="BV113" s="125">
        <f t="shared" si="103"/>
        <v>6.611616898914215E-4</v>
      </c>
      <c r="BW113" s="125">
        <f t="shared" si="104"/>
        <v>6.0904497436659131E-4</v>
      </c>
      <c r="BX113" s="125">
        <f t="shared" si="105"/>
        <v>5.5719413004597183E-4</v>
      </c>
      <c r="BY113" s="125">
        <f t="shared" si="106"/>
        <v>4.8242259551277747E-4</v>
      </c>
      <c r="BZ113" s="125">
        <f t="shared" si="107"/>
        <v>5.0000000000000001E-4</v>
      </c>
      <c r="CA113" s="125">
        <f t="shared" si="108"/>
        <v>5.0000000000000001E-4</v>
      </c>
      <c r="CB113" s="125">
        <f t="shared" si="109"/>
        <v>4.1689758627415688E-4</v>
      </c>
      <c r="CC113" s="125">
        <f t="shared" si="110"/>
        <v>3.8106390319485848E-4</v>
      </c>
      <c r="CD113" s="125">
        <f t="shared" si="111"/>
        <v>3.5114421089725437E-4</v>
      </c>
      <c r="CE113" s="125">
        <f t="shared" si="112"/>
        <v>3.1519693551721557E-4</v>
      </c>
      <c r="CG113" s="58">
        <v>97</v>
      </c>
      <c r="CH113" s="58">
        <f t="shared" si="113"/>
        <v>1.0800000000000001E-2</v>
      </c>
      <c r="CI113" s="58">
        <f t="shared" si="114"/>
        <v>8.9999999999999998E-4</v>
      </c>
      <c r="CJ113" s="58">
        <f>1+$B$50*(IF('Male Inactive'!O95&gt;=0, ((('Male Inactive'!$O95)/7)/60), 0))^0.25</f>
        <v>1</v>
      </c>
      <c r="CK113" s="58">
        <f>1+$B$50*(IF('Male Barely'!$O95&gt;=0, ((('Male Barely'!$O95)/7)/60), 0))^0.25</f>
        <v>0.85200449392245503</v>
      </c>
      <c r="CL113" s="58">
        <f>1+$B$50*(IF('Male Somewhat'!$O95&gt;=0, ((('Male Somewhat'!$O95)/7)/60), 0))^0.25</f>
        <v>0.81860103732671408</v>
      </c>
      <c r="CM113" s="58">
        <f>1+$B$50*(IF('Male Active'!$O95&gt;=0, ((('Male Active'!$O95)/7)/60), 0))^0.25</f>
        <v>0.78487493098095962</v>
      </c>
      <c r="CN113" s="58">
        <f>1+$B$50*(IF('Male Highly'!$O95&gt;=0, ((('Male Highly'!$O95)/7)/60), 0))^0.25</f>
        <v>0.72280991034868536</v>
      </c>
      <c r="CO113" s="58">
        <f t="shared" si="115"/>
        <v>2.8E-3</v>
      </c>
      <c r="CP113" s="58">
        <f t="shared" si="116"/>
        <v>5.9999999999999995E-4</v>
      </c>
      <c r="CQ113" s="58">
        <f>1+$B$50*(IF('Female Inactive'!$Q95&gt;=0, ((('Female Inactive'!$Q95)/7)/60), 0))^0.25</f>
        <v>0.94372654969694725</v>
      </c>
      <c r="CR113" s="58">
        <f>1+$B$50*(IF('Female Barely'!$Q95&gt;=0, ((('Female Barely'!$Q95)/7)/60), 0))^0.25</f>
        <v>0.86524936785072448</v>
      </c>
      <c r="CS113" s="58">
        <f>1+$B$50*(IF('Female Somewhat'!$Q95&gt;=0, ((('Female Somewhat'!$Q95)/7)/60), 0))^0.25</f>
        <v>0.82916553855018837</v>
      </c>
      <c r="CT113" s="58">
        <f>1+$B$50*(IF('Female Active'!$Q95&gt;=0, ((('Female Active'!$Q95)/7)/60), 0))^0.25</f>
        <v>0.79880977499781514</v>
      </c>
      <c r="CU113" s="58">
        <f>1+$B$50*(IF('Female Highly'!$Q95&gt;=0, ((('Female Highly'!$Q95)/7)/60), 0))^0.25</f>
        <v>0.74977771946336813</v>
      </c>
      <c r="CW113" s="136">
        <f t="shared" si="84"/>
        <v>97</v>
      </c>
      <c r="CX113" s="136">
        <f t="shared" si="85"/>
        <v>1.0800000000000001E-2</v>
      </c>
      <c r="CY113" s="136">
        <f t="shared" si="86"/>
        <v>8.9999999999999998E-4</v>
      </c>
      <c r="CZ113" s="58">
        <f t="shared" si="124"/>
        <v>1</v>
      </c>
      <c r="DA113" s="58">
        <f t="shared" si="125"/>
        <v>0.85200449392245503</v>
      </c>
      <c r="DB113" s="58">
        <f t="shared" si="126"/>
        <v>0.81860103732671408</v>
      </c>
      <c r="DC113" s="58">
        <f t="shared" si="127"/>
        <v>0.78487493098095962</v>
      </c>
      <c r="DD113" s="58">
        <f t="shared" si="128"/>
        <v>0.72280991034868536</v>
      </c>
      <c r="DE113" s="136">
        <f t="shared" si="87"/>
        <v>2.8E-3</v>
      </c>
      <c r="DF113" s="136">
        <f t="shared" si="88"/>
        <v>5.9999999999999995E-4</v>
      </c>
      <c r="DG113" s="58">
        <f t="shared" si="117"/>
        <v>1</v>
      </c>
      <c r="DH113" s="58">
        <f t="shared" si="118"/>
        <v>0.91684330395131552</v>
      </c>
      <c r="DI113" s="58">
        <f t="shared" si="119"/>
        <v>0.87860783276305288</v>
      </c>
      <c r="DJ113" s="58">
        <f t="shared" si="120"/>
        <v>0.84644198603327592</v>
      </c>
      <c r="DK113" s="58">
        <f t="shared" si="121"/>
        <v>0.79448619910517448</v>
      </c>
    </row>
    <row r="114" spans="1:115">
      <c r="A114" s="5"/>
      <c r="B114" s="5"/>
      <c r="C114" s="5"/>
      <c r="D114" s="5"/>
      <c r="E114" s="5"/>
      <c r="AN114" s="58">
        <v>94</v>
      </c>
      <c r="AO114" s="58">
        <f>R$39</f>
        <v>1.14E-2</v>
      </c>
      <c r="AP114" s="118">
        <f t="shared" si="135"/>
        <v>0.2248</v>
      </c>
      <c r="AQ114" s="58">
        <f t="shared" si="135"/>
        <v>0</v>
      </c>
      <c r="AR114" s="58">
        <f t="shared" si="135"/>
        <v>3.5999999999999999E-3</v>
      </c>
      <c r="AS114" s="58">
        <f t="shared" si="135"/>
        <v>4.4396000000000004</v>
      </c>
      <c r="AT114" s="58">
        <f t="shared" si="135"/>
        <v>8.0000000000000004E-4</v>
      </c>
      <c r="AU114" s="58">
        <f t="shared" si="135"/>
        <v>1.0205</v>
      </c>
      <c r="AV114" s="58">
        <f t="shared" si="135"/>
        <v>92.424000000000007</v>
      </c>
      <c r="AW114" s="58">
        <f>AE$39</f>
        <v>3.5999999999999999E-3</v>
      </c>
      <c r="AX114" s="118">
        <f t="shared" si="136"/>
        <v>0.10340000000000001</v>
      </c>
      <c r="AY114" s="58">
        <f t="shared" si="136"/>
        <v>0</v>
      </c>
      <c r="AZ114" s="58">
        <f t="shared" si="136"/>
        <v>5.3E-3</v>
      </c>
      <c r="BA114" s="58">
        <f t="shared" si="136"/>
        <v>5.1180000000000003</v>
      </c>
      <c r="BB114" s="58">
        <f t="shared" si="136"/>
        <v>5.0000000000000001E-4</v>
      </c>
      <c r="BC114" s="58">
        <f t="shared" si="136"/>
        <v>1.0367</v>
      </c>
      <c r="BD114" s="58">
        <f t="shared" si="136"/>
        <v>92.27</v>
      </c>
      <c r="BG114" s="125">
        <f t="shared" si="89"/>
        <v>1.14E-2</v>
      </c>
      <c r="BH114" s="125">
        <f t="shared" si="90"/>
        <v>1.14E-2</v>
      </c>
      <c r="BI114" s="125">
        <f t="shared" si="91"/>
        <v>9.421554080952757E-3</v>
      </c>
      <c r="BJ114" s="125">
        <f t="shared" si="92"/>
        <v>8.6788908847239259E-3</v>
      </c>
      <c r="BK114" s="125">
        <f t="shared" si="93"/>
        <v>7.9400163531550983E-3</v>
      </c>
      <c r="BL114" s="125">
        <f t="shared" si="94"/>
        <v>6.8745219860570786E-3</v>
      </c>
      <c r="BM114" s="125">
        <f t="shared" si="95"/>
        <v>3.5999999999999999E-3</v>
      </c>
      <c r="BN114" s="125">
        <f t="shared" si="96"/>
        <v>3.5999999999999999E-3</v>
      </c>
      <c r="BO114" s="125">
        <f t="shared" si="97"/>
        <v>3.0016626211739291E-3</v>
      </c>
      <c r="BP114" s="125">
        <f t="shared" si="98"/>
        <v>2.7436601030029813E-3</v>
      </c>
      <c r="BQ114" s="125">
        <f t="shared" si="99"/>
        <v>2.5282383184602312E-3</v>
      </c>
      <c r="BR114" s="125">
        <f t="shared" si="100"/>
        <v>2.269417935723952E-3</v>
      </c>
      <c r="BT114" s="125">
        <f t="shared" si="101"/>
        <v>8.0000000000000004E-4</v>
      </c>
      <c r="BU114" s="125">
        <f t="shared" si="102"/>
        <v>8.0000000000000004E-4</v>
      </c>
      <c r="BV114" s="125">
        <f t="shared" si="103"/>
        <v>6.611616898914215E-4</v>
      </c>
      <c r="BW114" s="125">
        <f t="shared" si="104"/>
        <v>6.0904497436659131E-4</v>
      </c>
      <c r="BX114" s="125">
        <f t="shared" si="105"/>
        <v>5.5719413004597183E-4</v>
      </c>
      <c r="BY114" s="125">
        <f t="shared" si="106"/>
        <v>4.8242259551277747E-4</v>
      </c>
      <c r="BZ114" s="125">
        <f t="shared" si="107"/>
        <v>5.0000000000000001E-4</v>
      </c>
      <c r="CA114" s="125">
        <f t="shared" si="108"/>
        <v>5.0000000000000001E-4</v>
      </c>
      <c r="CB114" s="125">
        <f t="shared" si="109"/>
        <v>4.1689758627415688E-4</v>
      </c>
      <c r="CC114" s="125">
        <f t="shared" si="110"/>
        <v>3.8106390319485848E-4</v>
      </c>
      <c r="CD114" s="125">
        <f t="shared" si="111"/>
        <v>3.5114421089725437E-4</v>
      </c>
      <c r="CE114" s="125">
        <f t="shared" si="112"/>
        <v>3.1519693551721557E-4</v>
      </c>
      <c r="CG114" s="58">
        <v>98</v>
      </c>
      <c r="CH114" s="58">
        <f t="shared" si="113"/>
        <v>1.0800000000000001E-2</v>
      </c>
      <c r="CI114" s="58">
        <f t="shared" si="114"/>
        <v>8.9999999999999998E-4</v>
      </c>
      <c r="CJ114" s="58">
        <f>1+$B$50*(IF('Male Inactive'!O96&gt;=0, ((('Male Inactive'!$O96)/7)/60), 0))^0.25</f>
        <v>1</v>
      </c>
      <c r="CK114" s="58">
        <f>1+$B$50*(IF('Male Barely'!$O96&gt;=0, ((('Male Barely'!$O96)/7)/60), 0))^0.25</f>
        <v>0.85348852770231742</v>
      </c>
      <c r="CL114" s="58">
        <f>1+$B$50*(IF('Male Somewhat'!$O96&gt;=0, ((('Male Somewhat'!$O96)/7)/60), 0))^0.25</f>
        <v>0.8204200262634328</v>
      </c>
      <c r="CM114" s="58">
        <f>1+$B$50*(IF('Male Active'!$O96&gt;=0, ((('Male Active'!$O96)/7)/60), 0))^0.25</f>
        <v>0.78703211046418109</v>
      </c>
      <c r="CN114" s="58">
        <f>1+$B$50*(IF('Male Highly'!$O96&gt;=0, ((('Male Highly'!$O96)/7)/60), 0))^0.25</f>
        <v>0.72558945053465607</v>
      </c>
      <c r="CO114" s="58">
        <f t="shared" si="115"/>
        <v>2.8E-3</v>
      </c>
      <c r="CP114" s="58">
        <f t="shared" si="116"/>
        <v>5.9999999999999995E-4</v>
      </c>
      <c r="CQ114" s="58">
        <f>1+$B$50*(IF('Female Inactive'!$Q96&gt;=0, ((('Female Inactive'!$Q96)/7)/60), 0))^0.25</f>
        <v>0.94427878102898122</v>
      </c>
      <c r="CR114" s="58">
        <f>1+$B$50*(IF('Female Barely'!$Q96&gt;=0, ((('Female Barely'!$Q96)/7)/60), 0))^0.25</f>
        <v>0.86657172360967438</v>
      </c>
      <c r="CS114" s="58">
        <f>1+$B$50*(IF('Female Somewhat'!$Q96&gt;=0, ((('Female Somewhat'!$Q96)/7)/60), 0))^0.25</f>
        <v>0.83084199772757472</v>
      </c>
      <c r="CT114" s="58">
        <f>1+$B$50*(IF('Female Active'!$Q96&gt;=0, ((('Female Active'!$Q96)/7)/60), 0))^0.25</f>
        <v>0.80078412605229721</v>
      </c>
      <c r="CU114" s="58">
        <f>1+$B$50*(IF('Female Highly'!$Q96&gt;=0, ((('Female Highly'!$Q96)/7)/60), 0))^0.25</f>
        <v>0.75223323947398024</v>
      </c>
      <c r="CW114" s="136">
        <f t="shared" si="84"/>
        <v>98</v>
      </c>
      <c r="CX114" s="136">
        <f t="shared" si="85"/>
        <v>1.0800000000000001E-2</v>
      </c>
      <c r="CY114" s="136">
        <f t="shared" si="86"/>
        <v>8.9999999999999998E-4</v>
      </c>
      <c r="CZ114" s="58">
        <f t="shared" si="124"/>
        <v>1</v>
      </c>
      <c r="DA114" s="58">
        <f t="shared" si="125"/>
        <v>0.85348852770231742</v>
      </c>
      <c r="DB114" s="58">
        <f t="shared" si="126"/>
        <v>0.8204200262634328</v>
      </c>
      <c r="DC114" s="58">
        <f t="shared" si="127"/>
        <v>0.78703211046418109</v>
      </c>
      <c r="DD114" s="58">
        <f t="shared" si="128"/>
        <v>0.72558945053465607</v>
      </c>
      <c r="DE114" s="136">
        <f t="shared" si="87"/>
        <v>2.8E-3</v>
      </c>
      <c r="DF114" s="136">
        <f t="shared" si="88"/>
        <v>5.9999999999999995E-4</v>
      </c>
      <c r="DG114" s="58">
        <f t="shared" si="117"/>
        <v>1</v>
      </c>
      <c r="DH114" s="58">
        <f t="shared" si="118"/>
        <v>0.917707504414502</v>
      </c>
      <c r="DI114" s="58">
        <f t="shared" si="119"/>
        <v>0.87986939283143228</v>
      </c>
      <c r="DJ114" s="58">
        <f t="shared" si="120"/>
        <v>0.84803782753614587</v>
      </c>
      <c r="DK114" s="58">
        <f t="shared" si="121"/>
        <v>0.79662198768701675</v>
      </c>
    </row>
    <row r="115" spans="1:115">
      <c r="A115" s="5"/>
      <c r="B115" s="5"/>
      <c r="C115" s="5">
        <v>0</v>
      </c>
      <c r="D115" s="5">
        <v>0</v>
      </c>
      <c r="E115" s="5">
        <v>0</v>
      </c>
      <c r="AN115" s="58">
        <v>95</v>
      </c>
      <c r="AO115" s="58">
        <f>R$40</f>
        <v>1.0800000000000001E-2</v>
      </c>
      <c r="AP115" s="118">
        <f t="shared" ref="AP115:AV119" si="137">S$40</f>
        <v>0.26319999999999999</v>
      </c>
      <c r="AQ115" s="58">
        <f t="shared" si="137"/>
        <v>0</v>
      </c>
      <c r="AR115" s="58">
        <f t="shared" si="137"/>
        <v>3.3999999999999998E-3</v>
      </c>
      <c r="AS115" s="58">
        <f t="shared" si="137"/>
        <v>3.6802999999999999</v>
      </c>
      <c r="AT115" s="58">
        <f t="shared" si="137"/>
        <v>8.9999999999999998E-4</v>
      </c>
      <c r="AU115" s="58">
        <f t="shared" si="137"/>
        <v>1.0139</v>
      </c>
      <c r="AV115" s="58">
        <f t="shared" si="137"/>
        <v>97.4512</v>
      </c>
      <c r="AW115" s="58">
        <f>AE$40</f>
        <v>2.8E-3</v>
      </c>
      <c r="AX115" s="118">
        <f t="shared" ref="AX115:BD119" si="138">AF$40</f>
        <v>0.1144</v>
      </c>
      <c r="AY115" s="58">
        <f t="shared" si="138"/>
        <v>0</v>
      </c>
      <c r="AZ115" s="58">
        <f t="shared" si="138"/>
        <v>5.3E-3</v>
      </c>
      <c r="BA115" s="58">
        <f t="shared" si="138"/>
        <v>4.1311</v>
      </c>
      <c r="BB115" s="58">
        <f t="shared" si="138"/>
        <v>5.9999999999999995E-4</v>
      </c>
      <c r="BC115" s="58">
        <f t="shared" si="138"/>
        <v>1.0253000000000001</v>
      </c>
      <c r="BD115" s="58">
        <f t="shared" si="138"/>
        <v>97.507000000000005</v>
      </c>
      <c r="BG115" s="125">
        <f t="shared" si="89"/>
        <v>1.0800000000000001E-2</v>
      </c>
      <c r="BH115" s="125">
        <f t="shared" si="90"/>
        <v>1.0800000000000001E-2</v>
      </c>
      <c r="BI115" s="125">
        <f t="shared" si="91"/>
        <v>8.9256828135341904E-3</v>
      </c>
      <c r="BJ115" s="125">
        <f t="shared" si="92"/>
        <v>8.2221071539489831E-3</v>
      </c>
      <c r="BK115" s="125">
        <f t="shared" si="93"/>
        <v>7.5221207556206201E-3</v>
      </c>
      <c r="BL115" s="125">
        <f t="shared" si="94"/>
        <v>6.5127050394224962E-3</v>
      </c>
      <c r="BM115" s="125">
        <f t="shared" si="95"/>
        <v>2.8E-3</v>
      </c>
      <c r="BN115" s="125">
        <f t="shared" si="96"/>
        <v>2.8E-3</v>
      </c>
      <c r="BO115" s="125">
        <f t="shared" si="97"/>
        <v>2.3346264831352785E-3</v>
      </c>
      <c r="BP115" s="125">
        <f t="shared" si="98"/>
        <v>2.1339578578912074E-3</v>
      </c>
      <c r="BQ115" s="125">
        <f t="shared" si="99"/>
        <v>1.9664075810246241E-3</v>
      </c>
      <c r="BR115" s="125">
        <f t="shared" si="100"/>
        <v>1.7651028388964071E-3</v>
      </c>
      <c r="BT115" s="125">
        <f t="shared" si="101"/>
        <v>8.9999999999999998E-4</v>
      </c>
      <c r="BU115" s="125">
        <f t="shared" si="102"/>
        <v>8.9999999999999998E-4</v>
      </c>
      <c r="BV115" s="125">
        <f t="shared" si="103"/>
        <v>7.4380690112784917E-4</v>
      </c>
      <c r="BW115" s="125">
        <f t="shared" si="104"/>
        <v>6.8517559616241522E-4</v>
      </c>
      <c r="BX115" s="125">
        <f t="shared" si="105"/>
        <v>6.268433963017183E-4</v>
      </c>
      <c r="BY115" s="125">
        <f t="shared" si="106"/>
        <v>5.4272541995187458E-4</v>
      </c>
      <c r="BZ115" s="125">
        <f t="shared" si="107"/>
        <v>5.9999999999999995E-4</v>
      </c>
      <c r="CA115" s="125">
        <f t="shared" si="108"/>
        <v>5.9999999999999995E-4</v>
      </c>
      <c r="CB115" s="125">
        <f t="shared" si="109"/>
        <v>5.0027710352898815E-4</v>
      </c>
      <c r="CC115" s="125">
        <f t="shared" si="110"/>
        <v>4.5727668383383017E-4</v>
      </c>
      <c r="CD115" s="125">
        <f t="shared" si="111"/>
        <v>4.2137305307670515E-4</v>
      </c>
      <c r="CE115" s="125">
        <f t="shared" si="112"/>
        <v>3.7823632262065865E-4</v>
      </c>
      <c r="CG115" s="58">
        <v>99</v>
      </c>
      <c r="CH115" s="58">
        <f t="shared" si="113"/>
        <v>1.0800000000000001E-2</v>
      </c>
      <c r="CI115" s="58">
        <f t="shared" si="114"/>
        <v>8.9999999999999998E-4</v>
      </c>
      <c r="CJ115" s="58">
        <f>1+$B$50*(IF('Male Inactive'!O97&gt;=0, ((('Male Inactive'!$O97)/7)/60), 0))^0.25</f>
        <v>1</v>
      </c>
      <c r="CK115" s="58">
        <f>1+$B$50*(IF('Male Barely'!$O97&gt;=0, ((('Male Barely'!$O97)/7)/60), 0))^0.25</f>
        <v>0.85495768024478169</v>
      </c>
      <c r="CL115" s="58">
        <f>1+$B$50*(IF('Male Somewhat'!$O97&gt;=0, ((('Male Somewhat'!$O97)/7)/60), 0))^0.25</f>
        <v>0.82222077517990466</v>
      </c>
      <c r="CM115" s="58">
        <f>1+$B$50*(IF('Male Active'!$O97&gt;=0, ((('Male Active'!$O97)/7)/60), 0))^0.25</f>
        <v>0.78916765870124417</v>
      </c>
      <c r="CN115" s="58">
        <f>1+$B$50*(IF('Male Highly'!$O97&gt;=0, ((('Male Highly'!$O97)/7)/60), 0))^0.25</f>
        <v>0.72834111871533558</v>
      </c>
      <c r="CO115" s="58">
        <f t="shared" si="115"/>
        <v>2.8E-3</v>
      </c>
      <c r="CP115" s="58">
        <f t="shared" si="116"/>
        <v>5.9999999999999995E-4</v>
      </c>
      <c r="CQ115" s="58">
        <f>1+$B$50*(IF('Female Inactive'!$Q97&gt;=0, ((('Female Inactive'!$Q97)/7)/60), 0))^0.25</f>
        <v>0.94482559311903813</v>
      </c>
      <c r="CR115" s="58">
        <f>1+$B$50*(IF('Female Barely'!$Q97&gt;=0, ((('Female Barely'!$Q97)/7)/60), 0))^0.25</f>
        <v>0.86788110262242768</v>
      </c>
      <c r="CS115" s="58">
        <f>1+$B$50*(IF('Female Somewhat'!$Q97&gt;=0, ((('Female Somewhat'!$Q97)/7)/60), 0))^0.25</f>
        <v>0.83250200521629347</v>
      </c>
      <c r="CT115" s="58">
        <f>1+$B$50*(IF('Female Active'!$Q97&gt;=0, ((('Female Active'!$Q97)/7)/60), 0))^0.25</f>
        <v>0.80273910209943855</v>
      </c>
      <c r="CU115" s="58">
        <f>1+$B$50*(IF('Female Highly'!$Q97&gt;=0, ((('Female Highly'!$Q97)/7)/60), 0))^0.25</f>
        <v>0.75466466259557996</v>
      </c>
      <c r="CW115" s="136">
        <f t="shared" si="84"/>
        <v>99</v>
      </c>
      <c r="CX115" s="136">
        <f t="shared" si="85"/>
        <v>1.0800000000000001E-2</v>
      </c>
      <c r="CY115" s="136">
        <f t="shared" si="86"/>
        <v>8.9999999999999998E-4</v>
      </c>
      <c r="CZ115" s="58">
        <f t="shared" si="124"/>
        <v>1</v>
      </c>
      <c r="DA115" s="58">
        <f t="shared" si="125"/>
        <v>0.85495768024478169</v>
      </c>
      <c r="DB115" s="58">
        <f t="shared" si="126"/>
        <v>0.82222077517990466</v>
      </c>
      <c r="DC115" s="58">
        <f t="shared" si="127"/>
        <v>0.78916765870124417</v>
      </c>
      <c r="DD115" s="58">
        <f t="shared" si="128"/>
        <v>0.72834111871533558</v>
      </c>
      <c r="DE115" s="136">
        <f t="shared" si="87"/>
        <v>2.8E-3</v>
      </c>
      <c r="DF115" s="136">
        <f t="shared" si="88"/>
        <v>5.9999999999999995E-4</v>
      </c>
      <c r="DG115" s="58">
        <f t="shared" si="117"/>
        <v>1</v>
      </c>
      <c r="DH115" s="58">
        <f t="shared" si="118"/>
        <v>0.91856222877853788</v>
      </c>
      <c r="DI115" s="58">
        <f t="shared" si="119"/>
        <v>0.88111711968772521</v>
      </c>
      <c r="DJ115" s="58">
        <f t="shared" si="120"/>
        <v>0.84961617037643244</v>
      </c>
      <c r="DK115" s="58">
        <f t="shared" si="121"/>
        <v>0.79873435699841389</v>
      </c>
    </row>
    <row r="116" spans="1:115">
      <c r="A116" s="5"/>
      <c r="B116" s="5"/>
      <c r="C116" s="5">
        <v>1</v>
      </c>
      <c r="D116" s="5">
        <v>322.5</v>
      </c>
      <c r="E116" s="5">
        <v>79037.34</v>
      </c>
      <c r="AN116" s="58">
        <v>96</v>
      </c>
      <c r="AO116" s="58">
        <f>R$40</f>
        <v>1.0800000000000001E-2</v>
      </c>
      <c r="AP116" s="118">
        <f t="shared" si="137"/>
        <v>0.26319999999999999</v>
      </c>
      <c r="AQ116" s="58">
        <f t="shared" si="137"/>
        <v>0</v>
      </c>
      <c r="AR116" s="58">
        <f t="shared" si="137"/>
        <v>3.3999999999999998E-3</v>
      </c>
      <c r="AS116" s="58">
        <f t="shared" si="137"/>
        <v>3.6802999999999999</v>
      </c>
      <c r="AT116" s="58">
        <f t="shared" si="137"/>
        <v>8.9999999999999998E-4</v>
      </c>
      <c r="AU116" s="58">
        <f t="shared" si="137"/>
        <v>1.0139</v>
      </c>
      <c r="AV116" s="58">
        <f t="shared" si="137"/>
        <v>97.4512</v>
      </c>
      <c r="AW116" s="58">
        <f>AE$40</f>
        <v>2.8E-3</v>
      </c>
      <c r="AX116" s="118">
        <f t="shared" si="138"/>
        <v>0.1144</v>
      </c>
      <c r="AY116" s="58">
        <f t="shared" si="138"/>
        <v>0</v>
      </c>
      <c r="AZ116" s="58">
        <f t="shared" si="138"/>
        <v>5.3E-3</v>
      </c>
      <c r="BA116" s="58">
        <f t="shared" si="138"/>
        <v>4.1311</v>
      </c>
      <c r="BB116" s="58">
        <f t="shared" si="138"/>
        <v>5.9999999999999995E-4</v>
      </c>
      <c r="BC116" s="58">
        <f t="shared" si="138"/>
        <v>1.0253000000000001</v>
      </c>
      <c r="BD116" s="58">
        <f t="shared" si="138"/>
        <v>97.507000000000005</v>
      </c>
      <c r="BG116" s="125">
        <f t="shared" si="89"/>
        <v>1.0800000000000001E-2</v>
      </c>
      <c r="BH116" s="125">
        <f t="shared" si="90"/>
        <v>1.0800000000000001E-2</v>
      </c>
      <c r="BI116" s="125">
        <f t="shared" si="91"/>
        <v>8.9256828135341904E-3</v>
      </c>
      <c r="BJ116" s="125">
        <f t="shared" si="92"/>
        <v>8.2221071539489831E-3</v>
      </c>
      <c r="BK116" s="125">
        <f t="shared" si="93"/>
        <v>7.5221207556206201E-3</v>
      </c>
      <c r="BL116" s="125">
        <f t="shared" si="94"/>
        <v>6.5127050394224962E-3</v>
      </c>
      <c r="BM116" s="125">
        <f t="shared" si="95"/>
        <v>2.8E-3</v>
      </c>
      <c r="BN116" s="125">
        <f t="shared" si="96"/>
        <v>2.8E-3</v>
      </c>
      <c r="BO116" s="125">
        <f t="shared" si="97"/>
        <v>2.3346264831352785E-3</v>
      </c>
      <c r="BP116" s="125">
        <f t="shared" si="98"/>
        <v>2.1339578578912074E-3</v>
      </c>
      <c r="BQ116" s="125">
        <f t="shared" si="99"/>
        <v>1.9664075810246241E-3</v>
      </c>
      <c r="BR116" s="125">
        <f t="shared" si="100"/>
        <v>1.7651028388964071E-3</v>
      </c>
      <c r="BT116" s="125">
        <f t="shared" si="101"/>
        <v>8.9999999999999998E-4</v>
      </c>
      <c r="BU116" s="125">
        <f t="shared" si="102"/>
        <v>8.9999999999999998E-4</v>
      </c>
      <c r="BV116" s="125">
        <f t="shared" si="103"/>
        <v>7.4380690112784917E-4</v>
      </c>
      <c r="BW116" s="125">
        <f t="shared" si="104"/>
        <v>6.8517559616241522E-4</v>
      </c>
      <c r="BX116" s="125">
        <f t="shared" si="105"/>
        <v>6.268433963017183E-4</v>
      </c>
      <c r="BY116" s="125">
        <f t="shared" si="106"/>
        <v>5.4272541995187458E-4</v>
      </c>
      <c r="BZ116" s="125">
        <f t="shared" si="107"/>
        <v>5.9999999999999995E-4</v>
      </c>
      <c r="CA116" s="125">
        <f t="shared" si="108"/>
        <v>5.9999999999999995E-4</v>
      </c>
      <c r="CB116" s="125">
        <f t="shared" si="109"/>
        <v>5.0027710352898815E-4</v>
      </c>
      <c r="CC116" s="125">
        <f t="shared" si="110"/>
        <v>4.5727668383383017E-4</v>
      </c>
      <c r="CD116" s="125">
        <f t="shared" si="111"/>
        <v>4.2137305307670515E-4</v>
      </c>
      <c r="CE116" s="125">
        <f t="shared" si="112"/>
        <v>3.7823632262065865E-4</v>
      </c>
      <c r="CG116" s="58">
        <v>100</v>
      </c>
      <c r="CH116" s="58">
        <f t="shared" si="113"/>
        <v>1.0699999999999999E-2</v>
      </c>
      <c r="CI116" s="58">
        <f t="shared" si="114"/>
        <v>8.9999999999999998E-4</v>
      </c>
      <c r="CJ116" s="58">
        <f>1+$B$50*(IF('Male Inactive'!O98&gt;=0, ((('Male Inactive'!$O98)/7)/60), 0))^0.25</f>
        <v>1</v>
      </c>
      <c r="CK116" s="58">
        <f>1+$B$50*(IF('Male Barely'!$O98&gt;=0, ((('Male Barely'!$O98)/7)/60), 0))^0.25</f>
        <v>0.85641210077234531</v>
      </c>
      <c r="CL116" s="58">
        <f>1+$B$50*(IF('Male Somewhat'!$O98&gt;=0, ((('Male Somewhat'!$O98)/7)/60), 0))^0.25</f>
        <v>0.82400346697902271</v>
      </c>
      <c r="CM116" s="58">
        <f>1+$B$50*(IF('Male Active'!$O98&gt;=0, ((('Male Active'!$O98)/7)/60), 0))^0.25</f>
        <v>0.79128179260076181</v>
      </c>
      <c r="CN116" s="58">
        <f>1+$B$50*(IF('Male Highly'!$O98&gt;=0, ((('Male Highly'!$O98)/7)/60), 0))^0.25</f>
        <v>0.73106519437892237</v>
      </c>
      <c r="CO116" s="58">
        <f t="shared" si="115"/>
        <v>2.8999999999999998E-3</v>
      </c>
      <c r="CP116" s="58">
        <f t="shared" si="116"/>
        <v>5.9999999999999995E-4</v>
      </c>
      <c r="CQ116" s="58">
        <f>1+$B$50*(IF('Female Inactive'!$Q98&gt;=0, ((('Female Inactive'!$Q98)/7)/60), 0))^0.25</f>
        <v>0.94536703914806208</v>
      </c>
      <c r="CR116" s="58">
        <f>1+$B$50*(IF('Female Barely'!$Q98&gt;=0, ((('Female Barely'!$Q98)/7)/60), 0))^0.25</f>
        <v>0.86917763223439859</v>
      </c>
      <c r="CS116" s="58">
        <f>1+$B$50*(IF('Female Somewhat'!$Q98&gt;=0, ((('Female Somewhat'!$Q98)/7)/60), 0))^0.25</f>
        <v>0.83414572246260243</v>
      </c>
      <c r="CT116" s="58">
        <f>1+$B$50*(IF('Female Active'!$Q98&gt;=0, ((('Female Active'!$Q98)/7)/60), 0))^0.25</f>
        <v>0.80467489327305963</v>
      </c>
      <c r="CU116" s="58">
        <f>1+$B$50*(IF('Female Highly'!$Q98&gt;=0, ((('Female Highly'!$Q98)/7)/60), 0))^0.25</f>
        <v>0.75707222529948814</v>
      </c>
      <c r="CW116" s="136">
        <f t="shared" si="84"/>
        <v>100</v>
      </c>
      <c r="CX116" s="136">
        <f t="shared" si="85"/>
        <v>1.0699999999999999E-2</v>
      </c>
      <c r="CY116" s="136">
        <f t="shared" si="86"/>
        <v>8.9999999999999998E-4</v>
      </c>
      <c r="CZ116" s="58">
        <f t="shared" si="124"/>
        <v>1</v>
      </c>
      <c r="DA116" s="58">
        <f t="shared" si="125"/>
        <v>0.85641210077234531</v>
      </c>
      <c r="DB116" s="58">
        <f t="shared" si="126"/>
        <v>0.82400346697902271</v>
      </c>
      <c r="DC116" s="58">
        <f t="shared" si="127"/>
        <v>0.79128179260076181</v>
      </c>
      <c r="DD116" s="58">
        <f t="shared" si="128"/>
        <v>0.73106519437892237</v>
      </c>
      <c r="DE116" s="136">
        <f t="shared" si="87"/>
        <v>2.8999999999999998E-3</v>
      </c>
      <c r="DF116" s="136">
        <f t="shared" si="88"/>
        <v>5.9999999999999995E-4</v>
      </c>
      <c r="DG116" s="58">
        <f t="shared" si="117"/>
        <v>1</v>
      </c>
      <c r="DH116" s="58">
        <f t="shared" si="118"/>
        <v>0.91940759116975013</v>
      </c>
      <c r="DI116" s="58">
        <f t="shared" si="119"/>
        <v>0.8823511799335747</v>
      </c>
      <c r="DJ116" s="58">
        <f t="shared" si="120"/>
        <v>0.85117722530098971</v>
      </c>
      <c r="DK116" s="58">
        <f t="shared" si="121"/>
        <v>0.80082358909164009</v>
      </c>
    </row>
    <row r="117" spans="1:115">
      <c r="A117" s="5"/>
      <c r="B117" s="5"/>
      <c r="C117" s="5">
        <v>2</v>
      </c>
      <c r="D117" s="5">
        <v>1353.1</v>
      </c>
      <c r="E117" s="5">
        <v>63126.27</v>
      </c>
      <c r="AN117" s="58">
        <v>97</v>
      </c>
      <c r="AO117" s="58">
        <f>R$40</f>
        <v>1.0800000000000001E-2</v>
      </c>
      <c r="AP117" s="118">
        <f t="shared" si="137"/>
        <v>0.26319999999999999</v>
      </c>
      <c r="AQ117" s="58">
        <f t="shared" si="137"/>
        <v>0</v>
      </c>
      <c r="AR117" s="58">
        <f t="shared" si="137"/>
        <v>3.3999999999999998E-3</v>
      </c>
      <c r="AS117" s="58">
        <f t="shared" si="137"/>
        <v>3.6802999999999999</v>
      </c>
      <c r="AT117" s="58">
        <f t="shared" si="137"/>
        <v>8.9999999999999998E-4</v>
      </c>
      <c r="AU117" s="58">
        <f t="shared" si="137"/>
        <v>1.0139</v>
      </c>
      <c r="AV117" s="58">
        <f t="shared" si="137"/>
        <v>97.4512</v>
      </c>
      <c r="AW117" s="58">
        <f>AE$40</f>
        <v>2.8E-3</v>
      </c>
      <c r="AX117" s="118">
        <f t="shared" si="138"/>
        <v>0.1144</v>
      </c>
      <c r="AY117" s="58">
        <f t="shared" si="138"/>
        <v>0</v>
      </c>
      <c r="AZ117" s="58">
        <f t="shared" si="138"/>
        <v>5.3E-3</v>
      </c>
      <c r="BA117" s="58">
        <f t="shared" si="138"/>
        <v>4.1311</v>
      </c>
      <c r="BB117" s="58">
        <f t="shared" si="138"/>
        <v>5.9999999999999995E-4</v>
      </c>
      <c r="BC117" s="58">
        <f t="shared" si="138"/>
        <v>1.0253000000000001</v>
      </c>
      <c r="BD117" s="58">
        <f t="shared" si="138"/>
        <v>97.507000000000005</v>
      </c>
      <c r="BG117" s="125">
        <f t="shared" si="89"/>
        <v>1.0800000000000001E-2</v>
      </c>
      <c r="BH117" s="125">
        <f t="shared" si="90"/>
        <v>1.0800000000000001E-2</v>
      </c>
      <c r="BI117" s="125">
        <f t="shared" si="91"/>
        <v>8.9256828135341904E-3</v>
      </c>
      <c r="BJ117" s="125">
        <f t="shared" si="92"/>
        <v>8.2221071539489831E-3</v>
      </c>
      <c r="BK117" s="125">
        <f t="shared" si="93"/>
        <v>7.5221207556206201E-3</v>
      </c>
      <c r="BL117" s="125">
        <f t="shared" si="94"/>
        <v>6.5127050394224962E-3</v>
      </c>
      <c r="BM117" s="125">
        <f t="shared" si="95"/>
        <v>2.8E-3</v>
      </c>
      <c r="BN117" s="125">
        <f t="shared" si="96"/>
        <v>2.8E-3</v>
      </c>
      <c r="BO117" s="125">
        <f t="shared" si="97"/>
        <v>2.3346264831352785E-3</v>
      </c>
      <c r="BP117" s="125">
        <f t="shared" si="98"/>
        <v>2.1339578578912074E-3</v>
      </c>
      <c r="BQ117" s="125">
        <f t="shared" si="99"/>
        <v>1.9664075810246241E-3</v>
      </c>
      <c r="BR117" s="125">
        <f t="shared" si="100"/>
        <v>1.7651028388964071E-3</v>
      </c>
      <c r="BT117" s="125">
        <f t="shared" si="101"/>
        <v>8.9999999999999998E-4</v>
      </c>
      <c r="BU117" s="125">
        <f t="shared" si="102"/>
        <v>8.9999999999999998E-4</v>
      </c>
      <c r="BV117" s="125">
        <f t="shared" si="103"/>
        <v>7.4380690112784917E-4</v>
      </c>
      <c r="BW117" s="125">
        <f t="shared" si="104"/>
        <v>6.8517559616241522E-4</v>
      </c>
      <c r="BX117" s="125">
        <f t="shared" si="105"/>
        <v>6.268433963017183E-4</v>
      </c>
      <c r="BY117" s="125">
        <f t="shared" si="106"/>
        <v>5.4272541995187458E-4</v>
      </c>
      <c r="BZ117" s="125">
        <f t="shared" si="107"/>
        <v>5.9999999999999995E-4</v>
      </c>
      <c r="CA117" s="125">
        <f t="shared" si="108"/>
        <v>5.9999999999999995E-4</v>
      </c>
      <c r="CB117" s="125">
        <f t="shared" si="109"/>
        <v>5.0027710352898815E-4</v>
      </c>
      <c r="CC117" s="125">
        <f t="shared" si="110"/>
        <v>4.5727668383383017E-4</v>
      </c>
      <c r="CD117" s="125">
        <f t="shared" si="111"/>
        <v>4.2137305307670515E-4</v>
      </c>
      <c r="CE117" s="125">
        <f t="shared" si="112"/>
        <v>3.7823632262065865E-4</v>
      </c>
      <c r="CH117" s="58"/>
      <c r="CJ117" s="58"/>
      <c r="CK117" s="58"/>
      <c r="CL117" s="58"/>
    </row>
    <row r="118" spans="1:115">
      <c r="A118" s="5"/>
      <c r="B118" s="5"/>
      <c r="C118" s="5">
        <v>3</v>
      </c>
      <c r="D118" s="5">
        <v>3320</v>
      </c>
      <c r="E118" s="5">
        <v>1093330</v>
      </c>
      <c r="AN118" s="58">
        <v>98</v>
      </c>
      <c r="AO118" s="58">
        <f>R$40</f>
        <v>1.0800000000000001E-2</v>
      </c>
      <c r="AP118" s="118">
        <f t="shared" si="137"/>
        <v>0.26319999999999999</v>
      </c>
      <c r="AQ118" s="58">
        <f t="shared" si="137"/>
        <v>0</v>
      </c>
      <c r="AR118" s="58">
        <f t="shared" si="137"/>
        <v>3.3999999999999998E-3</v>
      </c>
      <c r="AS118" s="58">
        <f t="shared" si="137"/>
        <v>3.6802999999999999</v>
      </c>
      <c r="AT118" s="58">
        <f t="shared" si="137"/>
        <v>8.9999999999999998E-4</v>
      </c>
      <c r="AU118" s="58">
        <f t="shared" si="137"/>
        <v>1.0139</v>
      </c>
      <c r="AV118" s="58">
        <f t="shared" si="137"/>
        <v>97.4512</v>
      </c>
      <c r="AW118" s="58">
        <f>AE$40</f>
        <v>2.8E-3</v>
      </c>
      <c r="AX118" s="118">
        <f t="shared" si="138"/>
        <v>0.1144</v>
      </c>
      <c r="AY118" s="58">
        <f t="shared" si="138"/>
        <v>0</v>
      </c>
      <c r="AZ118" s="58">
        <f t="shared" si="138"/>
        <v>5.3E-3</v>
      </c>
      <c r="BA118" s="58">
        <f t="shared" si="138"/>
        <v>4.1311</v>
      </c>
      <c r="BB118" s="58">
        <f t="shared" si="138"/>
        <v>5.9999999999999995E-4</v>
      </c>
      <c r="BC118" s="58">
        <f t="shared" si="138"/>
        <v>1.0253000000000001</v>
      </c>
      <c r="BD118" s="58">
        <f t="shared" si="138"/>
        <v>97.507000000000005</v>
      </c>
      <c r="BG118" s="125">
        <f t="shared" si="89"/>
        <v>1.0800000000000001E-2</v>
      </c>
      <c r="BH118" s="125">
        <f t="shared" si="90"/>
        <v>1.0800000000000001E-2</v>
      </c>
      <c r="BI118" s="125">
        <f t="shared" si="91"/>
        <v>8.9256828135341904E-3</v>
      </c>
      <c r="BJ118" s="125">
        <f t="shared" si="92"/>
        <v>8.2221071539489831E-3</v>
      </c>
      <c r="BK118" s="125">
        <f t="shared" si="93"/>
        <v>7.5221207556206201E-3</v>
      </c>
      <c r="BL118" s="125">
        <f t="shared" si="94"/>
        <v>6.5127050394224962E-3</v>
      </c>
      <c r="BM118" s="125">
        <f t="shared" si="95"/>
        <v>2.8E-3</v>
      </c>
      <c r="BN118" s="125">
        <f t="shared" si="96"/>
        <v>2.8E-3</v>
      </c>
      <c r="BO118" s="125">
        <f t="shared" si="97"/>
        <v>2.3346264831352785E-3</v>
      </c>
      <c r="BP118" s="125">
        <f t="shared" si="98"/>
        <v>2.1339578578912074E-3</v>
      </c>
      <c r="BQ118" s="125">
        <f t="shared" si="99"/>
        <v>1.9664075810246241E-3</v>
      </c>
      <c r="BR118" s="125">
        <f t="shared" si="100"/>
        <v>1.7651028388964071E-3</v>
      </c>
      <c r="BT118" s="125">
        <f t="shared" si="101"/>
        <v>8.9999999999999998E-4</v>
      </c>
      <c r="BU118" s="125">
        <f t="shared" si="102"/>
        <v>8.9999999999999998E-4</v>
      </c>
      <c r="BV118" s="125">
        <f t="shared" si="103"/>
        <v>7.4380690112784917E-4</v>
      </c>
      <c r="BW118" s="125">
        <f t="shared" si="104"/>
        <v>6.8517559616241522E-4</v>
      </c>
      <c r="BX118" s="125">
        <f t="shared" si="105"/>
        <v>6.268433963017183E-4</v>
      </c>
      <c r="BY118" s="125">
        <f t="shared" si="106"/>
        <v>5.4272541995187458E-4</v>
      </c>
      <c r="BZ118" s="125">
        <f t="shared" si="107"/>
        <v>5.9999999999999995E-4</v>
      </c>
      <c r="CA118" s="125">
        <f t="shared" si="108"/>
        <v>5.9999999999999995E-4</v>
      </c>
      <c r="CB118" s="125">
        <f t="shared" si="109"/>
        <v>5.0027710352898815E-4</v>
      </c>
      <c r="CC118" s="125">
        <f t="shared" si="110"/>
        <v>4.5727668383383017E-4</v>
      </c>
      <c r="CD118" s="125">
        <f t="shared" si="111"/>
        <v>4.2137305307670515E-4</v>
      </c>
      <c r="CE118" s="125">
        <f t="shared" si="112"/>
        <v>3.7823632262065865E-4</v>
      </c>
      <c r="CH118" s="58"/>
      <c r="CJ118" s="58"/>
      <c r="CK118" s="58"/>
      <c r="CL118" s="58"/>
    </row>
    <row r="119" spans="1:115">
      <c r="A119" s="5"/>
      <c r="B119" s="5"/>
      <c r="C119" s="5">
        <v>4</v>
      </c>
      <c r="D119" s="5">
        <v>7887</v>
      </c>
      <c r="E119" s="113">
        <v>22800000</v>
      </c>
      <c r="AN119" s="58">
        <v>99</v>
      </c>
      <c r="AO119" s="58">
        <f>R$40</f>
        <v>1.0800000000000001E-2</v>
      </c>
      <c r="AP119" s="118">
        <f t="shared" si="137"/>
        <v>0.26319999999999999</v>
      </c>
      <c r="AQ119" s="58">
        <f t="shared" si="137"/>
        <v>0</v>
      </c>
      <c r="AR119" s="58">
        <f t="shared" si="137"/>
        <v>3.3999999999999998E-3</v>
      </c>
      <c r="AS119" s="58">
        <f t="shared" si="137"/>
        <v>3.6802999999999999</v>
      </c>
      <c r="AT119" s="58">
        <f t="shared" si="137"/>
        <v>8.9999999999999998E-4</v>
      </c>
      <c r="AU119" s="58">
        <f t="shared" si="137"/>
        <v>1.0139</v>
      </c>
      <c r="AV119" s="58">
        <f t="shared" si="137"/>
        <v>97.4512</v>
      </c>
      <c r="AW119" s="58">
        <f>AE$40</f>
        <v>2.8E-3</v>
      </c>
      <c r="AX119" s="118">
        <f t="shared" si="138"/>
        <v>0.1144</v>
      </c>
      <c r="AY119" s="58">
        <f t="shared" si="138"/>
        <v>0</v>
      </c>
      <c r="AZ119" s="58">
        <f t="shared" si="138"/>
        <v>5.3E-3</v>
      </c>
      <c r="BA119" s="58">
        <f t="shared" si="138"/>
        <v>4.1311</v>
      </c>
      <c r="BB119" s="58">
        <f t="shared" si="138"/>
        <v>5.9999999999999995E-4</v>
      </c>
      <c r="BC119" s="58">
        <f t="shared" si="138"/>
        <v>1.0253000000000001</v>
      </c>
      <c r="BD119" s="58">
        <f t="shared" si="138"/>
        <v>97.507000000000005</v>
      </c>
      <c r="BG119" s="125">
        <f t="shared" si="89"/>
        <v>1.0800000000000001E-2</v>
      </c>
      <c r="BH119" s="125">
        <f t="shared" si="90"/>
        <v>1.0800000000000001E-2</v>
      </c>
      <c r="BI119" s="125">
        <f t="shared" si="91"/>
        <v>8.9256828135341904E-3</v>
      </c>
      <c r="BJ119" s="125">
        <f t="shared" si="92"/>
        <v>8.2221071539489831E-3</v>
      </c>
      <c r="BK119" s="125">
        <f t="shared" si="93"/>
        <v>7.5221207556206201E-3</v>
      </c>
      <c r="BL119" s="125">
        <f t="shared" si="94"/>
        <v>6.5127050394224962E-3</v>
      </c>
      <c r="BM119" s="125">
        <f t="shared" si="95"/>
        <v>2.8E-3</v>
      </c>
      <c r="BN119" s="125">
        <f t="shared" si="96"/>
        <v>2.8E-3</v>
      </c>
      <c r="BO119" s="125">
        <f t="shared" si="97"/>
        <v>2.3346264831352785E-3</v>
      </c>
      <c r="BP119" s="125">
        <f t="shared" si="98"/>
        <v>2.1339578578912074E-3</v>
      </c>
      <c r="BQ119" s="125">
        <f t="shared" si="99"/>
        <v>1.9664075810246241E-3</v>
      </c>
      <c r="BR119" s="125">
        <f t="shared" si="100"/>
        <v>1.7651028388964071E-3</v>
      </c>
      <c r="BT119" s="125">
        <f t="shared" si="101"/>
        <v>8.9999999999999998E-4</v>
      </c>
      <c r="BU119" s="125">
        <f t="shared" si="102"/>
        <v>8.9999999999999998E-4</v>
      </c>
      <c r="BV119" s="125">
        <f t="shared" si="103"/>
        <v>7.4380690112784917E-4</v>
      </c>
      <c r="BW119" s="125">
        <f t="shared" si="104"/>
        <v>6.8517559616241522E-4</v>
      </c>
      <c r="BX119" s="125">
        <f t="shared" si="105"/>
        <v>6.268433963017183E-4</v>
      </c>
      <c r="BY119" s="125">
        <f t="shared" si="106"/>
        <v>5.4272541995187458E-4</v>
      </c>
      <c r="BZ119" s="125">
        <f t="shared" si="107"/>
        <v>5.9999999999999995E-4</v>
      </c>
      <c r="CA119" s="125">
        <f t="shared" si="108"/>
        <v>5.9999999999999995E-4</v>
      </c>
      <c r="CB119" s="125">
        <f t="shared" si="109"/>
        <v>5.0027710352898815E-4</v>
      </c>
      <c r="CC119" s="125">
        <f t="shared" si="110"/>
        <v>4.5727668383383017E-4</v>
      </c>
      <c r="CD119" s="125">
        <f t="shared" si="111"/>
        <v>4.2137305307670515E-4</v>
      </c>
      <c r="CE119" s="125">
        <f t="shared" si="112"/>
        <v>3.7823632262065865E-4</v>
      </c>
      <c r="CH119" s="58"/>
      <c r="CJ119" s="58"/>
      <c r="CK119" s="58"/>
      <c r="CL119" s="58"/>
    </row>
    <row r="120" spans="1:115">
      <c r="A120" s="5"/>
      <c r="B120" s="5"/>
      <c r="C120" s="5"/>
      <c r="D120" s="5"/>
      <c r="E120" s="5"/>
      <c r="AN120" s="58">
        <v>100</v>
      </c>
      <c r="AO120" s="118">
        <f>R$41</f>
        <v>1.0699999999999999E-2</v>
      </c>
      <c r="AP120" s="118">
        <f t="shared" ref="AP120:AV120" si="139">S$41</f>
        <v>0.28470000000000001</v>
      </c>
      <c r="AQ120" s="58">
        <f t="shared" si="139"/>
        <v>0</v>
      </c>
      <c r="AR120" s="118">
        <f t="shared" si="139"/>
        <v>3.2000000000000002E-3</v>
      </c>
      <c r="AS120" s="58">
        <f t="shared" si="139"/>
        <v>3.4933000000000001</v>
      </c>
      <c r="AT120" s="58">
        <f t="shared" si="139"/>
        <v>8.9999999999999998E-4</v>
      </c>
      <c r="AU120" s="58">
        <f t="shared" si="139"/>
        <v>1.0112000000000001</v>
      </c>
      <c r="AV120" s="58">
        <f t="shared" si="139"/>
        <v>103.02030000000001</v>
      </c>
      <c r="AW120" s="119">
        <f>AE$41</f>
        <v>2.8999999999999998E-3</v>
      </c>
      <c r="AX120" s="118">
        <f t="shared" ref="AX120:BD120" si="140">AF$41</f>
        <v>0.1203</v>
      </c>
      <c r="AY120" s="58">
        <f t="shared" si="140"/>
        <v>0</v>
      </c>
      <c r="AZ120" s="118">
        <f t="shared" si="140"/>
        <v>5.1000000000000004E-3</v>
      </c>
      <c r="BA120" s="58">
        <f t="shared" si="140"/>
        <v>3.9045999999999998</v>
      </c>
      <c r="BB120" s="58">
        <f t="shared" si="140"/>
        <v>5.9999999999999995E-4</v>
      </c>
      <c r="BC120" s="58">
        <f t="shared" si="140"/>
        <v>1.0203</v>
      </c>
      <c r="BD120" s="58">
        <f t="shared" si="140"/>
        <v>103.47029999999999</v>
      </c>
      <c r="BG120" s="125">
        <f t="shared" si="89"/>
        <v>1.0699999999999999E-2</v>
      </c>
      <c r="BH120" s="125">
        <f t="shared" si="90"/>
        <v>1.0699999999999999E-2</v>
      </c>
      <c r="BI120" s="125">
        <f t="shared" si="91"/>
        <v>8.8430376022977618E-3</v>
      </c>
      <c r="BJ120" s="125">
        <f t="shared" si="92"/>
        <v>8.1459765321531593E-3</v>
      </c>
      <c r="BK120" s="125">
        <f t="shared" si="93"/>
        <v>7.4524714893648729E-3</v>
      </c>
      <c r="BL120" s="125">
        <f t="shared" si="94"/>
        <v>6.4524022149833977E-3</v>
      </c>
      <c r="BM120" s="125">
        <f t="shared" si="95"/>
        <v>2.8999999999999998E-3</v>
      </c>
      <c r="BN120" s="125">
        <f t="shared" si="96"/>
        <v>2.8999999999999998E-3</v>
      </c>
      <c r="BO120" s="125">
        <f t="shared" si="97"/>
        <v>2.4180060003901097E-3</v>
      </c>
      <c r="BP120" s="125">
        <f t="shared" si="98"/>
        <v>2.2101706385301793E-3</v>
      </c>
      <c r="BQ120" s="125">
        <f t="shared" si="99"/>
        <v>2.0366364232040752E-3</v>
      </c>
      <c r="BR120" s="125">
        <f t="shared" si="100"/>
        <v>1.8281422259998502E-3</v>
      </c>
      <c r="BT120" s="125">
        <f>AT120</f>
        <v>8.9999999999999998E-4</v>
      </c>
      <c r="BU120" s="125">
        <f t="shared" si="102"/>
        <v>8.9999999999999998E-4</v>
      </c>
      <c r="BV120" s="125">
        <f t="shared" si="103"/>
        <v>7.4380690112784917E-4</v>
      </c>
      <c r="BW120" s="125">
        <f t="shared" si="104"/>
        <v>6.8517559616241522E-4</v>
      </c>
      <c r="BX120" s="125">
        <f t="shared" si="105"/>
        <v>6.268433963017183E-4</v>
      </c>
      <c r="BY120" s="125">
        <f t="shared" si="106"/>
        <v>5.4272541995187458E-4</v>
      </c>
      <c r="BZ120" s="125">
        <f t="shared" si="107"/>
        <v>5.9999999999999995E-4</v>
      </c>
      <c r="CA120" s="125">
        <f t="shared" si="108"/>
        <v>5.9999999999999995E-4</v>
      </c>
      <c r="CB120" s="125">
        <f t="shared" si="109"/>
        <v>5.0027710352898815E-4</v>
      </c>
      <c r="CC120" s="125">
        <f t="shared" si="110"/>
        <v>4.5727668383383017E-4</v>
      </c>
      <c r="CD120" s="125">
        <f t="shared" si="111"/>
        <v>4.2137305307670515E-4</v>
      </c>
      <c r="CE120" s="125">
        <f t="shared" si="112"/>
        <v>3.7823632262065865E-4</v>
      </c>
      <c r="CH120" s="58"/>
      <c r="CJ120" s="58"/>
      <c r="CK120" s="58"/>
      <c r="CL120" s="58"/>
    </row>
    <row r="121" spans="1:115">
      <c r="A121" s="5"/>
      <c r="B121" s="5"/>
      <c r="C121" s="5" t="s">
        <v>107</v>
      </c>
      <c r="D121" s="5">
        <v>1702.25</v>
      </c>
      <c r="E121" s="113">
        <v>13600000</v>
      </c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8"/>
  <sheetViews>
    <sheetView workbookViewId="0">
      <pane xSplit="2" ySplit="2" topLeftCell="R3" activePane="bottomRight" state="frozen"/>
      <selection pane="topRight" activeCell="C1" sqref="C1"/>
      <selection pane="bottomLeft" activeCell="A3" sqref="A3"/>
      <selection pane="bottomRight" activeCell="O3" sqref="O3"/>
    </sheetView>
  </sheetViews>
  <sheetFormatPr defaultRowHeight="15"/>
  <cols>
    <col min="1" max="1" width="9.140625" style="58"/>
    <col min="3" max="14" width="9.140625" style="58"/>
    <col min="15" max="15" width="10" style="117" bestFit="1" customWidth="1"/>
    <col min="20" max="21" width="9.140625" style="58"/>
    <col min="22" max="22" width="10.140625" style="58" bestFit="1" customWidth="1"/>
    <col min="23" max="23" width="11.140625" style="58" bestFit="1" customWidth="1"/>
    <col min="24" max="24" width="10.140625" style="58" bestFit="1" customWidth="1"/>
    <col min="25" max="25" width="13.28515625" style="58" bestFit="1" customWidth="1"/>
    <col min="26" max="27" width="9.140625" style="58"/>
    <col min="28" max="28" width="9.140625" style="58" customWidth="1"/>
    <col min="29" max="40" width="9.140625" style="58"/>
    <col min="41" max="41" width="10.5703125" style="58" customWidth="1"/>
    <col min="42" max="42" width="9.85546875" style="58" customWidth="1"/>
    <col min="43" max="50" width="9.140625" style="58"/>
    <col min="56" max="56" width="7.7109375" style="58" bestFit="1" customWidth="1"/>
    <col min="62" max="62" width="9.140625" style="58"/>
    <col min="68" max="75" width="9.140625" style="58"/>
  </cols>
  <sheetData>
    <row r="1" spans="1:76">
      <c r="B1" s="58"/>
      <c r="C1" s="58" t="s">
        <v>414</v>
      </c>
      <c r="E1" s="109" t="s">
        <v>434</v>
      </c>
      <c r="J1" s="58" t="s">
        <v>439</v>
      </c>
      <c r="L1" s="109" t="s">
        <v>420</v>
      </c>
      <c r="O1" s="117" t="s">
        <v>413</v>
      </c>
      <c r="P1" s="58"/>
      <c r="Q1" s="109" t="s">
        <v>381</v>
      </c>
      <c r="R1" s="58"/>
      <c r="S1" s="58"/>
      <c r="U1" s="58" t="s">
        <v>363</v>
      </c>
      <c r="AA1" s="58" t="s">
        <v>367</v>
      </c>
      <c r="AD1" s="109" t="s">
        <v>381</v>
      </c>
      <c r="AF1" s="109" t="s">
        <v>381</v>
      </c>
      <c r="AG1" s="116" t="s">
        <v>421</v>
      </c>
      <c r="AH1" s="109"/>
      <c r="AI1" s="109"/>
      <c r="AJ1" s="109" t="s">
        <v>424</v>
      </c>
      <c r="AK1" s="109"/>
      <c r="AL1" s="109"/>
      <c r="AM1" s="109" t="s">
        <v>382</v>
      </c>
      <c r="AO1" s="116" t="s">
        <v>417</v>
      </c>
      <c r="AQ1" s="109" t="s">
        <v>427</v>
      </c>
      <c r="AT1" s="58" t="s">
        <v>428</v>
      </c>
      <c r="AV1" s="109" t="s">
        <v>420</v>
      </c>
      <c r="AY1" s="58" t="s">
        <v>416</v>
      </c>
      <c r="AZ1" s="58"/>
      <c r="BA1" s="109" t="str">
        <f>Q1</f>
        <v>Annual</v>
      </c>
      <c r="BB1" s="58"/>
      <c r="BC1" s="58"/>
      <c r="BE1" s="58" t="s">
        <v>364</v>
      </c>
      <c r="BK1" t="s">
        <v>403</v>
      </c>
      <c r="BP1" s="109" t="s">
        <v>381</v>
      </c>
      <c r="BQ1" s="116" t="s">
        <v>429</v>
      </c>
      <c r="BR1" s="109"/>
      <c r="BS1" s="109"/>
      <c r="BT1" s="109" t="s">
        <v>424</v>
      </c>
      <c r="BU1" s="109"/>
      <c r="BV1" s="109"/>
      <c r="BW1" s="109" t="s">
        <v>382</v>
      </c>
    </row>
    <row r="2" spans="1:76">
      <c r="A2" s="58" t="str">
        <f>'Mortal Baseline'!A2</f>
        <v>Cycle</v>
      </c>
      <c r="B2" s="1" t="s">
        <v>58</v>
      </c>
      <c r="C2" s="1" t="s">
        <v>258</v>
      </c>
      <c r="D2" s="1" t="s">
        <v>259</v>
      </c>
      <c r="E2" s="1" t="s">
        <v>260</v>
      </c>
      <c r="F2" s="1" t="s">
        <v>48</v>
      </c>
      <c r="G2" s="1" t="s">
        <v>261</v>
      </c>
      <c r="H2" s="1" t="s">
        <v>443</v>
      </c>
      <c r="I2" s="1" t="s">
        <v>440</v>
      </c>
      <c r="J2" s="1" t="str">
        <f t="shared" ref="J2:N3" si="0">C2</f>
        <v>Sedentary</v>
      </c>
      <c r="K2" s="1" t="str">
        <f t="shared" si="0"/>
        <v>Barely</v>
      </c>
      <c r="L2" s="1" t="str">
        <f t="shared" si="0"/>
        <v>Somewhat</v>
      </c>
      <c r="M2" s="1" t="str">
        <f t="shared" si="0"/>
        <v>Active</v>
      </c>
      <c r="N2" s="1" t="str">
        <f t="shared" si="0"/>
        <v>Highly</v>
      </c>
      <c r="O2" s="117" t="s">
        <v>258</v>
      </c>
      <c r="P2" s="58" t="s">
        <v>259</v>
      </c>
      <c r="Q2" s="58" t="s">
        <v>260</v>
      </c>
      <c r="R2" s="58" t="s">
        <v>48</v>
      </c>
      <c r="S2" s="58" t="s">
        <v>261</v>
      </c>
      <c r="T2" s="58" t="s">
        <v>366</v>
      </c>
      <c r="U2" s="58" t="s">
        <v>258</v>
      </c>
      <c r="V2" s="58" t="s">
        <v>259</v>
      </c>
      <c r="W2" s="58" t="s">
        <v>260</v>
      </c>
      <c r="X2" s="58" t="s">
        <v>48</v>
      </c>
      <c r="Y2" s="58" t="s">
        <v>261</v>
      </c>
      <c r="Z2" s="58" t="s">
        <v>107</v>
      </c>
      <c r="AA2" s="58" t="s">
        <v>258</v>
      </c>
      <c r="AB2" s="58" t="s">
        <v>259</v>
      </c>
      <c r="AC2" s="58" t="s">
        <v>260</v>
      </c>
      <c r="AD2" s="58" t="s">
        <v>48</v>
      </c>
      <c r="AE2" s="58" t="s">
        <v>261</v>
      </c>
      <c r="AF2" s="58" t="s">
        <v>422</v>
      </c>
      <c r="AG2" s="58" t="str">
        <f>AA2</f>
        <v>Sedentary</v>
      </c>
      <c r="AH2" s="58" t="str">
        <f>AB2</f>
        <v>Barely</v>
      </c>
      <c r="AI2" s="58" t="str">
        <f>AC2</f>
        <v>Somewhat</v>
      </c>
      <c r="AJ2" s="58" t="str">
        <f>AD2</f>
        <v>Active</v>
      </c>
      <c r="AK2" s="58" t="str">
        <f>AE2</f>
        <v>Highly</v>
      </c>
      <c r="AL2" s="58" t="s">
        <v>423</v>
      </c>
      <c r="AM2" s="58" t="s">
        <v>380</v>
      </c>
      <c r="AO2" s="58" t="s">
        <v>258</v>
      </c>
      <c r="AP2" s="58" t="s">
        <v>259</v>
      </c>
      <c r="AQ2" s="58" t="s">
        <v>260</v>
      </c>
      <c r="AR2" s="58" t="s">
        <v>48</v>
      </c>
      <c r="AS2" s="58" t="s">
        <v>261</v>
      </c>
      <c r="AT2" s="1" t="str">
        <f t="shared" ref="AT2:AX3" si="1">AO2</f>
        <v>Sedentary</v>
      </c>
      <c r="AU2" s="1" t="str">
        <f t="shared" si="1"/>
        <v>Barely</v>
      </c>
      <c r="AV2" s="1" t="str">
        <f t="shared" si="1"/>
        <v>Somewhat</v>
      </c>
      <c r="AW2" s="1" t="str">
        <f t="shared" si="1"/>
        <v>Active</v>
      </c>
      <c r="AX2" s="1" t="str">
        <f t="shared" si="1"/>
        <v>Highly</v>
      </c>
      <c r="AY2" s="58" t="s">
        <v>258</v>
      </c>
      <c r="AZ2" s="58" t="s">
        <v>259</v>
      </c>
      <c r="BA2" s="58" t="s">
        <v>260</v>
      </c>
      <c r="BB2" s="58" t="s">
        <v>48</v>
      </c>
      <c r="BC2" s="58" t="s">
        <v>261</v>
      </c>
      <c r="BD2" s="58" t="s">
        <v>366</v>
      </c>
      <c r="BE2" t="str">
        <f>AY2</f>
        <v>Sedentary</v>
      </c>
      <c r="BF2" s="58" t="str">
        <f>AZ2</f>
        <v>Barely</v>
      </c>
      <c r="BG2" s="58" t="str">
        <f>BA2</f>
        <v>Somewhat</v>
      </c>
      <c r="BH2" s="58" t="str">
        <f>BB2</f>
        <v>Active</v>
      </c>
      <c r="BI2" s="58" t="str">
        <f>BC2</f>
        <v>Highly</v>
      </c>
      <c r="BJ2" s="58" t="s">
        <v>107</v>
      </c>
      <c r="BK2" t="str">
        <f>BE2</f>
        <v>Sedentary</v>
      </c>
      <c r="BL2" s="58" t="str">
        <f>BF2</f>
        <v>Barely</v>
      </c>
      <c r="BM2" s="58" t="str">
        <f>BG2</f>
        <v>Somewhat</v>
      </c>
      <c r="BN2" s="58" t="str">
        <f>BH2</f>
        <v>Active</v>
      </c>
      <c r="BO2" s="58" t="str">
        <f>BI2</f>
        <v>Highly</v>
      </c>
      <c r="BP2" s="58" t="s">
        <v>368</v>
      </c>
      <c r="BQ2" s="58" t="str">
        <f>BK2</f>
        <v>Sedentary</v>
      </c>
      <c r="BR2" s="58" t="str">
        <f>BL2</f>
        <v>Barely</v>
      </c>
      <c r="BS2" s="58" t="str">
        <f>BM2</f>
        <v>Somewhat</v>
      </c>
      <c r="BT2" s="58" t="str">
        <f>BN2</f>
        <v>Active</v>
      </c>
      <c r="BU2" s="58" t="str">
        <f>BO2</f>
        <v>Highly</v>
      </c>
      <c r="BV2" s="58" t="s">
        <v>423</v>
      </c>
      <c r="BW2" s="58" t="s">
        <v>380</v>
      </c>
    </row>
    <row r="3" spans="1:76">
      <c r="A3" s="58">
        <f>'Mortal Baseline'!A3</f>
        <v>1</v>
      </c>
      <c r="B3">
        <v>5</v>
      </c>
      <c r="C3" s="58">
        <f>'Mortal Baseline'!C3*'MI Analysis'!O3</f>
        <v>0</v>
      </c>
      <c r="D3" s="58">
        <f>'Mortal Baseline'!D3*'MI Analysis'!P3</f>
        <v>0</v>
      </c>
      <c r="E3" s="58">
        <f>'Mortal Baseline'!E3*'MI Analysis'!Q3</f>
        <v>0</v>
      </c>
      <c r="F3" s="58">
        <f>'Mortal Baseline'!F3*'MI Analysis'!R3</f>
        <v>0</v>
      </c>
      <c r="G3" s="58">
        <f>'Mortal Baseline'!G3*'MI Analysis'!S3</f>
        <v>0</v>
      </c>
      <c r="H3" s="58">
        <f>SUM(C3:G3)</f>
        <v>0</v>
      </c>
      <c r="I3" s="58">
        <f>(SUM(C3:G3))</f>
        <v>0</v>
      </c>
      <c r="J3" s="58">
        <f t="shared" si="0"/>
        <v>0</v>
      </c>
      <c r="K3" s="58">
        <f t="shared" si="0"/>
        <v>0</v>
      </c>
      <c r="L3" s="58">
        <f t="shared" si="0"/>
        <v>0</v>
      </c>
      <c r="M3" s="58">
        <f t="shared" si="0"/>
        <v>0</v>
      </c>
      <c r="N3" s="58">
        <f t="shared" si="0"/>
        <v>0</v>
      </c>
      <c r="O3" s="117">
        <f>('MI Epi'!AO21*(SUM('Mortal Baseline'!C3:G3)))/('Mortal Baseline'!C3*'MI Epi'!B$69+'Mortal Baseline'!D3*'MI Epi'!C$69+'Mortal Baseline'!E3*'MI Epi'!D$69+'Mortal Baseline'!F3*'MI Epi'!E$69+'Mortal Baseline'!G3*'MI Epi'!F$69)</f>
        <v>0</v>
      </c>
      <c r="P3" s="93">
        <f>$O3*'MI Epi'!C$69</f>
        <v>0</v>
      </c>
      <c r="Q3" s="93">
        <f>$O3*'MI Epi'!D$69</f>
        <v>0</v>
      </c>
      <c r="R3" s="93">
        <f>$O3*'MI Epi'!E$69</f>
        <v>0</v>
      </c>
      <c r="S3" s="93">
        <f>$O3*'MI Epi'!F$69</f>
        <v>0</v>
      </c>
      <c r="T3" s="93">
        <f>SUM(O3:S3)</f>
        <v>0</v>
      </c>
      <c r="U3" s="2">
        <f>J3/'Mortal Baseline'!C3</f>
        <v>0</v>
      </c>
      <c r="V3" s="2">
        <f>K3/'Mortal Baseline'!D3</f>
        <v>0</v>
      </c>
      <c r="W3" s="2">
        <f>L3/'Mortal Baseline'!E3</f>
        <v>0</v>
      </c>
      <c r="X3" s="2">
        <f>M3/'Mortal Baseline'!F3</f>
        <v>0</v>
      </c>
      <c r="Y3" s="2">
        <f>N3/'Mortal Baseline'!G3</f>
        <v>0</v>
      </c>
      <c r="Z3" s="2">
        <f>SUM(C3:G3)/SUM('Mortal Baseline'!C3:G3)</f>
        <v>0</v>
      </c>
      <c r="AA3" s="93">
        <f>C3*'MI Epi'!$AR21</f>
        <v>0</v>
      </c>
      <c r="AB3" s="93">
        <f>D3*'MI Epi'!$AR21</f>
        <v>0</v>
      </c>
      <c r="AC3" s="93">
        <f>E3*'MI Epi'!$AR21</f>
        <v>0</v>
      </c>
      <c r="AD3" s="93">
        <f>F3*'MI Epi'!$AR21</f>
        <v>0</v>
      </c>
      <c r="AE3" s="93">
        <f>G3*'MI Epi'!$AR21</f>
        <v>0</v>
      </c>
      <c r="AF3" s="93">
        <f>SUM(AA3:AE3)</f>
        <v>0</v>
      </c>
      <c r="AG3" s="93">
        <f>J3*'MI Epi'!$I$5</f>
        <v>0</v>
      </c>
      <c r="AH3" s="93">
        <f>K3*'MI Epi'!$I$5</f>
        <v>0</v>
      </c>
      <c r="AI3" s="93">
        <f>L3*'MI Epi'!$I$5</f>
        <v>0</v>
      </c>
      <c r="AJ3" s="93">
        <f>M3*'MI Epi'!$I$5</f>
        <v>0</v>
      </c>
      <c r="AK3" s="93">
        <f>N3*'MI Epi'!$I$5</f>
        <v>0</v>
      </c>
      <c r="AL3" s="93">
        <f>SUM(AG3:AK3)</f>
        <v>0</v>
      </c>
      <c r="AM3" s="93">
        <f>AF3+AL3</f>
        <v>0</v>
      </c>
      <c r="AN3" s="2"/>
      <c r="AO3" s="93">
        <f>'Mortal Baseline'!X3*'MI Analysis'!AY3</f>
        <v>0</v>
      </c>
      <c r="AP3" s="93">
        <f>'Mortal Baseline'!Y3*'MI Analysis'!AZ3</f>
        <v>0</v>
      </c>
      <c r="AQ3" s="93">
        <f>'Mortal Baseline'!Z3*'MI Analysis'!BA3</f>
        <v>0</v>
      </c>
      <c r="AR3" s="93">
        <f>'Mortal Baseline'!AA3*'MI Analysis'!BB3</f>
        <v>0</v>
      </c>
      <c r="AS3" s="93">
        <f>'Mortal Baseline'!AB3*'MI Analysis'!BC3</f>
        <v>0</v>
      </c>
      <c r="AT3" s="58">
        <f t="shared" si="1"/>
        <v>0</v>
      </c>
      <c r="AU3" s="58">
        <f t="shared" si="1"/>
        <v>0</v>
      </c>
      <c r="AV3" s="58">
        <f t="shared" si="1"/>
        <v>0</v>
      </c>
      <c r="AW3" s="58">
        <f t="shared" si="1"/>
        <v>0</v>
      </c>
      <c r="AX3" s="58">
        <f t="shared" si="1"/>
        <v>0</v>
      </c>
      <c r="AY3" s="117">
        <f>('MI Epi'!$AW21*(SUM('Mortal Baseline'!X3:AB3)))/('Mortal Baseline'!X3*'MI Epi'!B$78+'Mortal Baseline'!Y3*'MI Epi'!B$78+'Mortal Baseline'!Z3*'MI Epi'!C$78+'Mortal Baseline'!AA3*'MI Epi'!D$78+'Mortal Baseline'!AB3*'MI Epi'!E$78)</f>
        <v>0</v>
      </c>
      <c r="AZ3" s="93">
        <f>$AY3*'MI Epi'!C$78</f>
        <v>0</v>
      </c>
      <c r="BA3" s="93">
        <f>$AY3*'MI Epi'!D$78</f>
        <v>0</v>
      </c>
      <c r="BB3" s="93">
        <f>$AY3*'MI Epi'!E$78</f>
        <v>0</v>
      </c>
      <c r="BC3" s="93">
        <f>$AY3*'MI Epi'!F$78</f>
        <v>0</v>
      </c>
      <c r="BD3" s="93">
        <f>SUM(AY3:BC3)</f>
        <v>0</v>
      </c>
      <c r="BE3" s="2">
        <f>AO3/'Mortal Baseline'!X3</f>
        <v>0</v>
      </c>
      <c r="BF3" s="2">
        <f>AP3/'Mortal Baseline'!Y3</f>
        <v>0</v>
      </c>
      <c r="BG3" s="2">
        <f>AQ3/'Mortal Baseline'!Z3</f>
        <v>0</v>
      </c>
      <c r="BH3" s="2">
        <f>AR3/'Mortal Baseline'!AA3</f>
        <v>0</v>
      </c>
      <c r="BI3" s="2">
        <f>AS3/'Mortal Baseline'!AB3</f>
        <v>0</v>
      </c>
      <c r="BJ3" s="2">
        <f>SUM(AO3:AS3)/SUM('Mortal Baseline'!X3:AB3)</f>
        <v>0</v>
      </c>
      <c r="BK3">
        <f>AY3*'MI Epi'!$AH$22</f>
        <v>0</v>
      </c>
      <c r="BL3" s="58">
        <f>AZ3*'MI Epi'!$AH$22</f>
        <v>0</v>
      </c>
      <c r="BM3" s="58">
        <f>BA3*'MI Epi'!$AH$22</f>
        <v>0</v>
      </c>
      <c r="BN3" s="58">
        <f>BB3*'MI Epi'!$AH$22</f>
        <v>0</v>
      </c>
      <c r="BO3" s="58">
        <f>BC3*'MI Epi'!$AH$22</f>
        <v>0</v>
      </c>
      <c r="BP3" s="93">
        <f>SUM(BK3:BO3)</f>
        <v>0</v>
      </c>
      <c r="BQ3" s="93">
        <f>AT3*'MI Epi'!$I$5</f>
        <v>0</v>
      </c>
      <c r="BR3" s="93">
        <f>AU3*'MI Epi'!$I$5</f>
        <v>0</v>
      </c>
      <c r="BS3" s="93">
        <f>AV3*'MI Epi'!$I$5</f>
        <v>0</v>
      </c>
      <c r="BT3" s="93">
        <f>AW3*'MI Epi'!$I$5</f>
        <v>0</v>
      </c>
      <c r="BU3" s="93">
        <f>AX3*'MI Epi'!$I$5</f>
        <v>0</v>
      </c>
      <c r="BV3" s="93">
        <f>SUM(BQ3:BU3)</f>
        <v>0</v>
      </c>
      <c r="BW3" s="93">
        <f>BP3+BV3</f>
        <v>0</v>
      </c>
    </row>
    <row r="4" spans="1:76">
      <c r="A4" s="58">
        <f>'Mortal Baseline'!A4</f>
        <v>2</v>
      </c>
      <c r="B4">
        <v>6</v>
      </c>
      <c r="C4" s="58">
        <f>'Mortal Baseline'!C4*'MI Analysis'!O4</f>
        <v>0</v>
      </c>
      <c r="D4" s="58">
        <f>'Mortal Baseline'!D4*'MI Analysis'!P4</f>
        <v>0</v>
      </c>
      <c r="E4" s="58">
        <f>'Mortal Baseline'!E4*'MI Analysis'!Q4</f>
        <v>0</v>
      </c>
      <c r="F4" s="58">
        <f>'Mortal Baseline'!F4*'MI Analysis'!R4</f>
        <v>0</v>
      </c>
      <c r="G4" s="58">
        <f>'Mortal Baseline'!G4*'MI Analysis'!S4</f>
        <v>0</v>
      </c>
      <c r="H4" s="58">
        <f>SUM(C4:G4)+H3</f>
        <v>0</v>
      </c>
      <c r="I4" s="58">
        <f>(SUM(C4:G4))+I3</f>
        <v>0</v>
      </c>
      <c r="J4" s="93">
        <f>(C4+J3)-AA3-AG3</f>
        <v>0</v>
      </c>
      <c r="K4" s="93">
        <f t="shared" ref="K4:K35" si="2">(D4+K3)-AB3-AH3</f>
        <v>0</v>
      </c>
      <c r="L4" s="93">
        <f t="shared" ref="L4:L35" si="3">(E4+L3)-AC3-AI3</f>
        <v>0</v>
      </c>
      <c r="M4" s="93">
        <f t="shared" ref="M4:M35" si="4">(F4+M3)-AD3-AJ3</f>
        <v>0</v>
      </c>
      <c r="N4" s="93">
        <f t="shared" ref="N4:N35" si="5">(G4+N3)-AE3-AK3</f>
        <v>0</v>
      </c>
      <c r="O4" s="117">
        <f>('MI Epi'!AO22*(SUM('Mortal Baseline'!C4:G4)))/('Mortal Baseline'!C4*'MI Epi'!B$69+'Mortal Baseline'!D4*'MI Epi'!C$69+'Mortal Baseline'!E4*'MI Epi'!D$69+'Mortal Baseline'!F4*'MI Epi'!E$69+'Mortal Baseline'!G4*'MI Epi'!F$69)</f>
        <v>0</v>
      </c>
      <c r="P4" s="93">
        <f>$O4*'MI Epi'!C$69</f>
        <v>0</v>
      </c>
      <c r="Q4" s="93">
        <f>$O4*'MI Epi'!D$69</f>
        <v>0</v>
      </c>
      <c r="R4" s="93">
        <f>$O4*'MI Epi'!E$69</f>
        <v>0</v>
      </c>
      <c r="S4" s="93">
        <f>$O4*'MI Epi'!F$69</f>
        <v>0</v>
      </c>
      <c r="T4" s="93">
        <f t="shared" ref="T4:T12" si="6">SUM(O4:S4)</f>
        <v>0</v>
      </c>
      <c r="U4" s="2">
        <f>J4/'Mortal Baseline'!C4</f>
        <v>0</v>
      </c>
      <c r="V4" s="2">
        <f>K4/'Mortal Baseline'!D4</f>
        <v>0</v>
      </c>
      <c r="W4" s="2">
        <f>L4/'Mortal Baseline'!E4</f>
        <v>0</v>
      </c>
      <c r="X4" s="2">
        <f>M4/'Mortal Baseline'!F4</f>
        <v>0</v>
      </c>
      <c r="Y4" s="2">
        <f>N4/'Mortal Baseline'!G4</f>
        <v>0</v>
      </c>
      <c r="Z4" s="2">
        <f>SUM(C4:G4)/SUM('Mortal Baseline'!C4:G4)</f>
        <v>0</v>
      </c>
      <c r="AA4" s="93">
        <f>C4*'MI Epi'!$AR22</f>
        <v>0</v>
      </c>
      <c r="AB4" s="93">
        <f>D4*'MI Epi'!$AR22</f>
        <v>0</v>
      </c>
      <c r="AC4" s="93">
        <f>E4*'MI Epi'!$AR22</f>
        <v>0</v>
      </c>
      <c r="AD4" s="93">
        <f>F4*'MI Epi'!$AR22</f>
        <v>0</v>
      </c>
      <c r="AE4" s="93">
        <f>G4*'MI Epi'!$AR22</f>
        <v>0</v>
      </c>
      <c r="AF4" s="93">
        <f>SUM(AA4:AE4)</f>
        <v>0</v>
      </c>
      <c r="AG4" s="93">
        <f>J4*'MI Epi'!$I$5</f>
        <v>0</v>
      </c>
      <c r="AH4" s="93">
        <f>K4*'MI Epi'!$I$5</f>
        <v>0</v>
      </c>
      <c r="AI4" s="93">
        <f>L4*'MI Epi'!$I$5</f>
        <v>0</v>
      </c>
      <c r="AJ4" s="93">
        <f>M4*'MI Epi'!$I$5</f>
        <v>0</v>
      </c>
      <c r="AK4" s="93">
        <f>N4*'MI Epi'!$I$5</f>
        <v>0</v>
      </c>
      <c r="AL4" s="93">
        <f t="shared" ref="AL4:AL67" si="7">SUM(AG4:AK4)</f>
        <v>0</v>
      </c>
      <c r="AM4" s="93">
        <f>AM3+AL4+AF4</f>
        <v>0</v>
      </c>
      <c r="AN4" s="2"/>
      <c r="AO4" s="93">
        <f>'Mortal Baseline'!X4*'MI Analysis'!AY4</f>
        <v>0</v>
      </c>
      <c r="AP4" s="93">
        <f>'Mortal Baseline'!Y4*'MI Analysis'!AZ4</f>
        <v>0</v>
      </c>
      <c r="AQ4" s="93">
        <f>'Mortal Baseline'!Z4*'MI Analysis'!BA4</f>
        <v>0</v>
      </c>
      <c r="AR4" s="93">
        <f>'Mortal Baseline'!AA4*'MI Analysis'!BB4</f>
        <v>0</v>
      </c>
      <c r="AS4" s="93">
        <f>'Mortal Baseline'!AB4*'MI Analysis'!BC4</f>
        <v>0</v>
      </c>
      <c r="AT4" s="93">
        <f>(AO4+AT3)-BK3-BQ3</f>
        <v>0</v>
      </c>
      <c r="AU4" s="93">
        <f>(AP4+AU3)-BL3-BR3</f>
        <v>0</v>
      </c>
      <c r="AV4" s="93">
        <f>(AQ4+AV3)-BM3-BS3</f>
        <v>0</v>
      </c>
      <c r="AW4" s="93">
        <f>(AR4+AW3)-BN3-BT3</f>
        <v>0</v>
      </c>
      <c r="AX4" s="93">
        <f>(AS4+AX3)-BO3-BU3</f>
        <v>0</v>
      </c>
      <c r="AY4" s="117">
        <f>('MI Epi'!$AW22*(SUM('Mortal Baseline'!X4:AB4)))/('Mortal Baseline'!X4*'MI Epi'!B$78+'Mortal Baseline'!Y4*'MI Epi'!B$78+'Mortal Baseline'!Z4*'MI Epi'!C$78+'Mortal Baseline'!AA4*'MI Epi'!D$78+'Mortal Baseline'!AB4*'MI Epi'!E$78)</f>
        <v>0</v>
      </c>
      <c r="AZ4" s="93">
        <f>$AY4*'MI Epi'!C$78</f>
        <v>0</v>
      </c>
      <c r="BA4" s="93">
        <f>$AY4*'MI Epi'!D$78</f>
        <v>0</v>
      </c>
      <c r="BB4" s="93">
        <f>$AY4*'MI Epi'!E$78</f>
        <v>0</v>
      </c>
      <c r="BC4" s="93">
        <f>$AY4*'MI Epi'!F$78</f>
        <v>0</v>
      </c>
      <c r="BD4" s="93">
        <f t="shared" ref="BD4:BD67" si="8">SUM(AY4:BC4)</f>
        <v>0</v>
      </c>
      <c r="BE4" s="2">
        <f>AO4/'Mortal Baseline'!X4</f>
        <v>0</v>
      </c>
      <c r="BF4" s="2">
        <f>AP4/'Mortal Baseline'!Y4</f>
        <v>0</v>
      </c>
      <c r="BG4" s="2">
        <f>AQ4/'Mortal Baseline'!Z4</f>
        <v>0</v>
      </c>
      <c r="BH4" s="2">
        <f>AR4/'Mortal Baseline'!AA4</f>
        <v>0</v>
      </c>
      <c r="BI4" s="2">
        <f>AS4/'Mortal Baseline'!AB4</f>
        <v>0</v>
      </c>
      <c r="BJ4" s="2">
        <f>SUM(AO4:AS4)/SUM('Mortal Baseline'!X4:AB4)</f>
        <v>0</v>
      </c>
      <c r="BK4" s="58">
        <f>AY4*'MI Epi'!$AH$22</f>
        <v>0</v>
      </c>
      <c r="BL4" s="58">
        <f>AZ4*'MI Epi'!$AH$22</f>
        <v>0</v>
      </c>
      <c r="BM4" s="58">
        <f>BA4*'MI Epi'!$AH$22</f>
        <v>0</v>
      </c>
      <c r="BN4" s="58">
        <f>BB4*'MI Epi'!$AH$22</f>
        <v>0</v>
      </c>
      <c r="BO4" s="58">
        <f>BC4*'MI Epi'!$AH$22</f>
        <v>0</v>
      </c>
      <c r="BP4" s="93">
        <f>SUM(BK4:BO4)</f>
        <v>0</v>
      </c>
      <c r="BQ4" s="93">
        <f>AT4*'MI Epi'!$I$5</f>
        <v>0</v>
      </c>
      <c r="BR4" s="93">
        <f>AU4*'MI Epi'!$I$5</f>
        <v>0</v>
      </c>
      <c r="BS4" s="93">
        <f>AV4*'MI Epi'!$I$5</f>
        <v>0</v>
      </c>
      <c r="BT4" s="93">
        <f>AW4*'MI Epi'!$I$5</f>
        <v>0</v>
      </c>
      <c r="BU4" s="93">
        <f>AX4*'MI Epi'!$I$5</f>
        <v>0</v>
      </c>
      <c r="BV4" s="93">
        <f t="shared" ref="BV4:BV67" si="9">SUM(BQ4:BU4)</f>
        <v>0</v>
      </c>
      <c r="BW4" s="93">
        <f>BP4+BV4+BW3</f>
        <v>0</v>
      </c>
    </row>
    <row r="5" spans="1:76">
      <c r="A5" s="58">
        <f>'Mortal Baseline'!A5</f>
        <v>3</v>
      </c>
      <c r="B5">
        <v>7</v>
      </c>
      <c r="C5" s="58">
        <f>'Mortal Baseline'!C5*'MI Analysis'!O5</f>
        <v>0</v>
      </c>
      <c r="D5" s="58">
        <f>'Mortal Baseline'!D5*'MI Analysis'!P5</f>
        <v>0</v>
      </c>
      <c r="E5" s="58">
        <f>'Mortal Baseline'!E5*'MI Analysis'!Q5</f>
        <v>0</v>
      </c>
      <c r="F5" s="58">
        <f>'Mortal Baseline'!F5*'MI Analysis'!R5</f>
        <v>0</v>
      </c>
      <c r="G5" s="58">
        <f>'Mortal Baseline'!G5*'MI Analysis'!S5</f>
        <v>0</v>
      </c>
      <c r="H5" s="58">
        <f t="shared" ref="H5:H41" si="10">SUM(C5:G5)+H4</f>
        <v>0</v>
      </c>
      <c r="I5" s="58">
        <f t="shared" ref="I5:I68" si="11">(SUM(C5:G5))+I4</f>
        <v>0</v>
      </c>
      <c r="J5" s="93">
        <f t="shared" ref="J5:J35" si="12">(C5+J4)-AA4-AG4</f>
        <v>0</v>
      </c>
      <c r="K5" s="93">
        <f t="shared" si="2"/>
        <v>0</v>
      </c>
      <c r="L5" s="93">
        <f t="shared" si="3"/>
        <v>0</v>
      </c>
      <c r="M5" s="93">
        <f t="shared" si="4"/>
        <v>0</v>
      </c>
      <c r="N5" s="93">
        <f t="shared" si="5"/>
        <v>0</v>
      </c>
      <c r="O5" s="117">
        <f>('MI Epi'!AO23*(SUM('Mortal Baseline'!C5:G5)))/('Mortal Baseline'!C5*'MI Epi'!B$69+'Mortal Baseline'!D5*'MI Epi'!C$69+'Mortal Baseline'!E5*'MI Epi'!D$69+'Mortal Baseline'!F5*'MI Epi'!E$69+'Mortal Baseline'!G5*'MI Epi'!F$69)</f>
        <v>0</v>
      </c>
      <c r="P5" s="93">
        <f>$O5*'MI Epi'!C$69</f>
        <v>0</v>
      </c>
      <c r="Q5" s="93">
        <f>$O5*'MI Epi'!D$69</f>
        <v>0</v>
      </c>
      <c r="R5" s="93">
        <f>$O5*'MI Epi'!E$69</f>
        <v>0</v>
      </c>
      <c r="S5" s="93">
        <f>$O5*'MI Epi'!F$69</f>
        <v>0</v>
      </c>
      <c r="T5" s="93">
        <f t="shared" si="6"/>
        <v>0</v>
      </c>
      <c r="U5" s="2">
        <f>J5/'Mortal Baseline'!C5</f>
        <v>0</v>
      </c>
      <c r="V5" s="2">
        <f>K5/'Mortal Baseline'!D5</f>
        <v>0</v>
      </c>
      <c r="W5" s="2">
        <f>L5/'Mortal Baseline'!E5</f>
        <v>0</v>
      </c>
      <c r="X5" s="2">
        <f>M5/'Mortal Baseline'!F5</f>
        <v>0</v>
      </c>
      <c r="Y5" s="2">
        <f>N5/'Mortal Baseline'!G5</f>
        <v>0</v>
      </c>
      <c r="Z5" s="2">
        <f>SUM(C5:G5)/SUM('Mortal Baseline'!C5:G5)</f>
        <v>0</v>
      </c>
      <c r="AA5" s="93">
        <f>C5*'MI Epi'!$AR23</f>
        <v>0</v>
      </c>
      <c r="AB5" s="93">
        <f>D5*'MI Epi'!$AR23</f>
        <v>0</v>
      </c>
      <c r="AC5" s="93">
        <f>E5*'MI Epi'!$AR23</f>
        <v>0</v>
      </c>
      <c r="AD5" s="93">
        <f>F5*'MI Epi'!$AR23</f>
        <v>0</v>
      </c>
      <c r="AE5" s="93">
        <f>G5*'MI Epi'!$AR23</f>
        <v>0</v>
      </c>
      <c r="AF5" s="93">
        <f t="shared" ref="AF5:AF68" si="13">SUM(AA5:AE5)</f>
        <v>0</v>
      </c>
      <c r="AG5" s="93">
        <f>J5*'MI Epi'!$I$5</f>
        <v>0</v>
      </c>
      <c r="AH5" s="93">
        <f>K5*'MI Epi'!$I$5</f>
        <v>0</v>
      </c>
      <c r="AI5" s="93">
        <f>L5*'MI Epi'!$I$5</f>
        <v>0</v>
      </c>
      <c r="AJ5" s="93">
        <f>M5*'MI Epi'!$I$5</f>
        <v>0</v>
      </c>
      <c r="AK5" s="93">
        <f>N5*'MI Epi'!$I$5</f>
        <v>0</v>
      </c>
      <c r="AL5" s="93">
        <f t="shared" si="7"/>
        <v>0</v>
      </c>
      <c r="AM5" s="93">
        <f t="shared" ref="AM5:AM68" si="14">AM4+AL5+AF5</f>
        <v>0</v>
      </c>
      <c r="AN5" s="2"/>
      <c r="AO5" s="93">
        <f>'Mortal Baseline'!X5*'MI Analysis'!AY5</f>
        <v>0</v>
      </c>
      <c r="AP5" s="93">
        <f>'Mortal Baseline'!Y5*'MI Analysis'!AZ5</f>
        <v>0</v>
      </c>
      <c r="AQ5" s="93">
        <f>'Mortal Baseline'!Z5*'MI Analysis'!BA5</f>
        <v>0</v>
      </c>
      <c r="AR5" s="93">
        <f>'Mortal Baseline'!AA5*'MI Analysis'!BB5</f>
        <v>0</v>
      </c>
      <c r="AS5" s="93">
        <f>'Mortal Baseline'!AB5*'MI Analysis'!BC5</f>
        <v>0</v>
      </c>
      <c r="AT5" s="93">
        <f t="shared" ref="AT5:AT68" si="15">(AO5+AT4)-BK4-BQ4</f>
        <v>0</v>
      </c>
      <c r="AU5" s="93">
        <f t="shared" ref="AU5:AU68" si="16">(AP5+AU4)-BL4-BR4</f>
        <v>0</v>
      </c>
      <c r="AV5" s="93">
        <f t="shared" ref="AV5:AV68" si="17">(AQ5+AV4)-BM4-BS4</f>
        <v>0</v>
      </c>
      <c r="AW5" s="93">
        <f t="shared" ref="AW5:AW68" si="18">(AR5+AW4)-BN4-BT4</f>
        <v>0</v>
      </c>
      <c r="AX5" s="93">
        <f t="shared" ref="AX5:AX68" si="19">(AS5+AX4)-BO4-BU4</f>
        <v>0</v>
      </c>
      <c r="AY5" s="117">
        <f>('MI Epi'!$AW23*(SUM('Mortal Baseline'!X5:AB5)))/('Mortal Baseline'!X5*'MI Epi'!B$78+'Mortal Baseline'!Y5*'MI Epi'!B$78+'Mortal Baseline'!Z5*'MI Epi'!C$78+'Mortal Baseline'!AA5*'MI Epi'!D$78+'Mortal Baseline'!AB5*'MI Epi'!E$78)</f>
        <v>0</v>
      </c>
      <c r="AZ5" s="93">
        <f>$AY5*'MI Epi'!C$78</f>
        <v>0</v>
      </c>
      <c r="BA5" s="93">
        <f>$AY5*'MI Epi'!D$78</f>
        <v>0</v>
      </c>
      <c r="BB5" s="93">
        <f>$AY5*'MI Epi'!E$78</f>
        <v>0</v>
      </c>
      <c r="BC5" s="93">
        <f>$AY5*'MI Epi'!F$78</f>
        <v>0</v>
      </c>
      <c r="BD5" s="93">
        <f t="shared" si="8"/>
        <v>0</v>
      </c>
      <c r="BE5" s="2">
        <f>AO5/'Mortal Baseline'!X5</f>
        <v>0</v>
      </c>
      <c r="BF5" s="2">
        <f>AP5/'Mortal Baseline'!Y5</f>
        <v>0</v>
      </c>
      <c r="BG5" s="2">
        <f>AQ5/'Mortal Baseline'!Z5</f>
        <v>0</v>
      </c>
      <c r="BH5" s="2">
        <f>AR5/'Mortal Baseline'!AA5</f>
        <v>0</v>
      </c>
      <c r="BI5" s="2">
        <f>AS5/'Mortal Baseline'!AB5</f>
        <v>0</v>
      </c>
      <c r="BJ5" s="2">
        <f>SUM(AO5:AS5)/SUM('Mortal Baseline'!X5:AB5)</f>
        <v>0</v>
      </c>
      <c r="BK5" s="58">
        <f>AY5*'MI Epi'!$AH$22</f>
        <v>0</v>
      </c>
      <c r="BL5" s="58">
        <f>AZ5*'MI Epi'!$AH$22</f>
        <v>0</v>
      </c>
      <c r="BM5" s="58">
        <f>BA5*'MI Epi'!$AH$22</f>
        <v>0</v>
      </c>
      <c r="BN5" s="58">
        <f>BB5*'MI Epi'!$AH$22</f>
        <v>0</v>
      </c>
      <c r="BO5" s="58">
        <f>BC5*'MI Epi'!$AH$22</f>
        <v>0</v>
      </c>
      <c r="BP5" s="93">
        <f t="shared" ref="BP5:BP68" si="20">SUM(BK5:BO5)</f>
        <v>0</v>
      </c>
      <c r="BQ5" s="93">
        <f>AT5*'MI Epi'!$I$5</f>
        <v>0</v>
      </c>
      <c r="BR5" s="93">
        <f>AU5*'MI Epi'!$I$5</f>
        <v>0</v>
      </c>
      <c r="BS5" s="93">
        <f>AV5*'MI Epi'!$I$5</f>
        <v>0</v>
      </c>
      <c r="BT5" s="93">
        <f>AW5*'MI Epi'!$I$5</f>
        <v>0</v>
      </c>
      <c r="BU5" s="93">
        <f>AX5*'MI Epi'!$I$5</f>
        <v>0</v>
      </c>
      <c r="BV5" s="93">
        <f t="shared" si="9"/>
        <v>0</v>
      </c>
      <c r="BW5" s="93">
        <f t="shared" ref="BW5:BW68" si="21">BP5+BV5+BW4</f>
        <v>0</v>
      </c>
    </row>
    <row r="6" spans="1:76">
      <c r="A6" s="58">
        <f>'Mortal Baseline'!A6</f>
        <v>4</v>
      </c>
      <c r="B6" s="58">
        <v>8</v>
      </c>
      <c r="C6" s="58">
        <f>'Mortal Baseline'!C6*'MI Analysis'!O6</f>
        <v>0</v>
      </c>
      <c r="D6" s="58">
        <f>'Mortal Baseline'!D6*'MI Analysis'!P6</f>
        <v>0</v>
      </c>
      <c r="E6" s="58">
        <f>'Mortal Baseline'!E6*'MI Analysis'!Q6</f>
        <v>0</v>
      </c>
      <c r="F6" s="58">
        <f>'Mortal Baseline'!F6*'MI Analysis'!R6</f>
        <v>0</v>
      </c>
      <c r="G6" s="58">
        <f>'Mortal Baseline'!G6*'MI Analysis'!S6</f>
        <v>0</v>
      </c>
      <c r="H6" s="58">
        <f t="shared" si="10"/>
        <v>0</v>
      </c>
      <c r="I6" s="58">
        <f t="shared" si="11"/>
        <v>0</v>
      </c>
      <c r="J6" s="93">
        <f t="shared" si="12"/>
        <v>0</v>
      </c>
      <c r="K6" s="93">
        <f t="shared" si="2"/>
        <v>0</v>
      </c>
      <c r="L6" s="93">
        <f t="shared" si="3"/>
        <v>0</v>
      </c>
      <c r="M6" s="93">
        <f t="shared" si="4"/>
        <v>0</v>
      </c>
      <c r="N6" s="93">
        <f t="shared" si="5"/>
        <v>0</v>
      </c>
      <c r="O6" s="117">
        <f>('MI Epi'!AO24*(SUM('Mortal Baseline'!C6:G6)))/('Mortal Baseline'!C6*'MI Epi'!B$69+'Mortal Baseline'!D6*'MI Epi'!C$69+'Mortal Baseline'!E6*'MI Epi'!D$69+'Mortal Baseline'!F6*'MI Epi'!E$69+'Mortal Baseline'!G6*'MI Epi'!F$69)</f>
        <v>0</v>
      </c>
      <c r="P6" s="93">
        <f>$O6*'MI Epi'!C$69</f>
        <v>0</v>
      </c>
      <c r="Q6" s="93">
        <f>$O6*'MI Epi'!D$69</f>
        <v>0</v>
      </c>
      <c r="R6" s="93">
        <f>$O6*'MI Epi'!E$69</f>
        <v>0</v>
      </c>
      <c r="S6" s="93">
        <f>$O6*'MI Epi'!F$69</f>
        <v>0</v>
      </c>
      <c r="T6" s="93">
        <f t="shared" si="6"/>
        <v>0</v>
      </c>
      <c r="U6" s="2">
        <f>J6/'Mortal Baseline'!C6</f>
        <v>0</v>
      </c>
      <c r="V6" s="2">
        <f>K6/'Mortal Baseline'!D6</f>
        <v>0</v>
      </c>
      <c r="W6" s="2">
        <f>L6/'Mortal Baseline'!E6</f>
        <v>0</v>
      </c>
      <c r="X6" s="2">
        <f>M6/'Mortal Baseline'!F6</f>
        <v>0</v>
      </c>
      <c r="Y6" s="2">
        <f>N6/'Mortal Baseline'!G6</f>
        <v>0</v>
      </c>
      <c r="Z6" s="2">
        <f>SUM(C6:G6)/SUM('Mortal Baseline'!C6:G6)</f>
        <v>0</v>
      </c>
      <c r="AA6" s="93">
        <f>C6*'MI Epi'!$AR24</f>
        <v>0</v>
      </c>
      <c r="AB6" s="93">
        <f>D6*'MI Epi'!$AR24</f>
        <v>0</v>
      </c>
      <c r="AC6" s="93">
        <f>E6*'MI Epi'!$AR24</f>
        <v>0</v>
      </c>
      <c r="AD6" s="93">
        <f>F6*'MI Epi'!$AR24</f>
        <v>0</v>
      </c>
      <c r="AE6" s="93">
        <f>G6*'MI Epi'!$AR24</f>
        <v>0</v>
      </c>
      <c r="AF6" s="93">
        <f t="shared" si="13"/>
        <v>0</v>
      </c>
      <c r="AG6" s="93">
        <f>J6*'MI Epi'!$I$5</f>
        <v>0</v>
      </c>
      <c r="AH6" s="93">
        <f>K6*'MI Epi'!$I$5</f>
        <v>0</v>
      </c>
      <c r="AI6" s="93">
        <f>L6*'MI Epi'!$I$5</f>
        <v>0</v>
      </c>
      <c r="AJ6" s="93">
        <f>M6*'MI Epi'!$I$5</f>
        <v>0</v>
      </c>
      <c r="AK6" s="93">
        <f>N6*'MI Epi'!$I$5</f>
        <v>0</v>
      </c>
      <c r="AL6" s="93">
        <f t="shared" si="7"/>
        <v>0</v>
      </c>
      <c r="AM6" s="93">
        <f t="shared" si="14"/>
        <v>0</v>
      </c>
      <c r="AN6" s="2"/>
      <c r="AO6" s="93">
        <f>'Mortal Baseline'!X6*'MI Analysis'!AY6</f>
        <v>0</v>
      </c>
      <c r="AP6" s="93">
        <f>'Mortal Baseline'!Y6*'MI Analysis'!AZ6</f>
        <v>0</v>
      </c>
      <c r="AQ6" s="93">
        <f>'Mortal Baseline'!Z6*'MI Analysis'!BA6</f>
        <v>0</v>
      </c>
      <c r="AR6" s="93">
        <f>'Mortal Baseline'!AA6*'MI Analysis'!BB6</f>
        <v>0</v>
      </c>
      <c r="AS6" s="93">
        <f>'Mortal Baseline'!AB6*'MI Analysis'!BC6</f>
        <v>0</v>
      </c>
      <c r="AT6" s="93">
        <f t="shared" si="15"/>
        <v>0</v>
      </c>
      <c r="AU6" s="93">
        <f t="shared" si="16"/>
        <v>0</v>
      </c>
      <c r="AV6" s="93">
        <f t="shared" si="17"/>
        <v>0</v>
      </c>
      <c r="AW6" s="93">
        <f t="shared" si="18"/>
        <v>0</v>
      </c>
      <c r="AX6" s="93">
        <f t="shared" si="19"/>
        <v>0</v>
      </c>
      <c r="AY6" s="117">
        <f>('MI Epi'!$AW24*(SUM('Mortal Baseline'!X6:AB6)))/('Mortal Baseline'!X6*'MI Epi'!B$78+'Mortal Baseline'!Y6*'MI Epi'!B$78+'Mortal Baseline'!Z6*'MI Epi'!C$78+'Mortal Baseline'!AA6*'MI Epi'!D$78+'Mortal Baseline'!AB6*'MI Epi'!E$78)</f>
        <v>0</v>
      </c>
      <c r="AZ6" s="93">
        <f>$AY6*'MI Epi'!C$78</f>
        <v>0</v>
      </c>
      <c r="BA6" s="93">
        <f>$AY6*'MI Epi'!D$78</f>
        <v>0</v>
      </c>
      <c r="BB6" s="93">
        <f>$AY6*'MI Epi'!E$78</f>
        <v>0</v>
      </c>
      <c r="BC6" s="93">
        <f>$AY6*'MI Epi'!F$78</f>
        <v>0</v>
      </c>
      <c r="BD6" s="93">
        <f t="shared" si="8"/>
        <v>0</v>
      </c>
      <c r="BE6" s="2">
        <f>AO6/'Mortal Baseline'!X6</f>
        <v>0</v>
      </c>
      <c r="BF6" s="2">
        <f>AP6/'Mortal Baseline'!Y6</f>
        <v>0</v>
      </c>
      <c r="BG6" s="2">
        <f>AQ6/'Mortal Baseline'!Z6</f>
        <v>0</v>
      </c>
      <c r="BH6" s="2">
        <f>AR6/'Mortal Baseline'!AA6</f>
        <v>0</v>
      </c>
      <c r="BI6" s="2">
        <f>AS6/'Mortal Baseline'!AB6</f>
        <v>0</v>
      </c>
      <c r="BJ6" s="2">
        <f>SUM(AO6:AS6)/SUM('Mortal Baseline'!X6:AB6)</f>
        <v>0</v>
      </c>
      <c r="BK6" s="116">
        <f>AY6*'MI Epi'!$AH$22</f>
        <v>0</v>
      </c>
      <c r="BL6" s="116">
        <f>AZ6*'MI Epi'!$AH$22</f>
        <v>0</v>
      </c>
      <c r="BM6" s="116">
        <f>BA6*'MI Epi'!$AH$22</f>
        <v>0</v>
      </c>
      <c r="BN6" s="116">
        <f>BB6*'MI Epi'!$AH$22</f>
        <v>0</v>
      </c>
      <c r="BO6" s="116">
        <f>BC6*'MI Epi'!$AH$22</f>
        <v>0</v>
      </c>
      <c r="BP6" s="93">
        <f t="shared" si="20"/>
        <v>0</v>
      </c>
      <c r="BQ6" s="93">
        <f>AT6*'MI Epi'!$I$5</f>
        <v>0</v>
      </c>
      <c r="BR6" s="93">
        <f>AU6*'MI Epi'!$I$5</f>
        <v>0</v>
      </c>
      <c r="BS6" s="93">
        <f>AV6*'MI Epi'!$I$5</f>
        <v>0</v>
      </c>
      <c r="BT6" s="93">
        <f>AW6*'MI Epi'!$I$5</f>
        <v>0</v>
      </c>
      <c r="BU6" s="93">
        <f>AX6*'MI Epi'!$I$5</f>
        <v>0</v>
      </c>
      <c r="BV6" s="93">
        <f t="shared" si="9"/>
        <v>0</v>
      </c>
      <c r="BW6" s="93">
        <f t="shared" si="21"/>
        <v>0</v>
      </c>
      <c r="BX6" s="109"/>
    </row>
    <row r="7" spans="1:76">
      <c r="A7" s="58">
        <f>'Mortal Baseline'!A7</f>
        <v>5</v>
      </c>
      <c r="B7" s="58">
        <v>9</v>
      </c>
      <c r="C7" s="58">
        <f>'Mortal Baseline'!C7*'MI Analysis'!O7</f>
        <v>0</v>
      </c>
      <c r="D7" s="58">
        <f>'Mortal Baseline'!D7*'MI Analysis'!P7</f>
        <v>0</v>
      </c>
      <c r="E7" s="58">
        <f>'Mortal Baseline'!E7*'MI Analysis'!Q7</f>
        <v>0</v>
      </c>
      <c r="F7" s="58">
        <f>'Mortal Baseline'!F7*'MI Analysis'!R7</f>
        <v>0</v>
      </c>
      <c r="G7" s="58">
        <f>'Mortal Baseline'!G7*'MI Analysis'!S7</f>
        <v>0</v>
      </c>
      <c r="H7" s="58">
        <f t="shared" si="10"/>
        <v>0</v>
      </c>
      <c r="I7" s="58">
        <f t="shared" si="11"/>
        <v>0</v>
      </c>
      <c r="J7" s="93">
        <f t="shared" si="12"/>
        <v>0</v>
      </c>
      <c r="K7" s="93">
        <f t="shared" si="2"/>
        <v>0</v>
      </c>
      <c r="L7" s="93">
        <f t="shared" si="3"/>
        <v>0</v>
      </c>
      <c r="M7" s="93">
        <f t="shared" si="4"/>
        <v>0</v>
      </c>
      <c r="N7" s="93">
        <f t="shared" si="5"/>
        <v>0</v>
      </c>
      <c r="O7" s="117">
        <f>('MI Epi'!AO25*(SUM('Mortal Baseline'!C7:G7)))/('Mortal Baseline'!C7*'MI Epi'!B$69+'Mortal Baseline'!D7*'MI Epi'!C$69+'Mortal Baseline'!E7*'MI Epi'!D$69+'Mortal Baseline'!F7*'MI Epi'!E$69+'Mortal Baseline'!G7*'MI Epi'!F$69)</f>
        <v>0</v>
      </c>
      <c r="P7" s="93">
        <f>$O7*'MI Epi'!C$69</f>
        <v>0</v>
      </c>
      <c r="Q7" s="93">
        <f>$O7*'MI Epi'!D$69</f>
        <v>0</v>
      </c>
      <c r="R7" s="93">
        <f>$O7*'MI Epi'!E$69</f>
        <v>0</v>
      </c>
      <c r="S7" s="93">
        <f>$O7*'MI Epi'!F$69</f>
        <v>0</v>
      </c>
      <c r="T7" s="93">
        <f t="shared" si="6"/>
        <v>0</v>
      </c>
      <c r="U7" s="2">
        <f>J7/'Mortal Baseline'!C7</f>
        <v>0</v>
      </c>
      <c r="V7" s="2">
        <f>K7/'Mortal Baseline'!D7</f>
        <v>0</v>
      </c>
      <c r="W7" s="2">
        <f>L7/'Mortal Baseline'!E7</f>
        <v>0</v>
      </c>
      <c r="X7" s="2">
        <f>M7/'Mortal Baseline'!F7</f>
        <v>0</v>
      </c>
      <c r="Y7" s="2">
        <f>N7/'Mortal Baseline'!G7</f>
        <v>0</v>
      </c>
      <c r="Z7" s="2">
        <f>SUM(C7:G7)/SUM('Mortal Baseline'!C7:G7)</f>
        <v>0</v>
      </c>
      <c r="AA7" s="93">
        <f>C7*'MI Epi'!$AR25</f>
        <v>0</v>
      </c>
      <c r="AB7" s="93">
        <f>D7*'MI Epi'!$AR25</f>
        <v>0</v>
      </c>
      <c r="AC7" s="93">
        <f>E7*'MI Epi'!$AR25</f>
        <v>0</v>
      </c>
      <c r="AD7" s="93">
        <f>F7*'MI Epi'!$AR25</f>
        <v>0</v>
      </c>
      <c r="AE7" s="93">
        <f>G7*'MI Epi'!$AR25</f>
        <v>0</v>
      </c>
      <c r="AF7" s="93">
        <f t="shared" si="13"/>
        <v>0</v>
      </c>
      <c r="AG7" s="93">
        <f>J7*'MI Epi'!$I$5</f>
        <v>0</v>
      </c>
      <c r="AH7" s="93">
        <f>K7*'MI Epi'!$I$5</f>
        <v>0</v>
      </c>
      <c r="AI7" s="93">
        <f>L7*'MI Epi'!$I$5</f>
        <v>0</v>
      </c>
      <c r="AJ7" s="93">
        <f>M7*'MI Epi'!$I$5</f>
        <v>0</v>
      </c>
      <c r="AK7" s="93">
        <f>N7*'MI Epi'!$I$5</f>
        <v>0</v>
      </c>
      <c r="AL7" s="93">
        <f t="shared" si="7"/>
        <v>0</v>
      </c>
      <c r="AM7" s="93">
        <f t="shared" si="14"/>
        <v>0</v>
      </c>
      <c r="AN7" s="2"/>
      <c r="AO7" s="93">
        <f>'Mortal Baseline'!X7*'MI Analysis'!AY7</f>
        <v>0</v>
      </c>
      <c r="AP7" s="93">
        <f>'Mortal Baseline'!Y7*'MI Analysis'!AZ7</f>
        <v>0</v>
      </c>
      <c r="AQ7" s="93">
        <f>'Mortal Baseline'!Z7*'MI Analysis'!BA7</f>
        <v>0</v>
      </c>
      <c r="AR7" s="93">
        <f>'Mortal Baseline'!AA7*'MI Analysis'!BB7</f>
        <v>0</v>
      </c>
      <c r="AS7" s="93">
        <f>'Mortal Baseline'!AB7*'MI Analysis'!BC7</f>
        <v>0</v>
      </c>
      <c r="AT7" s="93">
        <f t="shared" si="15"/>
        <v>0</v>
      </c>
      <c r="AU7" s="93">
        <f t="shared" si="16"/>
        <v>0</v>
      </c>
      <c r="AV7" s="93">
        <f t="shared" si="17"/>
        <v>0</v>
      </c>
      <c r="AW7" s="93">
        <f t="shared" si="18"/>
        <v>0</v>
      </c>
      <c r="AX7" s="93">
        <f t="shared" si="19"/>
        <v>0</v>
      </c>
      <c r="AY7" s="117">
        <f>('MI Epi'!$AW25*(SUM('Mortal Baseline'!X7:AB7)))/('Mortal Baseline'!X7*'MI Epi'!B$78+'Mortal Baseline'!Y7*'MI Epi'!B$78+'Mortal Baseline'!Z7*'MI Epi'!C$78+'Mortal Baseline'!AA7*'MI Epi'!D$78+'Mortal Baseline'!AB7*'MI Epi'!E$78)</f>
        <v>0</v>
      </c>
      <c r="AZ7" s="93">
        <f>$AY7*'MI Epi'!C$78</f>
        <v>0</v>
      </c>
      <c r="BA7" s="93">
        <f>$AY7*'MI Epi'!D$78</f>
        <v>0</v>
      </c>
      <c r="BB7" s="93">
        <f>$AY7*'MI Epi'!E$78</f>
        <v>0</v>
      </c>
      <c r="BC7" s="93">
        <f>$AY7*'MI Epi'!F$78</f>
        <v>0</v>
      </c>
      <c r="BD7" s="93">
        <f t="shared" si="8"/>
        <v>0</v>
      </c>
      <c r="BE7" s="2">
        <f>AO7/'Mortal Baseline'!X7</f>
        <v>0</v>
      </c>
      <c r="BF7" s="2">
        <f>AP7/'Mortal Baseline'!Y7</f>
        <v>0</v>
      </c>
      <c r="BG7" s="2">
        <f>AQ7/'Mortal Baseline'!Z7</f>
        <v>0</v>
      </c>
      <c r="BH7" s="2">
        <f>AR7/'Mortal Baseline'!AA7</f>
        <v>0</v>
      </c>
      <c r="BI7" s="2">
        <f>AS7/'Mortal Baseline'!AB7</f>
        <v>0</v>
      </c>
      <c r="BJ7" s="2">
        <f>SUM(AO7:AS7)/SUM('Mortal Baseline'!X7:AB7)</f>
        <v>0</v>
      </c>
      <c r="BK7" s="58">
        <f>AY7*'MI Epi'!$AH$22</f>
        <v>0</v>
      </c>
      <c r="BL7" s="58">
        <f>AZ7*'MI Epi'!$AH$22</f>
        <v>0</v>
      </c>
      <c r="BM7" s="58">
        <f>BA7*'MI Epi'!$AH$22</f>
        <v>0</v>
      </c>
      <c r="BN7" s="58">
        <f>BB7*'MI Epi'!$AH$22</f>
        <v>0</v>
      </c>
      <c r="BO7" s="58">
        <f>BC7*'MI Epi'!$AH$22</f>
        <v>0</v>
      </c>
      <c r="BP7" s="93">
        <f t="shared" si="20"/>
        <v>0</v>
      </c>
      <c r="BQ7" s="93">
        <f>AT7*'MI Epi'!$I$5</f>
        <v>0</v>
      </c>
      <c r="BR7" s="93">
        <f>AU7*'MI Epi'!$I$5</f>
        <v>0</v>
      </c>
      <c r="BS7" s="93">
        <f>AV7*'MI Epi'!$I$5</f>
        <v>0</v>
      </c>
      <c r="BT7" s="93">
        <f>AW7*'MI Epi'!$I$5</f>
        <v>0</v>
      </c>
      <c r="BU7" s="93">
        <f>AX7*'MI Epi'!$I$5</f>
        <v>0</v>
      </c>
      <c r="BV7" s="93">
        <f t="shared" si="9"/>
        <v>0</v>
      </c>
      <c r="BW7" s="93">
        <f t="shared" si="21"/>
        <v>0</v>
      </c>
    </row>
    <row r="8" spans="1:76">
      <c r="A8" s="58">
        <f>'Mortal Baseline'!A8</f>
        <v>6</v>
      </c>
      <c r="B8" s="58">
        <v>10</v>
      </c>
      <c r="C8" s="58">
        <f>'Mortal Baseline'!C8*'MI Analysis'!O8</f>
        <v>0</v>
      </c>
      <c r="D8" s="58">
        <f>'Mortal Baseline'!D8*'MI Analysis'!P8</f>
        <v>0</v>
      </c>
      <c r="E8" s="58">
        <f>'Mortal Baseline'!E8*'MI Analysis'!Q8</f>
        <v>0</v>
      </c>
      <c r="F8" s="58">
        <f>'Mortal Baseline'!F8*'MI Analysis'!R8</f>
        <v>0</v>
      </c>
      <c r="G8" s="58">
        <f>'Mortal Baseline'!G8*'MI Analysis'!S8</f>
        <v>0</v>
      </c>
      <c r="H8" s="58">
        <f t="shared" si="10"/>
        <v>0</v>
      </c>
      <c r="I8" s="58">
        <f t="shared" si="11"/>
        <v>0</v>
      </c>
      <c r="J8" s="93">
        <f t="shared" si="12"/>
        <v>0</v>
      </c>
      <c r="K8" s="93">
        <f t="shared" si="2"/>
        <v>0</v>
      </c>
      <c r="L8" s="93">
        <f t="shared" si="3"/>
        <v>0</v>
      </c>
      <c r="M8" s="93">
        <f t="shared" si="4"/>
        <v>0</v>
      </c>
      <c r="N8" s="93">
        <f t="shared" si="5"/>
        <v>0</v>
      </c>
      <c r="O8" s="117">
        <f>('MI Epi'!AO26*(SUM('Mortal Baseline'!C8:G8)))/('Mortal Baseline'!C8*'MI Epi'!B$69+'Mortal Baseline'!D8*'MI Epi'!C$69+'Mortal Baseline'!E8*'MI Epi'!D$69+'Mortal Baseline'!F8*'MI Epi'!E$69+'Mortal Baseline'!G8*'MI Epi'!F$69)</f>
        <v>0</v>
      </c>
      <c r="P8" s="93">
        <f>$O8*'MI Epi'!C$69</f>
        <v>0</v>
      </c>
      <c r="Q8" s="93">
        <f>$O8*'MI Epi'!D$69</f>
        <v>0</v>
      </c>
      <c r="R8" s="93">
        <f>$O8*'MI Epi'!E$69</f>
        <v>0</v>
      </c>
      <c r="S8" s="93">
        <f>$O8*'MI Epi'!F$69</f>
        <v>0</v>
      </c>
      <c r="T8" s="93">
        <f t="shared" si="6"/>
        <v>0</v>
      </c>
      <c r="U8" s="2">
        <f>J8/'Mortal Baseline'!C8</f>
        <v>0</v>
      </c>
      <c r="V8" s="2">
        <f>K8/'Mortal Baseline'!D8</f>
        <v>0</v>
      </c>
      <c r="W8" s="2">
        <f>L8/'Mortal Baseline'!E8</f>
        <v>0</v>
      </c>
      <c r="X8" s="2">
        <f>M8/'Mortal Baseline'!F8</f>
        <v>0</v>
      </c>
      <c r="Y8" s="2">
        <f>N8/'Mortal Baseline'!G8</f>
        <v>0</v>
      </c>
      <c r="Z8" s="2">
        <f>SUM(C8:G8)/SUM('Mortal Baseline'!C8:G8)</f>
        <v>0</v>
      </c>
      <c r="AA8" s="93">
        <f>C8*'MI Epi'!$AR26</f>
        <v>0</v>
      </c>
      <c r="AB8" s="93">
        <f>D8*'MI Epi'!$AR26</f>
        <v>0</v>
      </c>
      <c r="AC8" s="93">
        <f>E8*'MI Epi'!$AR26</f>
        <v>0</v>
      </c>
      <c r="AD8" s="93">
        <f>F8*'MI Epi'!$AR26</f>
        <v>0</v>
      </c>
      <c r="AE8" s="93">
        <f>G8*'MI Epi'!$AR26</f>
        <v>0</v>
      </c>
      <c r="AF8" s="93">
        <f t="shared" si="13"/>
        <v>0</v>
      </c>
      <c r="AG8" s="93">
        <f>J8*'MI Epi'!$I$5</f>
        <v>0</v>
      </c>
      <c r="AH8" s="93">
        <f>K8*'MI Epi'!$I$5</f>
        <v>0</v>
      </c>
      <c r="AI8" s="93">
        <f>L8*'MI Epi'!$I$5</f>
        <v>0</v>
      </c>
      <c r="AJ8" s="93">
        <f>M8*'MI Epi'!$I$5</f>
        <v>0</v>
      </c>
      <c r="AK8" s="93">
        <f>N8*'MI Epi'!$I$5</f>
        <v>0</v>
      </c>
      <c r="AL8" s="93">
        <f t="shared" si="7"/>
        <v>0</v>
      </c>
      <c r="AM8" s="93">
        <f t="shared" si="14"/>
        <v>0</v>
      </c>
      <c r="AN8" s="2"/>
      <c r="AO8" s="93">
        <f>'Mortal Baseline'!X8*'MI Analysis'!AY8</f>
        <v>0</v>
      </c>
      <c r="AP8" s="93">
        <f>'Mortal Baseline'!Y8*'MI Analysis'!AZ8</f>
        <v>0</v>
      </c>
      <c r="AQ8" s="93">
        <f>'Mortal Baseline'!Z8*'MI Analysis'!BA8</f>
        <v>0</v>
      </c>
      <c r="AR8" s="93">
        <f>'Mortal Baseline'!AA8*'MI Analysis'!BB8</f>
        <v>0</v>
      </c>
      <c r="AS8" s="93">
        <f>'Mortal Baseline'!AB8*'MI Analysis'!BC8</f>
        <v>0</v>
      </c>
      <c r="AT8" s="93">
        <f t="shared" si="15"/>
        <v>0</v>
      </c>
      <c r="AU8" s="93">
        <f t="shared" si="16"/>
        <v>0</v>
      </c>
      <c r="AV8" s="93">
        <f t="shared" si="17"/>
        <v>0</v>
      </c>
      <c r="AW8" s="93">
        <f t="shared" si="18"/>
        <v>0</v>
      </c>
      <c r="AX8" s="93">
        <f t="shared" si="19"/>
        <v>0</v>
      </c>
      <c r="AY8" s="117">
        <f>('MI Epi'!$AW26*(SUM('Mortal Baseline'!X8:AB8)))/('Mortal Baseline'!X8*'MI Epi'!B$78+'Mortal Baseline'!Y8*'MI Epi'!B$78+'Mortal Baseline'!Z8*'MI Epi'!C$78+'Mortal Baseline'!AA8*'MI Epi'!D$78+'Mortal Baseline'!AB8*'MI Epi'!E$78)</f>
        <v>0</v>
      </c>
      <c r="AZ8" s="93">
        <f>$AY8*'MI Epi'!C$78</f>
        <v>0</v>
      </c>
      <c r="BA8" s="93">
        <f>$AY8*'MI Epi'!D$78</f>
        <v>0</v>
      </c>
      <c r="BB8" s="93">
        <f>$AY8*'MI Epi'!E$78</f>
        <v>0</v>
      </c>
      <c r="BC8" s="93">
        <f>$AY8*'MI Epi'!F$78</f>
        <v>0</v>
      </c>
      <c r="BD8" s="93">
        <f t="shared" si="8"/>
        <v>0</v>
      </c>
      <c r="BE8" s="2">
        <f>AO8/'Mortal Baseline'!X8</f>
        <v>0</v>
      </c>
      <c r="BF8" s="2">
        <f>AP8/'Mortal Baseline'!Y8</f>
        <v>0</v>
      </c>
      <c r="BG8" s="2">
        <f>AQ8/'Mortal Baseline'!Z8</f>
        <v>0</v>
      </c>
      <c r="BH8" s="2">
        <f>AR8/'Mortal Baseline'!AA8</f>
        <v>0</v>
      </c>
      <c r="BI8" s="2">
        <f>AS8/'Mortal Baseline'!AB8</f>
        <v>0</v>
      </c>
      <c r="BJ8" s="2">
        <f>SUM(AO8:AS8)/SUM('Mortal Baseline'!X8:AB8)</f>
        <v>0</v>
      </c>
      <c r="BK8" s="58">
        <f>AY8*'MI Epi'!$AH$23</f>
        <v>0</v>
      </c>
      <c r="BL8" s="58">
        <f>AZ8*'MI Epi'!$AH$23</f>
        <v>0</v>
      </c>
      <c r="BM8" s="58">
        <f>BA8*'MI Epi'!$AH$23</f>
        <v>0</v>
      </c>
      <c r="BN8" s="58">
        <f>BB8*'MI Epi'!$AH$23</f>
        <v>0</v>
      </c>
      <c r="BO8" s="58">
        <f>BC8*'MI Epi'!$AH$23</f>
        <v>0</v>
      </c>
      <c r="BP8" s="93">
        <f t="shared" si="20"/>
        <v>0</v>
      </c>
      <c r="BQ8" s="93">
        <f>AT8*'MI Epi'!$I$5</f>
        <v>0</v>
      </c>
      <c r="BR8" s="93">
        <f>AU8*'MI Epi'!$I$5</f>
        <v>0</v>
      </c>
      <c r="BS8" s="93">
        <f>AV8*'MI Epi'!$I$5</f>
        <v>0</v>
      </c>
      <c r="BT8" s="93">
        <f>AW8*'MI Epi'!$I$5</f>
        <v>0</v>
      </c>
      <c r="BU8" s="93">
        <f>AX8*'MI Epi'!$I$5</f>
        <v>0</v>
      </c>
      <c r="BV8" s="93">
        <f t="shared" si="9"/>
        <v>0</v>
      </c>
      <c r="BW8" s="93">
        <f t="shared" si="21"/>
        <v>0</v>
      </c>
    </row>
    <row r="9" spans="1:76">
      <c r="A9" s="58">
        <f>'Mortal Baseline'!A9</f>
        <v>7</v>
      </c>
      <c r="B9" s="58">
        <v>11</v>
      </c>
      <c r="C9" s="58">
        <f>'Mortal Baseline'!C9*'MI Analysis'!O9</f>
        <v>0</v>
      </c>
      <c r="D9" s="58">
        <f>'Mortal Baseline'!D9*'MI Analysis'!P9</f>
        <v>0</v>
      </c>
      <c r="E9" s="58">
        <f>'Mortal Baseline'!E9*'MI Analysis'!Q9</f>
        <v>0</v>
      </c>
      <c r="F9" s="58">
        <f>'Mortal Baseline'!F9*'MI Analysis'!R9</f>
        <v>0</v>
      </c>
      <c r="G9" s="58">
        <f>'Mortal Baseline'!G9*'MI Analysis'!S9</f>
        <v>0</v>
      </c>
      <c r="H9" s="58">
        <f t="shared" si="10"/>
        <v>0</v>
      </c>
      <c r="I9" s="58">
        <f t="shared" si="11"/>
        <v>0</v>
      </c>
      <c r="J9" s="93">
        <f t="shared" si="12"/>
        <v>0</v>
      </c>
      <c r="K9" s="93">
        <f t="shared" si="2"/>
        <v>0</v>
      </c>
      <c r="L9" s="93">
        <f t="shared" si="3"/>
        <v>0</v>
      </c>
      <c r="M9" s="93">
        <f t="shared" si="4"/>
        <v>0</v>
      </c>
      <c r="N9" s="93">
        <f t="shared" si="5"/>
        <v>0</v>
      </c>
      <c r="O9" s="117">
        <f>('MI Epi'!AO27*(SUM('Mortal Baseline'!C9:G9)))/('Mortal Baseline'!C9*'MI Epi'!B$69+'Mortal Baseline'!D9*'MI Epi'!C$69+'Mortal Baseline'!E9*'MI Epi'!D$69+'Mortal Baseline'!F9*'MI Epi'!E$69+'Mortal Baseline'!G9*'MI Epi'!F$69)</f>
        <v>0</v>
      </c>
      <c r="P9" s="93">
        <f>$O9*'MI Epi'!C$69</f>
        <v>0</v>
      </c>
      <c r="Q9" s="93">
        <f>$O9*'MI Epi'!D$69</f>
        <v>0</v>
      </c>
      <c r="R9" s="93">
        <f>$O9*'MI Epi'!E$69</f>
        <v>0</v>
      </c>
      <c r="S9" s="93">
        <f>$O9*'MI Epi'!F$69</f>
        <v>0</v>
      </c>
      <c r="T9" s="93">
        <f t="shared" si="6"/>
        <v>0</v>
      </c>
      <c r="U9" s="2">
        <f>J9/'Mortal Baseline'!C9</f>
        <v>0</v>
      </c>
      <c r="V9" s="2">
        <f>K9/'Mortal Baseline'!D9</f>
        <v>0</v>
      </c>
      <c r="W9" s="2">
        <f>L9/'Mortal Baseline'!E9</f>
        <v>0</v>
      </c>
      <c r="X9" s="2">
        <f>M9/'Mortal Baseline'!F9</f>
        <v>0</v>
      </c>
      <c r="Y9" s="2">
        <f>N9/'Mortal Baseline'!G9</f>
        <v>0</v>
      </c>
      <c r="Z9" s="2">
        <f>SUM(C9:G9)/SUM('Mortal Baseline'!C9:G9)</f>
        <v>0</v>
      </c>
      <c r="AA9" s="93">
        <f>C9*'MI Epi'!$AR27</f>
        <v>0</v>
      </c>
      <c r="AB9" s="93">
        <f>D9*'MI Epi'!$AR27</f>
        <v>0</v>
      </c>
      <c r="AC9" s="93">
        <f>E9*'MI Epi'!$AR27</f>
        <v>0</v>
      </c>
      <c r="AD9" s="93">
        <f>F9*'MI Epi'!$AR27</f>
        <v>0</v>
      </c>
      <c r="AE9" s="93">
        <f>G9*'MI Epi'!$AR27</f>
        <v>0</v>
      </c>
      <c r="AF9" s="93">
        <f t="shared" si="13"/>
        <v>0</v>
      </c>
      <c r="AG9" s="93">
        <f>J9*'MI Epi'!$I$5</f>
        <v>0</v>
      </c>
      <c r="AH9" s="93">
        <f>K9*'MI Epi'!$I$5</f>
        <v>0</v>
      </c>
      <c r="AI9" s="93">
        <f>L9*'MI Epi'!$I$5</f>
        <v>0</v>
      </c>
      <c r="AJ9" s="93">
        <f>M9*'MI Epi'!$I$5</f>
        <v>0</v>
      </c>
      <c r="AK9" s="93">
        <f>N9*'MI Epi'!$I$5</f>
        <v>0</v>
      </c>
      <c r="AL9" s="93">
        <f t="shared" si="7"/>
        <v>0</v>
      </c>
      <c r="AM9" s="93">
        <f t="shared" si="14"/>
        <v>0</v>
      </c>
      <c r="AN9" s="2"/>
      <c r="AO9" s="93">
        <f>'Mortal Baseline'!X9*'MI Analysis'!AY9</f>
        <v>0</v>
      </c>
      <c r="AP9" s="93">
        <f>'Mortal Baseline'!Y9*'MI Analysis'!AZ9</f>
        <v>0</v>
      </c>
      <c r="AQ9" s="93">
        <f>'Mortal Baseline'!Z9*'MI Analysis'!BA9</f>
        <v>0</v>
      </c>
      <c r="AR9" s="93">
        <f>'Mortal Baseline'!AA9*'MI Analysis'!BB9</f>
        <v>0</v>
      </c>
      <c r="AS9" s="93">
        <f>'Mortal Baseline'!AB9*'MI Analysis'!BC9</f>
        <v>0</v>
      </c>
      <c r="AT9" s="93">
        <f t="shared" si="15"/>
        <v>0</v>
      </c>
      <c r="AU9" s="93">
        <f t="shared" si="16"/>
        <v>0</v>
      </c>
      <c r="AV9" s="93">
        <f t="shared" si="17"/>
        <v>0</v>
      </c>
      <c r="AW9" s="93">
        <f t="shared" si="18"/>
        <v>0</v>
      </c>
      <c r="AX9" s="93">
        <f t="shared" si="19"/>
        <v>0</v>
      </c>
      <c r="AY9" s="117">
        <f>('MI Epi'!$AW27*(SUM('Mortal Baseline'!X9:AB9)))/('Mortal Baseline'!X9*'MI Epi'!B$78+'Mortal Baseline'!Y9*'MI Epi'!B$78+'Mortal Baseline'!Z9*'MI Epi'!C$78+'Mortal Baseline'!AA9*'MI Epi'!D$78+'Mortal Baseline'!AB9*'MI Epi'!E$78)</f>
        <v>0</v>
      </c>
      <c r="AZ9" s="93">
        <f>$AY9*'MI Epi'!C$78</f>
        <v>0</v>
      </c>
      <c r="BA9" s="93">
        <f>$AY9*'MI Epi'!D$78</f>
        <v>0</v>
      </c>
      <c r="BB9" s="93">
        <f>$AY9*'MI Epi'!E$78</f>
        <v>0</v>
      </c>
      <c r="BC9" s="93">
        <f>$AY9*'MI Epi'!F$78</f>
        <v>0</v>
      </c>
      <c r="BD9" s="93">
        <f t="shared" si="8"/>
        <v>0</v>
      </c>
      <c r="BE9" s="2">
        <f>AO9/'Mortal Baseline'!X9</f>
        <v>0</v>
      </c>
      <c r="BF9" s="2">
        <f>AP9/'Mortal Baseline'!Y9</f>
        <v>0</v>
      </c>
      <c r="BG9" s="2">
        <f>AQ9/'Mortal Baseline'!Z9</f>
        <v>0</v>
      </c>
      <c r="BH9" s="2">
        <f>AR9/'Mortal Baseline'!AA9</f>
        <v>0</v>
      </c>
      <c r="BI9" s="2">
        <f>AS9/'Mortal Baseline'!AB9</f>
        <v>0</v>
      </c>
      <c r="BJ9" s="2">
        <f>SUM(AO9:AS9)/SUM('Mortal Baseline'!X9:AB9)</f>
        <v>0</v>
      </c>
      <c r="BK9" s="58">
        <f>AY9*'MI Epi'!$AH$23</f>
        <v>0</v>
      </c>
      <c r="BL9" s="58">
        <f>AZ9*'MI Epi'!$AH$23</f>
        <v>0</v>
      </c>
      <c r="BM9" s="58">
        <f>BA9*'MI Epi'!$AH$23</f>
        <v>0</v>
      </c>
      <c r="BN9" s="58">
        <f>BB9*'MI Epi'!$AH$23</f>
        <v>0</v>
      </c>
      <c r="BO9" s="58">
        <f>BC9*'MI Epi'!$AH$23</f>
        <v>0</v>
      </c>
      <c r="BP9" s="93">
        <f t="shared" si="20"/>
        <v>0</v>
      </c>
      <c r="BQ9" s="93">
        <f>AT9*'MI Epi'!$I$5</f>
        <v>0</v>
      </c>
      <c r="BR9" s="93">
        <f>AU9*'MI Epi'!$I$5</f>
        <v>0</v>
      </c>
      <c r="BS9" s="93">
        <f>AV9*'MI Epi'!$I$5</f>
        <v>0</v>
      </c>
      <c r="BT9" s="93">
        <f>AW9*'MI Epi'!$I$5</f>
        <v>0</v>
      </c>
      <c r="BU9" s="93">
        <f>AX9*'MI Epi'!$I$5</f>
        <v>0</v>
      </c>
      <c r="BV9" s="93">
        <f t="shared" si="9"/>
        <v>0</v>
      </c>
      <c r="BW9" s="93">
        <f t="shared" si="21"/>
        <v>0</v>
      </c>
    </row>
    <row r="10" spans="1:76">
      <c r="A10" s="58">
        <f>'Mortal Baseline'!A10</f>
        <v>8</v>
      </c>
      <c r="B10" s="58">
        <v>12</v>
      </c>
      <c r="C10" s="58">
        <f>'Mortal Baseline'!C10*'MI Analysis'!O10</f>
        <v>0</v>
      </c>
      <c r="D10" s="58">
        <f>'Mortal Baseline'!D10*'MI Analysis'!P10</f>
        <v>0</v>
      </c>
      <c r="E10" s="58">
        <f>'Mortal Baseline'!E10*'MI Analysis'!Q10</f>
        <v>0</v>
      </c>
      <c r="F10" s="58">
        <f>'Mortal Baseline'!F10*'MI Analysis'!R10</f>
        <v>0</v>
      </c>
      <c r="G10" s="58">
        <f>'Mortal Baseline'!G10*'MI Analysis'!S10</f>
        <v>0</v>
      </c>
      <c r="H10" s="58">
        <f t="shared" si="10"/>
        <v>0</v>
      </c>
      <c r="I10" s="58">
        <f t="shared" si="11"/>
        <v>0</v>
      </c>
      <c r="J10" s="93">
        <f t="shared" si="12"/>
        <v>0</v>
      </c>
      <c r="K10" s="93">
        <f t="shared" si="2"/>
        <v>0</v>
      </c>
      <c r="L10" s="93">
        <f t="shared" si="3"/>
        <v>0</v>
      </c>
      <c r="M10" s="93">
        <f t="shared" si="4"/>
        <v>0</v>
      </c>
      <c r="N10" s="93">
        <f t="shared" si="5"/>
        <v>0</v>
      </c>
      <c r="O10" s="117">
        <f>('MI Epi'!AO28*(SUM('Mortal Baseline'!C10:G10)))/('Mortal Baseline'!C10*'MI Epi'!B$69+'Mortal Baseline'!D10*'MI Epi'!C$69+'Mortal Baseline'!E10*'MI Epi'!D$69+'Mortal Baseline'!F10*'MI Epi'!E$69+'Mortal Baseline'!G10*'MI Epi'!F$69)</f>
        <v>0</v>
      </c>
      <c r="P10" s="93">
        <f>$O10*'MI Epi'!C$69</f>
        <v>0</v>
      </c>
      <c r="Q10" s="93">
        <f>$O10*'MI Epi'!D$69</f>
        <v>0</v>
      </c>
      <c r="R10" s="93">
        <f>$O10*'MI Epi'!E$69</f>
        <v>0</v>
      </c>
      <c r="S10" s="93">
        <f>$O10*'MI Epi'!F$69</f>
        <v>0</v>
      </c>
      <c r="T10" s="93">
        <f t="shared" si="6"/>
        <v>0</v>
      </c>
      <c r="U10" s="2">
        <f>J10/'Mortal Baseline'!C10</f>
        <v>0</v>
      </c>
      <c r="V10" s="2">
        <f>K10/'Mortal Baseline'!D10</f>
        <v>0</v>
      </c>
      <c r="W10" s="2">
        <f>L10/'Mortal Baseline'!E10</f>
        <v>0</v>
      </c>
      <c r="X10" s="2">
        <f>M10/'Mortal Baseline'!F10</f>
        <v>0</v>
      </c>
      <c r="Y10" s="2">
        <f>N10/'Mortal Baseline'!G10</f>
        <v>0</v>
      </c>
      <c r="Z10" s="2">
        <f>SUM(C10:G10)/SUM('Mortal Baseline'!C10:G10)</f>
        <v>0</v>
      </c>
      <c r="AA10" s="93">
        <f>C10*'MI Epi'!$AR28</f>
        <v>0</v>
      </c>
      <c r="AB10" s="93">
        <f>D10*'MI Epi'!$AR28</f>
        <v>0</v>
      </c>
      <c r="AC10" s="93">
        <f>E10*'MI Epi'!$AR28</f>
        <v>0</v>
      </c>
      <c r="AD10" s="93">
        <f>F10*'MI Epi'!$AR28</f>
        <v>0</v>
      </c>
      <c r="AE10" s="93">
        <f>G10*'MI Epi'!$AR28</f>
        <v>0</v>
      </c>
      <c r="AF10" s="93">
        <f t="shared" si="13"/>
        <v>0</v>
      </c>
      <c r="AG10" s="93">
        <f>J10*'MI Epi'!$I$5</f>
        <v>0</v>
      </c>
      <c r="AH10" s="93">
        <f>K10*'MI Epi'!$I$5</f>
        <v>0</v>
      </c>
      <c r="AI10" s="93">
        <f>L10*'MI Epi'!$I$5</f>
        <v>0</v>
      </c>
      <c r="AJ10" s="93">
        <f>M10*'MI Epi'!$I$5</f>
        <v>0</v>
      </c>
      <c r="AK10" s="93">
        <f>N10*'MI Epi'!$I$5</f>
        <v>0</v>
      </c>
      <c r="AL10" s="93">
        <f t="shared" si="7"/>
        <v>0</v>
      </c>
      <c r="AM10" s="93">
        <f t="shared" si="14"/>
        <v>0</v>
      </c>
      <c r="AN10" s="2"/>
      <c r="AO10" s="93">
        <f>'Mortal Baseline'!X10*'MI Analysis'!AY10</f>
        <v>0</v>
      </c>
      <c r="AP10" s="93">
        <f>'Mortal Baseline'!Y10*'MI Analysis'!AZ10</f>
        <v>0</v>
      </c>
      <c r="AQ10" s="93">
        <f>'Mortal Baseline'!Z10*'MI Analysis'!BA10</f>
        <v>0</v>
      </c>
      <c r="AR10" s="93">
        <f>'Mortal Baseline'!AA10*'MI Analysis'!BB10</f>
        <v>0</v>
      </c>
      <c r="AS10" s="93">
        <f>'Mortal Baseline'!AB10*'MI Analysis'!BC10</f>
        <v>0</v>
      </c>
      <c r="AT10" s="93">
        <f t="shared" si="15"/>
        <v>0</v>
      </c>
      <c r="AU10" s="93">
        <f t="shared" si="16"/>
        <v>0</v>
      </c>
      <c r="AV10" s="93">
        <f t="shared" si="17"/>
        <v>0</v>
      </c>
      <c r="AW10" s="93">
        <f t="shared" si="18"/>
        <v>0</v>
      </c>
      <c r="AX10" s="93">
        <f t="shared" si="19"/>
        <v>0</v>
      </c>
      <c r="AY10" s="117">
        <f>('MI Epi'!$AW28*(SUM('Mortal Baseline'!X10:AB10)))/('Mortal Baseline'!X10*'MI Epi'!B$78+'Mortal Baseline'!Y10*'MI Epi'!B$78+'Mortal Baseline'!Z10*'MI Epi'!C$78+'Mortal Baseline'!AA10*'MI Epi'!D$78+'Mortal Baseline'!AB10*'MI Epi'!E$78)</f>
        <v>0</v>
      </c>
      <c r="AZ10" s="93">
        <f>$AY10*'MI Epi'!C$78</f>
        <v>0</v>
      </c>
      <c r="BA10" s="93">
        <f>$AY10*'MI Epi'!D$78</f>
        <v>0</v>
      </c>
      <c r="BB10" s="93">
        <f>$AY10*'MI Epi'!E$78</f>
        <v>0</v>
      </c>
      <c r="BC10" s="93">
        <f>$AY10*'MI Epi'!F$78</f>
        <v>0</v>
      </c>
      <c r="BD10" s="93">
        <f t="shared" si="8"/>
        <v>0</v>
      </c>
      <c r="BE10" s="2">
        <f>AO10/'Mortal Baseline'!X10</f>
        <v>0</v>
      </c>
      <c r="BF10" s="2">
        <f>AP10/'Mortal Baseline'!Y10</f>
        <v>0</v>
      </c>
      <c r="BG10" s="2">
        <f>AQ10/'Mortal Baseline'!Z10</f>
        <v>0</v>
      </c>
      <c r="BH10" s="2">
        <f>AR10/'Mortal Baseline'!AA10</f>
        <v>0</v>
      </c>
      <c r="BI10" s="2">
        <f>AS10/'Mortal Baseline'!AB10</f>
        <v>0</v>
      </c>
      <c r="BJ10" s="2">
        <f>SUM(AO10:AS10)/SUM('Mortal Baseline'!X10:AB10)</f>
        <v>0</v>
      </c>
      <c r="BK10" s="58">
        <f>AY10*'MI Epi'!$AH$23</f>
        <v>0</v>
      </c>
      <c r="BL10" s="58">
        <f>AZ10*'MI Epi'!$AH$23</f>
        <v>0</v>
      </c>
      <c r="BM10" s="58">
        <f>BA10*'MI Epi'!$AH$23</f>
        <v>0</v>
      </c>
      <c r="BN10" s="58">
        <f>BB10*'MI Epi'!$AH$23</f>
        <v>0</v>
      </c>
      <c r="BO10" s="58">
        <f>BC10*'MI Epi'!$AH$23</f>
        <v>0</v>
      </c>
      <c r="BP10" s="93">
        <f t="shared" si="20"/>
        <v>0</v>
      </c>
      <c r="BQ10" s="93">
        <f>AT10*'MI Epi'!$I$5</f>
        <v>0</v>
      </c>
      <c r="BR10" s="93">
        <f>AU10*'MI Epi'!$I$5</f>
        <v>0</v>
      </c>
      <c r="BS10" s="93">
        <f>AV10*'MI Epi'!$I$5</f>
        <v>0</v>
      </c>
      <c r="BT10" s="93">
        <f>AW10*'MI Epi'!$I$5</f>
        <v>0</v>
      </c>
      <c r="BU10" s="93">
        <f>AX10*'MI Epi'!$I$5</f>
        <v>0</v>
      </c>
      <c r="BV10" s="93">
        <f t="shared" si="9"/>
        <v>0</v>
      </c>
      <c r="BW10" s="93">
        <f t="shared" si="21"/>
        <v>0</v>
      </c>
    </row>
    <row r="11" spans="1:76">
      <c r="A11" s="58">
        <f>'Mortal Baseline'!A11</f>
        <v>9</v>
      </c>
      <c r="B11" s="58">
        <v>13</v>
      </c>
      <c r="C11" s="58">
        <f>'Mortal Baseline'!C11*'MI Analysis'!O11</f>
        <v>0</v>
      </c>
      <c r="D11" s="58">
        <f>'Mortal Baseline'!D11*'MI Analysis'!P11</f>
        <v>0</v>
      </c>
      <c r="E11" s="58">
        <f>'Mortal Baseline'!E11*'MI Analysis'!Q11</f>
        <v>0</v>
      </c>
      <c r="F11" s="58">
        <f>'Mortal Baseline'!F11*'MI Analysis'!R11</f>
        <v>0</v>
      </c>
      <c r="G11" s="58">
        <f>'Mortal Baseline'!G11*'MI Analysis'!S11</f>
        <v>0</v>
      </c>
      <c r="H11" s="58">
        <f t="shared" si="10"/>
        <v>0</v>
      </c>
      <c r="I11" s="58">
        <f t="shared" si="11"/>
        <v>0</v>
      </c>
      <c r="J11" s="93">
        <f t="shared" si="12"/>
        <v>0</v>
      </c>
      <c r="K11" s="93">
        <f t="shared" si="2"/>
        <v>0</v>
      </c>
      <c r="L11" s="93">
        <f t="shared" si="3"/>
        <v>0</v>
      </c>
      <c r="M11" s="93">
        <f t="shared" si="4"/>
        <v>0</v>
      </c>
      <c r="N11" s="93">
        <f t="shared" si="5"/>
        <v>0</v>
      </c>
      <c r="O11" s="117">
        <f>('MI Epi'!AO29*(SUM('Mortal Baseline'!C11:G11)))/('Mortal Baseline'!C11*'MI Epi'!B$69+'Mortal Baseline'!D11*'MI Epi'!C$69+'Mortal Baseline'!E11*'MI Epi'!D$69+'Mortal Baseline'!F11*'MI Epi'!E$69+'Mortal Baseline'!G11*'MI Epi'!F$69)</f>
        <v>0</v>
      </c>
      <c r="P11" s="93">
        <f>$O11*'MI Epi'!C$69</f>
        <v>0</v>
      </c>
      <c r="Q11" s="93">
        <f>$O11*'MI Epi'!D$69</f>
        <v>0</v>
      </c>
      <c r="R11" s="93">
        <f>$O11*'MI Epi'!E$69</f>
        <v>0</v>
      </c>
      <c r="S11" s="93">
        <f>$O11*'MI Epi'!F$69</f>
        <v>0</v>
      </c>
      <c r="T11" s="93">
        <f t="shared" si="6"/>
        <v>0</v>
      </c>
      <c r="U11" s="2">
        <f>J11/'Mortal Baseline'!C11</f>
        <v>0</v>
      </c>
      <c r="V11" s="2">
        <f>K11/'Mortal Baseline'!D11</f>
        <v>0</v>
      </c>
      <c r="W11" s="2">
        <f>L11/'Mortal Baseline'!E11</f>
        <v>0</v>
      </c>
      <c r="X11" s="2">
        <f>M11/'Mortal Baseline'!F11</f>
        <v>0</v>
      </c>
      <c r="Y11" s="2">
        <f>N11/'Mortal Baseline'!G11</f>
        <v>0</v>
      </c>
      <c r="Z11" s="2">
        <f>SUM(C11:G11)/SUM('Mortal Baseline'!C11:G11)</f>
        <v>0</v>
      </c>
      <c r="AA11" s="93">
        <f>C11*'MI Epi'!$AR29</f>
        <v>0</v>
      </c>
      <c r="AB11" s="93">
        <f>D11*'MI Epi'!$AR29</f>
        <v>0</v>
      </c>
      <c r="AC11" s="93">
        <f>E11*'MI Epi'!$AR29</f>
        <v>0</v>
      </c>
      <c r="AD11" s="93">
        <f>F11*'MI Epi'!$AR29</f>
        <v>0</v>
      </c>
      <c r="AE11" s="93">
        <f>G11*'MI Epi'!$AR29</f>
        <v>0</v>
      </c>
      <c r="AF11" s="93">
        <f t="shared" si="13"/>
        <v>0</v>
      </c>
      <c r="AG11" s="93">
        <f>J11*'MI Epi'!$I$5</f>
        <v>0</v>
      </c>
      <c r="AH11" s="93">
        <f>K11*'MI Epi'!$I$5</f>
        <v>0</v>
      </c>
      <c r="AI11" s="93">
        <f>L11*'MI Epi'!$I$5</f>
        <v>0</v>
      </c>
      <c r="AJ11" s="93">
        <f>M11*'MI Epi'!$I$5</f>
        <v>0</v>
      </c>
      <c r="AK11" s="93">
        <f>N11*'MI Epi'!$I$5</f>
        <v>0</v>
      </c>
      <c r="AL11" s="93">
        <f t="shared" si="7"/>
        <v>0</v>
      </c>
      <c r="AM11" s="93">
        <f t="shared" si="14"/>
        <v>0</v>
      </c>
      <c r="AN11" s="2"/>
      <c r="AO11" s="93">
        <f>'Mortal Baseline'!X11*'MI Analysis'!AY11</f>
        <v>0</v>
      </c>
      <c r="AP11" s="93">
        <f>'Mortal Baseline'!Y11*'MI Analysis'!AZ11</f>
        <v>0</v>
      </c>
      <c r="AQ11" s="93">
        <f>'Mortal Baseline'!Z11*'MI Analysis'!BA11</f>
        <v>0</v>
      </c>
      <c r="AR11" s="93">
        <f>'Mortal Baseline'!AA11*'MI Analysis'!BB11</f>
        <v>0</v>
      </c>
      <c r="AS11" s="93">
        <f>'Mortal Baseline'!AB11*'MI Analysis'!BC11</f>
        <v>0</v>
      </c>
      <c r="AT11" s="93">
        <f t="shared" si="15"/>
        <v>0</v>
      </c>
      <c r="AU11" s="93">
        <f t="shared" si="16"/>
        <v>0</v>
      </c>
      <c r="AV11" s="93">
        <f t="shared" si="17"/>
        <v>0</v>
      </c>
      <c r="AW11" s="93">
        <f t="shared" si="18"/>
        <v>0</v>
      </c>
      <c r="AX11" s="93">
        <f t="shared" si="19"/>
        <v>0</v>
      </c>
      <c r="AY11" s="117">
        <f>('MI Epi'!$AW29*(SUM('Mortal Baseline'!X11:AB11)))/('Mortal Baseline'!X11*'MI Epi'!B$78+'Mortal Baseline'!Y11*'MI Epi'!B$78+'Mortal Baseline'!Z11*'MI Epi'!C$78+'Mortal Baseline'!AA11*'MI Epi'!D$78+'Mortal Baseline'!AB11*'MI Epi'!E$78)</f>
        <v>0</v>
      </c>
      <c r="AZ11" s="93">
        <f>$AY11*'MI Epi'!C$78</f>
        <v>0</v>
      </c>
      <c r="BA11" s="93">
        <f>$AY11*'MI Epi'!D$78</f>
        <v>0</v>
      </c>
      <c r="BB11" s="93">
        <f>$AY11*'MI Epi'!E$78</f>
        <v>0</v>
      </c>
      <c r="BC11" s="93">
        <f>$AY11*'MI Epi'!F$78</f>
        <v>0</v>
      </c>
      <c r="BD11" s="93">
        <f t="shared" si="8"/>
        <v>0</v>
      </c>
      <c r="BE11" s="2">
        <f>AO11/'Mortal Baseline'!X11</f>
        <v>0</v>
      </c>
      <c r="BF11" s="2">
        <f>AP11/'Mortal Baseline'!Y11</f>
        <v>0</v>
      </c>
      <c r="BG11" s="2">
        <f>AQ11/'Mortal Baseline'!Z11</f>
        <v>0</v>
      </c>
      <c r="BH11" s="2">
        <f>AR11/'Mortal Baseline'!AA11</f>
        <v>0</v>
      </c>
      <c r="BI11" s="2">
        <f>AS11/'Mortal Baseline'!AB11</f>
        <v>0</v>
      </c>
      <c r="BJ11" s="2">
        <f>SUM(AO11:AS11)/SUM('Mortal Baseline'!X11:AB11)</f>
        <v>0</v>
      </c>
      <c r="BK11" s="58">
        <f>AY11*'MI Epi'!$AH$23</f>
        <v>0</v>
      </c>
      <c r="BL11" s="58">
        <f>AZ11*'MI Epi'!$AH$23</f>
        <v>0</v>
      </c>
      <c r="BM11" s="58">
        <f>BA11*'MI Epi'!$AH$23</f>
        <v>0</v>
      </c>
      <c r="BN11" s="58">
        <f>BB11*'MI Epi'!$AH$23</f>
        <v>0</v>
      </c>
      <c r="BO11" s="58">
        <f>BC11*'MI Epi'!$AH$23</f>
        <v>0</v>
      </c>
      <c r="BP11" s="93">
        <f t="shared" si="20"/>
        <v>0</v>
      </c>
      <c r="BQ11" s="93">
        <f>AT11*'MI Epi'!$I$5</f>
        <v>0</v>
      </c>
      <c r="BR11" s="93">
        <f>AU11*'MI Epi'!$I$5</f>
        <v>0</v>
      </c>
      <c r="BS11" s="93">
        <f>AV11*'MI Epi'!$I$5</f>
        <v>0</v>
      </c>
      <c r="BT11" s="93">
        <f>AW11*'MI Epi'!$I$5</f>
        <v>0</v>
      </c>
      <c r="BU11" s="93">
        <f>AX11*'MI Epi'!$I$5</f>
        <v>0</v>
      </c>
      <c r="BV11" s="93">
        <f t="shared" si="9"/>
        <v>0</v>
      </c>
      <c r="BW11" s="93">
        <f t="shared" si="21"/>
        <v>0</v>
      </c>
    </row>
    <row r="12" spans="1:76">
      <c r="A12" s="58">
        <f>'Mortal Baseline'!A12</f>
        <v>10</v>
      </c>
      <c r="B12" s="58">
        <v>14</v>
      </c>
      <c r="C12" s="58">
        <f>'Mortal Baseline'!C12*'MI Analysis'!O12</f>
        <v>0</v>
      </c>
      <c r="D12" s="58">
        <f>'Mortal Baseline'!D12*'MI Analysis'!P12</f>
        <v>0</v>
      </c>
      <c r="E12" s="58">
        <f>'Mortal Baseline'!E12*'MI Analysis'!Q12</f>
        <v>0</v>
      </c>
      <c r="F12" s="58">
        <f>'Mortal Baseline'!F12*'MI Analysis'!R12</f>
        <v>0</v>
      </c>
      <c r="G12" s="58">
        <f>'Mortal Baseline'!G12*'MI Analysis'!S12</f>
        <v>0</v>
      </c>
      <c r="H12" s="58">
        <f t="shared" si="10"/>
        <v>0</v>
      </c>
      <c r="I12" s="58">
        <f t="shared" si="11"/>
        <v>0</v>
      </c>
      <c r="J12" s="93">
        <f t="shared" si="12"/>
        <v>0</v>
      </c>
      <c r="K12" s="93">
        <f t="shared" si="2"/>
        <v>0</v>
      </c>
      <c r="L12" s="93">
        <f t="shared" si="3"/>
        <v>0</v>
      </c>
      <c r="M12" s="93">
        <f t="shared" si="4"/>
        <v>0</v>
      </c>
      <c r="N12" s="93">
        <f t="shared" si="5"/>
        <v>0</v>
      </c>
      <c r="O12" s="117">
        <f>('MI Epi'!AO30*(SUM('Mortal Baseline'!C12:G12)))/('Mortal Baseline'!C12*'MI Epi'!B$69+'Mortal Baseline'!D12*'MI Epi'!C$69+'Mortal Baseline'!E12*'MI Epi'!D$69+'Mortal Baseline'!F12*'MI Epi'!E$69+'Mortal Baseline'!G12*'MI Epi'!F$69)</f>
        <v>0</v>
      </c>
      <c r="P12" s="93">
        <f>$O12*'MI Epi'!C$69</f>
        <v>0</v>
      </c>
      <c r="Q12" s="93">
        <f>$O12*'MI Epi'!D$69</f>
        <v>0</v>
      </c>
      <c r="R12" s="93">
        <f>$O12*'MI Epi'!E$69</f>
        <v>0</v>
      </c>
      <c r="S12" s="93">
        <f>$O12*'MI Epi'!F$69</f>
        <v>0</v>
      </c>
      <c r="T12" s="93">
        <f t="shared" si="6"/>
        <v>0</v>
      </c>
      <c r="U12" s="2">
        <f>J12/'Mortal Baseline'!C12</f>
        <v>0</v>
      </c>
      <c r="V12" s="2">
        <f>K12/'Mortal Baseline'!D12</f>
        <v>0</v>
      </c>
      <c r="W12" s="2">
        <f>L12/'Mortal Baseline'!E12</f>
        <v>0</v>
      </c>
      <c r="X12" s="2">
        <f>M12/'Mortal Baseline'!F12</f>
        <v>0</v>
      </c>
      <c r="Y12" s="2">
        <f>N12/'Mortal Baseline'!G12</f>
        <v>0</v>
      </c>
      <c r="Z12" s="2">
        <f>SUM(C12:G12)/SUM('Mortal Baseline'!C12:G12)</f>
        <v>0</v>
      </c>
      <c r="AA12" s="93">
        <f>C12*'MI Epi'!$AR30</f>
        <v>0</v>
      </c>
      <c r="AB12" s="93">
        <f>D12*'MI Epi'!$AR30</f>
        <v>0</v>
      </c>
      <c r="AC12" s="93">
        <f>E12*'MI Epi'!$AR30</f>
        <v>0</v>
      </c>
      <c r="AD12" s="93">
        <f>F12*'MI Epi'!$AR30</f>
        <v>0</v>
      </c>
      <c r="AE12" s="93">
        <f>G12*'MI Epi'!$AR30</f>
        <v>0</v>
      </c>
      <c r="AF12" s="93">
        <f t="shared" si="13"/>
        <v>0</v>
      </c>
      <c r="AG12" s="93">
        <f>J12*'MI Epi'!$I$5</f>
        <v>0</v>
      </c>
      <c r="AH12" s="93">
        <f>K12*'MI Epi'!$I$5</f>
        <v>0</v>
      </c>
      <c r="AI12" s="93">
        <f>L12*'MI Epi'!$I$5</f>
        <v>0</v>
      </c>
      <c r="AJ12" s="93">
        <f>M12*'MI Epi'!$I$5</f>
        <v>0</v>
      </c>
      <c r="AK12" s="93">
        <f>N12*'MI Epi'!$I$5</f>
        <v>0</v>
      </c>
      <c r="AL12" s="93">
        <f t="shared" si="7"/>
        <v>0</v>
      </c>
      <c r="AM12" s="93">
        <f t="shared" si="14"/>
        <v>0</v>
      </c>
      <c r="AN12" s="2"/>
      <c r="AO12" s="93">
        <f>'Mortal Baseline'!X12*'MI Analysis'!AY12</f>
        <v>0</v>
      </c>
      <c r="AP12" s="93">
        <f>'Mortal Baseline'!Y12*'MI Analysis'!AZ12</f>
        <v>0</v>
      </c>
      <c r="AQ12" s="93">
        <f>'Mortal Baseline'!Z12*'MI Analysis'!BA12</f>
        <v>0</v>
      </c>
      <c r="AR12" s="93">
        <f>'Mortal Baseline'!AA12*'MI Analysis'!BB12</f>
        <v>0</v>
      </c>
      <c r="AS12" s="93">
        <f>'Mortal Baseline'!AB12*'MI Analysis'!BC12</f>
        <v>0</v>
      </c>
      <c r="AT12" s="93">
        <f t="shared" si="15"/>
        <v>0</v>
      </c>
      <c r="AU12" s="93">
        <f t="shared" si="16"/>
        <v>0</v>
      </c>
      <c r="AV12" s="93">
        <f t="shared" si="17"/>
        <v>0</v>
      </c>
      <c r="AW12" s="93">
        <f t="shared" si="18"/>
        <v>0</v>
      </c>
      <c r="AX12" s="93">
        <f t="shared" si="19"/>
        <v>0</v>
      </c>
      <c r="AY12" s="117">
        <f>('MI Epi'!$AW30*(SUM('Mortal Baseline'!X12:AB12)))/('Mortal Baseline'!X12*'MI Epi'!B$78+'Mortal Baseline'!Y12*'MI Epi'!B$78+'Mortal Baseline'!Z12*'MI Epi'!C$78+'Mortal Baseline'!AA12*'MI Epi'!D$78+'Mortal Baseline'!AB12*'MI Epi'!E$78)</f>
        <v>0</v>
      </c>
      <c r="AZ12" s="93">
        <f>$AY12*'MI Epi'!C$78</f>
        <v>0</v>
      </c>
      <c r="BA12" s="93">
        <f>$AY12*'MI Epi'!D$78</f>
        <v>0</v>
      </c>
      <c r="BB12" s="93">
        <f>$AY12*'MI Epi'!E$78</f>
        <v>0</v>
      </c>
      <c r="BC12" s="93">
        <f>$AY12*'MI Epi'!F$78</f>
        <v>0</v>
      </c>
      <c r="BD12" s="93">
        <f t="shared" si="8"/>
        <v>0</v>
      </c>
      <c r="BE12" s="2">
        <f>AO12/'Mortal Baseline'!X12</f>
        <v>0</v>
      </c>
      <c r="BF12" s="2">
        <f>AP12/'Mortal Baseline'!Y12</f>
        <v>0</v>
      </c>
      <c r="BG12" s="2">
        <f>AQ12/'Mortal Baseline'!Z12</f>
        <v>0</v>
      </c>
      <c r="BH12" s="2">
        <f>AR12/'Mortal Baseline'!AA12</f>
        <v>0</v>
      </c>
      <c r="BI12" s="2">
        <f>AS12/'Mortal Baseline'!AB12</f>
        <v>0</v>
      </c>
      <c r="BJ12" s="2">
        <f>SUM(AO12:AS12)/SUM('Mortal Baseline'!X12:AB12)</f>
        <v>0</v>
      </c>
      <c r="BK12" s="58">
        <f>AY12*'MI Epi'!$AH$23</f>
        <v>0</v>
      </c>
      <c r="BL12" s="58">
        <f>AZ12*'MI Epi'!$AH$23</f>
        <v>0</v>
      </c>
      <c r="BM12" s="58">
        <f>BA12*'MI Epi'!$AH$23</f>
        <v>0</v>
      </c>
      <c r="BN12" s="58">
        <f>BB12*'MI Epi'!$AH$23</f>
        <v>0</v>
      </c>
      <c r="BO12" s="58">
        <f>BC12*'MI Epi'!$AH$23</f>
        <v>0</v>
      </c>
      <c r="BP12" s="93">
        <f t="shared" si="20"/>
        <v>0</v>
      </c>
      <c r="BQ12" s="93">
        <f>AT12*'MI Epi'!$I$5</f>
        <v>0</v>
      </c>
      <c r="BR12" s="93">
        <f>AU12*'MI Epi'!$I$5</f>
        <v>0</v>
      </c>
      <c r="BS12" s="93">
        <f>AV12*'MI Epi'!$I$5</f>
        <v>0</v>
      </c>
      <c r="BT12" s="93">
        <f>AW12*'MI Epi'!$I$5</f>
        <v>0</v>
      </c>
      <c r="BU12" s="93">
        <f>AX12*'MI Epi'!$I$5</f>
        <v>0</v>
      </c>
      <c r="BV12" s="93">
        <f t="shared" si="9"/>
        <v>0</v>
      </c>
      <c r="BW12" s="93">
        <f t="shared" si="21"/>
        <v>0</v>
      </c>
    </row>
    <row r="13" spans="1:76">
      <c r="A13" s="58">
        <f>'Mortal Baseline'!A13</f>
        <v>11</v>
      </c>
      <c r="B13" s="58">
        <v>15</v>
      </c>
      <c r="C13" s="58">
        <f>'Mortal Baseline'!C13*'MI Analysis'!O13</f>
        <v>0</v>
      </c>
      <c r="D13" s="58">
        <f>'Mortal Baseline'!D13*'MI Analysis'!P13</f>
        <v>0</v>
      </c>
      <c r="E13" s="58">
        <f>'Mortal Baseline'!E13*'MI Analysis'!Q13</f>
        <v>0</v>
      </c>
      <c r="F13" s="58">
        <f>'Mortal Baseline'!F13*'MI Analysis'!R13</f>
        <v>0</v>
      </c>
      <c r="G13" s="58">
        <f>'Mortal Baseline'!G13*'MI Analysis'!S13</f>
        <v>0</v>
      </c>
      <c r="H13" s="58">
        <f t="shared" si="10"/>
        <v>0</v>
      </c>
      <c r="I13" s="58">
        <f t="shared" si="11"/>
        <v>0</v>
      </c>
      <c r="J13" s="93">
        <f t="shared" si="12"/>
        <v>0</v>
      </c>
      <c r="K13" s="93">
        <f t="shared" si="2"/>
        <v>0</v>
      </c>
      <c r="L13" s="93">
        <f t="shared" si="3"/>
        <v>0</v>
      </c>
      <c r="M13" s="93">
        <f t="shared" si="4"/>
        <v>0</v>
      </c>
      <c r="N13" s="93">
        <f t="shared" si="5"/>
        <v>0</v>
      </c>
      <c r="O13" s="117">
        <f>('MI Epi'!AO31*(SUM('Mortal Baseline'!C13:G13)))/('Mortal Baseline'!C13*'MI Epi'!B$69+'Mortal Baseline'!D13*'MI Epi'!C$69+'Mortal Baseline'!E13*'MI Epi'!D$69+'Mortal Baseline'!F13*'MI Epi'!E$69+'Mortal Baseline'!G13*'MI Epi'!F$69)</f>
        <v>0</v>
      </c>
      <c r="P13" s="93">
        <f>$O13*'MI Epi'!C$69</f>
        <v>0</v>
      </c>
      <c r="Q13" s="93">
        <f>$O13*'MI Epi'!D$69</f>
        <v>0</v>
      </c>
      <c r="R13" s="93">
        <f>$O13*'MI Epi'!E$69</f>
        <v>0</v>
      </c>
      <c r="S13" s="93">
        <f>$O13*'MI Epi'!F$69</f>
        <v>0</v>
      </c>
      <c r="T13" s="93">
        <f>SUM(O13:S13)</f>
        <v>0</v>
      </c>
      <c r="U13" s="2">
        <f>J13/'Mortal Baseline'!C13</f>
        <v>0</v>
      </c>
      <c r="V13" s="2">
        <f>K13/'Mortal Baseline'!D13</f>
        <v>0</v>
      </c>
      <c r="W13" s="2">
        <f>L13/'Mortal Baseline'!E13</f>
        <v>0</v>
      </c>
      <c r="X13" s="2">
        <f>M13/'Mortal Baseline'!F13</f>
        <v>0</v>
      </c>
      <c r="Y13" s="2">
        <f>N13/'Mortal Baseline'!G13</f>
        <v>0</v>
      </c>
      <c r="Z13" s="2">
        <f>SUM(C13:G13)/SUM('Mortal Baseline'!C13:G13)</f>
        <v>0</v>
      </c>
      <c r="AA13" s="93">
        <f>C13*'MI Epi'!$AR31</f>
        <v>0</v>
      </c>
      <c r="AB13" s="93">
        <f>D13*'MI Epi'!$AR31</f>
        <v>0</v>
      </c>
      <c r="AC13" s="93">
        <f>E13*'MI Epi'!$AR31</f>
        <v>0</v>
      </c>
      <c r="AD13" s="93">
        <f>F13*'MI Epi'!$AR31</f>
        <v>0</v>
      </c>
      <c r="AE13" s="93">
        <f>G13*'MI Epi'!$AR31</f>
        <v>0</v>
      </c>
      <c r="AF13" s="93">
        <f t="shared" si="13"/>
        <v>0</v>
      </c>
      <c r="AG13" s="93">
        <f>J13*'MI Epi'!$I$5</f>
        <v>0</v>
      </c>
      <c r="AH13" s="93">
        <f>K13*'MI Epi'!$I$5</f>
        <v>0</v>
      </c>
      <c r="AI13" s="93">
        <f>L13*'MI Epi'!$I$5</f>
        <v>0</v>
      </c>
      <c r="AJ13" s="93">
        <f>M13*'MI Epi'!$I$5</f>
        <v>0</v>
      </c>
      <c r="AK13" s="93">
        <f>N13*'MI Epi'!$I$5</f>
        <v>0</v>
      </c>
      <c r="AL13" s="93">
        <f t="shared" si="7"/>
        <v>0</v>
      </c>
      <c r="AM13" s="93">
        <f t="shared" si="14"/>
        <v>0</v>
      </c>
      <c r="AN13" s="2"/>
      <c r="AO13" s="93">
        <f>'Mortal Baseline'!X13*'MI Analysis'!AY13</f>
        <v>0</v>
      </c>
      <c r="AP13" s="93">
        <f>'Mortal Baseline'!Y13*'MI Analysis'!AZ13</f>
        <v>0</v>
      </c>
      <c r="AQ13" s="93">
        <f>'Mortal Baseline'!Z13*'MI Analysis'!BA13</f>
        <v>0</v>
      </c>
      <c r="AR13" s="93">
        <f>'Mortal Baseline'!AA13*'MI Analysis'!BB13</f>
        <v>0</v>
      </c>
      <c r="AS13" s="93">
        <f>'Mortal Baseline'!AB13*'MI Analysis'!BC13</f>
        <v>0</v>
      </c>
      <c r="AT13" s="93">
        <f t="shared" si="15"/>
        <v>0</v>
      </c>
      <c r="AU13" s="93">
        <f t="shared" si="16"/>
        <v>0</v>
      </c>
      <c r="AV13" s="93">
        <f t="shared" si="17"/>
        <v>0</v>
      </c>
      <c r="AW13" s="93">
        <f t="shared" si="18"/>
        <v>0</v>
      </c>
      <c r="AX13" s="93">
        <f t="shared" si="19"/>
        <v>0</v>
      </c>
      <c r="AY13" s="117">
        <f>('MI Epi'!$AW31*(SUM('Mortal Baseline'!X13:AB13)))/('Mortal Baseline'!X13*'MI Epi'!B$78+'Mortal Baseline'!Y13*'MI Epi'!B$78+'Mortal Baseline'!Z13*'MI Epi'!C$78+'Mortal Baseline'!AA13*'MI Epi'!D$78+'Mortal Baseline'!AB13*'MI Epi'!E$78)</f>
        <v>0</v>
      </c>
      <c r="AZ13" s="93">
        <f>$AY13*'MI Epi'!C$78</f>
        <v>0</v>
      </c>
      <c r="BA13" s="93">
        <f>$AY13*'MI Epi'!D$78</f>
        <v>0</v>
      </c>
      <c r="BB13" s="93">
        <f>$AY13*'MI Epi'!E$78</f>
        <v>0</v>
      </c>
      <c r="BC13" s="93">
        <f>$AY13*'MI Epi'!F$78</f>
        <v>0</v>
      </c>
      <c r="BD13" s="93">
        <f t="shared" si="8"/>
        <v>0</v>
      </c>
      <c r="BE13" s="2">
        <f>AO13/'Mortal Baseline'!X13</f>
        <v>0</v>
      </c>
      <c r="BF13" s="2">
        <f>AP13/'Mortal Baseline'!Y13</f>
        <v>0</v>
      </c>
      <c r="BG13" s="2">
        <f>AQ13/'Mortal Baseline'!Z13</f>
        <v>0</v>
      </c>
      <c r="BH13" s="2">
        <f>AR13/'Mortal Baseline'!AA13</f>
        <v>0</v>
      </c>
      <c r="BI13" s="2">
        <f>AS13/'Mortal Baseline'!AB13</f>
        <v>0</v>
      </c>
      <c r="BJ13" s="2">
        <f>SUM(AO13:AS13)/SUM('Mortal Baseline'!X13:AB13)</f>
        <v>0</v>
      </c>
      <c r="BK13" s="58">
        <f>AY13*'MI Epi'!$AH$24</f>
        <v>0</v>
      </c>
      <c r="BL13" s="58">
        <f>AZ13*'MI Epi'!$AH$24</f>
        <v>0</v>
      </c>
      <c r="BM13" s="58">
        <f>BA13*'MI Epi'!$AH$24</f>
        <v>0</v>
      </c>
      <c r="BN13" s="58">
        <f>BB13*'MI Epi'!$AH$24</f>
        <v>0</v>
      </c>
      <c r="BO13" s="58">
        <f>BC13*'MI Epi'!$AH$24</f>
        <v>0</v>
      </c>
      <c r="BP13" s="93">
        <f t="shared" si="20"/>
        <v>0</v>
      </c>
      <c r="BQ13" s="93">
        <f>AT13*'MI Epi'!$I$5</f>
        <v>0</v>
      </c>
      <c r="BR13" s="93">
        <f>AU13*'MI Epi'!$I$5</f>
        <v>0</v>
      </c>
      <c r="BS13" s="93">
        <f>AV13*'MI Epi'!$I$5</f>
        <v>0</v>
      </c>
      <c r="BT13" s="93">
        <f>AW13*'MI Epi'!$I$5</f>
        <v>0</v>
      </c>
      <c r="BU13" s="93">
        <f>AX13*'MI Epi'!$I$5</f>
        <v>0</v>
      </c>
      <c r="BV13" s="93">
        <f t="shared" si="9"/>
        <v>0</v>
      </c>
      <c r="BW13" s="93">
        <f t="shared" si="21"/>
        <v>0</v>
      </c>
    </row>
    <row r="14" spans="1:76">
      <c r="A14" s="58">
        <f>'Mortal Baseline'!A14</f>
        <v>12</v>
      </c>
      <c r="B14" s="58">
        <v>16</v>
      </c>
      <c r="C14" s="58">
        <f>'Mortal Baseline'!C14*'MI Analysis'!O14</f>
        <v>0</v>
      </c>
      <c r="D14" s="58">
        <f>'Mortal Baseline'!D14*'MI Analysis'!P14</f>
        <v>0</v>
      </c>
      <c r="E14" s="58">
        <f>'Mortal Baseline'!E14*'MI Analysis'!Q14</f>
        <v>0</v>
      </c>
      <c r="F14" s="58">
        <f>'Mortal Baseline'!F14*'MI Analysis'!R14</f>
        <v>0</v>
      </c>
      <c r="G14" s="58">
        <f>'Mortal Baseline'!G14*'MI Analysis'!S14</f>
        <v>0</v>
      </c>
      <c r="H14" s="58">
        <f t="shared" si="10"/>
        <v>0</v>
      </c>
      <c r="I14" s="58">
        <f t="shared" si="11"/>
        <v>0</v>
      </c>
      <c r="J14" s="93">
        <f t="shared" si="12"/>
        <v>0</v>
      </c>
      <c r="K14" s="93">
        <f t="shared" si="2"/>
        <v>0</v>
      </c>
      <c r="L14" s="93">
        <f t="shared" si="3"/>
        <v>0</v>
      </c>
      <c r="M14" s="93">
        <f t="shared" si="4"/>
        <v>0</v>
      </c>
      <c r="N14" s="93">
        <f t="shared" si="5"/>
        <v>0</v>
      </c>
      <c r="O14" s="117">
        <f>('MI Epi'!AO32*(SUM('Mortal Baseline'!C14:G14)))/('Mortal Baseline'!C14*'MI Epi'!B$69+'Mortal Baseline'!D14*'MI Epi'!C$69+'Mortal Baseline'!E14*'MI Epi'!D$69+'Mortal Baseline'!F14*'MI Epi'!E$69+'Mortal Baseline'!G14*'MI Epi'!F$69)</f>
        <v>0</v>
      </c>
      <c r="P14" s="93">
        <f>$O14*'MI Epi'!C$69</f>
        <v>0</v>
      </c>
      <c r="Q14" s="93">
        <f>$O14*'MI Epi'!D$69</f>
        <v>0</v>
      </c>
      <c r="R14" s="93">
        <f>$O14*'MI Epi'!E$69</f>
        <v>0</v>
      </c>
      <c r="S14" s="93">
        <f>$O14*'MI Epi'!F$69</f>
        <v>0</v>
      </c>
      <c r="T14" s="93">
        <f t="shared" ref="T14:T67" si="22">SUM(O14:S14)</f>
        <v>0</v>
      </c>
      <c r="U14" s="2">
        <f>J14/'Mortal Baseline'!C14</f>
        <v>0</v>
      </c>
      <c r="V14" s="2">
        <f>K14/'Mortal Baseline'!D14</f>
        <v>0</v>
      </c>
      <c r="W14" s="2">
        <f>L14/'Mortal Baseline'!E14</f>
        <v>0</v>
      </c>
      <c r="X14" s="2">
        <f>M14/'Mortal Baseline'!F14</f>
        <v>0</v>
      </c>
      <c r="Y14" s="2">
        <f>N14/'Mortal Baseline'!G14</f>
        <v>0</v>
      </c>
      <c r="Z14" s="2">
        <f>SUM(C14:G14)/SUM('Mortal Baseline'!C14:G14)</f>
        <v>0</v>
      </c>
      <c r="AA14" s="93">
        <f>C14*'MI Epi'!$AR32</f>
        <v>0</v>
      </c>
      <c r="AB14" s="93">
        <f>D14*'MI Epi'!$AR32</f>
        <v>0</v>
      </c>
      <c r="AC14" s="93">
        <f>E14*'MI Epi'!$AR32</f>
        <v>0</v>
      </c>
      <c r="AD14" s="93">
        <f>F14*'MI Epi'!$AR32</f>
        <v>0</v>
      </c>
      <c r="AE14" s="93">
        <f>G14*'MI Epi'!$AR32</f>
        <v>0</v>
      </c>
      <c r="AF14" s="93">
        <f t="shared" si="13"/>
        <v>0</v>
      </c>
      <c r="AG14" s="93">
        <f>J14*'MI Epi'!$I$5</f>
        <v>0</v>
      </c>
      <c r="AH14" s="93">
        <f>K14*'MI Epi'!$I$5</f>
        <v>0</v>
      </c>
      <c r="AI14" s="93">
        <f>L14*'MI Epi'!$I$5</f>
        <v>0</v>
      </c>
      <c r="AJ14" s="93">
        <f>M14*'MI Epi'!$I$5</f>
        <v>0</v>
      </c>
      <c r="AK14" s="93">
        <f>N14*'MI Epi'!$I$5</f>
        <v>0</v>
      </c>
      <c r="AL14" s="93">
        <f t="shared" si="7"/>
        <v>0</v>
      </c>
      <c r="AM14" s="93">
        <f t="shared" si="14"/>
        <v>0</v>
      </c>
      <c r="AN14" s="2"/>
      <c r="AO14" s="93">
        <f>'Mortal Baseline'!X14*'MI Analysis'!AY14</f>
        <v>0</v>
      </c>
      <c r="AP14" s="93">
        <f>'Mortal Baseline'!Y14*'MI Analysis'!AZ14</f>
        <v>0</v>
      </c>
      <c r="AQ14" s="93">
        <f>'Mortal Baseline'!Z14*'MI Analysis'!BA14</f>
        <v>0</v>
      </c>
      <c r="AR14" s="93">
        <f>'Mortal Baseline'!AA14*'MI Analysis'!BB14</f>
        <v>0</v>
      </c>
      <c r="AS14" s="93">
        <f>'Mortal Baseline'!AB14*'MI Analysis'!BC14</f>
        <v>0</v>
      </c>
      <c r="AT14" s="93">
        <f t="shared" si="15"/>
        <v>0</v>
      </c>
      <c r="AU14" s="93">
        <f t="shared" si="16"/>
        <v>0</v>
      </c>
      <c r="AV14" s="93">
        <f t="shared" si="17"/>
        <v>0</v>
      </c>
      <c r="AW14" s="93">
        <f t="shared" si="18"/>
        <v>0</v>
      </c>
      <c r="AX14" s="93">
        <f t="shared" si="19"/>
        <v>0</v>
      </c>
      <c r="AY14" s="117">
        <f>('MI Epi'!$AW32*(SUM('Mortal Baseline'!X14:AB14)))/('Mortal Baseline'!X14*'MI Epi'!B$78+'Mortal Baseline'!Y14*'MI Epi'!B$78+'Mortal Baseline'!Z14*'MI Epi'!C$78+'Mortal Baseline'!AA14*'MI Epi'!D$78+'Mortal Baseline'!AB14*'MI Epi'!E$78)</f>
        <v>0</v>
      </c>
      <c r="AZ14" s="93">
        <f>$AY14*'MI Epi'!C$78</f>
        <v>0</v>
      </c>
      <c r="BA14" s="93">
        <f>$AY14*'MI Epi'!D$78</f>
        <v>0</v>
      </c>
      <c r="BB14" s="93">
        <f>$AY14*'MI Epi'!E$78</f>
        <v>0</v>
      </c>
      <c r="BC14" s="93">
        <f>$AY14*'MI Epi'!F$78</f>
        <v>0</v>
      </c>
      <c r="BD14" s="93">
        <f t="shared" si="8"/>
        <v>0</v>
      </c>
      <c r="BE14" s="2">
        <f>AO14/'Mortal Baseline'!X14</f>
        <v>0</v>
      </c>
      <c r="BF14" s="2">
        <f>AP14/'Mortal Baseline'!Y14</f>
        <v>0</v>
      </c>
      <c r="BG14" s="2">
        <f>AQ14/'Mortal Baseline'!Z14</f>
        <v>0</v>
      </c>
      <c r="BH14" s="2">
        <f>AR14/'Mortal Baseline'!AA14</f>
        <v>0</v>
      </c>
      <c r="BI14" s="2">
        <f>AS14/'Mortal Baseline'!AB14</f>
        <v>0</v>
      </c>
      <c r="BJ14" s="2">
        <f>SUM(AO14:AS14)/SUM('Mortal Baseline'!X14:AB14)</f>
        <v>0</v>
      </c>
      <c r="BK14" s="58">
        <f>AY14*'MI Epi'!$AH$24</f>
        <v>0</v>
      </c>
      <c r="BL14" s="58">
        <f>AZ14*'MI Epi'!$AH$24</f>
        <v>0</v>
      </c>
      <c r="BM14" s="58">
        <f>BA14*'MI Epi'!$AH$24</f>
        <v>0</v>
      </c>
      <c r="BN14" s="58">
        <f>BB14*'MI Epi'!$AH$24</f>
        <v>0</v>
      </c>
      <c r="BO14" s="58">
        <f>BC14*'MI Epi'!$AH$24</f>
        <v>0</v>
      </c>
      <c r="BP14" s="93">
        <f t="shared" si="20"/>
        <v>0</v>
      </c>
      <c r="BQ14" s="93">
        <f>AT14*'MI Epi'!$I$5</f>
        <v>0</v>
      </c>
      <c r="BR14" s="93">
        <f>AU14*'MI Epi'!$I$5</f>
        <v>0</v>
      </c>
      <c r="BS14" s="93">
        <f>AV14*'MI Epi'!$I$5</f>
        <v>0</v>
      </c>
      <c r="BT14" s="93">
        <f>AW14*'MI Epi'!$I$5</f>
        <v>0</v>
      </c>
      <c r="BU14" s="93">
        <f>AX14*'MI Epi'!$I$5</f>
        <v>0</v>
      </c>
      <c r="BV14" s="93">
        <f t="shared" si="9"/>
        <v>0</v>
      </c>
      <c r="BW14" s="93">
        <f t="shared" si="21"/>
        <v>0</v>
      </c>
    </row>
    <row r="15" spans="1:76">
      <c r="A15" s="58">
        <f>'Mortal Baseline'!A15</f>
        <v>13</v>
      </c>
      <c r="B15" s="58">
        <v>17</v>
      </c>
      <c r="C15" s="58">
        <f>'Mortal Baseline'!C15*'MI Analysis'!O15</f>
        <v>0</v>
      </c>
      <c r="D15" s="58">
        <f>'Mortal Baseline'!D15*'MI Analysis'!P15</f>
        <v>0</v>
      </c>
      <c r="E15" s="58">
        <f>'Mortal Baseline'!E15*'MI Analysis'!Q15</f>
        <v>0</v>
      </c>
      <c r="F15" s="58">
        <f>'Mortal Baseline'!F15*'MI Analysis'!R15</f>
        <v>0</v>
      </c>
      <c r="G15" s="58">
        <f>'Mortal Baseline'!G15*'MI Analysis'!S15</f>
        <v>0</v>
      </c>
      <c r="H15" s="58">
        <f t="shared" si="10"/>
        <v>0</v>
      </c>
      <c r="I15" s="58">
        <f t="shared" si="11"/>
        <v>0</v>
      </c>
      <c r="J15" s="93">
        <f t="shared" si="12"/>
        <v>0</v>
      </c>
      <c r="K15" s="93">
        <f t="shared" si="2"/>
        <v>0</v>
      </c>
      <c r="L15" s="93">
        <f t="shared" si="3"/>
        <v>0</v>
      </c>
      <c r="M15" s="93">
        <f t="shared" si="4"/>
        <v>0</v>
      </c>
      <c r="N15" s="93">
        <f t="shared" si="5"/>
        <v>0</v>
      </c>
      <c r="O15" s="117">
        <f>('MI Epi'!AO33*(SUM('Mortal Baseline'!C15:G15)))/('Mortal Baseline'!C15*'MI Epi'!B$69+'Mortal Baseline'!D15*'MI Epi'!C$69+'Mortal Baseline'!E15*'MI Epi'!D$69+'Mortal Baseline'!F15*'MI Epi'!E$69+'Mortal Baseline'!G15*'MI Epi'!F$69)</f>
        <v>0</v>
      </c>
      <c r="P15" s="93">
        <f>$O15*'MI Epi'!C$69</f>
        <v>0</v>
      </c>
      <c r="Q15" s="93">
        <f>$O15*'MI Epi'!D$69</f>
        <v>0</v>
      </c>
      <c r="R15" s="93">
        <f>$O15*'MI Epi'!E$69</f>
        <v>0</v>
      </c>
      <c r="S15" s="93">
        <f>$O15*'MI Epi'!F$69</f>
        <v>0</v>
      </c>
      <c r="T15" s="93">
        <f t="shared" si="22"/>
        <v>0</v>
      </c>
      <c r="U15" s="2">
        <f>J15/'Mortal Baseline'!C15</f>
        <v>0</v>
      </c>
      <c r="V15" s="2">
        <f>K15/'Mortal Baseline'!D15</f>
        <v>0</v>
      </c>
      <c r="W15" s="2">
        <f>L15/'Mortal Baseline'!E15</f>
        <v>0</v>
      </c>
      <c r="X15" s="2">
        <f>M15/'Mortal Baseline'!F15</f>
        <v>0</v>
      </c>
      <c r="Y15" s="2">
        <f>N15/'Mortal Baseline'!G15</f>
        <v>0</v>
      </c>
      <c r="Z15" s="2">
        <f>SUM(C15:G15)/SUM('Mortal Baseline'!C15:G15)</f>
        <v>0</v>
      </c>
      <c r="AA15" s="93">
        <f>C15*'MI Epi'!$AR33</f>
        <v>0</v>
      </c>
      <c r="AB15" s="93">
        <f>D15*'MI Epi'!$AR33</f>
        <v>0</v>
      </c>
      <c r="AC15" s="93">
        <f>E15*'MI Epi'!$AR33</f>
        <v>0</v>
      </c>
      <c r="AD15" s="93">
        <f>F15*'MI Epi'!$AR33</f>
        <v>0</v>
      </c>
      <c r="AE15" s="93">
        <f>G15*'MI Epi'!$AR33</f>
        <v>0</v>
      </c>
      <c r="AF15" s="93">
        <f t="shared" si="13"/>
        <v>0</v>
      </c>
      <c r="AG15" s="93">
        <f>J15*'MI Epi'!$I$5</f>
        <v>0</v>
      </c>
      <c r="AH15" s="93">
        <f>K15*'MI Epi'!$I$5</f>
        <v>0</v>
      </c>
      <c r="AI15" s="93">
        <f>L15*'MI Epi'!$I$5</f>
        <v>0</v>
      </c>
      <c r="AJ15" s="93">
        <f>M15*'MI Epi'!$I$5</f>
        <v>0</v>
      </c>
      <c r="AK15" s="93">
        <f>N15*'MI Epi'!$I$5</f>
        <v>0</v>
      </c>
      <c r="AL15" s="93">
        <f t="shared" si="7"/>
        <v>0</v>
      </c>
      <c r="AM15" s="93">
        <f t="shared" si="14"/>
        <v>0</v>
      </c>
      <c r="AN15" s="2"/>
      <c r="AO15" s="93">
        <f>'Mortal Baseline'!X15*'MI Analysis'!AY15</f>
        <v>0</v>
      </c>
      <c r="AP15" s="93">
        <f>'Mortal Baseline'!Y15*'MI Analysis'!AZ15</f>
        <v>0</v>
      </c>
      <c r="AQ15" s="93">
        <f>'Mortal Baseline'!Z15*'MI Analysis'!BA15</f>
        <v>0</v>
      </c>
      <c r="AR15" s="93">
        <f>'Mortal Baseline'!AA15*'MI Analysis'!BB15</f>
        <v>0</v>
      </c>
      <c r="AS15" s="93">
        <f>'Mortal Baseline'!AB15*'MI Analysis'!BC15</f>
        <v>0</v>
      </c>
      <c r="AT15" s="93">
        <f t="shared" si="15"/>
        <v>0</v>
      </c>
      <c r="AU15" s="93">
        <f t="shared" si="16"/>
        <v>0</v>
      </c>
      <c r="AV15" s="93">
        <f t="shared" si="17"/>
        <v>0</v>
      </c>
      <c r="AW15" s="93">
        <f t="shared" si="18"/>
        <v>0</v>
      </c>
      <c r="AX15" s="93">
        <f t="shared" si="19"/>
        <v>0</v>
      </c>
      <c r="AY15" s="117">
        <f>('MI Epi'!$AW33*(SUM('Mortal Baseline'!X15:AB15)))/('Mortal Baseline'!X15*'MI Epi'!B$78+'Mortal Baseline'!Y15*'MI Epi'!B$78+'Mortal Baseline'!Z15*'MI Epi'!C$78+'Mortal Baseline'!AA15*'MI Epi'!D$78+'Mortal Baseline'!AB15*'MI Epi'!E$78)</f>
        <v>0</v>
      </c>
      <c r="AZ15" s="93">
        <f>$AY15*'MI Epi'!C$78</f>
        <v>0</v>
      </c>
      <c r="BA15" s="93">
        <f>$AY15*'MI Epi'!D$78</f>
        <v>0</v>
      </c>
      <c r="BB15" s="93">
        <f>$AY15*'MI Epi'!E$78</f>
        <v>0</v>
      </c>
      <c r="BC15" s="93">
        <f>$AY15*'MI Epi'!F$78</f>
        <v>0</v>
      </c>
      <c r="BD15" s="93">
        <f t="shared" si="8"/>
        <v>0</v>
      </c>
      <c r="BE15" s="2">
        <f>AO15/'Mortal Baseline'!X15</f>
        <v>0</v>
      </c>
      <c r="BF15" s="2">
        <f>AP15/'Mortal Baseline'!Y15</f>
        <v>0</v>
      </c>
      <c r="BG15" s="2">
        <f>AQ15/'Mortal Baseline'!Z15</f>
        <v>0</v>
      </c>
      <c r="BH15" s="2">
        <f>AR15/'Mortal Baseline'!AA15</f>
        <v>0</v>
      </c>
      <c r="BI15" s="2">
        <f>AS15/'Mortal Baseline'!AB15</f>
        <v>0</v>
      </c>
      <c r="BJ15" s="2">
        <f>SUM(AO15:AS15)/SUM('Mortal Baseline'!X15:AB15)</f>
        <v>0</v>
      </c>
      <c r="BK15" s="58">
        <f>AY15*'MI Epi'!$AH$24</f>
        <v>0</v>
      </c>
      <c r="BL15" s="58">
        <f>AZ15*'MI Epi'!$AH$24</f>
        <v>0</v>
      </c>
      <c r="BM15" s="58">
        <f>BA15*'MI Epi'!$AH$24</f>
        <v>0</v>
      </c>
      <c r="BN15" s="58">
        <f>BB15*'MI Epi'!$AH$24</f>
        <v>0</v>
      </c>
      <c r="BO15" s="58">
        <f>BC15*'MI Epi'!$AH$24</f>
        <v>0</v>
      </c>
      <c r="BP15" s="93">
        <f t="shared" si="20"/>
        <v>0</v>
      </c>
      <c r="BQ15" s="93">
        <f>AT15*'MI Epi'!$I$5</f>
        <v>0</v>
      </c>
      <c r="BR15" s="93">
        <f>AU15*'MI Epi'!$I$5</f>
        <v>0</v>
      </c>
      <c r="BS15" s="93">
        <f>AV15*'MI Epi'!$I$5</f>
        <v>0</v>
      </c>
      <c r="BT15" s="93">
        <f>AW15*'MI Epi'!$I$5</f>
        <v>0</v>
      </c>
      <c r="BU15" s="93">
        <f>AX15*'MI Epi'!$I$5</f>
        <v>0</v>
      </c>
      <c r="BV15" s="93">
        <f t="shared" si="9"/>
        <v>0</v>
      </c>
      <c r="BW15" s="93">
        <f t="shared" si="21"/>
        <v>0</v>
      </c>
    </row>
    <row r="16" spans="1:76">
      <c r="A16" s="58">
        <f>'Mortal Baseline'!A16</f>
        <v>14</v>
      </c>
      <c r="B16" s="58">
        <v>18</v>
      </c>
      <c r="C16" s="58">
        <f>'Mortal Baseline'!C16*'MI Analysis'!O16</f>
        <v>0</v>
      </c>
      <c r="D16" s="58">
        <f>'Mortal Baseline'!D16*'MI Analysis'!P16</f>
        <v>0</v>
      </c>
      <c r="E16" s="58">
        <f>'Mortal Baseline'!E16*'MI Analysis'!Q16</f>
        <v>0</v>
      </c>
      <c r="F16" s="58">
        <f>'Mortal Baseline'!F16*'MI Analysis'!R16</f>
        <v>0</v>
      </c>
      <c r="G16" s="58">
        <f>'Mortal Baseline'!G16*'MI Analysis'!S16</f>
        <v>0</v>
      </c>
      <c r="H16" s="58">
        <f t="shared" si="10"/>
        <v>0</v>
      </c>
      <c r="I16" s="58">
        <f t="shared" si="11"/>
        <v>0</v>
      </c>
      <c r="J16" s="93">
        <f t="shared" si="12"/>
        <v>0</v>
      </c>
      <c r="K16" s="93">
        <f t="shared" si="2"/>
        <v>0</v>
      </c>
      <c r="L16" s="93">
        <f t="shared" si="3"/>
        <v>0</v>
      </c>
      <c r="M16" s="93">
        <f t="shared" si="4"/>
        <v>0</v>
      </c>
      <c r="N16" s="93">
        <f t="shared" si="5"/>
        <v>0</v>
      </c>
      <c r="O16" s="117">
        <f>('MI Epi'!AO34*(SUM('Mortal Baseline'!C16:G16)))/('Mortal Baseline'!C16*'MI Epi'!B$69+'Mortal Baseline'!D16*'MI Epi'!C$69+'Mortal Baseline'!E16*'MI Epi'!D$69+'Mortal Baseline'!F16*'MI Epi'!E$69+'Mortal Baseline'!G16*'MI Epi'!F$69)</f>
        <v>0</v>
      </c>
      <c r="P16" s="93">
        <f>$O16*'MI Epi'!C$69</f>
        <v>0</v>
      </c>
      <c r="Q16" s="93">
        <f>$O16*'MI Epi'!D$69</f>
        <v>0</v>
      </c>
      <c r="R16" s="93">
        <f>$O16*'MI Epi'!E$69</f>
        <v>0</v>
      </c>
      <c r="S16" s="93">
        <f>$O16*'MI Epi'!F$69</f>
        <v>0</v>
      </c>
      <c r="T16" s="93">
        <f t="shared" si="22"/>
        <v>0</v>
      </c>
      <c r="U16" s="2">
        <f>J16/'Mortal Baseline'!C16</f>
        <v>0</v>
      </c>
      <c r="V16" s="2">
        <f>K16/'Mortal Baseline'!D16</f>
        <v>0</v>
      </c>
      <c r="W16" s="2">
        <f>L16/'Mortal Baseline'!E16</f>
        <v>0</v>
      </c>
      <c r="X16" s="2">
        <f>M16/'Mortal Baseline'!F16</f>
        <v>0</v>
      </c>
      <c r="Y16" s="2">
        <f>N16/'Mortal Baseline'!G16</f>
        <v>0</v>
      </c>
      <c r="Z16" s="2">
        <f>SUM(C16:G16)/SUM('Mortal Baseline'!C16:G16)</f>
        <v>0</v>
      </c>
      <c r="AA16" s="93">
        <f>C16*'MI Epi'!$AR34</f>
        <v>0</v>
      </c>
      <c r="AB16" s="93">
        <f>D16*'MI Epi'!$AR34</f>
        <v>0</v>
      </c>
      <c r="AC16" s="93">
        <f>E16*'MI Epi'!$AR34</f>
        <v>0</v>
      </c>
      <c r="AD16" s="93">
        <f>F16*'MI Epi'!$AR34</f>
        <v>0</v>
      </c>
      <c r="AE16" s="93">
        <f>G16*'MI Epi'!$AR34</f>
        <v>0</v>
      </c>
      <c r="AF16" s="93">
        <f t="shared" si="13"/>
        <v>0</v>
      </c>
      <c r="AG16" s="93">
        <f>J16*'MI Epi'!$I$5</f>
        <v>0</v>
      </c>
      <c r="AH16" s="93">
        <f>K16*'MI Epi'!$I$5</f>
        <v>0</v>
      </c>
      <c r="AI16" s="93">
        <f>L16*'MI Epi'!$I$5</f>
        <v>0</v>
      </c>
      <c r="AJ16" s="93">
        <f>M16*'MI Epi'!$I$5</f>
        <v>0</v>
      </c>
      <c r="AK16" s="93">
        <f>N16*'MI Epi'!$I$5</f>
        <v>0</v>
      </c>
      <c r="AL16" s="93">
        <f t="shared" si="7"/>
        <v>0</v>
      </c>
      <c r="AM16" s="93">
        <f t="shared" si="14"/>
        <v>0</v>
      </c>
      <c r="AN16" s="2"/>
      <c r="AO16" s="93">
        <f>'Mortal Baseline'!X16*'MI Analysis'!AY16</f>
        <v>0</v>
      </c>
      <c r="AP16" s="93">
        <f>'Mortal Baseline'!Y16*'MI Analysis'!AZ16</f>
        <v>0</v>
      </c>
      <c r="AQ16" s="93">
        <f>'Mortal Baseline'!Z16*'MI Analysis'!BA16</f>
        <v>0</v>
      </c>
      <c r="AR16" s="93">
        <f>'Mortal Baseline'!AA16*'MI Analysis'!BB16</f>
        <v>0</v>
      </c>
      <c r="AS16" s="93">
        <f>'Mortal Baseline'!AB16*'MI Analysis'!BC16</f>
        <v>0</v>
      </c>
      <c r="AT16" s="93">
        <f t="shared" si="15"/>
        <v>0</v>
      </c>
      <c r="AU16" s="93">
        <f t="shared" si="16"/>
        <v>0</v>
      </c>
      <c r="AV16" s="93">
        <f t="shared" si="17"/>
        <v>0</v>
      </c>
      <c r="AW16" s="93">
        <f t="shared" si="18"/>
        <v>0</v>
      </c>
      <c r="AX16" s="93">
        <f t="shared" si="19"/>
        <v>0</v>
      </c>
      <c r="AY16" s="117">
        <f>('MI Epi'!$AW34*(SUM('Mortal Baseline'!X16:AB16)))/('Mortal Baseline'!X16*'MI Epi'!B$78+'Mortal Baseline'!Y16*'MI Epi'!B$78+'Mortal Baseline'!Z16*'MI Epi'!C$78+'Mortal Baseline'!AA16*'MI Epi'!D$78+'Mortal Baseline'!AB16*'MI Epi'!E$78)</f>
        <v>0</v>
      </c>
      <c r="AZ16" s="93">
        <f>$AY16*'MI Epi'!C$78</f>
        <v>0</v>
      </c>
      <c r="BA16" s="93">
        <f>$AY16*'MI Epi'!D$78</f>
        <v>0</v>
      </c>
      <c r="BB16" s="93">
        <f>$AY16*'MI Epi'!E$78</f>
        <v>0</v>
      </c>
      <c r="BC16" s="93">
        <f>$AY16*'MI Epi'!F$78</f>
        <v>0</v>
      </c>
      <c r="BD16" s="93">
        <f t="shared" si="8"/>
        <v>0</v>
      </c>
      <c r="BE16" s="2">
        <f>AO16/'Mortal Baseline'!X16</f>
        <v>0</v>
      </c>
      <c r="BF16" s="2">
        <f>AP16/'Mortal Baseline'!Y16</f>
        <v>0</v>
      </c>
      <c r="BG16" s="2">
        <f>AQ16/'Mortal Baseline'!Z16</f>
        <v>0</v>
      </c>
      <c r="BH16" s="2">
        <f>AR16/'Mortal Baseline'!AA16</f>
        <v>0</v>
      </c>
      <c r="BI16" s="2">
        <f>AS16/'Mortal Baseline'!AB16</f>
        <v>0</v>
      </c>
      <c r="BJ16" s="2">
        <f>SUM(AO16:AS16)/SUM('Mortal Baseline'!X16:AB16)</f>
        <v>0</v>
      </c>
      <c r="BK16" s="58">
        <f>AY16*'MI Epi'!$AH$24</f>
        <v>0</v>
      </c>
      <c r="BL16" s="58">
        <f>AZ16*'MI Epi'!$AH$24</f>
        <v>0</v>
      </c>
      <c r="BM16" s="58">
        <f>BA16*'MI Epi'!$AH$24</f>
        <v>0</v>
      </c>
      <c r="BN16" s="58">
        <f>BB16*'MI Epi'!$AH$24</f>
        <v>0</v>
      </c>
      <c r="BO16" s="58">
        <f>BC16*'MI Epi'!$AH$24</f>
        <v>0</v>
      </c>
      <c r="BP16" s="93">
        <f t="shared" si="20"/>
        <v>0</v>
      </c>
      <c r="BQ16" s="93">
        <f>AT16*'MI Epi'!$I$5</f>
        <v>0</v>
      </c>
      <c r="BR16" s="93">
        <f>AU16*'MI Epi'!$I$5</f>
        <v>0</v>
      </c>
      <c r="BS16" s="93">
        <f>AV16*'MI Epi'!$I$5</f>
        <v>0</v>
      </c>
      <c r="BT16" s="93">
        <f>AW16*'MI Epi'!$I$5</f>
        <v>0</v>
      </c>
      <c r="BU16" s="93">
        <f>AX16*'MI Epi'!$I$5</f>
        <v>0</v>
      </c>
      <c r="BV16" s="93">
        <f t="shared" si="9"/>
        <v>0</v>
      </c>
      <c r="BW16" s="93">
        <f t="shared" si="21"/>
        <v>0</v>
      </c>
    </row>
    <row r="17" spans="1:75">
      <c r="A17" s="58">
        <f>'Mortal Baseline'!A17</f>
        <v>15</v>
      </c>
      <c r="B17" s="58">
        <v>19</v>
      </c>
      <c r="C17" s="58">
        <f>'Mortal Baseline'!C17*'MI Analysis'!O17</f>
        <v>0</v>
      </c>
      <c r="D17" s="58">
        <f>'Mortal Baseline'!D17*'MI Analysis'!P17</f>
        <v>0</v>
      </c>
      <c r="E17" s="58">
        <f>'Mortal Baseline'!E17*'MI Analysis'!Q17</f>
        <v>0</v>
      </c>
      <c r="F17" s="58">
        <f>'Mortal Baseline'!F17*'MI Analysis'!R17</f>
        <v>0</v>
      </c>
      <c r="G17" s="58">
        <f>'Mortal Baseline'!G17*'MI Analysis'!S17</f>
        <v>0</v>
      </c>
      <c r="H17" s="58">
        <f t="shared" si="10"/>
        <v>0</v>
      </c>
      <c r="I17" s="58">
        <f t="shared" si="11"/>
        <v>0</v>
      </c>
      <c r="J17" s="93">
        <f t="shared" si="12"/>
        <v>0</v>
      </c>
      <c r="K17" s="93">
        <f t="shared" si="2"/>
        <v>0</v>
      </c>
      <c r="L17" s="93">
        <f t="shared" si="3"/>
        <v>0</v>
      </c>
      <c r="M17" s="93">
        <f t="shared" si="4"/>
        <v>0</v>
      </c>
      <c r="N17" s="93">
        <f t="shared" si="5"/>
        <v>0</v>
      </c>
      <c r="O17" s="117">
        <f>('MI Epi'!AO35*(SUM('Mortal Baseline'!C17:G17)))/('Mortal Baseline'!C17*'MI Epi'!B$69+'Mortal Baseline'!D17*'MI Epi'!C$69+'Mortal Baseline'!E17*'MI Epi'!D$69+'Mortal Baseline'!F17*'MI Epi'!E$69+'Mortal Baseline'!G17*'MI Epi'!F$69)</f>
        <v>0</v>
      </c>
      <c r="P17" s="93">
        <f>$O17*'MI Epi'!C$69</f>
        <v>0</v>
      </c>
      <c r="Q17" s="93">
        <f>$O17*'MI Epi'!D$69</f>
        <v>0</v>
      </c>
      <c r="R17" s="93">
        <f>$O17*'MI Epi'!E$69</f>
        <v>0</v>
      </c>
      <c r="S17" s="93">
        <f>$O17*'MI Epi'!F$69</f>
        <v>0</v>
      </c>
      <c r="T17" s="93">
        <f t="shared" si="22"/>
        <v>0</v>
      </c>
      <c r="U17" s="2">
        <f>J17/'Mortal Baseline'!C17</f>
        <v>0</v>
      </c>
      <c r="V17" s="2">
        <f>K17/'Mortal Baseline'!D17</f>
        <v>0</v>
      </c>
      <c r="W17" s="2">
        <f>L17/'Mortal Baseline'!E17</f>
        <v>0</v>
      </c>
      <c r="X17" s="2">
        <f>M17/'Mortal Baseline'!F17</f>
        <v>0</v>
      </c>
      <c r="Y17" s="2">
        <f>N17/'Mortal Baseline'!G17</f>
        <v>0</v>
      </c>
      <c r="Z17" s="2">
        <f>SUM(C17:G17)/SUM('Mortal Baseline'!C17:G17)</f>
        <v>0</v>
      </c>
      <c r="AA17" s="93">
        <f>C17*'MI Epi'!$AR35</f>
        <v>0</v>
      </c>
      <c r="AB17" s="93">
        <f>D17*'MI Epi'!$AR35</f>
        <v>0</v>
      </c>
      <c r="AC17" s="93">
        <f>E17*'MI Epi'!$AR35</f>
        <v>0</v>
      </c>
      <c r="AD17" s="93">
        <f>F17*'MI Epi'!$AR35</f>
        <v>0</v>
      </c>
      <c r="AE17" s="93">
        <f>G17*'MI Epi'!$AR35</f>
        <v>0</v>
      </c>
      <c r="AF17" s="93">
        <f t="shared" si="13"/>
        <v>0</v>
      </c>
      <c r="AG17" s="93">
        <f>J17*'MI Epi'!$I$5</f>
        <v>0</v>
      </c>
      <c r="AH17" s="93">
        <f>K17*'MI Epi'!$I$5</f>
        <v>0</v>
      </c>
      <c r="AI17" s="93">
        <f>L17*'MI Epi'!$I$5</f>
        <v>0</v>
      </c>
      <c r="AJ17" s="93">
        <f>M17*'MI Epi'!$I$5</f>
        <v>0</v>
      </c>
      <c r="AK17" s="93">
        <f>N17*'MI Epi'!$I$5</f>
        <v>0</v>
      </c>
      <c r="AL17" s="93">
        <f t="shared" si="7"/>
        <v>0</v>
      </c>
      <c r="AM17" s="93">
        <f t="shared" si="14"/>
        <v>0</v>
      </c>
      <c r="AN17" s="2"/>
      <c r="AO17" s="93">
        <f>'Mortal Baseline'!X17*'MI Analysis'!AY17</f>
        <v>0</v>
      </c>
      <c r="AP17" s="93">
        <f>'Mortal Baseline'!Y17*'MI Analysis'!AZ17</f>
        <v>0</v>
      </c>
      <c r="AQ17" s="93">
        <f>'Mortal Baseline'!Z17*'MI Analysis'!BA17</f>
        <v>0</v>
      </c>
      <c r="AR17" s="93">
        <f>'Mortal Baseline'!AA17*'MI Analysis'!BB17</f>
        <v>0</v>
      </c>
      <c r="AS17" s="93">
        <f>'Mortal Baseline'!AB17*'MI Analysis'!BC17</f>
        <v>0</v>
      </c>
      <c r="AT17" s="93">
        <f t="shared" si="15"/>
        <v>0</v>
      </c>
      <c r="AU17" s="93">
        <f t="shared" si="16"/>
        <v>0</v>
      </c>
      <c r="AV17" s="93">
        <f t="shared" si="17"/>
        <v>0</v>
      </c>
      <c r="AW17" s="93">
        <f t="shared" si="18"/>
        <v>0</v>
      </c>
      <c r="AX17" s="93">
        <f t="shared" si="19"/>
        <v>0</v>
      </c>
      <c r="AY17" s="117">
        <f>('MI Epi'!$AW35*(SUM('Mortal Baseline'!X17:AB17)))/('Mortal Baseline'!X17*'MI Epi'!B$78+'Mortal Baseline'!Y17*'MI Epi'!B$78+'Mortal Baseline'!Z17*'MI Epi'!C$78+'Mortal Baseline'!AA17*'MI Epi'!D$78+'Mortal Baseline'!AB17*'MI Epi'!E$78)</f>
        <v>0</v>
      </c>
      <c r="AZ17" s="93">
        <f>$AY17*'MI Epi'!C$78</f>
        <v>0</v>
      </c>
      <c r="BA17" s="93">
        <f>$AY17*'MI Epi'!D$78</f>
        <v>0</v>
      </c>
      <c r="BB17" s="93">
        <f>$AY17*'MI Epi'!E$78</f>
        <v>0</v>
      </c>
      <c r="BC17" s="93">
        <f>$AY17*'MI Epi'!F$78</f>
        <v>0</v>
      </c>
      <c r="BD17" s="93">
        <f t="shared" si="8"/>
        <v>0</v>
      </c>
      <c r="BE17" s="2">
        <f>AO17/'Mortal Baseline'!X17</f>
        <v>0</v>
      </c>
      <c r="BF17" s="2">
        <f>AP17/'Mortal Baseline'!Y17</f>
        <v>0</v>
      </c>
      <c r="BG17" s="2">
        <f>AQ17/'Mortal Baseline'!Z17</f>
        <v>0</v>
      </c>
      <c r="BH17" s="2">
        <f>AR17/'Mortal Baseline'!AA17</f>
        <v>0</v>
      </c>
      <c r="BI17" s="2">
        <f>AS17/'Mortal Baseline'!AB17</f>
        <v>0</v>
      </c>
      <c r="BJ17" s="2">
        <f>SUM(AO17:AS17)/SUM('Mortal Baseline'!X17:AB17)</f>
        <v>0</v>
      </c>
      <c r="BK17" s="58">
        <f>AY17*'MI Epi'!$AH$24</f>
        <v>0</v>
      </c>
      <c r="BL17" s="58">
        <f>AZ17*'MI Epi'!$AH$24</f>
        <v>0</v>
      </c>
      <c r="BM17" s="58">
        <f>BA17*'MI Epi'!$AH$24</f>
        <v>0</v>
      </c>
      <c r="BN17" s="58">
        <f>BB17*'MI Epi'!$AH$24</f>
        <v>0</v>
      </c>
      <c r="BO17" s="58">
        <f>BC17*'MI Epi'!$AH$24</f>
        <v>0</v>
      </c>
      <c r="BP17" s="93">
        <f t="shared" si="20"/>
        <v>0</v>
      </c>
      <c r="BQ17" s="93">
        <f>AT17*'MI Epi'!$I$5</f>
        <v>0</v>
      </c>
      <c r="BR17" s="93">
        <f>AU17*'MI Epi'!$I$5</f>
        <v>0</v>
      </c>
      <c r="BS17" s="93">
        <f>AV17*'MI Epi'!$I$5</f>
        <v>0</v>
      </c>
      <c r="BT17" s="93">
        <f>AW17*'MI Epi'!$I$5</f>
        <v>0</v>
      </c>
      <c r="BU17" s="93">
        <f>AX17*'MI Epi'!$I$5</f>
        <v>0</v>
      </c>
      <c r="BV17" s="93">
        <f t="shared" si="9"/>
        <v>0</v>
      </c>
      <c r="BW17" s="93">
        <f t="shared" si="21"/>
        <v>0</v>
      </c>
    </row>
    <row r="18" spans="1:75">
      <c r="A18" s="58">
        <f>'Mortal Baseline'!A18</f>
        <v>16</v>
      </c>
      <c r="B18" s="58">
        <v>20</v>
      </c>
      <c r="C18" s="58">
        <f>'Mortal Baseline'!C18*'MI Analysis'!O18</f>
        <v>0</v>
      </c>
      <c r="D18" s="58">
        <f>'Mortal Baseline'!D18*'MI Analysis'!P18</f>
        <v>0</v>
      </c>
      <c r="E18" s="58">
        <f>'Mortal Baseline'!E18*'MI Analysis'!Q18</f>
        <v>0</v>
      </c>
      <c r="F18" s="58">
        <f>'Mortal Baseline'!F18*'MI Analysis'!R18</f>
        <v>0</v>
      </c>
      <c r="G18" s="58">
        <f>'Mortal Baseline'!G18*'MI Analysis'!S18</f>
        <v>0</v>
      </c>
      <c r="H18" s="58">
        <f t="shared" si="10"/>
        <v>0</v>
      </c>
      <c r="I18" s="58">
        <f t="shared" si="11"/>
        <v>0</v>
      </c>
      <c r="J18" s="93">
        <f t="shared" si="12"/>
        <v>0</v>
      </c>
      <c r="K18" s="93">
        <f t="shared" si="2"/>
        <v>0</v>
      </c>
      <c r="L18" s="93">
        <f t="shared" si="3"/>
        <v>0</v>
      </c>
      <c r="M18" s="93">
        <f t="shared" si="4"/>
        <v>0</v>
      </c>
      <c r="N18" s="93">
        <f t="shared" si="5"/>
        <v>0</v>
      </c>
      <c r="O18" s="117">
        <f>('MI Epi'!AO36*(SUM('Mortal Baseline'!C18:G18)))/('Mortal Baseline'!C18*'MI Epi'!B$69+'Mortal Baseline'!D18*'MI Epi'!C$69+'Mortal Baseline'!E18*'MI Epi'!D$69+'Mortal Baseline'!F18*'MI Epi'!E$69+'Mortal Baseline'!G18*'MI Epi'!F$69)</f>
        <v>0</v>
      </c>
      <c r="P18" s="93">
        <f>$O18*'MI Epi'!C$69</f>
        <v>0</v>
      </c>
      <c r="Q18" s="93">
        <f>$O18*'MI Epi'!D$69</f>
        <v>0</v>
      </c>
      <c r="R18" s="93">
        <f>$O18*'MI Epi'!E$69</f>
        <v>0</v>
      </c>
      <c r="S18" s="93">
        <f>$O18*'MI Epi'!F$69</f>
        <v>0</v>
      </c>
      <c r="T18" s="93">
        <f t="shared" si="22"/>
        <v>0</v>
      </c>
      <c r="U18" s="2">
        <f>J18/'Mortal Baseline'!C18</f>
        <v>0</v>
      </c>
      <c r="V18" s="2">
        <f>K18/'Mortal Baseline'!D18</f>
        <v>0</v>
      </c>
      <c r="W18" s="2">
        <f>L18/'Mortal Baseline'!E18</f>
        <v>0</v>
      </c>
      <c r="X18" s="2">
        <f>M18/'Mortal Baseline'!F18</f>
        <v>0</v>
      </c>
      <c r="Y18" s="2">
        <f>N18/'Mortal Baseline'!G18</f>
        <v>0</v>
      </c>
      <c r="Z18" s="2">
        <f>SUM(C18:G18)/SUM('Mortal Baseline'!C18:G18)</f>
        <v>0</v>
      </c>
      <c r="AA18" s="93">
        <f>C18*'MI Epi'!$AR36</f>
        <v>0</v>
      </c>
      <c r="AB18" s="93">
        <f>D18*'MI Epi'!$AR36</f>
        <v>0</v>
      </c>
      <c r="AC18" s="93">
        <f>E18*'MI Epi'!$AR36</f>
        <v>0</v>
      </c>
      <c r="AD18" s="93">
        <f>F18*'MI Epi'!$AR36</f>
        <v>0</v>
      </c>
      <c r="AE18" s="93">
        <f>G18*'MI Epi'!$AR36</f>
        <v>0</v>
      </c>
      <c r="AF18" s="93">
        <f t="shared" si="13"/>
        <v>0</v>
      </c>
      <c r="AG18" s="93">
        <f>J18*'MI Epi'!$I$5</f>
        <v>0</v>
      </c>
      <c r="AH18" s="93">
        <f>K18*'MI Epi'!$I$5</f>
        <v>0</v>
      </c>
      <c r="AI18" s="93">
        <f>L18*'MI Epi'!$I$5</f>
        <v>0</v>
      </c>
      <c r="AJ18" s="93">
        <f>M18*'MI Epi'!$I$5</f>
        <v>0</v>
      </c>
      <c r="AK18" s="93">
        <f>N18*'MI Epi'!$I$5</f>
        <v>0</v>
      </c>
      <c r="AL18" s="93">
        <f t="shared" si="7"/>
        <v>0</v>
      </c>
      <c r="AM18" s="93">
        <f t="shared" si="14"/>
        <v>0</v>
      </c>
      <c r="AN18" s="2"/>
      <c r="AO18" s="93">
        <f>'Mortal Baseline'!X18*'MI Analysis'!AY18</f>
        <v>0</v>
      </c>
      <c r="AP18" s="93">
        <f>'Mortal Baseline'!Y18*'MI Analysis'!AZ18</f>
        <v>0</v>
      </c>
      <c r="AQ18" s="93">
        <f>'Mortal Baseline'!Z18*'MI Analysis'!BA18</f>
        <v>0</v>
      </c>
      <c r="AR18" s="93">
        <f>'Mortal Baseline'!AA18*'MI Analysis'!BB18</f>
        <v>0</v>
      </c>
      <c r="AS18" s="93">
        <f>'Mortal Baseline'!AB18*'MI Analysis'!BC18</f>
        <v>0</v>
      </c>
      <c r="AT18" s="93">
        <f t="shared" si="15"/>
        <v>0</v>
      </c>
      <c r="AU18" s="93">
        <f t="shared" si="16"/>
        <v>0</v>
      </c>
      <c r="AV18" s="93">
        <f t="shared" si="17"/>
        <v>0</v>
      </c>
      <c r="AW18" s="93">
        <f t="shared" si="18"/>
        <v>0</v>
      </c>
      <c r="AX18" s="93">
        <f t="shared" si="19"/>
        <v>0</v>
      </c>
      <c r="AY18" s="117">
        <f>('MI Epi'!$AW36*(SUM('Mortal Baseline'!X18:AB18)))/('Mortal Baseline'!X18*'MI Epi'!B$78+'Mortal Baseline'!Y18*'MI Epi'!B$78+'Mortal Baseline'!Z18*'MI Epi'!C$78+'Mortal Baseline'!AA18*'MI Epi'!D$78+'Mortal Baseline'!AB18*'MI Epi'!E$78)</f>
        <v>0</v>
      </c>
      <c r="AZ18" s="93">
        <f>$AY18*'MI Epi'!C$78</f>
        <v>0</v>
      </c>
      <c r="BA18" s="93">
        <f>$AY18*'MI Epi'!D$78</f>
        <v>0</v>
      </c>
      <c r="BB18" s="93">
        <f>$AY18*'MI Epi'!E$78</f>
        <v>0</v>
      </c>
      <c r="BC18" s="93">
        <f>$AY18*'MI Epi'!F$78</f>
        <v>0</v>
      </c>
      <c r="BD18" s="93">
        <f t="shared" si="8"/>
        <v>0</v>
      </c>
      <c r="BE18" s="2">
        <f>AO18/'Mortal Baseline'!X18</f>
        <v>0</v>
      </c>
      <c r="BF18" s="2">
        <f>AP18/'Mortal Baseline'!Y18</f>
        <v>0</v>
      </c>
      <c r="BG18" s="2">
        <f>AQ18/'Mortal Baseline'!Z18</f>
        <v>0</v>
      </c>
      <c r="BH18" s="2">
        <f>AR18/'Mortal Baseline'!AA18</f>
        <v>0</v>
      </c>
      <c r="BI18" s="2">
        <f>AS18/'Mortal Baseline'!AB18</f>
        <v>0</v>
      </c>
      <c r="BJ18" s="2">
        <f>SUM(AO18:AS18)/SUM('Mortal Baseline'!X18:AB18)</f>
        <v>0</v>
      </c>
      <c r="BK18" s="58">
        <f>AY18*'MI Epi'!$AH$25</f>
        <v>0</v>
      </c>
      <c r="BL18" s="58">
        <f>AZ18*'MI Epi'!$AH$25</f>
        <v>0</v>
      </c>
      <c r="BM18" s="58">
        <f>BA18*'MI Epi'!$AH$25</f>
        <v>0</v>
      </c>
      <c r="BN18" s="58">
        <f>BB18*'MI Epi'!$AH$25</f>
        <v>0</v>
      </c>
      <c r="BO18" s="58">
        <f>BC18*'MI Epi'!$AH$25</f>
        <v>0</v>
      </c>
      <c r="BP18" s="93">
        <f t="shared" si="20"/>
        <v>0</v>
      </c>
      <c r="BQ18" s="93">
        <f>AT18*'MI Epi'!$I$5</f>
        <v>0</v>
      </c>
      <c r="BR18" s="93">
        <f>AU18*'MI Epi'!$I$5</f>
        <v>0</v>
      </c>
      <c r="BS18" s="93">
        <f>AV18*'MI Epi'!$I$5</f>
        <v>0</v>
      </c>
      <c r="BT18" s="93">
        <f>AW18*'MI Epi'!$I$5</f>
        <v>0</v>
      </c>
      <c r="BU18" s="93">
        <f>AX18*'MI Epi'!$I$5</f>
        <v>0</v>
      </c>
      <c r="BV18" s="93">
        <f t="shared" si="9"/>
        <v>0</v>
      </c>
      <c r="BW18" s="93">
        <f t="shared" si="21"/>
        <v>0</v>
      </c>
    </row>
    <row r="19" spans="1:75">
      <c r="A19" s="58">
        <f>'Mortal Baseline'!A19</f>
        <v>17</v>
      </c>
      <c r="B19" s="58">
        <v>21</v>
      </c>
      <c r="C19" s="58">
        <f>'Mortal Baseline'!C19*'MI Analysis'!O19</f>
        <v>0</v>
      </c>
      <c r="D19" s="58">
        <f>'Mortal Baseline'!D19*'MI Analysis'!P19</f>
        <v>0</v>
      </c>
      <c r="E19" s="58">
        <f>'Mortal Baseline'!E19*'MI Analysis'!Q19</f>
        <v>0</v>
      </c>
      <c r="F19" s="58">
        <f>'Mortal Baseline'!F19*'MI Analysis'!R19</f>
        <v>0</v>
      </c>
      <c r="G19" s="58">
        <f>'Mortal Baseline'!G19*'MI Analysis'!S19</f>
        <v>0</v>
      </c>
      <c r="H19" s="58">
        <f t="shared" si="10"/>
        <v>0</v>
      </c>
      <c r="I19" s="58">
        <f t="shared" si="11"/>
        <v>0</v>
      </c>
      <c r="J19" s="93">
        <f t="shared" si="12"/>
        <v>0</v>
      </c>
      <c r="K19" s="93">
        <f t="shared" si="2"/>
        <v>0</v>
      </c>
      <c r="L19" s="93">
        <f t="shared" si="3"/>
        <v>0</v>
      </c>
      <c r="M19" s="93">
        <f t="shared" si="4"/>
        <v>0</v>
      </c>
      <c r="N19" s="93">
        <f t="shared" si="5"/>
        <v>0</v>
      </c>
      <c r="O19" s="117">
        <f>('MI Epi'!AO37*(SUM('Mortal Baseline'!C19:G19)))/('Mortal Baseline'!C19*'MI Epi'!B$69+'Mortal Baseline'!D19*'MI Epi'!C$69+'Mortal Baseline'!E19*'MI Epi'!D$69+'Mortal Baseline'!F19*'MI Epi'!E$69+'Mortal Baseline'!G19*'MI Epi'!F$69)</f>
        <v>0</v>
      </c>
      <c r="P19" s="93">
        <f>$O19*'MI Epi'!C$69</f>
        <v>0</v>
      </c>
      <c r="Q19" s="93">
        <f>$O19*'MI Epi'!D$69</f>
        <v>0</v>
      </c>
      <c r="R19" s="93">
        <f>$O19*'MI Epi'!E$69</f>
        <v>0</v>
      </c>
      <c r="S19" s="93">
        <f>$O19*'MI Epi'!F$69</f>
        <v>0</v>
      </c>
      <c r="T19" s="93">
        <f t="shared" si="22"/>
        <v>0</v>
      </c>
      <c r="U19" s="2">
        <f>J19/'Mortal Baseline'!C19</f>
        <v>0</v>
      </c>
      <c r="V19" s="2">
        <f>K19/'Mortal Baseline'!D19</f>
        <v>0</v>
      </c>
      <c r="W19" s="2">
        <f>L19/'Mortal Baseline'!E19</f>
        <v>0</v>
      </c>
      <c r="X19" s="2">
        <f>M19/'Mortal Baseline'!F19</f>
        <v>0</v>
      </c>
      <c r="Y19" s="2">
        <f>N19/'Mortal Baseline'!G19</f>
        <v>0</v>
      </c>
      <c r="Z19" s="2">
        <f>SUM(C19:G19)/SUM('Mortal Baseline'!C19:G19)</f>
        <v>0</v>
      </c>
      <c r="AA19" s="93">
        <f>C19*'MI Epi'!$AR37</f>
        <v>0</v>
      </c>
      <c r="AB19" s="93">
        <f>D19*'MI Epi'!$AR37</f>
        <v>0</v>
      </c>
      <c r="AC19" s="93">
        <f>E19*'MI Epi'!$AR37</f>
        <v>0</v>
      </c>
      <c r="AD19" s="93">
        <f>F19*'MI Epi'!$AR37</f>
        <v>0</v>
      </c>
      <c r="AE19" s="93">
        <f>G19*'MI Epi'!$AR37</f>
        <v>0</v>
      </c>
      <c r="AF19" s="93">
        <f t="shared" si="13"/>
        <v>0</v>
      </c>
      <c r="AG19" s="93">
        <f>J19*'MI Epi'!$I$5</f>
        <v>0</v>
      </c>
      <c r="AH19" s="93">
        <f>K19*'MI Epi'!$I$5</f>
        <v>0</v>
      </c>
      <c r="AI19" s="93">
        <f>L19*'MI Epi'!$I$5</f>
        <v>0</v>
      </c>
      <c r="AJ19" s="93">
        <f>M19*'MI Epi'!$I$5</f>
        <v>0</v>
      </c>
      <c r="AK19" s="93">
        <f>N19*'MI Epi'!$I$5</f>
        <v>0</v>
      </c>
      <c r="AL19" s="93">
        <f t="shared" si="7"/>
        <v>0</v>
      </c>
      <c r="AM19" s="93">
        <f t="shared" si="14"/>
        <v>0</v>
      </c>
      <c r="AN19" s="2"/>
      <c r="AO19" s="93">
        <f>'Mortal Baseline'!X19*'MI Analysis'!AY19</f>
        <v>0</v>
      </c>
      <c r="AP19" s="93">
        <f>'Mortal Baseline'!Y19*'MI Analysis'!AZ19</f>
        <v>0</v>
      </c>
      <c r="AQ19" s="93">
        <f>'Mortal Baseline'!Z19*'MI Analysis'!BA19</f>
        <v>0</v>
      </c>
      <c r="AR19" s="93">
        <f>'Mortal Baseline'!AA19*'MI Analysis'!BB19</f>
        <v>0</v>
      </c>
      <c r="AS19" s="93">
        <f>'Mortal Baseline'!AB19*'MI Analysis'!BC19</f>
        <v>0</v>
      </c>
      <c r="AT19" s="93">
        <f t="shared" si="15"/>
        <v>0</v>
      </c>
      <c r="AU19" s="93">
        <f t="shared" si="16"/>
        <v>0</v>
      </c>
      <c r="AV19" s="93">
        <f t="shared" si="17"/>
        <v>0</v>
      </c>
      <c r="AW19" s="93">
        <f t="shared" si="18"/>
        <v>0</v>
      </c>
      <c r="AX19" s="93">
        <f t="shared" si="19"/>
        <v>0</v>
      </c>
      <c r="AY19" s="117">
        <f>('MI Epi'!$AW37*(SUM('Mortal Baseline'!X19:AB19)))/('Mortal Baseline'!X19*'MI Epi'!B$78+'Mortal Baseline'!Y19*'MI Epi'!B$78+'Mortal Baseline'!Z19*'MI Epi'!C$78+'Mortal Baseline'!AA19*'MI Epi'!D$78+'Mortal Baseline'!AB19*'MI Epi'!E$78)</f>
        <v>0</v>
      </c>
      <c r="AZ19" s="93">
        <f>$AY19*'MI Epi'!C$78</f>
        <v>0</v>
      </c>
      <c r="BA19" s="93">
        <f>$AY19*'MI Epi'!D$78</f>
        <v>0</v>
      </c>
      <c r="BB19" s="93">
        <f>$AY19*'MI Epi'!E$78</f>
        <v>0</v>
      </c>
      <c r="BC19" s="93">
        <f>$AY19*'MI Epi'!F$78</f>
        <v>0</v>
      </c>
      <c r="BD19" s="93">
        <f t="shared" si="8"/>
        <v>0</v>
      </c>
      <c r="BE19" s="2">
        <f>AO19/'Mortal Baseline'!X19</f>
        <v>0</v>
      </c>
      <c r="BF19" s="2">
        <f>AP19/'Mortal Baseline'!Y19</f>
        <v>0</v>
      </c>
      <c r="BG19" s="2">
        <f>AQ19/'Mortal Baseline'!Z19</f>
        <v>0</v>
      </c>
      <c r="BH19" s="2">
        <f>AR19/'Mortal Baseline'!AA19</f>
        <v>0</v>
      </c>
      <c r="BI19" s="2">
        <f>AS19/'Mortal Baseline'!AB19</f>
        <v>0</v>
      </c>
      <c r="BJ19" s="2">
        <f>SUM(AO19:AS19)/SUM('Mortal Baseline'!X19:AB19)</f>
        <v>0</v>
      </c>
      <c r="BK19" s="58">
        <f>AY19*'MI Epi'!$AH$25</f>
        <v>0</v>
      </c>
      <c r="BL19" s="58">
        <f>AZ19*'MI Epi'!$AH$25</f>
        <v>0</v>
      </c>
      <c r="BM19" s="58">
        <f>BA19*'MI Epi'!$AH$25</f>
        <v>0</v>
      </c>
      <c r="BN19" s="58">
        <f>BB19*'MI Epi'!$AH$25</f>
        <v>0</v>
      </c>
      <c r="BO19" s="58">
        <f>BC19*'MI Epi'!$AH$25</f>
        <v>0</v>
      </c>
      <c r="BP19" s="93">
        <f t="shared" si="20"/>
        <v>0</v>
      </c>
      <c r="BQ19" s="93">
        <f>AT19*'MI Epi'!$I$5</f>
        <v>0</v>
      </c>
      <c r="BR19" s="93">
        <f>AU19*'MI Epi'!$I$5</f>
        <v>0</v>
      </c>
      <c r="BS19" s="93">
        <f>AV19*'MI Epi'!$I$5</f>
        <v>0</v>
      </c>
      <c r="BT19" s="93">
        <f>AW19*'MI Epi'!$I$5</f>
        <v>0</v>
      </c>
      <c r="BU19" s="93">
        <f>AX19*'MI Epi'!$I$5</f>
        <v>0</v>
      </c>
      <c r="BV19" s="93">
        <f t="shared" si="9"/>
        <v>0</v>
      </c>
      <c r="BW19" s="93">
        <f t="shared" si="21"/>
        <v>0</v>
      </c>
    </row>
    <row r="20" spans="1:75">
      <c r="A20" s="58">
        <f>'Mortal Baseline'!A20</f>
        <v>18</v>
      </c>
      <c r="B20" s="58">
        <v>22</v>
      </c>
      <c r="C20" s="58">
        <f>'Mortal Baseline'!C20*'MI Analysis'!O20</f>
        <v>0</v>
      </c>
      <c r="D20" s="58">
        <f>'Mortal Baseline'!D20*'MI Analysis'!P20</f>
        <v>0</v>
      </c>
      <c r="E20" s="58">
        <f>'Mortal Baseline'!E20*'MI Analysis'!Q20</f>
        <v>0</v>
      </c>
      <c r="F20" s="58">
        <f>'Mortal Baseline'!F20*'MI Analysis'!R20</f>
        <v>0</v>
      </c>
      <c r="G20" s="58">
        <f>'Mortal Baseline'!G20*'MI Analysis'!S20</f>
        <v>0</v>
      </c>
      <c r="H20" s="58">
        <f t="shared" si="10"/>
        <v>0</v>
      </c>
      <c r="I20" s="58">
        <f t="shared" si="11"/>
        <v>0</v>
      </c>
      <c r="J20" s="93">
        <f t="shared" si="12"/>
        <v>0</v>
      </c>
      <c r="K20" s="93">
        <f t="shared" si="2"/>
        <v>0</v>
      </c>
      <c r="L20" s="93">
        <f t="shared" si="3"/>
        <v>0</v>
      </c>
      <c r="M20" s="93">
        <f t="shared" si="4"/>
        <v>0</v>
      </c>
      <c r="N20" s="93">
        <f t="shared" si="5"/>
        <v>0</v>
      </c>
      <c r="O20" s="117">
        <f>('MI Epi'!AO38*(SUM('Mortal Baseline'!C20:G20)))/('Mortal Baseline'!C20*'MI Epi'!B$69+'Mortal Baseline'!D20*'MI Epi'!C$69+'Mortal Baseline'!E20*'MI Epi'!D$69+'Mortal Baseline'!F20*'MI Epi'!E$69+'Mortal Baseline'!G20*'MI Epi'!F$69)</f>
        <v>0</v>
      </c>
      <c r="P20" s="93">
        <f>$O20*'MI Epi'!C$69</f>
        <v>0</v>
      </c>
      <c r="Q20" s="93">
        <f>$O20*'MI Epi'!D$69</f>
        <v>0</v>
      </c>
      <c r="R20" s="93">
        <f>$O20*'MI Epi'!E$69</f>
        <v>0</v>
      </c>
      <c r="S20" s="93">
        <f>$O20*'MI Epi'!F$69</f>
        <v>0</v>
      </c>
      <c r="T20" s="93">
        <f t="shared" si="22"/>
        <v>0</v>
      </c>
      <c r="U20" s="2">
        <f>J20/'Mortal Baseline'!C20</f>
        <v>0</v>
      </c>
      <c r="V20" s="2">
        <f>K20/'Mortal Baseline'!D20</f>
        <v>0</v>
      </c>
      <c r="W20" s="2">
        <f>L20/'Mortal Baseline'!E20</f>
        <v>0</v>
      </c>
      <c r="X20" s="2">
        <f>M20/'Mortal Baseline'!F20</f>
        <v>0</v>
      </c>
      <c r="Y20" s="2">
        <f>N20/'Mortal Baseline'!G20</f>
        <v>0</v>
      </c>
      <c r="Z20" s="2">
        <f>SUM(C20:G20)/SUM('Mortal Baseline'!C20:G20)</f>
        <v>0</v>
      </c>
      <c r="AA20" s="93">
        <f>C20*'MI Epi'!$AR38</f>
        <v>0</v>
      </c>
      <c r="AB20" s="93">
        <f>D20*'MI Epi'!$AR38</f>
        <v>0</v>
      </c>
      <c r="AC20" s="93">
        <f>E20*'MI Epi'!$AR38</f>
        <v>0</v>
      </c>
      <c r="AD20" s="93">
        <f>F20*'MI Epi'!$AR38</f>
        <v>0</v>
      </c>
      <c r="AE20" s="93">
        <f>G20*'MI Epi'!$AR38</f>
        <v>0</v>
      </c>
      <c r="AF20" s="93">
        <f t="shared" si="13"/>
        <v>0</v>
      </c>
      <c r="AG20" s="93">
        <f>J20*'MI Epi'!$I$5</f>
        <v>0</v>
      </c>
      <c r="AH20" s="93">
        <f>K20*'MI Epi'!$I$5</f>
        <v>0</v>
      </c>
      <c r="AI20" s="93">
        <f>L20*'MI Epi'!$I$5</f>
        <v>0</v>
      </c>
      <c r="AJ20" s="93">
        <f>M20*'MI Epi'!$I$5</f>
        <v>0</v>
      </c>
      <c r="AK20" s="93">
        <f>N20*'MI Epi'!$I$5</f>
        <v>0</v>
      </c>
      <c r="AL20" s="93">
        <f t="shared" si="7"/>
        <v>0</v>
      </c>
      <c r="AM20" s="93">
        <f t="shared" si="14"/>
        <v>0</v>
      </c>
      <c r="AN20" s="2"/>
      <c r="AO20" s="93">
        <f>'Mortal Baseline'!X20*'MI Analysis'!AY20</f>
        <v>0</v>
      </c>
      <c r="AP20" s="93">
        <f>'Mortal Baseline'!Y20*'MI Analysis'!AZ20</f>
        <v>0</v>
      </c>
      <c r="AQ20" s="93">
        <f>'Mortal Baseline'!Z20*'MI Analysis'!BA20</f>
        <v>0</v>
      </c>
      <c r="AR20" s="93">
        <f>'Mortal Baseline'!AA20*'MI Analysis'!BB20</f>
        <v>0</v>
      </c>
      <c r="AS20" s="93">
        <f>'Mortal Baseline'!AB20*'MI Analysis'!BC20</f>
        <v>0</v>
      </c>
      <c r="AT20" s="93">
        <f t="shared" si="15"/>
        <v>0</v>
      </c>
      <c r="AU20" s="93">
        <f t="shared" si="16"/>
        <v>0</v>
      </c>
      <c r="AV20" s="93">
        <f t="shared" si="17"/>
        <v>0</v>
      </c>
      <c r="AW20" s="93">
        <f t="shared" si="18"/>
        <v>0</v>
      </c>
      <c r="AX20" s="93">
        <f t="shared" si="19"/>
        <v>0</v>
      </c>
      <c r="AY20" s="117">
        <f>('MI Epi'!$AW38*(SUM('Mortal Baseline'!X20:AB20)))/('Mortal Baseline'!X20*'MI Epi'!B$78+'Mortal Baseline'!Y20*'MI Epi'!B$78+'Mortal Baseline'!Z20*'MI Epi'!C$78+'Mortal Baseline'!AA20*'MI Epi'!D$78+'Mortal Baseline'!AB20*'MI Epi'!E$78)</f>
        <v>0</v>
      </c>
      <c r="AZ20" s="93">
        <f>$AY20*'MI Epi'!C$78</f>
        <v>0</v>
      </c>
      <c r="BA20" s="93">
        <f>$AY20*'MI Epi'!D$78</f>
        <v>0</v>
      </c>
      <c r="BB20" s="93">
        <f>$AY20*'MI Epi'!E$78</f>
        <v>0</v>
      </c>
      <c r="BC20" s="93">
        <f>$AY20*'MI Epi'!F$78</f>
        <v>0</v>
      </c>
      <c r="BD20" s="93">
        <f t="shared" si="8"/>
        <v>0</v>
      </c>
      <c r="BE20" s="2">
        <f>AO20/'Mortal Baseline'!X20</f>
        <v>0</v>
      </c>
      <c r="BF20" s="2">
        <f>AP20/'Mortal Baseline'!Y20</f>
        <v>0</v>
      </c>
      <c r="BG20" s="2">
        <f>AQ20/'Mortal Baseline'!Z20</f>
        <v>0</v>
      </c>
      <c r="BH20" s="2">
        <f>AR20/'Mortal Baseline'!AA20</f>
        <v>0</v>
      </c>
      <c r="BI20" s="2">
        <f>AS20/'Mortal Baseline'!AB20</f>
        <v>0</v>
      </c>
      <c r="BJ20" s="2">
        <f>SUM(AO20:AS20)/SUM('Mortal Baseline'!X20:AB20)</f>
        <v>0</v>
      </c>
      <c r="BK20" s="58">
        <f>AY20*'MI Epi'!$AH$25</f>
        <v>0</v>
      </c>
      <c r="BL20" s="58">
        <f>AZ20*'MI Epi'!$AH$25</f>
        <v>0</v>
      </c>
      <c r="BM20" s="58">
        <f>BA20*'MI Epi'!$AH$25</f>
        <v>0</v>
      </c>
      <c r="BN20" s="58">
        <f>BB20*'MI Epi'!$AH$25</f>
        <v>0</v>
      </c>
      <c r="BO20" s="58">
        <f>BC20*'MI Epi'!$AH$25</f>
        <v>0</v>
      </c>
      <c r="BP20" s="93">
        <f t="shared" si="20"/>
        <v>0</v>
      </c>
      <c r="BQ20" s="93">
        <f>AT20*'MI Epi'!$I$5</f>
        <v>0</v>
      </c>
      <c r="BR20" s="93">
        <f>AU20*'MI Epi'!$I$5</f>
        <v>0</v>
      </c>
      <c r="BS20" s="93">
        <f>AV20*'MI Epi'!$I$5</f>
        <v>0</v>
      </c>
      <c r="BT20" s="93">
        <f>AW20*'MI Epi'!$I$5</f>
        <v>0</v>
      </c>
      <c r="BU20" s="93">
        <f>AX20*'MI Epi'!$I$5</f>
        <v>0</v>
      </c>
      <c r="BV20" s="93">
        <f t="shared" si="9"/>
        <v>0</v>
      </c>
      <c r="BW20" s="93">
        <f t="shared" si="21"/>
        <v>0</v>
      </c>
    </row>
    <row r="21" spans="1:75">
      <c r="A21" s="58">
        <f>'Mortal Baseline'!A21</f>
        <v>19</v>
      </c>
      <c r="B21" s="58">
        <v>23</v>
      </c>
      <c r="C21" s="58">
        <f>'Mortal Baseline'!C21*'MI Analysis'!O21</f>
        <v>0</v>
      </c>
      <c r="D21" s="58">
        <f>'Mortal Baseline'!D21*'MI Analysis'!P21</f>
        <v>0</v>
      </c>
      <c r="E21" s="58">
        <f>'Mortal Baseline'!E21*'MI Analysis'!Q21</f>
        <v>0</v>
      </c>
      <c r="F21" s="58">
        <f>'Mortal Baseline'!F21*'MI Analysis'!R21</f>
        <v>0</v>
      </c>
      <c r="G21" s="58">
        <f>'Mortal Baseline'!G21*'MI Analysis'!S21</f>
        <v>0</v>
      </c>
      <c r="H21" s="58">
        <f t="shared" si="10"/>
        <v>0</v>
      </c>
      <c r="I21" s="58">
        <f t="shared" si="11"/>
        <v>0</v>
      </c>
      <c r="J21" s="93">
        <f t="shared" si="12"/>
        <v>0</v>
      </c>
      <c r="K21" s="93">
        <f t="shared" si="2"/>
        <v>0</v>
      </c>
      <c r="L21" s="93">
        <f t="shared" si="3"/>
        <v>0</v>
      </c>
      <c r="M21" s="93">
        <f t="shared" si="4"/>
        <v>0</v>
      </c>
      <c r="N21" s="93">
        <f t="shared" si="5"/>
        <v>0</v>
      </c>
      <c r="O21" s="117">
        <f>('MI Epi'!AO39*(SUM('Mortal Baseline'!C21:G21)))/('Mortal Baseline'!C21*'MI Epi'!B$69+'Mortal Baseline'!D21*'MI Epi'!C$69+'Mortal Baseline'!E21*'MI Epi'!D$69+'Mortal Baseline'!F21*'MI Epi'!E$69+'Mortal Baseline'!G21*'MI Epi'!F$69)</f>
        <v>0</v>
      </c>
      <c r="P21" s="93">
        <f>$O21*'MI Epi'!C$69</f>
        <v>0</v>
      </c>
      <c r="Q21" s="93">
        <f>$O21*'MI Epi'!D$69</f>
        <v>0</v>
      </c>
      <c r="R21" s="93">
        <f>$O21*'MI Epi'!E$69</f>
        <v>0</v>
      </c>
      <c r="S21" s="93">
        <f>$O21*'MI Epi'!F$69</f>
        <v>0</v>
      </c>
      <c r="T21" s="93">
        <f t="shared" si="22"/>
        <v>0</v>
      </c>
      <c r="U21" s="2">
        <f>J21/'Mortal Baseline'!C21</f>
        <v>0</v>
      </c>
      <c r="V21" s="2">
        <f>K21/'Mortal Baseline'!D21</f>
        <v>0</v>
      </c>
      <c r="W21" s="2">
        <f>L21/'Mortal Baseline'!E21</f>
        <v>0</v>
      </c>
      <c r="X21" s="2">
        <f>M21/'Mortal Baseline'!F21</f>
        <v>0</v>
      </c>
      <c r="Y21" s="2">
        <f>N21/'Mortal Baseline'!G21</f>
        <v>0</v>
      </c>
      <c r="Z21" s="2">
        <f>SUM(C21:G21)/SUM('Mortal Baseline'!C21:G21)</f>
        <v>0</v>
      </c>
      <c r="AA21" s="93">
        <f>C21*'MI Epi'!$AR39</f>
        <v>0</v>
      </c>
      <c r="AB21" s="93">
        <f>D21*'MI Epi'!$AR39</f>
        <v>0</v>
      </c>
      <c r="AC21" s="93">
        <f>E21*'MI Epi'!$AR39</f>
        <v>0</v>
      </c>
      <c r="AD21" s="93">
        <f>F21*'MI Epi'!$AR39</f>
        <v>0</v>
      </c>
      <c r="AE21" s="93">
        <f>G21*'MI Epi'!$AR39</f>
        <v>0</v>
      </c>
      <c r="AF21" s="93">
        <f t="shared" si="13"/>
        <v>0</v>
      </c>
      <c r="AG21" s="93">
        <f>J21*'MI Epi'!$I$5</f>
        <v>0</v>
      </c>
      <c r="AH21" s="93">
        <f>K21*'MI Epi'!$I$5</f>
        <v>0</v>
      </c>
      <c r="AI21" s="93">
        <f>L21*'MI Epi'!$I$5</f>
        <v>0</v>
      </c>
      <c r="AJ21" s="93">
        <f>M21*'MI Epi'!$I$5</f>
        <v>0</v>
      </c>
      <c r="AK21" s="93">
        <f>N21*'MI Epi'!$I$5</f>
        <v>0</v>
      </c>
      <c r="AL21" s="93">
        <f t="shared" si="7"/>
        <v>0</v>
      </c>
      <c r="AM21" s="93">
        <f t="shared" si="14"/>
        <v>0</v>
      </c>
      <c r="AN21" s="2"/>
      <c r="AO21" s="93">
        <f>'Mortal Baseline'!X21*'MI Analysis'!AY21</f>
        <v>0</v>
      </c>
      <c r="AP21" s="93">
        <f>'Mortal Baseline'!Y21*'MI Analysis'!AZ21</f>
        <v>0</v>
      </c>
      <c r="AQ21" s="93">
        <f>'Mortal Baseline'!Z21*'MI Analysis'!BA21</f>
        <v>0</v>
      </c>
      <c r="AR21" s="93">
        <f>'Mortal Baseline'!AA21*'MI Analysis'!BB21</f>
        <v>0</v>
      </c>
      <c r="AS21" s="93">
        <f>'Mortal Baseline'!AB21*'MI Analysis'!BC21</f>
        <v>0</v>
      </c>
      <c r="AT21" s="93">
        <f t="shared" si="15"/>
        <v>0</v>
      </c>
      <c r="AU21" s="93">
        <f t="shared" si="16"/>
        <v>0</v>
      </c>
      <c r="AV21" s="93">
        <f t="shared" si="17"/>
        <v>0</v>
      </c>
      <c r="AW21" s="93">
        <f t="shared" si="18"/>
        <v>0</v>
      </c>
      <c r="AX21" s="93">
        <f t="shared" si="19"/>
        <v>0</v>
      </c>
      <c r="AY21" s="117">
        <f>('MI Epi'!$AW39*(SUM('Mortal Baseline'!X21:AB21)))/('Mortal Baseline'!X21*'MI Epi'!B$78+'Mortal Baseline'!Y21*'MI Epi'!B$78+'Mortal Baseline'!Z21*'MI Epi'!C$78+'Mortal Baseline'!AA21*'MI Epi'!D$78+'Mortal Baseline'!AB21*'MI Epi'!E$78)</f>
        <v>0</v>
      </c>
      <c r="AZ21" s="93">
        <f>$AY21*'MI Epi'!C$78</f>
        <v>0</v>
      </c>
      <c r="BA21" s="93">
        <f>$AY21*'MI Epi'!D$78</f>
        <v>0</v>
      </c>
      <c r="BB21" s="93">
        <f>$AY21*'MI Epi'!E$78</f>
        <v>0</v>
      </c>
      <c r="BC21" s="93">
        <f>$AY21*'MI Epi'!F$78</f>
        <v>0</v>
      </c>
      <c r="BD21" s="93">
        <f t="shared" si="8"/>
        <v>0</v>
      </c>
      <c r="BE21" s="2">
        <f>AO21/'Mortal Baseline'!X21</f>
        <v>0</v>
      </c>
      <c r="BF21" s="2">
        <f>AP21/'Mortal Baseline'!Y21</f>
        <v>0</v>
      </c>
      <c r="BG21" s="2">
        <f>AQ21/'Mortal Baseline'!Z21</f>
        <v>0</v>
      </c>
      <c r="BH21" s="2">
        <f>AR21/'Mortal Baseline'!AA21</f>
        <v>0</v>
      </c>
      <c r="BI21" s="2">
        <f>AS21/'Mortal Baseline'!AB21</f>
        <v>0</v>
      </c>
      <c r="BJ21" s="2">
        <f>SUM(AO21:AS21)/SUM('Mortal Baseline'!X21:AB21)</f>
        <v>0</v>
      </c>
      <c r="BK21" s="58">
        <f>AY21*'MI Epi'!$AH$25</f>
        <v>0</v>
      </c>
      <c r="BL21" s="58">
        <f>AZ21*'MI Epi'!$AH$25</f>
        <v>0</v>
      </c>
      <c r="BM21" s="58">
        <f>BA21*'MI Epi'!$AH$25</f>
        <v>0</v>
      </c>
      <c r="BN21" s="58">
        <f>BB21*'MI Epi'!$AH$25</f>
        <v>0</v>
      </c>
      <c r="BO21" s="58">
        <f>BC21*'MI Epi'!$AH$25</f>
        <v>0</v>
      </c>
      <c r="BP21" s="93">
        <f t="shared" si="20"/>
        <v>0</v>
      </c>
      <c r="BQ21" s="93">
        <f>AT21*'MI Epi'!$I$5</f>
        <v>0</v>
      </c>
      <c r="BR21" s="93">
        <f>AU21*'MI Epi'!$I$5</f>
        <v>0</v>
      </c>
      <c r="BS21" s="93">
        <f>AV21*'MI Epi'!$I$5</f>
        <v>0</v>
      </c>
      <c r="BT21" s="93">
        <f>AW21*'MI Epi'!$I$5</f>
        <v>0</v>
      </c>
      <c r="BU21" s="93">
        <f>AX21*'MI Epi'!$I$5</f>
        <v>0</v>
      </c>
      <c r="BV21" s="93">
        <f t="shared" si="9"/>
        <v>0</v>
      </c>
      <c r="BW21" s="93">
        <f t="shared" si="21"/>
        <v>0</v>
      </c>
    </row>
    <row r="22" spans="1:75">
      <c r="A22" s="58">
        <f>'Mortal Baseline'!A22</f>
        <v>20</v>
      </c>
      <c r="B22" s="58">
        <v>24</v>
      </c>
      <c r="C22" s="58">
        <f>'Mortal Baseline'!C22*'MI Analysis'!O22</f>
        <v>0</v>
      </c>
      <c r="D22" s="58">
        <f>'Mortal Baseline'!D22*'MI Analysis'!P22</f>
        <v>0</v>
      </c>
      <c r="E22" s="58">
        <f>'Mortal Baseline'!E22*'MI Analysis'!Q22</f>
        <v>0</v>
      </c>
      <c r="F22" s="58">
        <f>'Mortal Baseline'!F22*'MI Analysis'!R22</f>
        <v>0</v>
      </c>
      <c r="G22" s="58">
        <f>'Mortal Baseline'!G22*'MI Analysis'!S22</f>
        <v>0</v>
      </c>
      <c r="H22" s="58">
        <f t="shared" si="10"/>
        <v>0</v>
      </c>
      <c r="I22" s="58">
        <f t="shared" si="11"/>
        <v>0</v>
      </c>
      <c r="J22" s="93">
        <f t="shared" si="12"/>
        <v>0</v>
      </c>
      <c r="K22" s="93">
        <f t="shared" si="2"/>
        <v>0</v>
      </c>
      <c r="L22" s="93">
        <f t="shared" si="3"/>
        <v>0</v>
      </c>
      <c r="M22" s="93">
        <f t="shared" si="4"/>
        <v>0</v>
      </c>
      <c r="N22" s="93">
        <f t="shared" si="5"/>
        <v>0</v>
      </c>
      <c r="O22" s="117">
        <f>('MI Epi'!AO40*(SUM('Mortal Baseline'!C22:G22)))/('Mortal Baseline'!C22*'MI Epi'!B$69+'Mortal Baseline'!D22*'MI Epi'!C$69+'Mortal Baseline'!E22*'MI Epi'!D$69+'Mortal Baseline'!F22*'MI Epi'!E$69+'Mortal Baseline'!G22*'MI Epi'!F$69)</f>
        <v>0</v>
      </c>
      <c r="P22" s="93">
        <f>$O22*'MI Epi'!C$69</f>
        <v>0</v>
      </c>
      <c r="Q22" s="93">
        <f>$O22*'MI Epi'!D$69</f>
        <v>0</v>
      </c>
      <c r="R22" s="93">
        <f>$O22*'MI Epi'!E$69</f>
        <v>0</v>
      </c>
      <c r="S22" s="93">
        <f>$O22*'MI Epi'!F$69</f>
        <v>0</v>
      </c>
      <c r="T22" s="93">
        <f t="shared" si="22"/>
        <v>0</v>
      </c>
      <c r="U22" s="2">
        <f>J22/'Mortal Baseline'!C22</f>
        <v>0</v>
      </c>
      <c r="V22" s="2">
        <f>K22/'Mortal Baseline'!D22</f>
        <v>0</v>
      </c>
      <c r="W22" s="2">
        <f>L22/'Mortal Baseline'!E22</f>
        <v>0</v>
      </c>
      <c r="X22" s="2">
        <f>M22/'Mortal Baseline'!F22</f>
        <v>0</v>
      </c>
      <c r="Y22" s="2">
        <f>N22/'Mortal Baseline'!G22</f>
        <v>0</v>
      </c>
      <c r="Z22" s="2">
        <f>SUM(C22:G22)/SUM('Mortal Baseline'!C22:G22)</f>
        <v>0</v>
      </c>
      <c r="AA22" s="93">
        <f>C22*'MI Epi'!$AR40</f>
        <v>0</v>
      </c>
      <c r="AB22" s="93">
        <f>D22*'MI Epi'!$AR40</f>
        <v>0</v>
      </c>
      <c r="AC22" s="93">
        <f>E22*'MI Epi'!$AR40</f>
        <v>0</v>
      </c>
      <c r="AD22" s="93">
        <f>F22*'MI Epi'!$AR40</f>
        <v>0</v>
      </c>
      <c r="AE22" s="93">
        <f>G22*'MI Epi'!$AR40</f>
        <v>0</v>
      </c>
      <c r="AF22" s="93">
        <f t="shared" si="13"/>
        <v>0</v>
      </c>
      <c r="AG22" s="93">
        <f>J22*'MI Epi'!$I$5</f>
        <v>0</v>
      </c>
      <c r="AH22" s="93">
        <f>K22*'MI Epi'!$I$5</f>
        <v>0</v>
      </c>
      <c r="AI22" s="93">
        <f>L22*'MI Epi'!$I$5</f>
        <v>0</v>
      </c>
      <c r="AJ22" s="93">
        <f>M22*'MI Epi'!$I$5</f>
        <v>0</v>
      </c>
      <c r="AK22" s="93">
        <f>N22*'MI Epi'!$I$5</f>
        <v>0</v>
      </c>
      <c r="AL22" s="93">
        <f t="shared" si="7"/>
        <v>0</v>
      </c>
      <c r="AM22" s="93">
        <f t="shared" si="14"/>
        <v>0</v>
      </c>
      <c r="AN22" s="2"/>
      <c r="AO22" s="93">
        <f>'Mortal Baseline'!X22*'MI Analysis'!AY22</f>
        <v>0</v>
      </c>
      <c r="AP22" s="93">
        <f>'Mortal Baseline'!Y22*'MI Analysis'!AZ22</f>
        <v>0</v>
      </c>
      <c r="AQ22" s="93">
        <f>'Mortal Baseline'!Z22*'MI Analysis'!BA22</f>
        <v>0</v>
      </c>
      <c r="AR22" s="93">
        <f>'Mortal Baseline'!AA22*'MI Analysis'!BB22</f>
        <v>0</v>
      </c>
      <c r="AS22" s="93">
        <f>'Mortal Baseline'!AB22*'MI Analysis'!BC22</f>
        <v>0</v>
      </c>
      <c r="AT22" s="93">
        <f t="shared" si="15"/>
        <v>0</v>
      </c>
      <c r="AU22" s="93">
        <f t="shared" si="16"/>
        <v>0</v>
      </c>
      <c r="AV22" s="93">
        <f t="shared" si="17"/>
        <v>0</v>
      </c>
      <c r="AW22" s="93">
        <f t="shared" si="18"/>
        <v>0</v>
      </c>
      <c r="AX22" s="93">
        <f t="shared" si="19"/>
        <v>0</v>
      </c>
      <c r="AY22" s="117">
        <f>('MI Epi'!$AW40*(SUM('Mortal Baseline'!X22:AB22)))/('Mortal Baseline'!X22*'MI Epi'!B$78+'Mortal Baseline'!Y22*'MI Epi'!B$78+'Mortal Baseline'!Z22*'MI Epi'!C$78+'Mortal Baseline'!AA22*'MI Epi'!D$78+'Mortal Baseline'!AB22*'MI Epi'!E$78)</f>
        <v>0</v>
      </c>
      <c r="AZ22" s="93">
        <f>$AY22*'MI Epi'!C$78</f>
        <v>0</v>
      </c>
      <c r="BA22" s="93">
        <f>$AY22*'MI Epi'!D$78</f>
        <v>0</v>
      </c>
      <c r="BB22" s="93">
        <f>$AY22*'MI Epi'!E$78</f>
        <v>0</v>
      </c>
      <c r="BC22" s="93">
        <f>$AY22*'MI Epi'!F$78</f>
        <v>0</v>
      </c>
      <c r="BD22" s="93">
        <f t="shared" si="8"/>
        <v>0</v>
      </c>
      <c r="BE22" s="2">
        <f>AO22/'Mortal Baseline'!X22</f>
        <v>0</v>
      </c>
      <c r="BF22" s="2">
        <f>AP22/'Mortal Baseline'!Y22</f>
        <v>0</v>
      </c>
      <c r="BG22" s="2">
        <f>AQ22/'Mortal Baseline'!Z22</f>
        <v>0</v>
      </c>
      <c r="BH22" s="2">
        <f>AR22/'Mortal Baseline'!AA22</f>
        <v>0</v>
      </c>
      <c r="BI22" s="2">
        <f>AS22/'Mortal Baseline'!AB22</f>
        <v>0</v>
      </c>
      <c r="BJ22" s="2">
        <f>SUM(AO22:AS22)/SUM('Mortal Baseline'!X22:AB22)</f>
        <v>0</v>
      </c>
      <c r="BK22" s="58">
        <f>AY22*'MI Epi'!$AH$25</f>
        <v>0</v>
      </c>
      <c r="BL22" s="58">
        <f>AZ22*'MI Epi'!$AH$25</f>
        <v>0</v>
      </c>
      <c r="BM22" s="58">
        <f>BA22*'MI Epi'!$AH$25</f>
        <v>0</v>
      </c>
      <c r="BN22" s="58">
        <f>BB22*'MI Epi'!$AH$25</f>
        <v>0</v>
      </c>
      <c r="BO22" s="58">
        <f>BC22*'MI Epi'!$AH$25</f>
        <v>0</v>
      </c>
      <c r="BP22" s="93">
        <f t="shared" si="20"/>
        <v>0</v>
      </c>
      <c r="BQ22" s="93">
        <f>AT22*'MI Epi'!$I$5</f>
        <v>0</v>
      </c>
      <c r="BR22" s="93">
        <f>AU22*'MI Epi'!$I$5</f>
        <v>0</v>
      </c>
      <c r="BS22" s="93">
        <f>AV22*'MI Epi'!$I$5</f>
        <v>0</v>
      </c>
      <c r="BT22" s="93">
        <f>AW22*'MI Epi'!$I$5</f>
        <v>0</v>
      </c>
      <c r="BU22" s="93">
        <f>AX22*'MI Epi'!$I$5</f>
        <v>0</v>
      </c>
      <c r="BV22" s="93">
        <f t="shared" si="9"/>
        <v>0</v>
      </c>
      <c r="BW22" s="93">
        <f t="shared" si="21"/>
        <v>0</v>
      </c>
    </row>
    <row r="23" spans="1:75">
      <c r="A23" s="58">
        <f>'Mortal Baseline'!A23</f>
        <v>21</v>
      </c>
      <c r="B23" s="58">
        <v>25</v>
      </c>
      <c r="C23" s="58">
        <f>'Mortal Baseline'!C23*'MI Analysis'!O23</f>
        <v>0</v>
      </c>
      <c r="D23" s="58">
        <f>'Mortal Baseline'!D23*'MI Analysis'!P23</f>
        <v>0</v>
      </c>
      <c r="E23" s="58">
        <f>'Mortal Baseline'!E23*'MI Analysis'!Q23</f>
        <v>0</v>
      </c>
      <c r="F23" s="58">
        <f>'Mortal Baseline'!F23*'MI Analysis'!R23</f>
        <v>0</v>
      </c>
      <c r="G23" s="58">
        <f>'Mortal Baseline'!G23*'MI Analysis'!S23</f>
        <v>0</v>
      </c>
      <c r="H23" s="58">
        <f t="shared" si="10"/>
        <v>0</v>
      </c>
      <c r="I23" s="58">
        <f t="shared" si="11"/>
        <v>0</v>
      </c>
      <c r="J23" s="93">
        <f t="shared" si="12"/>
        <v>0</v>
      </c>
      <c r="K23" s="93">
        <f t="shared" si="2"/>
        <v>0</v>
      </c>
      <c r="L23" s="93">
        <f t="shared" si="3"/>
        <v>0</v>
      </c>
      <c r="M23" s="93">
        <f t="shared" si="4"/>
        <v>0</v>
      </c>
      <c r="N23" s="93">
        <f t="shared" si="5"/>
        <v>0</v>
      </c>
      <c r="O23" s="117">
        <f>('MI Epi'!AO41*(SUM('Mortal Baseline'!C23:G23)))/('Mortal Baseline'!C23*'MI Epi'!B$69+'Mortal Baseline'!D23*'MI Epi'!C$69+'Mortal Baseline'!E23*'MI Epi'!D$69+'Mortal Baseline'!F23*'MI Epi'!E$69+'Mortal Baseline'!G23*'MI Epi'!F$69)</f>
        <v>0</v>
      </c>
      <c r="P23" s="93">
        <f>$O23*'MI Epi'!C$69</f>
        <v>0</v>
      </c>
      <c r="Q23" s="93">
        <f>$O23*'MI Epi'!D$69</f>
        <v>0</v>
      </c>
      <c r="R23" s="93">
        <f>$O23*'MI Epi'!E$69</f>
        <v>0</v>
      </c>
      <c r="S23" s="93">
        <f>$O23*'MI Epi'!F$69</f>
        <v>0</v>
      </c>
      <c r="T23" s="93">
        <f t="shared" si="22"/>
        <v>0</v>
      </c>
      <c r="U23" s="2">
        <f>J23/'Mortal Baseline'!C23</f>
        <v>0</v>
      </c>
      <c r="V23" s="2">
        <f>K23/'Mortal Baseline'!D23</f>
        <v>0</v>
      </c>
      <c r="W23" s="2">
        <f>L23/'Mortal Baseline'!E23</f>
        <v>0</v>
      </c>
      <c r="X23" s="2">
        <f>M23/'Mortal Baseline'!F23</f>
        <v>0</v>
      </c>
      <c r="Y23" s="2">
        <f>N23/'Mortal Baseline'!G23</f>
        <v>0</v>
      </c>
      <c r="Z23" s="2">
        <f>SUM(C23:G23)/SUM('Mortal Baseline'!C23:G23)</f>
        <v>0</v>
      </c>
      <c r="AA23" s="93">
        <f>C23*'MI Epi'!$AR41</f>
        <v>0</v>
      </c>
      <c r="AB23" s="93">
        <f>D23*'MI Epi'!$AR41</f>
        <v>0</v>
      </c>
      <c r="AC23" s="93">
        <f>E23*'MI Epi'!$AR41</f>
        <v>0</v>
      </c>
      <c r="AD23" s="93">
        <f>F23*'MI Epi'!$AR41</f>
        <v>0</v>
      </c>
      <c r="AE23" s="93">
        <f>G23*'MI Epi'!$AR41</f>
        <v>0</v>
      </c>
      <c r="AF23" s="93">
        <f t="shared" si="13"/>
        <v>0</v>
      </c>
      <c r="AG23" s="93">
        <f>J23*'MI Epi'!$I$5</f>
        <v>0</v>
      </c>
      <c r="AH23" s="93">
        <f>K23*'MI Epi'!$I$5</f>
        <v>0</v>
      </c>
      <c r="AI23" s="93">
        <f>L23*'MI Epi'!$I$5</f>
        <v>0</v>
      </c>
      <c r="AJ23" s="93">
        <f>M23*'MI Epi'!$I$5</f>
        <v>0</v>
      </c>
      <c r="AK23" s="93">
        <f>N23*'MI Epi'!$I$5</f>
        <v>0</v>
      </c>
      <c r="AL23" s="93">
        <f t="shared" si="7"/>
        <v>0</v>
      </c>
      <c r="AM23" s="93">
        <f t="shared" si="14"/>
        <v>0</v>
      </c>
      <c r="AN23" s="2"/>
      <c r="AO23" s="93">
        <f>'Mortal Baseline'!X23*'MI Analysis'!AY23</f>
        <v>0</v>
      </c>
      <c r="AP23" s="93">
        <f>'Mortal Baseline'!Y23*'MI Analysis'!AZ23</f>
        <v>0</v>
      </c>
      <c r="AQ23" s="93">
        <f>'Mortal Baseline'!Z23*'MI Analysis'!BA23</f>
        <v>0</v>
      </c>
      <c r="AR23" s="93">
        <f>'Mortal Baseline'!AA23*'MI Analysis'!BB23</f>
        <v>0</v>
      </c>
      <c r="AS23" s="93">
        <f>'Mortal Baseline'!AB23*'MI Analysis'!BC23</f>
        <v>0</v>
      </c>
      <c r="AT23" s="93">
        <f t="shared" si="15"/>
        <v>0</v>
      </c>
      <c r="AU23" s="93">
        <f t="shared" si="16"/>
        <v>0</v>
      </c>
      <c r="AV23" s="93">
        <f t="shared" si="17"/>
        <v>0</v>
      </c>
      <c r="AW23" s="93">
        <f t="shared" si="18"/>
        <v>0</v>
      </c>
      <c r="AX23" s="93">
        <f t="shared" si="19"/>
        <v>0</v>
      </c>
      <c r="AY23" s="117">
        <f>('MI Epi'!$AW41*(SUM('Mortal Baseline'!X23:AB23)))/('Mortal Baseline'!X23*'MI Epi'!B$78+'Mortal Baseline'!Y23*'MI Epi'!B$78+'Mortal Baseline'!Z23*'MI Epi'!C$78+'Mortal Baseline'!AA23*'MI Epi'!D$78+'Mortal Baseline'!AB23*'MI Epi'!E$78)</f>
        <v>0</v>
      </c>
      <c r="AZ23" s="93">
        <f>$AY23*'MI Epi'!C$78</f>
        <v>0</v>
      </c>
      <c r="BA23" s="93">
        <f>$AY23*'MI Epi'!D$78</f>
        <v>0</v>
      </c>
      <c r="BB23" s="93">
        <f>$AY23*'MI Epi'!E$78</f>
        <v>0</v>
      </c>
      <c r="BC23" s="93">
        <f>$AY23*'MI Epi'!F$78</f>
        <v>0</v>
      </c>
      <c r="BD23" s="93">
        <f t="shared" si="8"/>
        <v>0</v>
      </c>
      <c r="BE23" s="2">
        <f>AO23/'Mortal Baseline'!X23</f>
        <v>0</v>
      </c>
      <c r="BF23" s="2">
        <f>AP23/'Mortal Baseline'!Y23</f>
        <v>0</v>
      </c>
      <c r="BG23" s="2">
        <f>AQ23/'Mortal Baseline'!Z23</f>
        <v>0</v>
      </c>
      <c r="BH23" s="2">
        <f>AR23/'Mortal Baseline'!AA23</f>
        <v>0</v>
      </c>
      <c r="BI23" s="2">
        <f>AS23/'Mortal Baseline'!AB23</f>
        <v>0</v>
      </c>
      <c r="BJ23" s="2">
        <f>SUM(AO23:AS23)/SUM('Mortal Baseline'!X23:AB23)</f>
        <v>0</v>
      </c>
      <c r="BK23" s="58">
        <f>AY23*'MI Epi'!$AH$26</f>
        <v>0</v>
      </c>
      <c r="BL23" s="58">
        <f>AZ23*'MI Epi'!$AH$26</f>
        <v>0</v>
      </c>
      <c r="BM23" s="58">
        <f>BA23*'MI Epi'!$AH$26</f>
        <v>0</v>
      </c>
      <c r="BN23" s="58">
        <f>BB23*'MI Epi'!$AH$26</f>
        <v>0</v>
      </c>
      <c r="BO23" s="58">
        <f>BC23*'MI Epi'!$AH$26</f>
        <v>0</v>
      </c>
      <c r="BP23" s="93">
        <f t="shared" si="20"/>
        <v>0</v>
      </c>
      <c r="BQ23" s="93">
        <f>AT23*'MI Epi'!$I$5</f>
        <v>0</v>
      </c>
      <c r="BR23" s="93">
        <f>AU23*'MI Epi'!$I$5</f>
        <v>0</v>
      </c>
      <c r="BS23" s="93">
        <f>AV23*'MI Epi'!$I$5</f>
        <v>0</v>
      </c>
      <c r="BT23" s="93">
        <f>AW23*'MI Epi'!$I$5</f>
        <v>0</v>
      </c>
      <c r="BU23" s="93">
        <f>AX23*'MI Epi'!$I$5</f>
        <v>0</v>
      </c>
      <c r="BV23" s="93">
        <f t="shared" si="9"/>
        <v>0</v>
      </c>
      <c r="BW23" s="93">
        <f t="shared" si="21"/>
        <v>0</v>
      </c>
    </row>
    <row r="24" spans="1:75">
      <c r="A24" s="58">
        <f>'Mortal Baseline'!A24</f>
        <v>22</v>
      </c>
      <c r="B24" s="58">
        <v>26</v>
      </c>
      <c r="C24" s="58">
        <f>'Mortal Baseline'!C24*'MI Analysis'!O24</f>
        <v>0</v>
      </c>
      <c r="D24" s="58">
        <f>'Mortal Baseline'!D24*'MI Analysis'!P24</f>
        <v>0</v>
      </c>
      <c r="E24" s="58">
        <f>'Mortal Baseline'!E24*'MI Analysis'!Q24</f>
        <v>0</v>
      </c>
      <c r="F24" s="58">
        <f>'Mortal Baseline'!F24*'MI Analysis'!R24</f>
        <v>0</v>
      </c>
      <c r="G24" s="58">
        <f>'Mortal Baseline'!G24*'MI Analysis'!S24</f>
        <v>0</v>
      </c>
      <c r="H24" s="58">
        <f t="shared" si="10"/>
        <v>0</v>
      </c>
      <c r="I24" s="58">
        <f t="shared" si="11"/>
        <v>0</v>
      </c>
      <c r="J24" s="93">
        <f t="shared" si="12"/>
        <v>0</v>
      </c>
      <c r="K24" s="93">
        <f t="shared" si="2"/>
        <v>0</v>
      </c>
      <c r="L24" s="93">
        <f t="shared" si="3"/>
        <v>0</v>
      </c>
      <c r="M24" s="93">
        <f t="shared" si="4"/>
        <v>0</v>
      </c>
      <c r="N24" s="93">
        <f t="shared" si="5"/>
        <v>0</v>
      </c>
      <c r="O24" s="117">
        <f>('MI Epi'!AO42*(SUM('Mortal Baseline'!C24:G24)))/('Mortal Baseline'!C24*'MI Epi'!B$69+'Mortal Baseline'!D24*'MI Epi'!C$69+'Mortal Baseline'!E24*'MI Epi'!D$69+'Mortal Baseline'!F24*'MI Epi'!E$69+'Mortal Baseline'!G24*'MI Epi'!F$69)</f>
        <v>0</v>
      </c>
      <c r="P24" s="93">
        <f>$O24*'MI Epi'!C$69</f>
        <v>0</v>
      </c>
      <c r="Q24" s="93">
        <f>$O24*'MI Epi'!D$69</f>
        <v>0</v>
      </c>
      <c r="R24" s="93">
        <f>$O24*'MI Epi'!E$69</f>
        <v>0</v>
      </c>
      <c r="S24" s="93">
        <f>$O24*'MI Epi'!F$69</f>
        <v>0</v>
      </c>
      <c r="T24" s="93">
        <f t="shared" si="22"/>
        <v>0</v>
      </c>
      <c r="U24" s="2">
        <f>J24/'Mortal Baseline'!C24</f>
        <v>0</v>
      </c>
      <c r="V24" s="2">
        <f>K24/'Mortal Baseline'!D24</f>
        <v>0</v>
      </c>
      <c r="W24" s="2">
        <f>L24/'Mortal Baseline'!E24</f>
        <v>0</v>
      </c>
      <c r="X24" s="2">
        <f>M24/'Mortal Baseline'!F24</f>
        <v>0</v>
      </c>
      <c r="Y24" s="2">
        <f>N24/'Mortal Baseline'!G24</f>
        <v>0</v>
      </c>
      <c r="Z24" s="2">
        <f>SUM(C24:G24)/SUM('Mortal Baseline'!C24:G24)</f>
        <v>0</v>
      </c>
      <c r="AA24" s="93">
        <f>C24*'MI Epi'!$AR42</f>
        <v>0</v>
      </c>
      <c r="AB24" s="93">
        <f>D24*'MI Epi'!$AR42</f>
        <v>0</v>
      </c>
      <c r="AC24" s="93">
        <f>E24*'MI Epi'!$AR42</f>
        <v>0</v>
      </c>
      <c r="AD24" s="93">
        <f>F24*'MI Epi'!$AR42</f>
        <v>0</v>
      </c>
      <c r="AE24" s="93">
        <f>G24*'MI Epi'!$AR42</f>
        <v>0</v>
      </c>
      <c r="AF24" s="93">
        <f t="shared" si="13"/>
        <v>0</v>
      </c>
      <c r="AG24" s="93">
        <f>J24*'MI Epi'!$I$5</f>
        <v>0</v>
      </c>
      <c r="AH24" s="93">
        <f>K24*'MI Epi'!$I$5</f>
        <v>0</v>
      </c>
      <c r="AI24" s="93">
        <f>L24*'MI Epi'!$I$5</f>
        <v>0</v>
      </c>
      <c r="AJ24" s="93">
        <f>M24*'MI Epi'!$I$5</f>
        <v>0</v>
      </c>
      <c r="AK24" s="93">
        <f>N24*'MI Epi'!$I$5</f>
        <v>0</v>
      </c>
      <c r="AL24" s="93">
        <f t="shared" si="7"/>
        <v>0</v>
      </c>
      <c r="AM24" s="93">
        <f t="shared" si="14"/>
        <v>0</v>
      </c>
      <c r="AN24" s="2"/>
      <c r="AO24" s="93">
        <f>'Mortal Baseline'!X24*'MI Analysis'!AY24</f>
        <v>0</v>
      </c>
      <c r="AP24" s="93">
        <f>'Mortal Baseline'!Y24*'MI Analysis'!AZ24</f>
        <v>0</v>
      </c>
      <c r="AQ24" s="93">
        <f>'Mortal Baseline'!Z24*'MI Analysis'!BA24</f>
        <v>0</v>
      </c>
      <c r="AR24" s="93">
        <f>'Mortal Baseline'!AA24*'MI Analysis'!BB24</f>
        <v>0</v>
      </c>
      <c r="AS24" s="93">
        <f>'Mortal Baseline'!AB24*'MI Analysis'!BC24</f>
        <v>0</v>
      </c>
      <c r="AT24" s="93">
        <f t="shared" si="15"/>
        <v>0</v>
      </c>
      <c r="AU24" s="93">
        <f t="shared" si="16"/>
        <v>0</v>
      </c>
      <c r="AV24" s="93">
        <f t="shared" si="17"/>
        <v>0</v>
      </c>
      <c r="AW24" s="93">
        <f t="shared" si="18"/>
        <v>0</v>
      </c>
      <c r="AX24" s="93">
        <f t="shared" si="19"/>
        <v>0</v>
      </c>
      <c r="AY24" s="117">
        <f>('MI Epi'!$AW42*(SUM('Mortal Baseline'!X24:AB24)))/('Mortal Baseline'!X24*'MI Epi'!B$78+'Mortal Baseline'!Y24*'MI Epi'!B$78+'Mortal Baseline'!Z24*'MI Epi'!C$78+'Mortal Baseline'!AA24*'MI Epi'!D$78+'Mortal Baseline'!AB24*'MI Epi'!E$78)</f>
        <v>0</v>
      </c>
      <c r="AZ24" s="93">
        <f>$AY24*'MI Epi'!C$78</f>
        <v>0</v>
      </c>
      <c r="BA24" s="93">
        <f>$AY24*'MI Epi'!D$78</f>
        <v>0</v>
      </c>
      <c r="BB24" s="93">
        <f>$AY24*'MI Epi'!E$78</f>
        <v>0</v>
      </c>
      <c r="BC24" s="93">
        <f>$AY24*'MI Epi'!F$78</f>
        <v>0</v>
      </c>
      <c r="BD24" s="93">
        <f t="shared" si="8"/>
        <v>0</v>
      </c>
      <c r="BE24" s="2">
        <f>AO24/'Mortal Baseline'!X24</f>
        <v>0</v>
      </c>
      <c r="BF24" s="2">
        <f>AP24/'Mortal Baseline'!Y24</f>
        <v>0</v>
      </c>
      <c r="BG24" s="2">
        <f>AQ24/'Mortal Baseline'!Z24</f>
        <v>0</v>
      </c>
      <c r="BH24" s="2">
        <f>AR24/'Mortal Baseline'!AA24</f>
        <v>0</v>
      </c>
      <c r="BI24" s="2">
        <f>AS24/'Mortal Baseline'!AB24</f>
        <v>0</v>
      </c>
      <c r="BJ24" s="2">
        <f>SUM(AO24:AS24)/SUM('Mortal Baseline'!X24:AB24)</f>
        <v>0</v>
      </c>
      <c r="BK24" s="58">
        <f>AY24*'MI Epi'!$AH$26</f>
        <v>0</v>
      </c>
      <c r="BL24" s="58">
        <f>AZ24*'MI Epi'!$AH$26</f>
        <v>0</v>
      </c>
      <c r="BM24" s="58">
        <f>BA24*'MI Epi'!$AH$26</f>
        <v>0</v>
      </c>
      <c r="BN24" s="58">
        <f>BB24*'MI Epi'!$AH$26</f>
        <v>0</v>
      </c>
      <c r="BO24" s="58">
        <f>BC24*'MI Epi'!$AH$26</f>
        <v>0</v>
      </c>
      <c r="BP24" s="93">
        <f t="shared" si="20"/>
        <v>0</v>
      </c>
      <c r="BQ24" s="93">
        <f>AT24*'MI Epi'!$I$5</f>
        <v>0</v>
      </c>
      <c r="BR24" s="93">
        <f>AU24*'MI Epi'!$I$5</f>
        <v>0</v>
      </c>
      <c r="BS24" s="93">
        <f>AV24*'MI Epi'!$I$5</f>
        <v>0</v>
      </c>
      <c r="BT24" s="93">
        <f>AW24*'MI Epi'!$I$5</f>
        <v>0</v>
      </c>
      <c r="BU24" s="93">
        <f>AX24*'MI Epi'!$I$5</f>
        <v>0</v>
      </c>
      <c r="BV24" s="93">
        <f t="shared" si="9"/>
        <v>0</v>
      </c>
      <c r="BW24" s="93">
        <f t="shared" si="21"/>
        <v>0</v>
      </c>
    </row>
    <row r="25" spans="1:75">
      <c r="A25" s="58">
        <f>'Mortal Baseline'!A25</f>
        <v>23</v>
      </c>
      <c r="B25" s="58">
        <v>27</v>
      </c>
      <c r="C25" s="58">
        <f>'Mortal Baseline'!C25*'MI Analysis'!O25</f>
        <v>0</v>
      </c>
      <c r="D25" s="58">
        <f>'Mortal Baseline'!D25*'MI Analysis'!P25</f>
        <v>0</v>
      </c>
      <c r="E25" s="58">
        <f>'Mortal Baseline'!E25*'MI Analysis'!Q25</f>
        <v>0</v>
      </c>
      <c r="F25" s="58">
        <f>'Mortal Baseline'!F25*'MI Analysis'!R25</f>
        <v>0</v>
      </c>
      <c r="G25" s="58">
        <f>'Mortal Baseline'!G25*'MI Analysis'!S25</f>
        <v>0</v>
      </c>
      <c r="H25" s="58">
        <f t="shared" si="10"/>
        <v>0</v>
      </c>
      <c r="I25" s="58">
        <f t="shared" si="11"/>
        <v>0</v>
      </c>
      <c r="J25" s="93">
        <f t="shared" si="12"/>
        <v>0</v>
      </c>
      <c r="K25" s="93">
        <f t="shared" si="2"/>
        <v>0</v>
      </c>
      <c r="L25" s="93">
        <f t="shared" si="3"/>
        <v>0</v>
      </c>
      <c r="M25" s="93">
        <f t="shared" si="4"/>
        <v>0</v>
      </c>
      <c r="N25" s="93">
        <f t="shared" si="5"/>
        <v>0</v>
      </c>
      <c r="O25" s="117">
        <f>('MI Epi'!AO43*(SUM('Mortal Baseline'!C25:G25)))/('Mortal Baseline'!C25*'MI Epi'!B$69+'Mortal Baseline'!D25*'MI Epi'!C$69+'Mortal Baseline'!E25*'MI Epi'!D$69+'Mortal Baseline'!F25*'MI Epi'!E$69+'Mortal Baseline'!G25*'MI Epi'!F$69)</f>
        <v>0</v>
      </c>
      <c r="P25" s="93">
        <f>$O25*'MI Epi'!C$69</f>
        <v>0</v>
      </c>
      <c r="Q25" s="93">
        <f>$O25*'MI Epi'!D$69</f>
        <v>0</v>
      </c>
      <c r="R25" s="93">
        <f>$O25*'MI Epi'!E$69</f>
        <v>0</v>
      </c>
      <c r="S25" s="93">
        <f>$O25*'MI Epi'!F$69</f>
        <v>0</v>
      </c>
      <c r="T25" s="93">
        <f t="shared" si="22"/>
        <v>0</v>
      </c>
      <c r="U25" s="2">
        <f>J25/'Mortal Baseline'!C25</f>
        <v>0</v>
      </c>
      <c r="V25" s="2">
        <f>K25/'Mortal Baseline'!D25</f>
        <v>0</v>
      </c>
      <c r="W25" s="2">
        <f>L25/'Mortal Baseline'!E25</f>
        <v>0</v>
      </c>
      <c r="X25" s="2">
        <f>M25/'Mortal Baseline'!F25</f>
        <v>0</v>
      </c>
      <c r="Y25" s="2">
        <f>N25/'Mortal Baseline'!G25</f>
        <v>0</v>
      </c>
      <c r="Z25" s="2">
        <f>SUM(C25:G25)/SUM('Mortal Baseline'!C25:G25)</f>
        <v>0</v>
      </c>
      <c r="AA25" s="93">
        <f>C25*'MI Epi'!$AR43</f>
        <v>0</v>
      </c>
      <c r="AB25" s="93">
        <f>D25*'MI Epi'!$AR43</f>
        <v>0</v>
      </c>
      <c r="AC25" s="93">
        <f>E25*'MI Epi'!$AR43</f>
        <v>0</v>
      </c>
      <c r="AD25" s="93">
        <f>F25*'MI Epi'!$AR43</f>
        <v>0</v>
      </c>
      <c r="AE25" s="93">
        <f>G25*'MI Epi'!$AR43</f>
        <v>0</v>
      </c>
      <c r="AF25" s="93">
        <f t="shared" si="13"/>
        <v>0</v>
      </c>
      <c r="AG25" s="93">
        <f>J25*'MI Epi'!$I$5</f>
        <v>0</v>
      </c>
      <c r="AH25" s="93">
        <f>K25*'MI Epi'!$I$5</f>
        <v>0</v>
      </c>
      <c r="AI25" s="93">
        <f>L25*'MI Epi'!$I$5</f>
        <v>0</v>
      </c>
      <c r="AJ25" s="93">
        <f>M25*'MI Epi'!$I$5</f>
        <v>0</v>
      </c>
      <c r="AK25" s="93">
        <f>N25*'MI Epi'!$I$5</f>
        <v>0</v>
      </c>
      <c r="AL25" s="93">
        <f t="shared" si="7"/>
        <v>0</v>
      </c>
      <c r="AM25" s="93">
        <f t="shared" si="14"/>
        <v>0</v>
      </c>
      <c r="AN25" s="2"/>
      <c r="AO25" s="93">
        <f>'Mortal Baseline'!X25*'MI Analysis'!AY25</f>
        <v>0</v>
      </c>
      <c r="AP25" s="93">
        <f>'Mortal Baseline'!Y25*'MI Analysis'!AZ25</f>
        <v>0</v>
      </c>
      <c r="AQ25" s="93">
        <f>'Mortal Baseline'!Z25*'MI Analysis'!BA25</f>
        <v>0</v>
      </c>
      <c r="AR25" s="93">
        <f>'Mortal Baseline'!AA25*'MI Analysis'!BB25</f>
        <v>0</v>
      </c>
      <c r="AS25" s="93">
        <f>'Mortal Baseline'!AB25*'MI Analysis'!BC25</f>
        <v>0</v>
      </c>
      <c r="AT25" s="93">
        <f t="shared" si="15"/>
        <v>0</v>
      </c>
      <c r="AU25" s="93">
        <f t="shared" si="16"/>
        <v>0</v>
      </c>
      <c r="AV25" s="93">
        <f t="shared" si="17"/>
        <v>0</v>
      </c>
      <c r="AW25" s="93">
        <f t="shared" si="18"/>
        <v>0</v>
      </c>
      <c r="AX25" s="93">
        <f t="shared" si="19"/>
        <v>0</v>
      </c>
      <c r="AY25" s="117">
        <f>('MI Epi'!$AW43*(SUM('Mortal Baseline'!X25:AB25)))/('Mortal Baseline'!X25*'MI Epi'!B$78+'Mortal Baseline'!Y25*'MI Epi'!B$78+'Mortal Baseline'!Z25*'MI Epi'!C$78+'Mortal Baseline'!AA25*'MI Epi'!D$78+'Mortal Baseline'!AB25*'MI Epi'!E$78)</f>
        <v>0</v>
      </c>
      <c r="AZ25" s="93">
        <f>$AY25*'MI Epi'!C$78</f>
        <v>0</v>
      </c>
      <c r="BA25" s="93">
        <f>$AY25*'MI Epi'!D$78</f>
        <v>0</v>
      </c>
      <c r="BB25" s="93">
        <f>$AY25*'MI Epi'!E$78</f>
        <v>0</v>
      </c>
      <c r="BC25" s="93">
        <f>$AY25*'MI Epi'!F$78</f>
        <v>0</v>
      </c>
      <c r="BD25" s="93">
        <f t="shared" si="8"/>
        <v>0</v>
      </c>
      <c r="BE25" s="2">
        <f>AO25/'Mortal Baseline'!X25</f>
        <v>0</v>
      </c>
      <c r="BF25" s="2">
        <f>AP25/'Mortal Baseline'!Y25</f>
        <v>0</v>
      </c>
      <c r="BG25" s="2">
        <f>AQ25/'Mortal Baseline'!Z25</f>
        <v>0</v>
      </c>
      <c r="BH25" s="2">
        <f>AR25/'Mortal Baseline'!AA25</f>
        <v>0</v>
      </c>
      <c r="BI25" s="2">
        <f>AS25/'Mortal Baseline'!AB25</f>
        <v>0</v>
      </c>
      <c r="BJ25" s="2">
        <f>SUM(AO25:AS25)/SUM('Mortal Baseline'!X25:AB25)</f>
        <v>0</v>
      </c>
      <c r="BK25" s="58">
        <f>AY25*'MI Epi'!$AH$26</f>
        <v>0</v>
      </c>
      <c r="BL25" s="58">
        <f>AZ25*'MI Epi'!$AH$26</f>
        <v>0</v>
      </c>
      <c r="BM25" s="58">
        <f>BA25*'MI Epi'!$AH$26</f>
        <v>0</v>
      </c>
      <c r="BN25" s="58">
        <f>BB25*'MI Epi'!$AH$26</f>
        <v>0</v>
      </c>
      <c r="BO25" s="58">
        <f>BC25*'MI Epi'!$AH$26</f>
        <v>0</v>
      </c>
      <c r="BP25" s="93">
        <f t="shared" si="20"/>
        <v>0</v>
      </c>
      <c r="BQ25" s="93">
        <f>AT25*'MI Epi'!$I$5</f>
        <v>0</v>
      </c>
      <c r="BR25" s="93">
        <f>AU25*'MI Epi'!$I$5</f>
        <v>0</v>
      </c>
      <c r="BS25" s="93">
        <f>AV25*'MI Epi'!$I$5</f>
        <v>0</v>
      </c>
      <c r="BT25" s="93">
        <f>AW25*'MI Epi'!$I$5</f>
        <v>0</v>
      </c>
      <c r="BU25" s="93">
        <f>AX25*'MI Epi'!$I$5</f>
        <v>0</v>
      </c>
      <c r="BV25" s="93">
        <f t="shared" si="9"/>
        <v>0</v>
      </c>
      <c r="BW25" s="93">
        <f t="shared" si="21"/>
        <v>0</v>
      </c>
    </row>
    <row r="26" spans="1:75">
      <c r="A26" s="58">
        <f>'Mortal Baseline'!A26</f>
        <v>24</v>
      </c>
      <c r="B26" s="58">
        <v>28</v>
      </c>
      <c r="C26" s="58">
        <f>'Mortal Baseline'!C26*'MI Analysis'!O26</f>
        <v>0</v>
      </c>
      <c r="D26" s="58">
        <f>'Mortal Baseline'!D26*'MI Analysis'!P26</f>
        <v>0</v>
      </c>
      <c r="E26" s="58">
        <f>'Mortal Baseline'!E26*'MI Analysis'!Q26</f>
        <v>0</v>
      </c>
      <c r="F26" s="58">
        <f>'Mortal Baseline'!F26*'MI Analysis'!R26</f>
        <v>0</v>
      </c>
      <c r="G26" s="58">
        <f>'Mortal Baseline'!G26*'MI Analysis'!S26</f>
        <v>0</v>
      </c>
      <c r="H26" s="58">
        <f t="shared" si="10"/>
        <v>0</v>
      </c>
      <c r="I26" s="58">
        <f t="shared" si="11"/>
        <v>0</v>
      </c>
      <c r="J26" s="93">
        <f t="shared" si="12"/>
        <v>0</v>
      </c>
      <c r="K26" s="93">
        <f t="shared" si="2"/>
        <v>0</v>
      </c>
      <c r="L26" s="93">
        <f t="shared" si="3"/>
        <v>0</v>
      </c>
      <c r="M26" s="93">
        <f t="shared" si="4"/>
        <v>0</v>
      </c>
      <c r="N26" s="93">
        <f t="shared" si="5"/>
        <v>0</v>
      </c>
      <c r="O26" s="117">
        <f>('MI Epi'!AO44*(SUM('Mortal Baseline'!C26:G26)))/('Mortal Baseline'!C26*'MI Epi'!B$69+'Mortal Baseline'!D26*'MI Epi'!C$69+'Mortal Baseline'!E26*'MI Epi'!D$69+'Mortal Baseline'!F26*'MI Epi'!E$69+'Mortal Baseline'!G26*'MI Epi'!F$69)</f>
        <v>0</v>
      </c>
      <c r="P26" s="93">
        <f>$O26*'MI Epi'!C$69</f>
        <v>0</v>
      </c>
      <c r="Q26" s="93">
        <f>$O26*'MI Epi'!D$69</f>
        <v>0</v>
      </c>
      <c r="R26" s="93">
        <f>$O26*'MI Epi'!E$69</f>
        <v>0</v>
      </c>
      <c r="S26" s="93">
        <f>$O26*'MI Epi'!F$69</f>
        <v>0</v>
      </c>
      <c r="T26" s="93">
        <f t="shared" si="22"/>
        <v>0</v>
      </c>
      <c r="U26" s="2">
        <f>J26/'Mortal Baseline'!C26</f>
        <v>0</v>
      </c>
      <c r="V26" s="2">
        <f>K26/'Mortal Baseline'!D26</f>
        <v>0</v>
      </c>
      <c r="W26" s="2">
        <f>L26/'Mortal Baseline'!E26</f>
        <v>0</v>
      </c>
      <c r="X26" s="2">
        <f>M26/'Mortal Baseline'!F26</f>
        <v>0</v>
      </c>
      <c r="Y26" s="2">
        <f>N26/'Mortal Baseline'!G26</f>
        <v>0</v>
      </c>
      <c r="Z26" s="2">
        <f>SUM(C26:G26)/SUM('Mortal Baseline'!C26:G26)</f>
        <v>0</v>
      </c>
      <c r="AA26" s="93">
        <f>C26*'MI Epi'!$AR44</f>
        <v>0</v>
      </c>
      <c r="AB26" s="93">
        <f>D26*'MI Epi'!$AR44</f>
        <v>0</v>
      </c>
      <c r="AC26" s="93">
        <f>E26*'MI Epi'!$AR44</f>
        <v>0</v>
      </c>
      <c r="AD26" s="93">
        <f>F26*'MI Epi'!$AR44</f>
        <v>0</v>
      </c>
      <c r="AE26" s="93">
        <f>G26*'MI Epi'!$AR44</f>
        <v>0</v>
      </c>
      <c r="AF26" s="93">
        <f t="shared" si="13"/>
        <v>0</v>
      </c>
      <c r="AG26" s="93">
        <f>J26*'MI Epi'!$I$5</f>
        <v>0</v>
      </c>
      <c r="AH26" s="93">
        <f>K26*'MI Epi'!$I$5</f>
        <v>0</v>
      </c>
      <c r="AI26" s="93">
        <f>L26*'MI Epi'!$I$5</f>
        <v>0</v>
      </c>
      <c r="AJ26" s="93">
        <f>M26*'MI Epi'!$I$5</f>
        <v>0</v>
      </c>
      <c r="AK26" s="93">
        <f>N26*'MI Epi'!$I$5</f>
        <v>0</v>
      </c>
      <c r="AL26" s="93">
        <f t="shared" si="7"/>
        <v>0</v>
      </c>
      <c r="AM26" s="93">
        <f t="shared" si="14"/>
        <v>0</v>
      </c>
      <c r="AN26" s="2"/>
      <c r="AO26" s="93">
        <f>'Mortal Baseline'!X26*'MI Analysis'!AY26</f>
        <v>0</v>
      </c>
      <c r="AP26" s="93">
        <f>'Mortal Baseline'!Y26*'MI Analysis'!AZ26</f>
        <v>0</v>
      </c>
      <c r="AQ26" s="93">
        <f>'Mortal Baseline'!Z26*'MI Analysis'!BA26</f>
        <v>0</v>
      </c>
      <c r="AR26" s="93">
        <f>'Mortal Baseline'!AA26*'MI Analysis'!BB26</f>
        <v>0</v>
      </c>
      <c r="AS26" s="93">
        <f>'Mortal Baseline'!AB26*'MI Analysis'!BC26</f>
        <v>0</v>
      </c>
      <c r="AT26" s="93">
        <f t="shared" si="15"/>
        <v>0</v>
      </c>
      <c r="AU26" s="93">
        <f t="shared" si="16"/>
        <v>0</v>
      </c>
      <c r="AV26" s="93">
        <f t="shared" si="17"/>
        <v>0</v>
      </c>
      <c r="AW26" s="93">
        <f t="shared" si="18"/>
        <v>0</v>
      </c>
      <c r="AX26" s="93">
        <f t="shared" si="19"/>
        <v>0</v>
      </c>
      <c r="AY26" s="117">
        <f>('MI Epi'!$AW44*(SUM('Mortal Baseline'!X26:AB26)))/('Mortal Baseline'!X26*'MI Epi'!B$78+'Mortal Baseline'!Y26*'MI Epi'!B$78+'Mortal Baseline'!Z26*'MI Epi'!C$78+'Mortal Baseline'!AA26*'MI Epi'!D$78+'Mortal Baseline'!AB26*'MI Epi'!E$78)</f>
        <v>0</v>
      </c>
      <c r="AZ26" s="93">
        <f>$AY26*'MI Epi'!C$78</f>
        <v>0</v>
      </c>
      <c r="BA26" s="93">
        <f>$AY26*'MI Epi'!D$78</f>
        <v>0</v>
      </c>
      <c r="BB26" s="93">
        <f>$AY26*'MI Epi'!E$78</f>
        <v>0</v>
      </c>
      <c r="BC26" s="93">
        <f>$AY26*'MI Epi'!F$78</f>
        <v>0</v>
      </c>
      <c r="BD26" s="93">
        <f t="shared" si="8"/>
        <v>0</v>
      </c>
      <c r="BE26" s="2">
        <f>AO26/'Mortal Baseline'!X26</f>
        <v>0</v>
      </c>
      <c r="BF26" s="2">
        <f>AP26/'Mortal Baseline'!Y26</f>
        <v>0</v>
      </c>
      <c r="BG26" s="2">
        <f>AQ26/'Mortal Baseline'!Z26</f>
        <v>0</v>
      </c>
      <c r="BH26" s="2">
        <f>AR26/'Mortal Baseline'!AA26</f>
        <v>0</v>
      </c>
      <c r="BI26" s="2">
        <f>AS26/'Mortal Baseline'!AB26</f>
        <v>0</v>
      </c>
      <c r="BJ26" s="2">
        <f>SUM(AO26:AS26)/SUM('Mortal Baseline'!X26:AB26)</f>
        <v>0</v>
      </c>
      <c r="BK26" s="58">
        <f>AY26*'MI Epi'!$AH$26</f>
        <v>0</v>
      </c>
      <c r="BL26" s="58">
        <f>AZ26*'MI Epi'!$AH$26</f>
        <v>0</v>
      </c>
      <c r="BM26" s="58">
        <f>BA26*'MI Epi'!$AH$26</f>
        <v>0</v>
      </c>
      <c r="BN26" s="58">
        <f>BB26*'MI Epi'!$AH$26</f>
        <v>0</v>
      </c>
      <c r="BO26" s="58">
        <f>BC26*'MI Epi'!$AH$26</f>
        <v>0</v>
      </c>
      <c r="BP26" s="93">
        <f t="shared" si="20"/>
        <v>0</v>
      </c>
      <c r="BQ26" s="93">
        <f>AT26*'MI Epi'!$I$5</f>
        <v>0</v>
      </c>
      <c r="BR26" s="93">
        <f>AU26*'MI Epi'!$I$5</f>
        <v>0</v>
      </c>
      <c r="BS26" s="93">
        <f>AV26*'MI Epi'!$I$5</f>
        <v>0</v>
      </c>
      <c r="BT26" s="93">
        <f>AW26*'MI Epi'!$I$5</f>
        <v>0</v>
      </c>
      <c r="BU26" s="93">
        <f>AX26*'MI Epi'!$I$5</f>
        <v>0</v>
      </c>
      <c r="BV26" s="93">
        <f t="shared" si="9"/>
        <v>0</v>
      </c>
      <c r="BW26" s="93">
        <f t="shared" si="21"/>
        <v>0</v>
      </c>
    </row>
    <row r="27" spans="1:75">
      <c r="A27" s="58">
        <f>'Mortal Baseline'!A27</f>
        <v>25</v>
      </c>
      <c r="B27" s="58">
        <v>29</v>
      </c>
      <c r="C27" s="58">
        <f>'Mortal Baseline'!C27*'MI Analysis'!O27</f>
        <v>0</v>
      </c>
      <c r="D27" s="58">
        <f>'Mortal Baseline'!D27*'MI Analysis'!P27</f>
        <v>0</v>
      </c>
      <c r="E27" s="58">
        <f>'Mortal Baseline'!E27*'MI Analysis'!Q27</f>
        <v>0</v>
      </c>
      <c r="F27" s="58">
        <f>'Mortal Baseline'!F27*'MI Analysis'!R27</f>
        <v>0</v>
      </c>
      <c r="G27" s="58">
        <f>'Mortal Baseline'!G27*'MI Analysis'!S27</f>
        <v>0</v>
      </c>
      <c r="H27" s="58">
        <f t="shared" si="10"/>
        <v>0</v>
      </c>
      <c r="I27" s="58">
        <f t="shared" si="11"/>
        <v>0</v>
      </c>
      <c r="J27" s="93">
        <f t="shared" si="12"/>
        <v>0</v>
      </c>
      <c r="K27" s="93">
        <f t="shared" si="2"/>
        <v>0</v>
      </c>
      <c r="L27" s="93">
        <f t="shared" si="3"/>
        <v>0</v>
      </c>
      <c r="M27" s="93">
        <f t="shared" si="4"/>
        <v>0</v>
      </c>
      <c r="N27" s="93">
        <f t="shared" si="5"/>
        <v>0</v>
      </c>
      <c r="O27" s="117">
        <f>('MI Epi'!AO45*(SUM('Mortal Baseline'!C27:G27)))/('Mortal Baseline'!C27*'MI Epi'!B$69+'Mortal Baseline'!D27*'MI Epi'!C$69+'Mortal Baseline'!E27*'MI Epi'!D$69+'Mortal Baseline'!F27*'MI Epi'!E$69+'Mortal Baseline'!G27*'MI Epi'!F$69)</f>
        <v>0</v>
      </c>
      <c r="P27" s="93">
        <f>$O27*'MI Epi'!C$69</f>
        <v>0</v>
      </c>
      <c r="Q27" s="93">
        <f>$O27*'MI Epi'!D$69</f>
        <v>0</v>
      </c>
      <c r="R27" s="93">
        <f>$O27*'MI Epi'!E$69</f>
        <v>0</v>
      </c>
      <c r="S27" s="93">
        <f>$O27*'MI Epi'!F$69</f>
        <v>0</v>
      </c>
      <c r="T27" s="93">
        <f t="shared" si="22"/>
        <v>0</v>
      </c>
      <c r="U27" s="2">
        <f>J27/'Mortal Baseline'!C27</f>
        <v>0</v>
      </c>
      <c r="V27" s="2">
        <f>K27/'Mortal Baseline'!D27</f>
        <v>0</v>
      </c>
      <c r="W27" s="2">
        <f>L27/'Mortal Baseline'!E27</f>
        <v>0</v>
      </c>
      <c r="X27" s="2">
        <f>M27/'Mortal Baseline'!F27</f>
        <v>0</v>
      </c>
      <c r="Y27" s="2">
        <f>N27/'Mortal Baseline'!G27</f>
        <v>0</v>
      </c>
      <c r="Z27" s="2">
        <f>SUM(C27:G27)/SUM('Mortal Baseline'!C27:G27)</f>
        <v>0</v>
      </c>
      <c r="AA27" s="93">
        <f>C27*'MI Epi'!$AR45</f>
        <v>0</v>
      </c>
      <c r="AB27" s="93">
        <f>D27*'MI Epi'!$AR45</f>
        <v>0</v>
      </c>
      <c r="AC27" s="93">
        <f>E27*'MI Epi'!$AR45</f>
        <v>0</v>
      </c>
      <c r="AD27" s="93">
        <f>F27*'MI Epi'!$AR45</f>
        <v>0</v>
      </c>
      <c r="AE27" s="93">
        <f>G27*'MI Epi'!$AR45</f>
        <v>0</v>
      </c>
      <c r="AF27" s="93">
        <f t="shared" si="13"/>
        <v>0</v>
      </c>
      <c r="AG27" s="93">
        <f>J27*'MI Epi'!$I$5</f>
        <v>0</v>
      </c>
      <c r="AH27" s="93">
        <f>K27*'MI Epi'!$I$5</f>
        <v>0</v>
      </c>
      <c r="AI27" s="93">
        <f>L27*'MI Epi'!$I$5</f>
        <v>0</v>
      </c>
      <c r="AJ27" s="93">
        <f>M27*'MI Epi'!$I$5</f>
        <v>0</v>
      </c>
      <c r="AK27" s="93">
        <f>N27*'MI Epi'!$I$5</f>
        <v>0</v>
      </c>
      <c r="AL27" s="93">
        <f t="shared" si="7"/>
        <v>0</v>
      </c>
      <c r="AM27" s="93">
        <f t="shared" si="14"/>
        <v>0</v>
      </c>
      <c r="AN27" s="2"/>
      <c r="AO27" s="93">
        <f>'Mortal Baseline'!X27*'MI Analysis'!AY27</f>
        <v>0</v>
      </c>
      <c r="AP27" s="93">
        <f>'Mortal Baseline'!Y27*'MI Analysis'!AZ27</f>
        <v>0</v>
      </c>
      <c r="AQ27" s="93">
        <f>'Mortal Baseline'!Z27*'MI Analysis'!BA27</f>
        <v>0</v>
      </c>
      <c r="AR27" s="93">
        <f>'Mortal Baseline'!AA27*'MI Analysis'!BB27</f>
        <v>0</v>
      </c>
      <c r="AS27" s="93">
        <f>'Mortal Baseline'!AB27*'MI Analysis'!BC27</f>
        <v>0</v>
      </c>
      <c r="AT27" s="93">
        <f t="shared" si="15"/>
        <v>0</v>
      </c>
      <c r="AU27" s="93">
        <f t="shared" si="16"/>
        <v>0</v>
      </c>
      <c r="AV27" s="93">
        <f t="shared" si="17"/>
        <v>0</v>
      </c>
      <c r="AW27" s="93">
        <f t="shared" si="18"/>
        <v>0</v>
      </c>
      <c r="AX27" s="93">
        <f t="shared" si="19"/>
        <v>0</v>
      </c>
      <c r="AY27" s="117">
        <f>('MI Epi'!$AW45*(SUM('Mortal Baseline'!X27:AB27)))/('Mortal Baseline'!X27*'MI Epi'!B$78+'Mortal Baseline'!Y27*'MI Epi'!B$78+'Mortal Baseline'!Z27*'MI Epi'!C$78+'Mortal Baseline'!AA27*'MI Epi'!D$78+'Mortal Baseline'!AB27*'MI Epi'!E$78)</f>
        <v>0</v>
      </c>
      <c r="AZ27" s="93">
        <f>$AY27*'MI Epi'!C$78</f>
        <v>0</v>
      </c>
      <c r="BA27" s="93">
        <f>$AY27*'MI Epi'!D$78</f>
        <v>0</v>
      </c>
      <c r="BB27" s="93">
        <f>$AY27*'MI Epi'!E$78</f>
        <v>0</v>
      </c>
      <c r="BC27" s="93">
        <f>$AY27*'MI Epi'!F$78</f>
        <v>0</v>
      </c>
      <c r="BD27" s="93">
        <f t="shared" si="8"/>
        <v>0</v>
      </c>
      <c r="BE27" s="2">
        <f>AO27/'Mortal Baseline'!X27</f>
        <v>0</v>
      </c>
      <c r="BF27" s="2">
        <f>AP27/'Mortal Baseline'!Y27</f>
        <v>0</v>
      </c>
      <c r="BG27" s="2">
        <f>AQ27/'Mortal Baseline'!Z27</f>
        <v>0</v>
      </c>
      <c r="BH27" s="2">
        <f>AR27/'Mortal Baseline'!AA27</f>
        <v>0</v>
      </c>
      <c r="BI27" s="2">
        <f>AS27/'Mortal Baseline'!AB27</f>
        <v>0</v>
      </c>
      <c r="BJ27" s="2">
        <f>SUM(AO27:AS27)/SUM('Mortal Baseline'!X27:AB27)</f>
        <v>0</v>
      </c>
      <c r="BK27" s="58">
        <f>AY27*'MI Epi'!$AH$26</f>
        <v>0</v>
      </c>
      <c r="BL27" s="58">
        <f>AZ27*'MI Epi'!$AH$26</f>
        <v>0</v>
      </c>
      <c r="BM27" s="58">
        <f>BA27*'MI Epi'!$AH$26</f>
        <v>0</v>
      </c>
      <c r="BN27" s="58">
        <f>BB27*'MI Epi'!$AH$26</f>
        <v>0</v>
      </c>
      <c r="BO27" s="58">
        <f>BC27*'MI Epi'!$AH$26</f>
        <v>0</v>
      </c>
      <c r="BP27" s="93">
        <f t="shared" si="20"/>
        <v>0</v>
      </c>
      <c r="BQ27" s="93">
        <f>AT27*'MI Epi'!$I$5</f>
        <v>0</v>
      </c>
      <c r="BR27" s="93">
        <f>AU27*'MI Epi'!$I$5</f>
        <v>0</v>
      </c>
      <c r="BS27" s="93">
        <f>AV27*'MI Epi'!$I$5</f>
        <v>0</v>
      </c>
      <c r="BT27" s="93">
        <f>AW27*'MI Epi'!$I$5</f>
        <v>0</v>
      </c>
      <c r="BU27" s="93">
        <f>AX27*'MI Epi'!$I$5</f>
        <v>0</v>
      </c>
      <c r="BV27" s="93">
        <f t="shared" si="9"/>
        <v>0</v>
      </c>
      <c r="BW27" s="93">
        <f t="shared" si="21"/>
        <v>0</v>
      </c>
    </row>
    <row r="28" spans="1:75">
      <c r="A28" s="58">
        <f>'Mortal Baseline'!A28</f>
        <v>26</v>
      </c>
      <c r="B28" s="58">
        <v>30</v>
      </c>
      <c r="C28" s="58">
        <f>'Mortal Baseline'!C28*'MI Analysis'!O28</f>
        <v>0</v>
      </c>
      <c r="D28" s="58">
        <f>'Mortal Baseline'!D28*'MI Analysis'!P28</f>
        <v>0</v>
      </c>
      <c r="E28" s="58">
        <f>'Mortal Baseline'!E28*'MI Analysis'!Q28</f>
        <v>0</v>
      </c>
      <c r="F28" s="58">
        <f>'Mortal Baseline'!F28*'MI Analysis'!R28</f>
        <v>0</v>
      </c>
      <c r="G28" s="58">
        <f>'Mortal Baseline'!G28*'MI Analysis'!S28</f>
        <v>0</v>
      </c>
      <c r="H28" s="58">
        <f t="shared" si="10"/>
        <v>0</v>
      </c>
      <c r="I28" s="58">
        <f t="shared" si="11"/>
        <v>0</v>
      </c>
      <c r="J28" s="93">
        <f t="shared" si="12"/>
        <v>0</v>
      </c>
      <c r="K28" s="93">
        <f t="shared" si="2"/>
        <v>0</v>
      </c>
      <c r="L28" s="93">
        <f t="shared" si="3"/>
        <v>0</v>
      </c>
      <c r="M28" s="93">
        <f t="shared" si="4"/>
        <v>0</v>
      </c>
      <c r="N28" s="93">
        <f t="shared" si="5"/>
        <v>0</v>
      </c>
      <c r="O28" s="117">
        <f>('MI Epi'!AO46*(SUM('Mortal Baseline'!C28:G28)))/('Mortal Baseline'!C28*'MI Epi'!B$69+'Mortal Baseline'!D28*'MI Epi'!C$69+'Mortal Baseline'!E28*'MI Epi'!D$69+'Mortal Baseline'!F28*'MI Epi'!E$69+'Mortal Baseline'!G28*'MI Epi'!F$69)</f>
        <v>0</v>
      </c>
      <c r="P28" s="93">
        <f>$O28*'MI Epi'!C$69</f>
        <v>0</v>
      </c>
      <c r="Q28" s="93">
        <f>$O28*'MI Epi'!D$69</f>
        <v>0</v>
      </c>
      <c r="R28" s="93">
        <f>$O28*'MI Epi'!E$69</f>
        <v>0</v>
      </c>
      <c r="S28" s="93">
        <f>$O28*'MI Epi'!F$69</f>
        <v>0</v>
      </c>
      <c r="T28" s="93">
        <f t="shared" si="22"/>
        <v>0</v>
      </c>
      <c r="U28" s="2">
        <f>J28/'Mortal Baseline'!C28</f>
        <v>0</v>
      </c>
      <c r="V28" s="2">
        <f>K28/'Mortal Baseline'!D28</f>
        <v>0</v>
      </c>
      <c r="W28" s="2">
        <f>L28/'Mortal Baseline'!E28</f>
        <v>0</v>
      </c>
      <c r="X28" s="2">
        <f>M28/'Mortal Baseline'!F28</f>
        <v>0</v>
      </c>
      <c r="Y28" s="2">
        <f>N28/'Mortal Baseline'!G28</f>
        <v>0</v>
      </c>
      <c r="Z28" s="2">
        <f>SUM(C28:G28)/SUM('Mortal Baseline'!C28:G28)</f>
        <v>0</v>
      </c>
      <c r="AA28" s="93">
        <f>C28*'MI Epi'!$AR46</f>
        <v>0</v>
      </c>
      <c r="AB28" s="93">
        <f>D28*'MI Epi'!$AR46</f>
        <v>0</v>
      </c>
      <c r="AC28" s="93">
        <f>E28*'MI Epi'!$AR46</f>
        <v>0</v>
      </c>
      <c r="AD28" s="93">
        <f>F28*'MI Epi'!$AR46</f>
        <v>0</v>
      </c>
      <c r="AE28" s="93">
        <f>G28*'MI Epi'!$AR46</f>
        <v>0</v>
      </c>
      <c r="AF28" s="93">
        <f t="shared" si="13"/>
        <v>0</v>
      </c>
      <c r="AG28" s="93">
        <f>J28*'MI Epi'!$I$5</f>
        <v>0</v>
      </c>
      <c r="AH28" s="93">
        <f>K28*'MI Epi'!$I$5</f>
        <v>0</v>
      </c>
      <c r="AI28" s="93">
        <f>L28*'MI Epi'!$I$5</f>
        <v>0</v>
      </c>
      <c r="AJ28" s="93">
        <f>M28*'MI Epi'!$I$5</f>
        <v>0</v>
      </c>
      <c r="AK28" s="93">
        <f>N28*'MI Epi'!$I$5</f>
        <v>0</v>
      </c>
      <c r="AL28" s="93">
        <f t="shared" si="7"/>
        <v>0</v>
      </c>
      <c r="AM28" s="93">
        <f t="shared" si="14"/>
        <v>0</v>
      </c>
      <c r="AN28" s="2"/>
      <c r="AO28" s="93">
        <f>'Mortal Baseline'!X28*'MI Analysis'!AY28</f>
        <v>0</v>
      </c>
      <c r="AP28" s="93">
        <f>'Mortal Baseline'!Y28*'MI Analysis'!AZ28</f>
        <v>0</v>
      </c>
      <c r="AQ28" s="93">
        <f>'Mortal Baseline'!Z28*'MI Analysis'!BA28</f>
        <v>0</v>
      </c>
      <c r="AR28" s="93">
        <f>'Mortal Baseline'!AA28*'MI Analysis'!BB28</f>
        <v>0</v>
      </c>
      <c r="AS28" s="93">
        <f>'Mortal Baseline'!AB28*'MI Analysis'!BC28</f>
        <v>0</v>
      </c>
      <c r="AT28" s="93">
        <f t="shared" si="15"/>
        <v>0</v>
      </c>
      <c r="AU28" s="93">
        <f t="shared" si="16"/>
        <v>0</v>
      </c>
      <c r="AV28" s="93">
        <f t="shared" si="17"/>
        <v>0</v>
      </c>
      <c r="AW28" s="93">
        <f t="shared" si="18"/>
        <v>0</v>
      </c>
      <c r="AX28" s="93">
        <f t="shared" si="19"/>
        <v>0</v>
      </c>
      <c r="AY28" s="117">
        <f>('MI Epi'!$AW46*(SUM('Mortal Baseline'!X28:AB28)))/('Mortal Baseline'!X28*'MI Epi'!B$78+'Mortal Baseline'!Y28*'MI Epi'!B$78+'Mortal Baseline'!Z28*'MI Epi'!C$78+'Mortal Baseline'!AA28*'MI Epi'!D$78+'Mortal Baseline'!AB28*'MI Epi'!E$78)</f>
        <v>0</v>
      </c>
      <c r="AZ28" s="93">
        <f>$AY28*'MI Epi'!C$78</f>
        <v>0</v>
      </c>
      <c r="BA28" s="93">
        <f>$AY28*'MI Epi'!D$78</f>
        <v>0</v>
      </c>
      <c r="BB28" s="93">
        <f>$AY28*'MI Epi'!E$78</f>
        <v>0</v>
      </c>
      <c r="BC28" s="93">
        <f>$AY28*'MI Epi'!F$78</f>
        <v>0</v>
      </c>
      <c r="BD28" s="93">
        <f t="shared" si="8"/>
        <v>0</v>
      </c>
      <c r="BE28" s="2">
        <f>AO28/'Mortal Baseline'!X28</f>
        <v>0</v>
      </c>
      <c r="BF28" s="2">
        <f>AP28/'Mortal Baseline'!Y28</f>
        <v>0</v>
      </c>
      <c r="BG28" s="2">
        <f>AQ28/'Mortal Baseline'!Z28</f>
        <v>0</v>
      </c>
      <c r="BH28" s="2">
        <f>AR28/'Mortal Baseline'!AA28</f>
        <v>0</v>
      </c>
      <c r="BI28" s="2">
        <f>AS28/'Mortal Baseline'!AB28</f>
        <v>0</v>
      </c>
      <c r="BJ28" s="2">
        <f>SUM(AO28:AS28)/SUM('Mortal Baseline'!X28:AB28)</f>
        <v>0</v>
      </c>
      <c r="BK28" s="58">
        <f>AY28*'MI Epi'!$AH$27</f>
        <v>0</v>
      </c>
      <c r="BL28" s="58">
        <f>AZ28*'MI Epi'!$AH$27</f>
        <v>0</v>
      </c>
      <c r="BM28" s="58">
        <f>BA28*'MI Epi'!$AH$27</f>
        <v>0</v>
      </c>
      <c r="BN28" s="58">
        <f>BB28*'MI Epi'!$AH$27</f>
        <v>0</v>
      </c>
      <c r="BO28" s="58">
        <f>BC28*'MI Epi'!$AH$27</f>
        <v>0</v>
      </c>
      <c r="BP28" s="93">
        <f t="shared" si="20"/>
        <v>0</v>
      </c>
      <c r="BQ28" s="93">
        <f>AT28*'MI Epi'!$I$5</f>
        <v>0</v>
      </c>
      <c r="BR28" s="93">
        <f>AU28*'MI Epi'!$I$5</f>
        <v>0</v>
      </c>
      <c r="BS28" s="93">
        <f>AV28*'MI Epi'!$I$5</f>
        <v>0</v>
      </c>
      <c r="BT28" s="93">
        <f>AW28*'MI Epi'!$I$5</f>
        <v>0</v>
      </c>
      <c r="BU28" s="93">
        <f>AX28*'MI Epi'!$I$5</f>
        <v>0</v>
      </c>
      <c r="BV28" s="93">
        <f t="shared" si="9"/>
        <v>0</v>
      </c>
      <c r="BW28" s="93">
        <f t="shared" si="21"/>
        <v>0</v>
      </c>
    </row>
    <row r="29" spans="1:75">
      <c r="A29" s="58">
        <f>'Mortal Baseline'!A29</f>
        <v>27</v>
      </c>
      <c r="B29" s="58">
        <v>31</v>
      </c>
      <c r="C29" s="58">
        <f>'Mortal Baseline'!C29*'MI Analysis'!O29</f>
        <v>0</v>
      </c>
      <c r="D29" s="58">
        <f>'Mortal Baseline'!D29*'MI Analysis'!P29</f>
        <v>0</v>
      </c>
      <c r="E29" s="58">
        <f>'Mortal Baseline'!E29*'MI Analysis'!Q29</f>
        <v>0</v>
      </c>
      <c r="F29" s="58">
        <f>'Mortal Baseline'!F29*'MI Analysis'!R29</f>
        <v>0</v>
      </c>
      <c r="G29" s="58">
        <f>'Mortal Baseline'!G29*'MI Analysis'!S29</f>
        <v>0</v>
      </c>
      <c r="H29" s="58">
        <f t="shared" si="10"/>
        <v>0</v>
      </c>
      <c r="I29" s="58">
        <f t="shared" si="11"/>
        <v>0</v>
      </c>
      <c r="J29" s="93">
        <f t="shared" si="12"/>
        <v>0</v>
      </c>
      <c r="K29" s="93">
        <f t="shared" si="2"/>
        <v>0</v>
      </c>
      <c r="L29" s="93">
        <f t="shared" si="3"/>
        <v>0</v>
      </c>
      <c r="M29" s="93">
        <f t="shared" si="4"/>
        <v>0</v>
      </c>
      <c r="N29" s="93">
        <f t="shared" si="5"/>
        <v>0</v>
      </c>
      <c r="O29" s="117">
        <f>('MI Epi'!AO47*(SUM('Mortal Baseline'!C29:G29)))/('Mortal Baseline'!C29*'MI Epi'!B$69+'Mortal Baseline'!D29*'MI Epi'!C$69+'Mortal Baseline'!E29*'MI Epi'!D$69+'Mortal Baseline'!F29*'MI Epi'!E$69+'Mortal Baseline'!G29*'MI Epi'!F$69)</f>
        <v>0</v>
      </c>
      <c r="P29" s="93">
        <f>$O29*'MI Epi'!C$69</f>
        <v>0</v>
      </c>
      <c r="Q29" s="93">
        <f>$O29*'MI Epi'!D$69</f>
        <v>0</v>
      </c>
      <c r="R29" s="93">
        <f>$O29*'MI Epi'!E$69</f>
        <v>0</v>
      </c>
      <c r="S29" s="93">
        <f>$O29*'MI Epi'!F$69</f>
        <v>0</v>
      </c>
      <c r="T29" s="93">
        <f t="shared" si="22"/>
        <v>0</v>
      </c>
      <c r="U29" s="2">
        <f>J29/'Mortal Baseline'!C29</f>
        <v>0</v>
      </c>
      <c r="V29" s="2">
        <f>K29/'Mortal Baseline'!D29</f>
        <v>0</v>
      </c>
      <c r="W29" s="2">
        <f>L29/'Mortal Baseline'!E29</f>
        <v>0</v>
      </c>
      <c r="X29" s="2">
        <f>M29/'Mortal Baseline'!F29</f>
        <v>0</v>
      </c>
      <c r="Y29" s="2">
        <f>N29/'Mortal Baseline'!G29</f>
        <v>0</v>
      </c>
      <c r="Z29" s="2">
        <f>SUM(C29:G29)/SUM('Mortal Baseline'!C29:G29)</f>
        <v>0</v>
      </c>
      <c r="AA29" s="93">
        <f>C29*'MI Epi'!$AR47</f>
        <v>0</v>
      </c>
      <c r="AB29" s="93">
        <f>D29*'MI Epi'!$AR47</f>
        <v>0</v>
      </c>
      <c r="AC29" s="93">
        <f>E29*'MI Epi'!$AR47</f>
        <v>0</v>
      </c>
      <c r="AD29" s="93">
        <f>F29*'MI Epi'!$AR47</f>
        <v>0</v>
      </c>
      <c r="AE29" s="93">
        <f>G29*'MI Epi'!$AR47</f>
        <v>0</v>
      </c>
      <c r="AF29" s="93">
        <f t="shared" si="13"/>
        <v>0</v>
      </c>
      <c r="AG29" s="93">
        <f>J29*'MI Epi'!$I$5</f>
        <v>0</v>
      </c>
      <c r="AH29" s="93">
        <f>K29*'MI Epi'!$I$5</f>
        <v>0</v>
      </c>
      <c r="AI29" s="93">
        <f>L29*'MI Epi'!$I$5</f>
        <v>0</v>
      </c>
      <c r="AJ29" s="93">
        <f>M29*'MI Epi'!$I$5</f>
        <v>0</v>
      </c>
      <c r="AK29" s="93">
        <f>N29*'MI Epi'!$I$5</f>
        <v>0</v>
      </c>
      <c r="AL29" s="93">
        <f t="shared" si="7"/>
        <v>0</v>
      </c>
      <c r="AM29" s="93">
        <f t="shared" si="14"/>
        <v>0</v>
      </c>
      <c r="AN29" s="2"/>
      <c r="AO29" s="93">
        <f>'Mortal Baseline'!X29*'MI Analysis'!AY29</f>
        <v>0</v>
      </c>
      <c r="AP29" s="93">
        <f>'Mortal Baseline'!Y29*'MI Analysis'!AZ29</f>
        <v>0</v>
      </c>
      <c r="AQ29" s="93">
        <f>'Mortal Baseline'!Z29*'MI Analysis'!BA29</f>
        <v>0</v>
      </c>
      <c r="AR29" s="93">
        <f>'Mortal Baseline'!AA29*'MI Analysis'!BB29</f>
        <v>0</v>
      </c>
      <c r="AS29" s="93">
        <f>'Mortal Baseline'!AB29*'MI Analysis'!BC29</f>
        <v>0</v>
      </c>
      <c r="AT29" s="93">
        <f t="shared" si="15"/>
        <v>0</v>
      </c>
      <c r="AU29" s="93">
        <f t="shared" si="16"/>
        <v>0</v>
      </c>
      <c r="AV29" s="93">
        <f t="shared" si="17"/>
        <v>0</v>
      </c>
      <c r="AW29" s="93">
        <f t="shared" si="18"/>
        <v>0</v>
      </c>
      <c r="AX29" s="93">
        <f t="shared" si="19"/>
        <v>0</v>
      </c>
      <c r="AY29" s="117">
        <f>('MI Epi'!$AW47*(SUM('Mortal Baseline'!X29:AB29)))/('Mortal Baseline'!X29*'MI Epi'!B$78+'Mortal Baseline'!Y29*'MI Epi'!B$78+'Mortal Baseline'!Z29*'MI Epi'!C$78+'Mortal Baseline'!AA29*'MI Epi'!D$78+'Mortal Baseline'!AB29*'MI Epi'!E$78)</f>
        <v>0</v>
      </c>
      <c r="AZ29" s="93">
        <f>$AY29*'MI Epi'!C$78</f>
        <v>0</v>
      </c>
      <c r="BA29" s="93">
        <f>$AY29*'MI Epi'!D$78</f>
        <v>0</v>
      </c>
      <c r="BB29" s="93">
        <f>$AY29*'MI Epi'!E$78</f>
        <v>0</v>
      </c>
      <c r="BC29" s="93">
        <f>$AY29*'MI Epi'!F$78</f>
        <v>0</v>
      </c>
      <c r="BD29" s="93">
        <f t="shared" si="8"/>
        <v>0</v>
      </c>
      <c r="BE29" s="2">
        <f>AO29/'Mortal Baseline'!X29</f>
        <v>0</v>
      </c>
      <c r="BF29" s="2">
        <f>AP29/'Mortal Baseline'!Y29</f>
        <v>0</v>
      </c>
      <c r="BG29" s="2">
        <f>AQ29/'Mortal Baseline'!Z29</f>
        <v>0</v>
      </c>
      <c r="BH29" s="2">
        <f>AR29/'Mortal Baseline'!AA29</f>
        <v>0</v>
      </c>
      <c r="BI29" s="2">
        <f>AS29/'Mortal Baseline'!AB29</f>
        <v>0</v>
      </c>
      <c r="BJ29" s="2">
        <f>SUM(AO29:AS29)/SUM('Mortal Baseline'!X29:AB29)</f>
        <v>0</v>
      </c>
      <c r="BK29" s="58">
        <f>AY29*'MI Epi'!$AH$27</f>
        <v>0</v>
      </c>
      <c r="BL29" s="58">
        <f>AZ29*'MI Epi'!$AH$27</f>
        <v>0</v>
      </c>
      <c r="BM29" s="58">
        <f>BA29*'MI Epi'!$AH$27</f>
        <v>0</v>
      </c>
      <c r="BN29" s="58">
        <f>BB29*'MI Epi'!$AH$27</f>
        <v>0</v>
      </c>
      <c r="BO29" s="58">
        <f>BC29*'MI Epi'!$AH$27</f>
        <v>0</v>
      </c>
      <c r="BP29" s="93">
        <f t="shared" si="20"/>
        <v>0</v>
      </c>
      <c r="BQ29" s="93">
        <f>AT29*'MI Epi'!$I$5</f>
        <v>0</v>
      </c>
      <c r="BR29" s="93">
        <f>AU29*'MI Epi'!$I$5</f>
        <v>0</v>
      </c>
      <c r="BS29" s="93">
        <f>AV29*'MI Epi'!$I$5</f>
        <v>0</v>
      </c>
      <c r="BT29" s="93">
        <f>AW29*'MI Epi'!$I$5</f>
        <v>0</v>
      </c>
      <c r="BU29" s="93">
        <f>AX29*'MI Epi'!$I$5</f>
        <v>0</v>
      </c>
      <c r="BV29" s="93">
        <f t="shared" si="9"/>
        <v>0</v>
      </c>
      <c r="BW29" s="93">
        <f t="shared" si="21"/>
        <v>0</v>
      </c>
    </row>
    <row r="30" spans="1:75">
      <c r="A30" s="58">
        <f>'Mortal Baseline'!A30</f>
        <v>28</v>
      </c>
      <c r="B30" s="58">
        <v>32</v>
      </c>
      <c r="C30" s="58">
        <f>'Mortal Baseline'!C30*'MI Analysis'!O30</f>
        <v>0</v>
      </c>
      <c r="D30" s="58">
        <f>'Mortal Baseline'!D30*'MI Analysis'!P30</f>
        <v>0</v>
      </c>
      <c r="E30" s="58">
        <f>'Mortal Baseline'!E30*'MI Analysis'!Q30</f>
        <v>0</v>
      </c>
      <c r="F30" s="58">
        <f>'Mortal Baseline'!F30*'MI Analysis'!R30</f>
        <v>0</v>
      </c>
      <c r="G30" s="58">
        <f>'Mortal Baseline'!G30*'MI Analysis'!S30</f>
        <v>0</v>
      </c>
      <c r="H30" s="58">
        <f t="shared" si="10"/>
        <v>0</v>
      </c>
      <c r="I30" s="58">
        <f t="shared" si="11"/>
        <v>0</v>
      </c>
      <c r="J30" s="93">
        <f t="shared" si="12"/>
        <v>0</v>
      </c>
      <c r="K30" s="93">
        <f t="shared" si="2"/>
        <v>0</v>
      </c>
      <c r="L30" s="93">
        <f t="shared" si="3"/>
        <v>0</v>
      </c>
      <c r="M30" s="93">
        <f t="shared" si="4"/>
        <v>0</v>
      </c>
      <c r="N30" s="93">
        <f t="shared" si="5"/>
        <v>0</v>
      </c>
      <c r="O30" s="117">
        <f>('MI Epi'!AO48*(SUM('Mortal Baseline'!C30:G30)))/('Mortal Baseline'!C30*'MI Epi'!B$69+'Mortal Baseline'!D30*'MI Epi'!C$69+'Mortal Baseline'!E30*'MI Epi'!D$69+'Mortal Baseline'!F30*'MI Epi'!E$69+'Mortal Baseline'!G30*'MI Epi'!F$69)</f>
        <v>0</v>
      </c>
      <c r="P30" s="93">
        <f>$O30*'MI Epi'!C$69</f>
        <v>0</v>
      </c>
      <c r="Q30" s="93">
        <f>$O30*'MI Epi'!D$69</f>
        <v>0</v>
      </c>
      <c r="R30" s="93">
        <f>$O30*'MI Epi'!E$69</f>
        <v>0</v>
      </c>
      <c r="S30" s="93">
        <f>$O30*'MI Epi'!F$69</f>
        <v>0</v>
      </c>
      <c r="T30" s="93">
        <f t="shared" si="22"/>
        <v>0</v>
      </c>
      <c r="U30" s="2">
        <f>J30/'Mortal Baseline'!C30</f>
        <v>0</v>
      </c>
      <c r="V30" s="2">
        <f>K30/'Mortal Baseline'!D30</f>
        <v>0</v>
      </c>
      <c r="W30" s="2">
        <f>L30/'Mortal Baseline'!E30</f>
        <v>0</v>
      </c>
      <c r="X30" s="2">
        <f>M30/'Mortal Baseline'!F30</f>
        <v>0</v>
      </c>
      <c r="Y30" s="2">
        <f>N30/'Mortal Baseline'!G30</f>
        <v>0</v>
      </c>
      <c r="Z30" s="2">
        <f>SUM(C30:G30)/SUM('Mortal Baseline'!C30:G30)</f>
        <v>0</v>
      </c>
      <c r="AA30" s="93">
        <f>C30*'MI Epi'!$AR48</f>
        <v>0</v>
      </c>
      <c r="AB30" s="93">
        <f>D30*'MI Epi'!$AR48</f>
        <v>0</v>
      </c>
      <c r="AC30" s="93">
        <f>E30*'MI Epi'!$AR48</f>
        <v>0</v>
      </c>
      <c r="AD30" s="93">
        <f>F30*'MI Epi'!$AR48</f>
        <v>0</v>
      </c>
      <c r="AE30" s="93">
        <f>G30*'MI Epi'!$AR48</f>
        <v>0</v>
      </c>
      <c r="AF30" s="93">
        <f t="shared" si="13"/>
        <v>0</v>
      </c>
      <c r="AG30" s="93">
        <f>J30*'MI Epi'!$I$5</f>
        <v>0</v>
      </c>
      <c r="AH30" s="93">
        <f>K30*'MI Epi'!$I$5</f>
        <v>0</v>
      </c>
      <c r="AI30" s="93">
        <f>L30*'MI Epi'!$I$5</f>
        <v>0</v>
      </c>
      <c r="AJ30" s="93">
        <f>M30*'MI Epi'!$I$5</f>
        <v>0</v>
      </c>
      <c r="AK30" s="93">
        <f>N30*'MI Epi'!$I$5</f>
        <v>0</v>
      </c>
      <c r="AL30" s="93">
        <f t="shared" si="7"/>
        <v>0</v>
      </c>
      <c r="AM30" s="93">
        <f t="shared" si="14"/>
        <v>0</v>
      </c>
      <c r="AN30" s="2"/>
      <c r="AO30" s="93">
        <f>'Mortal Baseline'!X30*'MI Analysis'!AY30</f>
        <v>0</v>
      </c>
      <c r="AP30" s="93">
        <f>'Mortal Baseline'!Y30*'MI Analysis'!AZ30</f>
        <v>0</v>
      </c>
      <c r="AQ30" s="93">
        <f>'Mortal Baseline'!Z30*'MI Analysis'!BA30</f>
        <v>0</v>
      </c>
      <c r="AR30" s="93">
        <f>'Mortal Baseline'!AA30*'MI Analysis'!BB30</f>
        <v>0</v>
      </c>
      <c r="AS30" s="93">
        <f>'Mortal Baseline'!AB30*'MI Analysis'!BC30</f>
        <v>0</v>
      </c>
      <c r="AT30" s="93">
        <f t="shared" si="15"/>
        <v>0</v>
      </c>
      <c r="AU30" s="93">
        <f t="shared" si="16"/>
        <v>0</v>
      </c>
      <c r="AV30" s="93">
        <f t="shared" si="17"/>
        <v>0</v>
      </c>
      <c r="AW30" s="93">
        <f t="shared" si="18"/>
        <v>0</v>
      </c>
      <c r="AX30" s="93">
        <f t="shared" si="19"/>
        <v>0</v>
      </c>
      <c r="AY30" s="117">
        <f>('MI Epi'!$AW48*(SUM('Mortal Baseline'!X30:AB30)))/('Mortal Baseline'!X30*'MI Epi'!B$78+'Mortal Baseline'!Y30*'MI Epi'!B$78+'Mortal Baseline'!Z30*'MI Epi'!C$78+'Mortal Baseline'!AA30*'MI Epi'!D$78+'Mortal Baseline'!AB30*'MI Epi'!E$78)</f>
        <v>0</v>
      </c>
      <c r="AZ30" s="93">
        <f>$AY30*'MI Epi'!C$78</f>
        <v>0</v>
      </c>
      <c r="BA30" s="93">
        <f>$AY30*'MI Epi'!D$78</f>
        <v>0</v>
      </c>
      <c r="BB30" s="93">
        <f>$AY30*'MI Epi'!E$78</f>
        <v>0</v>
      </c>
      <c r="BC30" s="93">
        <f>$AY30*'MI Epi'!F$78</f>
        <v>0</v>
      </c>
      <c r="BD30" s="93">
        <f t="shared" si="8"/>
        <v>0</v>
      </c>
      <c r="BE30" s="2">
        <f>AO30/'Mortal Baseline'!X30</f>
        <v>0</v>
      </c>
      <c r="BF30" s="2">
        <f>AP30/'Mortal Baseline'!Y30</f>
        <v>0</v>
      </c>
      <c r="BG30" s="2">
        <f>AQ30/'Mortal Baseline'!Z30</f>
        <v>0</v>
      </c>
      <c r="BH30" s="2">
        <f>AR30/'Mortal Baseline'!AA30</f>
        <v>0</v>
      </c>
      <c r="BI30" s="2">
        <f>AS30/'Mortal Baseline'!AB30</f>
        <v>0</v>
      </c>
      <c r="BJ30" s="2">
        <f>SUM(AO30:AS30)/SUM('Mortal Baseline'!X30:AB30)</f>
        <v>0</v>
      </c>
      <c r="BK30" s="58">
        <f>AY30*'MI Epi'!$AH$27</f>
        <v>0</v>
      </c>
      <c r="BL30" s="58">
        <f>AZ30*'MI Epi'!$AH$27</f>
        <v>0</v>
      </c>
      <c r="BM30" s="58">
        <f>BA30*'MI Epi'!$AH$27</f>
        <v>0</v>
      </c>
      <c r="BN30" s="58">
        <f>BB30*'MI Epi'!$AH$27</f>
        <v>0</v>
      </c>
      <c r="BO30" s="58">
        <f>BC30*'MI Epi'!$AH$27</f>
        <v>0</v>
      </c>
      <c r="BP30" s="93">
        <f t="shared" si="20"/>
        <v>0</v>
      </c>
      <c r="BQ30" s="93">
        <f>AT30*'MI Epi'!$I$5</f>
        <v>0</v>
      </c>
      <c r="BR30" s="93">
        <f>AU30*'MI Epi'!$I$5</f>
        <v>0</v>
      </c>
      <c r="BS30" s="93">
        <f>AV30*'MI Epi'!$I$5</f>
        <v>0</v>
      </c>
      <c r="BT30" s="93">
        <f>AW30*'MI Epi'!$I$5</f>
        <v>0</v>
      </c>
      <c r="BU30" s="93">
        <f>AX30*'MI Epi'!$I$5</f>
        <v>0</v>
      </c>
      <c r="BV30" s="93">
        <f t="shared" si="9"/>
        <v>0</v>
      </c>
      <c r="BW30" s="93">
        <f t="shared" si="21"/>
        <v>0</v>
      </c>
    </row>
    <row r="31" spans="1:75">
      <c r="A31" s="58">
        <f>'Mortal Baseline'!A31</f>
        <v>29</v>
      </c>
      <c r="B31" s="58">
        <v>33</v>
      </c>
      <c r="C31" s="58">
        <f>'Mortal Baseline'!C31*'MI Analysis'!O31</f>
        <v>0</v>
      </c>
      <c r="D31" s="58">
        <f>'Mortal Baseline'!D31*'MI Analysis'!P31</f>
        <v>0</v>
      </c>
      <c r="E31" s="58">
        <f>'Mortal Baseline'!E31*'MI Analysis'!Q31</f>
        <v>0</v>
      </c>
      <c r="F31" s="58">
        <f>'Mortal Baseline'!F31*'MI Analysis'!R31</f>
        <v>0</v>
      </c>
      <c r="G31" s="58">
        <f>'Mortal Baseline'!G31*'MI Analysis'!S31</f>
        <v>0</v>
      </c>
      <c r="H31" s="58">
        <f t="shared" si="10"/>
        <v>0</v>
      </c>
      <c r="I31" s="58">
        <f t="shared" si="11"/>
        <v>0</v>
      </c>
      <c r="J31" s="93">
        <f t="shared" si="12"/>
        <v>0</v>
      </c>
      <c r="K31" s="93">
        <f t="shared" si="2"/>
        <v>0</v>
      </c>
      <c r="L31" s="93">
        <f t="shared" si="3"/>
        <v>0</v>
      </c>
      <c r="M31" s="93">
        <f t="shared" si="4"/>
        <v>0</v>
      </c>
      <c r="N31" s="93">
        <f t="shared" si="5"/>
        <v>0</v>
      </c>
      <c r="O31" s="117">
        <f>('MI Epi'!AO49*(SUM('Mortal Baseline'!C31:G31)))/('Mortal Baseline'!C31*'MI Epi'!B$69+'Mortal Baseline'!D31*'MI Epi'!C$69+'Mortal Baseline'!E31*'MI Epi'!D$69+'Mortal Baseline'!F31*'MI Epi'!E$69+'Mortal Baseline'!G31*'MI Epi'!F$69)</f>
        <v>0</v>
      </c>
      <c r="P31" s="93">
        <f>$O31*'MI Epi'!C$69</f>
        <v>0</v>
      </c>
      <c r="Q31" s="93">
        <f>$O31*'MI Epi'!D$69</f>
        <v>0</v>
      </c>
      <c r="R31" s="93">
        <f>$O31*'MI Epi'!E$69</f>
        <v>0</v>
      </c>
      <c r="S31" s="93">
        <f>$O31*'MI Epi'!F$69</f>
        <v>0</v>
      </c>
      <c r="T31" s="93">
        <f t="shared" si="22"/>
        <v>0</v>
      </c>
      <c r="U31" s="2">
        <f>J31/'Mortal Baseline'!C31</f>
        <v>0</v>
      </c>
      <c r="V31" s="2">
        <f>K31/'Mortal Baseline'!D31</f>
        <v>0</v>
      </c>
      <c r="W31" s="2">
        <f>L31/'Mortal Baseline'!E31</f>
        <v>0</v>
      </c>
      <c r="X31" s="2">
        <f>M31/'Mortal Baseline'!F31</f>
        <v>0</v>
      </c>
      <c r="Y31" s="2">
        <f>N31/'Mortal Baseline'!G31</f>
        <v>0</v>
      </c>
      <c r="Z31" s="2">
        <f>SUM(C31:G31)/SUM('Mortal Baseline'!C31:G31)</f>
        <v>0</v>
      </c>
      <c r="AA31" s="93">
        <f>C31*'MI Epi'!$AR49</f>
        <v>0</v>
      </c>
      <c r="AB31" s="93">
        <f>D31*'MI Epi'!$AR49</f>
        <v>0</v>
      </c>
      <c r="AC31" s="93">
        <f>E31*'MI Epi'!$AR49</f>
        <v>0</v>
      </c>
      <c r="AD31" s="93">
        <f>F31*'MI Epi'!$AR49</f>
        <v>0</v>
      </c>
      <c r="AE31" s="93">
        <f>G31*'MI Epi'!$AR49</f>
        <v>0</v>
      </c>
      <c r="AF31" s="93">
        <f t="shared" si="13"/>
        <v>0</v>
      </c>
      <c r="AG31" s="93">
        <f>J31*'MI Epi'!$I$5</f>
        <v>0</v>
      </c>
      <c r="AH31" s="93">
        <f>K31*'MI Epi'!$I$5</f>
        <v>0</v>
      </c>
      <c r="AI31" s="93">
        <f>L31*'MI Epi'!$I$5</f>
        <v>0</v>
      </c>
      <c r="AJ31" s="93">
        <f>M31*'MI Epi'!$I$5</f>
        <v>0</v>
      </c>
      <c r="AK31" s="93">
        <f>N31*'MI Epi'!$I$5</f>
        <v>0</v>
      </c>
      <c r="AL31" s="93">
        <f t="shared" si="7"/>
        <v>0</v>
      </c>
      <c r="AM31" s="93">
        <f t="shared" si="14"/>
        <v>0</v>
      </c>
      <c r="AN31" s="2"/>
      <c r="AO31" s="93">
        <f>'Mortal Baseline'!X31*'MI Analysis'!AY31</f>
        <v>0</v>
      </c>
      <c r="AP31" s="93">
        <f>'Mortal Baseline'!Y31*'MI Analysis'!AZ31</f>
        <v>0</v>
      </c>
      <c r="AQ31" s="93">
        <f>'Mortal Baseline'!Z31*'MI Analysis'!BA31</f>
        <v>0</v>
      </c>
      <c r="AR31" s="93">
        <f>'Mortal Baseline'!AA31*'MI Analysis'!BB31</f>
        <v>0</v>
      </c>
      <c r="AS31" s="93">
        <f>'Mortal Baseline'!AB31*'MI Analysis'!BC31</f>
        <v>0</v>
      </c>
      <c r="AT31" s="93">
        <f t="shared" si="15"/>
        <v>0</v>
      </c>
      <c r="AU31" s="93">
        <f t="shared" si="16"/>
        <v>0</v>
      </c>
      <c r="AV31" s="93">
        <f t="shared" si="17"/>
        <v>0</v>
      </c>
      <c r="AW31" s="93">
        <f t="shared" si="18"/>
        <v>0</v>
      </c>
      <c r="AX31" s="93">
        <f t="shared" si="19"/>
        <v>0</v>
      </c>
      <c r="AY31" s="117">
        <f>('MI Epi'!$AW49*(SUM('Mortal Baseline'!X31:AB31)))/('Mortal Baseline'!X31*'MI Epi'!B$78+'Mortal Baseline'!Y31*'MI Epi'!B$78+'Mortal Baseline'!Z31*'MI Epi'!C$78+'Mortal Baseline'!AA31*'MI Epi'!D$78+'Mortal Baseline'!AB31*'MI Epi'!E$78)</f>
        <v>0</v>
      </c>
      <c r="AZ31" s="93">
        <f>$AY31*'MI Epi'!C$78</f>
        <v>0</v>
      </c>
      <c r="BA31" s="93">
        <f>$AY31*'MI Epi'!D$78</f>
        <v>0</v>
      </c>
      <c r="BB31" s="93">
        <f>$AY31*'MI Epi'!E$78</f>
        <v>0</v>
      </c>
      <c r="BC31" s="93">
        <f>$AY31*'MI Epi'!F$78</f>
        <v>0</v>
      </c>
      <c r="BD31" s="93">
        <f t="shared" si="8"/>
        <v>0</v>
      </c>
      <c r="BE31" s="2">
        <f>AO31/'Mortal Baseline'!X31</f>
        <v>0</v>
      </c>
      <c r="BF31" s="2">
        <f>AP31/'Mortal Baseline'!Y31</f>
        <v>0</v>
      </c>
      <c r="BG31" s="2">
        <f>AQ31/'Mortal Baseline'!Z31</f>
        <v>0</v>
      </c>
      <c r="BH31" s="2">
        <f>AR31/'Mortal Baseline'!AA31</f>
        <v>0</v>
      </c>
      <c r="BI31" s="2">
        <f>AS31/'Mortal Baseline'!AB31</f>
        <v>0</v>
      </c>
      <c r="BJ31" s="2">
        <f>SUM(AO31:AS31)/SUM('Mortal Baseline'!X31:AB31)</f>
        <v>0</v>
      </c>
      <c r="BK31" s="58">
        <f>AY31*'MI Epi'!$AH$27</f>
        <v>0</v>
      </c>
      <c r="BL31" s="58">
        <f>AZ31*'MI Epi'!$AH$27</f>
        <v>0</v>
      </c>
      <c r="BM31" s="58">
        <f>BA31*'MI Epi'!$AH$27</f>
        <v>0</v>
      </c>
      <c r="BN31" s="58">
        <f>BB31*'MI Epi'!$AH$27</f>
        <v>0</v>
      </c>
      <c r="BO31" s="58">
        <f>BC31*'MI Epi'!$AH$27</f>
        <v>0</v>
      </c>
      <c r="BP31" s="93">
        <f t="shared" si="20"/>
        <v>0</v>
      </c>
      <c r="BQ31" s="93">
        <f>AT31*'MI Epi'!$I$5</f>
        <v>0</v>
      </c>
      <c r="BR31" s="93">
        <f>AU31*'MI Epi'!$I$5</f>
        <v>0</v>
      </c>
      <c r="BS31" s="93">
        <f>AV31*'MI Epi'!$I$5</f>
        <v>0</v>
      </c>
      <c r="BT31" s="93">
        <f>AW31*'MI Epi'!$I$5</f>
        <v>0</v>
      </c>
      <c r="BU31" s="93">
        <f>AX31*'MI Epi'!$I$5</f>
        <v>0</v>
      </c>
      <c r="BV31" s="93">
        <f t="shared" si="9"/>
        <v>0</v>
      </c>
      <c r="BW31" s="93">
        <f t="shared" si="21"/>
        <v>0</v>
      </c>
    </row>
    <row r="32" spans="1:75">
      <c r="A32" s="58">
        <f>'Mortal Baseline'!A32</f>
        <v>30</v>
      </c>
      <c r="B32" s="58">
        <v>34</v>
      </c>
      <c r="C32" s="58">
        <f>'Mortal Baseline'!C32*'MI Analysis'!O32</f>
        <v>0</v>
      </c>
      <c r="D32" s="58">
        <f>'Mortal Baseline'!D32*'MI Analysis'!P32</f>
        <v>0</v>
      </c>
      <c r="E32" s="58">
        <f>'Mortal Baseline'!E32*'MI Analysis'!Q32</f>
        <v>0</v>
      </c>
      <c r="F32" s="58">
        <f>'Mortal Baseline'!F32*'MI Analysis'!R32</f>
        <v>0</v>
      </c>
      <c r="G32" s="58">
        <f>'Mortal Baseline'!G32*'MI Analysis'!S32</f>
        <v>0</v>
      </c>
      <c r="H32" s="58">
        <f t="shared" si="10"/>
        <v>0</v>
      </c>
      <c r="I32" s="58">
        <f t="shared" si="11"/>
        <v>0</v>
      </c>
      <c r="J32" s="93">
        <f t="shared" si="12"/>
        <v>0</v>
      </c>
      <c r="K32" s="93">
        <f t="shared" si="2"/>
        <v>0</v>
      </c>
      <c r="L32" s="93">
        <f t="shared" si="3"/>
        <v>0</v>
      </c>
      <c r="M32" s="93">
        <f t="shared" si="4"/>
        <v>0</v>
      </c>
      <c r="N32" s="93">
        <f t="shared" si="5"/>
        <v>0</v>
      </c>
      <c r="O32" s="117">
        <f>('MI Epi'!AO50*(SUM('Mortal Baseline'!C32:G32)))/('Mortal Baseline'!C32*'MI Epi'!B$69+'Mortal Baseline'!D32*'MI Epi'!C$69+'Mortal Baseline'!E32*'MI Epi'!D$69+'Mortal Baseline'!F32*'MI Epi'!E$69+'Mortal Baseline'!G32*'MI Epi'!F$69)</f>
        <v>0</v>
      </c>
      <c r="P32" s="93">
        <f>$O32*'MI Epi'!C$69</f>
        <v>0</v>
      </c>
      <c r="Q32" s="93">
        <f>$O32*'MI Epi'!D$69</f>
        <v>0</v>
      </c>
      <c r="R32" s="93">
        <f>$O32*'MI Epi'!E$69</f>
        <v>0</v>
      </c>
      <c r="S32" s="93">
        <f>$O32*'MI Epi'!F$69</f>
        <v>0</v>
      </c>
      <c r="T32" s="93">
        <f t="shared" si="22"/>
        <v>0</v>
      </c>
      <c r="U32" s="2">
        <f>J32/'Mortal Baseline'!C32</f>
        <v>0</v>
      </c>
      <c r="V32" s="2">
        <f>K32/'Mortal Baseline'!D32</f>
        <v>0</v>
      </c>
      <c r="W32" s="2">
        <f>L32/'Mortal Baseline'!E32</f>
        <v>0</v>
      </c>
      <c r="X32" s="2">
        <f>M32/'Mortal Baseline'!F32</f>
        <v>0</v>
      </c>
      <c r="Y32" s="2">
        <f>N32/'Mortal Baseline'!G32</f>
        <v>0</v>
      </c>
      <c r="Z32" s="2">
        <f>SUM(C32:G32)/SUM('Mortal Baseline'!C32:G32)</f>
        <v>0</v>
      </c>
      <c r="AA32" s="93">
        <f>C32*'MI Epi'!$AR50</f>
        <v>0</v>
      </c>
      <c r="AB32" s="93">
        <f>D32*'MI Epi'!$AR50</f>
        <v>0</v>
      </c>
      <c r="AC32" s="93">
        <f>E32*'MI Epi'!$AR50</f>
        <v>0</v>
      </c>
      <c r="AD32" s="93">
        <f>F32*'MI Epi'!$AR50</f>
        <v>0</v>
      </c>
      <c r="AE32" s="93">
        <f>G32*'MI Epi'!$AR50</f>
        <v>0</v>
      </c>
      <c r="AF32" s="93">
        <f t="shared" si="13"/>
        <v>0</v>
      </c>
      <c r="AG32" s="93">
        <f>J32*'MI Epi'!$I$5</f>
        <v>0</v>
      </c>
      <c r="AH32" s="93">
        <f>K32*'MI Epi'!$I$5</f>
        <v>0</v>
      </c>
      <c r="AI32" s="93">
        <f>L32*'MI Epi'!$I$5</f>
        <v>0</v>
      </c>
      <c r="AJ32" s="93">
        <f>M32*'MI Epi'!$I$5</f>
        <v>0</v>
      </c>
      <c r="AK32" s="93">
        <f>N32*'MI Epi'!$I$5</f>
        <v>0</v>
      </c>
      <c r="AL32" s="93">
        <f t="shared" si="7"/>
        <v>0</v>
      </c>
      <c r="AM32" s="93">
        <f t="shared" si="14"/>
        <v>0</v>
      </c>
      <c r="AN32" s="2"/>
      <c r="AO32" s="93">
        <f>'Mortal Baseline'!X32*'MI Analysis'!AY32</f>
        <v>0</v>
      </c>
      <c r="AP32" s="93">
        <f>'Mortal Baseline'!Y32*'MI Analysis'!AZ32</f>
        <v>0</v>
      </c>
      <c r="AQ32" s="93">
        <f>'Mortal Baseline'!Z32*'MI Analysis'!BA32</f>
        <v>0</v>
      </c>
      <c r="AR32" s="93">
        <f>'Mortal Baseline'!AA32*'MI Analysis'!BB32</f>
        <v>0</v>
      </c>
      <c r="AS32" s="93">
        <f>'Mortal Baseline'!AB32*'MI Analysis'!BC32</f>
        <v>0</v>
      </c>
      <c r="AT32" s="93">
        <f t="shared" si="15"/>
        <v>0</v>
      </c>
      <c r="AU32" s="93">
        <f t="shared" si="16"/>
        <v>0</v>
      </c>
      <c r="AV32" s="93">
        <f t="shared" si="17"/>
        <v>0</v>
      </c>
      <c r="AW32" s="93">
        <f t="shared" si="18"/>
        <v>0</v>
      </c>
      <c r="AX32" s="93">
        <f t="shared" si="19"/>
        <v>0</v>
      </c>
      <c r="AY32" s="117">
        <f>('MI Epi'!$AW50*(SUM('Mortal Baseline'!X32:AB32)))/('Mortal Baseline'!X32*'MI Epi'!B$78+'Mortal Baseline'!Y32*'MI Epi'!B$78+'Mortal Baseline'!Z32*'MI Epi'!C$78+'Mortal Baseline'!AA32*'MI Epi'!D$78+'Mortal Baseline'!AB32*'MI Epi'!E$78)</f>
        <v>0</v>
      </c>
      <c r="AZ32" s="93">
        <f>$AY32*'MI Epi'!C$78</f>
        <v>0</v>
      </c>
      <c r="BA32" s="93">
        <f>$AY32*'MI Epi'!D$78</f>
        <v>0</v>
      </c>
      <c r="BB32" s="93">
        <f>$AY32*'MI Epi'!E$78</f>
        <v>0</v>
      </c>
      <c r="BC32" s="93">
        <f>$AY32*'MI Epi'!F$78</f>
        <v>0</v>
      </c>
      <c r="BD32" s="93">
        <f t="shared" si="8"/>
        <v>0</v>
      </c>
      <c r="BE32" s="2">
        <f>AO32/'Mortal Baseline'!X32</f>
        <v>0</v>
      </c>
      <c r="BF32" s="2">
        <f>AP32/'Mortal Baseline'!Y32</f>
        <v>0</v>
      </c>
      <c r="BG32" s="2">
        <f>AQ32/'Mortal Baseline'!Z32</f>
        <v>0</v>
      </c>
      <c r="BH32" s="2">
        <f>AR32/'Mortal Baseline'!AA32</f>
        <v>0</v>
      </c>
      <c r="BI32" s="2">
        <f>AS32/'Mortal Baseline'!AB32</f>
        <v>0</v>
      </c>
      <c r="BJ32" s="2">
        <f>SUM(AO32:AS32)/SUM('Mortal Baseline'!X32:AB32)</f>
        <v>0</v>
      </c>
      <c r="BK32" s="58">
        <f>AY32*'MI Epi'!$AH$27</f>
        <v>0</v>
      </c>
      <c r="BL32" s="58">
        <f>AZ32*'MI Epi'!$AH$27</f>
        <v>0</v>
      </c>
      <c r="BM32" s="58">
        <f>BA32*'MI Epi'!$AH$27</f>
        <v>0</v>
      </c>
      <c r="BN32" s="58">
        <f>BB32*'MI Epi'!$AH$27</f>
        <v>0</v>
      </c>
      <c r="BO32" s="58">
        <f>BC32*'MI Epi'!$AH$27</f>
        <v>0</v>
      </c>
      <c r="BP32" s="93">
        <f t="shared" si="20"/>
        <v>0</v>
      </c>
      <c r="BQ32" s="93">
        <f>AT32*'MI Epi'!$I$5</f>
        <v>0</v>
      </c>
      <c r="BR32" s="93">
        <f>AU32*'MI Epi'!$I$5</f>
        <v>0</v>
      </c>
      <c r="BS32" s="93">
        <f>AV32*'MI Epi'!$I$5</f>
        <v>0</v>
      </c>
      <c r="BT32" s="93">
        <f>AW32*'MI Epi'!$I$5</f>
        <v>0</v>
      </c>
      <c r="BU32" s="93">
        <f>AX32*'MI Epi'!$I$5</f>
        <v>0</v>
      </c>
      <c r="BV32" s="93">
        <f t="shared" si="9"/>
        <v>0</v>
      </c>
      <c r="BW32" s="93">
        <f t="shared" si="21"/>
        <v>0</v>
      </c>
    </row>
    <row r="33" spans="1:75">
      <c r="A33" s="58">
        <f>'Mortal Baseline'!A33</f>
        <v>31</v>
      </c>
      <c r="B33" s="58">
        <v>35</v>
      </c>
      <c r="C33" s="58">
        <f>'Mortal Baseline'!C33*'MI Analysis'!O33</f>
        <v>0</v>
      </c>
      <c r="D33" s="58">
        <f>'Mortal Baseline'!D33*'MI Analysis'!P33</f>
        <v>0</v>
      </c>
      <c r="E33" s="58">
        <f>'Mortal Baseline'!E33*'MI Analysis'!Q33</f>
        <v>0</v>
      </c>
      <c r="F33" s="58">
        <f>'Mortal Baseline'!F33*'MI Analysis'!R33</f>
        <v>0</v>
      </c>
      <c r="G33" s="58">
        <f>'Mortal Baseline'!G33*'MI Analysis'!S33</f>
        <v>0</v>
      </c>
      <c r="H33" s="58">
        <f t="shared" si="10"/>
        <v>0</v>
      </c>
      <c r="I33" s="58">
        <f t="shared" si="11"/>
        <v>0</v>
      </c>
      <c r="J33" s="93">
        <f t="shared" si="12"/>
        <v>0</v>
      </c>
      <c r="K33" s="93">
        <f t="shared" si="2"/>
        <v>0</v>
      </c>
      <c r="L33" s="93">
        <f t="shared" si="3"/>
        <v>0</v>
      </c>
      <c r="M33" s="93">
        <f t="shared" si="4"/>
        <v>0</v>
      </c>
      <c r="N33" s="93">
        <f t="shared" si="5"/>
        <v>0</v>
      </c>
      <c r="O33" s="117">
        <f>('MI Epi'!AO51*(SUM('Mortal Baseline'!C33:G33)))/('Mortal Baseline'!C33*'MI Epi'!B$69+'Mortal Baseline'!D33*'MI Epi'!C$69+'Mortal Baseline'!E33*'MI Epi'!D$69+'Mortal Baseline'!F33*'MI Epi'!E$69+'Mortal Baseline'!G33*'MI Epi'!F$69)</f>
        <v>0</v>
      </c>
      <c r="P33" s="93">
        <f>$O33*'MI Epi'!C$69</f>
        <v>0</v>
      </c>
      <c r="Q33" s="93">
        <f>$O33*'MI Epi'!D$69</f>
        <v>0</v>
      </c>
      <c r="R33" s="93">
        <f>$O33*'MI Epi'!E$69</f>
        <v>0</v>
      </c>
      <c r="S33" s="93">
        <f>$O33*'MI Epi'!F$69</f>
        <v>0</v>
      </c>
      <c r="T33" s="93">
        <f t="shared" si="22"/>
        <v>0</v>
      </c>
      <c r="U33" s="2">
        <f>J33/'Mortal Baseline'!C33</f>
        <v>0</v>
      </c>
      <c r="V33" s="2">
        <f>K33/'Mortal Baseline'!D33</f>
        <v>0</v>
      </c>
      <c r="W33" s="2">
        <f>L33/'Mortal Baseline'!E33</f>
        <v>0</v>
      </c>
      <c r="X33" s="2">
        <f>M33/'Mortal Baseline'!F33</f>
        <v>0</v>
      </c>
      <c r="Y33" s="2">
        <f>N33/'Mortal Baseline'!G33</f>
        <v>0</v>
      </c>
      <c r="Z33" s="2">
        <f>SUM(C33:G33)/SUM('Mortal Baseline'!C33:G33)</f>
        <v>0</v>
      </c>
      <c r="AA33" s="93">
        <f>C33*'MI Epi'!$AR51</f>
        <v>0</v>
      </c>
      <c r="AB33" s="93">
        <f>D33*'MI Epi'!$AR51</f>
        <v>0</v>
      </c>
      <c r="AC33" s="93">
        <f>E33*'MI Epi'!$AR51</f>
        <v>0</v>
      </c>
      <c r="AD33" s="93">
        <f>F33*'MI Epi'!$AR51</f>
        <v>0</v>
      </c>
      <c r="AE33" s="93">
        <f>G33*'MI Epi'!$AR51</f>
        <v>0</v>
      </c>
      <c r="AF33" s="93">
        <f t="shared" si="13"/>
        <v>0</v>
      </c>
      <c r="AG33" s="93">
        <f>J33*'MI Epi'!$I$5</f>
        <v>0</v>
      </c>
      <c r="AH33" s="93">
        <f>K33*'MI Epi'!$I$5</f>
        <v>0</v>
      </c>
      <c r="AI33" s="93">
        <f>L33*'MI Epi'!$I$5</f>
        <v>0</v>
      </c>
      <c r="AJ33" s="93">
        <f>M33*'MI Epi'!$I$5</f>
        <v>0</v>
      </c>
      <c r="AK33" s="93">
        <f>N33*'MI Epi'!$I$5</f>
        <v>0</v>
      </c>
      <c r="AL33" s="93">
        <f t="shared" si="7"/>
        <v>0</v>
      </c>
      <c r="AM33" s="93">
        <f t="shared" si="14"/>
        <v>0</v>
      </c>
      <c r="AN33" s="2"/>
      <c r="AO33" s="93">
        <f>'Mortal Baseline'!X33*'MI Analysis'!AY33</f>
        <v>0</v>
      </c>
      <c r="AP33" s="93">
        <f>'Mortal Baseline'!Y33*'MI Analysis'!AZ33</f>
        <v>0</v>
      </c>
      <c r="AQ33" s="93">
        <f>'Mortal Baseline'!Z33*'MI Analysis'!BA33</f>
        <v>0</v>
      </c>
      <c r="AR33" s="93">
        <f>'Mortal Baseline'!AA33*'MI Analysis'!BB33</f>
        <v>0</v>
      </c>
      <c r="AS33" s="93">
        <f>'Mortal Baseline'!AB33*'MI Analysis'!BC33</f>
        <v>0</v>
      </c>
      <c r="AT33" s="93">
        <f t="shared" si="15"/>
        <v>0</v>
      </c>
      <c r="AU33" s="93">
        <f t="shared" si="16"/>
        <v>0</v>
      </c>
      <c r="AV33" s="93">
        <f t="shared" si="17"/>
        <v>0</v>
      </c>
      <c r="AW33" s="93">
        <f t="shared" si="18"/>
        <v>0</v>
      </c>
      <c r="AX33" s="93">
        <f t="shared" si="19"/>
        <v>0</v>
      </c>
      <c r="AY33" s="117">
        <f>('MI Epi'!$AW51*(SUM('Mortal Baseline'!X33:AB33)))/('Mortal Baseline'!X33*'MI Epi'!B$78+'Mortal Baseline'!Y33*'MI Epi'!B$78+'Mortal Baseline'!Z33*'MI Epi'!C$78+'Mortal Baseline'!AA33*'MI Epi'!D$78+'Mortal Baseline'!AB33*'MI Epi'!E$78)</f>
        <v>0</v>
      </c>
      <c r="AZ33" s="93">
        <f>$AY33*'MI Epi'!C$78</f>
        <v>0</v>
      </c>
      <c r="BA33" s="93">
        <f>$AY33*'MI Epi'!D$78</f>
        <v>0</v>
      </c>
      <c r="BB33" s="93">
        <f>$AY33*'MI Epi'!E$78</f>
        <v>0</v>
      </c>
      <c r="BC33" s="93">
        <f>$AY33*'MI Epi'!F$78</f>
        <v>0</v>
      </c>
      <c r="BD33" s="93">
        <f t="shared" si="8"/>
        <v>0</v>
      </c>
      <c r="BE33" s="2">
        <f>AO33/'Mortal Baseline'!X33</f>
        <v>0</v>
      </c>
      <c r="BF33" s="2">
        <f>AP33/'Mortal Baseline'!Y33</f>
        <v>0</v>
      </c>
      <c r="BG33" s="2">
        <f>AQ33/'Mortal Baseline'!Z33</f>
        <v>0</v>
      </c>
      <c r="BH33" s="2">
        <f>AR33/'Mortal Baseline'!AA33</f>
        <v>0</v>
      </c>
      <c r="BI33" s="2">
        <f>AS33/'Mortal Baseline'!AB33</f>
        <v>0</v>
      </c>
      <c r="BJ33" s="2">
        <f>SUM(AO33:AS33)/SUM('Mortal Baseline'!X33:AB33)</f>
        <v>0</v>
      </c>
      <c r="BK33" s="58">
        <f>AY33*'MI Epi'!$AH$28</f>
        <v>0</v>
      </c>
      <c r="BL33" s="58">
        <f>AZ33*'MI Epi'!$AH$28</f>
        <v>0</v>
      </c>
      <c r="BM33" s="58">
        <f>BA33*'MI Epi'!$AH$28</f>
        <v>0</v>
      </c>
      <c r="BN33" s="58">
        <f>BB33*'MI Epi'!$AH$28</f>
        <v>0</v>
      </c>
      <c r="BO33" s="58">
        <f>BC33*'MI Epi'!$AH$28</f>
        <v>0</v>
      </c>
      <c r="BP33" s="93">
        <f t="shared" si="20"/>
        <v>0</v>
      </c>
      <c r="BQ33" s="93">
        <f>AT33*'MI Epi'!$I$5</f>
        <v>0</v>
      </c>
      <c r="BR33" s="93">
        <f>AU33*'MI Epi'!$I$5</f>
        <v>0</v>
      </c>
      <c r="BS33" s="93">
        <f>AV33*'MI Epi'!$I$5</f>
        <v>0</v>
      </c>
      <c r="BT33" s="93">
        <f>AW33*'MI Epi'!$I$5</f>
        <v>0</v>
      </c>
      <c r="BU33" s="93">
        <f>AX33*'MI Epi'!$I$5</f>
        <v>0</v>
      </c>
      <c r="BV33" s="93">
        <f t="shared" si="9"/>
        <v>0</v>
      </c>
      <c r="BW33" s="93">
        <f t="shared" si="21"/>
        <v>0</v>
      </c>
    </row>
    <row r="34" spans="1:75">
      <c r="A34" s="58">
        <f>'Mortal Baseline'!A34</f>
        <v>32</v>
      </c>
      <c r="B34" s="58">
        <v>36</v>
      </c>
      <c r="C34" s="58">
        <f>'Mortal Baseline'!C34*'MI Analysis'!O34</f>
        <v>0</v>
      </c>
      <c r="D34" s="58">
        <f>'Mortal Baseline'!D34*'MI Analysis'!P34</f>
        <v>0</v>
      </c>
      <c r="E34" s="58">
        <f>'Mortal Baseline'!E34*'MI Analysis'!Q34</f>
        <v>0</v>
      </c>
      <c r="F34" s="58">
        <f>'Mortal Baseline'!F34*'MI Analysis'!R34</f>
        <v>0</v>
      </c>
      <c r="G34" s="58">
        <f>'Mortal Baseline'!G34*'MI Analysis'!S34</f>
        <v>0</v>
      </c>
      <c r="H34" s="58">
        <f t="shared" si="10"/>
        <v>0</v>
      </c>
      <c r="I34" s="58">
        <f t="shared" si="11"/>
        <v>0</v>
      </c>
      <c r="J34" s="93">
        <f t="shared" si="12"/>
        <v>0</v>
      </c>
      <c r="K34" s="93">
        <f t="shared" si="2"/>
        <v>0</v>
      </c>
      <c r="L34" s="93">
        <f t="shared" si="3"/>
        <v>0</v>
      </c>
      <c r="M34" s="93">
        <f t="shared" si="4"/>
        <v>0</v>
      </c>
      <c r="N34" s="93">
        <f t="shared" si="5"/>
        <v>0</v>
      </c>
      <c r="O34" s="117">
        <f>('MI Epi'!AO52*(SUM('Mortal Baseline'!C34:G34)))/('Mortal Baseline'!C34*'MI Epi'!B$69+'Mortal Baseline'!D34*'MI Epi'!C$69+'Mortal Baseline'!E34*'MI Epi'!D$69+'Mortal Baseline'!F34*'MI Epi'!E$69+'Mortal Baseline'!G34*'MI Epi'!F$69)</f>
        <v>0</v>
      </c>
      <c r="P34" s="93">
        <f>$O34*'MI Epi'!C$69</f>
        <v>0</v>
      </c>
      <c r="Q34" s="93">
        <f>$O34*'MI Epi'!D$69</f>
        <v>0</v>
      </c>
      <c r="R34" s="93">
        <f>$O34*'MI Epi'!E$69</f>
        <v>0</v>
      </c>
      <c r="S34" s="93">
        <f>$O34*'MI Epi'!F$69</f>
        <v>0</v>
      </c>
      <c r="T34" s="93">
        <f t="shared" si="22"/>
        <v>0</v>
      </c>
      <c r="U34" s="2">
        <f>J34/'Mortal Baseline'!C34</f>
        <v>0</v>
      </c>
      <c r="V34" s="2">
        <f>K34/'Mortal Baseline'!D34</f>
        <v>0</v>
      </c>
      <c r="W34" s="2">
        <f>L34/'Mortal Baseline'!E34</f>
        <v>0</v>
      </c>
      <c r="X34" s="2">
        <f>M34/'Mortal Baseline'!F34</f>
        <v>0</v>
      </c>
      <c r="Y34" s="2">
        <f>N34/'Mortal Baseline'!G34</f>
        <v>0</v>
      </c>
      <c r="Z34" s="2">
        <f>SUM(C34:G34)/SUM('Mortal Baseline'!C34:G34)</f>
        <v>0</v>
      </c>
      <c r="AA34" s="93">
        <f>C34*'MI Epi'!$AR52</f>
        <v>0</v>
      </c>
      <c r="AB34" s="93">
        <f>D34*'MI Epi'!$AR52</f>
        <v>0</v>
      </c>
      <c r="AC34" s="93">
        <f>E34*'MI Epi'!$AR52</f>
        <v>0</v>
      </c>
      <c r="AD34" s="93">
        <f>F34*'MI Epi'!$AR52</f>
        <v>0</v>
      </c>
      <c r="AE34" s="93">
        <f>G34*'MI Epi'!$AR52</f>
        <v>0</v>
      </c>
      <c r="AF34" s="93">
        <f t="shared" si="13"/>
        <v>0</v>
      </c>
      <c r="AG34" s="93">
        <f>J34*'MI Epi'!$I$5</f>
        <v>0</v>
      </c>
      <c r="AH34" s="93">
        <f>K34*'MI Epi'!$I$5</f>
        <v>0</v>
      </c>
      <c r="AI34" s="93">
        <f>L34*'MI Epi'!$I$5</f>
        <v>0</v>
      </c>
      <c r="AJ34" s="93">
        <f>M34*'MI Epi'!$I$5</f>
        <v>0</v>
      </c>
      <c r="AK34" s="93">
        <f>N34*'MI Epi'!$I$5</f>
        <v>0</v>
      </c>
      <c r="AL34" s="93">
        <f t="shared" si="7"/>
        <v>0</v>
      </c>
      <c r="AM34" s="93">
        <f t="shared" si="14"/>
        <v>0</v>
      </c>
      <c r="AN34" s="2"/>
      <c r="AO34" s="93">
        <f>'Mortal Baseline'!X34*'MI Analysis'!AY34</f>
        <v>0</v>
      </c>
      <c r="AP34" s="93">
        <f>'Mortal Baseline'!Y34*'MI Analysis'!AZ34</f>
        <v>0</v>
      </c>
      <c r="AQ34" s="93">
        <f>'Mortal Baseline'!Z34*'MI Analysis'!BA34</f>
        <v>0</v>
      </c>
      <c r="AR34" s="93">
        <f>'Mortal Baseline'!AA34*'MI Analysis'!BB34</f>
        <v>0</v>
      </c>
      <c r="AS34" s="93">
        <f>'Mortal Baseline'!AB34*'MI Analysis'!BC34</f>
        <v>0</v>
      </c>
      <c r="AT34" s="93">
        <f t="shared" si="15"/>
        <v>0</v>
      </c>
      <c r="AU34" s="93">
        <f t="shared" si="16"/>
        <v>0</v>
      </c>
      <c r="AV34" s="93">
        <f t="shared" si="17"/>
        <v>0</v>
      </c>
      <c r="AW34" s="93">
        <f t="shared" si="18"/>
        <v>0</v>
      </c>
      <c r="AX34" s="93">
        <f t="shared" si="19"/>
        <v>0</v>
      </c>
      <c r="AY34" s="117">
        <f>('MI Epi'!$AW52*(SUM('Mortal Baseline'!X34:AB34)))/('Mortal Baseline'!X34*'MI Epi'!B$78+'Mortal Baseline'!Y34*'MI Epi'!B$78+'Mortal Baseline'!Z34*'MI Epi'!C$78+'Mortal Baseline'!AA34*'MI Epi'!D$78+'Mortal Baseline'!AB34*'MI Epi'!E$78)</f>
        <v>0</v>
      </c>
      <c r="AZ34" s="93">
        <f>$AY34*'MI Epi'!C$78</f>
        <v>0</v>
      </c>
      <c r="BA34" s="93">
        <f>$AY34*'MI Epi'!D$78</f>
        <v>0</v>
      </c>
      <c r="BB34" s="93">
        <f>$AY34*'MI Epi'!E$78</f>
        <v>0</v>
      </c>
      <c r="BC34" s="93">
        <f>$AY34*'MI Epi'!F$78</f>
        <v>0</v>
      </c>
      <c r="BD34" s="93">
        <f t="shared" si="8"/>
        <v>0</v>
      </c>
      <c r="BE34" s="2">
        <f>AO34/'Mortal Baseline'!X34</f>
        <v>0</v>
      </c>
      <c r="BF34" s="2">
        <f>AP34/'Mortal Baseline'!Y34</f>
        <v>0</v>
      </c>
      <c r="BG34" s="2">
        <f>AQ34/'Mortal Baseline'!Z34</f>
        <v>0</v>
      </c>
      <c r="BH34" s="2">
        <f>AR34/'Mortal Baseline'!AA34</f>
        <v>0</v>
      </c>
      <c r="BI34" s="2">
        <f>AS34/'Mortal Baseline'!AB34</f>
        <v>0</v>
      </c>
      <c r="BJ34" s="2">
        <f>SUM(AO34:AS34)/SUM('Mortal Baseline'!X34:AB34)</f>
        <v>0</v>
      </c>
      <c r="BK34" s="58">
        <f>AY34*'MI Epi'!$AH$28</f>
        <v>0</v>
      </c>
      <c r="BL34" s="58">
        <f>AZ34*'MI Epi'!$AH$28</f>
        <v>0</v>
      </c>
      <c r="BM34" s="58">
        <f>BA34*'MI Epi'!$AH$28</f>
        <v>0</v>
      </c>
      <c r="BN34" s="58">
        <f>BB34*'MI Epi'!$AH$28</f>
        <v>0</v>
      </c>
      <c r="BO34" s="58">
        <f>BC34*'MI Epi'!$AH$28</f>
        <v>0</v>
      </c>
      <c r="BP34" s="93">
        <f t="shared" si="20"/>
        <v>0</v>
      </c>
      <c r="BQ34" s="93">
        <f>AT34*'MI Epi'!$I$5</f>
        <v>0</v>
      </c>
      <c r="BR34" s="93">
        <f>AU34*'MI Epi'!$I$5</f>
        <v>0</v>
      </c>
      <c r="BS34" s="93">
        <f>AV34*'MI Epi'!$I$5</f>
        <v>0</v>
      </c>
      <c r="BT34" s="93">
        <f>AW34*'MI Epi'!$I$5</f>
        <v>0</v>
      </c>
      <c r="BU34" s="93">
        <f>AX34*'MI Epi'!$I$5</f>
        <v>0</v>
      </c>
      <c r="BV34" s="93">
        <f t="shared" si="9"/>
        <v>0</v>
      </c>
      <c r="BW34" s="93">
        <f t="shared" si="21"/>
        <v>0</v>
      </c>
    </row>
    <row r="35" spans="1:75">
      <c r="A35" s="58">
        <f>'Mortal Baseline'!A35</f>
        <v>33</v>
      </c>
      <c r="B35" s="58">
        <v>37</v>
      </c>
      <c r="C35" s="58">
        <f>'Mortal Baseline'!C35*'MI Analysis'!O35</f>
        <v>0</v>
      </c>
      <c r="D35" s="58">
        <f>'Mortal Baseline'!D35*'MI Analysis'!P35</f>
        <v>0</v>
      </c>
      <c r="E35" s="58">
        <f>'Mortal Baseline'!E35*'MI Analysis'!Q35</f>
        <v>0</v>
      </c>
      <c r="F35" s="58">
        <f>'Mortal Baseline'!F35*'MI Analysis'!R35</f>
        <v>0</v>
      </c>
      <c r="G35" s="58">
        <f>'Mortal Baseline'!G35*'MI Analysis'!S35</f>
        <v>0</v>
      </c>
      <c r="H35" s="58">
        <f t="shared" si="10"/>
        <v>0</v>
      </c>
      <c r="I35" s="58">
        <f t="shared" si="11"/>
        <v>0</v>
      </c>
      <c r="J35" s="93">
        <f t="shared" si="12"/>
        <v>0</v>
      </c>
      <c r="K35" s="93">
        <f t="shared" si="2"/>
        <v>0</v>
      </c>
      <c r="L35" s="93">
        <f t="shared" si="3"/>
        <v>0</v>
      </c>
      <c r="M35" s="93">
        <f t="shared" si="4"/>
        <v>0</v>
      </c>
      <c r="N35" s="93">
        <f t="shared" si="5"/>
        <v>0</v>
      </c>
      <c r="O35" s="117">
        <f>('MI Epi'!AO53*(SUM('Mortal Baseline'!C35:G35)))/('Mortal Baseline'!C35*'MI Epi'!B$69+'Mortal Baseline'!D35*'MI Epi'!C$69+'Mortal Baseline'!E35*'MI Epi'!D$69+'Mortal Baseline'!F35*'MI Epi'!E$69+'Mortal Baseline'!G35*'MI Epi'!F$69)</f>
        <v>0</v>
      </c>
      <c r="P35" s="93">
        <f>$O35*'MI Epi'!C$69</f>
        <v>0</v>
      </c>
      <c r="Q35" s="93">
        <f>$O35*'MI Epi'!D$69</f>
        <v>0</v>
      </c>
      <c r="R35" s="93">
        <f>$O35*'MI Epi'!E$69</f>
        <v>0</v>
      </c>
      <c r="S35" s="93">
        <f>$O35*'MI Epi'!F$69</f>
        <v>0</v>
      </c>
      <c r="T35" s="93">
        <f t="shared" si="22"/>
        <v>0</v>
      </c>
      <c r="U35" s="2">
        <f>J35/'Mortal Baseline'!C35</f>
        <v>0</v>
      </c>
      <c r="V35" s="2">
        <f>K35/'Mortal Baseline'!D35</f>
        <v>0</v>
      </c>
      <c r="W35" s="2">
        <f>L35/'Mortal Baseline'!E35</f>
        <v>0</v>
      </c>
      <c r="X35" s="2">
        <f>M35/'Mortal Baseline'!F35</f>
        <v>0</v>
      </c>
      <c r="Y35" s="2">
        <f>N35/'Mortal Baseline'!G35</f>
        <v>0</v>
      </c>
      <c r="Z35" s="2">
        <f>SUM(C35:G35)/SUM('Mortal Baseline'!C35:G35)</f>
        <v>0</v>
      </c>
      <c r="AA35" s="93">
        <f>C35*'MI Epi'!$AR53</f>
        <v>0</v>
      </c>
      <c r="AB35" s="93">
        <f>D35*'MI Epi'!$AR53</f>
        <v>0</v>
      </c>
      <c r="AC35" s="93">
        <f>E35*'MI Epi'!$AR53</f>
        <v>0</v>
      </c>
      <c r="AD35" s="93">
        <f>F35*'MI Epi'!$AR53</f>
        <v>0</v>
      </c>
      <c r="AE35" s="93">
        <f>G35*'MI Epi'!$AR53</f>
        <v>0</v>
      </c>
      <c r="AF35" s="93">
        <f t="shared" si="13"/>
        <v>0</v>
      </c>
      <c r="AG35" s="93">
        <f>J35*'MI Epi'!$I$5</f>
        <v>0</v>
      </c>
      <c r="AH35" s="93">
        <f>K35*'MI Epi'!$I$5</f>
        <v>0</v>
      </c>
      <c r="AI35" s="93">
        <f>L35*'MI Epi'!$I$5</f>
        <v>0</v>
      </c>
      <c r="AJ35" s="93">
        <f>M35*'MI Epi'!$I$5</f>
        <v>0</v>
      </c>
      <c r="AK35" s="93">
        <f>N35*'MI Epi'!$I$5</f>
        <v>0</v>
      </c>
      <c r="AL35" s="93">
        <f t="shared" si="7"/>
        <v>0</v>
      </c>
      <c r="AM35" s="93">
        <f t="shared" si="14"/>
        <v>0</v>
      </c>
      <c r="AN35" s="2"/>
      <c r="AO35" s="93">
        <f>'Mortal Baseline'!X35*'MI Analysis'!AY35</f>
        <v>0</v>
      </c>
      <c r="AP35" s="93">
        <f>'Mortal Baseline'!Y35*'MI Analysis'!AZ35</f>
        <v>0</v>
      </c>
      <c r="AQ35" s="93">
        <f>'Mortal Baseline'!Z35*'MI Analysis'!BA35</f>
        <v>0</v>
      </c>
      <c r="AR35" s="93">
        <f>'Mortal Baseline'!AA35*'MI Analysis'!BB35</f>
        <v>0</v>
      </c>
      <c r="AS35" s="93">
        <f>'Mortal Baseline'!AB35*'MI Analysis'!BC35</f>
        <v>0</v>
      </c>
      <c r="AT35" s="93">
        <f t="shared" si="15"/>
        <v>0</v>
      </c>
      <c r="AU35" s="93">
        <f t="shared" si="16"/>
        <v>0</v>
      </c>
      <c r="AV35" s="93">
        <f t="shared" si="17"/>
        <v>0</v>
      </c>
      <c r="AW35" s="93">
        <f t="shared" si="18"/>
        <v>0</v>
      </c>
      <c r="AX35" s="93">
        <f t="shared" si="19"/>
        <v>0</v>
      </c>
      <c r="AY35" s="117">
        <f>('MI Epi'!$AW53*(SUM('Mortal Baseline'!X35:AB35)))/('Mortal Baseline'!X35*'MI Epi'!B$78+'Mortal Baseline'!Y35*'MI Epi'!B$78+'Mortal Baseline'!Z35*'MI Epi'!C$78+'Mortal Baseline'!AA35*'MI Epi'!D$78+'Mortal Baseline'!AB35*'MI Epi'!E$78)</f>
        <v>0</v>
      </c>
      <c r="AZ35" s="93">
        <f>$AY35*'MI Epi'!C$78</f>
        <v>0</v>
      </c>
      <c r="BA35" s="93">
        <f>$AY35*'MI Epi'!D$78</f>
        <v>0</v>
      </c>
      <c r="BB35" s="93">
        <f>$AY35*'MI Epi'!E$78</f>
        <v>0</v>
      </c>
      <c r="BC35" s="93">
        <f>$AY35*'MI Epi'!F$78</f>
        <v>0</v>
      </c>
      <c r="BD35" s="93">
        <f t="shared" si="8"/>
        <v>0</v>
      </c>
      <c r="BE35" s="2">
        <f>AO35/'Mortal Baseline'!X35</f>
        <v>0</v>
      </c>
      <c r="BF35" s="2">
        <f>AP35/'Mortal Baseline'!Y35</f>
        <v>0</v>
      </c>
      <c r="BG35" s="2">
        <f>AQ35/'Mortal Baseline'!Z35</f>
        <v>0</v>
      </c>
      <c r="BH35" s="2">
        <f>AR35/'Mortal Baseline'!AA35</f>
        <v>0</v>
      </c>
      <c r="BI35" s="2">
        <f>AS35/'Mortal Baseline'!AB35</f>
        <v>0</v>
      </c>
      <c r="BJ35" s="2">
        <f>SUM(AO35:AS35)/SUM('Mortal Baseline'!X35:AB35)</f>
        <v>0</v>
      </c>
      <c r="BK35" s="58">
        <f>AY35*'MI Epi'!$AH$28</f>
        <v>0</v>
      </c>
      <c r="BL35" s="58">
        <f>AZ35*'MI Epi'!$AH$28</f>
        <v>0</v>
      </c>
      <c r="BM35" s="58">
        <f>BA35*'MI Epi'!$AH$28</f>
        <v>0</v>
      </c>
      <c r="BN35" s="58">
        <f>BB35*'MI Epi'!$AH$28</f>
        <v>0</v>
      </c>
      <c r="BO35" s="58">
        <f>BC35*'MI Epi'!$AH$28</f>
        <v>0</v>
      </c>
      <c r="BP35" s="93">
        <f t="shared" si="20"/>
        <v>0</v>
      </c>
      <c r="BQ35" s="93">
        <f>AT35*'MI Epi'!$I$5</f>
        <v>0</v>
      </c>
      <c r="BR35" s="93">
        <f>AU35*'MI Epi'!$I$5</f>
        <v>0</v>
      </c>
      <c r="BS35" s="93">
        <f>AV35*'MI Epi'!$I$5</f>
        <v>0</v>
      </c>
      <c r="BT35" s="93">
        <f>AW35*'MI Epi'!$I$5</f>
        <v>0</v>
      </c>
      <c r="BU35" s="93">
        <f>AX35*'MI Epi'!$I$5</f>
        <v>0</v>
      </c>
      <c r="BV35" s="93">
        <f t="shared" si="9"/>
        <v>0</v>
      </c>
      <c r="BW35" s="93">
        <f t="shared" si="21"/>
        <v>0</v>
      </c>
    </row>
    <row r="36" spans="1:75">
      <c r="A36" s="58">
        <f>'Mortal Baseline'!A36</f>
        <v>34</v>
      </c>
      <c r="B36" s="58">
        <v>38</v>
      </c>
      <c r="C36" s="58">
        <f>'Mortal Baseline'!C36*'MI Analysis'!O36</f>
        <v>0</v>
      </c>
      <c r="D36" s="58">
        <f>'Mortal Baseline'!D36*'MI Analysis'!P36</f>
        <v>0</v>
      </c>
      <c r="E36" s="58">
        <f>'Mortal Baseline'!E36*'MI Analysis'!Q36</f>
        <v>0</v>
      </c>
      <c r="F36" s="58">
        <f>'Mortal Baseline'!F36*'MI Analysis'!R36</f>
        <v>0</v>
      </c>
      <c r="G36" s="58">
        <f>'Mortal Baseline'!G36*'MI Analysis'!S36</f>
        <v>0</v>
      </c>
      <c r="H36" s="58">
        <f t="shared" si="10"/>
        <v>0</v>
      </c>
      <c r="I36" s="58">
        <f t="shared" si="11"/>
        <v>0</v>
      </c>
      <c r="J36" s="93">
        <f t="shared" ref="J36:J67" si="23">(C36+J35)-AA35-AG35</f>
        <v>0</v>
      </c>
      <c r="K36" s="93">
        <f t="shared" ref="K36:K67" si="24">(D36+K35)-AB35-AH35</f>
        <v>0</v>
      </c>
      <c r="L36" s="93">
        <f t="shared" ref="L36:L67" si="25">(E36+L35)-AC35-AI35</f>
        <v>0</v>
      </c>
      <c r="M36" s="93">
        <f t="shared" ref="M36:M67" si="26">(F36+M35)-AD35-AJ35</f>
        <v>0</v>
      </c>
      <c r="N36" s="93">
        <f t="shared" ref="N36:N67" si="27">(G36+N35)-AE35-AK35</f>
        <v>0</v>
      </c>
      <c r="O36" s="117">
        <f>('MI Epi'!AO54*(SUM('Mortal Baseline'!C36:G36)))/('Mortal Baseline'!C36*'MI Epi'!B$69+'Mortal Baseline'!D36*'MI Epi'!C$69+'Mortal Baseline'!E36*'MI Epi'!D$69+'Mortal Baseline'!F36*'MI Epi'!E$69+'Mortal Baseline'!G36*'MI Epi'!F$69)</f>
        <v>0</v>
      </c>
      <c r="P36" s="93">
        <f>$O36*'MI Epi'!C$69</f>
        <v>0</v>
      </c>
      <c r="Q36" s="93">
        <f>$O36*'MI Epi'!D$69</f>
        <v>0</v>
      </c>
      <c r="R36" s="93">
        <f>$O36*'MI Epi'!E$69</f>
        <v>0</v>
      </c>
      <c r="S36" s="93">
        <f>$O36*'MI Epi'!F$69</f>
        <v>0</v>
      </c>
      <c r="T36" s="93">
        <f t="shared" si="22"/>
        <v>0</v>
      </c>
      <c r="U36" s="2">
        <f>J36/'Mortal Baseline'!C36</f>
        <v>0</v>
      </c>
      <c r="V36" s="2">
        <f>K36/'Mortal Baseline'!D36</f>
        <v>0</v>
      </c>
      <c r="W36" s="2">
        <f>L36/'Mortal Baseline'!E36</f>
        <v>0</v>
      </c>
      <c r="X36" s="2">
        <f>M36/'Mortal Baseline'!F36</f>
        <v>0</v>
      </c>
      <c r="Y36" s="2">
        <f>N36/'Mortal Baseline'!G36</f>
        <v>0</v>
      </c>
      <c r="Z36" s="2">
        <f>SUM(C36:G36)/SUM('Mortal Baseline'!C36:G36)</f>
        <v>0</v>
      </c>
      <c r="AA36" s="93">
        <f>C36*'MI Epi'!$AR54</f>
        <v>0</v>
      </c>
      <c r="AB36" s="93">
        <f>D36*'MI Epi'!$AR54</f>
        <v>0</v>
      </c>
      <c r="AC36" s="93">
        <f>E36*'MI Epi'!$AR54</f>
        <v>0</v>
      </c>
      <c r="AD36" s="93">
        <f>F36*'MI Epi'!$AR54</f>
        <v>0</v>
      </c>
      <c r="AE36" s="93">
        <f>G36*'MI Epi'!$AR54</f>
        <v>0</v>
      </c>
      <c r="AF36" s="93">
        <f t="shared" si="13"/>
        <v>0</v>
      </c>
      <c r="AG36" s="93">
        <f>J36*'MI Epi'!$I$5</f>
        <v>0</v>
      </c>
      <c r="AH36" s="93">
        <f>K36*'MI Epi'!$I$5</f>
        <v>0</v>
      </c>
      <c r="AI36" s="93">
        <f>L36*'MI Epi'!$I$5</f>
        <v>0</v>
      </c>
      <c r="AJ36" s="93">
        <f>M36*'MI Epi'!$I$5</f>
        <v>0</v>
      </c>
      <c r="AK36" s="93">
        <f>N36*'MI Epi'!$I$5</f>
        <v>0</v>
      </c>
      <c r="AL36" s="93">
        <f t="shared" si="7"/>
        <v>0</v>
      </c>
      <c r="AM36" s="93">
        <f t="shared" si="14"/>
        <v>0</v>
      </c>
      <c r="AN36" s="2"/>
      <c r="AO36" s="93">
        <f>'Mortal Baseline'!X36*'MI Analysis'!AY36</f>
        <v>0</v>
      </c>
      <c r="AP36" s="93">
        <f>'Mortal Baseline'!Y36*'MI Analysis'!AZ36</f>
        <v>0</v>
      </c>
      <c r="AQ36" s="93">
        <f>'Mortal Baseline'!Z36*'MI Analysis'!BA36</f>
        <v>0</v>
      </c>
      <c r="AR36" s="93">
        <f>'Mortal Baseline'!AA36*'MI Analysis'!BB36</f>
        <v>0</v>
      </c>
      <c r="AS36" s="93">
        <f>'Mortal Baseline'!AB36*'MI Analysis'!BC36</f>
        <v>0</v>
      </c>
      <c r="AT36" s="93">
        <f t="shared" si="15"/>
        <v>0</v>
      </c>
      <c r="AU36" s="93">
        <f t="shared" si="16"/>
        <v>0</v>
      </c>
      <c r="AV36" s="93">
        <f t="shared" si="17"/>
        <v>0</v>
      </c>
      <c r="AW36" s="93">
        <f t="shared" si="18"/>
        <v>0</v>
      </c>
      <c r="AX36" s="93">
        <f t="shared" si="19"/>
        <v>0</v>
      </c>
      <c r="AY36" s="117">
        <f>('MI Epi'!$AW54*(SUM('Mortal Baseline'!X36:AB36)))/('Mortal Baseline'!X36*'MI Epi'!B$78+'Mortal Baseline'!Y36*'MI Epi'!B$78+'Mortal Baseline'!Z36*'MI Epi'!C$78+'Mortal Baseline'!AA36*'MI Epi'!D$78+'Mortal Baseline'!AB36*'MI Epi'!E$78)</f>
        <v>0</v>
      </c>
      <c r="AZ36" s="93">
        <f>$AY36*'MI Epi'!C$78</f>
        <v>0</v>
      </c>
      <c r="BA36" s="93">
        <f>$AY36*'MI Epi'!D$78</f>
        <v>0</v>
      </c>
      <c r="BB36" s="93">
        <f>$AY36*'MI Epi'!E$78</f>
        <v>0</v>
      </c>
      <c r="BC36" s="93">
        <f>$AY36*'MI Epi'!F$78</f>
        <v>0</v>
      </c>
      <c r="BD36" s="93">
        <f t="shared" si="8"/>
        <v>0</v>
      </c>
      <c r="BE36" s="2">
        <f>AO36/'Mortal Baseline'!X36</f>
        <v>0</v>
      </c>
      <c r="BF36" s="2">
        <f>AP36/'Mortal Baseline'!Y36</f>
        <v>0</v>
      </c>
      <c r="BG36" s="2">
        <f>AQ36/'Mortal Baseline'!Z36</f>
        <v>0</v>
      </c>
      <c r="BH36" s="2">
        <f>AR36/'Mortal Baseline'!AA36</f>
        <v>0</v>
      </c>
      <c r="BI36" s="2">
        <f>AS36/'Mortal Baseline'!AB36</f>
        <v>0</v>
      </c>
      <c r="BJ36" s="2">
        <f>SUM(AO36:AS36)/SUM('Mortal Baseline'!X36:AB36)</f>
        <v>0</v>
      </c>
      <c r="BK36" s="58">
        <f>AY36*'MI Epi'!$AH$28</f>
        <v>0</v>
      </c>
      <c r="BL36" s="58">
        <f>AZ36*'MI Epi'!$AH$28</f>
        <v>0</v>
      </c>
      <c r="BM36" s="58">
        <f>BA36*'MI Epi'!$AH$28</f>
        <v>0</v>
      </c>
      <c r="BN36" s="58">
        <f>BB36*'MI Epi'!$AH$28</f>
        <v>0</v>
      </c>
      <c r="BO36" s="58">
        <f>BC36*'MI Epi'!$AH$28</f>
        <v>0</v>
      </c>
      <c r="BP36" s="93">
        <f t="shared" si="20"/>
        <v>0</v>
      </c>
      <c r="BQ36" s="93">
        <f>AT36*'MI Epi'!$I$5</f>
        <v>0</v>
      </c>
      <c r="BR36" s="93">
        <f>AU36*'MI Epi'!$I$5</f>
        <v>0</v>
      </c>
      <c r="BS36" s="93">
        <f>AV36*'MI Epi'!$I$5</f>
        <v>0</v>
      </c>
      <c r="BT36" s="93">
        <f>AW36*'MI Epi'!$I$5</f>
        <v>0</v>
      </c>
      <c r="BU36" s="93">
        <f>AX36*'MI Epi'!$I$5</f>
        <v>0</v>
      </c>
      <c r="BV36" s="93">
        <f t="shared" si="9"/>
        <v>0</v>
      </c>
      <c r="BW36" s="93">
        <f t="shared" si="21"/>
        <v>0</v>
      </c>
    </row>
    <row r="37" spans="1:75">
      <c r="A37" s="58">
        <f>'Mortal Baseline'!A37</f>
        <v>35</v>
      </c>
      <c r="B37" s="58">
        <v>39</v>
      </c>
      <c r="C37" s="58">
        <f>'Mortal Baseline'!C37*'MI Analysis'!O37</f>
        <v>0</v>
      </c>
      <c r="D37" s="58">
        <f>'Mortal Baseline'!D37*'MI Analysis'!P37</f>
        <v>0</v>
      </c>
      <c r="E37" s="58">
        <f>'Mortal Baseline'!E37*'MI Analysis'!Q37</f>
        <v>0</v>
      </c>
      <c r="F37" s="58">
        <f>'Mortal Baseline'!F37*'MI Analysis'!R37</f>
        <v>0</v>
      </c>
      <c r="G37" s="58">
        <f>'Mortal Baseline'!G37*'MI Analysis'!S37</f>
        <v>0</v>
      </c>
      <c r="H37" s="58">
        <f t="shared" si="10"/>
        <v>0</v>
      </c>
      <c r="I37" s="58">
        <f t="shared" si="11"/>
        <v>0</v>
      </c>
      <c r="J37" s="93">
        <f t="shared" si="23"/>
        <v>0</v>
      </c>
      <c r="K37" s="93">
        <f t="shared" si="24"/>
        <v>0</v>
      </c>
      <c r="L37" s="93">
        <f t="shared" si="25"/>
        <v>0</v>
      </c>
      <c r="M37" s="93">
        <f t="shared" si="26"/>
        <v>0</v>
      </c>
      <c r="N37" s="93">
        <f t="shared" si="27"/>
        <v>0</v>
      </c>
      <c r="O37" s="117">
        <f>('MI Epi'!AO55*(SUM('Mortal Baseline'!C37:G37)))/('Mortal Baseline'!C37*'MI Epi'!B$69+'Mortal Baseline'!D37*'MI Epi'!C$69+'Mortal Baseline'!E37*'MI Epi'!D$69+'Mortal Baseline'!F37*'MI Epi'!E$69+'Mortal Baseline'!G37*'MI Epi'!F$69)</f>
        <v>0</v>
      </c>
      <c r="P37" s="93">
        <f>$O37*'MI Epi'!C$69</f>
        <v>0</v>
      </c>
      <c r="Q37" s="93">
        <f>$O37*'MI Epi'!D$69</f>
        <v>0</v>
      </c>
      <c r="R37" s="93">
        <f>$O37*'MI Epi'!E$69</f>
        <v>0</v>
      </c>
      <c r="S37" s="93">
        <f>$O37*'MI Epi'!F$69</f>
        <v>0</v>
      </c>
      <c r="T37" s="93">
        <f t="shared" si="22"/>
        <v>0</v>
      </c>
      <c r="U37" s="2">
        <f>J37/'Mortal Baseline'!C37</f>
        <v>0</v>
      </c>
      <c r="V37" s="2">
        <f>K37/'Mortal Baseline'!D37</f>
        <v>0</v>
      </c>
      <c r="W37" s="2">
        <f>L37/'Mortal Baseline'!E37</f>
        <v>0</v>
      </c>
      <c r="X37" s="2">
        <f>M37/'Mortal Baseline'!F37</f>
        <v>0</v>
      </c>
      <c r="Y37" s="2">
        <f>N37/'Mortal Baseline'!G37</f>
        <v>0</v>
      </c>
      <c r="Z37" s="2">
        <f>SUM(C37:G37)/SUM('Mortal Baseline'!C37:G37)</f>
        <v>0</v>
      </c>
      <c r="AA37" s="93">
        <f>C37*'MI Epi'!$AR55</f>
        <v>0</v>
      </c>
      <c r="AB37" s="93">
        <f>D37*'MI Epi'!$AR55</f>
        <v>0</v>
      </c>
      <c r="AC37" s="93">
        <f>E37*'MI Epi'!$AR55</f>
        <v>0</v>
      </c>
      <c r="AD37" s="93">
        <f>F37*'MI Epi'!$AR55</f>
        <v>0</v>
      </c>
      <c r="AE37" s="93">
        <f>G37*'MI Epi'!$AR55</f>
        <v>0</v>
      </c>
      <c r="AF37" s="93">
        <f t="shared" si="13"/>
        <v>0</v>
      </c>
      <c r="AG37" s="93">
        <f>J37*'MI Epi'!$I$5</f>
        <v>0</v>
      </c>
      <c r="AH37" s="93">
        <f>K37*'MI Epi'!$I$5</f>
        <v>0</v>
      </c>
      <c r="AI37" s="93">
        <f>L37*'MI Epi'!$I$5</f>
        <v>0</v>
      </c>
      <c r="AJ37" s="93">
        <f>M37*'MI Epi'!$I$5</f>
        <v>0</v>
      </c>
      <c r="AK37" s="93">
        <f>N37*'MI Epi'!$I$5</f>
        <v>0</v>
      </c>
      <c r="AL37" s="93">
        <f t="shared" si="7"/>
        <v>0</v>
      </c>
      <c r="AM37" s="93">
        <f t="shared" si="14"/>
        <v>0</v>
      </c>
      <c r="AN37" s="2"/>
      <c r="AO37" s="93">
        <f>'Mortal Baseline'!X37*'MI Analysis'!AY37</f>
        <v>0</v>
      </c>
      <c r="AP37" s="93">
        <f>'Mortal Baseline'!Y37*'MI Analysis'!AZ37</f>
        <v>0</v>
      </c>
      <c r="AQ37" s="93">
        <f>'Mortal Baseline'!Z37*'MI Analysis'!BA37</f>
        <v>0</v>
      </c>
      <c r="AR37" s="93">
        <f>'Mortal Baseline'!AA37*'MI Analysis'!BB37</f>
        <v>0</v>
      </c>
      <c r="AS37" s="93">
        <f>'Mortal Baseline'!AB37*'MI Analysis'!BC37</f>
        <v>0</v>
      </c>
      <c r="AT37" s="93">
        <f t="shared" si="15"/>
        <v>0</v>
      </c>
      <c r="AU37" s="93">
        <f t="shared" si="16"/>
        <v>0</v>
      </c>
      <c r="AV37" s="93">
        <f t="shared" si="17"/>
        <v>0</v>
      </c>
      <c r="AW37" s="93">
        <f t="shared" si="18"/>
        <v>0</v>
      </c>
      <c r="AX37" s="93">
        <f t="shared" si="19"/>
        <v>0</v>
      </c>
      <c r="AY37" s="117">
        <f>('MI Epi'!$AW55*(SUM('Mortal Baseline'!X37:AB37)))/('Mortal Baseline'!X37*'MI Epi'!B$78+'Mortal Baseline'!Y37*'MI Epi'!B$78+'Mortal Baseline'!Z37*'MI Epi'!C$78+'Mortal Baseline'!AA37*'MI Epi'!D$78+'Mortal Baseline'!AB37*'MI Epi'!E$78)</f>
        <v>0</v>
      </c>
      <c r="AZ37" s="93">
        <f>$AY37*'MI Epi'!C$78</f>
        <v>0</v>
      </c>
      <c r="BA37" s="93">
        <f>$AY37*'MI Epi'!D$78</f>
        <v>0</v>
      </c>
      <c r="BB37" s="93">
        <f>$AY37*'MI Epi'!E$78</f>
        <v>0</v>
      </c>
      <c r="BC37" s="93">
        <f>$AY37*'MI Epi'!F$78</f>
        <v>0</v>
      </c>
      <c r="BD37" s="93">
        <f t="shared" si="8"/>
        <v>0</v>
      </c>
      <c r="BE37" s="2">
        <f>AO37/'Mortal Baseline'!X37</f>
        <v>0</v>
      </c>
      <c r="BF37" s="2">
        <f>AP37/'Mortal Baseline'!Y37</f>
        <v>0</v>
      </c>
      <c r="BG37" s="2">
        <f>AQ37/'Mortal Baseline'!Z37</f>
        <v>0</v>
      </c>
      <c r="BH37" s="2">
        <f>AR37/'Mortal Baseline'!AA37</f>
        <v>0</v>
      </c>
      <c r="BI37" s="2">
        <f>AS37/'Mortal Baseline'!AB37</f>
        <v>0</v>
      </c>
      <c r="BJ37" s="2">
        <f>SUM(AO37:AS37)/SUM('Mortal Baseline'!X37:AB37)</f>
        <v>0</v>
      </c>
      <c r="BK37" s="58">
        <f>AY37*'MI Epi'!$AH$28</f>
        <v>0</v>
      </c>
      <c r="BL37" s="58">
        <f>AZ37*'MI Epi'!$AH$28</f>
        <v>0</v>
      </c>
      <c r="BM37" s="58">
        <f>BA37*'MI Epi'!$AH$28</f>
        <v>0</v>
      </c>
      <c r="BN37" s="58">
        <f>BB37*'MI Epi'!$AH$28</f>
        <v>0</v>
      </c>
      <c r="BO37" s="58">
        <f>BC37*'MI Epi'!$AH$28</f>
        <v>0</v>
      </c>
      <c r="BP37" s="93">
        <f t="shared" si="20"/>
        <v>0</v>
      </c>
      <c r="BQ37" s="93">
        <f>AT37*'MI Epi'!$I$5</f>
        <v>0</v>
      </c>
      <c r="BR37" s="93">
        <f>AU37*'MI Epi'!$I$5</f>
        <v>0</v>
      </c>
      <c r="BS37" s="93">
        <f>AV37*'MI Epi'!$I$5</f>
        <v>0</v>
      </c>
      <c r="BT37" s="93">
        <f>AW37*'MI Epi'!$I$5</f>
        <v>0</v>
      </c>
      <c r="BU37" s="93">
        <f>AX37*'MI Epi'!$I$5</f>
        <v>0</v>
      </c>
      <c r="BV37" s="93">
        <f t="shared" si="9"/>
        <v>0</v>
      </c>
      <c r="BW37" s="93">
        <f t="shared" si="21"/>
        <v>0</v>
      </c>
    </row>
    <row r="38" spans="1:75">
      <c r="A38" s="58">
        <f>'Mortal Baseline'!A38</f>
        <v>36</v>
      </c>
      <c r="B38" s="58">
        <v>40</v>
      </c>
      <c r="C38" s="58">
        <f>'Mortal Baseline'!C38*'MI Analysis'!O38</f>
        <v>0</v>
      </c>
      <c r="D38" s="58">
        <f>'Mortal Baseline'!D38*'MI Analysis'!P38</f>
        <v>0</v>
      </c>
      <c r="E38" s="58">
        <f>'Mortal Baseline'!E38*'MI Analysis'!Q38</f>
        <v>0</v>
      </c>
      <c r="F38" s="58">
        <f>'Mortal Baseline'!F38*'MI Analysis'!R38</f>
        <v>0</v>
      </c>
      <c r="G38" s="58">
        <f>'Mortal Baseline'!G38*'MI Analysis'!S38</f>
        <v>0</v>
      </c>
      <c r="H38" s="58">
        <f t="shared" si="10"/>
        <v>0</v>
      </c>
      <c r="I38" s="58">
        <f t="shared" si="11"/>
        <v>0</v>
      </c>
      <c r="J38" s="93">
        <f t="shared" si="23"/>
        <v>0</v>
      </c>
      <c r="K38" s="93">
        <f t="shared" si="24"/>
        <v>0</v>
      </c>
      <c r="L38" s="93">
        <f t="shared" si="25"/>
        <v>0</v>
      </c>
      <c r="M38" s="93">
        <f t="shared" si="26"/>
        <v>0</v>
      </c>
      <c r="N38" s="93">
        <f t="shared" si="27"/>
        <v>0</v>
      </c>
      <c r="O38" s="117">
        <f>('MI Epi'!AO56*(SUM('Mortal Baseline'!C38:G38)))/('Mortal Baseline'!C38*'MI Epi'!B$69+'Mortal Baseline'!D38*'MI Epi'!C$69+'Mortal Baseline'!E38*'MI Epi'!D$69+'Mortal Baseline'!F38*'MI Epi'!E$69+'Mortal Baseline'!G38*'MI Epi'!F$69)</f>
        <v>0</v>
      </c>
      <c r="P38" s="93">
        <f>$O38*'MI Epi'!C$69</f>
        <v>0</v>
      </c>
      <c r="Q38" s="93">
        <f>$O38*'MI Epi'!D$69</f>
        <v>0</v>
      </c>
      <c r="R38" s="93">
        <f>$O38*'MI Epi'!E$69</f>
        <v>0</v>
      </c>
      <c r="S38" s="93">
        <f>$O38*'MI Epi'!F$69</f>
        <v>0</v>
      </c>
      <c r="T38" s="93">
        <f t="shared" si="22"/>
        <v>0</v>
      </c>
      <c r="U38" s="2">
        <f>J38/'Mortal Baseline'!C38</f>
        <v>0</v>
      </c>
      <c r="V38" s="2">
        <f>K38/'Mortal Baseline'!D38</f>
        <v>0</v>
      </c>
      <c r="W38" s="2">
        <f>L38/'Mortal Baseline'!E38</f>
        <v>0</v>
      </c>
      <c r="X38" s="2">
        <f>M38/'Mortal Baseline'!F38</f>
        <v>0</v>
      </c>
      <c r="Y38" s="2">
        <f>N38/'Mortal Baseline'!G38</f>
        <v>0</v>
      </c>
      <c r="Z38" s="2">
        <f>SUM(C38:G38)/SUM('Mortal Baseline'!C38:G38)</f>
        <v>0</v>
      </c>
      <c r="AA38" s="93">
        <f>C38*'MI Epi'!$AR56</f>
        <v>0</v>
      </c>
      <c r="AB38" s="93">
        <f>D38*'MI Epi'!$AR56</f>
        <v>0</v>
      </c>
      <c r="AC38" s="93">
        <f>E38*'MI Epi'!$AR56</f>
        <v>0</v>
      </c>
      <c r="AD38" s="93">
        <f>F38*'MI Epi'!$AR56</f>
        <v>0</v>
      </c>
      <c r="AE38" s="93">
        <f>G38*'MI Epi'!$AR56</f>
        <v>0</v>
      </c>
      <c r="AF38" s="93">
        <f t="shared" si="13"/>
        <v>0</v>
      </c>
      <c r="AG38" s="93">
        <f>J38*'MI Epi'!$I$5</f>
        <v>0</v>
      </c>
      <c r="AH38" s="93">
        <f>K38*'MI Epi'!$I$5</f>
        <v>0</v>
      </c>
      <c r="AI38" s="93">
        <f>L38*'MI Epi'!$I$5</f>
        <v>0</v>
      </c>
      <c r="AJ38" s="93">
        <f>M38*'MI Epi'!$I$5</f>
        <v>0</v>
      </c>
      <c r="AK38" s="93">
        <f>N38*'MI Epi'!$I$5</f>
        <v>0</v>
      </c>
      <c r="AL38" s="93">
        <f t="shared" si="7"/>
        <v>0</v>
      </c>
      <c r="AM38" s="93">
        <f t="shared" si="14"/>
        <v>0</v>
      </c>
      <c r="AN38" s="2"/>
      <c r="AO38" s="93">
        <f>'Mortal Baseline'!X38*'MI Analysis'!AY38</f>
        <v>0</v>
      </c>
      <c r="AP38" s="93">
        <f>'Mortal Baseline'!Y38*'MI Analysis'!AZ38</f>
        <v>0</v>
      </c>
      <c r="AQ38" s="93">
        <f>'Mortal Baseline'!Z38*'MI Analysis'!BA38</f>
        <v>0</v>
      </c>
      <c r="AR38" s="93">
        <f>'Mortal Baseline'!AA38*'MI Analysis'!BB38</f>
        <v>0</v>
      </c>
      <c r="AS38" s="93">
        <f>'Mortal Baseline'!AB38*'MI Analysis'!BC38</f>
        <v>0</v>
      </c>
      <c r="AT38" s="93">
        <f t="shared" si="15"/>
        <v>0</v>
      </c>
      <c r="AU38" s="93">
        <f t="shared" si="16"/>
        <v>0</v>
      </c>
      <c r="AV38" s="93">
        <f t="shared" si="17"/>
        <v>0</v>
      </c>
      <c r="AW38" s="93">
        <f t="shared" si="18"/>
        <v>0</v>
      </c>
      <c r="AX38" s="93">
        <f t="shared" si="19"/>
        <v>0</v>
      </c>
      <c r="AY38" s="117">
        <f>('MI Epi'!$AW56*(SUM('Mortal Baseline'!X38:AB38)))/('Mortal Baseline'!X38*'MI Epi'!B$78+'Mortal Baseline'!Y38*'MI Epi'!B$78+'Mortal Baseline'!Z38*'MI Epi'!C$78+'Mortal Baseline'!AA38*'MI Epi'!D$78+'Mortal Baseline'!AB38*'MI Epi'!E$78)</f>
        <v>0</v>
      </c>
      <c r="AZ38" s="93">
        <f>$AY38*'MI Epi'!C$78</f>
        <v>0</v>
      </c>
      <c r="BA38" s="93">
        <f>$AY38*'MI Epi'!D$78</f>
        <v>0</v>
      </c>
      <c r="BB38" s="93">
        <f>$AY38*'MI Epi'!E$78</f>
        <v>0</v>
      </c>
      <c r="BC38" s="93">
        <f>$AY38*'MI Epi'!F$78</f>
        <v>0</v>
      </c>
      <c r="BD38" s="93">
        <f t="shared" si="8"/>
        <v>0</v>
      </c>
      <c r="BE38" s="2">
        <f>AO38/'Mortal Baseline'!X38</f>
        <v>0</v>
      </c>
      <c r="BF38" s="2">
        <f>AP38/'Mortal Baseline'!Y38</f>
        <v>0</v>
      </c>
      <c r="BG38" s="2">
        <f>AQ38/'Mortal Baseline'!Z38</f>
        <v>0</v>
      </c>
      <c r="BH38" s="2">
        <f>AR38/'Mortal Baseline'!AA38</f>
        <v>0</v>
      </c>
      <c r="BI38" s="2">
        <f>AS38/'Mortal Baseline'!AB38</f>
        <v>0</v>
      </c>
      <c r="BJ38" s="2">
        <f>SUM(AO38:AS38)/SUM('Mortal Baseline'!X38:AB38)</f>
        <v>0</v>
      </c>
      <c r="BK38" s="58">
        <f>AY38*'MI Epi'!$AH$29</f>
        <v>0</v>
      </c>
      <c r="BL38" s="58">
        <f>AZ38*'MI Epi'!$AH$29</f>
        <v>0</v>
      </c>
      <c r="BM38" s="58">
        <f>BA38*'MI Epi'!$AH$29</f>
        <v>0</v>
      </c>
      <c r="BN38" s="58">
        <f>BB38*'MI Epi'!$AH$29</f>
        <v>0</v>
      </c>
      <c r="BO38" s="58">
        <f>BC38*'MI Epi'!$AH$29</f>
        <v>0</v>
      </c>
      <c r="BP38" s="93">
        <f t="shared" si="20"/>
        <v>0</v>
      </c>
      <c r="BQ38" s="93">
        <f>AT38*'MI Epi'!$I$5</f>
        <v>0</v>
      </c>
      <c r="BR38" s="93">
        <f>AU38*'MI Epi'!$I$5</f>
        <v>0</v>
      </c>
      <c r="BS38" s="93">
        <f>AV38*'MI Epi'!$I$5</f>
        <v>0</v>
      </c>
      <c r="BT38" s="93">
        <f>AW38*'MI Epi'!$I$5</f>
        <v>0</v>
      </c>
      <c r="BU38" s="93">
        <f>AX38*'MI Epi'!$I$5</f>
        <v>0</v>
      </c>
      <c r="BV38" s="93">
        <f t="shared" si="9"/>
        <v>0</v>
      </c>
      <c r="BW38" s="93">
        <f t="shared" si="21"/>
        <v>0</v>
      </c>
    </row>
    <row r="39" spans="1:75">
      <c r="A39" s="58">
        <f>'Mortal Baseline'!A39</f>
        <v>37</v>
      </c>
      <c r="B39" s="58">
        <v>41</v>
      </c>
      <c r="C39" s="58">
        <f>'Mortal Baseline'!C39*'MI Analysis'!O39</f>
        <v>0</v>
      </c>
      <c r="D39" s="58">
        <f>'Mortal Baseline'!D39*'MI Analysis'!P39</f>
        <v>0</v>
      </c>
      <c r="E39" s="58">
        <f>'Mortal Baseline'!E39*'MI Analysis'!Q39</f>
        <v>0</v>
      </c>
      <c r="F39" s="58">
        <f>'Mortal Baseline'!F39*'MI Analysis'!R39</f>
        <v>0</v>
      </c>
      <c r="G39" s="58">
        <f>'Mortal Baseline'!G39*'MI Analysis'!S39</f>
        <v>0</v>
      </c>
      <c r="H39" s="58">
        <f t="shared" si="10"/>
        <v>0</v>
      </c>
      <c r="I39" s="58">
        <f t="shared" si="11"/>
        <v>0</v>
      </c>
      <c r="J39" s="93">
        <f t="shared" si="23"/>
        <v>0</v>
      </c>
      <c r="K39" s="93">
        <f t="shared" si="24"/>
        <v>0</v>
      </c>
      <c r="L39" s="93">
        <f t="shared" si="25"/>
        <v>0</v>
      </c>
      <c r="M39" s="93">
        <f t="shared" si="26"/>
        <v>0</v>
      </c>
      <c r="N39" s="93">
        <f t="shared" si="27"/>
        <v>0</v>
      </c>
      <c r="O39" s="117">
        <f>('MI Epi'!AO57*(SUM('Mortal Baseline'!C39:G39)))/('Mortal Baseline'!C39*'MI Epi'!B$69+'Mortal Baseline'!D39*'MI Epi'!C$69+'Mortal Baseline'!E39*'MI Epi'!D$69+'Mortal Baseline'!F39*'MI Epi'!E$69+'Mortal Baseline'!G39*'MI Epi'!F$69)</f>
        <v>0</v>
      </c>
      <c r="P39" s="93">
        <f>$O39*'MI Epi'!C$69</f>
        <v>0</v>
      </c>
      <c r="Q39" s="93">
        <f>$O39*'MI Epi'!D$69</f>
        <v>0</v>
      </c>
      <c r="R39" s="93">
        <f>$O39*'MI Epi'!E$69</f>
        <v>0</v>
      </c>
      <c r="S39" s="93">
        <f>$O39*'MI Epi'!F$69</f>
        <v>0</v>
      </c>
      <c r="T39" s="93">
        <f t="shared" si="22"/>
        <v>0</v>
      </c>
      <c r="U39" s="2">
        <f>J39/'Mortal Baseline'!C39</f>
        <v>0</v>
      </c>
      <c r="V39" s="2">
        <f>K39/'Mortal Baseline'!D39</f>
        <v>0</v>
      </c>
      <c r="W39" s="2">
        <f>L39/'Mortal Baseline'!E39</f>
        <v>0</v>
      </c>
      <c r="X39" s="2">
        <f>M39/'Mortal Baseline'!F39</f>
        <v>0</v>
      </c>
      <c r="Y39" s="2">
        <f>N39/'Mortal Baseline'!G39</f>
        <v>0</v>
      </c>
      <c r="Z39" s="2">
        <f>SUM(C39:G39)/SUM('Mortal Baseline'!C39:G39)</f>
        <v>0</v>
      </c>
      <c r="AA39" s="93">
        <f>C39*'MI Epi'!$AR57</f>
        <v>0</v>
      </c>
      <c r="AB39" s="93">
        <f>D39*'MI Epi'!$AR57</f>
        <v>0</v>
      </c>
      <c r="AC39" s="93">
        <f>E39*'MI Epi'!$AR57</f>
        <v>0</v>
      </c>
      <c r="AD39" s="93">
        <f>F39*'MI Epi'!$AR57</f>
        <v>0</v>
      </c>
      <c r="AE39" s="93">
        <f>G39*'MI Epi'!$AR57</f>
        <v>0</v>
      </c>
      <c r="AF39" s="93">
        <f t="shared" si="13"/>
        <v>0</v>
      </c>
      <c r="AG39" s="93">
        <f>J39*'MI Epi'!$I$5</f>
        <v>0</v>
      </c>
      <c r="AH39" s="93">
        <f>K39*'MI Epi'!$I$5</f>
        <v>0</v>
      </c>
      <c r="AI39" s="93">
        <f>L39*'MI Epi'!$I$5</f>
        <v>0</v>
      </c>
      <c r="AJ39" s="93">
        <f>M39*'MI Epi'!$I$5</f>
        <v>0</v>
      </c>
      <c r="AK39" s="93">
        <f>N39*'MI Epi'!$I$5</f>
        <v>0</v>
      </c>
      <c r="AL39" s="93">
        <f t="shared" si="7"/>
        <v>0</v>
      </c>
      <c r="AM39" s="93">
        <f t="shared" si="14"/>
        <v>0</v>
      </c>
      <c r="AN39" s="2"/>
      <c r="AO39" s="93">
        <f>'Mortal Baseline'!X39*'MI Analysis'!AY39</f>
        <v>0</v>
      </c>
      <c r="AP39" s="93">
        <f>'Mortal Baseline'!Y39*'MI Analysis'!AZ39</f>
        <v>0</v>
      </c>
      <c r="AQ39" s="93">
        <f>'Mortal Baseline'!Z39*'MI Analysis'!BA39</f>
        <v>0</v>
      </c>
      <c r="AR39" s="93">
        <f>'Mortal Baseline'!AA39*'MI Analysis'!BB39</f>
        <v>0</v>
      </c>
      <c r="AS39" s="93">
        <f>'Mortal Baseline'!AB39*'MI Analysis'!BC39</f>
        <v>0</v>
      </c>
      <c r="AT39" s="93">
        <f t="shared" si="15"/>
        <v>0</v>
      </c>
      <c r="AU39" s="93">
        <f t="shared" si="16"/>
        <v>0</v>
      </c>
      <c r="AV39" s="93">
        <f t="shared" si="17"/>
        <v>0</v>
      </c>
      <c r="AW39" s="93">
        <f t="shared" si="18"/>
        <v>0</v>
      </c>
      <c r="AX39" s="93">
        <f t="shared" si="19"/>
        <v>0</v>
      </c>
      <c r="AY39" s="117">
        <f>('MI Epi'!$AW57*(SUM('Mortal Baseline'!X39:AB39)))/('Mortal Baseline'!X39*'MI Epi'!B$78+'Mortal Baseline'!Y39*'MI Epi'!B$78+'Mortal Baseline'!Z39*'MI Epi'!C$78+'Mortal Baseline'!AA39*'MI Epi'!D$78+'Mortal Baseline'!AB39*'MI Epi'!E$78)</f>
        <v>0</v>
      </c>
      <c r="AZ39" s="93">
        <f>$AY39*'MI Epi'!C$78</f>
        <v>0</v>
      </c>
      <c r="BA39" s="93">
        <f>$AY39*'MI Epi'!D$78</f>
        <v>0</v>
      </c>
      <c r="BB39" s="93">
        <f>$AY39*'MI Epi'!E$78</f>
        <v>0</v>
      </c>
      <c r="BC39" s="93">
        <f>$AY39*'MI Epi'!F$78</f>
        <v>0</v>
      </c>
      <c r="BD39" s="93">
        <f t="shared" si="8"/>
        <v>0</v>
      </c>
      <c r="BE39" s="2">
        <f>AO39/'Mortal Baseline'!X39</f>
        <v>0</v>
      </c>
      <c r="BF39" s="2">
        <f>AP39/'Mortal Baseline'!Y39</f>
        <v>0</v>
      </c>
      <c r="BG39" s="2">
        <f>AQ39/'Mortal Baseline'!Z39</f>
        <v>0</v>
      </c>
      <c r="BH39" s="2">
        <f>AR39/'Mortal Baseline'!AA39</f>
        <v>0</v>
      </c>
      <c r="BI39" s="2">
        <f>AS39/'Mortal Baseline'!AB39</f>
        <v>0</v>
      </c>
      <c r="BJ39" s="2">
        <f>SUM(AO39:AS39)/SUM('Mortal Baseline'!X39:AB39)</f>
        <v>0</v>
      </c>
      <c r="BK39" s="58">
        <f>AY39*'MI Epi'!$AH$29</f>
        <v>0</v>
      </c>
      <c r="BL39" s="58">
        <f>AZ39*'MI Epi'!$AH$29</f>
        <v>0</v>
      </c>
      <c r="BM39" s="58">
        <f>BA39*'MI Epi'!$AH$29</f>
        <v>0</v>
      </c>
      <c r="BN39" s="58">
        <f>BB39*'MI Epi'!$AH$29</f>
        <v>0</v>
      </c>
      <c r="BO39" s="58">
        <f>BC39*'MI Epi'!$AH$29</f>
        <v>0</v>
      </c>
      <c r="BP39" s="93">
        <f t="shared" si="20"/>
        <v>0</v>
      </c>
      <c r="BQ39" s="93">
        <f>AT39*'MI Epi'!$I$5</f>
        <v>0</v>
      </c>
      <c r="BR39" s="93">
        <f>AU39*'MI Epi'!$I$5</f>
        <v>0</v>
      </c>
      <c r="BS39" s="93">
        <f>AV39*'MI Epi'!$I$5</f>
        <v>0</v>
      </c>
      <c r="BT39" s="93">
        <f>AW39*'MI Epi'!$I$5</f>
        <v>0</v>
      </c>
      <c r="BU39" s="93">
        <f>AX39*'MI Epi'!$I$5</f>
        <v>0</v>
      </c>
      <c r="BV39" s="93">
        <f t="shared" si="9"/>
        <v>0</v>
      </c>
      <c r="BW39" s="93">
        <f t="shared" si="21"/>
        <v>0</v>
      </c>
    </row>
    <row r="40" spans="1:75">
      <c r="A40" s="58">
        <f>'Mortal Baseline'!A40</f>
        <v>38</v>
      </c>
      <c r="B40" s="58">
        <v>42</v>
      </c>
      <c r="C40" s="58">
        <f>'Mortal Baseline'!C40*'MI Analysis'!O40</f>
        <v>0</v>
      </c>
      <c r="D40" s="58">
        <f>'Mortal Baseline'!D40*'MI Analysis'!P40</f>
        <v>0</v>
      </c>
      <c r="E40" s="58">
        <f>'Mortal Baseline'!E40*'MI Analysis'!Q40</f>
        <v>0</v>
      </c>
      <c r="F40" s="58">
        <f>'Mortal Baseline'!F40*'MI Analysis'!R40</f>
        <v>0</v>
      </c>
      <c r="G40" s="58">
        <f>'Mortal Baseline'!G40*'MI Analysis'!S40</f>
        <v>0</v>
      </c>
      <c r="H40" s="58">
        <f t="shared" si="10"/>
        <v>0</v>
      </c>
      <c r="I40" s="58">
        <f t="shared" si="11"/>
        <v>0</v>
      </c>
      <c r="J40" s="93">
        <f t="shared" si="23"/>
        <v>0</v>
      </c>
      <c r="K40" s="93">
        <f t="shared" si="24"/>
        <v>0</v>
      </c>
      <c r="L40" s="93">
        <f t="shared" si="25"/>
        <v>0</v>
      </c>
      <c r="M40" s="93">
        <f t="shared" si="26"/>
        <v>0</v>
      </c>
      <c r="N40" s="93">
        <f t="shared" si="27"/>
        <v>0</v>
      </c>
      <c r="O40" s="117">
        <f>('MI Epi'!AO58*(SUM('Mortal Baseline'!C40:G40)))/('Mortal Baseline'!C40*'MI Epi'!B$69+'Mortal Baseline'!D40*'MI Epi'!C$69+'Mortal Baseline'!E40*'MI Epi'!D$69+'Mortal Baseline'!F40*'MI Epi'!E$69+'Mortal Baseline'!G40*'MI Epi'!F$69)</f>
        <v>0</v>
      </c>
      <c r="P40" s="93">
        <f>$O40*'MI Epi'!C$69</f>
        <v>0</v>
      </c>
      <c r="Q40" s="93">
        <f>$O40*'MI Epi'!D$69</f>
        <v>0</v>
      </c>
      <c r="R40" s="93">
        <f>$O40*'MI Epi'!E$69</f>
        <v>0</v>
      </c>
      <c r="S40" s="93">
        <f>$O40*'MI Epi'!F$69</f>
        <v>0</v>
      </c>
      <c r="T40" s="93">
        <f t="shared" si="22"/>
        <v>0</v>
      </c>
      <c r="U40" s="2">
        <f>J40/'Mortal Baseline'!C40</f>
        <v>0</v>
      </c>
      <c r="V40" s="2">
        <f>K40/'Mortal Baseline'!D40</f>
        <v>0</v>
      </c>
      <c r="W40" s="2">
        <f>L40/'Mortal Baseline'!E40</f>
        <v>0</v>
      </c>
      <c r="X40" s="2">
        <f>M40/'Mortal Baseline'!F40</f>
        <v>0</v>
      </c>
      <c r="Y40" s="2">
        <f>N40/'Mortal Baseline'!G40</f>
        <v>0</v>
      </c>
      <c r="Z40" s="2">
        <f>SUM(C40:G40)/SUM('Mortal Baseline'!C40:G40)</f>
        <v>0</v>
      </c>
      <c r="AA40" s="93">
        <f>C40*'MI Epi'!$AR58</f>
        <v>0</v>
      </c>
      <c r="AB40" s="93">
        <f>D40*'MI Epi'!$AR58</f>
        <v>0</v>
      </c>
      <c r="AC40" s="93">
        <f>E40*'MI Epi'!$AR58</f>
        <v>0</v>
      </c>
      <c r="AD40" s="93">
        <f>F40*'MI Epi'!$AR58</f>
        <v>0</v>
      </c>
      <c r="AE40" s="93">
        <f>G40*'MI Epi'!$AR58</f>
        <v>0</v>
      </c>
      <c r="AF40" s="93">
        <f t="shared" si="13"/>
        <v>0</v>
      </c>
      <c r="AG40" s="93">
        <f>J40*'MI Epi'!$I$5</f>
        <v>0</v>
      </c>
      <c r="AH40" s="93">
        <f>K40*'MI Epi'!$I$5</f>
        <v>0</v>
      </c>
      <c r="AI40" s="93">
        <f>L40*'MI Epi'!$I$5</f>
        <v>0</v>
      </c>
      <c r="AJ40" s="93">
        <f>M40*'MI Epi'!$I$5</f>
        <v>0</v>
      </c>
      <c r="AK40" s="93">
        <f>N40*'MI Epi'!$I$5</f>
        <v>0</v>
      </c>
      <c r="AL40" s="93">
        <f t="shared" si="7"/>
        <v>0</v>
      </c>
      <c r="AM40" s="93">
        <f t="shared" si="14"/>
        <v>0</v>
      </c>
      <c r="AN40" s="2"/>
      <c r="AO40" s="93">
        <f>'Mortal Baseline'!X40*'MI Analysis'!AY40</f>
        <v>0</v>
      </c>
      <c r="AP40" s="93">
        <f>'Mortal Baseline'!Y40*'MI Analysis'!AZ40</f>
        <v>0</v>
      </c>
      <c r="AQ40" s="93">
        <f>'Mortal Baseline'!Z40*'MI Analysis'!BA40</f>
        <v>0</v>
      </c>
      <c r="AR40" s="93">
        <f>'Mortal Baseline'!AA40*'MI Analysis'!BB40</f>
        <v>0</v>
      </c>
      <c r="AS40" s="93">
        <f>'Mortal Baseline'!AB40*'MI Analysis'!BC40</f>
        <v>0</v>
      </c>
      <c r="AT40" s="93">
        <f t="shared" si="15"/>
        <v>0</v>
      </c>
      <c r="AU40" s="93">
        <f t="shared" si="16"/>
        <v>0</v>
      </c>
      <c r="AV40" s="93">
        <f t="shared" si="17"/>
        <v>0</v>
      </c>
      <c r="AW40" s="93">
        <f t="shared" si="18"/>
        <v>0</v>
      </c>
      <c r="AX40" s="93">
        <f t="shared" si="19"/>
        <v>0</v>
      </c>
      <c r="AY40" s="117">
        <f>('MI Epi'!$AW58*(SUM('Mortal Baseline'!X40:AB40)))/('Mortal Baseline'!X40*'MI Epi'!B$78+'Mortal Baseline'!Y40*'MI Epi'!B$78+'Mortal Baseline'!Z40*'MI Epi'!C$78+'Mortal Baseline'!AA40*'MI Epi'!D$78+'Mortal Baseline'!AB40*'MI Epi'!E$78)</f>
        <v>0</v>
      </c>
      <c r="AZ40" s="93">
        <f>$AY40*'MI Epi'!C$78</f>
        <v>0</v>
      </c>
      <c r="BA40" s="93">
        <f>$AY40*'MI Epi'!D$78</f>
        <v>0</v>
      </c>
      <c r="BB40" s="93">
        <f>$AY40*'MI Epi'!E$78</f>
        <v>0</v>
      </c>
      <c r="BC40" s="93">
        <f>$AY40*'MI Epi'!F$78</f>
        <v>0</v>
      </c>
      <c r="BD40" s="93">
        <f t="shared" si="8"/>
        <v>0</v>
      </c>
      <c r="BE40" s="2">
        <f>AO40/'Mortal Baseline'!X40</f>
        <v>0</v>
      </c>
      <c r="BF40" s="2">
        <f>AP40/'Mortal Baseline'!Y40</f>
        <v>0</v>
      </c>
      <c r="BG40" s="2">
        <f>AQ40/'Mortal Baseline'!Z40</f>
        <v>0</v>
      </c>
      <c r="BH40" s="2">
        <f>AR40/'Mortal Baseline'!AA40</f>
        <v>0</v>
      </c>
      <c r="BI40" s="2">
        <f>AS40/'Mortal Baseline'!AB40</f>
        <v>0</v>
      </c>
      <c r="BJ40" s="2">
        <f>SUM(AO40:AS40)/SUM('Mortal Baseline'!X40:AB40)</f>
        <v>0</v>
      </c>
      <c r="BK40" s="58">
        <f>AY40*'MI Epi'!$AH$29</f>
        <v>0</v>
      </c>
      <c r="BL40" s="58">
        <f>AZ40*'MI Epi'!$AH$29</f>
        <v>0</v>
      </c>
      <c r="BM40" s="58">
        <f>BA40*'MI Epi'!$AH$29</f>
        <v>0</v>
      </c>
      <c r="BN40" s="58">
        <f>BB40*'MI Epi'!$AH$29</f>
        <v>0</v>
      </c>
      <c r="BO40" s="58">
        <f>BC40*'MI Epi'!$AH$29</f>
        <v>0</v>
      </c>
      <c r="BP40" s="93">
        <f t="shared" si="20"/>
        <v>0</v>
      </c>
      <c r="BQ40" s="93">
        <f>AT40*'MI Epi'!$I$5</f>
        <v>0</v>
      </c>
      <c r="BR40" s="93">
        <f>AU40*'MI Epi'!$I$5</f>
        <v>0</v>
      </c>
      <c r="BS40" s="93">
        <f>AV40*'MI Epi'!$I$5</f>
        <v>0</v>
      </c>
      <c r="BT40" s="93">
        <f>AW40*'MI Epi'!$I$5</f>
        <v>0</v>
      </c>
      <c r="BU40" s="93">
        <f>AX40*'MI Epi'!$I$5</f>
        <v>0</v>
      </c>
      <c r="BV40" s="93">
        <f t="shared" si="9"/>
        <v>0</v>
      </c>
      <c r="BW40" s="93">
        <f t="shared" si="21"/>
        <v>0</v>
      </c>
    </row>
    <row r="41" spans="1:75">
      <c r="A41" s="58">
        <f>'Mortal Baseline'!A41</f>
        <v>39</v>
      </c>
      <c r="B41" s="58">
        <v>43</v>
      </c>
      <c r="C41" s="58">
        <f>'Mortal Baseline'!C41*'MI Analysis'!O41</f>
        <v>0</v>
      </c>
      <c r="D41" s="58">
        <f>'Mortal Baseline'!D41*'MI Analysis'!P41</f>
        <v>0</v>
      </c>
      <c r="E41" s="58">
        <f>'Mortal Baseline'!E41*'MI Analysis'!Q41</f>
        <v>0</v>
      </c>
      <c r="F41" s="58">
        <f>'Mortal Baseline'!F41*'MI Analysis'!R41</f>
        <v>0</v>
      </c>
      <c r="G41" s="58">
        <f>'Mortal Baseline'!G41*'MI Analysis'!S41</f>
        <v>0</v>
      </c>
      <c r="H41" s="58">
        <f t="shared" si="10"/>
        <v>0</v>
      </c>
      <c r="I41" s="58">
        <f t="shared" si="11"/>
        <v>0</v>
      </c>
      <c r="J41" s="93">
        <f t="shared" si="23"/>
        <v>0</v>
      </c>
      <c r="K41" s="93">
        <f t="shared" si="24"/>
        <v>0</v>
      </c>
      <c r="L41" s="93">
        <f t="shared" si="25"/>
        <v>0</v>
      </c>
      <c r="M41" s="93">
        <f t="shared" si="26"/>
        <v>0</v>
      </c>
      <c r="N41" s="93">
        <f t="shared" si="27"/>
        <v>0</v>
      </c>
      <c r="O41" s="117">
        <f>('MI Epi'!AO59*(SUM('Mortal Baseline'!C41:G41)))/('Mortal Baseline'!C41*'MI Epi'!B$69+'Mortal Baseline'!D41*'MI Epi'!C$69+'Mortal Baseline'!E41*'MI Epi'!D$69+'Mortal Baseline'!F41*'MI Epi'!E$69+'Mortal Baseline'!G41*'MI Epi'!F$69)</f>
        <v>0</v>
      </c>
      <c r="P41" s="93">
        <f>$O41*'MI Epi'!C$69</f>
        <v>0</v>
      </c>
      <c r="Q41" s="93">
        <f>$O41*'MI Epi'!D$69</f>
        <v>0</v>
      </c>
      <c r="R41" s="93">
        <f>$O41*'MI Epi'!E$69</f>
        <v>0</v>
      </c>
      <c r="S41" s="93">
        <f>$O41*'MI Epi'!F$69</f>
        <v>0</v>
      </c>
      <c r="T41" s="93">
        <f t="shared" si="22"/>
        <v>0</v>
      </c>
      <c r="U41" s="2">
        <f>J41/'Mortal Baseline'!C41</f>
        <v>0</v>
      </c>
      <c r="V41" s="2">
        <f>K41/'Mortal Baseline'!D41</f>
        <v>0</v>
      </c>
      <c r="W41" s="2">
        <f>L41/'Mortal Baseline'!E41</f>
        <v>0</v>
      </c>
      <c r="X41" s="2">
        <f>M41/'Mortal Baseline'!F41</f>
        <v>0</v>
      </c>
      <c r="Y41" s="2">
        <f>N41/'Mortal Baseline'!G41</f>
        <v>0</v>
      </c>
      <c r="Z41" s="2">
        <f>SUM(C41:G41)/SUM('Mortal Baseline'!C41:G41)</f>
        <v>0</v>
      </c>
      <c r="AA41" s="93">
        <f>C41*'MI Epi'!$AR59</f>
        <v>0</v>
      </c>
      <c r="AB41" s="93">
        <f>D41*'MI Epi'!$AR59</f>
        <v>0</v>
      </c>
      <c r="AC41" s="93">
        <f>E41*'MI Epi'!$AR59</f>
        <v>0</v>
      </c>
      <c r="AD41" s="93">
        <f>F41*'MI Epi'!$AR59</f>
        <v>0</v>
      </c>
      <c r="AE41" s="93">
        <f>G41*'MI Epi'!$AR59</f>
        <v>0</v>
      </c>
      <c r="AF41" s="93">
        <f t="shared" si="13"/>
        <v>0</v>
      </c>
      <c r="AG41" s="93">
        <f>J41*'MI Epi'!$I$5</f>
        <v>0</v>
      </c>
      <c r="AH41" s="93">
        <f>K41*'MI Epi'!$I$5</f>
        <v>0</v>
      </c>
      <c r="AI41" s="93">
        <f>L41*'MI Epi'!$I$5</f>
        <v>0</v>
      </c>
      <c r="AJ41" s="93">
        <f>M41*'MI Epi'!$I$5</f>
        <v>0</v>
      </c>
      <c r="AK41" s="93">
        <f>N41*'MI Epi'!$I$5</f>
        <v>0</v>
      </c>
      <c r="AL41" s="93">
        <f t="shared" si="7"/>
        <v>0</v>
      </c>
      <c r="AM41" s="93">
        <f t="shared" si="14"/>
        <v>0</v>
      </c>
      <c r="AN41" s="2"/>
      <c r="AO41" s="93">
        <f>'Mortal Baseline'!X41*'MI Analysis'!AY41</f>
        <v>0</v>
      </c>
      <c r="AP41" s="93">
        <f>'Mortal Baseline'!Y41*'MI Analysis'!AZ41</f>
        <v>0</v>
      </c>
      <c r="AQ41" s="93">
        <f>'Mortal Baseline'!Z41*'MI Analysis'!BA41</f>
        <v>0</v>
      </c>
      <c r="AR41" s="93">
        <f>'Mortal Baseline'!AA41*'MI Analysis'!BB41</f>
        <v>0</v>
      </c>
      <c r="AS41" s="93">
        <f>'Mortal Baseline'!AB41*'MI Analysis'!BC41</f>
        <v>0</v>
      </c>
      <c r="AT41" s="93">
        <f t="shared" si="15"/>
        <v>0</v>
      </c>
      <c r="AU41" s="93">
        <f t="shared" si="16"/>
        <v>0</v>
      </c>
      <c r="AV41" s="93">
        <f t="shared" si="17"/>
        <v>0</v>
      </c>
      <c r="AW41" s="93">
        <f t="shared" si="18"/>
        <v>0</v>
      </c>
      <c r="AX41" s="93">
        <f t="shared" si="19"/>
        <v>0</v>
      </c>
      <c r="AY41" s="117">
        <f>('MI Epi'!$AW59*(SUM('Mortal Baseline'!X41:AB41)))/('Mortal Baseline'!X41*'MI Epi'!B$78+'Mortal Baseline'!Y41*'MI Epi'!B$78+'Mortal Baseline'!Z41*'MI Epi'!C$78+'Mortal Baseline'!AA41*'MI Epi'!D$78+'Mortal Baseline'!AB41*'MI Epi'!E$78)</f>
        <v>0</v>
      </c>
      <c r="AZ41" s="93">
        <f>$AY41*'MI Epi'!C$78</f>
        <v>0</v>
      </c>
      <c r="BA41" s="93">
        <f>$AY41*'MI Epi'!D$78</f>
        <v>0</v>
      </c>
      <c r="BB41" s="93">
        <f>$AY41*'MI Epi'!E$78</f>
        <v>0</v>
      </c>
      <c r="BC41" s="93">
        <f>$AY41*'MI Epi'!F$78</f>
        <v>0</v>
      </c>
      <c r="BD41" s="93">
        <f t="shared" si="8"/>
        <v>0</v>
      </c>
      <c r="BE41" s="2">
        <f>AO41/'Mortal Baseline'!X41</f>
        <v>0</v>
      </c>
      <c r="BF41" s="2">
        <f>AP41/'Mortal Baseline'!Y41</f>
        <v>0</v>
      </c>
      <c r="BG41" s="2">
        <f>AQ41/'Mortal Baseline'!Z41</f>
        <v>0</v>
      </c>
      <c r="BH41" s="2">
        <f>AR41/'Mortal Baseline'!AA41</f>
        <v>0</v>
      </c>
      <c r="BI41" s="2">
        <f>AS41/'Mortal Baseline'!AB41</f>
        <v>0</v>
      </c>
      <c r="BJ41" s="2">
        <f>SUM(AO41:AS41)/SUM('Mortal Baseline'!X41:AB41)</f>
        <v>0</v>
      </c>
      <c r="BK41" s="58">
        <f>AY41*'MI Epi'!$AH$29</f>
        <v>0</v>
      </c>
      <c r="BL41" s="58">
        <f>AZ41*'MI Epi'!$AH$29</f>
        <v>0</v>
      </c>
      <c r="BM41" s="58">
        <f>BA41*'MI Epi'!$AH$29</f>
        <v>0</v>
      </c>
      <c r="BN41" s="58">
        <f>BB41*'MI Epi'!$AH$29</f>
        <v>0</v>
      </c>
      <c r="BO41" s="58">
        <f>BC41*'MI Epi'!$AH$29</f>
        <v>0</v>
      </c>
      <c r="BP41" s="93">
        <f t="shared" si="20"/>
        <v>0</v>
      </c>
      <c r="BQ41" s="93">
        <f>AT41*'MI Epi'!$I$5</f>
        <v>0</v>
      </c>
      <c r="BR41" s="93">
        <f>AU41*'MI Epi'!$I$5</f>
        <v>0</v>
      </c>
      <c r="BS41" s="93">
        <f>AV41*'MI Epi'!$I$5</f>
        <v>0</v>
      </c>
      <c r="BT41" s="93">
        <f>AW41*'MI Epi'!$I$5</f>
        <v>0</v>
      </c>
      <c r="BU41" s="93">
        <f>AX41*'MI Epi'!$I$5</f>
        <v>0</v>
      </c>
      <c r="BV41" s="93">
        <f t="shared" si="9"/>
        <v>0</v>
      </c>
      <c r="BW41" s="93">
        <f t="shared" si="21"/>
        <v>0</v>
      </c>
    </row>
    <row r="42" spans="1:75">
      <c r="A42" s="58">
        <f>'Mortal Baseline'!A42</f>
        <v>40</v>
      </c>
      <c r="B42" s="58">
        <v>44</v>
      </c>
      <c r="C42" s="58">
        <f>'Mortal Baseline'!C42*'MI Analysis'!O42</f>
        <v>0.36750682955569502</v>
      </c>
      <c r="D42" s="58">
        <f>'Mortal Baseline'!D42*'MI Analysis'!P42</f>
        <v>0.38731770265728971</v>
      </c>
      <c r="E42" s="58">
        <f>'Mortal Baseline'!E42*'MI Analysis'!Q42</f>
        <v>0.52184686146624937</v>
      </c>
      <c r="F42" s="58">
        <f>'Mortal Baseline'!F42*'MI Analysis'!R42</f>
        <v>1.5686275874704561</v>
      </c>
      <c r="G42" s="58">
        <f>'Mortal Baseline'!G42*'MI Analysis'!S42</f>
        <v>2.0321635988459619</v>
      </c>
      <c r="H42" s="58">
        <f>SUM(C42:G42)+H41</f>
        <v>4.8774625799956519</v>
      </c>
      <c r="I42" s="58">
        <f t="shared" si="11"/>
        <v>4.8774625799956519</v>
      </c>
      <c r="J42" s="93">
        <f t="shared" si="23"/>
        <v>0.36750682955569502</v>
      </c>
      <c r="K42" s="93">
        <f t="shared" si="24"/>
        <v>0.38731770265728971</v>
      </c>
      <c r="L42" s="93">
        <f t="shared" si="25"/>
        <v>0.52184686146624937</v>
      </c>
      <c r="M42" s="93">
        <f t="shared" si="26"/>
        <v>1.5686275874704561</v>
      </c>
      <c r="N42" s="93">
        <f t="shared" si="27"/>
        <v>2.0321635988459619</v>
      </c>
      <c r="O42" s="117">
        <f>('MI Epi'!AO60*(SUM('Mortal Baseline'!C42:G42)))/('Mortal Baseline'!C42*'MI Epi'!B$69+'Mortal Baseline'!D42*'MI Epi'!C$69+'Mortal Baseline'!E42*'MI Epi'!D$69+'Mortal Baseline'!F42*'MI Epi'!E$69+'Mortal Baseline'!G42*'MI Epi'!F$69)</f>
        <v>1.444815573065363E-4</v>
      </c>
      <c r="P42" s="93">
        <f>$O42*'MI Epi'!C$69</f>
        <v>1.2012189322329074E-4</v>
      </c>
      <c r="Q42" s="93">
        <f>$O42*'MI Epi'!D$69</f>
        <v>1.101124598898847E-4</v>
      </c>
      <c r="R42" s="93">
        <f>$O42*'MI Epi'!E$69</f>
        <v>1.0073289480574795E-4</v>
      </c>
      <c r="S42" s="93">
        <f>$O42*'MI Epi'!F$69</f>
        <v>8.9541309141340553E-5</v>
      </c>
      <c r="T42" s="93">
        <f t="shared" si="22"/>
        <v>5.6499011436680023E-4</v>
      </c>
      <c r="U42" s="2">
        <f>J42/'Mortal Baseline'!C42</f>
        <v>1.444815573065363E-4</v>
      </c>
      <c r="V42" s="2">
        <f>K42/'Mortal Baseline'!D42</f>
        <v>1.2012189322329074E-4</v>
      </c>
      <c r="W42" s="2">
        <f>L42/'Mortal Baseline'!E42</f>
        <v>1.101124598898847E-4</v>
      </c>
      <c r="X42" s="2">
        <f>M42/'Mortal Baseline'!F42</f>
        <v>1.0073289480574795E-4</v>
      </c>
      <c r="Y42" s="2">
        <f>N42/'Mortal Baseline'!G42</f>
        <v>8.9541309141340553E-5</v>
      </c>
      <c r="Z42" s="2">
        <f>SUM(C42:G42)/SUM('Mortal Baseline'!C42:G42)</f>
        <v>1.0000000000000002E-4</v>
      </c>
      <c r="AA42" s="93">
        <f>C42*'MI Epi'!$AR60</f>
        <v>4.2630792228460623E-3</v>
      </c>
      <c r="AB42" s="93">
        <f>D42*'MI Epi'!$AR60</f>
        <v>4.4928853508245607E-3</v>
      </c>
      <c r="AC42" s="93">
        <f>E42*'MI Epi'!$AR60</f>
        <v>6.0534235930084926E-3</v>
      </c>
      <c r="AD42" s="93">
        <f>F42*'MI Epi'!$AR60</f>
        <v>1.8196080014657289E-2</v>
      </c>
      <c r="AE42" s="93">
        <f>G42*'MI Epi'!$AR60</f>
        <v>2.3573097746613154E-2</v>
      </c>
      <c r="AF42" s="93">
        <f t="shared" si="13"/>
        <v>5.6578565927949555E-2</v>
      </c>
      <c r="AG42" s="93">
        <f>J42*'MI Epi'!$I$5</f>
        <v>7.3501365911139011E-2</v>
      </c>
      <c r="AH42" s="93">
        <f>K42*'MI Epi'!$I$5</f>
        <v>7.7463540531457944E-2</v>
      </c>
      <c r="AI42" s="93">
        <f>L42*'MI Epi'!$I$5</f>
        <v>0.10436937229324988</v>
      </c>
      <c r="AJ42" s="93">
        <f>M42*'MI Epi'!$I$5</f>
        <v>0.31372551749409122</v>
      </c>
      <c r="AK42" s="93">
        <f>N42*'MI Epi'!$I$5</f>
        <v>0.40643271976919237</v>
      </c>
      <c r="AL42" s="93">
        <f t="shared" si="7"/>
        <v>0.97549251599913045</v>
      </c>
      <c r="AM42" s="93">
        <f t="shared" si="14"/>
        <v>1.03207108192708</v>
      </c>
      <c r="AN42" s="2"/>
      <c r="AO42" s="93">
        <f>'Mortal Baseline'!X42*'MI Analysis'!AY42</f>
        <v>0</v>
      </c>
      <c r="AP42" s="93">
        <f>'Mortal Baseline'!Y42*'MI Analysis'!AZ42</f>
        <v>0</v>
      </c>
      <c r="AQ42" s="93">
        <f>'Mortal Baseline'!Z42*'MI Analysis'!BA42</f>
        <v>0</v>
      </c>
      <c r="AR42" s="93">
        <f>'Mortal Baseline'!AA42*'MI Analysis'!BB42</f>
        <v>0</v>
      </c>
      <c r="AS42" s="93">
        <f>'Mortal Baseline'!AB42*'MI Analysis'!BC42</f>
        <v>0</v>
      </c>
      <c r="AT42" s="93">
        <f t="shared" si="15"/>
        <v>0</v>
      </c>
      <c r="AU42" s="93">
        <f t="shared" si="16"/>
        <v>0</v>
      </c>
      <c r="AV42" s="93">
        <f t="shared" si="17"/>
        <v>0</v>
      </c>
      <c r="AW42" s="93">
        <f t="shared" si="18"/>
        <v>0</v>
      </c>
      <c r="AX42" s="93">
        <f t="shared" si="19"/>
        <v>0</v>
      </c>
      <c r="AY42" s="117">
        <f>('MI Epi'!$AW60*(SUM('Mortal Baseline'!X42:AB42)))/('Mortal Baseline'!X42*'MI Epi'!B$78+'Mortal Baseline'!Y42*'MI Epi'!B$78+'Mortal Baseline'!Z42*'MI Epi'!C$78+'Mortal Baseline'!AA42*'MI Epi'!D$78+'Mortal Baseline'!AB42*'MI Epi'!E$78)</f>
        <v>0</v>
      </c>
      <c r="AZ42" s="93">
        <f>$AY42*'MI Epi'!C$78</f>
        <v>0</v>
      </c>
      <c r="BA42" s="93">
        <f>$AY42*'MI Epi'!D$78</f>
        <v>0</v>
      </c>
      <c r="BB42" s="93">
        <f>$AY42*'MI Epi'!E$78</f>
        <v>0</v>
      </c>
      <c r="BC42" s="93">
        <f>$AY42*'MI Epi'!F$78</f>
        <v>0</v>
      </c>
      <c r="BD42" s="93">
        <f t="shared" si="8"/>
        <v>0</v>
      </c>
      <c r="BE42" s="2">
        <f>AO42/'Mortal Baseline'!X42</f>
        <v>0</v>
      </c>
      <c r="BF42" s="2">
        <f>AP42/'Mortal Baseline'!Y42</f>
        <v>0</v>
      </c>
      <c r="BG42" s="2">
        <f>AQ42/'Mortal Baseline'!Z42</f>
        <v>0</v>
      </c>
      <c r="BH42" s="2">
        <f>AR42/'Mortal Baseline'!AA42</f>
        <v>0</v>
      </c>
      <c r="BI42" s="2">
        <f>AS42/'Mortal Baseline'!AB42</f>
        <v>0</v>
      </c>
      <c r="BJ42" s="2">
        <f>SUM(AO42:AS42)/SUM('Mortal Baseline'!X42:AB42)</f>
        <v>0</v>
      </c>
      <c r="BK42" s="58">
        <f>AY42*'MI Epi'!$AH$29</f>
        <v>0</v>
      </c>
      <c r="BL42" s="58">
        <f>AZ42*'MI Epi'!$AH$29</f>
        <v>0</v>
      </c>
      <c r="BM42" s="58">
        <f>BA42*'MI Epi'!$AH$29</f>
        <v>0</v>
      </c>
      <c r="BN42" s="58">
        <f>BB42*'MI Epi'!$AH$29</f>
        <v>0</v>
      </c>
      <c r="BO42" s="58">
        <f>BC42*'MI Epi'!$AH$29</f>
        <v>0</v>
      </c>
      <c r="BP42" s="93">
        <f t="shared" si="20"/>
        <v>0</v>
      </c>
      <c r="BQ42" s="93">
        <f>AT42*'MI Epi'!$I$5</f>
        <v>0</v>
      </c>
      <c r="BR42" s="93">
        <f>AU42*'MI Epi'!$I$5</f>
        <v>0</v>
      </c>
      <c r="BS42" s="93">
        <f>AV42*'MI Epi'!$I$5</f>
        <v>0</v>
      </c>
      <c r="BT42" s="93">
        <f>AW42*'MI Epi'!$I$5</f>
        <v>0</v>
      </c>
      <c r="BU42" s="93">
        <f>AX42*'MI Epi'!$I$5</f>
        <v>0</v>
      </c>
      <c r="BV42" s="93">
        <f t="shared" si="9"/>
        <v>0</v>
      </c>
      <c r="BW42" s="93">
        <f t="shared" si="21"/>
        <v>0</v>
      </c>
    </row>
    <row r="43" spans="1:75">
      <c r="A43" s="58">
        <f>'Mortal Baseline'!A43</f>
        <v>41</v>
      </c>
      <c r="B43" s="58">
        <v>45</v>
      </c>
      <c r="C43" s="58">
        <f>'Mortal Baseline'!C43*'MI Analysis'!O43</f>
        <v>0.383491950321032</v>
      </c>
      <c r="D43" s="58">
        <f>'Mortal Baseline'!D43*'MI Analysis'!P43</f>
        <v>0.39750629457655989</v>
      </c>
      <c r="E43" s="58">
        <f>'Mortal Baseline'!E43*'MI Analysis'!Q43</f>
        <v>0.52485520194358781</v>
      </c>
      <c r="F43" s="58">
        <f>'Mortal Baseline'!F43*'MI Analysis'!R43</f>
        <v>1.5669732088315564</v>
      </c>
      <c r="G43" s="58">
        <f>'Mortal Baseline'!G43*'MI Analysis'!S43</f>
        <v>1.9963442379369216</v>
      </c>
      <c r="H43" s="58">
        <f>SUM(C43:G43)+H42</f>
        <v>9.7466334736053106</v>
      </c>
      <c r="I43" s="58">
        <f t="shared" si="11"/>
        <v>9.7466334736053106</v>
      </c>
      <c r="J43" s="93">
        <f t="shared" si="23"/>
        <v>0.67323433474274197</v>
      </c>
      <c r="K43" s="93">
        <f t="shared" si="24"/>
        <v>0.70286757135156697</v>
      </c>
      <c r="L43" s="93">
        <f t="shared" si="25"/>
        <v>0.93627926752357871</v>
      </c>
      <c r="M43" s="93">
        <f t="shared" si="26"/>
        <v>2.8036791987932639</v>
      </c>
      <c r="N43" s="93">
        <f t="shared" si="27"/>
        <v>3.5985020192670776</v>
      </c>
      <c r="O43" s="117">
        <f>('MI Epi'!AO61*(SUM('Mortal Baseline'!C43:G43)))/('Mortal Baseline'!C43*'MI Epi'!B$69+'Mortal Baseline'!D43*'MI Epi'!C$69+'Mortal Baseline'!E43*'MI Epi'!D$69+'Mortal Baseline'!F43*'MI Epi'!E$69+'Mortal Baseline'!G43*'MI Epi'!F$69)</f>
        <v>1.441528991009621E-4</v>
      </c>
      <c r="P43" s="93">
        <f>$O43*'MI Epi'!C$69</f>
        <v>1.1984864695841846E-4</v>
      </c>
      <c r="Q43" s="93">
        <f>$O43*'MI Epi'!D$69</f>
        <v>1.0986198249918223E-4</v>
      </c>
      <c r="R43" s="93">
        <f>$O43*'MI Epi'!E$69</f>
        <v>1.0050375350172039E-4</v>
      </c>
      <c r="S43" s="93">
        <f>$O43*'MI Epi'!F$69</f>
        <v>8.9337625802540975E-5</v>
      </c>
      <c r="T43" s="93">
        <f t="shared" si="22"/>
        <v>5.6370490786282414E-4</v>
      </c>
      <c r="U43" s="2">
        <f>J43/'Mortal Baseline'!C43</f>
        <v>2.5306575808496532E-4</v>
      </c>
      <c r="V43" s="2">
        <f>K43/'Mortal Baseline'!D43</f>
        <v>2.119154553443448E-4</v>
      </c>
      <c r="W43" s="2">
        <f>L43/'Mortal Baseline'!E43</f>
        <v>1.9598071262724812E-4</v>
      </c>
      <c r="X43" s="2">
        <f>M43/'Mortal Baseline'!F43</f>
        <v>1.798245697535148E-4</v>
      </c>
      <c r="Y43" s="2">
        <f>N43/'Mortal Baseline'!G43</f>
        <v>1.6103516654983232E-4</v>
      </c>
      <c r="Z43" s="2">
        <f>SUM(C43:G43)/SUM('Mortal Baseline'!C43:G43)</f>
        <v>1E-4</v>
      </c>
      <c r="AA43" s="93">
        <f>C43*'MI Epi'!$AR61</f>
        <v>4.4485066237239706E-3</v>
      </c>
      <c r="AB43" s="93">
        <f>D43*'MI Epi'!$AR61</f>
        <v>4.6110730170880942E-3</v>
      </c>
      <c r="AC43" s="93">
        <f>E43*'MI Epi'!$AR61</f>
        <v>6.0883203425456181E-3</v>
      </c>
      <c r="AD43" s="93">
        <f>F43*'MI Epi'!$AR61</f>
        <v>1.8176889222446053E-2</v>
      </c>
      <c r="AE43" s="93">
        <f>G43*'MI Epi'!$AR61</f>
        <v>2.3157593160068289E-2</v>
      </c>
      <c r="AF43" s="93">
        <f t="shared" si="13"/>
        <v>5.6482382365872025E-2</v>
      </c>
      <c r="AG43" s="93">
        <f>J43*'MI Epi'!$I$5</f>
        <v>0.13464686694854841</v>
      </c>
      <c r="AH43" s="93">
        <f>K43*'MI Epi'!$I$5</f>
        <v>0.14057351427031339</v>
      </c>
      <c r="AI43" s="93">
        <f>L43*'MI Epi'!$I$5</f>
        <v>0.18725585350471574</v>
      </c>
      <c r="AJ43" s="93">
        <f>M43*'MI Epi'!$I$5</f>
        <v>0.56073583975865282</v>
      </c>
      <c r="AK43" s="93">
        <f>N43*'MI Epi'!$I$5</f>
        <v>0.7197004038534156</v>
      </c>
      <c r="AL43" s="93">
        <f t="shared" si="7"/>
        <v>1.742912478335646</v>
      </c>
      <c r="AM43" s="93">
        <f t="shared" si="14"/>
        <v>2.831465942628598</v>
      </c>
      <c r="AN43" s="2"/>
      <c r="AO43" s="93">
        <f>'Mortal Baseline'!X43*'MI Analysis'!AY43</f>
        <v>0</v>
      </c>
      <c r="AP43" s="93">
        <f>'Mortal Baseline'!Y43*'MI Analysis'!AZ43</f>
        <v>0</v>
      </c>
      <c r="AQ43" s="93">
        <f>'Mortal Baseline'!Z43*'MI Analysis'!BA43</f>
        <v>0</v>
      </c>
      <c r="AR43" s="93">
        <f>'Mortal Baseline'!AA43*'MI Analysis'!BB43</f>
        <v>0</v>
      </c>
      <c r="AS43" s="93">
        <f>'Mortal Baseline'!AB43*'MI Analysis'!BC43</f>
        <v>0</v>
      </c>
      <c r="AT43" s="93">
        <f t="shared" si="15"/>
        <v>0</v>
      </c>
      <c r="AU43" s="93">
        <f t="shared" si="16"/>
        <v>0</v>
      </c>
      <c r="AV43" s="93">
        <f t="shared" si="17"/>
        <v>0</v>
      </c>
      <c r="AW43" s="93">
        <f t="shared" si="18"/>
        <v>0</v>
      </c>
      <c r="AX43" s="93">
        <f t="shared" si="19"/>
        <v>0</v>
      </c>
      <c r="AY43" s="117">
        <f>('MI Epi'!$AW61*(SUM('Mortal Baseline'!X43:AB43)))/('Mortal Baseline'!X43*'MI Epi'!B$78+'Mortal Baseline'!Y43*'MI Epi'!B$78+'Mortal Baseline'!Z43*'MI Epi'!C$78+'Mortal Baseline'!AA43*'MI Epi'!D$78+'Mortal Baseline'!AB43*'MI Epi'!E$78)</f>
        <v>0</v>
      </c>
      <c r="AZ43" s="93">
        <f>$AY43*'MI Epi'!C$78</f>
        <v>0</v>
      </c>
      <c r="BA43" s="93">
        <f>$AY43*'MI Epi'!D$78</f>
        <v>0</v>
      </c>
      <c r="BB43" s="93">
        <f>$AY43*'MI Epi'!E$78</f>
        <v>0</v>
      </c>
      <c r="BC43" s="93">
        <f>$AY43*'MI Epi'!F$78</f>
        <v>0</v>
      </c>
      <c r="BD43" s="93">
        <f t="shared" si="8"/>
        <v>0</v>
      </c>
      <c r="BE43" s="2">
        <f>AO43/'Mortal Baseline'!X43</f>
        <v>0</v>
      </c>
      <c r="BF43" s="2">
        <f>AP43/'Mortal Baseline'!Y43</f>
        <v>0</v>
      </c>
      <c r="BG43" s="2">
        <f>AQ43/'Mortal Baseline'!Z43</f>
        <v>0</v>
      </c>
      <c r="BH43" s="2">
        <f>AR43/'Mortal Baseline'!AA43</f>
        <v>0</v>
      </c>
      <c r="BI43" s="2">
        <f>AS43/'Mortal Baseline'!AB43</f>
        <v>0</v>
      </c>
      <c r="BJ43" s="2">
        <f>SUM(AO43:AS43)/SUM('Mortal Baseline'!X43:AB43)</f>
        <v>0</v>
      </c>
      <c r="BK43" s="58">
        <f>AY43*'MI Epi'!$AH$30</f>
        <v>0</v>
      </c>
      <c r="BL43" s="58">
        <f>AZ43*'MI Epi'!$AH$30</f>
        <v>0</v>
      </c>
      <c r="BM43" s="58">
        <f>BA43*'MI Epi'!$AH$30</f>
        <v>0</v>
      </c>
      <c r="BN43" s="58">
        <f>BB43*'MI Epi'!$AH$30</f>
        <v>0</v>
      </c>
      <c r="BO43" s="58">
        <f>BC43*'MI Epi'!$AH$30</f>
        <v>0</v>
      </c>
      <c r="BP43" s="93">
        <f>SUM(BK43:BO43)</f>
        <v>0</v>
      </c>
      <c r="BQ43" s="93">
        <f>AT43*'MI Epi'!$I$5</f>
        <v>0</v>
      </c>
      <c r="BR43" s="93">
        <f>AU43*'MI Epi'!$I$5</f>
        <v>0</v>
      </c>
      <c r="BS43" s="93">
        <f>AV43*'MI Epi'!$I$5</f>
        <v>0</v>
      </c>
      <c r="BT43" s="93">
        <f>AW43*'MI Epi'!$I$5</f>
        <v>0</v>
      </c>
      <c r="BU43" s="93">
        <f>AX43*'MI Epi'!$I$5</f>
        <v>0</v>
      </c>
      <c r="BV43" s="93">
        <f t="shared" si="9"/>
        <v>0</v>
      </c>
      <c r="BW43" s="93">
        <f t="shared" si="21"/>
        <v>0</v>
      </c>
    </row>
    <row r="44" spans="1:75">
      <c r="A44" s="58">
        <f>'Mortal Baseline'!A44</f>
        <v>42</v>
      </c>
      <c r="B44" s="58">
        <v>46</v>
      </c>
      <c r="C44" s="58">
        <f>'Mortal Baseline'!C44*'MI Analysis'!O44</f>
        <v>0.40077920871014888</v>
      </c>
      <c r="D44" s="58">
        <f>'Mortal Baseline'!D44*'MI Analysis'!P44</f>
        <v>0.40997366920442246</v>
      </c>
      <c r="E44" s="58">
        <f>'Mortal Baseline'!E44*'MI Analysis'!Q44</f>
        <v>0.52957094296023888</v>
      </c>
      <c r="F44" s="58">
        <f>'Mortal Baseline'!F44*'MI Analysis'!R44</f>
        <v>1.5605925702008867</v>
      </c>
      <c r="G44" s="58">
        <f>'Mortal Baseline'!G44*'MI Analysis'!S44</f>
        <v>1.9560815752999374</v>
      </c>
      <c r="H44" s="58">
        <f t="shared" ref="H44:H98" si="28">SUM(C44:G44)+H43</f>
        <v>14.603631439980944</v>
      </c>
      <c r="I44" s="58">
        <f t="shared" si="11"/>
        <v>14.603631439980944</v>
      </c>
      <c r="J44" s="93">
        <f t="shared" si="23"/>
        <v>0.93491816988061849</v>
      </c>
      <c r="K44" s="93">
        <f t="shared" si="24"/>
        <v>0.96765665326858785</v>
      </c>
      <c r="L44" s="93">
        <f t="shared" si="25"/>
        <v>1.2725060366365561</v>
      </c>
      <c r="M44" s="93">
        <f t="shared" si="26"/>
        <v>3.7853590400130512</v>
      </c>
      <c r="N44" s="93">
        <f t="shared" si="27"/>
        <v>4.8117255975535311</v>
      </c>
      <c r="O44" s="117">
        <f>('MI Epi'!AO62*(SUM('Mortal Baseline'!C44:G44)))/('Mortal Baseline'!C44*'MI Epi'!B$69+'Mortal Baseline'!D44*'MI Epi'!C$69+'Mortal Baseline'!E44*'MI Epi'!D$69+'Mortal Baseline'!F44*'MI Epi'!E$69+'Mortal Baseline'!G44*'MI Epi'!F$69)</f>
        <v>1.4378023299722672E-4</v>
      </c>
      <c r="P44" s="93">
        <f>$O44*'MI Epi'!C$69</f>
        <v>1.1953881254940896E-4</v>
      </c>
      <c r="Q44" s="93">
        <f>$O44*'MI Epi'!D$69</f>
        <v>1.0957796575569697E-4</v>
      </c>
      <c r="R44" s="93">
        <f>$O44*'MI Epi'!E$69</f>
        <v>1.0024392978355823E-4</v>
      </c>
      <c r="S44" s="93">
        <f>$O44*'MI Epi'!F$69</f>
        <v>8.9106668914872112E-5</v>
      </c>
      <c r="T44" s="93">
        <f t="shared" si="22"/>
        <v>5.6224761000076299E-4</v>
      </c>
      <c r="U44" s="2">
        <f>J44/'Mortal Baseline'!C44</f>
        <v>3.3540350741096748E-4</v>
      </c>
      <c r="V44" s="2">
        <f>K44/'Mortal Baseline'!D44</f>
        <v>2.8214623517586228E-4</v>
      </c>
      <c r="W44" s="2">
        <f>L44/'Mortal Baseline'!E44</f>
        <v>2.6330489759697321E-4</v>
      </c>
      <c r="X44" s="2">
        <f>M44/'Mortal Baseline'!F44</f>
        <v>2.4315075764059287E-4</v>
      </c>
      <c r="Y44" s="2">
        <f>N44/'Mortal Baseline'!G44</f>
        <v>2.1919169688241347E-4</v>
      </c>
      <c r="Z44" s="2">
        <f>SUM(C44:G44)/SUM('Mortal Baseline'!C44:G44)</f>
        <v>1E-4</v>
      </c>
      <c r="AA44" s="93">
        <f>C44*'MI Epi'!$AR62</f>
        <v>4.6490388210377268E-3</v>
      </c>
      <c r="AB44" s="93">
        <f>D44*'MI Epi'!$AR62</f>
        <v>4.7556945627713005E-3</v>
      </c>
      <c r="AC44" s="93">
        <f>E44*'MI Epi'!$AR62</f>
        <v>6.143022938338771E-3</v>
      </c>
      <c r="AD44" s="93">
        <f>F44*'MI Epi'!$AR62</f>
        <v>1.8102873814330286E-2</v>
      </c>
      <c r="AE44" s="93">
        <f>G44*'MI Epi'!$AR62</f>
        <v>2.2690546273479273E-2</v>
      </c>
      <c r="AF44" s="93">
        <f t="shared" si="13"/>
        <v>5.6341176409957359E-2</v>
      </c>
      <c r="AG44" s="93">
        <f>J44*'MI Epi'!$I$5</f>
        <v>0.18698363397612372</v>
      </c>
      <c r="AH44" s="93">
        <f>K44*'MI Epi'!$I$5</f>
        <v>0.19353133065371758</v>
      </c>
      <c r="AI44" s="93">
        <f>L44*'MI Epi'!$I$5</f>
        <v>0.25450120732731124</v>
      </c>
      <c r="AJ44" s="93">
        <f>M44*'MI Epi'!$I$5</f>
        <v>0.75707180800261031</v>
      </c>
      <c r="AK44" s="93">
        <f>N44*'MI Epi'!$I$5</f>
        <v>0.96234511951070623</v>
      </c>
      <c r="AL44" s="93">
        <f t="shared" si="7"/>
        <v>2.354433099470469</v>
      </c>
      <c r="AM44" s="93">
        <f t="shared" si="14"/>
        <v>5.242240218509024</v>
      </c>
      <c r="AN44" s="2"/>
      <c r="AO44" s="93">
        <f>'Mortal Baseline'!X44*'MI Analysis'!AY44</f>
        <v>0</v>
      </c>
      <c r="AP44" s="93">
        <f>'Mortal Baseline'!Y44*'MI Analysis'!AZ44</f>
        <v>0</v>
      </c>
      <c r="AQ44" s="93">
        <f>'Mortal Baseline'!Z44*'MI Analysis'!BA44</f>
        <v>0</v>
      </c>
      <c r="AR44" s="93">
        <f>'Mortal Baseline'!AA44*'MI Analysis'!BB44</f>
        <v>0</v>
      </c>
      <c r="AS44" s="93">
        <f>'Mortal Baseline'!AB44*'MI Analysis'!BC44</f>
        <v>0</v>
      </c>
      <c r="AT44" s="93">
        <f t="shared" si="15"/>
        <v>0</v>
      </c>
      <c r="AU44" s="93">
        <f t="shared" si="16"/>
        <v>0</v>
      </c>
      <c r="AV44" s="93">
        <f t="shared" si="17"/>
        <v>0</v>
      </c>
      <c r="AW44" s="93">
        <f t="shared" si="18"/>
        <v>0</v>
      </c>
      <c r="AX44" s="93">
        <f t="shared" si="19"/>
        <v>0</v>
      </c>
      <c r="AY44" s="117">
        <f>('MI Epi'!$AW62*(SUM('Mortal Baseline'!X44:AB44)))/('Mortal Baseline'!X44*'MI Epi'!B$78+'Mortal Baseline'!Y44*'MI Epi'!B$78+'Mortal Baseline'!Z44*'MI Epi'!C$78+'Mortal Baseline'!AA44*'MI Epi'!D$78+'Mortal Baseline'!AB44*'MI Epi'!E$78)</f>
        <v>0</v>
      </c>
      <c r="AZ44" s="93">
        <f>$AY44*'MI Epi'!C$78</f>
        <v>0</v>
      </c>
      <c r="BA44" s="93">
        <f>$AY44*'MI Epi'!D$78</f>
        <v>0</v>
      </c>
      <c r="BB44" s="93">
        <f>$AY44*'MI Epi'!E$78</f>
        <v>0</v>
      </c>
      <c r="BC44" s="93">
        <f>$AY44*'MI Epi'!F$78</f>
        <v>0</v>
      </c>
      <c r="BD44" s="93">
        <f t="shared" si="8"/>
        <v>0</v>
      </c>
      <c r="BE44" s="2">
        <f>AO44/'Mortal Baseline'!X44</f>
        <v>0</v>
      </c>
      <c r="BF44" s="2">
        <f>AP44/'Mortal Baseline'!Y44</f>
        <v>0</v>
      </c>
      <c r="BG44" s="2">
        <f>AQ44/'Mortal Baseline'!Z44</f>
        <v>0</v>
      </c>
      <c r="BH44" s="2">
        <f>AR44/'Mortal Baseline'!AA44</f>
        <v>0</v>
      </c>
      <c r="BI44" s="2">
        <f>AS44/'Mortal Baseline'!AB44</f>
        <v>0</v>
      </c>
      <c r="BJ44" s="2">
        <f>SUM(AO44:AS44)/SUM('Mortal Baseline'!X44:AB44)</f>
        <v>0</v>
      </c>
      <c r="BK44" s="58">
        <f>AY44*'MI Epi'!$AH$30</f>
        <v>0</v>
      </c>
      <c r="BL44" s="58">
        <f>AZ44*'MI Epi'!$AH$30</f>
        <v>0</v>
      </c>
      <c r="BM44" s="58">
        <f>BA44*'MI Epi'!$AH$30</f>
        <v>0</v>
      </c>
      <c r="BN44" s="58">
        <f>BB44*'MI Epi'!$AH$30</f>
        <v>0</v>
      </c>
      <c r="BO44" s="58">
        <f>BC44*'MI Epi'!$AH$30</f>
        <v>0</v>
      </c>
      <c r="BP44" s="93">
        <f t="shared" si="20"/>
        <v>0</v>
      </c>
      <c r="BQ44" s="93">
        <f>AT44*'MI Epi'!$I$5</f>
        <v>0</v>
      </c>
      <c r="BR44" s="93">
        <f>AU44*'MI Epi'!$I$5</f>
        <v>0</v>
      </c>
      <c r="BS44" s="93">
        <f>AV44*'MI Epi'!$I$5</f>
        <v>0</v>
      </c>
      <c r="BT44" s="93">
        <f>AW44*'MI Epi'!$I$5</f>
        <v>0</v>
      </c>
      <c r="BU44" s="93">
        <f>AX44*'MI Epi'!$I$5</f>
        <v>0</v>
      </c>
      <c r="BV44" s="93">
        <f t="shared" si="9"/>
        <v>0</v>
      </c>
      <c r="BW44" s="93">
        <f t="shared" si="21"/>
        <v>0</v>
      </c>
    </row>
    <row r="45" spans="1:75">
      <c r="A45" s="58">
        <f>'Mortal Baseline'!A45</f>
        <v>43</v>
      </c>
      <c r="B45" s="58">
        <v>47</v>
      </c>
      <c r="C45" s="58">
        <f>'Mortal Baseline'!C45*'MI Analysis'!O45</f>
        <v>0.41977703756440077</v>
      </c>
      <c r="D45" s="58">
        <f>'Mortal Baseline'!D45*'MI Analysis'!P45</f>
        <v>0.42516027629579306</v>
      </c>
      <c r="E45" s="58">
        <f>'Mortal Baseline'!E45*'MI Analysis'!Q45</f>
        <v>0.53636294682054342</v>
      </c>
      <c r="F45" s="58">
        <f>'Mortal Baseline'!F45*'MI Analysis'!R45</f>
        <v>1.5505696531371158</v>
      </c>
      <c r="G45" s="58">
        <f>'Mortal Baseline'!G45*'MI Analysis'!S45</f>
        <v>1.9129855576418426</v>
      </c>
      <c r="H45" s="58">
        <f t="shared" si="28"/>
        <v>19.448486911440639</v>
      </c>
      <c r="I45" s="58">
        <f t="shared" si="11"/>
        <v>19.448486911440639</v>
      </c>
      <c r="J45" s="93">
        <f t="shared" si="23"/>
        <v>1.163062534647858</v>
      </c>
      <c r="K45" s="93">
        <f t="shared" si="24"/>
        <v>1.1945299043478919</v>
      </c>
      <c r="L45" s="93">
        <f t="shared" si="25"/>
        <v>1.5482247531914497</v>
      </c>
      <c r="M45" s="93">
        <f t="shared" si="26"/>
        <v>4.560754011333227</v>
      </c>
      <c r="N45" s="93">
        <f t="shared" si="27"/>
        <v>5.7396754894111881</v>
      </c>
      <c r="O45" s="117">
        <f>('MI Epi'!AO63*(SUM('Mortal Baseline'!C45:G45)))/('Mortal Baseline'!C45*'MI Epi'!B$69+'Mortal Baseline'!D45*'MI Epi'!C$69+'Mortal Baseline'!E45*'MI Epi'!D$69+'Mortal Baseline'!F45*'MI Epi'!E$69+'Mortal Baseline'!G45*'MI Epi'!F$69)</f>
        <v>1.4336164658217086E-4</v>
      </c>
      <c r="P45" s="93">
        <f>$O45*'MI Epi'!C$69</f>
        <v>1.1919080001693479E-4</v>
      </c>
      <c r="Q45" s="93">
        <f>$O45*'MI Epi'!D$69</f>
        <v>1.0925895216878982E-4</v>
      </c>
      <c r="R45" s="93">
        <f>$O45*'MI Epi'!E$69</f>
        <v>9.9952090312133675E-5</v>
      </c>
      <c r="S45" s="93">
        <f>$O45*'MI Epi'!F$69</f>
        <v>8.8847253275314999E-5</v>
      </c>
      <c r="T45" s="93">
        <f t="shared" si="22"/>
        <v>5.606107423553442E-4</v>
      </c>
      <c r="U45" s="2">
        <f>J45/'Mortal Baseline'!C45</f>
        <v>3.9720743424315967E-4</v>
      </c>
      <c r="V45" s="2">
        <f>K45/'Mortal Baseline'!D45</f>
        <v>3.3487835736639498E-4</v>
      </c>
      <c r="W45" s="2">
        <f>L45/'Mortal Baseline'!E45</f>
        <v>3.1537863541509294E-4</v>
      </c>
      <c r="X45" s="2">
        <f>M45/'Mortal Baseline'!F45</f>
        <v>2.9399317593370542E-4</v>
      </c>
      <c r="Y45" s="2">
        <f>N45/'Mortal Baseline'!G45</f>
        <v>2.6657514474623612E-4</v>
      </c>
      <c r="Z45" s="2">
        <f>SUM(C45:G45)/SUM('Mortal Baseline'!C45:G45)</f>
        <v>1.0000000000000003E-4</v>
      </c>
      <c r="AA45" s="93">
        <f>C45*'MI Epi'!$AR63</f>
        <v>4.8694136357470483E-3</v>
      </c>
      <c r="AB45" s="93">
        <f>D45*'MI Epi'!$AR63</f>
        <v>4.9318592050311989E-3</v>
      </c>
      <c r="AC45" s="93">
        <f>E45*'MI Epi'!$AR63</f>
        <v>6.221810183118303E-3</v>
      </c>
      <c r="AD45" s="93">
        <f>F45*'MI Epi'!$AR63</f>
        <v>1.7986607976390543E-2</v>
      </c>
      <c r="AE45" s="93">
        <f>G45*'MI Epi'!$AR63</f>
        <v>2.2190632468645374E-2</v>
      </c>
      <c r="AF45" s="93">
        <f t="shared" si="13"/>
        <v>5.6200323468932473E-2</v>
      </c>
      <c r="AG45" s="93">
        <f>J45*'MI Epi'!$I$5</f>
        <v>0.23261250692957161</v>
      </c>
      <c r="AH45" s="93">
        <f>K45*'MI Epi'!$I$5</f>
        <v>0.23890598086957837</v>
      </c>
      <c r="AI45" s="93">
        <f>L45*'MI Epi'!$I$5</f>
        <v>0.30964495063828995</v>
      </c>
      <c r="AJ45" s="93">
        <f>M45*'MI Epi'!$I$5</f>
        <v>0.91215080226664547</v>
      </c>
      <c r="AK45" s="93">
        <f>N45*'MI Epi'!$I$5</f>
        <v>1.1479350978822376</v>
      </c>
      <c r="AL45" s="93">
        <f t="shared" si="7"/>
        <v>2.8412493385863229</v>
      </c>
      <c r="AM45" s="93">
        <f t="shared" si="14"/>
        <v>8.1396898805642799</v>
      </c>
      <c r="AN45" s="2"/>
      <c r="AO45" s="93">
        <f>'Mortal Baseline'!X45*'MI Analysis'!AY45</f>
        <v>0</v>
      </c>
      <c r="AP45" s="93">
        <f>'Mortal Baseline'!Y45*'MI Analysis'!AZ45</f>
        <v>0</v>
      </c>
      <c r="AQ45" s="93">
        <f>'Mortal Baseline'!Z45*'MI Analysis'!BA45</f>
        <v>0</v>
      </c>
      <c r="AR45" s="93">
        <f>'Mortal Baseline'!AA45*'MI Analysis'!BB45</f>
        <v>0</v>
      </c>
      <c r="AS45" s="93">
        <f>'Mortal Baseline'!AB45*'MI Analysis'!BC45</f>
        <v>0</v>
      </c>
      <c r="AT45" s="93">
        <f t="shared" si="15"/>
        <v>0</v>
      </c>
      <c r="AU45" s="93">
        <f t="shared" si="16"/>
        <v>0</v>
      </c>
      <c r="AV45" s="93">
        <f t="shared" si="17"/>
        <v>0</v>
      </c>
      <c r="AW45" s="93">
        <f t="shared" si="18"/>
        <v>0</v>
      </c>
      <c r="AX45" s="93">
        <f t="shared" si="19"/>
        <v>0</v>
      </c>
      <c r="AY45" s="117">
        <f>('MI Epi'!$AW63*(SUM('Mortal Baseline'!X45:AB45)))/('Mortal Baseline'!X45*'MI Epi'!B$78+'Mortal Baseline'!Y45*'MI Epi'!B$78+'Mortal Baseline'!Z45*'MI Epi'!C$78+'Mortal Baseline'!AA45*'MI Epi'!D$78+'Mortal Baseline'!AB45*'MI Epi'!E$78)</f>
        <v>0</v>
      </c>
      <c r="AZ45" s="93">
        <f>$AY45*'MI Epi'!C$78</f>
        <v>0</v>
      </c>
      <c r="BA45" s="93">
        <f>$AY45*'MI Epi'!D$78</f>
        <v>0</v>
      </c>
      <c r="BB45" s="93">
        <f>$AY45*'MI Epi'!E$78</f>
        <v>0</v>
      </c>
      <c r="BC45" s="93">
        <f>$AY45*'MI Epi'!F$78</f>
        <v>0</v>
      </c>
      <c r="BD45" s="93">
        <f t="shared" si="8"/>
        <v>0</v>
      </c>
      <c r="BE45" s="2">
        <f>AO45/'Mortal Baseline'!X45</f>
        <v>0</v>
      </c>
      <c r="BF45" s="2">
        <f>AP45/'Mortal Baseline'!Y45</f>
        <v>0</v>
      </c>
      <c r="BG45" s="2">
        <f>AQ45/'Mortal Baseline'!Z45</f>
        <v>0</v>
      </c>
      <c r="BH45" s="2">
        <f>AR45/'Mortal Baseline'!AA45</f>
        <v>0</v>
      </c>
      <c r="BI45" s="2">
        <f>AS45/'Mortal Baseline'!AB45</f>
        <v>0</v>
      </c>
      <c r="BJ45" s="2">
        <f>SUM(AO45:AS45)/SUM('Mortal Baseline'!X45:AB45)</f>
        <v>0</v>
      </c>
      <c r="BK45" s="58">
        <f>AY45*'MI Epi'!$AH$30</f>
        <v>0</v>
      </c>
      <c r="BL45" s="58">
        <f>AZ45*'MI Epi'!$AH$30</f>
        <v>0</v>
      </c>
      <c r="BM45" s="58">
        <f>BA45*'MI Epi'!$AH$30</f>
        <v>0</v>
      </c>
      <c r="BN45" s="58">
        <f>BB45*'MI Epi'!$AH$30</f>
        <v>0</v>
      </c>
      <c r="BO45" s="58">
        <f>BC45*'MI Epi'!$AH$30</f>
        <v>0</v>
      </c>
      <c r="BP45" s="93">
        <f t="shared" si="20"/>
        <v>0</v>
      </c>
      <c r="BQ45" s="93">
        <f>AT45*'MI Epi'!$I$5</f>
        <v>0</v>
      </c>
      <c r="BR45" s="93">
        <f>AU45*'MI Epi'!$I$5</f>
        <v>0</v>
      </c>
      <c r="BS45" s="93">
        <f>AV45*'MI Epi'!$I$5</f>
        <v>0</v>
      </c>
      <c r="BT45" s="93">
        <f>AW45*'MI Epi'!$I$5</f>
        <v>0</v>
      </c>
      <c r="BU45" s="93">
        <f>AX45*'MI Epi'!$I$5</f>
        <v>0</v>
      </c>
      <c r="BV45" s="93">
        <f t="shared" si="9"/>
        <v>0</v>
      </c>
      <c r="BW45" s="93">
        <f t="shared" si="21"/>
        <v>0</v>
      </c>
    </row>
    <row r="46" spans="1:75">
      <c r="A46" s="58">
        <f>'Mortal Baseline'!A46</f>
        <v>44</v>
      </c>
      <c r="B46" s="58">
        <v>48</v>
      </c>
      <c r="C46" s="58">
        <f>'Mortal Baseline'!C46*'MI Analysis'!O46</f>
        <v>0.44060188130960859</v>
      </c>
      <c r="D46" s="58">
        <f>'Mortal Baseline'!D46*'MI Analysis'!P46</f>
        <v>0.44321586812048869</v>
      </c>
      <c r="E46" s="58">
        <f>'Mortal Baseline'!E46*'MI Analysis'!Q46</f>
        <v>0.54517970012849049</v>
      </c>
      <c r="F46" s="58">
        <f>'Mortal Baseline'!F46*'MI Analysis'!R46</f>
        <v>1.5367345325246402</v>
      </c>
      <c r="G46" s="58">
        <f>'Mortal Baseline'!G46*'MI Analysis'!S46</f>
        <v>1.8670113506978192</v>
      </c>
      <c r="H46" s="58">
        <f t="shared" si="28"/>
        <v>24.281230244221685</v>
      </c>
      <c r="I46" s="58">
        <f t="shared" si="11"/>
        <v>24.281230244221685</v>
      </c>
      <c r="J46" s="93">
        <f t="shared" si="23"/>
        <v>1.366182495392148</v>
      </c>
      <c r="K46" s="93">
        <f t="shared" si="24"/>
        <v>1.3939079323937711</v>
      </c>
      <c r="L46" s="93">
        <f t="shared" si="25"/>
        <v>1.777537692498532</v>
      </c>
      <c r="M46" s="93">
        <f t="shared" si="26"/>
        <v>5.1673511336148312</v>
      </c>
      <c r="N46" s="93">
        <f t="shared" si="27"/>
        <v>6.4365611097581237</v>
      </c>
      <c r="O46" s="117">
        <f>('MI Epi'!AO64*(SUM('Mortal Baseline'!C46:G46)))/('Mortal Baseline'!C46*'MI Epi'!B$69+'Mortal Baseline'!D46*'MI Epi'!C$69+'Mortal Baseline'!E46*'MI Epi'!D$69+'Mortal Baseline'!F46*'MI Epi'!E$69+'Mortal Baseline'!G46*'MI Epi'!F$69)</f>
        <v>1.4289500170457917E-4</v>
      </c>
      <c r="P46" s="93">
        <f>$O46*'MI Epi'!C$69</f>
        <v>1.1880283170316351E-4</v>
      </c>
      <c r="Q46" s="93">
        <f>$O46*'MI Epi'!D$69</f>
        <v>1.0890331220806031E-4</v>
      </c>
      <c r="R46" s="93">
        <f>$O46*'MI Epi'!E$69</f>
        <v>9.9626744363194629E-5</v>
      </c>
      <c r="S46" s="93">
        <f>$O46*'MI Epi'!F$69</f>
        <v>8.855805378146534E-5</v>
      </c>
      <c r="T46" s="93">
        <f t="shared" si="22"/>
        <v>5.5878594376046291E-4</v>
      </c>
      <c r="U46" s="2">
        <f>J46/'Mortal Baseline'!C46</f>
        <v>4.4307720481712306E-4</v>
      </c>
      <c r="V46" s="2">
        <f>K46/'Mortal Baseline'!D46</f>
        <v>3.736333047012279E-4</v>
      </c>
      <c r="W46" s="2">
        <f>L46/'Mortal Baseline'!E46</f>
        <v>3.5507511054087111E-4</v>
      </c>
      <c r="X46" s="2">
        <f>M46/'Mortal Baseline'!F46</f>
        <v>3.3500019653866551E-4</v>
      </c>
      <c r="Y46" s="2">
        <f>N46/'Mortal Baseline'!G46</f>
        <v>3.0530576298456888E-4</v>
      </c>
      <c r="Z46" s="2">
        <f>SUM(C46:G46)/SUM('Mortal Baseline'!C46:G46)</f>
        <v>1.0000000000000002E-4</v>
      </c>
      <c r="AA46" s="93">
        <f>C46*'MI Epi'!$AR64</f>
        <v>5.1109818231914591E-3</v>
      </c>
      <c r="AB46" s="93">
        <f>D46*'MI Epi'!$AR64</f>
        <v>5.1413040701976682E-3</v>
      </c>
      <c r="AC46" s="93">
        <f>E46*'MI Epi'!$AR64</f>
        <v>6.3240845214904895E-3</v>
      </c>
      <c r="AD46" s="93">
        <f>F46*'MI Epi'!$AR64</f>
        <v>1.7826120577285824E-2</v>
      </c>
      <c r="AE46" s="93">
        <f>G46*'MI Epi'!$AR64</f>
        <v>2.1657331668094703E-2</v>
      </c>
      <c r="AF46" s="93">
        <f t="shared" si="13"/>
        <v>5.6059822660260147E-2</v>
      </c>
      <c r="AG46" s="93">
        <f>J46*'MI Epi'!$I$5</f>
        <v>0.27323649907842962</v>
      </c>
      <c r="AH46" s="93">
        <f>K46*'MI Epi'!$I$5</f>
        <v>0.27878158647875423</v>
      </c>
      <c r="AI46" s="93">
        <f>L46*'MI Epi'!$I$5</f>
        <v>0.3555075384997064</v>
      </c>
      <c r="AJ46" s="93">
        <f>M46*'MI Epi'!$I$5</f>
        <v>1.0334702267229663</v>
      </c>
      <c r="AK46" s="93">
        <f>N46*'MI Epi'!$I$5</f>
        <v>1.2873122219516249</v>
      </c>
      <c r="AL46" s="93">
        <f t="shared" si="7"/>
        <v>3.2283080727314815</v>
      </c>
      <c r="AM46" s="93">
        <f t="shared" si="14"/>
        <v>11.424057775956021</v>
      </c>
      <c r="AN46" s="2"/>
      <c r="AO46" s="93">
        <f>'Mortal Baseline'!X46*'MI Analysis'!AY46</f>
        <v>0</v>
      </c>
      <c r="AP46" s="93">
        <f>'Mortal Baseline'!Y46*'MI Analysis'!AZ46</f>
        <v>0</v>
      </c>
      <c r="AQ46" s="93">
        <f>'Mortal Baseline'!Z46*'MI Analysis'!BA46</f>
        <v>0</v>
      </c>
      <c r="AR46" s="93">
        <f>'Mortal Baseline'!AA46*'MI Analysis'!BB46</f>
        <v>0</v>
      </c>
      <c r="AS46" s="93">
        <f>'Mortal Baseline'!AB46*'MI Analysis'!BC46</f>
        <v>0</v>
      </c>
      <c r="AT46" s="93">
        <f t="shared" si="15"/>
        <v>0</v>
      </c>
      <c r="AU46" s="93">
        <f t="shared" si="16"/>
        <v>0</v>
      </c>
      <c r="AV46" s="93">
        <f t="shared" si="17"/>
        <v>0</v>
      </c>
      <c r="AW46" s="93">
        <f t="shared" si="18"/>
        <v>0</v>
      </c>
      <c r="AX46" s="93">
        <f t="shared" si="19"/>
        <v>0</v>
      </c>
      <c r="AY46" s="117">
        <f>('MI Epi'!$AW64*(SUM('Mortal Baseline'!X46:AB46)))/('Mortal Baseline'!X46*'MI Epi'!B$78+'Mortal Baseline'!Y46*'MI Epi'!B$78+'Mortal Baseline'!Z46*'MI Epi'!C$78+'Mortal Baseline'!AA46*'MI Epi'!D$78+'Mortal Baseline'!AB46*'MI Epi'!E$78)</f>
        <v>0</v>
      </c>
      <c r="AZ46" s="93">
        <f>$AY46*'MI Epi'!C$78</f>
        <v>0</v>
      </c>
      <c r="BA46" s="93">
        <f>$AY46*'MI Epi'!D$78</f>
        <v>0</v>
      </c>
      <c r="BB46" s="93">
        <f>$AY46*'MI Epi'!E$78</f>
        <v>0</v>
      </c>
      <c r="BC46" s="93">
        <f>$AY46*'MI Epi'!F$78</f>
        <v>0</v>
      </c>
      <c r="BD46" s="93">
        <f t="shared" si="8"/>
        <v>0</v>
      </c>
      <c r="BE46" s="2">
        <f>AO46/'Mortal Baseline'!X46</f>
        <v>0</v>
      </c>
      <c r="BF46" s="2">
        <f>AP46/'Mortal Baseline'!Y46</f>
        <v>0</v>
      </c>
      <c r="BG46" s="2">
        <f>AQ46/'Mortal Baseline'!Z46</f>
        <v>0</v>
      </c>
      <c r="BH46" s="2">
        <f>AR46/'Mortal Baseline'!AA46</f>
        <v>0</v>
      </c>
      <c r="BI46" s="2">
        <f>AS46/'Mortal Baseline'!AB46</f>
        <v>0</v>
      </c>
      <c r="BJ46" s="2">
        <f>SUM(AO46:AS46)/SUM('Mortal Baseline'!X46:AB46)</f>
        <v>0</v>
      </c>
      <c r="BK46" s="58">
        <f>AY46*'MI Epi'!$AH$30</f>
        <v>0</v>
      </c>
      <c r="BL46" s="58">
        <f>AZ46*'MI Epi'!$AH$30</f>
        <v>0</v>
      </c>
      <c r="BM46" s="58">
        <f>BA46*'MI Epi'!$AH$30</f>
        <v>0</v>
      </c>
      <c r="BN46" s="58">
        <f>BB46*'MI Epi'!$AH$30</f>
        <v>0</v>
      </c>
      <c r="BO46" s="58">
        <f>BC46*'MI Epi'!$AH$30</f>
        <v>0</v>
      </c>
      <c r="BP46" s="93">
        <f t="shared" si="20"/>
        <v>0</v>
      </c>
      <c r="BQ46" s="93">
        <f>AT46*'MI Epi'!$I$5</f>
        <v>0</v>
      </c>
      <c r="BR46" s="93">
        <f>AU46*'MI Epi'!$I$5</f>
        <v>0</v>
      </c>
      <c r="BS46" s="93">
        <f>AV46*'MI Epi'!$I$5</f>
        <v>0</v>
      </c>
      <c r="BT46" s="93">
        <f>AW46*'MI Epi'!$I$5</f>
        <v>0</v>
      </c>
      <c r="BU46" s="93">
        <f>AX46*'MI Epi'!$I$5</f>
        <v>0</v>
      </c>
      <c r="BV46" s="93">
        <f t="shared" si="9"/>
        <v>0</v>
      </c>
      <c r="BW46" s="93">
        <f t="shared" si="21"/>
        <v>0</v>
      </c>
    </row>
    <row r="47" spans="1:75">
      <c r="A47" s="58">
        <f>'Mortal Baseline'!A47</f>
        <v>45</v>
      </c>
      <c r="B47" s="58">
        <v>49</v>
      </c>
      <c r="C47" s="58">
        <f>'Mortal Baseline'!C47*'MI Analysis'!O47</f>
        <v>2.780225511368331</v>
      </c>
      <c r="D47" s="58">
        <f>'Mortal Baseline'!D47*'MI Analysis'!P47</f>
        <v>2.7858373272853441</v>
      </c>
      <c r="E47" s="58">
        <f>'Mortal Baseline'!E47*'MI Analysis'!Q47</f>
        <v>3.3357779525550084</v>
      </c>
      <c r="F47" s="58">
        <f>'Mortal Baseline'!F47*'MI Analysis'!R47</f>
        <v>9.1135528202409333</v>
      </c>
      <c r="G47" s="58">
        <f>'Mortal Baseline'!G47*'MI Analysis'!S47</f>
        <v>10.908575235244941</v>
      </c>
      <c r="H47" s="58">
        <f t="shared" si="28"/>
        <v>53.205199090916238</v>
      </c>
      <c r="I47" s="58">
        <f t="shared" si="11"/>
        <v>53.205199090916238</v>
      </c>
      <c r="J47" s="93">
        <f t="shared" si="23"/>
        <v>3.8680605258588581</v>
      </c>
      <c r="K47" s="93">
        <f t="shared" si="24"/>
        <v>3.8958223691301632</v>
      </c>
      <c r="L47" s="93">
        <f t="shared" si="25"/>
        <v>4.7514840220323435</v>
      </c>
      <c r="M47" s="93">
        <f t="shared" si="26"/>
        <v>13.229607606555511</v>
      </c>
      <c r="N47" s="93">
        <f t="shared" si="27"/>
        <v>16.036166791383344</v>
      </c>
      <c r="O47" s="117">
        <f>('MI Epi'!AO65*(SUM('Mortal Baseline'!C47:G47)))/('Mortal Baseline'!C47*'MI Epi'!B$69+'Mortal Baseline'!D47*'MI Epi'!C$69+'Mortal Baseline'!E47*'MI Epi'!D$69+'Mortal Baseline'!F47*'MI Epi'!E$69+'Mortal Baseline'!G47*'MI Epi'!F$69)</f>
        <v>8.5426803617369895E-4</v>
      </c>
      <c r="P47" s="93">
        <f>$O47*'MI Epi'!C$69</f>
        <v>7.1023801056915251E-4</v>
      </c>
      <c r="Q47" s="93">
        <f>$O47*'MI Epi'!D$69</f>
        <v>6.51055793015954E-4</v>
      </c>
      <c r="R47" s="93">
        <f>$O47*'MI Epi'!E$69</f>
        <v>5.9559776228896655E-4</v>
      </c>
      <c r="S47" s="93">
        <f>$O47*'MI Epi'!F$69</f>
        <v>5.2942589865851754E-4</v>
      </c>
      <c r="T47" s="93">
        <f t="shared" si="22"/>
        <v>3.3405855007062894E-3</v>
      </c>
      <c r="U47" s="2">
        <f>J47/'Mortal Baseline'!C47</f>
        <v>1.1885224618344574E-3</v>
      </c>
      <c r="V47" s="2">
        <f>K47/'Mortal Baseline'!D47</f>
        <v>9.9322422809162069E-4</v>
      </c>
      <c r="W47" s="2">
        <f>L47/'Mortal Baseline'!E47</f>
        <v>9.2736424365341176E-4</v>
      </c>
      <c r="X47" s="2">
        <f>M47/'Mortal Baseline'!F47</f>
        <v>8.6459417549271888E-4</v>
      </c>
      <c r="Y47" s="2">
        <f>N47/'Mortal Baseline'!G47</f>
        <v>7.782833075336414E-4</v>
      </c>
      <c r="Z47" s="2">
        <f>SUM(C47:G47)/SUM('Mortal Baseline'!C47:G47)</f>
        <v>5.9999999999999995E-4</v>
      </c>
      <c r="AA47" s="93">
        <f>C47*'MI Epi'!$AR65</f>
        <v>1.9461578579578316E-2</v>
      </c>
      <c r="AB47" s="93">
        <f>D47*'MI Epi'!$AR65</f>
        <v>1.9500861290997408E-2</v>
      </c>
      <c r="AC47" s="93">
        <f>E47*'MI Epi'!$AR65</f>
        <v>2.3350445667885061E-2</v>
      </c>
      <c r="AD47" s="93">
        <f>F47*'MI Epi'!$AR65</f>
        <v>6.3794869741686536E-2</v>
      </c>
      <c r="AE47" s="93">
        <f>G47*'MI Epi'!$AR65</f>
        <v>7.6360026646714582E-2</v>
      </c>
      <c r="AF47" s="93">
        <f t="shared" si="13"/>
        <v>0.20246778192686193</v>
      </c>
      <c r="AG47" s="93">
        <f>J47*'MI Epi'!$I$5</f>
        <v>0.7736121051717717</v>
      </c>
      <c r="AH47" s="93">
        <f>K47*'MI Epi'!$I$5</f>
        <v>0.77916447382603271</v>
      </c>
      <c r="AI47" s="93">
        <f>L47*'MI Epi'!$I$5</f>
        <v>0.9502968044064688</v>
      </c>
      <c r="AJ47" s="93">
        <f>M47*'MI Epi'!$I$5</f>
        <v>2.6459215213111023</v>
      </c>
      <c r="AK47" s="93">
        <f>N47*'MI Epi'!$I$5</f>
        <v>3.2072333582766692</v>
      </c>
      <c r="AL47" s="93">
        <f t="shared" si="7"/>
        <v>8.3562282629920439</v>
      </c>
      <c r="AM47" s="93">
        <f t="shared" si="14"/>
        <v>19.982753820874926</v>
      </c>
      <c r="AN47" s="2"/>
      <c r="AO47" s="93">
        <f>'Mortal Baseline'!X47*'MI Analysis'!AY47</f>
        <v>0.93641930085969816</v>
      </c>
      <c r="AP47" s="93">
        <f>'Mortal Baseline'!Y47*'MI Analysis'!AZ47</f>
        <v>1.2092620924240978</v>
      </c>
      <c r="AQ47" s="93">
        <f>'Mortal Baseline'!Z47*'MI Analysis'!BA47</f>
        <v>2.1054032764609225</v>
      </c>
      <c r="AR47" s="93">
        <f>'Mortal Baseline'!AA47*'MI Analysis'!BB47</f>
        <v>2.6569506993021732</v>
      </c>
      <c r="AS47" s="93">
        <f>'Mortal Baseline'!AB47*'MI Analysis'!BC47</f>
        <v>1.9923916521523577</v>
      </c>
      <c r="AT47" s="93">
        <f t="shared" si="15"/>
        <v>0.93641930085969816</v>
      </c>
      <c r="AU47" s="93">
        <f t="shared" si="16"/>
        <v>1.2092620924240978</v>
      </c>
      <c r="AV47" s="93">
        <f t="shared" si="17"/>
        <v>2.1054032764609225</v>
      </c>
      <c r="AW47" s="93">
        <f t="shared" si="18"/>
        <v>2.6569506993021732</v>
      </c>
      <c r="AX47" s="93">
        <f t="shared" si="19"/>
        <v>1.9923916521523577</v>
      </c>
      <c r="AY47" s="117">
        <f>('MI Epi'!$AW65*(SUM('Mortal Baseline'!X47:AB47)))/('Mortal Baseline'!X47*'MI Epi'!B$78+'Mortal Baseline'!Y47*'MI Epi'!B$78+'Mortal Baseline'!Z47*'MI Epi'!C$78+'Mortal Baseline'!AA47*'MI Epi'!D$78+'Mortal Baseline'!AB47*'MI Epi'!E$78)</f>
        <v>2.4697227445542939E-4</v>
      </c>
      <c r="AZ47" s="93">
        <f>$AY47*'MI Epi'!C$78</f>
        <v>2.0592429019421424E-4</v>
      </c>
      <c r="BA47" s="93">
        <f>$AY47*'MI Epi'!D$78</f>
        <v>1.8822443776979553E-4</v>
      </c>
      <c r="BB47" s="93">
        <f>$AY47*'MI Epi'!E$78</f>
        <v>1.7344576885430375E-4</v>
      </c>
      <c r="BC47" s="93">
        <f>$AY47*'MI Epi'!F$78</f>
        <v>1.5568980813213609E-4</v>
      </c>
      <c r="BD47" s="93">
        <f t="shared" si="8"/>
        <v>9.7025657940587892E-4</v>
      </c>
      <c r="BE47" s="2">
        <f>AO47/'Mortal Baseline'!X47</f>
        <v>2.4697227445542939E-4</v>
      </c>
      <c r="BF47" s="2">
        <f>AP47/'Mortal Baseline'!Y47</f>
        <v>2.0592429019421427E-4</v>
      </c>
      <c r="BG47" s="2">
        <f>AQ47/'Mortal Baseline'!Z47</f>
        <v>1.8822443776979553E-4</v>
      </c>
      <c r="BH47" s="2">
        <f>AR47/'Mortal Baseline'!AA47</f>
        <v>1.7344576885430375E-4</v>
      </c>
      <c r="BI47" s="2">
        <f>AS47/'Mortal Baseline'!AB47</f>
        <v>1.5568980813213609E-4</v>
      </c>
      <c r="BJ47" s="2">
        <f>SUM(AO47:AS47)/SUM('Mortal Baseline'!X47:AB47)</f>
        <v>1.8176982373843123E-4</v>
      </c>
      <c r="BK47" s="58">
        <f>AY47*'MI Epi'!$AH$30</f>
        <v>2.2968421524354933E-6</v>
      </c>
      <c r="BL47" s="58">
        <f>AZ47*'MI Epi'!$AH$30</f>
        <v>1.9150958988061922E-6</v>
      </c>
      <c r="BM47" s="58">
        <f>BA47*'MI Epi'!$AH$30</f>
        <v>1.7504872712590984E-6</v>
      </c>
      <c r="BN47" s="58">
        <f>BB47*'MI Epi'!$AH$30</f>
        <v>1.6130456503450247E-6</v>
      </c>
      <c r="BO47" s="58">
        <f>BC47*'MI Epi'!$AH$30</f>
        <v>1.4479152156288654E-6</v>
      </c>
      <c r="BP47" s="93">
        <f t="shared" si="20"/>
        <v>9.023386188474674E-6</v>
      </c>
      <c r="BQ47" s="93">
        <f>AT47*'MI Epi'!$I$5</f>
        <v>0.18728386017193965</v>
      </c>
      <c r="BR47" s="93">
        <f>AU47*'MI Epi'!$I$5</f>
        <v>0.24185241848481956</v>
      </c>
      <c r="BS47" s="93">
        <f>AV47*'MI Epi'!$I$5</f>
        <v>0.42108065529218452</v>
      </c>
      <c r="BT47" s="93">
        <f>AW47*'MI Epi'!$I$5</f>
        <v>0.53139013986043471</v>
      </c>
      <c r="BU47" s="93">
        <f>AX47*'MI Epi'!$I$5</f>
        <v>0.39847833043047154</v>
      </c>
      <c r="BV47" s="93">
        <f t="shared" si="9"/>
        <v>1.78008540423985</v>
      </c>
      <c r="BW47" s="93">
        <f t="shared" si="21"/>
        <v>1.7800944276260384</v>
      </c>
    </row>
    <row r="48" spans="1:75">
      <c r="A48" s="58">
        <f>'Mortal Baseline'!A48</f>
        <v>46</v>
      </c>
      <c r="B48" s="58">
        <v>50</v>
      </c>
      <c r="C48" s="58">
        <f>'Mortal Baseline'!C48*'MI Analysis'!O48</f>
        <v>2.9291965852715074</v>
      </c>
      <c r="D48" s="58">
        <f>'Mortal Baseline'!D48*'MI Analysis'!P48</f>
        <v>2.9316462606018439</v>
      </c>
      <c r="E48" s="58">
        <f>'Mortal Baseline'!E48*'MI Analysis'!Q48</f>
        <v>3.4118542855942438</v>
      </c>
      <c r="F48" s="58">
        <f>'Mortal Baseline'!F48*'MI Analysis'!R48</f>
        <v>8.9819667109319479</v>
      </c>
      <c r="G48" s="58">
        <f>'Mortal Baseline'!G48*'MI Analysis'!S48</f>
        <v>10.596995082178273</v>
      </c>
      <c r="H48" s="58">
        <f t="shared" si="28"/>
        <v>82.056858015494058</v>
      </c>
      <c r="I48" s="58">
        <f t="shared" si="11"/>
        <v>82.056858015494058</v>
      </c>
      <c r="J48" s="93">
        <f t="shared" si="23"/>
        <v>6.0041834273790151</v>
      </c>
      <c r="K48" s="93">
        <f t="shared" si="24"/>
        <v>6.0288032946149768</v>
      </c>
      <c r="L48" s="93">
        <f t="shared" si="25"/>
        <v>7.189691057552233</v>
      </c>
      <c r="M48" s="93">
        <f t="shared" si="26"/>
        <v>19.501857926434671</v>
      </c>
      <c r="N48" s="93">
        <f t="shared" si="27"/>
        <v>23.349568488638234</v>
      </c>
      <c r="O48" s="117">
        <f>('MI Epi'!AO66*(SUM('Mortal Baseline'!C48:G48)))/('Mortal Baseline'!C48*'MI Epi'!B$69+'Mortal Baseline'!D48*'MI Epi'!C$69+'Mortal Baseline'!E48*'MI Epi'!D$69+'Mortal Baseline'!F48*'MI Epi'!E$69+'Mortal Baseline'!G48*'MI Epi'!F$69)</f>
        <v>8.5084983122575228E-4</v>
      </c>
      <c r="P48" s="93">
        <f>$O48*'MI Epi'!C$69</f>
        <v>7.0739611671482867E-4</v>
      </c>
      <c r="Q48" s="93">
        <f>$O48*'MI Epi'!D$69</f>
        <v>6.4845070651050035E-4</v>
      </c>
      <c r="R48" s="93">
        <f>$O48*'MI Epi'!E$69</f>
        <v>5.9321458144661536E-4</v>
      </c>
      <c r="S48" s="93">
        <f>$O48*'MI Epi'!F$69</f>
        <v>5.2730749301797483E-4</v>
      </c>
      <c r="T48" s="93">
        <f t="shared" si="22"/>
        <v>3.3272187289156716E-3</v>
      </c>
      <c r="U48" s="2">
        <f>J48/'Mortal Baseline'!C48</f>
        <v>1.7440476619155871E-3</v>
      </c>
      <c r="V48" s="2">
        <f>K48/'Mortal Baseline'!D48</f>
        <v>1.4547294113760776E-3</v>
      </c>
      <c r="W48" s="2">
        <f>L48/'Mortal Baseline'!E48</f>
        <v>1.3664593665523327E-3</v>
      </c>
      <c r="X48" s="2">
        <f>M48/'Mortal Baseline'!F48</f>
        <v>1.288001487823478E-3</v>
      </c>
      <c r="Y48" s="2">
        <f>N48/'Mortal Baseline'!G48</f>
        <v>1.1618767704726014E-3</v>
      </c>
      <c r="Z48" s="2">
        <f>SUM(C48:G48)/SUM('Mortal Baseline'!C48:G48)</f>
        <v>5.9999999999999995E-4</v>
      </c>
      <c r="AA48" s="93">
        <f>C48*'MI Epi'!$AR66</f>
        <v>2.0504376096900551E-2</v>
      </c>
      <c r="AB48" s="93">
        <f>D48*'MI Epi'!$AR66</f>
        <v>2.0521523824212906E-2</v>
      </c>
      <c r="AC48" s="93">
        <f>E48*'MI Epi'!$AR66</f>
        <v>2.3882979999159708E-2</v>
      </c>
      <c r="AD48" s="93">
        <f>F48*'MI Epi'!$AR66</f>
        <v>6.2873766976523637E-2</v>
      </c>
      <c r="AE48" s="93">
        <f>G48*'MI Epi'!$AR66</f>
        <v>7.4178965575247904E-2</v>
      </c>
      <c r="AF48" s="93">
        <f t="shared" si="13"/>
        <v>0.20196161247204469</v>
      </c>
      <c r="AG48" s="93">
        <f>J48*'MI Epi'!$I$5</f>
        <v>1.200836685475803</v>
      </c>
      <c r="AH48" s="93">
        <f>K48*'MI Epi'!$I$5</f>
        <v>1.2057606589229954</v>
      </c>
      <c r="AI48" s="93">
        <f>L48*'MI Epi'!$I$5</f>
        <v>1.4379382115104467</v>
      </c>
      <c r="AJ48" s="93">
        <f>M48*'MI Epi'!$I$5</f>
        <v>3.9003715852869343</v>
      </c>
      <c r="AK48" s="93">
        <f>N48*'MI Epi'!$I$5</f>
        <v>4.6699136977276465</v>
      </c>
      <c r="AL48" s="93">
        <f t="shared" si="7"/>
        <v>12.414820838923827</v>
      </c>
      <c r="AM48" s="93">
        <f t="shared" si="14"/>
        <v>32.599536272270797</v>
      </c>
      <c r="AN48" s="2"/>
      <c r="AO48" s="93">
        <f>'Mortal Baseline'!X48*'MI Analysis'!AY48</f>
        <v>0.9664431403248539</v>
      </c>
      <c r="AP48" s="93">
        <f>'Mortal Baseline'!Y48*'MI Analysis'!AZ48</f>
        <v>1.2458087729826266</v>
      </c>
      <c r="AQ48" s="93">
        <f>'Mortal Baseline'!Z48*'MI Analysis'!BA48</f>
        <v>2.1154509914454449</v>
      </c>
      <c r="AR48" s="93">
        <f>'Mortal Baseline'!AA48*'MI Analysis'!BB48</f>
        <v>2.6000450916046378</v>
      </c>
      <c r="AS48" s="93">
        <f>'Mortal Baseline'!AB48*'MI Analysis'!BC48</f>
        <v>1.9575971416491125</v>
      </c>
      <c r="AT48" s="93">
        <f t="shared" si="15"/>
        <v>1.71557628417046</v>
      </c>
      <c r="AU48" s="93">
        <f t="shared" si="16"/>
        <v>2.213216531826006</v>
      </c>
      <c r="AV48" s="93">
        <f t="shared" si="17"/>
        <v>3.7997718621269114</v>
      </c>
      <c r="AW48" s="93">
        <f t="shared" si="18"/>
        <v>4.7256040380007267</v>
      </c>
      <c r="AX48" s="93">
        <f t="shared" si="19"/>
        <v>3.5515090154557827</v>
      </c>
      <c r="AY48" s="117">
        <f>('MI Epi'!$AW66*(SUM('Mortal Baseline'!X48:AB48)))/('Mortal Baseline'!X48*'MI Epi'!B$78+'Mortal Baseline'!Y48*'MI Epi'!B$78+'Mortal Baseline'!Z48*'MI Epi'!C$78+'Mortal Baseline'!AA48*'MI Epi'!D$78+'Mortal Baseline'!AB48*'MI Epi'!E$78)</f>
        <v>2.4636198108323148E-4</v>
      </c>
      <c r="AZ48" s="93">
        <f>$AY48*'MI Epi'!C$78</f>
        <v>2.054154305266374E-4</v>
      </c>
      <c r="BA48" s="93">
        <f>$AY48*'MI Epi'!D$78</f>
        <v>1.8775931622078818E-4</v>
      </c>
      <c r="BB48" s="93">
        <f>$AY48*'MI Epi'!E$78</f>
        <v>1.7301716688511123E-4</v>
      </c>
      <c r="BC48" s="93">
        <f>$AY48*'MI Epi'!F$78</f>
        <v>1.553050829307696E-4</v>
      </c>
      <c r="BD48" s="93">
        <f t="shared" si="8"/>
        <v>9.6785897764653788E-4</v>
      </c>
      <c r="BE48" s="2">
        <f>AO48/'Mortal Baseline'!X48</f>
        <v>2.4636198108323148E-4</v>
      </c>
      <c r="BF48" s="2">
        <f>AP48/'Mortal Baseline'!Y48</f>
        <v>2.054154305266374E-4</v>
      </c>
      <c r="BG48" s="2">
        <f>AQ48/'Mortal Baseline'!Z48</f>
        <v>1.877593162207882E-4</v>
      </c>
      <c r="BH48" s="2">
        <f>AR48/'Mortal Baseline'!AA48</f>
        <v>1.7301716688511123E-4</v>
      </c>
      <c r="BI48" s="2">
        <f>AS48/'Mortal Baseline'!AB48</f>
        <v>1.553050829307696E-4</v>
      </c>
      <c r="BJ48" s="2">
        <f>SUM(AO48:AS48)/SUM('Mortal Baseline'!X48:AB48)</f>
        <v>1.8175261672043745E-4</v>
      </c>
      <c r="BK48" s="58">
        <f>AY48*'MI Epi'!$AH$31</f>
        <v>6.6517734892472503E-7</v>
      </c>
      <c r="BL48" s="58">
        <f>AZ48*'MI Epi'!$AH$31</f>
        <v>5.5462166242192095E-7</v>
      </c>
      <c r="BM48" s="58">
        <f>BA48*'MI Epi'!$AH$31</f>
        <v>5.0695015379612806E-7</v>
      </c>
      <c r="BN48" s="58">
        <f>BB48*'MI Epi'!$AH$31</f>
        <v>4.6714635058980036E-7</v>
      </c>
      <c r="BO48" s="58">
        <f>BC48*'MI Epi'!$AH$31</f>
        <v>4.1932372391307794E-7</v>
      </c>
      <c r="BP48" s="93">
        <f t="shared" si="20"/>
        <v>2.6132192396456524E-6</v>
      </c>
      <c r="BQ48" s="93">
        <f>AT48*'MI Epi'!$I$5</f>
        <v>0.34311525683409205</v>
      </c>
      <c r="BR48" s="93">
        <f>AU48*'MI Epi'!$I$5</f>
        <v>0.44264330636520122</v>
      </c>
      <c r="BS48" s="93">
        <f>AV48*'MI Epi'!$I$5</f>
        <v>0.75995437242538233</v>
      </c>
      <c r="BT48" s="93">
        <f>AW48*'MI Epi'!$I$5</f>
        <v>0.94512080760014539</v>
      </c>
      <c r="BU48" s="93">
        <f>AX48*'MI Epi'!$I$5</f>
        <v>0.71030180309115654</v>
      </c>
      <c r="BV48" s="93">
        <f t="shared" si="9"/>
        <v>3.2011355463159772</v>
      </c>
      <c r="BW48" s="93">
        <f t="shared" si="21"/>
        <v>4.9812325871612551</v>
      </c>
    </row>
    <row r="49" spans="1:75">
      <c r="A49" s="58">
        <f>'Mortal Baseline'!A49</f>
        <v>47</v>
      </c>
      <c r="B49" s="58">
        <v>51</v>
      </c>
      <c r="C49" s="58">
        <f>'Mortal Baseline'!C49*'MI Analysis'!O49</f>
        <v>3.0874663934445756</v>
      </c>
      <c r="D49" s="58">
        <f>'Mortal Baseline'!D49*'MI Analysis'!P49</f>
        <v>3.0940733587505922</v>
      </c>
      <c r="E49" s="58">
        <f>'Mortal Baseline'!E49*'MI Analysis'!Q49</f>
        <v>3.4945651679551437</v>
      </c>
      <c r="F49" s="58">
        <f>'Mortal Baseline'!F49*'MI Analysis'!R49</f>
        <v>8.8142697328435169</v>
      </c>
      <c r="G49" s="58">
        <f>'Mortal Baseline'!G49*'MI Analysis'!S49</f>
        <v>10.254533133563051</v>
      </c>
      <c r="H49" s="58">
        <f t="shared" si="28"/>
        <v>110.80176580205094</v>
      </c>
      <c r="I49" s="58">
        <f t="shared" si="11"/>
        <v>110.80176580205094</v>
      </c>
      <c r="J49" s="93">
        <f t="shared" si="23"/>
        <v>7.8703087592508876</v>
      </c>
      <c r="K49" s="93">
        <f t="shared" si="24"/>
        <v>7.8965944706183606</v>
      </c>
      <c r="L49" s="93">
        <f t="shared" si="25"/>
        <v>9.222435033997769</v>
      </c>
      <c r="M49" s="93">
        <f t="shared" si="26"/>
        <v>24.352882307014731</v>
      </c>
      <c r="N49" s="93">
        <f t="shared" si="27"/>
        <v>28.860008958898387</v>
      </c>
      <c r="O49" s="117">
        <f>('MI Epi'!AO67*(SUM('Mortal Baseline'!C49:G49)))/('Mortal Baseline'!C49*'MI Epi'!B$69+'Mortal Baseline'!D49*'MI Epi'!C$69+'Mortal Baseline'!E49*'MI Epi'!D$69+'Mortal Baseline'!F49*'MI Epi'!E$69+'Mortal Baseline'!G49*'MI Epi'!F$69)</f>
        <v>8.4710159201351878E-4</v>
      </c>
      <c r="P49" s="93">
        <f>$O49*'MI Epi'!C$69</f>
        <v>7.042798325411192E-4</v>
      </c>
      <c r="Q49" s="93">
        <f>$O49*'MI Epi'!D$69</f>
        <v>6.4559409389080733E-4</v>
      </c>
      <c r="R49" s="93">
        <f>$O49*'MI Epi'!E$69</f>
        <v>5.9060129990873972E-4</v>
      </c>
      <c r="S49" s="93">
        <f>$O49*'MI Epi'!F$69</f>
        <v>5.2498455123706482E-4</v>
      </c>
      <c r="T49" s="93">
        <f t="shared" si="22"/>
        <v>3.3125613695912499E-3</v>
      </c>
      <c r="U49" s="2">
        <f>J49/'Mortal Baseline'!C49</f>
        <v>2.1593598860719224E-3</v>
      </c>
      <c r="V49" s="2">
        <f>K49/'Mortal Baseline'!D49</f>
        <v>1.7974403275486535E-3</v>
      </c>
      <c r="W49" s="2">
        <f>L49/'Mortal Baseline'!E49</f>
        <v>1.7037740900750179E-3</v>
      </c>
      <c r="X49" s="2">
        <f>M49/'Mortal Baseline'!F49</f>
        <v>1.6317680741553039E-3</v>
      </c>
      <c r="Y49" s="2">
        <f>N49/'Mortal Baseline'!G49</f>
        <v>1.4774986490994483E-3</v>
      </c>
      <c r="Z49" s="2">
        <f>SUM(C49:G49)/SUM('Mortal Baseline'!C49:G49)</f>
        <v>6.0000000000000006E-4</v>
      </c>
      <c r="AA49" s="93">
        <f>C49*'MI Epi'!$AR67</f>
        <v>2.1612264754112029E-2</v>
      </c>
      <c r="AB49" s="93">
        <f>D49*'MI Epi'!$AR67</f>
        <v>2.1658513511254147E-2</v>
      </c>
      <c r="AC49" s="93">
        <f>E49*'MI Epi'!$AR67</f>
        <v>2.4461956175686007E-2</v>
      </c>
      <c r="AD49" s="93">
        <f>F49*'MI Epi'!$AR67</f>
        <v>6.1699888129904616E-2</v>
      </c>
      <c r="AE49" s="93">
        <f>G49*'MI Epi'!$AR67</f>
        <v>7.1781731934941362E-2</v>
      </c>
      <c r="AF49" s="93">
        <f t="shared" si="13"/>
        <v>0.20121435450589817</v>
      </c>
      <c r="AG49" s="93">
        <f>J49*'MI Epi'!$I$5</f>
        <v>1.5740617518501776</v>
      </c>
      <c r="AH49" s="93">
        <f>K49*'MI Epi'!$I$5</f>
        <v>1.5793188941236722</v>
      </c>
      <c r="AI49" s="93">
        <f>L49*'MI Epi'!$I$5</f>
        <v>1.8444870067995538</v>
      </c>
      <c r="AJ49" s="93">
        <f>M49*'MI Epi'!$I$5</f>
        <v>4.8705764614029468</v>
      </c>
      <c r="AK49" s="93">
        <f>N49*'MI Epi'!$I$5</f>
        <v>5.7720017917796778</v>
      </c>
      <c r="AL49" s="93">
        <f t="shared" si="7"/>
        <v>15.640445905956028</v>
      </c>
      <c r="AM49" s="93">
        <f t="shared" si="14"/>
        <v>48.441196532732725</v>
      </c>
      <c r="AN49" s="2"/>
      <c r="AO49" s="93">
        <f>'Mortal Baseline'!X49*'MI Analysis'!AY49</f>
        <v>1.000636955848534</v>
      </c>
      <c r="AP49" s="93">
        <f>'Mortal Baseline'!Y49*'MI Analysis'!AZ49</f>
        <v>1.289045099336696</v>
      </c>
      <c r="AQ49" s="93">
        <f>'Mortal Baseline'!Z49*'MI Analysis'!BA49</f>
        <v>2.1234572170367891</v>
      </c>
      <c r="AR49" s="93">
        <f>'Mortal Baseline'!AA49*'MI Analysis'!BB49</f>
        <v>2.5335315751824132</v>
      </c>
      <c r="AS49" s="93">
        <f>'Mortal Baseline'!AB49*'MI Analysis'!BC49</f>
        <v>1.91534542927034</v>
      </c>
      <c r="AT49" s="93">
        <f t="shared" si="15"/>
        <v>2.3730973180075532</v>
      </c>
      <c r="AU49" s="93">
        <f t="shared" si="16"/>
        <v>3.0596177701758385</v>
      </c>
      <c r="AV49" s="93">
        <f t="shared" si="17"/>
        <v>5.1632741997881642</v>
      </c>
      <c r="AW49" s="93">
        <f t="shared" si="18"/>
        <v>6.3140143384366443</v>
      </c>
      <c r="AX49" s="93">
        <f t="shared" si="19"/>
        <v>4.7565522223112415</v>
      </c>
      <c r="AY49" s="117">
        <f>('MI Epi'!$AW67*(SUM('Mortal Baseline'!X49:AB49)))/('Mortal Baseline'!X49*'MI Epi'!B$78+'Mortal Baseline'!Y49*'MI Epi'!B$78+'Mortal Baseline'!Z49*'MI Epi'!C$78+'Mortal Baseline'!AA49*'MI Epi'!D$78+'Mortal Baseline'!AB49*'MI Epi'!E$78)</f>
        <v>2.4564280536747417E-4</v>
      </c>
      <c r="AZ49" s="93">
        <f>$AY49*'MI Epi'!C$78</f>
        <v>2.0481578528662496E-4</v>
      </c>
      <c r="BA49" s="93">
        <f>$AY49*'MI Epi'!D$78</f>
        <v>1.8721121241012929E-4</v>
      </c>
      <c r="BB49" s="93">
        <f>$AY49*'MI Epi'!E$78</f>
        <v>1.7251209810669911E-4</v>
      </c>
      <c r="BC49" s="93">
        <f>$AY49*'MI Epi'!F$78</f>
        <v>1.5485171896735937E-4</v>
      </c>
      <c r="BD49" s="93">
        <f t="shared" si="8"/>
        <v>9.6503362013828687E-4</v>
      </c>
      <c r="BE49" s="2">
        <f>AO49/'Mortal Baseline'!X49</f>
        <v>2.4564280536747417E-4</v>
      </c>
      <c r="BF49" s="2">
        <f>AP49/'Mortal Baseline'!Y49</f>
        <v>2.0481578528662499E-4</v>
      </c>
      <c r="BG49" s="2">
        <f>AQ49/'Mortal Baseline'!Z49</f>
        <v>1.8721121241012929E-4</v>
      </c>
      <c r="BH49" s="2">
        <f>AR49/'Mortal Baseline'!AA49</f>
        <v>1.7251209810669911E-4</v>
      </c>
      <c r="BI49" s="2">
        <f>AS49/'Mortal Baseline'!AB49</f>
        <v>1.5485171896735937E-4</v>
      </c>
      <c r="BJ49" s="2">
        <f>SUM(AO49:AS49)/SUM('Mortal Baseline'!X49:AB49)</f>
        <v>1.8172974164940361E-4</v>
      </c>
      <c r="BK49" s="58">
        <f>AY49*'MI Epi'!$AH$31</f>
        <v>6.6323557449218029E-7</v>
      </c>
      <c r="BL49" s="58">
        <f>AZ49*'MI Epi'!$AH$31</f>
        <v>5.5300262027388738E-7</v>
      </c>
      <c r="BM49" s="58">
        <f>BA49*'MI Epi'!$AH$31</f>
        <v>5.0547027350734915E-7</v>
      </c>
      <c r="BN49" s="58">
        <f>BB49*'MI Epi'!$AH$31</f>
        <v>4.6578266488808764E-7</v>
      </c>
      <c r="BO49" s="58">
        <f>BC49*'MI Epi'!$AH$31</f>
        <v>4.1809964121187035E-7</v>
      </c>
      <c r="BP49" s="93">
        <f t="shared" si="20"/>
        <v>2.6055907743733745E-6</v>
      </c>
      <c r="BQ49" s="93">
        <f>AT49*'MI Epi'!$I$5</f>
        <v>0.47461946360151064</v>
      </c>
      <c r="BR49" s="93">
        <f>AU49*'MI Epi'!$I$5</f>
        <v>0.61192355403516774</v>
      </c>
      <c r="BS49" s="93">
        <f>AV49*'MI Epi'!$I$5</f>
        <v>1.032654839957633</v>
      </c>
      <c r="BT49" s="93">
        <f>AW49*'MI Epi'!$I$5</f>
        <v>1.2628028676873289</v>
      </c>
      <c r="BU49" s="93">
        <f>AX49*'MI Epi'!$I$5</f>
        <v>0.95131044446224833</v>
      </c>
      <c r="BV49" s="93">
        <f t="shared" si="9"/>
        <v>4.3333111697438884</v>
      </c>
      <c r="BW49" s="93">
        <f t="shared" si="21"/>
        <v>9.3145463624959177</v>
      </c>
    </row>
    <row r="50" spans="1:75">
      <c r="A50" s="58">
        <f>'Mortal Baseline'!A50</f>
        <v>48</v>
      </c>
      <c r="B50" s="58">
        <v>52</v>
      </c>
      <c r="C50" s="58">
        <f>'Mortal Baseline'!C50*'MI Analysis'!O50</f>
        <v>3.2589417778794627</v>
      </c>
      <c r="D50" s="58">
        <f>'Mortal Baseline'!D50*'MI Analysis'!P50</f>
        <v>3.2774395647273793</v>
      </c>
      <c r="E50" s="58">
        <f>'Mortal Baseline'!E50*'MI Analysis'!Q50</f>
        <v>3.5872081648028207</v>
      </c>
      <c r="F50" s="58">
        <f>'Mortal Baseline'!F50*'MI Analysis'!R50</f>
        <v>8.6209472062094488</v>
      </c>
      <c r="G50" s="58">
        <f>'Mortal Baseline'!G50*'MI Analysis'!S50</f>
        <v>9.8940149141275047</v>
      </c>
      <c r="H50" s="58">
        <f t="shared" si="28"/>
        <v>139.44031742979755</v>
      </c>
      <c r="I50" s="58">
        <f t="shared" si="11"/>
        <v>139.44031742979755</v>
      </c>
      <c r="J50" s="93">
        <f t="shared" si="23"/>
        <v>9.5335765205260614</v>
      </c>
      <c r="K50" s="93">
        <f t="shared" si="24"/>
        <v>9.5730566277108142</v>
      </c>
      <c r="L50" s="93">
        <f t="shared" si="25"/>
        <v>10.940694235825349</v>
      </c>
      <c r="M50" s="93">
        <f t="shared" si="26"/>
        <v>28.041553163691333</v>
      </c>
      <c r="N50" s="93">
        <f t="shared" si="27"/>
        <v>32.910240349311273</v>
      </c>
      <c r="O50" s="117">
        <f>('MI Epi'!AO68*(SUM('Mortal Baseline'!C50:G50)))/('Mortal Baseline'!C50*'MI Epi'!B$69+'Mortal Baseline'!D50*'MI Epi'!C$69+'Mortal Baseline'!E50*'MI Epi'!D$69+'Mortal Baseline'!F50*'MI Epi'!E$69+'Mortal Baseline'!G50*'MI Epi'!F$69)</f>
        <v>8.4301068719346613E-4</v>
      </c>
      <c r="P50" s="93">
        <f>$O50*'MI Epi'!C$69</f>
        <v>7.008786563554388E-4</v>
      </c>
      <c r="Q50" s="93">
        <f>$O50*'MI Epi'!D$69</f>
        <v>6.4247632854200459E-4</v>
      </c>
      <c r="R50" s="93">
        <f>$O50*'MI Epi'!E$69</f>
        <v>5.8774911107176316E-4</v>
      </c>
      <c r="S50" s="93">
        <f>$O50*'MI Epi'!F$69</f>
        <v>5.224492451399484E-4</v>
      </c>
      <c r="T50" s="93">
        <f t="shared" si="22"/>
        <v>3.2965640283026208E-3</v>
      </c>
      <c r="U50" s="2">
        <f>J50/'Mortal Baseline'!C50</f>
        <v>2.4661093820490545E-3</v>
      </c>
      <c r="V50" s="2">
        <f>K50/'Mortal Baseline'!D50</f>
        <v>2.0471929181103271E-3</v>
      </c>
      <c r="W50" s="2">
        <f>L50/'Mortal Baseline'!E50</f>
        <v>1.9595007430298142E-3</v>
      </c>
      <c r="X50" s="2">
        <f>M50/'Mortal Baseline'!F50</f>
        <v>1.9117850452859792E-3</v>
      </c>
      <c r="Y50" s="2">
        <f>N50/'Mortal Baseline'!G50</f>
        <v>1.7378112300317043E-3</v>
      </c>
      <c r="Z50" s="2">
        <f>SUM(C50:G50)/SUM('Mortal Baseline'!C50:G50)</f>
        <v>5.9999999999999995E-4</v>
      </c>
      <c r="AA50" s="93">
        <f>C50*'MI Epi'!$AR68</f>
        <v>2.2812592445156238E-2</v>
      </c>
      <c r="AB50" s="93">
        <f>D50*'MI Epi'!$AR68</f>
        <v>2.2942076953091656E-2</v>
      </c>
      <c r="AC50" s="93">
        <f>E50*'MI Epi'!$AR68</f>
        <v>2.5110457153619745E-2</v>
      </c>
      <c r="AD50" s="93">
        <f>F50*'MI Epi'!$AR68</f>
        <v>6.0346630443466144E-2</v>
      </c>
      <c r="AE50" s="93">
        <f>G50*'MI Epi'!$AR68</f>
        <v>6.9258104398892531E-2</v>
      </c>
      <c r="AF50" s="93">
        <f t="shared" si="13"/>
        <v>0.20046986139422629</v>
      </c>
      <c r="AG50" s="93">
        <f>J50*'MI Epi'!$I$5</f>
        <v>1.9067153041052123</v>
      </c>
      <c r="AH50" s="93">
        <f>K50*'MI Epi'!$I$5</f>
        <v>1.9146113255421628</v>
      </c>
      <c r="AI50" s="93">
        <f>L50*'MI Epi'!$I$5</f>
        <v>2.18813884716507</v>
      </c>
      <c r="AJ50" s="93">
        <f>M50*'MI Epi'!$I$5</f>
        <v>5.6083106327382666</v>
      </c>
      <c r="AK50" s="93">
        <f>N50*'MI Epi'!$I$5</f>
        <v>6.582048069862255</v>
      </c>
      <c r="AL50" s="93">
        <f t="shared" si="7"/>
        <v>18.199824179412964</v>
      </c>
      <c r="AM50" s="93">
        <f t="shared" si="14"/>
        <v>66.841490573539915</v>
      </c>
      <c r="AN50" s="2"/>
      <c r="AO50" s="93">
        <f>'Mortal Baseline'!X50*'MI Analysis'!AY50</f>
        <v>1.0402752756959242</v>
      </c>
      <c r="AP50" s="93">
        <f>'Mortal Baseline'!Y50*'MI Analysis'!AZ50</f>
        <v>1.3403157397966132</v>
      </c>
      <c r="AQ50" s="93">
        <f>'Mortal Baseline'!Z50*'MI Analysis'!BA50</f>
        <v>2.1309049140526484</v>
      </c>
      <c r="AR50" s="93">
        <f>'Mortal Baseline'!AA50*'MI Analysis'!BB50</f>
        <v>2.4600191986576445</v>
      </c>
      <c r="AS50" s="93">
        <f>'Mortal Baseline'!AB50*'MI Analysis'!BC50</f>
        <v>1.8669781986371243</v>
      </c>
      <c r="AT50" s="93">
        <f t="shared" si="15"/>
        <v>2.9387524668663922</v>
      </c>
      <c r="AU50" s="93">
        <f t="shared" si="16"/>
        <v>3.7880094029346632</v>
      </c>
      <c r="AV50" s="93">
        <f t="shared" si="17"/>
        <v>6.2615237684129053</v>
      </c>
      <c r="AW50" s="93">
        <f t="shared" si="18"/>
        <v>7.5112302036242937</v>
      </c>
      <c r="AX50" s="93">
        <f t="shared" si="19"/>
        <v>5.6722195583864758</v>
      </c>
      <c r="AY50" s="117">
        <f>('MI Epi'!$AW68*(SUM('Mortal Baseline'!X50:AB50)))/('Mortal Baseline'!X50*'MI Epi'!B$78+'Mortal Baseline'!Y50*'MI Epi'!B$78+'Mortal Baseline'!Z50*'MI Epi'!C$78+'Mortal Baseline'!AA50*'MI Epi'!D$78+'Mortal Baseline'!AB50*'MI Epi'!E$78)</f>
        <v>2.4480912088148263E-4</v>
      </c>
      <c r="AZ50" s="93">
        <f>$AY50*'MI Epi'!C$78</f>
        <v>2.0412066318677681E-4</v>
      </c>
      <c r="BA50" s="93">
        <f>$AY50*'MI Epi'!D$78</f>
        <v>1.8657583828159943E-4</v>
      </c>
      <c r="BB50" s="93">
        <f>$AY50*'MI Epi'!E$78</f>
        <v>1.7192661114475753E-4</v>
      </c>
      <c r="BC50" s="93">
        <f>$AY50*'MI Epi'!F$78</f>
        <v>1.5432616937701381E-4</v>
      </c>
      <c r="BD50" s="93">
        <f t="shared" si="8"/>
        <v>9.6175840287163021E-4</v>
      </c>
      <c r="BE50" s="2">
        <f>AO50/'Mortal Baseline'!X50</f>
        <v>2.4480912088148263E-4</v>
      </c>
      <c r="BF50" s="2">
        <f>AP50/'Mortal Baseline'!Y50</f>
        <v>2.0412066318677681E-4</v>
      </c>
      <c r="BG50" s="2">
        <f>AQ50/'Mortal Baseline'!Z50</f>
        <v>1.8657583828159943E-4</v>
      </c>
      <c r="BH50" s="2">
        <f>AR50/'Mortal Baseline'!AA50</f>
        <v>1.719266111447575E-4</v>
      </c>
      <c r="BI50" s="2">
        <f>AS50/'Mortal Baseline'!AB50</f>
        <v>1.5432616937701381E-4</v>
      </c>
      <c r="BJ50" s="2">
        <f>SUM(AO50:AS50)/SUM('Mortal Baseline'!X50:AB50)</f>
        <v>1.8170162019268105E-4</v>
      </c>
      <c r="BK50" s="58">
        <f>AY50*'MI Epi'!$AH$31</f>
        <v>6.6098462638000315E-7</v>
      </c>
      <c r="BL50" s="58">
        <f>AZ50*'MI Epi'!$AH$31</f>
        <v>5.5112579060429741E-7</v>
      </c>
      <c r="BM50" s="58">
        <f>BA50*'MI Epi'!$AH$31</f>
        <v>5.0375476336031846E-7</v>
      </c>
      <c r="BN50" s="58">
        <f>BB50*'MI Epi'!$AH$31</f>
        <v>4.6420185009084537E-7</v>
      </c>
      <c r="BO50" s="58">
        <f>BC50*'MI Epi'!$AH$31</f>
        <v>4.1668065731793731E-7</v>
      </c>
      <c r="BP50" s="93">
        <f t="shared" si="20"/>
        <v>2.5967476877534019E-6</v>
      </c>
      <c r="BQ50" s="93">
        <f>AT50*'MI Epi'!$I$5</f>
        <v>0.58775049337327845</v>
      </c>
      <c r="BR50" s="93">
        <f>AU50*'MI Epi'!$I$5</f>
        <v>0.75760188058693267</v>
      </c>
      <c r="BS50" s="93">
        <f>AV50*'MI Epi'!$I$5</f>
        <v>1.2523047536825811</v>
      </c>
      <c r="BT50" s="93">
        <f>AW50*'MI Epi'!$I$5</f>
        <v>1.5022460407248588</v>
      </c>
      <c r="BU50" s="93">
        <f>AX50*'MI Epi'!$I$5</f>
        <v>1.1344439116772953</v>
      </c>
      <c r="BV50" s="93">
        <f t="shared" si="9"/>
        <v>5.2343470800449463</v>
      </c>
      <c r="BW50" s="93">
        <f t="shared" si="21"/>
        <v>14.548896039288552</v>
      </c>
    </row>
    <row r="51" spans="1:75">
      <c r="A51" s="58">
        <f>'Mortal Baseline'!A51</f>
        <v>49</v>
      </c>
      <c r="B51" s="58">
        <v>53</v>
      </c>
      <c r="C51" s="58">
        <f>'Mortal Baseline'!C51*'MI Analysis'!O51</f>
        <v>3.444096682616046</v>
      </c>
      <c r="D51" s="58">
        <f>'Mortal Baseline'!D51*'MI Analysis'!P51</f>
        <v>3.4825968154779283</v>
      </c>
      <c r="E51" s="58">
        <f>'Mortal Baseline'!E51*'MI Analysis'!Q51</f>
        <v>3.6888758500134924</v>
      </c>
      <c r="F51" s="58">
        <f>'Mortal Baseline'!F51*'MI Analysis'!R51</f>
        <v>8.4017504365143445</v>
      </c>
      <c r="G51" s="58">
        <f>'Mortal Baseline'!G51*'MI Analysis'!S51</f>
        <v>9.5152692021021412</v>
      </c>
      <c r="H51" s="58">
        <f t="shared" si="28"/>
        <v>167.97290641652148</v>
      </c>
      <c r="I51" s="58">
        <f t="shared" si="11"/>
        <v>167.97290641652148</v>
      </c>
      <c r="J51" s="93">
        <f t="shared" si="23"/>
        <v>11.048145306591739</v>
      </c>
      <c r="K51" s="93">
        <f t="shared" si="24"/>
        <v>11.118100040693488</v>
      </c>
      <c r="L51" s="93">
        <f t="shared" si="25"/>
        <v>12.416320781520152</v>
      </c>
      <c r="M51" s="93">
        <f t="shared" si="26"/>
        <v>30.774646337023945</v>
      </c>
      <c r="N51" s="93">
        <f t="shared" si="27"/>
        <v>35.774203377152269</v>
      </c>
      <c r="O51" s="117">
        <f>('MI Epi'!AO69*(SUM('Mortal Baseline'!C51:G51)))/('Mortal Baseline'!C51*'MI Epi'!B$69+'Mortal Baseline'!D51*'MI Epi'!C$69+'Mortal Baseline'!E51*'MI Epi'!D$69+'Mortal Baseline'!F51*'MI Epi'!E$69+'Mortal Baseline'!G51*'MI Epi'!F$69)</f>
        <v>8.3856666353819261E-4</v>
      </c>
      <c r="P51" s="93">
        <f>$O51*'MI Epi'!C$69</f>
        <v>6.9718389734984502E-4</v>
      </c>
      <c r="Q51" s="93">
        <f>$O51*'MI Epi'!D$69</f>
        <v>6.3908944383773189E-4</v>
      </c>
      <c r="R51" s="93">
        <f>$O51*'MI Epi'!E$69</f>
        <v>5.8465072691999797E-4</v>
      </c>
      <c r="S51" s="93">
        <f>$O51*'MI Epi'!F$69</f>
        <v>5.1969509642113283E-4</v>
      </c>
      <c r="T51" s="93">
        <f t="shared" si="22"/>
        <v>3.2791858280669006E-3</v>
      </c>
      <c r="U51" s="2">
        <f>J51/'Mortal Baseline'!C51</f>
        <v>2.6899960139901247E-3</v>
      </c>
      <c r="V51" s="2">
        <f>K51/'Mortal Baseline'!D51</f>
        <v>2.2257415165161491E-3</v>
      </c>
      <c r="W51" s="2">
        <f>L51/'Mortal Baseline'!E51</f>
        <v>2.1510996480793906E-3</v>
      </c>
      <c r="X51" s="2">
        <f>M51/'Mortal Baseline'!F51</f>
        <v>2.1415084258455388E-3</v>
      </c>
      <c r="Y51" s="2">
        <f>N51/'Mortal Baseline'!G51</f>
        <v>1.9538783063931639E-3</v>
      </c>
      <c r="Z51" s="2">
        <f>SUM(C51:G51)/SUM('Mortal Baseline'!C51:G51)</f>
        <v>5.9999999999999995E-4</v>
      </c>
      <c r="AA51" s="93">
        <f>C51*'MI Epi'!$AR69</f>
        <v>2.4108676778312323E-2</v>
      </c>
      <c r="AB51" s="93">
        <f>D51*'MI Epi'!$AR69</f>
        <v>2.4378177708345498E-2</v>
      </c>
      <c r="AC51" s="93">
        <f>E51*'MI Epi'!$AR69</f>
        <v>2.5822130950094446E-2</v>
      </c>
      <c r="AD51" s="93">
        <f>F51*'MI Epi'!$AR69</f>
        <v>5.8812253055600415E-2</v>
      </c>
      <c r="AE51" s="93">
        <f>G51*'MI Epi'!$AR69</f>
        <v>6.660688441471499E-2</v>
      </c>
      <c r="AF51" s="93">
        <f t="shared" si="13"/>
        <v>0.19972812290706768</v>
      </c>
      <c r="AG51" s="93">
        <f>J51*'MI Epi'!$I$5</f>
        <v>2.2096290613183478</v>
      </c>
      <c r="AH51" s="93">
        <f>K51*'MI Epi'!$I$5</f>
        <v>2.2236200081386976</v>
      </c>
      <c r="AI51" s="93">
        <f>L51*'MI Epi'!$I$5</f>
        <v>2.4832641563040307</v>
      </c>
      <c r="AJ51" s="93">
        <f>M51*'MI Epi'!$I$5</f>
        <v>6.1549292674047891</v>
      </c>
      <c r="AK51" s="93">
        <f>N51*'MI Epi'!$I$5</f>
        <v>7.1548406754304539</v>
      </c>
      <c r="AL51" s="93">
        <f t="shared" si="7"/>
        <v>20.226283168596318</v>
      </c>
      <c r="AM51" s="93">
        <f t="shared" si="14"/>
        <v>87.2675018650433</v>
      </c>
      <c r="AN51" s="2"/>
      <c r="AO51" s="93">
        <f>'Mortal Baseline'!X51*'MI Analysis'!AY51</f>
        <v>1.085817894600456</v>
      </c>
      <c r="AP51" s="93">
        <f>'Mortal Baseline'!Y51*'MI Analysis'!AZ51</f>
        <v>1.3998575214271005</v>
      </c>
      <c r="AQ51" s="93">
        <f>'Mortal Baseline'!Z51*'MI Analysis'!BA51</f>
        <v>2.1373160812395153</v>
      </c>
      <c r="AR51" s="93">
        <f>'Mortal Baseline'!AA51*'MI Analysis'!BB51</f>
        <v>2.3797629273867762</v>
      </c>
      <c r="AS51" s="93">
        <f>'Mortal Baseline'!AB51*'MI Analysis'!BC51</f>
        <v>1.812048680417768</v>
      </c>
      <c r="AT51" s="93">
        <f t="shared" si="15"/>
        <v>3.4368192071089436</v>
      </c>
      <c r="AU51" s="93">
        <f t="shared" si="16"/>
        <v>4.4302644926490409</v>
      </c>
      <c r="AV51" s="93">
        <f t="shared" si="17"/>
        <v>7.1465345922150751</v>
      </c>
      <c r="AW51" s="93">
        <f t="shared" si="18"/>
        <v>8.3887466260843606</v>
      </c>
      <c r="AX51" s="93">
        <f t="shared" si="19"/>
        <v>6.3498239104462915</v>
      </c>
      <c r="AY51" s="117">
        <f>('MI Epi'!$AW69*(SUM('Mortal Baseline'!X51:AB51)))/('Mortal Baseline'!X51*'MI Epi'!B$78+'Mortal Baseline'!Y51*'MI Epi'!B$78+'Mortal Baseline'!Z51*'MI Epi'!C$78+'Mortal Baseline'!AA51*'MI Epi'!D$78+'Mortal Baseline'!AB51*'MI Epi'!E$78)</f>
        <v>2.4385536392316148E-4</v>
      </c>
      <c r="AZ51" s="93">
        <f>$AY51*'MI Epi'!C$78</f>
        <v>2.0332542523914427E-4</v>
      </c>
      <c r="BA51" s="93">
        <f>$AY51*'MI Epi'!D$78</f>
        <v>1.8584895358312518E-4</v>
      </c>
      <c r="BB51" s="93">
        <f>$AY51*'MI Epi'!E$78</f>
        <v>1.7125679867572265E-4</v>
      </c>
      <c r="BC51" s="93">
        <f>$AY51*'MI Epi'!F$78</f>
        <v>1.5372492683603172E-4</v>
      </c>
      <c r="BD51" s="93">
        <f t="shared" si="8"/>
        <v>9.5801146825718524E-4</v>
      </c>
      <c r="BE51" s="2">
        <f>AO51/'Mortal Baseline'!X51</f>
        <v>2.4385536392316148E-4</v>
      </c>
      <c r="BF51" s="2">
        <f>AP51/'Mortal Baseline'!Y51</f>
        <v>2.0332542523914429E-4</v>
      </c>
      <c r="BG51" s="2">
        <f>AQ51/'Mortal Baseline'!Z51</f>
        <v>1.8584895358312518E-4</v>
      </c>
      <c r="BH51" s="2">
        <f>AR51/'Mortal Baseline'!AA51</f>
        <v>1.7125679867572265E-4</v>
      </c>
      <c r="BI51" s="2">
        <f>AS51/'Mortal Baseline'!AB51</f>
        <v>1.5372492683603172E-4</v>
      </c>
      <c r="BJ51" s="2">
        <f>SUM(AO51:AS51)/SUM('Mortal Baseline'!X51:AB51)</f>
        <v>1.8166876887245505E-4</v>
      </c>
      <c r="BK51" s="58">
        <f>AY51*'MI Epi'!$AH$31</f>
        <v>6.5840948259253608E-7</v>
      </c>
      <c r="BL51" s="58">
        <f>AZ51*'MI Epi'!$AH$31</f>
        <v>5.4897864814568956E-7</v>
      </c>
      <c r="BM51" s="58">
        <f>BA51*'MI Epi'!$AH$31</f>
        <v>5.0179217467443801E-7</v>
      </c>
      <c r="BN51" s="58">
        <f>BB51*'MI Epi'!$AH$31</f>
        <v>4.6239335642445117E-7</v>
      </c>
      <c r="BO51" s="58">
        <f>BC51*'MI Epi'!$AH$31</f>
        <v>4.1505730245728568E-7</v>
      </c>
      <c r="BP51" s="93">
        <f t="shared" si="20"/>
        <v>2.5866309642944003E-6</v>
      </c>
      <c r="BQ51" s="93">
        <f>AT51*'MI Epi'!$I$5</f>
        <v>0.68736384142178875</v>
      </c>
      <c r="BR51" s="93">
        <f>AU51*'MI Epi'!$I$5</f>
        <v>0.88605289852980817</v>
      </c>
      <c r="BS51" s="93">
        <f>AV51*'MI Epi'!$I$5</f>
        <v>1.4293069184430152</v>
      </c>
      <c r="BT51" s="93">
        <f>AW51*'MI Epi'!$I$5</f>
        <v>1.6777493252168723</v>
      </c>
      <c r="BU51" s="93">
        <f>AX51*'MI Epi'!$I$5</f>
        <v>1.2699647820892583</v>
      </c>
      <c r="BV51" s="93">
        <f t="shared" si="9"/>
        <v>5.9504377657007428</v>
      </c>
      <c r="BW51" s="93">
        <f t="shared" si="21"/>
        <v>20.499336391620261</v>
      </c>
    </row>
    <row r="52" spans="1:75">
      <c r="A52" s="58">
        <f>'Mortal Baseline'!A52</f>
        <v>50</v>
      </c>
      <c r="B52" s="58">
        <v>54</v>
      </c>
      <c r="C52" s="58">
        <f>'Mortal Baseline'!C52*'MI Analysis'!O52</f>
        <v>10.322660500475722</v>
      </c>
      <c r="D52" s="58">
        <f>'Mortal Baseline'!D52*'MI Analysis'!P52</f>
        <v>10.512225744917007</v>
      </c>
      <c r="E52" s="58">
        <f>'Mortal Baseline'!E52*'MI Analysis'!Q52</f>
        <v>10.762232054021199</v>
      </c>
      <c r="F52" s="58">
        <f>'Mortal Baseline'!F52*'MI Analysis'!R52</f>
        <v>23.110770151078256</v>
      </c>
      <c r="G52" s="58">
        <f>'Mortal Baseline'!G52*'MI Analysis'!S52</f>
        <v>25.835330370681532</v>
      </c>
      <c r="H52" s="58">
        <f t="shared" si="28"/>
        <v>248.51612523769521</v>
      </c>
      <c r="I52" s="58">
        <f t="shared" si="11"/>
        <v>248.51612523769521</v>
      </c>
      <c r="J52" s="93">
        <f t="shared" si="23"/>
        <v>19.137068068970802</v>
      </c>
      <c r="K52" s="93">
        <f t="shared" si="24"/>
        <v>19.38232759976345</v>
      </c>
      <c r="L52" s="93">
        <f t="shared" si="25"/>
        <v>20.669466548287229</v>
      </c>
      <c r="M52" s="93">
        <f t="shared" si="26"/>
        <v>47.671674967641813</v>
      </c>
      <c r="N52" s="93">
        <f t="shared" si="27"/>
        <v>54.388086187988627</v>
      </c>
      <c r="O52" s="117">
        <f>('MI Epi'!AO70*(SUM('Mortal Baseline'!C52:G52)))/('Mortal Baseline'!C52*'MI Epi'!B$69+'Mortal Baseline'!D52*'MI Epi'!C$69+'Mortal Baseline'!E52*'MI Epi'!D$69+'Mortal Baseline'!F52*'MI Epi'!E$69+'Mortal Baseline'!G52*'MI Epi'!F$69)</f>
        <v>2.3623267857990835E-3</v>
      </c>
      <c r="P52" s="93">
        <f>$O52*'MI Epi'!C$69</f>
        <v>1.9640372876119296E-3</v>
      </c>
      <c r="Q52" s="93">
        <f>$O52*'MI Epi'!D$69</f>
        <v>1.8003793584271811E-3</v>
      </c>
      <c r="R52" s="93">
        <f>$O52*'MI Epi'!E$69</f>
        <v>1.6470200075835862E-3</v>
      </c>
      <c r="S52" s="93">
        <f>$O52*'MI Epi'!F$69</f>
        <v>1.4640334514897685E-3</v>
      </c>
      <c r="T52" s="93">
        <f t="shared" si="22"/>
        <v>9.2377968909115489E-3</v>
      </c>
      <c r="U52" s="2">
        <f>J52/'Mortal Baseline'!C52</f>
        <v>4.3794919438556222E-3</v>
      </c>
      <c r="V52" s="2">
        <f>K52/'Mortal Baseline'!D52</f>
        <v>3.6212706091335737E-3</v>
      </c>
      <c r="W52" s="2">
        <f>L52/'Mortal Baseline'!E52</f>
        <v>3.4577289112933804E-3</v>
      </c>
      <c r="X52" s="2">
        <f>M52/'Mortal Baseline'!F52</f>
        <v>3.3973858055554428E-3</v>
      </c>
      <c r="Y52" s="2">
        <f>N52/'Mortal Baseline'!G52</f>
        <v>3.0820576473868204E-3</v>
      </c>
      <c r="Z52" s="2">
        <f>SUM(C52:G52)/SUM('Mortal Baseline'!C52:G52)</f>
        <v>1.7000000000000003E-3</v>
      </c>
      <c r="AA52" s="93">
        <f>C52*'MI Epi'!$AR70</f>
        <v>2.4774385201141731E-2</v>
      </c>
      <c r="AB52" s="93">
        <f>D52*'MI Epi'!$AR70</f>
        <v>2.5229341787800817E-2</v>
      </c>
      <c r="AC52" s="93">
        <f>E52*'MI Epi'!$AR70</f>
        <v>2.5829356929650875E-2</v>
      </c>
      <c r="AD52" s="93">
        <f>F52*'MI Epi'!$AR70</f>
        <v>5.5465848362587812E-2</v>
      </c>
      <c r="AE52" s="93">
        <f>G52*'MI Epi'!$AR70</f>
        <v>6.2004792889635674E-2</v>
      </c>
      <c r="AF52" s="93">
        <f t="shared" si="13"/>
        <v>0.1933037251708169</v>
      </c>
      <c r="AG52" s="93">
        <f>J52*'MI Epi'!$I$5</f>
        <v>3.8274136137941603</v>
      </c>
      <c r="AH52" s="93">
        <f>K52*'MI Epi'!$I$5</f>
        <v>3.8764655199526903</v>
      </c>
      <c r="AI52" s="93">
        <f>L52*'MI Epi'!$I$5</f>
        <v>4.1338933096574459</v>
      </c>
      <c r="AJ52" s="93">
        <f>M52*'MI Epi'!$I$5</f>
        <v>9.534334993528363</v>
      </c>
      <c r="AK52" s="93">
        <f>N52*'MI Epi'!$I$5</f>
        <v>10.877617237597725</v>
      </c>
      <c r="AL52" s="93">
        <f t="shared" si="7"/>
        <v>32.249724674530384</v>
      </c>
      <c r="AM52" s="93">
        <f t="shared" si="14"/>
        <v>119.71053026474451</v>
      </c>
      <c r="AN52" s="2"/>
      <c r="AO52" s="93">
        <f>'Mortal Baseline'!X52*'MI Analysis'!AY52</f>
        <v>2.2755005883890695</v>
      </c>
      <c r="AP52" s="93">
        <f>'Mortal Baseline'!Y52*'MI Analysis'!AZ52</f>
        <v>2.9357174352895949</v>
      </c>
      <c r="AQ52" s="93">
        <f>'Mortal Baseline'!Z52*'MI Analysis'!BA52</f>
        <v>4.2842955180011293</v>
      </c>
      <c r="AR52" s="93">
        <f>'Mortal Baseline'!AA52*'MI Analysis'!BB52</f>
        <v>4.5861452718394613</v>
      </c>
      <c r="AS52" s="93">
        <f>'Mortal Baseline'!AB52*'MI Analysis'!BC52</f>
        <v>3.5002992459051714</v>
      </c>
      <c r="AT52" s="93">
        <f t="shared" si="15"/>
        <v>5.024955295666742</v>
      </c>
      <c r="AU52" s="93">
        <f t="shared" si="16"/>
        <v>6.4799284804301793</v>
      </c>
      <c r="AV52" s="93">
        <f t="shared" si="17"/>
        <v>10.001522689981016</v>
      </c>
      <c r="AW52" s="93">
        <f t="shared" si="18"/>
        <v>11.297142110313594</v>
      </c>
      <c r="AX52" s="93">
        <f t="shared" si="19"/>
        <v>8.580157959204902</v>
      </c>
      <c r="AY52" s="117">
        <f>('MI Epi'!$AW70*(SUM('Mortal Baseline'!X52:AB52)))/('Mortal Baseline'!X52*'MI Epi'!B$78+'Mortal Baseline'!Y52*'MI Epi'!B$78+'Mortal Baseline'!Z52*'MI Epi'!C$78+'Mortal Baseline'!AA52*'MI Epi'!D$78+'Mortal Baseline'!AB52*'MI Epi'!E$78)</f>
        <v>4.8555279290034514E-4</v>
      </c>
      <c r="AZ52" s="93">
        <f>$AY52*'MI Epi'!C$78</f>
        <v>4.048515747376589E-4</v>
      </c>
      <c r="BA52" s="93">
        <f>$AY52*'MI Epi'!D$78</f>
        <v>3.7005328493954062E-4</v>
      </c>
      <c r="BB52" s="93">
        <f>$AY52*'MI Epi'!E$78</f>
        <v>3.409981046238993E-4</v>
      </c>
      <c r="BC52" s="93">
        <f>$AY52*'MI Epi'!F$78</f>
        <v>3.0608950470802803E-4</v>
      </c>
      <c r="BD52" s="93">
        <f t="shared" si="8"/>
        <v>1.907545261909472E-3</v>
      </c>
      <c r="BE52" s="2">
        <f>AO52/'Mortal Baseline'!X52</f>
        <v>4.8555279290034509E-4</v>
      </c>
      <c r="BF52" s="2">
        <f>AP52/'Mortal Baseline'!Y52</f>
        <v>4.048515747376589E-4</v>
      </c>
      <c r="BG52" s="2">
        <f>AQ52/'Mortal Baseline'!Z52</f>
        <v>3.7005328493954057E-4</v>
      </c>
      <c r="BH52" s="2">
        <f>AR52/'Mortal Baseline'!AA52</f>
        <v>3.409981046238993E-4</v>
      </c>
      <c r="BI52" s="2">
        <f>AS52/'Mortal Baseline'!AB52</f>
        <v>3.0608950470802803E-4</v>
      </c>
      <c r="BJ52" s="2">
        <f>SUM(AO52:AS52)/SUM('Mortal Baseline'!X52:AB52)</f>
        <v>3.6326369195699865E-4</v>
      </c>
      <c r="BK52" s="58">
        <f>AY52*'MI Epi'!$AH$31</f>
        <v>1.310992540830932E-6</v>
      </c>
      <c r="BL52" s="58">
        <f>AZ52*'MI Epi'!$AH$31</f>
        <v>1.093099251791679E-6</v>
      </c>
      <c r="BM52" s="58">
        <f>BA52*'MI Epi'!$AH$31</f>
        <v>9.9914386933675964E-7</v>
      </c>
      <c r="BN52" s="58">
        <f>BB52*'MI Epi'!$AH$31</f>
        <v>9.2069488248452815E-7</v>
      </c>
      <c r="BO52" s="58">
        <f>BC52*'MI Epi'!$AH$31</f>
        <v>8.2644166271167568E-7</v>
      </c>
      <c r="BP52" s="93">
        <f t="shared" si="20"/>
        <v>5.1503722071555741E-6</v>
      </c>
      <c r="BQ52" s="93">
        <f>AT52*'MI Epi'!$I$5</f>
        <v>1.0049910591333484</v>
      </c>
      <c r="BR52" s="93">
        <f>AU52*'MI Epi'!$I$5</f>
        <v>1.2959856960860359</v>
      </c>
      <c r="BS52" s="93">
        <f>AV52*'MI Epi'!$I$5</f>
        <v>2.0003045379962034</v>
      </c>
      <c r="BT52" s="93">
        <f>AW52*'MI Epi'!$I$5</f>
        <v>2.2594284220627188</v>
      </c>
      <c r="BU52" s="93">
        <f>AX52*'MI Epi'!$I$5</f>
        <v>1.7160315918409805</v>
      </c>
      <c r="BV52" s="93">
        <f t="shared" si="9"/>
        <v>8.2767413071192877</v>
      </c>
      <c r="BW52" s="93">
        <f t="shared" si="21"/>
        <v>28.776082849111756</v>
      </c>
    </row>
    <row r="53" spans="1:75">
      <c r="A53" s="58">
        <f>'Mortal Baseline'!A53</f>
        <v>51</v>
      </c>
      <c r="B53" s="58">
        <v>55</v>
      </c>
      <c r="C53" s="58">
        <f>'Mortal Baseline'!C53*'MI Analysis'!O53</f>
        <v>10.927446566575014</v>
      </c>
      <c r="D53" s="58">
        <f>'Mortal Baseline'!D53*'MI Analysis'!P53</f>
        <v>11.221682326447933</v>
      </c>
      <c r="E53" s="58">
        <f>'Mortal Baseline'!E53*'MI Analysis'!Q53</f>
        <v>11.091059395218172</v>
      </c>
      <c r="F53" s="58">
        <f>'Mortal Baseline'!F53*'MI Analysis'!R53</f>
        <v>22.344717193182188</v>
      </c>
      <c r="G53" s="58">
        <f>'Mortal Baseline'!G53*'MI Analysis'!S53</f>
        <v>24.66030343011203</v>
      </c>
      <c r="H53" s="58">
        <f t="shared" si="28"/>
        <v>328.76133414923055</v>
      </c>
      <c r="I53" s="58">
        <f t="shared" si="11"/>
        <v>328.76133414923055</v>
      </c>
      <c r="J53" s="93">
        <f t="shared" si="23"/>
        <v>26.212326636550515</v>
      </c>
      <c r="K53" s="93">
        <f t="shared" si="24"/>
        <v>26.702315064470895</v>
      </c>
      <c r="L53" s="93">
        <f t="shared" si="25"/>
        <v>27.600803276918302</v>
      </c>
      <c r="M53" s="93">
        <f t="shared" si="26"/>
        <v>60.426591318933049</v>
      </c>
      <c r="N53" s="93">
        <f t="shared" si="27"/>
        <v>68.108767587613301</v>
      </c>
      <c r="O53" s="117">
        <f>('MI Epi'!AO71*(SUM('Mortal Baseline'!C53:G53)))/('Mortal Baseline'!C53*'MI Epi'!B$69+'Mortal Baseline'!D53*'MI Epi'!C$69+'Mortal Baseline'!E53*'MI Epi'!D$69+'Mortal Baseline'!F53*'MI Epi'!E$69+'Mortal Baseline'!G53*'MI Epi'!F$69)</f>
        <v>2.3476867919419771E-3</v>
      </c>
      <c r="P53" s="93">
        <f>$O53*'MI Epi'!C$69</f>
        <v>1.9518656041688871E-3</v>
      </c>
      <c r="Q53" s="93">
        <f>$O53*'MI Epi'!D$69</f>
        <v>1.7892219085323229E-3</v>
      </c>
      <c r="R53" s="93">
        <f>$O53*'MI Epi'!E$69</f>
        <v>1.6368129680924776E-3</v>
      </c>
      <c r="S53" s="93">
        <f>$O53*'MI Epi'!F$69</f>
        <v>1.4549604304051101E-3</v>
      </c>
      <c r="T53" s="93">
        <f t="shared" si="22"/>
        <v>9.1805477031407755E-3</v>
      </c>
      <c r="U53" s="2">
        <f>J53/'Mortal Baseline'!C53</f>
        <v>5.6315382240287133E-3</v>
      </c>
      <c r="V53" s="2">
        <f>K53/'Mortal Baseline'!D53</f>
        <v>4.6445202073831212E-3</v>
      </c>
      <c r="W53" s="2">
        <f>L53/'Mortal Baseline'!E53</f>
        <v>4.4525919622650728E-3</v>
      </c>
      <c r="X53" s="2">
        <f>M53/'Mortal Baseline'!F53</f>
        <v>4.426416652909459E-3</v>
      </c>
      <c r="Y53" s="2">
        <f>N53/'Mortal Baseline'!G53</f>
        <v>4.0184242697773364E-3</v>
      </c>
      <c r="Z53" s="2">
        <f>SUM(C53:G53)/SUM('Mortal Baseline'!C53:G53)</f>
        <v>1.6999999999999995E-3</v>
      </c>
      <c r="AA53" s="93">
        <f>C53*'MI Epi'!$AR71</f>
        <v>2.6225871759780032E-2</v>
      </c>
      <c r="AB53" s="93">
        <f>D53*'MI Epi'!$AR71</f>
        <v>2.6932037583475038E-2</v>
      </c>
      <c r="AC53" s="93">
        <f>E53*'MI Epi'!$AR71</f>
        <v>2.661854254852361E-2</v>
      </c>
      <c r="AD53" s="93">
        <f>F53*'MI Epi'!$AR71</f>
        <v>5.3627321263637243E-2</v>
      </c>
      <c r="AE53" s="93">
        <f>G53*'MI Epi'!$AR71</f>
        <v>5.918472823226887E-2</v>
      </c>
      <c r="AF53" s="93">
        <f t="shared" si="13"/>
        <v>0.19258850138768477</v>
      </c>
      <c r="AG53" s="93">
        <f>J53*'MI Epi'!$I$5</f>
        <v>5.2424653273101036</v>
      </c>
      <c r="AH53" s="93">
        <f>K53*'MI Epi'!$I$5</f>
        <v>5.3404630128941797</v>
      </c>
      <c r="AI53" s="93">
        <f>L53*'MI Epi'!$I$5</f>
        <v>5.5201606553836609</v>
      </c>
      <c r="AJ53" s="93">
        <f>M53*'MI Epi'!$I$5</f>
        <v>12.085318263786611</v>
      </c>
      <c r="AK53" s="93">
        <f>N53*'MI Epi'!$I$5</f>
        <v>13.621753517522661</v>
      </c>
      <c r="AL53" s="93">
        <f t="shared" si="7"/>
        <v>41.81016077689722</v>
      </c>
      <c r="AM53" s="93">
        <f t="shared" si="14"/>
        <v>161.71327954302942</v>
      </c>
      <c r="AN53" s="2"/>
      <c r="AO53" s="93">
        <f>'Mortal Baseline'!X53*'MI Analysis'!AY53</f>
        <v>2.3931517596654412</v>
      </c>
      <c r="AP53" s="93">
        <f>'Mortal Baseline'!Y53*'MI Analysis'!AZ53</f>
        <v>3.0888391149132768</v>
      </c>
      <c r="AQ53" s="93">
        <f>'Mortal Baseline'!Z53*'MI Analysis'!BA53</f>
        <v>4.2895813247988759</v>
      </c>
      <c r="AR53" s="93">
        <f>'Mortal Baseline'!AA53*'MI Analysis'!BB53</f>
        <v>4.4006522672606598</v>
      </c>
      <c r="AS53" s="93">
        <f>'Mortal Baseline'!AB53*'MI Analysis'!BC53</f>
        <v>3.361902857567765</v>
      </c>
      <c r="AT53" s="93">
        <f t="shared" si="15"/>
        <v>6.4131146852062937</v>
      </c>
      <c r="AU53" s="93">
        <f t="shared" si="16"/>
        <v>8.2727808061581669</v>
      </c>
      <c r="AV53" s="93">
        <f t="shared" si="17"/>
        <v>12.290798477639818</v>
      </c>
      <c r="AW53" s="93">
        <f t="shared" si="18"/>
        <v>13.438365034816654</v>
      </c>
      <c r="AX53" s="93">
        <f t="shared" si="19"/>
        <v>10.226028398490023</v>
      </c>
      <c r="AY53" s="117">
        <f>('MI Epi'!$AW71*(SUM('Mortal Baseline'!X53:AB53)))/('Mortal Baseline'!X53*'MI Epi'!B$78+'Mortal Baseline'!Y53*'MI Epi'!B$78+'Mortal Baseline'!Z53*'MI Epi'!C$78+'Mortal Baseline'!AA53*'MI Epi'!D$78+'Mortal Baseline'!AB53*'MI Epi'!E$78)</f>
        <v>4.8313594000850223E-4</v>
      </c>
      <c r="AZ53" s="93">
        <f>$AY53*'MI Epi'!C$78</f>
        <v>4.0283641446368088E-4</v>
      </c>
      <c r="BA53" s="93">
        <f>$AY53*'MI Epi'!D$78</f>
        <v>3.6821133414671373E-4</v>
      </c>
      <c r="BB53" s="93">
        <f>$AY53*'MI Epi'!E$78</f>
        <v>3.3930077682077747E-4</v>
      </c>
      <c r="BC53" s="93">
        <f>$AY53*'MI Epi'!F$78</f>
        <v>3.0456593545781838E-4</v>
      </c>
      <c r="BD53" s="93">
        <f t="shared" si="8"/>
        <v>1.8980504008974926E-3</v>
      </c>
      <c r="BE53" s="2">
        <f>AO53/'Mortal Baseline'!X53</f>
        <v>4.8313594000850223E-4</v>
      </c>
      <c r="BF53" s="2">
        <f>AP53/'Mortal Baseline'!Y53</f>
        <v>4.0283641446368088E-4</v>
      </c>
      <c r="BG53" s="2">
        <f>AQ53/'Mortal Baseline'!Z53</f>
        <v>3.6821133414671379E-4</v>
      </c>
      <c r="BH53" s="2">
        <f>AR53/'Mortal Baseline'!AA53</f>
        <v>3.3930077682077747E-4</v>
      </c>
      <c r="BI53" s="2">
        <f>AS53/'Mortal Baseline'!AB53</f>
        <v>3.0456593545781838E-4</v>
      </c>
      <c r="BJ53" s="2">
        <f>SUM(AO53:AS53)/SUM('Mortal Baseline'!X53:AB53)</f>
        <v>3.6318341189546489E-4</v>
      </c>
      <c r="BK53" s="58">
        <f>AY53*'MI Epi'!$AH$32</f>
        <v>8.2133109801445379E-7</v>
      </c>
      <c r="BL53" s="58">
        <f>AZ53*'MI Epi'!$AH$32</f>
        <v>6.8482190458825743E-7</v>
      </c>
      <c r="BM53" s="58">
        <f>BA53*'MI Epi'!$AH$32</f>
        <v>6.2595926804941333E-7</v>
      </c>
      <c r="BN53" s="58">
        <f>BB53*'MI Epi'!$AH$32</f>
        <v>5.7681132059532166E-7</v>
      </c>
      <c r="BO53" s="58">
        <f>BC53*'MI Epi'!$AH$32</f>
        <v>5.1776209027829126E-7</v>
      </c>
      <c r="BP53" s="93">
        <f t="shared" si="20"/>
        <v>3.2266856815257373E-6</v>
      </c>
      <c r="BQ53" s="93">
        <f>AT53*'MI Epi'!$I$5</f>
        <v>1.2826229370412587</v>
      </c>
      <c r="BR53" s="93">
        <f>AU53*'MI Epi'!$I$5</f>
        <v>1.6545561612316335</v>
      </c>
      <c r="BS53" s="93">
        <f>AV53*'MI Epi'!$I$5</f>
        <v>2.4581596955279639</v>
      </c>
      <c r="BT53" s="93">
        <f>AW53*'MI Epi'!$I$5</f>
        <v>2.687673006963331</v>
      </c>
      <c r="BU53" s="93">
        <f>AX53*'MI Epi'!$I$5</f>
        <v>2.0452056796980047</v>
      </c>
      <c r="BV53" s="93">
        <f t="shared" si="9"/>
        <v>10.128217480462194</v>
      </c>
      <c r="BW53" s="93">
        <f t="shared" si="21"/>
        <v>38.904303556259634</v>
      </c>
    </row>
    <row r="54" spans="1:75">
      <c r="A54" s="58">
        <f>'Mortal Baseline'!A54</f>
        <v>52</v>
      </c>
      <c r="B54" s="58">
        <v>56</v>
      </c>
      <c r="C54" s="58">
        <f>'Mortal Baseline'!C54*'MI Analysis'!O54</f>
        <v>11.547214085728067</v>
      </c>
      <c r="D54" s="58">
        <f>'Mortal Baseline'!D54*'MI Analysis'!P54</f>
        <v>11.969077485926638</v>
      </c>
      <c r="E54" s="58">
        <f>'Mortal Baseline'!E54*'MI Analysis'!Q54</f>
        <v>11.408290929832017</v>
      </c>
      <c r="F54" s="58">
        <f>'Mortal Baseline'!F54*'MI Analysis'!R54</f>
        <v>21.461867185395651</v>
      </c>
      <c r="G54" s="58">
        <f>'Mortal Baseline'!G54*'MI Analysis'!S54</f>
        <v>23.385312492074927</v>
      </c>
      <c r="H54" s="58">
        <f t="shared" si="28"/>
        <v>408.53309632818787</v>
      </c>
      <c r="I54" s="58">
        <f t="shared" si="11"/>
        <v>408.53309632818787</v>
      </c>
      <c r="J54" s="93">
        <f t="shared" si="23"/>
        <v>32.490849523208695</v>
      </c>
      <c r="K54" s="93">
        <f t="shared" si="24"/>
        <v>33.303997499919873</v>
      </c>
      <c r="L54" s="93">
        <f t="shared" si="25"/>
        <v>33.46231500881813</v>
      </c>
      <c r="M54" s="93">
        <f t="shared" si="26"/>
        <v>69.749512919278459</v>
      </c>
      <c r="N54" s="93">
        <f t="shared" si="27"/>
        <v>77.813141833933301</v>
      </c>
      <c r="O54" s="117">
        <f>('MI Epi'!AO72*(SUM('Mortal Baseline'!C54:G54)))/('Mortal Baseline'!C54*'MI Epi'!B$69+'Mortal Baseline'!D54*'MI Epi'!C$69+'Mortal Baseline'!E54*'MI Epi'!D$69+'Mortal Baseline'!F54*'MI Epi'!E$69+'Mortal Baseline'!G54*'MI Epi'!F$69)</f>
        <v>2.3320283546478843E-3</v>
      </c>
      <c r="P54" s="93">
        <f>$O54*'MI Epi'!C$69</f>
        <v>1.9388471873705826E-3</v>
      </c>
      <c r="Q54" s="93">
        <f>$O54*'MI Epi'!D$69</f>
        <v>1.7772882812886325E-3</v>
      </c>
      <c r="R54" s="93">
        <f>$O54*'MI Epi'!E$69</f>
        <v>1.6258958673484583E-3</v>
      </c>
      <c r="S54" s="93">
        <f>$O54*'MI Epi'!F$69</f>
        <v>1.4452562370079836E-3</v>
      </c>
      <c r="T54" s="93">
        <f t="shared" si="22"/>
        <v>9.1193159276635408E-3</v>
      </c>
      <c r="U54" s="2">
        <f>J54/'Mortal Baseline'!C54</f>
        <v>6.5617197180373402E-3</v>
      </c>
      <c r="V54" s="2">
        <f>K54/'Mortal Baseline'!D54</f>
        <v>5.394848680430068E-3</v>
      </c>
      <c r="W54" s="2">
        <f>L54/'Mortal Baseline'!E54</f>
        <v>5.2130665930376031E-3</v>
      </c>
      <c r="X54" s="2">
        <f>M54/'Mortal Baseline'!F54</f>
        <v>5.2840437332588083E-3</v>
      </c>
      <c r="Y54" s="2">
        <f>N54/'Mortal Baseline'!G54</f>
        <v>4.8089983229768945E-3</v>
      </c>
      <c r="Z54" s="2">
        <f>SUM(C54:G54)/SUM('Mortal Baseline'!C54:G54)</f>
        <v>1.6999999999999999E-3</v>
      </c>
      <c r="AA54" s="93">
        <f>C54*'MI Epi'!$AR72</f>
        <v>2.7713313805747358E-2</v>
      </c>
      <c r="AB54" s="93">
        <f>D54*'MI Epi'!$AR72</f>
        <v>2.8725785966223927E-2</v>
      </c>
      <c r="AC54" s="93">
        <f>E54*'MI Epi'!$AR72</f>
        <v>2.7379898231596839E-2</v>
      </c>
      <c r="AD54" s="93">
        <f>F54*'MI Epi'!$AR72</f>
        <v>5.1508481244949555E-2</v>
      </c>
      <c r="AE54" s="93">
        <f>G54*'MI Epi'!$AR72</f>
        <v>5.612474998097982E-2</v>
      </c>
      <c r="AF54" s="93">
        <f t="shared" si="13"/>
        <v>0.19145222922949751</v>
      </c>
      <c r="AG54" s="93">
        <f>J54*'MI Epi'!$I$5</f>
        <v>6.4981699046417392</v>
      </c>
      <c r="AH54" s="93">
        <f>K54*'MI Epi'!$I$5</f>
        <v>6.660799499983975</v>
      </c>
      <c r="AI54" s="93">
        <f>L54*'MI Epi'!$I$5</f>
        <v>6.6924630017636266</v>
      </c>
      <c r="AJ54" s="93">
        <f>M54*'MI Epi'!$I$5</f>
        <v>13.949902583855692</v>
      </c>
      <c r="AK54" s="93">
        <f>N54*'MI Epi'!$I$5</f>
        <v>15.562628366786662</v>
      </c>
      <c r="AL54" s="93">
        <f t="shared" si="7"/>
        <v>49.3639633570317</v>
      </c>
      <c r="AM54" s="93">
        <f t="shared" si="14"/>
        <v>211.26869512929062</v>
      </c>
      <c r="AN54" s="2"/>
      <c r="AO54" s="93">
        <f>'Mortal Baseline'!X54*'MI Analysis'!AY54</f>
        <v>2.5218107140079389</v>
      </c>
      <c r="AP54" s="93">
        <f>'Mortal Baseline'!Y54*'MI Analysis'!AZ54</f>
        <v>3.2541093134665346</v>
      </c>
      <c r="AQ54" s="93">
        <f>'Mortal Baseline'!Z54*'MI Analysis'!BA54</f>
        <v>4.2826927298810098</v>
      </c>
      <c r="AR54" s="93">
        <f>'Mortal Baseline'!AA54*'MI Analysis'!BB54</f>
        <v>4.1976436745277077</v>
      </c>
      <c r="AS54" s="93">
        <f>'Mortal Baseline'!AB54*'MI Analysis'!BC54</f>
        <v>3.2036715215525233</v>
      </c>
      <c r="AT54" s="93">
        <f t="shared" si="15"/>
        <v>7.6523016408418769</v>
      </c>
      <c r="AU54" s="93">
        <f t="shared" si="16"/>
        <v>9.8723332735711633</v>
      </c>
      <c r="AV54" s="93">
        <f t="shared" si="17"/>
        <v>14.115330886033597</v>
      </c>
      <c r="AW54" s="93">
        <f t="shared" si="18"/>
        <v>14.948335125569708</v>
      </c>
      <c r="AX54" s="93">
        <f t="shared" si="19"/>
        <v>11.384493722582452</v>
      </c>
      <c r="AY54" s="117">
        <f>('MI Epi'!$AW72*(SUM('Mortal Baseline'!X54:AB54)))/('Mortal Baseline'!X54*'MI Epi'!B$78+'Mortal Baseline'!Y54*'MI Epi'!B$78+'Mortal Baseline'!Z54*'MI Epi'!C$78+'Mortal Baseline'!AA54*'MI Epi'!D$78+'Mortal Baseline'!AB54*'MI Epi'!E$78)</f>
        <v>4.8045458633609849E-4</v>
      </c>
      <c r="AZ54" s="93">
        <f>$AY54*'MI Epi'!C$78</f>
        <v>4.006007147157359E-4</v>
      </c>
      <c r="BA54" s="93">
        <f>$AY54*'MI Epi'!D$78</f>
        <v>3.6616779995420962E-4</v>
      </c>
      <c r="BB54" s="93">
        <f>$AY54*'MI Epi'!E$78</f>
        <v>3.3741769318191211E-4</v>
      </c>
      <c r="BC54" s="93">
        <f>$AY54*'MI Epi'!F$78</f>
        <v>3.0287562653665944E-4</v>
      </c>
      <c r="BD54" s="93">
        <f t="shared" si="8"/>
        <v>1.8875164207246154E-3</v>
      </c>
      <c r="BE54" s="2">
        <f>AO54/'Mortal Baseline'!X54</f>
        <v>4.8045458633609849E-4</v>
      </c>
      <c r="BF54" s="2">
        <f>AP54/'Mortal Baseline'!Y54</f>
        <v>4.006007147157359E-4</v>
      </c>
      <c r="BG54" s="2">
        <f>AQ54/'Mortal Baseline'!Z54</f>
        <v>3.6616779995420962E-4</v>
      </c>
      <c r="BH54" s="2">
        <f>AR54/'Mortal Baseline'!AA54</f>
        <v>3.3741769318191211E-4</v>
      </c>
      <c r="BI54" s="2">
        <f>AS54/'Mortal Baseline'!AB54</f>
        <v>3.0287562653665944E-4</v>
      </c>
      <c r="BJ54" s="2">
        <f>SUM(AO54:AS54)/SUM('Mortal Baseline'!X54:AB54)</f>
        <v>3.6309892010274482E-4</v>
      </c>
      <c r="BK54" s="58">
        <f>AY54*'MI Epi'!$AH$32</f>
        <v>8.1677279677136745E-7</v>
      </c>
      <c r="BL54" s="58">
        <f>AZ54*'MI Epi'!$AH$32</f>
        <v>6.8102121501675104E-7</v>
      </c>
      <c r="BM54" s="58">
        <f>BA54*'MI Epi'!$AH$32</f>
        <v>6.2248525992215637E-7</v>
      </c>
      <c r="BN54" s="58">
        <f>BB54*'MI Epi'!$AH$32</f>
        <v>5.7361007840925056E-7</v>
      </c>
      <c r="BO54" s="58">
        <f>BC54*'MI Epi'!$AH$32</f>
        <v>5.1488856511232108E-7</v>
      </c>
      <c r="BP54" s="93">
        <f t="shared" si="20"/>
        <v>3.2087779152318466E-6</v>
      </c>
      <c r="BQ54" s="93">
        <f>AT54*'MI Epi'!$I$5</f>
        <v>1.5304603281683755</v>
      </c>
      <c r="BR54" s="93">
        <f>AU54*'MI Epi'!$I$5</f>
        <v>1.9744666547142327</v>
      </c>
      <c r="BS54" s="93">
        <f>AV54*'MI Epi'!$I$5</f>
        <v>2.8230661772067194</v>
      </c>
      <c r="BT54" s="93">
        <f>AW54*'MI Epi'!$I$5</f>
        <v>2.9896670251139419</v>
      </c>
      <c r="BU54" s="93">
        <f>AX54*'MI Epi'!$I$5</f>
        <v>2.2768987445164903</v>
      </c>
      <c r="BV54" s="93">
        <f t="shared" si="9"/>
        <v>11.59455892971976</v>
      </c>
      <c r="BW54" s="93">
        <f t="shared" si="21"/>
        <v>50.498865694757313</v>
      </c>
    </row>
    <row r="55" spans="1:75">
      <c r="A55" s="58">
        <f>'Mortal Baseline'!A55</f>
        <v>53</v>
      </c>
      <c r="B55" s="58">
        <v>57</v>
      </c>
      <c r="C55" s="58">
        <f>'Mortal Baseline'!C55*'MI Analysis'!O55</f>
        <v>12.204141241057549</v>
      </c>
      <c r="D55" s="58">
        <f>'Mortal Baseline'!D55*'MI Analysis'!P55</f>
        <v>12.775619736584661</v>
      </c>
      <c r="E55" s="58">
        <f>'Mortal Baseline'!E55*'MI Analysis'!Q55</f>
        <v>11.732077915779522</v>
      </c>
      <c r="F55" s="58">
        <f>'Mortal Baseline'!F55*'MI Analysis'!R55</f>
        <v>20.517834652440449</v>
      </c>
      <c r="G55" s="58">
        <f>'Mortal Baseline'!G55*'MI Analysis'!S55</f>
        <v>22.071435236239275</v>
      </c>
      <c r="H55" s="58">
        <f t="shared" si="28"/>
        <v>487.8342051102893</v>
      </c>
      <c r="I55" s="58">
        <f t="shared" si="11"/>
        <v>487.8342051102893</v>
      </c>
      <c r="J55" s="93">
        <f t="shared" si="23"/>
        <v>38.169107545818754</v>
      </c>
      <c r="K55" s="93">
        <f t="shared" si="24"/>
        <v>39.390091950554336</v>
      </c>
      <c r="L55" s="93">
        <f t="shared" si="25"/>
        <v>38.474550024602429</v>
      </c>
      <c r="M55" s="93">
        <f t="shared" si="26"/>
        <v>76.265936506618274</v>
      </c>
      <c r="N55" s="93">
        <f t="shared" si="27"/>
        <v>84.265823953404947</v>
      </c>
      <c r="O55" s="117">
        <f>('MI Epi'!AO73*(SUM('Mortal Baseline'!C55:G55)))/('Mortal Baseline'!C55*'MI Epi'!B$69+'Mortal Baseline'!D55*'MI Epi'!C$69+'Mortal Baseline'!E55*'MI Epi'!D$69+'Mortal Baseline'!F55*'MI Epi'!E$69+'Mortal Baseline'!G55*'MI Epi'!F$69)</f>
        <v>2.3153811171792477E-3</v>
      </c>
      <c r="P55" s="93">
        <f>$O55*'MI Epi'!C$69</f>
        <v>1.9250066826103265E-3</v>
      </c>
      <c r="Q55" s="93">
        <f>$O55*'MI Epi'!D$69</f>
        <v>1.7646010684552774E-3</v>
      </c>
      <c r="R55" s="93">
        <f>$O55*'MI Epi'!E$69</f>
        <v>1.6142893727065389E-3</v>
      </c>
      <c r="S55" s="93">
        <f>$O55*'MI Epi'!F$69</f>
        <v>1.4349392424772146E-3</v>
      </c>
      <c r="T55" s="93">
        <f t="shared" si="22"/>
        <v>9.0542174834286043E-3</v>
      </c>
      <c r="U55" s="2">
        <f>J55/'Mortal Baseline'!C55</f>
        <v>7.2414788657030049E-3</v>
      </c>
      <c r="V55" s="2">
        <f>K55/'Mortal Baseline'!D55</f>
        <v>5.9352259848744638E-3</v>
      </c>
      <c r="W55" s="2">
        <f>L55/'Mortal Baseline'!E55</f>
        <v>5.7868889525899856E-3</v>
      </c>
      <c r="X55" s="2">
        <f>M55/'Mortal Baseline'!F55</f>
        <v>6.0004036920875492E-3</v>
      </c>
      <c r="Y55" s="2">
        <f>N55/'Mortal Baseline'!G55</f>
        <v>5.4784084630746469E-3</v>
      </c>
      <c r="Z55" s="2">
        <f>SUM(C55:G55)/SUM('Mortal Baseline'!C55:G55)</f>
        <v>1.6999999999999997E-3</v>
      </c>
      <c r="AA55" s="93">
        <f>C55*'MI Epi'!$AR73</f>
        <v>2.9289938978538117E-2</v>
      </c>
      <c r="AB55" s="93">
        <f>D55*'MI Epi'!$AR73</f>
        <v>3.0661487367803181E-2</v>
      </c>
      <c r="AC55" s="93">
        <f>E55*'MI Epi'!$AR73</f>
        <v>2.815698699787085E-2</v>
      </c>
      <c r="AD55" s="93">
        <f>F55*'MI Epi'!$AR73</f>
        <v>4.9242803165857073E-2</v>
      </c>
      <c r="AE55" s="93">
        <f>G55*'MI Epi'!$AR73</f>
        <v>5.2971444566974252E-2</v>
      </c>
      <c r="AF55" s="93">
        <f t="shared" si="13"/>
        <v>0.19032266107704349</v>
      </c>
      <c r="AG55" s="93">
        <f>J55*'MI Epi'!$I$5</f>
        <v>7.6338215091637514</v>
      </c>
      <c r="AH55" s="93">
        <f>K55*'MI Epi'!$I$5</f>
        <v>7.8780183901108671</v>
      </c>
      <c r="AI55" s="93">
        <f>L55*'MI Epi'!$I$5</f>
        <v>7.6949100049204864</v>
      </c>
      <c r="AJ55" s="93">
        <f>M55*'MI Epi'!$I$5</f>
        <v>15.253187301323656</v>
      </c>
      <c r="AK55" s="93">
        <f>N55*'MI Epi'!$I$5</f>
        <v>16.853164790680989</v>
      </c>
      <c r="AL55" s="93">
        <f t="shared" si="7"/>
        <v>55.313101996199748</v>
      </c>
      <c r="AM55" s="93">
        <f t="shared" si="14"/>
        <v>266.77211978656743</v>
      </c>
      <c r="AN55" s="2"/>
      <c r="AO55" s="93">
        <f>'Mortal Baseline'!X55*'MI Analysis'!AY55</f>
        <v>2.665835193810715</v>
      </c>
      <c r="AP55" s="93">
        <f>'Mortal Baseline'!Y55*'MI Analysis'!AZ55</f>
        <v>3.4354267168328962</v>
      </c>
      <c r="AQ55" s="93">
        <f>'Mortal Baseline'!Z55*'MI Analysis'!BA55</f>
        <v>4.2686507460391354</v>
      </c>
      <c r="AR55" s="93">
        <f>'Mortal Baseline'!AA55*'MI Analysis'!BB55</f>
        <v>3.9851797952908479</v>
      </c>
      <c r="AS55" s="93">
        <f>'Mortal Baseline'!AB55*'MI Analysis'!BC55</f>
        <v>3.0308846789389654</v>
      </c>
      <c r="AT55" s="93">
        <f t="shared" si="15"/>
        <v>8.7876756897114188</v>
      </c>
      <c r="AU55" s="93">
        <f t="shared" si="16"/>
        <v>11.333292654668613</v>
      </c>
      <c r="AV55" s="93">
        <f t="shared" si="17"/>
        <v>15.560914832380753</v>
      </c>
      <c r="AW55" s="93">
        <f t="shared" si="18"/>
        <v>15.943847322136538</v>
      </c>
      <c r="AX55" s="93">
        <f t="shared" si="19"/>
        <v>12.138479142116362</v>
      </c>
      <c r="AY55" s="117">
        <f>('MI Epi'!$AW73*(SUM('Mortal Baseline'!X55:AB55)))/('Mortal Baseline'!X55*'MI Epi'!B$78+'Mortal Baseline'!Y55*'MI Epi'!B$78+'Mortal Baseline'!Z55*'MI Epi'!C$78+'Mortal Baseline'!AA55*'MI Epi'!D$78+'Mortal Baseline'!AB55*'MI Epi'!E$78)</f>
        <v>4.775073859304444E-4</v>
      </c>
      <c r="AZ55" s="93">
        <f>$AY55*'MI Epi'!C$78</f>
        <v>3.9814335324496914E-4</v>
      </c>
      <c r="BA55" s="93">
        <f>$AY55*'MI Epi'!D$78</f>
        <v>3.6392165657405762E-4</v>
      </c>
      <c r="BB55" s="93">
        <f>$AY55*'MI Epi'!E$78</f>
        <v>3.3534790846031316E-4</v>
      </c>
      <c r="BC55" s="93">
        <f>$AY55*'MI Epi'!F$78</f>
        <v>3.0101772946422491E-4</v>
      </c>
      <c r="BD55" s="93">
        <f t="shared" si="8"/>
        <v>1.8759380336740093E-3</v>
      </c>
      <c r="BE55" s="2">
        <f>AO55/'Mortal Baseline'!X55</f>
        <v>4.7750738593044435E-4</v>
      </c>
      <c r="BF55" s="2">
        <f>AP55/'Mortal Baseline'!Y55</f>
        <v>3.9814335324496914E-4</v>
      </c>
      <c r="BG55" s="2">
        <f>AQ55/'Mortal Baseline'!Z55</f>
        <v>3.6392165657405762E-4</v>
      </c>
      <c r="BH55" s="2">
        <f>AR55/'Mortal Baseline'!AA55</f>
        <v>3.3534790846031316E-4</v>
      </c>
      <c r="BI55" s="2">
        <f>AS55/'Mortal Baseline'!AB55</f>
        <v>3.0101772946422491E-4</v>
      </c>
      <c r="BJ55" s="2">
        <f>SUM(AO55:AS55)/SUM('Mortal Baseline'!X55:AB55)</f>
        <v>3.6301308155849653E-4</v>
      </c>
      <c r="BK55" s="58">
        <f>AY55*'MI Epi'!$AH$32</f>
        <v>8.1176255608175543E-7</v>
      </c>
      <c r="BL55" s="58">
        <f>AZ55*'MI Epi'!$AH$32</f>
        <v>6.7684370051644747E-7</v>
      </c>
      <c r="BM55" s="58">
        <f>BA55*'MI Epi'!$AH$32</f>
        <v>6.1866681617589794E-7</v>
      </c>
      <c r="BN55" s="58">
        <f>BB55*'MI Epi'!$AH$32</f>
        <v>5.700914443825323E-7</v>
      </c>
      <c r="BO55" s="58">
        <f>BC55*'MI Epi'!$AH$32</f>
        <v>5.1173014008918237E-7</v>
      </c>
      <c r="BP55" s="93">
        <f t="shared" si="20"/>
        <v>3.1890946572458158E-6</v>
      </c>
      <c r="BQ55" s="93">
        <f>AT55*'MI Epi'!$I$5</f>
        <v>1.7575351379422839</v>
      </c>
      <c r="BR55" s="93">
        <f>AU55*'MI Epi'!$I$5</f>
        <v>2.2666585309337228</v>
      </c>
      <c r="BS55" s="93">
        <f>AV55*'MI Epi'!$I$5</f>
        <v>3.1121829664761509</v>
      </c>
      <c r="BT55" s="93">
        <f>AW55*'MI Epi'!$I$5</f>
        <v>3.1887694644273079</v>
      </c>
      <c r="BU55" s="93">
        <f>AX55*'MI Epi'!$I$5</f>
        <v>2.4276958284232726</v>
      </c>
      <c r="BV55" s="93">
        <f t="shared" si="9"/>
        <v>12.752841928202738</v>
      </c>
      <c r="BW55" s="93">
        <f t="shared" si="21"/>
        <v>63.251710812054711</v>
      </c>
    </row>
    <row r="56" spans="1:75">
      <c r="A56" s="58">
        <f>'Mortal Baseline'!A56</f>
        <v>54</v>
      </c>
      <c r="B56" s="58">
        <v>58</v>
      </c>
      <c r="C56" s="58">
        <f>'Mortal Baseline'!C56*'MI Analysis'!O56</f>
        <v>12.896985431601818</v>
      </c>
      <c r="D56" s="58">
        <f>'Mortal Baseline'!D56*'MI Analysis'!P56</f>
        <v>13.63748405969107</v>
      </c>
      <c r="E56" s="58">
        <f>'Mortal Baseline'!E56*'MI Analysis'!Q56</f>
        <v>12.055976151397484</v>
      </c>
      <c r="F56" s="58">
        <f>'Mortal Baseline'!F56*'MI Analysis'!R56</f>
        <v>19.518655770612174</v>
      </c>
      <c r="G56" s="58">
        <f>'Mortal Baseline'!G56*'MI Analysis'!S56</f>
        <v>20.724130826984528</v>
      </c>
      <c r="H56" s="58">
        <f t="shared" si="28"/>
        <v>566.66743735057639</v>
      </c>
      <c r="I56" s="58">
        <f t="shared" si="11"/>
        <v>566.66743735057639</v>
      </c>
      <c r="J56" s="93">
        <f t="shared" si="23"/>
        <v>43.402981529278286</v>
      </c>
      <c r="K56" s="93">
        <f t="shared" si="24"/>
        <v>45.118896132766736</v>
      </c>
      <c r="L56" s="93">
        <f t="shared" si="25"/>
        <v>42.807459184081551</v>
      </c>
      <c r="M56" s="93">
        <f t="shared" si="26"/>
        <v>80.482162172740942</v>
      </c>
      <c r="N56" s="93">
        <f t="shared" si="27"/>
        <v>88.083818545141497</v>
      </c>
      <c r="O56" s="117">
        <f>('MI Epi'!AO74*(SUM('Mortal Baseline'!C56:G56)))/('Mortal Baseline'!C56*'MI Epi'!B$69+'Mortal Baseline'!D56*'MI Epi'!C$69+'Mortal Baseline'!E56*'MI Epi'!D$69+'Mortal Baseline'!F56*'MI Epi'!E$69+'Mortal Baseline'!G56*'MI Epi'!F$69)</f>
        <v>2.2977979263594517E-3</v>
      </c>
      <c r="P56" s="93">
        <f>$O56*'MI Epi'!C$69</f>
        <v>1.9103880267101888E-3</v>
      </c>
      <c r="Q56" s="93">
        <f>$O56*'MI Epi'!D$69</f>
        <v>1.7512005457174637E-3</v>
      </c>
      <c r="R56" s="93">
        <f>$O56*'MI Epi'!E$69</f>
        <v>1.6020303291011183E-3</v>
      </c>
      <c r="S56" s="93">
        <f>$O56*'MI Epi'!F$69</f>
        <v>1.4240421982160832E-3</v>
      </c>
      <c r="T56" s="93">
        <f t="shared" si="22"/>
        <v>8.9854590261043057E-3</v>
      </c>
      <c r="U56" s="2">
        <f>J56/'Mortal Baseline'!C56</f>
        <v>7.7329141359979425E-3</v>
      </c>
      <c r="V56" s="2">
        <f>K56/'Mortal Baseline'!D56</f>
        <v>6.320417943159142E-3</v>
      </c>
      <c r="W56" s="2">
        <f>L56/'Mortal Baseline'!E56</f>
        <v>6.2180320317946278E-3</v>
      </c>
      <c r="X56" s="2">
        <f>M56/'Mortal Baseline'!F56</f>
        <v>6.6057246086840488E-3</v>
      </c>
      <c r="Y56" s="2">
        <f>N56/'Mortal Baseline'!G56</f>
        <v>6.0526096672273016E-3</v>
      </c>
      <c r="Z56" s="2">
        <f>SUM(C56:G56)/SUM('Mortal Baseline'!C56:G56)</f>
        <v>1.6999999999999997E-3</v>
      </c>
      <c r="AA56" s="93">
        <f>C56*'MI Epi'!$AR74</f>
        <v>3.0952765035844362E-2</v>
      </c>
      <c r="AB56" s="93">
        <f>D56*'MI Epi'!$AR74</f>
        <v>3.2729961743258568E-2</v>
      </c>
      <c r="AC56" s="93">
        <f>E56*'MI Epi'!$AR74</f>
        <v>2.8934342763353958E-2</v>
      </c>
      <c r="AD56" s="93">
        <f>F56*'MI Epi'!$AR74</f>
        <v>4.6844773849469216E-2</v>
      </c>
      <c r="AE56" s="93">
        <f>G56*'MI Epi'!$AR74</f>
        <v>4.9737913984762863E-2</v>
      </c>
      <c r="AF56" s="93">
        <f t="shared" si="13"/>
        <v>0.18919975737668898</v>
      </c>
      <c r="AG56" s="93">
        <f>J56*'MI Epi'!$I$5</f>
        <v>8.6805963058556568</v>
      </c>
      <c r="AH56" s="93">
        <f>K56*'MI Epi'!$I$5</f>
        <v>9.0237792265533479</v>
      </c>
      <c r="AI56" s="93">
        <f>L56*'MI Epi'!$I$5</f>
        <v>8.5614918368163107</v>
      </c>
      <c r="AJ56" s="93">
        <f>M56*'MI Epi'!$I$5</f>
        <v>16.096432434548188</v>
      </c>
      <c r="AK56" s="93">
        <f>N56*'MI Epi'!$I$5</f>
        <v>17.616763709028302</v>
      </c>
      <c r="AL56" s="93">
        <f t="shared" si="7"/>
        <v>59.979063512801801</v>
      </c>
      <c r="AM56" s="93">
        <f t="shared" si="14"/>
        <v>326.94038305674593</v>
      </c>
      <c r="AN56" s="2"/>
      <c r="AO56" s="93">
        <f>'Mortal Baseline'!X56*'MI Analysis'!AY56</f>
        <v>2.826089479691781</v>
      </c>
      <c r="AP56" s="93">
        <f>'Mortal Baseline'!Y56*'MI Analysis'!AZ56</f>
        <v>3.6317797280533357</v>
      </c>
      <c r="AQ56" s="93">
        <f>'Mortal Baseline'!Z56*'MI Analysis'!BA56</f>
        <v>4.2459457114160841</v>
      </c>
      <c r="AR56" s="93">
        <f>'Mortal Baseline'!AA56*'MI Analysis'!BB56</f>
        <v>3.7646178244690964</v>
      </c>
      <c r="AS56" s="93">
        <f>'Mortal Baseline'!AB56*'MI Analysis'!BC56</f>
        <v>2.8440149446066623</v>
      </c>
      <c r="AT56" s="93">
        <f t="shared" si="15"/>
        <v>9.8562292196983599</v>
      </c>
      <c r="AU56" s="93">
        <f t="shared" si="16"/>
        <v>12.698413174944525</v>
      </c>
      <c r="AV56" s="93">
        <f t="shared" si="17"/>
        <v>16.694676958653869</v>
      </c>
      <c r="AW56" s="93">
        <f t="shared" si="18"/>
        <v>16.519695112086879</v>
      </c>
      <c r="AX56" s="93">
        <f t="shared" si="19"/>
        <v>12.55479774656961</v>
      </c>
      <c r="AY56" s="117">
        <f>('MI Epi'!$AW74*(SUM('Mortal Baseline'!X56:AB56)))/('Mortal Baseline'!X56*'MI Epi'!B$78+'Mortal Baseline'!Y56*'MI Epi'!B$78+'Mortal Baseline'!Z56*'MI Epi'!C$78+'Mortal Baseline'!AA56*'MI Epi'!D$78+'Mortal Baseline'!AB56*'MI Epi'!E$78)</f>
        <v>4.742986850442171E-4</v>
      </c>
      <c r="AZ56" s="93">
        <f>$AY56*'MI Epi'!C$78</f>
        <v>3.9546795393588128E-4</v>
      </c>
      <c r="BA56" s="93">
        <f>$AY56*'MI Epi'!D$78</f>
        <v>3.6147621640627648E-4</v>
      </c>
      <c r="BB56" s="93">
        <f>$AY56*'MI Epi'!E$78</f>
        <v>3.3309447497891398E-4</v>
      </c>
      <c r="BC56" s="93">
        <f>$AY56*'MI Epi'!F$78</f>
        <v>2.9899498409156444E-4</v>
      </c>
      <c r="BD56" s="93">
        <f t="shared" si="8"/>
        <v>1.8633323144568532E-3</v>
      </c>
      <c r="BE56" s="2">
        <f>AO56/'Mortal Baseline'!X56</f>
        <v>4.742986850442171E-4</v>
      </c>
      <c r="BF56" s="2">
        <f>AP56/'Mortal Baseline'!Y56</f>
        <v>3.9546795393588128E-4</v>
      </c>
      <c r="BG56" s="2">
        <f>AQ56/'Mortal Baseline'!Z56</f>
        <v>3.6147621640627642E-4</v>
      </c>
      <c r="BH56" s="2">
        <f>AR56/'Mortal Baseline'!AA56</f>
        <v>3.3309447497891398E-4</v>
      </c>
      <c r="BI56" s="2">
        <f>AS56/'Mortal Baseline'!AB56</f>
        <v>2.9899498409156444E-4</v>
      </c>
      <c r="BJ56" s="2">
        <f>SUM(AO56:AS56)/SUM('Mortal Baseline'!X56:AB56)</f>
        <v>3.6292953080554558E-4</v>
      </c>
      <c r="BK56" s="58">
        <f>AY56*'MI Epi'!$AH$32</f>
        <v>8.0630776457516905E-7</v>
      </c>
      <c r="BL56" s="58">
        <f>AZ56*'MI Epi'!$AH$32</f>
        <v>6.7229552169099811E-7</v>
      </c>
      <c r="BM56" s="58">
        <f>BA56*'MI Epi'!$AH$32</f>
        <v>6.1450956789066995E-7</v>
      </c>
      <c r="BN56" s="58">
        <f>BB56*'MI Epi'!$AH$32</f>
        <v>5.6626060746415375E-7</v>
      </c>
      <c r="BO56" s="58">
        <f>BC56*'MI Epi'!$AH$32</f>
        <v>5.0829147295565947E-7</v>
      </c>
      <c r="BP56" s="93">
        <f t="shared" si="20"/>
        <v>3.1676649345766501E-6</v>
      </c>
      <c r="BQ56" s="93">
        <f>AT56*'MI Epi'!$I$5</f>
        <v>1.9712458439396721</v>
      </c>
      <c r="BR56" s="93">
        <f>AU56*'MI Epi'!$I$5</f>
        <v>2.539682634988905</v>
      </c>
      <c r="BS56" s="93">
        <f>AV56*'MI Epi'!$I$5</f>
        <v>3.3389353917307738</v>
      </c>
      <c r="BT56" s="93">
        <f>AW56*'MI Epi'!$I$5</f>
        <v>3.3039390224173761</v>
      </c>
      <c r="BU56" s="93">
        <f>AX56*'MI Epi'!$I$5</f>
        <v>2.5109595493139221</v>
      </c>
      <c r="BV56" s="93">
        <f t="shared" si="9"/>
        <v>13.664762442390648</v>
      </c>
      <c r="BW56" s="93">
        <f t="shared" si="21"/>
        <v>76.916476422110293</v>
      </c>
    </row>
    <row r="57" spans="1:75">
      <c r="A57" s="58">
        <f>'Mortal Baseline'!A57</f>
        <v>55</v>
      </c>
      <c r="B57" s="58">
        <v>59</v>
      </c>
      <c r="C57" s="58">
        <f>'Mortal Baseline'!C57*'MI Analysis'!O57</f>
        <v>20.836599542090553</v>
      </c>
      <c r="D57" s="58">
        <f>'Mortal Baseline'!D57*'MI Analysis'!P57</f>
        <v>22.251155048219296</v>
      </c>
      <c r="E57" s="58">
        <f>'Mortal Baseline'!E57*'MI Analysis'!Q57</f>
        <v>18.923175436756416</v>
      </c>
      <c r="F57" s="58">
        <f>'Mortal Baseline'!F57*'MI Analysis'!R57</f>
        <v>28.25126730114706</v>
      </c>
      <c r="G57" s="58">
        <f>'Mortal Baseline'!G57*'MI Analysis'!S57</f>
        <v>29.594921520128061</v>
      </c>
      <c r="H57" s="58">
        <f t="shared" si="28"/>
        <v>686.52455619891771</v>
      </c>
      <c r="I57" s="58">
        <f t="shared" si="11"/>
        <v>686.52455619891771</v>
      </c>
      <c r="J57" s="93">
        <f t="shared" si="23"/>
        <v>55.528032000477324</v>
      </c>
      <c r="K57" s="93">
        <f t="shared" si="24"/>
        <v>58.313541992689423</v>
      </c>
      <c r="L57" s="93">
        <f t="shared" si="25"/>
        <v>53.140208441258302</v>
      </c>
      <c r="M57" s="93">
        <f t="shared" si="26"/>
        <v>92.590152265490346</v>
      </c>
      <c r="N57" s="93">
        <f t="shared" si="27"/>
        <v>100.01223844225649</v>
      </c>
      <c r="O57" s="117">
        <f>('MI Epi'!AO75*(SUM('Mortal Baseline'!C57:G57)))/('Mortal Baseline'!C57*'MI Epi'!B$69+'Mortal Baseline'!D57*'MI Epi'!C$69+'Mortal Baseline'!E57*'MI Epi'!D$69+'Mortal Baseline'!F57*'MI Epi'!E$69+'Mortal Baseline'!G57*'MI Epi'!F$69)</f>
        <v>3.486075292805214E-3</v>
      </c>
      <c r="P57" s="93">
        <f>$O57*'MI Epi'!C$69</f>
        <v>2.8983212245024415E-3</v>
      </c>
      <c r="Q57" s="93">
        <f>$O57*'MI Epi'!D$69</f>
        <v>2.6568119350881781E-3</v>
      </c>
      <c r="R57" s="93">
        <f>$O57*'MI Epi'!E$69</f>
        <v>2.4305002126328696E-3</v>
      </c>
      <c r="S57" s="93">
        <f>$O57*'MI Epi'!F$69</f>
        <v>2.1604677531319736E-3</v>
      </c>
      <c r="T57" s="93">
        <f t="shared" si="22"/>
        <v>1.3632176418160679E-2</v>
      </c>
      <c r="U57" s="2">
        <f>J57/'Mortal Baseline'!C57</f>
        <v>9.2901387303592521E-3</v>
      </c>
      <c r="V57" s="2">
        <f>K57/'Mortal Baseline'!D57</f>
        <v>7.5956226122675689E-3</v>
      </c>
      <c r="W57" s="2">
        <f>L57/'Mortal Baseline'!E57</f>
        <v>7.4608799401380283E-3</v>
      </c>
      <c r="X57" s="2">
        <f>M57/'Mortal Baseline'!F57</f>
        <v>7.965673977388156E-3</v>
      </c>
      <c r="Y57" s="2">
        <f>N57/'Mortal Baseline'!G57</f>
        <v>7.3010234518137047E-3</v>
      </c>
      <c r="Z57" s="2">
        <f>SUM(C57:G57)/SUM('Mortal Baseline'!C57:G57)</f>
        <v>2.5999999999999999E-3</v>
      </c>
      <c r="AA57" s="93">
        <f>C57*'MI Epi'!$AR75</f>
        <v>3.542221922155394E-2</v>
      </c>
      <c r="AB57" s="93">
        <f>D57*'MI Epi'!$AR75</f>
        <v>3.7826963581972801E-2</v>
      </c>
      <c r="AC57" s="93">
        <f>E57*'MI Epi'!$AR75</f>
        <v>3.2169398242485908E-2</v>
      </c>
      <c r="AD57" s="93">
        <f>F57*'MI Epi'!$AR75</f>
        <v>4.8027154411949997E-2</v>
      </c>
      <c r="AE57" s="93">
        <f>G57*'MI Epi'!$AR75</f>
        <v>5.0311366584217698E-2</v>
      </c>
      <c r="AF57" s="93">
        <f t="shared" si="13"/>
        <v>0.20375710204218034</v>
      </c>
      <c r="AG57" s="93">
        <f>J57*'MI Epi'!$I$5</f>
        <v>11.105606400095466</v>
      </c>
      <c r="AH57" s="93">
        <f>K57*'MI Epi'!$I$5</f>
        <v>11.662708398537886</v>
      </c>
      <c r="AI57" s="93">
        <f>L57*'MI Epi'!$I$5</f>
        <v>10.628041688251662</v>
      </c>
      <c r="AJ57" s="93">
        <f>M57*'MI Epi'!$I$5</f>
        <v>18.518030453098071</v>
      </c>
      <c r="AK57" s="93">
        <f>N57*'MI Epi'!$I$5</f>
        <v>20.002447688451298</v>
      </c>
      <c r="AL57" s="93">
        <f t="shared" si="7"/>
        <v>71.916834628434373</v>
      </c>
      <c r="AM57" s="93">
        <f t="shared" si="14"/>
        <v>399.06097478722251</v>
      </c>
      <c r="AN57" s="2"/>
      <c r="AO57" s="93">
        <f>'Mortal Baseline'!X57*'MI Analysis'!AY57</f>
        <v>5.2558137375734928</v>
      </c>
      <c r="AP57" s="93">
        <f>'Mortal Baseline'!Y57*'MI Analysis'!AZ57</f>
        <v>6.7227239803909109</v>
      </c>
      <c r="AQ57" s="93">
        <f>'Mortal Baseline'!Z57*'MI Analysis'!BA57</f>
        <v>7.3728071264127255</v>
      </c>
      <c r="AR57" s="93">
        <f>'Mortal Baseline'!AA57*'MI Analysis'!BB57</f>
        <v>6.1906821268334333</v>
      </c>
      <c r="AS57" s="93">
        <f>'Mortal Baseline'!AB57*'MI Analysis'!BC57</f>
        <v>4.6271882680124579</v>
      </c>
      <c r="AT57" s="93">
        <f t="shared" si="15"/>
        <v>13.140796307024416</v>
      </c>
      <c r="AU57" s="93">
        <f t="shared" si="16"/>
        <v>16.881453848051009</v>
      </c>
      <c r="AV57" s="93">
        <f t="shared" si="17"/>
        <v>20.728548078826254</v>
      </c>
      <c r="AW57" s="93">
        <f t="shared" si="18"/>
        <v>19.406437650242331</v>
      </c>
      <c r="AX57" s="93">
        <f t="shared" si="19"/>
        <v>14.671025956976672</v>
      </c>
      <c r="AY57" s="117">
        <f>('MI Epi'!$AW75*(SUM('Mortal Baseline'!X57:AB57)))/('Mortal Baseline'!X57*'MI Epi'!B$78+'Mortal Baseline'!Y57*'MI Epi'!B$78+'Mortal Baseline'!Z57*'MI Epi'!C$78+'Mortal Baseline'!AA57*'MI Epi'!D$78+'Mortal Baseline'!AB57*'MI Epi'!E$78)</f>
        <v>8.2397001170512682E-4</v>
      </c>
      <c r="AZ57" s="93">
        <f>$AY57*'MI Epi'!C$78</f>
        <v>6.8702221808431224E-4</v>
      </c>
      <c r="BA57" s="93">
        <f>$AY57*'MI Epi'!D$78</f>
        <v>6.2797045755173776E-4</v>
      </c>
      <c r="BB57" s="93">
        <f>$AY57*'MI Epi'!E$78</f>
        <v>5.7866459912639639E-4</v>
      </c>
      <c r="BC57" s="93">
        <f>$AY57*'MI Epi'!F$78</f>
        <v>5.194256452950804E-4</v>
      </c>
      <c r="BD57" s="93">
        <f t="shared" si="8"/>
        <v>3.2370529317626538E-3</v>
      </c>
      <c r="BE57" s="2">
        <f>AO57/'Mortal Baseline'!X57</f>
        <v>8.2397001170512682E-4</v>
      </c>
      <c r="BF57" s="2">
        <f>AP57/'Mortal Baseline'!Y57</f>
        <v>6.8702221808431224E-4</v>
      </c>
      <c r="BG57" s="2">
        <f>AQ57/'Mortal Baseline'!Z57</f>
        <v>6.2797045755173776E-4</v>
      </c>
      <c r="BH57" s="2">
        <f>AR57/'Mortal Baseline'!AA57</f>
        <v>5.7866459912639639E-4</v>
      </c>
      <c r="BI57" s="2">
        <f>AS57/'Mortal Baseline'!AB57</f>
        <v>5.194256452950804E-4</v>
      </c>
      <c r="BJ57" s="2">
        <f>SUM(AO57:AS57)/SUM('Mortal Baseline'!X57:AB57)</f>
        <v>6.3499237186974238E-4</v>
      </c>
      <c r="BK57" s="58">
        <f>AY57*'MI Epi'!$AH$32</f>
        <v>1.4007490198987155E-6</v>
      </c>
      <c r="BL57" s="58">
        <f>AZ57*'MI Epi'!$AH$32</f>
        <v>1.1679377707433308E-6</v>
      </c>
      <c r="BM57" s="58">
        <f>BA57*'MI Epi'!$AH$32</f>
        <v>1.0675497778379542E-6</v>
      </c>
      <c r="BN57" s="58">
        <f>BB57*'MI Epi'!$AH$32</f>
        <v>9.837298185148738E-7</v>
      </c>
      <c r="BO57" s="58">
        <f>BC57*'MI Epi'!$AH$32</f>
        <v>8.8302359700163668E-7</v>
      </c>
      <c r="BP57" s="93">
        <f t="shared" si="20"/>
        <v>5.5029899839965108E-6</v>
      </c>
      <c r="BQ57" s="93">
        <f>AT57*'MI Epi'!$I$5</f>
        <v>2.6281592614048837</v>
      </c>
      <c r="BR57" s="93">
        <f>AU57*'MI Epi'!$I$5</f>
        <v>3.3762907696102022</v>
      </c>
      <c r="BS57" s="93">
        <f>AV57*'MI Epi'!$I$5</f>
        <v>4.1457096157652513</v>
      </c>
      <c r="BT57" s="93">
        <f>AW57*'MI Epi'!$I$5</f>
        <v>3.8812875300484664</v>
      </c>
      <c r="BU57" s="93">
        <f>AX57*'MI Epi'!$I$5</f>
        <v>2.9342051913953346</v>
      </c>
      <c r="BV57" s="93">
        <f t="shared" si="9"/>
        <v>16.965652368224138</v>
      </c>
      <c r="BW57" s="93">
        <f t="shared" si="21"/>
        <v>93.882134293324413</v>
      </c>
    </row>
    <row r="58" spans="1:75">
      <c r="A58" s="58">
        <f>'Mortal Baseline'!A58</f>
        <v>56</v>
      </c>
      <c r="B58" s="58">
        <v>60</v>
      </c>
      <c r="C58" s="58">
        <f>'Mortal Baseline'!C58*'MI Analysis'!O58</f>
        <v>21.996968257383678</v>
      </c>
      <c r="D58" s="58">
        <f>'Mortal Baseline'!D58*'MI Analysis'!P58</f>
        <v>23.708414290420109</v>
      </c>
      <c r="E58" s="58">
        <f>'Mortal Baseline'!E58*'MI Analysis'!Q58</f>
        <v>19.385289516721553</v>
      </c>
      <c r="F58" s="58">
        <f>'Mortal Baseline'!F58*'MI Analysis'!R58</f>
        <v>26.591936451663269</v>
      </c>
      <c r="G58" s="58">
        <f>'Mortal Baseline'!G58*'MI Analysis'!S58</f>
        <v>27.467353330947539</v>
      </c>
      <c r="H58" s="58">
        <f t="shared" si="28"/>
        <v>805.67451804605389</v>
      </c>
      <c r="I58" s="58">
        <f t="shared" si="11"/>
        <v>805.67451804605389</v>
      </c>
      <c r="J58" s="93">
        <f t="shared" si="23"/>
        <v>66.383971638543969</v>
      </c>
      <c r="K58" s="93">
        <f t="shared" si="24"/>
        <v>70.321420920989667</v>
      </c>
      <c r="L58" s="93">
        <f t="shared" si="25"/>
        <v>61.865286871485701</v>
      </c>
      <c r="M58" s="93">
        <f t="shared" si="26"/>
        <v>100.61603110964359</v>
      </c>
      <c r="N58" s="93">
        <f t="shared" si="27"/>
        <v>107.42683271816851</v>
      </c>
      <c r="O58" s="117">
        <f>('MI Epi'!AO76*(SUM('Mortal Baseline'!C58:G58)))/('Mortal Baseline'!C58*'MI Epi'!B$69+'Mortal Baseline'!D58*'MI Epi'!C$69+'Mortal Baseline'!E58*'MI Epi'!D$69+'Mortal Baseline'!F58*'MI Epi'!E$69+'Mortal Baseline'!G58*'MI Epi'!F$69)</f>
        <v>3.4567187618812765E-3</v>
      </c>
      <c r="P58" s="93">
        <f>$O58*'MI Epi'!C$69</f>
        <v>2.8739142196307411E-3</v>
      </c>
      <c r="Q58" s="93">
        <f>$O58*'MI Epi'!D$69</f>
        <v>2.6344387000945238E-3</v>
      </c>
      <c r="R58" s="93">
        <f>$O58*'MI Epi'!E$69</f>
        <v>2.4100327675377932E-3</v>
      </c>
      <c r="S58" s="93">
        <f>$O58*'MI Epi'!F$69</f>
        <v>2.1422742739102578E-3</v>
      </c>
      <c r="T58" s="93">
        <f t="shared" si="22"/>
        <v>1.3517378723054592E-2</v>
      </c>
      <c r="U58" s="2">
        <f>J58/'Mortal Baseline'!C58</f>
        <v>1.0431924871015963E-2</v>
      </c>
      <c r="V58" s="2">
        <f>K58/'Mortal Baseline'!D58</f>
        <v>8.5243040320555213E-3</v>
      </c>
      <c r="W58" s="2">
        <f>L58/'Mortal Baseline'!E58</f>
        <v>8.4074218126124183E-3</v>
      </c>
      <c r="X58" s="2">
        <f>M58/'Mortal Baseline'!F58</f>
        <v>9.1188519630610015E-3</v>
      </c>
      <c r="Y58" s="2">
        <f>N58/'Mortal Baseline'!G58</f>
        <v>8.3785917517031541E-3</v>
      </c>
      <c r="Z58" s="2">
        <f>SUM(C58:G58)/SUM('Mortal Baseline'!C58:G58)</f>
        <v>2.5999999999999999E-3</v>
      </c>
      <c r="AA58" s="93">
        <f>C58*'MI Epi'!$AR76</f>
        <v>3.7394846037552248E-2</v>
      </c>
      <c r="AB58" s="93">
        <f>D58*'MI Epi'!$AR76</f>
        <v>4.0304304293714184E-2</v>
      </c>
      <c r="AC58" s="93">
        <f>E58*'MI Epi'!$AR76</f>
        <v>3.2954992178426637E-2</v>
      </c>
      <c r="AD58" s="93">
        <f>F58*'MI Epi'!$AR76</f>
        <v>4.5206291967827557E-2</v>
      </c>
      <c r="AE58" s="93">
        <f>G58*'MI Epi'!$AR76</f>
        <v>4.6694500662610813E-2</v>
      </c>
      <c r="AF58" s="93">
        <f t="shared" si="13"/>
        <v>0.20255493514013145</v>
      </c>
      <c r="AG58" s="93">
        <f>J58*'MI Epi'!$I$5</f>
        <v>13.276794327708794</v>
      </c>
      <c r="AH58" s="93">
        <f>K58*'MI Epi'!$I$5</f>
        <v>14.064284184197934</v>
      </c>
      <c r="AI58" s="93">
        <f>L58*'MI Epi'!$I$5</f>
        <v>12.37305737429714</v>
      </c>
      <c r="AJ58" s="93">
        <f>M58*'MI Epi'!$I$5</f>
        <v>20.123206221928719</v>
      </c>
      <c r="AK58" s="93">
        <f>N58*'MI Epi'!$I$5</f>
        <v>21.485366543633702</v>
      </c>
      <c r="AL58" s="93">
        <f t="shared" si="7"/>
        <v>81.322708651766291</v>
      </c>
      <c r="AM58" s="93">
        <f t="shared" si="14"/>
        <v>480.58623837412892</v>
      </c>
      <c r="AN58" s="2"/>
      <c r="AO58" s="93">
        <f>'Mortal Baseline'!X58*'MI Analysis'!AY58</f>
        <v>5.5966937523742448</v>
      </c>
      <c r="AP58" s="93">
        <f>'Mortal Baseline'!Y58*'MI Analysis'!AZ58</f>
        <v>7.109284906806157</v>
      </c>
      <c r="AQ58" s="93">
        <f>'Mortal Baseline'!Z58*'MI Analysis'!BA58</f>
        <v>7.2946855888608395</v>
      </c>
      <c r="AR58" s="93">
        <f>'Mortal Baseline'!AA58*'MI Analysis'!BB58</f>
        <v>5.7850104975624372</v>
      </c>
      <c r="AS58" s="93">
        <f>'Mortal Baseline'!AB58*'MI Analysis'!BC58</f>
        <v>4.257525033410178</v>
      </c>
      <c r="AT58" s="93">
        <f t="shared" si="15"/>
        <v>16.109329397244757</v>
      </c>
      <c r="AU58" s="93">
        <f t="shared" si="16"/>
        <v>20.614446817309194</v>
      </c>
      <c r="AV58" s="93">
        <f t="shared" si="17"/>
        <v>23.877522984372064</v>
      </c>
      <c r="AW58" s="93">
        <f t="shared" si="18"/>
        <v>21.310159634026483</v>
      </c>
      <c r="AX58" s="93">
        <f t="shared" si="19"/>
        <v>15.994344915967918</v>
      </c>
      <c r="AY58" s="117">
        <f>('MI Epi'!$AW76*(SUM('Mortal Baseline'!X58:AB58)))/('Mortal Baseline'!X58*'MI Epi'!B$78+'Mortal Baseline'!Y58*'MI Epi'!B$78+'Mortal Baseline'!Z58*'MI Epi'!C$78+'Mortal Baseline'!AA58*'MI Epi'!D$78+'Mortal Baseline'!AB58*'MI Epi'!E$78)</f>
        <v>8.175149591401862E-4</v>
      </c>
      <c r="AZ58" s="93">
        <f>$AY58*'MI Epi'!C$78</f>
        <v>6.8164002641711921E-4</v>
      </c>
      <c r="BA58" s="93">
        <f>$AY58*'MI Epi'!D$78</f>
        <v>6.230508825002892E-4</v>
      </c>
      <c r="BB58" s="93">
        <f>$AY58*'MI Epi'!E$78</f>
        <v>5.7413129044796361E-4</v>
      </c>
      <c r="BC58" s="93">
        <f>$AY58*'MI Epi'!F$78</f>
        <v>5.1535641972093673E-4</v>
      </c>
      <c r="BD58" s="93">
        <f t="shared" si="8"/>
        <v>3.2116935782264952E-3</v>
      </c>
      <c r="BE58" s="2">
        <f>AO58/'Mortal Baseline'!X58</f>
        <v>8.175149591401862E-4</v>
      </c>
      <c r="BF58" s="2">
        <f>AP58/'Mortal Baseline'!Y58</f>
        <v>6.8164002641711921E-4</v>
      </c>
      <c r="BG58" s="2">
        <f>AQ58/'Mortal Baseline'!Z58</f>
        <v>6.230508825002892E-4</v>
      </c>
      <c r="BH58" s="2">
        <f>AR58/'Mortal Baseline'!AA58</f>
        <v>5.7413129044796361E-4</v>
      </c>
      <c r="BI58" s="2">
        <f>AS58/'Mortal Baseline'!AB58</f>
        <v>5.1535641972093673E-4</v>
      </c>
      <c r="BJ58" s="2">
        <f>SUM(AO58:AS58)/SUM('Mortal Baseline'!X58:AB58)</f>
        <v>6.3487955540729121E-4</v>
      </c>
      <c r="BK58" s="58">
        <f>AY58*'MI Epi'!$AH$33</f>
        <v>1.5532784223663537E-6</v>
      </c>
      <c r="BL58" s="58">
        <f>AZ58*'MI Epi'!$AH$33</f>
        <v>1.2951160501925264E-6</v>
      </c>
      <c r="BM58" s="58">
        <f>BA58*'MI Epi'!$AH$33</f>
        <v>1.1837966767505496E-6</v>
      </c>
      <c r="BN58" s="58">
        <f>BB58*'MI Epi'!$AH$33</f>
        <v>1.0908494518511308E-6</v>
      </c>
      <c r="BO58" s="58">
        <f>BC58*'MI Epi'!$AH$33</f>
        <v>9.7917719746977978E-7</v>
      </c>
      <c r="BP58" s="93">
        <f t="shared" si="20"/>
        <v>6.1022177986303401E-6</v>
      </c>
      <c r="BQ58" s="93">
        <f>AT58*'MI Epi'!$I$5</f>
        <v>3.2218658794489516</v>
      </c>
      <c r="BR58" s="93">
        <f>AU58*'MI Epi'!$I$5</f>
        <v>4.1228893634618391</v>
      </c>
      <c r="BS58" s="93">
        <f>AV58*'MI Epi'!$I$5</f>
        <v>4.7755045968744128</v>
      </c>
      <c r="BT58" s="93">
        <f>AW58*'MI Epi'!$I$5</f>
        <v>4.2620319268052969</v>
      </c>
      <c r="BU58" s="93">
        <f>AX58*'MI Epi'!$I$5</f>
        <v>3.1988689831935839</v>
      </c>
      <c r="BV58" s="93">
        <f t="shared" si="9"/>
        <v>19.581160749784086</v>
      </c>
      <c r="BW58" s="93">
        <f t="shared" si="21"/>
        <v>113.4633011453263</v>
      </c>
    </row>
    <row r="59" spans="1:75">
      <c r="A59" s="58">
        <f>'Mortal Baseline'!A59</f>
        <v>57</v>
      </c>
      <c r="B59" s="58">
        <v>61</v>
      </c>
      <c r="C59" s="58">
        <f>'Mortal Baseline'!C59*'MI Analysis'!O59</f>
        <v>23.11530765911025</v>
      </c>
      <c r="D59" s="58">
        <f>'Mortal Baseline'!D59*'MI Analysis'!P59</f>
        <v>25.119645391419688</v>
      </c>
      <c r="E59" s="58">
        <f>'Mortal Baseline'!E59*'MI Analysis'!Q59</f>
        <v>19.738875752365658</v>
      </c>
      <c r="F59" s="58">
        <f>'Mortal Baseline'!F59*'MI Analysis'!R59</f>
        <v>24.79768461529623</v>
      </c>
      <c r="G59" s="58">
        <f>'Mortal Baseline'!G59*'MI Analysis'!S59</f>
        <v>25.234608795211837</v>
      </c>
      <c r="H59" s="58">
        <f t="shared" si="28"/>
        <v>923.6806402594575</v>
      </c>
      <c r="I59" s="58">
        <f t="shared" si="11"/>
        <v>923.6806402594575</v>
      </c>
      <c r="J59" s="93">
        <f t="shared" si="23"/>
        <v>76.185090123907869</v>
      </c>
      <c r="K59" s="93">
        <f t="shared" si="24"/>
        <v>81.336477823917718</v>
      </c>
      <c r="L59" s="93">
        <f t="shared" si="25"/>
        <v>69.198150257375772</v>
      </c>
      <c r="M59" s="93">
        <f t="shared" si="26"/>
        <v>105.24530321104328</v>
      </c>
      <c r="N59" s="93">
        <f t="shared" si="27"/>
        <v>111.12938046908401</v>
      </c>
      <c r="O59" s="117">
        <f>('MI Epi'!AO77*(SUM('Mortal Baseline'!C59:G59)))/('Mortal Baseline'!C59*'MI Epi'!B$69+'Mortal Baseline'!D59*'MI Epi'!C$69+'Mortal Baseline'!E59*'MI Epi'!D$69+'Mortal Baseline'!F59*'MI Epi'!E$69+'Mortal Baseline'!G59*'MI Epi'!F$69)</f>
        <v>3.4264071494824037E-3</v>
      </c>
      <c r="P59" s="93">
        <f>$O59*'MI Epi'!C$69</f>
        <v>2.8487131605067859E-3</v>
      </c>
      <c r="Q59" s="93">
        <f>$O59*'MI Epi'!D$69</f>
        <v>2.6113375772474933E-3</v>
      </c>
      <c r="R59" s="93">
        <f>$O59*'MI Epi'!E$69</f>
        <v>2.3888994373045778E-3</v>
      </c>
      <c r="S59" s="93">
        <f>$O59*'MI Epi'!F$69</f>
        <v>2.1234888904538658E-3</v>
      </c>
      <c r="T59" s="93">
        <f t="shared" si="22"/>
        <v>1.3398846214995125E-2</v>
      </c>
      <c r="U59" s="2">
        <f>J59/'Mortal Baseline'!C59</f>
        <v>1.1292998619537609E-2</v>
      </c>
      <c r="V59" s="2">
        <f>K59/'Mortal Baseline'!D59</f>
        <v>9.2240272979891586E-3</v>
      </c>
      <c r="W59" s="2">
        <f>L59/'Mortal Baseline'!E59</f>
        <v>9.1545097253802419E-3</v>
      </c>
      <c r="X59" s="2">
        <f>M59/'Mortal Baseline'!F59</f>
        <v>1.0138867782225301E-2</v>
      </c>
      <c r="Y59" s="2">
        <f>N59/'Mortal Baseline'!G59</f>
        <v>9.3515222187196077E-3</v>
      </c>
      <c r="Z59" s="2">
        <f>SUM(C59:G59)/SUM('Mortal Baseline'!C59:G59)</f>
        <v>2.6000000000000003E-3</v>
      </c>
      <c r="AA59" s="93">
        <f>C59*'MI Epi'!$AR77</f>
        <v>3.9296023020487424E-2</v>
      </c>
      <c r="AB59" s="93">
        <f>D59*'MI Epi'!$AR77</f>
        <v>4.2703397165413465E-2</v>
      </c>
      <c r="AC59" s="93">
        <f>E59*'MI Epi'!$AR77</f>
        <v>3.3556088779021616E-2</v>
      </c>
      <c r="AD59" s="93">
        <f>F59*'MI Epi'!$AR77</f>
        <v>4.2156063846003587E-2</v>
      </c>
      <c r="AE59" s="93">
        <f>G59*'MI Epi'!$AR77</f>
        <v>4.2898834951860122E-2</v>
      </c>
      <c r="AF59" s="93">
        <f t="shared" si="13"/>
        <v>0.20061040776278621</v>
      </c>
      <c r="AG59" s="93">
        <f>J59*'MI Epi'!$I$5</f>
        <v>15.237018024781575</v>
      </c>
      <c r="AH59" s="93">
        <f>K59*'MI Epi'!$I$5</f>
        <v>16.267295564783545</v>
      </c>
      <c r="AI59" s="93">
        <f>L59*'MI Epi'!$I$5</f>
        <v>13.839630051475154</v>
      </c>
      <c r="AJ59" s="93">
        <f>M59*'MI Epi'!$I$5</f>
        <v>21.049060642208659</v>
      </c>
      <c r="AK59" s="93">
        <f>N59*'MI Epi'!$I$5</f>
        <v>22.225876093816805</v>
      </c>
      <c r="AL59" s="93">
        <f t="shared" si="7"/>
        <v>88.618880377065736</v>
      </c>
      <c r="AM59" s="93">
        <f t="shared" si="14"/>
        <v>569.40572915895746</v>
      </c>
      <c r="AN59" s="2"/>
      <c r="AO59" s="93">
        <f>'Mortal Baseline'!X59*'MI Analysis'!AY59</f>
        <v>5.9563226857707274</v>
      </c>
      <c r="AP59" s="93">
        <f>'Mortal Baseline'!Y59*'MI Analysis'!AZ59</f>
        <v>7.4940887444766853</v>
      </c>
      <c r="AQ59" s="93">
        <f>'Mortal Baseline'!Z59*'MI Analysis'!BA59</f>
        <v>7.1783946937357976</v>
      </c>
      <c r="AR59" s="93">
        <f>'Mortal Baseline'!AA59*'MI Analysis'!BB59</f>
        <v>5.3632458205772373</v>
      </c>
      <c r="AS59" s="93">
        <f>'Mortal Baseline'!AB59*'MI Analysis'!BC59</f>
        <v>3.8641208347143063</v>
      </c>
      <c r="AT59" s="93">
        <f t="shared" si="15"/>
        <v>18.843784650288111</v>
      </c>
      <c r="AU59" s="93">
        <f t="shared" si="16"/>
        <v>23.985644903207991</v>
      </c>
      <c r="AV59" s="93">
        <f t="shared" si="17"/>
        <v>26.280411897436771</v>
      </c>
      <c r="AW59" s="93">
        <f t="shared" si="18"/>
        <v>22.411372436948973</v>
      </c>
      <c r="AX59" s="93">
        <f t="shared" si="19"/>
        <v>16.659595788311442</v>
      </c>
      <c r="AY59" s="117">
        <f>('MI Epi'!$AW77*(SUM('Mortal Baseline'!X59:AB59)))/('Mortal Baseline'!X59*'MI Epi'!B$78+'Mortal Baseline'!Y59*'MI Epi'!B$78+'Mortal Baseline'!Z59*'MI Epi'!C$78+'Mortal Baseline'!AA59*'MI Epi'!D$78+'Mortal Baseline'!AB59*'MI Epi'!E$78)</f>
        <v>8.1070933484786846E-4</v>
      </c>
      <c r="AZ59" s="93">
        <f>$AY59*'MI Epi'!C$78</f>
        <v>6.7596552973600706E-4</v>
      </c>
      <c r="BA59" s="93">
        <f>$AY59*'MI Epi'!D$78</f>
        <v>6.1786412698727256E-4</v>
      </c>
      <c r="BB59" s="93">
        <f>$AY59*'MI Epi'!E$78</f>
        <v>5.693517793043854E-4</v>
      </c>
      <c r="BC59" s="93">
        <f>$AY59*'MI Epi'!F$78</f>
        <v>5.110661958784966E-4</v>
      </c>
      <c r="BD59" s="93">
        <f t="shared" si="8"/>
        <v>3.1849569667540302E-3</v>
      </c>
      <c r="BE59" s="2">
        <f>AO59/'Mortal Baseline'!X59</f>
        <v>8.1070933484786846E-4</v>
      </c>
      <c r="BF59" s="2">
        <f>AP59/'Mortal Baseline'!Y59</f>
        <v>6.7596552973600706E-4</v>
      </c>
      <c r="BG59" s="2">
        <f>AQ59/'Mortal Baseline'!Z59</f>
        <v>6.1786412698727256E-4</v>
      </c>
      <c r="BH59" s="2">
        <f>AR59/'Mortal Baseline'!AA59</f>
        <v>5.693517793043854E-4</v>
      </c>
      <c r="BI59" s="2">
        <f>AS59/'Mortal Baseline'!AB59</f>
        <v>5.110661958784966E-4</v>
      </c>
      <c r="BJ59" s="2">
        <f>SUM(AO59:AS59)/SUM('Mortal Baseline'!X59:AB59)</f>
        <v>6.347995365760874E-4</v>
      </c>
      <c r="BK59" s="58">
        <f>AY59*'MI Epi'!$AH$33</f>
        <v>1.54034773621095E-6</v>
      </c>
      <c r="BL59" s="58">
        <f>AZ59*'MI Epi'!$AH$33</f>
        <v>1.2843345064984134E-6</v>
      </c>
      <c r="BM59" s="58">
        <f>BA59*'MI Epi'!$AH$33</f>
        <v>1.1739418412758178E-6</v>
      </c>
      <c r="BN59" s="58">
        <f>BB59*'MI Epi'!$AH$33</f>
        <v>1.0817683806783322E-6</v>
      </c>
      <c r="BO59" s="58">
        <f>BC59*'MI Epi'!$AH$33</f>
        <v>9.7102577216914358E-7</v>
      </c>
      <c r="BP59" s="93">
        <f t="shared" si="20"/>
        <v>6.051418236832657E-6</v>
      </c>
      <c r="BQ59" s="93">
        <f>AT59*'MI Epi'!$I$5</f>
        <v>3.7687569300576222</v>
      </c>
      <c r="BR59" s="93">
        <f>AU59*'MI Epi'!$I$5</f>
        <v>4.7971289806415989</v>
      </c>
      <c r="BS59" s="93">
        <f>AV59*'MI Epi'!$I$5</f>
        <v>5.2560823794873546</v>
      </c>
      <c r="BT59" s="93">
        <f>AW59*'MI Epi'!$I$5</f>
        <v>4.4822744873897946</v>
      </c>
      <c r="BU59" s="93">
        <f>AX59*'MI Epi'!$I$5</f>
        <v>3.3319191576622886</v>
      </c>
      <c r="BV59" s="93">
        <f t="shared" si="9"/>
        <v>21.636161935238658</v>
      </c>
      <c r="BW59" s="93">
        <f t="shared" si="21"/>
        <v>135.0994691319832</v>
      </c>
    </row>
    <row r="60" spans="1:75">
      <c r="A60" s="58">
        <f>'Mortal Baseline'!A60</f>
        <v>58</v>
      </c>
      <c r="B60" s="58">
        <v>62</v>
      </c>
      <c r="C60" s="58">
        <f>'Mortal Baseline'!C60*'MI Analysis'!O60</f>
        <v>24.264364565984163</v>
      </c>
      <c r="D60" s="58">
        <f>'Mortal Baseline'!D60*'MI Analysis'!P60</f>
        <v>26.548843404107409</v>
      </c>
      <c r="E60" s="58">
        <f>'Mortal Baseline'!E60*'MI Analysis'!Q60</f>
        <v>20.042735813582077</v>
      </c>
      <c r="F60" s="58">
        <f>'Mortal Baseline'!F60*'MI Analysis'!R60</f>
        <v>22.992302373853917</v>
      </c>
      <c r="G60" s="58">
        <f>'Mortal Baseline'!G60*'MI Analysis'!S60</f>
        <v>23.025017282627399</v>
      </c>
      <c r="H60" s="58">
        <f t="shared" si="28"/>
        <v>1040.5539036996124</v>
      </c>
      <c r="I60" s="58">
        <f t="shared" si="11"/>
        <v>1040.5539036996124</v>
      </c>
      <c r="J60" s="93">
        <f t="shared" si="23"/>
        <v>85.173140642089976</v>
      </c>
      <c r="K60" s="93">
        <f t="shared" si="24"/>
        <v>91.575322266076171</v>
      </c>
      <c r="L60" s="93">
        <f t="shared" si="25"/>
        <v>75.367699930703679</v>
      </c>
      <c r="M60" s="93">
        <f t="shared" si="26"/>
        <v>107.14638887884256</v>
      </c>
      <c r="N60" s="93">
        <f t="shared" si="27"/>
        <v>111.88562282294272</v>
      </c>
      <c r="O60" s="117">
        <f>('MI Epi'!AO78*(SUM('Mortal Baseline'!C60:G60)))/('Mortal Baseline'!C60*'MI Epi'!B$69+'Mortal Baseline'!D60*'MI Epi'!C$69+'Mortal Baseline'!E60*'MI Epi'!D$69+'Mortal Baseline'!F60*'MI Epi'!E$69+'Mortal Baseline'!G60*'MI Epi'!F$69)</f>
        <v>3.395371687391205E-3</v>
      </c>
      <c r="P60" s="93">
        <f>$O60*'MI Epi'!C$69</f>
        <v>2.8229102931169713E-3</v>
      </c>
      <c r="Q60" s="93">
        <f>$O60*'MI Epi'!D$69</f>
        <v>2.587684793194019E-3</v>
      </c>
      <c r="R60" s="93">
        <f>$O60*'MI Epi'!E$69</f>
        <v>2.3672614372970912E-3</v>
      </c>
      <c r="S60" s="93">
        <f>$O60*'MI Epi'!F$69</f>
        <v>2.1042549068419889E-3</v>
      </c>
      <c r="T60" s="93">
        <f t="shared" si="22"/>
        <v>1.3277483117841275E-2</v>
      </c>
      <c r="U60" s="2">
        <f>J60/'Mortal Baseline'!C60</f>
        <v>1.1918485212168248E-2</v>
      </c>
      <c r="V60" s="2">
        <f>K60/'Mortal Baseline'!D60</f>
        <v>9.7371066560442299E-3</v>
      </c>
      <c r="W60" s="2">
        <f>L60/'Mortal Baseline'!E60</f>
        <v>9.7306002944233822E-3</v>
      </c>
      <c r="X60" s="2">
        <f>M60/'Mortal Baseline'!F60</f>
        <v>1.1031670965973241E-2</v>
      </c>
      <c r="Y60" s="2">
        <f>N60/'Mortal Baseline'!G60</f>
        <v>1.0225220156854689E-2</v>
      </c>
      <c r="Z60" s="2">
        <f>SUM(C60:G60)/SUM('Mortal Baseline'!C60:G60)</f>
        <v>2.5999999999999999E-3</v>
      </c>
      <c r="AA60" s="93">
        <f>C60*'MI Epi'!$AR78</f>
        <v>4.1249419762173077E-2</v>
      </c>
      <c r="AB60" s="93">
        <f>D60*'MI Epi'!$AR78</f>
        <v>4.5133033786982593E-2</v>
      </c>
      <c r="AC60" s="93">
        <f>E60*'MI Epi'!$AR78</f>
        <v>3.4072650883089528E-2</v>
      </c>
      <c r="AD60" s="93">
        <f>F60*'MI Epi'!$AR78</f>
        <v>3.9086914035551659E-2</v>
      </c>
      <c r="AE60" s="93">
        <f>G60*'MI Epi'!$AR78</f>
        <v>3.9142529380466577E-2</v>
      </c>
      <c r="AF60" s="93">
        <f t="shared" si="13"/>
        <v>0.19868454784826345</v>
      </c>
      <c r="AG60" s="93">
        <f>J60*'MI Epi'!$I$5</f>
        <v>17.034628128417996</v>
      </c>
      <c r="AH60" s="93">
        <f>K60*'MI Epi'!$I$5</f>
        <v>18.315064453215236</v>
      </c>
      <c r="AI60" s="93">
        <f>L60*'MI Epi'!$I$5</f>
        <v>15.073539986140737</v>
      </c>
      <c r="AJ60" s="93">
        <f>M60*'MI Epi'!$I$5</f>
        <v>21.429277775768512</v>
      </c>
      <c r="AK60" s="93">
        <f>N60*'MI Epi'!$I$5</f>
        <v>22.377124564588545</v>
      </c>
      <c r="AL60" s="93">
        <f t="shared" si="7"/>
        <v>94.229634908131032</v>
      </c>
      <c r="AM60" s="93">
        <f t="shared" si="14"/>
        <v>663.83404861493682</v>
      </c>
      <c r="AN60" s="2"/>
      <c r="AO60" s="93">
        <f>'Mortal Baseline'!X60*'MI Analysis'!AY60</f>
        <v>6.3457299639927234</v>
      </c>
      <c r="AP60" s="93">
        <f>'Mortal Baseline'!Y60*'MI Analysis'!AZ60</f>
        <v>7.8845494499485191</v>
      </c>
      <c r="AQ60" s="93">
        <f>'Mortal Baseline'!Z60*'MI Analysis'!BA60</f>
        <v>7.0375319909125071</v>
      </c>
      <c r="AR60" s="93">
        <f>'Mortal Baseline'!AA60*'MI Analysis'!BB60</f>
        <v>4.9423076133987074</v>
      </c>
      <c r="AS60" s="93">
        <f>'Mortal Baseline'!AB60*'MI Analysis'!BC60</f>
        <v>3.4623285662972574</v>
      </c>
      <c r="AT60" s="93">
        <f t="shared" si="15"/>
        <v>21.420756143875476</v>
      </c>
      <c r="AU60" s="93">
        <f t="shared" si="16"/>
        <v>27.073064088180406</v>
      </c>
      <c r="AV60" s="93">
        <f t="shared" si="17"/>
        <v>28.061860334920084</v>
      </c>
      <c r="AW60" s="93">
        <f t="shared" si="18"/>
        <v>22.871404481189504</v>
      </c>
      <c r="AX60" s="93">
        <f t="shared" si="19"/>
        <v>16.79000422592064</v>
      </c>
      <c r="AY60" s="117">
        <f>('MI Epi'!$AW78*(SUM('Mortal Baseline'!X60:AB60)))/('Mortal Baseline'!X60*'MI Epi'!B$78+'Mortal Baseline'!Y60*'MI Epi'!B$78+'Mortal Baseline'!Z60*'MI Epi'!C$78+'Mortal Baseline'!AA60*'MI Epi'!D$78+'Mortal Baseline'!AB60*'MI Epi'!E$78)</f>
        <v>8.036223571020486E-4</v>
      </c>
      <c r="AZ60" s="93">
        <f>$AY60*'MI Epi'!C$78</f>
        <v>6.7005644190358516E-4</v>
      </c>
      <c r="BA60" s="93">
        <f>$AY60*'MI Epi'!D$78</f>
        <v>6.1246294418391815E-4</v>
      </c>
      <c r="BB60" s="93">
        <f>$AY60*'MI Epi'!E$78</f>
        <v>5.6437467688798075E-4</v>
      </c>
      <c r="BC60" s="93">
        <f>$AY60*'MI Epi'!F$78</f>
        <v>5.0659860854337436E-4</v>
      </c>
      <c r="BD60" s="93">
        <f t="shared" si="8"/>
        <v>3.1571150286209071E-3</v>
      </c>
      <c r="BE60" s="2">
        <f>AO60/'Mortal Baseline'!X60</f>
        <v>8.036223571020486E-4</v>
      </c>
      <c r="BF60" s="2">
        <f>AP60/'Mortal Baseline'!Y60</f>
        <v>6.7005644190358516E-4</v>
      </c>
      <c r="BG60" s="2">
        <f>AQ60/'Mortal Baseline'!Z60</f>
        <v>6.1246294418391815E-4</v>
      </c>
      <c r="BH60" s="2">
        <f>AR60/'Mortal Baseline'!AA60</f>
        <v>5.6437467688798075E-4</v>
      </c>
      <c r="BI60" s="2">
        <f>AS60/'Mortal Baseline'!AB60</f>
        <v>5.0659860854337436E-4</v>
      </c>
      <c r="BJ60" s="2">
        <f>SUM(AO60:AS60)/SUM('Mortal Baseline'!X60:AB60)</f>
        <v>6.3476525436200555E-4</v>
      </c>
      <c r="BK60" s="58">
        <f>AY60*'MI Epi'!$AH$33</f>
        <v>1.5268824784938923E-6</v>
      </c>
      <c r="BL60" s="58">
        <f>AZ60*'MI Epi'!$AH$33</f>
        <v>1.2731072396168118E-6</v>
      </c>
      <c r="BM60" s="58">
        <f>BA60*'MI Epi'!$AH$33</f>
        <v>1.1636795939494445E-6</v>
      </c>
      <c r="BN60" s="58">
        <f>BB60*'MI Epi'!$AH$33</f>
        <v>1.0723118860871635E-6</v>
      </c>
      <c r="BO60" s="58">
        <f>BC60*'MI Epi'!$AH$33</f>
        <v>9.6253735623241131E-7</v>
      </c>
      <c r="BP60" s="93">
        <f t="shared" si="20"/>
        <v>5.9985185543797236E-6</v>
      </c>
      <c r="BQ60" s="93">
        <f>AT60*'MI Epi'!$I$5</f>
        <v>4.2841512287750954</v>
      </c>
      <c r="BR60" s="93">
        <f>AU60*'MI Epi'!$I$5</f>
        <v>5.4146128176360815</v>
      </c>
      <c r="BS60" s="93">
        <f>AV60*'MI Epi'!$I$5</f>
        <v>5.6123720669840171</v>
      </c>
      <c r="BT60" s="93">
        <f>AW60*'MI Epi'!$I$5</f>
        <v>4.5742808962379007</v>
      </c>
      <c r="BU60" s="93">
        <f>AX60*'MI Epi'!$I$5</f>
        <v>3.3580008451841281</v>
      </c>
      <c r="BV60" s="93">
        <f t="shared" si="9"/>
        <v>23.243417854817224</v>
      </c>
      <c r="BW60" s="93">
        <f t="shared" si="21"/>
        <v>158.34289298531897</v>
      </c>
    </row>
    <row r="61" spans="1:75">
      <c r="A61" s="58">
        <f>'Mortal Baseline'!A61</f>
        <v>59</v>
      </c>
      <c r="B61" s="58">
        <v>63</v>
      </c>
      <c r="C61" s="58">
        <f>'Mortal Baseline'!C61*'MI Analysis'!O61</f>
        <v>25.438958899083573</v>
      </c>
      <c r="D61" s="58">
        <f>'Mortal Baseline'!D61*'MI Analysis'!P61</f>
        <v>27.974454782343312</v>
      </c>
      <c r="E61" s="58">
        <f>'Mortal Baseline'!E61*'MI Analysis'!Q61</f>
        <v>20.285494705553479</v>
      </c>
      <c r="F61" s="58">
        <f>'Mortal Baseline'!F61*'MI Analysis'!R61</f>
        <v>21.194880618502932</v>
      </c>
      <c r="G61" s="58">
        <f>'Mortal Baseline'!G61*'MI Analysis'!S61</f>
        <v>20.85749110564619</v>
      </c>
      <c r="H61" s="58">
        <f t="shared" si="28"/>
        <v>1156.3051838107419</v>
      </c>
      <c r="I61" s="58">
        <f t="shared" si="11"/>
        <v>1156.3051838107419</v>
      </c>
      <c r="J61" s="93">
        <f t="shared" si="23"/>
        <v>93.53622199299339</v>
      </c>
      <c r="K61" s="93">
        <f t="shared" si="24"/>
        <v>101.18957956141728</v>
      </c>
      <c r="L61" s="93">
        <f t="shared" si="25"/>
        <v>80.54558199923332</v>
      </c>
      <c r="M61" s="93">
        <f t="shared" si="26"/>
        <v>106.87290480754142</v>
      </c>
      <c r="N61" s="93">
        <f t="shared" si="27"/>
        <v>110.32684683461991</v>
      </c>
      <c r="O61" s="117">
        <f>('MI Epi'!AO79*(SUM('Mortal Baseline'!C61:G61)))/('Mortal Baseline'!C61*'MI Epi'!B$69+'Mortal Baseline'!D61*'MI Epi'!C$69+'Mortal Baseline'!E61*'MI Epi'!D$69+'Mortal Baseline'!F61*'MI Epi'!E$69+'Mortal Baseline'!G61*'MI Epi'!F$69)</f>
        <v>3.3638696109851707E-3</v>
      </c>
      <c r="P61" s="93">
        <f>$O61*'MI Epi'!C$69</f>
        <v>2.796719482823245E-3</v>
      </c>
      <c r="Q61" s="93">
        <f>$O61*'MI Epi'!D$69</f>
        <v>2.5636763924723402E-3</v>
      </c>
      <c r="R61" s="93">
        <f>$O61*'MI Epi'!E$69</f>
        <v>2.345298112649094E-3</v>
      </c>
      <c r="S61" s="93">
        <f>$O61*'MI Epi'!F$69</f>
        <v>2.0847317426772901E-3</v>
      </c>
      <c r="T61" s="93">
        <f t="shared" si="22"/>
        <v>1.315429534160714E-2</v>
      </c>
      <c r="U61" s="2">
        <f>J61/'Mortal Baseline'!C61</f>
        <v>1.2368574356237831E-2</v>
      </c>
      <c r="V61" s="2">
        <f>K61/'Mortal Baseline'!D61</f>
        <v>1.0116331875634247E-2</v>
      </c>
      <c r="W61" s="2">
        <f>L61/'Mortal Baseline'!E61</f>
        <v>1.0179333069597205E-2</v>
      </c>
      <c r="X61" s="2">
        <f>M61/'Mortal Baseline'!F61</f>
        <v>1.1825913363231643E-2</v>
      </c>
      <c r="Y61" s="2">
        <f>N61/'Mortal Baseline'!G61</f>
        <v>1.1027303260043841E-2</v>
      </c>
      <c r="Z61" s="2">
        <f>SUM(C61:G61)/SUM('Mortal Baseline'!C61:G61)</f>
        <v>2.6000000000000003E-3</v>
      </c>
      <c r="AA61" s="93">
        <f>C61*'MI Epi'!$AR79</f>
        <v>4.3246230128442073E-2</v>
      </c>
      <c r="AB61" s="93">
        <f>D61*'MI Epi'!$AR79</f>
        <v>4.7556573129983626E-2</v>
      </c>
      <c r="AC61" s="93">
        <f>E61*'MI Epi'!$AR79</f>
        <v>3.4485340999440915E-2</v>
      </c>
      <c r="AD61" s="93">
        <f>F61*'MI Epi'!$AR79</f>
        <v>3.6031297051454983E-2</v>
      </c>
      <c r="AE61" s="93">
        <f>G61*'MI Epi'!$AR79</f>
        <v>3.5457734879598524E-2</v>
      </c>
      <c r="AF61" s="93">
        <f t="shared" si="13"/>
        <v>0.1967771761889201</v>
      </c>
      <c r="AG61" s="93">
        <f>J61*'MI Epi'!$I$5</f>
        <v>18.707244398598679</v>
      </c>
      <c r="AH61" s="93">
        <f>K61*'MI Epi'!$I$5</f>
        <v>20.237915912283455</v>
      </c>
      <c r="AI61" s="93">
        <f>L61*'MI Epi'!$I$5</f>
        <v>16.109116399846666</v>
      </c>
      <c r="AJ61" s="93">
        <f>M61*'MI Epi'!$I$5</f>
        <v>21.374580961508286</v>
      </c>
      <c r="AK61" s="93">
        <f>N61*'MI Epi'!$I$5</f>
        <v>22.065369366923985</v>
      </c>
      <c r="AL61" s="93">
        <f t="shared" si="7"/>
        <v>98.494227039161075</v>
      </c>
      <c r="AM61" s="93">
        <f t="shared" si="14"/>
        <v>762.52505283028677</v>
      </c>
      <c r="AN61" s="2"/>
      <c r="AO61" s="93">
        <f>'Mortal Baseline'!X61*'MI Analysis'!AY61</f>
        <v>6.7642784659185722</v>
      </c>
      <c r="AP61" s="93">
        <f>'Mortal Baseline'!Y61*'MI Analysis'!AZ61</f>
        <v>8.2726746329840264</v>
      </c>
      <c r="AQ61" s="93">
        <f>'Mortal Baseline'!Z61*'MI Analysis'!BA61</f>
        <v>6.8706572735658407</v>
      </c>
      <c r="AR61" s="93">
        <f>'Mortal Baseline'!AA61*'MI Analysis'!BB61</f>
        <v>4.5262373282442052</v>
      </c>
      <c r="AS61" s="93">
        <f>'Mortal Baseline'!AB61*'MI Analysis'!BC61</f>
        <v>3.0587951530499384</v>
      </c>
      <c r="AT61" s="93">
        <f t="shared" si="15"/>
        <v>23.900881854136475</v>
      </c>
      <c r="AU61" s="93">
        <f t="shared" si="16"/>
        <v>29.93112463042111</v>
      </c>
      <c r="AV61" s="93">
        <f t="shared" si="17"/>
        <v>29.320144377822317</v>
      </c>
      <c r="AW61" s="93">
        <f t="shared" si="18"/>
        <v>22.823359840883921</v>
      </c>
      <c r="AX61" s="93">
        <f t="shared" si="19"/>
        <v>16.490797571249093</v>
      </c>
      <c r="AY61" s="117">
        <f>('MI Epi'!$AW79*(SUM('Mortal Baseline'!X61:AB61)))/('Mortal Baseline'!X61*'MI Epi'!B$78+'Mortal Baseline'!Y61*'MI Epi'!B$78+'Mortal Baseline'!Z61*'MI Epi'!C$78+'Mortal Baseline'!AA61*'MI Epi'!D$78+'Mortal Baseline'!AB61*'MI Epi'!E$78)</f>
        <v>7.9633990995622438E-4</v>
      </c>
      <c r="AZ61" s="93">
        <f>$AY61*'MI Epi'!C$78</f>
        <v>6.6398437262905874E-4</v>
      </c>
      <c r="BA61" s="93">
        <f>$AY61*'MI Epi'!D$78</f>
        <v>6.0691278871552207E-4</v>
      </c>
      <c r="BB61" s="93">
        <f>$AY61*'MI Epi'!E$78</f>
        <v>5.5926029857513793E-4</v>
      </c>
      <c r="BC61" s="93">
        <f>$AY61*'MI Epi'!F$78</f>
        <v>5.0200779849651463E-4</v>
      </c>
      <c r="BD61" s="93">
        <f t="shared" si="8"/>
        <v>3.1285051683724576E-3</v>
      </c>
      <c r="BE61" s="2">
        <f>AO61/'Mortal Baseline'!X61</f>
        <v>7.9633990995622438E-4</v>
      </c>
      <c r="BF61" s="2">
        <f>AP61/'Mortal Baseline'!Y61</f>
        <v>6.6398437262905874E-4</v>
      </c>
      <c r="BG61" s="2">
        <f>AQ61/'Mortal Baseline'!Z61</f>
        <v>6.0691278871552207E-4</v>
      </c>
      <c r="BH61" s="2">
        <f>AR61/'Mortal Baseline'!AA61</f>
        <v>5.5926029857513793E-4</v>
      </c>
      <c r="BI61" s="2">
        <f>AS61/'Mortal Baseline'!AB61</f>
        <v>5.0200779849651463E-4</v>
      </c>
      <c r="BJ61" s="2">
        <f>SUM(AO61:AS61)/SUM('Mortal Baseline'!X61:AB61)</f>
        <v>6.3479102253357895E-4</v>
      </c>
      <c r="BK61" s="58">
        <f>AY61*'MI Epi'!$AH$33</f>
        <v>1.5130458289168263E-6</v>
      </c>
      <c r="BL61" s="58">
        <f>AZ61*'MI Epi'!$AH$33</f>
        <v>1.2615703079952117E-6</v>
      </c>
      <c r="BM61" s="58">
        <f>BA61*'MI Epi'!$AH$33</f>
        <v>1.1531342985594919E-6</v>
      </c>
      <c r="BN61" s="58">
        <f>BB61*'MI Epi'!$AH$33</f>
        <v>1.062594567292762E-6</v>
      </c>
      <c r="BO61" s="58">
        <f>BC61*'MI Epi'!$AH$33</f>
        <v>9.5381481714337784E-7</v>
      </c>
      <c r="BP61" s="93">
        <f t="shared" si="20"/>
        <v>5.9441598199076702E-6</v>
      </c>
      <c r="BQ61" s="93">
        <f>AT61*'MI Epi'!$I$5</f>
        <v>4.7801763708272951</v>
      </c>
      <c r="BR61" s="93">
        <f>AU61*'MI Epi'!$I$5</f>
        <v>5.9862249260842226</v>
      </c>
      <c r="BS61" s="93">
        <f>AV61*'MI Epi'!$I$5</f>
        <v>5.8640288755644638</v>
      </c>
      <c r="BT61" s="93">
        <f>AW61*'MI Epi'!$I$5</f>
        <v>4.5646719681767847</v>
      </c>
      <c r="BU61" s="93">
        <f>AX61*'MI Epi'!$I$5</f>
        <v>3.2981595142498188</v>
      </c>
      <c r="BV61" s="93">
        <f t="shared" si="9"/>
        <v>24.493261654902586</v>
      </c>
      <c r="BW61" s="93">
        <f t="shared" si="21"/>
        <v>182.83616058438139</v>
      </c>
    </row>
    <row r="62" spans="1:75">
      <c r="A62" s="58">
        <f>'Mortal Baseline'!A62</f>
        <v>60</v>
      </c>
      <c r="B62" s="58">
        <v>64</v>
      </c>
      <c r="C62" s="58">
        <f>'Mortal Baseline'!C62*'MI Analysis'!O62</f>
        <v>33.804878492974922</v>
      </c>
      <c r="D62" s="58">
        <f>'Mortal Baseline'!D62*'MI Analysis'!P62</f>
        <v>37.281428704691479</v>
      </c>
      <c r="E62" s="58">
        <f>'Mortal Baseline'!E62*'MI Analysis'!Q62</f>
        <v>25.964331215550995</v>
      </c>
      <c r="F62" s="58">
        <f>'Mortal Baseline'!F62*'MI Analysis'!R62</f>
        <v>24.654313776957054</v>
      </c>
      <c r="G62" s="58">
        <f>'Mortal Baseline'!G62*'MI Analysis'!S62</f>
        <v>23.799749276289656</v>
      </c>
      <c r="H62" s="58">
        <f t="shared" si="28"/>
        <v>1301.8098852772059</v>
      </c>
      <c r="I62" s="58">
        <f t="shared" si="11"/>
        <v>1301.8098852772059</v>
      </c>
      <c r="J62" s="93">
        <f t="shared" si="23"/>
        <v>108.59060985724119</v>
      </c>
      <c r="K62" s="93">
        <f t="shared" si="24"/>
        <v>118.18553578069532</v>
      </c>
      <c r="L62" s="93">
        <f t="shared" si="25"/>
        <v>90.366311473938211</v>
      </c>
      <c r="M62" s="93">
        <f t="shared" si="26"/>
        <v>110.11660632593873</v>
      </c>
      <c r="N62" s="93">
        <f t="shared" si="27"/>
        <v>112.02576900910597</v>
      </c>
      <c r="O62" s="117">
        <f>('MI Epi'!AO80*(SUM('Mortal Baseline'!C62:G62)))/('Mortal Baseline'!C62*'MI Epi'!B$69+'Mortal Baseline'!D62*'MI Epi'!C$69+'Mortal Baseline'!E62*'MI Epi'!D$69+'Mortal Baseline'!F62*'MI Epi'!E$69+'Mortal Baseline'!G62*'MI Epi'!F$69)</f>
        <v>4.2292974666111802E-3</v>
      </c>
      <c r="P62" s="93">
        <f>$O62*'MI Epi'!C$69</f>
        <v>3.5162357616062259E-3</v>
      </c>
      <c r="Q62" s="93">
        <f>$O62*'MI Epi'!D$69</f>
        <v>3.2232373206399993E-3</v>
      </c>
      <c r="R62" s="93">
        <f>$O62*'MI Epi'!E$69</f>
        <v>2.9486765283300758E-3</v>
      </c>
      <c r="S62" s="93">
        <f>$O62*'MI Epi'!F$69</f>
        <v>2.6210738516962814E-3</v>
      </c>
      <c r="T62" s="93">
        <f t="shared" si="22"/>
        <v>1.6538520928883763E-2</v>
      </c>
      <c r="U62" s="2">
        <f>J62/'Mortal Baseline'!C62</f>
        <v>1.3585671998863525E-2</v>
      </c>
      <c r="V62" s="2">
        <f>K62/'Mortal Baseline'!D62</f>
        <v>1.1146788678846369E-2</v>
      </c>
      <c r="W62" s="2">
        <f>L62/'Mortal Baseline'!E62</f>
        <v>1.1218161764048159E-2</v>
      </c>
      <c r="X62" s="2">
        <f>M62/'Mortal Baseline'!F62</f>
        <v>1.3170038127612992E-2</v>
      </c>
      <c r="Y62" s="2">
        <f>N62/'Mortal Baseline'!G62</f>
        <v>1.2337433073652591E-2</v>
      </c>
      <c r="Z62" s="2">
        <f>SUM(C62:G62)/SUM('Mortal Baseline'!C62:G62)</f>
        <v>3.2999999999999995E-3</v>
      </c>
      <c r="AA62" s="93">
        <f>C62*'MI Epi'!$AR80</f>
        <v>6.084878128735486E-2</v>
      </c>
      <c r="AB62" s="93">
        <f>D62*'MI Epi'!$AR80</f>
        <v>6.7106571668444664E-2</v>
      </c>
      <c r="AC62" s="93">
        <f>E62*'MI Epi'!$AR80</f>
        <v>4.6735796187991792E-2</v>
      </c>
      <c r="AD62" s="93">
        <f>F62*'MI Epi'!$AR80</f>
        <v>4.4377764798522693E-2</v>
      </c>
      <c r="AE62" s="93">
        <f>G62*'MI Epi'!$AR80</f>
        <v>4.2839548697321379E-2</v>
      </c>
      <c r="AF62" s="93">
        <f t="shared" si="13"/>
        <v>0.26190846263963535</v>
      </c>
      <c r="AG62" s="93">
        <f>J62*'MI Epi'!$I$5</f>
        <v>21.718121971448241</v>
      </c>
      <c r="AH62" s="93">
        <f>K62*'MI Epi'!$I$5</f>
        <v>23.637107156139066</v>
      </c>
      <c r="AI62" s="93">
        <f>L62*'MI Epi'!$I$5</f>
        <v>18.073262294787643</v>
      </c>
      <c r="AJ62" s="93">
        <f>M62*'MI Epi'!$I$5</f>
        <v>22.023321265187747</v>
      </c>
      <c r="AK62" s="93">
        <f>N62*'MI Epi'!$I$5</f>
        <v>22.405153801821196</v>
      </c>
      <c r="AL62" s="93">
        <f t="shared" si="7"/>
        <v>107.85696648938389</v>
      </c>
      <c r="AM62" s="93">
        <f t="shared" si="14"/>
        <v>870.64392778231036</v>
      </c>
      <c r="AN62" s="2"/>
      <c r="AO62" s="93">
        <f>'Mortal Baseline'!X62*'MI Analysis'!AY62</f>
        <v>10.301057326479988</v>
      </c>
      <c r="AP62" s="93">
        <f>'Mortal Baseline'!Y62*'MI Analysis'!AZ62</f>
        <v>12.356453738015039</v>
      </c>
      <c r="AQ62" s="93">
        <f>'Mortal Baseline'!Z62*'MI Analysis'!BA62</f>
        <v>9.5386351532302118</v>
      </c>
      <c r="AR62" s="93">
        <f>'Mortal Baseline'!AA62*'MI Analysis'!BB62</f>
        <v>5.8845119815166189</v>
      </c>
      <c r="AS62" s="93">
        <f>'Mortal Baseline'!AB62*'MI Analysis'!BC62</f>
        <v>3.8013486592065133</v>
      </c>
      <c r="AT62" s="93">
        <f t="shared" si="15"/>
        <v>29.421761296743338</v>
      </c>
      <c r="AU62" s="93">
        <f t="shared" si="16"/>
        <v>36.30135218078162</v>
      </c>
      <c r="AV62" s="93">
        <f t="shared" si="17"/>
        <v>32.994749502353763</v>
      </c>
      <c r="AW62" s="93">
        <f t="shared" si="18"/>
        <v>24.143198791629189</v>
      </c>
      <c r="AX62" s="93">
        <f t="shared" si="19"/>
        <v>16.993985762390974</v>
      </c>
      <c r="AY62" s="117">
        <f>('MI Epi'!$AW80*(SUM('Mortal Baseline'!X62:AB62)))/('Mortal Baseline'!X62*'MI Epi'!B$78+'Mortal Baseline'!Y62*'MI Epi'!B$78+'Mortal Baseline'!Z62*'MI Epi'!C$78+'Mortal Baseline'!AA62*'MI Epi'!D$78+'Mortal Baseline'!AB62*'MI Epi'!E$78)</f>
        <v>1.1270885134862308E-3</v>
      </c>
      <c r="AZ62" s="93">
        <f>$AY62*'MI Epi'!C$78</f>
        <v>9.3976096157947424E-4</v>
      </c>
      <c r="BA62" s="93">
        <f>$AY62*'MI Epi'!D$78</f>
        <v>8.5898549639030802E-4</v>
      </c>
      <c r="BB62" s="93">
        <f>$AY62*'MI Epi'!E$78</f>
        <v>7.9154121335896384E-4</v>
      </c>
      <c r="BC62" s="93">
        <f>$AY62*'MI Epi'!F$78</f>
        <v>7.1050969101502765E-4</v>
      </c>
      <c r="BD62" s="93">
        <f t="shared" si="8"/>
        <v>4.4278858758300052E-3</v>
      </c>
      <c r="BE62" s="2">
        <f>AO62/'Mortal Baseline'!X62</f>
        <v>1.1270885134862308E-3</v>
      </c>
      <c r="BF62" s="2">
        <f>AP62/'Mortal Baseline'!Y62</f>
        <v>9.3976096157947424E-4</v>
      </c>
      <c r="BG62" s="2">
        <f>AQ62/'Mortal Baseline'!Z62</f>
        <v>8.5898549639030802E-4</v>
      </c>
      <c r="BH62" s="2">
        <f>AR62/'Mortal Baseline'!AA62</f>
        <v>7.9154121335896373E-4</v>
      </c>
      <c r="BI62" s="2">
        <f>AS62/'Mortal Baseline'!AB62</f>
        <v>7.1050969101502765E-4</v>
      </c>
      <c r="BJ62" s="2">
        <f>SUM(AO62:AS62)/SUM('Mortal Baseline'!X62:AB62)</f>
        <v>9.0698870239225434E-4</v>
      </c>
      <c r="BK62" s="58">
        <f>AY62*'MI Epi'!$AH$33</f>
        <v>2.1414681756238385E-6</v>
      </c>
      <c r="BL62" s="58">
        <f>AZ62*'MI Epi'!$AH$33</f>
        <v>1.785545827001001E-6</v>
      </c>
      <c r="BM62" s="58">
        <f>BA62*'MI Epi'!$AH$33</f>
        <v>1.6320724431415853E-6</v>
      </c>
      <c r="BN62" s="58">
        <f>BB62*'MI Epi'!$AH$33</f>
        <v>1.5039283053820313E-6</v>
      </c>
      <c r="BO62" s="58">
        <f>BC62*'MI Epi'!$AH$33</f>
        <v>1.3499684129285526E-6</v>
      </c>
      <c r="BP62" s="93">
        <f t="shared" si="20"/>
        <v>8.4129831640770081E-6</v>
      </c>
      <c r="BQ62" s="93">
        <f>AT62*'MI Epi'!$I$5</f>
        <v>5.8843522593486677</v>
      </c>
      <c r="BR62" s="93">
        <f>AU62*'MI Epi'!$I$5</f>
        <v>7.2602704361563246</v>
      </c>
      <c r="BS62" s="93">
        <f>AV62*'MI Epi'!$I$5</f>
        <v>6.5989499004707532</v>
      </c>
      <c r="BT62" s="93">
        <f>AW62*'MI Epi'!$I$5</f>
        <v>4.8286397583258385</v>
      </c>
      <c r="BU62" s="93">
        <f>AX62*'MI Epi'!$I$5</f>
        <v>3.398797152478195</v>
      </c>
      <c r="BV62" s="93">
        <f t="shared" si="9"/>
        <v>27.971009506779779</v>
      </c>
      <c r="BW62" s="93">
        <f t="shared" si="21"/>
        <v>210.80717850414433</v>
      </c>
    </row>
    <row r="63" spans="1:75">
      <c r="A63" s="58">
        <f>'Mortal Baseline'!A63</f>
        <v>61</v>
      </c>
      <c r="B63" s="58">
        <v>65</v>
      </c>
      <c r="C63" s="58">
        <f>'Mortal Baseline'!C63*'MI Analysis'!O63</f>
        <v>35.342421609208095</v>
      </c>
      <c r="D63" s="58">
        <f>'Mortal Baseline'!D63*'MI Analysis'!P63</f>
        <v>38.992347514617713</v>
      </c>
      <c r="E63" s="58">
        <f>'Mortal Baseline'!E63*'MI Analysis'!Q63</f>
        <v>26.079463528086375</v>
      </c>
      <c r="F63" s="58">
        <f>'Mortal Baseline'!F63*'MI Analysis'!R63</f>
        <v>22.465366405181651</v>
      </c>
      <c r="G63" s="58">
        <f>'Mortal Baseline'!G63*'MI Analysis'!S63</f>
        <v>21.228257275292233</v>
      </c>
      <c r="H63" s="58">
        <f t="shared" si="28"/>
        <v>1445.917741609592</v>
      </c>
      <c r="I63" s="58">
        <f t="shared" si="11"/>
        <v>1445.917741609592</v>
      </c>
      <c r="J63" s="93">
        <f t="shared" si="23"/>
        <v>122.15406071371369</v>
      </c>
      <c r="K63" s="93">
        <f t="shared" si="24"/>
        <v>133.47366956750551</v>
      </c>
      <c r="L63" s="93">
        <f t="shared" si="25"/>
        <v>98.325776911048962</v>
      </c>
      <c r="M63" s="93">
        <f t="shared" si="26"/>
        <v>110.5142737011341</v>
      </c>
      <c r="N63" s="93">
        <f t="shared" si="27"/>
        <v>110.80603293387969</v>
      </c>
      <c r="O63" s="117">
        <f>('MI Epi'!AO81*(SUM('Mortal Baseline'!C63:G63)))/('Mortal Baseline'!C63*'MI Epi'!B$69+'Mortal Baseline'!D63*'MI Epi'!C$69+'Mortal Baseline'!E63*'MI Epi'!D$69+'Mortal Baseline'!F63*'MI Epi'!E$69+'Mortal Baseline'!G63*'MI Epi'!F$69)</f>
        <v>4.1891725918133541E-3</v>
      </c>
      <c r="P63" s="93">
        <f>$O63*'MI Epi'!C$69</f>
        <v>3.48287596111739E-3</v>
      </c>
      <c r="Q63" s="93">
        <f>$O63*'MI Epi'!D$69</f>
        <v>3.1926573023378126E-3</v>
      </c>
      <c r="R63" s="93">
        <f>$O63*'MI Epi'!E$69</f>
        <v>2.9207013675728601E-3</v>
      </c>
      <c r="S63" s="93">
        <f>$O63*'MI Epi'!F$69</f>
        <v>2.5962067760258063E-3</v>
      </c>
      <c r="T63" s="93">
        <f t="shared" si="22"/>
        <v>1.6381613998867221E-2</v>
      </c>
      <c r="U63" s="2">
        <f>J63/'Mortal Baseline'!C63</f>
        <v>1.4479043025938816E-2</v>
      </c>
      <c r="V63" s="2">
        <f>K63/'Mortal Baseline'!D63</f>
        <v>1.1922140235453028E-2</v>
      </c>
      <c r="W63" s="2">
        <f>L63/'Mortal Baseline'!E63</f>
        <v>1.2037076963834832E-2</v>
      </c>
      <c r="X63" s="2">
        <f>M63/'Mortal Baseline'!F63</f>
        <v>1.4367857817835302E-2</v>
      </c>
      <c r="Y63" s="2">
        <f>N63/'Mortal Baseline'!G63</f>
        <v>1.3551530386919947E-2</v>
      </c>
      <c r="Z63" s="2">
        <f>SUM(C63:G63)/SUM('Mortal Baseline'!C63:G63)</f>
        <v>3.3000000000000008E-3</v>
      </c>
      <c r="AA63" s="93">
        <f>C63*'MI Epi'!$AR81</f>
        <v>6.3616358896574576E-2</v>
      </c>
      <c r="AB63" s="93">
        <f>D63*'MI Epi'!$AR81</f>
        <v>7.0186225526311874E-2</v>
      </c>
      <c r="AC63" s="93">
        <f>E63*'MI Epi'!$AR81</f>
        <v>4.6943034350555475E-2</v>
      </c>
      <c r="AD63" s="93">
        <f>F63*'MI Epi'!$AR81</f>
        <v>4.0437659529326972E-2</v>
      </c>
      <c r="AE63" s="93">
        <f>G63*'MI Epi'!$AR81</f>
        <v>3.8210863095526015E-2</v>
      </c>
      <c r="AF63" s="93">
        <f t="shared" si="13"/>
        <v>0.25939414139829492</v>
      </c>
      <c r="AG63" s="93">
        <f>J63*'MI Epi'!$I$5</f>
        <v>24.430812142742738</v>
      </c>
      <c r="AH63" s="93">
        <f>K63*'MI Epi'!$I$5</f>
        <v>26.694733913501103</v>
      </c>
      <c r="AI63" s="93">
        <f>L63*'MI Epi'!$I$5</f>
        <v>19.665155382209793</v>
      </c>
      <c r="AJ63" s="93">
        <f>M63*'MI Epi'!$I$5</f>
        <v>22.102854740226821</v>
      </c>
      <c r="AK63" s="93">
        <f>N63*'MI Epi'!$I$5</f>
        <v>22.16120658677594</v>
      </c>
      <c r="AL63" s="93">
        <f t="shared" si="7"/>
        <v>115.05476276545639</v>
      </c>
      <c r="AM63" s="93">
        <f t="shared" si="14"/>
        <v>985.95808468916505</v>
      </c>
      <c r="AN63" s="2"/>
      <c r="AO63" s="93">
        <f>'Mortal Baseline'!X63*'MI Analysis'!AY63</f>
        <v>10.976167465148151</v>
      </c>
      <c r="AP63" s="93">
        <f>'Mortal Baseline'!Y63*'MI Analysis'!AZ63</f>
        <v>12.865096628021869</v>
      </c>
      <c r="AQ63" s="93">
        <f>'Mortal Baseline'!Z63*'MI Analysis'!BA63</f>
        <v>9.2240451972588851</v>
      </c>
      <c r="AR63" s="93">
        <f>'Mortal Baseline'!AA63*'MI Analysis'!BB63</f>
        <v>5.3216085698234608</v>
      </c>
      <c r="AS63" s="93">
        <f>'Mortal Baseline'!AB63*'MI Analysis'!BC63</f>
        <v>3.2521939888257512</v>
      </c>
      <c r="AT63" s="93">
        <f t="shared" si="15"/>
        <v>34.513574361074653</v>
      </c>
      <c r="AU63" s="93">
        <f t="shared" si="16"/>
        <v>41.906176587101335</v>
      </c>
      <c r="AV63" s="93">
        <f t="shared" si="17"/>
        <v>35.619843167069448</v>
      </c>
      <c r="AW63" s="93">
        <f t="shared" si="18"/>
        <v>24.636166099198505</v>
      </c>
      <c r="AX63" s="93">
        <f t="shared" si="19"/>
        <v>16.847381248770116</v>
      </c>
      <c r="AY63" s="117">
        <f>('MI Epi'!$AW81*(SUM('Mortal Baseline'!X63:AB63)))/('Mortal Baseline'!X63*'MI Epi'!B$78+'Mortal Baseline'!Y63*'MI Epi'!B$78+'Mortal Baseline'!Z63*'MI Epi'!C$78+'Mortal Baseline'!AA63*'MI Epi'!D$78+'Mortal Baseline'!AB63*'MI Epi'!E$78)</f>
        <v>1.1165686161739303E-3</v>
      </c>
      <c r="AZ63" s="93">
        <f>$AY63*'MI Epi'!C$78</f>
        <v>9.309895219847741E-4</v>
      </c>
      <c r="BA63" s="93">
        <f>$AY63*'MI Epi'!D$78</f>
        <v>8.5096799012823938E-4</v>
      </c>
      <c r="BB63" s="93">
        <f>$AY63*'MI Epi'!E$78</f>
        <v>7.8415321127806806E-4</v>
      </c>
      <c r="BC63" s="93">
        <f>$AY63*'MI Epi'!F$78</f>
        <v>7.0387801222544181E-4</v>
      </c>
      <c r="BD63" s="93">
        <f t="shared" si="8"/>
        <v>4.3865573517904537E-3</v>
      </c>
      <c r="BE63" s="2">
        <f>AO63/'Mortal Baseline'!X63</f>
        <v>1.1165686161739303E-3</v>
      </c>
      <c r="BF63" s="2">
        <f>AP63/'Mortal Baseline'!Y63</f>
        <v>9.309895219847741E-4</v>
      </c>
      <c r="BG63" s="2">
        <f>AQ63/'Mortal Baseline'!Z63</f>
        <v>8.5096799012823938E-4</v>
      </c>
      <c r="BH63" s="2">
        <f>AR63/'Mortal Baseline'!AA63</f>
        <v>7.8415321127806806E-4</v>
      </c>
      <c r="BI63" s="2">
        <f>AS63/'Mortal Baseline'!AB63</f>
        <v>7.0387801222544181E-4</v>
      </c>
      <c r="BJ63" s="2">
        <f>SUM(AO63:AS63)/SUM('Mortal Baseline'!X63:AB63)</f>
        <v>9.0726291848933671E-4</v>
      </c>
      <c r="BK63" s="58">
        <f>AY63*'MI Epi'!$AH$34</f>
        <v>2.9030784020522187E-6</v>
      </c>
      <c r="BL63" s="58">
        <f>AZ63*'MI Epi'!$AH$34</f>
        <v>2.4205727571604127E-6</v>
      </c>
      <c r="BM63" s="58">
        <f>BA63*'MI Epi'!$AH$34</f>
        <v>2.2125167743334223E-6</v>
      </c>
      <c r="BN63" s="58">
        <f>BB63*'MI Epi'!$AH$34</f>
        <v>2.0387983493229767E-6</v>
      </c>
      <c r="BO63" s="58">
        <f>BC63*'MI Epi'!$AH$34</f>
        <v>1.8300828317861486E-6</v>
      </c>
      <c r="BP63" s="93">
        <f t="shared" si="20"/>
        <v>1.1405049114655178E-5</v>
      </c>
      <c r="BQ63" s="93">
        <f>AT63*'MI Epi'!$I$5</f>
        <v>6.902714872214931</v>
      </c>
      <c r="BR63" s="93">
        <f>AU63*'MI Epi'!$I$5</f>
        <v>8.3812353174202681</v>
      </c>
      <c r="BS63" s="93">
        <f>AV63*'MI Epi'!$I$5</f>
        <v>7.1239686334138899</v>
      </c>
      <c r="BT63" s="93">
        <f>AW63*'MI Epi'!$I$5</f>
        <v>4.9272332198397013</v>
      </c>
      <c r="BU63" s="93">
        <f>AX63*'MI Epi'!$I$5</f>
        <v>3.3694762497540234</v>
      </c>
      <c r="BV63" s="93">
        <f t="shared" si="9"/>
        <v>30.704628292642809</v>
      </c>
      <c r="BW63" s="93">
        <f t="shared" si="21"/>
        <v>241.51181820183626</v>
      </c>
    </row>
    <row r="64" spans="1:75">
      <c r="A64" s="58">
        <f>'Mortal Baseline'!A64</f>
        <v>62</v>
      </c>
      <c r="B64" s="58">
        <v>66</v>
      </c>
      <c r="C64" s="58">
        <f>'Mortal Baseline'!C64*'MI Analysis'!O64</f>
        <v>36.720969293026059</v>
      </c>
      <c r="D64" s="58">
        <f>'Mortal Baseline'!D64*'MI Analysis'!P64</f>
        <v>40.416039620937923</v>
      </c>
      <c r="E64" s="58">
        <f>'Mortal Baseline'!E64*'MI Analysis'!Q64</f>
        <v>25.959274321782019</v>
      </c>
      <c r="F64" s="58">
        <f>'Mortal Baseline'!F64*'MI Analysis'!R64</f>
        <v>20.259344894743677</v>
      </c>
      <c r="G64" s="58">
        <f>'Mortal Baseline'!G64*'MI Analysis'!S64</f>
        <v>18.691485856343238</v>
      </c>
      <c r="H64" s="58">
        <f t="shared" si="28"/>
        <v>1587.964855596425</v>
      </c>
      <c r="I64" s="58">
        <f t="shared" si="11"/>
        <v>1587.964855596425</v>
      </c>
      <c r="J64" s="93">
        <f t="shared" si="23"/>
        <v>134.3806015051004</v>
      </c>
      <c r="K64" s="93">
        <f t="shared" si="24"/>
        <v>147.12478904941602</v>
      </c>
      <c r="L64" s="93">
        <f t="shared" si="25"/>
        <v>104.57295281627063</v>
      </c>
      <c r="M64" s="93">
        <f t="shared" si="26"/>
        <v>108.63032619612166</v>
      </c>
      <c r="N64" s="93">
        <f t="shared" si="27"/>
        <v>107.29810134035148</v>
      </c>
      <c r="O64" s="117">
        <f>('MI Epi'!AO82*(SUM('Mortal Baseline'!C64:G64)))/('Mortal Baseline'!C64*'MI Epi'!B$69+'Mortal Baseline'!D64*'MI Epi'!C$69+'Mortal Baseline'!E64*'MI Epi'!D$69+'Mortal Baseline'!F64*'MI Epi'!E$69+'Mortal Baseline'!G64*'MI Epi'!F$69)</f>
        <v>4.1494899239053872E-3</v>
      </c>
      <c r="P64" s="93">
        <f>$O64*'MI Epi'!C$69</f>
        <v>3.44988381121176E-3</v>
      </c>
      <c r="Q64" s="93">
        <f>$O64*'MI Epi'!D$69</f>
        <v>3.1624142992874717E-3</v>
      </c>
      <c r="R64" s="93">
        <f>$O64*'MI Epi'!E$69</f>
        <v>2.8930345145398201E-3</v>
      </c>
      <c r="S64" s="93">
        <f>$O64*'MI Epi'!F$69</f>
        <v>2.5716137545984297E-3</v>
      </c>
      <c r="T64" s="93">
        <f t="shared" si="22"/>
        <v>1.6226436303542868E-2</v>
      </c>
      <c r="U64" s="2">
        <f>J64/'Mortal Baseline'!C64</f>
        <v>1.5185082601282507E-2</v>
      </c>
      <c r="V64" s="2">
        <f>K64/'Mortal Baseline'!D64</f>
        <v>1.2558465221480467E-2</v>
      </c>
      <c r="W64" s="2">
        <f>L64/'Mortal Baseline'!E64</f>
        <v>1.2739300690982745E-2</v>
      </c>
      <c r="X64" s="2">
        <f>M64/'Mortal Baseline'!F64</f>
        <v>1.5512410921669901E-2</v>
      </c>
      <c r="Y64" s="2">
        <f>N64/'Mortal Baseline'!G64</f>
        <v>1.4762297410160321E-2</v>
      </c>
      <c r="Z64" s="2">
        <f>SUM(C64:G64)/SUM('Mortal Baseline'!C64:G64)</f>
        <v>3.3000000000000008E-3</v>
      </c>
      <c r="AA64" s="93">
        <f>C64*'MI Epi'!$AR82</f>
        <v>6.6097744727446908E-2</v>
      </c>
      <c r="AB64" s="93">
        <f>D64*'MI Epi'!$AR82</f>
        <v>7.2748871317688257E-2</v>
      </c>
      <c r="AC64" s="93">
        <f>E64*'MI Epi'!$AR82</f>
        <v>4.6726693779207629E-2</v>
      </c>
      <c r="AD64" s="93">
        <f>F64*'MI Epi'!$AR82</f>
        <v>3.6466820810538619E-2</v>
      </c>
      <c r="AE64" s="93">
        <f>G64*'MI Epi'!$AR82</f>
        <v>3.3644674541417827E-2</v>
      </c>
      <c r="AF64" s="93">
        <f t="shared" si="13"/>
        <v>0.25568480517629921</v>
      </c>
      <c r="AG64" s="93">
        <f>J64*'MI Epi'!$I$5</f>
        <v>26.87612030102008</v>
      </c>
      <c r="AH64" s="93">
        <f>K64*'MI Epi'!$I$5</f>
        <v>29.424957809883207</v>
      </c>
      <c r="AI64" s="93">
        <f>L64*'MI Epi'!$I$5</f>
        <v>20.914590563254126</v>
      </c>
      <c r="AJ64" s="93">
        <f>M64*'MI Epi'!$I$5</f>
        <v>21.726065239224333</v>
      </c>
      <c r="AK64" s="93">
        <f>N64*'MI Epi'!$I$5</f>
        <v>21.459620268070296</v>
      </c>
      <c r="AL64" s="93">
        <f t="shared" si="7"/>
        <v>120.40135418145204</v>
      </c>
      <c r="AM64" s="93">
        <f t="shared" si="14"/>
        <v>1106.6151236757935</v>
      </c>
      <c r="AN64" s="2"/>
      <c r="AO64" s="93">
        <f>'Mortal Baseline'!X64*'MI Analysis'!AY64</f>
        <v>11.646519436169038</v>
      </c>
      <c r="AP64" s="93">
        <f>'Mortal Baseline'!Y64*'MI Analysis'!AZ64</f>
        <v>13.286108745508635</v>
      </c>
      <c r="AQ64" s="93">
        <f>'Mortal Baseline'!Z64*'MI Analysis'!BA64</f>
        <v>8.843565922083549</v>
      </c>
      <c r="AR64" s="93">
        <f>'Mortal Baseline'!AA64*'MI Analysis'!BB64</f>
        <v>4.7669150060685146</v>
      </c>
      <c r="AS64" s="93">
        <f>'Mortal Baseline'!AB64*'MI Analysis'!BC64</f>
        <v>2.7239508917327542</v>
      </c>
      <c r="AT64" s="93">
        <f t="shared" si="15"/>
        <v>39.257376021950357</v>
      </c>
      <c r="AU64" s="93">
        <f t="shared" si="16"/>
        <v>46.811047594616944</v>
      </c>
      <c r="AV64" s="93">
        <f t="shared" si="17"/>
        <v>37.339438243222332</v>
      </c>
      <c r="AW64" s="93">
        <f t="shared" si="18"/>
        <v>24.475845846628971</v>
      </c>
      <c r="AX64" s="93">
        <f t="shared" si="19"/>
        <v>16.201854060666019</v>
      </c>
      <c r="AY64" s="117">
        <f>('MI Epi'!$AW82*(SUM('Mortal Baseline'!X64:AB64)))/('Mortal Baseline'!X64*'MI Epi'!B$78+'Mortal Baseline'!Y64*'MI Epi'!B$78+'Mortal Baseline'!Z64*'MI Epi'!C$78+'Mortal Baseline'!AA64*'MI Epi'!D$78+'Mortal Baseline'!AB64*'MI Epi'!E$78)</f>
        <v>1.1062299667127383E-3</v>
      </c>
      <c r="AZ64" s="93">
        <f>$AY64*'MI Epi'!C$78</f>
        <v>9.2236920597336296E-4</v>
      </c>
      <c r="BA64" s="93">
        <f>$AY64*'MI Epi'!D$78</f>
        <v>8.4308861789334888E-4</v>
      </c>
      <c r="BB64" s="93">
        <f>$AY64*'MI Epi'!E$78</f>
        <v>7.7689249746448091E-4</v>
      </c>
      <c r="BC64" s="93">
        <f>$AY64*'MI Epi'!F$78</f>
        <v>6.9736059097033295E-4</v>
      </c>
      <c r="BD64" s="93">
        <f t="shared" si="8"/>
        <v>4.3459408790142645E-3</v>
      </c>
      <c r="BE64" s="2">
        <f>AO64/'Mortal Baseline'!X64</f>
        <v>1.1062299667127383E-3</v>
      </c>
      <c r="BF64" s="2">
        <f>AP64/'Mortal Baseline'!Y64</f>
        <v>9.2236920597336296E-4</v>
      </c>
      <c r="BG64" s="2">
        <f>AQ64/'Mortal Baseline'!Z64</f>
        <v>8.4308861789334888E-4</v>
      </c>
      <c r="BH64" s="2">
        <f>AR64/'Mortal Baseline'!AA64</f>
        <v>7.7689249746448091E-4</v>
      </c>
      <c r="BI64" s="2">
        <f>AS64/'Mortal Baseline'!AB64</f>
        <v>6.9736059097033295E-4</v>
      </c>
      <c r="BJ64" s="2">
        <f>SUM(AO64:AS64)/SUM('Mortal Baseline'!X64:AB64)</f>
        <v>9.0768865862315723E-4</v>
      </c>
      <c r="BK64" s="58">
        <f>AY64*'MI Epi'!$AH$34</f>
        <v>2.8761979134531195E-6</v>
      </c>
      <c r="BL64" s="58">
        <f>AZ64*'MI Epi'!$AH$34</f>
        <v>2.3981599355307434E-6</v>
      </c>
      <c r="BM64" s="58">
        <f>BA64*'MI Epi'!$AH$34</f>
        <v>2.1920304065227069E-6</v>
      </c>
      <c r="BN64" s="58">
        <f>BB64*'MI Epi'!$AH$34</f>
        <v>2.0199204934076503E-6</v>
      </c>
      <c r="BO64" s="58">
        <f>BC64*'MI Epi'!$AH$34</f>
        <v>1.8131375365228657E-6</v>
      </c>
      <c r="BP64" s="93">
        <f t="shared" si="20"/>
        <v>1.1299446285437084E-5</v>
      </c>
      <c r="BQ64" s="93">
        <f>AT64*'MI Epi'!$I$5</f>
        <v>7.8514752043900717</v>
      </c>
      <c r="BR64" s="93">
        <f>AU64*'MI Epi'!$I$5</f>
        <v>9.3622095189233896</v>
      </c>
      <c r="BS64" s="93">
        <f>AV64*'MI Epi'!$I$5</f>
        <v>7.4678876486444672</v>
      </c>
      <c r="BT64" s="93">
        <f>AW64*'MI Epi'!$I$5</f>
        <v>4.8951691693257944</v>
      </c>
      <c r="BU64" s="93">
        <f>AX64*'MI Epi'!$I$5</f>
        <v>3.2403708121332038</v>
      </c>
      <c r="BV64" s="93">
        <f t="shared" si="9"/>
        <v>32.817112353416931</v>
      </c>
      <c r="BW64" s="93">
        <f t="shared" si="21"/>
        <v>274.32894185469945</v>
      </c>
    </row>
    <row r="65" spans="1:75">
      <c r="A65" s="58">
        <f>'Mortal Baseline'!A65</f>
        <v>63</v>
      </c>
      <c r="B65" s="58">
        <v>67</v>
      </c>
      <c r="C65" s="58">
        <f>'Mortal Baseline'!C65*'MI Analysis'!O65</f>
        <v>38.098524309327509</v>
      </c>
      <c r="D65" s="58">
        <f>'Mortal Baseline'!D65*'MI Analysis'!P65</f>
        <v>41.703673171997956</v>
      </c>
      <c r="E65" s="58">
        <f>'Mortal Baseline'!E65*'MI Analysis'!Q65</f>
        <v>25.722300291260037</v>
      </c>
      <c r="F65" s="58">
        <f>'Mortal Baseline'!F65*'MI Analysis'!R65</f>
        <v>18.171192646895332</v>
      </c>
      <c r="G65" s="58">
        <f>'Mortal Baseline'!G65*'MI Analysis'!S65</f>
        <v>16.320149837340352</v>
      </c>
      <c r="H65" s="58">
        <f t="shared" si="28"/>
        <v>1727.9806958532463</v>
      </c>
      <c r="I65" s="58">
        <f t="shared" si="11"/>
        <v>1727.9806958532463</v>
      </c>
      <c r="J65" s="93">
        <f t="shared" si="23"/>
        <v>145.53690776868038</v>
      </c>
      <c r="K65" s="93">
        <f t="shared" si="24"/>
        <v>159.33075554021309</v>
      </c>
      <c r="L65" s="93">
        <f t="shared" si="25"/>
        <v>109.33393585049733</v>
      </c>
      <c r="M65" s="93">
        <f t="shared" si="26"/>
        <v>105.03898678298211</v>
      </c>
      <c r="N65" s="93">
        <f t="shared" si="27"/>
        <v>102.12498623508012</v>
      </c>
      <c r="O65" s="117">
        <f>('MI Epi'!AO83*(SUM('Mortal Baseline'!C65:G65)))/('Mortal Baseline'!C65*'MI Epi'!B$69+'Mortal Baseline'!D65*'MI Epi'!C$69+'Mortal Baseline'!E65*'MI Epi'!D$69+'Mortal Baseline'!F65*'MI Epi'!E$69+'Mortal Baseline'!G65*'MI Epi'!F$69)</f>
        <v>4.1105582088913498E-3</v>
      </c>
      <c r="P65" s="93">
        <f>$O65*'MI Epi'!C$69</f>
        <v>3.4175160031600107E-3</v>
      </c>
      <c r="Q65" s="93">
        <f>$O65*'MI Epi'!D$69</f>
        <v>3.1327436133684896E-3</v>
      </c>
      <c r="R65" s="93">
        <f>$O65*'MI Epi'!E$69</f>
        <v>2.8658912276994385E-3</v>
      </c>
      <c r="S65" s="93">
        <f>$O65*'MI Epi'!F$69</f>
        <v>2.5474861303226301E-3</v>
      </c>
      <c r="T65" s="93">
        <f t="shared" si="22"/>
        <v>1.6074195183441917E-2</v>
      </c>
      <c r="U65" s="2">
        <f>J65/'Mortal Baseline'!C65</f>
        <v>1.5702391149537205E-2</v>
      </c>
      <c r="V65" s="2">
        <f>K65/'Mortal Baseline'!D65</f>
        <v>1.3056773311274417E-2</v>
      </c>
      <c r="W65" s="2">
        <f>L65/'Mortal Baseline'!E65</f>
        <v>1.33158848696151E-2</v>
      </c>
      <c r="X65" s="2">
        <f>M65/'Mortal Baseline'!F65</f>
        <v>1.6566348540651168E-2</v>
      </c>
      <c r="Y65" s="2">
        <f>N65/'Mortal Baseline'!G65</f>
        <v>1.5941151802295828E-2</v>
      </c>
      <c r="Z65" s="2">
        <f>SUM(C65:G65)/SUM('Mortal Baseline'!C65:G65)</f>
        <v>3.3000000000000008E-3</v>
      </c>
      <c r="AA65" s="93">
        <f>C65*'MI Epi'!$AR83</f>
        <v>6.8577343756789519E-2</v>
      </c>
      <c r="AB65" s="93">
        <f>D65*'MI Epi'!$AR83</f>
        <v>7.5066611709596318E-2</v>
      </c>
      <c r="AC65" s="93">
        <f>E65*'MI Epi'!$AR83</f>
        <v>4.6300140524268063E-2</v>
      </c>
      <c r="AD65" s="93">
        <f>F65*'MI Epi'!$AR83</f>
        <v>3.2708146764411597E-2</v>
      </c>
      <c r="AE65" s="93">
        <f>G65*'MI Epi'!$AR83</f>
        <v>2.9376269707212632E-2</v>
      </c>
      <c r="AF65" s="93">
        <f t="shared" si="13"/>
        <v>0.25202851246227814</v>
      </c>
      <c r="AG65" s="93">
        <f>J65*'MI Epi'!$I$5</f>
        <v>29.107381553736076</v>
      </c>
      <c r="AH65" s="93">
        <f>K65*'MI Epi'!$I$5</f>
        <v>31.866151108042619</v>
      </c>
      <c r="AI65" s="93">
        <f>L65*'MI Epi'!$I$5</f>
        <v>21.866787170099467</v>
      </c>
      <c r="AJ65" s="93">
        <f>M65*'MI Epi'!$I$5</f>
        <v>21.007797356596424</v>
      </c>
      <c r="AK65" s="93">
        <f>N65*'MI Epi'!$I$5</f>
        <v>20.424997247016023</v>
      </c>
      <c r="AL65" s="93">
        <f t="shared" si="7"/>
        <v>124.27311443549061</v>
      </c>
      <c r="AM65" s="93">
        <f t="shared" si="14"/>
        <v>1231.1402666237464</v>
      </c>
      <c r="AN65" s="2"/>
      <c r="AO65" s="93">
        <f>'Mortal Baseline'!X65*'MI Analysis'!AY65</f>
        <v>12.342368053140596</v>
      </c>
      <c r="AP65" s="93">
        <f>'Mortal Baseline'!Y65*'MI Analysis'!AZ65</f>
        <v>13.64825947192792</v>
      </c>
      <c r="AQ65" s="93">
        <f>'Mortal Baseline'!Z65*'MI Analysis'!BA65</f>
        <v>8.4322882812504716</v>
      </c>
      <c r="AR65" s="93">
        <f>'Mortal Baseline'!AA65*'MI Analysis'!BB65</f>
        <v>4.2446038918477358</v>
      </c>
      <c r="AS65" s="93">
        <f>'Mortal Baseline'!AB65*'MI Analysis'!BC65</f>
        <v>2.2385301236259223</v>
      </c>
      <c r="AT65" s="93">
        <f t="shared" si="15"/>
        <v>43.748265994502972</v>
      </c>
      <c r="AU65" s="93">
        <f t="shared" si="16"/>
        <v>51.097095149461538</v>
      </c>
      <c r="AV65" s="93">
        <f t="shared" si="17"/>
        <v>38.303836683797925</v>
      </c>
      <c r="AW65" s="93">
        <f t="shared" si="18"/>
        <v>23.825278549230418</v>
      </c>
      <c r="AX65" s="93">
        <f t="shared" si="19"/>
        <v>15.200011559021199</v>
      </c>
      <c r="AY65" s="117">
        <f>('MI Epi'!$AW83*(SUM('Mortal Baseline'!X65:AB65)))/('Mortal Baseline'!X65*'MI Epi'!B$78+'Mortal Baseline'!Y65*'MI Epi'!B$78+'Mortal Baseline'!Z65*'MI Epi'!C$78+'Mortal Baseline'!AA65*'MI Epi'!D$78+'Mortal Baseline'!AB65*'MI Epi'!E$78)</f>
        <v>1.096228060862991E-3</v>
      </c>
      <c r="AZ65" s="93">
        <f>$AY65*'MI Epi'!C$78</f>
        <v>9.1402966515956091E-4</v>
      </c>
      <c r="BA65" s="93">
        <f>$AY65*'MI Epi'!D$78</f>
        <v>8.3546588732836451E-4</v>
      </c>
      <c r="BB65" s="93">
        <f>$AY65*'MI Epi'!E$78</f>
        <v>7.6986827479032455E-4</v>
      </c>
      <c r="BC65" s="93">
        <f>$AY65*'MI Epi'!F$78</f>
        <v>6.9105545082398881E-4</v>
      </c>
      <c r="BD65" s="93">
        <f t="shared" si="8"/>
        <v>4.3066473389652294E-3</v>
      </c>
      <c r="BE65" s="2">
        <f>AO65/'Mortal Baseline'!X65</f>
        <v>1.096228060862991E-3</v>
      </c>
      <c r="BF65" s="2">
        <f>AP65/'Mortal Baseline'!Y65</f>
        <v>9.1402966515956091E-4</v>
      </c>
      <c r="BG65" s="2">
        <f>AQ65/'Mortal Baseline'!Z65</f>
        <v>8.3546588732836451E-4</v>
      </c>
      <c r="BH65" s="2">
        <f>AR65/'Mortal Baseline'!AA65</f>
        <v>7.6986827479032444E-4</v>
      </c>
      <c r="BI65" s="2">
        <f>AS65/'Mortal Baseline'!AB65</f>
        <v>6.9105545082398881E-4</v>
      </c>
      <c r="BJ65" s="2">
        <f>SUM(AO65:AS65)/SUM('Mortal Baseline'!X65:AB65)</f>
        <v>9.0828595559167068E-4</v>
      </c>
      <c r="BK65" s="58">
        <f>AY65*'MI Epi'!$AH$34</f>
        <v>2.8501929582437764E-6</v>
      </c>
      <c r="BL65" s="58">
        <f>AZ65*'MI Epi'!$AH$34</f>
        <v>2.3764771294148581E-6</v>
      </c>
      <c r="BM65" s="58">
        <f>BA65*'MI Epi'!$AH$34</f>
        <v>2.1722113070537478E-6</v>
      </c>
      <c r="BN65" s="58">
        <f>BB65*'MI Epi'!$AH$34</f>
        <v>2.0016575144548436E-6</v>
      </c>
      <c r="BO65" s="58">
        <f>BC65*'MI Epi'!$AH$34</f>
        <v>1.7967441721423708E-6</v>
      </c>
      <c r="BP65" s="93">
        <f t="shared" si="20"/>
        <v>1.1197283081309595E-5</v>
      </c>
      <c r="BQ65" s="93">
        <f>AT65*'MI Epi'!$I$5</f>
        <v>8.7496531989005941</v>
      </c>
      <c r="BR65" s="93">
        <f>AU65*'MI Epi'!$I$5</f>
        <v>10.219419029892308</v>
      </c>
      <c r="BS65" s="93">
        <f>AV65*'MI Epi'!$I$5</f>
        <v>7.6607673367595854</v>
      </c>
      <c r="BT65" s="93">
        <f>AW65*'MI Epi'!$I$5</f>
        <v>4.7650557098460835</v>
      </c>
      <c r="BU65" s="93">
        <f>AX65*'MI Epi'!$I$5</f>
        <v>3.0400023118042401</v>
      </c>
      <c r="BV65" s="93">
        <f t="shared" si="9"/>
        <v>34.434897587202812</v>
      </c>
      <c r="BW65" s="93">
        <f t="shared" si="21"/>
        <v>308.76385063918536</v>
      </c>
    </row>
    <row r="66" spans="1:75">
      <c r="A66" s="58">
        <f>'Mortal Baseline'!A66</f>
        <v>64</v>
      </c>
      <c r="B66" s="58">
        <v>68</v>
      </c>
      <c r="C66" s="58">
        <f>'Mortal Baseline'!C66*'MI Analysis'!O66</f>
        <v>39.473536428963349</v>
      </c>
      <c r="D66" s="58">
        <f>'Mortal Baseline'!D66*'MI Analysis'!P66</f>
        <v>42.832071367588178</v>
      </c>
      <c r="E66" s="58">
        <f>'Mortal Baseline'!E66*'MI Analysis'!Q66</f>
        <v>25.365844712709979</v>
      </c>
      <c r="F66" s="58">
        <f>'Mortal Baseline'!F66*'MI Analysis'!R66</f>
        <v>16.214584020854382</v>
      </c>
      <c r="G66" s="58">
        <f>'Mortal Baseline'!G66*'MI Analysis'!S66</f>
        <v>14.127577211032715</v>
      </c>
      <c r="H66" s="58">
        <f t="shared" si="28"/>
        <v>1865.994309594395</v>
      </c>
      <c r="I66" s="58">
        <f t="shared" si="11"/>
        <v>1865.994309594395</v>
      </c>
      <c r="J66" s="93">
        <f t="shared" si="23"/>
        <v>155.83448530015085</v>
      </c>
      <c r="K66" s="93">
        <f t="shared" si="24"/>
        <v>170.22160918804906</v>
      </c>
      <c r="L66" s="93">
        <f t="shared" si="25"/>
        <v>112.78669325258356</v>
      </c>
      <c r="M66" s="93">
        <f t="shared" si="26"/>
        <v>100.21306530047565</v>
      </c>
      <c r="N66" s="93">
        <f t="shared" si="27"/>
        <v>95.798189929389594</v>
      </c>
      <c r="O66" s="117">
        <f>('MI Epi'!AO84*(SUM('Mortal Baseline'!C66:G66)))/('Mortal Baseline'!C66*'MI Epi'!B$69+'Mortal Baseline'!D66*'MI Epi'!C$69+'Mortal Baseline'!E66*'MI Epi'!D$69+'Mortal Baseline'!F66*'MI Epi'!E$69+'Mortal Baseline'!G66*'MI Epi'!F$69)</f>
        <v>4.0726429290717991E-3</v>
      </c>
      <c r="P66" s="93">
        <f>$O66*'MI Epi'!C$69</f>
        <v>3.3859932588117311E-3</v>
      </c>
      <c r="Q66" s="93">
        <f>$O66*'MI Epi'!D$69</f>
        <v>3.1038475742741272E-3</v>
      </c>
      <c r="R66" s="93">
        <f>$O66*'MI Epi'!E$69</f>
        <v>2.8394566019603888E-3</v>
      </c>
      <c r="S66" s="93">
        <f>$O66*'MI Epi'!F$69</f>
        <v>2.5239884337667998E-3</v>
      </c>
      <c r="T66" s="93">
        <f t="shared" si="22"/>
        <v>1.5925928797884847E-2</v>
      </c>
      <c r="U66" s="2">
        <f>J66/'Mortal Baseline'!C66</f>
        <v>1.6078068297866715E-2</v>
      </c>
      <c r="V66" s="2">
        <f>K66/'Mortal Baseline'!D66</f>
        <v>1.3456487225854045E-2</v>
      </c>
      <c r="W66" s="2">
        <f>L66/'Mortal Baseline'!E66</f>
        <v>1.3800948016015481E-2</v>
      </c>
      <c r="X66" s="2">
        <f>M66/'Mortal Baseline'!F66</f>
        <v>1.7549056423781729E-2</v>
      </c>
      <c r="Y66" s="2">
        <f>N66/'Mortal Baseline'!G66</f>
        <v>1.7115002788216902E-2</v>
      </c>
      <c r="Z66" s="2">
        <f>SUM(C66:G66)/SUM('Mortal Baseline'!C66:G66)</f>
        <v>3.3E-3</v>
      </c>
      <c r="AA66" s="93">
        <f>C66*'MI Epi'!$AR84</f>
        <v>7.1052365572134027E-2</v>
      </c>
      <c r="AB66" s="93">
        <f>D66*'MI Epi'!$AR84</f>
        <v>7.7097728461658716E-2</v>
      </c>
      <c r="AC66" s="93">
        <f>E66*'MI Epi'!$AR84</f>
        <v>4.5658520482877961E-2</v>
      </c>
      <c r="AD66" s="93">
        <f>F66*'MI Epi'!$AR84</f>
        <v>2.9186251237537885E-2</v>
      </c>
      <c r="AE66" s="93">
        <f>G66*'MI Epi'!$AR84</f>
        <v>2.5429638979858886E-2</v>
      </c>
      <c r="AF66" s="93">
        <f t="shared" si="13"/>
        <v>0.24842450473406749</v>
      </c>
      <c r="AG66" s="93">
        <f>J66*'MI Epi'!$I$5</f>
        <v>31.16689706003017</v>
      </c>
      <c r="AH66" s="93">
        <f>K66*'MI Epi'!$I$5</f>
        <v>34.044321837609814</v>
      </c>
      <c r="AI66" s="93">
        <f>L66*'MI Epi'!$I$5</f>
        <v>22.557338650516712</v>
      </c>
      <c r="AJ66" s="93">
        <f>M66*'MI Epi'!$I$5</f>
        <v>20.042613060095132</v>
      </c>
      <c r="AK66" s="93">
        <f>N66*'MI Epi'!$I$5</f>
        <v>19.159637985877918</v>
      </c>
      <c r="AL66" s="93">
        <f t="shared" si="7"/>
        <v>126.97080859412975</v>
      </c>
      <c r="AM66" s="93">
        <f t="shared" si="14"/>
        <v>1358.3594997226101</v>
      </c>
      <c r="AN66" s="2"/>
      <c r="AO66" s="93">
        <f>'Mortal Baseline'!X66*'MI Analysis'!AY66</f>
        <v>13.059467206851416</v>
      </c>
      <c r="AP66" s="93">
        <f>'Mortal Baseline'!Y66*'MI Analysis'!AZ66</f>
        <v>13.940850758196349</v>
      </c>
      <c r="AQ66" s="93">
        <f>'Mortal Baseline'!Z66*'MI Analysis'!BA66</f>
        <v>7.9947950765763274</v>
      </c>
      <c r="AR66" s="93">
        <f>'Mortal Baseline'!AA66*'MI Analysis'!BB66</f>
        <v>3.7583668095025096</v>
      </c>
      <c r="AS66" s="93">
        <f>'Mortal Baseline'!AB66*'MI Analysis'!BC66</f>
        <v>1.8031294590850842</v>
      </c>
      <c r="AT66" s="93">
        <f t="shared" si="15"/>
        <v>48.058077152260836</v>
      </c>
      <c r="AU66" s="93">
        <f t="shared" si="16"/>
        <v>54.818524501288451</v>
      </c>
      <c r="AV66" s="93">
        <f t="shared" si="17"/>
        <v>38.637862251403355</v>
      </c>
      <c r="AW66" s="93">
        <f t="shared" si="18"/>
        <v>22.818587647229329</v>
      </c>
      <c r="AX66" s="93">
        <f t="shared" si="19"/>
        <v>13.963136909557871</v>
      </c>
      <c r="AY66" s="117">
        <f>('MI Epi'!$AW84*(SUM('Mortal Baseline'!X66:AB66)))/('Mortal Baseline'!X66*'MI Epi'!B$78+'Mortal Baseline'!Y66*'MI Epi'!B$78+'Mortal Baseline'!Z66*'MI Epi'!C$78+'Mortal Baseline'!AA66*'MI Epi'!D$78+'Mortal Baseline'!AB66*'MI Epi'!E$78)</f>
        <v>1.0867019998665923E-3</v>
      </c>
      <c r="AZ66" s="93">
        <f>$AY66*'MI Epi'!C$78</f>
        <v>9.0608688148736288E-4</v>
      </c>
      <c r="BA66" s="93">
        <f>$AY66*'MI Epi'!D$78</f>
        <v>8.2820581135764453E-4</v>
      </c>
      <c r="BB66" s="93">
        <f>$AY66*'MI Epi'!E$78</f>
        <v>7.6317823244724547E-4</v>
      </c>
      <c r="BC66" s="93">
        <f>$AY66*'MI Epi'!F$78</f>
        <v>6.8505028035675895E-4</v>
      </c>
      <c r="BD66" s="93">
        <f t="shared" si="8"/>
        <v>4.2692232055156045E-3</v>
      </c>
      <c r="BE66" s="2">
        <f>AO66/'Mortal Baseline'!X66</f>
        <v>1.0867019998665923E-3</v>
      </c>
      <c r="BF66" s="2">
        <f>AP66/'Mortal Baseline'!Y66</f>
        <v>9.0608688148736288E-4</v>
      </c>
      <c r="BG66" s="2">
        <f>AQ66/'Mortal Baseline'!Z66</f>
        <v>8.2820581135764453E-4</v>
      </c>
      <c r="BH66" s="2">
        <f>AR66/'Mortal Baseline'!AA66</f>
        <v>7.6317823244724547E-4</v>
      </c>
      <c r="BI66" s="2">
        <f>AS66/'Mortal Baseline'!AB66</f>
        <v>6.8505028035675895E-4</v>
      </c>
      <c r="BJ66" s="2">
        <f>SUM(AO66:AS66)/SUM('Mortal Baseline'!X66:AB66)</f>
        <v>9.0907218848765682E-4</v>
      </c>
      <c r="BK66" s="58">
        <f>AY66*'MI Epi'!$AH$34</f>
        <v>2.82542519965314E-6</v>
      </c>
      <c r="BL66" s="58">
        <f>AZ66*'MI Epi'!$AH$34</f>
        <v>2.3558258918671432E-6</v>
      </c>
      <c r="BM66" s="58">
        <f>BA66*'MI Epi'!$AH$34</f>
        <v>2.1533351095298758E-6</v>
      </c>
      <c r="BN66" s="58">
        <f>BB66*'MI Epi'!$AH$34</f>
        <v>1.984263404362838E-6</v>
      </c>
      <c r="BO66" s="58">
        <f>BC66*'MI Epi'!$AH$34</f>
        <v>1.7811307289275731E-6</v>
      </c>
      <c r="BP66" s="93">
        <f t="shared" si="20"/>
        <v>1.1099980334340571E-5</v>
      </c>
      <c r="BQ66" s="93">
        <f>AT66*'MI Epi'!$I$5</f>
        <v>9.6116154304521686</v>
      </c>
      <c r="BR66" s="93">
        <f>AU66*'MI Epi'!$I$5</f>
        <v>10.963704900257691</v>
      </c>
      <c r="BS66" s="93">
        <f>AV66*'MI Epi'!$I$5</f>
        <v>7.7275724502806717</v>
      </c>
      <c r="BT66" s="93">
        <f>AW66*'MI Epi'!$I$5</f>
        <v>4.5637175294458663</v>
      </c>
      <c r="BU66" s="93">
        <f>AX66*'MI Epi'!$I$5</f>
        <v>2.7926273819115743</v>
      </c>
      <c r="BV66" s="93">
        <f t="shared" si="9"/>
        <v>35.659237692347965</v>
      </c>
      <c r="BW66" s="93">
        <f t="shared" si="21"/>
        <v>344.42309943151366</v>
      </c>
    </row>
    <row r="67" spans="1:75">
      <c r="A67" s="58">
        <f>'Mortal Baseline'!A67</f>
        <v>65</v>
      </c>
      <c r="B67" s="58">
        <v>69</v>
      </c>
      <c r="C67" s="58">
        <f>'Mortal Baseline'!C67*'MI Analysis'!O67</f>
        <v>50.748251418766806</v>
      </c>
      <c r="D67" s="58">
        <f>'Mortal Baseline'!D67*'MI Analysis'!P67</f>
        <v>54.396243628090389</v>
      </c>
      <c r="E67" s="58">
        <f>'Mortal Baseline'!E67*'MI Analysis'!Q67</f>
        <v>30.92350882582328</v>
      </c>
      <c r="F67" s="58">
        <f>'Mortal Baseline'!F67*'MI Analysis'!R67</f>
        <v>17.889865685177622</v>
      </c>
      <c r="G67" s="58">
        <f>'Mortal Baseline'!G67*'MI Analysis'!S67</f>
        <v>15.061548067919412</v>
      </c>
      <c r="H67" s="58">
        <f t="shared" si="28"/>
        <v>2035.0137272201725</v>
      </c>
      <c r="I67" s="58">
        <f t="shared" si="11"/>
        <v>2035.0137272201725</v>
      </c>
      <c r="J67" s="93">
        <f t="shared" si="23"/>
        <v>175.34478729331533</v>
      </c>
      <c r="K67" s="93">
        <f t="shared" si="24"/>
        <v>190.49643325006798</v>
      </c>
      <c r="L67" s="93">
        <f t="shared" si="25"/>
        <v>121.10720490740725</v>
      </c>
      <c r="M67" s="93">
        <f t="shared" si="26"/>
        <v>98.031131674320605</v>
      </c>
      <c r="N67" s="93">
        <f t="shared" si="27"/>
        <v>91.674670372451232</v>
      </c>
      <c r="O67" s="117">
        <f>('MI Epi'!AO85*(SUM('Mortal Baseline'!C67:G67)))/('Mortal Baseline'!C67*'MI Epi'!B$69+'Mortal Baseline'!D67*'MI Epi'!C$69+'Mortal Baseline'!E67*'MI Epi'!D$69+'Mortal Baseline'!F67*'MI Epi'!E$69+'Mortal Baseline'!G67*'MI Epi'!F$69)</f>
        <v>5.0143686989607356E-3</v>
      </c>
      <c r="P67" s="93">
        <f>$O67*'MI Epi'!C$69</f>
        <v>4.1689435846876998E-3</v>
      </c>
      <c r="Q67" s="93">
        <f>$O67*'MI Epi'!D$69</f>
        <v>3.8215567615039023E-3</v>
      </c>
      <c r="R67" s="93">
        <f>$O67*'MI Epi'!E$69</f>
        <v>3.4960301099052171E-3</v>
      </c>
      <c r="S67" s="93">
        <f>$O67*'MI Epi'!F$69</f>
        <v>3.1076155752509499E-3</v>
      </c>
      <c r="T67" s="93">
        <f t="shared" si="22"/>
        <v>1.9608514730308502E-2</v>
      </c>
      <c r="U67" s="2">
        <f>J67/'Mortal Baseline'!C67</f>
        <v>1.7325590308011726E-2</v>
      </c>
      <c r="V67" s="2">
        <f>K67/'Mortal Baseline'!D67</f>
        <v>1.459970083106342E-2</v>
      </c>
      <c r="W67" s="2">
        <f>L67/'Mortal Baseline'!E67</f>
        <v>1.4966544074528033E-2</v>
      </c>
      <c r="X67" s="2">
        <f>M67/'Mortal Baseline'!F67</f>
        <v>1.9157202970252772E-2</v>
      </c>
      <c r="Y67" s="2">
        <f>N67/'Mortal Baseline'!G67</f>
        <v>1.8915029996965021E-2</v>
      </c>
      <c r="Z67" s="2">
        <f>SUM(C67:G67)/SUM('Mortal Baseline'!C67:G67)</f>
        <v>4.1000000000000003E-3</v>
      </c>
      <c r="AA67" s="93">
        <f>C67*'MI Epi'!$AR85</f>
        <v>0.10657132797941028</v>
      </c>
      <c r="AB67" s="93">
        <f>D67*'MI Epi'!$AR85</f>
        <v>0.11423211161898982</v>
      </c>
      <c r="AC67" s="93">
        <f>E67*'MI Epi'!$AR85</f>
        <v>6.4939368534228881E-2</v>
      </c>
      <c r="AD67" s="93">
        <f>F67*'MI Epi'!$AR85</f>
        <v>3.7568717938873002E-2</v>
      </c>
      <c r="AE67" s="93">
        <f>G67*'MI Epi'!$AR85</f>
        <v>3.1629250942630763E-2</v>
      </c>
      <c r="AF67" s="93">
        <f t="shared" si="13"/>
        <v>0.35494077701413274</v>
      </c>
      <c r="AG67" s="93">
        <f>J67*'MI Epi'!$I$5</f>
        <v>35.068957458663071</v>
      </c>
      <c r="AH67" s="93">
        <f>K67*'MI Epi'!$I$5</f>
        <v>38.099286650013596</v>
      </c>
      <c r="AI67" s="93">
        <f>L67*'MI Epi'!$I$5</f>
        <v>24.22144098148145</v>
      </c>
      <c r="AJ67" s="93">
        <f>M67*'MI Epi'!$I$5</f>
        <v>19.606226334864122</v>
      </c>
      <c r="AK67" s="93">
        <f>N67*'MI Epi'!$I$5</f>
        <v>18.334934074490246</v>
      </c>
      <c r="AL67" s="93">
        <f t="shared" si="7"/>
        <v>135.33084549951249</v>
      </c>
      <c r="AM67" s="93">
        <f t="shared" si="14"/>
        <v>1494.0452859991367</v>
      </c>
      <c r="AN67" s="2"/>
      <c r="AO67" s="93">
        <f>'Mortal Baseline'!X67*'MI Analysis'!AY67</f>
        <v>20.690528751288845</v>
      </c>
      <c r="AP67" s="93">
        <f>'Mortal Baseline'!Y67*'MI Analysis'!AZ67</f>
        <v>21.233266602141608</v>
      </c>
      <c r="AQ67" s="93">
        <f>'Mortal Baseline'!Z67*'MI Analysis'!BA67</f>
        <v>11.305054796305949</v>
      </c>
      <c r="AR67" s="93">
        <f>'Mortal Baseline'!AA67*'MI Analysis'!BB67</f>
        <v>4.9662773124604547</v>
      </c>
      <c r="AS67" s="93">
        <f>'Mortal Baseline'!AB67*'MI Analysis'!BC67</f>
        <v>2.1335105495731277</v>
      </c>
      <c r="AT67" s="93">
        <f t="shared" si="15"/>
        <v>59.136987647672306</v>
      </c>
      <c r="AU67" s="93">
        <f t="shared" si="16"/>
        <v>65.088083847346468</v>
      </c>
      <c r="AV67" s="93">
        <f t="shared" si="17"/>
        <v>42.215342444093523</v>
      </c>
      <c r="AW67" s="93">
        <f t="shared" si="18"/>
        <v>23.221145445980511</v>
      </c>
      <c r="AX67" s="93">
        <f t="shared" si="19"/>
        <v>13.304018296088698</v>
      </c>
      <c r="AY67" s="117">
        <f>('MI Epi'!$AW85*(SUM('Mortal Baseline'!X67:AB67)))/('Mortal Baseline'!X67*'MI Epi'!B$78+'Mortal Baseline'!Y67*'MI Epi'!B$78+'Mortal Baseline'!Z67*'MI Epi'!C$78+'Mortal Baseline'!AA67*'MI Epi'!D$78+'Mortal Baseline'!AB67*'MI Epi'!E$78)</f>
        <v>1.6166477971547404E-3</v>
      </c>
      <c r="AZ67" s="93">
        <f>$AY67*'MI Epi'!C$78</f>
        <v>1.3479531289784881E-3</v>
      </c>
      <c r="BA67" s="93">
        <f>$AY67*'MI Epi'!D$78</f>
        <v>1.2320922393503104E-3</v>
      </c>
      <c r="BB67" s="93">
        <f>$AY67*'MI Epi'!E$78</f>
        <v>1.1353530300613715E-3</v>
      </c>
      <c r="BC67" s="93">
        <f>$AY67*'MI Epi'!F$78</f>
        <v>1.0191248629476625E-3</v>
      </c>
      <c r="BD67" s="93">
        <f t="shared" si="8"/>
        <v>6.3511710584925728E-3</v>
      </c>
      <c r="BE67" s="2">
        <f>AO67/'Mortal Baseline'!X67</f>
        <v>1.6166477971547404E-3</v>
      </c>
      <c r="BF67" s="2">
        <f>AP67/'Mortal Baseline'!Y67</f>
        <v>1.3479531289784881E-3</v>
      </c>
      <c r="BG67" s="2">
        <f>AQ67/'Mortal Baseline'!Z67</f>
        <v>1.2320922393503104E-3</v>
      </c>
      <c r="BH67" s="2">
        <f>AR67/'Mortal Baseline'!AA67</f>
        <v>1.1353530300613715E-3</v>
      </c>
      <c r="BI67" s="2">
        <f>AS67/'Mortal Baseline'!AB67</f>
        <v>1.0191248629476625E-3</v>
      </c>
      <c r="BJ67" s="2">
        <f>SUM(AO67:AS67)/SUM('Mortal Baseline'!X67:AB67)</f>
        <v>1.3650920248101945E-3</v>
      </c>
      <c r="BK67" s="58">
        <f>AY67*'MI Epi'!$AH$34</f>
        <v>4.2032842726023249E-6</v>
      </c>
      <c r="BL67" s="58">
        <f>AZ67*'MI Epi'!$AH$34</f>
        <v>3.5046781353440687E-6</v>
      </c>
      <c r="BM67" s="58">
        <f>BA67*'MI Epi'!$AH$34</f>
        <v>3.2034398223108068E-6</v>
      </c>
      <c r="BN67" s="58">
        <f>BB67*'MI Epi'!$AH$34</f>
        <v>2.9519178781595661E-6</v>
      </c>
      <c r="BO67" s="58">
        <f>BC67*'MI Epi'!$AH$34</f>
        <v>2.6497246436639222E-6</v>
      </c>
      <c r="BP67" s="93">
        <f t="shared" si="20"/>
        <v>1.6513044752080689E-5</v>
      </c>
      <c r="BQ67" s="93">
        <f>AT67*'MI Epi'!$I$5</f>
        <v>11.827397529534462</v>
      </c>
      <c r="BR67" s="93">
        <f>AU67*'MI Epi'!$I$5</f>
        <v>13.017616769469294</v>
      </c>
      <c r="BS67" s="93">
        <f>AV67*'MI Epi'!$I$5</f>
        <v>8.4430684888187049</v>
      </c>
      <c r="BT67" s="93">
        <f>AW67*'MI Epi'!$I$5</f>
        <v>4.6442290891961022</v>
      </c>
      <c r="BU67" s="93">
        <f>AX67*'MI Epi'!$I$5</f>
        <v>2.6608036592177395</v>
      </c>
      <c r="BV67" s="93">
        <f t="shared" si="9"/>
        <v>40.593115536236304</v>
      </c>
      <c r="BW67" s="93">
        <f t="shared" si="21"/>
        <v>385.01623148079472</v>
      </c>
    </row>
    <row r="68" spans="1:75">
      <c r="A68" s="58">
        <f>'Mortal Baseline'!A68</f>
        <v>66</v>
      </c>
      <c r="B68" s="58">
        <v>70</v>
      </c>
      <c r="C68" s="58">
        <f>'Mortal Baseline'!C68*'MI Analysis'!O68</f>
        <v>52.452902193607265</v>
      </c>
      <c r="D68" s="58">
        <f>'Mortal Baseline'!D68*'MI Analysis'!P68</f>
        <v>55.338044839690184</v>
      </c>
      <c r="E68" s="58">
        <f>'Mortal Baseline'!E68*'MI Analysis'!Q68</f>
        <v>30.185527117710024</v>
      </c>
      <c r="F68" s="58">
        <f>'Mortal Baseline'!F68*'MI Analysis'!R68</f>
        <v>15.816665709740894</v>
      </c>
      <c r="G68" s="58">
        <f>'Mortal Baseline'!G68*'MI Analysis'!S68</f>
        <v>12.809300092980505</v>
      </c>
      <c r="H68" s="58">
        <f t="shared" si="28"/>
        <v>2201.6161671739014</v>
      </c>
      <c r="I68" s="58">
        <f t="shared" si="11"/>
        <v>2201.6161671739014</v>
      </c>
      <c r="J68" s="93">
        <f t="shared" ref="J68:J98" si="29">(C68+J67)-AA67-AG67</f>
        <v>192.62216070028009</v>
      </c>
      <c r="K68" s="93">
        <f t="shared" ref="K68:K98" si="30">(D68+K67)-AB67-AH67</f>
        <v>207.62095932812556</v>
      </c>
      <c r="L68" s="93">
        <f t="shared" ref="L68:L98" si="31">(E68+L67)-AC67-AI67</f>
        <v>127.00635167510161</v>
      </c>
      <c r="M68" s="93">
        <f t="shared" ref="M68:M98" si="32">(F68+M67)-AD67-AJ67</f>
        <v>94.204002331258508</v>
      </c>
      <c r="N68" s="93">
        <f t="shared" ref="N68:N98" si="33">(G68+N67)-AE67-AK67</f>
        <v>86.117407139998861</v>
      </c>
      <c r="O68" s="117">
        <f>('MI Epi'!AO86*(SUM('Mortal Baseline'!C68:G68)))/('Mortal Baseline'!C68*'MI Epi'!B$69+'Mortal Baseline'!D68*'MI Epi'!C$69+'Mortal Baseline'!E68*'MI Epi'!D$69+'Mortal Baseline'!F68*'MI Epi'!E$69+'Mortal Baseline'!G68*'MI Epi'!F$69)</f>
        <v>4.9704986406514436E-3</v>
      </c>
      <c r="P68" s="93">
        <f>$O68*'MI Epi'!C$69</f>
        <v>4.1324700405332175E-3</v>
      </c>
      <c r="Q68" s="93">
        <f>$O68*'MI Epi'!D$69</f>
        <v>3.7881224593964021E-3</v>
      </c>
      <c r="R68" s="93">
        <f>$O68*'MI Epi'!E$69</f>
        <v>3.4654437980521677E-3</v>
      </c>
      <c r="S68" s="93">
        <f>$O68*'MI Epi'!F$69</f>
        <v>3.0804274515460897E-3</v>
      </c>
      <c r="T68" s="93">
        <f t="shared" ref="T68:T98" si="34">SUM(O68:S68)</f>
        <v>1.9436962390179318E-2</v>
      </c>
      <c r="U68" s="2">
        <f>J68/'Mortal Baseline'!C68</f>
        <v>1.8253102266603913E-2</v>
      </c>
      <c r="V68" s="2">
        <f>K68/'Mortal Baseline'!D68</f>
        <v>1.5504476110346223E-2</v>
      </c>
      <c r="W68" s="2">
        <f>L68/'Mortal Baseline'!E68</f>
        <v>1.5938618908005651E-2</v>
      </c>
      <c r="X68" s="2">
        <f>M68/'Mortal Baseline'!F68</f>
        <v>2.0640170414014506E-2</v>
      </c>
      <c r="Y68" s="2">
        <f>N68/'Mortal Baseline'!G68</f>
        <v>2.0709829817742834E-2</v>
      </c>
      <c r="Z68" s="2">
        <f>SUM(C68:G68)/SUM('Mortal Baseline'!C68:G68)</f>
        <v>4.1000000000000003E-3</v>
      </c>
      <c r="AA68" s="93">
        <f>C68*'MI Epi'!$AR86</f>
        <v>0.11015109460657525</v>
      </c>
      <c r="AB68" s="93">
        <f>D68*'MI Epi'!$AR86</f>
        <v>0.11620989416334938</v>
      </c>
      <c r="AC68" s="93">
        <f>E68*'MI Epi'!$AR86</f>
        <v>6.3389606947191049E-2</v>
      </c>
      <c r="AD68" s="93">
        <f>F68*'MI Epi'!$AR86</f>
        <v>3.3214997990455873E-2</v>
      </c>
      <c r="AE68" s="93">
        <f>G68*'MI Epi'!$AR86</f>
        <v>2.689953019525906E-2</v>
      </c>
      <c r="AF68" s="93">
        <f t="shared" si="13"/>
        <v>0.34986512390283059</v>
      </c>
      <c r="AG68" s="93">
        <f>J68*'MI Epi'!$I$5</f>
        <v>38.524432140056021</v>
      </c>
      <c r="AH68" s="93">
        <f>K68*'MI Epi'!$I$5</f>
        <v>41.524191865625113</v>
      </c>
      <c r="AI68" s="93">
        <f>L68*'MI Epi'!$I$5</f>
        <v>25.401270335020325</v>
      </c>
      <c r="AJ68" s="93">
        <f>M68*'MI Epi'!$I$5</f>
        <v>18.840800466251704</v>
      </c>
      <c r="AK68" s="93">
        <f>N68*'MI Epi'!$I$5</f>
        <v>17.223481427999772</v>
      </c>
      <c r="AL68" s="93">
        <f t="shared" ref="AL68:AL98" si="35">SUM(AG68:AK68)</f>
        <v>141.51417623495294</v>
      </c>
      <c r="AM68" s="93">
        <f t="shared" si="14"/>
        <v>1635.9093273579924</v>
      </c>
      <c r="AN68" s="2"/>
      <c r="AO68" s="93">
        <f>'Mortal Baseline'!X68*'MI Analysis'!AY68</f>
        <v>21.811954543959217</v>
      </c>
      <c r="AP68" s="93">
        <f>'Mortal Baseline'!Y68*'MI Analysis'!AZ68</f>
        <v>21.429859907980173</v>
      </c>
      <c r="AQ68" s="93">
        <f>'Mortal Baseline'!Z68*'MI Analysis'!BA68</f>
        <v>10.596497392288478</v>
      </c>
      <c r="AR68" s="93">
        <f>'Mortal Baseline'!AA68*'MI Analysis'!BB68</f>
        <v>4.3553571259455133</v>
      </c>
      <c r="AS68" s="93">
        <f>'Mortal Baseline'!AB68*'MI Analysis'!BC68</f>
        <v>1.6468359742700822</v>
      </c>
      <c r="AT68" s="93">
        <f t="shared" si="15"/>
        <v>69.121540458812774</v>
      </c>
      <c r="AU68" s="93">
        <f t="shared" si="16"/>
        <v>73.500323481179208</v>
      </c>
      <c r="AV68" s="93">
        <f t="shared" si="17"/>
        <v>44.368768144123472</v>
      </c>
      <c r="AW68" s="93">
        <f t="shared" si="18"/>
        <v>22.932270530812044</v>
      </c>
      <c r="AX68" s="93">
        <f t="shared" si="19"/>
        <v>12.290047961416397</v>
      </c>
      <c r="AY68" s="117">
        <f>('MI Epi'!$AW86*(SUM('Mortal Baseline'!X68:AB68)))/('Mortal Baseline'!X68*'MI Epi'!B$78+'Mortal Baseline'!Y68*'MI Epi'!B$78+'Mortal Baseline'!Z68*'MI Epi'!C$78+'Mortal Baseline'!AA68*'MI Epi'!D$78+'Mortal Baseline'!AB68*'MI Epi'!E$78)</f>
        <v>1.604248366169456E-3</v>
      </c>
      <c r="AZ68" s="93">
        <f>$AY68*'MI Epi'!C$78</f>
        <v>1.3376145432806119E-3</v>
      </c>
      <c r="BA68" s="93">
        <f>$AY68*'MI Epi'!D$78</f>
        <v>1.222642288213015E-3</v>
      </c>
      <c r="BB68" s="93">
        <f>$AY68*'MI Epi'!E$78</f>
        <v>1.1266450532435664E-3</v>
      </c>
      <c r="BC68" s="93">
        <f>$AY68*'MI Epi'!F$78</f>
        <v>1.0113083376502249E-3</v>
      </c>
      <c r="BD68" s="93">
        <f t="shared" ref="BD68:BD98" si="36">SUM(AY68:BC68)</f>
        <v>6.3024585885568737E-3</v>
      </c>
      <c r="BE68" s="2">
        <f>AO68/'Mortal Baseline'!X68</f>
        <v>1.604248366169456E-3</v>
      </c>
      <c r="BF68" s="2">
        <f>AP68/'Mortal Baseline'!Y68</f>
        <v>1.3376145432806119E-3</v>
      </c>
      <c r="BG68" s="2">
        <f>AQ68/'Mortal Baseline'!Z68</f>
        <v>1.222642288213015E-3</v>
      </c>
      <c r="BH68" s="2">
        <f>AR68/'Mortal Baseline'!AA68</f>
        <v>1.1266450532435664E-3</v>
      </c>
      <c r="BI68" s="2">
        <f>AS68/'Mortal Baseline'!AB68</f>
        <v>1.0113083376502249E-3</v>
      </c>
      <c r="BJ68" s="2">
        <f>SUM(AO68:AS68)/SUM('Mortal Baseline'!X68:AB68)</f>
        <v>1.3668955654728674E-3</v>
      </c>
      <c r="BK68" s="58">
        <f>AY68*'MI Epi'!$AH$35</f>
        <v>4.4918954252744767E-6</v>
      </c>
      <c r="BL68" s="58">
        <f>AZ68*'MI Epi'!$AH$35</f>
        <v>3.7453207211857133E-6</v>
      </c>
      <c r="BM68" s="58">
        <f>BA68*'MI Epi'!$AH$35</f>
        <v>3.423398406996442E-6</v>
      </c>
      <c r="BN68" s="58">
        <f>BB68*'MI Epi'!$AH$35</f>
        <v>3.1546061490819856E-6</v>
      </c>
      <c r="BO68" s="58">
        <f>BC68*'MI Epi'!$AH$35</f>
        <v>2.8316633454206296E-6</v>
      </c>
      <c r="BP68" s="93">
        <f t="shared" si="20"/>
        <v>1.7646884047959248E-5</v>
      </c>
      <c r="BQ68" s="93">
        <f>AT68*'MI Epi'!$I$5</f>
        <v>13.824308091762555</v>
      </c>
      <c r="BR68" s="93">
        <f>AU68*'MI Epi'!$I$5</f>
        <v>14.700064696235842</v>
      </c>
      <c r="BS68" s="93">
        <f>AV68*'MI Epi'!$I$5</f>
        <v>8.8737536288246943</v>
      </c>
      <c r="BT68" s="93">
        <f>AW68*'MI Epi'!$I$5</f>
        <v>4.5864541061624093</v>
      </c>
      <c r="BU68" s="93">
        <f>AX68*'MI Epi'!$I$5</f>
        <v>2.4580095922832794</v>
      </c>
      <c r="BV68" s="93">
        <f t="shared" ref="BV68:BV98" si="37">SUM(BQ68:BU68)</f>
        <v>44.442590115268779</v>
      </c>
      <c r="BW68" s="93">
        <f t="shared" si="21"/>
        <v>429.45883924294753</v>
      </c>
    </row>
    <row r="69" spans="1:75">
      <c r="A69" s="58">
        <f>'Mortal Baseline'!A69</f>
        <v>67</v>
      </c>
      <c r="B69" s="58">
        <v>71</v>
      </c>
      <c r="C69" s="58">
        <f>'Mortal Baseline'!C69*'MI Analysis'!O69</f>
        <v>53.600569281386903</v>
      </c>
      <c r="D69" s="58">
        <f>'Mortal Baseline'!D69*'MI Analysis'!P69</f>
        <v>55.449744317968793</v>
      </c>
      <c r="E69" s="58">
        <f>'Mortal Baseline'!E69*'MI Analysis'!Q69</f>
        <v>29.002684360126707</v>
      </c>
      <c r="F69" s="58">
        <f>'Mortal Baseline'!F69*'MI Analysis'!R69</f>
        <v>13.783780556739543</v>
      </c>
      <c r="G69" s="58">
        <f>'Mortal Baseline'!G69*'MI Analysis'!S69</f>
        <v>10.68390165864056</v>
      </c>
      <c r="H69" s="58">
        <f t="shared" si="28"/>
        <v>2364.1368473487641</v>
      </c>
      <c r="I69" s="58">
        <f t="shared" ref="I69:I98" si="38">(SUM(C69:G69))+I68</f>
        <v>2364.1368473487641</v>
      </c>
      <c r="J69" s="93">
        <f t="shared" si="29"/>
        <v>207.58814674700437</v>
      </c>
      <c r="K69" s="93">
        <f t="shared" si="30"/>
        <v>221.43030188630584</v>
      </c>
      <c r="L69" s="93">
        <f t="shared" si="31"/>
        <v>130.54437609326081</v>
      </c>
      <c r="M69" s="93">
        <f t="shared" si="32"/>
        <v>89.113767423755888</v>
      </c>
      <c r="N69" s="93">
        <f t="shared" si="33"/>
        <v>79.550927840444388</v>
      </c>
      <c r="O69" s="117">
        <f>('MI Epi'!AO87*(SUM('Mortal Baseline'!C69:G69)))/('Mortal Baseline'!C69*'MI Epi'!B$69+'Mortal Baseline'!D69*'MI Epi'!C$69+'Mortal Baseline'!E69*'MI Epi'!D$69+'Mortal Baseline'!F69*'MI Epi'!E$69+'Mortal Baseline'!G69*'MI Epi'!F$69)</f>
        <v>4.9284468445311347E-3</v>
      </c>
      <c r="P69" s="93">
        <f>$O69*'MI Epi'!C$69</f>
        <v>4.0975081986374092E-3</v>
      </c>
      <c r="Q69" s="93">
        <f>$O69*'MI Epi'!D$69</f>
        <v>3.7560738934761784E-3</v>
      </c>
      <c r="R69" s="93">
        <f>$O69*'MI Epi'!E$69</f>
        <v>3.4361251830403389E-3</v>
      </c>
      <c r="S69" s="93">
        <f>$O69*'MI Epi'!F$69</f>
        <v>3.0543661815365998E-3</v>
      </c>
      <c r="T69" s="93">
        <f t="shared" si="34"/>
        <v>1.9272520301221664E-2</v>
      </c>
      <c r="U69" s="2">
        <f>J69/'Mortal Baseline'!C69</f>
        <v>1.9087244044488395E-2</v>
      </c>
      <c r="V69" s="2">
        <f>K69/'Mortal Baseline'!D69</f>
        <v>1.6362789198865163E-2</v>
      </c>
      <c r="W69" s="2">
        <f>L69/'Mortal Baseline'!E69</f>
        <v>1.6906515165822068E-2</v>
      </c>
      <c r="X69" s="2">
        <f>M69/'Mortal Baseline'!F69</f>
        <v>2.2214954680967316E-2</v>
      </c>
      <c r="Y69" s="2">
        <f>N69/'Mortal Baseline'!G69</f>
        <v>2.2742409231107492E-2</v>
      </c>
      <c r="Z69" s="2">
        <f>SUM(C69:G69)/SUM('Mortal Baseline'!C69:G69)</f>
        <v>4.1000000000000012E-3</v>
      </c>
      <c r="AA69" s="93">
        <f>C69*'MI Epi'!$AR87</f>
        <v>0.11256119549091249</v>
      </c>
      <c r="AB69" s="93">
        <f>D69*'MI Epi'!$AR87</f>
        <v>0.11644446306773445</v>
      </c>
      <c r="AC69" s="93">
        <f>E69*'MI Epi'!$AR87</f>
        <v>6.0905637156266082E-2</v>
      </c>
      <c r="AD69" s="93">
        <f>F69*'MI Epi'!$AR87</f>
        <v>2.8945939169153039E-2</v>
      </c>
      <c r="AE69" s="93">
        <f>G69*'MI Epi'!$AR87</f>
        <v>2.2436193483145173E-2</v>
      </c>
      <c r="AF69" s="93">
        <f t="shared" ref="AF69:AF98" si="39">SUM(AA69:AE69)</f>
        <v>0.34129342836721127</v>
      </c>
      <c r="AG69" s="93">
        <f>J69*'MI Epi'!$I$5</f>
        <v>41.517629349400877</v>
      </c>
      <c r="AH69" s="93">
        <f>K69*'MI Epi'!$I$5</f>
        <v>44.286060377261173</v>
      </c>
      <c r="AI69" s="93">
        <f>L69*'MI Epi'!$I$5</f>
        <v>26.108875218652162</v>
      </c>
      <c r="AJ69" s="93">
        <f>M69*'MI Epi'!$I$5</f>
        <v>17.822753484751178</v>
      </c>
      <c r="AK69" s="93">
        <f>N69*'MI Epi'!$I$5</f>
        <v>15.910185568088878</v>
      </c>
      <c r="AL69" s="93">
        <f t="shared" si="35"/>
        <v>145.64550399815425</v>
      </c>
      <c r="AM69" s="93">
        <f t="shared" ref="AM69:AM97" si="40">AM68+AL69+AF69</f>
        <v>1781.8961247845139</v>
      </c>
      <c r="AN69" s="2"/>
      <c r="AO69" s="93">
        <f>'Mortal Baseline'!X69*'MI Analysis'!AY69</f>
        <v>22.795999901620725</v>
      </c>
      <c r="AP69" s="93">
        <f>'Mortal Baseline'!Y69*'MI Analysis'!AZ69</f>
        <v>21.353487769501601</v>
      </c>
      <c r="AQ69" s="93">
        <f>'Mortal Baseline'!Z69*'MI Analysis'!BA69</f>
        <v>9.8106685302836336</v>
      </c>
      <c r="AR69" s="93">
        <f>'Mortal Baseline'!AA69*'MI Analysis'!BB69</f>
        <v>3.7799990131932089</v>
      </c>
      <c r="AS69" s="93">
        <f>'Mortal Baseline'!AB69*'MI Analysis'!BC69</f>
        <v>1.2348030910881556</v>
      </c>
      <c r="AT69" s="93">
        <f t="shared" ref="AT69:AT98" si="41">(AO69+AT68)-BK68-BQ68</f>
        <v>78.093227776775507</v>
      </c>
      <c r="AU69" s="93">
        <f t="shared" ref="AU69:AU98" si="42">(AP69+AU68)-BL68-BR68</f>
        <v>80.153742809124239</v>
      </c>
      <c r="AV69" s="93">
        <f t="shared" ref="AV69:AV98" si="43">(AQ69+AV68)-BM68-BS68</f>
        <v>45.305679622184009</v>
      </c>
      <c r="AW69" s="93">
        <f t="shared" ref="AW69:AW98" si="44">(AR69+AW68)-BN68-BT68</f>
        <v>22.125812283236694</v>
      </c>
      <c r="AX69" s="93">
        <f t="shared" ref="AX69:AX98" si="45">(AS69+AX68)-BO68-BU68</f>
        <v>11.066838628557928</v>
      </c>
      <c r="AY69" s="117">
        <f>('MI Epi'!$AW87*(SUM('Mortal Baseline'!X69:AB69)))/('Mortal Baseline'!X69*'MI Epi'!B$78+'Mortal Baseline'!Y69*'MI Epi'!B$78+'Mortal Baseline'!Z69*'MI Epi'!C$78+'Mortal Baseline'!AA69*'MI Epi'!D$78+'Mortal Baseline'!AB69*'MI Epi'!E$78)</f>
        <v>1.5929242489088273E-3</v>
      </c>
      <c r="AZ69" s="93">
        <f>$AY69*'MI Epi'!C$78</f>
        <v>1.3281725489753286E-3</v>
      </c>
      <c r="BA69" s="93">
        <f>$AY69*'MI Epi'!D$78</f>
        <v>1.2140118635658721E-3</v>
      </c>
      <c r="BB69" s="93">
        <f>$AY69*'MI Epi'!E$78</f>
        <v>1.1186922568043834E-3</v>
      </c>
      <c r="BC69" s="93">
        <f>$AY69*'MI Epi'!F$78</f>
        <v>1.0041696835342492E-3</v>
      </c>
      <c r="BD69" s="93">
        <f t="shared" si="36"/>
        <v>6.2579706017886613E-3</v>
      </c>
      <c r="BE69" s="2">
        <f>AO69/'Mortal Baseline'!X69</f>
        <v>1.5929242489088273E-3</v>
      </c>
      <c r="BF69" s="2">
        <f>AP69/'Mortal Baseline'!Y69</f>
        <v>1.3281725489753286E-3</v>
      </c>
      <c r="BG69" s="2">
        <f>AQ69/'Mortal Baseline'!Z69</f>
        <v>1.2140118635658721E-3</v>
      </c>
      <c r="BH69" s="2">
        <f>AR69/'Mortal Baseline'!AA69</f>
        <v>1.1186922568043834E-3</v>
      </c>
      <c r="BI69" s="2">
        <f>AS69/'Mortal Baseline'!AB69</f>
        <v>1.0041696835342492E-3</v>
      </c>
      <c r="BJ69" s="2">
        <f>SUM(AO69:AS69)/SUM('Mortal Baseline'!X69:AB69)</f>
        <v>1.3690289409796631E-3</v>
      </c>
      <c r="BK69" s="58">
        <f>AY69*'MI Epi'!$AH$35</f>
        <v>4.4601878969447164E-6</v>
      </c>
      <c r="BL69" s="58">
        <f>AZ69*'MI Epi'!$AH$35</f>
        <v>3.7188831371309202E-6</v>
      </c>
      <c r="BM69" s="58">
        <f>BA69*'MI Epi'!$AH$35</f>
        <v>3.3992332179844417E-6</v>
      </c>
      <c r="BN69" s="58">
        <f>BB69*'MI Epi'!$AH$35</f>
        <v>3.1323383190522736E-6</v>
      </c>
      <c r="BO69" s="58">
        <f>BC69*'MI Epi'!$AH$35</f>
        <v>2.8116751138958978E-6</v>
      </c>
      <c r="BP69" s="93">
        <f t="shared" ref="BP69:BP98" si="46">SUM(BK69:BO69)</f>
        <v>1.752231768500825E-5</v>
      </c>
      <c r="BQ69" s="93">
        <f>AT69*'MI Epi'!$I$5</f>
        <v>15.618645555355101</v>
      </c>
      <c r="BR69" s="93">
        <f>AU69*'MI Epi'!$I$5</f>
        <v>16.030748561824847</v>
      </c>
      <c r="BS69" s="93">
        <f>AV69*'MI Epi'!$I$5</f>
        <v>9.0611359244368028</v>
      </c>
      <c r="BT69" s="93">
        <f>AW69*'MI Epi'!$I$5</f>
        <v>4.4251624566473389</v>
      </c>
      <c r="BU69" s="93">
        <f>AX69*'MI Epi'!$I$5</f>
        <v>2.2133677257115858</v>
      </c>
      <c r="BV69" s="93">
        <f t="shared" si="37"/>
        <v>47.349060223975677</v>
      </c>
      <c r="BW69" s="93">
        <f t="shared" ref="BW69:BW98" si="47">BP69+BV69+BW68</f>
        <v>476.80791698924088</v>
      </c>
    </row>
    <row r="70" spans="1:75">
      <c r="A70" s="58">
        <f>'Mortal Baseline'!A70</f>
        <v>68</v>
      </c>
      <c r="B70" s="58">
        <v>72</v>
      </c>
      <c r="C70" s="58">
        <f>'Mortal Baseline'!C70*'MI Analysis'!O70</f>
        <v>54.728107006033262</v>
      </c>
      <c r="D70" s="58">
        <f>'Mortal Baseline'!D70*'MI Analysis'!P70</f>
        <v>55.302381350656951</v>
      </c>
      <c r="E70" s="58">
        <f>'Mortal Baseline'!E70*'MI Analysis'!Q70</f>
        <v>27.708929123040079</v>
      </c>
      <c r="F70" s="58">
        <f>'Mortal Baseline'!F70*'MI Analysis'!R70</f>
        <v>11.969786416110681</v>
      </c>
      <c r="G70" s="58">
        <f>'Mortal Baseline'!G70*'MI Analysis'!S70</f>
        <v>8.829719614737396</v>
      </c>
      <c r="H70" s="58">
        <f t="shared" si="28"/>
        <v>2522.6757708593427</v>
      </c>
      <c r="I70" s="58">
        <f t="shared" si="38"/>
        <v>2522.6757708593427</v>
      </c>
      <c r="J70" s="93">
        <f t="shared" si="29"/>
        <v>220.68606320814587</v>
      </c>
      <c r="K70" s="93">
        <f t="shared" si="30"/>
        <v>232.33017839663384</v>
      </c>
      <c r="L70" s="93">
        <f t="shared" si="31"/>
        <v>132.08352436049245</v>
      </c>
      <c r="M70" s="93">
        <f t="shared" si="32"/>
        <v>83.231854415946245</v>
      </c>
      <c r="N70" s="93">
        <f t="shared" si="33"/>
        <v>72.448025693609765</v>
      </c>
      <c r="O70" s="117">
        <f>('MI Epi'!AO88*(SUM('Mortal Baseline'!C70:G70)))/('Mortal Baseline'!C70*'MI Epi'!B$69+'Mortal Baseline'!D70*'MI Epi'!C$69+'Mortal Baseline'!E70*'MI Epi'!D$69+'Mortal Baseline'!F70*'MI Epi'!E$69+'Mortal Baseline'!G70*'MI Epi'!F$69)</f>
        <v>4.8882418399270912E-3</v>
      </c>
      <c r="P70" s="93">
        <f>$O70*'MI Epi'!C$69</f>
        <v>4.064081778268459E-3</v>
      </c>
      <c r="Q70" s="93">
        <f>$O70*'MI Epi'!D$69</f>
        <v>3.7254328065487808E-3</v>
      </c>
      <c r="R70" s="93">
        <f>$O70*'MI Epi'!E$69</f>
        <v>3.4080941555864252E-3</v>
      </c>
      <c r="S70" s="93">
        <f>$O70*'MI Epi'!F$69</f>
        <v>3.0294494460487492E-3</v>
      </c>
      <c r="T70" s="93">
        <f t="shared" si="34"/>
        <v>1.9115300026379508E-2</v>
      </c>
      <c r="U70" s="2">
        <f>J70/'Mortal Baseline'!C70</f>
        <v>1.9711386098991684E-2</v>
      </c>
      <c r="V70" s="2">
        <f>K70/'Mortal Baseline'!D70</f>
        <v>1.7073565757985274E-2</v>
      </c>
      <c r="W70" s="2">
        <f>L70/'Mortal Baseline'!E70</f>
        <v>1.7758473908253893E-2</v>
      </c>
      <c r="X70" s="2">
        <f>M70/'Mortal Baseline'!F70</f>
        <v>2.3698166929011614E-2</v>
      </c>
      <c r="Y70" s="2">
        <f>N70/'Mortal Baseline'!G70</f>
        <v>2.4856693177267908E-2</v>
      </c>
      <c r="Z70" s="2">
        <f>SUM(C70:G70)/SUM('Mortal Baseline'!C70:G70)</f>
        <v>4.1000000000000012E-3</v>
      </c>
      <c r="AA70" s="93">
        <f>C70*'MI Epi'!$AR88</f>
        <v>0.11492902471266984</v>
      </c>
      <c r="AB70" s="93">
        <f>D70*'MI Epi'!$AR88</f>
        <v>0.11613500083637959</v>
      </c>
      <c r="AC70" s="93">
        <f>E70*'MI Epi'!$AR88</f>
        <v>5.8188751158384164E-2</v>
      </c>
      <c r="AD70" s="93">
        <f>F70*'MI Epi'!$AR88</f>
        <v>2.5136551473832428E-2</v>
      </c>
      <c r="AE70" s="93">
        <f>G70*'MI Epi'!$AR88</f>
        <v>1.854241119094853E-2</v>
      </c>
      <c r="AF70" s="93">
        <f t="shared" si="39"/>
        <v>0.33293173937221454</v>
      </c>
      <c r="AG70" s="93">
        <f>J70*'MI Epi'!$I$5</f>
        <v>44.137212641629176</v>
      </c>
      <c r="AH70" s="93">
        <f>K70*'MI Epi'!$I$5</f>
        <v>46.466035679326772</v>
      </c>
      <c r="AI70" s="93">
        <f>L70*'MI Epi'!$I$5</f>
        <v>26.416704872098492</v>
      </c>
      <c r="AJ70" s="93">
        <f>M70*'MI Epi'!$I$5</f>
        <v>16.646370883189249</v>
      </c>
      <c r="AK70" s="93">
        <f>N70*'MI Epi'!$I$5</f>
        <v>14.489605138721954</v>
      </c>
      <c r="AL70" s="93">
        <f t="shared" si="35"/>
        <v>148.15592921496562</v>
      </c>
      <c r="AM70" s="93">
        <f t="shared" si="40"/>
        <v>1930.3849857388518</v>
      </c>
      <c r="AN70" s="2"/>
      <c r="AO70" s="93">
        <f>'Mortal Baseline'!X70*'MI Analysis'!AY70</f>
        <v>23.778050554547772</v>
      </c>
      <c r="AP70" s="93">
        <f>'Mortal Baseline'!Y70*'MI Analysis'!AZ70</f>
        <v>21.148617547179573</v>
      </c>
      <c r="AQ70" s="93">
        <f>'Mortal Baseline'!Z70*'MI Analysis'!BA70</f>
        <v>9.0332343896589666</v>
      </c>
      <c r="AR70" s="93">
        <f>'Mortal Baseline'!AA70*'MI Analysis'!BB70</f>
        <v>3.2712129969146075</v>
      </c>
      <c r="AS70" s="93">
        <f>'Mortal Baseline'!AB70*'MI Analysis'!BC70</f>
        <v>0.90489359727206187</v>
      </c>
      <c r="AT70" s="93">
        <f t="shared" si="41"/>
        <v>86.252628315780285</v>
      </c>
      <c r="AU70" s="93">
        <f t="shared" si="42"/>
        <v>85.271608075595822</v>
      </c>
      <c r="AV70" s="93">
        <f t="shared" si="43"/>
        <v>45.277774688172954</v>
      </c>
      <c r="AW70" s="93">
        <f t="shared" si="44"/>
        <v>20.971859691165644</v>
      </c>
      <c r="AX70" s="93">
        <f t="shared" si="45"/>
        <v>9.7583616884432907</v>
      </c>
      <c r="AY70" s="117">
        <f>('MI Epi'!$AW88*(SUM('Mortal Baseline'!X70:AB70)))/('Mortal Baseline'!X70*'MI Epi'!B$78+'Mortal Baseline'!Y70*'MI Epi'!B$78+'Mortal Baseline'!Z70*'MI Epi'!C$78+'Mortal Baseline'!AA70*'MI Epi'!D$78+'Mortal Baseline'!AB70*'MI Epi'!E$78)</f>
        <v>1.5826943999960495E-3</v>
      </c>
      <c r="AZ70" s="93">
        <f>$AY70*'MI Epi'!C$78</f>
        <v>1.319642950335956E-3</v>
      </c>
      <c r="BA70" s="93">
        <f>$AY70*'MI Epi'!D$78</f>
        <v>1.2062154112542785E-3</v>
      </c>
      <c r="BB70" s="93">
        <f>$AY70*'MI Epi'!E$78</f>
        <v>1.1115079523562324E-3</v>
      </c>
      <c r="BC70" s="93">
        <f>$AY70*'MI Epi'!F$78</f>
        <v>9.9772084947802602E-4</v>
      </c>
      <c r="BD70" s="93">
        <f t="shared" si="36"/>
        <v>6.2177815634205415E-3</v>
      </c>
      <c r="BE70" s="2">
        <f>AO70/'Mortal Baseline'!X70</f>
        <v>1.5826943999960495E-3</v>
      </c>
      <c r="BF70" s="2">
        <f>AP70/'Mortal Baseline'!Y70</f>
        <v>1.319642950335956E-3</v>
      </c>
      <c r="BG70" s="2">
        <f>AQ70/'Mortal Baseline'!Z70</f>
        <v>1.2062154112542785E-3</v>
      </c>
      <c r="BH70" s="2">
        <f>AR70/'Mortal Baseline'!AA70</f>
        <v>1.1115079523562324E-3</v>
      </c>
      <c r="BI70" s="2">
        <f>AS70/'Mortal Baseline'!AB70</f>
        <v>9.9772084947802602E-4</v>
      </c>
      <c r="BJ70" s="2">
        <f>SUM(AO70:AS70)/SUM('Mortal Baseline'!X70:AB70)</f>
        <v>1.3714977619000068E-3</v>
      </c>
      <c r="BK70" s="58">
        <f>AY70*'MI Epi'!$AH$35</f>
        <v>4.4315443199889383E-6</v>
      </c>
      <c r="BL70" s="58">
        <f>AZ70*'MI Epi'!$AH$35</f>
        <v>3.6950002609406765E-6</v>
      </c>
      <c r="BM70" s="58">
        <f>BA70*'MI Epi'!$AH$35</f>
        <v>3.3774031515119799E-6</v>
      </c>
      <c r="BN70" s="58">
        <f>BB70*'MI Epi'!$AH$35</f>
        <v>3.1122222665974506E-6</v>
      </c>
      <c r="BO70" s="58">
        <f>BC70*'MI Epi'!$AH$35</f>
        <v>2.793618378538473E-6</v>
      </c>
      <c r="BP70" s="93">
        <f t="shared" si="46"/>
        <v>1.7409788377577521E-5</v>
      </c>
      <c r="BQ70" s="93">
        <f>AT70*'MI Epi'!$I$5</f>
        <v>17.250525663156058</v>
      </c>
      <c r="BR70" s="93">
        <f>AU70*'MI Epi'!$I$5</f>
        <v>17.054321615119164</v>
      </c>
      <c r="BS70" s="93">
        <f>AV70*'MI Epi'!$I$5</f>
        <v>9.0555549376345912</v>
      </c>
      <c r="BT70" s="93">
        <f>AW70*'MI Epi'!$I$5</f>
        <v>4.1943719382331288</v>
      </c>
      <c r="BU70" s="93">
        <f>AX70*'MI Epi'!$I$5</f>
        <v>1.9516723376886582</v>
      </c>
      <c r="BV70" s="93">
        <f t="shared" si="37"/>
        <v>49.506446491831589</v>
      </c>
      <c r="BW70" s="93">
        <f t="shared" si="47"/>
        <v>526.31438089086089</v>
      </c>
    </row>
    <row r="71" spans="1:75">
      <c r="A71" s="58">
        <f>'Mortal Baseline'!A71</f>
        <v>69</v>
      </c>
      <c r="B71" s="58">
        <v>73</v>
      </c>
      <c r="C71" s="58">
        <f>'Mortal Baseline'!C71*'MI Analysis'!O71</f>
        <v>55.843018783959693</v>
      </c>
      <c r="D71" s="58">
        <f>'Mortal Baseline'!D71*'MI Analysis'!P71</f>
        <v>54.903014877840278</v>
      </c>
      <c r="E71" s="58">
        <f>'Mortal Baseline'!E71*'MI Analysis'!Q71</f>
        <v>26.316010363238448</v>
      </c>
      <c r="F71" s="58">
        <f>'Mortal Baseline'!F71*'MI Analysis'!R71</f>
        <v>10.362916153912982</v>
      </c>
      <c r="G71" s="58">
        <f>'Mortal Baseline'!G71*'MI Analysis'!S71</f>
        <v>7.2297597056178091</v>
      </c>
      <c r="H71" s="58">
        <f t="shared" si="28"/>
        <v>2677.3304907439119</v>
      </c>
      <c r="I71" s="58">
        <f t="shared" si="38"/>
        <v>2677.3304907439119</v>
      </c>
      <c r="J71" s="93">
        <f t="shared" si="29"/>
        <v>232.27694032576369</v>
      </c>
      <c r="K71" s="93">
        <f t="shared" si="30"/>
        <v>240.65102259431094</v>
      </c>
      <c r="L71" s="93">
        <f t="shared" si="31"/>
        <v>131.92464110047399</v>
      </c>
      <c r="M71" s="93">
        <f t="shared" si="32"/>
        <v>76.923263135196137</v>
      </c>
      <c r="N71" s="93">
        <f t="shared" si="33"/>
        <v>65.169637849314668</v>
      </c>
      <c r="O71" s="117">
        <f>('MI Epi'!AO89*(SUM('Mortal Baseline'!C71:G71)))/('Mortal Baseline'!C71*'MI Epi'!B$69+'Mortal Baseline'!D71*'MI Epi'!C$69+'Mortal Baseline'!E71*'MI Epi'!D$69+'Mortal Baseline'!F71*'MI Epi'!E$69+'Mortal Baseline'!G71*'MI Epi'!F$69)</f>
        <v>4.8498393948448555E-3</v>
      </c>
      <c r="P71" s="93">
        <f>$O71*'MI Epi'!C$69</f>
        <v>4.0321540049686839E-3</v>
      </c>
      <c r="Q71" s="93">
        <f>$O71*'MI Epi'!D$69</f>
        <v>3.6961654884728849E-3</v>
      </c>
      <c r="R71" s="93">
        <f>$O71*'MI Epi'!E$69</f>
        <v>3.3813198770358066E-3</v>
      </c>
      <c r="S71" s="93">
        <f>$O71*'MI Epi'!F$69</f>
        <v>3.0056498326517509E-3</v>
      </c>
      <c r="T71" s="93">
        <f t="shared" si="34"/>
        <v>1.8965128597973984E-2</v>
      </c>
      <c r="U71" s="2">
        <f>J71/'Mortal Baseline'!C71</f>
        <v>2.017272490343042E-2</v>
      </c>
      <c r="V71" s="2">
        <f>K71/'Mortal Baseline'!D71</f>
        <v>1.7673746819049558E-2</v>
      </c>
      <c r="W71" s="2">
        <f>L71/'Mortal Baseline'!E71</f>
        <v>1.8529226078885675E-2</v>
      </c>
      <c r="X71" s="2">
        <f>M71/'Mortal Baseline'!F71</f>
        <v>2.509932096162731E-2</v>
      </c>
      <c r="Y71" s="2">
        <f>N71/'Mortal Baseline'!G71</f>
        <v>2.7093170322599187E-2</v>
      </c>
      <c r="Z71" s="2">
        <f>SUM(C71:G71)/SUM('Mortal Baseline'!C71:G71)</f>
        <v>4.1000000000000003E-3</v>
      </c>
      <c r="AA71" s="93">
        <f>C71*'MI Epi'!$AR89</f>
        <v>0.11727033944631535</v>
      </c>
      <c r="AB71" s="93">
        <f>D71*'MI Epi'!$AR89</f>
        <v>0.11529633124346457</v>
      </c>
      <c r="AC71" s="93">
        <f>E71*'MI Epi'!$AR89</f>
        <v>5.5263621762800738E-2</v>
      </c>
      <c r="AD71" s="93">
        <f>F71*'MI Epi'!$AR89</f>
        <v>2.1762123923217261E-2</v>
      </c>
      <c r="AE71" s="93">
        <f>G71*'MI Epi'!$AR89</f>
        <v>1.5182495381797398E-2</v>
      </c>
      <c r="AF71" s="93">
        <f t="shared" si="39"/>
        <v>0.32477491175759532</v>
      </c>
      <c r="AG71" s="93">
        <f>J71*'MI Epi'!$I$5</f>
        <v>46.455388065152739</v>
      </c>
      <c r="AH71" s="93">
        <f>K71*'MI Epi'!$I$5</f>
        <v>48.130204518862193</v>
      </c>
      <c r="AI71" s="93">
        <f>L71*'MI Epi'!$I$5</f>
        <v>26.3849282200948</v>
      </c>
      <c r="AJ71" s="93">
        <f>M71*'MI Epi'!$I$5</f>
        <v>15.384652627039229</v>
      </c>
      <c r="AK71" s="93">
        <f>N71*'MI Epi'!$I$5</f>
        <v>13.033927569862934</v>
      </c>
      <c r="AL71" s="93">
        <f t="shared" si="35"/>
        <v>149.38910100101188</v>
      </c>
      <c r="AM71" s="93">
        <f t="shared" si="40"/>
        <v>2080.0988616516215</v>
      </c>
      <c r="AN71" s="2"/>
      <c r="AO71" s="93">
        <f>'Mortal Baseline'!X71*'MI Analysis'!AY71</f>
        <v>24.756297929948616</v>
      </c>
      <c r="AP71" s="93">
        <f>'Mortal Baseline'!Y71*'MI Analysis'!AZ71</f>
        <v>20.820252827258454</v>
      </c>
      <c r="AQ71" s="93">
        <f>'Mortal Baseline'!Z71*'MI Analysis'!BA71</f>
        <v>8.2731597850252303</v>
      </c>
      <c r="AR71" s="93">
        <f>'Mortal Baseline'!AA71*'MI Analysis'!BB71</f>
        <v>2.8254118058265014</v>
      </c>
      <c r="AS71" s="93">
        <f>'Mortal Baseline'!AB71*'MI Analysis'!BC71</f>
        <v>0.64779345246769837</v>
      </c>
      <c r="AT71" s="93">
        <f t="shared" si="41"/>
        <v>93.758396151028521</v>
      </c>
      <c r="AU71" s="93">
        <f t="shared" si="42"/>
        <v>89.037535592734855</v>
      </c>
      <c r="AV71" s="93">
        <f t="shared" si="43"/>
        <v>44.49537615816044</v>
      </c>
      <c r="AW71" s="93">
        <f t="shared" si="44"/>
        <v>19.60289644653675</v>
      </c>
      <c r="AX71" s="93">
        <f t="shared" si="45"/>
        <v>8.4544800096039534</v>
      </c>
      <c r="AY71" s="117">
        <f>('MI Epi'!$AW89*(SUM('Mortal Baseline'!X71:AB71)))/('Mortal Baseline'!X71*'MI Epi'!B$78+'Mortal Baseline'!Y71*'MI Epi'!B$78+'Mortal Baseline'!Z71*'MI Epi'!C$78+'Mortal Baseline'!AA71*'MI Epi'!D$78+'Mortal Baseline'!AB71*'MI Epi'!E$78)</f>
        <v>1.5735339126773304E-3</v>
      </c>
      <c r="AZ71" s="93">
        <f>$AY71*'MI Epi'!C$78</f>
        <v>1.3120049802314178E-3</v>
      </c>
      <c r="BA71" s="93">
        <f>$AY71*'MI Epi'!D$78</f>
        <v>1.1992339491486022E-3</v>
      </c>
      <c r="BB71" s="93">
        <f>$AY71*'MI Epi'!E$78</f>
        <v>1.1050746481743006E-3</v>
      </c>
      <c r="BC71" s="93">
        <f>$AY71*'MI Epi'!F$78</f>
        <v>9.9194613441661679E-4</v>
      </c>
      <c r="BD71" s="93">
        <f t="shared" si="36"/>
        <v>6.1817936246482685E-3</v>
      </c>
      <c r="BE71" s="2">
        <f>AO71/'Mortal Baseline'!X71</f>
        <v>1.5735339126773304E-3</v>
      </c>
      <c r="BF71" s="2">
        <f>AP71/'Mortal Baseline'!Y71</f>
        <v>1.3120049802314178E-3</v>
      </c>
      <c r="BG71" s="2">
        <f>AQ71/'Mortal Baseline'!Z71</f>
        <v>1.1992339491486022E-3</v>
      </c>
      <c r="BH71" s="2">
        <f>AR71/'Mortal Baseline'!AA71</f>
        <v>1.1050746481743006E-3</v>
      </c>
      <c r="BI71" s="2">
        <f>AS71/'Mortal Baseline'!AB71</f>
        <v>9.9194613441661679E-4</v>
      </c>
      <c r="BJ71" s="2">
        <f>SUM(AO71:AS71)/SUM('Mortal Baseline'!X71:AB71)</f>
        <v>1.3743047987463592E-3</v>
      </c>
      <c r="BK71" s="58">
        <f>AY71*'MI Epi'!$AH$35</f>
        <v>4.4058949554965248E-6</v>
      </c>
      <c r="BL71" s="58">
        <f>AZ71*'MI Epi'!$AH$35</f>
        <v>3.6736139446479697E-6</v>
      </c>
      <c r="BM71" s="58">
        <f>BA71*'MI Epi'!$AH$35</f>
        <v>3.357855057616086E-6</v>
      </c>
      <c r="BN71" s="58">
        <f>BB71*'MI Epi'!$AH$35</f>
        <v>3.0942090148880419E-6</v>
      </c>
      <c r="BO71" s="58">
        <f>BC71*'MI Epi'!$AH$35</f>
        <v>2.7774491763665268E-6</v>
      </c>
      <c r="BP71" s="93">
        <f t="shared" si="46"/>
        <v>1.7309022149015149E-5</v>
      </c>
      <c r="BQ71" s="93">
        <f>AT71*'MI Epi'!$I$5</f>
        <v>18.751679230205706</v>
      </c>
      <c r="BR71" s="93">
        <f>AU71*'MI Epi'!$I$5</f>
        <v>17.807507118546972</v>
      </c>
      <c r="BS71" s="93">
        <f>AV71*'MI Epi'!$I$5</f>
        <v>8.8990752316320876</v>
      </c>
      <c r="BT71" s="93">
        <f>AW71*'MI Epi'!$I$5</f>
        <v>3.9205792893073501</v>
      </c>
      <c r="BU71" s="93">
        <f>AX71*'MI Epi'!$I$5</f>
        <v>1.6908960019207908</v>
      </c>
      <c r="BV71" s="93">
        <f t="shared" si="37"/>
        <v>51.069736871612903</v>
      </c>
      <c r="BW71" s="93">
        <f t="shared" si="47"/>
        <v>577.38413507149596</v>
      </c>
    </row>
    <row r="72" spans="1:75">
      <c r="A72" s="58">
        <f>'Mortal Baseline'!A72</f>
        <v>70</v>
      </c>
      <c r="B72" s="58">
        <v>74</v>
      </c>
      <c r="C72" s="58">
        <f>'Mortal Baseline'!C72*'MI Analysis'!O72</f>
        <v>76.401510305672176</v>
      </c>
      <c r="D72" s="58">
        <f>'Mortal Baseline'!D72*'MI Analysis'!P72</f>
        <v>72.790690641926943</v>
      </c>
      <c r="E72" s="58">
        <f>'Mortal Baseline'!E72*'MI Analysis'!Q72</f>
        <v>33.317229350916804</v>
      </c>
      <c r="F72" s="58">
        <f>'Mortal Baseline'!F72*'MI Analysis'!R72</f>
        <v>12.004794069898143</v>
      </c>
      <c r="G72" s="58">
        <f>'Mortal Baseline'!G72*'MI Analysis'!S72</f>
        <v>7.8665648658993295</v>
      </c>
      <c r="H72" s="58">
        <f t="shared" si="28"/>
        <v>2879.7112799782253</v>
      </c>
      <c r="I72" s="58">
        <f t="shared" si="38"/>
        <v>2879.7112799782253</v>
      </c>
      <c r="J72" s="93">
        <f t="shared" si="29"/>
        <v>262.1057922268368</v>
      </c>
      <c r="K72" s="93">
        <f t="shared" si="30"/>
        <v>265.19621238613223</v>
      </c>
      <c r="L72" s="93">
        <f t="shared" si="31"/>
        <v>138.80167860953321</v>
      </c>
      <c r="M72" s="93">
        <f t="shared" si="32"/>
        <v>73.521642454131836</v>
      </c>
      <c r="N72" s="93">
        <f t="shared" si="33"/>
        <v>59.987092649969277</v>
      </c>
      <c r="O72" s="117">
        <f>('MI Epi'!AO90*(SUM('Mortal Baseline'!C72:G72)))/('Mortal Baseline'!C72*'MI Epi'!B$69+'Mortal Baseline'!D72*'MI Epi'!C$69+'Mortal Baseline'!E72*'MI Epi'!D$69+'Mortal Baseline'!F72*'MI Epi'!E$69+'Mortal Baseline'!G72*'MI Epi'!F$69)</f>
        <v>6.4566390268233362E-3</v>
      </c>
      <c r="P72" s="93">
        <f>$O72*'MI Epi'!C$69</f>
        <v>5.3680464013542125E-3</v>
      </c>
      <c r="Q72" s="93">
        <f>$O72*'MI Epi'!D$69</f>
        <v>4.9207415750382793E-3</v>
      </c>
      <c r="R72" s="93">
        <f>$O72*'MI Epi'!E$69</f>
        <v>4.5015845067878316E-3</v>
      </c>
      <c r="S72" s="93">
        <f>$O72*'MI Epi'!F$69</f>
        <v>4.0014512709621655E-3</v>
      </c>
      <c r="T72" s="93">
        <f t="shared" si="34"/>
        <v>2.5248462780965826E-2</v>
      </c>
      <c r="U72" s="2">
        <f>J72/'Mortal Baseline'!C72</f>
        <v>2.215038001837252E-2</v>
      </c>
      <c r="V72" s="2">
        <f>K72/'Mortal Baseline'!D72</f>
        <v>1.955724778811439E-2</v>
      </c>
      <c r="W72" s="2">
        <f>L72/'Mortal Baseline'!E72</f>
        <v>2.0500119725598877E-2</v>
      </c>
      <c r="X72" s="2">
        <f>M72/'Mortal Baseline'!F72</f>
        <v>2.7569309782247895E-2</v>
      </c>
      <c r="Y72" s="2">
        <f>N72/'Mortal Baseline'!G72</f>
        <v>3.0513373018262548E-2</v>
      </c>
      <c r="Z72" s="2">
        <f>SUM(C72:G72)/SUM('Mortal Baseline'!C72:G72)</f>
        <v>5.5000000000000005E-3</v>
      </c>
      <c r="AA72" s="93">
        <f>C72*'MI Epi'!$AR90</f>
        <v>0.1680833226724788</v>
      </c>
      <c r="AB72" s="93">
        <f>D72*'MI Epi'!$AR90</f>
        <v>0.16013951941223928</v>
      </c>
      <c r="AC72" s="93">
        <f>E72*'MI Epi'!$AR90</f>
        <v>7.3297904572016973E-2</v>
      </c>
      <c r="AD72" s="93">
        <f>F72*'MI Epi'!$AR90</f>
        <v>2.6410546953775916E-2</v>
      </c>
      <c r="AE72" s="93">
        <f>G72*'MI Epi'!$AR90</f>
        <v>1.7306442704978525E-2</v>
      </c>
      <c r="AF72" s="93">
        <f t="shared" si="39"/>
        <v>0.44523773631548946</v>
      </c>
      <c r="AG72" s="93">
        <f>J72*'MI Epi'!$I$5</f>
        <v>52.421158445367361</v>
      </c>
      <c r="AH72" s="93">
        <f>K72*'MI Epi'!$I$5</f>
        <v>53.039242477226452</v>
      </c>
      <c r="AI72" s="93">
        <f>L72*'MI Epi'!$I$5</f>
        <v>27.760335721906642</v>
      </c>
      <c r="AJ72" s="93">
        <f>M72*'MI Epi'!$I$5</f>
        <v>14.704328490826368</v>
      </c>
      <c r="AK72" s="93">
        <f>N72*'MI Epi'!$I$5</f>
        <v>11.997418529993856</v>
      </c>
      <c r="AL72" s="93">
        <f t="shared" si="35"/>
        <v>159.92248366532067</v>
      </c>
      <c r="AM72" s="93">
        <f t="shared" si="40"/>
        <v>2240.4665830532576</v>
      </c>
      <c r="AN72" s="2"/>
      <c r="AO72" s="93">
        <f>'Mortal Baseline'!X72*'MI Analysis'!AY72</f>
        <v>41.168974737308019</v>
      </c>
      <c r="AP72" s="93">
        <f>'Mortal Baseline'!Y72*'MI Analysis'!AZ72</f>
        <v>32.600437685352219</v>
      </c>
      <c r="AQ72" s="93">
        <f>'Mortal Baseline'!Z72*'MI Analysis'!BA72</f>
        <v>12.061080602841727</v>
      </c>
      <c r="AR72" s="93">
        <f>'Mortal Baseline'!AA72*'MI Analysis'!BB72</f>
        <v>3.9008838995324053</v>
      </c>
      <c r="AS72" s="93">
        <f>'Mortal Baseline'!AB72*'MI Analysis'!BC72</f>
        <v>0.72449798819173483</v>
      </c>
      <c r="AT72" s="93">
        <f t="shared" si="41"/>
        <v>116.1756872522359</v>
      </c>
      <c r="AU72" s="93">
        <f t="shared" si="42"/>
        <v>103.83046248592615</v>
      </c>
      <c r="AV72" s="93">
        <f t="shared" si="43"/>
        <v>47.65737817151502</v>
      </c>
      <c r="AW72" s="93">
        <f t="shared" si="44"/>
        <v>19.583197962552791</v>
      </c>
      <c r="AX72" s="93">
        <f t="shared" si="45"/>
        <v>7.488079218425721</v>
      </c>
      <c r="AY72" s="117">
        <f>('MI Epi'!$AW90*(SUM('Mortal Baseline'!X72:AB72)))/('Mortal Baseline'!X72*'MI Epi'!B$78+'Mortal Baseline'!Y72*'MI Epi'!B$78+'Mortal Baseline'!Z72*'MI Epi'!C$78+'Mortal Baseline'!AA72*'MI Epi'!D$78+'Mortal Baseline'!AB72*'MI Epi'!E$78)</f>
        <v>2.5046144460045281E-3</v>
      </c>
      <c r="AZ72" s="93">
        <f>$AY72*'MI Epi'!C$78</f>
        <v>2.0883354341733446E-3</v>
      </c>
      <c r="BA72" s="93">
        <f>$AY72*'MI Epi'!D$78</f>
        <v>1.9088363135854273E-3</v>
      </c>
      <c r="BB72" s="93">
        <f>$AY72*'MI Epi'!E$78</f>
        <v>1.7589617264882477E-3</v>
      </c>
      <c r="BC72" s="93">
        <f>$AY72*'MI Epi'!F$78</f>
        <v>1.5788935960655516E-3</v>
      </c>
      <c r="BD72" s="93">
        <f t="shared" si="36"/>
        <v>9.8396415163170999E-3</v>
      </c>
      <c r="BE72" s="2">
        <f>AO72/'Mortal Baseline'!X72</f>
        <v>2.5046144460045281E-3</v>
      </c>
      <c r="BF72" s="2">
        <f>AP72/'Mortal Baseline'!Y72</f>
        <v>2.0883354341733446E-3</v>
      </c>
      <c r="BG72" s="2">
        <f>AQ72/'Mortal Baseline'!Z72</f>
        <v>1.9088363135854273E-3</v>
      </c>
      <c r="BH72" s="2">
        <f>AR72/'Mortal Baseline'!AA72</f>
        <v>1.7589617264882477E-3</v>
      </c>
      <c r="BI72" s="2">
        <f>AS72/'Mortal Baseline'!AB72</f>
        <v>1.5788935960655516E-3</v>
      </c>
      <c r="BJ72" s="2">
        <f>SUM(AO72:AS72)/SUM('Mortal Baseline'!X72:AB72)</f>
        <v>2.2039232675110428E-3</v>
      </c>
      <c r="BK72" s="58">
        <f>AY72*'MI Epi'!$AH$35</f>
        <v>7.0129204488126788E-6</v>
      </c>
      <c r="BL72" s="58">
        <f>AZ72*'MI Epi'!$AH$35</f>
        <v>5.8473392156853652E-6</v>
      </c>
      <c r="BM72" s="58">
        <f>BA72*'MI Epi'!$AH$35</f>
        <v>5.3447416780391961E-6</v>
      </c>
      <c r="BN72" s="58">
        <f>BB72*'MI Epi'!$AH$35</f>
        <v>4.925092834167093E-6</v>
      </c>
      <c r="BO72" s="58">
        <f>BC72*'MI Epi'!$AH$35</f>
        <v>4.4209020689835439E-6</v>
      </c>
      <c r="BP72" s="93">
        <f t="shared" si="46"/>
        <v>2.7550996245687876E-5</v>
      </c>
      <c r="BQ72" s="93">
        <f>AT72*'MI Epi'!$I$5</f>
        <v>23.235137450447183</v>
      </c>
      <c r="BR72" s="93">
        <f>AU72*'MI Epi'!$I$5</f>
        <v>20.76609249718523</v>
      </c>
      <c r="BS72" s="93">
        <f>AV72*'MI Epi'!$I$5</f>
        <v>9.5314756343030052</v>
      </c>
      <c r="BT72" s="93">
        <f>AW72*'MI Epi'!$I$5</f>
        <v>3.9166395925105584</v>
      </c>
      <c r="BU72" s="93">
        <f>AX72*'MI Epi'!$I$5</f>
        <v>1.4976158436851443</v>
      </c>
      <c r="BV72" s="93">
        <f t="shared" si="37"/>
        <v>58.94696101813112</v>
      </c>
      <c r="BW72" s="93">
        <f t="shared" si="47"/>
        <v>636.33112364062333</v>
      </c>
    </row>
    <row r="73" spans="1:75">
      <c r="A73" s="58">
        <f>'Mortal Baseline'!A73</f>
        <v>71</v>
      </c>
      <c r="B73" s="58">
        <v>75</v>
      </c>
      <c r="C73" s="58">
        <f>'Mortal Baseline'!C73*'MI Analysis'!O73</f>
        <v>77.898794986160496</v>
      </c>
      <c r="D73" s="58">
        <f>'Mortal Baseline'!D73*'MI Analysis'!P73</f>
        <v>71.623753748497279</v>
      </c>
      <c r="E73" s="58">
        <f>'Mortal Baseline'!E73*'MI Analysis'!Q73</f>
        <v>31.233951589972154</v>
      </c>
      <c r="F73" s="58">
        <f>'Mortal Baseline'!F73*'MI Analysis'!R73</f>
        <v>10.346002012563513</v>
      </c>
      <c r="G73" s="58">
        <f>'Mortal Baseline'!G73*'MI Analysis'!S73</f>
        <v>6.3199575608792777</v>
      </c>
      <c r="H73" s="58">
        <f t="shared" si="28"/>
        <v>3077.133739876298</v>
      </c>
      <c r="I73" s="58">
        <f t="shared" si="38"/>
        <v>3077.133739876298</v>
      </c>
      <c r="J73" s="93">
        <f t="shared" si="29"/>
        <v>287.41534544495744</v>
      </c>
      <c r="K73" s="93">
        <f t="shared" si="30"/>
        <v>283.62058413799082</v>
      </c>
      <c r="L73" s="93">
        <f t="shared" si="31"/>
        <v>142.20199657302669</v>
      </c>
      <c r="M73" s="93">
        <f t="shared" si="32"/>
        <v>69.136905428915213</v>
      </c>
      <c r="N73" s="93">
        <f t="shared" si="33"/>
        <v>54.292325238149722</v>
      </c>
      <c r="O73" s="117">
        <f>('MI Epi'!AO91*(SUM('Mortal Baseline'!C73:G73)))/('Mortal Baseline'!C73*'MI Epi'!B$69+'Mortal Baseline'!D73*'MI Epi'!C$69+'Mortal Baseline'!E73*'MI Epi'!D$69+'Mortal Baseline'!F73*'MI Epi'!E$69+'Mortal Baseline'!G73*'MI Epi'!F$69)</f>
        <v>6.4094500957026408E-3</v>
      </c>
      <c r="P73" s="93">
        <f>$O73*'MI Epi'!C$69</f>
        <v>5.3288135480331822E-3</v>
      </c>
      <c r="Q73" s="93">
        <f>$O73*'MI Epi'!D$69</f>
        <v>4.884777889553841E-3</v>
      </c>
      <c r="R73" s="93">
        <f>$O73*'MI Epi'!E$69</f>
        <v>4.468684268700754E-3</v>
      </c>
      <c r="S73" s="93">
        <f>$O73*'MI Epi'!F$69</f>
        <v>3.972206301927377E-3</v>
      </c>
      <c r="T73" s="93">
        <f t="shared" si="34"/>
        <v>2.5063932103917795E-2</v>
      </c>
      <c r="U73" s="2">
        <f>J73/'Mortal Baseline'!C73</f>
        <v>2.3648303079603101E-2</v>
      </c>
      <c r="V73" s="2">
        <f>K73/'Mortal Baseline'!D73</f>
        <v>2.1101396284850821E-2</v>
      </c>
      <c r="W73" s="2">
        <f>L73/'Mortal Baseline'!E73</f>
        <v>2.223942643662627E-2</v>
      </c>
      <c r="X73" s="2">
        <f>M73/'Mortal Baseline'!F73</f>
        <v>2.9861873340221192E-2</v>
      </c>
      <c r="Y73" s="2">
        <f>N73/'Mortal Baseline'!G73</f>
        <v>3.4123696936228298E-2</v>
      </c>
      <c r="Z73" s="2">
        <f>SUM(C73:G73)/SUM('Mortal Baseline'!C73:G73)</f>
        <v>5.5000000000000005E-3</v>
      </c>
      <c r="AA73" s="93">
        <f>C73*'MI Epi'!$AR91</f>
        <v>0.17137734896955309</v>
      </c>
      <c r="AB73" s="93">
        <f>D73*'MI Epi'!$AR91</f>
        <v>0.15757225824669402</v>
      </c>
      <c r="AC73" s="93">
        <f>E73*'MI Epi'!$AR91</f>
        <v>6.8714693497938739E-2</v>
      </c>
      <c r="AD73" s="93">
        <f>F73*'MI Epi'!$AR91</f>
        <v>2.2761204427639729E-2</v>
      </c>
      <c r="AE73" s="93">
        <f>G73*'MI Epi'!$AR91</f>
        <v>1.3903906633934413E-2</v>
      </c>
      <c r="AF73" s="93">
        <f t="shared" si="39"/>
        <v>0.43432941177576001</v>
      </c>
      <c r="AG73" s="93">
        <f>J73*'MI Epi'!$I$5</f>
        <v>57.483069088991492</v>
      </c>
      <c r="AH73" s="93">
        <f>K73*'MI Epi'!$I$5</f>
        <v>56.724116827598166</v>
      </c>
      <c r="AI73" s="93">
        <f>L73*'MI Epi'!$I$5</f>
        <v>28.44039931460534</v>
      </c>
      <c r="AJ73" s="93">
        <f>M73*'MI Epi'!$I$5</f>
        <v>13.827381085783044</v>
      </c>
      <c r="AK73" s="93">
        <f>N73*'MI Epi'!$I$5</f>
        <v>10.858465047629945</v>
      </c>
      <c r="AL73" s="93">
        <f t="shared" si="35"/>
        <v>167.33343136460797</v>
      </c>
      <c r="AM73" s="93">
        <f t="shared" si="40"/>
        <v>2408.2343438296411</v>
      </c>
      <c r="AN73" s="2"/>
      <c r="AO73" s="93">
        <f>'Mortal Baseline'!X73*'MI Analysis'!AY73</f>
        <v>42.724113411149808</v>
      </c>
      <c r="AP73" s="93">
        <f>'Mortal Baseline'!Y73*'MI Analysis'!AZ73</f>
        <v>31.71409517389781</v>
      </c>
      <c r="AQ73" s="93">
        <f>'Mortal Baseline'!Z73*'MI Analysis'!BA73</f>
        <v>10.935315128565978</v>
      </c>
      <c r="AR73" s="93">
        <f>'Mortal Baseline'!AA73*'MI Analysis'!BB73</f>
        <v>3.3663694440646772</v>
      </c>
      <c r="AS73" s="93">
        <f>'Mortal Baseline'!AB73*'MI Analysis'!BC73</f>
        <v>0.49426882790480642</v>
      </c>
      <c r="AT73" s="93">
        <f t="shared" si="41"/>
        <v>135.66465620001807</v>
      </c>
      <c r="AU73" s="93">
        <f t="shared" si="42"/>
        <v>114.77845931529951</v>
      </c>
      <c r="AV73" s="93">
        <f t="shared" si="43"/>
        <v>49.061212321036308</v>
      </c>
      <c r="AW73" s="93">
        <f t="shared" si="44"/>
        <v>19.032922889014074</v>
      </c>
      <c r="AX73" s="93">
        <f t="shared" si="45"/>
        <v>6.4847277817433131</v>
      </c>
      <c r="AY73" s="117">
        <f>('MI Epi'!$AW91*(SUM('Mortal Baseline'!X73:AB73)))/('Mortal Baseline'!X73*'MI Epi'!B$78+'Mortal Baseline'!Y73*'MI Epi'!B$78+'Mortal Baseline'!Z73*'MI Epi'!C$78+'Mortal Baseline'!AA73*'MI Epi'!D$78+'Mortal Baseline'!AB73*'MI Epi'!E$78)</f>
        <v>2.4930615092845069E-3</v>
      </c>
      <c r="AZ73" s="93">
        <f>$AY73*'MI Epi'!C$78</f>
        <v>2.0787026513074346E-3</v>
      </c>
      <c r="BA73" s="93">
        <f>$AY73*'MI Epi'!D$78</f>
        <v>1.9000314992656383E-3</v>
      </c>
      <c r="BB73" s="93">
        <f>$AY73*'MI Epi'!E$78</f>
        <v>1.7508482327920523E-3</v>
      </c>
      <c r="BC73" s="93">
        <f>$AY73*'MI Epi'!F$78</f>
        <v>1.5716106955648017E-3</v>
      </c>
      <c r="BD73" s="93">
        <f t="shared" si="36"/>
        <v>9.7942545882144343E-3</v>
      </c>
      <c r="BE73" s="2">
        <f>AO73/'Mortal Baseline'!X73</f>
        <v>2.4930615092845069E-3</v>
      </c>
      <c r="BF73" s="2">
        <f>AP73/'Mortal Baseline'!Y73</f>
        <v>2.0787026513074346E-3</v>
      </c>
      <c r="BG73" s="2">
        <f>AQ73/'Mortal Baseline'!Z73</f>
        <v>1.9000314992656383E-3</v>
      </c>
      <c r="BH73" s="2">
        <f>AR73/'Mortal Baseline'!AA73</f>
        <v>1.7508482327920521E-3</v>
      </c>
      <c r="BI73" s="2">
        <f>AS73/'Mortal Baseline'!AB73</f>
        <v>1.5716106955648017E-3</v>
      </c>
      <c r="BJ73" s="2">
        <f>SUM(AO73:AS73)/SUM('Mortal Baseline'!X73:AB73)</f>
        <v>2.209508834272237E-3</v>
      </c>
      <c r="BK73" s="58">
        <f>AY73*'MI Epi'!$AH$36</f>
        <v>7.2298783769250696E-6</v>
      </c>
      <c r="BL73" s="58">
        <f>AZ73*'MI Epi'!$AH$36</f>
        <v>6.0282376887915596E-6</v>
      </c>
      <c r="BM73" s="58">
        <f>BA73*'MI Epi'!$AH$36</f>
        <v>5.510091347870351E-6</v>
      </c>
      <c r="BN73" s="58">
        <f>BB73*'MI Epi'!$AH$36</f>
        <v>5.0774598750969509E-6</v>
      </c>
      <c r="BO73" s="58">
        <f>BC73*'MI Epi'!$AH$36</f>
        <v>4.5576710171379247E-6</v>
      </c>
      <c r="BP73" s="93">
        <f t="shared" si="46"/>
        <v>2.8403338305821856E-5</v>
      </c>
      <c r="BQ73" s="93">
        <f>AT73*'MI Epi'!$I$5</f>
        <v>27.132931240003614</v>
      </c>
      <c r="BR73" s="93">
        <f>AU73*'MI Epi'!$I$5</f>
        <v>22.955691863059904</v>
      </c>
      <c r="BS73" s="93">
        <f>AV73*'MI Epi'!$I$5</f>
        <v>9.8122424642072623</v>
      </c>
      <c r="BT73" s="93">
        <f>AW73*'MI Epi'!$I$5</f>
        <v>3.8065845778028149</v>
      </c>
      <c r="BU73" s="93">
        <f>AX73*'MI Epi'!$I$5</f>
        <v>1.2969455563486627</v>
      </c>
      <c r="BV73" s="93">
        <f t="shared" si="37"/>
        <v>65.004395701422268</v>
      </c>
      <c r="BW73" s="93">
        <f t="shared" si="47"/>
        <v>701.33554774538391</v>
      </c>
    </row>
    <row r="74" spans="1:75">
      <c r="A74" s="58">
        <f>'Mortal Baseline'!A74</f>
        <v>72</v>
      </c>
      <c r="B74" s="58">
        <v>76</v>
      </c>
      <c r="C74" s="58">
        <f>'Mortal Baseline'!C74*'MI Analysis'!O74</f>
        <v>78.263579560858233</v>
      </c>
      <c r="D74" s="58">
        <f>'Mortal Baseline'!D74*'MI Analysis'!P74</f>
        <v>69.148011743192086</v>
      </c>
      <c r="E74" s="58">
        <f>'Mortal Baseline'!E74*'MI Analysis'!Q74</f>
        <v>28.648374790686159</v>
      </c>
      <c r="F74" s="58">
        <f>'Mortal Baseline'!F74*'MI Analysis'!R74</f>
        <v>8.7738379537688633</v>
      </c>
      <c r="G74" s="58">
        <f>'Mortal Baseline'!G74*'MI Analysis'!S74</f>
        <v>4.9553164376083529</v>
      </c>
      <c r="H74" s="58">
        <f t="shared" si="28"/>
        <v>3266.9228603624115</v>
      </c>
      <c r="I74" s="58">
        <f t="shared" si="38"/>
        <v>3266.9228603624115</v>
      </c>
      <c r="J74" s="93">
        <f t="shared" si="29"/>
        <v>308.02447856785466</v>
      </c>
      <c r="K74" s="93">
        <f t="shared" si="30"/>
        <v>295.88690679533806</v>
      </c>
      <c r="L74" s="93">
        <f t="shared" si="31"/>
        <v>142.34125735560954</v>
      </c>
      <c r="M74" s="93">
        <f t="shared" si="32"/>
        <v>64.060601092473391</v>
      </c>
      <c r="N74" s="93">
        <f t="shared" si="33"/>
        <v>48.375272721494198</v>
      </c>
      <c r="O74" s="117">
        <f>('MI Epi'!AO92*(SUM('Mortal Baseline'!C74:G74)))/('Mortal Baseline'!C74*'MI Epi'!B$69+'Mortal Baseline'!D74*'MI Epi'!C$69+'Mortal Baseline'!E74*'MI Epi'!D$69+'Mortal Baseline'!F74*'MI Epi'!E$69+'Mortal Baseline'!G74*'MI Epi'!F$69)</f>
        <v>6.3640395892656885E-3</v>
      </c>
      <c r="P74" s="93">
        <f>$O74*'MI Epi'!C$69</f>
        <v>5.2910592760892407E-3</v>
      </c>
      <c r="Q74" s="93">
        <f>$O74*'MI Epi'!D$69</f>
        <v>4.8501695792488126E-3</v>
      </c>
      <c r="R74" s="93">
        <f>$O74*'MI Epi'!E$69</f>
        <v>4.4370239526488981E-3</v>
      </c>
      <c r="S74" s="93">
        <f>$O74*'MI Epi'!F$69</f>
        <v>3.9440634976073132E-3</v>
      </c>
      <c r="T74" s="93">
        <f t="shared" si="34"/>
        <v>2.4886355894859956E-2</v>
      </c>
      <c r="U74" s="2">
        <f>J74/'Mortal Baseline'!C74</f>
        <v>2.5047154590526009E-2</v>
      </c>
      <c r="V74" s="2">
        <f>K74/'Mortal Baseline'!D74</f>
        <v>2.2640638876026128E-2</v>
      </c>
      <c r="W74" s="2">
        <f>L74/'Mortal Baseline'!E74</f>
        <v>2.4098373514809368E-2</v>
      </c>
      <c r="X74" s="2">
        <f>M74/'Mortal Baseline'!F74</f>
        <v>3.2396133022526814E-2</v>
      </c>
      <c r="Y74" s="2">
        <f>N74/'Mortal Baseline'!G74</f>
        <v>3.8503120785507279E-2</v>
      </c>
      <c r="Z74" s="2">
        <f>SUM(C74:G74)/SUM('Mortal Baseline'!C74:G74)</f>
        <v>5.4999999999999997E-3</v>
      </c>
      <c r="AA74" s="93">
        <f>C74*'MI Epi'!$AR92</f>
        <v>0.17217987503388812</v>
      </c>
      <c r="AB74" s="93">
        <f>D74*'MI Epi'!$AR92</f>
        <v>0.15212562583502259</v>
      </c>
      <c r="AC74" s="93">
        <f>E74*'MI Epi'!$AR92</f>
        <v>6.302642453950956E-2</v>
      </c>
      <c r="AD74" s="93">
        <f>F74*'MI Epi'!$AR92</f>
        <v>1.9302443498291501E-2</v>
      </c>
      <c r="AE74" s="93">
        <f>G74*'MI Epi'!$AR92</f>
        <v>1.0901696162738377E-2</v>
      </c>
      <c r="AF74" s="93">
        <f t="shared" si="39"/>
        <v>0.41753606506945024</v>
      </c>
      <c r="AG74" s="93">
        <f>J74*'MI Epi'!$I$5</f>
        <v>61.604895713570933</v>
      </c>
      <c r="AH74" s="93">
        <f>K74*'MI Epi'!$I$5</f>
        <v>59.177381359067617</v>
      </c>
      <c r="AI74" s="93">
        <f>L74*'MI Epi'!$I$5</f>
        <v>28.46825147112191</v>
      </c>
      <c r="AJ74" s="93">
        <f>M74*'MI Epi'!$I$5</f>
        <v>12.812120218494679</v>
      </c>
      <c r="AK74" s="93">
        <f>N74*'MI Epi'!$I$5</f>
        <v>9.67505454429884</v>
      </c>
      <c r="AL74" s="93">
        <f t="shared" si="35"/>
        <v>171.73770330655395</v>
      </c>
      <c r="AM74" s="93">
        <f t="shared" si="40"/>
        <v>2580.3895832012645</v>
      </c>
      <c r="AN74" s="2"/>
      <c r="AO74" s="93">
        <f>'Mortal Baseline'!X74*'MI Analysis'!AY74</f>
        <v>43.799518879566563</v>
      </c>
      <c r="AP74" s="93">
        <f>'Mortal Baseline'!Y74*'MI Analysis'!AZ74</f>
        <v>30.331842564125868</v>
      </c>
      <c r="AQ74" s="93">
        <f>'Mortal Baseline'!Z74*'MI Analysis'!BA74</f>
        <v>9.7601710010523295</v>
      </c>
      <c r="AR74" s="93">
        <f>'Mortal Baseline'!AA74*'MI Analysis'!BB74</f>
        <v>2.8767945405781892</v>
      </c>
      <c r="AS74" s="93">
        <f>'Mortal Baseline'!AB74*'MI Analysis'!BC74</f>
        <v>0.32537206820252673</v>
      </c>
      <c r="AT74" s="93">
        <f t="shared" si="41"/>
        <v>152.33123660970264</v>
      </c>
      <c r="AU74" s="93">
        <f t="shared" si="42"/>
        <v>122.15460398812777</v>
      </c>
      <c r="AV74" s="93">
        <f t="shared" si="43"/>
        <v>49.009135347790021</v>
      </c>
      <c r="AW74" s="93">
        <f t="shared" si="44"/>
        <v>18.103127774329572</v>
      </c>
      <c r="AX74" s="93">
        <f t="shared" si="45"/>
        <v>5.5131497359261594</v>
      </c>
      <c r="AY74" s="117">
        <f>('MI Epi'!$AW92*(SUM('Mortal Baseline'!X74:AB74)))/('Mortal Baseline'!X74*'MI Epi'!B$78+'Mortal Baseline'!Y74*'MI Epi'!B$78+'Mortal Baseline'!Z74*'MI Epi'!C$78+'Mortal Baseline'!AA74*'MI Epi'!D$78+'Mortal Baseline'!AB74*'MI Epi'!E$78)</f>
        <v>2.4828465700149111E-3</v>
      </c>
      <c r="AZ74" s="93">
        <f>$AY74*'MI Epi'!C$78</f>
        <v>2.0701854842565715E-3</v>
      </c>
      <c r="BA74" s="93">
        <f>$AY74*'MI Epi'!D$78</f>
        <v>1.8922464100076971E-3</v>
      </c>
      <c r="BB74" s="93">
        <f>$AY74*'MI Epi'!E$78</f>
        <v>1.743674399213681E-3</v>
      </c>
      <c r="BC74" s="93">
        <f>$AY74*'MI Epi'!F$78</f>
        <v>1.5651712604562596E-3</v>
      </c>
      <c r="BD74" s="93">
        <f t="shared" si="36"/>
        <v>9.7541241239491195E-3</v>
      </c>
      <c r="BE74" s="2">
        <f>AO74/'Mortal Baseline'!X74</f>
        <v>2.4828465700149111E-3</v>
      </c>
      <c r="BF74" s="2">
        <f>AP74/'Mortal Baseline'!Y74</f>
        <v>2.0701854842565715E-3</v>
      </c>
      <c r="BG74" s="2">
        <f>AQ74/'Mortal Baseline'!Z74</f>
        <v>1.8922464100076971E-3</v>
      </c>
      <c r="BH74" s="2">
        <f>AR74/'Mortal Baseline'!AA74</f>
        <v>1.743674399213681E-3</v>
      </c>
      <c r="BI74" s="2">
        <f>AS74/'Mortal Baseline'!AB74</f>
        <v>1.5651712604562596E-3</v>
      </c>
      <c r="BJ74" s="2">
        <f>SUM(AO74:AS74)/SUM('Mortal Baseline'!X74:AB74)</f>
        <v>2.215656211969114E-3</v>
      </c>
      <c r="BK74" s="58">
        <f>AY74*'MI Epi'!$AH$36</f>
        <v>7.2002550530432417E-6</v>
      </c>
      <c r="BL74" s="58">
        <f>AZ74*'MI Epi'!$AH$36</f>
        <v>6.0035379043440568E-6</v>
      </c>
      <c r="BM74" s="58">
        <f>BA74*'MI Epi'!$AH$36</f>
        <v>5.4875145890223209E-6</v>
      </c>
      <c r="BN74" s="58">
        <f>BB74*'MI Epi'!$AH$36</f>
        <v>5.0566557577196745E-6</v>
      </c>
      <c r="BO74" s="58">
        <f>BC74*'MI Epi'!$AH$36</f>
        <v>4.5389966553231527E-6</v>
      </c>
      <c r="BP74" s="93">
        <f t="shared" si="46"/>
        <v>2.8286959959452444E-5</v>
      </c>
      <c r="BQ74" s="93">
        <f>AT74*'MI Epi'!$I$5</f>
        <v>30.466247321940529</v>
      </c>
      <c r="BR74" s="93">
        <f>AU74*'MI Epi'!$I$5</f>
        <v>24.430920797625557</v>
      </c>
      <c r="BS74" s="93">
        <f>AV74*'MI Epi'!$I$5</f>
        <v>9.801827069558005</v>
      </c>
      <c r="BT74" s="93">
        <f>AW74*'MI Epi'!$I$5</f>
        <v>3.6206255548659145</v>
      </c>
      <c r="BU74" s="93">
        <f>AX74*'MI Epi'!$I$5</f>
        <v>1.1026299471852319</v>
      </c>
      <c r="BV74" s="93">
        <f t="shared" si="37"/>
        <v>69.422250691175236</v>
      </c>
      <c r="BW74" s="93">
        <f t="shared" si="47"/>
        <v>770.75782672351909</v>
      </c>
    </row>
    <row r="75" spans="1:75">
      <c r="A75" s="58">
        <f>'Mortal Baseline'!A75</f>
        <v>73</v>
      </c>
      <c r="B75" s="58">
        <v>77</v>
      </c>
      <c r="C75" s="58">
        <f>'Mortal Baseline'!C75*'MI Analysis'!O75</f>
        <v>78.801807561018677</v>
      </c>
      <c r="D75" s="58">
        <f>'Mortal Baseline'!D75*'MI Analysis'!P75</f>
        <v>66.603725660186427</v>
      </c>
      <c r="E75" s="58">
        <f>'Mortal Baseline'!E75*'MI Analysis'!Q75</f>
        <v>26.127258176159415</v>
      </c>
      <c r="F75" s="58">
        <f>'Mortal Baseline'!F75*'MI Analysis'!R75</f>
        <v>7.449106625035733</v>
      </c>
      <c r="G75" s="58">
        <f>'Mortal Baseline'!G75*'MI Analysis'!S75</f>
        <v>3.8552469803070513</v>
      </c>
      <c r="H75" s="58">
        <f t="shared" si="28"/>
        <v>3449.7600053651186</v>
      </c>
      <c r="I75" s="58">
        <f t="shared" si="38"/>
        <v>3449.7600053651186</v>
      </c>
      <c r="J75" s="93">
        <f t="shared" si="29"/>
        <v>325.04921054026852</v>
      </c>
      <c r="K75" s="93">
        <f t="shared" si="30"/>
        <v>303.16112547062187</v>
      </c>
      <c r="L75" s="93">
        <f t="shared" si="31"/>
        <v>139.93723763610754</v>
      </c>
      <c r="M75" s="93">
        <f t="shared" si="32"/>
        <v>58.678285055516163</v>
      </c>
      <c r="N75" s="93">
        <f t="shared" si="33"/>
        <v>42.544563461339671</v>
      </c>
      <c r="O75" s="117">
        <f>('MI Epi'!AO93*(SUM('Mortal Baseline'!C75:G75)))/('Mortal Baseline'!C75*'MI Epi'!B$69+'Mortal Baseline'!D75*'MI Epi'!C$69+'Mortal Baseline'!E75*'MI Epi'!D$69+'Mortal Baseline'!F75*'MI Epi'!E$69+'Mortal Baseline'!G75*'MI Epi'!F$69)</f>
        <v>6.3200895646349708E-3</v>
      </c>
      <c r="P75" s="93">
        <f>$O75*'MI Epi'!C$69</f>
        <v>5.254519247975817E-3</v>
      </c>
      <c r="Q75" s="93">
        <f>$O75*'MI Epi'!D$69</f>
        <v>4.8166743331113293E-3</v>
      </c>
      <c r="R75" s="93">
        <f>$O75*'MI Epi'!E$69</f>
        <v>4.4063818880811477E-3</v>
      </c>
      <c r="S75" s="93">
        <f>$O75*'MI Epi'!F$69</f>
        <v>3.9168258154034918E-3</v>
      </c>
      <c r="T75" s="93">
        <f t="shared" si="34"/>
        <v>2.4714490849206759E-2</v>
      </c>
      <c r="U75" s="2">
        <f>J75/'Mortal Baseline'!C75</f>
        <v>2.6069708133758827E-2</v>
      </c>
      <c r="V75" s="2">
        <f>K75/'Mortal Baseline'!D75</f>
        <v>2.3917070002220889E-2</v>
      </c>
      <c r="W75" s="2">
        <f>L75/'Mortal Baseline'!E75</f>
        <v>2.5798041884983563E-2</v>
      </c>
      <c r="X75" s="2">
        <f>M75/'Mortal Baseline'!F75</f>
        <v>3.4710059273859409E-2</v>
      </c>
      <c r="Y75" s="2">
        <f>N75/'Mortal Baseline'!G75</f>
        <v>4.3224116463006827E-2</v>
      </c>
      <c r="Z75" s="2">
        <f>SUM(C75:G75)/SUM('Mortal Baseline'!C75:G75)</f>
        <v>5.4999999999999997E-3</v>
      </c>
      <c r="AA75" s="93">
        <f>C75*'MI Epi'!$AR93</f>
        <v>0.17336397663424111</v>
      </c>
      <c r="AB75" s="93">
        <f>D75*'MI Epi'!$AR93</f>
        <v>0.14652819645241014</v>
      </c>
      <c r="AC75" s="93">
        <f>E75*'MI Epi'!$AR93</f>
        <v>5.7479967987550715E-2</v>
      </c>
      <c r="AD75" s="93">
        <f>F75*'MI Epi'!$AR93</f>
        <v>1.6388034575078612E-2</v>
      </c>
      <c r="AE75" s="93">
        <f>G75*'MI Epi'!$AR93</f>
        <v>8.4815433566755132E-3</v>
      </c>
      <c r="AF75" s="93">
        <f t="shared" si="39"/>
        <v>0.40224171900595607</v>
      </c>
      <c r="AG75" s="93">
        <f>J75*'MI Epi'!$I$5</f>
        <v>65.009842108053704</v>
      </c>
      <c r="AH75" s="93">
        <f>K75*'MI Epi'!$I$5</f>
        <v>60.632225094124379</v>
      </c>
      <c r="AI75" s="93">
        <f>L75*'MI Epi'!$I$5</f>
        <v>27.987447527221509</v>
      </c>
      <c r="AJ75" s="93">
        <f>M75*'MI Epi'!$I$5</f>
        <v>11.735657011103234</v>
      </c>
      <c r="AK75" s="93">
        <f>N75*'MI Epi'!$I$5</f>
        <v>8.5089126922679341</v>
      </c>
      <c r="AL75" s="93">
        <f t="shared" si="35"/>
        <v>173.87408443277076</v>
      </c>
      <c r="AM75" s="93">
        <f t="shared" si="40"/>
        <v>2754.6659093530411</v>
      </c>
      <c r="AN75" s="2"/>
      <c r="AO75" s="93">
        <f>'Mortal Baseline'!X75*'MI Analysis'!AY75</f>
        <v>44.9206374256948</v>
      </c>
      <c r="AP75" s="93">
        <f>'Mortal Baseline'!Y75*'MI Analysis'!AZ75</f>
        <v>28.868200018240486</v>
      </c>
      <c r="AQ75" s="93">
        <f>'Mortal Baseline'!Z75*'MI Analysis'!BA75</f>
        <v>8.6836320385300265</v>
      </c>
      <c r="AR75" s="93">
        <f>'Mortal Baseline'!AA75*'MI Analysis'!BB75</f>
        <v>2.4673676251792416</v>
      </c>
      <c r="AS75" s="93">
        <f>'Mortal Baseline'!AB75*'MI Analysis'!BC75</f>
        <v>0.20913590965702675</v>
      </c>
      <c r="AT75" s="93">
        <f t="shared" si="41"/>
        <v>166.78561951320185</v>
      </c>
      <c r="AU75" s="93">
        <f t="shared" si="42"/>
        <v>126.59187720520481</v>
      </c>
      <c r="AV75" s="93">
        <f t="shared" si="43"/>
        <v>47.890934829247456</v>
      </c>
      <c r="AW75" s="93">
        <f t="shared" si="44"/>
        <v>16.949864787987142</v>
      </c>
      <c r="AX75" s="93">
        <f t="shared" si="45"/>
        <v>4.6196511594012994</v>
      </c>
      <c r="AY75" s="117">
        <f>('MI Epi'!$AW93*(SUM('Mortal Baseline'!X75:AB75)))/('Mortal Baseline'!X75*'MI Epi'!B$78+'Mortal Baseline'!Y75*'MI Epi'!B$78+'Mortal Baseline'!Z75*'MI Epi'!C$78+'Mortal Baseline'!AA75*'MI Epi'!D$78+'Mortal Baseline'!AB75*'MI Epi'!E$78)</f>
        <v>2.4738163859062707E-3</v>
      </c>
      <c r="AZ75" s="93">
        <f>$AY75*'MI Epi'!C$78</f>
        <v>2.0626561603395649E-3</v>
      </c>
      <c r="BA75" s="93">
        <f>$AY75*'MI Epi'!D$78</f>
        <v>1.8853642556016837E-3</v>
      </c>
      <c r="BB75" s="93">
        <f>$AY75*'MI Epi'!E$78</f>
        <v>1.7373326054675102E-3</v>
      </c>
      <c r="BC75" s="93">
        <f>$AY75*'MI Epi'!F$78</f>
        <v>1.5594786877398601E-3</v>
      </c>
      <c r="BD75" s="93">
        <f t="shared" si="36"/>
        <v>9.7186480950548892E-3</v>
      </c>
      <c r="BE75" s="2">
        <f>AO75/'Mortal Baseline'!X75</f>
        <v>2.4738163859062707E-3</v>
      </c>
      <c r="BF75" s="2">
        <f>AP75/'Mortal Baseline'!Y75</f>
        <v>2.0626561603395649E-3</v>
      </c>
      <c r="BG75" s="2">
        <f>AQ75/'Mortal Baseline'!Z75</f>
        <v>1.885364255601684E-3</v>
      </c>
      <c r="BH75" s="2">
        <f>AR75/'Mortal Baseline'!AA75</f>
        <v>1.7373326054675102E-3</v>
      </c>
      <c r="BI75" s="2">
        <f>AS75/'Mortal Baseline'!AB75</f>
        <v>1.5594786877398601E-3</v>
      </c>
      <c r="BJ75" s="2">
        <f>SUM(AO75:AS75)/SUM('Mortal Baseline'!X75:AB75)</f>
        <v>2.222386708760881E-3</v>
      </c>
      <c r="BK75" s="58">
        <f>AY75*'MI Epi'!$AH$36</f>
        <v>7.1740675191281841E-6</v>
      </c>
      <c r="BL75" s="58">
        <f>AZ75*'MI Epi'!$AH$36</f>
        <v>5.9817028649847377E-6</v>
      </c>
      <c r="BM75" s="58">
        <f>BA75*'MI Epi'!$AH$36</f>
        <v>5.4675563412448822E-6</v>
      </c>
      <c r="BN75" s="58">
        <f>BB75*'MI Epi'!$AH$36</f>
        <v>5.0382645558557794E-6</v>
      </c>
      <c r="BO75" s="58">
        <f>BC75*'MI Epi'!$AH$36</f>
        <v>4.522488194445594E-6</v>
      </c>
      <c r="BP75" s="93">
        <f t="shared" si="46"/>
        <v>2.8184079475659181E-5</v>
      </c>
      <c r="BQ75" s="93">
        <f>AT75*'MI Epi'!$I$5</f>
        <v>33.357123902640375</v>
      </c>
      <c r="BR75" s="93">
        <f>AU75*'MI Epi'!$I$5</f>
        <v>25.318375441040963</v>
      </c>
      <c r="BS75" s="93">
        <f>AV75*'MI Epi'!$I$5</f>
        <v>9.5781869658494916</v>
      </c>
      <c r="BT75" s="93">
        <f>AW75*'MI Epi'!$I$5</f>
        <v>3.3899729575974287</v>
      </c>
      <c r="BU75" s="93">
        <f>AX75*'MI Epi'!$I$5</f>
        <v>0.92393023188025991</v>
      </c>
      <c r="BV75" s="93">
        <f t="shared" si="37"/>
        <v>72.56758949900852</v>
      </c>
      <c r="BW75" s="93">
        <f t="shared" si="47"/>
        <v>843.32544440660706</v>
      </c>
    </row>
    <row r="76" spans="1:75">
      <c r="A76" s="58">
        <f>'Mortal Baseline'!A76</f>
        <v>74</v>
      </c>
      <c r="B76" s="58">
        <v>78</v>
      </c>
      <c r="C76" s="58">
        <f>'Mortal Baseline'!C76*'MI Analysis'!O76</f>
        <v>79.362541440766847</v>
      </c>
      <c r="D76" s="58">
        <f>'Mortal Baseline'!D76*'MI Analysis'!P76</f>
        <v>63.861256928801858</v>
      </c>
      <c r="E76" s="58">
        <f>'Mortal Baseline'!E76*'MI Analysis'!Q76</f>
        <v>23.625211630960099</v>
      </c>
      <c r="F76" s="58">
        <f>'Mortal Baseline'!F76*'MI Analysis'!R76</f>
        <v>6.321536070373833</v>
      </c>
      <c r="G76" s="58">
        <f>'Mortal Baseline'!G76*'MI Analysis'!S76</f>
        <v>2.9692743103555133</v>
      </c>
      <c r="H76" s="58">
        <f t="shared" si="28"/>
        <v>3625.8998257463768</v>
      </c>
      <c r="I76" s="58">
        <f t="shared" si="38"/>
        <v>3625.8998257463768</v>
      </c>
      <c r="J76" s="93">
        <f t="shared" si="29"/>
        <v>339.22854589634744</v>
      </c>
      <c r="K76" s="93">
        <f t="shared" si="30"/>
        <v>306.2436291088469</v>
      </c>
      <c r="L76" s="93">
        <f t="shared" si="31"/>
        <v>135.51752177185858</v>
      </c>
      <c r="M76" s="93">
        <f t="shared" si="32"/>
        <v>53.247776080211686</v>
      </c>
      <c r="N76" s="93">
        <f t="shared" si="33"/>
        <v>36.996443536070579</v>
      </c>
      <c r="O76" s="117">
        <f>('MI Epi'!AO94*(SUM('Mortal Baseline'!C76:G76)))/('Mortal Baseline'!C76*'MI Epi'!B$69+'Mortal Baseline'!D76*'MI Epi'!C$69+'Mortal Baseline'!E76*'MI Epi'!D$69+'Mortal Baseline'!F76*'MI Epi'!E$69+'Mortal Baseline'!G76*'MI Epi'!F$69)</f>
        <v>6.2772547124679175E-3</v>
      </c>
      <c r="P76" s="93">
        <f>$O76*'MI Epi'!C$69</f>
        <v>5.2189063736812133E-3</v>
      </c>
      <c r="Q76" s="93">
        <f>$O76*'MI Epi'!D$69</f>
        <v>4.7840289835659423E-3</v>
      </c>
      <c r="R76" s="93">
        <f>$O76*'MI Epi'!E$69</f>
        <v>4.3765173244800712E-3</v>
      </c>
      <c r="S76" s="93">
        <f>$O76*'MI Epi'!F$69</f>
        <v>3.8902792525658818E-3</v>
      </c>
      <c r="T76" s="93">
        <f t="shared" si="34"/>
        <v>2.4546986646761026E-2</v>
      </c>
      <c r="U76" s="2">
        <f>J76/'Mortal Baseline'!C76</f>
        <v>2.683160026976715E-2</v>
      </c>
      <c r="V76" s="2">
        <f>K76/'Mortal Baseline'!D76</f>
        <v>2.5027018018723056E-2</v>
      </c>
      <c r="W76" s="2">
        <f>L76/'Mortal Baseline'!E76</f>
        <v>2.744186008001712E-2</v>
      </c>
      <c r="X76" s="2">
        <f>M76/'Mortal Baseline'!F76</f>
        <v>3.6864428504526564E-2</v>
      </c>
      <c r="Y76" s="2">
        <f>N76/'Mortal Baseline'!G76</f>
        <v>4.8471943533525567E-2</v>
      </c>
      <c r="Z76" s="2">
        <f>SUM(C76:G76)/SUM('Mortal Baseline'!C76:G76)</f>
        <v>5.4999999999999997E-3</v>
      </c>
      <c r="AA76" s="93">
        <f>C76*'MI Epi'!$AR94</f>
        <v>0.17459759116968707</v>
      </c>
      <c r="AB76" s="93">
        <f>D76*'MI Epi'!$AR94</f>
        <v>0.1404947652433641</v>
      </c>
      <c r="AC76" s="93">
        <f>E76*'MI Epi'!$AR94</f>
        <v>5.1975465588112217E-2</v>
      </c>
      <c r="AD76" s="93">
        <f>F76*'MI Epi'!$AR94</f>
        <v>1.3907379354822433E-2</v>
      </c>
      <c r="AE76" s="93">
        <f>G76*'MI Epi'!$AR94</f>
        <v>6.5324034827821294E-3</v>
      </c>
      <c r="AF76" s="93">
        <f t="shared" si="39"/>
        <v>0.38750760483876795</v>
      </c>
      <c r="AG76" s="93">
        <f>J76*'MI Epi'!$I$5</f>
        <v>67.845709179269491</v>
      </c>
      <c r="AH76" s="93">
        <f>K76*'MI Epi'!$I$5</f>
        <v>61.248725821769384</v>
      </c>
      <c r="AI76" s="93">
        <f>L76*'MI Epi'!$I$5</f>
        <v>27.103504354371719</v>
      </c>
      <c r="AJ76" s="93">
        <f>M76*'MI Epi'!$I$5</f>
        <v>10.649555216042337</v>
      </c>
      <c r="AK76" s="93">
        <f>N76*'MI Epi'!$I$5</f>
        <v>7.399288707214116</v>
      </c>
      <c r="AL76" s="93">
        <f t="shared" si="35"/>
        <v>174.24678327866704</v>
      </c>
      <c r="AM76" s="93">
        <f t="shared" si="40"/>
        <v>2929.300200236547</v>
      </c>
      <c r="AN76" s="2"/>
      <c r="AO76" s="93">
        <f>'Mortal Baseline'!X76*'MI Analysis'!AY76</f>
        <v>46.036294161176677</v>
      </c>
      <c r="AP76" s="93">
        <f>'Mortal Baseline'!Y76*'MI Analysis'!AZ76</f>
        <v>27.288597768819741</v>
      </c>
      <c r="AQ76" s="93">
        <f>'Mortal Baseline'!Z76*'MI Analysis'!BA76</f>
        <v>7.6909963558281733</v>
      </c>
      <c r="AR76" s="93">
        <f>'Mortal Baseline'!AA76*'MI Analysis'!BB76</f>
        <v>2.1230482263124135</v>
      </c>
      <c r="AS76" s="93">
        <f>'Mortal Baseline'!AB76*'MI Analysis'!BC76</f>
        <v>0.13098290104693983</v>
      </c>
      <c r="AT76" s="93">
        <f t="shared" si="41"/>
        <v>179.46478259767062</v>
      </c>
      <c r="AU76" s="93">
        <f t="shared" si="42"/>
        <v>128.56209355128073</v>
      </c>
      <c r="AV76" s="93">
        <f t="shared" si="43"/>
        <v>46.0037387516698</v>
      </c>
      <c r="AW76" s="93">
        <f t="shared" si="44"/>
        <v>15.682935018437568</v>
      </c>
      <c r="AX76" s="93">
        <f t="shared" si="45"/>
        <v>3.8266993060797847</v>
      </c>
      <c r="AY76" s="117">
        <f>('MI Epi'!$AW94*(SUM('Mortal Baseline'!X76:AB76)))/('Mortal Baseline'!X76*'MI Epi'!B$78+'Mortal Baseline'!Y76*'MI Epi'!B$78+'Mortal Baseline'!Z76*'MI Epi'!C$78+'Mortal Baseline'!AA76*'MI Epi'!D$78+'Mortal Baseline'!AB76*'MI Epi'!E$78)</f>
        <v>2.465823890460734E-3</v>
      </c>
      <c r="AZ76" s="93">
        <f>$AY76*'MI Epi'!C$78</f>
        <v>2.0559920562204619E-3</v>
      </c>
      <c r="BA76" s="93">
        <f>$AY76*'MI Epi'!D$78</f>
        <v>1.879272952580197E-3</v>
      </c>
      <c r="BB76" s="93">
        <f>$AY76*'MI Epi'!E$78</f>
        <v>1.7317195684548644E-3</v>
      </c>
      <c r="BC76" s="93">
        <f>$AY76*'MI Epi'!F$78</f>
        <v>1.5544402675967232E-3</v>
      </c>
      <c r="BD76" s="93">
        <f t="shared" si="36"/>
        <v>9.6872487353129796E-3</v>
      </c>
      <c r="BE76" s="2">
        <f>AO76/'Mortal Baseline'!X76</f>
        <v>2.465823890460734E-3</v>
      </c>
      <c r="BF76" s="2">
        <f>AP76/'Mortal Baseline'!Y76</f>
        <v>2.0559920562204619E-3</v>
      </c>
      <c r="BG76" s="2">
        <f>AQ76/'Mortal Baseline'!Z76</f>
        <v>1.879272952580197E-3</v>
      </c>
      <c r="BH76" s="2">
        <f>AR76/'Mortal Baseline'!AA76</f>
        <v>1.7317195684548644E-3</v>
      </c>
      <c r="BI76" s="2">
        <f>AS76/'Mortal Baseline'!AB76</f>
        <v>1.554440267596723E-3</v>
      </c>
      <c r="BJ76" s="2">
        <f>SUM(AO76:AS76)/SUM('Mortal Baseline'!X76:AB76)</f>
        <v>2.2297334001991145E-3</v>
      </c>
      <c r="BK76" s="58">
        <f>AY76*'MI Epi'!$AH$36</f>
        <v>7.1508892823361284E-6</v>
      </c>
      <c r="BL76" s="58">
        <f>AZ76*'MI Epi'!$AH$36</f>
        <v>5.962376963039339E-6</v>
      </c>
      <c r="BM76" s="58">
        <f>BA76*'MI Epi'!$AH$36</f>
        <v>5.4498915624825706E-6</v>
      </c>
      <c r="BN76" s="58">
        <f>BB76*'MI Epi'!$AH$36</f>
        <v>5.021986748519106E-6</v>
      </c>
      <c r="BO76" s="58">
        <f>BC76*'MI Epi'!$AH$36</f>
        <v>4.5078767760304967E-6</v>
      </c>
      <c r="BP76" s="93">
        <f t="shared" si="46"/>
        <v>2.8093021332407639E-5</v>
      </c>
      <c r="BQ76" s="93">
        <f>AT76*'MI Epi'!$I$5</f>
        <v>35.892956519534124</v>
      </c>
      <c r="BR76" s="93">
        <f>AU76*'MI Epi'!$I$5</f>
        <v>25.712418710256145</v>
      </c>
      <c r="BS76" s="93">
        <f>AV76*'MI Epi'!$I$5</f>
        <v>9.2007477503339601</v>
      </c>
      <c r="BT76" s="93">
        <f>AW76*'MI Epi'!$I$5</f>
        <v>3.1365870036875139</v>
      </c>
      <c r="BU76" s="93">
        <f>AX76*'MI Epi'!$I$5</f>
        <v>0.76533986121595698</v>
      </c>
      <c r="BV76" s="93">
        <f t="shared" si="37"/>
        <v>74.708049845027702</v>
      </c>
      <c r="BW76" s="93">
        <f t="shared" si="47"/>
        <v>918.03352234465615</v>
      </c>
    </row>
    <row r="77" spans="1:75">
      <c r="A77" s="58">
        <f>'Mortal Baseline'!A77</f>
        <v>75</v>
      </c>
      <c r="B77" s="58">
        <v>79</v>
      </c>
      <c r="C77" s="58">
        <f>'Mortal Baseline'!C77*'MI Analysis'!O77</f>
        <v>109.03508704969003</v>
      </c>
      <c r="D77" s="58">
        <f>'Mortal Baseline'!D77*'MI Analysis'!P77</f>
        <v>83.09640600446248</v>
      </c>
      <c r="E77" s="58">
        <f>'Mortal Baseline'!E77*'MI Analysis'!Q77</f>
        <v>28.858708494141055</v>
      </c>
      <c r="F77" s="58">
        <f>'Mortal Baseline'!F77*'MI Analysis'!R77</f>
        <v>7.315817266649713</v>
      </c>
      <c r="G77" s="58">
        <f>'Mortal Baseline'!G77*'MI Analysis'!S77</f>
        <v>3.0864613132740528</v>
      </c>
      <c r="H77" s="58">
        <f t="shared" si="28"/>
        <v>3857.2923058745941</v>
      </c>
      <c r="I77" s="58">
        <f t="shared" si="38"/>
        <v>3857.2923058745941</v>
      </c>
      <c r="J77" s="93">
        <f t="shared" si="29"/>
        <v>380.24332617559833</v>
      </c>
      <c r="K77" s="93">
        <f t="shared" si="30"/>
        <v>327.95081452629665</v>
      </c>
      <c r="L77" s="93">
        <f t="shared" si="31"/>
        <v>137.22075044603983</v>
      </c>
      <c r="M77" s="93">
        <f t="shared" si="32"/>
        <v>49.900130751464239</v>
      </c>
      <c r="N77" s="93">
        <f t="shared" si="33"/>
        <v>32.677083738647731</v>
      </c>
      <c r="O77" s="117">
        <f>('MI Epi'!AO95*(SUM('Mortal Baseline'!C77:G77)))/('Mortal Baseline'!C77*'MI Epi'!B$69+'Mortal Baseline'!D77*'MI Epi'!C$69+'Mortal Baseline'!E77*'MI Epi'!D$69+'Mortal Baseline'!F77*'MI Epi'!E$69+'Mortal Baseline'!G77*'MI Epi'!F$69)</f>
        <v>8.5025132079754647E-3</v>
      </c>
      <c r="P77" s="93">
        <f>$O77*'MI Epi'!C$69</f>
        <v>7.0689851544937839E-3</v>
      </c>
      <c r="Q77" s="93">
        <f>$O77*'MI Epi'!D$69</f>
        <v>6.4799456901622034E-3</v>
      </c>
      <c r="R77" s="93">
        <f>$O77*'MI Epi'!E$69</f>
        <v>5.9279729851356476E-3</v>
      </c>
      <c r="S77" s="93">
        <f>$O77*'MI Epi'!F$69</f>
        <v>5.2693657088593695E-3</v>
      </c>
      <c r="T77" s="93">
        <f t="shared" si="34"/>
        <v>3.3248782746626467E-2</v>
      </c>
      <c r="U77" s="2">
        <f>J77/'Mortal Baseline'!C77</f>
        <v>2.9651225037122014E-2</v>
      </c>
      <c r="V77" s="2">
        <f>K77/'Mortal Baseline'!D77</f>
        <v>2.7898672767701149E-2</v>
      </c>
      <c r="W77" s="2">
        <f>L77/'Mortal Baseline'!E77</f>
        <v>3.0811600963853335E-2</v>
      </c>
      <c r="X77" s="2">
        <f>M77/'Mortal Baseline'!F77</f>
        <v>4.043384577112074E-2</v>
      </c>
      <c r="Y77" s="2">
        <f>N77/'Mortal Baseline'!G77</f>
        <v>5.5788000250456278E-2</v>
      </c>
      <c r="Z77" s="2">
        <f>SUM(C77:G77)/SUM('Mortal Baseline'!C77:G77)</f>
        <v>7.499999999999998E-3</v>
      </c>
      <c r="AA77" s="93">
        <f>C77*'MI Epi'!$AR95</f>
        <v>0.26168420891925603</v>
      </c>
      <c r="AB77" s="93">
        <f>D77*'MI Epi'!$AR95</f>
        <v>0.19943137441070993</v>
      </c>
      <c r="AC77" s="93">
        <f>E77*'MI Epi'!$AR95</f>
        <v>6.9260900385938531E-2</v>
      </c>
      <c r="AD77" s="93">
        <f>F77*'MI Epi'!$AR95</f>
        <v>1.7557961439959309E-2</v>
      </c>
      <c r="AE77" s="93">
        <f>G77*'MI Epi'!$AR95</f>
        <v>7.4075071518577259E-3</v>
      </c>
      <c r="AF77" s="93">
        <f t="shared" si="39"/>
        <v>0.55534195230772154</v>
      </c>
      <c r="AG77" s="93">
        <f>J77*'MI Epi'!$I$5</f>
        <v>76.048665235119671</v>
      </c>
      <c r="AH77" s="93">
        <f>K77*'MI Epi'!$I$5</f>
        <v>65.590162905259334</v>
      </c>
      <c r="AI77" s="93">
        <f>L77*'MI Epi'!$I$5</f>
        <v>27.444150089207966</v>
      </c>
      <c r="AJ77" s="93">
        <f>M77*'MI Epi'!$I$5</f>
        <v>9.9800261502928489</v>
      </c>
      <c r="AK77" s="93">
        <f>N77*'MI Epi'!$I$5</f>
        <v>6.5354167477295464</v>
      </c>
      <c r="AL77" s="93">
        <f t="shared" si="35"/>
        <v>185.59842112760938</v>
      </c>
      <c r="AM77" s="93">
        <f t="shared" si="40"/>
        <v>3115.4539633164641</v>
      </c>
      <c r="AN77" s="2"/>
      <c r="AO77" s="93">
        <f>'Mortal Baseline'!X77*'MI Analysis'!AY77</f>
        <v>74.667748540932038</v>
      </c>
      <c r="AP77" s="93">
        <f>'Mortal Baseline'!Y77*'MI Analysis'!AZ77</f>
        <v>40.535104502508894</v>
      </c>
      <c r="AQ77" s="93">
        <f>'Mortal Baseline'!Z77*'MI Analysis'!BA77</f>
        <v>10.737286456677673</v>
      </c>
      <c r="AR77" s="93">
        <f>'Mortal Baseline'!AA77*'MI Analysis'!BB77</f>
        <v>2.9046450135520869</v>
      </c>
      <c r="AS77" s="93">
        <f>'Mortal Baseline'!AB77*'MI Analysis'!BC77</f>
        <v>0.12647316816246029</v>
      </c>
      <c r="AT77" s="93">
        <f t="shared" si="41"/>
        <v>218.23956746817925</v>
      </c>
      <c r="AU77" s="93">
        <f t="shared" si="42"/>
        <v>143.38477338115649</v>
      </c>
      <c r="AV77" s="93">
        <f t="shared" si="43"/>
        <v>47.540272008121953</v>
      </c>
      <c r="AW77" s="93">
        <f t="shared" si="44"/>
        <v>15.450988006315395</v>
      </c>
      <c r="AX77" s="93">
        <f t="shared" si="45"/>
        <v>3.1878281051495119</v>
      </c>
      <c r="AY77" s="117">
        <f>('MI Epi'!$AW95*(SUM('Mortal Baseline'!X77:AB77)))/('Mortal Baseline'!X77*'MI Epi'!B$78+'Mortal Baseline'!Y77*'MI Epi'!B$78+'Mortal Baseline'!Z77*'MI Epi'!C$78+'Mortal Baseline'!AA77*'MI Epi'!D$78+'Mortal Baseline'!AB77*'MI Epi'!E$78)</f>
        <v>3.8929966084422433E-3</v>
      </c>
      <c r="AZ77" s="93">
        <f>$AY77*'MI Epi'!C$78</f>
        <v>3.2459617788661004E-3</v>
      </c>
      <c r="BA77" s="93">
        <f>$AY77*'MI Epi'!D$78</f>
        <v>2.9669609654746948E-3</v>
      </c>
      <c r="BB77" s="93">
        <f>$AY77*'MI Epi'!E$78</f>
        <v>2.7340064441942779E-3</v>
      </c>
      <c r="BC77" s="93">
        <f>$AY77*'MI Epi'!F$78</f>
        <v>2.4541212019198173E-3</v>
      </c>
      <c r="BD77" s="93">
        <f t="shared" si="36"/>
        <v>1.5294046998897134E-2</v>
      </c>
      <c r="BE77" s="2">
        <f>AO77/'Mortal Baseline'!X77</f>
        <v>3.8929966084422429E-3</v>
      </c>
      <c r="BF77" s="2">
        <f>AP77/'Mortal Baseline'!Y77</f>
        <v>3.2459617788661004E-3</v>
      </c>
      <c r="BG77" s="2">
        <f>AQ77/'Mortal Baseline'!Z77</f>
        <v>2.9669609654746948E-3</v>
      </c>
      <c r="BH77" s="2">
        <f>AR77/'Mortal Baseline'!AA77</f>
        <v>2.7340064441942779E-3</v>
      </c>
      <c r="BI77" s="2">
        <f>AS77/'Mortal Baseline'!AB77</f>
        <v>2.4541212019198173E-3</v>
      </c>
      <c r="BJ77" s="2">
        <f>SUM(AO77:AS77)/SUM('Mortal Baseline'!X77:AB77)</f>
        <v>3.5430910119261558E-3</v>
      </c>
      <c r="BK77" s="58">
        <f>AY77*'MI Epi'!$AH$36</f>
        <v>1.1289690164482505E-5</v>
      </c>
      <c r="BL77" s="58">
        <f>AZ77*'MI Epi'!$AH$36</f>
        <v>9.4132891587116906E-6</v>
      </c>
      <c r="BM77" s="58">
        <f>BA77*'MI Epi'!$AH$36</f>
        <v>8.6041867998766137E-6</v>
      </c>
      <c r="BN77" s="58">
        <f>BB77*'MI Epi'!$AH$36</f>
        <v>7.9286186881634052E-6</v>
      </c>
      <c r="BO77" s="58">
        <f>BC77*'MI Epi'!$AH$36</f>
        <v>7.1169514855674696E-6</v>
      </c>
      <c r="BP77" s="93">
        <f t="shared" si="46"/>
        <v>4.4352736296801685E-5</v>
      </c>
      <c r="BQ77" s="93">
        <f>AT77*'MI Epi'!$I$5</f>
        <v>43.647913493635855</v>
      </c>
      <c r="BR77" s="93">
        <f>AU77*'MI Epi'!$I$5</f>
        <v>28.676954676231301</v>
      </c>
      <c r="BS77" s="93">
        <f>AV77*'MI Epi'!$I$5</f>
        <v>9.5080544016243902</v>
      </c>
      <c r="BT77" s="93">
        <f>AW77*'MI Epi'!$I$5</f>
        <v>3.0901976012630792</v>
      </c>
      <c r="BU77" s="93">
        <f>AX77*'MI Epi'!$I$5</f>
        <v>0.63756562102990244</v>
      </c>
      <c r="BV77" s="93">
        <f t="shared" si="37"/>
        <v>85.560685793784543</v>
      </c>
      <c r="BW77" s="93">
        <f t="shared" si="47"/>
        <v>1003.594252491177</v>
      </c>
    </row>
    <row r="78" spans="1:75">
      <c r="A78" s="58">
        <f>'Mortal Baseline'!A78</f>
        <v>76</v>
      </c>
      <c r="B78" s="58">
        <v>80</v>
      </c>
      <c r="C78" s="58">
        <f>'Mortal Baseline'!C78*'MI Analysis'!O78</f>
        <v>109.91456546761361</v>
      </c>
      <c r="D78" s="58">
        <f>'Mortal Baseline'!D78*'MI Analysis'!P78</f>
        <v>78.877443872223836</v>
      </c>
      <c r="E78" s="58">
        <f>'Mortal Baseline'!E78*'MI Analysis'!Q78</f>
        <v>25.584559219994937</v>
      </c>
      <c r="F78" s="58">
        <f>'Mortal Baseline'!F78*'MI Analysis'!R78</f>
        <v>6.2121070753747345</v>
      </c>
      <c r="G78" s="58">
        <f>'Mortal Baseline'!G78*'MI Analysis'!S78</f>
        <v>2.3278979459136693</v>
      </c>
      <c r="H78" s="58">
        <f t="shared" si="28"/>
        <v>4080.2088794557149</v>
      </c>
      <c r="I78" s="58">
        <f t="shared" si="38"/>
        <v>4080.2088794557149</v>
      </c>
      <c r="J78" s="93">
        <f t="shared" si="29"/>
        <v>413.84754219917306</v>
      </c>
      <c r="K78" s="93">
        <f t="shared" si="30"/>
        <v>341.03866411885042</v>
      </c>
      <c r="L78" s="93">
        <f t="shared" si="31"/>
        <v>135.29189867644087</v>
      </c>
      <c r="M78" s="93">
        <f t="shared" si="32"/>
        <v>46.114653715106158</v>
      </c>
      <c r="N78" s="93">
        <f t="shared" si="33"/>
        <v>28.462157429679994</v>
      </c>
      <c r="O78" s="117">
        <f>('MI Epi'!AO96*(SUM('Mortal Baseline'!C78:G78)))/('Mortal Baseline'!C78*'MI Epi'!B$69+'Mortal Baseline'!D78*'MI Epi'!C$69+'Mortal Baseline'!E78*'MI Epi'!D$69+'Mortal Baseline'!F78*'MI Epi'!E$69+'Mortal Baseline'!G78*'MI Epi'!F$69)</f>
        <v>8.4456756157360192E-3</v>
      </c>
      <c r="P78" s="93">
        <f>$O78*'MI Epi'!C$69</f>
        <v>7.0217304092284744E-3</v>
      </c>
      <c r="Q78" s="93">
        <f>$O78*'MI Epi'!D$69</f>
        <v>6.4366285553501433E-3</v>
      </c>
      <c r="R78" s="93">
        <f>$O78*'MI Epi'!E$69</f>
        <v>5.8883456769393437E-3</v>
      </c>
      <c r="S78" s="93">
        <f>$O78*'MI Epi'!F$69</f>
        <v>5.234141057959712E-3</v>
      </c>
      <c r="T78" s="93">
        <f t="shared" si="34"/>
        <v>3.3026521315213692E-2</v>
      </c>
      <c r="U78" s="2">
        <f>J78/'Mortal Baseline'!C78</f>
        <v>3.1799444240296876E-2</v>
      </c>
      <c r="V78" s="2">
        <f>K78/'Mortal Baseline'!D78</f>
        <v>3.035952283703832E-2</v>
      </c>
      <c r="W78" s="2">
        <f>L78/'Mortal Baseline'!E78</f>
        <v>3.4037080367120345E-2</v>
      </c>
      <c r="X78" s="2">
        <f>M78/'Mortal Baseline'!F78</f>
        <v>4.3711259086840523E-2</v>
      </c>
      <c r="Y78" s="2">
        <f>N78/'Mortal Baseline'!G78</f>
        <v>6.3995480155093487E-2</v>
      </c>
      <c r="Z78" s="2">
        <f>SUM(C78:G78)/SUM('Mortal Baseline'!C78:G78)</f>
        <v>7.4999999999999997E-3</v>
      </c>
      <c r="AA78" s="93">
        <f>C78*'MI Epi'!$AR96</f>
        <v>0.26379495712227263</v>
      </c>
      <c r="AB78" s="93">
        <f>D78*'MI Epi'!$AR96</f>
        <v>0.18930586529333718</v>
      </c>
      <c r="AC78" s="93">
        <f>E78*'MI Epi'!$AR96</f>
        <v>6.1402942127987845E-2</v>
      </c>
      <c r="AD78" s="93">
        <f>F78*'MI Epi'!$AR96</f>
        <v>1.4909056980899362E-2</v>
      </c>
      <c r="AE78" s="93">
        <f>G78*'MI Epi'!$AR96</f>
        <v>5.5869550701928058E-3</v>
      </c>
      <c r="AF78" s="93">
        <f t="shared" si="39"/>
        <v>0.53499977659468978</v>
      </c>
      <c r="AG78" s="93">
        <f>J78*'MI Epi'!$I$5</f>
        <v>82.769508439834624</v>
      </c>
      <c r="AH78" s="93">
        <f>K78*'MI Epi'!$I$5</f>
        <v>68.207732823770087</v>
      </c>
      <c r="AI78" s="93">
        <f>L78*'MI Epi'!$I$5</f>
        <v>27.058379735288174</v>
      </c>
      <c r="AJ78" s="93">
        <f>M78*'MI Epi'!$I$5</f>
        <v>9.2229307430212319</v>
      </c>
      <c r="AK78" s="93">
        <f>N78*'MI Epi'!$I$5</f>
        <v>5.692431485935999</v>
      </c>
      <c r="AL78" s="93">
        <f t="shared" si="35"/>
        <v>192.95098322785012</v>
      </c>
      <c r="AM78" s="93">
        <f t="shared" si="40"/>
        <v>3308.9399463209088</v>
      </c>
      <c r="AN78" s="2"/>
      <c r="AO78" s="93">
        <f>'Mortal Baseline'!X78*'MI Analysis'!AY78</f>
        <v>76.475530119294021</v>
      </c>
      <c r="AP78" s="93">
        <f>'Mortal Baseline'!Y78*'MI Analysis'!AZ78</f>
        <v>37.701305572774189</v>
      </c>
      <c r="AQ78" s="93">
        <f>'Mortal Baseline'!Z78*'MI Analysis'!BA78</f>
        <v>9.4249906661377167</v>
      </c>
      <c r="AR78" s="93">
        <f>'Mortal Baseline'!AA78*'MI Analysis'!BB78</f>
        <v>2.522882497930881</v>
      </c>
      <c r="AS78" s="93">
        <f>'Mortal Baseline'!AB78*'MI Analysis'!BC78</f>
        <v>7.5035563539545352E-2</v>
      </c>
      <c r="AT78" s="93">
        <f t="shared" si="41"/>
        <v>251.06717280414725</v>
      </c>
      <c r="AU78" s="93">
        <f t="shared" si="42"/>
        <v>152.40911486441021</v>
      </c>
      <c r="AV78" s="93">
        <f t="shared" si="43"/>
        <v>47.457199668448474</v>
      </c>
      <c r="AW78" s="93">
        <f t="shared" si="44"/>
        <v>14.883664974364507</v>
      </c>
      <c r="AX78" s="93">
        <f t="shared" si="45"/>
        <v>2.6252909307076693</v>
      </c>
      <c r="AY78" s="117">
        <f>('MI Epi'!$AW96*(SUM('Mortal Baseline'!X78:AB78)))/('Mortal Baseline'!X78*'MI Epi'!B$78+'Mortal Baseline'!Y78*'MI Epi'!B$78+'Mortal Baseline'!Z78*'MI Epi'!C$78+'Mortal Baseline'!AA78*'MI Epi'!D$78+'Mortal Baseline'!AB78*'MI Epi'!E$78)</f>
        <v>3.8830143097807919E-3</v>
      </c>
      <c r="AZ78" s="93">
        <f>$AY78*'MI Epi'!C$78</f>
        <v>3.2376385864312466E-3</v>
      </c>
      <c r="BA78" s="93">
        <f>$AY78*'MI Epi'!D$78</f>
        <v>2.9593531780931158E-3</v>
      </c>
      <c r="BB78" s="93">
        <f>$AY78*'MI Epi'!E$78</f>
        <v>2.7269959914214457E-3</v>
      </c>
      <c r="BC78" s="93">
        <f>$AY78*'MI Epi'!F$78</f>
        <v>2.4478284220248031E-3</v>
      </c>
      <c r="BD78" s="93">
        <f t="shared" si="36"/>
        <v>1.5254830487751404E-2</v>
      </c>
      <c r="BE78" s="2">
        <f>AO78/'Mortal Baseline'!X78</f>
        <v>3.8830143097807919E-3</v>
      </c>
      <c r="BF78" s="2">
        <f>AP78/'Mortal Baseline'!Y78</f>
        <v>3.2376385864312466E-3</v>
      </c>
      <c r="BG78" s="2">
        <f>AQ78/'Mortal Baseline'!Z78</f>
        <v>2.9593531780931158E-3</v>
      </c>
      <c r="BH78" s="2">
        <f>AR78/'Mortal Baseline'!AA78</f>
        <v>2.7269959914214457E-3</v>
      </c>
      <c r="BI78" s="2">
        <f>AS78/'Mortal Baseline'!AB78</f>
        <v>2.4478284220248031E-3</v>
      </c>
      <c r="BJ78" s="2">
        <f>SUM(AO78:AS78)/SUM('Mortal Baseline'!X78:AB78)</f>
        <v>3.5569063189674018E-3</v>
      </c>
      <c r="BK78" s="58">
        <f>AY78*'MI Epi'!$AH$37</f>
        <v>1.436715294618893E-5</v>
      </c>
      <c r="BL78" s="58">
        <f>AZ78*'MI Epi'!$AH$37</f>
        <v>1.1979262769795613E-5</v>
      </c>
      <c r="BM78" s="58">
        <f>BA78*'MI Epi'!$AH$37</f>
        <v>1.0949606758944528E-5</v>
      </c>
      <c r="BN78" s="58">
        <f>BB78*'MI Epi'!$AH$37</f>
        <v>1.008988516825935E-5</v>
      </c>
      <c r="BO78" s="58">
        <f>BC78*'MI Epi'!$AH$37</f>
        <v>9.0569651614917721E-6</v>
      </c>
      <c r="BP78" s="93">
        <f t="shared" si="46"/>
        <v>5.64428728046802E-5</v>
      </c>
      <c r="BQ78" s="93">
        <f>AT78*'MI Epi'!$I$5</f>
        <v>50.213434560829455</v>
      </c>
      <c r="BR78" s="93">
        <f>AU78*'MI Epi'!$I$5</f>
        <v>30.481822972882043</v>
      </c>
      <c r="BS78" s="93">
        <f>AV78*'MI Epi'!$I$5</f>
        <v>9.491439933689696</v>
      </c>
      <c r="BT78" s="93">
        <f>AW78*'MI Epi'!$I$5</f>
        <v>2.9767329948729015</v>
      </c>
      <c r="BU78" s="93">
        <f>AX78*'MI Epi'!$I$5</f>
        <v>0.52505818614153388</v>
      </c>
      <c r="BV78" s="93">
        <f t="shared" si="37"/>
        <v>93.688488648415628</v>
      </c>
      <c r="BW78" s="93">
        <f t="shared" si="47"/>
        <v>1097.2827975824655</v>
      </c>
    </row>
    <row r="79" spans="1:75">
      <c r="A79" s="58">
        <f>'Mortal Baseline'!A79</f>
        <v>77</v>
      </c>
      <c r="B79" s="58">
        <v>81</v>
      </c>
      <c r="C79" s="58">
        <f>'Mortal Baseline'!C79*'MI Analysis'!O79</f>
        <v>107.50937574930731</v>
      </c>
      <c r="D79" s="58">
        <f>'Mortal Baseline'!D79*'MI Analysis'!P79</f>
        <v>72.175185027686339</v>
      </c>
      <c r="E79" s="58">
        <f>'Mortal Baseline'!E79*'MI Analysis'!Q79</f>
        <v>21.742482966486619</v>
      </c>
      <c r="F79" s="58">
        <f>'Mortal Baseline'!F79*'MI Analysis'!R79</f>
        <v>5.1198656191052185</v>
      </c>
      <c r="G79" s="58">
        <f>'Mortal Baseline'!G79*'MI Analysis'!S79</f>
        <v>1.6839203510110186</v>
      </c>
      <c r="H79" s="58">
        <f t="shared" si="28"/>
        <v>4288.4397091693118</v>
      </c>
      <c r="I79" s="58">
        <f t="shared" si="38"/>
        <v>4288.4397091693118</v>
      </c>
      <c r="J79" s="93">
        <f t="shared" si="29"/>
        <v>438.32361455152346</v>
      </c>
      <c r="K79" s="93">
        <f t="shared" si="30"/>
        <v>344.81681045747331</v>
      </c>
      <c r="L79" s="93">
        <f t="shared" si="31"/>
        <v>129.91459896551132</v>
      </c>
      <c r="M79" s="93">
        <f t="shared" si="32"/>
        <v>41.99667953420925</v>
      </c>
      <c r="N79" s="93">
        <f t="shared" si="33"/>
        <v>24.448059339684821</v>
      </c>
      <c r="O79" s="117">
        <f>('MI Epi'!AO97*(SUM('Mortal Baseline'!C79:G79)))/('Mortal Baseline'!C79*'MI Epi'!B$69+'Mortal Baseline'!D79*'MI Epi'!C$69+'Mortal Baseline'!E79*'MI Epi'!D$69+'Mortal Baseline'!F79*'MI Epi'!E$69+'Mortal Baseline'!G79*'MI Epi'!F$69)</f>
        <v>8.3889065826736366E-3</v>
      </c>
      <c r="P79" s="93">
        <f>$O79*'MI Epi'!C$69</f>
        <v>6.9745326640280872E-3</v>
      </c>
      <c r="Q79" s="93">
        <f>$O79*'MI Epi'!D$69</f>
        <v>6.3933636709413537E-3</v>
      </c>
      <c r="R79" s="93">
        <f>$O79*'MI Epi'!E$69</f>
        <v>5.8487661683688172E-3</v>
      </c>
      <c r="S79" s="93">
        <f>$O79*'MI Epi'!F$69</f>
        <v>5.1989588960709857E-3</v>
      </c>
      <c r="T79" s="93">
        <f t="shared" si="34"/>
        <v>3.280452798208288E-2</v>
      </c>
      <c r="U79" s="2">
        <f>J79/'Mortal Baseline'!C79</f>
        <v>3.4202187761063887E-2</v>
      </c>
      <c r="V79" s="2">
        <f>K79/'Mortal Baseline'!D79</f>
        <v>3.3320816659064993E-2</v>
      </c>
      <c r="W79" s="2">
        <f>L79/'Mortal Baseline'!E79</f>
        <v>3.8201307487800276E-2</v>
      </c>
      <c r="X79" s="2">
        <f>M79/'Mortal Baseline'!F79</f>
        <v>4.7975626064661804E-2</v>
      </c>
      <c r="Y79" s="2">
        <f>N79/'Mortal Baseline'!G79</f>
        <v>7.5481275298687839E-2</v>
      </c>
      <c r="Z79" s="2">
        <f>SUM(C79:G79)/SUM('Mortal Baseline'!C79:G79)</f>
        <v>7.4999999999999989E-3</v>
      </c>
      <c r="AA79" s="93">
        <f>C79*'MI Epi'!$AR97</f>
        <v>0.25802250179833752</v>
      </c>
      <c r="AB79" s="93">
        <f>D79*'MI Epi'!$AR97</f>
        <v>0.17322044406644721</v>
      </c>
      <c r="AC79" s="93">
        <f>E79*'MI Epi'!$AR97</f>
        <v>5.2181959119567883E-2</v>
      </c>
      <c r="AD79" s="93">
        <f>F79*'MI Epi'!$AR97</f>
        <v>1.2287677485852523E-2</v>
      </c>
      <c r="AE79" s="93">
        <f>G79*'MI Epi'!$AR97</f>
        <v>4.0414088424264444E-3</v>
      </c>
      <c r="AF79" s="93">
        <f t="shared" si="39"/>
        <v>0.4997539913126316</v>
      </c>
      <c r="AG79" s="93">
        <f>J79*'MI Epi'!$I$5</f>
        <v>87.664722910304704</v>
      </c>
      <c r="AH79" s="93">
        <f>K79*'MI Epi'!$I$5</f>
        <v>68.963362091494659</v>
      </c>
      <c r="AI79" s="93">
        <f>L79*'MI Epi'!$I$5</f>
        <v>25.982919793102266</v>
      </c>
      <c r="AJ79" s="93">
        <f>M79*'MI Epi'!$I$5</f>
        <v>8.3993359068418503</v>
      </c>
      <c r="AK79" s="93">
        <f>N79*'MI Epi'!$I$5</f>
        <v>4.8896118679369645</v>
      </c>
      <c r="AL79" s="93">
        <f t="shared" si="35"/>
        <v>195.89995256968047</v>
      </c>
      <c r="AM79" s="93">
        <f t="shared" si="40"/>
        <v>3505.3396528819017</v>
      </c>
      <c r="AN79" s="2"/>
      <c r="AO79" s="93">
        <f>'Mortal Baseline'!X79*'MI Analysis'!AY79</f>
        <v>76.510535969247968</v>
      </c>
      <c r="AP79" s="93">
        <f>'Mortal Baseline'!Y79*'MI Analysis'!AZ79</f>
        <v>33.904833001879929</v>
      </c>
      <c r="AQ79" s="93">
        <f>'Mortal Baseline'!Z79*'MI Analysis'!BA79</f>
        <v>8.0432864479340349</v>
      </c>
      <c r="AR79" s="93">
        <f>'Mortal Baseline'!AA79*'MI Analysis'!BB79</f>
        <v>2.1532214924367334</v>
      </c>
      <c r="AS79" s="93">
        <f>'Mortal Baseline'!AB79*'MI Analysis'!BC79</f>
        <v>4.2260168468322416E-2</v>
      </c>
      <c r="AT79" s="93">
        <f t="shared" si="41"/>
        <v>277.36425984541279</v>
      </c>
      <c r="AU79" s="93">
        <f t="shared" si="42"/>
        <v>155.83211291414531</v>
      </c>
      <c r="AV79" s="93">
        <f t="shared" si="43"/>
        <v>46.009035233086053</v>
      </c>
      <c r="AW79" s="93">
        <f t="shared" si="44"/>
        <v>14.060143382043172</v>
      </c>
      <c r="AX79" s="93">
        <f t="shared" si="45"/>
        <v>2.1424838560692967</v>
      </c>
      <c r="AY79" s="117">
        <f>('MI Epi'!$AW97*(SUM('Mortal Baseline'!X79:AB79)))/('Mortal Baseline'!X79*'MI Epi'!B$78+'Mortal Baseline'!Y79*'MI Epi'!B$78+'Mortal Baseline'!Z79*'MI Epi'!C$78+'Mortal Baseline'!AA79*'MI Epi'!D$78+'Mortal Baseline'!AB79*'MI Epi'!E$78)</f>
        <v>3.8741115463640143E-3</v>
      </c>
      <c r="AZ79" s="93">
        <f>$AY79*'MI Epi'!C$78</f>
        <v>3.2302155052719977E-3</v>
      </c>
      <c r="BA79" s="93">
        <f>$AY79*'MI Epi'!D$78</f>
        <v>2.9525681345394807E-3</v>
      </c>
      <c r="BB79" s="93">
        <f>$AY79*'MI Epi'!E$78</f>
        <v>2.7207436837518671E-3</v>
      </c>
      <c r="BC79" s="93">
        <f>$AY79*'MI Epi'!F$78</f>
        <v>2.4422161745315972E-3</v>
      </c>
      <c r="BD79" s="93">
        <f t="shared" si="36"/>
        <v>1.5219855044458958E-2</v>
      </c>
      <c r="BE79" s="2">
        <f>AO79/'Mortal Baseline'!X79</f>
        <v>3.8741115463640143E-3</v>
      </c>
      <c r="BF79" s="2">
        <f>AP79/'Mortal Baseline'!Y79</f>
        <v>3.2302155052719977E-3</v>
      </c>
      <c r="BG79" s="2">
        <f>AQ79/'Mortal Baseline'!Z79</f>
        <v>2.9525681345394807E-3</v>
      </c>
      <c r="BH79" s="2">
        <f>AR79/'Mortal Baseline'!AA79</f>
        <v>2.7207436837518671E-3</v>
      </c>
      <c r="BI79" s="2">
        <f>AS79/'Mortal Baseline'!AB79</f>
        <v>2.4422161745315972E-3</v>
      </c>
      <c r="BJ79" s="2">
        <f>SUM(AO79:AS79)/SUM('Mortal Baseline'!X79:AB79)</f>
        <v>3.5719513536366541E-3</v>
      </c>
      <c r="BK79" s="58">
        <f>AY79*'MI Epi'!$AH$37</f>
        <v>1.4334212721546854E-5</v>
      </c>
      <c r="BL79" s="58">
        <f>AZ79*'MI Epi'!$AH$37</f>
        <v>1.1951797369506392E-5</v>
      </c>
      <c r="BM79" s="58">
        <f>BA79*'MI Epi'!$AH$37</f>
        <v>1.0924502097796078E-5</v>
      </c>
      <c r="BN79" s="58">
        <f>BB79*'MI Epi'!$AH$37</f>
        <v>1.0066751629881908E-5</v>
      </c>
      <c r="BO79" s="58">
        <f>BC79*'MI Epi'!$AH$37</f>
        <v>9.0361998457669097E-6</v>
      </c>
      <c r="BP79" s="93">
        <f t="shared" si="46"/>
        <v>5.6313463664498134E-5</v>
      </c>
      <c r="BQ79" s="93">
        <f>AT79*'MI Epi'!$I$5</f>
        <v>55.472851969082562</v>
      </c>
      <c r="BR79" s="93">
        <f>AU79*'MI Epi'!$I$5</f>
        <v>31.166422582829064</v>
      </c>
      <c r="BS79" s="93">
        <f>AV79*'MI Epi'!$I$5</f>
        <v>9.2018070466172102</v>
      </c>
      <c r="BT79" s="93">
        <f>AW79*'MI Epi'!$I$5</f>
        <v>2.8120286764086346</v>
      </c>
      <c r="BU79" s="93">
        <f>AX79*'MI Epi'!$I$5</f>
        <v>0.42849677121385937</v>
      </c>
      <c r="BV79" s="93">
        <f t="shared" si="37"/>
        <v>99.081607046151319</v>
      </c>
      <c r="BW79" s="93">
        <f t="shared" si="47"/>
        <v>1196.3644609420805</v>
      </c>
    </row>
    <row r="80" spans="1:75">
      <c r="A80" s="58">
        <f>'Mortal Baseline'!A80</f>
        <v>78</v>
      </c>
      <c r="B80" s="58">
        <v>82</v>
      </c>
      <c r="C80" s="58">
        <f>'Mortal Baseline'!C80*'MI Analysis'!O80</f>
        <v>105.23822596301071</v>
      </c>
      <c r="D80" s="58">
        <f>'Mortal Baseline'!D80*'MI Analysis'!P80</f>
        <v>65.599987626451281</v>
      </c>
      <c r="E80" s="58">
        <f>'Mortal Baseline'!E80*'MI Analysis'!Q80</f>
        <v>18.244358184215336</v>
      </c>
      <c r="F80" s="58">
        <f>'Mortal Baseline'!F80*'MI Analysis'!R80</f>
        <v>4.2256710205430288</v>
      </c>
      <c r="G80" s="58">
        <f>'Mortal Baseline'!G80*'MI Analysis'!S80</f>
        <v>1.204339857844406</v>
      </c>
      <c r="H80" s="58">
        <f t="shared" si="28"/>
        <v>4482.9522918213761</v>
      </c>
      <c r="I80" s="58">
        <f t="shared" si="38"/>
        <v>4482.9522918213761</v>
      </c>
      <c r="J80" s="93">
        <f t="shared" si="29"/>
        <v>455.63909510243116</v>
      </c>
      <c r="K80" s="93">
        <f t="shared" si="30"/>
        <v>341.28021554836351</v>
      </c>
      <c r="L80" s="93">
        <f t="shared" si="31"/>
        <v>122.12385539750483</v>
      </c>
      <c r="M80" s="93">
        <f t="shared" si="32"/>
        <v>37.810726970424582</v>
      </c>
      <c r="N80" s="93">
        <f t="shared" si="33"/>
        <v>20.758745920749838</v>
      </c>
      <c r="O80" s="117">
        <f>('MI Epi'!AO98*(SUM('Mortal Baseline'!C80:G80)))/('Mortal Baseline'!C80*'MI Epi'!B$69+'Mortal Baseline'!D80*'MI Epi'!C$69+'Mortal Baseline'!E80*'MI Epi'!D$69+'Mortal Baseline'!F80*'MI Epi'!E$69+'Mortal Baseline'!G80*'MI Epi'!F$69)</f>
        <v>8.3317651453644406E-3</v>
      </c>
      <c r="P80" s="93">
        <f>$O80*'MI Epi'!C$69</f>
        <v>6.9270253021264027E-3</v>
      </c>
      <c r="Q80" s="93">
        <f>$O80*'MI Epi'!D$69</f>
        <v>6.3498149693557949E-3</v>
      </c>
      <c r="R80" s="93">
        <f>$O80*'MI Epi'!E$69</f>
        <v>5.8089270186474145E-3</v>
      </c>
      <c r="S80" s="93">
        <f>$O80*'MI Epi'!F$69</f>
        <v>5.1635459395783598E-3</v>
      </c>
      <c r="T80" s="93">
        <f t="shared" si="34"/>
        <v>3.2581078375072417E-2</v>
      </c>
      <c r="U80" s="2">
        <f>J80/'Mortal Baseline'!C80</f>
        <v>3.6073184403299915E-2</v>
      </c>
      <c r="V80" s="2">
        <f>K80/'Mortal Baseline'!D80</f>
        <v>3.6037456312955615E-2</v>
      </c>
      <c r="W80" s="2">
        <f>L80/'Mortal Baseline'!E80</f>
        <v>4.2504311595320185E-2</v>
      </c>
      <c r="X80" s="2">
        <f>M80/'Mortal Baseline'!F80</f>
        <v>5.1977485333199125E-2</v>
      </c>
      <c r="Y80" s="2">
        <f>N80/'Mortal Baseline'!G80</f>
        <v>8.9002068238179036E-2</v>
      </c>
      <c r="Z80" s="2">
        <f>SUM(C80:G80)/SUM('Mortal Baseline'!C80:G80)</f>
        <v>7.5000000000000006E-3</v>
      </c>
      <c r="AA80" s="93">
        <f>C80*'MI Epi'!$AR98</f>
        <v>0.25257174231122564</v>
      </c>
      <c r="AB80" s="93">
        <f>D80*'MI Epi'!$AR98</f>
        <v>0.15743997030348306</v>
      </c>
      <c r="AC80" s="93">
        <f>E80*'MI Epi'!$AR98</f>
        <v>4.3786459642116804E-2</v>
      </c>
      <c r="AD80" s="93">
        <f>F80*'MI Epi'!$AR98</f>
        <v>1.0141610449303269E-2</v>
      </c>
      <c r="AE80" s="93">
        <f>G80*'MI Epi'!$AR98</f>
        <v>2.8904156588265744E-3</v>
      </c>
      <c r="AF80" s="93">
        <f t="shared" si="39"/>
        <v>0.46683019836495537</v>
      </c>
      <c r="AG80" s="93">
        <f>J80*'MI Epi'!$I$5</f>
        <v>91.127819020486243</v>
      </c>
      <c r="AH80" s="93">
        <f>K80*'MI Epi'!$I$5</f>
        <v>68.256043109672703</v>
      </c>
      <c r="AI80" s="93">
        <f>L80*'MI Epi'!$I$5</f>
        <v>24.424771079500967</v>
      </c>
      <c r="AJ80" s="93">
        <f>M80*'MI Epi'!$I$5</f>
        <v>7.5621453940849168</v>
      </c>
      <c r="AK80" s="93">
        <f>N80*'MI Epi'!$I$5</f>
        <v>4.1517491841499679</v>
      </c>
      <c r="AL80" s="93">
        <f t="shared" si="35"/>
        <v>195.5225277878948</v>
      </c>
      <c r="AM80" s="93">
        <f t="shared" si="40"/>
        <v>3701.3290108681613</v>
      </c>
      <c r="AN80" s="2"/>
      <c r="AO80" s="93">
        <f>'Mortal Baseline'!X80*'MI Analysis'!AY80</f>
        <v>76.56351894253396</v>
      </c>
      <c r="AP80" s="93">
        <f>'Mortal Baseline'!Y80*'MI Analysis'!AZ80</f>
        <v>30.124944888489466</v>
      </c>
      <c r="AQ80" s="93">
        <f>'Mortal Baseline'!Z80*'MI Analysis'!BA80</f>
        <v>6.8306351026210903</v>
      </c>
      <c r="AR80" s="93">
        <f>'Mortal Baseline'!AA80*'MI Analysis'!BB80</f>
        <v>1.8501450093460534</v>
      </c>
      <c r="AS80" s="93">
        <f>'Mortal Baseline'!AB80*'MI Analysis'!BC80</f>
        <v>2.3104274002183546E-2</v>
      </c>
      <c r="AT80" s="93">
        <f t="shared" si="41"/>
        <v>298.45491248465146</v>
      </c>
      <c r="AU80" s="93">
        <f t="shared" si="42"/>
        <v>154.79062326800835</v>
      </c>
      <c r="AV80" s="93">
        <f t="shared" si="43"/>
        <v>43.637852364587829</v>
      </c>
      <c r="AW80" s="93">
        <f t="shared" si="44"/>
        <v>13.098249648228961</v>
      </c>
      <c r="AX80" s="93">
        <f t="shared" si="45"/>
        <v>1.7370823226577752</v>
      </c>
      <c r="AY80" s="117">
        <f>('MI Epi'!$AW98*(SUM('Mortal Baseline'!X80:AB80)))/('Mortal Baseline'!X80*'MI Epi'!B$78+'Mortal Baseline'!Y80*'MI Epi'!B$78+'Mortal Baseline'!Z80*'MI Epi'!C$78+'Mortal Baseline'!AA80*'MI Epi'!D$78+'Mortal Baseline'!AB80*'MI Epi'!E$78)</f>
        <v>3.8661486218916638E-3</v>
      </c>
      <c r="AZ80" s="93">
        <f>$AY80*'MI Epi'!C$78</f>
        <v>3.223576057287585E-3</v>
      </c>
      <c r="BA80" s="93">
        <f>$AY80*'MI Epi'!D$78</f>
        <v>2.9464993683789211E-3</v>
      </c>
      <c r="BB80" s="93">
        <f>$AY80*'MI Epi'!E$78</f>
        <v>2.7151514140913114E-3</v>
      </c>
      <c r="BC80" s="93">
        <f>$AY80*'MI Epi'!F$78</f>
        <v>2.4371963957487172E-3</v>
      </c>
      <c r="BD80" s="93">
        <f t="shared" si="36"/>
        <v>1.5188571857398199E-2</v>
      </c>
      <c r="BE80" s="2">
        <f>AO80/'Mortal Baseline'!X80</f>
        <v>3.8661486218916634E-3</v>
      </c>
      <c r="BF80" s="2">
        <f>AP80/'Mortal Baseline'!Y80</f>
        <v>3.223576057287585E-3</v>
      </c>
      <c r="BG80" s="2">
        <f>AQ80/'Mortal Baseline'!Z80</f>
        <v>2.9464993683789211E-3</v>
      </c>
      <c r="BH80" s="2">
        <f>AR80/'Mortal Baseline'!AA80</f>
        <v>2.7151514140913114E-3</v>
      </c>
      <c r="BI80" s="2">
        <f>AS80/'Mortal Baseline'!AB80</f>
        <v>2.4371963957487172E-3</v>
      </c>
      <c r="BJ80" s="2">
        <f>SUM(AO80:AS80)/SUM('Mortal Baseline'!X80:AB80)</f>
        <v>3.5883078487365687E-3</v>
      </c>
      <c r="BK80" s="58">
        <f>AY80*'MI Epi'!$AH$37</f>
        <v>1.4304749900999157E-5</v>
      </c>
      <c r="BL80" s="58">
        <f>AZ80*'MI Epi'!$AH$37</f>
        <v>1.1927231411964065E-5</v>
      </c>
      <c r="BM80" s="58">
        <f>BA80*'MI Epi'!$AH$37</f>
        <v>1.0902047663002009E-5</v>
      </c>
      <c r="BN80" s="58">
        <f>BB80*'MI Epi'!$AH$37</f>
        <v>1.0046060232137852E-5</v>
      </c>
      <c r="BO80" s="58">
        <f>BC80*'MI Epi'!$AH$37</f>
        <v>9.0176266642702535E-6</v>
      </c>
      <c r="BP80" s="93">
        <f t="shared" si="46"/>
        <v>5.6197715872373334E-5</v>
      </c>
      <c r="BQ80" s="93">
        <f>AT80*'MI Epi'!$I$5</f>
        <v>59.690982496930296</v>
      </c>
      <c r="BR80" s="93">
        <f>AU80*'MI Epi'!$I$5</f>
        <v>30.958124653601672</v>
      </c>
      <c r="BS80" s="93">
        <f>AV80*'MI Epi'!$I$5</f>
        <v>8.7275704729175665</v>
      </c>
      <c r="BT80" s="93">
        <f>AW80*'MI Epi'!$I$5</f>
        <v>2.6196499296457922</v>
      </c>
      <c r="BU80" s="93">
        <f>AX80*'MI Epi'!$I$5</f>
        <v>0.34741646453155506</v>
      </c>
      <c r="BV80" s="93">
        <f t="shared" si="37"/>
        <v>102.34374401762686</v>
      </c>
      <c r="BW80" s="93">
        <f t="shared" si="47"/>
        <v>1298.7082611574233</v>
      </c>
    </row>
    <row r="81" spans="1:75">
      <c r="A81" s="58">
        <f>'Mortal Baseline'!A81</f>
        <v>79</v>
      </c>
      <c r="B81" s="58">
        <v>83</v>
      </c>
      <c r="C81" s="58">
        <f>'Mortal Baseline'!C81*'MI Analysis'!O81</f>
        <v>103.10090861023491</v>
      </c>
      <c r="D81" s="58">
        <f>'Mortal Baseline'!D81*'MI Analysis'!P81</f>
        <v>59.156424986803977</v>
      </c>
      <c r="E81" s="58">
        <f>'Mortal Baseline'!E81*'MI Analysis'!Q81</f>
        <v>15.095641001616137</v>
      </c>
      <c r="F81" s="58">
        <f>'Mortal Baseline'!F81*'MI Analysis'!R81</f>
        <v>3.493910877461528</v>
      </c>
      <c r="G81" s="58">
        <f>'Mortal Baseline'!G81*'MI Analysis'!S81</f>
        <v>0.85120823083018493</v>
      </c>
      <c r="H81" s="58">
        <f t="shared" si="28"/>
        <v>4664.6503855283227</v>
      </c>
      <c r="I81" s="58">
        <f t="shared" si="38"/>
        <v>4664.6503855283227</v>
      </c>
      <c r="J81" s="93">
        <f t="shared" si="29"/>
        <v>467.35961294986856</v>
      </c>
      <c r="K81" s="93">
        <f t="shared" si="30"/>
        <v>332.02315745519132</v>
      </c>
      <c r="L81" s="93">
        <f t="shared" si="31"/>
        <v>112.75093885997788</v>
      </c>
      <c r="M81" s="93">
        <f t="shared" si="32"/>
        <v>33.732350843351895</v>
      </c>
      <c r="N81" s="93">
        <f t="shared" si="33"/>
        <v>17.455314551771231</v>
      </c>
      <c r="O81" s="117">
        <f>('MI Epi'!AO99*(SUM('Mortal Baseline'!C81:G81)))/('Mortal Baseline'!C81*'MI Epi'!B$69+'Mortal Baseline'!D81*'MI Epi'!C$69+'Mortal Baseline'!E81*'MI Epi'!D$69+'Mortal Baseline'!F81*'MI Epi'!E$69+'Mortal Baseline'!G81*'MI Epi'!F$69)</f>
        <v>8.2738604046021999E-3</v>
      </c>
      <c r="P81" s="93">
        <f>$O81*'MI Epi'!C$69</f>
        <v>6.8788833301222738E-3</v>
      </c>
      <c r="Q81" s="93">
        <f>$O81*'MI Epi'!D$69</f>
        <v>6.3056845380157671E-3</v>
      </c>
      <c r="R81" s="93">
        <f>$O81*'MI Epi'!E$69</f>
        <v>5.7685556918933602E-3</v>
      </c>
      <c r="S81" s="93">
        <f>$O81*'MI Epi'!F$69</f>
        <v>5.1276599317722519E-3</v>
      </c>
      <c r="T81" s="93">
        <f t="shared" si="34"/>
        <v>3.2354643896405855E-2</v>
      </c>
      <c r="U81" s="2">
        <f>J81/'Mortal Baseline'!C81</f>
        <v>3.7505665550577501E-2</v>
      </c>
      <c r="V81" s="2">
        <f>K81/'Mortal Baseline'!D81</f>
        <v>3.8608630652419561E-2</v>
      </c>
      <c r="W81" s="2">
        <f>L81/'Mortal Baseline'!E81</f>
        <v>4.7097824579957023E-2</v>
      </c>
      <c r="X81" s="2">
        <f>M81/'Mortal Baseline'!F81</f>
        <v>5.5693161984640228E-2</v>
      </c>
      <c r="Y81" s="2">
        <f>N81/'Mortal Baseline'!G81</f>
        <v>0.10515043649930894</v>
      </c>
      <c r="Z81" s="2">
        <f>SUM(C81:G81)/SUM('Mortal Baseline'!C81:G81)</f>
        <v>7.5000000000000006E-3</v>
      </c>
      <c r="AA81" s="93">
        <f>C81*'MI Epi'!$AR99</f>
        <v>0.24744218066456375</v>
      </c>
      <c r="AB81" s="93">
        <f>D81*'MI Epi'!$AR99</f>
        <v>0.14197541996832952</v>
      </c>
      <c r="AC81" s="93">
        <f>E81*'MI Epi'!$AR99</f>
        <v>3.6229538403878728E-2</v>
      </c>
      <c r="AD81" s="93">
        <f>F81*'MI Epi'!$AR99</f>
        <v>8.3853861059076662E-3</v>
      </c>
      <c r="AE81" s="93">
        <f>G81*'MI Epi'!$AR99</f>
        <v>2.0428997539924435E-3</v>
      </c>
      <c r="AF81" s="93">
        <f t="shared" si="39"/>
        <v>0.43607542489667211</v>
      </c>
      <c r="AG81" s="93">
        <f>J81*'MI Epi'!$I$5</f>
        <v>93.471922589973715</v>
      </c>
      <c r="AH81" s="93">
        <f>K81*'MI Epi'!$I$5</f>
        <v>66.404631491038273</v>
      </c>
      <c r="AI81" s="93">
        <f>L81*'MI Epi'!$I$5</f>
        <v>22.550187771995578</v>
      </c>
      <c r="AJ81" s="93">
        <f>M81*'MI Epi'!$I$5</f>
        <v>6.7464701686703794</v>
      </c>
      <c r="AK81" s="93">
        <f>N81*'MI Epi'!$I$5</f>
        <v>3.4910629103542465</v>
      </c>
      <c r="AL81" s="93">
        <f t="shared" si="35"/>
        <v>192.66427493203221</v>
      </c>
      <c r="AM81" s="93">
        <f t="shared" si="40"/>
        <v>3894.4293612250904</v>
      </c>
      <c r="AN81" s="2"/>
      <c r="AO81" s="93">
        <f>'Mortal Baseline'!X81*'MI Analysis'!AY81</f>
        <v>76.635579241339542</v>
      </c>
      <c r="AP81" s="93">
        <f>'Mortal Baseline'!Y81*'MI Analysis'!AZ81</f>
        <v>26.380058946876794</v>
      </c>
      <c r="AQ81" s="93">
        <f>'Mortal Baseline'!Z81*'MI Analysis'!BA81</f>
        <v>5.7698764707956611</v>
      </c>
      <c r="AR81" s="93">
        <f>'Mortal Baseline'!AA81*'MI Analysis'!BB81</f>
        <v>1.601335713516665</v>
      </c>
      <c r="AS81" s="93">
        <f>'Mortal Baseline'!AB81*'MI Analysis'!BC81</f>
        <v>1.2243924126022328E-2</v>
      </c>
      <c r="AT81" s="93">
        <f t="shared" si="41"/>
        <v>315.39949492431077</v>
      </c>
      <c r="AU81" s="93">
        <f t="shared" si="42"/>
        <v>150.21254563405205</v>
      </c>
      <c r="AV81" s="93">
        <f t="shared" si="43"/>
        <v>40.680147460418254</v>
      </c>
      <c r="AW81" s="93">
        <f t="shared" si="44"/>
        <v>12.079925386039601</v>
      </c>
      <c r="AX81" s="93">
        <f t="shared" si="45"/>
        <v>1.4019007646255783</v>
      </c>
      <c r="AY81" s="117">
        <f>('MI Epi'!$AW99*(SUM('Mortal Baseline'!X81:AB81)))/('Mortal Baseline'!X81*'MI Epi'!B$78+'Mortal Baseline'!Y81*'MI Epi'!B$78+'Mortal Baseline'!Z81*'MI Epi'!C$78+'Mortal Baseline'!AA81*'MI Epi'!D$78+'Mortal Baseline'!AB81*'MI Epi'!E$78)</f>
        <v>3.8590053976701503E-3</v>
      </c>
      <c r="AZ81" s="93">
        <f>$AY81*'MI Epi'!C$78</f>
        <v>3.217620071415257E-3</v>
      </c>
      <c r="BA81" s="93">
        <f>$AY81*'MI Epi'!D$78</f>
        <v>2.941055318572429E-3</v>
      </c>
      <c r="BB81" s="93">
        <f>$AY81*'MI Epi'!E$78</f>
        <v>2.7101348104262603E-3</v>
      </c>
      <c r="BC81" s="93">
        <f>$AY81*'MI Epi'!F$78</f>
        <v>2.4326933509800502E-3</v>
      </c>
      <c r="BD81" s="93">
        <f t="shared" si="36"/>
        <v>1.5160508949064146E-2</v>
      </c>
      <c r="BE81" s="2">
        <f>AO81/'Mortal Baseline'!X81</f>
        <v>3.8590053976701503E-3</v>
      </c>
      <c r="BF81" s="2">
        <f>AP81/'Mortal Baseline'!Y81</f>
        <v>3.217620071415257E-3</v>
      </c>
      <c r="BG81" s="2">
        <f>AQ81/'Mortal Baseline'!Z81</f>
        <v>2.9410553185724286E-3</v>
      </c>
      <c r="BH81" s="2">
        <f>AR81/'Mortal Baseline'!AA81</f>
        <v>2.7101348104262603E-3</v>
      </c>
      <c r="BI81" s="2">
        <f>AS81/'Mortal Baseline'!AB81</f>
        <v>2.4326933509800502E-3</v>
      </c>
      <c r="BJ81" s="2">
        <f>SUM(AO81:AS81)/SUM('Mortal Baseline'!X81:AB81)</f>
        <v>3.6060152608565535E-3</v>
      </c>
      <c r="BK81" s="58">
        <f>AY81*'MI Epi'!$AH$37</f>
        <v>1.4278319971379556E-5</v>
      </c>
      <c r="BL81" s="58">
        <f>AZ81*'MI Epi'!$AH$37</f>
        <v>1.1905194264236452E-5</v>
      </c>
      <c r="BM81" s="58">
        <f>BA81*'MI Epi'!$AH$37</f>
        <v>1.0881904678717988E-5</v>
      </c>
      <c r="BN81" s="58">
        <f>BB81*'MI Epi'!$AH$37</f>
        <v>1.0027498798577163E-5</v>
      </c>
      <c r="BO81" s="58">
        <f>BC81*'MI Epi'!$AH$37</f>
        <v>9.0009653986261868E-6</v>
      </c>
      <c r="BP81" s="93">
        <f t="shared" si="46"/>
        <v>5.6093883111537348E-5</v>
      </c>
      <c r="BQ81" s="93">
        <f>AT81*'MI Epi'!$I$5</f>
        <v>63.079898984862155</v>
      </c>
      <c r="BR81" s="93">
        <f>AU81*'MI Epi'!$I$5</f>
        <v>30.042509126810412</v>
      </c>
      <c r="BS81" s="93">
        <f>AV81*'MI Epi'!$I$5</f>
        <v>8.1360294920836509</v>
      </c>
      <c r="BT81" s="93">
        <f>AW81*'MI Epi'!$I$5</f>
        <v>2.4159850772079206</v>
      </c>
      <c r="BU81" s="93">
        <f>AX81*'MI Epi'!$I$5</f>
        <v>0.2803801529251157</v>
      </c>
      <c r="BV81" s="93">
        <f t="shared" si="37"/>
        <v>103.95480283388926</v>
      </c>
      <c r="BW81" s="93">
        <f t="shared" si="47"/>
        <v>1402.6631200851957</v>
      </c>
    </row>
    <row r="82" spans="1:75">
      <c r="A82" s="58">
        <f>'Mortal Baseline'!A82</f>
        <v>80</v>
      </c>
      <c r="B82" s="58">
        <v>84</v>
      </c>
      <c r="C82" s="58">
        <f>'Mortal Baseline'!C82*'MI Analysis'!O82</f>
        <v>132.09244360760076</v>
      </c>
      <c r="D82" s="58">
        <f>'Mortal Baseline'!D82*'MI Analysis'!P82</f>
        <v>69.056415141981475</v>
      </c>
      <c r="E82" s="58">
        <f>'Mortal Baseline'!E82*'MI Analysis'!Q82</f>
        <v>16.069707363445648</v>
      </c>
      <c r="F82" s="58">
        <f>'Mortal Baseline'!F82*'MI Analysis'!R82</f>
        <v>3.7827122416124341</v>
      </c>
      <c r="G82" s="58">
        <f>'Mortal Baseline'!G82*'MI Analysis'!S82</f>
        <v>0.77641074890956707</v>
      </c>
      <c r="H82" s="58">
        <f t="shared" si="28"/>
        <v>4886.4280746318727</v>
      </c>
      <c r="I82" s="58">
        <f t="shared" si="38"/>
        <v>4886.4280746318727</v>
      </c>
      <c r="J82" s="93">
        <f t="shared" si="29"/>
        <v>505.73269178683097</v>
      </c>
      <c r="K82" s="93">
        <f t="shared" si="30"/>
        <v>334.53296568616616</v>
      </c>
      <c r="L82" s="93">
        <f t="shared" si="31"/>
        <v>106.23422891302405</v>
      </c>
      <c r="M82" s="93">
        <f t="shared" si="32"/>
        <v>30.760207530188048</v>
      </c>
      <c r="N82" s="93">
        <f t="shared" si="33"/>
        <v>14.738619490572558</v>
      </c>
      <c r="O82" s="117">
        <f>('MI Epi'!AO100*(SUM('Mortal Baseline'!C82:G82)))/('Mortal Baseline'!C82*'MI Epi'!B$69+'Mortal Baseline'!D82*'MI Epi'!C$69+'Mortal Baseline'!E82*'MI Epi'!D$69+'Mortal Baseline'!F82*'MI Epi'!E$69+'Mortal Baseline'!G82*'MI Epi'!F$69)</f>
        <v>1.073410106197157E-2</v>
      </c>
      <c r="P82" s="93">
        <f>$O82*'MI Epi'!C$69</f>
        <v>8.9243261607329632E-3</v>
      </c>
      <c r="Q82" s="93">
        <f>$O82*'MI Epi'!D$69</f>
        <v>8.18068613513513E-3</v>
      </c>
      <c r="R82" s="93">
        <f>$O82*'MI Epi'!E$69</f>
        <v>7.4838414899957122E-3</v>
      </c>
      <c r="S82" s="93">
        <f>$O82*'MI Epi'!F$69</f>
        <v>6.6523747353109848E-3</v>
      </c>
      <c r="T82" s="93">
        <f t="shared" si="34"/>
        <v>4.1975329583146356E-2</v>
      </c>
      <c r="U82" s="2">
        <f>J82/'Mortal Baseline'!C82</f>
        <v>4.1096868796743159E-2</v>
      </c>
      <c r="V82" s="2">
        <f>K82/'Mortal Baseline'!D82</f>
        <v>4.3232497533537202E-2</v>
      </c>
      <c r="W82" s="2">
        <f>L82/'Mortal Baseline'!E82</f>
        <v>5.4081189152358204E-2</v>
      </c>
      <c r="X82" s="2">
        <f>M82/'Mortal Baseline'!F82</f>
        <v>6.0856999594865284E-2</v>
      </c>
      <c r="Y82" s="2">
        <f>N82/'Mortal Baseline'!G82</f>
        <v>0.12628215164479517</v>
      </c>
      <c r="Z82" s="2">
        <f>SUM(C82:G82)/SUM('Mortal Baseline'!C82:G82)</f>
        <v>9.7999999999999997E-3</v>
      </c>
      <c r="AA82" s="93">
        <f>C82*'MI Epi'!$AR100</f>
        <v>0.38306808646204216</v>
      </c>
      <c r="AB82" s="93">
        <f>D82*'MI Epi'!$AR100</f>
        <v>0.20026360391174627</v>
      </c>
      <c r="AC82" s="93">
        <f>E82*'MI Epi'!$AR100</f>
        <v>4.6602151353992378E-2</v>
      </c>
      <c r="AD82" s="93">
        <f>F82*'MI Epi'!$AR100</f>
        <v>1.0969865500676058E-2</v>
      </c>
      <c r="AE82" s="93">
        <f>G82*'MI Epi'!$AR100</f>
        <v>2.2515911718377444E-3</v>
      </c>
      <c r="AF82" s="93">
        <f t="shared" si="39"/>
        <v>0.64315529840029451</v>
      </c>
      <c r="AG82" s="93">
        <f>J82*'MI Epi'!$I$5</f>
        <v>101.1465383573662</v>
      </c>
      <c r="AH82" s="93">
        <f>K82*'MI Epi'!$I$5</f>
        <v>66.90659313723323</v>
      </c>
      <c r="AI82" s="93">
        <f>L82*'MI Epi'!$I$5</f>
        <v>21.246845782604812</v>
      </c>
      <c r="AJ82" s="93">
        <f>M82*'MI Epi'!$I$5</f>
        <v>6.1520415060376097</v>
      </c>
      <c r="AK82" s="93">
        <f>N82*'MI Epi'!$I$5</f>
        <v>2.947723898114512</v>
      </c>
      <c r="AL82" s="93">
        <f t="shared" si="35"/>
        <v>198.39974268135637</v>
      </c>
      <c r="AM82" s="93">
        <f t="shared" si="40"/>
        <v>4093.472259204847</v>
      </c>
      <c r="AN82" s="2"/>
      <c r="AO82" s="93">
        <f>'Mortal Baseline'!X82*'MI Analysis'!AY82</f>
        <v>106.99307359606533</v>
      </c>
      <c r="AP82" s="93">
        <f>'Mortal Baseline'!Y82*'MI Analysis'!AZ82</f>
        <v>31.657924844147363</v>
      </c>
      <c r="AQ82" s="93">
        <f>'Mortal Baseline'!Z82*'MI Analysis'!BA82</f>
        <v>6.7567931738731541</v>
      </c>
      <c r="AR82" s="93">
        <f>'Mortal Baseline'!AA82*'MI Analysis'!BB82</f>
        <v>1.9477883985513964</v>
      </c>
      <c r="AS82" s="93">
        <f>'Mortal Baseline'!AB82*'MI Analysis'!BC82</f>
        <v>8.7568676645699405E-3</v>
      </c>
      <c r="AT82" s="93">
        <f t="shared" si="41"/>
        <v>359.31265525719402</v>
      </c>
      <c r="AU82" s="93">
        <f t="shared" si="42"/>
        <v>151.82794944619474</v>
      </c>
      <c r="AV82" s="93">
        <f t="shared" si="43"/>
        <v>39.300900260303081</v>
      </c>
      <c r="AW82" s="93">
        <f t="shared" si="44"/>
        <v>11.611718679884277</v>
      </c>
      <c r="AX82" s="93">
        <f t="shared" si="45"/>
        <v>1.130268478399634</v>
      </c>
      <c r="AY82" s="117">
        <f>('MI Epi'!$AW100*(SUM('Mortal Baseline'!X82:AB82)))/('Mortal Baseline'!X82*'MI Epi'!B$78+'Mortal Baseline'!Y82*'MI Epi'!B$78+'Mortal Baseline'!Z82*'MI Epi'!C$78+'Mortal Baseline'!AA82*'MI Epi'!D$78+'Mortal Baseline'!AB82*'MI Epi'!E$78)</f>
        <v>5.3733323691959115E-3</v>
      </c>
      <c r="AZ82" s="93">
        <f>$AY82*'MI Epi'!C$78</f>
        <v>4.480258589933144E-3</v>
      </c>
      <c r="BA82" s="93">
        <f>$AY82*'MI Epi'!D$78</f>
        <v>4.095166011538141E-3</v>
      </c>
      <c r="BB82" s="93">
        <f>$AY82*'MI Epi'!E$78</f>
        <v>3.7736291093399448E-3</v>
      </c>
      <c r="BC82" s="93">
        <f>$AY82*'MI Epi'!F$78</f>
        <v>3.3873157925720216E-3</v>
      </c>
      <c r="BD82" s="93">
        <f t="shared" si="36"/>
        <v>2.1109701872579163E-2</v>
      </c>
      <c r="BE82" s="2">
        <f>AO82/'Mortal Baseline'!X82</f>
        <v>5.3733323691959115E-3</v>
      </c>
      <c r="BF82" s="2">
        <f>AP82/'Mortal Baseline'!Y82</f>
        <v>4.480258589933144E-3</v>
      </c>
      <c r="BG82" s="2">
        <f>AQ82/'Mortal Baseline'!Z82</f>
        <v>4.095166011538141E-3</v>
      </c>
      <c r="BH82" s="2">
        <f>AR82/'Mortal Baseline'!AA82</f>
        <v>3.7736291093399448E-3</v>
      </c>
      <c r="BI82" s="2">
        <f>AS82/'Mortal Baseline'!AB82</f>
        <v>3.3873157925720216E-3</v>
      </c>
      <c r="BJ82" s="2">
        <f>SUM(AO82:AS82)/SUM('Mortal Baseline'!X82:AB82)</f>
        <v>5.0559621038790189E-3</v>
      </c>
      <c r="BK82" s="58">
        <f>AY82*'MI Epi'!$AH$37</f>
        <v>1.9881329766024873E-5</v>
      </c>
      <c r="BL82" s="58">
        <f>AZ82*'MI Epi'!$AH$37</f>
        <v>1.6576956782752634E-5</v>
      </c>
      <c r="BM82" s="58">
        <f>BA82*'MI Epi'!$AH$37</f>
        <v>1.5152114242691123E-5</v>
      </c>
      <c r="BN82" s="58">
        <f>BB82*'MI Epi'!$AH$37</f>
        <v>1.3962427704557797E-5</v>
      </c>
      <c r="BO82" s="58">
        <f>BC82*'MI Epi'!$AH$37</f>
        <v>1.2533068432516481E-5</v>
      </c>
      <c r="BP82" s="93">
        <f t="shared" si="46"/>
        <v>7.810589692854291E-5</v>
      </c>
      <c r="BQ82" s="93">
        <f>AT82*'MI Epi'!$I$5</f>
        <v>71.862531051438808</v>
      </c>
      <c r="BR82" s="93">
        <f>AU82*'MI Epi'!$I$5</f>
        <v>30.365589889238947</v>
      </c>
      <c r="BS82" s="93">
        <f>AV82*'MI Epi'!$I$5</f>
        <v>7.8601800520606169</v>
      </c>
      <c r="BT82" s="93">
        <f>AW82*'MI Epi'!$I$5</f>
        <v>2.3223437359768555</v>
      </c>
      <c r="BU82" s="93">
        <f>AX82*'MI Epi'!$I$5</f>
        <v>0.22605369567992681</v>
      </c>
      <c r="BV82" s="93">
        <f t="shared" si="37"/>
        <v>112.63669842439515</v>
      </c>
      <c r="BW82" s="93">
        <f t="shared" si="47"/>
        <v>1515.2998966154878</v>
      </c>
    </row>
    <row r="83" spans="1:75">
      <c r="A83" s="58">
        <f>'Mortal Baseline'!A83</f>
        <v>81</v>
      </c>
      <c r="B83" s="58">
        <v>85</v>
      </c>
      <c r="C83" s="58">
        <f>'Mortal Baseline'!C83*'MI Analysis'!O83</f>
        <v>128.59874697602709</v>
      </c>
      <c r="D83" s="58">
        <f>'Mortal Baseline'!D83*'MI Analysis'!P83</f>
        <v>60.527952812532092</v>
      </c>
      <c r="E83" s="58">
        <f>'Mortal Baseline'!E83*'MI Analysis'!Q83</f>
        <v>12.769310271855634</v>
      </c>
      <c r="F83" s="58">
        <f>'Mortal Baseline'!F83*'MI Analysis'!R83</f>
        <v>3.1168400741752467</v>
      </c>
      <c r="G83" s="58">
        <f>'Mortal Baseline'!G83*'MI Analysis'!S83</f>
        <v>0.53071212657994593</v>
      </c>
      <c r="H83" s="58">
        <f t="shared" si="28"/>
        <v>5091.9716368930431</v>
      </c>
      <c r="I83" s="58">
        <f t="shared" si="38"/>
        <v>5091.9716368930431</v>
      </c>
      <c r="J83" s="93">
        <f t="shared" si="29"/>
        <v>532.80183231902981</v>
      </c>
      <c r="K83" s="93">
        <f t="shared" si="30"/>
        <v>327.95406175755323</v>
      </c>
      <c r="L83" s="93">
        <f t="shared" si="31"/>
        <v>97.710091250920883</v>
      </c>
      <c r="M83" s="93">
        <f t="shared" si="32"/>
        <v>27.714036232825006</v>
      </c>
      <c r="N83" s="93">
        <f t="shared" si="33"/>
        <v>12.319356127866154</v>
      </c>
      <c r="O83" s="117">
        <f>('MI Epi'!AO101*(SUM('Mortal Baseline'!C83:G83)))/('Mortal Baseline'!C83*'MI Epi'!B$69+'Mortal Baseline'!D83*'MI Epi'!C$69+'Mortal Baseline'!E83*'MI Epi'!D$69+'Mortal Baseline'!F83*'MI Epi'!E$69+'Mortal Baseline'!G83*'MI Epi'!F$69)</f>
        <v>1.0655326381537501E-2</v>
      </c>
      <c r="P83" s="93">
        <f>$O83*'MI Epi'!C$69</f>
        <v>8.8588329315056231E-3</v>
      </c>
      <c r="Q83" s="93">
        <f>$O83*'MI Epi'!D$69</f>
        <v>8.1206502800312726E-3</v>
      </c>
      <c r="R83" s="93">
        <f>$O83*'MI Epi'!E$69</f>
        <v>7.4289195903051806E-3</v>
      </c>
      <c r="S83" s="93">
        <f>$O83*'MI Epi'!F$69</f>
        <v>6.6035547464850606E-3</v>
      </c>
      <c r="T83" s="93">
        <f t="shared" si="34"/>
        <v>4.1667283929864636E-2</v>
      </c>
      <c r="U83" s="2">
        <f>J83/'Mortal Baseline'!C83</f>
        <v>4.4146444296994568E-2</v>
      </c>
      <c r="V83" s="2">
        <f>K83/'Mortal Baseline'!D83</f>
        <v>4.7999149274338446E-2</v>
      </c>
      <c r="W83" s="2">
        <f>L83/'Mortal Baseline'!E83</f>
        <v>6.2138789252190754E-2</v>
      </c>
      <c r="X83" s="2">
        <f>M83/'Mortal Baseline'!F83</f>
        <v>6.6055794264946691E-2</v>
      </c>
      <c r="Y83" s="2">
        <f>N83/'Mortal Baseline'!G83</f>
        <v>0.15328751418600881</v>
      </c>
      <c r="Z83" s="2">
        <f>SUM(C83:G83)/SUM('Mortal Baseline'!C83:G83)</f>
        <v>9.7999999999999979E-3</v>
      </c>
      <c r="AA83" s="93">
        <f>C83*'MI Epi'!$AR101</f>
        <v>0.37293636623047854</v>
      </c>
      <c r="AB83" s="93">
        <f>D83*'MI Epi'!$AR101</f>
        <v>0.17553106315634306</v>
      </c>
      <c r="AC83" s="93">
        <f>E83*'MI Epi'!$AR101</f>
        <v>3.7030999788381334E-2</v>
      </c>
      <c r="AD83" s="93">
        <f>F83*'MI Epi'!$AR101</f>
        <v>9.038836215108214E-3</v>
      </c>
      <c r="AE83" s="93">
        <f>G83*'MI Epi'!$AR101</f>
        <v>1.539065167081843E-3</v>
      </c>
      <c r="AF83" s="93">
        <f t="shared" si="39"/>
        <v>0.59607633055739295</v>
      </c>
      <c r="AG83" s="93">
        <f>J83*'MI Epi'!$I$5</f>
        <v>106.56036646380596</v>
      </c>
      <c r="AH83" s="93">
        <f>K83*'MI Epi'!$I$5</f>
        <v>65.59081235151065</v>
      </c>
      <c r="AI83" s="93">
        <f>L83*'MI Epi'!$I$5</f>
        <v>19.542018250184178</v>
      </c>
      <c r="AJ83" s="93">
        <f>M83*'MI Epi'!$I$5</f>
        <v>5.5428072465650011</v>
      </c>
      <c r="AK83" s="93">
        <f>N83*'MI Epi'!$I$5</f>
        <v>2.4638712255732309</v>
      </c>
      <c r="AL83" s="93">
        <f t="shared" si="35"/>
        <v>199.699875537639</v>
      </c>
      <c r="AM83" s="93">
        <f t="shared" si="40"/>
        <v>4293.7682110730439</v>
      </c>
      <c r="AN83" s="2"/>
      <c r="AO83" s="93">
        <f>'Mortal Baseline'!X83*'MI Analysis'!AY83</f>
        <v>106.4575733760456</v>
      </c>
      <c r="AP83" s="93">
        <f>'Mortal Baseline'!Y83*'MI Analysis'!AZ83</f>
        <v>26.51926561451301</v>
      </c>
      <c r="AQ83" s="93">
        <f>'Mortal Baseline'!Z83*'MI Analysis'!BA83</f>
        <v>5.6018852979921601</v>
      </c>
      <c r="AR83" s="93">
        <f>'Mortal Baseline'!AA83*'MI Analysis'!BB83</f>
        <v>1.7020310463308173</v>
      </c>
      <c r="AS83" s="93">
        <f>'Mortal Baseline'!AB83*'MI Analysis'!BC83</f>
        <v>4.3116621030121986E-3</v>
      </c>
      <c r="AT83" s="93">
        <f t="shared" si="41"/>
        <v>393.90767770047108</v>
      </c>
      <c r="AU83" s="93">
        <f t="shared" si="42"/>
        <v>147.98160859451201</v>
      </c>
      <c r="AV83" s="93">
        <f t="shared" si="43"/>
        <v>37.042590354120378</v>
      </c>
      <c r="AW83" s="93">
        <f t="shared" si="44"/>
        <v>10.991392027810534</v>
      </c>
      <c r="AX83" s="93">
        <f t="shared" si="45"/>
        <v>0.90851391175428686</v>
      </c>
      <c r="AY83" s="117">
        <f>('MI Epi'!$AW101*(SUM('Mortal Baseline'!X83:AB83)))/('Mortal Baseline'!X83*'MI Epi'!B$78+'Mortal Baseline'!Y83*'MI Epi'!B$78+'Mortal Baseline'!Z83*'MI Epi'!C$78+'Mortal Baseline'!AA83*'MI Epi'!D$78+'Mortal Baseline'!AB83*'MI Epi'!E$78)</f>
        <v>5.3652405330325923E-3</v>
      </c>
      <c r="AZ83" s="93">
        <f>$AY83*'MI Epi'!C$78</f>
        <v>4.4735116560031167E-3</v>
      </c>
      <c r="BA83" s="93">
        <f>$AY83*'MI Epi'!D$78</f>
        <v>4.0889989981933257E-3</v>
      </c>
      <c r="BB83" s="93">
        <f>$AY83*'MI Epi'!E$78</f>
        <v>3.7679463064913877E-3</v>
      </c>
      <c r="BC83" s="93">
        <f>$AY83*'MI Epi'!F$78</f>
        <v>3.3822147486492504E-3</v>
      </c>
      <c r="BD83" s="93">
        <f t="shared" si="36"/>
        <v>2.1077912242369677E-2</v>
      </c>
      <c r="BE83" s="2">
        <f>AO83/'Mortal Baseline'!X83</f>
        <v>5.3652405330325923E-3</v>
      </c>
      <c r="BF83" s="2">
        <f>AP83/'Mortal Baseline'!Y83</f>
        <v>4.4735116560031167E-3</v>
      </c>
      <c r="BG83" s="2">
        <f>AQ83/'Mortal Baseline'!Z83</f>
        <v>4.0889989981933257E-3</v>
      </c>
      <c r="BH83" s="2">
        <f>AR83/'Mortal Baseline'!AA83</f>
        <v>3.7679463064913877E-3</v>
      </c>
      <c r="BI83" s="2">
        <f>AS83/'Mortal Baseline'!AB83</f>
        <v>3.3822147486492504E-3</v>
      </c>
      <c r="BJ83" s="2">
        <f>SUM(AO83:AS83)/SUM('Mortal Baseline'!X83:AB83)</f>
        <v>5.0840578394068707E-3</v>
      </c>
      <c r="BK83" s="58">
        <f>AY83*'MI Epi'!$AH$38</f>
        <v>2.4680106451949924E-5</v>
      </c>
      <c r="BL83" s="58">
        <f>AZ83*'MI Epi'!$AH$38</f>
        <v>2.0578153617614338E-5</v>
      </c>
      <c r="BM83" s="58">
        <f>BA83*'MI Epi'!$AH$38</f>
        <v>1.8809395391689298E-5</v>
      </c>
      <c r="BN83" s="58">
        <f>BB83*'MI Epi'!$AH$38</f>
        <v>1.7332553009860384E-5</v>
      </c>
      <c r="BO83" s="58">
        <f>BC83*'MI Epi'!$AH$38</f>
        <v>1.5558187843786552E-5</v>
      </c>
      <c r="BP83" s="93">
        <f t="shared" si="46"/>
        <v>9.6958396314900496E-5</v>
      </c>
      <c r="BQ83" s="93">
        <f>AT83*'MI Epi'!$I$5</f>
        <v>78.781535540094225</v>
      </c>
      <c r="BR83" s="93">
        <f>AU83*'MI Epi'!$I$5</f>
        <v>29.596321718902402</v>
      </c>
      <c r="BS83" s="93">
        <f>AV83*'MI Epi'!$I$5</f>
        <v>7.4085180708240763</v>
      </c>
      <c r="BT83" s="93">
        <f>AW83*'MI Epi'!$I$5</f>
        <v>2.1982784055621067</v>
      </c>
      <c r="BU83" s="93">
        <f>AX83*'MI Epi'!$I$5</f>
        <v>0.18170278235085738</v>
      </c>
      <c r="BV83" s="93">
        <f t="shared" si="37"/>
        <v>118.16635651773366</v>
      </c>
      <c r="BW83" s="93">
        <f t="shared" si="47"/>
        <v>1633.4663500916179</v>
      </c>
    </row>
    <row r="84" spans="1:75">
      <c r="A84" s="58">
        <f>'Mortal Baseline'!A84</f>
        <v>82</v>
      </c>
      <c r="B84" s="58">
        <v>86</v>
      </c>
      <c r="C84" s="58">
        <f>'Mortal Baseline'!C84*'MI Analysis'!O84</f>
        <v>117.66974089499971</v>
      </c>
      <c r="D84" s="58">
        <f>'Mortal Baseline'!D84*'MI Analysis'!P84</f>
        <v>49.16799076339651</v>
      </c>
      <c r="E84" s="58">
        <f>'Mortal Baseline'!E84*'MI Analysis'!Q84</f>
        <v>9.3542504561851665</v>
      </c>
      <c r="F84" s="58">
        <f>'Mortal Baseline'!F84*'MI Analysis'!R84</f>
        <v>2.4182184738263692</v>
      </c>
      <c r="G84" s="58">
        <f>'Mortal Baseline'!G84*'MI Analysis'!S84</f>
        <v>0.33602471616684543</v>
      </c>
      <c r="H84" s="58">
        <f t="shared" si="28"/>
        <v>5270.917862197618</v>
      </c>
      <c r="I84" s="58">
        <f t="shared" si="38"/>
        <v>5270.917862197618</v>
      </c>
      <c r="J84" s="93">
        <f t="shared" si="29"/>
        <v>543.53827038399299</v>
      </c>
      <c r="K84" s="93">
        <f t="shared" si="30"/>
        <v>311.35570910628275</v>
      </c>
      <c r="L84" s="93">
        <f t="shared" si="31"/>
        <v>87.485292457133482</v>
      </c>
      <c r="M84" s="93">
        <f t="shared" si="32"/>
        <v>24.580408623871264</v>
      </c>
      <c r="N84" s="93">
        <f t="shared" si="33"/>
        <v>10.189970553292687</v>
      </c>
      <c r="O84" s="117">
        <f>('MI Epi'!AO102*(SUM('Mortal Baseline'!C84:G84)))/('Mortal Baseline'!C84*'MI Epi'!B$69+'Mortal Baseline'!D84*'MI Epi'!C$69+'Mortal Baseline'!E84*'MI Epi'!D$69+'Mortal Baseline'!F84*'MI Epi'!E$69+'Mortal Baseline'!G84*'MI Epi'!F$69)</f>
        <v>1.0574759593174192E-2</v>
      </c>
      <c r="P84" s="93">
        <f>$O84*'MI Epi'!C$69</f>
        <v>8.7918497446578502E-3</v>
      </c>
      <c r="Q84" s="93">
        <f>$O84*'MI Epi'!D$69</f>
        <v>8.0592486214563306E-3</v>
      </c>
      <c r="R84" s="93">
        <f>$O84*'MI Epi'!E$69</f>
        <v>7.37274822858723E-3</v>
      </c>
      <c r="S84" s="93">
        <f>$O84*'MI Epi'!F$69</f>
        <v>6.5536241128606003E-3</v>
      </c>
      <c r="T84" s="93">
        <f t="shared" si="34"/>
        <v>4.1352230300736204E-2</v>
      </c>
      <c r="U84" s="2">
        <f>J84/'Mortal Baseline'!C84</f>
        <v>4.8846768041491337E-2</v>
      </c>
      <c r="V84" s="2">
        <f>K84/'Mortal Baseline'!D84</f>
        <v>5.5674282579017013E-2</v>
      </c>
      <c r="W84" s="2">
        <f>L84/'Mortal Baseline'!E84</f>
        <v>7.537383416612041E-2</v>
      </c>
      <c r="X84" s="2">
        <f>M84/'Mortal Baseline'!F84</f>
        <v>7.494160105924709E-2</v>
      </c>
      <c r="Y84" s="2">
        <f>N84/'Mortal Baseline'!G84</f>
        <v>0.19873906148689291</v>
      </c>
      <c r="Z84" s="2">
        <f>SUM(C84:G84)/SUM('Mortal Baseline'!C84:G84)</f>
        <v>9.7999999999999979E-3</v>
      </c>
      <c r="AA84" s="93">
        <f>C84*'MI Epi'!$AR102</f>
        <v>0.34124224859549912</v>
      </c>
      <c r="AB84" s="93">
        <f>D84*'MI Epi'!$AR102</f>
        <v>0.14258717321384987</v>
      </c>
      <c r="AC84" s="93">
        <f>E84*'MI Epi'!$AR102</f>
        <v>2.7127326322936979E-2</v>
      </c>
      <c r="AD84" s="93">
        <f>F84*'MI Epi'!$AR102</f>
        <v>7.0128335740964705E-3</v>
      </c>
      <c r="AE84" s="93">
        <f>G84*'MI Epi'!$AR102</f>
        <v>9.7447167688385168E-4</v>
      </c>
      <c r="AF84" s="93">
        <f t="shared" si="39"/>
        <v>0.51894405338326621</v>
      </c>
      <c r="AG84" s="93">
        <f>J84*'MI Epi'!$I$5</f>
        <v>108.7076540767986</v>
      </c>
      <c r="AH84" s="93">
        <f>K84*'MI Epi'!$I$5</f>
        <v>62.271141821256549</v>
      </c>
      <c r="AI84" s="93">
        <f>L84*'MI Epi'!$I$5</f>
        <v>17.497058491426696</v>
      </c>
      <c r="AJ84" s="93">
        <f>M84*'MI Epi'!$I$5</f>
        <v>4.9160817247742532</v>
      </c>
      <c r="AK84" s="93">
        <f>N84*'MI Epi'!$I$5</f>
        <v>2.0379941106585373</v>
      </c>
      <c r="AL84" s="93">
        <f t="shared" si="35"/>
        <v>195.42993022491461</v>
      </c>
      <c r="AM84" s="93">
        <f t="shared" si="40"/>
        <v>4489.7170853513417</v>
      </c>
      <c r="AN84" s="2"/>
      <c r="AO84" s="93">
        <f>'Mortal Baseline'!X84*'MI Analysis'!AY84</f>
        <v>100.5392024207827</v>
      </c>
      <c r="AP84" s="93">
        <f>'Mortal Baseline'!Y84*'MI Analysis'!AZ84</f>
        <v>20.583114639300785</v>
      </c>
      <c r="AQ84" s="93">
        <f>'Mortal Baseline'!Z84*'MI Analysis'!BA84</f>
        <v>4.3767882047322653</v>
      </c>
      <c r="AR84" s="93">
        <f>'Mortal Baseline'!AA84*'MI Analysis'!BB84</f>
        <v>1.4236407949678083</v>
      </c>
      <c r="AS84" s="93">
        <f>'Mortal Baseline'!AB84*'MI Analysis'!BC84</f>
        <v>1.9431661446708242E-3</v>
      </c>
      <c r="AT84" s="93">
        <f t="shared" si="41"/>
        <v>415.66531990105312</v>
      </c>
      <c r="AU84" s="93">
        <f t="shared" si="42"/>
        <v>138.96838093675677</v>
      </c>
      <c r="AV84" s="93">
        <f t="shared" si="43"/>
        <v>34.01084167863317</v>
      </c>
      <c r="AW84" s="93">
        <f t="shared" si="44"/>
        <v>10.216737084663224</v>
      </c>
      <c r="AX84" s="93">
        <f t="shared" si="45"/>
        <v>0.72873873736025652</v>
      </c>
      <c r="AY84" s="117">
        <f>('MI Epi'!$AW102*(SUM('Mortal Baseline'!X84:AB84)))/('Mortal Baseline'!X84*'MI Epi'!B$78+'Mortal Baseline'!Y84*'MI Epi'!B$78+'Mortal Baseline'!Z84*'MI Epi'!C$78+'Mortal Baseline'!AA84*'MI Epi'!D$78+'Mortal Baseline'!AB84*'MI Epi'!E$78)</f>
        <v>5.3579149154520337E-3</v>
      </c>
      <c r="AZ84" s="93">
        <f>$AY84*'MI Epi'!C$78</f>
        <v>4.4674035914285121E-3</v>
      </c>
      <c r="BA84" s="93">
        <f>$AY84*'MI Epi'!D$78</f>
        <v>4.0834159413362043E-3</v>
      </c>
      <c r="BB84" s="93">
        <f>$AY84*'MI Epi'!E$78</f>
        <v>3.762801610082067E-3</v>
      </c>
      <c r="BC84" s="93">
        <f>$AY84*'MI Epi'!F$78</f>
        <v>3.3775967242249245E-3</v>
      </c>
      <c r="BD84" s="93">
        <f t="shared" si="36"/>
        <v>2.1049132782523742E-2</v>
      </c>
      <c r="BE84" s="2">
        <f>AO84/'Mortal Baseline'!X84</f>
        <v>5.3579149154520337E-3</v>
      </c>
      <c r="BF84" s="2">
        <f>AP84/'Mortal Baseline'!Y84</f>
        <v>4.4674035914285121E-3</v>
      </c>
      <c r="BG84" s="2">
        <f>AQ84/'Mortal Baseline'!Z84</f>
        <v>4.0834159413362043E-3</v>
      </c>
      <c r="BH84" s="2">
        <f>AR84/'Mortal Baseline'!AA84</f>
        <v>3.762801610082067E-3</v>
      </c>
      <c r="BI84" s="2">
        <f>AS84/'Mortal Baseline'!AB84</f>
        <v>3.3775967242249245E-3</v>
      </c>
      <c r="BJ84" s="2">
        <f>SUM(AO84:AS84)/SUM('Mortal Baseline'!X84:AB84)</f>
        <v>5.1132343850060248E-3</v>
      </c>
      <c r="BK84" s="58">
        <f>AY84*'MI Epi'!$AH$38</f>
        <v>2.4646408611079353E-5</v>
      </c>
      <c r="BL84" s="58">
        <f>AZ84*'MI Epi'!$AH$38</f>
        <v>2.0550056520571157E-5</v>
      </c>
      <c r="BM84" s="58">
        <f>BA84*'MI Epi'!$AH$38</f>
        <v>1.8783713330146538E-5</v>
      </c>
      <c r="BN84" s="58">
        <f>BB84*'MI Epi'!$AH$38</f>
        <v>1.7308887406377508E-5</v>
      </c>
      <c r="BO84" s="58">
        <f>BC84*'MI Epi'!$AH$38</f>
        <v>1.5536944931434651E-5</v>
      </c>
      <c r="BP84" s="93">
        <f t="shared" si="46"/>
        <v>9.6826010799609211E-5</v>
      </c>
      <c r="BQ84" s="93">
        <f>AT84*'MI Epi'!$I$5</f>
        <v>83.133063980210636</v>
      </c>
      <c r="BR84" s="93">
        <f>AU84*'MI Epi'!$I$5</f>
        <v>27.793676187351355</v>
      </c>
      <c r="BS84" s="93">
        <f>AV84*'MI Epi'!$I$5</f>
        <v>6.802168335726634</v>
      </c>
      <c r="BT84" s="93">
        <f>AW84*'MI Epi'!$I$5</f>
        <v>2.0433474169326451</v>
      </c>
      <c r="BU84" s="93">
        <f>AX84*'MI Epi'!$I$5</f>
        <v>0.1457477474720513</v>
      </c>
      <c r="BV84" s="93">
        <f t="shared" si="37"/>
        <v>119.91800366769333</v>
      </c>
      <c r="BW84" s="93">
        <f t="shared" si="47"/>
        <v>1753.3844505853219</v>
      </c>
    </row>
    <row r="85" spans="1:75">
      <c r="A85" s="58">
        <f>'Mortal Baseline'!A85</f>
        <v>83</v>
      </c>
      <c r="B85" s="58">
        <v>87</v>
      </c>
      <c r="C85" s="58">
        <f>'Mortal Baseline'!C85*'MI Analysis'!O85</f>
        <v>107.68962918908505</v>
      </c>
      <c r="D85" s="58">
        <f>'Mortal Baseline'!D85*'MI Analysis'!P85</f>
        <v>39.297976986047686</v>
      </c>
      <c r="E85" s="58">
        <f>'Mortal Baseline'!E85*'MI Analysis'!Q85</f>
        <v>6.712882689005605</v>
      </c>
      <c r="F85" s="58">
        <f>'Mortal Baseline'!F85*'MI Analysis'!R85</f>
        <v>1.8805253236147483</v>
      </c>
      <c r="G85" s="58">
        <f>'Mortal Baseline'!G85*'MI Analysis'!S85</f>
        <v>0.2095695624095523</v>
      </c>
      <c r="H85" s="58">
        <f t="shared" si="28"/>
        <v>5426.708445947781</v>
      </c>
      <c r="I85" s="58">
        <f t="shared" si="38"/>
        <v>5426.708445947781</v>
      </c>
      <c r="J85" s="93">
        <f t="shared" si="29"/>
        <v>542.17900324768402</v>
      </c>
      <c r="K85" s="93">
        <f t="shared" si="30"/>
        <v>288.23995709786004</v>
      </c>
      <c r="L85" s="93">
        <f t="shared" si="31"/>
        <v>76.673989328389453</v>
      </c>
      <c r="M85" s="93">
        <f t="shared" si="32"/>
        <v>21.537839389137659</v>
      </c>
      <c r="N85" s="93">
        <f t="shared" si="33"/>
        <v>8.3605715333668176</v>
      </c>
      <c r="O85" s="117">
        <f>('MI Epi'!AO103*(SUM('Mortal Baseline'!C85:G85)))/('Mortal Baseline'!C85*'MI Epi'!B$69+'Mortal Baseline'!D85*'MI Epi'!C$69+'Mortal Baseline'!E85*'MI Epi'!D$69+'Mortal Baseline'!F85*'MI Epi'!E$69+'Mortal Baseline'!G85*'MI Epi'!F$69)</f>
        <v>1.0492574979058028E-2</v>
      </c>
      <c r="P85" s="93">
        <f>$O85*'MI Epi'!C$69</f>
        <v>8.7235214983024077E-3</v>
      </c>
      <c r="Q85" s="93">
        <f>$O85*'MI Epi'!D$69</f>
        <v>7.9966139835541943E-3</v>
      </c>
      <c r="R85" s="93">
        <f>$O85*'MI Epi'!E$69</f>
        <v>7.3154489148011103E-3</v>
      </c>
      <c r="S85" s="93">
        <f>$O85*'MI Epi'!F$69</f>
        <v>6.5026908444461122E-3</v>
      </c>
      <c r="T85" s="93">
        <f t="shared" si="34"/>
        <v>4.1030850220161855E-2</v>
      </c>
      <c r="U85" s="2">
        <f>J85/'Mortal Baseline'!C85</f>
        <v>5.2826385293411965E-2</v>
      </c>
      <c r="V85" s="2">
        <f>K85/'Mortal Baseline'!D85</f>
        <v>6.3984654052438361E-2</v>
      </c>
      <c r="W85" s="2">
        <f>L85/'Mortal Baseline'!E85</f>
        <v>9.1336661706076808E-2</v>
      </c>
      <c r="X85" s="2">
        <f>M85/'Mortal Baseline'!F85</f>
        <v>8.3784547757946512E-2</v>
      </c>
      <c r="Y85" s="2">
        <f>N85/'Mortal Baseline'!G85</f>
        <v>0.25941845437514333</v>
      </c>
      <c r="Z85" s="2">
        <f>SUM(C85:G85)/SUM('Mortal Baseline'!C85:G85)</f>
        <v>9.7999999999999962E-3</v>
      </c>
      <c r="AA85" s="93">
        <f>C85*'MI Epi'!$AR103</f>
        <v>0.31229992464834666</v>
      </c>
      <c r="AB85" s="93">
        <f>D85*'MI Epi'!$AR103</f>
        <v>0.11396413325953829</v>
      </c>
      <c r="AC85" s="93">
        <f>E85*'MI Epi'!$AR103</f>
        <v>1.9467359798116254E-2</v>
      </c>
      <c r="AD85" s="93">
        <f>F85*'MI Epi'!$AR103</f>
        <v>5.4535234384827701E-3</v>
      </c>
      <c r="AE85" s="93">
        <f>G85*'MI Epi'!$AR103</f>
        <v>6.0775173098770159E-4</v>
      </c>
      <c r="AF85" s="93">
        <f t="shared" si="39"/>
        <v>0.45179269287547169</v>
      </c>
      <c r="AG85" s="93">
        <f>J85*'MI Epi'!$I$5</f>
        <v>108.43580064953682</v>
      </c>
      <c r="AH85" s="93">
        <f>K85*'MI Epi'!$I$5</f>
        <v>57.647991419572008</v>
      </c>
      <c r="AI85" s="93">
        <f>L85*'MI Epi'!$I$5</f>
        <v>15.334797865677892</v>
      </c>
      <c r="AJ85" s="93">
        <f>M85*'MI Epi'!$I$5</f>
        <v>4.3075678778275321</v>
      </c>
      <c r="AK85" s="93">
        <f>N85*'MI Epi'!$I$5</f>
        <v>1.6721143066733637</v>
      </c>
      <c r="AL85" s="93">
        <f t="shared" si="35"/>
        <v>187.39827211928761</v>
      </c>
      <c r="AM85" s="93">
        <f t="shared" si="40"/>
        <v>4677.5671501635052</v>
      </c>
      <c r="AN85" s="2"/>
      <c r="AO85" s="93">
        <f>'Mortal Baseline'!X85*'MI Analysis'!AY85</f>
        <v>94.744758935896343</v>
      </c>
      <c r="AP85" s="93">
        <f>'Mortal Baseline'!Y85*'MI Analysis'!AZ85</f>
        <v>15.509345202824324</v>
      </c>
      <c r="AQ85" s="93">
        <f>'Mortal Baseline'!Z85*'MI Analysis'!BA85</f>
        <v>3.3860370776323334</v>
      </c>
      <c r="AR85" s="93">
        <f>'Mortal Baseline'!AA85*'MI Analysis'!BB85</f>
        <v>1.1988373787713504</v>
      </c>
      <c r="AS85" s="93">
        <f>'Mortal Baseline'!AB85*'MI Analysis'!BC85</f>
        <v>8.4120518326083005E-4</v>
      </c>
      <c r="AT85" s="93">
        <f t="shared" si="41"/>
        <v>427.27699021033021</v>
      </c>
      <c r="AU85" s="93">
        <f t="shared" si="42"/>
        <v>126.68402940217324</v>
      </c>
      <c r="AV85" s="93">
        <f t="shared" si="43"/>
        <v>30.594691636825537</v>
      </c>
      <c r="AW85" s="93">
        <f t="shared" si="44"/>
        <v>9.3722097376145221</v>
      </c>
      <c r="AX85" s="93">
        <f t="shared" si="45"/>
        <v>0.5838166581265346</v>
      </c>
      <c r="AY85" s="117">
        <f>('MI Epi'!$AW103*(SUM('Mortal Baseline'!X85:AB85)))/('Mortal Baseline'!X85*'MI Epi'!B$78+'Mortal Baseline'!Y85*'MI Epi'!B$78+'Mortal Baseline'!Z85*'MI Epi'!C$78+'Mortal Baseline'!AA85*'MI Epi'!D$78+'Mortal Baseline'!AB85*'MI Epi'!E$78)</f>
        <v>5.351269736667017E-3</v>
      </c>
      <c r="AZ85" s="93">
        <f>$AY85*'MI Epi'!C$78</f>
        <v>4.461862873436845E-3</v>
      </c>
      <c r="BA85" s="93">
        <f>$AY85*'MI Epi'!D$78</f>
        <v>4.0783514658057126E-3</v>
      </c>
      <c r="BB85" s="93">
        <f>$AY85*'MI Epi'!E$78</f>
        <v>3.7581347779605955E-3</v>
      </c>
      <c r="BC85" s="93">
        <f>$AY85*'MI Epi'!F$78</f>
        <v>3.3734076442469216E-3</v>
      </c>
      <c r="BD85" s="93">
        <f t="shared" si="36"/>
        <v>2.1023026498117093E-2</v>
      </c>
      <c r="BE85" s="2">
        <f>AO85/'Mortal Baseline'!X85</f>
        <v>5.351269736667017E-3</v>
      </c>
      <c r="BF85" s="2">
        <f>AP85/'Mortal Baseline'!Y85</f>
        <v>4.461862873436845E-3</v>
      </c>
      <c r="BG85" s="2">
        <f>AQ85/'Mortal Baseline'!Z85</f>
        <v>4.0783514658057126E-3</v>
      </c>
      <c r="BH85" s="2">
        <f>AR85/'Mortal Baseline'!AA85</f>
        <v>3.7581347779605955E-3</v>
      </c>
      <c r="BI85" s="2">
        <f>AS85/'Mortal Baseline'!AB85</f>
        <v>3.3734076442469216E-3</v>
      </c>
      <c r="BJ85" s="2">
        <f>SUM(AO85:AS85)/SUM('Mortal Baseline'!X85:AB85)</f>
        <v>5.142717255487394E-3</v>
      </c>
      <c r="BK85" s="58">
        <f>AY85*'MI Epi'!$AH$38</f>
        <v>2.4615840788668276E-5</v>
      </c>
      <c r="BL85" s="58">
        <f>AZ85*'MI Epi'!$AH$38</f>
        <v>2.0524569217809486E-5</v>
      </c>
      <c r="BM85" s="58">
        <f>BA85*'MI Epi'!$AH$38</f>
        <v>1.8760416742706279E-5</v>
      </c>
      <c r="BN85" s="58">
        <f>BB85*'MI Epi'!$AH$38</f>
        <v>1.7287419978618738E-5</v>
      </c>
      <c r="BO85" s="58">
        <f>BC85*'MI Epi'!$AH$38</f>
        <v>1.5517675163535838E-5</v>
      </c>
      <c r="BP85" s="93">
        <f t="shared" si="46"/>
        <v>9.6705921891338621E-5</v>
      </c>
      <c r="BQ85" s="93">
        <f>AT85*'MI Epi'!$I$5</f>
        <v>85.455398042066051</v>
      </c>
      <c r="BR85" s="93">
        <f>AU85*'MI Epi'!$I$5</f>
        <v>25.33680588043465</v>
      </c>
      <c r="BS85" s="93">
        <f>AV85*'MI Epi'!$I$5</f>
        <v>6.1189383273651075</v>
      </c>
      <c r="BT85" s="93">
        <f>AW85*'MI Epi'!$I$5</f>
        <v>1.8744419475229046</v>
      </c>
      <c r="BU85" s="93">
        <f>AX85*'MI Epi'!$I$5</f>
        <v>0.11676333162530693</v>
      </c>
      <c r="BV85" s="93">
        <f t="shared" si="37"/>
        <v>118.90234752901402</v>
      </c>
      <c r="BW85" s="93">
        <f t="shared" si="47"/>
        <v>1872.2868948202579</v>
      </c>
    </row>
    <row r="86" spans="1:75">
      <c r="A86" s="58">
        <f>'Mortal Baseline'!A86</f>
        <v>84</v>
      </c>
      <c r="B86" s="58">
        <v>88</v>
      </c>
      <c r="C86" s="58">
        <f>'Mortal Baseline'!C86*'MI Analysis'!O86</f>
        <v>98.520251171923533</v>
      </c>
      <c r="D86" s="58">
        <f>'Mortal Baseline'!D86*'MI Analysis'!P86</f>
        <v>30.807157736917471</v>
      </c>
      <c r="E86" s="58">
        <f>'Mortal Baseline'!E86*'MI Analysis'!Q86</f>
        <v>4.7099313799055089</v>
      </c>
      <c r="F86" s="58">
        <f>'Mortal Baseline'!F86*'MI Analysis'!R86</f>
        <v>1.4653653653022374</v>
      </c>
      <c r="G86" s="58">
        <f>'Mortal Baseline'!G86*'MI Analysis'!S86</f>
        <v>0.12857655884288458</v>
      </c>
      <c r="H86" s="58">
        <f t="shared" si="28"/>
        <v>5562.3397281606722</v>
      </c>
      <c r="I86" s="58">
        <f t="shared" si="38"/>
        <v>5562.3397281606722</v>
      </c>
      <c r="J86" s="93">
        <f t="shared" si="29"/>
        <v>531.95115384542237</v>
      </c>
      <c r="K86" s="93">
        <f t="shared" si="30"/>
        <v>261.28515928194599</v>
      </c>
      <c r="L86" s="93">
        <f t="shared" si="31"/>
        <v>66.029655482818953</v>
      </c>
      <c r="M86" s="93">
        <f t="shared" si="32"/>
        <v>18.690183353173879</v>
      </c>
      <c r="N86" s="93">
        <f t="shared" si="33"/>
        <v>6.8164260338053504</v>
      </c>
      <c r="O86" s="117">
        <f>('MI Epi'!AO104*(SUM('Mortal Baseline'!C86:G86)))/('Mortal Baseline'!C86*'MI Epi'!B$69+'Mortal Baseline'!D86*'MI Epi'!C$69+'Mortal Baseline'!E86*'MI Epi'!D$69+'Mortal Baseline'!F86*'MI Epi'!E$69+'Mortal Baseline'!G86*'MI Epi'!F$69)</f>
        <v>1.04093112756581E-2</v>
      </c>
      <c r="P86" s="93">
        <f>$O86*'MI Epi'!C$69</f>
        <v>8.6542960976655498E-3</v>
      </c>
      <c r="Q86" s="93">
        <f>$O86*'MI Epi'!D$69</f>
        <v>7.9331569488168413E-3</v>
      </c>
      <c r="R86" s="93">
        <f>$O86*'MI Epi'!E$69</f>
        <v>7.2573972573295132E-3</v>
      </c>
      <c r="S86" s="93">
        <f>$O86*'MI Epi'!F$69</f>
        <v>6.4510888189324468E-3</v>
      </c>
      <c r="T86" s="93">
        <f t="shared" si="34"/>
        <v>4.0705250398402448E-2</v>
      </c>
      <c r="U86" s="2">
        <f>J86/'Mortal Baseline'!C86</f>
        <v>5.6204131414156457E-2</v>
      </c>
      <c r="V86" s="2">
        <f>K86/'Mortal Baseline'!D86</f>
        <v>7.3399797334823005E-2</v>
      </c>
      <c r="W86" s="2">
        <f>L86/'Mortal Baseline'!E86</f>
        <v>0.11121682631223732</v>
      </c>
      <c r="X86" s="2">
        <f>M86/'Mortal Baseline'!F86</f>
        <v>9.2565368759301284E-2</v>
      </c>
      <c r="Y86" s="2">
        <f>N86/'Mortal Baseline'!G86</f>
        <v>0.34200145164481688</v>
      </c>
      <c r="Z86" s="2">
        <f>SUM(C86:G86)/SUM('Mortal Baseline'!C86:G86)</f>
        <v>9.7999999999999997E-3</v>
      </c>
      <c r="AA86" s="93">
        <f>C86*'MI Epi'!$AR104</f>
        <v>0.28570872839857825</v>
      </c>
      <c r="AB86" s="93">
        <f>D86*'MI Epi'!$AR104</f>
        <v>8.9340757437060658E-2</v>
      </c>
      <c r="AC86" s="93">
        <f>E86*'MI Epi'!$AR104</f>
        <v>1.3658801001725975E-2</v>
      </c>
      <c r="AD86" s="93">
        <f>F86*'MI Epi'!$AR104</f>
        <v>4.2495595593764878E-3</v>
      </c>
      <c r="AE86" s="93">
        <f>G86*'MI Epi'!$AR104</f>
        <v>3.7287202064436524E-4</v>
      </c>
      <c r="AF86" s="93">
        <f t="shared" si="39"/>
        <v>0.39333071841738571</v>
      </c>
      <c r="AG86" s="93">
        <f>J86*'MI Epi'!$I$5</f>
        <v>106.39023076908448</v>
      </c>
      <c r="AH86" s="93">
        <f>K86*'MI Epi'!$I$5</f>
        <v>52.257031856389204</v>
      </c>
      <c r="AI86" s="93">
        <f>L86*'MI Epi'!$I$5</f>
        <v>13.205931096563791</v>
      </c>
      <c r="AJ86" s="93">
        <f>M86*'MI Epi'!$I$5</f>
        <v>3.7380366706347758</v>
      </c>
      <c r="AK86" s="93">
        <f>N86*'MI Epi'!$I$5</f>
        <v>1.3632852067610701</v>
      </c>
      <c r="AL86" s="93">
        <f t="shared" si="35"/>
        <v>176.95451559943334</v>
      </c>
      <c r="AM86" s="93">
        <f t="shared" si="40"/>
        <v>4854.914996481356</v>
      </c>
      <c r="AN86" s="2"/>
      <c r="AO86" s="93">
        <f>'Mortal Baseline'!X86*'MI Analysis'!AY86</f>
        <v>88.987238347449662</v>
      </c>
      <c r="AP86" s="93">
        <f>'Mortal Baseline'!Y86*'MI Analysis'!AZ86</f>
        <v>11.295242457937379</v>
      </c>
      <c r="AQ86" s="93">
        <f>'Mortal Baseline'!Z86*'MI Analysis'!BA86</f>
        <v>2.5894085772671347</v>
      </c>
      <c r="AR86" s="93">
        <f>'Mortal Baseline'!AA86*'MI Analysis'!BB86</f>
        <v>1.0156348494833094</v>
      </c>
      <c r="AS86" s="93">
        <f>'Mortal Baseline'!AB86*'MI Analysis'!BC86</f>
        <v>3.4876040833098587E-4</v>
      </c>
      <c r="AT86" s="93">
        <f t="shared" si="41"/>
        <v>430.80880589987311</v>
      </c>
      <c r="AU86" s="93">
        <f t="shared" si="42"/>
        <v>112.64244545510677</v>
      </c>
      <c r="AV86" s="93">
        <f t="shared" si="43"/>
        <v>27.065143126310822</v>
      </c>
      <c r="AW86" s="93">
        <f t="shared" si="44"/>
        <v>8.5133853521549483</v>
      </c>
      <c r="AX86" s="93">
        <f t="shared" si="45"/>
        <v>0.46738656923439514</v>
      </c>
      <c r="AY86" s="117">
        <f>('MI Epi'!$AW104*(SUM('Mortal Baseline'!X86:AB86)))/('Mortal Baseline'!X86*'MI Epi'!B$78+'Mortal Baseline'!Y86*'MI Epi'!B$78+'Mortal Baseline'!Z86*'MI Epi'!C$78+'Mortal Baseline'!AA86*'MI Epi'!D$78+'Mortal Baseline'!AB86*'MI Epi'!E$78)</f>
        <v>5.3452430476144033E-3</v>
      </c>
      <c r="AZ86" s="93">
        <f>$AY86*'MI Epi'!C$78</f>
        <v>4.4568378491983253E-3</v>
      </c>
      <c r="BA86" s="93">
        <f>$AY86*'MI Epi'!D$78</f>
        <v>4.0737583584982504E-3</v>
      </c>
      <c r="BB86" s="93">
        <f>$AY86*'MI Epi'!E$78</f>
        <v>3.753902304017189E-3</v>
      </c>
      <c r="BC86" s="93">
        <f>$AY86*'MI Epi'!F$78</f>
        <v>3.3696084564055237E-3</v>
      </c>
      <c r="BD86" s="93">
        <f t="shared" si="36"/>
        <v>2.0999350015733692E-2</v>
      </c>
      <c r="BE86" s="2">
        <f>AO86/'Mortal Baseline'!X86</f>
        <v>5.3452430476144033E-3</v>
      </c>
      <c r="BF86" s="2">
        <f>AP86/'Mortal Baseline'!Y86</f>
        <v>4.4568378491983253E-3</v>
      </c>
      <c r="BG86" s="2">
        <f>AQ86/'Mortal Baseline'!Z86</f>
        <v>4.0737583584982504E-3</v>
      </c>
      <c r="BH86" s="2">
        <f>AR86/'Mortal Baseline'!AA86</f>
        <v>3.753902304017189E-3</v>
      </c>
      <c r="BI86" s="2">
        <f>AS86/'Mortal Baseline'!AB86</f>
        <v>3.3696084564055237E-3</v>
      </c>
      <c r="BJ86" s="2">
        <f>SUM(AO86:AS86)/SUM('Mortal Baseline'!X86:AB86)</f>
        <v>5.1714883790260902E-3</v>
      </c>
      <c r="BK86" s="58">
        <f>AY86*'MI Epi'!$AH$38</f>
        <v>2.4588118019026256E-5</v>
      </c>
      <c r="BL86" s="58">
        <f>AZ86*'MI Epi'!$AH$38</f>
        <v>2.0501454106312295E-5</v>
      </c>
      <c r="BM86" s="58">
        <f>BA86*'MI Epi'!$AH$38</f>
        <v>1.8739288449091952E-5</v>
      </c>
      <c r="BN86" s="58">
        <f>BB86*'MI Epi'!$AH$38</f>
        <v>1.7267950598479069E-5</v>
      </c>
      <c r="BO86" s="58">
        <f>BC86*'MI Epi'!$AH$38</f>
        <v>1.5500198899465407E-5</v>
      </c>
      <c r="BP86" s="93">
        <f t="shared" si="46"/>
        <v>9.6597010072374965E-5</v>
      </c>
      <c r="BQ86" s="93">
        <f>AT86*'MI Epi'!$I$5</f>
        <v>86.161761179974633</v>
      </c>
      <c r="BR86" s="93">
        <f>AU86*'MI Epi'!$I$5</f>
        <v>22.528489091021356</v>
      </c>
      <c r="BS86" s="93">
        <f>AV86*'MI Epi'!$I$5</f>
        <v>5.4130286252621644</v>
      </c>
      <c r="BT86" s="93">
        <f>AW86*'MI Epi'!$I$5</f>
        <v>1.7026770704309897</v>
      </c>
      <c r="BU86" s="93">
        <f>AX86*'MI Epi'!$I$5</f>
        <v>9.3477313846879032E-2</v>
      </c>
      <c r="BV86" s="93">
        <f t="shared" si="37"/>
        <v>115.89943328053603</v>
      </c>
      <c r="BW86" s="93">
        <f t="shared" si="47"/>
        <v>1988.1864246978039</v>
      </c>
    </row>
    <row r="87" spans="1:75">
      <c r="A87" s="58">
        <f>'Mortal Baseline'!A87</f>
        <v>85</v>
      </c>
      <c r="B87" s="58">
        <v>89</v>
      </c>
      <c r="C87" s="58">
        <f>'Mortal Baseline'!C87*'MI Analysis'!O87</f>
        <v>109.20990403039094</v>
      </c>
      <c r="D87" s="58">
        <f>'Mortal Baseline'!D87*'MI Analysis'!P87</f>
        <v>28.633230077178702</v>
      </c>
      <c r="E87" s="58">
        <f>'Mortal Baseline'!E87*'MI Analysis'!Q87</f>
        <v>3.9109236397151079</v>
      </c>
      <c r="F87" s="58">
        <f>'Mortal Baseline'!F87*'MI Analysis'!R87</f>
        <v>1.3872531018056067</v>
      </c>
      <c r="G87" s="58">
        <f>'Mortal Baseline'!G87*'MI Analysis'!S87</f>
        <v>9.3986961872739083E-2</v>
      </c>
      <c r="H87" s="58">
        <f t="shared" si="28"/>
        <v>5705.5750259716351</v>
      </c>
      <c r="I87" s="58">
        <f t="shared" si="38"/>
        <v>5705.5750259716351</v>
      </c>
      <c r="J87" s="93">
        <f t="shared" si="29"/>
        <v>534.48511837833018</v>
      </c>
      <c r="K87" s="93">
        <f t="shared" si="30"/>
        <v>237.57201674529844</v>
      </c>
      <c r="L87" s="93">
        <f t="shared" si="31"/>
        <v>56.720989224968548</v>
      </c>
      <c r="M87" s="93">
        <f t="shared" si="32"/>
        <v>16.33515022478533</v>
      </c>
      <c r="N87" s="93">
        <f t="shared" si="33"/>
        <v>5.5467549168963748</v>
      </c>
      <c r="O87" s="117">
        <f>('MI Epi'!AO105*(SUM('Mortal Baseline'!C87:G87)))/('Mortal Baseline'!C87*'MI Epi'!B$69+'Mortal Baseline'!D87*'MI Epi'!C$69+'Mortal Baseline'!E87*'MI Epi'!D$69+'Mortal Baseline'!F87*'MI Epi'!E$69+'Mortal Baseline'!G87*'MI Epi'!F$69)</f>
        <v>1.2433305321919186E-2</v>
      </c>
      <c r="P87" s="93">
        <f>$O87*'MI Epi'!C$69</f>
        <v>1.0337043717790706E-2</v>
      </c>
      <c r="Q87" s="93">
        <f>$O87*'MI Epi'!D$69</f>
        <v>9.4756857489698473E-3</v>
      </c>
      <c r="R87" s="93">
        <f>$O87*'MI Epi'!E$69</f>
        <v>8.6685308521655281E-3</v>
      </c>
      <c r="S87" s="93">
        <f>$O87*'MI Epi'!F$69</f>
        <v>7.7054432152654792E-3</v>
      </c>
      <c r="T87" s="93">
        <f t="shared" si="34"/>
        <v>4.8620008856110744E-2</v>
      </c>
      <c r="U87" s="2">
        <f>J87/'Mortal Baseline'!C87</f>
        <v>6.0849945120092876E-2</v>
      </c>
      <c r="V87" s="2">
        <f>K87/'Mortal Baseline'!D87</f>
        <v>8.5767212312423485E-2</v>
      </c>
      <c r="W87" s="2">
        <f>L87/'Mortal Baseline'!E87</f>
        <v>0.13742796300304624</v>
      </c>
      <c r="X87" s="2">
        <f>M87/'Mortal Baseline'!F87</f>
        <v>0.10207348141013758</v>
      </c>
      <c r="Y87" s="2">
        <f>N87/'Mortal Baseline'!G87</f>
        <v>0.45474610722081871</v>
      </c>
      <c r="Z87" s="2">
        <f>SUM(C87:G87)/SUM('Mortal Baseline'!C87:G87)</f>
        <v>1.1800000000000001E-2</v>
      </c>
      <c r="AA87" s="93">
        <f>C87*'MI Epi'!$AR105</f>
        <v>0.3822346641063683</v>
      </c>
      <c r="AB87" s="93">
        <f>D87*'MI Epi'!$AR105</f>
        <v>0.10021630527012546</v>
      </c>
      <c r="AC87" s="93">
        <f>E87*'MI Epi'!$AR105</f>
        <v>1.3688232739002878E-2</v>
      </c>
      <c r="AD87" s="93">
        <f>F87*'MI Epi'!$AR105</f>
        <v>4.8553858563196231E-3</v>
      </c>
      <c r="AE87" s="93">
        <f>G87*'MI Epi'!$AR105</f>
        <v>3.2895436655458682E-4</v>
      </c>
      <c r="AF87" s="93">
        <f t="shared" si="39"/>
        <v>0.50132354233837084</v>
      </c>
      <c r="AG87" s="93">
        <f>J87*'MI Epi'!$I$5</f>
        <v>106.89702367566605</v>
      </c>
      <c r="AH87" s="93">
        <f>K87*'MI Epi'!$I$5</f>
        <v>47.514403349059691</v>
      </c>
      <c r="AI87" s="93">
        <f>L87*'MI Epi'!$I$5</f>
        <v>11.34419784499371</v>
      </c>
      <c r="AJ87" s="93">
        <f>M87*'MI Epi'!$I$5</f>
        <v>3.2670300449570662</v>
      </c>
      <c r="AK87" s="93">
        <f>N87*'MI Epi'!$I$5</f>
        <v>1.109350983379275</v>
      </c>
      <c r="AL87" s="93">
        <f t="shared" si="35"/>
        <v>170.13200589805581</v>
      </c>
      <c r="AM87" s="93">
        <f t="shared" si="40"/>
        <v>5025.5483259217499</v>
      </c>
      <c r="AN87" s="2"/>
      <c r="AO87" s="93">
        <f>'Mortal Baseline'!X87*'MI Analysis'!AY87</f>
        <v>88.40667735265103</v>
      </c>
      <c r="AP87" s="93">
        <f>'Mortal Baseline'!Y87*'MI Analysis'!AZ87</f>
        <v>8.4133305664805356</v>
      </c>
      <c r="AQ87" s="93">
        <f>'Mortal Baseline'!Z87*'MI Analysis'!BA87</f>
        <v>2.0762738807057106</v>
      </c>
      <c r="AR87" s="93">
        <f>'Mortal Baseline'!AA87*'MI Analysis'!BB87</f>
        <v>0.91911206058747896</v>
      </c>
      <c r="AS87" s="93">
        <f>'Mortal Baseline'!AB87*'MI Analysis'!BC87</f>
        <v>1.4669529597650415E-4</v>
      </c>
      <c r="AT87" s="93">
        <f t="shared" si="41"/>
        <v>433.0536974844315</v>
      </c>
      <c r="AU87" s="93">
        <f t="shared" si="42"/>
        <v>98.527266429111847</v>
      </c>
      <c r="AV87" s="93">
        <f t="shared" si="43"/>
        <v>23.728369642465918</v>
      </c>
      <c r="AW87" s="93">
        <f t="shared" si="44"/>
        <v>7.7298030743608388</v>
      </c>
      <c r="AX87" s="93">
        <f t="shared" si="45"/>
        <v>0.37404045048459317</v>
      </c>
      <c r="AY87" s="117">
        <f>('MI Epi'!$AW105*(SUM('Mortal Baseline'!X87:AB87)))/('Mortal Baseline'!X87*'MI Epi'!B$78+'Mortal Baseline'!Y87*'MI Epi'!B$78+'Mortal Baseline'!Z87*'MI Epi'!C$78+'Mortal Baseline'!AA87*'MI Epi'!D$78+'Mortal Baseline'!AB87*'MI Epi'!E$78)</f>
        <v>5.6420511324316901E-3</v>
      </c>
      <c r="AZ87" s="93">
        <f>$AY87*'MI Epi'!C$78</f>
        <v>4.7043149974922895E-3</v>
      </c>
      <c r="BA87" s="93">
        <f>$AY87*'MI Epi'!D$78</f>
        <v>4.2999640530987831E-3</v>
      </c>
      <c r="BB87" s="93">
        <f>$AY87*'MI Epi'!E$78</f>
        <v>3.9623471854793721E-3</v>
      </c>
      <c r="BC87" s="93">
        <f>$AY87*'MI Epi'!F$78</f>
        <v>3.5567144539478089E-3</v>
      </c>
      <c r="BD87" s="93">
        <f t="shared" si="36"/>
        <v>2.2165391822449945E-2</v>
      </c>
      <c r="BE87" s="2">
        <f>AO87/'Mortal Baseline'!X87</f>
        <v>5.6420511324316901E-3</v>
      </c>
      <c r="BF87" s="2">
        <f>AP87/'Mortal Baseline'!Y87</f>
        <v>4.7043149974922895E-3</v>
      </c>
      <c r="BG87" s="2">
        <f>AQ87/'Mortal Baseline'!Z87</f>
        <v>4.2999640530987831E-3</v>
      </c>
      <c r="BH87" s="2">
        <f>AR87/'Mortal Baseline'!AA87</f>
        <v>3.9623471854793721E-3</v>
      </c>
      <c r="BI87" s="2">
        <f>AS87/'Mortal Baseline'!AB87</f>
        <v>3.5567144539478089E-3</v>
      </c>
      <c r="BJ87" s="2">
        <f>SUM(AO87:AS87)/SUM('Mortal Baseline'!X87:AB87)</f>
        <v>5.4926594900368327E-3</v>
      </c>
      <c r="BK87" s="58">
        <f>AY87*'MI Epi'!$AH$38</f>
        <v>2.5953435209185774E-5</v>
      </c>
      <c r="BL87" s="58">
        <f>AZ87*'MI Epi'!$AH$38</f>
        <v>2.1639848988464532E-5</v>
      </c>
      <c r="BM87" s="58">
        <f>BA87*'MI Epi'!$AH$38</f>
        <v>1.9779834644254401E-5</v>
      </c>
      <c r="BN87" s="58">
        <f>BB87*'MI Epi'!$AH$38</f>
        <v>1.8226797053205112E-5</v>
      </c>
      <c r="BO87" s="58">
        <f>BC87*'MI Epi'!$AH$38</f>
        <v>1.636088648815992E-5</v>
      </c>
      <c r="BP87" s="93">
        <f t="shared" si="46"/>
        <v>1.0196080238326974E-4</v>
      </c>
      <c r="BQ87" s="93">
        <f>AT87*'MI Epi'!$I$5</f>
        <v>86.61073949688631</v>
      </c>
      <c r="BR87" s="93">
        <f>AU87*'MI Epi'!$I$5</f>
        <v>19.705453285822372</v>
      </c>
      <c r="BS87" s="93">
        <f>AV87*'MI Epi'!$I$5</f>
        <v>4.7456739284931837</v>
      </c>
      <c r="BT87" s="93">
        <f>AW87*'MI Epi'!$I$5</f>
        <v>1.5459606148721678</v>
      </c>
      <c r="BU87" s="93">
        <f>AX87*'MI Epi'!$I$5</f>
        <v>7.4808090096918634E-2</v>
      </c>
      <c r="BV87" s="93">
        <f t="shared" si="37"/>
        <v>112.68263541617097</v>
      </c>
      <c r="BW87" s="93">
        <f t="shared" si="47"/>
        <v>2100.8691620747773</v>
      </c>
    </row>
    <row r="88" spans="1:75">
      <c r="A88" s="58">
        <f>'Mortal Baseline'!A88</f>
        <v>86</v>
      </c>
      <c r="B88" s="58">
        <v>90</v>
      </c>
      <c r="C88" s="58">
        <f>'Mortal Baseline'!C88*'MI Analysis'!O88</f>
        <v>101.07324451372641</v>
      </c>
      <c r="D88" s="58">
        <f>'Mortal Baseline'!D88*'MI Analysis'!P88</f>
        <v>21.679994345116</v>
      </c>
      <c r="E88" s="58">
        <f>'Mortal Baseline'!E88*'MI Analysis'!Q88</f>
        <v>2.644809776338227</v>
      </c>
      <c r="F88" s="58">
        <f>'Mortal Baseline'!F88*'MI Analysis'!R88</f>
        <v>1.0997109597997308</v>
      </c>
      <c r="G88" s="58">
        <f>'Mortal Baseline'!G88*'MI Analysis'!S88</f>
        <v>5.6355432918009526E-2</v>
      </c>
      <c r="H88" s="58">
        <f t="shared" si="28"/>
        <v>5832.1291409995338</v>
      </c>
      <c r="I88" s="58">
        <f t="shared" si="38"/>
        <v>5832.1291409995338</v>
      </c>
      <c r="J88" s="93">
        <f t="shared" si="29"/>
        <v>528.27910455228425</v>
      </c>
      <c r="K88" s="93">
        <f t="shared" si="30"/>
        <v>211.63739143608461</v>
      </c>
      <c r="L88" s="93">
        <f t="shared" si="31"/>
        <v>48.007912923574068</v>
      </c>
      <c r="M88" s="93">
        <f t="shared" si="32"/>
        <v>14.162975753771674</v>
      </c>
      <c r="N88" s="93">
        <f t="shared" si="33"/>
        <v>4.4934304120685553</v>
      </c>
      <c r="O88" s="117">
        <f>('MI Epi'!AO106*(SUM('Mortal Baseline'!C88:G88)))/('Mortal Baseline'!C88*'MI Epi'!B$69+'Mortal Baseline'!D88*'MI Epi'!C$69+'Mortal Baseline'!E88*'MI Epi'!D$69+'Mortal Baseline'!F88*'MI Epi'!E$69+'Mortal Baseline'!G88*'MI Epi'!F$69)</f>
        <v>1.2334662588201203E-2</v>
      </c>
      <c r="P88" s="93">
        <f>$O88*'MI Epi'!C$69</f>
        <v>1.0255032199173243E-2</v>
      </c>
      <c r="Q88" s="93">
        <f>$O88*'MI Epi'!D$69</f>
        <v>9.4005080289726491E-3</v>
      </c>
      <c r="R88" s="93">
        <f>$O88*'MI Epi'!E$69</f>
        <v>8.5997568971763576E-3</v>
      </c>
      <c r="S88" s="93">
        <f>$O88*'MI Epi'!F$69</f>
        <v>7.6443101566312241E-3</v>
      </c>
      <c r="T88" s="93">
        <f t="shared" si="34"/>
        <v>4.8234269870154681E-2</v>
      </c>
      <c r="U88" s="2">
        <f>J88/'Mortal Baseline'!C88</f>
        <v>6.4469529383362756E-2</v>
      </c>
      <c r="V88" s="2">
        <f>K88/'Mortal Baseline'!D88</f>
        <v>0.10010834085918516</v>
      </c>
      <c r="W88" s="2">
        <f>L88/'Mortal Baseline'!E88</f>
        <v>0.17063562564303084</v>
      </c>
      <c r="X88" s="2">
        <f>M88/'Mortal Baseline'!F88</f>
        <v>0.11075469180121679</v>
      </c>
      <c r="Y88" s="2">
        <f>N88/'Mortal Baseline'!G88</f>
        <v>0.60950957092398284</v>
      </c>
      <c r="Z88" s="2">
        <f>SUM(C88:G88)/SUM('Mortal Baseline'!C88:G88)</f>
        <v>1.1800000000000001E-2</v>
      </c>
      <c r="AA88" s="93">
        <f>C88*'MI Epi'!$AR106</f>
        <v>0.35375635579804243</v>
      </c>
      <c r="AB88" s="93">
        <f>D88*'MI Epi'!$AR106</f>
        <v>7.5879980207905998E-2</v>
      </c>
      <c r="AC88" s="93">
        <f>E88*'MI Epi'!$AR106</f>
        <v>9.2568342171837955E-3</v>
      </c>
      <c r="AD88" s="93">
        <f>F88*'MI Epi'!$AR106</f>
        <v>3.8489883592990578E-3</v>
      </c>
      <c r="AE88" s="93">
        <f>G88*'MI Epi'!$AR106</f>
        <v>1.9724401521303335E-4</v>
      </c>
      <c r="AF88" s="93">
        <f t="shared" si="39"/>
        <v>0.44293940259764431</v>
      </c>
      <c r="AG88" s="93">
        <f>J88*'MI Epi'!$I$5</f>
        <v>105.65582091045685</v>
      </c>
      <c r="AH88" s="93">
        <f>K88*'MI Epi'!$I$5</f>
        <v>42.327478287216927</v>
      </c>
      <c r="AI88" s="93">
        <f>L88*'MI Epi'!$I$5</f>
        <v>9.601582584714814</v>
      </c>
      <c r="AJ88" s="93">
        <f>M88*'MI Epi'!$I$5</f>
        <v>2.8325951507543348</v>
      </c>
      <c r="AK88" s="93">
        <f>N88*'MI Epi'!$I$5</f>
        <v>0.89868608241371106</v>
      </c>
      <c r="AL88" s="93">
        <f t="shared" si="35"/>
        <v>161.31616301555664</v>
      </c>
      <c r="AM88" s="93">
        <f t="shared" si="40"/>
        <v>5187.3074283399037</v>
      </c>
      <c r="AN88" s="2"/>
      <c r="AO88" s="93">
        <f>'Mortal Baseline'!X88*'MI Analysis'!AY88</f>
        <v>83.137731160547716</v>
      </c>
      <c r="AP88" s="93">
        <f>'Mortal Baseline'!Y88*'MI Analysis'!AZ88</f>
        <v>5.7209934982991824</v>
      </c>
      <c r="AQ88" s="93">
        <f>'Mortal Baseline'!Z88*'MI Analysis'!BA88</f>
        <v>1.5613197749211825</v>
      </c>
      <c r="AR88" s="93">
        <f>'Mortal Baseline'!AA88*'MI Analysis'!BB88</f>
        <v>0.79549283981857921</v>
      </c>
      <c r="AS88" s="93">
        <f>'Mortal Baseline'!AB88*'MI Analysis'!BC88</f>
        <v>5.5914666074310216E-5</v>
      </c>
      <c r="AT88" s="93">
        <f t="shared" si="41"/>
        <v>429.58066319465769</v>
      </c>
      <c r="AU88" s="93">
        <f t="shared" si="42"/>
        <v>84.542785001739659</v>
      </c>
      <c r="AV88" s="93">
        <f t="shared" si="43"/>
        <v>20.543995709059274</v>
      </c>
      <c r="AW88" s="93">
        <f t="shared" si="44"/>
        <v>6.979317072510197</v>
      </c>
      <c r="AX88" s="93">
        <f t="shared" si="45"/>
        <v>0.29927191416726068</v>
      </c>
      <c r="AY88" s="117">
        <f>('MI Epi'!$AW106*(SUM('Mortal Baseline'!X88:AB88)))/('Mortal Baseline'!X88*'MI Epi'!B$78+'Mortal Baseline'!Y88*'MI Epi'!B$78+'Mortal Baseline'!Z88*'MI Epi'!C$78+'Mortal Baseline'!AA88*'MI Epi'!D$78+'Mortal Baseline'!AB88*'MI Epi'!E$78)</f>
        <v>5.636899175827206E-3</v>
      </c>
      <c r="AZ88" s="93">
        <f>$AY88*'MI Epi'!C$78</f>
        <v>4.7000193209462927E-3</v>
      </c>
      <c r="BA88" s="93">
        <f>$AY88*'MI Epi'!D$78</f>
        <v>4.2960376037131922E-3</v>
      </c>
      <c r="BB88" s="93">
        <f>$AY88*'MI Epi'!E$78</f>
        <v>3.958729026006455E-3</v>
      </c>
      <c r="BC88" s="93">
        <f>$AY88*'MI Epi'!F$78</f>
        <v>3.553466692080507E-3</v>
      </c>
      <c r="BD88" s="93">
        <f t="shared" si="36"/>
        <v>2.2145151818573652E-2</v>
      </c>
      <c r="BE88" s="2">
        <f>AO88/'Mortal Baseline'!X88</f>
        <v>5.636899175827206E-3</v>
      </c>
      <c r="BF88" s="2">
        <f>AP88/'Mortal Baseline'!Y88</f>
        <v>4.7000193209462927E-3</v>
      </c>
      <c r="BG88" s="2">
        <f>AQ88/'Mortal Baseline'!Z88</f>
        <v>4.2960376037131922E-3</v>
      </c>
      <c r="BH88" s="2">
        <f>AR88/'Mortal Baseline'!AA88</f>
        <v>3.958729026006455E-3</v>
      </c>
      <c r="BI88" s="2">
        <f>AS88/'Mortal Baseline'!AB88</f>
        <v>3.553466692080507E-3</v>
      </c>
      <c r="BJ88" s="2">
        <f>SUM(AO88:AS88)/SUM('Mortal Baseline'!X88:AB88)</f>
        <v>5.5180299142900801E-3</v>
      </c>
      <c r="BK88" s="58">
        <f>AY88*'MI Epi'!$AH$39</f>
        <v>2.9875565631884193E-5</v>
      </c>
      <c r="BL88" s="58">
        <f>AZ88*'MI Epi'!$AH$39</f>
        <v>2.4910102401015351E-5</v>
      </c>
      <c r="BM88" s="58">
        <f>BA88*'MI Epi'!$AH$39</f>
        <v>2.276899929967992E-5</v>
      </c>
      <c r="BN88" s="58">
        <f>BB88*'MI Epi'!$AH$39</f>
        <v>2.0981263837834211E-5</v>
      </c>
      <c r="BO88" s="58">
        <f>BC88*'MI Epi'!$AH$39</f>
        <v>1.8833373468026687E-5</v>
      </c>
      <c r="BP88" s="93">
        <f t="shared" si="46"/>
        <v>1.1736930463844036E-4</v>
      </c>
      <c r="BQ88" s="93">
        <f>AT88*'MI Epi'!$I$5</f>
        <v>85.916132638931543</v>
      </c>
      <c r="BR88" s="93">
        <f>AU88*'MI Epi'!$I$5</f>
        <v>16.908557000347933</v>
      </c>
      <c r="BS88" s="93">
        <f>AV88*'MI Epi'!$I$5</f>
        <v>4.108799141811855</v>
      </c>
      <c r="BT88" s="93">
        <f>AW88*'MI Epi'!$I$5</f>
        <v>1.3958634145020394</v>
      </c>
      <c r="BU88" s="93">
        <f>AX88*'MI Epi'!$I$5</f>
        <v>5.9854382833452138E-2</v>
      </c>
      <c r="BV88" s="93">
        <f t="shared" si="37"/>
        <v>108.38920657842684</v>
      </c>
      <c r="BW88" s="93">
        <f t="shared" si="47"/>
        <v>2209.2584860225088</v>
      </c>
    </row>
    <row r="89" spans="1:75">
      <c r="A89" s="58">
        <f>'Mortal Baseline'!A89</f>
        <v>87</v>
      </c>
      <c r="B89" s="58">
        <v>91</v>
      </c>
      <c r="C89" s="58">
        <f>'Mortal Baseline'!C89*'MI Analysis'!O89</f>
        <v>82.906067945735487</v>
      </c>
      <c r="D89" s="58">
        <f>'Mortal Baseline'!D89*'MI Analysis'!P89</f>
        <v>14.157063666970847</v>
      </c>
      <c r="E89" s="58">
        <f>'Mortal Baseline'!E89*'MI Analysis'!Q89</f>
        <v>1.5444008492197452</v>
      </c>
      <c r="F89" s="58">
        <f>'Mortal Baseline'!F89*'MI Analysis'!R89</f>
        <v>0.77512287076560482</v>
      </c>
      <c r="G89" s="58">
        <f>'Mortal Baseline'!G89*'MI Analysis'!S89</f>
        <v>2.9398645173284724E-2</v>
      </c>
      <c r="H89" s="58">
        <f t="shared" si="28"/>
        <v>5931.5411949773988</v>
      </c>
      <c r="I89" s="58">
        <f t="shared" si="38"/>
        <v>5931.5411949773988</v>
      </c>
      <c r="J89" s="93">
        <f t="shared" si="29"/>
        <v>505.17559523176482</v>
      </c>
      <c r="K89" s="93">
        <f t="shared" si="30"/>
        <v>183.39109683563063</v>
      </c>
      <c r="L89" s="93">
        <f t="shared" si="31"/>
        <v>39.941474353861821</v>
      </c>
      <c r="M89" s="93">
        <f t="shared" si="32"/>
        <v>12.101654485423644</v>
      </c>
      <c r="N89" s="93">
        <f t="shared" si="33"/>
        <v>3.6239457308129159</v>
      </c>
      <c r="O89" s="117">
        <f>('MI Epi'!AO107*(SUM('Mortal Baseline'!C89:G89)))/('Mortal Baseline'!C89*'MI Epi'!B$69+'Mortal Baseline'!D89*'MI Epi'!C$69+'Mortal Baseline'!E89*'MI Epi'!D$69+'Mortal Baseline'!F89*'MI Epi'!E$69+'Mortal Baseline'!G89*'MI Epi'!F$69)</f>
        <v>1.2240090735331681E-2</v>
      </c>
      <c r="P89" s="93">
        <f>$O89*'MI Epi'!C$69</f>
        <v>1.017640520882167E-2</v>
      </c>
      <c r="Q89" s="93">
        <f>$O89*'MI Epi'!D$69</f>
        <v>9.3284328136307108E-3</v>
      </c>
      <c r="R89" s="93">
        <f>$O89*'MI Epi'!E$69</f>
        <v>8.5338211702622388E-3</v>
      </c>
      <c r="S89" s="93">
        <f>$O89*'MI Epi'!F$69</f>
        <v>7.5856999943951335E-3</v>
      </c>
      <c r="T89" s="93">
        <f t="shared" si="34"/>
        <v>4.7864449922441432E-2</v>
      </c>
      <c r="U89" s="2">
        <f>J89/'Mortal Baseline'!C89</f>
        <v>7.4583143021077908E-2</v>
      </c>
      <c r="V89" s="2">
        <f>K89/'Mortal Baseline'!D89</f>
        <v>0.13182550824036454</v>
      </c>
      <c r="W89" s="2">
        <f>L89/'Mortal Baseline'!E89</f>
        <v>0.24125301418708292</v>
      </c>
      <c r="X89" s="2">
        <f>M89/'Mortal Baseline'!F89</f>
        <v>0.1332348188112448</v>
      </c>
      <c r="Y89" s="2">
        <f>N89/'Mortal Baseline'!G89</f>
        <v>0.9350827205770964</v>
      </c>
      <c r="Z89" s="2">
        <f>SUM(C89:G89)/SUM('Mortal Baseline'!C89:G89)</f>
        <v>1.18E-2</v>
      </c>
      <c r="AA89" s="93">
        <f>C89*'MI Epi'!$AR107</f>
        <v>0.2901712378100742</v>
      </c>
      <c r="AB89" s="93">
        <f>D89*'MI Epi'!$AR107</f>
        <v>4.9549722834397965E-2</v>
      </c>
      <c r="AC89" s="93">
        <f>E89*'MI Epi'!$AR107</f>
        <v>5.4054029722691082E-3</v>
      </c>
      <c r="AD89" s="93">
        <f>F89*'MI Epi'!$AR107</f>
        <v>2.7129300476796169E-3</v>
      </c>
      <c r="AE89" s="93">
        <f>G89*'MI Epi'!$AR107</f>
        <v>1.0289525810649654E-4</v>
      </c>
      <c r="AF89" s="93">
        <f t="shared" si="39"/>
        <v>0.34794218892252737</v>
      </c>
      <c r="AG89" s="93">
        <f>J89*'MI Epi'!$I$5</f>
        <v>101.03511904635297</v>
      </c>
      <c r="AH89" s="93">
        <f>K89*'MI Epi'!$I$5</f>
        <v>36.678219367126125</v>
      </c>
      <c r="AI89" s="93">
        <f>L89*'MI Epi'!$I$5</f>
        <v>7.9882948707723642</v>
      </c>
      <c r="AJ89" s="93">
        <f>M89*'MI Epi'!$I$5</f>
        <v>2.420330897084729</v>
      </c>
      <c r="AK89" s="93">
        <f>N89*'MI Epi'!$I$5</f>
        <v>0.72478914616258328</v>
      </c>
      <c r="AL89" s="93">
        <f t="shared" si="35"/>
        <v>148.84675332749879</v>
      </c>
      <c r="AM89" s="93">
        <f t="shared" si="40"/>
        <v>5336.5021238563249</v>
      </c>
      <c r="AN89" s="2"/>
      <c r="AO89" s="93">
        <f>'Mortal Baseline'!X89*'MI Analysis'!AY89</f>
        <v>69.290194933847275</v>
      </c>
      <c r="AP89" s="93">
        <f>'Mortal Baseline'!Y89*'MI Analysis'!AZ89</f>
        <v>3.3180909936855651</v>
      </c>
      <c r="AQ89" s="93">
        <f>'Mortal Baseline'!Z89*'MI Analysis'!BA89</f>
        <v>1.0304144812212026</v>
      </c>
      <c r="AR89" s="93">
        <f>'Mortal Baseline'!AA89*'MI Analysis'!BB89</f>
        <v>0.61683516407719097</v>
      </c>
      <c r="AS89" s="93">
        <f>'Mortal Baseline'!AB89*'MI Analysis'!BC89</f>
        <v>1.8048305171703023E-5</v>
      </c>
      <c r="AT89" s="93">
        <f t="shared" si="41"/>
        <v>412.95469561400773</v>
      </c>
      <c r="AU89" s="93">
        <f t="shared" si="42"/>
        <v>70.952294084974881</v>
      </c>
      <c r="AV89" s="93">
        <f t="shared" si="43"/>
        <v>17.465588279469323</v>
      </c>
      <c r="AW89" s="93">
        <f t="shared" si="44"/>
        <v>6.2002678408215113</v>
      </c>
      <c r="AX89" s="93">
        <f t="shared" si="45"/>
        <v>0.23941674626551224</v>
      </c>
      <c r="AY89" s="117">
        <f>('MI Epi'!$AW107*(SUM('Mortal Baseline'!X89:AB89)))/('Mortal Baseline'!X89*'MI Epi'!B$78+'Mortal Baseline'!Y89*'MI Epi'!B$78+'Mortal Baseline'!Z89*'MI Epi'!C$78+'Mortal Baseline'!AA89*'MI Epi'!D$78+'Mortal Baseline'!AB89*'MI Epi'!E$78)</f>
        <v>5.6323505207510564E-3</v>
      </c>
      <c r="AZ89" s="93">
        <f>$AY89*'MI Epi'!C$78</f>
        <v>4.6962266743022117E-3</v>
      </c>
      <c r="BA89" s="93">
        <f>$AY89*'MI Epi'!D$78</f>
        <v>4.2925709471979831E-3</v>
      </c>
      <c r="BB89" s="93">
        <f>$AY89*'MI Epi'!E$78</f>
        <v>3.9555345582117383E-3</v>
      </c>
      <c r="BC89" s="93">
        <f>$AY89*'MI Epi'!F$78</f>
        <v>3.5505992477990523E-3</v>
      </c>
      <c r="BD89" s="93">
        <f t="shared" si="36"/>
        <v>2.212728194826204E-2</v>
      </c>
      <c r="BE89" s="2">
        <f>AO89/'Mortal Baseline'!X89</f>
        <v>5.6323505207510564E-3</v>
      </c>
      <c r="BF89" s="2">
        <f>AP89/'Mortal Baseline'!Y89</f>
        <v>4.6962266743022117E-3</v>
      </c>
      <c r="BG89" s="2">
        <f>AQ89/'Mortal Baseline'!Z89</f>
        <v>4.2925709471979831E-3</v>
      </c>
      <c r="BH89" s="2">
        <f>AR89/'Mortal Baseline'!AA89</f>
        <v>3.9555345582117383E-3</v>
      </c>
      <c r="BI89" s="2">
        <f>AS89/'Mortal Baseline'!AB89</f>
        <v>3.5505992477990527E-3</v>
      </c>
      <c r="BJ89" s="2">
        <f>SUM(AO89:AS89)/SUM('Mortal Baseline'!X89:AB89)</f>
        <v>5.5395086907937333E-3</v>
      </c>
      <c r="BK89" s="58">
        <f>AY89*'MI Epi'!$AH$39</f>
        <v>2.9851457759980599E-5</v>
      </c>
      <c r="BL89" s="58">
        <f>AZ89*'MI Epi'!$AH$39</f>
        <v>2.4890001373801721E-5</v>
      </c>
      <c r="BM89" s="58">
        <f>BA89*'MI Epi'!$AH$39</f>
        <v>2.2750626020149311E-5</v>
      </c>
      <c r="BN89" s="58">
        <f>BB89*'MI Epi'!$AH$39</f>
        <v>2.0964333158522211E-5</v>
      </c>
      <c r="BO89" s="58">
        <f>BC89*'MI Epi'!$AH$39</f>
        <v>1.8818176013334978E-5</v>
      </c>
      <c r="BP89" s="93">
        <f t="shared" si="46"/>
        <v>1.1727459432578882E-4</v>
      </c>
      <c r="BQ89" s="93">
        <f>AT89*'MI Epi'!$I$5</f>
        <v>82.590939122801558</v>
      </c>
      <c r="BR89" s="93">
        <f>AU89*'MI Epi'!$I$5</f>
        <v>14.190458816994976</v>
      </c>
      <c r="BS89" s="93">
        <f>AV89*'MI Epi'!$I$5</f>
        <v>3.4931176558938648</v>
      </c>
      <c r="BT89" s="93">
        <f>AW89*'MI Epi'!$I$5</f>
        <v>1.2400535681643023</v>
      </c>
      <c r="BU89" s="93">
        <f>AX89*'MI Epi'!$I$5</f>
        <v>4.7883349253102447E-2</v>
      </c>
      <c r="BV89" s="93">
        <f t="shared" si="37"/>
        <v>101.5624525131078</v>
      </c>
      <c r="BW89" s="93">
        <f t="shared" si="47"/>
        <v>2310.821055810211</v>
      </c>
    </row>
    <row r="90" spans="1:75">
      <c r="A90" s="58">
        <f>'Mortal Baseline'!A90</f>
        <v>88</v>
      </c>
      <c r="B90" s="58">
        <v>92</v>
      </c>
      <c r="C90" s="58">
        <f>'Mortal Baseline'!C90*'MI Analysis'!O90</f>
        <v>67.720537397358314</v>
      </c>
      <c r="D90" s="58">
        <f>'Mortal Baseline'!D90*'MI Analysis'!P90</f>
        <v>8.9357751764745199</v>
      </c>
      <c r="E90" s="58">
        <f>'Mortal Baseline'!E90*'MI Analysis'!Q90</f>
        <v>0.87390217714730056</v>
      </c>
      <c r="F90" s="58">
        <f>'Mortal Baseline'!F90*'MI Analysis'!R90</f>
        <v>0.54595781074951466</v>
      </c>
      <c r="G90" s="58">
        <f>'Mortal Baseline'!G90*'MI Analysis'!S90</f>
        <v>1.4978199502600225E-2</v>
      </c>
      <c r="H90" s="58">
        <f t="shared" si="28"/>
        <v>6009.6323457386306</v>
      </c>
      <c r="I90" s="58">
        <f t="shared" si="38"/>
        <v>6009.6323457386306</v>
      </c>
      <c r="J90" s="93">
        <f t="shared" si="29"/>
        <v>471.57084234496006</v>
      </c>
      <c r="K90" s="93">
        <f t="shared" si="30"/>
        <v>155.59910292214462</v>
      </c>
      <c r="L90" s="93">
        <f t="shared" si="31"/>
        <v>32.821676257264485</v>
      </c>
      <c r="M90" s="93">
        <f t="shared" si="32"/>
        <v>10.224568469040751</v>
      </c>
      <c r="N90" s="93">
        <f t="shared" si="33"/>
        <v>2.9140318888948267</v>
      </c>
      <c r="O90" s="117">
        <f>('MI Epi'!AO108*(SUM('Mortal Baseline'!C90:G90)))/('Mortal Baseline'!C90*'MI Epi'!B$69+'Mortal Baseline'!D90*'MI Epi'!C$69+'Mortal Baseline'!E90*'MI Epi'!D$69+'Mortal Baseline'!F90*'MI Epi'!E$69+'Mortal Baseline'!G90*'MI Epi'!F$69)</f>
        <v>1.2152252088632493E-2</v>
      </c>
      <c r="P90" s="93">
        <f>$O90*'MI Epi'!C$69</f>
        <v>1.0103376202653828E-2</v>
      </c>
      <c r="Q90" s="93">
        <f>$O90*'MI Epi'!D$69</f>
        <v>9.2614891175510396E-3</v>
      </c>
      <c r="R90" s="93">
        <f>$O90*'MI Epi'!E$69</f>
        <v>8.4725798511431777E-3</v>
      </c>
      <c r="S90" s="93">
        <f>$O90*'MI Epi'!F$69</f>
        <v>7.5312626837426601E-3</v>
      </c>
      <c r="T90" s="93">
        <f t="shared" si="34"/>
        <v>4.7520959943723198E-2</v>
      </c>
      <c r="U90" s="2">
        <f>J90/'Mortal Baseline'!C90</f>
        <v>8.4622006470496045E-2</v>
      </c>
      <c r="V90" s="2">
        <f>K90/'Mortal Baseline'!D90</f>
        <v>0.17593059836115077</v>
      </c>
      <c r="W90" s="2">
        <f>L90/'Mortal Baseline'!E90</f>
        <v>0.34783938686217669</v>
      </c>
      <c r="X90" s="2">
        <f>M90/'Mortal Baseline'!F90</f>
        <v>0.15867246716097197</v>
      </c>
      <c r="Y90" s="2">
        <f>N90/'Mortal Baseline'!G90</f>
        <v>1.4652188081925233</v>
      </c>
      <c r="Z90" s="2">
        <f>SUM(C90:G90)/SUM('Mortal Baseline'!C90:G90)</f>
        <v>1.1799999999999996E-2</v>
      </c>
      <c r="AA90" s="93">
        <f>C90*'MI Epi'!$AR108</f>
        <v>0.2370218808907541</v>
      </c>
      <c r="AB90" s="93">
        <f>D90*'MI Epi'!$AR108</f>
        <v>3.1275213117660822E-2</v>
      </c>
      <c r="AC90" s="93">
        <f>E90*'MI Epi'!$AR108</f>
        <v>3.0586576200155521E-3</v>
      </c>
      <c r="AD90" s="93">
        <f>F90*'MI Epi'!$AR108</f>
        <v>1.9108523376233013E-3</v>
      </c>
      <c r="AE90" s="93">
        <f>G90*'MI Epi'!$AR108</f>
        <v>5.2423698259100791E-5</v>
      </c>
      <c r="AF90" s="93">
        <f t="shared" si="39"/>
        <v>0.27331902766431287</v>
      </c>
      <c r="AG90" s="93">
        <f>J90*'MI Epi'!$I$5</f>
        <v>94.314168468992023</v>
      </c>
      <c r="AH90" s="93">
        <f>K90*'MI Epi'!$I$5</f>
        <v>31.119820584428926</v>
      </c>
      <c r="AI90" s="93">
        <f>L90*'MI Epi'!$I$5</f>
        <v>6.5643352514528974</v>
      </c>
      <c r="AJ90" s="93">
        <f>M90*'MI Epi'!$I$5</f>
        <v>2.0449136938081502</v>
      </c>
      <c r="AK90" s="93">
        <f>N90*'MI Epi'!$I$5</f>
        <v>0.58280637777896538</v>
      </c>
      <c r="AL90" s="93">
        <f t="shared" si="35"/>
        <v>134.62604437646098</v>
      </c>
      <c r="AM90" s="93">
        <f t="shared" si="40"/>
        <v>5471.4014872604503</v>
      </c>
      <c r="AN90" s="2"/>
      <c r="AO90" s="93">
        <f>'Mortal Baseline'!X90*'MI Analysis'!AY90</f>
        <v>57.413527049920347</v>
      </c>
      <c r="AP90" s="93">
        <f>'Mortal Baseline'!Y90*'MI Analysis'!AZ90</f>
        <v>1.8381196462115466</v>
      </c>
      <c r="AQ90" s="93">
        <f>'Mortal Baseline'!Z90*'MI Analysis'!BA90</f>
        <v>0.66918614451089853</v>
      </c>
      <c r="AR90" s="93">
        <f>'Mortal Baseline'!AA90*'MI Analysis'!BB90</f>
        <v>0.48096299171287049</v>
      </c>
      <c r="AS90" s="93">
        <f>'Mortal Baseline'!AB90*'MI Analysis'!BC90</f>
        <v>5.5236310640634588E-6</v>
      </c>
      <c r="AT90" s="93">
        <f t="shared" si="41"/>
        <v>387.77725368966873</v>
      </c>
      <c r="AU90" s="93">
        <f t="shared" si="42"/>
        <v>58.599930024190087</v>
      </c>
      <c r="AV90" s="93">
        <f t="shared" si="43"/>
        <v>14.641634017460337</v>
      </c>
      <c r="AW90" s="93">
        <f t="shared" si="44"/>
        <v>5.441156300036921</v>
      </c>
      <c r="AX90" s="93">
        <f t="shared" si="45"/>
        <v>0.19152010246746051</v>
      </c>
      <c r="AY90" s="117">
        <f>('MI Epi'!$AW108*(SUM('Mortal Baseline'!X90:AB90)))/('Mortal Baseline'!X90*'MI Epi'!B$78+'Mortal Baseline'!Y90*'MI Epi'!B$78+'Mortal Baseline'!Z90*'MI Epi'!C$78+'Mortal Baseline'!AA90*'MI Epi'!D$78+'Mortal Baseline'!AB90*'MI Epi'!E$78)</f>
        <v>5.6284126198958475E-3</v>
      </c>
      <c r="AZ90" s="93">
        <f>$AY90*'MI Epi'!C$78</f>
        <v>4.6929432715791643E-3</v>
      </c>
      <c r="BA90" s="93">
        <f>$AY90*'MI Epi'!D$78</f>
        <v>4.2895697634574223E-3</v>
      </c>
      <c r="BB90" s="93">
        <f>$AY90*'MI Epi'!E$78</f>
        <v>3.9527690160349504E-3</v>
      </c>
      <c r="BC90" s="93">
        <f>$AY90*'MI Epi'!F$78</f>
        <v>3.5481168192351875E-3</v>
      </c>
      <c r="BD90" s="93">
        <f t="shared" si="36"/>
        <v>2.2111811490202572E-2</v>
      </c>
      <c r="BE90" s="2">
        <f>AO90/'Mortal Baseline'!X90</f>
        <v>5.6284126198958475E-3</v>
      </c>
      <c r="BF90" s="2">
        <f>AP90/'Mortal Baseline'!Y90</f>
        <v>4.6929432715791643E-3</v>
      </c>
      <c r="BG90" s="2">
        <f>AQ90/'Mortal Baseline'!Z90</f>
        <v>4.2895697634574223E-3</v>
      </c>
      <c r="BH90" s="2">
        <f>AR90/'Mortal Baseline'!AA90</f>
        <v>3.9527690160349504E-3</v>
      </c>
      <c r="BI90" s="2">
        <f>AS90/'Mortal Baseline'!AB90</f>
        <v>3.5481168192351875E-3</v>
      </c>
      <c r="BJ90" s="2">
        <f>SUM(AO90:AS90)/SUM('Mortal Baseline'!X90:AB90)</f>
        <v>5.5567331638681139E-3</v>
      </c>
      <c r="BK90" s="58">
        <f>AY90*'MI Epi'!$AH$39</f>
        <v>2.9830586885447992E-5</v>
      </c>
      <c r="BL90" s="58">
        <f>AZ90*'MI Epi'!$AH$39</f>
        <v>2.4872599339369571E-5</v>
      </c>
      <c r="BM90" s="58">
        <f>BA90*'MI Epi'!$AH$39</f>
        <v>2.2734719746324338E-5</v>
      </c>
      <c r="BN90" s="58">
        <f>BB90*'MI Epi'!$AH$39</f>
        <v>2.0949675784985238E-5</v>
      </c>
      <c r="BO90" s="58">
        <f>BC90*'MI Epi'!$AH$39</f>
        <v>1.8805019141946495E-5</v>
      </c>
      <c r="BP90" s="93">
        <f t="shared" si="46"/>
        <v>1.1719260089807365E-4</v>
      </c>
      <c r="BQ90" s="93">
        <f>AT90*'MI Epi'!$I$5</f>
        <v>77.555450737933754</v>
      </c>
      <c r="BR90" s="93">
        <f>AU90*'MI Epi'!$I$5</f>
        <v>11.719986004838018</v>
      </c>
      <c r="BS90" s="93">
        <f>AV90*'MI Epi'!$I$5</f>
        <v>2.9283268034920678</v>
      </c>
      <c r="BT90" s="93">
        <f>AW90*'MI Epi'!$I$5</f>
        <v>1.0882312600073842</v>
      </c>
      <c r="BU90" s="93">
        <f>AX90*'MI Epi'!$I$5</f>
        <v>3.8304020493492102E-2</v>
      </c>
      <c r="BV90" s="93">
        <f t="shared" si="37"/>
        <v>93.330298826764732</v>
      </c>
      <c r="BW90" s="93">
        <f t="shared" si="47"/>
        <v>2404.1514718295766</v>
      </c>
    </row>
    <row r="91" spans="1:75">
      <c r="A91" s="58">
        <f>'Mortal Baseline'!A91</f>
        <v>89</v>
      </c>
      <c r="B91" s="58">
        <v>93</v>
      </c>
      <c r="C91" s="58">
        <f>'Mortal Baseline'!C91*'MI Analysis'!O91</f>
        <v>55.038058208407996</v>
      </c>
      <c r="D91" s="58">
        <f>'Mortal Baseline'!D91*'MI Analysis'!P91</f>
        <v>5.4351861372375279</v>
      </c>
      <c r="E91" s="58">
        <f>'Mortal Baseline'!E91*'MI Analysis'!Q91</f>
        <v>0.47820511930755616</v>
      </c>
      <c r="F91" s="58">
        <f>'Mortal Baseline'!F91*'MI Analysis'!R91</f>
        <v>0.38405250510762207</v>
      </c>
      <c r="G91" s="58">
        <f>'Mortal Baseline'!G91*'MI Analysis'!S91</f>
        <v>7.4396874100688794E-3</v>
      </c>
      <c r="H91" s="58">
        <f t="shared" si="28"/>
        <v>6070.9752873961015</v>
      </c>
      <c r="I91" s="58">
        <f t="shared" si="38"/>
        <v>6070.9752873961015</v>
      </c>
      <c r="J91" s="93">
        <f t="shared" si="29"/>
        <v>432.05771020348521</v>
      </c>
      <c r="K91" s="93">
        <f t="shared" si="30"/>
        <v>129.88319326183557</v>
      </c>
      <c r="L91" s="93">
        <f t="shared" si="31"/>
        <v>26.732487467499126</v>
      </c>
      <c r="M91" s="93">
        <f t="shared" si="32"/>
        <v>8.5617964280025998</v>
      </c>
      <c r="N91" s="93">
        <f t="shared" si="33"/>
        <v>2.3386127748276708</v>
      </c>
      <c r="O91" s="117">
        <f>('MI Epi'!AO109*(SUM('Mortal Baseline'!C91:G91)))/('Mortal Baseline'!C91*'MI Epi'!B$69+'Mortal Baseline'!D91*'MI Epi'!C$69+'Mortal Baseline'!E91*'MI Epi'!D$69+'Mortal Baseline'!F91*'MI Epi'!E$69+'Mortal Baseline'!G91*'MI Epi'!F$69)</f>
        <v>1.2073697053384675E-2</v>
      </c>
      <c r="P91" s="93">
        <f>$O91*'MI Epi'!C$69</f>
        <v>1.0038065586322567E-2</v>
      </c>
      <c r="Q91" s="93">
        <f>$O91*'MI Epi'!D$69</f>
        <v>9.2016206587032297E-3</v>
      </c>
      <c r="R91" s="93">
        <f>$O91*'MI Epi'!E$69</f>
        <v>8.4178110886132182E-3</v>
      </c>
      <c r="S91" s="93">
        <f>$O91*'MI Epi'!F$69</f>
        <v>7.4825788182939345E-3</v>
      </c>
      <c r="T91" s="93">
        <f t="shared" si="34"/>
        <v>4.7213773205317625E-2</v>
      </c>
      <c r="U91" s="2">
        <f>J91/'Mortal Baseline'!C91</f>
        <v>9.4780485947068435E-2</v>
      </c>
      <c r="V91" s="2">
        <f>K91/'Mortal Baseline'!D91</f>
        <v>0.239876975618349</v>
      </c>
      <c r="W91" s="2">
        <f>L91/'Mortal Baseline'!E91</f>
        <v>0.51438639823774546</v>
      </c>
      <c r="X91" s="2">
        <f>M91/'Mortal Baseline'!F91</f>
        <v>0.1876607597960932</v>
      </c>
      <c r="Y91" s="2">
        <f>N91/'Mortal Baseline'!G91</f>
        <v>2.3520953836627823</v>
      </c>
      <c r="Z91" s="2">
        <f>SUM(C91:G91)/SUM('Mortal Baseline'!C91:G91)</f>
        <v>1.18E-2</v>
      </c>
      <c r="AA91" s="93">
        <f>C91*'MI Epi'!$AR109</f>
        <v>0.19263320372942799</v>
      </c>
      <c r="AB91" s="93">
        <f>D91*'MI Epi'!$AR109</f>
        <v>1.9023151480331346E-2</v>
      </c>
      <c r="AC91" s="93">
        <f>E91*'MI Epi'!$AR109</f>
        <v>1.6737179175764466E-3</v>
      </c>
      <c r="AD91" s="93">
        <f>F91*'MI Epi'!$AR109</f>
        <v>1.3441837678766773E-3</v>
      </c>
      <c r="AE91" s="93">
        <f>G91*'MI Epi'!$AR109</f>
        <v>2.6038905935241077E-5</v>
      </c>
      <c r="AF91" s="93">
        <f t="shared" si="39"/>
        <v>0.21470029580114772</v>
      </c>
      <c r="AG91" s="93">
        <f>J91*'MI Epi'!$I$5</f>
        <v>86.411542040697043</v>
      </c>
      <c r="AH91" s="93">
        <f>K91*'MI Epi'!$I$5</f>
        <v>25.976638652367114</v>
      </c>
      <c r="AI91" s="93">
        <f>L91*'MI Epi'!$I$5</f>
        <v>5.3464974934998253</v>
      </c>
      <c r="AJ91" s="93">
        <f>M91*'MI Epi'!$I$5</f>
        <v>1.7123592856005201</v>
      </c>
      <c r="AK91" s="93">
        <f>N91*'MI Epi'!$I$5</f>
        <v>0.46772255496553417</v>
      </c>
      <c r="AL91" s="93">
        <f t="shared" si="35"/>
        <v>119.91476002713003</v>
      </c>
      <c r="AM91" s="93">
        <f t="shared" si="40"/>
        <v>5591.530947583381</v>
      </c>
      <c r="AN91" s="2"/>
      <c r="AO91" s="93">
        <f>'Mortal Baseline'!X91*'MI Analysis'!AY91</f>
        <v>47.318914164037928</v>
      </c>
      <c r="AP91" s="93">
        <f>'Mortal Baseline'!Y91*'MI Analysis'!AZ91</f>
        <v>0.97164680217744337</v>
      </c>
      <c r="AQ91" s="93">
        <f>'Mortal Baseline'!Z91*'MI Analysis'!BA91</f>
        <v>0.42767015261749097</v>
      </c>
      <c r="AR91" s="93">
        <f>'Mortal Baseline'!AA91*'MI Analysis'!BB91</f>
        <v>0.37750626263969617</v>
      </c>
      <c r="AS91" s="93">
        <f>'Mortal Baseline'!AB91*'MI Analysis'!BC91</f>
        <v>1.60052261496347E-6</v>
      </c>
      <c r="AT91" s="93">
        <f t="shared" si="41"/>
        <v>357.54068728518604</v>
      </c>
      <c r="AU91" s="93">
        <f t="shared" si="42"/>
        <v>47.851565948930173</v>
      </c>
      <c r="AV91" s="93">
        <f t="shared" si="43"/>
        <v>12.140954631866014</v>
      </c>
      <c r="AW91" s="93">
        <f t="shared" si="44"/>
        <v>4.7304103529934478</v>
      </c>
      <c r="AX91" s="93">
        <f t="shared" si="45"/>
        <v>0.15319887747744143</v>
      </c>
      <c r="AY91" s="117">
        <f>('MI Epi'!$AW109*(SUM('Mortal Baseline'!X91:AB91)))/('Mortal Baseline'!X91*'MI Epi'!B$78+'Mortal Baseline'!Y91*'MI Epi'!B$78+'Mortal Baseline'!Z91*'MI Epi'!C$78+'Mortal Baseline'!AA91*'MI Epi'!D$78+'Mortal Baseline'!AB91*'MI Epi'!E$78)</f>
        <v>5.6250870203196921E-3</v>
      </c>
      <c r="AZ91" s="93">
        <f>$AY91*'MI Epi'!C$78</f>
        <v>4.6901704027067373E-3</v>
      </c>
      <c r="BA91" s="93">
        <f>$AY91*'MI Epi'!D$78</f>
        <v>4.2870352315475162E-3</v>
      </c>
      <c r="BB91" s="93">
        <f>$AY91*'MI Epi'!E$78</f>
        <v>3.950433485957092E-3</v>
      </c>
      <c r="BC91" s="93">
        <f>$AY91*'MI Epi'!F$78</f>
        <v>3.5460203816448646E-3</v>
      </c>
      <c r="BD91" s="93">
        <f t="shared" si="36"/>
        <v>2.2098746522175902E-2</v>
      </c>
      <c r="BE91" s="2">
        <f>AO91/'Mortal Baseline'!X91</f>
        <v>5.6250870203196921E-3</v>
      </c>
      <c r="BF91" s="2">
        <f>AP91/'Mortal Baseline'!Y91</f>
        <v>4.6901704027067373E-3</v>
      </c>
      <c r="BG91" s="2">
        <f>AQ91/'Mortal Baseline'!Z91</f>
        <v>4.2870352315475162E-3</v>
      </c>
      <c r="BH91" s="2">
        <f>AR91/'Mortal Baseline'!AA91</f>
        <v>3.950433485957092E-3</v>
      </c>
      <c r="BI91" s="2">
        <f>AS91/'Mortal Baseline'!AB91</f>
        <v>3.5460203816448646E-3</v>
      </c>
      <c r="BJ91" s="2">
        <f>SUM(AO91:AS91)/SUM('Mortal Baseline'!X91:AB91)</f>
        <v>5.5698153388313455E-3</v>
      </c>
      <c r="BK91" s="58">
        <f>AY91*'MI Epi'!$AH$39</f>
        <v>2.9812961207694367E-5</v>
      </c>
      <c r="BL91" s="58">
        <f>AZ91*'MI Epi'!$AH$39</f>
        <v>2.4857903134345707E-5</v>
      </c>
      <c r="BM91" s="58">
        <f>BA91*'MI Epi'!$AH$39</f>
        <v>2.2721286727201835E-5</v>
      </c>
      <c r="BN91" s="58">
        <f>BB91*'MI Epi'!$AH$39</f>
        <v>2.0937297475572586E-5</v>
      </c>
      <c r="BO91" s="58">
        <f>BC91*'MI Epi'!$AH$39</f>
        <v>1.8793908022717781E-5</v>
      </c>
      <c r="BP91" s="93">
        <f t="shared" si="46"/>
        <v>1.1712335656753226E-4</v>
      </c>
      <c r="BQ91" s="93">
        <f>AT91*'MI Epi'!$I$5</f>
        <v>71.508137457037208</v>
      </c>
      <c r="BR91" s="93">
        <f>AU91*'MI Epi'!$I$5</f>
        <v>9.5703131897860345</v>
      </c>
      <c r="BS91" s="93">
        <f>AV91*'MI Epi'!$I$5</f>
        <v>2.4281909263732029</v>
      </c>
      <c r="BT91" s="93">
        <f>AW91*'MI Epi'!$I$5</f>
        <v>0.94608207059868965</v>
      </c>
      <c r="BU91" s="93">
        <f>AX91*'MI Epi'!$I$5</f>
        <v>3.0639775495488287E-2</v>
      </c>
      <c r="BV91" s="93">
        <f t="shared" si="37"/>
        <v>84.483363419290626</v>
      </c>
      <c r="BW91" s="93">
        <f t="shared" si="47"/>
        <v>2488.6349523722238</v>
      </c>
    </row>
    <row r="92" spans="1:75">
      <c r="A92" s="58">
        <f>'Mortal Baseline'!A92</f>
        <v>90</v>
      </c>
      <c r="B92" s="58">
        <v>94</v>
      </c>
      <c r="C92" s="58">
        <f>'Mortal Baseline'!C92*'MI Analysis'!O92</f>
        <v>42.974446664115789</v>
      </c>
      <c r="D92" s="58">
        <f>'Mortal Baseline'!D92*'MI Analysis'!P92</f>
        <v>3.070684311822824</v>
      </c>
      <c r="E92" s="58">
        <f>'Mortal Baseline'!E92*'MI Analysis'!Q92</f>
        <v>0.24405950885627473</v>
      </c>
      <c r="F92" s="58">
        <f>'Mortal Baseline'!F92*'MI Analysis'!R92</f>
        <v>0.26060698590405945</v>
      </c>
      <c r="G92" s="58">
        <f>'Mortal Baseline'!G92*'MI Analysis'!S92</f>
        <v>3.475321351941904E-3</v>
      </c>
      <c r="H92" s="58">
        <f t="shared" si="28"/>
        <v>6117.5285601881524</v>
      </c>
      <c r="I92" s="58">
        <f t="shared" si="38"/>
        <v>6117.5285601881524</v>
      </c>
      <c r="J92" s="93">
        <f t="shared" si="29"/>
        <v>388.4279816231745</v>
      </c>
      <c r="K92" s="93">
        <f t="shared" si="30"/>
        <v>106.95821576981095</v>
      </c>
      <c r="L92" s="93">
        <f t="shared" si="31"/>
        <v>21.628375764937999</v>
      </c>
      <c r="M92" s="93">
        <f t="shared" si="32"/>
        <v>7.1086999445382624</v>
      </c>
      <c r="N92" s="93">
        <f t="shared" si="33"/>
        <v>1.8743395023081431</v>
      </c>
      <c r="O92" s="117">
        <f>('MI Epi'!AO110*(SUM('Mortal Baseline'!C92:G92)))/('Mortal Baseline'!C92*'MI Epi'!B$69+'Mortal Baseline'!D92*'MI Epi'!C$69+'Mortal Baseline'!E92*'MI Epi'!D$69+'Mortal Baseline'!F92*'MI Epi'!E$69+'Mortal Baseline'!G92*'MI Epi'!F$69)</f>
        <v>1.1599381982716248E-2</v>
      </c>
      <c r="P92" s="93">
        <f>$O92*'MI Epi'!C$69</f>
        <v>9.6437202779303746E-3</v>
      </c>
      <c r="Q92" s="93">
        <f>$O92*'MI Epi'!D$69</f>
        <v>8.8401350811126139E-3</v>
      </c>
      <c r="R92" s="93">
        <f>$O92*'MI Epi'!E$69</f>
        <v>8.0871174623183828E-3</v>
      </c>
      <c r="S92" s="93">
        <f>$O92*'MI Epi'!F$69</f>
        <v>7.1886257825925599E-3</v>
      </c>
      <c r="T92" s="93">
        <f t="shared" si="34"/>
        <v>4.5358980586670178E-2</v>
      </c>
      <c r="U92" s="2">
        <f>J92/'Mortal Baseline'!C92</f>
        <v>0.10484194402402529</v>
      </c>
      <c r="V92" s="2">
        <f>K92/'Mortal Baseline'!D92</f>
        <v>0.33591050383758675</v>
      </c>
      <c r="W92" s="2">
        <f>L92/'Mortal Baseline'!E92</f>
        <v>0.78340632677299027</v>
      </c>
      <c r="X92" s="2">
        <f>M92/'Mortal Baseline'!F92</f>
        <v>0.2205961258345592</v>
      </c>
      <c r="Y92" s="2">
        <f>N92/'Mortal Baseline'!G92</f>
        <v>3.8770300375518381</v>
      </c>
      <c r="Z92" s="2">
        <f>SUM(C92:G92)/SUM('Mortal Baseline'!C92:G92)</f>
        <v>1.14E-2</v>
      </c>
      <c r="AA92" s="93">
        <f>C92*'MI Epi'!$AR110</f>
        <v>0.15470800799081683</v>
      </c>
      <c r="AB92" s="93">
        <f>D92*'MI Epi'!$AR110</f>
        <v>1.1054463522562166E-2</v>
      </c>
      <c r="AC92" s="93">
        <f>E92*'MI Epi'!$AR110</f>
        <v>8.7861423188258898E-4</v>
      </c>
      <c r="AD92" s="93">
        <f>F92*'MI Epi'!$AR110</f>
        <v>9.38185149254614E-4</v>
      </c>
      <c r="AE92" s="93">
        <f>G92*'MI Epi'!$AR110</f>
        <v>1.2511156866990854E-5</v>
      </c>
      <c r="AF92" s="93">
        <f t="shared" si="39"/>
        <v>0.1675917820513832</v>
      </c>
      <c r="AG92" s="93">
        <f>J92*'MI Epi'!$I$5</f>
        <v>77.685596324634901</v>
      </c>
      <c r="AH92" s="93">
        <f>K92*'MI Epi'!$I$5</f>
        <v>21.391643153962193</v>
      </c>
      <c r="AI92" s="93">
        <f>L92*'MI Epi'!$I$5</f>
        <v>4.3256751529875999</v>
      </c>
      <c r="AJ92" s="93">
        <f>M92*'MI Epi'!$I$5</f>
        <v>1.4217399889076525</v>
      </c>
      <c r="AK92" s="93">
        <f>N92*'MI Epi'!$I$5</f>
        <v>0.37486790046162866</v>
      </c>
      <c r="AL92" s="93">
        <f t="shared" si="35"/>
        <v>105.19952252095396</v>
      </c>
      <c r="AM92" s="93">
        <f t="shared" si="40"/>
        <v>5696.8980618863861</v>
      </c>
      <c r="AN92" s="2"/>
      <c r="AO92" s="93">
        <f>'Mortal Baseline'!X92*'MI Analysis'!AY92</f>
        <v>24.956980211761856</v>
      </c>
      <c r="AP92" s="93">
        <f>'Mortal Baseline'!Y92*'MI Analysis'!AZ92</f>
        <v>0.31491119680369611</v>
      </c>
      <c r="AQ92" s="93">
        <f>'Mortal Baseline'!Z92*'MI Analysis'!BA92</f>
        <v>0.17296918555774779</v>
      </c>
      <c r="AR92" s="93">
        <f>'Mortal Baseline'!AA92*'MI Analysis'!BB92</f>
        <v>0.19201373609599473</v>
      </c>
      <c r="AS92" s="93">
        <f>'Mortal Baseline'!AB92*'MI Analysis'!BC92</f>
        <v>2.8194478022508463E-7</v>
      </c>
      <c r="AT92" s="93">
        <f t="shared" si="41"/>
        <v>310.98950022694947</v>
      </c>
      <c r="AU92" s="93">
        <f t="shared" si="42"/>
        <v>38.596139098044702</v>
      </c>
      <c r="AV92" s="93">
        <f t="shared" si="43"/>
        <v>9.885710169763831</v>
      </c>
      <c r="AW92" s="93">
        <f t="shared" si="44"/>
        <v>3.9763210811932779</v>
      </c>
      <c r="AX92" s="93">
        <f t="shared" si="45"/>
        <v>0.12254059001871064</v>
      </c>
      <c r="AY92" s="117">
        <f>('MI Epi'!$AW110*(SUM('Mortal Baseline'!X92:AB92)))/('Mortal Baseline'!X92*'MI Epi'!B$78+'Mortal Baseline'!Y92*'MI Epi'!B$78+'Mortal Baseline'!Z92*'MI Epi'!C$78+'Mortal Baseline'!AA92*'MI Epi'!D$78+'Mortal Baseline'!AB92*'MI Epi'!E$78)</f>
        <v>3.6143760980733822E-3</v>
      </c>
      <c r="AZ92" s="93">
        <f>$AY92*'MI Epi'!C$78</f>
        <v>3.0136493423475966E-3</v>
      </c>
      <c r="BA92" s="93">
        <f>$AY92*'MI Epi'!D$78</f>
        <v>2.7546165270920914E-3</v>
      </c>
      <c r="BB92" s="117">
        <f>$AY92*'MI Epi'!E$78</f>
        <v>2.5383344856877497E-3</v>
      </c>
      <c r="BC92" s="93">
        <f>$AY92*'MI Epi'!F$78</f>
        <v>2.278480539838802E-3</v>
      </c>
      <c r="BD92" s="93">
        <f t="shared" si="36"/>
        <v>1.4199456993039622E-2</v>
      </c>
      <c r="BE92" s="2">
        <f>AO92/'Mortal Baseline'!X92</f>
        <v>3.6143760980733822E-3</v>
      </c>
      <c r="BF92" s="2">
        <f>AP92/'Mortal Baseline'!Y92</f>
        <v>3.0136493423475962E-3</v>
      </c>
      <c r="BG92" s="2">
        <f>AQ92/'Mortal Baseline'!Z92</f>
        <v>2.7546165270920914E-3</v>
      </c>
      <c r="BH92" s="2">
        <f>AR92/'Mortal Baseline'!AA92</f>
        <v>2.5383344856877497E-3</v>
      </c>
      <c r="BI92" s="2">
        <f>AS92/'Mortal Baseline'!AB92</f>
        <v>2.278480539838802E-3</v>
      </c>
      <c r="BJ92" s="2">
        <f>SUM(AO92:AS92)/SUM('Mortal Baseline'!X92:AB92)</f>
        <v>3.5866534701699997E-3</v>
      </c>
      <c r="BK92" s="58">
        <f>AY92*'MI Epi'!$AH$39</f>
        <v>1.9156193319788926E-5</v>
      </c>
      <c r="BL92" s="58">
        <f>AZ92*'MI Epi'!$AH$39</f>
        <v>1.5972341514442264E-5</v>
      </c>
      <c r="BM92" s="58">
        <f>BA92*'MI Epi'!$AH$39</f>
        <v>1.4599467593588085E-5</v>
      </c>
      <c r="BN92" s="58">
        <f>BB92*'MI Epi'!$AH$39</f>
        <v>1.3453172774145073E-5</v>
      </c>
      <c r="BO92" s="58">
        <f>BC92*'MI Epi'!$AH$39</f>
        <v>1.2075946861145651E-5</v>
      </c>
      <c r="BP92" s="93">
        <f t="shared" si="46"/>
        <v>7.5257122063110001E-5</v>
      </c>
      <c r="BQ92" s="93">
        <f>AT92*'MI Epi'!$I$5</f>
        <v>62.1979000453899</v>
      </c>
      <c r="BR92" s="93">
        <f>AU92*'MI Epi'!$I$5</f>
        <v>7.7192278196089408</v>
      </c>
      <c r="BS92" s="93">
        <f>AV92*'MI Epi'!$I$5</f>
        <v>1.9771420339527663</v>
      </c>
      <c r="BT92" s="93">
        <f>AW92*'MI Epi'!$I$5</f>
        <v>0.79526421623865562</v>
      </c>
      <c r="BU92" s="93">
        <f>AX92*'MI Epi'!$I$5</f>
        <v>2.4508118003742127E-2</v>
      </c>
      <c r="BV92" s="93">
        <f t="shared" si="37"/>
        <v>72.714042233193993</v>
      </c>
      <c r="BW92" s="93">
        <f t="shared" si="47"/>
        <v>2561.3490698625396</v>
      </c>
    </row>
    <row r="93" spans="1:75">
      <c r="A93" s="58">
        <f>'Mortal Baseline'!A93</f>
        <v>91</v>
      </c>
      <c r="B93" s="58">
        <v>95</v>
      </c>
      <c r="C93" s="58">
        <f>'Mortal Baseline'!C93*'MI Analysis'!O93</f>
        <v>34.536423127969861</v>
      </c>
      <c r="D93" s="58">
        <f>'Mortal Baseline'!D93*'MI Analysis'!P93</f>
        <v>1.7238213533840121</v>
      </c>
      <c r="E93" s="58">
        <f>'Mortal Baseline'!E93*'MI Analysis'!Q93</f>
        <v>0.12430799742549825</v>
      </c>
      <c r="F93" s="58">
        <f>'Mortal Baseline'!F93*'MI Analysis'!R93</f>
        <v>0.18280581959930958</v>
      </c>
      <c r="G93" s="58">
        <f>'Mortal Baseline'!G93*'MI Analysis'!S93</f>
        <v>1.6340779610488968E-3</v>
      </c>
      <c r="H93" s="58">
        <f t="shared" si="28"/>
        <v>6154.0975525644917</v>
      </c>
      <c r="I93" s="58">
        <f t="shared" si="38"/>
        <v>6154.0975525644917</v>
      </c>
      <c r="J93" s="93">
        <f t="shared" si="29"/>
        <v>345.12410041851865</v>
      </c>
      <c r="K93" s="93">
        <f t="shared" si="30"/>
        <v>87.279339505710212</v>
      </c>
      <c r="L93" s="93">
        <f t="shared" si="31"/>
        <v>17.426129995144013</v>
      </c>
      <c r="M93" s="93">
        <f t="shared" si="32"/>
        <v>5.8688275900806648</v>
      </c>
      <c r="N93" s="93">
        <f t="shared" si="33"/>
        <v>1.5010931686506963</v>
      </c>
      <c r="O93" s="117">
        <f>('MI Epi'!AO111*(SUM('Mortal Baseline'!C93:G93)))/('Mortal Baseline'!C93*'MI Epi'!B$69+'Mortal Baseline'!D93*'MI Epi'!C$69+'Mortal Baseline'!E93*'MI Epi'!D$69+'Mortal Baseline'!F93*'MI Epi'!E$69+'Mortal Baseline'!G93*'MI Epi'!F$69)</f>
        <v>1.1546134628763138E-2</v>
      </c>
      <c r="P93" s="93">
        <f>$O93*'MI Epi'!C$69</f>
        <v>9.5994504549493844E-3</v>
      </c>
      <c r="Q93" s="93">
        <f>$O93*'MI Epi'!D$69</f>
        <v>8.799554143062752E-3</v>
      </c>
      <c r="R93" s="93">
        <f>$O93*'MI Epi'!E$69</f>
        <v>8.0499932770283326E-3</v>
      </c>
      <c r="S93" s="93">
        <f>$O93*'MI Epi'!F$69</f>
        <v>7.1556261536422838E-3</v>
      </c>
      <c r="T93" s="93">
        <f t="shared" si="34"/>
        <v>4.5150758657445896E-2</v>
      </c>
      <c r="U93" s="2">
        <f>J93/'Mortal Baseline'!C93</f>
        <v>0.11538106631070871</v>
      </c>
      <c r="V93" s="2">
        <f>K93/'Mortal Baseline'!D93</f>
        <v>0.48603278621710472</v>
      </c>
      <c r="W93" s="2">
        <f>L93/'Mortal Baseline'!E93</f>
        <v>1.2335664444133809</v>
      </c>
      <c r="X93" s="2">
        <f>M93/'Mortal Baseline'!F93</f>
        <v>0.25843828575994732</v>
      </c>
      <c r="Y93" s="2">
        <f>N93/'Mortal Baseline'!G93</f>
        <v>6.5732858484646544</v>
      </c>
      <c r="Z93" s="2">
        <f>SUM(C93:G93)/SUM('Mortal Baseline'!C93:G93)</f>
        <v>1.1399999999999999E-2</v>
      </c>
      <c r="AA93" s="93">
        <f>C93*'MI Epi'!$AR111</f>
        <v>0.1243311232606915</v>
      </c>
      <c r="AB93" s="93">
        <f>D93*'MI Epi'!$AR111</f>
        <v>6.2057568721824432E-3</v>
      </c>
      <c r="AC93" s="93">
        <f>E93*'MI Epi'!$AR111</f>
        <v>4.4750879073179368E-4</v>
      </c>
      <c r="AD93" s="93">
        <f>F93*'MI Epi'!$AR111</f>
        <v>6.5810095055751443E-4</v>
      </c>
      <c r="AE93" s="93">
        <f>G93*'MI Epi'!$AR111</f>
        <v>5.8826806597760286E-6</v>
      </c>
      <c r="AF93" s="93">
        <f t="shared" si="39"/>
        <v>0.13164837255482301</v>
      </c>
      <c r="AG93" s="93">
        <f>J93*'MI Epi'!$I$5</f>
        <v>69.02482008370373</v>
      </c>
      <c r="AH93" s="93">
        <f>K93*'MI Epi'!$I$5</f>
        <v>17.455867901142042</v>
      </c>
      <c r="AI93" s="93">
        <f>L93*'MI Epi'!$I$5</f>
        <v>3.4852259990288026</v>
      </c>
      <c r="AJ93" s="93">
        <f>M93*'MI Epi'!$I$5</f>
        <v>1.173765518016133</v>
      </c>
      <c r="AK93" s="93">
        <f>N93*'MI Epi'!$I$5</f>
        <v>0.30021863373013929</v>
      </c>
      <c r="AL93" s="93">
        <f t="shared" si="35"/>
        <v>91.439898135620851</v>
      </c>
      <c r="AM93" s="93">
        <f t="shared" si="40"/>
        <v>5788.4696083945619</v>
      </c>
      <c r="AN93" s="2"/>
      <c r="AO93" s="93">
        <f>'Mortal Baseline'!X93*'MI Analysis'!AY93</f>
        <v>20.401299607557856</v>
      </c>
      <c r="AP93" s="93">
        <f>'Mortal Baseline'!Y93*'MI Analysis'!AZ93</f>
        <v>0.15136722010197715</v>
      </c>
      <c r="AQ93" s="93">
        <f>'Mortal Baseline'!Z93*'MI Analysis'!BA93</f>
        <v>0.10718147366247396</v>
      </c>
      <c r="AR93" s="93">
        <f>'Mortal Baseline'!AA93*'MI Analysis'!BB93</f>
        <v>0.15338826566722158</v>
      </c>
      <c r="AS93" s="93">
        <f>'Mortal Baseline'!AB93*'MI Analysis'!BC93</f>
        <v>7.2989012446546581E-8</v>
      </c>
      <c r="AT93" s="93">
        <f t="shared" si="41"/>
        <v>269.19288063292413</v>
      </c>
      <c r="AU93" s="93">
        <f t="shared" si="42"/>
        <v>31.028262526196222</v>
      </c>
      <c r="AV93" s="93">
        <f t="shared" si="43"/>
        <v>8.0157350100059439</v>
      </c>
      <c r="AW93" s="93">
        <f t="shared" si="44"/>
        <v>3.3344316774490697</v>
      </c>
      <c r="AX93" s="93">
        <f t="shared" si="45"/>
        <v>9.8020469057119808E-2</v>
      </c>
      <c r="AY93" s="117">
        <f>('MI Epi'!$AW111*(SUM('Mortal Baseline'!X93:AB93)))/('Mortal Baseline'!X93*'MI Epi'!B$78+'Mortal Baseline'!Y93*'MI Epi'!B$78+'Mortal Baseline'!Z93*'MI Epi'!C$78+'Mortal Baseline'!AA93*'MI Epi'!D$78+'Mortal Baseline'!AB93*'MI Epi'!E$78)</f>
        <v>3.6129960090654999E-3</v>
      </c>
      <c r="AZ93" s="93">
        <f>$AY93*'MI Epi'!C$78</f>
        <v>3.0124986307951372E-3</v>
      </c>
      <c r="BA93" s="93">
        <f>$AY93*'MI Epi'!D$78</f>
        <v>2.7535647228838916E-3</v>
      </c>
      <c r="BB93" s="93">
        <f>$AY93*'MI Epi'!E$78</f>
        <v>2.5373652651564682E-3</v>
      </c>
      <c r="BC93" s="93">
        <f>$AY93*'MI Epi'!F$78</f>
        <v>2.277610540186751E-3</v>
      </c>
      <c r="BD93" s="93">
        <f t="shared" si="36"/>
        <v>1.4194035168087748E-2</v>
      </c>
      <c r="BE93" s="2">
        <f>AO93/'Mortal Baseline'!X93</f>
        <v>3.6129960090654999E-3</v>
      </c>
      <c r="BF93" s="2">
        <f>AP93/'Mortal Baseline'!Y93</f>
        <v>3.0124986307951372E-3</v>
      </c>
      <c r="BG93" s="2">
        <f>AQ93/'Mortal Baseline'!Z93</f>
        <v>2.7535647228838916E-3</v>
      </c>
      <c r="BH93" s="2">
        <f>AR93/'Mortal Baseline'!AA93</f>
        <v>2.5373652651564682E-3</v>
      </c>
      <c r="BI93" s="2">
        <f>AS93/'Mortal Baseline'!AB93</f>
        <v>2.277610540186751E-3</v>
      </c>
      <c r="BJ93" s="2">
        <f>SUM(AO93:AS93)/SUM('Mortal Baseline'!X93:AB93)</f>
        <v>3.5908007345869073E-3</v>
      </c>
      <c r="BK93" s="58">
        <f>AY93*'MI Epi'!$AH$40</f>
        <v>1.9148878848047149E-5</v>
      </c>
      <c r="BL93" s="58">
        <f>AZ93*'MI Epi'!$AH$40</f>
        <v>1.5966242743214228E-5</v>
      </c>
      <c r="BM93" s="58">
        <f>BA93*'MI Epi'!$AH$40</f>
        <v>1.4593893031284625E-5</v>
      </c>
      <c r="BN93" s="58">
        <f>BB93*'MI Epi'!$AH$40</f>
        <v>1.3448035905329281E-5</v>
      </c>
      <c r="BO93" s="58">
        <f>BC93*'MI Epi'!$AH$40</f>
        <v>1.2071335862989781E-5</v>
      </c>
      <c r="BP93" s="93">
        <f t="shared" si="46"/>
        <v>7.5228386390865056E-5</v>
      </c>
      <c r="BQ93" s="93">
        <f>AT93*'MI Epi'!$I$5</f>
        <v>53.838576126584826</v>
      </c>
      <c r="BR93" s="93">
        <f>AU93*'MI Epi'!$I$5</f>
        <v>6.2056525052392448</v>
      </c>
      <c r="BS93" s="93">
        <f>AV93*'MI Epi'!$I$5</f>
        <v>1.6031470020011889</v>
      </c>
      <c r="BT93" s="93">
        <f>AW93*'MI Epi'!$I$5</f>
        <v>0.66688633548981402</v>
      </c>
      <c r="BU93" s="93">
        <f>AX93*'MI Epi'!$I$5</f>
        <v>1.9604093811423962E-2</v>
      </c>
      <c r="BV93" s="93">
        <f t="shared" si="37"/>
        <v>62.333866063126493</v>
      </c>
      <c r="BW93" s="93">
        <f t="shared" si="47"/>
        <v>2623.6830111540526</v>
      </c>
    </row>
    <row r="94" spans="1:75">
      <c r="A94" s="58">
        <f>'Mortal Baseline'!A94</f>
        <v>92</v>
      </c>
      <c r="B94" s="58">
        <v>96</v>
      </c>
      <c r="C94" s="58">
        <f>'Mortal Baseline'!C94*'MI Analysis'!O94</f>
        <v>27.607895671112598</v>
      </c>
      <c r="D94" s="58">
        <f>'Mortal Baseline'!D94*'MI Analysis'!P94</f>
        <v>0.92826277033343396</v>
      </c>
      <c r="E94" s="58">
        <f>'Mortal Baseline'!E94*'MI Analysis'!Q94</f>
        <v>6.0989338920736151E-2</v>
      </c>
      <c r="F94" s="58">
        <f>'Mortal Baseline'!F94*'MI Analysis'!R94</f>
        <v>0.12814613662334318</v>
      </c>
      <c r="G94" s="58">
        <f>'Mortal Baseline'!G94*'MI Analysis'!S94</f>
        <v>7.4666439603711962E-4</v>
      </c>
      <c r="H94" s="58">
        <f t="shared" si="28"/>
        <v>6182.8235931458776</v>
      </c>
      <c r="I94" s="58">
        <f t="shared" si="38"/>
        <v>6182.8235931458776</v>
      </c>
      <c r="J94" s="93">
        <f t="shared" si="29"/>
        <v>303.58284488266685</v>
      </c>
      <c r="K94" s="93">
        <f t="shared" si="30"/>
        <v>70.745528618029425</v>
      </c>
      <c r="L94" s="93">
        <f t="shared" si="31"/>
        <v>14.001445826245217</v>
      </c>
      <c r="M94" s="93">
        <f t="shared" si="32"/>
        <v>4.8225501077373174</v>
      </c>
      <c r="N94" s="93">
        <f t="shared" si="33"/>
        <v>1.2016153166359345</v>
      </c>
      <c r="O94" s="117">
        <f>('MI Epi'!AO112*(SUM('Mortal Baseline'!C94:G94)))/('Mortal Baseline'!C94*'MI Epi'!B$69+'Mortal Baseline'!D94*'MI Epi'!C$69+'Mortal Baseline'!E94*'MI Epi'!D$69+'Mortal Baseline'!F94*'MI Epi'!E$69+'Mortal Baseline'!G94*'MI Epi'!F$69)</f>
        <v>1.1504527935477016E-2</v>
      </c>
      <c r="P94" s="93">
        <f>$O94*'MI Epi'!C$69</f>
        <v>9.5648586713234212E-3</v>
      </c>
      <c r="Q94" s="93">
        <f>$O94*'MI Epi'!D$69</f>
        <v>8.76784479945498E-3</v>
      </c>
      <c r="R94" s="93">
        <f>$O94*'MI Epi'!E$69</f>
        <v>8.0209849888001408E-3</v>
      </c>
      <c r="S94" s="93">
        <f>$O94*'MI Epi'!F$69</f>
        <v>7.1298407326146193E-3</v>
      </c>
      <c r="T94" s="93">
        <f t="shared" si="34"/>
        <v>4.4988057127670178E-2</v>
      </c>
      <c r="U94" s="2">
        <f>J94/'Mortal Baseline'!C94</f>
        <v>0.12650646616788941</v>
      </c>
      <c r="V94" s="2">
        <f>K94/'Mortal Baseline'!D94</f>
        <v>0.72896490572002193</v>
      </c>
      <c r="W94" s="2">
        <f>L94/'Mortal Baseline'!E94</f>
        <v>2.012851854846978</v>
      </c>
      <c r="X94" s="2">
        <f>M94/'Mortal Baseline'!F94</f>
        <v>0.30185538980073517</v>
      </c>
      <c r="Y94" s="2">
        <f>N94/'Mortal Baseline'!G94</f>
        <v>11.474131986144124</v>
      </c>
      <c r="Z94" s="2">
        <f>SUM(C94:G94)/SUM('Mortal Baseline'!C94:G94)</f>
        <v>1.1399999999999999E-2</v>
      </c>
      <c r="AA94" s="93">
        <f>C94*'MI Epi'!$AR112</f>
        <v>9.9388424416005344E-2</v>
      </c>
      <c r="AB94" s="93">
        <f>D94*'MI Epi'!$AR112</f>
        <v>3.341745973200362E-3</v>
      </c>
      <c r="AC94" s="93">
        <f>E94*'MI Epi'!$AR112</f>
        <v>2.1956162011465015E-4</v>
      </c>
      <c r="AD94" s="93">
        <f>F94*'MI Epi'!$AR112</f>
        <v>4.6132609184403544E-4</v>
      </c>
      <c r="AE94" s="93">
        <f>G94*'MI Epi'!$AR112</f>
        <v>2.6879918257336307E-6</v>
      </c>
      <c r="AF94" s="93">
        <f t="shared" si="39"/>
        <v>0.10341374609299012</v>
      </c>
      <c r="AG94" s="93">
        <f>J94*'MI Epi'!$I$5</f>
        <v>60.716568976533374</v>
      </c>
      <c r="AH94" s="93">
        <f>K94*'MI Epi'!$I$5</f>
        <v>14.149105723605885</v>
      </c>
      <c r="AI94" s="93">
        <f>L94*'MI Epi'!$I$5</f>
        <v>2.8002891652490436</v>
      </c>
      <c r="AJ94" s="93">
        <f>M94*'MI Epi'!$I$5</f>
        <v>0.96451002154746357</v>
      </c>
      <c r="AK94" s="93">
        <f>N94*'MI Epi'!$I$5</f>
        <v>0.24032306332718689</v>
      </c>
      <c r="AL94" s="93">
        <f t="shared" si="35"/>
        <v>78.870796950262957</v>
      </c>
      <c r="AM94" s="93">
        <f t="shared" si="40"/>
        <v>5867.4438190909177</v>
      </c>
      <c r="AN94" s="2"/>
      <c r="AO94" s="93">
        <f>'Mortal Baseline'!X94*'MI Analysis'!AY94</f>
        <v>16.63167205620385</v>
      </c>
      <c r="AP94" s="93">
        <f>'Mortal Baseline'!Y94*'MI Analysis'!AZ94</f>
        <v>6.9335853535670303E-2</v>
      </c>
      <c r="AQ94" s="93">
        <f>'Mortal Baseline'!Z94*'MI Analysis'!BA94</f>
        <v>6.5448072051836878E-2</v>
      </c>
      <c r="AR94" s="93">
        <f>'Mortal Baseline'!AA94*'MI Analysis'!BB94</f>
        <v>0.12391102127914019</v>
      </c>
      <c r="AS94" s="93">
        <f>'Mortal Baseline'!AB94*'MI Analysis'!BC94</f>
        <v>1.7831918754582988E-8</v>
      </c>
      <c r="AT94" s="93">
        <f t="shared" si="41"/>
        <v>231.98595741366432</v>
      </c>
      <c r="AU94" s="93">
        <f t="shared" si="42"/>
        <v>24.891929908249907</v>
      </c>
      <c r="AV94" s="93">
        <f t="shared" si="43"/>
        <v>6.478021486163561</v>
      </c>
      <c r="AW94" s="93">
        <f t="shared" si="44"/>
        <v>2.7914429152024907</v>
      </c>
      <c r="AX94" s="93">
        <f t="shared" si="45"/>
        <v>7.8404321741751618E-2</v>
      </c>
      <c r="AY94" s="117">
        <f>('MI Epi'!$AW112*(SUM('Mortal Baseline'!X94:AB94)))/('Mortal Baseline'!X94*'MI Epi'!B$78+'Mortal Baseline'!Y94*'MI Epi'!B$78+'Mortal Baseline'!Z94*'MI Epi'!C$78+'Mortal Baseline'!AA94*'MI Epi'!D$78+'Mortal Baseline'!AB94*'MI Epi'!E$78)</f>
        <v>3.6119659248362687E-3</v>
      </c>
      <c r="AZ94" s="93">
        <f>$AY94*'MI Epi'!C$78</f>
        <v>3.0116397515374863E-3</v>
      </c>
      <c r="BA94" s="93">
        <f>$AY94*'MI Epi'!D$78</f>
        <v>2.752779667049871E-3</v>
      </c>
      <c r="BB94" s="93">
        <f>$AY94*'MI Epi'!E$78</f>
        <v>2.5366418489288062E-3</v>
      </c>
      <c r="BC94" s="93">
        <f>$AY94*'MI Epi'!F$78</f>
        <v>2.2769611814019946E-3</v>
      </c>
      <c r="BD94" s="93">
        <f t="shared" si="36"/>
        <v>1.4189988373754427E-2</v>
      </c>
      <c r="BE94" s="2">
        <f>AO94/'Mortal Baseline'!X94</f>
        <v>3.6119659248362683E-3</v>
      </c>
      <c r="BF94" s="2">
        <f>AP94/'Mortal Baseline'!Y94</f>
        <v>3.0116397515374863E-3</v>
      </c>
      <c r="BG94" s="2">
        <f>AQ94/'Mortal Baseline'!Z94</f>
        <v>2.752779667049871E-3</v>
      </c>
      <c r="BH94" s="2">
        <f>AR94/'Mortal Baseline'!AA94</f>
        <v>2.5366418489288062E-3</v>
      </c>
      <c r="BI94" s="2">
        <f>AS94/'Mortal Baseline'!AB94</f>
        <v>2.2769611814019946E-3</v>
      </c>
      <c r="BJ94" s="2">
        <f>SUM(AO94:AS94)/SUM('Mortal Baseline'!X94:AB94)</f>
        <v>3.5935038454315608E-3</v>
      </c>
      <c r="BK94" s="58">
        <f>AY94*'MI Epi'!$AH$40</f>
        <v>1.9143419401632224E-5</v>
      </c>
      <c r="BL94" s="58">
        <f>AZ94*'MI Epi'!$AH$40</f>
        <v>1.5961690683148676E-5</v>
      </c>
      <c r="BM94" s="58">
        <f>BA94*'MI Epi'!$AH$40</f>
        <v>1.4589732235364316E-5</v>
      </c>
      <c r="BN94" s="58">
        <f>BB94*'MI Epi'!$AH$40</f>
        <v>1.3444201799322673E-5</v>
      </c>
      <c r="BO94" s="58">
        <f>BC94*'MI Epi'!$AH$40</f>
        <v>1.2067894261430572E-5</v>
      </c>
      <c r="BP94" s="93">
        <f t="shared" si="46"/>
        <v>7.5206938380898469E-5</v>
      </c>
      <c r="BQ94" s="93">
        <f>AT94*'MI Epi'!$I$5</f>
        <v>46.397191482732865</v>
      </c>
      <c r="BR94" s="93">
        <f>AU94*'MI Epi'!$I$5</f>
        <v>4.978385981649982</v>
      </c>
      <c r="BS94" s="93">
        <f>AV94*'MI Epi'!$I$5</f>
        <v>1.2956042972327122</v>
      </c>
      <c r="BT94" s="93">
        <f>AW94*'MI Epi'!$I$5</f>
        <v>0.55828858304049811</v>
      </c>
      <c r="BU94" s="93">
        <f>AX94*'MI Epi'!$I$5</f>
        <v>1.5680864348350324E-2</v>
      </c>
      <c r="BV94" s="93">
        <f t="shared" si="37"/>
        <v>53.245151209004405</v>
      </c>
      <c r="BW94" s="93">
        <f t="shared" si="47"/>
        <v>2676.9282375699954</v>
      </c>
    </row>
    <row r="95" spans="1:75">
      <c r="A95" s="58">
        <f>'Mortal Baseline'!A95</f>
        <v>93</v>
      </c>
      <c r="B95" s="58">
        <v>97</v>
      </c>
      <c r="C95" s="58">
        <f>'Mortal Baseline'!C95*'MI Analysis'!O95</f>
        <v>21.966807160277689</v>
      </c>
      <c r="D95" s="58">
        <f>'Mortal Baseline'!D95*'MI Analysis'!P95</f>
        <v>0.47936273581456068</v>
      </c>
      <c r="E95" s="58">
        <f>'Mortal Baseline'!E95*'MI Analysis'!Q95</f>
        <v>2.8806478767373151E-2</v>
      </c>
      <c r="F95" s="58">
        <f>'Mortal Baseline'!F95*'MI Analysis'!R95</f>
        <v>8.9858844950062883E-2</v>
      </c>
      <c r="G95" s="58">
        <f>'Mortal Baseline'!G95*'MI Analysis'!S95</f>
        <v>3.3143808657652018E-4</v>
      </c>
      <c r="H95" s="58">
        <f t="shared" si="28"/>
        <v>6205.3887598037736</v>
      </c>
      <c r="I95" s="58">
        <f t="shared" si="38"/>
        <v>6205.3887598037736</v>
      </c>
      <c r="J95" s="93">
        <f t="shared" si="29"/>
        <v>264.73369464199516</v>
      </c>
      <c r="K95" s="93">
        <f t="shared" si="30"/>
        <v>57.072443884264899</v>
      </c>
      <c r="L95" s="93">
        <f t="shared" si="31"/>
        <v>11.229743578143431</v>
      </c>
      <c r="M95" s="93">
        <f t="shared" si="32"/>
        <v>3.9474376050480733</v>
      </c>
      <c r="N95" s="93">
        <f t="shared" si="33"/>
        <v>0.96162100340349821</v>
      </c>
      <c r="O95" s="117">
        <f>('MI Epi'!AO113*(SUM('Mortal Baseline'!C95:G95)))/('Mortal Baseline'!C95*'MI Epi'!B$69+'Mortal Baseline'!D95*'MI Epi'!C$69+'Mortal Baseline'!E95*'MI Epi'!D$69+'Mortal Baseline'!F95*'MI Epi'!E$69+'Mortal Baseline'!G95*'MI Epi'!F$69)</f>
        <v>1.1473472354181474E-2</v>
      </c>
      <c r="P95" s="93">
        <f>$O95*'MI Epi'!C$69</f>
        <v>9.5390390768373551E-3</v>
      </c>
      <c r="Q95" s="93">
        <f>$O95*'MI Epi'!D$69</f>
        <v>8.7441766821290626E-3</v>
      </c>
      <c r="R95" s="93">
        <f>$O95*'MI Epi'!E$69</f>
        <v>7.9993329616342233E-3</v>
      </c>
      <c r="S95" s="93">
        <f>$O95*'MI Epi'!F$69</f>
        <v>7.1105942802840404E-3</v>
      </c>
      <c r="T95" s="93">
        <f t="shared" si="34"/>
        <v>4.4866615355066156E-2</v>
      </c>
      <c r="U95" s="2">
        <f>J95/'Mortal Baseline'!C95</f>
        <v>0.13827292717294717</v>
      </c>
      <c r="V95" s="2">
        <f>K95/'Mortal Baseline'!D95</f>
        <v>1.1357083722778465</v>
      </c>
      <c r="W95" s="2">
        <f>L95/'Mortal Baseline'!E95</f>
        <v>3.4087769885123214</v>
      </c>
      <c r="X95" s="2">
        <f>M95/'Mortal Baseline'!F95</f>
        <v>0.35140522633696963</v>
      </c>
      <c r="Y95" s="2">
        <f>N95/'Mortal Baseline'!G95</f>
        <v>20.630389455930175</v>
      </c>
      <c r="Z95" s="2">
        <f>SUM(C95:G95)/SUM('Mortal Baseline'!C95:G95)</f>
        <v>1.1399999999999999E-2</v>
      </c>
      <c r="AA95" s="93">
        <f>C95*'MI Epi'!$AR113</f>
        <v>7.9080505776999682E-2</v>
      </c>
      <c r="AB95" s="93">
        <f>D95*'MI Epi'!$AR113</f>
        <v>1.7257058489324184E-3</v>
      </c>
      <c r="AC95" s="93">
        <f>E95*'MI Epi'!$AR113</f>
        <v>1.0370332356254334E-4</v>
      </c>
      <c r="AD95" s="93">
        <f>F95*'MI Epi'!$AR113</f>
        <v>3.2349184182022634E-4</v>
      </c>
      <c r="AE95" s="93">
        <f>G95*'MI Epi'!$AR113</f>
        <v>1.1931771116754727E-6</v>
      </c>
      <c r="AF95" s="93">
        <f t="shared" si="39"/>
        <v>8.1234599968426538E-2</v>
      </c>
      <c r="AG95" s="93">
        <f>J95*'MI Epi'!$I$5</f>
        <v>52.946738928399036</v>
      </c>
      <c r="AH95" s="93">
        <f>K95*'MI Epi'!$I$5</f>
        <v>11.414488776852981</v>
      </c>
      <c r="AI95" s="93">
        <f>L95*'MI Epi'!$I$5</f>
        <v>2.2459487156286864</v>
      </c>
      <c r="AJ95" s="93">
        <f>M95*'MI Epi'!$I$5</f>
        <v>0.78948752100961472</v>
      </c>
      <c r="AK95" s="93">
        <f>N95*'MI Epi'!$I$5</f>
        <v>0.19232420068069966</v>
      </c>
      <c r="AL95" s="93">
        <f t="shared" si="35"/>
        <v>67.588988142571026</v>
      </c>
      <c r="AM95" s="93">
        <f t="shared" si="40"/>
        <v>5935.1140418334571</v>
      </c>
      <c r="AN95" s="2"/>
      <c r="AO95" s="93">
        <f>'Mortal Baseline'!X95*'MI Analysis'!AY95</f>
        <v>13.531934974835847</v>
      </c>
      <c r="AP95" s="93">
        <f>'Mortal Baseline'!Y95*'MI Analysis'!AZ95</f>
        <v>3.0245235247060447E-2</v>
      </c>
      <c r="AQ95" s="93">
        <f>'Mortal Baseline'!Z95*'MI Analysis'!BA95</f>
        <v>3.9398090872531467E-2</v>
      </c>
      <c r="AR95" s="93">
        <f>'Mortal Baseline'!AA95*'MI Analysis'!BB95</f>
        <v>0.10137740763045867</v>
      </c>
      <c r="AS95" s="93">
        <f>'Mortal Baseline'!AB95*'MI Analysis'!BC95</f>
        <v>4.1064918893272196E-9</v>
      </c>
      <c r="AT95" s="93">
        <f t="shared" si="41"/>
        <v>199.12068176234791</v>
      </c>
      <c r="AU95" s="93">
        <f t="shared" si="42"/>
        <v>19.943773200156304</v>
      </c>
      <c r="AV95" s="93">
        <f t="shared" si="43"/>
        <v>5.2218006900711442</v>
      </c>
      <c r="AW95" s="93">
        <f t="shared" si="44"/>
        <v>2.3345182955906516</v>
      </c>
      <c r="AX95" s="93">
        <f t="shared" si="45"/>
        <v>6.2711393605631743E-2</v>
      </c>
      <c r="AY95" s="117">
        <f>('MI Epi'!$AW113*(SUM('Mortal Baseline'!X95:AB95)))/('Mortal Baseline'!X95*'MI Epi'!B$78+'Mortal Baseline'!Y95*'MI Epi'!B$78+'Mortal Baseline'!Z95*'MI Epi'!C$78+'Mortal Baseline'!AA95*'MI Epi'!D$78+'Mortal Baseline'!AB95*'MI Epi'!E$78)</f>
        <v>3.6112632081478297E-3</v>
      </c>
      <c r="AZ95" s="93">
        <f>$AY95*'MI Epi'!C$78</f>
        <v>3.0110538297549966E-3</v>
      </c>
      <c r="BA95" s="93">
        <f>$AY95*'MI Epi'!D$78</f>
        <v>2.7522441071215972E-3</v>
      </c>
      <c r="BB95" s="93">
        <f>$AY95*'MI Epi'!E$78</f>
        <v>2.5361483391347136E-3</v>
      </c>
      <c r="BC95" s="93">
        <f>$AY95*'MI Epi'!F$78</f>
        <v>2.2765181931085291E-3</v>
      </c>
      <c r="BD95" s="93">
        <f t="shared" si="36"/>
        <v>1.4187227677267666E-2</v>
      </c>
      <c r="BE95" s="2">
        <f>AO95/'Mortal Baseline'!X95</f>
        <v>3.6112632081478297E-3</v>
      </c>
      <c r="BF95" s="2">
        <f>AP95/'Mortal Baseline'!Y95</f>
        <v>3.0110538297549966E-3</v>
      </c>
      <c r="BG95" s="2">
        <f>AQ95/'Mortal Baseline'!Z95</f>
        <v>2.7522441071215972E-3</v>
      </c>
      <c r="BH95" s="2">
        <f>AR95/'Mortal Baseline'!AA95</f>
        <v>2.5361483391347136E-3</v>
      </c>
      <c r="BI95" s="2">
        <f>AS95/'Mortal Baseline'!AB95</f>
        <v>2.2765181931085291E-3</v>
      </c>
      <c r="BJ95" s="2">
        <f>SUM(AO95:AS95)/SUM('Mortal Baseline'!X95:AB95)</f>
        <v>3.5951798851885613E-3</v>
      </c>
      <c r="BK95" s="58">
        <f>AY95*'MI Epi'!$AH$40</f>
        <v>1.9139695003183497E-5</v>
      </c>
      <c r="BL95" s="58">
        <f>AZ95*'MI Epi'!$AH$40</f>
        <v>1.5958585297701482E-5</v>
      </c>
      <c r="BM95" s="58">
        <f>BA95*'MI Epi'!$AH$40</f>
        <v>1.4586893767744465E-5</v>
      </c>
      <c r="BN95" s="58">
        <f>BB95*'MI Epi'!$AH$40</f>
        <v>1.3441586197413981E-5</v>
      </c>
      <c r="BO95" s="58">
        <f>BC95*'MI Epi'!$AH$40</f>
        <v>1.2065546423475204E-5</v>
      </c>
      <c r="BP95" s="93">
        <f t="shared" si="46"/>
        <v>7.5192306689518637E-5</v>
      </c>
      <c r="BQ95" s="93">
        <f>AT95*'MI Epi'!$I$5</f>
        <v>39.824136352469587</v>
      </c>
      <c r="BR95" s="93">
        <f>AU95*'MI Epi'!$I$5</f>
        <v>3.988754640031261</v>
      </c>
      <c r="BS95" s="93">
        <f>AV95*'MI Epi'!$I$5</f>
        <v>1.0443601380142289</v>
      </c>
      <c r="BT95" s="93">
        <f>AW95*'MI Epi'!$I$5</f>
        <v>0.46690365911813037</v>
      </c>
      <c r="BU95" s="93">
        <f>AX95*'MI Epi'!$I$5</f>
        <v>1.254227872112635E-2</v>
      </c>
      <c r="BV95" s="93">
        <f t="shared" si="37"/>
        <v>45.336697068354333</v>
      </c>
      <c r="BW95" s="93">
        <f t="shared" si="47"/>
        <v>2722.2650098306563</v>
      </c>
    </row>
    <row r="96" spans="1:75">
      <c r="A96" s="58">
        <f>'Mortal Baseline'!A96</f>
        <v>94</v>
      </c>
      <c r="B96" s="58">
        <v>98</v>
      </c>
      <c r="C96" s="58">
        <f>'Mortal Baseline'!C96*'MI Analysis'!O96</f>
        <v>16.883664622293097</v>
      </c>
      <c r="D96" s="58">
        <f>'Mortal Baseline'!D96*'MI Analysis'!P96</f>
        <v>0.23019840538662029</v>
      </c>
      <c r="E96" s="58">
        <f>'Mortal Baseline'!E96*'MI Analysis'!Q96</f>
        <v>1.2694514655777926E-2</v>
      </c>
      <c r="F96" s="58">
        <f>'Mortal Baseline'!F96*'MI Analysis'!R96</f>
        <v>6.119133843314261E-2</v>
      </c>
      <c r="G96" s="58">
        <f>'Mortal Baseline'!G96*'MI Analysis'!S96</f>
        <v>1.385625509526836E-4</v>
      </c>
      <c r="H96" s="58">
        <f t="shared" si="28"/>
        <v>6222.5766472470932</v>
      </c>
      <c r="I96" s="58">
        <f t="shared" si="38"/>
        <v>6222.5766472470932</v>
      </c>
      <c r="J96" s="93">
        <f t="shared" si="29"/>
        <v>228.59153983011225</v>
      </c>
      <c r="K96" s="93">
        <f t="shared" si="30"/>
        <v>45.886427806949612</v>
      </c>
      <c r="L96" s="93">
        <f t="shared" si="31"/>
        <v>8.9963856738469588</v>
      </c>
      <c r="M96" s="93">
        <f t="shared" si="32"/>
        <v>3.2188179306297804</v>
      </c>
      <c r="N96" s="93">
        <f t="shared" si="33"/>
        <v>0.76943417209663956</v>
      </c>
      <c r="O96" s="117">
        <f>('MI Epi'!AO114*(SUM('Mortal Baseline'!C96:G96)))/('Mortal Baseline'!C96*'MI Epi'!B$69+'Mortal Baseline'!D96*'MI Epi'!C$69+'Mortal Baseline'!E96*'MI Epi'!D$69+'Mortal Baseline'!F96*'MI Epi'!E$69+'Mortal Baseline'!G96*'MI Epi'!F$69)</f>
        <v>1.1451273245928059E-2</v>
      </c>
      <c r="P96" s="93">
        <f>$O96*'MI Epi'!C$69</f>
        <v>9.5205827495317766E-3</v>
      </c>
      <c r="Q96" s="93">
        <f>$O96*'MI Epi'!D$69</f>
        <v>8.7272582707919027E-3</v>
      </c>
      <c r="R96" s="93">
        <f>$O96*'MI Epi'!E$69</f>
        <v>7.983855689114739E-3</v>
      </c>
      <c r="S96" s="93">
        <f>$O96*'MI Epi'!F$69</f>
        <v>7.0968365574864941E-3</v>
      </c>
      <c r="T96" s="93">
        <f t="shared" si="34"/>
        <v>4.4779806512852974E-2</v>
      </c>
      <c r="U96" s="2">
        <f>J96/'Mortal Baseline'!C96</f>
        <v>0.15504123321933994</v>
      </c>
      <c r="V96" s="2">
        <f>K96/'Mortal Baseline'!D96</f>
        <v>1.8977782764513949</v>
      </c>
      <c r="W96" s="2">
        <f>L96/'Mortal Baseline'!E96</f>
        <v>6.1848588471697896</v>
      </c>
      <c r="X96" s="2">
        <f>M96/'Mortal Baseline'!F96</f>
        <v>0.41997084073853452</v>
      </c>
      <c r="Y96" s="2">
        <f>N96/'Mortal Baseline'!G96</f>
        <v>39.40854526400468</v>
      </c>
      <c r="Z96" s="2">
        <f>SUM(C96:G96)/SUM('Mortal Baseline'!C96:G96)</f>
        <v>1.1400000000000002E-2</v>
      </c>
      <c r="AA96" s="93">
        <f>C96*'MI Epi'!$AR114</f>
        <v>6.0781192640255145E-2</v>
      </c>
      <c r="AB96" s="93">
        <f>D96*'MI Epi'!$AR114</f>
        <v>8.2871425939183303E-4</v>
      </c>
      <c r="AC96" s="93">
        <f>E96*'MI Epi'!$AR114</f>
        <v>4.570025276080053E-5</v>
      </c>
      <c r="AD96" s="93">
        <f>F96*'MI Epi'!$AR114</f>
        <v>2.2028881835931338E-4</v>
      </c>
      <c r="AE96" s="93">
        <f>G96*'MI Epi'!$AR114</f>
        <v>4.9882518342966093E-7</v>
      </c>
      <c r="AF96" s="93">
        <f t="shared" si="39"/>
        <v>6.1876394795950522E-2</v>
      </c>
      <c r="AG96" s="93">
        <f>J96*'MI Epi'!$I$5</f>
        <v>45.718307966022451</v>
      </c>
      <c r="AH96" s="93">
        <f>K96*'MI Epi'!$I$5</f>
        <v>9.1772855613899225</v>
      </c>
      <c r="AI96" s="93">
        <f>L96*'MI Epi'!$I$5</f>
        <v>1.7992771347693919</v>
      </c>
      <c r="AJ96" s="93">
        <f>M96*'MI Epi'!$I$5</f>
        <v>0.64376358612595608</v>
      </c>
      <c r="AK96" s="93">
        <f>N96*'MI Epi'!$I$5</f>
        <v>0.15388683441932793</v>
      </c>
      <c r="AL96" s="93">
        <f t="shared" si="35"/>
        <v>57.492521082727045</v>
      </c>
      <c r="AM96" s="93">
        <f t="shared" si="40"/>
        <v>5992.6684393109799</v>
      </c>
      <c r="AN96" s="2"/>
      <c r="AO96" s="93">
        <f>'Mortal Baseline'!X96*'MI Analysis'!AY96</f>
        <v>10.709970901229644</v>
      </c>
      <c r="AP96" s="93">
        <f>'Mortal Baseline'!Y96*'MI Analysis'!AZ96</f>
        <v>1.2225873323355081E-2</v>
      </c>
      <c r="AQ96" s="93">
        <f>'Mortal Baseline'!Z96*'MI Analysis'!BA96</f>
        <v>2.2780633040168179E-2</v>
      </c>
      <c r="AR96" s="93">
        <f>'Mortal Baseline'!AA96*'MI Analysis'!BB96</f>
        <v>8.1938269728227542E-2</v>
      </c>
      <c r="AS96" s="93">
        <f>'Mortal Baseline'!AB96*'MI Analysis'!BC96</f>
        <v>8.6713569422517973E-10</v>
      </c>
      <c r="AT96" s="93">
        <f t="shared" si="41"/>
        <v>170.00649717141295</v>
      </c>
      <c r="AU96" s="93">
        <f t="shared" si="42"/>
        <v>15.967228474863102</v>
      </c>
      <c r="AV96" s="93">
        <f t="shared" si="43"/>
        <v>4.2002065982033159</v>
      </c>
      <c r="AW96" s="93">
        <f t="shared" si="44"/>
        <v>1.9495394646145512</v>
      </c>
      <c r="AX96" s="93">
        <f t="shared" si="45"/>
        <v>5.0157050205217608E-2</v>
      </c>
      <c r="AY96" s="117">
        <f>('MI Epi'!$AW114*(SUM('Mortal Baseline'!X96:AB96)))/('Mortal Baseline'!X96*'MI Epi'!B$78+'Mortal Baseline'!Y96*'MI Epi'!B$78+'Mortal Baseline'!Z96*'MI Epi'!C$78+'Mortal Baseline'!AA96*'MI Epi'!D$78+'Mortal Baseline'!AB96*'MI Epi'!E$78)</f>
        <v>3.6108683870036953E-3</v>
      </c>
      <c r="AZ96" s="93">
        <f>$AY96*'MI Epi'!C$78</f>
        <v>3.0107246297909973E-3</v>
      </c>
      <c r="BA96" s="93">
        <f>$AY96*'MI Epi'!D$78</f>
        <v>2.7519432029491022E-3</v>
      </c>
      <c r="BB96" s="93">
        <f>$AY96*'MI Epi'!E$78</f>
        <v>2.5358710608165084E-3</v>
      </c>
      <c r="BC96" s="93">
        <f>$AY96*'MI Epi'!F$78</f>
        <v>2.2762693002791119E-3</v>
      </c>
      <c r="BD96" s="93">
        <f t="shared" si="36"/>
        <v>1.4185676580839414E-2</v>
      </c>
      <c r="BE96" s="2">
        <f>AO96/'Mortal Baseline'!X96</f>
        <v>3.6108683870036953E-3</v>
      </c>
      <c r="BF96" s="2">
        <f>AP96/'Mortal Baseline'!Y96</f>
        <v>3.0107246297909973E-3</v>
      </c>
      <c r="BG96" s="2">
        <f>AQ96/'Mortal Baseline'!Z96</f>
        <v>2.7519432029491022E-3</v>
      </c>
      <c r="BH96" s="2">
        <f>AR96/'Mortal Baseline'!AA96</f>
        <v>2.5358710608165084E-3</v>
      </c>
      <c r="BI96" s="2">
        <f>AS96/'Mortal Baseline'!AB96</f>
        <v>2.2762693002791119E-3</v>
      </c>
      <c r="BJ96" s="2">
        <f>SUM(AO96:AS96)/SUM('Mortal Baseline'!X96:AB96)</f>
        <v>3.5961600467971345E-3</v>
      </c>
      <c r="BK96" s="58">
        <f>AY96*'MI Epi'!$AH$40</f>
        <v>1.9137602451119587E-5</v>
      </c>
      <c r="BL96" s="58">
        <f>AZ96*'MI Epi'!$AH$40</f>
        <v>1.5956840537892287E-5</v>
      </c>
      <c r="BM96" s="58">
        <f>BA96*'MI Epi'!$AH$40</f>
        <v>1.4585298975630242E-5</v>
      </c>
      <c r="BN96" s="58">
        <f>BB96*'MI Epi'!$AH$40</f>
        <v>1.3440116622327494E-5</v>
      </c>
      <c r="BO96" s="58">
        <f>BC96*'MI Epi'!$AH$40</f>
        <v>1.2064227291479293E-5</v>
      </c>
      <c r="BP96" s="93">
        <f t="shared" si="46"/>
        <v>7.5184085878448901E-5</v>
      </c>
      <c r="BQ96" s="93">
        <f>AT96*'MI Epi'!$I$5</f>
        <v>34.001299434282593</v>
      </c>
      <c r="BR96" s="93">
        <f>AU96*'MI Epi'!$I$5</f>
        <v>3.1934456949726204</v>
      </c>
      <c r="BS96" s="93">
        <f>AV96*'MI Epi'!$I$5</f>
        <v>0.8400413196406632</v>
      </c>
      <c r="BT96" s="93">
        <f>AW96*'MI Epi'!$I$5</f>
        <v>0.38990789292291028</v>
      </c>
      <c r="BU96" s="93">
        <f>AX96*'MI Epi'!$I$5</f>
        <v>1.0031410041043522E-2</v>
      </c>
      <c r="BV96" s="93">
        <f t="shared" si="37"/>
        <v>38.43472575185983</v>
      </c>
      <c r="BW96" s="93">
        <f t="shared" si="47"/>
        <v>2760.6998107666018</v>
      </c>
    </row>
    <row r="97" spans="1:75">
      <c r="A97" s="58">
        <f>'Mortal Baseline'!A97</f>
        <v>95</v>
      </c>
      <c r="B97" s="58">
        <v>99</v>
      </c>
      <c r="C97" s="58">
        <f>'Mortal Baseline'!C97*'MI Analysis'!O97</f>
        <v>12.257787719798927</v>
      </c>
      <c r="D97" s="58">
        <f>'Mortal Baseline'!D97*'MI Analysis'!P97</f>
        <v>0.10043811092407329</v>
      </c>
      <c r="E97" s="58">
        <f>'Mortal Baseline'!E97*'MI Analysis'!Q97</f>
        <v>5.0969456614302468E-3</v>
      </c>
      <c r="F97" s="58">
        <f>'Mortal Baseline'!F97*'MI Analysis'!R97</f>
        <v>3.9584433302166641E-2</v>
      </c>
      <c r="G97" s="58">
        <f>'Mortal Baseline'!G97*'MI Analysis'!S97</f>
        <v>5.3294543796572722E-5</v>
      </c>
      <c r="H97" s="58">
        <f t="shared" si="28"/>
        <v>6234.9796077513238</v>
      </c>
      <c r="I97" s="58">
        <f t="shared" si="38"/>
        <v>6234.9796077513238</v>
      </c>
      <c r="J97" s="93">
        <f t="shared" si="29"/>
        <v>195.07023839124847</v>
      </c>
      <c r="K97" s="93">
        <f t="shared" si="30"/>
        <v>36.808751642224372</v>
      </c>
      <c r="L97" s="93">
        <f t="shared" si="31"/>
        <v>7.2021597844862359</v>
      </c>
      <c r="M97" s="93">
        <f t="shared" si="32"/>
        <v>2.6144184889876319</v>
      </c>
      <c r="N97" s="93">
        <f t="shared" si="33"/>
        <v>0.61560013339592479</v>
      </c>
      <c r="O97" s="117">
        <f>('MI Epi'!AO115*(SUM('Mortal Baseline'!C97:G97)))/('Mortal Baseline'!C97*'MI Epi'!B$69+'Mortal Baseline'!D97*'MI Epi'!C$69+'Mortal Baseline'!E97*'MI Epi'!D$69+'Mortal Baseline'!F97*'MI Epi'!E$69+'Mortal Baseline'!G97*'MI Epi'!F$69)</f>
        <v>1.0834119179105768E-2</v>
      </c>
      <c r="P97" s="93">
        <f>$O97*'MI Epi'!C$69</f>
        <v>9.0074811724227856E-3</v>
      </c>
      <c r="Q97" s="93">
        <f>$O97*'MI Epi'!D$69</f>
        <v>8.2569120640115408E-3</v>
      </c>
      <c r="R97" s="93">
        <f>$O97*'MI Epi'!E$69</f>
        <v>7.5535743656635224E-3</v>
      </c>
      <c r="S97" s="93">
        <f>$O97*'MI Epi'!F$69</f>
        <v>6.7143601770033616E-3</v>
      </c>
      <c r="T97" s="93">
        <f t="shared" si="34"/>
        <v>4.2366446958206974E-2</v>
      </c>
      <c r="U97" s="2">
        <f>J97/'Mortal Baseline'!C97</f>
        <v>0.17241399992706247</v>
      </c>
      <c r="V97" s="2">
        <f>K97/'Mortal Baseline'!D97</f>
        <v>3.3010789863258418</v>
      </c>
      <c r="W97" s="2">
        <f>L97/'Mortal Baseline'!E97</f>
        <v>11.667301156743358</v>
      </c>
      <c r="X97" s="2">
        <f>M97/'Mortal Baseline'!F97</f>
        <v>0.49888814445785751</v>
      </c>
      <c r="Y97" s="2">
        <f>N97/'Mortal Baseline'!G97</f>
        <v>77.556926585369581</v>
      </c>
      <c r="Z97" s="2">
        <f>SUM(C97:G97)/SUM('Mortal Baseline'!C97:G97)</f>
        <v>1.0800000000000002E-2</v>
      </c>
      <c r="AA97" s="93">
        <f>C97*'MI Epi'!$AR115</f>
        <v>4.1676478247316351E-2</v>
      </c>
      <c r="AB97" s="93">
        <f>D97*'MI Epi'!$AR115</f>
        <v>3.4148957714184917E-4</v>
      </c>
      <c r="AC97" s="93">
        <f>E97*'MI Epi'!$AR115</f>
        <v>1.7329615248862839E-5</v>
      </c>
      <c r="AD97" s="93">
        <f>F97*'MI Epi'!$AR115</f>
        <v>1.3458707322736658E-4</v>
      </c>
      <c r="AE97" s="93">
        <f>G97*'MI Epi'!$AR115</f>
        <v>1.8120144890834725E-7</v>
      </c>
      <c r="AF97" s="93">
        <f t="shared" si="39"/>
        <v>4.2170065714383337E-2</v>
      </c>
      <c r="AG97" s="93">
        <f>J97*'MI Epi'!$I$5</f>
        <v>39.014047678249696</v>
      </c>
      <c r="AH97" s="93">
        <f>K97*'MI Epi'!$I$5</f>
        <v>7.3617503284448746</v>
      </c>
      <c r="AI97" s="93">
        <f>L97*'MI Epi'!$I$5</f>
        <v>1.4404319568972472</v>
      </c>
      <c r="AJ97" s="93">
        <f>M97*'MI Epi'!$I$5</f>
        <v>0.52288369779752641</v>
      </c>
      <c r="AK97" s="93">
        <f>N97*'MI Epi'!$I$5</f>
        <v>0.12312002667918497</v>
      </c>
      <c r="AL97" s="93">
        <f t="shared" si="35"/>
        <v>48.46223368806853</v>
      </c>
      <c r="AM97" s="93">
        <f t="shared" si="40"/>
        <v>6041.1728430647627</v>
      </c>
      <c r="AN97" s="2"/>
      <c r="AO97" s="93">
        <f>'Mortal Baseline'!X97*'MI Analysis'!AY97</f>
        <v>6.5866025864620603</v>
      </c>
      <c r="AP97" s="93">
        <f>'Mortal Baseline'!Y97*'MI Analysis'!AZ97</f>
        <v>3.6517390496407236E-3</v>
      </c>
      <c r="AQ97" s="93">
        <f>'Mortal Baseline'!Z97*'MI Analysis'!BA97</f>
        <v>1.0103564083417796E-2</v>
      </c>
      <c r="AR97" s="93">
        <f>'Mortal Baseline'!AA97*'MI Analysis'!BB97</f>
        <v>5.2306018327705289E-2</v>
      </c>
      <c r="AS97" s="93">
        <f>'Mortal Baseline'!AB97*'MI Analysis'!BC97</f>
        <v>1.3385732176796372E-10</v>
      </c>
      <c r="AT97" s="93">
        <f t="shared" si="41"/>
        <v>142.59178118598993</v>
      </c>
      <c r="AU97" s="93">
        <f t="shared" si="42"/>
        <v>12.777418562099584</v>
      </c>
      <c r="AV97" s="93">
        <f t="shared" si="43"/>
        <v>3.3702542573470953</v>
      </c>
      <c r="AW97" s="93">
        <f t="shared" si="44"/>
        <v>1.6119241499027237</v>
      </c>
      <c r="AX97" s="93">
        <f t="shared" si="45"/>
        <v>4.0113576070739933E-2</v>
      </c>
      <c r="AY97" s="117">
        <f>('MI Epi'!$AW115*(SUM('Mortal Baseline'!X97:AB97)))/('Mortal Baseline'!X97*'MI Epi'!B$78+'Mortal Baseline'!Y97*'MI Epi'!B$78+'Mortal Baseline'!Z97*'MI Epi'!C$78+'Mortal Baseline'!AA97*'MI Epi'!D$78+'Mortal Baseline'!AB97*'MI Epi'!E$78)</f>
        <v>2.8083762699954852E-3</v>
      </c>
      <c r="AZ97" s="93">
        <f>$AY97*'MI Epi'!C$78</f>
        <v>2.341610576621475E-3</v>
      </c>
      <c r="BA97" s="93">
        <f>$AY97*'MI Epi'!D$78</f>
        <v>2.1403416461685948E-3</v>
      </c>
      <c r="BB97" s="93">
        <f>$AY97*'MI Epi'!E$78</f>
        <v>1.9722901384602782E-3</v>
      </c>
      <c r="BC97" s="93">
        <f>$AY97*'MI Epi'!F$78</f>
        <v>1.7703831881636905E-3</v>
      </c>
      <c r="BD97" s="93">
        <f t="shared" si="36"/>
        <v>1.1033001819409523E-2</v>
      </c>
      <c r="BE97" s="2">
        <f>AO97/'Mortal Baseline'!X97</f>
        <v>2.8083762699954852E-3</v>
      </c>
      <c r="BF97" s="2">
        <f>AP97/'Mortal Baseline'!Y97</f>
        <v>2.341610576621475E-3</v>
      </c>
      <c r="BG97" s="2">
        <f>AQ97/'Mortal Baseline'!Z97</f>
        <v>2.1403416461685948E-3</v>
      </c>
      <c r="BH97" s="2">
        <f>AR97/'Mortal Baseline'!AA97</f>
        <v>1.9722901384602782E-3</v>
      </c>
      <c r="BI97" s="2">
        <f>AS97/'Mortal Baseline'!AB97</f>
        <v>1.7703831881636905E-3</v>
      </c>
      <c r="BJ97" s="2">
        <f>SUM(AO97:AS97)/SUM('Mortal Baseline'!X97:AB97)</f>
        <v>2.7974203313015393E-3</v>
      </c>
      <c r="BK97" s="58">
        <f>AY97*'MI Epi'!$AH$40</f>
        <v>1.4884394230976072E-5</v>
      </c>
      <c r="BL97" s="58">
        <f>AZ97*'MI Epi'!$AH$40</f>
        <v>1.2410536056093818E-5</v>
      </c>
      <c r="BM97" s="58">
        <f>BA97*'MI Epi'!$AH$40</f>
        <v>1.1343810724693553E-5</v>
      </c>
      <c r="BN97" s="58">
        <f>BB97*'MI Epi'!$AH$40</f>
        <v>1.0453137733839475E-5</v>
      </c>
      <c r="BO97" s="58">
        <f>BC97*'MI Epi'!$AH$40</f>
        <v>9.3830308972675594E-6</v>
      </c>
      <c r="BP97" s="93">
        <f t="shared" si="46"/>
        <v>5.8474909642870478E-5</v>
      </c>
      <c r="BQ97" s="93">
        <f>AT97*'MI Epi'!$I$5</f>
        <v>28.518356237197988</v>
      </c>
      <c r="BR97" s="93">
        <f>AU97*'MI Epi'!$I$5</f>
        <v>2.555483712419917</v>
      </c>
      <c r="BS97" s="93">
        <f>AV97*'MI Epi'!$I$5</f>
        <v>0.67405085146941912</v>
      </c>
      <c r="BT97" s="93">
        <f>AW97*'MI Epi'!$I$5</f>
        <v>0.32238482998054474</v>
      </c>
      <c r="BU97" s="93">
        <f>AX97*'MI Epi'!$I$5</f>
        <v>8.0227152141479872E-3</v>
      </c>
      <c r="BV97" s="93">
        <f t="shared" si="37"/>
        <v>32.078298346282018</v>
      </c>
      <c r="BW97" s="93">
        <f t="shared" si="47"/>
        <v>2792.7781675877936</v>
      </c>
    </row>
    <row r="98" spans="1:75">
      <c r="A98" s="58">
        <f>'Mortal Baseline'!A98</f>
        <v>96</v>
      </c>
      <c r="B98" s="58">
        <v>100</v>
      </c>
      <c r="C98" s="58">
        <f>'Mortal Baseline'!C98*'MI Analysis'!O98</f>
        <v>9.3737461176471726</v>
      </c>
      <c r="D98" s="58">
        <f>'Mortal Baseline'!D98*'MI Analysis'!P98</f>
        <v>4.4356497328678114E-2</v>
      </c>
      <c r="E98" s="58">
        <f>'Mortal Baseline'!E98*'MI Analysis'!Q98</f>
        <v>2.0761631528543622E-3</v>
      </c>
      <c r="F98" s="58">
        <f>'Mortal Baseline'!F98*'MI Analysis'!R98</f>
        <v>2.7135230898207928E-2</v>
      </c>
      <c r="G98" s="58">
        <f>'Mortal Baseline'!G98*'MI Analysis'!S98</f>
        <v>2.1007045378263925E-5</v>
      </c>
      <c r="H98" s="58">
        <f t="shared" si="28"/>
        <v>6244.4269427673962</v>
      </c>
      <c r="I98" s="58">
        <f t="shared" si="38"/>
        <v>6244.4269427673962</v>
      </c>
      <c r="J98" s="93">
        <f t="shared" si="29"/>
        <v>165.38826035239862</v>
      </c>
      <c r="K98" s="93">
        <f t="shared" si="30"/>
        <v>29.491016321531038</v>
      </c>
      <c r="L98" s="93">
        <f t="shared" si="31"/>
        <v>5.7637866611265949</v>
      </c>
      <c r="M98" s="93">
        <f t="shared" si="32"/>
        <v>2.1185354350150858</v>
      </c>
      <c r="N98" s="93">
        <f t="shared" si="33"/>
        <v>0.49250093256066907</v>
      </c>
      <c r="O98" s="117">
        <f>('MI Epi'!AO116*(SUM('Mortal Baseline'!C98:G98)))/('Mortal Baseline'!C98*'MI Epi'!B$69+'Mortal Baseline'!D98*'MI Epi'!C$69+'Mortal Baseline'!E98*'MI Epi'!D$69+'Mortal Baseline'!F98*'MI Epi'!E$69+'Mortal Baseline'!G98*'MI Epi'!F$69)</f>
        <v>1.0824510859320374E-2</v>
      </c>
      <c r="P98" s="93">
        <f>$O98*'MI Epi'!C$69</f>
        <v>8.9994928202425297E-3</v>
      </c>
      <c r="Q98" s="93">
        <f>$O98*'MI Epi'!D$69</f>
        <v>8.2495893596698823E-3</v>
      </c>
      <c r="R98" s="93">
        <f>$O98*'MI Epi'!E$69</f>
        <v>7.5468754216304881E-3</v>
      </c>
      <c r="S98" s="93">
        <f>$O98*'MI Epi'!F$69</f>
        <v>6.7084054963626521E-3</v>
      </c>
      <c r="T98" s="93">
        <f t="shared" si="34"/>
        <v>4.2328873957225926E-2</v>
      </c>
      <c r="U98" s="2">
        <f>J98/'Mortal Baseline'!C98</f>
        <v>0.1909852259405975</v>
      </c>
      <c r="V98" s="2">
        <f>K98/'Mortal Baseline'!D98</f>
        <v>5.9834343474113814</v>
      </c>
      <c r="W98" s="2">
        <f>L98/'Mortal Baseline'!E98</f>
        <v>22.902281569570167</v>
      </c>
      <c r="X98" s="2">
        <f>M98/'Mortal Baseline'!F98</f>
        <v>0.58920902734697234</v>
      </c>
      <c r="Y98" s="2">
        <f>N98/'Mortal Baseline'!G98</f>
        <v>157.27561413145128</v>
      </c>
      <c r="Z98" s="2">
        <f>SUM(C98:G98)/SUM('Mortal Baseline'!C98:G98)</f>
        <v>1.0800000000000001E-2</v>
      </c>
      <c r="AA98" s="93">
        <f>C98*'MI Epi'!$AR116</f>
        <v>3.1870736800000382E-2</v>
      </c>
      <c r="AB98" s="93">
        <f>D98*'MI Epi'!$AR116</f>
        <v>1.5081209091750557E-4</v>
      </c>
      <c r="AC98" s="93">
        <f>E98*'MI Epi'!$AR116</f>
        <v>7.0589547197048308E-6</v>
      </c>
      <c r="AD98" s="93">
        <f>F98*'MI Epi'!$AR116</f>
        <v>9.2259785053906945E-5</v>
      </c>
      <c r="AE98" s="93">
        <f>G98*'MI Epi'!$AR116</f>
        <v>7.1423954286097339E-8</v>
      </c>
      <c r="AF98" s="93">
        <f t="shared" si="39"/>
        <v>3.2120939054645782E-2</v>
      </c>
      <c r="AG98" s="93">
        <f>J98*'MI Epi'!$I$5</f>
        <v>33.077652070479722</v>
      </c>
      <c r="AH98" s="93">
        <f>K98*'MI Epi'!$I$5</f>
        <v>5.8982032643062077</v>
      </c>
      <c r="AI98" s="93">
        <f>L98*'MI Epi'!$I$5</f>
        <v>1.1527573322253191</v>
      </c>
      <c r="AJ98" s="93">
        <f>M98*'MI Epi'!$I$5</f>
        <v>0.42370708700301718</v>
      </c>
      <c r="AK98" s="93">
        <f>N98*'MI Epi'!$I$5</f>
        <v>9.8500186512133825E-2</v>
      </c>
      <c r="AL98" s="93">
        <f t="shared" si="35"/>
        <v>40.650819940526404</v>
      </c>
      <c r="AM98" s="93">
        <f>AM97+AL98+AF98</f>
        <v>6081.8557839443438</v>
      </c>
      <c r="AN98" s="2"/>
      <c r="AO98" s="93">
        <f>'Mortal Baseline'!X98*'MI Analysis'!AY98</f>
        <v>5.2046099252694438</v>
      </c>
      <c r="AP98" s="93">
        <f>'Mortal Baseline'!Y98*'MI Analysis'!AZ98</f>
        <v>1.3301831097177828E-3</v>
      </c>
      <c r="AQ98" s="93">
        <f>'Mortal Baseline'!Z98*'MI Analysis'!BA98</f>
        <v>5.6818718411052902E-3</v>
      </c>
      <c r="AR98" s="93">
        <f>'Mortal Baseline'!AA98*'MI Analysis'!BB98</f>
        <v>4.3644865629981579E-2</v>
      </c>
      <c r="AS98" s="93">
        <f>'Mortal Baseline'!AB98*'MI Analysis'!BC98</f>
        <v>2.4929072340448355E-11</v>
      </c>
      <c r="AT98" s="93">
        <f t="shared" si="41"/>
        <v>119.27801998966714</v>
      </c>
      <c r="AU98" s="93">
        <f t="shared" si="42"/>
        <v>10.223252622253327</v>
      </c>
      <c r="AV98" s="93">
        <f t="shared" si="43"/>
        <v>2.7018739339080566</v>
      </c>
      <c r="AW98" s="93">
        <f t="shared" si="44"/>
        <v>1.3331737324144266</v>
      </c>
      <c r="AX98" s="93">
        <f t="shared" si="45"/>
        <v>3.2081477850623749E-2</v>
      </c>
      <c r="AY98" s="117">
        <f>('MI Epi'!$AW116*(SUM('Mortal Baseline'!X98:AB98)))/('Mortal Baseline'!X98*'MI Epi'!B$78+'Mortal Baseline'!Y98*'MI Epi'!B$78+'Mortal Baseline'!Z98*'MI Epi'!C$78+'Mortal Baseline'!AA98*'MI Epi'!D$78+'Mortal Baseline'!AB98*'MI Epi'!E$78)</f>
        <v>2.808529201746574E-3</v>
      </c>
      <c r="AZ98" s="93">
        <f>$AY98*'MI Epi'!C$78</f>
        <v>2.3417380903772624E-3</v>
      </c>
      <c r="BA98" s="93">
        <f>$AY98*'MI Epi'!D$78</f>
        <v>2.1404581997085796E-3</v>
      </c>
      <c r="BB98" s="93">
        <f>$AY98*'MI Epi'!E$78</f>
        <v>1.9723975406583929E-3</v>
      </c>
      <c r="BC98" s="93">
        <f>$AY98*'MI Epi'!F$78</f>
        <v>1.7704795954022637E-3</v>
      </c>
      <c r="BD98" s="93">
        <f t="shared" si="36"/>
        <v>1.1033602627893074E-2</v>
      </c>
      <c r="BE98" s="2">
        <f>AO98/'Mortal Baseline'!X98</f>
        <v>2.808529201746574E-3</v>
      </c>
      <c r="BF98" s="2">
        <f>AP98/'Mortal Baseline'!Y98</f>
        <v>2.3417380903772624E-3</v>
      </c>
      <c r="BG98" s="2">
        <f>AQ98/'Mortal Baseline'!Z98</f>
        <v>2.1404581997085796E-3</v>
      </c>
      <c r="BH98" s="2">
        <f>AR98/'Mortal Baseline'!AA98</f>
        <v>1.9723975406583929E-3</v>
      </c>
      <c r="BI98" s="2">
        <f>AS98/'Mortal Baseline'!AB98</f>
        <v>1.7704795954022637E-3</v>
      </c>
      <c r="BJ98" s="2">
        <f>SUM(AO98:AS98)/SUM('Mortal Baseline'!X98:AB98)</f>
        <v>2.7975947395146757E-3</v>
      </c>
      <c r="BK98" s="58">
        <f>AY98*'MI Epi'!$AH$41</f>
        <v>1.4323498928907529E-5</v>
      </c>
      <c r="BL98" s="58">
        <f>AZ98*'MI Epi'!$AH$41</f>
        <v>1.1942864260924039E-5</v>
      </c>
      <c r="BM98" s="58">
        <f>BA98*'MI Epi'!$AH$41</f>
        <v>1.0916336818513757E-5</v>
      </c>
      <c r="BN98" s="58">
        <f>BB98*'MI Epi'!$AH$41</f>
        <v>1.0059227457357804E-5</v>
      </c>
      <c r="BO98" s="58">
        <f>BC98*'MI Epi'!$AH$41</f>
        <v>9.0294459365515447E-6</v>
      </c>
      <c r="BP98" s="93">
        <f t="shared" si="46"/>
        <v>5.6271373402254677E-5</v>
      </c>
      <c r="BQ98" s="93">
        <f>AT98*'MI Epi'!$I$5</f>
        <v>23.855603997933429</v>
      </c>
      <c r="BR98" s="93">
        <f>AU98*'MI Epi'!$I$5</f>
        <v>2.0446505244506654</v>
      </c>
      <c r="BS98" s="93">
        <f>AV98*'MI Epi'!$I$5</f>
        <v>0.54037478678161133</v>
      </c>
      <c r="BT98" s="93">
        <f>AW98*'MI Epi'!$I$5</f>
        <v>0.26663474648288532</v>
      </c>
      <c r="BU98" s="93">
        <f>AX98*'MI Epi'!$I$5</f>
        <v>6.4162955701247502E-3</v>
      </c>
      <c r="BV98" s="93">
        <f t="shared" si="37"/>
        <v>26.71368035121872</v>
      </c>
      <c r="BW98" s="93">
        <f t="shared" si="47"/>
        <v>2819.4919042103857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Z128"/>
  <sheetViews>
    <sheetView topLeftCell="CG24" workbookViewId="0">
      <selection activeCell="CN29" sqref="CN29"/>
    </sheetView>
  </sheetViews>
  <sheetFormatPr defaultRowHeight="15"/>
  <sheetData>
    <row r="2" spans="1:17" ht="15.75" thickBot="1">
      <c r="Q2" t="s">
        <v>159</v>
      </c>
    </row>
    <row r="3" spans="1:17">
      <c r="A3" s="159" t="s">
        <v>105</v>
      </c>
      <c r="B3" s="159" t="s">
        <v>106</v>
      </c>
      <c r="C3" s="159" t="s">
        <v>107</v>
      </c>
      <c r="D3" s="159" t="s">
        <v>108</v>
      </c>
      <c r="E3" s="28" t="s">
        <v>109</v>
      </c>
      <c r="F3" s="159"/>
      <c r="G3" s="159"/>
      <c r="H3" s="159" t="s">
        <v>108</v>
      </c>
      <c r="I3" s="28" t="s">
        <v>109</v>
      </c>
      <c r="J3" s="159"/>
      <c r="K3" s="159"/>
      <c r="L3" s="159" t="s">
        <v>108</v>
      </c>
      <c r="M3" s="28" t="s">
        <v>109</v>
      </c>
    </row>
    <row r="4" spans="1:17" ht="15.75" thickBot="1">
      <c r="A4" s="160"/>
      <c r="B4" s="160"/>
      <c r="C4" s="160"/>
      <c r="D4" s="160"/>
      <c r="E4" s="29" t="s">
        <v>110</v>
      </c>
      <c r="F4" s="160"/>
      <c r="G4" s="160"/>
      <c r="H4" s="160"/>
      <c r="I4" s="29" t="s">
        <v>110</v>
      </c>
      <c r="J4" s="160"/>
      <c r="K4" s="160"/>
      <c r="L4" s="160"/>
      <c r="M4" s="29" t="s">
        <v>110</v>
      </c>
      <c r="O4" s="109" t="s">
        <v>430</v>
      </c>
      <c r="P4" s="58"/>
    </row>
    <row r="5" spans="1:17" ht="15.75" thickBot="1">
      <c r="A5" s="30" t="s">
        <v>111</v>
      </c>
      <c r="B5" s="29" t="s">
        <v>112</v>
      </c>
      <c r="C5" s="29" t="s">
        <v>113</v>
      </c>
      <c r="D5" s="29"/>
      <c r="E5" s="29"/>
      <c r="F5" s="29" t="s">
        <v>112</v>
      </c>
      <c r="G5" s="29" t="s">
        <v>113</v>
      </c>
      <c r="H5" s="29"/>
      <c r="I5" s="29"/>
      <c r="J5" s="29" t="s">
        <v>112</v>
      </c>
      <c r="K5" s="29" t="s">
        <v>113</v>
      </c>
      <c r="L5" s="29"/>
      <c r="M5" s="29"/>
      <c r="O5" s="120">
        <v>0.2</v>
      </c>
      <c r="P5" s="109" t="s">
        <v>431</v>
      </c>
    </row>
    <row r="6" spans="1:17" ht="15.75" thickBot="1">
      <c r="A6" s="30" t="s">
        <v>114</v>
      </c>
      <c r="B6" s="29">
        <v>1</v>
      </c>
      <c r="C6" s="29">
        <v>0.03</v>
      </c>
      <c r="D6" s="29"/>
      <c r="E6" s="29"/>
      <c r="F6" s="29">
        <v>1</v>
      </c>
      <c r="G6" s="29">
        <v>0.03</v>
      </c>
      <c r="H6" s="29"/>
      <c r="I6" s="29"/>
      <c r="J6" s="29">
        <v>2</v>
      </c>
      <c r="K6" s="29">
        <v>0.03</v>
      </c>
      <c r="L6" s="29"/>
      <c r="M6" s="29"/>
    </row>
    <row r="7" spans="1:17" ht="15.75" thickBot="1">
      <c r="A7" s="30" t="s">
        <v>115</v>
      </c>
      <c r="B7" s="29">
        <v>1</v>
      </c>
      <c r="C7" s="29">
        <v>0.02</v>
      </c>
      <c r="D7" s="29"/>
      <c r="E7" s="29"/>
      <c r="F7" s="29">
        <v>4</v>
      </c>
      <c r="G7" s="29">
        <v>0.1</v>
      </c>
      <c r="H7" s="29"/>
      <c r="I7" s="29"/>
      <c r="J7" s="29">
        <v>5</v>
      </c>
      <c r="K7" s="29">
        <v>0.06</v>
      </c>
      <c r="L7" s="29"/>
      <c r="M7" s="29"/>
    </row>
    <row r="8" spans="1:17" ht="15.75" thickBot="1">
      <c r="A8" s="30" t="s">
        <v>116</v>
      </c>
      <c r="B8" s="29">
        <v>2</v>
      </c>
      <c r="C8" s="29">
        <v>0.05</v>
      </c>
      <c r="D8" s="29"/>
      <c r="E8" s="29"/>
      <c r="F8" s="29">
        <v>4</v>
      </c>
      <c r="G8" s="29">
        <v>0.12</v>
      </c>
      <c r="H8" s="29"/>
      <c r="I8" s="29"/>
      <c r="J8" s="29">
        <v>6</v>
      </c>
      <c r="K8" s="29">
        <v>0.08</v>
      </c>
      <c r="L8" s="29"/>
      <c r="M8" s="29"/>
      <c r="Q8" t="s">
        <v>200</v>
      </c>
    </row>
    <row r="9" spans="1:17">
      <c r="A9" s="159" t="s">
        <v>117</v>
      </c>
      <c r="B9" s="159">
        <v>8</v>
      </c>
      <c r="C9" s="159">
        <v>0.26</v>
      </c>
      <c r="D9" s="159"/>
      <c r="E9" s="159"/>
      <c r="F9" s="159">
        <v>6</v>
      </c>
      <c r="G9" s="159">
        <v>0.2</v>
      </c>
      <c r="H9" s="159"/>
      <c r="I9" s="159"/>
      <c r="J9" s="159">
        <v>14</v>
      </c>
      <c r="K9" s="159">
        <v>0.23</v>
      </c>
      <c r="L9" s="159"/>
      <c r="M9" s="159"/>
      <c r="Q9" t="s">
        <v>201</v>
      </c>
    </row>
    <row r="10" spans="1:17" ht="15.75" thickBot="1">
      <c r="A10" s="160"/>
      <c r="B10" s="160"/>
      <c r="C10" s="160"/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Q10" t="s">
        <v>202</v>
      </c>
    </row>
    <row r="11" spans="1:17">
      <c r="A11" s="157" t="s">
        <v>118</v>
      </c>
      <c r="B11" s="157">
        <v>12</v>
      </c>
      <c r="C11" s="157">
        <v>0.08</v>
      </c>
      <c r="D11" s="157">
        <v>0.03</v>
      </c>
      <c r="E11" s="157">
        <v>0.12</v>
      </c>
      <c r="F11" s="157">
        <v>15</v>
      </c>
      <c r="G11" s="157">
        <v>0.11</v>
      </c>
      <c r="H11" s="157">
        <v>0.06</v>
      </c>
      <c r="I11" s="157">
        <v>0.16</v>
      </c>
      <c r="J11" s="157">
        <v>27</v>
      </c>
      <c r="K11" s="157">
        <v>0.09</v>
      </c>
      <c r="L11" s="157">
        <v>0.06</v>
      </c>
      <c r="M11" s="157">
        <v>0.13</v>
      </c>
      <c r="Q11" t="s">
        <v>203</v>
      </c>
    </row>
    <row r="12" spans="1:17" ht="15.75" thickBot="1">
      <c r="A12" s="158"/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Q12" t="s">
        <v>204</v>
      </c>
    </row>
    <row r="13" spans="1:17">
      <c r="A13" s="159" t="s">
        <v>119</v>
      </c>
      <c r="B13" s="159">
        <v>15</v>
      </c>
      <c r="C13" s="159">
        <v>0.67</v>
      </c>
      <c r="D13" s="159">
        <v>0.33</v>
      </c>
      <c r="E13" s="159">
        <v>1.01</v>
      </c>
      <c r="F13" s="159">
        <v>10</v>
      </c>
      <c r="G13" s="159">
        <v>0.46</v>
      </c>
      <c r="H13" s="159">
        <v>0.17</v>
      </c>
      <c r="I13" s="159">
        <v>0.75</v>
      </c>
      <c r="J13" s="159">
        <v>25</v>
      </c>
      <c r="K13" s="159">
        <v>0.56999999999999995</v>
      </c>
      <c r="L13" s="159">
        <v>0.35</v>
      </c>
      <c r="M13" s="159">
        <v>0.79</v>
      </c>
    </row>
    <row r="14" spans="1:17" ht="15.75" thickBot="1">
      <c r="A14" s="160"/>
      <c r="B14" s="160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Q14" t="s">
        <v>205</v>
      </c>
    </row>
    <row r="15" spans="1:17" ht="15.75" thickBot="1">
      <c r="A15" s="30" t="s">
        <v>120</v>
      </c>
      <c r="B15" s="29">
        <v>66</v>
      </c>
      <c r="C15" s="29">
        <v>3.47</v>
      </c>
      <c r="D15" s="29">
        <v>2.63</v>
      </c>
      <c r="E15" s="29">
        <v>4.3099999999999996</v>
      </c>
      <c r="F15" s="29">
        <v>45</v>
      </c>
      <c r="G15" s="29">
        <v>2.35</v>
      </c>
      <c r="H15" s="29">
        <v>1.66</v>
      </c>
      <c r="I15" s="29">
        <v>3.04</v>
      </c>
      <c r="J15" s="29">
        <v>111</v>
      </c>
      <c r="K15" s="29">
        <v>2.91</v>
      </c>
      <c r="L15" s="29">
        <v>2.37</v>
      </c>
      <c r="M15" s="29">
        <v>3.45</v>
      </c>
    </row>
    <row r="16" spans="1:17" ht="15.75" thickBot="1">
      <c r="A16" s="30" t="s">
        <v>121</v>
      </c>
      <c r="B16" s="29">
        <v>107</v>
      </c>
      <c r="C16" s="29">
        <v>8.11</v>
      </c>
      <c r="D16" s="29">
        <v>6.58</v>
      </c>
      <c r="E16" s="29">
        <v>9.64</v>
      </c>
      <c r="F16" s="29">
        <v>88</v>
      </c>
      <c r="G16" s="29">
        <v>5.84</v>
      </c>
      <c r="H16" s="29">
        <v>4.62</v>
      </c>
      <c r="I16" s="29">
        <v>7.01</v>
      </c>
      <c r="J16" s="29">
        <v>195</v>
      </c>
      <c r="K16" s="29">
        <v>6.9</v>
      </c>
      <c r="L16" s="29">
        <v>5.93</v>
      </c>
      <c r="M16" s="29">
        <v>7.87</v>
      </c>
      <c r="Q16" t="s">
        <v>206</v>
      </c>
    </row>
    <row r="17" spans="1:104" ht="15.75" thickBot="1">
      <c r="A17" s="30" t="s">
        <v>122</v>
      </c>
      <c r="B17" s="29">
        <v>97</v>
      </c>
      <c r="C17" s="29">
        <v>15.87</v>
      </c>
      <c r="D17" s="29">
        <v>12.74</v>
      </c>
      <c r="E17" s="29">
        <v>19</v>
      </c>
      <c r="F17" s="29">
        <v>131</v>
      </c>
      <c r="G17" s="29">
        <v>13.39</v>
      </c>
      <c r="H17" s="29">
        <v>11.11</v>
      </c>
      <c r="I17" s="29">
        <v>15.67</v>
      </c>
      <c r="J17" s="29">
        <v>228</v>
      </c>
      <c r="K17" s="29">
        <v>14.34</v>
      </c>
      <c r="L17" s="29">
        <v>12.49</v>
      </c>
      <c r="M17" s="29">
        <v>16.190000000000001</v>
      </c>
    </row>
    <row r="18" spans="1:104" ht="15.75" thickBot="1">
      <c r="A18" s="30" t="s">
        <v>123</v>
      </c>
      <c r="B18" s="29">
        <v>21</v>
      </c>
      <c r="C18" s="29">
        <v>18.420000000000002</v>
      </c>
      <c r="D18" s="29">
        <v>10.62</v>
      </c>
      <c r="E18" s="29">
        <v>26.23</v>
      </c>
      <c r="F18" s="29">
        <v>68</v>
      </c>
      <c r="G18" s="29">
        <v>20.36</v>
      </c>
      <c r="H18" s="29">
        <v>15.57</v>
      </c>
      <c r="I18" s="29">
        <v>25.14</v>
      </c>
      <c r="J18" s="29">
        <v>89</v>
      </c>
      <c r="K18" s="29">
        <v>19.87</v>
      </c>
      <c r="L18" s="29">
        <v>15.78</v>
      </c>
      <c r="M18" s="29">
        <v>23.95</v>
      </c>
    </row>
    <row r="19" spans="1:104" ht="15.75" thickBot="1">
      <c r="A19" s="30" t="s">
        <v>107</v>
      </c>
      <c r="B19" s="29">
        <v>318</v>
      </c>
      <c r="C19" s="29">
        <v>1.5</v>
      </c>
      <c r="D19" s="29">
        <v>1.34</v>
      </c>
      <c r="E19" s="29">
        <v>1.66</v>
      </c>
      <c r="F19" s="29">
        <v>357</v>
      </c>
      <c r="G19" s="29">
        <v>1.71</v>
      </c>
      <c r="H19" s="29">
        <v>1.53</v>
      </c>
      <c r="I19" s="29">
        <v>1.89</v>
      </c>
      <c r="J19" s="29">
        <v>675</v>
      </c>
      <c r="K19" s="29">
        <v>1.6</v>
      </c>
      <c r="L19" s="29">
        <v>1.48</v>
      </c>
      <c r="M19" s="29">
        <v>1.72</v>
      </c>
    </row>
    <row r="20" spans="1:104">
      <c r="A20" s="31"/>
    </row>
    <row r="21" spans="1:104">
      <c r="B21" t="s">
        <v>124</v>
      </c>
    </row>
    <row r="26" spans="1:104">
      <c r="C26" s="58" t="s">
        <v>44</v>
      </c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 t="s">
        <v>59</v>
      </c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D26" s="58"/>
      <c r="AE26" s="58" t="s">
        <v>415</v>
      </c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V26" t="s">
        <v>458</v>
      </c>
      <c r="BI26" t="s">
        <v>459</v>
      </c>
      <c r="BV26" s="58"/>
      <c r="BW26" s="58" t="s">
        <v>508</v>
      </c>
      <c r="BX26" s="58"/>
      <c r="BY26" s="58"/>
      <c r="BZ26" s="58" t="s">
        <v>510</v>
      </c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 t="s">
        <v>509</v>
      </c>
      <c r="CN26" s="58"/>
      <c r="CO26" s="58" t="s">
        <v>511</v>
      </c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</row>
    <row r="27" spans="1:104">
      <c r="C27" s="58" t="s">
        <v>265</v>
      </c>
      <c r="D27" s="58"/>
      <c r="E27" s="58"/>
      <c r="F27" s="58"/>
      <c r="G27" s="58"/>
      <c r="H27" s="58" t="s">
        <v>278</v>
      </c>
      <c r="I27" s="58"/>
      <c r="J27" s="58"/>
      <c r="K27" s="58"/>
      <c r="L27" s="58"/>
      <c r="M27" s="58"/>
      <c r="N27" s="58"/>
      <c r="O27" s="58"/>
      <c r="P27" s="58" t="s">
        <v>265</v>
      </c>
      <c r="Q27" s="58"/>
      <c r="R27" s="58"/>
      <c r="S27" s="58"/>
      <c r="T27" s="58"/>
      <c r="U27" s="58" t="s">
        <v>278</v>
      </c>
      <c r="V27" s="58"/>
      <c r="W27" s="58"/>
      <c r="X27" s="58"/>
      <c r="Y27" s="58"/>
      <c r="Z27" s="58"/>
      <c r="AA27" s="58"/>
      <c r="AB27" s="58"/>
      <c r="AD27" s="58"/>
      <c r="AE27" s="58" t="str">
        <f>C26</f>
        <v>Males</v>
      </c>
      <c r="AF27" s="58"/>
      <c r="AG27" s="58"/>
      <c r="AH27" s="58"/>
      <c r="AI27" s="58"/>
      <c r="AJ27" s="58"/>
      <c r="AK27" s="58"/>
      <c r="AL27" s="58"/>
      <c r="AM27" s="58" t="str">
        <f>P26</f>
        <v>Females</v>
      </c>
      <c r="AN27" s="58"/>
      <c r="AO27" s="58"/>
      <c r="AP27" s="58"/>
      <c r="AQ27" s="58"/>
      <c r="AR27" s="58"/>
      <c r="AS27" s="58"/>
      <c r="AT27" s="58"/>
      <c r="AV27" s="20" t="s">
        <v>44</v>
      </c>
      <c r="AW27" s="20"/>
      <c r="AX27" s="20"/>
      <c r="AY27" s="20"/>
      <c r="AZ27" s="20"/>
      <c r="BA27" s="20"/>
      <c r="BB27" s="20" t="s">
        <v>59</v>
      </c>
      <c r="BC27" s="20"/>
      <c r="BD27" s="20"/>
      <c r="BE27" s="20"/>
      <c r="BF27" s="20"/>
      <c r="BG27" s="20"/>
      <c r="BI27" s="20" t="s">
        <v>44</v>
      </c>
      <c r="BJ27" s="20"/>
      <c r="BK27" s="20"/>
      <c r="BL27" s="20"/>
      <c r="BM27" s="20"/>
      <c r="BN27" s="20"/>
      <c r="BO27" s="20" t="s">
        <v>59</v>
      </c>
      <c r="BP27" s="20"/>
      <c r="BQ27" s="20"/>
      <c r="BR27" s="20"/>
      <c r="BS27" s="20"/>
      <c r="BT27" s="20"/>
      <c r="BV27" s="58"/>
      <c r="BW27" s="20" t="s">
        <v>44</v>
      </c>
      <c r="BX27" s="20"/>
      <c r="BY27" s="20"/>
      <c r="BZ27" s="20"/>
      <c r="CA27" s="20"/>
      <c r="CB27" s="20"/>
      <c r="CC27" s="20"/>
      <c r="CD27" s="20" t="s">
        <v>59</v>
      </c>
      <c r="CE27" s="20"/>
      <c r="CF27" s="20"/>
      <c r="CG27" s="20"/>
      <c r="CH27" s="20"/>
      <c r="CI27" s="20"/>
      <c r="CJ27" s="20"/>
      <c r="CK27" s="20"/>
      <c r="CL27" s="20"/>
      <c r="CM27" s="136" t="str">
        <f t="shared" ref="CM27:CW29" si="0">BW27</f>
        <v>Males</v>
      </c>
      <c r="CN27" s="20"/>
      <c r="CO27" s="20"/>
      <c r="CP27" s="20"/>
      <c r="CQ27" s="20"/>
      <c r="CR27" s="20"/>
      <c r="CS27" s="20"/>
      <c r="CT27" s="136" t="str">
        <f t="shared" si="0"/>
        <v>Females</v>
      </c>
      <c r="CU27" s="20"/>
      <c r="CV27" s="20"/>
      <c r="CW27" s="20"/>
      <c r="CX27" s="58"/>
      <c r="CY27" s="58"/>
      <c r="CZ27" s="58"/>
    </row>
    <row r="28" spans="1:104">
      <c r="C28" s="58" t="s">
        <v>158</v>
      </c>
      <c r="D28" s="58" t="s">
        <v>266</v>
      </c>
      <c r="E28" s="58" t="s">
        <v>267</v>
      </c>
      <c r="F28" s="58" t="s">
        <v>268</v>
      </c>
      <c r="G28" s="58" t="s">
        <v>269</v>
      </c>
      <c r="H28" s="58" t="s">
        <v>158</v>
      </c>
      <c r="I28" s="58" t="s">
        <v>270</v>
      </c>
      <c r="J28" s="58" t="s">
        <v>267</v>
      </c>
      <c r="K28" s="58" t="s">
        <v>268</v>
      </c>
      <c r="L28" s="58" t="s">
        <v>271</v>
      </c>
      <c r="M28" s="58" t="s">
        <v>269</v>
      </c>
      <c r="N28" s="58" t="s">
        <v>272</v>
      </c>
      <c r="O28" s="58" t="s">
        <v>273</v>
      </c>
      <c r="P28" s="58" t="str">
        <f>C28</f>
        <v>Incidence</v>
      </c>
      <c r="Q28" s="58" t="str">
        <f t="shared" ref="Q28:AB28" si="1">D28</f>
        <v>Prevalcence</v>
      </c>
      <c r="R28" s="58" t="str">
        <f t="shared" si="1"/>
        <v>Remission</v>
      </c>
      <c r="S28" s="58" t="str">
        <f t="shared" si="1"/>
        <v>Case Fatality</v>
      </c>
      <c r="T28" s="58" t="str">
        <f t="shared" si="1"/>
        <v>Mortality</v>
      </c>
      <c r="U28" s="58" t="str">
        <f t="shared" si="1"/>
        <v>Incidence</v>
      </c>
      <c r="V28" s="58" t="str">
        <f t="shared" si="1"/>
        <v>Prevalence</v>
      </c>
      <c r="W28" s="58" t="str">
        <f t="shared" si="1"/>
        <v>Remission</v>
      </c>
      <c r="X28" s="58" t="str">
        <f t="shared" si="1"/>
        <v>Case Fatality</v>
      </c>
      <c r="Y28" s="58" t="str">
        <f t="shared" si="1"/>
        <v>Duration</v>
      </c>
      <c r="Z28" s="58" t="str">
        <f t="shared" si="1"/>
        <v>Mortality</v>
      </c>
      <c r="AA28" s="58" t="str">
        <f t="shared" si="1"/>
        <v>RR Mortality</v>
      </c>
      <c r="AB28" s="58" t="str">
        <f t="shared" si="1"/>
        <v>Age of Onset</v>
      </c>
      <c r="AD28" s="58" t="s">
        <v>58</v>
      </c>
      <c r="AE28" s="58" t="str">
        <f>H28</f>
        <v>Incidence</v>
      </c>
      <c r="AF28" s="58" t="str">
        <f t="shared" ref="AF28:AK28" si="2">I28</f>
        <v>Prevalence</v>
      </c>
      <c r="AG28" s="58" t="str">
        <f t="shared" si="2"/>
        <v>Remission</v>
      </c>
      <c r="AH28" s="58" t="str">
        <f t="shared" si="2"/>
        <v>Case Fatality</v>
      </c>
      <c r="AI28" s="58" t="str">
        <f t="shared" si="2"/>
        <v>Duration</v>
      </c>
      <c r="AJ28" s="58" t="str">
        <f t="shared" si="2"/>
        <v>Mortality</v>
      </c>
      <c r="AK28" s="58" t="str">
        <f t="shared" si="2"/>
        <v>RR Mortality</v>
      </c>
      <c r="AL28" s="58" t="str">
        <f>O28</f>
        <v>Age of Onset</v>
      </c>
      <c r="AM28" s="58" t="str">
        <f>U28</f>
        <v>Incidence</v>
      </c>
      <c r="AN28" s="58" t="str">
        <f t="shared" ref="AN28:AT28" si="3">V28</f>
        <v>Prevalence</v>
      </c>
      <c r="AO28" s="58" t="str">
        <f t="shared" si="3"/>
        <v>Remission</v>
      </c>
      <c r="AP28" s="58" t="str">
        <f t="shared" si="3"/>
        <v>Case Fatality</v>
      </c>
      <c r="AQ28" s="58" t="str">
        <f t="shared" si="3"/>
        <v>Duration</v>
      </c>
      <c r="AR28" s="58" t="str">
        <f t="shared" si="3"/>
        <v>Mortality</v>
      </c>
      <c r="AS28" s="58" t="str">
        <f t="shared" si="3"/>
        <v>RR Mortality</v>
      </c>
      <c r="AT28" s="58" t="str">
        <f t="shared" si="3"/>
        <v>Age of Onset</v>
      </c>
      <c r="AV28" s="122" t="s">
        <v>454</v>
      </c>
      <c r="AW28" s="122" t="s">
        <v>258</v>
      </c>
      <c r="AX28" s="122" t="s">
        <v>259</v>
      </c>
      <c r="AY28" s="122" t="s">
        <v>260</v>
      </c>
      <c r="AZ28" s="122" t="s">
        <v>48</v>
      </c>
      <c r="BA28" s="122" t="s">
        <v>261</v>
      </c>
      <c r="BB28" s="122" t="s">
        <v>454</v>
      </c>
      <c r="BC28" s="122" t="s">
        <v>258</v>
      </c>
      <c r="BD28" s="122" t="s">
        <v>259</v>
      </c>
      <c r="BE28" s="122" t="s">
        <v>260</v>
      </c>
      <c r="BF28" s="122" t="s">
        <v>48</v>
      </c>
      <c r="BG28" s="122" t="s">
        <v>261</v>
      </c>
      <c r="BI28" s="122" t="s">
        <v>454</v>
      </c>
      <c r="BJ28" s="122" t="s">
        <v>258</v>
      </c>
      <c r="BK28" s="122" t="s">
        <v>259</v>
      </c>
      <c r="BL28" s="122" t="s">
        <v>260</v>
      </c>
      <c r="BM28" s="122" t="s">
        <v>48</v>
      </c>
      <c r="BN28" s="122" t="s">
        <v>261</v>
      </c>
      <c r="BO28" s="122" t="s">
        <v>454</v>
      </c>
      <c r="BP28" s="122" t="s">
        <v>258</v>
      </c>
      <c r="BQ28" s="122" t="s">
        <v>259</v>
      </c>
      <c r="BR28" s="122" t="s">
        <v>260</v>
      </c>
      <c r="BS28" s="122" t="s">
        <v>48</v>
      </c>
      <c r="BT28" s="122" t="s">
        <v>261</v>
      </c>
      <c r="BV28" s="136" t="s">
        <v>58</v>
      </c>
      <c r="BW28" s="136" t="s">
        <v>506</v>
      </c>
      <c r="BX28" s="136" t="s">
        <v>507</v>
      </c>
      <c r="BY28" s="136" t="s">
        <v>45</v>
      </c>
      <c r="BZ28" s="136" t="s">
        <v>259</v>
      </c>
      <c r="CA28" s="136" t="s">
        <v>260</v>
      </c>
      <c r="CB28" s="136" t="s">
        <v>48</v>
      </c>
      <c r="CC28" s="136" t="s">
        <v>261</v>
      </c>
      <c r="CD28" s="136" t="s">
        <v>506</v>
      </c>
      <c r="CE28" s="136" t="s">
        <v>507</v>
      </c>
      <c r="CF28" s="136" t="s">
        <v>45</v>
      </c>
      <c r="CG28" s="136" t="s">
        <v>259</v>
      </c>
      <c r="CH28" s="136" t="s">
        <v>260</v>
      </c>
      <c r="CI28" s="136" t="s">
        <v>48</v>
      </c>
      <c r="CJ28" s="136" t="s">
        <v>261</v>
      </c>
      <c r="CK28" s="58"/>
      <c r="CL28" s="136" t="str">
        <f>BV28</f>
        <v>Age</v>
      </c>
      <c r="CM28" s="136" t="str">
        <f t="shared" si="0"/>
        <v>Base Incidence Rate</v>
      </c>
      <c r="CN28" s="136" t="str">
        <f t="shared" si="0"/>
        <v>Base Mortality Rate</v>
      </c>
      <c r="CO28" s="136" t="str">
        <f t="shared" si="0"/>
        <v>Inactive</v>
      </c>
      <c r="CP28" s="136" t="str">
        <f t="shared" si="0"/>
        <v>Barely</v>
      </c>
      <c r="CQ28" s="136" t="str">
        <f t="shared" si="0"/>
        <v>Somewhat</v>
      </c>
      <c r="CR28" s="136" t="str">
        <f t="shared" si="0"/>
        <v>Active</v>
      </c>
      <c r="CS28" s="136" t="str">
        <f t="shared" si="0"/>
        <v>Highly</v>
      </c>
      <c r="CT28" s="136" t="str">
        <f t="shared" si="0"/>
        <v>Base Incidence Rate</v>
      </c>
      <c r="CU28" s="136" t="str">
        <f t="shared" si="0"/>
        <v>Base Mortality Rate</v>
      </c>
      <c r="CV28" s="136" t="str">
        <f t="shared" si="0"/>
        <v>Inactive</v>
      </c>
      <c r="CW28" s="136" t="str">
        <f t="shared" si="0"/>
        <v>Barely</v>
      </c>
      <c r="CX28" s="136" t="str">
        <f>CH28</f>
        <v>Somewhat</v>
      </c>
      <c r="CY28" s="136" t="str">
        <f t="shared" ref="CY28:CZ28" si="4">CI28</f>
        <v>Active</v>
      </c>
      <c r="CZ28" s="136" t="str">
        <f t="shared" si="4"/>
        <v>Highly</v>
      </c>
    </row>
    <row r="29" spans="1:104">
      <c r="B29" s="92" t="s">
        <v>274</v>
      </c>
      <c r="C29" s="58">
        <v>0</v>
      </c>
      <c r="D29" s="58">
        <v>1E-3</v>
      </c>
      <c r="E29" s="58">
        <v>0</v>
      </c>
      <c r="F29" s="58">
        <v>0.13</v>
      </c>
      <c r="G29" s="58">
        <v>2.0000000000000001E-4</v>
      </c>
      <c r="H29" s="58">
        <v>1E-4</v>
      </c>
      <c r="I29" s="58">
        <v>1E-3</v>
      </c>
      <c r="J29" s="58">
        <v>0</v>
      </c>
      <c r="K29" s="58">
        <v>0.13669999999999999</v>
      </c>
      <c r="L29" s="58">
        <v>7.3438999999999997</v>
      </c>
      <c r="M29" s="58">
        <v>1E-4</v>
      </c>
      <c r="N29" s="58">
        <v>767.20650000000001</v>
      </c>
      <c r="O29" s="58">
        <v>2.4973999999999998</v>
      </c>
      <c r="P29" s="58">
        <v>0</v>
      </c>
      <c r="Q29" s="58">
        <v>1.1000000000000001E-3</v>
      </c>
      <c r="R29" s="58">
        <v>0</v>
      </c>
      <c r="S29" s="58">
        <v>0.13</v>
      </c>
      <c r="T29" s="58">
        <v>1E-4</v>
      </c>
      <c r="U29" s="109">
        <v>0</v>
      </c>
      <c r="V29" s="109">
        <v>8.9999999999999998E-4</v>
      </c>
      <c r="W29" s="109">
        <v>0</v>
      </c>
      <c r="X29" s="109">
        <v>0.12620000000000001</v>
      </c>
      <c r="Y29" s="109">
        <v>7.5294999999999996</v>
      </c>
      <c r="Z29" s="109">
        <v>1E-4</v>
      </c>
      <c r="AA29" s="58">
        <v>723.74260000000004</v>
      </c>
      <c r="AB29" s="58">
        <v>2.5047999999999999</v>
      </c>
      <c r="AD29">
        <v>1</v>
      </c>
      <c r="AE29" s="58">
        <f>H$29</f>
        <v>1E-4</v>
      </c>
      <c r="AF29" s="118">
        <f t="shared" ref="AF29:AL32" si="5">I$29</f>
        <v>1E-3</v>
      </c>
      <c r="AG29" s="58">
        <f t="shared" si="5"/>
        <v>0</v>
      </c>
      <c r="AH29" s="58">
        <f t="shared" si="5"/>
        <v>0.13669999999999999</v>
      </c>
      <c r="AI29" s="58">
        <f t="shared" si="5"/>
        <v>7.3438999999999997</v>
      </c>
      <c r="AJ29" s="58">
        <f t="shared" si="5"/>
        <v>1E-4</v>
      </c>
      <c r="AK29" s="58">
        <f t="shared" si="5"/>
        <v>767.20650000000001</v>
      </c>
      <c r="AL29" s="58">
        <f t="shared" si="5"/>
        <v>2.4973999999999998</v>
      </c>
      <c r="AM29" s="58">
        <f>U$29</f>
        <v>0</v>
      </c>
      <c r="AN29" s="58">
        <f t="shared" ref="AN29:AT32" si="6">V$29</f>
        <v>8.9999999999999998E-4</v>
      </c>
      <c r="AO29" s="58">
        <f t="shared" si="6"/>
        <v>0</v>
      </c>
      <c r="AP29" s="58">
        <f t="shared" si="6"/>
        <v>0.12620000000000001</v>
      </c>
      <c r="AQ29" s="58">
        <f t="shared" si="6"/>
        <v>7.5294999999999996</v>
      </c>
      <c r="AR29" s="58">
        <f t="shared" si="6"/>
        <v>1E-4</v>
      </c>
      <c r="AS29" s="58">
        <f t="shared" si="6"/>
        <v>723.74260000000004</v>
      </c>
      <c r="AT29" s="58">
        <f t="shared" si="6"/>
        <v>2.5047999999999999</v>
      </c>
      <c r="AV29" s="125">
        <f>AE29</f>
        <v>1E-4</v>
      </c>
      <c r="AW29" s="125">
        <f>$AV29*B$74</f>
        <v>1E-4</v>
      </c>
      <c r="AX29" s="125">
        <f>$AV29*C$74</f>
        <v>7.9346437664244482E-5</v>
      </c>
      <c r="AY29" s="125">
        <f>$AV29*D$74</f>
        <v>7.0859848744519633E-5</v>
      </c>
      <c r="AZ29" s="125">
        <f>$AV29*E$74</f>
        <v>6.2907299338030287E-5</v>
      </c>
      <c r="BA29" s="125">
        <f>$AV29*F$74</f>
        <v>5.3418411832608281E-5</v>
      </c>
      <c r="BB29" s="125">
        <f>AM29</f>
        <v>0</v>
      </c>
      <c r="BC29" s="125">
        <f>$BB29*B$83</f>
        <v>0</v>
      </c>
      <c r="BD29" s="125">
        <f>$BB29*C$83</f>
        <v>0</v>
      </c>
      <c r="BE29" s="125">
        <f>$BB29*D$83</f>
        <v>0</v>
      </c>
      <c r="BF29" s="125">
        <f>$BB29*E$83</f>
        <v>0</v>
      </c>
      <c r="BG29" s="125">
        <f>$BB29*F$83</f>
        <v>0</v>
      </c>
      <c r="BI29" s="125">
        <f>AJ29</f>
        <v>1E-4</v>
      </c>
      <c r="BJ29" s="125">
        <f>$BI29*B$74</f>
        <v>1E-4</v>
      </c>
      <c r="BK29" s="125">
        <f>$BI29*C$74</f>
        <v>7.9346437664244482E-5</v>
      </c>
      <c r="BL29" s="125">
        <f>$BI29*D$74</f>
        <v>7.0859848744519633E-5</v>
      </c>
      <c r="BM29" s="125">
        <f>$BI29*E$74</f>
        <v>6.2907299338030287E-5</v>
      </c>
      <c r="BN29" s="125">
        <f>$BI29*F$74</f>
        <v>5.3418411832608281E-5</v>
      </c>
      <c r="BO29" s="125">
        <f>AR29</f>
        <v>1E-4</v>
      </c>
      <c r="BP29" s="125">
        <f>$BO29*B$83</f>
        <v>1E-4</v>
      </c>
      <c r="BQ29" s="125">
        <f>$BO29*C$83</f>
        <v>7.9639908637168437E-5</v>
      </c>
      <c r="BR29" s="125">
        <f>$BO29*D$83</f>
        <v>7.0860656282740333E-5</v>
      </c>
      <c r="BS29" s="125">
        <f>$BO29*E$83</f>
        <v>6.3530331669827314E-5</v>
      </c>
      <c r="BT29" s="125">
        <f>$BO29*F$83</f>
        <v>5.4723249201717805E-5</v>
      </c>
      <c r="BV29">
        <v>5</v>
      </c>
      <c r="BW29">
        <f>AE33</f>
        <v>1E-4</v>
      </c>
      <c r="BX29">
        <f>AJ33</f>
        <v>1E-4</v>
      </c>
      <c r="BY29" s="58">
        <f>1+$B$55*(IF('Male Inactive'!$O11&gt;=0, ((('Male Inactive'!$O11)/7)/60), 0))^0.25</f>
        <v>0.8056385675625739</v>
      </c>
      <c r="BZ29" s="58">
        <f>1+$B$55*(IF('Male Barely'!$O11&gt;=0, ((('Male Barely'!$O11)/7)/60), 0))^0.25</f>
        <v>0.7113010030006599</v>
      </c>
      <c r="CA29" s="58">
        <f>1+$B$55*(IF('Male Somewhat'!$O11&gt;=0, ((('Male Somewhat'!$O11)/7)/60), 0))^0.25</f>
        <v>0.67380453316128297</v>
      </c>
      <c r="CB29" s="58">
        <f>1+$B$55*(IF('Male Active'!$O11&gt;=0, ((('Male Active'!$O11)/7)/60), 0))^0.25</f>
        <v>0.6320433435277506</v>
      </c>
      <c r="CC29" s="58">
        <f>1+$B$55*(IF('Male Highly'!$O11&gt;=0, ((('Male Highly'!$O11)/7)/60), 0))^0.25</f>
        <v>0.54825917321104267</v>
      </c>
      <c r="CD29">
        <f>AM33</f>
        <v>0</v>
      </c>
      <c r="CE29">
        <f>AR33</f>
        <v>1E-4</v>
      </c>
      <c r="CF29" s="58">
        <f>1+$B$55*(IF('Female Inactive'!$Q11&gt;=0, ((('Female Inactive'!$Q11)/7)/60), 0))^0.25</f>
        <v>0.86488457449093681</v>
      </c>
      <c r="CG29" s="58">
        <f>1+$B$55*(IF('Female Barely'!$Q11&gt;=0, ((('Female Barely'!$Q11)/7)/60), 0))^0.25</f>
        <v>0.76589930247432614</v>
      </c>
      <c r="CH29" s="58">
        <f>1+$B$55*(IF('Female Somewhat'!$Q11&gt;=0, ((('Female Somewhat'!$Q11)/7)/60), 0))^0.25</f>
        <v>0.70819672867617101</v>
      </c>
      <c r="CI29" s="58">
        <f>1+$B$55*(IF('Female Active'!$Q11&gt;=0, ((('Female Active'!$Q11)/7)/60), 0))^0.25</f>
        <v>0.66668999007514762</v>
      </c>
      <c r="CJ29" s="58">
        <f>1+$B$55*(IF('Female Highly'!$Q11&gt;=0, ((('Female Highly'!$Q11)/7)/60), 0))^0.25</f>
        <v>0.59543669028521662</v>
      </c>
      <c r="CL29">
        <f>BV29</f>
        <v>5</v>
      </c>
      <c r="CM29" s="58">
        <f t="shared" si="0"/>
        <v>1E-4</v>
      </c>
      <c r="CN29" s="58">
        <f t="shared" si="0"/>
        <v>1E-4</v>
      </c>
      <c r="CO29" s="58">
        <f>BY29/$BY29</f>
        <v>1</v>
      </c>
      <c r="CP29" s="58">
        <f t="shared" ref="CP29:CS29" si="7">BZ29/$BY29</f>
        <v>0.88290336590100393</v>
      </c>
      <c r="CQ29" s="58">
        <f t="shared" si="7"/>
        <v>0.83636082021228286</v>
      </c>
      <c r="CR29" s="58">
        <f t="shared" si="7"/>
        <v>0.78452468510782891</v>
      </c>
      <c r="CS29" s="58">
        <f t="shared" si="7"/>
        <v>0.68052746639200512</v>
      </c>
      <c r="CT29" s="136">
        <f t="shared" ref="CT29:CT92" si="8">CD29</f>
        <v>0</v>
      </c>
      <c r="CU29" s="136">
        <f t="shared" ref="CU29:CU92" si="9">CE29</f>
        <v>1E-4</v>
      </c>
      <c r="CV29" s="58">
        <f>CF29/$CF29</f>
        <v>1</v>
      </c>
      <c r="CW29" s="58">
        <f t="shared" ref="CW29:CZ29" si="10">CG29/$CF29</f>
        <v>0.88555088744082122</v>
      </c>
      <c r="CX29" s="58">
        <f t="shared" si="10"/>
        <v>0.81883380691927488</v>
      </c>
      <c r="CY29" s="58">
        <f t="shared" si="10"/>
        <v>0.77084273409264503</v>
      </c>
      <c r="CZ29" s="58">
        <f t="shared" si="10"/>
        <v>0.68845798369763411</v>
      </c>
    </row>
    <row r="30" spans="1:104">
      <c r="B30" s="92" t="s">
        <v>191</v>
      </c>
      <c r="C30" s="58">
        <v>0</v>
      </c>
      <c r="D30" s="58">
        <v>1E-3</v>
      </c>
      <c r="E30" s="58">
        <v>0</v>
      </c>
      <c r="F30" s="58">
        <v>0.13</v>
      </c>
      <c r="G30" s="58">
        <v>2.0000000000000001E-4</v>
      </c>
      <c r="H30" s="58">
        <v>1E-4</v>
      </c>
      <c r="I30" s="58">
        <v>1E-3</v>
      </c>
      <c r="J30" s="58">
        <v>0</v>
      </c>
      <c r="K30" s="58">
        <v>0.1366</v>
      </c>
      <c r="L30" s="58">
        <v>7.3722000000000003</v>
      </c>
      <c r="M30" s="58">
        <v>1E-4</v>
      </c>
      <c r="N30" s="58">
        <v>1331.8441</v>
      </c>
      <c r="O30" s="58">
        <v>7.4950000000000001</v>
      </c>
      <c r="P30" s="58">
        <v>0</v>
      </c>
      <c r="Q30" s="58">
        <v>1.1000000000000001E-3</v>
      </c>
      <c r="R30" s="58">
        <v>0</v>
      </c>
      <c r="S30" s="58">
        <v>0.13</v>
      </c>
      <c r="T30" s="58">
        <v>1E-4</v>
      </c>
      <c r="U30" s="109">
        <v>0</v>
      </c>
      <c r="V30" s="109">
        <v>5.9999999999999995E-4</v>
      </c>
      <c r="W30" s="109">
        <v>0</v>
      </c>
      <c r="X30" s="109">
        <v>0.13270000000000001</v>
      </c>
      <c r="Y30" s="109">
        <v>7.327</v>
      </c>
      <c r="Z30" s="109">
        <v>1E-4</v>
      </c>
      <c r="AA30" s="58">
        <v>1249.1469</v>
      </c>
      <c r="AB30" s="58">
        <v>7.5106999999999999</v>
      </c>
      <c r="AD30">
        <v>2</v>
      </c>
      <c r="AE30" s="58">
        <f>H$29</f>
        <v>1E-4</v>
      </c>
      <c r="AF30" s="118">
        <f t="shared" si="5"/>
        <v>1E-3</v>
      </c>
      <c r="AG30" s="58">
        <f t="shared" si="5"/>
        <v>0</v>
      </c>
      <c r="AH30" s="58">
        <f t="shared" si="5"/>
        <v>0.13669999999999999</v>
      </c>
      <c r="AI30" s="58">
        <f t="shared" si="5"/>
        <v>7.3438999999999997</v>
      </c>
      <c r="AJ30" s="58">
        <f t="shared" si="5"/>
        <v>1E-4</v>
      </c>
      <c r="AK30" s="58">
        <f t="shared" si="5"/>
        <v>767.20650000000001</v>
      </c>
      <c r="AL30" s="58">
        <f t="shared" si="5"/>
        <v>2.4973999999999998</v>
      </c>
      <c r="AM30" s="58">
        <f>U$29</f>
        <v>0</v>
      </c>
      <c r="AN30" s="58">
        <f t="shared" si="6"/>
        <v>8.9999999999999998E-4</v>
      </c>
      <c r="AO30" s="58">
        <f t="shared" si="6"/>
        <v>0</v>
      </c>
      <c r="AP30" s="58">
        <f t="shared" si="6"/>
        <v>0.12620000000000001</v>
      </c>
      <c r="AQ30" s="58">
        <f t="shared" si="6"/>
        <v>7.5294999999999996</v>
      </c>
      <c r="AR30" s="58">
        <f t="shared" si="6"/>
        <v>1E-4</v>
      </c>
      <c r="AS30" s="58">
        <f t="shared" si="6"/>
        <v>723.74260000000004</v>
      </c>
      <c r="AT30" s="58">
        <f t="shared" si="6"/>
        <v>2.5047999999999999</v>
      </c>
      <c r="AV30" s="125">
        <f t="shared" ref="AV30:AV93" si="11">AE30</f>
        <v>1E-4</v>
      </c>
      <c r="AW30" s="125">
        <f t="shared" ref="AW30:AW93" si="12">$AV30*B$74</f>
        <v>1E-4</v>
      </c>
      <c r="AX30" s="125">
        <f t="shared" ref="AX30:AX93" si="13">$AV30*C$74</f>
        <v>7.9346437664244482E-5</v>
      </c>
      <c r="AY30" s="125">
        <f t="shared" ref="AY30:AY93" si="14">$AV30*D$74</f>
        <v>7.0859848744519633E-5</v>
      </c>
      <c r="AZ30" s="125">
        <f t="shared" ref="AZ30:AZ93" si="15">$AV30*E$74</f>
        <v>6.2907299338030287E-5</v>
      </c>
      <c r="BA30" s="125">
        <f t="shared" ref="BA30:BA93" si="16">$AV30*F$74</f>
        <v>5.3418411832608281E-5</v>
      </c>
      <c r="BB30" s="125">
        <f t="shared" ref="BB30:BB93" si="17">AM30</f>
        <v>0</v>
      </c>
      <c r="BC30" s="125">
        <f t="shared" ref="BC30:BC93" si="18">$BB30*B$83</f>
        <v>0</v>
      </c>
      <c r="BD30" s="125">
        <f t="shared" ref="BD30:BD93" si="19">$BB30*C$83</f>
        <v>0</v>
      </c>
      <c r="BE30" s="125">
        <f t="shared" ref="BE30:BE93" si="20">$BB30*D$83</f>
        <v>0</v>
      </c>
      <c r="BF30" s="125">
        <f t="shared" ref="BF30:BF93" si="21">$BB30*E$83</f>
        <v>0</v>
      </c>
      <c r="BG30" s="125">
        <f t="shared" ref="BG30:BG93" si="22">$BB30*F$83</f>
        <v>0</v>
      </c>
      <c r="BI30" s="125">
        <f t="shared" ref="BI30:BI93" si="23">AJ30</f>
        <v>1E-4</v>
      </c>
      <c r="BJ30" s="125">
        <f t="shared" ref="BJ30:BJ93" si="24">$BI30*B$74</f>
        <v>1E-4</v>
      </c>
      <c r="BK30" s="125">
        <f t="shared" ref="BK30:BK93" si="25">$BI30*C$74</f>
        <v>7.9346437664244482E-5</v>
      </c>
      <c r="BL30" s="125">
        <f t="shared" ref="BL30:BL93" si="26">$BI30*D$74</f>
        <v>7.0859848744519633E-5</v>
      </c>
      <c r="BM30" s="125">
        <f t="shared" ref="BM30:BM93" si="27">$BI30*E$74</f>
        <v>6.2907299338030287E-5</v>
      </c>
      <c r="BN30" s="125">
        <f t="shared" ref="BN30:BN93" si="28">$BI30*F$74</f>
        <v>5.3418411832608281E-5</v>
      </c>
      <c r="BO30" s="125">
        <f t="shared" ref="BO30:BO93" si="29">AR30</f>
        <v>1E-4</v>
      </c>
      <c r="BP30" s="125">
        <f t="shared" ref="BP30:BP93" si="30">$BO30*B$83</f>
        <v>1E-4</v>
      </c>
      <c r="BQ30" s="125">
        <f t="shared" ref="BQ30:BQ93" si="31">$BO30*C$83</f>
        <v>7.9639908637168437E-5</v>
      </c>
      <c r="BR30" s="125">
        <f t="shared" ref="BR30:BR93" si="32">$BO30*D$83</f>
        <v>7.0860656282740333E-5</v>
      </c>
      <c r="BS30" s="125">
        <f t="shared" ref="BS30:BS93" si="33">$BO30*E$83</f>
        <v>6.3530331669827314E-5</v>
      </c>
      <c r="BT30" s="125">
        <f t="shared" ref="BT30:BT93" si="34">$BO30*F$83</f>
        <v>5.4723249201717805E-5</v>
      </c>
      <c r="BV30">
        <v>6</v>
      </c>
      <c r="BW30" s="58">
        <f t="shared" ref="BW30:BW93" si="35">AE34</f>
        <v>1E-4</v>
      </c>
      <c r="BX30" s="58">
        <f t="shared" ref="BX30:BX93" si="36">AJ34</f>
        <v>1E-4</v>
      </c>
      <c r="BY30" s="58">
        <f>1+$B$55*(IF('Male Inactive'!$O12&gt;=0, ((('Male Inactive'!$O12)/7)/60), 0))^0.25</f>
        <v>0.80167602969095697</v>
      </c>
      <c r="BZ30" s="58">
        <f>1+$B$55*(IF('Male Barely'!$O12&gt;=0, ((('Male Barely'!$O12)/7)/60), 0))^0.25</f>
        <v>0.70432176030062288</v>
      </c>
      <c r="CA30" s="58">
        <f>1+$B$55*(IF('Male Somewhat'!$O12&gt;=0, ((('Male Somewhat'!$O12)/7)/60), 0))^0.25</f>
        <v>0.66747938739094481</v>
      </c>
      <c r="CB30" s="58">
        <f>1+$B$55*(IF('Male Active'!$O12&gt;=0, ((('Male Active'!$O12)/7)/60), 0))^0.25</f>
        <v>0.62518921070946432</v>
      </c>
      <c r="CC30" s="58">
        <f>1+$B$55*(IF('Male Highly'!$O12&gt;=0, ((('Male Highly'!$O12)/7)/60), 0))^0.25</f>
        <v>0.54060258979895837</v>
      </c>
      <c r="CD30" s="58">
        <f t="shared" ref="CD30:CD93" si="37">AM34</f>
        <v>0</v>
      </c>
      <c r="CE30" s="58">
        <f t="shared" ref="CE30:CE93" si="38">AR34</f>
        <v>1E-4</v>
      </c>
      <c r="CF30" s="58">
        <f>1+$B$55*(IF('Female Inactive'!$Q12&gt;=0, ((('Female Inactive'!$Q12)/7)/60), 0))^0.25</f>
        <v>0.86853342164212188</v>
      </c>
      <c r="CG30" s="58">
        <f>1+$B$55*(IF('Female Barely'!$Q12&gt;=0, ((('Female Barely'!$Q12)/7)/60), 0))^0.25</f>
        <v>0.76559840075401753</v>
      </c>
      <c r="CH30" s="58">
        <f>1+$B$55*(IF('Female Somewhat'!$Q12&gt;=0, ((('Female Somewhat'!$Q12)/7)/60), 0))^0.25</f>
        <v>0.70531711963029697</v>
      </c>
      <c r="CI30" s="58">
        <f>1+$B$55*(IF('Female Active'!$Q12&gt;=0, ((('Female Active'!$Q12)/7)/60), 0))^0.25</f>
        <v>0.66386680566742295</v>
      </c>
      <c r="CJ30" s="58">
        <f>1+$B$55*(IF('Female Highly'!$Q12&gt;=0, ((('Female Highly'!$Q12)/7)/60), 0))^0.25</f>
        <v>0.59168153242221755</v>
      </c>
      <c r="CL30" s="58">
        <f t="shared" ref="CL30:CL93" si="39">BV30</f>
        <v>6</v>
      </c>
      <c r="CM30" s="58">
        <f t="shared" ref="CM30:CM93" si="40">BW30</f>
        <v>1E-4</v>
      </c>
      <c r="CN30" s="58">
        <f t="shared" ref="CN30:CN93" si="41">BX30</f>
        <v>1E-4</v>
      </c>
      <c r="CO30" s="58">
        <f t="shared" ref="CO30:CO93" si="42">BY30/$BY30</f>
        <v>1</v>
      </c>
      <c r="CP30" s="58">
        <f t="shared" ref="CP30:CP93" si="43">BZ30/$BY30</f>
        <v>0.87856158125637884</v>
      </c>
      <c r="CQ30" s="58">
        <f t="shared" ref="CQ30:CQ93" si="44">CA30/$BY30</f>
        <v>0.83260489608034749</v>
      </c>
      <c r="CR30" s="58">
        <f t="shared" ref="CR30:CR93" si="45">CB30/$BY30</f>
        <v>0.77985269305167115</v>
      </c>
      <c r="CS30" s="58">
        <f t="shared" ref="CS30:CS93" si="46">CC30/$BY30</f>
        <v>0.67434046893900346</v>
      </c>
      <c r="CT30" s="136">
        <f t="shared" si="8"/>
        <v>0</v>
      </c>
      <c r="CU30" s="136">
        <f t="shared" si="9"/>
        <v>1E-4</v>
      </c>
      <c r="CV30" s="58">
        <f t="shared" ref="CV30:CV93" si="47">CF30/$CF30</f>
        <v>1</v>
      </c>
      <c r="CW30" s="58">
        <f t="shared" ref="CW30:CW93" si="48">CG30/$CF30</f>
        <v>0.88148409914556103</v>
      </c>
      <c r="CX30" s="58">
        <f t="shared" ref="CX30:CX93" si="49">CH30/$CF30</f>
        <v>0.81207827131944499</v>
      </c>
      <c r="CY30" s="58">
        <f t="shared" ref="CY30:CY93" si="50">CI30/$CF30</f>
        <v>0.76435378204820359</v>
      </c>
      <c r="CZ30" s="58">
        <f t="shared" ref="CZ30:CZ93" si="51">CJ30/$CF30</f>
        <v>0.68124210039440392</v>
      </c>
    </row>
    <row r="31" spans="1:104">
      <c r="B31" s="92" t="s">
        <v>129</v>
      </c>
      <c r="C31" s="58">
        <v>0</v>
      </c>
      <c r="D31" s="58">
        <v>1E-3</v>
      </c>
      <c r="E31" s="58">
        <v>0</v>
      </c>
      <c r="F31" s="58">
        <v>0.13</v>
      </c>
      <c r="G31" s="58">
        <v>2.0000000000000001E-4</v>
      </c>
      <c r="H31" s="58">
        <v>1E-4</v>
      </c>
      <c r="I31" s="58">
        <v>1E-3</v>
      </c>
      <c r="J31" s="58">
        <v>0</v>
      </c>
      <c r="K31" s="58">
        <v>0.1366</v>
      </c>
      <c r="L31" s="58">
        <v>7.4203000000000001</v>
      </c>
      <c r="M31" s="58">
        <v>1E-4</v>
      </c>
      <c r="N31" s="58">
        <v>1318.81</v>
      </c>
      <c r="O31" s="58">
        <v>12.5009</v>
      </c>
      <c r="P31" s="58">
        <v>0</v>
      </c>
      <c r="Q31" s="58">
        <v>1.1000000000000001E-3</v>
      </c>
      <c r="R31" s="58">
        <v>0</v>
      </c>
      <c r="S31" s="58">
        <v>0.13</v>
      </c>
      <c r="T31" s="58">
        <v>1E-4</v>
      </c>
      <c r="U31" s="109">
        <v>0</v>
      </c>
      <c r="V31" s="109">
        <v>4.0000000000000002E-4</v>
      </c>
      <c r="W31" s="109">
        <v>0</v>
      </c>
      <c r="X31" s="109">
        <v>0.1384</v>
      </c>
      <c r="Y31" s="109">
        <v>7.2923</v>
      </c>
      <c r="Z31" s="109">
        <v>1E-4</v>
      </c>
      <c r="AA31" s="58">
        <v>1417.3487</v>
      </c>
      <c r="AB31" s="58">
        <v>12.5067</v>
      </c>
      <c r="AD31" s="58">
        <v>3</v>
      </c>
      <c r="AE31" s="58">
        <f>H$29</f>
        <v>1E-4</v>
      </c>
      <c r="AF31" s="118">
        <f t="shared" si="5"/>
        <v>1E-3</v>
      </c>
      <c r="AG31" s="58">
        <f t="shared" si="5"/>
        <v>0</v>
      </c>
      <c r="AH31" s="58">
        <f t="shared" si="5"/>
        <v>0.13669999999999999</v>
      </c>
      <c r="AI31" s="58">
        <f t="shared" si="5"/>
        <v>7.3438999999999997</v>
      </c>
      <c r="AJ31" s="58">
        <f t="shared" si="5"/>
        <v>1E-4</v>
      </c>
      <c r="AK31" s="58">
        <f t="shared" si="5"/>
        <v>767.20650000000001</v>
      </c>
      <c r="AL31" s="58">
        <f t="shared" si="5"/>
        <v>2.4973999999999998</v>
      </c>
      <c r="AM31" s="58">
        <f>U$29</f>
        <v>0</v>
      </c>
      <c r="AN31" s="58">
        <f t="shared" si="6"/>
        <v>8.9999999999999998E-4</v>
      </c>
      <c r="AO31" s="58">
        <f t="shared" si="6"/>
        <v>0</v>
      </c>
      <c r="AP31" s="58">
        <f t="shared" si="6"/>
        <v>0.12620000000000001</v>
      </c>
      <c r="AQ31" s="58">
        <f t="shared" si="6"/>
        <v>7.5294999999999996</v>
      </c>
      <c r="AR31" s="58">
        <f t="shared" si="6"/>
        <v>1E-4</v>
      </c>
      <c r="AS31" s="58">
        <f t="shared" si="6"/>
        <v>723.74260000000004</v>
      </c>
      <c r="AT31" s="58">
        <f t="shared" si="6"/>
        <v>2.5047999999999999</v>
      </c>
      <c r="AV31" s="125">
        <f t="shared" si="11"/>
        <v>1E-4</v>
      </c>
      <c r="AW31" s="125">
        <f t="shared" si="12"/>
        <v>1E-4</v>
      </c>
      <c r="AX31" s="125">
        <f t="shared" si="13"/>
        <v>7.9346437664244482E-5</v>
      </c>
      <c r="AY31" s="125">
        <f t="shared" si="14"/>
        <v>7.0859848744519633E-5</v>
      </c>
      <c r="AZ31" s="125">
        <f t="shared" si="15"/>
        <v>6.2907299338030287E-5</v>
      </c>
      <c r="BA31" s="125">
        <f t="shared" si="16"/>
        <v>5.3418411832608281E-5</v>
      </c>
      <c r="BB31" s="125">
        <f t="shared" si="17"/>
        <v>0</v>
      </c>
      <c r="BC31" s="125">
        <f t="shared" si="18"/>
        <v>0</v>
      </c>
      <c r="BD31" s="125">
        <f t="shared" si="19"/>
        <v>0</v>
      </c>
      <c r="BE31" s="125">
        <f t="shared" si="20"/>
        <v>0</v>
      </c>
      <c r="BF31" s="125">
        <f t="shared" si="21"/>
        <v>0</v>
      </c>
      <c r="BG31" s="125">
        <f t="shared" si="22"/>
        <v>0</v>
      </c>
      <c r="BI31" s="125">
        <f t="shared" si="23"/>
        <v>1E-4</v>
      </c>
      <c r="BJ31" s="125">
        <f t="shared" si="24"/>
        <v>1E-4</v>
      </c>
      <c r="BK31" s="125">
        <f t="shared" si="25"/>
        <v>7.9346437664244482E-5</v>
      </c>
      <c r="BL31" s="125">
        <f t="shared" si="26"/>
        <v>7.0859848744519633E-5</v>
      </c>
      <c r="BM31" s="125">
        <f t="shared" si="27"/>
        <v>6.2907299338030287E-5</v>
      </c>
      <c r="BN31" s="125">
        <f t="shared" si="28"/>
        <v>5.3418411832608281E-5</v>
      </c>
      <c r="BO31" s="125">
        <f t="shared" si="29"/>
        <v>1E-4</v>
      </c>
      <c r="BP31" s="125">
        <f t="shared" si="30"/>
        <v>1E-4</v>
      </c>
      <c r="BQ31" s="125">
        <f t="shared" si="31"/>
        <v>7.9639908637168437E-5</v>
      </c>
      <c r="BR31" s="125">
        <f t="shared" si="32"/>
        <v>7.0860656282740333E-5</v>
      </c>
      <c r="BS31" s="125">
        <f t="shared" si="33"/>
        <v>6.3530331669827314E-5</v>
      </c>
      <c r="BT31" s="125">
        <f t="shared" si="34"/>
        <v>5.4723249201717805E-5</v>
      </c>
      <c r="BV31" s="58">
        <v>7</v>
      </c>
      <c r="BW31" s="58">
        <f t="shared" si="35"/>
        <v>1E-4</v>
      </c>
      <c r="BX31" s="58">
        <f t="shared" si="36"/>
        <v>1E-4</v>
      </c>
      <c r="BY31" s="58">
        <f>1+$B$55*(IF('Male Inactive'!$O13&gt;=0, ((('Male Inactive'!$O13)/7)/60), 0))^0.25</f>
        <v>0.79832943664261147</v>
      </c>
      <c r="BZ31" s="58">
        <f>1+$B$55*(IF('Male Barely'!$O13&gt;=0, ((('Male Barely'!$O13)/7)/60), 0))^0.25</f>
        <v>0.69801150741186191</v>
      </c>
      <c r="CA31" s="58">
        <f>1+$B$55*(IF('Male Somewhat'!$O13&gt;=0, ((('Male Somewhat'!$O13)/7)/60), 0))^0.25</f>
        <v>0.66153009141849362</v>
      </c>
      <c r="CB31" s="58">
        <f>1+$B$55*(IF('Male Active'!$O13&gt;=0, ((('Male Active'!$O13)/7)/60), 0))^0.25</f>
        <v>0.61879825550479239</v>
      </c>
      <c r="CC31" s="58">
        <f>1+$B$55*(IF('Male Highly'!$O13&gt;=0, ((('Male Highly'!$O13)/7)/60), 0))^0.25</f>
        <v>0.53364082671668955</v>
      </c>
      <c r="CD31" s="58">
        <f t="shared" si="37"/>
        <v>0</v>
      </c>
      <c r="CE31" s="58">
        <f t="shared" si="38"/>
        <v>1E-4</v>
      </c>
      <c r="CF31" s="58">
        <f>1+$B$55*(IF('Female Inactive'!$Q13&gt;=0, ((('Female Inactive'!$Q13)/7)/60), 0))^0.25</f>
        <v>0.87208493876490567</v>
      </c>
      <c r="CG31" s="58">
        <f>1+$B$55*(IF('Female Barely'!$Q13&gt;=0, ((('Female Barely'!$Q13)/7)/60), 0))^0.25</f>
        <v>0.76483765372198476</v>
      </c>
      <c r="CH31" s="58">
        <f>1+$B$55*(IF('Female Somewhat'!$Q13&gt;=0, ((('Female Somewhat'!$Q13)/7)/60), 0))^0.25</f>
        <v>0.70227371383609538</v>
      </c>
      <c r="CI31" s="58">
        <f>1+$B$55*(IF('Female Active'!$Q13&gt;=0, ((('Female Active'!$Q13)/7)/60), 0))^0.25</f>
        <v>0.66086362681829669</v>
      </c>
      <c r="CJ31" s="58">
        <f>1+$B$55*(IF('Female Highly'!$Q13&gt;=0, ((('Female Highly'!$Q13)/7)/60), 0))^0.25</f>
        <v>0.58793931995771709</v>
      </c>
      <c r="CL31" s="58">
        <f t="shared" si="39"/>
        <v>7</v>
      </c>
      <c r="CM31" s="58">
        <f t="shared" si="40"/>
        <v>1E-4</v>
      </c>
      <c r="CN31" s="58">
        <f t="shared" si="41"/>
        <v>1E-4</v>
      </c>
      <c r="CO31" s="58">
        <f t="shared" si="42"/>
        <v>1</v>
      </c>
      <c r="CP31" s="58">
        <f t="shared" si="43"/>
        <v>0.87434018510874612</v>
      </c>
      <c r="CQ31" s="58">
        <f t="shared" si="44"/>
        <v>0.8286429900425194</v>
      </c>
      <c r="CR31" s="58">
        <f t="shared" si="45"/>
        <v>0.77511642074374631</v>
      </c>
      <c r="CS31" s="58">
        <f t="shared" si="46"/>
        <v>0.66844688699057053</v>
      </c>
      <c r="CT31" s="136">
        <f t="shared" si="8"/>
        <v>0</v>
      </c>
      <c r="CU31" s="136">
        <f t="shared" si="9"/>
        <v>1E-4</v>
      </c>
      <c r="CV31" s="58">
        <f t="shared" si="47"/>
        <v>1</v>
      </c>
      <c r="CW31" s="58">
        <f t="shared" si="48"/>
        <v>0.87702197311788188</v>
      </c>
      <c r="CX31" s="58">
        <f t="shared" si="49"/>
        <v>0.80528132366406169</v>
      </c>
      <c r="CY31" s="58">
        <f t="shared" si="50"/>
        <v>0.75779731702997633</v>
      </c>
      <c r="CZ31" s="58">
        <f t="shared" si="51"/>
        <v>0.67417666998169801</v>
      </c>
    </row>
    <row r="32" spans="1:104">
      <c r="B32" s="92" t="s">
        <v>130</v>
      </c>
      <c r="C32" s="58">
        <v>0</v>
      </c>
      <c r="D32" s="58">
        <v>1E-3</v>
      </c>
      <c r="E32" s="58">
        <v>0</v>
      </c>
      <c r="F32" s="58">
        <v>0.13</v>
      </c>
      <c r="G32" s="58">
        <v>1E-4</v>
      </c>
      <c r="H32" s="58">
        <v>1E-4</v>
      </c>
      <c r="I32" s="58">
        <v>1E-3</v>
      </c>
      <c r="J32" s="58">
        <v>0</v>
      </c>
      <c r="K32" s="58">
        <v>0.1366</v>
      </c>
      <c r="L32" s="58">
        <v>7.5194000000000001</v>
      </c>
      <c r="M32" s="58">
        <v>1E-4</v>
      </c>
      <c r="N32" s="58">
        <v>492.42340000000002</v>
      </c>
      <c r="O32" s="58">
        <v>17.5</v>
      </c>
      <c r="P32" s="58">
        <v>0</v>
      </c>
      <c r="Q32" s="58">
        <v>1.1000000000000001E-3</v>
      </c>
      <c r="R32" s="58">
        <v>0</v>
      </c>
      <c r="S32" s="58">
        <v>0.13</v>
      </c>
      <c r="T32" s="58">
        <v>1E-4</v>
      </c>
      <c r="U32" s="109">
        <v>0</v>
      </c>
      <c r="V32" s="109">
        <v>2.9999999999999997E-4</v>
      </c>
      <c r="W32" s="109">
        <v>0</v>
      </c>
      <c r="X32" s="109">
        <v>0.1399</v>
      </c>
      <c r="Y32" s="109">
        <v>7.4085999999999999</v>
      </c>
      <c r="Z32" s="109">
        <v>0</v>
      </c>
      <c r="AA32" s="58">
        <v>1349.1015</v>
      </c>
      <c r="AB32" s="58">
        <v>17.503599999999999</v>
      </c>
      <c r="AD32" s="58">
        <v>4</v>
      </c>
      <c r="AE32" s="58">
        <f>H$29</f>
        <v>1E-4</v>
      </c>
      <c r="AF32" s="118">
        <f t="shared" si="5"/>
        <v>1E-3</v>
      </c>
      <c r="AG32" s="58">
        <f t="shared" si="5"/>
        <v>0</v>
      </c>
      <c r="AH32" s="58">
        <f t="shared" si="5"/>
        <v>0.13669999999999999</v>
      </c>
      <c r="AI32" s="58">
        <f t="shared" si="5"/>
        <v>7.3438999999999997</v>
      </c>
      <c r="AJ32" s="58">
        <f t="shared" si="5"/>
        <v>1E-4</v>
      </c>
      <c r="AK32" s="58">
        <f t="shared" si="5"/>
        <v>767.20650000000001</v>
      </c>
      <c r="AL32" s="58">
        <f t="shared" si="5"/>
        <v>2.4973999999999998</v>
      </c>
      <c r="AM32" s="58">
        <f>U$29</f>
        <v>0</v>
      </c>
      <c r="AN32" s="58">
        <f t="shared" si="6"/>
        <v>8.9999999999999998E-4</v>
      </c>
      <c r="AO32" s="58">
        <f t="shared" si="6"/>
        <v>0</v>
      </c>
      <c r="AP32" s="58">
        <f t="shared" si="6"/>
        <v>0.12620000000000001</v>
      </c>
      <c r="AQ32" s="58">
        <f t="shared" si="6"/>
        <v>7.5294999999999996</v>
      </c>
      <c r="AR32" s="58">
        <f t="shared" si="6"/>
        <v>1E-4</v>
      </c>
      <c r="AS32" s="58">
        <f t="shared" si="6"/>
        <v>723.74260000000004</v>
      </c>
      <c r="AT32" s="58">
        <f t="shared" si="6"/>
        <v>2.5047999999999999</v>
      </c>
      <c r="AV32" s="125">
        <f t="shared" si="11"/>
        <v>1E-4</v>
      </c>
      <c r="AW32" s="125">
        <f t="shared" si="12"/>
        <v>1E-4</v>
      </c>
      <c r="AX32" s="125">
        <f t="shared" si="13"/>
        <v>7.9346437664244482E-5</v>
      </c>
      <c r="AY32" s="125">
        <f t="shared" si="14"/>
        <v>7.0859848744519633E-5</v>
      </c>
      <c r="AZ32" s="125">
        <f t="shared" si="15"/>
        <v>6.2907299338030287E-5</v>
      </c>
      <c r="BA32" s="125">
        <f t="shared" si="16"/>
        <v>5.3418411832608281E-5</v>
      </c>
      <c r="BB32" s="125">
        <f t="shared" si="17"/>
        <v>0</v>
      </c>
      <c r="BC32" s="125">
        <f t="shared" si="18"/>
        <v>0</v>
      </c>
      <c r="BD32" s="125">
        <f t="shared" si="19"/>
        <v>0</v>
      </c>
      <c r="BE32" s="125">
        <f t="shared" si="20"/>
        <v>0</v>
      </c>
      <c r="BF32" s="125">
        <f t="shared" si="21"/>
        <v>0</v>
      </c>
      <c r="BG32" s="125">
        <f t="shared" si="22"/>
        <v>0</v>
      </c>
      <c r="BI32" s="125">
        <f t="shared" si="23"/>
        <v>1E-4</v>
      </c>
      <c r="BJ32" s="125">
        <f t="shared" si="24"/>
        <v>1E-4</v>
      </c>
      <c r="BK32" s="125">
        <f t="shared" si="25"/>
        <v>7.9346437664244482E-5</v>
      </c>
      <c r="BL32" s="125">
        <f t="shared" si="26"/>
        <v>7.0859848744519633E-5</v>
      </c>
      <c r="BM32" s="125">
        <f t="shared" si="27"/>
        <v>6.2907299338030287E-5</v>
      </c>
      <c r="BN32" s="125">
        <f t="shared" si="28"/>
        <v>5.3418411832608281E-5</v>
      </c>
      <c r="BO32" s="125">
        <f t="shared" si="29"/>
        <v>1E-4</v>
      </c>
      <c r="BP32" s="125">
        <f t="shared" si="30"/>
        <v>1E-4</v>
      </c>
      <c r="BQ32" s="125">
        <f t="shared" si="31"/>
        <v>7.9639908637168437E-5</v>
      </c>
      <c r="BR32" s="125">
        <f t="shared" si="32"/>
        <v>7.0860656282740333E-5</v>
      </c>
      <c r="BS32" s="125">
        <f t="shared" si="33"/>
        <v>6.3530331669827314E-5</v>
      </c>
      <c r="BT32" s="125">
        <f t="shared" si="34"/>
        <v>5.4723249201717805E-5</v>
      </c>
      <c r="BV32" s="58">
        <v>8</v>
      </c>
      <c r="BW32" s="58">
        <f t="shared" si="35"/>
        <v>1E-4</v>
      </c>
      <c r="BX32" s="58">
        <f t="shared" si="36"/>
        <v>1E-4</v>
      </c>
      <c r="BY32" s="58">
        <f>1+$B$55*(IF('Male Inactive'!$O14&gt;=0, ((('Male Inactive'!$O14)/7)/60), 0))^0.25</f>
        <v>0.79550506563795165</v>
      </c>
      <c r="BZ32" s="58">
        <f>1+$B$55*(IF('Male Barely'!$O14&gt;=0, ((('Male Barely'!$O14)/7)/60), 0))^0.25</f>
        <v>0.69227292707059085</v>
      </c>
      <c r="CA32" s="58">
        <f>1+$B$55*(IF('Male Somewhat'!$O14&gt;=0, ((('Male Somewhat'!$O14)/7)/60), 0))^0.25</f>
        <v>0.65592327312107002</v>
      </c>
      <c r="CB32" s="58">
        <f>1+$B$55*(IF('Male Active'!$O14&gt;=0, ((('Male Active'!$O14)/7)/60), 0))^0.25</f>
        <v>0.61282343706166786</v>
      </c>
      <c r="CC32" s="58">
        <f>1+$B$55*(IF('Male Highly'!$O14&gt;=0, ((('Male Highly'!$O14)/7)/60), 0))^0.25</f>
        <v>0.52729092392039556</v>
      </c>
      <c r="CD32" s="58">
        <f t="shared" si="37"/>
        <v>0</v>
      </c>
      <c r="CE32" s="58">
        <f t="shared" si="38"/>
        <v>1E-4</v>
      </c>
      <c r="CF32" s="58">
        <f>1+$B$55*(IF('Female Inactive'!$Q14&gt;=0, ((('Female Inactive'!$Q14)/7)/60), 0))^0.25</f>
        <v>0.87551263622720954</v>
      </c>
      <c r="CG32" s="58">
        <f>1+$B$55*(IF('Female Barely'!$Q14&gt;=0, ((('Female Barely'!$Q14)/7)/60), 0))^0.25</f>
        <v>0.76365845061114379</v>
      </c>
      <c r="CH32" s="58">
        <f>1+$B$55*(IF('Female Somewhat'!$Q14&gt;=0, ((('Female Somewhat'!$Q14)/7)/60), 0))^0.25</f>
        <v>0.69910353768705091</v>
      </c>
      <c r="CI32" s="58">
        <f>1+$B$55*(IF('Female Active'!$Q14&gt;=0, ((('Female Active'!$Q14)/7)/60), 0))^0.25</f>
        <v>0.65771620564558486</v>
      </c>
      <c r="CJ32" s="58">
        <f>1+$B$55*(IF('Female Highly'!$Q14&gt;=0, ((('Female Highly'!$Q14)/7)/60), 0))^0.25</f>
        <v>0.58422351410547457</v>
      </c>
      <c r="CL32" s="58">
        <f t="shared" si="39"/>
        <v>8</v>
      </c>
      <c r="CM32" s="58">
        <f t="shared" si="40"/>
        <v>1E-4</v>
      </c>
      <c r="CN32" s="58">
        <f t="shared" si="41"/>
        <v>1E-4</v>
      </c>
      <c r="CO32" s="58">
        <f t="shared" si="42"/>
        <v>1</v>
      </c>
      <c r="CP32" s="58">
        <f t="shared" si="43"/>
        <v>0.87023069616209892</v>
      </c>
      <c r="CQ32" s="58">
        <f t="shared" si="44"/>
        <v>0.82453689040314959</v>
      </c>
      <c r="CR32" s="58">
        <f t="shared" si="45"/>
        <v>0.77035768033760654</v>
      </c>
      <c r="CS32" s="58">
        <f t="shared" si="46"/>
        <v>0.66283792108543904</v>
      </c>
      <c r="CT32" s="136">
        <f t="shared" si="8"/>
        <v>0</v>
      </c>
      <c r="CU32" s="136">
        <f t="shared" si="9"/>
        <v>1E-4</v>
      </c>
      <c r="CV32" s="58">
        <f t="shared" si="47"/>
        <v>1</v>
      </c>
      <c r="CW32" s="58">
        <f t="shared" si="48"/>
        <v>0.87224149488227631</v>
      </c>
      <c r="CX32" s="58">
        <f t="shared" si="49"/>
        <v>0.79850764998624457</v>
      </c>
      <c r="CY32" s="58">
        <f t="shared" si="50"/>
        <v>0.75123553725031211</v>
      </c>
      <c r="CZ32" s="58">
        <f t="shared" si="51"/>
        <v>0.66729306914750142</v>
      </c>
    </row>
    <row r="33" spans="2:104">
      <c r="B33" s="92" t="s">
        <v>131</v>
      </c>
      <c r="C33" s="58">
        <v>0</v>
      </c>
      <c r="D33" s="58">
        <v>1E-3</v>
      </c>
      <c r="E33" s="58">
        <v>0</v>
      </c>
      <c r="F33" s="58">
        <v>0.13</v>
      </c>
      <c r="G33" s="58">
        <v>2.0000000000000001E-4</v>
      </c>
      <c r="H33" s="58">
        <v>1E-4</v>
      </c>
      <c r="I33" s="58">
        <v>1E-3</v>
      </c>
      <c r="J33" s="58">
        <v>0</v>
      </c>
      <c r="K33" s="58">
        <v>0.1366</v>
      </c>
      <c r="L33" s="58">
        <v>7.7279999999999998</v>
      </c>
      <c r="M33" s="58">
        <v>1E-4</v>
      </c>
      <c r="N33" s="58">
        <v>277.75700000000001</v>
      </c>
      <c r="O33" s="58">
        <v>22.4999</v>
      </c>
      <c r="P33" s="58">
        <v>0</v>
      </c>
      <c r="Q33" s="58">
        <v>1.1000000000000001E-3</v>
      </c>
      <c r="R33" s="58">
        <v>0</v>
      </c>
      <c r="S33" s="58">
        <v>0.13</v>
      </c>
      <c r="T33" s="58">
        <v>1E-4</v>
      </c>
      <c r="U33" s="109">
        <v>0</v>
      </c>
      <c r="V33" s="109">
        <v>2.9999999999999997E-4</v>
      </c>
      <c r="W33" s="109">
        <v>0</v>
      </c>
      <c r="X33" s="109">
        <v>0.1401</v>
      </c>
      <c r="Y33" s="109">
        <v>7.6872999999999996</v>
      </c>
      <c r="Z33" s="109">
        <v>0</v>
      </c>
      <c r="AA33" s="58">
        <v>735.49789999999996</v>
      </c>
      <c r="AB33" s="58">
        <v>22.501799999999999</v>
      </c>
      <c r="AD33" s="58">
        <v>5</v>
      </c>
      <c r="AE33" s="58">
        <f>H$30</f>
        <v>1E-4</v>
      </c>
      <c r="AF33" s="118">
        <f t="shared" ref="AF33:AL37" si="52">I$30</f>
        <v>1E-3</v>
      </c>
      <c r="AG33" s="58">
        <f t="shared" si="52"/>
        <v>0</v>
      </c>
      <c r="AH33" s="58">
        <f t="shared" si="52"/>
        <v>0.1366</v>
      </c>
      <c r="AI33" s="58">
        <f t="shared" si="52"/>
        <v>7.3722000000000003</v>
      </c>
      <c r="AJ33" s="58">
        <f t="shared" si="52"/>
        <v>1E-4</v>
      </c>
      <c r="AK33" s="58">
        <f t="shared" si="52"/>
        <v>1331.8441</v>
      </c>
      <c r="AL33" s="58">
        <f t="shared" si="52"/>
        <v>7.4950000000000001</v>
      </c>
      <c r="AM33" s="58">
        <f>U$30</f>
        <v>0</v>
      </c>
      <c r="AN33" s="58">
        <f t="shared" ref="AN33:AT37" si="53">V$30</f>
        <v>5.9999999999999995E-4</v>
      </c>
      <c r="AO33" s="58">
        <f t="shared" si="53"/>
        <v>0</v>
      </c>
      <c r="AP33" s="58">
        <f t="shared" si="53"/>
        <v>0.13270000000000001</v>
      </c>
      <c r="AQ33" s="58">
        <f t="shared" si="53"/>
        <v>7.327</v>
      </c>
      <c r="AR33" s="58">
        <f t="shared" si="53"/>
        <v>1E-4</v>
      </c>
      <c r="AS33" s="58">
        <f t="shared" si="53"/>
        <v>1249.1469</v>
      </c>
      <c r="AT33" s="58">
        <f t="shared" si="53"/>
        <v>7.5106999999999999</v>
      </c>
      <c r="AV33" s="125">
        <f t="shared" si="11"/>
        <v>1E-4</v>
      </c>
      <c r="AW33" s="125">
        <f t="shared" si="12"/>
        <v>1E-4</v>
      </c>
      <c r="AX33" s="125">
        <f t="shared" si="13"/>
        <v>7.9346437664244482E-5</v>
      </c>
      <c r="AY33" s="125">
        <f t="shared" si="14"/>
        <v>7.0859848744519633E-5</v>
      </c>
      <c r="AZ33" s="125">
        <f t="shared" si="15"/>
        <v>6.2907299338030287E-5</v>
      </c>
      <c r="BA33" s="125">
        <f t="shared" si="16"/>
        <v>5.3418411832608281E-5</v>
      </c>
      <c r="BB33" s="125">
        <f t="shared" si="17"/>
        <v>0</v>
      </c>
      <c r="BC33" s="125">
        <f t="shared" si="18"/>
        <v>0</v>
      </c>
      <c r="BD33" s="125">
        <f t="shared" si="19"/>
        <v>0</v>
      </c>
      <c r="BE33" s="125">
        <f t="shared" si="20"/>
        <v>0</v>
      </c>
      <c r="BF33" s="125">
        <f t="shared" si="21"/>
        <v>0</v>
      </c>
      <c r="BG33" s="125">
        <f t="shared" si="22"/>
        <v>0</v>
      </c>
      <c r="BI33" s="125">
        <f t="shared" si="23"/>
        <v>1E-4</v>
      </c>
      <c r="BJ33" s="125">
        <f t="shared" si="24"/>
        <v>1E-4</v>
      </c>
      <c r="BK33" s="125">
        <f t="shared" si="25"/>
        <v>7.9346437664244482E-5</v>
      </c>
      <c r="BL33" s="125">
        <f t="shared" si="26"/>
        <v>7.0859848744519633E-5</v>
      </c>
      <c r="BM33" s="125">
        <f t="shared" si="27"/>
        <v>6.2907299338030287E-5</v>
      </c>
      <c r="BN33" s="125">
        <f t="shared" si="28"/>
        <v>5.3418411832608281E-5</v>
      </c>
      <c r="BO33" s="125">
        <f t="shared" si="29"/>
        <v>1E-4</v>
      </c>
      <c r="BP33" s="125">
        <f t="shared" si="30"/>
        <v>1E-4</v>
      </c>
      <c r="BQ33" s="125">
        <f t="shared" si="31"/>
        <v>7.9639908637168437E-5</v>
      </c>
      <c r="BR33" s="125">
        <f t="shared" si="32"/>
        <v>7.0860656282740333E-5</v>
      </c>
      <c r="BS33" s="125">
        <f t="shared" si="33"/>
        <v>6.3530331669827314E-5</v>
      </c>
      <c r="BT33" s="125">
        <f t="shared" si="34"/>
        <v>5.4723249201717805E-5</v>
      </c>
      <c r="BV33" s="58">
        <v>9</v>
      </c>
      <c r="BW33" s="58">
        <f t="shared" si="35"/>
        <v>1E-4</v>
      </c>
      <c r="BX33" s="58">
        <f t="shared" si="36"/>
        <v>1E-4</v>
      </c>
      <c r="BY33" s="58">
        <f>1+$B$55*(IF('Male Inactive'!$O15&gt;=0, ((('Male Inactive'!$O15)/7)/60), 0))^0.25</f>
        <v>0.79313231761829805</v>
      </c>
      <c r="BZ33" s="58">
        <f>1+$B$55*(IF('Male Barely'!$O15&gt;=0, ((('Male Barely'!$O15)/7)/60), 0))^0.25</f>
        <v>0.68703120592814793</v>
      </c>
      <c r="CA33" s="58">
        <f>1+$B$55*(IF('Male Somewhat'!$O15&gt;=0, ((('Male Somewhat'!$O15)/7)/60), 0))^0.25</f>
        <v>0.65063148778853175</v>
      </c>
      <c r="CB33" s="58">
        <f>1+$B$55*(IF('Male Active'!$O15&gt;=0, ((('Male Active'!$O15)/7)/60), 0))^0.25</f>
        <v>0.60722634422701272</v>
      </c>
      <c r="CC33" s="58">
        <f>1+$B$55*(IF('Male Highly'!$O15&gt;=0, ((('Male Highly'!$O15)/7)/60), 0))^0.25</f>
        <v>0.521485682998721</v>
      </c>
      <c r="CD33" s="58">
        <f t="shared" si="37"/>
        <v>0</v>
      </c>
      <c r="CE33" s="58">
        <f t="shared" si="38"/>
        <v>1E-4</v>
      </c>
      <c r="CF33" s="58">
        <f>1+$B$55*(IF('Female Inactive'!$Q15&gt;=0, ((('Female Inactive'!$Q15)/7)/60), 0))^0.25</f>
        <v>0.87878547562387954</v>
      </c>
      <c r="CG33" s="58">
        <f>1+$B$55*(IF('Female Barely'!$Q15&gt;=0, ((('Female Barely'!$Q15)/7)/60), 0))^0.25</f>
        <v>0.76210694986983496</v>
      </c>
      <c r="CH33" s="58">
        <f>1+$B$55*(IF('Female Somewhat'!$Q15&gt;=0, ((('Female Somewhat'!$Q15)/7)/60), 0))^0.25</f>
        <v>0.69584021615704905</v>
      </c>
      <c r="CI33" s="58">
        <f>1+$B$55*(IF('Female Active'!$Q15&gt;=0, ((('Female Active'!$Q15)/7)/60), 0))^0.25</f>
        <v>0.65445755953218021</v>
      </c>
      <c r="CJ33" s="58">
        <f>1+$B$55*(IF('Female Highly'!$Q15&gt;=0, ((('Female Highly'!$Q15)/7)/60), 0))^0.25</f>
        <v>0.58054614799171689</v>
      </c>
      <c r="CL33" s="58">
        <f t="shared" si="39"/>
        <v>9</v>
      </c>
      <c r="CM33" s="58">
        <f t="shared" si="40"/>
        <v>1E-4</v>
      </c>
      <c r="CN33" s="58">
        <f t="shared" si="41"/>
        <v>1E-4</v>
      </c>
      <c r="CO33" s="58">
        <f t="shared" si="42"/>
        <v>1</v>
      </c>
      <c r="CP33" s="58">
        <f t="shared" si="43"/>
        <v>0.86622520690020322</v>
      </c>
      <c r="CQ33" s="58">
        <f t="shared" si="44"/>
        <v>0.82033158066527545</v>
      </c>
      <c r="CR33" s="58">
        <f t="shared" si="45"/>
        <v>0.76560534823553339</v>
      </c>
      <c r="CS33" s="58">
        <f t="shared" si="46"/>
        <v>0.65750149302287109</v>
      </c>
      <c r="CT33" s="136">
        <f t="shared" si="8"/>
        <v>0</v>
      </c>
      <c r="CU33" s="136">
        <f t="shared" si="9"/>
        <v>1E-4</v>
      </c>
      <c r="CV33" s="58">
        <f t="shared" si="47"/>
        <v>1</v>
      </c>
      <c r="CW33" s="58">
        <f t="shared" si="48"/>
        <v>0.86722752140252368</v>
      </c>
      <c r="CX33" s="58">
        <f t="shared" si="49"/>
        <v>0.79182034234583654</v>
      </c>
      <c r="CY33" s="58">
        <f t="shared" si="50"/>
        <v>0.74472960430707924</v>
      </c>
      <c r="CZ33" s="58">
        <f t="shared" si="51"/>
        <v>0.66062328531268399</v>
      </c>
    </row>
    <row r="34" spans="2:104">
      <c r="B34" s="92" t="s">
        <v>132</v>
      </c>
      <c r="C34" s="58">
        <v>0</v>
      </c>
      <c r="D34" s="58">
        <v>1E-3</v>
      </c>
      <c r="E34" s="58">
        <v>0</v>
      </c>
      <c r="F34" s="58">
        <v>0.13</v>
      </c>
      <c r="G34" s="58">
        <v>1E-4</v>
      </c>
      <c r="H34" s="58">
        <v>1E-4</v>
      </c>
      <c r="I34" s="58">
        <v>1E-3</v>
      </c>
      <c r="J34" s="58">
        <v>0</v>
      </c>
      <c r="K34" s="58">
        <v>0.13650000000000001</v>
      </c>
      <c r="L34" s="58">
        <v>8.1519999999999992</v>
      </c>
      <c r="M34" s="58">
        <v>1E-4</v>
      </c>
      <c r="N34" s="58">
        <v>227.56</v>
      </c>
      <c r="O34" s="58">
        <v>27.525400000000001</v>
      </c>
      <c r="P34" s="58">
        <v>0</v>
      </c>
      <c r="Q34" s="58">
        <v>1.1000000000000001E-3</v>
      </c>
      <c r="R34" s="58">
        <v>0</v>
      </c>
      <c r="S34" s="58">
        <v>0.13</v>
      </c>
      <c r="T34" s="58">
        <v>1E-4</v>
      </c>
      <c r="U34" s="109">
        <v>0</v>
      </c>
      <c r="V34" s="109">
        <v>2.9999999999999997E-4</v>
      </c>
      <c r="W34" s="109">
        <v>0</v>
      </c>
      <c r="X34" s="109">
        <v>0.14000000000000001</v>
      </c>
      <c r="Y34" s="109">
        <v>8.2569999999999997</v>
      </c>
      <c r="Z34" s="109">
        <v>0</v>
      </c>
      <c r="AA34" s="58">
        <v>471.80360000000002</v>
      </c>
      <c r="AB34" s="58">
        <v>27.506900000000002</v>
      </c>
      <c r="AD34" s="58">
        <v>6</v>
      </c>
      <c r="AE34" s="58">
        <f>H$30</f>
        <v>1E-4</v>
      </c>
      <c r="AF34" s="118">
        <f t="shared" si="52"/>
        <v>1E-3</v>
      </c>
      <c r="AG34" s="58">
        <f t="shared" si="52"/>
        <v>0</v>
      </c>
      <c r="AH34" s="58">
        <f t="shared" si="52"/>
        <v>0.1366</v>
      </c>
      <c r="AI34" s="58">
        <f t="shared" si="52"/>
        <v>7.3722000000000003</v>
      </c>
      <c r="AJ34" s="58">
        <f t="shared" si="52"/>
        <v>1E-4</v>
      </c>
      <c r="AK34" s="58">
        <f t="shared" si="52"/>
        <v>1331.8441</v>
      </c>
      <c r="AL34" s="58">
        <f t="shared" si="52"/>
        <v>7.4950000000000001</v>
      </c>
      <c r="AM34" s="58">
        <f>U$30</f>
        <v>0</v>
      </c>
      <c r="AN34" s="58">
        <f t="shared" si="53"/>
        <v>5.9999999999999995E-4</v>
      </c>
      <c r="AO34" s="58">
        <f t="shared" si="53"/>
        <v>0</v>
      </c>
      <c r="AP34" s="58">
        <f t="shared" si="53"/>
        <v>0.13270000000000001</v>
      </c>
      <c r="AQ34" s="58">
        <f t="shared" si="53"/>
        <v>7.327</v>
      </c>
      <c r="AR34" s="58">
        <f t="shared" si="53"/>
        <v>1E-4</v>
      </c>
      <c r="AS34" s="58">
        <f t="shared" si="53"/>
        <v>1249.1469</v>
      </c>
      <c r="AT34" s="58">
        <f t="shared" si="53"/>
        <v>7.5106999999999999</v>
      </c>
      <c r="AV34" s="125">
        <f t="shared" si="11"/>
        <v>1E-4</v>
      </c>
      <c r="AW34" s="125">
        <f t="shared" si="12"/>
        <v>1E-4</v>
      </c>
      <c r="AX34" s="125">
        <f t="shared" si="13"/>
        <v>7.9346437664244482E-5</v>
      </c>
      <c r="AY34" s="125">
        <f t="shared" si="14"/>
        <v>7.0859848744519633E-5</v>
      </c>
      <c r="AZ34" s="125">
        <f t="shared" si="15"/>
        <v>6.2907299338030287E-5</v>
      </c>
      <c r="BA34" s="125">
        <f t="shared" si="16"/>
        <v>5.3418411832608281E-5</v>
      </c>
      <c r="BB34" s="125">
        <f t="shared" si="17"/>
        <v>0</v>
      </c>
      <c r="BC34" s="125">
        <f t="shared" si="18"/>
        <v>0</v>
      </c>
      <c r="BD34" s="125">
        <f t="shared" si="19"/>
        <v>0</v>
      </c>
      <c r="BE34" s="125">
        <f t="shared" si="20"/>
        <v>0</v>
      </c>
      <c r="BF34" s="125">
        <f t="shared" si="21"/>
        <v>0</v>
      </c>
      <c r="BG34" s="125">
        <f t="shared" si="22"/>
        <v>0</v>
      </c>
      <c r="BI34" s="125">
        <f t="shared" si="23"/>
        <v>1E-4</v>
      </c>
      <c r="BJ34" s="125">
        <f t="shared" si="24"/>
        <v>1E-4</v>
      </c>
      <c r="BK34" s="125">
        <f t="shared" si="25"/>
        <v>7.9346437664244482E-5</v>
      </c>
      <c r="BL34" s="125">
        <f t="shared" si="26"/>
        <v>7.0859848744519633E-5</v>
      </c>
      <c r="BM34" s="125">
        <f t="shared" si="27"/>
        <v>6.2907299338030287E-5</v>
      </c>
      <c r="BN34" s="125">
        <f t="shared" si="28"/>
        <v>5.3418411832608281E-5</v>
      </c>
      <c r="BO34" s="125">
        <f t="shared" si="29"/>
        <v>1E-4</v>
      </c>
      <c r="BP34" s="125">
        <f t="shared" si="30"/>
        <v>1E-4</v>
      </c>
      <c r="BQ34" s="125">
        <f t="shared" si="31"/>
        <v>7.9639908637168437E-5</v>
      </c>
      <c r="BR34" s="125">
        <f t="shared" si="32"/>
        <v>7.0860656282740333E-5</v>
      </c>
      <c r="BS34" s="125">
        <f t="shared" si="33"/>
        <v>6.3530331669827314E-5</v>
      </c>
      <c r="BT34" s="125">
        <f t="shared" si="34"/>
        <v>5.4723249201717805E-5</v>
      </c>
      <c r="BV34" s="58">
        <v>10</v>
      </c>
      <c r="BW34" s="58">
        <f t="shared" si="35"/>
        <v>1E-4</v>
      </c>
      <c r="BX34" s="58">
        <f t="shared" si="36"/>
        <v>1E-4</v>
      </c>
      <c r="BY34" s="58">
        <f>1+$B$55*(IF('Male Inactive'!$O16&gt;=0, ((('Male Inactive'!$O16)/7)/60), 0))^0.25</f>
        <v>0.79115664833613941</v>
      </c>
      <c r="BZ34" s="58">
        <f>1+$B$55*(IF('Male Barely'!$O16&gt;=0, ((('Male Barely'!$O16)/7)/60), 0))^0.25</f>
        <v>0.68222758567547181</v>
      </c>
      <c r="CA34" s="58">
        <f>1+$B$55*(IF('Male Somewhat'!$O16&gt;=0, ((('Male Somewhat'!$O16)/7)/60), 0))^0.25</f>
        <v>0.64563194584177941</v>
      </c>
      <c r="CB34" s="58">
        <f>1+$B$55*(IF('Male Active'!$O16&gt;=0, ((('Male Active'!$O16)/7)/60), 0))^0.25</f>
        <v>0.60197525613407099</v>
      </c>
      <c r="CC34" s="58">
        <f>1+$B$55*(IF('Male Highly'!$O16&gt;=0, ((('Male Highly'!$O16)/7)/60), 0))^0.25</f>
        <v>0.51616986955638888</v>
      </c>
      <c r="CD34" s="58">
        <f t="shared" si="37"/>
        <v>0</v>
      </c>
      <c r="CE34" s="58">
        <f t="shared" si="38"/>
        <v>1E-4</v>
      </c>
      <c r="CF34" s="58">
        <f>1+$B$55*(IF('Female Inactive'!$Q16&gt;=0, ((('Female Inactive'!$Q16)/7)/60), 0))^0.25</f>
        <v>0.88186786979398246</v>
      </c>
      <c r="CG34" s="58">
        <f>1+$B$55*(IF('Female Barely'!$Q16&gt;=0, ((('Female Barely'!$Q16)/7)/60), 0))^0.25</f>
        <v>0.76023175095967865</v>
      </c>
      <c r="CH34" s="58">
        <f>1+$B$55*(IF('Female Somewhat'!$Q16&gt;=0, ((('Female Somewhat'!$Q16)/7)/60), 0))^0.25</f>
        <v>0.69251396157573963</v>
      </c>
      <c r="CI34" s="58">
        <f>1+$B$55*(IF('Female Active'!$Q16&gt;=0, ((('Female Active'!$Q16)/7)/60), 0))^0.25</f>
        <v>0.65111786212291034</v>
      </c>
      <c r="CJ34" s="58">
        <f>1+$B$55*(IF('Female Highly'!$Q16&gt;=0, ((('Female Highly'!$Q16)/7)/60), 0))^0.25</f>
        <v>0.57691797894343777</v>
      </c>
      <c r="CL34" s="58">
        <f t="shared" si="39"/>
        <v>10</v>
      </c>
      <c r="CM34" s="58">
        <f t="shared" si="40"/>
        <v>1E-4</v>
      </c>
      <c r="CN34" s="58">
        <f t="shared" si="41"/>
        <v>1E-4</v>
      </c>
      <c r="CO34" s="58">
        <f t="shared" si="42"/>
        <v>1</v>
      </c>
      <c r="CP34" s="58">
        <f t="shared" si="43"/>
        <v>0.86231669431110336</v>
      </c>
      <c r="CQ34" s="58">
        <f t="shared" si="44"/>
        <v>0.81606082335222851</v>
      </c>
      <c r="CR34" s="58">
        <f t="shared" si="45"/>
        <v>0.7608799817331614</v>
      </c>
      <c r="CS34" s="58">
        <f t="shared" si="46"/>
        <v>0.65242435950191668</v>
      </c>
      <c r="CT34" s="136">
        <f t="shared" si="8"/>
        <v>0</v>
      </c>
      <c r="CU34" s="136">
        <f t="shared" si="9"/>
        <v>1E-4</v>
      </c>
      <c r="CV34" s="58">
        <f t="shared" si="47"/>
        <v>1</v>
      </c>
      <c r="CW34" s="58">
        <f t="shared" si="48"/>
        <v>0.86206990525381111</v>
      </c>
      <c r="CX34" s="58">
        <f t="shared" si="49"/>
        <v>0.78528086269604225</v>
      </c>
      <c r="CY34" s="58">
        <f t="shared" si="50"/>
        <v>0.73833947740382155</v>
      </c>
      <c r="CZ34" s="58">
        <f t="shared" si="51"/>
        <v>0.65420002100565755</v>
      </c>
    </row>
    <row r="35" spans="2:104">
      <c r="B35" s="92" t="s">
        <v>133</v>
      </c>
      <c r="C35" s="58">
        <v>0</v>
      </c>
      <c r="D35" s="58">
        <v>1E-3</v>
      </c>
      <c r="E35" s="58">
        <v>0</v>
      </c>
      <c r="F35" s="58">
        <v>0.13</v>
      </c>
      <c r="G35" s="58">
        <v>2.0000000000000001E-4</v>
      </c>
      <c r="H35" s="58">
        <v>2.0000000000000001E-4</v>
      </c>
      <c r="I35" s="58">
        <v>1.1000000000000001E-3</v>
      </c>
      <c r="J35" s="58">
        <v>0</v>
      </c>
      <c r="K35" s="58">
        <v>0.1361</v>
      </c>
      <c r="L35" s="58">
        <v>8.9989000000000008</v>
      </c>
      <c r="M35" s="58">
        <v>1E-4</v>
      </c>
      <c r="N35" s="58">
        <v>170.70410000000001</v>
      </c>
      <c r="O35" s="58">
        <v>32.572899999999997</v>
      </c>
      <c r="P35" s="58">
        <v>0</v>
      </c>
      <c r="Q35" s="58">
        <v>1.1000000000000001E-3</v>
      </c>
      <c r="R35" s="58">
        <v>0</v>
      </c>
      <c r="S35" s="58">
        <v>0.13</v>
      </c>
      <c r="T35" s="58">
        <v>1E-4</v>
      </c>
      <c r="U35" s="58">
        <v>1E-4</v>
      </c>
      <c r="V35" s="58">
        <v>2.9999999999999997E-4</v>
      </c>
      <c r="W35" s="58">
        <v>0</v>
      </c>
      <c r="X35" s="58">
        <v>0.1391</v>
      </c>
      <c r="Y35" s="58">
        <v>9.5511999999999997</v>
      </c>
      <c r="Z35" s="58">
        <v>0</v>
      </c>
      <c r="AA35" s="58">
        <v>341.62920000000003</v>
      </c>
      <c r="AB35" s="58">
        <v>33.004100000000001</v>
      </c>
      <c r="AD35" s="58">
        <v>7</v>
      </c>
      <c r="AE35" s="58">
        <f>H$30</f>
        <v>1E-4</v>
      </c>
      <c r="AF35" s="118">
        <f t="shared" si="52"/>
        <v>1E-3</v>
      </c>
      <c r="AG35" s="58">
        <f t="shared" si="52"/>
        <v>0</v>
      </c>
      <c r="AH35" s="58">
        <f t="shared" si="52"/>
        <v>0.1366</v>
      </c>
      <c r="AI35" s="58">
        <f t="shared" si="52"/>
        <v>7.3722000000000003</v>
      </c>
      <c r="AJ35" s="58">
        <f t="shared" si="52"/>
        <v>1E-4</v>
      </c>
      <c r="AK35" s="58">
        <f t="shared" si="52"/>
        <v>1331.8441</v>
      </c>
      <c r="AL35" s="58">
        <f t="shared" si="52"/>
        <v>7.4950000000000001</v>
      </c>
      <c r="AM35" s="58">
        <f>U$30</f>
        <v>0</v>
      </c>
      <c r="AN35" s="58">
        <f t="shared" si="53"/>
        <v>5.9999999999999995E-4</v>
      </c>
      <c r="AO35" s="58">
        <f t="shared" si="53"/>
        <v>0</v>
      </c>
      <c r="AP35" s="58">
        <f t="shared" si="53"/>
        <v>0.13270000000000001</v>
      </c>
      <c r="AQ35" s="58">
        <f t="shared" si="53"/>
        <v>7.327</v>
      </c>
      <c r="AR35" s="58">
        <f t="shared" si="53"/>
        <v>1E-4</v>
      </c>
      <c r="AS35" s="58">
        <f t="shared" si="53"/>
        <v>1249.1469</v>
      </c>
      <c r="AT35" s="58">
        <f t="shared" si="53"/>
        <v>7.5106999999999999</v>
      </c>
      <c r="AV35" s="125">
        <f t="shared" si="11"/>
        <v>1E-4</v>
      </c>
      <c r="AW35" s="125">
        <f t="shared" si="12"/>
        <v>1E-4</v>
      </c>
      <c r="AX35" s="125">
        <f t="shared" si="13"/>
        <v>7.9346437664244482E-5</v>
      </c>
      <c r="AY35" s="125">
        <f t="shared" si="14"/>
        <v>7.0859848744519633E-5</v>
      </c>
      <c r="AZ35" s="125">
        <f t="shared" si="15"/>
        <v>6.2907299338030287E-5</v>
      </c>
      <c r="BA35" s="125">
        <f t="shared" si="16"/>
        <v>5.3418411832608281E-5</v>
      </c>
      <c r="BB35" s="125">
        <f t="shared" si="17"/>
        <v>0</v>
      </c>
      <c r="BC35" s="125">
        <f t="shared" si="18"/>
        <v>0</v>
      </c>
      <c r="BD35" s="125">
        <f t="shared" si="19"/>
        <v>0</v>
      </c>
      <c r="BE35" s="125">
        <f t="shared" si="20"/>
        <v>0</v>
      </c>
      <c r="BF35" s="125">
        <f t="shared" si="21"/>
        <v>0</v>
      </c>
      <c r="BG35" s="125">
        <f t="shared" si="22"/>
        <v>0</v>
      </c>
      <c r="BI35" s="125">
        <f t="shared" si="23"/>
        <v>1E-4</v>
      </c>
      <c r="BJ35" s="125">
        <f t="shared" si="24"/>
        <v>1E-4</v>
      </c>
      <c r="BK35" s="125">
        <f t="shared" si="25"/>
        <v>7.9346437664244482E-5</v>
      </c>
      <c r="BL35" s="125">
        <f t="shared" si="26"/>
        <v>7.0859848744519633E-5</v>
      </c>
      <c r="BM35" s="125">
        <f t="shared" si="27"/>
        <v>6.2907299338030287E-5</v>
      </c>
      <c r="BN35" s="125">
        <f t="shared" si="28"/>
        <v>5.3418411832608281E-5</v>
      </c>
      <c r="BO35" s="125">
        <f t="shared" si="29"/>
        <v>1E-4</v>
      </c>
      <c r="BP35" s="125">
        <f t="shared" si="30"/>
        <v>1E-4</v>
      </c>
      <c r="BQ35" s="125">
        <f t="shared" si="31"/>
        <v>7.9639908637168437E-5</v>
      </c>
      <c r="BR35" s="125">
        <f t="shared" si="32"/>
        <v>7.0860656282740333E-5</v>
      </c>
      <c r="BS35" s="125">
        <f t="shared" si="33"/>
        <v>6.3530331669827314E-5</v>
      </c>
      <c r="BT35" s="125">
        <f t="shared" si="34"/>
        <v>5.4723249201717805E-5</v>
      </c>
      <c r="BV35" s="58">
        <v>11</v>
      </c>
      <c r="BW35" s="58">
        <f t="shared" si="35"/>
        <v>1E-4</v>
      </c>
      <c r="BX35" s="58">
        <f t="shared" si="36"/>
        <v>1E-4</v>
      </c>
      <c r="BY35" s="58">
        <f>1+$B$55*(IF('Male Inactive'!$O17&gt;=0, ((('Male Inactive'!$O17)/7)/60), 0))^0.25</f>
        <v>0.78953504825290233</v>
      </c>
      <c r="BZ35" s="58">
        <f>1+$B$55*(IF('Male Barely'!$O17&gt;=0, ((('Male Barely'!$O17)/7)/60), 0))^0.25</f>
        <v>0.67781510005366452</v>
      </c>
      <c r="CA35" s="58">
        <f>1+$B$55*(IF('Male Somewhat'!$O17&gt;=0, ((('Male Somewhat'!$O17)/7)/60), 0))^0.25</f>
        <v>0.64090557437865481</v>
      </c>
      <c r="CB35" s="58">
        <f>1+$B$55*(IF('Male Active'!$O17&gt;=0, ((('Male Active'!$O17)/7)/60), 0))^0.25</f>
        <v>0.59704372980093112</v>
      </c>
      <c r="CC35" s="58">
        <f>1+$B$55*(IF('Male Highly'!$O17&gt;=0, ((('Male Highly'!$O17)/7)/60), 0))^0.25</f>
        <v>0.51129750966151666</v>
      </c>
      <c r="CD35" s="58">
        <f t="shared" si="37"/>
        <v>0</v>
      </c>
      <c r="CE35" s="58">
        <f t="shared" si="38"/>
        <v>1E-4</v>
      </c>
      <c r="CF35" s="58">
        <f>1+$B$55*(IF('Female Inactive'!$Q17&gt;=0, ((('Female Inactive'!$Q17)/7)/60), 0))^0.25</f>
        <v>0.88472018608645264</v>
      </c>
      <c r="CG35" s="58">
        <f>1+$B$55*(IF('Female Barely'!$Q17&gt;=0, ((('Female Barely'!$Q17)/7)/60), 0))^0.25</f>
        <v>0.75808182315311912</v>
      </c>
      <c r="CH35" s="58">
        <f>1+$B$55*(IF('Female Somewhat'!$Q17&gt;=0, ((('Female Somewhat'!$Q17)/7)/60), 0))^0.25</f>
        <v>0.68915169434966372</v>
      </c>
      <c r="CI35" s="58">
        <f>1+$B$55*(IF('Female Active'!$Q17&gt;=0, ((('Female Active'!$Q17)/7)/60), 0))^0.25</f>
        <v>0.64772445730569439</v>
      </c>
      <c r="CJ35" s="58">
        <f>1+$B$55*(IF('Female Highly'!$Q17&gt;=0, ((('Female Highly'!$Q17)/7)/60), 0))^0.25</f>
        <v>0.57334863273410031</v>
      </c>
      <c r="CL35" s="58">
        <f t="shared" si="39"/>
        <v>11</v>
      </c>
      <c r="CM35" s="58">
        <f t="shared" si="40"/>
        <v>1E-4</v>
      </c>
      <c r="CN35" s="58">
        <f t="shared" si="41"/>
        <v>1E-4</v>
      </c>
      <c r="CO35" s="58">
        <f t="shared" si="42"/>
        <v>1</v>
      </c>
      <c r="CP35" s="58">
        <f t="shared" si="43"/>
        <v>0.85849906416890076</v>
      </c>
      <c r="CQ35" s="58">
        <f t="shared" si="44"/>
        <v>0.81175063196606967</v>
      </c>
      <c r="CR35" s="58">
        <f t="shared" si="45"/>
        <v>0.75619661359186074</v>
      </c>
      <c r="CS35" s="58">
        <f t="shared" si="46"/>
        <v>0.64759317625344837</v>
      </c>
      <c r="CT35" s="136">
        <f t="shared" si="8"/>
        <v>0</v>
      </c>
      <c r="CU35" s="136">
        <f t="shared" si="9"/>
        <v>1E-4</v>
      </c>
      <c r="CV35" s="58">
        <f t="shared" si="47"/>
        <v>1</v>
      </c>
      <c r="CW35" s="58">
        <f t="shared" si="48"/>
        <v>0.85686054763425645</v>
      </c>
      <c r="CX35" s="58">
        <f t="shared" si="49"/>
        <v>0.77894876276997427</v>
      </c>
      <c r="CY35" s="58">
        <f t="shared" si="50"/>
        <v>0.73212352051205531</v>
      </c>
      <c r="CZ35" s="58">
        <f t="shared" si="51"/>
        <v>0.64805646095891623</v>
      </c>
    </row>
    <row r="36" spans="2:104">
      <c r="B36" s="92" t="s">
        <v>134</v>
      </c>
      <c r="C36" s="58">
        <v>4.0000000000000002E-4</v>
      </c>
      <c r="D36" s="58">
        <v>1E-3</v>
      </c>
      <c r="E36" s="58">
        <v>0</v>
      </c>
      <c r="F36" s="58">
        <v>0.13</v>
      </c>
      <c r="G36" s="58">
        <v>2.0000000000000001E-4</v>
      </c>
      <c r="H36" s="58">
        <v>2.0000000000000001E-4</v>
      </c>
      <c r="I36" s="58">
        <v>1.1999999999999999E-3</v>
      </c>
      <c r="J36" s="58">
        <v>0</v>
      </c>
      <c r="K36" s="58">
        <v>0.1331</v>
      </c>
      <c r="L36" s="58">
        <v>10.608599999999999</v>
      </c>
      <c r="M36" s="58">
        <v>2.0000000000000001E-4</v>
      </c>
      <c r="N36" s="58">
        <v>112.8582</v>
      </c>
      <c r="O36" s="58">
        <v>37.596400000000003</v>
      </c>
      <c r="P36" s="58">
        <v>2.9999999999999997E-4</v>
      </c>
      <c r="Q36" s="58">
        <v>1.1000000000000001E-3</v>
      </c>
      <c r="R36" s="58">
        <v>0</v>
      </c>
      <c r="S36" s="58">
        <v>0.13</v>
      </c>
      <c r="T36" s="58">
        <v>1E-4</v>
      </c>
      <c r="U36" s="58">
        <v>2.0000000000000001E-4</v>
      </c>
      <c r="V36" s="58">
        <v>5.9999999999999995E-4</v>
      </c>
      <c r="W36" s="58">
        <v>0</v>
      </c>
      <c r="X36" s="58">
        <v>0.13170000000000001</v>
      </c>
      <c r="Y36" s="58">
        <v>11.6456</v>
      </c>
      <c r="Z36" s="58">
        <v>1E-4</v>
      </c>
      <c r="AA36" s="58">
        <v>188.71520000000001</v>
      </c>
      <c r="AB36" s="58">
        <v>37.820700000000002</v>
      </c>
      <c r="AD36" s="58">
        <v>8</v>
      </c>
      <c r="AE36" s="58">
        <f>H$30</f>
        <v>1E-4</v>
      </c>
      <c r="AF36" s="118">
        <f t="shared" si="52"/>
        <v>1E-3</v>
      </c>
      <c r="AG36" s="58">
        <f t="shared" si="52"/>
        <v>0</v>
      </c>
      <c r="AH36" s="58">
        <f t="shared" si="52"/>
        <v>0.1366</v>
      </c>
      <c r="AI36" s="58">
        <f t="shared" si="52"/>
        <v>7.3722000000000003</v>
      </c>
      <c r="AJ36" s="58">
        <f t="shared" si="52"/>
        <v>1E-4</v>
      </c>
      <c r="AK36" s="58">
        <f t="shared" si="52"/>
        <v>1331.8441</v>
      </c>
      <c r="AL36" s="58">
        <f t="shared" si="52"/>
        <v>7.4950000000000001</v>
      </c>
      <c r="AM36" s="58">
        <f>U$30</f>
        <v>0</v>
      </c>
      <c r="AN36" s="58">
        <f t="shared" si="53"/>
        <v>5.9999999999999995E-4</v>
      </c>
      <c r="AO36" s="58">
        <f t="shared" si="53"/>
        <v>0</v>
      </c>
      <c r="AP36" s="58">
        <f t="shared" si="53"/>
        <v>0.13270000000000001</v>
      </c>
      <c r="AQ36" s="58">
        <f t="shared" si="53"/>
        <v>7.327</v>
      </c>
      <c r="AR36" s="58">
        <f t="shared" si="53"/>
        <v>1E-4</v>
      </c>
      <c r="AS36" s="58">
        <f t="shared" si="53"/>
        <v>1249.1469</v>
      </c>
      <c r="AT36" s="58">
        <f t="shared" si="53"/>
        <v>7.5106999999999999</v>
      </c>
      <c r="AV36" s="125">
        <f t="shared" si="11"/>
        <v>1E-4</v>
      </c>
      <c r="AW36" s="125">
        <f t="shared" si="12"/>
        <v>1E-4</v>
      </c>
      <c r="AX36" s="125">
        <f t="shared" si="13"/>
        <v>7.9346437664244482E-5</v>
      </c>
      <c r="AY36" s="125">
        <f t="shared" si="14"/>
        <v>7.0859848744519633E-5</v>
      </c>
      <c r="AZ36" s="125">
        <f t="shared" si="15"/>
        <v>6.2907299338030287E-5</v>
      </c>
      <c r="BA36" s="125">
        <f t="shared" si="16"/>
        <v>5.3418411832608281E-5</v>
      </c>
      <c r="BB36" s="125">
        <f t="shared" si="17"/>
        <v>0</v>
      </c>
      <c r="BC36" s="125">
        <f t="shared" si="18"/>
        <v>0</v>
      </c>
      <c r="BD36" s="125">
        <f t="shared" si="19"/>
        <v>0</v>
      </c>
      <c r="BE36" s="125">
        <f t="shared" si="20"/>
        <v>0</v>
      </c>
      <c r="BF36" s="125">
        <f t="shared" si="21"/>
        <v>0</v>
      </c>
      <c r="BG36" s="125">
        <f t="shared" si="22"/>
        <v>0</v>
      </c>
      <c r="BI36" s="125">
        <f t="shared" si="23"/>
        <v>1E-4</v>
      </c>
      <c r="BJ36" s="125">
        <f t="shared" si="24"/>
        <v>1E-4</v>
      </c>
      <c r="BK36" s="125">
        <f t="shared" si="25"/>
        <v>7.9346437664244482E-5</v>
      </c>
      <c r="BL36" s="125">
        <f t="shared" si="26"/>
        <v>7.0859848744519633E-5</v>
      </c>
      <c r="BM36" s="125">
        <f t="shared" si="27"/>
        <v>6.2907299338030287E-5</v>
      </c>
      <c r="BN36" s="125">
        <f t="shared" si="28"/>
        <v>5.3418411832608281E-5</v>
      </c>
      <c r="BO36" s="125">
        <f t="shared" si="29"/>
        <v>1E-4</v>
      </c>
      <c r="BP36" s="125">
        <f t="shared" si="30"/>
        <v>1E-4</v>
      </c>
      <c r="BQ36" s="125">
        <f t="shared" si="31"/>
        <v>7.9639908637168437E-5</v>
      </c>
      <c r="BR36" s="125">
        <f t="shared" si="32"/>
        <v>7.0860656282740333E-5</v>
      </c>
      <c r="BS36" s="125">
        <f t="shared" si="33"/>
        <v>6.3530331669827314E-5</v>
      </c>
      <c r="BT36" s="125">
        <f t="shared" si="34"/>
        <v>5.4723249201717805E-5</v>
      </c>
      <c r="BV36" s="58">
        <v>12</v>
      </c>
      <c r="BW36" s="58">
        <f t="shared" si="35"/>
        <v>1E-4</v>
      </c>
      <c r="BX36" s="58">
        <f t="shared" si="36"/>
        <v>1E-4</v>
      </c>
      <c r="BY36" s="58">
        <f>1+$B$55*(IF('Male Inactive'!$O18&gt;=0, ((('Male Inactive'!$O18)/7)/60), 0))^0.25</f>
        <v>0.7882330365306881</v>
      </c>
      <c r="BZ36" s="58">
        <f>1+$B$55*(IF('Male Barely'!$O18&gt;=0, ((('Male Barely'!$O18)/7)/60), 0))^0.25</f>
        <v>0.67375566077269899</v>
      </c>
      <c r="CA36" s="58">
        <f>1+$B$55*(IF('Male Somewhat'!$O18&gt;=0, ((('Male Somewhat'!$O18)/7)/60), 0))^0.25</f>
        <v>0.63643631283476654</v>
      </c>
      <c r="CB36" s="58">
        <f>1+$B$55*(IF('Male Active'!$O18&gt;=0, ((('Male Active'!$O18)/7)/60), 0))^0.25</f>
        <v>0.59240955141348051</v>
      </c>
      <c r="CC36" s="58">
        <f>1+$B$55*(IF('Male Highly'!$O18&gt;=0, ((('Male Highly'!$O18)/7)/60), 0))^0.25</f>
        <v>0.5068299203861153</v>
      </c>
      <c r="CD36" s="58">
        <f t="shared" si="37"/>
        <v>0</v>
      </c>
      <c r="CE36" s="58">
        <f t="shared" si="38"/>
        <v>1E-4</v>
      </c>
      <c r="CF36" s="58">
        <f>1+$B$55*(IF('Female Inactive'!$Q18&gt;=0, ((('Female Inactive'!$Q18)/7)/60), 0))^0.25</f>
        <v>0.88729997903572022</v>
      </c>
      <c r="CG36" s="58">
        <f>1+$B$55*(IF('Female Barely'!$Q18&gt;=0, ((('Female Barely'!$Q18)/7)/60), 0))^0.25</f>
        <v>0.75570482918488213</v>
      </c>
      <c r="CH36" s="58">
        <f>1+$B$55*(IF('Female Somewhat'!$Q18&gt;=0, ((('Female Somewhat'!$Q18)/7)/60), 0))^0.25</f>
        <v>0.68577725059143835</v>
      </c>
      <c r="CI36" s="58">
        <f>1+$B$55*(IF('Female Active'!$Q18&gt;=0, ((('Female Active'!$Q18)/7)/60), 0))^0.25</f>
        <v>0.64430196234972348</v>
      </c>
      <c r="CJ36" s="58">
        <f>1+$B$55*(IF('Female Highly'!$Q18&gt;=0, ((('Female Highly'!$Q18)/7)/60), 0))^0.25</f>
        <v>0.56984673822775611</v>
      </c>
      <c r="CL36" s="58">
        <f t="shared" si="39"/>
        <v>12</v>
      </c>
      <c r="CM36" s="58">
        <f t="shared" si="40"/>
        <v>1E-4</v>
      </c>
      <c r="CN36" s="58">
        <f t="shared" si="41"/>
        <v>1E-4</v>
      </c>
      <c r="CO36" s="58">
        <f t="shared" si="42"/>
        <v>1</v>
      </c>
      <c r="CP36" s="58">
        <f t="shared" si="43"/>
        <v>0.85476709240474447</v>
      </c>
      <c r="CQ36" s="58">
        <f t="shared" si="44"/>
        <v>0.80742151538834706</v>
      </c>
      <c r="CR36" s="58">
        <f t="shared" si="45"/>
        <v>0.75156650883461973</v>
      </c>
      <c r="CS36" s="58">
        <f t="shared" si="46"/>
        <v>0.64299502418328669</v>
      </c>
      <c r="CT36" s="136">
        <f t="shared" si="8"/>
        <v>0</v>
      </c>
      <c r="CU36" s="136">
        <f t="shared" si="9"/>
        <v>1E-4</v>
      </c>
      <c r="CV36" s="58">
        <f t="shared" si="47"/>
        <v>1</v>
      </c>
      <c r="CW36" s="58">
        <f t="shared" si="48"/>
        <v>0.85169034941953892</v>
      </c>
      <c r="CX36" s="58">
        <f t="shared" si="49"/>
        <v>0.77288094984146383</v>
      </c>
      <c r="CY36" s="58">
        <f t="shared" si="50"/>
        <v>0.72613769590068444</v>
      </c>
      <c r="CZ36" s="58">
        <f t="shared" si="51"/>
        <v>0.64222557386628276</v>
      </c>
    </row>
    <row r="37" spans="2:104">
      <c r="B37" s="92" t="s">
        <v>135</v>
      </c>
      <c r="C37" s="58">
        <v>4.0000000000000002E-4</v>
      </c>
      <c r="D37" s="58">
        <v>1E-3</v>
      </c>
      <c r="E37" s="58">
        <v>0</v>
      </c>
      <c r="F37" s="58">
        <v>0.13</v>
      </c>
      <c r="G37" s="58">
        <v>2.0000000000000001E-4</v>
      </c>
      <c r="H37" s="58">
        <v>2.9999999999999997E-4</v>
      </c>
      <c r="I37" s="58">
        <v>1.5E-3</v>
      </c>
      <c r="J37" s="58">
        <v>0</v>
      </c>
      <c r="K37" s="58">
        <v>0.1182</v>
      </c>
      <c r="L37" s="58">
        <v>13.173299999999999</v>
      </c>
      <c r="M37" s="58">
        <v>2.0000000000000001E-4</v>
      </c>
      <c r="N37" s="58">
        <v>71.160600000000002</v>
      </c>
      <c r="O37" s="58">
        <v>42.623699999999999</v>
      </c>
      <c r="P37" s="58">
        <v>2.9999999999999997E-4</v>
      </c>
      <c r="Q37" s="58">
        <v>1.1000000000000001E-3</v>
      </c>
      <c r="R37" s="58">
        <v>0</v>
      </c>
      <c r="S37" s="58">
        <v>0.13</v>
      </c>
      <c r="T37" s="58">
        <v>1E-4</v>
      </c>
      <c r="U37" s="58">
        <v>2.9999999999999997E-4</v>
      </c>
      <c r="V37" s="58">
        <v>1.1999999999999999E-3</v>
      </c>
      <c r="W37" s="58">
        <v>0</v>
      </c>
      <c r="X37" s="58">
        <v>0.1099</v>
      </c>
      <c r="Y37" s="58">
        <v>14.471299999999999</v>
      </c>
      <c r="Z37" s="58">
        <v>1E-4</v>
      </c>
      <c r="AA37" s="58">
        <v>111.1185</v>
      </c>
      <c r="AB37" s="58">
        <v>42.545400000000001</v>
      </c>
      <c r="AD37" s="58">
        <v>9</v>
      </c>
      <c r="AE37" s="58">
        <f>H$30</f>
        <v>1E-4</v>
      </c>
      <c r="AF37" s="118">
        <f t="shared" si="52"/>
        <v>1E-3</v>
      </c>
      <c r="AG37" s="58">
        <f t="shared" si="52"/>
        <v>0</v>
      </c>
      <c r="AH37" s="58">
        <f t="shared" si="52"/>
        <v>0.1366</v>
      </c>
      <c r="AI37" s="58">
        <f t="shared" si="52"/>
        <v>7.3722000000000003</v>
      </c>
      <c r="AJ37" s="58">
        <f t="shared" si="52"/>
        <v>1E-4</v>
      </c>
      <c r="AK37" s="58">
        <f t="shared" si="52"/>
        <v>1331.8441</v>
      </c>
      <c r="AL37" s="58">
        <f t="shared" si="52"/>
        <v>7.4950000000000001</v>
      </c>
      <c r="AM37" s="58">
        <f>U$30</f>
        <v>0</v>
      </c>
      <c r="AN37" s="58">
        <f t="shared" si="53"/>
        <v>5.9999999999999995E-4</v>
      </c>
      <c r="AO37" s="58">
        <f t="shared" si="53"/>
        <v>0</v>
      </c>
      <c r="AP37" s="58">
        <f t="shared" si="53"/>
        <v>0.13270000000000001</v>
      </c>
      <c r="AQ37" s="58">
        <f t="shared" si="53"/>
        <v>7.327</v>
      </c>
      <c r="AR37" s="58">
        <f t="shared" si="53"/>
        <v>1E-4</v>
      </c>
      <c r="AS37" s="58">
        <f t="shared" si="53"/>
        <v>1249.1469</v>
      </c>
      <c r="AT37" s="58">
        <f t="shared" si="53"/>
        <v>7.5106999999999999</v>
      </c>
      <c r="AV37" s="125">
        <f t="shared" si="11"/>
        <v>1E-4</v>
      </c>
      <c r="AW37" s="125">
        <f t="shared" si="12"/>
        <v>1E-4</v>
      </c>
      <c r="AX37" s="125">
        <f t="shared" si="13"/>
        <v>7.9346437664244482E-5</v>
      </c>
      <c r="AY37" s="125">
        <f t="shared" si="14"/>
        <v>7.0859848744519633E-5</v>
      </c>
      <c r="AZ37" s="125">
        <f t="shared" si="15"/>
        <v>6.2907299338030287E-5</v>
      </c>
      <c r="BA37" s="125">
        <f t="shared" si="16"/>
        <v>5.3418411832608281E-5</v>
      </c>
      <c r="BB37" s="125">
        <f t="shared" si="17"/>
        <v>0</v>
      </c>
      <c r="BC37" s="125">
        <f t="shared" si="18"/>
        <v>0</v>
      </c>
      <c r="BD37" s="125">
        <f t="shared" si="19"/>
        <v>0</v>
      </c>
      <c r="BE37" s="125">
        <f t="shared" si="20"/>
        <v>0</v>
      </c>
      <c r="BF37" s="125">
        <f t="shared" si="21"/>
        <v>0</v>
      </c>
      <c r="BG37" s="125">
        <f t="shared" si="22"/>
        <v>0</v>
      </c>
      <c r="BI37" s="125">
        <f t="shared" si="23"/>
        <v>1E-4</v>
      </c>
      <c r="BJ37" s="125">
        <f t="shared" si="24"/>
        <v>1E-4</v>
      </c>
      <c r="BK37" s="125">
        <f t="shared" si="25"/>
        <v>7.9346437664244482E-5</v>
      </c>
      <c r="BL37" s="125">
        <f t="shared" si="26"/>
        <v>7.0859848744519633E-5</v>
      </c>
      <c r="BM37" s="125">
        <f t="shared" si="27"/>
        <v>6.2907299338030287E-5</v>
      </c>
      <c r="BN37" s="125">
        <f t="shared" si="28"/>
        <v>5.3418411832608281E-5</v>
      </c>
      <c r="BO37" s="125">
        <f t="shared" si="29"/>
        <v>1E-4</v>
      </c>
      <c r="BP37" s="125">
        <f t="shared" si="30"/>
        <v>1E-4</v>
      </c>
      <c r="BQ37" s="125">
        <f t="shared" si="31"/>
        <v>7.9639908637168437E-5</v>
      </c>
      <c r="BR37" s="125">
        <f t="shared" si="32"/>
        <v>7.0860656282740333E-5</v>
      </c>
      <c r="BS37" s="125">
        <f t="shared" si="33"/>
        <v>6.3530331669827314E-5</v>
      </c>
      <c r="BT37" s="125">
        <f t="shared" si="34"/>
        <v>5.4723249201717805E-5</v>
      </c>
      <c r="BV37" s="58">
        <v>13</v>
      </c>
      <c r="BW37" s="58">
        <f t="shared" si="35"/>
        <v>1E-4</v>
      </c>
      <c r="BX37" s="58">
        <f t="shared" si="36"/>
        <v>1E-4</v>
      </c>
      <c r="BY37" s="58">
        <f>1+$B$55*(IF('Male Inactive'!$O19&gt;=0, ((('Male Inactive'!$O19)/7)/60), 0))^0.25</f>
        <v>0.78722259565832786</v>
      </c>
      <c r="BZ37" s="58">
        <f>1+$B$55*(IF('Male Barely'!$O19&gt;=0, ((('Male Barely'!$O19)/7)/60), 0))^0.25</f>
        <v>0.67001800840639847</v>
      </c>
      <c r="CA37" s="58">
        <f>1+$B$55*(IF('Male Somewhat'!$O19&gt;=0, ((('Male Somewhat'!$O19)/7)/60), 0))^0.25</f>
        <v>0.63221057634642186</v>
      </c>
      <c r="CB37" s="58">
        <f>1+$B$55*(IF('Male Active'!$O19&gt;=0, ((('Male Active'!$O19)/7)/60), 0))^0.25</f>
        <v>0.58805394442156544</v>
      </c>
      <c r="CC37" s="58">
        <f>1+$B$55*(IF('Male Highly'!$O19&gt;=0, ((('Male Highly'!$O19)/7)/60), 0))^0.25</f>
        <v>0.50273424610460382</v>
      </c>
      <c r="CD37" s="58">
        <f t="shared" si="37"/>
        <v>0</v>
      </c>
      <c r="CE37" s="58">
        <f t="shared" si="38"/>
        <v>1E-4</v>
      </c>
      <c r="CF37" s="58">
        <f>1+$B$55*(IF('Female Inactive'!$Q19&gt;=0, ((('Female Inactive'!$Q19)/7)/60), 0))^0.25</f>
        <v>0.88956414422670671</v>
      </c>
      <c r="CG37" s="58">
        <f>1+$B$55*(IF('Female Barely'!$Q19&gt;=0, ((('Female Barely'!$Q19)/7)/60), 0))^0.25</f>
        <v>0.75314589508322027</v>
      </c>
      <c r="CH37" s="58">
        <f>1+$B$55*(IF('Female Somewhat'!$Q19&gt;=0, ((('Female Somewhat'!$Q19)/7)/60), 0))^0.25</f>
        <v>0.68241164073043659</v>
      </c>
      <c r="CI37" s="58">
        <f>1+$B$55*(IF('Female Active'!$Q19&gt;=0, ((('Female Active'!$Q19)/7)/60), 0))^0.25</f>
        <v>0.64087243121762971</v>
      </c>
      <c r="CJ37" s="58">
        <f>1+$B$55*(IF('Female Highly'!$Q19&gt;=0, ((('Female Highly'!$Q19)/7)/60), 0))^0.25</f>
        <v>0.56642005169797183</v>
      </c>
      <c r="CL37" s="58">
        <f t="shared" si="39"/>
        <v>13</v>
      </c>
      <c r="CM37" s="58">
        <f t="shared" si="40"/>
        <v>1E-4</v>
      </c>
      <c r="CN37" s="58">
        <f t="shared" si="41"/>
        <v>1E-4</v>
      </c>
      <c r="CO37" s="58">
        <f t="shared" si="42"/>
        <v>1</v>
      </c>
      <c r="CP37" s="58">
        <f t="shared" si="43"/>
        <v>0.85111633240924045</v>
      </c>
      <c r="CQ37" s="58">
        <f t="shared" si="44"/>
        <v>0.80308997713375507</v>
      </c>
      <c r="CR37" s="58">
        <f t="shared" si="45"/>
        <v>0.74699830475495388</v>
      </c>
      <c r="CS37" s="58">
        <f t="shared" si="46"/>
        <v>0.63861765258933401</v>
      </c>
      <c r="CT37" s="136">
        <f t="shared" si="8"/>
        <v>0</v>
      </c>
      <c r="CU37" s="136">
        <f t="shared" si="9"/>
        <v>1E-4</v>
      </c>
      <c r="CV37" s="58">
        <f t="shared" si="47"/>
        <v>1</v>
      </c>
      <c r="CW37" s="58">
        <f t="shared" si="48"/>
        <v>0.84664596698411887</v>
      </c>
      <c r="CX37" s="58">
        <f t="shared" si="49"/>
        <v>0.76713033586088764</v>
      </c>
      <c r="CY37" s="58">
        <f t="shared" si="50"/>
        <v>0.72043419845202583</v>
      </c>
      <c r="CZ37" s="58">
        <f t="shared" si="51"/>
        <v>0.63673885168827005</v>
      </c>
    </row>
    <row r="38" spans="2:104">
      <c r="B38" s="92" t="s">
        <v>136</v>
      </c>
      <c r="C38" s="58">
        <v>8.0000000000000004E-4</v>
      </c>
      <c r="D38" s="58">
        <v>8.5000000000000006E-3</v>
      </c>
      <c r="E38" s="58">
        <v>0</v>
      </c>
      <c r="F38" s="58">
        <v>0.13</v>
      </c>
      <c r="G38" s="58">
        <v>2.0000000000000001E-4</v>
      </c>
      <c r="H38" s="58">
        <v>4.0000000000000002E-4</v>
      </c>
      <c r="I38" s="58">
        <v>2.2000000000000001E-3</v>
      </c>
      <c r="J38" s="58">
        <v>0</v>
      </c>
      <c r="K38" s="58">
        <v>8.3500000000000005E-2</v>
      </c>
      <c r="L38" s="58">
        <v>15.758100000000001</v>
      </c>
      <c r="M38" s="58">
        <v>2.0000000000000001E-4</v>
      </c>
      <c r="N38" s="58">
        <v>35.769599999999997</v>
      </c>
      <c r="O38" s="58">
        <v>47.770099999999999</v>
      </c>
      <c r="P38" s="58">
        <v>5.9999999999999995E-4</v>
      </c>
      <c r="Q38" s="58">
        <v>7.4999999999999997E-3</v>
      </c>
      <c r="R38" s="58">
        <v>0</v>
      </c>
      <c r="S38" s="58">
        <v>0.13</v>
      </c>
      <c r="T38" s="58">
        <v>1E-4</v>
      </c>
      <c r="U38" s="58">
        <v>4.0000000000000002E-4</v>
      </c>
      <c r="V38" s="58">
        <v>2E-3</v>
      </c>
      <c r="W38" s="58">
        <v>0</v>
      </c>
      <c r="X38" s="58">
        <v>7.4200000000000002E-2</v>
      </c>
      <c r="Y38" s="58">
        <v>16.967400000000001</v>
      </c>
      <c r="Z38" s="58">
        <v>1E-4</v>
      </c>
      <c r="AA38" s="58">
        <v>49.826500000000003</v>
      </c>
      <c r="AB38" s="58">
        <v>47.722999999999999</v>
      </c>
      <c r="AD38" s="58">
        <v>10</v>
      </c>
      <c r="AE38" s="58">
        <f>H$31</f>
        <v>1E-4</v>
      </c>
      <c r="AF38" s="118">
        <f t="shared" ref="AF38:AL42" si="54">I$31</f>
        <v>1E-3</v>
      </c>
      <c r="AG38" s="58">
        <f t="shared" si="54"/>
        <v>0</v>
      </c>
      <c r="AH38" s="58">
        <f t="shared" si="54"/>
        <v>0.1366</v>
      </c>
      <c r="AI38" s="58">
        <f t="shared" si="54"/>
        <v>7.4203000000000001</v>
      </c>
      <c r="AJ38" s="58">
        <f t="shared" si="54"/>
        <v>1E-4</v>
      </c>
      <c r="AK38" s="58">
        <f t="shared" si="54"/>
        <v>1318.81</v>
      </c>
      <c r="AL38" s="58">
        <f t="shared" si="54"/>
        <v>12.5009</v>
      </c>
      <c r="AM38" s="58">
        <f>U$31</f>
        <v>0</v>
      </c>
      <c r="AN38" s="58">
        <f t="shared" ref="AN38:AT42" si="55">V$31</f>
        <v>4.0000000000000002E-4</v>
      </c>
      <c r="AO38" s="58">
        <f t="shared" si="55"/>
        <v>0</v>
      </c>
      <c r="AP38" s="58">
        <f t="shared" si="55"/>
        <v>0.1384</v>
      </c>
      <c r="AQ38" s="58">
        <f t="shared" si="55"/>
        <v>7.2923</v>
      </c>
      <c r="AR38" s="58">
        <f t="shared" si="55"/>
        <v>1E-4</v>
      </c>
      <c r="AS38" s="58">
        <f t="shared" si="55"/>
        <v>1417.3487</v>
      </c>
      <c r="AT38" s="58">
        <f t="shared" si="55"/>
        <v>12.5067</v>
      </c>
      <c r="AV38" s="125">
        <f t="shared" si="11"/>
        <v>1E-4</v>
      </c>
      <c r="AW38" s="125">
        <f t="shared" si="12"/>
        <v>1E-4</v>
      </c>
      <c r="AX38" s="125">
        <f t="shared" si="13"/>
        <v>7.9346437664244482E-5</v>
      </c>
      <c r="AY38" s="125">
        <f t="shared" si="14"/>
        <v>7.0859848744519633E-5</v>
      </c>
      <c r="AZ38" s="125">
        <f t="shared" si="15"/>
        <v>6.2907299338030287E-5</v>
      </c>
      <c r="BA38" s="125">
        <f t="shared" si="16"/>
        <v>5.3418411832608281E-5</v>
      </c>
      <c r="BB38" s="125">
        <f t="shared" si="17"/>
        <v>0</v>
      </c>
      <c r="BC38" s="125">
        <f t="shared" si="18"/>
        <v>0</v>
      </c>
      <c r="BD38" s="125">
        <f t="shared" si="19"/>
        <v>0</v>
      </c>
      <c r="BE38" s="125">
        <f t="shared" si="20"/>
        <v>0</v>
      </c>
      <c r="BF38" s="125">
        <f t="shared" si="21"/>
        <v>0</v>
      </c>
      <c r="BG38" s="125">
        <f t="shared" si="22"/>
        <v>0</v>
      </c>
      <c r="BI38" s="125">
        <f t="shared" si="23"/>
        <v>1E-4</v>
      </c>
      <c r="BJ38" s="125">
        <f t="shared" si="24"/>
        <v>1E-4</v>
      </c>
      <c r="BK38" s="125">
        <f t="shared" si="25"/>
        <v>7.9346437664244482E-5</v>
      </c>
      <c r="BL38" s="125">
        <f t="shared" si="26"/>
        <v>7.0859848744519633E-5</v>
      </c>
      <c r="BM38" s="125">
        <f t="shared" si="27"/>
        <v>6.2907299338030287E-5</v>
      </c>
      <c r="BN38" s="125">
        <f t="shared" si="28"/>
        <v>5.3418411832608281E-5</v>
      </c>
      <c r="BO38" s="125">
        <f t="shared" si="29"/>
        <v>1E-4</v>
      </c>
      <c r="BP38" s="125">
        <f t="shared" si="30"/>
        <v>1E-4</v>
      </c>
      <c r="BQ38" s="125">
        <f t="shared" si="31"/>
        <v>7.9639908637168437E-5</v>
      </c>
      <c r="BR38" s="125">
        <f t="shared" si="32"/>
        <v>7.0860656282740333E-5</v>
      </c>
      <c r="BS38" s="125">
        <f t="shared" si="33"/>
        <v>6.3530331669827314E-5</v>
      </c>
      <c r="BT38" s="125">
        <f t="shared" si="34"/>
        <v>5.4723249201717805E-5</v>
      </c>
      <c r="BV38" s="58">
        <v>14</v>
      </c>
      <c r="BW38" s="58">
        <f t="shared" si="35"/>
        <v>1E-4</v>
      </c>
      <c r="BX38" s="58">
        <f t="shared" si="36"/>
        <v>1E-4</v>
      </c>
      <c r="BY38" s="58">
        <f>1+$B$55*(IF('Male Inactive'!$O20&gt;=0, ((('Male Inactive'!$O20)/7)/60), 0))^0.25</f>
        <v>0.78648071289755195</v>
      </c>
      <c r="BZ38" s="58">
        <f>1+$B$55*(IF('Male Barely'!$O20&gt;=0, ((('Male Barely'!$O20)/7)/60), 0))^0.25</f>
        <v>0.66657623639100461</v>
      </c>
      <c r="CA38" s="58">
        <f>1+$B$55*(IF('Male Somewhat'!$O20&gt;=0, ((('Male Somewhat'!$O20)/7)/60), 0))^0.25</f>
        <v>0.62821684155273516</v>
      </c>
      <c r="CB38" s="58">
        <f>1+$B$55*(IF('Male Active'!$O20&gt;=0, ((('Male Active'!$O20)/7)/60), 0))^0.25</f>
        <v>0.58396096272623688</v>
      </c>
      <c r="CC38" s="58">
        <f>1+$B$55*(IF('Male Highly'!$O20&gt;=0, ((('Male Highly'!$O20)/7)/60), 0))^0.25</f>
        <v>0.49898235139450908</v>
      </c>
      <c r="CD38" s="58">
        <f t="shared" si="37"/>
        <v>0</v>
      </c>
      <c r="CE38" s="58">
        <f t="shared" si="38"/>
        <v>1E-4</v>
      </c>
      <c r="CF38" s="58">
        <f>1+$B$55*(IF('Female Inactive'!$Q20&gt;=0, ((('Female Inactive'!$Q20)/7)/60), 0))^0.25</f>
        <v>0.89147204680249126</v>
      </c>
      <c r="CG38" s="58">
        <f>1+$B$55*(IF('Female Barely'!$Q20&gt;=0, ((('Female Barely'!$Q20)/7)/60), 0))^0.25</f>
        <v>0.75044680979887257</v>
      </c>
      <c r="CH38" s="58">
        <f>1+$B$55*(IF('Female Somewhat'!$Q20&gt;=0, ((('Female Somewhat'!$Q20)/7)/60), 0))^0.25</f>
        <v>0.67907333210456011</v>
      </c>
      <c r="CI38" s="58">
        <f>1+$B$55*(IF('Female Active'!$Q20&gt;=0, ((('Female Active'!$Q20)/7)/60), 0))^0.25</f>
        <v>0.63745555462765269</v>
      </c>
      <c r="CJ38" s="58">
        <f>1+$B$55*(IF('Female Highly'!$Q20&gt;=0, ((('Female Highly'!$Q20)/7)/60), 0))^0.25</f>
        <v>0.56307557069501701</v>
      </c>
      <c r="CL38" s="58">
        <f t="shared" si="39"/>
        <v>14</v>
      </c>
      <c r="CM38" s="58">
        <f t="shared" si="40"/>
        <v>1E-4</v>
      </c>
      <c r="CN38" s="58">
        <f t="shared" si="41"/>
        <v>1E-4</v>
      </c>
      <c r="CO38" s="58">
        <f t="shared" si="42"/>
        <v>1</v>
      </c>
      <c r="CP38" s="58">
        <f t="shared" si="43"/>
        <v>0.84754301721552039</v>
      </c>
      <c r="CQ38" s="58">
        <f t="shared" si="44"/>
        <v>0.79876954545809387</v>
      </c>
      <c r="CR38" s="58">
        <f t="shared" si="45"/>
        <v>0.74249877098042005</v>
      </c>
      <c r="CS38" s="58">
        <f t="shared" si="46"/>
        <v>0.6344495716317804</v>
      </c>
      <c r="CT38" s="136">
        <f t="shared" si="8"/>
        <v>0</v>
      </c>
      <c r="CU38" s="136">
        <f t="shared" si="9"/>
        <v>1E-4</v>
      </c>
      <c r="CV38" s="58">
        <f t="shared" si="47"/>
        <v>1</v>
      </c>
      <c r="CW38" s="58">
        <f t="shared" si="48"/>
        <v>0.84180632751251783</v>
      </c>
      <c r="CX38" s="58">
        <f t="shared" si="49"/>
        <v>0.76174383093697962</v>
      </c>
      <c r="CY38" s="58">
        <f t="shared" si="50"/>
        <v>0.71505949840386096</v>
      </c>
      <c r="CZ38" s="58">
        <f t="shared" si="51"/>
        <v>0.63162448302741725</v>
      </c>
    </row>
    <row r="39" spans="2:104">
      <c r="B39" s="92" t="s">
        <v>137</v>
      </c>
      <c r="C39" s="58">
        <v>8.0000000000000004E-4</v>
      </c>
      <c r="D39" s="58">
        <v>8.5000000000000006E-3</v>
      </c>
      <c r="E39" s="58">
        <v>0</v>
      </c>
      <c r="F39" s="58">
        <v>0.13</v>
      </c>
      <c r="G39" s="58">
        <v>2.0000000000000001E-4</v>
      </c>
      <c r="H39" s="58">
        <v>8.0000000000000004E-4</v>
      </c>
      <c r="I39" s="58">
        <v>4.3E-3</v>
      </c>
      <c r="J39" s="58">
        <v>0</v>
      </c>
      <c r="K39" s="58">
        <v>5.0299999999999997E-2</v>
      </c>
      <c r="L39" s="58">
        <v>16.2333</v>
      </c>
      <c r="M39" s="58">
        <v>2.0000000000000001E-4</v>
      </c>
      <c r="N39" s="58">
        <v>14.846500000000001</v>
      </c>
      <c r="O39" s="58">
        <v>52.724600000000002</v>
      </c>
      <c r="P39" s="58">
        <v>5.9999999999999995E-4</v>
      </c>
      <c r="Q39" s="58">
        <v>7.4999999999999997E-3</v>
      </c>
      <c r="R39" s="58">
        <v>0</v>
      </c>
      <c r="S39" s="58">
        <v>0.13</v>
      </c>
      <c r="T39" s="58">
        <v>1E-4</v>
      </c>
      <c r="U39" s="58">
        <v>6.9999999999999999E-4</v>
      </c>
      <c r="V39" s="58">
        <v>3.7000000000000002E-3</v>
      </c>
      <c r="W39" s="58">
        <v>0</v>
      </c>
      <c r="X39" s="58">
        <v>4.53E-2</v>
      </c>
      <c r="Y39" s="58">
        <v>17.142800000000001</v>
      </c>
      <c r="Z39" s="58">
        <v>2.0000000000000001E-4</v>
      </c>
      <c r="AA39" s="58">
        <v>19.537600000000001</v>
      </c>
      <c r="AB39" s="58">
        <v>52.704599999999999</v>
      </c>
      <c r="AD39" s="58">
        <v>11</v>
      </c>
      <c r="AE39" s="58">
        <f>H$31</f>
        <v>1E-4</v>
      </c>
      <c r="AF39" s="118">
        <f t="shared" si="54"/>
        <v>1E-3</v>
      </c>
      <c r="AG39" s="58">
        <f t="shared" si="54"/>
        <v>0</v>
      </c>
      <c r="AH39" s="58">
        <f t="shared" si="54"/>
        <v>0.1366</v>
      </c>
      <c r="AI39" s="58">
        <f t="shared" si="54"/>
        <v>7.4203000000000001</v>
      </c>
      <c r="AJ39" s="58">
        <f t="shared" si="54"/>
        <v>1E-4</v>
      </c>
      <c r="AK39" s="58">
        <f t="shared" si="54"/>
        <v>1318.81</v>
      </c>
      <c r="AL39" s="58">
        <f t="shared" si="54"/>
        <v>12.5009</v>
      </c>
      <c r="AM39" s="58">
        <f>U$31</f>
        <v>0</v>
      </c>
      <c r="AN39" s="58">
        <f t="shared" si="55"/>
        <v>4.0000000000000002E-4</v>
      </c>
      <c r="AO39" s="58">
        <f t="shared" si="55"/>
        <v>0</v>
      </c>
      <c r="AP39" s="58">
        <f t="shared" si="55"/>
        <v>0.1384</v>
      </c>
      <c r="AQ39" s="58">
        <f t="shared" si="55"/>
        <v>7.2923</v>
      </c>
      <c r="AR39" s="58">
        <f t="shared" si="55"/>
        <v>1E-4</v>
      </c>
      <c r="AS39" s="58">
        <f t="shared" si="55"/>
        <v>1417.3487</v>
      </c>
      <c r="AT39" s="58">
        <f t="shared" si="55"/>
        <v>12.5067</v>
      </c>
      <c r="AV39" s="125">
        <f t="shared" si="11"/>
        <v>1E-4</v>
      </c>
      <c r="AW39" s="125">
        <f t="shared" si="12"/>
        <v>1E-4</v>
      </c>
      <c r="AX39" s="125">
        <f t="shared" si="13"/>
        <v>7.9346437664244482E-5</v>
      </c>
      <c r="AY39" s="125">
        <f t="shared" si="14"/>
        <v>7.0859848744519633E-5</v>
      </c>
      <c r="AZ39" s="125">
        <f t="shared" si="15"/>
        <v>6.2907299338030287E-5</v>
      </c>
      <c r="BA39" s="125">
        <f t="shared" si="16"/>
        <v>5.3418411832608281E-5</v>
      </c>
      <c r="BB39" s="125">
        <f t="shared" si="17"/>
        <v>0</v>
      </c>
      <c r="BC39" s="125">
        <f t="shared" si="18"/>
        <v>0</v>
      </c>
      <c r="BD39" s="125">
        <f t="shared" si="19"/>
        <v>0</v>
      </c>
      <c r="BE39" s="125">
        <f t="shared" si="20"/>
        <v>0</v>
      </c>
      <c r="BF39" s="125">
        <f t="shared" si="21"/>
        <v>0</v>
      </c>
      <c r="BG39" s="125">
        <f t="shared" si="22"/>
        <v>0</v>
      </c>
      <c r="BI39" s="125">
        <f t="shared" si="23"/>
        <v>1E-4</v>
      </c>
      <c r="BJ39" s="125">
        <f t="shared" si="24"/>
        <v>1E-4</v>
      </c>
      <c r="BK39" s="125">
        <f t="shared" si="25"/>
        <v>7.9346437664244482E-5</v>
      </c>
      <c r="BL39" s="125">
        <f t="shared" si="26"/>
        <v>7.0859848744519633E-5</v>
      </c>
      <c r="BM39" s="125">
        <f t="shared" si="27"/>
        <v>6.2907299338030287E-5</v>
      </c>
      <c r="BN39" s="125">
        <f t="shared" si="28"/>
        <v>5.3418411832608281E-5</v>
      </c>
      <c r="BO39" s="125">
        <f t="shared" si="29"/>
        <v>1E-4</v>
      </c>
      <c r="BP39" s="125">
        <f t="shared" si="30"/>
        <v>1E-4</v>
      </c>
      <c r="BQ39" s="125">
        <f t="shared" si="31"/>
        <v>7.9639908637168437E-5</v>
      </c>
      <c r="BR39" s="125">
        <f t="shared" si="32"/>
        <v>7.0860656282740333E-5</v>
      </c>
      <c r="BS39" s="125">
        <f t="shared" si="33"/>
        <v>6.3530331669827314E-5</v>
      </c>
      <c r="BT39" s="125">
        <f t="shared" si="34"/>
        <v>5.4723249201717805E-5</v>
      </c>
      <c r="BV39" s="58">
        <v>15</v>
      </c>
      <c r="BW39" s="58">
        <f t="shared" si="35"/>
        <v>1E-4</v>
      </c>
      <c r="BX39" s="58">
        <f t="shared" si="36"/>
        <v>1E-4</v>
      </c>
      <c r="BY39" s="58">
        <f>1+$B$55*(IF('Male Inactive'!$O21&gt;=0, ((('Male Inactive'!$O21)/7)/60), 0))^0.25</f>
        <v>0.78598832603893198</v>
      </c>
      <c r="BZ39" s="58">
        <f>1+$B$55*(IF('Male Barely'!$O21&gt;=0, ((('Male Barely'!$O21)/7)/60), 0))^0.25</f>
        <v>0.66340870563643506</v>
      </c>
      <c r="CA39" s="58">
        <f>1+$B$55*(IF('Male Somewhat'!$O21&gt;=0, ((('Male Somewhat'!$O21)/7)/60), 0))^0.25</f>
        <v>0.62444532335524428</v>
      </c>
      <c r="CB39" s="58">
        <f>1+$B$55*(IF('Male Active'!$O21&gt;=0, ((('Male Active'!$O21)/7)/60), 0))^0.25</f>
        <v>0.58011701973866114</v>
      </c>
      <c r="CC39" s="58">
        <f>1+$B$55*(IF('Male Highly'!$O21&gt;=0, ((('Male Highly'!$O21)/7)/60), 0))^0.25</f>
        <v>0.4955499705635471</v>
      </c>
      <c r="CD39" s="58">
        <f t="shared" si="37"/>
        <v>0</v>
      </c>
      <c r="CE39" s="58">
        <f t="shared" si="38"/>
        <v>0</v>
      </c>
      <c r="CF39" s="58">
        <f>1+$B$55*(IF('Female Inactive'!$Q21&gt;=0, ((('Female Inactive'!$Q21)/7)/60), 0))^0.25</f>
        <v>0.89298941471293791</v>
      </c>
      <c r="CG39" s="58">
        <f>1+$B$55*(IF('Female Barely'!$Q21&gt;=0, ((('Female Barely'!$Q21)/7)/60), 0))^0.25</f>
        <v>0.74764559584038803</v>
      </c>
      <c r="CH39" s="58">
        <f>1+$B$55*(IF('Female Somewhat'!$Q21&gt;=0, ((('Female Somewhat'!$Q21)/7)/60), 0))^0.25</f>
        <v>0.67577853636268381</v>
      </c>
      <c r="CI39" s="58">
        <f>1+$B$55*(IF('Female Active'!$Q21&gt;=0, ((('Female Active'!$Q21)/7)/60), 0))^0.25</f>
        <v>0.63406887887021646</v>
      </c>
      <c r="CJ39" s="58">
        <f>1+$B$55*(IF('Female Highly'!$Q21&gt;=0, ((('Female Highly'!$Q21)/7)/60), 0))^0.25</f>
        <v>0.55981963774586052</v>
      </c>
      <c r="CL39" s="58">
        <f t="shared" si="39"/>
        <v>15</v>
      </c>
      <c r="CM39" s="58">
        <f t="shared" si="40"/>
        <v>1E-4</v>
      </c>
      <c r="CN39" s="58">
        <f t="shared" si="41"/>
        <v>1E-4</v>
      </c>
      <c r="CO39" s="58">
        <f t="shared" si="42"/>
        <v>1</v>
      </c>
      <c r="CP39" s="58">
        <f t="shared" si="43"/>
        <v>0.84404396815885374</v>
      </c>
      <c r="CQ39" s="58">
        <f t="shared" si="44"/>
        <v>0.79447149870812961</v>
      </c>
      <c r="CR39" s="58">
        <f t="shared" si="45"/>
        <v>0.73807332821623417</v>
      </c>
      <c r="CS39" s="58">
        <f t="shared" si="46"/>
        <v>0.6304800645843196</v>
      </c>
      <c r="CT39" s="136">
        <f t="shared" si="8"/>
        <v>0</v>
      </c>
      <c r="CU39" s="136">
        <f t="shared" si="9"/>
        <v>0</v>
      </c>
      <c r="CV39" s="58">
        <f t="shared" si="47"/>
        <v>1</v>
      </c>
      <c r="CW39" s="58">
        <f t="shared" si="48"/>
        <v>0.83723903500102248</v>
      </c>
      <c r="CX39" s="58">
        <f t="shared" si="49"/>
        <v>0.75675985093274689</v>
      </c>
      <c r="CY39" s="58">
        <f t="shared" si="50"/>
        <v>0.71005195405820731</v>
      </c>
      <c r="CZ39" s="58">
        <f t="shared" si="51"/>
        <v>0.62690512174304014</v>
      </c>
    </row>
    <row r="40" spans="2:104">
      <c r="B40" s="92" t="s">
        <v>138</v>
      </c>
      <c r="C40" s="58">
        <v>2.0999999999999999E-3</v>
      </c>
      <c r="D40" s="58">
        <v>2.5999999999999999E-2</v>
      </c>
      <c r="E40" s="58">
        <v>0</v>
      </c>
      <c r="F40" s="58">
        <v>0.13</v>
      </c>
      <c r="G40" s="58">
        <v>4.0000000000000002E-4</v>
      </c>
      <c r="H40" s="58">
        <v>1.4E-3</v>
      </c>
      <c r="I40" s="58">
        <v>8.3999999999999995E-3</v>
      </c>
      <c r="J40" s="58">
        <v>0</v>
      </c>
      <c r="K40" s="58">
        <v>3.95E-2</v>
      </c>
      <c r="L40" s="58">
        <v>15.095700000000001</v>
      </c>
      <c r="M40" s="58">
        <v>2.9999999999999997E-4</v>
      </c>
      <c r="N40" s="58">
        <v>7.7344999999999997</v>
      </c>
      <c r="O40" s="58">
        <v>57.682899999999997</v>
      </c>
      <c r="P40" s="58">
        <v>1.4E-3</v>
      </c>
      <c r="Q40" s="58">
        <v>1.7999999999999999E-2</v>
      </c>
      <c r="R40" s="58">
        <v>0</v>
      </c>
      <c r="S40" s="58">
        <v>0.13</v>
      </c>
      <c r="T40" s="58">
        <v>2.9999999999999997E-4</v>
      </c>
      <c r="U40" s="58">
        <v>1E-3</v>
      </c>
      <c r="V40" s="58">
        <v>6.7999999999999996E-3</v>
      </c>
      <c r="W40" s="58">
        <v>0</v>
      </c>
      <c r="X40" s="58">
        <v>3.56E-2</v>
      </c>
      <c r="Y40" s="58">
        <v>15.7197</v>
      </c>
      <c r="Z40" s="58">
        <v>2.0000000000000001E-4</v>
      </c>
      <c r="AA40" s="58">
        <v>10.003299999999999</v>
      </c>
      <c r="AB40" s="58">
        <v>57.646599999999999</v>
      </c>
      <c r="AD40" s="58">
        <v>12</v>
      </c>
      <c r="AE40" s="58">
        <f>H$31</f>
        <v>1E-4</v>
      </c>
      <c r="AF40" s="118">
        <f t="shared" si="54"/>
        <v>1E-3</v>
      </c>
      <c r="AG40" s="58">
        <f t="shared" si="54"/>
        <v>0</v>
      </c>
      <c r="AH40" s="58">
        <f t="shared" si="54"/>
        <v>0.1366</v>
      </c>
      <c r="AI40" s="58">
        <f t="shared" si="54"/>
        <v>7.4203000000000001</v>
      </c>
      <c r="AJ40" s="58">
        <f t="shared" si="54"/>
        <v>1E-4</v>
      </c>
      <c r="AK40" s="58">
        <f t="shared" si="54"/>
        <v>1318.81</v>
      </c>
      <c r="AL40" s="58">
        <f t="shared" si="54"/>
        <v>12.5009</v>
      </c>
      <c r="AM40" s="58">
        <f>U$31</f>
        <v>0</v>
      </c>
      <c r="AN40" s="58">
        <f t="shared" si="55"/>
        <v>4.0000000000000002E-4</v>
      </c>
      <c r="AO40" s="58">
        <f t="shared" si="55"/>
        <v>0</v>
      </c>
      <c r="AP40" s="58">
        <f t="shared" si="55"/>
        <v>0.1384</v>
      </c>
      <c r="AQ40" s="58">
        <f t="shared" si="55"/>
        <v>7.2923</v>
      </c>
      <c r="AR40" s="58">
        <f t="shared" si="55"/>
        <v>1E-4</v>
      </c>
      <c r="AS40" s="58">
        <f t="shared" si="55"/>
        <v>1417.3487</v>
      </c>
      <c r="AT40" s="58">
        <f t="shared" si="55"/>
        <v>12.5067</v>
      </c>
      <c r="AV40" s="125">
        <f t="shared" si="11"/>
        <v>1E-4</v>
      </c>
      <c r="AW40" s="125">
        <f t="shared" si="12"/>
        <v>1E-4</v>
      </c>
      <c r="AX40" s="125">
        <f t="shared" si="13"/>
        <v>7.9346437664244482E-5</v>
      </c>
      <c r="AY40" s="125">
        <f t="shared" si="14"/>
        <v>7.0859848744519633E-5</v>
      </c>
      <c r="AZ40" s="125">
        <f t="shared" si="15"/>
        <v>6.2907299338030287E-5</v>
      </c>
      <c r="BA40" s="125">
        <f t="shared" si="16"/>
        <v>5.3418411832608281E-5</v>
      </c>
      <c r="BB40" s="125">
        <f t="shared" si="17"/>
        <v>0</v>
      </c>
      <c r="BC40" s="125">
        <f t="shared" si="18"/>
        <v>0</v>
      </c>
      <c r="BD40" s="125">
        <f t="shared" si="19"/>
        <v>0</v>
      </c>
      <c r="BE40" s="125">
        <f t="shared" si="20"/>
        <v>0</v>
      </c>
      <c r="BF40" s="125">
        <f t="shared" si="21"/>
        <v>0</v>
      </c>
      <c r="BG40" s="125">
        <f t="shared" si="22"/>
        <v>0</v>
      </c>
      <c r="BI40" s="125">
        <f t="shared" si="23"/>
        <v>1E-4</v>
      </c>
      <c r="BJ40" s="125">
        <f t="shared" si="24"/>
        <v>1E-4</v>
      </c>
      <c r="BK40" s="125">
        <f t="shared" si="25"/>
        <v>7.9346437664244482E-5</v>
      </c>
      <c r="BL40" s="125">
        <f t="shared" si="26"/>
        <v>7.0859848744519633E-5</v>
      </c>
      <c r="BM40" s="125">
        <f t="shared" si="27"/>
        <v>6.2907299338030287E-5</v>
      </c>
      <c r="BN40" s="125">
        <f t="shared" si="28"/>
        <v>5.3418411832608281E-5</v>
      </c>
      <c r="BO40" s="125">
        <f t="shared" si="29"/>
        <v>1E-4</v>
      </c>
      <c r="BP40" s="125">
        <f t="shared" si="30"/>
        <v>1E-4</v>
      </c>
      <c r="BQ40" s="125">
        <f t="shared" si="31"/>
        <v>7.9639908637168437E-5</v>
      </c>
      <c r="BR40" s="125">
        <f t="shared" si="32"/>
        <v>7.0860656282740333E-5</v>
      </c>
      <c r="BS40" s="125">
        <f t="shared" si="33"/>
        <v>6.3530331669827314E-5</v>
      </c>
      <c r="BT40" s="125">
        <f t="shared" si="34"/>
        <v>5.4723249201717805E-5</v>
      </c>
      <c r="BV40" s="58">
        <v>16</v>
      </c>
      <c r="BW40" s="58">
        <f t="shared" si="35"/>
        <v>1E-4</v>
      </c>
      <c r="BX40" s="58">
        <f t="shared" si="36"/>
        <v>1E-4</v>
      </c>
      <c r="BY40" s="58">
        <f>1+$B$55*(IF('Male Inactive'!$O22&gt;=0, ((('Male Inactive'!$O22)/7)/60), 0))^0.25</f>
        <v>0.78572954620926527</v>
      </c>
      <c r="BZ40" s="58">
        <f>1+$B$55*(IF('Male Barely'!$O22&gt;=0, ((('Male Barely'!$O22)/7)/60), 0))^0.25</f>
        <v>0.66049723204959732</v>
      </c>
      <c r="CA40" s="58">
        <f>1+$B$55*(IF('Male Somewhat'!$O22&gt;=0, ((('Male Somewhat'!$O22)/7)/60), 0))^0.25</f>
        <v>0.62088772034145545</v>
      </c>
      <c r="CB40" s="58">
        <f>1+$B$55*(IF('Male Active'!$O22&gt;=0, ((('Male Active'!$O22)/7)/60), 0))^0.25</f>
        <v>0.57651051885923477</v>
      </c>
      <c r="CC40" s="58">
        <f>1+$B$55*(IF('Male Highly'!$O22&gt;=0, ((('Male Highly'!$O22)/7)/60), 0))^0.25</f>
        <v>0.49241604524822358</v>
      </c>
      <c r="CD40" s="58">
        <f t="shared" si="37"/>
        <v>0</v>
      </c>
      <c r="CE40" s="58">
        <f t="shared" si="38"/>
        <v>0</v>
      </c>
      <c r="CF40" s="58">
        <f>1+$B$55*(IF('Female Inactive'!$Q22&gt;=0, ((('Female Inactive'!$Q22)/7)/60), 0))^0.25</f>
        <v>0.89409244274319788</v>
      </c>
      <c r="CG40" s="58">
        <f>1+$B$55*(IF('Female Barely'!$Q22&gt;=0, ((('Female Barely'!$Q22)/7)/60), 0))^0.25</f>
        <v>0.74477637312330547</v>
      </c>
      <c r="CH40" s="58">
        <f>1+$B$55*(IF('Female Somewhat'!$Q22&gt;=0, ((('Female Somewhat'!$Q22)/7)/60), 0))^0.25</f>
        <v>0.67254148888608767</v>
      </c>
      <c r="CI40" s="58">
        <f>1+$B$55*(IF('Female Active'!$Q22&gt;=0, ((('Female Active'!$Q22)/7)/60), 0))^0.25</f>
        <v>0.63072803020991208</v>
      </c>
      <c r="CJ40" s="58">
        <f>1+$B$55*(IF('Female Highly'!$Q22&gt;=0, ((('Female Highly'!$Q22)/7)/60), 0))^0.25</f>
        <v>0.55665803444148521</v>
      </c>
      <c r="CL40" s="58">
        <f t="shared" si="39"/>
        <v>16</v>
      </c>
      <c r="CM40" s="58">
        <f t="shared" si="40"/>
        <v>1E-4</v>
      </c>
      <c r="CN40" s="58">
        <f t="shared" si="41"/>
        <v>1E-4</v>
      </c>
      <c r="CO40" s="58">
        <f t="shared" si="42"/>
        <v>1</v>
      </c>
      <c r="CP40" s="58">
        <f t="shared" si="43"/>
        <v>0.84061651395973525</v>
      </c>
      <c r="CQ40" s="58">
        <f t="shared" si="44"/>
        <v>0.79020538725686773</v>
      </c>
      <c r="CR40" s="58">
        <f t="shared" si="45"/>
        <v>0.73372640960314772</v>
      </c>
      <c r="CS40" s="58">
        <f t="shared" si="46"/>
        <v>0.62669915828400991</v>
      </c>
      <c r="CT40" s="136">
        <f t="shared" si="8"/>
        <v>0</v>
      </c>
      <c r="CU40" s="136">
        <f t="shared" si="9"/>
        <v>0</v>
      </c>
      <c r="CV40" s="58">
        <f t="shared" si="47"/>
        <v>1</v>
      </c>
      <c r="CW40" s="58">
        <f t="shared" si="48"/>
        <v>0.83299705658872336</v>
      </c>
      <c r="CX40" s="58">
        <f t="shared" si="49"/>
        <v>0.75220576389465765</v>
      </c>
      <c r="CY40" s="58">
        <f t="shared" si="50"/>
        <v>0.70543939312891657</v>
      </c>
      <c r="CZ40" s="58">
        <f t="shared" si="51"/>
        <v>0.62259561520683726</v>
      </c>
    </row>
    <row r="41" spans="2:104">
      <c r="B41" s="92" t="s">
        <v>139</v>
      </c>
      <c r="C41" s="58">
        <v>2.0999999999999999E-3</v>
      </c>
      <c r="D41" s="58">
        <v>2.5999999999999999E-2</v>
      </c>
      <c r="E41" s="58">
        <v>0</v>
      </c>
      <c r="F41" s="58">
        <v>0.13</v>
      </c>
      <c r="G41" s="58">
        <v>4.0000000000000002E-4</v>
      </c>
      <c r="H41" s="58">
        <v>2.3999999999999998E-3</v>
      </c>
      <c r="I41" s="58">
        <v>1.54E-2</v>
      </c>
      <c r="J41" s="58">
        <v>0</v>
      </c>
      <c r="K41" s="58">
        <v>3.1800000000000002E-2</v>
      </c>
      <c r="L41" s="58">
        <v>13.078799999999999</v>
      </c>
      <c r="M41" s="58">
        <v>5.0000000000000001E-4</v>
      </c>
      <c r="N41" s="58">
        <v>4.3146000000000004</v>
      </c>
      <c r="O41" s="58">
        <v>62.776000000000003</v>
      </c>
      <c r="P41" s="58">
        <v>1.4E-3</v>
      </c>
      <c r="Q41" s="58">
        <v>1.7999999999999999E-2</v>
      </c>
      <c r="R41" s="58">
        <v>0</v>
      </c>
      <c r="S41" s="58">
        <v>0.13</v>
      </c>
      <c r="T41" s="58">
        <v>2.9999999999999997E-4</v>
      </c>
      <c r="U41" s="58">
        <v>1.6000000000000001E-3</v>
      </c>
      <c r="V41" s="58">
        <v>1.17E-2</v>
      </c>
      <c r="W41" s="58">
        <v>0</v>
      </c>
      <c r="X41" s="58">
        <v>3.0200000000000001E-2</v>
      </c>
      <c r="Y41" s="58">
        <v>13.3786</v>
      </c>
      <c r="Z41" s="58">
        <v>4.0000000000000002E-4</v>
      </c>
      <c r="AA41" s="58">
        <v>5.8992000000000004</v>
      </c>
      <c r="AB41" s="58">
        <v>62.762999999999998</v>
      </c>
      <c r="AD41" s="58">
        <v>13</v>
      </c>
      <c r="AE41" s="58">
        <f>H$31</f>
        <v>1E-4</v>
      </c>
      <c r="AF41" s="118">
        <f t="shared" si="54"/>
        <v>1E-3</v>
      </c>
      <c r="AG41" s="58">
        <f t="shared" si="54"/>
        <v>0</v>
      </c>
      <c r="AH41" s="58">
        <f t="shared" si="54"/>
        <v>0.1366</v>
      </c>
      <c r="AI41" s="58">
        <f t="shared" si="54"/>
        <v>7.4203000000000001</v>
      </c>
      <c r="AJ41" s="58">
        <f t="shared" si="54"/>
        <v>1E-4</v>
      </c>
      <c r="AK41" s="58">
        <f t="shared" si="54"/>
        <v>1318.81</v>
      </c>
      <c r="AL41" s="58">
        <f t="shared" si="54"/>
        <v>12.5009</v>
      </c>
      <c r="AM41" s="58">
        <f>U$31</f>
        <v>0</v>
      </c>
      <c r="AN41" s="58">
        <f t="shared" si="55"/>
        <v>4.0000000000000002E-4</v>
      </c>
      <c r="AO41" s="58">
        <f t="shared" si="55"/>
        <v>0</v>
      </c>
      <c r="AP41" s="58">
        <f t="shared" si="55"/>
        <v>0.1384</v>
      </c>
      <c r="AQ41" s="58">
        <f t="shared" si="55"/>
        <v>7.2923</v>
      </c>
      <c r="AR41" s="58">
        <f t="shared" si="55"/>
        <v>1E-4</v>
      </c>
      <c r="AS41" s="58">
        <f t="shared" si="55"/>
        <v>1417.3487</v>
      </c>
      <c r="AT41" s="58">
        <f t="shared" si="55"/>
        <v>12.5067</v>
      </c>
      <c r="AV41" s="125">
        <f t="shared" si="11"/>
        <v>1E-4</v>
      </c>
      <c r="AW41" s="125">
        <f t="shared" si="12"/>
        <v>1E-4</v>
      </c>
      <c r="AX41" s="125">
        <f t="shared" si="13"/>
        <v>7.9346437664244482E-5</v>
      </c>
      <c r="AY41" s="125">
        <f t="shared" si="14"/>
        <v>7.0859848744519633E-5</v>
      </c>
      <c r="AZ41" s="125">
        <f t="shared" si="15"/>
        <v>6.2907299338030287E-5</v>
      </c>
      <c r="BA41" s="125">
        <f t="shared" si="16"/>
        <v>5.3418411832608281E-5</v>
      </c>
      <c r="BB41" s="125">
        <f t="shared" si="17"/>
        <v>0</v>
      </c>
      <c r="BC41" s="125">
        <f t="shared" si="18"/>
        <v>0</v>
      </c>
      <c r="BD41" s="125">
        <f t="shared" si="19"/>
        <v>0</v>
      </c>
      <c r="BE41" s="125">
        <f t="shared" si="20"/>
        <v>0</v>
      </c>
      <c r="BF41" s="125">
        <f t="shared" si="21"/>
        <v>0</v>
      </c>
      <c r="BG41" s="125">
        <f t="shared" si="22"/>
        <v>0</v>
      </c>
      <c r="BI41" s="125">
        <f t="shared" si="23"/>
        <v>1E-4</v>
      </c>
      <c r="BJ41" s="125">
        <f t="shared" si="24"/>
        <v>1E-4</v>
      </c>
      <c r="BK41" s="125">
        <f t="shared" si="25"/>
        <v>7.9346437664244482E-5</v>
      </c>
      <c r="BL41" s="125">
        <f t="shared" si="26"/>
        <v>7.0859848744519633E-5</v>
      </c>
      <c r="BM41" s="125">
        <f t="shared" si="27"/>
        <v>6.2907299338030287E-5</v>
      </c>
      <c r="BN41" s="125">
        <f t="shared" si="28"/>
        <v>5.3418411832608281E-5</v>
      </c>
      <c r="BO41" s="125">
        <f t="shared" si="29"/>
        <v>1E-4</v>
      </c>
      <c r="BP41" s="125">
        <f t="shared" si="30"/>
        <v>1E-4</v>
      </c>
      <c r="BQ41" s="125">
        <f t="shared" si="31"/>
        <v>7.9639908637168437E-5</v>
      </c>
      <c r="BR41" s="125">
        <f t="shared" si="32"/>
        <v>7.0860656282740333E-5</v>
      </c>
      <c r="BS41" s="125">
        <f t="shared" si="33"/>
        <v>6.3530331669827314E-5</v>
      </c>
      <c r="BT41" s="125">
        <f t="shared" si="34"/>
        <v>5.4723249201717805E-5</v>
      </c>
      <c r="BV41" s="58">
        <v>17</v>
      </c>
      <c r="BW41" s="58">
        <f t="shared" si="35"/>
        <v>1E-4</v>
      </c>
      <c r="BX41" s="58">
        <f t="shared" si="36"/>
        <v>1E-4</v>
      </c>
      <c r="BY41" s="58">
        <f>1+$B$55*(IF('Male Inactive'!$O23&gt;=0, ((('Male Inactive'!$O23)/7)/60), 0))^0.25</f>
        <v>0.78569107529902238</v>
      </c>
      <c r="BZ41" s="58">
        <f>1+$B$55*(IF('Male Barely'!$O23&gt;=0, ((('Male Barely'!$O23)/7)/60), 0))^0.25</f>
        <v>0.65782646897645081</v>
      </c>
      <c r="CA41" s="58">
        <f>1+$B$55*(IF('Male Somewhat'!$O23&gt;=0, ((('Male Somewhat'!$O23)/7)/60), 0))^0.25</f>
        <v>0.61753701283289353</v>
      </c>
      <c r="CB41" s="58">
        <f>1+$B$55*(IF('Male Active'!$O23&gt;=0, ((('Male Active'!$O23)/7)/60), 0))^0.25</f>
        <v>0.5731315608351073</v>
      </c>
      <c r="CC41" s="58">
        <f>1+$B$55*(IF('Male Highly'!$O23&gt;=0, ((('Male Highly'!$O23)/7)/60), 0))^0.25</f>
        <v>0.4895622021122833</v>
      </c>
      <c r="CD41" s="58">
        <f t="shared" si="37"/>
        <v>0</v>
      </c>
      <c r="CE41" s="58">
        <f t="shared" si="38"/>
        <v>0</v>
      </c>
      <c r="CF41" s="58">
        <f>1+$B$55*(IF('Female Inactive'!$Q23&gt;=0, ((('Female Inactive'!$Q23)/7)/60), 0))^0.25</f>
        <v>0.89477126473258295</v>
      </c>
      <c r="CG41" s="58">
        <f>1+$B$55*(IF('Female Barely'!$Q23&gt;=0, ((('Female Barely'!$Q23)/7)/60), 0))^0.25</f>
        <v>0.74186943653643311</v>
      </c>
      <c r="CH41" s="58">
        <f>1+$B$55*(IF('Female Somewhat'!$Q23&gt;=0, ((('Female Somewhat'!$Q23)/7)/60), 0))^0.25</f>
        <v>0.66937471235028734</v>
      </c>
      <c r="CI41" s="58">
        <f>1+$B$55*(IF('Female Active'!$Q23&gt;=0, ((('Female Active'!$Q23)/7)/60), 0))^0.25</f>
        <v>0.62744693572777965</v>
      </c>
      <c r="CJ41" s="58">
        <f>1+$B$55*(IF('Female Highly'!$Q23&gt;=0, ((('Female Highly'!$Q23)/7)/60), 0))^0.25</f>
        <v>0.55359606663164707</v>
      </c>
      <c r="CL41" s="58">
        <f t="shared" si="39"/>
        <v>17</v>
      </c>
      <c r="CM41" s="58">
        <f t="shared" si="40"/>
        <v>1E-4</v>
      </c>
      <c r="CN41" s="58">
        <f t="shared" si="41"/>
        <v>1E-4</v>
      </c>
      <c r="CO41" s="58">
        <f t="shared" si="42"/>
        <v>1</v>
      </c>
      <c r="CP41" s="58">
        <f t="shared" si="43"/>
        <v>0.83725842084446711</v>
      </c>
      <c r="CQ41" s="58">
        <f t="shared" si="44"/>
        <v>0.78597941639831925</v>
      </c>
      <c r="CR41" s="58">
        <f t="shared" si="45"/>
        <v>0.72946171702024476</v>
      </c>
      <c r="CS41" s="58">
        <f t="shared" si="46"/>
        <v>0.62309757295634693</v>
      </c>
      <c r="CT41" s="136">
        <f t="shared" si="8"/>
        <v>0</v>
      </c>
      <c r="CU41" s="136">
        <f t="shared" si="9"/>
        <v>0</v>
      </c>
      <c r="CV41" s="58">
        <f t="shared" si="47"/>
        <v>1</v>
      </c>
      <c r="CW41" s="58">
        <f t="shared" si="48"/>
        <v>0.82911629572520185</v>
      </c>
      <c r="CX41" s="58">
        <f t="shared" si="49"/>
        <v>0.74809589750330319</v>
      </c>
      <c r="CY41" s="58">
        <f t="shared" si="50"/>
        <v>0.70123724404057886</v>
      </c>
      <c r="CZ41" s="58">
        <f t="shared" si="51"/>
        <v>0.61870121275865775</v>
      </c>
    </row>
    <row r="42" spans="2:104">
      <c r="B42" s="92" t="s">
        <v>140</v>
      </c>
      <c r="C42" s="58">
        <v>6.7999999999999996E-3</v>
      </c>
      <c r="D42" s="58">
        <v>6.08E-2</v>
      </c>
      <c r="E42" s="58">
        <v>0</v>
      </c>
      <c r="F42" s="58">
        <v>0.1</v>
      </c>
      <c r="G42" s="58">
        <v>1.2999999999999999E-3</v>
      </c>
      <c r="H42" s="58">
        <v>4.7999999999999996E-3</v>
      </c>
      <c r="I42" s="58">
        <v>2.8899999999999999E-2</v>
      </c>
      <c r="J42" s="58">
        <v>0</v>
      </c>
      <c r="K42" s="58">
        <v>3.7199999999999997E-2</v>
      </c>
      <c r="L42" s="58">
        <v>10.7607</v>
      </c>
      <c r="M42" s="58">
        <v>1.1000000000000001E-3</v>
      </c>
      <c r="N42" s="58">
        <v>3.5041000000000002</v>
      </c>
      <c r="O42" s="58">
        <v>67.732100000000003</v>
      </c>
      <c r="P42" s="58">
        <v>4.5999999999999999E-3</v>
      </c>
      <c r="Q42" s="58">
        <v>4.1599999999999998E-2</v>
      </c>
      <c r="R42" s="58">
        <v>0</v>
      </c>
      <c r="S42" s="58">
        <v>0.1</v>
      </c>
      <c r="T42" s="58">
        <v>1E-3</v>
      </c>
      <c r="U42" s="58">
        <v>3.3E-3</v>
      </c>
      <c r="V42" s="58">
        <v>2.06E-2</v>
      </c>
      <c r="W42" s="58">
        <v>0</v>
      </c>
      <c r="X42" s="58">
        <v>3.9800000000000002E-2</v>
      </c>
      <c r="Y42" s="58">
        <v>10.8742</v>
      </c>
      <c r="Z42" s="58">
        <v>8.0000000000000004E-4</v>
      </c>
      <c r="AA42" s="58">
        <v>5.0952999999999999</v>
      </c>
      <c r="AB42" s="58">
        <v>67.743600000000001</v>
      </c>
      <c r="AD42" s="58">
        <v>14</v>
      </c>
      <c r="AE42" s="58">
        <f>H$31</f>
        <v>1E-4</v>
      </c>
      <c r="AF42" s="118">
        <f t="shared" si="54"/>
        <v>1E-3</v>
      </c>
      <c r="AG42" s="58">
        <f t="shared" si="54"/>
        <v>0</v>
      </c>
      <c r="AH42" s="58">
        <f t="shared" si="54"/>
        <v>0.1366</v>
      </c>
      <c r="AI42" s="58">
        <f t="shared" si="54"/>
        <v>7.4203000000000001</v>
      </c>
      <c r="AJ42" s="58">
        <f t="shared" si="54"/>
        <v>1E-4</v>
      </c>
      <c r="AK42" s="58">
        <f t="shared" si="54"/>
        <v>1318.81</v>
      </c>
      <c r="AL42" s="58">
        <f t="shared" si="54"/>
        <v>12.5009</v>
      </c>
      <c r="AM42" s="58">
        <f>U$31</f>
        <v>0</v>
      </c>
      <c r="AN42" s="58">
        <f t="shared" si="55"/>
        <v>4.0000000000000002E-4</v>
      </c>
      <c r="AO42" s="58">
        <f t="shared" si="55"/>
        <v>0</v>
      </c>
      <c r="AP42" s="58">
        <f t="shared" si="55"/>
        <v>0.1384</v>
      </c>
      <c r="AQ42" s="58">
        <f t="shared" si="55"/>
        <v>7.2923</v>
      </c>
      <c r="AR42" s="58">
        <f t="shared" si="55"/>
        <v>1E-4</v>
      </c>
      <c r="AS42" s="58">
        <f t="shared" si="55"/>
        <v>1417.3487</v>
      </c>
      <c r="AT42" s="58">
        <f t="shared" si="55"/>
        <v>12.5067</v>
      </c>
      <c r="AV42" s="125">
        <f t="shared" si="11"/>
        <v>1E-4</v>
      </c>
      <c r="AW42" s="125">
        <f t="shared" si="12"/>
        <v>1E-4</v>
      </c>
      <c r="AX42" s="125">
        <f t="shared" si="13"/>
        <v>7.9346437664244482E-5</v>
      </c>
      <c r="AY42" s="125">
        <f t="shared" si="14"/>
        <v>7.0859848744519633E-5</v>
      </c>
      <c r="AZ42" s="125">
        <f t="shared" si="15"/>
        <v>6.2907299338030287E-5</v>
      </c>
      <c r="BA42" s="125">
        <f t="shared" si="16"/>
        <v>5.3418411832608281E-5</v>
      </c>
      <c r="BB42" s="125">
        <f t="shared" si="17"/>
        <v>0</v>
      </c>
      <c r="BC42" s="125">
        <f t="shared" si="18"/>
        <v>0</v>
      </c>
      <c r="BD42" s="125">
        <f t="shared" si="19"/>
        <v>0</v>
      </c>
      <c r="BE42" s="125">
        <f t="shared" si="20"/>
        <v>0</v>
      </c>
      <c r="BF42" s="125">
        <f t="shared" si="21"/>
        <v>0</v>
      </c>
      <c r="BG42" s="125">
        <f t="shared" si="22"/>
        <v>0</v>
      </c>
      <c r="BI42" s="125">
        <f t="shared" si="23"/>
        <v>1E-4</v>
      </c>
      <c r="BJ42" s="125">
        <f t="shared" si="24"/>
        <v>1E-4</v>
      </c>
      <c r="BK42" s="125">
        <f t="shared" si="25"/>
        <v>7.9346437664244482E-5</v>
      </c>
      <c r="BL42" s="125">
        <f t="shared" si="26"/>
        <v>7.0859848744519633E-5</v>
      </c>
      <c r="BM42" s="125">
        <f t="shared" si="27"/>
        <v>6.2907299338030287E-5</v>
      </c>
      <c r="BN42" s="125">
        <f t="shared" si="28"/>
        <v>5.3418411832608281E-5</v>
      </c>
      <c r="BO42" s="125">
        <f t="shared" si="29"/>
        <v>1E-4</v>
      </c>
      <c r="BP42" s="125">
        <f t="shared" si="30"/>
        <v>1E-4</v>
      </c>
      <c r="BQ42" s="125">
        <f t="shared" si="31"/>
        <v>7.9639908637168437E-5</v>
      </c>
      <c r="BR42" s="125">
        <f t="shared" si="32"/>
        <v>7.0860656282740333E-5</v>
      </c>
      <c r="BS42" s="125">
        <f t="shared" si="33"/>
        <v>6.3530331669827314E-5</v>
      </c>
      <c r="BT42" s="125">
        <f t="shared" si="34"/>
        <v>5.4723249201717805E-5</v>
      </c>
      <c r="BV42" s="58">
        <v>18</v>
      </c>
      <c r="BW42" s="58">
        <f t="shared" si="35"/>
        <v>1E-4</v>
      </c>
      <c r="BX42" s="58">
        <f t="shared" si="36"/>
        <v>1E-4</v>
      </c>
      <c r="BY42" s="58">
        <f>1+$B$55*(IF('Male Inactive'!$O24&gt;=0, ((('Male Inactive'!$O24)/7)/60), 0))^0.25</f>
        <v>0.78586176319536705</v>
      </c>
      <c r="BZ42" s="58">
        <f>1+$B$55*(IF('Male Barely'!$O24&gt;=0, ((('Male Barely'!$O24)/7)/60), 0))^0.25</f>
        <v>0.65538343164292345</v>
      </c>
      <c r="CA42" s="58">
        <f>1+$B$55*(IF('Male Somewhat'!$O24&gt;=0, ((('Male Somewhat'!$O24)/7)/60), 0))^0.25</f>
        <v>0.61438730185685797</v>
      </c>
      <c r="CB42" s="58">
        <f>1+$B$55*(IF('Male Active'!$O24&gt;=0, ((('Male Active'!$O24)/7)/60), 0))^0.25</f>
        <v>0.5699717102390055</v>
      </c>
      <c r="CC42" s="58">
        <f>1+$B$55*(IF('Male Highly'!$O24&gt;=0, ((('Male Highly'!$O24)/7)/60), 0))^0.25</f>
        <v>0.48697233646156235</v>
      </c>
      <c r="CD42" s="58">
        <f t="shared" si="37"/>
        <v>0</v>
      </c>
      <c r="CE42" s="58">
        <f t="shared" si="38"/>
        <v>0</v>
      </c>
      <c r="CF42" s="58">
        <f>1+$B$55*(IF('Female Inactive'!$Q24&gt;=0, ((('Female Inactive'!$Q24)/7)/60), 0))^0.25</f>
        <v>0.89503190462981108</v>
      </c>
      <c r="CG42" s="58">
        <f>1+$B$55*(IF('Female Barely'!$Q24&gt;=0, ((('Female Barely'!$Q24)/7)/60), 0))^0.25</f>
        <v>0.73895147642795767</v>
      </c>
      <c r="CH42" s="58">
        <f>1+$B$55*(IF('Female Somewhat'!$Q24&gt;=0, ((('Female Somewhat'!$Q24)/7)/60), 0))^0.25</f>
        <v>0.66628926015913237</v>
      </c>
      <c r="CI42" s="58">
        <f>1+$B$55*(IF('Female Active'!$Q24&gt;=0, ((('Female Active'!$Q24)/7)/60), 0))^0.25</f>
        <v>0.62423803465247718</v>
      </c>
      <c r="CJ42" s="58">
        <f>1+$B$55*(IF('Female Highly'!$Q24&gt;=0, ((('Female Highly'!$Q24)/7)/60), 0))^0.25</f>
        <v>0.55063864153784037</v>
      </c>
      <c r="CL42" s="58">
        <f t="shared" si="39"/>
        <v>18</v>
      </c>
      <c r="CM42" s="58">
        <f t="shared" si="40"/>
        <v>1E-4</v>
      </c>
      <c r="CN42" s="58">
        <f t="shared" si="41"/>
        <v>1E-4</v>
      </c>
      <c r="CO42" s="58">
        <f t="shared" si="42"/>
        <v>1</v>
      </c>
      <c r="CP42" s="58">
        <f t="shared" si="43"/>
        <v>0.83396783294060539</v>
      </c>
      <c r="CQ42" s="58">
        <f t="shared" si="44"/>
        <v>0.78180073217803303</v>
      </c>
      <c r="CR42" s="58">
        <f t="shared" si="45"/>
        <v>0.72528240580310466</v>
      </c>
      <c r="CS42" s="58">
        <f t="shared" si="46"/>
        <v>0.6196666631056077</v>
      </c>
      <c r="CT42" s="136">
        <f t="shared" si="8"/>
        <v>0</v>
      </c>
      <c r="CU42" s="136">
        <f t="shared" si="9"/>
        <v>0</v>
      </c>
      <c r="CV42" s="58">
        <f t="shared" si="47"/>
        <v>1</v>
      </c>
      <c r="CW42" s="58">
        <f t="shared" si="48"/>
        <v>0.82561467653333664</v>
      </c>
      <c r="CX42" s="58">
        <f t="shared" si="49"/>
        <v>0.74443073672855542</v>
      </c>
      <c r="CY42" s="58">
        <f t="shared" si="50"/>
        <v>0.69744780205423473</v>
      </c>
      <c r="CZ42" s="58">
        <f t="shared" si="51"/>
        <v>0.6152167746082603</v>
      </c>
    </row>
    <row r="43" spans="2:104">
      <c r="B43" s="92" t="s">
        <v>141</v>
      </c>
      <c r="C43" s="58">
        <v>6.7999999999999996E-3</v>
      </c>
      <c r="D43" s="58">
        <v>6.08E-2</v>
      </c>
      <c r="E43" s="58">
        <v>0</v>
      </c>
      <c r="F43" s="58">
        <v>0.1</v>
      </c>
      <c r="G43" s="58">
        <v>1.2999999999999999E-3</v>
      </c>
      <c r="H43" s="58">
        <v>7.1999999999999998E-3</v>
      </c>
      <c r="I43" s="58">
        <v>5.0799999999999998E-2</v>
      </c>
      <c r="J43" s="58">
        <v>0</v>
      </c>
      <c r="K43" s="58">
        <v>3.9399999999999998E-2</v>
      </c>
      <c r="L43" s="58">
        <v>8.5381</v>
      </c>
      <c r="M43" s="58">
        <v>2E-3</v>
      </c>
      <c r="N43" s="58">
        <v>2.5964</v>
      </c>
      <c r="O43" s="58">
        <v>72.594200000000001</v>
      </c>
      <c r="P43" s="58">
        <v>4.5999999999999999E-3</v>
      </c>
      <c r="Q43" s="58">
        <v>4.1599999999999998E-2</v>
      </c>
      <c r="R43" s="58">
        <v>0</v>
      </c>
      <c r="S43" s="58">
        <v>0.1</v>
      </c>
      <c r="T43" s="58">
        <v>1E-3</v>
      </c>
      <c r="U43" s="58">
        <v>5.1000000000000004E-3</v>
      </c>
      <c r="V43" s="58">
        <v>3.5299999999999998E-2</v>
      </c>
      <c r="W43" s="58">
        <v>0</v>
      </c>
      <c r="X43" s="58">
        <v>4.41E-2</v>
      </c>
      <c r="Y43" s="58">
        <v>8.5457999999999998</v>
      </c>
      <c r="Z43" s="58">
        <v>1.6000000000000001E-3</v>
      </c>
      <c r="AA43" s="58">
        <v>3.7212000000000001</v>
      </c>
      <c r="AB43" s="58">
        <v>72.632499999999993</v>
      </c>
      <c r="AD43" s="58">
        <v>15</v>
      </c>
      <c r="AE43" s="58">
        <f>H$32</f>
        <v>1E-4</v>
      </c>
      <c r="AF43" s="118">
        <f t="shared" ref="AF43:AL47" si="56">I$32</f>
        <v>1E-3</v>
      </c>
      <c r="AG43" s="58">
        <f t="shared" si="56"/>
        <v>0</v>
      </c>
      <c r="AH43" s="58">
        <f t="shared" si="56"/>
        <v>0.1366</v>
      </c>
      <c r="AI43" s="58">
        <f t="shared" si="56"/>
        <v>7.5194000000000001</v>
      </c>
      <c r="AJ43" s="58">
        <f t="shared" si="56"/>
        <v>1E-4</v>
      </c>
      <c r="AK43" s="58">
        <f t="shared" si="56"/>
        <v>492.42340000000002</v>
      </c>
      <c r="AL43" s="58">
        <f t="shared" si="56"/>
        <v>17.5</v>
      </c>
      <c r="AM43" s="58">
        <f>U$32</f>
        <v>0</v>
      </c>
      <c r="AN43" s="58">
        <f t="shared" ref="AN43:AT47" si="57">V$32</f>
        <v>2.9999999999999997E-4</v>
      </c>
      <c r="AO43" s="58">
        <f t="shared" si="57"/>
        <v>0</v>
      </c>
      <c r="AP43" s="58">
        <f t="shared" si="57"/>
        <v>0.1399</v>
      </c>
      <c r="AQ43" s="58">
        <f t="shared" si="57"/>
        <v>7.4085999999999999</v>
      </c>
      <c r="AR43" s="58">
        <f t="shared" si="57"/>
        <v>0</v>
      </c>
      <c r="AS43" s="58">
        <f t="shared" si="57"/>
        <v>1349.1015</v>
      </c>
      <c r="AT43" s="58">
        <f t="shared" si="57"/>
        <v>17.503599999999999</v>
      </c>
      <c r="AV43" s="125">
        <f t="shared" si="11"/>
        <v>1E-4</v>
      </c>
      <c r="AW43" s="125">
        <f t="shared" si="12"/>
        <v>1E-4</v>
      </c>
      <c r="AX43" s="125">
        <f t="shared" si="13"/>
        <v>7.9346437664244482E-5</v>
      </c>
      <c r="AY43" s="125">
        <f t="shared" si="14"/>
        <v>7.0859848744519633E-5</v>
      </c>
      <c r="AZ43" s="125">
        <f t="shared" si="15"/>
        <v>6.2907299338030287E-5</v>
      </c>
      <c r="BA43" s="125">
        <f t="shared" si="16"/>
        <v>5.3418411832608281E-5</v>
      </c>
      <c r="BB43" s="125">
        <f t="shared" si="17"/>
        <v>0</v>
      </c>
      <c r="BC43" s="125">
        <f t="shared" si="18"/>
        <v>0</v>
      </c>
      <c r="BD43" s="125">
        <f t="shared" si="19"/>
        <v>0</v>
      </c>
      <c r="BE43" s="125">
        <f t="shared" si="20"/>
        <v>0</v>
      </c>
      <c r="BF43" s="125">
        <f t="shared" si="21"/>
        <v>0</v>
      </c>
      <c r="BG43" s="125">
        <f t="shared" si="22"/>
        <v>0</v>
      </c>
      <c r="BI43" s="125">
        <f t="shared" si="23"/>
        <v>1E-4</v>
      </c>
      <c r="BJ43" s="125">
        <f t="shared" si="24"/>
        <v>1E-4</v>
      </c>
      <c r="BK43" s="125">
        <f t="shared" si="25"/>
        <v>7.9346437664244482E-5</v>
      </c>
      <c r="BL43" s="125">
        <f t="shared" si="26"/>
        <v>7.0859848744519633E-5</v>
      </c>
      <c r="BM43" s="125">
        <f t="shared" si="27"/>
        <v>6.2907299338030287E-5</v>
      </c>
      <c r="BN43" s="125">
        <f t="shared" si="28"/>
        <v>5.3418411832608281E-5</v>
      </c>
      <c r="BO43" s="125">
        <f t="shared" si="29"/>
        <v>0</v>
      </c>
      <c r="BP43" s="125">
        <f t="shared" si="30"/>
        <v>0</v>
      </c>
      <c r="BQ43" s="125">
        <f t="shared" si="31"/>
        <v>0</v>
      </c>
      <c r="BR43" s="125">
        <f t="shared" si="32"/>
        <v>0</v>
      </c>
      <c r="BS43" s="125">
        <f t="shared" si="33"/>
        <v>0</v>
      </c>
      <c r="BT43" s="125">
        <f t="shared" si="34"/>
        <v>0</v>
      </c>
      <c r="BV43" s="58">
        <v>19</v>
      </c>
      <c r="BW43" s="58">
        <f t="shared" si="35"/>
        <v>1E-4</v>
      </c>
      <c r="BX43" s="58">
        <f t="shared" si="36"/>
        <v>1E-4</v>
      </c>
      <c r="BY43" s="58">
        <f>1+$B$55*(IF('Male Inactive'!$O25&gt;=0, ((('Male Inactive'!$O25)/7)/60), 0))^0.25</f>
        <v>0.78623226753345699</v>
      </c>
      <c r="BZ43" s="58">
        <f>1+$B$55*(IF('Male Barely'!$O25&gt;=0, ((('Male Barely'!$O25)/7)/60), 0))^0.25</f>
        <v>0.65315712693274253</v>
      </c>
      <c r="CA43" s="58">
        <f>1+$B$55*(IF('Male Somewhat'!$O25&gt;=0, ((('Male Somewhat'!$O25)/7)/60), 0))^0.25</f>
        <v>0.61143368040443735</v>
      </c>
      <c r="CB43" s="58">
        <f>1+$B$55*(IF('Male Active'!$O25&gt;=0, ((('Male Active'!$O25)/7)/60), 0))^0.25</f>
        <v>0.56702380804358343</v>
      </c>
      <c r="CC43" s="58">
        <f>1+$B$55*(IF('Male Highly'!$O25&gt;=0, ((('Male Highly'!$O25)/7)/60), 0))^0.25</f>
        <v>0.48463227701562672</v>
      </c>
      <c r="CD43" s="58">
        <f t="shared" si="37"/>
        <v>0</v>
      </c>
      <c r="CE43" s="58">
        <f t="shared" si="38"/>
        <v>0</v>
      </c>
      <c r="CF43" s="58">
        <f>1+$B$55*(IF('Female Inactive'!$Q25&gt;=0, ((('Female Inactive'!$Q25)/7)/60), 0))^0.25</f>
        <v>0.89489612552139797</v>
      </c>
      <c r="CG43" s="58">
        <f>1+$B$55*(IF('Female Barely'!$Q25&gt;=0, ((('Female Barely'!$Q25)/7)/60), 0))^0.25</f>
        <v>0.73604588459989739</v>
      </c>
      <c r="CH43" s="58">
        <f>1+$B$55*(IF('Female Somewhat'!$Q25&gt;=0, ((('Female Somewhat'!$Q25)/7)/60), 0))^0.25</f>
        <v>0.66329493802326012</v>
      </c>
      <c r="CI43" s="58">
        <f>1+$B$55*(IF('Female Active'!$Q25&gt;=0, ((('Female Active'!$Q25)/7)/60), 0))^0.25</f>
        <v>0.62111247666225178</v>
      </c>
      <c r="CJ43" s="58">
        <f>1+$B$55*(IF('Female Highly'!$Q25&gt;=0, ((('Female Highly'!$Q25)/7)/60), 0))^0.25</f>
        <v>0.54779033763366725</v>
      </c>
      <c r="CL43" s="58">
        <f t="shared" si="39"/>
        <v>19</v>
      </c>
      <c r="CM43" s="58">
        <f t="shared" si="40"/>
        <v>1E-4</v>
      </c>
      <c r="CN43" s="58">
        <f t="shared" si="41"/>
        <v>1E-4</v>
      </c>
      <c r="CO43" s="58">
        <f t="shared" si="42"/>
        <v>1</v>
      </c>
      <c r="CP43" s="58">
        <f t="shared" si="43"/>
        <v>0.83074322169682302</v>
      </c>
      <c r="CQ43" s="58">
        <f t="shared" si="44"/>
        <v>0.77767563817064866</v>
      </c>
      <c r="CR43" s="58">
        <f t="shared" si="45"/>
        <v>0.7211912197682151</v>
      </c>
      <c r="CS43" s="58">
        <f t="shared" si="46"/>
        <v>0.61639835583955338</v>
      </c>
      <c r="CT43" s="136">
        <f t="shared" si="8"/>
        <v>0</v>
      </c>
      <c r="CU43" s="136">
        <f t="shared" si="9"/>
        <v>0</v>
      </c>
      <c r="CV43" s="58">
        <f t="shared" si="47"/>
        <v>1</v>
      </c>
      <c r="CW43" s="58">
        <f t="shared" si="48"/>
        <v>0.8224930956886769</v>
      </c>
      <c r="CX43" s="58">
        <f t="shared" si="49"/>
        <v>0.74119768664413554</v>
      </c>
      <c r="CY43" s="58">
        <f t="shared" si="50"/>
        <v>0.69406097417213619</v>
      </c>
      <c r="CZ43" s="58">
        <f t="shared" si="51"/>
        <v>0.61212728719157805</v>
      </c>
    </row>
    <row r="44" spans="2:104">
      <c r="B44" s="92" t="s">
        <v>142</v>
      </c>
      <c r="C44" s="58">
        <v>1.09E-2</v>
      </c>
      <c r="D44" s="58">
        <v>0.14549999999999999</v>
      </c>
      <c r="E44" s="58">
        <v>0</v>
      </c>
      <c r="F44" s="58">
        <v>0.13</v>
      </c>
      <c r="G44" s="58">
        <v>8.6999999999999994E-3</v>
      </c>
      <c r="H44" s="58">
        <v>9.1999999999999998E-3</v>
      </c>
      <c r="I44" s="58">
        <v>7.4800000000000005E-2</v>
      </c>
      <c r="J44" s="58">
        <v>0</v>
      </c>
      <c r="K44" s="58">
        <v>6.3E-2</v>
      </c>
      <c r="L44" s="58">
        <v>6.3170000000000002</v>
      </c>
      <c r="M44" s="58">
        <v>4.7000000000000002E-3</v>
      </c>
      <c r="N44" s="58">
        <v>2.5152999999999999</v>
      </c>
      <c r="O44" s="58">
        <v>77.592799999999997</v>
      </c>
      <c r="P44" s="58">
        <v>1.11E-2</v>
      </c>
      <c r="Q44" s="58">
        <v>0.1217</v>
      </c>
      <c r="R44" s="58">
        <v>0</v>
      </c>
      <c r="S44" s="58">
        <v>0.13</v>
      </c>
      <c r="T44" s="58">
        <v>1.01E-2</v>
      </c>
      <c r="U44" s="58">
        <v>8.2000000000000007E-3</v>
      </c>
      <c r="V44" s="58">
        <v>5.3900000000000003E-2</v>
      </c>
      <c r="W44" s="58">
        <v>0</v>
      </c>
      <c r="X44" s="58">
        <v>7.46E-2</v>
      </c>
      <c r="Y44" s="58">
        <v>6.1592000000000002</v>
      </c>
      <c r="Z44" s="58">
        <v>4.0000000000000001E-3</v>
      </c>
      <c r="AA44" s="58">
        <v>3.5834999999999999</v>
      </c>
      <c r="AB44" s="58">
        <v>77.7119</v>
      </c>
      <c r="AD44" s="58">
        <v>16</v>
      </c>
      <c r="AE44" s="58">
        <f>H$32</f>
        <v>1E-4</v>
      </c>
      <c r="AF44" s="118">
        <f t="shared" si="56"/>
        <v>1E-3</v>
      </c>
      <c r="AG44" s="58">
        <f t="shared" si="56"/>
        <v>0</v>
      </c>
      <c r="AH44" s="58">
        <f t="shared" si="56"/>
        <v>0.1366</v>
      </c>
      <c r="AI44" s="58">
        <f t="shared" si="56"/>
        <v>7.5194000000000001</v>
      </c>
      <c r="AJ44" s="58">
        <f t="shared" si="56"/>
        <v>1E-4</v>
      </c>
      <c r="AK44" s="58">
        <f t="shared" si="56"/>
        <v>492.42340000000002</v>
      </c>
      <c r="AL44" s="58">
        <f t="shared" si="56"/>
        <v>17.5</v>
      </c>
      <c r="AM44" s="58">
        <f>U$32</f>
        <v>0</v>
      </c>
      <c r="AN44" s="58">
        <f t="shared" si="57"/>
        <v>2.9999999999999997E-4</v>
      </c>
      <c r="AO44" s="58">
        <f t="shared" si="57"/>
        <v>0</v>
      </c>
      <c r="AP44" s="58">
        <f t="shared" si="57"/>
        <v>0.1399</v>
      </c>
      <c r="AQ44" s="58">
        <f t="shared" si="57"/>
        <v>7.4085999999999999</v>
      </c>
      <c r="AR44" s="58">
        <f t="shared" si="57"/>
        <v>0</v>
      </c>
      <c r="AS44" s="58">
        <f t="shared" si="57"/>
        <v>1349.1015</v>
      </c>
      <c r="AT44" s="58">
        <f t="shared" si="57"/>
        <v>17.503599999999999</v>
      </c>
      <c r="AV44" s="125">
        <f t="shared" si="11"/>
        <v>1E-4</v>
      </c>
      <c r="AW44" s="125">
        <f t="shared" si="12"/>
        <v>1E-4</v>
      </c>
      <c r="AX44" s="125">
        <f t="shared" si="13"/>
        <v>7.9346437664244482E-5</v>
      </c>
      <c r="AY44" s="125">
        <f t="shared" si="14"/>
        <v>7.0859848744519633E-5</v>
      </c>
      <c r="AZ44" s="125">
        <f t="shared" si="15"/>
        <v>6.2907299338030287E-5</v>
      </c>
      <c r="BA44" s="125">
        <f t="shared" si="16"/>
        <v>5.3418411832608281E-5</v>
      </c>
      <c r="BB44" s="125">
        <f t="shared" si="17"/>
        <v>0</v>
      </c>
      <c r="BC44" s="125">
        <f t="shared" si="18"/>
        <v>0</v>
      </c>
      <c r="BD44" s="125">
        <f t="shared" si="19"/>
        <v>0</v>
      </c>
      <c r="BE44" s="125">
        <f t="shared" si="20"/>
        <v>0</v>
      </c>
      <c r="BF44" s="125">
        <f t="shared" si="21"/>
        <v>0</v>
      </c>
      <c r="BG44" s="125">
        <f t="shared" si="22"/>
        <v>0</v>
      </c>
      <c r="BI44" s="125">
        <f t="shared" si="23"/>
        <v>1E-4</v>
      </c>
      <c r="BJ44" s="125">
        <f t="shared" si="24"/>
        <v>1E-4</v>
      </c>
      <c r="BK44" s="125">
        <f t="shared" si="25"/>
        <v>7.9346437664244482E-5</v>
      </c>
      <c r="BL44" s="125">
        <f t="shared" si="26"/>
        <v>7.0859848744519633E-5</v>
      </c>
      <c r="BM44" s="125">
        <f t="shared" si="27"/>
        <v>6.2907299338030287E-5</v>
      </c>
      <c r="BN44" s="125">
        <f t="shared" si="28"/>
        <v>5.3418411832608281E-5</v>
      </c>
      <c r="BO44" s="125">
        <f t="shared" si="29"/>
        <v>0</v>
      </c>
      <c r="BP44" s="125">
        <f t="shared" si="30"/>
        <v>0</v>
      </c>
      <c r="BQ44" s="125">
        <f t="shared" si="31"/>
        <v>0</v>
      </c>
      <c r="BR44" s="125">
        <f t="shared" si="32"/>
        <v>0</v>
      </c>
      <c r="BS44" s="125">
        <f t="shared" si="33"/>
        <v>0</v>
      </c>
      <c r="BT44" s="125">
        <f t="shared" si="34"/>
        <v>0</v>
      </c>
      <c r="BV44" s="58">
        <v>20</v>
      </c>
      <c r="BW44" s="58">
        <f t="shared" si="35"/>
        <v>1E-4</v>
      </c>
      <c r="BX44" s="58">
        <f t="shared" si="36"/>
        <v>1E-4</v>
      </c>
      <c r="BY44" s="58">
        <f>1+$B$55*(IF('Male Inactive'!$O26&gt;=0, ((('Male Inactive'!$O26)/7)/60), 0))^0.25</f>
        <v>0.78679479010277387</v>
      </c>
      <c r="BZ44" s="58">
        <f>1+$B$55*(IF('Male Barely'!$O26&gt;=0, ((('Male Barely'!$O26)/7)/60), 0))^0.25</f>
        <v>0.65113826263558239</v>
      </c>
      <c r="CA44" s="58">
        <f>1+$B$55*(IF('Male Somewhat'!$O26&gt;=0, ((('Male Somewhat'!$O26)/7)/60), 0))^0.25</f>
        <v>0.60867213053667379</v>
      </c>
      <c r="CB44" s="58">
        <f>1+$B$55*(IF('Male Active'!$O26&gt;=0, ((('Male Active'!$O26)/7)/60), 0))^0.25</f>
        <v>0.56428182062154175</v>
      </c>
      <c r="CC44" s="58">
        <f>1+$B$55*(IF('Male Highly'!$O26&gt;=0, ((('Male Highly'!$O26)/7)/60), 0))^0.25</f>
        <v>0.48252951363557284</v>
      </c>
      <c r="CD44" s="58">
        <f t="shared" si="37"/>
        <v>0</v>
      </c>
      <c r="CE44" s="58">
        <f t="shared" si="38"/>
        <v>0</v>
      </c>
      <c r="CF44" s="58">
        <f>1+$B$55*(IF('Female Inactive'!$Q26&gt;=0, ((('Female Inactive'!$Q26)/7)/60), 0))^0.25</f>
        <v>0.89439917788729784</v>
      </c>
      <c r="CG44" s="58">
        <f>1+$B$55*(IF('Female Barely'!$Q26&gt;=0, ((('Female Barely'!$Q26)/7)/60), 0))^0.25</f>
        <v>0.73317310258469792</v>
      </c>
      <c r="CH44" s="58">
        <f>1+$B$55*(IF('Female Somewhat'!$Q26&gt;=0, ((('Female Somewhat'!$Q26)/7)/60), 0))^0.25</f>
        <v>0.66040050366376213</v>
      </c>
      <c r="CI44" s="58">
        <f>1+$B$55*(IF('Female Active'!$Q26&gt;=0, ((('Female Active'!$Q26)/7)/60), 0))^0.25</f>
        <v>0.61808030542674242</v>
      </c>
      <c r="CJ44" s="58">
        <f>1+$B$55*(IF('Female Highly'!$Q26&gt;=0, ((('Female Highly'!$Q26)/7)/60), 0))^0.25</f>
        <v>0.54505546814539874</v>
      </c>
      <c r="CL44" s="58">
        <f t="shared" si="39"/>
        <v>20</v>
      </c>
      <c r="CM44" s="58">
        <f t="shared" si="40"/>
        <v>1E-4</v>
      </c>
      <c r="CN44" s="58">
        <f t="shared" si="41"/>
        <v>1E-4</v>
      </c>
      <c r="CO44" s="58">
        <f t="shared" si="42"/>
        <v>1</v>
      </c>
      <c r="CP44" s="58">
        <f t="shared" si="43"/>
        <v>0.82758334298391634</v>
      </c>
      <c r="CQ44" s="58">
        <f t="shared" si="44"/>
        <v>0.77360976228270006</v>
      </c>
      <c r="CR44" s="58">
        <f t="shared" si="45"/>
        <v>0.7171905911423655</v>
      </c>
      <c r="CS44" s="58">
        <f t="shared" si="46"/>
        <v>0.61328508996932118</v>
      </c>
      <c r="CT44" s="136">
        <f t="shared" si="8"/>
        <v>0</v>
      </c>
      <c r="CU44" s="136">
        <f t="shared" si="9"/>
        <v>0</v>
      </c>
      <c r="CV44" s="58">
        <f t="shared" si="47"/>
        <v>1</v>
      </c>
      <c r="CW44" s="58">
        <f t="shared" si="48"/>
        <v>0.81973812220686559</v>
      </c>
      <c r="CX44" s="58">
        <f t="shared" si="49"/>
        <v>0.73837333485002199</v>
      </c>
      <c r="CY44" s="58">
        <f t="shared" si="50"/>
        <v>0.69105643286338747</v>
      </c>
      <c r="CZ44" s="58">
        <f t="shared" si="51"/>
        <v>0.60940962561358758</v>
      </c>
    </row>
    <row r="45" spans="2:104">
      <c r="B45" s="92" t="s">
        <v>143</v>
      </c>
      <c r="C45" s="58">
        <v>1.09E-2</v>
      </c>
      <c r="D45" s="58">
        <v>0.14549999999999999</v>
      </c>
      <c r="E45" s="58">
        <v>0</v>
      </c>
      <c r="F45" s="58">
        <v>0.13</v>
      </c>
      <c r="G45" s="58">
        <v>8.6999999999999994E-3</v>
      </c>
      <c r="H45" s="58">
        <v>1.21E-2</v>
      </c>
      <c r="I45" s="58">
        <v>9.1200000000000003E-2</v>
      </c>
      <c r="J45" s="58">
        <v>0</v>
      </c>
      <c r="K45" s="58">
        <v>9.8799999999999999E-2</v>
      </c>
      <c r="L45" s="58">
        <v>4.9114000000000004</v>
      </c>
      <c r="M45" s="58">
        <v>8.9999999999999993E-3</v>
      </c>
      <c r="N45" s="58">
        <v>2.3317000000000001</v>
      </c>
      <c r="O45" s="58">
        <v>82.605599999999995</v>
      </c>
      <c r="P45" s="58">
        <v>1.11E-2</v>
      </c>
      <c r="Q45" s="58">
        <v>0.1217</v>
      </c>
      <c r="R45" s="58">
        <v>0</v>
      </c>
      <c r="S45" s="58">
        <v>0.13</v>
      </c>
      <c r="T45" s="58">
        <v>1.01E-2</v>
      </c>
      <c r="U45" s="58">
        <v>1.2500000000000001E-2</v>
      </c>
      <c r="V45" s="58">
        <v>7.2099999999999997E-2</v>
      </c>
      <c r="W45" s="58">
        <v>0</v>
      </c>
      <c r="X45" s="58">
        <v>0.1245</v>
      </c>
      <c r="Y45" s="58">
        <v>4.7697000000000003</v>
      </c>
      <c r="Z45" s="58">
        <v>8.9999999999999993E-3</v>
      </c>
      <c r="AA45" s="58">
        <v>3.2753999999999999</v>
      </c>
      <c r="AB45" s="58">
        <v>82.609300000000005</v>
      </c>
      <c r="AD45" s="58">
        <v>17</v>
      </c>
      <c r="AE45" s="58">
        <f>H$32</f>
        <v>1E-4</v>
      </c>
      <c r="AF45" s="118">
        <f t="shared" si="56"/>
        <v>1E-3</v>
      </c>
      <c r="AG45" s="58">
        <f t="shared" si="56"/>
        <v>0</v>
      </c>
      <c r="AH45" s="58">
        <f t="shared" si="56"/>
        <v>0.1366</v>
      </c>
      <c r="AI45" s="58">
        <f t="shared" si="56"/>
        <v>7.5194000000000001</v>
      </c>
      <c r="AJ45" s="58">
        <f t="shared" si="56"/>
        <v>1E-4</v>
      </c>
      <c r="AK45" s="58">
        <f t="shared" si="56"/>
        <v>492.42340000000002</v>
      </c>
      <c r="AL45" s="58">
        <f t="shared" si="56"/>
        <v>17.5</v>
      </c>
      <c r="AM45" s="58">
        <f>U$32</f>
        <v>0</v>
      </c>
      <c r="AN45" s="58">
        <f t="shared" si="57"/>
        <v>2.9999999999999997E-4</v>
      </c>
      <c r="AO45" s="58">
        <f t="shared" si="57"/>
        <v>0</v>
      </c>
      <c r="AP45" s="58">
        <f t="shared" si="57"/>
        <v>0.1399</v>
      </c>
      <c r="AQ45" s="58">
        <f t="shared" si="57"/>
        <v>7.4085999999999999</v>
      </c>
      <c r="AR45" s="58">
        <f t="shared" si="57"/>
        <v>0</v>
      </c>
      <c r="AS45" s="58">
        <f t="shared" si="57"/>
        <v>1349.1015</v>
      </c>
      <c r="AT45" s="58">
        <f t="shared" si="57"/>
        <v>17.503599999999999</v>
      </c>
      <c r="AV45" s="125">
        <f t="shared" si="11"/>
        <v>1E-4</v>
      </c>
      <c r="AW45" s="125">
        <f t="shared" si="12"/>
        <v>1E-4</v>
      </c>
      <c r="AX45" s="125">
        <f t="shared" si="13"/>
        <v>7.9346437664244482E-5</v>
      </c>
      <c r="AY45" s="125">
        <f t="shared" si="14"/>
        <v>7.0859848744519633E-5</v>
      </c>
      <c r="AZ45" s="125">
        <f t="shared" si="15"/>
        <v>6.2907299338030287E-5</v>
      </c>
      <c r="BA45" s="125">
        <f t="shared" si="16"/>
        <v>5.3418411832608281E-5</v>
      </c>
      <c r="BB45" s="125">
        <f t="shared" si="17"/>
        <v>0</v>
      </c>
      <c r="BC45" s="125">
        <f t="shared" si="18"/>
        <v>0</v>
      </c>
      <c r="BD45" s="125">
        <f t="shared" si="19"/>
        <v>0</v>
      </c>
      <c r="BE45" s="125">
        <f t="shared" si="20"/>
        <v>0</v>
      </c>
      <c r="BF45" s="125">
        <f t="shared" si="21"/>
        <v>0</v>
      </c>
      <c r="BG45" s="125">
        <f t="shared" si="22"/>
        <v>0</v>
      </c>
      <c r="BI45" s="125">
        <f t="shared" si="23"/>
        <v>1E-4</v>
      </c>
      <c r="BJ45" s="125">
        <f t="shared" si="24"/>
        <v>1E-4</v>
      </c>
      <c r="BK45" s="125">
        <f t="shared" si="25"/>
        <v>7.9346437664244482E-5</v>
      </c>
      <c r="BL45" s="125">
        <f t="shared" si="26"/>
        <v>7.0859848744519633E-5</v>
      </c>
      <c r="BM45" s="125">
        <f t="shared" si="27"/>
        <v>6.2907299338030287E-5</v>
      </c>
      <c r="BN45" s="125">
        <f t="shared" si="28"/>
        <v>5.3418411832608281E-5</v>
      </c>
      <c r="BO45" s="125">
        <f t="shared" si="29"/>
        <v>0</v>
      </c>
      <c r="BP45" s="125">
        <f t="shared" si="30"/>
        <v>0</v>
      </c>
      <c r="BQ45" s="125">
        <f t="shared" si="31"/>
        <v>0</v>
      </c>
      <c r="BR45" s="125">
        <f t="shared" si="32"/>
        <v>0</v>
      </c>
      <c r="BS45" s="125">
        <f t="shared" si="33"/>
        <v>0</v>
      </c>
      <c r="BT45" s="125">
        <f t="shared" si="34"/>
        <v>0</v>
      </c>
      <c r="BV45" s="58">
        <v>21</v>
      </c>
      <c r="BW45" s="58">
        <f t="shared" si="35"/>
        <v>1E-4</v>
      </c>
      <c r="BX45" s="58">
        <f t="shared" si="36"/>
        <v>1E-4</v>
      </c>
      <c r="BY45" s="58">
        <f>1+$B$55*(IF('Male Inactive'!$O27&gt;=0, ((('Male Inactive'!$O27)/7)/60), 0))^0.25</f>
        <v>0.78754287167507586</v>
      </c>
      <c r="BZ45" s="58">
        <f>1+$B$55*(IF('Male Barely'!$O27&gt;=0, ((('Male Barely'!$O27)/7)/60), 0))^0.25</f>
        <v>0.64931901762332478</v>
      </c>
      <c r="CA45" s="58">
        <f>1+$B$55*(IF('Male Somewhat'!$O27&gt;=0, ((('Male Somewhat'!$O27)/7)/60), 0))^0.25</f>
        <v>0.60609944150573525</v>
      </c>
      <c r="CB45" s="58">
        <f>1+$B$55*(IF('Male Active'!$O27&gt;=0, ((('Male Active'!$O27)/7)/60), 0))^0.25</f>
        <v>0.56174071792067548</v>
      </c>
      <c r="CC45" s="58">
        <f>1+$B$55*(IF('Male Highly'!$O27&gt;=0, ((('Male Highly'!$O27)/7)/60), 0))^0.25</f>
        <v>0.48065297444853206</v>
      </c>
      <c r="CD45" s="58">
        <f t="shared" si="37"/>
        <v>0</v>
      </c>
      <c r="CE45" s="58">
        <f t="shared" si="38"/>
        <v>0</v>
      </c>
      <c r="CF45" s="58">
        <f>1+$B$55*(IF('Female Inactive'!$Q27&gt;=0, ((('Female Inactive'!$Q27)/7)/60), 0))^0.25</f>
        <v>0.89358603984385254</v>
      </c>
      <c r="CG45" s="58">
        <f>1+$B$55*(IF('Female Barely'!$Q27&gt;=0, ((('Female Barely'!$Q27)/7)/60), 0))^0.25</f>
        <v>0.73035098177568125</v>
      </c>
      <c r="CH45" s="58">
        <f>1+$B$55*(IF('Female Somewhat'!$Q27&gt;=0, ((('Female Somewhat'!$Q27)/7)/60), 0))^0.25</f>
        <v>0.657613845712822</v>
      </c>
      <c r="CI45" s="58">
        <f>1+$B$55*(IF('Female Active'!$Q27&gt;=0, ((('Female Active'!$Q27)/7)/60), 0))^0.25</f>
        <v>0.61515062692406997</v>
      </c>
      <c r="CJ45" s="58">
        <f>1+$B$55*(IF('Female Highly'!$Q27&gt;=0, ((('Female Highly'!$Q27)/7)/60), 0))^0.25</f>
        <v>0.54243813900727722</v>
      </c>
      <c r="CL45" s="58">
        <f t="shared" si="39"/>
        <v>21</v>
      </c>
      <c r="CM45" s="58">
        <f t="shared" si="40"/>
        <v>1E-4</v>
      </c>
      <c r="CN45" s="58">
        <f t="shared" si="41"/>
        <v>1E-4</v>
      </c>
      <c r="CO45" s="58">
        <f t="shared" si="42"/>
        <v>1</v>
      </c>
      <c r="CP45" s="58">
        <f t="shared" si="43"/>
        <v>0.82448720060438885</v>
      </c>
      <c r="CQ45" s="58">
        <f t="shared" si="44"/>
        <v>0.76960818681093912</v>
      </c>
      <c r="CR45" s="58">
        <f t="shared" si="45"/>
        <v>0.71328271529634035</v>
      </c>
      <c r="CS45" s="58">
        <f t="shared" si="46"/>
        <v>0.6103197574834246</v>
      </c>
      <c r="CT45" s="136">
        <f t="shared" si="8"/>
        <v>0</v>
      </c>
      <c r="CU45" s="136">
        <f t="shared" si="9"/>
        <v>0</v>
      </c>
      <c r="CV45" s="58">
        <f t="shared" si="47"/>
        <v>1</v>
      </c>
      <c r="CW45" s="58">
        <f t="shared" si="48"/>
        <v>0.81732586366647431</v>
      </c>
      <c r="CX45" s="58">
        <f t="shared" si="49"/>
        <v>0.73592672265530812</v>
      </c>
      <c r="CY45" s="58">
        <f t="shared" si="50"/>
        <v>0.68840671126818731</v>
      </c>
      <c r="CZ45" s="58">
        <f t="shared" si="51"/>
        <v>0.60703515366249927</v>
      </c>
    </row>
    <row r="46" spans="2:104">
      <c r="B46" s="92" t="s">
        <v>95</v>
      </c>
      <c r="C46" s="58">
        <v>2.06E-2</v>
      </c>
      <c r="D46" s="58">
        <v>0.14549999999999999</v>
      </c>
      <c r="E46" s="58">
        <v>0</v>
      </c>
      <c r="F46" s="58">
        <v>0.31</v>
      </c>
      <c r="G46" s="58">
        <v>8.6999999999999994E-3</v>
      </c>
      <c r="H46" s="58">
        <v>1.55E-2</v>
      </c>
      <c r="I46" s="58">
        <v>0.10920000000000001</v>
      </c>
      <c r="J46" s="58">
        <v>0</v>
      </c>
      <c r="K46" s="58">
        <v>9.4100000000000003E-2</v>
      </c>
      <c r="L46" s="58">
        <v>4.2683</v>
      </c>
      <c r="M46" s="58">
        <v>1.03E-2</v>
      </c>
      <c r="N46" s="58">
        <v>1.7768999999999999</v>
      </c>
      <c r="O46" s="58">
        <v>87.568899999999999</v>
      </c>
      <c r="P46" s="58">
        <v>1.8599999999999998E-2</v>
      </c>
      <c r="Q46" s="58">
        <v>0.1217</v>
      </c>
      <c r="R46" s="58">
        <v>0</v>
      </c>
      <c r="S46" s="58">
        <v>0.31</v>
      </c>
      <c r="T46" s="58">
        <v>1.01E-2</v>
      </c>
      <c r="U46" s="58">
        <v>1.5100000000000001E-2</v>
      </c>
      <c r="V46" s="58">
        <v>8.7999999999999995E-2</v>
      </c>
      <c r="W46" s="58">
        <v>0</v>
      </c>
      <c r="X46" s="58">
        <v>0.1321</v>
      </c>
      <c r="Y46" s="58">
        <v>4.1462000000000003</v>
      </c>
      <c r="Z46" s="58">
        <v>1.1599999999999999E-2</v>
      </c>
      <c r="AA46" s="58">
        <v>2.4097</v>
      </c>
      <c r="AB46" s="58">
        <v>87.541799999999995</v>
      </c>
      <c r="AD46" s="58">
        <v>18</v>
      </c>
      <c r="AE46" s="58">
        <f>H$32</f>
        <v>1E-4</v>
      </c>
      <c r="AF46" s="118">
        <f t="shared" si="56"/>
        <v>1E-3</v>
      </c>
      <c r="AG46" s="58">
        <f t="shared" si="56"/>
        <v>0</v>
      </c>
      <c r="AH46" s="58">
        <f t="shared" si="56"/>
        <v>0.1366</v>
      </c>
      <c r="AI46" s="58">
        <f t="shared" si="56"/>
        <v>7.5194000000000001</v>
      </c>
      <c r="AJ46" s="58">
        <f t="shared" si="56"/>
        <v>1E-4</v>
      </c>
      <c r="AK46" s="58">
        <f t="shared" si="56"/>
        <v>492.42340000000002</v>
      </c>
      <c r="AL46" s="58">
        <f t="shared" si="56"/>
        <v>17.5</v>
      </c>
      <c r="AM46" s="58">
        <f>U$32</f>
        <v>0</v>
      </c>
      <c r="AN46" s="58">
        <f t="shared" si="57"/>
        <v>2.9999999999999997E-4</v>
      </c>
      <c r="AO46" s="58">
        <f t="shared" si="57"/>
        <v>0</v>
      </c>
      <c r="AP46" s="58">
        <f t="shared" si="57"/>
        <v>0.1399</v>
      </c>
      <c r="AQ46" s="58">
        <f t="shared" si="57"/>
        <v>7.4085999999999999</v>
      </c>
      <c r="AR46" s="58">
        <f t="shared" si="57"/>
        <v>0</v>
      </c>
      <c r="AS46" s="58">
        <f t="shared" si="57"/>
        <v>1349.1015</v>
      </c>
      <c r="AT46" s="58">
        <f t="shared" si="57"/>
        <v>17.503599999999999</v>
      </c>
      <c r="AV46" s="125">
        <f t="shared" si="11"/>
        <v>1E-4</v>
      </c>
      <c r="AW46" s="125">
        <f t="shared" si="12"/>
        <v>1E-4</v>
      </c>
      <c r="AX46" s="125">
        <f t="shared" si="13"/>
        <v>7.9346437664244482E-5</v>
      </c>
      <c r="AY46" s="125">
        <f t="shared" si="14"/>
        <v>7.0859848744519633E-5</v>
      </c>
      <c r="AZ46" s="125">
        <f t="shared" si="15"/>
        <v>6.2907299338030287E-5</v>
      </c>
      <c r="BA46" s="125">
        <f t="shared" si="16"/>
        <v>5.3418411832608281E-5</v>
      </c>
      <c r="BB46" s="125">
        <f t="shared" si="17"/>
        <v>0</v>
      </c>
      <c r="BC46" s="125">
        <f t="shared" si="18"/>
        <v>0</v>
      </c>
      <c r="BD46" s="125">
        <f t="shared" si="19"/>
        <v>0</v>
      </c>
      <c r="BE46" s="125">
        <f t="shared" si="20"/>
        <v>0</v>
      </c>
      <c r="BF46" s="125">
        <f t="shared" si="21"/>
        <v>0</v>
      </c>
      <c r="BG46" s="125">
        <f t="shared" si="22"/>
        <v>0</v>
      </c>
      <c r="BI46" s="125">
        <f t="shared" si="23"/>
        <v>1E-4</v>
      </c>
      <c r="BJ46" s="125">
        <f t="shared" si="24"/>
        <v>1E-4</v>
      </c>
      <c r="BK46" s="125">
        <f t="shared" si="25"/>
        <v>7.9346437664244482E-5</v>
      </c>
      <c r="BL46" s="125">
        <f t="shared" si="26"/>
        <v>7.0859848744519633E-5</v>
      </c>
      <c r="BM46" s="125">
        <f t="shared" si="27"/>
        <v>6.2907299338030287E-5</v>
      </c>
      <c r="BN46" s="125">
        <f t="shared" si="28"/>
        <v>5.3418411832608281E-5</v>
      </c>
      <c r="BO46" s="125">
        <f t="shared" si="29"/>
        <v>0</v>
      </c>
      <c r="BP46" s="125">
        <f t="shared" si="30"/>
        <v>0</v>
      </c>
      <c r="BQ46" s="125">
        <f t="shared" si="31"/>
        <v>0</v>
      </c>
      <c r="BR46" s="125">
        <f t="shared" si="32"/>
        <v>0</v>
      </c>
      <c r="BS46" s="125">
        <f t="shared" si="33"/>
        <v>0</v>
      </c>
      <c r="BT46" s="125">
        <f t="shared" si="34"/>
        <v>0</v>
      </c>
      <c r="BV46" s="58">
        <v>22</v>
      </c>
      <c r="BW46" s="58">
        <f t="shared" si="35"/>
        <v>1E-4</v>
      </c>
      <c r="BX46" s="58">
        <f t="shared" si="36"/>
        <v>1E-4</v>
      </c>
      <c r="BY46" s="58">
        <f>1+$B$55*(IF('Male Inactive'!$O28&gt;=0, ((('Male Inactive'!$O28)/7)/60), 0))^0.25</f>
        <v>0.78847123223484838</v>
      </c>
      <c r="BZ46" s="58">
        <f>1+$B$55*(IF('Male Barely'!$O28&gt;=0, ((('Male Barely'!$O28)/7)/60), 0))^0.25</f>
        <v>0.64769285948145439</v>
      </c>
      <c r="CA46" s="58">
        <f>1+$B$55*(IF('Male Somewhat'!$O28&gt;=0, ((('Male Somewhat'!$O28)/7)/60), 0))^0.25</f>
        <v>0.60371314524862485</v>
      </c>
      <c r="CB46" s="58">
        <f>1+$B$55*(IF('Male Active'!$O28&gt;=0, ((('Male Active'!$O28)/7)/60), 0))^0.25</f>
        <v>0.55939637533359177</v>
      </c>
      <c r="CC46" s="58">
        <f>1+$B$55*(IF('Male Highly'!$O28&gt;=0, ((('Male Highly'!$O28)/7)/60), 0))^0.25</f>
        <v>0.47899284214359206</v>
      </c>
      <c r="CD46" s="58">
        <f t="shared" si="37"/>
        <v>0</v>
      </c>
      <c r="CE46" s="58">
        <f t="shared" si="38"/>
        <v>0</v>
      </c>
      <c r="CF46" s="58">
        <f>1+$B$55*(IF('Female Inactive'!$Q28&gt;=0, ((('Female Inactive'!$Q28)/7)/60), 0))^0.25</f>
        <v>0.89250706832363358</v>
      </c>
      <c r="CG46" s="58">
        <f>1+$B$55*(IF('Female Barely'!$Q28&gt;=0, ((('Female Barely'!$Q28)/7)/60), 0))^0.25</f>
        <v>0.72759513545983845</v>
      </c>
      <c r="CH46" s="58">
        <f>1+$B$55*(IF('Female Somewhat'!$Q28&gt;=0, ((('Female Somewhat'!$Q28)/7)/60), 0))^0.25</f>
        <v>0.65494214353250102</v>
      </c>
      <c r="CI46" s="58">
        <f>1+$B$55*(IF('Female Active'!$Q28&gt;=0, ((('Female Active'!$Q28)/7)/60), 0))^0.25</f>
        <v>0.61233176293266511</v>
      </c>
      <c r="CJ46" s="58">
        <f>1+$B$55*(IF('Female Highly'!$Q28&gt;=0, ((('Female Highly'!$Q28)/7)/60), 0))^0.25</f>
        <v>0.53994230207560756</v>
      </c>
      <c r="CL46" s="58">
        <f t="shared" si="39"/>
        <v>22</v>
      </c>
      <c r="CM46" s="58">
        <f t="shared" si="40"/>
        <v>1E-4</v>
      </c>
      <c r="CN46" s="58">
        <f t="shared" si="41"/>
        <v>1E-4</v>
      </c>
      <c r="CO46" s="58">
        <f t="shared" si="42"/>
        <v>1</v>
      </c>
      <c r="CP46" s="58">
        <f t="shared" si="43"/>
        <v>0.82145401506359239</v>
      </c>
      <c r="CQ46" s="58">
        <f t="shared" si="44"/>
        <v>0.76567555107553653</v>
      </c>
      <c r="CR46" s="58">
        <f t="shared" si="45"/>
        <v>0.7094696070876737</v>
      </c>
      <c r="CS46" s="58">
        <f t="shared" si="46"/>
        <v>0.60749564798443112</v>
      </c>
      <c r="CT46" s="136">
        <f t="shared" si="8"/>
        <v>0</v>
      </c>
      <c r="CU46" s="136">
        <f t="shared" si="9"/>
        <v>0</v>
      </c>
      <c r="CV46" s="58">
        <f t="shared" si="47"/>
        <v>1</v>
      </c>
      <c r="CW46" s="58">
        <f t="shared" si="48"/>
        <v>0.81522618843395411</v>
      </c>
      <c r="CX46" s="58">
        <f t="shared" si="49"/>
        <v>0.73382292059900112</v>
      </c>
      <c r="CY46" s="58">
        <f t="shared" si="50"/>
        <v>0.68608057534243128</v>
      </c>
      <c r="CZ46" s="58">
        <f t="shared" si="51"/>
        <v>0.60497257807690341</v>
      </c>
    </row>
    <row r="47" spans="2:104">
      <c r="B47" s="92" t="s">
        <v>275</v>
      </c>
      <c r="C47" s="58">
        <v>2.06E-2</v>
      </c>
      <c r="D47" s="58">
        <v>0.14549999999999999</v>
      </c>
      <c r="E47" s="58">
        <v>0</v>
      </c>
      <c r="F47" s="58">
        <v>0.31</v>
      </c>
      <c r="G47" s="58">
        <v>8.6999999999999994E-3</v>
      </c>
      <c r="H47" s="58">
        <v>1.78E-2</v>
      </c>
      <c r="I47" s="58">
        <v>0.1371</v>
      </c>
      <c r="J47" s="58">
        <v>0</v>
      </c>
      <c r="K47" s="58">
        <v>7.6399999999999996E-2</v>
      </c>
      <c r="L47" s="58">
        <v>3.6246</v>
      </c>
      <c r="M47" s="58">
        <v>1.0500000000000001E-2</v>
      </c>
      <c r="N47" s="58">
        <v>1.4374</v>
      </c>
      <c r="O47" s="58">
        <v>92.514899999999997</v>
      </c>
      <c r="P47" s="58">
        <v>1.8599999999999998E-2</v>
      </c>
      <c r="Q47" s="58">
        <v>0.1217</v>
      </c>
      <c r="R47" s="58">
        <v>0</v>
      </c>
      <c r="S47" s="58">
        <v>0.31</v>
      </c>
      <c r="T47" s="58">
        <v>1.01E-2</v>
      </c>
      <c r="U47" s="58">
        <v>1.6400000000000001E-2</v>
      </c>
      <c r="V47" s="58">
        <v>0.1048</v>
      </c>
      <c r="W47" s="58">
        <v>0</v>
      </c>
      <c r="X47" s="58">
        <v>0.1188</v>
      </c>
      <c r="Y47" s="58">
        <v>3.5619000000000001</v>
      </c>
      <c r="Z47" s="58">
        <v>1.2500000000000001E-2</v>
      </c>
      <c r="AA47" s="58">
        <v>1.8373999999999999</v>
      </c>
      <c r="AB47" s="58">
        <v>92.507999999999996</v>
      </c>
      <c r="AD47" s="58">
        <v>19</v>
      </c>
      <c r="AE47" s="58">
        <f>H$32</f>
        <v>1E-4</v>
      </c>
      <c r="AF47" s="118">
        <f t="shared" si="56"/>
        <v>1E-3</v>
      </c>
      <c r="AG47" s="58">
        <f t="shared" si="56"/>
        <v>0</v>
      </c>
      <c r="AH47" s="58">
        <f t="shared" si="56"/>
        <v>0.1366</v>
      </c>
      <c r="AI47" s="58">
        <f t="shared" si="56"/>
        <v>7.5194000000000001</v>
      </c>
      <c r="AJ47" s="58">
        <f t="shared" si="56"/>
        <v>1E-4</v>
      </c>
      <c r="AK47" s="58">
        <f t="shared" si="56"/>
        <v>492.42340000000002</v>
      </c>
      <c r="AL47" s="58">
        <f t="shared" si="56"/>
        <v>17.5</v>
      </c>
      <c r="AM47" s="58">
        <f>U$32</f>
        <v>0</v>
      </c>
      <c r="AN47" s="58">
        <f t="shared" si="57"/>
        <v>2.9999999999999997E-4</v>
      </c>
      <c r="AO47" s="58">
        <f t="shared" si="57"/>
        <v>0</v>
      </c>
      <c r="AP47" s="58">
        <f t="shared" si="57"/>
        <v>0.1399</v>
      </c>
      <c r="AQ47" s="58">
        <f t="shared" si="57"/>
        <v>7.4085999999999999</v>
      </c>
      <c r="AR47" s="58">
        <f t="shared" si="57"/>
        <v>0</v>
      </c>
      <c r="AS47" s="58">
        <f t="shared" si="57"/>
        <v>1349.1015</v>
      </c>
      <c r="AT47" s="58">
        <f t="shared" si="57"/>
        <v>17.503599999999999</v>
      </c>
      <c r="AV47" s="125">
        <f t="shared" si="11"/>
        <v>1E-4</v>
      </c>
      <c r="AW47" s="125">
        <f t="shared" si="12"/>
        <v>1E-4</v>
      </c>
      <c r="AX47" s="125">
        <f t="shared" si="13"/>
        <v>7.9346437664244482E-5</v>
      </c>
      <c r="AY47" s="125">
        <f t="shared" si="14"/>
        <v>7.0859848744519633E-5</v>
      </c>
      <c r="AZ47" s="125">
        <f t="shared" si="15"/>
        <v>6.2907299338030287E-5</v>
      </c>
      <c r="BA47" s="125">
        <f t="shared" si="16"/>
        <v>5.3418411832608281E-5</v>
      </c>
      <c r="BB47" s="125">
        <f t="shared" si="17"/>
        <v>0</v>
      </c>
      <c r="BC47" s="125">
        <f t="shared" si="18"/>
        <v>0</v>
      </c>
      <c r="BD47" s="125">
        <f t="shared" si="19"/>
        <v>0</v>
      </c>
      <c r="BE47" s="125">
        <f t="shared" si="20"/>
        <v>0</v>
      </c>
      <c r="BF47" s="125">
        <f t="shared" si="21"/>
        <v>0</v>
      </c>
      <c r="BG47" s="125">
        <f t="shared" si="22"/>
        <v>0</v>
      </c>
      <c r="BI47" s="125">
        <f t="shared" si="23"/>
        <v>1E-4</v>
      </c>
      <c r="BJ47" s="125">
        <f t="shared" si="24"/>
        <v>1E-4</v>
      </c>
      <c r="BK47" s="125">
        <f t="shared" si="25"/>
        <v>7.9346437664244482E-5</v>
      </c>
      <c r="BL47" s="125">
        <f t="shared" si="26"/>
        <v>7.0859848744519633E-5</v>
      </c>
      <c r="BM47" s="125">
        <f t="shared" si="27"/>
        <v>6.2907299338030287E-5</v>
      </c>
      <c r="BN47" s="125">
        <f t="shared" si="28"/>
        <v>5.3418411832608281E-5</v>
      </c>
      <c r="BO47" s="125">
        <f t="shared" si="29"/>
        <v>0</v>
      </c>
      <c r="BP47" s="125">
        <f t="shared" si="30"/>
        <v>0</v>
      </c>
      <c r="BQ47" s="125">
        <f t="shared" si="31"/>
        <v>0</v>
      </c>
      <c r="BR47" s="125">
        <f t="shared" si="32"/>
        <v>0</v>
      </c>
      <c r="BS47" s="125">
        <f t="shared" si="33"/>
        <v>0</v>
      </c>
      <c r="BT47" s="125">
        <f t="shared" si="34"/>
        <v>0</v>
      </c>
      <c r="BV47" s="58">
        <v>23</v>
      </c>
      <c r="BW47" s="58">
        <f t="shared" si="35"/>
        <v>1E-4</v>
      </c>
      <c r="BX47" s="58">
        <f t="shared" si="36"/>
        <v>1E-4</v>
      </c>
      <c r="BY47" s="58">
        <f>1+$B$55*(IF('Male Inactive'!$O29&gt;=0, ((('Male Inactive'!$O29)/7)/60), 0))^0.25</f>
        <v>0.78957564723823026</v>
      </c>
      <c r="BZ47" s="58">
        <f>1+$B$55*(IF('Male Barely'!$O29&gt;=0, ((('Male Barely'!$O29)/7)/60), 0))^0.25</f>
        <v>0.64625439969740972</v>
      </c>
      <c r="CA47" s="58">
        <f>1+$B$55*(IF('Male Somewhat'!$O29&gt;=0, ((('Male Somewhat'!$O29)/7)/60), 0))^0.25</f>
        <v>0.60151146650983423</v>
      </c>
      <c r="CB47" s="58">
        <f>1+$B$55*(IF('Male Active'!$O29&gt;=0, ((('Male Active'!$O29)/7)/60), 0))^0.25</f>
        <v>0.55724549509786891</v>
      </c>
      <c r="CC47" s="58">
        <f>1+$B$55*(IF('Male Highly'!$O29&gt;=0, ((('Male Highly'!$O29)/7)/60), 0))^0.25</f>
        <v>0.47754040164269118</v>
      </c>
      <c r="CD47" s="58">
        <f t="shared" si="37"/>
        <v>0</v>
      </c>
      <c r="CE47" s="58">
        <f t="shared" si="38"/>
        <v>0</v>
      </c>
      <c r="CF47" s="58">
        <f>1+$B$55*(IF('Female Inactive'!$Q29&gt;=0, ((('Female Inactive'!$Q29)/7)/60), 0))^0.25</f>
        <v>0.89121393995458253</v>
      </c>
      <c r="CG47" s="58">
        <f>1+$B$55*(IF('Female Barely'!$Q29&gt;=0, ((('Female Barely'!$Q29)/7)/60), 0))^0.25</f>
        <v>0.72491927080332241</v>
      </c>
      <c r="CH47" s="58">
        <f>1+$B$55*(IF('Female Somewhat'!$Q29&gt;=0, ((('Female Somewhat'!$Q29)/7)/60), 0))^0.25</f>
        <v>0.65239201001889624</v>
      </c>
      <c r="CI47" s="58">
        <f>1+$B$55*(IF('Female Active'!$Q29&gt;=0, ((('Female Active'!$Q29)/7)/60), 0))^0.25</f>
        <v>0.6096313906613855</v>
      </c>
      <c r="CJ47" s="58">
        <f>1+$B$55*(IF('Female Highly'!$Q29&gt;=0, ((('Female Highly'!$Q29)/7)/60), 0))^0.25</f>
        <v>0.53757180436994823</v>
      </c>
      <c r="CL47" s="58">
        <f t="shared" si="39"/>
        <v>23</v>
      </c>
      <c r="CM47" s="58">
        <f t="shared" si="40"/>
        <v>1E-4</v>
      </c>
      <c r="CN47" s="58">
        <f t="shared" si="41"/>
        <v>1E-4</v>
      </c>
      <c r="CO47" s="58">
        <f t="shared" si="42"/>
        <v>1</v>
      </c>
      <c r="CP47" s="58">
        <f t="shared" si="43"/>
        <v>0.81848319658524404</v>
      </c>
      <c r="CQ47" s="58">
        <f t="shared" si="44"/>
        <v>0.76181613327841979</v>
      </c>
      <c r="CR47" s="58">
        <f t="shared" si="45"/>
        <v>0.70575314353602037</v>
      </c>
      <c r="CS47" s="58">
        <f t="shared" si="46"/>
        <v>0.6048063960850707</v>
      </c>
      <c r="CT47" s="136">
        <f t="shared" si="8"/>
        <v>0</v>
      </c>
      <c r="CU47" s="136">
        <f t="shared" si="9"/>
        <v>0</v>
      </c>
      <c r="CV47" s="58">
        <f t="shared" si="47"/>
        <v>1</v>
      </c>
      <c r="CW47" s="58">
        <f t="shared" si="48"/>
        <v>0.81340656637424824</v>
      </c>
      <c r="CX47" s="58">
        <f t="shared" si="49"/>
        <v>0.73202626302293139</v>
      </c>
      <c r="CY47" s="58">
        <f t="shared" si="50"/>
        <v>0.68404606720183614</v>
      </c>
      <c r="CZ47" s="58">
        <f t="shared" si="51"/>
        <v>0.60319052504648163</v>
      </c>
    </row>
    <row r="48" spans="2:104">
      <c r="B48" s="92" t="s">
        <v>276</v>
      </c>
      <c r="C48" s="58">
        <v>2.06E-2</v>
      </c>
      <c r="D48" s="58">
        <v>0.14549999999999999</v>
      </c>
      <c r="E48" s="58">
        <v>0</v>
      </c>
      <c r="F48" s="58">
        <v>0.31</v>
      </c>
      <c r="G48" s="58">
        <v>8.6999999999999994E-3</v>
      </c>
      <c r="H48" s="58">
        <v>1.8200000000000001E-2</v>
      </c>
      <c r="I48" s="58">
        <v>0.1694</v>
      </c>
      <c r="J48" s="58">
        <v>0</v>
      </c>
      <c r="K48" s="58">
        <v>6.2E-2</v>
      </c>
      <c r="L48" s="58">
        <v>3.1617999999999999</v>
      </c>
      <c r="M48" s="58">
        <v>1.0500000000000001E-2</v>
      </c>
      <c r="N48" s="58">
        <v>1.2565</v>
      </c>
      <c r="O48" s="58">
        <v>97.477699999999999</v>
      </c>
      <c r="P48" s="58">
        <v>1.8599999999999998E-2</v>
      </c>
      <c r="Q48" s="58">
        <v>0.1217</v>
      </c>
      <c r="R48" s="58">
        <v>0</v>
      </c>
      <c r="S48" s="58">
        <v>0.31</v>
      </c>
      <c r="T48" s="58">
        <v>1.01E-2</v>
      </c>
      <c r="U48" s="58">
        <v>1.66E-2</v>
      </c>
      <c r="V48" s="58">
        <v>0.1226</v>
      </c>
      <c r="W48" s="58">
        <v>0</v>
      </c>
      <c r="X48" s="58">
        <v>0.1031</v>
      </c>
      <c r="Y48" s="58">
        <v>3.1156000000000001</v>
      </c>
      <c r="Z48" s="58">
        <v>1.26E-2</v>
      </c>
      <c r="AA48" s="58">
        <v>1.4976</v>
      </c>
      <c r="AB48" s="58">
        <v>97.49</v>
      </c>
      <c r="AD48" s="58">
        <v>20</v>
      </c>
      <c r="AE48" s="58">
        <f>H$33</f>
        <v>1E-4</v>
      </c>
      <c r="AF48" s="118">
        <f t="shared" ref="AF48:AL52" si="58">I$33</f>
        <v>1E-3</v>
      </c>
      <c r="AG48" s="58">
        <f t="shared" si="58"/>
        <v>0</v>
      </c>
      <c r="AH48" s="58">
        <f t="shared" si="58"/>
        <v>0.1366</v>
      </c>
      <c r="AI48" s="58">
        <f t="shared" si="58"/>
        <v>7.7279999999999998</v>
      </c>
      <c r="AJ48" s="58">
        <f t="shared" si="58"/>
        <v>1E-4</v>
      </c>
      <c r="AK48" s="58">
        <f t="shared" si="58"/>
        <v>277.75700000000001</v>
      </c>
      <c r="AL48" s="58">
        <f t="shared" si="58"/>
        <v>22.4999</v>
      </c>
      <c r="AM48" s="58">
        <f>U$33</f>
        <v>0</v>
      </c>
      <c r="AN48" s="58">
        <f t="shared" ref="AN48:AT52" si="59">V$33</f>
        <v>2.9999999999999997E-4</v>
      </c>
      <c r="AO48" s="58">
        <f t="shared" si="59"/>
        <v>0</v>
      </c>
      <c r="AP48" s="58">
        <f t="shared" si="59"/>
        <v>0.1401</v>
      </c>
      <c r="AQ48" s="58">
        <f t="shared" si="59"/>
        <v>7.6872999999999996</v>
      </c>
      <c r="AR48" s="58">
        <f t="shared" si="59"/>
        <v>0</v>
      </c>
      <c r="AS48" s="58">
        <f t="shared" si="59"/>
        <v>735.49789999999996</v>
      </c>
      <c r="AT48" s="58">
        <f t="shared" si="59"/>
        <v>22.501799999999999</v>
      </c>
      <c r="AV48" s="125">
        <f t="shared" si="11"/>
        <v>1E-4</v>
      </c>
      <c r="AW48" s="125">
        <f t="shared" si="12"/>
        <v>1E-4</v>
      </c>
      <c r="AX48" s="125">
        <f t="shared" si="13"/>
        <v>7.9346437664244482E-5</v>
      </c>
      <c r="AY48" s="125">
        <f t="shared" si="14"/>
        <v>7.0859848744519633E-5</v>
      </c>
      <c r="AZ48" s="125">
        <f t="shared" si="15"/>
        <v>6.2907299338030287E-5</v>
      </c>
      <c r="BA48" s="125">
        <f t="shared" si="16"/>
        <v>5.3418411832608281E-5</v>
      </c>
      <c r="BB48" s="125">
        <f t="shared" si="17"/>
        <v>0</v>
      </c>
      <c r="BC48" s="125">
        <f t="shared" si="18"/>
        <v>0</v>
      </c>
      <c r="BD48" s="125">
        <f t="shared" si="19"/>
        <v>0</v>
      </c>
      <c r="BE48" s="125">
        <f t="shared" si="20"/>
        <v>0</v>
      </c>
      <c r="BF48" s="125">
        <f t="shared" si="21"/>
        <v>0</v>
      </c>
      <c r="BG48" s="125">
        <f t="shared" si="22"/>
        <v>0</v>
      </c>
      <c r="BI48" s="125">
        <f t="shared" si="23"/>
        <v>1E-4</v>
      </c>
      <c r="BJ48" s="125">
        <f t="shared" si="24"/>
        <v>1E-4</v>
      </c>
      <c r="BK48" s="125">
        <f t="shared" si="25"/>
        <v>7.9346437664244482E-5</v>
      </c>
      <c r="BL48" s="125">
        <f t="shared" si="26"/>
        <v>7.0859848744519633E-5</v>
      </c>
      <c r="BM48" s="125">
        <f t="shared" si="27"/>
        <v>6.2907299338030287E-5</v>
      </c>
      <c r="BN48" s="125">
        <f t="shared" si="28"/>
        <v>5.3418411832608281E-5</v>
      </c>
      <c r="BO48" s="125">
        <f t="shared" si="29"/>
        <v>0</v>
      </c>
      <c r="BP48" s="125">
        <f t="shared" si="30"/>
        <v>0</v>
      </c>
      <c r="BQ48" s="125">
        <f t="shared" si="31"/>
        <v>0</v>
      </c>
      <c r="BR48" s="125">
        <f t="shared" si="32"/>
        <v>0</v>
      </c>
      <c r="BS48" s="125">
        <f t="shared" si="33"/>
        <v>0</v>
      </c>
      <c r="BT48" s="125">
        <f t="shared" si="34"/>
        <v>0</v>
      </c>
      <c r="BV48" s="58">
        <v>24</v>
      </c>
      <c r="BW48" s="58">
        <f t="shared" si="35"/>
        <v>1E-4</v>
      </c>
      <c r="BX48" s="58">
        <f t="shared" si="36"/>
        <v>1E-4</v>
      </c>
      <c r="BY48" s="58">
        <f>1+$B$55*(IF('Male Inactive'!$O30&gt;=0, ((('Male Inactive'!$O30)/7)/60), 0))^0.25</f>
        <v>0.79085285313582498</v>
      </c>
      <c r="BZ48" s="58">
        <f>1+$B$55*(IF('Male Barely'!$O30&gt;=0, ((('Male Barely'!$O30)/7)/60), 0))^0.25</f>
        <v>0.64499927907500842</v>
      </c>
      <c r="CA48" s="58">
        <f>1+$B$55*(IF('Male Somewhat'!$O30&gt;=0, ((('Male Somewhat'!$O30)/7)/60), 0))^0.25</f>
        <v>0.59949328554134484</v>
      </c>
      <c r="CB48" s="58">
        <f>1+$B$55*(IF('Male Active'!$O30&gt;=0, ((('Male Active'!$O30)/7)/60), 0))^0.25</f>
        <v>0.55528554405625208</v>
      </c>
      <c r="CC48" s="58">
        <f>1+$B$55*(IF('Male Highly'!$O30&gt;=0, ((('Male Highly'!$O30)/7)/60), 0))^0.25</f>
        <v>0.47628791314235708</v>
      </c>
      <c r="CD48" s="58">
        <f t="shared" si="37"/>
        <v>0</v>
      </c>
      <c r="CE48" s="58">
        <f t="shared" si="38"/>
        <v>0</v>
      </c>
      <c r="CF48" s="58">
        <f>1+$B$55*(IF('Female Inactive'!$Q30&gt;=0, ((('Female Inactive'!$Q30)/7)/60), 0))^0.25</f>
        <v>0.88975645913701529</v>
      </c>
      <c r="CG48" s="58">
        <f>1+$B$55*(IF('Female Barely'!$Q30&gt;=0, ((('Female Barely'!$Q30)/7)/60), 0))^0.25</f>
        <v>0.7223354946203191</v>
      </c>
      <c r="CH48" s="58">
        <f>1+$B$55*(IF('Female Somewhat'!$Q30&gt;=0, ((('Female Somewhat'!$Q30)/7)/60), 0))^0.25</f>
        <v>0.64996961960566269</v>
      </c>
      <c r="CI48" s="58">
        <f>1+$B$55*(IF('Female Active'!$Q30&gt;=0, ((('Female Active'!$Q30)/7)/60), 0))^0.25</f>
        <v>0.60705666982981654</v>
      </c>
      <c r="CJ48" s="58">
        <f>1+$B$55*(IF('Female Highly'!$Q30&gt;=0, ((('Female Highly'!$Q30)/7)/60), 0))^0.25</f>
        <v>0.53533043407383141</v>
      </c>
      <c r="CL48" s="58">
        <f t="shared" si="39"/>
        <v>24</v>
      </c>
      <c r="CM48" s="58">
        <f t="shared" si="40"/>
        <v>1E-4</v>
      </c>
      <c r="CN48" s="58">
        <f t="shared" si="41"/>
        <v>1E-4</v>
      </c>
      <c r="CO48" s="58">
        <f t="shared" si="42"/>
        <v>1</v>
      </c>
      <c r="CP48" s="58">
        <f t="shared" si="43"/>
        <v>0.81557432146512476</v>
      </c>
      <c r="CQ48" s="58">
        <f t="shared" si="44"/>
        <v>0.75803391637810136</v>
      </c>
      <c r="CR48" s="58">
        <f t="shared" si="45"/>
        <v>0.70213509612373437</v>
      </c>
      <c r="CS48" s="58">
        <f t="shared" si="46"/>
        <v>0.60224593140660643</v>
      </c>
      <c r="CT48" s="136">
        <f t="shared" si="8"/>
        <v>0</v>
      </c>
      <c r="CU48" s="136">
        <f t="shared" si="9"/>
        <v>0</v>
      </c>
      <c r="CV48" s="58">
        <f t="shared" si="47"/>
        <v>1</v>
      </c>
      <c r="CW48" s="58">
        <f t="shared" si="48"/>
        <v>0.81183506700352626</v>
      </c>
      <c r="CX48" s="58">
        <f t="shared" si="49"/>
        <v>0.73050283921071557</v>
      </c>
      <c r="CY48" s="58">
        <f t="shared" si="50"/>
        <v>0.68227284398542898</v>
      </c>
      <c r="CZ48" s="58">
        <f t="shared" si="51"/>
        <v>0.60165950870764606</v>
      </c>
    </row>
    <row r="49" spans="1:104">
      <c r="B49" s="92" t="s">
        <v>277</v>
      </c>
      <c r="C49" s="58">
        <v>2.06E-2</v>
      </c>
      <c r="D49" s="58">
        <v>0.14549999999999999</v>
      </c>
      <c r="E49" s="58">
        <v>0</v>
      </c>
      <c r="F49" s="58">
        <v>0.31</v>
      </c>
      <c r="G49" s="58">
        <v>8.6999999999999994E-3</v>
      </c>
      <c r="H49" s="58">
        <v>1.7999999999999999E-2</v>
      </c>
      <c r="I49" s="58">
        <v>0.18820000000000001</v>
      </c>
      <c r="J49" s="58">
        <v>0</v>
      </c>
      <c r="K49" s="58">
        <v>5.6800000000000003E-2</v>
      </c>
      <c r="L49" s="58">
        <v>3.0293999999999999</v>
      </c>
      <c r="M49" s="58">
        <v>1.0699999999999999E-2</v>
      </c>
      <c r="N49" s="58">
        <v>1.2</v>
      </c>
      <c r="O49" s="58">
        <v>103.02030000000001</v>
      </c>
      <c r="P49" s="58">
        <v>1.8599999999999998E-2</v>
      </c>
      <c r="Q49" s="58">
        <v>0.1217</v>
      </c>
      <c r="R49" s="58">
        <v>0</v>
      </c>
      <c r="S49" s="58">
        <v>0.31</v>
      </c>
      <c r="T49" s="58">
        <v>1.01E-2</v>
      </c>
      <c r="U49" s="58">
        <v>1.66E-2</v>
      </c>
      <c r="V49" s="58">
        <v>0.13289999999999999</v>
      </c>
      <c r="W49" s="58">
        <v>0</v>
      </c>
      <c r="X49" s="58">
        <v>9.6699999999999994E-2</v>
      </c>
      <c r="Y49" s="58">
        <v>2.9811999999999999</v>
      </c>
      <c r="Z49" s="58">
        <v>1.2800000000000001E-2</v>
      </c>
      <c r="AA49" s="58">
        <v>1.3841000000000001</v>
      </c>
      <c r="AB49" s="58">
        <v>103.47029999999999</v>
      </c>
      <c r="AD49" s="58">
        <v>21</v>
      </c>
      <c r="AE49" s="58">
        <f>H$33</f>
        <v>1E-4</v>
      </c>
      <c r="AF49" s="118">
        <f t="shared" si="58"/>
        <v>1E-3</v>
      </c>
      <c r="AG49" s="58">
        <f t="shared" si="58"/>
        <v>0</v>
      </c>
      <c r="AH49" s="58">
        <f t="shared" si="58"/>
        <v>0.1366</v>
      </c>
      <c r="AI49" s="58">
        <f t="shared" si="58"/>
        <v>7.7279999999999998</v>
      </c>
      <c r="AJ49" s="58">
        <f t="shared" si="58"/>
        <v>1E-4</v>
      </c>
      <c r="AK49" s="58">
        <f t="shared" si="58"/>
        <v>277.75700000000001</v>
      </c>
      <c r="AL49" s="58">
        <f t="shared" si="58"/>
        <v>22.4999</v>
      </c>
      <c r="AM49" s="58">
        <f>U$33</f>
        <v>0</v>
      </c>
      <c r="AN49" s="58">
        <f t="shared" si="59"/>
        <v>2.9999999999999997E-4</v>
      </c>
      <c r="AO49" s="58">
        <f t="shared" si="59"/>
        <v>0</v>
      </c>
      <c r="AP49" s="58">
        <f t="shared" si="59"/>
        <v>0.1401</v>
      </c>
      <c r="AQ49" s="58">
        <f t="shared" si="59"/>
        <v>7.6872999999999996</v>
      </c>
      <c r="AR49" s="58">
        <f t="shared" si="59"/>
        <v>0</v>
      </c>
      <c r="AS49" s="58">
        <f t="shared" si="59"/>
        <v>735.49789999999996</v>
      </c>
      <c r="AT49" s="58">
        <f t="shared" si="59"/>
        <v>22.501799999999999</v>
      </c>
      <c r="AV49" s="125">
        <f t="shared" si="11"/>
        <v>1E-4</v>
      </c>
      <c r="AW49" s="125">
        <f t="shared" si="12"/>
        <v>1E-4</v>
      </c>
      <c r="AX49" s="125">
        <f t="shared" si="13"/>
        <v>7.9346437664244482E-5</v>
      </c>
      <c r="AY49" s="125">
        <f t="shared" si="14"/>
        <v>7.0859848744519633E-5</v>
      </c>
      <c r="AZ49" s="125">
        <f t="shared" si="15"/>
        <v>6.2907299338030287E-5</v>
      </c>
      <c r="BA49" s="125">
        <f t="shared" si="16"/>
        <v>5.3418411832608281E-5</v>
      </c>
      <c r="BB49" s="125">
        <f t="shared" si="17"/>
        <v>0</v>
      </c>
      <c r="BC49" s="125">
        <f t="shared" si="18"/>
        <v>0</v>
      </c>
      <c r="BD49" s="125">
        <f t="shared" si="19"/>
        <v>0</v>
      </c>
      <c r="BE49" s="125">
        <f t="shared" si="20"/>
        <v>0</v>
      </c>
      <c r="BF49" s="125">
        <f t="shared" si="21"/>
        <v>0</v>
      </c>
      <c r="BG49" s="125">
        <f t="shared" si="22"/>
        <v>0</v>
      </c>
      <c r="BI49" s="125">
        <f t="shared" si="23"/>
        <v>1E-4</v>
      </c>
      <c r="BJ49" s="125">
        <f t="shared" si="24"/>
        <v>1E-4</v>
      </c>
      <c r="BK49" s="125">
        <f t="shared" si="25"/>
        <v>7.9346437664244482E-5</v>
      </c>
      <c r="BL49" s="125">
        <f t="shared" si="26"/>
        <v>7.0859848744519633E-5</v>
      </c>
      <c r="BM49" s="125">
        <f t="shared" si="27"/>
        <v>6.2907299338030287E-5</v>
      </c>
      <c r="BN49" s="125">
        <f t="shared" si="28"/>
        <v>5.3418411832608281E-5</v>
      </c>
      <c r="BO49" s="125">
        <f t="shared" si="29"/>
        <v>0</v>
      </c>
      <c r="BP49" s="125">
        <f t="shared" si="30"/>
        <v>0</v>
      </c>
      <c r="BQ49" s="125">
        <f t="shared" si="31"/>
        <v>0</v>
      </c>
      <c r="BR49" s="125">
        <f t="shared" si="32"/>
        <v>0</v>
      </c>
      <c r="BS49" s="125">
        <f t="shared" si="33"/>
        <v>0</v>
      </c>
      <c r="BT49" s="125">
        <f t="shared" si="34"/>
        <v>0</v>
      </c>
      <c r="BV49" s="58">
        <v>25</v>
      </c>
      <c r="BW49" s="58">
        <f t="shared" si="35"/>
        <v>1E-4</v>
      </c>
      <c r="BX49" s="58">
        <f t="shared" si="36"/>
        <v>1E-4</v>
      </c>
      <c r="BY49" s="58">
        <f>1+$B$55*(IF('Male Inactive'!$O31&gt;=0, ((('Male Inactive'!$O31)/7)/60), 0))^0.25</f>
        <v>0.79230047731386644</v>
      </c>
      <c r="BZ49" s="58">
        <f>1+$B$55*(IF('Male Barely'!$O31&gt;=0, ((('Male Barely'!$O31)/7)/60), 0))^0.25</f>
        <v>0.64392407792217654</v>
      </c>
      <c r="CA49" s="58">
        <f>1+$B$55*(IF('Male Somewhat'!$O31&gt;=0, ((('Male Somewhat'!$O31)/7)/60), 0))^0.25</f>
        <v>0.59765811187346196</v>
      </c>
      <c r="CB49" s="58">
        <f>1+$B$55*(IF('Male Active'!$O31&gt;=0, ((('Male Active'!$O31)/7)/60), 0))^0.25</f>
        <v>0.55351470537002068</v>
      </c>
      <c r="CC49" s="58">
        <f>1+$B$55*(IF('Male Highly'!$O31&gt;=0, ((('Male Highly'!$O31)/7)/60), 0))^0.25</f>
        <v>0.47522850586084109</v>
      </c>
      <c r="CD49" s="58">
        <f t="shared" si="37"/>
        <v>0</v>
      </c>
      <c r="CE49" s="58">
        <f t="shared" si="38"/>
        <v>0</v>
      </c>
      <c r="CF49" s="58">
        <f>1+$B$55*(IF('Female Inactive'!$Q31&gt;=0, ((('Female Inactive'!$Q31)/7)/60), 0))^0.25</f>
        <v>0.88818044323775136</v>
      </c>
      <c r="CG49" s="58">
        <f>1+$B$55*(IF('Female Barely'!$Q31&gt;=0, ((('Female Barely'!$Q31)/7)/60), 0))^0.25</f>
        <v>0.71985459072835778</v>
      </c>
      <c r="CH49" s="58">
        <f>1+$B$55*(IF('Female Somewhat'!$Q31&gt;=0, ((('Female Somewhat'!$Q31)/7)/60), 0))^0.25</f>
        <v>0.64768082370453972</v>
      </c>
      <c r="CI49" s="58">
        <f>1+$B$55*(IF('Female Active'!$Q31&gt;=0, ((('Female Active'!$Q31)/7)/60), 0))^0.25</f>
        <v>0.6046143587097621</v>
      </c>
      <c r="CJ49" s="58">
        <f>1+$B$55*(IF('Female Highly'!$Q31&gt;=0, ((('Female Highly'!$Q31)/7)/60), 0))^0.25</f>
        <v>0.53322196399512167</v>
      </c>
      <c r="CL49" s="58">
        <f t="shared" si="39"/>
        <v>25</v>
      </c>
      <c r="CM49" s="58">
        <f t="shared" si="40"/>
        <v>1E-4</v>
      </c>
      <c r="CN49" s="58">
        <f t="shared" si="41"/>
        <v>1E-4</v>
      </c>
      <c r="CO49" s="58">
        <f t="shared" si="42"/>
        <v>1</v>
      </c>
      <c r="CP49" s="58">
        <f t="shared" si="43"/>
        <v>0.81272711093810024</v>
      </c>
      <c r="CQ49" s="58">
        <f t="shared" si="44"/>
        <v>0.75433264144898682</v>
      </c>
      <c r="CR49" s="58">
        <f t="shared" si="45"/>
        <v>0.69861715500487853</v>
      </c>
      <c r="CS49" s="58">
        <f t="shared" si="46"/>
        <v>0.59980843059946987</v>
      </c>
      <c r="CT49" s="136">
        <f t="shared" si="8"/>
        <v>0</v>
      </c>
      <c r="CU49" s="136">
        <f t="shared" si="9"/>
        <v>0</v>
      </c>
      <c r="CV49" s="58">
        <f t="shared" si="47"/>
        <v>1</v>
      </c>
      <c r="CW49" s="58">
        <f t="shared" si="48"/>
        <v>0.81048237011864099</v>
      </c>
      <c r="CX49" s="58">
        <f t="shared" si="49"/>
        <v>0.72922211768534306</v>
      </c>
      <c r="CY49" s="58">
        <f t="shared" si="50"/>
        <v>0.68073369923088556</v>
      </c>
      <c r="CZ49" s="58">
        <f t="shared" si="51"/>
        <v>0.60035319180337643</v>
      </c>
    </row>
    <row r="50" spans="1:104">
      <c r="AD50" s="58">
        <v>22</v>
      </c>
      <c r="AE50" s="58">
        <f>H$33</f>
        <v>1E-4</v>
      </c>
      <c r="AF50" s="118">
        <f t="shared" si="58"/>
        <v>1E-3</v>
      </c>
      <c r="AG50" s="58">
        <f t="shared" si="58"/>
        <v>0</v>
      </c>
      <c r="AH50" s="58">
        <f t="shared" si="58"/>
        <v>0.1366</v>
      </c>
      <c r="AI50" s="58">
        <f t="shared" si="58"/>
        <v>7.7279999999999998</v>
      </c>
      <c r="AJ50" s="58">
        <f t="shared" si="58"/>
        <v>1E-4</v>
      </c>
      <c r="AK50" s="58">
        <f t="shared" si="58"/>
        <v>277.75700000000001</v>
      </c>
      <c r="AL50" s="58">
        <f t="shared" si="58"/>
        <v>22.4999</v>
      </c>
      <c r="AM50" s="58">
        <f>U$33</f>
        <v>0</v>
      </c>
      <c r="AN50" s="58">
        <f t="shared" si="59"/>
        <v>2.9999999999999997E-4</v>
      </c>
      <c r="AO50" s="58">
        <f t="shared" si="59"/>
        <v>0</v>
      </c>
      <c r="AP50" s="58">
        <f t="shared" si="59"/>
        <v>0.1401</v>
      </c>
      <c r="AQ50" s="58">
        <f t="shared" si="59"/>
        <v>7.6872999999999996</v>
      </c>
      <c r="AR50" s="58">
        <f t="shared" si="59"/>
        <v>0</v>
      </c>
      <c r="AS50" s="58">
        <f t="shared" si="59"/>
        <v>735.49789999999996</v>
      </c>
      <c r="AT50" s="58">
        <f t="shared" si="59"/>
        <v>22.501799999999999</v>
      </c>
      <c r="AV50" s="125">
        <f t="shared" si="11"/>
        <v>1E-4</v>
      </c>
      <c r="AW50" s="125">
        <f t="shared" si="12"/>
        <v>1E-4</v>
      </c>
      <c r="AX50" s="125">
        <f t="shared" si="13"/>
        <v>7.9346437664244482E-5</v>
      </c>
      <c r="AY50" s="125">
        <f t="shared" si="14"/>
        <v>7.0859848744519633E-5</v>
      </c>
      <c r="AZ50" s="125">
        <f t="shared" si="15"/>
        <v>6.2907299338030287E-5</v>
      </c>
      <c r="BA50" s="125">
        <f t="shared" si="16"/>
        <v>5.3418411832608281E-5</v>
      </c>
      <c r="BB50" s="125">
        <f t="shared" si="17"/>
        <v>0</v>
      </c>
      <c r="BC50" s="125">
        <f t="shared" si="18"/>
        <v>0</v>
      </c>
      <c r="BD50" s="125">
        <f t="shared" si="19"/>
        <v>0</v>
      </c>
      <c r="BE50" s="125">
        <f t="shared" si="20"/>
        <v>0</v>
      </c>
      <c r="BF50" s="125">
        <f t="shared" si="21"/>
        <v>0</v>
      </c>
      <c r="BG50" s="125">
        <f t="shared" si="22"/>
        <v>0</v>
      </c>
      <c r="BI50" s="125">
        <f t="shared" si="23"/>
        <v>1E-4</v>
      </c>
      <c r="BJ50" s="125">
        <f t="shared" si="24"/>
        <v>1E-4</v>
      </c>
      <c r="BK50" s="125">
        <f t="shared" si="25"/>
        <v>7.9346437664244482E-5</v>
      </c>
      <c r="BL50" s="125">
        <f t="shared" si="26"/>
        <v>7.0859848744519633E-5</v>
      </c>
      <c r="BM50" s="125">
        <f t="shared" si="27"/>
        <v>6.2907299338030287E-5</v>
      </c>
      <c r="BN50" s="125">
        <f t="shared" si="28"/>
        <v>5.3418411832608281E-5</v>
      </c>
      <c r="BO50" s="125">
        <f t="shared" si="29"/>
        <v>0</v>
      </c>
      <c r="BP50" s="125">
        <f t="shared" si="30"/>
        <v>0</v>
      </c>
      <c r="BQ50" s="125">
        <f t="shared" si="31"/>
        <v>0</v>
      </c>
      <c r="BR50" s="125">
        <f t="shared" si="32"/>
        <v>0</v>
      </c>
      <c r="BS50" s="125">
        <f t="shared" si="33"/>
        <v>0</v>
      </c>
      <c r="BT50" s="125">
        <f t="shared" si="34"/>
        <v>0</v>
      </c>
      <c r="BV50" s="58">
        <v>26</v>
      </c>
      <c r="BW50" s="58">
        <f t="shared" si="35"/>
        <v>1E-4</v>
      </c>
      <c r="BX50" s="58">
        <f t="shared" si="36"/>
        <v>1E-4</v>
      </c>
      <c r="BY50" s="58">
        <f>1+$B$55*(IF('Male Inactive'!$O32&gt;=0, ((('Male Inactive'!$O32)/7)/60), 0))^0.25</f>
        <v>0.79391698906698727</v>
      </c>
      <c r="BZ50" s="58">
        <f>1+$B$55*(IF('Male Barely'!$O32&gt;=0, ((('Male Barely'!$O32)/7)/60), 0))^0.25</f>
        <v>0.64302624696064559</v>
      </c>
      <c r="CA50" s="58">
        <f>1+$B$55*(IF('Male Somewhat'!$O32&gt;=0, ((('Male Somewhat'!$O32)/7)/60), 0))^0.25</f>
        <v>0.59600606809150403</v>
      </c>
      <c r="CB50" s="58">
        <f>1+$B$55*(IF('Male Active'!$O32&gt;=0, ((('Male Active'!$O32)/7)/60), 0))^0.25</f>
        <v>0.55193184237693682</v>
      </c>
      <c r="CC50" s="58">
        <f>1+$B$55*(IF('Male Highly'!$O32&gt;=0, ((('Male Highly'!$O32)/7)/60), 0))^0.25</f>
        <v>0.4743560888364734</v>
      </c>
      <c r="CD50" s="58">
        <f t="shared" si="37"/>
        <v>0</v>
      </c>
      <c r="CE50" s="58">
        <f t="shared" si="38"/>
        <v>0</v>
      </c>
      <c r="CF50" s="58">
        <f>1+$B$55*(IF('Female Inactive'!$Q32&gt;=0, ((('Female Inactive'!$Q32)/7)/60), 0))^0.25</f>
        <v>0.88652661086370588</v>
      </c>
      <c r="CG50" s="58">
        <f>1+$B$55*(IF('Female Barely'!$Q32&gt;=0, ((('Female Barely'!$Q32)/7)/60), 0))^0.25</f>
        <v>0.71748626929016357</v>
      </c>
      <c r="CH50" s="58">
        <f>1+$B$55*(IF('Female Somewhat'!$Q32&gt;=0, ((('Female Somewhat'!$Q32)/7)/60), 0))^0.25</f>
        <v>0.64553125577562021</v>
      </c>
      <c r="CI50" s="58">
        <f>1+$B$55*(IF('Female Active'!$Q32&gt;=0, ((('Female Active'!$Q32)/7)/60), 0))^0.25</f>
        <v>0.60231092074000514</v>
      </c>
      <c r="CJ50" s="58">
        <f>1+$B$55*(IF('Female Highly'!$Q32&gt;=0, ((('Female Highly'!$Q32)/7)/60), 0))^0.25</f>
        <v>0.53125019316017208</v>
      </c>
      <c r="CL50" s="58">
        <f t="shared" si="39"/>
        <v>26</v>
      </c>
      <c r="CM50" s="58">
        <f t="shared" si="40"/>
        <v>1E-4</v>
      </c>
      <c r="CN50" s="58">
        <f t="shared" si="41"/>
        <v>1E-4</v>
      </c>
      <c r="CO50" s="58">
        <f t="shared" si="42"/>
        <v>1</v>
      </c>
      <c r="CP50" s="58">
        <f t="shared" si="43"/>
        <v>0.80994141177950008</v>
      </c>
      <c r="CQ50" s="58">
        <f t="shared" si="44"/>
        <v>0.75071585102610217</v>
      </c>
      <c r="CR50" s="58">
        <f t="shared" si="45"/>
        <v>0.6952009466702157</v>
      </c>
      <c r="CS50" s="58">
        <f t="shared" si="46"/>
        <v>0.59748827064897247</v>
      </c>
      <c r="CT50" s="136">
        <f t="shared" si="8"/>
        <v>0</v>
      </c>
      <c r="CU50" s="136">
        <f t="shared" si="9"/>
        <v>0</v>
      </c>
      <c r="CV50" s="58">
        <f t="shared" si="47"/>
        <v>1</v>
      </c>
      <c r="CW50" s="58">
        <f t="shared" si="48"/>
        <v>0.80932287931114288</v>
      </c>
      <c r="CX50" s="58">
        <f t="shared" si="49"/>
        <v>0.7281577877811316</v>
      </c>
      <c r="CY50" s="58">
        <f t="shared" si="50"/>
        <v>0.67940534819727383</v>
      </c>
      <c r="CZ50" s="58">
        <f t="shared" si="51"/>
        <v>0.59924900916690726</v>
      </c>
    </row>
    <row r="51" spans="1:104">
      <c r="AD51" s="58">
        <v>23</v>
      </c>
      <c r="AE51" s="58">
        <f>H$33</f>
        <v>1E-4</v>
      </c>
      <c r="AF51" s="118">
        <f t="shared" si="58"/>
        <v>1E-3</v>
      </c>
      <c r="AG51" s="58">
        <f t="shared" si="58"/>
        <v>0</v>
      </c>
      <c r="AH51" s="58">
        <f t="shared" si="58"/>
        <v>0.1366</v>
      </c>
      <c r="AI51" s="58">
        <f t="shared" si="58"/>
        <v>7.7279999999999998</v>
      </c>
      <c r="AJ51" s="58">
        <f t="shared" si="58"/>
        <v>1E-4</v>
      </c>
      <c r="AK51" s="58">
        <f t="shared" si="58"/>
        <v>277.75700000000001</v>
      </c>
      <c r="AL51" s="58">
        <f t="shared" si="58"/>
        <v>22.4999</v>
      </c>
      <c r="AM51" s="58">
        <f>U$33</f>
        <v>0</v>
      </c>
      <c r="AN51" s="58">
        <f t="shared" si="59"/>
        <v>2.9999999999999997E-4</v>
      </c>
      <c r="AO51" s="58">
        <f t="shared" si="59"/>
        <v>0</v>
      </c>
      <c r="AP51" s="58">
        <f t="shared" si="59"/>
        <v>0.1401</v>
      </c>
      <c r="AQ51" s="58">
        <f t="shared" si="59"/>
        <v>7.6872999999999996</v>
      </c>
      <c r="AR51" s="58">
        <f t="shared" si="59"/>
        <v>0</v>
      </c>
      <c r="AS51" s="58">
        <f t="shared" si="59"/>
        <v>735.49789999999996</v>
      </c>
      <c r="AT51" s="58">
        <f t="shared" si="59"/>
        <v>22.501799999999999</v>
      </c>
      <c r="AV51" s="125">
        <f t="shared" si="11"/>
        <v>1E-4</v>
      </c>
      <c r="AW51" s="125">
        <f t="shared" si="12"/>
        <v>1E-4</v>
      </c>
      <c r="AX51" s="125">
        <f t="shared" si="13"/>
        <v>7.9346437664244482E-5</v>
      </c>
      <c r="AY51" s="125">
        <f t="shared" si="14"/>
        <v>7.0859848744519633E-5</v>
      </c>
      <c r="AZ51" s="125">
        <f t="shared" si="15"/>
        <v>6.2907299338030287E-5</v>
      </c>
      <c r="BA51" s="125">
        <f t="shared" si="16"/>
        <v>5.3418411832608281E-5</v>
      </c>
      <c r="BB51" s="125">
        <f t="shared" si="17"/>
        <v>0</v>
      </c>
      <c r="BC51" s="125">
        <f t="shared" si="18"/>
        <v>0</v>
      </c>
      <c r="BD51" s="125">
        <f t="shared" si="19"/>
        <v>0</v>
      </c>
      <c r="BE51" s="125">
        <f t="shared" si="20"/>
        <v>0</v>
      </c>
      <c r="BF51" s="125">
        <f t="shared" si="21"/>
        <v>0</v>
      </c>
      <c r="BG51" s="125">
        <f t="shared" si="22"/>
        <v>0</v>
      </c>
      <c r="BI51" s="125">
        <f t="shared" si="23"/>
        <v>1E-4</v>
      </c>
      <c r="BJ51" s="125">
        <f t="shared" si="24"/>
        <v>1E-4</v>
      </c>
      <c r="BK51" s="125">
        <f t="shared" si="25"/>
        <v>7.9346437664244482E-5</v>
      </c>
      <c r="BL51" s="125">
        <f t="shared" si="26"/>
        <v>7.0859848744519633E-5</v>
      </c>
      <c r="BM51" s="125">
        <f t="shared" si="27"/>
        <v>6.2907299338030287E-5</v>
      </c>
      <c r="BN51" s="125">
        <f t="shared" si="28"/>
        <v>5.3418411832608281E-5</v>
      </c>
      <c r="BO51" s="125">
        <f t="shared" si="29"/>
        <v>0</v>
      </c>
      <c r="BP51" s="125">
        <f t="shared" si="30"/>
        <v>0</v>
      </c>
      <c r="BQ51" s="125">
        <f t="shared" si="31"/>
        <v>0</v>
      </c>
      <c r="BR51" s="125">
        <f t="shared" si="32"/>
        <v>0</v>
      </c>
      <c r="BS51" s="125">
        <f t="shared" si="33"/>
        <v>0</v>
      </c>
      <c r="BT51" s="125">
        <f t="shared" si="34"/>
        <v>0</v>
      </c>
      <c r="BV51" s="58">
        <v>27</v>
      </c>
      <c r="BW51" s="58">
        <f t="shared" si="35"/>
        <v>1E-4</v>
      </c>
      <c r="BX51" s="58">
        <f t="shared" si="36"/>
        <v>1E-4</v>
      </c>
      <c r="BY51" s="58">
        <f>1+$B$55*(IF('Male Inactive'!$O33&gt;=0, ((('Male Inactive'!$O33)/7)/60), 0))^0.25</f>
        <v>0.7957016693733967</v>
      </c>
      <c r="BZ51" s="58">
        <f>1+$B$55*(IF('Male Barely'!$O33&gt;=0, ((('Male Barely'!$O33)/7)/60), 0))^0.25</f>
        <v>0.64230405597582785</v>
      </c>
      <c r="CA51" s="58">
        <f>1+$B$55*(IF('Male Somewhat'!$O33&gt;=0, ((('Male Somewhat'!$O33)/7)/60), 0))^0.25</f>
        <v>0.5945378829236565</v>
      </c>
      <c r="CB51" s="58">
        <f>1+$B$55*(IF('Male Active'!$O33&gt;=0, ((('Male Active'!$O33)/7)/60), 0))^0.25</f>
        <v>0.55053647326511035</v>
      </c>
      <c r="CC51" s="58">
        <f>1+$B$55*(IF('Male Highly'!$O33&gt;=0, ((('Male Highly'!$O33)/7)/60), 0))^0.25</f>
        <v>0.47366527589539209</v>
      </c>
      <c r="CD51" s="58">
        <f t="shared" si="37"/>
        <v>0</v>
      </c>
      <c r="CE51" s="58">
        <f t="shared" si="38"/>
        <v>0</v>
      </c>
      <c r="CF51" s="58">
        <f>1+$B$55*(IF('Female Inactive'!$Q33&gt;=0, ((('Female Inactive'!$Q33)/7)/60), 0))^0.25</f>
        <v>0.88483025114547298</v>
      </c>
      <c r="CG51" s="58">
        <f>1+$B$55*(IF('Female Barely'!$Q33&gt;=0, ((('Female Barely'!$Q33)/7)/60), 0))^0.25</f>
        <v>0.71523939014741966</v>
      </c>
      <c r="CH51" s="58">
        <f>1+$B$55*(IF('Female Somewhat'!$Q33&gt;=0, ((('Female Somewhat'!$Q33)/7)/60), 0))^0.25</f>
        <v>0.64352642814516825</v>
      </c>
      <c r="CI51" s="58">
        <f>1+$B$55*(IF('Female Active'!$Q33&gt;=0, ((('Female Active'!$Q33)/7)/60), 0))^0.25</f>
        <v>0.60015262336816899</v>
      </c>
      <c r="CJ51" s="58">
        <f>1+$B$55*(IF('Female Highly'!$Q33&gt;=0, ((('Female Highly'!$Q33)/7)/60), 0))^0.25</f>
        <v>0.52941898719853198</v>
      </c>
      <c r="CL51" s="58">
        <f t="shared" si="39"/>
        <v>27</v>
      </c>
      <c r="CM51" s="58">
        <f t="shared" si="40"/>
        <v>1E-4</v>
      </c>
      <c r="CN51" s="58">
        <f t="shared" si="41"/>
        <v>1E-4</v>
      </c>
      <c r="CO51" s="58">
        <f t="shared" si="42"/>
        <v>1</v>
      </c>
      <c r="CP51" s="58">
        <f t="shared" si="43"/>
        <v>0.80721717786721847</v>
      </c>
      <c r="CQ51" s="58">
        <f t="shared" si="44"/>
        <v>0.7471869242047039</v>
      </c>
      <c r="CR51" s="58">
        <f t="shared" si="45"/>
        <v>0.69188804605455922</v>
      </c>
      <c r="CS51" s="58">
        <f t="shared" si="46"/>
        <v>0.59527998259497994</v>
      </c>
      <c r="CT51" s="136">
        <f t="shared" si="8"/>
        <v>0</v>
      </c>
      <c r="CU51" s="136">
        <f t="shared" si="9"/>
        <v>0</v>
      </c>
      <c r="CV51" s="58">
        <f t="shared" si="47"/>
        <v>1</v>
      </c>
      <c r="CW51" s="58">
        <f t="shared" si="48"/>
        <v>0.80833514588984001</v>
      </c>
      <c r="CX51" s="58">
        <f t="shared" si="49"/>
        <v>0.72728800502930302</v>
      </c>
      <c r="CY51" s="58">
        <f t="shared" si="50"/>
        <v>0.67826865389291402</v>
      </c>
      <c r="CZ51" s="58">
        <f t="shared" si="51"/>
        <v>0.59832830818472027</v>
      </c>
    </row>
    <row r="52" spans="1:104">
      <c r="A52" s="58" t="s">
        <v>404</v>
      </c>
      <c r="B52" s="58"/>
      <c r="C52" s="58"/>
      <c r="D52" s="58"/>
      <c r="E52" s="58"/>
      <c r="F52" s="58"/>
      <c r="G52" s="58"/>
      <c r="H52" s="58"/>
      <c r="AD52" s="58">
        <v>24</v>
      </c>
      <c r="AE52" s="58">
        <f>H$33</f>
        <v>1E-4</v>
      </c>
      <c r="AF52" s="118">
        <f t="shared" si="58"/>
        <v>1E-3</v>
      </c>
      <c r="AG52" s="58">
        <f t="shared" si="58"/>
        <v>0</v>
      </c>
      <c r="AH52" s="58">
        <f t="shared" si="58"/>
        <v>0.1366</v>
      </c>
      <c r="AI52" s="58">
        <f t="shared" si="58"/>
        <v>7.7279999999999998</v>
      </c>
      <c r="AJ52" s="58">
        <f t="shared" si="58"/>
        <v>1E-4</v>
      </c>
      <c r="AK52" s="58">
        <f t="shared" si="58"/>
        <v>277.75700000000001</v>
      </c>
      <c r="AL52" s="58">
        <f t="shared" si="58"/>
        <v>22.4999</v>
      </c>
      <c r="AM52" s="58">
        <f>U$33</f>
        <v>0</v>
      </c>
      <c r="AN52" s="58">
        <f t="shared" si="59"/>
        <v>2.9999999999999997E-4</v>
      </c>
      <c r="AO52" s="58">
        <f t="shared" si="59"/>
        <v>0</v>
      </c>
      <c r="AP52" s="58">
        <f t="shared" si="59"/>
        <v>0.1401</v>
      </c>
      <c r="AQ52" s="58">
        <f t="shared" si="59"/>
        <v>7.6872999999999996</v>
      </c>
      <c r="AR52" s="58">
        <f t="shared" si="59"/>
        <v>0</v>
      </c>
      <c r="AS52" s="58">
        <f t="shared" si="59"/>
        <v>735.49789999999996</v>
      </c>
      <c r="AT52" s="58">
        <f t="shared" si="59"/>
        <v>22.501799999999999</v>
      </c>
      <c r="AV52" s="125">
        <f t="shared" si="11"/>
        <v>1E-4</v>
      </c>
      <c r="AW52" s="125">
        <f t="shared" si="12"/>
        <v>1E-4</v>
      </c>
      <c r="AX52" s="125">
        <f t="shared" si="13"/>
        <v>7.9346437664244482E-5</v>
      </c>
      <c r="AY52" s="125">
        <f t="shared" si="14"/>
        <v>7.0859848744519633E-5</v>
      </c>
      <c r="AZ52" s="125">
        <f t="shared" si="15"/>
        <v>6.2907299338030287E-5</v>
      </c>
      <c r="BA52" s="125">
        <f t="shared" si="16"/>
        <v>5.3418411832608281E-5</v>
      </c>
      <c r="BB52" s="125">
        <f t="shared" si="17"/>
        <v>0</v>
      </c>
      <c r="BC52" s="125">
        <f t="shared" si="18"/>
        <v>0</v>
      </c>
      <c r="BD52" s="125">
        <f t="shared" si="19"/>
        <v>0</v>
      </c>
      <c r="BE52" s="125">
        <f t="shared" si="20"/>
        <v>0</v>
      </c>
      <c r="BF52" s="125">
        <f t="shared" si="21"/>
        <v>0</v>
      </c>
      <c r="BG52" s="125">
        <f t="shared" si="22"/>
        <v>0</v>
      </c>
      <c r="BI52" s="125">
        <f t="shared" si="23"/>
        <v>1E-4</v>
      </c>
      <c r="BJ52" s="125">
        <f t="shared" si="24"/>
        <v>1E-4</v>
      </c>
      <c r="BK52" s="125">
        <f t="shared" si="25"/>
        <v>7.9346437664244482E-5</v>
      </c>
      <c r="BL52" s="125">
        <f t="shared" si="26"/>
        <v>7.0859848744519633E-5</v>
      </c>
      <c r="BM52" s="125">
        <f t="shared" si="27"/>
        <v>6.2907299338030287E-5</v>
      </c>
      <c r="BN52" s="125">
        <f t="shared" si="28"/>
        <v>5.3418411832608281E-5</v>
      </c>
      <c r="BO52" s="125">
        <f t="shared" si="29"/>
        <v>0</v>
      </c>
      <c r="BP52" s="125">
        <f t="shared" si="30"/>
        <v>0</v>
      </c>
      <c r="BQ52" s="125">
        <f t="shared" si="31"/>
        <v>0</v>
      </c>
      <c r="BR52" s="125">
        <f t="shared" si="32"/>
        <v>0</v>
      </c>
      <c r="BS52" s="125">
        <f t="shared" si="33"/>
        <v>0</v>
      </c>
      <c r="BT52" s="125">
        <f t="shared" si="34"/>
        <v>0</v>
      </c>
      <c r="BV52" s="58">
        <v>28</v>
      </c>
      <c r="BW52" s="58">
        <f t="shared" si="35"/>
        <v>1E-4</v>
      </c>
      <c r="BX52" s="58">
        <f t="shared" si="36"/>
        <v>1E-4</v>
      </c>
      <c r="BY52" s="58">
        <f>1+$B$55*(IF('Male Inactive'!$O34&gt;=0, ((('Male Inactive'!$O34)/7)/60), 0))^0.25</f>
        <v>0.79765459821526519</v>
      </c>
      <c r="BZ52" s="58">
        <f>1+$B$55*(IF('Male Barely'!$O34&gt;=0, ((('Male Barely'!$O34)/7)/60), 0))^0.25</f>
        <v>0.64175655806377163</v>
      </c>
      <c r="CA52" s="58">
        <f>1+$B$55*(IF('Male Somewhat'!$O34&gt;=0, ((('Male Somewhat'!$O34)/7)/60), 0))^0.25</f>
        <v>0.59325489326924608</v>
      </c>
      <c r="CB52" s="58">
        <f>1+$B$55*(IF('Male Active'!$O34&gt;=0, ((('Male Active'!$O34)/7)/60), 0))^0.25</f>
        <v>0.54932875563032724</v>
      </c>
      <c r="CC52" s="58">
        <f>1+$B$55*(IF('Male Highly'!$O34&gt;=0, ((('Male Highly'!$O34)/7)/60), 0))^0.25</f>
        <v>0.47315132250289205</v>
      </c>
      <c r="CD52" s="58">
        <f t="shared" si="37"/>
        <v>0</v>
      </c>
      <c r="CE52" s="58">
        <f t="shared" si="38"/>
        <v>0</v>
      </c>
      <c r="CF52" s="58">
        <f>1+$B$55*(IF('Female Inactive'!$Q34&gt;=0, ((('Female Inactive'!$Q34)/7)/60), 0))^0.25</f>
        <v>0.88312141856400117</v>
      </c>
      <c r="CG52" s="58">
        <f>1+$B$55*(IF('Female Barely'!$Q34&gt;=0, ((('Female Barely'!$Q34)/7)/60), 0))^0.25</f>
        <v>0.71312216307607812</v>
      </c>
      <c r="CH52" s="58">
        <f>1+$B$55*(IF('Female Somewhat'!$Q34&gt;=0, ((('Female Somewhat'!$Q34)/7)/60), 0))^0.25</f>
        <v>0.64167182261099476</v>
      </c>
      <c r="CI52" s="58">
        <f>1+$B$55*(IF('Female Active'!$Q34&gt;=0, ((('Female Active'!$Q34)/7)/60), 0))^0.25</f>
        <v>0.59814563078501437</v>
      </c>
      <c r="CJ52" s="58">
        <f>1+$B$55*(IF('Female Highly'!$Q34&gt;=0, ((('Female Highly'!$Q34)/7)/60), 0))^0.25</f>
        <v>0.52773231816799437</v>
      </c>
      <c r="CL52" s="58">
        <f t="shared" si="39"/>
        <v>28</v>
      </c>
      <c r="CM52" s="58">
        <f t="shared" si="40"/>
        <v>1E-4</v>
      </c>
      <c r="CN52" s="58">
        <f t="shared" si="41"/>
        <v>1E-4</v>
      </c>
      <c r="CO52" s="58">
        <f t="shared" si="42"/>
        <v>1</v>
      </c>
      <c r="CP52" s="58">
        <f t="shared" si="43"/>
        <v>0.80455445188893537</v>
      </c>
      <c r="CQ52" s="58">
        <f t="shared" si="44"/>
        <v>0.74374910468345701</v>
      </c>
      <c r="CR52" s="58">
        <f t="shared" si="45"/>
        <v>0.68867998361626492</v>
      </c>
      <c r="CS52" s="58">
        <f t="shared" si="46"/>
        <v>0.59317820465344007</v>
      </c>
      <c r="CT52" s="136">
        <f t="shared" si="8"/>
        <v>0</v>
      </c>
      <c r="CU52" s="136">
        <f t="shared" si="9"/>
        <v>0</v>
      </c>
      <c r="CV52" s="58">
        <f t="shared" si="47"/>
        <v>1</v>
      </c>
      <c r="CW52" s="58">
        <f t="shared" si="48"/>
        <v>0.80750183166845824</v>
      </c>
      <c r="CX52" s="58">
        <f t="shared" si="49"/>
        <v>0.72659524400889819</v>
      </c>
      <c r="CY52" s="58">
        <f t="shared" si="50"/>
        <v>0.67730848579986724</v>
      </c>
      <c r="CZ52" s="58">
        <f t="shared" si="51"/>
        <v>0.59757617364338533</v>
      </c>
    </row>
    <row r="53" spans="1:104">
      <c r="A53" s="58"/>
      <c r="B53" s="58"/>
      <c r="C53" s="58"/>
      <c r="D53" s="58"/>
      <c r="E53" s="58"/>
      <c r="F53" s="58"/>
      <c r="G53" s="58"/>
      <c r="H53" s="58"/>
      <c r="AD53" s="58">
        <v>25</v>
      </c>
      <c r="AE53" s="58">
        <f>H$34</f>
        <v>1E-4</v>
      </c>
      <c r="AF53" s="118">
        <f t="shared" ref="AF53:AL57" si="60">I$34</f>
        <v>1E-3</v>
      </c>
      <c r="AG53" s="58">
        <f t="shared" si="60"/>
        <v>0</v>
      </c>
      <c r="AH53" s="58">
        <f t="shared" si="60"/>
        <v>0.13650000000000001</v>
      </c>
      <c r="AI53" s="58">
        <f t="shared" si="60"/>
        <v>8.1519999999999992</v>
      </c>
      <c r="AJ53" s="58">
        <f t="shared" si="60"/>
        <v>1E-4</v>
      </c>
      <c r="AK53" s="58">
        <f t="shared" si="60"/>
        <v>227.56</v>
      </c>
      <c r="AL53" s="58">
        <f t="shared" si="60"/>
        <v>27.525400000000001</v>
      </c>
      <c r="AM53" s="58">
        <f>U$34</f>
        <v>0</v>
      </c>
      <c r="AN53" s="58">
        <f t="shared" ref="AN53:AT57" si="61">V$34</f>
        <v>2.9999999999999997E-4</v>
      </c>
      <c r="AO53" s="58">
        <f t="shared" si="61"/>
        <v>0</v>
      </c>
      <c r="AP53" s="58">
        <f t="shared" si="61"/>
        <v>0.14000000000000001</v>
      </c>
      <c r="AQ53" s="58">
        <f t="shared" si="61"/>
        <v>8.2569999999999997</v>
      </c>
      <c r="AR53" s="58">
        <f t="shared" si="61"/>
        <v>0</v>
      </c>
      <c r="AS53" s="58">
        <f t="shared" si="61"/>
        <v>471.80360000000002</v>
      </c>
      <c r="AT53" s="58">
        <f t="shared" si="61"/>
        <v>27.506900000000002</v>
      </c>
      <c r="AV53" s="125">
        <f t="shared" si="11"/>
        <v>1E-4</v>
      </c>
      <c r="AW53" s="125">
        <f t="shared" si="12"/>
        <v>1E-4</v>
      </c>
      <c r="AX53" s="125">
        <f t="shared" si="13"/>
        <v>7.9346437664244482E-5</v>
      </c>
      <c r="AY53" s="125">
        <f t="shared" si="14"/>
        <v>7.0859848744519633E-5</v>
      </c>
      <c r="AZ53" s="125">
        <f t="shared" si="15"/>
        <v>6.2907299338030287E-5</v>
      </c>
      <c r="BA53" s="125">
        <f t="shared" si="16"/>
        <v>5.3418411832608281E-5</v>
      </c>
      <c r="BB53" s="125">
        <f t="shared" si="17"/>
        <v>0</v>
      </c>
      <c r="BC53" s="125">
        <f t="shared" si="18"/>
        <v>0</v>
      </c>
      <c r="BD53" s="125">
        <f t="shared" si="19"/>
        <v>0</v>
      </c>
      <c r="BE53" s="125">
        <f t="shared" si="20"/>
        <v>0</v>
      </c>
      <c r="BF53" s="125">
        <f t="shared" si="21"/>
        <v>0</v>
      </c>
      <c r="BG53" s="125">
        <f t="shared" si="22"/>
        <v>0</v>
      </c>
      <c r="BI53" s="125">
        <f t="shared" si="23"/>
        <v>1E-4</v>
      </c>
      <c r="BJ53" s="125">
        <f t="shared" si="24"/>
        <v>1E-4</v>
      </c>
      <c r="BK53" s="125">
        <f t="shared" si="25"/>
        <v>7.9346437664244482E-5</v>
      </c>
      <c r="BL53" s="125">
        <f t="shared" si="26"/>
        <v>7.0859848744519633E-5</v>
      </c>
      <c r="BM53" s="125">
        <f t="shared" si="27"/>
        <v>6.2907299338030287E-5</v>
      </c>
      <c r="BN53" s="125">
        <f t="shared" si="28"/>
        <v>5.3418411832608281E-5</v>
      </c>
      <c r="BO53" s="125">
        <f t="shared" si="29"/>
        <v>0</v>
      </c>
      <c r="BP53" s="125">
        <f t="shared" si="30"/>
        <v>0</v>
      </c>
      <c r="BQ53" s="125">
        <f t="shared" si="31"/>
        <v>0</v>
      </c>
      <c r="BR53" s="125">
        <f t="shared" si="32"/>
        <v>0</v>
      </c>
      <c r="BS53" s="125">
        <f t="shared" si="33"/>
        <v>0</v>
      </c>
      <c r="BT53" s="125">
        <f t="shared" si="34"/>
        <v>0</v>
      </c>
      <c r="BV53" s="58">
        <v>29</v>
      </c>
      <c r="BW53" s="58">
        <f t="shared" si="35"/>
        <v>1E-4</v>
      </c>
      <c r="BX53" s="58">
        <f t="shared" si="36"/>
        <v>1E-4</v>
      </c>
      <c r="BY53" s="58">
        <f>1+$B$55*(IF('Male Inactive'!$O35&gt;=0, ((('Male Inactive'!$O35)/7)/60), 0))^0.25</f>
        <v>0.79977665906427564</v>
      </c>
      <c r="BZ53" s="58">
        <f>1+$B$55*(IF('Male Barely'!$O35&gt;=0, ((('Male Barely'!$O35)/7)/60), 0))^0.25</f>
        <v>0.64138356801239804</v>
      </c>
      <c r="CA53" s="58">
        <f>1+$B$55*(IF('Male Somewhat'!$O35&gt;=0, ((('Male Somewhat'!$O35)/7)/60), 0))^0.25</f>
        <v>0.59215905509463074</v>
      </c>
      <c r="CB53" s="58">
        <f>1+$B$55*(IF('Male Active'!$O35&gt;=0, ((('Male Active'!$O35)/7)/60), 0))^0.25</f>
        <v>0.54830948032332016</v>
      </c>
      <c r="CC53" s="58">
        <f>1+$B$55*(IF('Male Highly'!$O35&gt;=0, ((('Male Highly'!$O35)/7)/60), 0))^0.25</f>
        <v>0.47281007267758757</v>
      </c>
      <c r="CD53" s="58">
        <f t="shared" si="37"/>
        <v>0</v>
      </c>
      <c r="CE53" s="58">
        <f t="shared" si="38"/>
        <v>0</v>
      </c>
      <c r="CF53" s="58">
        <f>1+$B$55*(IF('Female Inactive'!$Q35&gt;=0, ((('Female Inactive'!$Q35)/7)/60), 0))^0.25</f>
        <v>0.88142543123376249</v>
      </c>
      <c r="CG53" s="58">
        <f>1+$B$55*(IF('Female Barely'!$Q35&gt;=0, ((('Female Barely'!$Q35)/7)/60), 0))^0.25</f>
        <v>0.71114232837411095</v>
      </c>
      <c r="CH53" s="58">
        <f>1+$B$55*(IF('Female Somewhat'!$Q35&gt;=0, ((('Female Somewhat'!$Q35)/7)/60), 0))^0.25</f>
        <v>0.63997297681426257</v>
      </c>
      <c r="CI53" s="58">
        <f>1+$B$55*(IF('Female Active'!$Q35&gt;=0, ((('Female Active'!$Q35)/7)/60), 0))^0.25</f>
        <v>0.59629609221974067</v>
      </c>
      <c r="CJ53" s="58">
        <f>1+$B$55*(IF('Female Highly'!$Q35&gt;=0, ((('Female Highly'!$Q35)/7)/60), 0))^0.25</f>
        <v>0.526194304475051</v>
      </c>
      <c r="CL53" s="58">
        <f t="shared" si="39"/>
        <v>29</v>
      </c>
      <c r="CM53" s="58">
        <f t="shared" si="40"/>
        <v>1E-4</v>
      </c>
      <c r="CN53" s="58">
        <f t="shared" si="41"/>
        <v>1E-4</v>
      </c>
      <c r="CO53" s="58">
        <f t="shared" si="42"/>
        <v>1</v>
      </c>
      <c r="CP53" s="58">
        <f t="shared" si="43"/>
        <v>0.80195334627895409</v>
      </c>
      <c r="CQ53" s="58">
        <f t="shared" si="44"/>
        <v>0.74040552244603663</v>
      </c>
      <c r="CR53" s="58">
        <f t="shared" si="45"/>
        <v>0.68557824751329011</v>
      </c>
      <c r="CS53" s="58">
        <f t="shared" si="46"/>
        <v>0.59117763355430608</v>
      </c>
      <c r="CT53" s="136">
        <f t="shared" si="8"/>
        <v>0</v>
      </c>
      <c r="CU53" s="136">
        <f t="shared" si="9"/>
        <v>0</v>
      </c>
      <c r="CV53" s="58">
        <f t="shared" si="47"/>
        <v>1</v>
      </c>
      <c r="CW53" s="58">
        <f t="shared" si="48"/>
        <v>0.80680940573577475</v>
      </c>
      <c r="CX53" s="58">
        <f t="shared" si="49"/>
        <v>0.72606593154280752</v>
      </c>
      <c r="CY53" s="58">
        <f t="shared" si="50"/>
        <v>0.67651337378033649</v>
      </c>
      <c r="CZ53" s="58">
        <f t="shared" si="51"/>
        <v>0.59698107840900183</v>
      </c>
    </row>
    <row r="54" spans="1:104">
      <c r="A54" s="58" t="s">
        <v>370</v>
      </c>
      <c r="B54" s="58"/>
      <c r="C54" s="58"/>
      <c r="D54" s="58"/>
      <c r="E54" s="58"/>
      <c r="F54" s="58"/>
      <c r="G54" s="58"/>
      <c r="H54" s="58"/>
      <c r="AD54" s="58">
        <v>26</v>
      </c>
      <c r="AE54" s="58">
        <f>H$34</f>
        <v>1E-4</v>
      </c>
      <c r="AF54" s="118">
        <f t="shared" si="60"/>
        <v>1E-3</v>
      </c>
      <c r="AG54" s="58">
        <f t="shared" si="60"/>
        <v>0</v>
      </c>
      <c r="AH54" s="58">
        <f t="shared" si="60"/>
        <v>0.13650000000000001</v>
      </c>
      <c r="AI54" s="58">
        <f t="shared" si="60"/>
        <v>8.1519999999999992</v>
      </c>
      <c r="AJ54" s="58">
        <f t="shared" si="60"/>
        <v>1E-4</v>
      </c>
      <c r="AK54" s="58">
        <f t="shared" si="60"/>
        <v>227.56</v>
      </c>
      <c r="AL54" s="58">
        <f t="shared" si="60"/>
        <v>27.525400000000001</v>
      </c>
      <c r="AM54" s="58">
        <f>U$34</f>
        <v>0</v>
      </c>
      <c r="AN54" s="58">
        <f t="shared" si="61"/>
        <v>2.9999999999999997E-4</v>
      </c>
      <c r="AO54" s="58">
        <f t="shared" si="61"/>
        <v>0</v>
      </c>
      <c r="AP54" s="58">
        <f t="shared" si="61"/>
        <v>0.14000000000000001</v>
      </c>
      <c r="AQ54" s="58">
        <f t="shared" si="61"/>
        <v>8.2569999999999997</v>
      </c>
      <c r="AR54" s="58">
        <f t="shared" si="61"/>
        <v>0</v>
      </c>
      <c r="AS54" s="58">
        <f t="shared" si="61"/>
        <v>471.80360000000002</v>
      </c>
      <c r="AT54" s="58">
        <f t="shared" si="61"/>
        <v>27.506900000000002</v>
      </c>
      <c r="AV54" s="125">
        <f t="shared" si="11"/>
        <v>1E-4</v>
      </c>
      <c r="AW54" s="125">
        <f t="shared" si="12"/>
        <v>1E-4</v>
      </c>
      <c r="AX54" s="125">
        <f t="shared" si="13"/>
        <v>7.9346437664244482E-5</v>
      </c>
      <c r="AY54" s="125">
        <f t="shared" si="14"/>
        <v>7.0859848744519633E-5</v>
      </c>
      <c r="AZ54" s="125">
        <f t="shared" si="15"/>
        <v>6.2907299338030287E-5</v>
      </c>
      <c r="BA54" s="125">
        <f t="shared" si="16"/>
        <v>5.3418411832608281E-5</v>
      </c>
      <c r="BB54" s="125">
        <f t="shared" si="17"/>
        <v>0</v>
      </c>
      <c r="BC54" s="125">
        <f t="shared" si="18"/>
        <v>0</v>
      </c>
      <c r="BD54" s="125">
        <f t="shared" si="19"/>
        <v>0</v>
      </c>
      <c r="BE54" s="125">
        <f t="shared" si="20"/>
        <v>0</v>
      </c>
      <c r="BF54" s="125">
        <f t="shared" si="21"/>
        <v>0</v>
      </c>
      <c r="BG54" s="125">
        <f t="shared" si="22"/>
        <v>0</v>
      </c>
      <c r="BI54" s="125">
        <f t="shared" si="23"/>
        <v>1E-4</v>
      </c>
      <c r="BJ54" s="125">
        <f t="shared" si="24"/>
        <v>1E-4</v>
      </c>
      <c r="BK54" s="125">
        <f t="shared" si="25"/>
        <v>7.9346437664244482E-5</v>
      </c>
      <c r="BL54" s="125">
        <f t="shared" si="26"/>
        <v>7.0859848744519633E-5</v>
      </c>
      <c r="BM54" s="125">
        <f t="shared" si="27"/>
        <v>6.2907299338030287E-5</v>
      </c>
      <c r="BN54" s="125">
        <f t="shared" si="28"/>
        <v>5.3418411832608281E-5</v>
      </c>
      <c r="BO54" s="125">
        <f t="shared" si="29"/>
        <v>0</v>
      </c>
      <c r="BP54" s="125">
        <f t="shared" si="30"/>
        <v>0</v>
      </c>
      <c r="BQ54" s="125">
        <f t="shared" si="31"/>
        <v>0</v>
      </c>
      <c r="BR54" s="125">
        <f t="shared" si="32"/>
        <v>0</v>
      </c>
      <c r="BS54" s="125">
        <f t="shared" si="33"/>
        <v>0</v>
      </c>
      <c r="BT54" s="125">
        <f t="shared" si="34"/>
        <v>0</v>
      </c>
      <c r="BV54" s="58">
        <v>30</v>
      </c>
      <c r="BW54" s="58">
        <f t="shared" si="35"/>
        <v>2.0000000000000001E-4</v>
      </c>
      <c r="BX54" s="58">
        <f t="shared" si="36"/>
        <v>1E-4</v>
      </c>
      <c r="BY54" s="58">
        <f>1+$B$55*(IF('Male Inactive'!$O36&gt;=0, ((('Male Inactive'!$O36)/7)/60), 0))^0.25</f>
        <v>0.80206956101382398</v>
      </c>
      <c r="BZ54" s="58">
        <f>1+$B$55*(IF('Male Barely'!$O36&gt;=0, ((('Male Barely'!$O36)/7)/60), 0))^0.25</f>
        <v>0.64118565393006799</v>
      </c>
      <c r="CA54" s="58">
        <f>1+$B$55*(IF('Male Somewhat'!$O36&gt;=0, ((('Male Somewhat'!$O36)/7)/60), 0))^0.25</f>
        <v>0.59125296341349476</v>
      </c>
      <c r="CB54" s="58">
        <f>1+$B$55*(IF('Male Active'!$O36&gt;=0, ((('Male Active'!$O36)/7)/60), 0))^0.25</f>
        <v>0.54748007429606282</v>
      </c>
      <c r="CC54" s="58">
        <f>1+$B$55*(IF('Male Highly'!$O36&gt;=0, ((('Male Highly'!$O36)/7)/60), 0))^0.25</f>
        <v>0.47263791451414838</v>
      </c>
      <c r="CD54" s="58">
        <f t="shared" si="37"/>
        <v>1E-4</v>
      </c>
      <c r="CE54" s="58">
        <f t="shared" si="38"/>
        <v>0</v>
      </c>
      <c r="CF54" s="58">
        <f>1+$B$55*(IF('Female Inactive'!$Q36&gt;=0, ((('Female Inactive'!$Q36)/7)/60), 0))^0.25</f>
        <v>0.87976350858762764</v>
      </c>
      <c r="CG54" s="58">
        <f>1+$B$55*(IF('Female Barely'!$Q36&gt;=0, ((('Female Barely'!$Q36)/7)/60), 0))^0.25</f>
        <v>0.70930732140621633</v>
      </c>
      <c r="CH54" s="58">
        <f>1+$B$55*(IF('Female Somewhat'!$Q36&gt;=0, ((('Female Somewhat'!$Q36)/7)/60), 0))^0.25</f>
        <v>0.63843556832690718</v>
      </c>
      <c r="CI54" s="58">
        <f>1+$B$55*(IF('Female Active'!$Q36&gt;=0, ((('Female Active'!$Q36)/7)/60), 0))^0.25</f>
        <v>0.59461022747691672</v>
      </c>
      <c r="CJ54" s="58">
        <f>1+$B$55*(IF('Female Highly'!$Q36&gt;=0, ((('Female Highly'!$Q36)/7)/60), 0))^0.25</f>
        <v>0.52480925156530711</v>
      </c>
      <c r="CL54" s="58">
        <f t="shared" si="39"/>
        <v>30</v>
      </c>
      <c r="CM54" s="58">
        <f t="shared" si="40"/>
        <v>2.0000000000000001E-4</v>
      </c>
      <c r="CN54" s="58">
        <f t="shared" si="41"/>
        <v>1E-4</v>
      </c>
      <c r="CO54" s="58">
        <f t="shared" si="42"/>
        <v>1</v>
      </c>
      <c r="CP54" s="58">
        <f t="shared" si="43"/>
        <v>0.79941402229452874</v>
      </c>
      <c r="CQ54" s="58">
        <f t="shared" si="44"/>
        <v>0.73715920931614098</v>
      </c>
      <c r="CR54" s="58">
        <f t="shared" si="45"/>
        <v>0.68258428060035403</v>
      </c>
      <c r="CS54" s="58">
        <f t="shared" si="46"/>
        <v>0.58927297267923906</v>
      </c>
      <c r="CT54" s="136">
        <f t="shared" si="8"/>
        <v>1E-4</v>
      </c>
      <c r="CU54" s="136">
        <f t="shared" si="9"/>
        <v>0</v>
      </c>
      <c r="CV54" s="58">
        <f t="shared" si="47"/>
        <v>1</v>
      </c>
      <c r="CW54" s="58">
        <f t="shared" si="48"/>
        <v>0.80624771825889696</v>
      </c>
      <c r="CX54" s="58">
        <f t="shared" si="49"/>
        <v>0.72568998610984858</v>
      </c>
      <c r="CY54" s="58">
        <f t="shared" si="50"/>
        <v>0.67587507514548317</v>
      </c>
      <c r="CZ54" s="58">
        <f t="shared" si="51"/>
        <v>0.59653446232139806</v>
      </c>
    </row>
    <row r="55" spans="1:104">
      <c r="A55" s="58" t="s">
        <v>371</v>
      </c>
      <c r="B55" s="58">
        <f>(0.755-1)/(1.61^0.25)</f>
        <v>-0.21750017732062199</v>
      </c>
      <c r="C55" s="58"/>
      <c r="D55" s="58"/>
      <c r="E55" s="58"/>
      <c r="F55" s="58"/>
      <c r="G55" s="58"/>
      <c r="H55" s="58"/>
      <c r="AD55" s="58">
        <v>27</v>
      </c>
      <c r="AE55" s="58">
        <f>H$34</f>
        <v>1E-4</v>
      </c>
      <c r="AF55" s="118">
        <f t="shared" si="60"/>
        <v>1E-3</v>
      </c>
      <c r="AG55" s="58">
        <f t="shared" si="60"/>
        <v>0</v>
      </c>
      <c r="AH55" s="58">
        <f t="shared" si="60"/>
        <v>0.13650000000000001</v>
      </c>
      <c r="AI55" s="58">
        <f t="shared" si="60"/>
        <v>8.1519999999999992</v>
      </c>
      <c r="AJ55" s="58">
        <f t="shared" si="60"/>
        <v>1E-4</v>
      </c>
      <c r="AK55" s="58">
        <f t="shared" si="60"/>
        <v>227.56</v>
      </c>
      <c r="AL55" s="58">
        <f t="shared" si="60"/>
        <v>27.525400000000001</v>
      </c>
      <c r="AM55" s="58">
        <f>U$34</f>
        <v>0</v>
      </c>
      <c r="AN55" s="58">
        <f t="shared" si="61"/>
        <v>2.9999999999999997E-4</v>
      </c>
      <c r="AO55" s="58">
        <f t="shared" si="61"/>
        <v>0</v>
      </c>
      <c r="AP55" s="58">
        <f t="shared" si="61"/>
        <v>0.14000000000000001</v>
      </c>
      <c r="AQ55" s="58">
        <f t="shared" si="61"/>
        <v>8.2569999999999997</v>
      </c>
      <c r="AR55" s="58">
        <f t="shared" si="61"/>
        <v>0</v>
      </c>
      <c r="AS55" s="58">
        <f t="shared" si="61"/>
        <v>471.80360000000002</v>
      </c>
      <c r="AT55" s="58">
        <f t="shared" si="61"/>
        <v>27.506900000000002</v>
      </c>
      <c r="AV55" s="125">
        <f t="shared" si="11"/>
        <v>1E-4</v>
      </c>
      <c r="AW55" s="125">
        <f t="shared" si="12"/>
        <v>1E-4</v>
      </c>
      <c r="AX55" s="125">
        <f t="shared" si="13"/>
        <v>7.9346437664244482E-5</v>
      </c>
      <c r="AY55" s="125">
        <f t="shared" si="14"/>
        <v>7.0859848744519633E-5</v>
      </c>
      <c r="AZ55" s="125">
        <f t="shared" si="15"/>
        <v>6.2907299338030287E-5</v>
      </c>
      <c r="BA55" s="125">
        <f t="shared" si="16"/>
        <v>5.3418411832608281E-5</v>
      </c>
      <c r="BB55" s="125">
        <f t="shared" si="17"/>
        <v>0</v>
      </c>
      <c r="BC55" s="125">
        <f t="shared" si="18"/>
        <v>0</v>
      </c>
      <c r="BD55" s="125">
        <f t="shared" si="19"/>
        <v>0</v>
      </c>
      <c r="BE55" s="125">
        <f t="shared" si="20"/>
        <v>0</v>
      </c>
      <c r="BF55" s="125">
        <f t="shared" si="21"/>
        <v>0</v>
      </c>
      <c r="BG55" s="125">
        <f t="shared" si="22"/>
        <v>0</v>
      </c>
      <c r="BI55" s="125">
        <f t="shared" si="23"/>
        <v>1E-4</v>
      </c>
      <c r="BJ55" s="125">
        <f t="shared" si="24"/>
        <v>1E-4</v>
      </c>
      <c r="BK55" s="125">
        <f t="shared" si="25"/>
        <v>7.9346437664244482E-5</v>
      </c>
      <c r="BL55" s="125">
        <f t="shared" si="26"/>
        <v>7.0859848744519633E-5</v>
      </c>
      <c r="BM55" s="125">
        <f t="shared" si="27"/>
        <v>6.2907299338030287E-5</v>
      </c>
      <c r="BN55" s="125">
        <f t="shared" si="28"/>
        <v>5.3418411832608281E-5</v>
      </c>
      <c r="BO55" s="125">
        <f t="shared" si="29"/>
        <v>0</v>
      </c>
      <c r="BP55" s="125">
        <f t="shared" si="30"/>
        <v>0</v>
      </c>
      <c r="BQ55" s="125">
        <f t="shared" si="31"/>
        <v>0</v>
      </c>
      <c r="BR55" s="125">
        <f t="shared" si="32"/>
        <v>0</v>
      </c>
      <c r="BS55" s="125">
        <f t="shared" si="33"/>
        <v>0</v>
      </c>
      <c r="BT55" s="125">
        <f t="shared" si="34"/>
        <v>0</v>
      </c>
      <c r="BV55" s="58">
        <v>31</v>
      </c>
      <c r="BW55" s="58">
        <f t="shared" si="35"/>
        <v>2.0000000000000001E-4</v>
      </c>
      <c r="BX55" s="58">
        <f t="shared" si="36"/>
        <v>1E-4</v>
      </c>
      <c r="BY55" s="58">
        <f>1+$B$55*(IF('Male Inactive'!$O37&gt;=0, ((('Male Inactive'!$O37)/7)/60), 0))^0.25</f>
        <v>0.80453587996419895</v>
      </c>
      <c r="BZ55" s="58">
        <f>1+$B$55*(IF('Male Barely'!$O37&gt;=0, ((('Male Barely'!$O37)/7)/60), 0))^0.25</f>
        <v>0.64116414174815617</v>
      </c>
      <c r="CA55" s="58">
        <f>1+$B$55*(IF('Male Somewhat'!$O37&gt;=0, ((('Male Somewhat'!$O37)/7)/60), 0))^0.25</f>
        <v>0.59053988186631101</v>
      </c>
      <c r="CB55" s="58">
        <f>1+$B$55*(IF('Male Active'!$O37&gt;=0, ((('Male Active'!$O37)/7)/60), 0))^0.25</f>
        <v>0.54684261244005783</v>
      </c>
      <c r="CC55" s="58">
        <f>1+$B$55*(IF('Male Highly'!$O37&gt;=0, ((('Male Highly'!$O37)/7)/60), 0))^0.25</f>
        <v>0.47263174315268186</v>
      </c>
      <c r="CD55" s="58">
        <f t="shared" si="37"/>
        <v>1E-4</v>
      </c>
      <c r="CE55" s="58">
        <f t="shared" si="38"/>
        <v>0</v>
      </c>
      <c r="CF55" s="58">
        <f>1+$B$55*(IF('Female Inactive'!$Q37&gt;=0, ((('Female Inactive'!$Q37)/7)/60), 0))^0.25</f>
        <v>0.87815344156957387</v>
      </c>
      <c r="CG55" s="58">
        <f>1+$B$55*(IF('Female Barely'!$Q37&gt;=0, ((('Female Barely'!$Q37)/7)/60), 0))^0.25</f>
        <v>0.70762442480258003</v>
      </c>
      <c r="CH55" s="58">
        <f>1+$B$55*(IF('Female Somewhat'!$Q37&gt;=0, ((('Female Somewhat'!$Q37)/7)/60), 0))^0.25</f>
        <v>0.63706549841810878</v>
      </c>
      <c r="CI55" s="58">
        <f>1+$B$55*(IF('Female Active'!$Q37&gt;=0, ((('Female Active'!$Q37)/7)/60), 0))^0.25</f>
        <v>0.59309441143066177</v>
      </c>
      <c r="CJ55" s="58">
        <f>1+$B$55*(IF('Female Highly'!$Q37&gt;=0, ((('Female Highly'!$Q37)/7)/60), 0))^0.25</f>
        <v>0.52358169409440447</v>
      </c>
      <c r="CL55" s="58">
        <f t="shared" si="39"/>
        <v>31</v>
      </c>
      <c r="CM55" s="58">
        <f t="shared" si="40"/>
        <v>2.0000000000000001E-4</v>
      </c>
      <c r="CN55" s="58">
        <f t="shared" si="41"/>
        <v>1E-4</v>
      </c>
      <c r="CO55" s="58">
        <f t="shared" si="42"/>
        <v>1</v>
      </c>
      <c r="CP55" s="58">
        <f t="shared" si="43"/>
        <v>0.7969366658658994</v>
      </c>
      <c r="CQ55" s="58">
        <f t="shared" si="44"/>
        <v>0.73401310814452358</v>
      </c>
      <c r="CR55" s="58">
        <f t="shared" si="45"/>
        <v>0.67969947153182497</v>
      </c>
      <c r="CS55" s="58">
        <f t="shared" si="46"/>
        <v>0.58745887526323071</v>
      </c>
      <c r="CT55" s="136">
        <f t="shared" si="8"/>
        <v>1E-4</v>
      </c>
      <c r="CU55" s="136">
        <f t="shared" si="9"/>
        <v>0</v>
      </c>
      <c r="CV55" s="58">
        <f t="shared" si="47"/>
        <v>1</v>
      </c>
      <c r="CW55" s="58">
        <f t="shared" si="48"/>
        <v>0.80580954455727283</v>
      </c>
      <c r="CX55" s="58">
        <f t="shared" si="49"/>
        <v>0.7254603446972151</v>
      </c>
      <c r="CY55" s="58">
        <f t="shared" si="50"/>
        <v>0.67538813076970949</v>
      </c>
      <c r="CZ55" s="58">
        <f t="shared" si="51"/>
        <v>0.59623030476151972</v>
      </c>
    </row>
    <row r="56" spans="1:104">
      <c r="A56" s="58"/>
      <c r="B56" s="58" t="s">
        <v>372</v>
      </c>
      <c r="C56" s="58" t="s">
        <v>373</v>
      </c>
      <c r="D56" s="58"/>
      <c r="E56" s="58"/>
      <c r="F56" s="58"/>
      <c r="G56" s="58"/>
      <c r="H56" s="58"/>
      <c r="AD56" s="58">
        <v>28</v>
      </c>
      <c r="AE56" s="58">
        <f>H$34</f>
        <v>1E-4</v>
      </c>
      <c r="AF56" s="118">
        <f t="shared" si="60"/>
        <v>1E-3</v>
      </c>
      <c r="AG56" s="58">
        <f t="shared" si="60"/>
        <v>0</v>
      </c>
      <c r="AH56" s="58">
        <f t="shared" si="60"/>
        <v>0.13650000000000001</v>
      </c>
      <c r="AI56" s="58">
        <f t="shared" si="60"/>
        <v>8.1519999999999992</v>
      </c>
      <c r="AJ56" s="58">
        <f t="shared" si="60"/>
        <v>1E-4</v>
      </c>
      <c r="AK56" s="58">
        <f t="shared" si="60"/>
        <v>227.56</v>
      </c>
      <c r="AL56" s="58">
        <f t="shared" si="60"/>
        <v>27.525400000000001</v>
      </c>
      <c r="AM56" s="58">
        <f>U$34</f>
        <v>0</v>
      </c>
      <c r="AN56" s="58">
        <f t="shared" si="61"/>
        <v>2.9999999999999997E-4</v>
      </c>
      <c r="AO56" s="58">
        <f t="shared" si="61"/>
        <v>0</v>
      </c>
      <c r="AP56" s="58">
        <f t="shared" si="61"/>
        <v>0.14000000000000001</v>
      </c>
      <c r="AQ56" s="58">
        <f t="shared" si="61"/>
        <v>8.2569999999999997</v>
      </c>
      <c r="AR56" s="58">
        <f t="shared" si="61"/>
        <v>0</v>
      </c>
      <c r="AS56" s="58">
        <f t="shared" si="61"/>
        <v>471.80360000000002</v>
      </c>
      <c r="AT56" s="58">
        <f t="shared" si="61"/>
        <v>27.506900000000002</v>
      </c>
      <c r="AV56" s="125">
        <f t="shared" si="11"/>
        <v>1E-4</v>
      </c>
      <c r="AW56" s="125">
        <f t="shared" si="12"/>
        <v>1E-4</v>
      </c>
      <c r="AX56" s="125">
        <f t="shared" si="13"/>
        <v>7.9346437664244482E-5</v>
      </c>
      <c r="AY56" s="125">
        <f t="shared" si="14"/>
        <v>7.0859848744519633E-5</v>
      </c>
      <c r="AZ56" s="125">
        <f t="shared" si="15"/>
        <v>6.2907299338030287E-5</v>
      </c>
      <c r="BA56" s="125">
        <f t="shared" si="16"/>
        <v>5.3418411832608281E-5</v>
      </c>
      <c r="BB56" s="125">
        <f t="shared" si="17"/>
        <v>0</v>
      </c>
      <c r="BC56" s="125">
        <f t="shared" si="18"/>
        <v>0</v>
      </c>
      <c r="BD56" s="125">
        <f t="shared" si="19"/>
        <v>0</v>
      </c>
      <c r="BE56" s="125">
        <f t="shared" si="20"/>
        <v>0</v>
      </c>
      <c r="BF56" s="125">
        <f t="shared" si="21"/>
        <v>0</v>
      </c>
      <c r="BG56" s="125">
        <f t="shared" si="22"/>
        <v>0</v>
      </c>
      <c r="BI56" s="125">
        <f t="shared" si="23"/>
        <v>1E-4</v>
      </c>
      <c r="BJ56" s="125">
        <f t="shared" si="24"/>
        <v>1E-4</v>
      </c>
      <c r="BK56" s="125">
        <f t="shared" si="25"/>
        <v>7.9346437664244482E-5</v>
      </c>
      <c r="BL56" s="125">
        <f t="shared" si="26"/>
        <v>7.0859848744519633E-5</v>
      </c>
      <c r="BM56" s="125">
        <f t="shared" si="27"/>
        <v>6.2907299338030287E-5</v>
      </c>
      <c r="BN56" s="125">
        <f t="shared" si="28"/>
        <v>5.3418411832608281E-5</v>
      </c>
      <c r="BO56" s="125">
        <f t="shared" si="29"/>
        <v>0</v>
      </c>
      <c r="BP56" s="125">
        <f t="shared" si="30"/>
        <v>0</v>
      </c>
      <c r="BQ56" s="125">
        <f t="shared" si="31"/>
        <v>0</v>
      </c>
      <c r="BR56" s="125">
        <f t="shared" si="32"/>
        <v>0</v>
      </c>
      <c r="BS56" s="125">
        <f t="shared" si="33"/>
        <v>0</v>
      </c>
      <c r="BT56" s="125">
        <f t="shared" si="34"/>
        <v>0</v>
      </c>
      <c r="BV56" s="58">
        <v>32</v>
      </c>
      <c r="BW56" s="58">
        <f t="shared" si="35"/>
        <v>2.0000000000000001E-4</v>
      </c>
      <c r="BX56" s="58">
        <f t="shared" si="36"/>
        <v>1E-4</v>
      </c>
      <c r="BY56" s="58">
        <f>1+$B$55*(IF('Male Inactive'!$O38&gt;=0, ((('Male Inactive'!$O38)/7)/60), 0))^0.25</f>
        <v>0.80717912134561565</v>
      </c>
      <c r="BZ56" s="58">
        <f>1+$B$55*(IF('Male Barely'!$O38&gt;=0, ((('Male Barely'!$O38)/7)/60), 0))^0.25</f>
        <v>0.64132113271120583</v>
      </c>
      <c r="CA56" s="58">
        <f>1+$B$55*(IF('Male Somewhat'!$O38&gt;=0, ((('Male Somewhat'!$O38)/7)/60), 0))^0.25</f>
        <v>0.59002378273733413</v>
      </c>
      <c r="CB56" s="58">
        <f>1+$B$55*(IF('Male Active'!$O38&gt;=0, ((('Male Active'!$O38)/7)/60), 0))^0.25</f>
        <v>0.54639983869059838</v>
      </c>
      <c r="CC56" s="58">
        <f>1+$B$55*(IF('Male Highly'!$O38&gt;=0, ((('Male Highly'!$O38)/7)/60), 0))^0.25</f>
        <v>0.47278893026885116</v>
      </c>
      <c r="CD56" s="58">
        <f t="shared" si="37"/>
        <v>1E-4</v>
      </c>
      <c r="CE56" s="58">
        <f t="shared" si="38"/>
        <v>0</v>
      </c>
      <c r="CF56" s="58">
        <f>1+$B$55*(IF('Female Inactive'!$Q38&gt;=0, ((('Female Inactive'!$Q38)/7)/60), 0))^0.25</f>
        <v>0.87661023386718961</v>
      </c>
      <c r="CG56" s="58">
        <f>1+$B$55*(IF('Female Barely'!$Q38&gt;=0, ((('Female Barely'!$Q38)/7)/60), 0))^0.25</f>
        <v>0.70610091203130443</v>
      </c>
      <c r="CH56" s="58">
        <f>1+$B$55*(IF('Female Somewhat'!$Q38&gt;=0, ((('Female Somewhat'!$Q38)/7)/60), 0))^0.25</f>
        <v>0.63586897753350624</v>
      </c>
      <c r="CI56" s="58">
        <f>1+$B$55*(IF('Female Active'!$Q38&gt;=0, ((('Female Active'!$Q38)/7)/60), 0))^0.25</f>
        <v>0.59175525926238093</v>
      </c>
      <c r="CJ56" s="58">
        <f>1+$B$55*(IF('Female Highly'!$Q38&gt;=0, ((('Female Highly'!$Q38)/7)/60), 0))^0.25</f>
        <v>0.52251644034538047</v>
      </c>
      <c r="CL56" s="58">
        <f t="shared" si="39"/>
        <v>32</v>
      </c>
      <c r="CM56" s="58">
        <f t="shared" si="40"/>
        <v>2.0000000000000001E-4</v>
      </c>
      <c r="CN56" s="58">
        <f t="shared" si="41"/>
        <v>1E-4</v>
      </c>
      <c r="CO56" s="58">
        <f t="shared" si="42"/>
        <v>1</v>
      </c>
      <c r="CP56" s="58">
        <f t="shared" si="43"/>
        <v>0.79452145843674116</v>
      </c>
      <c r="CQ56" s="58">
        <f t="shared" si="44"/>
        <v>0.73097007483757681</v>
      </c>
      <c r="CR56" s="58">
        <f t="shared" si="45"/>
        <v>0.67692513872226689</v>
      </c>
      <c r="CS56" s="58">
        <f t="shared" si="46"/>
        <v>0.58572988047644725</v>
      </c>
      <c r="CT56" s="136">
        <f t="shared" si="8"/>
        <v>1E-4</v>
      </c>
      <c r="CU56" s="136">
        <f t="shared" si="9"/>
        <v>0</v>
      </c>
      <c r="CV56" s="58">
        <f t="shared" si="47"/>
        <v>1</v>
      </c>
      <c r="CW56" s="58">
        <f t="shared" si="48"/>
        <v>0.8054901537212511</v>
      </c>
      <c r="CX56" s="58">
        <f t="shared" si="49"/>
        <v>0.72537252357681603</v>
      </c>
      <c r="CY56" s="58">
        <f t="shared" si="50"/>
        <v>0.67504945345189127</v>
      </c>
      <c r="CZ56" s="58">
        <f t="shared" si="51"/>
        <v>0.59606472769578012</v>
      </c>
    </row>
    <row r="57" spans="1:104">
      <c r="A57" s="58" t="s">
        <v>258</v>
      </c>
      <c r="B57" s="58">
        <v>0</v>
      </c>
      <c r="C57" s="93">
        <f>1+$B$55*B57^0.25</f>
        <v>1</v>
      </c>
      <c r="D57" s="58"/>
      <c r="E57" s="109"/>
      <c r="F57" s="58"/>
      <c r="G57" s="58"/>
      <c r="H57" s="58"/>
      <c r="AD57" s="58">
        <v>29</v>
      </c>
      <c r="AE57" s="58">
        <f>H$34</f>
        <v>1E-4</v>
      </c>
      <c r="AF57" s="118">
        <f t="shared" si="60"/>
        <v>1E-3</v>
      </c>
      <c r="AG57" s="58">
        <f t="shared" si="60"/>
        <v>0</v>
      </c>
      <c r="AH57" s="58">
        <f t="shared" si="60"/>
        <v>0.13650000000000001</v>
      </c>
      <c r="AI57" s="58">
        <f t="shared" si="60"/>
        <v>8.1519999999999992</v>
      </c>
      <c r="AJ57" s="58">
        <f t="shared" si="60"/>
        <v>1E-4</v>
      </c>
      <c r="AK57" s="58">
        <f t="shared" si="60"/>
        <v>227.56</v>
      </c>
      <c r="AL57" s="58">
        <f t="shared" si="60"/>
        <v>27.525400000000001</v>
      </c>
      <c r="AM57" s="58">
        <f>U$34</f>
        <v>0</v>
      </c>
      <c r="AN57" s="58">
        <f t="shared" si="61"/>
        <v>2.9999999999999997E-4</v>
      </c>
      <c r="AO57" s="58">
        <f t="shared" si="61"/>
        <v>0</v>
      </c>
      <c r="AP57" s="58">
        <f t="shared" si="61"/>
        <v>0.14000000000000001</v>
      </c>
      <c r="AQ57" s="58">
        <f t="shared" si="61"/>
        <v>8.2569999999999997</v>
      </c>
      <c r="AR57" s="58">
        <f t="shared" si="61"/>
        <v>0</v>
      </c>
      <c r="AS57" s="58">
        <f t="shared" si="61"/>
        <v>471.80360000000002</v>
      </c>
      <c r="AT57" s="58">
        <f t="shared" si="61"/>
        <v>27.506900000000002</v>
      </c>
      <c r="AV57" s="125">
        <f t="shared" si="11"/>
        <v>1E-4</v>
      </c>
      <c r="AW57" s="125">
        <f t="shared" si="12"/>
        <v>1E-4</v>
      </c>
      <c r="AX57" s="125">
        <f t="shared" si="13"/>
        <v>7.9346437664244482E-5</v>
      </c>
      <c r="AY57" s="125">
        <f t="shared" si="14"/>
        <v>7.0859848744519633E-5</v>
      </c>
      <c r="AZ57" s="125">
        <f t="shared" si="15"/>
        <v>6.2907299338030287E-5</v>
      </c>
      <c r="BA57" s="125">
        <f t="shared" si="16"/>
        <v>5.3418411832608281E-5</v>
      </c>
      <c r="BB57" s="125">
        <f t="shared" si="17"/>
        <v>0</v>
      </c>
      <c r="BC57" s="125">
        <f t="shared" si="18"/>
        <v>0</v>
      </c>
      <c r="BD57" s="125">
        <f t="shared" si="19"/>
        <v>0</v>
      </c>
      <c r="BE57" s="125">
        <f t="shared" si="20"/>
        <v>0</v>
      </c>
      <c r="BF57" s="125">
        <f t="shared" si="21"/>
        <v>0</v>
      </c>
      <c r="BG57" s="125">
        <f t="shared" si="22"/>
        <v>0</v>
      </c>
      <c r="BI57" s="125">
        <f t="shared" si="23"/>
        <v>1E-4</v>
      </c>
      <c r="BJ57" s="125">
        <f t="shared" si="24"/>
        <v>1E-4</v>
      </c>
      <c r="BK57" s="125">
        <f t="shared" si="25"/>
        <v>7.9346437664244482E-5</v>
      </c>
      <c r="BL57" s="125">
        <f t="shared" si="26"/>
        <v>7.0859848744519633E-5</v>
      </c>
      <c r="BM57" s="125">
        <f t="shared" si="27"/>
        <v>6.2907299338030287E-5</v>
      </c>
      <c r="BN57" s="125">
        <f t="shared" si="28"/>
        <v>5.3418411832608281E-5</v>
      </c>
      <c r="BO57" s="125">
        <f t="shared" si="29"/>
        <v>0</v>
      </c>
      <c r="BP57" s="125">
        <f t="shared" si="30"/>
        <v>0</v>
      </c>
      <c r="BQ57" s="125">
        <f t="shared" si="31"/>
        <v>0</v>
      </c>
      <c r="BR57" s="125">
        <f t="shared" si="32"/>
        <v>0</v>
      </c>
      <c r="BS57" s="125">
        <f t="shared" si="33"/>
        <v>0</v>
      </c>
      <c r="BT57" s="125">
        <f t="shared" si="34"/>
        <v>0</v>
      </c>
      <c r="BV57" s="58">
        <v>33</v>
      </c>
      <c r="BW57" s="58">
        <f t="shared" si="35"/>
        <v>2.0000000000000001E-4</v>
      </c>
      <c r="BX57" s="58">
        <f t="shared" si="36"/>
        <v>1E-4</v>
      </c>
      <c r="BY57" s="58">
        <f>1+$B$55*(IF('Male Inactive'!$O39&gt;=0, ((('Male Inactive'!$O39)/7)/60), 0))^0.25</f>
        <v>0.81000380821235596</v>
      </c>
      <c r="BZ57" s="58">
        <f>1+$B$55*(IF('Male Barely'!$O39&gt;=0, ((('Male Barely'!$O39)/7)/60), 0))^0.25</f>
        <v>0.64165953446095148</v>
      </c>
      <c r="CA57" s="58">
        <f>1+$B$55*(IF('Male Somewhat'!$O39&gt;=0, ((('Male Somewhat'!$O39)/7)/60), 0))^0.25</f>
        <v>0.58970939861606519</v>
      </c>
      <c r="CB57" s="58">
        <f>1+$B$55*(IF('Male Active'!$O39&gt;=0, ((('Male Active'!$O39)/7)/60), 0))^0.25</f>
        <v>0.54615519696460324</v>
      </c>
      <c r="CC57" s="58">
        <f>1+$B$55*(IF('Male Highly'!$O39&gt;=0, ((('Male Highly'!$O39)/7)/60), 0))^0.25</f>
        <v>0.47310729935209206</v>
      </c>
      <c r="CD57" s="58">
        <f t="shared" si="37"/>
        <v>1E-4</v>
      </c>
      <c r="CE57" s="58">
        <f t="shared" si="38"/>
        <v>0</v>
      </c>
      <c r="CF57" s="58">
        <f>1+$B$55*(IF('Female Inactive'!$Q39&gt;=0, ((('Female Inactive'!$Q39)/7)/60), 0))^0.25</f>
        <v>0.87514668446962063</v>
      </c>
      <c r="CG57" s="58">
        <f>1+$B$55*(IF('Female Barely'!$Q39&gt;=0, ((('Female Barely'!$Q39)/7)/60), 0))^0.25</f>
        <v>0.70474418610364875</v>
      </c>
      <c r="CH57" s="58">
        <f>1+$B$55*(IF('Female Somewhat'!$Q39&gt;=0, ((('Female Somewhat'!$Q39)/7)/60), 0))^0.25</f>
        <v>0.63485261466066023</v>
      </c>
      <c r="CI57" s="58">
        <f>1+$B$55*(IF('Female Active'!$Q39&gt;=0, ((('Female Active'!$Q39)/7)/60), 0))^0.25</f>
        <v>0.59059971434767955</v>
      </c>
      <c r="CJ57" s="58">
        <f>1+$B$55*(IF('Female Highly'!$Q39&gt;=0, ((('Female Highly'!$Q39)/7)/60), 0))^0.25</f>
        <v>0.52161861973686052</v>
      </c>
      <c r="CL57" s="58">
        <f t="shared" si="39"/>
        <v>33</v>
      </c>
      <c r="CM57" s="58">
        <f t="shared" si="40"/>
        <v>2.0000000000000001E-4</v>
      </c>
      <c r="CN57" s="58">
        <f t="shared" si="41"/>
        <v>1E-4</v>
      </c>
      <c r="CO57" s="58">
        <f t="shared" si="42"/>
        <v>1</v>
      </c>
      <c r="CP57" s="58">
        <f t="shared" si="43"/>
        <v>0.79216854038879991</v>
      </c>
      <c r="CQ57" s="58">
        <f t="shared" si="44"/>
        <v>0.72803287174356479</v>
      </c>
      <c r="CR57" s="58">
        <f t="shared" si="45"/>
        <v>0.67426250522197495</v>
      </c>
      <c r="CS57" s="58">
        <f t="shared" si="46"/>
        <v>0.58408033956805683</v>
      </c>
      <c r="CT57" s="136">
        <f t="shared" si="8"/>
        <v>1E-4</v>
      </c>
      <c r="CU57" s="136">
        <f t="shared" si="9"/>
        <v>0</v>
      </c>
      <c r="CV57" s="58">
        <f t="shared" si="47"/>
        <v>1</v>
      </c>
      <c r="CW57" s="58">
        <f t="shared" si="48"/>
        <v>0.80528692916291666</v>
      </c>
      <c r="CX57" s="58">
        <f t="shared" si="49"/>
        <v>0.72542423564731928</v>
      </c>
      <c r="CY57" s="58">
        <f t="shared" si="50"/>
        <v>0.67485796933071884</v>
      </c>
      <c r="CZ57" s="58">
        <f t="shared" si="51"/>
        <v>0.59603564635908501</v>
      </c>
    </row>
    <row r="58" spans="1:104">
      <c r="A58" s="58" t="s">
        <v>259</v>
      </c>
      <c r="B58" s="58">
        <v>1</v>
      </c>
      <c r="C58" s="93">
        <f>1+$B$55*B58^0.25</f>
        <v>0.78249982267937801</v>
      </c>
      <c r="D58" s="58"/>
      <c r="E58" s="58"/>
      <c r="F58" s="58"/>
      <c r="G58" s="58"/>
      <c r="H58" s="58"/>
      <c r="AD58" s="58">
        <v>30</v>
      </c>
      <c r="AE58" s="58">
        <f>H$35</f>
        <v>2.0000000000000001E-4</v>
      </c>
      <c r="AF58" s="118">
        <f t="shared" ref="AF58:AL62" si="62">I$35</f>
        <v>1.1000000000000001E-3</v>
      </c>
      <c r="AG58" s="58">
        <f t="shared" si="62"/>
        <v>0</v>
      </c>
      <c r="AH58" s="58">
        <f t="shared" si="62"/>
        <v>0.1361</v>
      </c>
      <c r="AI58" s="58">
        <f t="shared" si="62"/>
        <v>8.9989000000000008</v>
      </c>
      <c r="AJ58" s="58">
        <f t="shared" si="62"/>
        <v>1E-4</v>
      </c>
      <c r="AK58" s="58">
        <f t="shared" si="62"/>
        <v>170.70410000000001</v>
      </c>
      <c r="AL58" s="58">
        <f t="shared" si="62"/>
        <v>32.572899999999997</v>
      </c>
      <c r="AM58" s="58">
        <f>U$35</f>
        <v>1E-4</v>
      </c>
      <c r="AN58" s="58">
        <f t="shared" ref="AN58:AT62" si="63">V$35</f>
        <v>2.9999999999999997E-4</v>
      </c>
      <c r="AO58" s="58">
        <f t="shared" si="63"/>
        <v>0</v>
      </c>
      <c r="AP58" s="58">
        <f t="shared" si="63"/>
        <v>0.1391</v>
      </c>
      <c r="AQ58" s="58">
        <f t="shared" si="63"/>
        <v>9.5511999999999997</v>
      </c>
      <c r="AR58" s="58">
        <f t="shared" si="63"/>
        <v>0</v>
      </c>
      <c r="AS58" s="58">
        <f t="shared" si="63"/>
        <v>341.62920000000003</v>
      </c>
      <c r="AT58" s="58">
        <f t="shared" si="63"/>
        <v>33.004100000000001</v>
      </c>
      <c r="AV58" s="125">
        <f t="shared" si="11"/>
        <v>2.0000000000000001E-4</v>
      </c>
      <c r="AW58" s="125">
        <f t="shared" si="12"/>
        <v>2.0000000000000001E-4</v>
      </c>
      <c r="AX58" s="125">
        <f t="shared" si="13"/>
        <v>1.5869287532848896E-4</v>
      </c>
      <c r="AY58" s="125">
        <f t="shared" si="14"/>
        <v>1.4171969748903927E-4</v>
      </c>
      <c r="AZ58" s="125">
        <f t="shared" si="15"/>
        <v>1.2581459867606057E-4</v>
      </c>
      <c r="BA58" s="125">
        <f t="shared" si="16"/>
        <v>1.0683682366521656E-4</v>
      </c>
      <c r="BB58" s="125">
        <f t="shared" si="17"/>
        <v>1E-4</v>
      </c>
      <c r="BC58" s="125">
        <f t="shared" si="18"/>
        <v>1E-4</v>
      </c>
      <c r="BD58" s="125">
        <f t="shared" si="19"/>
        <v>7.9639908637168437E-5</v>
      </c>
      <c r="BE58" s="125">
        <f t="shared" si="20"/>
        <v>7.0860656282740333E-5</v>
      </c>
      <c r="BF58" s="125">
        <f t="shared" si="21"/>
        <v>6.3530331669827314E-5</v>
      </c>
      <c r="BG58" s="125">
        <f t="shared" si="22"/>
        <v>5.4723249201717805E-5</v>
      </c>
      <c r="BI58" s="125">
        <f t="shared" si="23"/>
        <v>1E-4</v>
      </c>
      <c r="BJ58" s="125">
        <f t="shared" si="24"/>
        <v>1E-4</v>
      </c>
      <c r="BK58" s="125">
        <f t="shared" si="25"/>
        <v>7.9346437664244482E-5</v>
      </c>
      <c r="BL58" s="125">
        <f t="shared" si="26"/>
        <v>7.0859848744519633E-5</v>
      </c>
      <c r="BM58" s="125">
        <f t="shared" si="27"/>
        <v>6.2907299338030287E-5</v>
      </c>
      <c r="BN58" s="125">
        <f t="shared" si="28"/>
        <v>5.3418411832608281E-5</v>
      </c>
      <c r="BO58" s="125">
        <f t="shared" si="29"/>
        <v>0</v>
      </c>
      <c r="BP58" s="125">
        <f t="shared" si="30"/>
        <v>0</v>
      </c>
      <c r="BQ58" s="125">
        <f t="shared" si="31"/>
        <v>0</v>
      </c>
      <c r="BR58" s="125">
        <f t="shared" si="32"/>
        <v>0</v>
      </c>
      <c r="BS58" s="125">
        <f t="shared" si="33"/>
        <v>0</v>
      </c>
      <c r="BT58" s="125">
        <f t="shared" si="34"/>
        <v>0</v>
      </c>
      <c r="BV58" s="58">
        <v>34</v>
      </c>
      <c r="BW58" s="58">
        <f t="shared" si="35"/>
        <v>2.0000000000000001E-4</v>
      </c>
      <c r="BX58" s="58">
        <f t="shared" si="36"/>
        <v>1E-4</v>
      </c>
      <c r="BY58" s="58">
        <f>1+$B$55*(IF('Male Inactive'!$O40&gt;=0, ((('Male Inactive'!$O40)/7)/60), 0))^0.25</f>
        <v>0.81301560032200482</v>
      </c>
      <c r="BZ58" s="58">
        <f>1+$B$55*(IF('Male Barely'!$O40&gt;=0, ((('Male Barely'!$O40)/7)/60), 0))^0.25</f>
        <v>0.64218310685210789</v>
      </c>
      <c r="CA58" s="58">
        <f>1+$B$55*(IF('Male Somewhat'!$O40&gt;=0, ((('Male Somewhat'!$O40)/7)/60), 0))^0.25</f>
        <v>0.5896022873469382</v>
      </c>
      <c r="CB58" s="58">
        <f>1+$B$55*(IF('Male Active'!$O40&gt;=0, ((('Male Active'!$O40)/7)/60), 0))^0.25</f>
        <v>0.5461128728222755</v>
      </c>
      <c r="CC58" s="58">
        <f>1+$B$55*(IF('Male Highly'!$O40&gt;=0, ((('Male Highly'!$O40)/7)/60), 0))^0.25</f>
        <v>0.47358510620022254</v>
      </c>
      <c r="CD58" s="58">
        <f t="shared" si="37"/>
        <v>1E-4</v>
      </c>
      <c r="CE58" s="58">
        <f t="shared" si="38"/>
        <v>0</v>
      </c>
      <c r="CF58" s="58">
        <f>1+$B$55*(IF('Female Inactive'!$Q40&gt;=0, ((('Female Inactive'!$Q40)/7)/60), 0))^0.25</f>
        <v>0.87377390200631744</v>
      </c>
      <c r="CG58" s="58">
        <f>1+$B$55*(IF('Female Barely'!$Q40&gt;=0, ((('Female Barely'!$Q40)/7)/60), 0))^0.25</f>
        <v>0.70356191728079231</v>
      </c>
      <c r="CH58" s="58">
        <f>1+$B$55*(IF('Female Somewhat'!$Q40&gt;=0, ((('Female Somewhat'!$Q40)/7)/60), 0))^0.25</f>
        <v>0.63402351298049986</v>
      </c>
      <c r="CI58" s="58">
        <f>1+$B$55*(IF('Female Active'!$Q40&gt;=0, ((('Female Active'!$Q40)/7)/60), 0))^0.25</f>
        <v>0.58963514088067182</v>
      </c>
      <c r="CJ58" s="58">
        <f>1+$B$55*(IF('Female Highly'!$Q40&gt;=0, ((('Female Highly'!$Q40)/7)/60), 0))^0.25</f>
        <v>0.52089373437289233</v>
      </c>
      <c r="CL58" s="58">
        <f t="shared" si="39"/>
        <v>34</v>
      </c>
      <c r="CM58" s="58">
        <f t="shared" si="40"/>
        <v>2.0000000000000001E-4</v>
      </c>
      <c r="CN58" s="58">
        <f t="shared" si="41"/>
        <v>1E-4</v>
      </c>
      <c r="CO58" s="58">
        <f t="shared" si="42"/>
        <v>1</v>
      </c>
      <c r="CP58" s="58">
        <f t="shared" si="43"/>
        <v>0.78987796371651831</v>
      </c>
      <c r="CQ58" s="58">
        <f t="shared" si="44"/>
        <v>0.72520414997377536</v>
      </c>
      <c r="CR58" s="58">
        <f t="shared" si="45"/>
        <v>0.67171266160942145</v>
      </c>
      <c r="CS58" s="58">
        <f t="shared" si="46"/>
        <v>0.5825043283457948</v>
      </c>
      <c r="CT58" s="136">
        <f t="shared" si="8"/>
        <v>1E-4</v>
      </c>
      <c r="CU58" s="136">
        <f t="shared" si="9"/>
        <v>0</v>
      </c>
      <c r="CV58" s="58">
        <f t="shared" si="47"/>
        <v>1</v>
      </c>
      <c r="CW58" s="58">
        <f t="shared" si="48"/>
        <v>0.80519905168294381</v>
      </c>
      <c r="CX58" s="58">
        <f t="shared" si="49"/>
        <v>0.72561507218822363</v>
      </c>
      <c r="CY58" s="58">
        <f t="shared" si="50"/>
        <v>0.67481431927273183</v>
      </c>
      <c r="CZ58" s="58">
        <f t="shared" si="51"/>
        <v>0.59614247252846675</v>
      </c>
    </row>
    <row r="59" spans="1:104">
      <c r="A59" s="58" t="s">
        <v>260</v>
      </c>
      <c r="B59" s="58">
        <v>2</v>
      </c>
      <c r="C59" s="93">
        <f>1+$B$55*B59^0.25</f>
        <v>0.74134724161596288</v>
      </c>
      <c r="D59" s="58"/>
      <c r="E59" s="58"/>
      <c r="F59" s="58"/>
      <c r="G59" s="58"/>
      <c r="H59" s="58"/>
      <c r="AD59" s="58">
        <v>31</v>
      </c>
      <c r="AE59" s="58">
        <f>H$35</f>
        <v>2.0000000000000001E-4</v>
      </c>
      <c r="AF59" s="118">
        <f t="shared" si="62"/>
        <v>1.1000000000000001E-3</v>
      </c>
      <c r="AG59" s="58">
        <f t="shared" si="62"/>
        <v>0</v>
      </c>
      <c r="AH59" s="58">
        <f t="shared" si="62"/>
        <v>0.1361</v>
      </c>
      <c r="AI59" s="58">
        <f t="shared" si="62"/>
        <v>8.9989000000000008</v>
      </c>
      <c r="AJ59" s="58">
        <f t="shared" si="62"/>
        <v>1E-4</v>
      </c>
      <c r="AK59" s="58">
        <f t="shared" si="62"/>
        <v>170.70410000000001</v>
      </c>
      <c r="AL59" s="58">
        <f t="shared" si="62"/>
        <v>32.572899999999997</v>
      </c>
      <c r="AM59" s="58">
        <f>U$35</f>
        <v>1E-4</v>
      </c>
      <c r="AN59" s="58">
        <f t="shared" si="63"/>
        <v>2.9999999999999997E-4</v>
      </c>
      <c r="AO59" s="58">
        <f t="shared" si="63"/>
        <v>0</v>
      </c>
      <c r="AP59" s="58">
        <f t="shared" si="63"/>
        <v>0.1391</v>
      </c>
      <c r="AQ59" s="58">
        <f t="shared" si="63"/>
        <v>9.5511999999999997</v>
      </c>
      <c r="AR59" s="58">
        <f t="shared" si="63"/>
        <v>0</v>
      </c>
      <c r="AS59" s="58">
        <f t="shared" si="63"/>
        <v>341.62920000000003</v>
      </c>
      <c r="AT59" s="58">
        <f t="shared" si="63"/>
        <v>33.004100000000001</v>
      </c>
      <c r="AV59" s="125">
        <f t="shared" si="11"/>
        <v>2.0000000000000001E-4</v>
      </c>
      <c r="AW59" s="125">
        <f t="shared" si="12"/>
        <v>2.0000000000000001E-4</v>
      </c>
      <c r="AX59" s="125">
        <f t="shared" si="13"/>
        <v>1.5869287532848896E-4</v>
      </c>
      <c r="AY59" s="125">
        <f t="shared" si="14"/>
        <v>1.4171969748903927E-4</v>
      </c>
      <c r="AZ59" s="125">
        <f t="shared" si="15"/>
        <v>1.2581459867606057E-4</v>
      </c>
      <c r="BA59" s="125">
        <f t="shared" si="16"/>
        <v>1.0683682366521656E-4</v>
      </c>
      <c r="BB59" s="125">
        <f t="shared" si="17"/>
        <v>1E-4</v>
      </c>
      <c r="BC59" s="125">
        <f t="shared" si="18"/>
        <v>1E-4</v>
      </c>
      <c r="BD59" s="125">
        <f t="shared" si="19"/>
        <v>7.9639908637168437E-5</v>
      </c>
      <c r="BE59" s="125">
        <f t="shared" si="20"/>
        <v>7.0860656282740333E-5</v>
      </c>
      <c r="BF59" s="125">
        <f t="shared" si="21"/>
        <v>6.3530331669827314E-5</v>
      </c>
      <c r="BG59" s="125">
        <f t="shared" si="22"/>
        <v>5.4723249201717805E-5</v>
      </c>
      <c r="BI59" s="125">
        <f t="shared" si="23"/>
        <v>1E-4</v>
      </c>
      <c r="BJ59" s="125">
        <f t="shared" si="24"/>
        <v>1E-4</v>
      </c>
      <c r="BK59" s="125">
        <f t="shared" si="25"/>
        <v>7.9346437664244482E-5</v>
      </c>
      <c r="BL59" s="125">
        <f t="shared" si="26"/>
        <v>7.0859848744519633E-5</v>
      </c>
      <c r="BM59" s="125">
        <f t="shared" si="27"/>
        <v>6.2907299338030287E-5</v>
      </c>
      <c r="BN59" s="125">
        <f t="shared" si="28"/>
        <v>5.3418411832608281E-5</v>
      </c>
      <c r="BO59" s="125">
        <f t="shared" si="29"/>
        <v>0</v>
      </c>
      <c r="BP59" s="125">
        <f t="shared" si="30"/>
        <v>0</v>
      </c>
      <c r="BQ59" s="125">
        <f t="shared" si="31"/>
        <v>0</v>
      </c>
      <c r="BR59" s="125">
        <f t="shared" si="32"/>
        <v>0</v>
      </c>
      <c r="BS59" s="125">
        <f t="shared" si="33"/>
        <v>0</v>
      </c>
      <c r="BT59" s="125">
        <f t="shared" si="34"/>
        <v>0</v>
      </c>
      <c r="BV59" s="58">
        <v>35</v>
      </c>
      <c r="BW59" s="58">
        <f t="shared" si="35"/>
        <v>2.0000000000000001E-4</v>
      </c>
      <c r="BX59" s="58">
        <f t="shared" si="36"/>
        <v>2.0000000000000001E-4</v>
      </c>
      <c r="BY59" s="58">
        <f>1+$B$55*(IF('Male Inactive'!$O41&gt;=0, ((('Male Inactive'!$O41)/7)/60), 0))^0.25</f>
        <v>0.81622145226812992</v>
      </c>
      <c r="BZ59" s="58">
        <f>1+$B$55*(IF('Male Barely'!$O41&gt;=0, ((('Male Barely'!$O41)/7)/60), 0))^0.25</f>
        <v>0.64289652424536836</v>
      </c>
      <c r="CA59" s="58">
        <f>1+$B$55*(IF('Male Somewhat'!$O41&gt;=0, ((('Male Somewhat'!$O41)/7)/60), 0))^0.25</f>
        <v>0.5897089124455166</v>
      </c>
      <c r="CB59" s="58">
        <f>1+$B$55*(IF('Male Active'!$O41&gt;=0, ((('Male Active'!$O41)/7)/60), 0))^0.25</f>
        <v>0.5462778471133789</v>
      </c>
      <c r="CC59" s="58">
        <f>1+$B$55*(IF('Male Highly'!$O41&gt;=0, ((('Male Highly'!$O41)/7)/60), 0))^0.25</f>
        <v>0.47422102419540113</v>
      </c>
      <c r="CD59" s="58">
        <f t="shared" si="37"/>
        <v>2.0000000000000001E-4</v>
      </c>
      <c r="CE59" s="58">
        <f t="shared" si="38"/>
        <v>1E-4</v>
      </c>
      <c r="CF59" s="58">
        <f>1+$B$55*(IF('Female Inactive'!$Q41&gt;=0, ((('Female Inactive'!$Q41)/7)/60), 0))^0.25</f>
        <v>0.87250175308217248</v>
      </c>
      <c r="CG59" s="58">
        <f>1+$B$55*(IF('Female Barely'!$Q41&gt;=0, ((('Female Barely'!$Q41)/7)/60), 0))^0.25</f>
        <v>0.70256218387774316</v>
      </c>
      <c r="CH59" s="58">
        <f>1+$B$55*(IF('Female Somewhat'!$Q41&gt;=0, ((('Female Somewhat'!$Q41)/7)/60), 0))^0.25</f>
        <v>0.63338937453950661</v>
      </c>
      <c r="CI59" s="58">
        <f>1+$B$55*(IF('Female Active'!$Q41&gt;=0, ((('Female Active'!$Q41)/7)/60), 0))^0.25</f>
        <v>0.58886942358777383</v>
      </c>
      <c r="CJ59" s="58">
        <f>1+$B$55*(IF('Female Highly'!$Q41&gt;=0, ((('Female Highly'!$Q41)/7)/60), 0))^0.25</f>
        <v>0.52034771572598604</v>
      </c>
      <c r="CL59" s="58">
        <f t="shared" si="39"/>
        <v>35</v>
      </c>
      <c r="CM59" s="58">
        <f t="shared" si="40"/>
        <v>2.0000000000000001E-4</v>
      </c>
      <c r="CN59" s="58">
        <f t="shared" si="41"/>
        <v>2.0000000000000001E-4</v>
      </c>
      <c r="CO59" s="58">
        <f t="shared" si="42"/>
        <v>1</v>
      </c>
      <c r="CP59" s="58">
        <f t="shared" si="43"/>
        <v>0.78764962922608406</v>
      </c>
      <c r="CQ59" s="58">
        <f t="shared" si="44"/>
        <v>0.72248641689926618</v>
      </c>
      <c r="CR59" s="58">
        <f t="shared" si="45"/>
        <v>0.66927651263682519</v>
      </c>
      <c r="CS59" s="58">
        <f t="shared" si="46"/>
        <v>0.58099554094985839</v>
      </c>
      <c r="CT59" s="136">
        <f t="shared" si="8"/>
        <v>2.0000000000000001E-4</v>
      </c>
      <c r="CU59" s="136">
        <f t="shared" si="9"/>
        <v>1E-4</v>
      </c>
      <c r="CV59" s="58">
        <f t="shared" si="47"/>
        <v>1</v>
      </c>
      <c r="CW59" s="58">
        <f t="shared" si="48"/>
        <v>0.80522724612975727</v>
      </c>
      <c r="CX59" s="58">
        <f t="shared" si="49"/>
        <v>0.7259462485914957</v>
      </c>
      <c r="CY59" s="58">
        <f t="shared" si="50"/>
        <v>0.67492061936557957</v>
      </c>
      <c r="CZ59" s="58">
        <f t="shared" si="51"/>
        <v>0.5963858684384552</v>
      </c>
    </row>
    <row r="60" spans="1:104">
      <c r="A60" s="58" t="s">
        <v>48</v>
      </c>
      <c r="B60" s="58">
        <v>3</v>
      </c>
      <c r="C60" s="93">
        <f>1+$B$55*B60^0.25</f>
        <v>0.71375366881577029</v>
      </c>
      <c r="D60" s="58"/>
      <c r="E60" s="58"/>
      <c r="F60" s="58"/>
      <c r="G60" s="58"/>
      <c r="H60" s="58"/>
      <c r="AD60" s="58">
        <v>32</v>
      </c>
      <c r="AE60" s="58">
        <f>H$35</f>
        <v>2.0000000000000001E-4</v>
      </c>
      <c r="AF60" s="118">
        <f t="shared" si="62"/>
        <v>1.1000000000000001E-3</v>
      </c>
      <c r="AG60" s="58">
        <f t="shared" si="62"/>
        <v>0</v>
      </c>
      <c r="AH60" s="58">
        <f t="shared" si="62"/>
        <v>0.1361</v>
      </c>
      <c r="AI60" s="58">
        <f t="shared" si="62"/>
        <v>8.9989000000000008</v>
      </c>
      <c r="AJ60" s="58">
        <f t="shared" si="62"/>
        <v>1E-4</v>
      </c>
      <c r="AK60" s="58">
        <f t="shared" si="62"/>
        <v>170.70410000000001</v>
      </c>
      <c r="AL60" s="58">
        <f t="shared" si="62"/>
        <v>32.572899999999997</v>
      </c>
      <c r="AM60" s="58">
        <f>U$35</f>
        <v>1E-4</v>
      </c>
      <c r="AN60" s="58">
        <f t="shared" si="63"/>
        <v>2.9999999999999997E-4</v>
      </c>
      <c r="AO60" s="58">
        <f t="shared" si="63"/>
        <v>0</v>
      </c>
      <c r="AP60" s="58">
        <f t="shared" si="63"/>
        <v>0.1391</v>
      </c>
      <c r="AQ60" s="58">
        <f t="shared" si="63"/>
        <v>9.5511999999999997</v>
      </c>
      <c r="AR60" s="58">
        <f t="shared" si="63"/>
        <v>0</v>
      </c>
      <c r="AS60" s="58">
        <f t="shared" si="63"/>
        <v>341.62920000000003</v>
      </c>
      <c r="AT60" s="58">
        <f t="shared" si="63"/>
        <v>33.004100000000001</v>
      </c>
      <c r="AV60" s="125">
        <f t="shared" si="11"/>
        <v>2.0000000000000001E-4</v>
      </c>
      <c r="AW60" s="125">
        <f t="shared" si="12"/>
        <v>2.0000000000000001E-4</v>
      </c>
      <c r="AX60" s="125">
        <f t="shared" si="13"/>
        <v>1.5869287532848896E-4</v>
      </c>
      <c r="AY60" s="125">
        <f t="shared" si="14"/>
        <v>1.4171969748903927E-4</v>
      </c>
      <c r="AZ60" s="125">
        <f t="shared" si="15"/>
        <v>1.2581459867606057E-4</v>
      </c>
      <c r="BA60" s="125">
        <f t="shared" si="16"/>
        <v>1.0683682366521656E-4</v>
      </c>
      <c r="BB60" s="125">
        <f t="shared" si="17"/>
        <v>1E-4</v>
      </c>
      <c r="BC60" s="125">
        <f t="shared" si="18"/>
        <v>1E-4</v>
      </c>
      <c r="BD60" s="125">
        <f t="shared" si="19"/>
        <v>7.9639908637168437E-5</v>
      </c>
      <c r="BE60" s="125">
        <f t="shared" si="20"/>
        <v>7.0860656282740333E-5</v>
      </c>
      <c r="BF60" s="125">
        <f t="shared" si="21"/>
        <v>6.3530331669827314E-5</v>
      </c>
      <c r="BG60" s="125">
        <f t="shared" si="22"/>
        <v>5.4723249201717805E-5</v>
      </c>
      <c r="BI60" s="125">
        <f t="shared" si="23"/>
        <v>1E-4</v>
      </c>
      <c r="BJ60" s="125">
        <f t="shared" si="24"/>
        <v>1E-4</v>
      </c>
      <c r="BK60" s="125">
        <f t="shared" si="25"/>
        <v>7.9346437664244482E-5</v>
      </c>
      <c r="BL60" s="125">
        <f t="shared" si="26"/>
        <v>7.0859848744519633E-5</v>
      </c>
      <c r="BM60" s="125">
        <f t="shared" si="27"/>
        <v>6.2907299338030287E-5</v>
      </c>
      <c r="BN60" s="125">
        <f t="shared" si="28"/>
        <v>5.3418411832608281E-5</v>
      </c>
      <c r="BO60" s="125">
        <f t="shared" si="29"/>
        <v>0</v>
      </c>
      <c r="BP60" s="125">
        <f t="shared" si="30"/>
        <v>0</v>
      </c>
      <c r="BQ60" s="125">
        <f t="shared" si="31"/>
        <v>0</v>
      </c>
      <c r="BR60" s="125">
        <f t="shared" si="32"/>
        <v>0</v>
      </c>
      <c r="BS60" s="125">
        <f t="shared" si="33"/>
        <v>0</v>
      </c>
      <c r="BT60" s="125">
        <f t="shared" si="34"/>
        <v>0</v>
      </c>
      <c r="BV60" s="58">
        <v>36</v>
      </c>
      <c r="BW60" s="58">
        <f t="shared" si="35"/>
        <v>2.0000000000000001E-4</v>
      </c>
      <c r="BX60" s="58">
        <f t="shared" si="36"/>
        <v>2.0000000000000001E-4</v>
      </c>
      <c r="BY60" s="58">
        <f>1+$B$55*(IF('Male Inactive'!$O42&gt;=0, ((('Male Inactive'!$O42)/7)/60), 0))^0.25</f>
        <v>0.81962982223645786</v>
      </c>
      <c r="BZ60" s="58">
        <f>1+$B$55*(IF('Male Barely'!$O42&gt;=0, ((('Male Barely'!$O42)/7)/60), 0))^0.25</f>
        <v>0.64380545675162859</v>
      </c>
      <c r="CA60" s="58">
        <f>1+$B$55*(IF('Male Somewhat'!$O42&gt;=0, ((('Male Somewhat'!$O42)/7)/60), 0))^0.25</f>
        <v>0.59003674183060617</v>
      </c>
      <c r="CB60" s="58">
        <f>1+$B$55*(IF('Male Active'!$O42&gt;=0, ((('Male Active'!$O42)/7)/60), 0))^0.25</f>
        <v>0.54665596331029598</v>
      </c>
      <c r="CC60" s="58">
        <f>1+$B$55*(IF('Male Highly'!$O42&gt;=0, ((('Male Highly'!$O42)/7)/60), 0))^0.25</f>
        <v>0.47501413404524673</v>
      </c>
      <c r="CD60" s="58">
        <f t="shared" si="37"/>
        <v>2.0000000000000001E-4</v>
      </c>
      <c r="CE60" s="58">
        <f t="shared" si="38"/>
        <v>1E-4</v>
      </c>
      <c r="CF60" s="58">
        <f>1+$B$55*(IF('Female Inactive'!$Q42&gt;=0, ((('Female Inactive'!$Q42)/7)/60), 0))^0.25</f>
        <v>0.87133925308640692</v>
      </c>
      <c r="CG60" s="58">
        <f>1+$B$55*(IF('Female Barely'!$Q42&gt;=0, ((('Female Barely'!$Q42)/7)/60), 0))^0.25</f>
        <v>0.70175362065359903</v>
      </c>
      <c r="CH60" s="58">
        <f>1+$B$55*(IF('Female Somewhat'!$Q42&gt;=0, ((('Female Somewhat'!$Q42)/7)/60), 0))^0.25</f>
        <v>0.63295861715188306</v>
      </c>
      <c r="CI60" s="58">
        <f>1+$B$55*(IF('Female Active'!$Q42&gt;=0, ((('Female Active'!$Q42)/7)/60), 0))^0.25</f>
        <v>0.58831107725172527</v>
      </c>
      <c r="CJ60" s="58">
        <f>1+$B$55*(IF('Female Highly'!$Q42&gt;=0, ((('Female Highly'!$Q42)/7)/60), 0))^0.25</f>
        <v>0.51998698772853125</v>
      </c>
      <c r="CL60" s="58">
        <f t="shared" si="39"/>
        <v>36</v>
      </c>
      <c r="CM60" s="58">
        <f t="shared" si="40"/>
        <v>2.0000000000000001E-4</v>
      </c>
      <c r="CN60" s="58">
        <f t="shared" si="41"/>
        <v>2.0000000000000001E-4</v>
      </c>
      <c r="CO60" s="58">
        <f t="shared" si="42"/>
        <v>1</v>
      </c>
      <c r="CP60" s="58">
        <f t="shared" si="43"/>
        <v>0.78548320142247696</v>
      </c>
      <c r="CQ60" s="58">
        <f t="shared" si="44"/>
        <v>0.71988198308917117</v>
      </c>
      <c r="CR60" s="58">
        <f t="shared" si="45"/>
        <v>0.6669547013536915</v>
      </c>
      <c r="CS60" s="58">
        <f t="shared" si="46"/>
        <v>0.57954715794639333</v>
      </c>
      <c r="CT60" s="136">
        <f t="shared" si="8"/>
        <v>2.0000000000000001E-4</v>
      </c>
      <c r="CU60" s="136">
        <f t="shared" si="9"/>
        <v>1E-4</v>
      </c>
      <c r="CV60" s="58">
        <f t="shared" si="47"/>
        <v>1</v>
      </c>
      <c r="CW60" s="58">
        <f t="shared" si="48"/>
        <v>0.80537358803461268</v>
      </c>
      <c r="CX60" s="58">
        <f t="shared" si="49"/>
        <v>0.72642040962788501</v>
      </c>
      <c r="CY60" s="58">
        <f t="shared" si="50"/>
        <v>0.6751802758430131</v>
      </c>
      <c r="CZ60" s="58">
        <f t="shared" si="51"/>
        <v>0.59676754592044801</v>
      </c>
    </row>
    <row r="61" spans="1:104">
      <c r="A61" s="58" t="s">
        <v>261</v>
      </c>
      <c r="B61" s="58">
        <v>4</v>
      </c>
      <c r="C61" s="93">
        <f>1+$B$55*B61^0.25</f>
        <v>0.69240829941462334</v>
      </c>
      <c r="D61" s="58"/>
      <c r="E61" s="58"/>
      <c r="F61" s="58"/>
      <c r="G61" s="58"/>
      <c r="H61" s="58"/>
      <c r="AD61" s="58">
        <v>33</v>
      </c>
      <c r="AE61" s="58">
        <f>H$35</f>
        <v>2.0000000000000001E-4</v>
      </c>
      <c r="AF61" s="118">
        <f t="shared" si="62"/>
        <v>1.1000000000000001E-3</v>
      </c>
      <c r="AG61" s="58">
        <f t="shared" si="62"/>
        <v>0</v>
      </c>
      <c r="AH61" s="58">
        <f t="shared" si="62"/>
        <v>0.1361</v>
      </c>
      <c r="AI61" s="58">
        <f t="shared" si="62"/>
        <v>8.9989000000000008</v>
      </c>
      <c r="AJ61" s="58">
        <f t="shared" si="62"/>
        <v>1E-4</v>
      </c>
      <c r="AK61" s="58">
        <f t="shared" si="62"/>
        <v>170.70410000000001</v>
      </c>
      <c r="AL61" s="58">
        <f t="shared" si="62"/>
        <v>32.572899999999997</v>
      </c>
      <c r="AM61" s="58">
        <f>U$35</f>
        <v>1E-4</v>
      </c>
      <c r="AN61" s="58">
        <f t="shared" si="63"/>
        <v>2.9999999999999997E-4</v>
      </c>
      <c r="AO61" s="58">
        <f t="shared" si="63"/>
        <v>0</v>
      </c>
      <c r="AP61" s="58">
        <f t="shared" si="63"/>
        <v>0.1391</v>
      </c>
      <c r="AQ61" s="58">
        <f t="shared" si="63"/>
        <v>9.5511999999999997</v>
      </c>
      <c r="AR61" s="58">
        <f t="shared" si="63"/>
        <v>0</v>
      </c>
      <c r="AS61" s="58">
        <f t="shared" si="63"/>
        <v>341.62920000000003</v>
      </c>
      <c r="AT61" s="58">
        <f t="shared" si="63"/>
        <v>33.004100000000001</v>
      </c>
      <c r="AV61" s="125">
        <f t="shared" si="11"/>
        <v>2.0000000000000001E-4</v>
      </c>
      <c r="AW61" s="125">
        <f t="shared" si="12"/>
        <v>2.0000000000000001E-4</v>
      </c>
      <c r="AX61" s="125">
        <f t="shared" si="13"/>
        <v>1.5869287532848896E-4</v>
      </c>
      <c r="AY61" s="125">
        <f t="shared" si="14"/>
        <v>1.4171969748903927E-4</v>
      </c>
      <c r="AZ61" s="125">
        <f t="shared" si="15"/>
        <v>1.2581459867606057E-4</v>
      </c>
      <c r="BA61" s="125">
        <f t="shared" si="16"/>
        <v>1.0683682366521656E-4</v>
      </c>
      <c r="BB61" s="125">
        <f t="shared" si="17"/>
        <v>1E-4</v>
      </c>
      <c r="BC61" s="125">
        <f t="shared" si="18"/>
        <v>1E-4</v>
      </c>
      <c r="BD61" s="125">
        <f t="shared" si="19"/>
        <v>7.9639908637168437E-5</v>
      </c>
      <c r="BE61" s="125">
        <f t="shared" si="20"/>
        <v>7.0860656282740333E-5</v>
      </c>
      <c r="BF61" s="125">
        <f t="shared" si="21"/>
        <v>6.3530331669827314E-5</v>
      </c>
      <c r="BG61" s="125">
        <f t="shared" si="22"/>
        <v>5.4723249201717805E-5</v>
      </c>
      <c r="BI61" s="125">
        <f t="shared" si="23"/>
        <v>1E-4</v>
      </c>
      <c r="BJ61" s="125">
        <f t="shared" si="24"/>
        <v>1E-4</v>
      </c>
      <c r="BK61" s="125">
        <f t="shared" si="25"/>
        <v>7.9346437664244482E-5</v>
      </c>
      <c r="BL61" s="125">
        <f t="shared" si="26"/>
        <v>7.0859848744519633E-5</v>
      </c>
      <c r="BM61" s="125">
        <f t="shared" si="27"/>
        <v>6.2907299338030287E-5</v>
      </c>
      <c r="BN61" s="125">
        <f t="shared" si="28"/>
        <v>5.3418411832608281E-5</v>
      </c>
      <c r="BO61" s="125">
        <f t="shared" si="29"/>
        <v>0</v>
      </c>
      <c r="BP61" s="125">
        <f t="shared" si="30"/>
        <v>0</v>
      </c>
      <c r="BQ61" s="125">
        <f t="shared" si="31"/>
        <v>0</v>
      </c>
      <c r="BR61" s="125">
        <f t="shared" si="32"/>
        <v>0</v>
      </c>
      <c r="BS61" s="125">
        <f t="shared" si="33"/>
        <v>0</v>
      </c>
      <c r="BT61" s="125">
        <f t="shared" si="34"/>
        <v>0</v>
      </c>
      <c r="BV61" s="58">
        <v>37</v>
      </c>
      <c r="BW61" s="58">
        <f t="shared" si="35"/>
        <v>2.0000000000000001E-4</v>
      </c>
      <c r="BX61" s="58">
        <f t="shared" si="36"/>
        <v>2.0000000000000001E-4</v>
      </c>
      <c r="BY61" s="58">
        <f>1+$B$55*(IF('Male Inactive'!$O43&gt;=0, ((('Male Inactive'!$O43)/7)/60), 0))^0.25</f>
        <v>0.82325094810276722</v>
      </c>
      <c r="BZ61" s="58">
        <f>1+$B$55*(IF('Male Barely'!$O43&gt;=0, ((('Male Barely'!$O43)/7)/60), 0))^0.25</f>
        <v>0.64491667380948958</v>
      </c>
      <c r="CA61" s="58">
        <f>1+$B$55*(IF('Male Somewhat'!$O43&gt;=0, ((('Male Somewhat'!$O43)/7)/60), 0))^0.25</f>
        <v>0.59059436858214476</v>
      </c>
      <c r="CB61" s="58">
        <f>1+$B$55*(IF('Male Active'!$O43&gt;=0, ((('Male Active'!$O43)/7)/60), 0))^0.25</f>
        <v>0.54725401077162339</v>
      </c>
      <c r="CC61" s="58">
        <f>1+$B$55*(IF('Male Highly'!$O43&gt;=0, ((('Male Highly'!$O43)/7)/60), 0))^0.25</f>
        <v>0.47596391777926539</v>
      </c>
      <c r="CD61" s="58">
        <f t="shared" si="37"/>
        <v>2.0000000000000001E-4</v>
      </c>
      <c r="CE61" s="58">
        <f t="shared" si="38"/>
        <v>1E-4</v>
      </c>
      <c r="CF61" s="58">
        <f>1+$B$55*(IF('Female Inactive'!$Q43&gt;=0, ((('Female Inactive'!$Q43)/7)/60), 0))^0.25</f>
        <v>0.87029491094304023</v>
      </c>
      <c r="CG61" s="58">
        <f>1+$B$55*(IF('Female Barely'!$Q43&gt;=0, ((('Female Barely'!$Q43)/7)/60), 0))^0.25</f>
        <v>0.70114557989690818</v>
      </c>
      <c r="CH61" s="58">
        <f>1+$B$55*(IF('Female Somewhat'!$Q43&gt;=0, ((('Female Somewhat'!$Q43)/7)/60), 0))^0.25</f>
        <v>0.63274050739783616</v>
      </c>
      <c r="CI61" s="58">
        <f>1+$B$55*(IF('Female Active'!$Q43&gt;=0, ((('Female Active'!$Q43)/7)/60), 0))^0.25</f>
        <v>0.58796936927165888</v>
      </c>
      <c r="CJ61" s="58">
        <f>1+$B$55*(IF('Female Highly'!$Q43&gt;=0, ((('Female Highly'!$Q43)/7)/60), 0))^0.25</f>
        <v>0.51981853778560794</v>
      </c>
      <c r="CL61" s="58">
        <f t="shared" si="39"/>
        <v>37</v>
      </c>
      <c r="CM61" s="58">
        <f t="shared" si="40"/>
        <v>2.0000000000000001E-4</v>
      </c>
      <c r="CN61" s="58">
        <f t="shared" si="41"/>
        <v>2.0000000000000001E-4</v>
      </c>
      <c r="CO61" s="58">
        <f t="shared" si="42"/>
        <v>1</v>
      </c>
      <c r="CP61" s="58">
        <f t="shared" si="43"/>
        <v>0.78337799099501793</v>
      </c>
      <c r="CQ61" s="58">
        <f t="shared" si="44"/>
        <v>0.71739287995137579</v>
      </c>
      <c r="CR61" s="58">
        <f t="shared" si="45"/>
        <v>0.66474750139408179</v>
      </c>
      <c r="CS61" s="58">
        <f t="shared" si="46"/>
        <v>0.57815167887283181</v>
      </c>
      <c r="CT61" s="136">
        <f t="shared" si="8"/>
        <v>2.0000000000000001E-4</v>
      </c>
      <c r="CU61" s="136">
        <f t="shared" si="9"/>
        <v>1E-4</v>
      </c>
      <c r="CV61" s="58">
        <f t="shared" si="47"/>
        <v>1</v>
      </c>
      <c r="CW61" s="58">
        <f t="shared" si="48"/>
        <v>0.80564136487613836</v>
      </c>
      <c r="CX61" s="58">
        <f t="shared" si="49"/>
        <v>0.7270414883986932</v>
      </c>
      <c r="CY61" s="58">
        <f t="shared" si="50"/>
        <v>0.67559784835986569</v>
      </c>
      <c r="CZ61" s="58">
        <f t="shared" si="51"/>
        <v>0.59729010390551329</v>
      </c>
    </row>
    <row r="62" spans="1:104">
      <c r="A62" s="58"/>
      <c r="B62" s="58"/>
      <c r="C62" s="58"/>
      <c r="D62" s="58"/>
      <c r="E62" s="58"/>
      <c r="F62" s="58"/>
      <c r="G62" s="58"/>
      <c r="H62" s="58"/>
      <c r="AD62" s="58">
        <v>34</v>
      </c>
      <c r="AE62" s="58">
        <f>H$35</f>
        <v>2.0000000000000001E-4</v>
      </c>
      <c r="AF62" s="118">
        <f t="shared" si="62"/>
        <v>1.1000000000000001E-3</v>
      </c>
      <c r="AG62" s="58">
        <f t="shared" si="62"/>
        <v>0</v>
      </c>
      <c r="AH62" s="58">
        <f t="shared" si="62"/>
        <v>0.1361</v>
      </c>
      <c r="AI62" s="58">
        <f t="shared" si="62"/>
        <v>8.9989000000000008</v>
      </c>
      <c r="AJ62" s="58">
        <f t="shared" si="62"/>
        <v>1E-4</v>
      </c>
      <c r="AK62" s="58">
        <f t="shared" si="62"/>
        <v>170.70410000000001</v>
      </c>
      <c r="AL62" s="58">
        <f t="shared" si="62"/>
        <v>32.572899999999997</v>
      </c>
      <c r="AM62" s="58">
        <f>U$35</f>
        <v>1E-4</v>
      </c>
      <c r="AN62" s="58">
        <f t="shared" si="63"/>
        <v>2.9999999999999997E-4</v>
      </c>
      <c r="AO62" s="58">
        <f t="shared" si="63"/>
        <v>0</v>
      </c>
      <c r="AP62" s="58">
        <f t="shared" si="63"/>
        <v>0.1391</v>
      </c>
      <c r="AQ62" s="58">
        <f t="shared" si="63"/>
        <v>9.5511999999999997</v>
      </c>
      <c r="AR62" s="58">
        <f t="shared" si="63"/>
        <v>0</v>
      </c>
      <c r="AS62" s="58">
        <f t="shared" si="63"/>
        <v>341.62920000000003</v>
      </c>
      <c r="AT62" s="58">
        <f t="shared" si="63"/>
        <v>33.004100000000001</v>
      </c>
      <c r="AV62" s="125">
        <f t="shared" si="11"/>
        <v>2.0000000000000001E-4</v>
      </c>
      <c r="AW62" s="125">
        <f t="shared" si="12"/>
        <v>2.0000000000000001E-4</v>
      </c>
      <c r="AX62" s="125">
        <f t="shared" si="13"/>
        <v>1.5869287532848896E-4</v>
      </c>
      <c r="AY62" s="125">
        <f t="shared" si="14"/>
        <v>1.4171969748903927E-4</v>
      </c>
      <c r="AZ62" s="125">
        <f t="shared" si="15"/>
        <v>1.2581459867606057E-4</v>
      </c>
      <c r="BA62" s="125">
        <f t="shared" si="16"/>
        <v>1.0683682366521656E-4</v>
      </c>
      <c r="BB62" s="125">
        <f t="shared" si="17"/>
        <v>1E-4</v>
      </c>
      <c r="BC62" s="125">
        <f t="shared" si="18"/>
        <v>1E-4</v>
      </c>
      <c r="BD62" s="125">
        <f t="shared" si="19"/>
        <v>7.9639908637168437E-5</v>
      </c>
      <c r="BE62" s="125">
        <f t="shared" si="20"/>
        <v>7.0860656282740333E-5</v>
      </c>
      <c r="BF62" s="125">
        <f t="shared" si="21"/>
        <v>6.3530331669827314E-5</v>
      </c>
      <c r="BG62" s="125">
        <f t="shared" si="22"/>
        <v>5.4723249201717805E-5</v>
      </c>
      <c r="BI62" s="125">
        <f t="shared" si="23"/>
        <v>1E-4</v>
      </c>
      <c r="BJ62" s="125">
        <f t="shared" si="24"/>
        <v>1E-4</v>
      </c>
      <c r="BK62" s="125">
        <f t="shared" si="25"/>
        <v>7.9346437664244482E-5</v>
      </c>
      <c r="BL62" s="125">
        <f t="shared" si="26"/>
        <v>7.0859848744519633E-5</v>
      </c>
      <c r="BM62" s="125">
        <f t="shared" si="27"/>
        <v>6.2907299338030287E-5</v>
      </c>
      <c r="BN62" s="125">
        <f t="shared" si="28"/>
        <v>5.3418411832608281E-5</v>
      </c>
      <c r="BO62" s="125">
        <f t="shared" si="29"/>
        <v>0</v>
      </c>
      <c r="BP62" s="125">
        <f t="shared" si="30"/>
        <v>0</v>
      </c>
      <c r="BQ62" s="125">
        <f t="shared" si="31"/>
        <v>0</v>
      </c>
      <c r="BR62" s="125">
        <f t="shared" si="32"/>
        <v>0</v>
      </c>
      <c r="BS62" s="125">
        <f t="shared" si="33"/>
        <v>0</v>
      </c>
      <c r="BT62" s="125">
        <f t="shared" si="34"/>
        <v>0</v>
      </c>
      <c r="BV62" s="58">
        <v>38</v>
      </c>
      <c r="BW62" s="58">
        <f t="shared" si="35"/>
        <v>2.0000000000000001E-4</v>
      </c>
      <c r="BX62" s="58">
        <f t="shared" si="36"/>
        <v>2.0000000000000001E-4</v>
      </c>
      <c r="BY62" s="58">
        <f>1+$B$55*(IF('Male Inactive'!$O44&gt;=0, ((('Male Inactive'!$O44)/7)/60), 0))^0.25</f>
        <v>0.82709721537653336</v>
      </c>
      <c r="BZ62" s="58">
        <f>1+$B$55*(IF('Male Barely'!$O44&gt;=0, ((('Male Barely'!$O44)/7)/60), 0))^0.25</f>
        <v>0.64623817464490729</v>
      </c>
      <c r="CA62" s="58">
        <f>1+$B$55*(IF('Male Somewhat'!$O44&gt;=0, ((('Male Somewhat'!$O44)/7)/60), 0))^0.25</f>
        <v>0.59139165855770215</v>
      </c>
      <c r="CB62" s="58">
        <f>1+$B$55*(IF('Male Active'!$O44&gt;=0, ((('Male Active'!$O44)/7)/60), 0))^0.25</f>
        <v>0.5480798268606748</v>
      </c>
      <c r="CC62" s="58">
        <f>1+$B$55*(IF('Male Highly'!$O44&gt;=0, ((('Male Highly'!$O44)/7)/60), 0))^0.25</f>
        <v>0.47707025688905602</v>
      </c>
      <c r="CD62" s="58">
        <f t="shared" si="37"/>
        <v>2.0000000000000001E-4</v>
      </c>
      <c r="CE62" s="58">
        <f t="shared" si="38"/>
        <v>1E-4</v>
      </c>
      <c r="CF62" s="58">
        <f>1+$B$55*(IF('Female Inactive'!$Q44&gt;=0, ((('Female Inactive'!$Q44)/7)/60), 0))^0.25</f>
        <v>0.86937704054318277</v>
      </c>
      <c r="CG62" s="58">
        <f>1+$B$55*(IF('Female Barely'!$Q44&gt;=0, ((('Female Barely'!$Q44)/7)/60), 0))^0.25</f>
        <v>0.7007483112390327</v>
      </c>
      <c r="CH62" s="58">
        <f>1+$B$55*(IF('Female Somewhat'!$Q44&gt;=0, ((('Female Somewhat'!$Q44)/7)/60), 0))^0.25</f>
        <v>0.63274531448411797</v>
      </c>
      <c r="CI62" s="58">
        <f>1+$B$55*(IF('Female Active'!$Q44&gt;=0, ((('Female Active'!$Q44)/7)/60), 0))^0.25</f>
        <v>0.58785445917015622</v>
      </c>
      <c r="CJ62" s="58">
        <f>1+$B$55*(IF('Female Highly'!$Q44&gt;=0, ((('Female Highly'!$Q44)/7)/60), 0))^0.25</f>
        <v>0.51984999752956951</v>
      </c>
      <c r="CL62" s="58">
        <f t="shared" si="39"/>
        <v>38</v>
      </c>
      <c r="CM62" s="58">
        <f t="shared" si="40"/>
        <v>2.0000000000000001E-4</v>
      </c>
      <c r="CN62" s="58">
        <f t="shared" si="41"/>
        <v>2.0000000000000001E-4</v>
      </c>
      <c r="CO62" s="58">
        <f t="shared" si="42"/>
        <v>1</v>
      </c>
      <c r="CP62" s="58">
        <f t="shared" si="43"/>
        <v>0.78133278970200548</v>
      </c>
      <c r="CQ62" s="58">
        <f t="shared" si="44"/>
        <v>0.71502073464057425</v>
      </c>
      <c r="CR62" s="58">
        <f t="shared" si="45"/>
        <v>0.66265466340756962</v>
      </c>
      <c r="CS62" s="58">
        <f t="shared" si="46"/>
        <v>0.57680070494720659</v>
      </c>
      <c r="CT62" s="136">
        <f t="shared" si="8"/>
        <v>2.0000000000000001E-4</v>
      </c>
      <c r="CU62" s="136">
        <f t="shared" si="9"/>
        <v>1E-4</v>
      </c>
      <c r="CV62" s="58">
        <f t="shared" si="47"/>
        <v>1</v>
      </c>
      <c r="CW62" s="58">
        <f t="shared" si="48"/>
        <v>0.80603498661663342</v>
      </c>
      <c r="CX62" s="58">
        <f t="shared" si="49"/>
        <v>0.72781461319565288</v>
      </c>
      <c r="CY62" s="58">
        <f t="shared" si="50"/>
        <v>0.67617895545397366</v>
      </c>
      <c r="CZ62" s="58">
        <f t="shared" si="51"/>
        <v>0.59795689704983424</v>
      </c>
    </row>
    <row r="63" spans="1:104">
      <c r="A63" s="109" t="s">
        <v>385</v>
      </c>
      <c r="B63" s="58" t="s">
        <v>258</v>
      </c>
      <c r="C63" s="58" t="s">
        <v>259</v>
      </c>
      <c r="D63" s="58" t="s">
        <v>260</v>
      </c>
      <c r="E63" s="58" t="s">
        <v>48</v>
      </c>
      <c r="F63" s="58" t="s">
        <v>261</v>
      </c>
      <c r="G63" s="58"/>
      <c r="H63" s="58"/>
      <c r="AD63" s="58">
        <v>35</v>
      </c>
      <c r="AE63" s="58">
        <f>H$36</f>
        <v>2.0000000000000001E-4</v>
      </c>
      <c r="AF63" s="118">
        <f t="shared" ref="AF63:AL67" si="64">I$36</f>
        <v>1.1999999999999999E-3</v>
      </c>
      <c r="AG63" s="58">
        <f t="shared" si="64"/>
        <v>0</v>
      </c>
      <c r="AH63" s="58">
        <f t="shared" si="64"/>
        <v>0.1331</v>
      </c>
      <c r="AI63" s="58">
        <f t="shared" si="64"/>
        <v>10.608599999999999</v>
      </c>
      <c r="AJ63" s="58">
        <f t="shared" si="64"/>
        <v>2.0000000000000001E-4</v>
      </c>
      <c r="AK63" s="58">
        <f t="shared" si="64"/>
        <v>112.8582</v>
      </c>
      <c r="AL63" s="58">
        <f t="shared" si="64"/>
        <v>37.596400000000003</v>
      </c>
      <c r="AM63" s="58">
        <f>U$36</f>
        <v>2.0000000000000001E-4</v>
      </c>
      <c r="AN63" s="58">
        <f t="shared" ref="AN63:AT67" si="65">V$36</f>
        <v>5.9999999999999995E-4</v>
      </c>
      <c r="AO63" s="58">
        <f t="shared" si="65"/>
        <v>0</v>
      </c>
      <c r="AP63" s="58">
        <f t="shared" si="65"/>
        <v>0.13170000000000001</v>
      </c>
      <c r="AQ63" s="58">
        <f t="shared" si="65"/>
        <v>11.6456</v>
      </c>
      <c r="AR63" s="58">
        <f t="shared" si="65"/>
        <v>1E-4</v>
      </c>
      <c r="AS63" s="58">
        <f t="shared" si="65"/>
        <v>188.71520000000001</v>
      </c>
      <c r="AT63" s="58">
        <f t="shared" si="65"/>
        <v>37.820700000000002</v>
      </c>
      <c r="AV63" s="125">
        <f t="shared" si="11"/>
        <v>2.0000000000000001E-4</v>
      </c>
      <c r="AW63" s="125">
        <f t="shared" si="12"/>
        <v>2.0000000000000001E-4</v>
      </c>
      <c r="AX63" s="125">
        <f t="shared" si="13"/>
        <v>1.5869287532848896E-4</v>
      </c>
      <c r="AY63" s="125">
        <f t="shared" si="14"/>
        <v>1.4171969748903927E-4</v>
      </c>
      <c r="AZ63" s="125">
        <f t="shared" si="15"/>
        <v>1.2581459867606057E-4</v>
      </c>
      <c r="BA63" s="125">
        <f t="shared" si="16"/>
        <v>1.0683682366521656E-4</v>
      </c>
      <c r="BB63" s="125">
        <f t="shared" si="17"/>
        <v>2.0000000000000001E-4</v>
      </c>
      <c r="BC63" s="125">
        <f t="shared" si="18"/>
        <v>2.0000000000000001E-4</v>
      </c>
      <c r="BD63" s="125">
        <f t="shared" si="19"/>
        <v>1.5927981727433687E-4</v>
      </c>
      <c r="BE63" s="125">
        <f t="shared" si="20"/>
        <v>1.4172131256548067E-4</v>
      </c>
      <c r="BF63" s="125">
        <f t="shared" si="21"/>
        <v>1.2706066333965463E-4</v>
      </c>
      <c r="BG63" s="125">
        <f t="shared" si="22"/>
        <v>1.0944649840343561E-4</v>
      </c>
      <c r="BI63" s="125">
        <f t="shared" si="23"/>
        <v>2.0000000000000001E-4</v>
      </c>
      <c r="BJ63" s="125">
        <f t="shared" si="24"/>
        <v>2.0000000000000001E-4</v>
      </c>
      <c r="BK63" s="125">
        <f t="shared" si="25"/>
        <v>1.5869287532848896E-4</v>
      </c>
      <c r="BL63" s="125">
        <f t="shared" si="26"/>
        <v>1.4171969748903927E-4</v>
      </c>
      <c r="BM63" s="125">
        <f t="shared" si="27"/>
        <v>1.2581459867606057E-4</v>
      </c>
      <c r="BN63" s="125">
        <f t="shared" si="28"/>
        <v>1.0683682366521656E-4</v>
      </c>
      <c r="BO63" s="125">
        <f t="shared" si="29"/>
        <v>1E-4</v>
      </c>
      <c r="BP63" s="125">
        <f t="shared" si="30"/>
        <v>1E-4</v>
      </c>
      <c r="BQ63" s="125">
        <f t="shared" si="31"/>
        <v>7.9639908637168437E-5</v>
      </c>
      <c r="BR63" s="125">
        <f t="shared" si="32"/>
        <v>7.0860656282740333E-5</v>
      </c>
      <c r="BS63" s="125">
        <f t="shared" si="33"/>
        <v>6.3530331669827314E-5</v>
      </c>
      <c r="BT63" s="125">
        <f t="shared" si="34"/>
        <v>5.4723249201717805E-5</v>
      </c>
      <c r="BV63" s="58">
        <v>39</v>
      </c>
      <c r="BW63" s="58">
        <f t="shared" si="35"/>
        <v>2.0000000000000001E-4</v>
      </c>
      <c r="BX63" s="58">
        <f t="shared" si="36"/>
        <v>2.0000000000000001E-4</v>
      </c>
      <c r="BY63" s="58">
        <f>1+$B$55*(IF('Male Inactive'!$O45&gt;=0, ((('Male Inactive'!$O45)/7)/60), 0))^0.25</f>
        <v>0.83118365361022173</v>
      </c>
      <c r="BZ63" s="58">
        <f>1+$B$55*(IF('Male Barely'!$O45&gt;=0, ((('Male Barely'!$O45)/7)/60), 0))^0.25</f>
        <v>0.64777935169862544</v>
      </c>
      <c r="CA63" s="58">
        <f>1+$B$55*(IF('Male Somewhat'!$O45&gt;=0, ((('Male Somewhat'!$O45)/7)/60), 0))^0.25</f>
        <v>0.59243993118943339</v>
      </c>
      <c r="CB63" s="58">
        <f>1+$B$55*(IF('Male Active'!$O45&gt;=0, ((('Male Active'!$O45)/7)/60), 0))^0.25</f>
        <v>0.54914242171568417</v>
      </c>
      <c r="CC63" s="58">
        <f>1+$B$55*(IF('Male Highly'!$O45&gt;=0, ((('Male Highly'!$O45)/7)/60), 0))^0.25</f>
        <v>0.47833343459507494</v>
      </c>
      <c r="CD63" s="58">
        <f t="shared" si="37"/>
        <v>2.0000000000000001E-4</v>
      </c>
      <c r="CE63" s="58">
        <f t="shared" si="38"/>
        <v>1E-4</v>
      </c>
      <c r="CF63" s="58">
        <f>1+$B$55*(IF('Female Inactive'!$Q45&gt;=0, ((('Female Inactive'!$Q45)/7)/60), 0))^0.25</f>
        <v>0.86859405219203267</v>
      </c>
      <c r="CG63" s="58">
        <f>1+$B$55*(IF('Female Barely'!$Q45&gt;=0, ((('Female Barely'!$Q45)/7)/60), 0))^0.25</f>
        <v>0.70057316756781574</v>
      </c>
      <c r="CH63" s="58">
        <f>1+$B$55*(IF('Female Somewhat'!$Q45&gt;=0, ((('Female Somewhat'!$Q45)/7)/60), 0))^0.25</f>
        <v>0.63298449096306952</v>
      </c>
      <c r="CI63" s="58">
        <f>1+$B$55*(IF('Female Active'!$Q45&gt;=0, ((('Female Active'!$Q45)/7)/60), 0))^0.25</f>
        <v>0.58797755988450928</v>
      </c>
      <c r="CJ63" s="58">
        <f>1+$B$55*(IF('Female Highly'!$Q45&gt;=0, ((('Female Highly'!$Q45)/7)/60), 0))^0.25</f>
        <v>0.52008973553437321</v>
      </c>
      <c r="CL63" s="58">
        <f t="shared" si="39"/>
        <v>39</v>
      </c>
      <c r="CM63" s="58">
        <f t="shared" si="40"/>
        <v>2.0000000000000001E-4</v>
      </c>
      <c r="CN63" s="58">
        <f t="shared" si="41"/>
        <v>2.0000000000000001E-4</v>
      </c>
      <c r="CO63" s="58">
        <f t="shared" si="42"/>
        <v>1</v>
      </c>
      <c r="CP63" s="58">
        <f t="shared" si="43"/>
        <v>0.77934563424703418</v>
      </c>
      <c r="CQ63" s="58">
        <f t="shared" si="44"/>
        <v>0.71276658126779557</v>
      </c>
      <c r="CR63" s="58">
        <f t="shared" si="45"/>
        <v>0.66067519414091003</v>
      </c>
      <c r="CS63" s="58">
        <f t="shared" si="46"/>
        <v>0.57548465073566801</v>
      </c>
      <c r="CT63" s="136">
        <f t="shared" si="8"/>
        <v>2.0000000000000001E-4</v>
      </c>
      <c r="CU63" s="136">
        <f t="shared" si="9"/>
        <v>1E-4</v>
      </c>
      <c r="CV63" s="58">
        <f t="shared" si="47"/>
        <v>1</v>
      </c>
      <c r="CW63" s="58">
        <f t="shared" si="48"/>
        <v>0.80655994109078921</v>
      </c>
      <c r="CX63" s="58">
        <f t="shared" si="49"/>
        <v>0.7287460573390232</v>
      </c>
      <c r="CY63" s="58">
        <f t="shared" si="50"/>
        <v>0.67693021659618335</v>
      </c>
      <c r="CZ63" s="58">
        <f t="shared" si="51"/>
        <v>0.59877192829244641</v>
      </c>
    </row>
    <row r="64" spans="1:104">
      <c r="A64" s="58" t="s">
        <v>399</v>
      </c>
      <c r="B64" s="58">
        <v>0</v>
      </c>
      <c r="C64" s="58">
        <v>1</v>
      </c>
      <c r="D64" s="58">
        <v>2</v>
      </c>
      <c r="E64" s="58">
        <v>3</v>
      </c>
      <c r="F64" s="58">
        <v>4</v>
      </c>
      <c r="G64" s="58"/>
      <c r="H64" s="58"/>
      <c r="AD64" s="58">
        <v>36</v>
      </c>
      <c r="AE64" s="58">
        <f>H$36</f>
        <v>2.0000000000000001E-4</v>
      </c>
      <c r="AF64" s="118">
        <f t="shared" si="64"/>
        <v>1.1999999999999999E-3</v>
      </c>
      <c r="AG64" s="58">
        <f t="shared" si="64"/>
        <v>0</v>
      </c>
      <c r="AH64" s="58">
        <f t="shared" si="64"/>
        <v>0.1331</v>
      </c>
      <c r="AI64" s="58">
        <f t="shared" si="64"/>
        <v>10.608599999999999</v>
      </c>
      <c r="AJ64" s="58">
        <f t="shared" si="64"/>
        <v>2.0000000000000001E-4</v>
      </c>
      <c r="AK64" s="58">
        <f t="shared" si="64"/>
        <v>112.8582</v>
      </c>
      <c r="AL64" s="58">
        <f t="shared" si="64"/>
        <v>37.596400000000003</v>
      </c>
      <c r="AM64" s="58">
        <f>U$36</f>
        <v>2.0000000000000001E-4</v>
      </c>
      <c r="AN64" s="58">
        <f t="shared" si="65"/>
        <v>5.9999999999999995E-4</v>
      </c>
      <c r="AO64" s="58">
        <f t="shared" si="65"/>
        <v>0</v>
      </c>
      <c r="AP64" s="58">
        <f t="shared" si="65"/>
        <v>0.13170000000000001</v>
      </c>
      <c r="AQ64" s="58">
        <f t="shared" si="65"/>
        <v>11.6456</v>
      </c>
      <c r="AR64" s="58">
        <f t="shared" si="65"/>
        <v>1E-4</v>
      </c>
      <c r="AS64" s="58">
        <f t="shared" si="65"/>
        <v>188.71520000000001</v>
      </c>
      <c r="AT64" s="58">
        <f t="shared" si="65"/>
        <v>37.820700000000002</v>
      </c>
      <c r="AV64" s="125">
        <f t="shared" si="11"/>
        <v>2.0000000000000001E-4</v>
      </c>
      <c r="AW64" s="125">
        <f t="shared" si="12"/>
        <v>2.0000000000000001E-4</v>
      </c>
      <c r="AX64" s="125">
        <f t="shared" si="13"/>
        <v>1.5869287532848896E-4</v>
      </c>
      <c r="AY64" s="125">
        <f t="shared" si="14"/>
        <v>1.4171969748903927E-4</v>
      </c>
      <c r="AZ64" s="125">
        <f t="shared" si="15"/>
        <v>1.2581459867606057E-4</v>
      </c>
      <c r="BA64" s="125">
        <f t="shared" si="16"/>
        <v>1.0683682366521656E-4</v>
      </c>
      <c r="BB64" s="125">
        <f t="shared" si="17"/>
        <v>2.0000000000000001E-4</v>
      </c>
      <c r="BC64" s="125">
        <f t="shared" si="18"/>
        <v>2.0000000000000001E-4</v>
      </c>
      <c r="BD64" s="125">
        <f t="shared" si="19"/>
        <v>1.5927981727433687E-4</v>
      </c>
      <c r="BE64" s="125">
        <f t="shared" si="20"/>
        <v>1.4172131256548067E-4</v>
      </c>
      <c r="BF64" s="125">
        <f t="shared" si="21"/>
        <v>1.2706066333965463E-4</v>
      </c>
      <c r="BG64" s="125">
        <f t="shared" si="22"/>
        <v>1.0944649840343561E-4</v>
      </c>
      <c r="BI64" s="125">
        <f t="shared" si="23"/>
        <v>2.0000000000000001E-4</v>
      </c>
      <c r="BJ64" s="125">
        <f t="shared" si="24"/>
        <v>2.0000000000000001E-4</v>
      </c>
      <c r="BK64" s="125">
        <f t="shared" si="25"/>
        <v>1.5869287532848896E-4</v>
      </c>
      <c r="BL64" s="125">
        <f t="shared" si="26"/>
        <v>1.4171969748903927E-4</v>
      </c>
      <c r="BM64" s="125">
        <f t="shared" si="27"/>
        <v>1.2581459867606057E-4</v>
      </c>
      <c r="BN64" s="125">
        <f t="shared" si="28"/>
        <v>1.0683682366521656E-4</v>
      </c>
      <c r="BO64" s="125">
        <f t="shared" si="29"/>
        <v>1E-4</v>
      </c>
      <c r="BP64" s="125">
        <f t="shared" si="30"/>
        <v>1E-4</v>
      </c>
      <c r="BQ64" s="125">
        <f t="shared" si="31"/>
        <v>7.9639908637168437E-5</v>
      </c>
      <c r="BR64" s="125">
        <f t="shared" si="32"/>
        <v>7.0860656282740333E-5</v>
      </c>
      <c r="BS64" s="125">
        <f t="shared" si="33"/>
        <v>6.3530331669827314E-5</v>
      </c>
      <c r="BT64" s="125">
        <f t="shared" si="34"/>
        <v>5.4723249201717805E-5</v>
      </c>
      <c r="BV64" s="58">
        <v>40</v>
      </c>
      <c r="BW64" s="58">
        <f t="shared" si="35"/>
        <v>2.9999999999999997E-4</v>
      </c>
      <c r="BX64" s="58">
        <f t="shared" si="36"/>
        <v>2.0000000000000001E-4</v>
      </c>
      <c r="BY64" s="58">
        <f>1+$B$55*(IF('Male Inactive'!$O46&gt;=0, ((('Male Inactive'!$O46)/7)/60), 0))^0.25</f>
        <v>0.83552861732913053</v>
      </c>
      <c r="BZ64" s="58">
        <f>1+$B$55*(IF('Male Barely'!$O46&gt;=0, ((('Male Barely'!$O46)/7)/60), 0))^0.25</f>
        <v>0.64955119517375803</v>
      </c>
      <c r="CA64" s="58">
        <f>1+$B$55*(IF('Male Somewhat'!$O46&gt;=0, ((('Male Somewhat'!$O46)/7)/60), 0))^0.25</f>
        <v>0.59375218178733336</v>
      </c>
      <c r="CB64" s="58">
        <f>1+$B$55*(IF('Male Active'!$O46&gt;=0, ((('Male Active'!$O46)/7)/60), 0))^0.25</f>
        <v>0.55045213060589537</v>
      </c>
      <c r="CC64" s="58">
        <f>1+$B$55*(IF('Male Highly'!$O46&gt;=0, ((('Male Highly'!$O46)/7)/60), 0))^0.25</f>
        <v>0.47975414231683255</v>
      </c>
      <c r="CD64" s="58">
        <f t="shared" si="37"/>
        <v>2.9999999999999997E-4</v>
      </c>
      <c r="CE64" s="58">
        <f t="shared" si="38"/>
        <v>1E-4</v>
      </c>
      <c r="CF64" s="58">
        <f>1+$B$55*(IF('Female Inactive'!$Q46&gt;=0, ((('Female Inactive'!$Q46)/7)/60), 0))^0.25</f>
        <v>0.86795473802073797</v>
      </c>
      <c r="CG64" s="58">
        <f>1+$B$55*(IF('Female Barely'!$Q46&gt;=0, ((('Female Barely'!$Q46)/7)/60), 0))^0.25</f>
        <v>0.70063284632949885</v>
      </c>
      <c r="CH64" s="58">
        <f>1+$B$55*(IF('Female Somewhat'!$Q46&gt;=0, ((('Female Somewhat'!$Q46)/7)/60), 0))^0.25</f>
        <v>0.63347088799253159</v>
      </c>
      <c r="CI64" s="58">
        <f>1+$B$55*(IF('Female Active'!$Q46&gt;=0, ((('Female Active'!$Q46)/7)/60), 0))^0.25</f>
        <v>0.58835112693350278</v>
      </c>
      <c r="CJ64" s="58">
        <f>1+$B$55*(IF('Female Highly'!$Q46&gt;=0, ((('Female Highly'!$Q46)/7)/60), 0))^0.25</f>
        <v>0.52054696472369222</v>
      </c>
      <c r="CL64" s="58">
        <f t="shared" si="39"/>
        <v>40</v>
      </c>
      <c r="CM64" s="58">
        <f t="shared" si="40"/>
        <v>2.9999999999999997E-4</v>
      </c>
      <c r="CN64" s="58">
        <f t="shared" si="41"/>
        <v>2.0000000000000001E-4</v>
      </c>
      <c r="CO64" s="58">
        <f t="shared" si="42"/>
        <v>1</v>
      </c>
      <c r="CP64" s="58">
        <f t="shared" si="43"/>
        <v>0.77741346221046015</v>
      </c>
      <c r="CQ64" s="58">
        <f t="shared" si="44"/>
        <v>0.71063057503085281</v>
      </c>
      <c r="CR64" s="58">
        <f t="shared" si="45"/>
        <v>0.658807034480139</v>
      </c>
      <c r="CS64" s="58">
        <f t="shared" si="46"/>
        <v>0.57419235244200895</v>
      </c>
      <c r="CT64" s="136">
        <f t="shared" si="8"/>
        <v>2.9999999999999997E-4</v>
      </c>
      <c r="CU64" s="136">
        <f t="shared" si="9"/>
        <v>1E-4</v>
      </c>
      <c r="CV64" s="58">
        <f t="shared" si="47"/>
        <v>1</v>
      </c>
      <c r="CW64" s="58">
        <f t="shared" si="48"/>
        <v>0.80722279127965157</v>
      </c>
      <c r="CX64" s="58">
        <f t="shared" si="49"/>
        <v>0.72984322827372605</v>
      </c>
      <c r="CY64" s="58">
        <f t="shared" si="50"/>
        <v>0.67785922601812598</v>
      </c>
      <c r="CZ64" s="58">
        <f t="shared" si="51"/>
        <v>0.59973975821681014</v>
      </c>
    </row>
    <row r="65" spans="1:104">
      <c r="A65" s="58" t="s">
        <v>373</v>
      </c>
      <c r="B65" s="93">
        <f>1+$B$55*B64^0.25</f>
        <v>1</v>
      </c>
      <c r="C65" s="93">
        <f>1+$B$55*C64^0.25</f>
        <v>0.78249982267937801</v>
      </c>
      <c r="D65" s="93">
        <f>1+$B$55*D64^0.25</f>
        <v>0.74134724161596288</v>
      </c>
      <c r="E65" s="93">
        <f>1+$B$55*E64^0.25</f>
        <v>0.71375366881577029</v>
      </c>
      <c r="F65" s="93">
        <f>1+$B$55*F64^0.25</f>
        <v>0.69240829941462334</v>
      </c>
      <c r="G65" s="58"/>
      <c r="H65" s="58"/>
      <c r="AD65" s="58">
        <v>37</v>
      </c>
      <c r="AE65" s="58">
        <f>H$36</f>
        <v>2.0000000000000001E-4</v>
      </c>
      <c r="AF65" s="118">
        <f t="shared" si="64"/>
        <v>1.1999999999999999E-3</v>
      </c>
      <c r="AG65" s="58">
        <f t="shared" si="64"/>
        <v>0</v>
      </c>
      <c r="AH65" s="58">
        <f t="shared" si="64"/>
        <v>0.1331</v>
      </c>
      <c r="AI65" s="58">
        <f t="shared" si="64"/>
        <v>10.608599999999999</v>
      </c>
      <c r="AJ65" s="58">
        <f t="shared" si="64"/>
        <v>2.0000000000000001E-4</v>
      </c>
      <c r="AK65" s="58">
        <f t="shared" si="64"/>
        <v>112.8582</v>
      </c>
      <c r="AL65" s="58">
        <f t="shared" si="64"/>
        <v>37.596400000000003</v>
      </c>
      <c r="AM65" s="58">
        <f>U$36</f>
        <v>2.0000000000000001E-4</v>
      </c>
      <c r="AN65" s="58">
        <f t="shared" si="65"/>
        <v>5.9999999999999995E-4</v>
      </c>
      <c r="AO65" s="58">
        <f t="shared" si="65"/>
        <v>0</v>
      </c>
      <c r="AP65" s="58">
        <f t="shared" si="65"/>
        <v>0.13170000000000001</v>
      </c>
      <c r="AQ65" s="58">
        <f t="shared" si="65"/>
        <v>11.6456</v>
      </c>
      <c r="AR65" s="58">
        <f t="shared" si="65"/>
        <v>1E-4</v>
      </c>
      <c r="AS65" s="58">
        <f t="shared" si="65"/>
        <v>188.71520000000001</v>
      </c>
      <c r="AT65" s="58">
        <f t="shared" si="65"/>
        <v>37.820700000000002</v>
      </c>
      <c r="AV65" s="125">
        <f t="shared" si="11"/>
        <v>2.0000000000000001E-4</v>
      </c>
      <c r="AW65" s="125">
        <f t="shared" si="12"/>
        <v>2.0000000000000001E-4</v>
      </c>
      <c r="AX65" s="125">
        <f t="shared" si="13"/>
        <v>1.5869287532848896E-4</v>
      </c>
      <c r="AY65" s="125">
        <f t="shared" si="14"/>
        <v>1.4171969748903927E-4</v>
      </c>
      <c r="AZ65" s="125">
        <f t="shared" si="15"/>
        <v>1.2581459867606057E-4</v>
      </c>
      <c r="BA65" s="125">
        <f t="shared" si="16"/>
        <v>1.0683682366521656E-4</v>
      </c>
      <c r="BB65" s="125">
        <f t="shared" si="17"/>
        <v>2.0000000000000001E-4</v>
      </c>
      <c r="BC65" s="125">
        <f t="shared" si="18"/>
        <v>2.0000000000000001E-4</v>
      </c>
      <c r="BD65" s="125">
        <f t="shared" si="19"/>
        <v>1.5927981727433687E-4</v>
      </c>
      <c r="BE65" s="125">
        <f t="shared" si="20"/>
        <v>1.4172131256548067E-4</v>
      </c>
      <c r="BF65" s="125">
        <f t="shared" si="21"/>
        <v>1.2706066333965463E-4</v>
      </c>
      <c r="BG65" s="125">
        <f t="shared" si="22"/>
        <v>1.0944649840343561E-4</v>
      </c>
      <c r="BI65" s="125">
        <f t="shared" si="23"/>
        <v>2.0000000000000001E-4</v>
      </c>
      <c r="BJ65" s="125">
        <f t="shared" si="24"/>
        <v>2.0000000000000001E-4</v>
      </c>
      <c r="BK65" s="125">
        <f t="shared" si="25"/>
        <v>1.5869287532848896E-4</v>
      </c>
      <c r="BL65" s="125">
        <f t="shared" si="26"/>
        <v>1.4171969748903927E-4</v>
      </c>
      <c r="BM65" s="125">
        <f t="shared" si="27"/>
        <v>1.2581459867606057E-4</v>
      </c>
      <c r="BN65" s="125">
        <f t="shared" si="28"/>
        <v>1.0683682366521656E-4</v>
      </c>
      <c r="BO65" s="125">
        <f t="shared" si="29"/>
        <v>1E-4</v>
      </c>
      <c r="BP65" s="125">
        <f t="shared" si="30"/>
        <v>1E-4</v>
      </c>
      <c r="BQ65" s="125">
        <f t="shared" si="31"/>
        <v>7.9639908637168437E-5</v>
      </c>
      <c r="BR65" s="125">
        <f t="shared" si="32"/>
        <v>7.0860656282740333E-5</v>
      </c>
      <c r="BS65" s="125">
        <f t="shared" si="33"/>
        <v>6.3530331669827314E-5</v>
      </c>
      <c r="BT65" s="125">
        <f t="shared" si="34"/>
        <v>5.4723249201717805E-5</v>
      </c>
      <c r="BV65" s="58">
        <v>41</v>
      </c>
      <c r="BW65" s="58">
        <f t="shared" si="35"/>
        <v>2.9999999999999997E-4</v>
      </c>
      <c r="BX65" s="58">
        <f t="shared" si="36"/>
        <v>2.0000000000000001E-4</v>
      </c>
      <c r="BY65" s="58">
        <f>1+$B$55*(IF('Male Inactive'!$O47&gt;=0, ((('Male Inactive'!$O47)/7)/60), 0))^0.25</f>
        <v>0.84015473977086041</v>
      </c>
      <c r="BZ65" s="58">
        <f>1+$B$55*(IF('Male Barely'!$O47&gt;=0, ((('Male Barely'!$O47)/7)/60), 0))^0.25</f>
        <v>0.65156654968789685</v>
      </c>
      <c r="CA65" s="58">
        <f>1+$B$55*(IF('Male Somewhat'!$O47&gt;=0, ((('Male Somewhat'!$O47)/7)/60), 0))^0.25</f>
        <v>0.5953433564116335</v>
      </c>
      <c r="CB65" s="58">
        <f>1+$B$55*(IF('Male Active'!$O47&gt;=0, ((('Male Active'!$O47)/7)/60), 0))^0.25</f>
        <v>0.55202080031340128</v>
      </c>
      <c r="CC65" s="58">
        <f>1+$B$55*(IF('Male Highly'!$O47&gt;=0, ((('Male Highly'!$O47)/7)/60), 0))^0.25</f>
        <v>0.48133349052103813</v>
      </c>
      <c r="CD65" s="58">
        <f t="shared" si="37"/>
        <v>2.9999999999999997E-4</v>
      </c>
      <c r="CE65" s="58">
        <f t="shared" si="38"/>
        <v>1E-4</v>
      </c>
      <c r="CF65" s="58">
        <f>1+$B$55*(IF('Female Inactive'!$Q47&gt;=0, ((('Female Inactive'!$Q47)/7)/60), 0))^0.25</f>
        <v>0.8674685664869658</v>
      </c>
      <c r="CG65" s="58">
        <f>1+$B$55*(IF('Female Barely'!$Q47&gt;=0, ((('Female Barely'!$Q47)/7)/60), 0))^0.25</f>
        <v>0.70094167823832354</v>
      </c>
      <c r="CH65" s="58">
        <f>1+$B$55*(IF('Female Somewhat'!$Q47&gt;=0, ((('Female Somewhat'!$Q47)/7)/60), 0))^0.25</f>
        <v>0.63421901514585666</v>
      </c>
      <c r="CI65" s="58">
        <f>1+$B$55*(IF('Female Active'!$Q47&gt;=0, ((('Female Active'!$Q47)/7)/60), 0))^0.25</f>
        <v>0.58898908325763633</v>
      </c>
      <c r="CJ65" s="58">
        <f>1+$B$55*(IF('Female Highly'!$Q47&gt;=0, ((('Female Highly'!$Q47)/7)/60), 0))^0.25</f>
        <v>0.52123186788024967</v>
      </c>
      <c r="CL65" s="58">
        <f t="shared" si="39"/>
        <v>41</v>
      </c>
      <c r="CM65" s="58">
        <f t="shared" si="40"/>
        <v>2.9999999999999997E-4</v>
      </c>
      <c r="CN65" s="58">
        <f t="shared" si="41"/>
        <v>2.0000000000000001E-4</v>
      </c>
      <c r="CO65" s="58">
        <f t="shared" si="42"/>
        <v>1</v>
      </c>
      <c r="CP65" s="58">
        <f t="shared" si="43"/>
        <v>0.77553160012595046</v>
      </c>
      <c r="CQ65" s="58">
        <f t="shared" si="44"/>
        <v>0.70861155478811488</v>
      </c>
      <c r="CR65" s="58">
        <f t="shared" si="45"/>
        <v>0.65704658223312129</v>
      </c>
      <c r="CS65" s="58">
        <f t="shared" si="46"/>
        <v>0.57291052199778647</v>
      </c>
      <c r="CT65" s="136">
        <f t="shared" si="8"/>
        <v>2.9999999999999997E-4</v>
      </c>
      <c r="CU65" s="136">
        <f t="shared" si="9"/>
        <v>1E-4</v>
      </c>
      <c r="CV65" s="58">
        <f t="shared" si="47"/>
        <v>1</v>
      </c>
      <c r="CW65" s="58">
        <f t="shared" si="48"/>
        <v>0.80803121325417571</v>
      </c>
      <c r="CX65" s="58">
        <f t="shared" si="49"/>
        <v>0.73111469354363767</v>
      </c>
      <c r="CY65" s="58">
        <f t="shared" si="50"/>
        <v>0.67897455425145503</v>
      </c>
      <c r="CZ65" s="58">
        <f t="shared" si="51"/>
        <v>0.60086542385173736</v>
      </c>
    </row>
    <row r="66" spans="1:104" s="58" customFormat="1">
      <c r="B66" s="93"/>
      <c r="C66" s="93"/>
      <c r="D66" s="93"/>
      <c r="E66" s="93"/>
      <c r="F66" s="93"/>
      <c r="AD66" s="58">
        <v>38</v>
      </c>
      <c r="AE66" s="58">
        <f>H$36</f>
        <v>2.0000000000000001E-4</v>
      </c>
      <c r="AF66" s="118">
        <f t="shared" si="64"/>
        <v>1.1999999999999999E-3</v>
      </c>
      <c r="AG66" s="58">
        <f t="shared" si="64"/>
        <v>0</v>
      </c>
      <c r="AH66" s="58">
        <f t="shared" si="64"/>
        <v>0.1331</v>
      </c>
      <c r="AI66" s="58">
        <f t="shared" si="64"/>
        <v>10.608599999999999</v>
      </c>
      <c r="AJ66" s="58">
        <f t="shared" si="64"/>
        <v>2.0000000000000001E-4</v>
      </c>
      <c r="AK66" s="58">
        <f t="shared" si="64"/>
        <v>112.8582</v>
      </c>
      <c r="AL66" s="58">
        <f t="shared" si="64"/>
        <v>37.596400000000003</v>
      </c>
      <c r="AM66" s="58">
        <f>U$36</f>
        <v>2.0000000000000001E-4</v>
      </c>
      <c r="AN66" s="58">
        <f t="shared" si="65"/>
        <v>5.9999999999999995E-4</v>
      </c>
      <c r="AO66" s="58">
        <f t="shared" si="65"/>
        <v>0</v>
      </c>
      <c r="AP66" s="58">
        <f t="shared" si="65"/>
        <v>0.13170000000000001</v>
      </c>
      <c r="AQ66" s="58">
        <f t="shared" si="65"/>
        <v>11.6456</v>
      </c>
      <c r="AR66" s="58">
        <f t="shared" si="65"/>
        <v>1E-4</v>
      </c>
      <c r="AS66" s="58">
        <f t="shared" si="65"/>
        <v>188.71520000000001</v>
      </c>
      <c r="AT66" s="58">
        <f t="shared" si="65"/>
        <v>37.820700000000002</v>
      </c>
      <c r="AV66" s="125">
        <f t="shared" si="11"/>
        <v>2.0000000000000001E-4</v>
      </c>
      <c r="AW66" s="125">
        <f t="shared" si="12"/>
        <v>2.0000000000000001E-4</v>
      </c>
      <c r="AX66" s="125">
        <f t="shared" si="13"/>
        <v>1.5869287532848896E-4</v>
      </c>
      <c r="AY66" s="125">
        <f t="shared" si="14"/>
        <v>1.4171969748903927E-4</v>
      </c>
      <c r="AZ66" s="125">
        <f t="shared" si="15"/>
        <v>1.2581459867606057E-4</v>
      </c>
      <c r="BA66" s="125">
        <f t="shared" si="16"/>
        <v>1.0683682366521656E-4</v>
      </c>
      <c r="BB66" s="125">
        <f t="shared" si="17"/>
        <v>2.0000000000000001E-4</v>
      </c>
      <c r="BC66" s="125">
        <f t="shared" si="18"/>
        <v>2.0000000000000001E-4</v>
      </c>
      <c r="BD66" s="125">
        <f t="shared" si="19"/>
        <v>1.5927981727433687E-4</v>
      </c>
      <c r="BE66" s="125">
        <f t="shared" si="20"/>
        <v>1.4172131256548067E-4</v>
      </c>
      <c r="BF66" s="125">
        <f t="shared" si="21"/>
        <v>1.2706066333965463E-4</v>
      </c>
      <c r="BG66" s="125">
        <f t="shared" si="22"/>
        <v>1.0944649840343561E-4</v>
      </c>
      <c r="BI66" s="125">
        <f t="shared" si="23"/>
        <v>2.0000000000000001E-4</v>
      </c>
      <c r="BJ66" s="125">
        <f t="shared" si="24"/>
        <v>2.0000000000000001E-4</v>
      </c>
      <c r="BK66" s="125">
        <f t="shared" si="25"/>
        <v>1.5869287532848896E-4</v>
      </c>
      <c r="BL66" s="125">
        <f t="shared" si="26"/>
        <v>1.4171969748903927E-4</v>
      </c>
      <c r="BM66" s="125">
        <f t="shared" si="27"/>
        <v>1.2581459867606057E-4</v>
      </c>
      <c r="BN66" s="125">
        <f t="shared" si="28"/>
        <v>1.0683682366521656E-4</v>
      </c>
      <c r="BO66" s="125">
        <f t="shared" si="29"/>
        <v>1E-4</v>
      </c>
      <c r="BP66" s="125">
        <f t="shared" si="30"/>
        <v>1E-4</v>
      </c>
      <c r="BQ66" s="125">
        <f t="shared" si="31"/>
        <v>7.9639908637168437E-5</v>
      </c>
      <c r="BR66" s="125">
        <f t="shared" si="32"/>
        <v>7.0860656282740333E-5</v>
      </c>
      <c r="BS66" s="125">
        <f t="shared" si="33"/>
        <v>6.3530331669827314E-5</v>
      </c>
      <c r="BT66" s="125">
        <f t="shared" si="34"/>
        <v>5.4723249201717805E-5</v>
      </c>
      <c r="BV66" s="58">
        <v>42</v>
      </c>
      <c r="BW66" s="58">
        <f t="shared" si="35"/>
        <v>2.9999999999999997E-4</v>
      </c>
      <c r="BX66" s="58">
        <f t="shared" si="36"/>
        <v>2.0000000000000001E-4</v>
      </c>
      <c r="BY66" s="58">
        <f>1+$B$55*(IF('Male Inactive'!$O48&gt;=0, ((('Male Inactive'!$O48)/7)/60), 0))^0.25</f>
        <v>0.84509030323658063</v>
      </c>
      <c r="BZ66" s="58">
        <f>1+$B$55*(IF('Male Barely'!$O48&gt;=0, ((('Male Barely'!$O48)/7)/60), 0))^0.25</f>
        <v>0.65384043796462987</v>
      </c>
      <c r="CA66" s="58">
        <f>1+$B$55*(IF('Male Somewhat'!$O48&gt;=0, ((('Male Somewhat'!$O48)/7)/60), 0))^0.25</f>
        <v>0.59723069417164054</v>
      </c>
      <c r="CB66" s="58">
        <f>1+$B$55*(IF('Male Active'!$O48&gt;=0, ((('Male Active'!$O48)/7)/60), 0))^0.25</f>
        <v>0.55386201800290324</v>
      </c>
      <c r="CC66" s="58">
        <f>1+$B$55*(IF('Male Highly'!$O48&gt;=0, ((('Male Highly'!$O48)/7)/60), 0))^0.25</f>
        <v>0.48307302422743426</v>
      </c>
      <c r="CD66" s="58">
        <f t="shared" si="37"/>
        <v>2.9999999999999997E-4</v>
      </c>
      <c r="CE66" s="58">
        <f t="shared" si="38"/>
        <v>1E-4</v>
      </c>
      <c r="CF66" s="58">
        <f>1+$B$55*(IF('Female Inactive'!$Q48&gt;=0, ((('Female Inactive'!$Q48)/7)/60), 0))^0.25</f>
        <v>0.86714600331864689</v>
      </c>
      <c r="CG66" s="58">
        <f>1+$B$55*(IF('Female Barely'!$Q48&gt;=0, ((('Female Barely'!$Q48)/7)/60), 0))^0.25</f>
        <v>0.70151597932399867</v>
      </c>
      <c r="CH66" s="58">
        <f>1+$B$55*(IF('Female Somewhat'!$Q48&gt;=0, ((('Female Somewhat'!$Q48)/7)/60), 0))^0.25</f>
        <v>0.63524535802382953</v>
      </c>
      <c r="CI66" s="58">
        <f>1+$B$55*(IF('Female Active'!$Q48&gt;=0, ((('Female Active'!$Q48)/7)/60), 0))^0.25</f>
        <v>0.58990708987143892</v>
      </c>
      <c r="CJ66" s="58">
        <f>1+$B$55*(IF('Female Highly'!$Q48&gt;=0, ((('Female Highly'!$Q48)/7)/60), 0))^0.25</f>
        <v>0.52215574554860211</v>
      </c>
      <c r="CL66" s="58">
        <f t="shared" si="39"/>
        <v>42</v>
      </c>
      <c r="CM66" s="58">
        <f t="shared" si="40"/>
        <v>2.9999999999999997E-4</v>
      </c>
      <c r="CN66" s="58">
        <f t="shared" si="41"/>
        <v>2.0000000000000001E-4</v>
      </c>
      <c r="CO66" s="58">
        <f t="shared" si="42"/>
        <v>1</v>
      </c>
      <c r="CP66" s="58">
        <f t="shared" si="43"/>
        <v>0.77369298341314552</v>
      </c>
      <c r="CQ66" s="58">
        <f t="shared" si="44"/>
        <v>0.70670636248496566</v>
      </c>
      <c r="CR66" s="58">
        <f t="shared" si="45"/>
        <v>0.65538796964263724</v>
      </c>
      <c r="CS66" s="58">
        <f t="shared" si="46"/>
        <v>0.57162296428834936</v>
      </c>
      <c r="CT66" s="136">
        <f t="shared" si="8"/>
        <v>2.9999999999999997E-4</v>
      </c>
      <c r="CU66" s="136">
        <f t="shared" si="9"/>
        <v>1E-4</v>
      </c>
      <c r="CV66" s="58">
        <f t="shared" si="47"/>
        <v>1</v>
      </c>
      <c r="CW66" s="58">
        <f t="shared" si="48"/>
        <v>0.80899407555271319</v>
      </c>
      <c r="CX66" s="58">
        <f t="shared" si="49"/>
        <v>0.73257024260353798</v>
      </c>
      <c r="CY66" s="58">
        <f t="shared" si="50"/>
        <v>0.68028577380719124</v>
      </c>
      <c r="CZ66" s="58">
        <f t="shared" si="51"/>
        <v>0.60215435872421075</v>
      </c>
    </row>
    <row r="67" spans="1:104">
      <c r="A67" s="58" t="s">
        <v>44</v>
      </c>
      <c r="B67" s="58"/>
      <c r="C67" s="58"/>
      <c r="D67" s="58"/>
      <c r="E67" s="58"/>
      <c r="F67" s="58"/>
      <c r="G67" s="58"/>
      <c r="H67" s="58"/>
      <c r="AD67" s="58">
        <v>39</v>
      </c>
      <c r="AE67" s="58">
        <f>H$36</f>
        <v>2.0000000000000001E-4</v>
      </c>
      <c r="AF67" s="118">
        <f t="shared" si="64"/>
        <v>1.1999999999999999E-3</v>
      </c>
      <c r="AG67" s="58">
        <f t="shared" si="64"/>
        <v>0</v>
      </c>
      <c r="AH67" s="58">
        <f t="shared" si="64"/>
        <v>0.1331</v>
      </c>
      <c r="AI67" s="58">
        <f t="shared" si="64"/>
        <v>10.608599999999999</v>
      </c>
      <c r="AJ67" s="58">
        <f t="shared" si="64"/>
        <v>2.0000000000000001E-4</v>
      </c>
      <c r="AK67" s="58">
        <f t="shared" si="64"/>
        <v>112.8582</v>
      </c>
      <c r="AL67" s="58">
        <f t="shared" si="64"/>
        <v>37.596400000000003</v>
      </c>
      <c r="AM67" s="58">
        <f>U$36</f>
        <v>2.0000000000000001E-4</v>
      </c>
      <c r="AN67" s="58">
        <f t="shared" si="65"/>
        <v>5.9999999999999995E-4</v>
      </c>
      <c r="AO67" s="58">
        <f t="shared" si="65"/>
        <v>0</v>
      </c>
      <c r="AP67" s="58">
        <f t="shared" si="65"/>
        <v>0.13170000000000001</v>
      </c>
      <c r="AQ67" s="58">
        <f t="shared" si="65"/>
        <v>11.6456</v>
      </c>
      <c r="AR67" s="58">
        <f t="shared" si="65"/>
        <v>1E-4</v>
      </c>
      <c r="AS67" s="58">
        <f t="shared" si="65"/>
        <v>188.71520000000001</v>
      </c>
      <c r="AT67" s="58">
        <f t="shared" si="65"/>
        <v>37.820700000000002</v>
      </c>
      <c r="AV67" s="125">
        <f t="shared" si="11"/>
        <v>2.0000000000000001E-4</v>
      </c>
      <c r="AW67" s="125">
        <f t="shared" si="12"/>
        <v>2.0000000000000001E-4</v>
      </c>
      <c r="AX67" s="125">
        <f t="shared" si="13"/>
        <v>1.5869287532848896E-4</v>
      </c>
      <c r="AY67" s="125">
        <f t="shared" si="14"/>
        <v>1.4171969748903927E-4</v>
      </c>
      <c r="AZ67" s="125">
        <f t="shared" si="15"/>
        <v>1.2581459867606057E-4</v>
      </c>
      <c r="BA67" s="125">
        <f t="shared" si="16"/>
        <v>1.0683682366521656E-4</v>
      </c>
      <c r="BB67" s="125">
        <f t="shared" si="17"/>
        <v>2.0000000000000001E-4</v>
      </c>
      <c r="BC67" s="125">
        <f t="shared" si="18"/>
        <v>2.0000000000000001E-4</v>
      </c>
      <c r="BD67" s="125">
        <f t="shared" si="19"/>
        <v>1.5927981727433687E-4</v>
      </c>
      <c r="BE67" s="125">
        <f t="shared" si="20"/>
        <v>1.4172131256548067E-4</v>
      </c>
      <c r="BF67" s="125">
        <f t="shared" si="21"/>
        <v>1.2706066333965463E-4</v>
      </c>
      <c r="BG67" s="125">
        <f t="shared" si="22"/>
        <v>1.0944649840343561E-4</v>
      </c>
      <c r="BI67" s="125">
        <f t="shared" si="23"/>
        <v>2.0000000000000001E-4</v>
      </c>
      <c r="BJ67" s="125">
        <f t="shared" si="24"/>
        <v>2.0000000000000001E-4</v>
      </c>
      <c r="BK67" s="125">
        <f t="shared" si="25"/>
        <v>1.5869287532848896E-4</v>
      </c>
      <c r="BL67" s="125">
        <f t="shared" si="26"/>
        <v>1.4171969748903927E-4</v>
      </c>
      <c r="BM67" s="125">
        <f t="shared" si="27"/>
        <v>1.2581459867606057E-4</v>
      </c>
      <c r="BN67" s="125">
        <f t="shared" si="28"/>
        <v>1.0683682366521656E-4</v>
      </c>
      <c r="BO67" s="125">
        <f t="shared" si="29"/>
        <v>1E-4</v>
      </c>
      <c r="BP67" s="125">
        <f t="shared" si="30"/>
        <v>1E-4</v>
      </c>
      <c r="BQ67" s="125">
        <f t="shared" si="31"/>
        <v>7.9639908637168437E-5</v>
      </c>
      <c r="BR67" s="125">
        <f t="shared" si="32"/>
        <v>7.0860656282740333E-5</v>
      </c>
      <c r="BS67" s="125">
        <f t="shared" si="33"/>
        <v>6.3530331669827314E-5</v>
      </c>
      <c r="BT67" s="125">
        <f t="shared" si="34"/>
        <v>5.4723249201717805E-5</v>
      </c>
      <c r="BV67" s="58">
        <v>43</v>
      </c>
      <c r="BW67" s="58">
        <f t="shared" si="35"/>
        <v>2.9999999999999997E-4</v>
      </c>
      <c r="BX67" s="58">
        <f t="shared" si="36"/>
        <v>2.0000000000000001E-4</v>
      </c>
      <c r="BY67" s="58">
        <f>1+$B$55*(IF('Male Inactive'!$O49&gt;=0, ((('Male Inactive'!$O49)/7)/60), 0))^0.25</f>
        <v>0.85037126968276566</v>
      </c>
      <c r="BZ67" s="58">
        <f>1+$B$55*(IF('Male Barely'!$O49&gt;=0, ((('Male Barely'!$O49)/7)/60), 0))^0.25</f>
        <v>0.65639047210939894</v>
      </c>
      <c r="CA67" s="58">
        <f>1+$B$55*(IF('Male Somewhat'!$O49&gt;=0, ((('Male Somewhat'!$O49)/7)/60), 0))^0.25</f>
        <v>0.59943415715216364</v>
      </c>
      <c r="CB67" s="58">
        <f>1+$B$55*(IF('Male Active'!$O49&gt;=0, ((('Male Active'!$O49)/7)/60), 0))^0.25</f>
        <v>0.55599139379692875</v>
      </c>
      <c r="CC67" s="58">
        <f>1+$B$55*(IF('Male Highly'!$O49&gt;=0, ((('Male Highly'!$O49)/7)/60), 0))^0.25</f>
        <v>0.48497474356938353</v>
      </c>
      <c r="CD67" s="58">
        <f t="shared" si="37"/>
        <v>2.9999999999999997E-4</v>
      </c>
      <c r="CE67" s="58">
        <f t="shared" si="38"/>
        <v>1E-4</v>
      </c>
      <c r="CF67" s="58">
        <f>1+$B$55*(IF('Female Inactive'!$Q49&gt;=0, ((('Female Inactive'!$Q49)/7)/60), 0))^0.25</f>
        <v>0.86699888015397109</v>
      </c>
      <c r="CG67" s="58">
        <f>1+$B$55*(IF('Female Barely'!$Q49&gt;=0, ((('Female Barely'!$Q49)/7)/60), 0))^0.25</f>
        <v>0.70237448789872237</v>
      </c>
      <c r="CH67" s="58">
        <f>1+$B$55*(IF('Female Somewhat'!$Q49&gt;=0, ((('Female Somewhat'!$Q49)/7)/60), 0))^0.25</f>
        <v>0.6365687714944851</v>
      </c>
      <c r="CI67" s="58">
        <f>1+$B$55*(IF('Female Active'!$Q49&gt;=0, ((('Female Active'!$Q49)/7)/60), 0))^0.25</f>
        <v>0.5911228757101602</v>
      </c>
      <c r="CJ67" s="58">
        <f>1+$B$55*(IF('Female Highly'!$Q49&gt;=0, ((('Female Highly'!$Q49)/7)/60), 0))^0.25</f>
        <v>0.52333119179573717</v>
      </c>
      <c r="CL67" s="58">
        <f t="shared" si="39"/>
        <v>43</v>
      </c>
      <c r="CM67" s="58">
        <f t="shared" si="40"/>
        <v>2.9999999999999997E-4</v>
      </c>
      <c r="CN67" s="58">
        <f t="shared" si="41"/>
        <v>2.0000000000000001E-4</v>
      </c>
      <c r="CO67" s="58">
        <f t="shared" si="42"/>
        <v>1</v>
      </c>
      <c r="CP67" s="58">
        <f t="shared" si="43"/>
        <v>0.77188693399092367</v>
      </c>
      <c r="CQ67" s="58">
        <f t="shared" si="44"/>
        <v>0.70490875988294488</v>
      </c>
      <c r="CR67" s="58">
        <f t="shared" si="45"/>
        <v>0.65382194062640842</v>
      </c>
      <c r="CS67" s="58">
        <f t="shared" si="46"/>
        <v>0.57030941761509091</v>
      </c>
      <c r="CT67" s="136">
        <f t="shared" si="8"/>
        <v>2.9999999999999997E-4</v>
      </c>
      <c r="CU67" s="136">
        <f t="shared" si="9"/>
        <v>1E-4</v>
      </c>
      <c r="CV67" s="58">
        <f t="shared" si="47"/>
        <v>1</v>
      </c>
      <c r="CW67" s="58">
        <f t="shared" si="48"/>
        <v>0.81012156298747129</v>
      </c>
      <c r="CX67" s="58">
        <f t="shared" si="49"/>
        <v>0.7342209846700567</v>
      </c>
      <c r="CY67" s="58">
        <f t="shared" si="50"/>
        <v>0.68180350544995183</v>
      </c>
      <c r="CZ67" s="58">
        <f t="shared" si="51"/>
        <v>0.60361230420828038</v>
      </c>
    </row>
    <row r="68" spans="1:104">
      <c r="A68" s="109" t="s">
        <v>395</v>
      </c>
      <c r="B68" s="58" t="str">
        <f>B63</f>
        <v>Sedentary</v>
      </c>
      <c r="C68" s="58" t="str">
        <f>C63</f>
        <v>Barely</v>
      </c>
      <c r="D68" s="58" t="str">
        <f>D63</f>
        <v>Somewhat</v>
      </c>
      <c r="E68" s="58" t="str">
        <f>E63</f>
        <v>Active</v>
      </c>
      <c r="F68" s="58" t="str">
        <f>F63</f>
        <v>Highly</v>
      </c>
      <c r="G68" s="58"/>
      <c r="H68" s="58"/>
      <c r="AD68" s="58">
        <v>40</v>
      </c>
      <c r="AE68" s="58">
        <f>H$37</f>
        <v>2.9999999999999997E-4</v>
      </c>
      <c r="AF68" s="118">
        <f t="shared" ref="AF68:AL72" si="66">I$37</f>
        <v>1.5E-3</v>
      </c>
      <c r="AG68" s="58">
        <f t="shared" si="66"/>
        <v>0</v>
      </c>
      <c r="AH68" s="58">
        <f t="shared" si="66"/>
        <v>0.1182</v>
      </c>
      <c r="AI68" s="58">
        <f t="shared" si="66"/>
        <v>13.173299999999999</v>
      </c>
      <c r="AJ68" s="58">
        <f t="shared" si="66"/>
        <v>2.0000000000000001E-4</v>
      </c>
      <c r="AK68" s="58">
        <f t="shared" si="66"/>
        <v>71.160600000000002</v>
      </c>
      <c r="AL68" s="58">
        <f t="shared" si="66"/>
        <v>42.623699999999999</v>
      </c>
      <c r="AM68" s="58">
        <f>U$37</f>
        <v>2.9999999999999997E-4</v>
      </c>
      <c r="AN68" s="58">
        <f t="shared" ref="AN68:AT72" si="67">V$37</f>
        <v>1.1999999999999999E-3</v>
      </c>
      <c r="AO68" s="58">
        <f t="shared" si="67"/>
        <v>0</v>
      </c>
      <c r="AP68" s="58">
        <f t="shared" si="67"/>
        <v>0.1099</v>
      </c>
      <c r="AQ68" s="58">
        <f t="shared" si="67"/>
        <v>14.471299999999999</v>
      </c>
      <c r="AR68" s="58">
        <f t="shared" si="67"/>
        <v>1E-4</v>
      </c>
      <c r="AS68" s="58">
        <f t="shared" si="67"/>
        <v>111.1185</v>
      </c>
      <c r="AT68" s="58">
        <f t="shared" si="67"/>
        <v>42.545400000000001</v>
      </c>
      <c r="AV68" s="125">
        <f t="shared" si="11"/>
        <v>2.9999999999999997E-4</v>
      </c>
      <c r="AW68" s="125">
        <f t="shared" si="12"/>
        <v>2.9999999999999997E-4</v>
      </c>
      <c r="AX68" s="125">
        <f t="shared" si="13"/>
        <v>2.380393129927334E-4</v>
      </c>
      <c r="AY68" s="125">
        <f t="shared" si="14"/>
        <v>2.1257954623355886E-4</v>
      </c>
      <c r="AZ68" s="125">
        <f t="shared" si="15"/>
        <v>1.8872189801409083E-4</v>
      </c>
      <c r="BA68" s="125">
        <f t="shared" si="16"/>
        <v>1.6025523549782482E-4</v>
      </c>
      <c r="BB68" s="125">
        <f t="shared" si="17"/>
        <v>2.9999999999999997E-4</v>
      </c>
      <c r="BC68" s="125">
        <f t="shared" si="18"/>
        <v>2.9999999999999997E-4</v>
      </c>
      <c r="BD68" s="125">
        <f t="shared" si="19"/>
        <v>2.3891972591150528E-4</v>
      </c>
      <c r="BE68" s="125">
        <f t="shared" si="20"/>
        <v>2.1258196884822099E-4</v>
      </c>
      <c r="BF68" s="125">
        <f t="shared" si="21"/>
        <v>1.9059099500948193E-4</v>
      </c>
      <c r="BG68" s="125">
        <f t="shared" si="22"/>
        <v>1.6416974760515341E-4</v>
      </c>
      <c r="BI68" s="125">
        <f t="shared" si="23"/>
        <v>2.0000000000000001E-4</v>
      </c>
      <c r="BJ68" s="125">
        <f t="shared" si="24"/>
        <v>2.0000000000000001E-4</v>
      </c>
      <c r="BK68" s="125">
        <f t="shared" si="25"/>
        <v>1.5869287532848896E-4</v>
      </c>
      <c r="BL68" s="125">
        <f t="shared" si="26"/>
        <v>1.4171969748903927E-4</v>
      </c>
      <c r="BM68" s="125">
        <f t="shared" si="27"/>
        <v>1.2581459867606057E-4</v>
      </c>
      <c r="BN68" s="125">
        <f t="shared" si="28"/>
        <v>1.0683682366521656E-4</v>
      </c>
      <c r="BO68" s="125">
        <f t="shared" si="29"/>
        <v>1E-4</v>
      </c>
      <c r="BP68" s="125">
        <f t="shared" si="30"/>
        <v>1E-4</v>
      </c>
      <c r="BQ68" s="125">
        <f t="shared" si="31"/>
        <v>7.9639908637168437E-5</v>
      </c>
      <c r="BR68" s="125">
        <f t="shared" si="32"/>
        <v>7.0860656282740333E-5</v>
      </c>
      <c r="BS68" s="125">
        <f t="shared" si="33"/>
        <v>6.3530331669827314E-5</v>
      </c>
      <c r="BT68" s="125">
        <f t="shared" si="34"/>
        <v>5.4723249201717805E-5</v>
      </c>
      <c r="BV68" s="58">
        <v>44</v>
      </c>
      <c r="BW68" s="58">
        <f t="shared" si="35"/>
        <v>2.9999999999999997E-4</v>
      </c>
      <c r="BX68" s="58">
        <f t="shared" si="36"/>
        <v>2.0000000000000001E-4</v>
      </c>
      <c r="BY68" s="58">
        <f>1+$B$55*(IF('Male Inactive'!$O50&gt;=0, ((('Male Inactive'!$O50)/7)/60), 0))^0.25</f>
        <v>0.85604440398977211</v>
      </c>
      <c r="BZ68" s="58">
        <f>1+$B$55*(IF('Male Barely'!$O50&gt;=0, ((('Male Barely'!$O50)/7)/60), 0))^0.25</f>
        <v>0.6592373811307175</v>
      </c>
      <c r="CA68" s="58">
        <f>1+$B$55*(IF('Male Somewhat'!$O50&gt;=0, ((('Male Somewhat'!$O50)/7)/60), 0))^0.25</f>
        <v>0.60197697582206511</v>
      </c>
      <c r="CB68" s="58">
        <f>1+$B$55*(IF('Male Active'!$O50&gt;=0, ((('Male Active'!$O50)/7)/60), 0))^0.25</f>
        <v>0.55842691208371753</v>
      </c>
      <c r="CC68" s="58">
        <f>1+$B$55*(IF('Male Highly'!$O50&gt;=0, ((('Male Highly'!$O50)/7)/60), 0))^0.25</f>
        <v>0.48704112994101345</v>
      </c>
      <c r="CD68" s="58">
        <f t="shared" si="37"/>
        <v>2.9999999999999997E-4</v>
      </c>
      <c r="CE68" s="58">
        <f t="shared" si="38"/>
        <v>1E-4</v>
      </c>
      <c r="CF68" s="58">
        <f>1+$B$55*(IF('Female Inactive'!$Q50&gt;=0, ((('Female Inactive'!$Q50)/7)/60), 0))^0.25</f>
        <v>0.86704083859643921</v>
      </c>
      <c r="CG68" s="58">
        <f>1+$B$55*(IF('Female Barely'!$Q50&gt;=0, ((('Female Barely'!$Q50)/7)/60), 0))^0.25</f>
        <v>0.70353891630279985</v>
      </c>
      <c r="CH68" s="58">
        <f>1+$B$55*(IF('Female Somewhat'!$Q50&gt;=0, ((('Female Somewhat'!$Q50)/7)/60), 0))^0.25</f>
        <v>0.63821097293323592</v>
      </c>
      <c r="CI68" s="58">
        <f>1+$B$55*(IF('Female Active'!$Q50&gt;=0, ((('Female Active'!$Q50)/7)/60), 0))^0.25</f>
        <v>0.59265664460359435</v>
      </c>
      <c r="CJ68" s="58">
        <f>1+$B$55*(IF('Female Highly'!$Q50&gt;=0, ((('Female Highly'!$Q50)/7)/60), 0))^0.25</f>
        <v>0.52477230486136506</v>
      </c>
      <c r="CL68" s="58">
        <f t="shared" si="39"/>
        <v>44</v>
      </c>
      <c r="CM68" s="58">
        <f t="shared" si="40"/>
        <v>2.9999999999999997E-4</v>
      </c>
      <c r="CN68" s="58">
        <f t="shared" si="41"/>
        <v>2.0000000000000001E-4</v>
      </c>
      <c r="CO68" s="58">
        <f t="shared" si="42"/>
        <v>1</v>
      </c>
      <c r="CP68" s="58">
        <f t="shared" si="43"/>
        <v>0.77009717960681157</v>
      </c>
      <c r="CQ68" s="58">
        <f t="shared" si="44"/>
        <v>0.70320765256618334</v>
      </c>
      <c r="CR68" s="58">
        <f t="shared" si="45"/>
        <v>0.65233404888934887</v>
      </c>
      <c r="CS68" s="58">
        <f t="shared" si="46"/>
        <v>0.56894376935478752</v>
      </c>
      <c r="CT68" s="136">
        <f t="shared" si="8"/>
        <v>2.9999999999999997E-4</v>
      </c>
      <c r="CU68" s="136">
        <f t="shared" si="9"/>
        <v>1E-4</v>
      </c>
      <c r="CV68" s="58">
        <f t="shared" si="47"/>
        <v>1</v>
      </c>
      <c r="CW68" s="58">
        <f t="shared" si="48"/>
        <v>0.81142535043872288</v>
      </c>
      <c r="CX68" s="58">
        <f t="shared" si="49"/>
        <v>0.73607948382958321</v>
      </c>
      <c r="CY68" s="58">
        <f t="shared" si="50"/>
        <v>0.68353948075039184</v>
      </c>
      <c r="CZ68" s="58">
        <f t="shared" si="51"/>
        <v>0.60524519895840601</v>
      </c>
    </row>
    <row r="69" spans="1:104">
      <c r="A69" s="58" t="s">
        <v>399</v>
      </c>
      <c r="B69" s="5">
        <v>0</v>
      </c>
      <c r="C69" s="5">
        <f>(D91/7)/60</f>
        <v>0.91281595238095237</v>
      </c>
      <c r="D69" s="5">
        <f>(D92/7)/60</f>
        <v>3.2664071428571431</v>
      </c>
      <c r="E69" s="5">
        <f>(D93/7)/60</f>
        <v>8.5385214285714301</v>
      </c>
      <c r="F69" s="5">
        <f>(D94/7)/60</f>
        <v>24.988738095238094</v>
      </c>
      <c r="G69" s="58"/>
      <c r="H69" s="58"/>
      <c r="AD69" s="58">
        <v>41</v>
      </c>
      <c r="AE69" s="58">
        <f>H$37</f>
        <v>2.9999999999999997E-4</v>
      </c>
      <c r="AF69" s="118">
        <f t="shared" si="66"/>
        <v>1.5E-3</v>
      </c>
      <c r="AG69" s="58">
        <f t="shared" si="66"/>
        <v>0</v>
      </c>
      <c r="AH69" s="58">
        <f t="shared" si="66"/>
        <v>0.1182</v>
      </c>
      <c r="AI69" s="58">
        <f t="shared" si="66"/>
        <v>13.173299999999999</v>
      </c>
      <c r="AJ69" s="58">
        <f t="shared" si="66"/>
        <v>2.0000000000000001E-4</v>
      </c>
      <c r="AK69" s="58">
        <f t="shared" si="66"/>
        <v>71.160600000000002</v>
      </c>
      <c r="AL69" s="58">
        <f t="shared" si="66"/>
        <v>42.623699999999999</v>
      </c>
      <c r="AM69" s="58">
        <f>U$37</f>
        <v>2.9999999999999997E-4</v>
      </c>
      <c r="AN69" s="58">
        <f t="shared" si="67"/>
        <v>1.1999999999999999E-3</v>
      </c>
      <c r="AO69" s="58">
        <f t="shared" si="67"/>
        <v>0</v>
      </c>
      <c r="AP69" s="58">
        <f t="shared" si="67"/>
        <v>0.1099</v>
      </c>
      <c r="AQ69" s="58">
        <f t="shared" si="67"/>
        <v>14.471299999999999</v>
      </c>
      <c r="AR69" s="58">
        <f t="shared" si="67"/>
        <v>1E-4</v>
      </c>
      <c r="AS69" s="58">
        <f t="shared" si="67"/>
        <v>111.1185</v>
      </c>
      <c r="AT69" s="58">
        <f t="shared" si="67"/>
        <v>42.545400000000001</v>
      </c>
      <c r="AV69" s="125">
        <f t="shared" si="11"/>
        <v>2.9999999999999997E-4</v>
      </c>
      <c r="AW69" s="125">
        <f t="shared" si="12"/>
        <v>2.9999999999999997E-4</v>
      </c>
      <c r="AX69" s="125">
        <f t="shared" si="13"/>
        <v>2.380393129927334E-4</v>
      </c>
      <c r="AY69" s="125">
        <f t="shared" si="14"/>
        <v>2.1257954623355886E-4</v>
      </c>
      <c r="AZ69" s="125">
        <f t="shared" si="15"/>
        <v>1.8872189801409083E-4</v>
      </c>
      <c r="BA69" s="125">
        <f t="shared" si="16"/>
        <v>1.6025523549782482E-4</v>
      </c>
      <c r="BB69" s="125">
        <f t="shared" si="17"/>
        <v>2.9999999999999997E-4</v>
      </c>
      <c r="BC69" s="125">
        <f t="shared" si="18"/>
        <v>2.9999999999999997E-4</v>
      </c>
      <c r="BD69" s="125">
        <f t="shared" si="19"/>
        <v>2.3891972591150528E-4</v>
      </c>
      <c r="BE69" s="125">
        <f t="shared" si="20"/>
        <v>2.1258196884822099E-4</v>
      </c>
      <c r="BF69" s="125">
        <f t="shared" si="21"/>
        <v>1.9059099500948193E-4</v>
      </c>
      <c r="BG69" s="125">
        <f t="shared" si="22"/>
        <v>1.6416974760515341E-4</v>
      </c>
      <c r="BI69" s="125">
        <f t="shared" si="23"/>
        <v>2.0000000000000001E-4</v>
      </c>
      <c r="BJ69" s="125">
        <f t="shared" si="24"/>
        <v>2.0000000000000001E-4</v>
      </c>
      <c r="BK69" s="125">
        <f t="shared" si="25"/>
        <v>1.5869287532848896E-4</v>
      </c>
      <c r="BL69" s="125">
        <f t="shared" si="26"/>
        <v>1.4171969748903927E-4</v>
      </c>
      <c r="BM69" s="125">
        <f t="shared" si="27"/>
        <v>1.2581459867606057E-4</v>
      </c>
      <c r="BN69" s="125">
        <f t="shared" si="28"/>
        <v>1.0683682366521656E-4</v>
      </c>
      <c r="BO69" s="125">
        <f t="shared" si="29"/>
        <v>1E-4</v>
      </c>
      <c r="BP69" s="125">
        <f t="shared" si="30"/>
        <v>1E-4</v>
      </c>
      <c r="BQ69" s="125">
        <f t="shared" si="31"/>
        <v>7.9639908637168437E-5</v>
      </c>
      <c r="BR69" s="125">
        <f t="shared" si="32"/>
        <v>7.0860656282740333E-5</v>
      </c>
      <c r="BS69" s="125">
        <f t="shared" si="33"/>
        <v>6.3530331669827314E-5</v>
      </c>
      <c r="BT69" s="125">
        <f t="shared" si="34"/>
        <v>5.4723249201717805E-5</v>
      </c>
      <c r="BV69" s="58">
        <v>45</v>
      </c>
      <c r="BW69" s="58">
        <f t="shared" si="35"/>
        <v>4.0000000000000002E-4</v>
      </c>
      <c r="BX69" s="58">
        <f t="shared" si="36"/>
        <v>2.0000000000000001E-4</v>
      </c>
      <c r="BY69" s="58">
        <f>1+$B$55*(IF('Male Inactive'!$O51&gt;=0, ((('Male Inactive'!$O51)/7)/60), 0))^0.25</f>
        <v>0.86217230153121782</v>
      </c>
      <c r="BZ69" s="58">
        <f>1+$B$55*(IF('Male Barely'!$O51&gt;=0, ((('Male Barely'!$O51)/7)/60), 0))^0.25</f>
        <v>0.66240569534466398</v>
      </c>
      <c r="CA69" s="58">
        <f>1+$B$55*(IF('Male Somewhat'!$O51&gt;=0, ((('Male Somewhat'!$O51)/7)/60), 0))^0.25</f>
        <v>0.60488634894230353</v>
      </c>
      <c r="CB69" s="58">
        <f>1+$B$55*(IF('Male Active'!$O51&gt;=0, ((('Male Active'!$O51)/7)/60), 0))^0.25</f>
        <v>0.56118937193408858</v>
      </c>
      <c r="CC69" s="58">
        <f>1+$B$55*(IF('Male Highly'!$O51&gt;=0, ((('Male Highly'!$O51)/7)/60), 0))^0.25</f>
        <v>0.48927517842141988</v>
      </c>
      <c r="CD69" s="58">
        <f t="shared" si="37"/>
        <v>4.0000000000000002E-4</v>
      </c>
      <c r="CE69" s="58">
        <f t="shared" si="38"/>
        <v>1E-4</v>
      </c>
      <c r="CF69" s="58">
        <f>1+$B$55*(IF('Female Inactive'!$Q51&gt;=0, ((('Female Inactive'!$Q51)/7)/60), 0))^0.25</f>
        <v>0.86728788789783851</v>
      </c>
      <c r="CG69" s="58">
        <f>1+$B$55*(IF('Female Barely'!$Q51&gt;=0, ((('Female Barely'!$Q51)/7)/60), 0))^0.25</f>
        <v>0.70503465961741507</v>
      </c>
      <c r="CH69" s="58">
        <f>1+$B$55*(IF('Female Somewhat'!$Q51&gt;=0, ((('Female Somewhat'!$Q51)/7)/60), 0))^0.25</f>
        <v>0.640197169361165</v>
      </c>
      <c r="CI69" s="58">
        <f>1+$B$55*(IF('Female Active'!$Q51&gt;=0, ((('Female Active'!$Q51)/7)/60), 0))^0.25</f>
        <v>0.5945315837853189</v>
      </c>
      <c r="CJ69" s="58">
        <f>1+$B$55*(IF('Female Highly'!$Q51&gt;=0, ((('Female Highly'!$Q51)/7)/60), 0))^0.25</f>
        <v>0.52649494184842327</v>
      </c>
      <c r="CL69" s="58">
        <f t="shared" si="39"/>
        <v>45</v>
      </c>
      <c r="CM69" s="58">
        <f t="shared" si="40"/>
        <v>4.0000000000000002E-4</v>
      </c>
      <c r="CN69" s="58">
        <f t="shared" si="41"/>
        <v>2.0000000000000001E-4</v>
      </c>
      <c r="CO69" s="58">
        <f t="shared" si="42"/>
        <v>1</v>
      </c>
      <c r="CP69" s="58">
        <f t="shared" si="43"/>
        <v>0.7682985108292526</v>
      </c>
      <c r="CQ69" s="58">
        <f t="shared" si="44"/>
        <v>0.70158406604808055</v>
      </c>
      <c r="CR69" s="58">
        <f t="shared" si="45"/>
        <v>0.65090164800865946</v>
      </c>
      <c r="CS69" s="58">
        <f t="shared" si="46"/>
        <v>0.56749118192786674</v>
      </c>
      <c r="CT69" s="136">
        <f t="shared" si="8"/>
        <v>4.0000000000000002E-4</v>
      </c>
      <c r="CU69" s="136">
        <f t="shared" si="9"/>
        <v>1E-4</v>
      </c>
      <c r="CV69" s="58">
        <f t="shared" si="47"/>
        <v>1</v>
      </c>
      <c r="CW69" s="58">
        <f t="shared" si="48"/>
        <v>0.81291883520511476</v>
      </c>
      <c r="CX69" s="58">
        <f t="shared" si="49"/>
        <v>0.73815993316002182</v>
      </c>
      <c r="CY69" s="58">
        <f t="shared" si="50"/>
        <v>0.68550661444882444</v>
      </c>
      <c r="CZ69" s="58">
        <f t="shared" si="51"/>
        <v>0.60705902756760433</v>
      </c>
    </row>
    <row r="70" spans="1:104">
      <c r="A70" s="58" t="s">
        <v>373</v>
      </c>
      <c r="B70" s="93">
        <f>1+$B$55*B69^0.25</f>
        <v>1</v>
      </c>
      <c r="C70" s="93">
        <f>1+$B$55*C69^0.25</f>
        <v>0.78740383764623911</v>
      </c>
      <c r="D70" s="93">
        <f>1+$B$55*D69^0.25</f>
        <v>0.70760011699884284</v>
      </c>
      <c r="E70" s="93">
        <f>1+$B$55*E69^0.25</f>
        <v>0.62820351163289434</v>
      </c>
      <c r="F70" s="93">
        <f>1+$B$55*F69^0.25</f>
        <v>0.51370959937894023</v>
      </c>
      <c r="G70" s="58"/>
      <c r="H70" s="58"/>
      <c r="AD70" s="58">
        <v>42</v>
      </c>
      <c r="AE70" s="58">
        <f>H$37</f>
        <v>2.9999999999999997E-4</v>
      </c>
      <c r="AF70" s="118">
        <f t="shared" si="66"/>
        <v>1.5E-3</v>
      </c>
      <c r="AG70" s="58">
        <f t="shared" si="66"/>
        <v>0</v>
      </c>
      <c r="AH70" s="58">
        <f t="shared" si="66"/>
        <v>0.1182</v>
      </c>
      <c r="AI70" s="58">
        <f t="shared" si="66"/>
        <v>13.173299999999999</v>
      </c>
      <c r="AJ70" s="58">
        <f t="shared" si="66"/>
        <v>2.0000000000000001E-4</v>
      </c>
      <c r="AK70" s="58">
        <f t="shared" si="66"/>
        <v>71.160600000000002</v>
      </c>
      <c r="AL70" s="58">
        <f t="shared" si="66"/>
        <v>42.623699999999999</v>
      </c>
      <c r="AM70" s="58">
        <f>U$37</f>
        <v>2.9999999999999997E-4</v>
      </c>
      <c r="AN70" s="58">
        <f t="shared" si="67"/>
        <v>1.1999999999999999E-3</v>
      </c>
      <c r="AO70" s="58">
        <f t="shared" si="67"/>
        <v>0</v>
      </c>
      <c r="AP70" s="58">
        <f t="shared" si="67"/>
        <v>0.1099</v>
      </c>
      <c r="AQ70" s="58">
        <f t="shared" si="67"/>
        <v>14.471299999999999</v>
      </c>
      <c r="AR70" s="58">
        <f t="shared" si="67"/>
        <v>1E-4</v>
      </c>
      <c r="AS70" s="58">
        <f t="shared" si="67"/>
        <v>111.1185</v>
      </c>
      <c r="AT70" s="58">
        <f t="shared" si="67"/>
        <v>42.545400000000001</v>
      </c>
      <c r="AV70" s="125">
        <f t="shared" si="11"/>
        <v>2.9999999999999997E-4</v>
      </c>
      <c r="AW70" s="125">
        <f t="shared" si="12"/>
        <v>2.9999999999999997E-4</v>
      </c>
      <c r="AX70" s="125">
        <f t="shared" si="13"/>
        <v>2.380393129927334E-4</v>
      </c>
      <c r="AY70" s="125">
        <f t="shared" si="14"/>
        <v>2.1257954623355886E-4</v>
      </c>
      <c r="AZ70" s="125">
        <f t="shared" si="15"/>
        <v>1.8872189801409083E-4</v>
      </c>
      <c r="BA70" s="125">
        <f t="shared" si="16"/>
        <v>1.6025523549782482E-4</v>
      </c>
      <c r="BB70" s="125">
        <f t="shared" si="17"/>
        <v>2.9999999999999997E-4</v>
      </c>
      <c r="BC70" s="125">
        <f t="shared" si="18"/>
        <v>2.9999999999999997E-4</v>
      </c>
      <c r="BD70" s="125">
        <f t="shared" si="19"/>
        <v>2.3891972591150528E-4</v>
      </c>
      <c r="BE70" s="125">
        <f t="shared" si="20"/>
        <v>2.1258196884822099E-4</v>
      </c>
      <c r="BF70" s="125">
        <f t="shared" si="21"/>
        <v>1.9059099500948193E-4</v>
      </c>
      <c r="BG70" s="125">
        <f t="shared" si="22"/>
        <v>1.6416974760515341E-4</v>
      </c>
      <c r="BI70" s="125">
        <f t="shared" si="23"/>
        <v>2.0000000000000001E-4</v>
      </c>
      <c r="BJ70" s="125">
        <f t="shared" si="24"/>
        <v>2.0000000000000001E-4</v>
      </c>
      <c r="BK70" s="125">
        <f t="shared" si="25"/>
        <v>1.5869287532848896E-4</v>
      </c>
      <c r="BL70" s="125">
        <f t="shared" si="26"/>
        <v>1.4171969748903927E-4</v>
      </c>
      <c r="BM70" s="125">
        <f t="shared" si="27"/>
        <v>1.2581459867606057E-4</v>
      </c>
      <c r="BN70" s="125">
        <f t="shared" si="28"/>
        <v>1.0683682366521656E-4</v>
      </c>
      <c r="BO70" s="125">
        <f t="shared" si="29"/>
        <v>1E-4</v>
      </c>
      <c r="BP70" s="125">
        <f t="shared" si="30"/>
        <v>1E-4</v>
      </c>
      <c r="BQ70" s="125">
        <f t="shared" si="31"/>
        <v>7.9639908637168437E-5</v>
      </c>
      <c r="BR70" s="125">
        <f t="shared" si="32"/>
        <v>7.0860656282740333E-5</v>
      </c>
      <c r="BS70" s="125">
        <f t="shared" si="33"/>
        <v>6.3530331669827314E-5</v>
      </c>
      <c r="BT70" s="125">
        <f t="shared" si="34"/>
        <v>5.4723249201717805E-5</v>
      </c>
      <c r="BV70" s="58">
        <v>46</v>
      </c>
      <c r="BW70" s="58">
        <f t="shared" si="35"/>
        <v>4.0000000000000002E-4</v>
      </c>
      <c r="BX70" s="58">
        <f t="shared" si="36"/>
        <v>2.0000000000000001E-4</v>
      </c>
      <c r="BY70" s="58">
        <f>1+$B$55*(IF('Male Inactive'!$O52&gt;=0, ((('Male Inactive'!$O52)/7)/60), 0))^0.25</f>
        <v>0.8688419507206776</v>
      </c>
      <c r="BZ70" s="58">
        <f>1+$B$55*(IF('Male Barely'!$O52&gt;=0, ((('Male Barely'!$O52)/7)/60), 0))^0.25</f>
        <v>0.66592464636105064</v>
      </c>
      <c r="CA70" s="58">
        <f>1+$B$55*(IF('Male Somewhat'!$O52&gt;=0, ((('Male Somewhat'!$O52)/7)/60), 0))^0.25</f>
        <v>0.60819435360121898</v>
      </c>
      <c r="CB70" s="58">
        <f>1+$B$55*(IF('Male Active'!$O52&gt;=0, ((('Male Active'!$O52)/7)/60), 0))^0.25</f>
        <v>0.56430294463902708</v>
      </c>
      <c r="CC70" s="58">
        <f>1+$B$55*(IF('Male Highly'!$O52&gt;=0, ((('Male Highly'!$O52)/7)/60), 0))^0.25</f>
        <v>0.49168043735725464</v>
      </c>
      <c r="CD70" s="58">
        <f t="shared" si="37"/>
        <v>4.0000000000000002E-4</v>
      </c>
      <c r="CE70" s="58">
        <f t="shared" si="38"/>
        <v>1E-4</v>
      </c>
      <c r="CF70" s="58">
        <f>1+$B$55*(IF('Female Inactive'!$Q52&gt;=0, ((('Female Inactive'!$Q52)/7)/60), 0))^0.25</f>
        <v>0.86775913150945316</v>
      </c>
      <c r="CG70" s="58">
        <f>1+$B$55*(IF('Female Barely'!$Q52&gt;=0, ((('Female Barely'!$Q52)/7)/60), 0))^0.25</f>
        <v>0.70689172227081609</v>
      </c>
      <c r="CH70" s="58">
        <f>1+$B$55*(IF('Female Somewhat'!$Q52&gt;=0, ((('Female Somewhat'!$Q52)/7)/60), 0))^0.25</f>
        <v>0.64255686650163912</v>
      </c>
      <c r="CI70" s="58">
        <f>1+$B$55*(IF('Female Active'!$Q52&gt;=0, ((('Female Active'!$Q52)/7)/60), 0))^0.25</f>
        <v>0.59677450771095453</v>
      </c>
      <c r="CJ70" s="58">
        <f>1+$B$55*(IF('Female Highly'!$Q52&gt;=0, ((('Female Highly'!$Q52)/7)/60), 0))^0.25</f>
        <v>0.52851702950171253</v>
      </c>
      <c r="CL70" s="58">
        <f t="shared" si="39"/>
        <v>46</v>
      </c>
      <c r="CM70" s="58">
        <f t="shared" si="40"/>
        <v>4.0000000000000002E-4</v>
      </c>
      <c r="CN70" s="58">
        <f t="shared" si="41"/>
        <v>2.0000000000000001E-4</v>
      </c>
      <c r="CO70" s="58">
        <f t="shared" si="42"/>
        <v>1</v>
      </c>
      <c r="CP70" s="58">
        <f t="shared" si="43"/>
        <v>0.76645084391779961</v>
      </c>
      <c r="CQ70" s="58">
        <f t="shared" si="44"/>
        <v>0.70000574108644331</v>
      </c>
      <c r="CR70" s="58">
        <f t="shared" si="45"/>
        <v>0.64948860281315279</v>
      </c>
      <c r="CS70" s="58">
        <f t="shared" si="46"/>
        <v>0.5659031967199798</v>
      </c>
      <c r="CT70" s="136">
        <f t="shared" si="8"/>
        <v>4.0000000000000002E-4</v>
      </c>
      <c r="CU70" s="136">
        <f t="shared" si="9"/>
        <v>1E-4</v>
      </c>
      <c r="CV70" s="58">
        <f t="shared" si="47"/>
        <v>1</v>
      </c>
      <c r="CW70" s="58">
        <f t="shared" si="48"/>
        <v>0.81461744002761372</v>
      </c>
      <c r="CX70" s="58">
        <f t="shared" si="49"/>
        <v>0.74047836913444143</v>
      </c>
      <c r="CY70" s="58">
        <f t="shared" si="50"/>
        <v>0.68771907553755707</v>
      </c>
      <c r="CZ70" s="58">
        <f t="shared" si="51"/>
        <v>0.60905959996337411</v>
      </c>
    </row>
    <row r="71" spans="1:104">
      <c r="A71" s="58"/>
      <c r="B71" s="58"/>
      <c r="C71" s="58"/>
      <c r="D71" s="58"/>
      <c r="E71" s="58"/>
      <c r="F71" s="58"/>
      <c r="G71" s="58"/>
      <c r="H71" s="58"/>
      <c r="AD71" s="58">
        <v>43</v>
      </c>
      <c r="AE71" s="58">
        <f>H$37</f>
        <v>2.9999999999999997E-4</v>
      </c>
      <c r="AF71" s="118">
        <f t="shared" si="66"/>
        <v>1.5E-3</v>
      </c>
      <c r="AG71" s="58">
        <f t="shared" si="66"/>
        <v>0</v>
      </c>
      <c r="AH71" s="58">
        <f t="shared" si="66"/>
        <v>0.1182</v>
      </c>
      <c r="AI71" s="58">
        <f t="shared" si="66"/>
        <v>13.173299999999999</v>
      </c>
      <c r="AJ71" s="58">
        <f t="shared" si="66"/>
        <v>2.0000000000000001E-4</v>
      </c>
      <c r="AK71" s="58">
        <f t="shared" si="66"/>
        <v>71.160600000000002</v>
      </c>
      <c r="AL71" s="58">
        <f t="shared" si="66"/>
        <v>42.623699999999999</v>
      </c>
      <c r="AM71" s="58">
        <f>U$37</f>
        <v>2.9999999999999997E-4</v>
      </c>
      <c r="AN71" s="58">
        <f t="shared" si="67"/>
        <v>1.1999999999999999E-3</v>
      </c>
      <c r="AO71" s="58">
        <f t="shared" si="67"/>
        <v>0</v>
      </c>
      <c r="AP71" s="58">
        <f t="shared" si="67"/>
        <v>0.1099</v>
      </c>
      <c r="AQ71" s="58">
        <f t="shared" si="67"/>
        <v>14.471299999999999</v>
      </c>
      <c r="AR71" s="58">
        <f t="shared" si="67"/>
        <v>1E-4</v>
      </c>
      <c r="AS71" s="58">
        <f t="shared" si="67"/>
        <v>111.1185</v>
      </c>
      <c r="AT71" s="58">
        <f t="shared" si="67"/>
        <v>42.545400000000001</v>
      </c>
      <c r="AV71" s="125">
        <f t="shared" si="11"/>
        <v>2.9999999999999997E-4</v>
      </c>
      <c r="AW71" s="125">
        <f t="shared" si="12"/>
        <v>2.9999999999999997E-4</v>
      </c>
      <c r="AX71" s="125">
        <f t="shared" si="13"/>
        <v>2.380393129927334E-4</v>
      </c>
      <c r="AY71" s="125">
        <f t="shared" si="14"/>
        <v>2.1257954623355886E-4</v>
      </c>
      <c r="AZ71" s="125">
        <f t="shared" si="15"/>
        <v>1.8872189801409083E-4</v>
      </c>
      <c r="BA71" s="125">
        <f t="shared" si="16"/>
        <v>1.6025523549782482E-4</v>
      </c>
      <c r="BB71" s="125">
        <f t="shared" si="17"/>
        <v>2.9999999999999997E-4</v>
      </c>
      <c r="BC71" s="125">
        <f t="shared" si="18"/>
        <v>2.9999999999999997E-4</v>
      </c>
      <c r="BD71" s="125">
        <f t="shared" si="19"/>
        <v>2.3891972591150528E-4</v>
      </c>
      <c r="BE71" s="125">
        <f t="shared" si="20"/>
        <v>2.1258196884822099E-4</v>
      </c>
      <c r="BF71" s="125">
        <f t="shared" si="21"/>
        <v>1.9059099500948193E-4</v>
      </c>
      <c r="BG71" s="125">
        <f t="shared" si="22"/>
        <v>1.6416974760515341E-4</v>
      </c>
      <c r="BI71" s="125">
        <f t="shared" si="23"/>
        <v>2.0000000000000001E-4</v>
      </c>
      <c r="BJ71" s="125">
        <f t="shared" si="24"/>
        <v>2.0000000000000001E-4</v>
      </c>
      <c r="BK71" s="125">
        <f t="shared" si="25"/>
        <v>1.5869287532848896E-4</v>
      </c>
      <c r="BL71" s="125">
        <f t="shared" si="26"/>
        <v>1.4171969748903927E-4</v>
      </c>
      <c r="BM71" s="125">
        <f t="shared" si="27"/>
        <v>1.2581459867606057E-4</v>
      </c>
      <c r="BN71" s="125">
        <f t="shared" si="28"/>
        <v>1.0683682366521656E-4</v>
      </c>
      <c r="BO71" s="125">
        <f t="shared" si="29"/>
        <v>1E-4</v>
      </c>
      <c r="BP71" s="125">
        <f t="shared" si="30"/>
        <v>1E-4</v>
      </c>
      <c r="BQ71" s="125">
        <f t="shared" si="31"/>
        <v>7.9639908637168437E-5</v>
      </c>
      <c r="BR71" s="125">
        <f t="shared" si="32"/>
        <v>7.0860656282740333E-5</v>
      </c>
      <c r="BS71" s="125">
        <f t="shared" si="33"/>
        <v>6.3530331669827314E-5</v>
      </c>
      <c r="BT71" s="125">
        <f t="shared" si="34"/>
        <v>5.4723249201717805E-5</v>
      </c>
      <c r="BV71" s="58">
        <v>47</v>
      </c>
      <c r="BW71" s="58">
        <f t="shared" si="35"/>
        <v>4.0000000000000002E-4</v>
      </c>
      <c r="BX71" s="58">
        <f t="shared" si="36"/>
        <v>2.0000000000000001E-4</v>
      </c>
      <c r="BY71" s="58">
        <f>1+$B$55*(IF('Male Inactive'!$O53&gt;=0, ((('Male Inactive'!$O53)/7)/60), 0))^0.25</f>
        <v>0.8761803982796279</v>
      </c>
      <c r="BZ71" s="58">
        <f>1+$B$55*(IF('Male Barely'!$O53&gt;=0, ((('Male Barely'!$O53)/7)/60), 0))^0.25</f>
        <v>0.66982936924202474</v>
      </c>
      <c r="CA71" s="58">
        <f>1+$B$55*(IF('Male Somewhat'!$O53&gt;=0, ((('Male Somewhat'!$O53)/7)/60), 0))^0.25</f>
        <v>0.61193914627449919</v>
      </c>
      <c r="CB71" s="58">
        <f>1+$B$55*(IF('Male Active'!$O53&gt;=0, ((('Male Active'!$O53)/7)/60), 0))^0.25</f>
        <v>0.56779588747517074</v>
      </c>
      <c r="CC71" s="58">
        <f>1+$B$55*(IF('Male Highly'!$O53&gt;=0, ((('Male Highly'!$O53)/7)/60), 0))^0.25</f>
        <v>0.49426105621859373</v>
      </c>
      <c r="CD71" s="58">
        <f t="shared" si="37"/>
        <v>4.0000000000000002E-4</v>
      </c>
      <c r="CE71" s="58">
        <f t="shared" si="38"/>
        <v>1E-4</v>
      </c>
      <c r="CF71" s="58">
        <f>1+$B$55*(IF('Female Inactive'!$Q53&gt;=0, ((('Female Inactive'!$Q53)/7)/60), 0))^0.25</f>
        <v>0.86847774576845138</v>
      </c>
      <c r="CG71" s="58">
        <f>1+$B$55*(IF('Female Barely'!$Q53&gt;=0, ((('Female Barely'!$Q53)/7)/60), 0))^0.25</f>
        <v>0.70914595261132829</v>
      </c>
      <c r="CH71" s="58">
        <f>1+$B$55*(IF('Female Somewhat'!$Q53&gt;=0, ((('Female Somewhat'!$Q53)/7)/60), 0))^0.25</f>
        <v>0.6453249291596348</v>
      </c>
      <c r="CI71" s="58">
        <f>1+$B$55*(IF('Female Active'!$Q53&gt;=0, ((('Female Active'!$Q53)/7)/60), 0))^0.25</f>
        <v>0.59941668475268517</v>
      </c>
      <c r="CJ71" s="58">
        <f>1+$B$55*(IF('Female Highly'!$Q53&gt;=0, ((('Female Highly'!$Q53)/7)/60), 0))^0.25</f>
        <v>0.53085894713680437</v>
      </c>
      <c r="CL71" s="58">
        <f t="shared" si="39"/>
        <v>47</v>
      </c>
      <c r="CM71" s="58">
        <f t="shared" si="40"/>
        <v>4.0000000000000002E-4</v>
      </c>
      <c r="CN71" s="58">
        <f t="shared" si="41"/>
        <v>2.0000000000000001E-4</v>
      </c>
      <c r="CO71" s="58">
        <f t="shared" si="42"/>
        <v>1</v>
      </c>
      <c r="CP71" s="58">
        <f t="shared" si="43"/>
        <v>0.7644879645301681</v>
      </c>
      <c r="CQ71" s="58">
        <f t="shared" si="44"/>
        <v>0.69841684141306526</v>
      </c>
      <c r="CR71" s="58">
        <f t="shared" si="45"/>
        <v>0.64803536873232126</v>
      </c>
      <c r="CS71" s="58">
        <f t="shared" si="46"/>
        <v>0.56410878078198368</v>
      </c>
      <c r="CT71" s="136">
        <f t="shared" si="8"/>
        <v>4.0000000000000002E-4</v>
      </c>
      <c r="CU71" s="136">
        <f t="shared" si="9"/>
        <v>1E-4</v>
      </c>
      <c r="CV71" s="58">
        <f t="shared" si="47"/>
        <v>1</v>
      </c>
      <c r="CW71" s="58">
        <f t="shared" si="48"/>
        <v>0.81653900294688353</v>
      </c>
      <c r="CX71" s="58">
        <f t="shared" si="49"/>
        <v>0.7430529248491391</v>
      </c>
      <c r="CY71" s="58">
        <f t="shared" si="50"/>
        <v>0.69019233673317204</v>
      </c>
      <c r="CZ71" s="58">
        <f t="shared" si="51"/>
        <v>0.61125221656323125</v>
      </c>
    </row>
    <row r="72" spans="1:104">
      <c r="A72" s="109" t="s">
        <v>396</v>
      </c>
      <c r="B72" s="58" t="str">
        <f>B68</f>
        <v>Sedentary</v>
      </c>
      <c r="C72" s="58" t="str">
        <f>C68</f>
        <v>Barely</v>
      </c>
      <c r="D72" s="58" t="str">
        <f>D68</f>
        <v>Somewhat</v>
      </c>
      <c r="E72" s="58" t="str">
        <f>E68</f>
        <v>Active</v>
      </c>
      <c r="F72" s="58" t="str">
        <f>F68</f>
        <v>Highly</v>
      </c>
      <c r="G72" s="58"/>
      <c r="H72" s="58"/>
      <c r="AD72" s="58">
        <v>44</v>
      </c>
      <c r="AE72" s="58">
        <f>H$37</f>
        <v>2.9999999999999997E-4</v>
      </c>
      <c r="AF72" s="118">
        <f t="shared" si="66"/>
        <v>1.5E-3</v>
      </c>
      <c r="AG72" s="58">
        <f t="shared" si="66"/>
        <v>0</v>
      </c>
      <c r="AH72" s="58">
        <f t="shared" si="66"/>
        <v>0.1182</v>
      </c>
      <c r="AI72" s="58">
        <f t="shared" si="66"/>
        <v>13.173299999999999</v>
      </c>
      <c r="AJ72" s="58">
        <f t="shared" si="66"/>
        <v>2.0000000000000001E-4</v>
      </c>
      <c r="AK72" s="58">
        <f t="shared" si="66"/>
        <v>71.160600000000002</v>
      </c>
      <c r="AL72" s="58">
        <f t="shared" si="66"/>
        <v>42.623699999999999</v>
      </c>
      <c r="AM72" s="58">
        <f>U$37</f>
        <v>2.9999999999999997E-4</v>
      </c>
      <c r="AN72" s="58">
        <f t="shared" si="67"/>
        <v>1.1999999999999999E-3</v>
      </c>
      <c r="AO72" s="58">
        <f t="shared" si="67"/>
        <v>0</v>
      </c>
      <c r="AP72" s="58">
        <f t="shared" si="67"/>
        <v>0.1099</v>
      </c>
      <c r="AQ72" s="58">
        <f t="shared" si="67"/>
        <v>14.471299999999999</v>
      </c>
      <c r="AR72" s="58">
        <f t="shared" si="67"/>
        <v>1E-4</v>
      </c>
      <c r="AS72" s="58">
        <f t="shared" si="67"/>
        <v>111.1185</v>
      </c>
      <c r="AT72" s="58">
        <f t="shared" si="67"/>
        <v>42.545400000000001</v>
      </c>
      <c r="AV72" s="125">
        <f t="shared" si="11"/>
        <v>2.9999999999999997E-4</v>
      </c>
      <c r="AW72" s="125">
        <f t="shared" si="12"/>
        <v>2.9999999999999997E-4</v>
      </c>
      <c r="AX72" s="125">
        <f t="shared" si="13"/>
        <v>2.380393129927334E-4</v>
      </c>
      <c r="AY72" s="125">
        <f t="shared" si="14"/>
        <v>2.1257954623355886E-4</v>
      </c>
      <c r="AZ72" s="125">
        <f t="shared" si="15"/>
        <v>1.8872189801409083E-4</v>
      </c>
      <c r="BA72" s="125">
        <f t="shared" si="16"/>
        <v>1.6025523549782482E-4</v>
      </c>
      <c r="BB72" s="125">
        <f t="shared" si="17"/>
        <v>2.9999999999999997E-4</v>
      </c>
      <c r="BC72" s="125">
        <f t="shared" si="18"/>
        <v>2.9999999999999997E-4</v>
      </c>
      <c r="BD72" s="125">
        <f t="shared" si="19"/>
        <v>2.3891972591150528E-4</v>
      </c>
      <c r="BE72" s="125">
        <f t="shared" si="20"/>
        <v>2.1258196884822099E-4</v>
      </c>
      <c r="BF72" s="125">
        <f t="shared" si="21"/>
        <v>1.9059099500948193E-4</v>
      </c>
      <c r="BG72" s="125">
        <f t="shared" si="22"/>
        <v>1.6416974760515341E-4</v>
      </c>
      <c r="BI72" s="125">
        <f t="shared" si="23"/>
        <v>2.0000000000000001E-4</v>
      </c>
      <c r="BJ72" s="125">
        <f t="shared" si="24"/>
        <v>2.0000000000000001E-4</v>
      </c>
      <c r="BK72" s="125">
        <f t="shared" si="25"/>
        <v>1.5869287532848896E-4</v>
      </c>
      <c r="BL72" s="125">
        <f t="shared" si="26"/>
        <v>1.4171969748903927E-4</v>
      </c>
      <c r="BM72" s="125">
        <f t="shared" si="27"/>
        <v>1.2581459867606057E-4</v>
      </c>
      <c r="BN72" s="125">
        <f t="shared" si="28"/>
        <v>1.0683682366521656E-4</v>
      </c>
      <c r="BO72" s="125">
        <f t="shared" si="29"/>
        <v>1E-4</v>
      </c>
      <c r="BP72" s="125">
        <f t="shared" si="30"/>
        <v>1E-4</v>
      </c>
      <c r="BQ72" s="125">
        <f t="shared" si="31"/>
        <v>7.9639908637168437E-5</v>
      </c>
      <c r="BR72" s="125">
        <f t="shared" si="32"/>
        <v>7.0860656282740333E-5</v>
      </c>
      <c r="BS72" s="125">
        <f t="shared" si="33"/>
        <v>6.3530331669827314E-5</v>
      </c>
      <c r="BT72" s="125">
        <f t="shared" si="34"/>
        <v>5.4723249201717805E-5</v>
      </c>
      <c r="BV72" s="58">
        <v>48</v>
      </c>
      <c r="BW72" s="58">
        <f t="shared" si="35"/>
        <v>4.0000000000000002E-4</v>
      </c>
      <c r="BX72" s="58">
        <f t="shared" si="36"/>
        <v>2.0000000000000001E-4</v>
      </c>
      <c r="BY72" s="58">
        <f>1+$B$55*(IF('Male Inactive'!$O54&gt;=0, ((('Male Inactive'!$O54)/7)/60), 0))^0.25</f>
        <v>0.88438623386108195</v>
      </c>
      <c r="BZ72" s="58">
        <f>1+$B$55*(IF('Male Barely'!$O54&gt;=0, ((('Male Barely'!$O54)/7)/60), 0))^0.25</f>
        <v>0.6741625376654905</v>
      </c>
      <c r="CA72" s="58">
        <f>1+$B$55*(IF('Male Somewhat'!$O54&gt;=0, ((('Male Somewhat'!$O54)/7)/60), 0))^0.25</f>
        <v>0.61616657521227736</v>
      </c>
      <c r="CB72" s="58">
        <f>1+$B$55*(IF('Male Active'!$O54&gt;=0, ((('Male Active'!$O54)/7)/60), 0))^0.25</f>
        <v>0.57170146924759746</v>
      </c>
      <c r="CC72" s="58">
        <f>1+$B$55*(IF('Male Highly'!$O54&gt;=0, ((('Male Highly'!$O54)/7)/60), 0))^0.25</f>
        <v>0.49702184313312825</v>
      </c>
      <c r="CD72" s="58">
        <f t="shared" si="37"/>
        <v>4.0000000000000002E-4</v>
      </c>
      <c r="CE72" s="58">
        <f t="shared" si="38"/>
        <v>1E-4</v>
      </c>
      <c r="CF72" s="58">
        <f>1+$B$55*(IF('Female Inactive'!$Q54&gt;=0, ((('Female Inactive'!$Q54)/7)/60), 0))^0.25</f>
        <v>0.86947234128357787</v>
      </c>
      <c r="CG72" s="58">
        <f>1+$B$55*(IF('Female Barely'!$Q54&gt;=0, ((('Female Barely'!$Q54)/7)/60), 0))^0.25</f>
        <v>0.71184072208834581</v>
      </c>
      <c r="CH72" s="58">
        <f>1+$B$55*(IF('Female Somewhat'!$Q54&gt;=0, ((('Female Somewhat'!$Q54)/7)/60), 0))^0.25</f>
        <v>0.6485429954876506</v>
      </c>
      <c r="CI72" s="58">
        <f>1+$B$55*(IF('Female Active'!$Q54&gt;=0, ((('Female Active'!$Q54)/7)/60), 0))^0.25</f>
        <v>0.6024949150723542</v>
      </c>
      <c r="CJ72" s="58">
        <f>1+$B$55*(IF('Female Highly'!$Q54&gt;=0, ((('Female Highly'!$Q54)/7)/60), 0))^0.25</f>
        <v>0.53354400342292507</v>
      </c>
      <c r="CL72" s="58">
        <f t="shared" si="39"/>
        <v>48</v>
      </c>
      <c r="CM72" s="58">
        <f t="shared" si="40"/>
        <v>4.0000000000000002E-4</v>
      </c>
      <c r="CN72" s="58">
        <f t="shared" si="41"/>
        <v>2.0000000000000001E-4</v>
      </c>
      <c r="CO72" s="58">
        <f t="shared" si="42"/>
        <v>1</v>
      </c>
      <c r="CP72" s="58">
        <f t="shared" si="43"/>
        <v>0.76229424639753829</v>
      </c>
      <c r="CQ72" s="58">
        <f t="shared" si="44"/>
        <v>0.69671660595868556</v>
      </c>
      <c r="CR72" s="58">
        <f t="shared" si="45"/>
        <v>0.64643867957062695</v>
      </c>
      <c r="CS72" s="58">
        <f t="shared" si="46"/>
        <v>0.56199635872125042</v>
      </c>
      <c r="CT72" s="136">
        <f t="shared" si="8"/>
        <v>4.0000000000000002E-4</v>
      </c>
      <c r="CU72" s="136">
        <f t="shared" si="9"/>
        <v>1E-4</v>
      </c>
      <c r="CV72" s="58">
        <f t="shared" si="47"/>
        <v>1</v>
      </c>
      <c r="CW72" s="58">
        <f t="shared" si="48"/>
        <v>0.81870427417791702</v>
      </c>
      <c r="CX72" s="58">
        <f t="shared" si="49"/>
        <v>0.74590411298216175</v>
      </c>
      <c r="CY72" s="58">
        <f t="shared" si="50"/>
        <v>0.69294316387673438</v>
      </c>
      <c r="CZ72" s="58">
        <f t="shared" si="51"/>
        <v>0.61364114542766124</v>
      </c>
    </row>
    <row r="73" spans="1:104">
      <c r="A73" s="58" t="s">
        <v>399</v>
      </c>
      <c r="B73" s="5">
        <f>(0/7)/60</f>
        <v>0</v>
      </c>
      <c r="C73" s="5">
        <f>(D111/7)/60</f>
        <v>0.81309523809523809</v>
      </c>
      <c r="D73" s="5">
        <f>(D112/7)/60</f>
        <v>3.2220238095238098</v>
      </c>
      <c r="E73" s="5">
        <f>(D113/7)/60</f>
        <v>8.4589285714285705</v>
      </c>
      <c r="F73" s="5">
        <f>(D114/7)/60</f>
        <v>21.038690476190478</v>
      </c>
      <c r="G73" s="58"/>
      <c r="H73" s="58"/>
      <c r="AD73" s="58">
        <v>45</v>
      </c>
      <c r="AE73" s="58">
        <f>H$38</f>
        <v>4.0000000000000002E-4</v>
      </c>
      <c r="AF73" s="118">
        <f t="shared" ref="AF73:AL77" si="68">I$38</f>
        <v>2.2000000000000001E-3</v>
      </c>
      <c r="AG73" s="58">
        <f t="shared" si="68"/>
        <v>0</v>
      </c>
      <c r="AH73" s="58">
        <f t="shared" si="68"/>
        <v>8.3500000000000005E-2</v>
      </c>
      <c r="AI73" s="58">
        <f t="shared" si="68"/>
        <v>15.758100000000001</v>
      </c>
      <c r="AJ73" s="58">
        <f t="shared" si="68"/>
        <v>2.0000000000000001E-4</v>
      </c>
      <c r="AK73" s="58">
        <f t="shared" si="68"/>
        <v>35.769599999999997</v>
      </c>
      <c r="AL73" s="58">
        <f t="shared" si="68"/>
        <v>47.770099999999999</v>
      </c>
      <c r="AM73" s="58">
        <f>U$38</f>
        <v>4.0000000000000002E-4</v>
      </c>
      <c r="AN73" s="58">
        <f t="shared" ref="AN73:AT77" si="69">V$38</f>
        <v>2E-3</v>
      </c>
      <c r="AO73" s="58">
        <f t="shared" si="69"/>
        <v>0</v>
      </c>
      <c r="AP73" s="58">
        <f t="shared" si="69"/>
        <v>7.4200000000000002E-2</v>
      </c>
      <c r="AQ73" s="58">
        <f t="shared" si="69"/>
        <v>16.967400000000001</v>
      </c>
      <c r="AR73" s="58">
        <f t="shared" si="69"/>
        <v>1E-4</v>
      </c>
      <c r="AS73" s="58">
        <f t="shared" si="69"/>
        <v>49.826500000000003</v>
      </c>
      <c r="AT73" s="58">
        <f t="shared" si="69"/>
        <v>47.722999999999999</v>
      </c>
      <c r="AV73" s="125">
        <f t="shared" si="11"/>
        <v>4.0000000000000002E-4</v>
      </c>
      <c r="AW73" s="125">
        <f t="shared" si="12"/>
        <v>4.0000000000000002E-4</v>
      </c>
      <c r="AX73" s="125">
        <f t="shared" si="13"/>
        <v>3.1738575065697793E-4</v>
      </c>
      <c r="AY73" s="125">
        <f t="shared" si="14"/>
        <v>2.8343939497807853E-4</v>
      </c>
      <c r="AZ73" s="125">
        <f t="shared" si="15"/>
        <v>2.5162919735212115E-4</v>
      </c>
      <c r="BA73" s="125">
        <f t="shared" si="16"/>
        <v>2.1367364733043312E-4</v>
      </c>
      <c r="BB73" s="125">
        <f t="shared" si="17"/>
        <v>4.0000000000000002E-4</v>
      </c>
      <c r="BC73" s="125">
        <f t="shared" si="18"/>
        <v>4.0000000000000002E-4</v>
      </c>
      <c r="BD73" s="125">
        <f t="shared" si="19"/>
        <v>3.1855963454867375E-4</v>
      </c>
      <c r="BE73" s="125">
        <f t="shared" si="20"/>
        <v>2.8344262513096133E-4</v>
      </c>
      <c r="BF73" s="125">
        <f t="shared" si="21"/>
        <v>2.5412132667930926E-4</v>
      </c>
      <c r="BG73" s="125">
        <f t="shared" si="22"/>
        <v>2.1889299680687122E-4</v>
      </c>
      <c r="BI73" s="125">
        <f t="shared" si="23"/>
        <v>2.0000000000000001E-4</v>
      </c>
      <c r="BJ73" s="125">
        <f t="shared" si="24"/>
        <v>2.0000000000000001E-4</v>
      </c>
      <c r="BK73" s="125">
        <f t="shared" si="25"/>
        <v>1.5869287532848896E-4</v>
      </c>
      <c r="BL73" s="125">
        <f t="shared" si="26"/>
        <v>1.4171969748903927E-4</v>
      </c>
      <c r="BM73" s="125">
        <f t="shared" si="27"/>
        <v>1.2581459867606057E-4</v>
      </c>
      <c r="BN73" s="125">
        <f t="shared" si="28"/>
        <v>1.0683682366521656E-4</v>
      </c>
      <c r="BO73" s="125">
        <f t="shared" si="29"/>
        <v>1E-4</v>
      </c>
      <c r="BP73" s="125">
        <f t="shared" si="30"/>
        <v>1E-4</v>
      </c>
      <c r="BQ73" s="125">
        <f t="shared" si="31"/>
        <v>7.9639908637168437E-5</v>
      </c>
      <c r="BR73" s="125">
        <f t="shared" si="32"/>
        <v>7.0860656282740333E-5</v>
      </c>
      <c r="BS73" s="125">
        <f t="shared" si="33"/>
        <v>6.3530331669827314E-5</v>
      </c>
      <c r="BT73" s="125">
        <f t="shared" si="34"/>
        <v>5.4723249201717805E-5</v>
      </c>
      <c r="BV73" s="58">
        <v>49</v>
      </c>
      <c r="BW73" s="58">
        <f t="shared" si="35"/>
        <v>4.0000000000000002E-4</v>
      </c>
      <c r="BX73" s="58">
        <f t="shared" si="36"/>
        <v>2.0000000000000001E-4</v>
      </c>
      <c r="BY73" s="58">
        <f>1+$B$55*(IF('Male Inactive'!$O55&gt;=0, ((('Male Inactive'!$O55)/7)/60), 0))^0.25</f>
        <v>0.89380164001593509</v>
      </c>
      <c r="BZ73" s="58">
        <f>1+$B$55*(IF('Male Barely'!$O55&gt;=0, ((('Male Barely'!$O55)/7)/60), 0))^0.25</f>
        <v>0.67897663524698282</v>
      </c>
      <c r="CA73" s="58">
        <f>1+$B$55*(IF('Male Somewhat'!$O55&gt;=0, ((('Male Somewhat'!$O55)/7)/60), 0))^0.25</f>
        <v>0.62093238763607572</v>
      </c>
      <c r="CB73" s="58">
        <f>1+$B$55*(IF('Male Active'!$O55&gt;=0, ((('Male Active'!$O55)/7)/60), 0))^0.25</f>
        <v>0.57605918805817147</v>
      </c>
      <c r="CC73" s="58">
        <f>1+$B$55*(IF('Male Highly'!$O55&gt;=0, ((('Male Highly'!$O55)/7)/60), 0))^0.25</f>
        <v>0.499968333868962</v>
      </c>
      <c r="CD73" s="58">
        <f t="shared" si="37"/>
        <v>4.0000000000000002E-4</v>
      </c>
      <c r="CE73" s="58">
        <f t="shared" si="38"/>
        <v>1E-4</v>
      </c>
      <c r="CF73" s="58">
        <f>1+$B$55*(IF('Female Inactive'!$Q55&gt;=0, ((('Female Inactive'!$Q55)/7)/60), 0))^0.25</f>
        <v>0.87077892014054148</v>
      </c>
      <c r="CG73" s="58">
        <f>1+$B$55*(IF('Female Barely'!$Q55&gt;=0, ((('Female Barely'!$Q55)/7)/60), 0))^0.25</f>
        <v>0.71502926239921416</v>
      </c>
      <c r="CH73" s="58">
        <f>1+$B$55*(IF('Female Somewhat'!$Q55&gt;=0, ((('Female Somewhat'!$Q55)/7)/60), 0))^0.25</f>
        <v>0.65226140052135095</v>
      </c>
      <c r="CI73" s="58">
        <f>1+$B$55*(IF('Female Active'!$Q55&gt;=0, ((('Female Active'!$Q55)/7)/60), 0))^0.25</f>
        <v>0.6060529598682618</v>
      </c>
      <c r="CJ73" s="58">
        <f>1+$B$55*(IF('Female Highly'!$Q55&gt;=0, ((('Female Highly'!$Q55)/7)/60), 0))^0.25</f>
        <v>0.53659903677791521</v>
      </c>
      <c r="CL73" s="58">
        <f t="shared" si="39"/>
        <v>49</v>
      </c>
      <c r="CM73" s="58">
        <f t="shared" si="40"/>
        <v>4.0000000000000002E-4</v>
      </c>
      <c r="CN73" s="58">
        <f t="shared" si="41"/>
        <v>2.0000000000000001E-4</v>
      </c>
      <c r="CO73" s="58">
        <f t="shared" si="42"/>
        <v>1</v>
      </c>
      <c r="CP73" s="58">
        <f t="shared" si="43"/>
        <v>0.75965024547826709</v>
      </c>
      <c r="CQ73" s="58">
        <f t="shared" si="44"/>
        <v>0.6947093849872612</v>
      </c>
      <c r="CR73" s="58">
        <f t="shared" si="45"/>
        <v>0.64450451002517872</v>
      </c>
      <c r="CS73" s="58">
        <f t="shared" si="46"/>
        <v>0.55937280878120599</v>
      </c>
      <c r="CT73" s="136">
        <f t="shared" si="8"/>
        <v>4.0000000000000002E-4</v>
      </c>
      <c r="CU73" s="136">
        <f t="shared" si="9"/>
        <v>1E-4</v>
      </c>
      <c r="CV73" s="58">
        <f t="shared" si="47"/>
        <v>1</v>
      </c>
      <c r="CW73" s="58">
        <f t="shared" si="48"/>
        <v>0.82113754233257075</v>
      </c>
      <c r="CX73" s="58">
        <f t="shared" si="49"/>
        <v>0.74905511081512821</v>
      </c>
      <c r="CY73" s="58">
        <f t="shared" si="50"/>
        <v>0.69598947086413898</v>
      </c>
      <c r="CZ73" s="58">
        <f t="shared" si="51"/>
        <v>0.61622878593720376</v>
      </c>
    </row>
    <row r="74" spans="1:104">
      <c r="A74" s="58" t="s">
        <v>373</v>
      </c>
      <c r="B74" s="93">
        <f>1+$B$55*B73^0.25</f>
        <v>1</v>
      </c>
      <c r="C74" s="93">
        <f>1+$B$55*C73^0.25</f>
        <v>0.79346437664244474</v>
      </c>
      <c r="D74" s="93">
        <f>1+$B$55*D73^0.25</f>
        <v>0.70859848744519627</v>
      </c>
      <c r="E74" s="93">
        <f>1+$B$55*E73^0.25</f>
        <v>0.62907299338030287</v>
      </c>
      <c r="F74" s="93">
        <f>1+$B$55*F73^0.25</f>
        <v>0.53418411832608281</v>
      </c>
      <c r="G74" s="58"/>
      <c r="H74" s="58"/>
      <c r="AD74" s="58">
        <v>46</v>
      </c>
      <c r="AE74" s="58">
        <f>H$38</f>
        <v>4.0000000000000002E-4</v>
      </c>
      <c r="AF74" s="118">
        <f t="shared" si="68"/>
        <v>2.2000000000000001E-3</v>
      </c>
      <c r="AG74" s="58">
        <f t="shared" si="68"/>
        <v>0</v>
      </c>
      <c r="AH74" s="58">
        <f t="shared" si="68"/>
        <v>8.3500000000000005E-2</v>
      </c>
      <c r="AI74" s="58">
        <f t="shared" si="68"/>
        <v>15.758100000000001</v>
      </c>
      <c r="AJ74" s="58">
        <f t="shared" si="68"/>
        <v>2.0000000000000001E-4</v>
      </c>
      <c r="AK74" s="58">
        <f t="shared" si="68"/>
        <v>35.769599999999997</v>
      </c>
      <c r="AL74" s="58">
        <f t="shared" si="68"/>
        <v>47.770099999999999</v>
      </c>
      <c r="AM74" s="58">
        <f>U$38</f>
        <v>4.0000000000000002E-4</v>
      </c>
      <c r="AN74" s="58">
        <f t="shared" si="69"/>
        <v>2E-3</v>
      </c>
      <c r="AO74" s="58">
        <f t="shared" si="69"/>
        <v>0</v>
      </c>
      <c r="AP74" s="58">
        <f t="shared" si="69"/>
        <v>7.4200000000000002E-2</v>
      </c>
      <c r="AQ74" s="58">
        <f t="shared" si="69"/>
        <v>16.967400000000001</v>
      </c>
      <c r="AR74" s="58">
        <f t="shared" si="69"/>
        <v>1E-4</v>
      </c>
      <c r="AS74" s="58">
        <f t="shared" si="69"/>
        <v>49.826500000000003</v>
      </c>
      <c r="AT74" s="58">
        <f t="shared" si="69"/>
        <v>47.722999999999999</v>
      </c>
      <c r="AV74" s="125">
        <f t="shared" si="11"/>
        <v>4.0000000000000002E-4</v>
      </c>
      <c r="AW74" s="125">
        <f t="shared" si="12"/>
        <v>4.0000000000000002E-4</v>
      </c>
      <c r="AX74" s="125">
        <f t="shared" si="13"/>
        <v>3.1738575065697793E-4</v>
      </c>
      <c r="AY74" s="125">
        <f t="shared" si="14"/>
        <v>2.8343939497807853E-4</v>
      </c>
      <c r="AZ74" s="125">
        <f t="shared" si="15"/>
        <v>2.5162919735212115E-4</v>
      </c>
      <c r="BA74" s="125">
        <f t="shared" si="16"/>
        <v>2.1367364733043312E-4</v>
      </c>
      <c r="BB74" s="125">
        <f t="shared" si="17"/>
        <v>4.0000000000000002E-4</v>
      </c>
      <c r="BC74" s="125">
        <f t="shared" si="18"/>
        <v>4.0000000000000002E-4</v>
      </c>
      <c r="BD74" s="125">
        <f t="shared" si="19"/>
        <v>3.1855963454867375E-4</v>
      </c>
      <c r="BE74" s="125">
        <f t="shared" si="20"/>
        <v>2.8344262513096133E-4</v>
      </c>
      <c r="BF74" s="125">
        <f t="shared" si="21"/>
        <v>2.5412132667930926E-4</v>
      </c>
      <c r="BG74" s="125">
        <f t="shared" si="22"/>
        <v>2.1889299680687122E-4</v>
      </c>
      <c r="BI74" s="125">
        <f t="shared" si="23"/>
        <v>2.0000000000000001E-4</v>
      </c>
      <c r="BJ74" s="125">
        <f t="shared" si="24"/>
        <v>2.0000000000000001E-4</v>
      </c>
      <c r="BK74" s="125">
        <f t="shared" si="25"/>
        <v>1.5869287532848896E-4</v>
      </c>
      <c r="BL74" s="125">
        <f t="shared" si="26"/>
        <v>1.4171969748903927E-4</v>
      </c>
      <c r="BM74" s="125">
        <f t="shared" si="27"/>
        <v>1.2581459867606057E-4</v>
      </c>
      <c r="BN74" s="125">
        <f t="shared" si="28"/>
        <v>1.0683682366521656E-4</v>
      </c>
      <c r="BO74" s="125">
        <f t="shared" si="29"/>
        <v>1E-4</v>
      </c>
      <c r="BP74" s="125">
        <f t="shared" si="30"/>
        <v>1E-4</v>
      </c>
      <c r="BQ74" s="125">
        <f t="shared" si="31"/>
        <v>7.9639908637168437E-5</v>
      </c>
      <c r="BR74" s="125">
        <f t="shared" si="32"/>
        <v>7.0860656282740333E-5</v>
      </c>
      <c r="BS74" s="125">
        <f t="shared" si="33"/>
        <v>6.3530331669827314E-5</v>
      </c>
      <c r="BT74" s="125">
        <f t="shared" si="34"/>
        <v>5.4723249201717805E-5</v>
      </c>
      <c r="BV74" s="58">
        <v>50</v>
      </c>
      <c r="BW74" s="58">
        <f t="shared" si="35"/>
        <v>8.0000000000000004E-4</v>
      </c>
      <c r="BX74" s="58">
        <f t="shared" si="36"/>
        <v>2.0000000000000001E-4</v>
      </c>
      <c r="BY74" s="58">
        <f>1+$B$55*(IF('Male Inactive'!$O56&gt;=0, ((('Male Inactive'!$O56)/7)/60), 0))^0.25</f>
        <v>0.90511260528733994</v>
      </c>
      <c r="BZ74" s="58">
        <f>1+$B$55*(IF('Male Barely'!$O56&gt;=0, ((('Male Barely'!$O56)/7)/60), 0))^0.25</f>
        <v>0.68433718853210668</v>
      </c>
      <c r="CA74" s="58">
        <f>1+$B$55*(IF('Male Somewhat'!$O56&gt;=0, ((('Male Somewhat'!$O56)/7)/60), 0))^0.25</f>
        <v>0.62630531977869586</v>
      </c>
      <c r="CB74" s="58">
        <f>1+$B$55*(IF('Male Active'!$O56&gt;=0, ((('Male Active'!$O56)/7)/60), 0))^0.25</f>
        <v>0.58091640037368641</v>
      </c>
      <c r="CC74" s="58">
        <f>1+$B$55*(IF('Male Highly'!$O56&gt;=0, ((('Male Highly'!$O56)/7)/60), 0))^0.25</f>
        <v>0.50310687450155667</v>
      </c>
      <c r="CD74" s="58">
        <f t="shared" si="37"/>
        <v>6.9999999999999999E-4</v>
      </c>
      <c r="CE74" s="58">
        <f t="shared" si="38"/>
        <v>2.0000000000000001E-4</v>
      </c>
      <c r="CF74" s="58">
        <f>1+$B$55*(IF('Female Inactive'!$Q56&gt;=0, ((('Female Inactive'!$Q56)/7)/60), 0))^0.25</f>
        <v>0.87244379234108616</v>
      </c>
      <c r="CG74" s="58">
        <f>1+$B$55*(IF('Female Barely'!$Q56&gt;=0, ((('Female Barely'!$Q56)/7)/60), 0))^0.25</f>
        <v>0.71877800488787436</v>
      </c>
      <c r="CH74" s="58">
        <f>1+$B$55*(IF('Female Somewhat'!$Q56&gt;=0, ((('Female Somewhat'!$Q56)/7)/60), 0))^0.25</f>
        <v>0.65654185111308583</v>
      </c>
      <c r="CI74" s="58">
        <f>1+$B$55*(IF('Female Active'!$Q56&gt;=0, ((('Female Active'!$Q56)/7)/60), 0))^0.25</f>
        <v>0.61014347252978596</v>
      </c>
      <c r="CJ74" s="58">
        <f>1+$B$55*(IF('Female Highly'!$Q56&gt;=0, ((('Female Highly'!$Q56)/7)/60), 0))^0.25</f>
        <v>0.54005518083386073</v>
      </c>
      <c r="CL74" s="58">
        <f t="shared" si="39"/>
        <v>50</v>
      </c>
      <c r="CM74" s="58">
        <f t="shared" si="40"/>
        <v>8.0000000000000004E-4</v>
      </c>
      <c r="CN74" s="58">
        <f t="shared" si="41"/>
        <v>2.0000000000000001E-4</v>
      </c>
      <c r="CO74" s="58">
        <f t="shared" si="42"/>
        <v>1</v>
      </c>
      <c r="CP74" s="58">
        <f t="shared" si="43"/>
        <v>0.7560796132265275</v>
      </c>
      <c r="CQ74" s="58">
        <f t="shared" si="44"/>
        <v>0.69196397897902107</v>
      </c>
      <c r="CR74" s="58">
        <f t="shared" si="45"/>
        <v>0.64181671648387528</v>
      </c>
      <c r="CS74" s="58">
        <f t="shared" si="46"/>
        <v>0.55585003629668683</v>
      </c>
      <c r="CT74" s="136">
        <f t="shared" si="8"/>
        <v>6.9999999999999999E-4</v>
      </c>
      <c r="CU74" s="136">
        <f t="shared" si="9"/>
        <v>2.0000000000000001E-4</v>
      </c>
      <c r="CV74" s="58">
        <f t="shared" si="47"/>
        <v>1</v>
      </c>
      <c r="CW74" s="58">
        <f t="shared" si="48"/>
        <v>0.82386740692959692</v>
      </c>
      <c r="CX74" s="58">
        <f t="shared" si="49"/>
        <v>0.75253197613034029</v>
      </c>
      <c r="CY74" s="58">
        <f t="shared" si="50"/>
        <v>0.69934989266477288</v>
      </c>
      <c r="CZ74" s="58">
        <f t="shared" si="51"/>
        <v>0.61901429705252975</v>
      </c>
    </row>
    <row r="75" spans="1:104" s="58" customFormat="1">
      <c r="B75" s="93"/>
      <c r="C75" s="93"/>
      <c r="D75" s="93"/>
      <c r="E75" s="93"/>
      <c r="F75" s="93"/>
      <c r="AD75" s="58">
        <v>47</v>
      </c>
      <c r="AE75" s="58">
        <f>H$38</f>
        <v>4.0000000000000002E-4</v>
      </c>
      <c r="AF75" s="118">
        <f t="shared" si="68"/>
        <v>2.2000000000000001E-3</v>
      </c>
      <c r="AG75" s="58">
        <f t="shared" si="68"/>
        <v>0</v>
      </c>
      <c r="AH75" s="58">
        <f t="shared" si="68"/>
        <v>8.3500000000000005E-2</v>
      </c>
      <c r="AI75" s="58">
        <f t="shared" si="68"/>
        <v>15.758100000000001</v>
      </c>
      <c r="AJ75" s="58">
        <f t="shared" si="68"/>
        <v>2.0000000000000001E-4</v>
      </c>
      <c r="AK75" s="58">
        <f t="shared" si="68"/>
        <v>35.769599999999997</v>
      </c>
      <c r="AL75" s="58">
        <f t="shared" si="68"/>
        <v>47.770099999999999</v>
      </c>
      <c r="AM75" s="58">
        <f>U$38</f>
        <v>4.0000000000000002E-4</v>
      </c>
      <c r="AN75" s="58">
        <f t="shared" si="69"/>
        <v>2E-3</v>
      </c>
      <c r="AO75" s="58">
        <f t="shared" si="69"/>
        <v>0</v>
      </c>
      <c r="AP75" s="58">
        <f t="shared" si="69"/>
        <v>7.4200000000000002E-2</v>
      </c>
      <c r="AQ75" s="58">
        <f t="shared" si="69"/>
        <v>16.967400000000001</v>
      </c>
      <c r="AR75" s="58">
        <f t="shared" si="69"/>
        <v>1E-4</v>
      </c>
      <c r="AS75" s="58">
        <f t="shared" si="69"/>
        <v>49.826500000000003</v>
      </c>
      <c r="AT75" s="58">
        <f t="shared" si="69"/>
        <v>47.722999999999999</v>
      </c>
      <c r="AV75" s="125">
        <f t="shared" si="11"/>
        <v>4.0000000000000002E-4</v>
      </c>
      <c r="AW75" s="125">
        <f t="shared" si="12"/>
        <v>4.0000000000000002E-4</v>
      </c>
      <c r="AX75" s="125">
        <f t="shared" si="13"/>
        <v>3.1738575065697793E-4</v>
      </c>
      <c r="AY75" s="125">
        <f t="shared" si="14"/>
        <v>2.8343939497807853E-4</v>
      </c>
      <c r="AZ75" s="125">
        <f t="shared" si="15"/>
        <v>2.5162919735212115E-4</v>
      </c>
      <c r="BA75" s="125">
        <f t="shared" si="16"/>
        <v>2.1367364733043312E-4</v>
      </c>
      <c r="BB75" s="125">
        <f t="shared" si="17"/>
        <v>4.0000000000000002E-4</v>
      </c>
      <c r="BC75" s="125">
        <f t="shared" si="18"/>
        <v>4.0000000000000002E-4</v>
      </c>
      <c r="BD75" s="125">
        <f t="shared" si="19"/>
        <v>3.1855963454867375E-4</v>
      </c>
      <c r="BE75" s="125">
        <f t="shared" si="20"/>
        <v>2.8344262513096133E-4</v>
      </c>
      <c r="BF75" s="125">
        <f t="shared" si="21"/>
        <v>2.5412132667930926E-4</v>
      </c>
      <c r="BG75" s="125">
        <f t="shared" si="22"/>
        <v>2.1889299680687122E-4</v>
      </c>
      <c r="BI75" s="125">
        <f t="shared" si="23"/>
        <v>2.0000000000000001E-4</v>
      </c>
      <c r="BJ75" s="125">
        <f t="shared" si="24"/>
        <v>2.0000000000000001E-4</v>
      </c>
      <c r="BK75" s="125">
        <f t="shared" si="25"/>
        <v>1.5869287532848896E-4</v>
      </c>
      <c r="BL75" s="125">
        <f t="shared" si="26"/>
        <v>1.4171969748903927E-4</v>
      </c>
      <c r="BM75" s="125">
        <f t="shared" si="27"/>
        <v>1.2581459867606057E-4</v>
      </c>
      <c r="BN75" s="125">
        <f t="shared" si="28"/>
        <v>1.0683682366521656E-4</v>
      </c>
      <c r="BO75" s="125">
        <f t="shared" si="29"/>
        <v>1E-4</v>
      </c>
      <c r="BP75" s="125">
        <f t="shared" si="30"/>
        <v>1E-4</v>
      </c>
      <c r="BQ75" s="125">
        <f t="shared" si="31"/>
        <v>7.9639908637168437E-5</v>
      </c>
      <c r="BR75" s="125">
        <f t="shared" si="32"/>
        <v>7.0860656282740333E-5</v>
      </c>
      <c r="BS75" s="125">
        <f t="shared" si="33"/>
        <v>6.3530331669827314E-5</v>
      </c>
      <c r="BT75" s="125">
        <f t="shared" si="34"/>
        <v>5.4723249201717805E-5</v>
      </c>
      <c r="BV75" s="58">
        <v>51</v>
      </c>
      <c r="BW75" s="58">
        <f t="shared" si="35"/>
        <v>8.0000000000000004E-4</v>
      </c>
      <c r="BX75" s="58">
        <f t="shared" si="36"/>
        <v>2.0000000000000001E-4</v>
      </c>
      <c r="BY75" s="58">
        <f>1+$B$55*(IF('Male Inactive'!$O57&gt;=0, ((('Male Inactive'!$O57)/7)/60), 0))^0.25</f>
        <v>0.92012837236582523</v>
      </c>
      <c r="BZ75" s="58">
        <f>1+$B$55*(IF('Male Barely'!$O57&gt;=0, ((('Male Barely'!$O57)/7)/60), 0))^0.25</f>
        <v>0.69032750256487496</v>
      </c>
      <c r="CA75" s="58">
        <f>1+$B$55*(IF('Male Somewhat'!$O57&gt;=0, ((('Male Somewhat'!$O57)/7)/60), 0))^0.25</f>
        <v>0.63237153718844774</v>
      </c>
      <c r="CB75" s="58">
        <f>1+$B$55*(IF('Male Active'!$O57&gt;=0, ((('Male Active'!$O57)/7)/60), 0))^0.25</f>
        <v>0.58633054203649215</v>
      </c>
      <c r="CC75" s="58">
        <f>1+$B$55*(IF('Male Highly'!$O57&gt;=0, ((('Male Highly'!$O57)/7)/60), 0))^0.25</f>
        <v>0.50644472059976331</v>
      </c>
      <c r="CD75" s="58">
        <f t="shared" si="37"/>
        <v>6.9999999999999999E-4</v>
      </c>
      <c r="CE75" s="58">
        <f t="shared" si="38"/>
        <v>2.0000000000000001E-4</v>
      </c>
      <c r="CF75" s="58">
        <f>1+$B$55*(IF('Female Inactive'!$Q57&gt;=0, ((('Female Inactive'!$Q57)/7)/60), 0))^0.25</f>
        <v>0.87452810287636062</v>
      </c>
      <c r="CG75" s="58">
        <f>1+$B$55*(IF('Female Barely'!$Q57&gt;=0, ((('Female Barely'!$Q57)/7)/60), 0))^0.25</f>
        <v>0.7231714992806606</v>
      </c>
      <c r="CH75" s="58">
        <f>1+$B$55*(IF('Female Somewhat'!$Q57&gt;=0, ((('Female Somewhat'!$Q57)/7)/60), 0))^0.25</f>
        <v>0.66146124192829858</v>
      </c>
      <c r="CI75" s="58">
        <f>1+$B$55*(IF('Female Active'!$Q57&gt;=0, ((('Female Active'!$Q57)/7)/60), 0))^0.25</f>
        <v>0.61483066405035003</v>
      </c>
      <c r="CJ75" s="58">
        <f>1+$B$55*(IF('Female Highly'!$Q57&gt;=0, ((('Female Highly'!$Q57)/7)/60), 0))^0.25</f>
        <v>0.54394885375902735</v>
      </c>
      <c r="CL75" s="58">
        <f t="shared" si="39"/>
        <v>51</v>
      </c>
      <c r="CM75" s="58">
        <f t="shared" si="40"/>
        <v>8.0000000000000004E-4</v>
      </c>
      <c r="CN75" s="58">
        <f t="shared" si="41"/>
        <v>2.0000000000000001E-4</v>
      </c>
      <c r="CO75" s="58">
        <f t="shared" si="42"/>
        <v>1</v>
      </c>
      <c r="CP75" s="58">
        <f t="shared" si="43"/>
        <v>0.75025129459915629</v>
      </c>
      <c r="CQ75" s="58">
        <f t="shared" si="44"/>
        <v>0.68726446893763327</v>
      </c>
      <c r="CR75" s="58">
        <f t="shared" si="45"/>
        <v>0.63722689099231311</v>
      </c>
      <c r="CS75" s="58">
        <f t="shared" si="46"/>
        <v>0.55040659087339905</v>
      </c>
      <c r="CT75" s="136">
        <f t="shared" si="8"/>
        <v>6.9999999999999999E-4</v>
      </c>
      <c r="CU75" s="136">
        <f t="shared" si="9"/>
        <v>2.0000000000000001E-4</v>
      </c>
      <c r="CV75" s="58">
        <f t="shared" si="47"/>
        <v>1</v>
      </c>
      <c r="CW75" s="58">
        <f t="shared" si="48"/>
        <v>0.82692768465886735</v>
      </c>
      <c r="CX75" s="58">
        <f t="shared" si="49"/>
        <v>0.75636362028015347</v>
      </c>
      <c r="CY75" s="58">
        <f t="shared" si="50"/>
        <v>0.70304277475834731</v>
      </c>
      <c r="CZ75" s="58">
        <f t="shared" si="51"/>
        <v>0.62199127960548795</v>
      </c>
    </row>
    <row r="76" spans="1:104" s="58" customFormat="1">
      <c r="A76" s="58" t="s">
        <v>59</v>
      </c>
      <c r="B76" s="93"/>
      <c r="C76" s="93"/>
      <c r="D76" s="93"/>
      <c r="E76" s="93"/>
      <c r="F76" s="93"/>
      <c r="AD76" s="58">
        <v>48</v>
      </c>
      <c r="AE76" s="58">
        <f>H$38</f>
        <v>4.0000000000000002E-4</v>
      </c>
      <c r="AF76" s="118">
        <f t="shared" si="68"/>
        <v>2.2000000000000001E-3</v>
      </c>
      <c r="AG76" s="58">
        <f t="shared" si="68"/>
        <v>0</v>
      </c>
      <c r="AH76" s="58">
        <f t="shared" si="68"/>
        <v>8.3500000000000005E-2</v>
      </c>
      <c r="AI76" s="58">
        <f t="shared" si="68"/>
        <v>15.758100000000001</v>
      </c>
      <c r="AJ76" s="58">
        <f t="shared" si="68"/>
        <v>2.0000000000000001E-4</v>
      </c>
      <c r="AK76" s="58">
        <f t="shared" si="68"/>
        <v>35.769599999999997</v>
      </c>
      <c r="AL76" s="58">
        <f t="shared" si="68"/>
        <v>47.770099999999999</v>
      </c>
      <c r="AM76" s="58">
        <f>U$38</f>
        <v>4.0000000000000002E-4</v>
      </c>
      <c r="AN76" s="58">
        <f t="shared" si="69"/>
        <v>2E-3</v>
      </c>
      <c r="AO76" s="58">
        <f t="shared" si="69"/>
        <v>0</v>
      </c>
      <c r="AP76" s="58">
        <f t="shared" si="69"/>
        <v>7.4200000000000002E-2</v>
      </c>
      <c r="AQ76" s="58">
        <f t="shared" si="69"/>
        <v>16.967400000000001</v>
      </c>
      <c r="AR76" s="58">
        <f t="shared" si="69"/>
        <v>1E-4</v>
      </c>
      <c r="AS76" s="58">
        <f t="shared" si="69"/>
        <v>49.826500000000003</v>
      </c>
      <c r="AT76" s="58">
        <f t="shared" si="69"/>
        <v>47.722999999999999</v>
      </c>
      <c r="AV76" s="125">
        <f t="shared" si="11"/>
        <v>4.0000000000000002E-4</v>
      </c>
      <c r="AW76" s="125">
        <f t="shared" si="12"/>
        <v>4.0000000000000002E-4</v>
      </c>
      <c r="AX76" s="125">
        <f t="shared" si="13"/>
        <v>3.1738575065697793E-4</v>
      </c>
      <c r="AY76" s="125">
        <f t="shared" si="14"/>
        <v>2.8343939497807853E-4</v>
      </c>
      <c r="AZ76" s="125">
        <f t="shared" si="15"/>
        <v>2.5162919735212115E-4</v>
      </c>
      <c r="BA76" s="125">
        <f t="shared" si="16"/>
        <v>2.1367364733043312E-4</v>
      </c>
      <c r="BB76" s="125">
        <f t="shared" si="17"/>
        <v>4.0000000000000002E-4</v>
      </c>
      <c r="BC76" s="125">
        <f t="shared" si="18"/>
        <v>4.0000000000000002E-4</v>
      </c>
      <c r="BD76" s="125">
        <f t="shared" si="19"/>
        <v>3.1855963454867375E-4</v>
      </c>
      <c r="BE76" s="125">
        <f t="shared" si="20"/>
        <v>2.8344262513096133E-4</v>
      </c>
      <c r="BF76" s="125">
        <f t="shared" si="21"/>
        <v>2.5412132667930926E-4</v>
      </c>
      <c r="BG76" s="125">
        <f t="shared" si="22"/>
        <v>2.1889299680687122E-4</v>
      </c>
      <c r="BI76" s="125">
        <f t="shared" si="23"/>
        <v>2.0000000000000001E-4</v>
      </c>
      <c r="BJ76" s="125">
        <f t="shared" si="24"/>
        <v>2.0000000000000001E-4</v>
      </c>
      <c r="BK76" s="125">
        <f t="shared" si="25"/>
        <v>1.5869287532848896E-4</v>
      </c>
      <c r="BL76" s="125">
        <f t="shared" si="26"/>
        <v>1.4171969748903927E-4</v>
      </c>
      <c r="BM76" s="125">
        <f t="shared" si="27"/>
        <v>1.2581459867606057E-4</v>
      </c>
      <c r="BN76" s="125">
        <f t="shared" si="28"/>
        <v>1.0683682366521656E-4</v>
      </c>
      <c r="BO76" s="125">
        <f t="shared" si="29"/>
        <v>1E-4</v>
      </c>
      <c r="BP76" s="125">
        <f t="shared" si="30"/>
        <v>1E-4</v>
      </c>
      <c r="BQ76" s="125">
        <f t="shared" si="31"/>
        <v>7.9639908637168437E-5</v>
      </c>
      <c r="BR76" s="125">
        <f t="shared" si="32"/>
        <v>7.0860656282740333E-5</v>
      </c>
      <c r="BS76" s="125">
        <f t="shared" si="33"/>
        <v>6.3530331669827314E-5</v>
      </c>
      <c r="BT76" s="125">
        <f t="shared" si="34"/>
        <v>5.4723249201717805E-5</v>
      </c>
      <c r="BV76" s="58">
        <v>52</v>
      </c>
      <c r="BW76" s="58">
        <f t="shared" si="35"/>
        <v>8.0000000000000004E-4</v>
      </c>
      <c r="BX76" s="58">
        <f t="shared" si="36"/>
        <v>2.0000000000000001E-4</v>
      </c>
      <c r="BY76" s="58">
        <f>1+$B$55*(IF('Male Inactive'!$O58&gt;=0, ((('Male Inactive'!$O58)/7)/60), 0))^0.25</f>
        <v>0.94947424820440962</v>
      </c>
      <c r="BZ76" s="58">
        <f>1+$B$55*(IF('Male Barely'!$O58&gt;=0, ((('Male Barely'!$O58)/7)/60), 0))^0.25</f>
        <v>0.69705583709286445</v>
      </c>
      <c r="CA76" s="58">
        <f>1+$B$55*(IF('Male Somewhat'!$O58&gt;=0, ((('Male Somewhat'!$O58)/7)/60), 0))^0.25</f>
        <v>0.63924121371117182</v>
      </c>
      <c r="CB76" s="58">
        <f>1+$B$55*(IF('Male Active'!$O58&gt;=0, ((('Male Active'!$O58)/7)/60), 0))^0.25</f>
        <v>0.59237222306181048</v>
      </c>
      <c r="CC76" s="58">
        <f>1+$B$55*(IF('Male Highly'!$O58&gt;=0, ((('Male Highly'!$O58)/7)/60), 0))^0.25</f>
        <v>0.50999015654661695</v>
      </c>
      <c r="CD76" s="58">
        <f t="shared" si="37"/>
        <v>6.9999999999999999E-4</v>
      </c>
      <c r="CE76" s="58">
        <f t="shared" si="38"/>
        <v>2.0000000000000001E-4</v>
      </c>
      <c r="CF76" s="58">
        <f>1+$B$55*(IF('Female Inactive'!$Q58&gt;=0, ((('Female Inactive'!$Q58)/7)/60), 0))^0.25</f>
        <v>0.87711520814207034</v>
      </c>
      <c r="CG76" s="58">
        <f>1+$B$55*(IF('Female Barely'!$Q58&gt;=0, ((('Female Barely'!$Q58)/7)/60), 0))^0.25</f>
        <v>0.72831992319806282</v>
      </c>
      <c r="CH76" s="58">
        <f>1+$B$55*(IF('Female Somewhat'!$Q58&gt;=0, ((('Female Somewhat'!$Q58)/7)/60), 0))^0.25</f>
        <v>0.66711726347846367</v>
      </c>
      <c r="CI76" s="58">
        <f>1+$B$55*(IF('Female Active'!$Q58&gt;=0, ((('Female Active'!$Q58)/7)/60), 0))^0.25</f>
        <v>0.6201940725516828</v>
      </c>
      <c r="CJ76" s="58">
        <f>1+$B$55*(IF('Female Highly'!$Q58&gt;=0, ((('Female Highly'!$Q58)/7)/60), 0))^0.25</f>
        <v>0.54832305643521417</v>
      </c>
      <c r="CL76" s="58">
        <f t="shared" si="39"/>
        <v>52</v>
      </c>
      <c r="CM76" s="58">
        <f t="shared" si="40"/>
        <v>8.0000000000000004E-4</v>
      </c>
      <c r="CN76" s="58">
        <f t="shared" si="41"/>
        <v>2.0000000000000001E-4</v>
      </c>
      <c r="CO76" s="58">
        <f t="shared" si="42"/>
        <v>1</v>
      </c>
      <c r="CP76" s="58">
        <f t="shared" si="43"/>
        <v>0.73414928146929292</v>
      </c>
      <c r="CQ76" s="58">
        <f t="shared" si="44"/>
        <v>0.67325808458740988</v>
      </c>
      <c r="CR76" s="58">
        <f t="shared" si="45"/>
        <v>0.62389498628537876</v>
      </c>
      <c r="CS76" s="58">
        <f t="shared" si="46"/>
        <v>0.53712900324688173</v>
      </c>
      <c r="CT76" s="136">
        <f t="shared" si="8"/>
        <v>6.9999999999999999E-4</v>
      </c>
      <c r="CU76" s="136">
        <f t="shared" si="9"/>
        <v>2.0000000000000001E-4</v>
      </c>
      <c r="CV76" s="58">
        <f t="shared" si="47"/>
        <v>1</v>
      </c>
      <c r="CW76" s="58">
        <f t="shared" si="48"/>
        <v>0.83035833427265526</v>
      </c>
      <c r="CX76" s="58">
        <f t="shared" si="49"/>
        <v>0.76058111555444341</v>
      </c>
      <c r="CY76" s="58">
        <f t="shared" si="50"/>
        <v>0.70708393469245046</v>
      </c>
      <c r="CZ76" s="58">
        <f t="shared" si="51"/>
        <v>0.6251437112767515</v>
      </c>
    </row>
    <row r="77" spans="1:104" s="58" customFormat="1">
      <c r="A77" s="109" t="str">
        <f t="shared" ref="A77:F77" si="70">A68</f>
        <v>From HSE Means</v>
      </c>
      <c r="B77" s="58" t="str">
        <f t="shared" si="70"/>
        <v>Sedentary</v>
      </c>
      <c r="C77" s="58" t="str">
        <f t="shared" si="70"/>
        <v>Barely</v>
      </c>
      <c r="D77" s="58" t="str">
        <f t="shared" si="70"/>
        <v>Somewhat</v>
      </c>
      <c r="E77" s="58" t="str">
        <f t="shared" si="70"/>
        <v>Active</v>
      </c>
      <c r="F77" s="58" t="str">
        <f t="shared" si="70"/>
        <v>Highly</v>
      </c>
      <c r="AD77" s="58">
        <v>49</v>
      </c>
      <c r="AE77" s="58">
        <f>H$38</f>
        <v>4.0000000000000002E-4</v>
      </c>
      <c r="AF77" s="118">
        <f t="shared" si="68"/>
        <v>2.2000000000000001E-3</v>
      </c>
      <c r="AG77" s="58">
        <f t="shared" si="68"/>
        <v>0</v>
      </c>
      <c r="AH77" s="58">
        <f t="shared" si="68"/>
        <v>8.3500000000000005E-2</v>
      </c>
      <c r="AI77" s="58">
        <f t="shared" si="68"/>
        <v>15.758100000000001</v>
      </c>
      <c r="AJ77" s="58">
        <f t="shared" si="68"/>
        <v>2.0000000000000001E-4</v>
      </c>
      <c r="AK77" s="58">
        <f t="shared" si="68"/>
        <v>35.769599999999997</v>
      </c>
      <c r="AL77" s="58">
        <f t="shared" si="68"/>
        <v>47.770099999999999</v>
      </c>
      <c r="AM77" s="58">
        <f>U$38</f>
        <v>4.0000000000000002E-4</v>
      </c>
      <c r="AN77" s="58">
        <f t="shared" si="69"/>
        <v>2E-3</v>
      </c>
      <c r="AO77" s="58">
        <f t="shared" si="69"/>
        <v>0</v>
      </c>
      <c r="AP77" s="58">
        <f t="shared" si="69"/>
        <v>7.4200000000000002E-2</v>
      </c>
      <c r="AQ77" s="58">
        <f t="shared" si="69"/>
        <v>16.967400000000001</v>
      </c>
      <c r="AR77" s="58">
        <f t="shared" si="69"/>
        <v>1E-4</v>
      </c>
      <c r="AS77" s="58">
        <f t="shared" si="69"/>
        <v>49.826500000000003</v>
      </c>
      <c r="AT77" s="58">
        <f t="shared" si="69"/>
        <v>47.722999999999999</v>
      </c>
      <c r="AV77" s="125">
        <f t="shared" si="11"/>
        <v>4.0000000000000002E-4</v>
      </c>
      <c r="AW77" s="125">
        <f t="shared" si="12"/>
        <v>4.0000000000000002E-4</v>
      </c>
      <c r="AX77" s="125">
        <f t="shared" si="13"/>
        <v>3.1738575065697793E-4</v>
      </c>
      <c r="AY77" s="125">
        <f t="shared" si="14"/>
        <v>2.8343939497807853E-4</v>
      </c>
      <c r="AZ77" s="125">
        <f t="shared" si="15"/>
        <v>2.5162919735212115E-4</v>
      </c>
      <c r="BA77" s="125">
        <f t="shared" si="16"/>
        <v>2.1367364733043312E-4</v>
      </c>
      <c r="BB77" s="125">
        <f t="shared" si="17"/>
        <v>4.0000000000000002E-4</v>
      </c>
      <c r="BC77" s="125">
        <f t="shared" si="18"/>
        <v>4.0000000000000002E-4</v>
      </c>
      <c r="BD77" s="125">
        <f t="shared" si="19"/>
        <v>3.1855963454867375E-4</v>
      </c>
      <c r="BE77" s="125">
        <f t="shared" si="20"/>
        <v>2.8344262513096133E-4</v>
      </c>
      <c r="BF77" s="125">
        <f t="shared" si="21"/>
        <v>2.5412132667930926E-4</v>
      </c>
      <c r="BG77" s="125">
        <f t="shared" si="22"/>
        <v>2.1889299680687122E-4</v>
      </c>
      <c r="BI77" s="125">
        <f t="shared" si="23"/>
        <v>2.0000000000000001E-4</v>
      </c>
      <c r="BJ77" s="125">
        <f t="shared" si="24"/>
        <v>2.0000000000000001E-4</v>
      </c>
      <c r="BK77" s="125">
        <f t="shared" si="25"/>
        <v>1.5869287532848896E-4</v>
      </c>
      <c r="BL77" s="125">
        <f t="shared" si="26"/>
        <v>1.4171969748903927E-4</v>
      </c>
      <c r="BM77" s="125">
        <f t="shared" si="27"/>
        <v>1.2581459867606057E-4</v>
      </c>
      <c r="BN77" s="125">
        <f t="shared" si="28"/>
        <v>1.0683682366521656E-4</v>
      </c>
      <c r="BO77" s="125">
        <f t="shared" si="29"/>
        <v>1E-4</v>
      </c>
      <c r="BP77" s="125">
        <f t="shared" si="30"/>
        <v>1E-4</v>
      </c>
      <c r="BQ77" s="125">
        <f t="shared" si="31"/>
        <v>7.9639908637168437E-5</v>
      </c>
      <c r="BR77" s="125">
        <f t="shared" si="32"/>
        <v>7.0860656282740333E-5</v>
      </c>
      <c r="BS77" s="125">
        <f t="shared" si="33"/>
        <v>6.3530331669827314E-5</v>
      </c>
      <c r="BT77" s="125">
        <f t="shared" si="34"/>
        <v>5.4723249201717805E-5</v>
      </c>
      <c r="BV77" s="58">
        <v>53</v>
      </c>
      <c r="BW77" s="58">
        <f t="shared" si="35"/>
        <v>8.0000000000000004E-4</v>
      </c>
      <c r="BX77" s="58">
        <f t="shared" si="36"/>
        <v>2.0000000000000001E-4</v>
      </c>
      <c r="BY77" s="58">
        <f>1+$B$55*(IF('Male Inactive'!$O59&gt;=0, ((('Male Inactive'!$O59)/7)/60), 0))^0.25</f>
        <v>1</v>
      </c>
      <c r="BZ77" s="58">
        <f>1+$B$55*(IF('Male Barely'!$O59&gt;=0, ((('Male Barely'!$O59)/7)/60), 0))^0.25</f>
        <v>0.70466673515180545</v>
      </c>
      <c r="CA77" s="58">
        <f>1+$B$55*(IF('Male Somewhat'!$O59&gt;=0, ((('Male Somewhat'!$O59)/7)/60), 0))^0.25</f>
        <v>0.64705864097457111</v>
      </c>
      <c r="CB77" s="58">
        <f>1+$B$55*(IF('Male Active'!$O59&gt;=0, ((('Male Active'!$O59)/7)/60), 0))^0.25</f>
        <v>0.59912965036823917</v>
      </c>
      <c r="CC77" s="58">
        <f>1+$B$55*(IF('Male Highly'!$O59&gt;=0, ((('Male Highly'!$O59)/7)/60), 0))^0.25</f>
        <v>0.51375263963881446</v>
      </c>
      <c r="CD77" s="58">
        <f t="shared" si="37"/>
        <v>6.9999999999999999E-4</v>
      </c>
      <c r="CE77" s="58">
        <f t="shared" si="38"/>
        <v>2.0000000000000001E-4</v>
      </c>
      <c r="CF77" s="58">
        <f>1+$B$55*(IF('Female Inactive'!$Q59&gt;=0, ((('Female Inactive'!$Q59)/7)/60), 0))^0.25</f>
        <v>0.88032343381167555</v>
      </c>
      <c r="CG77" s="58">
        <f>1+$B$55*(IF('Female Barely'!$Q59&gt;=0, ((('Female Barely'!$Q59)/7)/60), 0))^0.25</f>
        <v>0.73437105214973553</v>
      </c>
      <c r="CH77" s="58">
        <f>1+$B$55*(IF('Female Somewhat'!$Q59&gt;=0, ((('Female Somewhat'!$Q59)/7)/60), 0))^0.25</f>
        <v>0.67363693847980244</v>
      </c>
      <c r="CI77" s="58">
        <f>1+$B$55*(IF('Female Active'!$Q59&gt;=0, ((('Female Active'!$Q59)/7)/60), 0))^0.25</f>
        <v>0.62633404695456241</v>
      </c>
      <c r="CJ77" s="58">
        <f>1+$B$55*(IF('Female Highly'!$Q59&gt;=0, ((('Female Highly'!$Q59)/7)/60), 0))^0.25</f>
        <v>0.5532291051064151</v>
      </c>
      <c r="CL77" s="58">
        <f t="shared" si="39"/>
        <v>53</v>
      </c>
      <c r="CM77" s="58">
        <f t="shared" si="40"/>
        <v>8.0000000000000004E-4</v>
      </c>
      <c r="CN77" s="58">
        <f t="shared" si="41"/>
        <v>2.0000000000000001E-4</v>
      </c>
      <c r="CO77" s="58">
        <f t="shared" si="42"/>
        <v>1</v>
      </c>
      <c r="CP77" s="58">
        <f t="shared" si="43"/>
        <v>0.70466673515180545</v>
      </c>
      <c r="CQ77" s="58">
        <f t="shared" si="44"/>
        <v>0.64705864097457111</v>
      </c>
      <c r="CR77" s="58">
        <f t="shared" si="45"/>
        <v>0.59912965036823917</v>
      </c>
      <c r="CS77" s="58">
        <f t="shared" si="46"/>
        <v>0.51375263963881446</v>
      </c>
      <c r="CT77" s="136">
        <f t="shared" si="8"/>
        <v>6.9999999999999999E-4</v>
      </c>
      <c r="CU77" s="136">
        <f t="shared" si="9"/>
        <v>2.0000000000000001E-4</v>
      </c>
      <c r="CV77" s="58">
        <f t="shared" si="47"/>
        <v>1</v>
      </c>
      <c r="CW77" s="58">
        <f t="shared" si="48"/>
        <v>0.83420595651988161</v>
      </c>
      <c r="CX77" s="58">
        <f t="shared" si="49"/>
        <v>0.76521527498484287</v>
      </c>
      <c r="CY77" s="58">
        <f t="shared" si="50"/>
        <v>0.71148173830000738</v>
      </c>
      <c r="CZ77" s="58">
        <f t="shared" si="51"/>
        <v>0.62843846233992839</v>
      </c>
    </row>
    <row r="78" spans="1:104" s="58" customFormat="1">
      <c r="A78" s="58" t="str">
        <f>A69</f>
        <v>MET/h day</v>
      </c>
      <c r="B78" s="93">
        <f>D100</f>
        <v>0</v>
      </c>
      <c r="C78" s="93">
        <f>(D101/7)/60</f>
        <v>0.90490285714285712</v>
      </c>
      <c r="D78" s="93">
        <f>(D102/7)/60</f>
        <v>3.260507142857143</v>
      </c>
      <c r="E78" s="93">
        <f>(D103/7)/60</f>
        <v>8.2207071428571439</v>
      </c>
      <c r="F78" s="93">
        <f>(D104/7)/60</f>
        <v>21.871795238095238</v>
      </c>
      <c r="AD78" s="58">
        <v>50</v>
      </c>
      <c r="AE78" s="58">
        <f>H$39</f>
        <v>8.0000000000000004E-4</v>
      </c>
      <c r="AF78" s="118">
        <f t="shared" ref="AF78:AL82" si="71">I$39</f>
        <v>4.3E-3</v>
      </c>
      <c r="AG78" s="58">
        <f t="shared" si="71"/>
        <v>0</v>
      </c>
      <c r="AH78" s="58">
        <f t="shared" si="71"/>
        <v>5.0299999999999997E-2</v>
      </c>
      <c r="AI78" s="58">
        <f t="shared" si="71"/>
        <v>16.2333</v>
      </c>
      <c r="AJ78" s="58">
        <f t="shared" si="71"/>
        <v>2.0000000000000001E-4</v>
      </c>
      <c r="AK78" s="58">
        <f t="shared" si="71"/>
        <v>14.846500000000001</v>
      </c>
      <c r="AL78" s="58">
        <f t="shared" si="71"/>
        <v>52.724600000000002</v>
      </c>
      <c r="AM78" s="58">
        <f>U$39</f>
        <v>6.9999999999999999E-4</v>
      </c>
      <c r="AN78" s="58">
        <f t="shared" ref="AN78:AT82" si="72">V$39</f>
        <v>3.7000000000000002E-3</v>
      </c>
      <c r="AO78" s="58">
        <f t="shared" si="72"/>
        <v>0</v>
      </c>
      <c r="AP78" s="58">
        <f t="shared" si="72"/>
        <v>4.53E-2</v>
      </c>
      <c r="AQ78" s="58">
        <f t="shared" si="72"/>
        <v>17.142800000000001</v>
      </c>
      <c r="AR78" s="58">
        <f t="shared" si="72"/>
        <v>2.0000000000000001E-4</v>
      </c>
      <c r="AS78" s="58">
        <f t="shared" si="72"/>
        <v>19.537600000000001</v>
      </c>
      <c r="AT78" s="58">
        <f t="shared" si="72"/>
        <v>52.704599999999999</v>
      </c>
      <c r="AV78" s="125">
        <f t="shared" si="11"/>
        <v>8.0000000000000004E-4</v>
      </c>
      <c r="AW78" s="125">
        <f t="shared" si="12"/>
        <v>8.0000000000000004E-4</v>
      </c>
      <c r="AX78" s="125">
        <f t="shared" si="13"/>
        <v>6.3477150131395585E-4</v>
      </c>
      <c r="AY78" s="125">
        <f t="shared" si="14"/>
        <v>5.6687878995615706E-4</v>
      </c>
      <c r="AZ78" s="125">
        <f t="shared" si="15"/>
        <v>5.032583947042423E-4</v>
      </c>
      <c r="BA78" s="125">
        <f t="shared" si="16"/>
        <v>4.2734729466086625E-4</v>
      </c>
      <c r="BB78" s="125">
        <f t="shared" si="17"/>
        <v>6.9999999999999999E-4</v>
      </c>
      <c r="BC78" s="125">
        <f t="shared" si="18"/>
        <v>6.9999999999999999E-4</v>
      </c>
      <c r="BD78" s="125">
        <f t="shared" si="19"/>
        <v>5.5747936046017901E-4</v>
      </c>
      <c r="BE78" s="125">
        <f t="shared" si="20"/>
        <v>4.9602459397918232E-4</v>
      </c>
      <c r="BF78" s="125">
        <f t="shared" si="21"/>
        <v>4.4471232168879116E-4</v>
      </c>
      <c r="BG78" s="125">
        <f t="shared" si="22"/>
        <v>3.8306274441202463E-4</v>
      </c>
      <c r="BI78" s="125">
        <f t="shared" si="23"/>
        <v>2.0000000000000001E-4</v>
      </c>
      <c r="BJ78" s="125">
        <f t="shared" si="24"/>
        <v>2.0000000000000001E-4</v>
      </c>
      <c r="BK78" s="125">
        <f t="shared" si="25"/>
        <v>1.5869287532848896E-4</v>
      </c>
      <c r="BL78" s="125">
        <f t="shared" si="26"/>
        <v>1.4171969748903927E-4</v>
      </c>
      <c r="BM78" s="125">
        <f t="shared" si="27"/>
        <v>1.2581459867606057E-4</v>
      </c>
      <c r="BN78" s="125">
        <f t="shared" si="28"/>
        <v>1.0683682366521656E-4</v>
      </c>
      <c r="BO78" s="125">
        <f t="shared" si="29"/>
        <v>2.0000000000000001E-4</v>
      </c>
      <c r="BP78" s="125">
        <f t="shared" si="30"/>
        <v>2.0000000000000001E-4</v>
      </c>
      <c r="BQ78" s="125">
        <f t="shared" si="31"/>
        <v>1.5927981727433687E-4</v>
      </c>
      <c r="BR78" s="125">
        <f t="shared" si="32"/>
        <v>1.4172131256548067E-4</v>
      </c>
      <c r="BS78" s="125">
        <f t="shared" si="33"/>
        <v>1.2706066333965463E-4</v>
      </c>
      <c r="BT78" s="125">
        <f t="shared" si="34"/>
        <v>1.0944649840343561E-4</v>
      </c>
      <c r="BV78" s="58">
        <v>54</v>
      </c>
      <c r="BW78" s="58">
        <f t="shared" si="35"/>
        <v>8.0000000000000004E-4</v>
      </c>
      <c r="BX78" s="58">
        <f t="shared" si="36"/>
        <v>2.0000000000000001E-4</v>
      </c>
      <c r="BY78" s="58">
        <f>1+$B$55*(IF('Male Inactive'!$O60&gt;=0, ((('Male Inactive'!$O60)/7)/60), 0))^0.25</f>
        <v>1</v>
      </c>
      <c r="BZ78" s="58">
        <f>1+$B$55*(IF('Male Barely'!$O60&gt;=0, ((('Male Barely'!$O60)/7)/60), 0))^0.25</f>
        <v>0.71335982638996409</v>
      </c>
      <c r="CA78" s="58">
        <f>1+$B$55*(IF('Male Somewhat'!$O60&gt;=0, ((('Male Somewhat'!$O60)/7)/60), 0))^0.25</f>
        <v>0.65601846328732472</v>
      </c>
      <c r="CB78" s="58">
        <f>1+$B$55*(IF('Male Active'!$O60&gt;=0, ((('Male Active'!$O60)/7)/60), 0))^0.25</f>
        <v>0.60671513812478239</v>
      </c>
      <c r="CC78" s="58">
        <f>1+$B$55*(IF('Male Highly'!$O60&gt;=0, ((('Male Highly'!$O60)/7)/60), 0))^0.25</f>
        <v>0.51774297497846533</v>
      </c>
      <c r="CD78" s="58">
        <f t="shared" si="37"/>
        <v>6.9999999999999999E-4</v>
      </c>
      <c r="CE78" s="58">
        <f t="shared" si="38"/>
        <v>2.0000000000000001E-4</v>
      </c>
      <c r="CF78" s="58">
        <f>1+$B$55*(IF('Female Inactive'!$Q60&gt;=0, ((('Female Inactive'!$Q60)/7)/60), 0))^0.25</f>
        <v>0.88432988528307543</v>
      </c>
      <c r="CG78" s="58">
        <f>1+$B$55*(IF('Female Barely'!$Q60&gt;=0, ((('Female Barely'!$Q60)/7)/60), 0))^0.25</f>
        <v>0.74153037798105625</v>
      </c>
      <c r="CH78" s="58">
        <f>1+$B$55*(IF('Female Somewhat'!$Q60&gt;=0, ((('Female Somewhat'!$Q60)/7)/60), 0))^0.25</f>
        <v>0.68119017653092384</v>
      </c>
      <c r="CI78" s="58">
        <f>1+$B$55*(IF('Female Active'!$Q60&gt;=0, ((('Female Active'!$Q60)/7)/60), 0))^0.25</f>
        <v>0.63337999368855735</v>
      </c>
      <c r="CJ78" s="58">
        <f>1+$B$55*(IF('Female Highly'!$Q60&gt;=0, ((('Female Highly'!$Q60)/7)/60), 0))^0.25</f>
        <v>0.55872898876456822</v>
      </c>
      <c r="CL78" s="58">
        <f t="shared" si="39"/>
        <v>54</v>
      </c>
      <c r="CM78" s="58">
        <f t="shared" si="40"/>
        <v>8.0000000000000004E-4</v>
      </c>
      <c r="CN78" s="58">
        <f t="shared" si="41"/>
        <v>2.0000000000000001E-4</v>
      </c>
      <c r="CO78" s="58">
        <f t="shared" si="42"/>
        <v>1</v>
      </c>
      <c r="CP78" s="58">
        <f t="shared" si="43"/>
        <v>0.71335982638996409</v>
      </c>
      <c r="CQ78" s="58">
        <f t="shared" si="44"/>
        <v>0.65601846328732472</v>
      </c>
      <c r="CR78" s="58">
        <f t="shared" si="45"/>
        <v>0.60671513812478239</v>
      </c>
      <c r="CS78" s="58">
        <f t="shared" si="46"/>
        <v>0.51774297497846533</v>
      </c>
      <c r="CT78" s="136">
        <f t="shared" si="8"/>
        <v>6.9999999999999999E-4</v>
      </c>
      <c r="CU78" s="136">
        <f t="shared" si="9"/>
        <v>2.0000000000000001E-4</v>
      </c>
      <c r="CV78" s="58">
        <f t="shared" si="47"/>
        <v>1</v>
      </c>
      <c r="CW78" s="58">
        <f t="shared" si="48"/>
        <v>0.83852235497355287</v>
      </c>
      <c r="CX78" s="58">
        <f t="shared" si="49"/>
        <v>0.7702896711591668</v>
      </c>
      <c r="CY78" s="58">
        <f t="shared" si="50"/>
        <v>0.71622592906696958</v>
      </c>
      <c r="CZ78" s="58">
        <f t="shared" si="51"/>
        <v>0.63181059247558746</v>
      </c>
    </row>
    <row r="79" spans="1:104" s="58" customFormat="1">
      <c r="A79" s="58" t="str">
        <f>A70</f>
        <v>RR</v>
      </c>
      <c r="B79" s="93">
        <f>1+$B$55*B78^0.25</f>
        <v>1</v>
      </c>
      <c r="C79" s="93">
        <f>1+$B$55*C78^0.25</f>
        <v>0.78786608590933449</v>
      </c>
      <c r="D79" s="93">
        <f>1+$B$55*D78^0.25</f>
        <v>0.70773224451718075</v>
      </c>
      <c r="E79" s="93">
        <f>1+$B$55*E78^0.25</f>
        <v>0.63171255864480136</v>
      </c>
      <c r="F79" s="93">
        <f>1+$B$55*F78^0.25</f>
        <v>0.52963963012388171</v>
      </c>
      <c r="AD79" s="58">
        <v>51</v>
      </c>
      <c r="AE79" s="58">
        <f>H$39</f>
        <v>8.0000000000000004E-4</v>
      </c>
      <c r="AF79" s="118">
        <f t="shared" si="71"/>
        <v>4.3E-3</v>
      </c>
      <c r="AG79" s="58">
        <f t="shared" si="71"/>
        <v>0</v>
      </c>
      <c r="AH79" s="58">
        <f t="shared" si="71"/>
        <v>5.0299999999999997E-2</v>
      </c>
      <c r="AI79" s="58">
        <f t="shared" si="71"/>
        <v>16.2333</v>
      </c>
      <c r="AJ79" s="58">
        <f t="shared" si="71"/>
        <v>2.0000000000000001E-4</v>
      </c>
      <c r="AK79" s="58">
        <f t="shared" si="71"/>
        <v>14.846500000000001</v>
      </c>
      <c r="AL79" s="58">
        <f t="shared" si="71"/>
        <v>52.724600000000002</v>
      </c>
      <c r="AM79" s="58">
        <f>U$39</f>
        <v>6.9999999999999999E-4</v>
      </c>
      <c r="AN79" s="58">
        <f t="shared" si="72"/>
        <v>3.7000000000000002E-3</v>
      </c>
      <c r="AO79" s="58">
        <f t="shared" si="72"/>
        <v>0</v>
      </c>
      <c r="AP79" s="58">
        <f t="shared" si="72"/>
        <v>4.53E-2</v>
      </c>
      <c r="AQ79" s="58">
        <f t="shared" si="72"/>
        <v>17.142800000000001</v>
      </c>
      <c r="AR79" s="58">
        <f t="shared" si="72"/>
        <v>2.0000000000000001E-4</v>
      </c>
      <c r="AS79" s="58">
        <f t="shared" si="72"/>
        <v>19.537600000000001</v>
      </c>
      <c r="AT79" s="58">
        <f t="shared" si="72"/>
        <v>52.704599999999999</v>
      </c>
      <c r="AV79" s="125">
        <f t="shared" si="11"/>
        <v>8.0000000000000004E-4</v>
      </c>
      <c r="AW79" s="125">
        <f t="shared" si="12"/>
        <v>8.0000000000000004E-4</v>
      </c>
      <c r="AX79" s="125">
        <f t="shared" si="13"/>
        <v>6.3477150131395585E-4</v>
      </c>
      <c r="AY79" s="125">
        <f t="shared" si="14"/>
        <v>5.6687878995615706E-4</v>
      </c>
      <c r="AZ79" s="125">
        <f t="shared" si="15"/>
        <v>5.032583947042423E-4</v>
      </c>
      <c r="BA79" s="125">
        <f t="shared" si="16"/>
        <v>4.2734729466086625E-4</v>
      </c>
      <c r="BB79" s="125">
        <f t="shared" si="17"/>
        <v>6.9999999999999999E-4</v>
      </c>
      <c r="BC79" s="125">
        <f t="shared" si="18"/>
        <v>6.9999999999999999E-4</v>
      </c>
      <c r="BD79" s="125">
        <f t="shared" si="19"/>
        <v>5.5747936046017901E-4</v>
      </c>
      <c r="BE79" s="125">
        <f t="shared" si="20"/>
        <v>4.9602459397918232E-4</v>
      </c>
      <c r="BF79" s="125">
        <f t="shared" si="21"/>
        <v>4.4471232168879116E-4</v>
      </c>
      <c r="BG79" s="125">
        <f t="shared" si="22"/>
        <v>3.8306274441202463E-4</v>
      </c>
      <c r="BI79" s="125">
        <f t="shared" si="23"/>
        <v>2.0000000000000001E-4</v>
      </c>
      <c r="BJ79" s="125">
        <f t="shared" si="24"/>
        <v>2.0000000000000001E-4</v>
      </c>
      <c r="BK79" s="125">
        <f t="shared" si="25"/>
        <v>1.5869287532848896E-4</v>
      </c>
      <c r="BL79" s="125">
        <f t="shared" si="26"/>
        <v>1.4171969748903927E-4</v>
      </c>
      <c r="BM79" s="125">
        <f t="shared" si="27"/>
        <v>1.2581459867606057E-4</v>
      </c>
      <c r="BN79" s="125">
        <f t="shared" si="28"/>
        <v>1.0683682366521656E-4</v>
      </c>
      <c r="BO79" s="125">
        <f t="shared" si="29"/>
        <v>2.0000000000000001E-4</v>
      </c>
      <c r="BP79" s="125">
        <f t="shared" si="30"/>
        <v>2.0000000000000001E-4</v>
      </c>
      <c r="BQ79" s="125">
        <f t="shared" si="31"/>
        <v>1.5927981727433687E-4</v>
      </c>
      <c r="BR79" s="125">
        <f t="shared" si="32"/>
        <v>1.4172131256548067E-4</v>
      </c>
      <c r="BS79" s="125">
        <f t="shared" si="33"/>
        <v>1.2706066333965463E-4</v>
      </c>
      <c r="BT79" s="125">
        <f t="shared" si="34"/>
        <v>1.0944649840343561E-4</v>
      </c>
      <c r="BV79" s="58">
        <v>55</v>
      </c>
      <c r="BW79" s="58">
        <f t="shared" si="35"/>
        <v>1.4E-3</v>
      </c>
      <c r="BX79" s="58">
        <f t="shared" si="36"/>
        <v>2.9999999999999997E-4</v>
      </c>
      <c r="BY79" s="58">
        <f>1+$B$55*(IF('Male Inactive'!$O61&gt;=0, ((('Male Inactive'!$O61)/7)/60), 0))^0.25</f>
        <v>1</v>
      </c>
      <c r="BZ79" s="58">
        <f>1+$B$55*(IF('Male Barely'!$O61&gt;=0, ((('Male Barely'!$O61)/7)/60), 0))^0.25</f>
        <v>0.72342306697171899</v>
      </c>
      <c r="CA79" s="58">
        <f>1+$B$55*(IF('Male Somewhat'!$O61&gt;=0, ((('Male Somewhat'!$O61)/7)/60), 0))^0.25</f>
        <v>0.66639320978315997</v>
      </c>
      <c r="CB79" s="58">
        <f>1+$B$55*(IF('Male Active'!$O61&gt;=0, ((('Male Active'!$O61)/7)/60), 0))^0.25</f>
        <v>0.61527503363975811</v>
      </c>
      <c r="CC79" s="58">
        <f>1+$B$55*(IF('Male Highly'!$O61&gt;=0, ((('Male Highly'!$O61)/7)/60), 0))^0.25</f>
        <v>0.52197352901699401</v>
      </c>
      <c r="CD79" s="58">
        <f t="shared" si="37"/>
        <v>1E-3</v>
      </c>
      <c r="CE79" s="58">
        <f t="shared" si="38"/>
        <v>2.0000000000000001E-4</v>
      </c>
      <c r="CF79" s="58">
        <f>1+$B$55*(IF('Female Inactive'!$Q61&gt;=0, ((('Female Inactive'!$Q61)/7)/60), 0))^0.25</f>
        <v>0.88941963409855107</v>
      </c>
      <c r="CG79" s="58">
        <f>1+$B$55*(IF('Female Barely'!$Q61&gt;=0, ((('Female Barely'!$Q61)/7)/60), 0))^0.25</f>
        <v>0.75009726435617496</v>
      </c>
      <c r="CH79" s="58">
        <f>1+$B$55*(IF('Female Somewhat'!$Q61&gt;=0, ((('Female Somewhat'!$Q61)/7)/60), 0))^0.25</f>
        <v>0.69001244391684069</v>
      </c>
      <c r="CI79" s="58">
        <f>1+$B$55*(IF('Female Active'!$Q61&gt;=0, ((('Female Active'!$Q61)/7)/60), 0))^0.25</f>
        <v>0.64150328107127508</v>
      </c>
      <c r="CJ79" s="58">
        <f>1+$B$55*(IF('Female Highly'!$Q61&gt;=0, ((('Female Highly'!$Q61)/7)/60), 0))^0.25</f>
        <v>0.56489864762957698</v>
      </c>
      <c r="CL79" s="58">
        <f t="shared" si="39"/>
        <v>55</v>
      </c>
      <c r="CM79" s="58">
        <f t="shared" si="40"/>
        <v>1.4E-3</v>
      </c>
      <c r="CN79" s="58">
        <f t="shared" si="41"/>
        <v>2.9999999999999997E-4</v>
      </c>
      <c r="CO79" s="58">
        <f t="shared" si="42"/>
        <v>1</v>
      </c>
      <c r="CP79" s="58">
        <f t="shared" si="43"/>
        <v>0.72342306697171899</v>
      </c>
      <c r="CQ79" s="58">
        <f t="shared" si="44"/>
        <v>0.66639320978315997</v>
      </c>
      <c r="CR79" s="58">
        <f t="shared" si="45"/>
        <v>0.61527503363975811</v>
      </c>
      <c r="CS79" s="58">
        <f t="shared" si="46"/>
        <v>0.52197352901699401</v>
      </c>
      <c r="CT79" s="136">
        <f t="shared" si="8"/>
        <v>1E-3</v>
      </c>
      <c r="CU79" s="136">
        <f t="shared" si="9"/>
        <v>2.0000000000000001E-4</v>
      </c>
      <c r="CV79" s="58">
        <f t="shared" si="47"/>
        <v>1</v>
      </c>
      <c r="CW79" s="58">
        <f t="shared" si="48"/>
        <v>0.84335586442997423</v>
      </c>
      <c r="CX79" s="58">
        <f t="shared" si="49"/>
        <v>0.77580077779167256</v>
      </c>
      <c r="CY79" s="58">
        <f t="shared" si="50"/>
        <v>0.72126053493462017</v>
      </c>
      <c r="CZ79" s="58">
        <f t="shared" si="51"/>
        <v>0.63513174880844159</v>
      </c>
    </row>
    <row r="80" spans="1:104" s="58" customFormat="1">
      <c r="B80" s="93"/>
      <c r="C80" s="93"/>
      <c r="D80" s="93"/>
      <c r="E80" s="93"/>
      <c r="F80" s="93"/>
      <c r="AD80" s="58">
        <v>52</v>
      </c>
      <c r="AE80" s="58">
        <f>H$39</f>
        <v>8.0000000000000004E-4</v>
      </c>
      <c r="AF80" s="118">
        <f t="shared" si="71"/>
        <v>4.3E-3</v>
      </c>
      <c r="AG80" s="58">
        <f t="shared" si="71"/>
        <v>0</v>
      </c>
      <c r="AH80" s="58">
        <f t="shared" si="71"/>
        <v>5.0299999999999997E-2</v>
      </c>
      <c r="AI80" s="58">
        <f t="shared" si="71"/>
        <v>16.2333</v>
      </c>
      <c r="AJ80" s="58">
        <f t="shared" si="71"/>
        <v>2.0000000000000001E-4</v>
      </c>
      <c r="AK80" s="58">
        <f t="shared" si="71"/>
        <v>14.846500000000001</v>
      </c>
      <c r="AL80" s="58">
        <f t="shared" si="71"/>
        <v>52.724600000000002</v>
      </c>
      <c r="AM80" s="58">
        <f>U$39</f>
        <v>6.9999999999999999E-4</v>
      </c>
      <c r="AN80" s="58">
        <f t="shared" si="72"/>
        <v>3.7000000000000002E-3</v>
      </c>
      <c r="AO80" s="58">
        <f t="shared" si="72"/>
        <v>0</v>
      </c>
      <c r="AP80" s="58">
        <f t="shared" si="72"/>
        <v>4.53E-2</v>
      </c>
      <c r="AQ80" s="58">
        <f t="shared" si="72"/>
        <v>17.142800000000001</v>
      </c>
      <c r="AR80" s="58">
        <f t="shared" si="72"/>
        <v>2.0000000000000001E-4</v>
      </c>
      <c r="AS80" s="58">
        <f t="shared" si="72"/>
        <v>19.537600000000001</v>
      </c>
      <c r="AT80" s="58">
        <f t="shared" si="72"/>
        <v>52.704599999999999</v>
      </c>
      <c r="AV80" s="125">
        <f t="shared" si="11"/>
        <v>8.0000000000000004E-4</v>
      </c>
      <c r="AW80" s="125">
        <f t="shared" si="12"/>
        <v>8.0000000000000004E-4</v>
      </c>
      <c r="AX80" s="125">
        <f t="shared" si="13"/>
        <v>6.3477150131395585E-4</v>
      </c>
      <c r="AY80" s="125">
        <f t="shared" si="14"/>
        <v>5.6687878995615706E-4</v>
      </c>
      <c r="AZ80" s="125">
        <f t="shared" si="15"/>
        <v>5.032583947042423E-4</v>
      </c>
      <c r="BA80" s="125">
        <f t="shared" si="16"/>
        <v>4.2734729466086625E-4</v>
      </c>
      <c r="BB80" s="125">
        <f t="shared" si="17"/>
        <v>6.9999999999999999E-4</v>
      </c>
      <c r="BC80" s="125">
        <f t="shared" si="18"/>
        <v>6.9999999999999999E-4</v>
      </c>
      <c r="BD80" s="125">
        <f t="shared" si="19"/>
        <v>5.5747936046017901E-4</v>
      </c>
      <c r="BE80" s="125">
        <f t="shared" si="20"/>
        <v>4.9602459397918232E-4</v>
      </c>
      <c r="BF80" s="125">
        <f t="shared" si="21"/>
        <v>4.4471232168879116E-4</v>
      </c>
      <c r="BG80" s="125">
        <f t="shared" si="22"/>
        <v>3.8306274441202463E-4</v>
      </c>
      <c r="BI80" s="125">
        <f t="shared" si="23"/>
        <v>2.0000000000000001E-4</v>
      </c>
      <c r="BJ80" s="125">
        <f t="shared" si="24"/>
        <v>2.0000000000000001E-4</v>
      </c>
      <c r="BK80" s="125">
        <f t="shared" si="25"/>
        <v>1.5869287532848896E-4</v>
      </c>
      <c r="BL80" s="125">
        <f t="shared" si="26"/>
        <v>1.4171969748903927E-4</v>
      </c>
      <c r="BM80" s="125">
        <f t="shared" si="27"/>
        <v>1.2581459867606057E-4</v>
      </c>
      <c r="BN80" s="125">
        <f t="shared" si="28"/>
        <v>1.0683682366521656E-4</v>
      </c>
      <c r="BO80" s="125">
        <f t="shared" si="29"/>
        <v>2.0000000000000001E-4</v>
      </c>
      <c r="BP80" s="125">
        <f t="shared" si="30"/>
        <v>2.0000000000000001E-4</v>
      </c>
      <c r="BQ80" s="125">
        <f t="shared" si="31"/>
        <v>1.5927981727433687E-4</v>
      </c>
      <c r="BR80" s="125">
        <f t="shared" si="32"/>
        <v>1.4172131256548067E-4</v>
      </c>
      <c r="BS80" s="125">
        <f t="shared" si="33"/>
        <v>1.2706066333965463E-4</v>
      </c>
      <c r="BT80" s="125">
        <f t="shared" si="34"/>
        <v>1.0944649840343561E-4</v>
      </c>
      <c r="BV80" s="58">
        <v>56</v>
      </c>
      <c r="BW80" s="58">
        <f t="shared" si="35"/>
        <v>1.4E-3</v>
      </c>
      <c r="BX80" s="58">
        <f t="shared" si="36"/>
        <v>2.9999999999999997E-4</v>
      </c>
      <c r="BY80" s="58">
        <f>1+$B$55*(IF('Male Inactive'!$O62&gt;=0, ((('Male Inactive'!$O62)/7)/60), 0))^0.25</f>
        <v>1</v>
      </c>
      <c r="BZ80" s="58">
        <f>1+$B$55*(IF('Male Barely'!$O62&gt;=0, ((('Male Barely'!$O62)/7)/60), 0))^0.25</f>
        <v>0.7352965069548576</v>
      </c>
      <c r="CA80" s="58">
        <f>1+$B$55*(IF('Male Somewhat'!$O62&gt;=0, ((('Male Somewhat'!$O62)/7)/60), 0))^0.25</f>
        <v>0.67858333160517104</v>
      </c>
      <c r="CB80" s="58">
        <f>1+$B$55*(IF('Male Active'!$O62&gt;=0, ((('Male Active'!$O62)/7)/60), 0))^0.25</f>
        <v>0.62500550517654396</v>
      </c>
      <c r="CC80" s="58">
        <f>1+$B$55*(IF('Male Highly'!$O62&gt;=0, ((('Male Highly'!$O62)/7)/60), 0))^0.25</f>
        <v>0.52645849213140195</v>
      </c>
      <c r="CD80" s="58">
        <f t="shared" si="37"/>
        <v>1E-3</v>
      </c>
      <c r="CE80" s="58">
        <f t="shared" si="38"/>
        <v>2.0000000000000001E-4</v>
      </c>
      <c r="CF80" s="58">
        <f>1+$B$55*(IF('Female Inactive'!$Q62&gt;=0, ((('Female Inactive'!$Q62)/7)/60), 0))^0.25</f>
        <v>0.89610304677981234</v>
      </c>
      <c r="CG80" s="58">
        <f>1+$B$55*(IF('Female Barely'!$Q62&gt;=0, ((('Female Barely'!$Q62)/7)/60), 0))^0.25</f>
        <v>0.7605358742614805</v>
      </c>
      <c r="CH80" s="58">
        <f>1+$B$55*(IF('Female Somewhat'!$Q62&gt;=0, ((('Female Somewhat'!$Q62)/7)/60), 0))^0.25</f>
        <v>0.7004452420592262</v>
      </c>
      <c r="CI80" s="58">
        <f>1+$B$55*(IF('Female Active'!$Q62&gt;=0, ((('Female Active'!$Q62)/7)/60), 0))^0.25</f>
        <v>0.65093843373890148</v>
      </c>
      <c r="CJ80" s="58">
        <f>1+$B$55*(IF('Female Highly'!$Q62&gt;=0, ((('Female Highly'!$Q62)/7)/60), 0))^0.25</f>
        <v>0.57183264936367717</v>
      </c>
      <c r="CL80" s="58">
        <f t="shared" si="39"/>
        <v>56</v>
      </c>
      <c r="CM80" s="58">
        <f t="shared" si="40"/>
        <v>1.4E-3</v>
      </c>
      <c r="CN80" s="58">
        <f t="shared" si="41"/>
        <v>2.9999999999999997E-4</v>
      </c>
      <c r="CO80" s="58">
        <f t="shared" si="42"/>
        <v>1</v>
      </c>
      <c r="CP80" s="58">
        <f t="shared" si="43"/>
        <v>0.7352965069548576</v>
      </c>
      <c r="CQ80" s="58">
        <f t="shared" si="44"/>
        <v>0.67858333160517104</v>
      </c>
      <c r="CR80" s="58">
        <f t="shared" si="45"/>
        <v>0.62500550517654396</v>
      </c>
      <c r="CS80" s="58">
        <f t="shared" si="46"/>
        <v>0.52645849213140195</v>
      </c>
      <c r="CT80" s="136">
        <f t="shared" si="8"/>
        <v>1E-3</v>
      </c>
      <c r="CU80" s="136">
        <f t="shared" si="9"/>
        <v>2.0000000000000001E-4</v>
      </c>
      <c r="CV80" s="58">
        <f t="shared" si="47"/>
        <v>1</v>
      </c>
      <c r="CW80" s="58">
        <f t="shared" si="48"/>
        <v>0.84871475104844385</v>
      </c>
      <c r="CX80" s="58">
        <f t="shared" si="49"/>
        <v>0.78165702546856475</v>
      </c>
      <c r="CY80" s="58">
        <f t="shared" si="50"/>
        <v>0.72641024498028295</v>
      </c>
      <c r="CZ80" s="58">
        <f t="shared" si="51"/>
        <v>0.63813269179095444</v>
      </c>
    </row>
    <row r="81" spans="1:104" s="58" customFormat="1">
      <c r="A81" s="109" t="str">
        <f t="shared" ref="A81:F81" si="73">A72</f>
        <v>From HSE Medians</v>
      </c>
      <c r="B81" s="58" t="str">
        <f t="shared" si="73"/>
        <v>Sedentary</v>
      </c>
      <c r="C81" s="58" t="str">
        <f t="shared" si="73"/>
        <v>Barely</v>
      </c>
      <c r="D81" s="58" t="str">
        <f t="shared" si="73"/>
        <v>Somewhat</v>
      </c>
      <c r="E81" s="58" t="str">
        <f t="shared" si="73"/>
        <v>Active</v>
      </c>
      <c r="F81" s="58" t="str">
        <f t="shared" si="73"/>
        <v>Highly</v>
      </c>
      <c r="AD81" s="58">
        <v>53</v>
      </c>
      <c r="AE81" s="58">
        <f>H$39</f>
        <v>8.0000000000000004E-4</v>
      </c>
      <c r="AF81" s="118">
        <f t="shared" si="71"/>
        <v>4.3E-3</v>
      </c>
      <c r="AG81" s="58">
        <f t="shared" si="71"/>
        <v>0</v>
      </c>
      <c r="AH81" s="58">
        <f t="shared" si="71"/>
        <v>5.0299999999999997E-2</v>
      </c>
      <c r="AI81" s="58">
        <f t="shared" si="71"/>
        <v>16.2333</v>
      </c>
      <c r="AJ81" s="58">
        <f t="shared" si="71"/>
        <v>2.0000000000000001E-4</v>
      </c>
      <c r="AK81" s="58">
        <f t="shared" si="71"/>
        <v>14.846500000000001</v>
      </c>
      <c r="AL81" s="58">
        <f t="shared" si="71"/>
        <v>52.724600000000002</v>
      </c>
      <c r="AM81" s="58">
        <f>U$39</f>
        <v>6.9999999999999999E-4</v>
      </c>
      <c r="AN81" s="58">
        <f t="shared" si="72"/>
        <v>3.7000000000000002E-3</v>
      </c>
      <c r="AO81" s="58">
        <f t="shared" si="72"/>
        <v>0</v>
      </c>
      <c r="AP81" s="58">
        <f t="shared" si="72"/>
        <v>4.53E-2</v>
      </c>
      <c r="AQ81" s="58">
        <f t="shared" si="72"/>
        <v>17.142800000000001</v>
      </c>
      <c r="AR81" s="58">
        <f t="shared" si="72"/>
        <v>2.0000000000000001E-4</v>
      </c>
      <c r="AS81" s="58">
        <f t="shared" si="72"/>
        <v>19.537600000000001</v>
      </c>
      <c r="AT81" s="58">
        <f t="shared" si="72"/>
        <v>52.704599999999999</v>
      </c>
      <c r="AV81" s="125">
        <f t="shared" si="11"/>
        <v>8.0000000000000004E-4</v>
      </c>
      <c r="AW81" s="125">
        <f t="shared" si="12"/>
        <v>8.0000000000000004E-4</v>
      </c>
      <c r="AX81" s="125">
        <f t="shared" si="13"/>
        <v>6.3477150131395585E-4</v>
      </c>
      <c r="AY81" s="125">
        <f t="shared" si="14"/>
        <v>5.6687878995615706E-4</v>
      </c>
      <c r="AZ81" s="125">
        <f t="shared" si="15"/>
        <v>5.032583947042423E-4</v>
      </c>
      <c r="BA81" s="125">
        <f t="shared" si="16"/>
        <v>4.2734729466086625E-4</v>
      </c>
      <c r="BB81" s="125">
        <f t="shared" si="17"/>
        <v>6.9999999999999999E-4</v>
      </c>
      <c r="BC81" s="125">
        <f t="shared" si="18"/>
        <v>6.9999999999999999E-4</v>
      </c>
      <c r="BD81" s="125">
        <f t="shared" si="19"/>
        <v>5.5747936046017901E-4</v>
      </c>
      <c r="BE81" s="125">
        <f t="shared" si="20"/>
        <v>4.9602459397918232E-4</v>
      </c>
      <c r="BF81" s="125">
        <f t="shared" si="21"/>
        <v>4.4471232168879116E-4</v>
      </c>
      <c r="BG81" s="125">
        <f t="shared" si="22"/>
        <v>3.8306274441202463E-4</v>
      </c>
      <c r="BI81" s="125">
        <f t="shared" si="23"/>
        <v>2.0000000000000001E-4</v>
      </c>
      <c r="BJ81" s="125">
        <f t="shared" si="24"/>
        <v>2.0000000000000001E-4</v>
      </c>
      <c r="BK81" s="125">
        <f t="shared" si="25"/>
        <v>1.5869287532848896E-4</v>
      </c>
      <c r="BL81" s="125">
        <f t="shared" si="26"/>
        <v>1.4171969748903927E-4</v>
      </c>
      <c r="BM81" s="125">
        <f t="shared" si="27"/>
        <v>1.2581459867606057E-4</v>
      </c>
      <c r="BN81" s="125">
        <f t="shared" si="28"/>
        <v>1.0683682366521656E-4</v>
      </c>
      <c r="BO81" s="125">
        <f t="shared" si="29"/>
        <v>2.0000000000000001E-4</v>
      </c>
      <c r="BP81" s="125">
        <f t="shared" si="30"/>
        <v>2.0000000000000001E-4</v>
      </c>
      <c r="BQ81" s="125">
        <f t="shared" si="31"/>
        <v>1.5927981727433687E-4</v>
      </c>
      <c r="BR81" s="125">
        <f t="shared" si="32"/>
        <v>1.4172131256548067E-4</v>
      </c>
      <c r="BS81" s="125">
        <f t="shared" si="33"/>
        <v>1.2706066333965463E-4</v>
      </c>
      <c r="BT81" s="125">
        <f t="shared" si="34"/>
        <v>1.0944649840343561E-4</v>
      </c>
      <c r="BV81" s="58">
        <v>57</v>
      </c>
      <c r="BW81" s="58">
        <f t="shared" si="35"/>
        <v>1.4E-3</v>
      </c>
      <c r="BX81" s="58">
        <f t="shared" si="36"/>
        <v>2.9999999999999997E-4</v>
      </c>
      <c r="BY81" s="58">
        <f>1+$B$55*(IF('Male Inactive'!$O63&gt;=0, ((('Male Inactive'!$O63)/7)/60), 0))^0.25</f>
        <v>1</v>
      </c>
      <c r="BZ81" s="58">
        <f>1+$B$55*(IF('Male Barely'!$O63&gt;=0, ((('Male Barely'!$O63)/7)/60), 0))^0.25</f>
        <v>0.74970897699335248</v>
      </c>
      <c r="CA81" s="58">
        <f>1+$B$55*(IF('Male Somewhat'!$O63&gt;=0, ((('Male Somewhat'!$O63)/7)/60), 0))^0.25</f>
        <v>0.69321682027255671</v>
      </c>
      <c r="CB81" s="58">
        <f>1+$B$55*(IF('Male Active'!$O63&gt;=0, ((('Male Active'!$O63)/7)/60), 0))^0.25</f>
        <v>0.6361789960639832</v>
      </c>
      <c r="CC81" s="58">
        <f>1+$B$55*(IF('Male Highly'!$O63&gt;=0, ((('Male Highly'!$O63)/7)/60), 0))^0.25</f>
        <v>0.53121420410036002</v>
      </c>
      <c r="CD81" s="58">
        <f t="shared" si="37"/>
        <v>1E-3</v>
      </c>
      <c r="CE81" s="58">
        <f t="shared" si="38"/>
        <v>2.0000000000000001E-4</v>
      </c>
      <c r="CF81" s="58">
        <f>1+$B$55*(IF('Female Inactive'!$Q63&gt;=0, ((('Female Inactive'!$Q63)/7)/60), 0))^0.25</f>
        <v>0.90546611112774056</v>
      </c>
      <c r="CG81" s="58">
        <f>1+$B$55*(IF('Female Barely'!$Q63&gt;=0, ((('Female Barely'!$Q63)/7)/60), 0))^0.25</f>
        <v>0.77363212640303902</v>
      </c>
      <c r="CH81" s="58">
        <f>1+$B$55*(IF('Female Somewhat'!$Q63&gt;=0, ((('Female Somewhat'!$Q63)/7)/60), 0))^0.25</f>
        <v>0.71301482480144496</v>
      </c>
      <c r="CI81" s="58">
        <f>1+$B$55*(IF('Female Active'!$Q63&gt;=0, ((('Female Active'!$Q63)/7)/60), 0))^0.25</f>
        <v>0.66202011303526476</v>
      </c>
      <c r="CJ81" s="58">
        <f>1+$B$55*(IF('Female Highly'!$Q63&gt;=0, ((('Female Highly'!$Q63)/7)/60), 0))^0.25</f>
        <v>0.57965105863910282</v>
      </c>
      <c r="CL81" s="58">
        <f t="shared" si="39"/>
        <v>57</v>
      </c>
      <c r="CM81" s="58">
        <f t="shared" si="40"/>
        <v>1.4E-3</v>
      </c>
      <c r="CN81" s="58">
        <f t="shared" si="41"/>
        <v>2.9999999999999997E-4</v>
      </c>
      <c r="CO81" s="58">
        <f t="shared" si="42"/>
        <v>1</v>
      </c>
      <c r="CP81" s="58">
        <f t="shared" si="43"/>
        <v>0.74970897699335248</v>
      </c>
      <c r="CQ81" s="58">
        <f t="shared" si="44"/>
        <v>0.69321682027255671</v>
      </c>
      <c r="CR81" s="58">
        <f t="shared" si="45"/>
        <v>0.6361789960639832</v>
      </c>
      <c r="CS81" s="58">
        <f t="shared" si="46"/>
        <v>0.53121420410036002</v>
      </c>
      <c r="CT81" s="136">
        <f t="shared" si="8"/>
        <v>1E-3</v>
      </c>
      <c r="CU81" s="136">
        <f t="shared" si="9"/>
        <v>2.0000000000000001E-4</v>
      </c>
      <c r="CV81" s="58">
        <f t="shared" si="47"/>
        <v>1</v>
      </c>
      <c r="CW81" s="58">
        <f t="shared" si="48"/>
        <v>0.85440207744439511</v>
      </c>
      <c r="CX81" s="58">
        <f t="shared" si="49"/>
        <v>0.78745611352963696</v>
      </c>
      <c r="CY81" s="58">
        <f t="shared" si="50"/>
        <v>0.73113737212178098</v>
      </c>
      <c r="CZ81" s="58">
        <f t="shared" si="51"/>
        <v>0.64016869490251671</v>
      </c>
    </row>
    <row r="82" spans="1:104" s="58" customFormat="1">
      <c r="A82" s="58" t="str">
        <f>A73</f>
        <v>MET/h day</v>
      </c>
      <c r="B82" s="93">
        <f>(D120/7)/60</f>
        <v>0</v>
      </c>
      <c r="C82" s="93">
        <f>(D121/7)/60</f>
        <v>0.76785714285714279</v>
      </c>
      <c r="D82" s="93">
        <f>(D122/7)/60</f>
        <v>3.2216666666666662</v>
      </c>
      <c r="E82" s="93">
        <f>(D123/7)/60</f>
        <v>7.9047619047619042</v>
      </c>
      <c r="F82" s="93">
        <f>(D124/7)/60</f>
        <v>18.778571428571428</v>
      </c>
      <c r="AD82" s="58">
        <v>54</v>
      </c>
      <c r="AE82" s="58">
        <f>H$39</f>
        <v>8.0000000000000004E-4</v>
      </c>
      <c r="AF82" s="118">
        <f t="shared" si="71"/>
        <v>4.3E-3</v>
      </c>
      <c r="AG82" s="58">
        <f t="shared" si="71"/>
        <v>0</v>
      </c>
      <c r="AH82" s="58">
        <f t="shared" si="71"/>
        <v>5.0299999999999997E-2</v>
      </c>
      <c r="AI82" s="58">
        <f t="shared" si="71"/>
        <v>16.2333</v>
      </c>
      <c r="AJ82" s="58">
        <f t="shared" si="71"/>
        <v>2.0000000000000001E-4</v>
      </c>
      <c r="AK82" s="58">
        <f t="shared" si="71"/>
        <v>14.846500000000001</v>
      </c>
      <c r="AL82" s="58">
        <f t="shared" si="71"/>
        <v>52.724600000000002</v>
      </c>
      <c r="AM82" s="58">
        <f>U$39</f>
        <v>6.9999999999999999E-4</v>
      </c>
      <c r="AN82" s="58">
        <f t="shared" si="72"/>
        <v>3.7000000000000002E-3</v>
      </c>
      <c r="AO82" s="58">
        <f t="shared" si="72"/>
        <v>0</v>
      </c>
      <c r="AP82" s="58">
        <f t="shared" si="72"/>
        <v>4.53E-2</v>
      </c>
      <c r="AQ82" s="58">
        <f t="shared" si="72"/>
        <v>17.142800000000001</v>
      </c>
      <c r="AR82" s="58">
        <f t="shared" si="72"/>
        <v>2.0000000000000001E-4</v>
      </c>
      <c r="AS82" s="58">
        <f t="shared" si="72"/>
        <v>19.537600000000001</v>
      </c>
      <c r="AT82" s="58">
        <f t="shared" si="72"/>
        <v>52.704599999999999</v>
      </c>
      <c r="AV82" s="125">
        <f t="shared" si="11"/>
        <v>8.0000000000000004E-4</v>
      </c>
      <c r="AW82" s="125">
        <f t="shared" si="12"/>
        <v>8.0000000000000004E-4</v>
      </c>
      <c r="AX82" s="125">
        <f t="shared" si="13"/>
        <v>6.3477150131395585E-4</v>
      </c>
      <c r="AY82" s="125">
        <f t="shared" si="14"/>
        <v>5.6687878995615706E-4</v>
      </c>
      <c r="AZ82" s="125">
        <f t="shared" si="15"/>
        <v>5.032583947042423E-4</v>
      </c>
      <c r="BA82" s="125">
        <f t="shared" si="16"/>
        <v>4.2734729466086625E-4</v>
      </c>
      <c r="BB82" s="125">
        <f t="shared" si="17"/>
        <v>6.9999999999999999E-4</v>
      </c>
      <c r="BC82" s="125">
        <f t="shared" si="18"/>
        <v>6.9999999999999999E-4</v>
      </c>
      <c r="BD82" s="125">
        <f t="shared" si="19"/>
        <v>5.5747936046017901E-4</v>
      </c>
      <c r="BE82" s="125">
        <f t="shared" si="20"/>
        <v>4.9602459397918232E-4</v>
      </c>
      <c r="BF82" s="125">
        <f t="shared" si="21"/>
        <v>4.4471232168879116E-4</v>
      </c>
      <c r="BG82" s="125">
        <f t="shared" si="22"/>
        <v>3.8306274441202463E-4</v>
      </c>
      <c r="BI82" s="125">
        <f t="shared" si="23"/>
        <v>2.0000000000000001E-4</v>
      </c>
      <c r="BJ82" s="125">
        <f t="shared" si="24"/>
        <v>2.0000000000000001E-4</v>
      </c>
      <c r="BK82" s="125">
        <f t="shared" si="25"/>
        <v>1.5869287532848896E-4</v>
      </c>
      <c r="BL82" s="125">
        <f t="shared" si="26"/>
        <v>1.4171969748903927E-4</v>
      </c>
      <c r="BM82" s="125">
        <f t="shared" si="27"/>
        <v>1.2581459867606057E-4</v>
      </c>
      <c r="BN82" s="125">
        <f t="shared" si="28"/>
        <v>1.0683682366521656E-4</v>
      </c>
      <c r="BO82" s="125">
        <f t="shared" si="29"/>
        <v>2.0000000000000001E-4</v>
      </c>
      <c r="BP82" s="125">
        <f t="shared" si="30"/>
        <v>2.0000000000000001E-4</v>
      </c>
      <c r="BQ82" s="125">
        <f t="shared" si="31"/>
        <v>1.5927981727433687E-4</v>
      </c>
      <c r="BR82" s="125">
        <f t="shared" si="32"/>
        <v>1.4172131256548067E-4</v>
      </c>
      <c r="BS82" s="125">
        <f t="shared" si="33"/>
        <v>1.2706066333965463E-4</v>
      </c>
      <c r="BT82" s="125">
        <f t="shared" si="34"/>
        <v>1.0944649840343561E-4</v>
      </c>
      <c r="BV82" s="58">
        <v>58</v>
      </c>
      <c r="BW82" s="58">
        <f t="shared" si="35"/>
        <v>1.4E-3</v>
      </c>
      <c r="BX82" s="58">
        <f t="shared" si="36"/>
        <v>2.9999999999999997E-4</v>
      </c>
      <c r="BY82" s="58">
        <f>1+$B$55*(IF('Male Inactive'!$O64&gt;=0, ((('Male Inactive'!$O64)/7)/60), 0))^0.25</f>
        <v>1</v>
      </c>
      <c r="BZ82" s="58">
        <f>1+$B$55*(IF('Male Barely'!$O64&gt;=0, ((('Male Barely'!$O64)/7)/60), 0))^0.25</f>
        <v>0.75221878518133578</v>
      </c>
      <c r="CA82" s="58">
        <f>1+$B$55*(IF('Male Somewhat'!$O64&gt;=0, ((('Male Somewhat'!$O64)/7)/60), 0))^0.25</f>
        <v>0.69629310693744062</v>
      </c>
      <c r="CB82" s="58">
        <f>1+$B$55*(IF('Male Active'!$O64&gt;=0, ((('Male Active'!$O64)/7)/60), 0))^0.25</f>
        <v>0.6398272329191047</v>
      </c>
      <c r="CC82" s="58">
        <f>1+$B$55*(IF('Male Highly'!$O64&gt;=0, ((('Male Highly'!$O64)/7)/60), 0))^0.25</f>
        <v>0.53591498167849938</v>
      </c>
      <c r="CD82" s="58">
        <f t="shared" si="37"/>
        <v>1E-3</v>
      </c>
      <c r="CE82" s="58">
        <f t="shared" si="38"/>
        <v>2.0000000000000001E-4</v>
      </c>
      <c r="CF82" s="58">
        <f>1+$B$55*(IF('Female Inactive'!$Q64&gt;=0, ((('Female Inactive'!$Q64)/7)/60), 0))^0.25</f>
        <v>0.90641405534676756</v>
      </c>
      <c r="CG82" s="58">
        <f>1+$B$55*(IF('Female Barely'!$Q64&gt;=0, ((('Female Barely'!$Q64)/7)/60), 0))^0.25</f>
        <v>0.77590204378091843</v>
      </c>
      <c r="CH82" s="58">
        <f>1+$B$55*(IF('Female Somewhat'!$Q64&gt;=0, ((('Female Somewhat'!$Q64)/7)/60), 0))^0.25</f>
        <v>0.71589258579299297</v>
      </c>
      <c r="CI82" s="58">
        <f>1+$B$55*(IF('Female Active'!$Q64&gt;=0, ((('Female Active'!$Q64)/7)/60), 0))^0.25</f>
        <v>0.66540922654596091</v>
      </c>
      <c r="CJ82" s="58">
        <f>1+$B$55*(IF('Female Highly'!$Q64&gt;=0, ((('Female Highly'!$Q64)/7)/60), 0))^0.25</f>
        <v>0.58386613276427313</v>
      </c>
      <c r="CL82" s="58">
        <f t="shared" si="39"/>
        <v>58</v>
      </c>
      <c r="CM82" s="58">
        <f t="shared" si="40"/>
        <v>1.4E-3</v>
      </c>
      <c r="CN82" s="58">
        <f t="shared" si="41"/>
        <v>2.9999999999999997E-4</v>
      </c>
      <c r="CO82" s="58">
        <f t="shared" si="42"/>
        <v>1</v>
      </c>
      <c r="CP82" s="58">
        <f t="shared" si="43"/>
        <v>0.75221878518133578</v>
      </c>
      <c r="CQ82" s="58">
        <f t="shared" si="44"/>
        <v>0.69629310693744062</v>
      </c>
      <c r="CR82" s="58">
        <f t="shared" si="45"/>
        <v>0.6398272329191047</v>
      </c>
      <c r="CS82" s="58">
        <f t="shared" si="46"/>
        <v>0.53591498167849938</v>
      </c>
      <c r="CT82" s="136">
        <f t="shared" si="8"/>
        <v>1E-3</v>
      </c>
      <c r="CU82" s="136">
        <f t="shared" si="9"/>
        <v>2.0000000000000001E-4</v>
      </c>
      <c r="CV82" s="58">
        <f t="shared" si="47"/>
        <v>1</v>
      </c>
      <c r="CW82" s="58">
        <f t="shared" si="48"/>
        <v>0.85601281136806839</v>
      </c>
      <c r="CX82" s="58">
        <f t="shared" si="49"/>
        <v>0.78980746334423657</v>
      </c>
      <c r="CY82" s="58">
        <f t="shared" si="50"/>
        <v>0.73411177002478711</v>
      </c>
      <c r="CZ82" s="58">
        <f t="shared" si="51"/>
        <v>0.64414946935140249</v>
      </c>
    </row>
    <row r="83" spans="1:104" s="58" customFormat="1">
      <c r="A83" s="58" t="str">
        <f>A74</f>
        <v>RR</v>
      </c>
      <c r="B83" s="93">
        <f>1+$B$55*B82^0.25</f>
        <v>1</v>
      </c>
      <c r="C83" s="93">
        <f>1+$B$55*C82^0.25</f>
        <v>0.79639908637168433</v>
      </c>
      <c r="D83" s="93">
        <f>1+$B$55*D82^0.25</f>
        <v>0.70860656282740331</v>
      </c>
      <c r="E83" s="93">
        <f>1+$B$55*E82^0.25</f>
        <v>0.63530331669827311</v>
      </c>
      <c r="F83" s="93">
        <f>1+$B$55*F82^0.25</f>
        <v>0.54723249201717805</v>
      </c>
      <c r="AD83" s="58">
        <v>55</v>
      </c>
      <c r="AE83" s="58">
        <f>H$40</f>
        <v>1.4E-3</v>
      </c>
      <c r="AF83" s="118">
        <f t="shared" ref="AF83:AL87" si="74">I$40</f>
        <v>8.3999999999999995E-3</v>
      </c>
      <c r="AG83" s="58">
        <f t="shared" si="74"/>
        <v>0</v>
      </c>
      <c r="AH83" s="58">
        <f t="shared" si="74"/>
        <v>3.95E-2</v>
      </c>
      <c r="AI83" s="58">
        <f t="shared" si="74"/>
        <v>15.095700000000001</v>
      </c>
      <c r="AJ83" s="58">
        <f t="shared" si="74"/>
        <v>2.9999999999999997E-4</v>
      </c>
      <c r="AK83" s="58">
        <f t="shared" si="74"/>
        <v>7.7344999999999997</v>
      </c>
      <c r="AL83" s="58">
        <f t="shared" si="74"/>
        <v>57.682899999999997</v>
      </c>
      <c r="AM83" s="58">
        <f>U$40</f>
        <v>1E-3</v>
      </c>
      <c r="AN83" s="58">
        <f t="shared" ref="AN83:AT87" si="75">V$40</f>
        <v>6.7999999999999996E-3</v>
      </c>
      <c r="AO83" s="58">
        <f t="shared" si="75"/>
        <v>0</v>
      </c>
      <c r="AP83" s="58">
        <f t="shared" si="75"/>
        <v>3.56E-2</v>
      </c>
      <c r="AQ83" s="58">
        <f t="shared" si="75"/>
        <v>15.7197</v>
      </c>
      <c r="AR83" s="58">
        <f t="shared" si="75"/>
        <v>2.0000000000000001E-4</v>
      </c>
      <c r="AS83" s="58">
        <f t="shared" si="75"/>
        <v>10.003299999999999</v>
      </c>
      <c r="AT83" s="58">
        <f t="shared" si="75"/>
        <v>57.646599999999999</v>
      </c>
      <c r="AV83" s="125">
        <f t="shared" si="11"/>
        <v>1.4E-3</v>
      </c>
      <c r="AW83" s="125">
        <f t="shared" si="12"/>
        <v>1.4E-3</v>
      </c>
      <c r="AX83" s="125">
        <f t="shared" si="13"/>
        <v>1.1108501272994226E-3</v>
      </c>
      <c r="AY83" s="125">
        <f t="shared" si="14"/>
        <v>9.9203788242327473E-4</v>
      </c>
      <c r="AZ83" s="125">
        <f t="shared" si="15"/>
        <v>8.8070219073242402E-4</v>
      </c>
      <c r="BA83" s="125">
        <f t="shared" si="16"/>
        <v>7.4785776565651594E-4</v>
      </c>
      <c r="BB83" s="125">
        <f t="shared" si="17"/>
        <v>1E-3</v>
      </c>
      <c r="BC83" s="125">
        <f t="shared" si="18"/>
        <v>1E-3</v>
      </c>
      <c r="BD83" s="125">
        <f t="shared" si="19"/>
        <v>7.9639908637168437E-4</v>
      </c>
      <c r="BE83" s="125">
        <f t="shared" si="20"/>
        <v>7.0860656282740336E-4</v>
      </c>
      <c r="BF83" s="125">
        <f t="shared" si="21"/>
        <v>6.3530331669827311E-4</v>
      </c>
      <c r="BG83" s="125">
        <f t="shared" si="22"/>
        <v>5.4723249201717801E-4</v>
      </c>
      <c r="BI83" s="125">
        <f t="shared" si="23"/>
        <v>2.9999999999999997E-4</v>
      </c>
      <c r="BJ83" s="125">
        <f t="shared" si="24"/>
        <v>2.9999999999999997E-4</v>
      </c>
      <c r="BK83" s="125">
        <f t="shared" si="25"/>
        <v>2.380393129927334E-4</v>
      </c>
      <c r="BL83" s="125">
        <f t="shared" si="26"/>
        <v>2.1257954623355886E-4</v>
      </c>
      <c r="BM83" s="125">
        <f t="shared" si="27"/>
        <v>1.8872189801409083E-4</v>
      </c>
      <c r="BN83" s="125">
        <f t="shared" si="28"/>
        <v>1.6025523549782482E-4</v>
      </c>
      <c r="BO83" s="125">
        <f t="shared" si="29"/>
        <v>2.0000000000000001E-4</v>
      </c>
      <c r="BP83" s="125">
        <f t="shared" si="30"/>
        <v>2.0000000000000001E-4</v>
      </c>
      <c r="BQ83" s="125">
        <f t="shared" si="31"/>
        <v>1.5927981727433687E-4</v>
      </c>
      <c r="BR83" s="125">
        <f t="shared" si="32"/>
        <v>1.4172131256548067E-4</v>
      </c>
      <c r="BS83" s="125">
        <f t="shared" si="33"/>
        <v>1.2706066333965463E-4</v>
      </c>
      <c r="BT83" s="125">
        <f t="shared" si="34"/>
        <v>1.0944649840343561E-4</v>
      </c>
      <c r="BV83" s="58">
        <v>59</v>
      </c>
      <c r="BW83" s="58">
        <f t="shared" si="35"/>
        <v>1.4E-3</v>
      </c>
      <c r="BX83" s="58">
        <f t="shared" si="36"/>
        <v>2.9999999999999997E-4</v>
      </c>
      <c r="BY83" s="58">
        <f>1+$B$55*(IF('Male Inactive'!$O65&gt;=0, ((('Male Inactive'!$O65)/7)/60), 0))^0.25</f>
        <v>1</v>
      </c>
      <c r="BZ83" s="58">
        <f>1+$B$55*(IF('Male Barely'!$O65&gt;=0, ((('Male Barely'!$O65)/7)/60), 0))^0.25</f>
        <v>0.75470342611775409</v>
      </c>
      <c r="CA83" s="58">
        <f>1+$B$55*(IF('Male Somewhat'!$O65&gt;=0, ((('Male Somewhat'!$O65)/7)/60), 0))^0.25</f>
        <v>0.69933854595398559</v>
      </c>
      <c r="CB83" s="58">
        <f>1+$B$55*(IF('Male Active'!$O65&gt;=0, ((('Male Active'!$O65)/7)/60), 0))^0.25</f>
        <v>0.64343888686118089</v>
      </c>
      <c r="CC83" s="58">
        <f>1+$B$55*(IF('Male Highly'!$O65&gt;=0, ((('Male Highly'!$O65)/7)/60), 0))^0.25</f>
        <v>0.54056862192860444</v>
      </c>
      <c r="CD83" s="58">
        <f t="shared" si="37"/>
        <v>1E-3</v>
      </c>
      <c r="CE83" s="58">
        <f t="shared" si="38"/>
        <v>2.0000000000000001E-4</v>
      </c>
      <c r="CF83" s="58">
        <f>1+$B$55*(IF('Female Inactive'!$Q65&gt;=0, ((('Female Inactive'!$Q65)/7)/60), 0))^0.25</f>
        <v>0.90733244742326535</v>
      </c>
      <c r="CG83" s="58">
        <f>1+$B$55*(IF('Female Barely'!$Q65&gt;=0, ((('Female Barely'!$Q65)/7)/60), 0))^0.25</f>
        <v>0.77810119652883969</v>
      </c>
      <c r="CH83" s="58">
        <f>1+$B$55*(IF('Female Somewhat'!$Q65&gt;=0, ((('Female Somewhat'!$Q65)/7)/60), 0))^0.25</f>
        <v>0.7186806326417885</v>
      </c>
      <c r="CI83" s="58">
        <f>1+$B$55*(IF('Female Active'!$Q65&gt;=0, ((('Female Active'!$Q65)/7)/60), 0))^0.25</f>
        <v>0.66869268450909902</v>
      </c>
      <c r="CJ83" s="58">
        <f>1+$B$55*(IF('Female Highly'!$Q65&gt;=0, ((('Female Highly'!$Q65)/7)/60), 0))^0.25</f>
        <v>0.58794980203584768</v>
      </c>
      <c r="CL83" s="58">
        <f t="shared" si="39"/>
        <v>59</v>
      </c>
      <c r="CM83" s="58">
        <f t="shared" si="40"/>
        <v>1.4E-3</v>
      </c>
      <c r="CN83" s="58">
        <f t="shared" si="41"/>
        <v>2.9999999999999997E-4</v>
      </c>
      <c r="CO83" s="58">
        <f t="shared" si="42"/>
        <v>1</v>
      </c>
      <c r="CP83" s="58">
        <f t="shared" si="43"/>
        <v>0.75470342611775409</v>
      </c>
      <c r="CQ83" s="58">
        <f t="shared" si="44"/>
        <v>0.69933854595398559</v>
      </c>
      <c r="CR83" s="58">
        <f t="shared" si="45"/>
        <v>0.64343888686118089</v>
      </c>
      <c r="CS83" s="58">
        <f t="shared" si="46"/>
        <v>0.54056862192860444</v>
      </c>
      <c r="CT83" s="136">
        <f t="shared" si="8"/>
        <v>1E-3</v>
      </c>
      <c r="CU83" s="136">
        <f t="shared" si="9"/>
        <v>2.0000000000000001E-4</v>
      </c>
      <c r="CV83" s="58">
        <f t="shared" si="47"/>
        <v>1</v>
      </c>
      <c r="CW83" s="58">
        <f t="shared" si="48"/>
        <v>0.85757012078491224</v>
      </c>
      <c r="CX83" s="58">
        <f t="shared" si="49"/>
        <v>0.7920808240494106</v>
      </c>
      <c r="CY83" s="58">
        <f t="shared" si="50"/>
        <v>0.73698751368158422</v>
      </c>
      <c r="CZ83" s="58">
        <f t="shared" si="51"/>
        <v>0.64799821025420956</v>
      </c>
    </row>
    <row r="84" spans="1:104">
      <c r="A84" s="58"/>
      <c r="B84" s="58"/>
      <c r="C84" s="58"/>
      <c r="D84" s="58"/>
      <c r="E84" s="58"/>
      <c r="F84" s="58"/>
      <c r="G84" s="58"/>
      <c r="H84" s="58"/>
      <c r="AD84" s="58">
        <v>56</v>
      </c>
      <c r="AE84" s="58">
        <f>H$40</f>
        <v>1.4E-3</v>
      </c>
      <c r="AF84" s="118">
        <f t="shared" si="74"/>
        <v>8.3999999999999995E-3</v>
      </c>
      <c r="AG84" s="58">
        <f t="shared" si="74"/>
        <v>0</v>
      </c>
      <c r="AH84" s="58">
        <f t="shared" si="74"/>
        <v>3.95E-2</v>
      </c>
      <c r="AI84" s="58">
        <f t="shared" si="74"/>
        <v>15.095700000000001</v>
      </c>
      <c r="AJ84" s="58">
        <f t="shared" si="74"/>
        <v>2.9999999999999997E-4</v>
      </c>
      <c r="AK84" s="58">
        <f t="shared" si="74"/>
        <v>7.7344999999999997</v>
      </c>
      <c r="AL84" s="58">
        <f t="shared" si="74"/>
        <v>57.682899999999997</v>
      </c>
      <c r="AM84" s="58">
        <f>U$40</f>
        <v>1E-3</v>
      </c>
      <c r="AN84" s="58">
        <f t="shared" si="75"/>
        <v>6.7999999999999996E-3</v>
      </c>
      <c r="AO84" s="58">
        <f t="shared" si="75"/>
        <v>0</v>
      </c>
      <c r="AP84" s="58">
        <f t="shared" si="75"/>
        <v>3.56E-2</v>
      </c>
      <c r="AQ84" s="58">
        <f t="shared" si="75"/>
        <v>15.7197</v>
      </c>
      <c r="AR84" s="58">
        <f t="shared" si="75"/>
        <v>2.0000000000000001E-4</v>
      </c>
      <c r="AS84" s="58">
        <f t="shared" si="75"/>
        <v>10.003299999999999</v>
      </c>
      <c r="AT84" s="58">
        <f t="shared" si="75"/>
        <v>57.646599999999999</v>
      </c>
      <c r="AV84" s="125">
        <f t="shared" si="11"/>
        <v>1.4E-3</v>
      </c>
      <c r="AW84" s="125">
        <f t="shared" si="12"/>
        <v>1.4E-3</v>
      </c>
      <c r="AX84" s="125">
        <f t="shared" si="13"/>
        <v>1.1108501272994226E-3</v>
      </c>
      <c r="AY84" s="125">
        <f t="shared" si="14"/>
        <v>9.9203788242327473E-4</v>
      </c>
      <c r="AZ84" s="125">
        <f t="shared" si="15"/>
        <v>8.8070219073242402E-4</v>
      </c>
      <c r="BA84" s="125">
        <f t="shared" si="16"/>
        <v>7.4785776565651594E-4</v>
      </c>
      <c r="BB84" s="125">
        <f t="shared" si="17"/>
        <v>1E-3</v>
      </c>
      <c r="BC84" s="125">
        <f t="shared" si="18"/>
        <v>1E-3</v>
      </c>
      <c r="BD84" s="125">
        <f t="shared" si="19"/>
        <v>7.9639908637168437E-4</v>
      </c>
      <c r="BE84" s="125">
        <f t="shared" si="20"/>
        <v>7.0860656282740336E-4</v>
      </c>
      <c r="BF84" s="125">
        <f t="shared" si="21"/>
        <v>6.3530331669827311E-4</v>
      </c>
      <c r="BG84" s="125">
        <f t="shared" si="22"/>
        <v>5.4723249201717801E-4</v>
      </c>
      <c r="BI84" s="125">
        <f t="shared" si="23"/>
        <v>2.9999999999999997E-4</v>
      </c>
      <c r="BJ84" s="125">
        <f t="shared" si="24"/>
        <v>2.9999999999999997E-4</v>
      </c>
      <c r="BK84" s="125">
        <f t="shared" si="25"/>
        <v>2.380393129927334E-4</v>
      </c>
      <c r="BL84" s="125">
        <f t="shared" si="26"/>
        <v>2.1257954623355886E-4</v>
      </c>
      <c r="BM84" s="125">
        <f t="shared" si="27"/>
        <v>1.8872189801409083E-4</v>
      </c>
      <c r="BN84" s="125">
        <f t="shared" si="28"/>
        <v>1.6025523549782482E-4</v>
      </c>
      <c r="BO84" s="125">
        <f t="shared" si="29"/>
        <v>2.0000000000000001E-4</v>
      </c>
      <c r="BP84" s="125">
        <f t="shared" si="30"/>
        <v>2.0000000000000001E-4</v>
      </c>
      <c r="BQ84" s="125">
        <f t="shared" si="31"/>
        <v>1.5927981727433687E-4</v>
      </c>
      <c r="BR84" s="125">
        <f t="shared" si="32"/>
        <v>1.4172131256548067E-4</v>
      </c>
      <c r="BS84" s="125">
        <f t="shared" si="33"/>
        <v>1.2706066333965463E-4</v>
      </c>
      <c r="BT84" s="125">
        <f t="shared" si="34"/>
        <v>1.0944649840343561E-4</v>
      </c>
      <c r="BV84" s="58">
        <v>60</v>
      </c>
      <c r="BW84" s="58">
        <f t="shared" si="35"/>
        <v>2.3999999999999998E-3</v>
      </c>
      <c r="BX84" s="58">
        <f t="shared" si="36"/>
        <v>5.0000000000000001E-4</v>
      </c>
      <c r="BY84" s="58">
        <f>1+$B$55*(IF('Male Inactive'!$O66&gt;=0, ((('Male Inactive'!$O66)/7)/60), 0))^0.25</f>
        <v>1</v>
      </c>
      <c r="BZ84" s="58">
        <f>1+$B$55*(IF('Male Barely'!$O66&gt;=0, ((('Male Barely'!$O66)/7)/60), 0))^0.25</f>
        <v>0.75716315216872632</v>
      </c>
      <c r="CA84" s="58">
        <f>1+$B$55*(IF('Male Somewhat'!$O66&gt;=0, ((('Male Somewhat'!$O66)/7)/60), 0))^0.25</f>
        <v>0.70235344664882837</v>
      </c>
      <c r="CB84" s="58">
        <f>1+$B$55*(IF('Male Active'!$O66&gt;=0, ((('Male Active'!$O66)/7)/60), 0))^0.25</f>
        <v>0.64701432472755815</v>
      </c>
      <c r="CC84" s="58">
        <f>1+$B$55*(IF('Male Highly'!$O66&gt;=0, ((('Male Highly'!$O66)/7)/60), 0))^0.25</f>
        <v>0.54517559752304834</v>
      </c>
      <c r="CD84" s="58">
        <f t="shared" si="37"/>
        <v>1.6000000000000001E-3</v>
      </c>
      <c r="CE84" s="58">
        <f t="shared" si="38"/>
        <v>4.0000000000000002E-4</v>
      </c>
      <c r="CF84" s="58">
        <f>1+$B$55*(IF('Female Inactive'!$Q66&gt;=0, ((('Female Inactive'!$Q66)/7)/60), 0))^0.25</f>
        <v>0.90824182699249723</v>
      </c>
      <c r="CG84" s="58">
        <f>1+$B$55*(IF('Female Barely'!$Q66&gt;=0, ((('Female Barely'!$Q66)/7)/60), 0))^0.25</f>
        <v>0.78027876821064901</v>
      </c>
      <c r="CH84" s="58">
        <f>1+$B$55*(IF('Female Somewhat'!$Q66&gt;=0, ((('Female Somewhat'!$Q66)/7)/60), 0))^0.25</f>
        <v>0.72144131939773748</v>
      </c>
      <c r="CI84" s="58">
        <f>1+$B$55*(IF('Female Active'!$Q66&gt;=0, ((('Female Active'!$Q66)/7)/60), 0))^0.25</f>
        <v>0.67194392073436793</v>
      </c>
      <c r="CJ84" s="58">
        <f>1+$B$55*(IF('Female Highly'!$Q66&gt;=0, ((('Female Highly'!$Q66)/7)/60), 0))^0.25</f>
        <v>0.59199339681209118</v>
      </c>
      <c r="CL84" s="58">
        <f t="shared" si="39"/>
        <v>60</v>
      </c>
      <c r="CM84" s="58">
        <f t="shared" si="40"/>
        <v>2.3999999999999998E-3</v>
      </c>
      <c r="CN84" s="58">
        <f t="shared" si="41"/>
        <v>5.0000000000000001E-4</v>
      </c>
      <c r="CO84" s="58">
        <f t="shared" si="42"/>
        <v>1</v>
      </c>
      <c r="CP84" s="58">
        <f t="shared" si="43"/>
        <v>0.75716315216872632</v>
      </c>
      <c r="CQ84" s="58">
        <f t="shared" si="44"/>
        <v>0.70235344664882837</v>
      </c>
      <c r="CR84" s="58">
        <f t="shared" si="45"/>
        <v>0.64701432472755815</v>
      </c>
      <c r="CS84" s="58">
        <f t="shared" si="46"/>
        <v>0.54517559752304834</v>
      </c>
      <c r="CT84" s="136">
        <f t="shared" si="8"/>
        <v>1.6000000000000001E-3</v>
      </c>
      <c r="CU84" s="136">
        <f t="shared" si="9"/>
        <v>4.0000000000000002E-4</v>
      </c>
      <c r="CV84" s="58">
        <f t="shared" si="47"/>
        <v>1</v>
      </c>
      <c r="CW84" s="58">
        <f t="shared" si="48"/>
        <v>0.85910904455305903</v>
      </c>
      <c r="CX84" s="58">
        <f t="shared" si="49"/>
        <v>0.7943273453796762</v>
      </c>
      <c r="CY84" s="58">
        <f t="shared" si="50"/>
        <v>0.739829306209566</v>
      </c>
      <c r="CZ84" s="58">
        <f t="shared" si="51"/>
        <v>0.65180151278914999</v>
      </c>
    </row>
    <row r="85" spans="1:104">
      <c r="A85" s="5" t="s">
        <v>375</v>
      </c>
      <c r="B85" s="5"/>
      <c r="C85" s="5"/>
      <c r="D85" s="5"/>
      <c r="E85" s="5"/>
      <c r="F85" s="58"/>
      <c r="G85" s="58"/>
      <c r="H85" s="58"/>
      <c r="AD85" s="58">
        <v>57</v>
      </c>
      <c r="AE85" s="58">
        <f>H$40</f>
        <v>1.4E-3</v>
      </c>
      <c r="AF85" s="118">
        <f t="shared" si="74"/>
        <v>8.3999999999999995E-3</v>
      </c>
      <c r="AG85" s="58">
        <f t="shared" si="74"/>
        <v>0</v>
      </c>
      <c r="AH85" s="58">
        <f t="shared" si="74"/>
        <v>3.95E-2</v>
      </c>
      <c r="AI85" s="58">
        <f t="shared" si="74"/>
        <v>15.095700000000001</v>
      </c>
      <c r="AJ85" s="58">
        <f t="shared" si="74"/>
        <v>2.9999999999999997E-4</v>
      </c>
      <c r="AK85" s="58">
        <f t="shared" si="74"/>
        <v>7.7344999999999997</v>
      </c>
      <c r="AL85" s="58">
        <f t="shared" si="74"/>
        <v>57.682899999999997</v>
      </c>
      <c r="AM85" s="58">
        <f>U$40</f>
        <v>1E-3</v>
      </c>
      <c r="AN85" s="58">
        <f t="shared" si="75"/>
        <v>6.7999999999999996E-3</v>
      </c>
      <c r="AO85" s="58">
        <f t="shared" si="75"/>
        <v>0</v>
      </c>
      <c r="AP85" s="58">
        <f t="shared" si="75"/>
        <v>3.56E-2</v>
      </c>
      <c r="AQ85" s="58">
        <f t="shared" si="75"/>
        <v>15.7197</v>
      </c>
      <c r="AR85" s="58">
        <f t="shared" si="75"/>
        <v>2.0000000000000001E-4</v>
      </c>
      <c r="AS85" s="58">
        <f t="shared" si="75"/>
        <v>10.003299999999999</v>
      </c>
      <c r="AT85" s="58">
        <f t="shared" si="75"/>
        <v>57.646599999999999</v>
      </c>
      <c r="AV85" s="125">
        <f t="shared" si="11"/>
        <v>1.4E-3</v>
      </c>
      <c r="AW85" s="125">
        <f t="shared" si="12"/>
        <v>1.4E-3</v>
      </c>
      <c r="AX85" s="125">
        <f t="shared" si="13"/>
        <v>1.1108501272994226E-3</v>
      </c>
      <c r="AY85" s="125">
        <f t="shared" si="14"/>
        <v>9.9203788242327473E-4</v>
      </c>
      <c r="AZ85" s="125">
        <f t="shared" si="15"/>
        <v>8.8070219073242402E-4</v>
      </c>
      <c r="BA85" s="125">
        <f t="shared" si="16"/>
        <v>7.4785776565651594E-4</v>
      </c>
      <c r="BB85" s="125">
        <f t="shared" si="17"/>
        <v>1E-3</v>
      </c>
      <c r="BC85" s="125">
        <f t="shared" si="18"/>
        <v>1E-3</v>
      </c>
      <c r="BD85" s="125">
        <f t="shared" si="19"/>
        <v>7.9639908637168437E-4</v>
      </c>
      <c r="BE85" s="125">
        <f t="shared" si="20"/>
        <v>7.0860656282740336E-4</v>
      </c>
      <c r="BF85" s="125">
        <f t="shared" si="21"/>
        <v>6.3530331669827311E-4</v>
      </c>
      <c r="BG85" s="125">
        <f t="shared" si="22"/>
        <v>5.4723249201717801E-4</v>
      </c>
      <c r="BI85" s="125">
        <f t="shared" si="23"/>
        <v>2.9999999999999997E-4</v>
      </c>
      <c r="BJ85" s="125">
        <f t="shared" si="24"/>
        <v>2.9999999999999997E-4</v>
      </c>
      <c r="BK85" s="125">
        <f t="shared" si="25"/>
        <v>2.380393129927334E-4</v>
      </c>
      <c r="BL85" s="125">
        <f t="shared" si="26"/>
        <v>2.1257954623355886E-4</v>
      </c>
      <c r="BM85" s="125">
        <f t="shared" si="27"/>
        <v>1.8872189801409083E-4</v>
      </c>
      <c r="BN85" s="125">
        <f t="shared" si="28"/>
        <v>1.6025523549782482E-4</v>
      </c>
      <c r="BO85" s="125">
        <f t="shared" si="29"/>
        <v>2.0000000000000001E-4</v>
      </c>
      <c r="BP85" s="125">
        <f t="shared" si="30"/>
        <v>2.0000000000000001E-4</v>
      </c>
      <c r="BQ85" s="125">
        <f t="shared" si="31"/>
        <v>1.5927981727433687E-4</v>
      </c>
      <c r="BR85" s="125">
        <f t="shared" si="32"/>
        <v>1.4172131256548067E-4</v>
      </c>
      <c r="BS85" s="125">
        <f t="shared" si="33"/>
        <v>1.2706066333965463E-4</v>
      </c>
      <c r="BT85" s="125">
        <f t="shared" si="34"/>
        <v>1.0944649840343561E-4</v>
      </c>
      <c r="BV85" s="58">
        <v>61</v>
      </c>
      <c r="BW85" s="58">
        <f t="shared" si="35"/>
        <v>2.3999999999999998E-3</v>
      </c>
      <c r="BX85" s="58">
        <f t="shared" si="36"/>
        <v>5.0000000000000001E-4</v>
      </c>
      <c r="BY85" s="58">
        <f>1+$B$55*(IF('Male Inactive'!$O67&gt;=0, ((('Male Inactive'!$O67)/7)/60), 0))^0.25</f>
        <v>1</v>
      </c>
      <c r="BZ85" s="58">
        <f>1+$B$55*(IF('Male Barely'!$O67&gt;=0, ((('Male Barely'!$O67)/7)/60), 0))^0.25</f>
        <v>0.75959821316975473</v>
      </c>
      <c r="CA85" s="58">
        <f>1+$B$55*(IF('Male Somewhat'!$O67&gt;=0, ((('Male Somewhat'!$O67)/7)/60), 0))^0.25</f>
        <v>0.70533811524681456</v>
      </c>
      <c r="CB85" s="58">
        <f>1+$B$55*(IF('Male Active'!$O67&gt;=0, ((('Male Active'!$O67)/7)/60), 0))^0.25</f>
        <v>0.65055390967709936</v>
      </c>
      <c r="CC85" s="58">
        <f>1+$B$55*(IF('Male Highly'!$O67&gt;=0, ((('Male Highly'!$O67)/7)/60), 0))^0.25</f>
        <v>0.54973637639445427</v>
      </c>
      <c r="CD85" s="58">
        <f t="shared" si="37"/>
        <v>1.6000000000000001E-3</v>
      </c>
      <c r="CE85" s="58">
        <f t="shared" si="38"/>
        <v>4.0000000000000002E-4</v>
      </c>
      <c r="CF85" s="58">
        <f>1+$B$55*(IF('Female Inactive'!$Q67&gt;=0, ((('Female Inactive'!$Q67)/7)/60), 0))^0.25</f>
        <v>0.90914228249739448</v>
      </c>
      <c r="CG85" s="58">
        <f>1+$B$55*(IF('Female Barely'!$Q67&gt;=0, ((('Female Barely'!$Q67)/7)/60), 0))^0.25</f>
        <v>0.78243497060900469</v>
      </c>
      <c r="CH85" s="58">
        <f>1+$B$55*(IF('Female Somewhat'!$Q67&gt;=0, ((('Female Somewhat'!$Q67)/7)/60), 0))^0.25</f>
        <v>0.72417491455513772</v>
      </c>
      <c r="CI85" s="58">
        <f>1+$B$55*(IF('Female Active'!$Q67&gt;=0, ((('Female Active'!$Q67)/7)/60), 0))^0.25</f>
        <v>0.67516325142511269</v>
      </c>
      <c r="CJ85" s="58">
        <f>1+$B$55*(IF('Female Highly'!$Q67&gt;=0, ((('Female Highly'!$Q67)/7)/60), 0))^0.25</f>
        <v>0.59599731035824377</v>
      </c>
      <c r="CL85" s="58">
        <f t="shared" si="39"/>
        <v>61</v>
      </c>
      <c r="CM85" s="58">
        <f t="shared" si="40"/>
        <v>2.3999999999999998E-3</v>
      </c>
      <c r="CN85" s="58">
        <f t="shared" si="41"/>
        <v>5.0000000000000001E-4</v>
      </c>
      <c r="CO85" s="58">
        <f t="shared" si="42"/>
        <v>1</v>
      </c>
      <c r="CP85" s="58">
        <f t="shared" si="43"/>
        <v>0.75959821316975473</v>
      </c>
      <c r="CQ85" s="58">
        <f t="shared" si="44"/>
        <v>0.70533811524681456</v>
      </c>
      <c r="CR85" s="58">
        <f t="shared" si="45"/>
        <v>0.65055390967709936</v>
      </c>
      <c r="CS85" s="58">
        <f t="shared" si="46"/>
        <v>0.54973637639445427</v>
      </c>
      <c r="CT85" s="136">
        <f t="shared" si="8"/>
        <v>1.6000000000000001E-3</v>
      </c>
      <c r="CU85" s="136">
        <f t="shared" si="9"/>
        <v>4.0000000000000002E-4</v>
      </c>
      <c r="CV85" s="58">
        <f t="shared" si="47"/>
        <v>1</v>
      </c>
      <c r="CW85" s="58">
        <f t="shared" si="48"/>
        <v>0.8606298328350459</v>
      </c>
      <c r="CX85" s="58">
        <f t="shared" si="49"/>
        <v>0.7965473925223725</v>
      </c>
      <c r="CY85" s="58">
        <f t="shared" si="50"/>
        <v>0.74263760956145786</v>
      </c>
      <c r="CZ85" s="58">
        <f t="shared" si="51"/>
        <v>0.65555999520894781</v>
      </c>
    </row>
    <row r="86" spans="1:104">
      <c r="A86" s="5" t="s">
        <v>376</v>
      </c>
      <c r="B86" s="5"/>
      <c r="C86" s="5"/>
      <c r="D86" s="5"/>
      <c r="E86" s="5"/>
      <c r="F86" s="58"/>
      <c r="G86" s="58"/>
      <c r="H86" s="58"/>
      <c r="AD86" s="58">
        <v>58</v>
      </c>
      <c r="AE86" s="58">
        <f>H$40</f>
        <v>1.4E-3</v>
      </c>
      <c r="AF86" s="118">
        <f t="shared" si="74"/>
        <v>8.3999999999999995E-3</v>
      </c>
      <c r="AG86" s="58">
        <f t="shared" si="74"/>
        <v>0</v>
      </c>
      <c r="AH86" s="58">
        <f t="shared" si="74"/>
        <v>3.95E-2</v>
      </c>
      <c r="AI86" s="58">
        <f t="shared" si="74"/>
        <v>15.095700000000001</v>
      </c>
      <c r="AJ86" s="58">
        <f t="shared" si="74"/>
        <v>2.9999999999999997E-4</v>
      </c>
      <c r="AK86" s="58">
        <f t="shared" si="74"/>
        <v>7.7344999999999997</v>
      </c>
      <c r="AL86" s="58">
        <f t="shared" si="74"/>
        <v>57.682899999999997</v>
      </c>
      <c r="AM86" s="58">
        <f>U$40</f>
        <v>1E-3</v>
      </c>
      <c r="AN86" s="58">
        <f t="shared" si="75"/>
        <v>6.7999999999999996E-3</v>
      </c>
      <c r="AO86" s="58">
        <f t="shared" si="75"/>
        <v>0</v>
      </c>
      <c r="AP86" s="58">
        <f t="shared" si="75"/>
        <v>3.56E-2</v>
      </c>
      <c r="AQ86" s="58">
        <f t="shared" si="75"/>
        <v>15.7197</v>
      </c>
      <c r="AR86" s="58">
        <f t="shared" si="75"/>
        <v>2.0000000000000001E-4</v>
      </c>
      <c r="AS86" s="58">
        <f t="shared" si="75"/>
        <v>10.003299999999999</v>
      </c>
      <c r="AT86" s="58">
        <f t="shared" si="75"/>
        <v>57.646599999999999</v>
      </c>
      <c r="AV86" s="125">
        <f t="shared" si="11"/>
        <v>1.4E-3</v>
      </c>
      <c r="AW86" s="125">
        <f t="shared" si="12"/>
        <v>1.4E-3</v>
      </c>
      <c r="AX86" s="125">
        <f t="shared" si="13"/>
        <v>1.1108501272994226E-3</v>
      </c>
      <c r="AY86" s="125">
        <f t="shared" si="14"/>
        <v>9.9203788242327473E-4</v>
      </c>
      <c r="AZ86" s="125">
        <f t="shared" si="15"/>
        <v>8.8070219073242402E-4</v>
      </c>
      <c r="BA86" s="125">
        <f t="shared" si="16"/>
        <v>7.4785776565651594E-4</v>
      </c>
      <c r="BB86" s="125">
        <f t="shared" si="17"/>
        <v>1E-3</v>
      </c>
      <c r="BC86" s="125">
        <f t="shared" si="18"/>
        <v>1E-3</v>
      </c>
      <c r="BD86" s="125">
        <f t="shared" si="19"/>
        <v>7.9639908637168437E-4</v>
      </c>
      <c r="BE86" s="125">
        <f t="shared" si="20"/>
        <v>7.0860656282740336E-4</v>
      </c>
      <c r="BF86" s="125">
        <f t="shared" si="21"/>
        <v>6.3530331669827311E-4</v>
      </c>
      <c r="BG86" s="125">
        <f t="shared" si="22"/>
        <v>5.4723249201717801E-4</v>
      </c>
      <c r="BI86" s="125">
        <f t="shared" si="23"/>
        <v>2.9999999999999997E-4</v>
      </c>
      <c r="BJ86" s="125">
        <f t="shared" si="24"/>
        <v>2.9999999999999997E-4</v>
      </c>
      <c r="BK86" s="125">
        <f t="shared" si="25"/>
        <v>2.380393129927334E-4</v>
      </c>
      <c r="BL86" s="125">
        <f t="shared" si="26"/>
        <v>2.1257954623355886E-4</v>
      </c>
      <c r="BM86" s="125">
        <f t="shared" si="27"/>
        <v>1.8872189801409083E-4</v>
      </c>
      <c r="BN86" s="125">
        <f t="shared" si="28"/>
        <v>1.6025523549782482E-4</v>
      </c>
      <c r="BO86" s="125">
        <f t="shared" si="29"/>
        <v>2.0000000000000001E-4</v>
      </c>
      <c r="BP86" s="125">
        <f t="shared" si="30"/>
        <v>2.0000000000000001E-4</v>
      </c>
      <c r="BQ86" s="125">
        <f t="shared" si="31"/>
        <v>1.5927981727433687E-4</v>
      </c>
      <c r="BR86" s="125">
        <f t="shared" si="32"/>
        <v>1.4172131256548067E-4</v>
      </c>
      <c r="BS86" s="125">
        <f t="shared" si="33"/>
        <v>1.2706066333965463E-4</v>
      </c>
      <c r="BT86" s="125">
        <f t="shared" si="34"/>
        <v>1.0944649840343561E-4</v>
      </c>
      <c r="BV86" s="58">
        <v>62</v>
      </c>
      <c r="BW86" s="58">
        <f t="shared" si="35"/>
        <v>2.3999999999999998E-3</v>
      </c>
      <c r="BX86" s="58">
        <f t="shared" si="36"/>
        <v>5.0000000000000001E-4</v>
      </c>
      <c r="BY86" s="58">
        <f>1+$B$55*(IF('Male Inactive'!$O68&gt;=0, ((('Male Inactive'!$O68)/7)/60), 0))^0.25</f>
        <v>1</v>
      </c>
      <c r="BZ86" s="58">
        <f>1+$B$55*(IF('Male Barely'!$O68&gt;=0, ((('Male Barely'!$O68)/7)/60), 0))^0.25</f>
        <v>0.76200885645110139</v>
      </c>
      <c r="CA86" s="58">
        <f>1+$B$55*(IF('Male Somewhat'!$O68&gt;=0, ((('Male Somewhat'!$O68)/7)/60), 0))^0.25</f>
        <v>0.70829285490210181</v>
      </c>
      <c r="CB86" s="58">
        <f>1+$B$55*(IF('Male Active'!$O68&gt;=0, ((('Male Active'!$O68)/7)/60), 0))^0.25</f>
        <v>0.65405800122707025</v>
      </c>
      <c r="CC86" s="58">
        <f>1+$B$55*(IF('Male Highly'!$O68&gt;=0, ((('Male Highly'!$O68)/7)/60), 0))^0.25</f>
        <v>0.55425142178322251</v>
      </c>
      <c r="CD86" s="58">
        <f t="shared" si="37"/>
        <v>1.6000000000000001E-3</v>
      </c>
      <c r="CE86" s="58">
        <f t="shared" si="38"/>
        <v>4.0000000000000002E-4</v>
      </c>
      <c r="CF86" s="58">
        <f>1+$B$55*(IF('Female Inactive'!$Q68&gt;=0, ((('Female Inactive'!$Q68)/7)/60), 0))^0.25</f>
        <v>0.91003390151296626</v>
      </c>
      <c r="CG86" s="58">
        <f>1+$B$55*(IF('Female Barely'!$Q68&gt;=0, ((('Female Barely'!$Q68)/7)/60), 0))^0.25</f>
        <v>0.78457001342826627</v>
      </c>
      <c r="CH86" s="58">
        <f>1+$B$55*(IF('Female Somewhat'!$Q68&gt;=0, ((('Female Somewhat'!$Q68)/7)/60), 0))^0.25</f>
        <v>0.72688168397345698</v>
      </c>
      <c r="CI86" s="58">
        <f>1+$B$55*(IF('Female Active'!$Q68&gt;=0, ((('Female Active'!$Q68)/7)/60), 0))^0.25</f>
        <v>0.67835098968166285</v>
      </c>
      <c r="CJ86" s="58">
        <f>1+$B$55*(IF('Female Highly'!$Q68&gt;=0, ((('Female Highly'!$Q68)/7)/60), 0))^0.25</f>
        <v>0.59996193208029391</v>
      </c>
      <c r="CL86" s="58">
        <f t="shared" si="39"/>
        <v>62</v>
      </c>
      <c r="CM86" s="58">
        <f t="shared" si="40"/>
        <v>2.3999999999999998E-3</v>
      </c>
      <c r="CN86" s="58">
        <f t="shared" si="41"/>
        <v>5.0000000000000001E-4</v>
      </c>
      <c r="CO86" s="58">
        <f t="shared" si="42"/>
        <v>1</v>
      </c>
      <c r="CP86" s="58">
        <f t="shared" si="43"/>
        <v>0.76200885645110139</v>
      </c>
      <c r="CQ86" s="58">
        <f t="shared" si="44"/>
        <v>0.70829285490210181</v>
      </c>
      <c r="CR86" s="58">
        <f t="shared" si="45"/>
        <v>0.65405800122707025</v>
      </c>
      <c r="CS86" s="58">
        <f t="shared" si="46"/>
        <v>0.55425142178322251</v>
      </c>
      <c r="CT86" s="136">
        <f t="shared" si="8"/>
        <v>1.6000000000000001E-3</v>
      </c>
      <c r="CU86" s="136">
        <f t="shared" si="9"/>
        <v>4.0000000000000002E-4</v>
      </c>
      <c r="CV86" s="58">
        <f t="shared" si="47"/>
        <v>1</v>
      </c>
      <c r="CW86" s="58">
        <f t="shared" si="48"/>
        <v>0.86213273167503823</v>
      </c>
      <c r="CX86" s="58">
        <f t="shared" si="49"/>
        <v>0.79874132465283798</v>
      </c>
      <c r="CY86" s="58">
        <f t="shared" si="50"/>
        <v>0.74541287808495738</v>
      </c>
      <c r="CZ86" s="58">
        <f t="shared" si="51"/>
        <v>0.65927426558816571</v>
      </c>
    </row>
    <row r="87" spans="1:104">
      <c r="A87" s="5"/>
      <c r="B87" s="5"/>
      <c r="C87" s="5"/>
      <c r="D87" s="5"/>
      <c r="E87" s="5"/>
      <c r="F87" s="58"/>
      <c r="G87" s="58"/>
      <c r="H87" s="58"/>
      <c r="AD87" s="58">
        <v>59</v>
      </c>
      <c r="AE87" s="58">
        <f>H$40</f>
        <v>1.4E-3</v>
      </c>
      <c r="AF87" s="118">
        <f t="shared" si="74"/>
        <v>8.3999999999999995E-3</v>
      </c>
      <c r="AG87" s="58">
        <f t="shared" si="74"/>
        <v>0</v>
      </c>
      <c r="AH87" s="58">
        <f t="shared" si="74"/>
        <v>3.95E-2</v>
      </c>
      <c r="AI87" s="58">
        <f t="shared" si="74"/>
        <v>15.095700000000001</v>
      </c>
      <c r="AJ87" s="58">
        <f t="shared" si="74"/>
        <v>2.9999999999999997E-4</v>
      </c>
      <c r="AK87" s="58">
        <f t="shared" si="74"/>
        <v>7.7344999999999997</v>
      </c>
      <c r="AL87" s="58">
        <f t="shared" si="74"/>
        <v>57.682899999999997</v>
      </c>
      <c r="AM87" s="58">
        <f>U$40</f>
        <v>1E-3</v>
      </c>
      <c r="AN87" s="58">
        <f t="shared" si="75"/>
        <v>6.7999999999999996E-3</v>
      </c>
      <c r="AO87" s="58">
        <f t="shared" si="75"/>
        <v>0</v>
      </c>
      <c r="AP87" s="58">
        <f t="shared" si="75"/>
        <v>3.56E-2</v>
      </c>
      <c r="AQ87" s="58">
        <f t="shared" si="75"/>
        <v>15.7197</v>
      </c>
      <c r="AR87" s="58">
        <f t="shared" si="75"/>
        <v>2.0000000000000001E-4</v>
      </c>
      <c r="AS87" s="58">
        <f t="shared" si="75"/>
        <v>10.003299999999999</v>
      </c>
      <c r="AT87" s="58">
        <f t="shared" si="75"/>
        <v>57.646599999999999</v>
      </c>
      <c r="AV87" s="125">
        <f t="shared" si="11"/>
        <v>1.4E-3</v>
      </c>
      <c r="AW87" s="125">
        <f t="shared" si="12"/>
        <v>1.4E-3</v>
      </c>
      <c r="AX87" s="125">
        <f t="shared" si="13"/>
        <v>1.1108501272994226E-3</v>
      </c>
      <c r="AY87" s="125">
        <f t="shared" si="14"/>
        <v>9.9203788242327473E-4</v>
      </c>
      <c r="AZ87" s="125">
        <f t="shared" si="15"/>
        <v>8.8070219073242402E-4</v>
      </c>
      <c r="BA87" s="125">
        <f t="shared" si="16"/>
        <v>7.4785776565651594E-4</v>
      </c>
      <c r="BB87" s="125">
        <f t="shared" si="17"/>
        <v>1E-3</v>
      </c>
      <c r="BC87" s="125">
        <f t="shared" si="18"/>
        <v>1E-3</v>
      </c>
      <c r="BD87" s="125">
        <f t="shared" si="19"/>
        <v>7.9639908637168437E-4</v>
      </c>
      <c r="BE87" s="125">
        <f t="shared" si="20"/>
        <v>7.0860656282740336E-4</v>
      </c>
      <c r="BF87" s="125">
        <f t="shared" si="21"/>
        <v>6.3530331669827311E-4</v>
      </c>
      <c r="BG87" s="125">
        <f t="shared" si="22"/>
        <v>5.4723249201717801E-4</v>
      </c>
      <c r="BI87" s="125">
        <f t="shared" si="23"/>
        <v>2.9999999999999997E-4</v>
      </c>
      <c r="BJ87" s="125">
        <f t="shared" si="24"/>
        <v>2.9999999999999997E-4</v>
      </c>
      <c r="BK87" s="125">
        <f t="shared" si="25"/>
        <v>2.380393129927334E-4</v>
      </c>
      <c r="BL87" s="125">
        <f t="shared" si="26"/>
        <v>2.1257954623355886E-4</v>
      </c>
      <c r="BM87" s="125">
        <f t="shared" si="27"/>
        <v>1.8872189801409083E-4</v>
      </c>
      <c r="BN87" s="125">
        <f t="shared" si="28"/>
        <v>1.6025523549782482E-4</v>
      </c>
      <c r="BO87" s="125">
        <f t="shared" si="29"/>
        <v>2.0000000000000001E-4</v>
      </c>
      <c r="BP87" s="125">
        <f t="shared" si="30"/>
        <v>2.0000000000000001E-4</v>
      </c>
      <c r="BQ87" s="125">
        <f t="shared" si="31"/>
        <v>1.5927981727433687E-4</v>
      </c>
      <c r="BR87" s="125">
        <f t="shared" si="32"/>
        <v>1.4172131256548067E-4</v>
      </c>
      <c r="BS87" s="125">
        <f t="shared" si="33"/>
        <v>1.2706066333965463E-4</v>
      </c>
      <c r="BT87" s="125">
        <f t="shared" si="34"/>
        <v>1.0944649840343561E-4</v>
      </c>
      <c r="BV87" s="58">
        <v>63</v>
      </c>
      <c r="BW87" s="58">
        <f t="shared" si="35"/>
        <v>2.3999999999999998E-3</v>
      </c>
      <c r="BX87" s="58">
        <f t="shared" si="36"/>
        <v>5.0000000000000001E-4</v>
      </c>
      <c r="BY87" s="58">
        <f>1+$B$55*(IF('Male Inactive'!$O69&gt;=0, ((('Male Inactive'!$O69)/7)/60), 0))^0.25</f>
        <v>1</v>
      </c>
      <c r="BZ87" s="58">
        <f>1+$B$55*(IF('Male Barely'!$O69&gt;=0, ((('Male Barely'!$O69)/7)/60), 0))^0.25</f>
        <v>0.76439532686290956</v>
      </c>
      <c r="CA87" s="58">
        <f>1+$B$55*(IF('Male Somewhat'!$O69&gt;=0, ((('Male Somewhat'!$O69)/7)/60), 0))^0.25</f>
        <v>0.71121796572895124</v>
      </c>
      <c r="CB87" s="58">
        <f>1+$B$55*(IF('Male Active'!$O69&gt;=0, ((('Male Active'!$O69)/7)/60), 0))^0.25</f>
        <v>0.65752695528965588</v>
      </c>
      <c r="CC87" s="58">
        <f>1+$B$55*(IF('Male Highly'!$O69&gt;=0, ((('Male Highly'!$O69)/7)/60), 0))^0.25</f>
        <v>0.55872119228458283</v>
      </c>
      <c r="CD87" s="58">
        <f t="shared" si="37"/>
        <v>1.6000000000000001E-3</v>
      </c>
      <c r="CE87" s="58">
        <f t="shared" si="38"/>
        <v>4.0000000000000002E-4</v>
      </c>
      <c r="CF87" s="58">
        <f>1+$B$55*(IF('Female Inactive'!$Q69&gt;=0, ((('Female Inactive'!$Q69)/7)/60), 0))^0.25</f>
        <v>0.91091677075481725</v>
      </c>
      <c r="CG87" s="58">
        <f>1+$B$55*(IF('Female Barely'!$Q69&gt;=0, ((('Female Barely'!$Q69)/7)/60), 0))^0.25</f>
        <v>0.78668410431489044</v>
      </c>
      <c r="CH87" s="58">
        <f>1+$B$55*(IF('Female Somewhat'!$Q69&gt;=0, ((('Female Somewhat'!$Q69)/7)/60), 0))^0.25</f>
        <v>0.72956189090319001</v>
      </c>
      <c r="CI87" s="58">
        <f>1+$B$55*(IF('Female Active'!$Q69&gt;=0, ((('Female Active'!$Q69)/7)/60), 0))^0.25</f>
        <v>0.681507445531783</v>
      </c>
      <c r="CJ87" s="58">
        <f>1+$B$55*(IF('Female Highly'!$Q69&gt;=0, ((('Female Highly'!$Q69)/7)/60), 0))^0.25</f>
        <v>0.60388764756285129</v>
      </c>
      <c r="CL87" s="58">
        <f t="shared" si="39"/>
        <v>63</v>
      </c>
      <c r="CM87" s="58">
        <f t="shared" si="40"/>
        <v>2.3999999999999998E-3</v>
      </c>
      <c r="CN87" s="58">
        <f t="shared" si="41"/>
        <v>5.0000000000000001E-4</v>
      </c>
      <c r="CO87" s="58">
        <f t="shared" si="42"/>
        <v>1</v>
      </c>
      <c r="CP87" s="58">
        <f t="shared" si="43"/>
        <v>0.76439532686290956</v>
      </c>
      <c r="CQ87" s="58">
        <f t="shared" si="44"/>
        <v>0.71121796572895124</v>
      </c>
      <c r="CR87" s="58">
        <f t="shared" si="45"/>
        <v>0.65752695528965588</v>
      </c>
      <c r="CS87" s="58">
        <f t="shared" si="46"/>
        <v>0.55872119228458283</v>
      </c>
      <c r="CT87" s="136">
        <f t="shared" si="8"/>
        <v>1.6000000000000001E-3</v>
      </c>
      <c r="CU87" s="136">
        <f t="shared" si="9"/>
        <v>4.0000000000000002E-4</v>
      </c>
      <c r="CV87" s="58">
        <f t="shared" si="47"/>
        <v>1</v>
      </c>
      <c r="CW87" s="58">
        <f t="shared" si="48"/>
        <v>0.86361798308205118</v>
      </c>
      <c r="CX87" s="58">
        <f t="shared" si="49"/>
        <v>0.80090949505589815</v>
      </c>
      <c r="CY87" s="58">
        <f t="shared" si="50"/>
        <v>0.74815555867641159</v>
      </c>
      <c r="CZ87" s="58">
        <f t="shared" si="51"/>
        <v>0.66294492202887978</v>
      </c>
    </row>
    <row r="88" spans="1:104">
      <c r="A88" s="5" t="s">
        <v>394</v>
      </c>
      <c r="B88" s="5"/>
      <c r="C88" s="5" t="s">
        <v>377</v>
      </c>
      <c r="D88" s="5" t="s">
        <v>378</v>
      </c>
      <c r="E88" s="5" t="s">
        <v>379</v>
      </c>
      <c r="F88" s="58"/>
      <c r="G88" s="58"/>
      <c r="H88" s="58"/>
      <c r="AD88" s="58">
        <v>60</v>
      </c>
      <c r="AE88" s="58">
        <f>H$41</f>
        <v>2.3999999999999998E-3</v>
      </c>
      <c r="AF88" s="118">
        <f t="shared" ref="AF88:AL92" si="76">I$41</f>
        <v>1.54E-2</v>
      </c>
      <c r="AG88" s="58">
        <f t="shared" si="76"/>
        <v>0</v>
      </c>
      <c r="AH88" s="58">
        <f t="shared" si="76"/>
        <v>3.1800000000000002E-2</v>
      </c>
      <c r="AI88" s="58">
        <f t="shared" si="76"/>
        <v>13.078799999999999</v>
      </c>
      <c r="AJ88" s="58">
        <f t="shared" si="76"/>
        <v>5.0000000000000001E-4</v>
      </c>
      <c r="AK88" s="58">
        <f t="shared" si="76"/>
        <v>4.3146000000000004</v>
      </c>
      <c r="AL88" s="58">
        <f t="shared" si="76"/>
        <v>62.776000000000003</v>
      </c>
      <c r="AM88" s="58">
        <f>U$41</f>
        <v>1.6000000000000001E-3</v>
      </c>
      <c r="AN88" s="58">
        <f t="shared" ref="AN88:AT92" si="77">V$41</f>
        <v>1.17E-2</v>
      </c>
      <c r="AO88" s="58">
        <f t="shared" si="77"/>
        <v>0</v>
      </c>
      <c r="AP88" s="58">
        <f t="shared" si="77"/>
        <v>3.0200000000000001E-2</v>
      </c>
      <c r="AQ88" s="58">
        <f t="shared" si="77"/>
        <v>13.3786</v>
      </c>
      <c r="AR88" s="58">
        <f t="shared" si="77"/>
        <v>4.0000000000000002E-4</v>
      </c>
      <c r="AS88" s="58">
        <f t="shared" si="77"/>
        <v>5.8992000000000004</v>
      </c>
      <c r="AT88" s="58">
        <f t="shared" si="77"/>
        <v>62.762999999999998</v>
      </c>
      <c r="AV88" s="125">
        <f t="shared" si="11"/>
        <v>2.3999999999999998E-3</v>
      </c>
      <c r="AW88" s="125">
        <f t="shared" si="12"/>
        <v>2.3999999999999998E-3</v>
      </c>
      <c r="AX88" s="125">
        <f t="shared" si="13"/>
        <v>1.9043145039418672E-3</v>
      </c>
      <c r="AY88" s="125">
        <f t="shared" si="14"/>
        <v>1.7006363698684709E-3</v>
      </c>
      <c r="AZ88" s="125">
        <f t="shared" si="15"/>
        <v>1.5097751841127267E-3</v>
      </c>
      <c r="BA88" s="125">
        <f t="shared" si="16"/>
        <v>1.2820418839825985E-3</v>
      </c>
      <c r="BB88" s="125">
        <f t="shared" si="17"/>
        <v>1.6000000000000001E-3</v>
      </c>
      <c r="BC88" s="125">
        <f t="shared" si="18"/>
        <v>1.6000000000000001E-3</v>
      </c>
      <c r="BD88" s="125">
        <f t="shared" si="19"/>
        <v>1.274238538194695E-3</v>
      </c>
      <c r="BE88" s="125">
        <f t="shared" si="20"/>
        <v>1.1337705005238453E-3</v>
      </c>
      <c r="BF88" s="125">
        <f t="shared" si="21"/>
        <v>1.016485306717237E-3</v>
      </c>
      <c r="BG88" s="125">
        <f t="shared" si="22"/>
        <v>8.7557198722748488E-4</v>
      </c>
      <c r="BI88" s="125">
        <f t="shared" si="23"/>
        <v>5.0000000000000001E-4</v>
      </c>
      <c r="BJ88" s="125">
        <f t="shared" si="24"/>
        <v>5.0000000000000001E-4</v>
      </c>
      <c r="BK88" s="125">
        <f t="shared" si="25"/>
        <v>3.9673218832122239E-4</v>
      </c>
      <c r="BL88" s="125">
        <f t="shared" si="26"/>
        <v>3.5429924372259812E-4</v>
      </c>
      <c r="BM88" s="125">
        <f t="shared" si="27"/>
        <v>3.1453649669015144E-4</v>
      </c>
      <c r="BN88" s="125">
        <f t="shared" si="28"/>
        <v>2.6709205916304141E-4</v>
      </c>
      <c r="BO88" s="125">
        <f t="shared" si="29"/>
        <v>4.0000000000000002E-4</v>
      </c>
      <c r="BP88" s="125">
        <f t="shared" si="30"/>
        <v>4.0000000000000002E-4</v>
      </c>
      <c r="BQ88" s="125">
        <f t="shared" si="31"/>
        <v>3.1855963454867375E-4</v>
      </c>
      <c r="BR88" s="125">
        <f t="shared" si="32"/>
        <v>2.8344262513096133E-4</v>
      </c>
      <c r="BS88" s="125">
        <f t="shared" si="33"/>
        <v>2.5412132667930926E-4</v>
      </c>
      <c r="BT88" s="125">
        <f t="shared" si="34"/>
        <v>2.1889299680687122E-4</v>
      </c>
      <c r="BV88" s="58">
        <v>64</v>
      </c>
      <c r="BW88" s="58">
        <f t="shared" si="35"/>
        <v>2.3999999999999998E-3</v>
      </c>
      <c r="BX88" s="58">
        <f t="shared" si="36"/>
        <v>5.0000000000000001E-4</v>
      </c>
      <c r="BY88" s="58">
        <f>1+$B$55*(IF('Male Inactive'!$O70&gt;=0, ((('Male Inactive'!$O70)/7)/60), 0))^0.25</f>
        <v>1</v>
      </c>
      <c r="BZ88" s="58">
        <f>1+$B$55*(IF('Male Barely'!$O70&gt;=0, ((('Male Barely'!$O70)/7)/60), 0))^0.25</f>
        <v>0.76675786680007263</v>
      </c>
      <c r="CA88" s="58">
        <f>1+$B$55*(IF('Male Somewhat'!$O70&gt;=0, ((('Male Somewhat'!$O70)/7)/60), 0))^0.25</f>
        <v>0.71411374483221013</v>
      </c>
      <c r="CB88" s="58">
        <f>1+$B$55*(IF('Male Active'!$O70&gt;=0, ((('Male Active'!$O70)/7)/60), 0))^0.25</f>
        <v>0.66096112420811037</v>
      </c>
      <c r="CC88" s="58">
        <f>1+$B$55*(IF('Male Highly'!$O70&gt;=0, ((('Male Highly'!$O70)/7)/60), 0))^0.25</f>
        <v>0.56314614189517376</v>
      </c>
      <c r="CD88" s="58">
        <f t="shared" si="37"/>
        <v>1.6000000000000001E-3</v>
      </c>
      <c r="CE88" s="58">
        <f t="shared" si="38"/>
        <v>4.0000000000000002E-4</v>
      </c>
      <c r="CF88" s="58">
        <f>1+$B$55*(IF('Female Inactive'!$Q70&gt;=0, ((('Female Inactive'!$Q70)/7)/60), 0))^0.25</f>
        <v>0.91179097608758131</v>
      </c>
      <c r="CG88" s="58">
        <f>1+$B$55*(IF('Female Barely'!$Q70&gt;=0, ((('Female Barely'!$Q70)/7)/60), 0))^0.25</f>
        <v>0.78877744887762513</v>
      </c>
      <c r="CH88" s="58">
        <f>1+$B$55*(IF('Female Somewhat'!$Q70&gt;=0, ((('Female Somewhat'!$Q70)/7)/60), 0))^0.25</f>
        <v>0.7322157960114607</v>
      </c>
      <c r="CI88" s="58">
        <f>1+$B$55*(IF('Female Active'!$Q70&gt;=0, ((('Female Active'!$Q70)/7)/60), 0))^0.25</f>
        <v>0.6846329259608257</v>
      </c>
      <c r="CJ88" s="58">
        <f>1+$B$55*(IF('Female Highly'!$Q70&gt;=0, ((('Female Highly'!$Q70)/7)/60), 0))^0.25</f>
        <v>0.60777483860664672</v>
      </c>
      <c r="CL88" s="58">
        <f t="shared" si="39"/>
        <v>64</v>
      </c>
      <c r="CM88" s="58">
        <f t="shared" si="40"/>
        <v>2.3999999999999998E-3</v>
      </c>
      <c r="CN88" s="58">
        <f t="shared" si="41"/>
        <v>5.0000000000000001E-4</v>
      </c>
      <c r="CO88" s="58">
        <f t="shared" si="42"/>
        <v>1</v>
      </c>
      <c r="CP88" s="58">
        <f t="shared" si="43"/>
        <v>0.76675786680007263</v>
      </c>
      <c r="CQ88" s="58">
        <f t="shared" si="44"/>
        <v>0.71411374483221013</v>
      </c>
      <c r="CR88" s="58">
        <f t="shared" si="45"/>
        <v>0.66096112420811037</v>
      </c>
      <c r="CS88" s="58">
        <f t="shared" si="46"/>
        <v>0.56314614189517376</v>
      </c>
      <c r="CT88" s="136">
        <f t="shared" si="8"/>
        <v>1.6000000000000001E-3</v>
      </c>
      <c r="CU88" s="136">
        <f t="shared" si="9"/>
        <v>4.0000000000000002E-4</v>
      </c>
      <c r="CV88" s="58">
        <f t="shared" si="47"/>
        <v>1</v>
      </c>
      <c r="CW88" s="58">
        <f t="shared" si="48"/>
        <v>0.86508582511114895</v>
      </c>
      <c r="CX88" s="58">
        <f t="shared" si="49"/>
        <v>0.80305225124439961</v>
      </c>
      <c r="CY88" s="58">
        <f t="shared" si="50"/>
        <v>0.75086609093076162</v>
      </c>
      <c r="CZ88" s="58">
        <f t="shared" si="51"/>
        <v>0.66657255286135608</v>
      </c>
    </row>
    <row r="89" spans="1:104">
      <c r="A89" s="5"/>
      <c r="B89" s="5"/>
      <c r="C89" s="5"/>
      <c r="D89" s="5"/>
      <c r="E89" s="5"/>
      <c r="F89" s="58"/>
      <c r="G89" s="58"/>
      <c r="H89" s="58"/>
      <c r="AD89" s="58">
        <v>61</v>
      </c>
      <c r="AE89" s="58">
        <f>H$41</f>
        <v>2.3999999999999998E-3</v>
      </c>
      <c r="AF89" s="118">
        <f t="shared" si="76"/>
        <v>1.54E-2</v>
      </c>
      <c r="AG89" s="58">
        <f t="shared" si="76"/>
        <v>0</v>
      </c>
      <c r="AH89" s="58">
        <f t="shared" si="76"/>
        <v>3.1800000000000002E-2</v>
      </c>
      <c r="AI89" s="58">
        <f t="shared" si="76"/>
        <v>13.078799999999999</v>
      </c>
      <c r="AJ89" s="58">
        <f t="shared" si="76"/>
        <v>5.0000000000000001E-4</v>
      </c>
      <c r="AK89" s="58">
        <f t="shared" si="76"/>
        <v>4.3146000000000004</v>
      </c>
      <c r="AL89" s="58">
        <f t="shared" si="76"/>
        <v>62.776000000000003</v>
      </c>
      <c r="AM89" s="58">
        <f>U$41</f>
        <v>1.6000000000000001E-3</v>
      </c>
      <c r="AN89" s="58">
        <f t="shared" si="77"/>
        <v>1.17E-2</v>
      </c>
      <c r="AO89" s="58">
        <f t="shared" si="77"/>
        <v>0</v>
      </c>
      <c r="AP89" s="58">
        <f t="shared" si="77"/>
        <v>3.0200000000000001E-2</v>
      </c>
      <c r="AQ89" s="58">
        <f t="shared" si="77"/>
        <v>13.3786</v>
      </c>
      <c r="AR89" s="58">
        <f t="shared" si="77"/>
        <v>4.0000000000000002E-4</v>
      </c>
      <c r="AS89" s="58">
        <f t="shared" si="77"/>
        <v>5.8992000000000004</v>
      </c>
      <c r="AT89" s="58">
        <f t="shared" si="77"/>
        <v>62.762999999999998</v>
      </c>
      <c r="AV89" s="125">
        <f t="shared" si="11"/>
        <v>2.3999999999999998E-3</v>
      </c>
      <c r="AW89" s="125">
        <f t="shared" si="12"/>
        <v>2.3999999999999998E-3</v>
      </c>
      <c r="AX89" s="125">
        <f t="shared" si="13"/>
        <v>1.9043145039418672E-3</v>
      </c>
      <c r="AY89" s="125">
        <f t="shared" si="14"/>
        <v>1.7006363698684709E-3</v>
      </c>
      <c r="AZ89" s="125">
        <f t="shared" si="15"/>
        <v>1.5097751841127267E-3</v>
      </c>
      <c r="BA89" s="125">
        <f t="shared" si="16"/>
        <v>1.2820418839825985E-3</v>
      </c>
      <c r="BB89" s="125">
        <f t="shared" si="17"/>
        <v>1.6000000000000001E-3</v>
      </c>
      <c r="BC89" s="125">
        <f t="shared" si="18"/>
        <v>1.6000000000000001E-3</v>
      </c>
      <c r="BD89" s="125">
        <f t="shared" si="19"/>
        <v>1.274238538194695E-3</v>
      </c>
      <c r="BE89" s="125">
        <f t="shared" si="20"/>
        <v>1.1337705005238453E-3</v>
      </c>
      <c r="BF89" s="125">
        <f t="shared" si="21"/>
        <v>1.016485306717237E-3</v>
      </c>
      <c r="BG89" s="125">
        <f t="shared" si="22"/>
        <v>8.7557198722748488E-4</v>
      </c>
      <c r="BI89" s="125">
        <f t="shared" si="23"/>
        <v>5.0000000000000001E-4</v>
      </c>
      <c r="BJ89" s="125">
        <f t="shared" si="24"/>
        <v>5.0000000000000001E-4</v>
      </c>
      <c r="BK89" s="125">
        <f t="shared" si="25"/>
        <v>3.9673218832122239E-4</v>
      </c>
      <c r="BL89" s="125">
        <f t="shared" si="26"/>
        <v>3.5429924372259812E-4</v>
      </c>
      <c r="BM89" s="125">
        <f t="shared" si="27"/>
        <v>3.1453649669015144E-4</v>
      </c>
      <c r="BN89" s="125">
        <f t="shared" si="28"/>
        <v>2.6709205916304141E-4</v>
      </c>
      <c r="BO89" s="125">
        <f t="shared" si="29"/>
        <v>4.0000000000000002E-4</v>
      </c>
      <c r="BP89" s="125">
        <f t="shared" si="30"/>
        <v>4.0000000000000002E-4</v>
      </c>
      <c r="BQ89" s="125">
        <f t="shared" si="31"/>
        <v>3.1855963454867375E-4</v>
      </c>
      <c r="BR89" s="125">
        <f t="shared" si="32"/>
        <v>2.8344262513096133E-4</v>
      </c>
      <c r="BS89" s="125">
        <f t="shared" si="33"/>
        <v>2.5412132667930926E-4</v>
      </c>
      <c r="BT89" s="125">
        <f t="shared" si="34"/>
        <v>2.1889299680687122E-4</v>
      </c>
      <c r="BV89" s="58">
        <v>65</v>
      </c>
      <c r="BW89" s="58">
        <f t="shared" si="35"/>
        <v>4.7999999999999996E-3</v>
      </c>
      <c r="BX89" s="58">
        <f t="shared" si="36"/>
        <v>1.1000000000000001E-3</v>
      </c>
      <c r="BY89" s="58">
        <f>1+$B$55*(IF('Male Inactive'!$O71&gt;=0, ((('Male Inactive'!$O71)/7)/60), 0))^0.25</f>
        <v>1</v>
      </c>
      <c r="BZ89" s="58">
        <f>1+$B$55*(IF('Male Barely'!$O71&gt;=0, ((('Male Barely'!$O71)/7)/60), 0))^0.25</f>
        <v>0.76909671622685505</v>
      </c>
      <c r="CA89" s="58">
        <f>1+$B$55*(IF('Male Somewhat'!$O71&gt;=0, ((('Male Somewhat'!$O71)/7)/60), 0))^0.25</f>
        <v>0.71698048633748956</v>
      </c>
      <c r="CB89" s="58">
        <f>1+$B$55*(IF('Male Active'!$O71&gt;=0, ((('Male Active'!$O71)/7)/60), 0))^0.25</f>
        <v>0.66436085679254497</v>
      </c>
      <c r="CC89" s="58">
        <f>1+$B$55*(IF('Male Highly'!$O71&gt;=0, ((('Male Highly'!$O71)/7)/60), 0))^0.25</f>
        <v>0.56752672005915561</v>
      </c>
      <c r="CD89" s="58">
        <f t="shared" si="37"/>
        <v>3.3E-3</v>
      </c>
      <c r="CE89" s="58">
        <f t="shared" si="38"/>
        <v>8.0000000000000004E-4</v>
      </c>
      <c r="CF89" s="58">
        <f>1+$B$55*(IF('Female Inactive'!$Q71&gt;=0, ((('Female Inactive'!$Q71)/7)/60), 0))^0.25</f>
        <v>0.91265660253327185</v>
      </c>
      <c r="CG89" s="58">
        <f>1+$B$55*(IF('Female Barely'!$Q71&gt;=0, ((('Female Barely'!$Q71)/7)/60), 0))^0.25</f>
        <v>0.79085025070750703</v>
      </c>
      <c r="CH89" s="58">
        <f>1+$B$55*(IF('Female Somewhat'!$Q71&gt;=0, ((('Female Somewhat'!$Q71)/7)/60), 0))^0.25</f>
        <v>0.73484365740737445</v>
      </c>
      <c r="CI89" s="58">
        <f>1+$B$55*(IF('Female Active'!$Q71&gt;=0, ((('Female Active'!$Q71)/7)/60), 0))^0.25</f>
        <v>0.68772773494158723</v>
      </c>
      <c r="CJ89" s="58">
        <f>1+$B$55*(IF('Female Highly'!$Q71&gt;=0, ((('Female Highly'!$Q71)/7)/60), 0))^0.25</f>
        <v>0.6116238832656653</v>
      </c>
      <c r="CL89" s="58">
        <f t="shared" si="39"/>
        <v>65</v>
      </c>
      <c r="CM89" s="58">
        <f t="shared" si="40"/>
        <v>4.7999999999999996E-3</v>
      </c>
      <c r="CN89" s="58">
        <f t="shared" si="41"/>
        <v>1.1000000000000001E-3</v>
      </c>
      <c r="CO89" s="58">
        <f t="shared" si="42"/>
        <v>1</v>
      </c>
      <c r="CP89" s="58">
        <f t="shared" si="43"/>
        <v>0.76909671622685505</v>
      </c>
      <c r="CQ89" s="58">
        <f t="shared" si="44"/>
        <v>0.71698048633748956</v>
      </c>
      <c r="CR89" s="58">
        <f t="shared" si="45"/>
        <v>0.66436085679254497</v>
      </c>
      <c r="CS89" s="58">
        <f t="shared" si="46"/>
        <v>0.56752672005915561</v>
      </c>
      <c r="CT89" s="136">
        <f t="shared" si="8"/>
        <v>3.3E-3</v>
      </c>
      <c r="CU89" s="136">
        <f t="shared" si="9"/>
        <v>8.0000000000000004E-4</v>
      </c>
      <c r="CV89" s="58">
        <f t="shared" si="47"/>
        <v>1</v>
      </c>
      <c r="CW89" s="58">
        <f t="shared" si="48"/>
        <v>0.8665364919426809</v>
      </c>
      <c r="CX89" s="58">
        <f t="shared" si="49"/>
        <v>0.80516993507487933</v>
      </c>
      <c r="CY89" s="58">
        <f t="shared" si="50"/>
        <v>0.75354490728785961</v>
      </c>
      <c r="CZ89" s="58">
        <f t="shared" si="51"/>
        <v>0.67015773683987334</v>
      </c>
    </row>
    <row r="90" spans="1:104">
      <c r="A90" s="5"/>
      <c r="B90" s="5"/>
      <c r="C90" s="5">
        <v>0</v>
      </c>
      <c r="D90" s="5">
        <v>0</v>
      </c>
      <c r="E90" s="5">
        <v>0</v>
      </c>
      <c r="F90" s="58"/>
      <c r="G90" s="58"/>
      <c r="H90" s="58"/>
      <c r="AD90" s="58">
        <v>62</v>
      </c>
      <c r="AE90" s="58">
        <f>H$41</f>
        <v>2.3999999999999998E-3</v>
      </c>
      <c r="AF90" s="118">
        <f t="shared" si="76"/>
        <v>1.54E-2</v>
      </c>
      <c r="AG90" s="58">
        <f t="shared" si="76"/>
        <v>0</v>
      </c>
      <c r="AH90" s="58">
        <f t="shared" si="76"/>
        <v>3.1800000000000002E-2</v>
      </c>
      <c r="AI90" s="58">
        <f t="shared" si="76"/>
        <v>13.078799999999999</v>
      </c>
      <c r="AJ90" s="58">
        <f t="shared" si="76"/>
        <v>5.0000000000000001E-4</v>
      </c>
      <c r="AK90" s="58">
        <f t="shared" si="76"/>
        <v>4.3146000000000004</v>
      </c>
      <c r="AL90" s="58">
        <f t="shared" si="76"/>
        <v>62.776000000000003</v>
      </c>
      <c r="AM90" s="58">
        <f>U$41</f>
        <v>1.6000000000000001E-3</v>
      </c>
      <c r="AN90" s="58">
        <f t="shared" si="77"/>
        <v>1.17E-2</v>
      </c>
      <c r="AO90" s="58">
        <f t="shared" si="77"/>
        <v>0</v>
      </c>
      <c r="AP90" s="58">
        <f t="shared" si="77"/>
        <v>3.0200000000000001E-2</v>
      </c>
      <c r="AQ90" s="58">
        <f t="shared" si="77"/>
        <v>13.3786</v>
      </c>
      <c r="AR90" s="58">
        <f t="shared" si="77"/>
        <v>4.0000000000000002E-4</v>
      </c>
      <c r="AS90" s="58">
        <f t="shared" si="77"/>
        <v>5.8992000000000004</v>
      </c>
      <c r="AT90" s="58">
        <f t="shared" si="77"/>
        <v>62.762999999999998</v>
      </c>
      <c r="AV90" s="125">
        <f t="shared" si="11"/>
        <v>2.3999999999999998E-3</v>
      </c>
      <c r="AW90" s="125">
        <f t="shared" si="12"/>
        <v>2.3999999999999998E-3</v>
      </c>
      <c r="AX90" s="125">
        <f t="shared" si="13"/>
        <v>1.9043145039418672E-3</v>
      </c>
      <c r="AY90" s="125">
        <f t="shared" si="14"/>
        <v>1.7006363698684709E-3</v>
      </c>
      <c r="AZ90" s="125">
        <f t="shared" si="15"/>
        <v>1.5097751841127267E-3</v>
      </c>
      <c r="BA90" s="125">
        <f t="shared" si="16"/>
        <v>1.2820418839825985E-3</v>
      </c>
      <c r="BB90" s="125">
        <f t="shared" si="17"/>
        <v>1.6000000000000001E-3</v>
      </c>
      <c r="BC90" s="125">
        <f t="shared" si="18"/>
        <v>1.6000000000000001E-3</v>
      </c>
      <c r="BD90" s="125">
        <f t="shared" si="19"/>
        <v>1.274238538194695E-3</v>
      </c>
      <c r="BE90" s="125">
        <f t="shared" si="20"/>
        <v>1.1337705005238453E-3</v>
      </c>
      <c r="BF90" s="125">
        <f t="shared" si="21"/>
        <v>1.016485306717237E-3</v>
      </c>
      <c r="BG90" s="125">
        <f t="shared" si="22"/>
        <v>8.7557198722748488E-4</v>
      </c>
      <c r="BI90" s="125">
        <f t="shared" si="23"/>
        <v>5.0000000000000001E-4</v>
      </c>
      <c r="BJ90" s="125">
        <f t="shared" si="24"/>
        <v>5.0000000000000001E-4</v>
      </c>
      <c r="BK90" s="125">
        <f t="shared" si="25"/>
        <v>3.9673218832122239E-4</v>
      </c>
      <c r="BL90" s="125">
        <f t="shared" si="26"/>
        <v>3.5429924372259812E-4</v>
      </c>
      <c r="BM90" s="125">
        <f t="shared" si="27"/>
        <v>3.1453649669015144E-4</v>
      </c>
      <c r="BN90" s="125">
        <f t="shared" si="28"/>
        <v>2.6709205916304141E-4</v>
      </c>
      <c r="BO90" s="125">
        <f t="shared" si="29"/>
        <v>4.0000000000000002E-4</v>
      </c>
      <c r="BP90" s="125">
        <f t="shared" si="30"/>
        <v>4.0000000000000002E-4</v>
      </c>
      <c r="BQ90" s="125">
        <f t="shared" si="31"/>
        <v>3.1855963454867375E-4</v>
      </c>
      <c r="BR90" s="125">
        <f t="shared" si="32"/>
        <v>2.8344262513096133E-4</v>
      </c>
      <c r="BS90" s="125">
        <f t="shared" si="33"/>
        <v>2.5412132667930926E-4</v>
      </c>
      <c r="BT90" s="125">
        <f t="shared" si="34"/>
        <v>2.1889299680687122E-4</v>
      </c>
      <c r="BV90" s="58">
        <v>66</v>
      </c>
      <c r="BW90" s="58">
        <f t="shared" si="35"/>
        <v>4.7999999999999996E-3</v>
      </c>
      <c r="BX90" s="58">
        <f t="shared" si="36"/>
        <v>1.1000000000000001E-3</v>
      </c>
      <c r="BY90" s="58">
        <f>1+$B$55*(IF('Male Inactive'!$O72&gt;=0, ((('Male Inactive'!$O72)/7)/60), 0))^0.25</f>
        <v>1</v>
      </c>
      <c r="BZ90" s="58">
        <f>1+$B$55*(IF('Male Barely'!$O72&gt;=0, ((('Male Barely'!$O72)/7)/60), 0))^0.25</f>
        <v>0.77141211270126497</v>
      </c>
      <c r="CA90" s="58">
        <f>1+$B$55*(IF('Male Somewhat'!$O72&gt;=0, ((('Male Somewhat'!$O72)/7)/60), 0))^0.25</f>
        <v>0.71981848142103821</v>
      </c>
      <c r="CB90" s="58">
        <f>1+$B$55*(IF('Male Active'!$O72&gt;=0, ((('Male Active'!$O72)/7)/60), 0))^0.25</f>
        <v>0.66772649835535636</v>
      </c>
      <c r="CC90" s="58">
        <f>1+$B$55*(IF('Male Highly'!$O72&gt;=0, ((('Male Highly'!$O72)/7)/60), 0))^0.25</f>
        <v>0.57186337171386037</v>
      </c>
      <c r="CD90" s="58">
        <f t="shared" si="37"/>
        <v>3.3E-3</v>
      </c>
      <c r="CE90" s="58">
        <f t="shared" si="38"/>
        <v>8.0000000000000004E-4</v>
      </c>
      <c r="CF90" s="58">
        <f>1+$B$55*(IF('Female Inactive'!$Q72&gt;=0, ((('Female Inactive'!$Q72)/7)/60), 0))^0.25</f>
        <v>0.91351373427955129</v>
      </c>
      <c r="CG90" s="58">
        <f>1+$B$55*(IF('Female Barely'!$Q72&gt;=0, ((('Female Barely'!$Q72)/7)/60), 0))^0.25</f>
        <v>0.79290271139766144</v>
      </c>
      <c r="CH90" s="58">
        <f>1+$B$55*(IF('Female Somewhat'!$Q72&gt;=0, ((('Female Somewhat'!$Q72)/7)/60), 0))^0.25</f>
        <v>0.73744573066712005</v>
      </c>
      <c r="CI90" s="58">
        <f>1+$B$55*(IF('Female Active'!$Q72&gt;=0, ((('Female Active'!$Q72)/7)/60), 0))^0.25</f>
        <v>0.6907921734638709</v>
      </c>
      <c r="CJ90" s="58">
        <f>1+$B$55*(IF('Female Highly'!$Q72&gt;=0, ((('Female Highly'!$Q72)/7)/60), 0))^0.25</f>
        <v>0.61543515588391395</v>
      </c>
      <c r="CL90" s="58">
        <f t="shared" si="39"/>
        <v>66</v>
      </c>
      <c r="CM90" s="58">
        <f t="shared" si="40"/>
        <v>4.7999999999999996E-3</v>
      </c>
      <c r="CN90" s="58">
        <f t="shared" si="41"/>
        <v>1.1000000000000001E-3</v>
      </c>
      <c r="CO90" s="58">
        <f t="shared" si="42"/>
        <v>1</v>
      </c>
      <c r="CP90" s="58">
        <f t="shared" si="43"/>
        <v>0.77141211270126497</v>
      </c>
      <c r="CQ90" s="58">
        <f t="shared" si="44"/>
        <v>0.71981848142103821</v>
      </c>
      <c r="CR90" s="58">
        <f t="shared" si="45"/>
        <v>0.66772649835535636</v>
      </c>
      <c r="CS90" s="58">
        <f t="shared" si="46"/>
        <v>0.57186337171386037</v>
      </c>
      <c r="CT90" s="136">
        <f t="shared" si="8"/>
        <v>3.3E-3</v>
      </c>
      <c r="CU90" s="136">
        <f t="shared" si="9"/>
        <v>8.0000000000000004E-4</v>
      </c>
      <c r="CV90" s="58">
        <f t="shared" si="47"/>
        <v>1</v>
      </c>
      <c r="CW90" s="58">
        <f t="shared" si="48"/>
        <v>0.86797021395960672</v>
      </c>
      <c r="CX90" s="58">
        <f t="shared" si="49"/>
        <v>0.8072628828604439</v>
      </c>
      <c r="CY90" s="58">
        <f t="shared" si="50"/>
        <v>0.75619243317525897</v>
      </c>
      <c r="CZ90" s="58">
        <f t="shared" si="51"/>
        <v>0.67370104333382685</v>
      </c>
    </row>
    <row r="91" spans="1:104">
      <c r="A91" s="5"/>
      <c r="B91" s="5"/>
      <c r="C91" s="5">
        <v>1</v>
      </c>
      <c r="D91" s="5">
        <v>383.3827</v>
      </c>
      <c r="E91" s="5">
        <v>286.4237</v>
      </c>
      <c r="F91" s="58"/>
      <c r="G91" s="58"/>
      <c r="H91" s="58"/>
      <c r="AD91" s="58">
        <v>63</v>
      </c>
      <c r="AE91" s="58">
        <f>H$41</f>
        <v>2.3999999999999998E-3</v>
      </c>
      <c r="AF91" s="118">
        <f t="shared" si="76"/>
        <v>1.54E-2</v>
      </c>
      <c r="AG91" s="58">
        <f t="shared" si="76"/>
        <v>0</v>
      </c>
      <c r="AH91" s="58">
        <f t="shared" si="76"/>
        <v>3.1800000000000002E-2</v>
      </c>
      <c r="AI91" s="58">
        <f t="shared" si="76"/>
        <v>13.078799999999999</v>
      </c>
      <c r="AJ91" s="58">
        <f t="shared" si="76"/>
        <v>5.0000000000000001E-4</v>
      </c>
      <c r="AK91" s="58">
        <f t="shared" si="76"/>
        <v>4.3146000000000004</v>
      </c>
      <c r="AL91" s="58">
        <f t="shared" si="76"/>
        <v>62.776000000000003</v>
      </c>
      <c r="AM91" s="58">
        <f>U$41</f>
        <v>1.6000000000000001E-3</v>
      </c>
      <c r="AN91" s="58">
        <f t="shared" si="77"/>
        <v>1.17E-2</v>
      </c>
      <c r="AO91" s="58">
        <f t="shared" si="77"/>
        <v>0</v>
      </c>
      <c r="AP91" s="58">
        <f t="shared" si="77"/>
        <v>3.0200000000000001E-2</v>
      </c>
      <c r="AQ91" s="58">
        <f t="shared" si="77"/>
        <v>13.3786</v>
      </c>
      <c r="AR91" s="58">
        <f t="shared" si="77"/>
        <v>4.0000000000000002E-4</v>
      </c>
      <c r="AS91" s="58">
        <f t="shared" si="77"/>
        <v>5.8992000000000004</v>
      </c>
      <c r="AT91" s="58">
        <f t="shared" si="77"/>
        <v>62.762999999999998</v>
      </c>
      <c r="AV91" s="125">
        <f t="shared" si="11"/>
        <v>2.3999999999999998E-3</v>
      </c>
      <c r="AW91" s="125">
        <f t="shared" si="12"/>
        <v>2.3999999999999998E-3</v>
      </c>
      <c r="AX91" s="125">
        <f t="shared" si="13"/>
        <v>1.9043145039418672E-3</v>
      </c>
      <c r="AY91" s="125">
        <f t="shared" si="14"/>
        <v>1.7006363698684709E-3</v>
      </c>
      <c r="AZ91" s="125">
        <f t="shared" si="15"/>
        <v>1.5097751841127267E-3</v>
      </c>
      <c r="BA91" s="125">
        <f t="shared" si="16"/>
        <v>1.2820418839825985E-3</v>
      </c>
      <c r="BB91" s="125">
        <f t="shared" si="17"/>
        <v>1.6000000000000001E-3</v>
      </c>
      <c r="BC91" s="125">
        <f t="shared" si="18"/>
        <v>1.6000000000000001E-3</v>
      </c>
      <c r="BD91" s="125">
        <f t="shared" si="19"/>
        <v>1.274238538194695E-3</v>
      </c>
      <c r="BE91" s="125">
        <f t="shared" si="20"/>
        <v>1.1337705005238453E-3</v>
      </c>
      <c r="BF91" s="125">
        <f t="shared" si="21"/>
        <v>1.016485306717237E-3</v>
      </c>
      <c r="BG91" s="125">
        <f t="shared" si="22"/>
        <v>8.7557198722748488E-4</v>
      </c>
      <c r="BI91" s="125">
        <f t="shared" si="23"/>
        <v>5.0000000000000001E-4</v>
      </c>
      <c r="BJ91" s="125">
        <f t="shared" si="24"/>
        <v>5.0000000000000001E-4</v>
      </c>
      <c r="BK91" s="125">
        <f t="shared" si="25"/>
        <v>3.9673218832122239E-4</v>
      </c>
      <c r="BL91" s="125">
        <f t="shared" si="26"/>
        <v>3.5429924372259812E-4</v>
      </c>
      <c r="BM91" s="125">
        <f t="shared" si="27"/>
        <v>3.1453649669015144E-4</v>
      </c>
      <c r="BN91" s="125">
        <f t="shared" si="28"/>
        <v>2.6709205916304141E-4</v>
      </c>
      <c r="BO91" s="125">
        <f t="shared" si="29"/>
        <v>4.0000000000000002E-4</v>
      </c>
      <c r="BP91" s="125">
        <f t="shared" si="30"/>
        <v>4.0000000000000002E-4</v>
      </c>
      <c r="BQ91" s="125">
        <f t="shared" si="31"/>
        <v>3.1855963454867375E-4</v>
      </c>
      <c r="BR91" s="125">
        <f t="shared" si="32"/>
        <v>2.8344262513096133E-4</v>
      </c>
      <c r="BS91" s="125">
        <f t="shared" si="33"/>
        <v>2.5412132667930926E-4</v>
      </c>
      <c r="BT91" s="125">
        <f t="shared" si="34"/>
        <v>2.1889299680687122E-4</v>
      </c>
      <c r="BV91" s="58">
        <v>67</v>
      </c>
      <c r="BW91" s="58">
        <f t="shared" si="35"/>
        <v>4.7999999999999996E-3</v>
      </c>
      <c r="BX91" s="58">
        <f t="shared" si="36"/>
        <v>1.1000000000000001E-3</v>
      </c>
      <c r="BY91" s="58">
        <f>1+$B$55*(IF('Male Inactive'!$O73&gt;=0, ((('Male Inactive'!$O73)/7)/60), 0))^0.25</f>
        <v>1</v>
      </c>
      <c r="BZ91" s="58">
        <f>1+$B$55*(IF('Male Barely'!$O73&gt;=0, ((('Male Barely'!$O73)/7)/60), 0))^0.25</f>
        <v>0.77370429139918406</v>
      </c>
      <c r="CA91" s="58">
        <f>1+$B$55*(IF('Male Somewhat'!$O73&gt;=0, ((('Male Somewhat'!$O73)/7)/60), 0))^0.25</f>
        <v>0.72262801833931767</v>
      </c>
      <c r="CB91" s="58">
        <f>1+$B$55*(IF('Male Active'!$O73&gt;=0, ((('Male Active'!$O73)/7)/60), 0))^0.25</f>
        <v>0.67105839074630114</v>
      </c>
      <c r="CC91" s="58">
        <f>1+$B$55*(IF('Male Highly'!$O73&gt;=0, ((('Male Highly'!$O73)/7)/60), 0))^0.25</f>
        <v>0.57615653733498462</v>
      </c>
      <c r="CD91" s="58">
        <f t="shared" si="37"/>
        <v>3.3E-3</v>
      </c>
      <c r="CE91" s="58">
        <f t="shared" si="38"/>
        <v>8.0000000000000004E-4</v>
      </c>
      <c r="CF91" s="58">
        <f>1+$B$55*(IF('Female Inactive'!$Q73&gt;=0, ((('Female Inactive'!$Q73)/7)/60), 0))^0.25</f>
        <v>0.91436245468791877</v>
      </c>
      <c r="CG91" s="58">
        <f>1+$B$55*(IF('Female Barely'!$Q73&gt;=0, ((('Female Barely'!$Q73)/7)/60), 0))^0.25</f>
        <v>0.79493503056290904</v>
      </c>
      <c r="CH91" s="58">
        <f>1+$B$55*(IF('Female Somewhat'!$Q73&gt;=0, ((('Female Somewhat'!$Q73)/7)/60), 0))^0.25</f>
        <v>0.74002226885882649</v>
      </c>
      <c r="CI91" s="58">
        <f>1+$B$55*(IF('Female Active'!$Q73&gt;=0, ((('Female Active'!$Q73)/7)/60), 0))^0.25</f>
        <v>0.69382653956376017</v>
      </c>
      <c r="CJ91" s="58">
        <f>1+$B$55*(IF('Female Highly'!$Q73&gt;=0, ((('Female Highly'!$Q73)/7)/60), 0))^0.25</f>
        <v>0.61920902713182924</v>
      </c>
      <c r="CL91" s="58">
        <f t="shared" si="39"/>
        <v>67</v>
      </c>
      <c r="CM91" s="58">
        <f t="shared" si="40"/>
        <v>4.7999999999999996E-3</v>
      </c>
      <c r="CN91" s="58">
        <f t="shared" si="41"/>
        <v>1.1000000000000001E-3</v>
      </c>
      <c r="CO91" s="58">
        <f t="shared" si="42"/>
        <v>1</v>
      </c>
      <c r="CP91" s="58">
        <f t="shared" si="43"/>
        <v>0.77370429139918406</v>
      </c>
      <c r="CQ91" s="58">
        <f t="shared" si="44"/>
        <v>0.72262801833931767</v>
      </c>
      <c r="CR91" s="58">
        <f t="shared" si="45"/>
        <v>0.67105839074630114</v>
      </c>
      <c r="CS91" s="58">
        <f t="shared" si="46"/>
        <v>0.57615653733498462</v>
      </c>
      <c r="CT91" s="136">
        <f t="shared" si="8"/>
        <v>3.3E-3</v>
      </c>
      <c r="CU91" s="136">
        <f t="shared" si="9"/>
        <v>8.0000000000000004E-4</v>
      </c>
      <c r="CV91" s="58">
        <f t="shared" si="47"/>
        <v>1</v>
      </c>
      <c r="CW91" s="58">
        <f t="shared" si="48"/>
        <v>0.86938721782296768</v>
      </c>
      <c r="CX91" s="58">
        <f t="shared" si="49"/>
        <v>0.80933142548094195</v>
      </c>
      <c r="CY91" s="58">
        <f t="shared" si="50"/>
        <v>0.75880908714758</v>
      </c>
      <c r="CZ91" s="58">
        <f t="shared" si="51"/>
        <v>0.67720303251424685</v>
      </c>
    </row>
    <row r="92" spans="1:104">
      <c r="A92" s="5"/>
      <c r="B92" s="5"/>
      <c r="C92" s="5">
        <v>2</v>
      </c>
      <c r="D92" s="5">
        <v>1371.8910000000001</v>
      </c>
      <c r="E92" s="5">
        <v>259.57080000000002</v>
      </c>
      <c r="F92" s="58"/>
      <c r="G92" s="58"/>
      <c r="H92" s="58"/>
      <c r="AD92" s="58">
        <v>64</v>
      </c>
      <c r="AE92" s="58">
        <f>H$41</f>
        <v>2.3999999999999998E-3</v>
      </c>
      <c r="AF92" s="118">
        <f t="shared" si="76"/>
        <v>1.54E-2</v>
      </c>
      <c r="AG92" s="58">
        <f t="shared" si="76"/>
        <v>0</v>
      </c>
      <c r="AH92" s="58">
        <f t="shared" si="76"/>
        <v>3.1800000000000002E-2</v>
      </c>
      <c r="AI92" s="58">
        <f t="shared" si="76"/>
        <v>13.078799999999999</v>
      </c>
      <c r="AJ92" s="58">
        <f t="shared" si="76"/>
        <v>5.0000000000000001E-4</v>
      </c>
      <c r="AK92" s="58">
        <f t="shared" si="76"/>
        <v>4.3146000000000004</v>
      </c>
      <c r="AL92" s="58">
        <f t="shared" si="76"/>
        <v>62.776000000000003</v>
      </c>
      <c r="AM92" s="58">
        <f>U$41</f>
        <v>1.6000000000000001E-3</v>
      </c>
      <c r="AN92" s="58">
        <f t="shared" si="77"/>
        <v>1.17E-2</v>
      </c>
      <c r="AO92" s="58">
        <f t="shared" si="77"/>
        <v>0</v>
      </c>
      <c r="AP92" s="58">
        <f t="shared" si="77"/>
        <v>3.0200000000000001E-2</v>
      </c>
      <c r="AQ92" s="58">
        <f t="shared" si="77"/>
        <v>13.3786</v>
      </c>
      <c r="AR92" s="58">
        <f t="shared" si="77"/>
        <v>4.0000000000000002E-4</v>
      </c>
      <c r="AS92" s="58">
        <f t="shared" si="77"/>
        <v>5.8992000000000004</v>
      </c>
      <c r="AT92" s="58">
        <f t="shared" si="77"/>
        <v>62.762999999999998</v>
      </c>
      <c r="AV92" s="125">
        <f t="shared" si="11"/>
        <v>2.3999999999999998E-3</v>
      </c>
      <c r="AW92" s="125">
        <f t="shared" si="12"/>
        <v>2.3999999999999998E-3</v>
      </c>
      <c r="AX92" s="125">
        <f t="shared" si="13"/>
        <v>1.9043145039418672E-3</v>
      </c>
      <c r="AY92" s="125">
        <f t="shared" si="14"/>
        <v>1.7006363698684709E-3</v>
      </c>
      <c r="AZ92" s="125">
        <f t="shared" si="15"/>
        <v>1.5097751841127267E-3</v>
      </c>
      <c r="BA92" s="125">
        <f t="shared" si="16"/>
        <v>1.2820418839825985E-3</v>
      </c>
      <c r="BB92" s="125">
        <f t="shared" si="17"/>
        <v>1.6000000000000001E-3</v>
      </c>
      <c r="BC92" s="125">
        <f t="shared" si="18"/>
        <v>1.6000000000000001E-3</v>
      </c>
      <c r="BD92" s="125">
        <f t="shared" si="19"/>
        <v>1.274238538194695E-3</v>
      </c>
      <c r="BE92" s="125">
        <f t="shared" si="20"/>
        <v>1.1337705005238453E-3</v>
      </c>
      <c r="BF92" s="125">
        <f t="shared" si="21"/>
        <v>1.016485306717237E-3</v>
      </c>
      <c r="BG92" s="125">
        <f t="shared" si="22"/>
        <v>8.7557198722748488E-4</v>
      </c>
      <c r="BI92" s="125">
        <f t="shared" si="23"/>
        <v>5.0000000000000001E-4</v>
      </c>
      <c r="BJ92" s="125">
        <f t="shared" si="24"/>
        <v>5.0000000000000001E-4</v>
      </c>
      <c r="BK92" s="125">
        <f t="shared" si="25"/>
        <v>3.9673218832122239E-4</v>
      </c>
      <c r="BL92" s="125">
        <f t="shared" si="26"/>
        <v>3.5429924372259812E-4</v>
      </c>
      <c r="BM92" s="125">
        <f t="shared" si="27"/>
        <v>3.1453649669015144E-4</v>
      </c>
      <c r="BN92" s="125">
        <f t="shared" si="28"/>
        <v>2.6709205916304141E-4</v>
      </c>
      <c r="BO92" s="125">
        <f t="shared" si="29"/>
        <v>4.0000000000000002E-4</v>
      </c>
      <c r="BP92" s="125">
        <f t="shared" si="30"/>
        <v>4.0000000000000002E-4</v>
      </c>
      <c r="BQ92" s="125">
        <f t="shared" si="31"/>
        <v>3.1855963454867375E-4</v>
      </c>
      <c r="BR92" s="125">
        <f t="shared" si="32"/>
        <v>2.8344262513096133E-4</v>
      </c>
      <c r="BS92" s="125">
        <f t="shared" si="33"/>
        <v>2.5412132667930926E-4</v>
      </c>
      <c r="BT92" s="125">
        <f t="shared" si="34"/>
        <v>2.1889299680687122E-4</v>
      </c>
      <c r="BV92" s="58">
        <v>68</v>
      </c>
      <c r="BW92" s="58">
        <f t="shared" si="35"/>
        <v>4.7999999999999996E-3</v>
      </c>
      <c r="BX92" s="58">
        <f t="shared" si="36"/>
        <v>1.1000000000000001E-3</v>
      </c>
      <c r="BY92" s="58">
        <f>1+$B$55*(IF('Male Inactive'!$O74&gt;=0, ((('Male Inactive'!$O74)/7)/60), 0))^0.25</f>
        <v>1</v>
      </c>
      <c r="BZ92" s="58">
        <f>1+$B$55*(IF('Male Barely'!$O74&gt;=0, ((('Male Barely'!$O74)/7)/60), 0))^0.25</f>
        <v>0.77597348513825282</v>
      </c>
      <c r="CA92" s="58">
        <f>1+$B$55*(IF('Male Somewhat'!$O74&gt;=0, ((('Male Somewhat'!$O74)/7)/60), 0))^0.25</f>
        <v>0.72540938245828024</v>
      </c>
      <c r="CB92" s="58">
        <f>1+$B$55*(IF('Male Active'!$O74&gt;=0, ((('Male Active'!$O74)/7)/60), 0))^0.25</f>
        <v>0.67435687238721642</v>
      </c>
      <c r="CC92" s="58">
        <f>1+$B$55*(IF('Male Highly'!$O74&gt;=0, ((('Male Highly'!$O74)/7)/60), 0))^0.25</f>
        <v>0.5804066529813281</v>
      </c>
      <c r="CD92" s="58">
        <f t="shared" si="37"/>
        <v>3.3E-3</v>
      </c>
      <c r="CE92" s="58">
        <f t="shared" si="38"/>
        <v>8.0000000000000004E-4</v>
      </c>
      <c r="CF92" s="58">
        <f>1+$B$55*(IF('Female Inactive'!$Q74&gt;=0, ((('Female Inactive'!$Q74)/7)/60), 0))^0.25</f>
        <v>0.91520284630181714</v>
      </c>
      <c r="CG92" s="58">
        <f>1+$B$55*(IF('Female Barely'!$Q74&gt;=0, ((('Female Barely'!$Q74)/7)/60), 0))^0.25</f>
        <v>0.79694740585917945</v>
      </c>
      <c r="CH92" s="58">
        <f>1+$B$55*(IF('Female Somewhat'!$Q74&gt;=0, ((('Female Somewhat'!$Q74)/7)/60), 0))^0.25</f>
        <v>0.74257352256717579</v>
      </c>
      <c r="CI92" s="58">
        <f>1+$B$55*(IF('Female Active'!$Q74&gt;=0, ((('Female Active'!$Q74)/7)/60), 0))^0.25</f>
        <v>0.69683112835260497</v>
      </c>
      <c r="CJ92" s="58">
        <f>1+$B$55*(IF('Female Highly'!$Q74&gt;=0, ((('Female Highly'!$Q74)/7)/60), 0))^0.25</f>
        <v>0.6229458640423271</v>
      </c>
      <c r="CL92" s="58">
        <f t="shared" si="39"/>
        <v>68</v>
      </c>
      <c r="CM92" s="58">
        <f t="shared" si="40"/>
        <v>4.7999999999999996E-3</v>
      </c>
      <c r="CN92" s="58">
        <f t="shared" si="41"/>
        <v>1.1000000000000001E-3</v>
      </c>
      <c r="CO92" s="58">
        <f t="shared" si="42"/>
        <v>1</v>
      </c>
      <c r="CP92" s="58">
        <f t="shared" si="43"/>
        <v>0.77597348513825282</v>
      </c>
      <c r="CQ92" s="58">
        <f t="shared" si="44"/>
        <v>0.72540938245828024</v>
      </c>
      <c r="CR92" s="58">
        <f t="shared" si="45"/>
        <v>0.67435687238721642</v>
      </c>
      <c r="CS92" s="58">
        <f t="shared" si="46"/>
        <v>0.5804066529813281</v>
      </c>
      <c r="CT92" s="136">
        <f t="shared" si="8"/>
        <v>3.3E-3</v>
      </c>
      <c r="CU92" s="136">
        <f t="shared" si="9"/>
        <v>8.0000000000000004E-4</v>
      </c>
      <c r="CV92" s="58">
        <f t="shared" si="47"/>
        <v>1</v>
      </c>
      <c r="CW92" s="58">
        <f t="shared" si="48"/>
        <v>0.87078772654555403</v>
      </c>
      <c r="CX92" s="58">
        <f t="shared" si="49"/>
        <v>0.81137588849050479</v>
      </c>
      <c r="CY92" s="58">
        <f t="shared" si="50"/>
        <v>0.76139528102254483</v>
      </c>
      <c r="CZ92" s="58">
        <f t="shared" si="51"/>
        <v>0.68066425553586074</v>
      </c>
    </row>
    <row r="93" spans="1:104">
      <c r="A93" s="5"/>
      <c r="B93" s="5"/>
      <c r="C93" s="5">
        <v>3</v>
      </c>
      <c r="D93" s="5">
        <v>3586.1790000000001</v>
      </c>
      <c r="E93" s="5">
        <v>1042.9760000000001</v>
      </c>
      <c r="F93" s="58"/>
      <c r="G93" s="58"/>
      <c r="H93" s="58"/>
      <c r="AD93" s="58">
        <v>65</v>
      </c>
      <c r="AE93" s="58">
        <f>H$42</f>
        <v>4.7999999999999996E-3</v>
      </c>
      <c r="AF93" s="118">
        <f t="shared" ref="AF93:AL97" si="78">I$42</f>
        <v>2.8899999999999999E-2</v>
      </c>
      <c r="AG93" s="58">
        <f t="shared" si="78"/>
        <v>0</v>
      </c>
      <c r="AH93" s="58">
        <f t="shared" si="78"/>
        <v>3.7199999999999997E-2</v>
      </c>
      <c r="AI93" s="58">
        <f t="shared" si="78"/>
        <v>10.7607</v>
      </c>
      <c r="AJ93" s="58">
        <f t="shared" si="78"/>
        <v>1.1000000000000001E-3</v>
      </c>
      <c r="AK93" s="58">
        <f t="shared" si="78"/>
        <v>3.5041000000000002</v>
      </c>
      <c r="AL93" s="58">
        <f t="shared" si="78"/>
        <v>67.732100000000003</v>
      </c>
      <c r="AM93" s="58">
        <f>U$42</f>
        <v>3.3E-3</v>
      </c>
      <c r="AN93" s="58">
        <f t="shared" ref="AN93:AT97" si="79">V$42</f>
        <v>2.06E-2</v>
      </c>
      <c r="AO93" s="58">
        <f t="shared" si="79"/>
        <v>0</v>
      </c>
      <c r="AP93" s="58">
        <f t="shared" si="79"/>
        <v>3.9800000000000002E-2</v>
      </c>
      <c r="AQ93" s="58">
        <f t="shared" si="79"/>
        <v>10.8742</v>
      </c>
      <c r="AR93" s="58">
        <f t="shared" si="79"/>
        <v>8.0000000000000004E-4</v>
      </c>
      <c r="AS93" s="58">
        <f t="shared" si="79"/>
        <v>5.0952999999999999</v>
      </c>
      <c r="AT93" s="58">
        <f t="shared" si="79"/>
        <v>67.743600000000001</v>
      </c>
      <c r="AV93" s="125">
        <f t="shared" si="11"/>
        <v>4.7999999999999996E-3</v>
      </c>
      <c r="AW93" s="125">
        <f t="shared" si="12"/>
        <v>4.7999999999999996E-3</v>
      </c>
      <c r="AX93" s="125">
        <f t="shared" si="13"/>
        <v>3.8086290078837345E-3</v>
      </c>
      <c r="AY93" s="125">
        <f t="shared" si="14"/>
        <v>3.4012727397369417E-3</v>
      </c>
      <c r="AZ93" s="125">
        <f t="shared" si="15"/>
        <v>3.0195503682254534E-3</v>
      </c>
      <c r="BA93" s="125">
        <f t="shared" si="16"/>
        <v>2.5640837679651971E-3</v>
      </c>
      <c r="BB93" s="125">
        <f t="shared" si="17"/>
        <v>3.3E-3</v>
      </c>
      <c r="BC93" s="125">
        <f t="shared" si="18"/>
        <v>3.3E-3</v>
      </c>
      <c r="BD93" s="125">
        <f t="shared" si="19"/>
        <v>2.6281169850265584E-3</v>
      </c>
      <c r="BE93" s="125">
        <f t="shared" si="20"/>
        <v>2.3384016573304309E-3</v>
      </c>
      <c r="BF93" s="125">
        <f t="shared" si="21"/>
        <v>2.0965009451043011E-3</v>
      </c>
      <c r="BG93" s="125">
        <f t="shared" si="22"/>
        <v>1.8058672236566876E-3</v>
      </c>
      <c r="BI93" s="125">
        <f t="shared" si="23"/>
        <v>1.1000000000000001E-3</v>
      </c>
      <c r="BJ93" s="125">
        <f t="shared" si="24"/>
        <v>1.1000000000000001E-3</v>
      </c>
      <c r="BK93" s="125">
        <f t="shared" si="25"/>
        <v>8.7281081430668926E-4</v>
      </c>
      <c r="BL93" s="125">
        <f t="shared" si="26"/>
        <v>7.7945833618971595E-4</v>
      </c>
      <c r="BM93" s="125">
        <f t="shared" si="27"/>
        <v>6.9198029271833321E-4</v>
      </c>
      <c r="BN93" s="125">
        <f t="shared" si="28"/>
        <v>5.8760253015869115E-4</v>
      </c>
      <c r="BO93" s="125">
        <f t="shared" si="29"/>
        <v>8.0000000000000004E-4</v>
      </c>
      <c r="BP93" s="125">
        <f t="shared" si="30"/>
        <v>8.0000000000000004E-4</v>
      </c>
      <c r="BQ93" s="125">
        <f t="shared" si="31"/>
        <v>6.371192690973475E-4</v>
      </c>
      <c r="BR93" s="125">
        <f t="shared" si="32"/>
        <v>5.6688525026192267E-4</v>
      </c>
      <c r="BS93" s="125">
        <f t="shared" si="33"/>
        <v>5.0824265335861851E-4</v>
      </c>
      <c r="BT93" s="125">
        <f t="shared" si="34"/>
        <v>4.3778599361374244E-4</v>
      </c>
      <c r="BV93" s="58">
        <v>69</v>
      </c>
      <c r="BW93" s="58">
        <f t="shared" si="35"/>
        <v>4.7999999999999996E-3</v>
      </c>
      <c r="BX93" s="58">
        <f t="shared" si="36"/>
        <v>1.1000000000000001E-3</v>
      </c>
      <c r="BY93" s="58">
        <f>1+$B$55*(IF('Male Inactive'!$O75&gt;=0, ((('Male Inactive'!$O75)/7)/60), 0))^0.25</f>
        <v>1</v>
      </c>
      <c r="BZ93" s="58">
        <f>1+$B$55*(IF('Male Barely'!$O75&gt;=0, ((('Male Barely'!$O75)/7)/60), 0))^0.25</f>
        <v>0.77821992440151977</v>
      </c>
      <c r="CA93" s="58">
        <f>1+$B$55*(IF('Male Somewhat'!$O75&gt;=0, ((('Male Somewhat'!$O75)/7)/60), 0))^0.25</f>
        <v>0.72816285628235466</v>
      </c>
      <c r="CB93" s="58">
        <f>1+$B$55*(IF('Male Active'!$O75&gt;=0, ((('Male Active'!$O75)/7)/60), 0))^0.25</f>
        <v>0.67762227830639465</v>
      </c>
      <c r="CC93" s="58">
        <f>1+$B$55*(IF('Male Highly'!$O75&gt;=0, ((('Male Highly'!$O75)/7)/60), 0))^0.25</f>
        <v>0.58461415033908515</v>
      </c>
      <c r="CD93" s="58">
        <f t="shared" si="37"/>
        <v>3.3E-3</v>
      </c>
      <c r="CE93" s="58">
        <f t="shared" si="38"/>
        <v>8.0000000000000004E-4</v>
      </c>
      <c r="CF93" s="58">
        <f>1+$B$55*(IF('Female Inactive'!$Q75&gt;=0, ((('Female Inactive'!$Q75)/7)/60), 0))^0.25</f>
        <v>0.91603499085466145</v>
      </c>
      <c r="CG93" s="58">
        <f>1+$B$55*(IF('Female Barely'!$Q75&gt;=0, ((('Female Barely'!$Q75)/7)/60), 0))^0.25</f>
        <v>0.79894003300273431</v>
      </c>
      <c r="CH93" s="58">
        <f>1+$B$55*(IF('Female Somewhat'!$Q75&gt;=0, ((('Female Somewhat'!$Q75)/7)/60), 0))^0.25</f>
        <v>0.74509973991777323</v>
      </c>
      <c r="CI93" s="58">
        <f>1+$B$55*(IF('Female Active'!$Q75&gt;=0, ((('Female Active'!$Q75)/7)/60), 0))^0.25</f>
        <v>0.69980623204572279</v>
      </c>
      <c r="CJ93" s="58">
        <f>1+$B$55*(IF('Female Highly'!$Q75&gt;=0, ((('Female Highly'!$Q75)/7)/60), 0))^0.25</f>
        <v>0.62664603004649955</v>
      </c>
      <c r="CL93" s="58">
        <f t="shared" si="39"/>
        <v>69</v>
      </c>
      <c r="CM93" s="58">
        <f t="shared" si="40"/>
        <v>4.7999999999999996E-3</v>
      </c>
      <c r="CN93" s="58">
        <f t="shared" si="41"/>
        <v>1.1000000000000001E-3</v>
      </c>
      <c r="CO93" s="58">
        <f t="shared" si="42"/>
        <v>1</v>
      </c>
      <c r="CP93" s="58">
        <f t="shared" si="43"/>
        <v>0.77821992440151977</v>
      </c>
      <c r="CQ93" s="58">
        <f t="shared" si="44"/>
        <v>0.72816285628235466</v>
      </c>
      <c r="CR93" s="58">
        <f t="shared" si="45"/>
        <v>0.67762227830639465</v>
      </c>
      <c r="CS93" s="58">
        <f t="shared" si="46"/>
        <v>0.58461415033908515</v>
      </c>
      <c r="CT93" s="136">
        <f t="shared" ref="CT93:CT124" si="80">CD93</f>
        <v>3.3E-3</v>
      </c>
      <c r="CU93" s="136">
        <f t="shared" ref="CU93:CU124" si="81">CE93</f>
        <v>8.0000000000000004E-4</v>
      </c>
      <c r="CV93" s="58">
        <f t="shared" si="47"/>
        <v>1</v>
      </c>
      <c r="CW93" s="58">
        <f t="shared" si="48"/>
        <v>0.8721719595638181</v>
      </c>
      <c r="CX93" s="58">
        <f t="shared" si="49"/>
        <v>0.81339659222252469</v>
      </c>
      <c r="CY93" s="58">
        <f t="shared" si="50"/>
        <v>0.7639514200137737</v>
      </c>
      <c r="CZ93" s="58">
        <f t="shared" si="51"/>
        <v>0.68408525471482073</v>
      </c>
    </row>
    <row r="94" spans="1:104">
      <c r="A94" s="5"/>
      <c r="B94" s="5"/>
      <c r="C94" s="5">
        <v>4</v>
      </c>
      <c r="D94" s="5">
        <v>10495.27</v>
      </c>
      <c r="E94" s="5">
        <v>5611.3530000000001</v>
      </c>
      <c r="F94" s="58"/>
      <c r="G94" s="58"/>
      <c r="H94" s="58"/>
      <c r="AD94" s="58">
        <v>66</v>
      </c>
      <c r="AE94" s="58">
        <f>H$42</f>
        <v>4.7999999999999996E-3</v>
      </c>
      <c r="AF94" s="118">
        <f t="shared" si="78"/>
        <v>2.8899999999999999E-2</v>
      </c>
      <c r="AG94" s="58">
        <f t="shared" si="78"/>
        <v>0</v>
      </c>
      <c r="AH94" s="58">
        <f t="shared" si="78"/>
        <v>3.7199999999999997E-2</v>
      </c>
      <c r="AI94" s="58">
        <f t="shared" si="78"/>
        <v>10.7607</v>
      </c>
      <c r="AJ94" s="58">
        <f t="shared" si="78"/>
        <v>1.1000000000000001E-3</v>
      </c>
      <c r="AK94" s="58">
        <f t="shared" si="78"/>
        <v>3.5041000000000002</v>
      </c>
      <c r="AL94" s="58">
        <f t="shared" si="78"/>
        <v>67.732100000000003</v>
      </c>
      <c r="AM94" s="58">
        <f>U$42</f>
        <v>3.3E-3</v>
      </c>
      <c r="AN94" s="58">
        <f t="shared" si="79"/>
        <v>2.06E-2</v>
      </c>
      <c r="AO94" s="58">
        <f t="shared" si="79"/>
        <v>0</v>
      </c>
      <c r="AP94" s="58">
        <f t="shared" si="79"/>
        <v>3.9800000000000002E-2</v>
      </c>
      <c r="AQ94" s="58">
        <f t="shared" si="79"/>
        <v>10.8742</v>
      </c>
      <c r="AR94" s="58">
        <f t="shared" si="79"/>
        <v>8.0000000000000004E-4</v>
      </c>
      <c r="AS94" s="58">
        <f t="shared" si="79"/>
        <v>5.0952999999999999</v>
      </c>
      <c r="AT94" s="58">
        <f t="shared" si="79"/>
        <v>67.743600000000001</v>
      </c>
      <c r="AV94" s="125">
        <f t="shared" ref="AV94:AV128" si="82">AE94</f>
        <v>4.7999999999999996E-3</v>
      </c>
      <c r="AW94" s="125">
        <f t="shared" ref="AW94:AW128" si="83">$AV94*B$74</f>
        <v>4.7999999999999996E-3</v>
      </c>
      <c r="AX94" s="125">
        <f t="shared" ref="AX94:AX128" si="84">$AV94*C$74</f>
        <v>3.8086290078837345E-3</v>
      </c>
      <c r="AY94" s="125">
        <f t="shared" ref="AY94:AY128" si="85">$AV94*D$74</f>
        <v>3.4012727397369417E-3</v>
      </c>
      <c r="AZ94" s="125">
        <f t="shared" ref="AZ94:AZ128" si="86">$AV94*E$74</f>
        <v>3.0195503682254534E-3</v>
      </c>
      <c r="BA94" s="125">
        <f t="shared" ref="BA94:BA128" si="87">$AV94*F$74</f>
        <v>2.5640837679651971E-3</v>
      </c>
      <c r="BB94" s="125">
        <f t="shared" ref="BB94:BB128" si="88">AM94</f>
        <v>3.3E-3</v>
      </c>
      <c r="BC94" s="125">
        <f t="shared" ref="BC94:BC128" si="89">$BB94*B$83</f>
        <v>3.3E-3</v>
      </c>
      <c r="BD94" s="125">
        <f t="shared" ref="BD94:BD128" si="90">$BB94*C$83</f>
        <v>2.6281169850265584E-3</v>
      </c>
      <c r="BE94" s="125">
        <f t="shared" ref="BE94:BE128" si="91">$BB94*D$83</f>
        <v>2.3384016573304309E-3</v>
      </c>
      <c r="BF94" s="125">
        <f t="shared" ref="BF94:BF128" si="92">$BB94*E$83</f>
        <v>2.0965009451043011E-3</v>
      </c>
      <c r="BG94" s="125">
        <f t="shared" ref="BG94:BG128" si="93">$BB94*F$83</f>
        <v>1.8058672236566876E-3</v>
      </c>
      <c r="BI94" s="125">
        <f t="shared" ref="BI94:BI128" si="94">AJ94</f>
        <v>1.1000000000000001E-3</v>
      </c>
      <c r="BJ94" s="125">
        <f t="shared" ref="BJ94:BJ128" si="95">$BI94*B$74</f>
        <v>1.1000000000000001E-3</v>
      </c>
      <c r="BK94" s="125">
        <f t="shared" ref="BK94:BK128" si="96">$BI94*C$74</f>
        <v>8.7281081430668926E-4</v>
      </c>
      <c r="BL94" s="125">
        <f t="shared" ref="BL94:BL128" si="97">$BI94*D$74</f>
        <v>7.7945833618971595E-4</v>
      </c>
      <c r="BM94" s="125">
        <f t="shared" ref="BM94:BM128" si="98">$BI94*E$74</f>
        <v>6.9198029271833321E-4</v>
      </c>
      <c r="BN94" s="125">
        <f t="shared" ref="BN94:BN128" si="99">$BI94*F$74</f>
        <v>5.8760253015869115E-4</v>
      </c>
      <c r="BO94" s="125">
        <f t="shared" ref="BO94:BO128" si="100">AR94</f>
        <v>8.0000000000000004E-4</v>
      </c>
      <c r="BP94" s="125">
        <f t="shared" ref="BP94:BP128" si="101">$BO94*B$83</f>
        <v>8.0000000000000004E-4</v>
      </c>
      <c r="BQ94" s="125">
        <f t="shared" ref="BQ94:BQ128" si="102">$BO94*C$83</f>
        <v>6.371192690973475E-4</v>
      </c>
      <c r="BR94" s="125">
        <f t="shared" ref="BR94:BR128" si="103">$BO94*D$83</f>
        <v>5.6688525026192267E-4</v>
      </c>
      <c r="BS94" s="125">
        <f t="shared" ref="BS94:BS128" si="104">$BO94*E$83</f>
        <v>5.0824265335861851E-4</v>
      </c>
      <c r="BT94" s="125">
        <f t="shared" ref="BT94:BT128" si="105">$BO94*F$83</f>
        <v>4.3778599361374244E-4</v>
      </c>
      <c r="BV94" s="58">
        <v>70</v>
      </c>
      <c r="BW94" s="58">
        <f t="shared" ref="BW94:BW124" si="106">AE98</f>
        <v>7.1999999999999998E-3</v>
      </c>
      <c r="BX94" s="58">
        <f t="shared" ref="BX94:BX124" si="107">AJ98</f>
        <v>2E-3</v>
      </c>
      <c r="BY94" s="58">
        <f>1+$B$55*(IF('Male Inactive'!$O76&gt;=0, ((('Male Inactive'!$O76)/7)/60), 0))^0.25</f>
        <v>1</v>
      </c>
      <c r="BZ94" s="58">
        <f>1+$B$55*(IF('Male Barely'!$O76&gt;=0, ((('Male Barely'!$O76)/7)/60), 0))^0.25</f>
        <v>0.78044383736085043</v>
      </c>
      <c r="CA94" s="58">
        <f>1+$B$55*(IF('Male Somewhat'!$O76&gt;=0, ((('Male Somewhat'!$O76)/7)/60), 0))^0.25</f>
        <v>0.73088871948313927</v>
      </c>
      <c r="CB94" s="58">
        <f>1+$B$55*(IF('Male Active'!$O76&gt;=0, ((('Male Active'!$O76)/7)/60), 0))^0.25</f>
        <v>0.68085494017261161</v>
      </c>
      <c r="CC94" s="58">
        <f>1+$B$55*(IF('Male Highly'!$O76&gt;=0, ((('Male Highly'!$O76)/7)/60), 0))^0.25</f>
        <v>0.5887794567656911</v>
      </c>
      <c r="CD94" s="58">
        <f t="shared" ref="CD94:CD124" si="108">AM98</f>
        <v>5.1000000000000004E-3</v>
      </c>
      <c r="CE94" s="58">
        <f t="shared" ref="CE94:CE124" si="109">AR98</f>
        <v>1.6000000000000001E-3</v>
      </c>
      <c r="CF94" s="58">
        <f>1+$B$55*(IF('Female Inactive'!$Q76&gt;=0, ((('Female Inactive'!$Q76)/7)/60), 0))^0.25</f>
        <v>0.91685896927778765</v>
      </c>
      <c r="CG94" s="58">
        <f>1+$B$55*(IF('Female Barely'!$Q76&gt;=0, ((('Female Barely'!$Q76)/7)/60), 0))^0.25</f>
        <v>0.80091310578920227</v>
      </c>
      <c r="CH94" s="58">
        <f>1+$B$55*(IF('Female Somewhat'!$Q76&gt;=0, ((('Female Somewhat'!$Q76)/7)/60), 0))^0.25</f>
        <v>0.74760116660127962</v>
      </c>
      <c r="CI94" s="58">
        <f>1+$B$55*(IF('Female Active'!$Q76&gt;=0, ((('Female Active'!$Q76)/7)/60), 0))^0.25</f>
        <v>0.70275213999081831</v>
      </c>
      <c r="CJ94" s="58">
        <f>1+$B$55*(IF('Female Highly'!$Q76&gt;=0, ((('Female Highly'!$Q76)/7)/60), 0))^0.25</f>
        <v>0.63030988500896012</v>
      </c>
      <c r="CL94" s="58">
        <f t="shared" ref="CL94:CL124" si="110">BV94</f>
        <v>70</v>
      </c>
      <c r="CM94" s="58">
        <f t="shared" ref="CM94:CM124" si="111">BW94</f>
        <v>7.1999999999999998E-3</v>
      </c>
      <c r="CN94" s="58">
        <f t="shared" ref="CN94:CN124" si="112">BX94</f>
        <v>2E-3</v>
      </c>
      <c r="CO94" s="58">
        <f t="shared" ref="CO94:CO124" si="113">BY94/$BY94</f>
        <v>1</v>
      </c>
      <c r="CP94" s="58">
        <f t="shared" ref="CP94:CP124" si="114">BZ94/$BY94</f>
        <v>0.78044383736085043</v>
      </c>
      <c r="CQ94" s="58">
        <f t="shared" ref="CQ94:CQ124" si="115">CA94/$BY94</f>
        <v>0.73088871948313927</v>
      </c>
      <c r="CR94" s="58">
        <f t="shared" ref="CR94:CR124" si="116">CB94/$BY94</f>
        <v>0.68085494017261161</v>
      </c>
      <c r="CS94" s="58">
        <f t="shared" ref="CS94:CS124" si="117">CC94/$BY94</f>
        <v>0.5887794567656911</v>
      </c>
      <c r="CT94" s="136">
        <f t="shared" si="80"/>
        <v>5.1000000000000004E-3</v>
      </c>
      <c r="CU94" s="136">
        <f t="shared" si="81"/>
        <v>1.6000000000000001E-3</v>
      </c>
      <c r="CV94" s="58">
        <f t="shared" ref="CV94:CV124" si="118">CF94/$CF94</f>
        <v>1</v>
      </c>
      <c r="CW94" s="58">
        <f t="shared" ref="CW94:CW124" si="119">CG94/$CF94</f>
        <v>0.87354013280808473</v>
      </c>
      <c r="CX94" s="58">
        <f t="shared" ref="CX94:CX124" si="120">CH94/$CF94</f>
        <v>0.81539385189214775</v>
      </c>
      <c r="CY94" s="58">
        <f t="shared" ref="CY94:CY124" si="121">CI94/$CF94</f>
        <v>0.7664779028604346</v>
      </c>
      <c r="CZ94" s="58">
        <f t="shared" ref="CZ94:CZ124" si="122">CJ94/$CF94</f>
        <v>0.68746656370222015</v>
      </c>
    </row>
    <row r="95" spans="1:104">
      <c r="A95" s="5"/>
      <c r="B95" s="5"/>
      <c r="C95" s="5"/>
      <c r="D95" s="5"/>
      <c r="E95" s="5"/>
      <c r="F95" s="58"/>
      <c r="G95" s="58"/>
      <c r="H95" s="58"/>
      <c r="AD95" s="58">
        <v>67</v>
      </c>
      <c r="AE95" s="58">
        <f>H$42</f>
        <v>4.7999999999999996E-3</v>
      </c>
      <c r="AF95" s="118">
        <f t="shared" si="78"/>
        <v>2.8899999999999999E-2</v>
      </c>
      <c r="AG95" s="58">
        <f t="shared" si="78"/>
        <v>0</v>
      </c>
      <c r="AH95" s="58">
        <f t="shared" si="78"/>
        <v>3.7199999999999997E-2</v>
      </c>
      <c r="AI95" s="58">
        <f t="shared" si="78"/>
        <v>10.7607</v>
      </c>
      <c r="AJ95" s="58">
        <f t="shared" si="78"/>
        <v>1.1000000000000001E-3</v>
      </c>
      <c r="AK95" s="58">
        <f t="shared" si="78"/>
        <v>3.5041000000000002</v>
      </c>
      <c r="AL95" s="58">
        <f t="shared" si="78"/>
        <v>67.732100000000003</v>
      </c>
      <c r="AM95" s="58">
        <f>U$42</f>
        <v>3.3E-3</v>
      </c>
      <c r="AN95" s="58">
        <f t="shared" si="79"/>
        <v>2.06E-2</v>
      </c>
      <c r="AO95" s="58">
        <f t="shared" si="79"/>
        <v>0</v>
      </c>
      <c r="AP95" s="58">
        <f t="shared" si="79"/>
        <v>3.9800000000000002E-2</v>
      </c>
      <c r="AQ95" s="58">
        <f t="shared" si="79"/>
        <v>10.8742</v>
      </c>
      <c r="AR95" s="58">
        <f t="shared" si="79"/>
        <v>8.0000000000000004E-4</v>
      </c>
      <c r="AS95" s="58">
        <f t="shared" si="79"/>
        <v>5.0952999999999999</v>
      </c>
      <c r="AT95" s="58">
        <f t="shared" si="79"/>
        <v>67.743600000000001</v>
      </c>
      <c r="AV95" s="125">
        <f t="shared" si="82"/>
        <v>4.7999999999999996E-3</v>
      </c>
      <c r="AW95" s="125">
        <f t="shared" si="83"/>
        <v>4.7999999999999996E-3</v>
      </c>
      <c r="AX95" s="125">
        <f t="shared" si="84"/>
        <v>3.8086290078837345E-3</v>
      </c>
      <c r="AY95" s="125">
        <f t="shared" si="85"/>
        <v>3.4012727397369417E-3</v>
      </c>
      <c r="AZ95" s="125">
        <f t="shared" si="86"/>
        <v>3.0195503682254534E-3</v>
      </c>
      <c r="BA95" s="125">
        <f t="shared" si="87"/>
        <v>2.5640837679651971E-3</v>
      </c>
      <c r="BB95" s="125">
        <f t="shared" si="88"/>
        <v>3.3E-3</v>
      </c>
      <c r="BC95" s="125">
        <f t="shared" si="89"/>
        <v>3.3E-3</v>
      </c>
      <c r="BD95" s="125">
        <f t="shared" si="90"/>
        <v>2.6281169850265584E-3</v>
      </c>
      <c r="BE95" s="125">
        <f t="shared" si="91"/>
        <v>2.3384016573304309E-3</v>
      </c>
      <c r="BF95" s="125">
        <f t="shared" si="92"/>
        <v>2.0965009451043011E-3</v>
      </c>
      <c r="BG95" s="125">
        <f t="shared" si="93"/>
        <v>1.8058672236566876E-3</v>
      </c>
      <c r="BI95" s="125">
        <f t="shared" si="94"/>
        <v>1.1000000000000001E-3</v>
      </c>
      <c r="BJ95" s="125">
        <f t="shared" si="95"/>
        <v>1.1000000000000001E-3</v>
      </c>
      <c r="BK95" s="125">
        <f t="shared" si="96"/>
        <v>8.7281081430668926E-4</v>
      </c>
      <c r="BL95" s="125">
        <f t="shared" si="97"/>
        <v>7.7945833618971595E-4</v>
      </c>
      <c r="BM95" s="125">
        <f t="shared" si="98"/>
        <v>6.9198029271833321E-4</v>
      </c>
      <c r="BN95" s="125">
        <f t="shared" si="99"/>
        <v>5.8760253015869115E-4</v>
      </c>
      <c r="BO95" s="125">
        <f t="shared" si="100"/>
        <v>8.0000000000000004E-4</v>
      </c>
      <c r="BP95" s="125">
        <f t="shared" si="101"/>
        <v>8.0000000000000004E-4</v>
      </c>
      <c r="BQ95" s="125">
        <f t="shared" si="102"/>
        <v>6.371192690973475E-4</v>
      </c>
      <c r="BR95" s="125">
        <f t="shared" si="103"/>
        <v>5.6688525026192267E-4</v>
      </c>
      <c r="BS95" s="125">
        <f t="shared" si="104"/>
        <v>5.0824265335861851E-4</v>
      </c>
      <c r="BT95" s="125">
        <f t="shared" si="105"/>
        <v>4.3778599361374244E-4</v>
      </c>
      <c r="BV95" s="58">
        <v>71</v>
      </c>
      <c r="BW95" s="58">
        <f t="shared" si="106"/>
        <v>7.1999999999999998E-3</v>
      </c>
      <c r="BX95" s="58">
        <f t="shared" si="107"/>
        <v>2E-3</v>
      </c>
      <c r="BY95" s="58">
        <f>1+$B$55*(IF('Male Inactive'!$O77&gt;=0, ((('Male Inactive'!$O77)/7)/60), 0))^0.25</f>
        <v>1</v>
      </c>
      <c r="BZ95" s="58">
        <f>1+$B$55*(IF('Male Barely'!$O77&gt;=0, ((('Male Barely'!$O77)/7)/60), 0))^0.25</f>
        <v>0.78264544990010365</v>
      </c>
      <c r="CA95" s="58">
        <f>1+$B$55*(IF('Male Somewhat'!$O77&gt;=0, ((('Male Somewhat'!$O77)/7)/60), 0))^0.25</f>
        <v>0.7335872489278088</v>
      </c>
      <c r="CB95" s="58">
        <f>1+$B$55*(IF('Male Active'!$O77&gt;=0, ((('Male Active'!$O77)/7)/60), 0))^0.25</f>
        <v>0.6840551863288149</v>
      </c>
      <c r="CC95" s="58">
        <f>1+$B$55*(IF('Male Highly'!$O77&gt;=0, ((('Male Highly'!$O77)/7)/60), 0))^0.25</f>
        <v>0.59290299533322899</v>
      </c>
      <c r="CD95" s="58">
        <f t="shared" si="108"/>
        <v>5.1000000000000004E-3</v>
      </c>
      <c r="CE95" s="58">
        <f t="shared" si="109"/>
        <v>1.6000000000000001E-3</v>
      </c>
      <c r="CF95" s="58">
        <f>1+$B$55*(IF('Female Inactive'!$Q77&gt;=0, ((('Female Inactive'!$Q77)/7)/60), 0))^0.25</f>
        <v>0.91767486170832369</v>
      </c>
      <c r="CG95" s="58">
        <f>1+$B$55*(IF('Female Barely'!$Q77&gt;=0, ((('Female Barely'!$Q77)/7)/60), 0))^0.25</f>
        <v>0.80286681611242705</v>
      </c>
      <c r="CH95" s="58">
        <f>1+$B$55*(IF('Female Somewhat'!$Q77&gt;=0, ((('Female Somewhat'!$Q77)/7)/60), 0))^0.25</f>
        <v>0.7500780458973062</v>
      </c>
      <c r="CI95" s="58">
        <f>1+$B$55*(IF('Female Active'!$Q77&gt;=0, ((('Female Active'!$Q77)/7)/60), 0))^0.25</f>
        <v>0.7056691386961248</v>
      </c>
      <c r="CJ95" s="58">
        <f>1+$B$55*(IF('Female Highly'!$Q77&gt;=0, ((('Female Highly'!$Q77)/7)/60), 0))^0.25</f>
        <v>0.63393778526284295</v>
      </c>
      <c r="CL95" s="58">
        <f t="shared" si="110"/>
        <v>71</v>
      </c>
      <c r="CM95" s="58">
        <f t="shared" si="111"/>
        <v>7.1999999999999998E-3</v>
      </c>
      <c r="CN95" s="58">
        <f t="shared" si="112"/>
        <v>2E-3</v>
      </c>
      <c r="CO95" s="58">
        <f t="shared" si="113"/>
        <v>1</v>
      </c>
      <c r="CP95" s="58">
        <f t="shared" si="114"/>
        <v>0.78264544990010365</v>
      </c>
      <c r="CQ95" s="58">
        <f t="shared" si="115"/>
        <v>0.7335872489278088</v>
      </c>
      <c r="CR95" s="58">
        <f t="shared" si="116"/>
        <v>0.6840551863288149</v>
      </c>
      <c r="CS95" s="58">
        <f t="shared" si="117"/>
        <v>0.59290299533322899</v>
      </c>
      <c r="CT95" s="136">
        <f t="shared" si="80"/>
        <v>5.1000000000000004E-3</v>
      </c>
      <c r="CU95" s="136">
        <f t="shared" si="81"/>
        <v>1.6000000000000001E-3</v>
      </c>
      <c r="CV95" s="58">
        <f t="shared" si="118"/>
        <v>1</v>
      </c>
      <c r="CW95" s="58">
        <f t="shared" si="119"/>
        <v>0.87489245877110278</v>
      </c>
      <c r="CX95" s="58">
        <f t="shared" si="120"/>
        <v>0.81736797769634562</v>
      </c>
      <c r="CY95" s="58">
        <f t="shared" si="121"/>
        <v>0.76897512195383277</v>
      </c>
      <c r="CZ95" s="58">
        <f t="shared" si="122"/>
        <v>0.69080870765351254</v>
      </c>
    </row>
    <row r="96" spans="1:104">
      <c r="A96" s="5"/>
      <c r="B96" s="5"/>
      <c r="C96" s="5" t="s">
        <v>107</v>
      </c>
      <c r="D96" s="5">
        <v>4244.6980000000003</v>
      </c>
      <c r="E96" s="5">
        <v>5100.8180000000002</v>
      </c>
      <c r="F96" s="58"/>
      <c r="G96" s="58"/>
      <c r="H96" s="58"/>
      <c r="AD96" s="58">
        <v>68</v>
      </c>
      <c r="AE96" s="58">
        <f>H$42</f>
        <v>4.7999999999999996E-3</v>
      </c>
      <c r="AF96" s="118">
        <f t="shared" si="78"/>
        <v>2.8899999999999999E-2</v>
      </c>
      <c r="AG96" s="58">
        <f t="shared" si="78"/>
        <v>0</v>
      </c>
      <c r="AH96" s="58">
        <f t="shared" si="78"/>
        <v>3.7199999999999997E-2</v>
      </c>
      <c r="AI96" s="58">
        <f t="shared" si="78"/>
        <v>10.7607</v>
      </c>
      <c r="AJ96" s="58">
        <f t="shared" si="78"/>
        <v>1.1000000000000001E-3</v>
      </c>
      <c r="AK96" s="58">
        <f t="shared" si="78"/>
        <v>3.5041000000000002</v>
      </c>
      <c r="AL96" s="58">
        <f t="shared" si="78"/>
        <v>67.732100000000003</v>
      </c>
      <c r="AM96" s="58">
        <f>U$42</f>
        <v>3.3E-3</v>
      </c>
      <c r="AN96" s="58">
        <f t="shared" si="79"/>
        <v>2.06E-2</v>
      </c>
      <c r="AO96" s="58">
        <f t="shared" si="79"/>
        <v>0</v>
      </c>
      <c r="AP96" s="58">
        <f t="shared" si="79"/>
        <v>3.9800000000000002E-2</v>
      </c>
      <c r="AQ96" s="58">
        <f t="shared" si="79"/>
        <v>10.8742</v>
      </c>
      <c r="AR96" s="58">
        <f t="shared" si="79"/>
        <v>8.0000000000000004E-4</v>
      </c>
      <c r="AS96" s="58">
        <f t="shared" si="79"/>
        <v>5.0952999999999999</v>
      </c>
      <c r="AT96" s="58">
        <f t="shared" si="79"/>
        <v>67.743600000000001</v>
      </c>
      <c r="AV96" s="125">
        <f t="shared" si="82"/>
        <v>4.7999999999999996E-3</v>
      </c>
      <c r="AW96" s="125">
        <f t="shared" si="83"/>
        <v>4.7999999999999996E-3</v>
      </c>
      <c r="AX96" s="125">
        <f t="shared" si="84"/>
        <v>3.8086290078837345E-3</v>
      </c>
      <c r="AY96" s="125">
        <f t="shared" si="85"/>
        <v>3.4012727397369417E-3</v>
      </c>
      <c r="AZ96" s="125">
        <f t="shared" si="86"/>
        <v>3.0195503682254534E-3</v>
      </c>
      <c r="BA96" s="125">
        <f t="shared" si="87"/>
        <v>2.5640837679651971E-3</v>
      </c>
      <c r="BB96" s="125">
        <f t="shared" si="88"/>
        <v>3.3E-3</v>
      </c>
      <c r="BC96" s="125">
        <f t="shared" si="89"/>
        <v>3.3E-3</v>
      </c>
      <c r="BD96" s="125">
        <f t="shared" si="90"/>
        <v>2.6281169850265584E-3</v>
      </c>
      <c r="BE96" s="125">
        <f t="shared" si="91"/>
        <v>2.3384016573304309E-3</v>
      </c>
      <c r="BF96" s="125">
        <f t="shared" si="92"/>
        <v>2.0965009451043011E-3</v>
      </c>
      <c r="BG96" s="125">
        <f t="shared" si="93"/>
        <v>1.8058672236566876E-3</v>
      </c>
      <c r="BI96" s="125">
        <f t="shared" si="94"/>
        <v>1.1000000000000001E-3</v>
      </c>
      <c r="BJ96" s="125">
        <f t="shared" si="95"/>
        <v>1.1000000000000001E-3</v>
      </c>
      <c r="BK96" s="125">
        <f t="shared" si="96"/>
        <v>8.7281081430668926E-4</v>
      </c>
      <c r="BL96" s="125">
        <f t="shared" si="97"/>
        <v>7.7945833618971595E-4</v>
      </c>
      <c r="BM96" s="125">
        <f t="shared" si="98"/>
        <v>6.9198029271833321E-4</v>
      </c>
      <c r="BN96" s="125">
        <f t="shared" si="99"/>
        <v>5.8760253015869115E-4</v>
      </c>
      <c r="BO96" s="125">
        <f t="shared" si="100"/>
        <v>8.0000000000000004E-4</v>
      </c>
      <c r="BP96" s="125">
        <f t="shared" si="101"/>
        <v>8.0000000000000004E-4</v>
      </c>
      <c r="BQ96" s="125">
        <f t="shared" si="102"/>
        <v>6.371192690973475E-4</v>
      </c>
      <c r="BR96" s="125">
        <f t="shared" si="103"/>
        <v>5.6688525026192267E-4</v>
      </c>
      <c r="BS96" s="125">
        <f t="shared" si="104"/>
        <v>5.0824265335861851E-4</v>
      </c>
      <c r="BT96" s="125">
        <f t="shared" si="105"/>
        <v>4.3778599361374244E-4</v>
      </c>
      <c r="BV96" s="58">
        <v>72</v>
      </c>
      <c r="BW96" s="58">
        <f t="shared" si="106"/>
        <v>7.1999999999999998E-3</v>
      </c>
      <c r="BX96" s="58">
        <f t="shared" si="107"/>
        <v>2E-3</v>
      </c>
      <c r="BY96" s="58">
        <f>1+$B$55*(IF('Male Inactive'!$O78&gt;=0, ((('Male Inactive'!$O78)/7)/60), 0))^0.25</f>
        <v>1</v>
      </c>
      <c r="BZ96" s="58">
        <f>1+$B$55*(IF('Male Barely'!$O78&gt;=0, ((('Male Barely'!$O78)/7)/60), 0))^0.25</f>
        <v>0.78482498563807401</v>
      </c>
      <c r="CA96" s="58">
        <f>1+$B$55*(IF('Male Somewhat'!$O78&gt;=0, ((('Male Somewhat'!$O78)/7)/60), 0))^0.25</f>
        <v>0.73625871870723592</v>
      </c>
      <c r="CB96" s="58">
        <f>1+$B$55*(IF('Male Active'!$O78&gt;=0, ((('Male Active'!$O78)/7)/60), 0))^0.25</f>
        <v>0.68722334182547351</v>
      </c>
      <c r="CC96" s="58">
        <f>1+$B$55*(IF('Male Highly'!$O78&gt;=0, ((('Male Highly'!$O78)/7)/60), 0))^0.25</f>
        <v>0.59698518487140118</v>
      </c>
      <c r="CD96" s="58">
        <f t="shared" si="108"/>
        <v>5.1000000000000004E-3</v>
      </c>
      <c r="CE96" s="58">
        <f t="shared" si="109"/>
        <v>1.6000000000000001E-3</v>
      </c>
      <c r="CF96" s="58">
        <f>1+$B$55*(IF('Female Inactive'!$Q78&gt;=0, ((('Female Inactive'!$Q78)/7)/60), 0))^0.25</f>
        <v>0.91848274749698366</v>
      </c>
      <c r="CG96" s="58">
        <f>1+$B$55*(IF('Female Barely'!$Q78&gt;=0, ((('Female Barely'!$Q78)/7)/60), 0))^0.25</f>
        <v>0.80480135398312935</v>
      </c>
      <c r="CH96" s="58">
        <f>1+$B$55*(IF('Female Somewhat'!$Q78&gt;=0, ((('Female Somewhat'!$Q78)/7)/60), 0))^0.25</f>
        <v>0.7525306186980748</v>
      </c>
      <c r="CI96" s="58">
        <f>1+$B$55*(IF('Female Active'!$Q78&gt;=0, ((('Female Active'!$Q78)/7)/60), 0))^0.25</f>
        <v>0.70855751185826843</v>
      </c>
      <c r="CJ96" s="58">
        <f>1+$B$55*(IF('Female Highly'!$Q78&gt;=0, ((('Female Highly'!$Q78)/7)/60), 0))^0.25</f>
        <v>0.63753008364445929</v>
      </c>
      <c r="CL96" s="58">
        <f t="shared" si="110"/>
        <v>72</v>
      </c>
      <c r="CM96" s="58">
        <f t="shared" si="111"/>
        <v>7.1999999999999998E-3</v>
      </c>
      <c r="CN96" s="58">
        <f t="shared" si="112"/>
        <v>2E-3</v>
      </c>
      <c r="CO96" s="58">
        <f t="shared" si="113"/>
        <v>1</v>
      </c>
      <c r="CP96" s="58">
        <f t="shared" si="114"/>
        <v>0.78482498563807401</v>
      </c>
      <c r="CQ96" s="58">
        <f t="shared" si="115"/>
        <v>0.73625871870723592</v>
      </c>
      <c r="CR96" s="58">
        <f t="shared" si="116"/>
        <v>0.68722334182547351</v>
      </c>
      <c r="CS96" s="58">
        <f t="shared" si="117"/>
        <v>0.59698518487140118</v>
      </c>
      <c r="CT96" s="136">
        <f t="shared" si="80"/>
        <v>5.1000000000000004E-3</v>
      </c>
      <c r="CU96" s="136">
        <f t="shared" si="81"/>
        <v>1.6000000000000001E-3</v>
      </c>
      <c r="CV96" s="58">
        <f t="shared" si="118"/>
        <v>1</v>
      </c>
      <c r="CW96" s="58">
        <f t="shared" si="119"/>
        <v>0.87622914657498496</v>
      </c>
      <c r="CX96" s="58">
        <f t="shared" si="120"/>
        <v>0.81931927491163481</v>
      </c>
      <c r="CY96" s="58">
        <f t="shared" si="121"/>
        <v>0.77144346346102199</v>
      </c>
      <c r="CZ96" s="58">
        <f t="shared" si="122"/>
        <v>0.69411220339394886</v>
      </c>
    </row>
    <row r="97" spans="1:104">
      <c r="A97" s="5"/>
      <c r="B97" s="5"/>
      <c r="C97" s="5"/>
      <c r="D97" s="5"/>
      <c r="E97" s="5"/>
      <c r="F97" s="58"/>
      <c r="G97" s="58"/>
      <c r="H97" s="58"/>
      <c r="AD97" s="58">
        <v>69</v>
      </c>
      <c r="AE97" s="58">
        <f>H$42</f>
        <v>4.7999999999999996E-3</v>
      </c>
      <c r="AF97" s="118">
        <f t="shared" si="78"/>
        <v>2.8899999999999999E-2</v>
      </c>
      <c r="AG97" s="58">
        <f t="shared" si="78"/>
        <v>0</v>
      </c>
      <c r="AH97" s="58">
        <f t="shared" si="78"/>
        <v>3.7199999999999997E-2</v>
      </c>
      <c r="AI97" s="58">
        <f t="shared" si="78"/>
        <v>10.7607</v>
      </c>
      <c r="AJ97" s="58">
        <f t="shared" si="78"/>
        <v>1.1000000000000001E-3</v>
      </c>
      <c r="AK97" s="58">
        <f t="shared" si="78"/>
        <v>3.5041000000000002</v>
      </c>
      <c r="AL97" s="58">
        <f t="shared" si="78"/>
        <v>67.732100000000003</v>
      </c>
      <c r="AM97" s="58">
        <f>U$42</f>
        <v>3.3E-3</v>
      </c>
      <c r="AN97" s="58">
        <f t="shared" si="79"/>
        <v>2.06E-2</v>
      </c>
      <c r="AO97" s="58">
        <f t="shared" si="79"/>
        <v>0</v>
      </c>
      <c r="AP97" s="58">
        <f t="shared" si="79"/>
        <v>3.9800000000000002E-2</v>
      </c>
      <c r="AQ97" s="58">
        <f t="shared" si="79"/>
        <v>10.8742</v>
      </c>
      <c r="AR97" s="58">
        <f t="shared" si="79"/>
        <v>8.0000000000000004E-4</v>
      </c>
      <c r="AS97" s="58">
        <f t="shared" si="79"/>
        <v>5.0952999999999999</v>
      </c>
      <c r="AT97" s="58">
        <f t="shared" si="79"/>
        <v>67.743600000000001</v>
      </c>
      <c r="AV97" s="125">
        <f t="shared" si="82"/>
        <v>4.7999999999999996E-3</v>
      </c>
      <c r="AW97" s="125">
        <f t="shared" si="83"/>
        <v>4.7999999999999996E-3</v>
      </c>
      <c r="AX97" s="125">
        <f t="shared" si="84"/>
        <v>3.8086290078837345E-3</v>
      </c>
      <c r="AY97" s="125">
        <f t="shared" si="85"/>
        <v>3.4012727397369417E-3</v>
      </c>
      <c r="AZ97" s="125">
        <f t="shared" si="86"/>
        <v>3.0195503682254534E-3</v>
      </c>
      <c r="BA97" s="125">
        <f t="shared" si="87"/>
        <v>2.5640837679651971E-3</v>
      </c>
      <c r="BB97" s="125">
        <f t="shared" si="88"/>
        <v>3.3E-3</v>
      </c>
      <c r="BC97" s="125">
        <f t="shared" si="89"/>
        <v>3.3E-3</v>
      </c>
      <c r="BD97" s="125">
        <f t="shared" si="90"/>
        <v>2.6281169850265584E-3</v>
      </c>
      <c r="BE97" s="125">
        <f t="shared" si="91"/>
        <v>2.3384016573304309E-3</v>
      </c>
      <c r="BF97" s="125">
        <f t="shared" si="92"/>
        <v>2.0965009451043011E-3</v>
      </c>
      <c r="BG97" s="125">
        <f t="shared" si="93"/>
        <v>1.8058672236566876E-3</v>
      </c>
      <c r="BI97" s="125">
        <f t="shared" si="94"/>
        <v>1.1000000000000001E-3</v>
      </c>
      <c r="BJ97" s="125">
        <f t="shared" si="95"/>
        <v>1.1000000000000001E-3</v>
      </c>
      <c r="BK97" s="125">
        <f t="shared" si="96"/>
        <v>8.7281081430668926E-4</v>
      </c>
      <c r="BL97" s="125">
        <f t="shared" si="97"/>
        <v>7.7945833618971595E-4</v>
      </c>
      <c r="BM97" s="125">
        <f t="shared" si="98"/>
        <v>6.9198029271833321E-4</v>
      </c>
      <c r="BN97" s="125">
        <f t="shared" si="99"/>
        <v>5.8760253015869115E-4</v>
      </c>
      <c r="BO97" s="125">
        <f t="shared" si="100"/>
        <v>8.0000000000000004E-4</v>
      </c>
      <c r="BP97" s="125">
        <f t="shared" si="101"/>
        <v>8.0000000000000004E-4</v>
      </c>
      <c r="BQ97" s="125">
        <f t="shared" si="102"/>
        <v>6.371192690973475E-4</v>
      </c>
      <c r="BR97" s="125">
        <f t="shared" si="103"/>
        <v>5.6688525026192267E-4</v>
      </c>
      <c r="BS97" s="125">
        <f t="shared" si="104"/>
        <v>5.0824265335861851E-4</v>
      </c>
      <c r="BT97" s="125">
        <f t="shared" si="105"/>
        <v>4.3778599361374244E-4</v>
      </c>
      <c r="BV97" s="58">
        <v>73</v>
      </c>
      <c r="BW97" s="58">
        <f t="shared" si="106"/>
        <v>7.1999999999999998E-3</v>
      </c>
      <c r="BX97" s="58">
        <f t="shared" si="107"/>
        <v>2E-3</v>
      </c>
      <c r="BY97" s="58">
        <f>1+$B$55*(IF('Male Inactive'!$O79&gt;=0, ((('Male Inactive'!$O79)/7)/60), 0))^0.25</f>
        <v>1</v>
      </c>
      <c r="BZ97" s="58">
        <f>1+$B$55*(IF('Male Barely'!$O79&gt;=0, ((('Male Barely'!$O79)/7)/60), 0))^0.25</f>
        <v>0.78698266595120558</v>
      </c>
      <c r="CA97" s="58">
        <f>1+$B$55*(IF('Male Somewhat'!$O79&gt;=0, ((('Male Somewhat'!$O79)/7)/60), 0))^0.25</f>
        <v>0.7389034001638306</v>
      </c>
      <c r="CB97" s="58">
        <f>1+$B$55*(IF('Male Active'!$O79&gt;=0, ((('Male Active'!$O79)/7)/60), 0))^0.25</f>
        <v>0.69035972845359339</v>
      </c>
      <c r="CC97" s="58">
        <f>1+$B$55*(IF('Male Highly'!$O79&gt;=0, ((('Male Highly'!$O79)/7)/60), 0))^0.25</f>
        <v>0.60102644001007022</v>
      </c>
      <c r="CD97" s="58">
        <f t="shared" si="108"/>
        <v>5.1000000000000004E-3</v>
      </c>
      <c r="CE97" s="58">
        <f t="shared" si="109"/>
        <v>1.6000000000000001E-3</v>
      </c>
      <c r="CF97" s="58">
        <f>1+$B$55*(IF('Female Inactive'!$Q79&gt;=0, ((('Female Inactive'!$Q79)/7)/60), 0))^0.25</f>
        <v>0.9192827052157847</v>
      </c>
      <c r="CG97" s="58">
        <f>1+$B$55*(IF('Female Barely'!$Q79&gt;=0, ((('Female Barely'!$Q79)/7)/60), 0))^0.25</f>
        <v>0.80671690754738778</v>
      </c>
      <c r="CH97" s="58">
        <f>1+$B$55*(IF('Female Somewhat'!$Q79&gt;=0, ((('Female Somewhat'!$Q79)/7)/60), 0))^0.25</f>
        <v>0.75495912353184691</v>
      </c>
      <c r="CI97" s="58">
        <f>1+$B$55*(IF('Female Active'!$Q79&gt;=0, ((('Female Active'!$Q79)/7)/60), 0))^0.25</f>
        <v>0.71141754038985971</v>
      </c>
      <c r="CJ97" s="58">
        <f>1+$B$55*(IF('Female Highly'!$Q79&gt;=0, ((('Female Highly'!$Q79)/7)/60), 0))^0.25</f>
        <v>0.64108712952761215</v>
      </c>
      <c r="CL97" s="58">
        <f t="shared" si="110"/>
        <v>73</v>
      </c>
      <c r="CM97" s="58">
        <f t="shared" si="111"/>
        <v>7.1999999999999998E-3</v>
      </c>
      <c r="CN97" s="58">
        <f t="shared" si="112"/>
        <v>2E-3</v>
      </c>
      <c r="CO97" s="58">
        <f t="shared" si="113"/>
        <v>1</v>
      </c>
      <c r="CP97" s="58">
        <f t="shared" si="114"/>
        <v>0.78698266595120558</v>
      </c>
      <c r="CQ97" s="58">
        <f t="shared" si="115"/>
        <v>0.7389034001638306</v>
      </c>
      <c r="CR97" s="58">
        <f t="shared" si="116"/>
        <v>0.69035972845359339</v>
      </c>
      <c r="CS97" s="58">
        <f t="shared" si="117"/>
        <v>0.60102644001007022</v>
      </c>
      <c r="CT97" s="136">
        <f t="shared" si="80"/>
        <v>5.1000000000000004E-3</v>
      </c>
      <c r="CU97" s="136">
        <f t="shared" si="81"/>
        <v>1.6000000000000001E-3</v>
      </c>
      <c r="CV97" s="58">
        <f t="shared" si="118"/>
        <v>1</v>
      </c>
      <c r="CW97" s="58">
        <f t="shared" si="119"/>
        <v>0.87755040203658119</v>
      </c>
      <c r="CX97" s="58">
        <f t="shared" si="120"/>
        <v>0.82124804398950824</v>
      </c>
      <c r="CY97" s="58">
        <f t="shared" si="121"/>
        <v>0.77388330744552358</v>
      </c>
      <c r="CZ97" s="58">
        <f t="shared" si="122"/>
        <v>0.69737755958013892</v>
      </c>
    </row>
    <row r="98" spans="1:104">
      <c r="A98" s="5" t="s">
        <v>393</v>
      </c>
      <c r="B98" s="5"/>
      <c r="C98" s="5" t="s">
        <v>377</v>
      </c>
      <c r="D98" s="5" t="s">
        <v>389</v>
      </c>
      <c r="E98" s="5" t="s">
        <v>390</v>
      </c>
      <c r="F98" s="58"/>
      <c r="G98" s="58"/>
      <c r="H98" s="58"/>
      <c r="AD98" s="58">
        <v>70</v>
      </c>
      <c r="AE98" s="58">
        <f>H$43</f>
        <v>7.1999999999999998E-3</v>
      </c>
      <c r="AF98" s="118">
        <f t="shared" ref="AF98:AL102" si="123">I$43</f>
        <v>5.0799999999999998E-2</v>
      </c>
      <c r="AG98" s="58">
        <f t="shared" si="123"/>
        <v>0</v>
      </c>
      <c r="AH98" s="58">
        <f t="shared" si="123"/>
        <v>3.9399999999999998E-2</v>
      </c>
      <c r="AI98" s="58">
        <f t="shared" si="123"/>
        <v>8.5381</v>
      </c>
      <c r="AJ98" s="58">
        <f t="shared" si="123"/>
        <v>2E-3</v>
      </c>
      <c r="AK98" s="58">
        <f t="shared" si="123"/>
        <v>2.5964</v>
      </c>
      <c r="AL98" s="58">
        <f t="shared" si="123"/>
        <v>72.594200000000001</v>
      </c>
      <c r="AM98" s="58">
        <f>U$43</f>
        <v>5.1000000000000004E-3</v>
      </c>
      <c r="AN98" s="58">
        <f t="shared" ref="AN98:AT102" si="124">V$43</f>
        <v>3.5299999999999998E-2</v>
      </c>
      <c r="AO98" s="58">
        <f t="shared" si="124"/>
        <v>0</v>
      </c>
      <c r="AP98" s="58">
        <f t="shared" si="124"/>
        <v>4.41E-2</v>
      </c>
      <c r="AQ98" s="58">
        <f t="shared" si="124"/>
        <v>8.5457999999999998</v>
      </c>
      <c r="AR98" s="58">
        <f t="shared" si="124"/>
        <v>1.6000000000000001E-3</v>
      </c>
      <c r="AS98" s="58">
        <f t="shared" si="124"/>
        <v>3.7212000000000001</v>
      </c>
      <c r="AT98" s="58">
        <f t="shared" si="124"/>
        <v>72.632499999999993</v>
      </c>
      <c r="AV98" s="125">
        <f t="shared" si="82"/>
        <v>7.1999999999999998E-3</v>
      </c>
      <c r="AW98" s="125">
        <f t="shared" si="83"/>
        <v>7.1999999999999998E-3</v>
      </c>
      <c r="AX98" s="125">
        <f t="shared" si="84"/>
        <v>5.7129435118256017E-3</v>
      </c>
      <c r="AY98" s="125">
        <f t="shared" si="85"/>
        <v>5.1019091096054132E-3</v>
      </c>
      <c r="AZ98" s="125">
        <f t="shared" si="86"/>
        <v>4.5293255523381802E-3</v>
      </c>
      <c r="BA98" s="125">
        <f t="shared" si="87"/>
        <v>3.8461256519477962E-3</v>
      </c>
      <c r="BB98" s="125">
        <f t="shared" si="88"/>
        <v>5.1000000000000004E-3</v>
      </c>
      <c r="BC98" s="125">
        <f t="shared" si="89"/>
        <v>5.1000000000000004E-3</v>
      </c>
      <c r="BD98" s="125">
        <f t="shared" si="90"/>
        <v>4.0616353404955901E-3</v>
      </c>
      <c r="BE98" s="125">
        <f t="shared" si="91"/>
        <v>3.6138934704197569E-3</v>
      </c>
      <c r="BF98" s="125">
        <f t="shared" si="92"/>
        <v>3.2400469151611933E-3</v>
      </c>
      <c r="BG98" s="125">
        <f t="shared" si="93"/>
        <v>2.7908857092876081E-3</v>
      </c>
      <c r="BI98" s="125">
        <f t="shared" si="94"/>
        <v>2E-3</v>
      </c>
      <c r="BJ98" s="125">
        <f t="shared" si="95"/>
        <v>2E-3</v>
      </c>
      <c r="BK98" s="125">
        <f t="shared" si="96"/>
        <v>1.5869287532848896E-3</v>
      </c>
      <c r="BL98" s="125">
        <f t="shared" si="97"/>
        <v>1.4171969748903925E-3</v>
      </c>
      <c r="BM98" s="125">
        <f t="shared" si="98"/>
        <v>1.2581459867606057E-3</v>
      </c>
      <c r="BN98" s="125">
        <f t="shared" si="99"/>
        <v>1.0683682366521656E-3</v>
      </c>
      <c r="BO98" s="125">
        <f t="shared" si="100"/>
        <v>1.6000000000000001E-3</v>
      </c>
      <c r="BP98" s="125">
        <f t="shared" si="101"/>
        <v>1.6000000000000001E-3</v>
      </c>
      <c r="BQ98" s="125">
        <f t="shared" si="102"/>
        <v>1.274238538194695E-3</v>
      </c>
      <c r="BR98" s="125">
        <f t="shared" si="103"/>
        <v>1.1337705005238453E-3</v>
      </c>
      <c r="BS98" s="125">
        <f t="shared" si="104"/>
        <v>1.016485306717237E-3</v>
      </c>
      <c r="BT98" s="125">
        <f t="shared" si="105"/>
        <v>8.7557198722748488E-4</v>
      </c>
      <c r="BV98" s="58">
        <v>74</v>
      </c>
      <c r="BW98" s="58">
        <f t="shared" si="106"/>
        <v>7.1999999999999998E-3</v>
      </c>
      <c r="BX98" s="58">
        <f t="shared" si="107"/>
        <v>2E-3</v>
      </c>
      <c r="BY98" s="58">
        <f>1+$B$55*(IF('Male Inactive'!$O80&gt;=0, ((('Male Inactive'!$O80)/7)/60), 0))^0.25</f>
        <v>1</v>
      </c>
      <c r="BZ98" s="58">
        <f>1+$B$55*(IF('Male Barely'!$O80&gt;=0, ((('Male Barely'!$O80)/7)/60), 0))^0.25</f>
        <v>0.78911870999607669</v>
      </c>
      <c r="CA98" s="58">
        <f>1+$B$55*(IF('Male Somewhat'!$O80&gt;=0, ((('Male Somewhat'!$O80)/7)/60), 0))^0.25</f>
        <v>0.74152156191910068</v>
      </c>
      <c r="CB98" s="58">
        <f>1+$B$55*(IF('Male Active'!$O80&gt;=0, ((('Male Active'!$O80)/7)/60), 0))^0.25</f>
        <v>0.69346466477740187</v>
      </c>
      <c r="CC98" s="58">
        <f>1+$B$55*(IF('Male Highly'!$O80&gt;=0, ((('Male Highly'!$O80)/7)/60), 0))^0.25</f>
        <v>0.60502717122137295</v>
      </c>
      <c r="CD98" s="58">
        <f t="shared" si="108"/>
        <v>5.1000000000000004E-3</v>
      </c>
      <c r="CE98" s="58">
        <f t="shared" si="109"/>
        <v>1.6000000000000001E-3</v>
      </c>
      <c r="CF98" s="58">
        <f>1+$B$55*(IF('Female Inactive'!$Q80&gt;=0, ((('Female Inactive'!$Q80)/7)/60), 0))^0.25</f>
        <v>0.92007481266568902</v>
      </c>
      <c r="CG98" s="58">
        <f>1+$B$55*(IF('Female Barely'!$Q80&gt;=0, ((('Female Barely'!$Q80)/7)/60), 0))^0.25</f>
        <v>0.80861366310493654</v>
      </c>
      <c r="CH98" s="58">
        <f>1+$B$55*(IF('Female Somewhat'!$Q80&gt;=0, ((('Female Somewhat'!$Q80)/7)/60), 0))^0.25</f>
        <v>0.75736379658612107</v>
      </c>
      <c r="CI98" s="58">
        <f>1+$B$55*(IF('Female Active'!$Q80&gt;=0, ((('Female Active'!$Q80)/7)/60), 0))^0.25</f>
        <v>0.71424950244681429</v>
      </c>
      <c r="CJ98" s="58">
        <f>1+$B$55*(IF('Female Highly'!$Q80&gt;=0, ((('Female Highly'!$Q80)/7)/60), 0))^0.25</f>
        <v>0.64460926885757552</v>
      </c>
      <c r="CL98" s="58">
        <f t="shared" si="110"/>
        <v>74</v>
      </c>
      <c r="CM98" s="58">
        <f t="shared" si="111"/>
        <v>7.1999999999999998E-3</v>
      </c>
      <c r="CN98" s="58">
        <f t="shared" si="112"/>
        <v>2E-3</v>
      </c>
      <c r="CO98" s="58">
        <f t="shared" si="113"/>
        <v>1</v>
      </c>
      <c r="CP98" s="58">
        <f t="shared" si="114"/>
        <v>0.78911870999607669</v>
      </c>
      <c r="CQ98" s="58">
        <f t="shared" si="115"/>
        <v>0.74152156191910068</v>
      </c>
      <c r="CR98" s="58">
        <f t="shared" si="116"/>
        <v>0.69346466477740187</v>
      </c>
      <c r="CS98" s="58">
        <f t="shared" si="117"/>
        <v>0.60502717122137295</v>
      </c>
      <c r="CT98" s="136">
        <f t="shared" si="80"/>
        <v>5.1000000000000004E-3</v>
      </c>
      <c r="CU98" s="136">
        <f t="shared" si="81"/>
        <v>1.6000000000000001E-3</v>
      </c>
      <c r="CV98" s="58">
        <f t="shared" si="118"/>
        <v>1</v>
      </c>
      <c r="CW98" s="58">
        <f t="shared" si="119"/>
        <v>0.87885642773132611</v>
      </c>
      <c r="CX98" s="58">
        <f t="shared" si="120"/>
        <v>0.82315458064963976</v>
      </c>
      <c r="CY98" s="58">
        <f t="shared" si="121"/>
        <v>0.77629502798522776</v>
      </c>
      <c r="CZ98" s="58">
        <f t="shared" si="122"/>
        <v>0.70060527685784568</v>
      </c>
    </row>
    <row r="99" spans="1:104">
      <c r="A99" s="5"/>
      <c r="B99" s="5"/>
      <c r="C99" s="5"/>
      <c r="D99" s="5"/>
      <c r="E99" s="5"/>
      <c r="F99" s="58"/>
      <c r="G99" s="58"/>
      <c r="H99" s="58"/>
      <c r="AD99" s="58">
        <v>71</v>
      </c>
      <c r="AE99" s="58">
        <f>H$43</f>
        <v>7.1999999999999998E-3</v>
      </c>
      <c r="AF99" s="118">
        <f t="shared" si="123"/>
        <v>5.0799999999999998E-2</v>
      </c>
      <c r="AG99" s="58">
        <f t="shared" si="123"/>
        <v>0</v>
      </c>
      <c r="AH99" s="58">
        <f t="shared" si="123"/>
        <v>3.9399999999999998E-2</v>
      </c>
      <c r="AI99" s="58">
        <f t="shared" si="123"/>
        <v>8.5381</v>
      </c>
      <c r="AJ99" s="58">
        <f t="shared" si="123"/>
        <v>2E-3</v>
      </c>
      <c r="AK99" s="58">
        <f t="shared" si="123"/>
        <v>2.5964</v>
      </c>
      <c r="AL99" s="58">
        <f t="shared" si="123"/>
        <v>72.594200000000001</v>
      </c>
      <c r="AM99" s="58">
        <f>U$43</f>
        <v>5.1000000000000004E-3</v>
      </c>
      <c r="AN99" s="58">
        <f t="shared" si="124"/>
        <v>3.5299999999999998E-2</v>
      </c>
      <c r="AO99" s="58">
        <f t="shared" si="124"/>
        <v>0</v>
      </c>
      <c r="AP99" s="58">
        <f t="shared" si="124"/>
        <v>4.41E-2</v>
      </c>
      <c r="AQ99" s="58">
        <f t="shared" si="124"/>
        <v>8.5457999999999998</v>
      </c>
      <c r="AR99" s="58">
        <f t="shared" si="124"/>
        <v>1.6000000000000001E-3</v>
      </c>
      <c r="AS99" s="58">
        <f t="shared" si="124"/>
        <v>3.7212000000000001</v>
      </c>
      <c r="AT99" s="58">
        <f t="shared" si="124"/>
        <v>72.632499999999993</v>
      </c>
      <c r="AV99" s="125">
        <f t="shared" si="82"/>
        <v>7.1999999999999998E-3</v>
      </c>
      <c r="AW99" s="125">
        <f t="shared" si="83"/>
        <v>7.1999999999999998E-3</v>
      </c>
      <c r="AX99" s="125">
        <f t="shared" si="84"/>
        <v>5.7129435118256017E-3</v>
      </c>
      <c r="AY99" s="125">
        <f t="shared" si="85"/>
        <v>5.1019091096054132E-3</v>
      </c>
      <c r="AZ99" s="125">
        <f t="shared" si="86"/>
        <v>4.5293255523381802E-3</v>
      </c>
      <c r="BA99" s="125">
        <f t="shared" si="87"/>
        <v>3.8461256519477962E-3</v>
      </c>
      <c r="BB99" s="125">
        <f t="shared" si="88"/>
        <v>5.1000000000000004E-3</v>
      </c>
      <c r="BC99" s="125">
        <f t="shared" si="89"/>
        <v>5.1000000000000004E-3</v>
      </c>
      <c r="BD99" s="125">
        <f t="shared" si="90"/>
        <v>4.0616353404955901E-3</v>
      </c>
      <c r="BE99" s="125">
        <f t="shared" si="91"/>
        <v>3.6138934704197569E-3</v>
      </c>
      <c r="BF99" s="125">
        <f t="shared" si="92"/>
        <v>3.2400469151611933E-3</v>
      </c>
      <c r="BG99" s="125">
        <f t="shared" si="93"/>
        <v>2.7908857092876081E-3</v>
      </c>
      <c r="BI99" s="125">
        <f t="shared" si="94"/>
        <v>2E-3</v>
      </c>
      <c r="BJ99" s="125">
        <f t="shared" si="95"/>
        <v>2E-3</v>
      </c>
      <c r="BK99" s="125">
        <f t="shared" si="96"/>
        <v>1.5869287532848896E-3</v>
      </c>
      <c r="BL99" s="125">
        <f t="shared" si="97"/>
        <v>1.4171969748903925E-3</v>
      </c>
      <c r="BM99" s="125">
        <f t="shared" si="98"/>
        <v>1.2581459867606057E-3</v>
      </c>
      <c r="BN99" s="125">
        <f t="shared" si="99"/>
        <v>1.0683682366521656E-3</v>
      </c>
      <c r="BO99" s="125">
        <f t="shared" si="100"/>
        <v>1.6000000000000001E-3</v>
      </c>
      <c r="BP99" s="125">
        <f t="shared" si="101"/>
        <v>1.6000000000000001E-3</v>
      </c>
      <c r="BQ99" s="125">
        <f t="shared" si="102"/>
        <v>1.274238538194695E-3</v>
      </c>
      <c r="BR99" s="125">
        <f t="shared" si="103"/>
        <v>1.1337705005238453E-3</v>
      </c>
      <c r="BS99" s="125">
        <f t="shared" si="104"/>
        <v>1.016485306717237E-3</v>
      </c>
      <c r="BT99" s="125">
        <f t="shared" si="105"/>
        <v>8.7557198722748488E-4</v>
      </c>
      <c r="BV99" s="58">
        <v>75</v>
      </c>
      <c r="BW99" s="58">
        <f t="shared" si="106"/>
        <v>9.1999999999999998E-3</v>
      </c>
      <c r="BX99" s="58">
        <f t="shared" si="107"/>
        <v>4.7000000000000002E-3</v>
      </c>
      <c r="BY99" s="58">
        <f>1+$B$55*(IF('Male Inactive'!$O81&gt;=0, ((('Male Inactive'!$O81)/7)/60), 0))^0.25</f>
        <v>1</v>
      </c>
      <c r="BZ99" s="58">
        <f>1+$B$55*(IF('Male Barely'!$O81&gt;=0, ((('Male Barely'!$O81)/7)/60), 0))^0.25</f>
        <v>0.79123333473166002</v>
      </c>
      <c r="CA99" s="58">
        <f>1+$B$55*(IF('Male Somewhat'!$O81&gt;=0, ((('Male Somewhat'!$O81)/7)/60), 0))^0.25</f>
        <v>0.74411346990093574</v>
      </c>
      <c r="CB99" s="58">
        <f>1+$B$55*(IF('Male Active'!$O81&gt;=0, ((('Male Active'!$O81)/7)/60), 0))^0.25</f>
        <v>0.69653846616670489</v>
      </c>
      <c r="CC99" s="58">
        <f>1+$B$55*(IF('Male Highly'!$O81&gt;=0, ((('Male Highly'!$O81)/7)/60), 0))^0.25</f>
        <v>0.60898778486141236</v>
      </c>
      <c r="CD99" s="58">
        <f t="shared" si="108"/>
        <v>8.2000000000000007E-3</v>
      </c>
      <c r="CE99" s="58">
        <f t="shared" si="109"/>
        <v>4.0000000000000001E-3</v>
      </c>
      <c r="CF99" s="58">
        <f>1+$B$55*(IF('Female Inactive'!$Q81&gt;=0, ((('Female Inactive'!$Q81)/7)/60), 0))^0.25</f>
        <v>0.92085914688417048</v>
      </c>
      <c r="CG99" s="58">
        <f>1+$B$55*(IF('Female Barely'!$Q81&gt;=0, ((('Female Barely'!$Q81)/7)/60), 0))^0.25</f>
        <v>0.81049180512728447</v>
      </c>
      <c r="CH99" s="58">
        <f>1+$B$55*(IF('Female Somewhat'!$Q81&gt;=0, ((('Female Somewhat'!$Q81)/7)/60), 0))^0.25</f>
        <v>0.75974487173060457</v>
      </c>
      <c r="CI99" s="58">
        <f>1+$B$55*(IF('Female Active'!$Q81&gt;=0, ((('Female Active'!$Q81)/7)/60), 0))^0.25</f>
        <v>0.71705367345540472</v>
      </c>
      <c r="CJ99" s="58">
        <f>1+$B$55*(IF('Female Highly'!$Q81&gt;=0, ((('Female Highly'!$Q81)/7)/60), 0))^0.25</f>
        <v>0.64809684418473967</v>
      </c>
      <c r="CL99" s="58">
        <f t="shared" si="110"/>
        <v>75</v>
      </c>
      <c r="CM99" s="58">
        <f t="shared" si="111"/>
        <v>9.1999999999999998E-3</v>
      </c>
      <c r="CN99" s="58">
        <f t="shared" si="112"/>
        <v>4.7000000000000002E-3</v>
      </c>
      <c r="CO99" s="58">
        <f t="shared" si="113"/>
        <v>1</v>
      </c>
      <c r="CP99" s="58">
        <f t="shared" si="114"/>
        <v>0.79123333473166002</v>
      </c>
      <c r="CQ99" s="58">
        <f t="shared" si="115"/>
        <v>0.74411346990093574</v>
      </c>
      <c r="CR99" s="58">
        <f t="shared" si="116"/>
        <v>0.69653846616670489</v>
      </c>
      <c r="CS99" s="58">
        <f t="shared" si="117"/>
        <v>0.60898778486141236</v>
      </c>
      <c r="CT99" s="136">
        <f t="shared" si="80"/>
        <v>8.2000000000000007E-3</v>
      </c>
      <c r="CU99" s="136">
        <f t="shared" si="81"/>
        <v>4.0000000000000001E-3</v>
      </c>
      <c r="CV99" s="58">
        <f t="shared" si="118"/>
        <v>1</v>
      </c>
      <c r="CW99" s="58">
        <f t="shared" si="119"/>
        <v>0.88014742305560389</v>
      </c>
      <c r="CX99" s="58">
        <f t="shared" si="120"/>
        <v>0.82503917597092458</v>
      </c>
      <c r="CY99" s="58">
        <f t="shared" si="121"/>
        <v>0.7786789932875573</v>
      </c>
      <c r="CZ99" s="58">
        <f t="shared" si="122"/>
        <v>0.70379584801611361</v>
      </c>
    </row>
    <row r="100" spans="1:104">
      <c r="A100" s="5"/>
      <c r="B100" s="5"/>
      <c r="C100" s="5">
        <v>0</v>
      </c>
      <c r="D100" s="5">
        <v>0</v>
      </c>
      <c r="E100" s="5">
        <v>0</v>
      </c>
      <c r="F100" s="58"/>
      <c r="G100" s="58"/>
      <c r="H100" s="58"/>
      <c r="AD100" s="58">
        <v>72</v>
      </c>
      <c r="AE100" s="58">
        <f>H$43</f>
        <v>7.1999999999999998E-3</v>
      </c>
      <c r="AF100" s="118">
        <f t="shared" si="123"/>
        <v>5.0799999999999998E-2</v>
      </c>
      <c r="AG100" s="58">
        <f t="shared" si="123"/>
        <v>0</v>
      </c>
      <c r="AH100" s="58">
        <f t="shared" si="123"/>
        <v>3.9399999999999998E-2</v>
      </c>
      <c r="AI100" s="58">
        <f t="shared" si="123"/>
        <v>8.5381</v>
      </c>
      <c r="AJ100" s="58">
        <f t="shared" si="123"/>
        <v>2E-3</v>
      </c>
      <c r="AK100" s="58">
        <f t="shared" si="123"/>
        <v>2.5964</v>
      </c>
      <c r="AL100" s="58">
        <f t="shared" si="123"/>
        <v>72.594200000000001</v>
      </c>
      <c r="AM100" s="58">
        <f>U$43</f>
        <v>5.1000000000000004E-3</v>
      </c>
      <c r="AN100" s="58">
        <f t="shared" si="124"/>
        <v>3.5299999999999998E-2</v>
      </c>
      <c r="AO100" s="58">
        <f t="shared" si="124"/>
        <v>0</v>
      </c>
      <c r="AP100" s="58">
        <f t="shared" si="124"/>
        <v>4.41E-2</v>
      </c>
      <c r="AQ100" s="58">
        <f t="shared" si="124"/>
        <v>8.5457999999999998</v>
      </c>
      <c r="AR100" s="58">
        <f t="shared" si="124"/>
        <v>1.6000000000000001E-3</v>
      </c>
      <c r="AS100" s="58">
        <f t="shared" si="124"/>
        <v>3.7212000000000001</v>
      </c>
      <c r="AT100" s="58">
        <f t="shared" si="124"/>
        <v>72.632499999999993</v>
      </c>
      <c r="AV100" s="125">
        <f t="shared" si="82"/>
        <v>7.1999999999999998E-3</v>
      </c>
      <c r="AW100" s="125">
        <f t="shared" si="83"/>
        <v>7.1999999999999998E-3</v>
      </c>
      <c r="AX100" s="125">
        <f t="shared" si="84"/>
        <v>5.7129435118256017E-3</v>
      </c>
      <c r="AY100" s="125">
        <f t="shared" si="85"/>
        <v>5.1019091096054132E-3</v>
      </c>
      <c r="AZ100" s="125">
        <f t="shared" si="86"/>
        <v>4.5293255523381802E-3</v>
      </c>
      <c r="BA100" s="125">
        <f t="shared" si="87"/>
        <v>3.8461256519477962E-3</v>
      </c>
      <c r="BB100" s="125">
        <f t="shared" si="88"/>
        <v>5.1000000000000004E-3</v>
      </c>
      <c r="BC100" s="125">
        <f t="shared" si="89"/>
        <v>5.1000000000000004E-3</v>
      </c>
      <c r="BD100" s="125">
        <f t="shared" si="90"/>
        <v>4.0616353404955901E-3</v>
      </c>
      <c r="BE100" s="125">
        <f t="shared" si="91"/>
        <v>3.6138934704197569E-3</v>
      </c>
      <c r="BF100" s="125">
        <f t="shared" si="92"/>
        <v>3.2400469151611933E-3</v>
      </c>
      <c r="BG100" s="125">
        <f t="shared" si="93"/>
        <v>2.7908857092876081E-3</v>
      </c>
      <c r="BI100" s="125">
        <f t="shared" si="94"/>
        <v>2E-3</v>
      </c>
      <c r="BJ100" s="125">
        <f t="shared" si="95"/>
        <v>2E-3</v>
      </c>
      <c r="BK100" s="125">
        <f t="shared" si="96"/>
        <v>1.5869287532848896E-3</v>
      </c>
      <c r="BL100" s="125">
        <f t="shared" si="97"/>
        <v>1.4171969748903925E-3</v>
      </c>
      <c r="BM100" s="125">
        <f t="shared" si="98"/>
        <v>1.2581459867606057E-3</v>
      </c>
      <c r="BN100" s="125">
        <f t="shared" si="99"/>
        <v>1.0683682366521656E-3</v>
      </c>
      <c r="BO100" s="125">
        <f t="shared" si="100"/>
        <v>1.6000000000000001E-3</v>
      </c>
      <c r="BP100" s="125">
        <f t="shared" si="101"/>
        <v>1.6000000000000001E-3</v>
      </c>
      <c r="BQ100" s="125">
        <f t="shared" si="102"/>
        <v>1.274238538194695E-3</v>
      </c>
      <c r="BR100" s="125">
        <f t="shared" si="103"/>
        <v>1.1337705005238453E-3</v>
      </c>
      <c r="BS100" s="125">
        <f t="shared" si="104"/>
        <v>1.016485306717237E-3</v>
      </c>
      <c r="BT100" s="125">
        <f t="shared" si="105"/>
        <v>8.7557198722748488E-4</v>
      </c>
      <c r="BV100" s="58">
        <v>76</v>
      </c>
      <c r="BW100" s="58">
        <f t="shared" si="106"/>
        <v>9.1999999999999998E-3</v>
      </c>
      <c r="BX100" s="58">
        <f t="shared" si="107"/>
        <v>4.7000000000000002E-3</v>
      </c>
      <c r="BY100" s="58">
        <f>1+$B$55*(IF('Male Inactive'!$O82&gt;=0, ((('Male Inactive'!$O82)/7)/60), 0))^0.25</f>
        <v>1</v>
      </c>
      <c r="BZ100" s="58">
        <f>1+$B$55*(IF('Male Barely'!$O82&gt;=0, ((('Male Barely'!$O82)/7)/60), 0))^0.25</f>
        <v>0.79332675494135951</v>
      </c>
      <c r="CA100" s="58">
        <f>1+$B$55*(IF('Male Somewhat'!$O82&gt;=0, ((('Male Somewhat'!$O82)/7)/60), 0))^0.25</f>
        <v>0.74667938737061745</v>
      </c>
      <c r="CB100" s="58">
        <f>1+$B$55*(IF('Male Active'!$O82&gt;=0, ((('Male Active'!$O82)/7)/60), 0))^0.25</f>
        <v>0.69958144482891826</v>
      </c>
      <c r="CC100" s="58">
        <f>1+$B$55*(IF('Male Highly'!$O82&gt;=0, ((('Male Highly'!$O82)/7)/60), 0))^0.25</f>
        <v>0.61290868321153125</v>
      </c>
      <c r="CD100" s="58">
        <f t="shared" si="108"/>
        <v>8.2000000000000007E-3</v>
      </c>
      <c r="CE100" s="58">
        <f t="shared" si="109"/>
        <v>4.0000000000000001E-3</v>
      </c>
      <c r="CF100" s="58">
        <f>1+$B$55*(IF('Female Inactive'!$Q82&gt;=0, ((('Female Inactive'!$Q82)/7)/60), 0))^0.25</f>
        <v>0.92163578415270653</v>
      </c>
      <c r="CG100" s="58">
        <f>1+$B$55*(IF('Female Barely'!$Q82&gt;=0, ((('Female Barely'!$Q82)/7)/60), 0))^0.25</f>
        <v>0.81235151627565616</v>
      </c>
      <c r="CH100" s="58">
        <f>1+$B$55*(IF('Female Somewhat'!$Q82&gt;=0, ((('Female Somewhat'!$Q82)/7)/60), 0))^0.25</f>
        <v>0.76210258053995794</v>
      </c>
      <c r="CI100" s="58">
        <f>1+$B$55*(IF('Female Active'!$Q82&gt;=0, ((('Female Active'!$Q82)/7)/60), 0))^0.25</f>
        <v>0.7198303261390484</v>
      </c>
      <c r="CJ100" s="58">
        <f>1+$B$55*(IF('Female Highly'!$Q82&gt;=0, ((('Female Highly'!$Q82)/7)/60), 0))^0.25</f>
        <v>0.6515501946979263</v>
      </c>
      <c r="CL100" s="58">
        <f t="shared" si="110"/>
        <v>76</v>
      </c>
      <c r="CM100" s="58">
        <f t="shared" si="111"/>
        <v>9.1999999999999998E-3</v>
      </c>
      <c r="CN100" s="58">
        <f t="shared" si="112"/>
        <v>4.7000000000000002E-3</v>
      </c>
      <c r="CO100" s="58">
        <f t="shared" si="113"/>
        <v>1</v>
      </c>
      <c r="CP100" s="58">
        <f t="shared" si="114"/>
        <v>0.79332675494135951</v>
      </c>
      <c r="CQ100" s="58">
        <f t="shared" si="115"/>
        <v>0.74667938737061745</v>
      </c>
      <c r="CR100" s="58">
        <f t="shared" si="116"/>
        <v>0.69958144482891826</v>
      </c>
      <c r="CS100" s="58">
        <f t="shared" si="117"/>
        <v>0.61290868321153125</v>
      </c>
      <c r="CT100" s="136">
        <f t="shared" si="80"/>
        <v>8.2000000000000007E-3</v>
      </c>
      <c r="CU100" s="136">
        <f t="shared" si="81"/>
        <v>4.0000000000000001E-3</v>
      </c>
      <c r="CV100" s="58">
        <f t="shared" si="118"/>
        <v>1</v>
      </c>
      <c r="CW100" s="58">
        <f t="shared" si="119"/>
        <v>0.8814235842876702</v>
      </c>
      <c r="CX100" s="58">
        <f t="shared" si="120"/>
        <v>0.82690211648041279</v>
      </c>
      <c r="CY100" s="58">
        <f t="shared" si="121"/>
        <v>0.78103556580196676</v>
      </c>
      <c r="CZ100" s="58">
        <f t="shared" si="122"/>
        <v>0.70694975813783123</v>
      </c>
    </row>
    <row r="101" spans="1:104">
      <c r="A101" s="5"/>
      <c r="B101" s="5"/>
      <c r="C101" s="5">
        <v>1</v>
      </c>
      <c r="D101" s="5">
        <v>380.05919999999998</v>
      </c>
      <c r="E101" s="5">
        <v>281.13580000000002</v>
      </c>
      <c r="F101" s="58"/>
      <c r="G101" s="58"/>
      <c r="H101" s="58"/>
      <c r="AD101" s="58">
        <v>73</v>
      </c>
      <c r="AE101" s="58">
        <f>H$43</f>
        <v>7.1999999999999998E-3</v>
      </c>
      <c r="AF101" s="118">
        <f t="shared" si="123"/>
        <v>5.0799999999999998E-2</v>
      </c>
      <c r="AG101" s="58">
        <f t="shared" si="123"/>
        <v>0</v>
      </c>
      <c r="AH101" s="58">
        <f t="shared" si="123"/>
        <v>3.9399999999999998E-2</v>
      </c>
      <c r="AI101" s="58">
        <f t="shared" si="123"/>
        <v>8.5381</v>
      </c>
      <c r="AJ101" s="58">
        <f t="shared" si="123"/>
        <v>2E-3</v>
      </c>
      <c r="AK101" s="58">
        <f t="shared" si="123"/>
        <v>2.5964</v>
      </c>
      <c r="AL101" s="58">
        <f t="shared" si="123"/>
        <v>72.594200000000001</v>
      </c>
      <c r="AM101" s="58">
        <f>U$43</f>
        <v>5.1000000000000004E-3</v>
      </c>
      <c r="AN101" s="58">
        <f t="shared" si="124"/>
        <v>3.5299999999999998E-2</v>
      </c>
      <c r="AO101" s="58">
        <f t="shared" si="124"/>
        <v>0</v>
      </c>
      <c r="AP101" s="58">
        <f t="shared" si="124"/>
        <v>4.41E-2</v>
      </c>
      <c r="AQ101" s="58">
        <f t="shared" si="124"/>
        <v>8.5457999999999998</v>
      </c>
      <c r="AR101" s="58">
        <f t="shared" si="124"/>
        <v>1.6000000000000001E-3</v>
      </c>
      <c r="AS101" s="58">
        <f t="shared" si="124"/>
        <v>3.7212000000000001</v>
      </c>
      <c r="AT101" s="58">
        <f t="shared" si="124"/>
        <v>72.632499999999993</v>
      </c>
      <c r="AV101" s="125">
        <f t="shared" si="82"/>
        <v>7.1999999999999998E-3</v>
      </c>
      <c r="AW101" s="125">
        <f t="shared" si="83"/>
        <v>7.1999999999999998E-3</v>
      </c>
      <c r="AX101" s="125">
        <f t="shared" si="84"/>
        <v>5.7129435118256017E-3</v>
      </c>
      <c r="AY101" s="125">
        <f t="shared" si="85"/>
        <v>5.1019091096054132E-3</v>
      </c>
      <c r="AZ101" s="125">
        <f t="shared" si="86"/>
        <v>4.5293255523381802E-3</v>
      </c>
      <c r="BA101" s="125">
        <f t="shared" si="87"/>
        <v>3.8461256519477962E-3</v>
      </c>
      <c r="BB101" s="125">
        <f t="shared" si="88"/>
        <v>5.1000000000000004E-3</v>
      </c>
      <c r="BC101" s="125">
        <f t="shared" si="89"/>
        <v>5.1000000000000004E-3</v>
      </c>
      <c r="BD101" s="125">
        <f t="shared" si="90"/>
        <v>4.0616353404955901E-3</v>
      </c>
      <c r="BE101" s="125">
        <f t="shared" si="91"/>
        <v>3.6138934704197569E-3</v>
      </c>
      <c r="BF101" s="125">
        <f t="shared" si="92"/>
        <v>3.2400469151611933E-3</v>
      </c>
      <c r="BG101" s="125">
        <f t="shared" si="93"/>
        <v>2.7908857092876081E-3</v>
      </c>
      <c r="BI101" s="125">
        <f t="shared" si="94"/>
        <v>2E-3</v>
      </c>
      <c r="BJ101" s="125">
        <f t="shared" si="95"/>
        <v>2E-3</v>
      </c>
      <c r="BK101" s="125">
        <f t="shared" si="96"/>
        <v>1.5869287532848896E-3</v>
      </c>
      <c r="BL101" s="125">
        <f t="shared" si="97"/>
        <v>1.4171969748903925E-3</v>
      </c>
      <c r="BM101" s="125">
        <f t="shared" si="98"/>
        <v>1.2581459867606057E-3</v>
      </c>
      <c r="BN101" s="125">
        <f t="shared" si="99"/>
        <v>1.0683682366521656E-3</v>
      </c>
      <c r="BO101" s="125">
        <f t="shared" si="100"/>
        <v>1.6000000000000001E-3</v>
      </c>
      <c r="BP101" s="125">
        <f t="shared" si="101"/>
        <v>1.6000000000000001E-3</v>
      </c>
      <c r="BQ101" s="125">
        <f t="shared" si="102"/>
        <v>1.274238538194695E-3</v>
      </c>
      <c r="BR101" s="125">
        <f t="shared" si="103"/>
        <v>1.1337705005238453E-3</v>
      </c>
      <c r="BS101" s="125">
        <f t="shared" si="104"/>
        <v>1.016485306717237E-3</v>
      </c>
      <c r="BT101" s="125">
        <f t="shared" si="105"/>
        <v>8.7557198722748488E-4</v>
      </c>
      <c r="BV101" s="58">
        <v>77</v>
      </c>
      <c r="BW101" s="58">
        <f t="shared" si="106"/>
        <v>9.1999999999999998E-3</v>
      </c>
      <c r="BX101" s="58">
        <f t="shared" si="107"/>
        <v>4.7000000000000002E-3</v>
      </c>
      <c r="BY101" s="58">
        <f>1+$B$55*(IF('Male Inactive'!$O83&gt;=0, ((('Male Inactive'!$O83)/7)/60), 0))^0.25</f>
        <v>1</v>
      </c>
      <c r="BZ101" s="58">
        <f>1+$B$55*(IF('Male Barely'!$O83&gt;=0, ((('Male Barely'!$O83)/7)/60), 0))^0.25</f>
        <v>0.79539918325482517</v>
      </c>
      <c r="CA101" s="58">
        <f>1+$B$55*(IF('Male Somewhat'!$O83&gt;=0, ((('Male Somewhat'!$O83)/7)/60), 0))^0.25</f>
        <v>0.74921957494955937</v>
      </c>
      <c r="CB101" s="58">
        <f>1+$B$55*(IF('Male Active'!$O83&gt;=0, ((('Male Active'!$O83)/7)/60), 0))^0.25</f>
        <v>0.70259390984077963</v>
      </c>
      <c r="CC101" s="58">
        <f>1+$B$55*(IF('Male Highly'!$O83&gt;=0, ((('Male Highly'!$O83)/7)/60), 0))^0.25</f>
        <v>0.61679026451917229</v>
      </c>
      <c r="CD101" s="58">
        <f t="shared" si="108"/>
        <v>8.2000000000000007E-3</v>
      </c>
      <c r="CE101" s="58">
        <f t="shared" si="109"/>
        <v>4.0000000000000001E-3</v>
      </c>
      <c r="CF101" s="58">
        <f>1+$B$55*(IF('Female Inactive'!$Q83&gt;=0, ((('Female Inactive'!$Q83)/7)/60), 0))^0.25</f>
        <v>0.92240480000419778</v>
      </c>
      <c r="CG101" s="58">
        <f>1+$B$55*(IF('Female Barely'!$Q83&gt;=0, ((('Female Barely'!$Q83)/7)/60), 0))^0.25</f>
        <v>0.8141929774187564</v>
      </c>
      <c r="CH101" s="58">
        <f>1+$B$55*(IF('Female Somewhat'!$Q83&gt;=0, ((('Female Somewhat'!$Q83)/7)/60), 0))^0.25</f>
        <v>0.76443715231631737</v>
      </c>
      <c r="CI101" s="58">
        <f>1+$B$55*(IF('Female Active'!$Q83&gt;=0, ((('Female Active'!$Q83)/7)/60), 0))^0.25</f>
        <v>0.72257973054483049</v>
      </c>
      <c r="CJ101" s="58">
        <f>1+$B$55*(IF('Female Highly'!$Q83&gt;=0, ((('Female Highly'!$Q83)/7)/60), 0))^0.25</f>
        <v>0.65496965625737724</v>
      </c>
      <c r="CL101" s="58">
        <f t="shared" si="110"/>
        <v>77</v>
      </c>
      <c r="CM101" s="58">
        <f t="shared" si="111"/>
        <v>9.1999999999999998E-3</v>
      </c>
      <c r="CN101" s="58">
        <f t="shared" si="112"/>
        <v>4.7000000000000002E-3</v>
      </c>
      <c r="CO101" s="58">
        <f t="shared" si="113"/>
        <v>1</v>
      </c>
      <c r="CP101" s="58">
        <f t="shared" si="114"/>
        <v>0.79539918325482517</v>
      </c>
      <c r="CQ101" s="58">
        <f t="shared" si="115"/>
        <v>0.74921957494955937</v>
      </c>
      <c r="CR101" s="58">
        <f t="shared" si="116"/>
        <v>0.70259390984077963</v>
      </c>
      <c r="CS101" s="58">
        <f t="shared" si="117"/>
        <v>0.61679026451917229</v>
      </c>
      <c r="CT101" s="136">
        <f t="shared" si="80"/>
        <v>8.2000000000000007E-3</v>
      </c>
      <c r="CU101" s="136">
        <f t="shared" si="81"/>
        <v>4.0000000000000001E-3</v>
      </c>
      <c r="CV101" s="58">
        <f t="shared" si="118"/>
        <v>1</v>
      </c>
      <c r="CW101" s="58">
        <f t="shared" si="119"/>
        <v>0.88268510464716909</v>
      </c>
      <c r="CX101" s="58">
        <f t="shared" si="120"/>
        <v>0.82874368424019307</v>
      </c>
      <c r="CY101" s="58">
        <f t="shared" si="121"/>
        <v>0.78336510232984702</v>
      </c>
      <c r="CZ101" s="58">
        <f t="shared" si="122"/>
        <v>0.71006748474682324</v>
      </c>
    </row>
    <row r="102" spans="1:104">
      <c r="A102" s="5"/>
      <c r="B102" s="5"/>
      <c r="C102" s="5">
        <v>2</v>
      </c>
      <c r="D102" s="5">
        <v>1369.413</v>
      </c>
      <c r="E102" s="5">
        <v>251.24940000000001</v>
      </c>
      <c r="F102" s="58"/>
      <c r="G102" s="58"/>
      <c r="H102" s="58"/>
      <c r="AD102" s="58">
        <v>74</v>
      </c>
      <c r="AE102" s="58">
        <f>H$43</f>
        <v>7.1999999999999998E-3</v>
      </c>
      <c r="AF102" s="118">
        <f t="shared" si="123"/>
        <v>5.0799999999999998E-2</v>
      </c>
      <c r="AG102" s="58">
        <f t="shared" si="123"/>
        <v>0</v>
      </c>
      <c r="AH102" s="58">
        <f t="shared" si="123"/>
        <v>3.9399999999999998E-2</v>
      </c>
      <c r="AI102" s="58">
        <f t="shared" si="123"/>
        <v>8.5381</v>
      </c>
      <c r="AJ102" s="58">
        <f t="shared" si="123"/>
        <v>2E-3</v>
      </c>
      <c r="AK102" s="58">
        <f t="shared" si="123"/>
        <v>2.5964</v>
      </c>
      <c r="AL102" s="58">
        <f t="shared" si="123"/>
        <v>72.594200000000001</v>
      </c>
      <c r="AM102" s="58">
        <f>U$43</f>
        <v>5.1000000000000004E-3</v>
      </c>
      <c r="AN102" s="58">
        <f t="shared" si="124"/>
        <v>3.5299999999999998E-2</v>
      </c>
      <c r="AO102" s="58">
        <f t="shared" si="124"/>
        <v>0</v>
      </c>
      <c r="AP102" s="58">
        <f t="shared" si="124"/>
        <v>4.41E-2</v>
      </c>
      <c r="AQ102" s="58">
        <f t="shared" si="124"/>
        <v>8.5457999999999998</v>
      </c>
      <c r="AR102" s="58">
        <f t="shared" si="124"/>
        <v>1.6000000000000001E-3</v>
      </c>
      <c r="AS102" s="58">
        <f t="shared" si="124"/>
        <v>3.7212000000000001</v>
      </c>
      <c r="AT102" s="58">
        <f t="shared" si="124"/>
        <v>72.632499999999993</v>
      </c>
      <c r="AV102" s="125">
        <f t="shared" si="82"/>
        <v>7.1999999999999998E-3</v>
      </c>
      <c r="AW102" s="125">
        <f t="shared" si="83"/>
        <v>7.1999999999999998E-3</v>
      </c>
      <c r="AX102" s="125">
        <f t="shared" si="84"/>
        <v>5.7129435118256017E-3</v>
      </c>
      <c r="AY102" s="125">
        <f t="shared" si="85"/>
        <v>5.1019091096054132E-3</v>
      </c>
      <c r="AZ102" s="125">
        <f t="shared" si="86"/>
        <v>4.5293255523381802E-3</v>
      </c>
      <c r="BA102" s="125">
        <f t="shared" si="87"/>
        <v>3.8461256519477962E-3</v>
      </c>
      <c r="BB102" s="125">
        <f t="shared" si="88"/>
        <v>5.1000000000000004E-3</v>
      </c>
      <c r="BC102" s="125">
        <f t="shared" si="89"/>
        <v>5.1000000000000004E-3</v>
      </c>
      <c r="BD102" s="125">
        <f t="shared" si="90"/>
        <v>4.0616353404955901E-3</v>
      </c>
      <c r="BE102" s="125">
        <f t="shared" si="91"/>
        <v>3.6138934704197569E-3</v>
      </c>
      <c r="BF102" s="125">
        <f t="shared" si="92"/>
        <v>3.2400469151611933E-3</v>
      </c>
      <c r="BG102" s="125">
        <f t="shared" si="93"/>
        <v>2.7908857092876081E-3</v>
      </c>
      <c r="BI102" s="125">
        <f t="shared" si="94"/>
        <v>2E-3</v>
      </c>
      <c r="BJ102" s="125">
        <f t="shared" si="95"/>
        <v>2E-3</v>
      </c>
      <c r="BK102" s="125">
        <f t="shared" si="96"/>
        <v>1.5869287532848896E-3</v>
      </c>
      <c r="BL102" s="125">
        <f t="shared" si="97"/>
        <v>1.4171969748903925E-3</v>
      </c>
      <c r="BM102" s="125">
        <f t="shared" si="98"/>
        <v>1.2581459867606057E-3</v>
      </c>
      <c r="BN102" s="125">
        <f t="shared" si="99"/>
        <v>1.0683682366521656E-3</v>
      </c>
      <c r="BO102" s="125">
        <f t="shared" si="100"/>
        <v>1.6000000000000001E-3</v>
      </c>
      <c r="BP102" s="125">
        <f t="shared" si="101"/>
        <v>1.6000000000000001E-3</v>
      </c>
      <c r="BQ102" s="125">
        <f t="shared" si="102"/>
        <v>1.274238538194695E-3</v>
      </c>
      <c r="BR102" s="125">
        <f t="shared" si="103"/>
        <v>1.1337705005238453E-3</v>
      </c>
      <c r="BS102" s="125">
        <f t="shared" si="104"/>
        <v>1.016485306717237E-3</v>
      </c>
      <c r="BT102" s="125">
        <f t="shared" si="105"/>
        <v>8.7557198722748488E-4</v>
      </c>
      <c r="BV102" s="58">
        <v>78</v>
      </c>
      <c r="BW102" s="58">
        <f t="shared" si="106"/>
        <v>9.1999999999999998E-3</v>
      </c>
      <c r="BX102" s="58">
        <f t="shared" si="107"/>
        <v>4.7000000000000002E-3</v>
      </c>
      <c r="BY102" s="58">
        <f>1+$B$55*(IF('Male Inactive'!$O84&gt;=0, ((('Male Inactive'!$O84)/7)/60), 0))^0.25</f>
        <v>1</v>
      </c>
      <c r="BZ102" s="58">
        <f>1+$B$55*(IF('Male Barely'!$O84&gt;=0, ((('Male Barely'!$O84)/7)/60), 0))^0.25</f>
        <v>0.79745083016955076</v>
      </c>
      <c r="CA102" s="58">
        <f>1+$B$55*(IF('Male Somewhat'!$O84&gt;=0, ((('Male Somewhat'!$O84)/7)/60), 0))^0.25</f>
        <v>0.75173429064577846</v>
      </c>
      <c r="CB102" s="58">
        <f>1+$B$55*(IF('Male Active'!$O84&gt;=0, ((('Male Active'!$O84)/7)/60), 0))^0.25</f>
        <v>0.70557616717974092</v>
      </c>
      <c r="CC102" s="58">
        <f>1+$B$55*(IF('Male Highly'!$O84&gt;=0, ((('Male Highly'!$O84)/7)/60), 0))^0.25</f>
        <v>0.62063292303832807</v>
      </c>
      <c r="CD102" s="58">
        <f t="shared" si="108"/>
        <v>8.2000000000000007E-3</v>
      </c>
      <c r="CE102" s="58">
        <f t="shared" si="109"/>
        <v>4.0000000000000001E-3</v>
      </c>
      <c r="CF102" s="58">
        <f>1+$B$55*(IF('Female Inactive'!$Q84&gt;=0, ((('Female Inactive'!$Q84)/7)/60), 0))^0.25</f>
        <v>0.92316626923031353</v>
      </c>
      <c r="CG102" s="58">
        <f>1+$B$55*(IF('Female Barely'!$Q84&gt;=0, ((('Female Barely'!$Q84)/7)/60), 0))^0.25</f>
        <v>0.81601636765036178</v>
      </c>
      <c r="CH102" s="58">
        <f>1+$B$55*(IF('Female Somewhat'!$Q84&gt;=0, ((('Female Somewhat'!$Q84)/7)/60), 0))^0.25</f>
        <v>0.76674881411159612</v>
      </c>
      <c r="CI102" s="58">
        <f>1+$B$55*(IF('Female Active'!$Q84&gt;=0, ((('Female Active'!$Q84)/7)/60), 0))^0.25</f>
        <v>0.7253021540697685</v>
      </c>
      <c r="CJ102" s="58">
        <f>1+$B$55*(IF('Female Highly'!$Q84&gt;=0, ((('Female Highly'!$Q84)/7)/60), 0))^0.25</f>
        <v>0.65835556142741813</v>
      </c>
      <c r="CL102" s="58">
        <f t="shared" si="110"/>
        <v>78</v>
      </c>
      <c r="CM102" s="58">
        <f t="shared" si="111"/>
        <v>9.1999999999999998E-3</v>
      </c>
      <c r="CN102" s="58">
        <f t="shared" si="112"/>
        <v>4.7000000000000002E-3</v>
      </c>
      <c r="CO102" s="58">
        <f t="shared" si="113"/>
        <v>1</v>
      </c>
      <c r="CP102" s="58">
        <f t="shared" si="114"/>
        <v>0.79745083016955076</v>
      </c>
      <c r="CQ102" s="58">
        <f t="shared" si="115"/>
        <v>0.75173429064577846</v>
      </c>
      <c r="CR102" s="58">
        <f t="shared" si="116"/>
        <v>0.70557616717974092</v>
      </c>
      <c r="CS102" s="58">
        <f t="shared" si="117"/>
        <v>0.62063292303832807</v>
      </c>
      <c r="CT102" s="136">
        <f t="shared" si="80"/>
        <v>8.2000000000000007E-3</v>
      </c>
      <c r="CU102" s="136">
        <f t="shared" si="81"/>
        <v>4.0000000000000001E-3</v>
      </c>
      <c r="CV102" s="58">
        <f t="shared" si="118"/>
        <v>1</v>
      </c>
      <c r="CW102" s="58">
        <f t="shared" si="119"/>
        <v>0.88393217435328575</v>
      </c>
      <c r="CX102" s="58">
        <f t="shared" si="120"/>
        <v>0.8305641569322828</v>
      </c>
      <c r="CY102" s="58">
        <f t="shared" si="121"/>
        <v>0.78566795413191004</v>
      </c>
      <c r="CZ102" s="58">
        <f t="shared" si="122"/>
        <v>0.71314949795156579</v>
      </c>
    </row>
    <row r="103" spans="1:104">
      <c r="A103" s="5"/>
      <c r="B103" s="5"/>
      <c r="C103" s="5">
        <v>3</v>
      </c>
      <c r="D103" s="5">
        <v>3452.6970000000001</v>
      </c>
      <c r="E103" s="5">
        <v>1045.624</v>
      </c>
      <c r="F103" s="58"/>
      <c r="G103" s="58"/>
      <c r="H103" s="58"/>
      <c r="AD103" s="58">
        <v>75</v>
      </c>
      <c r="AE103" s="58">
        <f>H$44</f>
        <v>9.1999999999999998E-3</v>
      </c>
      <c r="AF103" s="118">
        <f t="shared" ref="AF103:AL107" si="125">I$44</f>
        <v>7.4800000000000005E-2</v>
      </c>
      <c r="AG103" s="58">
        <f t="shared" si="125"/>
        <v>0</v>
      </c>
      <c r="AH103" s="58">
        <f t="shared" si="125"/>
        <v>6.3E-2</v>
      </c>
      <c r="AI103" s="58">
        <f t="shared" si="125"/>
        <v>6.3170000000000002</v>
      </c>
      <c r="AJ103" s="58">
        <f t="shared" si="125"/>
        <v>4.7000000000000002E-3</v>
      </c>
      <c r="AK103" s="58">
        <f t="shared" si="125"/>
        <v>2.5152999999999999</v>
      </c>
      <c r="AL103" s="58">
        <f t="shared" si="125"/>
        <v>77.592799999999997</v>
      </c>
      <c r="AM103" s="58">
        <f>U$44</f>
        <v>8.2000000000000007E-3</v>
      </c>
      <c r="AN103" s="58">
        <f t="shared" ref="AN103:AT107" si="126">V$44</f>
        <v>5.3900000000000003E-2</v>
      </c>
      <c r="AO103" s="58">
        <f t="shared" si="126"/>
        <v>0</v>
      </c>
      <c r="AP103" s="58">
        <f t="shared" si="126"/>
        <v>7.46E-2</v>
      </c>
      <c r="AQ103" s="58">
        <f t="shared" si="126"/>
        <v>6.1592000000000002</v>
      </c>
      <c r="AR103" s="58">
        <f t="shared" si="126"/>
        <v>4.0000000000000001E-3</v>
      </c>
      <c r="AS103" s="58">
        <f t="shared" si="126"/>
        <v>3.5834999999999999</v>
      </c>
      <c r="AT103" s="58">
        <f t="shared" si="126"/>
        <v>77.7119</v>
      </c>
      <c r="AV103" s="125">
        <f t="shared" si="82"/>
        <v>9.1999999999999998E-3</v>
      </c>
      <c r="AW103" s="125">
        <f t="shared" si="83"/>
        <v>9.1999999999999998E-3</v>
      </c>
      <c r="AX103" s="125">
        <f t="shared" si="84"/>
        <v>7.2998722651104915E-3</v>
      </c>
      <c r="AY103" s="125">
        <f t="shared" si="85"/>
        <v>6.5191060844958055E-3</v>
      </c>
      <c r="AZ103" s="125">
        <f t="shared" si="86"/>
        <v>5.7874715390987862E-3</v>
      </c>
      <c r="BA103" s="125">
        <f t="shared" si="87"/>
        <v>4.9144938885999617E-3</v>
      </c>
      <c r="BB103" s="125">
        <f t="shared" si="88"/>
        <v>8.2000000000000007E-3</v>
      </c>
      <c r="BC103" s="125">
        <f t="shared" si="89"/>
        <v>8.2000000000000007E-3</v>
      </c>
      <c r="BD103" s="125">
        <f t="shared" si="90"/>
        <v>6.5304725082478117E-3</v>
      </c>
      <c r="BE103" s="125">
        <f t="shared" si="91"/>
        <v>5.8105738151847074E-3</v>
      </c>
      <c r="BF103" s="125">
        <f t="shared" si="92"/>
        <v>5.2094871969258398E-3</v>
      </c>
      <c r="BG103" s="125">
        <f t="shared" si="93"/>
        <v>4.4873064345408607E-3</v>
      </c>
      <c r="BI103" s="125">
        <f t="shared" si="94"/>
        <v>4.7000000000000002E-3</v>
      </c>
      <c r="BJ103" s="125">
        <f t="shared" si="95"/>
        <v>4.7000000000000002E-3</v>
      </c>
      <c r="BK103" s="125">
        <f t="shared" si="96"/>
        <v>3.7292825702194905E-3</v>
      </c>
      <c r="BL103" s="125">
        <f t="shared" si="97"/>
        <v>3.3304128909924227E-3</v>
      </c>
      <c r="BM103" s="125">
        <f t="shared" si="98"/>
        <v>2.9566430688874237E-3</v>
      </c>
      <c r="BN103" s="125">
        <f t="shared" si="99"/>
        <v>2.5106653561325892E-3</v>
      </c>
      <c r="BO103" s="125">
        <f t="shared" si="100"/>
        <v>4.0000000000000001E-3</v>
      </c>
      <c r="BP103" s="125">
        <f t="shared" si="101"/>
        <v>4.0000000000000001E-3</v>
      </c>
      <c r="BQ103" s="125">
        <f t="shared" si="102"/>
        <v>3.1855963454867375E-3</v>
      </c>
      <c r="BR103" s="125">
        <f t="shared" si="103"/>
        <v>2.8344262513096134E-3</v>
      </c>
      <c r="BS103" s="125">
        <f t="shared" si="104"/>
        <v>2.5412132667930925E-3</v>
      </c>
      <c r="BT103" s="125">
        <f t="shared" si="105"/>
        <v>2.188929968068712E-3</v>
      </c>
      <c r="BV103" s="58">
        <v>79</v>
      </c>
      <c r="BW103" s="58">
        <f t="shared" si="106"/>
        <v>9.1999999999999998E-3</v>
      </c>
      <c r="BX103" s="58">
        <f t="shared" si="107"/>
        <v>4.7000000000000002E-3</v>
      </c>
      <c r="BY103" s="58">
        <f>1+$B$55*(IF('Male Inactive'!$O85&gt;=0, ((('Male Inactive'!$O85)/7)/60), 0))^0.25</f>
        <v>1</v>
      </c>
      <c r="BZ103" s="58">
        <f>1+$B$55*(IF('Male Barely'!$O85&gt;=0, ((('Male Barely'!$O85)/7)/60), 0))^0.25</f>
        <v>0.79948190407225406</v>
      </c>
      <c r="CA103" s="58">
        <f>1+$B$55*(IF('Male Somewhat'!$O85&gt;=0, ((('Male Somewhat'!$O85)/7)/60), 0))^0.25</f>
        <v>0.75422378988010053</v>
      </c>
      <c r="CB103" s="58">
        <f>1+$B$55*(IF('Male Active'!$O85&gt;=0, ((('Male Active'!$O85)/7)/60), 0))^0.25</f>
        <v>0.70852851975504727</v>
      </c>
      <c r="CC103" s="58">
        <f>1+$B$55*(IF('Male Highly'!$O85&gt;=0, ((('Male Highly'!$O85)/7)/60), 0))^0.25</f>
        <v>0.62443704906958564</v>
      </c>
      <c r="CD103" s="58">
        <f t="shared" si="108"/>
        <v>8.2000000000000007E-3</v>
      </c>
      <c r="CE103" s="58">
        <f t="shared" si="109"/>
        <v>4.0000000000000001E-3</v>
      </c>
      <c r="CF103" s="58">
        <f>1+$B$55*(IF('Female Inactive'!$Q85&gt;=0, ((('Female Inactive'!$Q85)/7)/60), 0))^0.25</f>
        <v>0.92392026588876586</v>
      </c>
      <c r="CG103" s="58">
        <f>1+$B$55*(IF('Female Barely'!$Q85&gt;=0, ((('Female Barely'!$Q85)/7)/60), 0))^0.25</f>
        <v>0.81782186430673764</v>
      </c>
      <c r="CH103" s="58">
        <f>1+$B$55*(IF('Female Somewhat'!$Q85&gt;=0, ((('Female Somewhat'!$Q85)/7)/60), 0))^0.25</f>
        <v>0.76903779074956646</v>
      </c>
      <c r="CI103" s="58">
        <f>1+$B$55*(IF('Female Active'!$Q85&gt;=0, ((('Female Active'!$Q85)/7)/60), 0))^0.25</f>
        <v>0.72799786148681833</v>
      </c>
      <c r="CJ103" s="58">
        <f>1+$B$55*(IF('Female Highly'!$Q85&gt;=0, ((('Female Highly'!$Q85)/7)/60), 0))^0.25</f>
        <v>0.6617082395088032</v>
      </c>
      <c r="CL103" s="58">
        <f t="shared" si="110"/>
        <v>79</v>
      </c>
      <c r="CM103" s="58">
        <f t="shared" si="111"/>
        <v>9.1999999999999998E-3</v>
      </c>
      <c r="CN103" s="58">
        <f t="shared" si="112"/>
        <v>4.7000000000000002E-3</v>
      </c>
      <c r="CO103" s="58">
        <f t="shared" si="113"/>
        <v>1</v>
      </c>
      <c r="CP103" s="58">
        <f t="shared" si="114"/>
        <v>0.79948190407225406</v>
      </c>
      <c r="CQ103" s="58">
        <f t="shared" si="115"/>
        <v>0.75422378988010053</v>
      </c>
      <c r="CR103" s="58">
        <f t="shared" si="116"/>
        <v>0.70852851975504727</v>
      </c>
      <c r="CS103" s="58">
        <f t="shared" si="117"/>
        <v>0.62443704906958564</v>
      </c>
      <c r="CT103" s="136">
        <f t="shared" si="80"/>
        <v>8.2000000000000007E-3</v>
      </c>
      <c r="CU103" s="136">
        <f t="shared" si="81"/>
        <v>4.0000000000000001E-3</v>
      </c>
      <c r="CV103" s="58">
        <f t="shared" si="118"/>
        <v>1</v>
      </c>
      <c r="CW103" s="58">
        <f t="shared" si="119"/>
        <v>0.88516498068156702</v>
      </c>
      <c r="CX103" s="58">
        <f t="shared" si="120"/>
        <v>0.83236380794157594</v>
      </c>
      <c r="CY103" s="58">
        <f t="shared" si="121"/>
        <v>0.78794446703311594</v>
      </c>
      <c r="CZ103" s="58">
        <f t="shared" si="122"/>
        <v>0.71619626058561714</v>
      </c>
    </row>
    <row r="104" spans="1:104">
      <c r="A104" s="5"/>
      <c r="B104" s="5"/>
      <c r="C104" s="5">
        <v>4</v>
      </c>
      <c r="D104" s="5">
        <v>9186.1540000000005</v>
      </c>
      <c r="E104" s="5">
        <v>4771.2089999999998</v>
      </c>
      <c r="F104" s="58"/>
      <c r="G104" s="58"/>
      <c r="H104" s="58"/>
      <c r="AD104" s="58">
        <v>76</v>
      </c>
      <c r="AE104" s="58">
        <f>H$44</f>
        <v>9.1999999999999998E-3</v>
      </c>
      <c r="AF104" s="118">
        <f t="shared" si="125"/>
        <v>7.4800000000000005E-2</v>
      </c>
      <c r="AG104" s="58">
        <f t="shared" si="125"/>
        <v>0</v>
      </c>
      <c r="AH104" s="58">
        <f t="shared" si="125"/>
        <v>6.3E-2</v>
      </c>
      <c r="AI104" s="58">
        <f t="shared" si="125"/>
        <v>6.3170000000000002</v>
      </c>
      <c r="AJ104" s="58">
        <f t="shared" si="125"/>
        <v>4.7000000000000002E-3</v>
      </c>
      <c r="AK104" s="58">
        <f t="shared" si="125"/>
        <v>2.5152999999999999</v>
      </c>
      <c r="AL104" s="58">
        <f t="shared" si="125"/>
        <v>77.592799999999997</v>
      </c>
      <c r="AM104" s="58">
        <f>U$44</f>
        <v>8.2000000000000007E-3</v>
      </c>
      <c r="AN104" s="58">
        <f t="shared" si="126"/>
        <v>5.3900000000000003E-2</v>
      </c>
      <c r="AO104" s="58">
        <f t="shared" si="126"/>
        <v>0</v>
      </c>
      <c r="AP104" s="58">
        <f t="shared" si="126"/>
        <v>7.46E-2</v>
      </c>
      <c r="AQ104" s="58">
        <f t="shared" si="126"/>
        <v>6.1592000000000002</v>
      </c>
      <c r="AR104" s="58">
        <f t="shared" si="126"/>
        <v>4.0000000000000001E-3</v>
      </c>
      <c r="AS104" s="58">
        <f t="shared" si="126"/>
        <v>3.5834999999999999</v>
      </c>
      <c r="AT104" s="58">
        <f t="shared" si="126"/>
        <v>77.7119</v>
      </c>
      <c r="AV104" s="125">
        <f t="shared" si="82"/>
        <v>9.1999999999999998E-3</v>
      </c>
      <c r="AW104" s="125">
        <f t="shared" si="83"/>
        <v>9.1999999999999998E-3</v>
      </c>
      <c r="AX104" s="125">
        <f t="shared" si="84"/>
        <v>7.2998722651104915E-3</v>
      </c>
      <c r="AY104" s="125">
        <f t="shared" si="85"/>
        <v>6.5191060844958055E-3</v>
      </c>
      <c r="AZ104" s="125">
        <f t="shared" si="86"/>
        <v>5.7874715390987862E-3</v>
      </c>
      <c r="BA104" s="125">
        <f t="shared" si="87"/>
        <v>4.9144938885999617E-3</v>
      </c>
      <c r="BB104" s="125">
        <f t="shared" si="88"/>
        <v>8.2000000000000007E-3</v>
      </c>
      <c r="BC104" s="125">
        <f t="shared" si="89"/>
        <v>8.2000000000000007E-3</v>
      </c>
      <c r="BD104" s="125">
        <f t="shared" si="90"/>
        <v>6.5304725082478117E-3</v>
      </c>
      <c r="BE104" s="125">
        <f t="shared" si="91"/>
        <v>5.8105738151847074E-3</v>
      </c>
      <c r="BF104" s="125">
        <f t="shared" si="92"/>
        <v>5.2094871969258398E-3</v>
      </c>
      <c r="BG104" s="125">
        <f t="shared" si="93"/>
        <v>4.4873064345408607E-3</v>
      </c>
      <c r="BI104" s="125">
        <f t="shared" si="94"/>
        <v>4.7000000000000002E-3</v>
      </c>
      <c r="BJ104" s="125">
        <f t="shared" si="95"/>
        <v>4.7000000000000002E-3</v>
      </c>
      <c r="BK104" s="125">
        <f t="shared" si="96"/>
        <v>3.7292825702194905E-3</v>
      </c>
      <c r="BL104" s="125">
        <f t="shared" si="97"/>
        <v>3.3304128909924227E-3</v>
      </c>
      <c r="BM104" s="125">
        <f t="shared" si="98"/>
        <v>2.9566430688874237E-3</v>
      </c>
      <c r="BN104" s="125">
        <f t="shared" si="99"/>
        <v>2.5106653561325892E-3</v>
      </c>
      <c r="BO104" s="125">
        <f t="shared" si="100"/>
        <v>4.0000000000000001E-3</v>
      </c>
      <c r="BP104" s="125">
        <f t="shared" si="101"/>
        <v>4.0000000000000001E-3</v>
      </c>
      <c r="BQ104" s="125">
        <f t="shared" si="102"/>
        <v>3.1855963454867375E-3</v>
      </c>
      <c r="BR104" s="125">
        <f t="shared" si="103"/>
        <v>2.8344262513096134E-3</v>
      </c>
      <c r="BS104" s="125">
        <f t="shared" si="104"/>
        <v>2.5412132667930925E-3</v>
      </c>
      <c r="BT104" s="125">
        <f t="shared" si="105"/>
        <v>2.188929968068712E-3</v>
      </c>
      <c r="BV104" s="58">
        <v>80</v>
      </c>
      <c r="BW104" s="58">
        <f t="shared" si="106"/>
        <v>1.21E-2</v>
      </c>
      <c r="BX104" s="58">
        <f t="shared" si="107"/>
        <v>8.9999999999999993E-3</v>
      </c>
      <c r="BY104" s="58">
        <f>1+$B$55*(IF('Male Inactive'!$O86&gt;=0, ((('Male Inactive'!$O86)/7)/60), 0))^0.25</f>
        <v>1</v>
      </c>
      <c r="BZ104" s="58">
        <f>1+$B$55*(IF('Male Barely'!$O86&gt;=0, ((('Male Barely'!$O86)/7)/60), 0))^0.25</f>
        <v>0.80149261126004201</v>
      </c>
      <c r="CA104" s="58">
        <f>1+$B$55*(IF('Male Somewhat'!$O86&gt;=0, ((('Male Somewhat'!$O86)/7)/60), 0))^0.25</f>
        <v>0.75668832551210374</v>
      </c>
      <c r="CB104" s="58">
        <f>1+$B$55*(IF('Male Active'!$O86&gt;=0, ((('Male Active'!$O86)/7)/60), 0))^0.25</f>
        <v>0.71145126743850273</v>
      </c>
      <c r="CC104" s="58">
        <f>1+$B$55*(IF('Male Highly'!$O86&gt;=0, ((('Male Highly'!$O86)/7)/60), 0))^0.25</f>
        <v>0.62820302899976999</v>
      </c>
      <c r="CD104" s="58">
        <f t="shared" si="108"/>
        <v>1.2500000000000001E-2</v>
      </c>
      <c r="CE104" s="58">
        <f t="shared" si="109"/>
        <v>8.9999999999999993E-3</v>
      </c>
      <c r="CF104" s="58">
        <f>1+$B$55*(IF('Female Inactive'!$Q86&gt;=0, ((('Female Inactive'!$Q86)/7)/60), 0))^0.25</f>
        <v>0.9246668633105124</v>
      </c>
      <c r="CG104" s="58">
        <f>1+$B$55*(IF('Female Barely'!$Q86&gt;=0, ((('Female Barely'!$Q86)/7)/60), 0))^0.25</f>
        <v>0.81960964298388606</v>
      </c>
      <c r="CH104" s="58">
        <f>1+$B$55*(IF('Female Somewhat'!$Q86&gt;=0, ((('Female Somewhat'!$Q86)/7)/60), 0))^0.25</f>
        <v>0.77130430484772483</v>
      </c>
      <c r="CI104" s="58">
        <f>1+$B$55*(IF('Female Active'!$Q86&gt;=0, ((('Female Active'!$Q86)/7)/60), 0))^0.25</f>
        <v>0.73066711497062498</v>
      </c>
      <c r="CJ104" s="58">
        <f>1+$B$55*(IF('Female Highly'!$Q86&gt;=0, ((('Female Highly'!$Q86)/7)/60), 0))^0.25</f>
        <v>0.66502801657074118</v>
      </c>
      <c r="CL104" s="58">
        <f t="shared" si="110"/>
        <v>80</v>
      </c>
      <c r="CM104" s="58">
        <f t="shared" si="111"/>
        <v>1.21E-2</v>
      </c>
      <c r="CN104" s="58">
        <f t="shared" si="112"/>
        <v>8.9999999999999993E-3</v>
      </c>
      <c r="CO104" s="58">
        <f t="shared" si="113"/>
        <v>1</v>
      </c>
      <c r="CP104" s="58">
        <f t="shared" si="114"/>
        <v>0.80149261126004201</v>
      </c>
      <c r="CQ104" s="58">
        <f t="shared" si="115"/>
        <v>0.75668832551210374</v>
      </c>
      <c r="CR104" s="58">
        <f t="shared" si="116"/>
        <v>0.71145126743850273</v>
      </c>
      <c r="CS104" s="58">
        <f t="shared" si="117"/>
        <v>0.62820302899976999</v>
      </c>
      <c r="CT104" s="136">
        <f t="shared" si="80"/>
        <v>1.2500000000000001E-2</v>
      </c>
      <c r="CU104" s="136">
        <f t="shared" si="81"/>
        <v>8.9999999999999993E-3</v>
      </c>
      <c r="CV104" s="58">
        <f t="shared" si="118"/>
        <v>1</v>
      </c>
      <c r="CW104" s="58">
        <f t="shared" si="119"/>
        <v>0.88638370801945021</v>
      </c>
      <c r="CX104" s="58">
        <f t="shared" si="120"/>
        <v>0.83414290643690248</v>
      </c>
      <c r="CY104" s="58">
        <f t="shared" si="121"/>
        <v>0.79019498152521084</v>
      </c>
      <c r="CZ104" s="58">
        <f t="shared" si="122"/>
        <v>0.71920822834484777</v>
      </c>
    </row>
    <row r="105" spans="1:104">
      <c r="A105" s="5"/>
      <c r="B105" s="5"/>
      <c r="C105" s="5"/>
      <c r="D105" s="5"/>
      <c r="E105" s="5"/>
      <c r="F105" s="58"/>
      <c r="G105" s="58"/>
      <c r="H105" s="58"/>
      <c r="AD105" s="58">
        <v>77</v>
      </c>
      <c r="AE105" s="58">
        <f>H$44</f>
        <v>9.1999999999999998E-3</v>
      </c>
      <c r="AF105" s="118">
        <f t="shared" si="125"/>
        <v>7.4800000000000005E-2</v>
      </c>
      <c r="AG105" s="58">
        <f t="shared" si="125"/>
        <v>0</v>
      </c>
      <c r="AH105" s="58">
        <f t="shared" si="125"/>
        <v>6.3E-2</v>
      </c>
      <c r="AI105" s="58">
        <f t="shared" si="125"/>
        <v>6.3170000000000002</v>
      </c>
      <c r="AJ105" s="58">
        <f t="shared" si="125"/>
        <v>4.7000000000000002E-3</v>
      </c>
      <c r="AK105" s="58">
        <f t="shared" si="125"/>
        <v>2.5152999999999999</v>
      </c>
      <c r="AL105" s="58">
        <f t="shared" si="125"/>
        <v>77.592799999999997</v>
      </c>
      <c r="AM105" s="58">
        <f>U$44</f>
        <v>8.2000000000000007E-3</v>
      </c>
      <c r="AN105" s="58">
        <f t="shared" si="126"/>
        <v>5.3900000000000003E-2</v>
      </c>
      <c r="AO105" s="58">
        <f t="shared" si="126"/>
        <v>0</v>
      </c>
      <c r="AP105" s="58">
        <f t="shared" si="126"/>
        <v>7.46E-2</v>
      </c>
      <c r="AQ105" s="58">
        <f t="shared" si="126"/>
        <v>6.1592000000000002</v>
      </c>
      <c r="AR105" s="58">
        <f t="shared" si="126"/>
        <v>4.0000000000000001E-3</v>
      </c>
      <c r="AS105" s="58">
        <f t="shared" si="126"/>
        <v>3.5834999999999999</v>
      </c>
      <c r="AT105" s="58">
        <f t="shared" si="126"/>
        <v>77.7119</v>
      </c>
      <c r="AV105" s="125">
        <f t="shared" si="82"/>
        <v>9.1999999999999998E-3</v>
      </c>
      <c r="AW105" s="125">
        <f t="shared" si="83"/>
        <v>9.1999999999999998E-3</v>
      </c>
      <c r="AX105" s="125">
        <f t="shared" si="84"/>
        <v>7.2998722651104915E-3</v>
      </c>
      <c r="AY105" s="125">
        <f t="shared" si="85"/>
        <v>6.5191060844958055E-3</v>
      </c>
      <c r="AZ105" s="125">
        <f t="shared" si="86"/>
        <v>5.7874715390987862E-3</v>
      </c>
      <c r="BA105" s="125">
        <f t="shared" si="87"/>
        <v>4.9144938885999617E-3</v>
      </c>
      <c r="BB105" s="125">
        <f t="shared" si="88"/>
        <v>8.2000000000000007E-3</v>
      </c>
      <c r="BC105" s="125">
        <f t="shared" si="89"/>
        <v>8.2000000000000007E-3</v>
      </c>
      <c r="BD105" s="125">
        <f t="shared" si="90"/>
        <v>6.5304725082478117E-3</v>
      </c>
      <c r="BE105" s="125">
        <f t="shared" si="91"/>
        <v>5.8105738151847074E-3</v>
      </c>
      <c r="BF105" s="125">
        <f t="shared" si="92"/>
        <v>5.2094871969258398E-3</v>
      </c>
      <c r="BG105" s="125">
        <f t="shared" si="93"/>
        <v>4.4873064345408607E-3</v>
      </c>
      <c r="BI105" s="125">
        <f t="shared" si="94"/>
        <v>4.7000000000000002E-3</v>
      </c>
      <c r="BJ105" s="125">
        <f t="shared" si="95"/>
        <v>4.7000000000000002E-3</v>
      </c>
      <c r="BK105" s="125">
        <f t="shared" si="96"/>
        <v>3.7292825702194905E-3</v>
      </c>
      <c r="BL105" s="125">
        <f t="shared" si="97"/>
        <v>3.3304128909924227E-3</v>
      </c>
      <c r="BM105" s="125">
        <f t="shared" si="98"/>
        <v>2.9566430688874237E-3</v>
      </c>
      <c r="BN105" s="125">
        <f t="shared" si="99"/>
        <v>2.5106653561325892E-3</v>
      </c>
      <c r="BO105" s="125">
        <f t="shared" si="100"/>
        <v>4.0000000000000001E-3</v>
      </c>
      <c r="BP105" s="125">
        <f t="shared" si="101"/>
        <v>4.0000000000000001E-3</v>
      </c>
      <c r="BQ105" s="125">
        <f t="shared" si="102"/>
        <v>3.1855963454867375E-3</v>
      </c>
      <c r="BR105" s="125">
        <f t="shared" si="103"/>
        <v>2.8344262513096134E-3</v>
      </c>
      <c r="BS105" s="125">
        <f t="shared" si="104"/>
        <v>2.5412132667930925E-3</v>
      </c>
      <c r="BT105" s="125">
        <f t="shared" si="105"/>
        <v>2.188929968068712E-3</v>
      </c>
      <c r="BV105" s="58">
        <v>81</v>
      </c>
      <c r="BW105" s="58">
        <f t="shared" si="106"/>
        <v>1.21E-2</v>
      </c>
      <c r="BX105" s="58">
        <f t="shared" si="107"/>
        <v>8.9999999999999993E-3</v>
      </c>
      <c r="BY105" s="58">
        <f>1+$B$55*(IF('Male Inactive'!$O87&gt;=0, ((('Male Inactive'!$O87)/7)/60), 0))^0.25</f>
        <v>1</v>
      </c>
      <c r="BZ105" s="58">
        <f>1+$B$55*(IF('Male Barely'!$O87&gt;=0, ((('Male Barely'!$O87)/7)/60), 0))^0.25</f>
        <v>0.80348315596136555</v>
      </c>
      <c r="CA105" s="58">
        <f>1+$B$55*(IF('Male Somewhat'!$O87&gt;=0, ((('Male Somewhat'!$O87)/7)/60), 0))^0.25</f>
        <v>0.75912814786580207</v>
      </c>
      <c r="CB105" s="58">
        <f>1+$B$55*(IF('Male Active'!$O87&gt;=0, ((('Male Active'!$O87)/7)/60), 0))^0.25</f>
        <v>0.71434470709492959</v>
      </c>
      <c r="CC105" s="58">
        <f>1+$B$55*(IF('Male Highly'!$O87&gt;=0, ((('Male Highly'!$O87)/7)/60), 0))^0.25</f>
        <v>0.63193124534118872</v>
      </c>
      <c r="CD105" s="58">
        <f t="shared" si="108"/>
        <v>1.2500000000000001E-2</v>
      </c>
      <c r="CE105" s="58">
        <f t="shared" si="109"/>
        <v>8.9999999999999993E-3</v>
      </c>
      <c r="CF105" s="58">
        <f>1+$B$55*(IF('Female Inactive'!$Q87&gt;=0, ((('Female Inactive'!$Q87)/7)/60), 0))^0.25</f>
        <v>0.92540613410688799</v>
      </c>
      <c r="CG105" s="58">
        <f>1+$B$55*(IF('Female Barely'!$Q87&gt;=0, ((('Female Barely'!$Q87)/7)/60), 0))^0.25</f>
        <v>0.82137987755462283</v>
      </c>
      <c r="CH105" s="58">
        <f>1+$B$55*(IF('Female Somewhat'!$Q87&gt;=0, ((('Female Somewhat'!$Q87)/7)/60), 0))^0.25</f>
        <v>0.77354857683894362</v>
      </c>
      <c r="CI105" s="58">
        <f>1+$B$55*(IF('Female Active'!$Q87&gt;=0, ((('Female Active'!$Q87)/7)/60), 0))^0.25</f>
        <v>0.73331017412302013</v>
      </c>
      <c r="CJ105" s="58">
        <f>1+$B$55*(IF('Female Highly'!$Q87&gt;=0, ((('Female Highly'!$Q87)/7)/60), 0))^0.25</f>
        <v>0.66831521548260864</v>
      </c>
      <c r="CL105" s="58">
        <f t="shared" si="110"/>
        <v>81</v>
      </c>
      <c r="CM105" s="58">
        <f t="shared" si="111"/>
        <v>1.21E-2</v>
      </c>
      <c r="CN105" s="58">
        <f t="shared" si="112"/>
        <v>8.9999999999999993E-3</v>
      </c>
      <c r="CO105" s="58">
        <f t="shared" si="113"/>
        <v>1</v>
      </c>
      <c r="CP105" s="58">
        <f t="shared" si="114"/>
        <v>0.80348315596136555</v>
      </c>
      <c r="CQ105" s="58">
        <f t="shared" si="115"/>
        <v>0.75912814786580207</v>
      </c>
      <c r="CR105" s="58">
        <f t="shared" si="116"/>
        <v>0.71434470709492959</v>
      </c>
      <c r="CS105" s="58">
        <f t="shared" si="117"/>
        <v>0.63193124534118872</v>
      </c>
      <c r="CT105" s="136">
        <f t="shared" si="80"/>
        <v>1.2500000000000001E-2</v>
      </c>
      <c r="CU105" s="136">
        <f t="shared" si="81"/>
        <v>8.9999999999999993E-3</v>
      </c>
      <c r="CV105" s="58">
        <f t="shared" si="118"/>
        <v>1</v>
      </c>
      <c r="CW105" s="58">
        <f t="shared" si="119"/>
        <v>0.88758853792053027</v>
      </c>
      <c r="CX105" s="58">
        <f t="shared" si="120"/>
        <v>0.83590171745024955</v>
      </c>
      <c r="CY105" s="58">
        <f t="shared" si="121"/>
        <v>0.79241983286693884</v>
      </c>
      <c r="CZ105" s="58">
        <f t="shared" si="122"/>
        <v>0.72218584992156065</v>
      </c>
    </row>
    <row r="106" spans="1:104">
      <c r="A106" s="5"/>
      <c r="B106" s="5"/>
      <c r="C106" s="5" t="s">
        <v>107</v>
      </c>
      <c r="D106" s="5">
        <v>2851.962</v>
      </c>
      <c r="E106" s="5">
        <v>3690.779</v>
      </c>
      <c r="F106" s="58"/>
      <c r="G106" s="58"/>
      <c r="H106" s="58"/>
      <c r="AD106" s="58">
        <v>78</v>
      </c>
      <c r="AE106" s="58">
        <f>H$44</f>
        <v>9.1999999999999998E-3</v>
      </c>
      <c r="AF106" s="118">
        <f t="shared" si="125"/>
        <v>7.4800000000000005E-2</v>
      </c>
      <c r="AG106" s="58">
        <f t="shared" si="125"/>
        <v>0</v>
      </c>
      <c r="AH106" s="58">
        <f t="shared" si="125"/>
        <v>6.3E-2</v>
      </c>
      <c r="AI106" s="58">
        <f t="shared" si="125"/>
        <v>6.3170000000000002</v>
      </c>
      <c r="AJ106" s="58">
        <f t="shared" si="125"/>
        <v>4.7000000000000002E-3</v>
      </c>
      <c r="AK106" s="58">
        <f t="shared" si="125"/>
        <v>2.5152999999999999</v>
      </c>
      <c r="AL106" s="58">
        <f t="shared" si="125"/>
        <v>77.592799999999997</v>
      </c>
      <c r="AM106" s="58">
        <f>U$44</f>
        <v>8.2000000000000007E-3</v>
      </c>
      <c r="AN106" s="58">
        <f t="shared" si="126"/>
        <v>5.3900000000000003E-2</v>
      </c>
      <c r="AO106" s="58">
        <f t="shared" si="126"/>
        <v>0</v>
      </c>
      <c r="AP106" s="58">
        <f t="shared" si="126"/>
        <v>7.46E-2</v>
      </c>
      <c r="AQ106" s="58">
        <f t="shared" si="126"/>
        <v>6.1592000000000002</v>
      </c>
      <c r="AR106" s="58">
        <f t="shared" si="126"/>
        <v>4.0000000000000001E-3</v>
      </c>
      <c r="AS106" s="58">
        <f t="shared" si="126"/>
        <v>3.5834999999999999</v>
      </c>
      <c r="AT106" s="58">
        <f t="shared" si="126"/>
        <v>77.7119</v>
      </c>
      <c r="AV106" s="125">
        <f t="shared" si="82"/>
        <v>9.1999999999999998E-3</v>
      </c>
      <c r="AW106" s="125">
        <f t="shared" si="83"/>
        <v>9.1999999999999998E-3</v>
      </c>
      <c r="AX106" s="125">
        <f t="shared" si="84"/>
        <v>7.2998722651104915E-3</v>
      </c>
      <c r="AY106" s="125">
        <f t="shared" si="85"/>
        <v>6.5191060844958055E-3</v>
      </c>
      <c r="AZ106" s="125">
        <f t="shared" si="86"/>
        <v>5.7874715390987862E-3</v>
      </c>
      <c r="BA106" s="125">
        <f t="shared" si="87"/>
        <v>4.9144938885999617E-3</v>
      </c>
      <c r="BB106" s="125">
        <f t="shared" si="88"/>
        <v>8.2000000000000007E-3</v>
      </c>
      <c r="BC106" s="125">
        <f t="shared" si="89"/>
        <v>8.2000000000000007E-3</v>
      </c>
      <c r="BD106" s="125">
        <f t="shared" si="90"/>
        <v>6.5304725082478117E-3</v>
      </c>
      <c r="BE106" s="125">
        <f t="shared" si="91"/>
        <v>5.8105738151847074E-3</v>
      </c>
      <c r="BF106" s="125">
        <f t="shared" si="92"/>
        <v>5.2094871969258398E-3</v>
      </c>
      <c r="BG106" s="125">
        <f t="shared" si="93"/>
        <v>4.4873064345408607E-3</v>
      </c>
      <c r="BI106" s="125">
        <f t="shared" si="94"/>
        <v>4.7000000000000002E-3</v>
      </c>
      <c r="BJ106" s="125">
        <f t="shared" si="95"/>
        <v>4.7000000000000002E-3</v>
      </c>
      <c r="BK106" s="125">
        <f t="shared" si="96"/>
        <v>3.7292825702194905E-3</v>
      </c>
      <c r="BL106" s="125">
        <f t="shared" si="97"/>
        <v>3.3304128909924227E-3</v>
      </c>
      <c r="BM106" s="125">
        <f t="shared" si="98"/>
        <v>2.9566430688874237E-3</v>
      </c>
      <c r="BN106" s="125">
        <f t="shared" si="99"/>
        <v>2.5106653561325892E-3</v>
      </c>
      <c r="BO106" s="125">
        <f t="shared" si="100"/>
        <v>4.0000000000000001E-3</v>
      </c>
      <c r="BP106" s="125">
        <f t="shared" si="101"/>
        <v>4.0000000000000001E-3</v>
      </c>
      <c r="BQ106" s="125">
        <f t="shared" si="102"/>
        <v>3.1855963454867375E-3</v>
      </c>
      <c r="BR106" s="125">
        <f t="shared" si="103"/>
        <v>2.8344262513096134E-3</v>
      </c>
      <c r="BS106" s="125">
        <f t="shared" si="104"/>
        <v>2.5412132667930925E-3</v>
      </c>
      <c r="BT106" s="125">
        <f t="shared" si="105"/>
        <v>2.188929968068712E-3</v>
      </c>
      <c r="BV106" s="58">
        <v>82</v>
      </c>
      <c r="BW106" s="58">
        <f t="shared" si="106"/>
        <v>1.21E-2</v>
      </c>
      <c r="BX106" s="58">
        <f t="shared" si="107"/>
        <v>8.9999999999999993E-3</v>
      </c>
      <c r="BY106" s="58">
        <f>1+$B$55*(IF('Male Inactive'!$O88&gt;=0, ((('Male Inactive'!$O88)/7)/60), 0))^0.25</f>
        <v>1</v>
      </c>
      <c r="BZ106" s="58">
        <f>1+$B$55*(IF('Male Barely'!$O88&gt;=0, ((('Male Barely'!$O88)/7)/60), 0))^0.25</f>
        <v>0.80545374035676243</v>
      </c>
      <c r="CA106" s="58">
        <f>1+$B$55*(IF('Male Somewhat'!$O88&gt;=0, ((('Male Somewhat'!$O88)/7)/60), 0))^0.25</f>
        <v>0.76154350475507049</v>
      </c>
      <c r="CB106" s="58">
        <f>1+$B$55*(IF('Male Active'!$O88&gt;=0, ((('Male Active'!$O88)/7)/60), 0))^0.25</f>
        <v>0.71720913261231978</v>
      </c>
      <c r="CC106" s="58">
        <f>1+$B$55*(IF('Male Highly'!$O88&gt;=0, ((('Male Highly'!$O88)/7)/60), 0))^0.25</f>
        <v>0.63562207677048432</v>
      </c>
      <c r="CD106" s="58">
        <f t="shared" si="108"/>
        <v>1.2500000000000001E-2</v>
      </c>
      <c r="CE106" s="58">
        <f t="shared" si="109"/>
        <v>8.9999999999999993E-3</v>
      </c>
      <c r="CF106" s="58">
        <f>1+$B$55*(IF('Female Inactive'!$Q88&gt;=0, ((('Female Inactive'!$Q88)/7)/60), 0))^0.25</f>
        <v>0.92613815017666645</v>
      </c>
      <c r="CG106" s="58">
        <f>1+$B$55*(IF('Female Barely'!$Q88&gt;=0, ((('Female Barely'!$Q88)/7)/60), 0))^0.25</f>
        <v>0.82313274018548832</v>
      </c>
      <c r="CH106" s="58">
        <f>1+$B$55*(IF('Female Somewhat'!$Q88&gt;=0, ((('Female Somewhat'!$Q88)/7)/60), 0))^0.25</f>
        <v>0.77577082499290928</v>
      </c>
      <c r="CI106" s="58">
        <f>1+$B$55*(IF('Female Active'!$Q88&gt;=0, ((('Female Active'!$Q88)/7)/60), 0))^0.25</f>
        <v>0.735927295998271</v>
      </c>
      <c r="CJ106" s="58">
        <f>1+$B$55*(IF('Female Highly'!$Q88&gt;=0, ((('Female Highly'!$Q88)/7)/60), 0))^0.25</f>
        <v>0.67157015594534974</v>
      </c>
      <c r="CL106" s="58">
        <f t="shared" si="110"/>
        <v>82</v>
      </c>
      <c r="CM106" s="58">
        <f t="shared" si="111"/>
        <v>1.21E-2</v>
      </c>
      <c r="CN106" s="58">
        <f t="shared" si="112"/>
        <v>8.9999999999999993E-3</v>
      </c>
      <c r="CO106" s="58">
        <f t="shared" si="113"/>
        <v>1</v>
      </c>
      <c r="CP106" s="58">
        <f t="shared" si="114"/>
        <v>0.80545374035676243</v>
      </c>
      <c r="CQ106" s="58">
        <f t="shared" si="115"/>
        <v>0.76154350475507049</v>
      </c>
      <c r="CR106" s="58">
        <f t="shared" si="116"/>
        <v>0.71720913261231978</v>
      </c>
      <c r="CS106" s="58">
        <f t="shared" si="117"/>
        <v>0.63562207677048432</v>
      </c>
      <c r="CT106" s="136">
        <f t="shared" si="80"/>
        <v>1.2500000000000001E-2</v>
      </c>
      <c r="CU106" s="136">
        <f t="shared" si="81"/>
        <v>8.9999999999999993E-3</v>
      </c>
      <c r="CV106" s="58">
        <f t="shared" si="118"/>
        <v>1</v>
      </c>
      <c r="CW106" s="58">
        <f t="shared" si="119"/>
        <v>0.88877964915760221</v>
      </c>
      <c r="CX106" s="58">
        <f t="shared" si="120"/>
        <v>0.83764050195419149</v>
      </c>
      <c r="CY106" s="58">
        <f t="shared" si="121"/>
        <v>0.7946193511819899</v>
      </c>
      <c r="CZ106" s="58">
        <f t="shared" si="122"/>
        <v>0.72512956713557652</v>
      </c>
    </row>
    <row r="107" spans="1:104">
      <c r="A107" s="5"/>
      <c r="B107" s="5"/>
      <c r="C107" s="5"/>
      <c r="D107" s="5"/>
      <c r="E107" s="5"/>
      <c r="F107" s="58"/>
      <c r="G107" s="58"/>
      <c r="H107" s="58"/>
      <c r="AD107" s="58">
        <v>79</v>
      </c>
      <c r="AE107" s="58">
        <f>H$44</f>
        <v>9.1999999999999998E-3</v>
      </c>
      <c r="AF107" s="118">
        <f t="shared" si="125"/>
        <v>7.4800000000000005E-2</v>
      </c>
      <c r="AG107" s="58">
        <f t="shared" si="125"/>
        <v>0</v>
      </c>
      <c r="AH107" s="58">
        <f t="shared" si="125"/>
        <v>6.3E-2</v>
      </c>
      <c r="AI107" s="58">
        <f t="shared" si="125"/>
        <v>6.3170000000000002</v>
      </c>
      <c r="AJ107" s="58">
        <f t="shared" si="125"/>
        <v>4.7000000000000002E-3</v>
      </c>
      <c r="AK107" s="58">
        <f t="shared" si="125"/>
        <v>2.5152999999999999</v>
      </c>
      <c r="AL107" s="58">
        <f t="shared" si="125"/>
        <v>77.592799999999997</v>
      </c>
      <c r="AM107" s="58">
        <f>U$44</f>
        <v>8.2000000000000007E-3</v>
      </c>
      <c r="AN107" s="58">
        <f t="shared" si="126"/>
        <v>5.3900000000000003E-2</v>
      </c>
      <c r="AO107" s="58">
        <f t="shared" si="126"/>
        <v>0</v>
      </c>
      <c r="AP107" s="58">
        <f t="shared" si="126"/>
        <v>7.46E-2</v>
      </c>
      <c r="AQ107" s="58">
        <f t="shared" si="126"/>
        <v>6.1592000000000002</v>
      </c>
      <c r="AR107" s="58">
        <f t="shared" si="126"/>
        <v>4.0000000000000001E-3</v>
      </c>
      <c r="AS107" s="58">
        <f t="shared" si="126"/>
        <v>3.5834999999999999</v>
      </c>
      <c r="AT107" s="58">
        <f t="shared" si="126"/>
        <v>77.7119</v>
      </c>
      <c r="AV107" s="125">
        <f t="shared" si="82"/>
        <v>9.1999999999999998E-3</v>
      </c>
      <c r="AW107" s="125">
        <f t="shared" si="83"/>
        <v>9.1999999999999998E-3</v>
      </c>
      <c r="AX107" s="125">
        <f t="shared" si="84"/>
        <v>7.2998722651104915E-3</v>
      </c>
      <c r="AY107" s="125">
        <f t="shared" si="85"/>
        <v>6.5191060844958055E-3</v>
      </c>
      <c r="AZ107" s="125">
        <f t="shared" si="86"/>
        <v>5.7874715390987862E-3</v>
      </c>
      <c r="BA107" s="125">
        <f t="shared" si="87"/>
        <v>4.9144938885999617E-3</v>
      </c>
      <c r="BB107" s="125">
        <f t="shared" si="88"/>
        <v>8.2000000000000007E-3</v>
      </c>
      <c r="BC107" s="125">
        <f t="shared" si="89"/>
        <v>8.2000000000000007E-3</v>
      </c>
      <c r="BD107" s="125">
        <f t="shared" si="90"/>
        <v>6.5304725082478117E-3</v>
      </c>
      <c r="BE107" s="125">
        <f t="shared" si="91"/>
        <v>5.8105738151847074E-3</v>
      </c>
      <c r="BF107" s="125">
        <f t="shared" si="92"/>
        <v>5.2094871969258398E-3</v>
      </c>
      <c r="BG107" s="125">
        <f t="shared" si="93"/>
        <v>4.4873064345408607E-3</v>
      </c>
      <c r="BI107" s="125">
        <f t="shared" si="94"/>
        <v>4.7000000000000002E-3</v>
      </c>
      <c r="BJ107" s="125">
        <f t="shared" si="95"/>
        <v>4.7000000000000002E-3</v>
      </c>
      <c r="BK107" s="125">
        <f t="shared" si="96"/>
        <v>3.7292825702194905E-3</v>
      </c>
      <c r="BL107" s="125">
        <f t="shared" si="97"/>
        <v>3.3304128909924227E-3</v>
      </c>
      <c r="BM107" s="125">
        <f t="shared" si="98"/>
        <v>2.9566430688874237E-3</v>
      </c>
      <c r="BN107" s="125">
        <f t="shared" si="99"/>
        <v>2.5106653561325892E-3</v>
      </c>
      <c r="BO107" s="125">
        <f t="shared" si="100"/>
        <v>4.0000000000000001E-3</v>
      </c>
      <c r="BP107" s="125">
        <f t="shared" si="101"/>
        <v>4.0000000000000001E-3</v>
      </c>
      <c r="BQ107" s="125">
        <f t="shared" si="102"/>
        <v>3.1855963454867375E-3</v>
      </c>
      <c r="BR107" s="125">
        <f t="shared" si="103"/>
        <v>2.8344262513096134E-3</v>
      </c>
      <c r="BS107" s="125">
        <f t="shared" si="104"/>
        <v>2.5412132667930925E-3</v>
      </c>
      <c r="BT107" s="125">
        <f t="shared" si="105"/>
        <v>2.188929968068712E-3</v>
      </c>
      <c r="BV107" s="58">
        <v>83</v>
      </c>
      <c r="BW107" s="58">
        <f t="shared" si="106"/>
        <v>1.21E-2</v>
      </c>
      <c r="BX107" s="58">
        <f t="shared" si="107"/>
        <v>8.9999999999999993E-3</v>
      </c>
      <c r="BY107" s="58">
        <f>1+$B$55*(IF('Male Inactive'!$O89&gt;=0, ((('Male Inactive'!$O89)/7)/60), 0))^0.25</f>
        <v>1</v>
      </c>
      <c r="BZ107" s="58">
        <f>1+$B$55*(IF('Male Barely'!$O89&gt;=0, ((('Male Barely'!$O89)/7)/60), 0))^0.25</f>
        <v>0.8074045645993928</v>
      </c>
      <c r="CA107" s="58">
        <f>1+$B$55*(IF('Male Somewhat'!$O89&gt;=0, ((('Male Somewhat'!$O89)/7)/60), 0))^0.25</f>
        <v>0.76393464150881507</v>
      </c>
      <c r="CB107" s="58">
        <f>1+$B$55*(IF('Male Active'!$O89&gt;=0, ((('Male Active'!$O89)/7)/60), 0))^0.25</f>
        <v>0.72004483493168603</v>
      </c>
      <c r="CC107" s="58">
        <f>1+$B$55*(IF('Male Highly'!$O89&gt;=0, ((('Male Highly'!$O89)/7)/60), 0))^0.25</f>
        <v>0.63927589816709718</v>
      </c>
      <c r="CD107" s="58">
        <f t="shared" si="108"/>
        <v>1.2500000000000001E-2</v>
      </c>
      <c r="CE107" s="58">
        <f t="shared" si="109"/>
        <v>8.9999999999999993E-3</v>
      </c>
      <c r="CF107" s="58">
        <f>1+$B$55*(IF('Female Inactive'!$Q89&gt;=0, ((('Female Inactive'!$Q89)/7)/60), 0))^0.25</f>
        <v>0.92686298271305401</v>
      </c>
      <c r="CG107" s="58">
        <f>1+$B$55*(IF('Female Barely'!$Q89&gt;=0, ((('Female Barely'!$Q89)/7)/60), 0))^0.25</f>
        <v>0.82486840135349171</v>
      </c>
      <c r="CH107" s="58">
        <f>1+$B$55*(IF('Female Somewhat'!$Q89&gt;=0, ((('Female Somewhat'!$Q89)/7)/60), 0))^0.25</f>
        <v>0.77797126543734985</v>
      </c>
      <c r="CI107" s="58">
        <f>1+$B$55*(IF('Female Active'!$Q89&gt;=0, ((('Female Active'!$Q89)/7)/60), 0))^0.25</f>
        <v>0.73851873512808019</v>
      </c>
      <c r="CJ107" s="58">
        <f>1+$B$55*(IF('Female Highly'!$Q89&gt;=0, ((('Female Highly'!$Q89)/7)/60), 0))^0.25</f>
        <v>0.67479315452257005</v>
      </c>
      <c r="CL107" s="58">
        <f t="shared" si="110"/>
        <v>83</v>
      </c>
      <c r="CM107" s="58">
        <f t="shared" si="111"/>
        <v>1.21E-2</v>
      </c>
      <c r="CN107" s="58">
        <f t="shared" si="112"/>
        <v>8.9999999999999993E-3</v>
      </c>
      <c r="CO107" s="58">
        <f t="shared" si="113"/>
        <v>1</v>
      </c>
      <c r="CP107" s="58">
        <f t="shared" si="114"/>
        <v>0.8074045645993928</v>
      </c>
      <c r="CQ107" s="58">
        <f t="shared" si="115"/>
        <v>0.76393464150881507</v>
      </c>
      <c r="CR107" s="58">
        <f t="shared" si="116"/>
        <v>0.72004483493168603</v>
      </c>
      <c r="CS107" s="58">
        <f t="shared" si="117"/>
        <v>0.63927589816709718</v>
      </c>
      <c r="CT107" s="136">
        <f t="shared" si="80"/>
        <v>1.2500000000000001E-2</v>
      </c>
      <c r="CU107" s="136">
        <f t="shared" si="81"/>
        <v>8.9999999999999993E-3</v>
      </c>
      <c r="CV107" s="58">
        <f t="shared" si="118"/>
        <v>1</v>
      </c>
      <c r="CW107" s="58">
        <f t="shared" si="119"/>
        <v>0.88995721777450831</v>
      </c>
      <c r="CX107" s="58">
        <f t="shared" si="120"/>
        <v>0.83935951693757593</v>
      </c>
      <c r="CY107" s="58">
        <f t="shared" si="121"/>
        <v>0.79679386155474174</v>
      </c>
      <c r="CZ107" s="58">
        <f t="shared" si="122"/>
        <v>0.7280398150623717</v>
      </c>
    </row>
    <row r="108" spans="1:104">
      <c r="A108" s="5" t="s">
        <v>392</v>
      </c>
      <c r="B108" s="5"/>
      <c r="C108" s="5" t="s">
        <v>377</v>
      </c>
      <c r="D108" s="5" t="s">
        <v>388</v>
      </c>
      <c r="E108" s="5" t="s">
        <v>391</v>
      </c>
      <c r="F108" s="58"/>
      <c r="G108" s="58"/>
      <c r="H108" s="58"/>
      <c r="AD108" s="58">
        <v>80</v>
      </c>
      <c r="AE108" s="58">
        <f>H$45</f>
        <v>1.21E-2</v>
      </c>
      <c r="AF108" s="118">
        <f t="shared" ref="AF108:AL112" si="127">I$45</f>
        <v>9.1200000000000003E-2</v>
      </c>
      <c r="AG108" s="58">
        <f t="shared" si="127"/>
        <v>0</v>
      </c>
      <c r="AH108" s="58">
        <f t="shared" si="127"/>
        <v>9.8799999999999999E-2</v>
      </c>
      <c r="AI108" s="58">
        <f t="shared" si="127"/>
        <v>4.9114000000000004</v>
      </c>
      <c r="AJ108" s="58">
        <f t="shared" si="127"/>
        <v>8.9999999999999993E-3</v>
      </c>
      <c r="AK108" s="58">
        <f t="shared" si="127"/>
        <v>2.3317000000000001</v>
      </c>
      <c r="AL108" s="58">
        <f t="shared" si="127"/>
        <v>82.605599999999995</v>
      </c>
      <c r="AM108" s="58">
        <f>U$45</f>
        <v>1.2500000000000001E-2</v>
      </c>
      <c r="AN108" s="58">
        <f t="shared" ref="AN108:AT112" si="128">V$45</f>
        <v>7.2099999999999997E-2</v>
      </c>
      <c r="AO108" s="58">
        <f t="shared" si="128"/>
        <v>0</v>
      </c>
      <c r="AP108" s="58">
        <f t="shared" si="128"/>
        <v>0.1245</v>
      </c>
      <c r="AQ108" s="58">
        <f t="shared" si="128"/>
        <v>4.7697000000000003</v>
      </c>
      <c r="AR108" s="58">
        <f t="shared" si="128"/>
        <v>8.9999999999999993E-3</v>
      </c>
      <c r="AS108" s="58">
        <f t="shared" si="128"/>
        <v>3.2753999999999999</v>
      </c>
      <c r="AT108" s="58">
        <f t="shared" si="128"/>
        <v>82.609300000000005</v>
      </c>
      <c r="AV108" s="125">
        <f t="shared" si="82"/>
        <v>1.21E-2</v>
      </c>
      <c r="AW108" s="125">
        <f t="shared" si="83"/>
        <v>1.21E-2</v>
      </c>
      <c r="AX108" s="125">
        <f t="shared" si="84"/>
        <v>9.6009189573735814E-3</v>
      </c>
      <c r="AY108" s="125">
        <f t="shared" si="85"/>
        <v>8.574041698086874E-3</v>
      </c>
      <c r="AZ108" s="125">
        <f t="shared" si="86"/>
        <v>7.6117832199016642E-3</v>
      </c>
      <c r="BA108" s="125">
        <f t="shared" si="87"/>
        <v>6.4636278317456016E-3</v>
      </c>
      <c r="BB108" s="125">
        <f t="shared" si="88"/>
        <v>1.2500000000000001E-2</v>
      </c>
      <c r="BC108" s="125">
        <f t="shared" si="89"/>
        <v>1.2500000000000001E-2</v>
      </c>
      <c r="BD108" s="125">
        <f t="shared" si="90"/>
        <v>9.9549885796460548E-3</v>
      </c>
      <c r="BE108" s="125">
        <f t="shared" si="91"/>
        <v>8.8575820353425424E-3</v>
      </c>
      <c r="BF108" s="125">
        <f t="shared" si="92"/>
        <v>7.9412914587284143E-3</v>
      </c>
      <c r="BG108" s="125">
        <f t="shared" si="93"/>
        <v>6.8404061502147263E-3</v>
      </c>
      <c r="BI108" s="125">
        <f t="shared" si="94"/>
        <v>8.9999999999999993E-3</v>
      </c>
      <c r="BJ108" s="125">
        <f t="shared" si="95"/>
        <v>8.9999999999999993E-3</v>
      </c>
      <c r="BK108" s="125">
        <f t="shared" si="96"/>
        <v>7.1411793897820019E-3</v>
      </c>
      <c r="BL108" s="125">
        <f t="shared" si="97"/>
        <v>6.3773863870067657E-3</v>
      </c>
      <c r="BM108" s="125">
        <f t="shared" si="98"/>
        <v>5.6616569404227251E-3</v>
      </c>
      <c r="BN108" s="125">
        <f t="shared" si="99"/>
        <v>4.807657064934745E-3</v>
      </c>
      <c r="BO108" s="125">
        <f t="shared" si="100"/>
        <v>8.9999999999999993E-3</v>
      </c>
      <c r="BP108" s="125">
        <f t="shared" si="101"/>
        <v>8.9999999999999993E-3</v>
      </c>
      <c r="BQ108" s="125">
        <f t="shared" si="102"/>
        <v>7.1675917773451588E-3</v>
      </c>
      <c r="BR108" s="125">
        <f t="shared" si="103"/>
        <v>6.3774590654466293E-3</v>
      </c>
      <c r="BS108" s="125">
        <f t="shared" si="104"/>
        <v>5.7177298502844578E-3</v>
      </c>
      <c r="BT108" s="125">
        <f t="shared" si="105"/>
        <v>4.9250924281546019E-3</v>
      </c>
      <c r="BV108" s="58">
        <v>84</v>
      </c>
      <c r="BW108" s="58">
        <f t="shared" si="106"/>
        <v>1.21E-2</v>
      </c>
      <c r="BX108" s="58">
        <f t="shared" si="107"/>
        <v>8.9999999999999993E-3</v>
      </c>
      <c r="BY108" s="58">
        <f>1+$B$55*(IF('Male Inactive'!$O90&gt;=0, ((('Male Inactive'!$O90)/7)/60), 0))^0.25</f>
        <v>1</v>
      </c>
      <c r="BZ108" s="58">
        <f>1+$B$55*(IF('Male Barely'!$O90&gt;=0, ((('Male Barely'!$O90)/7)/60), 0))^0.25</f>
        <v>0.80933582683536931</v>
      </c>
      <c r="CA108" s="58">
        <f>1+$B$55*(IF('Male Somewhat'!$O90&gt;=0, ((('Male Somewhat'!$O90)/7)/60), 0))^0.25</f>
        <v>0.76630180099589207</v>
      </c>
      <c r="CB108" s="58">
        <f>1+$B$55*(IF('Male Active'!$O90&gt;=0, ((('Male Active'!$O90)/7)/60), 0))^0.25</f>
        <v>0.72285210207661277</v>
      </c>
      <c r="CC108" s="58">
        <f>1+$B$55*(IF('Male Highly'!$O90&gt;=0, ((('Male Highly'!$O90)/7)/60), 0))^0.25</f>
        <v>0.64289308065134121</v>
      </c>
      <c r="CD108" s="58">
        <f t="shared" si="108"/>
        <v>1.2500000000000001E-2</v>
      </c>
      <c r="CE108" s="58">
        <f t="shared" si="109"/>
        <v>8.9999999999999993E-3</v>
      </c>
      <c r="CF108" s="58">
        <f>1+$B$55*(IF('Female Inactive'!$Q90&gt;=0, ((('Female Inactive'!$Q90)/7)/60), 0))^0.25</f>
        <v>0.92758070221061206</v>
      </c>
      <c r="CG108" s="58">
        <f>1+$B$55*(IF('Female Barely'!$Q90&gt;=0, ((('Female Barely'!$Q90)/7)/60), 0))^0.25</f>
        <v>0.8265870298626905</v>
      </c>
      <c r="CH108" s="58">
        <f>1+$B$55*(IF('Female Somewhat'!$Q90&gt;=0, ((('Female Somewhat'!$Q90)/7)/60), 0))^0.25</f>
        <v>0.78015011217905583</v>
      </c>
      <c r="CI108" s="58">
        <f>1+$B$55*(IF('Female Active'!$Q90&gt;=0, ((('Female Active'!$Q90)/7)/60), 0))^0.25</f>
        <v>0.74108474354633991</v>
      </c>
      <c r="CJ108" s="58">
        <f>1+$B$55*(IF('Female Highly'!$Q90&gt;=0, ((('Female Highly'!$Q90)/7)/60), 0))^0.25</f>
        <v>0.67798452467132453</v>
      </c>
      <c r="CL108" s="58">
        <f t="shared" si="110"/>
        <v>84</v>
      </c>
      <c r="CM108" s="58">
        <f t="shared" si="111"/>
        <v>1.21E-2</v>
      </c>
      <c r="CN108" s="58">
        <f t="shared" si="112"/>
        <v>8.9999999999999993E-3</v>
      </c>
      <c r="CO108" s="58">
        <f t="shared" si="113"/>
        <v>1</v>
      </c>
      <c r="CP108" s="58">
        <f t="shared" si="114"/>
        <v>0.80933582683536931</v>
      </c>
      <c r="CQ108" s="58">
        <f t="shared" si="115"/>
        <v>0.76630180099589207</v>
      </c>
      <c r="CR108" s="58">
        <f t="shared" si="116"/>
        <v>0.72285210207661277</v>
      </c>
      <c r="CS108" s="58">
        <f t="shared" si="117"/>
        <v>0.64289308065134121</v>
      </c>
      <c r="CT108" s="136">
        <f t="shared" si="80"/>
        <v>1.2500000000000001E-2</v>
      </c>
      <c r="CU108" s="136">
        <f t="shared" si="81"/>
        <v>8.9999999999999993E-3</v>
      </c>
      <c r="CV108" s="58">
        <f t="shared" si="118"/>
        <v>1</v>
      </c>
      <c r="CW108" s="58">
        <f t="shared" si="119"/>
        <v>0.89112141713682347</v>
      </c>
      <c r="CX108" s="58">
        <f t="shared" si="120"/>
        <v>0.84105901547951634</v>
      </c>
      <c r="CY108" s="58">
        <f t="shared" si="121"/>
        <v>0.79894368412385619</v>
      </c>
      <c r="CZ108" s="58">
        <f t="shared" si="122"/>
        <v>0.7309170221583422</v>
      </c>
    </row>
    <row r="109" spans="1:104">
      <c r="A109" s="5"/>
      <c r="B109" s="5"/>
      <c r="C109" s="5"/>
      <c r="D109" s="5"/>
      <c r="E109" s="5"/>
      <c r="F109" s="58"/>
      <c r="G109" s="58"/>
      <c r="H109" s="58"/>
      <c r="AD109" s="58">
        <v>81</v>
      </c>
      <c r="AE109" s="58">
        <f>H$45</f>
        <v>1.21E-2</v>
      </c>
      <c r="AF109" s="118">
        <f t="shared" si="127"/>
        <v>9.1200000000000003E-2</v>
      </c>
      <c r="AG109" s="58">
        <f t="shared" si="127"/>
        <v>0</v>
      </c>
      <c r="AH109" s="58">
        <f t="shared" si="127"/>
        <v>9.8799999999999999E-2</v>
      </c>
      <c r="AI109" s="58">
        <f t="shared" si="127"/>
        <v>4.9114000000000004</v>
      </c>
      <c r="AJ109" s="58">
        <f t="shared" si="127"/>
        <v>8.9999999999999993E-3</v>
      </c>
      <c r="AK109" s="58">
        <f t="shared" si="127"/>
        <v>2.3317000000000001</v>
      </c>
      <c r="AL109" s="58">
        <f t="shared" si="127"/>
        <v>82.605599999999995</v>
      </c>
      <c r="AM109" s="58">
        <f>U$45</f>
        <v>1.2500000000000001E-2</v>
      </c>
      <c r="AN109" s="58">
        <f t="shared" si="128"/>
        <v>7.2099999999999997E-2</v>
      </c>
      <c r="AO109" s="58">
        <f t="shared" si="128"/>
        <v>0</v>
      </c>
      <c r="AP109" s="58">
        <f t="shared" si="128"/>
        <v>0.1245</v>
      </c>
      <c r="AQ109" s="58">
        <f t="shared" si="128"/>
        <v>4.7697000000000003</v>
      </c>
      <c r="AR109" s="58">
        <f t="shared" si="128"/>
        <v>8.9999999999999993E-3</v>
      </c>
      <c r="AS109" s="58">
        <f t="shared" si="128"/>
        <v>3.2753999999999999</v>
      </c>
      <c r="AT109" s="58">
        <f t="shared" si="128"/>
        <v>82.609300000000005</v>
      </c>
      <c r="AV109" s="125">
        <f t="shared" si="82"/>
        <v>1.21E-2</v>
      </c>
      <c r="AW109" s="125">
        <f t="shared" si="83"/>
        <v>1.21E-2</v>
      </c>
      <c r="AX109" s="125">
        <f t="shared" si="84"/>
        <v>9.6009189573735814E-3</v>
      </c>
      <c r="AY109" s="125">
        <f t="shared" si="85"/>
        <v>8.574041698086874E-3</v>
      </c>
      <c r="AZ109" s="125">
        <f t="shared" si="86"/>
        <v>7.6117832199016642E-3</v>
      </c>
      <c r="BA109" s="125">
        <f t="shared" si="87"/>
        <v>6.4636278317456016E-3</v>
      </c>
      <c r="BB109" s="125">
        <f t="shared" si="88"/>
        <v>1.2500000000000001E-2</v>
      </c>
      <c r="BC109" s="125">
        <f t="shared" si="89"/>
        <v>1.2500000000000001E-2</v>
      </c>
      <c r="BD109" s="125">
        <f t="shared" si="90"/>
        <v>9.9549885796460548E-3</v>
      </c>
      <c r="BE109" s="125">
        <f t="shared" si="91"/>
        <v>8.8575820353425424E-3</v>
      </c>
      <c r="BF109" s="125">
        <f t="shared" si="92"/>
        <v>7.9412914587284143E-3</v>
      </c>
      <c r="BG109" s="125">
        <f t="shared" si="93"/>
        <v>6.8404061502147263E-3</v>
      </c>
      <c r="BI109" s="125">
        <f t="shared" si="94"/>
        <v>8.9999999999999993E-3</v>
      </c>
      <c r="BJ109" s="125">
        <f t="shared" si="95"/>
        <v>8.9999999999999993E-3</v>
      </c>
      <c r="BK109" s="125">
        <f t="shared" si="96"/>
        <v>7.1411793897820019E-3</v>
      </c>
      <c r="BL109" s="125">
        <f t="shared" si="97"/>
        <v>6.3773863870067657E-3</v>
      </c>
      <c r="BM109" s="125">
        <f t="shared" si="98"/>
        <v>5.6616569404227251E-3</v>
      </c>
      <c r="BN109" s="125">
        <f t="shared" si="99"/>
        <v>4.807657064934745E-3</v>
      </c>
      <c r="BO109" s="125">
        <f t="shared" si="100"/>
        <v>8.9999999999999993E-3</v>
      </c>
      <c r="BP109" s="125">
        <f t="shared" si="101"/>
        <v>8.9999999999999993E-3</v>
      </c>
      <c r="BQ109" s="125">
        <f t="shared" si="102"/>
        <v>7.1675917773451588E-3</v>
      </c>
      <c r="BR109" s="125">
        <f t="shared" si="103"/>
        <v>6.3774590654466293E-3</v>
      </c>
      <c r="BS109" s="125">
        <f t="shared" si="104"/>
        <v>5.7177298502844578E-3</v>
      </c>
      <c r="BT109" s="125">
        <f t="shared" si="105"/>
        <v>4.9250924281546019E-3</v>
      </c>
      <c r="BV109" s="58">
        <v>85</v>
      </c>
      <c r="BW109" s="58">
        <f t="shared" si="106"/>
        <v>1.55E-2</v>
      </c>
      <c r="BX109" s="58">
        <f t="shared" si="107"/>
        <v>1.03E-2</v>
      </c>
      <c r="BY109" s="58">
        <f>1+$B$55*(IF('Male Inactive'!$O91&gt;=0, ((('Male Inactive'!$O91)/7)/60), 0))^0.25</f>
        <v>1</v>
      </c>
      <c r="BZ109" s="58">
        <f>1+$B$55*(IF('Male Barely'!$O91&gt;=0, ((('Male Barely'!$O91)/7)/60), 0))^0.25</f>
        <v>0.81124772322388239</v>
      </c>
      <c r="CA109" s="58">
        <f>1+$B$55*(IF('Male Somewhat'!$O91&gt;=0, ((('Male Somewhat'!$O91)/7)/60), 0))^0.25</f>
        <v>0.76864522364977561</v>
      </c>
      <c r="CB109" s="58">
        <f>1+$B$55*(IF('Male Active'!$O91&gt;=0, ((('Male Active'!$O91)/7)/60), 0))^0.25</f>
        <v>0.72563121918251083</v>
      </c>
      <c r="CC109" s="58">
        <f>1+$B$55*(IF('Male Highly'!$O91&gt;=0, ((('Male Highly'!$O91)/7)/60), 0))^0.25</f>
        <v>0.6464739916220994</v>
      </c>
      <c r="CD109" s="58">
        <f t="shared" si="108"/>
        <v>1.5100000000000001E-2</v>
      </c>
      <c r="CE109" s="58">
        <f t="shared" si="109"/>
        <v>1.1599999999999999E-2</v>
      </c>
      <c r="CF109" s="58">
        <f>1+$B$55*(IF('Female Inactive'!$Q91&gt;=0, ((('Female Inactive'!$Q91)/7)/60), 0))^0.25</f>
        <v>0.92829137847211418</v>
      </c>
      <c r="CG109" s="58">
        <f>1+$B$55*(IF('Female Barely'!$Q91&gt;=0, ((('Female Barely'!$Q91)/7)/60), 0))^0.25</f>
        <v>0.8282887928606083</v>
      </c>
      <c r="CH109" s="58">
        <f>1+$B$55*(IF('Female Somewhat'!$Q91&gt;=0, ((('Female Somewhat'!$Q91)/7)/60), 0))^0.25</f>
        <v>0.7823075771246929</v>
      </c>
      <c r="CI109" s="58">
        <f>1+$B$55*(IF('Female Active'!$Q91&gt;=0, ((('Female Active'!$Q91)/7)/60), 0))^0.25</f>
        <v>0.74362557081364511</v>
      </c>
      <c r="CJ109" s="58">
        <f>1+$B$55*(IF('Female Highly'!$Q91&gt;=0, ((('Female Highly'!$Q91)/7)/60), 0))^0.25</f>
        <v>0.68114457677260254</v>
      </c>
      <c r="CL109" s="58">
        <f t="shared" si="110"/>
        <v>85</v>
      </c>
      <c r="CM109" s="58">
        <f t="shared" si="111"/>
        <v>1.55E-2</v>
      </c>
      <c r="CN109" s="58">
        <f t="shared" si="112"/>
        <v>1.03E-2</v>
      </c>
      <c r="CO109" s="58">
        <f t="shared" si="113"/>
        <v>1</v>
      </c>
      <c r="CP109" s="58">
        <f t="shared" si="114"/>
        <v>0.81124772322388239</v>
      </c>
      <c r="CQ109" s="58">
        <f t="shared" si="115"/>
        <v>0.76864522364977561</v>
      </c>
      <c r="CR109" s="58">
        <f t="shared" si="116"/>
        <v>0.72563121918251083</v>
      </c>
      <c r="CS109" s="58">
        <f t="shared" si="117"/>
        <v>0.6464739916220994</v>
      </c>
      <c r="CT109" s="136">
        <f t="shared" si="80"/>
        <v>1.5100000000000001E-2</v>
      </c>
      <c r="CU109" s="136">
        <f t="shared" si="81"/>
        <v>1.1599999999999999E-2</v>
      </c>
      <c r="CV109" s="58">
        <f t="shared" si="118"/>
        <v>1</v>
      </c>
      <c r="CW109" s="58">
        <f t="shared" si="119"/>
        <v>0.89227241798140866</v>
      </c>
      <c r="CX109" s="58">
        <f t="shared" si="120"/>
        <v>0.84273924682172774</v>
      </c>
      <c r="CY109" s="58">
        <f t="shared" si="121"/>
        <v>0.80106913417378423</v>
      </c>
      <c r="CZ109" s="58">
        <f t="shared" si="122"/>
        <v>0.73376161038326837</v>
      </c>
    </row>
    <row r="110" spans="1:104">
      <c r="A110" s="5"/>
      <c r="B110" s="5"/>
      <c r="C110" s="5">
        <v>0</v>
      </c>
      <c r="D110" s="5">
        <v>0</v>
      </c>
      <c r="E110" s="5">
        <v>0</v>
      </c>
      <c r="F110" s="58"/>
      <c r="G110" s="58"/>
      <c r="H110" s="58"/>
      <c r="AD110" s="58">
        <v>82</v>
      </c>
      <c r="AE110" s="58">
        <f>H$45</f>
        <v>1.21E-2</v>
      </c>
      <c r="AF110" s="118">
        <f t="shared" si="127"/>
        <v>9.1200000000000003E-2</v>
      </c>
      <c r="AG110" s="58">
        <f t="shared" si="127"/>
        <v>0</v>
      </c>
      <c r="AH110" s="58">
        <f t="shared" si="127"/>
        <v>9.8799999999999999E-2</v>
      </c>
      <c r="AI110" s="58">
        <f t="shared" si="127"/>
        <v>4.9114000000000004</v>
      </c>
      <c r="AJ110" s="58">
        <f t="shared" si="127"/>
        <v>8.9999999999999993E-3</v>
      </c>
      <c r="AK110" s="58">
        <f t="shared" si="127"/>
        <v>2.3317000000000001</v>
      </c>
      <c r="AL110" s="58">
        <f t="shared" si="127"/>
        <v>82.605599999999995</v>
      </c>
      <c r="AM110" s="58">
        <f>U$45</f>
        <v>1.2500000000000001E-2</v>
      </c>
      <c r="AN110" s="58">
        <f t="shared" si="128"/>
        <v>7.2099999999999997E-2</v>
      </c>
      <c r="AO110" s="58">
        <f t="shared" si="128"/>
        <v>0</v>
      </c>
      <c r="AP110" s="58">
        <f t="shared" si="128"/>
        <v>0.1245</v>
      </c>
      <c r="AQ110" s="58">
        <f t="shared" si="128"/>
        <v>4.7697000000000003</v>
      </c>
      <c r="AR110" s="58">
        <f t="shared" si="128"/>
        <v>8.9999999999999993E-3</v>
      </c>
      <c r="AS110" s="58">
        <f t="shared" si="128"/>
        <v>3.2753999999999999</v>
      </c>
      <c r="AT110" s="58">
        <f t="shared" si="128"/>
        <v>82.609300000000005</v>
      </c>
      <c r="AV110" s="125">
        <f t="shared" si="82"/>
        <v>1.21E-2</v>
      </c>
      <c r="AW110" s="125">
        <f t="shared" si="83"/>
        <v>1.21E-2</v>
      </c>
      <c r="AX110" s="125">
        <f t="shared" si="84"/>
        <v>9.6009189573735814E-3</v>
      </c>
      <c r="AY110" s="125">
        <f t="shared" si="85"/>
        <v>8.574041698086874E-3</v>
      </c>
      <c r="AZ110" s="125">
        <f t="shared" si="86"/>
        <v>7.6117832199016642E-3</v>
      </c>
      <c r="BA110" s="125">
        <f t="shared" si="87"/>
        <v>6.4636278317456016E-3</v>
      </c>
      <c r="BB110" s="125">
        <f t="shared" si="88"/>
        <v>1.2500000000000001E-2</v>
      </c>
      <c r="BC110" s="125">
        <f t="shared" si="89"/>
        <v>1.2500000000000001E-2</v>
      </c>
      <c r="BD110" s="125">
        <f t="shared" si="90"/>
        <v>9.9549885796460548E-3</v>
      </c>
      <c r="BE110" s="125">
        <f t="shared" si="91"/>
        <v>8.8575820353425424E-3</v>
      </c>
      <c r="BF110" s="125">
        <f t="shared" si="92"/>
        <v>7.9412914587284143E-3</v>
      </c>
      <c r="BG110" s="125">
        <f t="shared" si="93"/>
        <v>6.8404061502147263E-3</v>
      </c>
      <c r="BI110" s="125">
        <f t="shared" si="94"/>
        <v>8.9999999999999993E-3</v>
      </c>
      <c r="BJ110" s="125">
        <f t="shared" si="95"/>
        <v>8.9999999999999993E-3</v>
      </c>
      <c r="BK110" s="125">
        <f t="shared" si="96"/>
        <v>7.1411793897820019E-3</v>
      </c>
      <c r="BL110" s="125">
        <f t="shared" si="97"/>
        <v>6.3773863870067657E-3</v>
      </c>
      <c r="BM110" s="125">
        <f t="shared" si="98"/>
        <v>5.6616569404227251E-3</v>
      </c>
      <c r="BN110" s="125">
        <f t="shared" si="99"/>
        <v>4.807657064934745E-3</v>
      </c>
      <c r="BO110" s="125">
        <f t="shared" si="100"/>
        <v>8.9999999999999993E-3</v>
      </c>
      <c r="BP110" s="125">
        <f t="shared" si="101"/>
        <v>8.9999999999999993E-3</v>
      </c>
      <c r="BQ110" s="125">
        <f t="shared" si="102"/>
        <v>7.1675917773451588E-3</v>
      </c>
      <c r="BR110" s="125">
        <f t="shared" si="103"/>
        <v>6.3774590654466293E-3</v>
      </c>
      <c r="BS110" s="125">
        <f t="shared" si="104"/>
        <v>5.7177298502844578E-3</v>
      </c>
      <c r="BT110" s="125">
        <f t="shared" si="105"/>
        <v>4.9250924281546019E-3</v>
      </c>
      <c r="BV110" s="58">
        <v>86</v>
      </c>
      <c r="BW110" s="58">
        <f t="shared" si="106"/>
        <v>1.55E-2</v>
      </c>
      <c r="BX110" s="58">
        <f t="shared" si="107"/>
        <v>1.03E-2</v>
      </c>
      <c r="BY110" s="58">
        <f>1+$B$55*(IF('Male Inactive'!$O92&gt;=0, ((('Male Inactive'!$O92)/7)/60), 0))^0.25</f>
        <v>1</v>
      </c>
      <c r="BZ110" s="58">
        <f>1+$B$55*(IF('Male Barely'!$O92&gt;=0, ((('Male Barely'!$O92)/7)/60), 0))^0.25</f>
        <v>0.8131404479571247</v>
      </c>
      <c r="CA110" s="58">
        <f>1+$B$55*(IF('Male Somewhat'!$O92&gt;=0, ((('Male Somewhat'!$O92)/7)/60), 0))^0.25</f>
        <v>0.77096514749297884</v>
      </c>
      <c r="CB110" s="58">
        <f>1+$B$55*(IF('Male Active'!$O92&gt;=0, ((('Male Active'!$O92)/7)/60), 0))^0.25</f>
        <v>0.72838246852557831</v>
      </c>
      <c r="CC110" s="58">
        <f>1+$B$55*(IF('Male Highly'!$O92&gt;=0, ((('Male Highly'!$O92)/7)/60), 0))^0.25</f>
        <v>0.65001899479414016</v>
      </c>
      <c r="CD110" s="58">
        <f t="shared" si="108"/>
        <v>1.5100000000000001E-2</v>
      </c>
      <c r="CE110" s="58">
        <f t="shared" si="109"/>
        <v>1.1599999999999999E-2</v>
      </c>
      <c r="CF110" s="58">
        <f>1+$B$55*(IF('Female Inactive'!$Q92&gt;=0, ((('Female Inactive'!$Q92)/7)/60), 0))^0.25</f>
        <v>0.92899508061533465</v>
      </c>
      <c r="CG110" s="58">
        <f>1+$B$55*(IF('Female Barely'!$Q92&gt;=0, ((('Female Barely'!$Q92)/7)/60), 0))^0.25</f>
        <v>0.82997385585449068</v>
      </c>
      <c r="CH110" s="58">
        <f>1+$B$55*(IF('Female Somewhat'!$Q92&gt;=0, ((('Female Somewhat'!$Q92)/7)/60), 0))^0.25</f>
        <v>0.7844438701014117</v>
      </c>
      <c r="CI110" s="58">
        <f>1+$B$55*(IF('Female Active'!$Q92&gt;=0, ((('Female Active'!$Q92)/7)/60), 0))^0.25</f>
        <v>0.74614146404156334</v>
      </c>
      <c r="CJ110" s="58">
        <f>1+$B$55*(IF('Female Highly'!$Q92&gt;=0, ((('Female Highly'!$Q92)/7)/60), 0))^0.25</f>
        <v>0.68427361816151455</v>
      </c>
      <c r="CL110" s="58">
        <f t="shared" si="110"/>
        <v>86</v>
      </c>
      <c r="CM110" s="58">
        <f t="shared" si="111"/>
        <v>1.55E-2</v>
      </c>
      <c r="CN110" s="58">
        <f t="shared" si="112"/>
        <v>1.03E-2</v>
      </c>
      <c r="CO110" s="58">
        <f t="shared" si="113"/>
        <v>1</v>
      </c>
      <c r="CP110" s="58">
        <f t="shared" si="114"/>
        <v>0.8131404479571247</v>
      </c>
      <c r="CQ110" s="58">
        <f t="shared" si="115"/>
        <v>0.77096514749297884</v>
      </c>
      <c r="CR110" s="58">
        <f t="shared" si="116"/>
        <v>0.72838246852557831</v>
      </c>
      <c r="CS110" s="58">
        <f t="shared" si="117"/>
        <v>0.65001899479414016</v>
      </c>
      <c r="CT110" s="136">
        <f t="shared" si="80"/>
        <v>1.5100000000000001E-2</v>
      </c>
      <c r="CU110" s="136">
        <f t="shared" si="81"/>
        <v>1.1599999999999999E-2</v>
      </c>
      <c r="CV110" s="58">
        <f t="shared" si="118"/>
        <v>1</v>
      </c>
      <c r="CW110" s="58">
        <f t="shared" si="119"/>
        <v>0.89341038846486065</v>
      </c>
      <c r="CX110" s="58">
        <f t="shared" si="120"/>
        <v>0.84440045643925565</v>
      </c>
      <c r="CY110" s="58">
        <f t="shared" si="121"/>
        <v>0.80317052222423468</v>
      </c>
      <c r="CZ110" s="58">
        <f t="shared" si="122"/>
        <v>0.73657399532005596</v>
      </c>
    </row>
    <row r="111" spans="1:104">
      <c r="A111" s="5"/>
      <c r="B111" s="5"/>
      <c r="C111" s="5">
        <v>1</v>
      </c>
      <c r="D111" s="5">
        <v>341.5</v>
      </c>
      <c r="E111" s="5">
        <v>82038.55</v>
      </c>
      <c r="F111" s="58"/>
      <c r="G111" s="58"/>
      <c r="H111" s="58"/>
      <c r="AD111" s="58">
        <v>83</v>
      </c>
      <c r="AE111" s="58">
        <f>H$45</f>
        <v>1.21E-2</v>
      </c>
      <c r="AF111" s="118">
        <f t="shared" si="127"/>
        <v>9.1200000000000003E-2</v>
      </c>
      <c r="AG111" s="58">
        <f t="shared" si="127"/>
        <v>0</v>
      </c>
      <c r="AH111" s="58">
        <f t="shared" si="127"/>
        <v>9.8799999999999999E-2</v>
      </c>
      <c r="AI111" s="58">
        <f t="shared" si="127"/>
        <v>4.9114000000000004</v>
      </c>
      <c r="AJ111" s="58">
        <f t="shared" si="127"/>
        <v>8.9999999999999993E-3</v>
      </c>
      <c r="AK111" s="58">
        <f t="shared" si="127"/>
        <v>2.3317000000000001</v>
      </c>
      <c r="AL111" s="58">
        <f t="shared" si="127"/>
        <v>82.605599999999995</v>
      </c>
      <c r="AM111" s="58">
        <f>U$45</f>
        <v>1.2500000000000001E-2</v>
      </c>
      <c r="AN111" s="58">
        <f t="shared" si="128"/>
        <v>7.2099999999999997E-2</v>
      </c>
      <c r="AO111" s="58">
        <f t="shared" si="128"/>
        <v>0</v>
      </c>
      <c r="AP111" s="58">
        <f t="shared" si="128"/>
        <v>0.1245</v>
      </c>
      <c r="AQ111" s="58">
        <f t="shared" si="128"/>
        <v>4.7697000000000003</v>
      </c>
      <c r="AR111" s="58">
        <f t="shared" si="128"/>
        <v>8.9999999999999993E-3</v>
      </c>
      <c r="AS111" s="58">
        <f t="shared" si="128"/>
        <v>3.2753999999999999</v>
      </c>
      <c r="AT111" s="58">
        <f t="shared" si="128"/>
        <v>82.609300000000005</v>
      </c>
      <c r="AV111" s="125">
        <f t="shared" si="82"/>
        <v>1.21E-2</v>
      </c>
      <c r="AW111" s="125">
        <f t="shared" si="83"/>
        <v>1.21E-2</v>
      </c>
      <c r="AX111" s="125">
        <f t="shared" si="84"/>
        <v>9.6009189573735814E-3</v>
      </c>
      <c r="AY111" s="125">
        <f t="shared" si="85"/>
        <v>8.574041698086874E-3</v>
      </c>
      <c r="AZ111" s="125">
        <f t="shared" si="86"/>
        <v>7.6117832199016642E-3</v>
      </c>
      <c r="BA111" s="125">
        <f t="shared" si="87"/>
        <v>6.4636278317456016E-3</v>
      </c>
      <c r="BB111" s="125">
        <f t="shared" si="88"/>
        <v>1.2500000000000001E-2</v>
      </c>
      <c r="BC111" s="125">
        <f t="shared" si="89"/>
        <v>1.2500000000000001E-2</v>
      </c>
      <c r="BD111" s="125">
        <f t="shared" si="90"/>
        <v>9.9549885796460548E-3</v>
      </c>
      <c r="BE111" s="125">
        <f t="shared" si="91"/>
        <v>8.8575820353425424E-3</v>
      </c>
      <c r="BF111" s="125">
        <f t="shared" si="92"/>
        <v>7.9412914587284143E-3</v>
      </c>
      <c r="BG111" s="125">
        <f t="shared" si="93"/>
        <v>6.8404061502147263E-3</v>
      </c>
      <c r="BI111" s="125">
        <f t="shared" si="94"/>
        <v>8.9999999999999993E-3</v>
      </c>
      <c r="BJ111" s="125">
        <f t="shared" si="95"/>
        <v>8.9999999999999993E-3</v>
      </c>
      <c r="BK111" s="125">
        <f t="shared" si="96"/>
        <v>7.1411793897820019E-3</v>
      </c>
      <c r="BL111" s="125">
        <f t="shared" si="97"/>
        <v>6.3773863870067657E-3</v>
      </c>
      <c r="BM111" s="125">
        <f t="shared" si="98"/>
        <v>5.6616569404227251E-3</v>
      </c>
      <c r="BN111" s="125">
        <f t="shared" si="99"/>
        <v>4.807657064934745E-3</v>
      </c>
      <c r="BO111" s="125">
        <f t="shared" si="100"/>
        <v>8.9999999999999993E-3</v>
      </c>
      <c r="BP111" s="125">
        <f t="shared" si="101"/>
        <v>8.9999999999999993E-3</v>
      </c>
      <c r="BQ111" s="125">
        <f t="shared" si="102"/>
        <v>7.1675917773451588E-3</v>
      </c>
      <c r="BR111" s="125">
        <f t="shared" si="103"/>
        <v>6.3774590654466293E-3</v>
      </c>
      <c r="BS111" s="125">
        <f t="shared" si="104"/>
        <v>5.7177298502844578E-3</v>
      </c>
      <c r="BT111" s="125">
        <f t="shared" si="105"/>
        <v>4.9250924281546019E-3</v>
      </c>
      <c r="BV111" s="58">
        <v>87</v>
      </c>
      <c r="BW111" s="58">
        <f t="shared" si="106"/>
        <v>1.55E-2</v>
      </c>
      <c r="BX111" s="58">
        <f t="shared" si="107"/>
        <v>1.03E-2</v>
      </c>
      <c r="BY111" s="58">
        <f>1+$B$55*(IF('Male Inactive'!$O93&gt;=0, ((('Male Inactive'!$O93)/7)/60), 0))^0.25</f>
        <v>1</v>
      </c>
      <c r="BZ111" s="58">
        <f>1+$B$55*(IF('Male Barely'!$O93&gt;=0, ((('Male Barely'!$O93)/7)/60), 0))^0.25</f>
        <v>0.8150141932800149</v>
      </c>
      <c r="CA111" s="58">
        <f>1+$B$55*(IF('Male Somewhat'!$O93&gt;=0, ((('Male Somewhat'!$O93)/7)/60), 0))^0.25</f>
        <v>0.7732618081612298</v>
      </c>
      <c r="CB111" s="58">
        <f>1+$B$55*(IF('Male Active'!$O93&gt;=0, ((('Male Active'!$O93)/7)/60), 0))^0.25</f>
        <v>0.73110612955147225</v>
      </c>
      <c r="CC111" s="58">
        <f>1+$B$55*(IF('Male Highly'!$O93&gt;=0, ((('Male Highly'!$O93)/7)/60), 0))^0.25</f>
        <v>0.6535284502350609</v>
      </c>
      <c r="CD111" s="58">
        <f t="shared" si="108"/>
        <v>1.5100000000000001E-2</v>
      </c>
      <c r="CE111" s="58">
        <f t="shared" si="109"/>
        <v>1.1599999999999999E-2</v>
      </c>
      <c r="CF111" s="58">
        <f>1+$B$55*(IF('Female Inactive'!$Q93&gt;=0, ((('Female Inactive'!$Q93)/7)/60), 0))^0.25</f>
        <v>0.9296918770797703</v>
      </c>
      <c r="CG111" s="58">
        <f>1+$B$55*(IF('Female Barely'!$Q93&gt;=0, ((('Female Barely'!$Q93)/7)/60), 0))^0.25</f>
        <v>0.83164238272740199</v>
      </c>
      <c r="CH111" s="58">
        <f>1+$B$55*(IF('Female Somewhat'!$Q93&gt;=0, ((('Female Somewhat'!$Q93)/7)/60), 0))^0.25</f>
        <v>0.78655919887725434</v>
      </c>
      <c r="CI111" s="58">
        <f>1+$B$55*(IF('Female Active'!$Q93&gt;=0, ((('Female Active'!$Q93)/7)/60), 0))^0.25</f>
        <v>0.74863266791666905</v>
      </c>
      <c r="CJ111" s="58">
        <f>1+$B$55*(IF('Female Highly'!$Q93&gt;=0, ((('Female Highly'!$Q93)/7)/60), 0))^0.25</f>
        <v>0.68737195315718291</v>
      </c>
      <c r="CL111" s="58">
        <f t="shared" si="110"/>
        <v>87</v>
      </c>
      <c r="CM111" s="58">
        <f t="shared" si="111"/>
        <v>1.55E-2</v>
      </c>
      <c r="CN111" s="58">
        <f t="shared" si="112"/>
        <v>1.03E-2</v>
      </c>
      <c r="CO111" s="58">
        <f t="shared" si="113"/>
        <v>1</v>
      </c>
      <c r="CP111" s="58">
        <f t="shared" si="114"/>
        <v>0.8150141932800149</v>
      </c>
      <c r="CQ111" s="58">
        <f t="shared" si="115"/>
        <v>0.7732618081612298</v>
      </c>
      <c r="CR111" s="58">
        <f t="shared" si="116"/>
        <v>0.73110612955147225</v>
      </c>
      <c r="CS111" s="58">
        <f t="shared" si="117"/>
        <v>0.6535284502350609</v>
      </c>
      <c r="CT111" s="136">
        <f t="shared" si="80"/>
        <v>1.5100000000000001E-2</v>
      </c>
      <c r="CU111" s="136">
        <f t="shared" si="81"/>
        <v>1.1599999999999999E-2</v>
      </c>
      <c r="CV111" s="58">
        <f t="shared" si="118"/>
        <v>1</v>
      </c>
      <c r="CW111" s="58">
        <f t="shared" si="119"/>
        <v>0.89453549421088963</v>
      </c>
      <c r="CX111" s="58">
        <f t="shared" si="120"/>
        <v>0.84604288610963652</v>
      </c>
      <c r="CY111" s="58">
        <f t="shared" si="121"/>
        <v>0.80524815411766171</v>
      </c>
      <c r="CZ111" s="58">
        <f t="shared" si="122"/>
        <v>0.73935458629182405</v>
      </c>
    </row>
    <row r="112" spans="1:104">
      <c r="A112" s="5"/>
      <c r="B112" s="5"/>
      <c r="C112" s="5">
        <v>2</v>
      </c>
      <c r="D112" s="5">
        <v>1353.25</v>
      </c>
      <c r="E112" s="5">
        <v>67376.990000000005</v>
      </c>
      <c r="F112" s="58"/>
      <c r="G112" s="58"/>
      <c r="H112" s="58"/>
      <c r="AD112" s="58">
        <v>84</v>
      </c>
      <c r="AE112" s="58">
        <f>H$45</f>
        <v>1.21E-2</v>
      </c>
      <c r="AF112" s="118">
        <f t="shared" si="127"/>
        <v>9.1200000000000003E-2</v>
      </c>
      <c r="AG112" s="58">
        <f t="shared" si="127"/>
        <v>0</v>
      </c>
      <c r="AH112" s="58">
        <f t="shared" si="127"/>
        <v>9.8799999999999999E-2</v>
      </c>
      <c r="AI112" s="58">
        <f t="shared" si="127"/>
        <v>4.9114000000000004</v>
      </c>
      <c r="AJ112" s="58">
        <f t="shared" si="127"/>
        <v>8.9999999999999993E-3</v>
      </c>
      <c r="AK112" s="58">
        <f t="shared" si="127"/>
        <v>2.3317000000000001</v>
      </c>
      <c r="AL112" s="58">
        <f t="shared" si="127"/>
        <v>82.605599999999995</v>
      </c>
      <c r="AM112" s="58">
        <f>U$45</f>
        <v>1.2500000000000001E-2</v>
      </c>
      <c r="AN112" s="58">
        <f t="shared" si="128"/>
        <v>7.2099999999999997E-2</v>
      </c>
      <c r="AO112" s="58">
        <f t="shared" si="128"/>
        <v>0</v>
      </c>
      <c r="AP112" s="58">
        <f t="shared" si="128"/>
        <v>0.1245</v>
      </c>
      <c r="AQ112" s="58">
        <f t="shared" si="128"/>
        <v>4.7697000000000003</v>
      </c>
      <c r="AR112" s="58">
        <f t="shared" si="128"/>
        <v>8.9999999999999993E-3</v>
      </c>
      <c r="AS112" s="58">
        <f t="shared" si="128"/>
        <v>3.2753999999999999</v>
      </c>
      <c r="AT112" s="58">
        <f t="shared" si="128"/>
        <v>82.609300000000005</v>
      </c>
      <c r="AV112" s="125">
        <f t="shared" si="82"/>
        <v>1.21E-2</v>
      </c>
      <c r="AW112" s="125">
        <f t="shared" si="83"/>
        <v>1.21E-2</v>
      </c>
      <c r="AX112" s="125">
        <f t="shared" si="84"/>
        <v>9.6009189573735814E-3</v>
      </c>
      <c r="AY112" s="125">
        <f t="shared" si="85"/>
        <v>8.574041698086874E-3</v>
      </c>
      <c r="AZ112" s="125">
        <f t="shared" si="86"/>
        <v>7.6117832199016642E-3</v>
      </c>
      <c r="BA112" s="125">
        <f t="shared" si="87"/>
        <v>6.4636278317456016E-3</v>
      </c>
      <c r="BB112" s="125">
        <f t="shared" si="88"/>
        <v>1.2500000000000001E-2</v>
      </c>
      <c r="BC112" s="125">
        <f t="shared" si="89"/>
        <v>1.2500000000000001E-2</v>
      </c>
      <c r="BD112" s="125">
        <f t="shared" si="90"/>
        <v>9.9549885796460548E-3</v>
      </c>
      <c r="BE112" s="125">
        <f t="shared" si="91"/>
        <v>8.8575820353425424E-3</v>
      </c>
      <c r="BF112" s="125">
        <f t="shared" si="92"/>
        <v>7.9412914587284143E-3</v>
      </c>
      <c r="BG112" s="125">
        <f t="shared" si="93"/>
        <v>6.8404061502147263E-3</v>
      </c>
      <c r="BI112" s="125">
        <f t="shared" si="94"/>
        <v>8.9999999999999993E-3</v>
      </c>
      <c r="BJ112" s="125">
        <f t="shared" si="95"/>
        <v>8.9999999999999993E-3</v>
      </c>
      <c r="BK112" s="125">
        <f t="shared" si="96"/>
        <v>7.1411793897820019E-3</v>
      </c>
      <c r="BL112" s="125">
        <f t="shared" si="97"/>
        <v>6.3773863870067657E-3</v>
      </c>
      <c r="BM112" s="125">
        <f t="shared" si="98"/>
        <v>5.6616569404227251E-3</v>
      </c>
      <c r="BN112" s="125">
        <f t="shared" si="99"/>
        <v>4.807657064934745E-3</v>
      </c>
      <c r="BO112" s="125">
        <f t="shared" si="100"/>
        <v>8.9999999999999993E-3</v>
      </c>
      <c r="BP112" s="125">
        <f t="shared" si="101"/>
        <v>8.9999999999999993E-3</v>
      </c>
      <c r="BQ112" s="125">
        <f t="shared" si="102"/>
        <v>7.1675917773451588E-3</v>
      </c>
      <c r="BR112" s="125">
        <f t="shared" si="103"/>
        <v>6.3774590654466293E-3</v>
      </c>
      <c r="BS112" s="125">
        <f t="shared" si="104"/>
        <v>5.7177298502844578E-3</v>
      </c>
      <c r="BT112" s="125">
        <f t="shared" si="105"/>
        <v>4.9250924281546019E-3</v>
      </c>
      <c r="BV112" s="58">
        <v>88</v>
      </c>
      <c r="BW112" s="58">
        <f t="shared" si="106"/>
        <v>1.55E-2</v>
      </c>
      <c r="BX112" s="58">
        <f t="shared" si="107"/>
        <v>1.03E-2</v>
      </c>
      <c r="BY112" s="58">
        <f>1+$B$55*(IF('Male Inactive'!$O94&gt;=0, ((('Male Inactive'!$O94)/7)/60), 0))^0.25</f>
        <v>1</v>
      </c>
      <c r="BZ112" s="58">
        <f>1+$B$55*(IF('Male Barely'!$O94&gt;=0, ((('Male Barely'!$O94)/7)/60), 0))^0.25</f>
        <v>0.81686914950972422</v>
      </c>
      <c r="CA112" s="58">
        <f>1+$B$55*(IF('Male Somewhat'!$O94&gt;=0, ((('Male Somewhat'!$O94)/7)/60), 0))^0.25</f>
        <v>0.7755354389274054</v>
      </c>
      <c r="CB112" s="58">
        <f>1+$B$55*(IF('Male Active'!$O94&gt;=0, ((('Male Active'!$O94)/7)/60), 0))^0.25</f>
        <v>0.73380247890369144</v>
      </c>
      <c r="CC112" s="58">
        <f>1+$B$55*(IF('Male Highly'!$O94&gt;=0, ((('Male Highly'!$O94)/7)/60), 0))^0.25</f>
        <v>0.65700271440185931</v>
      </c>
      <c r="CD112" s="58">
        <f t="shared" si="108"/>
        <v>1.5100000000000001E-2</v>
      </c>
      <c r="CE112" s="58">
        <f t="shared" si="109"/>
        <v>1.1599999999999999E-2</v>
      </c>
      <c r="CF112" s="58">
        <f>1+$B$55*(IF('Female Inactive'!$Q94&gt;=0, ((('Female Inactive'!$Q94)/7)/60), 0))^0.25</f>
        <v>0.93038183563329702</v>
      </c>
      <c r="CG112" s="58">
        <f>1+$B$55*(IF('Female Barely'!$Q94&gt;=0, ((('Female Barely'!$Q94)/7)/60), 0))^0.25</f>
        <v>0.8332945357541639</v>
      </c>
      <c r="CH112" s="58">
        <f>1+$B$55*(IF('Female Somewhat'!$Q94&gt;=0, ((('Female Somewhat'!$Q94)/7)/60), 0))^0.25</f>
        <v>0.78865376918136143</v>
      </c>
      <c r="CI112" s="58">
        <f>1+$B$55*(IF('Female Active'!$Q94&gt;=0, ((('Female Active'!$Q94)/7)/60), 0))^0.25</f>
        <v>0.75109942472434044</v>
      </c>
      <c r="CJ112" s="58">
        <f>1+$B$55*(IF('Female Highly'!$Q94&gt;=0, ((('Female Highly'!$Q94)/7)/60), 0))^0.25</f>
        <v>0.69043988309233806</v>
      </c>
      <c r="CL112" s="58">
        <f t="shared" si="110"/>
        <v>88</v>
      </c>
      <c r="CM112" s="58">
        <f t="shared" si="111"/>
        <v>1.55E-2</v>
      </c>
      <c r="CN112" s="58">
        <f t="shared" si="112"/>
        <v>1.03E-2</v>
      </c>
      <c r="CO112" s="58">
        <f t="shared" si="113"/>
        <v>1</v>
      </c>
      <c r="CP112" s="58">
        <f t="shared" si="114"/>
        <v>0.81686914950972422</v>
      </c>
      <c r="CQ112" s="58">
        <f t="shared" si="115"/>
        <v>0.7755354389274054</v>
      </c>
      <c r="CR112" s="58">
        <f t="shared" si="116"/>
        <v>0.73380247890369144</v>
      </c>
      <c r="CS112" s="58">
        <f t="shared" si="117"/>
        <v>0.65700271440185931</v>
      </c>
      <c r="CT112" s="136">
        <f t="shared" si="80"/>
        <v>1.5100000000000001E-2</v>
      </c>
      <c r="CU112" s="136">
        <f t="shared" si="81"/>
        <v>1.1599999999999999E-2</v>
      </c>
      <c r="CV112" s="58">
        <f t="shared" si="118"/>
        <v>1</v>
      </c>
      <c r="CW112" s="58">
        <f t="shared" si="119"/>
        <v>0.89564789835664915</v>
      </c>
      <c r="CX112" s="58">
        <f t="shared" si="120"/>
        <v>0.84766677398053092</v>
      </c>
      <c r="CY112" s="58">
        <f t="shared" si="121"/>
        <v>0.80730233110481819</v>
      </c>
      <c r="CZ112" s="58">
        <f t="shared" si="122"/>
        <v>0.74210378647640507</v>
      </c>
    </row>
    <row r="113" spans="1:104">
      <c r="A113" s="5"/>
      <c r="B113" s="5"/>
      <c r="C113" s="5">
        <v>3</v>
      </c>
      <c r="D113" s="5">
        <v>3552.75</v>
      </c>
      <c r="E113" s="5">
        <v>1087798</v>
      </c>
      <c r="F113" s="58"/>
      <c r="G113" s="58"/>
      <c r="H113" s="58"/>
      <c r="AD113" s="58">
        <v>85</v>
      </c>
      <c r="AE113" s="58">
        <f>H$46</f>
        <v>1.55E-2</v>
      </c>
      <c r="AF113" s="118">
        <f t="shared" ref="AF113:AL117" si="129">I$46</f>
        <v>0.10920000000000001</v>
      </c>
      <c r="AG113" s="58">
        <f t="shared" si="129"/>
        <v>0</v>
      </c>
      <c r="AH113" s="58">
        <f t="shared" si="129"/>
        <v>9.4100000000000003E-2</v>
      </c>
      <c r="AI113" s="58">
        <f t="shared" si="129"/>
        <v>4.2683</v>
      </c>
      <c r="AJ113" s="58">
        <f t="shared" si="129"/>
        <v>1.03E-2</v>
      </c>
      <c r="AK113" s="58">
        <f t="shared" si="129"/>
        <v>1.7768999999999999</v>
      </c>
      <c r="AL113" s="58">
        <f t="shared" si="129"/>
        <v>87.568899999999999</v>
      </c>
      <c r="AM113" s="58">
        <f>U$46</f>
        <v>1.5100000000000001E-2</v>
      </c>
      <c r="AN113" s="58">
        <f t="shared" ref="AN113:AT117" si="130">V$46</f>
        <v>8.7999999999999995E-2</v>
      </c>
      <c r="AO113" s="58">
        <f t="shared" si="130"/>
        <v>0</v>
      </c>
      <c r="AP113" s="58">
        <f t="shared" si="130"/>
        <v>0.1321</v>
      </c>
      <c r="AQ113" s="58">
        <f t="shared" si="130"/>
        <v>4.1462000000000003</v>
      </c>
      <c r="AR113" s="58">
        <f t="shared" si="130"/>
        <v>1.1599999999999999E-2</v>
      </c>
      <c r="AS113" s="58">
        <f t="shared" si="130"/>
        <v>2.4097</v>
      </c>
      <c r="AT113" s="58">
        <f t="shared" si="130"/>
        <v>87.541799999999995</v>
      </c>
      <c r="AV113" s="125">
        <f t="shared" si="82"/>
        <v>1.55E-2</v>
      </c>
      <c r="AW113" s="125">
        <f t="shared" si="83"/>
        <v>1.55E-2</v>
      </c>
      <c r="AX113" s="125">
        <f t="shared" si="84"/>
        <v>1.2298697837957893E-2</v>
      </c>
      <c r="AY113" s="125">
        <f t="shared" si="85"/>
        <v>1.0983276555400542E-2</v>
      </c>
      <c r="AZ113" s="125">
        <f t="shared" si="86"/>
        <v>9.7506313973946945E-3</v>
      </c>
      <c r="BA113" s="125">
        <f t="shared" si="87"/>
        <v>8.2798538340542842E-3</v>
      </c>
      <c r="BB113" s="125">
        <f t="shared" si="88"/>
        <v>1.5100000000000001E-2</v>
      </c>
      <c r="BC113" s="125">
        <f t="shared" si="89"/>
        <v>1.5100000000000001E-2</v>
      </c>
      <c r="BD113" s="125">
        <f t="shared" si="90"/>
        <v>1.2025626204212434E-2</v>
      </c>
      <c r="BE113" s="125">
        <f t="shared" si="91"/>
        <v>1.0699959098693791E-2</v>
      </c>
      <c r="BF113" s="125">
        <f t="shared" si="92"/>
        <v>9.593080082143924E-3</v>
      </c>
      <c r="BG113" s="125">
        <f t="shared" si="93"/>
        <v>8.2632106294593891E-3</v>
      </c>
      <c r="BI113" s="125">
        <f t="shared" si="94"/>
        <v>1.03E-2</v>
      </c>
      <c r="BJ113" s="125">
        <f t="shared" si="95"/>
        <v>1.03E-2</v>
      </c>
      <c r="BK113" s="125">
        <f t="shared" si="96"/>
        <v>8.1726830794171812E-3</v>
      </c>
      <c r="BL113" s="125">
        <f t="shared" si="97"/>
        <v>7.2985644206855216E-3</v>
      </c>
      <c r="BM113" s="125">
        <f t="shared" si="98"/>
        <v>6.4794518318171193E-3</v>
      </c>
      <c r="BN113" s="125">
        <f t="shared" si="99"/>
        <v>5.5020964187586533E-3</v>
      </c>
      <c r="BO113" s="125">
        <f t="shared" si="100"/>
        <v>1.1599999999999999E-2</v>
      </c>
      <c r="BP113" s="125">
        <f t="shared" si="101"/>
        <v>1.1599999999999999E-2</v>
      </c>
      <c r="BQ113" s="125">
        <f t="shared" si="102"/>
        <v>9.2382294019115376E-3</v>
      </c>
      <c r="BR113" s="125">
        <f t="shared" si="103"/>
        <v>8.2198361287978781E-3</v>
      </c>
      <c r="BS113" s="125">
        <f t="shared" si="104"/>
        <v>7.3695184736999675E-3</v>
      </c>
      <c r="BT113" s="125">
        <f t="shared" si="105"/>
        <v>6.3478969073992647E-3</v>
      </c>
      <c r="BV113" s="58">
        <v>89</v>
      </c>
      <c r="BW113" s="58">
        <f t="shared" si="106"/>
        <v>1.55E-2</v>
      </c>
      <c r="BX113" s="58">
        <f t="shared" si="107"/>
        <v>1.03E-2</v>
      </c>
      <c r="BY113" s="58">
        <f>1+$B$55*(IF('Male Inactive'!$O95&gt;=0, ((('Male Inactive'!$O95)/7)/60), 0))^0.25</f>
        <v>1</v>
      </c>
      <c r="BZ113" s="58">
        <f>1+$B$55*(IF('Male Barely'!$O95&gt;=0, ((('Male Barely'!$O95)/7)/60), 0))^0.25</f>
        <v>0.81870550505500739</v>
      </c>
      <c r="CA113" s="58">
        <f>1+$B$55*(IF('Male Somewhat'!$O95&gt;=0, ((('Male Somewhat'!$O95)/7)/60), 0))^0.25</f>
        <v>0.77778627072522477</v>
      </c>
      <c r="CB113" s="58">
        <f>1+$B$55*(IF('Male Active'!$O95&gt;=0, ((('Male Active'!$O95)/7)/60), 0))^0.25</f>
        <v>0.73647179045167555</v>
      </c>
      <c r="CC113" s="58">
        <f>1+$B$55*(IF('Male Highly'!$O95&gt;=0, ((('Male Highly'!$O95)/7)/60), 0))^0.25</f>
        <v>0.66044214017713943</v>
      </c>
      <c r="CD113" s="58">
        <f t="shared" si="108"/>
        <v>1.5100000000000001E-2</v>
      </c>
      <c r="CE113" s="58">
        <f t="shared" si="109"/>
        <v>1.1599999999999999E-2</v>
      </c>
      <c r="CF113" s="58">
        <f>1+$B$55*(IF('Female Inactive'!$Q95&gt;=0, ((('Female Inactive'!$Q95)/7)/60), 0))^0.25</f>
        <v>0.9310650233787604</v>
      </c>
      <c r="CG113" s="58">
        <f>1+$B$55*(IF('Female Barely'!$Q95&gt;=0, ((('Female Barely'!$Q95)/7)/60), 0))^0.25</f>
        <v>0.83493047561713751</v>
      </c>
      <c r="CH113" s="58">
        <f>1+$B$55*(IF('Female Somewhat'!$Q95&gt;=0, ((('Female Somewhat'!$Q95)/7)/60), 0))^0.25</f>
        <v>0.79072778472398075</v>
      </c>
      <c r="CI113" s="58">
        <f>1+$B$55*(IF('Female Active'!$Q95&gt;=0, ((('Female Active'!$Q95)/7)/60), 0))^0.25</f>
        <v>0.7535419743723234</v>
      </c>
      <c r="CJ113" s="58">
        <f>1+$B$55*(IF('Female Highly'!$Q95&gt;=0, ((('Female Highly'!$Q95)/7)/60), 0))^0.25</f>
        <v>0.69347770634262584</v>
      </c>
      <c r="CL113" s="58">
        <f t="shared" si="110"/>
        <v>89</v>
      </c>
      <c r="CM113" s="58">
        <f t="shared" si="111"/>
        <v>1.55E-2</v>
      </c>
      <c r="CN113" s="58">
        <f t="shared" si="112"/>
        <v>1.03E-2</v>
      </c>
      <c r="CO113" s="58">
        <f t="shared" si="113"/>
        <v>1</v>
      </c>
      <c r="CP113" s="58">
        <f t="shared" si="114"/>
        <v>0.81870550505500739</v>
      </c>
      <c r="CQ113" s="58">
        <f t="shared" si="115"/>
        <v>0.77778627072522477</v>
      </c>
      <c r="CR113" s="58">
        <f t="shared" si="116"/>
        <v>0.73647179045167555</v>
      </c>
      <c r="CS113" s="58">
        <f t="shared" si="117"/>
        <v>0.66044214017713943</v>
      </c>
      <c r="CT113" s="136">
        <f t="shared" si="80"/>
        <v>1.5100000000000001E-2</v>
      </c>
      <c r="CU113" s="136">
        <f t="shared" si="81"/>
        <v>1.1599999999999999E-2</v>
      </c>
      <c r="CV113" s="58">
        <f t="shared" si="118"/>
        <v>1</v>
      </c>
      <c r="CW113" s="58">
        <f t="shared" si="119"/>
        <v>0.89674776159804792</v>
      </c>
      <c r="CX113" s="58">
        <f t="shared" si="120"/>
        <v>0.84927235463586948</v>
      </c>
      <c r="CY113" s="58">
        <f t="shared" si="121"/>
        <v>0.8093333499284292</v>
      </c>
      <c r="CZ113" s="58">
        <f t="shared" si="122"/>
        <v>0.74482199301832952</v>
      </c>
    </row>
    <row r="114" spans="1:104">
      <c r="A114" s="5"/>
      <c r="B114" s="5"/>
      <c r="C114" s="5">
        <v>4</v>
      </c>
      <c r="D114" s="5">
        <v>8836.25</v>
      </c>
      <c r="E114" s="113">
        <v>31500000</v>
      </c>
      <c r="F114" s="58"/>
      <c r="G114" s="58"/>
      <c r="H114" s="58"/>
      <c r="AD114" s="58">
        <v>86</v>
      </c>
      <c r="AE114" s="58">
        <f>H$46</f>
        <v>1.55E-2</v>
      </c>
      <c r="AF114" s="118">
        <f t="shared" si="129"/>
        <v>0.10920000000000001</v>
      </c>
      <c r="AG114" s="58">
        <f t="shared" si="129"/>
        <v>0</v>
      </c>
      <c r="AH114" s="58">
        <f t="shared" si="129"/>
        <v>9.4100000000000003E-2</v>
      </c>
      <c r="AI114" s="58">
        <f t="shared" si="129"/>
        <v>4.2683</v>
      </c>
      <c r="AJ114" s="58">
        <f t="shared" si="129"/>
        <v>1.03E-2</v>
      </c>
      <c r="AK114" s="58">
        <f t="shared" si="129"/>
        <v>1.7768999999999999</v>
      </c>
      <c r="AL114" s="58">
        <f t="shared" si="129"/>
        <v>87.568899999999999</v>
      </c>
      <c r="AM114" s="58">
        <f>U$46</f>
        <v>1.5100000000000001E-2</v>
      </c>
      <c r="AN114" s="58">
        <f t="shared" si="130"/>
        <v>8.7999999999999995E-2</v>
      </c>
      <c r="AO114" s="58">
        <f t="shared" si="130"/>
        <v>0</v>
      </c>
      <c r="AP114" s="58">
        <f t="shared" si="130"/>
        <v>0.1321</v>
      </c>
      <c r="AQ114" s="58">
        <f t="shared" si="130"/>
        <v>4.1462000000000003</v>
      </c>
      <c r="AR114" s="58">
        <f t="shared" si="130"/>
        <v>1.1599999999999999E-2</v>
      </c>
      <c r="AS114" s="58">
        <f t="shared" si="130"/>
        <v>2.4097</v>
      </c>
      <c r="AT114" s="58">
        <f t="shared" si="130"/>
        <v>87.541799999999995</v>
      </c>
      <c r="AV114" s="125">
        <f t="shared" si="82"/>
        <v>1.55E-2</v>
      </c>
      <c r="AW114" s="125">
        <f t="shared" si="83"/>
        <v>1.55E-2</v>
      </c>
      <c r="AX114" s="125">
        <f t="shared" si="84"/>
        <v>1.2298697837957893E-2</v>
      </c>
      <c r="AY114" s="125">
        <f t="shared" si="85"/>
        <v>1.0983276555400542E-2</v>
      </c>
      <c r="AZ114" s="125">
        <f t="shared" si="86"/>
        <v>9.7506313973946945E-3</v>
      </c>
      <c r="BA114" s="125">
        <f t="shared" si="87"/>
        <v>8.2798538340542842E-3</v>
      </c>
      <c r="BB114" s="125">
        <f t="shared" si="88"/>
        <v>1.5100000000000001E-2</v>
      </c>
      <c r="BC114" s="125">
        <f t="shared" si="89"/>
        <v>1.5100000000000001E-2</v>
      </c>
      <c r="BD114" s="125">
        <f t="shared" si="90"/>
        <v>1.2025626204212434E-2</v>
      </c>
      <c r="BE114" s="125">
        <f t="shared" si="91"/>
        <v>1.0699959098693791E-2</v>
      </c>
      <c r="BF114" s="125">
        <f t="shared" si="92"/>
        <v>9.593080082143924E-3</v>
      </c>
      <c r="BG114" s="125">
        <f t="shared" si="93"/>
        <v>8.2632106294593891E-3</v>
      </c>
      <c r="BI114" s="125">
        <f t="shared" si="94"/>
        <v>1.03E-2</v>
      </c>
      <c r="BJ114" s="125">
        <f t="shared" si="95"/>
        <v>1.03E-2</v>
      </c>
      <c r="BK114" s="125">
        <f t="shared" si="96"/>
        <v>8.1726830794171812E-3</v>
      </c>
      <c r="BL114" s="125">
        <f t="shared" si="97"/>
        <v>7.2985644206855216E-3</v>
      </c>
      <c r="BM114" s="125">
        <f t="shared" si="98"/>
        <v>6.4794518318171193E-3</v>
      </c>
      <c r="BN114" s="125">
        <f t="shared" si="99"/>
        <v>5.5020964187586533E-3</v>
      </c>
      <c r="BO114" s="125">
        <f t="shared" si="100"/>
        <v>1.1599999999999999E-2</v>
      </c>
      <c r="BP114" s="125">
        <f t="shared" si="101"/>
        <v>1.1599999999999999E-2</v>
      </c>
      <c r="BQ114" s="125">
        <f t="shared" si="102"/>
        <v>9.2382294019115376E-3</v>
      </c>
      <c r="BR114" s="125">
        <f t="shared" si="103"/>
        <v>8.2198361287978781E-3</v>
      </c>
      <c r="BS114" s="125">
        <f t="shared" si="104"/>
        <v>7.3695184736999675E-3</v>
      </c>
      <c r="BT114" s="125">
        <f t="shared" si="105"/>
        <v>6.3478969073992647E-3</v>
      </c>
      <c r="BV114" s="58">
        <v>90</v>
      </c>
      <c r="BW114" s="58">
        <f t="shared" si="106"/>
        <v>1.78E-2</v>
      </c>
      <c r="BX114" s="58">
        <f t="shared" si="107"/>
        <v>1.0500000000000001E-2</v>
      </c>
      <c r="BY114" s="58">
        <f>1+$B$55*(IF('Male Inactive'!$O96&gt;=0, ((('Male Inactive'!$O96)/7)/60), 0))^0.25</f>
        <v>1</v>
      </c>
      <c r="BZ114" s="58">
        <f>1+$B$55*(IF('Male Barely'!$O96&gt;=0, ((('Male Barely'!$O96)/7)/60), 0))^0.25</f>
        <v>0.82052344643533881</v>
      </c>
      <c r="CA114" s="58">
        <f>1+$B$55*(IF('Male Somewhat'!$O96&gt;=0, ((('Male Somewhat'!$O96)/7)/60), 0))^0.25</f>
        <v>0.78001453217270522</v>
      </c>
      <c r="CB114" s="58">
        <f>1+$B$55*(IF('Male Active'!$O96&gt;=0, ((('Male Active'!$O96)/7)/60), 0))^0.25</f>
        <v>0.73911433531862181</v>
      </c>
      <c r="CC114" s="58">
        <f>1+$B$55*(IF('Male Highly'!$O96&gt;=0, ((('Male Highly'!$O96)/7)/60), 0))^0.25</f>
        <v>0.66384707690495359</v>
      </c>
      <c r="CD114" s="58">
        <f t="shared" si="108"/>
        <v>1.6400000000000001E-2</v>
      </c>
      <c r="CE114" s="58">
        <f t="shared" si="109"/>
        <v>1.2500000000000001E-2</v>
      </c>
      <c r="CF114" s="58">
        <f>1+$B$55*(IF('Female Inactive'!$Q96&gt;=0, ((('Female Inactive'!$Q96)/7)/60), 0))^0.25</f>
        <v>0.93174150676050205</v>
      </c>
      <c r="CG114" s="58">
        <f>1+$B$55*(IF('Female Barely'!$Q96&gt;=0, ((('Female Barely'!$Q96)/7)/60), 0))^0.25</f>
        <v>0.83655036142185102</v>
      </c>
      <c r="CH114" s="58">
        <f>1+$B$55*(IF('Female Somewhat'!$Q96&gt;=0, ((('Female Somewhat'!$Q96)/7)/60), 0))^0.25</f>
        <v>0.79278144721627897</v>
      </c>
      <c r="CI114" s="58">
        <f>1+$B$55*(IF('Female Active'!$Q96&gt;=0, ((('Female Active'!$Q96)/7)/60), 0))^0.25</f>
        <v>0.75596055441406407</v>
      </c>
      <c r="CJ114" s="58">
        <f>1+$B$55*(IF('Female Highly'!$Q96&gt;=0, ((('Female Highly'!$Q96)/7)/60), 0))^0.25</f>
        <v>0.69648571835562567</v>
      </c>
      <c r="CL114" s="58">
        <f t="shared" si="110"/>
        <v>90</v>
      </c>
      <c r="CM114" s="58">
        <f t="shared" si="111"/>
        <v>1.78E-2</v>
      </c>
      <c r="CN114" s="58">
        <f t="shared" si="112"/>
        <v>1.0500000000000001E-2</v>
      </c>
      <c r="CO114" s="58">
        <f t="shared" si="113"/>
        <v>1</v>
      </c>
      <c r="CP114" s="58">
        <f t="shared" si="114"/>
        <v>0.82052344643533881</v>
      </c>
      <c r="CQ114" s="58">
        <f t="shared" si="115"/>
        <v>0.78001453217270522</v>
      </c>
      <c r="CR114" s="58">
        <f t="shared" si="116"/>
        <v>0.73911433531862181</v>
      </c>
      <c r="CS114" s="58">
        <f t="shared" si="117"/>
        <v>0.66384707690495359</v>
      </c>
      <c r="CT114" s="136">
        <f t="shared" si="80"/>
        <v>1.6400000000000001E-2</v>
      </c>
      <c r="CU114" s="136">
        <f t="shared" si="81"/>
        <v>1.2500000000000001E-2</v>
      </c>
      <c r="CV114" s="58">
        <f t="shared" si="118"/>
        <v>1</v>
      </c>
      <c r="CW114" s="58">
        <f t="shared" si="119"/>
        <v>0.89783524223406819</v>
      </c>
      <c r="CX114" s="58">
        <f t="shared" si="120"/>
        <v>0.85085985916054951</v>
      </c>
      <c r="CY114" s="58">
        <f t="shared" si="121"/>
        <v>0.81134150290503126</v>
      </c>
      <c r="CZ114" s="58">
        <f t="shared" si="122"/>
        <v>0.74750959713835385</v>
      </c>
    </row>
    <row r="115" spans="1:104">
      <c r="A115" s="5"/>
      <c r="B115" s="5"/>
      <c r="C115" s="5"/>
      <c r="D115" s="5"/>
      <c r="E115" s="5"/>
      <c r="F115" s="58"/>
      <c r="G115" s="58"/>
      <c r="H115" s="58"/>
      <c r="AD115" s="58">
        <v>87</v>
      </c>
      <c r="AE115" s="58">
        <f>H$46</f>
        <v>1.55E-2</v>
      </c>
      <c r="AF115" s="118">
        <f t="shared" si="129"/>
        <v>0.10920000000000001</v>
      </c>
      <c r="AG115" s="58">
        <f t="shared" si="129"/>
        <v>0</v>
      </c>
      <c r="AH115" s="58">
        <f t="shared" si="129"/>
        <v>9.4100000000000003E-2</v>
      </c>
      <c r="AI115" s="58">
        <f t="shared" si="129"/>
        <v>4.2683</v>
      </c>
      <c r="AJ115" s="58">
        <f t="shared" si="129"/>
        <v>1.03E-2</v>
      </c>
      <c r="AK115" s="58">
        <f t="shared" si="129"/>
        <v>1.7768999999999999</v>
      </c>
      <c r="AL115" s="58">
        <f t="shared" si="129"/>
        <v>87.568899999999999</v>
      </c>
      <c r="AM115" s="58">
        <f>U$46</f>
        <v>1.5100000000000001E-2</v>
      </c>
      <c r="AN115" s="58">
        <f t="shared" si="130"/>
        <v>8.7999999999999995E-2</v>
      </c>
      <c r="AO115" s="58">
        <f t="shared" si="130"/>
        <v>0</v>
      </c>
      <c r="AP115" s="58">
        <f t="shared" si="130"/>
        <v>0.1321</v>
      </c>
      <c r="AQ115" s="58">
        <f t="shared" si="130"/>
        <v>4.1462000000000003</v>
      </c>
      <c r="AR115" s="58">
        <f t="shared" si="130"/>
        <v>1.1599999999999999E-2</v>
      </c>
      <c r="AS115" s="58">
        <f t="shared" si="130"/>
        <v>2.4097</v>
      </c>
      <c r="AT115" s="58">
        <f t="shared" si="130"/>
        <v>87.541799999999995</v>
      </c>
      <c r="AV115" s="125">
        <f t="shared" si="82"/>
        <v>1.55E-2</v>
      </c>
      <c r="AW115" s="125">
        <f t="shared" si="83"/>
        <v>1.55E-2</v>
      </c>
      <c r="AX115" s="125">
        <f t="shared" si="84"/>
        <v>1.2298697837957893E-2</v>
      </c>
      <c r="AY115" s="125">
        <f t="shared" si="85"/>
        <v>1.0983276555400542E-2</v>
      </c>
      <c r="AZ115" s="125">
        <f t="shared" si="86"/>
        <v>9.7506313973946945E-3</v>
      </c>
      <c r="BA115" s="125">
        <f t="shared" si="87"/>
        <v>8.2798538340542842E-3</v>
      </c>
      <c r="BB115" s="125">
        <f t="shared" si="88"/>
        <v>1.5100000000000001E-2</v>
      </c>
      <c r="BC115" s="125">
        <f t="shared" si="89"/>
        <v>1.5100000000000001E-2</v>
      </c>
      <c r="BD115" s="125">
        <f t="shared" si="90"/>
        <v>1.2025626204212434E-2</v>
      </c>
      <c r="BE115" s="125">
        <f t="shared" si="91"/>
        <v>1.0699959098693791E-2</v>
      </c>
      <c r="BF115" s="125">
        <f t="shared" si="92"/>
        <v>9.593080082143924E-3</v>
      </c>
      <c r="BG115" s="125">
        <f t="shared" si="93"/>
        <v>8.2632106294593891E-3</v>
      </c>
      <c r="BI115" s="125">
        <f t="shared" si="94"/>
        <v>1.03E-2</v>
      </c>
      <c r="BJ115" s="125">
        <f t="shared" si="95"/>
        <v>1.03E-2</v>
      </c>
      <c r="BK115" s="125">
        <f t="shared" si="96"/>
        <v>8.1726830794171812E-3</v>
      </c>
      <c r="BL115" s="125">
        <f t="shared" si="97"/>
        <v>7.2985644206855216E-3</v>
      </c>
      <c r="BM115" s="125">
        <f t="shared" si="98"/>
        <v>6.4794518318171193E-3</v>
      </c>
      <c r="BN115" s="125">
        <f t="shared" si="99"/>
        <v>5.5020964187586533E-3</v>
      </c>
      <c r="BO115" s="125">
        <f t="shared" si="100"/>
        <v>1.1599999999999999E-2</v>
      </c>
      <c r="BP115" s="125">
        <f t="shared" si="101"/>
        <v>1.1599999999999999E-2</v>
      </c>
      <c r="BQ115" s="125">
        <f t="shared" si="102"/>
        <v>9.2382294019115376E-3</v>
      </c>
      <c r="BR115" s="125">
        <f t="shared" si="103"/>
        <v>8.2198361287978781E-3</v>
      </c>
      <c r="BS115" s="125">
        <f t="shared" si="104"/>
        <v>7.3695184736999675E-3</v>
      </c>
      <c r="BT115" s="125">
        <f t="shared" si="105"/>
        <v>6.3478969073992647E-3</v>
      </c>
      <c r="BV115" s="58">
        <v>91</v>
      </c>
      <c r="BW115" s="58">
        <f t="shared" si="106"/>
        <v>1.78E-2</v>
      </c>
      <c r="BX115" s="58">
        <f t="shared" si="107"/>
        <v>1.0500000000000001E-2</v>
      </c>
      <c r="BY115" s="58">
        <f>1+$B$55*(IF('Male Inactive'!$O97&gt;=0, ((('Male Inactive'!$O97)/7)/60), 0))^0.25</f>
        <v>1</v>
      </c>
      <c r="BZ115" s="58">
        <f>1+$B$55*(IF('Male Barely'!$O97&gt;=0, ((('Male Barely'!$O97)/7)/60), 0))^0.25</f>
        <v>0.82232315829985758</v>
      </c>
      <c r="CA115" s="58">
        <f>1+$B$55*(IF('Male Somewhat'!$O97&gt;=0, ((('Male Somewhat'!$O97)/7)/60), 0))^0.25</f>
        <v>0.78222044959538328</v>
      </c>
      <c r="CB115" s="58">
        <f>1+$B$55*(IF('Male Active'!$O97&gt;=0, ((('Male Active'!$O97)/7)/60), 0))^0.25</f>
        <v>0.74173038190902396</v>
      </c>
      <c r="CC115" s="58">
        <f>1+$B$55*(IF('Male Highly'!$O97&gt;=0, ((('Male Highly'!$O97)/7)/60), 0))^0.25</f>
        <v>0.66721787042628611</v>
      </c>
      <c r="CD115" s="58">
        <f t="shared" si="108"/>
        <v>1.6400000000000001E-2</v>
      </c>
      <c r="CE115" s="58">
        <f t="shared" si="109"/>
        <v>1.2500000000000001E-2</v>
      </c>
      <c r="CF115" s="58">
        <f>1+$B$55*(IF('Female Inactive'!$Q97&gt;=0, ((('Female Inactive'!$Q97)/7)/60), 0))^0.25</f>
        <v>0.93241135157082167</v>
      </c>
      <c r="CG115" s="58">
        <f>1+$B$55*(IF('Female Barely'!$Q97&gt;=0, ((('Female Barely'!$Q97)/7)/60), 0))^0.25</f>
        <v>0.83815435071247379</v>
      </c>
      <c r="CH115" s="58">
        <f>1+$B$55*(IF('Female Somewhat'!$Q97&gt;=0, ((('Female Somewhat'!$Q97)/7)/60), 0))^0.25</f>
        <v>0.79481495638995947</v>
      </c>
      <c r="CI115" s="58">
        <f>1+$B$55*(IF('Female Active'!$Q97&gt;=0, ((('Female Active'!$Q97)/7)/60), 0))^0.25</f>
        <v>0.75835540007181212</v>
      </c>
      <c r="CJ115" s="58">
        <f>1+$B$55*(IF('Female Highly'!$Q97&gt;=0, ((('Female Highly'!$Q97)/7)/60), 0))^0.25</f>
        <v>0.6994642116795855</v>
      </c>
      <c r="CL115" s="58">
        <f t="shared" si="110"/>
        <v>91</v>
      </c>
      <c r="CM115" s="58">
        <f t="shared" si="111"/>
        <v>1.78E-2</v>
      </c>
      <c r="CN115" s="58">
        <f t="shared" si="112"/>
        <v>1.0500000000000001E-2</v>
      </c>
      <c r="CO115" s="58">
        <f t="shared" si="113"/>
        <v>1</v>
      </c>
      <c r="CP115" s="58">
        <f t="shared" si="114"/>
        <v>0.82232315829985758</v>
      </c>
      <c r="CQ115" s="58">
        <f t="shared" si="115"/>
        <v>0.78222044959538328</v>
      </c>
      <c r="CR115" s="58">
        <f t="shared" si="116"/>
        <v>0.74173038190902396</v>
      </c>
      <c r="CS115" s="58">
        <f t="shared" si="117"/>
        <v>0.66721787042628611</v>
      </c>
      <c r="CT115" s="136">
        <f t="shared" si="80"/>
        <v>1.6400000000000001E-2</v>
      </c>
      <c r="CU115" s="136">
        <f t="shared" si="81"/>
        <v>1.2500000000000001E-2</v>
      </c>
      <c r="CV115" s="58">
        <f t="shared" si="118"/>
        <v>1</v>
      </c>
      <c r="CW115" s="58">
        <f t="shared" si="119"/>
        <v>0.89891049621011765</v>
      </c>
      <c r="CX115" s="58">
        <f t="shared" si="120"/>
        <v>0.85242951520371857</v>
      </c>
      <c r="CY115" s="58">
        <f t="shared" si="121"/>
        <v>0.81332707800502468</v>
      </c>
      <c r="CZ115" s="58">
        <f t="shared" si="122"/>
        <v>0.75016698424060035</v>
      </c>
    </row>
    <row r="116" spans="1:104">
      <c r="A116" s="5"/>
      <c r="B116" s="5"/>
      <c r="C116" s="5" t="s">
        <v>107</v>
      </c>
      <c r="D116" s="5">
        <v>2840.125</v>
      </c>
      <c r="E116" s="113">
        <v>26000000</v>
      </c>
      <c r="F116" s="58"/>
      <c r="G116" s="58"/>
      <c r="H116" s="58"/>
      <c r="AD116" s="58">
        <v>88</v>
      </c>
      <c r="AE116" s="58">
        <f>H$46</f>
        <v>1.55E-2</v>
      </c>
      <c r="AF116" s="118">
        <f t="shared" si="129"/>
        <v>0.10920000000000001</v>
      </c>
      <c r="AG116" s="58">
        <f t="shared" si="129"/>
        <v>0</v>
      </c>
      <c r="AH116" s="58">
        <f t="shared" si="129"/>
        <v>9.4100000000000003E-2</v>
      </c>
      <c r="AI116" s="58">
        <f t="shared" si="129"/>
        <v>4.2683</v>
      </c>
      <c r="AJ116" s="58">
        <f t="shared" si="129"/>
        <v>1.03E-2</v>
      </c>
      <c r="AK116" s="58">
        <f t="shared" si="129"/>
        <v>1.7768999999999999</v>
      </c>
      <c r="AL116" s="58">
        <f t="shared" si="129"/>
        <v>87.568899999999999</v>
      </c>
      <c r="AM116" s="58">
        <f>U$46</f>
        <v>1.5100000000000001E-2</v>
      </c>
      <c r="AN116" s="58">
        <f t="shared" si="130"/>
        <v>8.7999999999999995E-2</v>
      </c>
      <c r="AO116" s="58">
        <f t="shared" si="130"/>
        <v>0</v>
      </c>
      <c r="AP116" s="58">
        <f t="shared" si="130"/>
        <v>0.1321</v>
      </c>
      <c r="AQ116" s="58">
        <f t="shared" si="130"/>
        <v>4.1462000000000003</v>
      </c>
      <c r="AR116" s="58">
        <f t="shared" si="130"/>
        <v>1.1599999999999999E-2</v>
      </c>
      <c r="AS116" s="58">
        <f t="shared" si="130"/>
        <v>2.4097</v>
      </c>
      <c r="AT116" s="58">
        <f t="shared" si="130"/>
        <v>87.541799999999995</v>
      </c>
      <c r="AV116" s="125">
        <f t="shared" si="82"/>
        <v>1.55E-2</v>
      </c>
      <c r="AW116" s="125">
        <f t="shared" si="83"/>
        <v>1.55E-2</v>
      </c>
      <c r="AX116" s="125">
        <f t="shared" si="84"/>
        <v>1.2298697837957893E-2</v>
      </c>
      <c r="AY116" s="125">
        <f t="shared" si="85"/>
        <v>1.0983276555400542E-2</v>
      </c>
      <c r="AZ116" s="125">
        <f t="shared" si="86"/>
        <v>9.7506313973946945E-3</v>
      </c>
      <c r="BA116" s="125">
        <f t="shared" si="87"/>
        <v>8.2798538340542842E-3</v>
      </c>
      <c r="BB116" s="125">
        <f t="shared" si="88"/>
        <v>1.5100000000000001E-2</v>
      </c>
      <c r="BC116" s="125">
        <f t="shared" si="89"/>
        <v>1.5100000000000001E-2</v>
      </c>
      <c r="BD116" s="125">
        <f t="shared" si="90"/>
        <v>1.2025626204212434E-2</v>
      </c>
      <c r="BE116" s="125">
        <f t="shared" si="91"/>
        <v>1.0699959098693791E-2</v>
      </c>
      <c r="BF116" s="125">
        <f t="shared" si="92"/>
        <v>9.593080082143924E-3</v>
      </c>
      <c r="BG116" s="125">
        <f t="shared" si="93"/>
        <v>8.2632106294593891E-3</v>
      </c>
      <c r="BI116" s="125">
        <f t="shared" si="94"/>
        <v>1.03E-2</v>
      </c>
      <c r="BJ116" s="125">
        <f t="shared" si="95"/>
        <v>1.03E-2</v>
      </c>
      <c r="BK116" s="125">
        <f t="shared" si="96"/>
        <v>8.1726830794171812E-3</v>
      </c>
      <c r="BL116" s="125">
        <f t="shared" si="97"/>
        <v>7.2985644206855216E-3</v>
      </c>
      <c r="BM116" s="125">
        <f t="shared" si="98"/>
        <v>6.4794518318171193E-3</v>
      </c>
      <c r="BN116" s="125">
        <f t="shared" si="99"/>
        <v>5.5020964187586533E-3</v>
      </c>
      <c r="BO116" s="125">
        <f t="shared" si="100"/>
        <v>1.1599999999999999E-2</v>
      </c>
      <c r="BP116" s="125">
        <f t="shared" si="101"/>
        <v>1.1599999999999999E-2</v>
      </c>
      <c r="BQ116" s="125">
        <f t="shared" si="102"/>
        <v>9.2382294019115376E-3</v>
      </c>
      <c r="BR116" s="125">
        <f t="shared" si="103"/>
        <v>8.2198361287978781E-3</v>
      </c>
      <c r="BS116" s="125">
        <f t="shared" si="104"/>
        <v>7.3695184736999675E-3</v>
      </c>
      <c r="BT116" s="125">
        <f t="shared" si="105"/>
        <v>6.3478969073992647E-3</v>
      </c>
      <c r="BV116" s="58">
        <v>92</v>
      </c>
      <c r="BW116" s="58">
        <f t="shared" si="106"/>
        <v>1.78E-2</v>
      </c>
      <c r="BX116" s="58">
        <f t="shared" si="107"/>
        <v>1.0500000000000001E-2</v>
      </c>
      <c r="BY116" s="58">
        <f>1+$B$55*(IF('Male Inactive'!$O98&gt;=0, ((('Male Inactive'!$O98)/7)/60), 0))^0.25</f>
        <v>1</v>
      </c>
      <c r="BZ116" s="58">
        <f>1+$B$55*(IF('Male Barely'!$O98&gt;=0, ((('Male Barely'!$O98)/7)/60), 0))^0.25</f>
        <v>0.8241048234461229</v>
      </c>
      <c r="CA116" s="58">
        <f>1+$B$55*(IF('Male Somewhat'!$O98&gt;=0, ((('Male Somewhat'!$O98)/7)/60), 0))^0.25</f>
        <v>0.78440424704930278</v>
      </c>
      <c r="CB116" s="58">
        <f>1+$B$55*(IF('Male Active'!$O98&gt;=0, ((('Male Active'!$O98)/7)/60), 0))^0.25</f>
        <v>0.74432019593593313</v>
      </c>
      <c r="CC116" s="58">
        <f>1+$B$55*(IF('Male Highly'!$O98&gt;=0, ((('Male Highly'!$O98)/7)/60), 0))^0.25</f>
        <v>0.67055486311417978</v>
      </c>
      <c r="CD116" s="58">
        <f t="shared" si="108"/>
        <v>1.6400000000000001E-2</v>
      </c>
      <c r="CE116" s="58">
        <f t="shared" si="109"/>
        <v>1.2500000000000001E-2</v>
      </c>
      <c r="CF116" s="58">
        <f>1+$B$55*(IF('Female Inactive'!$Q98&gt;=0, ((('Female Inactive'!$Q98)/7)/60), 0))^0.25</f>
        <v>0.933074622956376</v>
      </c>
      <c r="CG116" s="58">
        <f>1+$B$55*(IF('Female Barely'!$Q98&gt;=0, ((('Female Barely'!$Q98)/7)/60), 0))^0.25</f>
        <v>0.83974259948713825</v>
      </c>
      <c r="CH116" s="58">
        <f>1+$B$55*(IF('Female Somewhat'!$Q98&gt;=0, ((('Female Somewhat'!$Q98)/7)/60), 0))^0.25</f>
        <v>0.79682851001668786</v>
      </c>
      <c r="CI116" s="58">
        <f>1+$B$55*(IF('Female Active'!$Q98&gt;=0, ((('Female Active'!$Q98)/7)/60), 0))^0.25</f>
        <v>0.76072674425949793</v>
      </c>
      <c r="CJ116" s="58">
        <f>1+$B$55*(IF('Female Highly'!$Q98&gt;=0, ((('Female Highly'!$Q98)/7)/60), 0))^0.25</f>
        <v>0.70241347599187287</v>
      </c>
      <c r="CL116" s="58">
        <f t="shared" si="110"/>
        <v>92</v>
      </c>
      <c r="CM116" s="58">
        <f t="shared" si="111"/>
        <v>1.78E-2</v>
      </c>
      <c r="CN116" s="58">
        <f t="shared" si="112"/>
        <v>1.0500000000000001E-2</v>
      </c>
      <c r="CO116" s="58">
        <f t="shared" si="113"/>
        <v>1</v>
      </c>
      <c r="CP116" s="58">
        <f t="shared" si="114"/>
        <v>0.8241048234461229</v>
      </c>
      <c r="CQ116" s="58">
        <f t="shared" si="115"/>
        <v>0.78440424704930278</v>
      </c>
      <c r="CR116" s="58">
        <f t="shared" si="116"/>
        <v>0.74432019593593313</v>
      </c>
      <c r="CS116" s="58">
        <f t="shared" si="117"/>
        <v>0.67055486311417978</v>
      </c>
      <c r="CT116" s="136">
        <f t="shared" si="80"/>
        <v>1.6400000000000001E-2</v>
      </c>
      <c r="CU116" s="136">
        <f t="shared" si="81"/>
        <v>1.2500000000000001E-2</v>
      </c>
      <c r="CV116" s="58">
        <f t="shared" si="118"/>
        <v>1</v>
      </c>
      <c r="CW116" s="58">
        <f t="shared" si="119"/>
        <v>0.8999736771604373</v>
      </c>
      <c r="CX116" s="58">
        <f t="shared" si="120"/>
        <v>0.85398154704068285</v>
      </c>
      <c r="CY116" s="58">
        <f t="shared" si="121"/>
        <v>0.81529035893098567</v>
      </c>
      <c r="CZ116" s="58">
        <f t="shared" si="122"/>
        <v>0.75279453401736418</v>
      </c>
    </row>
    <row r="117" spans="1:104">
      <c r="A117" s="5"/>
      <c r="B117" s="5"/>
      <c r="C117" s="5"/>
      <c r="D117" s="5"/>
      <c r="E117" s="5"/>
      <c r="F117" s="58"/>
      <c r="G117" s="58"/>
      <c r="H117" s="58"/>
      <c r="AD117" s="58">
        <v>89</v>
      </c>
      <c r="AE117" s="58">
        <f>H$46</f>
        <v>1.55E-2</v>
      </c>
      <c r="AF117" s="118">
        <f t="shared" si="129"/>
        <v>0.10920000000000001</v>
      </c>
      <c r="AG117" s="58">
        <f t="shared" si="129"/>
        <v>0</v>
      </c>
      <c r="AH117" s="58">
        <f t="shared" si="129"/>
        <v>9.4100000000000003E-2</v>
      </c>
      <c r="AI117" s="58">
        <f t="shared" si="129"/>
        <v>4.2683</v>
      </c>
      <c r="AJ117" s="58">
        <f t="shared" si="129"/>
        <v>1.03E-2</v>
      </c>
      <c r="AK117" s="58">
        <f t="shared" si="129"/>
        <v>1.7768999999999999</v>
      </c>
      <c r="AL117" s="58">
        <f t="shared" si="129"/>
        <v>87.568899999999999</v>
      </c>
      <c r="AM117" s="58">
        <f>U$46</f>
        <v>1.5100000000000001E-2</v>
      </c>
      <c r="AN117" s="58">
        <f t="shared" si="130"/>
        <v>8.7999999999999995E-2</v>
      </c>
      <c r="AO117" s="58">
        <f t="shared" si="130"/>
        <v>0</v>
      </c>
      <c r="AP117" s="58">
        <f t="shared" si="130"/>
        <v>0.1321</v>
      </c>
      <c r="AQ117" s="58">
        <f t="shared" si="130"/>
        <v>4.1462000000000003</v>
      </c>
      <c r="AR117" s="58">
        <f t="shared" si="130"/>
        <v>1.1599999999999999E-2</v>
      </c>
      <c r="AS117" s="58">
        <f t="shared" si="130"/>
        <v>2.4097</v>
      </c>
      <c r="AT117" s="58">
        <f t="shared" si="130"/>
        <v>87.541799999999995</v>
      </c>
      <c r="AV117" s="125">
        <f t="shared" si="82"/>
        <v>1.55E-2</v>
      </c>
      <c r="AW117" s="125">
        <f t="shared" si="83"/>
        <v>1.55E-2</v>
      </c>
      <c r="AX117" s="125">
        <f t="shared" si="84"/>
        <v>1.2298697837957893E-2</v>
      </c>
      <c r="AY117" s="125">
        <f t="shared" si="85"/>
        <v>1.0983276555400542E-2</v>
      </c>
      <c r="AZ117" s="125">
        <f t="shared" si="86"/>
        <v>9.7506313973946945E-3</v>
      </c>
      <c r="BA117" s="125">
        <f t="shared" si="87"/>
        <v>8.2798538340542842E-3</v>
      </c>
      <c r="BB117" s="125">
        <f t="shared" si="88"/>
        <v>1.5100000000000001E-2</v>
      </c>
      <c r="BC117" s="125">
        <f t="shared" si="89"/>
        <v>1.5100000000000001E-2</v>
      </c>
      <c r="BD117" s="125">
        <f t="shared" si="90"/>
        <v>1.2025626204212434E-2</v>
      </c>
      <c r="BE117" s="125">
        <f t="shared" si="91"/>
        <v>1.0699959098693791E-2</v>
      </c>
      <c r="BF117" s="125">
        <f t="shared" si="92"/>
        <v>9.593080082143924E-3</v>
      </c>
      <c r="BG117" s="125">
        <f t="shared" si="93"/>
        <v>8.2632106294593891E-3</v>
      </c>
      <c r="BI117" s="125">
        <f t="shared" si="94"/>
        <v>1.03E-2</v>
      </c>
      <c r="BJ117" s="125">
        <f t="shared" si="95"/>
        <v>1.03E-2</v>
      </c>
      <c r="BK117" s="125">
        <f t="shared" si="96"/>
        <v>8.1726830794171812E-3</v>
      </c>
      <c r="BL117" s="125">
        <f t="shared" si="97"/>
        <v>7.2985644206855216E-3</v>
      </c>
      <c r="BM117" s="125">
        <f t="shared" si="98"/>
        <v>6.4794518318171193E-3</v>
      </c>
      <c r="BN117" s="125">
        <f t="shared" si="99"/>
        <v>5.5020964187586533E-3</v>
      </c>
      <c r="BO117" s="125">
        <f t="shared" si="100"/>
        <v>1.1599999999999999E-2</v>
      </c>
      <c r="BP117" s="125">
        <f t="shared" si="101"/>
        <v>1.1599999999999999E-2</v>
      </c>
      <c r="BQ117" s="125">
        <f t="shared" si="102"/>
        <v>9.2382294019115376E-3</v>
      </c>
      <c r="BR117" s="125">
        <f t="shared" si="103"/>
        <v>8.2198361287978781E-3</v>
      </c>
      <c r="BS117" s="125">
        <f t="shared" si="104"/>
        <v>7.3695184736999675E-3</v>
      </c>
      <c r="BT117" s="125">
        <f t="shared" si="105"/>
        <v>6.3478969073992647E-3</v>
      </c>
      <c r="BV117" s="58">
        <v>93</v>
      </c>
      <c r="BW117" s="58">
        <f t="shared" si="106"/>
        <v>1.78E-2</v>
      </c>
      <c r="BX117" s="58">
        <f t="shared" si="107"/>
        <v>1.0500000000000001E-2</v>
      </c>
      <c r="BY117" s="58">
        <f>1+$B$55*(IF('Male Inactive'!$O99&gt;=0, ((('Male Inactive'!$O99)/7)/60), 0))^0.25</f>
        <v>1</v>
      </c>
      <c r="BZ117" s="58">
        <f>1+$B$55*(IF('Male Barely'!$O99&gt;=0, ((('Male Barely'!$O99)/7)/60), 0))^0.25</f>
        <v>1</v>
      </c>
      <c r="CA117" s="58">
        <f>1+$B$55*(IF('Male Somewhat'!$O99&gt;=0, ((('Male Somewhat'!$O99)/7)/60), 0))^0.25</f>
        <v>1</v>
      </c>
      <c r="CB117" s="58">
        <f>1+$B$55*(IF('Male Active'!$O99&gt;=0, ((('Male Active'!$O99)/7)/60), 0))^0.25</f>
        <v>1</v>
      </c>
      <c r="CC117" s="58">
        <f>1+$B$55*(IF('Male Highly'!$O99&gt;=0, ((('Male Highly'!$O99)/7)/60), 0))^0.25</f>
        <v>1</v>
      </c>
      <c r="CD117" s="58">
        <f t="shared" si="108"/>
        <v>1.6400000000000001E-2</v>
      </c>
      <c r="CE117" s="58">
        <f t="shared" si="109"/>
        <v>1.2500000000000001E-2</v>
      </c>
      <c r="CF117" s="58">
        <f>1+$B$55*(IF('Female Inactive'!$Q99&gt;=0, ((('Female Inactive'!$Q99)/7)/60), 0))^0.25</f>
        <v>1</v>
      </c>
      <c r="CG117" s="58">
        <f>1+$B$55*(IF('Female Barely'!$Q99&gt;=0, ((('Female Barely'!$Q99)/7)/60), 0))^0.25</f>
        <v>1</v>
      </c>
      <c r="CH117" s="58">
        <f>1+$B$55*(IF('Female Somewhat'!$Q99&gt;=0, ((('Female Somewhat'!$Q99)/7)/60), 0))^0.25</f>
        <v>1</v>
      </c>
      <c r="CI117" s="58">
        <f>1+$B$55*(IF('Female Active'!$Q99&gt;=0, ((('Female Active'!$Q99)/7)/60), 0))^0.25</f>
        <v>1</v>
      </c>
      <c r="CJ117" s="58">
        <f>1+$B$55*(IF('Female Highly'!$Q99&gt;=0, ((('Female Highly'!$Q99)/7)/60), 0))^0.25</f>
        <v>1</v>
      </c>
      <c r="CL117" s="58">
        <f t="shared" si="110"/>
        <v>93</v>
      </c>
      <c r="CM117" s="58">
        <f t="shared" si="111"/>
        <v>1.78E-2</v>
      </c>
      <c r="CN117" s="58">
        <f t="shared" si="112"/>
        <v>1.0500000000000001E-2</v>
      </c>
      <c r="CO117" s="58">
        <f t="shared" si="113"/>
        <v>1</v>
      </c>
      <c r="CP117" s="58">
        <f t="shared" si="114"/>
        <v>1</v>
      </c>
      <c r="CQ117" s="58">
        <f t="shared" si="115"/>
        <v>1</v>
      </c>
      <c r="CR117" s="58">
        <f t="shared" si="116"/>
        <v>1</v>
      </c>
      <c r="CS117" s="58">
        <f t="shared" si="117"/>
        <v>1</v>
      </c>
      <c r="CT117" s="136">
        <f t="shared" si="80"/>
        <v>1.6400000000000001E-2</v>
      </c>
      <c r="CU117" s="136">
        <f t="shared" si="81"/>
        <v>1.2500000000000001E-2</v>
      </c>
      <c r="CV117" s="58">
        <f t="shared" si="118"/>
        <v>1</v>
      </c>
      <c r="CW117" s="58">
        <f t="shared" si="119"/>
        <v>1</v>
      </c>
      <c r="CX117" s="58">
        <f t="shared" si="120"/>
        <v>1</v>
      </c>
      <c r="CY117" s="58">
        <f t="shared" si="121"/>
        <v>1</v>
      </c>
      <c r="CZ117" s="58">
        <f t="shared" si="122"/>
        <v>1</v>
      </c>
    </row>
    <row r="118" spans="1:104">
      <c r="A118" s="5" t="s">
        <v>397</v>
      </c>
      <c r="B118" s="5"/>
      <c r="C118" s="5" t="s">
        <v>398</v>
      </c>
      <c r="D118" s="5" t="s">
        <v>388</v>
      </c>
      <c r="E118" s="5" t="s">
        <v>391</v>
      </c>
      <c r="F118" s="58"/>
      <c r="G118" s="58"/>
      <c r="H118" s="58"/>
      <c r="AD118" s="58">
        <v>90</v>
      </c>
      <c r="AE118" s="58">
        <f>H$47</f>
        <v>1.78E-2</v>
      </c>
      <c r="AF118" s="118">
        <f t="shared" ref="AF118:AL122" si="131">I$47</f>
        <v>0.1371</v>
      </c>
      <c r="AG118" s="58">
        <f t="shared" si="131"/>
        <v>0</v>
      </c>
      <c r="AH118" s="58">
        <f t="shared" si="131"/>
        <v>7.6399999999999996E-2</v>
      </c>
      <c r="AI118" s="58">
        <f t="shared" si="131"/>
        <v>3.6246</v>
      </c>
      <c r="AJ118" s="58">
        <f t="shared" si="131"/>
        <v>1.0500000000000001E-2</v>
      </c>
      <c r="AK118" s="58">
        <f t="shared" si="131"/>
        <v>1.4374</v>
      </c>
      <c r="AL118" s="58">
        <f t="shared" si="131"/>
        <v>92.514899999999997</v>
      </c>
      <c r="AM118" s="58">
        <f>U$47</f>
        <v>1.6400000000000001E-2</v>
      </c>
      <c r="AN118" s="58">
        <f t="shared" ref="AN118:AT122" si="132">V$47</f>
        <v>0.1048</v>
      </c>
      <c r="AO118" s="58">
        <f t="shared" si="132"/>
        <v>0</v>
      </c>
      <c r="AP118" s="58">
        <f t="shared" si="132"/>
        <v>0.1188</v>
      </c>
      <c r="AQ118" s="58">
        <f t="shared" si="132"/>
        <v>3.5619000000000001</v>
      </c>
      <c r="AR118" s="58">
        <f t="shared" si="132"/>
        <v>1.2500000000000001E-2</v>
      </c>
      <c r="AS118" s="58">
        <f t="shared" si="132"/>
        <v>1.8373999999999999</v>
      </c>
      <c r="AT118" s="58">
        <f t="shared" si="132"/>
        <v>92.507999999999996</v>
      </c>
      <c r="AV118" s="125">
        <f t="shared" si="82"/>
        <v>1.78E-2</v>
      </c>
      <c r="AW118" s="125">
        <f t="shared" si="83"/>
        <v>1.78E-2</v>
      </c>
      <c r="AX118" s="125">
        <f t="shared" si="84"/>
        <v>1.4123665904235517E-2</v>
      </c>
      <c r="AY118" s="125">
        <f t="shared" si="85"/>
        <v>1.2613053076524494E-2</v>
      </c>
      <c r="AZ118" s="125">
        <f t="shared" si="86"/>
        <v>1.1197499282169392E-2</v>
      </c>
      <c r="BA118" s="125">
        <f t="shared" si="87"/>
        <v>9.5084773062042733E-3</v>
      </c>
      <c r="BB118" s="125">
        <f t="shared" si="88"/>
        <v>1.6400000000000001E-2</v>
      </c>
      <c r="BC118" s="125">
        <f t="shared" si="89"/>
        <v>1.6400000000000001E-2</v>
      </c>
      <c r="BD118" s="125">
        <f t="shared" si="90"/>
        <v>1.3060945016495623E-2</v>
      </c>
      <c r="BE118" s="125">
        <f t="shared" si="91"/>
        <v>1.1621147630369415E-2</v>
      </c>
      <c r="BF118" s="125">
        <f t="shared" si="92"/>
        <v>1.041897439385168E-2</v>
      </c>
      <c r="BG118" s="125">
        <f t="shared" si="93"/>
        <v>8.9746128690817214E-3</v>
      </c>
      <c r="BI118" s="125">
        <f t="shared" si="94"/>
        <v>1.0500000000000001E-2</v>
      </c>
      <c r="BJ118" s="125">
        <f t="shared" si="95"/>
        <v>1.0500000000000001E-2</v>
      </c>
      <c r="BK118" s="125">
        <f t="shared" si="96"/>
        <v>8.3313759547456699E-3</v>
      </c>
      <c r="BL118" s="125">
        <f t="shared" si="97"/>
        <v>7.4402841181745614E-3</v>
      </c>
      <c r="BM118" s="125">
        <f t="shared" si="98"/>
        <v>6.6052664304931804E-3</v>
      </c>
      <c r="BN118" s="125">
        <f t="shared" si="99"/>
        <v>5.60893324242387E-3</v>
      </c>
      <c r="BO118" s="125">
        <f t="shared" si="100"/>
        <v>1.2500000000000001E-2</v>
      </c>
      <c r="BP118" s="125">
        <f t="shared" si="101"/>
        <v>1.2500000000000001E-2</v>
      </c>
      <c r="BQ118" s="125">
        <f t="shared" si="102"/>
        <v>9.9549885796460548E-3</v>
      </c>
      <c r="BR118" s="125">
        <f t="shared" si="103"/>
        <v>8.8575820353425424E-3</v>
      </c>
      <c r="BS118" s="125">
        <f t="shared" si="104"/>
        <v>7.9412914587284143E-3</v>
      </c>
      <c r="BT118" s="125">
        <f t="shared" si="105"/>
        <v>6.8404061502147263E-3</v>
      </c>
      <c r="BV118" s="58">
        <v>94</v>
      </c>
      <c r="BW118" s="58">
        <f t="shared" si="106"/>
        <v>1.78E-2</v>
      </c>
      <c r="BX118" s="58">
        <f t="shared" si="107"/>
        <v>1.0500000000000001E-2</v>
      </c>
      <c r="BY118" s="58">
        <f>1+$B$55*(IF('Male Inactive'!$O100&gt;=0, ((('Male Inactive'!$O100)/7)/60), 0))^0.25</f>
        <v>1</v>
      </c>
      <c r="BZ118" s="58">
        <f>1+$B$55*(IF('Male Barely'!$O100&gt;=0, ((('Male Barely'!$O100)/7)/60), 0))^0.25</f>
        <v>1</v>
      </c>
      <c r="CA118" s="58">
        <f>1+$B$55*(IF('Male Somewhat'!$O100&gt;=0, ((('Male Somewhat'!$O100)/7)/60), 0))^0.25</f>
        <v>1</v>
      </c>
      <c r="CB118" s="58">
        <f>1+$B$55*(IF('Male Active'!$O100&gt;=0, ((('Male Active'!$O100)/7)/60), 0))^0.25</f>
        <v>1</v>
      </c>
      <c r="CC118" s="58">
        <f>1+$B$55*(IF('Male Highly'!$O100&gt;=0, ((('Male Highly'!$O100)/7)/60), 0))^0.25</f>
        <v>1</v>
      </c>
      <c r="CD118" s="58">
        <f t="shared" si="108"/>
        <v>1.6400000000000001E-2</v>
      </c>
      <c r="CE118" s="58">
        <f t="shared" si="109"/>
        <v>1.2500000000000001E-2</v>
      </c>
      <c r="CF118" s="58">
        <f>1+$B$55*(IF('Female Inactive'!$Q100&gt;=0, ((('Female Inactive'!$Q100)/7)/60), 0))^0.25</f>
        <v>1</v>
      </c>
      <c r="CG118" s="58">
        <f>1+$B$55*(IF('Female Barely'!$Q100&gt;=0, ((('Female Barely'!$Q100)/7)/60), 0))^0.25</f>
        <v>1</v>
      </c>
      <c r="CH118" s="58">
        <f>1+$B$55*(IF('Female Somewhat'!$Q100&gt;=0, ((('Female Somewhat'!$Q100)/7)/60), 0))^0.25</f>
        <v>1</v>
      </c>
      <c r="CI118" s="58">
        <f>1+$B$55*(IF('Female Active'!$Q100&gt;=0, ((('Female Active'!$Q100)/7)/60), 0))^0.25</f>
        <v>1</v>
      </c>
      <c r="CJ118" s="58">
        <f>1+$B$55*(IF('Female Highly'!$Q100&gt;=0, ((('Female Highly'!$Q100)/7)/60), 0))^0.25</f>
        <v>1</v>
      </c>
      <c r="CL118" s="58">
        <f t="shared" si="110"/>
        <v>94</v>
      </c>
      <c r="CM118" s="58">
        <f t="shared" si="111"/>
        <v>1.78E-2</v>
      </c>
      <c r="CN118" s="58">
        <f t="shared" si="112"/>
        <v>1.0500000000000001E-2</v>
      </c>
      <c r="CO118" s="58">
        <f t="shared" si="113"/>
        <v>1</v>
      </c>
      <c r="CP118" s="58">
        <f t="shared" si="114"/>
        <v>1</v>
      </c>
      <c r="CQ118" s="58">
        <f t="shared" si="115"/>
        <v>1</v>
      </c>
      <c r="CR118" s="58">
        <f t="shared" si="116"/>
        <v>1</v>
      </c>
      <c r="CS118" s="58">
        <f t="shared" si="117"/>
        <v>1</v>
      </c>
      <c r="CT118" s="136">
        <f t="shared" si="80"/>
        <v>1.6400000000000001E-2</v>
      </c>
      <c r="CU118" s="136">
        <f t="shared" si="81"/>
        <v>1.2500000000000001E-2</v>
      </c>
      <c r="CV118" s="58">
        <f t="shared" si="118"/>
        <v>1</v>
      </c>
      <c r="CW118" s="58">
        <f t="shared" si="119"/>
        <v>1</v>
      </c>
      <c r="CX118" s="58">
        <f t="shared" si="120"/>
        <v>1</v>
      </c>
      <c r="CY118" s="58">
        <f t="shared" si="121"/>
        <v>1</v>
      </c>
      <c r="CZ118" s="58">
        <f t="shared" si="122"/>
        <v>1</v>
      </c>
    </row>
    <row r="119" spans="1:104">
      <c r="A119" s="5"/>
      <c r="B119" s="5"/>
      <c r="C119" s="5"/>
      <c r="D119" s="5"/>
      <c r="E119" s="5"/>
      <c r="F119" s="58"/>
      <c r="G119" s="58"/>
      <c r="H119" s="58"/>
      <c r="AD119" s="58">
        <v>91</v>
      </c>
      <c r="AE119" s="58">
        <f>H$47</f>
        <v>1.78E-2</v>
      </c>
      <c r="AF119" s="118">
        <f t="shared" si="131"/>
        <v>0.1371</v>
      </c>
      <c r="AG119" s="58">
        <f t="shared" si="131"/>
        <v>0</v>
      </c>
      <c r="AH119" s="58">
        <f t="shared" si="131"/>
        <v>7.6399999999999996E-2</v>
      </c>
      <c r="AI119" s="58">
        <f t="shared" si="131"/>
        <v>3.6246</v>
      </c>
      <c r="AJ119" s="58">
        <f t="shared" si="131"/>
        <v>1.0500000000000001E-2</v>
      </c>
      <c r="AK119" s="58">
        <f t="shared" si="131"/>
        <v>1.4374</v>
      </c>
      <c r="AL119" s="58">
        <f t="shared" si="131"/>
        <v>92.514899999999997</v>
      </c>
      <c r="AM119" s="58">
        <f>U$47</f>
        <v>1.6400000000000001E-2</v>
      </c>
      <c r="AN119" s="58">
        <f t="shared" si="132"/>
        <v>0.1048</v>
      </c>
      <c r="AO119" s="58">
        <f t="shared" si="132"/>
        <v>0</v>
      </c>
      <c r="AP119" s="58">
        <f t="shared" si="132"/>
        <v>0.1188</v>
      </c>
      <c r="AQ119" s="58">
        <f t="shared" si="132"/>
        <v>3.5619000000000001</v>
      </c>
      <c r="AR119" s="58">
        <f t="shared" si="132"/>
        <v>1.2500000000000001E-2</v>
      </c>
      <c r="AS119" s="58">
        <f t="shared" si="132"/>
        <v>1.8373999999999999</v>
      </c>
      <c r="AT119" s="58">
        <f t="shared" si="132"/>
        <v>92.507999999999996</v>
      </c>
      <c r="AV119" s="125">
        <f t="shared" si="82"/>
        <v>1.78E-2</v>
      </c>
      <c r="AW119" s="125">
        <f t="shared" si="83"/>
        <v>1.78E-2</v>
      </c>
      <c r="AX119" s="125">
        <f t="shared" si="84"/>
        <v>1.4123665904235517E-2</v>
      </c>
      <c r="AY119" s="125">
        <f t="shared" si="85"/>
        <v>1.2613053076524494E-2</v>
      </c>
      <c r="AZ119" s="125">
        <f t="shared" si="86"/>
        <v>1.1197499282169392E-2</v>
      </c>
      <c r="BA119" s="125">
        <f t="shared" si="87"/>
        <v>9.5084773062042733E-3</v>
      </c>
      <c r="BB119" s="125">
        <f t="shared" si="88"/>
        <v>1.6400000000000001E-2</v>
      </c>
      <c r="BC119" s="125">
        <f t="shared" si="89"/>
        <v>1.6400000000000001E-2</v>
      </c>
      <c r="BD119" s="125">
        <f t="shared" si="90"/>
        <v>1.3060945016495623E-2</v>
      </c>
      <c r="BE119" s="125">
        <f t="shared" si="91"/>
        <v>1.1621147630369415E-2</v>
      </c>
      <c r="BF119" s="125">
        <f t="shared" si="92"/>
        <v>1.041897439385168E-2</v>
      </c>
      <c r="BG119" s="125">
        <f t="shared" si="93"/>
        <v>8.9746128690817214E-3</v>
      </c>
      <c r="BI119" s="125">
        <f t="shared" si="94"/>
        <v>1.0500000000000001E-2</v>
      </c>
      <c r="BJ119" s="125">
        <f t="shared" si="95"/>
        <v>1.0500000000000001E-2</v>
      </c>
      <c r="BK119" s="125">
        <f t="shared" si="96"/>
        <v>8.3313759547456699E-3</v>
      </c>
      <c r="BL119" s="125">
        <f t="shared" si="97"/>
        <v>7.4402841181745614E-3</v>
      </c>
      <c r="BM119" s="125">
        <f t="shared" si="98"/>
        <v>6.6052664304931804E-3</v>
      </c>
      <c r="BN119" s="125">
        <f t="shared" si="99"/>
        <v>5.60893324242387E-3</v>
      </c>
      <c r="BO119" s="125">
        <f t="shared" si="100"/>
        <v>1.2500000000000001E-2</v>
      </c>
      <c r="BP119" s="125">
        <f t="shared" si="101"/>
        <v>1.2500000000000001E-2</v>
      </c>
      <c r="BQ119" s="125">
        <f t="shared" si="102"/>
        <v>9.9549885796460548E-3</v>
      </c>
      <c r="BR119" s="125">
        <f t="shared" si="103"/>
        <v>8.8575820353425424E-3</v>
      </c>
      <c r="BS119" s="125">
        <f t="shared" si="104"/>
        <v>7.9412914587284143E-3</v>
      </c>
      <c r="BT119" s="125">
        <f t="shared" si="105"/>
        <v>6.8404061502147263E-3</v>
      </c>
      <c r="BV119" s="58">
        <v>95</v>
      </c>
      <c r="BW119" s="58">
        <f t="shared" si="106"/>
        <v>1.8200000000000001E-2</v>
      </c>
      <c r="BX119" s="58">
        <f t="shared" si="107"/>
        <v>1.0500000000000001E-2</v>
      </c>
      <c r="BY119" s="58">
        <f>1+$B$55*(IF('Male Inactive'!$O101&gt;=0, ((('Male Inactive'!$O101)/7)/60), 0))^0.25</f>
        <v>1</v>
      </c>
      <c r="BZ119" s="58">
        <f>1+$B$55*(IF('Male Barely'!$O101&gt;=0, ((('Male Barely'!$O101)/7)/60), 0))^0.25</f>
        <v>1</v>
      </c>
      <c r="CA119" s="58">
        <f>1+$B$55*(IF('Male Somewhat'!$O101&gt;=0, ((('Male Somewhat'!$O101)/7)/60), 0))^0.25</f>
        <v>1</v>
      </c>
      <c r="CB119" s="58">
        <f>1+$B$55*(IF('Male Active'!$O101&gt;=0, ((('Male Active'!$O101)/7)/60), 0))^0.25</f>
        <v>1</v>
      </c>
      <c r="CC119" s="58">
        <f>1+$B$55*(IF('Male Highly'!$O101&gt;=0, ((('Male Highly'!$O101)/7)/60), 0))^0.25</f>
        <v>1</v>
      </c>
      <c r="CD119" s="58">
        <f t="shared" si="108"/>
        <v>1.66E-2</v>
      </c>
      <c r="CE119" s="58">
        <f t="shared" si="109"/>
        <v>1.26E-2</v>
      </c>
      <c r="CF119" s="58">
        <f>1+$B$55*(IF('Female Inactive'!$Q101&gt;=0, ((('Female Inactive'!$Q101)/7)/60), 0))^0.25</f>
        <v>1</v>
      </c>
      <c r="CG119" s="58">
        <f>1+$B$55*(IF('Female Barely'!$Q101&gt;=0, ((('Female Barely'!$Q101)/7)/60), 0))^0.25</f>
        <v>1</v>
      </c>
      <c r="CH119" s="58">
        <f>1+$B$55*(IF('Female Somewhat'!$Q101&gt;=0, ((('Female Somewhat'!$Q101)/7)/60), 0))^0.25</f>
        <v>1</v>
      </c>
      <c r="CI119" s="58">
        <f>1+$B$55*(IF('Female Active'!$Q101&gt;=0, ((('Female Active'!$Q101)/7)/60), 0))^0.25</f>
        <v>1</v>
      </c>
      <c r="CJ119" s="58">
        <f>1+$B$55*(IF('Female Highly'!$Q101&gt;=0, ((('Female Highly'!$Q101)/7)/60), 0))^0.25</f>
        <v>1</v>
      </c>
      <c r="CL119" s="58">
        <f t="shared" si="110"/>
        <v>95</v>
      </c>
      <c r="CM119" s="58">
        <f t="shared" si="111"/>
        <v>1.8200000000000001E-2</v>
      </c>
      <c r="CN119" s="58">
        <f t="shared" si="112"/>
        <v>1.0500000000000001E-2</v>
      </c>
      <c r="CO119" s="58">
        <f t="shared" si="113"/>
        <v>1</v>
      </c>
      <c r="CP119" s="58">
        <f t="shared" si="114"/>
        <v>1</v>
      </c>
      <c r="CQ119" s="58">
        <f t="shared" si="115"/>
        <v>1</v>
      </c>
      <c r="CR119" s="58">
        <f t="shared" si="116"/>
        <v>1</v>
      </c>
      <c r="CS119" s="58">
        <f t="shared" si="117"/>
        <v>1</v>
      </c>
      <c r="CT119" s="136">
        <f t="shared" si="80"/>
        <v>1.66E-2</v>
      </c>
      <c r="CU119" s="136">
        <f t="shared" si="81"/>
        <v>1.26E-2</v>
      </c>
      <c r="CV119" s="58">
        <f t="shared" si="118"/>
        <v>1</v>
      </c>
      <c r="CW119" s="58">
        <f t="shared" si="119"/>
        <v>1</v>
      </c>
      <c r="CX119" s="58">
        <f t="shared" si="120"/>
        <v>1</v>
      </c>
      <c r="CY119" s="58">
        <f t="shared" si="121"/>
        <v>1</v>
      </c>
      <c r="CZ119" s="58">
        <f t="shared" si="122"/>
        <v>1</v>
      </c>
    </row>
    <row r="120" spans="1:104">
      <c r="A120" s="5"/>
      <c r="B120" s="5"/>
      <c r="C120" s="5">
        <v>0</v>
      </c>
      <c r="D120" s="5">
        <v>0</v>
      </c>
      <c r="E120" s="5">
        <v>0</v>
      </c>
      <c r="F120" s="58"/>
      <c r="G120" s="58"/>
      <c r="H120" s="58"/>
      <c r="AD120" s="58">
        <v>92</v>
      </c>
      <c r="AE120" s="58">
        <f>H$47</f>
        <v>1.78E-2</v>
      </c>
      <c r="AF120" s="118">
        <f t="shared" si="131"/>
        <v>0.1371</v>
      </c>
      <c r="AG120" s="58">
        <f t="shared" si="131"/>
        <v>0</v>
      </c>
      <c r="AH120" s="58">
        <f t="shared" si="131"/>
        <v>7.6399999999999996E-2</v>
      </c>
      <c r="AI120" s="58">
        <f t="shared" si="131"/>
        <v>3.6246</v>
      </c>
      <c r="AJ120" s="58">
        <f t="shared" si="131"/>
        <v>1.0500000000000001E-2</v>
      </c>
      <c r="AK120" s="58">
        <f t="shared" si="131"/>
        <v>1.4374</v>
      </c>
      <c r="AL120" s="58">
        <f t="shared" si="131"/>
        <v>92.514899999999997</v>
      </c>
      <c r="AM120" s="58">
        <f>U$47</f>
        <v>1.6400000000000001E-2</v>
      </c>
      <c r="AN120" s="58">
        <f t="shared" si="132"/>
        <v>0.1048</v>
      </c>
      <c r="AO120" s="58">
        <f t="shared" si="132"/>
        <v>0</v>
      </c>
      <c r="AP120" s="58">
        <f t="shared" si="132"/>
        <v>0.1188</v>
      </c>
      <c r="AQ120" s="58">
        <f t="shared" si="132"/>
        <v>3.5619000000000001</v>
      </c>
      <c r="AR120" s="58">
        <f t="shared" si="132"/>
        <v>1.2500000000000001E-2</v>
      </c>
      <c r="AS120" s="58">
        <f t="shared" si="132"/>
        <v>1.8373999999999999</v>
      </c>
      <c r="AT120" s="58">
        <f t="shared" si="132"/>
        <v>92.507999999999996</v>
      </c>
      <c r="AV120" s="125">
        <f t="shared" si="82"/>
        <v>1.78E-2</v>
      </c>
      <c r="AW120" s="125">
        <f t="shared" si="83"/>
        <v>1.78E-2</v>
      </c>
      <c r="AX120" s="125">
        <f t="shared" si="84"/>
        <v>1.4123665904235517E-2</v>
      </c>
      <c r="AY120" s="125">
        <f t="shared" si="85"/>
        <v>1.2613053076524494E-2</v>
      </c>
      <c r="AZ120" s="125">
        <f t="shared" si="86"/>
        <v>1.1197499282169392E-2</v>
      </c>
      <c r="BA120" s="125">
        <f t="shared" si="87"/>
        <v>9.5084773062042733E-3</v>
      </c>
      <c r="BB120" s="125">
        <f t="shared" si="88"/>
        <v>1.6400000000000001E-2</v>
      </c>
      <c r="BC120" s="125">
        <f t="shared" si="89"/>
        <v>1.6400000000000001E-2</v>
      </c>
      <c r="BD120" s="125">
        <f t="shared" si="90"/>
        <v>1.3060945016495623E-2</v>
      </c>
      <c r="BE120" s="125">
        <f t="shared" si="91"/>
        <v>1.1621147630369415E-2</v>
      </c>
      <c r="BF120" s="125">
        <f t="shared" si="92"/>
        <v>1.041897439385168E-2</v>
      </c>
      <c r="BG120" s="125">
        <f t="shared" si="93"/>
        <v>8.9746128690817214E-3</v>
      </c>
      <c r="BI120" s="125">
        <f t="shared" si="94"/>
        <v>1.0500000000000001E-2</v>
      </c>
      <c r="BJ120" s="125">
        <f t="shared" si="95"/>
        <v>1.0500000000000001E-2</v>
      </c>
      <c r="BK120" s="125">
        <f t="shared" si="96"/>
        <v>8.3313759547456699E-3</v>
      </c>
      <c r="BL120" s="125">
        <f t="shared" si="97"/>
        <v>7.4402841181745614E-3</v>
      </c>
      <c r="BM120" s="125">
        <f t="shared" si="98"/>
        <v>6.6052664304931804E-3</v>
      </c>
      <c r="BN120" s="125">
        <f t="shared" si="99"/>
        <v>5.60893324242387E-3</v>
      </c>
      <c r="BO120" s="125">
        <f t="shared" si="100"/>
        <v>1.2500000000000001E-2</v>
      </c>
      <c r="BP120" s="125">
        <f t="shared" si="101"/>
        <v>1.2500000000000001E-2</v>
      </c>
      <c r="BQ120" s="125">
        <f t="shared" si="102"/>
        <v>9.9549885796460548E-3</v>
      </c>
      <c r="BR120" s="125">
        <f t="shared" si="103"/>
        <v>8.8575820353425424E-3</v>
      </c>
      <c r="BS120" s="125">
        <f t="shared" si="104"/>
        <v>7.9412914587284143E-3</v>
      </c>
      <c r="BT120" s="125">
        <f t="shared" si="105"/>
        <v>6.8404061502147263E-3</v>
      </c>
      <c r="BV120" s="58">
        <v>96</v>
      </c>
      <c r="BW120" s="58">
        <f t="shared" si="106"/>
        <v>1.8200000000000001E-2</v>
      </c>
      <c r="BX120" s="58">
        <f t="shared" si="107"/>
        <v>1.0500000000000001E-2</v>
      </c>
      <c r="BY120" s="58">
        <f>1+$B$55*(IF('Male Inactive'!$O102&gt;=0, ((('Male Inactive'!$O102)/7)/60), 0))^0.25</f>
        <v>1</v>
      </c>
      <c r="BZ120" s="58">
        <f>1+$B$55*(IF('Male Barely'!$O102&gt;=0, ((('Male Barely'!$O102)/7)/60), 0))^0.25</f>
        <v>1</v>
      </c>
      <c r="CA120" s="58">
        <f>1+$B$55*(IF('Male Somewhat'!$O102&gt;=0, ((('Male Somewhat'!$O102)/7)/60), 0))^0.25</f>
        <v>1</v>
      </c>
      <c r="CB120" s="58">
        <f>1+$B$55*(IF('Male Active'!$O102&gt;=0, ((('Male Active'!$O102)/7)/60), 0))^0.25</f>
        <v>1</v>
      </c>
      <c r="CC120" s="58">
        <f>1+$B$55*(IF('Male Highly'!$O102&gt;=0, ((('Male Highly'!$O102)/7)/60), 0))^0.25</f>
        <v>1</v>
      </c>
      <c r="CD120" s="58">
        <f t="shared" si="108"/>
        <v>1.66E-2</v>
      </c>
      <c r="CE120" s="58">
        <f t="shared" si="109"/>
        <v>1.26E-2</v>
      </c>
      <c r="CF120" s="58">
        <f>1+$B$55*(IF('Female Inactive'!$Q102&gt;=0, ((('Female Inactive'!$Q102)/7)/60), 0))^0.25</f>
        <v>1</v>
      </c>
      <c r="CG120" s="58">
        <f>1+$B$55*(IF('Female Barely'!$Q102&gt;=0, ((('Female Barely'!$Q102)/7)/60), 0))^0.25</f>
        <v>1</v>
      </c>
      <c r="CH120" s="58">
        <f>1+$B$55*(IF('Female Somewhat'!$Q102&gt;=0, ((('Female Somewhat'!$Q102)/7)/60), 0))^0.25</f>
        <v>1</v>
      </c>
      <c r="CI120" s="58">
        <f>1+$B$55*(IF('Female Active'!$Q102&gt;=0, ((('Female Active'!$Q102)/7)/60), 0))^0.25</f>
        <v>1</v>
      </c>
      <c r="CJ120" s="58">
        <f>1+$B$55*(IF('Female Highly'!$Q102&gt;=0, ((('Female Highly'!$Q102)/7)/60), 0))^0.25</f>
        <v>1</v>
      </c>
      <c r="CL120" s="58">
        <f t="shared" si="110"/>
        <v>96</v>
      </c>
      <c r="CM120" s="58">
        <f t="shared" si="111"/>
        <v>1.8200000000000001E-2</v>
      </c>
      <c r="CN120" s="58">
        <f t="shared" si="112"/>
        <v>1.0500000000000001E-2</v>
      </c>
      <c r="CO120" s="58">
        <f t="shared" si="113"/>
        <v>1</v>
      </c>
      <c r="CP120" s="58">
        <f t="shared" si="114"/>
        <v>1</v>
      </c>
      <c r="CQ120" s="58">
        <f t="shared" si="115"/>
        <v>1</v>
      </c>
      <c r="CR120" s="58">
        <f t="shared" si="116"/>
        <v>1</v>
      </c>
      <c r="CS120" s="58">
        <f t="shared" si="117"/>
        <v>1</v>
      </c>
      <c r="CT120" s="136">
        <f t="shared" si="80"/>
        <v>1.66E-2</v>
      </c>
      <c r="CU120" s="136">
        <f t="shared" si="81"/>
        <v>1.26E-2</v>
      </c>
      <c r="CV120" s="58">
        <f t="shared" si="118"/>
        <v>1</v>
      </c>
      <c r="CW120" s="58">
        <f t="shared" si="119"/>
        <v>1</v>
      </c>
      <c r="CX120" s="58">
        <f t="shared" si="120"/>
        <v>1</v>
      </c>
      <c r="CY120" s="58">
        <f t="shared" si="121"/>
        <v>1</v>
      </c>
      <c r="CZ120" s="58">
        <f t="shared" si="122"/>
        <v>1</v>
      </c>
    </row>
    <row r="121" spans="1:104">
      <c r="A121" s="5"/>
      <c r="B121" s="5"/>
      <c r="C121" s="5">
        <v>1</v>
      </c>
      <c r="D121" s="5">
        <v>322.5</v>
      </c>
      <c r="E121" s="5">
        <v>79037.34</v>
      </c>
      <c r="F121" s="58"/>
      <c r="G121" s="58"/>
      <c r="H121" s="58"/>
      <c r="AD121" s="58">
        <v>93</v>
      </c>
      <c r="AE121" s="58">
        <f>H$47</f>
        <v>1.78E-2</v>
      </c>
      <c r="AF121" s="118">
        <f t="shared" si="131"/>
        <v>0.1371</v>
      </c>
      <c r="AG121" s="58">
        <f t="shared" si="131"/>
        <v>0</v>
      </c>
      <c r="AH121" s="58">
        <f t="shared" si="131"/>
        <v>7.6399999999999996E-2</v>
      </c>
      <c r="AI121" s="58">
        <f t="shared" si="131"/>
        <v>3.6246</v>
      </c>
      <c r="AJ121" s="58">
        <f t="shared" si="131"/>
        <v>1.0500000000000001E-2</v>
      </c>
      <c r="AK121" s="58">
        <f t="shared" si="131"/>
        <v>1.4374</v>
      </c>
      <c r="AL121" s="58">
        <f t="shared" si="131"/>
        <v>92.514899999999997</v>
      </c>
      <c r="AM121" s="58">
        <f>U$47</f>
        <v>1.6400000000000001E-2</v>
      </c>
      <c r="AN121" s="58">
        <f t="shared" si="132"/>
        <v>0.1048</v>
      </c>
      <c r="AO121" s="58">
        <f t="shared" si="132"/>
        <v>0</v>
      </c>
      <c r="AP121" s="58">
        <f t="shared" si="132"/>
        <v>0.1188</v>
      </c>
      <c r="AQ121" s="58">
        <f t="shared" si="132"/>
        <v>3.5619000000000001</v>
      </c>
      <c r="AR121" s="58">
        <f t="shared" si="132"/>
        <v>1.2500000000000001E-2</v>
      </c>
      <c r="AS121" s="58">
        <f t="shared" si="132"/>
        <v>1.8373999999999999</v>
      </c>
      <c r="AT121" s="58">
        <f t="shared" si="132"/>
        <v>92.507999999999996</v>
      </c>
      <c r="AV121" s="125">
        <f t="shared" si="82"/>
        <v>1.78E-2</v>
      </c>
      <c r="AW121" s="125">
        <f t="shared" si="83"/>
        <v>1.78E-2</v>
      </c>
      <c r="AX121" s="125">
        <f t="shared" si="84"/>
        <v>1.4123665904235517E-2</v>
      </c>
      <c r="AY121" s="125">
        <f t="shared" si="85"/>
        <v>1.2613053076524494E-2</v>
      </c>
      <c r="AZ121" s="125">
        <f t="shared" si="86"/>
        <v>1.1197499282169392E-2</v>
      </c>
      <c r="BA121" s="125">
        <f t="shared" si="87"/>
        <v>9.5084773062042733E-3</v>
      </c>
      <c r="BB121" s="125">
        <f t="shared" si="88"/>
        <v>1.6400000000000001E-2</v>
      </c>
      <c r="BC121" s="125">
        <f t="shared" si="89"/>
        <v>1.6400000000000001E-2</v>
      </c>
      <c r="BD121" s="125">
        <f t="shared" si="90"/>
        <v>1.3060945016495623E-2</v>
      </c>
      <c r="BE121" s="125">
        <f t="shared" si="91"/>
        <v>1.1621147630369415E-2</v>
      </c>
      <c r="BF121" s="125">
        <f t="shared" si="92"/>
        <v>1.041897439385168E-2</v>
      </c>
      <c r="BG121" s="125">
        <f t="shared" si="93"/>
        <v>8.9746128690817214E-3</v>
      </c>
      <c r="BI121" s="125">
        <f t="shared" si="94"/>
        <v>1.0500000000000001E-2</v>
      </c>
      <c r="BJ121" s="125">
        <f t="shared" si="95"/>
        <v>1.0500000000000001E-2</v>
      </c>
      <c r="BK121" s="125">
        <f t="shared" si="96"/>
        <v>8.3313759547456699E-3</v>
      </c>
      <c r="BL121" s="125">
        <f t="shared" si="97"/>
        <v>7.4402841181745614E-3</v>
      </c>
      <c r="BM121" s="125">
        <f t="shared" si="98"/>
        <v>6.6052664304931804E-3</v>
      </c>
      <c r="BN121" s="125">
        <f t="shared" si="99"/>
        <v>5.60893324242387E-3</v>
      </c>
      <c r="BO121" s="125">
        <f t="shared" si="100"/>
        <v>1.2500000000000001E-2</v>
      </c>
      <c r="BP121" s="125">
        <f t="shared" si="101"/>
        <v>1.2500000000000001E-2</v>
      </c>
      <c r="BQ121" s="125">
        <f t="shared" si="102"/>
        <v>9.9549885796460548E-3</v>
      </c>
      <c r="BR121" s="125">
        <f t="shared" si="103"/>
        <v>8.8575820353425424E-3</v>
      </c>
      <c r="BS121" s="125">
        <f t="shared" si="104"/>
        <v>7.9412914587284143E-3</v>
      </c>
      <c r="BT121" s="125">
        <f t="shared" si="105"/>
        <v>6.8404061502147263E-3</v>
      </c>
      <c r="BV121" s="58">
        <v>97</v>
      </c>
      <c r="BW121" s="58">
        <f t="shared" si="106"/>
        <v>1.8200000000000001E-2</v>
      </c>
      <c r="BX121" s="58">
        <f t="shared" si="107"/>
        <v>1.0500000000000001E-2</v>
      </c>
      <c r="BY121" s="58">
        <f>1+$B$55*(IF('Male Inactive'!$O103&gt;=0, ((('Male Inactive'!$O103)/7)/60), 0))^0.25</f>
        <v>1</v>
      </c>
      <c r="BZ121" s="58">
        <f>1+$B$55*(IF('Male Barely'!$O103&gt;=0, ((('Male Barely'!$O103)/7)/60), 0))^0.25</f>
        <v>1</v>
      </c>
      <c r="CA121" s="58">
        <f>1+$B$55*(IF('Male Somewhat'!$O103&gt;=0, ((('Male Somewhat'!$O103)/7)/60), 0))^0.25</f>
        <v>1</v>
      </c>
      <c r="CB121" s="58">
        <f>1+$B$55*(IF('Male Active'!$O103&gt;=0, ((('Male Active'!$O103)/7)/60), 0))^0.25</f>
        <v>1</v>
      </c>
      <c r="CC121" s="58">
        <f>1+$B$55*(IF('Male Highly'!$O103&gt;=0, ((('Male Highly'!$O103)/7)/60), 0))^0.25</f>
        <v>1</v>
      </c>
      <c r="CD121" s="58">
        <f t="shared" si="108"/>
        <v>1.66E-2</v>
      </c>
      <c r="CE121" s="58">
        <f t="shared" si="109"/>
        <v>1.26E-2</v>
      </c>
      <c r="CF121" s="58">
        <f>1+$B$55*(IF('Female Inactive'!$Q103&gt;=0, ((('Female Inactive'!$Q103)/7)/60), 0))^0.25</f>
        <v>1</v>
      </c>
      <c r="CG121" s="58">
        <f>1+$B$55*(IF('Female Barely'!$Q103&gt;=0, ((('Female Barely'!$Q103)/7)/60), 0))^0.25</f>
        <v>1</v>
      </c>
      <c r="CH121" s="58">
        <f>1+$B$55*(IF('Female Somewhat'!$Q103&gt;=0, ((('Female Somewhat'!$Q103)/7)/60), 0))^0.25</f>
        <v>1</v>
      </c>
      <c r="CI121" s="58">
        <f>1+$B$55*(IF('Female Active'!$Q103&gt;=0, ((('Female Active'!$Q103)/7)/60), 0))^0.25</f>
        <v>1</v>
      </c>
      <c r="CJ121" s="58">
        <f>1+$B$55*(IF('Female Highly'!$Q103&gt;=0, ((('Female Highly'!$Q103)/7)/60), 0))^0.25</f>
        <v>1</v>
      </c>
      <c r="CL121" s="58">
        <f t="shared" si="110"/>
        <v>97</v>
      </c>
      <c r="CM121" s="58">
        <f t="shared" si="111"/>
        <v>1.8200000000000001E-2</v>
      </c>
      <c r="CN121" s="58">
        <f t="shared" si="112"/>
        <v>1.0500000000000001E-2</v>
      </c>
      <c r="CO121" s="58">
        <f t="shared" si="113"/>
        <v>1</v>
      </c>
      <c r="CP121" s="58">
        <f t="shared" si="114"/>
        <v>1</v>
      </c>
      <c r="CQ121" s="58">
        <f t="shared" si="115"/>
        <v>1</v>
      </c>
      <c r="CR121" s="58">
        <f t="shared" si="116"/>
        <v>1</v>
      </c>
      <c r="CS121" s="58">
        <f t="shared" si="117"/>
        <v>1</v>
      </c>
      <c r="CT121" s="136">
        <f t="shared" si="80"/>
        <v>1.66E-2</v>
      </c>
      <c r="CU121" s="136">
        <f t="shared" si="81"/>
        <v>1.26E-2</v>
      </c>
      <c r="CV121" s="58">
        <f t="shared" si="118"/>
        <v>1</v>
      </c>
      <c r="CW121" s="58">
        <f t="shared" si="119"/>
        <v>1</v>
      </c>
      <c r="CX121" s="58">
        <f t="shared" si="120"/>
        <v>1</v>
      </c>
      <c r="CY121" s="58">
        <f t="shared" si="121"/>
        <v>1</v>
      </c>
      <c r="CZ121" s="58">
        <f t="shared" si="122"/>
        <v>1</v>
      </c>
    </row>
    <row r="122" spans="1:104">
      <c r="A122" s="5"/>
      <c r="B122" s="5"/>
      <c r="C122" s="5">
        <v>2</v>
      </c>
      <c r="D122" s="5">
        <v>1353.1</v>
      </c>
      <c r="E122" s="5">
        <v>63126.27</v>
      </c>
      <c r="F122" s="58"/>
      <c r="G122" s="58"/>
      <c r="H122" s="58"/>
      <c r="AD122" s="58">
        <v>94</v>
      </c>
      <c r="AE122" s="58">
        <f>H$47</f>
        <v>1.78E-2</v>
      </c>
      <c r="AF122" s="118">
        <f t="shared" si="131"/>
        <v>0.1371</v>
      </c>
      <c r="AG122" s="58">
        <f t="shared" si="131"/>
        <v>0</v>
      </c>
      <c r="AH122" s="58">
        <f t="shared" si="131"/>
        <v>7.6399999999999996E-2</v>
      </c>
      <c r="AI122" s="58">
        <f t="shared" si="131"/>
        <v>3.6246</v>
      </c>
      <c r="AJ122" s="58">
        <f t="shared" si="131"/>
        <v>1.0500000000000001E-2</v>
      </c>
      <c r="AK122" s="58">
        <f t="shared" si="131"/>
        <v>1.4374</v>
      </c>
      <c r="AL122" s="58">
        <f t="shared" si="131"/>
        <v>92.514899999999997</v>
      </c>
      <c r="AM122" s="58">
        <f>U$47</f>
        <v>1.6400000000000001E-2</v>
      </c>
      <c r="AN122" s="58">
        <f t="shared" si="132"/>
        <v>0.1048</v>
      </c>
      <c r="AO122" s="58">
        <f t="shared" si="132"/>
        <v>0</v>
      </c>
      <c r="AP122" s="58">
        <f t="shared" si="132"/>
        <v>0.1188</v>
      </c>
      <c r="AQ122" s="58">
        <f t="shared" si="132"/>
        <v>3.5619000000000001</v>
      </c>
      <c r="AR122" s="58">
        <f t="shared" si="132"/>
        <v>1.2500000000000001E-2</v>
      </c>
      <c r="AS122" s="58">
        <f t="shared" si="132"/>
        <v>1.8373999999999999</v>
      </c>
      <c r="AT122" s="58">
        <f t="shared" si="132"/>
        <v>92.507999999999996</v>
      </c>
      <c r="AV122" s="125">
        <f t="shared" si="82"/>
        <v>1.78E-2</v>
      </c>
      <c r="AW122" s="125">
        <f t="shared" si="83"/>
        <v>1.78E-2</v>
      </c>
      <c r="AX122" s="125">
        <f t="shared" si="84"/>
        <v>1.4123665904235517E-2</v>
      </c>
      <c r="AY122" s="125">
        <f t="shared" si="85"/>
        <v>1.2613053076524494E-2</v>
      </c>
      <c r="AZ122" s="125">
        <f t="shared" si="86"/>
        <v>1.1197499282169392E-2</v>
      </c>
      <c r="BA122" s="125">
        <f t="shared" si="87"/>
        <v>9.5084773062042733E-3</v>
      </c>
      <c r="BB122" s="125">
        <f t="shared" si="88"/>
        <v>1.6400000000000001E-2</v>
      </c>
      <c r="BC122" s="125">
        <f t="shared" si="89"/>
        <v>1.6400000000000001E-2</v>
      </c>
      <c r="BD122" s="125">
        <f t="shared" si="90"/>
        <v>1.3060945016495623E-2</v>
      </c>
      <c r="BE122" s="125">
        <f t="shared" si="91"/>
        <v>1.1621147630369415E-2</v>
      </c>
      <c r="BF122" s="125">
        <f t="shared" si="92"/>
        <v>1.041897439385168E-2</v>
      </c>
      <c r="BG122" s="125">
        <f t="shared" si="93"/>
        <v>8.9746128690817214E-3</v>
      </c>
      <c r="BI122" s="125">
        <f t="shared" si="94"/>
        <v>1.0500000000000001E-2</v>
      </c>
      <c r="BJ122" s="125">
        <f t="shared" si="95"/>
        <v>1.0500000000000001E-2</v>
      </c>
      <c r="BK122" s="125">
        <f t="shared" si="96"/>
        <v>8.3313759547456699E-3</v>
      </c>
      <c r="BL122" s="125">
        <f t="shared" si="97"/>
        <v>7.4402841181745614E-3</v>
      </c>
      <c r="BM122" s="125">
        <f t="shared" si="98"/>
        <v>6.6052664304931804E-3</v>
      </c>
      <c r="BN122" s="125">
        <f t="shared" si="99"/>
        <v>5.60893324242387E-3</v>
      </c>
      <c r="BO122" s="125">
        <f t="shared" si="100"/>
        <v>1.2500000000000001E-2</v>
      </c>
      <c r="BP122" s="125">
        <f t="shared" si="101"/>
        <v>1.2500000000000001E-2</v>
      </c>
      <c r="BQ122" s="125">
        <f t="shared" si="102"/>
        <v>9.9549885796460548E-3</v>
      </c>
      <c r="BR122" s="125">
        <f t="shared" si="103"/>
        <v>8.8575820353425424E-3</v>
      </c>
      <c r="BS122" s="125">
        <f t="shared" si="104"/>
        <v>7.9412914587284143E-3</v>
      </c>
      <c r="BT122" s="125">
        <f t="shared" si="105"/>
        <v>6.8404061502147263E-3</v>
      </c>
      <c r="BV122" s="58">
        <v>98</v>
      </c>
      <c r="BW122" s="58">
        <f t="shared" si="106"/>
        <v>1.8200000000000001E-2</v>
      </c>
      <c r="BX122" s="58">
        <f t="shared" si="107"/>
        <v>1.0500000000000001E-2</v>
      </c>
      <c r="BY122" s="58">
        <f>1+$B$55*(IF('Male Inactive'!$O104&gt;=0, ((('Male Inactive'!$O104)/7)/60), 0))^0.25</f>
        <v>1</v>
      </c>
      <c r="BZ122" s="58">
        <f>1+$B$55*(IF('Male Barely'!$O104&gt;=0, ((('Male Barely'!$O104)/7)/60), 0))^0.25</f>
        <v>1</v>
      </c>
      <c r="CA122" s="58">
        <f>1+$B$55*(IF('Male Somewhat'!$O104&gt;=0, ((('Male Somewhat'!$O104)/7)/60), 0))^0.25</f>
        <v>1</v>
      </c>
      <c r="CB122" s="58">
        <f>1+$B$55*(IF('Male Active'!$O104&gt;=0, ((('Male Active'!$O104)/7)/60), 0))^0.25</f>
        <v>1</v>
      </c>
      <c r="CC122" s="58">
        <f>1+$B$55*(IF('Male Highly'!$O104&gt;=0, ((('Male Highly'!$O104)/7)/60), 0))^0.25</f>
        <v>1</v>
      </c>
      <c r="CD122" s="58">
        <f t="shared" si="108"/>
        <v>1.66E-2</v>
      </c>
      <c r="CE122" s="58">
        <f t="shared" si="109"/>
        <v>1.26E-2</v>
      </c>
      <c r="CF122" s="58">
        <f>1+$B$55*(IF('Female Inactive'!$Q104&gt;=0, ((('Female Inactive'!$Q104)/7)/60), 0))^0.25</f>
        <v>1</v>
      </c>
      <c r="CG122" s="58">
        <f>1+$B$55*(IF('Female Barely'!$Q104&gt;=0, ((('Female Barely'!$Q104)/7)/60), 0))^0.25</f>
        <v>1</v>
      </c>
      <c r="CH122" s="58">
        <f>1+$B$55*(IF('Female Somewhat'!$Q104&gt;=0, ((('Female Somewhat'!$Q104)/7)/60), 0))^0.25</f>
        <v>1</v>
      </c>
      <c r="CI122" s="58">
        <f>1+$B$55*(IF('Female Active'!$Q104&gt;=0, ((('Female Active'!$Q104)/7)/60), 0))^0.25</f>
        <v>1</v>
      </c>
      <c r="CJ122" s="58">
        <f>1+$B$55*(IF('Female Highly'!$Q104&gt;=0, ((('Female Highly'!$Q104)/7)/60), 0))^0.25</f>
        <v>1</v>
      </c>
      <c r="CL122" s="58">
        <f t="shared" si="110"/>
        <v>98</v>
      </c>
      <c r="CM122" s="58">
        <f t="shared" si="111"/>
        <v>1.8200000000000001E-2</v>
      </c>
      <c r="CN122" s="58">
        <f t="shared" si="112"/>
        <v>1.0500000000000001E-2</v>
      </c>
      <c r="CO122" s="58">
        <f t="shared" si="113"/>
        <v>1</v>
      </c>
      <c r="CP122" s="58">
        <f t="shared" si="114"/>
        <v>1</v>
      </c>
      <c r="CQ122" s="58">
        <f t="shared" si="115"/>
        <v>1</v>
      </c>
      <c r="CR122" s="58">
        <f t="shared" si="116"/>
        <v>1</v>
      </c>
      <c r="CS122" s="58">
        <f t="shared" si="117"/>
        <v>1</v>
      </c>
      <c r="CT122" s="136">
        <f t="shared" si="80"/>
        <v>1.66E-2</v>
      </c>
      <c r="CU122" s="136">
        <f t="shared" si="81"/>
        <v>1.26E-2</v>
      </c>
      <c r="CV122" s="58">
        <f t="shared" si="118"/>
        <v>1</v>
      </c>
      <c r="CW122" s="58">
        <f t="shared" si="119"/>
        <v>1</v>
      </c>
      <c r="CX122" s="58">
        <f t="shared" si="120"/>
        <v>1</v>
      </c>
      <c r="CY122" s="58">
        <f t="shared" si="121"/>
        <v>1</v>
      </c>
      <c r="CZ122" s="58">
        <f t="shared" si="122"/>
        <v>1</v>
      </c>
    </row>
    <row r="123" spans="1:104">
      <c r="A123" s="5"/>
      <c r="B123" s="5"/>
      <c r="C123" s="5">
        <v>3</v>
      </c>
      <c r="D123" s="5">
        <v>3320</v>
      </c>
      <c r="E123" s="5">
        <v>1093330</v>
      </c>
      <c r="F123" s="58"/>
      <c r="G123" s="58"/>
      <c r="H123" s="58"/>
      <c r="AD123" s="58">
        <v>95</v>
      </c>
      <c r="AE123" s="58">
        <f>H$48</f>
        <v>1.8200000000000001E-2</v>
      </c>
      <c r="AF123" s="118">
        <f t="shared" ref="AF123:AL127" si="133">I$48</f>
        <v>0.1694</v>
      </c>
      <c r="AG123" s="58">
        <f t="shared" si="133"/>
        <v>0</v>
      </c>
      <c r="AH123" s="58">
        <f t="shared" si="133"/>
        <v>6.2E-2</v>
      </c>
      <c r="AI123" s="58">
        <f t="shared" si="133"/>
        <v>3.1617999999999999</v>
      </c>
      <c r="AJ123" s="58">
        <f t="shared" si="133"/>
        <v>1.0500000000000001E-2</v>
      </c>
      <c r="AK123" s="58">
        <f t="shared" si="133"/>
        <v>1.2565</v>
      </c>
      <c r="AL123" s="58">
        <f t="shared" si="133"/>
        <v>97.477699999999999</v>
      </c>
      <c r="AM123" s="58">
        <f>U$48</f>
        <v>1.66E-2</v>
      </c>
      <c r="AN123" s="58">
        <f t="shared" ref="AN123:AT127" si="134">V$48</f>
        <v>0.1226</v>
      </c>
      <c r="AO123" s="58">
        <f t="shared" si="134"/>
        <v>0</v>
      </c>
      <c r="AP123" s="58">
        <f t="shared" si="134"/>
        <v>0.1031</v>
      </c>
      <c r="AQ123" s="58">
        <f t="shared" si="134"/>
        <v>3.1156000000000001</v>
      </c>
      <c r="AR123" s="58">
        <f t="shared" si="134"/>
        <v>1.26E-2</v>
      </c>
      <c r="AS123" s="58">
        <f t="shared" si="134"/>
        <v>1.4976</v>
      </c>
      <c r="AT123" s="58">
        <f t="shared" si="134"/>
        <v>97.49</v>
      </c>
      <c r="AV123" s="125">
        <f t="shared" si="82"/>
        <v>1.8200000000000001E-2</v>
      </c>
      <c r="AW123" s="125">
        <f t="shared" si="83"/>
        <v>1.8200000000000001E-2</v>
      </c>
      <c r="AX123" s="125">
        <f t="shared" si="84"/>
        <v>1.4441051654892494E-2</v>
      </c>
      <c r="AY123" s="125">
        <f t="shared" si="85"/>
        <v>1.2896492471502572E-2</v>
      </c>
      <c r="AZ123" s="125">
        <f t="shared" si="86"/>
        <v>1.1449128479521512E-2</v>
      </c>
      <c r="BA123" s="125">
        <f t="shared" si="87"/>
        <v>9.7221509535347084E-3</v>
      </c>
      <c r="BB123" s="125">
        <f t="shared" si="88"/>
        <v>1.66E-2</v>
      </c>
      <c r="BC123" s="125">
        <f t="shared" si="89"/>
        <v>1.66E-2</v>
      </c>
      <c r="BD123" s="125">
        <f t="shared" si="90"/>
        <v>1.322022483376996E-2</v>
      </c>
      <c r="BE123" s="125">
        <f t="shared" si="91"/>
        <v>1.1762868942934894E-2</v>
      </c>
      <c r="BF123" s="125">
        <f t="shared" si="92"/>
        <v>1.0546035057191334E-2</v>
      </c>
      <c r="BG123" s="125">
        <f t="shared" si="93"/>
        <v>9.0840593674851554E-3</v>
      </c>
      <c r="BI123" s="125">
        <f t="shared" si="94"/>
        <v>1.0500000000000001E-2</v>
      </c>
      <c r="BJ123" s="125">
        <f t="shared" si="95"/>
        <v>1.0500000000000001E-2</v>
      </c>
      <c r="BK123" s="125">
        <f t="shared" si="96"/>
        <v>8.3313759547456699E-3</v>
      </c>
      <c r="BL123" s="125">
        <f t="shared" si="97"/>
        <v>7.4402841181745614E-3</v>
      </c>
      <c r="BM123" s="125">
        <f t="shared" si="98"/>
        <v>6.6052664304931804E-3</v>
      </c>
      <c r="BN123" s="125">
        <f t="shared" si="99"/>
        <v>5.60893324242387E-3</v>
      </c>
      <c r="BO123" s="125">
        <f t="shared" si="100"/>
        <v>1.26E-2</v>
      </c>
      <c r="BP123" s="125">
        <f t="shared" si="101"/>
        <v>1.26E-2</v>
      </c>
      <c r="BQ123" s="125">
        <f t="shared" si="102"/>
        <v>1.0034628488283223E-2</v>
      </c>
      <c r="BR123" s="125">
        <f t="shared" si="103"/>
        <v>8.9284426916252813E-3</v>
      </c>
      <c r="BS123" s="125">
        <f t="shared" si="104"/>
        <v>8.0048217903982404E-3</v>
      </c>
      <c r="BT123" s="125">
        <f t="shared" si="105"/>
        <v>6.8951293994164433E-3</v>
      </c>
      <c r="BV123" s="58">
        <v>99</v>
      </c>
      <c r="BW123" s="58">
        <f t="shared" si="106"/>
        <v>1.8200000000000001E-2</v>
      </c>
      <c r="BX123" s="58">
        <f t="shared" si="107"/>
        <v>1.0500000000000001E-2</v>
      </c>
      <c r="BY123" s="58">
        <f>1+$B$55*(IF('Male Inactive'!$O105&gt;=0, ((('Male Inactive'!$O105)/7)/60), 0))^0.25</f>
        <v>1</v>
      </c>
      <c r="BZ123" s="58">
        <f>1+$B$55*(IF('Male Barely'!$O105&gt;=0, ((('Male Barely'!$O105)/7)/60), 0))^0.25</f>
        <v>1</v>
      </c>
      <c r="CA123" s="58">
        <f>1+$B$55*(IF('Male Somewhat'!$O105&gt;=0, ((('Male Somewhat'!$O105)/7)/60), 0))^0.25</f>
        <v>1</v>
      </c>
      <c r="CB123" s="58">
        <f>1+$B$55*(IF('Male Active'!$O105&gt;=0, ((('Male Active'!$O105)/7)/60), 0))^0.25</f>
        <v>1</v>
      </c>
      <c r="CC123" s="58">
        <f>1+$B$55*(IF('Male Highly'!$O105&gt;=0, ((('Male Highly'!$O105)/7)/60), 0))^0.25</f>
        <v>1</v>
      </c>
      <c r="CD123" s="58">
        <f t="shared" si="108"/>
        <v>1.66E-2</v>
      </c>
      <c r="CE123" s="58">
        <f t="shared" si="109"/>
        <v>1.26E-2</v>
      </c>
      <c r="CF123" s="58">
        <f>1+$B$55*(IF('Female Inactive'!$Q105&gt;=0, ((('Female Inactive'!$Q105)/7)/60), 0))^0.25</f>
        <v>1</v>
      </c>
      <c r="CG123" s="58">
        <f>1+$B$55*(IF('Female Barely'!$Q105&gt;=0, ((('Female Barely'!$Q105)/7)/60), 0))^0.25</f>
        <v>1</v>
      </c>
      <c r="CH123" s="58">
        <f>1+$B$55*(IF('Female Somewhat'!$Q105&gt;=0, ((('Female Somewhat'!$Q105)/7)/60), 0))^0.25</f>
        <v>1</v>
      </c>
      <c r="CI123" s="58">
        <f>1+$B$55*(IF('Female Active'!$Q105&gt;=0, ((('Female Active'!$Q105)/7)/60), 0))^0.25</f>
        <v>1</v>
      </c>
      <c r="CJ123" s="58">
        <f>1+$B$55*(IF('Female Highly'!$Q105&gt;=0, ((('Female Highly'!$Q105)/7)/60), 0))^0.25</f>
        <v>1</v>
      </c>
      <c r="CL123" s="58">
        <f t="shared" si="110"/>
        <v>99</v>
      </c>
      <c r="CM123" s="58">
        <f t="shared" si="111"/>
        <v>1.8200000000000001E-2</v>
      </c>
      <c r="CN123" s="58">
        <f t="shared" si="112"/>
        <v>1.0500000000000001E-2</v>
      </c>
      <c r="CO123" s="58">
        <f t="shared" si="113"/>
        <v>1</v>
      </c>
      <c r="CP123" s="58">
        <f t="shared" si="114"/>
        <v>1</v>
      </c>
      <c r="CQ123" s="58">
        <f t="shared" si="115"/>
        <v>1</v>
      </c>
      <c r="CR123" s="58">
        <f t="shared" si="116"/>
        <v>1</v>
      </c>
      <c r="CS123" s="58">
        <f t="shared" si="117"/>
        <v>1</v>
      </c>
      <c r="CT123" s="136">
        <f t="shared" si="80"/>
        <v>1.66E-2</v>
      </c>
      <c r="CU123" s="136">
        <f t="shared" si="81"/>
        <v>1.26E-2</v>
      </c>
      <c r="CV123" s="58">
        <f t="shared" si="118"/>
        <v>1</v>
      </c>
      <c r="CW123" s="58">
        <f t="shared" si="119"/>
        <v>1</v>
      </c>
      <c r="CX123" s="58">
        <f t="shared" si="120"/>
        <v>1</v>
      </c>
      <c r="CY123" s="58">
        <f t="shared" si="121"/>
        <v>1</v>
      </c>
      <c r="CZ123" s="58">
        <f t="shared" si="122"/>
        <v>1</v>
      </c>
    </row>
    <row r="124" spans="1:104">
      <c r="A124" s="5"/>
      <c r="B124" s="5"/>
      <c r="C124" s="5">
        <v>4</v>
      </c>
      <c r="D124" s="5">
        <v>7887</v>
      </c>
      <c r="E124" s="113">
        <v>22800000</v>
      </c>
      <c r="F124" s="58"/>
      <c r="G124" s="58"/>
      <c r="H124" s="58"/>
      <c r="AD124" s="58">
        <v>96</v>
      </c>
      <c r="AE124" s="58">
        <f>H$48</f>
        <v>1.8200000000000001E-2</v>
      </c>
      <c r="AF124" s="118">
        <f t="shared" si="133"/>
        <v>0.1694</v>
      </c>
      <c r="AG124" s="58">
        <f t="shared" si="133"/>
        <v>0</v>
      </c>
      <c r="AH124" s="58">
        <f t="shared" si="133"/>
        <v>6.2E-2</v>
      </c>
      <c r="AI124" s="58">
        <f t="shared" si="133"/>
        <v>3.1617999999999999</v>
      </c>
      <c r="AJ124" s="58">
        <f t="shared" si="133"/>
        <v>1.0500000000000001E-2</v>
      </c>
      <c r="AK124" s="58">
        <f t="shared" si="133"/>
        <v>1.2565</v>
      </c>
      <c r="AL124" s="58">
        <f t="shared" si="133"/>
        <v>97.477699999999999</v>
      </c>
      <c r="AM124" s="58">
        <f>U$48</f>
        <v>1.66E-2</v>
      </c>
      <c r="AN124" s="58">
        <f t="shared" si="134"/>
        <v>0.1226</v>
      </c>
      <c r="AO124" s="58">
        <f t="shared" si="134"/>
        <v>0</v>
      </c>
      <c r="AP124" s="58">
        <f t="shared" si="134"/>
        <v>0.1031</v>
      </c>
      <c r="AQ124" s="58">
        <f t="shared" si="134"/>
        <v>3.1156000000000001</v>
      </c>
      <c r="AR124" s="58">
        <f t="shared" si="134"/>
        <v>1.26E-2</v>
      </c>
      <c r="AS124" s="58">
        <f t="shared" si="134"/>
        <v>1.4976</v>
      </c>
      <c r="AT124" s="58">
        <f t="shared" si="134"/>
        <v>97.49</v>
      </c>
      <c r="AV124" s="125">
        <f t="shared" si="82"/>
        <v>1.8200000000000001E-2</v>
      </c>
      <c r="AW124" s="125">
        <f t="shared" si="83"/>
        <v>1.8200000000000001E-2</v>
      </c>
      <c r="AX124" s="125">
        <f t="shared" si="84"/>
        <v>1.4441051654892494E-2</v>
      </c>
      <c r="AY124" s="125">
        <f t="shared" si="85"/>
        <v>1.2896492471502572E-2</v>
      </c>
      <c r="AZ124" s="125">
        <f t="shared" si="86"/>
        <v>1.1449128479521512E-2</v>
      </c>
      <c r="BA124" s="125">
        <f t="shared" si="87"/>
        <v>9.7221509535347084E-3</v>
      </c>
      <c r="BB124" s="125">
        <f t="shared" si="88"/>
        <v>1.66E-2</v>
      </c>
      <c r="BC124" s="125">
        <f t="shared" si="89"/>
        <v>1.66E-2</v>
      </c>
      <c r="BD124" s="125">
        <f t="shared" si="90"/>
        <v>1.322022483376996E-2</v>
      </c>
      <c r="BE124" s="125">
        <f t="shared" si="91"/>
        <v>1.1762868942934894E-2</v>
      </c>
      <c r="BF124" s="125">
        <f t="shared" si="92"/>
        <v>1.0546035057191334E-2</v>
      </c>
      <c r="BG124" s="125">
        <f t="shared" si="93"/>
        <v>9.0840593674851554E-3</v>
      </c>
      <c r="BI124" s="125">
        <f t="shared" si="94"/>
        <v>1.0500000000000001E-2</v>
      </c>
      <c r="BJ124" s="125">
        <f t="shared" si="95"/>
        <v>1.0500000000000001E-2</v>
      </c>
      <c r="BK124" s="125">
        <f t="shared" si="96"/>
        <v>8.3313759547456699E-3</v>
      </c>
      <c r="BL124" s="125">
        <f t="shared" si="97"/>
        <v>7.4402841181745614E-3</v>
      </c>
      <c r="BM124" s="125">
        <f t="shared" si="98"/>
        <v>6.6052664304931804E-3</v>
      </c>
      <c r="BN124" s="125">
        <f t="shared" si="99"/>
        <v>5.60893324242387E-3</v>
      </c>
      <c r="BO124" s="125">
        <f t="shared" si="100"/>
        <v>1.26E-2</v>
      </c>
      <c r="BP124" s="125">
        <f t="shared" si="101"/>
        <v>1.26E-2</v>
      </c>
      <c r="BQ124" s="125">
        <f t="shared" si="102"/>
        <v>1.0034628488283223E-2</v>
      </c>
      <c r="BR124" s="125">
        <f t="shared" si="103"/>
        <v>8.9284426916252813E-3</v>
      </c>
      <c r="BS124" s="125">
        <f t="shared" si="104"/>
        <v>8.0048217903982404E-3</v>
      </c>
      <c r="BT124" s="125">
        <f t="shared" si="105"/>
        <v>6.8951293994164433E-3</v>
      </c>
      <c r="BV124" s="58">
        <v>100</v>
      </c>
      <c r="BW124" s="58">
        <f t="shared" si="106"/>
        <v>1.7999999999999999E-2</v>
      </c>
      <c r="BX124" s="58">
        <f t="shared" si="107"/>
        <v>1.0699999999999999E-2</v>
      </c>
      <c r="BY124" s="58">
        <f>1+$B$55*(IF('Male Inactive'!$O106&gt;=0, ((('Male Inactive'!$O106)/7)/60), 0))^0.25</f>
        <v>1</v>
      </c>
      <c r="BZ124" s="58">
        <f>1+$B$55*(IF('Male Barely'!$O106&gt;=0, ((('Male Barely'!$O106)/7)/60), 0))^0.25</f>
        <v>1</v>
      </c>
      <c r="CA124" s="58">
        <f>1+$B$55*(IF('Male Somewhat'!$O106&gt;=0, ((('Male Somewhat'!$O106)/7)/60), 0))^0.25</f>
        <v>1</v>
      </c>
      <c r="CB124" s="58">
        <f>1+$B$55*(IF('Male Active'!$O106&gt;=0, ((('Male Active'!$O106)/7)/60), 0))^0.25</f>
        <v>1</v>
      </c>
      <c r="CC124" s="58">
        <f>1+$B$55*(IF('Male Highly'!$O106&gt;=0, ((('Male Highly'!$O106)/7)/60), 0))^0.25</f>
        <v>1</v>
      </c>
      <c r="CD124" s="58">
        <f t="shared" si="108"/>
        <v>1.66E-2</v>
      </c>
      <c r="CE124" s="58">
        <f t="shared" si="109"/>
        <v>1.2800000000000001E-2</v>
      </c>
      <c r="CF124" s="58">
        <f>1+$B$55*(IF('Female Inactive'!$Q106&gt;=0, ((('Female Inactive'!$Q106)/7)/60), 0))^0.25</f>
        <v>1</v>
      </c>
      <c r="CG124" s="58">
        <f>1+$B$55*(IF('Female Barely'!$Q106&gt;=0, ((('Female Barely'!$Q106)/7)/60), 0))^0.25</f>
        <v>1</v>
      </c>
      <c r="CH124" s="58">
        <f>1+$B$55*(IF('Female Somewhat'!$Q106&gt;=0, ((('Female Somewhat'!$Q106)/7)/60), 0))^0.25</f>
        <v>1</v>
      </c>
      <c r="CI124" s="58">
        <f>1+$B$55*(IF('Female Active'!$Q106&gt;=0, ((('Female Active'!$Q106)/7)/60), 0))^0.25</f>
        <v>1</v>
      </c>
      <c r="CJ124" s="58">
        <f>1+$B$55*(IF('Female Highly'!$Q106&gt;=0, ((('Female Highly'!$Q106)/7)/60), 0))^0.25</f>
        <v>1</v>
      </c>
      <c r="CL124" s="58">
        <f t="shared" si="110"/>
        <v>100</v>
      </c>
      <c r="CM124" s="58">
        <f t="shared" si="111"/>
        <v>1.7999999999999999E-2</v>
      </c>
      <c r="CN124" s="58">
        <f t="shared" si="112"/>
        <v>1.0699999999999999E-2</v>
      </c>
      <c r="CO124" s="58">
        <f t="shared" si="113"/>
        <v>1</v>
      </c>
      <c r="CP124" s="58">
        <f t="shared" si="114"/>
        <v>1</v>
      </c>
      <c r="CQ124" s="58">
        <f t="shared" si="115"/>
        <v>1</v>
      </c>
      <c r="CR124" s="58">
        <f t="shared" si="116"/>
        <v>1</v>
      </c>
      <c r="CS124" s="58">
        <f t="shared" si="117"/>
        <v>1</v>
      </c>
      <c r="CT124" s="136">
        <f t="shared" si="80"/>
        <v>1.66E-2</v>
      </c>
      <c r="CU124" s="136">
        <f t="shared" si="81"/>
        <v>1.2800000000000001E-2</v>
      </c>
      <c r="CV124" s="58">
        <f t="shared" si="118"/>
        <v>1</v>
      </c>
      <c r="CW124" s="58">
        <f t="shared" si="119"/>
        <v>1</v>
      </c>
      <c r="CX124" s="58">
        <f t="shared" si="120"/>
        <v>1</v>
      </c>
      <c r="CY124" s="58">
        <f t="shared" si="121"/>
        <v>1</v>
      </c>
      <c r="CZ124" s="58">
        <f t="shared" si="122"/>
        <v>1</v>
      </c>
    </row>
    <row r="125" spans="1:104">
      <c r="A125" s="5"/>
      <c r="B125" s="5"/>
      <c r="C125" s="5"/>
      <c r="D125" s="5"/>
      <c r="E125" s="5"/>
      <c r="F125" s="58"/>
      <c r="G125" s="58"/>
      <c r="H125" s="58"/>
      <c r="AD125" s="58">
        <v>97</v>
      </c>
      <c r="AE125" s="58">
        <f>H$48</f>
        <v>1.8200000000000001E-2</v>
      </c>
      <c r="AF125" s="118">
        <f t="shared" si="133"/>
        <v>0.1694</v>
      </c>
      <c r="AG125" s="58">
        <f t="shared" si="133"/>
        <v>0</v>
      </c>
      <c r="AH125" s="58">
        <f t="shared" si="133"/>
        <v>6.2E-2</v>
      </c>
      <c r="AI125" s="58">
        <f t="shared" si="133"/>
        <v>3.1617999999999999</v>
      </c>
      <c r="AJ125" s="58">
        <f t="shared" si="133"/>
        <v>1.0500000000000001E-2</v>
      </c>
      <c r="AK125" s="58">
        <f t="shared" si="133"/>
        <v>1.2565</v>
      </c>
      <c r="AL125" s="58">
        <f t="shared" si="133"/>
        <v>97.477699999999999</v>
      </c>
      <c r="AM125" s="58">
        <f>U$48</f>
        <v>1.66E-2</v>
      </c>
      <c r="AN125" s="58">
        <f t="shared" si="134"/>
        <v>0.1226</v>
      </c>
      <c r="AO125" s="58">
        <f t="shared" si="134"/>
        <v>0</v>
      </c>
      <c r="AP125" s="58">
        <f t="shared" si="134"/>
        <v>0.1031</v>
      </c>
      <c r="AQ125" s="58">
        <f t="shared" si="134"/>
        <v>3.1156000000000001</v>
      </c>
      <c r="AR125" s="58">
        <f t="shared" si="134"/>
        <v>1.26E-2</v>
      </c>
      <c r="AS125" s="58">
        <f t="shared" si="134"/>
        <v>1.4976</v>
      </c>
      <c r="AT125" s="58">
        <f t="shared" si="134"/>
        <v>97.49</v>
      </c>
      <c r="AV125" s="125">
        <f t="shared" si="82"/>
        <v>1.8200000000000001E-2</v>
      </c>
      <c r="AW125" s="125">
        <f t="shared" si="83"/>
        <v>1.8200000000000001E-2</v>
      </c>
      <c r="AX125" s="125">
        <f t="shared" si="84"/>
        <v>1.4441051654892494E-2</v>
      </c>
      <c r="AY125" s="125">
        <f t="shared" si="85"/>
        <v>1.2896492471502572E-2</v>
      </c>
      <c r="AZ125" s="125">
        <f t="shared" si="86"/>
        <v>1.1449128479521512E-2</v>
      </c>
      <c r="BA125" s="125">
        <f t="shared" si="87"/>
        <v>9.7221509535347084E-3</v>
      </c>
      <c r="BB125" s="125">
        <f t="shared" si="88"/>
        <v>1.66E-2</v>
      </c>
      <c r="BC125" s="125">
        <f t="shared" si="89"/>
        <v>1.66E-2</v>
      </c>
      <c r="BD125" s="125">
        <f t="shared" si="90"/>
        <v>1.322022483376996E-2</v>
      </c>
      <c r="BE125" s="125">
        <f t="shared" si="91"/>
        <v>1.1762868942934894E-2</v>
      </c>
      <c r="BF125" s="125">
        <f t="shared" si="92"/>
        <v>1.0546035057191334E-2</v>
      </c>
      <c r="BG125" s="125">
        <f t="shared" si="93"/>
        <v>9.0840593674851554E-3</v>
      </c>
      <c r="BI125" s="125">
        <f t="shared" si="94"/>
        <v>1.0500000000000001E-2</v>
      </c>
      <c r="BJ125" s="125">
        <f t="shared" si="95"/>
        <v>1.0500000000000001E-2</v>
      </c>
      <c r="BK125" s="125">
        <f t="shared" si="96"/>
        <v>8.3313759547456699E-3</v>
      </c>
      <c r="BL125" s="125">
        <f t="shared" si="97"/>
        <v>7.4402841181745614E-3</v>
      </c>
      <c r="BM125" s="125">
        <f t="shared" si="98"/>
        <v>6.6052664304931804E-3</v>
      </c>
      <c r="BN125" s="125">
        <f t="shared" si="99"/>
        <v>5.60893324242387E-3</v>
      </c>
      <c r="BO125" s="125">
        <f t="shared" si="100"/>
        <v>1.26E-2</v>
      </c>
      <c r="BP125" s="125">
        <f t="shared" si="101"/>
        <v>1.26E-2</v>
      </c>
      <c r="BQ125" s="125">
        <f t="shared" si="102"/>
        <v>1.0034628488283223E-2</v>
      </c>
      <c r="BR125" s="125">
        <f t="shared" si="103"/>
        <v>8.9284426916252813E-3</v>
      </c>
      <c r="BS125" s="125">
        <f t="shared" si="104"/>
        <v>8.0048217903982404E-3</v>
      </c>
      <c r="BT125" s="125">
        <f t="shared" si="105"/>
        <v>6.8951293994164433E-3</v>
      </c>
      <c r="BX125" s="58"/>
    </row>
    <row r="126" spans="1:104">
      <c r="A126" s="5"/>
      <c r="B126" s="5"/>
      <c r="C126" s="5" t="s">
        <v>107</v>
      </c>
      <c r="D126" s="5">
        <v>1702.25</v>
      </c>
      <c r="E126" s="113">
        <v>13600000</v>
      </c>
      <c r="F126" s="58"/>
      <c r="G126" s="58"/>
      <c r="H126" s="58"/>
      <c r="AD126" s="58">
        <v>98</v>
      </c>
      <c r="AE126" s="58">
        <f>H$48</f>
        <v>1.8200000000000001E-2</v>
      </c>
      <c r="AF126" s="118">
        <f t="shared" si="133"/>
        <v>0.1694</v>
      </c>
      <c r="AG126" s="58">
        <f t="shared" si="133"/>
        <v>0</v>
      </c>
      <c r="AH126" s="58">
        <f t="shared" si="133"/>
        <v>6.2E-2</v>
      </c>
      <c r="AI126" s="58">
        <f t="shared" si="133"/>
        <v>3.1617999999999999</v>
      </c>
      <c r="AJ126" s="58">
        <f t="shared" si="133"/>
        <v>1.0500000000000001E-2</v>
      </c>
      <c r="AK126" s="58">
        <f t="shared" si="133"/>
        <v>1.2565</v>
      </c>
      <c r="AL126" s="58">
        <f t="shared" si="133"/>
        <v>97.477699999999999</v>
      </c>
      <c r="AM126" s="58">
        <f>U$48</f>
        <v>1.66E-2</v>
      </c>
      <c r="AN126" s="58">
        <f t="shared" si="134"/>
        <v>0.1226</v>
      </c>
      <c r="AO126" s="58">
        <f t="shared" si="134"/>
        <v>0</v>
      </c>
      <c r="AP126" s="58">
        <f t="shared" si="134"/>
        <v>0.1031</v>
      </c>
      <c r="AQ126" s="58">
        <f t="shared" si="134"/>
        <v>3.1156000000000001</v>
      </c>
      <c r="AR126" s="58">
        <f t="shared" si="134"/>
        <v>1.26E-2</v>
      </c>
      <c r="AS126" s="58">
        <f t="shared" si="134"/>
        <v>1.4976</v>
      </c>
      <c r="AT126" s="58">
        <f t="shared" si="134"/>
        <v>97.49</v>
      </c>
      <c r="AV126" s="125">
        <f t="shared" si="82"/>
        <v>1.8200000000000001E-2</v>
      </c>
      <c r="AW126" s="125">
        <f t="shared" si="83"/>
        <v>1.8200000000000001E-2</v>
      </c>
      <c r="AX126" s="125">
        <f t="shared" si="84"/>
        <v>1.4441051654892494E-2</v>
      </c>
      <c r="AY126" s="125">
        <f t="shared" si="85"/>
        <v>1.2896492471502572E-2</v>
      </c>
      <c r="AZ126" s="125">
        <f t="shared" si="86"/>
        <v>1.1449128479521512E-2</v>
      </c>
      <c r="BA126" s="125">
        <f t="shared" si="87"/>
        <v>9.7221509535347084E-3</v>
      </c>
      <c r="BB126" s="125">
        <f t="shared" si="88"/>
        <v>1.66E-2</v>
      </c>
      <c r="BC126" s="125">
        <f t="shared" si="89"/>
        <v>1.66E-2</v>
      </c>
      <c r="BD126" s="125">
        <f t="shared" si="90"/>
        <v>1.322022483376996E-2</v>
      </c>
      <c r="BE126" s="125">
        <f t="shared" si="91"/>
        <v>1.1762868942934894E-2</v>
      </c>
      <c r="BF126" s="125">
        <f t="shared" si="92"/>
        <v>1.0546035057191334E-2</v>
      </c>
      <c r="BG126" s="125">
        <f t="shared" si="93"/>
        <v>9.0840593674851554E-3</v>
      </c>
      <c r="BI126" s="125">
        <f t="shared" si="94"/>
        <v>1.0500000000000001E-2</v>
      </c>
      <c r="BJ126" s="125">
        <f t="shared" si="95"/>
        <v>1.0500000000000001E-2</v>
      </c>
      <c r="BK126" s="125">
        <f t="shared" si="96"/>
        <v>8.3313759547456699E-3</v>
      </c>
      <c r="BL126" s="125">
        <f t="shared" si="97"/>
        <v>7.4402841181745614E-3</v>
      </c>
      <c r="BM126" s="125">
        <f t="shared" si="98"/>
        <v>6.6052664304931804E-3</v>
      </c>
      <c r="BN126" s="125">
        <f t="shared" si="99"/>
        <v>5.60893324242387E-3</v>
      </c>
      <c r="BO126" s="125">
        <f t="shared" si="100"/>
        <v>1.26E-2</v>
      </c>
      <c r="BP126" s="125">
        <f t="shared" si="101"/>
        <v>1.26E-2</v>
      </c>
      <c r="BQ126" s="125">
        <f t="shared" si="102"/>
        <v>1.0034628488283223E-2</v>
      </c>
      <c r="BR126" s="125">
        <f t="shared" si="103"/>
        <v>8.9284426916252813E-3</v>
      </c>
      <c r="BS126" s="125">
        <f t="shared" si="104"/>
        <v>8.0048217903982404E-3</v>
      </c>
      <c r="BT126" s="125">
        <f t="shared" si="105"/>
        <v>6.8951293994164433E-3</v>
      </c>
    </row>
    <row r="127" spans="1:104">
      <c r="A127" s="58"/>
      <c r="B127" s="58"/>
      <c r="C127" s="58"/>
      <c r="D127" s="58"/>
      <c r="E127" s="58"/>
      <c r="F127" s="58"/>
      <c r="G127" s="58"/>
      <c r="H127" s="58"/>
      <c r="AD127" s="58">
        <v>99</v>
      </c>
      <c r="AE127" s="58">
        <f>H$48</f>
        <v>1.8200000000000001E-2</v>
      </c>
      <c r="AF127" s="118">
        <f t="shared" si="133"/>
        <v>0.1694</v>
      </c>
      <c r="AG127" s="58">
        <f t="shared" si="133"/>
        <v>0</v>
      </c>
      <c r="AH127" s="58">
        <f t="shared" si="133"/>
        <v>6.2E-2</v>
      </c>
      <c r="AI127" s="58">
        <f t="shared" si="133"/>
        <v>3.1617999999999999</v>
      </c>
      <c r="AJ127" s="58">
        <f t="shared" si="133"/>
        <v>1.0500000000000001E-2</v>
      </c>
      <c r="AK127" s="58">
        <f t="shared" si="133"/>
        <v>1.2565</v>
      </c>
      <c r="AL127" s="58">
        <f t="shared" si="133"/>
        <v>97.477699999999999</v>
      </c>
      <c r="AM127" s="58">
        <f>U$48</f>
        <v>1.66E-2</v>
      </c>
      <c r="AN127" s="58">
        <f t="shared" si="134"/>
        <v>0.1226</v>
      </c>
      <c r="AO127" s="58">
        <f t="shared" si="134"/>
        <v>0</v>
      </c>
      <c r="AP127" s="58">
        <f t="shared" si="134"/>
        <v>0.1031</v>
      </c>
      <c r="AQ127" s="58">
        <f t="shared" si="134"/>
        <v>3.1156000000000001</v>
      </c>
      <c r="AR127" s="58">
        <f t="shared" si="134"/>
        <v>1.26E-2</v>
      </c>
      <c r="AS127" s="58">
        <f t="shared" si="134"/>
        <v>1.4976</v>
      </c>
      <c r="AT127" s="58">
        <f t="shared" si="134"/>
        <v>97.49</v>
      </c>
      <c r="AV127" s="125">
        <f t="shared" si="82"/>
        <v>1.8200000000000001E-2</v>
      </c>
      <c r="AW127" s="125">
        <f t="shared" si="83"/>
        <v>1.8200000000000001E-2</v>
      </c>
      <c r="AX127" s="125">
        <f t="shared" si="84"/>
        <v>1.4441051654892494E-2</v>
      </c>
      <c r="AY127" s="125">
        <f t="shared" si="85"/>
        <v>1.2896492471502572E-2</v>
      </c>
      <c r="AZ127" s="125">
        <f t="shared" si="86"/>
        <v>1.1449128479521512E-2</v>
      </c>
      <c r="BA127" s="125">
        <f t="shared" si="87"/>
        <v>9.7221509535347084E-3</v>
      </c>
      <c r="BB127" s="125">
        <f t="shared" si="88"/>
        <v>1.66E-2</v>
      </c>
      <c r="BC127" s="125">
        <f t="shared" si="89"/>
        <v>1.66E-2</v>
      </c>
      <c r="BD127" s="125">
        <f t="shared" si="90"/>
        <v>1.322022483376996E-2</v>
      </c>
      <c r="BE127" s="125">
        <f t="shared" si="91"/>
        <v>1.1762868942934894E-2</v>
      </c>
      <c r="BF127" s="125">
        <f t="shared" si="92"/>
        <v>1.0546035057191334E-2</v>
      </c>
      <c r="BG127" s="125">
        <f t="shared" si="93"/>
        <v>9.0840593674851554E-3</v>
      </c>
      <c r="BI127" s="125">
        <f t="shared" si="94"/>
        <v>1.0500000000000001E-2</v>
      </c>
      <c r="BJ127" s="125">
        <f t="shared" si="95"/>
        <v>1.0500000000000001E-2</v>
      </c>
      <c r="BK127" s="125">
        <f t="shared" si="96"/>
        <v>8.3313759547456699E-3</v>
      </c>
      <c r="BL127" s="125">
        <f t="shared" si="97"/>
        <v>7.4402841181745614E-3</v>
      </c>
      <c r="BM127" s="125">
        <f t="shared" si="98"/>
        <v>6.6052664304931804E-3</v>
      </c>
      <c r="BN127" s="125">
        <f t="shared" si="99"/>
        <v>5.60893324242387E-3</v>
      </c>
      <c r="BO127" s="125">
        <f t="shared" si="100"/>
        <v>1.26E-2</v>
      </c>
      <c r="BP127" s="125">
        <f t="shared" si="101"/>
        <v>1.26E-2</v>
      </c>
      <c r="BQ127" s="125">
        <f t="shared" si="102"/>
        <v>1.0034628488283223E-2</v>
      </c>
      <c r="BR127" s="125">
        <f t="shared" si="103"/>
        <v>8.9284426916252813E-3</v>
      </c>
      <c r="BS127" s="125">
        <f t="shared" si="104"/>
        <v>8.0048217903982404E-3</v>
      </c>
      <c r="BT127" s="125">
        <f t="shared" si="105"/>
        <v>6.8951293994164433E-3</v>
      </c>
    </row>
    <row r="128" spans="1:104">
      <c r="AD128" s="58">
        <v>100</v>
      </c>
      <c r="AE128" s="58">
        <f>H$49</f>
        <v>1.7999999999999999E-2</v>
      </c>
      <c r="AF128" s="118">
        <f t="shared" ref="AF128:AL128" si="135">I$49</f>
        <v>0.18820000000000001</v>
      </c>
      <c r="AG128" s="58">
        <f t="shared" si="135"/>
        <v>0</v>
      </c>
      <c r="AH128" s="58">
        <f t="shared" si="135"/>
        <v>5.6800000000000003E-2</v>
      </c>
      <c r="AI128" s="58">
        <f t="shared" si="135"/>
        <v>3.0293999999999999</v>
      </c>
      <c r="AJ128" s="58">
        <f t="shared" si="135"/>
        <v>1.0699999999999999E-2</v>
      </c>
      <c r="AK128" s="58">
        <f t="shared" si="135"/>
        <v>1.2</v>
      </c>
      <c r="AL128" s="58">
        <f t="shared" si="135"/>
        <v>103.02030000000001</v>
      </c>
      <c r="AM128" s="58">
        <f>U$49</f>
        <v>1.66E-2</v>
      </c>
      <c r="AN128" s="58">
        <f t="shared" ref="AN128:AT128" si="136">V$49</f>
        <v>0.13289999999999999</v>
      </c>
      <c r="AO128" s="58">
        <f t="shared" si="136"/>
        <v>0</v>
      </c>
      <c r="AP128" s="58">
        <f t="shared" si="136"/>
        <v>9.6699999999999994E-2</v>
      </c>
      <c r="AQ128" s="58">
        <f t="shared" si="136"/>
        <v>2.9811999999999999</v>
      </c>
      <c r="AR128" s="58">
        <f t="shared" si="136"/>
        <v>1.2800000000000001E-2</v>
      </c>
      <c r="AS128" s="58">
        <f t="shared" si="136"/>
        <v>1.3841000000000001</v>
      </c>
      <c r="AT128" s="58">
        <f t="shared" si="136"/>
        <v>103.47029999999999</v>
      </c>
      <c r="AV128" s="125">
        <f t="shared" si="82"/>
        <v>1.7999999999999999E-2</v>
      </c>
      <c r="AW128" s="125">
        <f t="shared" si="83"/>
        <v>1.7999999999999999E-2</v>
      </c>
      <c r="AX128" s="125">
        <f t="shared" si="84"/>
        <v>1.4282358779564004E-2</v>
      </c>
      <c r="AY128" s="125">
        <f t="shared" si="85"/>
        <v>1.2754772774013531E-2</v>
      </c>
      <c r="AZ128" s="125">
        <f t="shared" si="86"/>
        <v>1.132331388084545E-2</v>
      </c>
      <c r="BA128" s="125">
        <f t="shared" si="87"/>
        <v>9.61531412986949E-3</v>
      </c>
      <c r="BB128" s="125">
        <f t="shared" si="88"/>
        <v>1.66E-2</v>
      </c>
      <c r="BC128" s="125">
        <f t="shared" si="89"/>
        <v>1.66E-2</v>
      </c>
      <c r="BD128" s="125">
        <f t="shared" si="90"/>
        <v>1.322022483376996E-2</v>
      </c>
      <c r="BE128" s="125">
        <f t="shared" si="91"/>
        <v>1.1762868942934894E-2</v>
      </c>
      <c r="BF128" s="125">
        <f t="shared" si="92"/>
        <v>1.0546035057191334E-2</v>
      </c>
      <c r="BG128" s="125">
        <f t="shared" si="93"/>
        <v>9.0840593674851554E-3</v>
      </c>
      <c r="BI128" s="125">
        <f t="shared" si="94"/>
        <v>1.0699999999999999E-2</v>
      </c>
      <c r="BJ128" s="125">
        <f t="shared" si="95"/>
        <v>1.0699999999999999E-2</v>
      </c>
      <c r="BK128" s="125">
        <f t="shared" si="96"/>
        <v>8.4900688300741586E-3</v>
      </c>
      <c r="BL128" s="125">
        <f t="shared" si="97"/>
        <v>7.5820038156635995E-3</v>
      </c>
      <c r="BM128" s="125">
        <f t="shared" si="98"/>
        <v>6.7310810291692407E-3</v>
      </c>
      <c r="BN128" s="125">
        <f t="shared" si="99"/>
        <v>5.7157700660890858E-3</v>
      </c>
      <c r="BO128" s="125">
        <f t="shared" si="100"/>
        <v>1.2800000000000001E-2</v>
      </c>
      <c r="BP128" s="125">
        <f t="shared" si="101"/>
        <v>1.2800000000000001E-2</v>
      </c>
      <c r="BQ128" s="125">
        <f t="shared" si="102"/>
        <v>1.019390830555756E-2</v>
      </c>
      <c r="BR128" s="125">
        <f t="shared" si="103"/>
        <v>9.0701640041907627E-3</v>
      </c>
      <c r="BS128" s="125">
        <f t="shared" si="104"/>
        <v>8.1318824537378962E-3</v>
      </c>
      <c r="BT128" s="125">
        <f t="shared" si="105"/>
        <v>7.0045758978198791E-3</v>
      </c>
    </row>
  </sheetData>
  <mergeCells count="49">
    <mergeCell ref="G3:G4"/>
    <mergeCell ref="F9:F10"/>
    <mergeCell ref="A3:A4"/>
    <mergeCell ref="B3:B4"/>
    <mergeCell ref="C3:C4"/>
    <mergeCell ref="D3:D4"/>
    <mergeCell ref="F3:F4"/>
    <mergeCell ref="A9:A10"/>
    <mergeCell ref="B9:B10"/>
    <mergeCell ref="C9:C10"/>
    <mergeCell ref="D9:D10"/>
    <mergeCell ref="E9:E10"/>
    <mergeCell ref="L9:L10"/>
    <mergeCell ref="H3:H4"/>
    <mergeCell ref="J3:J4"/>
    <mergeCell ref="K3:K4"/>
    <mergeCell ref="L3:L4"/>
    <mergeCell ref="L13:L14"/>
    <mergeCell ref="M9:M10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9:G10"/>
    <mergeCell ref="H9:H10"/>
    <mergeCell ref="I9:I10"/>
    <mergeCell ref="J9:J10"/>
    <mergeCell ref="K9:K10"/>
    <mergeCell ref="J11:J12"/>
    <mergeCell ref="K11:K12"/>
    <mergeCell ref="L11:L12"/>
    <mergeCell ref="M11:M12"/>
    <mergeCell ref="A13:A14"/>
    <mergeCell ref="B13:B14"/>
    <mergeCell ref="C13:C14"/>
    <mergeCell ref="D13:D14"/>
    <mergeCell ref="E13:E14"/>
    <mergeCell ref="F13:F14"/>
    <mergeCell ref="M13:M14"/>
    <mergeCell ref="G13:G14"/>
    <mergeCell ref="H13:H14"/>
    <mergeCell ref="I13:I14"/>
    <mergeCell ref="J13:J14"/>
    <mergeCell ref="K13:K14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8"/>
  <sheetViews>
    <sheetView workbookViewId="0">
      <pane xSplit="2" ySplit="2" topLeftCell="AX3" activePane="bottomRight" state="frozen"/>
      <selection pane="topRight" activeCell="B1" sqref="B1"/>
      <selection pane="bottomLeft" activeCell="A3" sqref="A3"/>
      <selection pane="bottomRight" activeCell="AU99" sqref="AU99"/>
    </sheetView>
  </sheetViews>
  <sheetFormatPr defaultRowHeight="15"/>
  <cols>
    <col min="1" max="1" width="9.140625" style="58"/>
    <col min="8" max="18" width="9.140625" style="58"/>
    <col min="20" max="36" width="9.140625" style="58"/>
    <col min="37" max="37" width="9.140625" style="93"/>
    <col min="38" max="38" width="9.140625" style="58"/>
    <col min="44" max="54" width="9.140625" style="58"/>
    <col min="60" max="60" width="9.140625" style="2"/>
    <col min="66" max="72" width="9.140625" style="58"/>
    <col min="73" max="73" width="9.140625" style="93"/>
  </cols>
  <sheetData>
    <row r="1" spans="1:73">
      <c r="B1" s="58"/>
      <c r="C1" s="58" t="s">
        <v>433</v>
      </c>
      <c r="D1" s="58"/>
      <c r="E1" s="109" t="s">
        <v>434</v>
      </c>
      <c r="F1" s="58"/>
      <c r="G1" s="58"/>
      <c r="H1" s="58" t="s">
        <v>432</v>
      </c>
      <c r="J1" s="109" t="s">
        <v>420</v>
      </c>
      <c r="M1" s="58" t="s">
        <v>413</v>
      </c>
      <c r="O1" s="109" t="s">
        <v>381</v>
      </c>
      <c r="S1" s="58" t="s">
        <v>363</v>
      </c>
      <c r="Y1" s="58" t="s">
        <v>367</v>
      </c>
      <c r="AB1" s="109" t="s">
        <v>381</v>
      </c>
      <c r="AD1" s="109" t="s">
        <v>381</v>
      </c>
      <c r="AE1" s="116" t="s">
        <v>421</v>
      </c>
      <c r="AF1" s="109"/>
      <c r="AG1" s="109"/>
      <c r="AH1" s="109" t="s">
        <v>424</v>
      </c>
      <c r="AI1" s="109"/>
      <c r="AJ1" s="109"/>
      <c r="AK1" s="114" t="s">
        <v>382</v>
      </c>
      <c r="AM1" s="58" t="s">
        <v>106</v>
      </c>
      <c r="AN1" s="109" t="str">
        <f>AB1</f>
        <v>Annual</v>
      </c>
      <c r="AO1" s="58"/>
      <c r="AP1" s="58"/>
      <c r="AQ1" s="58"/>
      <c r="AR1" s="58" t="s">
        <v>436</v>
      </c>
      <c r="AT1" s="109" t="s">
        <v>420</v>
      </c>
      <c r="AW1" s="58" t="s">
        <v>435</v>
      </c>
      <c r="AY1" s="109" t="s">
        <v>381</v>
      </c>
      <c r="BC1" s="58" t="s">
        <v>364</v>
      </c>
      <c r="BI1" s="58" t="s">
        <v>403</v>
      </c>
      <c r="BJ1" s="58"/>
      <c r="BK1" s="58"/>
      <c r="BL1" s="109" t="s">
        <v>381</v>
      </c>
      <c r="BM1" s="58"/>
      <c r="BN1" s="109" t="s">
        <v>381</v>
      </c>
      <c r="BO1" s="116" t="s">
        <v>429</v>
      </c>
      <c r="BP1" s="109"/>
      <c r="BQ1" s="109"/>
      <c r="BR1" s="109" t="s">
        <v>424</v>
      </c>
      <c r="BS1" s="109"/>
      <c r="BT1" s="109"/>
      <c r="BU1" s="114" t="s">
        <v>382</v>
      </c>
    </row>
    <row r="2" spans="1:73">
      <c r="A2" s="58" t="str">
        <f>'Mortal Baseline'!A2</f>
        <v>Cycle</v>
      </c>
      <c r="B2" s="1" t="s">
        <v>58</v>
      </c>
      <c r="C2" s="58" t="s">
        <v>258</v>
      </c>
      <c r="D2" s="58" t="s">
        <v>259</v>
      </c>
      <c r="E2" s="58" t="s">
        <v>260</v>
      </c>
      <c r="F2" s="58" t="s">
        <v>48</v>
      </c>
      <c r="G2" s="58" t="s">
        <v>261</v>
      </c>
      <c r="H2" s="1" t="str">
        <f>C2</f>
        <v>Sedentary</v>
      </c>
      <c r="I2" s="1" t="str">
        <f t="shared" ref="I2:L3" si="0">D2</f>
        <v>Barely</v>
      </c>
      <c r="J2" s="1" t="str">
        <f t="shared" si="0"/>
        <v>Somewhat</v>
      </c>
      <c r="K2" s="1" t="str">
        <f t="shared" si="0"/>
        <v>Active</v>
      </c>
      <c r="L2" s="1" t="str">
        <f t="shared" si="0"/>
        <v>Highly</v>
      </c>
      <c r="M2" s="58" t="s">
        <v>258</v>
      </c>
      <c r="N2" s="58" t="s">
        <v>259</v>
      </c>
      <c r="O2" s="58" t="s">
        <v>260</v>
      </c>
      <c r="P2" s="58" t="s">
        <v>48</v>
      </c>
      <c r="Q2" s="58" t="s">
        <v>261</v>
      </c>
      <c r="R2" s="58" t="s">
        <v>366</v>
      </c>
      <c r="S2" s="58" t="s">
        <v>258</v>
      </c>
      <c r="T2" s="58" t="s">
        <v>259</v>
      </c>
      <c r="U2" s="58" t="s">
        <v>260</v>
      </c>
      <c r="V2" s="58" t="s">
        <v>48</v>
      </c>
      <c r="W2" s="58" t="s">
        <v>261</v>
      </c>
      <c r="X2" s="58" t="s">
        <v>107</v>
      </c>
      <c r="Y2" s="58" t="s">
        <v>258</v>
      </c>
      <c r="Z2" s="58" t="s">
        <v>259</v>
      </c>
      <c r="AA2" s="58" t="s">
        <v>260</v>
      </c>
      <c r="AB2" s="58" t="s">
        <v>48</v>
      </c>
      <c r="AC2" s="58" t="s">
        <v>261</v>
      </c>
      <c r="AD2" s="58" t="s">
        <v>368</v>
      </c>
      <c r="AE2" s="58" t="str">
        <f>Y2</f>
        <v>Sedentary</v>
      </c>
      <c r="AF2" s="58" t="str">
        <f>Z2</f>
        <v>Barely</v>
      </c>
      <c r="AG2" s="58" t="str">
        <f>AA2</f>
        <v>Somewhat</v>
      </c>
      <c r="AH2" s="58" t="str">
        <f>AB2</f>
        <v>Active</v>
      </c>
      <c r="AI2" s="58" t="str">
        <f>AC2</f>
        <v>Highly</v>
      </c>
      <c r="AJ2" s="58" t="s">
        <v>423</v>
      </c>
      <c r="AK2" s="93" t="s">
        <v>380</v>
      </c>
      <c r="AM2" s="58" t="s">
        <v>258</v>
      </c>
      <c r="AN2" s="58" t="s">
        <v>259</v>
      </c>
      <c r="AO2" s="58" t="s">
        <v>260</v>
      </c>
      <c r="AP2" s="58" t="s">
        <v>48</v>
      </c>
      <c r="AQ2" s="58" t="s">
        <v>261</v>
      </c>
      <c r="AR2" s="1" t="str">
        <f t="shared" ref="AR2:AV3" si="1">AM2</f>
        <v>Sedentary</v>
      </c>
      <c r="AS2" s="1" t="str">
        <f t="shared" si="1"/>
        <v>Barely</v>
      </c>
      <c r="AT2" s="1" t="str">
        <f t="shared" si="1"/>
        <v>Somewhat</v>
      </c>
      <c r="AU2" s="1" t="str">
        <f t="shared" si="1"/>
        <v>Active</v>
      </c>
      <c r="AV2" s="1" t="str">
        <f t="shared" si="1"/>
        <v>Highly</v>
      </c>
      <c r="AW2" s="58" t="s">
        <v>258</v>
      </c>
      <c r="AX2" s="58" t="s">
        <v>259</v>
      </c>
      <c r="AY2" s="58" t="s">
        <v>260</v>
      </c>
      <c r="AZ2" s="58" t="s">
        <v>48</v>
      </c>
      <c r="BA2" s="58" t="s">
        <v>261</v>
      </c>
      <c r="BB2" s="58" t="s">
        <v>366</v>
      </c>
      <c r="BC2" s="58" t="str">
        <f>AM2</f>
        <v>Sedentary</v>
      </c>
      <c r="BD2" s="58" t="str">
        <f>AN2</f>
        <v>Barely</v>
      </c>
      <c r="BE2" s="58" t="str">
        <f>AO2</f>
        <v>Somewhat</v>
      </c>
      <c r="BF2" s="58" t="str">
        <f>AP2</f>
        <v>Active</v>
      </c>
      <c r="BG2" s="58" t="str">
        <f>AQ2</f>
        <v>Highly</v>
      </c>
      <c r="BH2" s="2" t="s">
        <v>107</v>
      </c>
      <c r="BI2" s="58" t="s">
        <v>258</v>
      </c>
      <c r="BJ2" s="58" t="s">
        <v>259</v>
      </c>
      <c r="BK2" s="58" t="s">
        <v>260</v>
      </c>
      <c r="BL2" s="58" t="s">
        <v>48</v>
      </c>
      <c r="BM2" s="58" t="s">
        <v>261</v>
      </c>
      <c r="BN2" s="58" t="s">
        <v>368</v>
      </c>
      <c r="BO2" s="58" t="str">
        <f>BI2</f>
        <v>Sedentary</v>
      </c>
      <c r="BP2" s="58" t="str">
        <f>BJ2</f>
        <v>Barely</v>
      </c>
      <c r="BQ2" s="58" t="str">
        <f>BK2</f>
        <v>Somewhat</v>
      </c>
      <c r="BR2" s="58" t="str">
        <f>BL2</f>
        <v>Active</v>
      </c>
      <c r="BS2" s="58" t="str">
        <f>BM2</f>
        <v>Highly</v>
      </c>
      <c r="BT2" s="58" t="s">
        <v>423</v>
      </c>
      <c r="BU2" s="93" t="s">
        <v>380</v>
      </c>
    </row>
    <row r="3" spans="1:73">
      <c r="A3" s="58">
        <f>'Mortal Baseline'!A3</f>
        <v>1</v>
      </c>
      <c r="B3">
        <v>5</v>
      </c>
      <c r="C3" s="93">
        <f>'Mortal Baseline'!C3*M3</f>
        <v>0.28553602161036379</v>
      </c>
      <c r="D3" s="93">
        <f>'Mortal Baseline'!D3*N3</f>
        <v>1.8938709430731513</v>
      </c>
      <c r="E3" s="93">
        <f>'Mortal Baseline'!E3*O3</f>
        <v>1.4780283521689968</v>
      </c>
      <c r="F3" s="93">
        <f>'Mortal Baseline'!F3*P3</f>
        <v>0.50643659865758062</v>
      </c>
      <c r="G3" s="93">
        <f>'Mortal Baseline'!G3*Q3</f>
        <v>2.0197377619179665E-2</v>
      </c>
      <c r="H3" s="93">
        <f>C3</f>
        <v>0.28553602161036379</v>
      </c>
      <c r="I3" s="93">
        <f t="shared" si="0"/>
        <v>1.8938709430731513</v>
      </c>
      <c r="J3" s="93">
        <f t="shared" si="0"/>
        <v>1.4780283521689968</v>
      </c>
      <c r="K3" s="93">
        <f t="shared" si="0"/>
        <v>0.50643659865758062</v>
      </c>
      <c r="L3" s="93">
        <f t="shared" si="0"/>
        <v>2.0197377619179665E-2</v>
      </c>
      <c r="M3" s="93">
        <f>('Stroke Epi'!AE33*(SUM('Mortal Baseline'!C3:G3)))/('Mortal Baseline'!C3*'Stroke Epi'!B$74+'Mortal Baseline'!D3*'Stroke Epi'!C$74+'Mortal Baseline'!E3*'Stroke Epi'!D$74+'Mortal Baseline'!F3*'Stroke Epi'!E$74+'Mortal Baseline'!G3*'Stroke Epi'!F$74)</f>
        <v>1.3679809936424672E-4</v>
      </c>
      <c r="N3" s="93">
        <f>M3*'Stroke Epi'!C$74</f>
        <v>1.0854441863792323E-4</v>
      </c>
      <c r="O3" s="93">
        <f>N3*'Stroke Epi'!D$74</f>
        <v>7.6914410867450579E-5</v>
      </c>
      <c r="P3" s="93">
        <f>O3*'Stroke Epi'!E$74</f>
        <v>4.8384778678469634E-5</v>
      </c>
      <c r="Q3" s="93">
        <f>P3*'Stroke Epi'!F$74</f>
        <v>2.5846380338760953E-5</v>
      </c>
      <c r="R3" s="93">
        <f>SUM(M3:Q3)</f>
        <v>3.9648808788685119E-4</v>
      </c>
      <c r="S3" s="2">
        <f>C3/'Mortal Baseline'!C3</f>
        <v>1.3679809936424672E-4</v>
      </c>
      <c r="T3" s="2">
        <f>D3/'Mortal Baseline'!D3</f>
        <v>1.0854441863792323E-4</v>
      </c>
      <c r="U3" s="2">
        <f>E3/'Mortal Baseline'!E3</f>
        <v>7.6914410867450579E-5</v>
      </c>
      <c r="V3" s="2">
        <f>F3/'Mortal Baseline'!F3</f>
        <v>4.8384778678469641E-5</v>
      </c>
      <c r="W3" s="2">
        <f>G3/'Mortal Baseline'!G3</f>
        <v>2.5846380338760953E-5</v>
      </c>
      <c r="X3" s="2">
        <f>SUM(C3:G3)/SUM('Mortal Baseline'!C3:G3)</f>
        <v>8.3681385862585442E-5</v>
      </c>
      <c r="Y3" s="93">
        <f>C3*'Stroke Epi'!$AH33</f>
        <v>3.9004220551975693E-2</v>
      </c>
      <c r="Z3" s="93">
        <f>D3*'Stroke Epi'!$AH$33</f>
        <v>0.25870277082379245</v>
      </c>
      <c r="AA3" s="93">
        <f>E3*'Stroke Epi'!$AH$33</f>
        <v>0.20189867290628496</v>
      </c>
      <c r="AB3" s="93">
        <f>F3*'Stroke Epi'!$AH$33</f>
        <v>6.9179239376625512E-2</v>
      </c>
      <c r="AC3" s="93">
        <f>G3*'Stroke Epi'!$AH$33</f>
        <v>2.7589617827799423E-3</v>
      </c>
      <c r="AD3" s="93">
        <f>SUM(Y3:AC3)</f>
        <v>0.57154386544145852</v>
      </c>
      <c r="AE3" s="93">
        <f>H3*'Stroke Epi'!$O$5</f>
        <v>5.7107204322072759E-2</v>
      </c>
      <c r="AF3" s="93">
        <f>I3*'Stroke Epi'!$O$5</f>
        <v>0.3787741886146303</v>
      </c>
      <c r="AG3" s="93">
        <f>J3*'Stroke Epi'!$O$5</f>
        <v>0.29560567043379937</v>
      </c>
      <c r="AH3" s="93">
        <f>K3*'Stroke Epi'!$O$5</f>
        <v>0.10128731973151613</v>
      </c>
      <c r="AI3" s="93">
        <f>L3*'Stroke Epi'!$O$5</f>
        <v>4.0394755238359328E-3</v>
      </c>
      <c r="AJ3" s="93">
        <f>SUM(AE3:AI3)</f>
        <v>0.83681385862585445</v>
      </c>
      <c r="AK3" s="93">
        <f>AD3+AJ3</f>
        <v>1.4083577240673129</v>
      </c>
      <c r="AL3" s="2"/>
      <c r="AM3" s="93">
        <f>'Mortal Baseline'!X3*AW3</f>
        <v>0.14414277685404037</v>
      </c>
      <c r="AN3" s="93">
        <f>'Mortal Baseline'!Y3*AX3</f>
        <v>1.4307461706004565</v>
      </c>
      <c r="AO3" s="93">
        <f>'Mortal Baseline'!Z3*AY3</f>
        <v>2.4764979987139135</v>
      </c>
      <c r="AP3" s="93">
        <f>'Mortal Baseline'!AA3*AZ3</f>
        <v>0.88013389038613266</v>
      </c>
      <c r="AQ3" s="93">
        <f>'Mortal Baseline'!AB3*BA3</f>
        <v>6.8479163445455099E-2</v>
      </c>
      <c r="AR3" s="93">
        <f t="shared" si="1"/>
        <v>0.14414277685404037</v>
      </c>
      <c r="AS3" s="93">
        <f t="shared" si="1"/>
        <v>1.4307461706004565</v>
      </c>
      <c r="AT3" s="93">
        <f t="shared" si="1"/>
        <v>2.4764979987139135</v>
      </c>
      <c r="AU3" s="93">
        <f t="shared" si="1"/>
        <v>0.88013389038613266</v>
      </c>
      <c r="AV3" s="93">
        <f t="shared" si="1"/>
        <v>6.8479163445455099E-2</v>
      </c>
      <c r="AW3" s="93">
        <f>('Stroke Epi'!AE33*(SUM('Mortal Baseline'!X3:AB3)))/('Mortal Baseline'!X3*'Stroke Epi'!B$83+'Mortal Baseline'!Y3*'Stroke Epi'!C$83+'Mortal Baseline'!Z3*'Stroke Epi'!D$83+'Mortal Baseline'!AA3*'Stroke Epi'!E$83+'Mortal Baseline'!AB3*'Stroke Epi'!F$83)</f>
        <v>1.3892118725107987E-4</v>
      </c>
      <c r="AX3" s="93">
        <f>$AW3*'Stroke Epi'!C$83</f>
        <v>1.1063670660442969E-4</v>
      </c>
      <c r="AY3" s="93">
        <f>$AW3*'Stroke Epi'!D$83</f>
        <v>9.844046500188979E-5</v>
      </c>
      <c r="AZ3" s="93">
        <f>$AW3*'Stroke Epi'!E$83</f>
        <v>8.8257091020272894E-5</v>
      </c>
      <c r="BA3" s="93">
        <f>$AW3*'Stroke Epi'!F$83</f>
        <v>7.6022187493393463E-5</v>
      </c>
      <c r="BB3" s="93">
        <f>SUM(AW3:BA3)</f>
        <v>5.1227763737106565E-4</v>
      </c>
      <c r="BC3" s="2">
        <f>AM3/'Mortal Baseline'!X3</f>
        <v>1.3892118725107987E-4</v>
      </c>
      <c r="BD3" s="2">
        <f>AN3/'Mortal Baseline'!Y3</f>
        <v>1.1063670660442969E-4</v>
      </c>
      <c r="BE3" s="2">
        <f>AO3/'Mortal Baseline'!Z3</f>
        <v>9.8440465001889776E-5</v>
      </c>
      <c r="BF3" s="2">
        <f>AP3/'Mortal Baseline'!AA3</f>
        <v>8.8257091020272894E-5</v>
      </c>
      <c r="BG3" s="2">
        <f>AQ3/'Mortal Baseline'!AB3</f>
        <v>7.6022187493393463E-5</v>
      </c>
      <c r="BH3" s="2">
        <f>SUM(AM3:AQ3)/SUM('Mortal Baseline'!X3:AB3)</f>
        <v>9.9999999999999978E-5</v>
      </c>
      <c r="BI3">
        <f>AM3*'Stroke Epi'!$AP33</f>
        <v>1.9127746488531158E-2</v>
      </c>
      <c r="BJ3" s="58">
        <f>AN3*'Stroke Epi'!$AP33</f>
        <v>0.18986001683868059</v>
      </c>
      <c r="BK3" s="58">
        <f>AO3*'Stroke Epi'!$AP33</f>
        <v>0.32863128442933637</v>
      </c>
      <c r="BL3" s="58">
        <f>AP3*'Stroke Epi'!$AP33</f>
        <v>0.11679376725423982</v>
      </c>
      <c r="BM3" s="58">
        <f>AQ3*'Stroke Epi'!$AP33</f>
        <v>9.0871849892118928E-3</v>
      </c>
      <c r="BN3" s="93">
        <f>SUM(BI3:BM3)</f>
        <v>0.66349999999999987</v>
      </c>
      <c r="BO3" s="93">
        <f>AR3*'Stroke Epi'!$O$5</f>
        <v>2.8828555370808074E-2</v>
      </c>
      <c r="BP3" s="93">
        <f>AS3*'Stroke Epi'!$O$5</f>
        <v>0.2861492341200913</v>
      </c>
      <c r="BQ3" s="93">
        <f>AT3*'Stroke Epi'!$O$5</f>
        <v>0.4952995997427827</v>
      </c>
      <c r="BR3" s="93">
        <f>AU3*'Stroke Epi'!$O$5</f>
        <v>0.17602677807722655</v>
      </c>
      <c r="BS3" s="93">
        <f>AV3*'Stroke Epi'!$O$5</f>
        <v>1.369583268909102E-2</v>
      </c>
      <c r="BT3" s="93">
        <f>SUM(BO3:BS3)</f>
        <v>0.99999999999999967</v>
      </c>
      <c r="BU3" s="93">
        <f>BN3</f>
        <v>0.66349999999999987</v>
      </c>
    </row>
    <row r="4" spans="1:73">
      <c r="A4" s="58">
        <f>'Mortal Baseline'!A4</f>
        <v>2</v>
      </c>
      <c r="B4">
        <v>6</v>
      </c>
      <c r="C4" s="93">
        <f>'Mortal Baseline'!C4*M4</f>
        <v>0.28443057060512289</v>
      </c>
      <c r="D4" s="93">
        <f>'Mortal Baseline'!D4*N4</f>
        <v>1.8799894288715624</v>
      </c>
      <c r="E4" s="93">
        <f>'Mortal Baseline'!E4*O4</f>
        <v>1.4886992433582622</v>
      </c>
      <c r="F4" s="93">
        <f>'Mortal Baseline'!F4*P4</f>
        <v>0.4935785359470225</v>
      </c>
      <c r="G4" s="93">
        <f>'Mortal Baseline'!G4*Q4</f>
        <v>2.8653343833164407E-2</v>
      </c>
      <c r="H4" s="93">
        <f>(C4+H3)-Y3-AE3</f>
        <v>0.47385516734143812</v>
      </c>
      <c r="I4" s="93">
        <f>(D4+I3)-Z3-AF3</f>
        <v>3.1363834125062908</v>
      </c>
      <c r="J4" s="93">
        <f>(E4+J3)-AA3-AG3</f>
        <v>2.4692232521871751</v>
      </c>
      <c r="K4" s="93">
        <f>(F4+K3)-AB3-AH3</f>
        <v>0.82954857549646144</v>
      </c>
      <c r="L4" s="93">
        <f>(G4+L3)-AC3-AI3</f>
        <v>4.2052284145728196E-2</v>
      </c>
      <c r="M4" s="93">
        <f>('Stroke Epi'!AE34*(SUM('Mortal Baseline'!C4:G4)))/('Mortal Baseline'!C4*'Stroke Epi'!B$74+'Mortal Baseline'!D4*'Stroke Epi'!C$74+'Mortal Baseline'!E4*'Stroke Epi'!D$74+'Mortal Baseline'!F4*'Stroke Epi'!E$74+'Mortal Baseline'!G4*'Stroke Epi'!F$74)</f>
        <v>1.3698740560336639E-4</v>
      </c>
      <c r="N4" s="93">
        <f>M4*'Stroke Epi'!C$74</f>
        <v>1.0869462639494085E-4</v>
      </c>
      <c r="O4" s="93">
        <f>N4*'Stroke Epi'!D$74</f>
        <v>7.702084785687579E-5</v>
      </c>
      <c r="P4" s="93">
        <f>O4*'Stroke Epi'!E$74</f>
        <v>4.8451735314013739E-5</v>
      </c>
      <c r="Q4" s="93">
        <f>P4*'Stroke Epi'!F$74</f>
        <v>2.5882147510085161E-5</v>
      </c>
      <c r="R4" s="93">
        <f t="shared" ref="R4:R12" si="2">SUM(M4:Q4)</f>
        <v>3.970367626792819E-4</v>
      </c>
      <c r="S4" s="2">
        <f>C4/'Mortal Baseline'!C4</f>
        <v>1.3698740560336639E-4</v>
      </c>
      <c r="T4" s="2">
        <f>D4/'Mortal Baseline'!D4</f>
        <v>1.0869462639494085E-4</v>
      </c>
      <c r="U4" s="2">
        <f>E4/'Mortal Baseline'!E4</f>
        <v>7.702084785687579E-5</v>
      </c>
      <c r="V4" s="2">
        <f>F4/'Mortal Baseline'!F4</f>
        <v>4.8451735314013739E-5</v>
      </c>
      <c r="W4" s="2">
        <f>G4/'Mortal Baseline'!G4</f>
        <v>2.5882147510085161E-5</v>
      </c>
      <c r="X4" s="2">
        <f>SUM(C4:G4)/SUM('Mortal Baseline'!C4:G4)</f>
        <v>8.351537398970165E-5</v>
      </c>
      <c r="Y4" s="93">
        <f>C4*'Stroke Epi'!$AH34</f>
        <v>3.8853215944659784E-2</v>
      </c>
      <c r="Z4" s="93">
        <f>D4*'Stroke Epi'!$AH$33</f>
        <v>0.25680655598385543</v>
      </c>
      <c r="AA4" s="93">
        <f>E4*'Stroke Epi'!$AH$33</f>
        <v>0.20335631664273862</v>
      </c>
      <c r="AB4" s="93">
        <f>F4*'Stroke Epi'!$AH$33</f>
        <v>6.742282801036327E-2</v>
      </c>
      <c r="AC4" s="93">
        <f>G4*'Stroke Epi'!$AH$33</f>
        <v>3.9140467676102584E-3</v>
      </c>
      <c r="AD4" s="93">
        <f t="shared" ref="AD4:AD67" si="3">SUM(Y4:AC4)</f>
        <v>0.57035296334922747</v>
      </c>
      <c r="AE4" s="93">
        <f>H4*'Stroke Epi'!$O$5</f>
        <v>9.4771033468287635E-2</v>
      </c>
      <c r="AF4" s="93">
        <f>I4*'Stroke Epi'!$O$5</f>
        <v>0.62727668250125823</v>
      </c>
      <c r="AG4" s="93">
        <f>J4*'Stroke Epi'!$O$5</f>
        <v>0.49384465043743503</v>
      </c>
      <c r="AH4" s="93">
        <f>K4*'Stroke Epi'!$O$5</f>
        <v>0.16590971509929231</v>
      </c>
      <c r="AI4" s="93">
        <f>L4*'Stroke Epi'!$O$5</f>
        <v>8.4104568291456395E-3</v>
      </c>
      <c r="AJ4" s="93">
        <f t="shared" ref="AJ4:AJ67" si="4">SUM(AE4:AI4)</f>
        <v>1.3902125383354189</v>
      </c>
      <c r="AK4" s="93">
        <f>AD4+AJ4+AK3</f>
        <v>3.368923225751959</v>
      </c>
      <c r="AL4" s="2"/>
      <c r="AM4" s="93">
        <f>'Mortal Baseline'!X4*AW4</f>
        <v>0.16893906676245404</v>
      </c>
      <c r="AN4" s="93">
        <f>'Mortal Baseline'!Y4*AX4</f>
        <v>1.5669895988875295</v>
      </c>
      <c r="AO4" s="93">
        <f>'Mortal Baseline'!Z4*AY4</f>
        <v>2.3507257484055453</v>
      </c>
      <c r="AP4" s="93">
        <f>'Mortal Baseline'!AA4*AZ4</f>
        <v>0.8257358536782019</v>
      </c>
      <c r="AQ4" s="93">
        <f>'Mortal Baseline'!AB4*BA4</f>
        <v>8.7109732266266504E-2</v>
      </c>
      <c r="AR4" s="93">
        <f>(AM4+AR3)-BI3-BO3</f>
        <v>0.26512554175715514</v>
      </c>
      <c r="AS4" s="93">
        <f>(AN4+AS3)-BJ3-BP3</f>
        <v>2.5217265185292139</v>
      </c>
      <c r="AT4" s="93">
        <f>(AO4+AT3)-BK3-BQ3</f>
        <v>4.0032928629473394</v>
      </c>
      <c r="AU4" s="93">
        <f>(AP4+AU3)-BL3-BR3</f>
        <v>1.4130491987328679</v>
      </c>
      <c r="AV4" s="93">
        <f>(AQ4+AV3)-BM3-BS3</f>
        <v>0.13280587803341867</v>
      </c>
      <c r="AW4" s="93">
        <f>('Stroke Epi'!AE34*(SUM('Mortal Baseline'!X4:AB4)))/('Mortal Baseline'!X4*'Stroke Epi'!B$83+'Mortal Baseline'!Y4*'Stroke Epi'!C$83+'Mortal Baseline'!Z4*'Stroke Epi'!D$83+'Mortal Baseline'!AA4*'Stroke Epi'!E$83+'Mortal Baseline'!AB4*'Stroke Epi'!F$83)</f>
        <v>1.3827097469705803E-4</v>
      </c>
      <c r="AX4" s="93">
        <f>$AW4*'Stroke Epi'!C$83</f>
        <v>1.1011887792045929E-4</v>
      </c>
      <c r="AY4" s="93">
        <f>$AW4*'Stroke Epi'!D$83</f>
        <v>9.7979720118877145E-5</v>
      </c>
      <c r="AZ4" s="93">
        <f>$AW4*'Stroke Epi'!E$83</f>
        <v>8.7844008828143967E-5</v>
      </c>
      <c r="BA4" s="93">
        <f>$AW4*'Stroke Epi'!F$83</f>
        <v>7.5666370057115231E-5</v>
      </c>
      <c r="BB4" s="93">
        <f t="shared" ref="BB4:BB67" si="5">SUM(AW4:BA4)</f>
        <v>5.0987995162165363E-4</v>
      </c>
      <c r="BC4" s="2">
        <f>AM4/'Mortal Baseline'!X4</f>
        <v>1.3827097469705803E-4</v>
      </c>
      <c r="BD4" s="2">
        <f>AN4/'Mortal Baseline'!Y4</f>
        <v>1.1011887792045928E-4</v>
      </c>
      <c r="BE4" s="2">
        <f>AO4/'Mortal Baseline'!Z4</f>
        <v>9.7979720118877159E-5</v>
      </c>
      <c r="BF4" s="2">
        <f>AP4/'Mortal Baseline'!AA4</f>
        <v>8.7844008828143967E-5</v>
      </c>
      <c r="BG4" s="2">
        <f>AQ4/'Mortal Baseline'!AB4</f>
        <v>7.5666370057115231E-5</v>
      </c>
      <c r="BH4" s="2">
        <f>SUM(AM4:AQ4)/SUM('Mortal Baseline'!X4:AB4)</f>
        <v>9.9999999999999964E-5</v>
      </c>
      <c r="BI4" s="58">
        <f>AM4*'Stroke Epi'!$AP34</f>
        <v>2.2418214159377652E-2</v>
      </c>
      <c r="BJ4" s="58">
        <f>AN4*'Stroke Epi'!$AP34</f>
        <v>0.20793951977237518</v>
      </c>
      <c r="BK4" s="58">
        <f>AO4*'Stroke Epi'!$AP34</f>
        <v>0.31194130681341586</v>
      </c>
      <c r="BL4" s="58">
        <f>AP4*'Stroke Epi'!$AP34</f>
        <v>0.1095751477830974</v>
      </c>
      <c r="BM4" s="58">
        <f>AQ4*'Stroke Epi'!$AP34</f>
        <v>1.1559461471733565E-2</v>
      </c>
      <c r="BN4" s="93">
        <f t="shared" ref="BN4:BN16" si="6">SUM(BI4:BM4)</f>
        <v>0.66343364999999965</v>
      </c>
      <c r="BO4" s="93">
        <f>AR4*'Stroke Epi'!$O$5</f>
        <v>5.3025108351431031E-2</v>
      </c>
      <c r="BP4" s="93">
        <f>AS4*'Stroke Epi'!$O$5</f>
        <v>0.50434530370584285</v>
      </c>
      <c r="BQ4" s="93">
        <f>AT4*'Stroke Epi'!$O$5</f>
        <v>0.80065857258946793</v>
      </c>
      <c r="BR4" s="93">
        <f>AU4*'Stroke Epi'!$O$5</f>
        <v>0.28260983974657361</v>
      </c>
      <c r="BS4" s="93">
        <f>AV4*'Stroke Epi'!$O$5</f>
        <v>2.6561175606683737E-2</v>
      </c>
      <c r="BT4" s="93">
        <f t="shared" ref="BT4:BT67" si="7">SUM(BO4:BS4)</f>
        <v>1.6671999999999991</v>
      </c>
      <c r="BU4" s="93">
        <f>BU3+BT4+BN4</f>
        <v>2.9941336499999984</v>
      </c>
    </row>
    <row r="5" spans="1:73">
      <c r="A5" s="58">
        <f>'Mortal Baseline'!A5</f>
        <v>3</v>
      </c>
      <c r="B5">
        <v>7</v>
      </c>
      <c r="C5" s="93">
        <f>'Mortal Baseline'!C5*M5</f>
        <v>0.2837932386451717</v>
      </c>
      <c r="D5" s="93">
        <f>'Mortal Baseline'!D5*N5</f>
        <v>1.8578370564901865</v>
      </c>
      <c r="E5" s="93">
        <f>'Mortal Baseline'!E5*O5</f>
        <v>1.4936501853769126</v>
      </c>
      <c r="F5" s="93">
        <f>'Mortal Baseline'!F5*P5</f>
        <v>0.48487271042517688</v>
      </c>
      <c r="G5" s="93">
        <f>'Mortal Baseline'!G5*Q5</f>
        <v>3.9806781366082143E-2</v>
      </c>
      <c r="H5" s="93">
        <f t="shared" ref="H5:H68" si="8">(C5+H4)-Y4-AE4</f>
        <v>0.62402415657366239</v>
      </c>
      <c r="I5" s="93">
        <f t="shared" ref="I5:I68" si="9">(D5+I4)-Z4-AF4</f>
        <v>4.1101372305113637</v>
      </c>
      <c r="J5" s="93">
        <f t="shared" ref="J5:J68" si="10">(E5+J4)-AA4-AG4</f>
        <v>3.265672470483914</v>
      </c>
      <c r="K5" s="93">
        <f t="shared" ref="K5:K68" si="11">(F5+K4)-AB4-AH4</f>
        <v>1.0810887428119826</v>
      </c>
      <c r="L5" s="93">
        <f t="shared" ref="L5:L68" si="12">(G5+L4)-AC4-AI4</f>
        <v>6.9534561915054444E-2</v>
      </c>
      <c r="M5" s="93">
        <f>('Stroke Epi'!AE35*(SUM('Mortal Baseline'!C5:G5)))/('Mortal Baseline'!C5*'Stroke Epi'!B$74+'Mortal Baseline'!D5*'Stroke Epi'!C$74+'Mortal Baseline'!E5*'Stroke Epi'!D$74+'Mortal Baseline'!F5*'Stroke Epi'!E$74+'Mortal Baseline'!G5*'Stroke Epi'!F$74)</f>
        <v>1.3729452465578666E-4</v>
      </c>
      <c r="N5" s="93">
        <f>M5*'Stroke Epi'!C$74</f>
        <v>1.0893831442242452E-4</v>
      </c>
      <c r="O5" s="93">
        <f>N5*'Stroke Epi'!D$74</f>
        <v>7.7193524824559223E-5</v>
      </c>
      <c r="P5" s="93">
        <f>O5*'Stroke Epi'!E$74</f>
        <v>4.856036173096219E-5</v>
      </c>
      <c r="Q5" s="93">
        <f>P5*'Stroke Epi'!F$74</f>
        <v>2.5940174016849689E-5</v>
      </c>
      <c r="R5" s="93">
        <f t="shared" si="2"/>
        <v>3.9792689965058227E-4</v>
      </c>
      <c r="S5" s="2">
        <f>C5/'Mortal Baseline'!C5</f>
        <v>1.3729452465578666E-4</v>
      </c>
      <c r="T5" s="2">
        <f>D5/'Mortal Baseline'!D5</f>
        <v>1.0893831442242452E-4</v>
      </c>
      <c r="U5" s="2">
        <f>E5/'Mortal Baseline'!E5</f>
        <v>7.7193524824559223E-5</v>
      </c>
      <c r="V5" s="2">
        <f>F5/'Mortal Baseline'!F5</f>
        <v>4.856036173096219E-5</v>
      </c>
      <c r="W5" s="2">
        <f>G5/'Mortal Baseline'!G5</f>
        <v>2.5940174016849689E-5</v>
      </c>
      <c r="X5" s="2">
        <f>SUM(C5:G5)/SUM('Mortal Baseline'!C5:G5)</f>
        <v>8.3215841782268668E-5</v>
      </c>
      <c r="Y5" s="93">
        <f>C5*'Stroke Epi'!$AH35</f>
        <v>3.8766156398930454E-2</v>
      </c>
      <c r="Z5" s="93">
        <f>D5*'Stroke Epi'!$AH$33</f>
        <v>0.25378054191655947</v>
      </c>
      <c r="AA5" s="93">
        <f>E5*'Stroke Epi'!$AH$33</f>
        <v>0.20403261532248626</v>
      </c>
      <c r="AB5" s="93">
        <f>F5*'Stroke Epi'!$AH$33</f>
        <v>6.6233612244079157E-2</v>
      </c>
      <c r="AC5" s="93">
        <f>G5*'Stroke Epi'!$AH$33</f>
        <v>5.4376063346068208E-3</v>
      </c>
      <c r="AD5" s="93">
        <f t="shared" si="3"/>
        <v>0.56825053221666211</v>
      </c>
      <c r="AE5" s="93">
        <f>H5*'Stroke Epi'!$O$5</f>
        <v>0.12480483131473248</v>
      </c>
      <c r="AF5" s="93">
        <f>I5*'Stroke Epi'!$O$5</f>
        <v>0.82202744610227274</v>
      </c>
      <c r="AG5" s="93">
        <f>J5*'Stroke Epi'!$O$5</f>
        <v>0.65313449409678281</v>
      </c>
      <c r="AH5" s="93">
        <f>K5*'Stroke Epi'!$O$5</f>
        <v>0.21621774856239653</v>
      </c>
      <c r="AI5" s="93">
        <f>L5*'Stroke Epi'!$O$5</f>
        <v>1.3906912383010889E-2</v>
      </c>
      <c r="AJ5" s="93">
        <f t="shared" si="4"/>
        <v>1.8300914324591957</v>
      </c>
      <c r="AK5" s="93">
        <f t="shared" ref="AK5:AK68" si="13">AD5+AJ5+AK4</f>
        <v>5.7672651904278167</v>
      </c>
      <c r="AL5" s="2"/>
      <c r="AM5" s="93">
        <f>'Mortal Baseline'!X5*AW5</f>
        <v>0.19492722744681559</v>
      </c>
      <c r="AN5" s="93">
        <f>'Mortal Baseline'!Y5*AX5</f>
        <v>1.6833949343803327</v>
      </c>
      <c r="AO5" s="93">
        <f>'Mortal Baseline'!Z5*AY5</f>
        <v>2.2302238027880286</v>
      </c>
      <c r="AP5" s="93">
        <f>'Mortal Baseline'!AA5*AZ5</f>
        <v>0.78173139380585344</v>
      </c>
      <c r="AQ5" s="93">
        <f>'Mortal Baseline'!AB5*BA5</f>
        <v>0.10872269157896956</v>
      </c>
      <c r="AR5" s="93">
        <f t="shared" ref="AR5:AR68" si="14">(AM5+AR4)-BI4-BO4</f>
        <v>0.38460944669316205</v>
      </c>
      <c r="AS5" s="93">
        <f t="shared" ref="AS5:AS68" si="15">(AN5+AS4)-BJ4-BP4</f>
        <v>3.4928366294313284</v>
      </c>
      <c r="AT5" s="93">
        <f t="shared" ref="AT5:AT68" si="16">(AO5+AT4)-BK4-BQ4</f>
        <v>5.1209167863324847</v>
      </c>
      <c r="AU5" s="93">
        <f t="shared" ref="AU5:AU68" si="17">(AP5+AU4)-BL4-BR4</f>
        <v>1.8025956050090506</v>
      </c>
      <c r="AV5" s="93">
        <f t="shared" ref="AV5:AV68" si="18">(AQ5+AV4)-BM4-BS4</f>
        <v>0.20340793253397094</v>
      </c>
      <c r="AW5" s="93">
        <f>('Stroke Epi'!AE35*(SUM('Mortal Baseline'!X5:AB5)))/('Mortal Baseline'!X5*'Stroke Epi'!B$83+'Mortal Baseline'!Y5*'Stroke Epi'!C$83+'Mortal Baseline'!Z5*'Stroke Epi'!D$83+'Mortal Baseline'!AA5*'Stroke Epi'!E$83+'Mortal Baseline'!AB5*'Stroke Epi'!F$83)</f>
        <v>1.3773124618168543E-4</v>
      </c>
      <c r="AX5" s="93">
        <f>$AW5*'Stroke Epi'!C$83</f>
        <v>1.0968903862392781E-4</v>
      </c>
      <c r="AY5" s="93">
        <f>$AW5*'Stroke Epi'!D$83</f>
        <v>9.7597264950739023E-5</v>
      </c>
      <c r="AZ5" s="93">
        <f>$AW5*'Stroke Epi'!E$83</f>
        <v>8.7501117512211118E-5</v>
      </c>
      <c r="BA5" s="93">
        <f>$AW5*'Stroke Epi'!F$83</f>
        <v>7.537101307663516E-5</v>
      </c>
      <c r="BB5" s="93">
        <f t="shared" si="5"/>
        <v>5.0788968034519856E-4</v>
      </c>
      <c r="BC5" s="2">
        <f>AM5/'Mortal Baseline'!X5</f>
        <v>1.3773124618168543E-4</v>
      </c>
      <c r="BD5" s="2">
        <f>AN5/'Mortal Baseline'!Y5</f>
        <v>1.0968903862392781E-4</v>
      </c>
      <c r="BE5" s="2">
        <f>AO5/'Mortal Baseline'!Z5</f>
        <v>9.7597264950739036E-5</v>
      </c>
      <c r="BF5" s="2">
        <f>AP5/'Mortal Baseline'!AA5</f>
        <v>8.7501117512211118E-5</v>
      </c>
      <c r="BG5" s="2">
        <f>AQ5/'Mortal Baseline'!AB5</f>
        <v>7.537101307663516E-5</v>
      </c>
      <c r="BH5" s="2">
        <f>SUM(AM5:AQ5)/SUM('Mortal Baseline'!X5:AB5)</f>
        <v>1.0000000000000002E-4</v>
      </c>
      <c r="BI5" s="58">
        <f>AM5*'Stroke Epi'!$AP35</f>
        <v>2.586684308219243E-2</v>
      </c>
      <c r="BJ5" s="58">
        <f>AN5*'Stroke Epi'!$AP35</f>
        <v>0.22338650779227018</v>
      </c>
      <c r="BK5" s="58">
        <f>AO5*'Stroke Epi'!$AP35</f>
        <v>0.29595069862997142</v>
      </c>
      <c r="BL5" s="58">
        <f>AP5*'Stroke Epi'!$AP35</f>
        <v>0.10373575595803676</v>
      </c>
      <c r="BM5" s="58">
        <f>AQ5*'Stroke Epi'!$AP35</f>
        <v>1.4427501172529262E-2</v>
      </c>
      <c r="BN5" s="93">
        <f t="shared" si="6"/>
        <v>0.66336730663499999</v>
      </c>
      <c r="BO5" s="93">
        <f>AR5*'Stroke Epi'!$O$5</f>
        <v>7.6921889338632421E-2</v>
      </c>
      <c r="BP5" s="93">
        <f>AS5*'Stroke Epi'!$O$5</f>
        <v>0.69856732588626569</v>
      </c>
      <c r="BQ5" s="93">
        <f>AT5*'Stroke Epi'!$O$5</f>
        <v>1.0241833572664969</v>
      </c>
      <c r="BR5" s="93">
        <f>AU5*'Stroke Epi'!$O$5</f>
        <v>0.36051912100181016</v>
      </c>
      <c r="BS5" s="93">
        <f>AV5*'Stroke Epi'!$O$5</f>
        <v>4.0681586506794189E-2</v>
      </c>
      <c r="BT5" s="93">
        <f t="shared" si="7"/>
        <v>2.2008732799999993</v>
      </c>
      <c r="BU5" s="93">
        <f t="shared" ref="BU5:BU68" si="19">BU4+BT5+BN5</f>
        <v>5.8583742366349982</v>
      </c>
    </row>
    <row r="6" spans="1:73">
      <c r="A6" s="58">
        <f>'Mortal Baseline'!A6</f>
        <v>4</v>
      </c>
      <c r="B6" s="58">
        <v>8</v>
      </c>
      <c r="C6" s="93">
        <f>'Mortal Baseline'!C6*M6</f>
        <v>0.28351694531322735</v>
      </c>
      <c r="D6" s="93">
        <f>'Mortal Baseline'!D6*N6</f>
        <v>1.8274155018948799</v>
      </c>
      <c r="E6" s="93">
        <f>'Mortal Baseline'!E6*O6</f>
        <v>1.4926359365629509</v>
      </c>
      <c r="F6" s="93">
        <f>'Mortal Baseline'!F6*P6</f>
        <v>0.47976299065319883</v>
      </c>
      <c r="G6" s="93">
        <f>'Mortal Baseline'!G6*Q6</f>
        <v>5.4154137458572962E-2</v>
      </c>
      <c r="H6" s="93">
        <f t="shared" si="8"/>
        <v>0.74397011417322678</v>
      </c>
      <c r="I6" s="93">
        <f t="shared" si="9"/>
        <v>4.8617447443874111</v>
      </c>
      <c r="J6" s="93">
        <f t="shared" si="10"/>
        <v>3.9011412976275963</v>
      </c>
      <c r="K6" s="93">
        <f t="shared" si="11"/>
        <v>1.2784003726587057</v>
      </c>
      <c r="L6" s="93">
        <f t="shared" si="12"/>
        <v>0.10434418065600969</v>
      </c>
      <c r="M6" s="93">
        <f>('Stroke Epi'!AE36*(SUM('Mortal Baseline'!C6:G6)))/('Mortal Baseline'!C6*'Stroke Epi'!B$74+'Mortal Baseline'!D6*'Stroke Epi'!C$74+'Mortal Baseline'!E6*'Stroke Epi'!D$74+'Mortal Baseline'!F6*'Stroke Epi'!E$74+'Mortal Baseline'!G6*'Stroke Epi'!F$74)</f>
        <v>1.3772977629734334E-4</v>
      </c>
      <c r="N6" s="93">
        <f>M6*'Stroke Epi'!C$74</f>
        <v>1.0928367109487489E-4</v>
      </c>
      <c r="O6" s="93">
        <f>N6*'Stroke Epi'!D$74</f>
        <v>7.7438244040286663E-5</v>
      </c>
      <c r="P6" s="93">
        <f>O6*'Stroke Epi'!E$74</f>
        <v>4.8714307980537532E-5</v>
      </c>
      <c r="Q6" s="93">
        <f>P6*'Stroke Epi'!F$74</f>
        <v>2.60224096584487E-5</v>
      </c>
      <c r="R6" s="93">
        <f t="shared" si="2"/>
        <v>3.9918840907149117E-4</v>
      </c>
      <c r="S6" s="2">
        <f>C6/'Mortal Baseline'!C6</f>
        <v>1.3772977629734334E-4</v>
      </c>
      <c r="T6" s="2">
        <f>D6/'Mortal Baseline'!D6</f>
        <v>1.0928367109487489E-4</v>
      </c>
      <c r="U6" s="2">
        <f>E6/'Mortal Baseline'!E6</f>
        <v>7.7438244040286663E-5</v>
      </c>
      <c r="V6" s="2">
        <f>F6/'Mortal Baseline'!F6</f>
        <v>4.8714307980537532E-5</v>
      </c>
      <c r="W6" s="2">
        <f>G6/'Mortal Baseline'!G6</f>
        <v>2.60224096584487E-5</v>
      </c>
      <c r="X6" s="2">
        <f>SUM(C6:G6)/SUM('Mortal Baseline'!C6:G6)</f>
        <v>8.2774540116538142E-5</v>
      </c>
      <c r="Y6" s="93">
        <f>C6*'Stroke Epi'!$AH36</f>
        <v>3.8728414729786859E-2</v>
      </c>
      <c r="Z6" s="93">
        <f>D6*'Stroke Epi'!$AH$33</f>
        <v>0.24962495755884059</v>
      </c>
      <c r="AA6" s="93">
        <f>E6*'Stroke Epi'!$AH$33</f>
        <v>0.2038940689344991</v>
      </c>
      <c r="AB6" s="93">
        <f>F6*'Stroke Epi'!$AH$33</f>
        <v>6.5535624523226962E-2</v>
      </c>
      <c r="AC6" s="93">
        <f>G6*'Stroke Epi'!$AH$33</f>
        <v>7.3974551768410668E-3</v>
      </c>
      <c r="AD6" s="93">
        <f t="shared" si="3"/>
        <v>0.5651805209231946</v>
      </c>
      <c r="AE6" s="93">
        <f>H6*'Stroke Epi'!$O$5</f>
        <v>0.14879402283464535</v>
      </c>
      <c r="AF6" s="93">
        <f>I6*'Stroke Epi'!$O$5</f>
        <v>0.97234894887748224</v>
      </c>
      <c r="AG6" s="93">
        <f>J6*'Stroke Epi'!$O$5</f>
        <v>0.78022825952551933</v>
      </c>
      <c r="AH6" s="93">
        <f>K6*'Stroke Epi'!$O$5</f>
        <v>0.25568007453174113</v>
      </c>
      <c r="AI6" s="93">
        <f>L6*'Stroke Epi'!$O$5</f>
        <v>2.086883613120194E-2</v>
      </c>
      <c r="AJ6" s="93">
        <f t="shared" si="4"/>
        <v>2.1779201419005902</v>
      </c>
      <c r="AK6" s="93">
        <f t="shared" si="13"/>
        <v>8.5103658532516011</v>
      </c>
      <c r="AL6" s="2"/>
      <c r="AM6" s="93">
        <f>'Mortal Baseline'!X6*AW6</f>
        <v>0.22176617574095425</v>
      </c>
      <c r="AN6" s="93">
        <f>'Mortal Baseline'!Y6*AX6</f>
        <v>1.779385737931358</v>
      </c>
      <c r="AO6" s="93">
        <f>'Mortal Baseline'!Z6*AY6</f>
        <v>2.1168822972627335</v>
      </c>
      <c r="AP6" s="93">
        <f>'Mortal Baseline'!AA6*AZ6</f>
        <v>0.74710071671633904</v>
      </c>
      <c r="AQ6" s="93">
        <f>'Mortal Baseline'!AB6*BA6</f>
        <v>0.13336522234361498</v>
      </c>
      <c r="AR6" s="93">
        <f t="shared" si="14"/>
        <v>0.50358689001329149</v>
      </c>
      <c r="AS6" s="93">
        <f t="shared" si="15"/>
        <v>4.3502685336841509</v>
      </c>
      <c r="AT6" s="93">
        <f t="shared" si="16"/>
        <v>5.9176650276987504</v>
      </c>
      <c r="AU6" s="93">
        <f t="shared" si="17"/>
        <v>2.0854414447655421</v>
      </c>
      <c r="AV6" s="93">
        <f t="shared" si="18"/>
        <v>0.28166406719826242</v>
      </c>
      <c r="AW6" s="93">
        <f>('Stroke Epi'!AE36*(SUM('Mortal Baseline'!X6:AB6)))/('Mortal Baseline'!X6*'Stroke Epi'!B$83+'Mortal Baseline'!Y6*'Stroke Epi'!C$83+'Mortal Baseline'!Z6*'Stroke Epi'!D$83+'Mortal Baseline'!AA6*'Stroke Epi'!E$83+'Mortal Baseline'!AB6*'Stroke Epi'!F$83)</f>
        <v>1.3730370570912866E-4</v>
      </c>
      <c r="AX6" s="93">
        <f>$AW6*'Stroke Epi'!C$83</f>
        <v>1.0934854578219668E-4</v>
      </c>
      <c r="AY6" s="93">
        <f>$AW6*'Stroke Epi'!D$83</f>
        <v>9.7294306966010981E-5</v>
      </c>
      <c r="AZ6" s="93">
        <f>$AW6*'Stroke Epi'!E$83</f>
        <v>8.7229499631973057E-5</v>
      </c>
      <c r="BA6" s="93">
        <f>$AW6*'Stroke Epi'!F$83</f>
        <v>7.513704903839972E-5</v>
      </c>
      <c r="BB6" s="93">
        <f t="shared" si="5"/>
        <v>5.0631310712770914E-4</v>
      </c>
      <c r="BC6" s="2">
        <f>AM6/'Mortal Baseline'!X6</f>
        <v>1.3730370570912866E-4</v>
      </c>
      <c r="BD6" s="2">
        <f>AN6/'Mortal Baseline'!Y6</f>
        <v>1.0934854578219668E-4</v>
      </c>
      <c r="BE6" s="2">
        <f>AO6/'Mortal Baseline'!Z6</f>
        <v>9.7294306966010994E-5</v>
      </c>
      <c r="BF6" s="2">
        <f>AP6/'Mortal Baseline'!AA6</f>
        <v>8.7229499631973057E-5</v>
      </c>
      <c r="BG6" s="2">
        <f>AQ6/'Mortal Baseline'!AB6</f>
        <v>7.513704903839972E-5</v>
      </c>
      <c r="BH6" s="2">
        <f>SUM(AM6:AQ6)/SUM('Mortal Baseline'!X6:AB6)</f>
        <v>1E-4</v>
      </c>
      <c r="BI6" s="58">
        <f>AM6*'Stroke Epi'!$AP36</f>
        <v>2.9428371520824632E-2</v>
      </c>
      <c r="BJ6" s="58">
        <f>AN6*'Stroke Epi'!$AP36</f>
        <v>0.23612448742349124</v>
      </c>
      <c r="BK6" s="58">
        <f>AO6*'Stroke Epi'!$AP36</f>
        <v>0.28091028084676478</v>
      </c>
      <c r="BL6" s="58">
        <f>AP6*'Stroke Epi'!$AP36</f>
        <v>9.9140265108258199E-2</v>
      </c>
      <c r="BM6" s="58">
        <f>AQ6*'Stroke Epi'!$AP36</f>
        <v>1.7697565004997709E-2</v>
      </c>
      <c r="BN6" s="93">
        <f t="shared" si="6"/>
        <v>0.66330096990433662</v>
      </c>
      <c r="BO6" s="93">
        <f>AR6*'Stroke Epi'!$O$5</f>
        <v>0.1007173780026583</v>
      </c>
      <c r="BP6" s="93">
        <f>AS6*'Stroke Epi'!$O$5</f>
        <v>0.87005370673683025</v>
      </c>
      <c r="BQ6" s="93">
        <f>AT6*'Stroke Epi'!$O$5</f>
        <v>1.1835330055397502</v>
      </c>
      <c r="BR6" s="93">
        <f>AU6*'Stroke Epi'!$O$5</f>
        <v>0.41708828895310845</v>
      </c>
      <c r="BS6" s="93">
        <f>AV6*'Stroke Epi'!$O$5</f>
        <v>5.633281343965249E-2</v>
      </c>
      <c r="BT6" s="93">
        <f t="shared" si="7"/>
        <v>2.6277251926719996</v>
      </c>
      <c r="BU6" s="93">
        <f t="shared" si="19"/>
        <v>9.1494003992113342</v>
      </c>
    </row>
    <row r="7" spans="1:73">
      <c r="A7" s="58">
        <f>'Mortal Baseline'!A7</f>
        <v>5</v>
      </c>
      <c r="B7" s="58">
        <v>9</v>
      </c>
      <c r="C7" s="93">
        <f>'Mortal Baseline'!C7*M7</f>
        <v>0.28349030261570807</v>
      </c>
      <c r="D7" s="93">
        <f>'Mortal Baseline'!D7*N7</f>
        <v>1.78878031360078</v>
      </c>
      <c r="E7" s="93">
        <f>'Mortal Baseline'!E7*O7</f>
        <v>1.4853828519308554</v>
      </c>
      <c r="F7" s="93">
        <f>'Mortal Baseline'!F7*P7</f>
        <v>0.47776544498760842</v>
      </c>
      <c r="G7" s="93">
        <f>'Mortal Baseline'!G7*Q7</f>
        <v>7.2141570606219882E-2</v>
      </c>
      <c r="H7" s="93">
        <f t="shared" si="8"/>
        <v>0.83993797922450275</v>
      </c>
      <c r="I7" s="93">
        <f t="shared" si="9"/>
        <v>5.4285511515518676</v>
      </c>
      <c r="J7" s="93">
        <f t="shared" si="10"/>
        <v>4.402401821098433</v>
      </c>
      <c r="K7" s="93">
        <f t="shared" si="11"/>
        <v>1.4349501185913458</v>
      </c>
      <c r="L7" s="93">
        <f t="shared" si="12"/>
        <v>0.14821945995418656</v>
      </c>
      <c r="M7" s="93">
        <f>('Stroke Epi'!AE37*(SUM('Mortal Baseline'!C7:G7)))/('Mortal Baseline'!C7*'Stroke Epi'!B$74+'Mortal Baseline'!D7*'Stroke Epi'!C$74+'Mortal Baseline'!E7*'Stroke Epi'!D$74+'Mortal Baseline'!F7*'Stroke Epi'!E$74+'Mortal Baseline'!G7*'Stroke Epi'!F$74)</f>
        <v>1.3830250474161624E-4</v>
      </c>
      <c r="N7" s="93">
        <f>M7*'Stroke Epi'!C$74</f>
        <v>1.0973811071289528E-4</v>
      </c>
      <c r="O7" s="93">
        <f>N7*'Stroke Epi'!D$74</f>
        <v>7.7760259266251088E-5</v>
      </c>
      <c r="P7" s="93">
        <f>O7*'Stroke Epi'!E$74</f>
        <v>4.8916879062649005E-5</v>
      </c>
      <c r="Q7" s="93">
        <f>P7*'Stroke Epi'!F$74</f>
        <v>2.613061991334478E-5</v>
      </c>
      <c r="R7" s="93">
        <f t="shared" si="2"/>
        <v>4.0084837369675641E-4</v>
      </c>
      <c r="S7" s="2">
        <f>C7/'Mortal Baseline'!C7</f>
        <v>1.3830250474161624E-4</v>
      </c>
      <c r="T7" s="2">
        <f>D7/'Mortal Baseline'!D7</f>
        <v>1.0973811071289528E-4</v>
      </c>
      <c r="U7" s="2">
        <f>E7/'Mortal Baseline'!E7</f>
        <v>7.7760259266251088E-5</v>
      </c>
      <c r="V7" s="2">
        <f>F7/'Mortal Baseline'!F7</f>
        <v>4.8916879062649005E-5</v>
      </c>
      <c r="W7" s="2">
        <f>G7/'Mortal Baseline'!G7</f>
        <v>2.613061991334478E-5</v>
      </c>
      <c r="X7" s="2">
        <f>SUM(C7:G7)/SUM('Mortal Baseline'!C7:G7)</f>
        <v>8.2184078375457665E-5</v>
      </c>
      <c r="Y7" s="93">
        <f>C7*'Stroke Epi'!$AH37</f>
        <v>3.8724775337305721E-2</v>
      </c>
      <c r="Z7" s="93">
        <f>D7*'Stroke Epi'!$AH$33</f>
        <v>0.24434739083786655</v>
      </c>
      <c r="AA7" s="93">
        <f>E7*'Stroke Epi'!$AH$33</f>
        <v>0.20290329757375486</v>
      </c>
      <c r="AB7" s="93">
        <f>F7*'Stroke Epi'!$AH$33</f>
        <v>6.5262759785307309E-2</v>
      </c>
      <c r="AC7" s="93">
        <f>G7*'Stroke Epi'!$AH$33</f>
        <v>9.8545385448096361E-3</v>
      </c>
      <c r="AD7" s="93">
        <f t="shared" si="3"/>
        <v>0.56109276207904413</v>
      </c>
      <c r="AE7" s="93">
        <f>H7*'Stroke Epi'!$O$5</f>
        <v>0.16798759584490056</v>
      </c>
      <c r="AF7" s="93">
        <f>I7*'Stroke Epi'!$O$5</f>
        <v>1.0857102303103736</v>
      </c>
      <c r="AG7" s="93">
        <f>J7*'Stroke Epi'!$O$5</f>
        <v>0.88048036421968667</v>
      </c>
      <c r="AH7" s="93">
        <f>K7*'Stroke Epi'!$O$5</f>
        <v>0.28699002371826915</v>
      </c>
      <c r="AI7" s="93">
        <f>L7*'Stroke Epi'!$O$5</f>
        <v>2.9643891990837314E-2</v>
      </c>
      <c r="AJ7" s="93">
        <f t="shared" si="4"/>
        <v>2.4508121060840673</v>
      </c>
      <c r="AK7" s="93">
        <f t="shared" si="13"/>
        <v>11.522270721414714</v>
      </c>
      <c r="AL7" s="2"/>
      <c r="AM7" s="93">
        <f>'Mortal Baseline'!X7*AW7</f>
        <v>0.24909695436139034</v>
      </c>
      <c r="AN7" s="93">
        <f>'Mortal Baseline'!Y7*AX7</f>
        <v>1.8553601229973664</v>
      </c>
      <c r="AO7" s="93">
        <f>'Mortal Baseline'!Z7*AY7</f>
        <v>2.0116819873532767</v>
      </c>
      <c r="AP7" s="93">
        <f>'Mortal Baseline'!AA7*AZ7</f>
        <v>0.72085100368330379</v>
      </c>
      <c r="AQ7" s="93">
        <f>'Mortal Baseline'!AB7*BA7</f>
        <v>0.1610102315846636</v>
      </c>
      <c r="AR7" s="93">
        <f t="shared" si="14"/>
        <v>0.62253809485119882</v>
      </c>
      <c r="AS7" s="93">
        <f t="shared" si="15"/>
        <v>5.0994504625211956</v>
      </c>
      <c r="AT7" s="93">
        <f t="shared" si="16"/>
        <v>6.4649037286655116</v>
      </c>
      <c r="AU7" s="93">
        <f t="shared" si="17"/>
        <v>2.2900638943874796</v>
      </c>
      <c r="AV7" s="93">
        <f t="shared" si="18"/>
        <v>0.36864392033827587</v>
      </c>
      <c r="AW7" s="93">
        <f>('Stroke Epi'!AE37*(SUM('Mortal Baseline'!X7:AB7)))/('Mortal Baseline'!X7*'Stroke Epi'!B$83+'Mortal Baseline'!Y7*'Stroke Epi'!C$83+'Mortal Baseline'!Z7*'Stroke Epi'!D$83+'Mortal Baseline'!AA7*'Stroke Epi'!E$83+'Mortal Baseline'!AB7*'Stroke Epi'!F$83)</f>
        <v>1.3698664105939141E-4</v>
      </c>
      <c r="AX7" s="93">
        <f>$AW7*'Stroke Epi'!C$83</f>
        <v>1.0909603578482518E-4</v>
      </c>
      <c r="AY7" s="93">
        <f>$AW7*'Stroke Epi'!D$83</f>
        <v>9.7069632874366589E-5</v>
      </c>
      <c r="AZ7" s="93">
        <f>$AW7*'Stroke Epi'!E$83</f>
        <v>8.7028067408387202E-5</v>
      </c>
      <c r="BA7" s="93">
        <f>$AW7*'Stroke Epi'!F$83</f>
        <v>7.4963540959993442E-5</v>
      </c>
      <c r="BB7" s="93">
        <f t="shared" si="5"/>
        <v>5.0514391808696387E-4</v>
      </c>
      <c r="BC7" s="2">
        <f>AM7/'Mortal Baseline'!X7</f>
        <v>1.3698664105939141E-4</v>
      </c>
      <c r="BD7" s="2">
        <f>AN7/'Mortal Baseline'!Y7</f>
        <v>1.0909603578482518E-4</v>
      </c>
      <c r="BE7" s="2">
        <f>AO7/'Mortal Baseline'!Z7</f>
        <v>9.7069632874366589E-5</v>
      </c>
      <c r="BF7" s="2">
        <f>AP7/'Mortal Baseline'!AA7</f>
        <v>8.7028067408387202E-5</v>
      </c>
      <c r="BG7" s="2">
        <f>AQ7/'Mortal Baseline'!AB7</f>
        <v>7.4963540959993442E-5</v>
      </c>
      <c r="BH7" s="2">
        <f>SUM(AM7:AQ7)/SUM('Mortal Baseline'!X7:AB7)</f>
        <v>1.0000000000000002E-4</v>
      </c>
      <c r="BI7" s="58">
        <f>AM7*'Stroke Epi'!$AP37</f>
        <v>3.30551658437565E-2</v>
      </c>
      <c r="BJ7" s="58">
        <f>AN7*'Stroke Epi'!$AP37</f>
        <v>0.24620628832175054</v>
      </c>
      <c r="BK7" s="58">
        <f>AO7*'Stroke Epi'!$AP37</f>
        <v>0.26695019972177986</v>
      </c>
      <c r="BL7" s="58">
        <f>AP7*'Stroke Epi'!$AP37</f>
        <v>9.5656928188774429E-2</v>
      </c>
      <c r="BM7" s="58">
        <f>AQ7*'Stroke Epi'!$AP37</f>
        <v>2.136605773128486E-2</v>
      </c>
      <c r="BN7" s="93">
        <f t="shared" si="6"/>
        <v>0.6632346398073462</v>
      </c>
      <c r="BO7" s="93">
        <f>AR7*'Stroke Epi'!$O$5</f>
        <v>0.12450761897023976</v>
      </c>
      <c r="BP7" s="93">
        <f>AS7*'Stroke Epi'!$O$5</f>
        <v>1.0198900925042391</v>
      </c>
      <c r="BQ7" s="93">
        <f>AT7*'Stroke Epi'!$O$5</f>
        <v>1.2929807457331024</v>
      </c>
      <c r="BR7" s="93">
        <f>AU7*'Stroke Epi'!$O$5</f>
        <v>0.45801277887749592</v>
      </c>
      <c r="BS7" s="93">
        <f>AV7*'Stroke Epi'!$O$5</f>
        <v>7.3728784067655179E-2</v>
      </c>
      <c r="BT7" s="93">
        <f t="shared" si="7"/>
        <v>2.9691200201527326</v>
      </c>
      <c r="BU7" s="93">
        <f t="shared" si="19"/>
        <v>12.781755059171413</v>
      </c>
    </row>
    <row r="8" spans="1:73">
      <c r="A8" s="58">
        <f>'Mortal Baseline'!A8</f>
        <v>6</v>
      </c>
      <c r="B8" s="58">
        <v>10</v>
      </c>
      <c r="C8" s="93">
        <f>'Mortal Baseline'!C8*M8</f>
        <v>0.28360373159146474</v>
      </c>
      <c r="D8" s="93">
        <f>'Mortal Baseline'!D8*N8</f>
        <v>1.7421268758278408</v>
      </c>
      <c r="E8" s="93">
        <f>'Mortal Baseline'!E8*O8</f>
        <v>1.4716612134017524</v>
      </c>
      <c r="F8" s="93">
        <f>'Mortal Baseline'!F8*P8</f>
        <v>0.47845676733560649</v>
      </c>
      <c r="G8" s="93">
        <f>'Mortal Baseline'!G8*Q8</f>
        <v>9.4107421533143415E-2</v>
      </c>
      <c r="H8" s="93">
        <f t="shared" si="8"/>
        <v>0.91682933963376134</v>
      </c>
      <c r="I8" s="93">
        <f t="shared" si="9"/>
        <v>5.8406204062314675</v>
      </c>
      <c r="J8" s="93">
        <f t="shared" si="10"/>
        <v>4.7906793727067436</v>
      </c>
      <c r="K8" s="93">
        <f t="shared" si="11"/>
        <v>1.5611541024233759</v>
      </c>
      <c r="L8" s="93">
        <f t="shared" si="12"/>
        <v>0.20282845095168303</v>
      </c>
      <c r="M8" s="93">
        <f>('Stroke Epi'!AE38*(SUM('Mortal Baseline'!C8:G8)))/('Mortal Baseline'!C8*'Stroke Epi'!B$74+'Mortal Baseline'!D8*'Stroke Epi'!C$74+'Mortal Baseline'!E8*'Stroke Epi'!D$74+'Mortal Baseline'!F8*'Stroke Epi'!E$74+'Mortal Baseline'!G8*'Stroke Epi'!F$74)</f>
        <v>1.3901919502132848E-4</v>
      </c>
      <c r="N8" s="93">
        <f>M8*'Stroke Epi'!C$74</f>
        <v>1.1030677891893286E-4</v>
      </c>
      <c r="O8" s="93">
        <f>N8*'Stroke Epi'!D$74</f>
        <v>7.8163216696907492E-5</v>
      </c>
      <c r="P8" s="93">
        <f>O8*'Stroke Epi'!E$74</f>
        <v>4.9170368699756867E-5</v>
      </c>
      <c r="Q8" s="93">
        <f>P8*'Stroke Epi'!F$74</f>
        <v>2.6266030051648042E-5</v>
      </c>
      <c r="R8" s="93">
        <f t="shared" si="2"/>
        <v>4.029255893885738E-4</v>
      </c>
      <c r="S8" s="2">
        <f>C8/'Mortal Baseline'!C8</f>
        <v>1.3901919502132848E-4</v>
      </c>
      <c r="T8" s="2">
        <f>D8/'Mortal Baseline'!D8</f>
        <v>1.1030677891893286E-4</v>
      </c>
      <c r="U8" s="2">
        <f>E8/'Mortal Baseline'!E8</f>
        <v>7.8163216696907492E-5</v>
      </c>
      <c r="V8" s="2">
        <f>F8/'Mortal Baseline'!F8</f>
        <v>4.9170368699756867E-5</v>
      </c>
      <c r="W8" s="2">
        <f>G8/'Mortal Baseline'!G8</f>
        <v>2.6266030051648042E-5</v>
      </c>
      <c r="X8" s="2">
        <f>SUM(C8:G8)/SUM('Mortal Baseline'!C8:G8)</f>
        <v>8.1439831966610639E-5</v>
      </c>
      <c r="Y8" s="93">
        <f>C8*'Stroke Epi'!$AH38</f>
        <v>3.874026973539408E-2</v>
      </c>
      <c r="Z8" s="93">
        <f>D8*'Stroke Epi'!$AH$33</f>
        <v>0.23797453123808304</v>
      </c>
      <c r="AA8" s="93">
        <f>E8*'Stroke Epi'!$AH$33</f>
        <v>0.20102892175067938</v>
      </c>
      <c r="AB8" s="93">
        <f>F8*'Stroke Epi'!$AH$33</f>
        <v>6.5357194418043843E-2</v>
      </c>
      <c r="AC8" s="93">
        <f>G8*'Stroke Epi'!$AH$33</f>
        <v>1.285507378142739E-2</v>
      </c>
      <c r="AD8" s="93">
        <f t="shared" si="3"/>
        <v>0.55595599092362769</v>
      </c>
      <c r="AE8" s="93">
        <f>H8*'Stroke Epi'!$O$5</f>
        <v>0.18336586792675227</v>
      </c>
      <c r="AF8" s="93">
        <f>I8*'Stroke Epi'!$O$5</f>
        <v>1.1681240812462936</v>
      </c>
      <c r="AG8" s="93">
        <f>J8*'Stroke Epi'!$O$5</f>
        <v>0.95813587454134874</v>
      </c>
      <c r="AH8" s="93">
        <f>K8*'Stroke Epi'!$O$5</f>
        <v>0.31223082048467521</v>
      </c>
      <c r="AI8" s="93">
        <f>L8*'Stroke Epi'!$O$5</f>
        <v>4.0565690190336609E-2</v>
      </c>
      <c r="AJ8" s="93">
        <f t="shared" si="4"/>
        <v>2.6624223343894062</v>
      </c>
      <c r="AK8" s="93">
        <f t="shared" si="13"/>
        <v>14.740649046727746</v>
      </c>
      <c r="AL8" s="2"/>
      <c r="AM8" s="93">
        <f>'Mortal Baseline'!X8*AW8</f>
        <v>0.27655419455546415</v>
      </c>
      <c r="AN8" s="93">
        <f>'Mortal Baseline'!Y8*AX8</f>
        <v>1.912315981876817</v>
      </c>
      <c r="AO8" s="93">
        <f>'Mortal Baseline'!Z8*AY8</f>
        <v>1.9149888238805102</v>
      </c>
      <c r="AP8" s="93">
        <f>'Mortal Baseline'!AA8*AZ8</f>
        <v>0.70208621523711268</v>
      </c>
      <c r="AQ8" s="93">
        <f>'Mortal Baseline'!AB8*BA8</f>
        <v>0.19155528440009864</v>
      </c>
      <c r="AR8" s="93">
        <f t="shared" si="14"/>
        <v>0.74152950459266675</v>
      </c>
      <c r="AS8" s="93">
        <f t="shared" si="15"/>
        <v>5.7456700635720228</v>
      </c>
      <c r="AT8" s="93">
        <f t="shared" si="16"/>
        <v>6.8199616070911393</v>
      </c>
      <c r="AU8" s="93">
        <f t="shared" si="17"/>
        <v>2.438480402558322</v>
      </c>
      <c r="AV8" s="93">
        <f t="shared" si="18"/>
        <v>0.46510436293943447</v>
      </c>
      <c r="AW8" s="93">
        <f>('Stroke Epi'!AE38*(SUM('Mortal Baseline'!X8:AB8)))/('Mortal Baseline'!X8*'Stroke Epi'!B$83+'Mortal Baseline'!Y8*'Stroke Epi'!C$83+'Mortal Baseline'!Z8*'Stroke Epi'!D$83+'Mortal Baseline'!AA8*'Stroke Epi'!E$83+'Mortal Baseline'!AB8*'Stroke Epi'!F$83)</f>
        <v>1.3677621294713377E-4</v>
      </c>
      <c r="AX8" s="93">
        <f>$AW8*'Stroke Epi'!C$83</f>
        <v>1.0892845102847627E-4</v>
      </c>
      <c r="AY8" s="93">
        <f>$AW8*'Stroke Epi'!D$83</f>
        <v>9.6920522133017432E-5</v>
      </c>
      <c r="AZ8" s="93">
        <f>$AW8*'Stroke Epi'!E$83</f>
        <v>8.6894381730743368E-5</v>
      </c>
      <c r="BA8" s="93">
        <f>$AW8*'Stroke Epi'!F$83</f>
        <v>7.4848387859732232E-5</v>
      </c>
      <c r="BB8" s="93">
        <f t="shared" si="5"/>
        <v>5.0436795569910311E-4</v>
      </c>
      <c r="BC8" s="2">
        <f>AM8/'Mortal Baseline'!X8</f>
        <v>1.3677621294713377E-4</v>
      </c>
      <c r="BD8" s="2">
        <f>AN8/'Mortal Baseline'!Y8</f>
        <v>1.0892845102847627E-4</v>
      </c>
      <c r="BE8" s="2">
        <f>AO8/'Mortal Baseline'!Z8</f>
        <v>9.6920522133017432E-5</v>
      </c>
      <c r="BF8" s="2">
        <f>AP8/'Mortal Baseline'!AA8</f>
        <v>8.6894381730743368E-5</v>
      </c>
      <c r="BG8" s="2">
        <f>AQ8/'Mortal Baseline'!AB8</f>
        <v>7.4848387859732232E-5</v>
      </c>
      <c r="BH8" s="2">
        <f>SUM(AM8:AQ8)/SUM('Mortal Baseline'!X8:AB8)</f>
        <v>9.9999999999999991E-5</v>
      </c>
      <c r="BI8" s="58">
        <f>AM8*'Stroke Epi'!$AP38</f>
        <v>3.8275100526476237E-2</v>
      </c>
      <c r="BJ8" s="58">
        <f>AN8*'Stroke Epi'!$AP38</f>
        <v>0.26466453189175143</v>
      </c>
      <c r="BK8" s="58">
        <f>AO8*'Stroke Epi'!$AP38</f>
        <v>0.26503445322506258</v>
      </c>
      <c r="BL8" s="58">
        <f>AP8*'Stroke Epi'!$AP38</f>
        <v>9.7168732188816387E-2</v>
      </c>
      <c r="BM8" s="58">
        <f>AQ8*'Stroke Epi'!$AP38</f>
        <v>2.651125136097365E-2</v>
      </c>
      <c r="BN8" s="93">
        <f t="shared" si="6"/>
        <v>0.69165406919308026</v>
      </c>
      <c r="BO8" s="93">
        <f>AR8*'Stroke Epi'!$O$5</f>
        <v>0.14830590091853335</v>
      </c>
      <c r="BP8" s="93">
        <f>AS8*'Stroke Epi'!$O$5</f>
        <v>1.1491340127144045</v>
      </c>
      <c r="BQ8" s="93">
        <f>AT8*'Stroke Epi'!$O$5</f>
        <v>1.3639923214182279</v>
      </c>
      <c r="BR8" s="93">
        <f>AU8*'Stroke Epi'!$O$5</f>
        <v>0.48769608051166441</v>
      </c>
      <c r="BS8" s="93">
        <f>AV8*'Stroke Epi'!$O$5</f>
        <v>9.3020872587886896E-2</v>
      </c>
      <c r="BT8" s="93">
        <f t="shared" si="7"/>
        <v>3.2421491881507172</v>
      </c>
      <c r="BU8" s="93">
        <f t="shared" si="19"/>
        <v>16.71555831651521</v>
      </c>
    </row>
    <row r="9" spans="1:73">
      <c r="A9" s="58">
        <f>'Mortal Baseline'!A9</f>
        <v>7</v>
      </c>
      <c r="B9" s="58">
        <v>11</v>
      </c>
      <c r="C9" s="93">
        <f>'Mortal Baseline'!C9*M9</f>
        <v>0.28375685467444051</v>
      </c>
      <c r="D9" s="93">
        <f>'Mortal Baseline'!D9*N9</f>
        <v>1.6878641232220313</v>
      </c>
      <c r="E9" s="93">
        <f>'Mortal Baseline'!E9*O9</f>
        <v>1.4513590409525423</v>
      </c>
      <c r="F9" s="93">
        <f>'Mortal Baseline'!F9*P9</f>
        <v>0.48146753177061535</v>
      </c>
      <c r="G9" s="93">
        <f>'Mortal Baseline'!G9*Q9</f>
        <v>0.12022486730553325</v>
      </c>
      <c r="H9" s="93">
        <f t="shared" si="8"/>
        <v>0.97848005664605564</v>
      </c>
      <c r="I9" s="93">
        <f t="shared" si="9"/>
        <v>6.1223859169691215</v>
      </c>
      <c r="J9" s="93">
        <f t="shared" si="10"/>
        <v>5.0828736173672571</v>
      </c>
      <c r="K9" s="93">
        <f t="shared" si="11"/>
        <v>1.6650336192912722</v>
      </c>
      <c r="L9" s="93">
        <f t="shared" si="12"/>
        <v>0.2696325542854523</v>
      </c>
      <c r="M9" s="93">
        <f>('Stroke Epi'!AE39*(SUM('Mortal Baseline'!C9:G9)))/('Mortal Baseline'!C9*'Stroke Epi'!B$74+'Mortal Baseline'!D9*'Stroke Epi'!C$74+'Mortal Baseline'!E9*'Stroke Epi'!D$74+'Mortal Baseline'!F9*'Stroke Epi'!E$74+'Mortal Baseline'!G9*'Stroke Epi'!F$74)</f>
        <v>1.3988165017589721E-4</v>
      </c>
      <c r="N9" s="93">
        <f>M9*'Stroke Epi'!C$74</f>
        <v>1.109911063605348E-4</v>
      </c>
      <c r="O9" s="93">
        <f>N9*'Stroke Epi'!D$74</f>
        <v>7.8648130086943858E-5</v>
      </c>
      <c r="P9" s="93">
        <f>O9*'Stroke Epi'!E$74</f>
        <v>4.947541461755723E-5</v>
      </c>
      <c r="Q9" s="93">
        <f>P9*'Stroke Epi'!F$74</f>
        <v>2.6428980736297199E-5</v>
      </c>
      <c r="R9" s="93">
        <f t="shared" si="2"/>
        <v>4.054252819772303E-4</v>
      </c>
      <c r="S9" s="2">
        <f>C9/'Mortal Baseline'!C9</f>
        <v>1.3988165017589721E-4</v>
      </c>
      <c r="T9" s="2">
        <f>D9/'Mortal Baseline'!D9</f>
        <v>1.109911063605348E-4</v>
      </c>
      <c r="U9" s="2">
        <f>E9/'Mortal Baseline'!E9</f>
        <v>7.8648130086943858E-5</v>
      </c>
      <c r="V9" s="2">
        <f>F9/'Mortal Baseline'!F9</f>
        <v>4.947541461755723E-5</v>
      </c>
      <c r="W9" s="2">
        <f>G9/'Mortal Baseline'!G9</f>
        <v>2.6428980736297199E-5</v>
      </c>
      <c r="X9" s="2">
        <f>SUM(C9:G9)/SUM('Mortal Baseline'!C9:G9)</f>
        <v>8.054176133565118E-5</v>
      </c>
      <c r="Y9" s="93">
        <f>C9*'Stroke Epi'!$AH39</f>
        <v>3.876118634852857E-2</v>
      </c>
      <c r="Z9" s="93">
        <f>D9*'Stroke Epi'!$AH$33</f>
        <v>0.23056223923212948</v>
      </c>
      <c r="AA9" s="93">
        <f>E9*'Stroke Epi'!$AH$33</f>
        <v>0.19825564499411727</v>
      </c>
      <c r="AB9" s="93">
        <f>F9*'Stroke Epi'!$AH$33</f>
        <v>6.576846483986605E-2</v>
      </c>
      <c r="AC9" s="93">
        <f>G9*'Stroke Epi'!$AH$33</f>
        <v>1.6422716873935841E-2</v>
      </c>
      <c r="AD9" s="93">
        <f t="shared" si="3"/>
        <v>0.54977025228857723</v>
      </c>
      <c r="AE9" s="93">
        <f>H9*'Stroke Epi'!$O$5</f>
        <v>0.19569601132921113</v>
      </c>
      <c r="AF9" s="93">
        <f>I9*'Stroke Epi'!$O$5</f>
        <v>1.2244771833938244</v>
      </c>
      <c r="AG9" s="93">
        <f>J9*'Stroke Epi'!$O$5</f>
        <v>1.0165747234734515</v>
      </c>
      <c r="AH9" s="93">
        <f>K9*'Stroke Epi'!$O$5</f>
        <v>0.33300672385825447</v>
      </c>
      <c r="AI9" s="93">
        <f>L9*'Stroke Epi'!$O$5</f>
        <v>5.3926510857090465E-2</v>
      </c>
      <c r="AJ9" s="93">
        <f t="shared" si="4"/>
        <v>2.8236811529118322</v>
      </c>
      <c r="AK9" s="93">
        <f t="shared" si="13"/>
        <v>18.114100451928156</v>
      </c>
      <c r="AL9" s="2"/>
      <c r="AM9" s="93">
        <f>'Mortal Baseline'!X9*AW9</f>
        <v>0.30377944807398377</v>
      </c>
      <c r="AN9" s="93">
        <f>'Mortal Baseline'!Y9*AX9</f>
        <v>1.9515768748601561</v>
      </c>
      <c r="AO9" s="93">
        <f>'Mortal Baseline'!Z9*AY9</f>
        <v>1.826779635768832</v>
      </c>
      <c r="AP9" s="93">
        <f>'Mortal Baseline'!AA9*AZ9</f>
        <v>0.69003728569216505</v>
      </c>
      <c r="AQ9" s="93">
        <f>'Mortal Baseline'!AB9*BA9</f>
        <v>0.22482750550487246</v>
      </c>
      <c r="AR9" s="93">
        <f t="shared" si="14"/>
        <v>0.85872795122164092</v>
      </c>
      <c r="AS9" s="93">
        <f t="shared" si="15"/>
        <v>6.2834483938260224</v>
      </c>
      <c r="AT9" s="93">
        <f t="shared" si="16"/>
        <v>7.0177144682166803</v>
      </c>
      <c r="AU9" s="93">
        <f t="shared" si="17"/>
        <v>2.5436528755500065</v>
      </c>
      <c r="AV9" s="93">
        <f t="shared" si="18"/>
        <v>0.57039974449544639</v>
      </c>
      <c r="AW9" s="93">
        <f>('Stroke Epi'!AE39*(SUM('Mortal Baseline'!X9:AB9)))/('Mortal Baseline'!X9*'Stroke Epi'!B$83+'Mortal Baseline'!Y9*'Stroke Epi'!C$83+'Mortal Baseline'!Z9*'Stroke Epi'!D$83+'Mortal Baseline'!AA9*'Stroke Epi'!E$83+'Mortal Baseline'!AB9*'Stroke Epi'!F$83)</f>
        <v>1.3666733682864116E-4</v>
      </c>
      <c r="AX9" s="93">
        <f>$AW9*'Stroke Epi'!C$83</f>
        <v>1.0884174218718107E-4</v>
      </c>
      <c r="AY9" s="93">
        <f>$AW9*'Stroke Epi'!D$83</f>
        <v>9.6843371800918403E-5</v>
      </c>
      <c r="AZ9" s="93">
        <f>$AW9*'Stroke Epi'!E$83</f>
        <v>8.6825212371555776E-5</v>
      </c>
      <c r="BA9" s="93">
        <f>$AW9*'Stroke Epi'!F$83</f>
        <v>7.4788807310088357E-5</v>
      </c>
      <c r="BB9" s="93">
        <f t="shared" si="5"/>
        <v>5.0396647049838483E-4</v>
      </c>
      <c r="BC9" s="2">
        <f>AM9/'Mortal Baseline'!X9</f>
        <v>1.3666733682864116E-4</v>
      </c>
      <c r="BD9" s="2">
        <f>AN9/'Mortal Baseline'!Y9</f>
        <v>1.0884174218718107E-4</v>
      </c>
      <c r="BE9" s="2">
        <f>AO9/'Mortal Baseline'!Z9</f>
        <v>9.6843371800918403E-5</v>
      </c>
      <c r="BF9" s="2">
        <f>AP9/'Mortal Baseline'!AA9</f>
        <v>8.6825212371555776E-5</v>
      </c>
      <c r="BG9" s="2">
        <f>AQ9/'Mortal Baseline'!AB9</f>
        <v>7.4788807310088357E-5</v>
      </c>
      <c r="BH9" s="2">
        <f>SUM(AM9:AQ9)/SUM('Mortal Baseline'!X9:AB9)</f>
        <v>1.0000000000000002E-4</v>
      </c>
      <c r="BI9" s="58">
        <f>AM9*'Stroke Epi'!$AP39</f>
        <v>4.2043075613439354E-2</v>
      </c>
      <c r="BJ9" s="58">
        <f>AN9*'Stroke Epi'!$AP39</f>
        <v>0.2700982394806456</v>
      </c>
      <c r="BK9" s="58">
        <f>AO9*'Stroke Epi'!$AP39</f>
        <v>0.25282630159040631</v>
      </c>
      <c r="BL9" s="58">
        <f>AP9*'Stroke Epi'!$AP39</f>
        <v>9.5501160339795638E-2</v>
      </c>
      <c r="BM9" s="58">
        <f>AQ9*'Stroke Epi'!$AP39</f>
        <v>3.1116126761874346E-2</v>
      </c>
      <c r="BN9" s="93">
        <f t="shared" si="6"/>
        <v>0.69158490378616122</v>
      </c>
      <c r="BO9" s="93">
        <f>AR9*'Stroke Epi'!$O$5</f>
        <v>0.1717455902443282</v>
      </c>
      <c r="BP9" s="93">
        <f>AS9*'Stroke Epi'!$O$5</f>
        <v>1.2566896787652047</v>
      </c>
      <c r="BQ9" s="93">
        <f>AT9*'Stroke Epi'!$O$5</f>
        <v>1.4035428936433361</v>
      </c>
      <c r="BR9" s="93">
        <f>AU9*'Stroke Epi'!$O$5</f>
        <v>0.5087305751100013</v>
      </c>
      <c r="BS9" s="93">
        <f>AV9*'Stroke Epi'!$O$5</f>
        <v>0.11407994889908929</v>
      </c>
      <c r="BT9" s="93">
        <f t="shared" si="7"/>
        <v>3.4547886866619595</v>
      </c>
      <c r="BU9" s="93">
        <f t="shared" si="19"/>
        <v>20.861931906963331</v>
      </c>
    </row>
    <row r="10" spans="1:73">
      <c r="A10" s="58">
        <f>'Mortal Baseline'!A10</f>
        <v>8</v>
      </c>
      <c r="B10" s="58">
        <v>12</v>
      </c>
      <c r="C10" s="93">
        <f>'Mortal Baseline'!C10*M10</f>
        <v>0.28386605198043185</v>
      </c>
      <c r="D10" s="93">
        <f>'Mortal Baseline'!D10*N10</f>
        <v>1.626662017732367</v>
      </c>
      <c r="E10" s="93">
        <f>'Mortal Baseline'!E10*O10</f>
        <v>1.4245454984422796</v>
      </c>
      <c r="F10" s="93">
        <f>'Mortal Baseline'!F10*P10</f>
        <v>0.48647913971846074</v>
      </c>
      <c r="G10" s="93">
        <f>'Mortal Baseline'!G10*Q10</f>
        <v>0.15045611303755249</v>
      </c>
      <c r="H10" s="93">
        <f t="shared" si="8"/>
        <v>1.0278889109487477</v>
      </c>
      <c r="I10" s="93">
        <f t="shared" si="9"/>
        <v>6.2940085120755356</v>
      </c>
      <c r="J10" s="93">
        <f t="shared" si="10"/>
        <v>5.2925887473419682</v>
      </c>
      <c r="K10" s="93">
        <f t="shared" si="11"/>
        <v>1.7527375703116128</v>
      </c>
      <c r="L10" s="93">
        <f t="shared" si="12"/>
        <v>0.34973943959197851</v>
      </c>
      <c r="M10" s="93">
        <f>('Stroke Epi'!AE40*(SUM('Mortal Baseline'!C10:G10)))/('Mortal Baseline'!C10*'Stroke Epi'!B$74+'Mortal Baseline'!D10*'Stroke Epi'!C$74+'Mortal Baseline'!E10*'Stroke Epi'!D$74+'Mortal Baseline'!F10*'Stroke Epi'!E$74+'Mortal Baseline'!G10*'Stroke Epi'!F$74)</f>
        <v>1.4088556953216331E-4</v>
      </c>
      <c r="N10" s="93">
        <f>M10*'Stroke Epi'!C$74</f>
        <v>1.1178768060675377E-4</v>
      </c>
      <c r="O10" s="93">
        <f>N10*'Stroke Epi'!D$74</f>
        <v>7.9212581392952417E-5</v>
      </c>
      <c r="P10" s="93">
        <f>O10*'Stroke Epi'!E$74</f>
        <v>4.9830495690245458E-5</v>
      </c>
      <c r="Q10" s="93">
        <f>P10*'Stroke Epi'!F$74</f>
        <v>2.6618659406045441E-5</v>
      </c>
      <c r="R10" s="93">
        <f t="shared" si="2"/>
        <v>4.0833498662816041E-4</v>
      </c>
      <c r="S10" s="2">
        <f>C10/'Mortal Baseline'!C10</f>
        <v>1.4088556953216334E-4</v>
      </c>
      <c r="T10" s="2">
        <f>D10/'Mortal Baseline'!D10</f>
        <v>1.1178768060675377E-4</v>
      </c>
      <c r="U10" s="2">
        <f>E10/'Mortal Baseline'!E10</f>
        <v>7.9212581392952417E-5</v>
      </c>
      <c r="V10" s="2">
        <f>F10/'Mortal Baseline'!F10</f>
        <v>4.9830495690245458E-5</v>
      </c>
      <c r="W10" s="2">
        <f>G10/'Mortal Baseline'!G10</f>
        <v>2.6618659406045441E-5</v>
      </c>
      <c r="X10" s="2">
        <f>SUM(C10:G10)/SUM('Mortal Baseline'!C10:G10)</f>
        <v>7.9495806791638661E-5</v>
      </c>
      <c r="Y10" s="93">
        <f>C10*'Stroke Epi'!$AH40</f>
        <v>3.877610270052699E-2</v>
      </c>
      <c r="Z10" s="93">
        <f>D10*'Stroke Epi'!$AH$33</f>
        <v>0.22220203162224134</v>
      </c>
      <c r="AA10" s="93">
        <f>E10*'Stroke Epi'!$AH$33</f>
        <v>0.19459291508721541</v>
      </c>
      <c r="AB10" s="93">
        <f>F10*'Stroke Epi'!$AH$33</f>
        <v>6.6453050485541731E-2</v>
      </c>
      <c r="AC10" s="93">
        <f>G10*'Stroke Epi'!$AH$33</f>
        <v>2.0552305040929669E-2</v>
      </c>
      <c r="AD10" s="93">
        <f t="shared" si="3"/>
        <v>0.54257640493645509</v>
      </c>
      <c r="AE10" s="93">
        <f>H10*'Stroke Epi'!$O$5</f>
        <v>0.20557778218974954</v>
      </c>
      <c r="AF10" s="93">
        <f>I10*'Stroke Epi'!$O$5</f>
        <v>1.2588017024151072</v>
      </c>
      <c r="AG10" s="93">
        <f>J10*'Stroke Epi'!$O$5</f>
        <v>1.0585177494683937</v>
      </c>
      <c r="AH10" s="93">
        <f>K10*'Stroke Epi'!$O$5</f>
        <v>0.3505475140623226</v>
      </c>
      <c r="AI10" s="93">
        <f>L10*'Stroke Epi'!$O$5</f>
        <v>6.9947887918395707E-2</v>
      </c>
      <c r="AJ10" s="93">
        <f t="shared" si="4"/>
        <v>2.9433926360539688</v>
      </c>
      <c r="AK10" s="93">
        <f t="shared" si="13"/>
        <v>21.600069492918578</v>
      </c>
      <c r="AL10" s="2"/>
      <c r="AM10" s="93">
        <f>'Mortal Baseline'!X10*AW10</f>
        <v>0.33043411657937111</v>
      </c>
      <c r="AN10" s="93">
        <f>'Mortal Baseline'!Y10*AX10</f>
        <v>1.9746087431165062</v>
      </c>
      <c r="AO10" s="93">
        <f>'Mortal Baseline'!Z10*AY10</f>
        <v>1.7467981415217291</v>
      </c>
      <c r="AP10" s="93">
        <f>'Mortal Baseline'!AA10*AZ10</f>
        <v>0.68406661469488927</v>
      </c>
      <c r="AQ10" s="93">
        <f>'Mortal Baseline'!AB10*BA10</f>
        <v>0.26059343391252465</v>
      </c>
      <c r="AR10" s="93">
        <f t="shared" si="14"/>
        <v>0.9753734019432444</v>
      </c>
      <c r="AS10" s="93">
        <f t="shared" si="15"/>
        <v>6.7312692186966787</v>
      </c>
      <c r="AT10" s="93">
        <f t="shared" si="16"/>
        <v>7.1081434145046662</v>
      </c>
      <c r="AU10" s="93">
        <f t="shared" si="17"/>
        <v>2.6234877547950988</v>
      </c>
      <c r="AV10" s="93">
        <f t="shared" si="18"/>
        <v>0.68579710274700734</v>
      </c>
      <c r="AW10" s="93">
        <f>('Stroke Epi'!AE40*(SUM('Mortal Baseline'!X10:AB10)))/('Mortal Baseline'!X10*'Stroke Epi'!B$83+'Mortal Baseline'!Y10*'Stroke Epi'!C$83+'Mortal Baseline'!Z10*'Stroke Epi'!D$83+'Mortal Baseline'!AA10*'Stroke Epi'!E$83+'Mortal Baseline'!AB10*'Stroke Epi'!F$83)</f>
        <v>1.3665424325838498E-4</v>
      </c>
      <c r="AX10" s="93">
        <f>$AW10*'Stroke Epi'!C$83</f>
        <v>1.088313144797917E-4</v>
      </c>
      <c r="AY10" s="93">
        <f>$AW10*'Stroke Epi'!D$83</f>
        <v>9.6834093611104032E-5</v>
      </c>
      <c r="AZ10" s="93">
        <f>$AW10*'Stroke Epi'!E$83</f>
        <v>8.6816893982944601E-5</v>
      </c>
      <c r="BA10" s="93">
        <f>$AW10*'Stroke Epi'!F$83</f>
        <v>7.4781642083007668E-5</v>
      </c>
      <c r="BB10" s="93">
        <f t="shared" si="5"/>
        <v>5.0391818741523297E-4</v>
      </c>
      <c r="BC10" s="2">
        <f>AM10/'Mortal Baseline'!X10</f>
        <v>1.3665424325838498E-4</v>
      </c>
      <c r="BD10" s="2">
        <f>AN10/'Mortal Baseline'!Y10</f>
        <v>1.088313144797917E-4</v>
      </c>
      <c r="BE10" s="2">
        <f>AO10/'Mortal Baseline'!Z10</f>
        <v>9.6834093611104032E-5</v>
      </c>
      <c r="BF10" s="2">
        <f>AP10/'Mortal Baseline'!AA10</f>
        <v>8.6816893982944601E-5</v>
      </c>
      <c r="BG10" s="2">
        <f>AQ10/'Mortal Baseline'!AB10</f>
        <v>7.4781642083007668E-5</v>
      </c>
      <c r="BH10" s="2">
        <f>SUM(AM10:AQ10)/SUM('Mortal Baseline'!X10:AB10)</f>
        <v>1.0000000000000003E-4</v>
      </c>
      <c r="BI10" s="58">
        <f>AM10*'Stroke Epi'!$AP40</f>
        <v>4.5732081734584956E-2</v>
      </c>
      <c r="BJ10" s="58">
        <f>AN10*'Stroke Epi'!$AP40</f>
        <v>0.27328585004732447</v>
      </c>
      <c r="BK10" s="58">
        <f>AO10*'Stroke Epi'!$AP40</f>
        <v>0.2417568627866073</v>
      </c>
      <c r="BL10" s="58">
        <f>AP10*'Stroke Epi'!$AP40</f>
        <v>9.4674819473772667E-2</v>
      </c>
      <c r="BM10" s="58">
        <f>AQ10*'Stroke Epi'!$AP40</f>
        <v>3.6066131253493408E-2</v>
      </c>
      <c r="BN10" s="93">
        <f t="shared" si="6"/>
        <v>0.69151574529578275</v>
      </c>
      <c r="BO10" s="93">
        <f>AR10*'Stroke Epi'!$O$5</f>
        <v>0.19507468038864889</v>
      </c>
      <c r="BP10" s="93">
        <f>AS10*'Stroke Epi'!$O$5</f>
        <v>1.3462538437393359</v>
      </c>
      <c r="BQ10" s="93">
        <f>AT10*'Stroke Epi'!$O$5</f>
        <v>1.4216286829009332</v>
      </c>
      <c r="BR10" s="93">
        <f>AU10*'Stroke Epi'!$O$5</f>
        <v>0.52469755095901982</v>
      </c>
      <c r="BS10" s="93">
        <f>AV10*'Stroke Epi'!$O$5</f>
        <v>0.13715942054940147</v>
      </c>
      <c r="BT10" s="93">
        <f t="shared" si="7"/>
        <v>3.6248141785373393</v>
      </c>
      <c r="BU10" s="93">
        <f t="shared" si="19"/>
        <v>25.178261830796451</v>
      </c>
    </row>
    <row r="11" spans="1:73">
      <c r="A11" s="58">
        <f>'Mortal Baseline'!A11</f>
        <v>9</v>
      </c>
      <c r="B11" s="58">
        <v>13</v>
      </c>
      <c r="C11" s="93">
        <f>'Mortal Baseline'!C11*M11</f>
        <v>0.28387073650168465</v>
      </c>
      <c r="D11" s="93">
        <f>'Mortal Baseline'!D11*N11</f>
        <v>1.5594614684833132</v>
      </c>
      <c r="E11" s="93">
        <f>'Mortal Baseline'!E11*O11</f>
        <v>1.3915117834429362</v>
      </c>
      <c r="F11" s="93">
        <f>'Mortal Baseline'!F11*P11</f>
        <v>0.49322262659110977</v>
      </c>
      <c r="G11" s="93">
        <f>'Mortal Baseline'!G11*Q11</f>
        <v>0.18452918743658711</v>
      </c>
      <c r="H11" s="93">
        <f t="shared" si="8"/>
        <v>1.0674057625601558</v>
      </c>
      <c r="I11" s="93">
        <f t="shared" si="9"/>
        <v>6.3724662465215003</v>
      </c>
      <c r="J11" s="93">
        <f t="shared" si="10"/>
        <v>5.4309898662292966</v>
      </c>
      <c r="K11" s="93">
        <f t="shared" si="11"/>
        <v>1.8289596323548585</v>
      </c>
      <c r="L11" s="93">
        <f t="shared" si="12"/>
        <v>0.44376843406924027</v>
      </c>
      <c r="M11" s="93">
        <f>('Stroke Epi'!AE41*(SUM('Mortal Baseline'!C11:G11)))/('Mortal Baseline'!C11*'Stroke Epi'!B$74+'Mortal Baseline'!D11*'Stroke Epi'!C$74+'Mortal Baseline'!E11*'Stroke Epi'!D$74+'Mortal Baseline'!F11*'Stroke Epi'!E$74+'Mortal Baseline'!G11*'Stroke Epi'!F$74)</f>
        <v>1.420198513717601E-4</v>
      </c>
      <c r="N11" s="93">
        <f>M11*'Stroke Epi'!C$74</f>
        <v>1.1268769283954627E-4</v>
      </c>
      <c r="O11" s="93">
        <f>N11*'Stroke Epi'!D$74</f>
        <v>7.985032869979136E-5</v>
      </c>
      <c r="P11" s="93">
        <f>O11*'Stroke Epi'!E$74</f>
        <v>5.0231685297578857E-5</v>
      </c>
      <c r="Q11" s="93">
        <f>P11*'Stroke Epi'!F$74</f>
        <v>2.6832968522720418E-5</v>
      </c>
      <c r="R11" s="93">
        <f t="shared" si="2"/>
        <v>4.1162252673139705E-4</v>
      </c>
      <c r="S11" s="2">
        <f>C11/'Mortal Baseline'!C11</f>
        <v>1.420198513717601E-4</v>
      </c>
      <c r="T11" s="2">
        <f>D11/'Mortal Baseline'!D11</f>
        <v>1.1268769283954627E-4</v>
      </c>
      <c r="U11" s="2">
        <f>E11/'Mortal Baseline'!E11</f>
        <v>7.985032869979136E-5</v>
      </c>
      <c r="V11" s="2">
        <f>F11/'Mortal Baseline'!F11</f>
        <v>5.0231685297578857E-5</v>
      </c>
      <c r="W11" s="2">
        <f>G11/'Mortal Baseline'!G11</f>
        <v>2.6832968522720418E-5</v>
      </c>
      <c r="X11" s="2">
        <f>SUM(C11:G11)/SUM('Mortal Baseline'!C11:G11)</f>
        <v>7.8314545762034533E-5</v>
      </c>
      <c r="Y11" s="93">
        <f>C11*'Stroke Epi'!$AH41</f>
        <v>3.8776742606130121E-2</v>
      </c>
      <c r="Z11" s="93">
        <f>D11*'Stroke Epi'!$AH$33</f>
        <v>0.21302243659482059</v>
      </c>
      <c r="AA11" s="93">
        <f>E11*'Stroke Epi'!$AH$33</f>
        <v>0.19008050961830508</v>
      </c>
      <c r="AB11" s="93">
        <f>F11*'Stroke Epi'!$AH$33</f>
        <v>6.7374210792345596E-2</v>
      </c>
      <c r="AC11" s="93">
        <f>G11*'Stroke Epi'!$AH$33</f>
        <v>2.52066870038378E-2</v>
      </c>
      <c r="AD11" s="93">
        <f t="shared" si="3"/>
        <v>0.53446058661543916</v>
      </c>
      <c r="AE11" s="93">
        <f>H11*'Stroke Epi'!$O$5</f>
        <v>0.21348115251203117</v>
      </c>
      <c r="AF11" s="93">
        <f>I11*'Stroke Epi'!$O$5</f>
        <v>1.2744932493043002</v>
      </c>
      <c r="AG11" s="93">
        <f>J11*'Stroke Epi'!$O$5</f>
        <v>1.0861979732458593</v>
      </c>
      <c r="AH11" s="93">
        <f>K11*'Stroke Epi'!$O$5</f>
        <v>0.3657919264709717</v>
      </c>
      <c r="AI11" s="93">
        <f>L11*'Stroke Epi'!$O$5</f>
        <v>8.8753686813848057E-2</v>
      </c>
      <c r="AJ11" s="93">
        <f t="shared" si="4"/>
        <v>3.0287179883470108</v>
      </c>
      <c r="AK11" s="93">
        <f t="shared" si="13"/>
        <v>25.163248067881028</v>
      </c>
      <c r="AL11" s="2"/>
      <c r="AM11" s="93">
        <f>'Mortal Baseline'!X11*AW11</f>
        <v>0.35621003900842735</v>
      </c>
      <c r="AN11" s="93">
        <f>'Mortal Baseline'!Y11*AX11</f>
        <v>1.982906569369332</v>
      </c>
      <c r="AO11" s="93">
        <f>'Mortal Baseline'!Z11*AY11</f>
        <v>1.6746551119597275</v>
      </c>
      <c r="AP11" s="93">
        <f>'Mortal Baseline'!AA11*AZ11</f>
        <v>0.68365772559661731</v>
      </c>
      <c r="AQ11" s="93">
        <f>'Mortal Baseline'!AB11*BA11</f>
        <v>0.2985719537859326</v>
      </c>
      <c r="AR11" s="93">
        <f t="shared" si="14"/>
        <v>1.0907766788284379</v>
      </c>
      <c r="AS11" s="93">
        <f t="shared" si="15"/>
        <v>7.0946360942793509</v>
      </c>
      <c r="AT11" s="93">
        <f t="shared" si="16"/>
        <v>7.1194129807768531</v>
      </c>
      <c r="AU11" s="93">
        <f t="shared" si="17"/>
        <v>2.6877731099589233</v>
      </c>
      <c r="AV11" s="93">
        <f t="shared" si="18"/>
        <v>0.81114350473004504</v>
      </c>
      <c r="AW11" s="93">
        <f>('Stroke Epi'!AE41*(SUM('Mortal Baseline'!X11:AB11)))/('Mortal Baseline'!X11*'Stroke Epi'!B$83+'Mortal Baseline'!Y11*'Stroke Epi'!C$83+'Mortal Baseline'!Z11*'Stroke Epi'!D$83+'Mortal Baseline'!AA11*'Stroke Epi'!E$83+'Mortal Baseline'!AB11*'Stroke Epi'!F$83)</f>
        <v>1.3673081733095029E-4</v>
      </c>
      <c r="AX11" s="93">
        <f>$AW11*'Stroke Epi'!C$83</f>
        <v>1.0889229800122247E-4</v>
      </c>
      <c r="AY11" s="93">
        <f>$AW11*'Stroke Epi'!D$83</f>
        <v>9.6888354501466225E-5</v>
      </c>
      <c r="AZ11" s="93">
        <f>$AW11*'Stroke Epi'!E$83</f>
        <v>8.6865541745218444E-5</v>
      </c>
      <c r="BA11" s="93">
        <f>$AW11*'Stroke Epi'!F$83</f>
        <v>7.4823545903561489E-5</v>
      </c>
      <c r="BB11" s="93">
        <f t="shared" si="5"/>
        <v>5.0420055748241896E-4</v>
      </c>
      <c r="BC11" s="2">
        <f>AM11/'Mortal Baseline'!X11</f>
        <v>1.3673081733095029E-4</v>
      </c>
      <c r="BD11" s="2">
        <f>AN11/'Mortal Baseline'!Y11</f>
        <v>1.0889229800122247E-4</v>
      </c>
      <c r="BE11" s="2">
        <f>AO11/'Mortal Baseline'!Z11</f>
        <v>9.6888354501466225E-5</v>
      </c>
      <c r="BF11" s="2">
        <f>AP11/'Mortal Baseline'!AA11</f>
        <v>8.6865541745218444E-5</v>
      </c>
      <c r="BG11" s="2">
        <f>AQ11/'Mortal Baseline'!AB11</f>
        <v>7.4823545903561489E-5</v>
      </c>
      <c r="BH11" s="2">
        <f>SUM(AM11:AQ11)/SUM('Mortal Baseline'!X11:AB11)</f>
        <v>1.0000000000000002E-4</v>
      </c>
      <c r="BI11" s="58">
        <f>AM11*'Stroke Epi'!$AP41</f>
        <v>4.9299469398766345E-2</v>
      </c>
      <c r="BJ11" s="58">
        <f>AN11*'Stroke Epi'!$AP41</f>
        <v>0.27443426920071551</v>
      </c>
      <c r="BK11" s="58">
        <f>AO11*'Stroke Epi'!$AP41</f>
        <v>0.23177226749522628</v>
      </c>
      <c r="BL11" s="58">
        <f>AP11*'Stroke Epi'!$AP41</f>
        <v>9.4618229222571834E-2</v>
      </c>
      <c r="BM11" s="58">
        <f>AQ11*'Stroke Epi'!$AP41</f>
        <v>4.1322358403973067E-2</v>
      </c>
      <c r="BN11" s="93">
        <f t="shared" si="6"/>
        <v>0.69144659372125294</v>
      </c>
      <c r="BO11" s="93">
        <f>AR11*'Stroke Epi'!$O$5</f>
        <v>0.21815533576568757</v>
      </c>
      <c r="BP11" s="93">
        <f>AS11*'Stroke Epi'!$O$5</f>
        <v>1.4189272188558704</v>
      </c>
      <c r="BQ11" s="93">
        <f>AT11*'Stroke Epi'!$O$5</f>
        <v>1.4238825961553707</v>
      </c>
      <c r="BR11" s="93">
        <f>AU11*'Stroke Epi'!$O$5</f>
        <v>0.53755462199178472</v>
      </c>
      <c r="BS11" s="93">
        <f>AV11*'Stroke Epi'!$O$5</f>
        <v>0.16222870094600902</v>
      </c>
      <c r="BT11" s="93">
        <f t="shared" si="7"/>
        <v>3.7607484737147225</v>
      </c>
      <c r="BU11" s="93">
        <f t="shared" si="19"/>
        <v>29.630456898232428</v>
      </c>
    </row>
    <row r="12" spans="1:73">
      <c r="A12" s="58">
        <f>'Mortal Baseline'!A12</f>
        <v>10</v>
      </c>
      <c r="B12" s="58">
        <v>14</v>
      </c>
      <c r="C12" s="93">
        <f>'Mortal Baseline'!C12*M12</f>
        <v>0.28373702022859559</v>
      </c>
      <c r="D12" s="93">
        <f>'Mortal Baseline'!D12*N12</f>
        <v>1.4874424352586928</v>
      </c>
      <c r="E12" s="93">
        <f>'Mortal Baseline'!E12*O12</f>
        <v>1.3527810071591109</v>
      </c>
      <c r="F12" s="93">
        <f>'Mortal Baseline'!F12*P12</f>
        <v>0.50147727075768012</v>
      </c>
      <c r="G12" s="93">
        <f>'Mortal Baseline'!G12*Q12</f>
        <v>0.22194439873148597</v>
      </c>
      <c r="H12" s="93">
        <f t="shared" si="8"/>
        <v>1.0988848876705901</v>
      </c>
      <c r="I12" s="93">
        <f t="shared" si="9"/>
        <v>6.3723929958810723</v>
      </c>
      <c r="J12" s="93">
        <f t="shared" si="10"/>
        <v>5.5074923905242432</v>
      </c>
      <c r="K12" s="93">
        <f t="shared" si="11"/>
        <v>1.8972707658492216</v>
      </c>
      <c r="L12" s="93">
        <f t="shared" si="12"/>
        <v>0.55175245898304037</v>
      </c>
      <c r="M12" s="93">
        <f>('Stroke Epi'!AE42*(SUM('Mortal Baseline'!C12:G12)))/('Mortal Baseline'!C12*'Stroke Epi'!B$74+'Mortal Baseline'!D12*'Stroke Epi'!C$74+'Mortal Baseline'!E12*'Stroke Epi'!D$74+'Mortal Baseline'!F12*'Stroke Epi'!E$74+'Mortal Baseline'!G12*'Stroke Epi'!F$74)</f>
        <v>1.43266815252446E-4</v>
      </c>
      <c r="N12" s="93">
        <f>M12*'Stroke Epi'!C$74</f>
        <v>1.1367711425783036E-4</v>
      </c>
      <c r="O12" s="93">
        <f>N12*'Stroke Epi'!D$74</f>
        <v>8.0551431220233344E-5</v>
      </c>
      <c r="P12" s="93">
        <f>O12*'Stroke Epi'!E$74</f>
        <v>5.0672729958779774E-5</v>
      </c>
      <c r="Q12" s="93">
        <f>P12*'Stroke Epi'!F$74</f>
        <v>2.7068567576206458E-5</v>
      </c>
      <c r="R12" s="93">
        <f t="shared" si="2"/>
        <v>4.1523665826549591E-4</v>
      </c>
      <c r="S12" s="2">
        <f>C12/'Mortal Baseline'!C12</f>
        <v>1.43266815252446E-4</v>
      </c>
      <c r="T12" s="2">
        <f>D12/'Mortal Baseline'!D12</f>
        <v>1.1367711425783036E-4</v>
      </c>
      <c r="U12" s="2">
        <f>E12/'Mortal Baseline'!E12</f>
        <v>8.0551431220233344E-5</v>
      </c>
      <c r="V12" s="2">
        <f>F12/'Mortal Baseline'!F12</f>
        <v>5.0672729958779774E-5</v>
      </c>
      <c r="W12" s="2">
        <f>G12/'Mortal Baseline'!G12</f>
        <v>2.7068567576206458E-5</v>
      </c>
      <c r="X12" s="2">
        <f>SUM(C12:G12)/SUM('Mortal Baseline'!C12:G12)</f>
        <v>7.7016930160229123E-5</v>
      </c>
      <c r="Y12" s="93">
        <f>C12*'Stroke Epi'!$AH42</f>
        <v>3.8758476963226159E-2</v>
      </c>
      <c r="Z12" s="93">
        <f>D12*'Stroke Epi'!$AH$33</f>
        <v>0.20318463665633743</v>
      </c>
      <c r="AA12" s="93">
        <f>E12*'Stroke Epi'!$AH$33</f>
        <v>0.18478988557793455</v>
      </c>
      <c r="AB12" s="93">
        <f>F12*'Stroke Epi'!$AH$33</f>
        <v>6.8501795185499106E-2</v>
      </c>
      <c r="AC12" s="93">
        <f>G12*'Stroke Epi'!$AH$33</f>
        <v>3.0317604866720985E-2</v>
      </c>
      <c r="AD12" s="93">
        <f t="shared" si="3"/>
        <v>0.52555239924971819</v>
      </c>
      <c r="AE12" s="93">
        <f>H12*'Stroke Epi'!$O$5</f>
        <v>0.21977697753411804</v>
      </c>
      <c r="AF12" s="93">
        <f>I12*'Stroke Epi'!$O$5</f>
        <v>1.2744785991762146</v>
      </c>
      <c r="AG12" s="93">
        <f>J12*'Stroke Epi'!$O$5</f>
        <v>1.1014984781048487</v>
      </c>
      <c r="AH12" s="93">
        <f>K12*'Stroke Epi'!$O$5</f>
        <v>0.37945415316984432</v>
      </c>
      <c r="AI12" s="93">
        <f>L12*'Stroke Epi'!$O$5</f>
        <v>0.11035049179660808</v>
      </c>
      <c r="AJ12" s="93">
        <f t="shared" si="4"/>
        <v>3.0855586997816338</v>
      </c>
      <c r="AK12" s="93">
        <f t="shared" si="13"/>
        <v>28.774359166912379</v>
      </c>
      <c r="AL12" s="2"/>
      <c r="AM12" s="93">
        <f>'Mortal Baseline'!X12*AW12</f>
        <v>0.3808365942567758</v>
      </c>
      <c r="AN12" s="93">
        <f>'Mortal Baseline'!Y12*AX12</f>
        <v>1.9779305594008165</v>
      </c>
      <c r="AO12" s="93">
        <f>'Mortal Baseline'!Z12*AY12</f>
        <v>1.6098891467484326</v>
      </c>
      <c r="AP12" s="93">
        <f>'Mortal Baseline'!AA12*AZ12</f>
        <v>0.68839737043996407</v>
      </c>
      <c r="AQ12" s="93">
        <f>'Mortal Baseline'!AB12*BA12</f>
        <v>0.33844812873407482</v>
      </c>
      <c r="AR12" s="93">
        <f t="shared" si="14"/>
        <v>1.2041584679207598</v>
      </c>
      <c r="AS12" s="93">
        <f t="shared" si="15"/>
        <v>7.3792051656235813</v>
      </c>
      <c r="AT12" s="93">
        <f t="shared" si="16"/>
        <v>7.0736472638746886</v>
      </c>
      <c r="AU12" s="93">
        <f t="shared" si="17"/>
        <v>2.7439976291845309</v>
      </c>
      <c r="AV12" s="93">
        <f t="shared" si="18"/>
        <v>0.94604057411413778</v>
      </c>
      <c r="AW12" s="93">
        <f>('Stroke Epi'!AE42*(SUM('Mortal Baseline'!X12:AB12)))/('Mortal Baseline'!X12*'Stroke Epi'!B$83+'Mortal Baseline'!Y12*'Stroke Epi'!C$83+'Mortal Baseline'!Z12*'Stroke Epi'!D$83+'Mortal Baseline'!AA12*'Stroke Epi'!E$83+'Mortal Baseline'!AB12*'Stroke Epi'!F$83)</f>
        <v>1.3689079570125098E-4</v>
      </c>
      <c r="AX12" s="93">
        <f>$AW12*'Stroke Epi'!C$83</f>
        <v>1.0901970462916918E-4</v>
      </c>
      <c r="AY12" s="93">
        <f>$AW12*'Stroke Epi'!D$83</f>
        <v>9.7001716224571732E-5</v>
      </c>
      <c r="AZ12" s="93">
        <f>$AW12*'Stroke Epi'!E$83</f>
        <v>8.6967176534470455E-5</v>
      </c>
      <c r="BA12" s="93">
        <f>$AW12*'Stroke Epi'!F$83</f>
        <v>7.4911091265809974E-5</v>
      </c>
      <c r="BB12" s="93">
        <f t="shared" si="5"/>
        <v>5.0479048435527233E-4</v>
      </c>
      <c r="BC12" s="2">
        <f>AM12/'Mortal Baseline'!X12</f>
        <v>1.3689079570125098E-4</v>
      </c>
      <c r="BD12" s="2">
        <f>AN12/'Mortal Baseline'!Y12</f>
        <v>1.0901970462916918E-4</v>
      </c>
      <c r="BE12" s="2">
        <f>AO12/'Mortal Baseline'!Z12</f>
        <v>9.7001716224571732E-5</v>
      </c>
      <c r="BF12" s="2">
        <f>AP12/'Mortal Baseline'!AA12</f>
        <v>8.6967176534470455E-5</v>
      </c>
      <c r="BG12" s="2">
        <f>AQ12/'Mortal Baseline'!AB12</f>
        <v>7.4911091265809974E-5</v>
      </c>
      <c r="BH12" s="2">
        <f>SUM(AM12:AQ12)/SUM('Mortal Baseline'!X12:AB12)</f>
        <v>9.9999999999999991E-5</v>
      </c>
      <c r="BI12" s="58">
        <f>AM12*'Stroke Epi'!$AP42</f>
        <v>5.270778464513777E-2</v>
      </c>
      <c r="BJ12" s="58">
        <f>AN12*'Stroke Epi'!$AP42</f>
        <v>0.27374558942107302</v>
      </c>
      <c r="BK12" s="58">
        <f>AO12*'Stroke Epi'!$AP42</f>
        <v>0.22280865790998308</v>
      </c>
      <c r="BL12" s="58">
        <f>AP12*'Stroke Epi'!$AP42</f>
        <v>9.5274196068891023E-2</v>
      </c>
      <c r="BM12" s="58">
        <f>AQ12*'Stroke Epi'!$AP42</f>
        <v>4.6841221016795956E-2</v>
      </c>
      <c r="BN12" s="93">
        <f t="shared" si="6"/>
        <v>0.69137744906188081</v>
      </c>
      <c r="BO12" s="93">
        <f>AR12*'Stroke Epi'!$O$5</f>
        <v>0.24083169358415196</v>
      </c>
      <c r="BP12" s="93">
        <f>AS12*'Stroke Epi'!$O$5</f>
        <v>1.4758410331247163</v>
      </c>
      <c r="BQ12" s="93">
        <f>AT12*'Stroke Epi'!$O$5</f>
        <v>1.4147294527749379</v>
      </c>
      <c r="BR12" s="93">
        <f>AU12*'Stroke Epi'!$O$5</f>
        <v>0.54879952583690617</v>
      </c>
      <c r="BS12" s="93">
        <f>AV12*'Stroke Epi'!$O$5</f>
        <v>0.18920811482282757</v>
      </c>
      <c r="BT12" s="93">
        <f t="shared" si="7"/>
        <v>3.8694098201435398</v>
      </c>
      <c r="BU12" s="93">
        <f t="shared" si="19"/>
        <v>34.191244167437851</v>
      </c>
    </row>
    <row r="13" spans="1:73">
      <c r="A13" s="58">
        <f>'Mortal Baseline'!A13</f>
        <v>11</v>
      </c>
      <c r="B13" s="58">
        <v>15</v>
      </c>
      <c r="C13" s="93">
        <f>'Mortal Baseline'!C13*M13</f>
        <v>0.28345802825100425</v>
      </c>
      <c r="D13" s="93">
        <f>'Mortal Baseline'!D13*N13</f>
        <v>1.4119554330109299</v>
      </c>
      <c r="E13" s="93">
        <f>'Mortal Baseline'!E13*O13</f>
        <v>1.3090853237012026</v>
      </c>
      <c r="F13" s="93">
        <f>'Mortal Baseline'!F13*P13</f>
        <v>0.51106732721995152</v>
      </c>
      <c r="G13" s="93">
        <f>'Mortal Baseline'!G13*Q13</f>
        <v>0.26201069969224344</v>
      </c>
      <c r="H13" s="93">
        <f t="shared" si="8"/>
        <v>1.1238074614242501</v>
      </c>
      <c r="I13" s="93">
        <f t="shared" si="9"/>
        <v>6.3066851930594501</v>
      </c>
      <c r="J13" s="93">
        <f t="shared" si="10"/>
        <v>5.5302893505426622</v>
      </c>
      <c r="K13" s="93">
        <f t="shared" si="11"/>
        <v>1.9603821447138299</v>
      </c>
      <c r="L13" s="93">
        <f t="shared" si="12"/>
        <v>0.67309506201195479</v>
      </c>
      <c r="M13" s="93">
        <f>('Stroke Epi'!AE43*(SUM('Mortal Baseline'!C13:G13)))/('Mortal Baseline'!C13*'Stroke Epi'!B$74+'Mortal Baseline'!D13*'Stroke Epi'!C$74+'Mortal Baseline'!E13*'Stroke Epi'!D$74+'Mortal Baseline'!F13*'Stroke Epi'!E$74+'Mortal Baseline'!G13*'Stroke Epi'!F$74)</f>
        <v>1.4460333080740603E-4</v>
      </c>
      <c r="N13" s="93">
        <f>M13*'Stroke Epi'!C$74</f>
        <v>1.1473759173951964E-4</v>
      </c>
      <c r="O13" s="93">
        <f>N13*'Stroke Epi'!D$74</f>
        <v>8.1302883959728062E-5</v>
      </c>
      <c r="P13" s="93">
        <f>O13*'Stroke Epi'!E$74</f>
        <v>5.1145448582997542E-5</v>
      </c>
      <c r="Q13" s="93">
        <f>P13*'Stroke Epi'!F$74</f>
        <v>2.7321086357700543E-5</v>
      </c>
      <c r="R13" s="93">
        <f>SUM(M13:Q13)</f>
        <v>4.1911034144735177E-4</v>
      </c>
      <c r="S13" s="2">
        <f>C13/'Mortal Baseline'!C13</f>
        <v>1.4460333080740603E-4</v>
      </c>
      <c r="T13" s="2">
        <f>D13/'Mortal Baseline'!D13</f>
        <v>1.1473759173951966E-4</v>
      </c>
      <c r="U13" s="2">
        <f>E13/'Mortal Baseline'!E13</f>
        <v>8.1302883959728062E-5</v>
      </c>
      <c r="V13" s="2">
        <f>F13/'Mortal Baseline'!F13</f>
        <v>5.1145448582997542E-5</v>
      </c>
      <c r="W13" s="2">
        <f>G13/'Mortal Baseline'!G13</f>
        <v>2.7321086357700547E-5</v>
      </c>
      <c r="X13" s="2">
        <f>SUM(C13:G13)/SUM('Mortal Baseline'!C13:G13)</f>
        <v>7.5627129343715832E-5</v>
      </c>
      <c r="Y13" s="93">
        <f>C13*'Stroke Epi'!$AH43</f>
        <v>3.872036665908718E-2</v>
      </c>
      <c r="Z13" s="93">
        <f>D13*'Stroke Epi'!$AH$33</f>
        <v>0.19287311214929301</v>
      </c>
      <c r="AA13" s="93">
        <f>E13*'Stroke Epi'!$AH$33</f>
        <v>0.17882105521758426</v>
      </c>
      <c r="AB13" s="93">
        <f>F13*'Stroke Epi'!$AH$33</f>
        <v>6.9811796898245376E-2</v>
      </c>
      <c r="AC13" s="93">
        <f>G13*'Stroke Epi'!$AH$33</f>
        <v>3.5790661577960452E-2</v>
      </c>
      <c r="AD13" s="93">
        <f t="shared" si="3"/>
        <v>0.51601699250217026</v>
      </c>
      <c r="AE13" s="93">
        <f>H13*'Stroke Epi'!$O$5</f>
        <v>0.22476149228485004</v>
      </c>
      <c r="AF13" s="93">
        <f>I13*'Stroke Epi'!$O$5</f>
        <v>1.2613370386118901</v>
      </c>
      <c r="AG13" s="93">
        <f>J13*'Stroke Epi'!$O$5</f>
        <v>1.1060578701085324</v>
      </c>
      <c r="AH13" s="93">
        <f>K13*'Stroke Epi'!$O$5</f>
        <v>0.39207642894276601</v>
      </c>
      <c r="AI13" s="93">
        <f>L13*'Stroke Epi'!$O$5</f>
        <v>0.13461901240239096</v>
      </c>
      <c r="AJ13" s="93">
        <f t="shared" si="4"/>
        <v>3.1188518423504297</v>
      </c>
      <c r="AK13" s="93">
        <f t="shared" si="13"/>
        <v>32.40922800176498</v>
      </c>
      <c r="AL13" s="2"/>
      <c r="AM13" s="93">
        <f>'Mortal Baseline'!X13*AW13</f>
        <v>0.4040840600495747</v>
      </c>
      <c r="AN13" s="93">
        <f>'Mortal Baseline'!Y13*AX13</f>
        <v>1.96107570830824</v>
      </c>
      <c r="AO13" s="93">
        <f>'Mortal Baseline'!Z13*AY13</f>
        <v>1.55200204125084</v>
      </c>
      <c r="AP13" s="93">
        <f>'Mortal Baseline'!AA13*AZ13</f>
        <v>0.69795445149350377</v>
      </c>
      <c r="AQ13" s="93">
        <f>'Mortal Baseline'!AB13*BA13</f>
        <v>0.37988598829794784</v>
      </c>
      <c r="AR13" s="93">
        <f t="shared" si="14"/>
        <v>1.3147030497410448</v>
      </c>
      <c r="AS13" s="93">
        <f t="shared" si="15"/>
        <v>7.5906942513860312</v>
      </c>
      <c r="AT13" s="93">
        <f t="shared" si="16"/>
        <v>6.9881111944406067</v>
      </c>
      <c r="AU13" s="93">
        <f t="shared" si="17"/>
        <v>2.7978783587722371</v>
      </c>
      <c r="AV13" s="93">
        <f t="shared" si="18"/>
        <v>1.0898772265724623</v>
      </c>
      <c r="AW13" s="93">
        <f>('Stroke Epi'!AE43*(SUM('Mortal Baseline'!X13:AB13)))/('Mortal Baseline'!X13*'Stroke Epi'!B$83+'Mortal Baseline'!Y13*'Stroke Epi'!C$83+'Mortal Baseline'!Z13*'Stroke Epi'!D$83+'Mortal Baseline'!AA13*'Stroke Epi'!E$83+'Mortal Baseline'!AB13*'Stroke Epi'!F$83)</f>
        <v>1.3712787146078997E-4</v>
      </c>
      <c r="AX13" s="93">
        <f>$AW13*'Stroke Epi'!C$83</f>
        <v>1.0920851154746689E-4</v>
      </c>
      <c r="AY13" s="93">
        <f>$AW13*'Stroke Epi'!D$83</f>
        <v>9.7169709663668356E-5</v>
      </c>
      <c r="AZ13" s="93">
        <f>$AW13*'Stroke Epi'!E$83</f>
        <v>8.7117791550814341E-5</v>
      </c>
      <c r="BA13" s="93">
        <f>$AW13*'Stroke Epi'!F$83</f>
        <v>7.504082682449937E-5</v>
      </c>
      <c r="BB13" s="93">
        <f t="shared" si="5"/>
        <v>5.0566471104723885E-4</v>
      </c>
      <c r="BC13" s="2">
        <f>AM13/'Mortal Baseline'!X13</f>
        <v>1.3712787146078997E-4</v>
      </c>
      <c r="BD13" s="2">
        <f>AN13/'Mortal Baseline'!Y13</f>
        <v>1.0920851154746689E-4</v>
      </c>
      <c r="BE13" s="2">
        <f>AO13/'Mortal Baseline'!Z13</f>
        <v>9.7169709663668356E-5</v>
      </c>
      <c r="BF13" s="2">
        <f>AP13/'Mortal Baseline'!AA13</f>
        <v>8.7117791550814341E-5</v>
      </c>
      <c r="BG13" s="2">
        <f>AQ13/'Mortal Baseline'!AB13</f>
        <v>7.504082682449937E-5</v>
      </c>
      <c r="BH13" s="2">
        <f>SUM(AM13:AQ13)/SUM('Mortal Baseline'!X13:AB13)</f>
        <v>1E-4</v>
      </c>
      <c r="BI13" s="58">
        <f>AM13*'Stroke Epi'!$AP43</f>
        <v>5.6531360000935497E-2</v>
      </c>
      <c r="BJ13" s="58">
        <f>AN13*'Stroke Epi'!$AP43</f>
        <v>0.27435449159232278</v>
      </c>
      <c r="BK13" s="58">
        <f>AO13*'Stroke Epi'!$AP43</f>
        <v>0.2171250855709925</v>
      </c>
      <c r="BL13" s="58">
        <f>AP13*'Stroke Epi'!$AP43</f>
        <v>9.7643827763941177E-2</v>
      </c>
      <c r="BM13" s="58">
        <f>AQ13*'Stroke Epi'!$AP43</f>
        <v>5.3146049762882903E-2</v>
      </c>
      <c r="BN13" s="93">
        <f t="shared" si="6"/>
        <v>0.69880081469107491</v>
      </c>
      <c r="BO13" s="93">
        <f>AR13*'Stroke Epi'!$O$5</f>
        <v>0.26294060994820895</v>
      </c>
      <c r="BP13" s="93">
        <f>AS13*'Stroke Epi'!$O$5</f>
        <v>1.5181388502772064</v>
      </c>
      <c r="BQ13" s="93">
        <f>AT13*'Stroke Epi'!$O$5</f>
        <v>1.3976222388881214</v>
      </c>
      <c r="BR13" s="93">
        <f>AU13*'Stroke Epi'!$O$5</f>
        <v>0.55957567175444745</v>
      </c>
      <c r="BS13" s="93">
        <f>AV13*'Stroke Epi'!$O$5</f>
        <v>0.21797544531449248</v>
      </c>
      <c r="BT13" s="93">
        <f t="shared" si="7"/>
        <v>3.9562528161824768</v>
      </c>
      <c r="BU13" s="93">
        <f t="shared" si="19"/>
        <v>38.846297798311404</v>
      </c>
    </row>
    <row r="14" spans="1:73">
      <c r="A14" s="58">
        <f>'Mortal Baseline'!A14</f>
        <v>12</v>
      </c>
      <c r="B14" s="58">
        <v>16</v>
      </c>
      <c r="C14" s="93">
        <f>'Mortal Baseline'!C14*M14</f>
        <v>0.28299435309307908</v>
      </c>
      <c r="D14" s="93">
        <f>'Mortal Baseline'!D14*N14</f>
        <v>1.334163160165867</v>
      </c>
      <c r="E14" s="93">
        <f>'Mortal Baseline'!E14*O14</f>
        <v>1.2610638227667392</v>
      </c>
      <c r="F14" s="93">
        <f>'Mortal Baseline'!F14*P14</f>
        <v>0.52175170227931778</v>
      </c>
      <c r="G14" s="93">
        <f>'Mortal Baseline'!G14*Q14</f>
        <v>0.3038442316508701</v>
      </c>
      <c r="H14" s="93">
        <f t="shared" si="8"/>
        <v>1.1433199555733922</v>
      </c>
      <c r="I14" s="93">
        <f t="shared" si="9"/>
        <v>6.1866382024641347</v>
      </c>
      <c r="J14" s="93">
        <f t="shared" si="10"/>
        <v>5.5064742479832844</v>
      </c>
      <c r="K14" s="93">
        <f t="shared" si="11"/>
        <v>2.0202456211521365</v>
      </c>
      <c r="L14" s="93">
        <f t="shared" si="12"/>
        <v>0.80652961968247361</v>
      </c>
      <c r="M14" s="93">
        <f>('Stroke Epi'!AE44*(SUM('Mortal Baseline'!C14:G14)))/('Mortal Baseline'!C14*'Stroke Epi'!B$74+'Mortal Baseline'!D14*'Stroke Epi'!C$74+'Mortal Baseline'!E14*'Stroke Epi'!D$74+'Mortal Baseline'!F14*'Stroke Epi'!E$74+'Mortal Baseline'!G14*'Stroke Epi'!F$74)</f>
        <v>1.4600262536346569E-4</v>
      </c>
      <c r="N14" s="93">
        <f>M14*'Stroke Epi'!C$74</f>
        <v>1.1584788212218269E-4</v>
      </c>
      <c r="O14" s="93">
        <f>N14*'Stroke Epi'!D$74</f>
        <v>8.2089634045508052E-5</v>
      </c>
      <c r="P14" s="93">
        <f>O14*'Stroke Epi'!E$74</f>
        <v>5.1640371814501375E-5</v>
      </c>
      <c r="Q14" s="93">
        <f>P14*'Stroke Epi'!F$74</f>
        <v>2.7585466487760513E-5</v>
      </c>
      <c r="R14" s="93">
        <f t="shared" ref="R14:R77" si="20">SUM(M14:Q14)</f>
        <v>4.2316597983341832E-4</v>
      </c>
      <c r="S14" s="2">
        <f>C14/'Mortal Baseline'!C14</f>
        <v>1.4600262536346569E-4</v>
      </c>
      <c r="T14" s="2">
        <f>D14/'Mortal Baseline'!D14</f>
        <v>1.1584788212218269E-4</v>
      </c>
      <c r="U14" s="2">
        <f>E14/'Mortal Baseline'!E14</f>
        <v>8.2089634045508052E-5</v>
      </c>
      <c r="V14" s="2">
        <f>F14/'Mortal Baseline'!F14</f>
        <v>5.1640371814501368E-5</v>
      </c>
      <c r="W14" s="2">
        <f>G14/'Mortal Baseline'!G14</f>
        <v>2.7585466487760513E-5</v>
      </c>
      <c r="X14" s="2">
        <f>SUM(C14:G14)/SUM('Mortal Baseline'!C14:G14)</f>
        <v>7.4172714317103793E-5</v>
      </c>
      <c r="Y14" s="93">
        <f>C14*'Stroke Epi'!$AH44</f>
        <v>3.8657028632514599E-2</v>
      </c>
      <c r="Z14" s="93">
        <f>D14*'Stroke Epi'!$AH$33</f>
        <v>0.18224668767865743</v>
      </c>
      <c r="AA14" s="93">
        <f>E14*'Stroke Epi'!$AH$33</f>
        <v>0.17226131818993659</v>
      </c>
      <c r="AB14" s="93">
        <f>F14*'Stroke Epi'!$AH$33</f>
        <v>7.1271282531354813E-2</v>
      </c>
      <c r="AC14" s="93">
        <f>G14*'Stroke Epi'!$AH$33</f>
        <v>4.1505122043508855E-2</v>
      </c>
      <c r="AD14" s="93">
        <f t="shared" si="3"/>
        <v>0.50594143907597233</v>
      </c>
      <c r="AE14" s="93">
        <f>H14*'Stroke Epi'!$O$5</f>
        <v>0.22866399111467844</v>
      </c>
      <c r="AF14" s="93">
        <f>I14*'Stroke Epi'!$O$5</f>
        <v>1.2373276404928271</v>
      </c>
      <c r="AG14" s="93">
        <f>J14*'Stroke Epi'!$O$5</f>
        <v>1.101294849596657</v>
      </c>
      <c r="AH14" s="93">
        <f>K14*'Stroke Epi'!$O$5</f>
        <v>0.40404912423042733</v>
      </c>
      <c r="AI14" s="93">
        <f>L14*'Stroke Epi'!$O$5</f>
        <v>0.16130592393649473</v>
      </c>
      <c r="AJ14" s="93">
        <f t="shared" si="4"/>
        <v>3.1326415293710848</v>
      </c>
      <c r="AK14" s="93">
        <f t="shared" si="13"/>
        <v>36.047810970212041</v>
      </c>
      <c r="AL14" s="2"/>
      <c r="AM14" s="93">
        <f>'Mortal Baseline'!X14*AW14</f>
        <v>0.4257636989868438</v>
      </c>
      <c r="AN14" s="93">
        <f>'Mortal Baseline'!Y14*AX14</f>
        <v>1.9336630557668073</v>
      </c>
      <c r="AO14" s="93">
        <f>'Mortal Baseline'!Z14*AY14</f>
        <v>1.5004789313057521</v>
      </c>
      <c r="AP14" s="93">
        <f>'Mortal Baseline'!AA14*AZ14</f>
        <v>0.71205816131732436</v>
      </c>
      <c r="AQ14" s="93">
        <f>'Mortal Baseline'!AB14*BA14</f>
        <v>0.42253890179843745</v>
      </c>
      <c r="AR14" s="93">
        <f t="shared" si="14"/>
        <v>1.4209947787787442</v>
      </c>
      <c r="AS14" s="93">
        <f t="shared" si="15"/>
        <v>7.731863965283309</v>
      </c>
      <c r="AT14" s="93">
        <f t="shared" si="16"/>
        <v>6.8738428012872443</v>
      </c>
      <c r="AU14" s="93">
        <f t="shared" si="17"/>
        <v>2.8527170205711729</v>
      </c>
      <c r="AV14" s="93">
        <f t="shared" si="18"/>
        <v>1.2412946332935244</v>
      </c>
      <c r="AW14" s="93">
        <f>('Stroke Epi'!AE44*(SUM('Mortal Baseline'!X14:AB14)))/('Mortal Baseline'!X14*'Stroke Epi'!B$83+'Mortal Baseline'!Y14*'Stroke Epi'!C$83+'Mortal Baseline'!Z14*'Stroke Epi'!D$83+'Mortal Baseline'!AA14*'Stroke Epi'!E$83+'Mortal Baseline'!AB14*'Stroke Epi'!F$83)</f>
        <v>1.3743573581620559E-4</v>
      </c>
      <c r="AX14" s="93">
        <f>$AW14*'Stroke Epi'!C$83</f>
        <v>1.0945369443884631E-4</v>
      </c>
      <c r="AY14" s="93">
        <f>$AW14*'Stroke Epi'!D$83</f>
        <v>9.7387864366376483E-5</v>
      </c>
      <c r="AZ14" s="93">
        <f>$AW14*'Stroke Epi'!E$83</f>
        <v>8.731337879690306E-5</v>
      </c>
      <c r="BA14" s="93">
        <f>$AW14*'Stroke Epi'!F$83</f>
        <v>7.5209300202916716E-5</v>
      </c>
      <c r="BB14" s="93">
        <f t="shared" si="5"/>
        <v>5.0679997362124813E-4</v>
      </c>
      <c r="BC14" s="2">
        <f>AM14/'Mortal Baseline'!X14</f>
        <v>1.3743573581620559E-4</v>
      </c>
      <c r="BD14" s="2">
        <f>AN14/'Mortal Baseline'!Y14</f>
        <v>1.0945369443884631E-4</v>
      </c>
      <c r="BE14" s="2">
        <f>AO14/'Mortal Baseline'!Z14</f>
        <v>9.7387864366376483E-5</v>
      </c>
      <c r="BF14" s="2">
        <f>AP14/'Mortal Baseline'!AA14</f>
        <v>8.731337879690306E-5</v>
      </c>
      <c r="BG14" s="2">
        <f>AQ14/'Mortal Baseline'!AB14</f>
        <v>7.5209300202916716E-5</v>
      </c>
      <c r="BH14" s="2">
        <f>SUM(AM14:AQ14)/SUM('Mortal Baseline'!X14:AB14)</f>
        <v>1E-4</v>
      </c>
      <c r="BI14" s="58">
        <f>AM14*'Stroke Epi'!$AP44</f>
        <v>5.9564341488259447E-2</v>
      </c>
      <c r="BJ14" s="58">
        <f>AN14*'Stroke Epi'!$AP44</f>
        <v>0.27051946150177636</v>
      </c>
      <c r="BK14" s="58">
        <f>AO14*'Stroke Epi'!$AP44</f>
        <v>0.20991700248967471</v>
      </c>
      <c r="BL14" s="58">
        <f>AP14*'Stroke Epi'!$AP44</f>
        <v>9.9616936768293682E-2</v>
      </c>
      <c r="BM14" s="58">
        <f>AQ14*'Stroke Epi'!$AP44</f>
        <v>5.9113192361601397E-2</v>
      </c>
      <c r="BN14" s="93">
        <f t="shared" si="6"/>
        <v>0.69873093460960556</v>
      </c>
      <c r="BO14" s="93">
        <f>AR14*'Stroke Epi'!$O$5</f>
        <v>0.28419895575574888</v>
      </c>
      <c r="BP14" s="93">
        <f>AS14*'Stroke Epi'!$O$5</f>
        <v>1.546372793056662</v>
      </c>
      <c r="BQ14" s="93">
        <f>AT14*'Stroke Epi'!$O$5</f>
        <v>1.3747685602574489</v>
      </c>
      <c r="BR14" s="93">
        <f>AU14*'Stroke Epi'!$O$5</f>
        <v>0.57054340411423465</v>
      </c>
      <c r="BS14" s="93">
        <f>AV14*'Stroke Epi'!$O$5</f>
        <v>0.24825892665870489</v>
      </c>
      <c r="BT14" s="93">
        <f t="shared" si="7"/>
        <v>4.0241426398427995</v>
      </c>
      <c r="BU14" s="93">
        <f t="shared" si="19"/>
        <v>43.569171372763812</v>
      </c>
    </row>
    <row r="15" spans="1:73">
      <c r="A15" s="58">
        <f>'Mortal Baseline'!A15</f>
        <v>13</v>
      </c>
      <c r="B15" s="58">
        <v>17</v>
      </c>
      <c r="C15" s="93">
        <f>'Mortal Baseline'!C15*M15</f>
        <v>0.28243883107916234</v>
      </c>
      <c r="D15" s="93">
        <f>'Mortal Baseline'!D15*N15</f>
        <v>1.2557759377539077</v>
      </c>
      <c r="E15" s="93">
        <f>'Mortal Baseline'!E15*O15</f>
        <v>1.2099743249282218</v>
      </c>
      <c r="F15" s="93">
        <f>'Mortal Baseline'!F15*P15</f>
        <v>0.53352398336403739</v>
      </c>
      <c r="G15" s="93">
        <f>'Mortal Baseline'!G15*Q15</f>
        <v>0.34660405747451073</v>
      </c>
      <c r="H15" s="93">
        <f t="shared" si="8"/>
        <v>1.1584377669053616</v>
      </c>
      <c r="I15" s="93">
        <f t="shared" si="9"/>
        <v>6.0228398120465583</v>
      </c>
      <c r="J15" s="93">
        <f t="shared" si="10"/>
        <v>5.4428924051249128</v>
      </c>
      <c r="K15" s="93">
        <f t="shared" si="11"/>
        <v>2.078449197754392</v>
      </c>
      <c r="L15" s="93">
        <f t="shared" si="12"/>
        <v>0.95032263117698079</v>
      </c>
      <c r="M15" s="93">
        <f>('Stroke Epi'!AE45*(SUM('Mortal Baseline'!C15:G15)))/('Mortal Baseline'!C15*'Stroke Epi'!B$74+'Mortal Baseline'!D15*'Stroke Epi'!C$74+'Mortal Baseline'!E15*'Stroke Epi'!D$74+'Mortal Baseline'!F15*'Stroke Epi'!E$74+'Mortal Baseline'!G15*'Stroke Epi'!F$74)</f>
        <v>1.4743640330822802E-4</v>
      </c>
      <c r="N15" s="93">
        <f>M15*'Stroke Epi'!C$74</f>
        <v>1.1698553384536722E-4</v>
      </c>
      <c r="O15" s="93">
        <f>N15*'Stroke Epi'!D$74</f>
        <v>8.2895772335796024E-5</v>
      </c>
      <c r="P15" s="93">
        <f>O15*'Stroke Epi'!E$74</f>
        <v>5.2147491641851308E-5</v>
      </c>
      <c r="Q15" s="93">
        <f>P15*'Stroke Epi'!F$74</f>
        <v>2.7856361845619114E-5</v>
      </c>
      <c r="R15" s="93">
        <f t="shared" si="20"/>
        <v>4.2732156297686167E-4</v>
      </c>
      <c r="S15" s="2">
        <f>C15/'Mortal Baseline'!C15</f>
        <v>1.4743640330822802E-4</v>
      </c>
      <c r="T15" s="2">
        <f>D15/'Mortal Baseline'!D15</f>
        <v>1.1698553384536722E-4</v>
      </c>
      <c r="U15" s="2">
        <f>E15/'Mortal Baseline'!E15</f>
        <v>8.2895772335796024E-5</v>
      </c>
      <c r="V15" s="2">
        <f>F15/'Mortal Baseline'!F15</f>
        <v>5.2147491641851308E-5</v>
      </c>
      <c r="W15" s="2">
        <f>G15/'Mortal Baseline'!G15</f>
        <v>2.7856361845619114E-5</v>
      </c>
      <c r="X15" s="2">
        <f>SUM(C15:G15)/SUM('Mortal Baseline'!C15:G15)</f>
        <v>7.2682551951888552E-5</v>
      </c>
      <c r="Y15" s="93">
        <f>C15*'Stroke Epi'!$AH45</f>
        <v>3.8581144325413576E-2</v>
      </c>
      <c r="Z15" s="93">
        <f>D15*'Stroke Epi'!$AH$33</f>
        <v>0.17153899309718379</v>
      </c>
      <c r="AA15" s="93">
        <f>E15*'Stroke Epi'!$AH$33</f>
        <v>0.16528249278519508</v>
      </c>
      <c r="AB15" s="93">
        <f>F15*'Stroke Epi'!$AH$33</f>
        <v>7.2879376127527512E-2</v>
      </c>
      <c r="AC15" s="93">
        <f>G15*'Stroke Epi'!$AH$33</f>
        <v>4.7346114251018166E-2</v>
      </c>
      <c r="AD15" s="93">
        <f t="shared" si="3"/>
        <v>0.49562812058633804</v>
      </c>
      <c r="AE15" s="93">
        <f>H15*'Stroke Epi'!$O$5</f>
        <v>0.23168755338107233</v>
      </c>
      <c r="AF15" s="93">
        <f>I15*'Stroke Epi'!$O$5</f>
        <v>1.2045679624093117</v>
      </c>
      <c r="AG15" s="93">
        <f>J15*'Stroke Epi'!$O$5</f>
        <v>1.0885784810249826</v>
      </c>
      <c r="AH15" s="93">
        <f>K15*'Stroke Epi'!$O$5</f>
        <v>0.4156898395508784</v>
      </c>
      <c r="AI15" s="93">
        <f>L15*'Stroke Epi'!$O$5</f>
        <v>0.19006452623539616</v>
      </c>
      <c r="AJ15" s="93">
        <f t="shared" si="4"/>
        <v>3.1305883626016411</v>
      </c>
      <c r="AK15" s="93">
        <f t="shared" si="13"/>
        <v>39.674027453400022</v>
      </c>
      <c r="AL15" s="2"/>
      <c r="AM15" s="93">
        <f>'Mortal Baseline'!X15*AW15</f>
        <v>0.44572550764774155</v>
      </c>
      <c r="AN15" s="93">
        <f>'Mortal Baseline'!Y15*AX15</f>
        <v>1.8969442971493062</v>
      </c>
      <c r="AO15" s="93">
        <f>'Mortal Baseline'!Z15*AY15</f>
        <v>1.4547999796700244</v>
      </c>
      <c r="AP15" s="93">
        <f>'Mortal Baseline'!AA15*AZ15</f>
        <v>0.73047658401744342</v>
      </c>
      <c r="AQ15" s="93">
        <f>'Mortal Baseline'!AB15*BA15</f>
        <v>0.46605693041573115</v>
      </c>
      <c r="AR15" s="93">
        <f t="shared" si="14"/>
        <v>1.5229569891824775</v>
      </c>
      <c r="AS15" s="93">
        <f t="shared" si="15"/>
        <v>7.8119160078741778</v>
      </c>
      <c r="AT15" s="93">
        <f t="shared" si="16"/>
        <v>6.743957218210145</v>
      </c>
      <c r="AU15" s="93">
        <f t="shared" si="17"/>
        <v>2.9130332637060876</v>
      </c>
      <c r="AV15" s="93">
        <f t="shared" si="18"/>
        <v>1.3999794446889491</v>
      </c>
      <c r="AW15" s="93">
        <f>('Stroke Epi'!AE45*(SUM('Mortal Baseline'!X15:AB15)))/('Mortal Baseline'!X15*'Stroke Epi'!B$83+'Mortal Baseline'!Y15*'Stroke Epi'!C$83+'Mortal Baseline'!Z15*'Stroke Epi'!D$83+'Mortal Baseline'!AA15*'Stroke Epi'!E$83+'Mortal Baseline'!AB15*'Stroke Epi'!F$83)</f>
        <v>1.3780807375390853E-4</v>
      </c>
      <c r="AX15" s="93">
        <f>$AW15*'Stroke Epi'!C$83</f>
        <v>1.0975022403225444E-4</v>
      </c>
      <c r="AY15" s="93">
        <f>$AW15*'Stroke Epi'!D$83</f>
        <v>9.7651705472622408E-5</v>
      </c>
      <c r="AZ15" s="93">
        <f>$AW15*'Stroke Epi'!E$83</f>
        <v>8.7549926323658334E-5</v>
      </c>
      <c r="BA15" s="93">
        <f>$AW15*'Stroke Epi'!F$83</f>
        <v>7.5413055620438435E-5</v>
      </c>
      <c r="BB15" s="93">
        <f t="shared" si="5"/>
        <v>5.0817298520288215E-4</v>
      </c>
      <c r="BC15" s="2">
        <f>AM15/'Mortal Baseline'!X15</f>
        <v>1.3780807375390853E-4</v>
      </c>
      <c r="BD15" s="2">
        <f>AN15/'Mortal Baseline'!Y15</f>
        <v>1.0975022403225444E-4</v>
      </c>
      <c r="BE15" s="2">
        <f>AO15/'Mortal Baseline'!Z15</f>
        <v>9.7651705472622408E-5</v>
      </c>
      <c r="BF15" s="2">
        <f>AP15/'Mortal Baseline'!AA15</f>
        <v>8.7549926323658334E-5</v>
      </c>
      <c r="BG15" s="2">
        <f>AQ15/'Mortal Baseline'!AB15</f>
        <v>7.5413055620438435E-5</v>
      </c>
      <c r="BH15" s="2">
        <f>SUM(AM15:AQ15)/SUM('Mortal Baseline'!X15:AB15)</f>
        <v>9.9999999999999978E-5</v>
      </c>
      <c r="BI15" s="58">
        <f>AM15*'Stroke Epi'!$AP45</f>
        <v>6.2356998519919042E-2</v>
      </c>
      <c r="BJ15" s="58">
        <f>AN15*'Stroke Epi'!$AP45</f>
        <v>0.26538250717118794</v>
      </c>
      <c r="BK15" s="58">
        <f>AO15*'Stroke Epi'!$AP45</f>
        <v>0.20352651715583642</v>
      </c>
      <c r="BL15" s="58">
        <f>AP15*'Stroke Epi'!$AP45</f>
        <v>0.10219367410404033</v>
      </c>
      <c r="BM15" s="58">
        <f>AQ15*'Stroke Epi'!$AP45</f>
        <v>6.5201364565160791E-2</v>
      </c>
      <c r="BN15" s="93">
        <f t="shared" si="6"/>
        <v>0.6986610615161446</v>
      </c>
      <c r="BO15" s="93">
        <f>AR15*'Stroke Epi'!$O$5</f>
        <v>0.30459139783649553</v>
      </c>
      <c r="BP15" s="93">
        <f>AS15*'Stroke Epi'!$O$5</f>
        <v>1.5623832015748356</v>
      </c>
      <c r="BQ15" s="93">
        <f>AT15*'Stroke Epi'!$O$5</f>
        <v>1.3487914436420292</v>
      </c>
      <c r="BR15" s="93">
        <f>AU15*'Stroke Epi'!$O$5</f>
        <v>0.58260665274121759</v>
      </c>
      <c r="BS15" s="93">
        <f>AV15*'Stroke Epi'!$O$5</f>
        <v>0.27999588893778982</v>
      </c>
      <c r="BT15" s="93">
        <f t="shared" si="7"/>
        <v>4.0783685847323676</v>
      </c>
      <c r="BU15" s="93">
        <f t="shared" si="19"/>
        <v>48.346201019012327</v>
      </c>
    </row>
    <row r="16" spans="1:73">
      <c r="A16" s="58">
        <f>'Mortal Baseline'!A16</f>
        <v>14</v>
      </c>
      <c r="B16" s="58">
        <v>18</v>
      </c>
      <c r="C16" s="93">
        <f>'Mortal Baseline'!C16*M16</f>
        <v>0.28183998440922281</v>
      </c>
      <c r="D16" s="93">
        <f>'Mortal Baseline'!D16*N16</f>
        <v>1.1781027107723381</v>
      </c>
      <c r="E16" s="93">
        <f>'Mortal Baseline'!E16*O16</f>
        <v>1.1568288258929016</v>
      </c>
      <c r="F16" s="93">
        <f>'Mortal Baseline'!F16*P16</f>
        <v>0.54629838258521979</v>
      </c>
      <c r="G16" s="93">
        <f>'Mortal Baseline'!G16*Q16</f>
        <v>0.38941290746790219</v>
      </c>
      <c r="H16" s="93">
        <f t="shared" si="8"/>
        <v>1.1700090536080985</v>
      </c>
      <c r="I16" s="93">
        <f t="shared" si="9"/>
        <v>5.8248355673123999</v>
      </c>
      <c r="J16" s="93">
        <f t="shared" si="10"/>
        <v>5.3458602572076366</v>
      </c>
      <c r="K16" s="93">
        <f t="shared" si="11"/>
        <v>2.1361783646612054</v>
      </c>
      <c r="L16" s="93">
        <f t="shared" si="12"/>
        <v>1.1023248981584688</v>
      </c>
      <c r="M16" s="93">
        <f>('Stroke Epi'!AE46*(SUM('Mortal Baseline'!C16:G16)))/('Mortal Baseline'!C16*'Stroke Epi'!B$74+'Mortal Baseline'!D16*'Stroke Epi'!C$74+'Mortal Baseline'!E16*'Stroke Epi'!D$74+'Mortal Baseline'!F16*'Stroke Epi'!E$74+'Mortal Baseline'!G16*'Stroke Epi'!F$74)</f>
        <v>1.4887689023874003E-4</v>
      </c>
      <c r="N16" s="93">
        <f>M16*'Stroke Epi'!C$74</f>
        <v>1.1812850890974752E-4</v>
      </c>
      <c r="O16" s="93">
        <f>N16*'Stroke Epi'!D$74</f>
        <v>8.3705682737603485E-5</v>
      </c>
      <c r="P16" s="93">
        <f>O16*'Stroke Epi'!E$74</f>
        <v>5.2656984402686169E-5</v>
      </c>
      <c r="Q16" s="93">
        <f>P16*'Stroke Epi'!F$74</f>
        <v>2.8128524786859204E-5</v>
      </c>
      <c r="R16" s="93">
        <f t="shared" si="20"/>
        <v>4.3149659107563637E-4</v>
      </c>
      <c r="S16" s="2">
        <f>C16/'Mortal Baseline'!C16</f>
        <v>1.4887689023874003E-4</v>
      </c>
      <c r="T16" s="2">
        <f>D16/'Mortal Baseline'!D16</f>
        <v>1.1812850890974752E-4</v>
      </c>
      <c r="U16" s="2">
        <f>E16/'Mortal Baseline'!E16</f>
        <v>8.3705682737603485E-5</v>
      </c>
      <c r="V16" s="2">
        <f>F16/'Mortal Baseline'!F16</f>
        <v>5.2656984402686162E-5</v>
      </c>
      <c r="W16" s="2">
        <f>G16/'Mortal Baseline'!G16</f>
        <v>2.8128524786859204E-5</v>
      </c>
      <c r="X16" s="2">
        <f>SUM(C16:G16)/SUM('Mortal Baseline'!C16:G16)</f>
        <v>7.118479206660927E-5</v>
      </c>
      <c r="Y16" s="93">
        <f>C16*'Stroke Epi'!$AH46</f>
        <v>3.8499341870299839E-2</v>
      </c>
      <c r="Z16" s="93">
        <f>D16*'Stroke Epi'!$AH$33</f>
        <v>0.16092883029150137</v>
      </c>
      <c r="AA16" s="93">
        <f>E16*'Stroke Epi'!$AH$33</f>
        <v>0.15802281761697035</v>
      </c>
      <c r="AB16" s="93">
        <f>F16*'Stroke Epi'!$AH$33</f>
        <v>7.4624359061141024E-2</v>
      </c>
      <c r="AC16" s="93">
        <f>G16*'Stroke Epi'!$AH$33</f>
        <v>5.319380316011544E-2</v>
      </c>
      <c r="AD16" s="93">
        <f t="shared" si="3"/>
        <v>0.48526915200002801</v>
      </c>
      <c r="AE16" s="93">
        <f>H16*'Stroke Epi'!$O$5</f>
        <v>0.23400181072161971</v>
      </c>
      <c r="AF16" s="93">
        <f>I16*'Stroke Epi'!$O$5</f>
        <v>1.1649671134624799</v>
      </c>
      <c r="AG16" s="93">
        <f>J16*'Stroke Epi'!$O$5</f>
        <v>1.0691720514415273</v>
      </c>
      <c r="AH16" s="93">
        <f>K16*'Stroke Epi'!$O$5</f>
        <v>0.42723567293224107</v>
      </c>
      <c r="AI16" s="93">
        <f>L16*'Stroke Epi'!$O$5</f>
        <v>0.22046497963169376</v>
      </c>
      <c r="AJ16" s="93">
        <f t="shared" si="4"/>
        <v>3.1158416281895618</v>
      </c>
      <c r="AK16" s="93">
        <f t="shared" si="13"/>
        <v>43.275138233589615</v>
      </c>
      <c r="AL16" s="2"/>
      <c r="AM16" s="93">
        <f>'Mortal Baseline'!X16*AW16</f>
        <v>0.46385474697939411</v>
      </c>
      <c r="AN16" s="93">
        <f>'Mortal Baseline'!Y16*AX16</f>
        <v>1.8521136445073623</v>
      </c>
      <c r="AO16" s="93">
        <f>'Mortal Baseline'!Z16*AY16</f>
        <v>1.4144477989272006</v>
      </c>
      <c r="AP16" s="93">
        <f>'Mortal Baseline'!AA16*AZ16</f>
        <v>0.75299642095346531</v>
      </c>
      <c r="AQ16" s="93">
        <f>'Mortal Baseline'!AB16*BA16</f>
        <v>0.51009128720293606</v>
      </c>
      <c r="AR16" s="93">
        <f t="shared" si="14"/>
        <v>1.6198633398054569</v>
      </c>
      <c r="AS16" s="93">
        <f t="shared" si="15"/>
        <v>7.836263943635517</v>
      </c>
      <c r="AT16" s="93">
        <f t="shared" si="16"/>
        <v>6.6060870563394802</v>
      </c>
      <c r="AU16" s="93">
        <f t="shared" si="17"/>
        <v>2.981229357814295</v>
      </c>
      <c r="AV16" s="93">
        <f t="shared" si="18"/>
        <v>1.5648734783889344</v>
      </c>
      <c r="AW16" s="93">
        <f>('Stroke Epi'!AE46*(SUM('Mortal Baseline'!X16:AB16)))/('Mortal Baseline'!X16*'Stroke Epi'!B$83+'Mortal Baseline'!Y16*'Stroke Epi'!C$83+'Mortal Baseline'!Z16*'Stroke Epi'!D$83+'Mortal Baseline'!AA16*'Stroke Epi'!E$83+'Mortal Baseline'!AB16*'Stroke Epi'!F$83)</f>
        <v>1.3823852671634838E-4</v>
      </c>
      <c r="AX16" s="93">
        <f>$AW16*'Stroke Epi'!C$83</f>
        <v>1.1009303637826752E-4</v>
      </c>
      <c r="AY16" s="93">
        <f>$AW16*'Stroke Epi'!D$83</f>
        <v>9.7956727266795785E-5</v>
      </c>
      <c r="AZ16" s="93">
        <f>$AW16*'Stroke Epi'!E$83</f>
        <v>8.782339451837896E-5</v>
      </c>
      <c r="BA16" s="93">
        <f>$AW16*'Stroke Epi'!F$83</f>
        <v>7.5648613467770565E-5</v>
      </c>
      <c r="BB16" s="93">
        <f t="shared" si="5"/>
        <v>5.0976029834756123E-4</v>
      </c>
      <c r="BC16" s="2">
        <f>AM16/'Mortal Baseline'!X16</f>
        <v>1.3823852671634838E-4</v>
      </c>
      <c r="BD16" s="2">
        <f>AN16/'Mortal Baseline'!Y16</f>
        <v>1.1009303637826752E-4</v>
      </c>
      <c r="BE16" s="2">
        <f>AO16/'Mortal Baseline'!Z16</f>
        <v>9.7956727266795785E-5</v>
      </c>
      <c r="BF16" s="2">
        <f>AP16/'Mortal Baseline'!AA16</f>
        <v>8.782339451837896E-5</v>
      </c>
      <c r="BG16" s="2">
        <f>AQ16/'Mortal Baseline'!AB16</f>
        <v>7.5648613467770565E-5</v>
      </c>
      <c r="BH16" s="2">
        <f>SUM(AM16:AQ16)/SUM('Mortal Baseline'!X16:AB16)</f>
        <v>1.0000000000000003E-4</v>
      </c>
      <c r="BI16" s="58">
        <f>AM16*'Stroke Epi'!$AP46</f>
        <v>6.489327910241724E-2</v>
      </c>
      <c r="BJ16" s="58">
        <f>AN16*'Stroke Epi'!$AP46</f>
        <v>0.25911069886657995</v>
      </c>
      <c r="BK16" s="58">
        <f>AO16*'Stroke Epi'!$AP46</f>
        <v>0.19788124706991536</v>
      </c>
      <c r="BL16" s="58">
        <f>AP16*'Stroke Epi'!$AP46</f>
        <v>0.1053441992913898</v>
      </c>
      <c r="BM16" s="58">
        <f>AQ16*'Stroke Epi'!$AP46</f>
        <v>7.1361771079690758E-2</v>
      </c>
      <c r="BN16" s="93">
        <f t="shared" si="6"/>
        <v>0.69859119540999315</v>
      </c>
      <c r="BO16" s="93">
        <f>AR16*'Stroke Epi'!$O$5</f>
        <v>0.32397266796109142</v>
      </c>
      <c r="BP16" s="93">
        <f>AS16*'Stroke Epi'!$O$5</f>
        <v>1.5672527887271035</v>
      </c>
      <c r="BQ16" s="93">
        <f>AT16*'Stroke Epi'!$O$5</f>
        <v>1.321217411267896</v>
      </c>
      <c r="BR16" s="93">
        <f>AU16*'Stroke Epi'!$O$5</f>
        <v>0.59624587156285902</v>
      </c>
      <c r="BS16" s="93">
        <f>AV16*'Stroke Epi'!$O$5</f>
        <v>0.31297469567778691</v>
      </c>
      <c r="BT16" s="93">
        <f t="shared" si="7"/>
        <v>4.1216634351967372</v>
      </c>
      <c r="BU16" s="93">
        <f t="shared" si="19"/>
        <v>53.16645564961906</v>
      </c>
    </row>
    <row r="17" spans="1:73">
      <c r="A17" s="58">
        <f>'Mortal Baseline'!A17</f>
        <v>15</v>
      </c>
      <c r="B17" s="58">
        <v>19</v>
      </c>
      <c r="C17" s="93">
        <f>'Mortal Baseline'!C17*M17</f>
        <v>0.2812527265346817</v>
      </c>
      <c r="D17" s="93">
        <f>'Mortal Baseline'!D17*N17</f>
        <v>1.1022860766459053</v>
      </c>
      <c r="E17" s="93">
        <f>'Mortal Baseline'!E17*O17</f>
        <v>1.1026041764677954</v>
      </c>
      <c r="F17" s="93">
        <f>'Mortal Baseline'!F17*P17</f>
        <v>0.56000028090463594</v>
      </c>
      <c r="G17" s="93">
        <f>'Mortal Baseline'!G17*Q17</f>
        <v>0.43145872783189959</v>
      </c>
      <c r="H17" s="93">
        <f t="shared" si="8"/>
        <v>1.1787606275508606</v>
      </c>
      <c r="I17" s="93">
        <f t="shared" si="9"/>
        <v>5.6012257002043233</v>
      </c>
      <c r="J17" s="93">
        <f t="shared" si="10"/>
        <v>5.221269564616934</v>
      </c>
      <c r="K17" s="93">
        <f t="shared" si="11"/>
        <v>2.1943186135724595</v>
      </c>
      <c r="L17" s="93">
        <f t="shared" si="12"/>
        <v>1.2601248431985592</v>
      </c>
      <c r="M17" s="93">
        <f>('Stroke Epi'!AE47*(SUM('Mortal Baseline'!C17:G17)))/('Mortal Baseline'!C17*'Stroke Epi'!B$74+'Mortal Baseline'!D17*'Stroke Epi'!C$74+'Mortal Baseline'!E17*'Stroke Epi'!D$74+'Mortal Baseline'!F17*'Stroke Epi'!E$74+'Mortal Baseline'!G17*'Stroke Epi'!F$74)</f>
        <v>1.5029850297253416E-4</v>
      </c>
      <c r="N17" s="93">
        <f>M17*'Stroke Epi'!C$74</f>
        <v>1.1925650797139445E-4</v>
      </c>
      <c r="O17" s="93">
        <f>N17*'Stroke Epi'!D$74</f>
        <v>8.4504981166526094E-5</v>
      </c>
      <c r="P17" s="93">
        <f>O17*'Stroke Epi'!E$74</f>
        <v>5.3159801457972691E-5</v>
      </c>
      <c r="Q17" s="93">
        <f>P17*'Stroke Epi'!F$74</f>
        <v>2.8397121672216755E-5</v>
      </c>
      <c r="R17" s="93">
        <f t="shared" si="20"/>
        <v>4.3561691524064412E-4</v>
      </c>
      <c r="S17" s="2">
        <f>C17/'Mortal Baseline'!C17</f>
        <v>1.5029850297253414E-4</v>
      </c>
      <c r="T17" s="2">
        <f>D17/'Mortal Baseline'!D17</f>
        <v>1.1925650797139445E-4</v>
      </c>
      <c r="U17" s="2">
        <f>E17/'Mortal Baseline'!E17</f>
        <v>8.4504981166526094E-5</v>
      </c>
      <c r="V17" s="2">
        <f>F17/'Mortal Baseline'!F17</f>
        <v>5.3159801457972698E-5</v>
      </c>
      <c r="W17" s="2">
        <f>G17/'Mortal Baseline'!G17</f>
        <v>2.8397121672216755E-5</v>
      </c>
      <c r="X17" s="2">
        <f>SUM(C17:G17)/SUM('Mortal Baseline'!C17:G17)</f>
        <v>6.9705238729568555E-5</v>
      </c>
      <c r="Y17" s="93">
        <f>C17*'Stroke Epi'!$AH47</f>
        <v>3.8419122444637521E-2</v>
      </c>
      <c r="Z17" s="93">
        <f>D17*'Stroke Epi'!$AH$33</f>
        <v>0.15057227806983067</v>
      </c>
      <c r="AA17" s="93">
        <f>E17*'Stroke Epi'!$AH$33</f>
        <v>0.15061573050550084</v>
      </c>
      <c r="AB17" s="93">
        <f>F17*'Stroke Epi'!$AH$33</f>
        <v>7.6496038371573274E-2</v>
      </c>
      <c r="AC17" s="93">
        <f>G17*'Stroke Epi'!$AH$33</f>
        <v>5.8937262221837483E-2</v>
      </c>
      <c r="AD17" s="93">
        <f>SUM(Y17:AC17)</f>
        <v>0.47504043161337978</v>
      </c>
      <c r="AE17" s="93">
        <f>H17*'Stroke Epi'!$O$5</f>
        <v>0.23575212551017213</v>
      </c>
      <c r="AF17" s="93">
        <f>I17*'Stroke Epi'!$O$5</f>
        <v>1.1202451400408646</v>
      </c>
      <c r="AG17" s="93">
        <f>J17*'Stroke Epi'!$O$5</f>
        <v>1.0442539129233868</v>
      </c>
      <c r="AH17" s="93">
        <f>K17*'Stroke Epi'!$O$5</f>
        <v>0.43886372271449192</v>
      </c>
      <c r="AI17" s="93">
        <f>L17*'Stroke Epi'!$O$5</f>
        <v>0.25202496863971185</v>
      </c>
      <c r="AJ17" s="93">
        <f t="shared" si="4"/>
        <v>3.0911398698286274</v>
      </c>
      <c r="AK17" s="93">
        <f t="shared" si="13"/>
        <v>46.841318535031625</v>
      </c>
      <c r="AL17" s="2"/>
      <c r="AM17" s="93">
        <f>'Mortal Baseline'!X17*AW17</f>
        <v>0.48006831210141759</v>
      </c>
      <c r="AN17" s="93">
        <f>'Mortal Baseline'!Y17*AX17</f>
        <v>1.8003222660020881</v>
      </c>
      <c r="AO17" s="93">
        <f>'Mortal Baseline'!Z17*AY17</f>
        <v>1.3789130597464425</v>
      </c>
      <c r="AP17" s="93">
        <f>'Mortal Baseline'!AA17*AZ17</f>
        <v>0.77940429522231236</v>
      </c>
      <c r="AQ17" s="93">
        <f>'Mortal Baseline'!AB17*BA17</f>
        <v>0.55429661510824091</v>
      </c>
      <c r="AR17" s="93">
        <f t="shared" si="14"/>
        <v>1.7110657048433657</v>
      </c>
      <c r="AS17" s="93">
        <f t="shared" si="15"/>
        <v>7.8102227220439211</v>
      </c>
      <c r="AT17" s="93">
        <f t="shared" si="16"/>
        <v>6.4659014577481111</v>
      </c>
      <c r="AU17" s="93">
        <f t="shared" si="17"/>
        <v>3.0590435821823587</v>
      </c>
      <c r="AV17" s="93">
        <f t="shared" si="18"/>
        <v>1.7348336267396975</v>
      </c>
      <c r="AW17" s="93">
        <f>('Stroke Epi'!AE47*(SUM('Mortal Baseline'!X17:AB17)))/('Mortal Baseline'!X17*'Stroke Epi'!B$83+'Mortal Baseline'!Y17*'Stroke Epi'!C$83+'Mortal Baseline'!Z17*'Stroke Epi'!D$83+'Mortal Baseline'!AA17*'Stroke Epi'!E$83+'Mortal Baseline'!AB17*'Stroke Epi'!F$83)</f>
        <v>1.3872063550692746E-4</v>
      </c>
      <c r="AX17" s="93">
        <f>$AW17*'Stroke Epi'!C$83</f>
        <v>1.1047698737861647E-4</v>
      </c>
      <c r="AY17" s="93">
        <f>$AW17*'Stroke Epi'!D$83</f>
        <v>9.8298352719796905E-5</v>
      </c>
      <c r="AZ17" s="93">
        <f>$AW17*'Stroke Epi'!E$83</f>
        <v>8.8129679832043249E-5</v>
      </c>
      <c r="BA17" s="93">
        <f>$AW17*'Stroke Epi'!F$83</f>
        <v>7.5912439062662544E-5</v>
      </c>
      <c r="BB17" s="93">
        <f t="shared" si="5"/>
        <v>5.1153809450004664E-4</v>
      </c>
      <c r="BC17" s="2">
        <f>AM17/'Mortal Baseline'!X17</f>
        <v>1.3872063550692746E-4</v>
      </c>
      <c r="BD17" s="2">
        <f>AN17/'Mortal Baseline'!Y17</f>
        <v>1.1047698737861647E-4</v>
      </c>
      <c r="BE17" s="2">
        <f>AO17/'Mortal Baseline'!Z17</f>
        <v>9.8298352719796905E-5</v>
      </c>
      <c r="BF17" s="2">
        <f>AP17/'Mortal Baseline'!AA17</f>
        <v>8.8129679832043249E-5</v>
      </c>
      <c r="BG17" s="2">
        <f>AQ17/'Mortal Baseline'!AB17</f>
        <v>7.5912439062662544E-5</v>
      </c>
      <c r="BH17" s="2">
        <f>SUM(AM17:AQ17)/SUM('Mortal Baseline'!X17:AB17)</f>
        <v>1E-4</v>
      </c>
      <c r="BI17" s="58">
        <f>AM17*'Stroke Epi'!$AP47</f>
        <v>6.7161556862988317E-2</v>
      </c>
      <c r="BJ17" s="58">
        <f>AN17*'Stroke Epi'!$AP47</f>
        <v>0.25186508501369215</v>
      </c>
      <c r="BK17" s="58">
        <f>AO17*'Stroke Epi'!$AP47</f>
        <v>0.1929099370585273</v>
      </c>
      <c r="BL17" s="58">
        <f>AP17*'Stroke Epi'!$AP47</f>
        <v>0.1090386609016015</v>
      </c>
      <c r="BM17" s="58">
        <f>AQ17*'Stroke Epi'!$AP47</f>
        <v>7.7546096453642896E-2</v>
      </c>
      <c r="BN17" s="93">
        <f>SUM(BI17:BM17)</f>
        <v>0.6985213362904521</v>
      </c>
      <c r="BO17" s="93">
        <f>AR17*'Stroke Epi'!$O$5</f>
        <v>0.34221314096867317</v>
      </c>
      <c r="BP17" s="93">
        <f>AS17*'Stroke Epi'!$O$5</f>
        <v>1.5620445444087843</v>
      </c>
      <c r="BQ17" s="93">
        <f>AT17*'Stroke Epi'!$O$5</f>
        <v>1.2931802915496222</v>
      </c>
      <c r="BR17" s="93">
        <f>AU17*'Stroke Epi'!$O$5</f>
        <v>0.61180871643647183</v>
      </c>
      <c r="BS17" s="93">
        <f>AV17*'Stroke Epi'!$O$5</f>
        <v>0.34696672534793954</v>
      </c>
      <c r="BT17" s="93">
        <f t="shared" si="7"/>
        <v>4.1562134187114905</v>
      </c>
      <c r="BU17" s="93">
        <f t="shared" si="19"/>
        <v>58.021190404621002</v>
      </c>
    </row>
    <row r="18" spans="1:73">
      <c r="A18" s="58">
        <f>'Mortal Baseline'!A18</f>
        <v>16</v>
      </c>
      <c r="B18" s="58">
        <v>20</v>
      </c>
      <c r="C18" s="93">
        <f>'Mortal Baseline'!C18*M18</f>
        <v>0.28073349604846642</v>
      </c>
      <c r="D18" s="93">
        <f>'Mortal Baseline'!D18*N18</f>
        <v>1.029266433013234</v>
      </c>
      <c r="E18" s="93">
        <f>'Mortal Baseline'!E18*O18</f>
        <v>1.0481968443810452</v>
      </c>
      <c r="F18" s="93">
        <f>'Mortal Baseline'!F18*P18</f>
        <v>0.57455770987683552</v>
      </c>
      <c r="G18" s="93">
        <f>'Mortal Baseline'!G18*Q18</f>
        <v>0.47203460650771722</v>
      </c>
      <c r="H18" s="93">
        <f t="shared" si="8"/>
        <v>1.1853228756445173</v>
      </c>
      <c r="I18" s="93">
        <f t="shared" si="9"/>
        <v>5.3596747151068618</v>
      </c>
      <c r="J18" s="93">
        <f t="shared" si="10"/>
        <v>5.0745967655690913</v>
      </c>
      <c r="K18" s="93">
        <f t="shared" si="11"/>
        <v>2.2535165623632301</v>
      </c>
      <c r="L18" s="93">
        <f t="shared" si="12"/>
        <v>1.4211972188447273</v>
      </c>
      <c r="M18" s="93">
        <f>('Stroke Epi'!AE48*(SUM('Mortal Baseline'!C18:G18)))/('Mortal Baseline'!C18*'Stroke Epi'!B$74+'Mortal Baseline'!D18*'Stroke Epi'!C$74+'Mortal Baseline'!E18*'Stroke Epi'!D$74+'Mortal Baseline'!F18*'Stroke Epi'!E$74+'Mortal Baseline'!G18*'Stroke Epi'!F$74)</f>
        <v>1.5167899016706158E-4</v>
      </c>
      <c r="N18" s="93">
        <f>M18*'Stroke Epi'!C$74</f>
        <v>1.2035187538266302E-4</v>
      </c>
      <c r="O18" s="93">
        <f>N18*'Stroke Epi'!D$74</f>
        <v>8.5281156857347761E-5</v>
      </c>
      <c r="P18" s="93">
        <f>O18*'Stroke Epi'!E$74</f>
        <v>5.3648072623186902E-5</v>
      </c>
      <c r="Q18" s="93">
        <f>P18*'Stroke Epi'!F$74</f>
        <v>2.8657948374110756E-5</v>
      </c>
      <c r="R18" s="93">
        <f t="shared" si="20"/>
        <v>4.3961804340437001E-4</v>
      </c>
      <c r="S18" s="2">
        <f>C18/'Mortal Baseline'!C18</f>
        <v>1.5167899016706158E-4</v>
      </c>
      <c r="T18" s="2">
        <f>D18/'Mortal Baseline'!D18</f>
        <v>1.2035187538266302E-4</v>
      </c>
      <c r="U18" s="2">
        <f>E18/'Mortal Baseline'!E18</f>
        <v>8.5281156857347761E-5</v>
      </c>
      <c r="V18" s="2">
        <f>F18/'Mortal Baseline'!F18</f>
        <v>5.3648072623186895E-5</v>
      </c>
      <c r="W18" s="2">
        <f>G18/'Mortal Baseline'!G18</f>
        <v>2.8657948374110756E-5</v>
      </c>
      <c r="X18" s="2">
        <f>SUM(C18:G18)/SUM('Mortal Baseline'!C18:G18)</f>
        <v>6.8266253004316363E-5</v>
      </c>
      <c r="Y18" s="93">
        <f>C18*'Stroke Epi'!$AH48</f>
        <v>3.834819556022051E-2</v>
      </c>
      <c r="Z18" s="93">
        <f>D18*'Stroke Epi'!$AH$33</f>
        <v>0.14059779474960776</v>
      </c>
      <c r="AA18" s="93">
        <f>E18*'Stroke Epi'!$AH$33</f>
        <v>0.14318368894245079</v>
      </c>
      <c r="AB18" s="93">
        <f>F18*'Stroke Epi'!$AH$33</f>
        <v>7.8484583169175726E-2</v>
      </c>
      <c r="AC18" s="93">
        <f>G18*'Stroke Epi'!$AH$33</f>
        <v>6.4479927248954169E-2</v>
      </c>
      <c r="AD18" s="93">
        <f t="shared" si="3"/>
        <v>0.465094189670409</v>
      </c>
      <c r="AE18" s="93">
        <f>H18*'Stroke Epi'!$O$5</f>
        <v>0.23706457512890347</v>
      </c>
      <c r="AF18" s="93">
        <f>I18*'Stroke Epi'!$O$5</f>
        <v>1.0719349430213725</v>
      </c>
      <c r="AG18" s="93">
        <f>J18*'Stroke Epi'!$O$5</f>
        <v>1.0149193531138183</v>
      </c>
      <c r="AH18" s="93">
        <f>K18*'Stroke Epi'!$O$5</f>
        <v>0.45070331247264606</v>
      </c>
      <c r="AI18" s="93">
        <f>L18*'Stroke Epi'!$O$5</f>
        <v>0.28423944376894544</v>
      </c>
      <c r="AJ18" s="93">
        <f t="shared" si="4"/>
        <v>3.0588616275056859</v>
      </c>
      <c r="AK18" s="93">
        <f t="shared" si="13"/>
        <v>50.36527435220772</v>
      </c>
      <c r="AL18" s="2"/>
      <c r="AM18" s="93">
        <f>'Mortal Baseline'!X18*AW18</f>
        <v>0.49431176417000328</v>
      </c>
      <c r="AN18" s="93">
        <f>'Mortal Baseline'!Y18*AX18</f>
        <v>1.742691655580997</v>
      </c>
      <c r="AO18" s="93">
        <f>'Mortal Baseline'!Z18*AY18</f>
        <v>1.3476996094425668</v>
      </c>
      <c r="AP18" s="93">
        <f>'Mortal Baseline'!AA18*AZ18</f>
        <v>0.8094700863523796</v>
      </c>
      <c r="AQ18" s="93">
        <f>'Mortal Baseline'!AB18*BA18</f>
        <v>0.59833213217973591</v>
      </c>
      <c r="AR18" s="93">
        <f t="shared" si="14"/>
        <v>1.7960027711817075</v>
      </c>
      <c r="AS18" s="93">
        <f t="shared" si="15"/>
        <v>7.7390047482024409</v>
      </c>
      <c r="AT18" s="93">
        <f t="shared" si="16"/>
        <v>6.3275108385825289</v>
      </c>
      <c r="AU18" s="93">
        <f t="shared" si="17"/>
        <v>3.1476662911966651</v>
      </c>
      <c r="AV18" s="93">
        <f t="shared" si="18"/>
        <v>1.9086529371178509</v>
      </c>
      <c r="AW18" s="93">
        <f>('Stroke Epi'!AE48*(SUM('Mortal Baseline'!X18:AB18)))/('Mortal Baseline'!X18*'Stroke Epi'!B$83+'Mortal Baseline'!Y18*'Stroke Epi'!C$83+'Mortal Baseline'!Z18*'Stroke Epi'!D$83+'Mortal Baseline'!AA18*'Stroke Epi'!E$83+'Mortal Baseline'!AB18*'Stroke Epi'!F$83)</f>
        <v>1.3924777821964132E-4</v>
      </c>
      <c r="AX18" s="93">
        <f>$AW18*'Stroke Epi'!C$83</f>
        <v>1.1089680335340927E-4</v>
      </c>
      <c r="AY18" s="93">
        <f>$AW18*'Stroke Epi'!D$83</f>
        <v>9.8671889505572583E-5</v>
      </c>
      <c r="AZ18" s="93">
        <f>$AW18*'Stroke Epi'!E$83</f>
        <v>8.8464575345803686E-5</v>
      </c>
      <c r="BA18" s="93">
        <f>$AW18*'Stroke Epi'!F$83</f>
        <v>7.6200908682989648E-5</v>
      </c>
      <c r="BB18" s="93">
        <f t="shared" si="5"/>
        <v>5.1348195510741643E-4</v>
      </c>
      <c r="BC18" s="2">
        <f>AM18/'Mortal Baseline'!X18</f>
        <v>1.3924777821964132E-4</v>
      </c>
      <c r="BD18" s="2">
        <f>AN18/'Mortal Baseline'!Y18</f>
        <v>1.1089680335340927E-4</v>
      </c>
      <c r="BE18" s="2">
        <f>AO18/'Mortal Baseline'!Z18</f>
        <v>9.8671889505572583E-5</v>
      </c>
      <c r="BF18" s="2">
        <f>AP18/'Mortal Baseline'!AA18</f>
        <v>8.8464575345803686E-5</v>
      </c>
      <c r="BG18" s="2">
        <f>AQ18/'Mortal Baseline'!AB18</f>
        <v>7.6200908682989634E-5</v>
      </c>
      <c r="BH18" s="2">
        <f>SUM(AM18:AQ18)/SUM('Mortal Baseline'!X18:AB18)</f>
        <v>9.9999999999999991E-5</v>
      </c>
      <c r="BI18" s="58">
        <f>AM18*'Stroke Epi'!$AP48</f>
        <v>6.925307816021746E-2</v>
      </c>
      <c r="BJ18" s="58">
        <f>AN18*'Stroke Epi'!$AP48</f>
        <v>0.24415110094689768</v>
      </c>
      <c r="BK18" s="58">
        <f>AO18*'Stroke Epi'!$AP48</f>
        <v>0.18881271528290361</v>
      </c>
      <c r="BL18" s="58">
        <f>AP18*'Stroke Epi'!$AP48</f>
        <v>0.11340675909796838</v>
      </c>
      <c r="BM18" s="58">
        <f>AQ18*'Stroke Epi'!$AP48</f>
        <v>8.3826331718380998E-2</v>
      </c>
      <c r="BN18" s="93">
        <f t="shared" ref="BN18:BN81" si="21">SUM(BI18:BM18)</f>
        <v>0.69944998520636803</v>
      </c>
      <c r="BO18" s="93">
        <f>AR18*'Stroke Epi'!$O$5</f>
        <v>0.35920055423634151</v>
      </c>
      <c r="BP18" s="93">
        <f>AS18*'Stroke Epi'!$O$5</f>
        <v>1.5478009496404883</v>
      </c>
      <c r="BQ18" s="93">
        <f>AT18*'Stroke Epi'!$O$5</f>
        <v>1.2655021677165059</v>
      </c>
      <c r="BR18" s="93">
        <f>AU18*'Stroke Epi'!$O$5</f>
        <v>0.62953325823933304</v>
      </c>
      <c r="BS18" s="93">
        <f>AV18*'Stroke Epi'!$O$5</f>
        <v>0.38173058742357019</v>
      </c>
      <c r="BT18" s="93">
        <f t="shared" si="7"/>
        <v>4.1837675172562383</v>
      </c>
      <c r="BU18" s="93">
        <f t="shared" si="19"/>
        <v>62.904407907083609</v>
      </c>
    </row>
    <row r="19" spans="1:73">
      <c r="A19" s="58">
        <f>'Mortal Baseline'!A19</f>
        <v>17</v>
      </c>
      <c r="B19" s="58">
        <v>21</v>
      </c>
      <c r="C19" s="93">
        <f>'Mortal Baseline'!C19*M19</f>
        <v>0.28028091500306851</v>
      </c>
      <c r="D19" s="93">
        <f>'Mortal Baseline'!D19*N19</f>
        <v>0.95957893711813014</v>
      </c>
      <c r="E19" s="93">
        <f>'Mortal Baseline'!E19*O19</f>
        <v>0.99419533549821759</v>
      </c>
      <c r="F19" s="93">
        <f>'Mortal Baseline'!F19*P19</f>
        <v>0.58977687742003748</v>
      </c>
      <c r="G19" s="93">
        <f>'Mortal Baseline'!G19*Q19</f>
        <v>0.51045851377970808</v>
      </c>
      <c r="H19" s="93">
        <f t="shared" si="8"/>
        <v>1.1901910199584618</v>
      </c>
      <c r="I19" s="93">
        <f t="shared" si="9"/>
        <v>5.1067209144540113</v>
      </c>
      <c r="J19" s="93">
        <f t="shared" si="10"/>
        <v>4.9106890590110401</v>
      </c>
      <c r="K19" s="93">
        <f t="shared" si="11"/>
        <v>2.3141055441414462</v>
      </c>
      <c r="L19" s="93">
        <f t="shared" si="12"/>
        <v>1.5829363616065357</v>
      </c>
      <c r="M19" s="93">
        <f>('Stroke Epi'!AE49*(SUM('Mortal Baseline'!C19:G19)))/('Mortal Baseline'!C19*'Stroke Epi'!B$74+'Mortal Baseline'!D19*'Stroke Epi'!C$74+'Mortal Baseline'!E19*'Stroke Epi'!D$74+'Mortal Baseline'!F19*'Stroke Epi'!E$74+'Mortal Baseline'!G19*'Stroke Epi'!F$74)</f>
        <v>1.5300002825820527E-4</v>
      </c>
      <c r="N19" s="93">
        <f>M19*'Stroke Epi'!C$74</f>
        <v>1.2140007204817328E-4</v>
      </c>
      <c r="O19" s="93">
        <f>N19*'Stroke Epi'!D$74</f>
        <v>8.6023907429073437E-5</v>
      </c>
      <c r="P19" s="93">
        <f>O19*'Stroke Epi'!E$74</f>
        <v>5.4115316948677305E-5</v>
      </c>
      <c r="Q19" s="93">
        <f>P19*'Stroke Epi'!F$74</f>
        <v>2.8907542872165711E-5</v>
      </c>
      <c r="R19" s="93">
        <f t="shared" si="20"/>
        <v>4.4344686755629499E-4</v>
      </c>
      <c r="S19" s="2">
        <f>C19/'Mortal Baseline'!C19</f>
        <v>1.5300002825820527E-4</v>
      </c>
      <c r="T19" s="2">
        <f>D19/'Mortal Baseline'!D19</f>
        <v>1.2140007204817328E-4</v>
      </c>
      <c r="U19" s="2">
        <f>E19/'Mortal Baseline'!E19</f>
        <v>8.6023907429073437E-5</v>
      </c>
      <c r="V19" s="2">
        <f>F19/'Mortal Baseline'!F19</f>
        <v>5.4115316948677305E-5</v>
      </c>
      <c r="W19" s="2">
        <f>G19/'Mortal Baseline'!G19</f>
        <v>2.8907542872165711E-5</v>
      </c>
      <c r="X19" s="2">
        <f>SUM(C19:G19)/SUM('Mortal Baseline'!C19:G19)</f>
        <v>6.6886196158070455E-5</v>
      </c>
      <c r="Y19" s="93">
        <f>C19*'Stroke Epi'!$AH49</f>
        <v>3.8286372989419157E-2</v>
      </c>
      <c r="Z19" s="93">
        <f>D19*'Stroke Epi'!$AH$33</f>
        <v>0.13107848281033657</v>
      </c>
      <c r="AA19" s="93">
        <f>E19*'Stroke Epi'!$AH$33</f>
        <v>0.13580708282905651</v>
      </c>
      <c r="AB19" s="93">
        <f>F19*'Stroke Epi'!$AH$33</f>
        <v>8.0563521455577117E-2</v>
      </c>
      <c r="AC19" s="93">
        <f>G19*'Stroke Epi'!$AH$33</f>
        <v>6.9728632982308122E-2</v>
      </c>
      <c r="AD19" s="93">
        <f t="shared" si="3"/>
        <v>0.4554640930666975</v>
      </c>
      <c r="AE19" s="93">
        <f>H19*'Stroke Epi'!$O$5</f>
        <v>0.23803820399169237</v>
      </c>
      <c r="AF19" s="93">
        <f>I19*'Stroke Epi'!$O$5</f>
        <v>1.0213441828908023</v>
      </c>
      <c r="AG19" s="93">
        <f>J19*'Stroke Epi'!$O$5</f>
        <v>0.98213781180220805</v>
      </c>
      <c r="AH19" s="93">
        <f>K19*'Stroke Epi'!$O$5</f>
        <v>0.46282110882828925</v>
      </c>
      <c r="AI19" s="93">
        <f>L19*'Stroke Epi'!$O$5</f>
        <v>0.31658727232130718</v>
      </c>
      <c r="AJ19" s="93">
        <f t="shared" si="4"/>
        <v>3.0209285798342993</v>
      </c>
      <c r="AK19" s="93">
        <f t="shared" si="13"/>
        <v>53.84166702510872</v>
      </c>
      <c r="AL19" s="2"/>
      <c r="AM19" s="93">
        <f>'Mortal Baseline'!X19*AW19</f>
        <v>0.50650684921344213</v>
      </c>
      <c r="AN19" s="93">
        <f>'Mortal Baseline'!Y19*AX19</f>
        <v>1.6801551329802733</v>
      </c>
      <c r="AO19" s="93">
        <f>'Mortal Baseline'!Z19*AY19</f>
        <v>1.3201976680626406</v>
      </c>
      <c r="AP19" s="93">
        <f>'Mortal Baseline'!AA19*AZ19</f>
        <v>0.84284852369206531</v>
      </c>
      <c r="AQ19" s="93">
        <f>'Mortal Baseline'!AB19*BA19</f>
        <v>0.64179857272771534</v>
      </c>
      <c r="AR19" s="93">
        <f t="shared" si="14"/>
        <v>1.8740559879985905</v>
      </c>
      <c r="AS19" s="93">
        <f t="shared" si="15"/>
        <v>7.6272078305953288</v>
      </c>
      <c r="AT19" s="93">
        <f t="shared" si="16"/>
        <v>6.1933936236457603</v>
      </c>
      <c r="AU19" s="93">
        <f t="shared" si="17"/>
        <v>3.2475747975514291</v>
      </c>
      <c r="AV19" s="93">
        <f t="shared" si="18"/>
        <v>2.0848945907036152</v>
      </c>
      <c r="AW19" s="93">
        <f>('Stroke Epi'!AE49*(SUM('Mortal Baseline'!X19:AB19)))/('Mortal Baseline'!X19*'Stroke Epi'!B$83+'Mortal Baseline'!Y19*'Stroke Epi'!C$83+'Mortal Baseline'!Z19*'Stroke Epi'!D$83+'Mortal Baseline'!AA19*'Stroke Epi'!E$83+'Mortal Baseline'!AB19*'Stroke Epi'!F$83)</f>
        <v>1.3981311883970568E-4</v>
      </c>
      <c r="AX19" s="93">
        <f>$AW19*'Stroke Epi'!C$83</f>
        <v>1.1134704010671733E-4</v>
      </c>
      <c r="AY19" s="93">
        <f>$AW19*'Stroke Epi'!D$83</f>
        <v>9.9072493579183102E-5</v>
      </c>
      <c r="AZ19" s="93">
        <f>$AW19*'Stroke Epi'!E$83</f>
        <v>8.8823738116794831E-5</v>
      </c>
      <c r="BA19" s="93">
        <f>$AW19*'Stroke Epi'!F$83</f>
        <v>7.6510281439346001E-5</v>
      </c>
      <c r="BB19" s="93">
        <f t="shared" si="5"/>
        <v>5.1556667208174699E-4</v>
      </c>
      <c r="BC19" s="2">
        <f>AM19/'Mortal Baseline'!X19</f>
        <v>1.3981311883970568E-4</v>
      </c>
      <c r="BD19" s="2">
        <f>AN19/'Mortal Baseline'!Y19</f>
        <v>1.1134704010671733E-4</v>
      </c>
      <c r="BE19" s="2">
        <f>AO19/'Mortal Baseline'!Z19</f>
        <v>9.9072493579183089E-5</v>
      </c>
      <c r="BF19" s="2">
        <f>AP19/'Mortal Baseline'!AA19</f>
        <v>8.8823738116794831E-5</v>
      </c>
      <c r="BG19" s="2">
        <f>AQ19/'Mortal Baseline'!AB19</f>
        <v>7.6510281439346001E-5</v>
      </c>
      <c r="BH19" s="2">
        <f>SUM(AM19:AQ19)/SUM('Mortal Baseline'!X19:AB19)</f>
        <v>1.0000000000000002E-4</v>
      </c>
      <c r="BI19" s="58">
        <f>AM19*'Stroke Epi'!$AP49</f>
        <v>7.0961609574803242E-2</v>
      </c>
      <c r="BJ19" s="58">
        <f>AN19*'Stroke Epi'!$AP49</f>
        <v>0.23538973413053629</v>
      </c>
      <c r="BK19" s="58">
        <f>AO19*'Stroke Epi'!$AP49</f>
        <v>0.18495969329557596</v>
      </c>
      <c r="BL19" s="58">
        <f>AP19*'Stroke Epi'!$AP49</f>
        <v>0.11808307816925835</v>
      </c>
      <c r="BM19" s="58">
        <f>AQ19*'Stroke Epi'!$AP49</f>
        <v>8.9915980039152923E-2</v>
      </c>
      <c r="BN19" s="93">
        <f t="shared" si="21"/>
        <v>0.69931009520932674</v>
      </c>
      <c r="BO19" s="93">
        <f>AR19*'Stroke Epi'!$O$5</f>
        <v>0.37481119759971815</v>
      </c>
      <c r="BP19" s="93">
        <f>AS19*'Stroke Epi'!$O$5</f>
        <v>1.5254415661190659</v>
      </c>
      <c r="BQ19" s="93">
        <f>AT19*'Stroke Epi'!$O$5</f>
        <v>1.2386787247291522</v>
      </c>
      <c r="BR19" s="93">
        <f>AU19*'Stroke Epi'!$O$5</f>
        <v>0.64951495951028582</v>
      </c>
      <c r="BS19" s="93">
        <f>AV19*'Stroke Epi'!$O$5</f>
        <v>0.41697891814072308</v>
      </c>
      <c r="BT19" s="93">
        <f t="shared" si="7"/>
        <v>4.2054253660989449</v>
      </c>
      <c r="BU19" s="93">
        <f t="shared" si="19"/>
        <v>67.809143368391886</v>
      </c>
    </row>
    <row r="20" spans="1:73">
      <c r="A20" s="58">
        <f>'Mortal Baseline'!A20</f>
        <v>18</v>
      </c>
      <c r="B20" s="58">
        <v>22</v>
      </c>
      <c r="C20" s="93">
        <f>'Mortal Baseline'!C20*M20</f>
        <v>0.28000246310913268</v>
      </c>
      <c r="D20" s="93">
        <f>'Mortal Baseline'!D20*N20</f>
        <v>0.89396407664484645</v>
      </c>
      <c r="E20" s="93">
        <f>'Mortal Baseline'!E20*O20</f>
        <v>0.94148446764013438</v>
      </c>
      <c r="F20" s="93">
        <f>'Mortal Baseline'!F20*P20</f>
        <v>0.60568568438950898</v>
      </c>
      <c r="G20" s="93">
        <f>'Mortal Baseline'!G20*Q20</f>
        <v>0.54637165354599815</v>
      </c>
      <c r="H20" s="93">
        <f t="shared" si="8"/>
        <v>1.1938689060864829</v>
      </c>
      <c r="I20" s="93">
        <f t="shared" si="9"/>
        <v>4.8482623253977195</v>
      </c>
      <c r="J20" s="93">
        <f t="shared" si="10"/>
        <v>4.7342286320199101</v>
      </c>
      <c r="K20" s="93">
        <f t="shared" si="11"/>
        <v>2.3764065982470886</v>
      </c>
      <c r="L20" s="93">
        <f t="shared" si="12"/>
        <v>1.7429921098489187</v>
      </c>
      <c r="M20" s="93">
        <f>('Stroke Epi'!AE50*(SUM('Mortal Baseline'!C20:G20)))/('Mortal Baseline'!C20*'Stroke Epi'!B$74+'Mortal Baseline'!D20*'Stroke Epi'!C$74+'Mortal Baseline'!E20*'Stroke Epi'!D$74+'Mortal Baseline'!F20*'Stroke Epi'!E$74+'Mortal Baseline'!G20*'Stroke Epi'!F$74)</f>
        <v>1.5424735483412662E-4</v>
      </c>
      <c r="N20" s="93">
        <f>M20*'Stroke Epi'!C$74</f>
        <v>1.2238978125220625E-4</v>
      </c>
      <c r="O20" s="93">
        <f>N20*'Stroke Epi'!D$74</f>
        <v>8.6725213874061792E-5</v>
      </c>
      <c r="P20" s="93">
        <f>O20*'Stroke Epi'!E$74</f>
        <v>5.4556489893303025E-5</v>
      </c>
      <c r="Q20" s="93">
        <f>P20*'Stroke Epi'!F$74</f>
        <v>2.9143210452619926E-5</v>
      </c>
      <c r="R20" s="93">
        <f t="shared" si="20"/>
        <v>4.4706205030631767E-4</v>
      </c>
      <c r="S20" s="2">
        <f>C20/'Mortal Baseline'!C20</f>
        <v>1.5424735483412662E-4</v>
      </c>
      <c r="T20" s="2">
        <f>D20/'Mortal Baseline'!D20</f>
        <v>1.2238978125220625E-4</v>
      </c>
      <c r="U20" s="2">
        <f>E20/'Mortal Baseline'!E20</f>
        <v>8.6725213874061792E-5</v>
      </c>
      <c r="V20" s="2">
        <f>F20/'Mortal Baseline'!F20</f>
        <v>5.4556489893303025E-5</v>
      </c>
      <c r="W20" s="2">
        <f>G20/'Mortal Baseline'!G20</f>
        <v>2.9143210452619926E-5</v>
      </c>
      <c r="X20" s="2">
        <f>SUM(C20:G20)/SUM('Mortal Baseline'!C20:G20)</f>
        <v>6.5579327665703412E-5</v>
      </c>
      <c r="Y20" s="93">
        <f>C20*'Stroke Epi'!$AH50</f>
        <v>3.8248336460707522E-2</v>
      </c>
      <c r="Z20" s="93">
        <f>D20*'Stroke Epi'!$AH$33</f>
        <v>0.12211549286968602</v>
      </c>
      <c r="AA20" s="93">
        <f>E20*'Stroke Epi'!$AH$33</f>
        <v>0.12860677827964234</v>
      </c>
      <c r="AB20" s="93">
        <f>F20*'Stroke Epi'!$AH$33</f>
        <v>8.2736664487606928E-2</v>
      </c>
      <c r="AC20" s="93">
        <f>G20*'Stroke Epi'!$AH$33</f>
        <v>7.4634367874383351E-2</v>
      </c>
      <c r="AD20" s="93">
        <f t="shared" si="3"/>
        <v>0.44634163997202614</v>
      </c>
      <c r="AE20" s="93">
        <f>H20*'Stroke Epi'!$O$5</f>
        <v>0.23877378121729659</v>
      </c>
      <c r="AF20" s="93">
        <f>I20*'Stroke Epi'!$O$5</f>
        <v>0.96965246507954395</v>
      </c>
      <c r="AG20" s="93">
        <f>J20*'Stroke Epi'!$O$5</f>
        <v>0.94684572640398201</v>
      </c>
      <c r="AH20" s="93">
        <f>K20*'Stroke Epi'!$O$5</f>
        <v>0.47528131964941772</v>
      </c>
      <c r="AI20" s="93">
        <f>L20*'Stroke Epi'!$O$5</f>
        <v>0.34859842196978374</v>
      </c>
      <c r="AJ20" s="93">
        <f t="shared" si="4"/>
        <v>2.9791517143200243</v>
      </c>
      <c r="AK20" s="93">
        <f t="shared" si="13"/>
        <v>57.267160379400771</v>
      </c>
      <c r="AL20" s="2"/>
      <c r="AM20" s="93">
        <f>'Mortal Baseline'!X20*AW20</f>
        <v>0.5167008815818499</v>
      </c>
      <c r="AN20" s="93">
        <f>'Mortal Baseline'!Y20*AX20</f>
        <v>1.6139791221356523</v>
      </c>
      <c r="AO20" s="93">
        <f>'Mortal Baseline'!Z20*AY20</f>
        <v>1.2960902972666111</v>
      </c>
      <c r="AP20" s="93">
        <f>'Mortal Baseline'!AA20*AZ20</f>
        <v>0.87931384077842134</v>
      </c>
      <c r="AQ20" s="93">
        <f>'Mortal Baseline'!AB20*BA20</f>
        <v>0.68442430356426553</v>
      </c>
      <c r="AR20" s="93">
        <f t="shared" si="14"/>
        <v>1.9449840624059189</v>
      </c>
      <c r="AS20" s="93">
        <f t="shared" si="15"/>
        <v>7.4803556524813795</v>
      </c>
      <c r="AT20" s="93">
        <f t="shared" si="16"/>
        <v>6.065845502887643</v>
      </c>
      <c r="AU20" s="93">
        <f t="shared" si="17"/>
        <v>3.3592906006503065</v>
      </c>
      <c r="AV20" s="93">
        <f t="shared" si="18"/>
        <v>2.262423996088005</v>
      </c>
      <c r="AW20" s="93">
        <f>('Stroke Epi'!AE50*(SUM('Mortal Baseline'!X20:AB20)))/('Mortal Baseline'!X20*'Stroke Epi'!B$83+'Mortal Baseline'!Y20*'Stroke Epi'!C$83+'Mortal Baseline'!Z20*'Stroke Epi'!D$83+'Mortal Baseline'!AA20*'Stroke Epi'!E$83+'Mortal Baseline'!AB20*'Stroke Epi'!F$83)</f>
        <v>1.4040958108351968E-4</v>
      </c>
      <c r="AX20" s="93">
        <f>$AW20*'Stroke Epi'!C$83</f>
        <v>1.1182206209274601E-4</v>
      </c>
      <c r="AY20" s="93">
        <f>$AW20*'Stroke Epi'!D$83</f>
        <v>9.9495150639628466E-5</v>
      </c>
      <c r="AZ20" s="93">
        <f>$AW20*'Stroke Epi'!E$83</f>
        <v>8.9202672558575161E-5</v>
      </c>
      <c r="BA20" s="93">
        <f>$AW20*'Stroke Epi'!F$83</f>
        <v>7.6836684959422495E-5</v>
      </c>
      <c r="BB20" s="93">
        <f t="shared" si="5"/>
        <v>5.1776615133389183E-4</v>
      </c>
      <c r="BC20" s="2">
        <f>AM20/'Mortal Baseline'!X20</f>
        <v>1.4040958108351968E-4</v>
      </c>
      <c r="BD20" s="2">
        <f>AN20/'Mortal Baseline'!Y20</f>
        <v>1.1182206209274601E-4</v>
      </c>
      <c r="BE20" s="2">
        <f>AO20/'Mortal Baseline'!Z20</f>
        <v>9.9495150639628452E-5</v>
      </c>
      <c r="BF20" s="2">
        <f>AP20/'Mortal Baseline'!AA20</f>
        <v>8.9202672558575161E-5</v>
      </c>
      <c r="BG20" s="2">
        <f>AQ20/'Mortal Baseline'!AB20</f>
        <v>7.6836684959422495E-5</v>
      </c>
      <c r="BH20" s="2">
        <f>SUM(AM20:AQ20)/SUM('Mortal Baseline'!X20:AB20)</f>
        <v>9.9999999999999978E-5</v>
      </c>
      <c r="BI20" s="58">
        <f>AM20*'Stroke Epi'!$AP50</f>
        <v>7.2389793509617176E-2</v>
      </c>
      <c r="BJ20" s="58">
        <f>AN20*'Stroke Epi'!$AP50</f>
        <v>0.22611847501120488</v>
      </c>
      <c r="BK20" s="58">
        <f>AO20*'Stroke Epi'!$AP50</f>
        <v>0.18158225064705222</v>
      </c>
      <c r="BL20" s="58">
        <f>AP20*'Stroke Epi'!$AP50</f>
        <v>0.12319186909305684</v>
      </c>
      <c r="BM20" s="58">
        <f>AQ20*'Stroke Epi'!$AP50</f>
        <v>9.5887844929353608E-2</v>
      </c>
      <c r="BN20" s="93">
        <f t="shared" si="21"/>
        <v>0.69917023319028471</v>
      </c>
      <c r="BO20" s="93">
        <f>AR20*'Stroke Epi'!$O$5</f>
        <v>0.38899681248118378</v>
      </c>
      <c r="BP20" s="93">
        <f>AS20*'Stroke Epi'!$O$5</f>
        <v>1.4960711304962759</v>
      </c>
      <c r="BQ20" s="93">
        <f>AT20*'Stroke Epi'!$O$5</f>
        <v>1.2131691005775287</v>
      </c>
      <c r="BR20" s="93">
        <f>AU20*'Stroke Epi'!$O$5</f>
        <v>0.6718581201300613</v>
      </c>
      <c r="BS20" s="93">
        <f>AV20*'Stroke Epi'!$O$5</f>
        <v>0.45248479921760104</v>
      </c>
      <c r="BT20" s="93">
        <f t="shared" si="7"/>
        <v>4.2225799629026506</v>
      </c>
      <c r="BU20" s="93">
        <f t="shared" si="19"/>
        <v>72.73089356448483</v>
      </c>
    </row>
    <row r="21" spans="1:73">
      <c r="A21" s="58">
        <f>'Mortal Baseline'!A21</f>
        <v>19</v>
      </c>
      <c r="B21" s="58">
        <v>23</v>
      </c>
      <c r="C21" s="93">
        <f>'Mortal Baseline'!C21*M21</f>
        <v>0.27994548157491689</v>
      </c>
      <c r="D21" s="93">
        <f>'Mortal Baseline'!D21*N21</f>
        <v>0.83275755673560137</v>
      </c>
      <c r="E21" s="93">
        <f>'Mortal Baseline'!E21*O21</f>
        <v>0.8906034492510071</v>
      </c>
      <c r="F21" s="93">
        <f>'Mortal Baseline'!F21*P21</f>
        <v>0.62219012616616398</v>
      </c>
      <c r="G21" s="93">
        <f>'Mortal Baseline'!G21*Q21</f>
        <v>0.57945732219586288</v>
      </c>
      <c r="H21" s="93">
        <f t="shared" si="8"/>
        <v>1.1967922699833957</v>
      </c>
      <c r="I21" s="93">
        <f t="shared" si="9"/>
        <v>4.589251924184091</v>
      </c>
      <c r="J21" s="93">
        <f t="shared" si="10"/>
        <v>4.5493795765872926</v>
      </c>
      <c r="K21" s="93">
        <f t="shared" si="11"/>
        <v>2.4405787402762278</v>
      </c>
      <c r="L21" s="93">
        <f t="shared" si="12"/>
        <v>1.8992166422006143</v>
      </c>
      <c r="M21" s="93">
        <f>('Stroke Epi'!AE51*(SUM('Mortal Baseline'!C21:G21)))/('Mortal Baseline'!C21*'Stroke Epi'!B$74+'Mortal Baseline'!D21*'Stroke Epi'!C$74+'Mortal Baseline'!E21*'Stroke Epi'!D$74+'Mortal Baseline'!F21*'Stroke Epi'!E$74+'Mortal Baseline'!G21*'Stroke Epi'!F$74)</f>
        <v>1.5541056609002339E-4</v>
      </c>
      <c r="N21" s="93">
        <f>M21*'Stroke Epi'!C$74</f>
        <v>1.2331274794626988E-4</v>
      </c>
      <c r="O21" s="93">
        <f>N21*'Stroke Epi'!D$74</f>
        <v>8.7379226677437567E-5</v>
      </c>
      <c r="P21" s="93">
        <f>O21*'Stroke Epi'!E$74</f>
        <v>5.4967911685231666E-5</v>
      </c>
      <c r="Q21" s="93">
        <f>P21*'Stroke Epi'!F$74</f>
        <v>2.9362985439801464E-5</v>
      </c>
      <c r="R21" s="93">
        <f t="shared" si="20"/>
        <v>4.5043343783876392E-4</v>
      </c>
      <c r="S21" s="2">
        <f>C21/'Mortal Baseline'!C21</f>
        <v>1.5541056609002339E-4</v>
      </c>
      <c r="T21" s="2">
        <f>D21/'Mortal Baseline'!D21</f>
        <v>1.2331274794626988E-4</v>
      </c>
      <c r="U21" s="2">
        <f>E21/'Mortal Baseline'!E21</f>
        <v>8.7379226677437567E-5</v>
      </c>
      <c r="V21" s="2">
        <f>F21/'Mortal Baseline'!F21</f>
        <v>5.4967911685231666E-5</v>
      </c>
      <c r="W21" s="2">
        <f>G21/'Mortal Baseline'!G21</f>
        <v>2.9362985439801467E-5</v>
      </c>
      <c r="X21" s="2">
        <f>SUM(C21:G21)/SUM('Mortal Baseline'!C21:G21)</f>
        <v>6.435603035294732E-5</v>
      </c>
      <c r="Y21" s="93">
        <f>C21*'Stroke Epi'!$AH51</f>
        <v>3.8240552783133645E-2</v>
      </c>
      <c r="Z21" s="93">
        <f>D21*'Stroke Epi'!$AH$33</f>
        <v>0.11375468225008314</v>
      </c>
      <c r="AA21" s="93">
        <f>E21*'Stroke Epi'!$AH$33</f>
        <v>0.12165643116768757</v>
      </c>
      <c r="AB21" s="93">
        <f>F21*'Stroke Epi'!$AH$33</f>
        <v>8.4991171234298002E-2</v>
      </c>
      <c r="AC21" s="93">
        <f>G21*'Stroke Epi'!$AH$33</f>
        <v>7.9153870211954871E-2</v>
      </c>
      <c r="AD21" s="93">
        <f t="shared" si="3"/>
        <v>0.43779670764715722</v>
      </c>
      <c r="AE21" s="93">
        <f>H21*'Stroke Epi'!$O$5</f>
        <v>0.23935845399667915</v>
      </c>
      <c r="AF21" s="93">
        <f>I21*'Stroke Epi'!$O$5</f>
        <v>0.91785038483681824</v>
      </c>
      <c r="AG21" s="93">
        <f>J21*'Stroke Epi'!$O$5</f>
        <v>0.90987591531745859</v>
      </c>
      <c r="AH21" s="93">
        <f>K21*'Stroke Epi'!$O$5</f>
        <v>0.4881157480552456</v>
      </c>
      <c r="AI21" s="93">
        <f>L21*'Stroke Epi'!$O$5</f>
        <v>0.37984332844012286</v>
      </c>
      <c r="AJ21" s="93">
        <f t="shared" si="4"/>
        <v>2.935043830646324</v>
      </c>
      <c r="AK21" s="93">
        <f t="shared" si="13"/>
        <v>60.640000917694252</v>
      </c>
      <c r="AL21" s="2"/>
      <c r="AM21" s="93">
        <f>'Mortal Baseline'!X21*AW21</f>
        <v>0.52491993558644545</v>
      </c>
      <c r="AN21" s="93">
        <f>'Mortal Baseline'!Y21*AX21</f>
        <v>1.5452307939517202</v>
      </c>
      <c r="AO21" s="93">
        <f>'Mortal Baseline'!Z21*AY21</f>
        <v>1.2749524030466985</v>
      </c>
      <c r="AP21" s="93">
        <f>'Mortal Baseline'!AA21*AZ21</f>
        <v>0.91851345049449296</v>
      </c>
      <c r="AQ21" s="93">
        <f>'Mortal Baseline'!AB21*BA21</f>
        <v>0.7258937605583774</v>
      </c>
      <c r="AR21" s="93">
        <f t="shared" si="14"/>
        <v>2.0085173920015631</v>
      </c>
      <c r="AS21" s="93">
        <f t="shared" si="15"/>
        <v>7.3033968409256182</v>
      </c>
      <c r="AT21" s="93">
        <f t="shared" si="16"/>
        <v>5.9460465547097598</v>
      </c>
      <c r="AU21" s="93">
        <f t="shared" si="17"/>
        <v>3.4827540619216815</v>
      </c>
      <c r="AV21" s="93">
        <f t="shared" si="18"/>
        <v>2.4399451124994278</v>
      </c>
      <c r="AW21" s="93">
        <f>('Stroke Epi'!AE51*(SUM('Mortal Baseline'!X21:AB21)))/('Mortal Baseline'!X21*'Stroke Epi'!B$83+'Mortal Baseline'!Y21*'Stroke Epi'!C$83+'Mortal Baseline'!Z21*'Stroke Epi'!D$83+'Mortal Baseline'!AA21*'Stroke Epi'!E$83+'Mortal Baseline'!AB21*'Stroke Epi'!F$83)</f>
        <v>1.4102985866067415E-4</v>
      </c>
      <c r="AX21" s="93">
        <f>$AW21*'Stroke Epi'!C$83</f>
        <v>1.1231605058848867E-4</v>
      </c>
      <c r="AY21" s="93">
        <f>$AW21*'Stroke Epi'!D$83</f>
        <v>9.9934683401574801E-5</v>
      </c>
      <c r="AZ21" s="93">
        <f>$AW21*'Stroke Epi'!E$83</f>
        <v>8.9596736960614957E-5</v>
      </c>
      <c r="BA21" s="93">
        <f>$AW21*'Stroke Epi'!F$83</f>
        <v>7.7176121003711114E-5</v>
      </c>
      <c r="BB21" s="93">
        <f t="shared" si="5"/>
        <v>5.2005345061506374E-4</v>
      </c>
      <c r="BC21" s="2">
        <f>AM21/'Mortal Baseline'!X21</f>
        <v>1.4102985866067415E-4</v>
      </c>
      <c r="BD21" s="2">
        <f>AN21/'Mortal Baseline'!Y21</f>
        <v>1.1231605058848868E-4</v>
      </c>
      <c r="BE21" s="2">
        <f>AO21/'Mortal Baseline'!Z21</f>
        <v>9.9934683401574787E-5</v>
      </c>
      <c r="BF21" s="2">
        <f>AP21/'Mortal Baseline'!AA21</f>
        <v>8.9596736960614957E-5</v>
      </c>
      <c r="BG21" s="2">
        <f>AQ21/'Mortal Baseline'!AB21</f>
        <v>7.7176121003711114E-5</v>
      </c>
      <c r="BH21" s="2">
        <f>SUM(AM21:AQ21)/SUM('Mortal Baseline'!X21:AB21)</f>
        <v>9.9999999999999991E-5</v>
      </c>
      <c r="BI21" s="58">
        <f>AM21*'Stroke Epi'!$AP51</f>
        <v>7.354128297566101E-2</v>
      </c>
      <c r="BJ21" s="58">
        <f>AN21*'Stroke Epi'!$AP51</f>
        <v>0.21648683423263601</v>
      </c>
      <c r="BK21" s="58">
        <f>AO21*'Stroke Epi'!$AP51</f>
        <v>0.17862083166684248</v>
      </c>
      <c r="BL21" s="58">
        <f>AP21*'Stroke Epi'!$AP51</f>
        <v>0.12868373441427847</v>
      </c>
      <c r="BM21" s="58">
        <f>AQ21*'Stroke Epi'!$AP51</f>
        <v>0.10169771585422868</v>
      </c>
      <c r="BN21" s="93">
        <f t="shared" si="21"/>
        <v>0.69903039914364673</v>
      </c>
      <c r="BO21" s="93">
        <f>AR21*'Stroke Epi'!$O$5</f>
        <v>0.40170347840031262</v>
      </c>
      <c r="BP21" s="93">
        <f>AS21*'Stroke Epi'!$O$5</f>
        <v>1.4606793681851238</v>
      </c>
      <c r="BQ21" s="93">
        <f>AT21*'Stroke Epi'!$O$5</f>
        <v>1.1892093109419519</v>
      </c>
      <c r="BR21" s="93">
        <f>AU21*'Stroke Epi'!$O$5</f>
        <v>0.69655081238433636</v>
      </c>
      <c r="BS21" s="93">
        <f>AV21*'Stroke Epi'!$O$5</f>
        <v>0.48798902249988557</v>
      </c>
      <c r="BT21" s="93">
        <f t="shared" si="7"/>
        <v>4.2361319924116101</v>
      </c>
      <c r="BU21" s="93">
        <f t="shared" si="19"/>
        <v>77.666055956040097</v>
      </c>
    </row>
    <row r="22" spans="1:73">
      <c r="A22" s="58">
        <f>'Mortal Baseline'!A22</f>
        <v>20</v>
      </c>
      <c r="B22" s="58">
        <v>24</v>
      </c>
      <c r="C22" s="93">
        <f>'Mortal Baseline'!C22*M22</f>
        <v>0.28015389893424725</v>
      </c>
      <c r="D22" s="93">
        <f>'Mortal Baseline'!D22*N22</f>
        <v>0.77613866520893515</v>
      </c>
      <c r="E22" s="93">
        <f>'Mortal Baseline'!E22*O22</f>
        <v>0.84197271504885707</v>
      </c>
      <c r="F22" s="93">
        <f>'Mortal Baseline'!F22*P22</f>
        <v>0.63918611396525915</v>
      </c>
      <c r="G22" s="93">
        <f>'Mortal Baseline'!G22*Q22</f>
        <v>0.60951463543341389</v>
      </c>
      <c r="H22" s="93">
        <f t="shared" si="8"/>
        <v>1.1993471621378302</v>
      </c>
      <c r="I22" s="93">
        <f t="shared" si="9"/>
        <v>4.3337855223061252</v>
      </c>
      <c r="J22" s="93">
        <f t="shared" si="10"/>
        <v>4.3598199451510027</v>
      </c>
      <c r="K22" s="93">
        <f t="shared" si="11"/>
        <v>2.5066579349519431</v>
      </c>
      <c r="L22" s="93">
        <f t="shared" si="12"/>
        <v>2.0497340789819507</v>
      </c>
      <c r="M22" s="93">
        <f>('Stroke Epi'!AE52*(SUM('Mortal Baseline'!C22:G22)))/('Mortal Baseline'!C22*'Stroke Epi'!B$74+'Mortal Baseline'!D22*'Stroke Epi'!C$74+'Mortal Baseline'!E22*'Stroke Epi'!D$74+'Mortal Baseline'!F22*'Stroke Epi'!E$74+'Mortal Baseline'!G22*'Stroke Epi'!F$74)</f>
        <v>1.5648270704311554E-4</v>
      </c>
      <c r="N22" s="93">
        <f>M22*'Stroke Epi'!C$74</f>
        <v>1.2416345359928796E-4</v>
      </c>
      <c r="O22" s="93">
        <f>N22*'Stroke Epi'!D$74</f>
        <v>8.798203541642725E-5</v>
      </c>
      <c r="P22" s="93">
        <f>O22*'Stroke Epi'!E$74</f>
        <v>5.5347122383103709E-5</v>
      </c>
      <c r="Q22" s="93">
        <f>P22*'Stroke Epi'!F$74</f>
        <v>2.9565553772104059E-5</v>
      </c>
      <c r="R22" s="93">
        <f t="shared" si="20"/>
        <v>4.5354087221403857E-4</v>
      </c>
      <c r="S22" s="2">
        <f>C22/'Mortal Baseline'!C22</f>
        <v>1.5648270704311554E-4</v>
      </c>
      <c r="T22" s="2">
        <f>D22/'Mortal Baseline'!D22</f>
        <v>1.2416345359928796E-4</v>
      </c>
      <c r="U22" s="2">
        <f>E22/'Mortal Baseline'!E22</f>
        <v>8.798203541642725E-5</v>
      </c>
      <c r="V22" s="2">
        <f>F22/'Mortal Baseline'!F22</f>
        <v>5.5347122383103709E-5</v>
      </c>
      <c r="W22" s="2">
        <f>G22/'Mortal Baseline'!G22</f>
        <v>2.9565553772104055E-5</v>
      </c>
      <c r="X22" s="2">
        <f>SUM(C22:G22)/SUM('Mortal Baseline'!C22:G22)</f>
        <v>6.322323474356103E-5</v>
      </c>
      <c r="Y22" s="93">
        <f>C22*'Stroke Epi'!$AH52</f>
        <v>3.8269022594418174E-2</v>
      </c>
      <c r="Z22" s="93">
        <f>D22*'Stroke Epi'!$AH$33</f>
        <v>0.10602054166754055</v>
      </c>
      <c r="AA22" s="93">
        <f>E22*'Stroke Epi'!$AH$33</f>
        <v>0.11501347287567387</v>
      </c>
      <c r="AB22" s="93">
        <f>F22*'Stroke Epi'!$AH$33</f>
        <v>8.7312823167654402E-2</v>
      </c>
      <c r="AC22" s="93">
        <f>G22*'Stroke Epi'!$AH$33</f>
        <v>8.3259699200204332E-2</v>
      </c>
      <c r="AD22" s="93">
        <f t="shared" si="3"/>
        <v>0.42987555950549133</v>
      </c>
      <c r="AE22" s="93">
        <f>H22*'Stroke Epi'!$O$5</f>
        <v>0.23986943242756606</v>
      </c>
      <c r="AF22" s="93">
        <f>I22*'Stroke Epi'!$O$5</f>
        <v>0.86675710446122511</v>
      </c>
      <c r="AG22" s="93">
        <f>J22*'Stroke Epi'!$O$5</f>
        <v>0.87196398903020056</v>
      </c>
      <c r="AH22" s="93">
        <f>K22*'Stroke Epi'!$O$5</f>
        <v>0.5013315869903886</v>
      </c>
      <c r="AI22" s="93">
        <f>L22*'Stroke Epi'!$O$5</f>
        <v>0.40994681579639014</v>
      </c>
      <c r="AJ22" s="93">
        <f t="shared" si="4"/>
        <v>2.8898689287057704</v>
      </c>
      <c r="AK22" s="93">
        <f t="shared" si="13"/>
        <v>63.959745405905515</v>
      </c>
      <c r="AL22" s="2"/>
      <c r="AM22" s="93">
        <f>'Mortal Baseline'!X22*AW22</f>
        <v>0.53121791747222513</v>
      </c>
      <c r="AN22" s="93">
        <f>'Mortal Baseline'!Y22*AX22</f>
        <v>1.4749493851770925</v>
      </c>
      <c r="AO22" s="93">
        <f>'Mortal Baseline'!Z22*AY22</f>
        <v>1.2563940720383453</v>
      </c>
      <c r="AP22" s="93">
        <f>'Mortal Baseline'!AA22*AZ22</f>
        <v>0.96004292170649985</v>
      </c>
      <c r="AQ22" s="93">
        <f>'Mortal Baseline'!AB22*BA22</f>
        <v>0.76590814517484385</v>
      </c>
      <c r="AR22" s="93">
        <f t="shared" si="14"/>
        <v>2.0644905480978144</v>
      </c>
      <c r="AS22" s="93">
        <f t="shared" si="15"/>
        <v>7.1011800236849503</v>
      </c>
      <c r="AT22" s="93">
        <f t="shared" si="16"/>
        <v>5.8346104841393105</v>
      </c>
      <c r="AU22" s="93">
        <f t="shared" si="17"/>
        <v>3.6175624368295662</v>
      </c>
      <c r="AV22" s="93">
        <f t="shared" si="18"/>
        <v>2.6161665193201573</v>
      </c>
      <c r="AW22" s="93">
        <f>('Stroke Epi'!AE52*(SUM('Mortal Baseline'!X22:AB22)))/('Mortal Baseline'!X22*'Stroke Epi'!B$83+'Mortal Baseline'!Y22*'Stroke Epi'!C$83+'Mortal Baseline'!Z22*'Stroke Epi'!D$83+'Mortal Baseline'!AA22*'Stroke Epi'!E$83+'Mortal Baseline'!AB22*'Stroke Epi'!F$83)</f>
        <v>1.4166646775105865E-4</v>
      </c>
      <c r="AX22" s="93">
        <f>$AW22*'Stroke Epi'!C$83</f>
        <v>1.1282304548644679E-4</v>
      </c>
      <c r="AY22" s="93">
        <f>$AW22*'Stroke Epi'!D$83</f>
        <v>1.0038578878097685E-4</v>
      </c>
      <c r="AZ22" s="93">
        <f>$AW22*'Stroke Epi'!E$83</f>
        <v>9.0001176827176512E-5</v>
      </c>
      <c r="BA22" s="93">
        <f>$AW22*'Stroke Epi'!F$83</f>
        <v>7.7524494182683014E-5</v>
      </c>
      <c r="BB22" s="93">
        <f t="shared" si="5"/>
        <v>5.2240097302834183E-4</v>
      </c>
      <c r="BC22" s="2">
        <f>AM22/'Mortal Baseline'!X22</f>
        <v>1.4166646775105865E-4</v>
      </c>
      <c r="BD22" s="2">
        <f>AN22/'Mortal Baseline'!Y22</f>
        <v>1.128230454864468E-4</v>
      </c>
      <c r="BE22" s="2">
        <f>AO22/'Mortal Baseline'!Z22</f>
        <v>1.0038578878097685E-4</v>
      </c>
      <c r="BF22" s="2">
        <f>AP22/'Mortal Baseline'!AA22</f>
        <v>9.0001176827176512E-5</v>
      </c>
      <c r="BG22" s="2">
        <f>AQ22/'Mortal Baseline'!AB22</f>
        <v>7.7524494182683014E-5</v>
      </c>
      <c r="BH22" s="2">
        <f>SUM(AM22:AQ22)/SUM('Mortal Baseline'!X22:AB22)</f>
        <v>1E-4</v>
      </c>
      <c r="BI22" s="58">
        <f>AM22*'Stroke Epi'!$AP52</f>
        <v>7.4423630237858737E-2</v>
      </c>
      <c r="BJ22" s="58">
        <f>AN22*'Stroke Epi'!$AP52</f>
        <v>0.20664040886331067</v>
      </c>
      <c r="BK22" s="58">
        <f>AO22*'Stroke Epi'!$AP52</f>
        <v>0.17602080949257218</v>
      </c>
      <c r="BL22" s="58">
        <f>AP22*'Stroke Epi'!$AP52</f>
        <v>0.13450201333108064</v>
      </c>
      <c r="BM22" s="58">
        <f>AQ22*'Stroke Epi'!$AP52</f>
        <v>0.10730373113899562</v>
      </c>
      <c r="BN22" s="93">
        <f t="shared" si="21"/>
        <v>0.69889059306381773</v>
      </c>
      <c r="BO22" s="93">
        <f>AR22*'Stroke Epi'!$O$5</f>
        <v>0.41289810961956291</v>
      </c>
      <c r="BP22" s="93">
        <f>AS22*'Stroke Epi'!$O$5</f>
        <v>1.4202360047369902</v>
      </c>
      <c r="BQ22" s="93">
        <f>AT22*'Stroke Epi'!$O$5</f>
        <v>1.1669220968278622</v>
      </c>
      <c r="BR22" s="93">
        <f>AU22*'Stroke Epi'!$O$5</f>
        <v>0.72351248736591334</v>
      </c>
      <c r="BS22" s="93">
        <f>AV22*'Stroke Epi'!$O$5</f>
        <v>0.52323330386403144</v>
      </c>
      <c r="BT22" s="93">
        <f t="shared" si="7"/>
        <v>4.24680200241436</v>
      </c>
      <c r="BU22" s="93">
        <f t="shared" si="19"/>
        <v>82.611748551518275</v>
      </c>
    </row>
    <row r="23" spans="1:73">
      <c r="A23" s="58">
        <f>'Mortal Baseline'!A23</f>
        <v>21</v>
      </c>
      <c r="B23" s="58">
        <v>25</v>
      </c>
      <c r="C23" s="93">
        <f>'Mortal Baseline'!C23*M23</f>
        <v>0.28066914024425665</v>
      </c>
      <c r="D23" s="93">
        <f>'Mortal Baseline'!D23*N23</f>
        <v>0.72416002046288597</v>
      </c>
      <c r="E23" s="93">
        <f>'Mortal Baseline'!E23*O23</f>
        <v>0.79590486774730218</v>
      </c>
      <c r="F23" s="93">
        <f>'Mortal Baseline'!F23*P23</f>
        <v>0.65656045451336265</v>
      </c>
      <c r="G23" s="93">
        <f>'Mortal Baseline'!G23*Q23</f>
        <v>0.63644219134781244</v>
      </c>
      <c r="H23" s="93">
        <f t="shared" si="8"/>
        <v>1.2018778473601026</v>
      </c>
      <c r="I23" s="93">
        <f t="shared" si="9"/>
        <v>4.0851678966402458</v>
      </c>
      <c r="J23" s="93">
        <f t="shared" si="10"/>
        <v>4.1687473509924295</v>
      </c>
      <c r="K23" s="93">
        <f t="shared" si="11"/>
        <v>2.5745739793072628</v>
      </c>
      <c r="L23" s="93">
        <f t="shared" si="12"/>
        <v>2.1929697553331686</v>
      </c>
      <c r="M23" s="93">
        <f>('Stroke Epi'!AE53*(SUM('Mortal Baseline'!C23:G23)))/('Mortal Baseline'!C23*'Stroke Epi'!B$74+'Mortal Baseline'!D23*'Stroke Epi'!C$74+'Mortal Baseline'!E23*'Stroke Epi'!D$74+'Mortal Baseline'!F23*'Stroke Epi'!E$74+'Mortal Baseline'!G23*'Stroke Epi'!F$74)</f>
        <v>1.5745976087044809E-4</v>
      </c>
      <c r="N23" s="93">
        <f>M23*'Stroke Epi'!C$74</f>
        <v>1.2493871100533851E-4</v>
      </c>
      <c r="O23" s="93">
        <f>N23*'Stroke Epi'!D$74</f>
        <v>8.8531381641735368E-5</v>
      </c>
      <c r="P23" s="93">
        <f>O23*'Stroke Epi'!E$74</f>
        <v>5.5692701257460461E-5</v>
      </c>
      <c r="Q23" s="93">
        <f>P23*'Stroke Epi'!F$74</f>
        <v>2.9750156518414442E-5</v>
      </c>
      <c r="R23" s="93">
        <f t="shared" si="20"/>
        <v>4.5637271129339682E-4</v>
      </c>
      <c r="S23" s="2">
        <f>C23/'Mortal Baseline'!C23</f>
        <v>1.5745976087044809E-4</v>
      </c>
      <c r="T23" s="2">
        <f>D23/'Mortal Baseline'!D23</f>
        <v>1.2493871100533851E-4</v>
      </c>
      <c r="U23" s="2">
        <f>E23/'Mortal Baseline'!E23</f>
        <v>8.8531381641735368E-5</v>
      </c>
      <c r="V23" s="2">
        <f>F23/'Mortal Baseline'!F23</f>
        <v>5.5692701257460454E-5</v>
      </c>
      <c r="W23" s="2">
        <f>G23/'Mortal Baseline'!G23</f>
        <v>2.9750156518414442E-5</v>
      </c>
      <c r="X23" s="2">
        <f>SUM(C23:G23)/SUM('Mortal Baseline'!C23:G23)</f>
        <v>6.2184937860967625E-5</v>
      </c>
      <c r="Y23" s="93">
        <f>C23*'Stroke Epi'!$AH53</f>
        <v>3.8311337643341034E-2</v>
      </c>
      <c r="Z23" s="93">
        <f>D23*'Stroke Epi'!$AH$33</f>
        <v>9.8920258795230226E-2</v>
      </c>
      <c r="AA23" s="93">
        <f>E23*'Stroke Epi'!$AH$33</f>
        <v>0.10872060493428148</v>
      </c>
      <c r="AB23" s="93">
        <f>F23*'Stroke Epi'!$AH$33</f>
        <v>8.9686158086525331E-2</v>
      </c>
      <c r="AC23" s="93">
        <f>G23*'Stroke Epi'!$AH$33</f>
        <v>8.6938003338111178E-2</v>
      </c>
      <c r="AD23" s="93">
        <f t="shared" si="3"/>
        <v>0.42257636279748922</v>
      </c>
      <c r="AE23" s="93">
        <f>H23*'Stroke Epi'!$O$5</f>
        <v>0.24037556947202054</v>
      </c>
      <c r="AF23" s="93">
        <f>I23*'Stroke Epi'!$O$5</f>
        <v>0.81703357932804921</v>
      </c>
      <c r="AG23" s="93">
        <f>J23*'Stroke Epi'!$O$5</f>
        <v>0.833749470198486</v>
      </c>
      <c r="AH23" s="93">
        <f>K23*'Stroke Epi'!$O$5</f>
        <v>0.51491479586145261</v>
      </c>
      <c r="AI23" s="93">
        <f>L23*'Stroke Epi'!$O$5</f>
        <v>0.43859395106663374</v>
      </c>
      <c r="AJ23" s="93">
        <f t="shared" si="4"/>
        <v>2.8446673659266426</v>
      </c>
      <c r="AK23" s="93">
        <f t="shared" si="13"/>
        <v>67.226989134629648</v>
      </c>
      <c r="AL23" s="2"/>
      <c r="AM23" s="93">
        <f>'Mortal Baseline'!X23*AW23</f>
        <v>0.53567759133199222</v>
      </c>
      <c r="AN23" s="93">
        <f>'Mortal Baseline'!Y23*AX23</f>
        <v>1.404132417623102</v>
      </c>
      <c r="AO23" s="93">
        <f>'Mortal Baseline'!Z23*AY23</f>
        <v>1.2400653188673947</v>
      </c>
      <c r="AP23" s="93">
        <f>'Mortal Baseline'!AA23*AZ23</f>
        <v>1.0034474055746738</v>
      </c>
      <c r="AQ23" s="93">
        <f>'Mortal Baseline'!AB23*BA23</f>
        <v>0.80419200568353033</v>
      </c>
      <c r="AR23" s="93">
        <f t="shared" si="14"/>
        <v>2.1128463995723847</v>
      </c>
      <c r="AS23" s="93">
        <f t="shared" si="15"/>
        <v>6.8784360277077514</v>
      </c>
      <c r="AT23" s="93">
        <f t="shared" si="16"/>
        <v>5.7317328966862711</v>
      </c>
      <c r="AU23" s="93">
        <f t="shared" si="17"/>
        <v>3.7629953417072457</v>
      </c>
      <c r="AV23" s="93">
        <f t="shared" si="18"/>
        <v>2.7898214900006608</v>
      </c>
      <c r="AW23" s="93">
        <f>('Stroke Epi'!AE53*(SUM('Mortal Baseline'!X23:AB23)))/('Mortal Baseline'!X23*'Stroke Epi'!B$83+'Mortal Baseline'!Y23*'Stroke Epi'!C$83+'Mortal Baseline'!Z23*'Stroke Epi'!D$83+'Mortal Baseline'!AA23*'Stroke Epi'!E$83+'Mortal Baseline'!AB23*'Stroke Epi'!F$83)</f>
        <v>1.4231184092596843E-4</v>
      </c>
      <c r="AX23" s="93">
        <f>$AW23*'Stroke Epi'!C$83</f>
        <v>1.1333702009331373E-4</v>
      </c>
      <c r="AY23" s="93">
        <f>$AW23*'Stroke Epi'!D$83</f>
        <v>1.0084310444819067E-4</v>
      </c>
      <c r="AZ23" s="93">
        <f>$AW23*'Stroke Epi'!E$83</f>
        <v>9.041118454570478E-5</v>
      </c>
      <c r="BA23" s="93">
        <f>$AW23*'Stroke Epi'!F$83</f>
        <v>7.7877663353469932E-5</v>
      </c>
      <c r="BB23" s="93">
        <f t="shared" si="5"/>
        <v>5.2478081336664755E-4</v>
      </c>
      <c r="BC23" s="2">
        <f>AM23/'Mortal Baseline'!X23</f>
        <v>1.4231184092596843E-4</v>
      </c>
      <c r="BD23" s="2">
        <f>AN23/'Mortal Baseline'!Y23</f>
        <v>1.1333702009331373E-4</v>
      </c>
      <c r="BE23" s="2">
        <f>AO23/'Mortal Baseline'!Z23</f>
        <v>1.0084310444819067E-4</v>
      </c>
      <c r="BF23" s="2">
        <f>AP23/'Mortal Baseline'!AA23</f>
        <v>9.0411184545704794E-5</v>
      </c>
      <c r="BG23" s="2">
        <f>AQ23/'Mortal Baseline'!AB23</f>
        <v>7.7877663353469932E-5</v>
      </c>
      <c r="BH23" s="2">
        <f>SUM(AM23:AQ23)/SUM('Mortal Baseline'!X23:AB23)</f>
        <v>1E-4</v>
      </c>
      <c r="BI23" s="58">
        <f>AM23*'Stroke Epi'!$AP53</f>
        <v>7.4994862786478919E-2</v>
      </c>
      <c r="BJ23" s="58">
        <f>AN23*'Stroke Epi'!$AP53</f>
        <v>0.1965785384672343</v>
      </c>
      <c r="BK23" s="58">
        <f>AO23*'Stroke Epi'!$AP53</f>
        <v>0.17360914464143526</v>
      </c>
      <c r="BL23" s="58">
        <f>AP23*'Stroke Epi'!$AP53</f>
        <v>0.14048263678045436</v>
      </c>
      <c r="BM23" s="58">
        <f>AQ23*'Stroke Epi'!$AP53</f>
        <v>0.11258688079569426</v>
      </c>
      <c r="BN23" s="93">
        <f t="shared" si="21"/>
        <v>0.69825206347129709</v>
      </c>
      <c r="BO23" s="93">
        <f>AR23*'Stroke Epi'!$O$5</f>
        <v>0.42256927991447696</v>
      </c>
      <c r="BP23" s="93">
        <f>AS23*'Stroke Epi'!$O$5</f>
        <v>1.3756872055415503</v>
      </c>
      <c r="BQ23" s="93">
        <f>AT23*'Stroke Epi'!$O$5</f>
        <v>1.1463465793372543</v>
      </c>
      <c r="BR23" s="93">
        <f>AU23*'Stroke Epi'!$O$5</f>
        <v>0.75259906834144918</v>
      </c>
      <c r="BS23" s="93">
        <f>AV23*'Stroke Epi'!$O$5</f>
        <v>0.55796429800013214</v>
      </c>
      <c r="BT23" s="93">
        <f t="shared" si="7"/>
        <v>4.2551664311348629</v>
      </c>
      <c r="BU23" s="93">
        <f t="shared" si="19"/>
        <v>87.565167046124444</v>
      </c>
    </row>
    <row r="24" spans="1:73">
      <c r="A24" s="58">
        <f>'Mortal Baseline'!A24</f>
        <v>22</v>
      </c>
      <c r="B24" s="58">
        <v>26</v>
      </c>
      <c r="C24" s="93">
        <f>'Mortal Baseline'!C24*M24</f>
        <v>0.28150303143070654</v>
      </c>
      <c r="D24" s="93">
        <f>'Mortal Baseline'!D24*N24</f>
        <v>0.67670849291046742</v>
      </c>
      <c r="E24" s="93">
        <f>'Mortal Baseline'!E24*O24</f>
        <v>0.7525426332826487</v>
      </c>
      <c r="F24" s="93">
        <f>'Mortal Baseline'!F24*P24</f>
        <v>0.67412509894612371</v>
      </c>
      <c r="G24" s="93">
        <f>'Mortal Baseline'!G24*Q24</f>
        <v>0.66015453000310265</v>
      </c>
      <c r="H24" s="93">
        <f t="shared" si="8"/>
        <v>1.2046939716754475</v>
      </c>
      <c r="I24" s="93">
        <f t="shared" si="9"/>
        <v>3.8459225514274342</v>
      </c>
      <c r="J24" s="93">
        <f t="shared" si="10"/>
        <v>3.9788199091423109</v>
      </c>
      <c r="K24" s="93">
        <f t="shared" si="11"/>
        <v>2.6440981243054091</v>
      </c>
      <c r="L24" s="93">
        <f t="shared" si="12"/>
        <v>2.3275923309315263</v>
      </c>
      <c r="M24" s="93">
        <f>('Stroke Epi'!AE54*(SUM('Mortal Baseline'!C24:G24)))/('Mortal Baseline'!C24*'Stroke Epi'!B$74+'Mortal Baseline'!D24*'Stroke Epi'!C$74+'Mortal Baseline'!E24*'Stroke Epi'!D$74+'Mortal Baseline'!F24*'Stroke Epi'!E$74+'Mortal Baseline'!G24*'Stroke Epi'!F$74)</f>
        <v>1.5834011326472307E-4</v>
      </c>
      <c r="N24" s="93">
        <f>M24*'Stroke Epi'!C$74</f>
        <v>1.2563723926908759E-4</v>
      </c>
      <c r="O24" s="93">
        <f>N24*'Stroke Epi'!D$74</f>
        <v>8.9026357712865687E-5</v>
      </c>
      <c r="P24" s="93">
        <f>O24*'Stroke Epi'!E$74</f>
        <v>5.6004077336178031E-5</v>
      </c>
      <c r="Q24" s="93">
        <f>P24*'Stroke Epi'!F$74</f>
        <v>2.9916488674492019E-5</v>
      </c>
      <c r="R24" s="93">
        <f t="shared" si="20"/>
        <v>4.5892427625734647E-4</v>
      </c>
      <c r="S24" s="2">
        <f>C24/'Mortal Baseline'!C24</f>
        <v>1.583401132647231E-4</v>
      </c>
      <c r="T24" s="2">
        <f>D24/'Mortal Baseline'!D24</f>
        <v>1.2563723926908759E-4</v>
      </c>
      <c r="U24" s="2">
        <f>E24/'Mortal Baseline'!E24</f>
        <v>8.9026357712865687E-5</v>
      </c>
      <c r="V24" s="2">
        <f>F24/'Mortal Baseline'!F24</f>
        <v>5.6004077336178024E-5</v>
      </c>
      <c r="W24" s="2">
        <f>G24/'Mortal Baseline'!G24</f>
        <v>2.9916488674492019E-5</v>
      </c>
      <c r="X24" s="2">
        <f>SUM(C24:G24)/SUM('Mortal Baseline'!C24:G24)</f>
        <v>6.1242742385435049E-5</v>
      </c>
      <c r="Y24" s="93">
        <f>C24*'Stroke Epi'!$AH54</f>
        <v>3.8425163790291449E-2</v>
      </c>
      <c r="Z24" s="93">
        <f>D24*'Stroke Epi'!$AH$33</f>
        <v>9.2438380131569853E-2</v>
      </c>
      <c r="AA24" s="93">
        <f>E24*'Stroke Epi'!$AH$33</f>
        <v>0.10279732370640982</v>
      </c>
      <c r="AB24" s="93">
        <f>F24*'Stroke Epi'!$AH$33</f>
        <v>9.2085488516040495E-2</v>
      </c>
      <c r="AC24" s="93">
        <f>G24*'Stroke Epi'!$AH$33</f>
        <v>9.0177108798423819E-2</v>
      </c>
      <c r="AD24" s="93">
        <f t="shared" si="3"/>
        <v>0.41592346494273547</v>
      </c>
      <c r="AE24" s="93">
        <f>H24*'Stroke Epi'!$O$5</f>
        <v>0.2409387943350895</v>
      </c>
      <c r="AF24" s="93">
        <f>I24*'Stroke Epi'!$O$5</f>
        <v>0.76918451028548684</v>
      </c>
      <c r="AG24" s="93">
        <f>J24*'Stroke Epi'!$O$5</f>
        <v>0.7957639818284622</v>
      </c>
      <c r="AH24" s="93">
        <f>K24*'Stroke Epi'!$O$5</f>
        <v>0.52881962486108181</v>
      </c>
      <c r="AI24" s="93">
        <f>L24*'Stroke Epi'!$O$5</f>
        <v>0.46551846618630527</v>
      </c>
      <c r="AJ24" s="93">
        <f t="shared" si="4"/>
        <v>2.8002253774964259</v>
      </c>
      <c r="AK24" s="93">
        <f t="shared" si="13"/>
        <v>70.443137977068815</v>
      </c>
      <c r="AL24" s="2"/>
      <c r="AM24" s="93">
        <f>'Mortal Baseline'!X24*AW24</f>
        <v>0.53835711789524976</v>
      </c>
      <c r="AN24" s="93">
        <f>'Mortal Baseline'!Y24*AX24</f>
        <v>1.3335854119153603</v>
      </c>
      <c r="AO24" s="93">
        <f>'Mortal Baseline'!Z24*AY24</f>
        <v>1.225537107833198</v>
      </c>
      <c r="AP24" s="93">
        <f>'Mortal Baseline'!AA24*AZ24</f>
        <v>1.0481224826473103</v>
      </c>
      <c r="AQ24" s="93">
        <f>'Mortal Baseline'!AB24*BA24</f>
        <v>0.84041636436785094</v>
      </c>
      <c r="AR24" s="93">
        <f t="shared" si="14"/>
        <v>2.1536393747666787</v>
      </c>
      <c r="AS24" s="93">
        <f t="shared" si="15"/>
        <v>6.6397556956143271</v>
      </c>
      <c r="AT24" s="93">
        <f t="shared" si="16"/>
        <v>5.637314280540779</v>
      </c>
      <c r="AU24" s="93">
        <f t="shared" si="17"/>
        <v>3.918036119232652</v>
      </c>
      <c r="AV24" s="93">
        <f t="shared" si="18"/>
        <v>2.9596866755726849</v>
      </c>
      <c r="AW24" s="93">
        <f>('Stroke Epi'!AE54*(SUM('Mortal Baseline'!X24:AB24)))/('Mortal Baseline'!X24*'Stroke Epi'!B$83+'Mortal Baseline'!Y24*'Stroke Epi'!C$83+'Mortal Baseline'!Z24*'Stroke Epi'!D$83+'Mortal Baseline'!AA24*'Stroke Epi'!E$83+'Mortal Baseline'!AB24*'Stroke Epi'!F$83)</f>
        <v>1.4295845515368137E-4</v>
      </c>
      <c r="AX24" s="93">
        <f>$AW24*'Stroke Epi'!C$83</f>
        <v>1.1385198307349925E-4</v>
      </c>
      <c r="AY24" s="93">
        <f>$AW24*'Stroke Epi'!D$83</f>
        <v>1.0130129953356563E-4</v>
      </c>
      <c r="AZ24" s="93">
        <f>$AW24*'Stroke Epi'!E$83</f>
        <v>9.0821980709195104E-5</v>
      </c>
      <c r="BA24" s="93">
        <f>$AW24*'Stroke Epi'!F$83</f>
        <v>7.8231511668675044E-5</v>
      </c>
      <c r="BB24" s="93">
        <f t="shared" si="5"/>
        <v>5.271652301386164E-4</v>
      </c>
      <c r="BC24" s="2">
        <f>AM24/'Mortal Baseline'!X24</f>
        <v>1.4295845515368137E-4</v>
      </c>
      <c r="BD24" s="2">
        <f>AN24/'Mortal Baseline'!Y24</f>
        <v>1.1385198307349924E-4</v>
      </c>
      <c r="BE24" s="2">
        <f>AO24/'Mortal Baseline'!Z24</f>
        <v>1.0130129953356563E-4</v>
      </c>
      <c r="BF24" s="2">
        <f>AP24/'Mortal Baseline'!AA24</f>
        <v>9.0821980709195104E-5</v>
      </c>
      <c r="BG24" s="2">
        <f>AQ24/'Mortal Baseline'!AB24</f>
        <v>7.8231511668675044E-5</v>
      </c>
      <c r="BH24" s="2">
        <f>SUM(AM24:AQ24)/SUM('Mortal Baseline'!X24:AB24)</f>
        <v>9.9999999999999991E-5</v>
      </c>
      <c r="BI24" s="58">
        <f>AM24*'Stroke Epi'!$AP54</f>
        <v>7.5369996505334977E-2</v>
      </c>
      <c r="BJ24" s="58">
        <f>AN24*'Stroke Epi'!$AP54</f>
        <v>0.18670195766815045</v>
      </c>
      <c r="BK24" s="58">
        <f>AO24*'Stroke Epi'!$AP54</f>
        <v>0.17157519509664773</v>
      </c>
      <c r="BL24" s="58">
        <f>AP24*'Stroke Epi'!$AP54</f>
        <v>0.14673714757062345</v>
      </c>
      <c r="BM24" s="58">
        <f>AQ24*'Stroke Epi'!$AP54</f>
        <v>0.11765829101149915</v>
      </c>
      <c r="BN24" s="93">
        <f t="shared" si="21"/>
        <v>0.69804258785225581</v>
      </c>
      <c r="BO24" s="93">
        <f>AR24*'Stroke Epi'!$O$5</f>
        <v>0.43072787495333575</v>
      </c>
      <c r="BP24" s="93">
        <f>AS24*'Stroke Epi'!$O$5</f>
        <v>1.3279511391228656</v>
      </c>
      <c r="BQ24" s="93">
        <f>AT24*'Stroke Epi'!$O$5</f>
        <v>1.1274628561081559</v>
      </c>
      <c r="BR24" s="93">
        <f>AU24*'Stroke Epi'!$O$5</f>
        <v>0.78360722384653048</v>
      </c>
      <c r="BS24" s="93">
        <f>AV24*'Stroke Epi'!$O$5</f>
        <v>0.59193733511453706</v>
      </c>
      <c r="BT24" s="93">
        <f t="shared" si="7"/>
        <v>4.2616864291454251</v>
      </c>
      <c r="BU24" s="93">
        <f t="shared" si="19"/>
        <v>92.524896063122128</v>
      </c>
    </row>
    <row r="25" spans="1:73">
      <c r="A25" s="58">
        <f>'Mortal Baseline'!A25</f>
        <v>23</v>
      </c>
      <c r="B25" s="58">
        <v>27</v>
      </c>
      <c r="C25" s="93">
        <f>'Mortal Baseline'!C25*M25</f>
        <v>0.28272309632839454</v>
      </c>
      <c r="D25" s="93">
        <f>'Mortal Baseline'!D25*N25</f>
        <v>0.63374272570450685</v>
      </c>
      <c r="E25" s="93">
        <f>'Mortal Baseline'!E25*O25</f>
        <v>0.71210679001676369</v>
      </c>
      <c r="F25" s="93">
        <f>'Mortal Baseline'!F25*P25</f>
        <v>0.69181797577677018</v>
      </c>
      <c r="G25" s="93">
        <f>'Mortal Baseline'!G25*Q25</f>
        <v>0.68075918812838787</v>
      </c>
      <c r="H25" s="93">
        <f t="shared" si="8"/>
        <v>1.2080531098784608</v>
      </c>
      <c r="I25" s="93">
        <f t="shared" si="9"/>
        <v>3.6180423867148841</v>
      </c>
      <c r="J25" s="93">
        <f t="shared" si="10"/>
        <v>3.7923653936242028</v>
      </c>
      <c r="K25" s="93">
        <f t="shared" si="11"/>
        <v>2.7150109867050567</v>
      </c>
      <c r="L25" s="93">
        <f t="shared" si="12"/>
        <v>2.4526559440751852</v>
      </c>
      <c r="M25" s="93">
        <f>('Stroke Epi'!AE55*(SUM('Mortal Baseline'!C25:G25)))/('Mortal Baseline'!C25*'Stroke Epi'!B$74+'Mortal Baseline'!D25*'Stroke Epi'!C$74+'Mortal Baseline'!E25*'Stroke Epi'!D$74+'Mortal Baseline'!F25*'Stroke Epi'!E$74+'Mortal Baseline'!G25*'Stroke Epi'!F$74)</f>
        <v>1.5912403931101973E-4</v>
      </c>
      <c r="N25" s="93">
        <f>M25*'Stroke Epi'!C$74</f>
        <v>1.2625925666074614E-4</v>
      </c>
      <c r="O25" s="93">
        <f>N25*'Stroke Epi'!D$74</f>
        <v>8.9467118295759529E-5</v>
      </c>
      <c r="P25" s="93">
        <f>O25*'Stroke Epi'!E$74</f>
        <v>5.6281347915423107E-5</v>
      </c>
      <c r="Q25" s="93">
        <f>P25*'Stroke Epi'!F$74</f>
        <v>3.0064602214403811E-5</v>
      </c>
      <c r="R25" s="93">
        <f t="shared" si="20"/>
        <v>4.6119636439735233E-4</v>
      </c>
      <c r="S25" s="2">
        <f>C25/'Mortal Baseline'!C25</f>
        <v>1.5912403931101973E-4</v>
      </c>
      <c r="T25" s="2">
        <f>D25/'Mortal Baseline'!D25</f>
        <v>1.2625925666074614E-4</v>
      </c>
      <c r="U25" s="2">
        <f>E25/'Mortal Baseline'!E25</f>
        <v>8.9467118295759529E-5</v>
      </c>
      <c r="V25" s="2">
        <f>F25/'Mortal Baseline'!F25</f>
        <v>5.6281347915423107E-5</v>
      </c>
      <c r="W25" s="2">
        <f>G25/'Mortal Baseline'!G25</f>
        <v>3.0064602214403814E-5</v>
      </c>
      <c r="X25" s="2">
        <f>SUM(C25:G25)/SUM('Mortal Baseline'!C25:G25)</f>
        <v>6.0396370244768874E-5</v>
      </c>
      <c r="Y25" s="93">
        <f>C25*'Stroke Epi'!$AH55</f>
        <v>3.859170264882586E-2</v>
      </c>
      <c r="Z25" s="93">
        <f>D25*'Stroke Epi'!$AH$33</f>
        <v>8.6569256331235633E-2</v>
      </c>
      <c r="AA25" s="93">
        <f>E25*'Stroke Epi'!$AH$33</f>
        <v>9.7273787516289914E-2</v>
      </c>
      <c r="AB25" s="93">
        <f>F25*'Stroke Epi'!$AH$33</f>
        <v>9.4502335491106801E-2</v>
      </c>
      <c r="AC25" s="93">
        <f>G25*'Stroke Epi'!$AH$33</f>
        <v>9.2991705098337776E-2</v>
      </c>
      <c r="AD25" s="93">
        <f t="shared" si="3"/>
        <v>0.409928787085796</v>
      </c>
      <c r="AE25" s="93">
        <f>H25*'Stroke Epi'!$O$5</f>
        <v>0.24161062197569216</v>
      </c>
      <c r="AF25" s="93">
        <f>I25*'Stroke Epi'!$O$5</f>
        <v>0.72360847734297684</v>
      </c>
      <c r="AG25" s="93">
        <f>J25*'Stroke Epi'!$O$5</f>
        <v>0.7584730787248406</v>
      </c>
      <c r="AH25" s="93">
        <f>K25*'Stroke Epi'!$O$5</f>
        <v>0.54300219734101141</v>
      </c>
      <c r="AI25" s="93">
        <f>L25*'Stroke Epi'!$O$5</f>
        <v>0.49053118881503704</v>
      </c>
      <c r="AJ25" s="93">
        <f t="shared" si="4"/>
        <v>2.7572255641995582</v>
      </c>
      <c r="AK25" s="93">
        <f t="shared" si="13"/>
        <v>73.610292328354163</v>
      </c>
      <c r="AL25" s="2"/>
      <c r="AM25" s="93">
        <f>'Mortal Baseline'!X25*AW25</f>
        <v>0.53945065925235192</v>
      </c>
      <c r="AN25" s="93">
        <f>'Mortal Baseline'!Y25*AX25</f>
        <v>1.2643182665517256</v>
      </c>
      <c r="AO25" s="93">
        <f>'Mortal Baseline'!Z25*AY25</f>
        <v>1.2126737698926995</v>
      </c>
      <c r="AP25" s="93">
        <f>'Mortal Baseline'!AA25*AZ25</f>
        <v>1.0936290102963622</v>
      </c>
      <c r="AQ25" s="93">
        <f>'Mortal Baseline'!AB25*BA25</f>
        <v>0.87445097312043196</v>
      </c>
      <c r="AR25" s="93">
        <f t="shared" si="14"/>
        <v>2.1869921625603599</v>
      </c>
      <c r="AS25" s="93">
        <f t="shared" si="15"/>
        <v>6.3894208653750368</v>
      </c>
      <c r="AT25" s="93">
        <f t="shared" si="16"/>
        <v>5.5509499992286742</v>
      </c>
      <c r="AU25" s="93">
        <f t="shared" si="17"/>
        <v>4.0813207581118602</v>
      </c>
      <c r="AV25" s="93">
        <f t="shared" si="18"/>
        <v>3.124542022567081</v>
      </c>
      <c r="AW25" s="93">
        <f>('Stroke Epi'!AE55*(SUM('Mortal Baseline'!X25:AB25)))/('Mortal Baseline'!X25*'Stroke Epi'!B$83+'Mortal Baseline'!Y25*'Stroke Epi'!C$83+'Mortal Baseline'!Z25*'Stroke Epi'!D$83+'Mortal Baseline'!AA25*'Stroke Epi'!E$83+'Mortal Baseline'!AB25*'Stroke Epi'!F$83)</f>
        <v>1.4359898112447077E-4</v>
      </c>
      <c r="AX25" s="93">
        <f>$AW25*'Stroke Epi'!C$83</f>
        <v>1.1436209737143326E-4</v>
      </c>
      <c r="AY25" s="93">
        <f>$AW25*'Stroke Epi'!D$83</f>
        <v>1.0175518044012841E-4</v>
      </c>
      <c r="AZ25" s="93">
        <f>$AW25*'Stroke Epi'!E$83</f>
        <v>9.1228908982868997E-5</v>
      </c>
      <c r="BA25" s="93">
        <f>$AW25*'Stroke Epi'!F$83</f>
        <v>7.8582028291871857E-5</v>
      </c>
      <c r="BB25" s="93">
        <f t="shared" si="5"/>
        <v>5.2952719621077334E-4</v>
      </c>
      <c r="BC25" s="2">
        <f>AM25/'Mortal Baseline'!X25</f>
        <v>1.4359898112447077E-4</v>
      </c>
      <c r="BD25" s="2">
        <f>AN25/'Mortal Baseline'!Y25</f>
        <v>1.1436209737143325E-4</v>
      </c>
      <c r="BE25" s="2">
        <f>AO25/'Mortal Baseline'!Z25</f>
        <v>1.0175518044012841E-4</v>
      </c>
      <c r="BF25" s="2">
        <f>AP25/'Mortal Baseline'!AA25</f>
        <v>9.1228908982868997E-5</v>
      </c>
      <c r="BG25" s="2">
        <f>AQ25/'Mortal Baseline'!AB25</f>
        <v>7.8582028291871857E-5</v>
      </c>
      <c r="BH25" s="2">
        <f>SUM(AM25:AQ25)/SUM('Mortal Baseline'!X25:AB25)</f>
        <v>9.9999999999999991E-5</v>
      </c>
      <c r="BI25" s="58">
        <f>AM25*'Stroke Epi'!$AP55</f>
        <v>7.5523092295329275E-2</v>
      </c>
      <c r="BJ25" s="58">
        <f>AN25*'Stroke Epi'!$AP55</f>
        <v>0.1770045573172416</v>
      </c>
      <c r="BK25" s="58">
        <f>AO25*'Stroke Epi'!$AP55</f>
        <v>0.16977432778497795</v>
      </c>
      <c r="BL25" s="58">
        <f>AP25*'Stroke Epi'!$AP55</f>
        <v>0.15310806144149072</v>
      </c>
      <c r="BM25" s="58">
        <f>AQ25*'Stroke Epi'!$AP55</f>
        <v>0.12242313623686049</v>
      </c>
      <c r="BN25" s="93">
        <f t="shared" si="21"/>
        <v>0.69783317507590004</v>
      </c>
      <c r="BO25" s="93">
        <f>AR25*'Stroke Epi'!$O$5</f>
        <v>0.437398432512072</v>
      </c>
      <c r="BP25" s="93">
        <f>AS25*'Stroke Epi'!$O$5</f>
        <v>1.2778841730750075</v>
      </c>
      <c r="BQ25" s="93">
        <f>AT25*'Stroke Epi'!$O$5</f>
        <v>1.110189999845735</v>
      </c>
      <c r="BR25" s="93">
        <f>AU25*'Stroke Epi'!$O$5</f>
        <v>0.81626415162237209</v>
      </c>
      <c r="BS25" s="93">
        <f>AV25*'Stroke Epi'!$O$5</f>
        <v>0.62490840451341623</v>
      </c>
      <c r="BT25" s="93">
        <f t="shared" si="7"/>
        <v>4.2666451615686025</v>
      </c>
      <c r="BU25" s="93">
        <f t="shared" si="19"/>
        <v>97.489374399766632</v>
      </c>
    </row>
    <row r="26" spans="1:73">
      <c r="A26" s="58">
        <f>'Mortal Baseline'!A26</f>
        <v>24</v>
      </c>
      <c r="B26" s="58">
        <v>28</v>
      </c>
      <c r="C26" s="93">
        <f>'Mortal Baseline'!C26*M26</f>
        <v>0.28436933722733065</v>
      </c>
      <c r="D26" s="93">
        <f>'Mortal Baseline'!D26*N26</f>
        <v>0.59509372423916995</v>
      </c>
      <c r="E26" s="93">
        <f>'Mortal Baseline'!E26*O26</f>
        <v>0.6746668489296358</v>
      </c>
      <c r="F26" s="93">
        <f>'Mortal Baseline'!F26*P26</f>
        <v>0.70950977478918564</v>
      </c>
      <c r="G26" s="93">
        <f>'Mortal Baseline'!G26*Q26</f>
        <v>0.69835214959544267</v>
      </c>
      <c r="H26" s="93">
        <f t="shared" si="8"/>
        <v>1.2122201224812734</v>
      </c>
      <c r="I26" s="93">
        <f t="shared" si="9"/>
        <v>3.4029583772798424</v>
      </c>
      <c r="J26" s="93">
        <f t="shared" si="10"/>
        <v>3.6112853763127086</v>
      </c>
      <c r="K26" s="93">
        <f t="shared" si="11"/>
        <v>2.7870162286621238</v>
      </c>
      <c r="L26" s="93">
        <f t="shared" si="12"/>
        <v>2.5674851997572525</v>
      </c>
      <c r="M26" s="93">
        <f>('Stroke Epi'!AE56*(SUM('Mortal Baseline'!C26:G26)))/('Mortal Baseline'!C26*'Stroke Epi'!B$74+'Mortal Baseline'!D26*'Stroke Epi'!C$74+'Mortal Baseline'!E26*'Stroke Epi'!D$74+'Mortal Baseline'!F26*'Stroke Epi'!E$74+'Mortal Baseline'!G26*'Stroke Epi'!F$74)</f>
        <v>1.5981323849763846E-4</v>
      </c>
      <c r="N26" s="93">
        <f>M26*'Stroke Epi'!C$74</f>
        <v>1.2680611166373905E-4</v>
      </c>
      <c r="O26" s="93">
        <f>N26*'Stroke Epi'!D$74</f>
        <v>8.9854618923732154E-5</v>
      </c>
      <c r="P26" s="93">
        <f>O26*'Stroke Epi'!E$74</f>
        <v>5.6525114095398594E-5</v>
      </c>
      <c r="Q26" s="93">
        <f>P26*'Stroke Epi'!F$74</f>
        <v>3.0194818236331733E-5</v>
      </c>
      <c r="R26" s="93">
        <f t="shared" si="20"/>
        <v>4.6319390141684002E-4</v>
      </c>
      <c r="S26" s="2">
        <f>C26/'Mortal Baseline'!C26</f>
        <v>1.5981323849763846E-4</v>
      </c>
      <c r="T26" s="2">
        <f>D26/'Mortal Baseline'!D26</f>
        <v>1.2680611166373905E-4</v>
      </c>
      <c r="U26" s="2">
        <f>E26/'Mortal Baseline'!E26</f>
        <v>8.9854618923732154E-5</v>
      </c>
      <c r="V26" s="2">
        <f>F26/'Mortal Baseline'!F26</f>
        <v>5.6525114095398594E-5</v>
      </c>
      <c r="W26" s="2">
        <f>G26/'Mortal Baseline'!G26</f>
        <v>3.0194818236331733E-5</v>
      </c>
      <c r="X26" s="2">
        <f>SUM(C26:G26)/SUM('Mortal Baseline'!C26:G26)</f>
        <v>5.9644126235620874E-5</v>
      </c>
      <c r="Y26" s="93">
        <f>C26*'Stroke Epi'!$AH56</f>
        <v>3.8816414531530639E-2</v>
      </c>
      <c r="Z26" s="93">
        <f>D26*'Stroke Epi'!$AH$33</f>
        <v>8.1289802731070615E-2</v>
      </c>
      <c r="AA26" s="93">
        <f>E26*'Stroke Epi'!$AH$33</f>
        <v>9.2159491563788248E-2</v>
      </c>
      <c r="AB26" s="93">
        <f>F26*'Stroke Epi'!$AH$33</f>
        <v>9.6919035236202752E-2</v>
      </c>
      <c r="AC26" s="93">
        <f>G26*'Stroke Epi'!$AH$33</f>
        <v>9.5394903634737474E-2</v>
      </c>
      <c r="AD26" s="93">
        <f t="shared" si="3"/>
        <v>0.40457964769732974</v>
      </c>
      <c r="AE26" s="93">
        <f>H26*'Stroke Epi'!$O$5</f>
        <v>0.24244402449625468</v>
      </c>
      <c r="AF26" s="93">
        <f>I26*'Stroke Epi'!$O$5</f>
        <v>0.68059167545596855</v>
      </c>
      <c r="AG26" s="93">
        <f>J26*'Stroke Epi'!$O$5</f>
        <v>0.72225707526254179</v>
      </c>
      <c r="AH26" s="93">
        <f>K26*'Stroke Epi'!$O$5</f>
        <v>0.55740324573242483</v>
      </c>
      <c r="AI26" s="93">
        <f>L26*'Stroke Epi'!$O$5</f>
        <v>0.51349703995145057</v>
      </c>
      <c r="AJ26" s="93">
        <f t="shared" si="4"/>
        <v>2.7161930608986404</v>
      </c>
      <c r="AK26" s="93">
        <f t="shared" si="13"/>
        <v>76.731065036950127</v>
      </c>
      <c r="AL26" s="2"/>
      <c r="AM26" s="93">
        <f>'Mortal Baseline'!X26*AW26</f>
        <v>0.53912558480857664</v>
      </c>
      <c r="AN26" s="93">
        <f>'Mortal Baseline'!Y26*AX26</f>
        <v>1.1971006794543793</v>
      </c>
      <c r="AO26" s="93">
        <f>'Mortal Baseline'!Z26*AY26</f>
        <v>1.2012599816196754</v>
      </c>
      <c r="AP26" s="93">
        <f>'Mortal Baseline'!AA26*AZ26</f>
        <v>1.139409035112406</v>
      </c>
      <c r="AQ26" s="93">
        <f>'Mortal Baseline'!AB26*BA26</f>
        <v>0.90613204131479974</v>
      </c>
      <c r="AR26" s="93">
        <f t="shared" si="14"/>
        <v>2.2131962225615354</v>
      </c>
      <c r="AS26" s="93">
        <f t="shared" si="15"/>
        <v>6.1316328144371681</v>
      </c>
      <c r="AT26" s="93">
        <f t="shared" si="16"/>
        <v>5.4722456532176365</v>
      </c>
      <c r="AU26" s="93">
        <f t="shared" si="17"/>
        <v>4.2513575801604038</v>
      </c>
      <c r="AV26" s="93">
        <f t="shared" si="18"/>
        <v>3.283342523131604</v>
      </c>
      <c r="AW26" s="93">
        <f>('Stroke Epi'!AE56*(SUM('Mortal Baseline'!X26:AB26)))/('Mortal Baseline'!X26*'Stroke Epi'!B$83+'Mortal Baseline'!Y26*'Stroke Epi'!C$83+'Mortal Baseline'!Z26*'Stroke Epi'!D$83+'Mortal Baseline'!AA26*'Stroke Epi'!E$83+'Mortal Baseline'!AB26*'Stroke Epi'!F$83)</f>
        <v>1.4422643788362412E-4</v>
      </c>
      <c r="AX26" s="93">
        <f>$AW26*'Stroke Epi'!C$83</f>
        <v>1.1486180336116073E-4</v>
      </c>
      <c r="AY26" s="93">
        <f>$AW26*'Stroke Epi'!D$83</f>
        <v>1.0219980041755487E-4</v>
      </c>
      <c r="AZ26" s="93">
        <f>$AW26*'Stroke Epi'!E$83</f>
        <v>9.1627534343043874E-5</v>
      </c>
      <c r="BA26" s="93">
        <f>$AW26*'Stroke Epi'!F$83</f>
        <v>7.8925393017816365E-5</v>
      </c>
      <c r="BB26" s="93">
        <f t="shared" si="5"/>
        <v>5.3184096902320001E-4</v>
      </c>
      <c r="BC26" s="2">
        <f>AM26/'Mortal Baseline'!X26</f>
        <v>1.4422643788362412E-4</v>
      </c>
      <c r="BD26" s="2">
        <f>AN26/'Mortal Baseline'!Y26</f>
        <v>1.1486180336116071E-4</v>
      </c>
      <c r="BE26" s="2">
        <f>AO26/'Mortal Baseline'!Z26</f>
        <v>1.0219980041755486E-4</v>
      </c>
      <c r="BF26" s="2">
        <f>AP26/'Mortal Baseline'!AA26</f>
        <v>9.1627534343043888E-5</v>
      </c>
      <c r="BG26" s="2">
        <f>AQ26/'Mortal Baseline'!AB26</f>
        <v>7.8925393017816365E-5</v>
      </c>
      <c r="BH26" s="2">
        <f>SUM(AM26:AQ26)/SUM('Mortal Baseline'!X26:AB26)</f>
        <v>9.9999999999999991E-5</v>
      </c>
      <c r="BI26" s="58">
        <f>AM26*'Stroke Epi'!$AP56</f>
        <v>7.5477581873200736E-2</v>
      </c>
      <c r="BJ26" s="58">
        <f>AN26*'Stroke Epi'!$AP56</f>
        <v>0.16759409512361312</v>
      </c>
      <c r="BK26" s="58">
        <f>AO26*'Stroke Epi'!$AP56</f>
        <v>0.16817639742675458</v>
      </c>
      <c r="BL26" s="58">
        <f>AP26*'Stroke Epi'!$AP56</f>
        <v>0.15951726491573687</v>
      </c>
      <c r="BM26" s="58">
        <f>AQ26*'Stroke Epi'!$AP56</f>
        <v>0.12685848578407197</v>
      </c>
      <c r="BN26" s="93">
        <f t="shared" si="21"/>
        <v>0.69762382512337728</v>
      </c>
      <c r="BO26" s="93">
        <f>AR26*'Stroke Epi'!$O$5</f>
        <v>0.44263924451230707</v>
      </c>
      <c r="BP26" s="93">
        <f>AS26*'Stroke Epi'!$O$5</f>
        <v>1.2263265628874338</v>
      </c>
      <c r="BQ26" s="93">
        <f>AT26*'Stroke Epi'!$O$5</f>
        <v>1.0944491306435273</v>
      </c>
      <c r="BR26" s="93">
        <f>AU26*'Stroke Epi'!$O$5</f>
        <v>0.85027151603208084</v>
      </c>
      <c r="BS26" s="93">
        <f>AV26*'Stroke Epi'!$O$5</f>
        <v>0.65666850462632087</v>
      </c>
      <c r="BT26" s="93">
        <f t="shared" si="7"/>
        <v>4.2703549587016694</v>
      </c>
      <c r="BU26" s="93">
        <f t="shared" si="19"/>
        <v>102.45735318359168</v>
      </c>
    </row>
    <row r="27" spans="1:73">
      <c r="A27" s="58">
        <f>'Mortal Baseline'!A27</f>
        <v>25</v>
      </c>
      <c r="B27" s="58">
        <v>29</v>
      </c>
      <c r="C27" s="93">
        <f>'Mortal Baseline'!C27*M27</f>
        <v>0.28648302746560345</v>
      </c>
      <c r="D27" s="93">
        <f>'Mortal Baseline'!D27*N27</f>
        <v>0.56056101161533911</v>
      </c>
      <c r="E27" s="93">
        <f>'Mortal Baseline'!E27*O27</f>
        <v>0.64023811810426712</v>
      </c>
      <c r="F27" s="93">
        <f>'Mortal Baseline'!F27*P27</f>
        <v>0.72706978633738772</v>
      </c>
      <c r="G27" s="93">
        <f>'Mortal Baseline'!G27*Q27</f>
        <v>0.71306512567330016</v>
      </c>
      <c r="H27" s="93">
        <f t="shared" si="8"/>
        <v>1.2174427109190915</v>
      </c>
      <c r="I27" s="93">
        <f t="shared" si="9"/>
        <v>3.2016379107081425</v>
      </c>
      <c r="J27" s="93">
        <f t="shared" si="10"/>
        <v>3.4371069275906452</v>
      </c>
      <c r="K27" s="93">
        <f t="shared" si="11"/>
        <v>2.8597637340308841</v>
      </c>
      <c r="L27" s="93">
        <f t="shared" si="12"/>
        <v>2.6716583818443644</v>
      </c>
      <c r="M27" s="93">
        <f>('Stroke Epi'!AE57*(SUM('Mortal Baseline'!C27:G27)))/('Mortal Baseline'!C27*'Stroke Epi'!B$74+'Mortal Baseline'!D27*'Stroke Epi'!C$74+'Mortal Baseline'!E27*'Stroke Epi'!D$74+'Mortal Baseline'!F27*'Stroke Epi'!E$74+'Mortal Baseline'!G27*'Stroke Epi'!F$74)</f>
        <v>1.6041042866553259E-4</v>
      </c>
      <c r="N27" s="93">
        <f>M27*'Stroke Epi'!C$74</f>
        <v>1.2727996078804415E-4</v>
      </c>
      <c r="O27" s="93">
        <f>N27*'Stroke Epi'!D$74</f>
        <v>9.0190387696491978E-5</v>
      </c>
      <c r="P27" s="93">
        <f>O27*'Stroke Epi'!E$74</f>
        <v>5.6736337162362245E-5</v>
      </c>
      <c r="Q27" s="93">
        <f>P27*'Stroke Epi'!F$74</f>
        <v>3.0307650244127843E-5</v>
      </c>
      <c r="R27" s="93">
        <f t="shared" si="20"/>
        <v>4.6492476455655882E-4</v>
      </c>
      <c r="S27" s="2">
        <f>C27/'Mortal Baseline'!C27</f>
        <v>1.6041042866553259E-4</v>
      </c>
      <c r="T27" s="2">
        <f>D27/'Mortal Baseline'!D27</f>
        <v>1.2727996078804415E-4</v>
      </c>
      <c r="U27" s="2">
        <f>E27/'Mortal Baseline'!E27</f>
        <v>9.0190387696491978E-5</v>
      </c>
      <c r="V27" s="2">
        <f>F27/'Mortal Baseline'!F27</f>
        <v>5.6736337162362252E-5</v>
      </c>
      <c r="W27" s="2">
        <f>G27/'Mortal Baseline'!G27</f>
        <v>3.0307650244127843E-5</v>
      </c>
      <c r="X27" s="2">
        <f>SUM(C27:G27)/SUM('Mortal Baseline'!C27:G27)</f>
        <v>5.8983301710281441E-5</v>
      </c>
      <c r="Y27" s="93">
        <f>C27*'Stroke Epi'!$AH57</f>
        <v>3.9104933249054875E-2</v>
      </c>
      <c r="Z27" s="93">
        <f>D27*'Stroke Epi'!$AH$33</f>
        <v>7.6572634186655317E-2</v>
      </c>
      <c r="AA27" s="93">
        <f>E27*'Stroke Epi'!$AH$33</f>
        <v>8.7456526933042886E-2</v>
      </c>
      <c r="AB27" s="93">
        <f>F27*'Stroke Epi'!$AH$33</f>
        <v>9.9317732813687165E-2</v>
      </c>
      <c r="AC27" s="93">
        <f>G27*'Stroke Epi'!$AH$33</f>
        <v>9.7404696166972796E-2</v>
      </c>
      <c r="AD27" s="93">
        <f t="shared" si="3"/>
        <v>0.39985652334941302</v>
      </c>
      <c r="AE27" s="93">
        <f>H27*'Stroke Epi'!$O$5</f>
        <v>0.24348854218381832</v>
      </c>
      <c r="AF27" s="93">
        <f>I27*'Stroke Epi'!$O$5</f>
        <v>0.64032758214162855</v>
      </c>
      <c r="AG27" s="93">
        <f>J27*'Stroke Epi'!$O$5</f>
        <v>0.68742138551812904</v>
      </c>
      <c r="AH27" s="93">
        <f>K27*'Stroke Epi'!$O$5</f>
        <v>0.5719527468061768</v>
      </c>
      <c r="AI27" s="93">
        <f>L27*'Stroke Epi'!$O$5</f>
        <v>0.53433167636887291</v>
      </c>
      <c r="AJ27" s="93">
        <f t="shared" si="4"/>
        <v>2.6775219330186255</v>
      </c>
      <c r="AK27" s="93">
        <f t="shared" si="13"/>
        <v>79.808443493318165</v>
      </c>
      <c r="AL27" s="2"/>
      <c r="AM27" s="93">
        <f>'Mortal Baseline'!X27*AW27</f>
        <v>0.5375720844249221</v>
      </c>
      <c r="AN27" s="93">
        <f>'Mortal Baseline'!Y27*AX27</f>
        <v>1.1325972517818674</v>
      </c>
      <c r="AO27" s="93">
        <f>'Mortal Baseline'!Z27*AY27</f>
        <v>1.1911248905728338</v>
      </c>
      <c r="AP27" s="93">
        <f>'Mortal Baseline'!AA27*AZ27</f>
        <v>1.1848958670229137</v>
      </c>
      <c r="AQ27" s="93">
        <f>'Mortal Baseline'!AB27*BA27</f>
        <v>0.93534232031060827</v>
      </c>
      <c r="AR27" s="93">
        <f t="shared" si="14"/>
        <v>2.2326514806009499</v>
      </c>
      <c r="AS27" s="93">
        <f t="shared" si="15"/>
        <v>5.8703094082079881</v>
      </c>
      <c r="AT27" s="93">
        <f t="shared" si="16"/>
        <v>5.4007450157201884</v>
      </c>
      <c r="AU27" s="93">
        <f t="shared" si="17"/>
        <v>4.4264646662354998</v>
      </c>
      <c r="AV27" s="93">
        <f t="shared" si="18"/>
        <v>3.4351578530318196</v>
      </c>
      <c r="AW27" s="93">
        <f>('Stroke Epi'!AE57*(SUM('Mortal Baseline'!X27:AB27)))/('Mortal Baseline'!X27*'Stroke Epi'!B$83+'Mortal Baseline'!Y27*'Stroke Epi'!C$83+'Mortal Baseline'!Z27*'Stroke Epi'!D$83+'Mortal Baseline'!AA27*'Stroke Epi'!E$83+'Mortal Baseline'!AB27*'Stroke Epi'!F$83)</f>
        <v>1.4483433618038945E-4</v>
      </c>
      <c r="AX27" s="93">
        <f>$AW27*'Stroke Epi'!C$83</f>
        <v>1.1534593300931155E-4</v>
      </c>
      <c r="AY27" s="93">
        <f>$AW27*'Stroke Epi'!D$83</f>
        <v>1.0263056114017439E-4</v>
      </c>
      <c r="AZ27" s="93">
        <f>$AW27*'Stroke Epi'!E$83</f>
        <v>9.2013734147194115E-5</v>
      </c>
      <c r="BA27" s="93">
        <f>$AW27*'Stroke Epi'!F$83</f>
        <v>7.9258054717648251E-5</v>
      </c>
      <c r="BB27" s="93">
        <f t="shared" si="5"/>
        <v>5.3408261919471781E-4</v>
      </c>
      <c r="BC27" s="2">
        <f>AM27/'Mortal Baseline'!X27</f>
        <v>1.4483433618038945E-4</v>
      </c>
      <c r="BD27" s="2">
        <f>AN27/'Mortal Baseline'!Y27</f>
        <v>1.1534593300931155E-4</v>
      </c>
      <c r="BE27" s="2">
        <f>AO27/'Mortal Baseline'!Z27</f>
        <v>1.0263056114017438E-4</v>
      </c>
      <c r="BF27" s="2">
        <f>AP27/'Mortal Baseline'!AA27</f>
        <v>9.2013734147194115E-5</v>
      </c>
      <c r="BG27" s="2">
        <f>AQ27/'Mortal Baseline'!AB27</f>
        <v>7.9258054717648251E-5</v>
      </c>
      <c r="BH27" s="2">
        <f>SUM(AM27:AQ27)/SUM('Mortal Baseline'!X27:AB27)</f>
        <v>1.0000000000000002E-4</v>
      </c>
      <c r="BI27" s="58">
        <f>AM27*'Stroke Epi'!$AP57</f>
        <v>7.5260091819489103E-2</v>
      </c>
      <c r="BJ27" s="58">
        <f>AN27*'Stroke Epi'!$AP57</f>
        <v>0.15856361524946144</v>
      </c>
      <c r="BK27" s="58">
        <f>AO27*'Stroke Epi'!$AP57</f>
        <v>0.16675748468019674</v>
      </c>
      <c r="BL27" s="58">
        <f>AP27*'Stroke Epi'!$AP57</f>
        <v>0.16588542138320794</v>
      </c>
      <c r="BM27" s="58">
        <f>AQ27*'Stroke Epi'!$AP57</f>
        <v>0.13094792484348516</v>
      </c>
      <c r="BN27" s="93">
        <f t="shared" si="21"/>
        <v>0.69741453797584041</v>
      </c>
      <c r="BO27" s="93">
        <f>AR27*'Stroke Epi'!$O$5</f>
        <v>0.44653029612019002</v>
      </c>
      <c r="BP27" s="93">
        <f>AS27*'Stroke Epi'!$O$5</f>
        <v>1.1740618816415977</v>
      </c>
      <c r="BQ27" s="93">
        <f>AT27*'Stroke Epi'!$O$5</f>
        <v>1.0801490031440377</v>
      </c>
      <c r="BR27" s="93">
        <f>AU27*'Stroke Epi'!$O$5</f>
        <v>0.88529293324710001</v>
      </c>
      <c r="BS27" s="93">
        <f>AV27*'Stroke Epi'!$O$5</f>
        <v>0.68703157060636399</v>
      </c>
      <c r="BT27" s="93">
        <f t="shared" si="7"/>
        <v>4.2730656847592892</v>
      </c>
      <c r="BU27" s="93">
        <f t="shared" si="19"/>
        <v>107.42783340632681</v>
      </c>
    </row>
    <row r="28" spans="1:73">
      <c r="A28" s="58">
        <f>'Mortal Baseline'!A28</f>
        <v>26</v>
      </c>
      <c r="B28" s="58">
        <v>30</v>
      </c>
      <c r="C28" s="93">
        <f>'Mortal Baseline'!C28*M28</f>
        <v>0.57821465756217816</v>
      </c>
      <c r="D28" s="93">
        <f>'Mortal Baseline'!D28*N28</f>
        <v>1.0598552144647957</v>
      </c>
      <c r="E28" s="93">
        <f>'Mortal Baseline'!E28*O28</f>
        <v>1.2175867289747517</v>
      </c>
      <c r="F28" s="93">
        <f>'Mortal Baseline'!F28*P28</f>
        <v>1.4887350100978782</v>
      </c>
      <c r="G28" s="93">
        <f>'Mortal Baseline'!G28*Q28</f>
        <v>1.4501076632578445</v>
      </c>
      <c r="H28" s="93">
        <f t="shared" si="8"/>
        <v>1.5130638930483964</v>
      </c>
      <c r="I28" s="93">
        <f t="shared" si="9"/>
        <v>3.5445929088446544</v>
      </c>
      <c r="J28" s="93">
        <f t="shared" si="10"/>
        <v>3.8798157441142251</v>
      </c>
      <c r="K28" s="93">
        <f t="shared" si="11"/>
        <v>3.6772282645088983</v>
      </c>
      <c r="L28" s="93">
        <f t="shared" si="12"/>
        <v>3.4900296725663633</v>
      </c>
      <c r="M28" s="93">
        <f>('Stroke Epi'!AE58*(SUM('Mortal Baseline'!C28:G28)))/('Mortal Baseline'!C28*'Stroke Epi'!B$74+'Mortal Baseline'!D28*'Stroke Epi'!C$74+'Mortal Baseline'!E28*'Stroke Epi'!D$74+'Mortal Baseline'!F28*'Stroke Epi'!E$74+'Mortal Baseline'!G28*'Stroke Epi'!F$74)</f>
        <v>3.2183800142145705E-4</v>
      </c>
      <c r="N28" s="93">
        <f>M28*'Stroke Epi'!C$74</f>
        <v>2.5536698917772663E-4</v>
      </c>
      <c r="O28" s="93">
        <f>N28*'Stroke Epi'!D$74</f>
        <v>1.809526622747709E-4</v>
      </c>
      <c r="P28" s="93">
        <f>O28*'Stroke Epi'!E$74</f>
        <v>1.1383243291732513E-4</v>
      </c>
      <c r="Q28" s="93">
        <f>P28*'Stroke Epi'!F$74</f>
        <v>6.0807477814854295E-5</v>
      </c>
      <c r="R28" s="93">
        <f t="shared" si="20"/>
        <v>9.3279756360613395E-4</v>
      </c>
      <c r="S28" s="2">
        <f>C28/'Mortal Baseline'!C28</f>
        <v>3.2183800142145705E-4</v>
      </c>
      <c r="T28" s="2">
        <f>D28/'Mortal Baseline'!D28</f>
        <v>2.5536698917772663E-4</v>
      </c>
      <c r="U28" s="2">
        <f>E28/'Mortal Baseline'!E28</f>
        <v>1.8095266227477092E-4</v>
      </c>
      <c r="V28" s="2">
        <f>F28/'Mortal Baseline'!F28</f>
        <v>1.1383243291732515E-4</v>
      </c>
      <c r="W28" s="2">
        <f>G28/'Mortal Baseline'!G28</f>
        <v>6.0807477814854295E-5</v>
      </c>
      <c r="X28" s="2">
        <f>SUM(C28:G28)/SUM('Mortal Baseline'!C28:G28)</f>
        <v>1.1682103410941175E-4</v>
      </c>
      <c r="Y28" s="93">
        <f>C28*'Stroke Epi'!$AH58</f>
        <v>7.8695014894212448E-2</v>
      </c>
      <c r="Z28" s="93">
        <f>D28*'Stroke Epi'!$AH$33</f>
        <v>0.1447762222958911</v>
      </c>
      <c r="AA28" s="93">
        <f>E28*'Stroke Epi'!$AH$33</f>
        <v>0.16632234717795108</v>
      </c>
      <c r="AB28" s="93">
        <f>F28*'Stroke Epi'!$AH$33</f>
        <v>0.20336120237937017</v>
      </c>
      <c r="AC28" s="93">
        <f>G28*'Stroke Epi'!$AH$33</f>
        <v>0.19808470680102155</v>
      </c>
      <c r="AD28" s="93">
        <f t="shared" si="3"/>
        <v>0.79123949354844625</v>
      </c>
      <c r="AE28" s="93">
        <f>H28*'Stroke Epi'!$O$5</f>
        <v>0.30261277860967928</v>
      </c>
      <c r="AF28" s="93">
        <f>I28*'Stroke Epi'!$O$5</f>
        <v>0.70891858176893097</v>
      </c>
      <c r="AG28" s="93">
        <f>J28*'Stroke Epi'!$O$5</f>
        <v>0.77596314882284512</v>
      </c>
      <c r="AH28" s="93">
        <f>K28*'Stroke Epi'!$O$5</f>
        <v>0.73544565290177966</v>
      </c>
      <c r="AI28" s="93">
        <f>L28*'Stroke Epi'!$O$5</f>
        <v>0.69800593451327275</v>
      </c>
      <c r="AJ28" s="93">
        <f t="shared" si="4"/>
        <v>3.2209460966165078</v>
      </c>
      <c r="AK28" s="93">
        <f t="shared" si="13"/>
        <v>83.820629083483112</v>
      </c>
      <c r="AL28" s="2"/>
      <c r="AM28" s="93">
        <f>'Mortal Baseline'!X28*AW28</f>
        <v>1.0699969435868464</v>
      </c>
      <c r="AN28" s="93">
        <f>'Mortal Baseline'!Y28*AX28</f>
        <v>2.1427200865658702</v>
      </c>
      <c r="AO28" s="93">
        <f>'Mortal Baseline'!Z28*AY28</f>
        <v>2.3642777266553909</v>
      </c>
      <c r="AP28" s="93">
        <f>'Mortal Baseline'!AA28*AZ28</f>
        <v>2.4590572266973298</v>
      </c>
      <c r="AQ28" s="93">
        <f>'Mortal Baseline'!AB28*BA28</f>
        <v>1.9240239252723867</v>
      </c>
      <c r="AR28" s="93">
        <f t="shared" si="14"/>
        <v>2.7808580362481177</v>
      </c>
      <c r="AS28" s="93">
        <f t="shared" si="15"/>
        <v>6.6804039978827996</v>
      </c>
      <c r="AT28" s="93">
        <f t="shared" si="16"/>
        <v>6.5181162545513454</v>
      </c>
      <c r="AU28" s="93">
        <f t="shared" si="17"/>
        <v>5.8343435383025222</v>
      </c>
      <c r="AV28" s="93">
        <f t="shared" si="18"/>
        <v>4.541202282854357</v>
      </c>
      <c r="AW28" s="93">
        <f>('Stroke Epi'!AE58*(SUM('Mortal Baseline'!X28:AB28)))/('Mortal Baseline'!X28*'Stroke Epi'!B$83+'Mortal Baseline'!Y28*'Stroke Epi'!C$83+'Mortal Baseline'!Z28*'Stroke Epi'!D$83+'Mortal Baseline'!AA28*'Stroke Epi'!E$83+'Mortal Baseline'!AB28*'Stroke Epi'!F$83)</f>
        <v>2.9083359190214828E-4</v>
      </c>
      <c r="AX28" s="93">
        <f>$AW28*'Stroke Epi'!C$83</f>
        <v>2.3161960687706617E-4</v>
      </c>
      <c r="AY28" s="93">
        <f>$AW28*'Stroke Epi'!D$83</f>
        <v>2.0608659191252902E-4</v>
      </c>
      <c r="AZ28" s="93">
        <f>$AW28*'Stroke Epi'!E$83</f>
        <v>1.8476754554270684E-4</v>
      </c>
      <c r="BA28" s="93">
        <f>$AW28*'Stroke Epi'!F$83</f>
        <v>1.5915359125891958E-4</v>
      </c>
      <c r="BB28" s="93">
        <f t="shared" si="5"/>
        <v>1.07246092749337E-3</v>
      </c>
      <c r="BC28" s="2">
        <f>AM28/'Mortal Baseline'!X28</f>
        <v>2.9083359190214828E-4</v>
      </c>
      <c r="BD28" s="2">
        <f>AN28/'Mortal Baseline'!Y28</f>
        <v>2.3161960687706617E-4</v>
      </c>
      <c r="BE28" s="2">
        <f>AO28/'Mortal Baseline'!Z28</f>
        <v>2.0608659191252902E-4</v>
      </c>
      <c r="BF28" s="2">
        <f>AP28/'Mortal Baseline'!AA28</f>
        <v>1.8476754554270684E-4</v>
      </c>
      <c r="BG28" s="2">
        <f>AQ28/'Mortal Baseline'!AB28</f>
        <v>1.5915359125891958E-4</v>
      </c>
      <c r="BH28" s="2">
        <f>SUM(AM28:AQ28)/SUM('Mortal Baseline'!X28:AB28)</f>
        <v>2.0000000000000004E-4</v>
      </c>
      <c r="BI28" s="58">
        <f>AM28*'Stroke Epi'!$AP58</f>
        <v>0.14883657485293034</v>
      </c>
      <c r="BJ28" s="58">
        <f>AN28*'Stroke Epi'!$AP58</f>
        <v>0.29805236404131252</v>
      </c>
      <c r="BK28" s="58">
        <f>AO28*'Stroke Epi'!$AP58</f>
        <v>0.32887103177776489</v>
      </c>
      <c r="BL28" s="58">
        <f>AP28*'Stroke Epi'!$AP58</f>
        <v>0.3420548602335986</v>
      </c>
      <c r="BM28" s="58">
        <f>AQ28*'Stroke Epi'!$AP58</f>
        <v>0.26763172800538898</v>
      </c>
      <c r="BN28" s="93">
        <f t="shared" si="21"/>
        <v>1.3854465589109954</v>
      </c>
      <c r="BO28" s="93">
        <f>AR28*'Stroke Epi'!$O$5</f>
        <v>0.55617160724962356</v>
      </c>
      <c r="BP28" s="93">
        <f>AS28*'Stroke Epi'!$O$5</f>
        <v>1.33608079957656</v>
      </c>
      <c r="BQ28" s="93">
        <f>AT28*'Stroke Epi'!$O$5</f>
        <v>1.3036232509102692</v>
      </c>
      <c r="BR28" s="93">
        <f>AU28*'Stroke Epi'!$O$5</f>
        <v>1.1668687076605044</v>
      </c>
      <c r="BS28" s="93">
        <f>AV28*'Stroke Epi'!$O$5</f>
        <v>0.90824045657087149</v>
      </c>
      <c r="BT28" s="93">
        <f t="shared" si="7"/>
        <v>5.2709848219678292</v>
      </c>
      <c r="BU28" s="93">
        <f t="shared" si="19"/>
        <v>114.08426478720564</v>
      </c>
    </row>
    <row r="29" spans="1:73">
      <c r="A29" s="58">
        <f>'Mortal Baseline'!A29</f>
        <v>27</v>
      </c>
      <c r="B29" s="58">
        <v>31</v>
      </c>
      <c r="C29" s="93">
        <f>'Mortal Baseline'!C29*M29</f>
        <v>0.58445861119315468</v>
      </c>
      <c r="D29" s="93">
        <f>'Mortal Baseline'!D29*N29</f>
        <v>1.0057424508994586</v>
      </c>
      <c r="E29" s="93">
        <f>'Mortal Baseline'!E29*O29</f>
        <v>1.1603141322834178</v>
      </c>
      <c r="F29" s="93">
        <f>'Mortal Baseline'!F29*P29</f>
        <v>1.5222431135035341</v>
      </c>
      <c r="G29" s="93">
        <f>'Mortal Baseline'!G29*Q29</f>
        <v>1.4686824055143537</v>
      </c>
      <c r="H29" s="93">
        <f t="shared" si="8"/>
        <v>1.7162147107376597</v>
      </c>
      <c r="I29" s="93">
        <f t="shared" si="9"/>
        <v>3.696640555679291</v>
      </c>
      <c r="J29" s="93">
        <f t="shared" si="10"/>
        <v>4.0978443803968467</v>
      </c>
      <c r="K29" s="93">
        <f t="shared" si="11"/>
        <v>4.2606645227312825</v>
      </c>
      <c r="L29" s="93">
        <f t="shared" si="12"/>
        <v>4.0626214367664222</v>
      </c>
      <c r="M29" s="93">
        <f>('Stroke Epi'!AE59*(SUM('Mortal Baseline'!C29:G29)))/('Mortal Baseline'!C29*'Stroke Epi'!B$74+'Mortal Baseline'!D29*'Stroke Epi'!C$74+'Mortal Baseline'!E29*'Stroke Epi'!D$74+'Mortal Baseline'!F29*'Stroke Epi'!E$74+'Mortal Baseline'!G29*'Stroke Epi'!F$74)</f>
        <v>3.2268546189838284E-4</v>
      </c>
      <c r="N29" s="93">
        <f>M29*'Stroke Epi'!C$74</f>
        <v>2.5603941887677968E-4</v>
      </c>
      <c r="O29" s="93">
        <f>N29*'Stroke Epi'!D$74</f>
        <v>1.8142914494243312E-4</v>
      </c>
      <c r="P29" s="93">
        <f>O29*'Stroke Epi'!E$74</f>
        <v>1.1413217529536524E-4</v>
      </c>
      <c r="Q29" s="93">
        <f>P29*'Stroke Epi'!F$74</f>
        <v>6.0967595432792611E-5</v>
      </c>
      <c r="R29" s="93">
        <f t="shared" si="20"/>
        <v>9.3525379644575346E-4</v>
      </c>
      <c r="S29" s="2">
        <f>C29/'Mortal Baseline'!C29</f>
        <v>3.2268546189838284E-4</v>
      </c>
      <c r="T29" s="2">
        <f>D29/'Mortal Baseline'!D29</f>
        <v>2.5603941887677968E-4</v>
      </c>
      <c r="U29" s="2">
        <f>E29/'Mortal Baseline'!E29</f>
        <v>1.8142914494243312E-4</v>
      </c>
      <c r="V29" s="2">
        <f>F29/'Mortal Baseline'!F29</f>
        <v>1.1413217529536524E-4</v>
      </c>
      <c r="W29" s="2">
        <f>G29/'Mortal Baseline'!G29</f>
        <v>6.0967595432792618E-5</v>
      </c>
      <c r="X29" s="2">
        <f>SUM(C29:G29)/SUM('Mortal Baseline'!C29:G29)</f>
        <v>1.1584401275626632E-4</v>
      </c>
      <c r="Y29" s="93">
        <f>C29*'Stroke Epi'!$AH59</f>
        <v>7.9544816983388347E-2</v>
      </c>
      <c r="Z29" s="93">
        <f>D29*'Stroke Epi'!$AH$33</f>
        <v>0.13738441879286603</v>
      </c>
      <c r="AA29" s="93">
        <f>E29*'Stroke Epi'!$AH$33</f>
        <v>0.15849891046991488</v>
      </c>
      <c r="AB29" s="93">
        <f>F29*'Stroke Epi'!$AH$33</f>
        <v>0.20793840930458277</v>
      </c>
      <c r="AC29" s="93">
        <f>G29*'Stroke Epi'!$AH$33</f>
        <v>0.2006220165932607</v>
      </c>
      <c r="AD29" s="93">
        <f t="shared" si="3"/>
        <v>0.78398857214401274</v>
      </c>
      <c r="AE29" s="93">
        <f>H29*'Stroke Epi'!$O$5</f>
        <v>0.34324294214753198</v>
      </c>
      <c r="AF29" s="93">
        <f>I29*'Stroke Epi'!$O$5</f>
        <v>0.73932811113585828</v>
      </c>
      <c r="AG29" s="93">
        <f>J29*'Stroke Epi'!$O$5</f>
        <v>0.81956887607936935</v>
      </c>
      <c r="AH29" s="93">
        <f>K29*'Stroke Epi'!$O$5</f>
        <v>0.85213290454625656</v>
      </c>
      <c r="AI29" s="93">
        <f>L29*'Stroke Epi'!$O$5</f>
        <v>0.81252428735328452</v>
      </c>
      <c r="AJ29" s="93">
        <f t="shared" si="4"/>
        <v>3.5667971212623009</v>
      </c>
      <c r="AK29" s="93">
        <f t="shared" si="13"/>
        <v>88.171414776889421</v>
      </c>
      <c r="AL29" s="2"/>
      <c r="AM29" s="93">
        <f>'Mortal Baseline'!X29*AW29</f>
        <v>1.0631450884714566</v>
      </c>
      <c r="AN29" s="93">
        <f>'Mortal Baseline'!Y29*AX29</f>
        <v>2.0274506773410228</v>
      </c>
      <c r="AO29" s="93">
        <f>'Mortal Baseline'!Z29*AY29</f>
        <v>2.3481827609146682</v>
      </c>
      <c r="AP29" s="93">
        <f>'Mortal Baseline'!AA29*AZ29</f>
        <v>2.5452774067840052</v>
      </c>
      <c r="AQ29" s="93">
        <f>'Mortal Baseline'!AB29*BA29</f>
        <v>1.9720359449031595</v>
      </c>
      <c r="AR29" s="93">
        <f t="shared" si="14"/>
        <v>3.1389949426170203</v>
      </c>
      <c r="AS29" s="93">
        <f t="shared" si="15"/>
        <v>7.0737215116059495</v>
      </c>
      <c r="AT29" s="93">
        <f t="shared" si="16"/>
        <v>7.2338047327779789</v>
      </c>
      <c r="AU29" s="93">
        <f t="shared" si="17"/>
        <v>6.8706973771924238</v>
      </c>
      <c r="AV29" s="93">
        <f t="shared" si="18"/>
        <v>5.3373660431812553</v>
      </c>
      <c r="AW29" s="93">
        <f>('Stroke Epi'!AE59*(SUM('Mortal Baseline'!X29:AB29)))/('Mortal Baseline'!X29*'Stroke Epi'!B$83+'Mortal Baseline'!Y29*'Stroke Epi'!C$83+'Mortal Baseline'!Z29*'Stroke Epi'!D$83+'Mortal Baseline'!AA29*'Stroke Epi'!E$83+'Mortal Baseline'!AB29*'Stroke Epi'!F$83)</f>
        <v>2.9193725470561628E-4</v>
      </c>
      <c r="AX29" s="93">
        <f>$AW29*'Stroke Epi'!C$83</f>
        <v>2.324985629254105E-4</v>
      </c>
      <c r="AY29" s="93">
        <f>$AW29*'Stroke Epi'!D$83</f>
        <v>2.0686865461821491E-4</v>
      </c>
      <c r="AZ29" s="93">
        <f>$AW29*'Stroke Epi'!E$83</f>
        <v>1.8546870618226657E-4</v>
      </c>
      <c r="BA29" s="93">
        <f>$AW29*'Stroke Epi'!F$83</f>
        <v>1.5975755140520804E-4</v>
      </c>
      <c r="BB29" s="93">
        <f t="shared" si="5"/>
        <v>1.0765307298367163E-3</v>
      </c>
      <c r="BC29" s="2">
        <f>AM29/'Mortal Baseline'!X29</f>
        <v>2.9193725470561628E-4</v>
      </c>
      <c r="BD29" s="2">
        <f>AN29/'Mortal Baseline'!Y29</f>
        <v>2.324985629254105E-4</v>
      </c>
      <c r="BE29" s="2">
        <f>AO29/'Mortal Baseline'!Z29</f>
        <v>2.0686865461821491E-4</v>
      </c>
      <c r="BF29" s="2">
        <f>AP29/'Mortal Baseline'!AA29</f>
        <v>1.8546870618226657E-4</v>
      </c>
      <c r="BG29" s="2">
        <f>AQ29/'Mortal Baseline'!AB29</f>
        <v>1.5975755140520804E-4</v>
      </c>
      <c r="BH29" s="2">
        <f>SUM(AM29:AQ29)/SUM('Mortal Baseline'!X29:AB29)</f>
        <v>2.0000000000000004E-4</v>
      </c>
      <c r="BI29" s="58">
        <f>AM29*'Stroke Epi'!$AP59</f>
        <v>0.14788348180637961</v>
      </c>
      <c r="BJ29" s="58">
        <f>AN29*'Stroke Epi'!$AP59</f>
        <v>0.28201838921813627</v>
      </c>
      <c r="BK29" s="58">
        <f>AO29*'Stroke Epi'!$AP59</f>
        <v>0.32663222204323034</v>
      </c>
      <c r="BL29" s="58">
        <f>AP29*'Stroke Epi'!$AP59</f>
        <v>0.35404808728365511</v>
      </c>
      <c r="BM29" s="58">
        <f>AQ29*'Stroke Epi'!$AP59</f>
        <v>0.27431019993602951</v>
      </c>
      <c r="BN29" s="93">
        <f t="shared" si="21"/>
        <v>1.3848923802874309</v>
      </c>
      <c r="BO29" s="93">
        <f>AR29*'Stroke Epi'!$O$5</f>
        <v>0.6277989885234041</v>
      </c>
      <c r="BP29" s="93">
        <f>AS29*'Stroke Epi'!$O$5</f>
        <v>1.4147443023211901</v>
      </c>
      <c r="BQ29" s="93">
        <f>AT29*'Stroke Epi'!$O$5</f>
        <v>1.446760946555596</v>
      </c>
      <c r="BR29" s="93">
        <f>AU29*'Stroke Epi'!$O$5</f>
        <v>1.3741394754384848</v>
      </c>
      <c r="BS29" s="93">
        <f>AV29*'Stroke Epi'!$O$5</f>
        <v>1.0674732086362511</v>
      </c>
      <c r="BT29" s="93">
        <f t="shared" si="7"/>
        <v>5.9309169214749256</v>
      </c>
      <c r="BU29" s="93">
        <f t="shared" si="19"/>
        <v>121.400074088968</v>
      </c>
    </row>
    <row r="30" spans="1:73">
      <c r="A30" s="58">
        <f>'Mortal Baseline'!A30</f>
        <v>28</v>
      </c>
      <c r="B30" s="58">
        <v>32</v>
      </c>
      <c r="C30" s="93">
        <f>'Mortal Baseline'!C30*M30</f>
        <v>0.59190866839357015</v>
      </c>
      <c r="D30" s="93">
        <f>'Mortal Baseline'!D30*N30</f>
        <v>0.95856968646783303</v>
      </c>
      <c r="E30" s="93">
        <f>'Mortal Baseline'!E30*O30</f>
        <v>1.1087462762626636</v>
      </c>
      <c r="F30" s="93">
        <f>'Mortal Baseline'!F30*P30</f>
        <v>1.5547022777870974</v>
      </c>
      <c r="G30" s="93">
        <f>'Mortal Baseline'!G30*Q30</f>
        <v>1.4824950721675141</v>
      </c>
      <c r="H30" s="93">
        <f t="shared" si="8"/>
        <v>1.8853356200003093</v>
      </c>
      <c r="I30" s="93">
        <f t="shared" si="9"/>
        <v>3.7784977122183996</v>
      </c>
      <c r="J30" s="93">
        <f t="shared" si="10"/>
        <v>4.2285228701102255</v>
      </c>
      <c r="K30" s="93">
        <f t="shared" si="11"/>
        <v>4.7552954866675403</v>
      </c>
      <c r="L30" s="93">
        <f t="shared" si="12"/>
        <v>4.53197020498739</v>
      </c>
      <c r="M30" s="93">
        <f>('Stroke Epi'!AE60*(SUM('Mortal Baseline'!C30:G30)))/('Mortal Baseline'!C30*'Stroke Epi'!B$74+'Mortal Baseline'!D30*'Stroke Epi'!C$74+'Mortal Baseline'!E30*'Stroke Epi'!D$74+'Mortal Baseline'!F30*'Stroke Epi'!E$74+'Mortal Baseline'!G30*'Stroke Epi'!F$74)</f>
        <v>3.2337109142843544E-4</v>
      </c>
      <c r="N30" s="93">
        <f>M30*'Stroke Epi'!C$74</f>
        <v>2.5658344148445051E-4</v>
      </c>
      <c r="O30" s="93">
        <f>N30*'Stroke Epi'!D$74</f>
        <v>1.8181463853936464E-4</v>
      </c>
      <c r="P30" s="93">
        <f>O30*'Stroke Epi'!E$74</f>
        <v>1.1437467890631589E-4</v>
      </c>
      <c r="Q30" s="93">
        <f>P30*'Stroke Epi'!F$74</f>
        <v>6.1097137010399175E-5</v>
      </c>
      <c r="R30" s="93">
        <f t="shared" si="20"/>
        <v>9.3724098736896577E-4</v>
      </c>
      <c r="S30" s="2">
        <f>C30/'Mortal Baseline'!C30</f>
        <v>3.2337109142843544E-4</v>
      </c>
      <c r="T30" s="2">
        <f>D30/'Mortal Baseline'!D30</f>
        <v>2.5658344148445051E-4</v>
      </c>
      <c r="U30" s="2">
        <f>E30/'Mortal Baseline'!E30</f>
        <v>1.8181463853936467E-4</v>
      </c>
      <c r="V30" s="2">
        <f>F30/'Mortal Baseline'!F30</f>
        <v>1.1437467890631589E-4</v>
      </c>
      <c r="W30" s="2">
        <f>G30/'Mortal Baseline'!G35</f>
        <v>6.099222629203346E-5</v>
      </c>
      <c r="X30" s="2">
        <f>SUM(C30:G30)/SUM('Mortal Baseline'!C30:G30)</f>
        <v>1.1502770008176111E-4</v>
      </c>
      <c r="Y30" s="93">
        <f>C30*'Stroke Epi'!$AH60</f>
        <v>8.0558769768364902E-2</v>
      </c>
      <c r="Z30" s="93">
        <f>D30*'Stroke Epi'!$AH$33</f>
        <v>0.13094061917150598</v>
      </c>
      <c r="AA30" s="93">
        <f>E30*'Stroke Epi'!$AH$33</f>
        <v>0.15145474133747985</v>
      </c>
      <c r="AB30" s="93">
        <f>F30*'Stroke Epi'!$AH$33</f>
        <v>0.21237233114571749</v>
      </c>
      <c r="AC30" s="93">
        <f>G30*'Stroke Epi'!$AH$33</f>
        <v>0.20250882685808241</v>
      </c>
      <c r="AD30" s="93">
        <f t="shared" si="3"/>
        <v>0.77783528828115056</v>
      </c>
      <c r="AE30" s="93">
        <f>H30*'Stroke Epi'!$O$5</f>
        <v>0.37706712400006187</v>
      </c>
      <c r="AF30" s="93">
        <f>I30*'Stroke Epi'!$O$5</f>
        <v>0.75569954244367998</v>
      </c>
      <c r="AG30" s="93">
        <f>J30*'Stroke Epi'!$O$5</f>
        <v>0.84570457402204513</v>
      </c>
      <c r="AH30" s="93">
        <f>K30*'Stroke Epi'!$O$5</f>
        <v>0.95105909733350813</v>
      </c>
      <c r="AI30" s="93">
        <f>L30*'Stroke Epi'!$O$5</f>
        <v>0.906394040997478</v>
      </c>
      <c r="AJ30" s="93">
        <f t="shared" si="4"/>
        <v>3.8359243787967734</v>
      </c>
      <c r="AK30" s="93">
        <f t="shared" si="13"/>
        <v>92.78517444396735</v>
      </c>
      <c r="AL30" s="2"/>
      <c r="AM30" s="93">
        <f>'Mortal Baseline'!X30*AW30</f>
        <v>1.0551523746990761</v>
      </c>
      <c r="AN30" s="93">
        <f>'Mortal Baseline'!Y30*AX30</f>
        <v>1.920264588063969</v>
      </c>
      <c r="AO30" s="93">
        <f>'Mortal Baseline'!Z30*AY30</f>
        <v>2.3340783468732309</v>
      </c>
      <c r="AP30" s="93">
        <f>'Mortal Baseline'!AA30*AZ30</f>
        <v>2.6276714433662778</v>
      </c>
      <c r="AQ30" s="93">
        <f>'Mortal Baseline'!AB30*BA30</f>
        <v>2.0149426886603896</v>
      </c>
      <c r="AR30" s="93">
        <f t="shared" si="14"/>
        <v>3.4184648469863124</v>
      </c>
      <c r="AS30" s="93">
        <f t="shared" si="15"/>
        <v>7.2972234081305922</v>
      </c>
      <c r="AT30" s="93">
        <f t="shared" si="16"/>
        <v>7.7944899110523842</v>
      </c>
      <c r="AU30" s="93">
        <f t="shared" si="17"/>
        <v>7.7701812578365619</v>
      </c>
      <c r="AV30" s="93">
        <f t="shared" si="18"/>
        <v>6.0105253232693645</v>
      </c>
      <c r="AW30" s="93">
        <f>('Stroke Epi'!AE60*(SUM('Mortal Baseline'!X30:AB30)))/('Mortal Baseline'!X30*'Stroke Epi'!B$83+'Mortal Baseline'!Y30*'Stroke Epi'!C$83+'Mortal Baseline'!Z30*'Stroke Epi'!D$83+'Mortal Baseline'!AA30*'Stroke Epi'!E$83+'Mortal Baseline'!AB30*'Stroke Epi'!F$83)</f>
        <v>2.9297073963003006E-4</v>
      </c>
      <c r="AX30" s="93">
        <f>$AW30*'Stroke Epi'!C$83</f>
        <v>2.3332162937499254E-4</v>
      </c>
      <c r="AY30" s="93">
        <f>$AW30*'Stroke Epi'!D$83</f>
        <v>2.0760098881823772E-4</v>
      </c>
      <c r="AZ30" s="93">
        <f>$AW30*'Stroke Epi'!E$83</f>
        <v>1.8612528258250431E-4</v>
      </c>
      <c r="BA30" s="93">
        <f>$AW30*'Stroke Epi'!F$83</f>
        <v>1.6032310793585717E-4</v>
      </c>
      <c r="BB30" s="93">
        <f t="shared" si="5"/>
        <v>1.0803417483416216E-3</v>
      </c>
      <c r="BC30" s="2">
        <f>AM30/'Mortal Baseline'!X30</f>
        <v>2.9297073963003006E-4</v>
      </c>
      <c r="BD30" s="2">
        <f>AN30/'Mortal Baseline'!Y30</f>
        <v>2.3332162937499254E-4</v>
      </c>
      <c r="BE30" s="2">
        <f>AO30/'Mortal Baseline'!Z30</f>
        <v>2.0760098881823772E-4</v>
      </c>
      <c r="BF30" s="2">
        <f>AP30/'Mortal Baseline'!AA30</f>
        <v>1.8612528258250431E-4</v>
      </c>
      <c r="BG30" s="2">
        <f>AQ30/'Mortal Baseline'!AB30</f>
        <v>1.6032310793585717E-4</v>
      </c>
      <c r="BH30" s="2">
        <f>SUM(AM30:AQ30)/SUM('Mortal Baseline'!X30:AB30)</f>
        <v>2.0000000000000001E-4</v>
      </c>
      <c r="BI30" s="58">
        <f>AM30*'Stroke Epi'!$AP60</f>
        <v>0.14677169532064149</v>
      </c>
      <c r="BJ30" s="58">
        <f>AN30*'Stroke Epi'!$AP60</f>
        <v>0.26710880419969812</v>
      </c>
      <c r="BK30" s="58">
        <f>AO30*'Stroke Epi'!$AP60</f>
        <v>0.32467029805006642</v>
      </c>
      <c r="BL30" s="58">
        <f>AP30*'Stroke Epi'!$AP60</f>
        <v>0.36550909777224927</v>
      </c>
      <c r="BM30" s="58">
        <f>AQ30*'Stroke Epi'!$AP60</f>
        <v>0.28027852799266018</v>
      </c>
      <c r="BN30" s="93">
        <f t="shared" si="21"/>
        <v>1.3843384233353153</v>
      </c>
      <c r="BO30" s="93">
        <f>AR30*'Stroke Epi'!$O$5</f>
        <v>0.68369296939726254</v>
      </c>
      <c r="BP30" s="93">
        <f>AS30*'Stroke Epi'!$O$5</f>
        <v>1.4594446816261186</v>
      </c>
      <c r="BQ30" s="93">
        <f>AT30*'Stroke Epi'!$O$5</f>
        <v>1.5588979822104769</v>
      </c>
      <c r="BR30" s="93">
        <f>AU30*'Stroke Epi'!$O$5</f>
        <v>1.5540362515673125</v>
      </c>
      <c r="BS30" s="93">
        <f>AV30*'Stroke Epi'!$O$5</f>
        <v>1.2021050646538729</v>
      </c>
      <c r="BT30" s="93">
        <f t="shared" si="7"/>
        <v>6.4581769494550434</v>
      </c>
      <c r="BU30" s="93">
        <f t="shared" si="19"/>
        <v>129.24258946175834</v>
      </c>
    </row>
    <row r="31" spans="1:73">
      <c r="A31" s="58">
        <f>'Mortal Baseline'!A31</f>
        <v>29</v>
      </c>
      <c r="B31" s="58">
        <v>33</v>
      </c>
      <c r="C31" s="93">
        <f>'Mortal Baseline'!C31*M31</f>
        <v>0.60066726628136491</v>
      </c>
      <c r="D31" s="93">
        <f>'Mortal Baseline'!D31*N31</f>
        <v>0.91792178553373149</v>
      </c>
      <c r="E31" s="93">
        <f>'Mortal Baseline'!E31*O31</f>
        <v>1.0626841162704561</v>
      </c>
      <c r="F31" s="93">
        <f>'Mortal Baseline'!F31*P31</f>
        <v>1.5858660486739686</v>
      </c>
      <c r="G31" s="93">
        <f>'Mortal Baseline'!G31*Q31</f>
        <v>1.4919000251679788</v>
      </c>
      <c r="H31" s="93">
        <f t="shared" si="8"/>
        <v>2.0283769925132473</v>
      </c>
      <c r="I31" s="93">
        <f t="shared" si="9"/>
        <v>3.8097793361369447</v>
      </c>
      <c r="J31" s="93">
        <f t="shared" si="10"/>
        <v>4.2940476710211568</v>
      </c>
      <c r="K31" s="93">
        <f t="shared" si="11"/>
        <v>5.1777301068622839</v>
      </c>
      <c r="L31" s="93">
        <f t="shared" si="12"/>
        <v>4.9149673622998087</v>
      </c>
      <c r="M31" s="93">
        <f>('Stroke Epi'!AE61*(SUM('Mortal Baseline'!C31:G31)))/('Mortal Baseline'!C31*'Stroke Epi'!B$74+'Mortal Baseline'!D31*'Stroke Epi'!C$74+'Mortal Baseline'!E31*'Stroke Epi'!D$74+'Mortal Baseline'!F31*'Stroke Epi'!E$74+'Mortal Baseline'!G31*'Stroke Epi'!F$74)</f>
        <v>3.2390266378578468E-4</v>
      </c>
      <c r="N31" s="93">
        <f>M31*'Stroke Epi'!C$74</f>
        <v>2.5700522521361499E-4</v>
      </c>
      <c r="O31" s="93">
        <f>N31*'Stroke Epi'!D$74</f>
        <v>1.8211351385187961E-4</v>
      </c>
      <c r="P31" s="93">
        <f>O31*'Stroke Epi'!E$74</f>
        <v>1.1456269329380716E-4</v>
      </c>
      <c r="Q31" s="93">
        <f>P31*'Stroke Epi'!F$74</f>
        <v>6.1197571310213822E-5</v>
      </c>
      <c r="R31" s="93">
        <f t="shared" si="20"/>
        <v>9.387816674553002E-4</v>
      </c>
      <c r="S31" s="2">
        <f>C31/'Mortal Baseline'!C31</f>
        <v>3.2390266378578474E-4</v>
      </c>
      <c r="T31" s="2">
        <f>D31/'Mortal Baseline'!D31</f>
        <v>2.5700522521361499E-4</v>
      </c>
      <c r="U31" s="2">
        <f>E31/'Mortal Baseline'!E31</f>
        <v>1.8211351385187961E-4</v>
      </c>
      <c r="V31" s="2">
        <f>F31/'Mortal Baseline'!F31</f>
        <v>1.1456269329380715E-4</v>
      </c>
      <c r="W31" s="2">
        <f>G31/'Mortal Baseline'!G31</f>
        <v>6.1197571310213822E-5</v>
      </c>
      <c r="X31" s="2">
        <f>SUM(C31:G31)/SUM('Mortal Baseline'!C31:G31)</f>
        <v>1.1436432286606887E-4</v>
      </c>
      <c r="Y31" s="93">
        <f>C31*'Stroke Epi'!$AH61</f>
        <v>8.1750814940893757E-2</v>
      </c>
      <c r="Z31" s="93">
        <f>D31*'Stroke Epi'!$AH$33</f>
        <v>0.12538811590390772</v>
      </c>
      <c r="AA31" s="93">
        <f>E31*'Stroke Epi'!$AH$33</f>
        <v>0.1451626502825443</v>
      </c>
      <c r="AB31" s="93">
        <f>F31*'Stroke Epi'!$AH$33</f>
        <v>0.21662930224886412</v>
      </c>
      <c r="AC31" s="93">
        <f>G31*'Stroke Epi'!$AH$33</f>
        <v>0.2037935434379459</v>
      </c>
      <c r="AD31" s="93">
        <f t="shared" si="3"/>
        <v>0.77272442681415576</v>
      </c>
      <c r="AE31" s="93">
        <f>H31*'Stroke Epi'!$O$5</f>
        <v>0.4056753985026495</v>
      </c>
      <c r="AF31" s="93">
        <f>I31*'Stroke Epi'!$O$5</f>
        <v>0.76195586722738895</v>
      </c>
      <c r="AG31" s="93">
        <f>J31*'Stroke Epi'!$O$5</f>
        <v>0.85880953420423145</v>
      </c>
      <c r="AH31" s="93">
        <f>K31*'Stroke Epi'!$O$5</f>
        <v>1.0355460213724568</v>
      </c>
      <c r="AI31" s="93">
        <f>L31*'Stroke Epi'!$O$5</f>
        <v>0.98299347245996183</v>
      </c>
      <c r="AJ31" s="93">
        <f t="shared" si="4"/>
        <v>4.0449802937666881</v>
      </c>
      <c r="AK31" s="93">
        <f t="shared" si="13"/>
        <v>97.602879164548199</v>
      </c>
      <c r="AL31" s="2"/>
      <c r="AM31" s="93">
        <f>'Mortal Baseline'!X31*AW31</f>
        <v>1.0464777400930492</v>
      </c>
      <c r="AN31" s="93">
        <f>'Mortal Baseline'!Y31*AX31</f>
        <v>1.8216089655635572</v>
      </c>
      <c r="AO31" s="93">
        <f>'Mortal Baseline'!Z31*AY31</f>
        <v>2.3218892338491388</v>
      </c>
      <c r="AP31" s="93">
        <f>'Mortal Baseline'!AA31*AZ31</f>
        <v>2.7053048418946659</v>
      </c>
      <c r="AQ31" s="93">
        <f>'Mortal Baseline'!AB31*BA31</f>
        <v>2.0528478164858668</v>
      </c>
      <c r="AR31" s="93">
        <f t="shared" si="14"/>
        <v>3.6344779223614578</v>
      </c>
      <c r="AS31" s="93">
        <f t="shared" si="15"/>
        <v>7.3922788878683328</v>
      </c>
      <c r="AT31" s="93">
        <f t="shared" si="16"/>
        <v>8.2328108646409799</v>
      </c>
      <c r="AU31" s="93">
        <f t="shared" si="17"/>
        <v>8.5559407503916649</v>
      </c>
      <c r="AV31" s="93">
        <f t="shared" si="18"/>
        <v>6.5809895471086985</v>
      </c>
      <c r="AW31" s="93">
        <f>('Stroke Epi'!AE61*(SUM('Mortal Baseline'!X31:AB31)))/('Mortal Baseline'!X31*'Stroke Epi'!B$83+'Mortal Baseline'!Y31*'Stroke Epi'!C$83+'Mortal Baseline'!Z31*'Stroke Epi'!D$83+'Mortal Baseline'!AA31*'Stroke Epi'!E$83+'Mortal Baseline'!AB31*'Stroke Epi'!F$83)</f>
        <v>2.9392657734623188E-4</v>
      </c>
      <c r="AX31" s="93">
        <f>$AW31*'Stroke Epi'!C$83</f>
        <v>2.3408285765889528E-4</v>
      </c>
      <c r="AY31" s="93">
        <f>$AW31*'Stroke Epi'!D$83</f>
        <v>2.0827830169693629E-4</v>
      </c>
      <c r="AZ31" s="93">
        <f>$AW31*'Stroke Epi'!E$83</f>
        <v>1.8673252945383261E-4</v>
      </c>
      <c r="BA31" s="93">
        <f>$AW31*'Stroke Epi'!F$83</f>
        <v>1.608461733912583E-4</v>
      </c>
      <c r="BB31" s="93">
        <f t="shared" si="5"/>
        <v>1.0838664395471543E-3</v>
      </c>
      <c r="BC31" s="2">
        <f>AM31/'Mortal Baseline'!X31</f>
        <v>2.9392657734623188E-4</v>
      </c>
      <c r="BD31" s="2">
        <f>AN31/'Mortal Baseline'!Y31</f>
        <v>2.3408285765889528E-4</v>
      </c>
      <c r="BE31" s="2">
        <f>AO31/'Mortal Baseline'!Z31</f>
        <v>2.0827830169693629E-4</v>
      </c>
      <c r="BF31" s="2">
        <f>AP31/'Mortal Baseline'!AA31</f>
        <v>1.8673252945383261E-4</v>
      </c>
      <c r="BG31" s="2">
        <f>AQ31/'Mortal Baseline'!AB31</f>
        <v>1.608461733912583E-4</v>
      </c>
      <c r="BH31" s="2">
        <f>SUM(AM31:AQ31)/SUM('Mortal Baseline'!X31:AB31)</f>
        <v>1.9999999999999998E-4</v>
      </c>
      <c r="BI31" s="58">
        <f>AM31*'Stroke Epi'!$AP61</f>
        <v>0.14556505364694314</v>
      </c>
      <c r="BJ31" s="58">
        <f>AN31*'Stroke Epi'!$AP61</f>
        <v>0.25338580710989084</v>
      </c>
      <c r="BK31" s="58">
        <f>AO31*'Stroke Epi'!$AP61</f>
        <v>0.3229747924284152</v>
      </c>
      <c r="BL31" s="58">
        <f>AP31*'Stroke Epi'!$AP61</f>
        <v>0.37630790350754806</v>
      </c>
      <c r="BM31" s="58">
        <f>AQ31*'Stroke Epi'!$AP61</f>
        <v>0.2855511312731841</v>
      </c>
      <c r="BN31" s="93">
        <f t="shared" si="21"/>
        <v>1.3837846879659814</v>
      </c>
      <c r="BO31" s="93">
        <f>AR31*'Stroke Epi'!$O$5</f>
        <v>0.72689558447229163</v>
      </c>
      <c r="BP31" s="93">
        <f>AS31*'Stroke Epi'!$O$5</f>
        <v>1.4784557775736666</v>
      </c>
      <c r="BQ31" s="93">
        <f>AT31*'Stroke Epi'!$O$5</f>
        <v>1.6465621729281961</v>
      </c>
      <c r="BR31" s="93">
        <f>AU31*'Stroke Epi'!$O$5</f>
        <v>1.711188150078333</v>
      </c>
      <c r="BS31" s="93">
        <f>AV31*'Stroke Epi'!$O$5</f>
        <v>1.3161979094217398</v>
      </c>
      <c r="BT31" s="93">
        <f t="shared" si="7"/>
        <v>6.8792995944742268</v>
      </c>
      <c r="BU31" s="93">
        <f t="shared" si="19"/>
        <v>137.50567374419853</v>
      </c>
    </row>
    <row r="32" spans="1:73">
      <c r="A32" s="58">
        <f>'Mortal Baseline'!A32</f>
        <v>30</v>
      </c>
      <c r="B32" s="58">
        <v>34</v>
      </c>
      <c r="C32" s="93">
        <f>'Mortal Baseline'!C32*M32</f>
        <v>0.61084397061617046</v>
      </c>
      <c r="D32" s="93">
        <f>'Mortal Baseline'!D32*N32</f>
        <v>0.8834172123143389</v>
      </c>
      <c r="E32" s="93">
        <f>'Mortal Baseline'!E32*O32</f>
        <v>1.0219110479902902</v>
      </c>
      <c r="F32" s="93">
        <f>'Mortal Baseline'!F32*P32</f>
        <v>1.6154947653038834</v>
      </c>
      <c r="G32" s="93">
        <f>'Mortal Baseline'!G32*Q32</f>
        <v>1.497240774860251</v>
      </c>
      <c r="H32" s="93">
        <f t="shared" si="8"/>
        <v>2.1517947496858745</v>
      </c>
      <c r="I32" s="93">
        <f t="shared" si="9"/>
        <v>3.8058525653199871</v>
      </c>
      <c r="J32" s="93">
        <f t="shared" si="10"/>
        <v>4.3119865345246708</v>
      </c>
      <c r="K32" s="93">
        <f t="shared" si="11"/>
        <v>5.5410495485448461</v>
      </c>
      <c r="L32" s="93">
        <f t="shared" si="12"/>
        <v>5.2254211212621513</v>
      </c>
      <c r="M32" s="93">
        <f>('Stroke Epi'!AE62*(SUM('Mortal Baseline'!C32:G32)))/('Mortal Baseline'!C32*'Stroke Epi'!B$74+'Mortal Baseline'!D32*'Stroke Epi'!C$74+'Mortal Baseline'!E32*'Stroke Epi'!D$74+'Mortal Baseline'!F32*'Stroke Epi'!E$74+'Mortal Baseline'!G32*'Stroke Epi'!F$74)</f>
        <v>3.2428757407145328E-4</v>
      </c>
      <c r="N32" s="93">
        <f>M32*'Stroke Epi'!C$74</f>
        <v>2.5731063781349631E-4</v>
      </c>
      <c r="O32" s="93">
        <f>N32*'Stroke Epi'!D$74</f>
        <v>1.8232992875820222E-4</v>
      </c>
      <c r="P32" s="93">
        <f>O32*'Stroke Epi'!E$74</f>
        <v>1.1469883406673964E-4</v>
      </c>
      <c r="Q32" s="93">
        <f>P32*'Stroke Epi'!F$74</f>
        <v>6.1270295548970986E-5</v>
      </c>
      <c r="R32" s="93">
        <f t="shared" si="20"/>
        <v>9.3989727025886247E-4</v>
      </c>
      <c r="S32" s="2">
        <f>C32/'Mortal Baseline'!C32</f>
        <v>3.2428757407145328E-4</v>
      </c>
      <c r="T32" s="2">
        <f>D32/'Mortal Baseline'!D32</f>
        <v>2.5731063781349631E-4</v>
      </c>
      <c r="U32" s="2">
        <f>E32/'Mortal Baseline'!E32</f>
        <v>1.8232992875820222E-4</v>
      </c>
      <c r="V32" s="2">
        <f>F32/'Mortal Baseline'!F32</f>
        <v>1.1469883406673964E-4</v>
      </c>
      <c r="W32" s="2">
        <f>G32/'Mortal Baseline'!G32</f>
        <v>6.1270295548970986E-5</v>
      </c>
      <c r="X32" s="2">
        <f>SUM(C32:G32)/SUM('Mortal Baseline'!C32:G32)</f>
        <v>1.1384646889358931E-4</v>
      </c>
      <c r="Y32" s="93">
        <f>C32*'Stroke Epi'!$AH62</f>
        <v>8.3135864400860793E-2</v>
      </c>
      <c r="Z32" s="93">
        <f>D32*'Stroke Epi'!$AH$33</f>
        <v>0.1206747912021387</v>
      </c>
      <c r="AA32" s="93">
        <f>E32*'Stroke Epi'!$AH$33</f>
        <v>0.13959304915547363</v>
      </c>
      <c r="AB32" s="93">
        <f>F32*'Stroke Epi'!$AH$33</f>
        <v>0.22067658494051046</v>
      </c>
      <c r="AC32" s="93">
        <f>G32*'Stroke Epi'!$AH$33</f>
        <v>0.20452308984591028</v>
      </c>
      <c r="AD32" s="93">
        <f t="shared" si="3"/>
        <v>0.76860337954489388</v>
      </c>
      <c r="AE32" s="93">
        <f>H32*'Stroke Epi'!$O$5</f>
        <v>0.43035894993717494</v>
      </c>
      <c r="AF32" s="93">
        <f>I32*'Stroke Epi'!$O$5</f>
        <v>0.76117051306399741</v>
      </c>
      <c r="AG32" s="93">
        <f>J32*'Stroke Epi'!$O$5</f>
        <v>0.86239730690493421</v>
      </c>
      <c r="AH32" s="93">
        <f>K32*'Stroke Epi'!$O$5</f>
        <v>1.1082099097089693</v>
      </c>
      <c r="AI32" s="93">
        <f>L32*'Stroke Epi'!$O$5</f>
        <v>1.0450842242524303</v>
      </c>
      <c r="AJ32" s="93">
        <f t="shared" si="4"/>
        <v>4.2072209038675057</v>
      </c>
      <c r="AK32" s="93">
        <f t="shared" si="13"/>
        <v>102.57870344796059</v>
      </c>
      <c r="AL32" s="2"/>
      <c r="AM32" s="93">
        <f>'Mortal Baseline'!X32*AW32</f>
        <v>1.0375732351202811</v>
      </c>
      <c r="AN32" s="93">
        <f>'Mortal Baseline'!Y32*AX32</f>
        <v>1.731750833187319</v>
      </c>
      <c r="AO32" s="93">
        <f>'Mortal Baseline'!Z32*AY32</f>
        <v>2.3115772827080323</v>
      </c>
      <c r="AP32" s="93">
        <f>'Mortal Baseline'!AA32*AZ32</f>
        <v>2.7773403211016041</v>
      </c>
      <c r="AQ32" s="93">
        <f>'Mortal Baseline'!AB32*BA32</f>
        <v>2.0859076743298881</v>
      </c>
      <c r="AR32" s="93">
        <f t="shared" si="14"/>
        <v>3.7995905193625044</v>
      </c>
      <c r="AS32" s="93">
        <f t="shared" si="15"/>
        <v>7.3921881363720949</v>
      </c>
      <c r="AT32" s="93">
        <f t="shared" si="16"/>
        <v>8.5748511819924023</v>
      </c>
      <c r="AU32" s="93">
        <f t="shared" si="17"/>
        <v>9.2457850179073873</v>
      </c>
      <c r="AV32" s="93">
        <f t="shared" si="18"/>
        <v>7.0651481807436634</v>
      </c>
      <c r="AW32" s="93">
        <f>('Stroke Epi'!AE62*(SUM('Mortal Baseline'!X32:AB32)))/('Mortal Baseline'!X32*'Stroke Epi'!B$83+'Mortal Baseline'!Y32*'Stroke Epi'!C$83+'Mortal Baseline'!Z32*'Stroke Epi'!D$83+'Mortal Baseline'!AA32*'Stroke Epi'!E$83+'Mortal Baseline'!AB32*'Stroke Epi'!F$83)</f>
        <v>2.9479866651804993E-4</v>
      </c>
      <c r="AX32" s="93">
        <f>$AW32*'Stroke Epi'!C$83</f>
        <v>2.3477738867856582E-4</v>
      </c>
      <c r="AY32" s="93">
        <f>$AW32*'Stroke Epi'!D$83</f>
        <v>2.0889626980745727E-4</v>
      </c>
      <c r="AZ32" s="93">
        <f>$AW32*'Stroke Epi'!E$83</f>
        <v>1.8728657059714527E-4</v>
      </c>
      <c r="BA32" s="93">
        <f>$AW32*'Stroke Epi'!F$83</f>
        <v>1.6132340892201349E-4</v>
      </c>
      <c r="BB32" s="93">
        <f t="shared" si="5"/>
        <v>1.0870823045232318E-3</v>
      </c>
      <c r="BC32" s="2">
        <f>AM32/'Mortal Baseline'!X32</f>
        <v>2.9479866651804993E-4</v>
      </c>
      <c r="BD32" s="2">
        <f>AN32/'Mortal Baseline'!Y32</f>
        <v>2.3477738867856582E-4</v>
      </c>
      <c r="BE32" s="2">
        <f>AO32/'Mortal Baseline'!Z32</f>
        <v>2.088962698074573E-4</v>
      </c>
      <c r="BF32" s="2">
        <f>AP32/'Mortal Baseline'!AA32</f>
        <v>1.8728657059714527E-4</v>
      </c>
      <c r="BG32" s="2">
        <f>AQ32/'Mortal Baseline'!AB32</f>
        <v>1.6132340892201352E-4</v>
      </c>
      <c r="BH32" s="2">
        <f>SUM(AM32:AQ32)/SUM('Mortal Baseline'!X32:AB32)</f>
        <v>2.0000000000000004E-4</v>
      </c>
      <c r="BI32" s="58">
        <f>AM32*'Stroke Epi'!$AP62</f>
        <v>0.1443264370052311</v>
      </c>
      <c r="BJ32" s="58">
        <f>AN32*'Stroke Epi'!$AP62</f>
        <v>0.24088654089635608</v>
      </c>
      <c r="BK32" s="58">
        <f>AO32*'Stroke Epi'!$AP62</f>
        <v>0.32154040002468731</v>
      </c>
      <c r="BL32" s="58">
        <f>AP32*'Stroke Epi'!$AP62</f>
        <v>0.38632803866523313</v>
      </c>
      <c r="BM32" s="58">
        <f>AQ32*'Stroke Epi'!$AP62</f>
        <v>0.29014975749928745</v>
      </c>
      <c r="BN32" s="93">
        <f t="shared" si="21"/>
        <v>1.3832311740907952</v>
      </c>
      <c r="BO32" s="93">
        <f>AR32*'Stroke Epi'!$O$5</f>
        <v>0.75991810387250092</v>
      </c>
      <c r="BP32" s="93">
        <f>AS32*'Stroke Epi'!$O$5</f>
        <v>1.4784376272744191</v>
      </c>
      <c r="BQ32" s="93">
        <f>AT32*'Stroke Epi'!$O$5</f>
        <v>1.7149702363984805</v>
      </c>
      <c r="BR32" s="93">
        <f>AU32*'Stroke Epi'!$O$5</f>
        <v>1.8491570035814775</v>
      </c>
      <c r="BS32" s="93">
        <f>AV32*'Stroke Epi'!$O$5</f>
        <v>1.4130296361487327</v>
      </c>
      <c r="BT32" s="93">
        <f t="shared" si="7"/>
        <v>7.2155126072756106</v>
      </c>
      <c r="BU32" s="93">
        <f t="shared" si="19"/>
        <v>146.10441752556491</v>
      </c>
    </row>
    <row r="33" spans="1:73">
      <c r="A33" s="58">
        <f>'Mortal Baseline'!A33</f>
        <v>31</v>
      </c>
      <c r="B33" s="58">
        <v>35</v>
      </c>
      <c r="C33" s="93">
        <f>'Mortal Baseline'!C33*M33</f>
        <v>0.62255624194553072</v>
      </c>
      <c r="D33" s="93">
        <f>'Mortal Baseline'!D33*N33</f>
        <v>0.85471545385407166</v>
      </c>
      <c r="E33" s="93">
        <f>'Mortal Baseline'!E33*O33</f>
        <v>0.9862035660849664</v>
      </c>
      <c r="F33" s="93">
        <f>'Mortal Baseline'!F33*P33</f>
        <v>1.6433556010387362</v>
      </c>
      <c r="G33" s="93">
        <f>'Mortal Baseline'!G33*Q33</f>
        <v>1.4988423066589298</v>
      </c>
      <c r="H33" s="93">
        <f t="shared" si="8"/>
        <v>2.2608561772933697</v>
      </c>
      <c r="I33" s="93">
        <f t="shared" si="9"/>
        <v>3.7787227149079223</v>
      </c>
      <c r="J33" s="93">
        <f t="shared" si="10"/>
        <v>4.296199744549229</v>
      </c>
      <c r="K33" s="93">
        <f t="shared" si="11"/>
        <v>5.8555186549341034</v>
      </c>
      <c r="L33" s="93">
        <f t="shared" si="12"/>
        <v>5.474656113822741</v>
      </c>
      <c r="M33" s="93">
        <f>('Stroke Epi'!AE63*(SUM('Mortal Baseline'!C33:G33)))/('Mortal Baseline'!C33*'Stroke Epi'!B$74+'Mortal Baseline'!D33*'Stroke Epi'!C$74+'Mortal Baseline'!E33*'Stroke Epi'!D$74+'Mortal Baseline'!F33*'Stroke Epi'!E$74+'Mortal Baseline'!G33*'Stroke Epi'!F$74)</f>
        <v>3.2453260600894039E-4</v>
      </c>
      <c r="N33" s="93">
        <f>M33*'Stroke Epi'!C$74</f>
        <v>2.5750506192703202E-4</v>
      </c>
      <c r="O33" s="93">
        <f>N33*'Stroke Epi'!D$74</f>
        <v>1.824676973909765E-4</v>
      </c>
      <c r="P33" s="93">
        <f>O33*'Stroke Epi'!E$74</f>
        <v>1.1478550059295287E-4</v>
      </c>
      <c r="Q33" s="93">
        <f>P33*'Stroke Epi'!F$74</f>
        <v>6.1316591430864576E-5</v>
      </c>
      <c r="R33" s="93">
        <f t="shared" si="20"/>
        <v>9.406074573507664E-4</v>
      </c>
      <c r="S33" s="2">
        <f>C33/'Mortal Baseline'!C33</f>
        <v>3.2453260600894039E-4</v>
      </c>
      <c r="T33" s="2">
        <f>D33/'Mortal Baseline'!D33</f>
        <v>2.5750506192703202E-4</v>
      </c>
      <c r="U33" s="2">
        <f>E33/'Mortal Baseline'!E33</f>
        <v>1.824676973909765E-4</v>
      </c>
      <c r="V33" s="2">
        <f>F33/'Mortal Baseline'!F33</f>
        <v>1.1478550059295287E-4</v>
      </c>
      <c r="W33" s="2">
        <f>G33/'Mortal Baseline'!G33</f>
        <v>6.1316591430864576E-5</v>
      </c>
      <c r="X33" s="2">
        <f>SUM(C33:G33)/SUM('Mortal Baseline'!C33:G33)</f>
        <v>1.134673154625848E-4</v>
      </c>
      <c r="Y33" s="93">
        <f>C33*'Stroke Epi'!$AH63</f>
        <v>8.2862235802950143E-2</v>
      </c>
      <c r="Z33" s="93">
        <f>D33*'Stroke Epi'!$AH$33</f>
        <v>0.11675413099646618</v>
      </c>
      <c r="AA33" s="93">
        <f>E33*'Stroke Epi'!$AH$33</f>
        <v>0.13471540712720642</v>
      </c>
      <c r="AB33" s="93">
        <f>F33*'Stroke Epi'!$AH$33</f>
        <v>0.22448237510189137</v>
      </c>
      <c r="AC33" s="93">
        <f>G33*'Stroke Epi'!$AH$33</f>
        <v>0.20474185908960982</v>
      </c>
      <c r="AD33" s="93">
        <f t="shared" si="3"/>
        <v>0.76355600811812396</v>
      </c>
      <c r="AE33" s="93">
        <f>H33*'Stroke Epi'!$O$5</f>
        <v>0.45217123545867399</v>
      </c>
      <c r="AF33" s="93">
        <f>I33*'Stroke Epi'!$O$5</f>
        <v>0.75574454298158456</v>
      </c>
      <c r="AG33" s="93">
        <f>J33*'Stroke Epi'!$O$5</f>
        <v>0.8592399489098459</v>
      </c>
      <c r="AH33" s="93">
        <f>K33*'Stroke Epi'!$O$5</f>
        <v>1.1711037309868206</v>
      </c>
      <c r="AI33" s="93">
        <f>L33*'Stroke Epi'!$O$5</f>
        <v>1.0949312227645482</v>
      </c>
      <c r="AJ33" s="93">
        <f t="shared" si="4"/>
        <v>4.3331906811014731</v>
      </c>
      <c r="AK33" s="93">
        <f t="shared" si="13"/>
        <v>107.67545013718019</v>
      </c>
      <c r="AL33" s="2"/>
      <c r="AM33" s="93">
        <f>'Mortal Baseline'!X33*AW33</f>
        <v>1.0288763975850863</v>
      </c>
      <c r="AN33" s="93">
        <f>'Mortal Baseline'!Y33*AX33</f>
        <v>1.6508062826960048</v>
      </c>
      <c r="AO33" s="93">
        <f>'Mortal Baseline'!Z33*AY33</f>
        <v>2.3031295443989142</v>
      </c>
      <c r="AP33" s="93">
        <f>'Mortal Baseline'!AA33*AZ33</f>
        <v>2.843045826445421</v>
      </c>
      <c r="AQ33" s="93">
        <f>'Mortal Baseline'!AB33*BA33</f>
        <v>2.1143136355831218</v>
      </c>
      <c r="AR33" s="93">
        <f t="shared" si="14"/>
        <v>3.9242223760698582</v>
      </c>
      <c r="AS33" s="93">
        <f t="shared" si="15"/>
        <v>7.3236702508973242</v>
      </c>
      <c r="AT33" s="93">
        <f t="shared" si="16"/>
        <v>8.8414700899681478</v>
      </c>
      <c r="AU33" s="93">
        <f t="shared" si="17"/>
        <v>9.8533458021060962</v>
      </c>
      <c r="AV33" s="93">
        <f t="shared" si="18"/>
        <v>7.4762824226787652</v>
      </c>
      <c r="AW33" s="93">
        <f>('Stroke Epi'!AE63*(SUM('Mortal Baseline'!X33:AB33)))/('Mortal Baseline'!X33*'Stroke Epi'!B$83+'Mortal Baseline'!Y33*'Stroke Epi'!C$83+'Mortal Baseline'!Z33*'Stroke Epi'!D$83+'Mortal Baseline'!AA33*'Stroke Epi'!E$83+'Mortal Baseline'!AB33*'Stroke Epi'!F$83)</f>
        <v>2.9558212666355293E-4</v>
      </c>
      <c r="AX33" s="93">
        <f>$AW33*'Stroke Epi'!C$83</f>
        <v>2.3540133562265303E-4</v>
      </c>
      <c r="AY33" s="93">
        <f>$AW33*'Stroke Epi'!D$83</f>
        <v>2.0945143480827441E-4</v>
      </c>
      <c r="AZ33" s="93">
        <f>$AW33*'Stroke Epi'!E$83</f>
        <v>1.8778430542608425E-4</v>
      </c>
      <c r="BA33" s="93">
        <f>$AW33*'Stroke Epi'!F$83</f>
        <v>1.6175214376983323E-4</v>
      </c>
      <c r="BB33" s="93">
        <f t="shared" si="5"/>
        <v>1.0899713462903977E-3</v>
      </c>
      <c r="BC33" s="2">
        <f>AM33/'Mortal Baseline'!X33</f>
        <v>2.9558212666355287E-4</v>
      </c>
      <c r="BD33" s="2">
        <f>AN33/'Mortal Baseline'!Y33</f>
        <v>2.3540133562265303E-4</v>
      </c>
      <c r="BE33" s="2">
        <f>AO33/'Mortal Baseline'!Z33</f>
        <v>2.0945143480827441E-4</v>
      </c>
      <c r="BF33" s="2">
        <f>AP33/'Mortal Baseline'!AA33</f>
        <v>1.8778430542608425E-4</v>
      </c>
      <c r="BG33" s="2">
        <f>AQ33/'Mortal Baseline'!AB33</f>
        <v>1.6175214376983326E-4</v>
      </c>
      <c r="BH33" s="2">
        <f>SUM(AM33:AQ33)/SUM('Mortal Baseline'!X33:AB33)</f>
        <v>2.0000000000000004E-4</v>
      </c>
      <c r="BI33" s="58">
        <f>AM33*'Stroke Epi'!$AP63</f>
        <v>0.13550302156195587</v>
      </c>
      <c r="BJ33" s="58">
        <f>AN33*'Stroke Epi'!$AP63</f>
        <v>0.21741118743106386</v>
      </c>
      <c r="BK33" s="58">
        <f>AO33*'Stroke Epi'!$AP63</f>
        <v>0.303322160997337</v>
      </c>
      <c r="BL33" s="58">
        <f>AP33*'Stroke Epi'!$AP63</f>
        <v>0.37442913534286199</v>
      </c>
      <c r="BM33" s="58">
        <f>AQ33*'Stroke Epi'!$AP63</f>
        <v>0.27845510580629718</v>
      </c>
      <c r="BN33" s="93">
        <f t="shared" si="21"/>
        <v>1.3091206111395159</v>
      </c>
      <c r="BO33" s="93">
        <f>AR33*'Stroke Epi'!$O$5</f>
        <v>0.78484447521397172</v>
      </c>
      <c r="BP33" s="93">
        <f>AS33*'Stroke Epi'!$O$5</f>
        <v>1.464734050179465</v>
      </c>
      <c r="BQ33" s="93">
        <f>AT33*'Stroke Epi'!$O$5</f>
        <v>1.7682940179936297</v>
      </c>
      <c r="BR33" s="93">
        <f>AU33*'Stroke Epi'!$O$5</f>
        <v>1.9706691604212194</v>
      </c>
      <c r="BS33" s="93">
        <f>AV33*'Stroke Epi'!$O$5</f>
        <v>1.4952564845357532</v>
      </c>
      <c r="BT33" s="93">
        <f t="shared" si="7"/>
        <v>7.4837981883440392</v>
      </c>
      <c r="BU33" s="93">
        <f t="shared" si="19"/>
        <v>154.89733632504846</v>
      </c>
    </row>
    <row r="34" spans="1:73">
      <c r="A34" s="58">
        <f>'Mortal Baseline'!A34</f>
        <v>32</v>
      </c>
      <c r="B34" s="58">
        <v>36</v>
      </c>
      <c r="C34" s="93">
        <f>'Mortal Baseline'!C34*M34</f>
        <v>0.63567564731171489</v>
      </c>
      <c r="D34" s="93">
        <f>'Mortal Baseline'!D34*N34</f>
        <v>0.83118935487177925</v>
      </c>
      <c r="E34" s="93">
        <f>'Mortal Baseline'!E34*O34</f>
        <v>0.95495731871696532</v>
      </c>
      <c r="F34" s="93">
        <f>'Mortal Baseline'!F34*P34</f>
        <v>1.6685539185300353</v>
      </c>
      <c r="G34" s="93">
        <f>'Mortal Baseline'!G34*Q34</f>
        <v>1.4964061559705735</v>
      </c>
      <c r="H34" s="93">
        <f t="shared" si="8"/>
        <v>2.3614983533434604</v>
      </c>
      <c r="I34" s="93">
        <f t="shared" si="9"/>
        <v>3.7374133958016507</v>
      </c>
      <c r="J34" s="93">
        <f t="shared" si="10"/>
        <v>4.2572017072291413</v>
      </c>
      <c r="K34" s="93">
        <f t="shared" si="11"/>
        <v>6.1284864673754269</v>
      </c>
      <c r="L34" s="93">
        <f t="shared" si="12"/>
        <v>5.6713891879391571</v>
      </c>
      <c r="M34" s="93">
        <f>('Stroke Epi'!AE64*(SUM('Mortal Baseline'!C34:G34)))/('Mortal Baseline'!C34*'Stroke Epi'!B$74+'Mortal Baseline'!D34*'Stroke Epi'!C$74+'Mortal Baseline'!E34*'Stroke Epi'!D$74+'Mortal Baseline'!F34*'Stroke Epi'!E$74+'Mortal Baseline'!G34*'Stroke Epi'!F$74)</f>
        <v>3.2464375531233411E-4</v>
      </c>
      <c r="N34" s="93">
        <f>M34*'Stroke Epi'!C$74</f>
        <v>2.5759325493976355E-4</v>
      </c>
      <c r="O34" s="93">
        <f>N34*'Stroke Epi'!D$74</f>
        <v>1.8253019082640129E-4</v>
      </c>
      <c r="P34" s="93">
        <f>O34*'Stroke Epi'!E$74</f>
        <v>1.1482481352544216E-4</v>
      </c>
      <c r="Q34" s="93">
        <f>P34*'Stroke Epi'!F$74</f>
        <v>6.1337591775045185E-5</v>
      </c>
      <c r="R34" s="93">
        <f t="shared" si="20"/>
        <v>9.4092960637898627E-4</v>
      </c>
      <c r="S34" s="2">
        <f>C34/'Mortal Baseline'!C34</f>
        <v>3.2464375531233411E-4</v>
      </c>
      <c r="T34" s="2">
        <f>D34/'Mortal Baseline'!D34</f>
        <v>2.5759325493976355E-4</v>
      </c>
      <c r="U34" s="2">
        <f>E34/'Mortal Baseline'!E34</f>
        <v>1.8253019082640129E-4</v>
      </c>
      <c r="V34" s="2">
        <f>F34/'Mortal Baseline'!F34</f>
        <v>1.1482481352544216E-4</v>
      </c>
      <c r="W34" s="2">
        <f>G34/'Mortal Baseline'!G34</f>
        <v>6.1337591775045185E-5</v>
      </c>
      <c r="X34" s="2">
        <f>SUM(C34:G34)/SUM('Mortal Baseline'!C34:G34)</f>
        <v>1.1322080254371259E-4</v>
      </c>
      <c r="Y34" s="93">
        <f>C34*'Stroke Epi'!$AH64</f>
        <v>8.4608428657189247E-2</v>
      </c>
      <c r="Z34" s="93">
        <f>D34*'Stroke Epi'!$AH$33</f>
        <v>0.11354046587548504</v>
      </c>
      <c r="AA34" s="93">
        <f>E34*'Stroke Epi'!$AH$33</f>
        <v>0.13044716973673745</v>
      </c>
      <c r="AB34" s="93">
        <f>F34*'Stroke Epi'!$AH$33</f>
        <v>0.22792446527120283</v>
      </c>
      <c r="AC34" s="93">
        <f>G34*'Stroke Epi'!$AH$33</f>
        <v>0.20440908090558033</v>
      </c>
      <c r="AD34" s="93">
        <f t="shared" si="3"/>
        <v>0.76092961044619489</v>
      </c>
      <c r="AE34" s="93">
        <f>H34*'Stroke Epi'!$O$5</f>
        <v>0.47229967066869211</v>
      </c>
      <c r="AF34" s="93">
        <f>I34*'Stroke Epi'!$O$5</f>
        <v>0.74748267916033018</v>
      </c>
      <c r="AG34" s="93">
        <f>J34*'Stroke Epi'!$O$5</f>
        <v>0.85144034144582825</v>
      </c>
      <c r="AH34" s="93">
        <f>K34*'Stroke Epi'!$O$5</f>
        <v>1.2256972934750854</v>
      </c>
      <c r="AI34" s="93">
        <f>L34*'Stroke Epi'!$O$5</f>
        <v>1.1342778375878315</v>
      </c>
      <c r="AJ34" s="93">
        <f t="shared" si="4"/>
        <v>4.4311978223377668</v>
      </c>
      <c r="AK34" s="93">
        <f t="shared" si="13"/>
        <v>112.86757756996415</v>
      </c>
      <c r="AL34" s="2"/>
      <c r="AM34" s="93">
        <f>'Mortal Baseline'!X34*AW34</f>
        <v>1.0204985995773268</v>
      </c>
      <c r="AN34" s="93">
        <f>'Mortal Baseline'!Y34*AX34</f>
        <v>1.5782980733756247</v>
      </c>
      <c r="AO34" s="93">
        <f>'Mortal Baseline'!Z34*AY34</f>
        <v>2.2958582040660369</v>
      </c>
      <c r="AP34" s="93">
        <f>'Mortal Baseline'!AA34*AZ34</f>
        <v>2.9009262207364155</v>
      </c>
      <c r="AQ34" s="93">
        <f>'Mortal Baseline'!AB34*BA34</f>
        <v>2.1376324687724448</v>
      </c>
      <c r="AR34" s="93">
        <f t="shared" si="14"/>
        <v>4.0243734788712571</v>
      </c>
      <c r="AS34" s="93">
        <f t="shared" si="15"/>
        <v>7.2198230866624185</v>
      </c>
      <c r="AT34" s="93">
        <f t="shared" si="16"/>
        <v>9.0657121150432154</v>
      </c>
      <c r="AU34" s="93">
        <f t="shared" si="17"/>
        <v>10.409173727078432</v>
      </c>
      <c r="AV34" s="93">
        <f t="shared" si="18"/>
        <v>7.8402033011091579</v>
      </c>
      <c r="AW34" s="93">
        <f>('Stroke Epi'!AE64*(SUM('Mortal Baseline'!X34:AB34)))/('Mortal Baseline'!X34*'Stroke Epi'!B$83+'Mortal Baseline'!Y34*'Stroke Epi'!C$83+'Mortal Baseline'!Z34*'Stroke Epi'!D$83+'Mortal Baseline'!AA34*'Stroke Epi'!E$83+'Mortal Baseline'!AB34*'Stroke Epi'!F$83)</f>
        <v>2.9627310456303011E-4</v>
      </c>
      <c r="AX34" s="93">
        <f>$AW34*'Stroke Epi'!C$83</f>
        <v>2.3595162979049968E-4</v>
      </c>
      <c r="AY34" s="93">
        <f>$AW34*'Stroke Epi'!D$83</f>
        <v>2.0994106628261262E-4</v>
      </c>
      <c r="AZ34" s="93">
        <f>$AW34*'Stroke Epi'!E$83</f>
        <v>1.8822328597738731E-4</v>
      </c>
      <c r="BA34" s="93">
        <f>$AW34*'Stroke Epi'!F$83</f>
        <v>1.6213026932769293E-4</v>
      </c>
      <c r="BB34" s="93">
        <f t="shared" si="5"/>
        <v>1.0925193559412226E-3</v>
      </c>
      <c r="BC34" s="2">
        <f>AM34/'Mortal Baseline'!X34</f>
        <v>2.9627310456303011E-4</v>
      </c>
      <c r="BD34" s="2">
        <f>AN34/'Mortal Baseline'!Y34</f>
        <v>2.3595162979049968E-4</v>
      </c>
      <c r="BE34" s="2">
        <f>AO34/'Mortal Baseline'!Z34</f>
        <v>2.0994106628261262E-4</v>
      </c>
      <c r="BF34" s="2">
        <f>AP34/'Mortal Baseline'!AA34</f>
        <v>1.8822328597738731E-4</v>
      </c>
      <c r="BG34" s="2">
        <f>AQ34/'Mortal Baseline'!AB34</f>
        <v>1.6213026932769293E-4</v>
      </c>
      <c r="BH34" s="2">
        <f>SUM(AM34:AQ34)/SUM('Mortal Baseline'!X34:AB34)</f>
        <v>2.0000000000000001E-4</v>
      </c>
      <c r="BI34" s="58">
        <f>AM34*'Stroke Epi'!$AP64</f>
        <v>0.13439966556433394</v>
      </c>
      <c r="BJ34" s="58">
        <f>AN34*'Stroke Epi'!$AP64</f>
        <v>0.20786185626356979</v>
      </c>
      <c r="BK34" s="58">
        <f>AO34*'Stroke Epi'!$AP64</f>
        <v>0.30236452547549708</v>
      </c>
      <c r="BL34" s="58">
        <f>AP34*'Stroke Epi'!$AP64</f>
        <v>0.38205198327098594</v>
      </c>
      <c r="BM34" s="58">
        <f>AQ34*'Stroke Epi'!$AP64</f>
        <v>0.28152619613733099</v>
      </c>
      <c r="BN34" s="93">
        <f t="shared" si="21"/>
        <v>1.3082042267117178</v>
      </c>
      <c r="BO34" s="93">
        <f>AR34*'Stroke Epi'!$O$5</f>
        <v>0.80487469577425141</v>
      </c>
      <c r="BP34" s="93">
        <f>AS34*'Stroke Epi'!$O$5</f>
        <v>1.4439646173324838</v>
      </c>
      <c r="BQ34" s="93">
        <f>AT34*'Stroke Epi'!$O$5</f>
        <v>1.8131424230086433</v>
      </c>
      <c r="BR34" s="93">
        <f>AU34*'Stroke Epi'!$O$5</f>
        <v>2.0818347454156867</v>
      </c>
      <c r="BS34" s="93">
        <f>AV34*'Stroke Epi'!$O$5</f>
        <v>1.5680406602218318</v>
      </c>
      <c r="BT34" s="93">
        <f t="shared" si="7"/>
        <v>7.7118571417528967</v>
      </c>
      <c r="BU34" s="93">
        <f t="shared" si="19"/>
        <v>163.91739769351307</v>
      </c>
    </row>
    <row r="35" spans="1:73">
      <c r="A35" s="58">
        <f>'Mortal Baseline'!A35</f>
        <v>33</v>
      </c>
      <c r="B35" s="58">
        <v>37</v>
      </c>
      <c r="C35" s="93">
        <f>'Mortal Baseline'!C35*M35</f>
        <v>0.65058035081530541</v>
      </c>
      <c r="D35" s="93">
        <f>'Mortal Baseline'!D35*N35</f>
        <v>0.81294177057096129</v>
      </c>
      <c r="E35" s="93">
        <f>'Mortal Baseline'!E35*O35</f>
        <v>0.92836212999039669</v>
      </c>
      <c r="F35" s="93">
        <f>'Mortal Baseline'!F35*P35</f>
        <v>1.69151847644829</v>
      </c>
      <c r="G35" s="93">
        <f>'Mortal Baseline'!G35*Q35</f>
        <v>1.4908085448600918</v>
      </c>
      <c r="H35" s="93">
        <f t="shared" si="8"/>
        <v>2.4551706048328845</v>
      </c>
      <c r="I35" s="93">
        <f t="shared" si="9"/>
        <v>3.6893320213367966</v>
      </c>
      <c r="J35" s="93">
        <f t="shared" si="10"/>
        <v>4.2036763260369723</v>
      </c>
      <c r="K35" s="93">
        <f t="shared" si="11"/>
        <v>6.3663831850774288</v>
      </c>
      <c r="L35" s="93">
        <f t="shared" si="12"/>
        <v>5.8235108143058376</v>
      </c>
      <c r="M35" s="93">
        <f>('Stroke Epi'!AE65*(SUM('Mortal Baseline'!C35:G35)))/('Mortal Baseline'!C35*'Stroke Epi'!B$74+'Mortal Baseline'!D35*'Stroke Epi'!C$74+'Mortal Baseline'!E35*'Stroke Epi'!D$74+'Mortal Baseline'!F35*'Stroke Epi'!E$74+'Mortal Baseline'!G35*'Stroke Epi'!F$74)</f>
        <v>3.2462609940013413E-4</v>
      </c>
      <c r="N35" s="93">
        <f>M35*'Stroke Epi'!C$74</f>
        <v>2.575792456023957E-4</v>
      </c>
      <c r="O35" s="93">
        <f>N35*'Stroke Epi'!D$74</f>
        <v>1.8252026383113232E-4</v>
      </c>
      <c r="P35" s="93">
        <f>O35*'Stroke Epi'!E$74</f>
        <v>1.1481856872081304E-4</v>
      </c>
      <c r="Q35" s="93">
        <f>P35*'Stroke Epi'!F$74</f>
        <v>6.1334255899590261E-5</v>
      </c>
      <c r="R35" s="93">
        <f t="shared" si="20"/>
        <v>9.4087843345406542E-4</v>
      </c>
      <c r="S35" s="2">
        <f>C35/'Mortal Baseline'!C35</f>
        <v>3.2462609940013413E-4</v>
      </c>
      <c r="T35" s="2">
        <f>D35/'Mortal Baseline'!D35</f>
        <v>2.575792456023957E-4</v>
      </c>
      <c r="U35" s="2">
        <f>E35/'Mortal Baseline'!E35</f>
        <v>1.8252026383113232E-4</v>
      </c>
      <c r="V35" s="2">
        <f>F35/'Mortal Baseline'!F35</f>
        <v>1.1481856872081304E-4</v>
      </c>
      <c r="W35" s="2">
        <f>G35/'Mortal Baseline'!G35</f>
        <v>6.1334255899590261E-5</v>
      </c>
      <c r="X35" s="2">
        <f>SUM(C35:G35)/SUM('Mortal Baseline'!C35:G35)</f>
        <v>1.1310176037467609E-4</v>
      </c>
      <c r="Y35" s="93">
        <f>C35*'Stroke Epi'!$AH65</f>
        <v>8.6592244693517145E-2</v>
      </c>
      <c r="Z35" s="93">
        <f>D35*'Stroke Epi'!$AH$33</f>
        <v>0.1110478458599933</v>
      </c>
      <c r="AA35" s="93">
        <f>E35*'Stroke Epi'!$AH$33</f>
        <v>0.12681426695668818</v>
      </c>
      <c r="AB35" s="93">
        <f>F35*'Stroke Epi'!$AH$33</f>
        <v>0.2310614238828364</v>
      </c>
      <c r="AC35" s="93">
        <f>G35*'Stroke Epi'!$AH$33</f>
        <v>0.20364444722788855</v>
      </c>
      <c r="AD35" s="93">
        <f t="shared" si="3"/>
        <v>0.75916022862092358</v>
      </c>
      <c r="AE35" s="93">
        <f>H35*'Stroke Epi'!$O$5</f>
        <v>0.49103412096657695</v>
      </c>
      <c r="AF35" s="93">
        <f>I35*'Stroke Epi'!$O$5</f>
        <v>0.73786640426735939</v>
      </c>
      <c r="AG35" s="93">
        <f>J35*'Stroke Epi'!$O$5</f>
        <v>0.8407352652073945</v>
      </c>
      <c r="AH35" s="93">
        <f>K35*'Stroke Epi'!$O$5</f>
        <v>1.2732766370154858</v>
      </c>
      <c r="AI35" s="93">
        <f>L35*'Stroke Epi'!$O$5</f>
        <v>1.1647021628611676</v>
      </c>
      <c r="AJ35" s="93">
        <f t="shared" si="4"/>
        <v>4.5076145903179841</v>
      </c>
      <c r="AK35" s="93">
        <f t="shared" si="13"/>
        <v>118.13435238890307</v>
      </c>
      <c r="AL35" s="2"/>
      <c r="AM35" s="93">
        <f>'Mortal Baseline'!X35*AW35</f>
        <v>1.0131455978967068</v>
      </c>
      <c r="AN35" s="93">
        <f>'Mortal Baseline'!Y35*AX35</f>
        <v>1.514646633204519</v>
      </c>
      <c r="AO35" s="93">
        <f>'Mortal Baseline'!Z35*AY35</f>
        <v>2.2904619344843233</v>
      </c>
      <c r="AP35" s="93">
        <f>'Mortal Baseline'!AA35*AZ35</f>
        <v>2.9513033045846169</v>
      </c>
      <c r="AQ35" s="93">
        <f>'Mortal Baseline'!AB35*BA35</f>
        <v>2.1567028468611142</v>
      </c>
      <c r="AR35" s="93">
        <f t="shared" si="14"/>
        <v>4.0982447154293791</v>
      </c>
      <c r="AS35" s="93">
        <f t="shared" si="15"/>
        <v>7.0826432462708828</v>
      </c>
      <c r="AT35" s="93">
        <f t="shared" si="16"/>
        <v>9.2406671010433996</v>
      </c>
      <c r="AU35" s="93">
        <f t="shared" si="17"/>
        <v>10.896590302976376</v>
      </c>
      <c r="AV35" s="93">
        <f t="shared" si="18"/>
        <v>8.1473392916111074</v>
      </c>
      <c r="AW35" s="93">
        <f>('Stroke Epi'!AE65*(SUM('Mortal Baseline'!X35:AB35)))/('Mortal Baseline'!X35*'Stroke Epi'!B$83+'Mortal Baseline'!Y35*'Stroke Epi'!C$83+'Mortal Baseline'!Z35*'Stroke Epi'!D$83+'Mortal Baseline'!AA35*'Stroke Epi'!E$83+'Mortal Baseline'!AB35*'Stroke Epi'!F$83)</f>
        <v>2.9686855154073202E-4</v>
      </c>
      <c r="AX35" s="93">
        <f>$AW35*'Stroke Epi'!C$83</f>
        <v>2.3642584321952428E-4</v>
      </c>
      <c r="AY35" s="93">
        <f>$AW35*'Stroke Epi'!D$83</f>
        <v>2.1036300391882794E-4</v>
      </c>
      <c r="AZ35" s="93">
        <f>$AW35*'Stroke Epi'!E$83</f>
        <v>1.8860157541723929E-4</v>
      </c>
      <c r="BA35" s="93">
        <f>$AW35*'Stroke Epi'!F$83</f>
        <v>1.6245611726116484E-4</v>
      </c>
      <c r="BB35" s="93">
        <f t="shared" si="5"/>
        <v>1.0947150913574884E-3</v>
      </c>
      <c r="BC35" s="2">
        <f>AM35/'Mortal Baseline'!X35</f>
        <v>2.9686855154073208E-4</v>
      </c>
      <c r="BD35" s="2">
        <f>AN35/'Mortal Baseline'!Y35</f>
        <v>2.3642584321952425E-4</v>
      </c>
      <c r="BE35" s="2">
        <f>AO35/'Mortal Baseline'!Z35</f>
        <v>2.1036300391882797E-4</v>
      </c>
      <c r="BF35" s="2">
        <f>AP35/'Mortal Baseline'!AA35</f>
        <v>1.8860157541723929E-4</v>
      </c>
      <c r="BG35" s="2">
        <f>AQ35/'Mortal Baseline'!AB35</f>
        <v>1.6245611726116484E-4</v>
      </c>
      <c r="BH35" s="2">
        <f>SUM(AM35:AQ35)/SUM('Mortal Baseline'!X35:AB35)</f>
        <v>2.0000000000000001E-4</v>
      </c>
      <c r="BI35" s="58">
        <f>AM35*'Stroke Epi'!$AP65</f>
        <v>0.13343127524299631</v>
      </c>
      <c r="BJ35" s="58">
        <f>AN35*'Stroke Epi'!$AP65</f>
        <v>0.19947896159303516</v>
      </c>
      <c r="BK35" s="58">
        <f>AO35*'Stroke Epi'!$AP65</f>
        <v>0.30165383677158542</v>
      </c>
      <c r="BL35" s="58">
        <f>AP35*'Stroke Epi'!$AP65</f>
        <v>0.38868664521379409</v>
      </c>
      <c r="BM35" s="58">
        <f>AQ35*'Stroke Epi'!$AP65</f>
        <v>0.28403776493160876</v>
      </c>
      <c r="BN35" s="93">
        <f t="shared" si="21"/>
        <v>1.3072884837530199</v>
      </c>
      <c r="BO35" s="93">
        <f>AR35*'Stroke Epi'!$O$5</f>
        <v>0.81964894308587588</v>
      </c>
      <c r="BP35" s="93">
        <f>AS35*'Stroke Epi'!$O$5</f>
        <v>1.4165286492541767</v>
      </c>
      <c r="BQ35" s="93">
        <f>AT35*'Stroke Epi'!$O$5</f>
        <v>1.8481334202086801</v>
      </c>
      <c r="BR35" s="93">
        <f>AU35*'Stroke Epi'!$O$5</f>
        <v>2.1793180605952753</v>
      </c>
      <c r="BS35" s="93">
        <f>AV35*'Stroke Epi'!$O$5</f>
        <v>1.6294678583222215</v>
      </c>
      <c r="BT35" s="93">
        <f t="shared" si="7"/>
        <v>7.8930969314662294</v>
      </c>
      <c r="BU35" s="93">
        <f t="shared" si="19"/>
        <v>173.11778310873231</v>
      </c>
    </row>
    <row r="36" spans="1:73">
      <c r="A36" s="58">
        <f>'Mortal Baseline'!A36</f>
        <v>34</v>
      </c>
      <c r="B36" s="58">
        <v>38</v>
      </c>
      <c r="C36" s="93">
        <f>'Mortal Baseline'!C36*M36</f>
        <v>0.66741395088136923</v>
      </c>
      <c r="D36" s="93">
        <f>'Mortal Baseline'!D36*N36</f>
        <v>0.79977419068889577</v>
      </c>
      <c r="E36" s="93">
        <f>'Mortal Baseline'!E36*O36</f>
        <v>0.90621184200914195</v>
      </c>
      <c r="F36" s="93">
        <f>'Mortal Baseline'!F36*P36</f>
        <v>1.7120359351280194</v>
      </c>
      <c r="G36" s="93">
        <f>'Mortal Baseline'!G36*Q36</f>
        <v>1.4822949925220417</v>
      </c>
      <c r="H36" s="93">
        <f t="shared" si="8"/>
        <v>2.5449581900541602</v>
      </c>
      <c r="I36" s="93">
        <f t="shared" si="9"/>
        <v>3.6401919618983394</v>
      </c>
      <c r="J36" s="93">
        <f t="shared" si="10"/>
        <v>4.142338635882032</v>
      </c>
      <c r="K36" s="93">
        <f t="shared" si="11"/>
        <v>6.5740810593071251</v>
      </c>
      <c r="L36" s="93">
        <f t="shared" si="12"/>
        <v>5.9374591967388239</v>
      </c>
      <c r="M36" s="93">
        <f>('Stroke Epi'!AE66*(SUM('Mortal Baseline'!C36:G36)))/('Mortal Baseline'!C36*'Stroke Epi'!B$74+'Mortal Baseline'!D36*'Stroke Epi'!C$74+'Mortal Baseline'!E36*'Stroke Epi'!D$74+'Mortal Baseline'!F36*'Stroke Epi'!E$74+'Mortal Baseline'!G36*'Stroke Epi'!F$74)</f>
        <v>3.2448370512785522E-4</v>
      </c>
      <c r="N36" s="93">
        <f>M36*'Stroke Epi'!C$74</f>
        <v>2.574662608199045E-4</v>
      </c>
      <c r="O36" s="93">
        <f>N36*'Stroke Epi'!D$74</f>
        <v>1.8244020298515472E-4</v>
      </c>
      <c r="P36" s="93">
        <f>O36*'Stroke Epi'!E$74</f>
        <v>1.1476820460478134E-4</v>
      </c>
      <c r="Q36" s="93">
        <f>P36*'Stroke Epi'!F$74</f>
        <v>6.1307352188672595E-5</v>
      </c>
      <c r="R36" s="93">
        <f t="shared" si="20"/>
        <v>9.4046572572636835E-4</v>
      </c>
      <c r="S36" s="2">
        <f>C36/'Mortal Baseline'!C36</f>
        <v>3.2448370512785522E-4</v>
      </c>
      <c r="T36" s="2">
        <f>D36/'Mortal Baseline'!D36</f>
        <v>2.574662608199045E-4</v>
      </c>
      <c r="U36" s="2">
        <f>E36/'Mortal Baseline'!E36</f>
        <v>1.8244020298515472E-4</v>
      </c>
      <c r="V36" s="2">
        <f>F36/'Mortal Baseline'!F36</f>
        <v>1.1476820460478134E-4</v>
      </c>
      <c r="W36" s="2">
        <f>G36/'Mortal Baseline'!G36</f>
        <v>6.1307352188672595E-5</v>
      </c>
      <c r="X36" s="2">
        <f>SUM(C36:G36)/SUM('Mortal Baseline'!C36:G36)</f>
        <v>1.1310599986214469E-4</v>
      </c>
      <c r="Y36" s="93">
        <f>C36*'Stroke Epi'!$AH66</f>
        <v>8.8832796862310243E-2</v>
      </c>
      <c r="Z36" s="93">
        <f>D36*'Stroke Epi'!$AH$33</f>
        <v>0.10924915444810317</v>
      </c>
      <c r="AA36" s="93">
        <f>E36*'Stroke Epi'!$AH$33</f>
        <v>0.1237885376184488</v>
      </c>
      <c r="AB36" s="93">
        <f>F36*'Stroke Epi'!$AH$33</f>
        <v>0.23386410873848745</v>
      </c>
      <c r="AC36" s="93">
        <f>G36*'Stroke Epi'!$AH$33</f>
        <v>0.20248149597851089</v>
      </c>
      <c r="AD36" s="93">
        <f t="shared" si="3"/>
        <v>0.7582160936458604</v>
      </c>
      <c r="AE36" s="93">
        <f>H36*'Stroke Epi'!$O$5</f>
        <v>0.50899163801083203</v>
      </c>
      <c r="AF36" s="93">
        <f>I36*'Stroke Epi'!$O$5</f>
        <v>0.72803839237966794</v>
      </c>
      <c r="AG36" s="93">
        <f>J36*'Stroke Epi'!$O$5</f>
        <v>0.82846772717640649</v>
      </c>
      <c r="AH36" s="93">
        <f>K36*'Stroke Epi'!$O$5</f>
        <v>1.3148162118614251</v>
      </c>
      <c r="AI36" s="93">
        <f>L36*'Stroke Epi'!$O$5</f>
        <v>1.1874918393477649</v>
      </c>
      <c r="AJ36" s="93">
        <f t="shared" si="4"/>
        <v>4.5678058087760967</v>
      </c>
      <c r="AK36" s="93">
        <f t="shared" si="13"/>
        <v>123.46037429132502</v>
      </c>
      <c r="AL36" s="2"/>
      <c r="AM36" s="93">
        <f>'Mortal Baseline'!X36*AW36</f>
        <v>1.0071879723942423</v>
      </c>
      <c r="AN36" s="93">
        <f>'Mortal Baseline'!Y36*AX36</f>
        <v>1.4596944134759438</v>
      </c>
      <c r="AO36" s="93">
        <f>'Mortal Baseline'!Z36*AY36</f>
        <v>2.2869425396141945</v>
      </c>
      <c r="AP36" s="93">
        <f>'Mortal Baseline'!AA36*AZ36</f>
        <v>2.993765411793488</v>
      </c>
      <c r="AQ36" s="93">
        <f>'Mortal Baseline'!AB36*BA36</f>
        <v>2.171721597531489</v>
      </c>
      <c r="AR36" s="93">
        <f t="shared" si="14"/>
        <v>4.1523524694947493</v>
      </c>
      <c r="AS36" s="93">
        <f t="shared" si="15"/>
        <v>6.9263300488996133</v>
      </c>
      <c r="AT36" s="93">
        <f t="shared" si="16"/>
        <v>9.37782238367733</v>
      </c>
      <c r="AU36" s="93">
        <f t="shared" si="17"/>
        <v>11.322351008960796</v>
      </c>
      <c r="AV36" s="93">
        <f t="shared" si="18"/>
        <v>8.4055552658887649</v>
      </c>
      <c r="AW36" s="93">
        <f>('Stroke Epi'!AE66*(SUM('Mortal Baseline'!X36:AB36)))/('Mortal Baseline'!X36*'Stroke Epi'!B$83+'Mortal Baseline'!Y36*'Stroke Epi'!C$83+'Mortal Baseline'!Z36*'Stroke Epi'!D$83+'Mortal Baseline'!AA36*'Stroke Epi'!E$83+'Mortal Baseline'!AB36*'Stroke Epi'!F$83)</f>
        <v>2.9736598741999349E-4</v>
      </c>
      <c r="AX36" s="93">
        <f>$AW36*'Stroke Epi'!C$83</f>
        <v>2.3682200069929658E-4</v>
      </c>
      <c r="AY36" s="93">
        <f>$AW36*'Stroke Epi'!D$83</f>
        <v>2.1071549024745845E-4</v>
      </c>
      <c r="AZ36" s="93">
        <f>$AW36*'Stroke Epi'!E$83</f>
        <v>1.8891759808117883E-4</v>
      </c>
      <c r="BA36" s="93">
        <f>$AW36*'Stroke Epi'!F$83</f>
        <v>1.6272833033699187E-4</v>
      </c>
      <c r="BB36" s="93">
        <f t="shared" si="5"/>
        <v>1.0965494067849192E-3</v>
      </c>
      <c r="BC36" s="2">
        <f>AM36/'Mortal Baseline'!X36</f>
        <v>2.9736598741999349E-4</v>
      </c>
      <c r="BD36" s="2">
        <f>AN36/'Mortal Baseline'!Y36</f>
        <v>2.3682200069929658E-4</v>
      </c>
      <c r="BE36" s="2">
        <f>AO36/'Mortal Baseline'!Z36</f>
        <v>2.1071549024745845E-4</v>
      </c>
      <c r="BF36" s="2">
        <f>AP36/'Mortal Baseline'!AA36</f>
        <v>1.8891759808117883E-4</v>
      </c>
      <c r="BG36" s="2">
        <f>AQ36/'Mortal Baseline'!AB36</f>
        <v>1.6272833033699187E-4</v>
      </c>
      <c r="BH36" s="2">
        <f>SUM(AM36:AQ36)/SUM('Mortal Baseline'!X36:AB36)</f>
        <v>2.0000000000000001E-4</v>
      </c>
      <c r="BI36" s="58">
        <f>AM36*'Stroke Epi'!$AP66</f>
        <v>0.13264665596432171</v>
      </c>
      <c r="BJ36" s="58">
        <f>AN36*'Stroke Epi'!$AP66</f>
        <v>0.19224175425478182</v>
      </c>
      <c r="BK36" s="58">
        <f>AO36*'Stroke Epi'!$AP66</f>
        <v>0.30119033246718946</v>
      </c>
      <c r="BL36" s="58">
        <f>AP36*'Stroke Epi'!$AP66</f>
        <v>0.39427890473320243</v>
      </c>
      <c r="BM36" s="58">
        <f>AQ36*'Stroke Epi'!$AP66</f>
        <v>0.28601573439489714</v>
      </c>
      <c r="BN36" s="93">
        <f t="shared" si="21"/>
        <v>1.3063733818143928</v>
      </c>
      <c r="BO36" s="93">
        <f>AR36*'Stroke Epi'!$O$5</f>
        <v>0.83047049389894989</v>
      </c>
      <c r="BP36" s="93">
        <f>AS36*'Stroke Epi'!$O$5</f>
        <v>1.3852660097799228</v>
      </c>
      <c r="BQ36" s="93">
        <f>AT36*'Stroke Epi'!$O$5</f>
        <v>1.875564476735466</v>
      </c>
      <c r="BR36" s="93">
        <f>AU36*'Stroke Epi'!$O$5</f>
        <v>2.2644702017921592</v>
      </c>
      <c r="BS36" s="93">
        <f>AV36*'Stroke Epi'!$O$5</f>
        <v>1.6811110531777531</v>
      </c>
      <c r="BT36" s="93">
        <f t="shared" si="7"/>
        <v>8.0368822353842511</v>
      </c>
      <c r="BU36" s="93">
        <f t="shared" si="19"/>
        <v>182.46103872593093</v>
      </c>
    </row>
    <row r="37" spans="1:73">
      <c r="A37" s="58">
        <f>'Mortal Baseline'!A37</f>
        <v>35</v>
      </c>
      <c r="B37" s="58">
        <v>39</v>
      </c>
      <c r="C37" s="93">
        <f>'Mortal Baseline'!C37*M37</f>
        <v>0.68633086102149898</v>
      </c>
      <c r="D37" s="93">
        <f>'Mortal Baseline'!D37*N37</f>
        <v>0.79154186204917298</v>
      </c>
      <c r="E37" s="93">
        <f>'Mortal Baseline'!E37*O37</f>
        <v>0.88831680002738822</v>
      </c>
      <c r="F37" s="93">
        <f>'Mortal Baseline'!F37*P37</f>
        <v>1.729896552665664</v>
      </c>
      <c r="G37" s="93">
        <f>'Mortal Baseline'!G37*Q37</f>
        <v>1.4710785596134124</v>
      </c>
      <c r="H37" s="93">
        <f t="shared" si="8"/>
        <v>2.6334646162025166</v>
      </c>
      <c r="I37" s="93">
        <f t="shared" si="9"/>
        <v>3.594446277119741</v>
      </c>
      <c r="J37" s="93">
        <f t="shared" si="10"/>
        <v>4.0783991711145653</v>
      </c>
      <c r="K37" s="93">
        <f t="shared" si="11"/>
        <v>6.7552972913728766</v>
      </c>
      <c r="L37" s="93">
        <f t="shared" si="12"/>
        <v>6.0185644210259603</v>
      </c>
      <c r="M37" s="93">
        <f>('Stroke Epi'!AE67*(SUM('Mortal Baseline'!C37:G37)))/('Mortal Baseline'!C37*'Stroke Epi'!B$74+'Mortal Baseline'!D37*'Stroke Epi'!C$74+'Mortal Baseline'!E37*'Stroke Epi'!D$74+'Mortal Baseline'!F37*'Stroke Epi'!E$74+'Mortal Baseline'!G37*'Stroke Epi'!F$74)</f>
        <v>3.2421956769583613E-4</v>
      </c>
      <c r="N37" s="93">
        <f>M37*'Stroke Epi'!C$74</f>
        <v>2.5725667717705952E-4</v>
      </c>
      <c r="O37" s="93">
        <f>N37*'Stroke Epi'!D$74</f>
        <v>1.8229169233284151E-4</v>
      </c>
      <c r="P37" s="93">
        <f>O37*'Stroke Epi'!E$74</f>
        <v>1.1467478056418182E-4</v>
      </c>
      <c r="Q37" s="93">
        <f>P37*'Stroke Epi'!F$74</f>
        <v>6.1257446549914477E-5</v>
      </c>
      <c r="R37" s="93">
        <f t="shared" si="20"/>
        <v>9.3970016431983337E-4</v>
      </c>
      <c r="S37" s="2">
        <f>C37/'Mortal Baseline'!C37</f>
        <v>3.2421956769583613E-4</v>
      </c>
      <c r="T37" s="2">
        <f>D37/'Mortal Baseline'!D37</f>
        <v>2.5725667717705952E-4</v>
      </c>
      <c r="U37" s="2">
        <f>E37/'Mortal Baseline'!E37</f>
        <v>1.8229169233284151E-4</v>
      </c>
      <c r="V37" s="2">
        <f>F37/'Mortal Baseline'!F37</f>
        <v>1.1467478056418182E-4</v>
      </c>
      <c r="W37" s="2">
        <f>G37/'Mortal Baseline'!G37</f>
        <v>6.1257446549914477E-5</v>
      </c>
      <c r="X37" s="2">
        <f>SUM(C37:G37)/SUM('Mortal Baseline'!C37:G37)</f>
        <v>1.1323037266495014E-4</v>
      </c>
      <c r="Y37" s="93">
        <f>C37*'Stroke Epi'!$AH67</f>
        <v>9.1350637601961507E-2</v>
      </c>
      <c r="Z37" s="93">
        <f>D37*'Stroke Epi'!$AH$33</f>
        <v>0.10812461835591702</v>
      </c>
      <c r="AA37" s="93">
        <f>E37*'Stroke Epi'!$AH$33</f>
        <v>0.12134407488374123</v>
      </c>
      <c r="AB37" s="93">
        <f>F37*'Stroke Epi'!$AH$33</f>
        <v>0.2363038690941297</v>
      </c>
      <c r="AC37" s="93">
        <f>G37*'Stroke Epi'!$AH$33</f>
        <v>0.20094933124319214</v>
      </c>
      <c r="AD37" s="93">
        <f t="shared" si="3"/>
        <v>0.75807253117894158</v>
      </c>
      <c r="AE37" s="93">
        <f>H37*'Stroke Epi'!$O$5</f>
        <v>0.52669292324050332</v>
      </c>
      <c r="AF37" s="93">
        <f>I37*'Stroke Epi'!$O$5</f>
        <v>0.71888925542394821</v>
      </c>
      <c r="AG37" s="93">
        <f>J37*'Stroke Epi'!$O$5</f>
        <v>0.81567983422291312</v>
      </c>
      <c r="AH37" s="93">
        <f>K37*'Stroke Epi'!$O$5</f>
        <v>1.3510594582745754</v>
      </c>
      <c r="AI37" s="93">
        <f>L37*'Stroke Epi'!$O$5</f>
        <v>1.2037128842051921</v>
      </c>
      <c r="AJ37" s="93">
        <f t="shared" si="4"/>
        <v>4.6160343553671321</v>
      </c>
      <c r="AK37" s="93">
        <f t="shared" si="13"/>
        <v>128.83448117787111</v>
      </c>
      <c r="AL37" s="2"/>
      <c r="AM37" s="93">
        <f>'Mortal Baseline'!X37*AW37</f>
        <v>1.0029741068515388</v>
      </c>
      <c r="AN37" s="93">
        <f>'Mortal Baseline'!Y37*AX37</f>
        <v>1.4132528242412798</v>
      </c>
      <c r="AO37" s="93">
        <f>'Mortal Baseline'!Z37*AY37</f>
        <v>2.2852924994116806</v>
      </c>
      <c r="AP37" s="93">
        <f>'Mortal Baseline'!AA37*AZ37</f>
        <v>3.0279924454780249</v>
      </c>
      <c r="AQ37" s="93">
        <f>'Mortal Baseline'!AB37*BA37</f>
        <v>2.1828565404724682</v>
      </c>
      <c r="AR37" s="93">
        <f t="shared" si="14"/>
        <v>4.192209426483017</v>
      </c>
      <c r="AS37" s="93">
        <f t="shared" si="15"/>
        <v>6.7620751091061884</v>
      </c>
      <c r="AT37" s="93">
        <f t="shared" si="16"/>
        <v>9.4863600738863543</v>
      </c>
      <c r="AU37" s="93">
        <f t="shared" si="17"/>
        <v>11.69159434791346</v>
      </c>
      <c r="AV37" s="93">
        <f t="shared" si="18"/>
        <v>8.6212850187885817</v>
      </c>
      <c r="AW37" s="93">
        <f>('Stroke Epi'!AE67*(SUM('Mortal Baseline'!X37:AB37)))/('Mortal Baseline'!X37*'Stroke Epi'!B$83+'Mortal Baseline'!Y37*'Stroke Epi'!C$83+'Mortal Baseline'!Z37*'Stroke Epi'!D$83+'Mortal Baseline'!AA37*'Stroke Epi'!E$83+'Mortal Baseline'!AB37*'Stroke Epi'!F$83)</f>
        <v>2.9776326422585261E-4</v>
      </c>
      <c r="AX37" s="93">
        <f>$AW37*'Stroke Epi'!C$83</f>
        <v>2.3713839158451947E-4</v>
      </c>
      <c r="AY37" s="93">
        <f>$AW37*'Stroke Epi'!D$83</f>
        <v>2.1099700319934933E-4</v>
      </c>
      <c r="AZ37" s="93">
        <f>$AW37*'Stroke Epi'!E$83</f>
        <v>1.8916998935358841E-4</v>
      </c>
      <c r="BA37" s="93">
        <f>$AW37*'Stroke Epi'!F$83</f>
        <v>1.6294573311348277E-4</v>
      </c>
      <c r="BB37" s="93">
        <f t="shared" si="5"/>
        <v>1.0980143814767927E-3</v>
      </c>
      <c r="BC37" s="2">
        <f>AM37/'Mortal Baseline'!X37</f>
        <v>2.9776326422585267E-4</v>
      </c>
      <c r="BD37" s="2">
        <f>AN37/'Mortal Baseline'!Y37</f>
        <v>2.3713839158451947E-4</v>
      </c>
      <c r="BE37" s="2">
        <f>AO37/'Mortal Baseline'!Z37</f>
        <v>2.109970031993493E-4</v>
      </c>
      <c r="BF37" s="2">
        <f>AP37/'Mortal Baseline'!AA37</f>
        <v>1.8916998935358841E-4</v>
      </c>
      <c r="BG37" s="2">
        <f>AQ37/'Mortal Baseline'!AB37</f>
        <v>1.6294573311348274E-4</v>
      </c>
      <c r="BH37" s="2">
        <f>SUM(AM37:AQ37)/SUM('Mortal Baseline'!X37:AB37)</f>
        <v>2.0000000000000004E-4</v>
      </c>
      <c r="BI37" s="58">
        <f>AM37*'Stroke Epi'!$AP67</f>
        <v>0.13209168987234768</v>
      </c>
      <c r="BJ37" s="58">
        <f>AN37*'Stroke Epi'!$AP67</f>
        <v>0.18612539695257657</v>
      </c>
      <c r="BK37" s="58">
        <f>AO37*'Stroke Epi'!$AP67</f>
        <v>0.30097302217251837</v>
      </c>
      <c r="BL37" s="58">
        <f>AP37*'Stroke Epi'!$AP67</f>
        <v>0.3987866050694559</v>
      </c>
      <c r="BM37" s="58">
        <f>AQ37*'Stroke Epi'!$AP67</f>
        <v>0.28748220638022409</v>
      </c>
      <c r="BN37" s="93">
        <f t="shared" si="21"/>
        <v>1.3054589204471225</v>
      </c>
      <c r="BO37" s="93">
        <f>AR37*'Stroke Epi'!$O$5</f>
        <v>0.83844188529660346</v>
      </c>
      <c r="BP37" s="93">
        <f>AS37*'Stroke Epi'!$O$5</f>
        <v>1.3524150218212379</v>
      </c>
      <c r="BQ37" s="93">
        <f>AT37*'Stroke Epi'!$O$5</f>
        <v>1.897272014777271</v>
      </c>
      <c r="BR37" s="93">
        <f>AU37*'Stroke Epi'!$O$5</f>
        <v>2.3383188695826922</v>
      </c>
      <c r="BS37" s="93">
        <f>AV37*'Stroke Epi'!$O$5</f>
        <v>1.7242570037577165</v>
      </c>
      <c r="BT37" s="93">
        <f t="shared" si="7"/>
        <v>8.1507047952355212</v>
      </c>
      <c r="BU37" s="93">
        <f t="shared" si="19"/>
        <v>191.91720244161357</v>
      </c>
    </row>
    <row r="38" spans="1:73">
      <c r="A38" s="58">
        <f>'Mortal Baseline'!A38</f>
        <v>36</v>
      </c>
      <c r="B38" s="58">
        <v>40</v>
      </c>
      <c r="C38" s="93">
        <f>'Mortal Baseline'!C38*M38</f>
        <v>1.0612454634505397</v>
      </c>
      <c r="D38" s="93">
        <f>'Mortal Baseline'!D38*N38</f>
        <v>1.1822317365465664</v>
      </c>
      <c r="E38" s="93">
        <f>'Mortal Baseline'!E38*O38</f>
        <v>1.3117585667437202</v>
      </c>
      <c r="F38" s="93">
        <f>'Mortal Baseline'!F38*P38</f>
        <v>2.6173392473756372</v>
      </c>
      <c r="G38" s="93">
        <f>'Mortal Baseline'!G38*Q38</f>
        <v>2.1860090806661239</v>
      </c>
      <c r="H38" s="93">
        <f t="shared" si="8"/>
        <v>3.0766665188105913</v>
      </c>
      <c r="I38" s="93">
        <f t="shared" si="9"/>
        <v>3.9496641398864427</v>
      </c>
      <c r="J38" s="93">
        <f t="shared" si="10"/>
        <v>4.4531338287516302</v>
      </c>
      <c r="K38" s="93">
        <f t="shared" si="11"/>
        <v>7.7852732113798098</v>
      </c>
      <c r="L38" s="93">
        <f t="shared" si="12"/>
        <v>6.7999112862437006</v>
      </c>
      <c r="M38" s="93">
        <f>('Stroke Epi'!AE68*(SUM('Mortal Baseline'!C38:G38)))/('Mortal Baseline'!C38*'Stroke Epi'!B$74+'Mortal Baseline'!D38*'Stroke Epi'!C$74+'Mortal Baseline'!E38*'Stroke Epi'!D$74+'Mortal Baseline'!F38*'Stroke Epi'!E$74+'Mortal Baseline'!G38*'Stroke Epi'!F$74)</f>
        <v>4.8575336315711002E-4</v>
      </c>
      <c r="N38" s="93">
        <f>M38*'Stroke Epi'!C$74</f>
        <v>3.8542798949942736E-4</v>
      </c>
      <c r="O38" s="93">
        <f>N38*'Stroke Epi'!D$74</f>
        <v>2.7311369037833719E-4</v>
      </c>
      <c r="P38" s="93">
        <f>O38*'Stroke Epi'!E$74</f>
        <v>1.7180844673944179E-4</v>
      </c>
      <c r="Q38" s="93">
        <f>P38*'Stroke Epi'!F$74</f>
        <v>9.177734364248247E-5</v>
      </c>
      <c r="R38" s="93">
        <f t="shared" si="20"/>
        <v>1.4078808334167987E-3</v>
      </c>
      <c r="S38" s="2">
        <f>C38/'Mortal Baseline'!C38</f>
        <v>4.8575336315711002E-4</v>
      </c>
      <c r="T38" s="2">
        <f>D38/'Mortal Baseline'!D38</f>
        <v>3.8542798949942736E-4</v>
      </c>
      <c r="U38" s="2">
        <f>E38/'Mortal Baseline'!E38</f>
        <v>2.7311369037833719E-4</v>
      </c>
      <c r="V38" s="2">
        <f>F38/'Mortal Baseline'!F38</f>
        <v>1.7180844673944179E-4</v>
      </c>
      <c r="W38" s="2">
        <f>G38/'Mortal Baseline'!G38</f>
        <v>9.177734364248247E-5</v>
      </c>
      <c r="X38" s="2">
        <f>SUM(C38:G38)/SUM('Mortal Baseline'!C38:G38)</f>
        <v>1.7020920940823676E-4</v>
      </c>
      <c r="Y38" s="93">
        <f>C38*'Stroke Epi'!$AH68</f>
        <v>0.12543921377985379</v>
      </c>
      <c r="Z38" s="93">
        <f>D38*'Stroke Epi'!$AH$33</f>
        <v>0.16149285521226098</v>
      </c>
      <c r="AA38" s="93">
        <f>E38*'Stroke Epi'!$AH$33</f>
        <v>0.17918622021719216</v>
      </c>
      <c r="AB38" s="93">
        <f>F38*'Stroke Epi'!$AH$33</f>
        <v>0.35752854119151206</v>
      </c>
      <c r="AC38" s="93">
        <f>G38*'Stroke Epi'!$AH$33</f>
        <v>0.29860884041899249</v>
      </c>
      <c r="AD38" s="93">
        <f t="shared" si="3"/>
        <v>1.1222556708198115</v>
      </c>
      <c r="AE38" s="93">
        <f>H38*'Stroke Epi'!$O$5</f>
        <v>0.61533330376211826</v>
      </c>
      <c r="AF38" s="93">
        <f>I38*'Stroke Epi'!$O$5</f>
        <v>0.78993282797728859</v>
      </c>
      <c r="AG38" s="93">
        <f>J38*'Stroke Epi'!$O$5</f>
        <v>0.89062676575032607</v>
      </c>
      <c r="AH38" s="93">
        <f>K38*'Stroke Epi'!$O$5</f>
        <v>1.5570546422759621</v>
      </c>
      <c r="AI38" s="93">
        <f>L38*'Stroke Epi'!$O$5</f>
        <v>1.3599822572487401</v>
      </c>
      <c r="AJ38" s="93">
        <f t="shared" si="4"/>
        <v>5.2129297970144357</v>
      </c>
      <c r="AK38" s="93">
        <f t="shared" si="13"/>
        <v>135.16966664570535</v>
      </c>
      <c r="AL38" s="2"/>
      <c r="AM38" s="93">
        <f>'Mortal Baseline'!X38*AW38</f>
        <v>1.5012500166961751</v>
      </c>
      <c r="AN38" s="93">
        <f>'Mortal Baseline'!Y38*AX38</f>
        <v>2.0626886610354136</v>
      </c>
      <c r="AO38" s="93">
        <f>'Mortal Baseline'!Z38*AY38</f>
        <v>3.4282347430021538</v>
      </c>
      <c r="AP38" s="93">
        <f>'Mortal Baseline'!AA38*AZ38</f>
        <v>4.5806181512003441</v>
      </c>
      <c r="AQ38" s="93">
        <f>'Mortal Baseline'!AB38*BA38</f>
        <v>3.2853530659111194</v>
      </c>
      <c r="AR38" s="93">
        <f t="shared" si="14"/>
        <v>4.7229258680102406</v>
      </c>
      <c r="AS38" s="93">
        <f t="shared" si="15"/>
        <v>7.286223351367787</v>
      </c>
      <c r="AT38" s="93">
        <f t="shared" si="16"/>
        <v>10.716349779938717</v>
      </c>
      <c r="AU38" s="93">
        <f t="shared" si="17"/>
        <v>13.535107024461659</v>
      </c>
      <c r="AV38" s="93">
        <f t="shared" si="18"/>
        <v>9.8948988745617612</v>
      </c>
      <c r="AW38" s="93">
        <f>('Stroke Epi'!AE68*(SUM('Mortal Baseline'!X38:AB38)))/('Mortal Baseline'!X38*'Stroke Epi'!B$83+'Mortal Baseline'!Y38*'Stroke Epi'!C$83+'Mortal Baseline'!Z38*'Stroke Epi'!D$83+'Mortal Baseline'!AA38*'Stroke Epi'!E$83+'Mortal Baseline'!AB38*'Stroke Epi'!F$83)</f>
        <v>4.4708750929549497E-4</v>
      </c>
      <c r="AX38" s="93">
        <f>$AW38*'Stroke Epi'!C$83</f>
        <v>3.560600839311241E-4</v>
      </c>
      <c r="AY38" s="93">
        <f>$AW38*'Stroke Epi'!D$83</f>
        <v>3.168091432449454E-4</v>
      </c>
      <c r="AZ38" s="93">
        <f>$AW38*'Stroke Epi'!E$83</f>
        <v>2.8403617750979797E-4</v>
      </c>
      <c r="BA38" s="93">
        <f>$AW38*'Stroke Epi'!F$83</f>
        <v>2.4466081186152696E-4</v>
      </c>
      <c r="BB38" s="93">
        <f t="shared" si="5"/>
        <v>1.6486537258428892E-3</v>
      </c>
      <c r="BC38" s="2">
        <f>AM38/'Mortal Baseline'!X38</f>
        <v>4.4708750929549497E-4</v>
      </c>
      <c r="BD38" s="2">
        <f>AN38/'Mortal Baseline'!Y38</f>
        <v>3.5606008393112415E-4</v>
      </c>
      <c r="BE38" s="2">
        <f>AO38/'Mortal Baseline'!Z38</f>
        <v>3.168091432449454E-4</v>
      </c>
      <c r="BF38" s="2">
        <f>AP38/'Mortal Baseline'!AA38</f>
        <v>2.8403617750979797E-4</v>
      </c>
      <c r="BG38" s="2">
        <f>AQ38/'Mortal Baseline'!AB38</f>
        <v>2.4466081186152696E-4</v>
      </c>
      <c r="BH38" s="2">
        <f>SUM(AM38:AQ38)/SUM('Mortal Baseline'!X38:AB38)</f>
        <v>2.9999999999999997E-4</v>
      </c>
      <c r="BI38" s="58">
        <f>AM38*'Stroke Epi'!$AP68</f>
        <v>0.16498737683490963</v>
      </c>
      <c r="BJ38" s="58">
        <f>AN38*'Stroke Epi'!$AP68</f>
        <v>0.22668948384779194</v>
      </c>
      <c r="BK38" s="58">
        <f>AO38*'Stroke Epi'!$AP68</f>
        <v>0.37676299825593668</v>
      </c>
      <c r="BL38" s="58">
        <f>AP38*'Stroke Epi'!$AP68</f>
        <v>0.50340993481691776</v>
      </c>
      <c r="BM38" s="58">
        <f>AQ38*'Stroke Epi'!$AP68</f>
        <v>0.36106030194363203</v>
      </c>
      <c r="BN38" s="93">
        <f t="shared" si="21"/>
        <v>1.632910095699188</v>
      </c>
      <c r="BO38" s="93">
        <f>AR38*'Stroke Epi'!$O$5</f>
        <v>0.94458517360204819</v>
      </c>
      <c r="BP38" s="93">
        <f>AS38*'Stroke Epi'!$O$5</f>
        <v>1.4572446702735575</v>
      </c>
      <c r="BQ38" s="93">
        <f>AT38*'Stroke Epi'!$O$5</f>
        <v>2.1432699559877437</v>
      </c>
      <c r="BR38" s="93">
        <f>AU38*'Stroke Epi'!$O$5</f>
        <v>2.7070214048923322</v>
      </c>
      <c r="BS38" s="93">
        <f>AV38*'Stroke Epi'!$O$5</f>
        <v>1.9789797749123523</v>
      </c>
      <c r="BT38" s="93">
        <f t="shared" si="7"/>
        <v>9.2311009796680334</v>
      </c>
      <c r="BU38" s="93">
        <f t="shared" si="19"/>
        <v>202.78121351698081</v>
      </c>
    </row>
    <row r="39" spans="1:73">
      <c r="A39" s="58">
        <f>'Mortal Baseline'!A39</f>
        <v>37</v>
      </c>
      <c r="B39" s="58">
        <v>41</v>
      </c>
      <c r="C39" s="93">
        <f>'Mortal Baseline'!C39*M39</f>
        <v>1.0960863071860902</v>
      </c>
      <c r="D39" s="93">
        <f>'Mortal Baseline'!D39*N39</f>
        <v>1.1837718280558485</v>
      </c>
      <c r="E39" s="93">
        <f>'Mortal Baseline'!E39*O39</f>
        <v>1.2962901714141111</v>
      </c>
      <c r="F39" s="93">
        <f>'Mortal Baseline'!F39*P39</f>
        <v>2.6339081188443241</v>
      </c>
      <c r="G39" s="93">
        <f>'Mortal Baseline'!G39*Q39</f>
        <v>2.16075523518432</v>
      </c>
      <c r="H39" s="93">
        <f t="shared" si="8"/>
        <v>3.43198030845471</v>
      </c>
      <c r="I39" s="93">
        <f t="shared" si="9"/>
        <v>4.1820102847527414</v>
      </c>
      <c r="J39" s="93">
        <f t="shared" si="10"/>
        <v>4.6796110141982226</v>
      </c>
      <c r="K39" s="93">
        <f t="shared" si="11"/>
        <v>8.5045981467566598</v>
      </c>
      <c r="L39" s="93">
        <f t="shared" si="12"/>
        <v>7.3020754237602876</v>
      </c>
      <c r="M39" s="93">
        <f>('Stroke Epi'!AE69*(SUM('Mortal Baseline'!C39:G39)))/('Mortal Baseline'!C39*'Stroke Epi'!B$74+'Mortal Baseline'!D39*'Stroke Epi'!C$74+'Mortal Baseline'!E39*'Stroke Epi'!D$74+'Mortal Baseline'!F39*'Stroke Epi'!E$74+'Mortal Baseline'!G39*'Stroke Epi'!F$74)</f>
        <v>4.8499874520869358E-4</v>
      </c>
      <c r="N39" s="93">
        <f>M39*'Stroke Epi'!C$74</f>
        <v>3.8482922703938393E-4</v>
      </c>
      <c r="O39" s="93">
        <f>N39*'Stroke Epi'!D$74</f>
        <v>2.7268940820481148E-4</v>
      </c>
      <c r="P39" s="93">
        <f>O39*'Stroke Epi'!E$74</f>
        <v>1.7154154228250407E-4</v>
      </c>
      <c r="Q39" s="93">
        <f>P39*'Stroke Epi'!F$74</f>
        <v>9.1634767520475897E-5</v>
      </c>
      <c r="R39" s="93">
        <f t="shared" si="20"/>
        <v>1.4056936902558691E-3</v>
      </c>
      <c r="S39" s="2">
        <f>C39/'Mortal Baseline'!C39</f>
        <v>4.8499874520869363E-4</v>
      </c>
      <c r="T39" s="2">
        <f>D39/'Mortal Baseline'!D39</f>
        <v>3.8482922703938393E-4</v>
      </c>
      <c r="U39" s="2">
        <f>E39/'Mortal Baseline'!E39</f>
        <v>2.7268940820481148E-4</v>
      </c>
      <c r="V39" s="2">
        <f>F39/'Mortal Baseline'!F39</f>
        <v>1.7154154228250407E-4</v>
      </c>
      <c r="W39" s="2">
        <f>G39/'Mortal Baseline'!G39</f>
        <v>9.1634767520475883E-5</v>
      </c>
      <c r="X39" s="2">
        <f>SUM(C39:G39)/SUM('Mortal Baseline'!C39:G39)</f>
        <v>1.7074847666045909E-4</v>
      </c>
      <c r="Y39" s="93">
        <f>C39*'Stroke Epi'!$AH69</f>
        <v>0.12955740150939588</v>
      </c>
      <c r="Z39" s="93">
        <f>D39*'Stroke Epi'!$AH$33</f>
        <v>0.1617032317124289</v>
      </c>
      <c r="AA39" s="93">
        <f>E39*'Stroke Epi'!$AH$33</f>
        <v>0.17707323741516756</v>
      </c>
      <c r="AB39" s="93">
        <f>F39*'Stroke Epi'!$AH$33</f>
        <v>0.35979184903413469</v>
      </c>
      <c r="AC39" s="93">
        <f>G39*'Stroke Epi'!$AH$33</f>
        <v>0.29515916512617812</v>
      </c>
      <c r="AD39" s="93">
        <f t="shared" si="3"/>
        <v>1.1232848847973051</v>
      </c>
      <c r="AE39" s="93">
        <f>H39*'Stroke Epi'!$O$5</f>
        <v>0.68639606169094203</v>
      </c>
      <c r="AF39" s="93">
        <f>I39*'Stroke Epi'!$O$5</f>
        <v>0.83640205695054837</v>
      </c>
      <c r="AG39" s="93">
        <f>J39*'Stroke Epi'!$O$5</f>
        <v>0.93592220283964456</v>
      </c>
      <c r="AH39" s="93">
        <f>K39*'Stroke Epi'!$O$5</f>
        <v>1.700919629351332</v>
      </c>
      <c r="AI39" s="93">
        <f>L39*'Stroke Epi'!$O$5</f>
        <v>1.4604150847520576</v>
      </c>
      <c r="AJ39" s="93">
        <f t="shared" si="4"/>
        <v>5.6200550355845245</v>
      </c>
      <c r="AK39" s="93">
        <f t="shared" si="13"/>
        <v>141.91300656608718</v>
      </c>
      <c r="AL39" s="2"/>
      <c r="AM39" s="93">
        <f>'Mortal Baseline'!X39*AW39</f>
        <v>1.5011698345186102</v>
      </c>
      <c r="AN39" s="93">
        <f>'Mortal Baseline'!Y39*AX39</f>
        <v>2.017088454372491</v>
      </c>
      <c r="AO39" s="93">
        <f>'Mortal Baseline'!Z39*AY39</f>
        <v>3.4302108137694449</v>
      </c>
      <c r="AP39" s="93">
        <f>'Mortal Baseline'!AA39*AZ39</f>
        <v>4.6049001205448734</v>
      </c>
      <c r="AQ39" s="93">
        <f>'Mortal Baseline'!AB39*BA39</f>
        <v>3.2899172700019381</v>
      </c>
      <c r="AR39" s="93">
        <f t="shared" si="14"/>
        <v>5.114523152091893</v>
      </c>
      <c r="AS39" s="93">
        <f t="shared" si="15"/>
        <v>7.6193776516189287</v>
      </c>
      <c r="AT39" s="93">
        <f t="shared" si="16"/>
        <v>11.626527639464483</v>
      </c>
      <c r="AU39" s="93">
        <f t="shared" si="17"/>
        <v>14.929575805297281</v>
      </c>
      <c r="AV39" s="93">
        <f t="shared" si="18"/>
        <v>10.844776067707715</v>
      </c>
      <c r="AW39" s="93">
        <f>('Stroke Epi'!AE69*(SUM('Mortal Baseline'!X39:AB39)))/('Mortal Baseline'!X39*'Stroke Epi'!B$83+'Mortal Baseline'!Y39*'Stroke Epi'!C$83+'Mortal Baseline'!Z39*'Stroke Epi'!D$83+'Mortal Baseline'!AA39*'Stroke Epi'!E$83+'Mortal Baseline'!AB39*'Stroke Epi'!F$83)</f>
        <v>4.4737359944179366E-4</v>
      </c>
      <c r="AX39" s="93">
        <f>$AW39*'Stroke Epi'!C$83</f>
        <v>3.5628792586225633E-4</v>
      </c>
      <c r="AY39" s="93">
        <f>$AW39*'Stroke Epi'!D$83</f>
        <v>3.1701186860017293E-4</v>
      </c>
      <c r="AZ39" s="93">
        <f>$AW39*'Stroke Epi'!E$83</f>
        <v>2.842179315286162E-4</v>
      </c>
      <c r="BA39" s="93">
        <f>$AW39*'Stroke Epi'!F$83</f>
        <v>2.4481736968522756E-4</v>
      </c>
      <c r="BB39" s="93">
        <f t="shared" si="5"/>
        <v>1.6497086951180668E-3</v>
      </c>
      <c r="BC39" s="2">
        <f>AM39/'Mortal Baseline'!X39</f>
        <v>4.4737359944179366E-4</v>
      </c>
      <c r="BD39" s="2">
        <f>AN39/'Mortal Baseline'!Y39</f>
        <v>3.5628792586225633E-4</v>
      </c>
      <c r="BE39" s="2">
        <f>AO39/'Mortal Baseline'!Z39</f>
        <v>3.1701186860017293E-4</v>
      </c>
      <c r="BF39" s="2">
        <f>AP39/'Mortal Baseline'!AA39</f>
        <v>2.842179315286162E-4</v>
      </c>
      <c r="BG39" s="2">
        <f>AQ39/'Mortal Baseline'!AB39</f>
        <v>2.4481736968522756E-4</v>
      </c>
      <c r="BH39" s="2">
        <f>SUM(AM39:AQ39)/SUM('Mortal Baseline'!X39:AB39)</f>
        <v>2.9999999999999992E-4</v>
      </c>
      <c r="BI39" s="58">
        <f>AM39*'Stroke Epi'!$AP69</f>
        <v>0.16497856481359527</v>
      </c>
      <c r="BJ39" s="58">
        <f>AN39*'Stroke Epi'!$AP69</f>
        <v>0.22167802113553675</v>
      </c>
      <c r="BK39" s="58">
        <f>AO39*'Stroke Epi'!$AP69</f>
        <v>0.37698016843326199</v>
      </c>
      <c r="BL39" s="58">
        <f>AP39*'Stroke Epi'!$AP69</f>
        <v>0.50607852324788161</v>
      </c>
      <c r="BM39" s="58">
        <f>AQ39*'Stroke Epi'!$AP69</f>
        <v>0.36156190797321297</v>
      </c>
      <c r="BN39" s="93">
        <f t="shared" si="21"/>
        <v>1.6312771856034884</v>
      </c>
      <c r="BO39" s="93">
        <f>AR39*'Stroke Epi'!$O$5</f>
        <v>1.0229046304183786</v>
      </c>
      <c r="BP39" s="93">
        <f>AS39*'Stroke Epi'!$O$5</f>
        <v>1.5238755303237859</v>
      </c>
      <c r="BQ39" s="93">
        <f>AT39*'Stroke Epi'!$O$5</f>
        <v>2.3253055278928967</v>
      </c>
      <c r="BR39" s="93">
        <f>AU39*'Stroke Epi'!$O$5</f>
        <v>2.9859151610594563</v>
      </c>
      <c r="BS39" s="93">
        <f>AV39*'Stroke Epi'!$O$5</f>
        <v>2.1689552135415431</v>
      </c>
      <c r="BT39" s="93">
        <f t="shared" si="7"/>
        <v>10.02695606323606</v>
      </c>
      <c r="BU39" s="93">
        <f t="shared" si="19"/>
        <v>214.43944676582038</v>
      </c>
    </row>
    <row r="40" spans="1:73">
      <c r="A40" s="58">
        <f>'Mortal Baseline'!A40</f>
        <v>38</v>
      </c>
      <c r="B40" s="58">
        <v>42</v>
      </c>
      <c r="C40" s="93">
        <f>'Mortal Baseline'!C40*M40</f>
        <v>1.1348140021583872</v>
      </c>
      <c r="D40" s="93">
        <f>'Mortal Baseline'!D40*N40</f>
        <v>1.1925452966124639</v>
      </c>
      <c r="E40" s="93">
        <f>'Mortal Baseline'!E40*O40</f>
        <v>1.2865280574666849</v>
      </c>
      <c r="F40" s="93">
        <f>'Mortal Baseline'!F40*P40</f>
        <v>2.6455481839246713</v>
      </c>
      <c r="G40" s="93">
        <f>'Mortal Baseline'!G40*Q40</f>
        <v>2.1321402276641912</v>
      </c>
      <c r="H40" s="93">
        <f t="shared" si="8"/>
        <v>3.7508408474127601</v>
      </c>
      <c r="I40" s="93">
        <f t="shared" si="9"/>
        <v>4.3764502927022289</v>
      </c>
      <c r="J40" s="93">
        <f t="shared" si="10"/>
        <v>4.8531436314100951</v>
      </c>
      <c r="K40" s="93">
        <f t="shared" si="11"/>
        <v>9.089434852295863</v>
      </c>
      <c r="L40" s="93">
        <f t="shared" si="12"/>
        <v>7.6786414015462441</v>
      </c>
      <c r="M40" s="93">
        <f>('Stroke Epi'!AE70*(SUM('Mortal Baseline'!C40:G40)))/('Mortal Baseline'!C40*'Stroke Epi'!B$74+'Mortal Baseline'!D40*'Stroke Epi'!C$74+'Mortal Baseline'!E40*'Stroke Epi'!D$74+'Mortal Baseline'!F40*'Stroke Epi'!E$74+'Mortal Baseline'!G40*'Stroke Epi'!F$74)</f>
        <v>4.8406498128416247E-4</v>
      </c>
      <c r="N40" s="93">
        <f>M40*'Stroke Epi'!C$74</f>
        <v>3.8408831862907466E-4</v>
      </c>
      <c r="O40" s="93">
        <f>N40*'Stroke Epi'!D$74</f>
        <v>2.721644016259309E-4</v>
      </c>
      <c r="P40" s="93">
        <f>O40*'Stroke Epi'!E$74</f>
        <v>1.7121127482238333E-4</v>
      </c>
      <c r="Q40" s="93">
        <f>P40*'Stroke Epi'!F$74</f>
        <v>9.1458343888479492E-5</v>
      </c>
      <c r="R40" s="93">
        <f t="shared" si="20"/>
        <v>1.4029873202500308E-3</v>
      </c>
      <c r="S40" s="2">
        <f>C40/'Mortal Baseline'!C40</f>
        <v>4.8406498128416252E-4</v>
      </c>
      <c r="T40" s="2">
        <f>D40/'Mortal Baseline'!D40</f>
        <v>3.8408831862907472E-4</v>
      </c>
      <c r="U40" s="2">
        <f>E40/'Mortal Baseline'!E40</f>
        <v>2.721644016259309E-4</v>
      </c>
      <c r="V40" s="2">
        <f>F40/'Mortal Baseline'!F40</f>
        <v>1.7121127482238333E-4</v>
      </c>
      <c r="W40" s="2">
        <f>G40/'Mortal Baseline'!G40</f>
        <v>9.1458343888479492E-5</v>
      </c>
      <c r="X40" s="2">
        <f>SUM(C40:G40)/SUM('Mortal Baseline'!C40:G40)</f>
        <v>1.7146351252739315E-4</v>
      </c>
      <c r="Y40" s="93">
        <f>C40*'Stroke Epi'!$AH70</f>
        <v>0.13413501505512138</v>
      </c>
      <c r="Z40" s="93">
        <f>D40*'Stroke Epi'!$AH$33</f>
        <v>0.16290168751726256</v>
      </c>
      <c r="AA40" s="93">
        <f>E40*'Stroke Epi'!$AH$33</f>
        <v>0.17573973264994916</v>
      </c>
      <c r="AB40" s="93">
        <f>F40*'Stroke Epi'!$AH$33</f>
        <v>0.36138188192411008</v>
      </c>
      <c r="AC40" s="93">
        <f>G40*'Stroke Epi'!$AH$33</f>
        <v>0.29125035509892849</v>
      </c>
      <c r="AD40" s="93">
        <f t="shared" si="3"/>
        <v>1.1254086722453716</v>
      </c>
      <c r="AE40" s="93">
        <f>H40*'Stroke Epi'!$O$5</f>
        <v>0.75016816948255205</v>
      </c>
      <c r="AF40" s="93">
        <f>I40*'Stroke Epi'!$O$5</f>
        <v>0.87529005854044584</v>
      </c>
      <c r="AG40" s="93">
        <f>J40*'Stroke Epi'!$O$5</f>
        <v>0.97062872628201902</v>
      </c>
      <c r="AH40" s="93">
        <f>K40*'Stroke Epi'!$O$5</f>
        <v>1.8178869704591727</v>
      </c>
      <c r="AI40" s="93">
        <f>L40*'Stroke Epi'!$O$5</f>
        <v>1.5357282803092489</v>
      </c>
      <c r="AJ40" s="93">
        <f t="shared" si="4"/>
        <v>5.9497022050734376</v>
      </c>
      <c r="AK40" s="93">
        <f t="shared" si="13"/>
        <v>148.988117443406</v>
      </c>
      <c r="AL40" s="2"/>
      <c r="AM40" s="93">
        <f>'Mortal Baseline'!X40*AW40</f>
        <v>1.5051271271695859</v>
      </c>
      <c r="AN40" s="93">
        <f>'Mortal Baseline'!Y40*AX40</f>
        <v>1.9834711930495439</v>
      </c>
      <c r="AO40" s="93">
        <f>'Mortal Baseline'!Z40*AY40</f>
        <v>3.4348000315080385</v>
      </c>
      <c r="AP40" s="93">
        <f>'Mortal Baseline'!AA40*AZ40</f>
        <v>4.6160447976989731</v>
      </c>
      <c r="AQ40" s="93">
        <f>'Mortal Baseline'!AB40*BA40</f>
        <v>3.28900005728801</v>
      </c>
      <c r="AR40" s="93">
        <f t="shared" si="14"/>
        <v>5.4317670840295049</v>
      </c>
      <c r="AS40" s="93">
        <f t="shared" si="15"/>
        <v>7.8572952932091491</v>
      </c>
      <c r="AT40" s="93">
        <f t="shared" si="16"/>
        <v>12.359041974646363</v>
      </c>
      <c r="AU40" s="93">
        <f t="shared" si="17"/>
        <v>16.053626918688916</v>
      </c>
      <c r="AV40" s="93">
        <f t="shared" si="18"/>
        <v>11.603259003480968</v>
      </c>
      <c r="AW40" s="93">
        <f>('Stroke Epi'!AE70*(SUM('Mortal Baseline'!X40:AB40)))/('Mortal Baseline'!X40*'Stroke Epi'!B$83+'Mortal Baseline'!Y40*'Stroke Epi'!C$83+'Mortal Baseline'!Z40*'Stroke Epi'!D$83+'Mortal Baseline'!AA40*'Stroke Epi'!E$83+'Mortal Baseline'!AB40*'Stroke Epi'!F$83)</f>
        <v>4.4749950534045933E-4</v>
      </c>
      <c r="AX40" s="93">
        <f>$AW40*'Stroke Epi'!C$83</f>
        <v>3.5638819720492249E-4</v>
      </c>
      <c r="AY40" s="93">
        <f>$AW40*'Stroke Epi'!D$83</f>
        <v>3.171010863462661E-4</v>
      </c>
      <c r="AZ40" s="93">
        <f>$AW40*'Stroke Epi'!E$83</f>
        <v>2.8429791996363037E-4</v>
      </c>
      <c r="BA40" s="93">
        <f>$AW40*'Stroke Epi'!F$83</f>
        <v>2.4488626948391401E-4</v>
      </c>
      <c r="BB40" s="93">
        <f t="shared" si="5"/>
        <v>1.6501729783391923E-3</v>
      </c>
      <c r="BC40" s="2">
        <f>AM40/'Mortal Baseline'!X40</f>
        <v>4.4749950534045933E-4</v>
      </c>
      <c r="BD40" s="2">
        <f>AN40/'Mortal Baseline'!Y40</f>
        <v>3.5638819720492249E-4</v>
      </c>
      <c r="BE40" s="2">
        <f>AO40/'Mortal Baseline'!Z40</f>
        <v>3.171010863462661E-4</v>
      </c>
      <c r="BF40" s="2">
        <f>AP40/'Mortal Baseline'!AA40</f>
        <v>2.8429791996363037E-4</v>
      </c>
      <c r="BG40" s="2">
        <f>AQ40/'Mortal Baseline'!AB40</f>
        <v>2.4488626948391401E-4</v>
      </c>
      <c r="BH40" s="2">
        <f>SUM(AM40:AQ40)/SUM('Mortal Baseline'!X40:AB40)</f>
        <v>2.9999999999999997E-4</v>
      </c>
      <c r="BI40" s="58">
        <f>AM40*'Stroke Epi'!$AP70</f>
        <v>0.16541347127593747</v>
      </c>
      <c r="BJ40" s="58">
        <f>AN40*'Stroke Epi'!$AP70</f>
        <v>0.21798348411614488</v>
      </c>
      <c r="BK40" s="58">
        <f>AO40*'Stroke Epi'!$AP70</f>
        <v>0.37748452346273342</v>
      </c>
      <c r="BL40" s="58">
        <f>AP40*'Stroke Epi'!$AP70</f>
        <v>0.50730332326711713</v>
      </c>
      <c r="BM40" s="58">
        <f>AQ40*'Stroke Epi'!$AP70</f>
        <v>0.36146110629595229</v>
      </c>
      <c r="BN40" s="93">
        <f t="shared" si="21"/>
        <v>1.6296459084178851</v>
      </c>
      <c r="BO40" s="93">
        <f>AR40*'Stroke Epi'!$O$5</f>
        <v>1.086353416805901</v>
      </c>
      <c r="BP40" s="93">
        <f>AS40*'Stroke Epi'!$O$5</f>
        <v>1.57145905864183</v>
      </c>
      <c r="BQ40" s="93">
        <f>AT40*'Stroke Epi'!$O$5</f>
        <v>2.4718083949292726</v>
      </c>
      <c r="BR40" s="93">
        <f>AU40*'Stroke Epi'!$O$5</f>
        <v>3.2107253837377834</v>
      </c>
      <c r="BS40" s="93">
        <f>AV40*'Stroke Epi'!$O$5</f>
        <v>2.3206518006961936</v>
      </c>
      <c r="BT40" s="93">
        <f t="shared" si="7"/>
        <v>10.66099805481098</v>
      </c>
      <c r="BU40" s="93">
        <f t="shared" si="19"/>
        <v>226.73009072904927</v>
      </c>
    </row>
    <row r="41" spans="1:73">
      <c r="A41" s="58">
        <f>'Mortal Baseline'!A41</f>
        <v>39</v>
      </c>
      <c r="B41" s="58">
        <v>43</v>
      </c>
      <c r="C41" s="93">
        <f>'Mortal Baseline'!C41*M41</f>
        <v>1.1777259062205174</v>
      </c>
      <c r="D41" s="93">
        <f>'Mortal Baseline'!D41*N41</f>
        <v>1.2086505171272348</v>
      </c>
      <c r="E41" s="93">
        <f>'Mortal Baseline'!E41*O41</f>
        <v>1.2822887726834127</v>
      </c>
      <c r="F41" s="93">
        <f>'Mortal Baseline'!F41*P41</f>
        <v>2.6519556770101222</v>
      </c>
      <c r="G41" s="93">
        <f>'Mortal Baseline'!G41*Q41</f>
        <v>2.1002969303095647</v>
      </c>
      <c r="H41" s="93">
        <f t="shared" si="8"/>
        <v>4.0442635690956044</v>
      </c>
      <c r="I41" s="93">
        <f t="shared" si="9"/>
        <v>4.5469090637717553</v>
      </c>
      <c r="J41" s="93">
        <f t="shared" si="10"/>
        <v>4.9890639451615399</v>
      </c>
      <c r="K41" s="93">
        <f t="shared" si="11"/>
        <v>9.5621216769227022</v>
      </c>
      <c r="L41" s="93">
        <f t="shared" si="12"/>
        <v>7.9519596964476325</v>
      </c>
      <c r="M41" s="93">
        <f>('Stroke Epi'!AE71*(SUM('Mortal Baseline'!C41:G41)))/('Mortal Baseline'!C41*'Stroke Epi'!B$74+'Mortal Baseline'!D41*'Stroke Epi'!C$74+'Mortal Baseline'!E41*'Stroke Epi'!D$74+'Mortal Baseline'!F41*'Stroke Epi'!E$74+'Mortal Baseline'!G41*'Stroke Epi'!F$74)</f>
        <v>4.8294992640681648E-4</v>
      </c>
      <c r="N41" s="93">
        <f>M41*'Stroke Epi'!C$74</f>
        <v>3.832035623058992E-4</v>
      </c>
      <c r="O41" s="93">
        <f>N41*'Stroke Epi'!D$74</f>
        <v>2.7153746463357123E-4</v>
      </c>
      <c r="P41" s="93">
        <f>O41*'Stroke Epi'!E$74</f>
        <v>1.7081688569193878E-4</v>
      </c>
      <c r="Q41" s="93">
        <f>P41*'Stroke Epi'!F$74</f>
        <v>9.1247667478555584E-5</v>
      </c>
      <c r="R41" s="93">
        <f t="shared" si="20"/>
        <v>1.3997555065167811E-3</v>
      </c>
      <c r="S41" s="2">
        <f>C41/'Mortal Baseline'!C41</f>
        <v>4.8294992640681648E-4</v>
      </c>
      <c r="T41" s="2">
        <f>D41/'Mortal Baseline'!D41</f>
        <v>3.832035623058992E-4</v>
      </c>
      <c r="U41" s="2">
        <f>E41/'Mortal Baseline'!E41</f>
        <v>2.7153746463357123E-4</v>
      </c>
      <c r="V41" s="2">
        <f>F41/'Mortal Baseline'!F41</f>
        <v>1.7081688569193878E-4</v>
      </c>
      <c r="W41" s="2">
        <f>G41/'Mortal Baseline'!G41</f>
        <v>9.1247667478555597E-5</v>
      </c>
      <c r="X41" s="2">
        <f>SUM(C41:G41)/SUM('Mortal Baseline'!C41:G41)</f>
        <v>1.7235605820050491E-4</v>
      </c>
      <c r="Y41" s="93">
        <f>C41*'Stroke Epi'!$AH71</f>
        <v>0.13920720211526516</v>
      </c>
      <c r="Z41" s="93">
        <f>D41*'Stroke Epi'!$AH$33</f>
        <v>0.16510166063958026</v>
      </c>
      <c r="AA41" s="93">
        <f>E41*'Stroke Epi'!$AH$33</f>
        <v>0.17516064634855416</v>
      </c>
      <c r="AB41" s="93">
        <f>F41*'Stroke Epi'!$AH$33</f>
        <v>0.36225714547958271</v>
      </c>
      <c r="AC41" s="93">
        <f>G41*'Stroke Epi'!$AH$33</f>
        <v>0.28690056068028652</v>
      </c>
      <c r="AD41" s="93">
        <f t="shared" si="3"/>
        <v>1.1286272152632688</v>
      </c>
      <c r="AE41" s="93">
        <f>H41*'Stroke Epi'!$O$5</f>
        <v>0.80885271381912094</v>
      </c>
      <c r="AF41" s="93">
        <f>I41*'Stroke Epi'!$O$5</f>
        <v>0.90938181275435115</v>
      </c>
      <c r="AG41" s="93">
        <f>J41*'Stroke Epi'!$O$5</f>
        <v>0.99781278903230808</v>
      </c>
      <c r="AH41" s="93">
        <f>K41*'Stroke Epi'!$O$5</f>
        <v>1.9124243353845405</v>
      </c>
      <c r="AI41" s="93">
        <f>L41*'Stroke Epi'!$O$5</f>
        <v>1.5903919392895265</v>
      </c>
      <c r="AJ41" s="93">
        <f t="shared" si="4"/>
        <v>6.218863590279847</v>
      </c>
      <c r="AK41" s="93">
        <f t="shared" si="13"/>
        <v>156.33560824894911</v>
      </c>
      <c r="AL41" s="2"/>
      <c r="AM41" s="93">
        <f>'Mortal Baseline'!X41*AW41</f>
        <v>1.5135710824929274</v>
      </c>
      <c r="AN41" s="93">
        <f>'Mortal Baseline'!Y41*AX41</f>
        <v>1.9616544652886729</v>
      </c>
      <c r="AO41" s="93">
        <f>'Mortal Baseline'!Z41*AY41</f>
        <v>3.4418685341220541</v>
      </c>
      <c r="AP41" s="93">
        <f>'Mortal Baseline'!AA41*AZ41</f>
        <v>4.6139708631348704</v>
      </c>
      <c r="AQ41" s="93">
        <f>'Mortal Baseline'!AB41*BA41</f>
        <v>3.2825498184689099</v>
      </c>
      <c r="AR41" s="93">
        <f t="shared" si="14"/>
        <v>5.6935712784405945</v>
      </c>
      <c r="AS41" s="93">
        <f t="shared" si="15"/>
        <v>8.0295072157398479</v>
      </c>
      <c r="AT41" s="93">
        <f t="shared" si="16"/>
        <v>12.951617590376411</v>
      </c>
      <c r="AU41" s="93">
        <f t="shared" si="17"/>
        <v>16.949569074818886</v>
      </c>
      <c r="AV41" s="93">
        <f t="shared" si="18"/>
        <v>12.203695914957732</v>
      </c>
      <c r="AW41" s="93">
        <f>('Stroke Epi'!AE71*(SUM('Mortal Baseline'!X41:AB41)))/('Mortal Baseline'!X41*'Stroke Epi'!B$83+'Mortal Baseline'!Y41*'Stroke Epi'!C$83+'Mortal Baseline'!Z41*'Stroke Epi'!D$83+'Mortal Baseline'!AA41*'Stroke Epi'!E$83+'Mortal Baseline'!AB41*'Stroke Epi'!F$83)</f>
        <v>4.4746087591316313E-4</v>
      </c>
      <c r="AX41" s="93">
        <f>$AW41*'Stroke Epi'!C$83</f>
        <v>3.5635743276431675E-4</v>
      </c>
      <c r="AY41" s="93">
        <f>$AW41*'Stroke Epi'!D$83</f>
        <v>3.1707371328056576E-4</v>
      </c>
      <c r="AZ41" s="93">
        <f>$AW41*'Stroke Epi'!E$83</f>
        <v>2.8427337856034695E-4</v>
      </c>
      <c r="BA41" s="93">
        <f>$AW41*'Stroke Epi'!F$83</f>
        <v>2.4486513020614955E-4</v>
      </c>
      <c r="BB41" s="93">
        <f t="shared" si="5"/>
        <v>1.6500305307245423E-3</v>
      </c>
      <c r="BC41" s="2">
        <f>AM41/'Mortal Baseline'!X41</f>
        <v>4.4746087591316313E-4</v>
      </c>
      <c r="BD41" s="2">
        <f>AN41/'Mortal Baseline'!Y41</f>
        <v>3.5635743276431675E-4</v>
      </c>
      <c r="BE41" s="2">
        <f>AO41/'Mortal Baseline'!Z41</f>
        <v>3.1707371328056576E-4</v>
      </c>
      <c r="BF41" s="2">
        <f>AP41/'Mortal Baseline'!AA41</f>
        <v>2.8427337856034695E-4</v>
      </c>
      <c r="BG41" s="2">
        <f>AQ41/'Mortal Baseline'!AB41</f>
        <v>2.4486513020614955E-4</v>
      </c>
      <c r="BH41" s="2">
        <f>SUM(AM41:AQ41)/SUM('Mortal Baseline'!X41:AB41)</f>
        <v>2.9999999999999992E-4</v>
      </c>
      <c r="BI41" s="58">
        <f>AM41*'Stroke Epi'!$AP71</f>
        <v>0.16634146196597271</v>
      </c>
      <c r="BJ41" s="58">
        <f>AN41*'Stroke Epi'!$AP71</f>
        <v>0.21558582573522514</v>
      </c>
      <c r="BK41" s="58">
        <f>AO41*'Stroke Epi'!$AP71</f>
        <v>0.37826135190001375</v>
      </c>
      <c r="BL41" s="58">
        <f>AP41*'Stroke Epi'!$AP71</f>
        <v>0.50707539785852229</v>
      </c>
      <c r="BM41" s="58">
        <f>AQ41*'Stroke Epi'!$AP71</f>
        <v>0.3607522250497332</v>
      </c>
      <c r="BN41" s="93">
        <f t="shared" si="21"/>
        <v>1.6280162625094672</v>
      </c>
      <c r="BO41" s="93">
        <f>AR41*'Stroke Epi'!$O$5</f>
        <v>1.1387142556881189</v>
      </c>
      <c r="BP41" s="93">
        <f>AS41*'Stroke Epi'!$O$5</f>
        <v>1.6059014431479697</v>
      </c>
      <c r="BQ41" s="93">
        <f>AT41*'Stroke Epi'!$O$5</f>
        <v>2.5903235180752824</v>
      </c>
      <c r="BR41" s="93">
        <f>AU41*'Stroke Epi'!$O$5</f>
        <v>3.3899138149637773</v>
      </c>
      <c r="BS41" s="93">
        <f>AV41*'Stroke Epi'!$O$5</f>
        <v>2.4407391829915466</v>
      </c>
      <c r="BT41" s="93">
        <f t="shared" si="7"/>
        <v>11.165592214866695</v>
      </c>
      <c r="BU41" s="93">
        <f t="shared" si="19"/>
        <v>239.52369920642545</v>
      </c>
    </row>
    <row r="42" spans="1:73">
      <c r="A42" s="58">
        <f>'Mortal Baseline'!A42</f>
        <v>40</v>
      </c>
      <c r="B42" s="58">
        <v>44</v>
      </c>
      <c r="C42" s="93">
        <f>'Mortal Baseline'!C42*M42</f>
        <v>1.2251364359846308</v>
      </c>
      <c r="D42" s="93">
        <f>'Mortal Baseline'!D42*N42</f>
        <v>1.2322648718442635</v>
      </c>
      <c r="E42" s="93">
        <f>'Mortal Baseline'!E42*O42</f>
        <v>1.2834108941959337</v>
      </c>
      <c r="F42" s="93">
        <f>'Mortal Baseline'!F42*P42</f>
        <v>2.6528255117807937</v>
      </c>
      <c r="G42" s="93">
        <f>'Mortal Baseline'!G42*Q42</f>
        <v>2.0653152483072565</v>
      </c>
      <c r="H42" s="93">
        <f t="shared" si="8"/>
        <v>4.3213400891458491</v>
      </c>
      <c r="I42" s="93">
        <f t="shared" si="9"/>
        <v>4.7046904622220875</v>
      </c>
      <c r="J42" s="93">
        <f t="shared" si="10"/>
        <v>5.0995014039766104</v>
      </c>
      <c r="K42" s="93">
        <f t="shared" si="11"/>
        <v>9.9402657078393712</v>
      </c>
      <c r="L42" s="93">
        <f t="shared" si="12"/>
        <v>8.1399824447850744</v>
      </c>
      <c r="M42" s="93">
        <f>('Stroke Epi'!AE72*(SUM('Mortal Baseline'!C42:G42)))/('Mortal Baseline'!C42*'Stroke Epi'!B$74+'Mortal Baseline'!D42*'Stroke Epi'!C$74+'Mortal Baseline'!E42*'Stroke Epi'!D$74+'Mortal Baseline'!F42*'Stroke Epi'!E$74+'Mortal Baseline'!G42*'Stroke Epi'!F$74)</f>
        <v>4.8164987953567705E-4</v>
      </c>
      <c r="N42" s="93">
        <f>M42*'Stroke Epi'!C$74</f>
        <v>3.8217202142568459E-4</v>
      </c>
      <c r="O42" s="93">
        <f>N42*'Stroke Epi'!D$74</f>
        <v>2.7080651632611322E-4</v>
      </c>
      <c r="P42" s="93">
        <f>O42*'Stroke Epi'!E$74</f>
        <v>1.703570658521599E-4</v>
      </c>
      <c r="Q42" s="93">
        <f>P42*'Stroke Epi'!F$74</f>
        <v>9.1002039022854467E-5</v>
      </c>
      <c r="R42" s="93">
        <f t="shared" si="20"/>
        <v>1.3959875221624895E-3</v>
      </c>
      <c r="S42" s="2">
        <f>C42/'Mortal Baseline'!C42</f>
        <v>4.8164987953567705E-4</v>
      </c>
      <c r="T42" s="2">
        <f>D42/'Mortal Baseline'!D42</f>
        <v>3.8217202142568459E-4</v>
      </c>
      <c r="U42" s="2">
        <f>E42/'Mortal Baseline'!E42</f>
        <v>2.7080651632611322E-4</v>
      </c>
      <c r="V42" s="2">
        <f>F42/'Mortal Baseline'!F42</f>
        <v>1.703570658521599E-4</v>
      </c>
      <c r="W42" s="2">
        <f>G42/'Mortal Baseline'!G42</f>
        <v>9.1002039022854467E-5</v>
      </c>
      <c r="X42" s="2">
        <f>SUM(C42:G42)/SUM('Mortal Baseline'!C42:G42)</f>
        <v>1.7342937692246569E-4</v>
      </c>
      <c r="Y42" s="93">
        <f>C42*'Stroke Epi'!$AH72</f>
        <v>0.14481112673338337</v>
      </c>
      <c r="Z42" s="93">
        <f>D42*'Stroke Epi'!$AH$33</f>
        <v>0.1683273814939264</v>
      </c>
      <c r="AA42" s="93">
        <f>E42*'Stroke Epi'!$AH$33</f>
        <v>0.17531392814716454</v>
      </c>
      <c r="AB42" s="93">
        <f>F42*'Stroke Epi'!$AH$33</f>
        <v>0.36237596490925644</v>
      </c>
      <c r="AC42" s="93">
        <f>G42*'Stroke Epi'!$AH$33</f>
        <v>0.28212206291877123</v>
      </c>
      <c r="AD42" s="93">
        <f t="shared" si="3"/>
        <v>1.1329504642025021</v>
      </c>
      <c r="AE42" s="93">
        <f>H42*'Stroke Epi'!$O$5</f>
        <v>0.86426801782916984</v>
      </c>
      <c r="AF42" s="93">
        <f>I42*'Stroke Epi'!$O$5</f>
        <v>0.94093809244441751</v>
      </c>
      <c r="AG42" s="93">
        <f>J42*'Stroke Epi'!$O$5</f>
        <v>1.0199002807953221</v>
      </c>
      <c r="AH42" s="93">
        <f>K42*'Stroke Epi'!$O$5</f>
        <v>1.9880531415678744</v>
      </c>
      <c r="AI42" s="93">
        <f>L42*'Stroke Epi'!$O$5</f>
        <v>1.6279964889570149</v>
      </c>
      <c r="AJ42" s="93">
        <f t="shared" si="4"/>
        <v>6.4411560215937991</v>
      </c>
      <c r="AK42" s="93">
        <f t="shared" si="13"/>
        <v>163.90971473474542</v>
      </c>
      <c r="AL42" s="2"/>
      <c r="AM42" s="93">
        <f>'Mortal Baseline'!X42*AW42</f>
        <v>1.5269546827021354</v>
      </c>
      <c r="AN42" s="93">
        <f>'Mortal Baseline'!Y42*AX42</f>
        <v>1.9515313167838844</v>
      </c>
      <c r="AO42" s="93">
        <f>'Mortal Baseline'!Z42*AY42</f>
        <v>3.4512405314510417</v>
      </c>
      <c r="AP42" s="93">
        <f>'Mortal Baseline'!AA42*AZ42</f>
        <v>4.5986553499377427</v>
      </c>
      <c r="AQ42" s="93">
        <f>'Mortal Baseline'!AB42*BA42</f>
        <v>3.2704192678691233</v>
      </c>
      <c r="AR42" s="93">
        <f t="shared" si="14"/>
        <v>5.9154702434886381</v>
      </c>
      <c r="AS42" s="93">
        <f t="shared" si="15"/>
        <v>8.1595512636405374</v>
      </c>
      <c r="AT42" s="93">
        <f t="shared" si="16"/>
        <v>13.434273251852156</v>
      </c>
      <c r="AU42" s="93">
        <f t="shared" si="17"/>
        <v>17.651235211934331</v>
      </c>
      <c r="AV42" s="93">
        <f t="shared" si="18"/>
        <v>12.672623774785576</v>
      </c>
      <c r="AW42" s="93">
        <f>('Stroke Epi'!AE72*(SUM('Mortal Baseline'!X42:AB42)))/('Mortal Baseline'!X42*'Stroke Epi'!B$83+'Mortal Baseline'!Y42*'Stroke Epi'!C$83+'Mortal Baseline'!Z42*'Stroke Epi'!D$83+'Mortal Baseline'!AA42*'Stroke Epi'!E$83+'Mortal Baseline'!AB42*'Stroke Epi'!F$83)</f>
        <v>4.4725245948757557E-4</v>
      </c>
      <c r="AX42" s="93">
        <f>$AW42*'Stroke Epi'!C$83</f>
        <v>3.5619145011339394E-4</v>
      </c>
      <c r="AY42" s="93">
        <f>$AW42*'Stroke Epi'!D$83</f>
        <v>3.1692602803359339E-4</v>
      </c>
      <c r="AZ42" s="93">
        <f>$AW42*'Stroke Epi'!E$83</f>
        <v>2.8414097091391681E-4</v>
      </c>
      <c r="BA42" s="93">
        <f>$AW42*'Stroke Epi'!F$83</f>
        <v>2.4475107796619793E-4</v>
      </c>
      <c r="BB42" s="93">
        <f t="shared" si="5"/>
        <v>1.6492619865146776E-3</v>
      </c>
      <c r="BC42" s="2">
        <f>AM42/'Mortal Baseline'!X42</f>
        <v>4.4725245948757552E-4</v>
      </c>
      <c r="BD42" s="2">
        <f>AN42/'Mortal Baseline'!Y42</f>
        <v>3.5619145011339394E-4</v>
      </c>
      <c r="BE42" s="2">
        <f>AO42/'Mortal Baseline'!Z42</f>
        <v>3.1692602803359339E-4</v>
      </c>
      <c r="BF42" s="2">
        <f>AP42/'Mortal Baseline'!AA42</f>
        <v>2.8414097091391681E-4</v>
      </c>
      <c r="BG42" s="2">
        <f>AQ42/'Mortal Baseline'!AB42</f>
        <v>2.4475107796619793E-4</v>
      </c>
      <c r="BH42" s="2">
        <f>SUM(AM42:AQ42)/SUM('Mortal Baseline'!X42:AB42)</f>
        <v>2.9999999999999992E-4</v>
      </c>
      <c r="BI42" s="58">
        <f>AM42*'Stroke Epi'!$AP72</f>
        <v>0.16781231962896467</v>
      </c>
      <c r="BJ42" s="58">
        <f>AN42*'Stroke Epi'!$AP72</f>
        <v>0.21447329171454887</v>
      </c>
      <c r="BK42" s="58">
        <f>AO42*'Stroke Epi'!$AP72</f>
        <v>0.37929133440646945</v>
      </c>
      <c r="BL42" s="58">
        <f>AP42*'Stroke Epi'!$AP72</f>
        <v>0.50539222295815789</v>
      </c>
      <c r="BM42" s="58">
        <f>AQ42*'Stroke Epi'!$AP72</f>
        <v>0.35941907753881663</v>
      </c>
      <c r="BN42" s="93">
        <f t="shared" si="21"/>
        <v>1.6263882462469574</v>
      </c>
      <c r="BO42" s="93">
        <f>AR42*'Stroke Epi'!$O$5</f>
        <v>1.1830940486977277</v>
      </c>
      <c r="BP42" s="93">
        <f>AS42*'Stroke Epi'!$O$5</f>
        <v>1.6319102527281075</v>
      </c>
      <c r="BQ42" s="93">
        <f>AT42*'Stroke Epi'!$O$5</f>
        <v>2.6868546503704316</v>
      </c>
      <c r="BR42" s="93">
        <f>AU42*'Stroke Epi'!$O$5</f>
        <v>3.5302470423868666</v>
      </c>
      <c r="BS42" s="93">
        <f>AV42*'Stroke Epi'!$O$5</f>
        <v>2.5345247549571153</v>
      </c>
      <c r="BT42" s="93">
        <f t="shared" si="7"/>
        <v>11.566630749140248</v>
      </c>
      <c r="BU42" s="93">
        <f t="shared" si="19"/>
        <v>252.71671820181265</v>
      </c>
    </row>
    <row r="43" spans="1:73">
      <c r="A43" s="58">
        <f>'Mortal Baseline'!A43</f>
        <v>41</v>
      </c>
      <c r="B43" s="58">
        <v>45</v>
      </c>
      <c r="C43" s="93">
        <f>'Mortal Baseline'!C43*M43</f>
        <v>1.7031672918606924</v>
      </c>
      <c r="D43" s="93">
        <f>'Mortal Baseline'!D43*N43</f>
        <v>1.6848558303934207</v>
      </c>
      <c r="E43" s="93">
        <f>'Mortal Baseline'!E43*O43</f>
        <v>1.7196662403569332</v>
      </c>
      <c r="F43" s="93">
        <f>'Mortal Baseline'!F43*P43</f>
        <v>3.5304691582056495</v>
      </c>
      <c r="G43" s="93">
        <f>'Mortal Baseline'!G43*Q43</f>
        <v>2.7029942896686197</v>
      </c>
      <c r="H43" s="93">
        <f t="shared" si="8"/>
        <v>5.0154282364439879</v>
      </c>
      <c r="I43" s="93">
        <f t="shared" si="9"/>
        <v>5.2802808186771637</v>
      </c>
      <c r="J43" s="93">
        <f t="shared" si="10"/>
        <v>5.6239534353910567</v>
      </c>
      <c r="K43" s="93">
        <f t="shared" si="11"/>
        <v>11.12030575956789</v>
      </c>
      <c r="L43" s="93">
        <f t="shared" si="12"/>
        <v>8.9328581825779079</v>
      </c>
      <c r="M43" s="93">
        <f>('Stroke Epi'!AE73*(SUM('Mortal Baseline'!C43:G43)))/('Mortal Baseline'!C43*'Stroke Epi'!B$74+'Mortal Baseline'!D43*'Stroke Epi'!C$74+'Mortal Baseline'!E43*'Stroke Epi'!D$74+'Mortal Baseline'!F43*'Stroke Epi'!E$74+'Mortal Baseline'!G43*'Stroke Epi'!F$74)</f>
        <v>6.4021292381789081E-4</v>
      </c>
      <c r="N43" s="93">
        <f>M43*'Stroke Epi'!C$74</f>
        <v>5.0798614851559965E-4</v>
      </c>
      <c r="O43" s="93">
        <f>N43*'Stroke Epi'!D$74</f>
        <v>3.5995821648126473E-4</v>
      </c>
      <c r="P43" s="93">
        <f>O43*'Stroke Epi'!E$74</f>
        <v>2.2643999273370429E-4</v>
      </c>
      <c r="Q43" s="93">
        <f>P43*'Stroke Epi'!F$74</f>
        <v>1.2096064787221842E-4</v>
      </c>
      <c r="R43" s="93">
        <f t="shared" si="20"/>
        <v>1.8555579294206777E-3</v>
      </c>
      <c r="S43" s="2">
        <f>C43/'Mortal Baseline'!C43</f>
        <v>6.4021292381789081E-4</v>
      </c>
      <c r="T43" s="2">
        <f>D43/'Mortal Baseline'!D43</f>
        <v>5.0798614851559965E-4</v>
      </c>
      <c r="U43" s="2">
        <f>E43/'Mortal Baseline'!E43</f>
        <v>3.5995821648126473E-4</v>
      </c>
      <c r="V43" s="2">
        <f>F43/'Mortal Baseline'!F43</f>
        <v>2.2643999273370429E-4</v>
      </c>
      <c r="W43" s="2">
        <f>G43/'Mortal Baseline'!G43</f>
        <v>1.2096064787221841E-4</v>
      </c>
      <c r="X43" s="2">
        <f>SUM(C43:G43)/SUM('Mortal Baseline'!C43:G43)</f>
        <v>2.329175347977526E-4</v>
      </c>
      <c r="Y43" s="93">
        <f>C43*'Stroke Epi'!$AH73</f>
        <v>0.14221446887036782</v>
      </c>
      <c r="Z43" s="93">
        <f>D43*'Stroke Epi'!$AH$33</f>
        <v>0.23015130643174125</v>
      </c>
      <c r="AA43" s="93">
        <f>E43*'Stroke Epi'!$AH$33</f>
        <v>0.23490640843275706</v>
      </c>
      <c r="AB43" s="93">
        <f>F43*'Stroke Epi'!$AH$33</f>
        <v>0.48226208701089174</v>
      </c>
      <c r="AC43" s="93">
        <f>G43*'Stroke Epi'!$AH$33</f>
        <v>0.36922901996873342</v>
      </c>
      <c r="AD43" s="93">
        <f t="shared" si="3"/>
        <v>1.4587632907144912</v>
      </c>
      <c r="AE43" s="93">
        <f>H43*'Stroke Epi'!$O$5</f>
        <v>1.0030856472887977</v>
      </c>
      <c r="AF43" s="93">
        <f>I43*'Stroke Epi'!$O$5</f>
        <v>1.0560561637354329</v>
      </c>
      <c r="AG43" s="93">
        <f>J43*'Stroke Epi'!$O$5</f>
        <v>1.1247906870782114</v>
      </c>
      <c r="AH43" s="93">
        <f>K43*'Stroke Epi'!$O$5</f>
        <v>2.224061151913578</v>
      </c>
      <c r="AI43" s="93">
        <f>L43*'Stroke Epi'!$O$5</f>
        <v>1.7865716365155817</v>
      </c>
      <c r="AJ43" s="93">
        <f t="shared" si="4"/>
        <v>7.194565286531601</v>
      </c>
      <c r="AK43" s="93">
        <f t="shared" si="13"/>
        <v>172.56304331199152</v>
      </c>
      <c r="AL43" s="2"/>
      <c r="AM43" s="93">
        <f>'Mortal Baseline'!X43*AW43</f>
        <v>2.0609921203719268</v>
      </c>
      <c r="AN43" s="93">
        <f>'Mortal Baseline'!Y43*AX43</f>
        <v>2.6041060347830776</v>
      </c>
      <c r="AO43" s="93">
        <f>'Mortal Baseline'!Z43*AY43</f>
        <v>4.6169248558766141</v>
      </c>
      <c r="AP43" s="93">
        <f>'Mortal Baseline'!AA43*AZ43</f>
        <v>6.0934960359672559</v>
      </c>
      <c r="AQ43" s="93">
        <f>'Mortal Baseline'!AB43*BA43</f>
        <v>4.3364840831280462</v>
      </c>
      <c r="AR43" s="93">
        <f t="shared" si="14"/>
        <v>6.6255559955338725</v>
      </c>
      <c r="AS43" s="93">
        <f t="shared" si="15"/>
        <v>8.9172737539809575</v>
      </c>
      <c r="AT43" s="93">
        <f t="shared" si="16"/>
        <v>14.985052122951867</v>
      </c>
      <c r="AU43" s="93">
        <f t="shared" si="17"/>
        <v>19.709091982556565</v>
      </c>
      <c r="AV43" s="93">
        <f t="shared" si="18"/>
        <v>14.115164025417691</v>
      </c>
      <c r="AW43" s="93">
        <f>('Stroke Epi'!AE73*(SUM('Mortal Baseline'!X43:AB43)))/('Mortal Baseline'!X43*'Stroke Epi'!B$83+'Mortal Baseline'!Y43*'Stroke Epi'!C$83+'Mortal Baseline'!Z43*'Stroke Epi'!D$83+'Mortal Baseline'!AA43*'Stroke Epi'!E$83+'Mortal Baseline'!AB43*'Stroke Epi'!F$83)</f>
        <v>5.958239109837601E-4</v>
      </c>
      <c r="AX43" s="93">
        <f>$AW43*'Stroke Epi'!C$83</f>
        <v>4.745136183458703E-4</v>
      </c>
      <c r="AY43" s="93">
        <f>$AW43*'Stroke Epi'!D$83</f>
        <v>4.2220473361258298E-4</v>
      </c>
      <c r="AZ43" s="93">
        <f>$AW43*'Stroke Epi'!E$83</f>
        <v>3.7852890681611942E-4</v>
      </c>
      <c r="BA43" s="93">
        <f>$AW43*'Stroke Epi'!F$83</f>
        <v>3.2605420361106431E-4</v>
      </c>
      <c r="BB43" s="93">
        <f t="shared" si="5"/>
        <v>2.1971253733693973E-3</v>
      </c>
      <c r="BC43" s="2">
        <f>AM43/'Mortal Baseline'!X43</f>
        <v>5.958239109837601E-4</v>
      </c>
      <c r="BD43" s="2">
        <f>AN43/'Mortal Baseline'!Y43</f>
        <v>4.7451361834587036E-4</v>
      </c>
      <c r="BE43" s="2">
        <f>AO43/'Mortal Baseline'!Z43</f>
        <v>4.2220473361258298E-4</v>
      </c>
      <c r="BF43" s="2">
        <f>AP43/'Mortal Baseline'!AA43</f>
        <v>3.7852890681611942E-4</v>
      </c>
      <c r="BG43" s="2">
        <f>AQ43/'Mortal Baseline'!AB43</f>
        <v>3.2605420361106431E-4</v>
      </c>
      <c r="BH43" s="2">
        <f>SUM(AM43:AQ43)/SUM('Mortal Baseline'!X43:AB43)</f>
        <v>4.0000000000000002E-4</v>
      </c>
      <c r="BI43" s="58">
        <f>AM43*'Stroke Epi'!$AP73</f>
        <v>0.15292561533159699</v>
      </c>
      <c r="BJ43" s="58">
        <f>AN43*'Stroke Epi'!$AP73</f>
        <v>0.19322466778090436</v>
      </c>
      <c r="BK43" s="58">
        <f>AO43*'Stroke Epi'!$AP73</f>
        <v>0.34257582430604477</v>
      </c>
      <c r="BL43" s="58">
        <f>AP43*'Stroke Epi'!$AP73</f>
        <v>0.45213740586877038</v>
      </c>
      <c r="BM43" s="58">
        <f>AQ43*'Stroke Epi'!$AP73</f>
        <v>0.32176711896810106</v>
      </c>
      <c r="BN43" s="93">
        <f t="shared" si="21"/>
        <v>1.4626306322554177</v>
      </c>
      <c r="BO43" s="93">
        <f>AR43*'Stroke Epi'!$O$5</f>
        <v>1.3251111991067746</v>
      </c>
      <c r="BP43" s="93">
        <f>AS43*'Stroke Epi'!$O$5</f>
        <v>1.7834547507961915</v>
      </c>
      <c r="BQ43" s="93">
        <f>AT43*'Stroke Epi'!$O$5</f>
        <v>2.9970104245903735</v>
      </c>
      <c r="BR43" s="93">
        <f>AU43*'Stroke Epi'!$O$5</f>
        <v>3.9418183965113132</v>
      </c>
      <c r="BS43" s="93">
        <f>AV43*'Stroke Epi'!$O$5</f>
        <v>2.8230328050835385</v>
      </c>
      <c r="BT43" s="93">
        <f t="shared" si="7"/>
        <v>12.870427576088192</v>
      </c>
      <c r="BU43" s="93">
        <f t="shared" si="19"/>
        <v>267.04977641015626</v>
      </c>
    </row>
    <row r="44" spans="1:73">
      <c r="A44" s="58">
        <f>'Mortal Baseline'!A44</f>
        <v>42</v>
      </c>
      <c r="B44" s="58">
        <v>46</v>
      </c>
      <c r="C44" s="93">
        <f>'Mortal Baseline'!C44*M44</f>
        <v>1.7782880294366572</v>
      </c>
      <c r="D44" s="93">
        <f>'Mortal Baseline'!D44*N44</f>
        <v>1.736083323944547</v>
      </c>
      <c r="E44" s="93">
        <f>'Mortal Baseline'!E44*O44</f>
        <v>1.7335033011565617</v>
      </c>
      <c r="F44" s="93">
        <f>'Mortal Baseline'!F44*P44</f>
        <v>3.5128228682862335</v>
      </c>
      <c r="G44" s="93">
        <f>'Mortal Baseline'!G44*Q44</f>
        <v>2.6460163639793266</v>
      </c>
      <c r="H44" s="93">
        <f t="shared" si="8"/>
        <v>5.6484161497214807</v>
      </c>
      <c r="I44" s="93">
        <f t="shared" si="9"/>
        <v>5.7301566724545365</v>
      </c>
      <c r="J44" s="93">
        <f t="shared" si="10"/>
        <v>5.9977596410366498</v>
      </c>
      <c r="K44" s="93">
        <f t="shared" si="11"/>
        <v>11.926805388929655</v>
      </c>
      <c r="L44" s="93">
        <f t="shared" si="12"/>
        <v>9.423073890072919</v>
      </c>
      <c r="M44" s="93">
        <f>('Stroke Epi'!AE74*(SUM('Mortal Baseline'!C44:G44)))/('Mortal Baseline'!C44*'Stroke Epi'!B$74+'Mortal Baseline'!D44*'Stroke Epi'!C$74+'Mortal Baseline'!E44*'Stroke Epi'!D$74+'Mortal Baseline'!F44*'Stroke Epi'!E$74+'Mortal Baseline'!G44*'Stroke Epi'!F$74)</f>
        <v>6.3796390045147344E-4</v>
      </c>
      <c r="N44" s="93">
        <f>M44*'Stroke Epi'!C$74</f>
        <v>5.0620162859211105E-4</v>
      </c>
      <c r="O44" s="93">
        <f>N44*'Stroke Epi'!D$74</f>
        <v>3.586937083626649E-4</v>
      </c>
      <c r="P44" s="93">
        <f>O44*'Stroke Epi'!E$74</f>
        <v>2.2564452482638298E-4</v>
      </c>
      <c r="Q44" s="93">
        <f>P44*'Stroke Epi'!F$74</f>
        <v>1.2053572154948929E-4</v>
      </c>
      <c r="R44" s="93">
        <f t="shared" si="20"/>
        <v>1.8490394837821218E-3</v>
      </c>
      <c r="S44" s="2">
        <f>C44/'Mortal Baseline'!C44</f>
        <v>6.3796390045147344E-4</v>
      </c>
      <c r="T44" s="2">
        <f>D44/'Mortal Baseline'!D44</f>
        <v>5.0620162859211105E-4</v>
      </c>
      <c r="U44" s="2">
        <f>E44/'Mortal Baseline'!E44</f>
        <v>3.586937083626649E-4</v>
      </c>
      <c r="V44" s="2">
        <f>F44/'Mortal Baseline'!F44</f>
        <v>2.2564452482638298E-4</v>
      </c>
      <c r="W44" s="2">
        <f>G44/'Mortal Baseline'!G44</f>
        <v>1.2053572154948928E-4</v>
      </c>
      <c r="X44" s="2">
        <f>SUM(C44:G44)/SUM('Mortal Baseline'!C44:G44)</f>
        <v>2.3485111514912142E-4</v>
      </c>
      <c r="Y44" s="93">
        <f>C44*'Stroke Epi'!$AH74</f>
        <v>0.14848705045796087</v>
      </c>
      <c r="Z44" s="93">
        <f>D44*'Stroke Epi'!$AH$33</f>
        <v>0.23714898205082513</v>
      </c>
      <c r="AA44" s="93">
        <f>E44*'Stroke Epi'!$AH$33</f>
        <v>0.23679655093798632</v>
      </c>
      <c r="AB44" s="93">
        <f>F44*'Stroke Epi'!$AH$33</f>
        <v>0.47985160380789948</v>
      </c>
      <c r="AC44" s="93">
        <f>G44*'Stroke Epi'!$AH$33</f>
        <v>0.36144583531957603</v>
      </c>
      <c r="AD44" s="93">
        <f t="shared" si="3"/>
        <v>1.4637300225742478</v>
      </c>
      <c r="AE44" s="93">
        <f>H44*'Stroke Epi'!$O$5</f>
        <v>1.1296832299442963</v>
      </c>
      <c r="AF44" s="93">
        <f>I44*'Stroke Epi'!$O$5</f>
        <v>1.1460313344909074</v>
      </c>
      <c r="AG44" s="93">
        <f>J44*'Stroke Epi'!$O$5</f>
        <v>1.1995519282073301</v>
      </c>
      <c r="AH44" s="93">
        <f>K44*'Stroke Epi'!$O$5</f>
        <v>2.3853610777859311</v>
      </c>
      <c r="AI44" s="93">
        <f>L44*'Stroke Epi'!$O$5</f>
        <v>1.8846147780145839</v>
      </c>
      <c r="AJ44" s="93">
        <f t="shared" si="4"/>
        <v>7.7452423484430479</v>
      </c>
      <c r="AK44" s="93">
        <f t="shared" si="13"/>
        <v>181.77201568300882</v>
      </c>
      <c r="AL44" s="2"/>
      <c r="AM44" s="93">
        <f>'Mortal Baseline'!X44*AW44</f>
        <v>2.0926460864065812</v>
      </c>
      <c r="AN44" s="93">
        <f>'Mortal Baseline'!Y44*AX44</f>
        <v>2.6202473273460321</v>
      </c>
      <c r="AO44" s="93">
        <f>'Mortal Baseline'!Z44*AY44</f>
        <v>4.6318213229451839</v>
      </c>
      <c r="AP44" s="93">
        <f>'Mortal Baseline'!AA44*AZ44</f>
        <v>6.0342839224811575</v>
      </c>
      <c r="AQ44" s="93">
        <f>'Mortal Baseline'!AB44*BA44</f>
        <v>4.3014652659397576</v>
      </c>
      <c r="AR44" s="93">
        <f t="shared" si="14"/>
        <v>7.2401652675020829</v>
      </c>
      <c r="AS44" s="93">
        <f t="shared" si="15"/>
        <v>9.5608416627498922</v>
      </c>
      <c r="AT44" s="93">
        <f t="shared" si="16"/>
        <v>16.277287197000629</v>
      </c>
      <c r="AU44" s="93">
        <f t="shared" si="17"/>
        <v>21.349420102657639</v>
      </c>
      <c r="AV44" s="93">
        <f t="shared" si="18"/>
        <v>15.271829367305809</v>
      </c>
      <c r="AW44" s="93">
        <f>('Stroke Epi'!AE74*(SUM('Mortal Baseline'!X44:AB44)))/('Mortal Baseline'!X44*'Stroke Epi'!B$83+'Mortal Baseline'!Y44*'Stroke Epi'!C$83+'Mortal Baseline'!Z44*'Stroke Epi'!D$83+'Mortal Baseline'!AA44*'Stroke Epi'!E$83+'Mortal Baseline'!AB44*'Stroke Epi'!F$83)</f>
        <v>5.9506636906591628E-4</v>
      </c>
      <c r="AX44" s="93">
        <f>$AW44*'Stroke Epi'!C$83</f>
        <v>4.7391031265461126E-4</v>
      </c>
      <c r="AY44" s="93">
        <f>$AW44*'Stroke Epi'!D$83</f>
        <v>4.2166793443798199E-4</v>
      </c>
      <c r="AZ44" s="93">
        <f>$AW44*'Stroke Epi'!E$83</f>
        <v>3.7804763792317528E-4</v>
      </c>
      <c r="BA44" s="93">
        <f>$AW44*'Stroke Epi'!F$83</f>
        <v>3.2563965205955519E-4</v>
      </c>
      <c r="BB44" s="93">
        <f t="shared" si="5"/>
        <v>2.1943319061412401E-3</v>
      </c>
      <c r="BC44" s="2">
        <f>AM44/'Mortal Baseline'!X44</f>
        <v>5.9506636906591628E-4</v>
      </c>
      <c r="BD44" s="2">
        <f>AN44/'Mortal Baseline'!Y44</f>
        <v>4.7391031265461126E-4</v>
      </c>
      <c r="BE44" s="2">
        <f>AO44/'Mortal Baseline'!Z44</f>
        <v>4.2166793443798193E-4</v>
      </c>
      <c r="BF44" s="2">
        <f>AP44/'Mortal Baseline'!AA44</f>
        <v>3.7804763792317528E-4</v>
      </c>
      <c r="BG44" s="2">
        <f>AQ44/'Mortal Baseline'!AB44</f>
        <v>3.2563965205955524E-4</v>
      </c>
      <c r="BH44" s="2">
        <f>SUM(AM44:AQ44)/SUM('Mortal Baseline'!X44:AB44)</f>
        <v>3.9999999999999996E-4</v>
      </c>
      <c r="BI44" s="58">
        <f>AM44*'Stroke Epi'!$AP74</f>
        <v>0.15527433961136833</v>
      </c>
      <c r="BJ44" s="58">
        <f>AN44*'Stroke Epi'!$AP74</f>
        <v>0.1944223516890756</v>
      </c>
      <c r="BK44" s="58">
        <f>AO44*'Stroke Epi'!$AP74</f>
        <v>0.34368114216253265</v>
      </c>
      <c r="BL44" s="58">
        <f>AP44*'Stroke Epi'!$AP74</f>
        <v>0.44774386704810187</v>
      </c>
      <c r="BM44" s="58">
        <f>AQ44*'Stroke Epi'!$AP74</f>
        <v>0.31916872273273</v>
      </c>
      <c r="BN44" s="93">
        <f t="shared" si="21"/>
        <v>1.4602904232438085</v>
      </c>
      <c r="BO44" s="93">
        <f>AR44*'Stroke Epi'!$O$5</f>
        <v>1.4480330535004167</v>
      </c>
      <c r="BP44" s="93">
        <f>AS44*'Stroke Epi'!$O$5</f>
        <v>1.9121683325499785</v>
      </c>
      <c r="BQ44" s="93">
        <f>AT44*'Stroke Epi'!$O$5</f>
        <v>3.2554574394001259</v>
      </c>
      <c r="BR44" s="93">
        <f>AU44*'Stroke Epi'!$O$5</f>
        <v>4.2698840205315278</v>
      </c>
      <c r="BS44" s="93">
        <f>AV44*'Stroke Epi'!$O$5</f>
        <v>3.0543658734611618</v>
      </c>
      <c r="BT44" s="93">
        <f t="shared" si="7"/>
        <v>13.93990871944321</v>
      </c>
      <c r="BU44" s="93">
        <f t="shared" si="19"/>
        <v>282.44997555284328</v>
      </c>
    </row>
    <row r="45" spans="1:73">
      <c r="A45" s="58">
        <f>'Mortal Baseline'!A45</f>
        <v>43</v>
      </c>
      <c r="B45" s="58">
        <v>47</v>
      </c>
      <c r="C45" s="93">
        <f>'Mortal Baseline'!C45*M45</f>
        <v>1.8606389827260512</v>
      </c>
      <c r="D45" s="93">
        <f>'Mortal Baseline'!D45*N45</f>
        <v>1.7985138935773894</v>
      </c>
      <c r="E45" s="93">
        <f>'Mortal Baseline'!E45*O45</f>
        <v>1.7539039624322545</v>
      </c>
      <c r="F45" s="93">
        <f>'Mortal Baseline'!F45*P45</f>
        <v>3.4866191580932542</v>
      </c>
      <c r="G45" s="93">
        <f>'Mortal Baseline'!G45*Q45</f>
        <v>2.5850191838527468</v>
      </c>
      <c r="H45" s="93">
        <f t="shared" si="8"/>
        <v>6.2308848520452749</v>
      </c>
      <c r="I45" s="93">
        <f t="shared" si="9"/>
        <v>6.1454902494901935</v>
      </c>
      <c r="J45" s="93">
        <f t="shared" si="10"/>
        <v>6.3153151243235879</v>
      </c>
      <c r="K45" s="93">
        <f t="shared" si="11"/>
        <v>12.548211865429078</v>
      </c>
      <c r="L45" s="93">
        <f t="shared" si="12"/>
        <v>9.7620324605915059</v>
      </c>
      <c r="M45" s="93">
        <f>('Stroke Epi'!AE75*(SUM('Mortal Baseline'!C45:G45)))/('Mortal Baseline'!C45*'Stroke Epi'!B$74+'Mortal Baseline'!D45*'Stroke Epi'!C$74+'Mortal Baseline'!E45*'Stroke Epi'!D$74+'Mortal Baseline'!F45*'Stroke Epi'!E$74+'Mortal Baseline'!G45*'Stroke Epi'!F$74)</f>
        <v>6.3544273361464912E-4</v>
      </c>
      <c r="N45" s="93">
        <f>M45*'Stroke Epi'!C$74</f>
        <v>5.0420117251951866E-4</v>
      </c>
      <c r="O45" s="93">
        <f>N45*'Stroke Epi'!D$74</f>
        <v>3.5727618821542535E-4</v>
      </c>
      <c r="P45" s="93">
        <f>O45*'Stroke Epi'!E$74</f>
        <v>2.2475280118418211E-4</v>
      </c>
      <c r="Q45" s="93">
        <f>P45*'Stroke Epi'!F$74</f>
        <v>1.200593769418897E-4</v>
      </c>
      <c r="R45" s="93">
        <f t="shared" si="20"/>
        <v>1.8417322724756649E-3</v>
      </c>
      <c r="S45" s="2">
        <f>C45/'Mortal Baseline'!C45</f>
        <v>6.3544273361464912E-4</v>
      </c>
      <c r="T45" s="2">
        <f>D45/'Mortal Baseline'!D45</f>
        <v>5.0420117251951866E-4</v>
      </c>
      <c r="U45" s="2">
        <f>E45/'Mortal Baseline'!E45</f>
        <v>3.5727618821542535E-4</v>
      </c>
      <c r="V45" s="2">
        <f>F45/'Mortal Baseline'!F45</f>
        <v>2.2475280118418211E-4</v>
      </c>
      <c r="W45" s="2">
        <f>G45/'Mortal Baseline'!G45</f>
        <v>1.200593769418897E-4</v>
      </c>
      <c r="X45" s="2">
        <f>SUM(C45:G45)/SUM('Mortal Baseline'!C45:G45)</f>
        <v>2.3704928347886302E-4</v>
      </c>
      <c r="Y45" s="93">
        <f>C45*'Stroke Epi'!$AH75</f>
        <v>0.15536335505762527</v>
      </c>
      <c r="Z45" s="93">
        <f>D45*'Stroke Epi'!$AH$33</f>
        <v>0.24567699786267139</v>
      </c>
      <c r="AA45" s="93">
        <f>E45*'Stroke Epi'!$AH$33</f>
        <v>0.23958328126824596</v>
      </c>
      <c r="AB45" s="93">
        <f>F45*'Stroke Epi'!$AH$33</f>
        <v>0.47627217699553853</v>
      </c>
      <c r="AC45" s="93">
        <f>G45*'Stroke Epi'!$AH$33</f>
        <v>0.35311362051428519</v>
      </c>
      <c r="AD45" s="93">
        <f t="shared" si="3"/>
        <v>1.4700094316983665</v>
      </c>
      <c r="AE45" s="93">
        <f>H45*'Stroke Epi'!$O$5</f>
        <v>1.2461769704090551</v>
      </c>
      <c r="AF45" s="93">
        <f>I45*'Stroke Epi'!$O$5</f>
        <v>1.2290980498980388</v>
      </c>
      <c r="AG45" s="93">
        <f>J45*'Stroke Epi'!$O$5</f>
        <v>1.2630630248647177</v>
      </c>
      <c r="AH45" s="93">
        <f>K45*'Stroke Epi'!$O$5</f>
        <v>2.5096423730858159</v>
      </c>
      <c r="AI45" s="93">
        <f>L45*'Stroke Epi'!$O$5</f>
        <v>1.9524064921183013</v>
      </c>
      <c r="AJ45" s="93">
        <f t="shared" si="4"/>
        <v>8.2003869103759293</v>
      </c>
      <c r="AK45" s="93">
        <f t="shared" si="13"/>
        <v>191.44241202508312</v>
      </c>
      <c r="AL45" s="2"/>
      <c r="AM45" s="93">
        <f>'Mortal Baseline'!X45*AW45</f>
        <v>2.1328024305132556</v>
      </c>
      <c r="AN45" s="93">
        <f>'Mortal Baseline'!Y45*AX45</f>
        <v>2.6522109063057391</v>
      </c>
      <c r="AO45" s="93">
        <f>'Mortal Baseline'!Z45*AY45</f>
        <v>4.6486622761671876</v>
      </c>
      <c r="AP45" s="93">
        <f>'Mortal Baseline'!AA45*AZ45</f>
        <v>5.9577463864025333</v>
      </c>
      <c r="AQ45" s="93">
        <f>'Mortal Baseline'!AB45*BA45</f>
        <v>4.2575531834498035</v>
      </c>
      <c r="AR45" s="93">
        <f t="shared" si="14"/>
        <v>7.7696603049035531</v>
      </c>
      <c r="AS45" s="93">
        <f t="shared" si="15"/>
        <v>10.106461884816577</v>
      </c>
      <c r="AT45" s="93">
        <f t="shared" si="16"/>
        <v>17.326810891605156</v>
      </c>
      <c r="AU45" s="93">
        <f t="shared" si="17"/>
        <v>22.589538601480541</v>
      </c>
      <c r="AV45" s="93">
        <f t="shared" si="18"/>
        <v>16.155847954561722</v>
      </c>
      <c r="AW45" s="93">
        <f>('Stroke Epi'!AE75*(SUM('Mortal Baseline'!X45:AB45)))/('Mortal Baseline'!X45*'Stroke Epi'!B$83+'Mortal Baseline'!Y45*'Stroke Epi'!C$83+'Mortal Baseline'!Z45*'Stroke Epi'!D$83+'Mortal Baseline'!AA45*'Stroke Epi'!E$83+'Mortal Baseline'!AB45*'Stroke Epi'!F$83)</f>
        <v>5.9405226153358946E-4</v>
      </c>
      <c r="AX45" s="93">
        <f>$AW45*'Stroke Epi'!C$83</f>
        <v>4.731026783423835E-4</v>
      </c>
      <c r="AY45" s="93">
        <f>$AW45*'Stroke Epi'!D$83</f>
        <v>4.2094933118516246E-4</v>
      </c>
      <c r="AZ45" s="93">
        <f>$AW45*'Stroke Epi'!E$83</f>
        <v>3.7740337204439936E-4</v>
      </c>
      <c r="BA45" s="93">
        <f>$AW45*'Stroke Epi'!F$83</f>
        <v>3.2508469946746654E-4</v>
      </c>
      <c r="BB45" s="93">
        <f t="shared" si="5"/>
        <v>2.1905923425730011E-3</v>
      </c>
      <c r="BC45" s="2">
        <f>AM45/'Mortal Baseline'!X45</f>
        <v>5.9405226153358946E-4</v>
      </c>
      <c r="BD45" s="2">
        <f>AN45/'Mortal Baseline'!Y45</f>
        <v>4.731026783423835E-4</v>
      </c>
      <c r="BE45" s="2">
        <f>AO45/'Mortal Baseline'!Z45</f>
        <v>4.2094933118516246E-4</v>
      </c>
      <c r="BF45" s="2">
        <f>AP45/'Mortal Baseline'!AA45</f>
        <v>3.7740337204439936E-4</v>
      </c>
      <c r="BG45" s="2">
        <f>AQ45/'Mortal Baseline'!AB45</f>
        <v>3.2508469946746654E-4</v>
      </c>
      <c r="BH45" s="2">
        <f>SUM(AM45:AQ45)/SUM('Mortal Baseline'!X45:AB45)</f>
        <v>4.0000000000000002E-4</v>
      </c>
      <c r="BI45" s="58">
        <f>AM45*'Stroke Epi'!$AP75</f>
        <v>0.15825394034408358</v>
      </c>
      <c r="BJ45" s="58">
        <f>AN45*'Stroke Epi'!$AP75</f>
        <v>0.19679404924788585</v>
      </c>
      <c r="BK45" s="58">
        <f>AO45*'Stroke Epi'!$AP75</f>
        <v>0.34493074089160536</v>
      </c>
      <c r="BL45" s="58">
        <f>AP45*'Stroke Epi'!$AP75</f>
        <v>0.44206478187106796</v>
      </c>
      <c r="BM45" s="58">
        <f>AQ45*'Stroke Epi'!$AP75</f>
        <v>0.31591044621197545</v>
      </c>
      <c r="BN45" s="93">
        <f t="shared" si="21"/>
        <v>1.4579539585666181</v>
      </c>
      <c r="BO45" s="93">
        <f>AR45*'Stroke Epi'!$O$5</f>
        <v>1.5539320609807108</v>
      </c>
      <c r="BP45" s="93">
        <f>AS45*'Stroke Epi'!$O$5</f>
        <v>2.0212923769633155</v>
      </c>
      <c r="BQ45" s="93">
        <f>AT45*'Stroke Epi'!$O$5</f>
        <v>3.4653621783210315</v>
      </c>
      <c r="BR45" s="93">
        <f>AU45*'Stroke Epi'!$O$5</f>
        <v>4.5179077202961082</v>
      </c>
      <c r="BS45" s="93">
        <f>AV45*'Stroke Epi'!$O$5</f>
        <v>3.2311695909123443</v>
      </c>
      <c r="BT45" s="93">
        <f t="shared" si="7"/>
        <v>14.78966392747351</v>
      </c>
      <c r="BU45" s="93">
        <f t="shared" si="19"/>
        <v>298.69759343888342</v>
      </c>
    </row>
    <row r="46" spans="1:73">
      <c r="A46" s="58">
        <f>'Mortal Baseline'!A46</f>
        <v>44</v>
      </c>
      <c r="B46" s="58">
        <v>48</v>
      </c>
      <c r="C46" s="93">
        <f>'Mortal Baseline'!C46*M46</f>
        <v>1.9506744377347875</v>
      </c>
      <c r="D46" s="93">
        <f>'Mortal Baseline'!D46*N46</f>
        <v>1.8727138632888569</v>
      </c>
      <c r="E46" s="93">
        <f>'Mortal Baseline'!E46*O46</f>
        <v>1.7806629635605196</v>
      </c>
      <c r="F46" s="93">
        <f>'Mortal Baseline'!F46*P46</f>
        <v>3.451493748138831</v>
      </c>
      <c r="G46" s="93">
        <f>'Mortal Baseline'!G46*Q46</f>
        <v>2.5199623125821091</v>
      </c>
      <c r="H46" s="93">
        <f t="shared" si="8"/>
        <v>6.780018964313383</v>
      </c>
      <c r="I46" s="93">
        <f t="shared" si="9"/>
        <v>6.5434290650183407</v>
      </c>
      <c r="J46" s="93">
        <f t="shared" si="10"/>
        <v>6.5933317817511448</v>
      </c>
      <c r="K46" s="93">
        <f t="shared" si="11"/>
        <v>13.013791063486554</v>
      </c>
      <c r="L46" s="93">
        <f t="shared" si="12"/>
        <v>9.9764746605410277</v>
      </c>
      <c r="M46" s="93">
        <f>('Stroke Epi'!AE76*(SUM('Mortal Baseline'!C46:G46)))/('Mortal Baseline'!C46*'Stroke Epi'!B$74+'Mortal Baseline'!D46*'Stroke Epi'!C$74+'Mortal Baseline'!E46*'Stroke Epi'!D$74+'Mortal Baseline'!F46*'Stroke Epi'!E$74+'Mortal Baseline'!G46*'Stroke Epi'!F$74)</f>
        <v>6.326383043955303E-4</v>
      </c>
      <c r="N46" s="93">
        <f>M46*'Stroke Epi'!C$74</f>
        <v>5.0197595783733266E-4</v>
      </c>
      <c r="O46" s="93">
        <f>N46*'Stroke Epi'!D$74</f>
        <v>3.5569940445738751E-4</v>
      </c>
      <c r="P46" s="93">
        <f>O46*'Stroke Epi'!E$74</f>
        <v>2.2376088910559981E-4</v>
      </c>
      <c r="Q46" s="93">
        <f>P46*'Stroke Epi'!F$74</f>
        <v>1.1952951326273522E-4</v>
      </c>
      <c r="R46" s="93">
        <f t="shared" si="20"/>
        <v>1.8336040690585854E-3</v>
      </c>
      <c r="S46" s="2">
        <f>C46/'Mortal Baseline'!C46</f>
        <v>6.326383043955303E-4</v>
      </c>
      <c r="T46" s="2">
        <f>D46/'Mortal Baseline'!D46</f>
        <v>5.0197595783733266E-4</v>
      </c>
      <c r="U46" s="2">
        <f>E46/'Mortal Baseline'!E46</f>
        <v>3.5569940445738751E-4</v>
      </c>
      <c r="V46" s="2">
        <f>F46/'Mortal Baseline'!F46</f>
        <v>2.2376088910559981E-4</v>
      </c>
      <c r="W46" s="2">
        <f>G46/'Mortal Baseline'!G46</f>
        <v>1.1952951326273524E-4</v>
      </c>
      <c r="X46" s="2">
        <f>SUM(C46:G46)/SUM('Mortal Baseline'!C46:G46)</f>
        <v>2.3952249329665668E-4</v>
      </c>
      <c r="Y46" s="93">
        <f>C46*'Stroke Epi'!$AH76</f>
        <v>0.16288131555085478</v>
      </c>
      <c r="Z46" s="93">
        <f>D46*'Stroke Epi'!$AH$33</f>
        <v>0.25581271372525788</v>
      </c>
      <c r="AA46" s="93">
        <f>E46*'Stroke Epi'!$AH$33</f>
        <v>0.24323856082236697</v>
      </c>
      <c r="AB46" s="93">
        <f>F46*'Stroke Epi'!$AH$33</f>
        <v>0.47147404599576431</v>
      </c>
      <c r="AC46" s="93">
        <f>G46*'Stroke Epi'!$AH$33</f>
        <v>0.3442268518987161</v>
      </c>
      <c r="AD46" s="93">
        <f t="shared" si="3"/>
        <v>1.47763348799296</v>
      </c>
      <c r="AE46" s="93">
        <f>H46*'Stroke Epi'!$O$5</f>
        <v>1.3560037928626767</v>
      </c>
      <c r="AF46" s="93">
        <f>I46*'Stroke Epi'!$O$5</f>
        <v>1.3086858130036683</v>
      </c>
      <c r="AG46" s="93">
        <f>J46*'Stroke Epi'!$O$5</f>
        <v>1.318666356350229</v>
      </c>
      <c r="AH46" s="93">
        <f>K46*'Stroke Epi'!$O$5</f>
        <v>2.602758212697311</v>
      </c>
      <c r="AI46" s="93">
        <f>L46*'Stroke Epi'!$O$5</f>
        <v>1.9952949321082056</v>
      </c>
      <c r="AJ46" s="93">
        <f t="shared" si="4"/>
        <v>8.5814091070220897</v>
      </c>
      <c r="AK46" s="93">
        <f t="shared" si="13"/>
        <v>201.50145462009817</v>
      </c>
      <c r="AL46" s="2"/>
      <c r="AM46" s="93">
        <f>'Mortal Baseline'!X46*AW46</f>
        <v>2.1821881306314359</v>
      </c>
      <c r="AN46" s="93">
        <f>'Mortal Baseline'!Y46*AX46</f>
        <v>2.7002919892094104</v>
      </c>
      <c r="AO46" s="93">
        <f>'Mortal Baseline'!Z46*AY46</f>
        <v>4.6669158705433436</v>
      </c>
      <c r="AP46" s="93">
        <f>'Mortal Baseline'!AA46*AZ46</f>
        <v>5.8640817814879895</v>
      </c>
      <c r="AQ46" s="93">
        <f>'Mortal Baseline'!AB46*BA46</f>
        <v>4.2040590506738003</v>
      </c>
      <c r="AR46" s="93">
        <f t="shared" si="14"/>
        <v>8.2396624342101958</v>
      </c>
      <c r="AS46" s="93">
        <f t="shared" si="15"/>
        <v>10.588667447814785</v>
      </c>
      <c r="AT46" s="93">
        <f t="shared" si="16"/>
        <v>18.183433842935862</v>
      </c>
      <c r="AU46" s="93">
        <f t="shared" si="17"/>
        <v>23.493647880801355</v>
      </c>
      <c r="AV46" s="93">
        <f t="shared" si="18"/>
        <v>16.812826968111199</v>
      </c>
      <c r="AW46" s="93">
        <f>('Stroke Epi'!AE76*(SUM('Mortal Baseline'!X46:AB46)))/('Mortal Baseline'!X46*'Stroke Epi'!B$83+'Mortal Baseline'!Y46*'Stroke Epi'!C$83+'Mortal Baseline'!Z46*'Stroke Epi'!D$83+'Mortal Baseline'!AA46*'Stroke Epi'!E$83+'Mortal Baseline'!AB46*'Stroke Epi'!F$83)</f>
        <v>5.9276814283847339E-4</v>
      </c>
      <c r="AX46" s="93">
        <f>$AW46*'Stroke Epi'!C$83</f>
        <v>4.7208000738680026E-4</v>
      </c>
      <c r="AY46" s="93">
        <f>$AW46*'Stroke Epi'!D$83</f>
        <v>4.2003939625035385E-4</v>
      </c>
      <c r="AZ46" s="93">
        <f>$AW46*'Stroke Epi'!E$83</f>
        <v>3.7658756717835783E-4</v>
      </c>
      <c r="BA46" s="93">
        <f>$AW46*'Stroke Epi'!F$83</f>
        <v>3.2438198799389237E-4</v>
      </c>
      <c r="BB46" s="93">
        <f t="shared" si="5"/>
        <v>2.1858571016478774E-3</v>
      </c>
      <c r="BC46" s="2">
        <f>AM46/'Mortal Baseline'!X46</f>
        <v>5.9276814283847339E-4</v>
      </c>
      <c r="BD46" s="2">
        <f>AN46/'Mortal Baseline'!Y46</f>
        <v>4.7208000738680026E-4</v>
      </c>
      <c r="BE46" s="2">
        <f>AO46/'Mortal Baseline'!Z46</f>
        <v>4.200393962503538E-4</v>
      </c>
      <c r="BF46" s="2">
        <f>AP46/'Mortal Baseline'!AA46</f>
        <v>3.7658756717835783E-4</v>
      </c>
      <c r="BG46" s="2">
        <f>AQ46/'Mortal Baseline'!AB46</f>
        <v>3.2438198799389242E-4</v>
      </c>
      <c r="BH46" s="2">
        <f>SUM(AM46:AQ46)/SUM('Mortal Baseline'!X46:AB46)</f>
        <v>4.0000000000000007E-4</v>
      </c>
      <c r="BI46" s="58">
        <f>AM46*'Stroke Epi'!$AP76</f>
        <v>0.16191835929285256</v>
      </c>
      <c r="BJ46" s="58">
        <f>AN46*'Stroke Epi'!$AP76</f>
        <v>0.20036166559933827</v>
      </c>
      <c r="BK46" s="58">
        <f>AO46*'Stroke Epi'!$AP76</f>
        <v>0.34628515759431611</v>
      </c>
      <c r="BL46" s="58">
        <f>AP46*'Stroke Epi'!$AP76</f>
        <v>0.43511486818640882</v>
      </c>
      <c r="BM46" s="58">
        <f>AQ46*'Stroke Epi'!$AP76</f>
        <v>0.31194118155999601</v>
      </c>
      <c r="BN46" s="93">
        <f t="shared" si="21"/>
        <v>1.4556212322329116</v>
      </c>
      <c r="BO46" s="93">
        <f>AR46*'Stroke Epi'!$O$5</f>
        <v>1.6479324868420393</v>
      </c>
      <c r="BP46" s="93">
        <f>AS46*'Stroke Epi'!$O$5</f>
        <v>2.1177334895629571</v>
      </c>
      <c r="BQ46" s="93">
        <f>AT46*'Stroke Epi'!$O$5</f>
        <v>3.6366867685871727</v>
      </c>
      <c r="BR46" s="93">
        <f>AU46*'Stroke Epi'!$O$5</f>
        <v>4.6987295761602708</v>
      </c>
      <c r="BS46" s="93">
        <f>AV46*'Stroke Epi'!$O$5</f>
        <v>3.3625653936222402</v>
      </c>
      <c r="BT46" s="93">
        <f t="shared" si="7"/>
        <v>15.46364771477468</v>
      </c>
      <c r="BU46" s="93">
        <f t="shared" si="19"/>
        <v>315.61686238589101</v>
      </c>
    </row>
    <row r="47" spans="1:73">
      <c r="A47" s="58">
        <f>'Mortal Baseline'!A47</f>
        <v>45</v>
      </c>
      <c r="B47" s="58">
        <v>49</v>
      </c>
      <c r="C47" s="93">
        <f>'Mortal Baseline'!C47*M47</f>
        <v>2.0488417912554797</v>
      </c>
      <c r="D47" s="93">
        <f>'Mortal Baseline'!D47*N47</f>
        <v>1.9593040321520085</v>
      </c>
      <c r="E47" s="93">
        <f>'Mortal Baseline'!E47*O47</f>
        <v>1.8135483460049091</v>
      </c>
      <c r="F47" s="93">
        <f>'Mortal Baseline'!F47*P47</f>
        <v>3.4071080748398939</v>
      </c>
      <c r="G47" s="93">
        <f>'Mortal Baseline'!G47*Q47</f>
        <v>2.4507842065417389</v>
      </c>
      <c r="H47" s="93">
        <f t="shared" si="8"/>
        <v>7.3099756471553317</v>
      </c>
      <c r="I47" s="93">
        <f t="shared" si="9"/>
        <v>6.9382345704414234</v>
      </c>
      <c r="J47" s="93">
        <f t="shared" si="10"/>
        <v>6.8449752105834589</v>
      </c>
      <c r="K47" s="93">
        <f t="shared" si="11"/>
        <v>13.346666879633371</v>
      </c>
      <c r="L47" s="93">
        <f t="shared" si="12"/>
        <v>10.087737083075845</v>
      </c>
      <c r="M47" s="93">
        <f>('Stroke Epi'!AE77*(SUM('Mortal Baseline'!C47:G47)))/('Mortal Baseline'!C47*'Stroke Epi'!B$74+'Mortal Baseline'!D47*'Stroke Epi'!C$74+'Mortal Baseline'!E47*'Stroke Epi'!D$74+'Mortal Baseline'!F47*'Stroke Epi'!E$74+'Mortal Baseline'!G47*'Stroke Epi'!F$74)</f>
        <v>6.2953887959434085E-4</v>
      </c>
      <c r="N47" s="93">
        <f>M47*'Stroke Epi'!C$74</f>
        <v>4.9951667466950676E-4</v>
      </c>
      <c r="O47" s="93">
        <f>N47*'Stroke Epi'!D$74</f>
        <v>3.5395676012446668E-4</v>
      </c>
      <c r="P47" s="93">
        <f>O47*'Stroke Epi'!E$74</f>
        <v>2.2266463861869208E-4</v>
      </c>
      <c r="Q47" s="93">
        <f>P47*'Stroke Epi'!F$74</f>
        <v>1.1894391366292188E-4</v>
      </c>
      <c r="R47" s="93">
        <f t="shared" si="20"/>
        <v>1.8246208666699282E-3</v>
      </c>
      <c r="S47" s="2">
        <f>C47/'Mortal Baseline'!C47</f>
        <v>6.2953887959434085E-4</v>
      </c>
      <c r="T47" s="2">
        <f>D47/'Mortal Baseline'!D47</f>
        <v>4.9951667466950676E-4</v>
      </c>
      <c r="U47" s="2">
        <f>E47/'Mortal Baseline'!E47</f>
        <v>3.5395676012446668E-4</v>
      </c>
      <c r="V47" s="2">
        <f>F47/'Mortal Baseline'!F47</f>
        <v>2.2266463861869208E-4</v>
      </c>
      <c r="W47" s="2">
        <f>G47/'Mortal Baseline'!G47</f>
        <v>1.1894391366292188E-4</v>
      </c>
      <c r="X47" s="2">
        <f>SUM(C47:G47)/SUM('Mortal Baseline'!C47:G47)</f>
        <v>2.4228182195948074E-4</v>
      </c>
      <c r="Y47" s="93">
        <f>C47*'Stroke Epi'!$AH77</f>
        <v>0.17107828956983256</v>
      </c>
      <c r="Z47" s="93">
        <f>D47*'Stroke Epi'!$AH$33</f>
        <v>0.26764093079196438</v>
      </c>
      <c r="AA47" s="93">
        <f>E47*'Stroke Epi'!$AH$33</f>
        <v>0.24773070406427058</v>
      </c>
      <c r="AB47" s="93">
        <f>F47*'Stroke Epi'!$AH$33</f>
        <v>0.46541096302312951</v>
      </c>
      <c r="AC47" s="93">
        <f>G47*'Stroke Epi'!$AH$33</f>
        <v>0.33477712261360154</v>
      </c>
      <c r="AD47" s="93">
        <f t="shared" si="3"/>
        <v>1.4866380100627987</v>
      </c>
      <c r="AE47" s="93">
        <f>H47*'Stroke Epi'!$O$5</f>
        <v>1.4619951294310665</v>
      </c>
      <c r="AF47" s="93">
        <f>I47*'Stroke Epi'!$O$5</f>
        <v>1.3876469140882848</v>
      </c>
      <c r="AG47" s="93">
        <f>J47*'Stroke Epi'!$O$5</f>
        <v>1.3689950421166919</v>
      </c>
      <c r="AH47" s="93">
        <f>K47*'Stroke Epi'!$O$5</f>
        <v>2.6693333759266746</v>
      </c>
      <c r="AI47" s="93">
        <f>L47*'Stroke Epi'!$O$5</f>
        <v>2.017547416615169</v>
      </c>
      <c r="AJ47" s="93">
        <f t="shared" si="4"/>
        <v>8.9055178781778874</v>
      </c>
      <c r="AK47" s="93">
        <f t="shared" si="13"/>
        <v>211.89361050833887</v>
      </c>
      <c r="AL47" s="2"/>
      <c r="AM47" s="93">
        <f>'Mortal Baseline'!X47*AW47</f>
        <v>2.241587980171698</v>
      </c>
      <c r="AN47" s="93">
        <f>'Mortal Baseline'!Y47*AX47</f>
        <v>2.7648861206401261</v>
      </c>
      <c r="AO47" s="93">
        <f>'Mortal Baseline'!Z47*AY47</f>
        <v>4.6859547462223432</v>
      </c>
      <c r="AP47" s="93">
        <f>'Mortal Baseline'!AA47*AZ47</f>
        <v>5.7535321308947704</v>
      </c>
      <c r="AQ47" s="93">
        <f>'Mortal Baseline'!AB47*BA47</f>
        <v>4.1401877857009719</v>
      </c>
      <c r="AR47" s="93">
        <f t="shared" si="14"/>
        <v>8.6713995682470006</v>
      </c>
      <c r="AS47" s="93">
        <f t="shared" si="15"/>
        <v>11.035458413292616</v>
      </c>
      <c r="AT47" s="93">
        <f t="shared" si="16"/>
        <v>18.886416662976718</v>
      </c>
      <c r="AU47" s="93">
        <f t="shared" si="17"/>
        <v>24.113335567349441</v>
      </c>
      <c r="AV47" s="93">
        <f t="shared" si="18"/>
        <v>17.278508178629934</v>
      </c>
      <c r="AW47" s="93">
        <f>('Stroke Epi'!AE77*(SUM('Mortal Baseline'!X47:AB47)))/('Mortal Baseline'!X47*'Stroke Epi'!B$83+'Mortal Baseline'!Y47*'Stroke Epi'!C$83+'Mortal Baseline'!Z47*'Stroke Epi'!D$83+'Mortal Baseline'!AA47*'Stroke Epi'!E$83+'Mortal Baseline'!AB47*'Stroke Epi'!F$83)</f>
        <v>5.9119892269061903E-4</v>
      </c>
      <c r="AX47" s="93">
        <f>$AW47*'Stroke Epi'!C$83</f>
        <v>4.7083028189473302E-4</v>
      </c>
      <c r="AY47" s="93">
        <f>$AW47*'Stroke Epi'!D$83</f>
        <v>4.1892743655506329E-4</v>
      </c>
      <c r="AZ47" s="93">
        <f>$AW47*'Stroke Epi'!E$83</f>
        <v>3.755906364137962E-4</v>
      </c>
      <c r="BA47" s="93">
        <f>$AW47*'Stroke Epi'!F$83</f>
        <v>3.2352325974185843E-4</v>
      </c>
      <c r="BB47" s="93">
        <f t="shared" si="5"/>
        <v>2.1800705372960697E-3</v>
      </c>
      <c r="BC47" s="2">
        <f>AM47/'Mortal Baseline'!X47</f>
        <v>5.9119892269061903E-4</v>
      </c>
      <c r="BD47" s="2">
        <f>AN47/'Mortal Baseline'!Y47</f>
        <v>4.7083028189473297E-4</v>
      </c>
      <c r="BE47" s="2">
        <f>AO47/'Mortal Baseline'!Z47</f>
        <v>4.1892743655506324E-4</v>
      </c>
      <c r="BF47" s="2">
        <f>AP47/'Mortal Baseline'!AA47</f>
        <v>3.755906364137962E-4</v>
      </c>
      <c r="BG47" s="2">
        <f>AQ47/'Mortal Baseline'!AB47</f>
        <v>3.2352325974185843E-4</v>
      </c>
      <c r="BH47" s="2">
        <f>SUM(AM47:AQ47)/SUM('Mortal Baseline'!X47:AB47)</f>
        <v>4.0000000000000007E-4</v>
      </c>
      <c r="BI47" s="58">
        <f>AM47*'Stroke Epi'!$AP77</f>
        <v>0.16632582812874</v>
      </c>
      <c r="BJ47" s="58">
        <f>AN47*'Stroke Epi'!$AP77</f>
        <v>0.20515455015149736</v>
      </c>
      <c r="BK47" s="58">
        <f>AO47*'Stroke Epi'!$AP77</f>
        <v>0.3476978421696979</v>
      </c>
      <c r="BL47" s="58">
        <f>AP47*'Stroke Epi'!$AP77</f>
        <v>0.42691208411239195</v>
      </c>
      <c r="BM47" s="58">
        <f>AQ47*'Stroke Epi'!$AP77</f>
        <v>0.30720193369901211</v>
      </c>
      <c r="BN47" s="93">
        <f t="shared" si="21"/>
        <v>1.4532922382613394</v>
      </c>
      <c r="BO47" s="93">
        <f>AR47*'Stroke Epi'!$O$5</f>
        <v>1.7342799136494003</v>
      </c>
      <c r="BP47" s="93">
        <f>AS47*'Stroke Epi'!$O$5</f>
        <v>2.2070916826585232</v>
      </c>
      <c r="BQ47" s="93">
        <f>AT47*'Stroke Epi'!$O$5</f>
        <v>3.7772833325953439</v>
      </c>
      <c r="BR47" s="93">
        <f>AU47*'Stroke Epi'!$O$5</f>
        <v>4.8226671134698886</v>
      </c>
      <c r="BS47" s="93">
        <f>AV47*'Stroke Epi'!$O$5</f>
        <v>3.4557016357259869</v>
      </c>
      <c r="BT47" s="93">
        <f t="shared" si="7"/>
        <v>15.997023678099143</v>
      </c>
      <c r="BU47" s="93">
        <f t="shared" si="19"/>
        <v>333.06717830225148</v>
      </c>
    </row>
    <row r="48" spans="1:73">
      <c r="A48" s="58">
        <f>'Mortal Baseline'!A48</f>
        <v>46</v>
      </c>
      <c r="B48" s="58">
        <v>50</v>
      </c>
      <c r="C48" s="93">
        <f>'Mortal Baseline'!C48*M48</f>
        <v>4.3111385926638892</v>
      </c>
      <c r="D48" s="93">
        <f>'Mortal Baseline'!D48*N48</f>
        <v>4.1178707461203707</v>
      </c>
      <c r="E48" s="93">
        <f>'Mortal Baseline'!E48*O48</f>
        <v>3.7045677701435129</v>
      </c>
      <c r="F48" s="93">
        <f>'Mortal Baseline'!F48*P48</f>
        <v>6.7063266231332452</v>
      </c>
      <c r="G48" s="93">
        <f>'Mortal Baseline'!G48*Q48</f>
        <v>4.7548283114819565</v>
      </c>
      <c r="H48" s="93">
        <f t="shared" si="8"/>
        <v>9.9880408208183216</v>
      </c>
      <c r="I48" s="93">
        <f t="shared" si="9"/>
        <v>9.4008174716815454</v>
      </c>
      <c r="J48" s="93">
        <f t="shared" si="10"/>
        <v>8.9328172345460093</v>
      </c>
      <c r="K48" s="93">
        <f t="shared" si="11"/>
        <v>16.918249163816817</v>
      </c>
      <c r="L48" s="93">
        <f t="shared" si="12"/>
        <v>12.490240855329031</v>
      </c>
      <c r="M48" s="93">
        <f>('Stroke Epi'!AE78*(SUM('Mortal Baseline'!C48:G48)))/('Mortal Baseline'!C48*'Stroke Epi'!B$74+'Mortal Baseline'!D48*'Stroke Epi'!C$74+'Mortal Baseline'!E48*'Stroke Epi'!D$74+'Mortal Baseline'!F48*'Stroke Epi'!E$74+'Mortal Baseline'!G48*'Stroke Epi'!F$74)</f>
        <v>1.2522654035590781E-3</v>
      </c>
      <c r="N48" s="93">
        <f>M48*'Stroke Epi'!C$74</f>
        <v>9.9362798782590351E-4</v>
      </c>
      <c r="O48" s="93">
        <f>N48*'Stroke Epi'!D$74</f>
        <v>7.0408328925664911E-4</v>
      </c>
      <c r="P48" s="93">
        <f>O48*'Stroke Epi'!E$74</f>
        <v>4.4291978236172988E-4</v>
      </c>
      <c r="Q48" s="93">
        <f>P48*'Stroke Epi'!F$74</f>
        <v>2.3660071343008116E-4</v>
      </c>
      <c r="R48" s="93">
        <f t="shared" si="20"/>
        <v>3.6294971764334418E-3</v>
      </c>
      <c r="S48" s="2">
        <f>C48/'Mortal Baseline'!C48</f>
        <v>1.2522654035590779E-3</v>
      </c>
      <c r="T48" s="2">
        <f>D48/'Mortal Baseline'!D48</f>
        <v>9.9362798782590351E-4</v>
      </c>
      <c r="U48" s="2">
        <f>E48/'Mortal Baseline'!E48</f>
        <v>7.0408328925664911E-4</v>
      </c>
      <c r="V48" s="2">
        <f>F48/'Mortal Baseline'!F48</f>
        <v>4.4291978236172988E-4</v>
      </c>
      <c r="W48" s="2">
        <f>G48/'Mortal Baseline'!G48</f>
        <v>2.3660071343008116E-4</v>
      </c>
      <c r="X48" s="2">
        <f>SUM(C48:G48)/SUM('Mortal Baseline'!C48:G48)</f>
        <v>4.906767844141544E-4</v>
      </c>
      <c r="Y48" s="93">
        <f>C48*'Stroke Epi'!$AH78</f>
        <v>0.21685027121099362</v>
      </c>
      <c r="Z48" s="93">
        <f>D48*'Stroke Epi'!$AH$33</f>
        <v>0.56250114392004269</v>
      </c>
      <c r="AA48" s="93">
        <f>E48*'Stroke Epi'!$AH$33</f>
        <v>0.50604395740160391</v>
      </c>
      <c r="AB48" s="93">
        <f>F48*'Stroke Epi'!$AH$33</f>
        <v>0.91608421672000129</v>
      </c>
      <c r="AC48" s="93">
        <f>G48*'Stroke Epi'!$AH$33</f>
        <v>0.64950954734843525</v>
      </c>
      <c r="AD48" s="93">
        <f t="shared" si="3"/>
        <v>2.8509891366010764</v>
      </c>
      <c r="AE48" s="93">
        <f>H48*'Stroke Epi'!$O$5</f>
        <v>1.9976081641636645</v>
      </c>
      <c r="AF48" s="93">
        <f>I48*'Stroke Epi'!$O$5</f>
        <v>1.8801634943363092</v>
      </c>
      <c r="AG48" s="93">
        <f>J48*'Stroke Epi'!$O$5</f>
        <v>1.786563446909202</v>
      </c>
      <c r="AH48" s="93">
        <f>K48*'Stroke Epi'!$O$5</f>
        <v>3.3836498327633637</v>
      </c>
      <c r="AI48" s="93">
        <f>L48*'Stroke Epi'!$O$5</f>
        <v>2.4980481710658062</v>
      </c>
      <c r="AJ48" s="93">
        <f t="shared" si="4"/>
        <v>11.546033109238346</v>
      </c>
      <c r="AK48" s="93">
        <f t="shared" si="13"/>
        <v>226.29063275417829</v>
      </c>
      <c r="AL48" s="2"/>
      <c r="AM48" s="93">
        <f>'Mortal Baseline'!X48*AW48</f>
        <v>4.6237009561347113</v>
      </c>
      <c r="AN48" s="93">
        <f>'Mortal Baseline'!Y48*AX48</f>
        <v>5.6929345586390312</v>
      </c>
      <c r="AO48" s="93">
        <f>'Mortal Baseline'!Z48*AY48</f>
        <v>9.4100896602796649</v>
      </c>
      <c r="AP48" s="93">
        <f>'Mortal Baseline'!AA48*AZ48</f>
        <v>11.252782479280638</v>
      </c>
      <c r="AQ48" s="93">
        <f>'Mortal Baseline'!AB48*BA48</f>
        <v>8.1301141968821433</v>
      </c>
      <c r="AR48" s="93">
        <f t="shared" si="14"/>
        <v>11.394494782603573</v>
      </c>
      <c r="AS48" s="93">
        <f t="shared" si="15"/>
        <v>14.316146739121626</v>
      </c>
      <c r="AT48" s="93">
        <f t="shared" si="16"/>
        <v>24.171525148491341</v>
      </c>
      <c r="AU48" s="93">
        <f t="shared" si="17"/>
        <v>30.116538849047792</v>
      </c>
      <c r="AV48" s="93">
        <f t="shared" si="18"/>
        <v>21.645718806087078</v>
      </c>
      <c r="AW48" s="93">
        <f>('Stroke Epi'!AE78*(SUM('Mortal Baseline'!X48:AB48)))/('Mortal Baseline'!X48*'Stroke Epi'!B$83+'Mortal Baseline'!Y48*'Stroke Epi'!C$83+'Mortal Baseline'!Z48*'Stroke Epi'!D$83+'Mortal Baseline'!AA48*'Stroke Epi'!E$83+'Mortal Baseline'!AB48*'Stroke Epi'!F$83)</f>
        <v>1.1786561257053239E-3</v>
      </c>
      <c r="AX48" s="93">
        <f>$AW48*'Stroke Epi'!C$83</f>
        <v>9.3868066165810906E-4</v>
      </c>
      <c r="AY48" s="93">
        <f>$AW48*'Stroke Epi'!D$83</f>
        <v>8.3520346599151335E-4</v>
      </c>
      <c r="AZ48" s="93">
        <f>$AW48*'Stroke Epi'!E$83</f>
        <v>7.4880414590732902E-4</v>
      </c>
      <c r="BA48" s="93">
        <f>$AW48*'Stroke Epi'!F$83</f>
        <v>6.4499892890103664E-4</v>
      </c>
      <c r="BB48" s="93">
        <f t="shared" si="5"/>
        <v>4.3463433281633124E-3</v>
      </c>
      <c r="BC48" s="2">
        <f>AM48/'Mortal Baseline'!X48</f>
        <v>1.1786561257053239E-3</v>
      </c>
      <c r="BD48" s="2">
        <f>AN48/'Mortal Baseline'!Y48</f>
        <v>9.3868066165810917E-4</v>
      </c>
      <c r="BE48" s="2">
        <f>AO48/'Mortal Baseline'!Z48</f>
        <v>8.3520346599151335E-4</v>
      </c>
      <c r="BF48" s="2">
        <f>AP48/'Mortal Baseline'!AA48</f>
        <v>7.4880414590732902E-4</v>
      </c>
      <c r="BG48" s="2">
        <f>AQ48/'Mortal Baseline'!AB48</f>
        <v>6.4499892890103664E-4</v>
      </c>
      <c r="BH48" s="2">
        <f>SUM(AM48:AQ48)/SUM('Mortal Baseline'!X48:AB48)</f>
        <v>8.0000000000000004E-4</v>
      </c>
      <c r="BI48" s="58">
        <f>AM48*'Stroke Epi'!$AP78</f>
        <v>0.20945365331290242</v>
      </c>
      <c r="BJ48" s="58">
        <f>AN48*'Stroke Epi'!$AP78</f>
        <v>0.25788993550634809</v>
      </c>
      <c r="BK48" s="58">
        <f>AO48*'Stroke Epi'!$AP78</f>
        <v>0.42627706161066881</v>
      </c>
      <c r="BL48" s="58">
        <f>AP48*'Stroke Epi'!$AP78</f>
        <v>0.50975104631141288</v>
      </c>
      <c r="BM48" s="58">
        <f>AQ48*'Stroke Epi'!$AP78</f>
        <v>0.36829417311876111</v>
      </c>
      <c r="BN48" s="93">
        <f t="shared" si="21"/>
        <v>1.7716658698600933</v>
      </c>
      <c r="BO48" s="93">
        <f>AR48*'Stroke Epi'!$O$5</f>
        <v>2.2788989565207145</v>
      </c>
      <c r="BP48" s="93">
        <f>AS48*'Stroke Epi'!$O$5</f>
        <v>2.8632293478243254</v>
      </c>
      <c r="BQ48" s="93">
        <f>AT48*'Stroke Epi'!$O$5</f>
        <v>4.8343050296982684</v>
      </c>
      <c r="BR48" s="93">
        <f>AU48*'Stroke Epi'!$O$5</f>
        <v>6.0233077698095592</v>
      </c>
      <c r="BS48" s="93">
        <f>AV48*'Stroke Epi'!$O$5</f>
        <v>4.3291437612174155</v>
      </c>
      <c r="BT48" s="93">
        <f t="shared" si="7"/>
        <v>20.328884865070282</v>
      </c>
      <c r="BU48" s="93">
        <f t="shared" si="19"/>
        <v>355.16772903718186</v>
      </c>
    </row>
    <row r="49" spans="1:73">
      <c r="A49" s="58">
        <f>'Mortal Baseline'!A49</f>
        <v>47</v>
      </c>
      <c r="B49" s="58">
        <v>51</v>
      </c>
      <c r="C49" s="93">
        <f>'Mortal Baseline'!C49*M49</f>
        <v>4.5370378349409011</v>
      </c>
      <c r="D49" s="93">
        <f>'Mortal Baseline'!D49*N49</f>
        <v>4.3392877197658457</v>
      </c>
      <c r="E49" s="93">
        <f>'Mortal Baseline'!E49*O49</f>
        <v>3.7884966653325662</v>
      </c>
      <c r="F49" s="93">
        <f>'Mortal Baseline'!F49*P49</f>
        <v>6.5709217172798446</v>
      </c>
      <c r="G49" s="93">
        <f>'Mortal Baseline'!G49*Q49</f>
        <v>4.5940391962842497</v>
      </c>
      <c r="H49" s="93">
        <f t="shared" si="8"/>
        <v>12.310620220384564</v>
      </c>
      <c r="I49" s="93">
        <f t="shared" si="9"/>
        <v>11.297440553191038</v>
      </c>
      <c r="J49" s="93">
        <f t="shared" si="10"/>
        <v>10.42870649556777</v>
      </c>
      <c r="K49" s="93">
        <f t="shared" si="11"/>
        <v>19.189436831613296</v>
      </c>
      <c r="L49" s="93">
        <f t="shared" si="12"/>
        <v>13.936722333199038</v>
      </c>
      <c r="M49" s="93">
        <f>('Stroke Epi'!AE79*(SUM('Mortal Baseline'!C49:G49)))/('Mortal Baseline'!C49*'Stroke Epi'!B$74+'Mortal Baseline'!D49*'Stroke Epi'!C$74+'Mortal Baseline'!E49*'Stroke Epi'!D$74+'Mortal Baseline'!F49*'Stroke Epi'!E$74+'Mortal Baseline'!G49*'Stroke Epi'!F$74)</f>
        <v>1.2448174273780961E-3</v>
      </c>
      <c r="N49" s="93">
        <f>M49*'Stroke Epi'!C$74</f>
        <v>9.8771828404821274E-4</v>
      </c>
      <c r="O49" s="93">
        <f>N49*'Stroke Epi'!D$74</f>
        <v>6.9989568209852823E-4</v>
      </c>
      <c r="P49" s="93">
        <f>O49*'Stroke Epi'!E$74</f>
        <v>4.4028547179167003E-4</v>
      </c>
      <c r="Q49" s="93">
        <f>P49*'Stroke Epi'!F$74</f>
        <v>2.3519350656081665E-4</v>
      </c>
      <c r="R49" s="93">
        <f t="shared" si="20"/>
        <v>3.6079103718773234E-3</v>
      </c>
      <c r="S49" s="2">
        <f>C49/'Mortal Baseline'!C49</f>
        <v>1.2448174273780961E-3</v>
      </c>
      <c r="T49" s="2">
        <f>D49/'Mortal Baseline'!D49</f>
        <v>9.8771828404821274E-4</v>
      </c>
      <c r="U49" s="2">
        <f>E49/'Mortal Baseline'!E49</f>
        <v>6.9989568209852823E-4</v>
      </c>
      <c r="V49" s="2">
        <f>F49/'Mortal Baseline'!F49</f>
        <v>4.4028547179166997E-4</v>
      </c>
      <c r="W49" s="2">
        <f>G49/'Mortal Baseline'!G49</f>
        <v>2.3519350656081662E-4</v>
      </c>
      <c r="X49" s="2">
        <f>SUM(C49:G49)/SUM('Mortal Baseline'!C49:G49)</f>
        <v>4.9740531388480305E-4</v>
      </c>
      <c r="Y49" s="93">
        <f>C49*'Stroke Epi'!$AH79</f>
        <v>0.22821300309752732</v>
      </c>
      <c r="Z49" s="93">
        <f>D49*'Stroke Epi'!$AH$33</f>
        <v>0.59274670252001449</v>
      </c>
      <c r="AA49" s="93">
        <f>E49*'Stroke Epi'!$AH$33</f>
        <v>0.51750864448442857</v>
      </c>
      <c r="AB49" s="93">
        <f>F49*'Stroke Epi'!$AH$33</f>
        <v>0.89758790658042675</v>
      </c>
      <c r="AC49" s="93">
        <f>G49*'Stroke Epi'!$AH$33</f>
        <v>0.62754575421242853</v>
      </c>
      <c r="AD49" s="93">
        <f t="shared" si="3"/>
        <v>2.8636020108948257</v>
      </c>
      <c r="AE49" s="93">
        <f>H49*'Stroke Epi'!$O$5</f>
        <v>2.462124044076913</v>
      </c>
      <c r="AF49" s="93">
        <f>I49*'Stroke Epi'!$O$5</f>
        <v>2.2594881106382076</v>
      </c>
      <c r="AG49" s="93">
        <f>J49*'Stroke Epi'!$O$5</f>
        <v>2.085741299113554</v>
      </c>
      <c r="AH49" s="93">
        <f>K49*'Stroke Epi'!$O$5</f>
        <v>3.8378873663226596</v>
      </c>
      <c r="AI49" s="93">
        <f>L49*'Stroke Epi'!$O$5</f>
        <v>2.7873444666398077</v>
      </c>
      <c r="AJ49" s="93">
        <f t="shared" si="4"/>
        <v>13.432585286791141</v>
      </c>
      <c r="AK49" s="93">
        <f t="shared" si="13"/>
        <v>242.58682005186427</v>
      </c>
      <c r="AL49" s="2"/>
      <c r="AM49" s="93">
        <f>'Mortal Baseline'!X49*AW49</f>
        <v>4.7834652049064355</v>
      </c>
      <c r="AN49" s="93">
        <f>'Mortal Baseline'!Y49*AX49</f>
        <v>5.8858009370384963</v>
      </c>
      <c r="AO49" s="93">
        <f>'Mortal Baseline'!Z49*AY49</f>
        <v>9.4381518252209595</v>
      </c>
      <c r="AP49" s="93">
        <f>'Mortal Baseline'!AA49*AZ49</f>
        <v>10.956151178586694</v>
      </c>
      <c r="AQ49" s="93">
        <f>'Mortal Baseline'!AB49*BA49</f>
        <v>7.948278650835559</v>
      </c>
      <c r="AR49" s="93">
        <f t="shared" si="14"/>
        <v>13.68960737767639</v>
      </c>
      <c r="AS49" s="93">
        <f t="shared" si="15"/>
        <v>17.080828392829449</v>
      </c>
      <c r="AT49" s="93">
        <f t="shared" si="16"/>
        <v>28.34909488240336</v>
      </c>
      <c r="AU49" s="93">
        <f t="shared" si="17"/>
        <v>34.539631211513509</v>
      </c>
      <c r="AV49" s="93">
        <f t="shared" si="18"/>
        <v>24.896559522586458</v>
      </c>
      <c r="AW49" s="93">
        <f>('Stroke Epi'!AE79*(SUM('Mortal Baseline'!X49:AB49)))/('Mortal Baseline'!X49*'Stroke Epi'!B$83+'Mortal Baseline'!Y49*'Stroke Epi'!C$83+'Mortal Baseline'!Z49*'Stroke Epi'!D$83+'Mortal Baseline'!AA49*'Stroke Epi'!E$83+'Mortal Baseline'!AB49*'Stroke Epi'!F$83)</f>
        <v>1.1742758504401864E-3</v>
      </c>
      <c r="AX49" s="93">
        <f>$AW49*'Stroke Epi'!C$83</f>
        <v>9.3519221443889703E-4</v>
      </c>
      <c r="AY49" s="93">
        <f>$AW49*'Stroke Epi'!D$83</f>
        <v>8.3209957419164637E-4</v>
      </c>
      <c r="AZ49" s="93">
        <f>$AW49*'Stroke Epi'!E$83</f>
        <v>7.4602134250333573E-4</v>
      </c>
      <c r="BA49" s="93">
        <f>$AW49*'Stroke Epi'!F$83</f>
        <v>6.4260189995197429E-4</v>
      </c>
      <c r="BB49" s="93">
        <f t="shared" si="5"/>
        <v>4.3301908815260399E-3</v>
      </c>
      <c r="BC49" s="2">
        <f>AM49/'Mortal Baseline'!X49</f>
        <v>1.1742758504401864E-3</v>
      </c>
      <c r="BD49" s="2">
        <f>AN49/'Mortal Baseline'!Y49</f>
        <v>9.3519221443889703E-4</v>
      </c>
      <c r="BE49" s="2">
        <f>AO49/'Mortal Baseline'!Z49</f>
        <v>8.3209957419164626E-4</v>
      </c>
      <c r="BF49" s="2">
        <f>AP49/'Mortal Baseline'!AA49</f>
        <v>7.4602134250333573E-4</v>
      </c>
      <c r="BG49" s="2">
        <f>AQ49/'Mortal Baseline'!AB49</f>
        <v>6.4260189995197429E-4</v>
      </c>
      <c r="BH49" s="2">
        <f>SUM(AM49:AQ49)/SUM('Mortal Baseline'!X49:AB49)</f>
        <v>8.0000000000000004E-4</v>
      </c>
      <c r="BI49" s="58">
        <f>AM49*'Stroke Epi'!$AP79</f>
        <v>0.21669097378226151</v>
      </c>
      <c r="BJ49" s="58">
        <f>AN49*'Stroke Epi'!$AP79</f>
        <v>0.26662678244784388</v>
      </c>
      <c r="BK49" s="58">
        <f>AO49*'Stroke Epi'!$AP79</f>
        <v>0.42754827768250947</v>
      </c>
      <c r="BL49" s="58">
        <f>AP49*'Stroke Epi'!$AP79</f>
        <v>0.49631364838997727</v>
      </c>
      <c r="BM49" s="58">
        <f>AQ49*'Stroke Epi'!$AP79</f>
        <v>0.3600570228828508</v>
      </c>
      <c r="BN49" s="93">
        <f t="shared" si="21"/>
        <v>1.767236705185443</v>
      </c>
      <c r="BO49" s="93">
        <f>AR49*'Stroke Epi'!$O$5</f>
        <v>2.7379214755352783</v>
      </c>
      <c r="BP49" s="93">
        <f>AS49*'Stroke Epi'!$O$5</f>
        <v>3.41616567856589</v>
      </c>
      <c r="BQ49" s="93">
        <f>AT49*'Stroke Epi'!$O$5</f>
        <v>5.6698189764806726</v>
      </c>
      <c r="BR49" s="93">
        <f>AU49*'Stroke Epi'!$O$5</f>
        <v>6.9079262423027021</v>
      </c>
      <c r="BS49" s="93">
        <f>AV49*'Stroke Epi'!$O$5</f>
        <v>4.9793119045172922</v>
      </c>
      <c r="BT49" s="93">
        <f t="shared" si="7"/>
        <v>23.711144277401832</v>
      </c>
      <c r="BU49" s="93">
        <f t="shared" si="19"/>
        <v>380.64611001976914</v>
      </c>
    </row>
    <row r="50" spans="1:73">
      <c r="A50" s="58">
        <f>'Mortal Baseline'!A50</f>
        <v>48</v>
      </c>
      <c r="B50" s="58">
        <v>52</v>
      </c>
      <c r="C50" s="93">
        <f>'Mortal Baseline'!C50*M50</f>
        <v>4.7809378235643907</v>
      </c>
      <c r="D50" s="93">
        <f>'Mortal Baseline'!D50*N50</f>
        <v>4.5886915462971194</v>
      </c>
      <c r="E50" s="93">
        <f>'Mortal Baseline'!E50*O50</f>
        <v>3.8823678068859135</v>
      </c>
      <c r="F50" s="93">
        <f>'Mortal Baseline'!F50*P50</f>
        <v>6.4159544841868419</v>
      </c>
      <c r="G50" s="93">
        <f>'Mortal Baseline'!G50*Q50</f>
        <v>4.4250450493806488</v>
      </c>
      <c r="H50" s="93">
        <f t="shared" si="8"/>
        <v>14.401220996774516</v>
      </c>
      <c r="I50" s="93">
        <f t="shared" si="9"/>
        <v>13.033897286329937</v>
      </c>
      <c r="J50" s="93">
        <f t="shared" si="10"/>
        <v>11.707824358855701</v>
      </c>
      <c r="K50" s="93">
        <f t="shared" si="11"/>
        <v>20.869916042897053</v>
      </c>
      <c r="L50" s="93">
        <f t="shared" si="12"/>
        <v>14.94687716172745</v>
      </c>
      <c r="M50" s="93">
        <f>('Stroke Epi'!AE80*(SUM('Mortal Baseline'!C50:G50)))/('Mortal Baseline'!C50*'Stroke Epi'!B$74+'Mortal Baseline'!D50*'Stroke Epi'!C$74+'Mortal Baseline'!E50*'Stroke Epi'!D$74+'Mortal Baseline'!F50*'Stroke Epi'!E$74+'Mortal Baseline'!G50*'Stroke Epi'!F$74)</f>
        <v>1.2367148463433893E-3</v>
      </c>
      <c r="N50" s="93">
        <f>M50*'Stroke Epi'!C$74</f>
        <v>9.8128917463831422E-4</v>
      </c>
      <c r="O50" s="93">
        <f>N50*'Stroke Epi'!D$74</f>
        <v>6.9534002489505446E-4</v>
      </c>
      <c r="P50" s="93">
        <f>O50*'Stroke Epi'!E$74</f>
        <v>4.374196308778662E-4</v>
      </c>
      <c r="Q50" s="93">
        <f>P50*'Stroke Epi'!F$74</f>
        <v>2.3366261985901355E-4</v>
      </c>
      <c r="R50" s="93">
        <f t="shared" si="20"/>
        <v>3.5844262966136372E-3</v>
      </c>
      <c r="S50" s="2">
        <f>C50/'Mortal Baseline'!C50</f>
        <v>1.2367148463433893E-3</v>
      </c>
      <c r="T50" s="2">
        <f>D50/'Mortal Baseline'!D50</f>
        <v>9.8128917463831422E-4</v>
      </c>
      <c r="U50" s="2">
        <f>E50/'Mortal Baseline'!E50</f>
        <v>6.9534002489505446E-4</v>
      </c>
      <c r="V50" s="2">
        <f>F50/'Mortal Baseline'!F50</f>
        <v>4.374196308778662E-4</v>
      </c>
      <c r="W50" s="2">
        <f>G50/'Mortal Baseline'!G50</f>
        <v>2.3366261985901355E-4</v>
      </c>
      <c r="X50" s="2">
        <f>SUM(C50:G50)/SUM('Mortal Baseline'!C50:G50)</f>
        <v>5.0476707810123223E-4</v>
      </c>
      <c r="Y50" s="93">
        <f>C50*'Stroke Epi'!$AH80</f>
        <v>0.24048117252528883</v>
      </c>
      <c r="Z50" s="93">
        <f>D50*'Stroke Epi'!$AH$33</f>
        <v>0.62681526522418651</v>
      </c>
      <c r="AA50" s="93">
        <f>E50*'Stroke Epi'!$AH$33</f>
        <v>0.53033144242061581</v>
      </c>
      <c r="AB50" s="93">
        <f>F50*'Stroke Epi'!$AH$33</f>
        <v>0.87641938253992258</v>
      </c>
      <c r="AC50" s="93">
        <f>G50*'Stroke Epi'!$AH$33</f>
        <v>0.60446115374539666</v>
      </c>
      <c r="AD50" s="93">
        <f t="shared" si="3"/>
        <v>2.8785084164554102</v>
      </c>
      <c r="AE50" s="93">
        <f>H50*'Stroke Epi'!$O$5</f>
        <v>2.8802441993549035</v>
      </c>
      <c r="AF50" s="93">
        <f>I50*'Stroke Epi'!$O$5</f>
        <v>2.6067794572659877</v>
      </c>
      <c r="AG50" s="93">
        <f>J50*'Stroke Epi'!$O$5</f>
        <v>2.3415648717711401</v>
      </c>
      <c r="AH50" s="93">
        <f>K50*'Stroke Epi'!$O$5</f>
        <v>4.1739832085794104</v>
      </c>
      <c r="AI50" s="93">
        <f>L50*'Stroke Epi'!$O$5</f>
        <v>2.98937543234549</v>
      </c>
      <c r="AJ50" s="93">
        <f t="shared" si="4"/>
        <v>14.991947169316933</v>
      </c>
      <c r="AK50" s="93">
        <f t="shared" si="13"/>
        <v>260.4572756376366</v>
      </c>
      <c r="AL50" s="2"/>
      <c r="AM50" s="93">
        <f>'Mortal Baseline'!X50*AW50</f>
        <v>4.9684067744474518</v>
      </c>
      <c r="AN50" s="93">
        <f>'Mortal Baseline'!Y50*AX50</f>
        <v>6.1143087196055568</v>
      </c>
      <c r="AO50" s="93">
        <f>'Mortal Baseline'!Z50*AY50</f>
        <v>9.4625960868550063</v>
      </c>
      <c r="AP50" s="93">
        <f>'Mortal Baseline'!AA50*AZ50</f>
        <v>10.628524528962497</v>
      </c>
      <c r="AQ50" s="93">
        <f>'Mortal Baseline'!AB50*BA50</f>
        <v>7.7404820672261572</v>
      </c>
      <c r="AR50" s="93">
        <f t="shared" si="14"/>
        <v>15.703401702806302</v>
      </c>
      <c r="AS50" s="93">
        <f t="shared" si="15"/>
        <v>19.512344651421273</v>
      </c>
      <c r="AT50" s="93">
        <f t="shared" si="16"/>
        <v>31.71432371509518</v>
      </c>
      <c r="AU50" s="93">
        <f t="shared" si="17"/>
        <v>37.763915849783331</v>
      </c>
      <c r="AV50" s="93">
        <f t="shared" si="18"/>
        <v>27.29767266241247</v>
      </c>
      <c r="AW50" s="93">
        <f>('Stroke Epi'!AE80*(SUM('Mortal Baseline'!X50:AB50)))/('Mortal Baseline'!X50*'Stroke Epi'!B$83+'Mortal Baseline'!Y50*'Stroke Epi'!C$83+'Mortal Baseline'!Z50*'Stroke Epi'!D$83+'Mortal Baseline'!AA50*'Stroke Epi'!E$83+'Mortal Baseline'!AB50*'Stroke Epi'!F$83)</f>
        <v>1.1692206121311443E-3</v>
      </c>
      <c r="AX50" s="93">
        <f>$AW50*'Stroke Epi'!C$83</f>
        <v>9.3116622726818483E-4</v>
      </c>
      <c r="AY50" s="93">
        <f>$AW50*'Stroke Epi'!D$83</f>
        <v>8.2851739914920259E-4</v>
      </c>
      <c r="AZ50" s="93">
        <f>$AW50*'Stroke Epi'!E$83</f>
        <v>7.4280973283890109E-4</v>
      </c>
      <c r="BA50" s="93">
        <f>$AW50*'Stroke Epi'!F$83</f>
        <v>6.3983550929437648E-4</v>
      </c>
      <c r="BB50" s="93">
        <f t="shared" si="5"/>
        <v>4.3115494806818099E-3</v>
      </c>
      <c r="BC50" s="2">
        <f>AM50/'Mortal Baseline'!X50</f>
        <v>1.1692206121311443E-3</v>
      </c>
      <c r="BD50" s="2">
        <f>AN50/'Mortal Baseline'!Y50</f>
        <v>9.3116622726818483E-4</v>
      </c>
      <c r="BE50" s="2">
        <f>AO50/'Mortal Baseline'!Z50</f>
        <v>8.2851739914920259E-4</v>
      </c>
      <c r="BF50" s="2">
        <f>AP50/'Mortal Baseline'!AA50</f>
        <v>7.4280973283890098E-4</v>
      </c>
      <c r="BG50" s="2">
        <f>AQ50/'Mortal Baseline'!AB50</f>
        <v>6.3983550929437648E-4</v>
      </c>
      <c r="BH50" s="2">
        <f>SUM(AM50:AQ50)/SUM('Mortal Baseline'!X50:AB50)</f>
        <v>8.0000000000000004E-4</v>
      </c>
      <c r="BI50" s="58">
        <f>AM50*'Stroke Epi'!$AP80</f>
        <v>0.22506882688246957</v>
      </c>
      <c r="BJ50" s="58">
        <f>AN50*'Stroke Epi'!$AP80</f>
        <v>0.2769781849981317</v>
      </c>
      <c r="BK50" s="58">
        <f>AO50*'Stroke Epi'!$AP80</f>
        <v>0.42865560273453179</v>
      </c>
      <c r="BL50" s="58">
        <f>AP50*'Stroke Epi'!$AP80</f>
        <v>0.48147216116200114</v>
      </c>
      <c r="BM50" s="58">
        <f>AQ50*'Stroke Epi'!$AP80</f>
        <v>0.3506438376453449</v>
      </c>
      <c r="BN50" s="93">
        <f t="shared" si="21"/>
        <v>1.7628186134224793</v>
      </c>
      <c r="BO50" s="93">
        <f>AR50*'Stroke Epi'!$O$5</f>
        <v>3.1406803405612607</v>
      </c>
      <c r="BP50" s="93">
        <f>AS50*'Stroke Epi'!$O$5</f>
        <v>3.9024689302842548</v>
      </c>
      <c r="BQ50" s="93">
        <f>AT50*'Stroke Epi'!$O$5</f>
        <v>6.3428647430190361</v>
      </c>
      <c r="BR50" s="93">
        <f>AU50*'Stroke Epi'!$O$5</f>
        <v>7.5527831699566663</v>
      </c>
      <c r="BS50" s="93">
        <f>AV50*'Stroke Epi'!$O$5</f>
        <v>5.4595345324824942</v>
      </c>
      <c r="BT50" s="93">
        <f t="shared" si="7"/>
        <v>26.398331716303712</v>
      </c>
      <c r="BU50" s="93">
        <f t="shared" si="19"/>
        <v>408.80726034949532</v>
      </c>
    </row>
    <row r="51" spans="1:73">
      <c r="A51" s="58">
        <f>'Mortal Baseline'!A51</f>
        <v>49</v>
      </c>
      <c r="B51" s="58">
        <v>53</v>
      </c>
      <c r="C51" s="93">
        <f>'Mortal Baseline'!C51*M51</f>
        <v>5.043316617094872</v>
      </c>
      <c r="D51" s="93">
        <f>'Mortal Baseline'!D51*N51</f>
        <v>4.8670048275916047</v>
      </c>
      <c r="E51" s="93">
        <f>'Mortal Baseline'!E51*O51</f>
        <v>3.9850937458445492</v>
      </c>
      <c r="F51" s="93">
        <f>'Mortal Baseline'!F51*P51</f>
        <v>6.2413777931610346</v>
      </c>
      <c r="G51" s="93">
        <f>'Mortal Baseline'!G51*Q51</f>
        <v>4.2478641653181075</v>
      </c>
      <c r="H51" s="93">
        <f t="shared" si="8"/>
        <v>16.323812241989195</v>
      </c>
      <c r="I51" s="93">
        <f t="shared" si="9"/>
        <v>14.667307391431367</v>
      </c>
      <c r="J51" s="93">
        <f t="shared" si="10"/>
        <v>12.821021790508494</v>
      </c>
      <c r="K51" s="93">
        <f t="shared" si="11"/>
        <v>22.060891244938755</v>
      </c>
      <c r="L51" s="93">
        <f t="shared" si="12"/>
        <v>15.600904740954668</v>
      </c>
      <c r="M51" s="93">
        <f>('Stroke Epi'!AE81*(SUM('Mortal Baseline'!C51:G51)))/('Mortal Baseline'!C51*'Stroke Epi'!B$74+'Mortal Baseline'!D51*'Stroke Epi'!C$74+'Mortal Baseline'!E51*'Stroke Epi'!D$74+'Mortal Baseline'!F51*'Stroke Epi'!E$74+'Mortal Baseline'!G51*'Stroke Epi'!F$74)</f>
        <v>1.2279438060233587E-3</v>
      </c>
      <c r="N51" s="93">
        <f>M51*'Stroke Epi'!C$74</f>
        <v>9.743296665982754E-4</v>
      </c>
      <c r="O51" s="93">
        <f>N51*'Stroke Epi'!D$74</f>
        <v>6.9040852802452037E-4</v>
      </c>
      <c r="P51" s="93">
        <f>O51*'Stroke Epi'!E$74</f>
        <v>4.3431735937967373E-4</v>
      </c>
      <c r="Q51" s="93">
        <f>P51*'Stroke Epi'!F$74</f>
        <v>2.3200543569394346E-4</v>
      </c>
      <c r="R51" s="93">
        <f t="shared" si="20"/>
        <v>3.5590047957197715E-3</v>
      </c>
      <c r="S51" s="2">
        <f>C51/'Mortal Baseline'!C51</f>
        <v>1.2279438060233587E-3</v>
      </c>
      <c r="T51" s="2">
        <f>D51/'Mortal Baseline'!D51</f>
        <v>9.743296665982754E-4</v>
      </c>
      <c r="U51" s="2">
        <f>E51/'Mortal Baseline'!E51</f>
        <v>6.9040852802452037E-4</v>
      </c>
      <c r="V51" s="2">
        <f>F51/'Mortal Baseline'!F51</f>
        <v>4.3431735937967373E-4</v>
      </c>
      <c r="W51" s="2">
        <f>G51/'Mortal Baseline'!G51</f>
        <v>2.3200543569394343E-4</v>
      </c>
      <c r="X51" s="2">
        <f>SUM(C51:G51)/SUM('Mortal Baseline'!C51:G51)</f>
        <v>5.1277485881893591E-4</v>
      </c>
      <c r="Y51" s="93">
        <f>C51*'Stroke Epi'!$AH81</f>
        <v>0.25367882583987206</v>
      </c>
      <c r="Z51" s="93">
        <f>D51*'Stroke Epi'!$AH$33</f>
        <v>0.66483285944901316</v>
      </c>
      <c r="AA51" s="93">
        <f>E51*'Stroke Epi'!$AH$33</f>
        <v>0.54436380568236542</v>
      </c>
      <c r="AB51" s="93">
        <f>F51*'Stroke Epi'!$AH$33</f>
        <v>0.85257220654579735</v>
      </c>
      <c r="AC51" s="93">
        <f>G51*'Stroke Epi'!$AH$33</f>
        <v>0.58025824498245349</v>
      </c>
      <c r="AD51" s="93">
        <f t="shared" si="3"/>
        <v>2.8957059424995015</v>
      </c>
      <c r="AE51" s="93">
        <f>H51*'Stroke Epi'!$O$5</f>
        <v>3.264762448397839</v>
      </c>
      <c r="AF51" s="93">
        <f>I51*'Stroke Epi'!$O$5</f>
        <v>2.9334614782862736</v>
      </c>
      <c r="AG51" s="93">
        <f>J51*'Stroke Epi'!$O$5</f>
        <v>2.5642043581016991</v>
      </c>
      <c r="AH51" s="93">
        <f>K51*'Stroke Epi'!$O$5</f>
        <v>4.4121782489877512</v>
      </c>
      <c r="AI51" s="93">
        <f>L51*'Stroke Epi'!$O$5</f>
        <v>3.1201809481909337</v>
      </c>
      <c r="AJ51" s="93">
        <f t="shared" si="4"/>
        <v>16.294787481964498</v>
      </c>
      <c r="AK51" s="93">
        <f t="shared" si="13"/>
        <v>279.64776906210062</v>
      </c>
      <c r="AL51" s="2"/>
      <c r="AM51" s="93">
        <f>'Mortal Baseline'!X51*AW51</f>
        <v>5.1805282153558299</v>
      </c>
      <c r="AN51" s="93">
        <f>'Mortal Baseline'!Y51*AX51</f>
        <v>6.3792887536448797</v>
      </c>
      <c r="AO51" s="93">
        <f>'Mortal Baseline'!Z51*AY51</f>
        <v>9.4811968852564963</v>
      </c>
      <c r="AP51" s="93">
        <f>'Mortal Baseline'!AA51*AZ51</f>
        <v>10.271085809012062</v>
      </c>
      <c r="AQ51" s="93">
        <f>'Mortal Baseline'!AB51*BA51</f>
        <v>7.5049327183846701</v>
      </c>
      <c r="AR51" s="93">
        <f t="shared" si="14"/>
        <v>17.5181807507184</v>
      </c>
      <c r="AS51" s="93">
        <f t="shared" si="15"/>
        <v>21.712186289783766</v>
      </c>
      <c r="AT51" s="93">
        <f t="shared" si="16"/>
        <v>34.424000254598113</v>
      </c>
      <c r="AU51" s="93">
        <f t="shared" si="17"/>
        <v>40.000746327676723</v>
      </c>
      <c r="AV51" s="93">
        <f t="shared" si="18"/>
        <v>28.992427010669303</v>
      </c>
      <c r="AW51" s="93">
        <f>('Stroke Epi'!AE81*(SUM('Mortal Baseline'!X51:AB51)))/('Mortal Baseline'!X51*'Stroke Epi'!B$83+'Mortal Baseline'!Y51*'Stroke Epi'!C$83+'Mortal Baseline'!Z51*'Stroke Epi'!D$83+'Mortal Baseline'!AA51*'Stroke Epi'!E$83+'Mortal Baseline'!AB51*'Stroke Epi'!F$83)</f>
        <v>1.1634543872889971E-3</v>
      </c>
      <c r="AX51" s="93">
        <f>$AW51*'Stroke Epi'!C$83</f>
        <v>9.2657401107208508E-4</v>
      </c>
      <c r="AY51" s="93">
        <f>$AW51*'Stroke Epi'!D$83</f>
        <v>8.2443141438331871E-4</v>
      </c>
      <c r="AZ51" s="93">
        <f>$AW51*'Stroke Epi'!E$83</f>
        <v>7.3914643107185702E-4</v>
      </c>
      <c r="BA51" s="93">
        <f>$AW51*'Stroke Epi'!F$83</f>
        <v>6.3668004370447681E-4</v>
      </c>
      <c r="BB51" s="93">
        <f t="shared" si="5"/>
        <v>4.2902862875207346E-3</v>
      </c>
      <c r="BC51" s="2">
        <f>AM51/'Mortal Baseline'!X51</f>
        <v>1.1634543872889971E-3</v>
      </c>
      <c r="BD51" s="2">
        <f>AN51/'Mortal Baseline'!Y51</f>
        <v>9.2657401107208508E-4</v>
      </c>
      <c r="BE51" s="2">
        <f>AO51/'Mortal Baseline'!Z51</f>
        <v>8.2443141438331871E-4</v>
      </c>
      <c r="BF51" s="2">
        <f>AP51/'Mortal Baseline'!AA51</f>
        <v>7.3914643107185702E-4</v>
      </c>
      <c r="BG51" s="2">
        <f>AQ51/'Mortal Baseline'!AB51</f>
        <v>6.3668004370447681E-4</v>
      </c>
      <c r="BH51" s="2">
        <f>SUM(AM51:AQ51)/SUM('Mortal Baseline'!X51:AB51)</f>
        <v>8.0000000000000026E-4</v>
      </c>
      <c r="BI51" s="58">
        <f>AM51*'Stroke Epi'!$AP81</f>
        <v>0.23467792815561908</v>
      </c>
      <c r="BJ51" s="58">
        <f>AN51*'Stroke Epi'!$AP81</f>
        <v>0.28898178054011303</v>
      </c>
      <c r="BK51" s="58">
        <f>AO51*'Stroke Epi'!$AP81</f>
        <v>0.42949821890211926</v>
      </c>
      <c r="BL51" s="58">
        <f>AP51*'Stroke Epi'!$AP81</f>
        <v>0.46528018714824643</v>
      </c>
      <c r="BM51" s="58">
        <f>AQ51*'Stroke Epi'!$AP81</f>
        <v>0.33997345214282554</v>
      </c>
      <c r="BN51" s="93">
        <f t="shared" si="21"/>
        <v>1.7584115668889233</v>
      </c>
      <c r="BO51" s="93">
        <f>AR51*'Stroke Epi'!$O$5</f>
        <v>3.5036361501436804</v>
      </c>
      <c r="BP51" s="93">
        <f>AS51*'Stroke Epi'!$O$5</f>
        <v>4.3424372579567532</v>
      </c>
      <c r="BQ51" s="93">
        <f>AT51*'Stroke Epi'!$O$5</f>
        <v>6.8848000509196225</v>
      </c>
      <c r="BR51" s="93">
        <f>AU51*'Stroke Epi'!$O$5</f>
        <v>8.0001492655353452</v>
      </c>
      <c r="BS51" s="93">
        <f>AV51*'Stroke Epi'!$O$5</f>
        <v>5.7984854021338608</v>
      </c>
      <c r="BT51" s="93">
        <f t="shared" si="7"/>
        <v>28.529508126689262</v>
      </c>
      <c r="BU51" s="93">
        <f t="shared" si="19"/>
        <v>439.09518004307353</v>
      </c>
    </row>
    <row r="52" spans="1:73">
      <c r="A52" s="58">
        <f>'Mortal Baseline'!A52</f>
        <v>50</v>
      </c>
      <c r="B52" s="58">
        <v>54</v>
      </c>
      <c r="C52" s="93">
        <f>'Mortal Baseline'!C52*M52</f>
        <v>5.3244704501337781</v>
      </c>
      <c r="D52" s="93">
        <f>'Mortal Baseline'!D52*N52</f>
        <v>5.1748424804331261</v>
      </c>
      <c r="E52" s="93">
        <f>'Mortal Baseline'!E52*O52</f>
        <v>4.0953472556497212</v>
      </c>
      <c r="F52" s="93">
        <f>'Mortal Baseline'!F52*P52</f>
        <v>6.0474041005363492</v>
      </c>
      <c r="G52" s="93">
        <f>'Mortal Baseline'!G52*Q52</f>
        <v>4.0626315621240829</v>
      </c>
      <c r="H52" s="93">
        <f t="shared" si="8"/>
        <v>18.12984141788526</v>
      </c>
      <c r="I52" s="93">
        <f t="shared" si="9"/>
        <v>16.243855534129207</v>
      </c>
      <c r="J52" s="93">
        <f t="shared" si="10"/>
        <v>13.807800882374151</v>
      </c>
      <c r="K52" s="93">
        <f t="shared" si="11"/>
        <v>22.843544889941558</v>
      </c>
      <c r="L52" s="93">
        <f t="shared" si="12"/>
        <v>15.963097109905364</v>
      </c>
      <c r="M52" s="93">
        <f>('Stroke Epi'!AE82*(SUM('Mortal Baseline'!C52:G52)))/('Mortal Baseline'!C52*'Stroke Epi'!B$74+'Mortal Baseline'!D52*'Stroke Epi'!C$74+'Mortal Baseline'!E52*'Stroke Epi'!D$74+'Mortal Baseline'!F52*'Stroke Epi'!E$74+'Mortal Baseline'!G52*'Stroke Epi'!F$74)</f>
        <v>1.2184978052864435E-3</v>
      </c>
      <c r="N52" s="93">
        <f>M52*'Stroke Epi'!C$74</f>
        <v>9.6683460151179487E-4</v>
      </c>
      <c r="O52" s="93">
        <f>N52*'Stroke Epi'!D$74</f>
        <v>6.8509753624093693E-4</v>
      </c>
      <c r="P52" s="93">
        <f>O52*'Stroke Epi'!E$74</f>
        <v>4.3097635788055669E-4</v>
      </c>
      <c r="Q52" s="93">
        <f>P52*'Stroke Epi'!F$74</f>
        <v>2.3022072575381151E-4</v>
      </c>
      <c r="R52" s="93">
        <f t="shared" si="20"/>
        <v>3.5316270266735434E-3</v>
      </c>
      <c r="S52" s="2">
        <f>C52/'Mortal Baseline'!C52</f>
        <v>1.2184978052864435E-3</v>
      </c>
      <c r="T52" s="2">
        <f>D52/'Mortal Baseline'!D52</f>
        <v>9.6683460151179498E-4</v>
      </c>
      <c r="U52" s="2">
        <f>E52/'Mortal Baseline'!E52</f>
        <v>6.8509753624093703E-4</v>
      </c>
      <c r="V52" s="2">
        <f>F52/'Mortal Baseline'!F52</f>
        <v>4.3097635788055664E-4</v>
      </c>
      <c r="W52" s="2">
        <f>G52/'Mortal Baseline'!G52</f>
        <v>2.3022072575381154E-4</v>
      </c>
      <c r="X52" s="2">
        <f>SUM(C52:G52)/SUM('Mortal Baseline'!C52:G52)</f>
        <v>5.2143412639538448E-4</v>
      </c>
      <c r="Y52" s="93">
        <f>C52*'Stroke Epi'!$AH82</f>
        <v>0.26782086364172902</v>
      </c>
      <c r="Z52" s="93">
        <f>D52*'Stroke Epi'!$AH$33</f>
        <v>0.70688348282716507</v>
      </c>
      <c r="AA52" s="93">
        <f>E52*'Stroke Epi'!$AH$33</f>
        <v>0.55942443512175188</v>
      </c>
      <c r="AB52" s="93">
        <f>F52*'Stroke Epi'!$AH$33</f>
        <v>0.8260754001332653</v>
      </c>
      <c r="AC52" s="93">
        <f>G52*'Stroke Epi'!$AH$33</f>
        <v>0.55495547138614976</v>
      </c>
      <c r="AD52" s="93">
        <f t="shared" si="3"/>
        <v>2.9151596531100608</v>
      </c>
      <c r="AE52" s="93">
        <f>H52*'Stroke Epi'!$O$5</f>
        <v>3.6259682835770519</v>
      </c>
      <c r="AF52" s="93">
        <f>I52*'Stroke Epi'!$O$5</f>
        <v>3.2487711068258416</v>
      </c>
      <c r="AG52" s="93">
        <f>J52*'Stroke Epi'!$O$5</f>
        <v>2.7615601764748305</v>
      </c>
      <c r="AH52" s="93">
        <f>K52*'Stroke Epi'!$O$5</f>
        <v>4.5687089779883117</v>
      </c>
      <c r="AI52" s="93">
        <f>L52*'Stroke Epi'!$O$5</f>
        <v>3.1926194219810728</v>
      </c>
      <c r="AJ52" s="93">
        <f t="shared" si="4"/>
        <v>17.397627966847111</v>
      </c>
      <c r="AK52" s="93">
        <f t="shared" si="13"/>
        <v>299.96055668205781</v>
      </c>
      <c r="AL52" s="2"/>
      <c r="AM52" s="93">
        <f>'Mortal Baseline'!X52*AW52</f>
        <v>5.4219145837689986</v>
      </c>
      <c r="AN52" s="93">
        <f>'Mortal Baseline'!Y52*AX52</f>
        <v>6.6813057784326109</v>
      </c>
      <c r="AO52" s="93">
        <f>'Mortal Baseline'!Z52*AY52</f>
        <v>9.4914486372711586</v>
      </c>
      <c r="AP52" s="93">
        <f>'Mortal Baseline'!AA52*AZ52</f>
        <v>9.8852837713171766</v>
      </c>
      <c r="AQ52" s="93">
        <f>'Mortal Baseline'!AB52*BA52</f>
        <v>7.2400370299098542</v>
      </c>
      <c r="AR52" s="93">
        <f t="shared" si="14"/>
        <v>19.201781256188099</v>
      </c>
      <c r="AS52" s="93">
        <f t="shared" si="15"/>
        <v>23.76207302971951</v>
      </c>
      <c r="AT52" s="93">
        <f t="shared" si="16"/>
        <v>36.601150622047534</v>
      </c>
      <c r="AU52" s="93">
        <f t="shared" si="17"/>
        <v>41.420600646310305</v>
      </c>
      <c r="AV52" s="93">
        <f t="shared" si="18"/>
        <v>30.094005186302471</v>
      </c>
      <c r="AW52" s="93">
        <f>('Stroke Epi'!AE82*(SUM('Mortal Baseline'!X52:AB52)))/('Mortal Baseline'!X52*'Stroke Epi'!B$83+'Mortal Baseline'!Y52*'Stroke Epi'!C$83+'Mortal Baseline'!Z52*'Stroke Epi'!D$83+'Mortal Baseline'!AA52*'Stroke Epi'!E$83+'Mortal Baseline'!AB52*'Stroke Epi'!F$83)</f>
        <v>1.1569435676920237E-3</v>
      </c>
      <c r="AX52" s="93">
        <f>$AW52*'Stroke Epi'!C$83</f>
        <v>9.2138880029352457E-4</v>
      </c>
      <c r="AY52" s="93">
        <f>$AW52*'Stroke Epi'!D$83</f>
        <v>8.198178048875181E-4</v>
      </c>
      <c r="AZ52" s="93">
        <f>$AW52*'Stroke Epi'!E$83</f>
        <v>7.3501008578747567E-4</v>
      </c>
      <c r="BA52" s="93">
        <f>$AW52*'Stroke Epi'!F$83</f>
        <v>6.3311711167135087E-4</v>
      </c>
      <c r="BB52" s="93">
        <f t="shared" si="5"/>
        <v>4.2662773703318925E-3</v>
      </c>
      <c r="BC52" s="2">
        <f>AM52/'Mortal Baseline'!X52</f>
        <v>1.1569435676920237E-3</v>
      </c>
      <c r="BD52" s="2">
        <f>AN52/'Mortal Baseline'!Y52</f>
        <v>9.2138880029352457E-4</v>
      </c>
      <c r="BE52" s="2">
        <f>AO52/'Mortal Baseline'!Z52</f>
        <v>8.198178048875181E-4</v>
      </c>
      <c r="BF52" s="2">
        <f>AP52/'Mortal Baseline'!AA52</f>
        <v>7.3501008578747567E-4</v>
      </c>
      <c r="BG52" s="2">
        <f>AQ52/'Mortal Baseline'!AB52</f>
        <v>6.3311711167135087E-4</v>
      </c>
      <c r="BH52" s="2">
        <f>SUM(AM52:AQ52)/SUM('Mortal Baseline'!X52:AB52)</f>
        <v>8.0000000000000004E-4</v>
      </c>
      <c r="BI52" s="58">
        <f>AM52*'Stroke Epi'!$AP82</f>
        <v>0.24561273064473563</v>
      </c>
      <c r="BJ52" s="58">
        <f>AN52*'Stroke Epi'!$AP82</f>
        <v>0.3026631517629973</v>
      </c>
      <c r="BK52" s="58">
        <f>AO52*'Stroke Epi'!$AP82</f>
        <v>0.42996262326838347</v>
      </c>
      <c r="BL52" s="58">
        <f>AP52*'Stroke Epi'!$AP82</f>
        <v>0.44780335484066808</v>
      </c>
      <c r="BM52" s="58">
        <f>AQ52*'Stroke Epi'!$AP82</f>
        <v>0.3279736774549164</v>
      </c>
      <c r="BN52" s="93">
        <f t="shared" si="21"/>
        <v>1.7540155379717011</v>
      </c>
      <c r="BO52" s="93">
        <f>AR52*'Stroke Epi'!$O$5</f>
        <v>3.8403562512376199</v>
      </c>
      <c r="BP52" s="93">
        <f>AS52*'Stroke Epi'!$O$5</f>
        <v>4.7524146059439021</v>
      </c>
      <c r="BQ52" s="93">
        <f>AT52*'Stroke Epi'!$O$5</f>
        <v>7.3202301244095072</v>
      </c>
      <c r="BR52" s="93">
        <f>AU52*'Stroke Epi'!$O$5</f>
        <v>8.2841201292620621</v>
      </c>
      <c r="BS52" s="93">
        <f>AV52*'Stroke Epi'!$O$5</f>
        <v>6.018801037260495</v>
      </c>
      <c r="BT52" s="93">
        <f t="shared" si="7"/>
        <v>30.215922148113584</v>
      </c>
      <c r="BU52" s="93">
        <f t="shared" si="19"/>
        <v>471.06511772915883</v>
      </c>
    </row>
    <row r="53" spans="1:73">
      <c r="A53" s="58">
        <f>'Mortal Baseline'!A53</f>
        <v>51</v>
      </c>
      <c r="B53" s="58">
        <v>55</v>
      </c>
      <c r="C53" s="93">
        <f>'Mortal Baseline'!C53*M53</f>
        <v>9.8428333231856548</v>
      </c>
      <c r="D53" s="93">
        <f>'Mortal Baseline'!D53*N53</f>
        <v>9.6466625915174191</v>
      </c>
      <c r="E53" s="93">
        <f>'Mortal Baseline'!E53*O53</f>
        <v>7.3701796513860929</v>
      </c>
      <c r="F53" s="93">
        <f>'Mortal Baseline'!F53*P53</f>
        <v>10.210478532206663</v>
      </c>
      <c r="G53" s="93">
        <f>'Mortal Baseline'!G53*Q53</f>
        <v>6.77186820357743</v>
      </c>
      <c r="H53" s="93">
        <f t="shared" si="8"/>
        <v>24.078885593852135</v>
      </c>
      <c r="I53" s="93">
        <f t="shared" si="9"/>
        <v>21.934863535993617</v>
      </c>
      <c r="J53" s="93">
        <f t="shared" si="10"/>
        <v>17.856995922163662</v>
      </c>
      <c r="K53" s="93">
        <f t="shared" si="11"/>
        <v>27.659239044026645</v>
      </c>
      <c r="L53" s="93">
        <f t="shared" si="12"/>
        <v>18.987390420115574</v>
      </c>
      <c r="M53" s="93">
        <f>('Stroke Epi'!AE83*(SUM('Mortal Baseline'!C53:G53)))/('Mortal Baseline'!C53*'Stroke Epi'!B$74+'Mortal Baseline'!D53*'Stroke Epi'!C$74+'Mortal Baseline'!E53*'Stroke Epi'!D$74+'Mortal Baseline'!F53*'Stroke Epi'!E$74+'Mortal Baseline'!G53*'Stroke Epi'!F$74)</f>
        <v>2.114665091002318E-3</v>
      </c>
      <c r="N53" s="93">
        <f>M53*'Stroke Epi'!C$74</f>
        <v>1.6779114182396929E-3</v>
      </c>
      <c r="O53" s="93">
        <f>N53*'Stroke Epi'!D$74</f>
        <v>1.1889654930316706E-3</v>
      </c>
      <c r="P53" s="93">
        <f>O53*'Stroke Epi'!E$74</f>
        <v>7.4794608172732064E-4</v>
      </c>
      <c r="Q53" s="93">
        <f>P53*'Stroke Epi'!F$74</f>
        <v>3.9954091822295707E-4</v>
      </c>
      <c r="R53" s="93">
        <f t="shared" si="20"/>
        <v>6.1290290022239591E-3</v>
      </c>
      <c r="S53" s="2">
        <f>C53/'Mortal Baseline'!C53</f>
        <v>2.114665091002318E-3</v>
      </c>
      <c r="T53" s="2">
        <f>D53/'Mortal Baseline'!D53</f>
        <v>1.6779114182396929E-3</v>
      </c>
      <c r="U53" s="2">
        <f>E53/'Mortal Baseline'!E53</f>
        <v>1.1889654930316706E-3</v>
      </c>
      <c r="V53" s="2">
        <f>F53/'Mortal Baseline'!F53</f>
        <v>7.4794608172732064E-4</v>
      </c>
      <c r="W53" s="2">
        <f>G53/'Mortal Baseline'!G53</f>
        <v>3.9954091822295707E-4</v>
      </c>
      <c r="X53" s="2">
        <f>SUM(C53:G53)/SUM('Mortal Baseline'!C53:G53)</f>
        <v>9.2879611037401805E-4</v>
      </c>
      <c r="Y53" s="93">
        <f>C53*'Stroke Epi'!$AH83</f>
        <v>0.38879191626583337</v>
      </c>
      <c r="Z53" s="93">
        <f>D53*'Stroke Epi'!$AH$33</f>
        <v>1.3177341100012794</v>
      </c>
      <c r="AA53" s="93">
        <f>E53*'Stroke Epi'!$AH$33</f>
        <v>1.0067665403793402</v>
      </c>
      <c r="AB53" s="93">
        <f>F53*'Stroke Epi'!$AH$33</f>
        <v>1.3947513674994301</v>
      </c>
      <c r="AC53" s="93">
        <f>G53*'Stroke Epi'!$AH$33</f>
        <v>0.92503719660867689</v>
      </c>
      <c r="AD53" s="93">
        <f t="shared" si="3"/>
        <v>5.0330811307545593</v>
      </c>
      <c r="AE53" s="93">
        <f>H53*'Stroke Epi'!$O$5</f>
        <v>4.815777118770427</v>
      </c>
      <c r="AF53" s="93">
        <f>I53*'Stroke Epi'!$O$5</f>
        <v>4.3869727071987237</v>
      </c>
      <c r="AG53" s="93">
        <f>J53*'Stroke Epi'!$O$5</f>
        <v>3.5713991844327326</v>
      </c>
      <c r="AH53" s="93">
        <f>K53*'Stroke Epi'!$O$5</f>
        <v>5.5318478088053293</v>
      </c>
      <c r="AI53" s="93">
        <f>L53*'Stroke Epi'!$O$5</f>
        <v>3.797478084023115</v>
      </c>
      <c r="AJ53" s="93">
        <f t="shared" si="4"/>
        <v>22.103474903230325</v>
      </c>
      <c r="AK53" s="93">
        <f t="shared" si="13"/>
        <v>327.09711271604272</v>
      </c>
      <c r="AL53" s="2"/>
      <c r="AM53" s="93">
        <f>'Mortal Baseline'!X53*AW53</f>
        <v>9.9657088943371335</v>
      </c>
      <c r="AN53" s="93">
        <f>'Mortal Baseline'!Y53*AX53</f>
        <v>12.285833407232889</v>
      </c>
      <c r="AO53" s="93">
        <f>'Mortal Baseline'!Z53*AY53</f>
        <v>16.608492931214411</v>
      </c>
      <c r="AP53" s="93">
        <f>'Mortal Baseline'!AA53*AZ53</f>
        <v>16.577560586638462</v>
      </c>
      <c r="AQ53" s="93">
        <f>'Mortal Baseline'!AB53*BA53</f>
        <v>12.1529863764237</v>
      </c>
      <c r="AR53" s="93">
        <f t="shared" si="14"/>
        <v>25.081521168642876</v>
      </c>
      <c r="AS53" s="93">
        <f t="shared" si="15"/>
        <v>30.992828679245502</v>
      </c>
      <c r="AT53" s="93">
        <f t="shared" si="16"/>
        <v>45.459450805584055</v>
      </c>
      <c r="AU53" s="93">
        <f t="shared" si="17"/>
        <v>49.266237748846038</v>
      </c>
      <c r="AV53" s="93">
        <f t="shared" si="18"/>
        <v>35.900216848010764</v>
      </c>
      <c r="AW53" s="93">
        <f>('Stroke Epi'!AE83*(SUM('Mortal Baseline'!X53:AB53)))/('Mortal Baseline'!X53*'Stroke Epi'!B$83+'Mortal Baseline'!Y53*'Stroke Epi'!C$83+'Mortal Baseline'!Z53*'Stroke Epi'!D$83+'Mortal Baseline'!AA53*'Stroke Epi'!E$83+'Mortal Baseline'!AB53*'Stroke Epi'!F$83)</f>
        <v>2.0119042242393195E-3</v>
      </c>
      <c r="AX53" s="93">
        <f>$AW53*'Stroke Epi'!C$83</f>
        <v>1.6022786860515263E-3</v>
      </c>
      <c r="AY53" s="93">
        <f>$AW53*'Stroke Epi'!D$83</f>
        <v>1.4256485370761575E-3</v>
      </c>
      <c r="AZ53" s="93">
        <f>$AW53*'Stroke Epi'!E$83</f>
        <v>1.2781694265385059E-3</v>
      </c>
      <c r="BA53" s="93">
        <f>$AW53*'Stroke Epi'!F$83</f>
        <v>1.1009793623303701E-3</v>
      </c>
      <c r="BB53" s="93">
        <f t="shared" si="5"/>
        <v>7.4189802362358793E-3</v>
      </c>
      <c r="BC53" s="2">
        <f>AM53/'Mortal Baseline'!X53</f>
        <v>2.0119042242393195E-3</v>
      </c>
      <c r="BD53" s="2">
        <f>AN53/'Mortal Baseline'!Y53</f>
        <v>1.6022786860515263E-3</v>
      </c>
      <c r="BE53" s="2">
        <f>AO53/'Mortal Baseline'!Z53</f>
        <v>1.4256485370761575E-3</v>
      </c>
      <c r="BF53" s="2">
        <f>AP53/'Mortal Baseline'!AA53</f>
        <v>1.2781694265385061E-3</v>
      </c>
      <c r="BG53" s="2">
        <f>AQ53/'Mortal Baseline'!AB53</f>
        <v>1.1009793623303701E-3</v>
      </c>
      <c r="BH53" s="2">
        <f>SUM(AM53:AQ53)/SUM('Mortal Baseline'!X53:AB53)</f>
        <v>1.4000000000000002E-3</v>
      </c>
      <c r="BI53" s="58">
        <f>AM53*'Stroke Epi'!$AP83</f>
        <v>0.35477923663840194</v>
      </c>
      <c r="BJ53" s="58">
        <f>AN53*'Stroke Epi'!$AP83</f>
        <v>0.43737566929749083</v>
      </c>
      <c r="BK53" s="58">
        <f>AO53*'Stroke Epi'!$AP83</f>
        <v>0.59126234835123304</v>
      </c>
      <c r="BL53" s="58">
        <f>AP53*'Stroke Epi'!$AP83</f>
        <v>0.59016115688432924</v>
      </c>
      <c r="BM53" s="58">
        <f>AQ53*'Stroke Epi'!$AP83</f>
        <v>0.43264631500068368</v>
      </c>
      <c r="BN53" s="93">
        <f t="shared" si="21"/>
        <v>2.4062247261721388</v>
      </c>
      <c r="BO53" s="93">
        <f>AR53*'Stroke Epi'!$O$5</f>
        <v>5.0163042337285759</v>
      </c>
      <c r="BP53" s="93">
        <f>AS53*'Stroke Epi'!$O$5</f>
        <v>6.1985657358491011</v>
      </c>
      <c r="BQ53" s="93">
        <f>AT53*'Stroke Epi'!$O$5</f>
        <v>9.0918901611168117</v>
      </c>
      <c r="BR53" s="93">
        <f>AU53*'Stroke Epi'!$O$5</f>
        <v>9.8532475497692076</v>
      </c>
      <c r="BS53" s="93">
        <f>AV53*'Stroke Epi'!$O$5</f>
        <v>7.1800433696021528</v>
      </c>
      <c r="BT53" s="93">
        <f t="shared" si="7"/>
        <v>37.340051050065853</v>
      </c>
      <c r="BU53" s="93">
        <f t="shared" si="19"/>
        <v>510.81139350539684</v>
      </c>
    </row>
    <row r="54" spans="1:73">
      <c r="A54" s="58">
        <f>'Mortal Baseline'!A54</f>
        <v>52</v>
      </c>
      <c r="B54" s="58">
        <v>56</v>
      </c>
      <c r="C54" s="93">
        <f>'Mortal Baseline'!C54*M54</f>
        <v>10.377561899309825</v>
      </c>
      <c r="D54" s="93">
        <f>'Mortal Baseline'!D54*N54</f>
        <v>10.265886832006904</v>
      </c>
      <c r="E54" s="93">
        <f>'Mortal Baseline'!E54*O54</f>
        <v>7.563839526628799</v>
      </c>
      <c r="F54" s="93">
        <f>'Mortal Baseline'!F54*P54</f>
        <v>9.7848779415125247</v>
      </c>
      <c r="G54" s="93">
        <f>'Mortal Baseline'!G54*Q54</f>
        <v>6.4072243946858229</v>
      </c>
      <c r="H54" s="93">
        <f t="shared" si="8"/>
        <v>29.251878458125702</v>
      </c>
      <c r="I54" s="93">
        <f t="shared" si="9"/>
        <v>26.496043550800518</v>
      </c>
      <c r="J54" s="93">
        <f t="shared" si="10"/>
        <v>20.842669723980389</v>
      </c>
      <c r="K54" s="93">
        <f t="shared" si="11"/>
        <v>30.517517809234405</v>
      </c>
      <c r="L54" s="93">
        <f t="shared" si="12"/>
        <v>20.672099534169604</v>
      </c>
      <c r="M54" s="93">
        <f>('Stroke Epi'!AE84*(SUM('Mortal Baseline'!C54:G54)))/('Mortal Baseline'!C54*'Stroke Epi'!B$74+'Mortal Baseline'!D54*'Stroke Epi'!C$74+'Mortal Baseline'!E54*'Stroke Epi'!D$74+'Mortal Baseline'!F54*'Stroke Epi'!E$74+'Mortal Baseline'!G54*'Stroke Epi'!F$74)</f>
        <v>2.0958101600640909E-3</v>
      </c>
      <c r="N54" s="93">
        <f>M54*'Stroke Epi'!C$74</f>
        <v>1.6629507022161562E-3</v>
      </c>
      <c r="O54" s="93">
        <f>N54*'Stroke Epi'!D$74</f>
        <v>1.1783643522862953E-3</v>
      </c>
      <c r="P54" s="93">
        <f>O54*'Stroke Epi'!E$74</f>
        <v>7.4127719038538154E-4</v>
      </c>
      <c r="Q54" s="93">
        <f>P54*'Stroke Epi'!F$74</f>
        <v>3.9597850238125087E-4</v>
      </c>
      <c r="R54" s="93">
        <f t="shared" si="20"/>
        <v>6.0743809073331746E-3</v>
      </c>
      <c r="S54" s="2">
        <f>C54/'Mortal Baseline'!C54</f>
        <v>2.0958101600640909E-3</v>
      </c>
      <c r="T54" s="2">
        <f>D54/'Mortal Baseline'!D54</f>
        <v>1.6629507022161562E-3</v>
      </c>
      <c r="U54" s="2">
        <f>E54/'Mortal Baseline'!E54</f>
        <v>1.1783643522862953E-3</v>
      </c>
      <c r="V54" s="2">
        <f>F54/'Mortal Baseline'!F54</f>
        <v>7.4127719038538143E-4</v>
      </c>
      <c r="W54" s="2">
        <f>G54/'Mortal Baseline'!G54</f>
        <v>3.9597850238125087E-4</v>
      </c>
      <c r="X54" s="2">
        <f>SUM(C54:G54)/SUM('Mortal Baseline'!C54:G54)</f>
        <v>9.461864944228963E-4</v>
      </c>
      <c r="Y54" s="93">
        <f>C54*'Stroke Epi'!$AH84</f>
        <v>0.40991369502273811</v>
      </c>
      <c r="Z54" s="93">
        <f>D54*'Stroke Epi'!$AH$33</f>
        <v>1.4023201412521431</v>
      </c>
      <c r="AA54" s="93">
        <f>E54*'Stroke Epi'!$AH$33</f>
        <v>1.0332204793374939</v>
      </c>
      <c r="AB54" s="93">
        <f>F54*'Stroke Epi'!$AH$33</f>
        <v>1.3366143268106108</v>
      </c>
      <c r="AC54" s="93">
        <f>G54*'Stroke Epi'!$AH$33</f>
        <v>0.87522685231408337</v>
      </c>
      <c r="AD54" s="93">
        <f t="shared" si="3"/>
        <v>5.057295494737069</v>
      </c>
      <c r="AE54" s="93">
        <f>H54*'Stroke Epi'!$O$5</f>
        <v>5.8503756916251408</v>
      </c>
      <c r="AF54" s="93">
        <f>I54*'Stroke Epi'!$O$5</f>
        <v>5.2992087101601042</v>
      </c>
      <c r="AG54" s="93">
        <f>J54*'Stroke Epi'!$O$5</f>
        <v>4.1685339447960779</v>
      </c>
      <c r="AH54" s="93">
        <f>K54*'Stroke Epi'!$O$5</f>
        <v>6.1035035618468818</v>
      </c>
      <c r="AI54" s="93">
        <f>L54*'Stroke Epi'!$O$5</f>
        <v>4.1344199068339211</v>
      </c>
      <c r="AJ54" s="93">
        <f t="shared" si="4"/>
        <v>25.556041815262127</v>
      </c>
      <c r="AK54" s="93">
        <f t="shared" si="13"/>
        <v>357.71045002604194</v>
      </c>
      <c r="AL54" s="2"/>
      <c r="AM54" s="93">
        <f>'Mortal Baseline'!X54*AW54</f>
        <v>10.48588955707503</v>
      </c>
      <c r="AN54" s="93">
        <f>'Mortal Baseline'!Y54*AX54</f>
        <v>12.923980923838041</v>
      </c>
      <c r="AO54" s="93">
        <f>'Mortal Baseline'!Z54*AY54</f>
        <v>16.557206790560183</v>
      </c>
      <c r="AP54" s="93">
        <f>'Mortal Baseline'!AA54*AZ54</f>
        <v>15.789340033169463</v>
      </c>
      <c r="AQ54" s="93">
        <f>'Mortal Baseline'!AB54*BA54</f>
        <v>11.563802562420486</v>
      </c>
      <c r="AR54" s="93">
        <f t="shared" si="14"/>
        <v>30.19632725535093</v>
      </c>
      <c r="AS54" s="93">
        <f t="shared" si="15"/>
        <v>37.280868197936954</v>
      </c>
      <c r="AT54" s="93">
        <f t="shared" si="16"/>
        <v>52.333505086676197</v>
      </c>
      <c r="AU54" s="93">
        <f t="shared" si="17"/>
        <v>54.612169075361962</v>
      </c>
      <c r="AV54" s="93">
        <f t="shared" si="18"/>
        <v>39.851329725828414</v>
      </c>
      <c r="AW54" s="93">
        <f>('Stroke Epi'!AE84*(SUM('Mortal Baseline'!X54:AB54)))/('Mortal Baseline'!X54*'Stroke Epi'!B$83+'Mortal Baseline'!Y54*'Stroke Epi'!C$83+'Mortal Baseline'!Z54*'Stroke Epi'!D$83+'Mortal Baseline'!AA54*'Stroke Epi'!E$83+'Mortal Baseline'!AB54*'Stroke Epi'!F$83)</f>
        <v>1.9977683898025657E-3</v>
      </c>
      <c r="AX54" s="93">
        <f>$AW54*'Stroke Epi'!C$83</f>
        <v>1.5910209204209943E-3</v>
      </c>
      <c r="AY54" s="93">
        <f>$AW54*'Stroke Epi'!D$83</f>
        <v>1.415631792023232E-3</v>
      </c>
      <c r="AZ54" s="93">
        <f>$AW54*'Stroke Epi'!E$83</f>
        <v>1.2691888840365385E-3</v>
      </c>
      <c r="BA54" s="93">
        <f>$AW54*'Stroke Epi'!F$83</f>
        <v>1.0932437744248032E-3</v>
      </c>
      <c r="BB54" s="93">
        <f t="shared" si="5"/>
        <v>7.3668537607081332E-3</v>
      </c>
      <c r="BC54" s="2">
        <f>AM54/'Mortal Baseline'!X54</f>
        <v>1.9977683898025657E-3</v>
      </c>
      <c r="BD54" s="2">
        <f>AN54/'Mortal Baseline'!Y54</f>
        <v>1.5910209204209943E-3</v>
      </c>
      <c r="BE54" s="2">
        <f>AO54/'Mortal Baseline'!Z54</f>
        <v>1.4156317920232322E-3</v>
      </c>
      <c r="BF54" s="2">
        <f>AP54/'Mortal Baseline'!AA54</f>
        <v>1.2691888840365385E-3</v>
      </c>
      <c r="BG54" s="2">
        <f>AQ54/'Mortal Baseline'!AB54</f>
        <v>1.0932437744248032E-3</v>
      </c>
      <c r="BH54" s="2">
        <f>SUM(AM54:AQ54)/SUM('Mortal Baseline'!X54:AB54)</f>
        <v>1.4000000000000002E-3</v>
      </c>
      <c r="BI54" s="58">
        <f>AM54*'Stroke Epi'!$AP84</f>
        <v>0.37329766823187105</v>
      </c>
      <c r="BJ54" s="58">
        <f>AN54*'Stroke Epi'!$AP84</f>
        <v>0.46009372088863426</v>
      </c>
      <c r="BK54" s="58">
        <f>AO54*'Stroke Epi'!$AP84</f>
        <v>0.58943656174394254</v>
      </c>
      <c r="BL54" s="58">
        <f>AP54*'Stroke Epi'!$AP84</f>
        <v>0.56210050518083288</v>
      </c>
      <c r="BM54" s="58">
        <f>AQ54*'Stroke Epi'!$AP84</f>
        <v>0.41167137122216929</v>
      </c>
      <c r="BN54" s="93">
        <f t="shared" si="21"/>
        <v>2.3965998272674498</v>
      </c>
      <c r="BO54" s="93">
        <f>AR54*'Stroke Epi'!$O$5</f>
        <v>6.039265451070186</v>
      </c>
      <c r="BP54" s="93">
        <f>AS54*'Stroke Epi'!$O$5</f>
        <v>7.4561736395873908</v>
      </c>
      <c r="BQ54" s="93">
        <f>AT54*'Stroke Epi'!$O$5</f>
        <v>10.466701017335239</v>
      </c>
      <c r="BR54" s="93">
        <f>AU54*'Stroke Epi'!$O$5</f>
        <v>10.922433815072393</v>
      </c>
      <c r="BS54" s="93">
        <f>AV54*'Stroke Epi'!$O$5</f>
        <v>7.970265945165683</v>
      </c>
      <c r="BT54" s="93">
        <f t="shared" si="7"/>
        <v>42.854839868230897</v>
      </c>
      <c r="BU54" s="93">
        <f t="shared" si="19"/>
        <v>556.06283320089517</v>
      </c>
    </row>
    <row r="55" spans="1:73">
      <c r="A55" s="58">
        <f>'Mortal Baseline'!A55</f>
        <v>53</v>
      </c>
      <c r="B55" s="58">
        <v>57</v>
      </c>
      <c r="C55" s="93">
        <f>'Mortal Baseline'!C55*M55</f>
        <v>10.941638356140921</v>
      </c>
      <c r="D55" s="93">
        <f>'Mortal Baseline'!D55*N55</f>
        <v>10.931374846712329</v>
      </c>
      <c r="E55" s="93">
        <f>'Mortal Baseline'!E55*O55</f>
        <v>7.7598562024801474</v>
      </c>
      <c r="F55" s="93">
        <f>'Mortal Baseline'!F55*P55</f>
        <v>9.332036991087989</v>
      </c>
      <c r="G55" s="93">
        <f>'Mortal Baseline'!G55*Q55</f>
        <v>6.0327363796371758</v>
      </c>
      <c r="H55" s="93">
        <f t="shared" si="8"/>
        <v>33.933227427618746</v>
      </c>
      <c r="I55" s="93">
        <f t="shared" si="9"/>
        <v>30.7258895461006</v>
      </c>
      <c r="J55" s="93">
        <f t="shared" si="10"/>
        <v>23.400771502326965</v>
      </c>
      <c r="K55" s="93">
        <f t="shared" si="11"/>
        <v>32.409436911664898</v>
      </c>
      <c r="L55" s="93">
        <f t="shared" si="12"/>
        <v>21.695189154658777</v>
      </c>
      <c r="M55" s="93">
        <f>('Stroke Epi'!AE85*(SUM('Mortal Baseline'!C55:G55)))/('Mortal Baseline'!C55*'Stroke Epi'!B$74+'Mortal Baseline'!D55*'Stroke Epi'!C$74+'Mortal Baseline'!E55*'Stroke Epi'!D$74+'Mortal Baseline'!F55*'Stroke Epi'!E$74+'Mortal Baseline'!G55*'Stroke Epi'!F$74)</f>
        <v>2.0758578863036455E-3</v>
      </c>
      <c r="N55" s="93">
        <f>M55*'Stroke Epi'!C$74</f>
        <v>1.647119283754225E-3</v>
      </c>
      <c r="O55" s="93">
        <f>N55*'Stroke Epi'!D$74</f>
        <v>1.1671462331100588E-3</v>
      </c>
      <c r="P55" s="93">
        <f>O55*'Stroke Epi'!E$74</f>
        <v>7.3422017457508947E-4</v>
      </c>
      <c r="Q55" s="93">
        <f>P55*'Stroke Epi'!F$74</f>
        <v>3.9220875661261675E-4</v>
      </c>
      <c r="R55" s="93">
        <f t="shared" si="20"/>
        <v>6.0165523343556357E-3</v>
      </c>
      <c r="S55" s="2">
        <f>C55/'Mortal Baseline'!C55</f>
        <v>2.0758578863036455E-3</v>
      </c>
      <c r="T55" s="2">
        <f>D55/'Mortal Baseline'!D55</f>
        <v>1.647119283754225E-3</v>
      </c>
      <c r="U55" s="2">
        <f>E55/'Mortal Baseline'!E55</f>
        <v>1.1671462331100588E-3</v>
      </c>
      <c r="V55" s="2">
        <f>F55/'Mortal Baseline'!F55</f>
        <v>7.3422017457508947E-4</v>
      </c>
      <c r="W55" s="2">
        <f>G55/'Mortal Baseline'!G55</f>
        <v>3.9220875661261675E-4</v>
      </c>
      <c r="X55" s="2">
        <f>SUM(C55:G55)/SUM('Mortal Baseline'!C55:G55)</f>
        <v>9.6462702595357611E-4</v>
      </c>
      <c r="Y55" s="93">
        <f>C55*'Stroke Epi'!$AH85</f>
        <v>0.43219471506756635</v>
      </c>
      <c r="Z55" s="93">
        <f>D55*'Stroke Epi'!$AH$33</f>
        <v>1.4932258040609041</v>
      </c>
      <c r="AA55" s="93">
        <f>E55*'Stroke Epi'!$AH$33</f>
        <v>1.059996357258788</v>
      </c>
      <c r="AB55" s="93">
        <f>F55*'Stroke Epi'!$AH$33</f>
        <v>1.2747562529826193</v>
      </c>
      <c r="AC55" s="93">
        <f>G55*'Stroke Epi'!$AH$33</f>
        <v>0.82407178945843818</v>
      </c>
      <c r="AD55" s="93">
        <f t="shared" si="3"/>
        <v>5.0842449188283165</v>
      </c>
      <c r="AE55" s="93">
        <f>H55*'Stroke Epi'!$O$5</f>
        <v>6.7866454855237492</v>
      </c>
      <c r="AF55" s="93">
        <f>I55*'Stroke Epi'!$O$5</f>
        <v>6.14517790922012</v>
      </c>
      <c r="AG55" s="93">
        <f>J55*'Stroke Epi'!$O$5</f>
        <v>4.6801543004653929</v>
      </c>
      <c r="AH55" s="93">
        <f>K55*'Stroke Epi'!$O$5</f>
        <v>6.4818873823329799</v>
      </c>
      <c r="AI55" s="93">
        <f>L55*'Stroke Epi'!$O$5</f>
        <v>4.3390378309317557</v>
      </c>
      <c r="AJ55" s="93">
        <f t="shared" si="4"/>
        <v>28.432902908473995</v>
      </c>
      <c r="AK55" s="93">
        <f t="shared" si="13"/>
        <v>391.22759785334426</v>
      </c>
      <c r="AL55" s="2"/>
      <c r="AM55" s="93">
        <f>'Mortal Baseline'!X55*AW55</f>
        <v>11.066415578279969</v>
      </c>
      <c r="AN55" s="93">
        <f>'Mortal Baseline'!Y55*AX55</f>
        <v>13.621525373795762</v>
      </c>
      <c r="AO55" s="93">
        <f>'Mortal Baseline'!Z55*AY55</f>
        <v>16.475616112724278</v>
      </c>
      <c r="AP55" s="93">
        <f>'Mortal Baseline'!AA55*AZ55</f>
        <v>14.965361501705782</v>
      </c>
      <c r="AQ55" s="93">
        <f>'Mortal Baseline'!AB55*BA55</f>
        <v>10.922020421089163</v>
      </c>
      <c r="AR55" s="93">
        <f t="shared" si="14"/>
        <v>34.850179714328839</v>
      </c>
      <c r="AS55" s="93">
        <f t="shared" si="15"/>
        <v>42.986126211256689</v>
      </c>
      <c r="AT55" s="93">
        <f t="shared" si="16"/>
        <v>57.752983620321302</v>
      </c>
      <c r="AU55" s="93">
        <f t="shared" si="17"/>
        <v>58.092996256814516</v>
      </c>
      <c r="AV55" s="93">
        <f t="shared" si="18"/>
        <v>42.391412830529724</v>
      </c>
      <c r="AW55" s="93">
        <f>('Stroke Epi'!AE85*(SUM('Mortal Baseline'!X55:AB55)))/('Mortal Baseline'!X55*'Stroke Epi'!B$83+'Mortal Baseline'!Y55*'Stroke Epi'!C$83+'Mortal Baseline'!Z55*'Stroke Epi'!D$83+'Mortal Baseline'!AA55*'Stroke Epi'!E$83+'Mortal Baseline'!AB55*'Stroke Epi'!F$83)</f>
        <v>1.9822287539278472E-3</v>
      </c>
      <c r="AX55" s="93">
        <f>$AW55*'Stroke Epi'!C$83</f>
        <v>1.5786451686078198E-3</v>
      </c>
      <c r="AY55" s="93">
        <f>$AW55*'Stroke Epi'!D$83</f>
        <v>1.4046203040584584E-3</v>
      </c>
      <c r="AZ55" s="93">
        <f>$AW55*'Stroke Epi'!E$83</f>
        <v>1.2593165018250465E-3</v>
      </c>
      <c r="BA55" s="93">
        <f>$AW55*'Stroke Epi'!F$83</f>
        <v>1.0847399807600415E-3</v>
      </c>
      <c r="BB55" s="93">
        <f t="shared" si="5"/>
        <v>7.3095507091792133E-3</v>
      </c>
      <c r="BC55" s="2">
        <f>AM55/'Mortal Baseline'!X55</f>
        <v>1.9822287539278472E-3</v>
      </c>
      <c r="BD55" s="2">
        <f>AN55/'Mortal Baseline'!Y55</f>
        <v>1.5786451686078198E-3</v>
      </c>
      <c r="BE55" s="2">
        <f>AO55/'Mortal Baseline'!Z55</f>
        <v>1.4046203040584584E-3</v>
      </c>
      <c r="BF55" s="2">
        <f>AP55/'Mortal Baseline'!AA55</f>
        <v>1.2593165018250465E-3</v>
      </c>
      <c r="BG55" s="2">
        <f>AQ55/'Mortal Baseline'!AB55</f>
        <v>1.0847399807600415E-3</v>
      </c>
      <c r="BH55" s="2">
        <f>SUM(AM55:AQ55)/SUM('Mortal Baseline'!X55:AB55)</f>
        <v>1.4E-3</v>
      </c>
      <c r="BI55" s="58">
        <f>AM55*'Stroke Epi'!$AP85</f>
        <v>0.39396439458676691</v>
      </c>
      <c r="BJ55" s="58">
        <f>AN55*'Stroke Epi'!$AP85</f>
        <v>0.48492630330712916</v>
      </c>
      <c r="BK55" s="58">
        <f>AO55*'Stroke Epi'!$AP85</f>
        <v>0.58653193361298428</v>
      </c>
      <c r="BL55" s="58">
        <f>AP55*'Stroke Epi'!$AP85</f>
        <v>0.53276686946072582</v>
      </c>
      <c r="BM55" s="58">
        <f>AQ55*'Stroke Epi'!$AP85</f>
        <v>0.38882392699077423</v>
      </c>
      <c r="BN55" s="93">
        <f t="shared" si="21"/>
        <v>2.3870134279583803</v>
      </c>
      <c r="BO55" s="93">
        <f>AR55*'Stroke Epi'!$O$5</f>
        <v>6.9700359428657679</v>
      </c>
      <c r="BP55" s="93">
        <f>AS55*'Stroke Epi'!$O$5</f>
        <v>8.5972252422513389</v>
      </c>
      <c r="BQ55" s="93">
        <f>AT55*'Stroke Epi'!$O$5</f>
        <v>11.550596724064262</v>
      </c>
      <c r="BR55" s="93">
        <f>AU55*'Stroke Epi'!$O$5</f>
        <v>11.618599251362904</v>
      </c>
      <c r="BS55" s="93">
        <f>AV55*'Stroke Epi'!$O$5</f>
        <v>8.4782825661059444</v>
      </c>
      <c r="BT55" s="93">
        <f t="shared" si="7"/>
        <v>47.214739726650215</v>
      </c>
      <c r="BU55" s="93">
        <f t="shared" si="19"/>
        <v>605.66458635550384</v>
      </c>
    </row>
    <row r="56" spans="1:73">
      <c r="A56" s="58">
        <f>'Mortal Baseline'!A56</f>
        <v>54</v>
      </c>
      <c r="B56" s="58">
        <v>58</v>
      </c>
      <c r="C56" s="93">
        <f>'Mortal Baseline'!C56*M56</f>
        <v>11.533587921409232</v>
      </c>
      <c r="D56" s="93">
        <f>'Mortal Baseline'!D56*N56</f>
        <v>11.639334687199822</v>
      </c>
      <c r="E56" s="93">
        <f>'Mortal Baseline'!E56*O56</f>
        <v>7.9539380711607057</v>
      </c>
      <c r="F56" s="93">
        <f>'Mortal Baseline'!F56*P56</f>
        <v>8.8551499778387406</v>
      </c>
      <c r="G56" s="93">
        <f>'Mortal Baseline'!G56*Q56</f>
        <v>5.6501657516881965</v>
      </c>
      <c r="H56" s="93">
        <f t="shared" si="8"/>
        <v>38.247975148436666</v>
      </c>
      <c r="I56" s="93">
        <f t="shared" si="9"/>
        <v>34.726820520019402</v>
      </c>
      <c r="J56" s="93">
        <f t="shared" si="10"/>
        <v>25.614558915763489</v>
      </c>
      <c r="K56" s="93">
        <f t="shared" si="11"/>
        <v>33.507943254188042</v>
      </c>
      <c r="L56" s="93">
        <f t="shared" si="12"/>
        <v>22.182245285956778</v>
      </c>
      <c r="M56" s="93">
        <f>('Stroke Epi'!AE86*(SUM('Mortal Baseline'!C56:G56)))/('Mortal Baseline'!C56*'Stroke Epi'!B$74+'Mortal Baseline'!D56*'Stroke Epi'!C$74+'Mortal Baseline'!E56*'Stroke Epi'!D$74+'Mortal Baseline'!F56*'Stroke Epi'!E$74+'Mortal Baseline'!G56*'Stroke Epi'!F$74)</f>
        <v>2.0548875200215679E-3</v>
      </c>
      <c r="N56" s="93">
        <f>M56*'Stroke Epi'!C$74</f>
        <v>1.6304800451442526E-3</v>
      </c>
      <c r="O56" s="93">
        <f>N56*'Stroke Epi'!D$74</f>
        <v>1.1553556937987928E-3</v>
      </c>
      <c r="P56" s="93">
        <f>O56*'Stroke Epi'!E$74</f>
        <v>7.2680306471698322E-4</v>
      </c>
      <c r="Q56" s="93">
        <f>P56*'Stroke Epi'!F$74</f>
        <v>3.8824665432253661E-4</v>
      </c>
      <c r="R56" s="93">
        <f t="shared" si="20"/>
        <v>5.9557729780041332E-3</v>
      </c>
      <c r="S56" s="2">
        <f>C56/'Mortal Baseline'!C56</f>
        <v>2.0548875200215679E-3</v>
      </c>
      <c r="T56" s="2">
        <f>D56/'Mortal Baseline'!D56</f>
        <v>1.6304800451442526E-3</v>
      </c>
      <c r="U56" s="2">
        <f>E56/'Mortal Baseline'!E56</f>
        <v>1.1553556937987928E-3</v>
      </c>
      <c r="V56" s="2">
        <f>F56/'Mortal Baseline'!F56</f>
        <v>7.2680306471698322E-4</v>
      </c>
      <c r="W56" s="2">
        <f>G56/'Mortal Baseline'!G56</f>
        <v>3.8824665432253661E-4</v>
      </c>
      <c r="X56" s="2">
        <f>SUM(C56:G56)/SUM('Mortal Baseline'!C56:G56)</f>
        <v>9.8403551004167108E-4</v>
      </c>
      <c r="Y56" s="93">
        <f>C56*'Stroke Epi'!$AH86</f>
        <v>0.4555767228956647</v>
      </c>
      <c r="Z56" s="93">
        <f>D56*'Stroke Epi'!$AH$33</f>
        <v>1.5899331182714957</v>
      </c>
      <c r="AA56" s="93">
        <f>E56*'Stroke Epi'!$AH$33</f>
        <v>1.0865079405205524</v>
      </c>
      <c r="AB56" s="93">
        <f>F56*'Stroke Epi'!$AH$33</f>
        <v>1.2096134869727719</v>
      </c>
      <c r="AC56" s="93">
        <f>G56*'Stroke Epi'!$AH$33</f>
        <v>0.77181264168060759</v>
      </c>
      <c r="AD56" s="93">
        <f t="shared" si="3"/>
        <v>5.1134439103410934</v>
      </c>
      <c r="AE56" s="93">
        <f>H56*'Stroke Epi'!$O$5</f>
        <v>7.6495950296873332</v>
      </c>
      <c r="AF56" s="93">
        <f>I56*'Stroke Epi'!$O$5</f>
        <v>6.9453641040038807</v>
      </c>
      <c r="AG56" s="93">
        <f>J56*'Stroke Epi'!$O$5</f>
        <v>5.1229117831526985</v>
      </c>
      <c r="AH56" s="93">
        <f>K56*'Stroke Epi'!$O$5</f>
        <v>6.7015886508376088</v>
      </c>
      <c r="AI56" s="93">
        <f>L56*'Stroke Epi'!$O$5</f>
        <v>4.4364490571913562</v>
      </c>
      <c r="AJ56" s="93">
        <f t="shared" si="4"/>
        <v>30.855908624872878</v>
      </c>
      <c r="AK56" s="93">
        <f t="shared" si="13"/>
        <v>427.19695038855821</v>
      </c>
      <c r="AL56" s="2"/>
      <c r="AM56" s="93">
        <f>'Mortal Baseline'!X56*AW56</f>
        <v>11.710149006264809</v>
      </c>
      <c r="AN56" s="93">
        <f>'Mortal Baseline'!Y56*AX56</f>
        <v>14.373660734534226</v>
      </c>
      <c r="AO56" s="93">
        <f>'Mortal Baseline'!Z56*AY56</f>
        <v>16.357928778173346</v>
      </c>
      <c r="AP56" s="93">
        <f>'Mortal Baseline'!AA56*AZ56</f>
        <v>14.111169912489551</v>
      </c>
      <c r="AQ56" s="93">
        <f>'Mortal Baseline'!AB56*BA56</f>
        <v>10.229826800182632</v>
      </c>
      <c r="AR56" s="93">
        <f t="shared" si="14"/>
        <v>39.196328383141108</v>
      </c>
      <c r="AS56" s="93">
        <f t="shared" si="15"/>
        <v>48.277635400232448</v>
      </c>
      <c r="AT56" s="93">
        <f t="shared" si="16"/>
        <v>61.973783740817396</v>
      </c>
      <c r="AU56" s="93">
        <f t="shared" si="17"/>
        <v>60.052800048480442</v>
      </c>
      <c r="AV56" s="93">
        <f t="shared" si="18"/>
        <v>43.754133137615632</v>
      </c>
      <c r="AW56" s="93">
        <f>('Stroke Epi'!AE86*(SUM('Mortal Baseline'!X56:AB56)))/('Mortal Baseline'!X56*'Stroke Epi'!B$83+'Mortal Baseline'!Y56*'Stroke Epi'!C$83+'Mortal Baseline'!Z56*'Stroke Epi'!D$83+'Mortal Baseline'!AA56*'Stroke Epi'!E$83+'Mortal Baseline'!AB56*'Stroke Epi'!F$83)</f>
        <v>1.9652980966296178E-3</v>
      </c>
      <c r="AX56" s="93">
        <f>$AW56*'Stroke Epi'!C$83</f>
        <v>1.5651616086038377E-3</v>
      </c>
      <c r="AY56" s="93">
        <f>$AW56*'Stroke Epi'!D$83</f>
        <v>1.3926231291839515E-3</v>
      </c>
      <c r="AZ56" s="93">
        <f>$AW56*'Stroke Epi'!E$83</f>
        <v>1.2485603990895994E-3</v>
      </c>
      <c r="BA56" s="93">
        <f>$AW56*'Stroke Epi'!F$83</f>
        <v>1.0754749749752426E-3</v>
      </c>
      <c r="BB56" s="93">
        <f t="shared" si="5"/>
        <v>7.2471182084822491E-3</v>
      </c>
      <c r="BC56" s="2">
        <f>AM56/'Mortal Baseline'!X56</f>
        <v>1.9652980966296178E-3</v>
      </c>
      <c r="BD56" s="2">
        <f>AN56/'Mortal Baseline'!Y56</f>
        <v>1.5651616086038377E-3</v>
      </c>
      <c r="BE56" s="2">
        <f>AO56/'Mortal Baseline'!Z56</f>
        <v>1.3926231291839512E-3</v>
      </c>
      <c r="BF56" s="2">
        <f>AP56/'Mortal Baseline'!AA56</f>
        <v>1.2485603990895994E-3</v>
      </c>
      <c r="BG56" s="2">
        <f>AQ56/'Mortal Baseline'!AB56</f>
        <v>1.0754749749752426E-3</v>
      </c>
      <c r="BH56" s="2">
        <f>SUM(AM56:AQ56)/SUM('Mortal Baseline'!X56:AB56)</f>
        <v>1.3999999999999998E-3</v>
      </c>
      <c r="BI56" s="58">
        <f>AM56*'Stroke Epi'!$AP86</f>
        <v>0.41688130462302719</v>
      </c>
      <c r="BJ56" s="58">
        <f>AN56*'Stroke Epi'!$AP86</f>
        <v>0.51170232214941846</v>
      </c>
      <c r="BK56" s="58">
        <f>AO56*'Stroke Epi'!$AP86</f>
        <v>0.58234226450297111</v>
      </c>
      <c r="BL56" s="58">
        <f>AP56*'Stroke Epi'!$AP86</f>
        <v>0.50235764888462797</v>
      </c>
      <c r="BM56" s="58">
        <f>AQ56*'Stroke Epi'!$AP86</f>
        <v>0.36418183408650173</v>
      </c>
      <c r="BN56" s="93">
        <f t="shared" si="21"/>
        <v>2.3774653742465466</v>
      </c>
      <c r="BO56" s="93">
        <f>AR56*'Stroke Epi'!$O$5</f>
        <v>7.839265676628222</v>
      </c>
      <c r="BP56" s="93">
        <f>AS56*'Stroke Epi'!$O$5</f>
        <v>9.6555270800464896</v>
      </c>
      <c r="BQ56" s="93">
        <f>AT56*'Stroke Epi'!$O$5</f>
        <v>12.394756748163481</v>
      </c>
      <c r="BR56" s="93">
        <f>AU56*'Stroke Epi'!$O$5</f>
        <v>12.010560009696089</v>
      </c>
      <c r="BS56" s="93">
        <f>AV56*'Stroke Epi'!$O$5</f>
        <v>8.7508266275231268</v>
      </c>
      <c r="BT56" s="93">
        <f t="shared" si="7"/>
        <v>50.650936142057404</v>
      </c>
      <c r="BU56" s="93">
        <f t="shared" si="19"/>
        <v>658.69298787180776</v>
      </c>
    </row>
    <row r="57" spans="1:73">
      <c r="A57" s="58">
        <f>'Mortal Baseline'!A57</f>
        <v>55</v>
      </c>
      <c r="B57" s="58">
        <v>59</v>
      </c>
      <c r="C57" s="93">
        <f>'Mortal Baseline'!C57*M57</f>
        <v>12.151477814620421</v>
      </c>
      <c r="D57" s="93">
        <f>'Mortal Baseline'!D57*N57</f>
        <v>12.384329324038678</v>
      </c>
      <c r="E57" s="93">
        <f>'Mortal Baseline'!E57*O57</f>
        <v>8.1414146180464293</v>
      </c>
      <c r="F57" s="93">
        <f>'Mortal Baseline'!F57*P57</f>
        <v>8.3581465612033519</v>
      </c>
      <c r="G57" s="93">
        <f>'Mortal Baseline'!G57*Q57</f>
        <v>5.2617242890452474</v>
      </c>
      <c r="H57" s="93">
        <f t="shared" si="8"/>
        <v>42.29428121047409</v>
      </c>
      <c r="I57" s="93">
        <f t="shared" si="9"/>
        <v>38.575852621782701</v>
      </c>
      <c r="J57" s="93">
        <f t="shared" si="10"/>
        <v>27.546553810136668</v>
      </c>
      <c r="K57" s="93">
        <f t="shared" si="11"/>
        <v>33.954887677581013</v>
      </c>
      <c r="L57" s="93">
        <f t="shared" si="12"/>
        <v>22.235707876130061</v>
      </c>
      <c r="M57" s="93">
        <f>('Stroke Epi'!AE87*(SUM('Mortal Baseline'!C57:G57)))/('Mortal Baseline'!C57*'Stroke Epi'!B$74+'Mortal Baseline'!D57*'Stroke Epi'!C$74+'Mortal Baseline'!E57*'Stroke Epi'!D$74+'Mortal Baseline'!F57*'Stroke Epi'!E$74+'Mortal Baseline'!G57*'Stroke Epi'!F$74)</f>
        <v>2.0330076649526488E-3</v>
      </c>
      <c r="N57" s="93">
        <f>M57*'Stroke Epi'!C$74</f>
        <v>1.6131191595809657E-3</v>
      </c>
      <c r="O57" s="93">
        <f>N57*'Stroke Epi'!D$74</f>
        <v>1.1430537965479385E-3</v>
      </c>
      <c r="P57" s="93">
        <f>O57*'Stroke Epi'!E$74</f>
        <v>7.1906427338913137E-4</v>
      </c>
      <c r="Q57" s="93">
        <f>P57*'Stroke Epi'!F$74</f>
        <v>3.8411271490015853E-4</v>
      </c>
      <c r="R57" s="93">
        <f t="shared" si="20"/>
        <v>5.8923576093708428E-3</v>
      </c>
      <c r="S57" s="2">
        <f>C57/'Mortal Baseline'!C57</f>
        <v>2.0330076649526488E-3</v>
      </c>
      <c r="T57" s="2">
        <f>D57/'Mortal Baseline'!D57</f>
        <v>1.6131191595809657E-3</v>
      </c>
      <c r="U57" s="2">
        <f>E57/'Mortal Baseline'!E57</f>
        <v>1.1430537965479385E-3</v>
      </c>
      <c r="V57" s="2">
        <f>F57/'Mortal Baseline'!F57</f>
        <v>7.1906427338913137E-4</v>
      </c>
      <c r="W57" s="2">
        <f>G57/'Mortal Baseline'!G57</f>
        <v>3.8411271490015853E-4</v>
      </c>
      <c r="X57" s="2">
        <f>SUM(C57:G57)/SUM('Mortal Baseline'!C57:G57)</f>
        <v>1.0042994686898104E-3</v>
      </c>
      <c r="Y57" s="93">
        <f>C57*'Stroke Epi'!$AH87</f>
        <v>0.4799833736775066</v>
      </c>
      <c r="Z57" s="93">
        <f>D57*'Stroke Epi'!$AH$33</f>
        <v>1.6916993856636833</v>
      </c>
      <c r="AA57" s="93">
        <f>E57*'Stroke Epi'!$AH$33</f>
        <v>1.1121172368251422</v>
      </c>
      <c r="AB57" s="93">
        <f>F57*'Stroke Epi'!$AH$33</f>
        <v>1.141722820260378</v>
      </c>
      <c r="AC57" s="93">
        <f>G57*'Stroke Epi'!$AH$33</f>
        <v>0.71875153788358082</v>
      </c>
      <c r="AD57" s="93">
        <f t="shared" si="3"/>
        <v>5.1442743543102907</v>
      </c>
      <c r="AE57" s="93">
        <f>H57*'Stroke Epi'!$O$5</f>
        <v>8.4588562420948179</v>
      </c>
      <c r="AF57" s="93">
        <f>I57*'Stroke Epi'!$O$5</f>
        <v>7.7151705243565409</v>
      </c>
      <c r="AG57" s="93">
        <f>J57*'Stroke Epi'!$O$5</f>
        <v>5.5093107620273338</v>
      </c>
      <c r="AH57" s="93">
        <f>K57*'Stroke Epi'!$O$5</f>
        <v>6.7909775355162028</v>
      </c>
      <c r="AI57" s="93">
        <f>L57*'Stroke Epi'!$O$5</f>
        <v>4.4471415752260119</v>
      </c>
      <c r="AJ57" s="93">
        <f t="shared" si="4"/>
        <v>32.921456639220906</v>
      </c>
      <c r="AK57" s="93">
        <f t="shared" si="13"/>
        <v>465.2626813820894</v>
      </c>
      <c r="AL57" s="2"/>
      <c r="AM57" s="93">
        <f>'Mortal Baseline'!X57*AW57</f>
        <v>12.419378854614116</v>
      </c>
      <c r="AN57" s="93">
        <f>'Mortal Baseline'!Y57*AX57</f>
        <v>15.173178502226882</v>
      </c>
      <c r="AO57" s="93">
        <f>'Mortal Baseline'!Z57*AY57</f>
        <v>16.198326392527399</v>
      </c>
      <c r="AP57" s="93">
        <f>'Mortal Baseline'!AA57*AZ57</f>
        <v>13.233174175436053</v>
      </c>
      <c r="AQ57" s="93">
        <f>'Mortal Baseline'!AB57*BA57</f>
        <v>9.491546365913532</v>
      </c>
      <c r="AR57" s="93">
        <f t="shared" si="14"/>
        <v>43.359560256503975</v>
      </c>
      <c r="AS57" s="93">
        <f t="shared" si="15"/>
        <v>53.283584500263423</v>
      </c>
      <c r="AT57" s="93">
        <f t="shared" si="16"/>
        <v>65.195011120678345</v>
      </c>
      <c r="AU57" s="93">
        <f t="shared" si="17"/>
        <v>60.773056565335779</v>
      </c>
      <c r="AV57" s="93">
        <f t="shared" si="18"/>
        <v>44.130671041919534</v>
      </c>
      <c r="AW57" s="93">
        <f>('Stroke Epi'!AE87*(SUM('Mortal Baseline'!X57:AB57)))/('Mortal Baseline'!X57*'Stroke Epi'!B$83+'Mortal Baseline'!Y57*'Stroke Epi'!C$83+'Mortal Baseline'!Z57*'Stroke Epi'!D$83+'Mortal Baseline'!AA57*'Stroke Epi'!E$83+'Mortal Baseline'!AB57*'Stroke Epi'!F$83)</f>
        <v>1.9470240482554213E-3</v>
      </c>
      <c r="AX57" s="93">
        <f>$AW57*'Stroke Epi'!C$83</f>
        <v>1.5506081731743158E-3</v>
      </c>
      <c r="AY57" s="93">
        <f>$AW57*'Stroke Epi'!D$83</f>
        <v>1.3796740185765702E-3</v>
      </c>
      <c r="AZ57" s="93">
        <f>$AW57*'Stroke Epi'!E$83</f>
        <v>1.2369508355479677E-3</v>
      </c>
      <c r="BA57" s="93">
        <f>$AW57*'Stroke Epi'!F$83</f>
        <v>1.0654748219441886E-3</v>
      </c>
      <c r="BB57" s="93">
        <f t="shared" si="5"/>
        <v>7.1797318974984627E-3</v>
      </c>
      <c r="BC57" s="2">
        <f>AM57/'Mortal Baseline'!X57</f>
        <v>1.9470240482554213E-3</v>
      </c>
      <c r="BD57" s="2">
        <f>AN57/'Mortal Baseline'!Y57</f>
        <v>1.5506081731743158E-3</v>
      </c>
      <c r="BE57" s="2">
        <f>AO57/'Mortal Baseline'!Z57</f>
        <v>1.3796740185765704E-3</v>
      </c>
      <c r="BF57" s="2">
        <f>AP57/'Mortal Baseline'!AA57</f>
        <v>1.2369508355479677E-3</v>
      </c>
      <c r="BG57" s="2">
        <f>AQ57/'Mortal Baseline'!AB57</f>
        <v>1.0654748219441886E-3</v>
      </c>
      <c r="BH57" s="2">
        <f>SUM(AM57:AQ57)/SUM('Mortal Baseline'!X57:AB57)</f>
        <v>1.3999999999999998E-3</v>
      </c>
      <c r="BI57" s="58">
        <f>AM57*'Stroke Epi'!$AP87</f>
        <v>0.44212988722426255</v>
      </c>
      <c r="BJ57" s="58">
        <f>AN57*'Stroke Epi'!$AP87</f>
        <v>0.54016515467927706</v>
      </c>
      <c r="BK57" s="58">
        <f>AO57*'Stroke Epi'!$AP87</f>
        <v>0.5766604195739754</v>
      </c>
      <c r="BL57" s="58">
        <f>AP57*'Stroke Epi'!$AP87</f>
        <v>0.47110100064552352</v>
      </c>
      <c r="BM57" s="58">
        <f>AQ57*'Stroke Epi'!$AP87</f>
        <v>0.33789905062652176</v>
      </c>
      <c r="BN57" s="93">
        <f t="shared" si="21"/>
        <v>2.3679555127495604</v>
      </c>
      <c r="BO57" s="93">
        <f>AR57*'Stroke Epi'!$O$5</f>
        <v>8.6719120513007955</v>
      </c>
      <c r="BP57" s="93">
        <f>AS57*'Stroke Epi'!$O$5</f>
        <v>10.656716900052686</v>
      </c>
      <c r="BQ57" s="93">
        <f>AT57*'Stroke Epi'!$O$5</f>
        <v>13.03900222413567</v>
      </c>
      <c r="BR57" s="93">
        <f>AU57*'Stroke Epi'!$O$5</f>
        <v>12.154611313067157</v>
      </c>
      <c r="BS57" s="93">
        <f>AV57*'Stroke Epi'!$O$5</f>
        <v>8.8261342083839072</v>
      </c>
      <c r="BT57" s="93">
        <f t="shared" si="7"/>
        <v>53.348376696940214</v>
      </c>
      <c r="BU57" s="93">
        <f t="shared" si="19"/>
        <v>714.40932008149753</v>
      </c>
    </row>
    <row r="58" spans="1:73">
      <c r="A58" s="58">
        <f>'Mortal Baseline'!A58</f>
        <v>56</v>
      </c>
      <c r="B58" s="58">
        <v>60</v>
      </c>
      <c r="C58" s="93">
        <f>'Mortal Baseline'!C58*M58</f>
        <v>21.930825995727648</v>
      </c>
      <c r="D58" s="93">
        <f>'Mortal Baseline'!D58*N58</f>
        <v>22.558610606982722</v>
      </c>
      <c r="E58" s="93">
        <f>'Mortal Baseline'!E58*O58</f>
        <v>14.258310113238394</v>
      </c>
      <c r="F58" s="93">
        <f>'Mortal Baseline'!F58*P58</f>
        <v>13.449679025012641</v>
      </c>
      <c r="G58" s="93">
        <f>'Mortal Baseline'!G58*Q58</f>
        <v>8.3486761899511635</v>
      </c>
      <c r="H58" s="93">
        <f t="shared" si="8"/>
        <v>55.286267590429418</v>
      </c>
      <c r="I58" s="93">
        <f t="shared" si="9"/>
        <v>51.727593318745207</v>
      </c>
      <c r="J58" s="93">
        <f t="shared" si="10"/>
        <v>35.183435924522591</v>
      </c>
      <c r="K58" s="93">
        <f t="shared" si="11"/>
        <v>39.471866346817073</v>
      </c>
      <c r="L58" s="93">
        <f t="shared" si="12"/>
        <v>25.418490952971631</v>
      </c>
      <c r="M58" s="93">
        <f>('Stroke Epi'!AE88*(SUM('Mortal Baseline'!C58:G58)))/('Mortal Baseline'!C58*'Stroke Epi'!B$74+'Mortal Baseline'!D58*'Stroke Epi'!C$74+'Mortal Baseline'!E58*'Stroke Epi'!D$74+'Mortal Baseline'!F58*'Stroke Epi'!E$74+'Mortal Baseline'!G58*'Stroke Epi'!F$74)</f>
        <v>3.4463248205824377E-3</v>
      </c>
      <c r="N58" s="93">
        <f>M58*'Stroke Epi'!C$74</f>
        <v>2.7345359754708293E-3</v>
      </c>
      <c r="O58" s="93">
        <f>N58*'Stroke Epi'!D$74</f>
        <v>1.937688056083104E-3</v>
      </c>
      <c r="P58" s="93">
        <f>O58*'Stroke Epi'!E$74</f>
        <v>1.2189472256774584E-3</v>
      </c>
      <c r="Q58" s="93">
        <f>P58*'Stroke Epi'!F$74</f>
        <v>6.5114224903453785E-4</v>
      </c>
      <c r="R58" s="93">
        <f t="shared" si="20"/>
        <v>9.9886383268483672E-3</v>
      </c>
      <c r="S58" s="2">
        <f>C58/'Mortal Baseline'!C58</f>
        <v>3.4463248205824381E-3</v>
      </c>
      <c r="T58" s="2">
        <f>D58/'Mortal Baseline'!D58</f>
        <v>2.7345359754708293E-3</v>
      </c>
      <c r="U58" s="2">
        <f>E58/'Mortal Baseline'!E58</f>
        <v>1.937688056083104E-3</v>
      </c>
      <c r="V58" s="2">
        <f>F58/'Mortal Baseline'!F58</f>
        <v>1.2189472256774584E-3</v>
      </c>
      <c r="W58" s="2">
        <f>G58/'Mortal Baseline'!G58</f>
        <v>6.5114224903453795E-4</v>
      </c>
      <c r="X58" s="2">
        <f>SUM(C58:G58)/SUM('Mortal Baseline'!C58:G58)</f>
        <v>1.7576158798023669E-3</v>
      </c>
      <c r="Y58" s="93">
        <f>C58*'Stroke Epi'!$AH88</f>
        <v>0.69740026666413923</v>
      </c>
      <c r="Z58" s="93">
        <f>D58*'Stroke Epi'!$AH$33</f>
        <v>3.0815062089138396</v>
      </c>
      <c r="AA58" s="93">
        <f>E58*'Stroke Epi'!$AH$33</f>
        <v>1.9476851614683646</v>
      </c>
      <c r="AB58" s="93">
        <f>F58*'Stroke Epi'!$AH$33</f>
        <v>1.8372261548167268</v>
      </c>
      <c r="AC58" s="93">
        <f>G58*'Stroke Epi'!$AH$33</f>
        <v>1.1404291675473288</v>
      </c>
      <c r="AD58" s="93">
        <f t="shared" si="3"/>
        <v>8.7042469594103995</v>
      </c>
      <c r="AE58" s="93">
        <f>H58*'Stroke Epi'!$O$5</f>
        <v>11.057253518085885</v>
      </c>
      <c r="AF58" s="93">
        <f>I58*'Stroke Epi'!$O$5</f>
        <v>10.345518663749042</v>
      </c>
      <c r="AG58" s="93">
        <f>J58*'Stroke Epi'!$O$5</f>
        <v>7.0366871849045189</v>
      </c>
      <c r="AH58" s="93">
        <f>K58*'Stroke Epi'!$O$5</f>
        <v>7.894373269363415</v>
      </c>
      <c r="AI58" s="93">
        <f>L58*'Stroke Epi'!$O$5</f>
        <v>5.0836981905943261</v>
      </c>
      <c r="AJ58" s="93">
        <f t="shared" si="4"/>
        <v>41.417530826697188</v>
      </c>
      <c r="AK58" s="93">
        <f t="shared" si="13"/>
        <v>515.38445916819694</v>
      </c>
      <c r="AL58" s="2"/>
      <c r="AM58" s="93">
        <f>'Mortal Baseline'!X58*AW58</f>
        <v>22.62103126223224</v>
      </c>
      <c r="AN58" s="93">
        <f>'Mortal Baseline'!Y58*AX58</f>
        <v>27.445942715512356</v>
      </c>
      <c r="AO58" s="93">
        <f>'Mortal Baseline'!Z58*AY58</f>
        <v>27.413519589632074</v>
      </c>
      <c r="AP58" s="93">
        <f>'Mortal Baseline'!AA58*AZ58</f>
        <v>21.151960276130129</v>
      </c>
      <c r="AQ58" s="93">
        <f>'Mortal Baseline'!AB58*BA58</f>
        <v>14.938189368301989</v>
      </c>
      <c r="AR58" s="93">
        <f t="shared" si="14"/>
        <v>56.866549580211156</v>
      </c>
      <c r="AS58" s="93">
        <f t="shared" si="15"/>
        <v>69.532645161043817</v>
      </c>
      <c r="AT58" s="93">
        <f t="shared" si="16"/>
        <v>78.992868066600778</v>
      </c>
      <c r="AU58" s="93">
        <f t="shared" si="17"/>
        <v>69.299304527753236</v>
      </c>
      <c r="AV58" s="93">
        <f t="shared" si="18"/>
        <v>49.904827151211101</v>
      </c>
      <c r="AW58" s="93">
        <f>('Stroke Epi'!AE88*(SUM('Mortal Baseline'!X58:AB58)))/('Mortal Baseline'!X58*'Stroke Epi'!B$83+'Mortal Baseline'!Y58*'Stroke Epi'!C$83+'Mortal Baseline'!Z58*'Stroke Epi'!D$83+'Mortal Baseline'!AA58*'Stroke Epi'!E$83+'Mortal Baseline'!AB58*'Stroke Epi'!F$83)</f>
        <v>3.3042778944635835E-3</v>
      </c>
      <c r="AX58" s="93">
        <f>$AW58*'Stroke Epi'!C$83</f>
        <v>2.6315238962689507E-3</v>
      </c>
      <c r="AY58" s="93">
        <f>$AW58*'Stroke Epi'!D$83</f>
        <v>2.341433001422409E-3</v>
      </c>
      <c r="AZ58" s="93">
        <f>$AW58*'Stroke Epi'!E$83</f>
        <v>2.0992187056455011E-3</v>
      </c>
      <c r="BA58" s="93">
        <f>$AW58*'Stroke Epi'!F$83</f>
        <v>1.8082082265045809E-3</v>
      </c>
      <c r="BB58" s="93">
        <f t="shared" si="5"/>
        <v>1.2184661724305025E-2</v>
      </c>
      <c r="BC58" s="2">
        <f>AM58/'Mortal Baseline'!X58</f>
        <v>3.3042778944635839E-3</v>
      </c>
      <c r="BD58" s="2">
        <f>AN58/'Mortal Baseline'!Y58</f>
        <v>2.6315238962689507E-3</v>
      </c>
      <c r="BE58" s="2">
        <f>AO58/'Mortal Baseline'!Z58</f>
        <v>2.341433001422409E-3</v>
      </c>
      <c r="BF58" s="2">
        <f>AP58/'Mortal Baseline'!AA58</f>
        <v>2.0992187056455011E-3</v>
      </c>
      <c r="BG58" s="2">
        <f>AQ58/'Mortal Baseline'!AB58</f>
        <v>1.8082082265045809E-3</v>
      </c>
      <c r="BH58" s="2">
        <f>SUM(AM58:AQ58)/SUM('Mortal Baseline'!X58:AB58)</f>
        <v>2.3999999999999998E-3</v>
      </c>
      <c r="BI58" s="58">
        <f>AM58*'Stroke Epi'!$AP88</f>
        <v>0.68315514411941369</v>
      </c>
      <c r="BJ58" s="58">
        <f>AN58*'Stroke Epi'!$AP88</f>
        <v>0.82886747000847316</v>
      </c>
      <c r="BK58" s="58">
        <f>AO58*'Stroke Epi'!$AP88</f>
        <v>0.8278882916068887</v>
      </c>
      <c r="BL58" s="58">
        <f>AP58*'Stroke Epi'!$AP88</f>
        <v>0.63878920033912989</v>
      </c>
      <c r="BM58" s="58">
        <f>AQ58*'Stroke Epi'!$AP88</f>
        <v>0.45113331892272007</v>
      </c>
      <c r="BN58" s="93">
        <f t="shared" si="21"/>
        <v>3.4298334249966254</v>
      </c>
      <c r="BO58" s="93">
        <f>AR58*'Stroke Epi'!$O$5</f>
        <v>11.373309916042231</v>
      </c>
      <c r="BP58" s="93">
        <f>AS58*'Stroke Epi'!$O$5</f>
        <v>13.906529032208764</v>
      </c>
      <c r="BQ58" s="93">
        <f>AT58*'Stroke Epi'!$O$5</f>
        <v>15.798573613320157</v>
      </c>
      <c r="BR58" s="93">
        <f>AU58*'Stroke Epi'!$O$5</f>
        <v>13.859860905550647</v>
      </c>
      <c r="BS58" s="93">
        <f>AV58*'Stroke Epi'!$O$5</f>
        <v>9.9809654302422217</v>
      </c>
      <c r="BT58" s="93">
        <f t="shared" si="7"/>
        <v>64.919238897364025</v>
      </c>
      <c r="BU58" s="93">
        <f t="shared" si="19"/>
        <v>782.75839240385824</v>
      </c>
    </row>
    <row r="59" spans="1:73">
      <c r="A59" s="58">
        <f>'Mortal Baseline'!A59</f>
        <v>57</v>
      </c>
      <c r="B59" s="58">
        <v>61</v>
      </c>
      <c r="C59" s="93">
        <f>'Mortal Baseline'!C59*M59</f>
        <v>22.980694493666505</v>
      </c>
      <c r="D59" s="93">
        <f>'Mortal Baseline'!D59*N59</f>
        <v>23.833874843692644</v>
      </c>
      <c r="E59" s="93">
        <f>'Mortal Baseline'!E59*O59</f>
        <v>14.477363808887102</v>
      </c>
      <c r="F59" s="93">
        <f>'Mortal Baseline'!F59*P59</f>
        <v>12.50674796629553</v>
      </c>
      <c r="G59" s="93">
        <f>'Mortal Baseline'!G59*Q59</f>
        <v>7.6483664754392784</v>
      </c>
      <c r="H59" s="93">
        <f t="shared" si="8"/>
        <v>66.512308299345904</v>
      </c>
      <c r="I59" s="93">
        <f t="shared" si="9"/>
        <v>62.134443289774971</v>
      </c>
      <c r="J59" s="93">
        <f t="shared" si="10"/>
        <v>40.67642738703681</v>
      </c>
      <c r="K59" s="93">
        <f t="shared" si="11"/>
        <v>42.247014888932462</v>
      </c>
      <c r="L59" s="93">
        <f t="shared" si="12"/>
        <v>26.842730070269258</v>
      </c>
      <c r="M59" s="93">
        <f>('Stroke Epi'!AE89*(SUM('Mortal Baseline'!C59:G59)))/('Mortal Baseline'!C59*'Stroke Epi'!B$74+'Mortal Baseline'!D59*'Stroke Epi'!C$74+'Mortal Baseline'!E59*'Stroke Epi'!D$74+'Mortal Baseline'!F59*'Stroke Epi'!E$74+'Mortal Baseline'!G59*'Stroke Epi'!F$74)</f>
        <v>3.4064532938256685E-3</v>
      </c>
      <c r="N59" s="93">
        <f>M59*'Stroke Epi'!C$74</f>
        <v>2.7028993393469866E-3</v>
      </c>
      <c r="O59" s="93">
        <f>N59*'Stroke Epi'!D$74</f>
        <v>1.9152703835778951E-3</v>
      </c>
      <c r="P59" s="93">
        <f>O59*'Stroke Epi'!E$74</f>
        <v>1.2048448733299874E-3</v>
      </c>
      <c r="Q59" s="93">
        <f>P59*'Stroke Epi'!F$74</f>
        <v>6.4360899637948027E-4</v>
      </c>
      <c r="R59" s="93">
        <f t="shared" si="20"/>
        <v>9.8730768864600197E-3</v>
      </c>
      <c r="S59" s="2">
        <f>C59/'Mortal Baseline'!C59</f>
        <v>3.4064532938256685E-3</v>
      </c>
      <c r="T59" s="2">
        <f>D59/'Mortal Baseline'!D59</f>
        <v>2.7028993393469866E-3</v>
      </c>
      <c r="U59" s="2">
        <f>E59/'Mortal Baseline'!E59</f>
        <v>1.9152703835778951E-3</v>
      </c>
      <c r="V59" s="2">
        <f>F59/'Mortal Baseline'!F59</f>
        <v>1.2048448733299874E-3</v>
      </c>
      <c r="W59" s="2">
        <f>G59/'Mortal Baseline'!G59</f>
        <v>6.4360899637948027E-4</v>
      </c>
      <c r="X59" s="2">
        <f>SUM(C59:G59)/SUM('Mortal Baseline'!C59:G59)</f>
        <v>1.7945028593160384E-3</v>
      </c>
      <c r="Y59" s="93">
        <f>C59*'Stroke Epi'!$AH89</f>
        <v>0.73078608489859487</v>
      </c>
      <c r="Z59" s="93">
        <f>D59*'Stroke Epi'!$AH$33</f>
        <v>3.2557073036484154</v>
      </c>
      <c r="AA59" s="93">
        <f>E59*'Stroke Epi'!$AH$33</f>
        <v>1.977607896293978</v>
      </c>
      <c r="AB59" s="93">
        <f>F59*'Stroke Epi'!$AH$33</f>
        <v>1.7084217721959694</v>
      </c>
      <c r="AC59" s="93">
        <f>G59*'Stroke Epi'!$AH$33</f>
        <v>1.0447668605450053</v>
      </c>
      <c r="AD59" s="93">
        <f t="shared" si="3"/>
        <v>8.7172899175819634</v>
      </c>
      <c r="AE59" s="93">
        <f>H59*'Stroke Epi'!$O$5</f>
        <v>13.302461659869181</v>
      </c>
      <c r="AF59" s="93">
        <f>I59*'Stroke Epi'!$O$5</f>
        <v>12.426888657954995</v>
      </c>
      <c r="AG59" s="93">
        <f>J59*'Stroke Epi'!$O$5</f>
        <v>8.1352854774073631</v>
      </c>
      <c r="AH59" s="93">
        <f>K59*'Stroke Epi'!$O$5</f>
        <v>8.4494029777864927</v>
      </c>
      <c r="AI59" s="93">
        <f>L59*'Stroke Epi'!$O$5</f>
        <v>5.3685460140538517</v>
      </c>
      <c r="AJ59" s="93">
        <f t="shared" si="4"/>
        <v>47.682584787071889</v>
      </c>
      <c r="AK59" s="93">
        <f t="shared" si="13"/>
        <v>571.78433387285077</v>
      </c>
      <c r="AL59" s="2"/>
      <c r="AM59" s="93">
        <f>'Mortal Baseline'!X59*AW59</f>
        <v>24.016629954446554</v>
      </c>
      <c r="AN59" s="93">
        <f>'Mortal Baseline'!Y59*AX59</f>
        <v>28.861842822541369</v>
      </c>
      <c r="AO59" s="93">
        <f>'Mortal Baseline'!Z59*AY59</f>
        <v>26.911539676259832</v>
      </c>
      <c r="AP59" s="93">
        <f>'Mortal Baseline'!AA59*AZ59</f>
        <v>19.56262662098003</v>
      </c>
      <c r="AQ59" s="93">
        <f>'Mortal Baseline'!AB59*BA59</f>
        <v>13.525223213988937</v>
      </c>
      <c r="AR59" s="93">
        <f t="shared" si="14"/>
        <v>68.826714474496072</v>
      </c>
      <c r="AS59" s="93">
        <f t="shared" si="15"/>
        <v>83.659091481367938</v>
      </c>
      <c r="AT59" s="93">
        <f t="shared" si="16"/>
        <v>89.277945837933572</v>
      </c>
      <c r="AU59" s="93">
        <f t="shared" si="17"/>
        <v>74.363281042843482</v>
      </c>
      <c r="AV59" s="93">
        <f t="shared" si="18"/>
        <v>52.997951616035095</v>
      </c>
      <c r="AW59" s="93">
        <f>('Stroke Epi'!AE89*(SUM('Mortal Baseline'!X59:AB59)))/('Mortal Baseline'!X59*'Stroke Epi'!B$83+'Mortal Baseline'!Y59*'Stroke Epi'!C$83+'Mortal Baseline'!Z59*'Stroke Epi'!D$83+'Mortal Baseline'!AA59*'Stroke Epi'!E$83+'Mortal Baseline'!AB59*'Stroke Epi'!F$83)</f>
        <v>3.2688803348701282E-3</v>
      </c>
      <c r="AX59" s="93">
        <f>$AW59*'Stroke Epi'!C$83</f>
        <v>2.6033333121489358E-3</v>
      </c>
      <c r="AY59" s="93">
        <f>$AW59*'Stroke Epi'!D$83</f>
        <v>2.3163500583864125E-3</v>
      </c>
      <c r="AZ59" s="93">
        <f>$AW59*'Stroke Epi'!E$83</f>
        <v>2.0767305186327541E-3</v>
      </c>
      <c r="BA59" s="93">
        <f>$AW59*'Stroke Epi'!F$83</f>
        <v>1.7888375317569277E-3</v>
      </c>
      <c r="BB59" s="93">
        <f t="shared" si="5"/>
        <v>1.2054131755795158E-2</v>
      </c>
      <c r="BC59" s="2">
        <f>AM59/'Mortal Baseline'!X59</f>
        <v>3.2688803348701282E-3</v>
      </c>
      <c r="BD59" s="2">
        <f>AN59/'Mortal Baseline'!Y59</f>
        <v>2.6033333121489358E-3</v>
      </c>
      <c r="BE59" s="2">
        <f>AO59/'Mortal Baseline'!Z59</f>
        <v>2.3163500583864125E-3</v>
      </c>
      <c r="BF59" s="2">
        <f>AP59/'Mortal Baseline'!AA59</f>
        <v>2.0767305186327541E-3</v>
      </c>
      <c r="BG59" s="2">
        <f>AQ59/'Mortal Baseline'!AB59</f>
        <v>1.7888375317569277E-3</v>
      </c>
      <c r="BH59" s="2">
        <f>SUM(AM59:AQ59)/SUM('Mortal Baseline'!X59:AB59)</f>
        <v>2.3999999999999989E-3</v>
      </c>
      <c r="BI59" s="58">
        <f>AM59*'Stroke Epi'!$AP89</f>
        <v>0.72530222462428595</v>
      </c>
      <c r="BJ59" s="58">
        <f>AN59*'Stroke Epi'!$AP89</f>
        <v>0.87162765324074942</v>
      </c>
      <c r="BK59" s="58">
        <f>AO59*'Stroke Epi'!$AP89</f>
        <v>0.81272849822304694</v>
      </c>
      <c r="BL59" s="58">
        <f>AP59*'Stroke Epi'!$AP89</f>
        <v>0.5907913239535969</v>
      </c>
      <c r="BM59" s="58">
        <f>AQ59*'Stroke Epi'!$AP89</f>
        <v>0.40846174106246591</v>
      </c>
      <c r="BN59" s="93">
        <f t="shared" si="21"/>
        <v>3.4089114411041455</v>
      </c>
      <c r="BO59" s="93">
        <f>AR59*'Stroke Epi'!$O$5</f>
        <v>13.765342894899215</v>
      </c>
      <c r="BP59" s="93">
        <f>AS59*'Stroke Epi'!$O$5</f>
        <v>16.731818296273588</v>
      </c>
      <c r="BQ59" s="93">
        <f>AT59*'Stroke Epi'!$O$5</f>
        <v>17.855589167586714</v>
      </c>
      <c r="BR59" s="93">
        <f>AU59*'Stroke Epi'!$O$5</f>
        <v>14.872656208568698</v>
      </c>
      <c r="BS59" s="93">
        <f>AV59*'Stroke Epi'!$O$5</f>
        <v>10.599590323207019</v>
      </c>
      <c r="BT59" s="93">
        <f t="shared" si="7"/>
        <v>73.824996890535232</v>
      </c>
      <c r="BU59" s="93">
        <f t="shared" si="19"/>
        <v>859.99230073549757</v>
      </c>
    </row>
    <row r="60" spans="1:73">
      <c r="A60" s="58">
        <f>'Mortal Baseline'!A60</f>
        <v>58</v>
      </c>
      <c r="B60" s="58">
        <v>62</v>
      </c>
      <c r="C60" s="93">
        <f>'Mortal Baseline'!C60*M60</f>
        <v>24.053481973443716</v>
      </c>
      <c r="D60" s="93">
        <f>'Mortal Baseline'!D60*N60</f>
        <v>25.117263171008396</v>
      </c>
      <c r="E60" s="93">
        <f>'Mortal Baseline'!E60*O60</f>
        <v>14.657828524365739</v>
      </c>
      <c r="F60" s="93">
        <f>'Mortal Baseline'!F60*P60</f>
        <v>11.562754056245605</v>
      </c>
      <c r="G60" s="93">
        <f>'Mortal Baseline'!G60*Q60</f>
        <v>6.958532142542567</v>
      </c>
      <c r="H60" s="93">
        <f t="shared" si="8"/>
        <v>76.53254252802185</v>
      </c>
      <c r="I60" s="93">
        <f t="shared" si="9"/>
        <v>71.569110499179956</v>
      </c>
      <c r="J60" s="93">
        <f t="shared" si="10"/>
        <v>45.221362537701211</v>
      </c>
      <c r="K60" s="93">
        <f t="shared" si="11"/>
        <v>43.651944195195604</v>
      </c>
      <c r="L60" s="93">
        <f t="shared" si="12"/>
        <v>27.387949338212973</v>
      </c>
      <c r="M60" s="93">
        <f>('Stroke Epi'!AE90*(SUM('Mortal Baseline'!C60:G60)))/('Mortal Baseline'!C60*'Stroke Epi'!B$74+'Mortal Baseline'!D60*'Stroke Epi'!C$74+'Mortal Baseline'!E60*'Stroke Epi'!D$74+'Mortal Baseline'!F60*'Stroke Epi'!E$74+'Mortal Baseline'!G60*'Stroke Epi'!F$74)</f>
        <v>3.3658623721100102E-3</v>
      </c>
      <c r="N60" s="93">
        <f>M60*'Stroke Epi'!C$74</f>
        <v>2.6706918889505297E-3</v>
      </c>
      <c r="O60" s="93">
        <f>N60*'Stroke Epi'!D$74</f>
        <v>1.8924482329424994E-3</v>
      </c>
      <c r="P60" s="93">
        <f>O60*'Stroke Epi'!E$74</f>
        <v>1.1904880747144028E-3</v>
      </c>
      <c r="Q60" s="93">
        <f>P60*'Stroke Epi'!F$74</f>
        <v>6.3593982256902903E-4</v>
      </c>
      <c r="R60" s="93">
        <f t="shared" si="20"/>
        <v>9.7554303912864709E-3</v>
      </c>
      <c r="S60" s="2">
        <f>C60/'Mortal Baseline'!C60</f>
        <v>3.3658623721100102E-3</v>
      </c>
      <c r="T60" s="2">
        <f>D60/'Mortal Baseline'!D60</f>
        <v>2.6706918889505297E-3</v>
      </c>
      <c r="U60" s="2">
        <f>E60/'Mortal Baseline'!E60</f>
        <v>1.8924482329424994E-3</v>
      </c>
      <c r="V60" s="2">
        <f>F60/'Mortal Baseline'!F60</f>
        <v>1.1904880747144028E-3</v>
      </c>
      <c r="W60" s="2">
        <f>G60/'Mortal Baseline'!G60</f>
        <v>6.3593982256902903E-4</v>
      </c>
      <c r="X60" s="2">
        <f>SUM(C60:G60)/SUM('Mortal Baseline'!C60:G60)</f>
        <v>1.831981321933486E-3</v>
      </c>
      <c r="Y60" s="93">
        <f>C60*'Stroke Epi'!$AH90</f>
        <v>0.76490072675551024</v>
      </c>
      <c r="Z60" s="93">
        <f>D60*'Stroke Epi'!$AH$33</f>
        <v>3.4310181491597471</v>
      </c>
      <c r="AA60" s="93">
        <f>E60*'Stroke Epi'!$AH$33</f>
        <v>2.00225937642836</v>
      </c>
      <c r="AB60" s="93">
        <f>F60*'Stroke Epi'!$AH$33</f>
        <v>1.5794722040831497</v>
      </c>
      <c r="AC60" s="93">
        <f>G60*'Stroke Epi'!$AH$33</f>
        <v>0.9505354906713146</v>
      </c>
      <c r="AD60" s="93">
        <f t="shared" si="3"/>
        <v>8.7281859470980816</v>
      </c>
      <c r="AE60" s="93">
        <f>H60*'Stroke Epi'!$O$5</f>
        <v>15.30650850560437</v>
      </c>
      <c r="AF60" s="93">
        <f>I60*'Stroke Epi'!$O$5</f>
        <v>14.313822099835992</v>
      </c>
      <c r="AG60" s="93">
        <f>J60*'Stroke Epi'!$O$5</f>
        <v>9.0442725075402421</v>
      </c>
      <c r="AH60" s="93">
        <f>K60*'Stroke Epi'!$O$5</f>
        <v>8.7303888390391204</v>
      </c>
      <c r="AI60" s="93">
        <f>L60*'Stroke Epi'!$O$5</f>
        <v>5.4775898676425951</v>
      </c>
      <c r="AJ60" s="93">
        <f t="shared" si="4"/>
        <v>52.872581819662315</v>
      </c>
      <c r="AK60" s="93">
        <f t="shared" si="13"/>
        <v>633.38510163961121</v>
      </c>
      <c r="AL60" s="2"/>
      <c r="AM60" s="93">
        <f>'Mortal Baseline'!X60*AW60</f>
        <v>25.520201259636377</v>
      </c>
      <c r="AN60" s="93">
        <f>'Mortal Baseline'!Y60*AX60</f>
        <v>30.286617024860107</v>
      </c>
      <c r="AO60" s="93">
        <f>'Mortal Baseline'!Z60*AY60</f>
        <v>26.314810865656277</v>
      </c>
      <c r="AP60" s="93">
        <f>'Mortal Baseline'!AA60*AZ60</f>
        <v>17.980339789944679</v>
      </c>
      <c r="AQ60" s="93">
        <f>'Mortal Baseline'!AB60*BA60</f>
        <v>12.087338388161195</v>
      </c>
      <c r="AR60" s="93">
        <f t="shared" si="14"/>
        <v>79.856270614608945</v>
      </c>
      <c r="AS60" s="93">
        <f t="shared" si="15"/>
        <v>96.342262556713706</v>
      </c>
      <c r="AT60" s="93">
        <f t="shared" si="16"/>
        <v>96.92443903778009</v>
      </c>
      <c r="AU60" s="93">
        <f t="shared" si="17"/>
        <v>76.880173300265866</v>
      </c>
      <c r="AV60" s="93">
        <f t="shared" si="18"/>
        <v>54.07723793992681</v>
      </c>
      <c r="AW60" s="93">
        <f>('Stroke Epi'!AE90*(SUM('Mortal Baseline'!X60:AB60)))/('Mortal Baseline'!X60*'Stroke Epi'!B$83+'Mortal Baseline'!Y60*'Stroke Epi'!C$83+'Mortal Baseline'!Z60*'Stroke Epi'!D$83+'Mortal Baseline'!AA60*'Stroke Epi'!E$83+'Mortal Baseline'!AB60*'Stroke Epi'!F$83)</f>
        <v>3.2318747262109577E-3</v>
      </c>
      <c r="AX60" s="93">
        <f>$AW60*'Stroke Epi'!C$83</f>
        <v>2.5738620792221441E-3</v>
      </c>
      <c r="AY60" s="93">
        <f>$AW60*'Stroke Epi'!D$83</f>
        <v>2.2901276412291018E-3</v>
      </c>
      <c r="AZ60" s="93">
        <f>$AW60*'Stroke Epi'!E$83</f>
        <v>2.0532207327151448E-3</v>
      </c>
      <c r="BA60" s="93">
        <f>$AW60*'Stroke Epi'!F$83</f>
        <v>1.7685868603117573E-3</v>
      </c>
      <c r="BB60" s="93">
        <f t="shared" si="5"/>
        <v>1.1917672039689105E-2</v>
      </c>
      <c r="BC60" s="2">
        <f>AM60/'Mortal Baseline'!X60</f>
        <v>3.2318747262109577E-3</v>
      </c>
      <c r="BD60" s="2">
        <f>AN60/'Mortal Baseline'!Y60</f>
        <v>2.5738620792221441E-3</v>
      </c>
      <c r="BE60" s="2">
        <f>AO60/'Mortal Baseline'!Z60</f>
        <v>2.2901276412291018E-3</v>
      </c>
      <c r="BF60" s="2">
        <f>AP60/'Mortal Baseline'!AA60</f>
        <v>2.0532207327151448E-3</v>
      </c>
      <c r="BG60" s="2">
        <f>AQ60/'Mortal Baseline'!AB60</f>
        <v>1.7685868603117573E-3</v>
      </c>
      <c r="BH60" s="2">
        <f>SUM(AM60:AQ60)/SUM('Mortal Baseline'!X60:AB60)</f>
        <v>2.3999999999999998E-3</v>
      </c>
      <c r="BI60" s="58">
        <f>AM60*'Stroke Epi'!$AP90</f>
        <v>0.77071007804101865</v>
      </c>
      <c r="BJ60" s="58">
        <f>AN60*'Stroke Epi'!$AP90</f>
        <v>0.91465583415077523</v>
      </c>
      <c r="BK60" s="58">
        <f>AO60*'Stroke Epi'!$AP90</f>
        <v>0.79470728814281955</v>
      </c>
      <c r="BL60" s="58">
        <f>AP60*'Stroke Epi'!$AP90</f>
        <v>0.54300626165632937</v>
      </c>
      <c r="BM60" s="58">
        <f>AQ60*'Stroke Epi'!$AP90</f>
        <v>0.36503761932246809</v>
      </c>
      <c r="BN60" s="93">
        <f t="shared" si="21"/>
        <v>3.3881170813134105</v>
      </c>
      <c r="BO60" s="93">
        <f>AR60*'Stroke Epi'!$O$5</f>
        <v>15.97125412292179</v>
      </c>
      <c r="BP60" s="93">
        <f>AS60*'Stroke Epi'!$O$5</f>
        <v>19.268452511342744</v>
      </c>
      <c r="BQ60" s="93">
        <f>AT60*'Stroke Epi'!$O$5</f>
        <v>19.384887807556019</v>
      </c>
      <c r="BR60" s="93">
        <f>AU60*'Stroke Epi'!$O$5</f>
        <v>15.376034660053174</v>
      </c>
      <c r="BS60" s="93">
        <f>AV60*'Stroke Epi'!$O$5</f>
        <v>10.815447587985362</v>
      </c>
      <c r="BT60" s="93">
        <f t="shared" si="7"/>
        <v>80.816076689859088</v>
      </c>
      <c r="BU60" s="93">
        <f t="shared" si="19"/>
        <v>944.19649450667009</v>
      </c>
    </row>
    <row r="61" spans="1:73">
      <c r="A61" s="58">
        <f>'Mortal Baseline'!A61</f>
        <v>59</v>
      </c>
      <c r="B61" s="58">
        <v>63</v>
      </c>
      <c r="C61" s="93">
        <f>'Mortal Baseline'!C61*M61</f>
        <v>25.144254226567977</v>
      </c>
      <c r="D61" s="93">
        <f>'Mortal Baseline'!D61*N61</f>
        <v>26.388744939402144</v>
      </c>
      <c r="E61" s="93">
        <f>'Mortal Baseline'!E61*O61</f>
        <v>14.792059071602694</v>
      </c>
      <c r="F61" s="93">
        <f>'Mortal Baseline'!F61*P61</f>
        <v>10.62772222876549</v>
      </c>
      <c r="G61" s="93">
        <f>'Mortal Baseline'!G61*Q61</f>
        <v>6.2850702202162019</v>
      </c>
      <c r="H61" s="93">
        <f t="shared" si="8"/>
        <v>85.605387522229947</v>
      </c>
      <c r="I61" s="93">
        <f t="shared" si="9"/>
        <v>80.213015189586372</v>
      </c>
      <c r="J61" s="93">
        <f t="shared" si="10"/>
        <v>48.966889725335299</v>
      </c>
      <c r="K61" s="93">
        <f t="shared" si="11"/>
        <v>43.969805380838821</v>
      </c>
      <c r="L61" s="93">
        <f t="shared" si="12"/>
        <v>27.244894200115265</v>
      </c>
      <c r="M61" s="93">
        <f>('Stroke Epi'!AE91*(SUM('Mortal Baseline'!C61:G61)))/('Mortal Baseline'!C61*'Stroke Epi'!B$74+'Mortal Baseline'!D61*'Stroke Epi'!C$74+'Mortal Baseline'!E61*'Stroke Epi'!D$74+'Mortal Baseline'!F61*'Stroke Epi'!E$74+'Mortal Baseline'!G61*'Stroke Epi'!F$74)</f>
        <v>3.3248999308177069E-3</v>
      </c>
      <c r="N61" s="93">
        <f>M61*'Stroke Epi'!C$74</f>
        <v>2.6381896510047796E-3</v>
      </c>
      <c r="O61" s="93">
        <f>N61*'Stroke Epi'!D$74</f>
        <v>1.869417196295557E-3</v>
      </c>
      <c r="P61" s="93">
        <f>O61*'Stroke Epi'!E$74</f>
        <v>1.1759998715502593E-3</v>
      </c>
      <c r="Q61" s="93">
        <f>P61*'Stroke Epi'!F$74</f>
        <v>6.2820045453566191E-4</v>
      </c>
      <c r="R61" s="93">
        <f t="shared" si="20"/>
        <v>9.6367071042039645E-3</v>
      </c>
      <c r="S61" s="2">
        <f>C61/'Mortal Baseline'!C61</f>
        <v>3.3248999308177069E-3</v>
      </c>
      <c r="T61" s="2">
        <f>D61/'Mortal Baseline'!D61</f>
        <v>2.6381896510047796E-3</v>
      </c>
      <c r="U61" s="2">
        <f>E61/'Mortal Baseline'!E61</f>
        <v>1.869417196295557E-3</v>
      </c>
      <c r="V61" s="2">
        <f>F61/'Mortal Baseline'!F61</f>
        <v>1.1759998715502593E-3</v>
      </c>
      <c r="W61" s="2">
        <f>G61/'Mortal Baseline'!G61</f>
        <v>6.2820045453566191E-4</v>
      </c>
      <c r="X61" s="2">
        <f>SUM(C61:G61)/SUM('Mortal Baseline'!C61:G61)</f>
        <v>1.8696848240232387E-3</v>
      </c>
      <c r="Y61" s="93">
        <f>C61*'Stroke Epi'!$AH91</f>
        <v>0.79958728440486171</v>
      </c>
      <c r="Z61" s="93">
        <f>D61*'Stroke Epi'!$AH$33</f>
        <v>3.6047025587223329</v>
      </c>
      <c r="AA61" s="93">
        <f>E61*'Stroke Epi'!$AH$33</f>
        <v>2.0205952691809279</v>
      </c>
      <c r="AB61" s="93">
        <f>F61*'Stroke Epi'!$AH$33</f>
        <v>1.4517468564493661</v>
      </c>
      <c r="AC61" s="93">
        <f>G61*'Stroke Epi'!$AH$33</f>
        <v>0.85854059208153322</v>
      </c>
      <c r="AD61" s="93">
        <f t="shared" si="3"/>
        <v>8.7351725608390236</v>
      </c>
      <c r="AE61" s="93">
        <f>H61*'Stroke Epi'!$O$5</f>
        <v>17.121077504445989</v>
      </c>
      <c r="AF61" s="93">
        <f>I61*'Stroke Epi'!$O$5</f>
        <v>16.042603037917274</v>
      </c>
      <c r="AG61" s="93">
        <f>J61*'Stroke Epi'!$O$5</f>
        <v>9.7933779450670606</v>
      </c>
      <c r="AH61" s="93">
        <f>K61*'Stroke Epi'!$O$5</f>
        <v>8.7939610761677649</v>
      </c>
      <c r="AI61" s="93">
        <f>L61*'Stroke Epi'!$O$5</f>
        <v>5.4489788400230532</v>
      </c>
      <c r="AJ61" s="93">
        <f t="shared" si="4"/>
        <v>57.199998403621144</v>
      </c>
      <c r="AK61" s="93">
        <f t="shared" si="13"/>
        <v>699.32027260407142</v>
      </c>
      <c r="AL61" s="2"/>
      <c r="AM61" s="93">
        <f>'Mortal Baseline'!X61*AW61</f>
        <v>27.127531380165514</v>
      </c>
      <c r="AN61" s="93">
        <f>'Mortal Baseline'!Y61*AX61</f>
        <v>31.688823609065249</v>
      </c>
      <c r="AO61" s="93">
        <f>'Mortal Baseline'!Z61*AY61</f>
        <v>25.619133981507769</v>
      </c>
      <c r="AP61" s="93">
        <f>'Mortal Baseline'!AA61*AZ61</f>
        <v>16.420702491451252</v>
      </c>
      <c r="AQ61" s="93">
        <f>'Mortal Baseline'!AB61*BA61</f>
        <v>10.648761091366504</v>
      </c>
      <c r="AR61" s="93">
        <f t="shared" si="14"/>
        <v>90.241837793811655</v>
      </c>
      <c r="AS61" s="93">
        <f t="shared" si="15"/>
        <v>107.84797782028544</v>
      </c>
      <c r="AT61" s="93">
        <f t="shared" si="16"/>
        <v>102.36397792358903</v>
      </c>
      <c r="AU61" s="93">
        <f t="shared" si="17"/>
        <v>77.381834870007609</v>
      </c>
      <c r="AV61" s="93">
        <f t="shared" si="18"/>
        <v>53.545513823985488</v>
      </c>
      <c r="AW61" s="93">
        <f>('Stroke Epi'!AE91*(SUM('Mortal Baseline'!X61:AB61)))/('Mortal Baseline'!X61*'Stroke Epi'!B$83+'Mortal Baseline'!Y61*'Stroke Epi'!C$83+'Mortal Baseline'!Z61*'Stroke Epi'!D$83+'Mortal Baseline'!AA61*'Stroke Epi'!E$83+'Mortal Baseline'!AB61*'Stroke Epi'!F$83)</f>
        <v>3.1936497004757861E-3</v>
      </c>
      <c r="AX61" s="93">
        <f>$AW61*'Stroke Epi'!C$83</f>
        <v>2.5434197036501194E-3</v>
      </c>
      <c r="AY61" s="93">
        <f>$AW61*'Stroke Epi'!D$83</f>
        <v>2.2630411371289127E-3</v>
      </c>
      <c r="AZ61" s="93">
        <f>$AW61*'Stroke Epi'!E$83</f>
        <v>2.0289362470847132E-3</v>
      </c>
      <c r="BA61" s="93">
        <f>$AW61*'Stroke Epi'!F$83</f>
        <v>1.7476688842212786E-3</v>
      </c>
      <c r="BB61" s="93">
        <f t="shared" si="5"/>
        <v>1.1776715672560811E-2</v>
      </c>
      <c r="BC61" s="2">
        <f>AM61/'Mortal Baseline'!X61</f>
        <v>3.1936497004757861E-3</v>
      </c>
      <c r="BD61" s="2">
        <f>AN61/'Mortal Baseline'!Y61</f>
        <v>2.5434197036501194E-3</v>
      </c>
      <c r="BE61" s="2">
        <f>AO61/'Mortal Baseline'!Z61</f>
        <v>2.2630411371289127E-3</v>
      </c>
      <c r="BF61" s="2">
        <f>AP61/'Mortal Baseline'!AA61</f>
        <v>2.0289362470847132E-3</v>
      </c>
      <c r="BG61" s="2">
        <f>AQ61/'Mortal Baseline'!AB61</f>
        <v>1.7476688842212788E-3</v>
      </c>
      <c r="BH61" s="2">
        <f>SUM(AM61:AQ61)/SUM('Mortal Baseline'!X61:AB61)</f>
        <v>2.4000000000000002E-3</v>
      </c>
      <c r="BI61" s="58">
        <f>AM61*'Stroke Epi'!$AP91</f>
        <v>0.81925144768099856</v>
      </c>
      <c r="BJ61" s="58">
        <f>AN61*'Stroke Epi'!$AP91</f>
        <v>0.95700247299377061</v>
      </c>
      <c r="BK61" s="58">
        <f>AO61*'Stroke Epi'!$AP91</f>
        <v>0.7736978462415347</v>
      </c>
      <c r="BL61" s="58">
        <f>AP61*'Stroke Epi'!$AP91</f>
        <v>0.49590521524182779</v>
      </c>
      <c r="BM61" s="58">
        <f>AQ61*'Stroke Epi'!$AP91</f>
        <v>0.32159258495926846</v>
      </c>
      <c r="BN61" s="93">
        <f t="shared" si="21"/>
        <v>3.3674495671174003</v>
      </c>
      <c r="BO61" s="93">
        <f>AR61*'Stroke Epi'!$O$5</f>
        <v>18.048367558762333</v>
      </c>
      <c r="BP61" s="93">
        <f>AS61*'Stroke Epi'!$O$5</f>
        <v>21.569595564057089</v>
      </c>
      <c r="BQ61" s="93">
        <f>AT61*'Stroke Epi'!$O$5</f>
        <v>20.472795584717808</v>
      </c>
      <c r="BR61" s="93">
        <f>AU61*'Stroke Epi'!$O$5</f>
        <v>15.476366974001522</v>
      </c>
      <c r="BS61" s="93">
        <f>AV61*'Stroke Epi'!$O$5</f>
        <v>10.709102764797098</v>
      </c>
      <c r="BT61" s="93">
        <f t="shared" si="7"/>
        <v>86.27622844633585</v>
      </c>
      <c r="BU61" s="93">
        <f t="shared" si="19"/>
        <v>1033.8401725201234</v>
      </c>
    </row>
    <row r="62" spans="1:73">
      <c r="A62" s="58">
        <f>'Mortal Baseline'!A62</f>
        <v>60</v>
      </c>
      <c r="B62" s="58">
        <v>64</v>
      </c>
      <c r="C62" s="93">
        <f>'Mortal Baseline'!C62*M62</f>
        <v>26.248502558282858</v>
      </c>
      <c r="D62" s="93">
        <f>'Mortal Baseline'!D62*N62</f>
        <v>27.627105075670201</v>
      </c>
      <c r="E62" s="93">
        <f>'Mortal Baseline'!E62*O62</f>
        <v>14.873250672591986</v>
      </c>
      <c r="F62" s="93">
        <f>'Mortal Baseline'!F62*P62</f>
        <v>9.711534717687119</v>
      </c>
      <c r="G62" s="93">
        <f>'Mortal Baseline'!G62*Q62</f>
        <v>5.6338616377574349</v>
      </c>
      <c r="H62" s="93">
        <f t="shared" si="8"/>
        <v>93.933225291661941</v>
      </c>
      <c r="I62" s="93">
        <f t="shared" si="9"/>
        <v>88.192814668616961</v>
      </c>
      <c r="J62" s="93">
        <f t="shared" si="10"/>
        <v>52.026167183679291</v>
      </c>
      <c r="K62" s="93">
        <f t="shared" si="11"/>
        <v>43.4356321659088</v>
      </c>
      <c r="L62" s="93">
        <f t="shared" si="12"/>
        <v>26.571236405768119</v>
      </c>
      <c r="M62" s="93">
        <f>('Stroke Epi'!AE92*(SUM('Mortal Baseline'!C62:G62)))/('Mortal Baseline'!C62*'Stroke Epi'!B$74+'Mortal Baseline'!D62*'Stroke Epi'!C$74+'Mortal Baseline'!E62*'Stroke Epi'!D$74+'Mortal Baseline'!F62*'Stroke Epi'!E$74+'Mortal Baseline'!G62*'Stroke Epi'!F$74)</f>
        <v>3.2839261763698575E-3</v>
      </c>
      <c r="N62" s="93">
        <f>M62*'Stroke Epi'!C$74</f>
        <v>2.6056784364731161E-3</v>
      </c>
      <c r="O62" s="93">
        <f>N62*'Stroke Epi'!D$74</f>
        <v>1.846379798853414E-3</v>
      </c>
      <c r="P62" s="93">
        <f>O62*'Stroke Epi'!E$74</f>
        <v>1.1615076669816385E-3</v>
      </c>
      <c r="Q62" s="93">
        <f>P62*'Stroke Epi'!F$74</f>
        <v>6.2045894901557202E-4</v>
      </c>
      <c r="R62" s="93">
        <f t="shared" si="20"/>
        <v>9.5179510276935993E-3</v>
      </c>
      <c r="S62" s="2">
        <f>C62/'Mortal Baseline'!C62</f>
        <v>3.2839261763698575E-3</v>
      </c>
      <c r="T62" s="2">
        <f>D62/'Mortal Baseline'!D62</f>
        <v>2.6056784364731161E-3</v>
      </c>
      <c r="U62" s="2">
        <f>E62/'Mortal Baseline'!E62</f>
        <v>1.846379798853414E-3</v>
      </c>
      <c r="V62" s="2">
        <f>F62/'Mortal Baseline'!F62</f>
        <v>1.1615076669816385E-3</v>
      </c>
      <c r="W62" s="2">
        <f>G62/'Mortal Baseline'!G62</f>
        <v>6.2045894901557202E-4</v>
      </c>
      <c r="X62" s="2">
        <f>SUM(C62:G62)/SUM('Mortal Baseline'!C62:G62)</f>
        <v>1.9072307464135538E-3</v>
      </c>
      <c r="Y62" s="93">
        <f>C62*'Stroke Epi'!$AH92</f>
        <v>0.83470238135339492</v>
      </c>
      <c r="Z62" s="93">
        <f>D62*'Stroke Epi'!$AH$33</f>
        <v>3.7738625533365493</v>
      </c>
      <c r="AA62" s="93">
        <f>E62*'Stroke Epi'!$AH$33</f>
        <v>2.0316860418760654</v>
      </c>
      <c r="AB62" s="93">
        <f>F62*'Stroke Epi'!$AH$33</f>
        <v>1.3265956424360605</v>
      </c>
      <c r="AC62" s="93">
        <f>G62*'Stroke Epi'!$AH$33</f>
        <v>0.76958549971766554</v>
      </c>
      <c r="AD62" s="93">
        <f t="shared" si="3"/>
        <v>8.7364321187197369</v>
      </c>
      <c r="AE62" s="93">
        <f>H62*'Stroke Epi'!$O$5</f>
        <v>18.78664505833239</v>
      </c>
      <c r="AF62" s="93">
        <f>I62*'Stroke Epi'!$O$5</f>
        <v>17.638562933723392</v>
      </c>
      <c r="AG62" s="93">
        <f>J62*'Stroke Epi'!$O$5</f>
        <v>10.405233436735859</v>
      </c>
      <c r="AH62" s="93">
        <f>K62*'Stroke Epi'!$O$5</f>
        <v>8.6871264331817599</v>
      </c>
      <c r="AI62" s="93">
        <f>L62*'Stroke Epi'!$O$5</f>
        <v>5.3142472811536239</v>
      </c>
      <c r="AJ62" s="93">
        <f t="shared" si="4"/>
        <v>60.831815143127031</v>
      </c>
      <c r="AK62" s="93">
        <f t="shared" si="13"/>
        <v>768.88851986591817</v>
      </c>
      <c r="AL62" s="2"/>
      <c r="AM62" s="93">
        <f>'Mortal Baseline'!X62*AW62</f>
        <v>28.832082581335122</v>
      </c>
      <c r="AN62" s="93">
        <f>'Mortal Baseline'!Y62*AX62</f>
        <v>33.033868334917585</v>
      </c>
      <c r="AO62" s="93">
        <f>'Mortal Baseline'!Z62*AY62</f>
        <v>24.823202480496899</v>
      </c>
      <c r="AP62" s="93">
        <f>'Mortal Baseline'!AA62*AZ62</f>
        <v>14.89945129011608</v>
      </c>
      <c r="AQ62" s="93">
        <f>'Mortal Baseline'!AB62*BA62</f>
        <v>9.236167656113901</v>
      </c>
      <c r="AR62" s="93">
        <f t="shared" si="14"/>
        <v>100.20630136870344</v>
      </c>
      <c r="AS62" s="93">
        <f t="shared" si="15"/>
        <v>118.35524811815216</v>
      </c>
      <c r="AT62" s="93">
        <f t="shared" si="16"/>
        <v>105.94068697312659</v>
      </c>
      <c r="AU62" s="93">
        <f t="shared" si="17"/>
        <v>76.309013970880329</v>
      </c>
      <c r="AV62" s="93">
        <f t="shared" si="18"/>
        <v>51.750986130343023</v>
      </c>
      <c r="AW62" s="93">
        <f>('Stroke Epi'!AE92*(SUM('Mortal Baseline'!X62:AB62)))/('Mortal Baseline'!X62*'Stroke Epi'!B$83+'Mortal Baseline'!Y62*'Stroke Epi'!C$83+'Mortal Baseline'!Z62*'Stroke Epi'!D$83+'Mortal Baseline'!AA62*'Stroke Epi'!E$83+'Mortal Baseline'!AB62*'Stroke Epi'!F$83)</f>
        <v>3.1546576305107976E-3</v>
      </c>
      <c r="AX62" s="93">
        <f>$AW62*'Stroke Epi'!C$83</f>
        <v>2.5123664547542618E-3</v>
      </c>
      <c r="AY62" s="93">
        <f>$AW62*'Stroke Epi'!D$83</f>
        <v>2.2354111004534967E-3</v>
      </c>
      <c r="AZ62" s="93">
        <f>$AW62*'Stroke Epi'!E$83</f>
        <v>2.004164455711025E-3</v>
      </c>
      <c r="BA62" s="93">
        <f>$AW62*'Stroke Epi'!F$83</f>
        <v>1.7263311566054298E-3</v>
      </c>
      <c r="BB62" s="93">
        <f t="shared" si="5"/>
        <v>1.1632930798035011E-2</v>
      </c>
      <c r="BC62" s="2">
        <f>AM62/'Mortal Baseline'!X62</f>
        <v>3.1546576305107976E-3</v>
      </c>
      <c r="BD62" s="2">
        <f>AN62/'Mortal Baseline'!Y62</f>
        <v>2.5123664547542618E-3</v>
      </c>
      <c r="BE62" s="2">
        <f>AO62/'Mortal Baseline'!Z62</f>
        <v>2.2354111004534967E-3</v>
      </c>
      <c r="BF62" s="2">
        <f>AP62/'Mortal Baseline'!AA62</f>
        <v>2.004164455711025E-3</v>
      </c>
      <c r="BG62" s="2">
        <f>AQ62/'Mortal Baseline'!AB62</f>
        <v>1.7263311566054298E-3</v>
      </c>
      <c r="BH62" s="2">
        <f>SUM(AM62:AQ62)/SUM('Mortal Baseline'!X62:AB62)</f>
        <v>2.3999999999999994E-3</v>
      </c>
      <c r="BI62" s="58">
        <f>AM62*'Stroke Epi'!$AP92</f>
        <v>0.87072889395632069</v>
      </c>
      <c r="BJ62" s="58">
        <f>AN62*'Stroke Epi'!$AP92</f>
        <v>0.99762282371451116</v>
      </c>
      <c r="BK62" s="58">
        <f>AO62*'Stroke Epi'!$AP92</f>
        <v>0.74966071491100639</v>
      </c>
      <c r="BL62" s="58">
        <f>AP62*'Stroke Epi'!$AP92</f>
        <v>0.4499634289615056</v>
      </c>
      <c r="BM62" s="58">
        <f>AQ62*'Stroke Epi'!$AP92</f>
        <v>0.27893226321463982</v>
      </c>
      <c r="BN62" s="93">
        <f t="shared" si="21"/>
        <v>3.3469081247579835</v>
      </c>
      <c r="BO62" s="93">
        <f>AR62*'Stroke Epi'!$O$5</f>
        <v>20.04126027374069</v>
      </c>
      <c r="BP62" s="93">
        <f>AS62*'Stroke Epi'!$O$5</f>
        <v>23.671049623630434</v>
      </c>
      <c r="BQ62" s="93">
        <f>AT62*'Stroke Epi'!$O$5</f>
        <v>21.188137394625318</v>
      </c>
      <c r="BR62" s="93">
        <f>AU62*'Stroke Epi'!$O$5</f>
        <v>15.261802794176067</v>
      </c>
      <c r="BS62" s="93">
        <f>AV62*'Stroke Epi'!$O$5</f>
        <v>10.350197226068605</v>
      </c>
      <c r="BT62" s="93">
        <f t="shared" si="7"/>
        <v>90.512447312241108</v>
      </c>
      <c r="BU62" s="93">
        <f t="shared" si="19"/>
        <v>1127.6995279571224</v>
      </c>
    </row>
    <row r="63" spans="1:73">
      <c r="A63" s="58">
        <f>'Mortal Baseline'!A63</f>
        <v>61</v>
      </c>
      <c r="B63" s="58">
        <v>65</v>
      </c>
      <c r="C63" s="93">
        <f>'Mortal Baseline'!C63*M63</f>
        <v>54.724876447059309</v>
      </c>
      <c r="D63" s="93">
        <f>'Mortal Baseline'!D63*N63</f>
        <v>57.621631121872312</v>
      </c>
      <c r="E63" s="93">
        <f>'Mortal Baseline'!E63*O63</f>
        <v>29.791388392032854</v>
      </c>
      <c r="F63" s="93">
        <f>'Mortal Baseline'!F63*P63</f>
        <v>17.647036639458161</v>
      </c>
      <c r="G63" s="93">
        <f>'Mortal Baseline'!G63*Q63</f>
        <v>10.021009422626532</v>
      </c>
      <c r="H63" s="93">
        <f t="shared" si="8"/>
        <v>129.03675429903547</v>
      </c>
      <c r="I63" s="93">
        <f t="shared" si="9"/>
        <v>124.40202030342934</v>
      </c>
      <c r="J63" s="93">
        <f t="shared" si="10"/>
        <v>69.380636097100222</v>
      </c>
      <c r="K63" s="93">
        <f t="shared" si="11"/>
        <v>51.068946729749143</v>
      </c>
      <c r="L63" s="93">
        <f t="shared" si="12"/>
        <v>30.508413047523366</v>
      </c>
      <c r="M63" s="93">
        <f>('Stroke Epi'!AE93*(SUM('Mortal Baseline'!C63:G63)))/('Mortal Baseline'!C63*'Stroke Epi'!B$74+'Mortal Baseline'!D63*'Stroke Epi'!C$74+'Mortal Baseline'!E63*'Stroke Epi'!D$74+'Mortal Baseline'!F63*'Stroke Epi'!E$74+'Mortal Baseline'!G63*'Stroke Epi'!F$74)</f>
        <v>6.4865943550020868E-3</v>
      </c>
      <c r="N63" s="93">
        <f>M63*'Stroke Epi'!C$74</f>
        <v>5.1468815464241315E-3</v>
      </c>
      <c r="O63" s="93">
        <f>N63*'Stroke Epi'!D$74</f>
        <v>3.6470724788557323E-3</v>
      </c>
      <c r="P63" s="93">
        <f>O63*'Stroke Epi'!E$74</f>
        <v>2.2942748013486968E-3</v>
      </c>
      <c r="Q63" s="93">
        <f>P63*'Stroke Epi'!F$74</f>
        <v>1.2255651619562024E-3</v>
      </c>
      <c r="R63" s="93">
        <f t="shared" si="20"/>
        <v>1.8800388343586851E-2</v>
      </c>
      <c r="S63" s="2">
        <f>C63/'Mortal Baseline'!C63</f>
        <v>6.4865943550020868E-3</v>
      </c>
      <c r="T63" s="2">
        <f>D63/'Mortal Baseline'!D63</f>
        <v>5.1468815464241315E-3</v>
      </c>
      <c r="U63" s="2">
        <f>E63/'Mortal Baseline'!E63</f>
        <v>3.6470724788557323E-3</v>
      </c>
      <c r="V63" s="2">
        <f>F63/'Mortal Baseline'!F63</f>
        <v>2.2942748013486968E-3</v>
      </c>
      <c r="W63" s="2">
        <f>G63/'Mortal Baseline'!G63</f>
        <v>1.2255651619562024E-3</v>
      </c>
      <c r="X63" s="2">
        <f>SUM(C63:G63)/SUM('Mortal Baseline'!C63:G63)</f>
        <v>3.8884736955880315E-3</v>
      </c>
      <c r="Y63" s="93">
        <f>C63*'Stroke Epi'!$AH93</f>
        <v>2.0357654038306063</v>
      </c>
      <c r="Z63" s="93">
        <f>D63*'Stroke Epi'!$AH$33</f>
        <v>7.8711148112477574</v>
      </c>
      <c r="AA63" s="93">
        <f>E63*'Stroke Epi'!$AH$33</f>
        <v>4.0695036543516876</v>
      </c>
      <c r="AB63" s="93">
        <f>F63*'Stroke Epi'!$AH$33</f>
        <v>2.4105852049499847</v>
      </c>
      <c r="AC63" s="93">
        <f>G63*'Stroke Epi'!$AH$33</f>
        <v>1.3688698871307843</v>
      </c>
      <c r="AD63" s="93">
        <f t="shared" si="3"/>
        <v>17.755838961510822</v>
      </c>
      <c r="AE63" s="93">
        <f>H63*'Stroke Epi'!$O$5</f>
        <v>25.807350859807094</v>
      </c>
      <c r="AF63" s="93">
        <f>I63*'Stroke Epi'!$O$5</f>
        <v>24.880404060685869</v>
      </c>
      <c r="AG63" s="93">
        <f>J63*'Stroke Epi'!$O$5</f>
        <v>13.876127219420045</v>
      </c>
      <c r="AH63" s="93">
        <f>K63*'Stroke Epi'!$O$5</f>
        <v>10.213789345949829</v>
      </c>
      <c r="AI63" s="93">
        <f>L63*'Stroke Epi'!$O$5</f>
        <v>6.1016826095046737</v>
      </c>
      <c r="AJ63" s="93">
        <f t="shared" si="4"/>
        <v>80.879354095367518</v>
      </c>
      <c r="AK63" s="93">
        <f t="shared" si="13"/>
        <v>867.52371292279645</v>
      </c>
      <c r="AL63" s="2"/>
      <c r="AM63" s="93">
        <f>'Mortal Baseline'!X63*AW63</f>
        <v>61.250283922596935</v>
      </c>
      <c r="AN63" s="93">
        <f>'Mortal Baseline'!Y63*AX63</f>
        <v>68.571209669000339</v>
      </c>
      <c r="AO63" s="93">
        <f>'Mortal Baseline'!Z63*AY63</f>
        <v>47.858178702674508</v>
      </c>
      <c r="AP63" s="93">
        <f>'Mortal Baseline'!AA63*AZ63</f>
        <v>26.863705806545752</v>
      </c>
      <c r="AQ63" s="93">
        <f>'Mortal Baseline'!AB63*BA63</f>
        <v>15.754104362557277</v>
      </c>
      <c r="AR63" s="93">
        <f t="shared" si="14"/>
        <v>140.54459612360336</v>
      </c>
      <c r="AS63" s="93">
        <f t="shared" si="15"/>
        <v>162.25778533980755</v>
      </c>
      <c r="AT63" s="93">
        <f t="shared" si="16"/>
        <v>131.86106756626475</v>
      </c>
      <c r="AU63" s="93">
        <f t="shared" si="17"/>
        <v>87.460953554288508</v>
      </c>
      <c r="AV63" s="93">
        <f t="shared" si="18"/>
        <v>56.87596100361705</v>
      </c>
      <c r="AW63" s="93">
        <f>('Stroke Epi'!AE93*(SUM('Mortal Baseline'!X63:AB63)))/('Mortal Baseline'!X63*'Stroke Epi'!B$83+'Mortal Baseline'!Y63*'Stroke Epi'!C$83+'Mortal Baseline'!Z63*'Stroke Epi'!D$83+'Mortal Baseline'!AA63*'Stroke Epi'!E$83+'Mortal Baseline'!AB63*'Stroke Epi'!F$83)</f>
        <v>6.2307854701441814E-3</v>
      </c>
      <c r="AX63" s="93">
        <f>$AW63*'Stroke Epi'!C$83</f>
        <v>4.9621918558007917E-3</v>
      </c>
      <c r="AY63" s="93">
        <f>$AW63*'Stroke Epi'!D$83</f>
        <v>4.4151754757137942E-3</v>
      </c>
      <c r="AZ63" s="93">
        <f>$AW63*'Stroke Epi'!E$83</f>
        <v>3.9584386748180078E-3</v>
      </c>
      <c r="BA63" s="93">
        <f>$AW63*'Stroke Epi'!F$83</f>
        <v>3.4096882600514245E-3</v>
      </c>
      <c r="BB63" s="93">
        <f t="shared" si="5"/>
        <v>2.2976279736528202E-2</v>
      </c>
      <c r="BC63" s="2">
        <f>AM63/'Mortal Baseline'!X63</f>
        <v>6.2307854701441814E-3</v>
      </c>
      <c r="BD63" s="2">
        <f>AN63/'Mortal Baseline'!Y63</f>
        <v>4.9621918558007926E-3</v>
      </c>
      <c r="BE63" s="2">
        <f>AO63/'Mortal Baseline'!Z63</f>
        <v>4.4151754757137942E-3</v>
      </c>
      <c r="BF63" s="2">
        <f>AP63/'Mortal Baseline'!AA63</f>
        <v>3.9584386748180078E-3</v>
      </c>
      <c r="BG63" s="2">
        <f>AQ63/'Mortal Baseline'!AB63</f>
        <v>3.4096882600514245E-3</v>
      </c>
      <c r="BH63" s="2">
        <f>SUM(AM63:AQ63)/SUM('Mortal Baseline'!X63:AB63)</f>
        <v>4.7999999999999996E-3</v>
      </c>
      <c r="BI63" s="58">
        <f>AM63*'Stroke Epi'!$AP93</f>
        <v>2.4377613001193583</v>
      </c>
      <c r="BJ63" s="58">
        <f>AN63*'Stroke Epi'!$AP93</f>
        <v>2.7291341448262139</v>
      </c>
      <c r="BK63" s="58">
        <f>AO63*'Stroke Epi'!$AP93</f>
        <v>1.9047555123664455</v>
      </c>
      <c r="BL63" s="58">
        <f>AP63*'Stroke Epi'!$AP93</f>
        <v>1.0691754911005209</v>
      </c>
      <c r="BM63" s="58">
        <f>AQ63*'Stroke Epi'!$AP93</f>
        <v>0.62701335362977961</v>
      </c>
      <c r="BN63" s="93">
        <f t="shared" si="21"/>
        <v>8.7678398020423192</v>
      </c>
      <c r="BO63" s="93">
        <f>AR63*'Stroke Epi'!$O$5</f>
        <v>28.108919224720673</v>
      </c>
      <c r="BP63" s="93">
        <f>AS63*'Stroke Epi'!$O$5</f>
        <v>32.45155706796151</v>
      </c>
      <c r="BQ63" s="93">
        <f>AT63*'Stroke Epi'!$O$5</f>
        <v>26.372213513252952</v>
      </c>
      <c r="BR63" s="93">
        <f>AU63*'Stroke Epi'!$O$5</f>
        <v>17.492190710857702</v>
      </c>
      <c r="BS63" s="93">
        <f>AV63*'Stroke Epi'!$O$5</f>
        <v>11.375192200723411</v>
      </c>
      <c r="BT63" s="93">
        <f t="shared" si="7"/>
        <v>115.80007271751623</v>
      </c>
      <c r="BU63" s="93">
        <f t="shared" si="19"/>
        <v>1252.267440476681</v>
      </c>
    </row>
    <row r="64" spans="1:73">
      <c r="A64" s="58">
        <f>'Mortal Baseline'!A64</f>
        <v>62</v>
      </c>
      <c r="B64" s="58">
        <v>66</v>
      </c>
      <c r="C64" s="93">
        <f>'Mortal Baseline'!C64*M64</f>
        <v>56.696146603294338</v>
      </c>
      <c r="D64" s="93">
        <f>'Mortal Baseline'!D64*N64</f>
        <v>59.553986764203998</v>
      </c>
      <c r="E64" s="93">
        <f>'Mortal Baseline'!E64*O64</f>
        <v>29.568926507818126</v>
      </c>
      <c r="F64" s="93">
        <f>'Mortal Baseline'!F64*P64</f>
        <v>15.868453336791688</v>
      </c>
      <c r="G64" s="93">
        <f>'Mortal Baseline'!G64*Q64</f>
        <v>8.7981603831837489</v>
      </c>
      <c r="H64" s="93">
        <f t="shared" si="8"/>
        <v>157.88978463869211</v>
      </c>
      <c r="I64" s="93">
        <f t="shared" si="9"/>
        <v>151.2044881956997</v>
      </c>
      <c r="J64" s="93">
        <f t="shared" si="10"/>
        <v>81.003931731146622</v>
      </c>
      <c r="K64" s="93">
        <f t="shared" si="11"/>
        <v>54.313025515641023</v>
      </c>
      <c r="L64" s="93">
        <f t="shared" si="12"/>
        <v>31.836020934071659</v>
      </c>
      <c r="M64" s="93">
        <f>('Stroke Epi'!AE94*(SUM('Mortal Baseline'!C64:G64)))/('Mortal Baseline'!C64*'Stroke Epi'!B$74+'Mortal Baseline'!D64*'Stroke Epi'!C$74+'Mortal Baseline'!E64*'Stroke Epi'!D$74+'Mortal Baseline'!F64*'Stroke Epi'!E$74+'Mortal Baseline'!G64*'Stroke Epi'!F$74)</f>
        <v>6.406696053617311E-3</v>
      </c>
      <c r="N64" s="93">
        <f>M64*'Stroke Epi'!C$74</f>
        <v>5.0834850905210702E-3</v>
      </c>
      <c r="O64" s="93">
        <f>N64*'Stroke Epi'!D$74</f>
        <v>3.6021498460934369E-3</v>
      </c>
      <c r="P64" s="93">
        <f>O64*'Stroke Epi'!E$74</f>
        <v>2.2660151862863957E-3</v>
      </c>
      <c r="Q64" s="93">
        <f>P64*'Stroke Epi'!F$74</f>
        <v>1.2104693243999126E-3</v>
      </c>
      <c r="R64" s="93">
        <f t="shared" si="20"/>
        <v>1.8568815500918125E-2</v>
      </c>
      <c r="S64" s="2">
        <f>C64/'Mortal Baseline'!C64</f>
        <v>6.406696053617311E-3</v>
      </c>
      <c r="T64" s="2">
        <f>D64/'Mortal Baseline'!D64</f>
        <v>5.0834850905210702E-3</v>
      </c>
      <c r="U64" s="2">
        <f>E64/'Mortal Baseline'!E64</f>
        <v>3.6021498460934369E-3</v>
      </c>
      <c r="V64" s="2">
        <f>F64/'Mortal Baseline'!F64</f>
        <v>2.2660151862863957E-3</v>
      </c>
      <c r="W64" s="2">
        <f>G64/'Mortal Baseline'!G64</f>
        <v>1.2104693243999126E-3</v>
      </c>
      <c r="X64" s="2">
        <f>SUM(C64:G64)/SUM('Mortal Baseline'!C64:G64)</f>
        <v>3.9606768984874552E-3</v>
      </c>
      <c r="Y64" s="93">
        <f>C64*'Stroke Epi'!$AH94</f>
        <v>2.1090966536425491</v>
      </c>
      <c r="Z64" s="93">
        <f>D64*'Stroke Epi'!$AH$33</f>
        <v>8.1350745919902661</v>
      </c>
      <c r="AA64" s="93">
        <f>E64*'Stroke Epi'!$AH$33</f>
        <v>4.0391153609679558</v>
      </c>
      <c r="AB64" s="93">
        <f>F64*'Stroke Epi'!$AH$33</f>
        <v>2.1676307258057448</v>
      </c>
      <c r="AC64" s="93">
        <f>G64*'Stroke Epi'!$AH$33</f>
        <v>1.2018287083429</v>
      </c>
      <c r="AD64" s="93">
        <f t="shared" si="3"/>
        <v>17.652746040749417</v>
      </c>
      <c r="AE64" s="93">
        <f>H64*'Stroke Epi'!$O$5</f>
        <v>31.577956927738423</v>
      </c>
      <c r="AF64" s="93">
        <f>I64*'Stroke Epi'!$O$5</f>
        <v>30.240897639139941</v>
      </c>
      <c r="AG64" s="93">
        <f>J64*'Stroke Epi'!$O$5</f>
        <v>16.200786346229325</v>
      </c>
      <c r="AH64" s="93">
        <f>K64*'Stroke Epi'!$O$5</f>
        <v>10.862605103128205</v>
      </c>
      <c r="AI64" s="93">
        <f>L64*'Stroke Epi'!$O$5</f>
        <v>6.3672041868143321</v>
      </c>
      <c r="AJ64" s="93">
        <f t="shared" si="4"/>
        <v>95.24945020305023</v>
      </c>
      <c r="AK64" s="93">
        <f t="shared" si="13"/>
        <v>980.42590916659606</v>
      </c>
      <c r="AL64" s="2"/>
      <c r="AM64" s="93">
        <f>'Mortal Baseline'!X64*AW64</f>
        <v>64.776594300692565</v>
      </c>
      <c r="AN64" s="93">
        <f>'Mortal Baseline'!Y64*AX64</f>
        <v>70.581540757783031</v>
      </c>
      <c r="AO64" s="93">
        <f>'Mortal Baseline'!Z64*AY64</f>
        <v>45.732688753183048</v>
      </c>
      <c r="AP64" s="93">
        <f>'Mortal Baseline'!AA64*AZ64</f>
        <v>23.984185675432702</v>
      </c>
      <c r="AQ64" s="93">
        <f>'Mortal Baseline'!AB64*BA64</f>
        <v>13.151676641127743</v>
      </c>
      <c r="AR64" s="93">
        <f t="shared" si="14"/>
        <v>174.77450989945592</v>
      </c>
      <c r="AS64" s="93">
        <f t="shared" si="15"/>
        <v>197.65863488480284</v>
      </c>
      <c r="AT64" s="93">
        <f t="shared" si="16"/>
        <v>149.31678729382841</v>
      </c>
      <c r="AU64" s="93">
        <f t="shared" si="17"/>
        <v>92.883773027762984</v>
      </c>
      <c r="AV64" s="93">
        <f t="shared" si="18"/>
        <v>58.025432090391611</v>
      </c>
      <c r="AW64" s="93">
        <f>('Stroke Epi'!AE94*(SUM('Mortal Baseline'!X64:AB64)))/('Mortal Baseline'!X64*'Stroke Epi'!B$83+'Mortal Baseline'!Y64*'Stroke Epi'!C$83+'Mortal Baseline'!Z64*'Stroke Epi'!D$83+'Mortal Baseline'!AA64*'Stroke Epi'!E$83+'Mortal Baseline'!AB64*'Stroke Epi'!F$83)</f>
        <v>6.1527231504445541E-3</v>
      </c>
      <c r="AX64" s="93">
        <f>$AW64*'Stroke Epi'!C$83</f>
        <v>4.9000230957119539E-3</v>
      </c>
      <c r="AY64" s="93">
        <f>$AW64*'Stroke Epi'!D$83</f>
        <v>4.3598600036651074E-3</v>
      </c>
      <c r="AZ64" s="93">
        <f>$AW64*'Stroke Epi'!E$83</f>
        <v>3.9088454242036733E-3</v>
      </c>
      <c r="BA64" s="93">
        <f>$AW64*'Stroke Epi'!F$83</f>
        <v>3.3669700223095561E-3</v>
      </c>
      <c r="BB64" s="93">
        <f t="shared" si="5"/>
        <v>2.2688421696334844E-2</v>
      </c>
      <c r="BC64" s="2">
        <f>AM64/'Mortal Baseline'!X64</f>
        <v>6.1527231504445532E-3</v>
      </c>
      <c r="BD64" s="2">
        <f>AN64/'Mortal Baseline'!Y64</f>
        <v>4.9000230957119539E-3</v>
      </c>
      <c r="BE64" s="2">
        <f>AO64/'Mortal Baseline'!Z64</f>
        <v>4.3598600036651074E-3</v>
      </c>
      <c r="BF64" s="2">
        <f>AP64/'Mortal Baseline'!AA64</f>
        <v>3.9088454242036733E-3</v>
      </c>
      <c r="BG64" s="2">
        <f>AQ64/'Mortal Baseline'!AB64</f>
        <v>3.3669700223095556E-3</v>
      </c>
      <c r="BH64" s="2">
        <f>SUM(AM64:AQ64)/SUM('Mortal Baseline'!X64:AB64)</f>
        <v>4.8000000000000004E-3</v>
      </c>
      <c r="BI64" s="58">
        <f>AM64*'Stroke Epi'!$AP94</f>
        <v>2.5781084531675642</v>
      </c>
      <c r="BJ64" s="58">
        <f>AN64*'Stroke Epi'!$AP94</f>
        <v>2.8091453221597646</v>
      </c>
      <c r="BK64" s="58">
        <f>AO64*'Stroke Epi'!$AP94</f>
        <v>1.8201610123766854</v>
      </c>
      <c r="BL64" s="58">
        <f>AP64*'Stroke Epi'!$AP94</f>
        <v>0.95457058988222154</v>
      </c>
      <c r="BM64" s="58">
        <f>AQ64*'Stroke Epi'!$AP94</f>
        <v>0.5234367303168842</v>
      </c>
      <c r="BN64" s="93">
        <f t="shared" si="21"/>
        <v>8.6854221079031202</v>
      </c>
      <c r="BO64" s="93">
        <f>AR64*'Stroke Epi'!$O$5</f>
        <v>34.954901979891183</v>
      </c>
      <c r="BP64" s="93">
        <f>AS64*'Stroke Epi'!$O$5</f>
        <v>39.53172697696057</v>
      </c>
      <c r="BQ64" s="93">
        <f>AT64*'Stroke Epi'!$O$5</f>
        <v>29.863357458765684</v>
      </c>
      <c r="BR64" s="93">
        <f>AU64*'Stroke Epi'!$O$5</f>
        <v>18.576754605552598</v>
      </c>
      <c r="BS64" s="93">
        <f>AV64*'Stroke Epi'!$O$5</f>
        <v>11.605086418078322</v>
      </c>
      <c r="BT64" s="93">
        <f t="shared" si="7"/>
        <v>134.53182743924833</v>
      </c>
      <c r="BU64" s="93">
        <f t="shared" si="19"/>
        <v>1395.4846900238324</v>
      </c>
    </row>
    <row r="65" spans="1:73">
      <c r="A65" s="58">
        <f>'Mortal Baseline'!A65</f>
        <v>63</v>
      </c>
      <c r="B65" s="58">
        <v>67</v>
      </c>
      <c r="C65" s="93">
        <f>'Mortal Baseline'!C65*M65</f>
        <v>58.657776898599849</v>
      </c>
      <c r="D65" s="93">
        <f>'Mortal Baseline'!D65*N65</f>
        <v>61.278684381254699</v>
      </c>
      <c r="E65" s="93">
        <f>'Mortal Baseline'!E65*O65</f>
        <v>29.216679259318347</v>
      </c>
      <c r="F65" s="93">
        <f>'Mortal Baseline'!F65*P65</f>
        <v>14.192884635201755</v>
      </c>
      <c r="G65" s="93">
        <f>'Mortal Baseline'!G65*Q65</f>
        <v>7.6603784993979405</v>
      </c>
      <c r="H65" s="93">
        <f t="shared" si="8"/>
        <v>182.86050795591098</v>
      </c>
      <c r="I65" s="93">
        <f t="shared" si="9"/>
        <v>174.10720034582417</v>
      </c>
      <c r="J65" s="93">
        <f t="shared" si="10"/>
        <v>89.980709283267686</v>
      </c>
      <c r="K65" s="93">
        <f t="shared" si="11"/>
        <v>55.475674321908826</v>
      </c>
      <c r="L65" s="93">
        <f t="shared" si="12"/>
        <v>31.927366538312363</v>
      </c>
      <c r="M65" s="93">
        <f>('Stroke Epi'!AE95*(SUM('Mortal Baseline'!C65:G65)))/('Mortal Baseline'!C65*'Stroke Epi'!B$74+'Mortal Baseline'!D65*'Stroke Epi'!C$74+'Mortal Baseline'!E65*'Stroke Epi'!D$74+'Mortal Baseline'!F65*'Stroke Epi'!E$74+'Mortal Baseline'!G65*'Stroke Epi'!F$74)</f>
        <v>6.3287544784726858E-3</v>
      </c>
      <c r="N65" s="93">
        <f>M65*'Stroke Epi'!C$74</f>
        <v>5.0216412271844096E-3</v>
      </c>
      <c r="O65" s="93">
        <f>N65*'Stroke Epi'!D$74</f>
        <v>3.558327378075312E-3</v>
      </c>
      <c r="P65" s="93">
        <f>O65*'Stroke Epi'!E$74</f>
        <v>2.2384476551529212E-3</v>
      </c>
      <c r="Q65" s="93">
        <f>P65*'Stroke Epi'!F$74</f>
        <v>1.1957431870869507E-3</v>
      </c>
      <c r="R65" s="93">
        <f t="shared" si="20"/>
        <v>1.8342913925972277E-2</v>
      </c>
      <c r="S65" s="2">
        <f>C65/'Mortal Baseline'!C65</f>
        <v>6.3287544784726858E-3</v>
      </c>
      <c r="T65" s="2">
        <f>D65/'Mortal Baseline'!D65</f>
        <v>5.0216412271844096E-3</v>
      </c>
      <c r="U65" s="2">
        <f>E65/'Mortal Baseline'!E65</f>
        <v>3.558327378075312E-3</v>
      </c>
      <c r="V65" s="2">
        <f>F65/'Mortal Baseline'!F65</f>
        <v>2.2384476551529212E-3</v>
      </c>
      <c r="W65" s="2">
        <f>G65/'Mortal Baseline'!G65</f>
        <v>1.1957431870869507E-3</v>
      </c>
      <c r="X65" s="2">
        <f>SUM(C65:G65)/SUM('Mortal Baseline'!C65:G65)</f>
        <v>4.0304092100461996E-3</v>
      </c>
      <c r="Y65" s="93">
        <f>C65*'Stroke Epi'!$AH95</f>
        <v>2.1820693006279144</v>
      </c>
      <c r="Z65" s="93">
        <f>D65*'Stroke Epi'!$AH$33</f>
        <v>8.3706682864793915</v>
      </c>
      <c r="AA65" s="93">
        <f>E65*'Stroke Epi'!$AH$33</f>
        <v>3.9909983868228864</v>
      </c>
      <c r="AB65" s="93">
        <f>F65*'Stroke Epi'!$AH$33</f>
        <v>1.9387480411685598</v>
      </c>
      <c r="AC65" s="93">
        <f>G65*'Stroke Epi'!$AH$33</f>
        <v>1.0464077030177588</v>
      </c>
      <c r="AD65" s="93">
        <f t="shared" si="3"/>
        <v>17.528891718116512</v>
      </c>
      <c r="AE65" s="93">
        <f>H65*'Stroke Epi'!$O$5</f>
        <v>36.572101591182197</v>
      </c>
      <c r="AF65" s="93">
        <f>I65*'Stroke Epi'!$O$5</f>
        <v>34.821440069164836</v>
      </c>
      <c r="AG65" s="93">
        <f>J65*'Stroke Epi'!$O$5</f>
        <v>17.996141856653537</v>
      </c>
      <c r="AH65" s="93">
        <f>K65*'Stroke Epi'!$O$5</f>
        <v>11.095134864381766</v>
      </c>
      <c r="AI65" s="93">
        <f>L65*'Stroke Epi'!$O$5</f>
        <v>6.3854733076624726</v>
      </c>
      <c r="AJ65" s="93">
        <f t="shared" si="4"/>
        <v>106.87029168904482</v>
      </c>
      <c r="AK65" s="93">
        <f t="shared" si="13"/>
        <v>1104.8250925737575</v>
      </c>
      <c r="AL65" s="2"/>
      <c r="AM65" s="93">
        <f>'Mortal Baseline'!X65*AW65</f>
        <v>68.41043453043136</v>
      </c>
      <c r="AN65" s="93">
        <f>'Mortal Baseline'!Y65*AX65</f>
        <v>72.255764950440636</v>
      </c>
      <c r="AO65" s="93">
        <f>'Mortal Baseline'!Z65*AY65</f>
        <v>43.455691451353694</v>
      </c>
      <c r="AP65" s="93">
        <f>'Mortal Baseline'!AA65*AZ65</f>
        <v>21.282695819793609</v>
      </c>
      <c r="AQ65" s="93">
        <f>'Mortal Baseline'!AB65*BA65</f>
        <v>10.770768526594601</v>
      </c>
      <c r="AR65" s="93">
        <f t="shared" si="14"/>
        <v>205.65193399682852</v>
      </c>
      <c r="AS65" s="93">
        <f t="shared" si="15"/>
        <v>227.57352753612309</v>
      </c>
      <c r="AT65" s="93">
        <f t="shared" si="16"/>
        <v>161.08896027403975</v>
      </c>
      <c r="AU65" s="93">
        <f t="shared" si="17"/>
        <v>94.635143652121769</v>
      </c>
      <c r="AV65" s="93">
        <f t="shared" si="18"/>
        <v>56.667677468591002</v>
      </c>
      <c r="AW65" s="93">
        <f>('Stroke Epi'!AE95*(SUM('Mortal Baseline'!X65:AB65)))/('Mortal Baseline'!X65*'Stroke Epi'!B$83+'Mortal Baseline'!Y65*'Stroke Epi'!C$83+'Mortal Baseline'!Z65*'Stroke Epi'!D$83+'Mortal Baseline'!AA65*'Stroke Epi'!E$83+'Mortal Baseline'!AB65*'Stroke Epi'!F$83)</f>
        <v>6.0760980117593229E-3</v>
      </c>
      <c r="AX65" s="93">
        <f>$AW65*'Stroke Epi'!C$83</f>
        <v>4.8389989052699325E-3</v>
      </c>
      <c r="AY65" s="93">
        <f>$AW65*'Stroke Epi'!D$83</f>
        <v>4.3055629275151929E-3</v>
      </c>
      <c r="AZ65" s="93">
        <f>$AW65*'Stroke Epi'!E$83</f>
        <v>3.8601652194544807E-3</v>
      </c>
      <c r="BA65" s="93">
        <f>$AW65*'Stroke Epi'!F$83</f>
        <v>3.325038256715675E-3</v>
      </c>
      <c r="BB65" s="93">
        <f t="shared" si="5"/>
        <v>2.2405863320714606E-2</v>
      </c>
      <c r="BC65" s="2">
        <f>AM65/'Mortal Baseline'!X65</f>
        <v>6.0760980117593229E-3</v>
      </c>
      <c r="BD65" s="2">
        <f>AN65/'Mortal Baseline'!Y65</f>
        <v>4.8389989052699325E-3</v>
      </c>
      <c r="BE65" s="2">
        <f>AO65/'Mortal Baseline'!Z65</f>
        <v>4.3055629275151929E-3</v>
      </c>
      <c r="BF65" s="2">
        <f>AP65/'Mortal Baseline'!AA65</f>
        <v>3.8601652194544807E-3</v>
      </c>
      <c r="BG65" s="2">
        <f>AQ65/'Mortal Baseline'!AB65</f>
        <v>3.325038256715675E-3</v>
      </c>
      <c r="BH65" s="2">
        <f>SUM(AM65:AQ65)/SUM('Mortal Baseline'!X65:AB65)</f>
        <v>4.8000000000000004E-3</v>
      </c>
      <c r="BI65" s="58">
        <f>AM65*'Stroke Epi'!$AP95</f>
        <v>2.7227352943111685</v>
      </c>
      <c r="BJ65" s="58">
        <f>AN65*'Stroke Epi'!$AP95</f>
        <v>2.8757794450275376</v>
      </c>
      <c r="BK65" s="58">
        <f>AO65*'Stroke Epi'!$AP95</f>
        <v>1.729536519763877</v>
      </c>
      <c r="BL65" s="58">
        <f>AP65*'Stroke Epi'!$AP95</f>
        <v>0.84705129362778575</v>
      </c>
      <c r="BM65" s="58">
        <f>AQ65*'Stroke Epi'!$AP95</f>
        <v>0.42867658735846514</v>
      </c>
      <c r="BN65" s="93">
        <f t="shared" si="21"/>
        <v>8.6037791400888342</v>
      </c>
      <c r="BO65" s="93">
        <f>AR65*'Stroke Epi'!$O$5</f>
        <v>41.130386799365709</v>
      </c>
      <c r="BP65" s="93">
        <f>AS65*'Stroke Epi'!$O$5</f>
        <v>45.514705507224619</v>
      </c>
      <c r="BQ65" s="93">
        <f>AT65*'Stroke Epi'!$O$5</f>
        <v>32.217792054807951</v>
      </c>
      <c r="BR65" s="93">
        <f>AU65*'Stroke Epi'!$O$5</f>
        <v>18.927028730424354</v>
      </c>
      <c r="BS65" s="93">
        <f>AV65*'Stroke Epi'!$O$5</f>
        <v>11.333535493718202</v>
      </c>
      <c r="BT65" s="93">
        <f t="shared" si="7"/>
        <v>149.12344858554081</v>
      </c>
      <c r="BU65" s="93">
        <f t="shared" si="19"/>
        <v>1553.2119177494621</v>
      </c>
    </row>
    <row r="66" spans="1:73">
      <c r="A66" s="58">
        <f>'Mortal Baseline'!A66</f>
        <v>64</v>
      </c>
      <c r="B66" s="58">
        <v>68</v>
      </c>
      <c r="C66" s="93">
        <f>'Mortal Baseline'!C66*M66</f>
        <v>60.608944276233402</v>
      </c>
      <c r="D66" s="93">
        <f>'Mortal Baseline'!D66*N66</f>
        <v>62.764986436975754</v>
      </c>
      <c r="E66" s="93">
        <f>'Mortal Baseline'!E66*O66</f>
        <v>28.733174861860448</v>
      </c>
      <c r="F66" s="93">
        <f>'Mortal Baseline'!F66*P66</f>
        <v>12.630085456528919</v>
      </c>
      <c r="G66" s="93">
        <f>'Mortal Baseline'!G66*Q66</f>
        <v>6.6131292982083139</v>
      </c>
      <c r="H66" s="93">
        <f t="shared" si="8"/>
        <v>204.71528134033426</v>
      </c>
      <c r="I66" s="93">
        <f t="shared" si="9"/>
        <v>193.68007842715571</v>
      </c>
      <c r="J66" s="93">
        <f t="shared" si="10"/>
        <v>96.726743901651716</v>
      </c>
      <c r="K66" s="93">
        <f t="shared" si="11"/>
        <v>55.071876872887415</v>
      </c>
      <c r="L66" s="93">
        <f t="shared" si="12"/>
        <v>31.108614825840448</v>
      </c>
      <c r="M66" s="93">
        <f>('Stroke Epi'!AE96*(SUM('Mortal Baseline'!C66:G66)))/('Mortal Baseline'!C66*'Stroke Epi'!B$74+'Mortal Baseline'!D66*'Stroke Epi'!C$74+'Mortal Baseline'!E66*'Stroke Epi'!D$74+'Mortal Baseline'!F66*'Stroke Epi'!E$74+'Mortal Baseline'!G66*'Stroke Epi'!F$74)</f>
        <v>6.253267649056979E-3</v>
      </c>
      <c r="N66" s="93">
        <f>M66*'Stroke Epi'!C$74</f>
        <v>4.9617451171373615E-3</v>
      </c>
      <c r="O66" s="93">
        <f>N66*'Stroke Epi'!D$74</f>
        <v>3.5158850850921224E-3</v>
      </c>
      <c r="P66" s="93">
        <f>O66*'Stroke Epi'!E$74</f>
        <v>2.2117483548600623E-3</v>
      </c>
      <c r="Q66" s="93">
        <f>P66*'Stroke Epi'!F$74</f>
        <v>1.1814808449000865E-3</v>
      </c>
      <c r="R66" s="93">
        <f t="shared" si="20"/>
        <v>1.8124127051046612E-2</v>
      </c>
      <c r="S66" s="2">
        <f>C66/'Mortal Baseline'!C66</f>
        <v>6.253267649056979E-3</v>
      </c>
      <c r="T66" s="2">
        <f>D66/'Mortal Baseline'!D66</f>
        <v>4.9617451171373615E-3</v>
      </c>
      <c r="U66" s="2">
        <f>E66/'Mortal Baseline'!E66</f>
        <v>3.5158850850921224E-3</v>
      </c>
      <c r="V66" s="2">
        <f>F66/'Mortal Baseline'!F66</f>
        <v>2.2117483548600623E-3</v>
      </c>
      <c r="W66" s="2">
        <f>G66/'Mortal Baseline'!G66</f>
        <v>1.1814808449000865E-3</v>
      </c>
      <c r="X66" s="2">
        <f>SUM(C66:G66)/SUM('Mortal Baseline'!C66:G66)</f>
        <v>4.0971034795806698E-3</v>
      </c>
      <c r="Y66" s="93">
        <f>C66*'Stroke Epi'!$AH96</f>
        <v>2.2546527270758823</v>
      </c>
      <c r="Z66" s="93">
        <f>D66*'Stroke Epi'!$AH$33</f>
        <v>8.5736971472908881</v>
      </c>
      <c r="AA66" s="93">
        <f>E66*'Stroke Epi'!$AH$33</f>
        <v>3.9249516861301372</v>
      </c>
      <c r="AB66" s="93">
        <f>F66*'Stroke Epi'!$AH$33</f>
        <v>1.7252696733618502</v>
      </c>
      <c r="AC66" s="93">
        <f>G66*'Stroke Epi'!$AH$33</f>
        <v>0.90335346213525569</v>
      </c>
      <c r="AD66" s="93">
        <f t="shared" si="3"/>
        <v>17.381924695994016</v>
      </c>
      <c r="AE66" s="93">
        <f>H66*'Stroke Epi'!$O$5</f>
        <v>40.943056268066854</v>
      </c>
      <c r="AF66" s="93">
        <f>I66*'Stroke Epi'!$O$5</f>
        <v>38.736015685431141</v>
      </c>
      <c r="AG66" s="93">
        <f>J66*'Stroke Epi'!$O$5</f>
        <v>19.345348780330344</v>
      </c>
      <c r="AH66" s="93">
        <f>K66*'Stroke Epi'!$O$5</f>
        <v>11.014375374577483</v>
      </c>
      <c r="AI66" s="93">
        <f>L66*'Stroke Epi'!$O$5</f>
        <v>6.2217229651680901</v>
      </c>
      <c r="AJ66" s="93">
        <f t="shared" si="4"/>
        <v>116.2605190735739</v>
      </c>
      <c r="AK66" s="93">
        <f t="shared" si="13"/>
        <v>1238.4675363433255</v>
      </c>
      <c r="AL66" s="2"/>
      <c r="AM66" s="93">
        <f>'Mortal Baseline'!X66*AW66</f>
        <v>72.126391984085828</v>
      </c>
      <c r="AN66" s="93">
        <f>'Mortal Baseline'!Y66*AX66</f>
        <v>73.540978374592783</v>
      </c>
      <c r="AO66" s="93">
        <f>'Mortal Baseline'!Z66*AY66</f>
        <v>41.05380810474864</v>
      </c>
      <c r="AP66" s="93">
        <f>'Mortal Baseline'!AA66*AZ66</f>
        <v>18.777316513827024</v>
      </c>
      <c r="AQ66" s="93">
        <f>'Mortal Baseline'!AB66*BA66</f>
        <v>8.6448119617406576</v>
      </c>
      <c r="AR66" s="93">
        <f t="shared" si="14"/>
        <v>233.92520388723747</v>
      </c>
      <c r="AS66" s="93">
        <f t="shared" si="15"/>
        <v>252.72402095846371</v>
      </c>
      <c r="AT66" s="93">
        <f t="shared" si="16"/>
        <v>168.19543980421656</v>
      </c>
      <c r="AU66" s="93">
        <f t="shared" si="17"/>
        <v>93.638380141896661</v>
      </c>
      <c r="AV66" s="93">
        <f t="shared" si="18"/>
        <v>53.550277349254984</v>
      </c>
      <c r="AW66" s="93">
        <f>('Stroke Epi'!AE96*(SUM('Mortal Baseline'!X66:AB66)))/('Mortal Baseline'!X66*'Stroke Epi'!B$83+'Mortal Baseline'!Y66*'Stroke Epi'!C$83+'Mortal Baseline'!Z66*'Stroke Epi'!D$83+'Mortal Baseline'!AA66*'Stroke Epi'!E$83+'Mortal Baseline'!AB66*'Stroke Epi'!F$83)</f>
        <v>6.0017681556830439E-3</v>
      </c>
      <c r="AX66" s="93">
        <f>$AW66*'Stroke Epi'!C$83</f>
        <v>4.7798026758006451E-3</v>
      </c>
      <c r="AY66" s="93">
        <f>$AW66*'Stroke Epi'!D$83</f>
        <v>4.2528923036855249E-3</v>
      </c>
      <c r="AZ66" s="93">
        <f>$AW66*'Stroke Epi'!E$83</f>
        <v>3.8129432153595154E-3</v>
      </c>
      <c r="BA66" s="93">
        <f>$AW66*'Stroke Epi'!F$83</f>
        <v>3.2843625443437748E-3</v>
      </c>
      <c r="BB66" s="93">
        <f t="shared" si="5"/>
        <v>2.2131768894872502E-2</v>
      </c>
      <c r="BC66" s="2">
        <f>AM66/'Mortal Baseline'!X66</f>
        <v>6.0017681556830448E-3</v>
      </c>
      <c r="BD66" s="2">
        <f>AN66/'Mortal Baseline'!Y66</f>
        <v>4.7798026758006451E-3</v>
      </c>
      <c r="BE66" s="2">
        <f>AO66/'Mortal Baseline'!Z66</f>
        <v>4.2528923036855249E-3</v>
      </c>
      <c r="BF66" s="2">
        <f>AP66/'Mortal Baseline'!AA66</f>
        <v>3.812943215359515E-3</v>
      </c>
      <c r="BG66" s="2">
        <f>AQ66/'Mortal Baseline'!AB66</f>
        <v>3.2843625443437748E-3</v>
      </c>
      <c r="BH66" s="2">
        <f>SUM(AM66:AQ66)/SUM('Mortal Baseline'!X66:AB66)</f>
        <v>4.8000000000000013E-3</v>
      </c>
      <c r="BI66" s="58">
        <f>AM66*'Stroke Epi'!$AP96</f>
        <v>2.8706304009666161</v>
      </c>
      <c r="BJ66" s="58">
        <f>AN66*'Stroke Epi'!$AP96</f>
        <v>2.926930939308793</v>
      </c>
      <c r="BK66" s="58">
        <f>AO66*'Stroke Epi'!$AP96</f>
        <v>1.6339415625689959</v>
      </c>
      <c r="BL66" s="58">
        <f>AP66*'Stroke Epi'!$AP96</f>
        <v>0.74733719725031555</v>
      </c>
      <c r="BM66" s="58">
        <f>AQ66*'Stroke Epi'!$AP96</f>
        <v>0.3440635160772782</v>
      </c>
      <c r="BN66" s="93">
        <f t="shared" si="21"/>
        <v>8.522903616172</v>
      </c>
      <c r="BO66" s="93">
        <f>AR66*'Stroke Epi'!$O$5</f>
        <v>46.785040777447499</v>
      </c>
      <c r="BP66" s="93">
        <f>AS66*'Stroke Epi'!$O$5</f>
        <v>50.544804191692748</v>
      </c>
      <c r="BQ66" s="93">
        <f>AT66*'Stroke Epi'!$O$5</f>
        <v>33.639087960843312</v>
      </c>
      <c r="BR66" s="93">
        <f>AU66*'Stroke Epi'!$O$5</f>
        <v>18.727676028379332</v>
      </c>
      <c r="BS66" s="93">
        <f>AV66*'Stroke Epi'!$O$5</f>
        <v>10.710055469850998</v>
      </c>
      <c r="BT66" s="93">
        <f t="shared" si="7"/>
        <v>160.4066644282139</v>
      </c>
      <c r="BU66" s="93">
        <f t="shared" si="19"/>
        <v>1722.141485793848</v>
      </c>
    </row>
    <row r="67" spans="1:73">
      <c r="A67" s="58">
        <f>'Mortal Baseline'!A67</f>
        <v>65</v>
      </c>
      <c r="B67" s="58">
        <v>69</v>
      </c>
      <c r="C67" s="93">
        <f>'Mortal Baseline'!C67*M67</f>
        <v>62.551336140285763</v>
      </c>
      <c r="D67" s="93">
        <f>'Mortal Baseline'!D67*N67</f>
        <v>63.988524722618294</v>
      </c>
      <c r="E67" s="93">
        <f>'Mortal Baseline'!E67*O67</f>
        <v>28.119518406129679</v>
      </c>
      <c r="F67" s="93">
        <f>'Mortal Baseline'!F67*P67</f>
        <v>11.186452501676523</v>
      </c>
      <c r="G67" s="93">
        <f>'Mortal Baseline'!G67*Q67</f>
        <v>5.6597045694000494</v>
      </c>
      <c r="H67" s="93">
        <f t="shared" si="8"/>
        <v>224.06890848547727</v>
      </c>
      <c r="I67" s="93">
        <f t="shared" si="9"/>
        <v>210.35889031705199</v>
      </c>
      <c r="J67" s="93">
        <f t="shared" si="10"/>
        <v>101.5759618413209</v>
      </c>
      <c r="K67" s="93">
        <f t="shared" si="11"/>
        <v>53.518684326624609</v>
      </c>
      <c r="L67" s="93">
        <f t="shared" si="12"/>
        <v>29.643242967937148</v>
      </c>
      <c r="M67" s="93">
        <f>('Stroke Epi'!AE97*(SUM('Mortal Baseline'!C67:G67)))/('Mortal Baseline'!C67*'Stroke Epi'!B$74+'Mortal Baseline'!D67*'Stroke Epi'!C$74+'Mortal Baseline'!E67*'Stroke Epi'!D$74+'Mortal Baseline'!F67*'Stroke Epi'!E$74+'Mortal Baseline'!G67*'Stroke Epi'!F$74)</f>
        <v>6.1806161444220705E-3</v>
      </c>
      <c r="N67" s="93">
        <f>M67*'Stroke Epi'!C$74</f>
        <v>4.9040987363000886E-3</v>
      </c>
      <c r="O67" s="93">
        <f>N67*'Stroke Epi'!D$74</f>
        <v>3.4750369468241411E-3</v>
      </c>
      <c r="P67" s="93">
        <f>O67*'Stroke Epi'!E$74</f>
        <v>2.1860518942458107E-3</v>
      </c>
      <c r="Q67" s="93">
        <f>P67*'Stroke Epi'!F$74</f>
        <v>1.1677542037427616E-3</v>
      </c>
      <c r="R67" s="93">
        <f t="shared" si="20"/>
        <v>1.7913557925534871E-2</v>
      </c>
      <c r="S67" s="2">
        <f>C67/'Mortal Baseline'!C67</f>
        <v>6.1806161444220705E-3</v>
      </c>
      <c r="T67" s="2">
        <f>D67/'Mortal Baseline'!D67</f>
        <v>4.9040987363000886E-3</v>
      </c>
      <c r="U67" s="2">
        <f>E67/'Mortal Baseline'!E67</f>
        <v>3.4750369468241411E-3</v>
      </c>
      <c r="V67" s="2">
        <f>F67/'Mortal Baseline'!F67</f>
        <v>2.1860518942458107E-3</v>
      </c>
      <c r="W67" s="2">
        <f>G67/'Mortal Baseline'!G67</f>
        <v>1.1677542037427616E-3</v>
      </c>
      <c r="X67" s="2">
        <f>SUM(C67:G67)/SUM('Mortal Baseline'!C67:G67)</f>
        <v>4.1603071935280992E-3</v>
      </c>
      <c r="Y67" s="93">
        <f>C67*'Stroke Epi'!$AH97</f>
        <v>2.3269097044186302</v>
      </c>
      <c r="Z67" s="93">
        <f>D67*'Stroke Epi'!$AH$33</f>
        <v>8.7408324771096595</v>
      </c>
      <c r="AA67" s="93">
        <f>E67*'Stroke Epi'!$AH$33</f>
        <v>3.8411262142773142</v>
      </c>
      <c r="AB67" s="93">
        <f>F67*'Stroke Epi'!$AH$33</f>
        <v>1.528069411729013</v>
      </c>
      <c r="AC67" s="93">
        <f>G67*'Stroke Epi'!$AH$33</f>
        <v>0.77311564418004675</v>
      </c>
      <c r="AD67" s="93">
        <f t="shared" si="3"/>
        <v>17.210053451714664</v>
      </c>
      <c r="AE67" s="93">
        <f>H67*'Stroke Epi'!$O$5</f>
        <v>44.813781697095457</v>
      </c>
      <c r="AF67" s="93">
        <f>I67*'Stroke Epi'!$O$5</f>
        <v>42.071778063410399</v>
      </c>
      <c r="AG67" s="93">
        <f>J67*'Stroke Epi'!$O$5</f>
        <v>20.315192368264182</v>
      </c>
      <c r="AH67" s="93">
        <f>K67*'Stroke Epi'!$O$5</f>
        <v>10.703736865324922</v>
      </c>
      <c r="AI67" s="93">
        <f>L67*'Stroke Epi'!$O$5</f>
        <v>5.9286485935874298</v>
      </c>
      <c r="AJ67" s="93">
        <f t="shared" si="4"/>
        <v>123.83313758768239</v>
      </c>
      <c r="AK67" s="93">
        <f t="shared" si="13"/>
        <v>1379.5107273827225</v>
      </c>
      <c r="AL67" s="2"/>
      <c r="AM67" s="93">
        <f>'Mortal Baseline'!X67*AW67</f>
        <v>75.899997726624704</v>
      </c>
      <c r="AN67" s="93">
        <f>'Mortal Baseline'!Y67*AX67</f>
        <v>74.397503602205717</v>
      </c>
      <c r="AO67" s="93">
        <f>'Mortal Baseline'!Z67*AY67</f>
        <v>38.558506897804946</v>
      </c>
      <c r="AP67" s="93">
        <f>'Mortal Baseline'!AA67*AZ67</f>
        <v>16.480362274458759</v>
      </c>
      <c r="AQ67" s="93">
        <f>'Mortal Baseline'!AB67*BA67</f>
        <v>6.7939893526742559</v>
      </c>
      <c r="AR67" s="93">
        <f t="shared" si="14"/>
        <v>260.16953043544811</v>
      </c>
      <c r="AS67" s="93">
        <f t="shared" si="15"/>
        <v>273.64978942966786</v>
      </c>
      <c r="AT67" s="93">
        <f t="shared" si="16"/>
        <v>171.48091717860919</v>
      </c>
      <c r="AU67" s="93">
        <f t="shared" si="17"/>
        <v>90.643729190725765</v>
      </c>
      <c r="AV67" s="93">
        <f t="shared" si="18"/>
        <v>49.290147716000966</v>
      </c>
      <c r="AW67" s="93">
        <f>('Stroke Epi'!AE97*(SUM('Mortal Baseline'!X67:AB67)))/('Mortal Baseline'!X67*'Stroke Epi'!B$83+'Mortal Baseline'!Y67*'Stroke Epi'!C$83+'Mortal Baseline'!Z67*'Stroke Epi'!D$83+'Mortal Baseline'!AA67*'Stroke Epi'!E$83+'Mortal Baseline'!AB67*'Stroke Epi'!F$83)</f>
        <v>5.9304218661475347E-3</v>
      </c>
      <c r="AX67" s="93">
        <f>$AW67*'Stroke Epi'!C$83</f>
        <v>4.7229825559985559E-3</v>
      </c>
      <c r="AY67" s="93">
        <f>$AW67*'Stroke Epi'!D$83</f>
        <v>4.202335854687279E-3</v>
      </c>
      <c r="AZ67" s="93">
        <f>$AW67*'Stroke Epi'!E$83</f>
        <v>3.7676166809834911E-3</v>
      </c>
      <c r="BA67" s="93">
        <f>$AW67*'Stroke Epi'!F$83</f>
        <v>3.2453195365250791E-3</v>
      </c>
      <c r="BB67" s="93">
        <f t="shared" si="5"/>
        <v>2.1868676494341939E-2</v>
      </c>
      <c r="BC67" s="2">
        <f>AM67/'Mortal Baseline'!X67</f>
        <v>5.9304218661475356E-3</v>
      </c>
      <c r="BD67" s="2">
        <f>AN67/'Mortal Baseline'!Y67</f>
        <v>4.7229825559985559E-3</v>
      </c>
      <c r="BE67" s="2">
        <f>AO67/'Mortal Baseline'!Z67</f>
        <v>4.202335854687279E-3</v>
      </c>
      <c r="BF67" s="2">
        <f>AP67/'Mortal Baseline'!AA67</f>
        <v>3.7676166809834911E-3</v>
      </c>
      <c r="BG67" s="2">
        <f>AQ67/'Mortal Baseline'!AB67</f>
        <v>3.2453195365250791E-3</v>
      </c>
      <c r="BH67" s="2">
        <f>SUM(AM67:AQ67)/SUM('Mortal Baseline'!X67:AB67)</f>
        <v>4.8000000000000004E-3</v>
      </c>
      <c r="BI67" s="58">
        <f>AM67*'Stroke Epi'!$AP97</f>
        <v>3.0208199095196635</v>
      </c>
      <c r="BJ67" s="58">
        <f>AN67*'Stroke Epi'!$AP97</f>
        <v>2.9610206433677875</v>
      </c>
      <c r="BK67" s="58">
        <f>AO67*'Stroke Epi'!$AP97</f>
        <v>1.5346285745326369</v>
      </c>
      <c r="BL67" s="58">
        <f>AP67*'Stroke Epi'!$AP97</f>
        <v>0.65591841852345867</v>
      </c>
      <c r="BM67" s="58">
        <f>AQ67*'Stroke Epi'!$AP97</f>
        <v>0.27040077623643538</v>
      </c>
      <c r="BN67" s="93">
        <f t="shared" si="21"/>
        <v>8.4427883221799824</v>
      </c>
      <c r="BO67" s="93">
        <f>AR67*'Stroke Epi'!$O$5</f>
        <v>52.033906087089626</v>
      </c>
      <c r="BP67" s="93">
        <f>AS67*'Stroke Epi'!$O$5</f>
        <v>54.729957885933572</v>
      </c>
      <c r="BQ67" s="93">
        <f>AT67*'Stroke Epi'!$O$5</f>
        <v>34.296183435721836</v>
      </c>
      <c r="BR67" s="93">
        <f>AU67*'Stroke Epi'!$O$5</f>
        <v>18.128745838145154</v>
      </c>
      <c r="BS67" s="93">
        <f>AV67*'Stroke Epi'!$O$5</f>
        <v>9.8580295432001943</v>
      </c>
      <c r="BT67" s="93">
        <f t="shared" si="7"/>
        <v>169.0468227900904</v>
      </c>
      <c r="BU67" s="93">
        <f t="shared" si="19"/>
        <v>1899.6310969061183</v>
      </c>
    </row>
    <row r="68" spans="1:73">
      <c r="A68" s="58">
        <f>'Mortal Baseline'!A68</f>
        <v>66</v>
      </c>
      <c r="B68" s="58">
        <v>70</v>
      </c>
      <c r="C68" s="93">
        <f>'Mortal Baseline'!C68*M68</f>
        <v>96.733495223388388</v>
      </c>
      <c r="D68" s="93">
        <f>'Mortal Baseline'!D68*N68</f>
        <v>97.397732829045637</v>
      </c>
      <c r="E68" s="93">
        <f>'Mortal Baseline'!E68*O68</f>
        <v>41.068583665022778</v>
      </c>
      <c r="F68" s="93">
        <f>'Mortal Baseline'!F68*P68</f>
        <v>14.797627419725504</v>
      </c>
      <c r="G68" s="93">
        <f>'Mortal Baseline'!G68*Q68</f>
        <v>7.2018056925043892</v>
      </c>
      <c r="H68" s="93">
        <f t="shared" si="8"/>
        <v>273.66171230735154</v>
      </c>
      <c r="I68" s="93">
        <f t="shared" si="9"/>
        <v>256.94401260557754</v>
      </c>
      <c r="J68" s="93">
        <f t="shared" si="10"/>
        <v>118.48822692380219</v>
      </c>
      <c r="K68" s="93">
        <f t="shared" si="11"/>
        <v>56.084505469296182</v>
      </c>
      <c r="L68" s="93">
        <f t="shared" si="12"/>
        <v>30.143284422674061</v>
      </c>
      <c r="M68" s="93">
        <f>('Stroke Epi'!AE98*(SUM('Mortal Baseline'!C68:G68)))/('Mortal Baseline'!C68*'Stroke Epi'!B$74+'Mortal Baseline'!D68*'Stroke Epi'!C$74+'Mortal Baseline'!E68*'Stroke Epi'!D$74+'Mortal Baseline'!F68*'Stroke Epi'!E$74+'Mortal Baseline'!G68*'Stroke Epi'!F$74)</f>
        <v>9.1665796630012661E-3</v>
      </c>
      <c r="N68" s="93">
        <f>M68*'Stroke Epi'!C$74</f>
        <v>7.2733544182466111E-3</v>
      </c>
      <c r="O68" s="93">
        <f>N68*'Stroke Epi'!D$74</f>
        <v>5.1538879394223839E-3</v>
      </c>
      <c r="P68" s="93">
        <f>O68*'Stroke Epi'!E$74</f>
        <v>3.2421717135990803E-3</v>
      </c>
      <c r="Q68" s="93">
        <f>P68*'Stroke Epi'!F$74</f>
        <v>1.7319166382906898E-3</v>
      </c>
      <c r="R68" s="93">
        <f t="shared" si="20"/>
        <v>2.6567910372560032E-2</v>
      </c>
      <c r="S68" s="2">
        <f>C68/'Mortal Baseline'!C68</f>
        <v>9.1665796630012661E-3</v>
      </c>
      <c r="T68" s="2">
        <f>D68/'Mortal Baseline'!D68</f>
        <v>7.2733544182466111E-3</v>
      </c>
      <c r="U68" s="2">
        <f>E68/'Mortal Baseline'!E68</f>
        <v>5.1538879394223839E-3</v>
      </c>
      <c r="V68" s="2">
        <f>F68/'Mortal Baseline'!F68</f>
        <v>3.2421717135990803E-3</v>
      </c>
      <c r="W68" s="2">
        <f>G68/'Mortal Baseline'!G68</f>
        <v>1.7319166382906898E-3</v>
      </c>
      <c r="X68" s="2">
        <f>SUM(C68:G68)/SUM('Mortal Baseline'!C68:G68)</f>
        <v>6.3295405763240352E-3</v>
      </c>
      <c r="Y68" s="93">
        <f>C68*'Stroke Epi'!$AH98</f>
        <v>3.8112997118015022</v>
      </c>
      <c r="Z68" s="93">
        <f>D68*'Stroke Epi'!$AH$33</f>
        <v>13.304530304447633</v>
      </c>
      <c r="AA68" s="93">
        <f>E68*'Stroke Epi'!$AH$33</f>
        <v>5.6099685286421117</v>
      </c>
      <c r="AB68" s="93">
        <f>F68*'Stroke Epi'!$AH$33</f>
        <v>2.0213559055345041</v>
      </c>
      <c r="AC68" s="93">
        <f>G68*'Stroke Epi'!$AH$33</f>
        <v>0.9837666575960996</v>
      </c>
      <c r="AD68" s="93">
        <f t="shared" ref="AD68:AD98" si="22">SUM(Y68:AC68)</f>
        <v>25.730921108021853</v>
      </c>
      <c r="AE68" s="93">
        <f>H68*'Stroke Epi'!$O$5</f>
        <v>54.73234246147031</v>
      </c>
      <c r="AF68" s="93">
        <f>I68*'Stroke Epi'!$O$5</f>
        <v>51.388802521115508</v>
      </c>
      <c r="AG68" s="93">
        <f>J68*'Stroke Epi'!$O$5</f>
        <v>23.697645384760438</v>
      </c>
      <c r="AH68" s="93">
        <f>K68*'Stroke Epi'!$O$5</f>
        <v>11.216901093859237</v>
      </c>
      <c r="AI68" s="93">
        <f>L68*'Stroke Epi'!$O$5</f>
        <v>6.0286568845348123</v>
      </c>
      <c r="AJ68" s="93">
        <f t="shared" ref="AJ68:AJ98" si="23">SUM(AE68:AI68)</f>
        <v>147.06434834574031</v>
      </c>
      <c r="AK68" s="93">
        <f t="shared" si="13"/>
        <v>1552.3059968364846</v>
      </c>
      <c r="AL68" s="2"/>
      <c r="AM68" s="93">
        <f>'Mortal Baseline'!X68*AW68</f>
        <v>119.56385735371951</v>
      </c>
      <c r="AN68" s="93">
        <f>'Mortal Baseline'!Y68*AX68</f>
        <v>112.20082301053536</v>
      </c>
      <c r="AO68" s="93">
        <f>'Mortal Baseline'!Z68*AY68</f>
        <v>54.006375590563664</v>
      </c>
      <c r="AP68" s="93">
        <f>'Mortal Baseline'!AA68*AZ68</f>
        <v>21.597064212754429</v>
      </c>
      <c r="AQ68" s="93">
        <f>'Mortal Baseline'!AB68*BA68</f>
        <v>7.8363815391415059</v>
      </c>
      <c r="AR68" s="93">
        <f t="shared" si="14"/>
        <v>324.67866179255833</v>
      </c>
      <c r="AS68" s="93">
        <f t="shared" si="15"/>
        <v>328.1596339109019</v>
      </c>
      <c r="AT68" s="93">
        <f t="shared" si="16"/>
        <v>189.65648075891838</v>
      </c>
      <c r="AU68" s="93">
        <f t="shared" si="17"/>
        <v>93.456129146811591</v>
      </c>
      <c r="AV68" s="93">
        <f t="shared" si="18"/>
        <v>46.998098935705841</v>
      </c>
      <c r="AW68" s="93">
        <f>('Stroke Epi'!AE98*(SUM('Mortal Baseline'!X68:AB68)))/('Mortal Baseline'!X68*'Stroke Epi'!B$83+'Mortal Baseline'!Y68*'Stroke Epi'!C$83+'Mortal Baseline'!Z68*'Stroke Epi'!D$83+'Mortal Baseline'!AA68*'Stroke Epi'!E$83+'Mortal Baseline'!AB68*'Stroke Epi'!F$83)</f>
        <v>8.7938071953182172E-3</v>
      </c>
      <c r="AX68" s="93">
        <f>$AW68*'Stroke Epi'!C$83</f>
        <v>7.0033800160801719E-3</v>
      </c>
      <c r="AY68" s="93">
        <f>$AW68*'Stroke Epi'!D$83</f>
        <v>6.2313494908413291E-3</v>
      </c>
      <c r="AZ68" s="93">
        <f>$AW68*'Stroke Epi'!E$83</f>
        <v>5.5867348775908024E-3</v>
      </c>
      <c r="BA68" s="93">
        <f>$AW68*'Stroke Epi'!F$83</f>
        <v>4.812257025812579E-3</v>
      </c>
      <c r="BB68" s="93">
        <f t="shared" ref="BB68:BB98" si="24">SUM(AW68:BA68)</f>
        <v>3.2427528605643102E-2</v>
      </c>
      <c r="BC68" s="2">
        <f>AM68/'Mortal Baseline'!X68</f>
        <v>8.7938071953182172E-3</v>
      </c>
      <c r="BD68" s="2">
        <f>AN68/'Mortal Baseline'!Y68</f>
        <v>7.0033800160801719E-3</v>
      </c>
      <c r="BE68" s="2">
        <f>AO68/'Mortal Baseline'!Z68</f>
        <v>6.2313494908413291E-3</v>
      </c>
      <c r="BF68" s="2">
        <f>AP68/'Mortal Baseline'!AA68</f>
        <v>5.5867348775908024E-3</v>
      </c>
      <c r="BG68" s="2">
        <f>AQ68/'Mortal Baseline'!AB68</f>
        <v>4.812257025812579E-3</v>
      </c>
      <c r="BH68" s="2">
        <f>SUM(AM68:AQ68)/SUM('Mortal Baseline'!X68:AB68)</f>
        <v>7.1999999999999989E-3</v>
      </c>
      <c r="BI68" s="58">
        <f>AM68*'Stroke Epi'!$AP98</f>
        <v>5.2727661092990301</v>
      </c>
      <c r="BJ68" s="58">
        <f>AN68*'Stroke Epi'!$AP98</f>
        <v>4.9480562947646094</v>
      </c>
      <c r="BK68" s="58">
        <f>AO68*'Stroke Epi'!$AP98</f>
        <v>2.3816811635438575</v>
      </c>
      <c r="BL68" s="58">
        <f>AP68*'Stroke Epi'!$AP98</f>
        <v>0.95243053178247028</v>
      </c>
      <c r="BM68" s="58">
        <f>AQ68*'Stroke Epi'!$AP98</f>
        <v>0.34558442587614041</v>
      </c>
      <c r="BN68" s="93">
        <f t="shared" si="21"/>
        <v>13.900518525266108</v>
      </c>
      <c r="BO68" s="93">
        <f>AR68*'Stroke Epi'!$O$5</f>
        <v>64.935732358511672</v>
      </c>
      <c r="BP68" s="93">
        <f>AS68*'Stroke Epi'!$O$5</f>
        <v>65.631926782180386</v>
      </c>
      <c r="BQ68" s="93">
        <f>AT68*'Stroke Epi'!$O$5</f>
        <v>37.931296151783677</v>
      </c>
      <c r="BR68" s="93">
        <f>AU68*'Stroke Epi'!$O$5</f>
        <v>18.69122582936232</v>
      </c>
      <c r="BS68" s="93">
        <f>AV68*'Stroke Epi'!$O$5</f>
        <v>9.3996197871411677</v>
      </c>
      <c r="BT68" s="93">
        <f t="shared" ref="BT68:BT98" si="25">SUM(BO68:BS68)</f>
        <v>196.58980090897921</v>
      </c>
      <c r="BU68" s="93">
        <f t="shared" si="19"/>
        <v>2110.1214163403638</v>
      </c>
    </row>
    <row r="69" spans="1:73">
      <c r="A69" s="58">
        <f>'Mortal Baseline'!A69</f>
        <v>67</v>
      </c>
      <c r="B69" s="58">
        <v>71</v>
      </c>
      <c r="C69" s="93">
        <f>'Mortal Baseline'!C69*M69</f>
        <v>98.611036405833175</v>
      </c>
      <c r="D69" s="93">
        <f>'Mortal Baseline'!D69*N69</f>
        <v>97.35838206563993</v>
      </c>
      <c r="E69" s="93">
        <f>'Mortal Baseline'!E69*O69</f>
        <v>39.363881960904848</v>
      </c>
      <c r="F69" s="93">
        <f>'Mortal Baseline'!F69*P69</f>
        <v>12.864540133471092</v>
      </c>
      <c r="G69" s="93">
        <f>'Mortal Baseline'!G69*Q69</f>
        <v>5.9923151324657562</v>
      </c>
      <c r="H69" s="93">
        <f t="shared" ref="H69:H98" si="26">(C69+H68)-Y68-AE68</f>
        <v>313.72910653991289</v>
      </c>
      <c r="I69" s="93">
        <f t="shared" ref="I69:I98" si="27">(D69+I68)-Z68-AF68</f>
        <v>289.60906184565437</v>
      </c>
      <c r="J69" s="93">
        <f t="shared" ref="J69:J98" si="28">(E69+J68)-AA68-AG68</f>
        <v>128.54449497130449</v>
      </c>
      <c r="K69" s="93">
        <f t="shared" ref="K69:K98" si="29">(F69+K68)-AB68-AH68</f>
        <v>55.71078860337353</v>
      </c>
      <c r="L69" s="93">
        <f t="shared" ref="L69:L98" si="30">(G69+L68)-AC68-AI68</f>
        <v>29.123176013008909</v>
      </c>
      <c r="M69" s="93">
        <f>('Stroke Epi'!AE99*(SUM('Mortal Baseline'!C69:G69)))/('Mortal Baseline'!C69*'Stroke Epi'!B$74+'Mortal Baseline'!D69*'Stroke Epi'!C$74+'Mortal Baseline'!E69*'Stroke Epi'!D$74+'Mortal Baseline'!F69*'Stroke Epi'!E$74+'Mortal Baseline'!G69*'Stroke Epi'!F$74)</f>
        <v>9.0670539086800204E-3</v>
      </c>
      <c r="N69" s="93">
        <f>M69*'Stroke Epi'!C$74</f>
        <v>7.194384277634234E-3</v>
      </c>
      <c r="O69" s="93">
        <f>N69*'Stroke Epi'!D$74</f>
        <v>5.0979298172311189E-3</v>
      </c>
      <c r="P69" s="93">
        <f>O69*'Stroke Epi'!E$74</f>
        <v>3.2069699701682804E-3</v>
      </c>
      <c r="Q69" s="93">
        <f>P69*'Stroke Epi'!F$74</f>
        <v>1.7131124260125669E-3</v>
      </c>
      <c r="R69" s="93">
        <f t="shared" si="20"/>
        <v>2.6279450399726224E-2</v>
      </c>
      <c r="S69" s="2">
        <f>C69/'Mortal Baseline'!C69</f>
        <v>9.0670539086800204E-3</v>
      </c>
      <c r="T69" s="2">
        <f>D69/'Mortal Baseline'!D69</f>
        <v>7.194384277634234E-3</v>
      </c>
      <c r="U69" s="2">
        <f>E69/'Mortal Baseline'!E69</f>
        <v>5.0979298172311189E-3</v>
      </c>
      <c r="V69" s="2">
        <f>F69/'Mortal Baseline'!F69</f>
        <v>3.2069699701682804E-3</v>
      </c>
      <c r="W69" s="2">
        <f>G69/'Mortal Baseline'!G69</f>
        <v>1.7131124260125669E-3</v>
      </c>
      <c r="X69" s="2">
        <f>SUM(C69:G69)/SUM('Mortal Baseline'!C69:G69)</f>
        <v>6.4125970752876996E-3</v>
      </c>
      <c r="Y69" s="93">
        <f>C69*'Stroke Epi'!$AH99</f>
        <v>3.8852748343898269</v>
      </c>
      <c r="Z69" s="93">
        <f>D69*'Stroke Epi'!$AH$33</f>
        <v>13.299154990166414</v>
      </c>
      <c r="AA69" s="93">
        <f>E69*'Stroke Epi'!$AH$33</f>
        <v>5.3771062758596022</v>
      </c>
      <c r="AB69" s="93">
        <f>F69*'Stroke Epi'!$AH$33</f>
        <v>1.7572961822321511</v>
      </c>
      <c r="AC69" s="93">
        <f>G69*'Stroke Epi'!$AH$33</f>
        <v>0.81855024709482227</v>
      </c>
      <c r="AD69" s="93">
        <f t="shared" si="22"/>
        <v>25.137382529742816</v>
      </c>
      <c r="AE69" s="93">
        <f>H69*'Stroke Epi'!$O$5</f>
        <v>62.745821307982581</v>
      </c>
      <c r="AF69" s="93">
        <f>I69*'Stroke Epi'!$O$5</f>
        <v>57.921812369130876</v>
      </c>
      <c r="AG69" s="93">
        <f>J69*'Stroke Epi'!$O$5</f>
        <v>25.708898994260899</v>
      </c>
      <c r="AH69" s="93">
        <f>K69*'Stroke Epi'!$O$5</f>
        <v>11.142157720674707</v>
      </c>
      <c r="AI69" s="93">
        <f>L69*'Stroke Epi'!$O$5</f>
        <v>5.8246352026017822</v>
      </c>
      <c r="AJ69" s="93">
        <f t="shared" si="23"/>
        <v>163.34332559465082</v>
      </c>
      <c r="AK69" s="93">
        <f t="shared" ref="AK69:AK98" si="31">AD69+AJ69+AK68</f>
        <v>1740.7867049608783</v>
      </c>
      <c r="AL69" s="2"/>
      <c r="AM69" s="93">
        <f>'Mortal Baseline'!X69*AW69</f>
        <v>124.46887993839474</v>
      </c>
      <c r="AN69" s="93">
        <f>'Mortal Baseline'!Y69*AX69</f>
        <v>111.36336170237311</v>
      </c>
      <c r="AO69" s="93">
        <f>'Mortal Baseline'!Z69*AY69</f>
        <v>49.80559132284472</v>
      </c>
      <c r="AP69" s="93">
        <f>'Mortal Baseline'!AA69*AZ69</f>
        <v>18.670649908804055</v>
      </c>
      <c r="AQ69" s="93">
        <f>'Mortal Baseline'!AB69*BA69</f>
        <v>5.8527468069904769</v>
      </c>
      <c r="AR69" s="93">
        <f t="shared" ref="AR69:AR98" si="32">(AM69+AR68)-BI68-BO68</f>
        <v>378.93904326314237</v>
      </c>
      <c r="AS69" s="93">
        <f t="shared" ref="AS69:AS98" si="33">(AN69+AS68)-BJ68-BP68</f>
        <v>368.94301253633</v>
      </c>
      <c r="AT69" s="93">
        <f t="shared" ref="AT69:AT98" si="34">(AO69+AT68)-BK68-BQ68</f>
        <v>199.14909476643558</v>
      </c>
      <c r="AU69" s="93">
        <f t="shared" ref="AU69:AU98" si="35">(AP69+AU68)-BL68-BR68</f>
        <v>92.48312269447085</v>
      </c>
      <c r="AV69" s="93">
        <f t="shared" ref="AV69:AV98" si="36">(AQ69+AV68)-BM68-BS68</f>
        <v>43.105641529679005</v>
      </c>
      <c r="AW69" s="93">
        <f>('Stroke Epi'!AE99*(SUM('Mortal Baseline'!X69:AB69)))/('Mortal Baseline'!X69*'Stroke Epi'!B$83+'Mortal Baseline'!Y69*'Stroke Epi'!C$83+'Mortal Baseline'!Z69*'Stroke Epi'!D$83+'Mortal Baseline'!AA69*'Stroke Epi'!E$83+'Mortal Baseline'!AB69*'Stroke Epi'!F$83)</f>
        <v>8.6975564986861605E-3</v>
      </c>
      <c r="AX69" s="93">
        <f>$AW69*'Stroke Epi'!C$83</f>
        <v>6.9267260492197639E-3</v>
      </c>
      <c r="AY69" s="93">
        <f>$AW69*'Stroke Epi'!D$83</f>
        <v>6.1631456155311444E-3</v>
      </c>
      <c r="AZ69" s="93">
        <f>$AW69*'Stroke Epi'!E$83</f>
        <v>5.5255864907859369E-3</v>
      </c>
      <c r="BA69" s="93">
        <f>$AW69*'Stroke Epi'!F$83</f>
        <v>4.7595855172362297E-3</v>
      </c>
      <c r="BB69" s="93">
        <f t="shared" si="24"/>
        <v>3.2072600171459235E-2</v>
      </c>
      <c r="BC69" s="2">
        <f>AM69/'Mortal Baseline'!X69</f>
        <v>8.6975564986861605E-3</v>
      </c>
      <c r="BD69" s="2">
        <f>AN69/'Mortal Baseline'!Y69</f>
        <v>6.9267260492197639E-3</v>
      </c>
      <c r="BE69" s="2">
        <f>AO69/'Mortal Baseline'!Z69</f>
        <v>6.1631456155311444E-3</v>
      </c>
      <c r="BF69" s="2">
        <f>AP69/'Mortal Baseline'!AA69</f>
        <v>5.5255864907859361E-3</v>
      </c>
      <c r="BG69" s="2">
        <f>AQ69/'Mortal Baseline'!AB69</f>
        <v>4.7595855172362297E-3</v>
      </c>
      <c r="BH69" s="2">
        <f>SUM(AM69:AQ69)/SUM('Mortal Baseline'!X69:AB69)</f>
        <v>7.1999999999999998E-3</v>
      </c>
      <c r="BI69" s="58">
        <f>AM69*'Stroke Epi'!$AP99</f>
        <v>5.4890776052832075</v>
      </c>
      <c r="BJ69" s="58">
        <f>AN69*'Stroke Epi'!$AP99</f>
        <v>4.9111242510746544</v>
      </c>
      <c r="BK69" s="58">
        <f>AO69*'Stroke Epi'!$AP99</f>
        <v>2.1964265773374523</v>
      </c>
      <c r="BL69" s="58">
        <f>AP69*'Stroke Epi'!$AP99</f>
        <v>0.82337566097825887</v>
      </c>
      <c r="BM69" s="58">
        <f>AQ69*'Stroke Epi'!$AP99</f>
        <v>0.25810613418828005</v>
      </c>
      <c r="BN69" s="93">
        <f t="shared" si="21"/>
        <v>13.678110228861854</v>
      </c>
      <c r="BO69" s="93">
        <f>AR69*'Stroke Epi'!$O$5</f>
        <v>75.78780865262847</v>
      </c>
      <c r="BP69" s="93">
        <f>AS69*'Stroke Epi'!$O$5</f>
        <v>73.788602507266006</v>
      </c>
      <c r="BQ69" s="93">
        <f>AT69*'Stroke Epi'!$O$5</f>
        <v>39.829818953287116</v>
      </c>
      <c r="BR69" s="93">
        <f>AU69*'Stroke Epi'!$O$5</f>
        <v>18.496624538894171</v>
      </c>
      <c r="BS69" s="93">
        <f>AV69*'Stroke Epi'!$O$5</f>
        <v>8.6211283059358017</v>
      </c>
      <c r="BT69" s="93">
        <f t="shared" si="25"/>
        <v>216.52398295801154</v>
      </c>
      <c r="BU69" s="93">
        <f t="shared" ref="BU69:BU98" si="37">BU68+BT69+BN69</f>
        <v>2340.3235095272371</v>
      </c>
    </row>
    <row r="70" spans="1:73">
      <c r="A70" s="58">
        <f>'Mortal Baseline'!A70</f>
        <v>68</v>
      </c>
      <c r="B70" s="58">
        <v>72</v>
      </c>
      <c r="C70" s="93">
        <f>'Mortal Baseline'!C70*M70</f>
        <v>100.45321755504412</v>
      </c>
      <c r="D70" s="93">
        <f>'Mortal Baseline'!D70*N70</f>
        <v>96.875718624215324</v>
      </c>
      <c r="E70" s="93">
        <f>'Mortal Baseline'!E70*O70</f>
        <v>37.521204434770816</v>
      </c>
      <c r="F70" s="93">
        <f>'Mortal Baseline'!F70*P70</f>
        <v>11.145758307796347</v>
      </c>
      <c r="G70" s="93">
        <f>'Mortal Baseline'!G70*Q70</f>
        <v>4.940933172833156</v>
      </c>
      <c r="H70" s="93">
        <f t="shared" si="26"/>
        <v>347.55122795258467</v>
      </c>
      <c r="I70" s="93">
        <f t="shared" si="27"/>
        <v>315.26381311057241</v>
      </c>
      <c r="J70" s="93">
        <f t="shared" si="28"/>
        <v>134.97969413595482</v>
      </c>
      <c r="K70" s="93">
        <f t="shared" si="29"/>
        <v>53.957093008263016</v>
      </c>
      <c r="L70" s="93">
        <f t="shared" si="30"/>
        <v>27.420923736145461</v>
      </c>
      <c r="M70" s="93">
        <f>('Stroke Epi'!AE100*(SUM('Mortal Baseline'!C70:G70)))/('Mortal Baseline'!C70*'Stroke Epi'!B$74+'Mortal Baseline'!D70*'Stroke Epi'!C$74+'Mortal Baseline'!E70*'Stroke Epi'!D$74+'Mortal Baseline'!F70*'Stroke Epi'!E$74+'Mortal Baseline'!G70*'Stroke Epi'!F$74)</f>
        <v>8.9723479921155098E-3</v>
      </c>
      <c r="N70" s="93">
        <f>M70*'Stroke Epi'!C$74</f>
        <v>7.1192385065830237E-3</v>
      </c>
      <c r="O70" s="93">
        <f>N70*'Stroke Epi'!D$74</f>
        <v>5.0446816375263282E-3</v>
      </c>
      <c r="P70" s="93">
        <f>O70*'Stroke Epi'!E$74</f>
        <v>3.1734729783693353E-3</v>
      </c>
      <c r="Q70" s="93">
        <f>P70*'Stroke Epi'!F$74</f>
        <v>1.6952188649818714E-3</v>
      </c>
      <c r="R70" s="93">
        <f t="shared" si="20"/>
        <v>2.6004959979576071E-2</v>
      </c>
      <c r="S70" s="2">
        <f>C70/'Mortal Baseline'!C70</f>
        <v>8.9723479921155098E-3</v>
      </c>
      <c r="T70" s="2">
        <f>D70/'Mortal Baseline'!D70</f>
        <v>7.1192385065830246E-3</v>
      </c>
      <c r="U70" s="2">
        <f>E70/'Mortal Baseline'!E70</f>
        <v>5.0446816375263282E-3</v>
      </c>
      <c r="V70" s="2">
        <f>F70/'Mortal Baseline'!F70</f>
        <v>3.1734729783693353E-3</v>
      </c>
      <c r="W70" s="2">
        <f>G70/'Mortal Baseline'!G70</f>
        <v>1.6952188649818714E-3</v>
      </c>
      <c r="X70" s="2">
        <f>SUM(C70:G70)/SUM('Mortal Baseline'!C70:G70)</f>
        <v>6.4895168253079295E-3</v>
      </c>
      <c r="Y70" s="93">
        <f>C70*'Stroke Epi'!$AH100</f>
        <v>3.9578567716687383</v>
      </c>
      <c r="Z70" s="93">
        <f>D70*'Stroke Epi'!$AH$33</f>
        <v>13.233223164067812</v>
      </c>
      <c r="AA70" s="93">
        <f>E70*'Stroke Epi'!$AH$33</f>
        <v>5.1253965257896938</v>
      </c>
      <c r="AB70" s="93">
        <f>F70*'Stroke Epi'!$AH$33</f>
        <v>1.5225105848449811</v>
      </c>
      <c r="AC70" s="93">
        <f>G70*'Stroke Epi'!$AH$33</f>
        <v>0.67493147140900911</v>
      </c>
      <c r="AD70" s="93">
        <f t="shared" si="22"/>
        <v>24.513918517780233</v>
      </c>
      <c r="AE70" s="93">
        <f>H70*'Stroke Epi'!$O$5</f>
        <v>69.510245590516931</v>
      </c>
      <c r="AF70" s="93">
        <f>I70*'Stroke Epi'!$O$5</f>
        <v>63.052762622114486</v>
      </c>
      <c r="AG70" s="93">
        <f>J70*'Stroke Epi'!$O$5</f>
        <v>26.995938827190965</v>
      </c>
      <c r="AH70" s="93">
        <f>K70*'Stroke Epi'!$O$5</f>
        <v>10.791418601652603</v>
      </c>
      <c r="AI70" s="93">
        <f>L70*'Stroke Epi'!$O$5</f>
        <v>5.4841847472290928</v>
      </c>
      <c r="AJ70" s="93">
        <f t="shared" si="23"/>
        <v>175.83455038870406</v>
      </c>
      <c r="AK70" s="93">
        <f t="shared" si="31"/>
        <v>1941.1351738673625</v>
      </c>
      <c r="AL70" s="2"/>
      <c r="AM70" s="93">
        <f>'Mortal Baseline'!X70*AW70</f>
        <v>129.30871734149943</v>
      </c>
      <c r="AN70" s="93">
        <f>'Mortal Baseline'!Y70*AX70</f>
        <v>109.85122846530186</v>
      </c>
      <c r="AO70" s="93">
        <f>'Mortal Baseline'!Z70*AY70</f>
        <v>45.674331538115098</v>
      </c>
      <c r="AP70" s="93">
        <f>'Mortal Baseline'!AA70*AZ70</f>
        <v>16.092591787870585</v>
      </c>
      <c r="AQ70" s="93">
        <f>'Mortal Baseline'!AB70*BA70</f>
        <v>4.2717808717496046</v>
      </c>
      <c r="AR70" s="93">
        <f t="shared" si="32"/>
        <v>426.97087434673011</v>
      </c>
      <c r="AS70" s="93">
        <f t="shared" si="33"/>
        <v>400.0945142432912</v>
      </c>
      <c r="AT70" s="93">
        <f t="shared" si="34"/>
        <v>202.7971807739261</v>
      </c>
      <c r="AU70" s="93">
        <f t="shared" si="35"/>
        <v>89.255714282469015</v>
      </c>
      <c r="AV70" s="93">
        <f t="shared" si="36"/>
        <v>38.498187961304524</v>
      </c>
      <c r="AW70" s="93">
        <f>('Stroke Epi'!AE100*(SUM('Mortal Baseline'!X70:AB70)))/('Mortal Baseline'!X70*'Stroke Epi'!B$83+'Mortal Baseline'!Y70*'Stroke Epi'!C$83+'Mortal Baseline'!Z70*'Stroke Epi'!D$83+'Mortal Baseline'!AA70*'Stroke Epi'!E$83+'Mortal Baseline'!AB70*'Stroke Epi'!F$83)</f>
        <v>8.6069369874361215E-3</v>
      </c>
      <c r="AX70" s="93">
        <f>$AW70*'Stroke Epi'!C$83</f>
        <v>6.8545567532527843E-3</v>
      </c>
      <c r="AY70" s="93">
        <f>$AW70*'Stroke Epi'!D$83</f>
        <v>6.0989320351391551E-3</v>
      </c>
      <c r="AZ70" s="93">
        <f>$AW70*'Stroke Epi'!E$83</f>
        <v>5.4680156147312109E-3</v>
      </c>
      <c r="BA70" s="93">
        <f>$AW70*'Stroke Epi'!F$83</f>
        <v>4.709995576269492E-3</v>
      </c>
      <c r="BB70" s="93">
        <f t="shared" si="24"/>
        <v>3.1738436966828765E-2</v>
      </c>
      <c r="BC70" s="2">
        <f>AM70/'Mortal Baseline'!X70</f>
        <v>8.6069369874361215E-3</v>
      </c>
      <c r="BD70" s="2">
        <f>AN70/'Mortal Baseline'!Y70</f>
        <v>6.8545567532527843E-3</v>
      </c>
      <c r="BE70" s="2">
        <f>AO70/'Mortal Baseline'!Z70</f>
        <v>6.0989320351391551E-3</v>
      </c>
      <c r="BF70" s="2">
        <f>AP70/'Mortal Baseline'!AA70</f>
        <v>5.4680156147312109E-3</v>
      </c>
      <c r="BG70" s="2">
        <f>AQ70/'Mortal Baseline'!AB70</f>
        <v>4.7099955762694911E-3</v>
      </c>
      <c r="BH70" s="2">
        <f>SUM(AM70:AQ70)/SUM('Mortal Baseline'!X70:AB70)</f>
        <v>7.1999999999999981E-3</v>
      </c>
      <c r="BI70" s="58">
        <f>AM70*'Stroke Epi'!$AP100</f>
        <v>5.7025144347601247</v>
      </c>
      <c r="BJ70" s="58">
        <f>AN70*'Stroke Epi'!$AP100</f>
        <v>4.8444391753198124</v>
      </c>
      <c r="BK70" s="58">
        <f>AO70*'Stroke Epi'!$AP100</f>
        <v>2.0142380208308759</v>
      </c>
      <c r="BL70" s="58">
        <f>AP70*'Stroke Epi'!$AP100</f>
        <v>0.70968329784509276</v>
      </c>
      <c r="BM70" s="58">
        <f>AQ70*'Stroke Epi'!$AP100</f>
        <v>0.18838553644415756</v>
      </c>
      <c r="BN70" s="93">
        <f t="shared" si="21"/>
        <v>13.459260465200062</v>
      </c>
      <c r="BO70" s="93">
        <f>AR70*'Stroke Epi'!$O$5</f>
        <v>85.394174869346031</v>
      </c>
      <c r="BP70" s="93">
        <f>AS70*'Stroke Epi'!$O$5</f>
        <v>80.018902848658243</v>
      </c>
      <c r="BQ70" s="93">
        <f>AT70*'Stroke Epi'!$O$5</f>
        <v>40.559436154785224</v>
      </c>
      <c r="BR70" s="93">
        <f>AU70*'Stroke Epi'!$O$5</f>
        <v>17.851142856493805</v>
      </c>
      <c r="BS70" s="93">
        <f>AV70*'Stroke Epi'!$O$5</f>
        <v>7.6996375922609053</v>
      </c>
      <c r="BT70" s="93">
        <f t="shared" si="25"/>
        <v>231.5232943215442</v>
      </c>
      <c r="BU70" s="93">
        <f t="shared" si="37"/>
        <v>2585.3060643139816</v>
      </c>
    </row>
    <row r="71" spans="1:73">
      <c r="A71" s="58">
        <f>'Mortal Baseline'!A71</f>
        <v>69</v>
      </c>
      <c r="B71" s="58">
        <v>73</v>
      </c>
      <c r="C71" s="93">
        <f>'Mortal Baseline'!C71*M71</f>
        <v>102.27435025557637</v>
      </c>
      <c r="D71" s="93">
        <f>'Mortal Baseline'!D71*N71</f>
        <v>95.964745113756081</v>
      </c>
      <c r="E71" s="93">
        <f>'Mortal Baseline'!E71*O71</f>
        <v>35.556703811262999</v>
      </c>
      <c r="F71" s="93">
        <f>'Mortal Baseline'!F71*P71</f>
        <v>9.6283001575809735</v>
      </c>
      <c r="G71" s="93">
        <f>'Mortal Baseline'!G71*Q71</f>
        <v>4.0367359866345716</v>
      </c>
      <c r="H71" s="93">
        <f t="shared" si="26"/>
        <v>376.35747584597533</v>
      </c>
      <c r="I71" s="93">
        <f t="shared" si="27"/>
        <v>334.94257243814621</v>
      </c>
      <c r="J71" s="93">
        <f t="shared" si="28"/>
        <v>138.41506259423716</v>
      </c>
      <c r="K71" s="93">
        <f t="shared" si="29"/>
        <v>51.271463979346407</v>
      </c>
      <c r="L71" s="93">
        <f t="shared" si="30"/>
        <v>25.298543504141929</v>
      </c>
      <c r="M71" s="93">
        <f>('Stroke Epi'!AE101*(SUM('Mortal Baseline'!C71:G71)))/('Mortal Baseline'!C71*'Stroke Epi'!B$74+'Mortal Baseline'!D71*'Stroke Epi'!C$74+'Mortal Baseline'!E71*'Stroke Epi'!D$74+'Mortal Baseline'!F71*'Stroke Epi'!E$74+'Mortal Baseline'!G71*'Stroke Epi'!F$74)</f>
        <v>8.8822951150006602E-3</v>
      </c>
      <c r="N71" s="93">
        <f>M71*'Stroke Epi'!C$74</f>
        <v>7.0477847565782311E-3</v>
      </c>
      <c r="O71" s="93">
        <f>N71*'Stroke Epi'!D$74</f>
        <v>4.9940496183506454E-3</v>
      </c>
      <c r="P71" s="93">
        <f>O71*'Stroke Epi'!E$74</f>
        <v>3.1416217425055998E-3</v>
      </c>
      <c r="Q71" s="93">
        <f>P71*'Stroke Epi'!F$74</f>
        <v>1.6782044406344059E-3</v>
      </c>
      <c r="R71" s="93">
        <f t="shared" si="20"/>
        <v>2.5743955673069543E-2</v>
      </c>
      <c r="S71" s="2">
        <f>C71/'Mortal Baseline'!C71</f>
        <v>8.8822951150006602E-3</v>
      </c>
      <c r="T71" s="2">
        <f>D71/'Mortal Baseline'!D71</f>
        <v>7.0477847565782311E-3</v>
      </c>
      <c r="U71" s="2">
        <f>E71/'Mortal Baseline'!E71</f>
        <v>4.9940496183506454E-3</v>
      </c>
      <c r="V71" s="2">
        <f>F71/'Mortal Baseline'!F71</f>
        <v>3.1416217425055998E-3</v>
      </c>
      <c r="W71" s="2">
        <f>G71/'Mortal Baseline'!G71</f>
        <v>1.6782044406344057E-3</v>
      </c>
      <c r="X71" s="2">
        <f>SUM(C71:G71)/SUM('Mortal Baseline'!C71:G71)</f>
        <v>6.5603521547159495E-3</v>
      </c>
      <c r="Y71" s="93">
        <f>C71*'Stroke Epi'!$AH101</f>
        <v>4.0296094000697087</v>
      </c>
      <c r="Z71" s="93">
        <f>D71*'Stroke Epi'!$AH$33</f>
        <v>13.108784182539081</v>
      </c>
      <c r="AA71" s="93">
        <f>E71*'Stroke Epi'!$AH$33</f>
        <v>4.8570457406185259</v>
      </c>
      <c r="AB71" s="93">
        <f>F71*'Stroke Epi'!$AH$33</f>
        <v>1.3152258015255609</v>
      </c>
      <c r="AC71" s="93">
        <f>G71*'Stroke Epi'!$AH$33</f>
        <v>0.55141813577428245</v>
      </c>
      <c r="AD71" s="93">
        <f t="shared" si="22"/>
        <v>23.862083260527157</v>
      </c>
      <c r="AE71" s="93">
        <f>H71*'Stroke Epi'!$O$5</f>
        <v>75.271495169195063</v>
      </c>
      <c r="AF71" s="93">
        <f>I71*'Stroke Epi'!$O$5</f>
        <v>66.988514487629246</v>
      </c>
      <c r="AG71" s="93">
        <f>J71*'Stroke Epi'!$O$5</f>
        <v>27.683012518847434</v>
      </c>
      <c r="AH71" s="93">
        <f>K71*'Stroke Epi'!$O$5</f>
        <v>10.254292795869283</v>
      </c>
      <c r="AI71" s="93">
        <f>L71*'Stroke Epi'!$O$5</f>
        <v>5.0597087008283861</v>
      </c>
      <c r="AJ71" s="93">
        <f t="shared" si="23"/>
        <v>185.2570236723694</v>
      </c>
      <c r="AK71" s="93">
        <f t="shared" si="31"/>
        <v>2150.254280800259</v>
      </c>
      <c r="AL71" s="2"/>
      <c r="AM71" s="93">
        <f>'Mortal Baseline'!X71*AW71</f>
        <v>134.07165205506141</v>
      </c>
      <c r="AN71" s="93">
        <f>'Mortal Baseline'!Y71*AX71</f>
        <v>107.69824742305622</v>
      </c>
      <c r="AO71" s="93">
        <f>'Mortal Baseline'!Z71*AY71</f>
        <v>41.658155384391513</v>
      </c>
      <c r="AP71" s="93">
        <f>'Mortal Baseline'!AA71*AZ71</f>
        <v>13.841993147835485</v>
      </c>
      <c r="AQ71" s="93">
        <f>'Mortal Baseline'!AB71*BA71</f>
        <v>3.0454235941193004</v>
      </c>
      <c r="AR71" s="93">
        <f t="shared" si="32"/>
        <v>469.94583709768534</v>
      </c>
      <c r="AS71" s="93">
        <f t="shared" si="33"/>
        <v>422.9294196423694</v>
      </c>
      <c r="AT71" s="93">
        <f t="shared" si="34"/>
        <v>201.8816619827015</v>
      </c>
      <c r="AU71" s="93">
        <f t="shared" si="35"/>
        <v>84.536881275965598</v>
      </c>
      <c r="AV71" s="93">
        <f t="shared" si="36"/>
        <v>33.655588426718758</v>
      </c>
      <c r="AW71" s="93">
        <f>('Stroke Epi'!AE101*(SUM('Mortal Baseline'!X71:AB71)))/('Mortal Baseline'!X71*'Stroke Epi'!B$83+'Mortal Baseline'!Y71*'Stroke Epi'!C$83+'Mortal Baseline'!Z71*'Stroke Epi'!D$83+'Mortal Baseline'!AA71*'Stroke Epi'!E$83+'Mortal Baseline'!AB71*'Stroke Epi'!F$83)</f>
        <v>8.5217221021605428E-3</v>
      </c>
      <c r="AX71" s="93">
        <f>$AW71*'Stroke Epi'!C$83</f>
        <v>6.7866916964740452E-3</v>
      </c>
      <c r="AY71" s="93">
        <f>$AW71*'Stroke Epi'!D$83</f>
        <v>6.0385482081822964E-3</v>
      </c>
      <c r="AZ71" s="93">
        <f>$AW71*'Stroke Epi'!E$83</f>
        <v>5.4138783154835729E-3</v>
      </c>
      <c r="BA71" s="93">
        <f>$AW71*'Stroke Epi'!F$83</f>
        <v>4.663363222243179E-3</v>
      </c>
      <c r="BB71" s="93">
        <f t="shared" si="24"/>
        <v>3.1424203544543637E-2</v>
      </c>
      <c r="BC71" s="2">
        <f>AM71/'Mortal Baseline'!X71</f>
        <v>8.5217221021605428E-3</v>
      </c>
      <c r="BD71" s="2">
        <f>AN71/'Mortal Baseline'!Y71</f>
        <v>6.7866916964740452E-3</v>
      </c>
      <c r="BE71" s="2">
        <f>AO71/'Mortal Baseline'!Z71</f>
        <v>6.0385482081822964E-3</v>
      </c>
      <c r="BF71" s="2">
        <f>AP71/'Mortal Baseline'!AA71</f>
        <v>5.4138783154835729E-3</v>
      </c>
      <c r="BG71" s="2">
        <f>AQ71/'Mortal Baseline'!AB71</f>
        <v>4.663363222243179E-3</v>
      </c>
      <c r="BH71" s="2">
        <f>SUM(AM71:AQ71)/SUM('Mortal Baseline'!X71:AB71)</f>
        <v>7.1999999999999998E-3</v>
      </c>
      <c r="BI71" s="58">
        <f>AM71*'Stroke Epi'!$AP101</f>
        <v>5.9125598556282082</v>
      </c>
      <c r="BJ71" s="58">
        <f>AN71*'Stroke Epi'!$AP101</f>
        <v>4.7494927113567789</v>
      </c>
      <c r="BK71" s="58">
        <f>AO71*'Stroke Epi'!$AP101</f>
        <v>1.8371246524516658</v>
      </c>
      <c r="BL71" s="58">
        <f>AP71*'Stroke Epi'!$AP101</f>
        <v>0.61043189781954488</v>
      </c>
      <c r="BM71" s="58">
        <f>AQ71*'Stroke Epi'!$AP101</f>
        <v>0.13430318050066115</v>
      </c>
      <c r="BN71" s="93">
        <f t="shared" si="21"/>
        <v>13.243912297756857</v>
      </c>
      <c r="BO71" s="93">
        <f>AR71*'Stroke Epi'!$O$5</f>
        <v>93.989167419537068</v>
      </c>
      <c r="BP71" s="93">
        <f>AS71*'Stroke Epi'!$O$5</f>
        <v>84.585883928473891</v>
      </c>
      <c r="BQ71" s="93">
        <f>AT71*'Stroke Epi'!$O$5</f>
        <v>40.376332396540306</v>
      </c>
      <c r="BR71" s="93">
        <f>AU71*'Stroke Epi'!$O$5</f>
        <v>16.907376255193121</v>
      </c>
      <c r="BS71" s="93">
        <f>AV71*'Stroke Epi'!$O$5</f>
        <v>6.7311176853437518</v>
      </c>
      <c r="BT71" s="93">
        <f t="shared" si="25"/>
        <v>242.58987768508814</v>
      </c>
      <c r="BU71" s="93">
        <f t="shared" si="37"/>
        <v>2841.1398542968263</v>
      </c>
    </row>
    <row r="72" spans="1:73">
      <c r="A72" s="58">
        <f>'Mortal Baseline'!A72</f>
        <v>70</v>
      </c>
      <c r="B72" s="58">
        <v>74</v>
      </c>
      <c r="C72" s="93">
        <f>'Mortal Baseline'!C72*M72</f>
        <v>104.09011341465416</v>
      </c>
      <c r="D72" s="93">
        <f>'Mortal Baseline'!D72*N72</f>
        <v>94.645736922025478</v>
      </c>
      <c r="E72" s="93">
        <f>'Mortal Baseline'!E72*O72</f>
        <v>33.487291306717751</v>
      </c>
      <c r="F72" s="93">
        <f>'Mortal Baseline'!F72*P72</f>
        <v>8.2972093357325516</v>
      </c>
      <c r="G72" s="93">
        <f>'Mortal Baseline'!G72*Q72</f>
        <v>3.2673924997017392</v>
      </c>
      <c r="H72" s="93">
        <f t="shared" si="26"/>
        <v>401.14648469136466</v>
      </c>
      <c r="I72" s="93">
        <f t="shared" si="27"/>
        <v>349.49101069000341</v>
      </c>
      <c r="J72" s="93">
        <f t="shared" si="28"/>
        <v>139.36229564148891</v>
      </c>
      <c r="K72" s="93">
        <f t="shared" si="29"/>
        <v>47.999154717684114</v>
      </c>
      <c r="L72" s="93">
        <f t="shared" si="30"/>
        <v>22.954809167240995</v>
      </c>
      <c r="M72" s="93">
        <f>('Stroke Epi'!AE102*(SUM('Mortal Baseline'!C72:G72)))/('Mortal Baseline'!C72*'Stroke Epi'!B$74+'Mortal Baseline'!D72*'Stroke Epi'!C$74+'Mortal Baseline'!E72*'Stroke Epi'!D$74+'Mortal Baseline'!F72*'Stroke Epi'!E$74+'Mortal Baseline'!G72*'Stroke Epi'!F$74)</f>
        <v>8.7965838095431931E-3</v>
      </c>
      <c r="N72" s="93">
        <f>M72*'Stroke Epi'!C$74</f>
        <v>6.9797758890222114E-3</v>
      </c>
      <c r="O72" s="93">
        <f>N72*'Stroke Epi'!D$74</f>
        <v>4.9458586376675889E-3</v>
      </c>
      <c r="P72" s="93">
        <f>O72*'Stroke Epi'!E$74</f>
        <v>3.1113060980333769E-3</v>
      </c>
      <c r="Q72" s="93">
        <f>P72*'Stroke Epi'!F$74</f>
        <v>1.6620103048205243E-3</v>
      </c>
      <c r="R72" s="93">
        <f t="shared" si="20"/>
        <v>2.5495534739086896E-2</v>
      </c>
      <c r="S72" s="2">
        <f>C72/'Mortal Baseline'!C72</f>
        <v>8.7965838095431931E-3</v>
      </c>
      <c r="T72" s="2">
        <f>D72/'Mortal Baseline'!D72</f>
        <v>6.9797758890222114E-3</v>
      </c>
      <c r="U72" s="2">
        <f>E72/'Mortal Baseline'!E72</f>
        <v>4.945858637667588E-3</v>
      </c>
      <c r="V72" s="2">
        <f>F72/'Mortal Baseline'!F72</f>
        <v>3.1113060980333769E-3</v>
      </c>
      <c r="W72" s="2">
        <f>G72/'Mortal Baseline'!G72</f>
        <v>1.6620103048205243E-3</v>
      </c>
      <c r="X72" s="2">
        <f>SUM(C72:G72)/SUM('Mortal Baseline'!C72:G72)</f>
        <v>6.6252957813163708E-3</v>
      </c>
      <c r="Y72" s="93">
        <f>C72*'Stroke Epi'!$AH102</f>
        <v>4.1011504685373739</v>
      </c>
      <c r="Z72" s="93">
        <f>D72*'Stroke Epi'!$AH$33</f>
        <v>12.92860766354868</v>
      </c>
      <c r="AA72" s="93">
        <f>E72*'Stroke Epi'!$AH$33</f>
        <v>4.5743639924976449</v>
      </c>
      <c r="AB72" s="93">
        <f>F72*'Stroke Epi'!$AH$33</f>
        <v>1.1333987952610665</v>
      </c>
      <c r="AC72" s="93">
        <f>G72*'Stroke Epi'!$AH$33</f>
        <v>0.44632581545925759</v>
      </c>
      <c r="AD72" s="93">
        <f t="shared" si="22"/>
        <v>23.183846735304023</v>
      </c>
      <c r="AE72" s="93">
        <f>H72*'Stroke Epi'!$O$5</f>
        <v>80.229296938272938</v>
      </c>
      <c r="AF72" s="93">
        <f>I72*'Stroke Epi'!$O$5</f>
        <v>69.898202138000684</v>
      </c>
      <c r="AG72" s="93">
        <f>J72*'Stroke Epi'!$O$5</f>
        <v>27.872459128297784</v>
      </c>
      <c r="AH72" s="93">
        <f>K72*'Stroke Epi'!$O$5</f>
        <v>9.5998309435368228</v>
      </c>
      <c r="AI72" s="93">
        <f>L72*'Stroke Epi'!$O$5</f>
        <v>4.5909618334481994</v>
      </c>
      <c r="AJ72" s="93">
        <f t="shared" si="23"/>
        <v>192.19075098155645</v>
      </c>
      <c r="AK72" s="93">
        <f t="shared" si="31"/>
        <v>2365.6288785171196</v>
      </c>
      <c r="AL72" s="2"/>
      <c r="AM72" s="93">
        <f>'Mortal Baseline'!X72*AW72</f>
        <v>138.75443178063404</v>
      </c>
      <c r="AN72" s="93">
        <f>'Mortal Baseline'!Y72*AX72</f>
        <v>104.94738444398813</v>
      </c>
      <c r="AO72" s="93">
        <f>'Mortal Baseline'!Z72*AY72</f>
        <v>37.795526066570311</v>
      </c>
      <c r="AP72" s="93">
        <f>'Mortal Baseline'!AA72*AZ72</f>
        <v>11.893384259622369</v>
      </c>
      <c r="AQ72" s="93">
        <f>'Mortal Baseline'!AB72*BA72</f>
        <v>2.1196975079776599</v>
      </c>
      <c r="AR72" s="93">
        <f t="shared" si="32"/>
        <v>508.79854160315409</v>
      </c>
      <c r="AS72" s="93">
        <f t="shared" si="33"/>
        <v>438.54142744652688</v>
      </c>
      <c r="AT72" s="93">
        <f t="shared" si="34"/>
        <v>197.46373100027984</v>
      </c>
      <c r="AU72" s="93">
        <f t="shared" si="35"/>
        <v>78.912457382575298</v>
      </c>
      <c r="AV72" s="93">
        <f t="shared" si="36"/>
        <v>28.90986506885201</v>
      </c>
      <c r="AW72" s="93">
        <f>('Stroke Epi'!AE102*(SUM('Mortal Baseline'!X72:AB72)))/('Mortal Baseline'!X72*'Stroke Epi'!B$83+'Mortal Baseline'!Y72*'Stroke Epi'!C$83+'Mortal Baseline'!Z72*'Stroke Epi'!D$83+'Mortal Baseline'!AA72*'Stroke Epi'!E$83+'Mortal Baseline'!AB72*'Stroke Epi'!F$83)</f>
        <v>8.4414624484197218E-3</v>
      </c>
      <c r="AX72" s="93">
        <f>$AW72*'Stroke Epi'!C$83</f>
        <v>6.722772981562348E-3</v>
      </c>
      <c r="AY72" s="93">
        <f>$AW72*'Stroke Epi'!D$83</f>
        <v>5.981675690811295E-3</v>
      </c>
      <c r="AZ72" s="93">
        <f>$AW72*'Stroke Epi'!E$83</f>
        <v>5.3628890912649748E-3</v>
      </c>
      <c r="BA72" s="93">
        <f>$AW72*'Stroke Epi'!F$83</f>
        <v>4.6194425319181533E-3</v>
      </c>
      <c r="BB72" s="93">
        <f t="shared" si="24"/>
        <v>3.1128242743976492E-2</v>
      </c>
      <c r="BC72" s="2">
        <f>AM72/'Mortal Baseline'!X72</f>
        <v>8.4414624484197218E-3</v>
      </c>
      <c r="BD72" s="2">
        <f>AN72/'Mortal Baseline'!Y72</f>
        <v>6.722772981562348E-3</v>
      </c>
      <c r="BE72" s="2">
        <f>AO72/'Mortal Baseline'!Z72</f>
        <v>5.9816756908112941E-3</v>
      </c>
      <c r="BF72" s="2">
        <f>AP72/'Mortal Baseline'!AA72</f>
        <v>5.3628890912649748E-3</v>
      </c>
      <c r="BG72" s="2">
        <f>AQ72/'Mortal Baseline'!AB72</f>
        <v>4.6194425319181533E-3</v>
      </c>
      <c r="BH72" s="2">
        <f>SUM(AM72:AQ72)/SUM('Mortal Baseline'!X72:AB72)</f>
        <v>7.1999999999999998E-3</v>
      </c>
      <c r="BI72" s="58">
        <f>AM72*'Stroke Epi'!$AP102</f>
        <v>6.1190704415259614</v>
      </c>
      <c r="BJ72" s="58">
        <f>AN72*'Stroke Epi'!$AP102</f>
        <v>4.6281796539798767</v>
      </c>
      <c r="BK72" s="58">
        <f>AO72*'Stroke Epi'!$AP102</f>
        <v>1.6667826995357506</v>
      </c>
      <c r="BL72" s="58">
        <f>AP72*'Stroke Epi'!$AP102</f>
        <v>0.52449824584934646</v>
      </c>
      <c r="BM72" s="58">
        <f>AQ72*'Stroke Epi'!$AP102</f>
        <v>9.3478660101814798E-2</v>
      </c>
      <c r="BN72" s="93">
        <f t="shared" si="21"/>
        <v>13.032009700992749</v>
      </c>
      <c r="BO72" s="93">
        <f>AR72*'Stroke Epi'!$O$5</f>
        <v>101.75970832063082</v>
      </c>
      <c r="BP72" s="93">
        <f>AS72*'Stroke Epi'!$O$5</f>
        <v>87.708285489305382</v>
      </c>
      <c r="BQ72" s="93">
        <f>AT72*'Stroke Epi'!$O$5</f>
        <v>39.492746200055969</v>
      </c>
      <c r="BR72" s="93">
        <f>AU72*'Stroke Epi'!$O$5</f>
        <v>15.782491476515061</v>
      </c>
      <c r="BS72" s="93">
        <f>AV72*'Stroke Epi'!$O$5</f>
        <v>5.7819730137704024</v>
      </c>
      <c r="BT72" s="93">
        <f t="shared" si="25"/>
        <v>250.52520450027762</v>
      </c>
      <c r="BU72" s="93">
        <f t="shared" si="37"/>
        <v>3104.6970684980965</v>
      </c>
    </row>
    <row r="73" spans="1:73">
      <c r="A73" s="58">
        <f>'Mortal Baseline'!A73</f>
        <v>71</v>
      </c>
      <c r="B73" s="58">
        <v>75</v>
      </c>
      <c r="C73" s="93">
        <f>'Mortal Baseline'!C73*M73</f>
        <v>135.33868441050782</v>
      </c>
      <c r="D73" s="93">
        <f>'Mortal Baseline'!D73*N73</f>
        <v>118.75884585472177</v>
      </c>
      <c r="E73" s="93">
        <f>'Mortal Baseline'!E73*O73</f>
        <v>40.03333284764291</v>
      </c>
      <c r="F73" s="93">
        <f>'Mortal Baseline'!F73*P73</f>
        <v>9.1187133610266553</v>
      </c>
      <c r="G73" s="93">
        <f>'Mortal Baseline'!G73*Q73</f>
        <v>3.3474493509640117</v>
      </c>
      <c r="H73" s="93">
        <f t="shared" si="26"/>
        <v>452.15472169506222</v>
      </c>
      <c r="I73" s="93">
        <f t="shared" si="27"/>
        <v>385.4230467431758</v>
      </c>
      <c r="J73" s="93">
        <f t="shared" si="28"/>
        <v>146.94880536833639</v>
      </c>
      <c r="K73" s="93">
        <f t="shared" si="29"/>
        <v>46.384638339912883</v>
      </c>
      <c r="L73" s="93">
        <f t="shared" si="30"/>
        <v>21.264970869297549</v>
      </c>
      <c r="M73" s="93">
        <f>('Stroke Epi'!AE103*(SUM('Mortal Baseline'!C73:G73)))/('Mortal Baseline'!C73*'Stroke Epi'!B$74+'Mortal Baseline'!D73*'Stroke Epi'!C$74+'Mortal Baseline'!E73*'Stroke Epi'!D$74+'Mortal Baseline'!F73*'Stroke Epi'!E$74+'Mortal Baseline'!G73*'Stroke Epi'!F$74)</f>
        <v>1.1135557923602149E-2</v>
      </c>
      <c r="N73" s="93">
        <f>M73*'Stroke Epi'!C$74</f>
        <v>8.8356685264168143E-3</v>
      </c>
      <c r="O73" s="93">
        <f>N73*'Stroke Epi'!D$74</f>
        <v>6.2609413533860807E-3</v>
      </c>
      <c r="P73" s="93">
        <f>O73*'Stroke Epi'!E$74</f>
        <v>3.9385891185531067E-3</v>
      </c>
      <c r="Q73" s="93">
        <f>P73*'Stroke Epi'!F$74</f>
        <v>2.103931755742995E-3</v>
      </c>
      <c r="R73" s="93">
        <f t="shared" si="20"/>
        <v>3.2274688677701141E-2</v>
      </c>
      <c r="S73" s="2">
        <f>C73/'Mortal Baseline'!C73</f>
        <v>1.1135557923602149E-2</v>
      </c>
      <c r="T73" s="2">
        <f>D73/'Mortal Baseline'!D73</f>
        <v>8.8356685264168143E-3</v>
      </c>
      <c r="U73" s="2">
        <f>E73/'Mortal Baseline'!E73</f>
        <v>6.2609413533860807E-3</v>
      </c>
      <c r="V73" s="2">
        <f>F73/'Mortal Baseline'!F73</f>
        <v>3.9385891185531067E-3</v>
      </c>
      <c r="W73" s="2">
        <f>G73/'Mortal Baseline'!G73</f>
        <v>2.103931755742995E-3</v>
      </c>
      <c r="X73" s="2">
        <f>SUM(C73:G73)/SUM('Mortal Baseline'!C73:G73)</f>
        <v>8.5414984845562092E-3</v>
      </c>
      <c r="Y73" s="93">
        <f>C73*'Stroke Epi'!$AH103</f>
        <v>8.5263371178619938</v>
      </c>
      <c r="Z73" s="93">
        <f>D73*'Stroke Epi'!$AH$33</f>
        <v>16.222458343754994</v>
      </c>
      <c r="AA73" s="93">
        <f>E73*'Stroke Epi'!$AH$33</f>
        <v>5.4685532669880219</v>
      </c>
      <c r="AB73" s="93">
        <f>F73*'Stroke Epi'!$AH$33</f>
        <v>1.2456162451162411</v>
      </c>
      <c r="AC73" s="93">
        <f>G73*'Stroke Epi'!$AH$33</f>
        <v>0.45726158134168399</v>
      </c>
      <c r="AD73" s="93">
        <f t="shared" si="22"/>
        <v>31.920226555062932</v>
      </c>
      <c r="AE73" s="93">
        <f>H73*'Stroke Epi'!$O$5</f>
        <v>90.430944339012456</v>
      </c>
      <c r="AF73" s="93">
        <f>I73*'Stroke Epi'!$O$5</f>
        <v>77.084609348635169</v>
      </c>
      <c r="AG73" s="93">
        <f>J73*'Stroke Epi'!$O$5</f>
        <v>29.38976107366728</v>
      </c>
      <c r="AH73" s="93">
        <f>K73*'Stroke Epi'!$O$5</f>
        <v>9.2769276679825765</v>
      </c>
      <c r="AI73" s="93">
        <f>L73*'Stroke Epi'!$O$5</f>
        <v>4.2529941738595101</v>
      </c>
      <c r="AJ73" s="93">
        <f t="shared" si="23"/>
        <v>210.43523660315702</v>
      </c>
      <c r="AK73" s="93">
        <f t="shared" si="31"/>
        <v>2607.9843416753397</v>
      </c>
      <c r="AL73" s="2"/>
      <c r="AM73" s="93">
        <f>'Mortal Baseline'!X73*AW73</f>
        <v>183.18502416456957</v>
      </c>
      <c r="AN73" s="93">
        <f>'Mortal Baseline'!Y73*AX73</f>
        <v>129.87950024048831</v>
      </c>
      <c r="AO73" s="93">
        <f>'Mortal Baseline'!Z73*AY73</f>
        <v>43.593884856047339</v>
      </c>
      <c r="AP73" s="93">
        <f>'Mortal Baseline'!AA73*AZ73</f>
        <v>13.057026849021112</v>
      </c>
      <c r="AQ73" s="93">
        <f>'Mortal Baseline'!AB73*BA73</f>
        <v>1.8396704064621456</v>
      </c>
      <c r="AR73" s="93">
        <f t="shared" si="32"/>
        <v>584.10478700556689</v>
      </c>
      <c r="AS73" s="93">
        <f t="shared" si="33"/>
        <v>476.08446254372996</v>
      </c>
      <c r="AT73" s="93">
        <f t="shared" si="34"/>
        <v>199.89808695673545</v>
      </c>
      <c r="AU73" s="93">
        <f t="shared" si="35"/>
        <v>75.662494509232005</v>
      </c>
      <c r="AV73" s="93">
        <f t="shared" si="36"/>
        <v>24.874083801441934</v>
      </c>
      <c r="AW73" s="93">
        <f>('Stroke Epi'!AE103*(SUM('Mortal Baseline'!X73:AB73)))/('Mortal Baseline'!X73*'Stroke Epi'!B$83+'Mortal Baseline'!Y73*'Stroke Epi'!C$83+'Mortal Baseline'!Z73*'Stroke Epi'!D$83+'Mortal Baseline'!AA73*'Stroke Epi'!E$83+'Mortal Baseline'!AB73*'Stroke Epi'!F$83)</f>
        <v>1.0689315619662616E-2</v>
      </c>
      <c r="AX73" s="93">
        <f>$AW73*'Stroke Epi'!C$83</f>
        <v>8.5129611934378815E-3</v>
      </c>
      <c r="AY73" s="93">
        <f>$AW73*'Stroke Epi'!D$83</f>
        <v>7.5745192002264006E-3</v>
      </c>
      <c r="AZ73" s="93">
        <f>$AW73*'Stroke Epi'!E$83</f>
        <v>6.7909576664063167E-3</v>
      </c>
      <c r="BA73" s="93">
        <f>$AW73*'Stroke Epi'!F$83</f>
        <v>5.8495408245061191E-3</v>
      </c>
      <c r="BB73" s="93">
        <f t="shared" si="24"/>
        <v>3.9417294504239329E-2</v>
      </c>
      <c r="BC73" s="2">
        <f>AM73/'Mortal Baseline'!X73</f>
        <v>1.0689315619662616E-2</v>
      </c>
      <c r="BD73" s="2">
        <f>AN73/'Mortal Baseline'!Y73</f>
        <v>8.5129611934378815E-3</v>
      </c>
      <c r="BE73" s="2">
        <f>AO73/'Mortal Baseline'!Z73</f>
        <v>7.5745192002264006E-3</v>
      </c>
      <c r="BF73" s="2">
        <f>AP73/'Mortal Baseline'!AA73</f>
        <v>6.7909576664063167E-3</v>
      </c>
      <c r="BG73" s="2">
        <f>AQ73/'Mortal Baseline'!AB73</f>
        <v>5.8495408245061191E-3</v>
      </c>
      <c r="BH73" s="2">
        <f>SUM(AM73:AQ73)/SUM('Mortal Baseline'!X73:AB73)</f>
        <v>9.1999999999999998E-3</v>
      </c>
      <c r="BI73" s="58">
        <f>AM73*'Stroke Epi'!$AP103</f>
        <v>13.66560280267689</v>
      </c>
      <c r="BJ73" s="58">
        <f>AN73*'Stroke Epi'!$AP103</f>
        <v>9.6890107179404286</v>
      </c>
      <c r="BK73" s="58">
        <f>AO73*'Stroke Epi'!$AP103</f>
        <v>3.2521038102611315</v>
      </c>
      <c r="BL73" s="58">
        <f>AP73*'Stroke Epi'!$AP103</f>
        <v>0.97405420293697498</v>
      </c>
      <c r="BM73" s="58">
        <f>AQ73*'Stroke Epi'!$AP103</f>
        <v>0.13723941232207607</v>
      </c>
      <c r="BN73" s="93">
        <f t="shared" si="21"/>
        <v>27.718010946137504</v>
      </c>
      <c r="BO73" s="93">
        <f>AR73*'Stroke Epi'!$O$5</f>
        <v>116.82095740111339</v>
      </c>
      <c r="BP73" s="93">
        <f>AS73*'Stroke Epi'!$O$5</f>
        <v>95.216892508746</v>
      </c>
      <c r="BQ73" s="93">
        <f>AT73*'Stroke Epi'!$O$5</f>
        <v>39.979617391347091</v>
      </c>
      <c r="BR73" s="93">
        <f>AU73*'Stroke Epi'!$O$5</f>
        <v>15.132498901846402</v>
      </c>
      <c r="BS73" s="93">
        <f>AV73*'Stroke Epi'!$O$5</f>
        <v>4.9748167602883875</v>
      </c>
      <c r="BT73" s="93">
        <f t="shared" si="25"/>
        <v>272.12478296334126</v>
      </c>
      <c r="BU73" s="93">
        <f t="shared" si="37"/>
        <v>3404.5398624075751</v>
      </c>
    </row>
    <row r="74" spans="1:73">
      <c r="A74" s="58">
        <f>'Mortal Baseline'!A74</f>
        <v>72</v>
      </c>
      <c r="B74" s="58">
        <v>76</v>
      </c>
      <c r="C74" s="93">
        <f>'Mortal Baseline'!C74*M74</f>
        <v>135.71059650436138</v>
      </c>
      <c r="D74" s="93">
        <f>'Mortal Baseline'!D74*N74</f>
        <v>114.43303806915331</v>
      </c>
      <c r="E74" s="93">
        <f>'Mortal Baseline'!E74*O74</f>
        <v>36.648621632803213</v>
      </c>
      <c r="F74" s="93">
        <f>'Mortal Baseline'!F74*P74</f>
        <v>7.7181542849576008</v>
      </c>
      <c r="G74" s="93">
        <f>'Mortal Baseline'!G74*Q74</f>
        <v>2.6195946009548328</v>
      </c>
      <c r="H74" s="93">
        <f t="shared" si="26"/>
        <v>488.9080367425492</v>
      </c>
      <c r="I74" s="93">
        <f t="shared" si="27"/>
        <v>406.54901711993892</v>
      </c>
      <c r="J74" s="93">
        <f t="shared" si="28"/>
        <v>148.73911266048432</v>
      </c>
      <c r="K74" s="93">
        <f t="shared" si="29"/>
        <v>43.580248711771667</v>
      </c>
      <c r="L74" s="93">
        <f t="shared" si="30"/>
        <v>19.174309715051191</v>
      </c>
      <c r="M74" s="93">
        <f>('Stroke Epi'!AE104*(SUM('Mortal Baseline'!C74:G74)))/('Mortal Baseline'!C74*'Stroke Epi'!B$74+'Mortal Baseline'!D74*'Stroke Epi'!C$74+'Mortal Baseline'!E74*'Stroke Epi'!D$74+'Mortal Baseline'!F74*'Stroke Epi'!E$74+'Mortal Baseline'!G74*'Stroke Epi'!F$74)</f>
        <v>1.1035370649831119E-2</v>
      </c>
      <c r="N74" s="93">
        <f>M74*'Stroke Epi'!C$74</f>
        <v>8.7561734936865785E-3</v>
      </c>
      <c r="O74" s="93">
        <f>N74*'Stroke Epi'!D$74</f>
        <v>6.2046112934340293E-3</v>
      </c>
      <c r="P74" s="93">
        <f>O74*'Stroke Epi'!E$74</f>
        <v>3.9031533991217776E-3</v>
      </c>
      <c r="Q74" s="93">
        <f>P74*'Stroke Epi'!F$74</f>
        <v>2.0850025572013201E-3</v>
      </c>
      <c r="R74" s="93">
        <f t="shared" si="20"/>
        <v>3.1984311393274824E-2</v>
      </c>
      <c r="S74" s="2">
        <f>C74/'Mortal Baseline'!C74</f>
        <v>1.1035370649831119E-2</v>
      </c>
      <c r="T74" s="2">
        <f>D74/'Mortal Baseline'!D74</f>
        <v>8.7561734936865785E-3</v>
      </c>
      <c r="U74" s="2">
        <f>E74/'Mortal Baseline'!E74</f>
        <v>6.2046112934340293E-3</v>
      </c>
      <c r="V74" s="2">
        <f>F74/'Mortal Baseline'!F74</f>
        <v>3.9031533991217776E-3</v>
      </c>
      <c r="W74" s="2">
        <f>G74/'Mortal Baseline'!G74</f>
        <v>2.0850025572013201E-3</v>
      </c>
      <c r="X74" s="2">
        <f>SUM(C74:G74)/SUM('Mortal Baseline'!C74:G74)</f>
        <v>8.6106886623505789E-3</v>
      </c>
      <c r="Y74" s="93">
        <f>C74*'Stroke Epi'!$AH104</f>
        <v>8.5497675797747661</v>
      </c>
      <c r="Z74" s="93">
        <f>D74*'Stroke Epi'!$AH$33</f>
        <v>15.631553000246342</v>
      </c>
      <c r="AA74" s="93">
        <f>E74*'Stroke Epi'!$AH$33</f>
        <v>5.0062017150409188</v>
      </c>
      <c r="AB74" s="93">
        <f>F74*'Stroke Epi'!$AH$33</f>
        <v>1.0542998753252082</v>
      </c>
      <c r="AC74" s="93">
        <f>G74*'Stroke Epi'!$AH$33</f>
        <v>0.35783662249043013</v>
      </c>
      <c r="AD74" s="93">
        <f t="shared" si="22"/>
        <v>30.599658792877669</v>
      </c>
      <c r="AE74" s="93">
        <f>H74*'Stroke Epi'!$O$5</f>
        <v>97.781607348509851</v>
      </c>
      <c r="AF74" s="93">
        <f>I74*'Stroke Epi'!$O$5</f>
        <v>81.309803423987788</v>
      </c>
      <c r="AG74" s="93">
        <f>J74*'Stroke Epi'!$O$5</f>
        <v>29.747822532096865</v>
      </c>
      <c r="AH74" s="93">
        <f>K74*'Stroke Epi'!$O$5</f>
        <v>8.7160497423543344</v>
      </c>
      <c r="AI74" s="93">
        <f>L74*'Stroke Epi'!$O$5</f>
        <v>3.8348619430102384</v>
      </c>
      <c r="AJ74" s="93">
        <f t="shared" si="23"/>
        <v>221.39014498995905</v>
      </c>
      <c r="AK74" s="93">
        <f t="shared" si="31"/>
        <v>2859.9741454581763</v>
      </c>
      <c r="AL74" s="2"/>
      <c r="AM74" s="93">
        <f>'Mortal Baseline'!X74*AW74</f>
        <v>186.93964216431624</v>
      </c>
      <c r="AN74" s="93">
        <f>'Mortal Baseline'!Y74*AX74</f>
        <v>123.65231084704831</v>
      </c>
      <c r="AO74" s="93">
        <f>'Mortal Baseline'!Z74*AY74</f>
        <v>38.731726529408888</v>
      </c>
      <c r="AP74" s="93">
        <f>'Mortal Baseline'!AA74*AZ74</f>
        <v>11.107249489831126</v>
      </c>
      <c r="AQ74" s="93">
        <f>'Mortal Baseline'!AB74*BA74</f>
        <v>1.2055139175235994</v>
      </c>
      <c r="AR74" s="93">
        <f t="shared" si="32"/>
        <v>640.55786896609288</v>
      </c>
      <c r="AS74" s="93">
        <f t="shared" si="33"/>
        <v>494.83087016409183</v>
      </c>
      <c r="AT74" s="93">
        <f t="shared" si="34"/>
        <v>195.39809228453612</v>
      </c>
      <c r="AU74" s="93">
        <f t="shared" si="35"/>
        <v>70.663190894279765</v>
      </c>
      <c r="AV74" s="93">
        <f t="shared" si="36"/>
        <v>20.967541546355072</v>
      </c>
      <c r="AW74" s="93">
        <f>('Stroke Epi'!AE104*(SUM('Mortal Baseline'!X74:AB74)))/('Mortal Baseline'!X74*'Stroke Epi'!B$83+'Mortal Baseline'!Y74*'Stroke Epi'!C$83+'Mortal Baseline'!Z74*'Stroke Epi'!D$83+'Mortal Baseline'!AA74*'Stroke Epi'!E$83+'Mortal Baseline'!AB74*'Stroke Epi'!F$83)</f>
        <v>1.0596975976464893E-2</v>
      </c>
      <c r="AX74" s="93">
        <f>$AW74*'Stroke Epi'!C$83</f>
        <v>8.4394219859593288E-3</v>
      </c>
      <c r="AY74" s="93">
        <f>$AW74*'Stroke Epi'!D$83</f>
        <v>7.5090867230473536E-3</v>
      </c>
      <c r="AZ74" s="93">
        <f>$AW74*'Stroke Epi'!E$83</f>
        <v>6.7322939848200678E-3</v>
      </c>
      <c r="BA74" s="93">
        <f>$AW74*'Stroke Epi'!F$83</f>
        <v>5.7990095714470519E-3</v>
      </c>
      <c r="BB74" s="93">
        <f t="shared" si="24"/>
        <v>3.9076788241738693E-2</v>
      </c>
      <c r="BC74" s="2">
        <f>AM74/'Mortal Baseline'!X74</f>
        <v>1.0596975976464893E-2</v>
      </c>
      <c r="BD74" s="2">
        <f>AN74/'Mortal Baseline'!Y74</f>
        <v>8.4394219859593288E-3</v>
      </c>
      <c r="BE74" s="2">
        <f>AO74/'Mortal Baseline'!Z74</f>
        <v>7.5090867230473536E-3</v>
      </c>
      <c r="BF74" s="2">
        <f>AP74/'Mortal Baseline'!AA74</f>
        <v>6.7322939848200678E-3</v>
      </c>
      <c r="BG74" s="2">
        <f>AQ74/'Mortal Baseline'!AB74</f>
        <v>5.7990095714470519E-3</v>
      </c>
      <c r="BH74" s="2">
        <f>SUM(AM74:AQ74)/SUM('Mortal Baseline'!X74:AB74)</f>
        <v>9.2000000000000016E-3</v>
      </c>
      <c r="BI74" s="58">
        <f>AM74*'Stroke Epi'!$AP104</f>
        <v>13.945697305457992</v>
      </c>
      <c r="BJ74" s="58">
        <f>AN74*'Stroke Epi'!$AP104</f>
        <v>9.2244623891898048</v>
      </c>
      <c r="BK74" s="58">
        <f>AO74*'Stroke Epi'!$AP104</f>
        <v>2.8893867990939031</v>
      </c>
      <c r="BL74" s="58">
        <f>AP74*'Stroke Epi'!$AP104</f>
        <v>0.828600811941402</v>
      </c>
      <c r="BM74" s="58">
        <f>AQ74*'Stroke Epi'!$AP104</f>
        <v>8.9931338247260517E-2</v>
      </c>
      <c r="BN74" s="93">
        <f t="shared" si="21"/>
        <v>26.978078643930363</v>
      </c>
      <c r="BO74" s="93">
        <f>AR74*'Stroke Epi'!$O$5</f>
        <v>128.11157379321858</v>
      </c>
      <c r="BP74" s="93">
        <f>AS74*'Stroke Epi'!$O$5</f>
        <v>98.966174032818373</v>
      </c>
      <c r="BQ74" s="93">
        <f>AT74*'Stroke Epi'!$O$5</f>
        <v>39.079618456907227</v>
      </c>
      <c r="BR74" s="93">
        <f>AU74*'Stroke Epi'!$O$5</f>
        <v>14.132638178855954</v>
      </c>
      <c r="BS74" s="93">
        <f>AV74*'Stroke Epi'!$O$5</f>
        <v>4.1935083092710146</v>
      </c>
      <c r="BT74" s="93">
        <f t="shared" si="25"/>
        <v>284.4835127710711</v>
      </c>
      <c r="BU74" s="93">
        <f t="shared" si="37"/>
        <v>3716.0014538225769</v>
      </c>
    </row>
    <row r="75" spans="1:73">
      <c r="A75" s="58">
        <f>'Mortal Baseline'!A75</f>
        <v>73</v>
      </c>
      <c r="B75" s="58">
        <v>77</v>
      </c>
      <c r="C75" s="93">
        <f>'Mortal Baseline'!C75*M75</f>
        <v>136.38968640620436</v>
      </c>
      <c r="D75" s="93">
        <f>'Mortal Baseline'!D75*N75</f>
        <v>110.01744471774424</v>
      </c>
      <c r="E75" s="93">
        <f>'Mortal Baseline'!E75*O75</f>
        <v>33.361286651922264</v>
      </c>
      <c r="F75" s="93">
        <f>'Mortal Baseline'!F75*P75</f>
        <v>6.5406263083694833</v>
      </c>
      <c r="G75" s="93">
        <f>'Mortal Baseline'!G75*Q75</f>
        <v>2.0342587783549617</v>
      </c>
      <c r="H75" s="93">
        <f t="shared" si="26"/>
        <v>518.96634822046894</v>
      </c>
      <c r="I75" s="93">
        <f t="shared" si="27"/>
        <v>419.62510541344903</v>
      </c>
      <c r="J75" s="93">
        <f t="shared" si="28"/>
        <v>147.34637506526877</v>
      </c>
      <c r="K75" s="93">
        <f t="shared" si="29"/>
        <v>40.350525402461606</v>
      </c>
      <c r="L75" s="93">
        <f t="shared" si="30"/>
        <v>17.015869927905481</v>
      </c>
      <c r="M75" s="93">
        <f>('Stroke Epi'!AE105*(SUM('Mortal Baseline'!C75:G75)))/('Mortal Baseline'!C75*'Stroke Epi'!B$74+'Mortal Baseline'!D75*'Stroke Epi'!C$74+'Mortal Baseline'!E75*'Stroke Epi'!D$74+'Mortal Baseline'!F75*'Stroke Epi'!E$74+'Mortal Baseline'!G75*'Stroke Epi'!F$74)</f>
        <v>1.0938772351284187E-2</v>
      </c>
      <c r="N75" s="93">
        <f>M75*'Stroke Epi'!C$74</f>
        <v>8.6795261849453176E-3</v>
      </c>
      <c r="O75" s="93">
        <f>N75*'Stroke Epi'!D$74</f>
        <v>6.1502991263932272E-3</v>
      </c>
      <c r="P75" s="93">
        <f>O75*'Stroke Epi'!E$74</f>
        <v>3.8689870816244493E-3</v>
      </c>
      <c r="Q75" s="93">
        <f>P75*'Stroke Epi'!F$74</f>
        <v>2.0667514530125605E-3</v>
      </c>
      <c r="R75" s="93">
        <f t="shared" si="20"/>
        <v>3.1704336197259743E-2</v>
      </c>
      <c r="S75" s="2">
        <f>C75/'Mortal Baseline'!C75</f>
        <v>1.0938772351284187E-2</v>
      </c>
      <c r="T75" s="2">
        <f>D75/'Mortal Baseline'!D75</f>
        <v>8.6795261849453176E-3</v>
      </c>
      <c r="U75" s="2">
        <f>E75/'Mortal Baseline'!E75</f>
        <v>6.1502991263932272E-3</v>
      </c>
      <c r="V75" s="2">
        <f>F75/'Mortal Baseline'!F75</f>
        <v>3.8689870816244493E-3</v>
      </c>
      <c r="W75" s="2">
        <f>G75/'Mortal Baseline'!G75</f>
        <v>2.0667514530125605E-3</v>
      </c>
      <c r="X75" s="2">
        <f>SUM(C75:G75)/SUM('Mortal Baseline'!C75:G75)</f>
        <v>8.6737744987255838E-3</v>
      </c>
      <c r="Y75" s="93">
        <f>C75*'Stroke Epi'!$AH105</f>
        <v>8.5925502435908747</v>
      </c>
      <c r="Z75" s="93">
        <f>D75*'Stroke Epi'!$AH$33</f>
        <v>15.028382948443863</v>
      </c>
      <c r="AA75" s="93">
        <f>E75*'Stroke Epi'!$AH$33</f>
        <v>4.5571517566525808</v>
      </c>
      <c r="AB75" s="93">
        <f>F75*'Stroke Epi'!$AH$33</f>
        <v>0.89344955372327139</v>
      </c>
      <c r="AC75" s="93">
        <f>G75*'Stroke Epi'!$AH$33</f>
        <v>0.27787974912328778</v>
      </c>
      <c r="AD75" s="93">
        <f t="shared" si="22"/>
        <v>29.349414251533876</v>
      </c>
      <c r="AE75" s="93">
        <f>H75*'Stroke Epi'!$O$5</f>
        <v>103.7932696440938</v>
      </c>
      <c r="AF75" s="93">
        <f>I75*'Stroke Epi'!$O$5</f>
        <v>83.92502108268981</v>
      </c>
      <c r="AG75" s="93">
        <f>J75*'Stroke Epi'!$O$5</f>
        <v>29.469275013053757</v>
      </c>
      <c r="AH75" s="93">
        <f>K75*'Stroke Epi'!$O$5</f>
        <v>8.070105080492322</v>
      </c>
      <c r="AI75" s="93">
        <f>L75*'Stroke Epi'!$O$5</f>
        <v>3.4031739855810965</v>
      </c>
      <c r="AJ75" s="93">
        <f t="shared" si="23"/>
        <v>228.66084480591078</v>
      </c>
      <c r="AK75" s="93">
        <f t="shared" si="31"/>
        <v>3117.984404515621</v>
      </c>
      <c r="AL75" s="2"/>
      <c r="AM75" s="93">
        <f>'Mortal Baseline'!X75*AW75</f>
        <v>190.81493956048794</v>
      </c>
      <c r="AN75" s="93">
        <f>'Mortal Baseline'!Y75*AX75</f>
        <v>117.12714201649858</v>
      </c>
      <c r="AO75" s="93">
        <f>'Mortal Baseline'!Z75*AY75</f>
        <v>34.296139671474741</v>
      </c>
      <c r="AP75" s="93">
        <f>'Mortal Baseline'!AA75*AZ75</f>
        <v>9.4812574615866918</v>
      </c>
      <c r="AQ75" s="93">
        <f>'Mortal Baseline'!AB75*BA75</f>
        <v>0.77117859592194316</v>
      </c>
      <c r="AR75" s="93">
        <f t="shared" si="32"/>
        <v>689.31553742790425</v>
      </c>
      <c r="AS75" s="93">
        <f t="shared" si="33"/>
        <v>503.76737575858226</v>
      </c>
      <c r="AT75" s="93">
        <f t="shared" si="34"/>
        <v>187.72522670000973</v>
      </c>
      <c r="AU75" s="93">
        <f t="shared" si="35"/>
        <v>65.183209365069104</v>
      </c>
      <c r="AV75" s="93">
        <f t="shared" si="36"/>
        <v>17.455280494758739</v>
      </c>
      <c r="AW75" s="93">
        <f>('Stroke Epi'!AE105*(SUM('Mortal Baseline'!X75:AB75)))/('Mortal Baseline'!X75*'Stroke Epi'!B$83+'Mortal Baseline'!Y75*'Stroke Epi'!C$83+'Mortal Baseline'!Z75*'Stroke Epi'!D$83+'Mortal Baseline'!AA75*'Stroke Epi'!E$83+'Mortal Baseline'!AB75*'Stroke Epi'!F$83)</f>
        <v>1.0508335393532065E-2</v>
      </c>
      <c r="AX75" s="93">
        <f>$AW75*'Stroke Epi'!C$83</f>
        <v>8.3688287066961704E-3</v>
      </c>
      <c r="AY75" s="93">
        <f>$AW75*'Stroke Epi'!D$83</f>
        <v>7.4462754242483054E-3</v>
      </c>
      <c r="AZ75" s="93">
        <f>$AW75*'Stroke Epi'!E$83</f>
        <v>6.6759803284887741E-3</v>
      </c>
      <c r="BA75" s="93">
        <f>$AW75*'Stroke Epi'!F$83</f>
        <v>5.7505025643548651E-3</v>
      </c>
      <c r="BB75" s="93">
        <f t="shared" si="24"/>
        <v>3.8749922417320184E-2</v>
      </c>
      <c r="BC75" s="2">
        <f>AM75/'Mortal Baseline'!X75</f>
        <v>1.0508335393532065E-2</v>
      </c>
      <c r="BD75" s="2">
        <f>AN75/'Mortal Baseline'!Y75</f>
        <v>8.3688287066961704E-3</v>
      </c>
      <c r="BE75" s="2">
        <f>AO75/'Mortal Baseline'!Z75</f>
        <v>7.4462754242483054E-3</v>
      </c>
      <c r="BF75" s="2">
        <f>AP75/'Mortal Baseline'!AA75</f>
        <v>6.6759803284887741E-3</v>
      </c>
      <c r="BG75" s="2">
        <f>AQ75/'Mortal Baseline'!AB75</f>
        <v>5.7505025643548651E-3</v>
      </c>
      <c r="BH75" s="2">
        <f>SUM(AM75:AQ75)/SUM('Mortal Baseline'!X75:AB75)</f>
        <v>9.1999999999999964E-3</v>
      </c>
      <c r="BI75" s="58">
        <f>AM75*'Stroke Epi'!$AP105</f>
        <v>14.234794491212401</v>
      </c>
      <c r="BJ75" s="58">
        <f>AN75*'Stroke Epi'!$AP105</f>
        <v>8.7376847944307947</v>
      </c>
      <c r="BK75" s="58">
        <f>AO75*'Stroke Epi'!$AP105</f>
        <v>2.5584920194920158</v>
      </c>
      <c r="BL75" s="58">
        <f>AP75*'Stroke Epi'!$AP105</f>
        <v>0.70730180663436726</v>
      </c>
      <c r="BM75" s="58">
        <f>AQ75*'Stroke Epi'!$AP105</f>
        <v>5.7529923255776959E-2</v>
      </c>
      <c r="BN75" s="93">
        <f t="shared" si="21"/>
        <v>26.295803035025354</v>
      </c>
      <c r="BO75" s="93">
        <f>AR75*'Stroke Epi'!$O$5</f>
        <v>137.86310748558085</v>
      </c>
      <c r="BP75" s="93">
        <f>AS75*'Stroke Epi'!$O$5</f>
        <v>100.75347515171646</v>
      </c>
      <c r="BQ75" s="93">
        <f>AT75*'Stroke Epi'!$O$5</f>
        <v>37.545045340001948</v>
      </c>
      <c r="BR75" s="93">
        <f>AU75*'Stroke Epi'!$O$5</f>
        <v>13.036641873013821</v>
      </c>
      <c r="BS75" s="93">
        <f>AV75*'Stroke Epi'!$O$5</f>
        <v>3.4910560989517481</v>
      </c>
      <c r="BT75" s="93">
        <f t="shared" si="25"/>
        <v>292.6893259492648</v>
      </c>
      <c r="BU75" s="93">
        <f t="shared" si="37"/>
        <v>4034.9865828068673</v>
      </c>
    </row>
    <row r="76" spans="1:73">
      <c r="A76" s="58">
        <f>'Mortal Baseline'!A76</f>
        <v>74</v>
      </c>
      <c r="B76" s="58">
        <v>78</v>
      </c>
      <c r="C76" s="93">
        <f>'Mortal Baseline'!C76*M76</f>
        <v>137.11159523629473</v>
      </c>
      <c r="D76" s="93">
        <f>'Mortal Baseline'!D76*N76</f>
        <v>105.29645693675906</v>
      </c>
      <c r="E76" s="93">
        <f>'Mortal Baseline'!E76*O76</f>
        <v>30.111883956048242</v>
      </c>
      <c r="F76" s="93">
        <f>'Mortal Baseline'!F76*P76</f>
        <v>5.5405264436840378</v>
      </c>
      <c r="G76" s="93">
        <f>'Mortal Baseline'!G76*Q76</f>
        <v>1.5639309683092424</v>
      </c>
      <c r="H76" s="93">
        <f t="shared" si="26"/>
        <v>543.69212356907906</v>
      </c>
      <c r="I76" s="93">
        <f t="shared" si="27"/>
        <v>425.9681583190744</v>
      </c>
      <c r="J76" s="93">
        <f t="shared" si="28"/>
        <v>143.43183225161067</v>
      </c>
      <c r="K76" s="93">
        <f t="shared" si="29"/>
        <v>36.927497211930046</v>
      </c>
      <c r="L76" s="93">
        <f t="shared" si="30"/>
        <v>14.898747161510341</v>
      </c>
      <c r="M76" s="93">
        <f>('Stroke Epi'!AE106*(SUM('Mortal Baseline'!C76:G76)))/('Mortal Baseline'!C76*'Stroke Epi'!B$74+'Mortal Baseline'!D76*'Stroke Epi'!C$74+'Mortal Baseline'!E76*'Stroke Epi'!D$74+'Mortal Baseline'!F76*'Stroke Epi'!E$74+'Mortal Baseline'!G76*'Stroke Epi'!F$74)</f>
        <v>1.08449703311657E-2</v>
      </c>
      <c r="N76" s="93">
        <f>M76*'Stroke Epi'!C$74</f>
        <v>8.6050976235242001E-3</v>
      </c>
      <c r="O76" s="93">
        <f>N76*'Stroke Epi'!D$74</f>
        <v>6.0975591603475007E-3</v>
      </c>
      <c r="P76" s="93">
        <f>O76*'Stroke Epi'!E$74</f>
        <v>3.8358097933132882E-3</v>
      </c>
      <c r="Q76" s="93">
        <f>P76*'Stroke Epi'!F$74</f>
        <v>2.049028672507613E-3</v>
      </c>
      <c r="R76" s="93">
        <f t="shared" si="20"/>
        <v>3.1432465580858299E-2</v>
      </c>
      <c r="S76" s="2">
        <f>C76/'Mortal Baseline'!C76</f>
        <v>1.08449703311657E-2</v>
      </c>
      <c r="T76" s="2">
        <f>D76/'Mortal Baseline'!D76</f>
        <v>8.6050976235242001E-3</v>
      </c>
      <c r="U76" s="2">
        <f>E76/'Mortal Baseline'!E76</f>
        <v>6.0975591603475007E-3</v>
      </c>
      <c r="V76" s="2">
        <f>F76/'Mortal Baseline'!F76</f>
        <v>3.8358097933132878E-3</v>
      </c>
      <c r="W76" s="2">
        <f>G76/'Mortal Baseline'!G76</f>
        <v>2.049028672507613E-3</v>
      </c>
      <c r="X76" s="2">
        <f>SUM(C76:G76)/SUM('Mortal Baseline'!C76:G76)</f>
        <v>8.7313258361859051E-3</v>
      </c>
      <c r="Y76" s="93">
        <f>C76*'Stroke Epi'!$AH106</f>
        <v>8.6380304998865682</v>
      </c>
      <c r="Z76" s="93">
        <f>D76*'Stroke Epi'!$AH$33</f>
        <v>14.383496017561287</v>
      </c>
      <c r="AA76" s="93">
        <f>E76*'Stroke Epi'!$AH$33</f>
        <v>4.1132833483961901</v>
      </c>
      <c r="AB76" s="93">
        <f>F76*'Stroke Epi'!$AH$33</f>
        <v>0.75683591220723956</v>
      </c>
      <c r="AC76" s="93">
        <f>G76*'Stroke Epi'!$AH$33</f>
        <v>0.2136329702710425</v>
      </c>
      <c r="AD76" s="93">
        <f t="shared" si="22"/>
        <v>28.105278748322327</v>
      </c>
      <c r="AE76" s="93">
        <f>H76*'Stroke Epi'!$O$5</f>
        <v>108.73842471381582</v>
      </c>
      <c r="AF76" s="93">
        <f>I76*'Stroke Epi'!$O$5</f>
        <v>85.193631663814884</v>
      </c>
      <c r="AG76" s="93">
        <f>J76*'Stroke Epi'!$O$5</f>
        <v>28.686366450322137</v>
      </c>
      <c r="AH76" s="93">
        <f>K76*'Stroke Epi'!$O$5</f>
        <v>7.3854994423860099</v>
      </c>
      <c r="AI76" s="93">
        <f>L76*'Stroke Epi'!$O$5</f>
        <v>2.9797494323020683</v>
      </c>
      <c r="AJ76" s="93">
        <f t="shared" si="23"/>
        <v>232.98367170264095</v>
      </c>
      <c r="AK76" s="93">
        <f t="shared" si="31"/>
        <v>3379.0733549665842</v>
      </c>
      <c r="AL76" s="2"/>
      <c r="AM76" s="93">
        <f>'Mortal Baseline'!X76*AW76</f>
        <v>194.58392397767727</v>
      </c>
      <c r="AN76" s="93">
        <f>'Mortal Baseline'!Y76*AX76</f>
        <v>110.16894673103432</v>
      </c>
      <c r="AO76" s="93">
        <f>'Mortal Baseline'!Z76*AY76</f>
        <v>30.225018078364286</v>
      </c>
      <c r="AP76" s="93">
        <f>'Mortal Baseline'!AA76*AZ76</f>
        <v>8.117682747006711</v>
      </c>
      <c r="AQ76" s="93">
        <f>'Mortal Baseline'!AB76*BA76</f>
        <v>0.48059704861945152</v>
      </c>
      <c r="AR76" s="93">
        <f t="shared" si="32"/>
        <v>731.80155942878832</v>
      </c>
      <c r="AS76" s="93">
        <f t="shared" si="33"/>
        <v>504.44516254346934</v>
      </c>
      <c r="AT76" s="93">
        <f t="shared" si="34"/>
        <v>177.84670741888004</v>
      </c>
      <c r="AU76" s="93">
        <f t="shared" si="35"/>
        <v>59.556948432427632</v>
      </c>
      <c r="AV76" s="93">
        <f t="shared" si="36"/>
        <v>14.387291521170663</v>
      </c>
      <c r="AW76" s="93">
        <f>('Stroke Epi'!AE106*(SUM('Mortal Baseline'!X76:AB76)))/('Mortal Baseline'!X76*'Stroke Epi'!B$83+'Mortal Baseline'!Y76*'Stroke Epi'!C$83+'Mortal Baseline'!Z76*'Stroke Epi'!D$83+'Mortal Baseline'!AA76*'Stroke Epi'!E$83+'Mortal Baseline'!AB76*'Stroke Epi'!F$83)</f>
        <v>1.0422422073416695E-2</v>
      </c>
      <c r="AX76" s="93">
        <f>$AW76*'Stroke Epi'!C$83</f>
        <v>8.3004074170491323E-3</v>
      </c>
      <c r="AY76" s="93">
        <f>$AW76*'Stroke Epi'!D$83</f>
        <v>7.3853966817802623E-3</v>
      </c>
      <c r="AZ76" s="93">
        <f>$AW76*'Stroke Epi'!E$83</f>
        <v>6.6213993112709188E-3</v>
      </c>
      <c r="BA76" s="93">
        <f>$AW76*'Stroke Epi'!F$83</f>
        <v>5.7034880040906623E-3</v>
      </c>
      <c r="BB76" s="93">
        <f t="shared" si="24"/>
        <v>3.8433113487607674E-2</v>
      </c>
      <c r="BC76" s="2">
        <f>AM76/'Mortal Baseline'!X76</f>
        <v>1.0422422073416695E-2</v>
      </c>
      <c r="BD76" s="2">
        <f>AN76/'Mortal Baseline'!Y76</f>
        <v>8.3004074170491323E-3</v>
      </c>
      <c r="BE76" s="2">
        <f>AO76/'Mortal Baseline'!Z76</f>
        <v>7.3853966817802623E-3</v>
      </c>
      <c r="BF76" s="2">
        <f>AP76/'Mortal Baseline'!AA76</f>
        <v>6.6213993112709179E-3</v>
      </c>
      <c r="BG76" s="2">
        <f>AQ76/'Mortal Baseline'!AB76</f>
        <v>5.7034880040906623E-3</v>
      </c>
      <c r="BH76" s="2">
        <f>SUM(AM76:AQ76)/SUM('Mortal Baseline'!X76:AB76)</f>
        <v>9.2000000000000033E-3</v>
      </c>
      <c r="BI76" s="58">
        <f>AM76*'Stroke Epi'!$AP106</f>
        <v>14.515960728734724</v>
      </c>
      <c r="BJ76" s="58">
        <f>AN76*'Stroke Epi'!$AP106</f>
        <v>8.2186034261351608</v>
      </c>
      <c r="BK76" s="58">
        <f>AO76*'Stroke Epi'!$AP106</f>
        <v>2.2547863486459758</v>
      </c>
      <c r="BL76" s="58">
        <f>AP76*'Stroke Epi'!$AP106</f>
        <v>0.60557913292670063</v>
      </c>
      <c r="BM76" s="58">
        <f>AQ76*'Stroke Epi'!$AP106</f>
        <v>3.585253982701108E-2</v>
      </c>
      <c r="BN76" s="93">
        <f t="shared" si="21"/>
        <v>25.630782176269573</v>
      </c>
      <c r="BO76" s="93">
        <f>AR76*'Stroke Epi'!$O$5</f>
        <v>146.36031188575768</v>
      </c>
      <c r="BP76" s="93">
        <f>AS76*'Stroke Epi'!$O$5</f>
        <v>100.88903250869387</v>
      </c>
      <c r="BQ76" s="93">
        <f>AT76*'Stroke Epi'!$O$5</f>
        <v>35.569341483776007</v>
      </c>
      <c r="BR76" s="93">
        <f>AU76*'Stroke Epi'!$O$5</f>
        <v>11.911389686485528</v>
      </c>
      <c r="BS76" s="93">
        <f>AV76*'Stroke Epi'!$O$5</f>
        <v>2.8774583042341328</v>
      </c>
      <c r="BT76" s="93">
        <f t="shared" si="25"/>
        <v>297.6075338689472</v>
      </c>
      <c r="BU76" s="93">
        <f t="shared" si="37"/>
        <v>4358.2248988520842</v>
      </c>
    </row>
    <row r="77" spans="1:73">
      <c r="A77" s="58">
        <f>'Mortal Baseline'!A77</f>
        <v>75</v>
      </c>
      <c r="B77" s="58">
        <v>79</v>
      </c>
      <c r="C77" s="93">
        <f>'Mortal Baseline'!C77*M77</f>
        <v>137.89701412084906</v>
      </c>
      <c r="D77" s="93">
        <f>'Mortal Baseline'!D77*N77</f>
        <v>100.29713038287943</v>
      </c>
      <c r="E77" s="93">
        <f>'Mortal Baseline'!E77*O77</f>
        <v>26.925828971957678</v>
      </c>
      <c r="F77" s="93">
        <f>'Mortal Baseline'!F77*P77</f>
        <v>4.6937638074184402</v>
      </c>
      <c r="G77" s="93">
        <f>'Mortal Baseline'!G77*Q77</f>
        <v>1.1900304316072763</v>
      </c>
      <c r="H77" s="93">
        <f t="shared" si="26"/>
        <v>564.21268247622572</v>
      </c>
      <c r="I77" s="93">
        <f t="shared" si="27"/>
        <v>426.6881610205777</v>
      </c>
      <c r="J77" s="93">
        <f t="shared" si="28"/>
        <v>137.55801142485004</v>
      </c>
      <c r="K77" s="93">
        <f t="shared" si="29"/>
        <v>33.478925664755238</v>
      </c>
      <c r="L77" s="93">
        <f t="shared" si="30"/>
        <v>12.895395190544509</v>
      </c>
      <c r="M77" s="93">
        <f>('Stroke Epi'!AE107*(SUM('Mortal Baseline'!C77:G77)))/('Mortal Baseline'!C77*'Stroke Epi'!B$74+'Mortal Baseline'!D77*'Stroke Epi'!C$74+'Mortal Baseline'!E77*'Stroke Epi'!D$74+'Mortal Baseline'!F77*'Stroke Epi'!E$74+'Mortal Baseline'!G77*'Stroke Epi'!F$74)</f>
        <v>1.0753154930472736E-2</v>
      </c>
      <c r="N77" s="93">
        <f>M77*'Stroke Epi'!C$74</f>
        <v>8.5322453738471814E-3</v>
      </c>
      <c r="O77" s="93">
        <f>N77*'Stroke Epi'!D$74</f>
        <v>6.0459361664193861E-3</v>
      </c>
      <c r="P77" s="93">
        <f>O77*'Stroke Epi'!E$74</f>
        <v>3.8033351619956761E-3</v>
      </c>
      <c r="Q77" s="93">
        <f>P77*'Stroke Epi'!F$74</f>
        <v>2.0316812402092497E-3</v>
      </c>
      <c r="R77" s="93">
        <f t="shared" si="20"/>
        <v>3.1166352872944229E-2</v>
      </c>
      <c r="S77" s="2">
        <f>C77/'Mortal Baseline'!C77</f>
        <v>1.0753154930472734E-2</v>
      </c>
      <c r="T77" s="2">
        <f>D77/'Mortal Baseline'!D77</f>
        <v>8.5322453738471814E-3</v>
      </c>
      <c r="U77" s="2">
        <f>E77/'Mortal Baseline'!E77</f>
        <v>6.0459361664193861E-3</v>
      </c>
      <c r="V77" s="2">
        <f>F77/'Mortal Baseline'!F77</f>
        <v>3.8033351619956766E-3</v>
      </c>
      <c r="W77" s="2">
        <f>G77/'Mortal Baseline'!G77</f>
        <v>2.0316812402092497E-3</v>
      </c>
      <c r="X77" s="2">
        <f>SUM(C77:G77)/SUM('Mortal Baseline'!C77:G77)</f>
        <v>8.7838993589337503E-3</v>
      </c>
      <c r="Y77" s="93">
        <f>C77*'Stroke Epi'!$AH107</f>
        <v>8.6875118896134911</v>
      </c>
      <c r="Z77" s="93">
        <f>D77*'Stroke Epi'!$AH$33</f>
        <v>13.700588010301329</v>
      </c>
      <c r="AA77" s="93">
        <f>E77*'Stroke Epi'!$AH$33</f>
        <v>3.6780682375694189</v>
      </c>
      <c r="AB77" s="93">
        <f>F77*'Stroke Epi'!$AH$33</f>
        <v>0.64116813609335899</v>
      </c>
      <c r="AC77" s="93">
        <f>G77*'Stroke Epi'!$AH$33</f>
        <v>0.16255815695755393</v>
      </c>
      <c r="AD77" s="93">
        <f t="shared" si="22"/>
        <v>26.869894430535155</v>
      </c>
      <c r="AE77" s="93">
        <f>H77*'Stroke Epi'!$O$5</f>
        <v>112.84253649524516</v>
      </c>
      <c r="AF77" s="93">
        <f>I77*'Stroke Epi'!$O$5</f>
        <v>85.33763220411555</v>
      </c>
      <c r="AG77" s="93">
        <f>J77*'Stroke Epi'!$O$5</f>
        <v>27.51160228497001</v>
      </c>
      <c r="AH77" s="93">
        <f>K77*'Stroke Epi'!$O$5</f>
        <v>6.6957851329510483</v>
      </c>
      <c r="AI77" s="93">
        <f>L77*'Stroke Epi'!$O$5</f>
        <v>2.5790790381089019</v>
      </c>
      <c r="AJ77" s="93">
        <f t="shared" si="23"/>
        <v>234.96663515539069</v>
      </c>
      <c r="AK77" s="93">
        <f t="shared" si="31"/>
        <v>3640.90988455251</v>
      </c>
      <c r="AL77" s="2"/>
      <c r="AM77" s="93">
        <f>'Mortal Baseline'!X77*AW77</f>
        <v>198.28852656479722</v>
      </c>
      <c r="AN77" s="93">
        <f>'Mortal Baseline'!Y77*AX77</f>
        <v>102.81753867869178</v>
      </c>
      <c r="AO77" s="93">
        <f>'Mortal Baseline'!Z77*AY77</f>
        <v>26.511630126769802</v>
      </c>
      <c r="AP77" s="93">
        <f>'Mortal Baseline'!AA77*AZ77</f>
        <v>6.9778753466768473</v>
      </c>
      <c r="AQ77" s="93">
        <f>'Mortal Baseline'!AB77*BA77</f>
        <v>0.29155656230975702</v>
      </c>
      <c r="AR77" s="93">
        <f t="shared" si="32"/>
        <v>769.21381337909304</v>
      </c>
      <c r="AS77" s="93">
        <f t="shared" si="33"/>
        <v>498.15506528733215</v>
      </c>
      <c r="AT77" s="93">
        <f t="shared" si="34"/>
        <v>166.53420971322785</v>
      </c>
      <c r="AU77" s="93">
        <f t="shared" si="35"/>
        <v>54.017854959692251</v>
      </c>
      <c r="AV77" s="93">
        <f t="shared" si="36"/>
        <v>11.765537239419277</v>
      </c>
      <c r="AW77" s="93">
        <f>('Stroke Epi'!AE107*(SUM('Mortal Baseline'!X77:AB77)))/('Mortal Baseline'!X77*'Stroke Epi'!B$83+'Mortal Baseline'!Y77*'Stroke Epi'!C$83+'Mortal Baseline'!Z77*'Stroke Epi'!D$83+'Mortal Baseline'!AA77*'Stroke Epi'!E$83+'Mortal Baseline'!AB77*'Stroke Epi'!F$83)</f>
        <v>1.0338286294873322E-2</v>
      </c>
      <c r="AX77" s="93">
        <f>$AW77*'Stroke Epi'!C$83</f>
        <v>8.23340175988602E-3</v>
      </c>
      <c r="AY77" s="93">
        <f>$AW77*'Stroke Epi'!D$83</f>
        <v>7.3257775169358356E-3</v>
      </c>
      <c r="AZ77" s="93">
        <f>$AW77*'Stroke Epi'!E$83</f>
        <v>6.5679475721093228E-3</v>
      </c>
      <c r="BA77" s="93">
        <f>$AW77*'Stroke Epi'!F$83</f>
        <v>5.6574461723305665E-3</v>
      </c>
      <c r="BB77" s="93">
        <f t="shared" si="24"/>
        <v>3.8122859316135072E-2</v>
      </c>
      <c r="BC77" s="2">
        <f>AM77/'Mortal Baseline'!X77</f>
        <v>1.0338286294873322E-2</v>
      </c>
      <c r="BD77" s="2">
        <f>AN77/'Mortal Baseline'!Y77</f>
        <v>8.23340175988602E-3</v>
      </c>
      <c r="BE77" s="2">
        <f>AO77/'Mortal Baseline'!Z77</f>
        <v>7.3257775169358356E-3</v>
      </c>
      <c r="BF77" s="2">
        <f>AP77/'Mortal Baseline'!AA77</f>
        <v>6.5679475721093228E-3</v>
      </c>
      <c r="BG77" s="2">
        <f>AQ77/'Mortal Baseline'!AB77</f>
        <v>5.6574461723305665E-3</v>
      </c>
      <c r="BH77" s="2">
        <f>SUM(AM77:AQ77)/SUM('Mortal Baseline'!X77:AB77)</f>
        <v>9.2000000000000016E-3</v>
      </c>
      <c r="BI77" s="58">
        <f>AM77*'Stroke Epi'!$AP107</f>
        <v>14.792324081733872</v>
      </c>
      <c r="BJ77" s="58">
        <f>AN77*'Stroke Epi'!$AP107</f>
        <v>7.6701883854304063</v>
      </c>
      <c r="BK77" s="58">
        <f>AO77*'Stroke Epi'!$AP107</f>
        <v>1.9777676074570272</v>
      </c>
      <c r="BL77" s="58">
        <f>AP77*'Stroke Epi'!$AP107</f>
        <v>0.52054950086209284</v>
      </c>
      <c r="BM77" s="58">
        <f>AQ77*'Stroke Epi'!$AP107</f>
        <v>2.1750119548307873E-2</v>
      </c>
      <c r="BN77" s="93">
        <f t="shared" si="21"/>
        <v>24.982579695031706</v>
      </c>
      <c r="BO77" s="93">
        <f>AR77*'Stroke Epi'!$O$5</f>
        <v>153.84276267581862</v>
      </c>
      <c r="BP77" s="93">
        <f>AS77*'Stroke Epi'!$O$5</f>
        <v>99.631013057466433</v>
      </c>
      <c r="BQ77" s="93">
        <f>AT77*'Stroke Epi'!$O$5</f>
        <v>33.306841942645569</v>
      </c>
      <c r="BR77" s="93">
        <f>AU77*'Stroke Epi'!$O$5</f>
        <v>10.80357099193845</v>
      </c>
      <c r="BS77" s="93">
        <f>AV77*'Stroke Epi'!$O$5</f>
        <v>2.3531074478838554</v>
      </c>
      <c r="BT77" s="93">
        <f t="shared" si="25"/>
        <v>299.93729611575293</v>
      </c>
      <c r="BU77" s="93">
        <f t="shared" si="37"/>
        <v>4683.1447746628692</v>
      </c>
    </row>
    <row r="78" spans="1:73">
      <c r="A78" s="58">
        <f>'Mortal Baseline'!A78</f>
        <v>76</v>
      </c>
      <c r="B78" s="58">
        <v>80</v>
      </c>
      <c r="C78" s="93">
        <f>'Mortal Baseline'!C78*M78</f>
        <v>182.50659333869356</v>
      </c>
      <c r="D78" s="93">
        <f>'Mortal Baseline'!D78*N78</f>
        <v>124.99533899067217</v>
      </c>
      <c r="E78" s="93">
        <f>'Mortal Baseline'!E78*O78</f>
        <v>31.340423028610228</v>
      </c>
      <c r="F78" s="93">
        <f>'Mortal Baseline'!F78*P78</f>
        <v>5.2327747320317624</v>
      </c>
      <c r="G78" s="93">
        <f>'Mortal Baseline'!G78*Q78</f>
        <v>1.1784085643475837</v>
      </c>
      <c r="H78" s="93">
        <f t="shared" si="26"/>
        <v>625.18922743006055</v>
      </c>
      <c r="I78" s="93">
        <f t="shared" si="27"/>
        <v>452.64527979683299</v>
      </c>
      <c r="J78" s="93">
        <f t="shared" si="28"/>
        <v>137.70876393092084</v>
      </c>
      <c r="K78" s="93">
        <f t="shared" si="29"/>
        <v>31.374747127742598</v>
      </c>
      <c r="L78" s="93">
        <f t="shared" si="30"/>
        <v>11.332166559825637</v>
      </c>
      <c r="M78" s="93">
        <f>('Stroke Epi'!AE108*(SUM('Mortal Baseline'!C78:G78)))/('Mortal Baseline'!C78*'Stroke Epi'!B$74+'Mortal Baseline'!D78*'Stroke Epi'!C$74+'Mortal Baseline'!E78*'Stroke Epi'!D$74+'Mortal Baseline'!F78*'Stroke Epi'!E$74+'Mortal Baseline'!G78*'Stroke Epi'!F$74)</f>
        <v>1.402354163448725E-2</v>
      </c>
      <c r="N78" s="93">
        <f>M78*'Stroke Epi'!C$74</f>
        <v>1.1127180721327797E-2</v>
      </c>
      <c r="O78" s="93">
        <f>N78*'Stroke Epi'!D$74</f>
        <v>7.8847034286622254E-3</v>
      </c>
      <c r="P78" s="93">
        <f>O78*'Stroke Epi'!E$74</f>
        <v>4.9600539877844834E-3</v>
      </c>
      <c r="Q78" s="93">
        <f>P78*'Stroke Epi'!F$74</f>
        <v>2.6495820663144255E-3</v>
      </c>
      <c r="R78" s="93">
        <f t="shared" ref="R78:R98" si="38">SUM(M78:Q78)</f>
        <v>4.0645061838576177E-2</v>
      </c>
      <c r="S78" s="2">
        <f>C78/'Mortal Baseline'!C78</f>
        <v>1.402354163448725E-2</v>
      </c>
      <c r="T78" s="2">
        <f>D78/'Mortal Baseline'!D78</f>
        <v>1.1127180721327797E-2</v>
      </c>
      <c r="U78" s="2">
        <f>E78/'Mortal Baseline'!E78</f>
        <v>7.8847034286622254E-3</v>
      </c>
      <c r="V78" s="2">
        <f>F78/'Mortal Baseline'!F78</f>
        <v>4.9600539877844834E-3</v>
      </c>
      <c r="W78" s="2">
        <f>G78/'Mortal Baseline'!G78</f>
        <v>2.6495820663144255E-3</v>
      </c>
      <c r="X78" s="2">
        <f>SUM(C78:G78)/SUM('Mortal Baseline'!C78:G78)</f>
        <v>1.1616011758611412E-2</v>
      </c>
      <c r="Y78" s="93">
        <f>C78*'Stroke Epi'!$AH108</f>
        <v>18.031651421862925</v>
      </c>
      <c r="Z78" s="93">
        <f>D78*'Stroke Epi'!$AH$33</f>
        <v>17.074363306125818</v>
      </c>
      <c r="AA78" s="93">
        <f>E78*'Stroke Epi'!$AH$33</f>
        <v>4.2811017857081568</v>
      </c>
      <c r="AB78" s="93">
        <f>F78*'Stroke Epi'!$AH$33</f>
        <v>0.71479702839553871</v>
      </c>
      <c r="AC78" s="93">
        <f>G78*'Stroke Epi'!$AH$33</f>
        <v>0.16097060988987993</v>
      </c>
      <c r="AD78" s="93">
        <f t="shared" si="22"/>
        <v>40.26288415198232</v>
      </c>
      <c r="AE78" s="93">
        <f>H78*'Stroke Epi'!$O$5</f>
        <v>125.03784548601212</v>
      </c>
      <c r="AF78" s="93">
        <f>I78*'Stroke Epi'!$O$5</f>
        <v>90.529055959366602</v>
      </c>
      <c r="AG78" s="93">
        <f>J78*'Stroke Epi'!$O$5</f>
        <v>27.541752786184169</v>
      </c>
      <c r="AH78" s="93">
        <f>K78*'Stroke Epi'!$O$5</f>
        <v>6.2749494255485203</v>
      </c>
      <c r="AI78" s="93">
        <f>L78*'Stroke Epi'!$O$5</f>
        <v>2.2664333119651277</v>
      </c>
      <c r="AJ78" s="93">
        <f t="shared" si="23"/>
        <v>251.65003696907655</v>
      </c>
      <c r="AK78" s="93">
        <f t="shared" si="31"/>
        <v>3932.8228056735688</v>
      </c>
      <c r="AL78" s="2"/>
      <c r="AM78" s="93">
        <f>'Mortal Baseline'!X78*AW78</f>
        <v>265.63668967471864</v>
      </c>
      <c r="AN78" s="93">
        <f>'Mortal Baseline'!Y78*AX78</f>
        <v>125.08157177253422</v>
      </c>
      <c r="AO78" s="93">
        <f>'Mortal Baseline'!Z78*AY78</f>
        <v>30.438542643535065</v>
      </c>
      <c r="AP78" s="93">
        <f>'Mortal Baseline'!AA78*AZ78</f>
        <v>7.9273530712727398</v>
      </c>
      <c r="AQ78" s="93">
        <f>'Mortal Baseline'!AB78*BA78</f>
        <v>0.22625209307786048</v>
      </c>
      <c r="AR78" s="93">
        <f t="shared" si="32"/>
        <v>866.21541629625926</v>
      </c>
      <c r="AS78" s="93">
        <f t="shared" si="33"/>
        <v>515.93543561696947</v>
      </c>
      <c r="AT78" s="93">
        <f t="shared" si="34"/>
        <v>161.68814280666032</v>
      </c>
      <c r="AU78" s="93">
        <f t="shared" si="35"/>
        <v>50.621087538164446</v>
      </c>
      <c r="AV78" s="93">
        <f t="shared" si="36"/>
        <v>9.6169317650649742</v>
      </c>
      <c r="AW78" s="93">
        <f>('Stroke Epi'!AE108*(SUM('Mortal Baseline'!X78:AB78)))/('Mortal Baseline'!X78*'Stroke Epi'!B$83+'Mortal Baseline'!Y78*'Stroke Epi'!C$83+'Mortal Baseline'!Z78*'Stroke Epi'!D$83+'Mortal Baseline'!AA78*'Stroke Epi'!E$83+'Mortal Baseline'!AB78*'Stroke Epi'!F$83)</f>
        <v>1.3487596170967921E-2</v>
      </c>
      <c r="AX78" s="93">
        <f>$AW78*'Stroke Epi'!C$83</f>
        <v>1.074150926790908E-2</v>
      </c>
      <c r="AY78" s="93">
        <f>$AW78*'Stroke Epi'!D$83</f>
        <v>9.5573991635136239E-3</v>
      </c>
      <c r="AZ78" s="93">
        <f>$AW78*'Stroke Epi'!E$83</f>
        <v>8.5687145817028489E-3</v>
      </c>
      <c r="BA78" s="93">
        <f>$AW78*'Stroke Epi'!F$83</f>
        <v>7.3808508639601244E-3</v>
      </c>
      <c r="BB78" s="93">
        <f t="shared" si="24"/>
        <v>4.9736070048053603E-2</v>
      </c>
      <c r="BC78" s="2">
        <f>AM78/'Mortal Baseline'!X78</f>
        <v>1.3487596170967921E-2</v>
      </c>
      <c r="BD78" s="2">
        <f>AN78/'Mortal Baseline'!Y78</f>
        <v>1.074150926790908E-2</v>
      </c>
      <c r="BE78" s="2">
        <f>AO78/'Mortal Baseline'!Z78</f>
        <v>9.5573991635136239E-3</v>
      </c>
      <c r="BF78" s="2">
        <f>AP78/'Mortal Baseline'!AA78</f>
        <v>8.5687145817028489E-3</v>
      </c>
      <c r="BG78" s="2">
        <f>AQ78/'Mortal Baseline'!AB78</f>
        <v>7.3808508639601244E-3</v>
      </c>
      <c r="BH78" s="2">
        <f>SUM(AM78:AQ78)/SUM('Mortal Baseline'!X78:AB78)</f>
        <v>1.21E-2</v>
      </c>
      <c r="BI78" s="58">
        <f>AM78*'Stroke Epi'!$AP108</f>
        <v>33.071767864502469</v>
      </c>
      <c r="BJ78" s="58">
        <f>AN78*'Stroke Epi'!$AP108</f>
        <v>15.572655685680511</v>
      </c>
      <c r="BK78" s="58">
        <f>AO78*'Stroke Epi'!$AP108</f>
        <v>3.7895985591201158</v>
      </c>
      <c r="BL78" s="58">
        <f>AP78*'Stroke Epi'!$AP108</f>
        <v>0.98695545737345614</v>
      </c>
      <c r="BM78" s="58">
        <f>AQ78*'Stroke Epi'!$AP108</f>
        <v>2.816838558819363E-2</v>
      </c>
      <c r="BN78" s="93">
        <f t="shared" si="21"/>
        <v>53.449145952264743</v>
      </c>
      <c r="BO78" s="93">
        <f>AR78*'Stroke Epi'!$O$5</f>
        <v>173.24308325925188</v>
      </c>
      <c r="BP78" s="93">
        <f>AS78*'Stroke Epi'!$O$5</f>
        <v>103.18708712339389</v>
      </c>
      <c r="BQ78" s="93">
        <f>AT78*'Stroke Epi'!$O$5</f>
        <v>32.337628561332068</v>
      </c>
      <c r="BR78" s="93">
        <f>AU78*'Stroke Epi'!$O$5</f>
        <v>10.12421750763289</v>
      </c>
      <c r="BS78" s="93">
        <f>AV78*'Stroke Epi'!$O$5</f>
        <v>1.9233863530129949</v>
      </c>
      <c r="BT78" s="93">
        <f t="shared" si="25"/>
        <v>320.81540280462366</v>
      </c>
      <c r="BU78" s="93">
        <f t="shared" si="37"/>
        <v>5057.409323419758</v>
      </c>
    </row>
    <row r="79" spans="1:73">
      <c r="A79" s="58">
        <f>'Mortal Baseline'!A79</f>
        <v>77</v>
      </c>
      <c r="B79" s="58">
        <v>81</v>
      </c>
      <c r="C79" s="93">
        <f>'Mortal Baseline'!C79*M79</f>
        <v>178.20056931523075</v>
      </c>
      <c r="D79" s="93">
        <f>'Mortal Baseline'!D79*N79</f>
        <v>114.17429327189132</v>
      </c>
      <c r="E79" s="93">
        <f>'Mortal Baseline'!E79*O79</f>
        <v>26.587376724002812</v>
      </c>
      <c r="F79" s="93">
        <f>'Mortal Baseline'!F79*P79</f>
        <v>4.3051779183675958</v>
      </c>
      <c r="G79" s="93">
        <f>'Mortal Baseline'!G79*Q79</f>
        <v>0.85092823504014592</v>
      </c>
      <c r="H79" s="93">
        <f t="shared" si="26"/>
        <v>660.32029983741631</v>
      </c>
      <c r="I79" s="93">
        <f t="shared" si="27"/>
        <v>459.21615380323192</v>
      </c>
      <c r="J79" s="93">
        <f t="shared" si="28"/>
        <v>132.47328608303133</v>
      </c>
      <c r="K79" s="93">
        <f t="shared" si="29"/>
        <v>28.690178592166134</v>
      </c>
      <c r="L79" s="93">
        <f t="shared" si="30"/>
        <v>9.7556908730107743</v>
      </c>
      <c r="M79" s="93">
        <f>('Stroke Epi'!AE109*(SUM('Mortal Baseline'!C79:G79)))/('Mortal Baseline'!C79*'Stroke Epi'!B$74+'Mortal Baseline'!D79*'Stroke Epi'!C$74+'Mortal Baseline'!E79*'Stroke Epi'!D$74+'Mortal Baseline'!F79*'Stroke Epi'!E$74+'Mortal Baseline'!G79*'Stroke Epi'!F$74)</f>
        <v>1.3904907535232904E-2</v>
      </c>
      <c r="N79" s="93">
        <f>M79*'Stroke Epi'!C$74</f>
        <v>1.1033048789714409E-2</v>
      </c>
      <c r="O79" s="93">
        <f>N79*'Stroke Epi'!D$74</f>
        <v>7.8180016843006836E-3</v>
      </c>
      <c r="P79" s="93">
        <f>O79*'Stroke Epi'!E$74</f>
        <v>4.9180937217952808E-3</v>
      </c>
      <c r="Q79" s="93">
        <f>P79*'Stroke Epi'!F$74</f>
        <v>2.6271675586222554E-3</v>
      </c>
      <c r="R79" s="93">
        <f t="shared" si="38"/>
        <v>4.0301219289665527E-2</v>
      </c>
      <c r="S79" s="2">
        <f>C79/'Mortal Baseline'!C79</f>
        <v>1.3904907535232906E-2</v>
      </c>
      <c r="T79" s="2">
        <f>D79/'Mortal Baseline'!D79</f>
        <v>1.1033048789714409E-2</v>
      </c>
      <c r="U79" s="2">
        <f>E79/'Mortal Baseline'!E79</f>
        <v>7.8180016843006836E-3</v>
      </c>
      <c r="V79" s="2">
        <f>F79/'Mortal Baseline'!F79</f>
        <v>4.9180937217952808E-3</v>
      </c>
      <c r="W79" s="2">
        <f>G79/'Mortal Baseline'!G79</f>
        <v>2.6271675586222554E-3</v>
      </c>
      <c r="X79" s="2">
        <f>SUM(C79:G79)/SUM('Mortal Baseline'!C79:G79)</f>
        <v>1.1674004249646749E-2</v>
      </c>
      <c r="Y79" s="93">
        <f>C79*'Stroke Epi'!$AH109</f>
        <v>17.606216248344797</v>
      </c>
      <c r="Z79" s="93">
        <f>D79*'Stroke Epi'!$AH$33</f>
        <v>15.596208460940353</v>
      </c>
      <c r="AA79" s="93">
        <f>E79*'Stroke Epi'!$AH$33</f>
        <v>3.6318356604987843</v>
      </c>
      <c r="AB79" s="93">
        <f>F79*'Stroke Epi'!$AH$33</f>
        <v>0.58808730364901363</v>
      </c>
      <c r="AC79" s="93">
        <f>G79*'Stroke Epi'!$AH$33</f>
        <v>0.11623679690648393</v>
      </c>
      <c r="AD79" s="93">
        <f t="shared" si="22"/>
        <v>37.538584470339437</v>
      </c>
      <c r="AE79" s="93">
        <f>H79*'Stroke Epi'!$O$5</f>
        <v>132.06405996748327</v>
      </c>
      <c r="AF79" s="93">
        <f>I79*'Stroke Epi'!$O$5</f>
        <v>91.843230760646392</v>
      </c>
      <c r="AG79" s="93">
        <f>J79*'Stroke Epi'!$O$5</f>
        <v>26.494657216606267</v>
      </c>
      <c r="AH79" s="93">
        <f>K79*'Stroke Epi'!$O$5</f>
        <v>5.7380357184332276</v>
      </c>
      <c r="AI79" s="93">
        <f>L79*'Stroke Epi'!$O$5</f>
        <v>1.951138174602155</v>
      </c>
      <c r="AJ79" s="93">
        <f t="shared" si="23"/>
        <v>258.09112183777131</v>
      </c>
      <c r="AK79" s="93">
        <f t="shared" si="31"/>
        <v>4228.4525119816799</v>
      </c>
      <c r="AL79" s="2"/>
      <c r="AM79" s="93">
        <f>'Mortal Baseline'!X79*AW79</f>
        <v>264.20851899237886</v>
      </c>
      <c r="AN79" s="93">
        <f>'Mortal Baseline'!Y79*AX79</f>
        <v>111.83006021902543</v>
      </c>
      <c r="AO79" s="93">
        <f>'Mortal Baseline'!Z79*AY79</f>
        <v>25.824770519704686</v>
      </c>
      <c r="AP79" s="93">
        <f>'Mortal Baseline'!AA79*AZ79</f>
        <v>6.7263566731714235</v>
      </c>
      <c r="AQ79" s="93">
        <f>'Mortal Baseline'!AB79*BA79</f>
        <v>0.12668251888899251</v>
      </c>
      <c r="AR79" s="93">
        <f t="shared" si="32"/>
        <v>924.10908416488394</v>
      </c>
      <c r="AS79" s="93">
        <f t="shared" si="33"/>
        <v>509.0057530269205</v>
      </c>
      <c r="AT79" s="93">
        <f t="shared" si="34"/>
        <v>151.3856862059128</v>
      </c>
      <c r="AU79" s="93">
        <f t="shared" si="35"/>
        <v>46.236271246329522</v>
      </c>
      <c r="AV79" s="93">
        <f t="shared" si="36"/>
        <v>7.792059545352779</v>
      </c>
      <c r="AW79" s="93">
        <f>('Stroke Epi'!AE109*(SUM('Mortal Baseline'!X79:AB79)))/('Mortal Baseline'!X79*'Stroke Epi'!B$83+'Mortal Baseline'!Y79*'Stroke Epi'!C$83+'Mortal Baseline'!Z79*'Stroke Epi'!D$83+'Mortal Baseline'!AA79*'Stroke Epi'!E$83+'Mortal Baseline'!AB79*'Stroke Epi'!F$83)</f>
        <v>1.337820028456627E-2</v>
      </c>
      <c r="AX79" s="93">
        <f>$AW79*'Stroke Epi'!C$83</f>
        <v>1.0654386483925984E-2</v>
      </c>
      <c r="AY79" s="93">
        <f>$AW79*'Stroke Epi'!D$83</f>
        <v>9.4798805204630923E-3</v>
      </c>
      <c r="AZ79" s="93">
        <f>$AW79*'Stroke Epi'!E$83</f>
        <v>8.4992150122387318E-3</v>
      </c>
      <c r="BA79" s="93">
        <f>$AW79*'Stroke Epi'!F$83</f>
        <v>7.3209858804281205E-3</v>
      </c>
      <c r="BB79" s="93">
        <f t="shared" si="24"/>
        <v>4.93326681816222E-2</v>
      </c>
      <c r="BC79" s="2">
        <f>AM79/'Mortal Baseline'!X79</f>
        <v>1.337820028456627E-2</v>
      </c>
      <c r="BD79" s="2">
        <f>AN79/'Mortal Baseline'!Y79</f>
        <v>1.0654386483925984E-2</v>
      </c>
      <c r="BE79" s="2">
        <f>AO79/'Mortal Baseline'!Z79</f>
        <v>9.4798805204630923E-3</v>
      </c>
      <c r="BF79" s="2">
        <f>AP79/'Mortal Baseline'!AA79</f>
        <v>8.4992150122387318E-3</v>
      </c>
      <c r="BG79" s="2">
        <f>AQ79/'Mortal Baseline'!AB79</f>
        <v>7.3209858804281205E-3</v>
      </c>
      <c r="BH79" s="2">
        <f>SUM(AM79:AQ79)/SUM('Mortal Baseline'!X79:AB79)</f>
        <v>1.2099999999999998E-2</v>
      </c>
      <c r="BI79" s="58">
        <f>AM79*'Stroke Epi'!$AP109</f>
        <v>32.893960614551169</v>
      </c>
      <c r="BJ79" s="58">
        <f>AN79*'Stroke Epi'!$AP109</f>
        <v>13.922842497268666</v>
      </c>
      <c r="BK79" s="58">
        <f>AO79*'Stroke Epi'!$AP109</f>
        <v>3.2151839297032332</v>
      </c>
      <c r="BL79" s="58">
        <f>AP79*'Stroke Epi'!$AP109</f>
        <v>0.83743140580984221</v>
      </c>
      <c r="BM79" s="58">
        <f>AQ79*'Stroke Epi'!$AP109</f>
        <v>1.5771973601679569E-2</v>
      </c>
      <c r="BN79" s="93">
        <f t="shared" si="21"/>
        <v>50.885190420934592</v>
      </c>
      <c r="BO79" s="93">
        <f>AR79*'Stroke Epi'!$O$5</f>
        <v>184.82181683297679</v>
      </c>
      <c r="BP79" s="93">
        <f>AS79*'Stroke Epi'!$O$5</f>
        <v>101.80115060538411</v>
      </c>
      <c r="BQ79" s="93">
        <f>AT79*'Stroke Epi'!$O$5</f>
        <v>30.277137241182562</v>
      </c>
      <c r="BR79" s="93">
        <f>AU79*'Stroke Epi'!$O$5</f>
        <v>9.2472542492659056</v>
      </c>
      <c r="BS79" s="93">
        <f>AV79*'Stroke Epi'!$O$5</f>
        <v>1.5584119090705559</v>
      </c>
      <c r="BT79" s="93">
        <f t="shared" si="25"/>
        <v>327.70577083787992</v>
      </c>
      <c r="BU79" s="93">
        <f t="shared" si="37"/>
        <v>5436.0002846785728</v>
      </c>
    </row>
    <row r="80" spans="1:73">
      <c r="A80" s="58">
        <f>'Mortal Baseline'!A80</f>
        <v>78</v>
      </c>
      <c r="B80" s="58">
        <v>82</v>
      </c>
      <c r="C80" s="93">
        <f>'Mortal Baseline'!C80*M80</f>
        <v>174.12938036821623</v>
      </c>
      <c r="D80" s="93">
        <f>'Mortal Baseline'!D80*N80</f>
        <v>103.59051036495428</v>
      </c>
      <c r="E80" s="93">
        <f>'Mortal Baseline'!E80*O80</f>
        <v>22.270539089296751</v>
      </c>
      <c r="F80" s="93">
        <f>'Mortal Baseline'!F80*P80</f>
        <v>3.5470230775636891</v>
      </c>
      <c r="G80" s="93">
        <f>'Mortal Baseline'!G80*Q80</f>
        <v>0.60751392583734931</v>
      </c>
      <c r="H80" s="93">
        <f t="shared" si="26"/>
        <v>684.77940398980445</v>
      </c>
      <c r="I80" s="93">
        <f t="shared" si="27"/>
        <v>455.36722494659944</v>
      </c>
      <c r="J80" s="93">
        <f t="shared" si="28"/>
        <v>124.61733229522304</v>
      </c>
      <c r="K80" s="93">
        <f t="shared" si="29"/>
        <v>25.911078647647578</v>
      </c>
      <c r="L80" s="93">
        <f t="shared" si="30"/>
        <v>8.2958298273394835</v>
      </c>
      <c r="M80" s="93">
        <f>('Stroke Epi'!AE110*(SUM('Mortal Baseline'!C80:G80)))/('Mortal Baseline'!C80*'Stroke Epi'!B$74+'Mortal Baseline'!D80*'Stroke Epi'!C$74+'Mortal Baseline'!E80*'Stroke Epi'!D$74+'Mortal Baseline'!F80*'Stroke Epi'!E$74+'Mortal Baseline'!G80*'Stroke Epi'!F$74)</f>
        <v>1.3785913710154545E-2</v>
      </c>
      <c r="N80" s="93">
        <f>M80*'Stroke Epi'!C$74</f>
        <v>1.0938631428474309E-2</v>
      </c>
      <c r="O80" s="93">
        <f>N80*'Stroke Epi'!D$74</f>
        <v>7.7510976849373822E-3</v>
      </c>
      <c r="P80" s="93">
        <f>O80*'Stroke Epi'!E$74</f>
        <v>4.8760062226466949E-3</v>
      </c>
      <c r="Q80" s="93">
        <f>P80*'Stroke Epi'!F$74</f>
        <v>2.6046850849970184E-3</v>
      </c>
      <c r="R80" s="93">
        <f t="shared" si="38"/>
        <v>3.9956334131209949E-2</v>
      </c>
      <c r="S80" s="2">
        <f>C80/'Mortal Baseline'!C80</f>
        <v>1.3785913710154545E-2</v>
      </c>
      <c r="T80" s="2">
        <f>D80/'Mortal Baseline'!D80</f>
        <v>1.0938631428474309E-2</v>
      </c>
      <c r="U80" s="2">
        <f>E80/'Mortal Baseline'!E80</f>
        <v>7.7510976849373822E-3</v>
      </c>
      <c r="V80" s="2">
        <f>F80/'Mortal Baseline'!F80</f>
        <v>4.8760062226466949E-3</v>
      </c>
      <c r="W80" s="2">
        <f>G80/'Mortal Baseline'!G80</f>
        <v>2.6046850849970184E-3</v>
      </c>
      <c r="X80" s="2">
        <f>SUM(C80:G80)/SUM('Mortal Baseline'!C80:G80)</f>
        <v>1.1727196359704489E-2</v>
      </c>
      <c r="Y80" s="93">
        <f>C80*'Stroke Epi'!$AH110</f>
        <v>17.203982780379764</v>
      </c>
      <c r="Z80" s="93">
        <f>D80*'Stroke Epi'!$AH$33</f>
        <v>14.150463715852755</v>
      </c>
      <c r="AA80" s="93">
        <f>E80*'Stroke Epi'!$AH$33</f>
        <v>3.0421556395979361</v>
      </c>
      <c r="AB80" s="93">
        <f>F80*'Stroke Epi'!$AH$33</f>
        <v>0.48452335239519995</v>
      </c>
      <c r="AC80" s="93">
        <f>G80*'Stroke Epi'!$AH$33</f>
        <v>8.298640226938192E-2</v>
      </c>
      <c r="AD80" s="93">
        <f t="shared" si="22"/>
        <v>34.96411189049504</v>
      </c>
      <c r="AE80" s="93">
        <f>H80*'Stroke Epi'!$O$5</f>
        <v>136.9558807979609</v>
      </c>
      <c r="AF80" s="93">
        <f>I80*'Stroke Epi'!$O$5</f>
        <v>91.073444989319896</v>
      </c>
      <c r="AG80" s="93">
        <f>J80*'Stroke Epi'!$O$5</f>
        <v>24.923466459044608</v>
      </c>
      <c r="AH80" s="93">
        <f>K80*'Stroke Epi'!$O$5</f>
        <v>5.1822157295295161</v>
      </c>
      <c r="AI80" s="93">
        <f>L80*'Stroke Epi'!$O$5</f>
        <v>1.6591659654678967</v>
      </c>
      <c r="AJ80" s="93">
        <f t="shared" si="23"/>
        <v>259.79417394132281</v>
      </c>
      <c r="AK80" s="93">
        <f t="shared" si="31"/>
        <v>4523.2107978134973</v>
      </c>
      <c r="AL80" s="2"/>
      <c r="AM80" s="93">
        <f>'Mortal Baseline'!X80*AW80</f>
        <v>262.75462056450061</v>
      </c>
      <c r="AN80" s="93">
        <f>'Mortal Baseline'!Y80*AX80</f>
        <v>98.747501022534919</v>
      </c>
      <c r="AO80" s="93">
        <f>'Mortal Baseline'!Z80*AY80</f>
        <v>21.795504429746611</v>
      </c>
      <c r="AP80" s="93">
        <f>'Mortal Baseline'!AA80*AZ80</f>
        <v>5.7438072659277122</v>
      </c>
      <c r="AQ80" s="93">
        <f>'Mortal Baseline'!AB80*BA80</f>
        <v>6.8830463815214016E-2</v>
      </c>
      <c r="AR80" s="93">
        <f t="shared" si="32"/>
        <v>969.14792728185671</v>
      </c>
      <c r="AS80" s="93">
        <f t="shared" si="33"/>
        <v>492.02926094680265</v>
      </c>
      <c r="AT80" s="93">
        <f t="shared" si="34"/>
        <v>139.6888694647736</v>
      </c>
      <c r="AU80" s="93">
        <f t="shared" si="35"/>
        <v>41.895392857181484</v>
      </c>
      <c r="AV80" s="93">
        <f t="shared" si="36"/>
        <v>6.2867061264957576</v>
      </c>
      <c r="AW80" s="93">
        <f>('Stroke Epi'!AE110*(SUM('Mortal Baseline'!X80:AB80)))/('Mortal Baseline'!X80*'Stroke Epi'!B$83+'Mortal Baseline'!Y80*'Stroke Epi'!C$83+'Mortal Baseline'!Z80*'Stroke Epi'!D$83+'Mortal Baseline'!AA80*'Stroke Epi'!E$83+'Mortal Baseline'!AB80*'Stroke Epi'!F$83)</f>
        <v>1.3268047605721638E-2</v>
      </c>
      <c r="AX80" s="93">
        <f>$AW80*'Stroke Epi'!C$83</f>
        <v>1.0566660991132727E-2</v>
      </c>
      <c r="AY80" s="93">
        <f>$AW80*'Stroke Epi'!D$83</f>
        <v>9.4018256093207683E-3</v>
      </c>
      <c r="AZ80" s="93">
        <f>$AW80*'Stroke Epi'!E$83</f>
        <v>8.4292346500255376E-3</v>
      </c>
      <c r="BA80" s="93">
        <f>$AW80*'Stroke Epi'!F$83</f>
        <v>7.2607067554816048E-3</v>
      </c>
      <c r="BB80" s="93">
        <f t="shared" si="24"/>
        <v>4.8926475611682278E-2</v>
      </c>
      <c r="BC80" s="2">
        <f>AM80/'Mortal Baseline'!X80</f>
        <v>1.3268047605721638E-2</v>
      </c>
      <c r="BD80" s="2">
        <f>AN80/'Mortal Baseline'!Y80</f>
        <v>1.0566660991132727E-2</v>
      </c>
      <c r="BE80" s="2">
        <f>AO80/'Mortal Baseline'!Z80</f>
        <v>9.4018256093207683E-3</v>
      </c>
      <c r="BF80" s="2">
        <f>AP80/'Mortal Baseline'!AA80</f>
        <v>8.4292346500255376E-3</v>
      </c>
      <c r="BG80" s="2">
        <f>AQ80/'Mortal Baseline'!AB80</f>
        <v>7.2607067554816057E-3</v>
      </c>
      <c r="BH80" s="2">
        <f>SUM(AM80:AQ80)/SUM('Mortal Baseline'!X80:AB80)</f>
        <v>1.21E-2</v>
      </c>
      <c r="BI80" s="58">
        <f>AM80*'Stroke Epi'!$AP110</f>
        <v>32.712950260280323</v>
      </c>
      <c r="BJ80" s="58">
        <f>AN80*'Stroke Epi'!$AP110</f>
        <v>12.294063877305597</v>
      </c>
      <c r="BK80" s="58">
        <f>AO80*'Stroke Epi'!$AP110</f>
        <v>2.7135403015034529</v>
      </c>
      <c r="BL80" s="58">
        <f>AP80*'Stroke Epi'!$AP110</f>
        <v>0.71510400460800017</v>
      </c>
      <c r="BM80" s="58">
        <f>AQ80*'Stroke Epi'!$AP110</f>
        <v>8.5693927449941448E-3</v>
      </c>
      <c r="BN80" s="93">
        <f t="shared" si="21"/>
        <v>48.444227836442366</v>
      </c>
      <c r="BO80" s="93">
        <f>AR80*'Stroke Epi'!$O$5</f>
        <v>193.82958545637135</v>
      </c>
      <c r="BP80" s="93">
        <f>AS80*'Stroke Epi'!$O$5</f>
        <v>98.40585218936053</v>
      </c>
      <c r="BQ80" s="93">
        <f>AT80*'Stroke Epi'!$O$5</f>
        <v>27.937773892954723</v>
      </c>
      <c r="BR80" s="93">
        <f>AU80*'Stroke Epi'!$O$5</f>
        <v>8.3790785714362972</v>
      </c>
      <c r="BS80" s="93">
        <f>AV80*'Stroke Epi'!$O$5</f>
        <v>1.2573412252991516</v>
      </c>
      <c r="BT80" s="93">
        <f t="shared" si="25"/>
        <v>329.80963133542207</v>
      </c>
      <c r="BU80" s="93">
        <f t="shared" si="37"/>
        <v>5814.2541438504368</v>
      </c>
    </row>
    <row r="81" spans="1:73">
      <c r="A81" s="58">
        <f>'Mortal Baseline'!A81</f>
        <v>79</v>
      </c>
      <c r="B81" s="58">
        <v>83</v>
      </c>
      <c r="C81" s="93">
        <f>'Mortal Baseline'!C81*M81</f>
        <v>170.28954258763741</v>
      </c>
      <c r="D81" s="93">
        <f>'Mortal Baseline'!D81*N81</f>
        <v>93.249193785532839</v>
      </c>
      <c r="E81" s="93">
        <f>'Mortal Baseline'!E81*O81</f>
        <v>18.394189190255837</v>
      </c>
      <c r="F81" s="93">
        <f>'Mortal Baseline'!F81*P81</f>
        <v>2.9275687582620695</v>
      </c>
      <c r="G81" s="93">
        <f>'Mortal Baseline'!G81*Q81</f>
        <v>0.42861754301046384</v>
      </c>
      <c r="H81" s="93">
        <f t="shared" si="26"/>
        <v>700.9090829991012</v>
      </c>
      <c r="I81" s="93">
        <f t="shared" si="27"/>
        <v>443.3925100269596</v>
      </c>
      <c r="J81" s="93">
        <f t="shared" si="28"/>
        <v>115.04589938683635</v>
      </c>
      <c r="K81" s="93">
        <f t="shared" si="29"/>
        <v>23.17190832398493</v>
      </c>
      <c r="L81" s="93">
        <f t="shared" si="30"/>
        <v>6.9822950026126689</v>
      </c>
      <c r="M81" s="93">
        <f>('Stroke Epi'!AE111*(SUM('Mortal Baseline'!C81:G81)))/('Mortal Baseline'!C81*'Stroke Epi'!B$74+'Mortal Baseline'!D81*'Stroke Epi'!C$74+'Mortal Baseline'!E81*'Stroke Epi'!D$74+'Mortal Baseline'!F81*'Stroke Epi'!E$74+'Mortal Baseline'!G81*'Stroke Epi'!F$74)</f>
        <v>1.3665756419859577E-2</v>
      </c>
      <c r="N81" s="93">
        <f>M81*'Stroke Epi'!C$74</f>
        <v>1.0843290899031367E-2</v>
      </c>
      <c r="O81" s="93">
        <f>N81*'Stroke Epi'!D$74</f>
        <v>7.6835395299818888E-3</v>
      </c>
      <c r="P81" s="93">
        <f>O81*'Stroke Epi'!E$74</f>
        <v>4.833507211881592E-3</v>
      </c>
      <c r="Q81" s="93">
        <f>P81*'Stroke Epi'!F$74</f>
        <v>2.5819827884017311E-3</v>
      </c>
      <c r="R81" s="93">
        <f t="shared" si="38"/>
        <v>3.9608076849156154E-2</v>
      </c>
      <c r="S81" s="2">
        <f>C81/'Mortal Baseline'!C81</f>
        <v>1.3665756419859575E-2</v>
      </c>
      <c r="T81" s="2">
        <f>D81/'Mortal Baseline'!D81</f>
        <v>1.0843290899031367E-2</v>
      </c>
      <c r="U81" s="2">
        <f>E81/'Mortal Baseline'!E81</f>
        <v>7.6835395299818888E-3</v>
      </c>
      <c r="V81" s="2">
        <f>F81/'Mortal Baseline'!F81</f>
        <v>4.833507211881592E-3</v>
      </c>
      <c r="W81" s="2">
        <f>G81/'Mortal Baseline'!G81</f>
        <v>2.5819827884017311E-3</v>
      </c>
      <c r="X81" s="2">
        <f>SUM(C81:G81)/SUM('Mortal Baseline'!C81:G81)</f>
        <v>1.1775953700627267E-2</v>
      </c>
      <c r="Y81" s="93">
        <f>C81*'Stroke Epi'!$AH111</f>
        <v>16.824606807658576</v>
      </c>
      <c r="Z81" s="93">
        <f>D81*'Stroke Epi'!$AH$33</f>
        <v>12.737839871103786</v>
      </c>
      <c r="AA81" s="93">
        <f>E81*'Stroke Epi'!$AH$33</f>
        <v>2.5126462433889474</v>
      </c>
      <c r="AB81" s="93">
        <f>F81*'Stroke Epi'!$AH$33</f>
        <v>0.39990589237859869</v>
      </c>
      <c r="AC81" s="93">
        <f>G81*'Stroke Epi'!$AH$33</f>
        <v>5.854915637522936E-2</v>
      </c>
      <c r="AD81" s="93">
        <f t="shared" si="22"/>
        <v>32.53354797090514</v>
      </c>
      <c r="AE81" s="93">
        <f>H81*'Stroke Epi'!$O$5</f>
        <v>140.18181659982025</v>
      </c>
      <c r="AF81" s="93">
        <f>I81*'Stroke Epi'!$O$5</f>
        <v>88.67850200539192</v>
      </c>
      <c r="AG81" s="93">
        <f>J81*'Stroke Epi'!$O$5</f>
        <v>23.009179877367274</v>
      </c>
      <c r="AH81" s="93">
        <f>K81*'Stroke Epi'!$O$5</f>
        <v>4.6343816647969858</v>
      </c>
      <c r="AI81" s="93">
        <f>L81*'Stroke Epi'!$O$5</f>
        <v>1.3964590005225339</v>
      </c>
      <c r="AJ81" s="93">
        <f t="shared" si="23"/>
        <v>257.90033914789899</v>
      </c>
      <c r="AK81" s="93">
        <f t="shared" si="31"/>
        <v>4813.6446849323011</v>
      </c>
      <c r="AL81" s="2"/>
      <c r="AM81" s="93">
        <f>'Mortal Baseline'!X81*AW81</f>
        <v>261.2753863210142</v>
      </c>
      <c r="AN81" s="93">
        <f>'Mortal Baseline'!Y81*AX81</f>
        <v>85.904357241941298</v>
      </c>
      <c r="AO81" s="93">
        <f>'Mortal Baseline'!Z81*AY81</f>
        <v>18.289925335854527</v>
      </c>
      <c r="AP81" s="93">
        <f>'Mortal Baseline'!AA81*AZ81</f>
        <v>4.9387388010448303</v>
      </c>
      <c r="AQ81" s="93">
        <f>'Mortal Baseline'!AB81*BA81</f>
        <v>3.6236694749326517E-2</v>
      </c>
      <c r="AR81" s="93">
        <f t="shared" si="32"/>
        <v>1003.8807778862191</v>
      </c>
      <c r="AS81" s="93">
        <f t="shared" si="33"/>
        <v>467.23370212207783</v>
      </c>
      <c r="AT81" s="93">
        <f t="shared" si="34"/>
        <v>127.32748060616994</v>
      </c>
      <c r="AU81" s="93">
        <f t="shared" si="35"/>
        <v>37.739949082182015</v>
      </c>
      <c r="AV81" s="93">
        <f t="shared" si="36"/>
        <v>5.0570322032009383</v>
      </c>
      <c r="AW81" s="93">
        <f>('Stroke Epi'!AE111*(SUM('Mortal Baseline'!X81:AB81)))/('Mortal Baseline'!X81*'Stroke Epi'!B$83+'Mortal Baseline'!Y81*'Stroke Epi'!C$83+'Mortal Baseline'!Z81*'Stroke Epi'!D$83+'Mortal Baseline'!AA81*'Stroke Epi'!E$83+'Mortal Baseline'!AB81*'Stroke Epi'!F$83)</f>
        <v>1.3156593009050553E-2</v>
      </c>
      <c r="AX81" s="93">
        <f>$AW81*'Stroke Epi'!C$83</f>
        <v>1.047789865217195E-2</v>
      </c>
      <c r="AY81" s="93">
        <f>$AW81*'Stroke Epi'!D$83</f>
        <v>9.3228481506623558E-3</v>
      </c>
      <c r="AZ81" s="93">
        <f>$AW81*'Stroke Epi'!E$83</f>
        <v>8.3584271750991295E-3</v>
      </c>
      <c r="BA81" s="93">
        <f>$AW81*'Stroke Epi'!F$83</f>
        <v>7.1997151787985174E-3</v>
      </c>
      <c r="BB81" s="93">
        <f t="shared" si="24"/>
        <v>4.8515482165782504E-2</v>
      </c>
      <c r="BC81" s="2">
        <f>AM81/'Mortal Baseline'!X81</f>
        <v>1.3156593009050553E-2</v>
      </c>
      <c r="BD81" s="2">
        <f>AN81/'Mortal Baseline'!Y81</f>
        <v>1.047789865217195E-2</v>
      </c>
      <c r="BE81" s="2">
        <f>AO81/'Mortal Baseline'!Z81</f>
        <v>9.3228481506623558E-3</v>
      </c>
      <c r="BF81" s="2">
        <f>AP81/'Mortal Baseline'!AA81</f>
        <v>8.3584271750991295E-3</v>
      </c>
      <c r="BG81" s="2">
        <f>AQ81/'Mortal Baseline'!AB81</f>
        <v>7.1997151787985174E-3</v>
      </c>
      <c r="BH81" s="2">
        <f>SUM(AM81:AQ81)/SUM('Mortal Baseline'!X81:AB81)</f>
        <v>1.2100000000000001E-2</v>
      </c>
      <c r="BI81" s="58">
        <f>AM81*'Stroke Epi'!$AP111</f>
        <v>32.528785596966266</v>
      </c>
      <c r="BJ81" s="58">
        <f>AN81*'Stroke Epi'!$AP111</f>
        <v>10.695092476621692</v>
      </c>
      <c r="BK81" s="58">
        <f>AO81*'Stroke Epi'!$AP111</f>
        <v>2.2770957043138886</v>
      </c>
      <c r="BL81" s="58">
        <f>AP81*'Stroke Epi'!$AP111</f>
        <v>0.61487298073008134</v>
      </c>
      <c r="BM81" s="58">
        <f>AQ81*'Stroke Epi'!$AP111</f>
        <v>4.5114684962911517E-3</v>
      </c>
      <c r="BN81" s="93">
        <f t="shared" si="21"/>
        <v>46.120358227128214</v>
      </c>
      <c r="BO81" s="93">
        <f>AR81*'Stroke Epi'!$O$5</f>
        <v>200.77615557724383</v>
      </c>
      <c r="BP81" s="93">
        <f>AS81*'Stroke Epi'!$O$5</f>
        <v>93.446740424415566</v>
      </c>
      <c r="BQ81" s="93">
        <f>AT81*'Stroke Epi'!$O$5</f>
        <v>25.46549612123399</v>
      </c>
      <c r="BR81" s="93">
        <f>AU81*'Stroke Epi'!$O$5</f>
        <v>7.5479898164364032</v>
      </c>
      <c r="BS81" s="93">
        <f>AV81*'Stroke Epi'!$O$5</f>
        <v>1.0114064406401877</v>
      </c>
      <c r="BT81" s="93">
        <f t="shared" si="25"/>
        <v>328.24778837996996</v>
      </c>
      <c r="BU81" s="93">
        <f t="shared" si="37"/>
        <v>6188.6222904575352</v>
      </c>
    </row>
    <row r="82" spans="1:73">
      <c r="A82" s="58">
        <f>'Mortal Baseline'!A82</f>
        <v>80</v>
      </c>
      <c r="B82" s="58">
        <v>84</v>
      </c>
      <c r="C82" s="93">
        <f>'Mortal Baseline'!C82*M82</f>
        <v>166.66812906449599</v>
      </c>
      <c r="D82" s="93">
        <f>'Mortal Baseline'!D82*N82</f>
        <v>83.156517731909048</v>
      </c>
      <c r="E82" s="93">
        <f>'Mortal Baseline'!E82*O82</f>
        <v>14.958434970092856</v>
      </c>
      <c r="F82" s="93">
        <f>'Mortal Baseline'!F82*P82</f>
        <v>2.421294890861529</v>
      </c>
      <c r="G82" s="93">
        <f>'Mortal Baseline'!G82*Q82</f>
        <v>0.29865842256243724</v>
      </c>
      <c r="H82" s="93">
        <f t="shared" si="26"/>
        <v>710.57078865611834</v>
      </c>
      <c r="I82" s="93">
        <f t="shared" si="27"/>
        <v>425.13268588237293</v>
      </c>
      <c r="J82" s="93">
        <f t="shared" si="28"/>
        <v>104.48250823617299</v>
      </c>
      <c r="K82" s="93">
        <f t="shared" si="29"/>
        <v>20.558915657670873</v>
      </c>
      <c r="L82" s="93">
        <f t="shared" si="30"/>
        <v>5.8259452682773425</v>
      </c>
      <c r="M82" s="93">
        <f>('Stroke Epi'!AE112*(SUM('Mortal Baseline'!C82:G82)))/('Mortal Baseline'!C82*'Stroke Epi'!B$74+'Mortal Baseline'!D82*'Stroke Epi'!C$74+'Mortal Baseline'!E82*'Stroke Epi'!D$74+'Mortal Baseline'!F82*'Stroke Epi'!E$74+'Mortal Baseline'!G82*'Stroke Epi'!F$74)</f>
        <v>1.3543791698657605E-2</v>
      </c>
      <c r="N82" s="93">
        <f>M82*'Stroke Epi'!C$74</f>
        <v>1.0746516237550475E-2</v>
      </c>
      <c r="O82" s="93">
        <f>N82*'Stroke Epi'!D$74</f>
        <v>7.6149651512335079E-3</v>
      </c>
      <c r="P82" s="93">
        <f>O82*'Stroke Epi'!E$74</f>
        <v>4.7903689221731535E-3</v>
      </c>
      <c r="Q82" s="93">
        <f>P82*'Stroke Epi'!F$74</f>
        <v>2.5589389991477335E-3</v>
      </c>
      <c r="R82" s="93">
        <f t="shared" si="38"/>
        <v>3.9254581008762474E-2</v>
      </c>
      <c r="S82" s="2">
        <f>C82/'Mortal Baseline'!C82</f>
        <v>1.3543791698657607E-2</v>
      </c>
      <c r="T82" s="2">
        <f>D82/'Mortal Baseline'!D82</f>
        <v>1.0746516237550475E-2</v>
      </c>
      <c r="U82" s="2">
        <f>E82/'Mortal Baseline'!E82</f>
        <v>7.6149651512335079E-3</v>
      </c>
      <c r="V82" s="2">
        <f>F82/'Mortal Baseline'!F82</f>
        <v>4.7903689221731535E-3</v>
      </c>
      <c r="W82" s="2">
        <f>G82/'Mortal Baseline'!G82</f>
        <v>2.5589389991477335E-3</v>
      </c>
      <c r="X82" s="2">
        <f>SUM(C82:G82)/SUM('Mortal Baseline'!C82:G82)</f>
        <v>1.1820529623064201E-2</v>
      </c>
      <c r="Y82" s="93">
        <f>C82*'Stroke Epi'!$AH112</f>
        <v>16.466811151572202</v>
      </c>
      <c r="Z82" s="93">
        <f>D82*'Stroke Epi'!$AH$33</f>
        <v>11.359180322178776</v>
      </c>
      <c r="AA82" s="93">
        <f>E82*'Stroke Epi'!$AH$33</f>
        <v>2.0433222169146843</v>
      </c>
      <c r="AB82" s="93">
        <f>F82*'Stroke Epi'!$AH$33</f>
        <v>0.33074888209168485</v>
      </c>
      <c r="AC82" s="93">
        <f>G82*'Stroke Epi'!$AH$33</f>
        <v>4.0796740522028925E-2</v>
      </c>
      <c r="AD82" s="93">
        <f t="shared" si="22"/>
        <v>30.240859313279376</v>
      </c>
      <c r="AE82" s="93">
        <f>H82*'Stroke Epi'!$O$5</f>
        <v>142.11415773122368</v>
      </c>
      <c r="AF82" s="93">
        <f>I82*'Stroke Epi'!$O$5</f>
        <v>85.026537176474591</v>
      </c>
      <c r="AG82" s="93">
        <f>J82*'Stroke Epi'!$O$5</f>
        <v>20.896501647234601</v>
      </c>
      <c r="AH82" s="93">
        <f>K82*'Stroke Epi'!$O$5</f>
        <v>4.1117831315341746</v>
      </c>
      <c r="AI82" s="93">
        <f>L82*'Stroke Epi'!$O$5</f>
        <v>1.1651890536554685</v>
      </c>
      <c r="AJ82" s="93">
        <f t="shared" si="23"/>
        <v>253.31416874012251</v>
      </c>
      <c r="AK82" s="93">
        <f t="shared" si="31"/>
        <v>5097.1997129857027</v>
      </c>
      <c r="AL82" s="2"/>
      <c r="AM82" s="93">
        <f>'Mortal Baseline'!X82*AW82</f>
        <v>259.72559309587302</v>
      </c>
      <c r="AN82" s="93">
        <f>'Mortal Baseline'!Y82*AX82</f>
        <v>73.402846785899129</v>
      </c>
      <c r="AO82" s="93">
        <f>'Mortal Baseline'!Z82*AY82</f>
        <v>15.25025379714892</v>
      </c>
      <c r="AP82" s="93">
        <f>'Mortal Baseline'!AA82*AZ82</f>
        <v>4.2772680908669489</v>
      </c>
      <c r="AQ82" s="93">
        <f>'Mortal Baseline'!AB82*BA82</f>
        <v>1.8453033206922105E-2</v>
      </c>
      <c r="AR82" s="93">
        <f t="shared" si="32"/>
        <v>1030.301429807882</v>
      </c>
      <c r="AS82" s="93">
        <f t="shared" si="33"/>
        <v>436.49471600693971</v>
      </c>
      <c r="AT82" s="93">
        <f t="shared" si="34"/>
        <v>114.83514257777097</v>
      </c>
      <c r="AU82" s="93">
        <f t="shared" si="35"/>
        <v>33.854354375882473</v>
      </c>
      <c r="AV82" s="93">
        <f t="shared" si="36"/>
        <v>4.059567327271381</v>
      </c>
      <c r="AW82" s="93">
        <f>('Stroke Epi'!AE112*(SUM('Mortal Baseline'!X82:AB82)))/('Mortal Baseline'!X82*'Stroke Epi'!B$83+'Mortal Baseline'!Y82*'Stroke Epi'!C$83+'Mortal Baseline'!Z82*'Stroke Epi'!D$83+'Mortal Baseline'!AA82*'Stroke Epi'!E$83+'Mortal Baseline'!AB82*'Stroke Epi'!F$83)</f>
        <v>1.3043759652699459E-2</v>
      </c>
      <c r="AX82" s="93">
        <f>$AW82*'Stroke Epi'!C$83</f>
        <v>1.0388038270261687E-2</v>
      </c>
      <c r="AY82" s="93">
        <f>$AW82*'Stroke Epi'!D$83</f>
        <v>9.2428936938461267E-3</v>
      </c>
      <c r="AZ82" s="93">
        <f>$AW82*'Stroke Epi'!E$83</f>
        <v>8.2867437695750817E-3</v>
      </c>
      <c r="BA82" s="93">
        <f>$AW82*'Stroke Epi'!F$83</f>
        <v>7.1379691000198458E-3</v>
      </c>
      <c r="BB82" s="93">
        <f t="shared" si="24"/>
        <v>4.8099404486402202E-2</v>
      </c>
      <c r="BC82" s="2">
        <f>AM82/'Mortal Baseline'!X82</f>
        <v>1.3043759652699459E-2</v>
      </c>
      <c r="BD82" s="2">
        <f>AN82/'Mortal Baseline'!Y82</f>
        <v>1.0388038270261687E-2</v>
      </c>
      <c r="BE82" s="2">
        <f>AO82/'Mortal Baseline'!Z82</f>
        <v>9.2428936938461267E-3</v>
      </c>
      <c r="BF82" s="2">
        <f>AP82/'Mortal Baseline'!AA82</f>
        <v>8.2867437695750817E-3</v>
      </c>
      <c r="BG82" s="2">
        <f>AQ82/'Mortal Baseline'!AB82</f>
        <v>7.1379691000198458E-3</v>
      </c>
      <c r="BH82" s="2">
        <f>SUM(AM82:AQ82)/SUM('Mortal Baseline'!X82:AB82)</f>
        <v>1.2099999999999996E-2</v>
      </c>
      <c r="BI82" s="58">
        <f>AM82*'Stroke Epi'!$AP112</f>
        <v>32.335836340436188</v>
      </c>
      <c r="BJ82" s="58">
        <f>AN82*'Stroke Epi'!$AP112</f>
        <v>9.1386544248444412</v>
      </c>
      <c r="BK82" s="58">
        <f>AO82*'Stroke Epi'!$AP112</f>
        <v>1.8986565977450405</v>
      </c>
      <c r="BL82" s="58">
        <f>AP82*'Stroke Epi'!$AP112</f>
        <v>0.53251987731293515</v>
      </c>
      <c r="BM82" s="58">
        <f>AQ82*'Stroke Epi'!$AP112</f>
        <v>2.297402634261802E-3</v>
      </c>
      <c r="BN82" s="93">
        <f t="shared" ref="BN82:BN98" si="39">SUM(BI82:BM82)</f>
        <v>43.907964642972864</v>
      </c>
      <c r="BO82" s="93">
        <f>AR82*'Stroke Epi'!$O$5</f>
        <v>206.0602859615764</v>
      </c>
      <c r="BP82" s="93">
        <f>AS82*'Stroke Epi'!$O$5</f>
        <v>87.298943201387942</v>
      </c>
      <c r="BQ82" s="93">
        <f>AT82*'Stroke Epi'!$O$5</f>
        <v>22.967028515554194</v>
      </c>
      <c r="BR82" s="93">
        <f>AU82*'Stroke Epi'!$O$5</f>
        <v>6.7708708751764952</v>
      </c>
      <c r="BS82" s="93">
        <f>AV82*'Stroke Epi'!$O$5</f>
        <v>0.81191346545427623</v>
      </c>
      <c r="BT82" s="93">
        <f t="shared" si="25"/>
        <v>323.9090420191493</v>
      </c>
      <c r="BU82" s="93">
        <f t="shared" si="37"/>
        <v>6556.4392971196576</v>
      </c>
    </row>
    <row r="83" spans="1:73">
      <c r="A83" s="58">
        <f>'Mortal Baseline'!A83</f>
        <v>81</v>
      </c>
      <c r="B83" s="58">
        <v>85</v>
      </c>
      <c r="C83" s="93">
        <f>'Mortal Baseline'!C83*M83</f>
        <v>207.47019308908878</v>
      </c>
      <c r="D83" s="93">
        <f>'Mortal Baseline'!D83*N83</f>
        <v>93.195005568858107</v>
      </c>
      <c r="E83" s="93">
        <f>'Mortal Baseline'!E83*O83</f>
        <v>15.198125189200335</v>
      </c>
      <c r="F83" s="93">
        <f>'Mortal Baseline'!F83*P83</f>
        <v>2.5509578812925788</v>
      </c>
      <c r="G83" s="93">
        <f>'Mortal Baseline'!G83*Q83</f>
        <v>0.26102771828726234</v>
      </c>
      <c r="H83" s="93">
        <f t="shared" si="26"/>
        <v>759.46001286241119</v>
      </c>
      <c r="I83" s="93">
        <f t="shared" si="27"/>
        <v>421.94197395257765</v>
      </c>
      <c r="J83" s="93">
        <f t="shared" si="28"/>
        <v>96.74080956122404</v>
      </c>
      <c r="K83" s="93">
        <f t="shared" si="29"/>
        <v>18.667341525337591</v>
      </c>
      <c r="L83" s="93">
        <f t="shared" si="30"/>
        <v>4.8809871923871073</v>
      </c>
      <c r="M83" s="93">
        <f>('Stroke Epi'!AE113*(SUM('Mortal Baseline'!C83:G83)))/('Mortal Baseline'!C83*'Stroke Epi'!B$74+'Mortal Baseline'!D83*'Stroke Epi'!C$74+'Mortal Baseline'!E83*'Stroke Epi'!D$74+'Mortal Baseline'!F83*'Stroke Epi'!E$74+'Mortal Baseline'!G83*'Stroke Epi'!F$74)</f>
        <v>1.7190390060464203E-2</v>
      </c>
      <c r="N83" s="93">
        <f>M83*'Stroke Epi'!C$74</f>
        <v>1.3639962133566707E-2</v>
      </c>
      <c r="O83" s="93">
        <f>N83*'Stroke Epi'!D$74</f>
        <v>9.6652565366551202E-3</v>
      </c>
      <c r="P83" s="93">
        <f>O83*'Stroke Epi'!E$74</f>
        <v>6.0801518613021752E-3</v>
      </c>
      <c r="Q83" s="93">
        <f>P83*'Stroke Epi'!F$74</f>
        <v>3.2479205613183937E-3</v>
      </c>
      <c r="R83" s="93">
        <f t="shared" si="38"/>
        <v>4.9823681153306598E-2</v>
      </c>
      <c r="S83" s="2">
        <f>C83/'Mortal Baseline'!C83</f>
        <v>1.7190390060464203E-2</v>
      </c>
      <c r="T83" s="2">
        <f>D83/'Mortal Baseline'!D83</f>
        <v>1.3639962133566707E-2</v>
      </c>
      <c r="U83" s="2">
        <f>E83/'Mortal Baseline'!E83</f>
        <v>9.6652565366551202E-3</v>
      </c>
      <c r="V83" s="2">
        <f>F83/'Mortal Baseline'!F83</f>
        <v>6.0801518613021761E-3</v>
      </c>
      <c r="W83" s="2">
        <f>G83/'Mortal Baseline'!G83</f>
        <v>3.2479205613183937E-3</v>
      </c>
      <c r="X83" s="2">
        <f>SUM(C83:G83)/SUM('Mortal Baseline'!C83:G83)</f>
        <v>1.5193947201370975E-2</v>
      </c>
      <c r="Y83" s="93">
        <f>C83*'Stroke Epi'!$AH113</f>
        <v>19.522945169683254</v>
      </c>
      <c r="Z83" s="93">
        <f>D83*'Stroke Epi'!$AH$33</f>
        <v>12.730437760706018</v>
      </c>
      <c r="AA83" s="93">
        <f>E83*'Stroke Epi'!$AH$33</f>
        <v>2.0760639008447659</v>
      </c>
      <c r="AB83" s="93">
        <f>F83*'Stroke Epi'!$AH$33</f>
        <v>0.34846084658456628</v>
      </c>
      <c r="AC83" s="93">
        <f>G83*'Stroke Epi'!$AH$33</f>
        <v>3.5656386318040037E-2</v>
      </c>
      <c r="AD83" s="93">
        <f t="shared" si="22"/>
        <v>34.713564064136641</v>
      </c>
      <c r="AE83" s="93">
        <f>H83*'Stroke Epi'!$O$5</f>
        <v>151.89200257248226</v>
      </c>
      <c r="AF83" s="93">
        <f>I83*'Stroke Epi'!$O$5</f>
        <v>84.388394790515534</v>
      </c>
      <c r="AG83" s="93">
        <f>J83*'Stroke Epi'!$O$5</f>
        <v>19.348161912244809</v>
      </c>
      <c r="AH83" s="93">
        <f>K83*'Stroke Epi'!$O$5</f>
        <v>3.7334683050675181</v>
      </c>
      <c r="AI83" s="93">
        <f>L83*'Stroke Epi'!$O$5</f>
        <v>0.97619743847742146</v>
      </c>
      <c r="AJ83" s="93">
        <f t="shared" si="23"/>
        <v>260.33822501878757</v>
      </c>
      <c r="AK83" s="93">
        <f t="shared" si="31"/>
        <v>5392.2515020686269</v>
      </c>
      <c r="AL83" s="2"/>
      <c r="AM83" s="93">
        <f>'Mortal Baseline'!X83*AW83</f>
        <v>328.65182922667333</v>
      </c>
      <c r="AN83" s="93">
        <f>'Mortal Baseline'!Y83*AX83</f>
        <v>78.197408630721782</v>
      </c>
      <c r="AO83" s="93">
        <f>'Mortal Baseline'!Z83*AY83</f>
        <v>16.079445443609636</v>
      </c>
      <c r="AP83" s="93">
        <f>'Mortal Baseline'!AA83*AZ83</f>
        <v>4.7532710823844084</v>
      </c>
      <c r="AQ83" s="93">
        <f>'Mortal Baseline'!AB83*BA83</f>
        <v>1.1554844456088696E-2</v>
      </c>
      <c r="AR83" s="93">
        <f t="shared" si="32"/>
        <v>1120.5571367325426</v>
      </c>
      <c r="AS83" s="93">
        <f t="shared" si="33"/>
        <v>418.25452701142905</v>
      </c>
      <c r="AT83" s="93">
        <f t="shared" si="34"/>
        <v>106.04890290808139</v>
      </c>
      <c r="AU83" s="93">
        <f t="shared" si="35"/>
        <v>31.30423470577745</v>
      </c>
      <c r="AV83" s="93">
        <f t="shared" si="36"/>
        <v>3.2569113036389319</v>
      </c>
      <c r="AW83" s="93">
        <f>('Stroke Epi'!AE113*(SUM('Mortal Baseline'!X83:AB83)))/('Mortal Baseline'!X83*'Stroke Epi'!B$83+'Mortal Baseline'!Y83*'Stroke Epi'!C$83+'Mortal Baseline'!Z83*'Stroke Epi'!D$83+'Mortal Baseline'!AA83*'Stroke Epi'!E$83+'Mortal Baseline'!AB83*'Stroke Epi'!F$83)</f>
        <v>1.6563369420357452E-2</v>
      </c>
      <c r="AX83" s="93">
        <f>$AW83*'Stroke Epi'!C$83</f>
        <v>1.319105227360937E-2</v>
      </c>
      <c r="AY83" s="93">
        <f>$AW83*'Stroke Epi'!D$83</f>
        <v>1.1736912273800013E-2</v>
      </c>
      <c r="AZ83" s="93">
        <f>$AW83*'Stroke Epi'!E$83</f>
        <v>1.0522763528451842E-2</v>
      </c>
      <c r="BA83" s="93">
        <f>$AW83*'Stroke Epi'!F$83</f>
        <v>9.0640139241033296E-3</v>
      </c>
      <c r="BB83" s="93">
        <f t="shared" si="24"/>
        <v>6.1078111420322004E-2</v>
      </c>
      <c r="BC83" s="2">
        <f>AM83/'Mortal Baseline'!X83</f>
        <v>1.6563369420357452E-2</v>
      </c>
      <c r="BD83" s="2">
        <f>AN83/'Mortal Baseline'!Y83</f>
        <v>1.319105227360937E-2</v>
      </c>
      <c r="BE83" s="2">
        <f>AO83/'Mortal Baseline'!Z83</f>
        <v>1.1736912273800014E-2</v>
      </c>
      <c r="BF83" s="2">
        <f>AP83/'Mortal Baseline'!AA83</f>
        <v>1.0522763528451842E-2</v>
      </c>
      <c r="BG83" s="2">
        <f>AQ83/'Mortal Baseline'!AB83</f>
        <v>9.0640139241033296E-3</v>
      </c>
      <c r="BH83" s="2">
        <f>SUM(AM83:AQ83)/SUM('Mortal Baseline'!X83:AB83)</f>
        <v>1.55E-2</v>
      </c>
      <c r="BI83" s="58">
        <f>AM83*'Stroke Epi'!$AP113</f>
        <v>43.414906640843547</v>
      </c>
      <c r="BJ83" s="58">
        <f>AN83*'Stroke Epi'!$AP113</f>
        <v>10.329877680118347</v>
      </c>
      <c r="BK83" s="58">
        <f>AO83*'Stroke Epi'!$AP113</f>
        <v>2.1240947431008328</v>
      </c>
      <c r="BL83" s="58">
        <f>AP83*'Stroke Epi'!$AP113</f>
        <v>0.62790710998298038</v>
      </c>
      <c r="BM83" s="58">
        <f>AQ83*'Stroke Epi'!$AP113</f>
        <v>1.5263949526493168E-3</v>
      </c>
      <c r="BN83" s="93">
        <f t="shared" si="39"/>
        <v>56.498312568998358</v>
      </c>
      <c r="BO83" s="93">
        <f>AR83*'Stroke Epi'!$O$5</f>
        <v>224.11142734650855</v>
      </c>
      <c r="BP83" s="93">
        <f>AS83*'Stroke Epi'!$O$5</f>
        <v>83.650905402285815</v>
      </c>
      <c r="BQ83" s="93">
        <f>AT83*'Stroke Epi'!$O$5</f>
        <v>21.209780581616279</v>
      </c>
      <c r="BR83" s="93">
        <f>AU83*'Stroke Epi'!$O$5</f>
        <v>6.2608469411554903</v>
      </c>
      <c r="BS83" s="93">
        <f>AV83*'Stroke Epi'!$O$5</f>
        <v>0.65138226072778638</v>
      </c>
      <c r="BT83" s="93">
        <f t="shared" si="25"/>
        <v>335.88434253229394</v>
      </c>
      <c r="BU83" s="93">
        <f t="shared" si="37"/>
        <v>6948.8219522209502</v>
      </c>
    </row>
    <row r="84" spans="1:73">
      <c r="A84" s="58">
        <f>'Mortal Baseline'!A84</f>
        <v>82</v>
      </c>
      <c r="B84" s="58">
        <v>86</v>
      </c>
      <c r="C84" s="93">
        <f>'Mortal Baseline'!C84*M84</f>
        <v>189.48075938624396</v>
      </c>
      <c r="D84" s="93">
        <f>'Mortal Baseline'!D84*N84</f>
        <v>75.561480719109937</v>
      </c>
      <c r="E84" s="93">
        <f>'Mortal Baseline'!E84*O84</f>
        <v>11.112529245009062</v>
      </c>
      <c r="F84" s="93">
        <f>'Mortal Baseline'!F84*P84</f>
        <v>1.9754482123942858</v>
      </c>
      <c r="G84" s="93">
        <f>'Mortal Baseline'!G84*Q84</f>
        <v>0.16496058349104525</v>
      </c>
      <c r="H84" s="93">
        <f t="shared" si="26"/>
        <v>777.52582450648958</v>
      </c>
      <c r="I84" s="93">
        <f t="shared" si="27"/>
        <v>400.38462212046602</v>
      </c>
      <c r="J84" s="93">
        <f t="shared" si="28"/>
        <v>86.429112993143519</v>
      </c>
      <c r="K84" s="93">
        <f t="shared" si="29"/>
        <v>16.560860586079794</v>
      </c>
      <c r="L84" s="93">
        <f t="shared" si="30"/>
        <v>4.0340939510826912</v>
      </c>
      <c r="M84" s="93">
        <f>('Stroke Epi'!AE114*(SUM('Mortal Baseline'!C84:G84)))/('Mortal Baseline'!C84*'Stroke Epi'!B$74+'Mortal Baseline'!D84*'Stroke Epi'!C$74+'Mortal Baseline'!E84*'Stroke Epi'!D$74+'Mortal Baseline'!F84*'Stroke Epi'!E$74+'Mortal Baseline'!G84*'Stroke Epi'!F$74)</f>
        <v>1.7028281551410816E-2</v>
      </c>
      <c r="N84" s="93">
        <f>M84*'Stroke Epi'!C$74</f>
        <v>1.3511334806482225E-2</v>
      </c>
      <c r="O84" s="93">
        <f>N84*'Stroke Epi'!D$74</f>
        <v>9.5741114072389385E-3</v>
      </c>
      <c r="P84" s="93">
        <f>O84*'Stroke Epi'!E$74</f>
        <v>6.0228149219083028E-3</v>
      </c>
      <c r="Q84" s="93">
        <f>P84*'Stroke Epi'!F$74</f>
        <v>3.2172920789007619E-3</v>
      </c>
      <c r="R84" s="93">
        <f t="shared" si="38"/>
        <v>4.9353834765941046E-2</v>
      </c>
      <c r="S84" s="2">
        <f>C84/'Mortal Baseline'!C84</f>
        <v>1.7028281551410816E-2</v>
      </c>
      <c r="T84" s="2">
        <f>D84/'Mortal Baseline'!D84</f>
        <v>1.3511334806482225E-2</v>
      </c>
      <c r="U84" s="2">
        <f>E84/'Mortal Baseline'!E84</f>
        <v>9.5741114072389385E-3</v>
      </c>
      <c r="V84" s="2">
        <f>F84/'Mortal Baseline'!F84</f>
        <v>6.0228149219083028E-3</v>
      </c>
      <c r="W84" s="2">
        <f>G84/'Mortal Baseline'!G84</f>
        <v>3.2172920789007614E-3</v>
      </c>
      <c r="X84" s="2">
        <f>SUM(C84:G84)/SUM('Mortal Baseline'!C84:G84)</f>
        <v>1.5240850938270741E-2</v>
      </c>
      <c r="Y84" s="93">
        <f>C84*'Stroke Epi'!$AH114</f>
        <v>17.830139458245558</v>
      </c>
      <c r="Z84" s="93">
        <f>D84*'Stroke Epi'!$AH$33</f>
        <v>10.321698266230417</v>
      </c>
      <c r="AA84" s="93">
        <f>E84*'Stroke Epi'!$AH$33</f>
        <v>1.5179714948682379</v>
      </c>
      <c r="AB84" s="93">
        <f>F84*'Stroke Epi'!$AH$33</f>
        <v>0.26984622581305945</v>
      </c>
      <c r="AC84" s="93">
        <f>G84*'Stroke Epi'!$AH$33</f>
        <v>2.2533615704876782E-2</v>
      </c>
      <c r="AD84" s="93">
        <f t="shared" si="22"/>
        <v>29.962189060862148</v>
      </c>
      <c r="AE84" s="93">
        <f>H84*'Stroke Epi'!$O$5</f>
        <v>155.50516490129792</v>
      </c>
      <c r="AF84" s="93">
        <f>I84*'Stroke Epi'!$O$5</f>
        <v>80.076924424093207</v>
      </c>
      <c r="AG84" s="93">
        <f>J84*'Stroke Epi'!$O$5</f>
        <v>17.285822598628705</v>
      </c>
      <c r="AH84" s="93">
        <f>K84*'Stroke Epi'!$O$5</f>
        <v>3.3121721172159591</v>
      </c>
      <c r="AI84" s="93">
        <f>L84*'Stroke Epi'!$O$5</f>
        <v>0.80681879021653824</v>
      </c>
      <c r="AJ84" s="93">
        <f t="shared" si="23"/>
        <v>256.98690283145231</v>
      </c>
      <c r="AK84" s="93">
        <f t="shared" si="31"/>
        <v>5679.2005939609417</v>
      </c>
      <c r="AL84" s="2"/>
      <c r="AM84" s="93">
        <f>'Mortal Baseline'!X84*AW84</f>
        <v>308.08655437146098</v>
      </c>
      <c r="AN84" s="93">
        <f>'Mortal Baseline'!Y84*AX84</f>
        <v>60.244829432243435</v>
      </c>
      <c r="AO84" s="93">
        <f>'Mortal Baseline'!Z84*AY84</f>
        <v>12.470107685754888</v>
      </c>
      <c r="AP84" s="93">
        <f>'Mortal Baseline'!AA84*AZ84</f>
        <v>3.9464204046950009</v>
      </c>
      <c r="AQ84" s="93">
        <f>'Mortal Baseline'!AB84*BA84</f>
        <v>5.1690072152023522E-3</v>
      </c>
      <c r="AR84" s="93">
        <f t="shared" si="32"/>
        <v>1161.1173571166514</v>
      </c>
      <c r="AS84" s="93">
        <f t="shared" si="33"/>
        <v>384.5185733612683</v>
      </c>
      <c r="AT84" s="93">
        <f t="shared" si="34"/>
        <v>95.185135269119172</v>
      </c>
      <c r="AU84" s="93">
        <f t="shared" si="35"/>
        <v>28.361901059333981</v>
      </c>
      <c r="AV84" s="93">
        <f t="shared" si="36"/>
        <v>2.6091716551736983</v>
      </c>
      <c r="AW84" s="93">
        <f>('Stroke Epi'!AE114*(SUM('Mortal Baseline'!X84:AB84)))/('Mortal Baseline'!X84*'Stroke Epi'!B$83+'Mortal Baseline'!Y84*'Stroke Epi'!C$83+'Mortal Baseline'!Z84*'Stroke Epi'!D$83+'Mortal Baseline'!AA84*'Stroke Epi'!E$83+'Mortal Baseline'!AB84*'Stroke Epi'!F$83)</f>
        <v>1.6418486572118005E-2</v>
      </c>
      <c r="AX84" s="93">
        <f>$AW84*'Stroke Epi'!C$83</f>
        <v>1.3075667705640547E-2</v>
      </c>
      <c r="AY84" s="93">
        <f>$AW84*'Stroke Epi'!D$83</f>
        <v>1.1634247336696414E-2</v>
      </c>
      <c r="AZ84" s="93">
        <f>$AW84*'Stroke Epi'!E$83</f>
        <v>1.043071897443263E-2</v>
      </c>
      <c r="BA84" s="93">
        <f>$AW84*'Stroke Epi'!F$83</f>
        <v>8.9847293220107118E-3</v>
      </c>
      <c r="BB84" s="93">
        <f t="shared" si="24"/>
        <v>6.0543849910898312E-2</v>
      </c>
      <c r="BC84" s="2">
        <f>AM84/'Mortal Baseline'!X84</f>
        <v>1.6418486572118005E-2</v>
      </c>
      <c r="BD84" s="2">
        <f>AN84/'Mortal Baseline'!Y84</f>
        <v>1.3075667705640547E-2</v>
      </c>
      <c r="BE84" s="2">
        <f>AO84/'Mortal Baseline'!Z84</f>
        <v>1.1634247336696414E-2</v>
      </c>
      <c r="BF84" s="2">
        <f>AP84/'Mortal Baseline'!AA84</f>
        <v>1.043071897443263E-2</v>
      </c>
      <c r="BG84" s="2">
        <f>AQ84/'Mortal Baseline'!AB84</f>
        <v>8.9847293220107118E-3</v>
      </c>
      <c r="BH84" s="2">
        <f>SUM(AM84:AQ84)/SUM('Mortal Baseline'!X84:AB84)</f>
        <v>1.55E-2</v>
      </c>
      <c r="BI84" s="58">
        <f>AM84*'Stroke Epi'!$AP114</f>
        <v>40.698233832469995</v>
      </c>
      <c r="BJ84" s="58">
        <f>AN84*'Stroke Epi'!$AP114</f>
        <v>7.9583419679993579</v>
      </c>
      <c r="BK84" s="58">
        <f>AO84*'Stroke Epi'!$AP114</f>
        <v>1.6473012252882206</v>
      </c>
      <c r="BL84" s="58">
        <f>AP84*'Stroke Epi'!$AP114</f>
        <v>0.52132213546020956</v>
      </c>
      <c r="BM84" s="58">
        <f>AQ84*'Stroke Epi'!$AP114</f>
        <v>6.8282585312823068E-4</v>
      </c>
      <c r="BN84" s="93">
        <f t="shared" si="39"/>
        <v>50.825881987070908</v>
      </c>
      <c r="BO84" s="93">
        <f>AR84*'Stroke Epi'!$O$5</f>
        <v>232.2234714233303</v>
      </c>
      <c r="BP84" s="93">
        <f>AS84*'Stroke Epi'!$O$5</f>
        <v>76.90371467225367</v>
      </c>
      <c r="BQ84" s="93">
        <f>AT84*'Stroke Epi'!$O$5</f>
        <v>19.037027053823834</v>
      </c>
      <c r="BR84" s="93">
        <f>AU84*'Stroke Epi'!$O$5</f>
        <v>5.6723802118667965</v>
      </c>
      <c r="BS84" s="93">
        <f>AV84*'Stroke Epi'!$O$5</f>
        <v>0.52183433103473964</v>
      </c>
      <c r="BT84" s="93">
        <f t="shared" si="25"/>
        <v>334.35842769230942</v>
      </c>
      <c r="BU84" s="93">
        <f t="shared" si="37"/>
        <v>7334.0062619003302</v>
      </c>
    </row>
    <row r="85" spans="1:73">
      <c r="A85" s="58">
        <f>'Mortal Baseline'!A85</f>
        <v>83</v>
      </c>
      <c r="B85" s="58">
        <v>87</v>
      </c>
      <c r="C85" s="93">
        <f>'Mortal Baseline'!C85*M85</f>
        <v>173.07753217143929</v>
      </c>
      <c r="D85" s="93">
        <f>'Mortal Baseline'!D85*N85</f>
        <v>60.277424216642018</v>
      </c>
      <c r="E85" s="93">
        <f>'Mortal Baseline'!E85*O85</f>
        <v>7.959384299603216</v>
      </c>
      <c r="F85" s="93">
        <f>'Mortal Baseline'!F85*P85</f>
        <v>1.5332599565857863</v>
      </c>
      <c r="G85" s="93">
        <f>'Mortal Baseline'!G85*Q85</f>
        <v>0.10268420875354374</v>
      </c>
      <c r="H85" s="93">
        <f t="shared" si="26"/>
        <v>777.26805231838546</v>
      </c>
      <c r="I85" s="93">
        <f t="shared" si="27"/>
        <v>370.26342364678442</v>
      </c>
      <c r="J85" s="93">
        <f t="shared" si="28"/>
        <v>75.584703199249788</v>
      </c>
      <c r="K85" s="93">
        <f t="shared" si="29"/>
        <v>14.512102199636566</v>
      </c>
      <c r="L85" s="93">
        <f t="shared" si="30"/>
        <v>3.3074257539148197</v>
      </c>
      <c r="M85" s="93">
        <f>('Stroke Epi'!AE115*(SUM('Mortal Baseline'!C85:G85)))/('Mortal Baseline'!C85*'Stroke Epi'!B$74+'Mortal Baseline'!D85*'Stroke Epi'!C$74+'Mortal Baseline'!E85*'Stroke Epi'!D$74+'Mortal Baseline'!F85*'Stroke Epi'!E$74+'Mortal Baseline'!G85*'Stroke Epi'!F$74)</f>
        <v>1.686354570234902E-2</v>
      </c>
      <c r="N85" s="93">
        <f>M85*'Stroke Epi'!C$74</f>
        <v>1.3380622778695743E-2</v>
      </c>
      <c r="O85" s="93">
        <f>N85*'Stroke Epi'!D$74</f>
        <v>9.4814890620585433E-3</v>
      </c>
      <c r="P85" s="93">
        <f>O85*'Stroke Epi'!E$74</f>
        <v>5.9645487059717681E-3</v>
      </c>
      <c r="Q85" s="93">
        <f>P85*'Stroke Epi'!F$74</f>
        <v>3.1861671917125071E-3</v>
      </c>
      <c r="R85" s="93">
        <f t="shared" si="38"/>
        <v>4.8876373440787574E-2</v>
      </c>
      <c r="S85" s="2">
        <f>C85/'Mortal Baseline'!C85</f>
        <v>1.686354570234902E-2</v>
      </c>
      <c r="T85" s="2">
        <f>D85/'Mortal Baseline'!D85</f>
        <v>1.3380622778695743E-2</v>
      </c>
      <c r="U85" s="2">
        <f>E85/'Mortal Baseline'!E85</f>
        <v>9.4814890620585433E-3</v>
      </c>
      <c r="V85" s="2">
        <f>F85/'Mortal Baseline'!F85</f>
        <v>5.9645487059717681E-3</v>
      </c>
      <c r="W85" s="2">
        <f>G85/'Mortal Baseline'!G85</f>
        <v>3.1861671917125071E-3</v>
      </c>
      <c r="X85" s="2">
        <f>SUM(C85:G85)/SUM('Mortal Baseline'!C85:G85)</f>
        <v>1.5282777265780338E-2</v>
      </c>
      <c r="Y85" s="93">
        <f>C85*'Stroke Epi'!$AH115</f>
        <v>16.286595777332437</v>
      </c>
      <c r="Z85" s="93">
        <f>D85*'Stroke Epi'!$AH$33</f>
        <v>8.2338961479932991</v>
      </c>
      <c r="AA85" s="93">
        <f>E85*'Stroke Epi'!$AH$33</f>
        <v>1.0872518953257992</v>
      </c>
      <c r="AB85" s="93">
        <f>F85*'Stroke Epi'!$AH$33</f>
        <v>0.20944331006961842</v>
      </c>
      <c r="AC85" s="93">
        <f>G85*'Stroke Epi'!$AH$33</f>
        <v>1.4026662915734074E-2</v>
      </c>
      <c r="AD85" s="93">
        <f t="shared" si="22"/>
        <v>25.831213793636888</v>
      </c>
      <c r="AE85" s="93">
        <f>H85*'Stroke Epi'!$O$5</f>
        <v>155.45361046367711</v>
      </c>
      <c r="AF85" s="93">
        <f>I85*'Stroke Epi'!$O$5</f>
        <v>74.052684729356884</v>
      </c>
      <c r="AG85" s="93">
        <f>J85*'Stroke Epi'!$O$5</f>
        <v>15.116940639849958</v>
      </c>
      <c r="AH85" s="93">
        <f>K85*'Stroke Epi'!$O$5</f>
        <v>2.9024204399273135</v>
      </c>
      <c r="AI85" s="93">
        <f>L85*'Stroke Epi'!$O$5</f>
        <v>0.66148515078296399</v>
      </c>
      <c r="AJ85" s="93">
        <f t="shared" si="23"/>
        <v>248.18714142359423</v>
      </c>
      <c r="AK85" s="93">
        <f t="shared" si="31"/>
        <v>5953.2189491781728</v>
      </c>
      <c r="AL85" s="2"/>
      <c r="AM85" s="93">
        <f>'Mortal Baseline'!X85*AW85</f>
        <v>288.18748695568263</v>
      </c>
      <c r="AN85" s="93">
        <f>'Mortal Baseline'!Y85*AX85</f>
        <v>45.059333556016085</v>
      </c>
      <c r="AO85" s="93">
        <f>'Mortal Baseline'!Z85*AY85</f>
        <v>9.576107157274274</v>
      </c>
      <c r="AP85" s="93">
        <f>'Mortal Baseline'!AA85*AZ85</f>
        <v>3.2987227401067702</v>
      </c>
      <c r="AQ85" s="93">
        <f>'Mortal Baseline'!AB85*BA85</f>
        <v>2.2211697923280017E-3</v>
      </c>
      <c r="AR85" s="93">
        <f t="shared" si="32"/>
        <v>1176.383138816534</v>
      </c>
      <c r="AS85" s="93">
        <f t="shared" si="33"/>
        <v>344.71585027703139</v>
      </c>
      <c r="AT85" s="93">
        <f t="shared" si="34"/>
        <v>84.0769141472814</v>
      </c>
      <c r="AU85" s="93">
        <f t="shared" si="35"/>
        <v>25.466921452113745</v>
      </c>
      <c r="AV85" s="93">
        <f t="shared" si="36"/>
        <v>2.0888756680781579</v>
      </c>
      <c r="AW85" s="93">
        <f>('Stroke Epi'!AE115*(SUM('Mortal Baseline'!X85:AB85)))/('Mortal Baseline'!X85*'Stroke Epi'!B$83+'Mortal Baseline'!Y85*'Stroke Epi'!C$83+'Mortal Baseline'!Z85*'Stroke Epi'!D$83+'Mortal Baseline'!AA85*'Stroke Epi'!E$83+'Mortal Baseline'!AB85*'Stroke Epi'!F$83)</f>
        <v>1.6277090097147076E-2</v>
      </c>
      <c r="AX85" s="93">
        <f>$AW85*'Stroke Epi'!C$83</f>
        <v>1.2963059682157522E-2</v>
      </c>
      <c r="AY85" s="93">
        <f>$AW85*'Stroke Epi'!D$83</f>
        <v>1.1534052866571354E-2</v>
      </c>
      <c r="AZ85" s="93">
        <f>$AW85*'Stroke Epi'!E$83</f>
        <v>1.0340889324914154E-2</v>
      </c>
      <c r="BA85" s="93">
        <f>$AW85*'Stroke Epi'!F$83</f>
        <v>8.9073525766499261E-3</v>
      </c>
      <c r="BB85" s="93">
        <f t="shared" si="24"/>
        <v>6.0022444547440032E-2</v>
      </c>
      <c r="BC85" s="2">
        <f>AM85/'Mortal Baseline'!X85</f>
        <v>1.6277090097147076E-2</v>
      </c>
      <c r="BD85" s="2">
        <f>AN85/'Mortal Baseline'!Y85</f>
        <v>1.2963059682157522E-2</v>
      </c>
      <c r="BE85" s="2">
        <f>AO85/'Mortal Baseline'!Z85</f>
        <v>1.1534052866571354E-2</v>
      </c>
      <c r="BF85" s="2">
        <f>AP85/'Mortal Baseline'!AA85</f>
        <v>1.0340889324914154E-2</v>
      </c>
      <c r="BG85" s="2">
        <f>AQ85/'Mortal Baseline'!AB85</f>
        <v>8.9073525766499261E-3</v>
      </c>
      <c r="BH85" s="2">
        <f>SUM(AM85:AQ85)/SUM('Mortal Baseline'!X85:AB85)</f>
        <v>1.5500000000000005E-2</v>
      </c>
      <c r="BI85" s="58">
        <f>AM85*'Stroke Epi'!$AP115</f>
        <v>38.069567026845675</v>
      </c>
      <c r="BJ85" s="58">
        <f>AN85*'Stroke Epi'!$AP115</f>
        <v>5.9523379627497244</v>
      </c>
      <c r="BK85" s="58">
        <f>AO85*'Stroke Epi'!$AP115</f>
        <v>1.2650037554759315</v>
      </c>
      <c r="BL85" s="58">
        <f>AP85*'Stroke Epi'!$AP115</f>
        <v>0.43576127396810432</v>
      </c>
      <c r="BM85" s="58">
        <f>AQ85*'Stroke Epi'!$AP115</f>
        <v>2.9341652956652899E-4</v>
      </c>
      <c r="BN85" s="93">
        <f t="shared" si="39"/>
        <v>45.722963435569</v>
      </c>
      <c r="BO85" s="93">
        <f>AR85*'Stroke Epi'!$O$5</f>
        <v>235.27662776330681</v>
      </c>
      <c r="BP85" s="93">
        <f>AS85*'Stroke Epi'!$O$5</f>
        <v>68.943170055406284</v>
      </c>
      <c r="BQ85" s="93">
        <f>AT85*'Stroke Epi'!$O$5</f>
        <v>16.815382829456279</v>
      </c>
      <c r="BR85" s="93">
        <f>AU85*'Stroke Epi'!$O$5</f>
        <v>5.0933842904227493</v>
      </c>
      <c r="BS85" s="93">
        <f>AV85*'Stroke Epi'!$O$5</f>
        <v>0.41777513361563162</v>
      </c>
      <c r="BT85" s="93">
        <f t="shared" si="25"/>
        <v>326.54634007220778</v>
      </c>
      <c r="BU85" s="93">
        <f t="shared" si="37"/>
        <v>7706.2755654081066</v>
      </c>
    </row>
    <row r="86" spans="1:73">
      <c r="A86" s="58">
        <f>'Mortal Baseline'!A86</f>
        <v>84</v>
      </c>
      <c r="B86" s="58">
        <v>88</v>
      </c>
      <c r="C86" s="93">
        <f>'Mortal Baseline'!C86*M86</f>
        <v>158.03362436200138</v>
      </c>
      <c r="D86" s="93">
        <f>'Mortal Baseline'!D86*N86</f>
        <v>47.162118083611979</v>
      </c>
      <c r="E86" s="93">
        <f>'Mortal Baseline'!E86*O86</f>
        <v>5.5736818283165368</v>
      </c>
      <c r="F86" s="93">
        <f>'Mortal Baseline'!F86*P86</f>
        <v>1.1924487079804966</v>
      </c>
      <c r="G86" s="93">
        <f>'Mortal Baseline'!G86*Q86</f>
        <v>6.2877378992503216E-2</v>
      </c>
      <c r="H86" s="93">
        <f t="shared" si="26"/>
        <v>763.56147043937733</v>
      </c>
      <c r="I86" s="93">
        <f t="shared" si="27"/>
        <v>335.13896085304623</v>
      </c>
      <c r="J86" s="93">
        <f t="shared" si="28"/>
        <v>64.954192492390575</v>
      </c>
      <c r="K86" s="93">
        <f t="shared" si="29"/>
        <v>12.59268715762013</v>
      </c>
      <c r="L86" s="93">
        <f t="shared" si="30"/>
        <v>2.6947913192086244</v>
      </c>
      <c r="M86" s="93">
        <f>('Stroke Epi'!AE116*(SUM('Mortal Baseline'!C86:G86)))/('Mortal Baseline'!C86*'Stroke Epi'!B$74+'Mortal Baseline'!D86*'Stroke Epi'!C$74+'Mortal Baseline'!E86*'Stroke Epi'!D$74+'Mortal Baseline'!F86*'Stroke Epi'!E$74+'Mortal Baseline'!G86*'Stroke Epi'!F$74)</f>
        <v>1.6697289830634319E-2</v>
      </c>
      <c r="N86" s="93">
        <f>M86*'Stroke Epi'!C$74</f>
        <v>1.3248704667082492E-2</v>
      </c>
      <c r="O86" s="93">
        <f>N86*'Stroke Epi'!D$74</f>
        <v>9.3880120877027663E-3</v>
      </c>
      <c r="P86" s="93">
        <f>O86*'Stroke Epi'!E$74</f>
        <v>5.9057448659016456E-3</v>
      </c>
      <c r="Q86" s="93">
        <f>P86*'Stroke Epi'!F$74</f>
        <v>3.1547551142504606E-3</v>
      </c>
      <c r="R86" s="93">
        <f t="shared" si="38"/>
        <v>4.8394506565571684E-2</v>
      </c>
      <c r="S86" s="2">
        <f>C86/'Mortal Baseline'!C86</f>
        <v>1.6697289830634319E-2</v>
      </c>
      <c r="T86" s="2">
        <f>D86/'Mortal Baseline'!D86</f>
        <v>1.3248704667082492E-2</v>
      </c>
      <c r="U86" s="2">
        <f>E86/'Mortal Baseline'!E86</f>
        <v>9.3880120877027663E-3</v>
      </c>
      <c r="V86" s="2">
        <f>F86/'Mortal Baseline'!F86</f>
        <v>5.9057448659016456E-3</v>
      </c>
      <c r="W86" s="2">
        <f>G86/'Mortal Baseline'!G86</f>
        <v>3.1547551142504606E-3</v>
      </c>
      <c r="X86" s="2">
        <f>SUM(C86:G86)/SUM('Mortal Baseline'!C86:G86)</f>
        <v>1.5319788470888253E-2</v>
      </c>
      <c r="Y86" s="93">
        <f>C86*'Stroke Epi'!$AH116</f>
        <v>14.870964052464331</v>
      </c>
      <c r="Z86" s="93">
        <f>D86*'Stroke Epi'!$AH$33</f>
        <v>6.4423453302213964</v>
      </c>
      <c r="AA86" s="93">
        <f>E86*'Stroke Epi'!$AH$33</f>
        <v>0.76136493774803893</v>
      </c>
      <c r="AB86" s="93">
        <f>F86*'Stroke Epi'!$AH$33</f>
        <v>0.16288849351013585</v>
      </c>
      <c r="AC86" s="93">
        <f>G86*'Stroke Epi'!$AH$33</f>
        <v>8.589049970375939E-3</v>
      </c>
      <c r="AD86" s="93">
        <f t="shared" si="22"/>
        <v>22.246151863914275</v>
      </c>
      <c r="AE86" s="93">
        <f>H86*'Stroke Epi'!$O$5</f>
        <v>152.71229408787548</v>
      </c>
      <c r="AF86" s="93">
        <f>I86*'Stroke Epi'!$O$5</f>
        <v>67.027792170609246</v>
      </c>
      <c r="AG86" s="93">
        <f>J86*'Stroke Epi'!$O$5</f>
        <v>12.990838498478116</v>
      </c>
      <c r="AH86" s="93">
        <f>K86*'Stroke Epi'!$O$5</f>
        <v>2.5185374315240261</v>
      </c>
      <c r="AI86" s="93">
        <f>L86*'Stroke Epi'!$O$5</f>
        <v>0.53895826384172485</v>
      </c>
      <c r="AJ86" s="93">
        <f t="shared" si="23"/>
        <v>235.78842045232861</v>
      </c>
      <c r="AK86" s="93">
        <f t="shared" si="31"/>
        <v>6211.2535214944155</v>
      </c>
      <c r="AL86" s="2"/>
      <c r="AM86" s="93">
        <f>'Mortal Baseline'!X86*AW86</f>
        <v>268.74443147507014</v>
      </c>
      <c r="AN86" s="93">
        <f>'Mortal Baseline'!Y86*AX86</f>
        <v>32.5820705498138</v>
      </c>
      <c r="AO86" s="93">
        <f>'Mortal Baseline'!Z86*AY86</f>
        <v>7.2709254289126699</v>
      </c>
      <c r="AP86" s="93">
        <f>'Mortal Baseline'!AA86*AZ86</f>
        <v>2.7746930973004384</v>
      </c>
      <c r="AQ86" s="93">
        <f>'Mortal Baseline'!AB86*BA86</f>
        <v>9.1432125618045158E-4</v>
      </c>
      <c r="AR86" s="93">
        <f t="shared" si="32"/>
        <v>1171.7813755014517</v>
      </c>
      <c r="AS86" s="93">
        <f t="shared" si="33"/>
        <v>302.40241280868918</v>
      </c>
      <c r="AT86" s="93">
        <f t="shared" si="34"/>
        <v>73.267452991261862</v>
      </c>
      <c r="AU86" s="93">
        <f t="shared" si="35"/>
        <v>22.712468985023328</v>
      </c>
      <c r="AV86" s="93">
        <f t="shared" si="36"/>
        <v>1.6717214391891404</v>
      </c>
      <c r="AW86" s="93">
        <f>('Stroke Epi'!AE116*(SUM('Mortal Baseline'!X86:AB86)))/('Mortal Baseline'!X86*'Stroke Epi'!B$83+'Mortal Baseline'!Y86*'Stroke Epi'!C$83+'Mortal Baseline'!Z86*'Stroke Epi'!D$83+'Mortal Baseline'!AA86*'Stroke Epi'!E$83+'Mortal Baseline'!AB86*'Stroke Epi'!F$83)</f>
        <v>1.6142812504399667E-2</v>
      </c>
      <c r="AX86" s="93">
        <f>$AW86*'Stroke Epi'!C$83</f>
        <v>1.2856121129973296E-2</v>
      </c>
      <c r="AY86" s="93">
        <f>$AW86*'Stroke Epi'!D$83</f>
        <v>1.1438902883109874E-2</v>
      </c>
      <c r="AZ86" s="93">
        <f>$AW86*'Stroke Epi'!E$83</f>
        <v>1.0255582324883465E-2</v>
      </c>
      <c r="BA86" s="93">
        <f>$AW86*'Stroke Epi'!F$83</f>
        <v>8.8338715149486931E-3</v>
      </c>
      <c r="BB86" s="93">
        <f t="shared" si="24"/>
        <v>5.9527290357315001E-2</v>
      </c>
      <c r="BC86" s="2">
        <f>AM86/'Mortal Baseline'!X86</f>
        <v>1.6142812504399667E-2</v>
      </c>
      <c r="BD86" s="2">
        <f>AN86/'Mortal Baseline'!Y86</f>
        <v>1.2856121129973296E-2</v>
      </c>
      <c r="BE86" s="2">
        <f>AO86/'Mortal Baseline'!Z86</f>
        <v>1.1438902883109874E-2</v>
      </c>
      <c r="BF86" s="2">
        <f>AP86/'Mortal Baseline'!AA86</f>
        <v>1.0255582324883465E-2</v>
      </c>
      <c r="BG86" s="2">
        <f>AQ86/'Mortal Baseline'!AB86</f>
        <v>8.8338715149486931E-3</v>
      </c>
      <c r="BH86" s="2">
        <f>SUM(AM86:AQ86)/SUM('Mortal Baseline'!X86:AB86)</f>
        <v>1.5500000000000002E-2</v>
      </c>
      <c r="BI86" s="58">
        <f>AM86*'Stroke Epi'!$AP116</f>
        <v>35.501139397856768</v>
      </c>
      <c r="BJ86" s="58">
        <f>AN86*'Stroke Epi'!$AP116</f>
        <v>4.3040915196304024</v>
      </c>
      <c r="BK86" s="58">
        <f>AO86*'Stroke Epi'!$AP116</f>
        <v>0.96048924915936362</v>
      </c>
      <c r="BL86" s="58">
        <f>AP86*'Stroke Epi'!$AP116</f>
        <v>0.36653695815338788</v>
      </c>
      <c r="BM86" s="58">
        <f>AQ86*'Stroke Epi'!$AP116</f>
        <v>1.2078183794143765E-4</v>
      </c>
      <c r="BN86" s="93">
        <f t="shared" si="39"/>
        <v>41.132377906637871</v>
      </c>
      <c r="BO86" s="93">
        <f>AR86*'Stroke Epi'!$O$5</f>
        <v>234.35627510029036</v>
      </c>
      <c r="BP86" s="93">
        <f>AS86*'Stroke Epi'!$O$5</f>
        <v>60.480482561737837</v>
      </c>
      <c r="BQ86" s="93">
        <f>AT86*'Stroke Epi'!$O$5</f>
        <v>14.653490598252374</v>
      </c>
      <c r="BR86" s="93">
        <f>AU86*'Stroke Epi'!$O$5</f>
        <v>4.5424937970046662</v>
      </c>
      <c r="BS86" s="93">
        <f>AV86*'Stroke Epi'!$O$5</f>
        <v>0.3343442878378281</v>
      </c>
      <c r="BT86" s="93">
        <f t="shared" si="25"/>
        <v>314.36708634512308</v>
      </c>
      <c r="BU86" s="93">
        <f t="shared" si="37"/>
        <v>8061.7750296598679</v>
      </c>
    </row>
    <row r="87" spans="1:73">
      <c r="A87" s="58">
        <f>'Mortal Baseline'!A87</f>
        <v>85</v>
      </c>
      <c r="B87" s="58">
        <v>89</v>
      </c>
      <c r="C87" s="93">
        <f>'Mortal Baseline'!C87*M87</f>
        <v>145.20717111670282</v>
      </c>
      <c r="D87" s="93">
        <f>'Mortal Baseline'!D87*N87</f>
        <v>36.334071068027981</v>
      </c>
      <c r="E87" s="93">
        <f>'Mortal Baseline'!E87*O87</f>
        <v>3.8362683555583263</v>
      </c>
      <c r="F87" s="93">
        <f>'Mortal Baseline'!F87*P87</f>
        <v>0.93573212269345563</v>
      </c>
      <c r="G87" s="93">
        <f>'Mortal Baseline'!G87*Q87</f>
        <v>3.8098010069587351E-2</v>
      </c>
      <c r="H87" s="93">
        <f t="shared" si="26"/>
        <v>741.18538341574026</v>
      </c>
      <c r="I87" s="93">
        <f t="shared" si="27"/>
        <v>298.00289442024359</v>
      </c>
      <c r="J87" s="93">
        <f t="shared" si="28"/>
        <v>55.038257411722753</v>
      </c>
      <c r="K87" s="93">
        <f t="shared" si="29"/>
        <v>10.846993355279423</v>
      </c>
      <c r="L87" s="93">
        <f t="shared" si="30"/>
        <v>2.185342015466111</v>
      </c>
      <c r="M87" s="93">
        <f>('Stroke Epi'!AE117*(SUM('Mortal Baseline'!C87:G87)))/('Mortal Baseline'!C87*'Stroke Epi'!B$74+'Mortal Baseline'!D87*'Stroke Epi'!C$74+'Mortal Baseline'!E87*'Stroke Epi'!D$74+'Mortal Baseline'!F87*'Stroke Epi'!E$74+'Mortal Baseline'!G87*'Stroke Epi'!F$74)</f>
        <v>1.6531514329723454E-2</v>
      </c>
      <c r="N87" s="93">
        <f>M87*'Stroke Epi'!C$74</f>
        <v>1.3117167712589663E-2</v>
      </c>
      <c r="O87" s="93">
        <f>N87*'Stroke Epi'!D$74</f>
        <v>9.2948052007060002E-3</v>
      </c>
      <c r="P87" s="93">
        <f>O87*'Stroke Epi'!E$74</f>
        <v>5.8471109304949302E-3</v>
      </c>
      <c r="Q87" s="93">
        <f>P87*'Stroke Epi'!F$74</f>
        <v>3.123433797161236E-3</v>
      </c>
      <c r="R87" s="93">
        <f t="shared" si="38"/>
        <v>4.7914031970675286E-2</v>
      </c>
      <c r="S87" s="2">
        <f>C87/'Mortal Baseline'!C87</f>
        <v>1.6531514329723454E-2</v>
      </c>
      <c r="T87" s="2">
        <f>D87/'Mortal Baseline'!D87</f>
        <v>1.3117167712589663E-2</v>
      </c>
      <c r="U87" s="2">
        <f>E87/'Mortal Baseline'!E87</f>
        <v>9.2948052007060002E-3</v>
      </c>
      <c r="V87" s="2">
        <f>F87/'Mortal Baseline'!F87</f>
        <v>5.8471109304949302E-3</v>
      </c>
      <c r="W87" s="2">
        <f>G87/'Mortal Baseline'!G87</f>
        <v>3.123433797161236E-3</v>
      </c>
      <c r="X87" s="2">
        <f>SUM(C87:G87)/SUM('Mortal Baseline'!C87:G87)</f>
        <v>1.5351982741321952E-2</v>
      </c>
      <c r="Y87" s="93">
        <f>C87*'Stroke Epi'!$AH117</f>
        <v>13.663994802081737</v>
      </c>
      <c r="Z87" s="93">
        <f>D87*'Stroke Epi'!$AH$33</f>
        <v>4.9632341078926219</v>
      </c>
      <c r="AA87" s="93">
        <f>E87*'Stroke Epi'!$AH$33</f>
        <v>0.52403425736926734</v>
      </c>
      <c r="AB87" s="93">
        <f>F87*'Stroke Epi'!$AH$33</f>
        <v>0.12782100795992604</v>
      </c>
      <c r="AC87" s="93">
        <f>G87*'Stroke Epi'!$AH$33</f>
        <v>5.2041881755056319E-3</v>
      </c>
      <c r="AD87" s="93">
        <f t="shared" si="22"/>
        <v>19.284288363479057</v>
      </c>
      <c r="AE87" s="93">
        <f>H87*'Stroke Epi'!$O$5</f>
        <v>148.23707668314805</v>
      </c>
      <c r="AF87" s="93">
        <f>I87*'Stroke Epi'!$O$5</f>
        <v>59.600578884048723</v>
      </c>
      <c r="AG87" s="93">
        <f>J87*'Stroke Epi'!$O$5</f>
        <v>11.007651482344551</v>
      </c>
      <c r="AH87" s="93">
        <f>K87*'Stroke Epi'!$O$5</f>
        <v>2.1693986710558848</v>
      </c>
      <c r="AI87" s="93">
        <f>L87*'Stroke Epi'!$O$5</f>
        <v>0.4370684030932222</v>
      </c>
      <c r="AJ87" s="93">
        <f t="shared" si="23"/>
        <v>221.45177412369046</v>
      </c>
      <c r="AK87" s="93">
        <f t="shared" si="31"/>
        <v>6451.9895839815854</v>
      </c>
      <c r="AL87" s="2"/>
      <c r="AM87" s="93">
        <f>'Mortal Baseline'!X87*AW87</f>
        <v>251.01517846991436</v>
      </c>
      <c r="AN87" s="93">
        <f>'Mortal Baseline'!Y87*AX87</f>
        <v>22.816774205873184</v>
      </c>
      <c r="AO87" s="93">
        <f>'Mortal Baseline'!Z87*AY87</f>
        <v>5.4812160215797627</v>
      </c>
      <c r="AP87" s="93">
        <f>'Mortal Baseline'!AA87*AZ87</f>
        <v>2.3607445400205207</v>
      </c>
      <c r="AQ87" s="93">
        <f>'Mortal Baseline'!AB87*BA87</f>
        <v>3.6156884025904251E-4</v>
      </c>
      <c r="AR87" s="93">
        <f t="shared" si="32"/>
        <v>1152.939139473219</v>
      </c>
      <c r="AS87" s="93">
        <f t="shared" si="33"/>
        <v>260.4346129331941</v>
      </c>
      <c r="AT87" s="93">
        <f t="shared" si="34"/>
        <v>63.13468916542989</v>
      </c>
      <c r="AU87" s="93">
        <f t="shared" si="35"/>
        <v>20.164182769885791</v>
      </c>
      <c r="AV87" s="93">
        <f t="shared" si="36"/>
        <v>1.3376179383536297</v>
      </c>
      <c r="AW87" s="93">
        <f>('Stroke Epi'!AE117*(SUM('Mortal Baseline'!X87:AB87)))/('Mortal Baseline'!X87*'Stroke Epi'!B$83+'Mortal Baseline'!Y87*'Stroke Epi'!C$83+'Mortal Baseline'!Z87*'Stroke Epi'!D$83+'Mortal Baseline'!AA87*'Stroke Epi'!E$83+'Mortal Baseline'!AB87*'Stroke Epi'!F$83)</f>
        <v>1.6019609766515612E-2</v>
      </c>
      <c r="AX87" s="93">
        <f>$AW87*'Stroke Epi'!C$83</f>
        <v>1.2758002582083944E-2</v>
      </c>
      <c r="AY87" s="93">
        <f>$AW87*'Stroke Epi'!D$83</f>
        <v>1.1351600614486928E-2</v>
      </c>
      <c r="AZ87" s="93">
        <f>$AW87*'Stroke Epi'!E$83</f>
        <v>1.0177311216879417E-2</v>
      </c>
      <c r="BA87" s="93">
        <f>$AW87*'Stroke Epi'!F$83</f>
        <v>8.7664509736730626E-3</v>
      </c>
      <c r="BB87" s="93">
        <f t="shared" si="24"/>
        <v>5.9072975153638962E-2</v>
      </c>
      <c r="BC87" s="2">
        <f>AM87/'Mortal Baseline'!X87</f>
        <v>1.6019609766515612E-2</v>
      </c>
      <c r="BD87" s="2">
        <f>AN87/'Mortal Baseline'!Y87</f>
        <v>1.2758002582083944E-2</v>
      </c>
      <c r="BE87" s="2">
        <f>AO87/'Mortal Baseline'!Z87</f>
        <v>1.1351600614486928E-2</v>
      </c>
      <c r="BF87" s="2">
        <f>AP87/'Mortal Baseline'!AA87</f>
        <v>1.0177311216879417E-2</v>
      </c>
      <c r="BG87" s="2">
        <f>AQ87/'Mortal Baseline'!AB87</f>
        <v>8.7664509736730626E-3</v>
      </c>
      <c r="BH87" s="2">
        <f>SUM(AM87:AQ87)/SUM('Mortal Baseline'!X87:AB87)</f>
        <v>1.5499999999999998E-2</v>
      </c>
      <c r="BI87" s="58">
        <f>AM87*'Stroke Epi'!$AP117</f>
        <v>33.159105075875686</v>
      </c>
      <c r="BJ87" s="58">
        <f>AN87*'Stroke Epi'!$AP117</f>
        <v>3.0140958725958473</v>
      </c>
      <c r="BK87" s="58">
        <f>AO87*'Stroke Epi'!$AP117</f>
        <v>0.72406863645068664</v>
      </c>
      <c r="BL87" s="58">
        <f>AP87*'Stroke Epi'!$AP117</f>
        <v>0.31185435373671078</v>
      </c>
      <c r="BM87" s="58">
        <f>AQ87*'Stroke Epi'!$AP117</f>
        <v>4.7763243798219517E-5</v>
      </c>
      <c r="BN87" s="93">
        <f t="shared" si="39"/>
        <v>37.209171701902733</v>
      </c>
      <c r="BO87" s="93">
        <f>AR87*'Stroke Epi'!$O$5</f>
        <v>230.58782789464382</v>
      </c>
      <c r="BP87" s="93">
        <f>AS87*'Stroke Epi'!$O$5</f>
        <v>52.086922586638821</v>
      </c>
      <c r="BQ87" s="93">
        <f>AT87*'Stroke Epi'!$O$5</f>
        <v>12.626937833085979</v>
      </c>
      <c r="BR87" s="93">
        <f>AU87*'Stroke Epi'!$O$5</f>
        <v>4.032836553977158</v>
      </c>
      <c r="BS87" s="93">
        <f>AV87*'Stroke Epi'!$O$5</f>
        <v>0.26752358767072598</v>
      </c>
      <c r="BT87" s="93">
        <f t="shared" si="25"/>
        <v>299.60204845601658</v>
      </c>
      <c r="BU87" s="93">
        <f t="shared" si="37"/>
        <v>8398.5862498177867</v>
      </c>
    </row>
    <row r="88" spans="1:73">
      <c r="A88" s="58">
        <f>'Mortal Baseline'!A88</f>
        <v>86</v>
      </c>
      <c r="B88" s="58">
        <v>90</v>
      </c>
      <c r="C88" s="93">
        <f>'Mortal Baseline'!C88*M88</f>
        <v>154.03679983147956</v>
      </c>
      <c r="D88" s="93">
        <f>'Mortal Baseline'!D88*N88</f>
        <v>31.532987893060092</v>
      </c>
      <c r="E88" s="93">
        <f>'Mortal Baseline'!E88*O88</f>
        <v>2.9736258649018472</v>
      </c>
      <c r="F88" s="93">
        <f>'Mortal Baseline'!F88*P88</f>
        <v>0.85023039876139905</v>
      </c>
      <c r="G88" s="93">
        <f>'Mortal Baseline'!G88*Q88</f>
        <v>2.6183802256893263E-2</v>
      </c>
      <c r="H88" s="93">
        <f t="shared" si="26"/>
        <v>733.32111176198998</v>
      </c>
      <c r="I88" s="93">
        <f t="shared" si="27"/>
        <v>264.97206932136231</v>
      </c>
      <c r="J88" s="93">
        <f t="shared" si="28"/>
        <v>46.480197536910786</v>
      </c>
      <c r="K88" s="93">
        <f t="shared" si="29"/>
        <v>9.4000040750250093</v>
      </c>
      <c r="L88" s="93">
        <f t="shared" si="30"/>
        <v>1.7692532264542764</v>
      </c>
      <c r="M88" s="93">
        <f>('Stroke Epi'!AE118*(SUM('Mortal Baseline'!C88:G88)))/('Mortal Baseline'!C88*'Stroke Epi'!B$74+'Mortal Baseline'!D88*'Stroke Epi'!C$74+'Mortal Baseline'!E88*'Stroke Epi'!D$74+'Mortal Baseline'!F88*'Stroke Epi'!E$74+'Mortal Baseline'!G88*'Stroke Epi'!F$74)</f>
        <v>1.879816920124254E-2</v>
      </c>
      <c r="N88" s="93">
        <f>M88*'Stroke Epi'!C$74</f>
        <v>1.4915677607283115E-2</v>
      </c>
      <c r="O88" s="93">
        <f>N88*'Stroke Epi'!D$74</f>
        <v>1.0569226591740999E-2</v>
      </c>
      <c r="P88" s="93">
        <f>O88*'Stroke Epi'!E$74</f>
        <v>6.6488150097812069E-3</v>
      </c>
      <c r="Q88" s="93">
        <f>P88*'Stroke Epi'!F$74</f>
        <v>3.5516913839131995E-3</v>
      </c>
      <c r="R88" s="93">
        <f t="shared" si="38"/>
        <v>5.4483579793961061E-2</v>
      </c>
      <c r="S88" s="2">
        <f>C88/'Mortal Baseline'!C88</f>
        <v>1.879816920124254E-2</v>
      </c>
      <c r="T88" s="2">
        <f>D88/'Mortal Baseline'!D88</f>
        <v>1.4915677607283115E-2</v>
      </c>
      <c r="U88" s="2">
        <f>E88/'Mortal Baseline'!E88</f>
        <v>1.0569226591740999E-2</v>
      </c>
      <c r="V88" s="2">
        <f>F88/'Mortal Baseline'!F88</f>
        <v>6.6488150097812069E-3</v>
      </c>
      <c r="W88" s="2">
        <f>G88/'Mortal Baseline'!G88</f>
        <v>3.5516913839131995E-3</v>
      </c>
      <c r="X88" s="2">
        <f>SUM(C88:G88)/SUM('Mortal Baseline'!C88:G88)</f>
        <v>1.7661645908824811E-2</v>
      </c>
      <c r="Y88" s="93">
        <f>C88*'Stroke Epi'!$AH118</f>
        <v>11.768411507125037</v>
      </c>
      <c r="Z88" s="93">
        <f>D88*'Stroke Epi'!$AH$33</f>
        <v>4.3074061461920081</v>
      </c>
      <c r="AA88" s="93">
        <f>E88*'Stroke Epi'!$AH$33</f>
        <v>0.40619729314559233</v>
      </c>
      <c r="AB88" s="93">
        <f>F88*'Stroke Epi'!$AH$33</f>
        <v>0.11614147247080711</v>
      </c>
      <c r="AC88" s="93">
        <f>G88*'Stroke Epi'!$AH$33</f>
        <v>3.5767073882916195E-3</v>
      </c>
      <c r="AD88" s="93">
        <f t="shared" si="22"/>
        <v>16.601733126321736</v>
      </c>
      <c r="AE88" s="93">
        <f>H88*'Stroke Epi'!$O$5</f>
        <v>146.66422235239801</v>
      </c>
      <c r="AF88" s="93">
        <f>I88*'Stroke Epi'!$O$5</f>
        <v>52.994413864272467</v>
      </c>
      <c r="AG88" s="93">
        <f>J88*'Stroke Epi'!$O$5</f>
        <v>9.296039507382158</v>
      </c>
      <c r="AH88" s="93">
        <f>K88*'Stroke Epi'!$O$5</f>
        <v>1.880000815005002</v>
      </c>
      <c r="AI88" s="93">
        <f>L88*'Stroke Epi'!$O$5</f>
        <v>0.3538506452908553</v>
      </c>
      <c r="AJ88" s="93">
        <f t="shared" si="23"/>
        <v>211.18852718434849</v>
      </c>
      <c r="AK88" s="93">
        <f t="shared" si="31"/>
        <v>6679.7798442922558</v>
      </c>
      <c r="AL88" s="2"/>
      <c r="AM88" s="93">
        <f>'Mortal Baseline'!X88*AW88</f>
        <v>269.49098345778691</v>
      </c>
      <c r="AN88" s="93">
        <f>'Mortal Baseline'!Y88*AX88</f>
        <v>17.712868640508933</v>
      </c>
      <c r="AO88" s="93">
        <f>'Mortal Baseline'!Z88*AY88</f>
        <v>4.7056031105698741</v>
      </c>
      <c r="AP88" s="93">
        <f>'Mortal Baseline'!AA88*AZ88</f>
        <v>2.3326412963042968</v>
      </c>
      <c r="AQ88" s="93">
        <f>'Mortal Baseline'!AB88*BA88</f>
        <v>1.57337302551827E-4</v>
      </c>
      <c r="AR88" s="93">
        <f t="shared" si="32"/>
        <v>1158.6831899604863</v>
      </c>
      <c r="AS88" s="93">
        <f t="shared" si="33"/>
        <v>223.04646311446834</v>
      </c>
      <c r="AT88" s="93">
        <f t="shared" si="34"/>
        <v>54.489285806463101</v>
      </c>
      <c r="AU88" s="93">
        <f t="shared" si="35"/>
        <v>18.152133158476218</v>
      </c>
      <c r="AV88" s="93">
        <f t="shared" si="36"/>
        <v>1.0702039247416573</v>
      </c>
      <c r="AW88" s="93">
        <f>('Stroke Epi'!AE118*(SUM('Mortal Baseline'!X88:AB88)))/('Mortal Baseline'!X88*'Stroke Epi'!B$83+'Mortal Baseline'!Y88*'Stroke Epi'!C$83+'Mortal Baseline'!Z88*'Stroke Epi'!D$83+'Mortal Baseline'!AA88*'Stroke Epi'!E$83+'Mortal Baseline'!AB88*'Stroke Epi'!F$83)</f>
        <v>1.8272010570177008E-2</v>
      </c>
      <c r="AX88" s="93">
        <f>$AW88*'Stroke Epi'!C$83</f>
        <v>1.4551812524262728E-2</v>
      </c>
      <c r="AY88" s="93">
        <f>$AW88*'Stroke Epi'!D$83</f>
        <v>1.2947666606079111E-2</v>
      </c>
      <c r="AZ88" s="93">
        <f>$AW88*'Stroke Epi'!E$83</f>
        <v>1.1608268917979357E-2</v>
      </c>
      <c r="BA88" s="93">
        <f>$AW88*'Stroke Epi'!F$83</f>
        <v>9.9990378784821834E-3</v>
      </c>
      <c r="BB88" s="93">
        <f t="shared" si="24"/>
        <v>6.7378796496980392E-2</v>
      </c>
      <c r="BC88" s="2">
        <f>AM88/'Mortal Baseline'!X88</f>
        <v>1.8272010570177008E-2</v>
      </c>
      <c r="BD88" s="2">
        <f>AN88/'Mortal Baseline'!Y88</f>
        <v>1.4551812524262729E-2</v>
      </c>
      <c r="BE88" s="2">
        <f>AO88/'Mortal Baseline'!Z88</f>
        <v>1.2947666606079111E-2</v>
      </c>
      <c r="BF88" s="2">
        <f>AP88/'Mortal Baseline'!AA88</f>
        <v>1.1608268917979357E-2</v>
      </c>
      <c r="BG88" s="2">
        <f>AQ88/'Mortal Baseline'!AB88</f>
        <v>9.9990378784821834E-3</v>
      </c>
      <c r="BH88" s="2">
        <f>SUM(AM88:AQ88)/SUM('Mortal Baseline'!X88:AB88)</f>
        <v>1.78E-2</v>
      </c>
      <c r="BI88" s="58">
        <f>AM88*'Stroke Epi'!$AP118</f>
        <v>32.015528834785087</v>
      </c>
      <c r="BJ88" s="58">
        <f>AN88*'Stroke Epi'!$AP118</f>
        <v>2.1042887944924615</v>
      </c>
      <c r="BK88" s="58">
        <f>AO88*'Stroke Epi'!$AP118</f>
        <v>0.55902564953570111</v>
      </c>
      <c r="BL88" s="58">
        <f>AP88*'Stroke Epi'!$AP118</f>
        <v>0.27711778600095049</v>
      </c>
      <c r="BM88" s="58">
        <f>AQ88*'Stroke Epi'!$AP118</f>
        <v>1.8691671543157048E-5</v>
      </c>
      <c r="BN88" s="93">
        <f t="shared" si="39"/>
        <v>34.955979756485739</v>
      </c>
      <c r="BO88" s="93">
        <f>AR88*'Stroke Epi'!$O$5</f>
        <v>231.73663799209726</v>
      </c>
      <c r="BP88" s="93">
        <f>AS88*'Stroke Epi'!$O$5</f>
        <v>44.609292622893669</v>
      </c>
      <c r="BQ88" s="93">
        <f>AT88*'Stroke Epi'!$O$5</f>
        <v>10.89785716129262</v>
      </c>
      <c r="BR88" s="93">
        <f>AU88*'Stroke Epi'!$O$5</f>
        <v>3.6304266316952436</v>
      </c>
      <c r="BS88" s="93">
        <f>AV88*'Stroke Epi'!$O$5</f>
        <v>0.21404078494833145</v>
      </c>
      <c r="BT88" s="93">
        <f t="shared" si="25"/>
        <v>291.08825519292714</v>
      </c>
      <c r="BU88" s="93">
        <f t="shared" si="37"/>
        <v>8724.6304847671981</v>
      </c>
    </row>
    <row r="89" spans="1:73">
      <c r="A89" s="58">
        <f>'Mortal Baseline'!A89</f>
        <v>87</v>
      </c>
      <c r="B89" s="58">
        <v>91</v>
      </c>
      <c r="C89" s="93">
        <f>'Mortal Baseline'!C89*M89</f>
        <v>126.12003967450718</v>
      </c>
      <c r="D89" s="93">
        <f>'Mortal Baseline'!D89*N89</f>
        <v>20.55363524099586</v>
      </c>
      <c r="E89" s="93">
        <f>'Mortal Baseline'!E89*O89</f>
        <v>1.7332508272736595</v>
      </c>
      <c r="F89" s="93">
        <f>'Mortal Baseline'!F89*P89</f>
        <v>0.59818859269130131</v>
      </c>
      <c r="G89" s="93">
        <f>'Mortal Baseline'!G89*Q89</f>
        <v>1.3634328044807778E-2</v>
      </c>
      <c r="H89" s="93">
        <f t="shared" si="26"/>
        <v>701.0085175769741</v>
      </c>
      <c r="I89" s="93">
        <f t="shared" si="27"/>
        <v>228.22388455189366</v>
      </c>
      <c r="J89" s="93">
        <f t="shared" si="28"/>
        <v>38.511211563656687</v>
      </c>
      <c r="K89" s="93">
        <f t="shared" si="29"/>
        <v>8.002050380240501</v>
      </c>
      <c r="L89" s="93">
        <f t="shared" si="30"/>
        <v>1.4254602018199374</v>
      </c>
      <c r="M89" s="93">
        <f>('Stroke Epi'!AE119*(SUM('Mortal Baseline'!C89:G89)))/('Mortal Baseline'!C89*'Stroke Epi'!B$74+'Mortal Baseline'!D89*'Stroke Epi'!C$74+'Mortal Baseline'!E89*'Stroke Epi'!D$74+'Mortal Baseline'!F89*'Stroke Epi'!E$74+'Mortal Baseline'!G89*'Stroke Epi'!F$74)</f>
        <v>1.8620117530721771E-2</v>
      </c>
      <c r="N89" s="93">
        <f>M89*'Stroke Epi'!C$74</f>
        <v>1.4774399949523207E-2</v>
      </c>
      <c r="O89" s="93">
        <f>N89*'Stroke Epi'!D$74</f>
        <v>1.0469117457142529E-2</v>
      </c>
      <c r="P89" s="93">
        <f>O89*'Stroke Epi'!E$74</f>
        <v>6.585839056814635E-3</v>
      </c>
      <c r="Q89" s="93">
        <f>P89*'Stroke Epi'!F$74</f>
        <v>3.5180506300020067E-3</v>
      </c>
      <c r="R89" s="93">
        <f t="shared" si="38"/>
        <v>5.396752462420415E-2</v>
      </c>
      <c r="S89" s="2">
        <f>C89/'Mortal Baseline'!C89</f>
        <v>1.8620117530721771E-2</v>
      </c>
      <c r="T89" s="2">
        <f>D89/'Mortal Baseline'!D89</f>
        <v>1.4774399949523205E-2</v>
      </c>
      <c r="U89" s="2">
        <f>E89/'Mortal Baseline'!E89</f>
        <v>1.0469117457142529E-2</v>
      </c>
      <c r="V89" s="2">
        <f>F89/'Mortal Baseline'!F89</f>
        <v>6.585839056814635E-3</v>
      </c>
      <c r="W89" s="2">
        <f>G89/'Mortal Baseline'!G89</f>
        <v>3.5180506300020067E-3</v>
      </c>
      <c r="X89" s="2">
        <f>SUM(C89:G89)/SUM('Mortal Baseline'!C89:G89)</f>
        <v>1.7688209466238176E-2</v>
      </c>
      <c r="Y89" s="93">
        <f>C89*'Stroke Epi'!$AH119</f>
        <v>9.6355710311323488</v>
      </c>
      <c r="Z89" s="93">
        <f>D89*'Stroke Epi'!$AH$33</f>
        <v>2.8076265739200346</v>
      </c>
      <c r="AA89" s="93">
        <f>E89*'Stroke Epi'!$AH$33</f>
        <v>0.23676206300558189</v>
      </c>
      <c r="AB89" s="93">
        <f>F89*'Stroke Epi'!$AH$33</f>
        <v>8.1712561761631761E-2</v>
      </c>
      <c r="AC89" s="93">
        <f>G89*'Stroke Epi'!$AH$33</f>
        <v>1.8624492109207424E-3</v>
      </c>
      <c r="AD89" s="93">
        <f t="shared" si="22"/>
        <v>12.763534679030517</v>
      </c>
      <c r="AE89" s="93">
        <f>H89*'Stroke Epi'!$O$5</f>
        <v>140.20170351539483</v>
      </c>
      <c r="AF89" s="93">
        <f>I89*'Stroke Epi'!$O$5</f>
        <v>45.644776910378738</v>
      </c>
      <c r="AG89" s="93">
        <f>J89*'Stroke Epi'!$O$5</f>
        <v>7.7022423127313377</v>
      </c>
      <c r="AH89" s="93">
        <f>K89*'Stroke Epi'!$O$5</f>
        <v>1.6004100760481004</v>
      </c>
      <c r="AI89" s="93">
        <f>L89*'Stroke Epi'!$O$5</f>
        <v>0.2850920403639875</v>
      </c>
      <c r="AJ89" s="93">
        <f t="shared" si="23"/>
        <v>195.43422485491698</v>
      </c>
      <c r="AK89" s="93">
        <f t="shared" si="31"/>
        <v>6887.9776038262034</v>
      </c>
      <c r="AL89" s="2"/>
      <c r="AM89" s="93">
        <f>'Mortal Baseline'!X89*AW89</f>
        <v>223.49167562688845</v>
      </c>
      <c r="AN89" s="93">
        <f>'Mortal Baseline'!Y89*AX89</f>
        <v>10.222314469007218</v>
      </c>
      <c r="AO89" s="93">
        <f>'Mortal Baseline'!Z89*AY89</f>
        <v>3.0901451894386049</v>
      </c>
      <c r="AP89" s="93">
        <f>'Mortal Baseline'!AA89*AZ89</f>
        <v>1.7998002438077259</v>
      </c>
      <c r="AQ89" s="93">
        <f>'Mortal Baseline'!AB89*BA89</f>
        <v>5.0534257369460407E-5</v>
      </c>
      <c r="AR89" s="93">
        <f t="shared" si="32"/>
        <v>1118.4226987604925</v>
      </c>
      <c r="AS89" s="93">
        <f t="shared" si="33"/>
        <v>186.55519616608942</v>
      </c>
      <c r="AT89" s="93">
        <f t="shared" si="34"/>
        <v>46.122548185073384</v>
      </c>
      <c r="AU89" s="93">
        <f t="shared" si="35"/>
        <v>16.044388984587751</v>
      </c>
      <c r="AV89" s="93">
        <f t="shared" si="36"/>
        <v>0.85619498237915215</v>
      </c>
      <c r="AW89" s="93">
        <f>('Stroke Epi'!AE119*(SUM('Mortal Baseline'!X89:AB89)))/('Mortal Baseline'!X89*'Stroke Epi'!B$83+'Mortal Baseline'!Y89*'Stroke Epi'!C$83+'Mortal Baseline'!Z89*'Stroke Epi'!D$83+'Mortal Baseline'!AA89*'Stroke Epi'!E$83+'Mortal Baseline'!AB89*'Stroke Epi'!F$83)</f>
        <v>1.8166833803865277E-2</v>
      </c>
      <c r="AX89" s="93">
        <f>$AW89*'Stroke Epi'!C$83</f>
        <v>1.4468049843664538E-2</v>
      </c>
      <c r="AY89" s="93">
        <f>$AW89*'Stroke Epi'!D$83</f>
        <v>1.2873137659213654E-2</v>
      </c>
      <c r="AZ89" s="93">
        <f>$AW89*'Stroke Epi'!E$83</f>
        <v>1.1541449769501916E-2</v>
      </c>
      <c r="BA89" s="93">
        <f>$AW89*'Stroke Epi'!F$83</f>
        <v>9.941481734551106E-3</v>
      </c>
      <c r="BB89" s="93">
        <f t="shared" si="24"/>
        <v>6.6990952810796492E-2</v>
      </c>
      <c r="BC89" s="2">
        <f>AM89/'Mortal Baseline'!X89</f>
        <v>1.8166833803865277E-2</v>
      </c>
      <c r="BD89" s="2">
        <f>AN89/'Mortal Baseline'!Y89</f>
        <v>1.4468049843664536E-2</v>
      </c>
      <c r="BE89" s="2">
        <f>AO89/'Mortal Baseline'!Z89</f>
        <v>1.2873137659213654E-2</v>
      </c>
      <c r="BF89" s="2">
        <f>AP89/'Mortal Baseline'!AA89</f>
        <v>1.1541449769501916E-2</v>
      </c>
      <c r="BG89" s="2">
        <f>AQ89/'Mortal Baseline'!AB89</f>
        <v>9.941481734551106E-3</v>
      </c>
      <c r="BH89" s="2">
        <f>SUM(AM89:AQ89)/SUM('Mortal Baseline'!X89:AB89)</f>
        <v>1.78E-2</v>
      </c>
      <c r="BI89" s="58">
        <f>AM89*'Stroke Epi'!$AP119</f>
        <v>26.550811064474349</v>
      </c>
      <c r="BJ89" s="58">
        <f>AN89*'Stroke Epi'!$AP119</f>
        <v>1.2144109589180576</v>
      </c>
      <c r="BK89" s="58">
        <f>AO89*'Stroke Epi'!$AP119</f>
        <v>0.3671092485053063</v>
      </c>
      <c r="BL89" s="58">
        <f>AP89*'Stroke Epi'!$AP119</f>
        <v>0.21381626896435785</v>
      </c>
      <c r="BM89" s="58">
        <f>AQ89*'Stroke Epi'!$AP119</f>
        <v>6.0034697754918961E-6</v>
      </c>
      <c r="BN89" s="93">
        <f t="shared" si="39"/>
        <v>28.346153544331848</v>
      </c>
      <c r="BO89" s="93">
        <f>AR89*'Stroke Epi'!$O$5</f>
        <v>223.68453975209852</v>
      </c>
      <c r="BP89" s="93">
        <f>AS89*'Stroke Epi'!$O$5</f>
        <v>37.311039233217883</v>
      </c>
      <c r="BQ89" s="93">
        <f>AT89*'Stroke Epi'!$O$5</f>
        <v>9.2245096370146769</v>
      </c>
      <c r="BR89" s="93">
        <f>AU89*'Stroke Epi'!$O$5</f>
        <v>3.2088777969175504</v>
      </c>
      <c r="BS89" s="93">
        <f>AV89*'Stroke Epi'!$O$5</f>
        <v>0.17123899647583044</v>
      </c>
      <c r="BT89" s="93">
        <f t="shared" si="25"/>
        <v>273.60020541572447</v>
      </c>
      <c r="BU89" s="93">
        <f t="shared" si="37"/>
        <v>9026.5768437272545</v>
      </c>
    </row>
    <row r="90" spans="1:73">
      <c r="A90" s="58">
        <f>'Mortal Baseline'!A90</f>
        <v>88</v>
      </c>
      <c r="B90" s="58">
        <v>92</v>
      </c>
      <c r="C90" s="93">
        <f>'Mortal Baseline'!C90*M90</f>
        <v>102.84548828263776</v>
      </c>
      <c r="D90" s="93">
        <f>'Mortal Baseline'!D90*N90</f>
        <v>12.951341684297542</v>
      </c>
      <c r="E90" s="93">
        <f>'Mortal Baseline'!E90*O90</f>
        <v>0.97910952078062274</v>
      </c>
      <c r="F90" s="93">
        <f>'Mortal Baseline'!F90*P90</f>
        <v>0.4206236881238386</v>
      </c>
      <c r="G90" s="93">
        <f>'Mortal Baseline'!G90*Q90</f>
        <v>6.9347865988821141E-3</v>
      </c>
      <c r="H90" s="93">
        <f t="shared" si="26"/>
        <v>654.01673131308473</v>
      </c>
      <c r="I90" s="93">
        <f t="shared" si="27"/>
        <v>192.72282275189244</v>
      </c>
      <c r="J90" s="93">
        <f t="shared" si="28"/>
        <v>31.551316708700391</v>
      </c>
      <c r="K90" s="93">
        <f t="shared" si="29"/>
        <v>6.7405514305546061</v>
      </c>
      <c r="L90" s="93">
        <f t="shared" si="30"/>
        <v>1.1454404988439113</v>
      </c>
      <c r="M90" s="93">
        <f>('Stroke Epi'!AE120*(SUM('Mortal Baseline'!C90:G90)))/('Mortal Baseline'!C90*'Stroke Epi'!B$74+'Mortal Baseline'!D90*'Stroke Epi'!C$74+'Mortal Baseline'!E90*'Stroke Epi'!D$74+'Mortal Baseline'!F90*'Stroke Epi'!E$74+'Mortal Baseline'!G90*'Stroke Epi'!F$74)</f>
        <v>1.8455321647194524E-2</v>
      </c>
      <c r="N90" s="93">
        <f>M90*'Stroke Epi'!C$74</f>
        <v>1.4643640286527019E-2</v>
      </c>
      <c r="O90" s="93">
        <f>N90*'Stroke Epi'!D$74</f>
        <v>1.0376461357724586E-2</v>
      </c>
      <c r="P90" s="93">
        <f>O90*'Stroke Epi'!E$74</f>
        <v>6.5275516069988474E-3</v>
      </c>
      <c r="Q90" s="93">
        <f>P90*'Stroke Epi'!F$74</f>
        <v>3.4869144000126842E-3</v>
      </c>
      <c r="R90" s="93">
        <f t="shared" si="38"/>
        <v>5.348988929845766E-2</v>
      </c>
      <c r="S90" s="2">
        <f>C90/'Mortal Baseline'!C90</f>
        <v>1.8455321647194524E-2</v>
      </c>
      <c r="T90" s="2">
        <f>D90/'Mortal Baseline'!D90</f>
        <v>1.4643640286527017E-2</v>
      </c>
      <c r="U90" s="2">
        <f>E90/'Mortal Baseline'!E90</f>
        <v>1.0376461357724586E-2</v>
      </c>
      <c r="V90" s="2">
        <f>F90/'Mortal Baseline'!F90</f>
        <v>6.5275516069988474E-3</v>
      </c>
      <c r="W90" s="2">
        <f>G90/'Mortal Baseline'!G90</f>
        <v>3.4869144000126842E-3</v>
      </c>
      <c r="X90" s="2">
        <f>SUM(C90:G90)/SUM('Mortal Baseline'!C90:G90)</f>
        <v>1.7710089587300026E-2</v>
      </c>
      <c r="Y90" s="93">
        <f>C90*'Stroke Epi'!$AH120</f>
        <v>7.8573953047935241</v>
      </c>
      <c r="Z90" s="93">
        <f>D90*'Stroke Epi'!$AH$33</f>
        <v>1.7691532740750442</v>
      </c>
      <c r="AA90" s="93">
        <f>E90*'Stroke Epi'!$AH$33</f>
        <v>0.13374636053863306</v>
      </c>
      <c r="AB90" s="93">
        <f>F90*'Stroke Epi'!$AH$33</f>
        <v>5.7457195797716354E-2</v>
      </c>
      <c r="AC90" s="93">
        <f>G90*'Stroke Epi'!$AH$33</f>
        <v>9.4729184940729673E-4</v>
      </c>
      <c r="AD90" s="93">
        <f t="shared" si="22"/>
        <v>9.8186994270543249</v>
      </c>
      <c r="AE90" s="93">
        <f>H90*'Stroke Epi'!$O$5</f>
        <v>130.80334626261694</v>
      </c>
      <c r="AF90" s="93">
        <f>I90*'Stroke Epi'!$O$5</f>
        <v>38.544564550378489</v>
      </c>
      <c r="AG90" s="93">
        <f>J90*'Stroke Epi'!$O$5</f>
        <v>6.3102633417400789</v>
      </c>
      <c r="AH90" s="93">
        <f>K90*'Stroke Epi'!$O$5</f>
        <v>1.3481102861109213</v>
      </c>
      <c r="AI90" s="93">
        <f>L90*'Stroke Epi'!$O$5</f>
        <v>0.22908809976878228</v>
      </c>
      <c r="AJ90" s="93">
        <f t="shared" si="23"/>
        <v>177.23537254061517</v>
      </c>
      <c r="AK90" s="93">
        <f t="shared" si="31"/>
        <v>7075.0316757938726</v>
      </c>
      <c r="AL90" s="2"/>
      <c r="AM90" s="93">
        <f>'Mortal Baseline'!X90*AW90</f>
        <v>184.44930268224843</v>
      </c>
      <c r="AN90" s="93">
        <f>'Mortal Baseline'!Y90*AX90</f>
        <v>5.6403745450773979</v>
      </c>
      <c r="AO90" s="93">
        <f>'Mortal Baseline'!Z90*AY90</f>
        <v>1.9988817075320418</v>
      </c>
      <c r="AP90" s="93">
        <f>'Mortal Baseline'!AA90*AZ90</f>
        <v>1.3977839993224501</v>
      </c>
      <c r="AQ90" s="93">
        <f>'Mortal Baseline'!AB90*BA90</f>
        <v>1.5404490805120521E-5</v>
      </c>
      <c r="AR90" s="93">
        <f t="shared" si="32"/>
        <v>1052.6366506261679</v>
      </c>
      <c r="AS90" s="93">
        <f t="shared" si="33"/>
        <v>153.67012051903089</v>
      </c>
      <c r="AT90" s="93">
        <f t="shared" si="34"/>
        <v>38.529811007085442</v>
      </c>
      <c r="AU90" s="93">
        <f t="shared" si="35"/>
        <v>14.019478918028293</v>
      </c>
      <c r="AV90" s="93">
        <f t="shared" si="36"/>
        <v>0.68496538692435138</v>
      </c>
      <c r="AW90" s="93">
        <f>('Stroke Epi'!AE120*(SUM('Mortal Baseline'!X90:AB90)))/('Mortal Baseline'!X90*'Stroke Epi'!B$83+'Mortal Baseline'!Y90*'Stroke Epi'!C$83+'Mortal Baseline'!Z90*'Stroke Epi'!D$83+'Mortal Baseline'!AA90*'Stroke Epi'!E$83+'Mortal Baseline'!AB90*'Stroke Epi'!F$83)</f>
        <v>1.8082093825120545E-2</v>
      </c>
      <c r="AX90" s="93">
        <f>$AW90*'Stroke Epi'!C$83</f>
        <v>1.4400563002013077E-2</v>
      </c>
      <c r="AY90" s="93">
        <f>$AW90*'Stroke Epi'!D$83</f>
        <v>1.2813090354141283E-2</v>
      </c>
      <c r="AZ90" s="93">
        <f>$AW90*'Stroke Epi'!E$83</f>
        <v>1.1487614179948447E-2</v>
      </c>
      <c r="BA90" s="93">
        <f>$AW90*'Stroke Epi'!F$83</f>
        <v>9.8951092648091425E-3</v>
      </c>
      <c r="BB90" s="93">
        <f t="shared" si="24"/>
        <v>6.6678470626032493E-2</v>
      </c>
      <c r="BC90" s="2">
        <f>AM90/'Mortal Baseline'!X90</f>
        <v>1.8082093825120545E-2</v>
      </c>
      <c r="BD90" s="2">
        <f>AN90/'Mortal Baseline'!Y90</f>
        <v>1.4400563002013077E-2</v>
      </c>
      <c r="BE90" s="2">
        <f>AO90/'Mortal Baseline'!Z90</f>
        <v>1.2813090354141283E-2</v>
      </c>
      <c r="BF90" s="2">
        <f>AP90/'Mortal Baseline'!AA90</f>
        <v>1.1487614179948447E-2</v>
      </c>
      <c r="BG90" s="2">
        <f>AQ90/'Mortal Baseline'!AB90</f>
        <v>9.8951092648091425E-3</v>
      </c>
      <c r="BH90" s="2">
        <f>SUM(AM90:AQ90)/SUM('Mortal Baseline'!X90:AB90)</f>
        <v>1.7799999999999996E-2</v>
      </c>
      <c r="BI90" s="58">
        <f>AM90*'Stroke Epi'!$AP120</f>
        <v>21.912577158651114</v>
      </c>
      <c r="BJ90" s="58">
        <f>AN90*'Stroke Epi'!$AP120</f>
        <v>0.67007649595519492</v>
      </c>
      <c r="BK90" s="58">
        <f>AO90*'Stroke Epi'!$AP120</f>
        <v>0.23746714685480658</v>
      </c>
      <c r="BL90" s="58">
        <f>AP90*'Stroke Epi'!$AP120</f>
        <v>0.16605673911950708</v>
      </c>
      <c r="BM90" s="58">
        <f>AQ90*'Stroke Epi'!$AP120</f>
        <v>1.830053507648318E-6</v>
      </c>
      <c r="BN90" s="93">
        <f t="shared" si="39"/>
        <v>22.98617937063413</v>
      </c>
      <c r="BO90" s="93">
        <f>AR90*'Stroke Epi'!$O$5</f>
        <v>210.52733012523359</v>
      </c>
      <c r="BP90" s="93">
        <f>AS90*'Stroke Epi'!$O$5</f>
        <v>30.734024103806178</v>
      </c>
      <c r="BQ90" s="93">
        <f>AT90*'Stroke Epi'!$O$5</f>
        <v>7.7059622014170888</v>
      </c>
      <c r="BR90" s="93">
        <f>AU90*'Stroke Epi'!$O$5</f>
        <v>2.8038957836056588</v>
      </c>
      <c r="BS90" s="93">
        <f>AV90*'Stroke Epi'!$O$5</f>
        <v>0.13699307738487029</v>
      </c>
      <c r="BT90" s="93">
        <f t="shared" si="25"/>
        <v>251.90820529144739</v>
      </c>
      <c r="BU90" s="93">
        <f t="shared" si="37"/>
        <v>9301.4712283893368</v>
      </c>
    </row>
    <row r="91" spans="1:73">
      <c r="A91" s="58">
        <f>'Mortal Baseline'!A91</f>
        <v>89</v>
      </c>
      <c r="B91" s="58">
        <v>93</v>
      </c>
      <c r="C91" s="93">
        <f>'Mortal Baseline'!C91*M91</f>
        <v>83.459067696072722</v>
      </c>
      <c r="D91" s="93">
        <f>'Mortal Baseline'!D91*N91</f>
        <v>7.8657932462375886</v>
      </c>
      <c r="E91" s="93">
        <f>'Mortal Baseline'!E91*O91</f>
        <v>0.53496854910321112</v>
      </c>
      <c r="F91" s="93">
        <f>'Mortal Baseline'!F91*P91</f>
        <v>0.29544103962936563</v>
      </c>
      <c r="G91" s="93">
        <f>'Mortal Baseline'!G91*Q91</f>
        <v>3.439329271421938E-3</v>
      </c>
      <c r="H91" s="93">
        <f t="shared" si="26"/>
        <v>598.81505744174694</v>
      </c>
      <c r="I91" s="93">
        <f t="shared" si="27"/>
        <v>160.27489817367649</v>
      </c>
      <c r="J91" s="93">
        <f t="shared" si="28"/>
        <v>25.64227555552489</v>
      </c>
      <c r="K91" s="93">
        <f t="shared" si="29"/>
        <v>5.630424988275335</v>
      </c>
      <c r="L91" s="93">
        <f t="shared" si="30"/>
        <v>0.91884443649714354</v>
      </c>
      <c r="M91" s="93">
        <f>('Stroke Epi'!AE121*(SUM('Mortal Baseline'!C91:G91)))/('Mortal Baseline'!C91*'Stroke Epi'!B$74+'Mortal Baseline'!D91*'Stroke Epi'!C$74+'Mortal Baseline'!E91*'Stroke Epi'!D$74+'Mortal Baseline'!F91*'Stroke Epi'!E$74+'Mortal Baseline'!G91*'Stroke Epi'!F$74)</f>
        <v>1.8308412987694544E-2</v>
      </c>
      <c r="N91" s="93">
        <f>M91*'Stroke Epi'!C$74</f>
        <v>1.4527073498593491E-2</v>
      </c>
      <c r="O91" s="93">
        <f>N91*'Stroke Epi'!D$74</f>
        <v>1.0293862308108543E-2</v>
      </c>
      <c r="P91" s="93">
        <f>O91*'Stroke Epi'!E$74</f>
        <v>6.4755907756065146E-3</v>
      </c>
      <c r="Q91" s="93">
        <f>P91*'Stroke Epi'!F$74</f>
        <v>3.4591577491078808E-3</v>
      </c>
      <c r="R91" s="93">
        <f t="shared" si="38"/>
        <v>5.3064097319110964E-2</v>
      </c>
      <c r="S91" s="2">
        <f>C91/'Mortal Baseline'!C91</f>
        <v>1.8308412987694544E-2</v>
      </c>
      <c r="T91" s="2">
        <f>D91/'Mortal Baseline'!D91</f>
        <v>1.4527073498593491E-2</v>
      </c>
      <c r="U91" s="2">
        <f>E91/'Mortal Baseline'!E91</f>
        <v>1.0293862308108543E-2</v>
      </c>
      <c r="V91" s="2">
        <f>F91/'Mortal Baseline'!F91</f>
        <v>6.4755907756065146E-3</v>
      </c>
      <c r="W91" s="2">
        <f>G91/'Mortal Baseline'!G91</f>
        <v>3.4591577491078808E-3</v>
      </c>
      <c r="X91" s="2">
        <f>SUM(C91:G91)/SUM('Mortal Baseline'!C91:G91)</f>
        <v>1.7727757211644393E-2</v>
      </c>
      <c r="Y91" s="93">
        <f>C91*'Stroke Epi'!$AH121</f>
        <v>6.3762727719799557</v>
      </c>
      <c r="Z91" s="93">
        <f>D91*'Stroke Epi'!$AH$33</f>
        <v>1.0744673574360546</v>
      </c>
      <c r="AA91" s="93">
        <f>E91*'Stroke Epi'!$AH$33</f>
        <v>7.3076703807498644E-2</v>
      </c>
      <c r="AB91" s="93">
        <f>F91*'Stroke Epi'!$AH$33</f>
        <v>4.0357246013371345E-2</v>
      </c>
      <c r="AC91" s="93">
        <f>G91*'Stroke Epi'!$AH$33</f>
        <v>4.6981237847623674E-4</v>
      </c>
      <c r="AD91" s="93">
        <f t="shared" si="22"/>
        <v>7.5646438916153569</v>
      </c>
      <c r="AE91" s="93">
        <f>H91*'Stroke Epi'!$O$5</f>
        <v>119.76301148834939</v>
      </c>
      <c r="AF91" s="93">
        <f>I91*'Stroke Epi'!$O$5</f>
        <v>32.054979634735297</v>
      </c>
      <c r="AG91" s="93">
        <f>J91*'Stroke Epi'!$O$5</f>
        <v>5.1284551111049783</v>
      </c>
      <c r="AH91" s="93">
        <f>K91*'Stroke Epi'!$O$5</f>
        <v>1.1260849976550671</v>
      </c>
      <c r="AI91" s="93">
        <f>L91*'Stroke Epi'!$O$5</f>
        <v>0.18376888729942872</v>
      </c>
      <c r="AJ91" s="93">
        <f t="shared" si="23"/>
        <v>158.25630011914416</v>
      </c>
      <c r="AK91" s="93">
        <f t="shared" si="31"/>
        <v>7240.852619804632</v>
      </c>
      <c r="AL91" s="2"/>
      <c r="AM91" s="93">
        <f>'Mortal Baseline'!X91*AW91</f>
        <v>151.56005019938715</v>
      </c>
      <c r="AN91" s="93">
        <f>'Mortal Baseline'!Y91*AX91</f>
        <v>2.9725541358336356</v>
      </c>
      <c r="AO91" s="93">
        <f>'Mortal Baseline'!Z91*AY91</f>
        <v>1.273609456038062</v>
      </c>
      <c r="AP91" s="93">
        <f>'Mortal Baseline'!AA91*AZ91</f>
        <v>1.0938045990333931</v>
      </c>
      <c r="AQ91" s="93">
        <f>'Mortal Baseline'!AB91*BA91</f>
        <v>4.4501195568513403E-6</v>
      </c>
      <c r="AR91" s="93">
        <f t="shared" si="32"/>
        <v>971.75679354167039</v>
      </c>
      <c r="AS91" s="93">
        <f t="shared" si="33"/>
        <v>125.23857405510316</v>
      </c>
      <c r="AT91" s="93">
        <f t="shared" si="34"/>
        <v>31.85999111485161</v>
      </c>
      <c r="AU91" s="93">
        <f t="shared" si="35"/>
        <v>12.14333099433652</v>
      </c>
      <c r="AV91" s="93">
        <f t="shared" si="36"/>
        <v>0.54797492960553029</v>
      </c>
      <c r="AW91" s="93">
        <f>('Stroke Epi'!AE121*(SUM('Mortal Baseline'!X91:AB91)))/('Mortal Baseline'!X91*'Stroke Epi'!B$83+'Mortal Baseline'!Y91*'Stroke Epi'!C$83+'Mortal Baseline'!Z91*'Stroke Epi'!D$83+'Mortal Baseline'!AA91*'Stroke Epi'!E$83+'Mortal Baseline'!AB91*'Stroke Epi'!F$83)</f>
        <v>1.80168646351462E-2</v>
      </c>
      <c r="AX91" s="93">
        <f>$AW91*'Stroke Epi'!C$83</f>
        <v>1.4348614534712744E-2</v>
      </c>
      <c r="AY91" s="93">
        <f>$AW91*'Stroke Epi'!D$83</f>
        <v>1.2766868522037546E-2</v>
      </c>
      <c r="AZ91" s="93">
        <f>$AW91*'Stroke Epi'!E$83</f>
        <v>1.1446173859212204E-2</v>
      </c>
      <c r="BA91" s="93">
        <f>$AW91*'Stroke Epi'!F$83</f>
        <v>9.8594137326272202E-3</v>
      </c>
      <c r="BB91" s="93">
        <f t="shared" si="24"/>
        <v>6.6437935283735913E-2</v>
      </c>
      <c r="BC91" s="2">
        <f>AM91/'Mortal Baseline'!X91</f>
        <v>1.80168646351462E-2</v>
      </c>
      <c r="BD91" s="2">
        <f>AN91/'Mortal Baseline'!Y91</f>
        <v>1.4348614534712742E-2</v>
      </c>
      <c r="BE91" s="2">
        <f>AO91/'Mortal Baseline'!Z91</f>
        <v>1.2766868522037546E-2</v>
      </c>
      <c r="BF91" s="2">
        <f>AP91/'Mortal Baseline'!AA91</f>
        <v>1.1446173859212202E-2</v>
      </c>
      <c r="BG91" s="2">
        <f>AQ91/'Mortal Baseline'!AB91</f>
        <v>9.8594137326272202E-3</v>
      </c>
      <c r="BH91" s="2">
        <f>SUM(AM91:AQ91)/SUM('Mortal Baseline'!X91:AB91)</f>
        <v>1.78E-2</v>
      </c>
      <c r="BI91" s="58">
        <f>AM91*'Stroke Epi'!$AP121</f>
        <v>18.005333963687193</v>
      </c>
      <c r="BJ91" s="58">
        <f>AN91*'Stroke Epi'!$AP121</f>
        <v>0.3531394313370359</v>
      </c>
      <c r="BK91" s="58">
        <f>AO91*'Stroke Epi'!$AP121</f>
        <v>0.15130480337732177</v>
      </c>
      <c r="BL91" s="58">
        <f>AP91*'Stroke Epi'!$AP121</f>
        <v>0.1299439863651671</v>
      </c>
      <c r="BM91" s="58">
        <f>AQ91*'Stroke Epi'!$AP121</f>
        <v>5.2867420335393921E-7</v>
      </c>
      <c r="BN91" s="93">
        <f t="shared" si="39"/>
        <v>18.639722713440918</v>
      </c>
      <c r="BO91" s="93">
        <f>AR91*'Stroke Epi'!$O$5</f>
        <v>194.35135870833409</v>
      </c>
      <c r="BP91" s="93">
        <f>AS91*'Stroke Epi'!$O$5</f>
        <v>25.047714811020633</v>
      </c>
      <c r="BQ91" s="93">
        <f>AT91*'Stroke Epi'!$O$5</f>
        <v>6.3719982229703227</v>
      </c>
      <c r="BR91" s="93">
        <f>AU91*'Stroke Epi'!$O$5</f>
        <v>2.4286661988673042</v>
      </c>
      <c r="BS91" s="93">
        <f>AV91*'Stroke Epi'!$O$5</f>
        <v>0.10959498592110606</v>
      </c>
      <c r="BT91" s="93">
        <f t="shared" si="25"/>
        <v>228.30933292711342</v>
      </c>
      <c r="BU91" s="93">
        <f t="shared" si="37"/>
        <v>9548.4202840298913</v>
      </c>
    </row>
    <row r="92" spans="1:73">
      <c r="A92" s="58">
        <f>'Mortal Baseline'!A92</f>
        <v>90</v>
      </c>
      <c r="B92" s="58">
        <v>94</v>
      </c>
      <c r="C92" s="93">
        <f>'Mortal Baseline'!C92*M92</f>
        <v>67.365546735360041</v>
      </c>
      <c r="D92" s="93">
        <f>'Mortal Baseline'!D92*N92</f>
        <v>4.5938879140571744</v>
      </c>
      <c r="E92" s="93">
        <f>'Mortal Baseline'!E92*O92</f>
        <v>0.28224540615995353</v>
      </c>
      <c r="F92" s="93">
        <f>'Mortal Baseline'!F92*P92</f>
        <v>0.20724468124000678</v>
      </c>
      <c r="G92" s="93">
        <f>'Mortal Baseline'!G92*Q92</f>
        <v>1.6608528487799606E-3</v>
      </c>
      <c r="H92" s="93">
        <f t="shared" si="26"/>
        <v>540.04131991677752</v>
      </c>
      <c r="I92" s="93">
        <f t="shared" si="27"/>
        <v>131.73933909556231</v>
      </c>
      <c r="J92" s="93">
        <f t="shared" si="28"/>
        <v>20.72298914677237</v>
      </c>
      <c r="K92" s="93">
        <f t="shared" si="29"/>
        <v>4.6712274258469026</v>
      </c>
      <c r="L92" s="93">
        <f t="shared" si="30"/>
        <v>0.7362665896680185</v>
      </c>
      <c r="M92" s="93">
        <f>('Stroke Epi'!AE122*(SUM('Mortal Baseline'!C92:G92)))/('Mortal Baseline'!C92*'Stroke Epi'!B$74+'Mortal Baseline'!D92*'Stroke Epi'!C$74+'Mortal Baseline'!E92*'Stroke Epi'!D$74+'Mortal Baseline'!F92*'Stroke Epi'!E$74+'Mortal Baseline'!G92*'Stroke Epi'!F$74)</f>
        <v>1.8182868418651275E-2</v>
      </c>
      <c r="N92" s="93">
        <f>M92*'Stroke Epi'!C$74</f>
        <v>1.4427458355376729E-2</v>
      </c>
      <c r="O92" s="93">
        <f>N92*'Stroke Epi'!D$74</f>
        <v>1.0223275168298509E-2</v>
      </c>
      <c r="P92" s="93">
        <f>O92*'Stroke Epi'!E$74</f>
        <v>6.4311863122720626E-3</v>
      </c>
      <c r="Q92" s="93">
        <f>P92*'Stroke Epi'!F$74</f>
        <v>3.4354375900118236E-3</v>
      </c>
      <c r="R92" s="93">
        <f t="shared" si="38"/>
        <v>5.2700225844610399E-2</v>
      </c>
      <c r="S92" s="2">
        <f>C92/'Mortal Baseline'!C92</f>
        <v>1.8182868418651275E-2</v>
      </c>
      <c r="T92" s="2">
        <f>D92/'Mortal Baseline'!D92</f>
        <v>1.4427458355376729E-2</v>
      </c>
      <c r="U92" s="2">
        <f>E92/'Mortal Baseline'!E92</f>
        <v>1.0223275168298509E-2</v>
      </c>
      <c r="V92" s="2">
        <f>F92/'Mortal Baseline'!F92</f>
        <v>6.4311863122720626E-3</v>
      </c>
      <c r="W92" s="2">
        <f>G92/'Mortal Baseline'!G92</f>
        <v>3.4354375900118236E-3</v>
      </c>
      <c r="X92" s="2">
        <f>SUM(C92:G92)/SUM('Mortal Baseline'!C92:G92)</f>
        <v>1.7741753182672546E-2</v>
      </c>
      <c r="Y92" s="93">
        <f>C92*'Stroke Epi'!$AH122</f>
        <v>5.1467277705815064</v>
      </c>
      <c r="Z92" s="93">
        <f>D92*'Stroke Epi'!$AH$33</f>
        <v>0.62752508906020998</v>
      </c>
      <c r="AA92" s="93">
        <f>E92*'Stroke Epi'!$AH$33</f>
        <v>3.8554722481449651E-2</v>
      </c>
      <c r="AB92" s="93">
        <f>F92*'Stroke Epi'!$AH$33</f>
        <v>2.8309623457384924E-2</v>
      </c>
      <c r="AC92" s="93">
        <f>G92*'Stroke Epi'!$AH$33</f>
        <v>2.268724991433426E-4</v>
      </c>
      <c r="AD92" s="93">
        <f t="shared" si="22"/>
        <v>5.8413440780796941</v>
      </c>
      <c r="AE92" s="93">
        <f>H92*'Stroke Epi'!$O$5</f>
        <v>108.0082639833555</v>
      </c>
      <c r="AF92" s="93">
        <f>I92*'Stroke Epi'!$O$5</f>
        <v>26.347867819112466</v>
      </c>
      <c r="AG92" s="93">
        <f>J92*'Stroke Epi'!$O$5</f>
        <v>4.1445978293544741</v>
      </c>
      <c r="AH92" s="93">
        <f>K92*'Stroke Epi'!$O$5</f>
        <v>0.93424548516938055</v>
      </c>
      <c r="AI92" s="93">
        <f>L92*'Stroke Epi'!$O$5</f>
        <v>0.14725331793360372</v>
      </c>
      <c r="AJ92" s="93">
        <f t="shared" si="23"/>
        <v>139.58222843492544</v>
      </c>
      <c r="AK92" s="93">
        <f t="shared" si="31"/>
        <v>7386.2761923176367</v>
      </c>
      <c r="AL92" s="2"/>
      <c r="AM92" s="93">
        <f>'Mortal Baseline'!X92*AW92</f>
        <v>124.073365440125</v>
      </c>
      <c r="AN92" s="93">
        <f>'Mortal Baseline'!Y92*AX92</f>
        <v>1.4953608527513829</v>
      </c>
      <c r="AO92" s="93">
        <f>'Mortal Baseline'!Z92*AY92</f>
        <v>0.79952607377209928</v>
      </c>
      <c r="AP92" s="93">
        <f>'Mortal Baseline'!AA92*AZ92</f>
        <v>0.86354393809429519</v>
      </c>
      <c r="AQ92" s="93">
        <f>'Mortal Baseline'!AB92*BA92</f>
        <v>1.2167755662169802E-6</v>
      </c>
      <c r="AR92" s="93">
        <f t="shared" si="32"/>
        <v>883.47346630977404</v>
      </c>
      <c r="AS92" s="93">
        <f t="shared" si="33"/>
        <v>101.33308066549688</v>
      </c>
      <c r="AT92" s="93">
        <f t="shared" si="34"/>
        <v>26.136214162276065</v>
      </c>
      <c r="AU92" s="93">
        <f t="shared" si="35"/>
        <v>10.448264747198344</v>
      </c>
      <c r="AV92" s="93">
        <f t="shared" si="36"/>
        <v>0.43838063178578712</v>
      </c>
      <c r="AW92" s="93">
        <f>('Stroke Epi'!AE122*(SUM('Mortal Baseline'!X92:AB92)))/('Mortal Baseline'!X92*'Stroke Epi'!B$83+'Mortal Baseline'!Y92*'Stroke Epi'!C$83+'Mortal Baseline'!Z92*'Stroke Epi'!D$83+'Mortal Baseline'!AA92*'Stroke Epi'!E$83+'Mortal Baseline'!AB92*'Stroke Epi'!F$83)</f>
        <v>1.7968832873576788E-2</v>
      </c>
      <c r="AX92" s="93">
        <f>$AW92*'Stroke Epi'!C$83</f>
        <v>1.4310362083682041E-2</v>
      </c>
      <c r="AY92" s="93">
        <f>$AW92*'Stroke Epi'!D$83</f>
        <v>1.2732832900565301E-2</v>
      </c>
      <c r="AZ92" s="93">
        <f>$AW92*'Stroke Epi'!E$83</f>
        <v>1.1415659121780296E-2</v>
      </c>
      <c r="BA92" s="93">
        <f>$AW92*'Stroke Epi'!F$83</f>
        <v>9.8331291920476169E-3</v>
      </c>
      <c r="BB92" s="93">
        <f t="shared" si="24"/>
        <v>6.626081617165204E-2</v>
      </c>
      <c r="BC92" s="2">
        <f>AM92/'Mortal Baseline'!X92</f>
        <v>1.7968832873576788E-2</v>
      </c>
      <c r="BD92" s="2">
        <f>AN92/'Mortal Baseline'!Y92</f>
        <v>1.4310362083682041E-2</v>
      </c>
      <c r="BE92" s="2">
        <f>AO92/'Mortal Baseline'!Z92</f>
        <v>1.2732832900565301E-2</v>
      </c>
      <c r="BF92" s="2">
        <f>AP92/'Mortal Baseline'!AA92</f>
        <v>1.1415659121780296E-2</v>
      </c>
      <c r="BG92" s="2">
        <f>AQ92/'Mortal Baseline'!AB92</f>
        <v>9.8331291920476169E-3</v>
      </c>
      <c r="BH92" s="2">
        <f>SUM(AM92:AQ92)/SUM('Mortal Baseline'!X92:AB92)</f>
        <v>1.7800000000000003E-2</v>
      </c>
      <c r="BI92" s="58">
        <f>AM92*'Stroke Epi'!$AP122</f>
        <v>14.739915814286851</v>
      </c>
      <c r="BJ92" s="58">
        <f>AN92*'Stroke Epi'!$AP122</f>
        <v>0.1776488693068643</v>
      </c>
      <c r="BK92" s="58">
        <f>AO92*'Stroke Epi'!$AP122</f>
        <v>9.4983697564125391E-2</v>
      </c>
      <c r="BL92" s="58">
        <f>AP92*'Stroke Epi'!$AP122</f>
        <v>0.10258901984560227</v>
      </c>
      <c r="BM92" s="58">
        <f>AQ92*'Stroke Epi'!$AP122</f>
        <v>1.4455293726657725E-7</v>
      </c>
      <c r="BN92" s="93">
        <f t="shared" si="39"/>
        <v>15.115137545556379</v>
      </c>
      <c r="BO92" s="93">
        <f>AR92*'Stroke Epi'!$O$5</f>
        <v>176.69469326195482</v>
      </c>
      <c r="BP92" s="93">
        <f>AS92*'Stroke Epi'!$O$5</f>
        <v>20.266616133099376</v>
      </c>
      <c r="BQ92" s="93">
        <f>AT92*'Stroke Epi'!$O$5</f>
        <v>5.2272428324552136</v>
      </c>
      <c r="BR92" s="93">
        <f>AU92*'Stroke Epi'!$O$5</f>
        <v>2.0896529494396687</v>
      </c>
      <c r="BS92" s="93">
        <f>AV92*'Stroke Epi'!$O$5</f>
        <v>8.7676126357157436E-2</v>
      </c>
      <c r="BT92" s="93">
        <f t="shared" si="25"/>
        <v>204.36588130330625</v>
      </c>
      <c r="BU92" s="93">
        <f t="shared" si="37"/>
        <v>9767.901302878754</v>
      </c>
    </row>
    <row r="93" spans="1:73">
      <c r="A93" s="58">
        <f>'Mortal Baseline'!A93</f>
        <v>91</v>
      </c>
      <c r="B93" s="58">
        <v>95</v>
      </c>
      <c r="C93" s="93">
        <f>'Mortal Baseline'!C93*M93</f>
        <v>55.296584978995689</v>
      </c>
      <c r="D93" s="93">
        <f>'Mortal Baseline'!D93*N93</f>
        <v>2.6340916981433744</v>
      </c>
      <c r="E93" s="93">
        <f>'Mortal Baseline'!E93*O93</f>
        <v>0.14683298514494811</v>
      </c>
      <c r="F93" s="93">
        <f>'Mortal Baseline'!F93*P93</f>
        <v>0.14848437883612683</v>
      </c>
      <c r="G93" s="93">
        <f>'Mortal Baseline'!G93*Q93</f>
        <v>7.9763163223915679E-4</v>
      </c>
      <c r="H93" s="93">
        <f t="shared" si="26"/>
        <v>482.18291314183625</v>
      </c>
      <c r="I93" s="93">
        <f t="shared" si="27"/>
        <v>107.39803788553301</v>
      </c>
      <c r="J93" s="93">
        <f t="shared" si="28"/>
        <v>16.686669580081393</v>
      </c>
      <c r="K93" s="93">
        <f t="shared" si="29"/>
        <v>3.8571566960562644</v>
      </c>
      <c r="L93" s="93">
        <f t="shared" si="30"/>
        <v>0.58958403086751054</v>
      </c>
      <c r="M93" s="93">
        <f>('Stroke Epi'!AE123*(SUM('Mortal Baseline'!C93:G93)))/('Mortal Baseline'!C93*'Stroke Epi'!B$74+'Mortal Baseline'!D93*'Stroke Epi'!C$74+'Mortal Baseline'!E93*'Stroke Epi'!D$74+'Mortal Baseline'!F93*'Stroke Epi'!E$74+'Mortal Baseline'!G93*'Stroke Epi'!F$74)</f>
        <v>1.8486622436625681E-2</v>
      </c>
      <c r="N93" s="93">
        <f>M93*'Stroke Epi'!C$74</f>
        <v>1.466847634790143E-2</v>
      </c>
      <c r="O93" s="93">
        <f>N93*'Stroke Epi'!D$74</f>
        <v>1.0394060153248589E-2</v>
      </c>
      <c r="P93" s="93">
        <f>O93*'Stroke Epi'!E$74</f>
        <v>6.5386225339790199E-3</v>
      </c>
      <c r="Q93" s="93">
        <f>P93*'Stroke Epi'!F$74</f>
        <v>3.4928283133806404E-3</v>
      </c>
      <c r="R93" s="93">
        <f t="shared" si="38"/>
        <v>5.3580609785135361E-2</v>
      </c>
      <c r="S93" s="2">
        <f>C93/'Mortal Baseline'!C93</f>
        <v>1.8486622436625681E-2</v>
      </c>
      <c r="T93" s="2">
        <f>D93/'Mortal Baseline'!D93</f>
        <v>1.466847634790143E-2</v>
      </c>
      <c r="U93" s="2">
        <f>E93/'Mortal Baseline'!E93</f>
        <v>1.0394060153248589E-2</v>
      </c>
      <c r="V93" s="2">
        <f>F93/'Mortal Baseline'!F93</f>
        <v>6.538622533979019E-3</v>
      </c>
      <c r="W93" s="2">
        <f>G93/'Mortal Baseline'!G93</f>
        <v>3.4928283133806404E-3</v>
      </c>
      <c r="X93" s="2">
        <f>SUM(C93:G93)/SUM('Mortal Baseline'!C93:G93)</f>
        <v>1.8151591879760093E-2</v>
      </c>
      <c r="Y93" s="93">
        <f>C93*'Stroke Epi'!$AH123</f>
        <v>3.4283882686977325</v>
      </c>
      <c r="Z93" s="93">
        <f>D93*'Stroke Epi'!$AH$33</f>
        <v>0.35981692596638493</v>
      </c>
      <c r="AA93" s="93">
        <f>E93*'Stroke Epi'!$AH$33</f>
        <v>2.0057385770799911E-2</v>
      </c>
      <c r="AB93" s="93">
        <f>F93*'Stroke Epi'!$AH$33</f>
        <v>2.0282966149014925E-2</v>
      </c>
      <c r="AC93" s="93">
        <f>G93*'Stroke Epi'!$AH$33</f>
        <v>1.0895648096386882E-4</v>
      </c>
      <c r="AD93" s="93">
        <f t="shared" si="22"/>
        <v>3.8286545030648957</v>
      </c>
      <c r="AE93" s="93">
        <f>H93*'Stroke Epi'!$O$5</f>
        <v>96.436582628367262</v>
      </c>
      <c r="AF93" s="93">
        <f>I93*'Stroke Epi'!$O$5</f>
        <v>21.479607577106606</v>
      </c>
      <c r="AG93" s="93">
        <f>J93*'Stroke Epi'!$O$5</f>
        <v>3.3373339160162789</v>
      </c>
      <c r="AH93" s="93">
        <f>K93*'Stroke Epi'!$O$5</f>
        <v>0.77143133921125295</v>
      </c>
      <c r="AI93" s="93">
        <f>L93*'Stroke Epi'!$O$5</f>
        <v>0.11791680617350211</v>
      </c>
      <c r="AJ93" s="93">
        <f t="shared" si="23"/>
        <v>122.14287226687489</v>
      </c>
      <c r="AK93" s="93">
        <f t="shared" si="31"/>
        <v>7512.2477190875761</v>
      </c>
      <c r="AL93" s="2"/>
      <c r="AM93" s="93">
        <f>'Mortal Baseline'!X93*AW93</f>
        <v>103.5481479599885</v>
      </c>
      <c r="AN93" s="93">
        <f>'Mortal Baseline'!Y93*AX93</f>
        <v>0.73381690706952862</v>
      </c>
      <c r="AO93" s="93">
        <f>'Mortal Baseline'!Z93*AY93</f>
        <v>0.50580321883101409</v>
      </c>
      <c r="AP93" s="93">
        <f>'Mortal Baseline'!AA93*AZ93</f>
        <v>0.70427496851999682</v>
      </c>
      <c r="AQ93" s="93">
        <f>'Mortal Baseline'!AB93*BA93</f>
        <v>3.2158951675225552E-7</v>
      </c>
      <c r="AR93" s="93">
        <f t="shared" si="32"/>
        <v>795.58700519352078</v>
      </c>
      <c r="AS93" s="93">
        <f t="shared" si="33"/>
        <v>81.622632570160164</v>
      </c>
      <c r="AT93" s="93">
        <f t="shared" si="34"/>
        <v>21.319790851087742</v>
      </c>
      <c r="AU93" s="93">
        <f t="shared" si="35"/>
        <v>8.9602977464330689</v>
      </c>
      <c r="AV93" s="93">
        <f t="shared" si="36"/>
        <v>0.35070468246520914</v>
      </c>
      <c r="AW93" s="93">
        <f>('Stroke Epi'!AE123*(SUM('Mortal Baseline'!X93:AB93)))/('Mortal Baseline'!X93*'Stroke Epi'!B$83+'Mortal Baseline'!Y93*'Stroke Epi'!C$83+'Mortal Baseline'!Z93*'Stroke Epi'!D$83+'Mortal Baseline'!AA93*'Stroke Epi'!E$83+'Mortal Baseline'!AB93*'Stroke Epi'!F$83)</f>
        <v>1.8338000643202474E-2</v>
      </c>
      <c r="AX93" s="93">
        <f>$AW93*'Stroke Epi'!C$83</f>
        <v>1.460436695812981E-2</v>
      </c>
      <c r="AY93" s="93">
        <f>$AW93*'Stroke Epi'!D$83</f>
        <v>1.2994427604906416E-2</v>
      </c>
      <c r="AZ93" s="93">
        <f>$AW93*'Stroke Epi'!E$83</f>
        <v>1.1650192630241597E-2</v>
      </c>
      <c r="BA93" s="93">
        <f>$AW93*'Stroke Epi'!F$83</f>
        <v>1.0035149790592304E-2</v>
      </c>
      <c r="BB93" s="93">
        <f t="shared" si="24"/>
        <v>6.7622137627072601E-2</v>
      </c>
      <c r="BC93" s="2">
        <f>AM93/'Mortal Baseline'!X93</f>
        <v>1.8338000643202474E-2</v>
      </c>
      <c r="BD93" s="2">
        <f>AN93/'Mortal Baseline'!Y93</f>
        <v>1.460436695812981E-2</v>
      </c>
      <c r="BE93" s="2">
        <f>AO93/'Mortal Baseline'!Z93</f>
        <v>1.2994427604906416E-2</v>
      </c>
      <c r="BF93" s="2">
        <f>AP93/'Mortal Baseline'!AA93</f>
        <v>1.1650192630241597E-2</v>
      </c>
      <c r="BG93" s="2">
        <f>AQ93/'Mortal Baseline'!AB93</f>
        <v>1.0035149790592304E-2</v>
      </c>
      <c r="BH93" s="2">
        <f>SUM(AM93:AQ93)/SUM('Mortal Baseline'!X93:AB93)</f>
        <v>1.8199999999999997E-2</v>
      </c>
      <c r="BI93" s="58">
        <f>AM93*'Stroke Epi'!$AP123</f>
        <v>10.675814054674813</v>
      </c>
      <c r="BJ93" s="58">
        <f>AN93*'Stroke Epi'!$AP123</f>
        <v>7.5656523118868405E-2</v>
      </c>
      <c r="BK93" s="58">
        <f>AO93*'Stroke Epi'!$AP123</f>
        <v>5.2148311861477552E-2</v>
      </c>
      <c r="BL93" s="58">
        <f>AP93*'Stroke Epi'!$AP123</f>
        <v>7.2610749254411674E-2</v>
      </c>
      <c r="BM93" s="58">
        <f>AQ93*'Stroke Epi'!$AP123</f>
        <v>3.3155879177157543E-8</v>
      </c>
      <c r="BN93" s="93">
        <f t="shared" si="39"/>
        <v>10.876229672065451</v>
      </c>
      <c r="BO93" s="93">
        <f>AR93*'Stroke Epi'!$O$5</f>
        <v>159.11740103870417</v>
      </c>
      <c r="BP93" s="93">
        <f>AS93*'Stroke Epi'!$O$5</f>
        <v>16.324526514032033</v>
      </c>
      <c r="BQ93" s="93">
        <f>AT93*'Stroke Epi'!$O$5</f>
        <v>4.2639581702175482</v>
      </c>
      <c r="BR93" s="93">
        <f>AU93*'Stroke Epi'!$O$5</f>
        <v>1.7920595492866138</v>
      </c>
      <c r="BS93" s="93">
        <f>AV93*'Stroke Epi'!$O$5</f>
        <v>7.0140936493041831E-2</v>
      </c>
      <c r="BT93" s="93">
        <f t="shared" si="25"/>
        <v>181.5680862087334</v>
      </c>
      <c r="BU93" s="93">
        <f t="shared" si="37"/>
        <v>9960.345618759553</v>
      </c>
    </row>
    <row r="94" spans="1:73">
      <c r="A94" s="58">
        <f>'Mortal Baseline'!A94</f>
        <v>92</v>
      </c>
      <c r="B94" s="58">
        <v>96</v>
      </c>
      <c r="C94" s="93">
        <f>'Mortal Baseline'!C94*M94</f>
        <v>44.166881809908773</v>
      </c>
      <c r="D94" s="93">
        <f>'Mortal Baseline'!D94*N94</f>
        <v>1.417268209632804</v>
      </c>
      <c r="E94" s="93">
        <f>'Mortal Baseline'!E94*O94</f>
        <v>7.198151177969335E-2</v>
      </c>
      <c r="F94" s="93">
        <f>'Mortal Baseline'!F94*P94</f>
        <v>0.10400129481492895</v>
      </c>
      <c r="G94" s="93">
        <f>'Mortal Baseline'!G94*Q94</f>
        <v>3.6416442587991357E-4</v>
      </c>
      <c r="H94" s="93">
        <f t="shared" si="26"/>
        <v>426.48482405468002</v>
      </c>
      <c r="I94" s="93">
        <f t="shared" si="27"/>
        <v>86.975881592092833</v>
      </c>
      <c r="J94" s="93">
        <f t="shared" si="28"/>
        <v>13.401259790074006</v>
      </c>
      <c r="K94" s="93">
        <f t="shared" si="29"/>
        <v>3.1694436855109256</v>
      </c>
      <c r="L94" s="93">
        <f t="shared" si="30"/>
        <v>0.47192243263892453</v>
      </c>
      <c r="M94" s="93">
        <f>('Stroke Epi'!AE124*(SUM('Mortal Baseline'!C94:G94)))/('Mortal Baseline'!C94*'Stroke Epi'!B$74+'Mortal Baseline'!D94*'Stroke Epi'!C$74+'Mortal Baseline'!E94*'Stroke Epi'!D$74+'Mortal Baseline'!F94*'Stroke Epi'!E$74+'Mortal Baseline'!G94*'Stroke Epi'!F$74)</f>
        <v>1.8404848078902129E-2</v>
      </c>
      <c r="N94" s="93">
        <f>M94*'Stroke Epi'!C$74</f>
        <v>1.4603591308124974E-2</v>
      </c>
      <c r="O94" s="93">
        <f>N94*'Stroke Epi'!D$74</f>
        <v>1.0348082712205171E-2</v>
      </c>
      <c r="P94" s="93">
        <f>O94*'Stroke Epi'!E$74</f>
        <v>6.5096993675138699E-3</v>
      </c>
      <c r="Q94" s="93">
        <f>P94*'Stroke Epi'!F$74</f>
        <v>3.4773780172032555E-3</v>
      </c>
      <c r="R94" s="93">
        <f t="shared" si="38"/>
        <v>5.33435994839494E-2</v>
      </c>
      <c r="S94" s="2">
        <f>C94/'Mortal Baseline'!C94</f>
        <v>1.8404848078902129E-2</v>
      </c>
      <c r="T94" s="2">
        <f>D94/'Mortal Baseline'!D94</f>
        <v>1.4603591308124974E-2</v>
      </c>
      <c r="U94" s="2">
        <f>E94/'Mortal Baseline'!E94</f>
        <v>1.0348082712205171E-2</v>
      </c>
      <c r="V94" s="2">
        <f>F94/'Mortal Baseline'!F94</f>
        <v>6.5096993675138699E-3</v>
      </c>
      <c r="W94" s="2">
        <f>G94/'Mortal Baseline'!G94</f>
        <v>3.4773780172032555E-3</v>
      </c>
      <c r="X94" s="2">
        <f>SUM(C94:G94)/SUM('Mortal Baseline'!C94:G94)</f>
        <v>1.8160166007369572E-2</v>
      </c>
      <c r="Y94" s="93">
        <f>C94*'Stroke Epi'!$AH124</f>
        <v>2.7383466722143437</v>
      </c>
      <c r="Z94" s="93">
        <f>D94*'Stroke Epi'!$AH$33</f>
        <v>0.19359883743584103</v>
      </c>
      <c r="AA94" s="93">
        <f>E94*'Stroke Epi'!$AH$33</f>
        <v>9.832674509106111E-3</v>
      </c>
      <c r="AB94" s="93">
        <f>F94*'Stroke Epi'!$AH$33</f>
        <v>1.4206576871719294E-2</v>
      </c>
      <c r="AC94" s="93">
        <f>G94*'Stroke Epi'!$AH$33</f>
        <v>4.9744860575196191E-5</v>
      </c>
      <c r="AD94" s="93">
        <f t="shared" si="22"/>
        <v>2.9560345058915853</v>
      </c>
      <c r="AE94" s="93">
        <f>H94*'Stroke Epi'!$O$5</f>
        <v>85.296964810936004</v>
      </c>
      <c r="AF94" s="93">
        <f>I94*'Stroke Epi'!$O$5</f>
        <v>17.395176318418567</v>
      </c>
      <c r="AG94" s="93">
        <f>J94*'Stroke Epi'!$O$5</f>
        <v>2.6802519580148014</v>
      </c>
      <c r="AH94" s="93">
        <f>K94*'Stroke Epi'!$O$5</f>
        <v>0.63388873710218518</v>
      </c>
      <c r="AI94" s="93">
        <f>L94*'Stroke Epi'!$O$5</f>
        <v>9.4384486527784917E-2</v>
      </c>
      <c r="AJ94" s="93">
        <f t="shared" si="23"/>
        <v>106.10066631099934</v>
      </c>
      <c r="AK94" s="93">
        <f t="shared" si="31"/>
        <v>7621.3044199044671</v>
      </c>
      <c r="AL94" s="2"/>
      <c r="AM94" s="93">
        <f>'Mortal Baseline'!X94*AW94</f>
        <v>84.331826583653026</v>
      </c>
      <c r="AN94" s="93">
        <f>'Mortal Baseline'!Y94*AX94</f>
        <v>0.33580320510699413</v>
      </c>
      <c r="AO94" s="93">
        <f>'Mortal Baseline'!Z94*AY94</f>
        <v>0.30855302949893176</v>
      </c>
      <c r="AP94" s="93">
        <f>'Mortal Baseline'!AA94*AZ94</f>
        <v>0.56836999728220117</v>
      </c>
      <c r="AQ94" s="93">
        <f>'Mortal Baseline'!AB94*BA94</f>
        <v>7.8489861813555315E-8</v>
      </c>
      <c r="AR94" s="93">
        <f t="shared" si="32"/>
        <v>710.12561668379487</v>
      </c>
      <c r="AS94" s="93">
        <f t="shared" si="33"/>
        <v>65.558252738116266</v>
      </c>
      <c r="AT94" s="93">
        <f t="shared" si="34"/>
        <v>17.312237398507648</v>
      </c>
      <c r="AU94" s="93">
        <f t="shared" si="35"/>
        <v>7.6639974451742434</v>
      </c>
      <c r="AV94" s="93">
        <f t="shared" si="36"/>
        <v>0.28056379130615</v>
      </c>
      <c r="AW94" s="93">
        <f>('Stroke Epi'!AE124*(SUM('Mortal Baseline'!X94:AB94)))/('Mortal Baseline'!X94*'Stroke Epi'!B$83+'Mortal Baseline'!Y94*'Stroke Epi'!C$83+'Mortal Baseline'!Z94*'Stroke Epi'!D$83+'Mortal Baseline'!AA94*'Stroke Epi'!E$83+'Mortal Baseline'!AB94*'Stroke Epi'!F$83)</f>
        <v>1.8314675936971388E-2</v>
      </c>
      <c r="AX94" s="93">
        <f>$AW94*'Stroke Epi'!C$83</f>
        <v>1.4585791183397485E-2</v>
      </c>
      <c r="AY94" s="93">
        <f>$AW94*'Stroke Epi'!D$83</f>
        <v>1.2977899564995048E-2</v>
      </c>
      <c r="AZ94" s="93">
        <f>$AW94*'Stroke Epi'!E$83</f>
        <v>1.1635374367011975E-2</v>
      </c>
      <c r="BA94" s="93">
        <f>$AW94*'Stroke Epi'!F$83</f>
        <v>1.0022385753475898E-2</v>
      </c>
      <c r="BB94" s="93">
        <f t="shared" si="24"/>
        <v>6.753612680585179E-2</v>
      </c>
      <c r="BC94" s="2">
        <f>AM94/'Mortal Baseline'!X94</f>
        <v>1.8314675936971388E-2</v>
      </c>
      <c r="BD94" s="2">
        <f>AN94/'Mortal Baseline'!Y94</f>
        <v>1.4585791183397487E-2</v>
      </c>
      <c r="BE94" s="2">
        <f>AO94/'Mortal Baseline'!Z94</f>
        <v>1.2977899564995048E-2</v>
      </c>
      <c r="BF94" s="2">
        <f>AP94/'Mortal Baseline'!AA94</f>
        <v>1.1635374367011977E-2</v>
      </c>
      <c r="BG94" s="2">
        <f>AQ94/'Mortal Baseline'!AB94</f>
        <v>1.0022385753475898E-2</v>
      </c>
      <c r="BH94" s="2">
        <f>SUM(AM94:AQ94)/SUM('Mortal Baseline'!X94:AB94)</f>
        <v>1.8200000000000004E-2</v>
      </c>
      <c r="BI94" s="58">
        <f>AM94*'Stroke Epi'!$AP124</f>
        <v>8.6946113207746265</v>
      </c>
      <c r="BJ94" s="58">
        <f>AN94*'Stroke Epi'!$AP124</f>
        <v>3.4621310446531092E-2</v>
      </c>
      <c r="BK94" s="58">
        <f>AO94*'Stroke Epi'!$AP124</f>
        <v>3.1811817341339865E-2</v>
      </c>
      <c r="BL94" s="58">
        <f>AP94*'Stroke Epi'!$AP124</f>
        <v>5.8598946719794938E-2</v>
      </c>
      <c r="BM94" s="58">
        <f>AQ94*'Stroke Epi'!$AP124</f>
        <v>8.0923047529775534E-9</v>
      </c>
      <c r="BN94" s="93">
        <f t="shared" si="39"/>
        <v>8.8196434033745987</v>
      </c>
      <c r="BO94" s="93">
        <f>AR94*'Stroke Epi'!$O$5</f>
        <v>142.02512333675898</v>
      </c>
      <c r="BP94" s="93">
        <f>AS94*'Stroke Epi'!$O$5</f>
        <v>13.111650547623254</v>
      </c>
      <c r="BQ94" s="93">
        <f>AT94*'Stroke Epi'!$O$5</f>
        <v>3.4624474797015297</v>
      </c>
      <c r="BR94" s="93">
        <f>AU94*'Stroke Epi'!$O$5</f>
        <v>1.5327994890348489</v>
      </c>
      <c r="BS94" s="93">
        <f>AV94*'Stroke Epi'!$O$5</f>
        <v>5.6112758261230002E-2</v>
      </c>
      <c r="BT94" s="93">
        <f t="shared" si="25"/>
        <v>160.18813361137984</v>
      </c>
      <c r="BU94" s="93">
        <f t="shared" si="37"/>
        <v>10129.353395774308</v>
      </c>
    </row>
    <row r="95" spans="1:73">
      <c r="A95" s="58">
        <f>'Mortal Baseline'!A95</f>
        <v>93</v>
      </c>
      <c r="B95" s="58">
        <v>97</v>
      </c>
      <c r="C95" s="93">
        <f>'Mortal Baseline'!C95*M95</f>
        <v>35.120743961265582</v>
      </c>
      <c r="D95" s="93">
        <f>'Mortal Baseline'!D95*N95</f>
        <v>0.73144002036458333</v>
      </c>
      <c r="E95" s="93">
        <f>'Mortal Baseline'!E95*O95</f>
        <v>3.397743165761357E-2</v>
      </c>
      <c r="F95" s="93">
        <f>'Mortal Baseline'!F95*P95</f>
        <v>7.2883193903452964E-2</v>
      </c>
      <c r="G95" s="93">
        <f>'Mortal Baseline'!G95*Q95</f>
        <v>1.6155032062252191E-4</v>
      </c>
      <c r="H95" s="93">
        <f t="shared" si="26"/>
        <v>373.57025653279527</v>
      </c>
      <c r="I95" s="93">
        <f t="shared" si="27"/>
        <v>70.118546456603013</v>
      </c>
      <c r="J95" s="93">
        <f t="shared" si="28"/>
        <v>10.745152589207711</v>
      </c>
      <c r="K95" s="93">
        <f t="shared" si="29"/>
        <v>2.5942315654404737</v>
      </c>
      <c r="L95" s="93">
        <f t="shared" si="30"/>
        <v>0.37764975157118696</v>
      </c>
      <c r="M95" s="93">
        <f>('Stroke Epi'!AE125*(SUM('Mortal Baseline'!C95:G95)))/('Mortal Baseline'!C95*'Stroke Epi'!B$74+'Mortal Baseline'!D95*'Stroke Epi'!C$74+'Mortal Baseline'!E95*'Stroke Epi'!D$74+'Mortal Baseline'!F95*'Stroke Epi'!E$74+'Mortal Baseline'!G95*'Stroke Epi'!F$74)</f>
        <v>1.8343898681212473E-2</v>
      </c>
      <c r="N95" s="93">
        <f>M95*'Stroke Epi'!C$74</f>
        <v>1.4555230132280418E-2</v>
      </c>
      <c r="O95" s="93">
        <f>N95*'Stroke Epi'!D$74</f>
        <v>1.0313814056150648E-2</v>
      </c>
      <c r="P95" s="93">
        <f>O95*'Stroke Epi'!E$74</f>
        <v>6.4881418814705313E-3</v>
      </c>
      <c r="Q95" s="93">
        <f>P95*'Stroke Epi'!F$74</f>
        <v>3.4658623505278677E-3</v>
      </c>
      <c r="R95" s="93">
        <f t="shared" si="38"/>
        <v>5.3166947101641944E-2</v>
      </c>
      <c r="S95" s="2">
        <f>C95/'Mortal Baseline'!C95</f>
        <v>1.8343898681212473E-2</v>
      </c>
      <c r="T95" s="2">
        <f>D95/'Mortal Baseline'!D95</f>
        <v>1.4555230132280418E-2</v>
      </c>
      <c r="U95" s="2">
        <f>E95/'Mortal Baseline'!E95</f>
        <v>1.0313814056150649E-2</v>
      </c>
      <c r="V95" s="2">
        <f>F95/'Mortal Baseline'!F95</f>
        <v>6.4881418814705313E-3</v>
      </c>
      <c r="W95" s="2">
        <f>G95/'Mortal Baseline'!G95</f>
        <v>3.4658623505278677E-3</v>
      </c>
      <c r="X95" s="2">
        <f>SUM(C95:G95)/SUM('Mortal Baseline'!C95:G95)</f>
        <v>1.8166714937697385E-2</v>
      </c>
      <c r="Y95" s="93">
        <f>C95*'Stroke Epi'!$AH125</f>
        <v>2.1774861255984659</v>
      </c>
      <c r="Z95" s="93">
        <f>D95*'Stroke Epi'!$AH$33</f>
        <v>9.9914706781802087E-2</v>
      </c>
      <c r="AA95" s="93">
        <f>E95*'Stroke Epi'!$AH$33</f>
        <v>4.6413171644300137E-3</v>
      </c>
      <c r="AB95" s="93">
        <f>F95*'Stroke Epi'!$AH$33</f>
        <v>9.9558442872116747E-3</v>
      </c>
      <c r="AC95" s="93">
        <f>G95*'Stroke Epi'!$AH$33</f>
        <v>2.2067773797036494E-5</v>
      </c>
      <c r="AD95" s="93">
        <f t="shared" si="22"/>
        <v>2.2920200616057071</v>
      </c>
      <c r="AE95" s="93">
        <f>H95*'Stroke Epi'!$O$5</f>
        <v>74.714051306559057</v>
      </c>
      <c r="AF95" s="93">
        <f>I95*'Stroke Epi'!$O$5</f>
        <v>14.023709291320603</v>
      </c>
      <c r="AG95" s="93">
        <f>J95*'Stroke Epi'!$O$5</f>
        <v>2.1490305178415423</v>
      </c>
      <c r="AH95" s="93">
        <f>K95*'Stroke Epi'!$O$5</f>
        <v>0.51884631308809481</v>
      </c>
      <c r="AI95" s="93">
        <f>L95*'Stroke Epi'!$O$5</f>
        <v>7.5529950314237398E-2</v>
      </c>
      <c r="AJ95" s="93">
        <f t="shared" si="23"/>
        <v>91.481167379123519</v>
      </c>
      <c r="AK95" s="93">
        <f t="shared" si="31"/>
        <v>7715.0776073451962</v>
      </c>
      <c r="AL95" s="2"/>
      <c r="AM95" s="93">
        <f>'Mortal Baseline'!X95*AW95</f>
        <v>68.572191064491932</v>
      </c>
      <c r="AN95" s="93">
        <f>'Mortal Baseline'!Y95*AX95</f>
        <v>0.1463917046499813</v>
      </c>
      <c r="AO95" s="93">
        <f>'Mortal Baseline'!Z95*AY95</f>
        <v>0.18562679443524646</v>
      </c>
      <c r="AP95" s="93">
        <f>'Mortal Baseline'!AA95*AZ95</f>
        <v>0.46472380565731175</v>
      </c>
      <c r="AQ95" s="93">
        <f>'Mortal Baseline'!AB95*BA95</f>
        <v>1.8064210584898236E-8</v>
      </c>
      <c r="AR95" s="93">
        <f t="shared" si="32"/>
        <v>627.97807309075324</v>
      </c>
      <c r="AS95" s="93">
        <f t="shared" si="33"/>
        <v>52.558372584696471</v>
      </c>
      <c r="AT95" s="93">
        <f t="shared" si="34"/>
        <v>14.003604895900027</v>
      </c>
      <c r="AU95" s="93">
        <f t="shared" si="35"/>
        <v>6.5373228150769105</v>
      </c>
      <c r="AV95" s="93">
        <f t="shared" si="36"/>
        <v>0.22445104301682581</v>
      </c>
      <c r="AW95" s="93">
        <f>('Stroke Epi'!AE125*(SUM('Mortal Baseline'!X95:AB95)))/('Mortal Baseline'!X95*'Stroke Epi'!B$83+'Mortal Baseline'!Y95*'Stroke Epi'!C$83+'Mortal Baseline'!Z95*'Stroke Epi'!D$83+'Mortal Baseline'!AA95*'Stroke Epi'!E$83+'Mortal Baseline'!AB95*'Stroke Epi'!F$83)</f>
        <v>1.8299838947924522E-2</v>
      </c>
      <c r="AX95" s="93">
        <f>$AW95*'Stroke Epi'!C$83</f>
        <v>1.4573975018876055E-2</v>
      </c>
      <c r="AY95" s="93">
        <f>$AW95*'Stroke Epi'!D$83</f>
        <v>1.296738597718384E-2</v>
      </c>
      <c r="AZ95" s="93">
        <f>$AW95*'Stroke Epi'!E$83</f>
        <v>1.1625948378660687E-2</v>
      </c>
      <c r="BA95" s="93">
        <f>$AW95*'Stroke Epi'!F$83</f>
        <v>1.0014266470985749E-2</v>
      </c>
      <c r="BB95" s="93">
        <f t="shared" si="24"/>
        <v>6.7481414793630845E-2</v>
      </c>
      <c r="BC95" s="2">
        <f>AM95/'Mortal Baseline'!X95</f>
        <v>1.8299838947924522E-2</v>
      </c>
      <c r="BD95" s="2">
        <f>AN95/'Mortal Baseline'!Y95</f>
        <v>1.4573975018876055E-2</v>
      </c>
      <c r="BE95" s="2">
        <f>AO95/'Mortal Baseline'!Z95</f>
        <v>1.296738597718384E-2</v>
      </c>
      <c r="BF95" s="2">
        <f>AP95/'Mortal Baseline'!AA95</f>
        <v>1.1625948378660687E-2</v>
      </c>
      <c r="BG95" s="2">
        <f>AQ95/'Mortal Baseline'!AB95</f>
        <v>1.0014266470985749E-2</v>
      </c>
      <c r="BH95" s="2">
        <f>SUM(AM95:AQ95)/SUM('Mortal Baseline'!X95:AB95)</f>
        <v>1.8200000000000001E-2</v>
      </c>
      <c r="BI95" s="58">
        <f>AM95*'Stroke Epi'!$AP125</f>
        <v>7.0697928987491183</v>
      </c>
      <c r="BJ95" s="58">
        <f>AN95*'Stroke Epi'!$AP125</f>
        <v>1.5092984749413072E-2</v>
      </c>
      <c r="BK95" s="58">
        <f>AO95*'Stroke Epi'!$AP125</f>
        <v>1.9138122506273909E-2</v>
      </c>
      <c r="BL95" s="58">
        <f>AP95*'Stroke Epi'!$AP125</f>
        <v>4.7913024363268837E-2</v>
      </c>
      <c r="BM95" s="58">
        <f>AQ95*'Stroke Epi'!$AP125</f>
        <v>1.8624201113030081E-9</v>
      </c>
      <c r="BN95" s="93">
        <f t="shared" si="39"/>
        <v>7.1519370322304949</v>
      </c>
      <c r="BO95" s="93">
        <f>AR95*'Stroke Epi'!$O$5</f>
        <v>125.59561461815065</v>
      </c>
      <c r="BP95" s="93">
        <f>AS95*'Stroke Epi'!$O$5</f>
        <v>10.511674516939294</v>
      </c>
      <c r="BQ95" s="93">
        <f>AT95*'Stroke Epi'!$O$5</f>
        <v>2.8007209791800056</v>
      </c>
      <c r="BR95" s="93">
        <f>AU95*'Stroke Epi'!$O$5</f>
        <v>1.3074645630153823</v>
      </c>
      <c r="BS95" s="93">
        <f>AV95*'Stroke Epi'!$O$5</f>
        <v>4.4890208603365164E-2</v>
      </c>
      <c r="BT95" s="93">
        <f t="shared" si="25"/>
        <v>140.26036488588869</v>
      </c>
      <c r="BU95" s="93">
        <f t="shared" si="37"/>
        <v>10276.765697692428</v>
      </c>
    </row>
    <row r="96" spans="1:73">
      <c r="A96" s="58">
        <f>'Mortal Baseline'!A96</f>
        <v>94</v>
      </c>
      <c r="B96" s="58">
        <v>98</v>
      </c>
      <c r="C96" s="93">
        <f>'Mortal Baseline'!C96*M96</f>
        <v>26.981927421122492</v>
      </c>
      <c r="D96" s="93">
        <f>'Mortal Baseline'!D96*N96</f>
        <v>0.35109629215007032</v>
      </c>
      <c r="E96" s="93">
        <f>'Mortal Baseline'!E96*O96</f>
        <v>1.4966696708971659E-2</v>
      </c>
      <c r="F96" s="93">
        <f>'Mortal Baseline'!F96*P96</f>
        <v>4.960963142091912E-2</v>
      </c>
      <c r="G96" s="93">
        <f>'Mortal Baseline'!G96*Q96</f>
        <v>6.7508858547363172E-5</v>
      </c>
      <c r="H96" s="93">
        <f t="shared" si="26"/>
        <v>323.66064652176021</v>
      </c>
      <c r="I96" s="93">
        <f t="shared" si="27"/>
        <v>56.346018750650686</v>
      </c>
      <c r="J96" s="93">
        <f t="shared" si="28"/>
        <v>8.6064474509107107</v>
      </c>
      <c r="K96" s="93">
        <f t="shared" si="29"/>
        <v>2.1150390394860863</v>
      </c>
      <c r="L96" s="93">
        <f t="shared" si="30"/>
        <v>0.30216524234169984</v>
      </c>
      <c r="M96" s="93">
        <f>('Stroke Epi'!AE126*(SUM('Mortal Baseline'!C96:G96)))/('Mortal Baseline'!C96*'Stroke Epi'!B$74+'Mortal Baseline'!D96*'Stroke Epi'!C$74+'Mortal Baseline'!E96*'Stroke Epi'!D$74+'Mortal Baseline'!F96*'Stroke Epi'!E$74+'Mortal Baseline'!G96*'Stroke Epi'!F$74)</f>
        <v>1.8300376755476449E-2</v>
      </c>
      <c r="N96" s="93">
        <f>M96*'Stroke Epi'!C$74</f>
        <v>1.4520697034606006E-2</v>
      </c>
      <c r="O96" s="93">
        <f>N96*'Stroke Epi'!D$74</f>
        <v>1.0289343955371764E-2</v>
      </c>
      <c r="P96" s="93">
        <f>O96*'Stroke Epi'!E$74</f>
        <v>6.4727484019252409E-3</v>
      </c>
      <c r="Q96" s="93">
        <f>P96*'Stroke Epi'!F$74</f>
        <v>3.4576393982289964E-3</v>
      </c>
      <c r="R96" s="93">
        <f t="shared" si="38"/>
        <v>5.3040805545608465E-2</v>
      </c>
      <c r="S96" s="2">
        <f>C96/'Mortal Baseline'!C96</f>
        <v>1.8300376755476449E-2</v>
      </c>
      <c r="T96" s="2">
        <f>D96/'Mortal Baseline'!D96</f>
        <v>1.4520697034606006E-2</v>
      </c>
      <c r="U96" s="2">
        <f>E96/'Mortal Baseline'!E96</f>
        <v>1.0289343955371764E-2</v>
      </c>
      <c r="V96" s="2">
        <f>F96/'Mortal Baseline'!F96</f>
        <v>6.4727484019252409E-3</v>
      </c>
      <c r="W96" s="2">
        <f>G96/'Mortal Baseline'!G96</f>
        <v>3.4576393982289964E-3</v>
      </c>
      <c r="X96" s="2">
        <f>SUM(C96:G96)/SUM('Mortal Baseline'!C96:G96)</f>
        <v>1.8171716047301088E-2</v>
      </c>
      <c r="Y96" s="93">
        <f>C96*'Stroke Epi'!$AH126</f>
        <v>1.6728795001095944</v>
      </c>
      <c r="Z96" s="93">
        <f>D96*'Stroke Epi'!$AH$33</f>
        <v>4.7959753507699605E-2</v>
      </c>
      <c r="AA96" s="93">
        <f>E96*'Stroke Epi'!$AH$33</f>
        <v>2.0444507704455287E-3</v>
      </c>
      <c r="AB96" s="93">
        <f>F96*'Stroke Epi'!$AH$33</f>
        <v>6.7766756520975515E-3</v>
      </c>
      <c r="AC96" s="93">
        <f>G96*'Stroke Epi'!$AH$33</f>
        <v>9.2217100775698094E-6</v>
      </c>
      <c r="AD96" s="93">
        <f t="shared" si="22"/>
        <v>1.7296696017499147</v>
      </c>
      <c r="AE96" s="93">
        <f>H96*'Stroke Epi'!$O$5</f>
        <v>64.732129304352043</v>
      </c>
      <c r="AF96" s="93">
        <f>I96*'Stroke Epi'!$O$5</f>
        <v>11.269203750130139</v>
      </c>
      <c r="AG96" s="93">
        <f>J96*'Stroke Epi'!$O$5</f>
        <v>1.7212894901821423</v>
      </c>
      <c r="AH96" s="93">
        <f>K96*'Stroke Epi'!$O$5</f>
        <v>0.42300780789721726</v>
      </c>
      <c r="AI96" s="93">
        <f>L96*'Stroke Epi'!$O$5</f>
        <v>6.0433048468339967E-2</v>
      </c>
      <c r="AJ96" s="93">
        <f t="shared" si="23"/>
        <v>78.206063401029894</v>
      </c>
      <c r="AK96" s="93">
        <f t="shared" si="31"/>
        <v>7795.0133403479758</v>
      </c>
      <c r="AL96" s="2"/>
      <c r="AM96" s="93">
        <f>'Mortal Baseline'!X96*AW96</f>
        <v>54.252594469444155</v>
      </c>
      <c r="AN96" s="93">
        <f>'Mortal Baseline'!Y96*AX96</f>
        <v>5.9153914514118999E-2</v>
      </c>
      <c r="AO96" s="93">
        <f>'Mortal Baseline'!Z96*AY96</f>
        <v>0.10729398417243011</v>
      </c>
      <c r="AP96" s="93">
        <f>'Mortal Baseline'!AA96*AZ96</f>
        <v>0.37547811068342685</v>
      </c>
      <c r="AQ96" s="93">
        <f>'Mortal Baseline'!AB96*BA96</f>
        <v>3.8131086336663567E-9</v>
      </c>
      <c r="AR96" s="93">
        <f t="shared" si="32"/>
        <v>549.5652600432976</v>
      </c>
      <c r="AS96" s="93">
        <f t="shared" si="33"/>
        <v>42.090758997521881</v>
      </c>
      <c r="AT96" s="93">
        <f t="shared" si="34"/>
        <v>11.291039778386178</v>
      </c>
      <c r="AU96" s="93">
        <f t="shared" si="35"/>
        <v>5.5574233383816862</v>
      </c>
      <c r="AV96" s="93">
        <f t="shared" si="36"/>
        <v>0.17956083636414916</v>
      </c>
      <c r="AW96" s="93">
        <f>('Stroke Epi'!AE126*(SUM('Mortal Baseline'!X96:AB96)))/('Mortal Baseline'!X96*'Stroke Epi'!B$83+'Mortal Baseline'!Y96*'Stroke Epi'!C$83+'Mortal Baseline'!Z96*'Stroke Epi'!D$83+'Mortal Baseline'!AA96*'Stroke Epi'!E$83+'Mortal Baseline'!AB96*'Stroke Epi'!F$83)</f>
        <v>1.8291270825036104E-2</v>
      </c>
      <c r="AX96" s="93">
        <f>$AW96*'Stroke Epi'!C$83</f>
        <v>1.4567151373635798E-2</v>
      </c>
      <c r="AY96" s="93">
        <f>$AW96*'Stroke Epi'!D$83</f>
        <v>1.2961314549073994E-2</v>
      </c>
      <c r="AZ96" s="93">
        <f>$AW96*'Stroke Epi'!E$83</f>
        <v>1.1620505021771796E-2</v>
      </c>
      <c r="BA96" s="93">
        <f>$AW96*'Stroke Epi'!F$83</f>
        <v>1.0009577715745611E-2</v>
      </c>
      <c r="BB96" s="93">
        <f t="shared" si="24"/>
        <v>6.744981948526331E-2</v>
      </c>
      <c r="BC96" s="2">
        <f>AM96/'Mortal Baseline'!X96</f>
        <v>1.8291270825036104E-2</v>
      </c>
      <c r="BD96" s="2">
        <f>AN96/'Mortal Baseline'!Y96</f>
        <v>1.4567151373635798E-2</v>
      </c>
      <c r="BE96" s="2">
        <f>AO96/'Mortal Baseline'!Z96</f>
        <v>1.2961314549073994E-2</v>
      </c>
      <c r="BF96" s="2">
        <f>AP96/'Mortal Baseline'!AA96</f>
        <v>1.1620505021771796E-2</v>
      </c>
      <c r="BG96" s="2">
        <f>AQ96/'Mortal Baseline'!AB96</f>
        <v>1.0009577715745611E-2</v>
      </c>
      <c r="BH96" s="2">
        <f>SUM(AM96:AQ96)/SUM('Mortal Baseline'!X96:AB96)</f>
        <v>1.8200000000000001E-2</v>
      </c>
      <c r="BI96" s="58">
        <f>AM96*'Stroke Epi'!$AP126</f>
        <v>5.5934424897996919</v>
      </c>
      <c r="BJ96" s="58">
        <f>AN96*'Stroke Epi'!$AP126</f>
        <v>6.0987685864056689E-3</v>
      </c>
      <c r="BK96" s="58">
        <f>AO96*'Stroke Epi'!$AP126</f>
        <v>1.1062009768177544E-2</v>
      </c>
      <c r="BL96" s="58">
        <f>AP96*'Stroke Epi'!$AP126</f>
        <v>3.8711793211461308E-2</v>
      </c>
      <c r="BM96" s="58">
        <f>AQ96*'Stroke Epi'!$AP126</f>
        <v>3.9313150013100135E-10</v>
      </c>
      <c r="BN96" s="93">
        <f t="shared" si="39"/>
        <v>5.6493150617588679</v>
      </c>
      <c r="BO96" s="93">
        <f>AR96*'Stroke Epi'!$O$5</f>
        <v>109.91305200865952</v>
      </c>
      <c r="BP96" s="93">
        <f>AS96*'Stroke Epi'!$O$5</f>
        <v>8.4181517995043773</v>
      </c>
      <c r="BQ96" s="93">
        <f>AT96*'Stroke Epi'!$O$5</f>
        <v>2.2582079556772356</v>
      </c>
      <c r="BR96" s="93">
        <f>AU96*'Stroke Epi'!$O$5</f>
        <v>1.1114846676763372</v>
      </c>
      <c r="BS96" s="93">
        <f>AV96*'Stroke Epi'!$O$5</f>
        <v>3.591216727282983E-2</v>
      </c>
      <c r="BT96" s="93">
        <f t="shared" si="25"/>
        <v>121.73680859879029</v>
      </c>
      <c r="BU96" s="93">
        <f t="shared" si="37"/>
        <v>10404.151821352978</v>
      </c>
    </row>
    <row r="97" spans="1:73">
      <c r="A97" s="58">
        <f>'Mortal Baseline'!A97</f>
        <v>95</v>
      </c>
      <c r="B97" s="58">
        <v>99</v>
      </c>
      <c r="C97" s="93">
        <f>'Mortal Baseline'!C97*M97</f>
        <v>20.671335789553353</v>
      </c>
      <c r="D97" s="93">
        <f>'Mortal Baseline'!D97*N97</f>
        <v>0.16164886539985121</v>
      </c>
      <c r="E97" s="93">
        <f>'Mortal Baseline'!E97*O97</f>
        <v>6.3411795901811025E-3</v>
      </c>
      <c r="F97" s="93">
        <f>'Mortal Baseline'!F97*P97</f>
        <v>3.3864968231404613E-2</v>
      </c>
      <c r="G97" s="93">
        <f>'Mortal Baseline'!G97*Q97</f>
        <v>2.7399827998488979E-5</v>
      </c>
      <c r="H97" s="93">
        <f t="shared" si="26"/>
        <v>277.92697350685194</v>
      </c>
      <c r="I97" s="93">
        <f t="shared" si="27"/>
        <v>45.190504112412704</v>
      </c>
      <c r="J97" s="93">
        <f t="shared" si="28"/>
        <v>6.8894546895483053</v>
      </c>
      <c r="K97" s="93">
        <f t="shared" si="29"/>
        <v>1.719119524168176</v>
      </c>
      <c r="L97" s="93">
        <f t="shared" si="30"/>
        <v>0.2417503719912808</v>
      </c>
      <c r="M97" s="93">
        <f>('Stroke Epi'!AE127*(SUM('Mortal Baseline'!C97:G97)))/('Mortal Baseline'!C97*'Stroke Epi'!B$74+'Mortal Baseline'!D97*'Stroke Epi'!C$74+'Mortal Baseline'!E97*'Stroke Epi'!D$74+'Mortal Baseline'!F97*'Stroke Epi'!E$74+'Mortal Baseline'!G97*'Stroke Epi'!F$74)</f>
        <v>1.8270484091807163E-2</v>
      </c>
      <c r="N97" s="93">
        <f>M97*'Stroke Epi'!C$74</f>
        <v>1.4496978270861473E-2</v>
      </c>
      <c r="O97" s="93">
        <f>N97*'Stroke Epi'!D$74</f>
        <v>1.0272536875258316E-2</v>
      </c>
      <c r="P97" s="93">
        <f>O97*'Stroke Epi'!E$74</f>
        <v>6.4621755217282913E-3</v>
      </c>
      <c r="Q97" s="93">
        <f>P97*'Stroke Epi'!F$74</f>
        <v>3.4519915335428216E-3</v>
      </c>
      <c r="R97" s="93">
        <f t="shared" si="38"/>
        <v>5.2954166293198067E-2</v>
      </c>
      <c r="S97" s="2">
        <f>C97/'Mortal Baseline'!C97</f>
        <v>1.8270484091807163E-2</v>
      </c>
      <c r="T97" s="2">
        <f>D97/'Mortal Baseline'!D97</f>
        <v>1.4496978270861473E-2</v>
      </c>
      <c r="U97" s="2">
        <f>E97/'Mortal Baseline'!E97</f>
        <v>1.0272536875258316E-2</v>
      </c>
      <c r="V97" s="2">
        <f>F97/'Mortal Baseline'!F97</f>
        <v>6.4621755217282905E-3</v>
      </c>
      <c r="W97" s="2">
        <f>G97/'Mortal Baseline'!G97</f>
        <v>3.4519915335428216E-3</v>
      </c>
      <c r="X97" s="2">
        <f>SUM(C97:G97)/SUM('Mortal Baseline'!C97:G97)</f>
        <v>1.8175560303624317E-2</v>
      </c>
      <c r="Y97" s="93">
        <f>C97*'Stroke Epi'!$AH127</f>
        <v>1.281622818952308</v>
      </c>
      <c r="Z97" s="93">
        <f>D97*'Stroke Epi'!$AH$33</f>
        <v>2.2081235013619676E-2</v>
      </c>
      <c r="AA97" s="93">
        <f>E97*'Stroke Epi'!$AH$33</f>
        <v>8.662051320187386E-4</v>
      </c>
      <c r="AB97" s="93">
        <f>F97*'Stroke Epi'!$AH$33</f>
        <v>4.6259546604098698E-3</v>
      </c>
      <c r="AC97" s="93">
        <f>G97*'Stroke Epi'!$AH$33</f>
        <v>3.7428165045935945E-6</v>
      </c>
      <c r="AD97" s="93">
        <f t="shared" si="22"/>
        <v>1.3091999565748609</v>
      </c>
      <c r="AE97" s="93">
        <f>H97*'Stroke Epi'!$O$5</f>
        <v>55.58539470137039</v>
      </c>
      <c r="AF97" s="93">
        <f>I97*'Stroke Epi'!$O$5</f>
        <v>9.0381008224825408</v>
      </c>
      <c r="AG97" s="93">
        <f>J97*'Stroke Epi'!$O$5</f>
        <v>1.3778909379096611</v>
      </c>
      <c r="AH97" s="93">
        <f>K97*'Stroke Epi'!$O$5</f>
        <v>0.34382390483363523</v>
      </c>
      <c r="AI97" s="93">
        <f>L97*'Stroke Epi'!$O$5</f>
        <v>4.8350074398256164E-2</v>
      </c>
      <c r="AJ97" s="93">
        <f t="shared" si="23"/>
        <v>66.393560440994492</v>
      </c>
      <c r="AK97" s="93">
        <f t="shared" si="31"/>
        <v>7862.7161007455452</v>
      </c>
      <c r="AL97" s="2"/>
      <c r="AM97" s="93">
        <f>'Mortal Baseline'!X97*AW97</f>
        <v>42.890191992865972</v>
      </c>
      <c r="AN97" s="93">
        <f>'Mortal Baseline'!Y97*AX97</f>
        <v>2.2712641311138152E-2</v>
      </c>
      <c r="AO97" s="93">
        <f>'Mortal Baseline'!Z97*AY97</f>
        <v>6.1171410321827609E-2</v>
      </c>
      <c r="AP97" s="93">
        <f>'Mortal Baseline'!AA97*AZ97</f>
        <v>0.30811568397165628</v>
      </c>
      <c r="AQ97" s="93">
        <f>'Mortal Baseline'!AB97*BA97</f>
        <v>7.5665613025249531E-10</v>
      </c>
      <c r="AR97" s="93">
        <f t="shared" si="32"/>
        <v>476.94895753770436</v>
      </c>
      <c r="AS97" s="93">
        <f t="shared" si="33"/>
        <v>33.689221070742235</v>
      </c>
      <c r="AT97" s="93">
        <f t="shared" si="34"/>
        <v>9.0829412232625923</v>
      </c>
      <c r="AU97" s="93">
        <f t="shared" si="35"/>
        <v>4.715342561465544</v>
      </c>
      <c r="AV97" s="93">
        <f t="shared" si="36"/>
        <v>0.14364866945484395</v>
      </c>
      <c r="AW97" s="93">
        <f>('Stroke Epi'!AE127*(SUM('Mortal Baseline'!X97:AB97)))/('Mortal Baseline'!X97*'Stroke Epi'!B$83+'Mortal Baseline'!Y97*'Stroke Epi'!C$83+'Mortal Baseline'!Z97*'Stroke Epi'!D$83+'Mortal Baseline'!AA97*'Stroke Epi'!E$83+'Mortal Baseline'!AB97*'Stroke Epi'!F$83)</f>
        <v>1.8287394119676934E-2</v>
      </c>
      <c r="AX97" s="93">
        <f>$AW97*'Stroke Epi'!C$83</f>
        <v>1.4564063969029623E-2</v>
      </c>
      <c r="AY97" s="93">
        <f>$AW97*'Stroke Epi'!D$83</f>
        <v>1.2958567490214339E-2</v>
      </c>
      <c r="AZ97" s="93">
        <f>$AW97*'Stroke Epi'!E$83</f>
        <v>1.1618042137999253E-2</v>
      </c>
      <c r="BA97" s="93">
        <f>$AW97*'Stroke Epi'!F$83</f>
        <v>1.0007456256611097E-2</v>
      </c>
      <c r="BB97" s="93">
        <f t="shared" si="24"/>
        <v>6.7435523973531239E-2</v>
      </c>
      <c r="BC97" s="2">
        <f>AM97/'Mortal Baseline'!X97</f>
        <v>1.8287394119676934E-2</v>
      </c>
      <c r="BD97" s="2">
        <f>AN97/'Mortal Baseline'!Y97</f>
        <v>1.4564063969029623E-2</v>
      </c>
      <c r="BE97" s="2">
        <f>AO97/'Mortal Baseline'!Z97</f>
        <v>1.2958567490214339E-2</v>
      </c>
      <c r="BF97" s="2">
        <f>AP97/'Mortal Baseline'!AA97</f>
        <v>1.1618042137999253E-2</v>
      </c>
      <c r="BG97" s="2">
        <f>AQ97/'Mortal Baseline'!AB97</f>
        <v>1.0007456256611097E-2</v>
      </c>
      <c r="BH97" s="2">
        <f>SUM(AM97:AQ97)/SUM('Mortal Baseline'!X97:AB97)</f>
        <v>1.8200000000000004E-2</v>
      </c>
      <c r="BI97" s="58">
        <f>AM97*'Stroke Epi'!$AP127</f>
        <v>4.4219787944644819</v>
      </c>
      <c r="BJ97" s="58">
        <f>AN97*'Stroke Epi'!$AP127</f>
        <v>2.3416733191783433E-3</v>
      </c>
      <c r="BK97" s="58">
        <f>AO97*'Stroke Epi'!$AP127</f>
        <v>6.3067724041804265E-3</v>
      </c>
      <c r="BL97" s="58">
        <f>AP97*'Stroke Epi'!$AP127</f>
        <v>3.1766727017477764E-2</v>
      </c>
      <c r="BM97" s="58">
        <f>AQ97*'Stroke Epi'!$AP127</f>
        <v>7.8011247029032269E-11</v>
      </c>
      <c r="BN97" s="93">
        <f t="shared" si="39"/>
        <v>4.4623939672833295</v>
      </c>
      <c r="BO97" s="93">
        <f>AR97*'Stroke Epi'!$O$5</f>
        <v>95.389791507540878</v>
      </c>
      <c r="BP97" s="93">
        <f>AS97*'Stroke Epi'!$O$5</f>
        <v>6.7378442141484474</v>
      </c>
      <c r="BQ97" s="93">
        <f>AT97*'Stroke Epi'!$O$5</f>
        <v>1.8165882446525186</v>
      </c>
      <c r="BR97" s="93">
        <f>AU97*'Stroke Epi'!$O$5</f>
        <v>0.94306851229310884</v>
      </c>
      <c r="BS97" s="93">
        <f>AV97*'Stroke Epi'!$O$5</f>
        <v>2.8729733890968792E-2</v>
      </c>
      <c r="BT97" s="93">
        <f t="shared" si="25"/>
        <v>104.91602221252593</v>
      </c>
      <c r="BU97" s="93">
        <f t="shared" si="37"/>
        <v>10513.530237532788</v>
      </c>
    </row>
    <row r="98" spans="1:73">
      <c r="A98" s="58">
        <f>'Mortal Baseline'!A98</f>
        <v>96</v>
      </c>
      <c r="B98" s="58">
        <v>100</v>
      </c>
      <c r="C98" s="93">
        <f>'Mortal Baseline'!C98*M98</f>
        <v>15.630892000138356</v>
      </c>
      <c r="D98" s="93">
        <f>'Mortal Baseline'!D98*N98</f>
        <v>7.0590376609609484E-2</v>
      </c>
      <c r="E98" s="93">
        <f>'Mortal Baseline'!E98*O98</f>
        <v>2.5540868342523561E-3</v>
      </c>
      <c r="F98" s="93">
        <f>'Mortal Baseline'!F98*P98</f>
        <v>2.2954820015118504E-2</v>
      </c>
      <c r="G98" s="93">
        <f>'Mortal Baseline'!G98*Q98</f>
        <v>1.0679334529592589E-5</v>
      </c>
      <c r="H98" s="93">
        <f t="shared" si="26"/>
        <v>236.69084798666762</v>
      </c>
      <c r="I98" s="93">
        <f t="shared" si="27"/>
        <v>36.200912431526149</v>
      </c>
      <c r="J98" s="93">
        <f t="shared" si="28"/>
        <v>5.5132516333408779</v>
      </c>
      <c r="K98" s="93">
        <f t="shared" si="29"/>
        <v>1.3936244846892492</v>
      </c>
      <c r="L98" s="93">
        <f t="shared" si="30"/>
        <v>0.19340723411104963</v>
      </c>
      <c r="M98" s="93">
        <f>('Stroke Epi'!AE128*(SUM('Mortal Baseline'!C98:G98)))/('Mortal Baseline'!C98*'Stroke Epi'!B$74+'Mortal Baseline'!D98*'Stroke Epi'!C$74+'Mortal Baseline'!E98*'Stroke Epi'!D$74+'Mortal Baseline'!F98*'Stroke Epi'!E$74+'Mortal Baseline'!G98*'Stroke Epi'!F$74)</f>
        <v>1.805006857160649E-2</v>
      </c>
      <c r="N98" s="93">
        <f>M98*'Stroke Epi'!C$74</f>
        <v>1.4322086407523126E-2</v>
      </c>
      <c r="O98" s="93">
        <f>N98*'Stroke Epi'!D$74</f>
        <v>1.0148608765430292E-2</v>
      </c>
      <c r="P98" s="93">
        <f>O98*'Stroke Epi'!E$74</f>
        <v>6.3842156947148138E-3</v>
      </c>
      <c r="Q98" s="93">
        <f>P98*'Stroke Epi'!F$74</f>
        <v>3.4103466320847733E-3</v>
      </c>
      <c r="R98" s="93">
        <f t="shared" si="38"/>
        <v>5.2315326071359497E-2</v>
      </c>
      <c r="S98" s="2">
        <f>C98/'Mortal Baseline'!C98</f>
        <v>1.805006857160649E-2</v>
      </c>
      <c r="T98" s="2">
        <f>D98/'Mortal Baseline'!D98</f>
        <v>1.4322086407523128E-2</v>
      </c>
      <c r="U98" s="2">
        <f>E98/'Mortal Baseline'!E98</f>
        <v>1.0148608765430292E-2</v>
      </c>
      <c r="V98" s="2">
        <f>F98/'Mortal Baseline'!F98</f>
        <v>6.3842156947148147E-3</v>
      </c>
      <c r="W98" s="2">
        <f>G98/'Mortal Baseline'!G98</f>
        <v>3.4103466320847733E-3</v>
      </c>
      <c r="X98" s="2">
        <f>SUM(C98:G98)/SUM('Mortal Baseline'!C98:G98)</f>
        <v>1.7978786706590151E-2</v>
      </c>
      <c r="Y98" s="93">
        <f>C98*'Stroke Epi'!$AH128</f>
        <v>0.88783466560785873</v>
      </c>
      <c r="Z98" s="93">
        <f>D98*'Stroke Epi'!$AH$33</f>
        <v>9.6426454448726561E-3</v>
      </c>
      <c r="AA98" s="93">
        <f>E98*'Stroke Epi'!$AH$33</f>
        <v>3.4888826155887184E-4</v>
      </c>
      <c r="AB98" s="93">
        <f>F98*'Stroke Epi'!$AH$33</f>
        <v>3.1356284140651876E-3</v>
      </c>
      <c r="AC98" s="93">
        <f>G98*'Stroke Epi'!$AH$33</f>
        <v>1.4587970967423477E-6</v>
      </c>
      <c r="AD98" s="93">
        <f t="shared" si="22"/>
        <v>0.90096328652545232</v>
      </c>
      <c r="AE98" s="93">
        <f>H98*'Stroke Epi'!$O$5</f>
        <v>47.338169597333525</v>
      </c>
      <c r="AF98" s="93">
        <f>I98*'Stroke Epi'!$O$5</f>
        <v>7.2401824863052298</v>
      </c>
      <c r="AG98" s="93">
        <f>J98*'Stroke Epi'!$O$5</f>
        <v>1.1026503266681755</v>
      </c>
      <c r="AH98" s="93">
        <f>K98*'Stroke Epi'!$O$5</f>
        <v>0.27872489693784985</v>
      </c>
      <c r="AI98" s="93">
        <f>L98*'Stroke Epi'!$O$5</f>
        <v>3.8681446822209926E-2</v>
      </c>
      <c r="AJ98" s="93">
        <f t="shared" si="23"/>
        <v>55.998408754066993</v>
      </c>
      <c r="AK98" s="93">
        <f t="shared" si="31"/>
        <v>7919.6154727861376</v>
      </c>
      <c r="AL98" s="2"/>
      <c r="AM98" s="93">
        <f>'Mortal Baseline'!X98*AW98</f>
        <v>33.516447648733745</v>
      </c>
      <c r="AN98" s="93">
        <f>'Mortal Baseline'!Y98*AX98</f>
        <v>8.1818705206710921E-3</v>
      </c>
      <c r="AO98" s="93">
        <f>'Mortal Baseline'!Z98*AY98</f>
        <v>3.4020335591162187E-2</v>
      </c>
      <c r="AP98" s="93">
        <f>'Mortal Baseline'!AA98*AZ98</f>
        <v>0.25425445515235556</v>
      </c>
      <c r="AQ98" s="93">
        <f>'Mortal Baseline'!AB98*BA98</f>
        <v>1.3935925250713154E-10</v>
      </c>
      <c r="AR98" s="93">
        <f t="shared" si="32"/>
        <v>410.65363488443268</v>
      </c>
      <c r="AS98" s="93">
        <f t="shared" si="33"/>
        <v>26.957217053795283</v>
      </c>
      <c r="AT98" s="93">
        <f t="shared" si="34"/>
        <v>7.294066541797056</v>
      </c>
      <c r="AU98" s="93">
        <f t="shared" si="35"/>
        <v>3.9947617773073132</v>
      </c>
      <c r="AV98" s="93">
        <f t="shared" si="36"/>
        <v>0.11491893562522316</v>
      </c>
      <c r="AW98" s="93">
        <f>('Stroke Epi'!AE128*(SUM('Mortal Baseline'!X98:AB98)))/('Mortal Baseline'!X98*'Stroke Epi'!B$83+'Mortal Baseline'!Y98*'Stroke Epi'!C$83+'Mortal Baseline'!Z98*'Stroke Epi'!D$83+'Mortal Baseline'!AA98*'Stroke Epi'!E$83+'Mortal Baseline'!AB98*'Stroke Epi'!F$83)</f>
        <v>1.8086258780557082E-2</v>
      </c>
      <c r="AX98" s="93">
        <f>$AW98*'Stroke Epi'!C$83</f>
        <v>1.4403879968717514E-2</v>
      </c>
      <c r="AY98" s="93">
        <f>$AW98*'Stroke Epi'!D$83</f>
        <v>1.2816041668897497E-2</v>
      </c>
      <c r="AZ98" s="93">
        <f>$AW98*'Stroke Epi'!E$83</f>
        <v>1.1490260189951178E-2</v>
      </c>
      <c r="BA98" s="93">
        <f>$AW98*'Stroke Epi'!F$83</f>
        <v>9.89738846375182E-3</v>
      </c>
      <c r="BB98" s="93">
        <f t="shared" si="24"/>
        <v>6.6693829071875099E-2</v>
      </c>
      <c r="BC98" s="2">
        <f>AM98/'Mortal Baseline'!X98</f>
        <v>1.8086258780557082E-2</v>
      </c>
      <c r="BD98" s="2">
        <f>AN98/'Mortal Baseline'!Y98</f>
        <v>1.4403879968717512E-2</v>
      </c>
      <c r="BE98" s="2">
        <f>AO98/'Mortal Baseline'!Z98</f>
        <v>1.2816041668897497E-2</v>
      </c>
      <c r="BF98" s="2">
        <f>AP98/'Mortal Baseline'!AA98</f>
        <v>1.1490260189951178E-2</v>
      </c>
      <c r="BG98" s="2">
        <f>AQ98/'Mortal Baseline'!AB98</f>
        <v>9.89738846375182E-3</v>
      </c>
      <c r="BH98" s="2">
        <f>SUM(AM98:AQ98)/SUM('Mortal Baseline'!X98:AB98)</f>
        <v>1.8000000000000002E-2</v>
      </c>
      <c r="BI98" s="58">
        <f>AM98*'Stroke Epi'!$AP128</f>
        <v>3.2410404876325529</v>
      </c>
      <c r="BJ98" s="58">
        <f>AN98*'Stroke Epi'!$AP128</f>
        <v>7.9118687934889452E-4</v>
      </c>
      <c r="BK98" s="58">
        <f>AO98*'Stroke Epi'!$AP128</f>
        <v>3.2897664516653834E-3</v>
      </c>
      <c r="BL98" s="58">
        <f>AP98*'Stroke Epi'!$AP128</f>
        <v>2.4586405813232782E-2</v>
      </c>
      <c r="BM98" s="58">
        <f>AQ98*'Stroke Epi'!$AP128</f>
        <v>1.3476039717439618E-11</v>
      </c>
      <c r="BN98" s="93">
        <f t="shared" si="39"/>
        <v>3.2697078467902756</v>
      </c>
      <c r="BO98" s="93">
        <f>AR98*'Stroke Epi'!$O$5</f>
        <v>82.130726976886535</v>
      </c>
      <c r="BP98" s="93">
        <f>AS98*'Stroke Epi'!$O$5</f>
        <v>5.3914434107590568</v>
      </c>
      <c r="BQ98" s="93">
        <f>AT98*'Stroke Epi'!$O$5</f>
        <v>1.4588133083594113</v>
      </c>
      <c r="BR98" s="93">
        <f>AU98*'Stroke Epi'!$O$5</f>
        <v>0.7989523554614627</v>
      </c>
      <c r="BS98" s="93">
        <f>AV98*'Stroke Epi'!$O$5</f>
        <v>2.2983787125044633E-2</v>
      </c>
      <c r="BT98" s="93">
        <f t="shared" si="25"/>
        <v>89.802919838591507</v>
      </c>
      <c r="BU98" s="93">
        <f t="shared" si="37"/>
        <v>10606.60286521817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R143"/>
  <sheetViews>
    <sheetView topLeftCell="AS41" workbookViewId="0">
      <selection activeCell="AU41" sqref="AU41:BK44"/>
    </sheetView>
  </sheetViews>
  <sheetFormatPr defaultRowHeight="15"/>
  <cols>
    <col min="22" max="31" width="9.140625" style="58"/>
    <col min="34" max="34" width="7" customWidth="1"/>
  </cols>
  <sheetData>
    <row r="3" spans="3:60">
      <c r="C3" t="s">
        <v>161</v>
      </c>
    </row>
    <row r="4" spans="3:60">
      <c r="I4" t="s">
        <v>158</v>
      </c>
    </row>
    <row r="5" spans="3:60">
      <c r="C5" t="s">
        <v>162</v>
      </c>
      <c r="I5" t="s">
        <v>186</v>
      </c>
    </row>
    <row r="7" spans="3:60" ht="18.75" thickBot="1">
      <c r="C7" s="176" t="s">
        <v>163</v>
      </c>
      <c r="D7" s="176"/>
      <c r="E7" s="176"/>
      <c r="F7" s="51"/>
    </row>
    <row r="8" spans="3:60" ht="18">
      <c r="C8" s="176"/>
      <c r="D8" s="176"/>
      <c r="E8" s="176"/>
      <c r="F8" s="51"/>
      <c r="K8" s="50"/>
      <c r="L8" s="174" t="s">
        <v>189</v>
      </c>
      <c r="M8" s="42"/>
      <c r="N8" s="174" t="s">
        <v>190</v>
      </c>
      <c r="O8" s="42"/>
      <c r="P8" s="174" t="s">
        <v>191</v>
      </c>
      <c r="Q8" s="42"/>
      <c r="R8" s="174" t="s">
        <v>129</v>
      </c>
      <c r="S8" s="42"/>
      <c r="T8" s="174" t="s">
        <v>130</v>
      </c>
      <c r="U8" s="42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74" t="s">
        <v>131</v>
      </c>
      <c r="AG8" s="42"/>
      <c r="AH8" s="174" t="s">
        <v>132</v>
      </c>
      <c r="AI8" s="42"/>
      <c r="AJ8" s="174" t="s">
        <v>133</v>
      </c>
      <c r="AK8" s="42"/>
      <c r="AL8" s="174" t="s">
        <v>134</v>
      </c>
      <c r="AM8" s="42"/>
      <c r="AN8" s="174" t="s">
        <v>135</v>
      </c>
      <c r="AO8" s="42"/>
      <c r="AP8" s="174" t="s">
        <v>136</v>
      </c>
      <c r="AQ8" s="42"/>
      <c r="AR8" s="174" t="s">
        <v>137</v>
      </c>
      <c r="AS8" s="42"/>
      <c r="AT8" s="174" t="s">
        <v>138</v>
      </c>
      <c r="AU8" s="42"/>
      <c r="AV8" s="174" t="s">
        <v>139</v>
      </c>
      <c r="AW8" s="42"/>
      <c r="AX8" s="174" t="s">
        <v>140</v>
      </c>
      <c r="AY8" s="42"/>
      <c r="AZ8" s="174" t="s">
        <v>141</v>
      </c>
      <c r="BA8" s="42"/>
      <c r="BB8" s="174" t="s">
        <v>142</v>
      </c>
      <c r="BC8" s="42"/>
      <c r="BD8" s="174" t="s">
        <v>143</v>
      </c>
      <c r="BE8" s="42"/>
      <c r="BF8" s="174" t="s">
        <v>95</v>
      </c>
      <c r="BG8" s="42"/>
      <c r="BH8" s="178" t="s">
        <v>96</v>
      </c>
    </row>
    <row r="9" spans="3:60" ht="15.75" customHeight="1">
      <c r="C9" s="177" t="s">
        <v>164</v>
      </c>
      <c r="D9" s="177"/>
      <c r="E9" s="177"/>
      <c r="F9" s="51"/>
      <c r="K9" s="48"/>
      <c r="L9" s="175"/>
      <c r="M9" s="44"/>
      <c r="N9" s="175"/>
      <c r="O9" s="44"/>
      <c r="P9" s="175"/>
      <c r="Q9" s="44"/>
      <c r="R9" s="175"/>
      <c r="S9" s="44"/>
      <c r="T9" s="175"/>
      <c r="U9" s="44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75"/>
      <c r="AG9" s="44"/>
      <c r="AH9" s="175"/>
      <c r="AI9" s="44"/>
      <c r="AJ9" s="175"/>
      <c r="AK9" s="44"/>
      <c r="AL9" s="175"/>
      <c r="AM9" s="44"/>
      <c r="AN9" s="175"/>
      <c r="AO9" s="44"/>
      <c r="AP9" s="175"/>
      <c r="AQ9" s="44"/>
      <c r="AR9" s="175"/>
      <c r="AS9" s="44"/>
      <c r="AT9" s="175"/>
      <c r="AU9" s="44"/>
      <c r="AV9" s="175"/>
      <c r="AW9" s="44"/>
      <c r="AX9" s="175"/>
      <c r="AY9" s="44"/>
      <c r="AZ9" s="175"/>
      <c r="BA9" s="44"/>
      <c r="BB9" s="175"/>
      <c r="BC9" s="44"/>
      <c r="BD9" s="175"/>
      <c r="BE9" s="44"/>
      <c r="BF9" s="175"/>
      <c r="BG9" s="44"/>
      <c r="BH9" s="179"/>
    </row>
    <row r="10" spans="3:60">
      <c r="C10" s="173"/>
      <c r="D10" s="173"/>
      <c r="E10" s="173"/>
      <c r="F10" s="173"/>
      <c r="I10" t="s">
        <v>188</v>
      </c>
      <c r="K10" s="46" t="s">
        <v>44</v>
      </c>
      <c r="L10" s="47" t="s">
        <v>187</v>
      </c>
      <c r="M10" s="46"/>
      <c r="N10" s="47" t="s">
        <v>187</v>
      </c>
      <c r="O10" s="46"/>
      <c r="P10" s="47" t="s">
        <v>187</v>
      </c>
      <c r="Q10" s="46"/>
      <c r="R10" s="47" t="s">
        <v>187</v>
      </c>
      <c r="S10" s="46"/>
      <c r="T10" s="47" t="s">
        <v>187</v>
      </c>
      <c r="U10" s="46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47" t="s">
        <v>187</v>
      </c>
      <c r="AG10" s="46"/>
      <c r="AH10" s="47" t="s">
        <v>187</v>
      </c>
      <c r="AI10" s="46">
        <v>0.2</v>
      </c>
      <c r="AJ10" s="47" t="s">
        <v>187</v>
      </c>
      <c r="AK10" s="46"/>
      <c r="AL10" s="47" t="s">
        <v>187</v>
      </c>
      <c r="AM10" s="46">
        <v>0.2</v>
      </c>
      <c r="AN10" s="47" t="s">
        <v>187</v>
      </c>
      <c r="AO10" s="46">
        <v>0.5</v>
      </c>
      <c r="AP10" s="47" t="s">
        <v>187</v>
      </c>
      <c r="AQ10" s="46">
        <v>1.1000000000000001</v>
      </c>
      <c r="AR10" s="47" t="s">
        <v>187</v>
      </c>
      <c r="AS10" s="46">
        <v>1.9</v>
      </c>
      <c r="AT10" s="47"/>
      <c r="AU10" s="46">
        <v>2.5</v>
      </c>
      <c r="AV10" s="47"/>
      <c r="AW10" s="46">
        <v>2.9</v>
      </c>
      <c r="AX10" s="47"/>
      <c r="AY10" s="46">
        <v>4.2</v>
      </c>
      <c r="AZ10" s="47"/>
      <c r="BA10" s="46">
        <v>5.6</v>
      </c>
      <c r="BB10" s="47"/>
      <c r="BC10" s="46">
        <v>6.7</v>
      </c>
      <c r="BD10" s="47"/>
      <c r="BE10" s="46">
        <v>6.2</v>
      </c>
      <c r="BF10" s="47" t="s">
        <v>187</v>
      </c>
      <c r="BG10" s="46">
        <v>3.9</v>
      </c>
      <c r="BH10" s="41"/>
    </row>
    <row r="11" spans="3:60" ht="15.75" thickBot="1">
      <c r="C11" s="173"/>
      <c r="D11" s="173"/>
      <c r="E11" s="173"/>
      <c r="F11" s="173"/>
      <c r="K11" s="45" t="s">
        <v>59</v>
      </c>
      <c r="L11" s="43" t="s">
        <v>187</v>
      </c>
      <c r="M11" s="45"/>
      <c r="N11" s="43" t="s">
        <v>187</v>
      </c>
      <c r="O11" s="45"/>
      <c r="P11" s="43" t="s">
        <v>187</v>
      </c>
      <c r="Q11" s="45"/>
      <c r="R11" s="43" t="s">
        <v>187</v>
      </c>
      <c r="S11" s="45"/>
      <c r="T11" s="43" t="s">
        <v>187</v>
      </c>
      <c r="U11" s="45">
        <v>1.5</v>
      </c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43"/>
      <c r="AG11" s="45">
        <v>9.6</v>
      </c>
      <c r="AH11" s="43"/>
      <c r="AI11" s="45">
        <v>29.4</v>
      </c>
      <c r="AJ11" s="43"/>
      <c r="AK11" s="45">
        <v>63.5</v>
      </c>
      <c r="AL11" s="43"/>
      <c r="AM11" s="45">
        <v>125.3</v>
      </c>
      <c r="AN11" s="43"/>
      <c r="AO11" s="45">
        <v>230.4</v>
      </c>
      <c r="AP11" s="43"/>
      <c r="AQ11" s="45">
        <v>281</v>
      </c>
      <c r="AR11" s="43"/>
      <c r="AS11" s="45">
        <v>276</v>
      </c>
      <c r="AT11" s="43"/>
      <c r="AU11" s="45">
        <v>354.8</v>
      </c>
      <c r="AV11" s="43"/>
      <c r="AW11" s="45">
        <v>415.9</v>
      </c>
      <c r="AX11" s="43"/>
      <c r="AY11" s="45">
        <v>354.9</v>
      </c>
      <c r="AZ11" s="43"/>
      <c r="BA11" s="45">
        <v>400.6</v>
      </c>
      <c r="BB11" s="43"/>
      <c r="BC11" s="45">
        <v>432.1</v>
      </c>
      <c r="BD11" s="43"/>
      <c r="BE11" s="45">
        <v>458.9</v>
      </c>
      <c r="BF11" s="43"/>
      <c r="BG11" s="45">
        <v>459.9</v>
      </c>
      <c r="BH11" s="40"/>
    </row>
    <row r="12" spans="3:60" ht="30.75" thickBot="1">
      <c r="C12" s="52" t="s">
        <v>165</v>
      </c>
      <c r="D12" s="53" t="s">
        <v>166</v>
      </c>
      <c r="E12" s="53" t="s">
        <v>167</v>
      </c>
      <c r="F12" s="51"/>
      <c r="I12" t="s">
        <v>192</v>
      </c>
      <c r="K12" s="50" t="s">
        <v>44</v>
      </c>
      <c r="L12" s="49" t="s">
        <v>187</v>
      </c>
      <c r="M12" s="38"/>
      <c r="N12" s="49" t="s">
        <v>187</v>
      </c>
      <c r="O12" s="38"/>
      <c r="P12" s="49" t="s">
        <v>187</v>
      </c>
      <c r="Q12" s="38"/>
      <c r="R12" s="49" t="s">
        <v>187</v>
      </c>
      <c r="S12" s="38"/>
      <c r="T12" s="49" t="s">
        <v>187</v>
      </c>
      <c r="U12" s="38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49" t="s">
        <v>187</v>
      </c>
      <c r="AG12" s="38"/>
      <c r="AH12" s="49" t="s">
        <v>187</v>
      </c>
      <c r="AI12" s="38"/>
      <c r="AJ12" s="49" t="s">
        <v>187</v>
      </c>
      <c r="AK12" s="38"/>
      <c r="AL12" s="49" t="s">
        <v>187</v>
      </c>
      <c r="AM12" s="38"/>
      <c r="AN12" s="49" t="s">
        <v>187</v>
      </c>
      <c r="AO12" s="38"/>
      <c r="AP12" s="49" t="s">
        <v>187</v>
      </c>
      <c r="AQ12" s="38"/>
      <c r="AR12" s="49" t="s">
        <v>187</v>
      </c>
      <c r="AS12" s="38">
        <v>0.2</v>
      </c>
      <c r="AT12" s="49" t="s">
        <v>187</v>
      </c>
      <c r="AU12" s="38"/>
      <c r="AV12" s="49" t="s">
        <v>187</v>
      </c>
      <c r="AW12" s="38">
        <v>0.3</v>
      </c>
      <c r="AX12" s="49" t="s">
        <v>187</v>
      </c>
      <c r="AY12" s="38"/>
      <c r="AZ12" s="49" t="s">
        <v>187</v>
      </c>
      <c r="BA12" s="38"/>
      <c r="BB12" s="49" t="s">
        <v>187</v>
      </c>
      <c r="BC12" s="38">
        <v>0.5</v>
      </c>
      <c r="BD12" s="49" t="s">
        <v>187</v>
      </c>
      <c r="BE12" s="38"/>
      <c r="BF12" s="49" t="s">
        <v>187</v>
      </c>
      <c r="BG12" s="38"/>
      <c r="BH12" s="49" t="s">
        <v>187</v>
      </c>
    </row>
    <row r="13" spans="3:60" ht="16.5" thickTop="1" thickBot="1">
      <c r="C13" s="54" t="s">
        <v>168</v>
      </c>
      <c r="D13" s="55">
        <v>0</v>
      </c>
      <c r="E13" s="55">
        <v>0</v>
      </c>
      <c r="F13" s="51"/>
      <c r="K13" s="39" t="s">
        <v>59</v>
      </c>
      <c r="L13" s="43" t="s">
        <v>187</v>
      </c>
      <c r="M13" s="45"/>
      <c r="N13" s="43" t="s">
        <v>187</v>
      </c>
      <c r="O13" s="45"/>
      <c r="P13" s="43" t="s">
        <v>187</v>
      </c>
      <c r="Q13" s="45"/>
      <c r="R13" s="43" t="s">
        <v>187</v>
      </c>
      <c r="S13" s="45"/>
      <c r="T13" s="43" t="s">
        <v>187</v>
      </c>
      <c r="U13" s="45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43" t="s">
        <v>187</v>
      </c>
      <c r="AG13" s="45">
        <v>0.9</v>
      </c>
      <c r="AH13" s="43" t="s">
        <v>187</v>
      </c>
      <c r="AI13" s="45">
        <v>2.5</v>
      </c>
      <c r="AJ13" s="43"/>
      <c r="AK13" s="45">
        <v>5.2</v>
      </c>
      <c r="AL13" s="43"/>
      <c r="AM13" s="45">
        <v>12.1</v>
      </c>
      <c r="AN13" s="43"/>
      <c r="AO13" s="45">
        <v>41.9</v>
      </c>
      <c r="AP13" s="43"/>
      <c r="AQ13" s="45">
        <v>68</v>
      </c>
      <c r="AR13" s="43"/>
      <c r="AS13" s="45">
        <v>52.4</v>
      </c>
      <c r="AT13" s="43"/>
      <c r="AU13" s="45">
        <v>63.2</v>
      </c>
      <c r="AV13" s="43"/>
      <c r="AW13" s="45">
        <v>72.2</v>
      </c>
      <c r="AX13" s="43"/>
      <c r="AY13" s="45">
        <v>42.3</v>
      </c>
      <c r="AZ13" s="43"/>
      <c r="BA13" s="45">
        <v>28.6</v>
      </c>
      <c r="BB13" s="43"/>
      <c r="BC13" s="45">
        <v>22.5</v>
      </c>
      <c r="BD13" s="43"/>
      <c r="BE13" s="45">
        <v>13.9</v>
      </c>
      <c r="BF13" s="43"/>
      <c r="BG13" s="45">
        <v>11.5</v>
      </c>
      <c r="BH13" s="43"/>
    </row>
    <row r="14" spans="3:60">
      <c r="C14" s="54" t="s">
        <v>169</v>
      </c>
      <c r="D14" s="55">
        <v>0</v>
      </c>
      <c r="E14" s="55">
        <v>0</v>
      </c>
      <c r="F14" s="51"/>
      <c r="I14" t="s">
        <v>69</v>
      </c>
      <c r="K14" s="37" t="s">
        <v>44</v>
      </c>
      <c r="L14">
        <v>0</v>
      </c>
      <c r="M14" s="36">
        <f>M10+M12</f>
        <v>0</v>
      </c>
      <c r="O14" s="36">
        <f>O10+O12</f>
        <v>0</v>
      </c>
      <c r="Q14" s="36">
        <f>Q10+Q12</f>
        <v>0</v>
      </c>
      <c r="S14" s="36">
        <f>S10+S12</f>
        <v>0</v>
      </c>
      <c r="U14" s="36">
        <f>U10+U12</f>
        <v>0</v>
      </c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G14" s="36">
        <f>AG10+AG12</f>
        <v>0</v>
      </c>
      <c r="AI14" s="36">
        <f>AI10+AI12</f>
        <v>0.2</v>
      </c>
      <c r="AK14" s="36">
        <f>AK10+AK12</f>
        <v>0</v>
      </c>
      <c r="AM14" s="36">
        <f>AM10+AM12</f>
        <v>0.2</v>
      </c>
      <c r="AO14" s="36">
        <f>AO10+AO12</f>
        <v>0.5</v>
      </c>
      <c r="AQ14" s="36">
        <f>AQ10+AQ12</f>
        <v>1.1000000000000001</v>
      </c>
      <c r="AS14" s="36">
        <f>AS10+AS12</f>
        <v>2.1</v>
      </c>
      <c r="AU14" s="36">
        <f>AU10+AU12</f>
        <v>2.5</v>
      </c>
      <c r="AW14" s="36">
        <f>AW10+AW12</f>
        <v>3.1999999999999997</v>
      </c>
      <c r="AY14" s="36">
        <f>AY10+AY12</f>
        <v>4.2</v>
      </c>
      <c r="BA14" s="36">
        <f>BA10+BA12</f>
        <v>5.6</v>
      </c>
      <c r="BC14" s="36">
        <f>BC10+BC12</f>
        <v>7.2</v>
      </c>
      <c r="BE14" s="36">
        <f>BE10+BE12</f>
        <v>6.2</v>
      </c>
      <c r="BG14" s="36">
        <f>BG10+BG12</f>
        <v>3.9</v>
      </c>
    </row>
    <row r="15" spans="3:60">
      <c r="C15" s="54" t="s">
        <v>170</v>
      </c>
      <c r="D15" s="55">
        <v>1</v>
      </c>
      <c r="E15" s="55">
        <v>0</v>
      </c>
      <c r="F15" s="51"/>
      <c r="K15" s="37" t="s">
        <v>59</v>
      </c>
      <c r="L15">
        <v>0</v>
      </c>
      <c r="M15" s="36">
        <f>M11+M13</f>
        <v>0</v>
      </c>
      <c r="O15" s="36">
        <f>O11+O13</f>
        <v>0</v>
      </c>
      <c r="Q15" s="36">
        <f>Q11+Q13</f>
        <v>0</v>
      </c>
      <c r="S15" s="36">
        <f>S11+S13</f>
        <v>0</v>
      </c>
      <c r="U15" s="36">
        <f>U11+U13</f>
        <v>1.5</v>
      </c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G15" s="36">
        <f>AG11+AG13</f>
        <v>10.5</v>
      </c>
      <c r="AI15" s="36">
        <f>AI11+AI13</f>
        <v>31.9</v>
      </c>
      <c r="AK15" s="36">
        <f>AK11+AK13</f>
        <v>68.7</v>
      </c>
      <c r="AM15" s="36">
        <f>AM11+AM13</f>
        <v>137.4</v>
      </c>
      <c r="AO15" s="36">
        <f>AO11+AO13</f>
        <v>272.3</v>
      </c>
      <c r="AQ15" s="36">
        <f>AQ11+AQ13</f>
        <v>349</v>
      </c>
      <c r="AS15" s="36">
        <f>AS11+AS13</f>
        <v>328.4</v>
      </c>
      <c r="AU15" s="36">
        <f>AU11+AU13</f>
        <v>418</v>
      </c>
      <c r="AW15" s="36">
        <f>AW11+AW13</f>
        <v>488.09999999999997</v>
      </c>
      <c r="AY15" s="36">
        <f>AY11+AY13</f>
        <v>397.2</v>
      </c>
      <c r="BA15" s="36">
        <f>BA11+BA13</f>
        <v>429.20000000000005</v>
      </c>
      <c r="BC15" s="36">
        <f>BC11+BC13</f>
        <v>454.6</v>
      </c>
      <c r="BE15" s="36">
        <f>BE11+BE13</f>
        <v>472.79999999999995</v>
      </c>
      <c r="BG15" s="36">
        <f>BG11+BG13</f>
        <v>471.4</v>
      </c>
    </row>
    <row r="16" spans="3:60">
      <c r="C16" s="54" t="s">
        <v>171</v>
      </c>
      <c r="D16" s="55">
        <v>4</v>
      </c>
      <c r="E16" s="55">
        <v>0.2</v>
      </c>
      <c r="F16" s="51"/>
    </row>
    <row r="17" spans="3:18">
      <c r="C17" s="54" t="s">
        <v>172</v>
      </c>
      <c r="D17" s="55">
        <v>34</v>
      </c>
      <c r="E17" s="55">
        <v>1.6</v>
      </c>
      <c r="F17" s="51"/>
    </row>
    <row r="18" spans="3:18">
      <c r="C18" s="54" t="s">
        <v>173</v>
      </c>
      <c r="D18" s="55">
        <v>180</v>
      </c>
      <c r="E18" s="55">
        <v>8.4</v>
      </c>
      <c r="F18" s="51"/>
    </row>
    <row r="19" spans="3:18">
      <c r="C19" s="54" t="s">
        <v>174</v>
      </c>
      <c r="D19" s="55">
        <v>537</v>
      </c>
      <c r="E19" s="55">
        <v>26.5</v>
      </c>
      <c r="F19" s="51"/>
      <c r="I19" t="s">
        <v>207</v>
      </c>
    </row>
    <row r="20" spans="3:18">
      <c r="C20" s="54" t="s">
        <v>175</v>
      </c>
      <c r="D20" s="56">
        <v>1331</v>
      </c>
      <c r="E20" s="55">
        <v>61.9</v>
      </c>
      <c r="F20" s="51"/>
    </row>
    <row r="21" spans="3:18">
      <c r="C21" s="54" t="s">
        <v>176</v>
      </c>
      <c r="D21" s="56">
        <v>2899</v>
      </c>
      <c r="E21" s="55">
        <v>123.3</v>
      </c>
      <c r="F21" s="51"/>
      <c r="I21" s="167" t="s">
        <v>208</v>
      </c>
      <c r="J21" s="167" t="s">
        <v>151</v>
      </c>
      <c r="K21" s="169" t="s">
        <v>73</v>
      </c>
      <c r="L21" s="171" t="s">
        <v>209</v>
      </c>
      <c r="M21" s="161" t="s">
        <v>210</v>
      </c>
      <c r="N21" s="161"/>
      <c r="O21" s="161"/>
      <c r="P21" s="161" t="s">
        <v>211</v>
      </c>
      <c r="Q21" s="161"/>
      <c r="R21" s="161"/>
    </row>
    <row r="22" spans="3:18" ht="15.75" thickBot="1">
      <c r="C22" s="54" t="s">
        <v>177</v>
      </c>
      <c r="D22" s="56">
        <v>4844</v>
      </c>
      <c r="E22" s="55">
        <v>209.2</v>
      </c>
      <c r="F22" s="51"/>
      <c r="I22" s="168"/>
      <c r="J22" s="168"/>
      <c r="K22" s="170"/>
      <c r="L22" s="172"/>
      <c r="M22" s="59" t="s">
        <v>212</v>
      </c>
      <c r="N22" s="162" t="s">
        <v>110</v>
      </c>
      <c r="O22" s="162"/>
      <c r="P22" s="59" t="s">
        <v>212</v>
      </c>
      <c r="Q22" s="162" t="s">
        <v>110</v>
      </c>
      <c r="R22" s="162"/>
    </row>
    <row r="23" spans="3:18" ht="15.75" thickTop="1">
      <c r="C23" s="54" t="s">
        <v>178</v>
      </c>
      <c r="D23" s="56">
        <v>5608</v>
      </c>
      <c r="E23" s="55">
        <v>277.3</v>
      </c>
      <c r="F23" s="51"/>
      <c r="I23" s="163" t="s">
        <v>213</v>
      </c>
      <c r="J23" s="164" t="s">
        <v>149</v>
      </c>
      <c r="K23" s="60" t="s">
        <v>214</v>
      </c>
      <c r="L23" s="165">
        <v>188676</v>
      </c>
      <c r="M23" s="61">
        <v>95.793167114257813</v>
      </c>
      <c r="N23" s="61">
        <v>95.680580139160156</v>
      </c>
      <c r="O23" s="62">
        <v>95.905754089355469</v>
      </c>
      <c r="P23" s="62">
        <v>84.967071533203125</v>
      </c>
      <c r="Q23" s="62">
        <v>84.618537902832031</v>
      </c>
      <c r="R23" s="62">
        <v>85.315605163574219</v>
      </c>
    </row>
    <row r="24" spans="3:18">
      <c r="C24" s="54" t="s">
        <v>179</v>
      </c>
      <c r="D24" s="56">
        <v>4982</v>
      </c>
      <c r="E24" s="55">
        <v>272.8</v>
      </c>
      <c r="F24" s="51"/>
      <c r="I24" s="163"/>
      <c r="J24" s="164"/>
      <c r="K24" s="60" t="s">
        <v>215</v>
      </c>
      <c r="L24" s="166"/>
      <c r="M24" s="61">
        <v>95.632400512695313</v>
      </c>
      <c r="N24" s="63">
        <v>95.518524169921875</v>
      </c>
      <c r="O24" s="64">
        <v>95.746269226074219</v>
      </c>
      <c r="P24" s="62">
        <v>84.701004028320312</v>
      </c>
      <c r="Q24" s="64">
        <v>84.372459411621094</v>
      </c>
      <c r="R24" s="64">
        <v>85.029556274414063</v>
      </c>
    </row>
    <row r="25" spans="3:18">
      <c r="C25" s="54" t="s">
        <v>180</v>
      </c>
      <c r="D25" s="56">
        <v>6805</v>
      </c>
      <c r="E25" s="55">
        <v>354.9</v>
      </c>
      <c r="F25" s="51"/>
      <c r="I25" s="163"/>
      <c r="J25" s="164"/>
      <c r="K25" s="65" t="s">
        <v>216</v>
      </c>
      <c r="L25" s="66">
        <v>8588</v>
      </c>
      <c r="M25" s="67">
        <v>98.08148193359375</v>
      </c>
      <c r="N25" s="68">
        <v>97.786521911621094</v>
      </c>
      <c r="O25" s="69">
        <v>98.376449584960938</v>
      </c>
      <c r="P25" s="70">
        <v>84.838569641113281</v>
      </c>
      <c r="Q25" s="69">
        <v>83.808601379394531</v>
      </c>
      <c r="R25" s="69">
        <v>85.868537902832031</v>
      </c>
    </row>
    <row r="26" spans="3:18">
      <c r="C26" s="54" t="s">
        <v>181</v>
      </c>
      <c r="D26" s="56">
        <v>6089</v>
      </c>
      <c r="E26" s="55">
        <v>399.7</v>
      </c>
      <c r="F26" s="51"/>
      <c r="I26" s="163"/>
      <c r="J26" s="164"/>
      <c r="K26" s="65" t="s">
        <v>217</v>
      </c>
      <c r="L26" s="66">
        <v>30036</v>
      </c>
      <c r="M26" s="67">
        <v>98.514015197753906</v>
      </c>
      <c r="N26" s="68">
        <v>98.370368957519531</v>
      </c>
      <c r="O26" s="69">
        <v>98.65765380859375</v>
      </c>
      <c r="P26" s="70">
        <v>89.391998291015625</v>
      </c>
      <c r="Q26" s="69">
        <v>88.883514404296875</v>
      </c>
      <c r="R26" s="69">
        <v>89.900474548339844</v>
      </c>
    </row>
    <row r="27" spans="3:18">
      <c r="C27" s="54" t="s">
        <v>182</v>
      </c>
      <c r="D27" s="56">
        <v>4188</v>
      </c>
      <c r="E27" s="55">
        <v>323.2</v>
      </c>
      <c r="F27" s="51"/>
      <c r="I27" s="163"/>
      <c r="J27" s="164"/>
      <c r="K27" s="65" t="s">
        <v>218</v>
      </c>
      <c r="L27" s="66">
        <v>41367</v>
      </c>
      <c r="M27" s="67">
        <v>98.307518005371094</v>
      </c>
      <c r="N27" s="68">
        <v>98.170364379882813</v>
      </c>
      <c r="O27" s="69">
        <v>98.444679260253906</v>
      </c>
      <c r="P27" s="70">
        <v>90.875953674316406</v>
      </c>
      <c r="Q27" s="69">
        <v>90.457756042480469</v>
      </c>
      <c r="R27" s="69">
        <v>91.294158935546875</v>
      </c>
    </row>
    <row r="28" spans="3:18">
      <c r="C28" s="54" t="s">
        <v>183</v>
      </c>
      <c r="D28" s="56">
        <v>4228</v>
      </c>
      <c r="E28" s="55">
        <v>382.7</v>
      </c>
      <c r="F28" s="51"/>
      <c r="I28" s="163"/>
      <c r="J28" s="164"/>
      <c r="K28" s="65" t="s">
        <v>219</v>
      </c>
      <c r="L28" s="66">
        <v>48664</v>
      </c>
      <c r="M28" s="67">
        <v>97.746795654296875</v>
      </c>
      <c r="N28" s="68">
        <v>97.592292785644531</v>
      </c>
      <c r="O28" s="69">
        <v>97.901290893554688</v>
      </c>
      <c r="P28" s="70">
        <v>90.7626953125</v>
      </c>
      <c r="Q28" s="69">
        <v>90.321136474609375</v>
      </c>
      <c r="R28" s="69">
        <v>91.204254150390625</v>
      </c>
    </row>
    <row r="29" spans="3:18">
      <c r="C29" s="54" t="s">
        <v>184</v>
      </c>
      <c r="D29" s="56">
        <v>3639</v>
      </c>
      <c r="E29" s="55">
        <v>414.5</v>
      </c>
      <c r="F29" s="51"/>
      <c r="I29" s="163"/>
      <c r="J29" s="164"/>
      <c r="K29" s="65" t="s">
        <v>220</v>
      </c>
      <c r="L29" s="66">
        <v>31192</v>
      </c>
      <c r="M29" s="67">
        <v>93.776100158691406</v>
      </c>
      <c r="N29" s="68">
        <v>93.456047058105469</v>
      </c>
      <c r="O29" s="69">
        <v>94.096160888671875</v>
      </c>
      <c r="P29" s="70">
        <v>81.25421142578125</v>
      </c>
      <c r="Q29" s="69">
        <v>80.421333312988281</v>
      </c>
      <c r="R29" s="69">
        <v>82.087089538574219</v>
      </c>
    </row>
    <row r="30" spans="3:18">
      <c r="C30" s="54" t="s">
        <v>123</v>
      </c>
      <c r="D30" s="56">
        <v>4187</v>
      </c>
      <c r="E30" s="55">
        <v>447.4</v>
      </c>
      <c r="F30" s="51"/>
      <c r="I30" s="163"/>
      <c r="J30" s="164"/>
      <c r="K30" s="65" t="s">
        <v>221</v>
      </c>
      <c r="L30" s="66">
        <v>28829</v>
      </c>
      <c r="M30" s="71">
        <v>86.503158569335938</v>
      </c>
      <c r="N30" s="72">
        <v>85.977920532226563</v>
      </c>
      <c r="O30" s="72">
        <v>87.028396606445313</v>
      </c>
      <c r="P30" s="71">
        <v>64.101058959960937</v>
      </c>
      <c r="Q30" s="72">
        <v>62.569602966308594</v>
      </c>
      <c r="R30" s="72">
        <v>65.632514953613281</v>
      </c>
    </row>
    <row r="31" spans="3:18">
      <c r="C31" s="54" t="s">
        <v>185</v>
      </c>
      <c r="D31" s="56">
        <v>49557</v>
      </c>
      <c r="E31" s="55">
        <v>155.19999999999999</v>
      </c>
      <c r="F31" s="51"/>
    </row>
    <row r="34" spans="2:70">
      <c r="I34" t="s">
        <v>224</v>
      </c>
    </row>
    <row r="35" spans="2:70">
      <c r="I35" t="s">
        <v>225</v>
      </c>
    </row>
    <row r="36" spans="2:70">
      <c r="I36" s="83" t="s">
        <v>226</v>
      </c>
      <c r="J36" s="84" t="s">
        <v>190</v>
      </c>
      <c r="K36" s="84" t="s">
        <v>227</v>
      </c>
      <c r="L36" s="83" t="s">
        <v>115</v>
      </c>
      <c r="M36" s="83" t="s">
        <v>116</v>
      </c>
      <c r="N36" s="83" t="s">
        <v>117</v>
      </c>
      <c r="O36" s="83" t="s">
        <v>119</v>
      </c>
      <c r="P36" s="83" t="s">
        <v>120</v>
      </c>
      <c r="Q36" s="83" t="s">
        <v>121</v>
      </c>
      <c r="R36" s="83" t="s">
        <v>122</v>
      </c>
      <c r="S36" s="83" t="s">
        <v>95</v>
      </c>
      <c r="T36" s="83" t="s">
        <v>228</v>
      </c>
    </row>
    <row r="37" spans="2:70">
      <c r="I37" s="83">
        <v>1</v>
      </c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 t="s">
        <v>229</v>
      </c>
    </row>
    <row r="38" spans="2:70">
      <c r="D38" s="3" t="s">
        <v>230</v>
      </c>
      <c r="E38" s="85" t="s">
        <v>231</v>
      </c>
      <c r="F38" s="3" t="s">
        <v>232</v>
      </c>
      <c r="G38" s="86">
        <v>4</v>
      </c>
      <c r="H38" s="86"/>
      <c r="I38" s="87"/>
      <c r="J38" s="87"/>
      <c r="K38" s="87"/>
      <c r="L38" s="87"/>
      <c r="M38" s="87"/>
      <c r="N38" s="87"/>
      <c r="O38" s="87">
        <v>2</v>
      </c>
      <c r="P38" s="87">
        <v>3</v>
      </c>
      <c r="Q38" s="87">
        <v>10</v>
      </c>
      <c r="R38" s="87">
        <v>17</v>
      </c>
      <c r="S38" s="87">
        <v>23</v>
      </c>
      <c r="T38" s="87">
        <v>67</v>
      </c>
    </row>
    <row r="39" spans="2:70">
      <c r="D39" s="3"/>
      <c r="E39" s="85" t="s">
        <v>233</v>
      </c>
      <c r="F39" s="3" t="s">
        <v>234</v>
      </c>
      <c r="G39" s="86">
        <v>353</v>
      </c>
      <c r="H39" s="86"/>
      <c r="I39" s="87"/>
      <c r="J39" s="87"/>
      <c r="K39" s="87"/>
      <c r="L39" s="87">
        <v>1</v>
      </c>
      <c r="M39" s="87">
        <v>20</v>
      </c>
      <c r="N39" s="87">
        <v>117</v>
      </c>
      <c r="O39" s="87">
        <v>285</v>
      </c>
      <c r="P39" s="87">
        <v>505</v>
      </c>
      <c r="Q39" s="87">
        <v>733</v>
      </c>
      <c r="R39" s="87">
        <v>1342</v>
      </c>
      <c r="S39" s="87">
        <v>2211</v>
      </c>
      <c r="T39" s="87">
        <v>3494</v>
      </c>
    </row>
    <row r="41" spans="2:70">
      <c r="C41" s="58" t="s">
        <v>59</v>
      </c>
      <c r="D41" s="58"/>
      <c r="E41" s="58"/>
      <c r="F41" s="58"/>
      <c r="G41" s="58"/>
      <c r="H41" s="58"/>
      <c r="AG41" s="58" t="s">
        <v>458</v>
      </c>
      <c r="AH41" s="58"/>
      <c r="AI41" s="58"/>
      <c r="AJ41" s="58"/>
      <c r="AK41" s="58"/>
      <c r="AL41" s="58"/>
      <c r="AM41" s="58"/>
      <c r="AN41" s="58" t="s">
        <v>459</v>
      </c>
      <c r="AO41" s="58"/>
      <c r="AP41" s="58"/>
      <c r="AQ41" s="58"/>
      <c r="AR41" s="58"/>
      <c r="AS41" s="58"/>
      <c r="AT41" s="58"/>
      <c r="AU41" s="58"/>
      <c r="AV41" s="58" t="s">
        <v>508</v>
      </c>
      <c r="AW41" s="58"/>
      <c r="AX41" s="58"/>
      <c r="AY41" s="58" t="s">
        <v>510</v>
      </c>
      <c r="AZ41" s="58"/>
      <c r="BA41" s="58"/>
      <c r="BB41" s="58"/>
      <c r="BC41" s="58"/>
      <c r="BD41" s="58"/>
      <c r="BE41" s="58" t="s">
        <v>509</v>
      </c>
      <c r="BF41" s="58"/>
      <c r="BG41" s="58" t="s">
        <v>511</v>
      </c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2:70">
      <c r="C42" s="58" t="s">
        <v>265</v>
      </c>
      <c r="D42" s="58"/>
      <c r="E42" s="58"/>
      <c r="F42" s="58"/>
      <c r="G42" s="58" t="s">
        <v>278</v>
      </c>
      <c r="H42" s="58"/>
      <c r="I42" s="58"/>
      <c r="J42" s="58"/>
      <c r="K42" s="58"/>
      <c r="L42" s="58"/>
      <c r="M42" s="58"/>
      <c r="N42" s="58"/>
      <c r="X42" s="58" t="s">
        <v>59</v>
      </c>
      <c r="AG42" s="20" t="s">
        <v>59</v>
      </c>
      <c r="AH42" s="20"/>
      <c r="AI42" s="20"/>
      <c r="AJ42" s="20"/>
      <c r="AK42" s="20"/>
      <c r="AL42" s="20"/>
      <c r="AM42" s="58"/>
      <c r="AN42" s="20" t="s">
        <v>59</v>
      </c>
      <c r="AO42" s="20"/>
      <c r="AP42" s="20"/>
      <c r="AQ42" s="20"/>
      <c r="AR42" s="20"/>
      <c r="AS42" s="20"/>
      <c r="AU42" s="58"/>
      <c r="AV42" s="20" t="s">
        <v>59</v>
      </c>
      <c r="AW42" s="20"/>
      <c r="AX42" s="20"/>
      <c r="AY42" s="20"/>
      <c r="AZ42" s="20"/>
      <c r="BA42" s="20"/>
      <c r="BB42" s="20"/>
      <c r="BC42" s="20"/>
      <c r="BD42" s="20"/>
      <c r="BE42" s="136" t="str">
        <f>AV42</f>
        <v>Females</v>
      </c>
      <c r="BF42" s="20"/>
      <c r="BG42" s="20"/>
      <c r="BH42" s="20"/>
      <c r="BI42" s="58"/>
      <c r="BJ42" s="58"/>
      <c r="BK42" s="58"/>
    </row>
    <row r="43" spans="2:70">
      <c r="C43" s="58" t="s">
        <v>158</v>
      </c>
      <c r="D43" s="58" t="s">
        <v>267</v>
      </c>
      <c r="E43" s="58" t="s">
        <v>268</v>
      </c>
      <c r="F43" s="58" t="s">
        <v>269</v>
      </c>
      <c r="G43" s="58" t="s">
        <v>158</v>
      </c>
      <c r="H43" s="58" t="s">
        <v>270</v>
      </c>
      <c r="I43" s="58" t="s">
        <v>267</v>
      </c>
      <c r="J43" s="58" t="s">
        <v>268</v>
      </c>
      <c r="K43" s="58" t="s">
        <v>271</v>
      </c>
      <c r="L43" s="58" t="s">
        <v>269</v>
      </c>
      <c r="M43" s="58" t="s">
        <v>272</v>
      </c>
      <c r="N43" s="58" t="s">
        <v>273</v>
      </c>
      <c r="X43" s="58" t="s">
        <v>158</v>
      </c>
      <c r="Y43" s="58" t="s">
        <v>270</v>
      </c>
      <c r="Z43" s="58" t="s">
        <v>267</v>
      </c>
      <c r="AA43" s="58" t="s">
        <v>268</v>
      </c>
      <c r="AB43" s="58" t="s">
        <v>271</v>
      </c>
      <c r="AC43" s="58" t="s">
        <v>269</v>
      </c>
      <c r="AD43" s="58" t="s">
        <v>272</v>
      </c>
      <c r="AE43" s="58" t="s">
        <v>273</v>
      </c>
      <c r="AG43" s="124" t="s">
        <v>454</v>
      </c>
      <c r="AH43" s="124" t="s">
        <v>258</v>
      </c>
      <c r="AI43" s="124" t="s">
        <v>259</v>
      </c>
      <c r="AJ43" s="124" t="s">
        <v>260</v>
      </c>
      <c r="AK43" s="124" t="s">
        <v>48</v>
      </c>
      <c r="AL43" s="124" t="s">
        <v>261</v>
      </c>
      <c r="AM43" s="58"/>
      <c r="AN43" s="124" t="s">
        <v>454</v>
      </c>
      <c r="AO43" s="124" t="s">
        <v>258</v>
      </c>
      <c r="AP43" s="124" t="s">
        <v>259</v>
      </c>
      <c r="AQ43" s="124" t="s">
        <v>260</v>
      </c>
      <c r="AR43" s="124" t="s">
        <v>48</v>
      </c>
      <c r="AS43" s="124" t="s">
        <v>261</v>
      </c>
      <c r="AU43" s="136" t="s">
        <v>58</v>
      </c>
      <c r="AV43" s="136" t="s">
        <v>506</v>
      </c>
      <c r="AW43" s="136" t="s">
        <v>507</v>
      </c>
      <c r="AX43" s="136" t="s">
        <v>45</v>
      </c>
      <c r="AY43" s="136" t="s">
        <v>259</v>
      </c>
      <c r="AZ43" s="136" t="s">
        <v>260</v>
      </c>
      <c r="BA43" s="136" t="s">
        <v>48</v>
      </c>
      <c r="BB43" s="136" t="s">
        <v>261</v>
      </c>
      <c r="BC43" s="58"/>
      <c r="BD43" s="136" t="str">
        <f>AU43</f>
        <v>Age</v>
      </c>
      <c r="BE43" s="136" t="str">
        <f>AV43</f>
        <v>Base Incidence Rate</v>
      </c>
      <c r="BF43" s="136" t="str">
        <f t="shared" ref="BF43:BK43" si="0">AW43</f>
        <v>Base Mortality Rate</v>
      </c>
      <c r="BG43" s="136" t="str">
        <f t="shared" si="0"/>
        <v>Inactive</v>
      </c>
      <c r="BH43" s="136" t="str">
        <f t="shared" si="0"/>
        <v>Barely</v>
      </c>
      <c r="BI43" s="136" t="str">
        <f t="shared" si="0"/>
        <v>Somewhat</v>
      </c>
      <c r="BJ43" s="136" t="str">
        <f t="shared" si="0"/>
        <v>Active</v>
      </c>
      <c r="BK43" s="136" t="str">
        <f t="shared" si="0"/>
        <v>Highly</v>
      </c>
    </row>
    <row r="44" spans="2:70">
      <c r="B44" s="92" t="s">
        <v>274</v>
      </c>
      <c r="C44" s="58">
        <v>0</v>
      </c>
      <c r="D44" s="58">
        <v>0</v>
      </c>
      <c r="E44" s="58">
        <v>0.02</v>
      </c>
      <c r="F44" s="58">
        <v>0</v>
      </c>
      <c r="G44" s="58">
        <v>0</v>
      </c>
      <c r="H44" s="58">
        <v>0</v>
      </c>
      <c r="I44" s="58">
        <v>0</v>
      </c>
      <c r="J44" s="58">
        <v>0</v>
      </c>
      <c r="K44" s="58">
        <v>0</v>
      </c>
      <c r="L44" s="58">
        <v>0</v>
      </c>
      <c r="M44" s="58">
        <v>0</v>
      </c>
      <c r="N44" s="58">
        <v>2.4824000000000002</v>
      </c>
      <c r="P44" s="58" t="s">
        <v>406</v>
      </c>
      <c r="Q44" s="58"/>
      <c r="R44" s="58"/>
      <c r="S44" s="58"/>
      <c r="T44" s="58"/>
      <c r="U44" s="58"/>
      <c r="W44" s="58">
        <v>1</v>
      </c>
      <c r="X44" s="32">
        <f t="shared" ref="X44:AE47" si="1">G$44</f>
        <v>0</v>
      </c>
      <c r="Y44" s="32">
        <f t="shared" si="1"/>
        <v>0</v>
      </c>
      <c r="Z44" s="32">
        <f t="shared" si="1"/>
        <v>0</v>
      </c>
      <c r="AA44" s="32">
        <f t="shared" si="1"/>
        <v>0</v>
      </c>
      <c r="AB44" s="32">
        <f t="shared" si="1"/>
        <v>0</v>
      </c>
      <c r="AC44" s="32">
        <f t="shared" si="1"/>
        <v>0</v>
      </c>
      <c r="AD44" s="32">
        <f t="shared" si="1"/>
        <v>0</v>
      </c>
      <c r="AE44" s="32">
        <f t="shared" si="1"/>
        <v>2.4824000000000002</v>
      </c>
      <c r="AF44" s="58"/>
      <c r="AG44" s="125">
        <f>X44</f>
        <v>0</v>
      </c>
      <c r="AH44" s="125">
        <f>$AG44*Q$66</f>
        <v>0</v>
      </c>
      <c r="AI44" s="125">
        <f>$AG44*R$66</f>
        <v>0</v>
      </c>
      <c r="AJ44" s="125">
        <f>$AG44*S$66</f>
        <v>0</v>
      </c>
      <c r="AK44" s="125">
        <f>$AG44*T$66</f>
        <v>0</v>
      </c>
      <c r="AL44" s="125">
        <f>$AG44*U$66</f>
        <v>0</v>
      </c>
      <c r="AM44" s="58"/>
      <c r="AN44" s="125">
        <f>AC44</f>
        <v>0</v>
      </c>
      <c r="AO44" s="125">
        <f>$AN44*Q$66</f>
        <v>0</v>
      </c>
      <c r="AP44" s="125">
        <f>$AN44*R$66</f>
        <v>0</v>
      </c>
      <c r="AQ44" s="125">
        <f>$AN44*S$66</f>
        <v>0</v>
      </c>
      <c r="AR44" s="125">
        <f>$AN44*T$66</f>
        <v>0</v>
      </c>
      <c r="AS44" s="125">
        <f>$AN44*U$66</f>
        <v>0</v>
      </c>
      <c r="AU44" s="58">
        <v>5</v>
      </c>
      <c r="AV44" s="32">
        <f>X48</f>
        <v>0</v>
      </c>
      <c r="AW44" s="32">
        <f>AC48</f>
        <v>0</v>
      </c>
      <c r="AX44" s="58">
        <f>1+$Q$47*(IF('Female Inactive'!$Q3&gt;=0, ((('Female Inactive'!$Q3)/7)/60), 0))^0.25</f>
        <v>0.95330144497334246</v>
      </c>
      <c r="AY44" s="58">
        <f>1+$Q$47*(IF('Female Barely'!$Q3&gt;=0, ((('Female Barely'!$Q3)/7)/60), 0))^0.25</f>
        <v>0.9295346331190173</v>
      </c>
      <c r="AZ44" s="58">
        <f>1+$Q$47*(IF('Female Somewhat'!$Q3&gt;=0, ((('Female Somewhat'!$Q3)/7)/60), 0))^0.25</f>
        <v>0.92119318806233508</v>
      </c>
      <c r="BA44" s="58">
        <f>1+$Q$47*(IF('Female Active'!$Q3&gt;=0, ((('Female Active'!$Q3)/7)/60), 0))^0.25</f>
        <v>0.9093172016723684</v>
      </c>
      <c r="BB44" s="58">
        <f>1+$Q$47*(IF('Female Highly'!$Q3&gt;=0, ((('Female Highly'!$Q3)/7)/60), 0))^0.25</f>
        <v>0.89403218401917595</v>
      </c>
      <c r="BC44" s="58"/>
      <c r="BD44" s="136">
        <f>AU44</f>
        <v>5</v>
      </c>
      <c r="BE44" s="136">
        <f>AV44</f>
        <v>0</v>
      </c>
      <c r="BF44" s="136">
        <f>AW44</f>
        <v>0</v>
      </c>
      <c r="BG44" s="58">
        <f>AX44/$AX44</f>
        <v>1</v>
      </c>
      <c r="BH44" s="58">
        <f t="shared" ref="BH44:BK44" si="2">AY44/$AX44</f>
        <v>0.97506894384809228</v>
      </c>
      <c r="BI44" s="58">
        <f t="shared" si="2"/>
        <v>0.96631888362247764</v>
      </c>
      <c r="BJ44" s="58">
        <f t="shared" si="2"/>
        <v>0.95386113853818399</v>
      </c>
      <c r="BK44" s="58">
        <f t="shared" si="2"/>
        <v>0.93782736691873592</v>
      </c>
    </row>
    <row r="45" spans="2:70">
      <c r="B45" s="92" t="s">
        <v>191</v>
      </c>
      <c r="C45" s="58">
        <v>0</v>
      </c>
      <c r="D45" s="58">
        <v>0</v>
      </c>
      <c r="E45" s="58">
        <v>0.02</v>
      </c>
      <c r="F45" s="58">
        <v>0</v>
      </c>
      <c r="G45" s="58">
        <v>0</v>
      </c>
      <c r="H45" s="58">
        <v>0</v>
      </c>
      <c r="I45" s="58">
        <v>0</v>
      </c>
      <c r="J45" s="58">
        <v>0.02</v>
      </c>
      <c r="K45" s="58">
        <v>39.860999999999997</v>
      </c>
      <c r="L45" s="58">
        <v>0</v>
      </c>
      <c r="M45" s="58">
        <v>216.45269999999999</v>
      </c>
      <c r="N45" s="58">
        <v>9</v>
      </c>
      <c r="P45" s="58"/>
      <c r="Q45" s="58"/>
      <c r="R45" s="58"/>
      <c r="S45" s="58"/>
      <c r="T45" s="58"/>
      <c r="U45" s="58"/>
      <c r="W45" s="58">
        <v>2</v>
      </c>
      <c r="X45" s="32">
        <f t="shared" si="1"/>
        <v>0</v>
      </c>
      <c r="Y45" s="32">
        <f t="shared" si="1"/>
        <v>0</v>
      </c>
      <c r="Z45" s="32">
        <f t="shared" si="1"/>
        <v>0</v>
      </c>
      <c r="AA45" s="32">
        <f t="shared" si="1"/>
        <v>0</v>
      </c>
      <c r="AB45" s="32">
        <f t="shared" si="1"/>
        <v>0</v>
      </c>
      <c r="AC45" s="32">
        <f t="shared" si="1"/>
        <v>0</v>
      </c>
      <c r="AD45" s="32">
        <f t="shared" si="1"/>
        <v>0</v>
      </c>
      <c r="AE45" s="32">
        <f t="shared" si="1"/>
        <v>2.4824000000000002</v>
      </c>
      <c r="AF45" s="58"/>
      <c r="AG45" s="125">
        <f t="shared" ref="AG45:AG108" si="3">X45</f>
        <v>0</v>
      </c>
      <c r="AH45" s="125">
        <f t="shared" ref="AH45:AH108" si="4">$AG45*Q$66</f>
        <v>0</v>
      </c>
      <c r="AI45" s="125">
        <f t="shared" ref="AI45:AI108" si="5">$AG45*R$66</f>
        <v>0</v>
      </c>
      <c r="AJ45" s="125">
        <f t="shared" ref="AJ45:AJ108" si="6">$AG45*S$66</f>
        <v>0</v>
      </c>
      <c r="AK45" s="125">
        <f t="shared" ref="AK45:AK108" si="7">$AG45*T$66</f>
        <v>0</v>
      </c>
      <c r="AL45" s="125">
        <f t="shared" ref="AL45:AL108" si="8">$AG45*U$66</f>
        <v>0</v>
      </c>
      <c r="AM45" s="58"/>
      <c r="AN45" s="125">
        <f t="shared" ref="AN45:AN108" si="9">AC45</f>
        <v>0</v>
      </c>
      <c r="AO45" s="125">
        <f t="shared" ref="AO45:AO108" si="10">$AN45*Q$66</f>
        <v>0</v>
      </c>
      <c r="AP45" s="125">
        <f t="shared" ref="AP45:AP108" si="11">$AN45*R$66</f>
        <v>0</v>
      </c>
      <c r="AQ45" s="125">
        <f t="shared" ref="AQ45:AQ108" si="12">$AN45*S$66</f>
        <v>0</v>
      </c>
      <c r="AR45" s="125">
        <f t="shared" ref="AR45:AR108" si="13">$AN45*T$66</f>
        <v>0</v>
      </c>
      <c r="AS45" s="125">
        <f t="shared" ref="AS45:AS108" si="14">$AN45*U$66</f>
        <v>0</v>
      </c>
      <c r="AU45">
        <v>6</v>
      </c>
      <c r="AV45" s="32">
        <f t="shared" ref="AV45:AV108" si="15">X49</f>
        <v>0</v>
      </c>
      <c r="AW45" s="32">
        <f t="shared" ref="AW45:AW108" si="16">AC49</f>
        <v>0</v>
      </c>
      <c r="AX45" s="58">
        <f>1+$Q$47*(IF('Female Inactive'!$Q4&gt;=0, ((('Female Inactive'!$Q4)/7)/60), 0))^0.25</f>
        <v>0.95439539859286571</v>
      </c>
      <c r="AY45" s="58">
        <f>1+$Q$47*(IF('Female Barely'!$Q4&gt;=0, ((('Female Barely'!$Q4)/7)/60), 0))^0.25</f>
        <v>0.93058918697007598</v>
      </c>
      <c r="AZ45" s="58">
        <f>1+$Q$47*(IF('Female Somewhat'!$Q4&gt;=0, ((('Female Somewhat'!$Q4)/7)/60), 0))^0.25</f>
        <v>0.92118749139060352</v>
      </c>
      <c r="BA45" s="58">
        <f>1+$Q$47*(IF('Female Active'!$Q4&gt;=0, ((('Female Active'!$Q4)/7)/60), 0))^0.25</f>
        <v>0.90933008701589568</v>
      </c>
      <c r="BB45" s="58">
        <f>1+$Q$47*(IF('Female Highly'!$Q4&gt;=0, ((('Female Highly'!$Q4)/7)/60), 0))^0.25</f>
        <v>0.89314396873591306</v>
      </c>
      <c r="BD45" s="136">
        <f t="shared" ref="BD45:BD108" si="17">AU45</f>
        <v>6</v>
      </c>
      <c r="BE45" s="136">
        <f t="shared" ref="BE45:BE108" si="18">AV45</f>
        <v>0</v>
      </c>
      <c r="BF45" s="136">
        <f t="shared" ref="BF45:BF108" si="19">AW45</f>
        <v>0</v>
      </c>
      <c r="BG45" s="58">
        <f t="shared" ref="BG45:BG108" si="20">AX45/$AX45</f>
        <v>1</v>
      </c>
      <c r="BH45" s="58">
        <f t="shared" ref="BH45:BH108" si="21">AY45/$AX45</f>
        <v>0.97505623805616737</v>
      </c>
      <c r="BI45" s="58">
        <f t="shared" ref="BI45:BI108" si="22">AZ45/$AX45</f>
        <v>0.96520529410428524</v>
      </c>
      <c r="BJ45" s="58">
        <f t="shared" ref="BJ45:BJ108" si="23">BA45/$AX45</f>
        <v>0.95278129835557346</v>
      </c>
      <c r="BK45" s="58">
        <f t="shared" ref="BK45:BK108" si="24">BB45/$AX45</f>
        <v>0.93582174647189198</v>
      </c>
    </row>
    <row r="46" spans="2:70">
      <c r="B46" s="92" t="s">
        <v>129</v>
      </c>
      <c r="C46" s="58">
        <v>0</v>
      </c>
      <c r="D46" s="58">
        <v>0</v>
      </c>
      <c r="E46" s="58">
        <v>0.02</v>
      </c>
      <c r="F46" s="58">
        <v>0</v>
      </c>
      <c r="G46" s="58">
        <v>0</v>
      </c>
      <c r="H46" s="58">
        <v>0</v>
      </c>
      <c r="I46" s="58">
        <v>0</v>
      </c>
      <c r="J46" s="58">
        <v>0.02</v>
      </c>
      <c r="K46" s="58">
        <v>39.027099999999997</v>
      </c>
      <c r="L46" s="58">
        <v>0</v>
      </c>
      <c r="M46" s="58">
        <v>204.18020000000001</v>
      </c>
      <c r="N46" s="58">
        <v>13.009</v>
      </c>
      <c r="P46" s="58" t="s">
        <v>370</v>
      </c>
      <c r="Q46" s="58"/>
      <c r="R46" s="58"/>
      <c r="S46" s="58"/>
      <c r="T46" s="58"/>
      <c r="U46" s="58"/>
      <c r="W46" s="58">
        <v>3</v>
      </c>
      <c r="X46" s="32">
        <f t="shared" si="1"/>
        <v>0</v>
      </c>
      <c r="Y46" s="32">
        <f t="shared" si="1"/>
        <v>0</v>
      </c>
      <c r="Z46" s="32">
        <f t="shared" si="1"/>
        <v>0</v>
      </c>
      <c r="AA46" s="32">
        <f t="shared" si="1"/>
        <v>0</v>
      </c>
      <c r="AB46" s="32">
        <f t="shared" si="1"/>
        <v>0</v>
      </c>
      <c r="AC46" s="32">
        <f t="shared" si="1"/>
        <v>0</v>
      </c>
      <c r="AD46" s="32">
        <f t="shared" si="1"/>
        <v>0</v>
      </c>
      <c r="AE46" s="32">
        <f t="shared" si="1"/>
        <v>2.4824000000000002</v>
      </c>
      <c r="AF46" s="58"/>
      <c r="AG46" s="125">
        <f t="shared" si="3"/>
        <v>0</v>
      </c>
      <c r="AH46" s="125">
        <f t="shared" si="4"/>
        <v>0</v>
      </c>
      <c r="AI46" s="125">
        <f t="shared" si="5"/>
        <v>0</v>
      </c>
      <c r="AJ46" s="125">
        <f t="shared" si="6"/>
        <v>0</v>
      </c>
      <c r="AK46" s="125">
        <f t="shared" si="7"/>
        <v>0</v>
      </c>
      <c r="AL46" s="125">
        <f t="shared" si="8"/>
        <v>0</v>
      </c>
      <c r="AM46" s="58"/>
      <c r="AN46" s="125">
        <f t="shared" si="9"/>
        <v>0</v>
      </c>
      <c r="AO46" s="125">
        <f t="shared" si="10"/>
        <v>0</v>
      </c>
      <c r="AP46" s="125">
        <f t="shared" si="11"/>
        <v>0</v>
      </c>
      <c r="AQ46" s="125">
        <f t="shared" si="12"/>
        <v>0</v>
      </c>
      <c r="AR46" s="125">
        <f t="shared" si="13"/>
        <v>0</v>
      </c>
      <c r="AS46" s="125">
        <f t="shared" si="14"/>
        <v>0</v>
      </c>
      <c r="AU46" s="58">
        <v>7</v>
      </c>
      <c r="AV46" s="32">
        <f t="shared" si="15"/>
        <v>0</v>
      </c>
      <c r="AW46" s="32">
        <f t="shared" si="16"/>
        <v>0</v>
      </c>
      <c r="AX46" s="58">
        <f>1+$Q$47*(IF('Female Inactive'!$Q5&gt;=0, ((('Female Inactive'!$Q5)/7)/60), 0))^0.25</f>
        <v>0.95548962000574034</v>
      </c>
      <c r="AY46" s="58">
        <f>1+$Q$47*(IF('Female Barely'!$Q5&gt;=0, ((('Female Barely'!$Q5)/7)/60), 0))^0.25</f>
        <v>0.93151805191726966</v>
      </c>
      <c r="AZ46" s="58">
        <f>1+$Q$47*(IF('Female Somewhat'!$Q5&gt;=0, ((('Female Somewhat'!$Q5)/7)/60), 0))^0.25</f>
        <v>0.92104085803617497</v>
      </c>
      <c r="BA46" s="58">
        <f>1+$Q$47*(IF('Female Active'!$Q5&gt;=0, ((('Female Active'!$Q5)/7)/60), 0))^0.25</f>
        <v>0.909205576453327</v>
      </c>
      <c r="BB46" s="58">
        <f>1+$Q$47*(IF('Female Highly'!$Q5&gt;=0, ((('Female Highly'!$Q5)/7)/60), 0))^0.25</f>
        <v>0.89220977355066322</v>
      </c>
      <c r="BD46" s="136">
        <f t="shared" si="17"/>
        <v>7</v>
      </c>
      <c r="BE46" s="136">
        <f t="shared" si="18"/>
        <v>0</v>
      </c>
      <c r="BF46" s="136">
        <f t="shared" si="19"/>
        <v>0</v>
      </c>
      <c r="BG46" s="58">
        <f t="shared" si="20"/>
        <v>1</v>
      </c>
      <c r="BH46" s="58">
        <f t="shared" si="21"/>
        <v>0.97491174410840098</v>
      </c>
      <c r="BI46" s="58">
        <f t="shared" si="22"/>
        <v>0.96394648225549706</v>
      </c>
      <c r="BJ46" s="58">
        <f t="shared" si="23"/>
        <v>0.95155986775436108</v>
      </c>
      <c r="BK46" s="58">
        <f t="shared" si="24"/>
        <v>0.93377233501008949</v>
      </c>
    </row>
    <row r="47" spans="2:70">
      <c r="B47" s="92" t="s">
        <v>130</v>
      </c>
      <c r="C47" s="58">
        <v>0</v>
      </c>
      <c r="D47" s="58">
        <v>0</v>
      </c>
      <c r="E47" s="58">
        <v>0.02</v>
      </c>
      <c r="F47" s="58">
        <v>0</v>
      </c>
      <c r="G47" s="58">
        <v>0</v>
      </c>
      <c r="H47" s="58">
        <v>0</v>
      </c>
      <c r="I47" s="58">
        <v>0</v>
      </c>
      <c r="J47" s="58">
        <v>1.9699999999999999E-2</v>
      </c>
      <c r="K47" s="58">
        <v>38.004600000000003</v>
      </c>
      <c r="L47" s="58">
        <v>0</v>
      </c>
      <c r="M47" s="58">
        <v>186.21199999999999</v>
      </c>
      <c r="N47" s="58">
        <v>17.444700000000001</v>
      </c>
      <c r="P47" s="58" t="s">
        <v>371</v>
      </c>
      <c r="Q47" s="58">
        <f>(0.931-1)/(1.61^0.25)</f>
        <v>-6.12551519800935E-2</v>
      </c>
      <c r="R47" s="58"/>
      <c r="S47" s="58"/>
      <c r="T47" s="58"/>
      <c r="U47" s="58"/>
      <c r="W47" s="58">
        <v>4</v>
      </c>
      <c r="X47" s="32">
        <f t="shared" si="1"/>
        <v>0</v>
      </c>
      <c r="Y47" s="32">
        <f t="shared" si="1"/>
        <v>0</v>
      </c>
      <c r="Z47" s="32">
        <f t="shared" si="1"/>
        <v>0</v>
      </c>
      <c r="AA47" s="32">
        <f t="shared" si="1"/>
        <v>0</v>
      </c>
      <c r="AB47" s="32">
        <f t="shared" si="1"/>
        <v>0</v>
      </c>
      <c r="AC47" s="32">
        <f t="shared" si="1"/>
        <v>0</v>
      </c>
      <c r="AD47" s="32">
        <f t="shared" si="1"/>
        <v>0</v>
      </c>
      <c r="AE47" s="32">
        <f t="shared" si="1"/>
        <v>2.4824000000000002</v>
      </c>
      <c r="AF47" s="58"/>
      <c r="AG47" s="125">
        <f t="shared" si="3"/>
        <v>0</v>
      </c>
      <c r="AH47" s="125">
        <f t="shared" si="4"/>
        <v>0</v>
      </c>
      <c r="AI47" s="125">
        <f t="shared" si="5"/>
        <v>0</v>
      </c>
      <c r="AJ47" s="125">
        <f t="shared" si="6"/>
        <v>0</v>
      </c>
      <c r="AK47" s="125">
        <f t="shared" si="7"/>
        <v>0</v>
      </c>
      <c r="AL47" s="125">
        <f t="shared" si="8"/>
        <v>0</v>
      </c>
      <c r="AM47" s="58"/>
      <c r="AN47" s="125">
        <f t="shared" si="9"/>
        <v>0</v>
      </c>
      <c r="AO47" s="125">
        <f t="shared" si="10"/>
        <v>0</v>
      </c>
      <c r="AP47" s="125">
        <f t="shared" si="11"/>
        <v>0</v>
      </c>
      <c r="AQ47" s="125">
        <f t="shared" si="12"/>
        <v>0</v>
      </c>
      <c r="AR47" s="125">
        <f t="shared" si="13"/>
        <v>0</v>
      </c>
      <c r="AS47" s="125">
        <f t="shared" si="14"/>
        <v>0</v>
      </c>
      <c r="AU47" s="58">
        <v>8</v>
      </c>
      <c r="AV47" s="32">
        <f t="shared" si="15"/>
        <v>0</v>
      </c>
      <c r="AW47" s="32">
        <f t="shared" si="16"/>
        <v>0</v>
      </c>
      <c r="AX47" s="58">
        <f>1+$Q$47*(IF('Female Inactive'!$Q6&gt;=0, ((('Female Inactive'!$Q6)/7)/60), 0))^0.25</f>
        <v>0.95658262699204988</v>
      </c>
      <c r="AY47" s="58">
        <f>1+$Q$47*(IF('Female Barely'!$Q6&gt;=0, ((('Female Barely'!$Q6)/7)/60), 0))^0.25</f>
        <v>0.93231156675003479</v>
      </c>
      <c r="AZ47" s="58">
        <f>1+$Q$47*(IF('Female Somewhat'!$Q6&gt;=0, ((('Female Somewhat'!$Q6)/7)/60), 0))^0.25</f>
        <v>0.9207627636717387</v>
      </c>
      <c r="BA47" s="58">
        <f>1+$Q$47*(IF('Female Active'!$Q6&gt;=0, ((('Female Active'!$Q6)/7)/60), 0))^0.25</f>
        <v>0.90895222152345656</v>
      </c>
      <c r="BB47" s="58">
        <f>1+$Q$47*(IF('Female Highly'!$Q6&gt;=0, ((('Female Highly'!$Q6)/7)/60), 0))^0.25</f>
        <v>0.89123792763309828</v>
      </c>
      <c r="BD47" s="136">
        <f t="shared" si="17"/>
        <v>8</v>
      </c>
      <c r="BE47" s="136">
        <f t="shared" si="18"/>
        <v>0</v>
      </c>
      <c r="BF47" s="136">
        <f t="shared" si="19"/>
        <v>0</v>
      </c>
      <c r="BG47" s="58">
        <f t="shared" si="20"/>
        <v>1</v>
      </c>
      <c r="BH47" s="58">
        <f t="shared" si="21"/>
        <v>0.97462732485709591</v>
      </c>
      <c r="BI47" s="58">
        <f t="shared" si="22"/>
        <v>0.96255434469582013</v>
      </c>
      <c r="BJ47" s="58">
        <f t="shared" si="23"/>
        <v>0.95020774565144894</v>
      </c>
      <c r="BK47" s="58">
        <f t="shared" si="24"/>
        <v>0.93168943537640192</v>
      </c>
    </row>
    <row r="48" spans="2:70">
      <c r="B48" s="92" t="s">
        <v>131</v>
      </c>
      <c r="C48" s="58">
        <v>0</v>
      </c>
      <c r="D48" s="58">
        <v>0</v>
      </c>
      <c r="E48" s="58">
        <v>0.02</v>
      </c>
      <c r="F48" s="58">
        <v>0</v>
      </c>
      <c r="G48" s="58">
        <v>0</v>
      </c>
      <c r="H48" s="58">
        <v>1E-4</v>
      </c>
      <c r="I48" s="58">
        <v>0</v>
      </c>
      <c r="J48" s="58">
        <v>1.95E-2</v>
      </c>
      <c r="K48" s="58">
        <v>36.583100000000002</v>
      </c>
      <c r="L48" s="58">
        <v>0</v>
      </c>
      <c r="M48" s="58">
        <v>99.659800000000004</v>
      </c>
      <c r="N48" s="58">
        <v>22.8033</v>
      </c>
      <c r="P48" s="58"/>
      <c r="Q48" s="58" t="s">
        <v>372</v>
      </c>
      <c r="R48" s="58" t="s">
        <v>373</v>
      </c>
      <c r="S48" s="58"/>
      <c r="T48" s="58"/>
      <c r="U48" s="58"/>
      <c r="W48" s="58">
        <v>5</v>
      </c>
      <c r="X48" s="32">
        <f t="shared" ref="X48:AE52" si="25">G$45</f>
        <v>0</v>
      </c>
      <c r="Y48" s="32">
        <f t="shared" si="25"/>
        <v>0</v>
      </c>
      <c r="Z48" s="32">
        <f t="shared" si="25"/>
        <v>0</v>
      </c>
      <c r="AA48" s="32">
        <f t="shared" si="25"/>
        <v>0.02</v>
      </c>
      <c r="AB48" s="32">
        <f t="shared" si="25"/>
        <v>39.860999999999997</v>
      </c>
      <c r="AC48" s="32">
        <f t="shared" si="25"/>
        <v>0</v>
      </c>
      <c r="AD48" s="32">
        <f t="shared" si="25"/>
        <v>216.45269999999999</v>
      </c>
      <c r="AE48" s="32">
        <f t="shared" si="25"/>
        <v>9</v>
      </c>
      <c r="AF48" s="58"/>
      <c r="AG48" s="125">
        <f t="shared" si="3"/>
        <v>0</v>
      </c>
      <c r="AH48" s="125">
        <f t="shared" si="4"/>
        <v>0</v>
      </c>
      <c r="AI48" s="125">
        <f t="shared" si="5"/>
        <v>0</v>
      </c>
      <c r="AJ48" s="125">
        <f t="shared" si="6"/>
        <v>0</v>
      </c>
      <c r="AK48" s="125">
        <f t="shared" si="7"/>
        <v>0</v>
      </c>
      <c r="AL48" s="125">
        <f t="shared" si="8"/>
        <v>0</v>
      </c>
      <c r="AM48" s="58"/>
      <c r="AN48" s="125">
        <f t="shared" si="9"/>
        <v>0</v>
      </c>
      <c r="AO48" s="125">
        <f t="shared" si="10"/>
        <v>0</v>
      </c>
      <c r="AP48" s="125">
        <f t="shared" si="11"/>
        <v>0</v>
      </c>
      <c r="AQ48" s="125">
        <f t="shared" si="12"/>
        <v>0</v>
      </c>
      <c r="AR48" s="125">
        <f t="shared" si="13"/>
        <v>0</v>
      </c>
      <c r="AS48" s="125">
        <f t="shared" si="14"/>
        <v>0</v>
      </c>
      <c r="AU48" s="58">
        <v>9</v>
      </c>
      <c r="AV48" s="32">
        <f t="shared" si="15"/>
        <v>0</v>
      </c>
      <c r="AW48" s="32">
        <f t="shared" si="16"/>
        <v>0</v>
      </c>
      <c r="AX48" s="58">
        <f>1+$Q$47*(IF('Female Inactive'!$Q7&gt;=0, ((('Female Inactive'!$Q7)/7)/60), 0))^0.25</f>
        <v>0.95767257306900533</v>
      </c>
      <c r="AY48" s="58">
        <f>1+$Q$47*(IF('Female Barely'!$Q7&gt;=0, ((('Female Barely'!$Q7)/7)/60), 0))^0.25</f>
        <v>0.93296191717782884</v>
      </c>
      <c r="AZ48" s="58">
        <f>1+$Q$47*(IF('Female Somewhat'!$Q7&gt;=0, ((('Female Somewhat'!$Q7)/7)/60), 0))^0.25</f>
        <v>0.92036434605142536</v>
      </c>
      <c r="BA48" s="58">
        <f>1+$Q$47*(IF('Female Active'!$Q7&gt;=0, ((('Female Active'!$Q7)/7)/60), 0))^0.25</f>
        <v>0.90858000128525152</v>
      </c>
      <c r="BB48" s="58">
        <f>1+$Q$47*(IF('Female Highly'!$Q7&gt;=0, ((('Female Highly'!$Q7)/7)/60), 0))^0.25</f>
        <v>0.89023614012153807</v>
      </c>
      <c r="BD48" s="136">
        <f t="shared" si="17"/>
        <v>9</v>
      </c>
      <c r="BE48" s="136">
        <f t="shared" si="18"/>
        <v>0</v>
      </c>
      <c r="BF48" s="136">
        <f t="shared" si="19"/>
        <v>0</v>
      </c>
      <c r="BG48" s="58">
        <f t="shared" si="20"/>
        <v>1</v>
      </c>
      <c r="BH48" s="58">
        <f t="shared" si="21"/>
        <v>0.97419717700384012</v>
      </c>
      <c r="BI48" s="58">
        <f t="shared" si="22"/>
        <v>0.96104281560656979</v>
      </c>
      <c r="BJ48" s="58">
        <f t="shared" si="23"/>
        <v>0.94873762373038495</v>
      </c>
      <c r="BK48" s="58">
        <f t="shared" si="24"/>
        <v>0.92958299648139964</v>
      </c>
    </row>
    <row r="49" spans="2:63">
      <c r="B49" s="92" t="s">
        <v>132</v>
      </c>
      <c r="C49" s="58">
        <v>1E-4</v>
      </c>
      <c r="D49" s="58">
        <v>0</v>
      </c>
      <c r="E49" s="58">
        <v>0.02</v>
      </c>
      <c r="F49" s="58">
        <v>0</v>
      </c>
      <c r="G49" s="58">
        <v>1E-4</v>
      </c>
      <c r="H49" s="58">
        <v>2.0000000000000001E-4</v>
      </c>
      <c r="I49" s="58">
        <v>0</v>
      </c>
      <c r="J49" s="58">
        <v>1.9699999999999999E-2</v>
      </c>
      <c r="K49" s="58">
        <v>35.013399999999997</v>
      </c>
      <c r="L49" s="58">
        <v>0</v>
      </c>
      <c r="M49" s="58">
        <v>65.495400000000004</v>
      </c>
      <c r="N49" s="58">
        <v>28.2362</v>
      </c>
      <c r="P49" s="58" t="s">
        <v>258</v>
      </c>
      <c r="Q49" s="58">
        <v>0</v>
      </c>
      <c r="R49" s="93">
        <f>1+$Q$47*Q49^0.25</f>
        <v>1</v>
      </c>
      <c r="S49" s="58"/>
      <c r="T49" s="109"/>
      <c r="U49" s="58"/>
      <c r="W49" s="58">
        <v>6</v>
      </c>
      <c r="X49" s="32">
        <f t="shared" si="25"/>
        <v>0</v>
      </c>
      <c r="Y49" s="32">
        <f t="shared" si="25"/>
        <v>0</v>
      </c>
      <c r="Z49" s="32">
        <f t="shared" si="25"/>
        <v>0</v>
      </c>
      <c r="AA49" s="32">
        <f t="shared" si="25"/>
        <v>0.02</v>
      </c>
      <c r="AB49" s="32">
        <f t="shared" si="25"/>
        <v>39.860999999999997</v>
      </c>
      <c r="AC49" s="32">
        <f t="shared" si="25"/>
        <v>0</v>
      </c>
      <c r="AD49" s="32">
        <f t="shared" si="25"/>
        <v>216.45269999999999</v>
      </c>
      <c r="AE49" s="32">
        <f t="shared" si="25"/>
        <v>9</v>
      </c>
      <c r="AF49" s="58"/>
      <c r="AG49" s="125">
        <f t="shared" si="3"/>
        <v>0</v>
      </c>
      <c r="AH49" s="125">
        <f t="shared" si="4"/>
        <v>0</v>
      </c>
      <c r="AI49" s="125">
        <f t="shared" si="5"/>
        <v>0</v>
      </c>
      <c r="AJ49" s="125">
        <f t="shared" si="6"/>
        <v>0</v>
      </c>
      <c r="AK49" s="125">
        <f t="shared" si="7"/>
        <v>0</v>
      </c>
      <c r="AL49" s="125">
        <f t="shared" si="8"/>
        <v>0</v>
      </c>
      <c r="AM49" s="58"/>
      <c r="AN49" s="125">
        <f t="shared" si="9"/>
        <v>0</v>
      </c>
      <c r="AO49" s="125">
        <f t="shared" si="10"/>
        <v>0</v>
      </c>
      <c r="AP49" s="125">
        <f t="shared" si="11"/>
        <v>0</v>
      </c>
      <c r="AQ49" s="125">
        <f t="shared" si="12"/>
        <v>0</v>
      </c>
      <c r="AR49" s="125">
        <f t="shared" si="13"/>
        <v>0</v>
      </c>
      <c r="AS49" s="125">
        <f t="shared" si="14"/>
        <v>0</v>
      </c>
      <c r="AU49" s="58">
        <v>10</v>
      </c>
      <c r="AV49" s="32">
        <f t="shared" si="15"/>
        <v>0</v>
      </c>
      <c r="AW49" s="32">
        <f t="shared" si="16"/>
        <v>0</v>
      </c>
      <c r="AX49" s="58">
        <f>1+$Q$47*(IF('Female Inactive'!$Q8&gt;=0, ((('Female Inactive'!$Q8)/7)/60), 0))^0.25</f>
        <v>0.95875716633068409</v>
      </c>
      <c r="AY49" s="58">
        <f>1+$Q$47*(IF('Female Barely'!$Q8&gt;=0, ((('Female Barely'!$Q8)/7)/60), 0))^0.25</f>
        <v>0.93346373336996868</v>
      </c>
      <c r="AZ49" s="58">
        <f>1+$Q$47*(IF('Female Somewhat'!$Q8&gt;=0, ((('Female Somewhat'!$Q8)/7)/60), 0))^0.25</f>
        <v>0.91985786262221847</v>
      </c>
      <c r="BA49" s="58">
        <f>1+$Q$47*(IF('Female Active'!$Q8&gt;=0, ((('Female Active'!$Q8)/7)/60), 0))^0.25</f>
        <v>0.90809990620256653</v>
      </c>
      <c r="BB49" s="58">
        <f>1+$Q$47*(IF('Female Highly'!$Q8&gt;=0, ((('Female Highly'!$Q8)/7)/60), 0))^0.25</f>
        <v>0.88921148499297065</v>
      </c>
      <c r="BD49" s="136">
        <f t="shared" si="17"/>
        <v>10</v>
      </c>
      <c r="BE49" s="136">
        <f t="shared" si="18"/>
        <v>0</v>
      </c>
      <c r="BF49" s="136">
        <f t="shared" si="19"/>
        <v>0</v>
      </c>
      <c r="BG49" s="58">
        <f t="shared" si="20"/>
        <v>1</v>
      </c>
      <c r="BH49" s="58">
        <f t="shared" si="21"/>
        <v>0.97361852004974592</v>
      </c>
      <c r="BI49" s="58">
        <f t="shared" si="22"/>
        <v>0.95942736589147026</v>
      </c>
      <c r="BJ49" s="58">
        <f t="shared" si="23"/>
        <v>0.9471636177469307</v>
      </c>
      <c r="BK49" s="58">
        <f t="shared" si="24"/>
        <v>0.92746267378227187</v>
      </c>
    </row>
    <row r="50" spans="2:63">
      <c r="B50" s="92" t="s">
        <v>133</v>
      </c>
      <c r="C50" s="58">
        <v>2.9999999999999997E-4</v>
      </c>
      <c r="D50" s="58">
        <v>0</v>
      </c>
      <c r="E50" s="58">
        <v>0.02</v>
      </c>
      <c r="F50" s="58">
        <v>0</v>
      </c>
      <c r="G50" s="58">
        <v>2.9999999999999997E-4</v>
      </c>
      <c r="H50" s="58">
        <v>1E-3</v>
      </c>
      <c r="I50" s="58">
        <v>0</v>
      </c>
      <c r="J50" s="58">
        <v>1.9099999999999999E-2</v>
      </c>
      <c r="K50" s="58">
        <v>33.531300000000002</v>
      </c>
      <c r="L50" s="58">
        <v>0</v>
      </c>
      <c r="M50" s="58">
        <v>46.294499999999999</v>
      </c>
      <c r="N50" s="58">
        <v>32.939900000000002</v>
      </c>
      <c r="P50" s="58" t="s">
        <v>259</v>
      </c>
      <c r="Q50" s="58">
        <v>1</v>
      </c>
      <c r="R50" s="93">
        <f>1+$Q$47*Q50^0.25</f>
        <v>0.93874484801990654</v>
      </c>
      <c r="S50" s="58"/>
      <c r="T50" s="58"/>
      <c r="U50" s="58"/>
      <c r="W50" s="58">
        <v>7</v>
      </c>
      <c r="X50" s="32">
        <f t="shared" si="25"/>
        <v>0</v>
      </c>
      <c r="Y50" s="32">
        <f t="shared" si="25"/>
        <v>0</v>
      </c>
      <c r="Z50" s="32">
        <f t="shared" si="25"/>
        <v>0</v>
      </c>
      <c r="AA50" s="32">
        <f t="shared" si="25"/>
        <v>0.02</v>
      </c>
      <c r="AB50" s="32">
        <f t="shared" si="25"/>
        <v>39.860999999999997</v>
      </c>
      <c r="AC50" s="32">
        <f t="shared" si="25"/>
        <v>0</v>
      </c>
      <c r="AD50" s="32">
        <f t="shared" si="25"/>
        <v>216.45269999999999</v>
      </c>
      <c r="AE50" s="32">
        <f t="shared" si="25"/>
        <v>9</v>
      </c>
      <c r="AF50" s="58"/>
      <c r="AG50" s="125">
        <f t="shared" si="3"/>
        <v>0</v>
      </c>
      <c r="AH50" s="125">
        <f t="shared" si="4"/>
        <v>0</v>
      </c>
      <c r="AI50" s="125">
        <f t="shared" si="5"/>
        <v>0</v>
      </c>
      <c r="AJ50" s="125">
        <f t="shared" si="6"/>
        <v>0</v>
      </c>
      <c r="AK50" s="125">
        <f t="shared" si="7"/>
        <v>0</v>
      </c>
      <c r="AL50" s="125">
        <f t="shared" si="8"/>
        <v>0</v>
      </c>
      <c r="AM50" s="58"/>
      <c r="AN50" s="125">
        <f t="shared" si="9"/>
        <v>0</v>
      </c>
      <c r="AO50" s="125">
        <f t="shared" si="10"/>
        <v>0</v>
      </c>
      <c r="AP50" s="125">
        <f t="shared" si="11"/>
        <v>0</v>
      </c>
      <c r="AQ50" s="125">
        <f t="shared" si="12"/>
        <v>0</v>
      </c>
      <c r="AR50" s="125">
        <f t="shared" si="13"/>
        <v>0</v>
      </c>
      <c r="AS50" s="125">
        <f t="shared" si="14"/>
        <v>0</v>
      </c>
      <c r="AU50" s="58">
        <v>11</v>
      </c>
      <c r="AV50" s="32">
        <f t="shared" si="15"/>
        <v>0</v>
      </c>
      <c r="AW50" s="32">
        <f t="shared" si="16"/>
        <v>0</v>
      </c>
      <c r="AX50" s="58">
        <f>1+$Q$47*(IF('Female Inactive'!$Q9&gt;=0, ((('Female Inactive'!$Q9)/7)/60), 0))^0.25</f>
        <v>0.9598335727543682</v>
      </c>
      <c r="AY50" s="58">
        <f>1+$Q$47*(IF('Female Barely'!$Q9&gt;=0, ((('Female Barely'!$Q9)/7)/60), 0))^0.25</f>
        <v>0.93381456907514948</v>
      </c>
      <c r="AZ50" s="58">
        <f>1+$Q$47*(IF('Female Somewhat'!$Q9&gt;=0, ((('Female Somewhat'!$Q9)/7)/60), 0))^0.25</f>
        <v>0.91925616038001712</v>
      </c>
      <c r="BA50" s="58">
        <f>1+$Q$47*(IF('Female Active'!$Q9&gt;=0, ((('Female Active'!$Q9)/7)/60), 0))^0.25</f>
        <v>0.9075235246820188</v>
      </c>
      <c r="BB50" s="58">
        <f>1+$Q$47*(IF('Female Highly'!$Q9&gt;=0, ((('Female Highly'!$Q9)/7)/60), 0))^0.25</f>
        <v>0.88817040727636909</v>
      </c>
      <c r="BD50" s="136">
        <f t="shared" si="17"/>
        <v>11</v>
      </c>
      <c r="BE50" s="136">
        <f t="shared" si="18"/>
        <v>0</v>
      </c>
      <c r="BF50" s="136">
        <f t="shared" si="19"/>
        <v>0</v>
      </c>
      <c r="BG50" s="58">
        <f t="shared" si="20"/>
        <v>1</v>
      </c>
      <c r="BH50" s="58">
        <f t="shared" si="21"/>
        <v>0.97289217170789954</v>
      </c>
      <c r="BI50" s="58">
        <f t="shared" si="22"/>
        <v>0.95772453316265138</v>
      </c>
      <c r="BJ50" s="58">
        <f t="shared" si="23"/>
        <v>0.94550091853711804</v>
      </c>
      <c r="BK50" s="58">
        <f t="shared" si="24"/>
        <v>0.92533792574857299</v>
      </c>
    </row>
    <row r="51" spans="2:63">
      <c r="B51" s="92" t="s">
        <v>134</v>
      </c>
      <c r="C51" s="58">
        <v>6.9999999999999999E-4</v>
      </c>
      <c r="D51" s="58">
        <v>0</v>
      </c>
      <c r="E51" s="58">
        <v>0.02</v>
      </c>
      <c r="F51" s="58">
        <v>1E-4</v>
      </c>
      <c r="G51" s="58">
        <v>6.9999999999999999E-4</v>
      </c>
      <c r="H51" s="58">
        <v>3.2000000000000002E-3</v>
      </c>
      <c r="I51" s="58">
        <v>0</v>
      </c>
      <c r="J51" s="58">
        <v>1.54E-2</v>
      </c>
      <c r="K51" s="58">
        <v>31.529800000000002</v>
      </c>
      <c r="L51" s="58">
        <v>0</v>
      </c>
      <c r="M51" s="58">
        <v>23.343399999999999</v>
      </c>
      <c r="N51" s="58">
        <v>37.798999999999999</v>
      </c>
      <c r="P51" s="58" t="s">
        <v>260</v>
      </c>
      <c r="Q51" s="58">
        <v>2</v>
      </c>
      <c r="R51" s="93">
        <f>1+$Q$47*Q51^0.25</f>
        <v>0.92715493743469979</v>
      </c>
      <c r="S51" s="58"/>
      <c r="T51" s="58"/>
      <c r="U51" s="58"/>
      <c r="W51" s="58">
        <v>8</v>
      </c>
      <c r="X51" s="32">
        <f t="shared" si="25"/>
        <v>0</v>
      </c>
      <c r="Y51" s="32">
        <f t="shared" si="25"/>
        <v>0</v>
      </c>
      <c r="Z51" s="32">
        <f t="shared" si="25"/>
        <v>0</v>
      </c>
      <c r="AA51" s="32">
        <f t="shared" si="25"/>
        <v>0.02</v>
      </c>
      <c r="AB51" s="32">
        <f t="shared" si="25"/>
        <v>39.860999999999997</v>
      </c>
      <c r="AC51" s="32">
        <f t="shared" si="25"/>
        <v>0</v>
      </c>
      <c r="AD51" s="32">
        <f t="shared" si="25"/>
        <v>216.45269999999999</v>
      </c>
      <c r="AE51" s="32">
        <f t="shared" si="25"/>
        <v>9</v>
      </c>
      <c r="AF51" s="58"/>
      <c r="AG51" s="125">
        <f t="shared" si="3"/>
        <v>0</v>
      </c>
      <c r="AH51" s="125">
        <f t="shared" si="4"/>
        <v>0</v>
      </c>
      <c r="AI51" s="125">
        <f t="shared" si="5"/>
        <v>0</v>
      </c>
      <c r="AJ51" s="125">
        <f t="shared" si="6"/>
        <v>0</v>
      </c>
      <c r="AK51" s="125">
        <f t="shared" si="7"/>
        <v>0</v>
      </c>
      <c r="AL51" s="125">
        <f t="shared" si="8"/>
        <v>0</v>
      </c>
      <c r="AM51" s="58"/>
      <c r="AN51" s="125">
        <f t="shared" si="9"/>
        <v>0</v>
      </c>
      <c r="AO51" s="125">
        <f t="shared" si="10"/>
        <v>0</v>
      </c>
      <c r="AP51" s="125">
        <f t="shared" si="11"/>
        <v>0</v>
      </c>
      <c r="AQ51" s="125">
        <f t="shared" si="12"/>
        <v>0</v>
      </c>
      <c r="AR51" s="125">
        <f t="shared" si="13"/>
        <v>0</v>
      </c>
      <c r="AS51" s="125">
        <f t="shared" si="14"/>
        <v>0</v>
      </c>
      <c r="AU51" s="58">
        <v>12</v>
      </c>
      <c r="AV51" s="32">
        <f t="shared" si="15"/>
        <v>0</v>
      </c>
      <c r="AW51" s="32">
        <f t="shared" si="16"/>
        <v>0</v>
      </c>
      <c r="AX51" s="58">
        <f>1+$Q$47*(IF('Female Inactive'!$Q10&gt;=0, ((('Female Inactive'!$Q10)/7)/60), 0))^0.25</f>
        <v>0.96089830310502233</v>
      </c>
      <c r="AY51" s="58">
        <f>1+$Q$47*(IF('Female Barely'!$Q10&gt;=0, ((('Female Barely'!$Q10)/7)/60), 0))^0.25</f>
        <v>0.9340151868982004</v>
      </c>
      <c r="AZ51" s="58">
        <f>1+$Q$47*(IF('Female Somewhat'!$Q10&gt;=0, ((('Female Somewhat'!$Q10)/7)/60), 0))^0.25</f>
        <v>0.91857220130029016</v>
      </c>
      <c r="BA51" s="58">
        <f>1+$Q$47*(IF('Female Active'!$Q10&gt;=0, ((('Female Active'!$Q10)/7)/60), 0))^0.25</f>
        <v>0.90686266272103033</v>
      </c>
      <c r="BB51" s="58">
        <f>1+$Q$47*(IF('Female Highly'!$Q10&gt;=0, ((('Female Highly'!$Q10)/7)/60), 0))^0.25</f>
        <v>0.88711874496219334</v>
      </c>
      <c r="BD51" s="136">
        <f t="shared" si="17"/>
        <v>12</v>
      </c>
      <c r="BE51" s="136">
        <f t="shared" si="18"/>
        <v>0</v>
      </c>
      <c r="BF51" s="136">
        <f t="shared" si="19"/>
        <v>0</v>
      </c>
      <c r="BG51" s="58">
        <f t="shared" si="20"/>
        <v>1</v>
      </c>
      <c r="BH51" s="58">
        <f t="shared" si="21"/>
        <v>0.97202293299930642</v>
      </c>
      <c r="BI51" s="58">
        <f t="shared" si="22"/>
        <v>0.95595152820234908</v>
      </c>
      <c r="BJ51" s="58">
        <f t="shared" si="23"/>
        <v>0.94376549504834939</v>
      </c>
      <c r="BK51" s="58">
        <f t="shared" si="24"/>
        <v>0.9232181408746174</v>
      </c>
    </row>
    <row r="52" spans="2:63">
      <c r="B52" s="92" t="s">
        <v>135</v>
      </c>
      <c r="C52" s="58">
        <v>1.4E-3</v>
      </c>
      <c r="D52" s="58">
        <v>0</v>
      </c>
      <c r="E52" s="58">
        <v>0.01</v>
      </c>
      <c r="F52" s="58">
        <v>1E-4</v>
      </c>
      <c r="G52" s="58">
        <v>1.2999999999999999E-3</v>
      </c>
      <c r="H52" s="58">
        <v>7.7000000000000002E-3</v>
      </c>
      <c r="I52" s="58">
        <v>0</v>
      </c>
      <c r="J52" s="58">
        <v>1.18E-2</v>
      </c>
      <c r="K52" s="58">
        <v>28.737200000000001</v>
      </c>
      <c r="L52" s="58">
        <v>1E-4</v>
      </c>
      <c r="M52" s="58">
        <v>12.6793</v>
      </c>
      <c r="N52" s="58">
        <v>42.7258</v>
      </c>
      <c r="P52" s="58" t="s">
        <v>48</v>
      </c>
      <c r="Q52" s="58">
        <v>3</v>
      </c>
      <c r="R52" s="93">
        <f>1+$Q$47*Q52^0.25</f>
        <v>0.91938368631954348</v>
      </c>
      <c r="S52" s="58"/>
      <c r="T52" s="58"/>
      <c r="U52" s="58"/>
      <c r="W52" s="58">
        <v>9</v>
      </c>
      <c r="X52" s="32">
        <f t="shared" si="25"/>
        <v>0</v>
      </c>
      <c r="Y52" s="32">
        <f t="shared" si="25"/>
        <v>0</v>
      </c>
      <c r="Z52" s="32">
        <f t="shared" si="25"/>
        <v>0</v>
      </c>
      <c r="AA52" s="32">
        <f t="shared" si="25"/>
        <v>0.02</v>
      </c>
      <c r="AB52" s="32">
        <f t="shared" si="25"/>
        <v>39.860999999999997</v>
      </c>
      <c r="AC52" s="32">
        <f t="shared" si="25"/>
        <v>0</v>
      </c>
      <c r="AD52" s="32">
        <f t="shared" si="25"/>
        <v>216.45269999999999</v>
      </c>
      <c r="AE52" s="32">
        <f t="shared" si="25"/>
        <v>9</v>
      </c>
      <c r="AF52" s="58"/>
      <c r="AG52" s="125">
        <f t="shared" si="3"/>
        <v>0</v>
      </c>
      <c r="AH52" s="125">
        <f t="shared" si="4"/>
        <v>0</v>
      </c>
      <c r="AI52" s="125">
        <f t="shared" si="5"/>
        <v>0</v>
      </c>
      <c r="AJ52" s="125">
        <f t="shared" si="6"/>
        <v>0</v>
      </c>
      <c r="AK52" s="125">
        <f t="shared" si="7"/>
        <v>0</v>
      </c>
      <c r="AL52" s="125">
        <f t="shared" si="8"/>
        <v>0</v>
      </c>
      <c r="AM52" s="58"/>
      <c r="AN52" s="125">
        <f t="shared" si="9"/>
        <v>0</v>
      </c>
      <c r="AO52" s="125">
        <f t="shared" si="10"/>
        <v>0</v>
      </c>
      <c r="AP52" s="125">
        <f t="shared" si="11"/>
        <v>0</v>
      </c>
      <c r="AQ52" s="125">
        <f t="shared" si="12"/>
        <v>0</v>
      </c>
      <c r="AR52" s="125">
        <f t="shared" si="13"/>
        <v>0</v>
      </c>
      <c r="AS52" s="125">
        <f t="shared" si="14"/>
        <v>0</v>
      </c>
      <c r="AU52" s="58">
        <v>13</v>
      </c>
      <c r="AV52" s="32">
        <f t="shared" si="15"/>
        <v>0</v>
      </c>
      <c r="AW52" s="32">
        <f t="shared" si="16"/>
        <v>0</v>
      </c>
      <c r="AX52" s="58">
        <f>1+$Q$47*(IF('Female Inactive'!$Q11&gt;=0, ((('Female Inactive'!$Q11)/7)/60), 0))^0.25</f>
        <v>0.96194708424438624</v>
      </c>
      <c r="AY52" s="58">
        <f>1+$Q$47*(IF('Female Barely'!$Q11&gt;=0, ((('Female Barely'!$Q11)/7)/60), 0))^0.25</f>
        <v>0.93406959947236123</v>
      </c>
      <c r="AZ52" s="58">
        <f>1+$Q$47*(IF('Female Somewhat'!$Q11&gt;=0, ((('Female Somewhat'!$Q11)/7)/60), 0))^0.25</f>
        <v>0.91781867052512578</v>
      </c>
      <c r="BA52" s="58">
        <f>1+$Q$47*(IF('Female Active'!$Q11&gt;=0, ((('Female Active'!$Q11)/7)/60), 0))^0.25</f>
        <v>0.9061290176130008</v>
      </c>
      <c r="BB52" s="58">
        <f>1+$Q$47*(IF('Female Highly'!$Q11&gt;=0, ((('Female Highly'!$Q11)/7)/60), 0))^0.25</f>
        <v>0.88606176175379581</v>
      </c>
      <c r="BD52" s="136">
        <f t="shared" si="17"/>
        <v>13</v>
      </c>
      <c r="BE52" s="136">
        <f t="shared" si="18"/>
        <v>0</v>
      </c>
      <c r="BF52" s="136">
        <f t="shared" si="19"/>
        <v>0</v>
      </c>
      <c r="BG52" s="58">
        <f t="shared" si="20"/>
        <v>1</v>
      </c>
      <c r="BH52" s="58">
        <f t="shared" si="21"/>
        <v>0.97101973151265086</v>
      </c>
      <c r="BI52" s="58">
        <f t="shared" si="22"/>
        <v>0.95412594471979351</v>
      </c>
      <c r="BJ52" s="58">
        <f t="shared" si="23"/>
        <v>0.94197386992941423</v>
      </c>
      <c r="BK52" s="58">
        <f t="shared" si="24"/>
        <v>0.92111278911958172</v>
      </c>
    </row>
    <row r="53" spans="2:63">
      <c r="B53" s="92" t="s">
        <v>136</v>
      </c>
      <c r="C53" s="58">
        <v>2.7000000000000001E-3</v>
      </c>
      <c r="D53" s="58">
        <v>0</v>
      </c>
      <c r="E53" s="58">
        <v>0.01</v>
      </c>
      <c r="F53" s="58">
        <v>2.9999999999999997E-4</v>
      </c>
      <c r="G53" s="58">
        <v>2.0999999999999999E-3</v>
      </c>
      <c r="H53" s="58">
        <v>1.5599999999999999E-2</v>
      </c>
      <c r="I53" s="58">
        <v>0</v>
      </c>
      <c r="J53" s="58">
        <v>1.15E-2</v>
      </c>
      <c r="K53" s="58">
        <v>25.487300000000001</v>
      </c>
      <c r="L53" s="58">
        <v>2.0000000000000001E-4</v>
      </c>
      <c r="M53" s="58">
        <v>8.0733999999999995</v>
      </c>
      <c r="N53" s="58">
        <v>47.651600000000002</v>
      </c>
      <c r="P53" s="58" t="s">
        <v>261</v>
      </c>
      <c r="Q53" s="58">
        <v>4</v>
      </c>
      <c r="R53" s="93">
        <f>1+$Q$47*Q53^0.25</f>
        <v>0.9133721333045266</v>
      </c>
      <c r="S53" s="58"/>
      <c r="T53" s="58"/>
      <c r="U53" s="58"/>
      <c r="W53" s="58">
        <v>10</v>
      </c>
      <c r="X53" s="32">
        <f t="shared" ref="X53:AE57" si="26">G$46</f>
        <v>0</v>
      </c>
      <c r="Y53" s="32">
        <f t="shared" si="26"/>
        <v>0</v>
      </c>
      <c r="Z53" s="32">
        <f t="shared" si="26"/>
        <v>0</v>
      </c>
      <c r="AA53" s="32">
        <f t="shared" si="26"/>
        <v>0.02</v>
      </c>
      <c r="AB53" s="32">
        <f t="shared" si="26"/>
        <v>39.027099999999997</v>
      </c>
      <c r="AC53" s="32">
        <f t="shared" si="26"/>
        <v>0</v>
      </c>
      <c r="AD53" s="32">
        <f t="shared" si="26"/>
        <v>204.18020000000001</v>
      </c>
      <c r="AE53" s="32">
        <f t="shared" si="26"/>
        <v>13.009</v>
      </c>
      <c r="AF53" s="58"/>
      <c r="AG53" s="125">
        <f t="shared" si="3"/>
        <v>0</v>
      </c>
      <c r="AH53" s="125">
        <f t="shared" si="4"/>
        <v>0</v>
      </c>
      <c r="AI53" s="125">
        <f t="shared" si="5"/>
        <v>0</v>
      </c>
      <c r="AJ53" s="125">
        <f t="shared" si="6"/>
        <v>0</v>
      </c>
      <c r="AK53" s="125">
        <f t="shared" si="7"/>
        <v>0</v>
      </c>
      <c r="AL53" s="125">
        <f t="shared" si="8"/>
        <v>0</v>
      </c>
      <c r="AM53" s="58"/>
      <c r="AN53" s="125">
        <f t="shared" si="9"/>
        <v>0</v>
      </c>
      <c r="AO53" s="125">
        <f t="shared" si="10"/>
        <v>0</v>
      </c>
      <c r="AP53" s="125">
        <f t="shared" si="11"/>
        <v>0</v>
      </c>
      <c r="AQ53" s="125">
        <f t="shared" si="12"/>
        <v>0</v>
      </c>
      <c r="AR53" s="125">
        <f t="shared" si="13"/>
        <v>0</v>
      </c>
      <c r="AS53" s="125">
        <f t="shared" si="14"/>
        <v>0</v>
      </c>
      <c r="AU53" s="58">
        <v>14</v>
      </c>
      <c r="AV53" s="32">
        <f t="shared" si="15"/>
        <v>0</v>
      </c>
      <c r="AW53" s="32">
        <f t="shared" si="16"/>
        <v>0</v>
      </c>
      <c r="AX53" s="58">
        <f>1+$Q$47*(IF('Female Inactive'!$Q12&gt;=0, ((('Female Inactive'!$Q12)/7)/60), 0))^0.25</f>
        <v>0.96297471874818941</v>
      </c>
      <c r="AY53" s="58">
        <f>1+$Q$47*(IF('Female Barely'!$Q12&gt;=0, ((('Female Barely'!$Q12)/7)/60), 0))^0.25</f>
        <v>0.93398485572256007</v>
      </c>
      <c r="AZ53" s="58">
        <f>1+$Q$47*(IF('Female Somewhat'!$Q12&gt;=0, ((('Female Somewhat'!$Q12)/7)/60), 0))^0.25</f>
        <v>0.91700767858975718</v>
      </c>
      <c r="BA53" s="58">
        <f>1+$Q$47*(IF('Female Active'!$Q12&gt;=0, ((('Female Active'!$Q12)/7)/60), 0))^0.25</f>
        <v>0.9053339166981722</v>
      </c>
      <c r="BB53" s="58">
        <f>1+$Q$47*(IF('Female Highly'!$Q12&gt;=0, ((('Female Highly'!$Q12)/7)/60), 0))^0.25</f>
        <v>0.88500418668217562</v>
      </c>
      <c r="BD53" s="136">
        <f t="shared" si="17"/>
        <v>14</v>
      </c>
      <c r="BE53" s="136">
        <f t="shared" si="18"/>
        <v>0</v>
      </c>
      <c r="BF53" s="136">
        <f t="shared" si="19"/>
        <v>0</v>
      </c>
      <c r="BG53" s="58">
        <f t="shared" si="20"/>
        <v>1</v>
      </c>
      <c r="BH53" s="58">
        <f t="shared" si="21"/>
        <v>0.96989550975614969</v>
      </c>
      <c r="BI53" s="58">
        <f t="shared" si="22"/>
        <v>0.95226557949705404</v>
      </c>
      <c r="BJ53" s="58">
        <f t="shared" si="23"/>
        <v>0.94014297475540498</v>
      </c>
      <c r="BK53" s="58">
        <f t="shared" si="24"/>
        <v>0.91903158977281263</v>
      </c>
    </row>
    <row r="54" spans="2:63">
      <c r="B54" s="92" t="s">
        <v>137</v>
      </c>
      <c r="C54" s="58">
        <v>3.5000000000000001E-3</v>
      </c>
      <c r="D54" s="58">
        <v>0</v>
      </c>
      <c r="E54" s="58">
        <v>0.02</v>
      </c>
      <c r="F54" s="58">
        <v>2.9999999999999997E-4</v>
      </c>
      <c r="G54" s="58">
        <v>2.7000000000000001E-3</v>
      </c>
      <c r="H54" s="58">
        <v>2.64E-2</v>
      </c>
      <c r="I54" s="58">
        <v>0</v>
      </c>
      <c r="J54" s="58">
        <v>1.46E-2</v>
      </c>
      <c r="K54" s="58">
        <v>22.2943</v>
      </c>
      <c r="L54" s="58">
        <v>4.0000000000000002E-4</v>
      </c>
      <c r="M54" s="58">
        <v>6.6814</v>
      </c>
      <c r="N54" s="58">
        <v>52.531599999999997</v>
      </c>
      <c r="P54" s="58"/>
      <c r="Q54" s="58"/>
      <c r="R54" s="58"/>
      <c r="S54" s="58"/>
      <c r="T54" s="58"/>
      <c r="U54" s="58"/>
      <c r="W54" s="58">
        <v>11</v>
      </c>
      <c r="X54" s="32">
        <f t="shared" si="26"/>
        <v>0</v>
      </c>
      <c r="Y54" s="32">
        <f t="shared" si="26"/>
        <v>0</v>
      </c>
      <c r="Z54" s="32">
        <f t="shared" si="26"/>
        <v>0</v>
      </c>
      <c r="AA54" s="32">
        <f t="shared" si="26"/>
        <v>0.02</v>
      </c>
      <c r="AB54" s="32">
        <f t="shared" si="26"/>
        <v>39.027099999999997</v>
      </c>
      <c r="AC54" s="32">
        <f t="shared" si="26"/>
        <v>0</v>
      </c>
      <c r="AD54" s="32">
        <f t="shared" si="26"/>
        <v>204.18020000000001</v>
      </c>
      <c r="AE54" s="32">
        <f t="shared" si="26"/>
        <v>13.009</v>
      </c>
      <c r="AF54" s="58"/>
      <c r="AG54" s="125">
        <f t="shared" si="3"/>
        <v>0</v>
      </c>
      <c r="AH54" s="125">
        <f t="shared" si="4"/>
        <v>0</v>
      </c>
      <c r="AI54" s="125">
        <f t="shared" si="5"/>
        <v>0</v>
      </c>
      <c r="AJ54" s="125">
        <f t="shared" si="6"/>
        <v>0</v>
      </c>
      <c r="AK54" s="125">
        <f t="shared" si="7"/>
        <v>0</v>
      </c>
      <c r="AL54" s="125">
        <f t="shared" si="8"/>
        <v>0</v>
      </c>
      <c r="AM54" s="58"/>
      <c r="AN54" s="125">
        <f t="shared" si="9"/>
        <v>0</v>
      </c>
      <c r="AO54" s="125">
        <f t="shared" si="10"/>
        <v>0</v>
      </c>
      <c r="AP54" s="125">
        <f t="shared" si="11"/>
        <v>0</v>
      </c>
      <c r="AQ54" s="125">
        <f t="shared" si="12"/>
        <v>0</v>
      </c>
      <c r="AR54" s="125">
        <f t="shared" si="13"/>
        <v>0</v>
      </c>
      <c r="AS54" s="125">
        <f t="shared" si="14"/>
        <v>0</v>
      </c>
      <c r="AU54" s="58">
        <v>15</v>
      </c>
      <c r="AV54" s="32">
        <f t="shared" si="15"/>
        <v>0</v>
      </c>
      <c r="AW54" s="32">
        <f t="shared" si="16"/>
        <v>0</v>
      </c>
      <c r="AX54" s="58">
        <f>1+$Q$47*(IF('Female Inactive'!$Q13&gt;=0, ((('Female Inactive'!$Q13)/7)/60), 0))^0.25</f>
        <v>0.96397494193787137</v>
      </c>
      <c r="AY54" s="58">
        <f>1+$Q$47*(IF('Female Barely'!$Q13&gt;=0, ((('Female Barely'!$Q13)/7)/60), 0))^0.25</f>
        <v>0.93377060451762028</v>
      </c>
      <c r="AZ54" s="58">
        <f>1+$Q$47*(IF('Female Somewhat'!$Q13&gt;=0, ((('Female Somewhat'!$Q13)/7)/60), 0))^0.25</f>
        <v>0.91615055614159424</v>
      </c>
      <c r="BA54" s="58">
        <f>1+$Q$47*(IF('Female Active'!$Q13&gt;=0, ((('Female Active'!$Q13)/7)/60), 0))^0.25</f>
        <v>0.9044881234712755</v>
      </c>
      <c r="BB54" s="58">
        <f>1+$Q$47*(IF('Female Highly'!$Q13&gt;=0, ((('Female Highly'!$Q13)/7)/60), 0))^0.25</f>
        <v>0.88395025745747957</v>
      </c>
      <c r="BD54" s="136">
        <f t="shared" si="17"/>
        <v>15</v>
      </c>
      <c r="BE54" s="136">
        <f t="shared" si="18"/>
        <v>0</v>
      </c>
      <c r="BF54" s="136">
        <f t="shared" si="19"/>
        <v>0</v>
      </c>
      <c r="BG54" s="58">
        <f t="shared" si="20"/>
        <v>1</v>
      </c>
      <c r="BH54" s="58">
        <f t="shared" si="21"/>
        <v>0.96866688530354172</v>
      </c>
      <c r="BI54" s="58">
        <f t="shared" si="22"/>
        <v>0.9503883516929017</v>
      </c>
      <c r="BJ54" s="58">
        <f t="shared" si="23"/>
        <v>0.93829007801073128</v>
      </c>
      <c r="BK54" s="58">
        <f t="shared" si="24"/>
        <v>0.91698468393844468</v>
      </c>
    </row>
    <row r="55" spans="2:63">
      <c r="B55" s="92" t="s">
        <v>138</v>
      </c>
      <c r="C55" s="58">
        <v>3.3E-3</v>
      </c>
      <c r="D55" s="58">
        <v>0</v>
      </c>
      <c r="E55" s="58">
        <v>0.02</v>
      </c>
      <c r="F55" s="58">
        <v>5.0000000000000001E-4</v>
      </c>
      <c r="G55" s="58">
        <v>2.8E-3</v>
      </c>
      <c r="H55" s="58">
        <v>3.73E-2</v>
      </c>
      <c r="I55" s="58">
        <v>0</v>
      </c>
      <c r="J55" s="58">
        <v>1.7999999999999999E-2</v>
      </c>
      <c r="K55" s="58">
        <v>19.273199999999999</v>
      </c>
      <c r="L55" s="58">
        <v>6.9999999999999999E-4</v>
      </c>
      <c r="M55" s="58">
        <v>5.4678000000000004</v>
      </c>
      <c r="N55" s="58">
        <v>57.507599999999996</v>
      </c>
      <c r="P55" s="109" t="s">
        <v>385</v>
      </c>
      <c r="Q55" s="58" t="s">
        <v>258</v>
      </c>
      <c r="R55" s="58" t="s">
        <v>259</v>
      </c>
      <c r="S55" s="58" t="s">
        <v>260</v>
      </c>
      <c r="T55" s="58" t="s">
        <v>48</v>
      </c>
      <c r="U55" s="58" t="s">
        <v>261</v>
      </c>
      <c r="W55" s="58">
        <v>12</v>
      </c>
      <c r="X55" s="32">
        <f t="shared" si="26"/>
        <v>0</v>
      </c>
      <c r="Y55" s="32">
        <f t="shared" si="26"/>
        <v>0</v>
      </c>
      <c r="Z55" s="32">
        <f t="shared" si="26"/>
        <v>0</v>
      </c>
      <c r="AA55" s="32">
        <f t="shared" si="26"/>
        <v>0.02</v>
      </c>
      <c r="AB55" s="32">
        <f t="shared" si="26"/>
        <v>39.027099999999997</v>
      </c>
      <c r="AC55" s="32">
        <f t="shared" si="26"/>
        <v>0</v>
      </c>
      <c r="AD55" s="32">
        <f t="shared" si="26"/>
        <v>204.18020000000001</v>
      </c>
      <c r="AE55" s="32">
        <f t="shared" si="26"/>
        <v>13.009</v>
      </c>
      <c r="AF55" s="58"/>
      <c r="AG55" s="125">
        <f t="shared" si="3"/>
        <v>0</v>
      </c>
      <c r="AH55" s="125">
        <f t="shared" si="4"/>
        <v>0</v>
      </c>
      <c r="AI55" s="125">
        <f t="shared" si="5"/>
        <v>0</v>
      </c>
      <c r="AJ55" s="125">
        <f t="shared" si="6"/>
        <v>0</v>
      </c>
      <c r="AK55" s="125">
        <f t="shared" si="7"/>
        <v>0</v>
      </c>
      <c r="AL55" s="125">
        <f t="shared" si="8"/>
        <v>0</v>
      </c>
      <c r="AM55" s="58"/>
      <c r="AN55" s="125">
        <f t="shared" si="9"/>
        <v>0</v>
      </c>
      <c r="AO55" s="125">
        <f t="shared" si="10"/>
        <v>0</v>
      </c>
      <c r="AP55" s="125">
        <f t="shared" si="11"/>
        <v>0</v>
      </c>
      <c r="AQ55" s="125">
        <f t="shared" si="12"/>
        <v>0</v>
      </c>
      <c r="AR55" s="125">
        <f t="shared" si="13"/>
        <v>0</v>
      </c>
      <c r="AS55" s="125">
        <f t="shared" si="14"/>
        <v>0</v>
      </c>
      <c r="AU55" s="58">
        <v>16</v>
      </c>
      <c r="AV55" s="32">
        <f t="shared" si="15"/>
        <v>0</v>
      </c>
      <c r="AW55" s="32">
        <f t="shared" si="16"/>
        <v>0</v>
      </c>
      <c r="AX55" s="58">
        <f>1+$Q$47*(IF('Female Inactive'!$Q14&gt;=0, ((('Female Inactive'!$Q14)/7)/60), 0))^0.25</f>
        <v>0.96494029346807131</v>
      </c>
      <c r="AY55" s="58">
        <f>1+$Q$47*(IF('Female Barely'!$Q14&gt;=0, ((('Female Barely'!$Q14)/7)/60), 0))^0.25</f>
        <v>0.93343850241701609</v>
      </c>
      <c r="AZ55" s="58">
        <f>1+$Q$47*(IF('Female Somewhat'!$Q14&gt;=0, ((('Female Somewhat'!$Q14)/7)/60), 0))^0.25</f>
        <v>0.91525773102206742</v>
      </c>
      <c r="BA55" s="58">
        <f>1+$Q$47*(IF('Female Active'!$Q14&gt;=0, ((('Female Active'!$Q14)/7)/60), 0))^0.25</f>
        <v>0.90360170689610353</v>
      </c>
      <c r="BB55" s="58">
        <f>1+$Q$47*(IF('Female Highly'!$Q14&gt;=0, ((('Female Highly'!$Q14)/7)/60), 0))^0.25</f>
        <v>0.88290376519705216</v>
      </c>
      <c r="BD55" s="136">
        <f t="shared" si="17"/>
        <v>16</v>
      </c>
      <c r="BE55" s="136">
        <f t="shared" si="18"/>
        <v>0</v>
      </c>
      <c r="BF55" s="136">
        <f t="shared" si="19"/>
        <v>0</v>
      </c>
      <c r="BG55" s="58">
        <f t="shared" si="20"/>
        <v>1</v>
      </c>
      <c r="BH55" s="58">
        <f t="shared" si="21"/>
        <v>0.96735363704438615</v>
      </c>
      <c r="BI55" s="58">
        <f t="shared" si="22"/>
        <v>0.94851229368042989</v>
      </c>
      <c r="BJ55" s="58">
        <f t="shared" si="23"/>
        <v>0.93643276481748727</v>
      </c>
      <c r="BK55" s="58">
        <f t="shared" si="24"/>
        <v>0.91498279341598077</v>
      </c>
    </row>
    <row r="56" spans="2:63">
      <c r="B56" s="92" t="s">
        <v>139</v>
      </c>
      <c r="C56" s="58">
        <v>4.1999999999999997E-3</v>
      </c>
      <c r="D56" s="58">
        <v>0</v>
      </c>
      <c r="E56" s="58">
        <v>0.02</v>
      </c>
      <c r="F56" s="58">
        <v>5.0000000000000001E-4</v>
      </c>
      <c r="G56" s="58">
        <v>3.0000000000000001E-3</v>
      </c>
      <c r="H56" s="58">
        <v>4.7300000000000002E-2</v>
      </c>
      <c r="I56" s="58">
        <v>0</v>
      </c>
      <c r="J56" s="58">
        <v>1.89E-2</v>
      </c>
      <c r="K56" s="58">
        <v>16.2805</v>
      </c>
      <c r="L56" s="58">
        <v>8.9999999999999998E-4</v>
      </c>
      <c r="M56" s="58">
        <v>4.0887000000000002</v>
      </c>
      <c r="N56" s="58">
        <v>62.530999999999999</v>
      </c>
      <c r="P56" s="58" t="s">
        <v>399</v>
      </c>
      <c r="Q56" s="58">
        <v>0</v>
      </c>
      <c r="R56" s="58">
        <v>1</v>
      </c>
      <c r="S56" s="58">
        <v>2</v>
      </c>
      <c r="T56" s="58">
        <v>3</v>
      </c>
      <c r="U56" s="58">
        <v>4</v>
      </c>
      <c r="W56" s="58">
        <v>13</v>
      </c>
      <c r="X56" s="32">
        <f t="shared" si="26"/>
        <v>0</v>
      </c>
      <c r="Y56" s="32">
        <f t="shared" si="26"/>
        <v>0</v>
      </c>
      <c r="Z56" s="32">
        <f t="shared" si="26"/>
        <v>0</v>
      </c>
      <c r="AA56" s="32">
        <f t="shared" si="26"/>
        <v>0.02</v>
      </c>
      <c r="AB56" s="32">
        <f t="shared" si="26"/>
        <v>39.027099999999997</v>
      </c>
      <c r="AC56" s="32">
        <f t="shared" si="26"/>
        <v>0</v>
      </c>
      <c r="AD56" s="32">
        <f t="shared" si="26"/>
        <v>204.18020000000001</v>
      </c>
      <c r="AE56" s="32">
        <f t="shared" si="26"/>
        <v>13.009</v>
      </c>
      <c r="AF56" s="58"/>
      <c r="AG56" s="125">
        <f t="shared" si="3"/>
        <v>0</v>
      </c>
      <c r="AH56" s="125">
        <f t="shared" si="4"/>
        <v>0</v>
      </c>
      <c r="AI56" s="125">
        <f t="shared" si="5"/>
        <v>0</v>
      </c>
      <c r="AJ56" s="125">
        <f t="shared" si="6"/>
        <v>0</v>
      </c>
      <c r="AK56" s="125">
        <f t="shared" si="7"/>
        <v>0</v>
      </c>
      <c r="AL56" s="125">
        <f t="shared" si="8"/>
        <v>0</v>
      </c>
      <c r="AM56" s="58"/>
      <c r="AN56" s="125">
        <f t="shared" si="9"/>
        <v>0</v>
      </c>
      <c r="AO56" s="125">
        <f t="shared" si="10"/>
        <v>0</v>
      </c>
      <c r="AP56" s="125">
        <f t="shared" si="11"/>
        <v>0</v>
      </c>
      <c r="AQ56" s="125">
        <f t="shared" si="12"/>
        <v>0</v>
      </c>
      <c r="AR56" s="125">
        <f t="shared" si="13"/>
        <v>0</v>
      </c>
      <c r="AS56" s="125">
        <f t="shared" si="14"/>
        <v>0</v>
      </c>
      <c r="AU56" s="58">
        <v>17</v>
      </c>
      <c r="AV56" s="32">
        <f t="shared" si="15"/>
        <v>0</v>
      </c>
      <c r="AW56" s="32">
        <f t="shared" si="16"/>
        <v>0</v>
      </c>
      <c r="AX56" s="58">
        <f>1+$Q$47*(IF('Female Inactive'!$Q15&gt;=0, ((('Female Inactive'!$Q15)/7)/60), 0))^0.25</f>
        <v>0.96586203191039877</v>
      </c>
      <c r="AY56" s="58">
        <f>1+$Q$47*(IF('Female Barely'!$Q15&gt;=0, ((('Female Barely'!$Q15)/7)/60), 0))^0.25</f>
        <v>0.93300154914701483</v>
      </c>
      <c r="AZ56" s="58">
        <f>1+$Q$47*(IF('Female Somewhat'!$Q15&gt;=0, ((('Female Somewhat'!$Q15)/7)/60), 0))^0.25</f>
        <v>0.91433867312178119</v>
      </c>
      <c r="BA56" s="58">
        <f>1+$Q$47*(IF('Female Active'!$Q15&gt;=0, ((('Female Active'!$Q15)/7)/60), 0))^0.25</f>
        <v>0.90268396574579779</v>
      </c>
      <c r="BB56" s="58">
        <f>1+$Q$47*(IF('Female Highly'!$Q15&gt;=0, ((('Female Highly'!$Q15)/7)/60), 0))^0.25</f>
        <v>0.88186809882215711</v>
      </c>
      <c r="BD56" s="136">
        <f t="shared" si="17"/>
        <v>17</v>
      </c>
      <c r="BE56" s="136">
        <f t="shared" si="18"/>
        <v>0</v>
      </c>
      <c r="BF56" s="136">
        <f t="shared" si="19"/>
        <v>0</v>
      </c>
      <c r="BG56" s="58">
        <f t="shared" si="20"/>
        <v>1</v>
      </c>
      <c r="BH56" s="58">
        <f t="shared" si="21"/>
        <v>0.96597807794723178</v>
      </c>
      <c r="BI56" s="58">
        <f t="shared" si="22"/>
        <v>0.94665557078922702</v>
      </c>
      <c r="BJ56" s="58">
        <f t="shared" si="23"/>
        <v>0.93458893291452838</v>
      </c>
      <c r="BK56" s="58">
        <f t="shared" si="24"/>
        <v>0.91303733834312928</v>
      </c>
    </row>
    <row r="57" spans="2:63">
      <c r="B57" s="92" t="s">
        <v>140</v>
      </c>
      <c r="C57" s="58">
        <v>4.8999999999999998E-3</v>
      </c>
      <c r="D57" s="58">
        <v>0</v>
      </c>
      <c r="E57" s="58">
        <v>0.02</v>
      </c>
      <c r="F57" s="58">
        <v>6.9999999999999999E-4</v>
      </c>
      <c r="G57" s="58">
        <v>3.2000000000000002E-3</v>
      </c>
      <c r="H57" s="58">
        <v>5.7099999999999998E-2</v>
      </c>
      <c r="I57" s="58">
        <v>0</v>
      </c>
      <c r="J57" s="58">
        <v>2.06E-2</v>
      </c>
      <c r="K57" s="58">
        <v>13.2157</v>
      </c>
      <c r="L57" s="58">
        <v>1.1999999999999999E-3</v>
      </c>
      <c r="M57" s="58">
        <v>3.1556000000000002</v>
      </c>
      <c r="N57" s="58">
        <v>67.491200000000006</v>
      </c>
      <c r="P57" s="58" t="s">
        <v>373</v>
      </c>
      <c r="Q57" s="93">
        <f>1+$Q$47*Q56^0.25</f>
        <v>1</v>
      </c>
      <c r="R57" s="93">
        <f>1+$Q$47*R56^0.25</f>
        <v>0.93874484801990654</v>
      </c>
      <c r="S57" s="93">
        <f>1+$Q$47*S56^0.25</f>
        <v>0.92715493743469979</v>
      </c>
      <c r="T57" s="93">
        <f>1+$Q$47*T56^0.25</f>
        <v>0.91938368631954348</v>
      </c>
      <c r="U57" s="93">
        <f>1+$Q$47*U56^0.25</f>
        <v>0.9133721333045266</v>
      </c>
      <c r="V57" s="93"/>
      <c r="W57" s="58">
        <v>14</v>
      </c>
      <c r="X57" s="32">
        <f t="shared" si="26"/>
        <v>0</v>
      </c>
      <c r="Y57" s="32">
        <f t="shared" si="26"/>
        <v>0</v>
      </c>
      <c r="Z57" s="32">
        <f t="shared" si="26"/>
        <v>0</v>
      </c>
      <c r="AA57" s="32">
        <f t="shared" si="26"/>
        <v>0.02</v>
      </c>
      <c r="AB57" s="32">
        <f t="shared" si="26"/>
        <v>39.027099999999997</v>
      </c>
      <c r="AC57" s="32">
        <f t="shared" si="26"/>
        <v>0</v>
      </c>
      <c r="AD57" s="32">
        <f t="shared" si="26"/>
        <v>204.18020000000001</v>
      </c>
      <c r="AE57" s="32">
        <f t="shared" si="26"/>
        <v>13.009</v>
      </c>
      <c r="AF57" s="58"/>
      <c r="AG57" s="125">
        <f t="shared" si="3"/>
        <v>0</v>
      </c>
      <c r="AH57" s="125">
        <f t="shared" si="4"/>
        <v>0</v>
      </c>
      <c r="AI57" s="125">
        <f t="shared" si="5"/>
        <v>0</v>
      </c>
      <c r="AJ57" s="125">
        <f t="shared" si="6"/>
        <v>0</v>
      </c>
      <c r="AK57" s="125">
        <f t="shared" si="7"/>
        <v>0</v>
      </c>
      <c r="AL57" s="125">
        <f t="shared" si="8"/>
        <v>0</v>
      </c>
      <c r="AM57" s="58"/>
      <c r="AN57" s="125">
        <f t="shared" si="9"/>
        <v>0</v>
      </c>
      <c r="AO57" s="125">
        <f t="shared" si="10"/>
        <v>0</v>
      </c>
      <c r="AP57" s="125">
        <f t="shared" si="11"/>
        <v>0</v>
      </c>
      <c r="AQ57" s="125">
        <f t="shared" si="12"/>
        <v>0</v>
      </c>
      <c r="AR57" s="125">
        <f t="shared" si="13"/>
        <v>0</v>
      </c>
      <c r="AS57" s="125">
        <f t="shared" si="14"/>
        <v>0</v>
      </c>
      <c r="AU57" s="58">
        <v>18</v>
      </c>
      <c r="AV57" s="32">
        <f t="shared" si="15"/>
        <v>0</v>
      </c>
      <c r="AW57" s="32">
        <f t="shared" si="16"/>
        <v>0</v>
      </c>
      <c r="AX57" s="58">
        <f>1+$Q$47*(IF('Female Inactive'!$Q16&gt;=0, ((('Female Inactive'!$Q16)/7)/60), 0))^0.25</f>
        <v>0.96673013475830527</v>
      </c>
      <c r="AY57" s="58">
        <f>1+$Q$47*(IF('Female Barely'!$Q16&gt;=0, ((('Female Barely'!$Q16)/7)/60), 0))^0.25</f>
        <v>0.93247343190292997</v>
      </c>
      <c r="AZ57" s="58">
        <f>1+$Q$47*(IF('Female Somewhat'!$Q16&gt;=0, ((('Female Somewhat'!$Q16)/7)/60), 0))^0.25</f>
        <v>0.91340189121928994</v>
      </c>
      <c r="BA57" s="58">
        <f>1+$Q$47*(IF('Female Active'!$Q16&gt;=0, ((('Female Active'!$Q16)/7)/60), 0))^0.25</f>
        <v>0.90174339790400337</v>
      </c>
      <c r="BB57" s="58">
        <f>1+$Q$47*(IF('Female Highly'!$Q16&gt;=0, ((('Female Highly'!$Q16)/7)/60), 0))^0.25</f>
        <v>0.88084628794733566</v>
      </c>
      <c r="BD57" s="136">
        <f t="shared" si="17"/>
        <v>18</v>
      </c>
      <c r="BE57" s="136">
        <f t="shared" si="18"/>
        <v>0</v>
      </c>
      <c r="BF57" s="136">
        <f t="shared" si="19"/>
        <v>0</v>
      </c>
      <c r="BG57" s="58">
        <f t="shared" si="20"/>
        <v>1</v>
      </c>
      <c r="BH57" s="58">
        <f t="shared" si="21"/>
        <v>0.96456435811433572</v>
      </c>
      <c r="BI57" s="58">
        <f t="shared" si="22"/>
        <v>0.94483647336353271</v>
      </c>
      <c r="BJ57" s="58">
        <f t="shared" si="23"/>
        <v>0.93277675483805067</v>
      </c>
      <c r="BK57" s="58">
        <f t="shared" si="24"/>
        <v>0.91116047413537837</v>
      </c>
    </row>
    <row r="58" spans="2:63">
      <c r="B58" s="92" t="s">
        <v>141</v>
      </c>
      <c r="C58" s="58">
        <v>4.0000000000000001E-3</v>
      </c>
      <c r="D58" s="58">
        <v>0</v>
      </c>
      <c r="E58" s="58">
        <v>0.06</v>
      </c>
      <c r="F58" s="58">
        <v>6.9999999999999999E-4</v>
      </c>
      <c r="G58" s="58">
        <v>2.7000000000000001E-3</v>
      </c>
      <c r="H58" s="58">
        <v>6.4199999999999993E-2</v>
      </c>
      <c r="I58" s="58">
        <v>0</v>
      </c>
      <c r="J58" s="58">
        <v>2.9100000000000001E-2</v>
      </c>
      <c r="K58" s="58">
        <v>10.303900000000001</v>
      </c>
      <c r="L58" s="58">
        <v>1.9E-3</v>
      </c>
      <c r="M58" s="58">
        <v>2.7898999999999998</v>
      </c>
      <c r="N58" s="58">
        <v>72.364699999999999</v>
      </c>
      <c r="P58" s="58"/>
      <c r="Q58" s="93"/>
      <c r="R58" s="93"/>
      <c r="S58" s="93"/>
      <c r="T58" s="93"/>
      <c r="U58" s="93"/>
      <c r="V58" s="93"/>
      <c r="W58" s="58">
        <v>15</v>
      </c>
      <c r="X58" s="32">
        <f t="shared" ref="X58:AE62" si="27">G$47</f>
        <v>0</v>
      </c>
      <c r="Y58" s="32">
        <f t="shared" si="27"/>
        <v>0</v>
      </c>
      <c r="Z58" s="32">
        <f t="shared" si="27"/>
        <v>0</v>
      </c>
      <c r="AA58" s="32">
        <f t="shared" si="27"/>
        <v>1.9699999999999999E-2</v>
      </c>
      <c r="AB58" s="32">
        <f t="shared" si="27"/>
        <v>38.004600000000003</v>
      </c>
      <c r="AC58" s="32">
        <f t="shared" si="27"/>
        <v>0</v>
      </c>
      <c r="AD58" s="32">
        <f t="shared" si="27"/>
        <v>186.21199999999999</v>
      </c>
      <c r="AE58" s="32">
        <f t="shared" si="27"/>
        <v>17.444700000000001</v>
      </c>
      <c r="AF58" s="58"/>
      <c r="AG58" s="125">
        <f t="shared" si="3"/>
        <v>0</v>
      </c>
      <c r="AH58" s="125">
        <f t="shared" si="4"/>
        <v>0</v>
      </c>
      <c r="AI58" s="125">
        <f t="shared" si="5"/>
        <v>0</v>
      </c>
      <c r="AJ58" s="125">
        <f t="shared" si="6"/>
        <v>0</v>
      </c>
      <c r="AK58" s="125">
        <f t="shared" si="7"/>
        <v>0</v>
      </c>
      <c r="AL58" s="125">
        <f t="shared" si="8"/>
        <v>0</v>
      </c>
      <c r="AM58" s="58"/>
      <c r="AN58" s="125">
        <f t="shared" si="9"/>
        <v>0</v>
      </c>
      <c r="AO58" s="125">
        <f t="shared" si="10"/>
        <v>0</v>
      </c>
      <c r="AP58" s="125">
        <f t="shared" si="11"/>
        <v>0</v>
      </c>
      <c r="AQ58" s="125">
        <f t="shared" si="12"/>
        <v>0</v>
      </c>
      <c r="AR58" s="125">
        <f t="shared" si="13"/>
        <v>0</v>
      </c>
      <c r="AS58" s="125">
        <f t="shared" si="14"/>
        <v>0</v>
      </c>
      <c r="AU58" s="58">
        <v>19</v>
      </c>
      <c r="AV58" s="32">
        <f t="shared" si="15"/>
        <v>0</v>
      </c>
      <c r="AW58" s="32">
        <f t="shared" si="16"/>
        <v>0</v>
      </c>
      <c r="AX58" s="58">
        <f>1+$Q$47*(IF('Female Inactive'!$Q17&gt;=0, ((('Female Inactive'!$Q17)/7)/60), 0))^0.25</f>
        <v>0.96753344016312337</v>
      </c>
      <c r="AY58" s="58">
        <f>1+$Q$47*(IF('Female Barely'!$Q17&gt;=0, ((('Female Barely'!$Q17)/7)/60), 0))^0.25</f>
        <v>0.93186794203087853</v>
      </c>
      <c r="AZ58" s="58">
        <f>1+$Q$47*(IF('Female Somewhat'!$Q17&gt;=0, ((('Female Somewhat'!$Q17)/7)/60), 0))^0.25</f>
        <v>0.91245496698010942</v>
      </c>
      <c r="BA58" s="58">
        <f>1+$Q$47*(IF('Female Active'!$Q17&gt;=0, ((('Female Active'!$Q17)/7)/60), 0))^0.25</f>
        <v>0.90078770430242017</v>
      </c>
      <c r="BB58" s="58">
        <f>1+$Q$47*(IF('Female Highly'!$Q17&gt;=0, ((('Female Highly'!$Q17)/7)/60), 0))^0.25</f>
        <v>0.87984104350470593</v>
      </c>
      <c r="BD58" s="136">
        <f t="shared" si="17"/>
        <v>19</v>
      </c>
      <c r="BE58" s="136">
        <f t="shared" si="18"/>
        <v>0</v>
      </c>
      <c r="BF58" s="136">
        <f t="shared" si="19"/>
        <v>0</v>
      </c>
      <c r="BG58" s="58">
        <f t="shared" si="20"/>
        <v>1</v>
      </c>
      <c r="BH58" s="58">
        <f t="shared" si="21"/>
        <v>0.96313771012789828</v>
      </c>
      <c r="BI58" s="58">
        <f t="shared" si="22"/>
        <v>0.94307331313145326</v>
      </c>
      <c r="BJ58" s="58">
        <f t="shared" si="23"/>
        <v>0.93101454369427261</v>
      </c>
      <c r="BK58" s="58">
        <f t="shared" si="24"/>
        <v>0.90936499657972258</v>
      </c>
    </row>
    <row r="59" spans="2:63">
      <c r="B59" s="92" t="s">
        <v>142</v>
      </c>
      <c r="C59" s="58">
        <v>4.3E-3</v>
      </c>
      <c r="D59" s="58">
        <v>0</v>
      </c>
      <c r="E59" s="58">
        <v>0.06</v>
      </c>
      <c r="F59" s="58">
        <v>1.2999999999999999E-3</v>
      </c>
      <c r="G59" s="58">
        <v>1.9E-3</v>
      </c>
      <c r="H59" s="58">
        <v>6.3799999999999996E-2</v>
      </c>
      <c r="I59" s="58">
        <v>0</v>
      </c>
      <c r="J59" s="58">
        <v>4.3900000000000002E-2</v>
      </c>
      <c r="K59" s="58">
        <v>7.7149999999999999</v>
      </c>
      <c r="L59" s="58">
        <v>2.8E-3</v>
      </c>
      <c r="M59" s="58">
        <v>2.5493999999999999</v>
      </c>
      <c r="N59" s="58">
        <v>77.361400000000003</v>
      </c>
      <c r="P59" s="58" t="s">
        <v>59</v>
      </c>
      <c r="Q59" s="93"/>
      <c r="R59" s="93"/>
      <c r="S59" s="93"/>
      <c r="T59" s="93"/>
      <c r="U59" s="93"/>
      <c r="V59" s="93"/>
      <c r="W59" s="58">
        <v>16</v>
      </c>
      <c r="X59" s="32">
        <f t="shared" si="27"/>
        <v>0</v>
      </c>
      <c r="Y59" s="32">
        <f t="shared" si="27"/>
        <v>0</v>
      </c>
      <c r="Z59" s="32">
        <f t="shared" si="27"/>
        <v>0</v>
      </c>
      <c r="AA59" s="32">
        <f t="shared" si="27"/>
        <v>1.9699999999999999E-2</v>
      </c>
      <c r="AB59" s="32">
        <f t="shared" si="27"/>
        <v>38.004600000000003</v>
      </c>
      <c r="AC59" s="32">
        <f t="shared" si="27"/>
        <v>0</v>
      </c>
      <c r="AD59" s="32">
        <f t="shared" si="27"/>
        <v>186.21199999999999</v>
      </c>
      <c r="AE59" s="32">
        <f t="shared" si="27"/>
        <v>17.444700000000001</v>
      </c>
      <c r="AF59" s="58"/>
      <c r="AG59" s="125">
        <f t="shared" si="3"/>
        <v>0</v>
      </c>
      <c r="AH59" s="125">
        <f t="shared" si="4"/>
        <v>0</v>
      </c>
      <c r="AI59" s="125">
        <f t="shared" si="5"/>
        <v>0</v>
      </c>
      <c r="AJ59" s="125">
        <f t="shared" si="6"/>
        <v>0</v>
      </c>
      <c r="AK59" s="125">
        <f t="shared" si="7"/>
        <v>0</v>
      </c>
      <c r="AL59" s="125">
        <f t="shared" si="8"/>
        <v>0</v>
      </c>
      <c r="AM59" s="58"/>
      <c r="AN59" s="125">
        <f t="shared" si="9"/>
        <v>0</v>
      </c>
      <c r="AO59" s="125">
        <f t="shared" si="10"/>
        <v>0</v>
      </c>
      <c r="AP59" s="125">
        <f t="shared" si="11"/>
        <v>0</v>
      </c>
      <c r="AQ59" s="125">
        <f t="shared" si="12"/>
        <v>0</v>
      </c>
      <c r="AR59" s="125">
        <f t="shared" si="13"/>
        <v>0</v>
      </c>
      <c r="AS59" s="125">
        <f t="shared" si="14"/>
        <v>0</v>
      </c>
      <c r="AU59" s="58">
        <v>20</v>
      </c>
      <c r="AV59" s="32">
        <f t="shared" si="15"/>
        <v>0</v>
      </c>
      <c r="AW59" s="32">
        <f t="shared" si="16"/>
        <v>0</v>
      </c>
      <c r="AX59" s="58">
        <f>1+$Q$47*(IF('Female Inactive'!$Q18&gt;=0, ((('Female Inactive'!$Q18)/7)/60), 0))^0.25</f>
        <v>0.96825999409577423</v>
      </c>
      <c r="AY59" s="58">
        <f>1+$Q$47*(IF('Female Barely'!$Q18&gt;=0, ((('Female Barely'!$Q18)/7)/60), 0))^0.25</f>
        <v>0.93119850291329342</v>
      </c>
      <c r="AZ59" s="58">
        <f>1+$Q$47*(IF('Female Somewhat'!$Q18&gt;=0, ((('Female Somewhat'!$Q18)/7)/60), 0))^0.25</f>
        <v>0.9115046134318745</v>
      </c>
      <c r="BA59" s="58">
        <f>1+$Q$47*(IF('Female Active'!$Q18&gt;=0, ((('Female Active'!$Q18)/7)/60), 0))^0.25</f>
        <v>0.89982381796788136</v>
      </c>
      <c r="BB59" s="58">
        <f>1+$Q$47*(IF('Female Highly'!$Q18&gt;=0, ((('Female Highly'!$Q18)/7)/60), 0))^0.25</f>
        <v>0.8788547956641436</v>
      </c>
      <c r="BD59" s="136">
        <f t="shared" si="17"/>
        <v>20</v>
      </c>
      <c r="BE59" s="136">
        <f t="shared" si="18"/>
        <v>0</v>
      </c>
      <c r="BF59" s="136">
        <f t="shared" si="19"/>
        <v>0</v>
      </c>
      <c r="BG59" s="58">
        <f t="shared" si="20"/>
        <v>1</v>
      </c>
      <c r="BH59" s="58">
        <f t="shared" si="21"/>
        <v>0.96172361616872204</v>
      </c>
      <c r="BI59" s="58">
        <f t="shared" si="22"/>
        <v>0.9413841519736631</v>
      </c>
      <c r="BJ59" s="58">
        <f t="shared" si="23"/>
        <v>0.92932045468655022</v>
      </c>
      <c r="BK59" s="58">
        <f t="shared" si="24"/>
        <v>0.90766405823146379</v>
      </c>
    </row>
    <row r="60" spans="2:63">
      <c r="B60" s="92" t="s">
        <v>143</v>
      </c>
      <c r="C60" s="58">
        <v>4.4999999999999997E-3</v>
      </c>
      <c r="D60" s="58">
        <v>0</v>
      </c>
      <c r="E60" s="58">
        <v>0.13</v>
      </c>
      <c r="F60" s="58">
        <v>1.2999999999999999E-3</v>
      </c>
      <c r="G60" s="58">
        <v>1.6000000000000001E-3</v>
      </c>
      <c r="H60" s="58">
        <v>5.62E-2</v>
      </c>
      <c r="I60" s="58">
        <v>0</v>
      </c>
      <c r="J60" s="58">
        <v>6.6600000000000006E-2</v>
      </c>
      <c r="K60" s="58">
        <v>5.5298999999999996</v>
      </c>
      <c r="L60" s="58">
        <v>3.7000000000000002E-3</v>
      </c>
      <c r="M60" s="58">
        <v>2.2313999999999998</v>
      </c>
      <c r="N60" s="58">
        <v>82.543300000000002</v>
      </c>
      <c r="P60" s="109" t="s">
        <v>407</v>
      </c>
      <c r="Q60" s="58" t="str">
        <f>Q55</f>
        <v>Sedentary</v>
      </c>
      <c r="R60" s="58" t="str">
        <f>R55</f>
        <v>Barely</v>
      </c>
      <c r="S60" s="58" t="str">
        <f>S55</f>
        <v>Somewhat</v>
      </c>
      <c r="T60" s="58" t="str">
        <f>T55</f>
        <v>Active</v>
      </c>
      <c r="U60" s="58" t="str">
        <f>U55</f>
        <v>Highly</v>
      </c>
      <c r="W60" s="58">
        <v>17</v>
      </c>
      <c r="X60" s="32">
        <f t="shared" si="27"/>
        <v>0</v>
      </c>
      <c r="Y60" s="32">
        <f t="shared" si="27"/>
        <v>0</v>
      </c>
      <c r="Z60" s="32">
        <f t="shared" si="27"/>
        <v>0</v>
      </c>
      <c r="AA60" s="32">
        <f t="shared" si="27"/>
        <v>1.9699999999999999E-2</v>
      </c>
      <c r="AB60" s="32">
        <f t="shared" si="27"/>
        <v>38.004600000000003</v>
      </c>
      <c r="AC60" s="32">
        <f t="shared" si="27"/>
        <v>0</v>
      </c>
      <c r="AD60" s="32">
        <f t="shared" si="27"/>
        <v>186.21199999999999</v>
      </c>
      <c r="AE60" s="32">
        <f t="shared" si="27"/>
        <v>17.444700000000001</v>
      </c>
      <c r="AF60" s="58"/>
      <c r="AG60" s="125">
        <f t="shared" si="3"/>
        <v>0</v>
      </c>
      <c r="AH60" s="125">
        <f t="shared" si="4"/>
        <v>0</v>
      </c>
      <c r="AI60" s="125">
        <f t="shared" si="5"/>
        <v>0</v>
      </c>
      <c r="AJ60" s="125">
        <f t="shared" si="6"/>
        <v>0</v>
      </c>
      <c r="AK60" s="125">
        <f t="shared" si="7"/>
        <v>0</v>
      </c>
      <c r="AL60" s="125">
        <f t="shared" si="8"/>
        <v>0</v>
      </c>
      <c r="AM60" s="58"/>
      <c r="AN60" s="125">
        <f t="shared" si="9"/>
        <v>0</v>
      </c>
      <c r="AO60" s="125">
        <f t="shared" si="10"/>
        <v>0</v>
      </c>
      <c r="AP60" s="125">
        <f t="shared" si="11"/>
        <v>0</v>
      </c>
      <c r="AQ60" s="125">
        <f t="shared" si="12"/>
        <v>0</v>
      </c>
      <c r="AR60" s="125">
        <f t="shared" si="13"/>
        <v>0</v>
      </c>
      <c r="AS60" s="125">
        <f t="shared" si="14"/>
        <v>0</v>
      </c>
      <c r="AU60" s="58">
        <v>21</v>
      </c>
      <c r="AV60" s="32">
        <f t="shared" si="15"/>
        <v>0</v>
      </c>
      <c r="AW60" s="32">
        <f t="shared" si="16"/>
        <v>0</v>
      </c>
      <c r="AX60" s="58">
        <f>1+$Q$47*(IF('Female Inactive'!$Q19&gt;=0, ((('Female Inactive'!$Q19)/7)/60), 0))^0.25</f>
        <v>0.96889765694548069</v>
      </c>
      <c r="AY60" s="58">
        <f>1+$Q$47*(IF('Female Barely'!$Q19&gt;=0, ((('Female Barely'!$Q19)/7)/60), 0))^0.25</f>
        <v>0.93047782351323349</v>
      </c>
      <c r="AZ60" s="58">
        <f>1+$Q$47*(IF('Female Somewhat'!$Q19&gt;=0, ((('Female Somewhat'!$Q19)/7)/60), 0))^0.25</f>
        <v>0.91055674779755158</v>
      </c>
      <c r="BA60" s="58">
        <f>1+$Q$47*(IF('Female Active'!$Q19&gt;=0, ((('Female Active'!$Q19)/7)/60), 0))^0.25</f>
        <v>0.89885795001639379</v>
      </c>
      <c r="BB60" s="58">
        <f>1+$Q$47*(IF('Female Highly'!$Q19&gt;=0, ((('Female Highly'!$Q19)/7)/60), 0))^0.25</f>
        <v>0.87788972884555139</v>
      </c>
      <c r="BD60" s="136">
        <f t="shared" si="17"/>
        <v>21</v>
      </c>
      <c r="BE60" s="136">
        <f t="shared" si="18"/>
        <v>0</v>
      </c>
      <c r="BF60" s="136">
        <f t="shared" si="19"/>
        <v>0</v>
      </c>
      <c r="BG60" s="58">
        <f t="shared" si="20"/>
        <v>1</v>
      </c>
      <c r="BH60" s="58">
        <f t="shared" si="21"/>
        <v>0.96034686103652223</v>
      </c>
      <c r="BI60" s="58">
        <f t="shared" si="22"/>
        <v>0.93978630381680039</v>
      </c>
      <c r="BJ60" s="58">
        <f t="shared" si="23"/>
        <v>0.92771196583353077</v>
      </c>
      <c r="BK60" s="58">
        <f t="shared" si="24"/>
        <v>0.90607064900245671</v>
      </c>
    </row>
    <row r="61" spans="2:63">
      <c r="B61" s="92" t="s">
        <v>95</v>
      </c>
      <c r="C61" s="58">
        <v>4.7000000000000002E-3</v>
      </c>
      <c r="D61" s="58">
        <v>0</v>
      </c>
      <c r="E61" s="58">
        <v>0.13</v>
      </c>
      <c r="F61" s="58">
        <v>2.2000000000000001E-3</v>
      </c>
      <c r="G61" s="58">
        <v>2.3E-3</v>
      </c>
      <c r="H61" s="58">
        <v>4.53E-2</v>
      </c>
      <c r="I61" s="58">
        <v>0</v>
      </c>
      <c r="J61" s="58">
        <v>9.8199999999999996E-2</v>
      </c>
      <c r="K61" s="58">
        <v>4.1806999999999999</v>
      </c>
      <c r="L61" s="58">
        <v>4.4999999999999997E-3</v>
      </c>
      <c r="M61" s="58">
        <v>2.0533000000000001</v>
      </c>
      <c r="N61" s="58">
        <v>87.707099999999997</v>
      </c>
      <c r="P61" s="58" t="str">
        <f>P56</f>
        <v>MET/h day</v>
      </c>
      <c r="Q61" s="93">
        <f>(S73/7)/60</f>
        <v>0</v>
      </c>
      <c r="R61" s="93">
        <f>(S74/7)/60</f>
        <v>0.90490285714285712</v>
      </c>
      <c r="S61" s="93">
        <f>(S75/7)/60</f>
        <v>3.260507142857143</v>
      </c>
      <c r="T61" s="93">
        <f>(S76/7)/60</f>
        <v>8.2207071428571439</v>
      </c>
      <c r="U61" s="93">
        <f>(S77/7)/60</f>
        <v>21.871795238095238</v>
      </c>
      <c r="V61" s="93"/>
      <c r="W61" s="58">
        <v>18</v>
      </c>
      <c r="X61" s="32">
        <f t="shared" si="27"/>
        <v>0</v>
      </c>
      <c r="Y61" s="32">
        <f t="shared" si="27"/>
        <v>0</v>
      </c>
      <c r="Z61" s="32">
        <f t="shared" si="27"/>
        <v>0</v>
      </c>
      <c r="AA61" s="32">
        <f t="shared" si="27"/>
        <v>1.9699999999999999E-2</v>
      </c>
      <c r="AB61" s="32">
        <f t="shared" si="27"/>
        <v>38.004600000000003</v>
      </c>
      <c r="AC61" s="32">
        <f t="shared" si="27"/>
        <v>0</v>
      </c>
      <c r="AD61" s="32">
        <f t="shared" si="27"/>
        <v>186.21199999999999</v>
      </c>
      <c r="AE61" s="32">
        <f t="shared" si="27"/>
        <v>17.444700000000001</v>
      </c>
      <c r="AF61" s="58"/>
      <c r="AG61" s="125">
        <f t="shared" si="3"/>
        <v>0</v>
      </c>
      <c r="AH61" s="125">
        <f t="shared" si="4"/>
        <v>0</v>
      </c>
      <c r="AI61" s="125">
        <f t="shared" si="5"/>
        <v>0</v>
      </c>
      <c r="AJ61" s="125">
        <f t="shared" si="6"/>
        <v>0</v>
      </c>
      <c r="AK61" s="125">
        <f t="shared" si="7"/>
        <v>0</v>
      </c>
      <c r="AL61" s="125">
        <f t="shared" si="8"/>
        <v>0</v>
      </c>
      <c r="AM61" s="58"/>
      <c r="AN61" s="125">
        <f t="shared" si="9"/>
        <v>0</v>
      </c>
      <c r="AO61" s="125">
        <f t="shared" si="10"/>
        <v>0</v>
      </c>
      <c r="AP61" s="125">
        <f t="shared" si="11"/>
        <v>0</v>
      </c>
      <c r="AQ61" s="125">
        <f t="shared" si="12"/>
        <v>0</v>
      </c>
      <c r="AR61" s="125">
        <f t="shared" si="13"/>
        <v>0</v>
      </c>
      <c r="AS61" s="125">
        <f t="shared" si="14"/>
        <v>0</v>
      </c>
      <c r="AU61" s="58">
        <v>22</v>
      </c>
      <c r="AV61" s="32">
        <f t="shared" si="15"/>
        <v>0</v>
      </c>
      <c r="AW61" s="32">
        <f t="shared" si="16"/>
        <v>0</v>
      </c>
      <c r="AX61" s="58">
        <f>1+$Q$47*(IF('Female Inactive'!$Q20&gt;=0, ((('Female Inactive'!$Q20)/7)/60), 0))^0.25</f>
        <v>0.96943498460968125</v>
      </c>
      <c r="AY61" s="58">
        <f>1+$Q$47*(IF('Female Barely'!$Q20&gt;=0, ((('Female Barely'!$Q20)/7)/60), 0))^0.25</f>
        <v>0.92971767296376417</v>
      </c>
      <c r="AZ61" s="58">
        <f>1+$Q$47*(IF('Female Somewhat'!$Q20&gt;=0, ((('Female Somewhat'!$Q20)/7)/60), 0))^0.25</f>
        <v>0.90961657108250882</v>
      </c>
      <c r="BA61" s="58">
        <f>1+$Q$47*(IF('Female Active'!$Q20&gt;=0, ((('Female Active'!$Q20)/7)/60), 0))^0.25</f>
        <v>0.89789564599717575</v>
      </c>
      <c r="BB61" s="58">
        <f>1+$Q$47*(IF('Female Highly'!$Q20&gt;=0, ((('Female Highly'!$Q20)/7)/60), 0))^0.25</f>
        <v>0.87694781378757636</v>
      </c>
      <c r="BD61" s="136">
        <f t="shared" si="17"/>
        <v>22</v>
      </c>
      <c r="BE61" s="136">
        <f t="shared" si="18"/>
        <v>0</v>
      </c>
      <c r="BF61" s="136">
        <f t="shared" si="19"/>
        <v>0</v>
      </c>
      <c r="BG61" s="58">
        <f t="shared" si="20"/>
        <v>1</v>
      </c>
      <c r="BH61" s="58">
        <f t="shared" si="21"/>
        <v>0.95903045353587246</v>
      </c>
      <c r="BI61" s="58">
        <f t="shared" si="22"/>
        <v>0.9382955902388268</v>
      </c>
      <c r="BJ61" s="58">
        <f t="shared" si="23"/>
        <v>0.92620511973651432</v>
      </c>
      <c r="BK61" s="58">
        <f t="shared" si="24"/>
        <v>0.9045968298128394</v>
      </c>
    </row>
    <row r="62" spans="2:63">
      <c r="B62" s="92" t="s">
        <v>275</v>
      </c>
      <c r="C62" s="58">
        <v>4.7000000000000002E-3</v>
      </c>
      <c r="D62" s="58">
        <v>0</v>
      </c>
      <c r="E62" s="58">
        <v>0.13</v>
      </c>
      <c r="F62" s="58">
        <v>3.5000000000000001E-3</v>
      </c>
      <c r="G62" s="58">
        <v>3.5999999999999999E-3</v>
      </c>
      <c r="H62" s="58">
        <v>3.7600000000000001E-2</v>
      </c>
      <c r="I62" s="58">
        <v>0</v>
      </c>
      <c r="J62" s="58">
        <v>0.1208</v>
      </c>
      <c r="K62" s="58">
        <v>3.3025000000000002</v>
      </c>
      <c r="L62" s="58">
        <v>4.4999999999999997E-3</v>
      </c>
      <c r="M62" s="58">
        <v>1.8443000000000001</v>
      </c>
      <c r="N62" s="58">
        <v>92.631799999999998</v>
      </c>
      <c r="P62" s="58" t="str">
        <f>P57</f>
        <v>RR</v>
      </c>
      <c r="Q62" s="93">
        <f>1+$Q$47*Q61^0.25</f>
        <v>1</v>
      </c>
      <c r="R62" s="93">
        <f>1+$Q$47*R61^0.25</f>
        <v>0.94025616297038406</v>
      </c>
      <c r="S62" s="93">
        <f>1+$Q$47*S61^0.25</f>
        <v>0.91768785661912444</v>
      </c>
      <c r="T62" s="93">
        <f>1+$Q$47*T61^0.25</f>
        <v>0.89627823080200542</v>
      </c>
      <c r="U62" s="93">
        <f>1+$Q$47*U61^0.25</f>
        <v>0.86753116113693007</v>
      </c>
      <c r="V62" s="93"/>
      <c r="W62" s="58">
        <v>19</v>
      </c>
      <c r="X62" s="32">
        <f t="shared" si="27"/>
        <v>0</v>
      </c>
      <c r="Y62" s="32">
        <f t="shared" si="27"/>
        <v>0</v>
      </c>
      <c r="Z62" s="32">
        <f t="shared" si="27"/>
        <v>0</v>
      </c>
      <c r="AA62" s="32">
        <f t="shared" si="27"/>
        <v>1.9699999999999999E-2</v>
      </c>
      <c r="AB62" s="32">
        <f t="shared" si="27"/>
        <v>38.004600000000003</v>
      </c>
      <c r="AC62" s="32">
        <f t="shared" si="27"/>
        <v>0</v>
      </c>
      <c r="AD62" s="32">
        <f t="shared" si="27"/>
        <v>186.21199999999999</v>
      </c>
      <c r="AE62" s="32">
        <f t="shared" si="27"/>
        <v>17.444700000000001</v>
      </c>
      <c r="AF62" s="58"/>
      <c r="AG62" s="125">
        <f t="shared" si="3"/>
        <v>0</v>
      </c>
      <c r="AH62" s="125">
        <f t="shared" si="4"/>
        <v>0</v>
      </c>
      <c r="AI62" s="125">
        <f t="shared" si="5"/>
        <v>0</v>
      </c>
      <c r="AJ62" s="125">
        <f t="shared" si="6"/>
        <v>0</v>
      </c>
      <c r="AK62" s="125">
        <f t="shared" si="7"/>
        <v>0</v>
      </c>
      <c r="AL62" s="125">
        <f t="shared" si="8"/>
        <v>0</v>
      </c>
      <c r="AM62" s="58"/>
      <c r="AN62" s="125">
        <f t="shared" si="9"/>
        <v>0</v>
      </c>
      <c r="AO62" s="125">
        <f t="shared" si="10"/>
        <v>0</v>
      </c>
      <c r="AP62" s="125">
        <f t="shared" si="11"/>
        <v>0</v>
      </c>
      <c r="AQ62" s="125">
        <f t="shared" si="12"/>
        <v>0</v>
      </c>
      <c r="AR62" s="125">
        <f t="shared" si="13"/>
        <v>0</v>
      </c>
      <c r="AS62" s="125">
        <f t="shared" si="14"/>
        <v>0</v>
      </c>
      <c r="AU62" s="58">
        <v>23</v>
      </c>
      <c r="AV62" s="32">
        <f t="shared" si="15"/>
        <v>0</v>
      </c>
      <c r="AW62" s="32">
        <f t="shared" si="16"/>
        <v>0</v>
      </c>
      <c r="AX62" s="58">
        <f>1+$Q$47*(IF('Female Inactive'!$Q21&gt;=0, ((('Female Inactive'!$Q21)/7)/60), 0))^0.25</f>
        <v>0.96986232495997027</v>
      </c>
      <c r="AY62" s="58">
        <f>1+$Q$47*(IF('Female Barely'!$Q21&gt;=0, ((('Female Barely'!$Q21)/7)/60), 0))^0.25</f>
        <v>0.928928759644844</v>
      </c>
      <c r="AZ62" s="58">
        <f>1+$Q$47*(IF('Female Somewhat'!$Q21&gt;=0, ((('Female Somewhat'!$Q21)/7)/60), 0))^0.25</f>
        <v>0.90868864901642932</v>
      </c>
      <c r="BA62" s="58">
        <f>1+$Q$47*(IF('Female Active'!$Q21&gt;=0, ((('Female Active'!$Q21)/7)/60), 0))^0.25</f>
        <v>0.89694184751855077</v>
      </c>
      <c r="BB62" s="58">
        <f>1+$Q$47*(IF('Female Highly'!$Q21&gt;=0, ((('Female Highly'!$Q21)/7)/60), 0))^0.25</f>
        <v>0.87603083675291593</v>
      </c>
      <c r="BD62" s="136">
        <f t="shared" si="17"/>
        <v>23</v>
      </c>
      <c r="BE62" s="136">
        <f t="shared" si="18"/>
        <v>0</v>
      </c>
      <c r="BF62" s="136">
        <f t="shared" si="19"/>
        <v>0</v>
      </c>
      <c r="BG62" s="58">
        <f t="shared" si="20"/>
        <v>1</v>
      </c>
      <c r="BH62" s="58">
        <f t="shared" si="21"/>
        <v>0.9577944577682036</v>
      </c>
      <c r="BI62" s="58">
        <f t="shared" si="22"/>
        <v>0.93692540232855648</v>
      </c>
      <c r="BJ62" s="58">
        <f t="shared" si="23"/>
        <v>0.92481357862371938</v>
      </c>
      <c r="BK62" s="58">
        <f t="shared" si="24"/>
        <v>0.90325277537620907</v>
      </c>
    </row>
    <row r="63" spans="2:63">
      <c r="B63" s="92" t="s">
        <v>276</v>
      </c>
      <c r="C63" s="58">
        <v>4.7000000000000002E-3</v>
      </c>
      <c r="D63" s="58">
        <v>0</v>
      </c>
      <c r="E63" s="58">
        <v>0.13</v>
      </c>
      <c r="F63" s="58">
        <v>3.5000000000000001E-3</v>
      </c>
      <c r="G63" s="58">
        <v>4.1999999999999997E-3</v>
      </c>
      <c r="H63" s="58">
        <v>3.5000000000000003E-2</v>
      </c>
      <c r="I63" s="58">
        <v>0</v>
      </c>
      <c r="J63" s="58">
        <v>0.1278</v>
      </c>
      <c r="K63" s="58">
        <v>2.8012000000000001</v>
      </c>
      <c r="L63" s="58">
        <v>4.4999999999999997E-3</v>
      </c>
      <c r="M63" s="58">
        <v>1.6138999999999999</v>
      </c>
      <c r="N63" s="58">
        <v>97.516800000000003</v>
      </c>
      <c r="P63" s="58"/>
      <c r="Q63" s="93"/>
      <c r="R63" s="93"/>
      <c r="S63" s="93"/>
      <c r="T63" s="93"/>
      <c r="U63" s="93"/>
      <c r="V63" s="93"/>
      <c r="W63" s="58">
        <v>20</v>
      </c>
      <c r="X63" s="32">
        <f t="shared" ref="X63:AE67" si="28">G$48</f>
        <v>0</v>
      </c>
      <c r="Y63" s="32">
        <f t="shared" si="28"/>
        <v>1E-4</v>
      </c>
      <c r="Z63" s="32">
        <f t="shared" si="28"/>
        <v>0</v>
      </c>
      <c r="AA63" s="32">
        <f t="shared" si="28"/>
        <v>1.95E-2</v>
      </c>
      <c r="AB63" s="32">
        <f t="shared" si="28"/>
        <v>36.583100000000002</v>
      </c>
      <c r="AC63" s="32">
        <f t="shared" si="28"/>
        <v>0</v>
      </c>
      <c r="AD63" s="32">
        <f t="shared" si="28"/>
        <v>99.659800000000004</v>
      </c>
      <c r="AE63" s="32">
        <f t="shared" si="28"/>
        <v>22.8033</v>
      </c>
      <c r="AF63" s="58"/>
      <c r="AG63" s="125">
        <f t="shared" si="3"/>
        <v>0</v>
      </c>
      <c r="AH63" s="125">
        <f t="shared" si="4"/>
        <v>0</v>
      </c>
      <c r="AI63" s="125">
        <f t="shared" si="5"/>
        <v>0</v>
      </c>
      <c r="AJ63" s="125">
        <f t="shared" si="6"/>
        <v>0</v>
      </c>
      <c r="AK63" s="125">
        <f t="shared" si="7"/>
        <v>0</v>
      </c>
      <c r="AL63" s="125">
        <f t="shared" si="8"/>
        <v>0</v>
      </c>
      <c r="AM63" s="58"/>
      <c r="AN63" s="125">
        <f t="shared" si="9"/>
        <v>0</v>
      </c>
      <c r="AO63" s="125">
        <f t="shared" si="10"/>
        <v>0</v>
      </c>
      <c r="AP63" s="125">
        <f t="shared" si="11"/>
        <v>0</v>
      </c>
      <c r="AQ63" s="125">
        <f t="shared" si="12"/>
        <v>0</v>
      </c>
      <c r="AR63" s="125">
        <f t="shared" si="13"/>
        <v>0</v>
      </c>
      <c r="AS63" s="125">
        <f t="shared" si="14"/>
        <v>0</v>
      </c>
      <c r="AU63" s="58">
        <v>24</v>
      </c>
      <c r="AV63" s="32">
        <f t="shared" si="15"/>
        <v>0</v>
      </c>
      <c r="AW63" s="32">
        <f t="shared" si="16"/>
        <v>0</v>
      </c>
      <c r="AX63" s="58">
        <f>1+$Q$47*(IF('Female Inactive'!$Q22&gt;=0, ((('Female Inactive'!$Q22)/7)/60), 0))^0.25</f>
        <v>0.97017297367053323</v>
      </c>
      <c r="AY63" s="58">
        <f>1+$Q$47*(IF('Female Barely'!$Q22&gt;=0, ((('Female Barely'!$Q22)/7)/60), 0))^0.25</f>
        <v>0.92812069283880849</v>
      </c>
      <c r="AZ63" s="58">
        <f>1+$Q$47*(IF('Female Somewhat'!$Q22&gt;=0, ((('Female Somewhat'!$Q22)/7)/60), 0))^0.25</f>
        <v>0.9077769907475105</v>
      </c>
      <c r="BA63" s="58">
        <f>1+$Q$47*(IF('Female Active'!$Q22&gt;=0, ((('Female Active'!$Q22)/7)/60), 0))^0.25</f>
        <v>0.8960009554468733</v>
      </c>
      <c r="BB63" s="58">
        <f>1+$Q$47*(IF('Female Highly'!$Q22&gt;=0, ((('Female Highly'!$Q22)/7)/60), 0))^0.25</f>
        <v>0.87514042602637754</v>
      </c>
      <c r="BD63" s="136">
        <f t="shared" si="17"/>
        <v>24</v>
      </c>
      <c r="BE63" s="136">
        <f t="shared" si="18"/>
        <v>0</v>
      </c>
      <c r="BF63" s="136">
        <f t="shared" si="19"/>
        <v>0</v>
      </c>
      <c r="BG63" s="58">
        <f t="shared" si="20"/>
        <v>1</v>
      </c>
      <c r="BH63" s="58">
        <f t="shared" si="21"/>
        <v>0.95665486261421506</v>
      </c>
      <c r="BI63" s="58">
        <f t="shared" si="22"/>
        <v>0.93568571314973348</v>
      </c>
      <c r="BJ63" s="58">
        <f t="shared" si="23"/>
        <v>0.92354763507476512</v>
      </c>
      <c r="BK63" s="58">
        <f t="shared" si="24"/>
        <v>0.90204576892653332</v>
      </c>
    </row>
    <row r="64" spans="2:63">
      <c r="B64" s="92" t="s">
        <v>277</v>
      </c>
      <c r="C64" s="58">
        <v>4.7000000000000002E-3</v>
      </c>
      <c r="D64" s="58">
        <v>0</v>
      </c>
      <c r="E64" s="58">
        <v>0.13</v>
      </c>
      <c r="F64" s="58">
        <v>3.5000000000000001E-3</v>
      </c>
      <c r="G64" s="58">
        <v>4.3E-3</v>
      </c>
      <c r="H64" s="58">
        <v>3.44E-2</v>
      </c>
      <c r="I64" s="58">
        <v>0</v>
      </c>
      <c r="J64" s="58">
        <v>0.12809999999999999</v>
      </c>
      <c r="K64" s="58">
        <v>2.6644999999999999</v>
      </c>
      <c r="L64" s="58">
        <v>4.4000000000000003E-3</v>
      </c>
      <c r="M64" s="58">
        <v>1.5091000000000001</v>
      </c>
      <c r="N64" s="58">
        <v>103.47029999999999</v>
      </c>
      <c r="P64" s="109" t="s">
        <v>408</v>
      </c>
      <c r="Q64" s="58" t="str">
        <f>Q60</f>
        <v>Sedentary</v>
      </c>
      <c r="R64" s="58" t="str">
        <f>R60</f>
        <v>Barely</v>
      </c>
      <c r="S64" s="58" t="str">
        <f>S60</f>
        <v>Somewhat</v>
      </c>
      <c r="T64" s="58" t="str">
        <f>T60</f>
        <v>Active</v>
      </c>
      <c r="U64" s="58" t="str">
        <f>U60</f>
        <v>Highly</v>
      </c>
      <c r="W64" s="58">
        <v>21</v>
      </c>
      <c r="X64" s="32">
        <f t="shared" si="28"/>
        <v>0</v>
      </c>
      <c r="Y64" s="32">
        <f t="shared" si="28"/>
        <v>1E-4</v>
      </c>
      <c r="Z64" s="32">
        <f t="shared" si="28"/>
        <v>0</v>
      </c>
      <c r="AA64" s="32">
        <f t="shared" si="28"/>
        <v>1.95E-2</v>
      </c>
      <c r="AB64" s="32">
        <f t="shared" si="28"/>
        <v>36.583100000000002</v>
      </c>
      <c r="AC64" s="32">
        <f t="shared" si="28"/>
        <v>0</v>
      </c>
      <c r="AD64" s="32">
        <f t="shared" si="28"/>
        <v>99.659800000000004</v>
      </c>
      <c r="AE64" s="32">
        <f t="shared" si="28"/>
        <v>22.8033</v>
      </c>
      <c r="AF64" s="58"/>
      <c r="AG64" s="125">
        <f t="shared" si="3"/>
        <v>0</v>
      </c>
      <c r="AH64" s="125">
        <f t="shared" si="4"/>
        <v>0</v>
      </c>
      <c r="AI64" s="125">
        <f t="shared" si="5"/>
        <v>0</v>
      </c>
      <c r="AJ64" s="125">
        <f t="shared" si="6"/>
        <v>0</v>
      </c>
      <c r="AK64" s="125">
        <f t="shared" si="7"/>
        <v>0</v>
      </c>
      <c r="AL64" s="125">
        <f t="shared" si="8"/>
        <v>0</v>
      </c>
      <c r="AM64" s="58"/>
      <c r="AN64" s="125">
        <f t="shared" si="9"/>
        <v>0</v>
      </c>
      <c r="AO64" s="125">
        <f t="shared" si="10"/>
        <v>0</v>
      </c>
      <c r="AP64" s="125">
        <f t="shared" si="11"/>
        <v>0</v>
      </c>
      <c r="AQ64" s="125">
        <f t="shared" si="12"/>
        <v>0</v>
      </c>
      <c r="AR64" s="125">
        <f t="shared" si="13"/>
        <v>0</v>
      </c>
      <c r="AS64" s="125">
        <f t="shared" si="14"/>
        <v>0</v>
      </c>
      <c r="AU64" s="58">
        <v>25</v>
      </c>
      <c r="AV64" s="32">
        <f t="shared" si="15"/>
        <v>1E-4</v>
      </c>
      <c r="AW64" s="32">
        <f t="shared" si="16"/>
        <v>0</v>
      </c>
      <c r="AX64" s="58">
        <f>1+$Q$47*(IF('Female Inactive'!$Q23&gt;=0, ((('Female Inactive'!$Q23)/7)/60), 0))^0.25</f>
        <v>0.97036415210836013</v>
      </c>
      <c r="AY64" s="58">
        <f>1+$Q$47*(IF('Female Barely'!$Q23&gt;=0, ((('Female Barely'!$Q23)/7)/60), 0))^0.25</f>
        <v>0.92730200457556688</v>
      </c>
      <c r="AZ64" s="58">
        <f>1+$Q$47*(IF('Female Somewhat'!$Q23&gt;=0, ((('Female Somewhat'!$Q23)/7)/60), 0))^0.25</f>
        <v>0.90688512307008096</v>
      </c>
      <c r="BA64" s="58">
        <f>1+$Q$47*(IF('Female Active'!$Q23&gt;=0, ((('Female Active'!$Q23)/7)/60), 0))^0.25</f>
        <v>0.89507689210292574</v>
      </c>
      <c r="BB64" s="58">
        <f>1+$Q$47*(IF('Female Highly'!$Q23&gt;=0, ((('Female Highly'!$Q23)/7)/60), 0))^0.25</f>
        <v>0.8742780759085047</v>
      </c>
      <c r="BD64" s="136">
        <f t="shared" si="17"/>
        <v>25</v>
      </c>
      <c r="BE64" s="136">
        <f t="shared" si="18"/>
        <v>1E-4</v>
      </c>
      <c r="BF64" s="136">
        <f t="shared" si="19"/>
        <v>0</v>
      </c>
      <c r="BG64" s="58">
        <f t="shared" si="20"/>
        <v>1</v>
      </c>
      <c r="BH64" s="58">
        <f t="shared" si="21"/>
        <v>0.95562269335771532</v>
      </c>
      <c r="BI64" s="58">
        <f t="shared" si="22"/>
        <v>0.9345822607931723</v>
      </c>
      <c r="BJ64" s="58">
        <f t="shared" si="23"/>
        <v>0.92241339517555976</v>
      </c>
      <c r="BK64" s="58">
        <f t="shared" si="24"/>
        <v>0.90097936327193839</v>
      </c>
    </row>
    <row r="65" spans="16:63">
      <c r="P65" s="58" t="str">
        <f>P61</f>
        <v>MET/h day</v>
      </c>
      <c r="Q65" s="93">
        <f>(S83/7)/60</f>
        <v>0</v>
      </c>
      <c r="R65" s="93">
        <f>(S84/7)/60</f>
        <v>0.76785714285714279</v>
      </c>
      <c r="S65" s="93">
        <f>(S85/7)/60</f>
        <v>3.2216666666666662</v>
      </c>
      <c r="T65" s="93">
        <f>(S86/7)/60</f>
        <v>7.9047619047619042</v>
      </c>
      <c r="U65" s="93">
        <f>(S87/7)/60</f>
        <v>18.778571428571428</v>
      </c>
      <c r="V65" s="93"/>
      <c r="W65" s="58">
        <v>22</v>
      </c>
      <c r="X65" s="32">
        <f t="shared" si="28"/>
        <v>0</v>
      </c>
      <c r="Y65" s="32">
        <f t="shared" si="28"/>
        <v>1E-4</v>
      </c>
      <c r="Z65" s="32">
        <f t="shared" si="28"/>
        <v>0</v>
      </c>
      <c r="AA65" s="32">
        <f t="shared" si="28"/>
        <v>1.95E-2</v>
      </c>
      <c r="AB65" s="32">
        <f t="shared" si="28"/>
        <v>36.583100000000002</v>
      </c>
      <c r="AC65" s="32">
        <f t="shared" si="28"/>
        <v>0</v>
      </c>
      <c r="AD65" s="32">
        <f t="shared" si="28"/>
        <v>99.659800000000004</v>
      </c>
      <c r="AE65" s="32">
        <f t="shared" si="28"/>
        <v>22.8033</v>
      </c>
      <c r="AF65" s="58"/>
      <c r="AG65" s="125">
        <f t="shared" si="3"/>
        <v>0</v>
      </c>
      <c r="AH65" s="125">
        <f t="shared" si="4"/>
        <v>0</v>
      </c>
      <c r="AI65" s="125">
        <f t="shared" si="5"/>
        <v>0</v>
      </c>
      <c r="AJ65" s="125">
        <f t="shared" si="6"/>
        <v>0</v>
      </c>
      <c r="AK65" s="125">
        <f t="shared" si="7"/>
        <v>0</v>
      </c>
      <c r="AL65" s="125">
        <f t="shared" si="8"/>
        <v>0</v>
      </c>
      <c r="AM65" s="58"/>
      <c r="AN65" s="125">
        <f t="shared" si="9"/>
        <v>0</v>
      </c>
      <c r="AO65" s="125">
        <f t="shared" si="10"/>
        <v>0</v>
      </c>
      <c r="AP65" s="125">
        <f t="shared" si="11"/>
        <v>0</v>
      </c>
      <c r="AQ65" s="125">
        <f t="shared" si="12"/>
        <v>0</v>
      </c>
      <c r="AR65" s="125">
        <f t="shared" si="13"/>
        <v>0</v>
      </c>
      <c r="AS65" s="125">
        <f t="shared" si="14"/>
        <v>0</v>
      </c>
      <c r="AU65" s="58">
        <v>26</v>
      </c>
      <c r="AV65" s="32">
        <f t="shared" si="15"/>
        <v>1E-4</v>
      </c>
      <c r="AW65" s="32">
        <f t="shared" si="16"/>
        <v>0</v>
      </c>
      <c r="AX65" s="58">
        <f>1+$Q$47*(IF('Female Inactive'!$Q24&gt;=0, ((('Female Inactive'!$Q24)/7)/60), 0))^0.25</f>
        <v>0.97043755681411004</v>
      </c>
      <c r="AY65" s="58">
        <f>1+$Q$47*(IF('Female Barely'!$Q24&gt;=0, ((('Female Barely'!$Q24)/7)/60), 0))^0.25</f>
        <v>0.92648021172869022</v>
      </c>
      <c r="AZ65" s="58">
        <f>1+$Q$47*(IF('Female Somewhat'!$Q24&gt;=0, ((('Female Somewhat'!$Q24)/7)/60), 0))^0.25</f>
        <v>0.90601615898359245</v>
      </c>
      <c r="BA65" s="58">
        <f>1+$Q$47*(IF('Female Active'!$Q24&gt;=0, ((('Female Active'!$Q24)/7)/60), 0))^0.25</f>
        <v>0.89417316077967735</v>
      </c>
      <c r="BB65" s="58">
        <f>1+$Q$47*(IF('Female Highly'!$Q24&gt;=0, ((('Female Highly'!$Q24)/7)/60), 0))^0.25</f>
        <v>0.87344516843310616</v>
      </c>
      <c r="BD65" s="136">
        <f t="shared" si="17"/>
        <v>26</v>
      </c>
      <c r="BE65" s="136">
        <f t="shared" si="18"/>
        <v>1E-4</v>
      </c>
      <c r="BF65" s="136">
        <f t="shared" si="19"/>
        <v>0</v>
      </c>
      <c r="BG65" s="58">
        <f t="shared" si="20"/>
        <v>1</v>
      </c>
      <c r="BH65" s="58">
        <f t="shared" si="21"/>
        <v>0.95470358213491946</v>
      </c>
      <c r="BI65" s="58">
        <f t="shared" si="22"/>
        <v>0.93361613286896139</v>
      </c>
      <c r="BJ65" s="58">
        <f t="shared" si="23"/>
        <v>0.92141236136325533</v>
      </c>
      <c r="BK65" s="58">
        <f t="shared" si="24"/>
        <v>0.90005293210268544</v>
      </c>
    </row>
    <row r="66" spans="16:63">
      <c r="P66" s="58" t="str">
        <f>P62</f>
        <v>RR</v>
      </c>
      <c r="Q66" s="93">
        <f>1+$Q$47*Q65^0.25</f>
        <v>1</v>
      </c>
      <c r="R66" s="93">
        <f>1+$Q$47*R65^0.25</f>
        <v>0.94265933452916828</v>
      </c>
      <c r="S66" s="93">
        <f>1+$Q$47*S65^0.25</f>
        <v>0.91793409320445241</v>
      </c>
      <c r="T66" s="93">
        <f>1+$Q$47*T65^0.25</f>
        <v>0.89728950551910558</v>
      </c>
      <c r="U66" s="93">
        <f>1+$Q$47*U65^0.25</f>
        <v>0.87248588550687878</v>
      </c>
      <c r="V66" s="93"/>
      <c r="W66" s="58">
        <v>23</v>
      </c>
      <c r="X66" s="32">
        <f t="shared" si="28"/>
        <v>0</v>
      </c>
      <c r="Y66" s="32">
        <f t="shared" si="28"/>
        <v>1E-4</v>
      </c>
      <c r="Z66" s="32">
        <f t="shared" si="28"/>
        <v>0</v>
      </c>
      <c r="AA66" s="32">
        <f t="shared" si="28"/>
        <v>1.95E-2</v>
      </c>
      <c r="AB66" s="32">
        <f t="shared" si="28"/>
        <v>36.583100000000002</v>
      </c>
      <c r="AC66" s="32">
        <f t="shared" si="28"/>
        <v>0</v>
      </c>
      <c r="AD66" s="32">
        <f t="shared" si="28"/>
        <v>99.659800000000004</v>
      </c>
      <c r="AE66" s="32">
        <f t="shared" si="28"/>
        <v>22.8033</v>
      </c>
      <c r="AF66" s="58"/>
      <c r="AG66" s="125">
        <f t="shared" si="3"/>
        <v>0</v>
      </c>
      <c r="AH66" s="125">
        <f t="shared" si="4"/>
        <v>0</v>
      </c>
      <c r="AI66" s="125">
        <f t="shared" si="5"/>
        <v>0</v>
      </c>
      <c r="AJ66" s="125">
        <f t="shared" si="6"/>
        <v>0</v>
      </c>
      <c r="AK66" s="125">
        <f t="shared" si="7"/>
        <v>0</v>
      </c>
      <c r="AL66" s="125">
        <f t="shared" si="8"/>
        <v>0</v>
      </c>
      <c r="AM66" s="58"/>
      <c r="AN66" s="125">
        <f t="shared" si="9"/>
        <v>0</v>
      </c>
      <c r="AO66" s="125">
        <f t="shared" si="10"/>
        <v>0</v>
      </c>
      <c r="AP66" s="125">
        <f t="shared" si="11"/>
        <v>0</v>
      </c>
      <c r="AQ66" s="125">
        <f t="shared" si="12"/>
        <v>0</v>
      </c>
      <c r="AR66" s="125">
        <f t="shared" si="13"/>
        <v>0</v>
      </c>
      <c r="AS66" s="125">
        <f t="shared" si="14"/>
        <v>0</v>
      </c>
      <c r="AU66" s="58">
        <v>27</v>
      </c>
      <c r="AV66" s="32">
        <f t="shared" si="15"/>
        <v>1E-4</v>
      </c>
      <c r="AW66" s="32">
        <f t="shared" si="16"/>
        <v>0</v>
      </c>
      <c r="AX66" s="58">
        <f>1+$Q$47*(IF('Female Inactive'!$Q25&gt;=0, ((('Female Inactive'!$Q25)/7)/60), 0))^0.25</f>
        <v>0.9703993169835774</v>
      </c>
      <c r="AY66" s="58">
        <f>1+$Q$47*(IF('Female Barely'!$Q25&gt;=0, ((('Female Barely'!$Q25)/7)/60), 0))^0.25</f>
        <v>0.92566190219344058</v>
      </c>
      <c r="AZ66" s="58">
        <f>1+$Q$47*(IF('Female Somewhat'!$Q25&gt;=0, ((('Female Somewhat'!$Q25)/7)/60), 0))^0.25</f>
        <v>0.90517286009634679</v>
      </c>
      <c r="BA66" s="58">
        <f>1+$Q$47*(IF('Female Active'!$Q25&gt;=0, ((('Female Active'!$Q25)/7)/60), 0))^0.25</f>
        <v>0.89329290159059338</v>
      </c>
      <c r="BB66" s="58">
        <f>1+$Q$47*(IF('Female Highly'!$Q25&gt;=0, ((('Female Highly'!$Q25)/7)/60), 0))^0.25</f>
        <v>0.8726429930478492</v>
      </c>
      <c r="BD66" s="136">
        <f t="shared" si="17"/>
        <v>27</v>
      </c>
      <c r="BE66" s="136">
        <f t="shared" si="18"/>
        <v>1E-4</v>
      </c>
      <c r="BF66" s="136">
        <f t="shared" si="19"/>
        <v>0</v>
      </c>
      <c r="BG66" s="58">
        <f t="shared" si="20"/>
        <v>1</v>
      </c>
      <c r="BH66" s="58">
        <f t="shared" si="21"/>
        <v>0.95389793252410759</v>
      </c>
      <c r="BI66" s="58">
        <f t="shared" si="22"/>
        <v>0.93278390066268513</v>
      </c>
      <c r="BJ66" s="58">
        <f t="shared" si="23"/>
        <v>0.92054156052720204</v>
      </c>
      <c r="BK66" s="58">
        <f t="shared" si="24"/>
        <v>0.89926175521269192</v>
      </c>
    </row>
    <row r="67" spans="16:63">
      <c r="P67" s="58"/>
      <c r="Q67" s="58"/>
      <c r="R67" s="58"/>
      <c r="S67" s="58"/>
      <c r="T67" s="58"/>
      <c r="U67" s="58"/>
      <c r="W67" s="58">
        <v>24</v>
      </c>
      <c r="X67" s="32">
        <f t="shared" si="28"/>
        <v>0</v>
      </c>
      <c r="Y67" s="32">
        <f t="shared" si="28"/>
        <v>1E-4</v>
      </c>
      <c r="Z67" s="32">
        <f t="shared" si="28"/>
        <v>0</v>
      </c>
      <c r="AA67" s="32">
        <f t="shared" si="28"/>
        <v>1.95E-2</v>
      </c>
      <c r="AB67" s="32">
        <f t="shared" si="28"/>
        <v>36.583100000000002</v>
      </c>
      <c r="AC67" s="32">
        <f t="shared" si="28"/>
        <v>0</v>
      </c>
      <c r="AD67" s="32">
        <f t="shared" si="28"/>
        <v>99.659800000000004</v>
      </c>
      <c r="AE67" s="32">
        <f t="shared" si="28"/>
        <v>22.8033</v>
      </c>
      <c r="AF67" s="58"/>
      <c r="AG67" s="125">
        <f t="shared" si="3"/>
        <v>0</v>
      </c>
      <c r="AH67" s="125">
        <f t="shared" si="4"/>
        <v>0</v>
      </c>
      <c r="AI67" s="125">
        <f t="shared" si="5"/>
        <v>0</v>
      </c>
      <c r="AJ67" s="125">
        <f t="shared" si="6"/>
        <v>0</v>
      </c>
      <c r="AK67" s="125">
        <f t="shared" si="7"/>
        <v>0</v>
      </c>
      <c r="AL67" s="125">
        <f t="shared" si="8"/>
        <v>0</v>
      </c>
      <c r="AM67" s="58"/>
      <c r="AN67" s="125">
        <f t="shared" si="9"/>
        <v>0</v>
      </c>
      <c r="AO67" s="125">
        <f t="shared" si="10"/>
        <v>0</v>
      </c>
      <c r="AP67" s="125">
        <f t="shared" si="11"/>
        <v>0</v>
      </c>
      <c r="AQ67" s="125">
        <f t="shared" si="12"/>
        <v>0</v>
      </c>
      <c r="AR67" s="125">
        <f t="shared" si="13"/>
        <v>0</v>
      </c>
      <c r="AS67" s="125">
        <f t="shared" si="14"/>
        <v>0</v>
      </c>
      <c r="AU67" s="58">
        <v>28</v>
      </c>
      <c r="AV67" s="32">
        <f t="shared" si="15"/>
        <v>1E-4</v>
      </c>
      <c r="AW67" s="32">
        <f t="shared" si="16"/>
        <v>0</v>
      </c>
      <c r="AX67" s="58">
        <f>1+$Q$47*(IF('Female Inactive'!$Q26&gt;=0, ((('Female Inactive'!$Q26)/7)/60), 0))^0.25</f>
        <v>0.97025936030295334</v>
      </c>
      <c r="AY67" s="58">
        <f>1+$Q$47*(IF('Female Barely'!$Q26&gt;=0, ((('Female Barely'!$Q26)/7)/60), 0))^0.25</f>
        <v>0.92485283297283338</v>
      </c>
      <c r="AZ67" s="58">
        <f>1+$Q$47*(IF('Female Somewhat'!$Q26&gt;=0, ((('Female Somewhat'!$Q26)/7)/60), 0))^0.25</f>
        <v>0.90435769286856982</v>
      </c>
      <c r="BA67" s="58">
        <f>1+$Q$47*(IF('Female Active'!$Q26&gt;=0, ((('Female Active'!$Q26)/7)/60), 0))^0.25</f>
        <v>0.89243894316100103</v>
      </c>
      <c r="BB67" s="58">
        <f>1+$Q$47*(IF('Female Highly'!$Q26&gt;=0, ((('Female Highly'!$Q26)/7)/60), 0))^0.25</f>
        <v>0.87187276449809192</v>
      </c>
      <c r="BD67" s="136">
        <f t="shared" si="17"/>
        <v>28</v>
      </c>
      <c r="BE67" s="136">
        <f t="shared" si="18"/>
        <v>1E-4</v>
      </c>
      <c r="BF67" s="136">
        <f t="shared" si="19"/>
        <v>0</v>
      </c>
      <c r="BG67" s="58">
        <f t="shared" si="20"/>
        <v>1</v>
      </c>
      <c r="BH67" s="58">
        <f t="shared" si="21"/>
        <v>0.95320166010463192</v>
      </c>
      <c r="BI67" s="58">
        <f t="shared" si="22"/>
        <v>0.93207829768959261</v>
      </c>
      <c r="BJ67" s="58">
        <f t="shared" si="23"/>
        <v>0.91979421139760642</v>
      </c>
      <c r="BK67" s="58">
        <f t="shared" si="24"/>
        <v>0.89859763293173356</v>
      </c>
    </row>
    <row r="68" spans="16:63">
      <c r="P68" s="5" t="s">
        <v>375</v>
      </c>
      <c r="Q68" s="5"/>
      <c r="R68" s="5"/>
      <c r="S68" s="5"/>
      <c r="T68" s="5"/>
      <c r="U68" s="58"/>
      <c r="W68" s="58">
        <v>25</v>
      </c>
      <c r="X68" s="32">
        <f t="shared" ref="X68:AE72" si="29">G$49</f>
        <v>1E-4</v>
      </c>
      <c r="Y68" s="32">
        <f t="shared" si="29"/>
        <v>2.0000000000000001E-4</v>
      </c>
      <c r="Z68" s="32">
        <f t="shared" si="29"/>
        <v>0</v>
      </c>
      <c r="AA68" s="32">
        <f t="shared" si="29"/>
        <v>1.9699999999999999E-2</v>
      </c>
      <c r="AB68" s="32">
        <f t="shared" si="29"/>
        <v>35.013399999999997</v>
      </c>
      <c r="AC68" s="32">
        <f t="shared" si="29"/>
        <v>0</v>
      </c>
      <c r="AD68" s="32">
        <f t="shared" si="29"/>
        <v>65.495400000000004</v>
      </c>
      <c r="AE68" s="32">
        <f t="shared" si="29"/>
        <v>28.2362</v>
      </c>
      <c r="AF68" s="58"/>
      <c r="AG68" s="125">
        <f t="shared" si="3"/>
        <v>1E-4</v>
      </c>
      <c r="AH68" s="125">
        <f t="shared" si="4"/>
        <v>1E-4</v>
      </c>
      <c r="AI68" s="125">
        <f t="shared" si="5"/>
        <v>9.426593345291683E-5</v>
      </c>
      <c r="AJ68" s="125">
        <f t="shared" si="6"/>
        <v>9.1793409320445248E-5</v>
      </c>
      <c r="AK68" s="125">
        <f t="shared" si="7"/>
        <v>8.9728950551910559E-5</v>
      </c>
      <c r="AL68" s="125">
        <f t="shared" si="8"/>
        <v>8.7248588550687883E-5</v>
      </c>
      <c r="AM68" s="58"/>
      <c r="AN68" s="125">
        <f t="shared" si="9"/>
        <v>0</v>
      </c>
      <c r="AO68" s="125">
        <f t="shared" si="10"/>
        <v>0</v>
      </c>
      <c r="AP68" s="125">
        <f t="shared" si="11"/>
        <v>0</v>
      </c>
      <c r="AQ68" s="125">
        <f t="shared" si="12"/>
        <v>0</v>
      </c>
      <c r="AR68" s="125">
        <f t="shared" si="13"/>
        <v>0</v>
      </c>
      <c r="AS68" s="125">
        <f t="shared" si="14"/>
        <v>0</v>
      </c>
      <c r="AU68" s="58">
        <v>29</v>
      </c>
      <c r="AV68" s="32">
        <f t="shared" si="15"/>
        <v>1E-4</v>
      </c>
      <c r="AW68" s="32">
        <f t="shared" si="16"/>
        <v>0</v>
      </c>
      <c r="AX68" s="58">
        <f>1+$Q$47*(IF('Female Inactive'!$Q27&gt;=0, ((('Female Inactive'!$Q27)/7)/60), 0))^0.25</f>
        <v>0.97003035407847282</v>
      </c>
      <c r="AY68" s="58">
        <f>1+$Q$47*(IF('Female Barely'!$Q27&gt;=0, ((('Female Barely'!$Q27)/7)/60), 0))^0.25</f>
        <v>0.92405803160213074</v>
      </c>
      <c r="AZ68" s="58">
        <f>1+$Q$47*(IF('Female Somewhat'!$Q27&gt;=0, ((('Female Somewhat'!$Q27)/7)/60), 0))^0.25</f>
        <v>0.90357287899667238</v>
      </c>
      <c r="BA68" s="58">
        <f>1+$Q$47*(IF('Female Active'!$Q27&gt;=0, ((('Female Active'!$Q27)/7)/60), 0))^0.25</f>
        <v>0.89161385003167692</v>
      </c>
      <c r="BB68" s="58">
        <f>1+$Q$47*(IF('Female Highly'!$Q27&gt;=0, ((('Female Highly'!$Q27)/7)/60), 0))^0.25</f>
        <v>0.87113563914898839</v>
      </c>
      <c r="BD68" s="136">
        <f t="shared" si="17"/>
        <v>29</v>
      </c>
      <c r="BE68" s="136">
        <f t="shared" si="18"/>
        <v>1E-4</v>
      </c>
      <c r="BF68" s="136">
        <f t="shared" si="19"/>
        <v>0</v>
      </c>
      <c r="BG68" s="58">
        <f t="shared" si="20"/>
        <v>1</v>
      </c>
      <c r="BH68" s="58">
        <f t="shared" si="21"/>
        <v>0.9526073361693761</v>
      </c>
      <c r="BI68" s="58">
        <f t="shared" si="22"/>
        <v>0.93148928298750511</v>
      </c>
      <c r="BJ68" s="58">
        <f t="shared" si="23"/>
        <v>0.91916077294169685</v>
      </c>
      <c r="BK68" s="58">
        <f t="shared" si="24"/>
        <v>0.89804987595111474</v>
      </c>
    </row>
    <row r="69" spans="16:63">
      <c r="P69" s="5" t="s">
        <v>376</v>
      </c>
      <c r="Q69" s="5"/>
      <c r="R69" s="5"/>
      <c r="S69" s="5"/>
      <c r="T69" s="5"/>
      <c r="U69" s="58"/>
      <c r="W69" s="58">
        <v>26</v>
      </c>
      <c r="X69" s="32">
        <f t="shared" si="29"/>
        <v>1E-4</v>
      </c>
      <c r="Y69" s="32">
        <f t="shared" si="29"/>
        <v>2.0000000000000001E-4</v>
      </c>
      <c r="Z69" s="32">
        <f t="shared" si="29"/>
        <v>0</v>
      </c>
      <c r="AA69" s="32">
        <f t="shared" si="29"/>
        <v>1.9699999999999999E-2</v>
      </c>
      <c r="AB69" s="32">
        <f t="shared" si="29"/>
        <v>35.013399999999997</v>
      </c>
      <c r="AC69" s="32">
        <f t="shared" si="29"/>
        <v>0</v>
      </c>
      <c r="AD69" s="32">
        <f t="shared" si="29"/>
        <v>65.495400000000004</v>
      </c>
      <c r="AE69" s="32">
        <f t="shared" si="29"/>
        <v>28.2362</v>
      </c>
      <c r="AF69" s="58"/>
      <c r="AG69" s="125">
        <f t="shared" si="3"/>
        <v>1E-4</v>
      </c>
      <c r="AH69" s="125">
        <f t="shared" si="4"/>
        <v>1E-4</v>
      </c>
      <c r="AI69" s="125">
        <f t="shared" si="5"/>
        <v>9.426593345291683E-5</v>
      </c>
      <c r="AJ69" s="125">
        <f t="shared" si="6"/>
        <v>9.1793409320445248E-5</v>
      </c>
      <c r="AK69" s="125">
        <f t="shared" si="7"/>
        <v>8.9728950551910559E-5</v>
      </c>
      <c r="AL69" s="125">
        <f t="shared" si="8"/>
        <v>8.7248588550687883E-5</v>
      </c>
      <c r="AM69" s="58"/>
      <c r="AN69" s="125">
        <f t="shared" si="9"/>
        <v>0</v>
      </c>
      <c r="AO69" s="125">
        <f t="shared" si="10"/>
        <v>0</v>
      </c>
      <c r="AP69" s="125">
        <f t="shared" si="11"/>
        <v>0</v>
      </c>
      <c r="AQ69" s="125">
        <f t="shared" si="12"/>
        <v>0</v>
      </c>
      <c r="AR69" s="125">
        <f t="shared" si="13"/>
        <v>0</v>
      </c>
      <c r="AS69" s="125">
        <f t="shared" si="14"/>
        <v>0</v>
      </c>
      <c r="AU69" s="58">
        <v>30</v>
      </c>
      <c r="AV69" s="32">
        <f t="shared" si="15"/>
        <v>2.9999999999999997E-4</v>
      </c>
      <c r="AW69" s="32">
        <f t="shared" si="16"/>
        <v>0</v>
      </c>
      <c r="AX69" s="58">
        <f>1+$Q$47*(IF('Female Inactive'!$Q28&gt;=0, ((('Female Inactive'!$Q28)/7)/60), 0))^0.25</f>
        <v>0.96972648046665599</v>
      </c>
      <c r="AY69" s="58">
        <f>1+$Q$47*(IF('Female Barely'!$Q28&gt;=0, ((('Female Barely'!$Q28)/7)/60), 0))^0.25</f>
        <v>0.92328189529277094</v>
      </c>
      <c r="AZ69" s="58">
        <f>1+$Q$47*(IF('Female Somewhat'!$Q28&gt;=0, ((('Female Somewhat'!$Q28)/7)/60), 0))^0.25</f>
        <v>0.90282044042343912</v>
      </c>
      <c r="BA69" s="58">
        <f>1+$Q$47*(IF('Female Active'!$Q28&gt;=0, ((('Female Active'!$Q28)/7)/60), 0))^0.25</f>
        <v>0.89081996588715884</v>
      </c>
      <c r="BB69" s="58">
        <f>1+$Q$47*(IF('Female Highly'!$Q28&gt;=0, ((('Female Highly'!$Q28)/7)/60), 0))^0.25</f>
        <v>0.87043272997231402</v>
      </c>
      <c r="BD69" s="136">
        <f t="shared" si="17"/>
        <v>30</v>
      </c>
      <c r="BE69" s="136">
        <f t="shared" si="18"/>
        <v>2.9999999999999997E-4</v>
      </c>
      <c r="BF69" s="136">
        <f t="shared" si="19"/>
        <v>0</v>
      </c>
      <c r="BG69" s="58">
        <f t="shared" si="20"/>
        <v>1</v>
      </c>
      <c r="BH69" s="58">
        <f t="shared" si="21"/>
        <v>0.95210547911248666</v>
      </c>
      <c r="BI69" s="58">
        <f t="shared" si="22"/>
        <v>0.93100524592148903</v>
      </c>
      <c r="BJ69" s="58">
        <f t="shared" si="23"/>
        <v>0.91863013316752429</v>
      </c>
      <c r="BK69" s="58">
        <f t="shared" si="24"/>
        <v>0.8976064359441237</v>
      </c>
    </row>
    <row r="70" spans="16:63">
      <c r="P70" s="5"/>
      <c r="Q70" s="5"/>
      <c r="R70" s="5"/>
      <c r="S70" s="5"/>
      <c r="T70" s="5"/>
      <c r="U70" s="58"/>
      <c r="W70" s="58">
        <v>27</v>
      </c>
      <c r="X70" s="32">
        <f t="shared" si="29"/>
        <v>1E-4</v>
      </c>
      <c r="Y70" s="32">
        <f t="shared" si="29"/>
        <v>2.0000000000000001E-4</v>
      </c>
      <c r="Z70" s="32">
        <f t="shared" si="29"/>
        <v>0</v>
      </c>
      <c r="AA70" s="32">
        <f t="shared" si="29"/>
        <v>1.9699999999999999E-2</v>
      </c>
      <c r="AB70" s="32">
        <f t="shared" si="29"/>
        <v>35.013399999999997</v>
      </c>
      <c r="AC70" s="32">
        <f t="shared" si="29"/>
        <v>0</v>
      </c>
      <c r="AD70" s="32">
        <f t="shared" si="29"/>
        <v>65.495400000000004</v>
      </c>
      <c r="AE70" s="32">
        <f t="shared" si="29"/>
        <v>28.2362</v>
      </c>
      <c r="AF70" s="58"/>
      <c r="AG70" s="125">
        <f t="shared" si="3"/>
        <v>1E-4</v>
      </c>
      <c r="AH70" s="125">
        <f t="shared" si="4"/>
        <v>1E-4</v>
      </c>
      <c r="AI70" s="125">
        <f t="shared" si="5"/>
        <v>9.426593345291683E-5</v>
      </c>
      <c r="AJ70" s="125">
        <f t="shared" si="6"/>
        <v>9.1793409320445248E-5</v>
      </c>
      <c r="AK70" s="125">
        <f t="shared" si="7"/>
        <v>8.9728950551910559E-5</v>
      </c>
      <c r="AL70" s="125">
        <f t="shared" si="8"/>
        <v>8.7248588550687883E-5</v>
      </c>
      <c r="AM70" s="58"/>
      <c r="AN70" s="125">
        <f t="shared" si="9"/>
        <v>0</v>
      </c>
      <c r="AO70" s="125">
        <f t="shared" si="10"/>
        <v>0</v>
      </c>
      <c r="AP70" s="125">
        <f t="shared" si="11"/>
        <v>0</v>
      </c>
      <c r="AQ70" s="125">
        <f t="shared" si="12"/>
        <v>0</v>
      </c>
      <c r="AR70" s="125">
        <f t="shared" si="13"/>
        <v>0</v>
      </c>
      <c r="AS70" s="125">
        <f t="shared" si="14"/>
        <v>0</v>
      </c>
      <c r="AU70" s="58">
        <v>31</v>
      </c>
      <c r="AV70" s="32">
        <f t="shared" si="15"/>
        <v>2.9999999999999997E-4</v>
      </c>
      <c r="AW70" s="32">
        <f t="shared" si="16"/>
        <v>0</v>
      </c>
      <c r="AX70" s="58">
        <f>1+$Q$47*(IF('Female Inactive'!$Q29&gt;=0, ((('Female Inactive'!$Q29)/7)/60), 0))^0.25</f>
        <v>0.96936229329333146</v>
      </c>
      <c r="AY70" s="58">
        <f>1+$Q$47*(IF('Female Barely'!$Q29&gt;=0, ((('Female Barely'!$Q29)/7)/60), 0))^0.25</f>
        <v>0.92252828443032353</v>
      </c>
      <c r="AZ70" s="58">
        <f>1+$Q$47*(IF('Female Somewhat'!$Q29&gt;=0, ((('Female Somewhat'!$Q29)/7)/60), 0))^0.25</f>
        <v>0.90210223955634228</v>
      </c>
      <c r="BA70" s="58">
        <f>1+$Q$47*(IF('Female Active'!$Q29&gt;=0, ((('Female Active'!$Q29)/7)/60), 0))^0.25</f>
        <v>0.89005945288014532</v>
      </c>
      <c r="BB70" s="58">
        <f>1+$Q$47*(IF('Female Highly'!$Q29&gt;=0, ((('Female Highly'!$Q29)/7)/60), 0))^0.25</f>
        <v>0.86976512041439369</v>
      </c>
      <c r="BD70" s="136">
        <f t="shared" si="17"/>
        <v>31</v>
      </c>
      <c r="BE70" s="136">
        <f t="shared" si="18"/>
        <v>2.9999999999999997E-4</v>
      </c>
      <c r="BF70" s="136">
        <f t="shared" si="19"/>
        <v>0</v>
      </c>
      <c r="BG70" s="58">
        <f t="shared" si="20"/>
        <v>1</v>
      </c>
      <c r="BH70" s="58">
        <f t="shared" si="21"/>
        <v>0.95168575342053685</v>
      </c>
      <c r="BI70" s="58">
        <f t="shared" si="22"/>
        <v>0.93061412208589367</v>
      </c>
      <c r="BJ70" s="58">
        <f t="shared" si="23"/>
        <v>0.9181907105714201</v>
      </c>
      <c r="BK70" s="58">
        <f t="shared" si="24"/>
        <v>0.89725495455309667</v>
      </c>
    </row>
    <row r="71" spans="16:63">
      <c r="P71" s="5" t="s">
        <v>393</v>
      </c>
      <c r="Q71" s="5"/>
      <c r="R71" s="5" t="s">
        <v>377</v>
      </c>
      <c r="S71" s="5" t="s">
        <v>389</v>
      </c>
      <c r="T71" s="5" t="s">
        <v>390</v>
      </c>
      <c r="U71" s="58"/>
      <c r="W71" s="58">
        <v>28</v>
      </c>
      <c r="X71" s="32">
        <f t="shared" si="29"/>
        <v>1E-4</v>
      </c>
      <c r="Y71" s="32">
        <f t="shared" si="29"/>
        <v>2.0000000000000001E-4</v>
      </c>
      <c r="Z71" s="32">
        <f t="shared" si="29"/>
        <v>0</v>
      </c>
      <c r="AA71" s="32">
        <f t="shared" si="29"/>
        <v>1.9699999999999999E-2</v>
      </c>
      <c r="AB71" s="32">
        <f t="shared" si="29"/>
        <v>35.013399999999997</v>
      </c>
      <c r="AC71" s="32">
        <f t="shared" si="29"/>
        <v>0</v>
      </c>
      <c r="AD71" s="32">
        <f t="shared" si="29"/>
        <v>65.495400000000004</v>
      </c>
      <c r="AE71" s="32">
        <f t="shared" si="29"/>
        <v>28.2362</v>
      </c>
      <c r="AF71" s="58"/>
      <c r="AG71" s="125">
        <f t="shared" si="3"/>
        <v>1E-4</v>
      </c>
      <c r="AH71" s="125">
        <f t="shared" si="4"/>
        <v>1E-4</v>
      </c>
      <c r="AI71" s="125">
        <f t="shared" si="5"/>
        <v>9.426593345291683E-5</v>
      </c>
      <c r="AJ71" s="125">
        <f t="shared" si="6"/>
        <v>9.1793409320445248E-5</v>
      </c>
      <c r="AK71" s="125">
        <f t="shared" si="7"/>
        <v>8.9728950551910559E-5</v>
      </c>
      <c r="AL71" s="125">
        <f t="shared" si="8"/>
        <v>8.7248588550687883E-5</v>
      </c>
      <c r="AM71" s="58"/>
      <c r="AN71" s="125">
        <f t="shared" si="9"/>
        <v>0</v>
      </c>
      <c r="AO71" s="125">
        <f t="shared" si="10"/>
        <v>0</v>
      </c>
      <c r="AP71" s="125">
        <f t="shared" si="11"/>
        <v>0</v>
      </c>
      <c r="AQ71" s="125">
        <f t="shared" si="12"/>
        <v>0</v>
      </c>
      <c r="AR71" s="125">
        <f t="shared" si="13"/>
        <v>0</v>
      </c>
      <c r="AS71" s="125">
        <f t="shared" si="14"/>
        <v>0</v>
      </c>
      <c r="AU71" s="58">
        <v>32</v>
      </c>
      <c r="AV71" s="32">
        <f t="shared" si="15"/>
        <v>2.9999999999999997E-4</v>
      </c>
      <c r="AW71" s="32">
        <f t="shared" si="16"/>
        <v>0</v>
      </c>
      <c r="AX71" s="58">
        <f>1+$Q$47*(IF('Female Inactive'!$Q30&gt;=0, ((('Female Inactive'!$Q30)/7)/60), 0))^0.25</f>
        <v>0.96895181910389416</v>
      </c>
      <c r="AY71" s="58">
        <f>1+$Q$47*(IF('Female Barely'!$Q30&gt;=0, ((('Female Barely'!$Q30)/7)/60), 0))^0.25</f>
        <v>0.92180060868898783</v>
      </c>
      <c r="AZ71" s="58">
        <f>1+$Q$47*(IF('Female Somewhat'!$Q30&gt;=0, ((('Female Somewhat'!$Q30)/7)/60), 0))^0.25</f>
        <v>0.90142001531751326</v>
      </c>
      <c r="BA71" s="58">
        <f>1+$Q$47*(IF('Female Active'!$Q30&gt;=0, ((('Female Active'!$Q30)/7)/60), 0))^0.25</f>
        <v>0.88933432742145857</v>
      </c>
      <c r="BB71" s="58">
        <f>1+$Q$47*(IF('Female Highly'!$Q30&gt;=0, ((('Female Highly'!$Q30)/7)/60), 0))^0.25</f>
        <v>0.86913387735140568</v>
      </c>
      <c r="BD71" s="136">
        <f t="shared" si="17"/>
        <v>32</v>
      </c>
      <c r="BE71" s="136">
        <f t="shared" si="18"/>
        <v>2.9999999999999997E-4</v>
      </c>
      <c r="BF71" s="136">
        <f t="shared" si="19"/>
        <v>0</v>
      </c>
      <c r="BG71" s="58">
        <f t="shared" si="20"/>
        <v>1</v>
      </c>
      <c r="BH71" s="58">
        <f t="shared" si="21"/>
        <v>0.95133792053921451</v>
      </c>
      <c r="BI71" s="58">
        <f t="shared" si="22"/>
        <v>0.93030427059950649</v>
      </c>
      <c r="BJ71" s="58">
        <f t="shared" si="23"/>
        <v>0.91783132028580383</v>
      </c>
      <c r="BK71" s="58">
        <f t="shared" si="24"/>
        <v>0.89698358599006289</v>
      </c>
    </row>
    <row r="72" spans="16:63">
      <c r="P72" s="5"/>
      <c r="Q72" s="5"/>
      <c r="R72" s="5"/>
      <c r="S72" s="5"/>
      <c r="T72" s="5"/>
      <c r="U72" s="58"/>
      <c r="W72" s="58">
        <v>29</v>
      </c>
      <c r="X72" s="32">
        <f t="shared" si="29"/>
        <v>1E-4</v>
      </c>
      <c r="Y72" s="32">
        <f t="shared" si="29"/>
        <v>2.0000000000000001E-4</v>
      </c>
      <c r="Z72" s="32">
        <f t="shared" si="29"/>
        <v>0</v>
      </c>
      <c r="AA72" s="32">
        <f t="shared" si="29"/>
        <v>1.9699999999999999E-2</v>
      </c>
      <c r="AB72" s="32">
        <f t="shared" si="29"/>
        <v>35.013399999999997</v>
      </c>
      <c r="AC72" s="32">
        <f t="shared" si="29"/>
        <v>0</v>
      </c>
      <c r="AD72" s="32">
        <f t="shared" si="29"/>
        <v>65.495400000000004</v>
      </c>
      <c r="AE72" s="32">
        <f t="shared" si="29"/>
        <v>28.2362</v>
      </c>
      <c r="AF72" s="58"/>
      <c r="AG72" s="125">
        <f t="shared" si="3"/>
        <v>1E-4</v>
      </c>
      <c r="AH72" s="125">
        <f t="shared" si="4"/>
        <v>1E-4</v>
      </c>
      <c r="AI72" s="125">
        <f t="shared" si="5"/>
        <v>9.426593345291683E-5</v>
      </c>
      <c r="AJ72" s="125">
        <f t="shared" si="6"/>
        <v>9.1793409320445248E-5</v>
      </c>
      <c r="AK72" s="125">
        <f t="shared" si="7"/>
        <v>8.9728950551910559E-5</v>
      </c>
      <c r="AL72" s="125">
        <f t="shared" si="8"/>
        <v>8.7248588550687883E-5</v>
      </c>
      <c r="AM72" s="58"/>
      <c r="AN72" s="125">
        <f t="shared" si="9"/>
        <v>0</v>
      </c>
      <c r="AO72" s="125">
        <f t="shared" si="10"/>
        <v>0</v>
      </c>
      <c r="AP72" s="125">
        <f t="shared" si="11"/>
        <v>0</v>
      </c>
      <c r="AQ72" s="125">
        <f t="shared" si="12"/>
        <v>0</v>
      </c>
      <c r="AR72" s="125">
        <f t="shared" si="13"/>
        <v>0</v>
      </c>
      <c r="AS72" s="125">
        <f t="shared" si="14"/>
        <v>0</v>
      </c>
      <c r="AU72" s="58">
        <v>33</v>
      </c>
      <c r="AV72" s="32">
        <f t="shared" si="15"/>
        <v>2.9999999999999997E-4</v>
      </c>
      <c r="AW72" s="32">
        <f t="shared" si="16"/>
        <v>0</v>
      </c>
      <c r="AX72" s="58">
        <f>1+$Q$47*(IF('Female Inactive'!$Q31&gt;=0, ((('Female Inactive'!$Q31)/7)/60), 0))^0.25</f>
        <v>0.96850796156491781</v>
      </c>
      <c r="AY72" s="58">
        <f>1+$Q$47*(IF('Female Barely'!$Q31&gt;=0, ((('Female Barely'!$Q31)/7)/60), 0))^0.25</f>
        <v>0.92110190514390489</v>
      </c>
      <c r="AZ72" s="58">
        <f>1+$Q$47*(IF('Female Somewhat'!$Q31&gt;=0, ((('Female Somewhat'!$Q31)/7)/60), 0))^0.25</f>
        <v>0.90077541565556429</v>
      </c>
      <c r="BA72" s="58">
        <f>1+$Q$47*(IF('Female Active'!$Q31&gt;=0, ((('Female Active'!$Q31)/7)/60), 0))^0.25</f>
        <v>0.88864649286111674</v>
      </c>
      <c r="BB72" s="58">
        <f>1+$Q$47*(IF('Female Highly'!$Q31&gt;=0, ((('Female Highly'!$Q31)/7)/60), 0))^0.25</f>
        <v>0.86854006332923839</v>
      </c>
      <c r="BD72" s="136">
        <f t="shared" si="17"/>
        <v>33</v>
      </c>
      <c r="BE72" s="136">
        <f t="shared" si="18"/>
        <v>2.9999999999999997E-4</v>
      </c>
      <c r="BF72" s="136">
        <f t="shared" si="19"/>
        <v>0</v>
      </c>
      <c r="BG72" s="58">
        <f t="shared" si="20"/>
        <v>1</v>
      </c>
      <c r="BH72" s="58">
        <f t="shared" si="21"/>
        <v>0.95105248660587771</v>
      </c>
      <c r="BI72" s="58">
        <f t="shared" si="22"/>
        <v>0.93006506028106251</v>
      </c>
      <c r="BJ72" s="58">
        <f t="shared" si="23"/>
        <v>0.91754175301278817</v>
      </c>
      <c r="BK72" s="58">
        <f t="shared" si="24"/>
        <v>0.89678154212160421</v>
      </c>
    </row>
    <row r="73" spans="16:63">
      <c r="P73" s="5"/>
      <c r="Q73" s="5"/>
      <c r="R73" s="5">
        <v>0</v>
      </c>
      <c r="S73" s="5">
        <v>0</v>
      </c>
      <c r="T73" s="5">
        <v>0</v>
      </c>
      <c r="U73" s="58"/>
      <c r="W73" s="58">
        <v>30</v>
      </c>
      <c r="X73" s="32">
        <f t="shared" ref="X73:AE77" si="30">G$50</f>
        <v>2.9999999999999997E-4</v>
      </c>
      <c r="Y73" s="32">
        <f t="shared" si="30"/>
        <v>1E-3</v>
      </c>
      <c r="Z73" s="32">
        <f t="shared" si="30"/>
        <v>0</v>
      </c>
      <c r="AA73" s="32">
        <f t="shared" si="30"/>
        <v>1.9099999999999999E-2</v>
      </c>
      <c r="AB73" s="32">
        <f t="shared" si="30"/>
        <v>33.531300000000002</v>
      </c>
      <c r="AC73" s="32">
        <f t="shared" si="30"/>
        <v>0</v>
      </c>
      <c r="AD73" s="32">
        <f t="shared" si="30"/>
        <v>46.294499999999999</v>
      </c>
      <c r="AE73" s="32">
        <f t="shared" si="30"/>
        <v>32.939900000000002</v>
      </c>
      <c r="AF73" s="58"/>
      <c r="AG73" s="125">
        <f t="shared" si="3"/>
        <v>2.9999999999999997E-4</v>
      </c>
      <c r="AH73" s="125">
        <f t="shared" si="4"/>
        <v>2.9999999999999997E-4</v>
      </c>
      <c r="AI73" s="125">
        <f t="shared" si="5"/>
        <v>2.8279780035875046E-4</v>
      </c>
      <c r="AJ73" s="125">
        <f t="shared" si="6"/>
        <v>2.7538022796133572E-4</v>
      </c>
      <c r="AK73" s="125">
        <f t="shared" si="7"/>
        <v>2.6918685165573165E-4</v>
      </c>
      <c r="AL73" s="125">
        <f t="shared" si="8"/>
        <v>2.6174576565206364E-4</v>
      </c>
      <c r="AM73" s="58"/>
      <c r="AN73" s="125">
        <f t="shared" si="9"/>
        <v>0</v>
      </c>
      <c r="AO73" s="125">
        <f t="shared" si="10"/>
        <v>0</v>
      </c>
      <c r="AP73" s="125">
        <f t="shared" si="11"/>
        <v>0</v>
      </c>
      <c r="AQ73" s="125">
        <f t="shared" si="12"/>
        <v>0</v>
      </c>
      <c r="AR73" s="125">
        <f t="shared" si="13"/>
        <v>0</v>
      </c>
      <c r="AS73" s="125">
        <f t="shared" si="14"/>
        <v>0</v>
      </c>
      <c r="AU73" s="58">
        <v>34</v>
      </c>
      <c r="AV73" s="32">
        <f t="shared" si="15"/>
        <v>2.9999999999999997E-4</v>
      </c>
      <c r="AW73" s="32">
        <f t="shared" si="16"/>
        <v>0</v>
      </c>
      <c r="AX73" s="58">
        <f>1+$Q$47*(IF('Female Inactive'!$Q32&gt;=0, ((('Female Inactive'!$Q32)/7)/60), 0))^0.25</f>
        <v>0.96804218836569678</v>
      </c>
      <c r="AY73" s="58">
        <f>1+$Q$47*(IF('Female Barely'!$Q32&gt;=0, ((('Female Barely'!$Q32)/7)/60), 0))^0.25</f>
        <v>0.92043490849396448</v>
      </c>
      <c r="AZ73" s="58">
        <f>1+$Q$47*(IF('Female Somewhat'!$Q32&gt;=0, ((('Female Somewhat'!$Q32)/7)/60), 0))^0.25</f>
        <v>0.90017002713680738</v>
      </c>
      <c r="BA73" s="58">
        <f>1+$Q$47*(IF('Female Active'!$Q32&gt;=0, ((('Female Active'!$Q32)/7)/60), 0))^0.25</f>
        <v>0.88799776951453213</v>
      </c>
      <c r="BB73" s="58">
        <f>1+$Q$47*(IF('Female Highly'!$Q32&gt;=0, ((('Female Highly'!$Q32)/7)/60), 0))^0.25</f>
        <v>0.86798474827776284</v>
      </c>
      <c r="BD73" s="136">
        <f t="shared" si="17"/>
        <v>34</v>
      </c>
      <c r="BE73" s="136">
        <f t="shared" si="18"/>
        <v>2.9999999999999997E-4</v>
      </c>
      <c r="BF73" s="136">
        <f t="shared" si="19"/>
        <v>0</v>
      </c>
      <c r="BG73" s="58">
        <f t="shared" si="20"/>
        <v>1</v>
      </c>
      <c r="BH73" s="58">
        <f t="shared" si="21"/>
        <v>0.95082106911878961</v>
      </c>
      <c r="BI73" s="58">
        <f t="shared" si="22"/>
        <v>0.92988718669020509</v>
      </c>
      <c r="BJ73" s="58">
        <f t="shared" si="23"/>
        <v>0.91731308840340919</v>
      </c>
      <c r="BK73" s="58">
        <f t="shared" si="24"/>
        <v>0.89663938071040428</v>
      </c>
    </row>
    <row r="74" spans="16:63">
      <c r="P74" s="5"/>
      <c r="Q74" s="5"/>
      <c r="R74" s="5">
        <v>1</v>
      </c>
      <c r="S74" s="5">
        <v>380.05919999999998</v>
      </c>
      <c r="T74" s="5">
        <v>281.13580000000002</v>
      </c>
      <c r="U74" s="58"/>
      <c r="W74" s="58">
        <v>31</v>
      </c>
      <c r="X74" s="32">
        <f t="shared" si="30"/>
        <v>2.9999999999999997E-4</v>
      </c>
      <c r="Y74" s="32">
        <f t="shared" si="30"/>
        <v>1E-3</v>
      </c>
      <c r="Z74" s="32">
        <f t="shared" si="30"/>
        <v>0</v>
      </c>
      <c r="AA74" s="32">
        <f t="shared" si="30"/>
        <v>1.9099999999999999E-2</v>
      </c>
      <c r="AB74" s="32">
        <f t="shared" si="30"/>
        <v>33.531300000000002</v>
      </c>
      <c r="AC74" s="32">
        <f t="shared" si="30"/>
        <v>0</v>
      </c>
      <c r="AD74" s="32">
        <f t="shared" si="30"/>
        <v>46.294499999999999</v>
      </c>
      <c r="AE74" s="32">
        <f t="shared" si="30"/>
        <v>32.939900000000002</v>
      </c>
      <c r="AF74" s="58"/>
      <c r="AG74" s="125">
        <f t="shared" si="3"/>
        <v>2.9999999999999997E-4</v>
      </c>
      <c r="AH74" s="125">
        <f t="shared" si="4"/>
        <v>2.9999999999999997E-4</v>
      </c>
      <c r="AI74" s="125">
        <f t="shared" si="5"/>
        <v>2.8279780035875046E-4</v>
      </c>
      <c r="AJ74" s="125">
        <f t="shared" si="6"/>
        <v>2.7538022796133572E-4</v>
      </c>
      <c r="AK74" s="125">
        <f t="shared" si="7"/>
        <v>2.6918685165573165E-4</v>
      </c>
      <c r="AL74" s="125">
        <f t="shared" si="8"/>
        <v>2.6174576565206364E-4</v>
      </c>
      <c r="AM74" s="58"/>
      <c r="AN74" s="125">
        <f t="shared" si="9"/>
        <v>0</v>
      </c>
      <c r="AO74" s="125">
        <f t="shared" si="10"/>
        <v>0</v>
      </c>
      <c r="AP74" s="125">
        <f t="shared" si="11"/>
        <v>0</v>
      </c>
      <c r="AQ74" s="125">
        <f t="shared" si="12"/>
        <v>0</v>
      </c>
      <c r="AR74" s="125">
        <f t="shared" si="13"/>
        <v>0</v>
      </c>
      <c r="AS74" s="125">
        <f t="shared" si="14"/>
        <v>0</v>
      </c>
      <c r="AU74" s="58">
        <v>35</v>
      </c>
      <c r="AV74" s="32">
        <f t="shared" si="15"/>
        <v>6.9999999999999999E-4</v>
      </c>
      <c r="AW74" s="32">
        <f t="shared" si="16"/>
        <v>0</v>
      </c>
      <c r="AX74" s="58">
        <f>1+$Q$47*(IF('Female Inactive'!$Q33&gt;=0, ((('Female Inactive'!$Q33)/7)/60), 0))^0.25</f>
        <v>0.96756443807770465</v>
      </c>
      <c r="AY74" s="58">
        <f>1+$Q$47*(IF('Female Barely'!$Q33&gt;=0, ((('Female Barely'!$Q33)/7)/60), 0))^0.25</f>
        <v>0.91980211395988554</v>
      </c>
      <c r="AZ74" s="58">
        <f>1+$Q$47*(IF('Female Somewhat'!$Q33&gt;=0, ((('Female Somewhat'!$Q33)/7)/60), 0))^0.25</f>
        <v>0.89960540221231278</v>
      </c>
      <c r="BA74" s="58">
        <f>1+$Q$47*(IF('Female Active'!$Q33&gt;=0, ((('Female Active'!$Q33)/7)/60), 0))^0.25</f>
        <v>0.8873899224996068</v>
      </c>
      <c r="BB74" s="58">
        <f>1+$Q$47*(IF('Female Highly'!$Q33&gt;=0, ((('Female Highly'!$Q33)/7)/60), 0))^0.25</f>
        <v>0.86746902088448463</v>
      </c>
      <c r="BD74" s="136">
        <f t="shared" si="17"/>
        <v>35</v>
      </c>
      <c r="BE74" s="136">
        <f t="shared" si="18"/>
        <v>6.9999999999999999E-4</v>
      </c>
      <c r="BF74" s="136">
        <f t="shared" si="19"/>
        <v>0</v>
      </c>
      <c r="BG74" s="58">
        <f t="shared" si="20"/>
        <v>1</v>
      </c>
      <c r="BH74" s="58">
        <f t="shared" si="21"/>
        <v>0.95063654446342583</v>
      </c>
      <c r="BI74" s="58">
        <f t="shared" si="22"/>
        <v>0.92976278045066585</v>
      </c>
      <c r="BJ74" s="58">
        <f t="shared" si="23"/>
        <v>0.91713780248333288</v>
      </c>
      <c r="BK74" s="58">
        <f t="shared" si="24"/>
        <v>0.8965490945573783</v>
      </c>
    </row>
    <row r="75" spans="16:63">
      <c r="P75" s="5"/>
      <c r="Q75" s="5"/>
      <c r="R75" s="5">
        <v>2</v>
      </c>
      <c r="S75" s="5">
        <v>1369.413</v>
      </c>
      <c r="T75" s="5">
        <v>251.24940000000001</v>
      </c>
      <c r="U75" s="58"/>
      <c r="W75" s="58">
        <v>32</v>
      </c>
      <c r="X75" s="32">
        <f t="shared" si="30"/>
        <v>2.9999999999999997E-4</v>
      </c>
      <c r="Y75" s="32">
        <f t="shared" si="30"/>
        <v>1E-3</v>
      </c>
      <c r="Z75" s="32">
        <f t="shared" si="30"/>
        <v>0</v>
      </c>
      <c r="AA75" s="32">
        <f t="shared" si="30"/>
        <v>1.9099999999999999E-2</v>
      </c>
      <c r="AB75" s="32">
        <f t="shared" si="30"/>
        <v>33.531300000000002</v>
      </c>
      <c r="AC75" s="32">
        <f t="shared" si="30"/>
        <v>0</v>
      </c>
      <c r="AD75" s="32">
        <f t="shared" si="30"/>
        <v>46.294499999999999</v>
      </c>
      <c r="AE75" s="32">
        <f t="shared" si="30"/>
        <v>32.939900000000002</v>
      </c>
      <c r="AF75" s="58"/>
      <c r="AG75" s="125">
        <f t="shared" si="3"/>
        <v>2.9999999999999997E-4</v>
      </c>
      <c r="AH75" s="125">
        <f t="shared" si="4"/>
        <v>2.9999999999999997E-4</v>
      </c>
      <c r="AI75" s="125">
        <f t="shared" si="5"/>
        <v>2.8279780035875046E-4</v>
      </c>
      <c r="AJ75" s="125">
        <f t="shared" si="6"/>
        <v>2.7538022796133572E-4</v>
      </c>
      <c r="AK75" s="125">
        <f t="shared" si="7"/>
        <v>2.6918685165573165E-4</v>
      </c>
      <c r="AL75" s="125">
        <f t="shared" si="8"/>
        <v>2.6174576565206364E-4</v>
      </c>
      <c r="AM75" s="58"/>
      <c r="AN75" s="125">
        <f t="shared" si="9"/>
        <v>0</v>
      </c>
      <c r="AO75" s="125">
        <f t="shared" si="10"/>
        <v>0</v>
      </c>
      <c r="AP75" s="125">
        <f t="shared" si="11"/>
        <v>0</v>
      </c>
      <c r="AQ75" s="125">
        <f t="shared" si="12"/>
        <v>0</v>
      </c>
      <c r="AR75" s="125">
        <f t="shared" si="13"/>
        <v>0</v>
      </c>
      <c r="AS75" s="125">
        <f t="shared" si="14"/>
        <v>0</v>
      </c>
      <c r="AU75" s="58">
        <v>36</v>
      </c>
      <c r="AV75" s="32">
        <f t="shared" si="15"/>
        <v>6.9999999999999999E-4</v>
      </c>
      <c r="AW75" s="32">
        <f t="shared" si="16"/>
        <v>0</v>
      </c>
      <c r="AX75" s="58">
        <f>1+$Q$47*(IF('Female Inactive'!$Q34&gt;=0, ((('Female Inactive'!$Q34)/7)/60), 0))^0.25</f>
        <v>0.96708317502414731</v>
      </c>
      <c r="AY75" s="58">
        <f>1+$Q$47*(IF('Female Barely'!$Q34&gt;=0, ((('Female Barely'!$Q34)/7)/60), 0))^0.25</f>
        <v>0.91920583368265063</v>
      </c>
      <c r="AZ75" s="58">
        <f>1+$Q$47*(IF('Female Somewhat'!$Q34&gt;=0, ((('Female Somewhat'!$Q34)/7)/60), 0))^0.25</f>
        <v>0.89908308473534149</v>
      </c>
      <c r="BA75" s="58">
        <f>1+$Q$47*(IF('Female Active'!$Q34&gt;=0, ((('Female Active'!$Q34)/7)/60), 0))^0.25</f>
        <v>0.8868246878537388</v>
      </c>
      <c r="BB75" s="58">
        <f>1+$Q$47*(IF('Female Highly'!$Q34&gt;=0, ((('Female Highly'!$Q34)/7)/60), 0))^0.25</f>
        <v>0.86699399981057812</v>
      </c>
      <c r="BD75" s="136">
        <f t="shared" si="17"/>
        <v>36</v>
      </c>
      <c r="BE75" s="136">
        <f t="shared" si="18"/>
        <v>6.9999999999999999E-4</v>
      </c>
      <c r="BF75" s="136">
        <f t="shared" si="19"/>
        <v>0</v>
      </c>
      <c r="BG75" s="58">
        <f t="shared" si="20"/>
        <v>1</v>
      </c>
      <c r="BH75" s="58">
        <f t="shared" si="21"/>
        <v>0.95049304694986425</v>
      </c>
      <c r="BI75" s="58">
        <f t="shared" si="22"/>
        <v>0.92968537552407737</v>
      </c>
      <c r="BJ75" s="58">
        <f t="shared" si="23"/>
        <v>0.91700973686321807</v>
      </c>
      <c r="BK75" s="58">
        <f t="shared" si="24"/>
        <v>0.89650406728348875</v>
      </c>
    </row>
    <row r="76" spans="16:63">
      <c r="P76" s="5"/>
      <c r="Q76" s="5"/>
      <c r="R76" s="5">
        <v>3</v>
      </c>
      <c r="S76" s="5">
        <v>3452.6970000000001</v>
      </c>
      <c r="T76" s="5">
        <v>1045.624</v>
      </c>
      <c r="U76" s="58"/>
      <c r="W76" s="58">
        <v>33</v>
      </c>
      <c r="X76" s="32">
        <f t="shared" si="30"/>
        <v>2.9999999999999997E-4</v>
      </c>
      <c r="Y76" s="32">
        <f t="shared" si="30"/>
        <v>1E-3</v>
      </c>
      <c r="Z76" s="32">
        <f t="shared" si="30"/>
        <v>0</v>
      </c>
      <c r="AA76" s="32">
        <f t="shared" si="30"/>
        <v>1.9099999999999999E-2</v>
      </c>
      <c r="AB76" s="32">
        <f t="shared" si="30"/>
        <v>33.531300000000002</v>
      </c>
      <c r="AC76" s="32">
        <f t="shared" si="30"/>
        <v>0</v>
      </c>
      <c r="AD76" s="32">
        <f t="shared" si="30"/>
        <v>46.294499999999999</v>
      </c>
      <c r="AE76" s="32">
        <f t="shared" si="30"/>
        <v>32.939900000000002</v>
      </c>
      <c r="AF76" s="58"/>
      <c r="AG76" s="125">
        <f t="shared" si="3"/>
        <v>2.9999999999999997E-4</v>
      </c>
      <c r="AH76" s="125">
        <f t="shared" si="4"/>
        <v>2.9999999999999997E-4</v>
      </c>
      <c r="AI76" s="125">
        <f t="shared" si="5"/>
        <v>2.8279780035875046E-4</v>
      </c>
      <c r="AJ76" s="125">
        <f t="shared" si="6"/>
        <v>2.7538022796133572E-4</v>
      </c>
      <c r="AK76" s="125">
        <f t="shared" si="7"/>
        <v>2.6918685165573165E-4</v>
      </c>
      <c r="AL76" s="125">
        <f t="shared" si="8"/>
        <v>2.6174576565206364E-4</v>
      </c>
      <c r="AM76" s="58"/>
      <c r="AN76" s="125">
        <f t="shared" si="9"/>
        <v>0</v>
      </c>
      <c r="AO76" s="125">
        <f t="shared" si="10"/>
        <v>0</v>
      </c>
      <c r="AP76" s="125">
        <f t="shared" si="11"/>
        <v>0</v>
      </c>
      <c r="AQ76" s="125">
        <f t="shared" si="12"/>
        <v>0</v>
      </c>
      <c r="AR76" s="125">
        <f t="shared" si="13"/>
        <v>0</v>
      </c>
      <c r="AS76" s="125">
        <f t="shared" si="14"/>
        <v>0</v>
      </c>
      <c r="AU76" s="58">
        <v>37</v>
      </c>
      <c r="AV76" s="32">
        <f t="shared" si="15"/>
        <v>6.9999999999999999E-4</v>
      </c>
      <c r="AW76" s="32">
        <f t="shared" si="16"/>
        <v>0</v>
      </c>
      <c r="AX76" s="58">
        <f>1+$Q$47*(IF('Female Inactive'!$Q35&gt;=0, ((('Female Inactive'!$Q35)/7)/60), 0))^0.25</f>
        <v>0.96660552961277402</v>
      </c>
      <c r="AY76" s="58">
        <f>1+$Q$47*(IF('Female Barely'!$Q35&gt;=0, ((('Female Barely'!$Q35)/7)/60), 0))^0.25</f>
        <v>0.91864824758291297</v>
      </c>
      <c r="AZ76" s="58">
        <f>1+$Q$47*(IF('Female Somewhat'!$Q35&gt;=0, ((('Female Somewhat'!$Q35)/7)/60), 0))^0.25</f>
        <v>0.89860463428646586</v>
      </c>
      <c r="BA76" s="58">
        <f>1+$Q$47*(IF('Female Active'!$Q35&gt;=0, ((('Female Active'!$Q35)/7)/60), 0))^0.25</f>
        <v>0.88630379740066167</v>
      </c>
      <c r="BB76" s="58">
        <f>1+$Q$47*(IF('Female Highly'!$Q35&gt;=0, ((('Female Highly'!$Q35)/7)/60), 0))^0.25</f>
        <v>0.86656084493379004</v>
      </c>
      <c r="BD76" s="136">
        <f t="shared" si="17"/>
        <v>37</v>
      </c>
      <c r="BE76" s="136">
        <f t="shared" si="18"/>
        <v>6.9999999999999999E-4</v>
      </c>
      <c r="BF76" s="136">
        <f t="shared" si="19"/>
        <v>0</v>
      </c>
      <c r="BG76" s="58">
        <f t="shared" si="20"/>
        <v>1</v>
      </c>
      <c r="BH76" s="58">
        <f t="shared" si="21"/>
        <v>0.95038588073350572</v>
      </c>
      <c r="BI76" s="58">
        <f t="shared" si="22"/>
        <v>0.92964979689951743</v>
      </c>
      <c r="BJ76" s="58">
        <f t="shared" si="23"/>
        <v>0.91692398837788402</v>
      </c>
      <c r="BK76" s="58">
        <f t="shared" si="24"/>
        <v>0.89649895266059332</v>
      </c>
    </row>
    <row r="77" spans="16:63">
      <c r="P77" s="5"/>
      <c r="Q77" s="5"/>
      <c r="R77" s="5">
        <v>4</v>
      </c>
      <c r="S77" s="5">
        <v>9186.1540000000005</v>
      </c>
      <c r="T77" s="5">
        <v>4771.2089999999998</v>
      </c>
      <c r="U77" s="58"/>
      <c r="W77" s="58">
        <v>34</v>
      </c>
      <c r="X77" s="32">
        <f t="shared" si="30"/>
        <v>2.9999999999999997E-4</v>
      </c>
      <c r="Y77" s="32">
        <f t="shared" si="30"/>
        <v>1E-3</v>
      </c>
      <c r="Z77" s="32">
        <f t="shared" si="30"/>
        <v>0</v>
      </c>
      <c r="AA77" s="32">
        <f t="shared" si="30"/>
        <v>1.9099999999999999E-2</v>
      </c>
      <c r="AB77" s="32">
        <f t="shared" si="30"/>
        <v>33.531300000000002</v>
      </c>
      <c r="AC77" s="32">
        <f t="shared" si="30"/>
        <v>0</v>
      </c>
      <c r="AD77" s="32">
        <f t="shared" si="30"/>
        <v>46.294499999999999</v>
      </c>
      <c r="AE77" s="32">
        <f t="shared" si="30"/>
        <v>32.939900000000002</v>
      </c>
      <c r="AF77" s="58"/>
      <c r="AG77" s="125">
        <f t="shared" si="3"/>
        <v>2.9999999999999997E-4</v>
      </c>
      <c r="AH77" s="125">
        <f t="shared" si="4"/>
        <v>2.9999999999999997E-4</v>
      </c>
      <c r="AI77" s="125">
        <f t="shared" si="5"/>
        <v>2.8279780035875046E-4</v>
      </c>
      <c r="AJ77" s="125">
        <f t="shared" si="6"/>
        <v>2.7538022796133572E-4</v>
      </c>
      <c r="AK77" s="125">
        <f t="shared" si="7"/>
        <v>2.6918685165573165E-4</v>
      </c>
      <c r="AL77" s="125">
        <f t="shared" si="8"/>
        <v>2.6174576565206364E-4</v>
      </c>
      <c r="AM77" s="58"/>
      <c r="AN77" s="125">
        <f t="shared" si="9"/>
        <v>0</v>
      </c>
      <c r="AO77" s="125">
        <f t="shared" si="10"/>
        <v>0</v>
      </c>
      <c r="AP77" s="125">
        <f t="shared" si="11"/>
        <v>0</v>
      </c>
      <c r="AQ77" s="125">
        <f t="shared" si="12"/>
        <v>0</v>
      </c>
      <c r="AR77" s="125">
        <f t="shared" si="13"/>
        <v>0</v>
      </c>
      <c r="AS77" s="125">
        <f t="shared" si="14"/>
        <v>0</v>
      </c>
      <c r="AU77" s="58">
        <v>38</v>
      </c>
      <c r="AV77" s="32">
        <f t="shared" si="15"/>
        <v>6.9999999999999999E-4</v>
      </c>
      <c r="AW77" s="32">
        <f t="shared" si="16"/>
        <v>0</v>
      </c>
      <c r="AX77" s="58">
        <f>1+$Q$47*(IF('Female Inactive'!$Q36&gt;=0, ((('Female Inactive'!$Q36)/7)/60), 0))^0.25</f>
        <v>0.96613747792876048</v>
      </c>
      <c r="AY77" s="58">
        <f>1+$Q$47*(IF('Female Barely'!$Q36&gt;=0, ((('Female Barely'!$Q36)/7)/60), 0))^0.25</f>
        <v>0.91813144970215899</v>
      </c>
      <c r="AZ77" s="58">
        <f>1+$Q$47*(IF('Female Somewhat'!$Q36&gt;=0, ((('Female Somewhat'!$Q36)/7)/60), 0))^0.25</f>
        <v>0.89817164985533315</v>
      </c>
      <c r="BA77" s="58">
        <f>1+$Q$47*(IF('Female Active'!$Q36&gt;=0, ((('Female Active'!$Q36)/7)/60), 0))^0.25</f>
        <v>0.88582900284043786</v>
      </c>
      <c r="BB77" s="58">
        <f>1+$Q$47*(IF('Female Highly'!$Q36&gt;=0, ((('Female Highly'!$Q36)/7)/60), 0))^0.25</f>
        <v>0.86617076880818855</v>
      </c>
      <c r="BD77" s="136">
        <f t="shared" si="17"/>
        <v>38</v>
      </c>
      <c r="BE77" s="136">
        <f t="shared" si="18"/>
        <v>6.9999999999999999E-4</v>
      </c>
      <c r="BF77" s="136">
        <f t="shared" si="19"/>
        <v>0</v>
      </c>
      <c r="BG77" s="58">
        <f t="shared" si="20"/>
        <v>1</v>
      </c>
      <c r="BH77" s="58">
        <f t="shared" si="21"/>
        <v>0.9503113901248107</v>
      </c>
      <c r="BI77" s="58">
        <f t="shared" si="22"/>
        <v>0.92965201161729605</v>
      </c>
      <c r="BJ77" s="58">
        <f t="shared" si="23"/>
        <v>0.91687676244535021</v>
      </c>
      <c r="BK77" s="58">
        <f t="shared" si="24"/>
        <v>0.89652951944801473</v>
      </c>
    </row>
    <row r="78" spans="16:63">
      <c r="P78" s="5"/>
      <c r="Q78" s="5"/>
      <c r="R78" s="5"/>
      <c r="S78" s="5"/>
      <c r="T78" s="5"/>
      <c r="U78" s="58"/>
      <c r="W78" s="58">
        <v>35</v>
      </c>
      <c r="X78" s="32">
        <f t="shared" ref="X78:AE82" si="31">G$51</f>
        <v>6.9999999999999999E-4</v>
      </c>
      <c r="Y78" s="32">
        <f t="shared" si="31"/>
        <v>3.2000000000000002E-3</v>
      </c>
      <c r="Z78" s="32">
        <f t="shared" si="31"/>
        <v>0</v>
      </c>
      <c r="AA78" s="32">
        <f t="shared" si="31"/>
        <v>1.54E-2</v>
      </c>
      <c r="AB78" s="32">
        <f t="shared" si="31"/>
        <v>31.529800000000002</v>
      </c>
      <c r="AC78" s="32">
        <f t="shared" si="31"/>
        <v>0</v>
      </c>
      <c r="AD78" s="32">
        <f t="shared" si="31"/>
        <v>23.343399999999999</v>
      </c>
      <c r="AE78" s="32">
        <f t="shared" si="31"/>
        <v>37.798999999999999</v>
      </c>
      <c r="AF78" s="58"/>
      <c r="AG78" s="125">
        <f t="shared" si="3"/>
        <v>6.9999999999999999E-4</v>
      </c>
      <c r="AH78" s="125">
        <f t="shared" si="4"/>
        <v>6.9999999999999999E-4</v>
      </c>
      <c r="AI78" s="125">
        <f t="shared" si="5"/>
        <v>6.5986153417041784E-4</v>
      </c>
      <c r="AJ78" s="125">
        <f t="shared" si="6"/>
        <v>6.4255386524311666E-4</v>
      </c>
      <c r="AK78" s="125">
        <f t="shared" si="7"/>
        <v>6.2810265386337388E-4</v>
      </c>
      <c r="AL78" s="125">
        <f t="shared" si="8"/>
        <v>6.1074011985481512E-4</v>
      </c>
      <c r="AM78" s="58"/>
      <c r="AN78" s="125">
        <f t="shared" si="9"/>
        <v>0</v>
      </c>
      <c r="AO78" s="125">
        <f t="shared" si="10"/>
        <v>0</v>
      </c>
      <c r="AP78" s="125">
        <f t="shared" si="11"/>
        <v>0</v>
      </c>
      <c r="AQ78" s="125">
        <f t="shared" si="12"/>
        <v>0</v>
      </c>
      <c r="AR78" s="125">
        <f t="shared" si="13"/>
        <v>0</v>
      </c>
      <c r="AS78" s="125">
        <f t="shared" si="14"/>
        <v>0</v>
      </c>
      <c r="AU78" s="58">
        <v>39</v>
      </c>
      <c r="AV78" s="32">
        <f t="shared" si="15"/>
        <v>6.9999999999999999E-4</v>
      </c>
      <c r="AW78" s="32">
        <f t="shared" si="16"/>
        <v>0</v>
      </c>
      <c r="AX78" s="58">
        <f>1+$Q$47*(IF('Female Inactive'!$Q37&gt;=0, ((('Female Inactive'!$Q37)/7)/60), 0))^0.25</f>
        <v>0.96568403048285956</v>
      </c>
      <c r="AY78" s="58">
        <f>1+$Q$47*(IF('Female Barely'!$Q37&gt;=0, ((('Female Barely'!$Q37)/7)/60), 0))^0.25</f>
        <v>0.91765749106684913</v>
      </c>
      <c r="AZ78" s="58">
        <f>1+$Q$47*(IF('Female Somewhat'!$Q37&gt;=0, ((('Female Somewhat'!$Q37)/7)/60), 0))^0.25</f>
        <v>0.89778579343203879</v>
      </c>
      <c r="BA78" s="58">
        <f>1+$Q$47*(IF('Female Active'!$Q37&gt;=0, ((('Female Active'!$Q37)/7)/60), 0))^0.25</f>
        <v>0.88540209954577831</v>
      </c>
      <c r="BB78" s="58">
        <f>1+$Q$47*(IF('Female Highly'!$Q37&gt;=0, ((('Female Highly'!$Q37)/7)/60), 0))^0.25</f>
        <v>0.86582504854087317</v>
      </c>
      <c r="BD78" s="136">
        <f t="shared" si="17"/>
        <v>39</v>
      </c>
      <c r="BE78" s="136">
        <f t="shared" si="18"/>
        <v>6.9999999999999999E-4</v>
      </c>
      <c r="BF78" s="136">
        <f t="shared" si="19"/>
        <v>0</v>
      </c>
      <c r="BG78" s="58">
        <f t="shared" si="20"/>
        <v>1</v>
      </c>
      <c r="BH78" s="58">
        <f t="shared" si="21"/>
        <v>0.95026681823453552</v>
      </c>
      <c r="BI78" s="58">
        <f t="shared" si="22"/>
        <v>0.9296889718504816</v>
      </c>
      <c r="BJ78" s="58">
        <f t="shared" si="23"/>
        <v>0.91686521843284619</v>
      </c>
      <c r="BK78" s="58">
        <f t="shared" si="24"/>
        <v>0.89659248906492206</v>
      </c>
    </row>
    <row r="79" spans="16:63">
      <c r="P79" s="5"/>
      <c r="Q79" s="5"/>
      <c r="R79" s="5" t="s">
        <v>107</v>
      </c>
      <c r="S79" s="5">
        <v>2851.962</v>
      </c>
      <c r="T79" s="5">
        <v>3690.779</v>
      </c>
      <c r="U79" s="58"/>
      <c r="W79" s="58">
        <v>36</v>
      </c>
      <c r="X79" s="32">
        <f t="shared" si="31"/>
        <v>6.9999999999999999E-4</v>
      </c>
      <c r="Y79" s="32">
        <f t="shared" si="31"/>
        <v>3.2000000000000002E-3</v>
      </c>
      <c r="Z79" s="32">
        <f t="shared" si="31"/>
        <v>0</v>
      </c>
      <c r="AA79" s="32">
        <f t="shared" si="31"/>
        <v>1.54E-2</v>
      </c>
      <c r="AB79" s="32">
        <f t="shared" si="31"/>
        <v>31.529800000000002</v>
      </c>
      <c r="AC79" s="32">
        <f t="shared" si="31"/>
        <v>0</v>
      </c>
      <c r="AD79" s="32">
        <f t="shared" si="31"/>
        <v>23.343399999999999</v>
      </c>
      <c r="AE79" s="32">
        <f t="shared" si="31"/>
        <v>37.798999999999999</v>
      </c>
      <c r="AF79" s="58"/>
      <c r="AG79" s="125">
        <f t="shared" si="3"/>
        <v>6.9999999999999999E-4</v>
      </c>
      <c r="AH79" s="125">
        <f t="shared" si="4"/>
        <v>6.9999999999999999E-4</v>
      </c>
      <c r="AI79" s="125">
        <f t="shared" si="5"/>
        <v>6.5986153417041784E-4</v>
      </c>
      <c r="AJ79" s="125">
        <f t="shared" si="6"/>
        <v>6.4255386524311666E-4</v>
      </c>
      <c r="AK79" s="125">
        <f t="shared" si="7"/>
        <v>6.2810265386337388E-4</v>
      </c>
      <c r="AL79" s="125">
        <f t="shared" si="8"/>
        <v>6.1074011985481512E-4</v>
      </c>
      <c r="AM79" s="58"/>
      <c r="AN79" s="125">
        <f t="shared" si="9"/>
        <v>0</v>
      </c>
      <c r="AO79" s="125">
        <f t="shared" si="10"/>
        <v>0</v>
      </c>
      <c r="AP79" s="125">
        <f t="shared" si="11"/>
        <v>0</v>
      </c>
      <c r="AQ79" s="125">
        <f t="shared" si="12"/>
        <v>0</v>
      </c>
      <c r="AR79" s="125">
        <f t="shared" si="13"/>
        <v>0</v>
      </c>
      <c r="AS79" s="125">
        <f t="shared" si="14"/>
        <v>0</v>
      </c>
      <c r="AU79" s="58">
        <v>40</v>
      </c>
      <c r="AV79" s="32">
        <f t="shared" si="15"/>
        <v>1.2999999999999999E-3</v>
      </c>
      <c r="AW79" s="32">
        <f t="shared" si="16"/>
        <v>1E-4</v>
      </c>
      <c r="AX79" s="58">
        <f>1+$Q$47*(IF('Female Inactive'!$Q38&gt;=0, ((('Female Inactive'!$Q38)/7)/60), 0))^0.25</f>
        <v>0.96524941280341259</v>
      </c>
      <c r="AY79" s="58">
        <f>1+$Q$47*(IF('Female Barely'!$Q38&gt;=0, ((('Female Barely'!$Q38)/7)/60), 0))^0.25</f>
        <v>0.91722842012310213</v>
      </c>
      <c r="AZ79" s="58">
        <f>1+$Q$47*(IF('Female Somewhat'!$Q38&gt;=0, ((('Female Somewhat'!$Q38)/7)/60), 0))^0.25</f>
        <v>0.89744881408086508</v>
      </c>
      <c r="BA79" s="58">
        <f>1+$Q$47*(IF('Female Active'!$Q38&gt;=0, ((('Female Active'!$Q38)/7)/60), 0))^0.25</f>
        <v>0.88502495056777264</v>
      </c>
      <c r="BB79" s="58">
        <f>1+$Q$47*(IF('Female Highly'!$Q38&gt;=0, ((('Female Highly'!$Q38)/7)/60), 0))^0.25</f>
        <v>0.86552503830135219</v>
      </c>
      <c r="BD79" s="136">
        <f t="shared" si="17"/>
        <v>40</v>
      </c>
      <c r="BE79" s="136">
        <f t="shared" si="18"/>
        <v>1.2999999999999999E-3</v>
      </c>
      <c r="BF79" s="136">
        <f t="shared" si="19"/>
        <v>1E-4</v>
      </c>
      <c r="BG79" s="58">
        <f t="shared" si="20"/>
        <v>1</v>
      </c>
      <c r="BH79" s="58">
        <f t="shared" si="21"/>
        <v>0.950250171568775</v>
      </c>
      <c r="BI79" s="58">
        <f t="shared" si="22"/>
        <v>0.92975846675147777</v>
      </c>
      <c r="BJ79" s="58">
        <f t="shared" si="23"/>
        <v>0.91688732345079516</v>
      </c>
      <c r="BK79" s="58">
        <f t="shared" si="24"/>
        <v>0.89668538185128044</v>
      </c>
    </row>
    <row r="80" spans="16:63">
      <c r="P80" s="5"/>
      <c r="Q80" s="5"/>
      <c r="R80" s="5"/>
      <c r="S80" s="5"/>
      <c r="T80" s="5"/>
      <c r="U80" s="58"/>
      <c r="W80" s="58">
        <v>37</v>
      </c>
      <c r="X80" s="32">
        <f t="shared" si="31"/>
        <v>6.9999999999999999E-4</v>
      </c>
      <c r="Y80" s="32">
        <f t="shared" si="31"/>
        <v>3.2000000000000002E-3</v>
      </c>
      <c r="Z80" s="32">
        <f t="shared" si="31"/>
        <v>0</v>
      </c>
      <c r="AA80" s="32">
        <f t="shared" si="31"/>
        <v>1.54E-2</v>
      </c>
      <c r="AB80" s="32">
        <f t="shared" si="31"/>
        <v>31.529800000000002</v>
      </c>
      <c r="AC80" s="32">
        <f t="shared" si="31"/>
        <v>0</v>
      </c>
      <c r="AD80" s="32">
        <f t="shared" si="31"/>
        <v>23.343399999999999</v>
      </c>
      <c r="AE80" s="32">
        <f t="shared" si="31"/>
        <v>37.798999999999999</v>
      </c>
      <c r="AF80" s="58"/>
      <c r="AG80" s="125">
        <f t="shared" si="3"/>
        <v>6.9999999999999999E-4</v>
      </c>
      <c r="AH80" s="125">
        <f t="shared" si="4"/>
        <v>6.9999999999999999E-4</v>
      </c>
      <c r="AI80" s="125">
        <f t="shared" si="5"/>
        <v>6.5986153417041784E-4</v>
      </c>
      <c r="AJ80" s="125">
        <f t="shared" si="6"/>
        <v>6.4255386524311666E-4</v>
      </c>
      <c r="AK80" s="125">
        <f t="shared" si="7"/>
        <v>6.2810265386337388E-4</v>
      </c>
      <c r="AL80" s="125">
        <f t="shared" si="8"/>
        <v>6.1074011985481512E-4</v>
      </c>
      <c r="AM80" s="58"/>
      <c r="AN80" s="125">
        <f t="shared" si="9"/>
        <v>0</v>
      </c>
      <c r="AO80" s="125">
        <f t="shared" si="10"/>
        <v>0</v>
      </c>
      <c r="AP80" s="125">
        <f t="shared" si="11"/>
        <v>0</v>
      </c>
      <c r="AQ80" s="125">
        <f t="shared" si="12"/>
        <v>0</v>
      </c>
      <c r="AR80" s="125">
        <f t="shared" si="13"/>
        <v>0</v>
      </c>
      <c r="AS80" s="125">
        <f t="shared" si="14"/>
        <v>0</v>
      </c>
      <c r="AU80" s="58">
        <v>41</v>
      </c>
      <c r="AV80" s="32">
        <f t="shared" si="15"/>
        <v>1.2999999999999999E-3</v>
      </c>
      <c r="AW80" s="32">
        <f t="shared" si="16"/>
        <v>1E-4</v>
      </c>
      <c r="AX80" s="58">
        <f>1+$Q$47*(IF('Female Inactive'!$Q39&gt;=0, ((('Female Inactive'!$Q39)/7)/60), 0))^0.25</f>
        <v>0.96483722950368911</v>
      </c>
      <c r="AY80" s="58">
        <f>1+$Q$47*(IF('Female Barely'!$Q39&gt;=0, ((('Female Barely'!$Q39)/7)/60), 0))^0.25</f>
        <v>0.91684632180061953</v>
      </c>
      <c r="AZ80" s="58">
        <f>1+$Q$47*(IF('Female Somewhat'!$Q39&gt;=0, ((('Female Somewhat'!$Q39)/7)/60), 0))^0.25</f>
        <v>0.89716257310851255</v>
      </c>
      <c r="BA80" s="58">
        <f>1+$Q$47*(IF('Female Active'!$Q39&gt;=0, ((('Female Active'!$Q39)/7)/60), 0))^0.25</f>
        <v>0.88469951138771386</v>
      </c>
      <c r="BB80" s="58">
        <f>1+$Q$47*(IF('Female Highly'!$Q39&gt;=0, ((('Female Highly'!$Q39)/7)/60), 0))^0.25</f>
        <v>0.8652721827014016</v>
      </c>
      <c r="BD80" s="136">
        <f t="shared" si="17"/>
        <v>41</v>
      </c>
      <c r="BE80" s="136">
        <f t="shared" si="18"/>
        <v>1.2999999999999999E-3</v>
      </c>
      <c r="BF80" s="136">
        <f t="shared" si="19"/>
        <v>1E-4</v>
      </c>
      <c r="BG80" s="58">
        <f t="shared" si="20"/>
        <v>1</v>
      </c>
      <c r="BH80" s="58">
        <f t="shared" si="21"/>
        <v>0.95026009959446112</v>
      </c>
      <c r="BI80" s="58">
        <f t="shared" si="22"/>
        <v>0.92985899141766293</v>
      </c>
      <c r="BJ80" s="58">
        <f t="shared" si="23"/>
        <v>0.91694172274301855</v>
      </c>
      <c r="BK80" s="58">
        <f t="shared" si="24"/>
        <v>0.89680637960715548</v>
      </c>
    </row>
    <row r="81" spans="16:63">
      <c r="P81" s="5" t="s">
        <v>397</v>
      </c>
      <c r="Q81" s="5"/>
      <c r="R81" s="5" t="s">
        <v>398</v>
      </c>
      <c r="S81" s="5" t="s">
        <v>388</v>
      </c>
      <c r="T81" s="5" t="s">
        <v>391</v>
      </c>
      <c r="U81" s="58"/>
      <c r="W81" s="58">
        <v>38</v>
      </c>
      <c r="X81" s="32">
        <f t="shared" si="31"/>
        <v>6.9999999999999999E-4</v>
      </c>
      <c r="Y81" s="32">
        <f t="shared" si="31"/>
        <v>3.2000000000000002E-3</v>
      </c>
      <c r="Z81" s="32">
        <f t="shared" si="31"/>
        <v>0</v>
      </c>
      <c r="AA81" s="32">
        <f t="shared" si="31"/>
        <v>1.54E-2</v>
      </c>
      <c r="AB81" s="32">
        <f t="shared" si="31"/>
        <v>31.529800000000002</v>
      </c>
      <c r="AC81" s="32">
        <f t="shared" si="31"/>
        <v>0</v>
      </c>
      <c r="AD81" s="32">
        <f t="shared" si="31"/>
        <v>23.343399999999999</v>
      </c>
      <c r="AE81" s="32">
        <f t="shared" si="31"/>
        <v>37.798999999999999</v>
      </c>
      <c r="AF81" s="58"/>
      <c r="AG81" s="125">
        <f t="shared" si="3"/>
        <v>6.9999999999999999E-4</v>
      </c>
      <c r="AH81" s="125">
        <f t="shared" si="4"/>
        <v>6.9999999999999999E-4</v>
      </c>
      <c r="AI81" s="125">
        <f t="shared" si="5"/>
        <v>6.5986153417041784E-4</v>
      </c>
      <c r="AJ81" s="125">
        <f t="shared" si="6"/>
        <v>6.4255386524311666E-4</v>
      </c>
      <c r="AK81" s="125">
        <f t="shared" si="7"/>
        <v>6.2810265386337388E-4</v>
      </c>
      <c r="AL81" s="125">
        <f t="shared" si="8"/>
        <v>6.1074011985481512E-4</v>
      </c>
      <c r="AM81" s="58"/>
      <c r="AN81" s="125">
        <f t="shared" si="9"/>
        <v>0</v>
      </c>
      <c r="AO81" s="125">
        <f t="shared" si="10"/>
        <v>0</v>
      </c>
      <c r="AP81" s="125">
        <f t="shared" si="11"/>
        <v>0</v>
      </c>
      <c r="AQ81" s="125">
        <f t="shared" si="12"/>
        <v>0</v>
      </c>
      <c r="AR81" s="125">
        <f t="shared" si="13"/>
        <v>0</v>
      </c>
      <c r="AS81" s="125">
        <f t="shared" si="14"/>
        <v>0</v>
      </c>
      <c r="AU81" s="58">
        <v>42</v>
      </c>
      <c r="AV81" s="32">
        <f t="shared" si="15"/>
        <v>1.2999999999999999E-3</v>
      </c>
      <c r="AW81" s="32">
        <f t="shared" si="16"/>
        <v>1E-4</v>
      </c>
      <c r="AX81" s="58">
        <f>1+$Q$47*(IF('Female Inactive'!$Q40&gt;=0, ((('Female Inactive'!$Q40)/7)/60), 0))^0.25</f>
        <v>0.96445060913647307</v>
      </c>
      <c r="AY81" s="58">
        <f>1+$Q$47*(IF('Female Barely'!$Q40&gt;=0, ((('Female Barely'!$Q40)/7)/60), 0))^0.25</f>
        <v>0.91651335629540687</v>
      </c>
      <c r="AZ81" s="58">
        <f>1+$Q$47*(IF('Female Somewhat'!$Q40&gt;=0, ((('Female Somewhat'!$Q40)/7)/60), 0))^0.25</f>
        <v>0.8969290710026715</v>
      </c>
      <c r="BA81" s="58">
        <f>1+$Q$47*(IF('Female Active'!$Q40&gt;=0, ((('Female Active'!$Q40)/7)/60), 0))^0.25</f>
        <v>0.88442785600312801</v>
      </c>
      <c r="BB81" s="58">
        <f>1+$Q$47*(IF('Female Highly'!$Q40&gt;=0, ((('Female Highly'!$Q40)/7)/60), 0))^0.25</f>
        <v>0.865068031313182</v>
      </c>
      <c r="BD81" s="136">
        <f t="shared" si="17"/>
        <v>42</v>
      </c>
      <c r="BE81" s="136">
        <f t="shared" si="18"/>
        <v>1.2999999999999999E-3</v>
      </c>
      <c r="BF81" s="136">
        <f t="shared" si="19"/>
        <v>1E-4</v>
      </c>
      <c r="BG81" s="58">
        <f t="shared" si="20"/>
        <v>1</v>
      </c>
      <c r="BH81" s="58">
        <f t="shared" si="21"/>
        <v>0.95029579287218546</v>
      </c>
      <c r="BI81" s="58">
        <f t="shared" si="22"/>
        <v>0.92998963607451357</v>
      </c>
      <c r="BJ81" s="58">
        <f t="shared" si="23"/>
        <v>0.9170276296419223</v>
      </c>
      <c r="BK81" s="58">
        <f t="shared" si="24"/>
        <v>0.8969542070046761</v>
      </c>
    </row>
    <row r="82" spans="16:63">
      <c r="P82" s="5"/>
      <c r="Q82" s="5"/>
      <c r="R82" s="5"/>
      <c r="S82" s="5"/>
      <c r="T82" s="5"/>
      <c r="U82" s="58"/>
      <c r="W82" s="58">
        <v>39</v>
      </c>
      <c r="X82" s="32">
        <f t="shared" si="31"/>
        <v>6.9999999999999999E-4</v>
      </c>
      <c r="Y82" s="32">
        <f t="shared" si="31"/>
        <v>3.2000000000000002E-3</v>
      </c>
      <c r="Z82" s="32">
        <f t="shared" si="31"/>
        <v>0</v>
      </c>
      <c r="AA82" s="32">
        <f t="shared" si="31"/>
        <v>1.54E-2</v>
      </c>
      <c r="AB82" s="32">
        <f t="shared" si="31"/>
        <v>31.529800000000002</v>
      </c>
      <c r="AC82" s="32">
        <f t="shared" si="31"/>
        <v>0</v>
      </c>
      <c r="AD82" s="32">
        <f t="shared" si="31"/>
        <v>23.343399999999999</v>
      </c>
      <c r="AE82" s="32">
        <f t="shared" si="31"/>
        <v>37.798999999999999</v>
      </c>
      <c r="AF82" s="58"/>
      <c r="AG82" s="125">
        <f t="shared" si="3"/>
        <v>6.9999999999999999E-4</v>
      </c>
      <c r="AH82" s="125">
        <f t="shared" si="4"/>
        <v>6.9999999999999999E-4</v>
      </c>
      <c r="AI82" s="125">
        <f t="shared" si="5"/>
        <v>6.5986153417041784E-4</v>
      </c>
      <c r="AJ82" s="125">
        <f t="shared" si="6"/>
        <v>6.4255386524311666E-4</v>
      </c>
      <c r="AK82" s="125">
        <f t="shared" si="7"/>
        <v>6.2810265386337388E-4</v>
      </c>
      <c r="AL82" s="125">
        <f t="shared" si="8"/>
        <v>6.1074011985481512E-4</v>
      </c>
      <c r="AM82" s="58"/>
      <c r="AN82" s="125">
        <f t="shared" si="9"/>
        <v>0</v>
      </c>
      <c r="AO82" s="125">
        <f t="shared" si="10"/>
        <v>0</v>
      </c>
      <c r="AP82" s="125">
        <f t="shared" si="11"/>
        <v>0</v>
      </c>
      <c r="AQ82" s="125">
        <f t="shared" si="12"/>
        <v>0</v>
      </c>
      <c r="AR82" s="125">
        <f t="shared" si="13"/>
        <v>0</v>
      </c>
      <c r="AS82" s="125">
        <f t="shared" si="14"/>
        <v>0</v>
      </c>
      <c r="AU82" s="58">
        <v>43</v>
      </c>
      <c r="AV82" s="32">
        <f t="shared" si="15"/>
        <v>1.2999999999999999E-3</v>
      </c>
      <c r="AW82" s="32">
        <f t="shared" si="16"/>
        <v>1E-4</v>
      </c>
      <c r="AX82" s="58">
        <f>1+$Q$47*(IF('Female Inactive'!$Q41&gt;=0, ((('Female Inactive'!$Q41)/7)/60), 0))^0.25</f>
        <v>0.96409233045987719</v>
      </c>
      <c r="AY82" s="58">
        <f>1+$Q$47*(IF('Female Barely'!$Q41&gt;=0, ((('Female Barely'!$Q41)/7)/60), 0))^0.25</f>
        <v>0.91623179872475224</v>
      </c>
      <c r="AZ82" s="58">
        <f>1+$Q$47*(IF('Female Somewhat'!$Q41&gt;=0, ((('Female Somewhat'!$Q41)/7)/60), 0))^0.25</f>
        <v>0.89675047691112642</v>
      </c>
      <c r="BA82" s="58">
        <f>1+$Q$47*(IF('Female Active'!$Q41&gt;=0, ((('Female Active'!$Q41)/7)/60), 0))^0.25</f>
        <v>0.88421220501043429</v>
      </c>
      <c r="BB82" s="58">
        <f>1+$Q$47*(IF('Female Highly'!$Q41&gt;=0, ((('Female Highly'!$Q41)/7)/60), 0))^0.25</f>
        <v>0.86491425463303284</v>
      </c>
      <c r="BD82" s="136">
        <f t="shared" si="17"/>
        <v>43</v>
      </c>
      <c r="BE82" s="136">
        <f t="shared" si="18"/>
        <v>1.2999999999999999E-3</v>
      </c>
      <c r="BF82" s="136">
        <f t="shared" si="19"/>
        <v>1E-4</v>
      </c>
      <c r="BG82" s="58">
        <f t="shared" si="20"/>
        <v>1</v>
      </c>
      <c r="BH82" s="58">
        <f t="shared" si="21"/>
        <v>0.95035690024388508</v>
      </c>
      <c r="BI82" s="58">
        <f t="shared" si="22"/>
        <v>0.93014999557497946</v>
      </c>
      <c r="BJ82" s="58">
        <f t="shared" si="23"/>
        <v>0.91714473507808147</v>
      </c>
      <c r="BK82" s="58">
        <f t="shared" si="24"/>
        <v>0.89712803152418408</v>
      </c>
    </row>
    <row r="83" spans="16:63">
      <c r="P83" s="5"/>
      <c r="Q83" s="5"/>
      <c r="R83" s="5">
        <v>0</v>
      </c>
      <c r="S83" s="5">
        <v>0</v>
      </c>
      <c r="T83" s="5">
        <v>0</v>
      </c>
      <c r="U83" s="58"/>
      <c r="W83" s="58">
        <v>40</v>
      </c>
      <c r="X83" s="32">
        <f t="shared" ref="X83:AE87" si="32">G$52</f>
        <v>1.2999999999999999E-3</v>
      </c>
      <c r="Y83" s="32">
        <f t="shared" si="32"/>
        <v>7.7000000000000002E-3</v>
      </c>
      <c r="Z83" s="32">
        <f t="shared" si="32"/>
        <v>0</v>
      </c>
      <c r="AA83" s="32">
        <f t="shared" si="32"/>
        <v>1.18E-2</v>
      </c>
      <c r="AB83" s="32">
        <f t="shared" si="32"/>
        <v>28.737200000000001</v>
      </c>
      <c r="AC83" s="32">
        <f t="shared" si="32"/>
        <v>1E-4</v>
      </c>
      <c r="AD83" s="32">
        <f t="shared" si="32"/>
        <v>12.6793</v>
      </c>
      <c r="AE83" s="32">
        <f t="shared" si="32"/>
        <v>42.7258</v>
      </c>
      <c r="AF83" s="58"/>
      <c r="AG83" s="125">
        <f t="shared" si="3"/>
        <v>1.2999999999999999E-3</v>
      </c>
      <c r="AH83" s="125">
        <f t="shared" si="4"/>
        <v>1.2999999999999999E-3</v>
      </c>
      <c r="AI83" s="125">
        <f t="shared" si="5"/>
        <v>1.2254571348879187E-3</v>
      </c>
      <c r="AJ83" s="125">
        <f t="shared" si="6"/>
        <v>1.193314321165788E-3</v>
      </c>
      <c r="AK83" s="125">
        <f t="shared" si="7"/>
        <v>1.1664763571748373E-3</v>
      </c>
      <c r="AL83" s="125">
        <f t="shared" si="8"/>
        <v>1.1342316511589424E-3</v>
      </c>
      <c r="AM83" s="58"/>
      <c r="AN83" s="125">
        <f t="shared" si="9"/>
        <v>1E-4</v>
      </c>
      <c r="AO83" s="125">
        <f t="shared" si="10"/>
        <v>1E-4</v>
      </c>
      <c r="AP83" s="125">
        <f t="shared" si="11"/>
        <v>9.426593345291683E-5</v>
      </c>
      <c r="AQ83" s="125">
        <f t="shared" si="12"/>
        <v>9.1793409320445248E-5</v>
      </c>
      <c r="AR83" s="125">
        <f t="shared" si="13"/>
        <v>8.9728950551910559E-5</v>
      </c>
      <c r="AS83" s="125">
        <f t="shared" si="14"/>
        <v>8.7248588550687883E-5</v>
      </c>
      <c r="AU83" s="58">
        <v>44</v>
      </c>
      <c r="AV83" s="32">
        <f t="shared" si="15"/>
        <v>1.2999999999999999E-3</v>
      </c>
      <c r="AW83" s="32">
        <f t="shared" si="16"/>
        <v>1E-4</v>
      </c>
      <c r="AX83" s="58">
        <f>1+$Q$47*(IF('Female Inactive'!$Q42&gt;=0, ((('Female Inactive'!$Q42)/7)/60), 0))^0.25</f>
        <v>0.96376493250188611</v>
      </c>
      <c r="AY83" s="58">
        <f>1+$Q$47*(IF('Female Barely'!$Q42&gt;=0, ((('Female Barely'!$Q42)/7)/60), 0))^0.25</f>
        <v>0.91600408091876873</v>
      </c>
      <c r="AZ83" s="58">
        <f>1+$Q$47*(IF('Female Somewhat'!$Q42&gt;=0, ((('Female Somewhat'!$Q42)/7)/60), 0))^0.25</f>
        <v>0.89662916156522432</v>
      </c>
      <c r="BA83" s="58">
        <f>1+$Q$47*(IF('Female Active'!$Q42&gt;=0, ((('Female Active'!$Q42)/7)/60), 0))^0.25</f>
        <v>0.88405495645048604</v>
      </c>
      <c r="BB83" s="58">
        <f>1+$Q$47*(IF('Female Highly'!$Q42&gt;=0, ((('Female Highly'!$Q42)/7)/60), 0))^0.25</f>
        <v>0.86481266185007621</v>
      </c>
      <c r="BD83" s="136">
        <f t="shared" si="17"/>
        <v>44</v>
      </c>
      <c r="BE83" s="136">
        <f t="shared" si="18"/>
        <v>1.2999999999999999E-3</v>
      </c>
      <c r="BF83" s="136">
        <f t="shared" si="19"/>
        <v>1E-4</v>
      </c>
      <c r="BG83" s="58">
        <f t="shared" si="20"/>
        <v>1</v>
      </c>
      <c r="BH83" s="58">
        <f t="shared" si="21"/>
        <v>0.95044346398957202</v>
      </c>
      <c r="BI83" s="58">
        <f t="shared" si="22"/>
        <v>0.93034009780540505</v>
      </c>
      <c r="BJ83" s="58">
        <f t="shared" si="23"/>
        <v>0.91729313511700727</v>
      </c>
      <c r="BK83" s="58">
        <f t="shared" si="24"/>
        <v>0.89732738003349566</v>
      </c>
    </row>
    <row r="84" spans="16:63">
      <c r="P84" s="5"/>
      <c r="Q84" s="5"/>
      <c r="R84" s="5">
        <v>1</v>
      </c>
      <c r="S84" s="5">
        <v>322.5</v>
      </c>
      <c r="T84" s="5">
        <v>79037.34</v>
      </c>
      <c r="U84" s="58"/>
      <c r="W84" s="58">
        <v>41</v>
      </c>
      <c r="X84" s="32">
        <f t="shared" si="32"/>
        <v>1.2999999999999999E-3</v>
      </c>
      <c r="Y84" s="32">
        <f t="shared" si="32"/>
        <v>7.7000000000000002E-3</v>
      </c>
      <c r="Z84" s="32">
        <f t="shared" si="32"/>
        <v>0</v>
      </c>
      <c r="AA84" s="32">
        <f t="shared" si="32"/>
        <v>1.18E-2</v>
      </c>
      <c r="AB84" s="32">
        <f t="shared" si="32"/>
        <v>28.737200000000001</v>
      </c>
      <c r="AC84" s="32">
        <f t="shared" si="32"/>
        <v>1E-4</v>
      </c>
      <c r="AD84" s="32">
        <f t="shared" si="32"/>
        <v>12.6793</v>
      </c>
      <c r="AE84" s="32">
        <f t="shared" si="32"/>
        <v>42.7258</v>
      </c>
      <c r="AF84" s="58"/>
      <c r="AG84" s="125">
        <f t="shared" si="3"/>
        <v>1.2999999999999999E-3</v>
      </c>
      <c r="AH84" s="125">
        <f t="shared" si="4"/>
        <v>1.2999999999999999E-3</v>
      </c>
      <c r="AI84" s="125">
        <f t="shared" si="5"/>
        <v>1.2254571348879187E-3</v>
      </c>
      <c r="AJ84" s="125">
        <f t="shared" si="6"/>
        <v>1.193314321165788E-3</v>
      </c>
      <c r="AK84" s="125">
        <f t="shared" si="7"/>
        <v>1.1664763571748373E-3</v>
      </c>
      <c r="AL84" s="125">
        <f t="shared" si="8"/>
        <v>1.1342316511589424E-3</v>
      </c>
      <c r="AM84" s="58"/>
      <c r="AN84" s="125">
        <f t="shared" si="9"/>
        <v>1E-4</v>
      </c>
      <c r="AO84" s="125">
        <f t="shared" si="10"/>
        <v>1E-4</v>
      </c>
      <c r="AP84" s="125">
        <f t="shared" si="11"/>
        <v>9.426593345291683E-5</v>
      </c>
      <c r="AQ84" s="125">
        <f t="shared" si="12"/>
        <v>9.1793409320445248E-5</v>
      </c>
      <c r="AR84" s="125">
        <f t="shared" si="13"/>
        <v>8.9728950551910559E-5</v>
      </c>
      <c r="AS84" s="125">
        <f t="shared" si="14"/>
        <v>8.7248588550687883E-5</v>
      </c>
      <c r="AU84" s="58">
        <v>45</v>
      </c>
      <c r="AV84" s="32">
        <f t="shared" si="15"/>
        <v>2.0999999999999999E-3</v>
      </c>
      <c r="AW84" s="32">
        <f t="shared" si="16"/>
        <v>2.0000000000000001E-4</v>
      </c>
      <c r="AX84" s="58">
        <f>1+$Q$47*(IF('Female Inactive'!$Q43&gt;=0, ((('Female Inactive'!$Q43)/7)/60), 0))^0.25</f>
        <v>0.96347081165334603</v>
      </c>
      <c r="AY84" s="58">
        <f>1+$Q$47*(IF('Female Barely'!$Q43&gt;=0, ((('Female Barely'!$Q43)/7)/60), 0))^0.25</f>
        <v>0.91583283678729255</v>
      </c>
      <c r="AZ84" s="58">
        <f>1+$Q$47*(IF('Female Somewhat'!$Q43&gt;=0, ((('Female Somewhat'!$Q43)/7)/60), 0))^0.25</f>
        <v>0.89656773473653351</v>
      </c>
      <c r="BA84" s="58">
        <f>1+$Q$47*(IF('Female Active'!$Q43&gt;=0, ((('Female Active'!$Q43)/7)/60), 0))^0.25</f>
        <v>0.88395872032548772</v>
      </c>
      <c r="BB84" s="58">
        <f>1+$Q$47*(IF('Female Highly'!$Q43&gt;=0, ((('Female Highly'!$Q43)/7)/60), 0))^0.25</f>
        <v>0.8647652208457427</v>
      </c>
      <c r="BD84" s="136">
        <f t="shared" si="17"/>
        <v>45</v>
      </c>
      <c r="BE84" s="136">
        <f t="shared" si="18"/>
        <v>2.0999999999999999E-3</v>
      </c>
      <c r="BF84" s="136">
        <f t="shared" si="19"/>
        <v>2.0000000000000001E-4</v>
      </c>
      <c r="BG84" s="58">
        <f t="shared" si="20"/>
        <v>1</v>
      </c>
      <c r="BH84" s="58">
        <f t="shared" si="21"/>
        <v>0.95055587124190588</v>
      </c>
      <c r="BI84" s="58">
        <f t="shared" si="22"/>
        <v>0.93056034899282025</v>
      </c>
      <c r="BJ84" s="58">
        <f t="shared" si="23"/>
        <v>0.91747327436789383</v>
      </c>
      <c r="BK84" s="58">
        <f t="shared" si="24"/>
        <v>0.89755206944129273</v>
      </c>
    </row>
    <row r="85" spans="16:63">
      <c r="P85" s="5"/>
      <c r="Q85" s="5"/>
      <c r="R85" s="5">
        <v>2</v>
      </c>
      <c r="S85" s="5">
        <v>1353.1</v>
      </c>
      <c r="T85" s="5">
        <v>63126.27</v>
      </c>
      <c r="U85" s="58"/>
      <c r="W85" s="58">
        <v>42</v>
      </c>
      <c r="X85" s="32">
        <f t="shared" si="32"/>
        <v>1.2999999999999999E-3</v>
      </c>
      <c r="Y85" s="32">
        <f t="shared" si="32"/>
        <v>7.7000000000000002E-3</v>
      </c>
      <c r="Z85" s="32">
        <f t="shared" si="32"/>
        <v>0</v>
      </c>
      <c r="AA85" s="32">
        <f t="shared" si="32"/>
        <v>1.18E-2</v>
      </c>
      <c r="AB85" s="32">
        <f t="shared" si="32"/>
        <v>28.737200000000001</v>
      </c>
      <c r="AC85" s="32">
        <f t="shared" si="32"/>
        <v>1E-4</v>
      </c>
      <c r="AD85" s="32">
        <f t="shared" si="32"/>
        <v>12.6793</v>
      </c>
      <c r="AE85" s="32">
        <f t="shared" si="32"/>
        <v>42.7258</v>
      </c>
      <c r="AF85" s="58"/>
      <c r="AG85" s="125">
        <f t="shared" si="3"/>
        <v>1.2999999999999999E-3</v>
      </c>
      <c r="AH85" s="125">
        <f t="shared" si="4"/>
        <v>1.2999999999999999E-3</v>
      </c>
      <c r="AI85" s="125">
        <f t="shared" si="5"/>
        <v>1.2254571348879187E-3</v>
      </c>
      <c r="AJ85" s="125">
        <f t="shared" si="6"/>
        <v>1.193314321165788E-3</v>
      </c>
      <c r="AK85" s="125">
        <f t="shared" si="7"/>
        <v>1.1664763571748373E-3</v>
      </c>
      <c r="AL85" s="125">
        <f t="shared" si="8"/>
        <v>1.1342316511589424E-3</v>
      </c>
      <c r="AM85" s="58"/>
      <c r="AN85" s="125">
        <f t="shared" si="9"/>
        <v>1E-4</v>
      </c>
      <c r="AO85" s="125">
        <f t="shared" si="10"/>
        <v>1E-4</v>
      </c>
      <c r="AP85" s="125">
        <f t="shared" si="11"/>
        <v>9.426593345291683E-5</v>
      </c>
      <c r="AQ85" s="125">
        <f t="shared" si="12"/>
        <v>9.1793409320445248E-5</v>
      </c>
      <c r="AR85" s="125">
        <f t="shared" si="13"/>
        <v>8.9728950551910559E-5</v>
      </c>
      <c r="AS85" s="125">
        <f t="shared" si="14"/>
        <v>8.7248588550687883E-5</v>
      </c>
      <c r="AU85" s="58">
        <v>46</v>
      </c>
      <c r="AV85" s="32">
        <f t="shared" si="15"/>
        <v>2.0999999999999999E-3</v>
      </c>
      <c r="AW85" s="32">
        <f t="shared" si="16"/>
        <v>2.0000000000000001E-4</v>
      </c>
      <c r="AX85" s="58">
        <f>1+$Q$47*(IF('Female Inactive'!$Q44&gt;=0, ((('Female Inactive'!$Q44)/7)/60), 0))^0.25</f>
        <v>0.96321230937746782</v>
      </c>
      <c r="AY85" s="58">
        <f>1+$Q$47*(IF('Female Barely'!$Q44&gt;=0, ((('Female Barely'!$Q44)/7)/60), 0))^0.25</f>
        <v>0.91572095296119704</v>
      </c>
      <c r="AZ85" s="58">
        <f>1+$Q$47*(IF('Female Somewhat'!$Q44&gt;=0, ((('Female Somewhat'!$Q44)/7)/60), 0))^0.25</f>
        <v>0.89656908856899653</v>
      </c>
      <c r="BA85" s="58">
        <f>1+$Q$47*(IF('Female Active'!$Q44&gt;=0, ((('Female Active'!$Q44)/7)/60), 0))^0.25</f>
        <v>0.88392635788873797</v>
      </c>
      <c r="BB85" s="58">
        <f>1+$Q$47*(IF('Female Highly'!$Q44&gt;=0, ((('Female Highly'!$Q44)/7)/60), 0))^0.25</f>
        <v>0.86477408093689923</v>
      </c>
      <c r="BD85" s="136">
        <f t="shared" si="17"/>
        <v>46</v>
      </c>
      <c r="BE85" s="136">
        <f t="shared" si="18"/>
        <v>2.0999999999999999E-3</v>
      </c>
      <c r="BF85" s="136">
        <f t="shared" si="19"/>
        <v>2.0000000000000001E-4</v>
      </c>
      <c r="BG85" s="58">
        <f t="shared" si="20"/>
        <v>1</v>
      </c>
      <c r="BH85" s="58">
        <f t="shared" si="21"/>
        <v>0.95069481987105742</v>
      </c>
      <c r="BI85" s="58">
        <f t="shared" si="22"/>
        <v>0.93081149383198458</v>
      </c>
      <c r="BJ85" s="58">
        <f t="shared" si="23"/>
        <v>0.9176859029760811</v>
      </c>
      <c r="BK85" s="58">
        <f t="shared" si="24"/>
        <v>0.89780214862059848</v>
      </c>
    </row>
    <row r="86" spans="16:63">
      <c r="P86" s="5"/>
      <c r="Q86" s="5"/>
      <c r="R86" s="5">
        <v>3</v>
      </c>
      <c r="S86" s="5">
        <v>3320</v>
      </c>
      <c r="T86" s="5">
        <v>1093330</v>
      </c>
      <c r="U86" s="58"/>
      <c r="W86" s="58">
        <v>43</v>
      </c>
      <c r="X86" s="32">
        <f t="shared" si="32"/>
        <v>1.2999999999999999E-3</v>
      </c>
      <c r="Y86" s="32">
        <f t="shared" si="32"/>
        <v>7.7000000000000002E-3</v>
      </c>
      <c r="Z86" s="32">
        <f t="shared" si="32"/>
        <v>0</v>
      </c>
      <c r="AA86" s="32">
        <f t="shared" si="32"/>
        <v>1.18E-2</v>
      </c>
      <c r="AB86" s="32">
        <f t="shared" si="32"/>
        <v>28.737200000000001</v>
      </c>
      <c r="AC86" s="32">
        <f t="shared" si="32"/>
        <v>1E-4</v>
      </c>
      <c r="AD86" s="32">
        <f t="shared" si="32"/>
        <v>12.6793</v>
      </c>
      <c r="AE86" s="32">
        <f t="shared" si="32"/>
        <v>42.7258</v>
      </c>
      <c r="AF86" s="58"/>
      <c r="AG86" s="125">
        <f t="shared" si="3"/>
        <v>1.2999999999999999E-3</v>
      </c>
      <c r="AH86" s="125">
        <f t="shared" si="4"/>
        <v>1.2999999999999999E-3</v>
      </c>
      <c r="AI86" s="125">
        <f t="shared" si="5"/>
        <v>1.2254571348879187E-3</v>
      </c>
      <c r="AJ86" s="125">
        <f t="shared" si="6"/>
        <v>1.193314321165788E-3</v>
      </c>
      <c r="AK86" s="125">
        <f t="shared" si="7"/>
        <v>1.1664763571748373E-3</v>
      </c>
      <c r="AL86" s="125">
        <f t="shared" si="8"/>
        <v>1.1342316511589424E-3</v>
      </c>
      <c r="AM86" s="58"/>
      <c r="AN86" s="125">
        <f t="shared" si="9"/>
        <v>1E-4</v>
      </c>
      <c r="AO86" s="125">
        <f t="shared" si="10"/>
        <v>1E-4</v>
      </c>
      <c r="AP86" s="125">
        <f t="shared" si="11"/>
        <v>9.426593345291683E-5</v>
      </c>
      <c r="AQ86" s="125">
        <f t="shared" si="12"/>
        <v>9.1793409320445248E-5</v>
      </c>
      <c r="AR86" s="125">
        <f t="shared" si="13"/>
        <v>8.9728950551910559E-5</v>
      </c>
      <c r="AS86" s="125">
        <f t="shared" si="14"/>
        <v>8.7248588550687883E-5</v>
      </c>
      <c r="AU86" s="58">
        <v>47</v>
      </c>
      <c r="AV86" s="32">
        <f t="shared" si="15"/>
        <v>2.0999999999999999E-3</v>
      </c>
      <c r="AW86" s="32">
        <f t="shared" si="16"/>
        <v>2.0000000000000001E-4</v>
      </c>
      <c r="AX86" s="58">
        <f>1+$Q$47*(IF('Female Inactive'!$Q45&gt;=0, ((('Female Inactive'!$Q45)/7)/60), 0))^0.25</f>
        <v>0.96299179429081738</v>
      </c>
      <c r="AY86" s="58">
        <f>1+$Q$47*(IF('Female Barely'!$Q45&gt;=0, ((('Female Barely'!$Q45)/7)/60), 0))^0.25</f>
        <v>0.91567162678440528</v>
      </c>
      <c r="AZ86" s="58">
        <f>1+$Q$47*(IF('Female Somewhat'!$Q45&gt;=0, ((('Female Somewhat'!$Q45)/7)/60), 0))^0.25</f>
        <v>0.89663644847531354</v>
      </c>
      <c r="BA86" s="58">
        <f>1+$Q$47*(IF('Female Active'!$Q45&gt;=0, ((('Female Active'!$Q45)/7)/60), 0))^0.25</f>
        <v>0.88396102706951496</v>
      </c>
      <c r="BB86" s="58">
        <f>1+$Q$47*(IF('Female Highly'!$Q45&gt;=0, ((('Female Highly'!$Q45)/7)/60), 0))^0.25</f>
        <v>0.86484159898723179</v>
      </c>
      <c r="BD86" s="136">
        <f t="shared" si="17"/>
        <v>47</v>
      </c>
      <c r="BE86" s="136">
        <f t="shared" si="18"/>
        <v>2.0999999999999999E-3</v>
      </c>
      <c r="BF86" s="136">
        <f t="shared" si="19"/>
        <v>2.0000000000000001E-4</v>
      </c>
      <c r="BG86" s="58">
        <f t="shared" si="20"/>
        <v>1</v>
      </c>
      <c r="BH86" s="58">
        <f t="shared" si="21"/>
        <v>0.95086129727485325</v>
      </c>
      <c r="BI86" s="58">
        <f t="shared" si="22"/>
        <v>0.93109458854281268</v>
      </c>
      <c r="BJ86" s="58">
        <f t="shared" si="23"/>
        <v>0.91793204501861447</v>
      </c>
      <c r="BK86" s="58">
        <f t="shared" si="24"/>
        <v>0.8980778487568869</v>
      </c>
    </row>
    <row r="87" spans="16:63">
      <c r="P87" s="5"/>
      <c r="Q87" s="5"/>
      <c r="R87" s="5">
        <v>4</v>
      </c>
      <c r="S87" s="5">
        <v>7887</v>
      </c>
      <c r="T87" s="113">
        <v>22800000</v>
      </c>
      <c r="U87" s="58"/>
      <c r="W87" s="58">
        <v>44</v>
      </c>
      <c r="X87" s="32">
        <f t="shared" si="32"/>
        <v>1.2999999999999999E-3</v>
      </c>
      <c r="Y87" s="32">
        <f t="shared" si="32"/>
        <v>7.7000000000000002E-3</v>
      </c>
      <c r="Z87" s="32">
        <f t="shared" si="32"/>
        <v>0</v>
      </c>
      <c r="AA87" s="32">
        <f t="shared" si="32"/>
        <v>1.18E-2</v>
      </c>
      <c r="AB87" s="32">
        <f t="shared" si="32"/>
        <v>28.737200000000001</v>
      </c>
      <c r="AC87" s="32">
        <f t="shared" si="32"/>
        <v>1E-4</v>
      </c>
      <c r="AD87" s="32">
        <f t="shared" si="32"/>
        <v>12.6793</v>
      </c>
      <c r="AE87" s="32">
        <f t="shared" si="32"/>
        <v>42.7258</v>
      </c>
      <c r="AF87" s="58"/>
      <c r="AG87" s="125">
        <f t="shared" si="3"/>
        <v>1.2999999999999999E-3</v>
      </c>
      <c r="AH87" s="125">
        <f t="shared" si="4"/>
        <v>1.2999999999999999E-3</v>
      </c>
      <c r="AI87" s="125">
        <f t="shared" si="5"/>
        <v>1.2254571348879187E-3</v>
      </c>
      <c r="AJ87" s="125">
        <f t="shared" si="6"/>
        <v>1.193314321165788E-3</v>
      </c>
      <c r="AK87" s="125">
        <f t="shared" si="7"/>
        <v>1.1664763571748373E-3</v>
      </c>
      <c r="AL87" s="125">
        <f t="shared" si="8"/>
        <v>1.1342316511589424E-3</v>
      </c>
      <c r="AM87" s="58"/>
      <c r="AN87" s="125">
        <f t="shared" si="9"/>
        <v>1E-4</v>
      </c>
      <c r="AO87" s="125">
        <f t="shared" si="10"/>
        <v>1E-4</v>
      </c>
      <c r="AP87" s="125">
        <f t="shared" si="11"/>
        <v>9.426593345291683E-5</v>
      </c>
      <c r="AQ87" s="125">
        <f t="shared" si="12"/>
        <v>9.1793409320445248E-5</v>
      </c>
      <c r="AR87" s="125">
        <f t="shared" si="13"/>
        <v>8.9728950551910559E-5</v>
      </c>
      <c r="AS87" s="125">
        <f t="shared" si="14"/>
        <v>8.7248588550687883E-5</v>
      </c>
      <c r="AU87" s="58">
        <v>48</v>
      </c>
      <c r="AV87" s="32">
        <f t="shared" si="15"/>
        <v>2.0999999999999999E-3</v>
      </c>
      <c r="AW87" s="32">
        <f t="shared" si="16"/>
        <v>2.0000000000000001E-4</v>
      </c>
      <c r="AX87" s="58">
        <f>1+$Q$47*(IF('Female Inactive'!$Q46&gt;=0, ((('Female Inactive'!$Q46)/7)/60), 0))^0.25</f>
        <v>0.96281174254461599</v>
      </c>
      <c r="AY87" s="58">
        <f>1+$Q$47*(IF('Female Barely'!$Q46&gt;=0, ((('Female Barely'!$Q46)/7)/60), 0))^0.25</f>
        <v>0.91568843427238955</v>
      </c>
      <c r="AZ87" s="58">
        <f>1+$Q$47*(IF('Female Somewhat'!$Q46&gt;=0, ((('Female Somewhat'!$Q46)/7)/60), 0))^0.25</f>
        <v>0.89677343376116203</v>
      </c>
      <c r="BA87" s="58">
        <f>1+$Q$47*(IF('Female Active'!$Q46&gt;=0, ((('Female Active'!$Q46)/7)/60), 0))^0.25</f>
        <v>0.8840662357486192</v>
      </c>
      <c r="BB87" s="58">
        <f>1+$Q$47*(IF('Female Highly'!$Q46&gt;=0, ((('Female Highly'!$Q46)/7)/60), 0))^0.25</f>
        <v>0.86497036965687668</v>
      </c>
      <c r="BD87" s="136">
        <f t="shared" si="17"/>
        <v>48</v>
      </c>
      <c r="BE87" s="136">
        <f t="shared" si="18"/>
        <v>2.0999999999999999E-3</v>
      </c>
      <c r="BF87" s="136">
        <f t="shared" si="19"/>
        <v>2.0000000000000001E-4</v>
      </c>
      <c r="BG87" s="58">
        <f t="shared" si="20"/>
        <v>1</v>
      </c>
      <c r="BH87" s="58">
        <f t="shared" si="21"/>
        <v>0.95105657088509932</v>
      </c>
      <c r="BI87" s="58">
        <f t="shared" si="22"/>
        <v>0.93141098527847066</v>
      </c>
      <c r="BJ87" s="58">
        <f t="shared" si="23"/>
        <v>0.91821297631052956</v>
      </c>
      <c r="BK87" s="58">
        <f t="shared" si="24"/>
        <v>0.89837953925535408</v>
      </c>
    </row>
    <row r="88" spans="16:63">
      <c r="P88" s="5"/>
      <c r="Q88" s="5"/>
      <c r="R88" s="5"/>
      <c r="S88" s="5"/>
      <c r="T88" s="5"/>
      <c r="U88" s="58"/>
      <c r="W88" s="58">
        <v>45</v>
      </c>
      <c r="X88" s="32">
        <f t="shared" ref="X88:AE92" si="33">G$53</f>
        <v>2.0999999999999999E-3</v>
      </c>
      <c r="Y88" s="32">
        <f t="shared" si="33"/>
        <v>1.5599999999999999E-2</v>
      </c>
      <c r="Z88" s="32">
        <f t="shared" si="33"/>
        <v>0</v>
      </c>
      <c r="AA88" s="32">
        <f t="shared" si="33"/>
        <v>1.15E-2</v>
      </c>
      <c r="AB88" s="32">
        <f t="shared" si="33"/>
        <v>25.487300000000001</v>
      </c>
      <c r="AC88" s="32">
        <f t="shared" si="33"/>
        <v>2.0000000000000001E-4</v>
      </c>
      <c r="AD88" s="32">
        <f t="shared" si="33"/>
        <v>8.0733999999999995</v>
      </c>
      <c r="AE88" s="32">
        <f t="shared" si="33"/>
        <v>47.651600000000002</v>
      </c>
      <c r="AF88" s="58"/>
      <c r="AG88" s="125">
        <f t="shared" si="3"/>
        <v>2.0999999999999999E-3</v>
      </c>
      <c r="AH88" s="125">
        <f t="shared" si="4"/>
        <v>2.0999999999999999E-3</v>
      </c>
      <c r="AI88" s="125">
        <f t="shared" si="5"/>
        <v>1.9795846025112531E-3</v>
      </c>
      <c r="AJ88" s="125">
        <f t="shared" si="6"/>
        <v>1.92766159572935E-3</v>
      </c>
      <c r="AK88" s="125">
        <f t="shared" si="7"/>
        <v>1.8843079615901215E-3</v>
      </c>
      <c r="AL88" s="125">
        <f t="shared" si="8"/>
        <v>1.8322203595644453E-3</v>
      </c>
      <c r="AM88" s="58"/>
      <c r="AN88" s="125">
        <f t="shared" si="9"/>
        <v>2.0000000000000001E-4</v>
      </c>
      <c r="AO88" s="125">
        <f t="shared" si="10"/>
        <v>2.0000000000000001E-4</v>
      </c>
      <c r="AP88" s="125">
        <f t="shared" si="11"/>
        <v>1.8853186690583366E-4</v>
      </c>
      <c r="AQ88" s="125">
        <f t="shared" si="12"/>
        <v>1.835868186408905E-4</v>
      </c>
      <c r="AR88" s="125">
        <f t="shared" si="13"/>
        <v>1.7945790110382112E-4</v>
      </c>
      <c r="AS88" s="125">
        <f t="shared" si="14"/>
        <v>1.7449717710137577E-4</v>
      </c>
      <c r="AU88" s="58">
        <v>49</v>
      </c>
      <c r="AV88" s="32">
        <f t="shared" si="15"/>
        <v>2.0999999999999999E-3</v>
      </c>
      <c r="AW88" s="32">
        <f t="shared" si="16"/>
        <v>2.0000000000000001E-4</v>
      </c>
      <c r="AX88" s="58">
        <f>1+$Q$47*(IF('Female Inactive'!$Q47&gt;=0, ((('Female Inactive'!$Q47)/7)/60), 0))^0.25</f>
        <v>0.96267482076571687</v>
      </c>
      <c r="AY88" s="58">
        <f>1+$Q$47*(IF('Female Barely'!$Q47&gt;=0, ((('Female Barely'!$Q47)/7)/60), 0))^0.25</f>
        <v>0.91577541142222174</v>
      </c>
      <c r="AZ88" s="58">
        <f>1+$Q$47*(IF('Female Somewhat'!$Q47&gt;=0, ((('Female Somewhat'!$Q47)/7)/60), 0))^0.25</f>
        <v>0.89698413079618011</v>
      </c>
      <c r="BA88" s="58">
        <f>1+$Q$47*(IF('Female Active'!$Q47&gt;=0, ((('Female Active'!$Q47)/7)/60), 0))^0.25</f>
        <v>0.88424590508072221</v>
      </c>
      <c r="BB88" s="58">
        <f>1+$Q$47*(IF('Female Highly'!$Q47&gt;=0, ((('Female Highly'!$Q47)/7)/60), 0))^0.25</f>
        <v>0.86516326074994798</v>
      </c>
      <c r="BD88" s="136">
        <f t="shared" si="17"/>
        <v>49</v>
      </c>
      <c r="BE88" s="136">
        <f t="shared" si="18"/>
        <v>2.0999999999999999E-3</v>
      </c>
      <c r="BF88" s="136">
        <f t="shared" si="19"/>
        <v>2.0000000000000001E-4</v>
      </c>
      <c r="BG88" s="58">
        <f t="shared" si="20"/>
        <v>1</v>
      </c>
      <c r="BH88" s="58">
        <f t="shared" si="21"/>
        <v>0.95128218965341682</v>
      </c>
      <c r="BI88" s="58">
        <f t="shared" si="22"/>
        <v>0.93176232664183944</v>
      </c>
      <c r="BJ88" s="58">
        <f t="shared" si="23"/>
        <v>0.91853020979336319</v>
      </c>
      <c r="BK88" s="58">
        <f t="shared" si="24"/>
        <v>0.89870768621723418</v>
      </c>
    </row>
    <row r="89" spans="16:63">
      <c r="P89" s="5"/>
      <c r="Q89" s="5"/>
      <c r="R89" s="5" t="s">
        <v>107</v>
      </c>
      <c r="S89" s="5">
        <v>1702.25</v>
      </c>
      <c r="T89" s="113">
        <v>13600000</v>
      </c>
      <c r="U89" s="58"/>
      <c r="W89" s="58">
        <v>46</v>
      </c>
      <c r="X89" s="32">
        <f t="shared" si="33"/>
        <v>2.0999999999999999E-3</v>
      </c>
      <c r="Y89" s="32">
        <f t="shared" si="33"/>
        <v>1.5599999999999999E-2</v>
      </c>
      <c r="Z89" s="32">
        <f t="shared" si="33"/>
        <v>0</v>
      </c>
      <c r="AA89" s="32">
        <f t="shared" si="33"/>
        <v>1.15E-2</v>
      </c>
      <c r="AB89" s="32">
        <f t="shared" si="33"/>
        <v>25.487300000000001</v>
      </c>
      <c r="AC89" s="32">
        <f t="shared" si="33"/>
        <v>2.0000000000000001E-4</v>
      </c>
      <c r="AD89" s="32">
        <f t="shared" si="33"/>
        <v>8.0733999999999995</v>
      </c>
      <c r="AE89" s="32">
        <f t="shared" si="33"/>
        <v>47.651600000000002</v>
      </c>
      <c r="AF89" s="58"/>
      <c r="AG89" s="125">
        <f t="shared" si="3"/>
        <v>2.0999999999999999E-3</v>
      </c>
      <c r="AH89" s="125">
        <f t="shared" si="4"/>
        <v>2.0999999999999999E-3</v>
      </c>
      <c r="AI89" s="125">
        <f t="shared" si="5"/>
        <v>1.9795846025112531E-3</v>
      </c>
      <c r="AJ89" s="125">
        <f t="shared" si="6"/>
        <v>1.92766159572935E-3</v>
      </c>
      <c r="AK89" s="125">
        <f t="shared" si="7"/>
        <v>1.8843079615901215E-3</v>
      </c>
      <c r="AL89" s="125">
        <f t="shared" si="8"/>
        <v>1.8322203595644453E-3</v>
      </c>
      <c r="AM89" s="58"/>
      <c r="AN89" s="125">
        <f t="shared" si="9"/>
        <v>2.0000000000000001E-4</v>
      </c>
      <c r="AO89" s="125">
        <f t="shared" si="10"/>
        <v>2.0000000000000001E-4</v>
      </c>
      <c r="AP89" s="125">
        <f t="shared" si="11"/>
        <v>1.8853186690583366E-4</v>
      </c>
      <c r="AQ89" s="125">
        <f t="shared" si="12"/>
        <v>1.835868186408905E-4</v>
      </c>
      <c r="AR89" s="125">
        <f t="shared" si="13"/>
        <v>1.7945790110382112E-4</v>
      </c>
      <c r="AS89" s="125">
        <f t="shared" si="14"/>
        <v>1.7449717710137577E-4</v>
      </c>
      <c r="AU89" s="58">
        <v>50</v>
      </c>
      <c r="AV89" s="32">
        <f t="shared" si="15"/>
        <v>2.7000000000000001E-3</v>
      </c>
      <c r="AW89" s="32">
        <f t="shared" si="16"/>
        <v>4.0000000000000002E-4</v>
      </c>
      <c r="AX89" s="58">
        <f>1+$Q$47*(IF('Female Inactive'!$Q48&gt;=0, ((('Female Inactive'!$Q48)/7)/60), 0))^0.25</f>
        <v>0.96258397644484339</v>
      </c>
      <c r="AY89" s="58">
        <f>1+$Q$47*(IF('Female Barely'!$Q48&gt;=0, ((('Female Barely'!$Q48)/7)/60), 0))^0.25</f>
        <v>0.91593715336063641</v>
      </c>
      <c r="AZ89" s="58">
        <f>1+$Q$47*(IF('Female Somewhat'!$Q48&gt;=0, ((('Female Somewhat'!$Q48)/7)/60), 0))^0.25</f>
        <v>0.89727318246385412</v>
      </c>
      <c r="BA89" s="58">
        <f>1+$Q$47*(IF('Female Active'!$Q48&gt;=0, ((('Female Active'!$Q48)/7)/60), 0))^0.25</f>
        <v>0.88450444571889508</v>
      </c>
      <c r="BB89" s="58">
        <f>1+$Q$47*(IF('Female Highly'!$Q48&gt;=0, ((('Female Highly'!$Q48)/7)/60), 0))^0.25</f>
        <v>0.86542345486879013</v>
      </c>
      <c r="BD89" s="136">
        <f t="shared" si="17"/>
        <v>50</v>
      </c>
      <c r="BE89" s="136">
        <f t="shared" si="18"/>
        <v>2.7000000000000001E-3</v>
      </c>
      <c r="BF89" s="136">
        <f t="shared" si="19"/>
        <v>4.0000000000000002E-4</v>
      </c>
      <c r="BG89" s="58">
        <f t="shared" si="20"/>
        <v>1</v>
      </c>
      <c r="BH89" s="58">
        <f t="shared" si="21"/>
        <v>0.95153999627493291</v>
      </c>
      <c r="BI89" s="58">
        <f t="shared" si="22"/>
        <v>0.93215054937626873</v>
      </c>
      <c r="BJ89" s="58">
        <f t="shared" si="23"/>
        <v>0.91888548673506587</v>
      </c>
      <c r="BK89" s="58">
        <f t="shared" si="24"/>
        <v>0.8990628101509639</v>
      </c>
    </row>
    <row r="90" spans="16:63">
      <c r="U90" s="58"/>
      <c r="W90" s="58">
        <v>47</v>
      </c>
      <c r="X90" s="32">
        <f t="shared" si="33"/>
        <v>2.0999999999999999E-3</v>
      </c>
      <c r="Y90" s="32">
        <f t="shared" si="33"/>
        <v>1.5599999999999999E-2</v>
      </c>
      <c r="Z90" s="32">
        <f t="shared" si="33"/>
        <v>0</v>
      </c>
      <c r="AA90" s="32">
        <f t="shared" si="33"/>
        <v>1.15E-2</v>
      </c>
      <c r="AB90" s="32">
        <f t="shared" si="33"/>
        <v>25.487300000000001</v>
      </c>
      <c r="AC90" s="32">
        <f t="shared" si="33"/>
        <v>2.0000000000000001E-4</v>
      </c>
      <c r="AD90" s="32">
        <f t="shared" si="33"/>
        <v>8.0733999999999995</v>
      </c>
      <c r="AE90" s="32">
        <f t="shared" si="33"/>
        <v>47.651600000000002</v>
      </c>
      <c r="AF90" s="58"/>
      <c r="AG90" s="125">
        <f t="shared" si="3"/>
        <v>2.0999999999999999E-3</v>
      </c>
      <c r="AH90" s="125">
        <f t="shared" si="4"/>
        <v>2.0999999999999999E-3</v>
      </c>
      <c r="AI90" s="125">
        <f t="shared" si="5"/>
        <v>1.9795846025112531E-3</v>
      </c>
      <c r="AJ90" s="125">
        <f t="shared" si="6"/>
        <v>1.92766159572935E-3</v>
      </c>
      <c r="AK90" s="125">
        <f t="shared" si="7"/>
        <v>1.8843079615901215E-3</v>
      </c>
      <c r="AL90" s="125">
        <f t="shared" si="8"/>
        <v>1.8322203595644453E-3</v>
      </c>
      <c r="AM90" s="58"/>
      <c r="AN90" s="125">
        <f t="shared" si="9"/>
        <v>2.0000000000000001E-4</v>
      </c>
      <c r="AO90" s="125">
        <f t="shared" si="10"/>
        <v>2.0000000000000001E-4</v>
      </c>
      <c r="AP90" s="125">
        <f t="shared" si="11"/>
        <v>1.8853186690583366E-4</v>
      </c>
      <c r="AQ90" s="125">
        <f t="shared" si="12"/>
        <v>1.835868186408905E-4</v>
      </c>
      <c r="AR90" s="125">
        <f t="shared" si="13"/>
        <v>1.7945790110382112E-4</v>
      </c>
      <c r="AS90" s="125">
        <f t="shared" si="14"/>
        <v>1.7449717710137577E-4</v>
      </c>
      <c r="AU90" s="58">
        <v>51</v>
      </c>
      <c r="AV90" s="32">
        <f t="shared" si="15"/>
        <v>2.7000000000000001E-3</v>
      </c>
      <c r="AW90" s="32">
        <f t="shared" si="16"/>
        <v>4.0000000000000002E-4</v>
      </c>
      <c r="AX90" s="58">
        <f>1+$Q$47*(IF('Female Inactive'!$Q49&gt;=0, ((('Female Inactive'!$Q49)/7)/60), 0))^0.25</f>
        <v>0.96254254175764908</v>
      </c>
      <c r="AY90" s="58">
        <f>1+$Q$47*(IF('Female Barely'!$Q49&gt;=0, ((('Female Barely'!$Q49)/7)/60), 0))^0.25</f>
        <v>0.91617893740821166</v>
      </c>
      <c r="AZ90" s="58">
        <f>1+$Q$47*(IF('Female Somewhat'!$Q49&gt;=0, ((('Female Somewhat'!$Q49)/7)/60), 0))^0.25</f>
        <v>0.8976458989106918</v>
      </c>
      <c r="BA90" s="58">
        <f>1+$Q$47*(IF('Female Active'!$Q49&gt;=0, ((('Female Active'!$Q49)/7)/60), 0))^0.25</f>
        <v>0.88484685071020852</v>
      </c>
      <c r="BB90" s="58">
        <f>1+$Q$47*(IF('Female Highly'!$Q49&gt;=0, ((('Female Highly'!$Q49)/7)/60), 0))^0.25</f>
        <v>0.86575449891390155</v>
      </c>
      <c r="BD90" s="136">
        <f t="shared" si="17"/>
        <v>51</v>
      </c>
      <c r="BE90" s="136">
        <f t="shared" si="18"/>
        <v>2.7000000000000001E-3</v>
      </c>
      <c r="BF90" s="136">
        <f t="shared" si="19"/>
        <v>4.0000000000000002E-4</v>
      </c>
      <c r="BG90" s="58">
        <f t="shared" si="20"/>
        <v>1</v>
      </c>
      <c r="BH90" s="58">
        <f t="shared" si="21"/>
        <v>0.95183215043693004</v>
      </c>
      <c r="BI90" s="58">
        <f t="shared" si="22"/>
        <v>0.93257789652761436</v>
      </c>
      <c r="BJ90" s="58">
        <f t="shared" si="23"/>
        <v>0.91928077183418355</v>
      </c>
      <c r="BK90" s="58">
        <f t="shared" si="24"/>
        <v>0.89944543888210082</v>
      </c>
    </row>
    <row r="91" spans="16:63">
      <c r="U91" s="58"/>
      <c r="W91" s="58">
        <v>48</v>
      </c>
      <c r="X91" s="32">
        <f t="shared" si="33"/>
        <v>2.0999999999999999E-3</v>
      </c>
      <c r="Y91" s="32">
        <f t="shared" si="33"/>
        <v>1.5599999999999999E-2</v>
      </c>
      <c r="Z91" s="32">
        <f t="shared" si="33"/>
        <v>0</v>
      </c>
      <c r="AA91" s="32">
        <f t="shared" si="33"/>
        <v>1.15E-2</v>
      </c>
      <c r="AB91" s="32">
        <f t="shared" si="33"/>
        <v>25.487300000000001</v>
      </c>
      <c r="AC91" s="32">
        <f t="shared" si="33"/>
        <v>2.0000000000000001E-4</v>
      </c>
      <c r="AD91" s="32">
        <f t="shared" si="33"/>
        <v>8.0733999999999995</v>
      </c>
      <c r="AE91" s="32">
        <f t="shared" si="33"/>
        <v>47.651600000000002</v>
      </c>
      <c r="AF91" s="58"/>
      <c r="AG91" s="125">
        <f t="shared" si="3"/>
        <v>2.0999999999999999E-3</v>
      </c>
      <c r="AH91" s="125">
        <f t="shared" si="4"/>
        <v>2.0999999999999999E-3</v>
      </c>
      <c r="AI91" s="125">
        <f t="shared" si="5"/>
        <v>1.9795846025112531E-3</v>
      </c>
      <c r="AJ91" s="125">
        <f t="shared" si="6"/>
        <v>1.92766159572935E-3</v>
      </c>
      <c r="AK91" s="125">
        <f t="shared" si="7"/>
        <v>1.8843079615901215E-3</v>
      </c>
      <c r="AL91" s="125">
        <f t="shared" si="8"/>
        <v>1.8322203595644453E-3</v>
      </c>
      <c r="AM91" s="58"/>
      <c r="AN91" s="125">
        <f t="shared" si="9"/>
        <v>2.0000000000000001E-4</v>
      </c>
      <c r="AO91" s="125">
        <f t="shared" si="10"/>
        <v>2.0000000000000001E-4</v>
      </c>
      <c r="AP91" s="125">
        <f t="shared" si="11"/>
        <v>1.8853186690583366E-4</v>
      </c>
      <c r="AQ91" s="125">
        <f t="shared" si="12"/>
        <v>1.835868186408905E-4</v>
      </c>
      <c r="AR91" s="125">
        <f t="shared" si="13"/>
        <v>1.7945790110382112E-4</v>
      </c>
      <c r="AS91" s="125">
        <f t="shared" si="14"/>
        <v>1.7449717710137577E-4</v>
      </c>
      <c r="AU91" s="58">
        <v>52</v>
      </c>
      <c r="AV91" s="32">
        <f t="shared" si="15"/>
        <v>2.7000000000000001E-3</v>
      </c>
      <c r="AW91" s="32">
        <f t="shared" si="16"/>
        <v>4.0000000000000002E-4</v>
      </c>
      <c r="AX91" s="58">
        <f>1+$Q$47*(IF('Female Inactive'!$Q50&gt;=0, ((('Female Inactive'!$Q50)/7)/60), 0))^0.25</f>
        <v>0.96255435862511962</v>
      </c>
      <c r="AY91" s="58">
        <f>1+$Q$47*(IF('Female Barely'!$Q50&gt;=0, ((('Female Barely'!$Q50)/7)/60), 0))^0.25</f>
        <v>0.91650687846895185</v>
      </c>
      <c r="AZ91" s="58">
        <f>1+$Q$47*(IF('Female Somewhat'!$Q50&gt;=0, ((('Female Somewhat'!$Q50)/7)/60), 0))^0.25</f>
        <v>0.89810839645874818</v>
      </c>
      <c r="BA91" s="58">
        <f>1+$Q$47*(IF('Female Active'!$Q50&gt;=0, ((('Female Active'!$Q50)/7)/60), 0))^0.25</f>
        <v>0.88527881011284904</v>
      </c>
      <c r="BB91" s="58">
        <f>1+$Q$47*(IF('Female Highly'!$Q50&gt;=0, ((('Female Highly'!$Q50)/7)/60), 0))^0.25</f>
        <v>0.86616036340993552</v>
      </c>
      <c r="BD91" s="136">
        <f t="shared" si="17"/>
        <v>52</v>
      </c>
      <c r="BE91" s="136">
        <f t="shared" si="18"/>
        <v>2.7000000000000001E-3</v>
      </c>
      <c r="BF91" s="136">
        <f t="shared" si="19"/>
        <v>4.0000000000000002E-4</v>
      </c>
      <c r="BG91" s="58">
        <f t="shared" si="20"/>
        <v>1</v>
      </c>
      <c r="BH91" s="58">
        <f t="shared" si="21"/>
        <v>0.95216116394512984</v>
      </c>
      <c r="BI91" s="58">
        <f t="shared" si="22"/>
        <v>0.93304693746499279</v>
      </c>
      <c r="BJ91" s="58">
        <f t="shared" si="23"/>
        <v>0.91971824986315742</v>
      </c>
      <c r="BK91" s="58">
        <f t="shared" si="24"/>
        <v>0.89985605036076088</v>
      </c>
    </row>
    <row r="92" spans="16:63">
      <c r="U92" s="58"/>
      <c r="W92" s="58">
        <v>49</v>
      </c>
      <c r="X92" s="32">
        <f t="shared" si="33"/>
        <v>2.0999999999999999E-3</v>
      </c>
      <c r="Y92" s="32">
        <f t="shared" si="33"/>
        <v>1.5599999999999999E-2</v>
      </c>
      <c r="Z92" s="32">
        <f t="shared" si="33"/>
        <v>0</v>
      </c>
      <c r="AA92" s="32">
        <f t="shared" si="33"/>
        <v>1.15E-2</v>
      </c>
      <c r="AB92" s="32">
        <f t="shared" si="33"/>
        <v>25.487300000000001</v>
      </c>
      <c r="AC92" s="32">
        <f t="shared" si="33"/>
        <v>2.0000000000000001E-4</v>
      </c>
      <c r="AD92" s="32">
        <f t="shared" si="33"/>
        <v>8.0733999999999995</v>
      </c>
      <c r="AE92" s="32">
        <f t="shared" si="33"/>
        <v>47.651600000000002</v>
      </c>
      <c r="AF92" s="58"/>
      <c r="AG92" s="125">
        <f t="shared" si="3"/>
        <v>2.0999999999999999E-3</v>
      </c>
      <c r="AH92" s="125">
        <f t="shared" si="4"/>
        <v>2.0999999999999999E-3</v>
      </c>
      <c r="AI92" s="125">
        <f t="shared" si="5"/>
        <v>1.9795846025112531E-3</v>
      </c>
      <c r="AJ92" s="125">
        <f t="shared" si="6"/>
        <v>1.92766159572935E-3</v>
      </c>
      <c r="AK92" s="125">
        <f t="shared" si="7"/>
        <v>1.8843079615901215E-3</v>
      </c>
      <c r="AL92" s="125">
        <f t="shared" si="8"/>
        <v>1.8322203595644453E-3</v>
      </c>
      <c r="AM92" s="58"/>
      <c r="AN92" s="125">
        <f t="shared" si="9"/>
        <v>2.0000000000000001E-4</v>
      </c>
      <c r="AO92" s="125">
        <f t="shared" si="10"/>
        <v>2.0000000000000001E-4</v>
      </c>
      <c r="AP92" s="125">
        <f t="shared" si="11"/>
        <v>1.8853186690583366E-4</v>
      </c>
      <c r="AQ92" s="125">
        <f t="shared" si="12"/>
        <v>1.835868186408905E-4</v>
      </c>
      <c r="AR92" s="125">
        <f t="shared" si="13"/>
        <v>1.7945790110382112E-4</v>
      </c>
      <c r="AS92" s="125">
        <f t="shared" si="14"/>
        <v>1.7449717710137577E-4</v>
      </c>
      <c r="AU92" s="58">
        <v>53</v>
      </c>
      <c r="AV92" s="32">
        <f t="shared" si="15"/>
        <v>2.7000000000000001E-3</v>
      </c>
      <c r="AW92" s="32">
        <f t="shared" si="16"/>
        <v>4.0000000000000002E-4</v>
      </c>
      <c r="AX92" s="58">
        <f>1+$Q$47*(IF('Female Inactive'!$Q51&gt;=0, ((('Female Inactive'!$Q51)/7)/60), 0))^0.25</f>
        <v>0.96262393577530969</v>
      </c>
      <c r="AY92" s="58">
        <f>1+$Q$47*(IF('Female Barely'!$Q51&gt;=0, ((('Female Barely'!$Q51)/7)/60), 0))^0.25</f>
        <v>0.9169281286269455</v>
      </c>
      <c r="AZ92" s="58">
        <f>1+$Q$47*(IF('Female Somewhat'!$Q51&gt;=0, ((('Female Somewhat'!$Q51)/7)/60), 0))^0.25</f>
        <v>0.89866777422824651</v>
      </c>
      <c r="BA92" s="58">
        <f>1+$Q$47*(IF('Female Active'!$Q51&gt;=0, ((('Female Active'!$Q51)/7)/60), 0))^0.25</f>
        <v>0.88580685420892658</v>
      </c>
      <c r="BB92" s="58">
        <f>1+$Q$47*(IF('Female Highly'!$Q51&gt;=0, ((('Female Highly'!$Q51)/7)/60), 0))^0.25</f>
        <v>0.86664551423486214</v>
      </c>
      <c r="BD92" s="136">
        <f t="shared" si="17"/>
        <v>53</v>
      </c>
      <c r="BE92" s="136">
        <f t="shared" si="18"/>
        <v>2.7000000000000001E-3</v>
      </c>
      <c r="BF92" s="136">
        <f t="shared" si="19"/>
        <v>4.0000000000000002E-4</v>
      </c>
      <c r="BG92" s="58">
        <f t="shared" si="20"/>
        <v>1</v>
      </c>
      <c r="BH92" s="58">
        <f t="shared" si="21"/>
        <v>0.9525299491835717</v>
      </c>
      <c r="BI92" s="58">
        <f t="shared" si="22"/>
        <v>0.9335605949840089</v>
      </c>
      <c r="BJ92" s="58">
        <f t="shared" si="23"/>
        <v>0.92020032048703038</v>
      </c>
      <c r="BK92" s="58">
        <f t="shared" si="24"/>
        <v>0.90029499789744449</v>
      </c>
    </row>
    <row r="93" spans="16:63">
      <c r="U93" s="58"/>
      <c r="W93" s="58">
        <v>50</v>
      </c>
      <c r="X93" s="32">
        <f t="shared" ref="X93:AE97" si="34">G$54</f>
        <v>2.7000000000000001E-3</v>
      </c>
      <c r="Y93" s="32">
        <f t="shared" si="34"/>
        <v>2.64E-2</v>
      </c>
      <c r="Z93" s="32">
        <f t="shared" si="34"/>
        <v>0</v>
      </c>
      <c r="AA93" s="32">
        <f t="shared" si="34"/>
        <v>1.46E-2</v>
      </c>
      <c r="AB93" s="32">
        <f t="shared" si="34"/>
        <v>22.2943</v>
      </c>
      <c r="AC93" s="32">
        <f t="shared" si="34"/>
        <v>4.0000000000000002E-4</v>
      </c>
      <c r="AD93" s="32">
        <f t="shared" si="34"/>
        <v>6.6814</v>
      </c>
      <c r="AE93" s="32">
        <f t="shared" si="34"/>
        <v>52.531599999999997</v>
      </c>
      <c r="AF93" s="58"/>
      <c r="AG93" s="125">
        <f t="shared" si="3"/>
        <v>2.7000000000000001E-3</v>
      </c>
      <c r="AH93" s="125">
        <f t="shared" si="4"/>
        <v>2.7000000000000001E-3</v>
      </c>
      <c r="AI93" s="125">
        <f t="shared" si="5"/>
        <v>2.5451802032287543E-3</v>
      </c>
      <c r="AJ93" s="125">
        <f t="shared" si="6"/>
        <v>2.4784220516520217E-3</v>
      </c>
      <c r="AK93" s="125">
        <f t="shared" si="7"/>
        <v>2.4226816649015851E-3</v>
      </c>
      <c r="AL93" s="125">
        <f t="shared" si="8"/>
        <v>2.3557118908685728E-3</v>
      </c>
      <c r="AM93" s="58"/>
      <c r="AN93" s="125">
        <f t="shared" si="9"/>
        <v>4.0000000000000002E-4</v>
      </c>
      <c r="AO93" s="125">
        <f t="shared" si="10"/>
        <v>4.0000000000000002E-4</v>
      </c>
      <c r="AP93" s="125">
        <f t="shared" si="11"/>
        <v>3.7706373381166732E-4</v>
      </c>
      <c r="AQ93" s="125">
        <f t="shared" si="12"/>
        <v>3.6717363728178099E-4</v>
      </c>
      <c r="AR93" s="125">
        <f t="shared" si="13"/>
        <v>3.5891580220764223E-4</v>
      </c>
      <c r="AS93" s="125">
        <f t="shared" si="14"/>
        <v>3.4899435420275153E-4</v>
      </c>
      <c r="AU93" s="58">
        <v>54</v>
      </c>
      <c r="AV93" s="32">
        <f t="shared" si="15"/>
        <v>2.7000000000000001E-3</v>
      </c>
      <c r="AW93" s="32">
        <f t="shared" si="16"/>
        <v>4.0000000000000002E-4</v>
      </c>
      <c r="AX93" s="58">
        <f>1+$Q$47*(IF('Female Inactive'!$Q52&gt;=0, ((('Female Inactive'!$Q52)/7)/60), 0))^0.25</f>
        <v>0.96275665336388683</v>
      </c>
      <c r="AY93" s="58">
        <f>1+$Q$47*(IF('Female Barely'!$Q52&gt;=0, ((('Female Barely'!$Q52)/7)/60), 0))^0.25</f>
        <v>0.91745113810892376</v>
      </c>
      <c r="AZ93" s="58">
        <f>1+$Q$47*(IF('Female Somewhat'!$Q52&gt;=0, ((('Female Somewhat'!$Q52)/7)/60), 0))^0.25</f>
        <v>0.8993323419943392</v>
      </c>
      <c r="BA93" s="58">
        <f>1+$Q$47*(IF('Female Active'!$Q52&gt;=0, ((('Female Active'!$Q52)/7)/60), 0))^0.25</f>
        <v>0.88643853482471791</v>
      </c>
      <c r="BB93" s="58">
        <f>1+$Q$47*(IF('Female Highly'!$Q52&gt;=0, ((('Female Highly'!$Q52)/7)/60), 0))^0.25</f>
        <v>0.86721500014538033</v>
      </c>
      <c r="BD93" s="136">
        <f t="shared" si="17"/>
        <v>54</v>
      </c>
      <c r="BE93" s="136">
        <f t="shared" si="18"/>
        <v>2.7000000000000001E-3</v>
      </c>
      <c r="BF93" s="136">
        <f t="shared" si="19"/>
        <v>4.0000000000000002E-4</v>
      </c>
      <c r="BG93" s="58">
        <f t="shared" si="20"/>
        <v>1</v>
      </c>
      <c r="BH93" s="58">
        <f t="shared" si="21"/>
        <v>0.95294188298084992</v>
      </c>
      <c r="BI93" s="58">
        <f t="shared" si="22"/>
        <v>0.93412217807278497</v>
      </c>
      <c r="BJ93" s="58">
        <f t="shared" si="23"/>
        <v>0.92072958595247067</v>
      </c>
      <c r="BK93" s="58">
        <f t="shared" si="24"/>
        <v>0.90076240669469021</v>
      </c>
    </row>
    <row r="94" spans="16:63">
      <c r="U94" s="58"/>
      <c r="W94" s="58">
        <v>51</v>
      </c>
      <c r="X94" s="32">
        <f t="shared" si="34"/>
        <v>2.7000000000000001E-3</v>
      </c>
      <c r="Y94" s="32">
        <f t="shared" si="34"/>
        <v>2.64E-2</v>
      </c>
      <c r="Z94" s="32">
        <f t="shared" si="34"/>
        <v>0</v>
      </c>
      <c r="AA94" s="32">
        <f t="shared" si="34"/>
        <v>1.46E-2</v>
      </c>
      <c r="AB94" s="32">
        <f t="shared" si="34"/>
        <v>22.2943</v>
      </c>
      <c r="AC94" s="32">
        <f t="shared" si="34"/>
        <v>4.0000000000000002E-4</v>
      </c>
      <c r="AD94" s="32">
        <f t="shared" si="34"/>
        <v>6.6814</v>
      </c>
      <c r="AE94" s="32">
        <f t="shared" si="34"/>
        <v>52.531599999999997</v>
      </c>
      <c r="AF94" s="58"/>
      <c r="AG94" s="125">
        <f t="shared" si="3"/>
        <v>2.7000000000000001E-3</v>
      </c>
      <c r="AH94" s="125">
        <f t="shared" si="4"/>
        <v>2.7000000000000001E-3</v>
      </c>
      <c r="AI94" s="125">
        <f t="shared" si="5"/>
        <v>2.5451802032287543E-3</v>
      </c>
      <c r="AJ94" s="125">
        <f t="shared" si="6"/>
        <v>2.4784220516520217E-3</v>
      </c>
      <c r="AK94" s="125">
        <f t="shared" si="7"/>
        <v>2.4226816649015851E-3</v>
      </c>
      <c r="AL94" s="125">
        <f t="shared" si="8"/>
        <v>2.3557118908685728E-3</v>
      </c>
      <c r="AM94" s="58"/>
      <c r="AN94" s="125">
        <f t="shared" si="9"/>
        <v>4.0000000000000002E-4</v>
      </c>
      <c r="AO94" s="125">
        <f t="shared" si="10"/>
        <v>4.0000000000000002E-4</v>
      </c>
      <c r="AP94" s="125">
        <f t="shared" si="11"/>
        <v>3.7706373381166732E-4</v>
      </c>
      <c r="AQ94" s="125">
        <f t="shared" si="12"/>
        <v>3.6717363728178099E-4</v>
      </c>
      <c r="AR94" s="125">
        <f t="shared" si="13"/>
        <v>3.5891580220764223E-4</v>
      </c>
      <c r="AS94" s="125">
        <f t="shared" si="14"/>
        <v>3.4899435420275153E-4</v>
      </c>
      <c r="AU94" s="58">
        <v>55</v>
      </c>
      <c r="AV94" s="32">
        <f t="shared" si="15"/>
        <v>2.8E-3</v>
      </c>
      <c r="AW94" s="32">
        <f t="shared" si="16"/>
        <v>6.9999999999999999E-4</v>
      </c>
      <c r="AX94" s="58">
        <f>1+$Q$47*(IF('Female Inactive'!$Q53&gt;=0, ((('Female Inactive'!$Q53)/7)/60), 0))^0.25</f>
        <v>0.96295903860417609</v>
      </c>
      <c r="AY94" s="58">
        <f>1+$Q$47*(IF('Female Barely'!$Q53&gt;=0, ((('Female Barely'!$Q53)/7)/60), 0))^0.25</f>
        <v>0.91808600298033327</v>
      </c>
      <c r="AZ94" s="58">
        <f>1+$Q$47*(IF('Female Somewhat'!$Q53&gt;=0, ((('Female Somewhat'!$Q53)/7)/60), 0))^0.25</f>
        <v>0.90011191882455022</v>
      </c>
      <c r="BA94" s="58">
        <f>1+$Q$47*(IF('Female Active'!$Q53&gt;=0, ((('Female Active'!$Q53)/7)/60), 0))^0.25</f>
        <v>0.88718265815483799</v>
      </c>
      <c r="BB94" s="58">
        <f>1+$Q$47*(IF('Female Highly'!$Q53&gt;=0, ((('Female Highly'!$Q53)/7)/60), 0))^0.25</f>
        <v>0.86787456062220214</v>
      </c>
      <c r="BD94" s="136">
        <f t="shared" si="17"/>
        <v>55</v>
      </c>
      <c r="BE94" s="136">
        <f t="shared" si="18"/>
        <v>2.8E-3</v>
      </c>
      <c r="BF94" s="136">
        <f t="shared" si="19"/>
        <v>6.9999999999999999E-4</v>
      </c>
      <c r="BG94" s="58">
        <f t="shared" si="20"/>
        <v>1</v>
      </c>
      <c r="BH94" s="58">
        <f t="shared" si="21"/>
        <v>0.95340088848546767</v>
      </c>
      <c r="BI94" s="58">
        <f t="shared" si="22"/>
        <v>0.93473541733330245</v>
      </c>
      <c r="BJ94" s="58">
        <f t="shared" si="23"/>
        <v>0.92130882268971992</v>
      </c>
      <c r="BK94" s="58">
        <f t="shared" si="24"/>
        <v>0.90125802430828172</v>
      </c>
    </row>
    <row r="95" spans="16:63">
      <c r="U95" s="58"/>
      <c r="W95" s="58">
        <v>52</v>
      </c>
      <c r="X95" s="32">
        <f t="shared" si="34"/>
        <v>2.7000000000000001E-3</v>
      </c>
      <c r="Y95" s="32">
        <f t="shared" si="34"/>
        <v>2.64E-2</v>
      </c>
      <c r="Z95" s="32">
        <f t="shared" si="34"/>
        <v>0</v>
      </c>
      <c r="AA95" s="32">
        <f t="shared" si="34"/>
        <v>1.46E-2</v>
      </c>
      <c r="AB95" s="32">
        <f t="shared" si="34"/>
        <v>22.2943</v>
      </c>
      <c r="AC95" s="32">
        <f t="shared" si="34"/>
        <v>4.0000000000000002E-4</v>
      </c>
      <c r="AD95" s="32">
        <f t="shared" si="34"/>
        <v>6.6814</v>
      </c>
      <c r="AE95" s="32">
        <f t="shared" si="34"/>
        <v>52.531599999999997</v>
      </c>
      <c r="AF95" s="58"/>
      <c r="AG95" s="125">
        <f t="shared" si="3"/>
        <v>2.7000000000000001E-3</v>
      </c>
      <c r="AH95" s="125">
        <f t="shared" si="4"/>
        <v>2.7000000000000001E-3</v>
      </c>
      <c r="AI95" s="125">
        <f t="shared" si="5"/>
        <v>2.5451802032287543E-3</v>
      </c>
      <c r="AJ95" s="125">
        <f t="shared" si="6"/>
        <v>2.4784220516520217E-3</v>
      </c>
      <c r="AK95" s="125">
        <f t="shared" si="7"/>
        <v>2.4226816649015851E-3</v>
      </c>
      <c r="AL95" s="125">
        <f t="shared" si="8"/>
        <v>2.3557118908685728E-3</v>
      </c>
      <c r="AM95" s="58"/>
      <c r="AN95" s="125">
        <f t="shared" si="9"/>
        <v>4.0000000000000002E-4</v>
      </c>
      <c r="AO95" s="125">
        <f t="shared" si="10"/>
        <v>4.0000000000000002E-4</v>
      </c>
      <c r="AP95" s="125">
        <f t="shared" si="11"/>
        <v>3.7706373381166732E-4</v>
      </c>
      <c r="AQ95" s="125">
        <f t="shared" si="12"/>
        <v>3.6717363728178099E-4</v>
      </c>
      <c r="AR95" s="125">
        <f t="shared" si="13"/>
        <v>3.5891580220764223E-4</v>
      </c>
      <c r="AS95" s="125">
        <f t="shared" si="14"/>
        <v>3.4899435420275153E-4</v>
      </c>
      <c r="AU95" s="58">
        <v>56</v>
      </c>
      <c r="AV95" s="32">
        <f t="shared" si="15"/>
        <v>2.8E-3</v>
      </c>
      <c r="AW95" s="32">
        <f t="shared" si="16"/>
        <v>6.9999999999999999E-4</v>
      </c>
      <c r="AX95" s="58">
        <f>1+$Q$47*(IF('Female Inactive'!$Q54&gt;=0, ((('Female Inactive'!$Q54)/7)/60), 0))^0.25</f>
        <v>0.96323914917782405</v>
      </c>
      <c r="AY95" s="58">
        <f>1+$Q$47*(IF('Female Barely'!$Q54&gt;=0, ((('Female Barely'!$Q54)/7)/60), 0))^0.25</f>
        <v>0.9188449380575342</v>
      </c>
      <c r="AZ95" s="58">
        <f>1+$Q$47*(IF('Female Somewhat'!$Q54&gt;=0, ((('Female Somewhat'!$Q54)/7)/60), 0))^0.25</f>
        <v>0.90101823138223636</v>
      </c>
      <c r="BA95" s="58">
        <f>1+$Q$47*(IF('Female Active'!$Q54&gt;=0, ((('Female Active'!$Q54)/7)/60), 0))^0.25</f>
        <v>0.88804958832649983</v>
      </c>
      <c r="BB95" s="58">
        <f>1+$Q$47*(IF('Female Highly'!$Q54&gt;=0, ((('Female Highly'!$Q54)/7)/60), 0))^0.25</f>
        <v>0.86863076014768104</v>
      </c>
      <c r="BD95" s="136">
        <f t="shared" si="17"/>
        <v>56</v>
      </c>
      <c r="BE95" s="136">
        <f t="shared" si="18"/>
        <v>2.8E-3</v>
      </c>
      <c r="BF95" s="136">
        <f t="shared" si="19"/>
        <v>6.9999999999999999E-4</v>
      </c>
      <c r="BG95" s="58">
        <f t="shared" si="20"/>
        <v>1</v>
      </c>
      <c r="BH95" s="58">
        <f t="shared" si="21"/>
        <v>0.95391153779600557</v>
      </c>
      <c r="BI95" s="58">
        <f t="shared" si="22"/>
        <v>0.93540449653785718</v>
      </c>
      <c r="BJ95" s="58">
        <f t="shared" si="23"/>
        <v>0.92194092098986791</v>
      </c>
      <c r="BK95" s="58">
        <f t="shared" si="24"/>
        <v>0.90178099684704849</v>
      </c>
    </row>
    <row r="96" spans="16:63">
      <c r="U96" s="58"/>
      <c r="W96" s="58">
        <v>53</v>
      </c>
      <c r="X96" s="32">
        <f t="shared" si="34"/>
        <v>2.7000000000000001E-3</v>
      </c>
      <c r="Y96" s="32">
        <f t="shared" si="34"/>
        <v>2.64E-2</v>
      </c>
      <c r="Z96" s="32">
        <f t="shared" si="34"/>
        <v>0</v>
      </c>
      <c r="AA96" s="32">
        <f t="shared" si="34"/>
        <v>1.46E-2</v>
      </c>
      <c r="AB96" s="32">
        <f t="shared" si="34"/>
        <v>22.2943</v>
      </c>
      <c r="AC96" s="32">
        <f t="shared" si="34"/>
        <v>4.0000000000000002E-4</v>
      </c>
      <c r="AD96" s="32">
        <f t="shared" si="34"/>
        <v>6.6814</v>
      </c>
      <c r="AE96" s="32">
        <f t="shared" si="34"/>
        <v>52.531599999999997</v>
      </c>
      <c r="AF96" s="58"/>
      <c r="AG96" s="125">
        <f t="shared" si="3"/>
        <v>2.7000000000000001E-3</v>
      </c>
      <c r="AH96" s="125">
        <f t="shared" si="4"/>
        <v>2.7000000000000001E-3</v>
      </c>
      <c r="AI96" s="125">
        <f t="shared" si="5"/>
        <v>2.5451802032287543E-3</v>
      </c>
      <c r="AJ96" s="125">
        <f t="shared" si="6"/>
        <v>2.4784220516520217E-3</v>
      </c>
      <c r="AK96" s="125">
        <f t="shared" si="7"/>
        <v>2.4226816649015851E-3</v>
      </c>
      <c r="AL96" s="125">
        <f t="shared" si="8"/>
        <v>2.3557118908685728E-3</v>
      </c>
      <c r="AM96" s="58"/>
      <c r="AN96" s="125">
        <f t="shared" si="9"/>
        <v>4.0000000000000002E-4</v>
      </c>
      <c r="AO96" s="125">
        <f t="shared" si="10"/>
        <v>4.0000000000000002E-4</v>
      </c>
      <c r="AP96" s="125">
        <f t="shared" si="11"/>
        <v>3.7706373381166732E-4</v>
      </c>
      <c r="AQ96" s="125">
        <f t="shared" si="12"/>
        <v>3.6717363728178099E-4</v>
      </c>
      <c r="AR96" s="125">
        <f t="shared" si="13"/>
        <v>3.5891580220764223E-4</v>
      </c>
      <c r="AS96" s="125">
        <f t="shared" si="14"/>
        <v>3.4899435420275153E-4</v>
      </c>
      <c r="AU96" s="58">
        <v>57</v>
      </c>
      <c r="AV96" s="32">
        <f t="shared" si="15"/>
        <v>2.8E-3</v>
      </c>
      <c r="AW96" s="32">
        <f t="shared" si="16"/>
        <v>6.9999999999999999E-4</v>
      </c>
      <c r="AX96" s="58">
        <f>1+$Q$47*(IF('Female Inactive'!$Q55&gt;=0, ((('Female Inactive'!$Q55)/7)/60), 0))^0.25</f>
        <v>0.96360712444774432</v>
      </c>
      <c r="AY96" s="58">
        <f>1+$Q$47*(IF('Female Barely'!$Q55&gt;=0, ((('Female Barely'!$Q55)/7)/60), 0))^0.25</f>
        <v>0.91974293512467664</v>
      </c>
      <c r="AZ96" s="58">
        <f>1+$Q$47*(IF('Female Somewhat'!$Q55&gt;=0, ((('Female Somewhat'!$Q55)/7)/60), 0))^0.25</f>
        <v>0.90206545565703355</v>
      </c>
      <c r="BA96" s="58">
        <f>1+$Q$47*(IF('Female Active'!$Q55&gt;=0, ((('Female Active'!$Q55)/7)/60), 0))^0.25</f>
        <v>0.88905164992208197</v>
      </c>
      <c r="BB96" s="58">
        <f>1+$Q$47*(IF('Female Highly'!$Q55&gt;=0, ((('Female Highly'!$Q55)/7)/60), 0))^0.25</f>
        <v>0.8694911572966374</v>
      </c>
      <c r="BD96" s="136">
        <f t="shared" si="17"/>
        <v>57</v>
      </c>
      <c r="BE96" s="136">
        <f t="shared" si="18"/>
        <v>2.8E-3</v>
      </c>
      <c r="BF96" s="136">
        <f t="shared" si="19"/>
        <v>6.9999999999999999E-4</v>
      </c>
      <c r="BG96" s="58">
        <f t="shared" si="20"/>
        <v>1</v>
      </c>
      <c r="BH96" s="58">
        <f t="shared" si="21"/>
        <v>0.95447917703160734</v>
      </c>
      <c r="BI96" s="58">
        <f t="shared" si="22"/>
        <v>0.93613406622955275</v>
      </c>
      <c r="BJ96" s="58">
        <f t="shared" si="23"/>
        <v>0.92262876370036073</v>
      </c>
      <c r="BK96" s="58">
        <f t="shared" si="24"/>
        <v>0.9023295233469284</v>
      </c>
    </row>
    <row r="97" spans="21:63">
      <c r="U97" s="58"/>
      <c r="W97" s="58">
        <v>54</v>
      </c>
      <c r="X97" s="32">
        <f t="shared" si="34"/>
        <v>2.7000000000000001E-3</v>
      </c>
      <c r="Y97" s="32">
        <f t="shared" si="34"/>
        <v>2.64E-2</v>
      </c>
      <c r="Z97" s="32">
        <f t="shared" si="34"/>
        <v>0</v>
      </c>
      <c r="AA97" s="32">
        <f t="shared" si="34"/>
        <v>1.46E-2</v>
      </c>
      <c r="AB97" s="32">
        <f t="shared" si="34"/>
        <v>22.2943</v>
      </c>
      <c r="AC97" s="32">
        <f t="shared" si="34"/>
        <v>4.0000000000000002E-4</v>
      </c>
      <c r="AD97" s="32">
        <f t="shared" si="34"/>
        <v>6.6814</v>
      </c>
      <c r="AE97" s="32">
        <f t="shared" si="34"/>
        <v>52.531599999999997</v>
      </c>
      <c r="AF97" s="58"/>
      <c r="AG97" s="125">
        <f t="shared" si="3"/>
        <v>2.7000000000000001E-3</v>
      </c>
      <c r="AH97" s="125">
        <f t="shared" si="4"/>
        <v>2.7000000000000001E-3</v>
      </c>
      <c r="AI97" s="125">
        <f t="shared" si="5"/>
        <v>2.5451802032287543E-3</v>
      </c>
      <c r="AJ97" s="125">
        <f t="shared" si="6"/>
        <v>2.4784220516520217E-3</v>
      </c>
      <c r="AK97" s="125">
        <f t="shared" si="7"/>
        <v>2.4226816649015851E-3</v>
      </c>
      <c r="AL97" s="125">
        <f t="shared" si="8"/>
        <v>2.3557118908685728E-3</v>
      </c>
      <c r="AM97" s="58"/>
      <c r="AN97" s="125">
        <f t="shared" si="9"/>
        <v>4.0000000000000002E-4</v>
      </c>
      <c r="AO97" s="125">
        <f t="shared" si="10"/>
        <v>4.0000000000000002E-4</v>
      </c>
      <c r="AP97" s="125">
        <f t="shared" si="11"/>
        <v>3.7706373381166732E-4</v>
      </c>
      <c r="AQ97" s="125">
        <f t="shared" si="12"/>
        <v>3.6717363728178099E-4</v>
      </c>
      <c r="AR97" s="125">
        <f t="shared" si="13"/>
        <v>3.5891580220764223E-4</v>
      </c>
      <c r="AS97" s="125">
        <f t="shared" si="14"/>
        <v>3.4899435420275153E-4</v>
      </c>
      <c r="AU97" s="58">
        <v>58</v>
      </c>
      <c r="AV97" s="32">
        <f t="shared" si="15"/>
        <v>2.8E-3</v>
      </c>
      <c r="AW97" s="32">
        <f t="shared" si="16"/>
        <v>6.9999999999999999E-4</v>
      </c>
      <c r="AX97" s="58">
        <f>1+$Q$47*(IF('Female Inactive'!$Q56&gt;=0, ((('Female Inactive'!$Q56)/7)/60), 0))^0.25</f>
        <v>0.96407600682259165</v>
      </c>
      <c r="AY97" s="58">
        <f>1+$Q$47*(IF('Female Barely'!$Q56&gt;=0, ((('Female Barely'!$Q56)/7)/60), 0))^0.25</f>
        <v>0.92079870341740144</v>
      </c>
      <c r="AZ97" s="58">
        <f>1+$Q$47*(IF('Female Somewhat'!$Q56&gt;=0, ((('Female Somewhat'!$Q56)/7)/60), 0))^0.25</f>
        <v>0.90327097031348136</v>
      </c>
      <c r="BA97" s="58">
        <f>1+$Q$47*(IF('Female Active'!$Q56&gt;=0, ((('Female Active'!$Q56)/7)/60), 0))^0.25</f>
        <v>0.89020367185532756</v>
      </c>
      <c r="BB97" s="58">
        <f>1+$Q$47*(IF('Female Highly'!$Q56&gt;=0, ((('Female Highly'!$Q56)/7)/60), 0))^0.25</f>
        <v>0.87046452031647514</v>
      </c>
      <c r="BD97" s="136">
        <f t="shared" si="17"/>
        <v>58</v>
      </c>
      <c r="BE97" s="136">
        <f t="shared" si="18"/>
        <v>2.8E-3</v>
      </c>
      <c r="BF97" s="136">
        <f t="shared" si="19"/>
        <v>6.9999999999999999E-4</v>
      </c>
      <c r="BG97" s="58">
        <f t="shared" si="20"/>
        <v>1</v>
      </c>
      <c r="BH97" s="58">
        <f t="shared" si="21"/>
        <v>0.95511007109509571</v>
      </c>
      <c r="BI97" s="58">
        <f t="shared" si="22"/>
        <v>0.93692920881880259</v>
      </c>
      <c r="BJ97" s="58">
        <f t="shared" si="23"/>
        <v>0.92337498864769696</v>
      </c>
      <c r="BK97" s="58">
        <f t="shared" si="24"/>
        <v>0.90290030470248717</v>
      </c>
    </row>
    <row r="98" spans="21:63">
      <c r="U98" s="58"/>
      <c r="W98" s="58">
        <v>55</v>
      </c>
      <c r="X98" s="58">
        <f t="shared" ref="X98:AE102" si="35">G$55</f>
        <v>2.8E-3</v>
      </c>
      <c r="Y98" s="58">
        <f t="shared" si="35"/>
        <v>3.73E-2</v>
      </c>
      <c r="Z98" s="58">
        <f t="shared" si="35"/>
        <v>0</v>
      </c>
      <c r="AA98" s="58">
        <f t="shared" si="35"/>
        <v>1.7999999999999999E-2</v>
      </c>
      <c r="AB98" s="58">
        <f t="shared" si="35"/>
        <v>19.273199999999999</v>
      </c>
      <c r="AC98" s="58">
        <f t="shared" si="35"/>
        <v>6.9999999999999999E-4</v>
      </c>
      <c r="AD98" s="58">
        <f t="shared" si="35"/>
        <v>5.4678000000000004</v>
      </c>
      <c r="AE98" s="58">
        <f t="shared" si="35"/>
        <v>57.507599999999996</v>
      </c>
      <c r="AF98" s="58"/>
      <c r="AG98" s="125">
        <f t="shared" si="3"/>
        <v>2.8E-3</v>
      </c>
      <c r="AH98" s="125">
        <f t="shared" si="4"/>
        <v>2.8E-3</v>
      </c>
      <c r="AI98" s="125">
        <f t="shared" si="5"/>
        <v>2.6394461366816713E-3</v>
      </c>
      <c r="AJ98" s="125">
        <f t="shared" si="6"/>
        <v>2.5702154609724666E-3</v>
      </c>
      <c r="AK98" s="125">
        <f t="shared" si="7"/>
        <v>2.5124106154534955E-3</v>
      </c>
      <c r="AL98" s="125">
        <f t="shared" si="8"/>
        <v>2.4429604794192605E-3</v>
      </c>
      <c r="AM98" s="58"/>
      <c r="AN98" s="125">
        <f t="shared" si="9"/>
        <v>6.9999999999999999E-4</v>
      </c>
      <c r="AO98" s="125">
        <f t="shared" si="10"/>
        <v>6.9999999999999999E-4</v>
      </c>
      <c r="AP98" s="125">
        <f t="shared" si="11"/>
        <v>6.5986153417041784E-4</v>
      </c>
      <c r="AQ98" s="125">
        <f t="shared" si="12"/>
        <v>6.4255386524311666E-4</v>
      </c>
      <c r="AR98" s="125">
        <f t="shared" si="13"/>
        <v>6.2810265386337388E-4</v>
      </c>
      <c r="AS98" s="125">
        <f t="shared" si="14"/>
        <v>6.1074011985481512E-4</v>
      </c>
      <c r="AU98" s="58">
        <v>59</v>
      </c>
      <c r="AV98" s="32">
        <f t="shared" si="15"/>
        <v>2.8E-3</v>
      </c>
      <c r="AW98" s="32">
        <f t="shared" si="16"/>
        <v>6.9999999999999999E-4</v>
      </c>
      <c r="AX98" s="58">
        <f>1+$Q$47*(IF('Female Inactive'!$Q57&gt;=0, ((('Female Inactive'!$Q57)/7)/60), 0))^0.25</f>
        <v>0.96466301672844446</v>
      </c>
      <c r="AY98" s="58">
        <f>1+$Q$47*(IF('Female Barely'!$Q57&gt;=0, ((('Female Barely'!$Q57)/7)/60), 0))^0.25</f>
        <v>0.9220360548994514</v>
      </c>
      <c r="AZ98" s="58">
        <f>1+$Q$47*(IF('Female Somewhat'!$Q57&gt;=0, ((('Female Somewhat'!$Q57)/7)/60), 0))^0.25</f>
        <v>0.90465643140021479</v>
      </c>
      <c r="BA98" s="58">
        <f>1+$Q$47*(IF('Female Active'!$Q57&gt;=0, ((('Female Active'!$Q57)/7)/60), 0))^0.25</f>
        <v>0.89152373803867002</v>
      </c>
      <c r="BB98" s="58">
        <f>1+$Q$47*(IF('Female Highly'!$Q57&gt;=0, ((('Female Highly'!$Q57)/7)/60), 0))^0.25</f>
        <v>0.87156110575254253</v>
      </c>
      <c r="BD98" s="136">
        <f t="shared" si="17"/>
        <v>59</v>
      </c>
      <c r="BE98" s="136">
        <f t="shared" si="18"/>
        <v>2.8E-3</v>
      </c>
      <c r="BF98" s="136">
        <f t="shared" si="19"/>
        <v>6.9999999999999999E-4</v>
      </c>
      <c r="BG98" s="58">
        <f t="shared" si="20"/>
        <v>1</v>
      </c>
      <c r="BH98" s="58">
        <f t="shared" si="21"/>
        <v>0.95581155171309662</v>
      </c>
      <c r="BI98" s="58">
        <f t="shared" si="22"/>
        <v>0.93779528779724985</v>
      </c>
      <c r="BJ98" s="58">
        <f t="shared" si="23"/>
        <v>0.92418152513214535</v>
      </c>
      <c r="BK98" s="58">
        <f t="shared" si="24"/>
        <v>0.90348763313053349</v>
      </c>
    </row>
    <row r="99" spans="21:63">
      <c r="U99" s="58"/>
      <c r="W99" s="58">
        <v>56</v>
      </c>
      <c r="X99" s="58">
        <f t="shared" si="35"/>
        <v>2.8E-3</v>
      </c>
      <c r="Y99" s="58">
        <f t="shared" si="35"/>
        <v>3.73E-2</v>
      </c>
      <c r="Z99" s="58">
        <f t="shared" si="35"/>
        <v>0</v>
      </c>
      <c r="AA99" s="58">
        <f t="shared" si="35"/>
        <v>1.7999999999999999E-2</v>
      </c>
      <c r="AB99" s="58">
        <f t="shared" si="35"/>
        <v>19.273199999999999</v>
      </c>
      <c r="AC99" s="58">
        <f t="shared" si="35"/>
        <v>6.9999999999999999E-4</v>
      </c>
      <c r="AD99" s="58">
        <f t="shared" si="35"/>
        <v>5.4678000000000004</v>
      </c>
      <c r="AE99" s="58">
        <f t="shared" si="35"/>
        <v>57.507599999999996</v>
      </c>
      <c r="AF99" s="58"/>
      <c r="AG99" s="125">
        <f t="shared" si="3"/>
        <v>2.8E-3</v>
      </c>
      <c r="AH99" s="125">
        <f t="shared" si="4"/>
        <v>2.8E-3</v>
      </c>
      <c r="AI99" s="125">
        <f t="shared" si="5"/>
        <v>2.6394461366816713E-3</v>
      </c>
      <c r="AJ99" s="125">
        <f t="shared" si="6"/>
        <v>2.5702154609724666E-3</v>
      </c>
      <c r="AK99" s="125">
        <f t="shared" si="7"/>
        <v>2.5124106154534955E-3</v>
      </c>
      <c r="AL99" s="125">
        <f t="shared" si="8"/>
        <v>2.4429604794192605E-3</v>
      </c>
      <c r="AM99" s="58"/>
      <c r="AN99" s="125">
        <f t="shared" si="9"/>
        <v>6.9999999999999999E-4</v>
      </c>
      <c r="AO99" s="125">
        <f t="shared" si="10"/>
        <v>6.9999999999999999E-4</v>
      </c>
      <c r="AP99" s="125">
        <f t="shared" si="11"/>
        <v>6.5986153417041784E-4</v>
      </c>
      <c r="AQ99" s="125">
        <f t="shared" si="12"/>
        <v>6.4255386524311666E-4</v>
      </c>
      <c r="AR99" s="125">
        <f t="shared" si="13"/>
        <v>6.2810265386337388E-4</v>
      </c>
      <c r="AS99" s="125">
        <f t="shared" si="14"/>
        <v>6.1074011985481512E-4</v>
      </c>
      <c r="AU99" s="58">
        <v>60</v>
      </c>
      <c r="AV99" s="32">
        <f t="shared" si="15"/>
        <v>3.0000000000000001E-3</v>
      </c>
      <c r="AW99" s="32">
        <f t="shared" si="16"/>
        <v>8.9999999999999998E-4</v>
      </c>
      <c r="AX99" s="58">
        <f>1+$Q$47*(IF('Female Inactive'!$Q58&gt;=0, ((('Female Inactive'!$Q58)/7)/60), 0))^0.25</f>
        <v>0.96539163004817496</v>
      </c>
      <c r="AY99" s="58">
        <f>1+$Q$47*(IF('Female Barely'!$Q58&gt;=0, ((('Female Barely'!$Q58)/7)/60), 0))^0.25</f>
        <v>0.92348601918639328</v>
      </c>
      <c r="AZ99" s="58">
        <f>1+$Q$47*(IF('Female Somewhat'!$Q58&gt;=0, ((('Female Somewhat'!$Q58)/7)/60), 0))^0.25</f>
        <v>0.90624935175515919</v>
      </c>
      <c r="BA99" s="58">
        <f>1+$Q$47*(IF('Female Active'!$Q58&gt;=0, ((('Female Active'!$Q58)/7)/60), 0))^0.25</f>
        <v>0.89303424900435158</v>
      </c>
      <c r="BB99" s="58">
        <f>1+$Q$47*(IF('Female Highly'!$Q58&gt;=0, ((('Female Highly'!$Q58)/7)/60), 0))^0.25</f>
        <v>0.87279302405726455</v>
      </c>
      <c r="BD99" s="136">
        <f t="shared" si="17"/>
        <v>60</v>
      </c>
      <c r="BE99" s="136">
        <f t="shared" si="18"/>
        <v>3.0000000000000001E-3</v>
      </c>
      <c r="BF99" s="136">
        <f t="shared" si="19"/>
        <v>8.9999999999999998E-4</v>
      </c>
      <c r="BG99" s="58">
        <f t="shared" si="20"/>
        <v>1</v>
      </c>
      <c r="BH99" s="58">
        <f t="shared" si="21"/>
        <v>0.95659211292344593</v>
      </c>
      <c r="BI99" s="58">
        <f t="shared" si="22"/>
        <v>0.93873752739076011</v>
      </c>
      <c r="BJ99" s="58">
        <f t="shared" si="23"/>
        <v>0.9250486757998797</v>
      </c>
      <c r="BK99" s="58">
        <f t="shared" si="24"/>
        <v>0.90408182222763878</v>
      </c>
    </row>
    <row r="100" spans="21:63">
      <c r="U100" s="58"/>
      <c r="W100" s="58">
        <v>57</v>
      </c>
      <c r="X100" s="58">
        <f t="shared" si="35"/>
        <v>2.8E-3</v>
      </c>
      <c r="Y100" s="58">
        <f t="shared" si="35"/>
        <v>3.73E-2</v>
      </c>
      <c r="Z100" s="58">
        <f t="shared" si="35"/>
        <v>0</v>
      </c>
      <c r="AA100" s="58">
        <f t="shared" si="35"/>
        <v>1.7999999999999999E-2</v>
      </c>
      <c r="AB100" s="58">
        <f t="shared" si="35"/>
        <v>19.273199999999999</v>
      </c>
      <c r="AC100" s="58">
        <f t="shared" si="35"/>
        <v>6.9999999999999999E-4</v>
      </c>
      <c r="AD100" s="58">
        <f t="shared" si="35"/>
        <v>5.4678000000000004</v>
      </c>
      <c r="AE100" s="58">
        <f t="shared" si="35"/>
        <v>57.507599999999996</v>
      </c>
      <c r="AF100" s="58"/>
      <c r="AG100" s="125">
        <f t="shared" si="3"/>
        <v>2.8E-3</v>
      </c>
      <c r="AH100" s="125">
        <f t="shared" si="4"/>
        <v>2.8E-3</v>
      </c>
      <c r="AI100" s="125">
        <f t="shared" si="5"/>
        <v>2.6394461366816713E-3</v>
      </c>
      <c r="AJ100" s="125">
        <f t="shared" si="6"/>
        <v>2.5702154609724666E-3</v>
      </c>
      <c r="AK100" s="125">
        <f t="shared" si="7"/>
        <v>2.5124106154534955E-3</v>
      </c>
      <c r="AL100" s="125">
        <f t="shared" si="8"/>
        <v>2.4429604794192605E-3</v>
      </c>
      <c r="AM100" s="58"/>
      <c r="AN100" s="125">
        <f t="shared" si="9"/>
        <v>6.9999999999999999E-4</v>
      </c>
      <c r="AO100" s="125">
        <f t="shared" si="10"/>
        <v>6.9999999999999999E-4</v>
      </c>
      <c r="AP100" s="125">
        <f t="shared" si="11"/>
        <v>6.5986153417041784E-4</v>
      </c>
      <c r="AQ100" s="125">
        <f t="shared" si="12"/>
        <v>6.4255386524311666E-4</v>
      </c>
      <c r="AR100" s="125">
        <f t="shared" si="13"/>
        <v>6.2810265386337388E-4</v>
      </c>
      <c r="AS100" s="125">
        <f t="shared" si="14"/>
        <v>6.1074011985481512E-4</v>
      </c>
      <c r="AU100" s="58">
        <v>61</v>
      </c>
      <c r="AV100" s="32">
        <f t="shared" si="15"/>
        <v>3.0000000000000001E-3</v>
      </c>
      <c r="AW100" s="32">
        <f t="shared" si="16"/>
        <v>8.9999999999999998E-4</v>
      </c>
      <c r="AX100" s="58">
        <f>1+$Q$47*(IF('Female Inactive'!$Q59&gt;=0, ((('Female Inactive'!$Q59)/7)/60), 0))^0.25</f>
        <v>0.96629517115512498</v>
      </c>
      <c r="AY100" s="58">
        <f>1+$Q$47*(IF('Female Barely'!$Q59&gt;=0, ((('Female Barely'!$Q59)/7)/60), 0))^0.25</f>
        <v>0.92519021468706841</v>
      </c>
      <c r="AZ100" s="58">
        <f>1+$Q$47*(IF('Female Somewhat'!$Q59&gt;=0, ((('Female Somewhat'!$Q59)/7)/60), 0))^0.25</f>
        <v>0.90808550512288322</v>
      </c>
      <c r="BA100" s="58">
        <f>1+$Q$47*(IF('Female Active'!$Q59&gt;=0, ((('Female Active'!$Q59)/7)/60), 0))^0.25</f>
        <v>0.89476346628516257</v>
      </c>
      <c r="BB100" s="58">
        <f>1+$Q$47*(IF('Female Highly'!$Q59&gt;=0, ((('Female Highly'!$Q59)/7)/60), 0))^0.25</f>
        <v>0.87417472756058223</v>
      </c>
      <c r="BD100" s="136">
        <f t="shared" si="17"/>
        <v>61</v>
      </c>
      <c r="BE100" s="136">
        <f t="shared" si="18"/>
        <v>3.0000000000000001E-3</v>
      </c>
      <c r="BF100" s="136">
        <f t="shared" si="19"/>
        <v>8.9999999999999998E-4</v>
      </c>
      <c r="BG100" s="58">
        <f t="shared" si="20"/>
        <v>1</v>
      </c>
      <c r="BH100" s="58">
        <f t="shared" si="21"/>
        <v>0.95746128336860148</v>
      </c>
      <c r="BI100" s="58">
        <f t="shared" si="22"/>
        <v>0.93975995351124753</v>
      </c>
      <c r="BJ100" s="58">
        <f t="shared" si="23"/>
        <v>0.92597323570969292</v>
      </c>
      <c r="BK100" s="58">
        <f t="shared" si="24"/>
        <v>0.90466635212052182</v>
      </c>
    </row>
    <row r="101" spans="21:63">
      <c r="U101" s="58"/>
      <c r="W101" s="58">
        <v>58</v>
      </c>
      <c r="X101" s="58">
        <f t="shared" si="35"/>
        <v>2.8E-3</v>
      </c>
      <c r="Y101" s="58">
        <f t="shared" si="35"/>
        <v>3.73E-2</v>
      </c>
      <c r="Z101" s="58">
        <f t="shared" si="35"/>
        <v>0</v>
      </c>
      <c r="AA101" s="58">
        <f t="shared" si="35"/>
        <v>1.7999999999999999E-2</v>
      </c>
      <c r="AB101" s="58">
        <f t="shared" si="35"/>
        <v>19.273199999999999</v>
      </c>
      <c r="AC101" s="58">
        <f t="shared" si="35"/>
        <v>6.9999999999999999E-4</v>
      </c>
      <c r="AD101" s="58">
        <f t="shared" si="35"/>
        <v>5.4678000000000004</v>
      </c>
      <c r="AE101" s="58">
        <f t="shared" si="35"/>
        <v>57.507599999999996</v>
      </c>
      <c r="AF101" s="58"/>
      <c r="AG101" s="125">
        <f t="shared" si="3"/>
        <v>2.8E-3</v>
      </c>
      <c r="AH101" s="125">
        <f t="shared" si="4"/>
        <v>2.8E-3</v>
      </c>
      <c r="AI101" s="125">
        <f t="shared" si="5"/>
        <v>2.6394461366816713E-3</v>
      </c>
      <c r="AJ101" s="125">
        <f t="shared" si="6"/>
        <v>2.5702154609724666E-3</v>
      </c>
      <c r="AK101" s="125">
        <f t="shared" si="7"/>
        <v>2.5124106154534955E-3</v>
      </c>
      <c r="AL101" s="125">
        <f t="shared" si="8"/>
        <v>2.4429604794192605E-3</v>
      </c>
      <c r="AM101" s="58"/>
      <c r="AN101" s="125">
        <f t="shared" si="9"/>
        <v>6.9999999999999999E-4</v>
      </c>
      <c r="AO101" s="125">
        <f t="shared" si="10"/>
        <v>6.9999999999999999E-4</v>
      </c>
      <c r="AP101" s="125">
        <f t="shared" si="11"/>
        <v>6.5986153417041784E-4</v>
      </c>
      <c r="AQ101" s="125">
        <f t="shared" si="12"/>
        <v>6.4255386524311666E-4</v>
      </c>
      <c r="AR101" s="125">
        <f t="shared" si="13"/>
        <v>6.2810265386337388E-4</v>
      </c>
      <c r="AS101" s="125">
        <f t="shared" si="14"/>
        <v>6.1074011985481512E-4</v>
      </c>
      <c r="AU101" s="58">
        <v>62</v>
      </c>
      <c r="AV101" s="32">
        <f t="shared" si="15"/>
        <v>3.0000000000000001E-3</v>
      </c>
      <c r="AW101" s="32">
        <f t="shared" si="16"/>
        <v>8.9999999999999998E-4</v>
      </c>
      <c r="AX101" s="58">
        <f>1+$Q$47*(IF('Female Inactive'!$Q60&gt;=0, ((('Female Inactive'!$Q60)/7)/60), 0))^0.25</f>
        <v>0.96742351871237631</v>
      </c>
      <c r="AY101" s="58">
        <f>1+$Q$47*(IF('Female Barely'!$Q60&gt;=0, ((('Female Barely'!$Q60)/7)/60), 0))^0.25</f>
        <v>0.92720651461507297</v>
      </c>
      <c r="AZ101" s="58">
        <f>1+$Q$47*(IF('Female Somewhat'!$Q60&gt;=0, ((('Female Somewhat'!$Q60)/7)/60), 0))^0.25</f>
        <v>0.9102127435944235</v>
      </c>
      <c r="BA101" s="58">
        <f>1+$Q$47*(IF('Female Active'!$Q60&gt;=0, ((('Female Active'!$Q60)/7)/60), 0))^0.25</f>
        <v>0.89674783495718557</v>
      </c>
      <c r="BB101" s="58">
        <f>1+$Q$47*(IF('Female Highly'!$Q60&gt;=0, ((('Female Highly'!$Q60)/7)/60), 0))^0.25</f>
        <v>0.87572367438675602</v>
      </c>
      <c r="BD101" s="136">
        <f t="shared" si="17"/>
        <v>62</v>
      </c>
      <c r="BE101" s="136">
        <f t="shared" si="18"/>
        <v>3.0000000000000001E-3</v>
      </c>
      <c r="BF101" s="136">
        <f t="shared" si="19"/>
        <v>8.9999999999999998E-4</v>
      </c>
      <c r="BG101" s="58">
        <f t="shared" si="20"/>
        <v>1</v>
      </c>
      <c r="BH101" s="58">
        <f t="shared" si="21"/>
        <v>0.95842875088375823</v>
      </c>
      <c r="BI101" s="58">
        <f t="shared" si="22"/>
        <v>0.94086274107321755</v>
      </c>
      <c r="BJ101" s="58">
        <f t="shared" si="23"/>
        <v>0.92694442259450249</v>
      </c>
      <c r="BK101" s="58">
        <f t="shared" si="24"/>
        <v>0.90521230613902048</v>
      </c>
    </row>
    <row r="102" spans="21:63">
      <c r="U102" s="58"/>
      <c r="W102" s="58">
        <v>59</v>
      </c>
      <c r="X102" s="58">
        <f t="shared" si="35"/>
        <v>2.8E-3</v>
      </c>
      <c r="Y102" s="58">
        <f t="shared" si="35"/>
        <v>3.73E-2</v>
      </c>
      <c r="Z102" s="58">
        <f t="shared" si="35"/>
        <v>0</v>
      </c>
      <c r="AA102" s="58">
        <f t="shared" si="35"/>
        <v>1.7999999999999999E-2</v>
      </c>
      <c r="AB102" s="58">
        <f t="shared" si="35"/>
        <v>19.273199999999999</v>
      </c>
      <c r="AC102" s="58">
        <f t="shared" si="35"/>
        <v>6.9999999999999999E-4</v>
      </c>
      <c r="AD102" s="58">
        <f t="shared" si="35"/>
        <v>5.4678000000000004</v>
      </c>
      <c r="AE102" s="58">
        <f t="shared" si="35"/>
        <v>57.507599999999996</v>
      </c>
      <c r="AF102" s="58"/>
      <c r="AG102" s="125">
        <f t="shared" si="3"/>
        <v>2.8E-3</v>
      </c>
      <c r="AH102" s="125">
        <f t="shared" si="4"/>
        <v>2.8E-3</v>
      </c>
      <c r="AI102" s="125">
        <f t="shared" si="5"/>
        <v>2.6394461366816713E-3</v>
      </c>
      <c r="AJ102" s="125">
        <f t="shared" si="6"/>
        <v>2.5702154609724666E-3</v>
      </c>
      <c r="AK102" s="125">
        <f t="shared" si="7"/>
        <v>2.5124106154534955E-3</v>
      </c>
      <c r="AL102" s="125">
        <f t="shared" si="8"/>
        <v>2.4429604794192605E-3</v>
      </c>
      <c r="AM102" s="58"/>
      <c r="AN102" s="125">
        <f t="shared" si="9"/>
        <v>6.9999999999999999E-4</v>
      </c>
      <c r="AO102" s="125">
        <f t="shared" si="10"/>
        <v>6.9999999999999999E-4</v>
      </c>
      <c r="AP102" s="125">
        <f t="shared" si="11"/>
        <v>6.5986153417041784E-4</v>
      </c>
      <c r="AQ102" s="125">
        <f t="shared" si="12"/>
        <v>6.4255386524311666E-4</v>
      </c>
      <c r="AR102" s="125">
        <f t="shared" si="13"/>
        <v>6.2810265386337388E-4</v>
      </c>
      <c r="AS102" s="125">
        <f t="shared" si="14"/>
        <v>6.1074011985481512E-4</v>
      </c>
      <c r="AU102" s="58">
        <v>63</v>
      </c>
      <c r="AV102" s="32">
        <f t="shared" si="15"/>
        <v>3.0000000000000001E-3</v>
      </c>
      <c r="AW102" s="32">
        <f t="shared" si="16"/>
        <v>8.9999999999999998E-4</v>
      </c>
      <c r="AX102" s="58">
        <f>1+$Q$47*(IF('Female Inactive'!$Q61&gt;=0, ((('Female Inactive'!$Q61)/7)/60), 0))^0.25</f>
        <v>0.96885695817469397</v>
      </c>
      <c r="AY102" s="58">
        <f>1+$Q$47*(IF('Female Barely'!$Q61&gt;=0, ((('Female Barely'!$Q61)/7)/60), 0))^0.25</f>
        <v>0.92961922955337173</v>
      </c>
      <c r="AZ102" s="58">
        <f>1+$Q$47*(IF('Female Somewhat'!$Q61&gt;=0, ((('Female Somewhat'!$Q61)/7)/60), 0))^0.25</f>
        <v>0.91269738216433483</v>
      </c>
      <c r="BA102" s="58">
        <f>1+$Q$47*(IF('Female Active'!$Q61&gt;=0, ((('Female Active'!$Q61)/7)/60), 0))^0.25</f>
        <v>0.89903561793435915</v>
      </c>
      <c r="BB102" s="58">
        <f>1+$Q$47*(IF('Female Highly'!$Q61&gt;=0, ((('Female Highly'!$Q61)/7)/60), 0))^0.25</f>
        <v>0.87746125178139112</v>
      </c>
      <c r="BD102" s="136">
        <f t="shared" si="17"/>
        <v>63</v>
      </c>
      <c r="BE102" s="136">
        <f t="shared" si="18"/>
        <v>3.0000000000000001E-3</v>
      </c>
      <c r="BF102" s="136">
        <f t="shared" si="19"/>
        <v>8.9999999999999998E-4</v>
      </c>
      <c r="BG102" s="58">
        <f t="shared" si="20"/>
        <v>1</v>
      </c>
      <c r="BH102" s="58">
        <f t="shared" si="21"/>
        <v>0.9595010096276283</v>
      </c>
      <c r="BI102" s="58">
        <f t="shared" si="22"/>
        <v>0.94203522456383804</v>
      </c>
      <c r="BJ102" s="58">
        <f t="shared" si="23"/>
        <v>0.92793431512131908</v>
      </c>
      <c r="BK102" s="58">
        <f t="shared" si="24"/>
        <v>0.90566646023217867</v>
      </c>
    </row>
    <row r="103" spans="21:63">
      <c r="U103" s="58"/>
      <c r="W103" s="58">
        <v>60</v>
      </c>
      <c r="X103" s="58">
        <f t="shared" ref="X103:AE107" si="36">G$56</f>
        <v>3.0000000000000001E-3</v>
      </c>
      <c r="Y103" s="58">
        <f t="shared" si="36"/>
        <v>4.7300000000000002E-2</v>
      </c>
      <c r="Z103" s="58">
        <f t="shared" si="36"/>
        <v>0</v>
      </c>
      <c r="AA103" s="58">
        <f t="shared" si="36"/>
        <v>1.89E-2</v>
      </c>
      <c r="AB103" s="58">
        <f t="shared" si="36"/>
        <v>16.2805</v>
      </c>
      <c r="AC103" s="58">
        <f t="shared" si="36"/>
        <v>8.9999999999999998E-4</v>
      </c>
      <c r="AD103" s="58">
        <f t="shared" si="36"/>
        <v>4.0887000000000002</v>
      </c>
      <c r="AE103" s="58">
        <f t="shared" si="36"/>
        <v>62.530999999999999</v>
      </c>
      <c r="AF103" s="58"/>
      <c r="AG103" s="125">
        <f t="shared" si="3"/>
        <v>3.0000000000000001E-3</v>
      </c>
      <c r="AH103" s="125">
        <f t="shared" si="4"/>
        <v>3.0000000000000001E-3</v>
      </c>
      <c r="AI103" s="125">
        <f t="shared" si="5"/>
        <v>2.8279780035875049E-3</v>
      </c>
      <c r="AJ103" s="125">
        <f t="shared" si="6"/>
        <v>2.7538022796133573E-3</v>
      </c>
      <c r="AK103" s="125">
        <f t="shared" si="7"/>
        <v>2.6918685165573169E-3</v>
      </c>
      <c r="AL103" s="125">
        <f t="shared" si="8"/>
        <v>2.6174576565206366E-3</v>
      </c>
      <c r="AM103" s="58"/>
      <c r="AN103" s="125">
        <f t="shared" si="9"/>
        <v>8.9999999999999998E-4</v>
      </c>
      <c r="AO103" s="125">
        <f t="shared" si="10"/>
        <v>8.9999999999999998E-4</v>
      </c>
      <c r="AP103" s="125">
        <f t="shared" si="11"/>
        <v>8.4839340107625144E-4</v>
      </c>
      <c r="AQ103" s="125">
        <f t="shared" si="12"/>
        <v>8.261406838840071E-4</v>
      </c>
      <c r="AR103" s="125">
        <f t="shared" si="13"/>
        <v>8.0756055496719495E-4</v>
      </c>
      <c r="AS103" s="125">
        <f t="shared" si="14"/>
        <v>7.8523729695619091E-4</v>
      </c>
      <c r="AU103" s="58">
        <v>64</v>
      </c>
      <c r="AV103" s="32">
        <f t="shared" si="15"/>
        <v>3.0000000000000001E-3</v>
      </c>
      <c r="AW103" s="32">
        <f t="shared" si="16"/>
        <v>8.9999999999999998E-4</v>
      </c>
      <c r="AX103" s="58">
        <f>1+$Q$47*(IF('Female Inactive'!$Q62&gt;=0, ((('Female Inactive'!$Q62)/7)/60), 0))^0.25</f>
        <v>0.97073922541962065</v>
      </c>
      <c r="AY103" s="58">
        <f>1+$Q$47*(IF('Female Barely'!$Q62&gt;=0, ((('Female Barely'!$Q62)/7)/60), 0))^0.25</f>
        <v>0.93255908295527412</v>
      </c>
      <c r="AZ103" s="58">
        <f>1+$Q$47*(IF('Female Somewhat'!$Q62&gt;=0, ((('Female Somewhat'!$Q62)/7)/60), 0))^0.25</f>
        <v>0.915635598784027</v>
      </c>
      <c r="BA103" s="58">
        <f>1+$Q$47*(IF('Female Active'!$Q62&gt;=0, ((('Female Active'!$Q62)/7)/60), 0))^0.25</f>
        <v>0.90169286501218049</v>
      </c>
      <c r="BB103" s="58">
        <f>1+$Q$47*(IF('Female Highly'!$Q62&gt;=0, ((('Female Highly'!$Q62)/7)/60), 0))^0.25</f>
        <v>0.87941409308609697</v>
      </c>
      <c r="BD103" s="136">
        <f t="shared" si="17"/>
        <v>64</v>
      </c>
      <c r="BE103" s="136">
        <f t="shared" si="18"/>
        <v>3.0000000000000001E-3</v>
      </c>
      <c r="BF103" s="136">
        <f t="shared" si="19"/>
        <v>8.9999999999999998E-4</v>
      </c>
      <c r="BG103" s="58">
        <f t="shared" si="20"/>
        <v>1</v>
      </c>
      <c r="BH103" s="58">
        <f t="shared" si="21"/>
        <v>0.96066900207123862</v>
      </c>
      <c r="BI103" s="58">
        <f t="shared" si="22"/>
        <v>0.94323539711525095</v>
      </c>
      <c r="BJ103" s="58">
        <f t="shared" si="23"/>
        <v>0.92887239064889593</v>
      </c>
      <c r="BK103" s="58">
        <f t="shared" si="24"/>
        <v>0.90592207470132191</v>
      </c>
    </row>
    <row r="104" spans="21:63">
      <c r="U104" s="58"/>
      <c r="W104" s="58">
        <v>61</v>
      </c>
      <c r="X104" s="58">
        <f t="shared" si="36"/>
        <v>3.0000000000000001E-3</v>
      </c>
      <c r="Y104" s="58">
        <f t="shared" si="36"/>
        <v>4.7300000000000002E-2</v>
      </c>
      <c r="Z104" s="58">
        <f t="shared" si="36"/>
        <v>0</v>
      </c>
      <c r="AA104" s="58">
        <f t="shared" si="36"/>
        <v>1.89E-2</v>
      </c>
      <c r="AB104" s="58">
        <f t="shared" si="36"/>
        <v>16.2805</v>
      </c>
      <c r="AC104" s="58">
        <f t="shared" si="36"/>
        <v>8.9999999999999998E-4</v>
      </c>
      <c r="AD104" s="58">
        <f t="shared" si="36"/>
        <v>4.0887000000000002</v>
      </c>
      <c r="AE104" s="58">
        <f t="shared" si="36"/>
        <v>62.530999999999999</v>
      </c>
      <c r="AF104" s="58"/>
      <c r="AG104" s="125">
        <f t="shared" si="3"/>
        <v>3.0000000000000001E-3</v>
      </c>
      <c r="AH104" s="125">
        <f t="shared" si="4"/>
        <v>3.0000000000000001E-3</v>
      </c>
      <c r="AI104" s="125">
        <f t="shared" si="5"/>
        <v>2.8279780035875049E-3</v>
      </c>
      <c r="AJ104" s="125">
        <f t="shared" si="6"/>
        <v>2.7538022796133573E-3</v>
      </c>
      <c r="AK104" s="125">
        <f t="shared" si="7"/>
        <v>2.6918685165573169E-3</v>
      </c>
      <c r="AL104" s="125">
        <f t="shared" si="8"/>
        <v>2.6174576565206366E-3</v>
      </c>
      <c r="AM104" s="58"/>
      <c r="AN104" s="125">
        <f t="shared" si="9"/>
        <v>8.9999999999999998E-4</v>
      </c>
      <c r="AO104" s="125">
        <f t="shared" si="10"/>
        <v>8.9999999999999998E-4</v>
      </c>
      <c r="AP104" s="125">
        <f t="shared" si="11"/>
        <v>8.4839340107625144E-4</v>
      </c>
      <c r="AQ104" s="125">
        <f t="shared" si="12"/>
        <v>8.261406838840071E-4</v>
      </c>
      <c r="AR104" s="125">
        <f t="shared" si="13"/>
        <v>8.0756055496719495E-4</v>
      </c>
      <c r="AS104" s="125">
        <f t="shared" si="14"/>
        <v>7.8523729695619091E-4</v>
      </c>
      <c r="AU104" s="58">
        <v>65</v>
      </c>
      <c r="AV104" s="32">
        <f t="shared" si="15"/>
        <v>3.2000000000000002E-3</v>
      </c>
      <c r="AW104" s="32">
        <f t="shared" si="16"/>
        <v>1.1999999999999999E-3</v>
      </c>
      <c r="AX104" s="58">
        <f>1+$Q$47*(IF('Female Inactive'!$Q63&gt;=0, ((('Female Inactive'!$Q63)/7)/60), 0))^0.25</f>
        <v>0.9733761700727106</v>
      </c>
      <c r="AY104" s="58">
        <f>1+$Q$47*(IF('Female Barely'!$Q63&gt;=0, ((('Female Barely'!$Q63)/7)/60), 0))^0.25</f>
        <v>0.93624741519106003</v>
      </c>
      <c r="AZ104" s="58">
        <f>1+$Q$47*(IF('Female Somewhat'!$Q63&gt;=0, ((('Female Somewhat'!$Q63)/7)/60), 0))^0.25</f>
        <v>0.91917560371959062</v>
      </c>
      <c r="BA104" s="58">
        <f>1+$Q$47*(IF('Female Active'!$Q63&gt;=0, ((('Female Active'!$Q63)/7)/60), 0))^0.25</f>
        <v>0.90481382775278896</v>
      </c>
      <c r="BB104" s="58">
        <f>1+$Q$47*(IF('Female Highly'!$Q63&gt;=0, ((('Female Highly'!$Q63)/7)/60), 0))^0.25</f>
        <v>0.88161601243305354</v>
      </c>
      <c r="BD104" s="136">
        <f t="shared" si="17"/>
        <v>65</v>
      </c>
      <c r="BE104" s="136">
        <f t="shared" si="18"/>
        <v>3.2000000000000002E-3</v>
      </c>
      <c r="BF104" s="136">
        <f t="shared" si="19"/>
        <v>1.1999999999999999E-3</v>
      </c>
      <c r="BG104" s="58">
        <f t="shared" si="20"/>
        <v>1</v>
      </c>
      <c r="BH104" s="58">
        <f t="shared" si="21"/>
        <v>0.96185569770125245</v>
      </c>
      <c r="BI104" s="58">
        <f t="shared" si="22"/>
        <v>0.9443169372545136</v>
      </c>
      <c r="BJ104" s="58">
        <f t="shared" si="23"/>
        <v>0.92956233732864024</v>
      </c>
      <c r="BK104" s="58">
        <f t="shared" si="24"/>
        <v>0.90573001429364908</v>
      </c>
    </row>
    <row r="105" spans="21:63">
      <c r="U105" s="58"/>
      <c r="W105" s="58">
        <v>62</v>
      </c>
      <c r="X105" s="58">
        <f t="shared" si="36"/>
        <v>3.0000000000000001E-3</v>
      </c>
      <c r="Y105" s="58">
        <f t="shared" si="36"/>
        <v>4.7300000000000002E-2</v>
      </c>
      <c r="Z105" s="58">
        <f t="shared" si="36"/>
        <v>0</v>
      </c>
      <c r="AA105" s="58">
        <f t="shared" si="36"/>
        <v>1.89E-2</v>
      </c>
      <c r="AB105" s="58">
        <f t="shared" si="36"/>
        <v>16.2805</v>
      </c>
      <c r="AC105" s="58">
        <f t="shared" si="36"/>
        <v>8.9999999999999998E-4</v>
      </c>
      <c r="AD105" s="58">
        <f t="shared" si="36"/>
        <v>4.0887000000000002</v>
      </c>
      <c r="AE105" s="58">
        <f t="shared" si="36"/>
        <v>62.530999999999999</v>
      </c>
      <c r="AF105" s="58"/>
      <c r="AG105" s="125">
        <f t="shared" si="3"/>
        <v>3.0000000000000001E-3</v>
      </c>
      <c r="AH105" s="125">
        <f t="shared" si="4"/>
        <v>3.0000000000000001E-3</v>
      </c>
      <c r="AI105" s="125">
        <f t="shared" si="5"/>
        <v>2.8279780035875049E-3</v>
      </c>
      <c r="AJ105" s="125">
        <f t="shared" si="6"/>
        <v>2.7538022796133573E-3</v>
      </c>
      <c r="AK105" s="125">
        <f t="shared" si="7"/>
        <v>2.6918685165573169E-3</v>
      </c>
      <c r="AL105" s="125">
        <f t="shared" si="8"/>
        <v>2.6174576565206366E-3</v>
      </c>
      <c r="AM105" s="58"/>
      <c r="AN105" s="125">
        <f t="shared" si="9"/>
        <v>8.9999999999999998E-4</v>
      </c>
      <c r="AO105" s="125">
        <f t="shared" si="10"/>
        <v>8.9999999999999998E-4</v>
      </c>
      <c r="AP105" s="125">
        <f t="shared" si="11"/>
        <v>8.4839340107625144E-4</v>
      </c>
      <c r="AQ105" s="125">
        <f t="shared" si="12"/>
        <v>8.261406838840071E-4</v>
      </c>
      <c r="AR105" s="125">
        <f t="shared" si="13"/>
        <v>8.0756055496719495E-4</v>
      </c>
      <c r="AS105" s="125">
        <f t="shared" si="14"/>
        <v>7.8523729695619091E-4</v>
      </c>
      <c r="AU105" s="58">
        <v>66</v>
      </c>
      <c r="AV105" s="32">
        <f t="shared" si="15"/>
        <v>3.2000000000000002E-3</v>
      </c>
      <c r="AW105" s="32">
        <f t="shared" si="16"/>
        <v>1.1999999999999999E-3</v>
      </c>
      <c r="AX105" s="58">
        <f>1+$Q$47*(IF('Female Inactive'!$Q64&gt;=0, ((('Female Inactive'!$Q64)/7)/60), 0))^0.25</f>
        <v>0.97364314211806924</v>
      </c>
      <c r="AY105" s="58">
        <f>1+$Q$47*(IF('Female Barely'!$Q64&gt;=0, ((('Female Barely'!$Q64)/7)/60), 0))^0.25</f>
        <v>0.93688669804442193</v>
      </c>
      <c r="AZ105" s="58">
        <f>1+$Q$47*(IF('Female Somewhat'!$Q64&gt;=0, ((('Female Somewhat'!$Q64)/7)/60), 0))^0.25</f>
        <v>0.91998607518251641</v>
      </c>
      <c r="BA105" s="58">
        <f>1+$Q$47*(IF('Female Active'!$Q64&gt;=0, ((('Female Active'!$Q64)/7)/60), 0))^0.25</f>
        <v>0.90576831278233194</v>
      </c>
      <c r="BB105" s="58">
        <f>1+$Q$47*(IF('Female Highly'!$Q64&gt;=0, ((('Female Highly'!$Q64)/7)/60), 0))^0.25</f>
        <v>0.88280311494177499</v>
      </c>
      <c r="BD105" s="136">
        <f t="shared" si="17"/>
        <v>66</v>
      </c>
      <c r="BE105" s="136">
        <f t="shared" si="18"/>
        <v>3.2000000000000002E-3</v>
      </c>
      <c r="BF105" s="136">
        <f t="shared" si="19"/>
        <v>1.1999999999999999E-3</v>
      </c>
      <c r="BG105" s="58">
        <f t="shared" si="20"/>
        <v>1</v>
      </c>
      <c r="BH105" s="58">
        <f t="shared" si="21"/>
        <v>0.96224854622435163</v>
      </c>
      <c r="BI105" s="58">
        <f t="shared" si="22"/>
        <v>0.94489041763409654</v>
      </c>
      <c r="BJ105" s="58">
        <f t="shared" si="23"/>
        <v>0.93028777546968389</v>
      </c>
      <c r="BK105" s="58">
        <f t="shared" si="24"/>
        <v>0.90670090175063489</v>
      </c>
    </row>
    <row r="106" spans="21:63">
      <c r="U106" s="58"/>
      <c r="W106" s="58">
        <v>63</v>
      </c>
      <c r="X106" s="58">
        <f t="shared" si="36"/>
        <v>3.0000000000000001E-3</v>
      </c>
      <c r="Y106" s="58">
        <f t="shared" si="36"/>
        <v>4.7300000000000002E-2</v>
      </c>
      <c r="Z106" s="58">
        <f t="shared" si="36"/>
        <v>0</v>
      </c>
      <c r="AA106" s="58">
        <f t="shared" si="36"/>
        <v>1.89E-2</v>
      </c>
      <c r="AB106" s="58">
        <f t="shared" si="36"/>
        <v>16.2805</v>
      </c>
      <c r="AC106" s="58">
        <f t="shared" si="36"/>
        <v>8.9999999999999998E-4</v>
      </c>
      <c r="AD106" s="58">
        <f t="shared" si="36"/>
        <v>4.0887000000000002</v>
      </c>
      <c r="AE106" s="58">
        <f t="shared" si="36"/>
        <v>62.530999999999999</v>
      </c>
      <c r="AF106" s="58"/>
      <c r="AG106" s="125">
        <f t="shared" si="3"/>
        <v>3.0000000000000001E-3</v>
      </c>
      <c r="AH106" s="125">
        <f t="shared" si="4"/>
        <v>3.0000000000000001E-3</v>
      </c>
      <c r="AI106" s="125">
        <f t="shared" si="5"/>
        <v>2.8279780035875049E-3</v>
      </c>
      <c r="AJ106" s="125">
        <f t="shared" si="6"/>
        <v>2.7538022796133573E-3</v>
      </c>
      <c r="AK106" s="125">
        <f t="shared" si="7"/>
        <v>2.6918685165573169E-3</v>
      </c>
      <c r="AL106" s="125">
        <f t="shared" si="8"/>
        <v>2.6174576565206366E-3</v>
      </c>
      <c r="AM106" s="58"/>
      <c r="AN106" s="125">
        <f t="shared" si="9"/>
        <v>8.9999999999999998E-4</v>
      </c>
      <c r="AO106" s="125">
        <f t="shared" si="10"/>
        <v>8.9999999999999998E-4</v>
      </c>
      <c r="AP106" s="125">
        <f t="shared" si="11"/>
        <v>8.4839340107625144E-4</v>
      </c>
      <c r="AQ106" s="125">
        <f t="shared" si="12"/>
        <v>8.261406838840071E-4</v>
      </c>
      <c r="AR106" s="125">
        <f t="shared" si="13"/>
        <v>8.0756055496719495E-4</v>
      </c>
      <c r="AS106" s="125">
        <f t="shared" si="14"/>
        <v>7.8523729695619091E-4</v>
      </c>
      <c r="AU106" s="58">
        <v>67</v>
      </c>
      <c r="AV106" s="32">
        <f t="shared" si="15"/>
        <v>3.2000000000000002E-3</v>
      </c>
      <c r="AW106" s="32">
        <f t="shared" si="16"/>
        <v>1.1999999999999999E-3</v>
      </c>
      <c r="AX106" s="58">
        <f>1+$Q$47*(IF('Female Inactive'!$Q65&gt;=0, ((('Female Inactive'!$Q65)/7)/60), 0))^0.25</f>
        <v>0.97390179131512378</v>
      </c>
      <c r="AY106" s="58">
        <f>1+$Q$47*(IF('Female Barely'!$Q65&gt;=0, ((('Female Barely'!$Q65)/7)/60), 0))^0.25</f>
        <v>0.93750605126730591</v>
      </c>
      <c r="AZ106" s="58">
        <f>1+$Q$47*(IF('Female Somewhat'!$Q65&gt;=0, ((('Female Somewhat'!$Q65)/7)/60), 0))^0.25</f>
        <v>0.92077128021340171</v>
      </c>
      <c r="BA106" s="58">
        <f>1+$Q$47*(IF('Female Active'!$Q65&gt;=0, ((('Female Active'!$Q65)/7)/60), 0))^0.25</f>
        <v>0.90669304175970544</v>
      </c>
      <c r="BB106" s="58">
        <f>1+$Q$47*(IF('Female Highly'!$Q65&gt;=0, ((('Female Highly'!$Q65)/7)/60), 0))^0.25</f>
        <v>0.88395320955295309</v>
      </c>
      <c r="BD106" s="136">
        <f t="shared" si="17"/>
        <v>67</v>
      </c>
      <c r="BE106" s="136">
        <f t="shared" si="18"/>
        <v>3.2000000000000002E-3</v>
      </c>
      <c r="BF106" s="136">
        <f t="shared" si="19"/>
        <v>1.1999999999999999E-3</v>
      </c>
      <c r="BG106" s="58">
        <f t="shared" si="20"/>
        <v>1</v>
      </c>
      <c r="BH106" s="58">
        <f t="shared" si="21"/>
        <v>0.96262894228927298</v>
      </c>
      <c r="BI106" s="58">
        <f t="shared" si="22"/>
        <v>0.94544571991188509</v>
      </c>
      <c r="BJ106" s="58">
        <f t="shared" si="23"/>
        <v>0.93099021877281696</v>
      </c>
      <c r="BK106" s="58">
        <f t="shared" si="24"/>
        <v>0.90764101415122445</v>
      </c>
    </row>
    <row r="107" spans="21:63">
      <c r="U107" s="58"/>
      <c r="W107" s="58">
        <v>64</v>
      </c>
      <c r="X107" s="58">
        <f t="shared" si="36"/>
        <v>3.0000000000000001E-3</v>
      </c>
      <c r="Y107" s="58">
        <f t="shared" si="36"/>
        <v>4.7300000000000002E-2</v>
      </c>
      <c r="Z107" s="58">
        <f t="shared" si="36"/>
        <v>0</v>
      </c>
      <c r="AA107" s="58">
        <f t="shared" si="36"/>
        <v>1.89E-2</v>
      </c>
      <c r="AB107" s="58">
        <f t="shared" si="36"/>
        <v>16.2805</v>
      </c>
      <c r="AC107" s="58">
        <f t="shared" si="36"/>
        <v>8.9999999999999998E-4</v>
      </c>
      <c r="AD107" s="58">
        <f t="shared" si="36"/>
        <v>4.0887000000000002</v>
      </c>
      <c r="AE107" s="58">
        <f t="shared" si="36"/>
        <v>62.530999999999999</v>
      </c>
      <c r="AF107" s="58"/>
      <c r="AG107" s="125">
        <f t="shared" si="3"/>
        <v>3.0000000000000001E-3</v>
      </c>
      <c r="AH107" s="125">
        <f t="shared" si="4"/>
        <v>3.0000000000000001E-3</v>
      </c>
      <c r="AI107" s="125">
        <f t="shared" si="5"/>
        <v>2.8279780035875049E-3</v>
      </c>
      <c r="AJ107" s="125">
        <f t="shared" si="6"/>
        <v>2.7538022796133573E-3</v>
      </c>
      <c r="AK107" s="125">
        <f t="shared" si="7"/>
        <v>2.6918685165573169E-3</v>
      </c>
      <c r="AL107" s="125">
        <f t="shared" si="8"/>
        <v>2.6174576565206366E-3</v>
      </c>
      <c r="AM107" s="58"/>
      <c r="AN107" s="125">
        <f t="shared" si="9"/>
        <v>8.9999999999999998E-4</v>
      </c>
      <c r="AO107" s="125">
        <f t="shared" si="10"/>
        <v>8.9999999999999998E-4</v>
      </c>
      <c r="AP107" s="125">
        <f t="shared" si="11"/>
        <v>8.4839340107625144E-4</v>
      </c>
      <c r="AQ107" s="125">
        <f t="shared" si="12"/>
        <v>8.261406838840071E-4</v>
      </c>
      <c r="AR107" s="125">
        <f t="shared" si="13"/>
        <v>8.0756055496719495E-4</v>
      </c>
      <c r="AS107" s="125">
        <f t="shared" si="14"/>
        <v>7.8523729695619091E-4</v>
      </c>
      <c r="AU107" s="58">
        <v>68</v>
      </c>
      <c r="AV107" s="32">
        <f t="shared" si="15"/>
        <v>3.2000000000000002E-3</v>
      </c>
      <c r="AW107" s="32">
        <f t="shared" si="16"/>
        <v>1.1999999999999999E-3</v>
      </c>
      <c r="AX107" s="58">
        <f>1+$Q$47*(IF('Female Inactive'!$Q66&gt;=0, ((('Female Inactive'!$Q66)/7)/60), 0))^0.25</f>
        <v>0.9741579022958462</v>
      </c>
      <c r="AY107" s="58">
        <f>1+$Q$47*(IF('Female Barely'!$Q66&gt;=0, ((('Female Barely'!$Q66)/7)/60), 0))^0.25</f>
        <v>0.93811932655728492</v>
      </c>
      <c r="AZ107" s="58">
        <f>1+$Q$47*(IF('Female Somewhat'!$Q66&gt;=0, ((('Female Somewhat'!$Q66)/7)/60), 0))^0.25</f>
        <v>0.9215487797487506</v>
      </c>
      <c r="BA107" s="58">
        <f>1+$Q$47*(IF('Female Active'!$Q66&gt;=0, ((('Female Active'!$Q66)/7)/60), 0))^0.25</f>
        <v>0.90760869604355676</v>
      </c>
      <c r="BB107" s="58">
        <f>1+$Q$47*(IF('Female Highly'!$Q66&gt;=0, ((('Female Highly'!$Q66)/7)/60), 0))^0.25</f>
        <v>0.8850920178776911</v>
      </c>
      <c r="BD107" s="136">
        <f t="shared" si="17"/>
        <v>68</v>
      </c>
      <c r="BE107" s="136">
        <f t="shared" si="18"/>
        <v>3.2000000000000002E-3</v>
      </c>
      <c r="BF107" s="136">
        <f t="shared" si="19"/>
        <v>1.1999999999999999E-3</v>
      </c>
      <c r="BG107" s="58">
        <f t="shared" si="20"/>
        <v>1</v>
      </c>
      <c r="BH107" s="58">
        <f t="shared" si="21"/>
        <v>0.96300540635801712</v>
      </c>
      <c r="BI107" s="58">
        <f t="shared" si="22"/>
        <v>0.94599528226059748</v>
      </c>
      <c r="BJ107" s="58">
        <f t="shared" si="23"/>
        <v>0.93168540121119003</v>
      </c>
      <c r="BK107" s="58">
        <f t="shared" si="24"/>
        <v>0.90857140900027689</v>
      </c>
    </row>
    <row r="108" spans="21:63">
      <c r="U108" s="58"/>
      <c r="W108" s="58">
        <v>65</v>
      </c>
      <c r="X108" s="58">
        <f t="shared" ref="X108:AE112" si="37">G$57</f>
        <v>3.2000000000000002E-3</v>
      </c>
      <c r="Y108" s="58">
        <f t="shared" si="37"/>
        <v>5.7099999999999998E-2</v>
      </c>
      <c r="Z108" s="58">
        <f t="shared" si="37"/>
        <v>0</v>
      </c>
      <c r="AA108" s="58">
        <f t="shared" si="37"/>
        <v>2.06E-2</v>
      </c>
      <c r="AB108" s="58">
        <f t="shared" si="37"/>
        <v>13.2157</v>
      </c>
      <c r="AC108" s="58">
        <f t="shared" si="37"/>
        <v>1.1999999999999999E-3</v>
      </c>
      <c r="AD108" s="58">
        <f t="shared" si="37"/>
        <v>3.1556000000000002</v>
      </c>
      <c r="AE108" s="58">
        <f t="shared" si="37"/>
        <v>67.491200000000006</v>
      </c>
      <c r="AF108" s="58"/>
      <c r="AG108" s="125">
        <f t="shared" si="3"/>
        <v>3.2000000000000002E-3</v>
      </c>
      <c r="AH108" s="125">
        <f t="shared" si="4"/>
        <v>3.2000000000000002E-3</v>
      </c>
      <c r="AI108" s="125">
        <f t="shared" si="5"/>
        <v>3.0165098704933386E-3</v>
      </c>
      <c r="AJ108" s="125">
        <f t="shared" si="6"/>
        <v>2.9373890982542479E-3</v>
      </c>
      <c r="AK108" s="125">
        <f t="shared" si="7"/>
        <v>2.8713264176611379E-3</v>
      </c>
      <c r="AL108" s="125">
        <f t="shared" si="8"/>
        <v>2.7919548336220123E-3</v>
      </c>
      <c r="AM108" s="58"/>
      <c r="AN108" s="125">
        <f t="shared" si="9"/>
        <v>1.1999999999999999E-3</v>
      </c>
      <c r="AO108" s="125">
        <f t="shared" si="10"/>
        <v>1.1999999999999999E-3</v>
      </c>
      <c r="AP108" s="125">
        <f t="shared" si="11"/>
        <v>1.1311912014350018E-3</v>
      </c>
      <c r="AQ108" s="125">
        <f t="shared" si="12"/>
        <v>1.1015209118453429E-3</v>
      </c>
      <c r="AR108" s="125">
        <f t="shared" si="13"/>
        <v>1.0767474066229266E-3</v>
      </c>
      <c r="AS108" s="125">
        <f t="shared" si="14"/>
        <v>1.0469830626082545E-3</v>
      </c>
      <c r="AU108" s="58">
        <v>69</v>
      </c>
      <c r="AV108" s="32">
        <f t="shared" si="15"/>
        <v>3.2000000000000002E-3</v>
      </c>
      <c r="AW108" s="32">
        <f t="shared" si="16"/>
        <v>1.1999999999999999E-3</v>
      </c>
      <c r="AX108" s="58">
        <f>1+$Q$47*(IF('Female Inactive'!$Q67&gt;=0, ((('Female Inactive'!$Q67)/7)/60), 0))^0.25</f>
        <v>0.97441149996865395</v>
      </c>
      <c r="AY108" s="58">
        <f>1+$Q$47*(IF('Female Barely'!$Q67&gt;=0, ((('Female Barely'!$Q67)/7)/60), 0))^0.25</f>
        <v>0.93872658355927074</v>
      </c>
      <c r="AZ108" s="58">
        <f>1+$Q$47*(IF('Female Somewhat'!$Q67&gt;=0, ((('Female Somewhat'!$Q67)/7)/60), 0))^0.25</f>
        <v>0.9223186494053246</v>
      </c>
      <c r="BA108" s="58">
        <f>1+$Q$47*(IF('Female Active'!$Q67&gt;=0, ((('Female Active'!$Q67)/7)/60), 0))^0.25</f>
        <v>0.90851536468707261</v>
      </c>
      <c r="BB108" s="58">
        <f>1+$Q$47*(IF('Female Highly'!$Q67&gt;=0, ((('Female Highly'!$Q67)/7)/60), 0))^0.25</f>
        <v>0.88621965067232178</v>
      </c>
      <c r="BD108" s="136">
        <f t="shared" si="17"/>
        <v>69</v>
      </c>
      <c r="BE108" s="136">
        <f t="shared" si="18"/>
        <v>3.2000000000000002E-3</v>
      </c>
      <c r="BF108" s="136">
        <f t="shared" si="19"/>
        <v>1.1999999999999999E-3</v>
      </c>
      <c r="BG108" s="58">
        <f t="shared" si="20"/>
        <v>1</v>
      </c>
      <c r="BH108" s="58">
        <f t="shared" si="21"/>
        <v>0.96337798105776551</v>
      </c>
      <c r="BI108" s="58">
        <f t="shared" si="22"/>
        <v>0.94653916690740503</v>
      </c>
      <c r="BJ108" s="58">
        <f t="shared" si="23"/>
        <v>0.93237340150059689</v>
      </c>
      <c r="BK108" s="58">
        <f t="shared" si="24"/>
        <v>0.90949219164678452</v>
      </c>
    </row>
    <row r="109" spans="21:63">
      <c r="U109" s="58"/>
      <c r="W109" s="58">
        <v>66</v>
      </c>
      <c r="X109" s="58">
        <f t="shared" si="37"/>
        <v>3.2000000000000002E-3</v>
      </c>
      <c r="Y109" s="58">
        <f t="shared" si="37"/>
        <v>5.7099999999999998E-2</v>
      </c>
      <c r="Z109" s="58">
        <f t="shared" si="37"/>
        <v>0</v>
      </c>
      <c r="AA109" s="58">
        <f t="shared" si="37"/>
        <v>2.06E-2</v>
      </c>
      <c r="AB109" s="58">
        <f t="shared" si="37"/>
        <v>13.2157</v>
      </c>
      <c r="AC109" s="58">
        <f t="shared" si="37"/>
        <v>1.1999999999999999E-3</v>
      </c>
      <c r="AD109" s="58">
        <f t="shared" si="37"/>
        <v>3.1556000000000002</v>
      </c>
      <c r="AE109" s="58">
        <f t="shared" si="37"/>
        <v>67.491200000000006</v>
      </c>
      <c r="AF109" s="58"/>
      <c r="AG109" s="125">
        <f t="shared" ref="AG109:AG143" si="38">X109</f>
        <v>3.2000000000000002E-3</v>
      </c>
      <c r="AH109" s="125">
        <f t="shared" ref="AH109:AH143" si="39">$AG109*Q$66</f>
        <v>3.2000000000000002E-3</v>
      </c>
      <c r="AI109" s="125">
        <f t="shared" ref="AI109:AI143" si="40">$AG109*R$66</f>
        <v>3.0165098704933386E-3</v>
      </c>
      <c r="AJ109" s="125">
        <f t="shared" ref="AJ109:AJ143" si="41">$AG109*S$66</f>
        <v>2.9373890982542479E-3</v>
      </c>
      <c r="AK109" s="125">
        <f t="shared" ref="AK109:AK143" si="42">$AG109*T$66</f>
        <v>2.8713264176611379E-3</v>
      </c>
      <c r="AL109" s="125">
        <f t="shared" ref="AL109:AL143" si="43">$AG109*U$66</f>
        <v>2.7919548336220123E-3</v>
      </c>
      <c r="AM109" s="58"/>
      <c r="AN109" s="125">
        <f t="shared" ref="AN109:AN143" si="44">AC109</f>
        <v>1.1999999999999999E-3</v>
      </c>
      <c r="AO109" s="125">
        <f t="shared" ref="AO109:AO143" si="45">$AN109*Q$66</f>
        <v>1.1999999999999999E-3</v>
      </c>
      <c r="AP109" s="125">
        <f t="shared" ref="AP109:AP143" si="46">$AN109*R$66</f>
        <v>1.1311912014350018E-3</v>
      </c>
      <c r="AQ109" s="125">
        <f t="shared" ref="AQ109:AQ143" si="47">$AN109*S$66</f>
        <v>1.1015209118453429E-3</v>
      </c>
      <c r="AR109" s="125">
        <f t="shared" ref="AR109:AR143" si="48">$AN109*T$66</f>
        <v>1.0767474066229266E-3</v>
      </c>
      <c r="AS109" s="125">
        <f t="shared" ref="AS109:AS143" si="49">$AN109*U$66</f>
        <v>1.0469830626082545E-3</v>
      </c>
      <c r="AU109" s="58">
        <v>70</v>
      </c>
      <c r="AV109" s="32">
        <f t="shared" ref="AV109:AV139" si="50">X113</f>
        <v>2.7000000000000001E-3</v>
      </c>
      <c r="AW109" s="32">
        <f t="shared" ref="AW109:AW139" si="51">AC113</f>
        <v>1.9E-3</v>
      </c>
      <c r="AX109" s="58">
        <f>1+$Q$47*(IF('Female Inactive'!$Q68&gt;=0, ((('Female Inactive'!$Q68)/7)/60), 0))^0.25</f>
        <v>0.97466260899752932</v>
      </c>
      <c r="AY109" s="58">
        <f>1+$Q$47*(IF('Female Barely'!$Q68&gt;=0, ((('Female Barely'!$Q68)/7)/60), 0))^0.25</f>
        <v>0.93932788133285872</v>
      </c>
      <c r="AZ109" s="58">
        <f>1+$Q$47*(IF('Female Somewhat'!$Q68&gt;=0, ((('Female Somewhat'!$Q68)/7)/60), 0))^0.25</f>
        <v>0.9230809640578308</v>
      </c>
      <c r="BA109" s="58">
        <f>1+$Q$47*(IF('Female Active'!$Q68&gt;=0, ((('Female Active'!$Q68)/7)/60), 0))^0.25</f>
        <v>0.90941313586952954</v>
      </c>
      <c r="BB109" s="58">
        <f>1+$Q$47*(IF('Female Highly'!$Q68&gt;=0, ((('Female Highly'!$Q68)/7)/60), 0))^0.25</f>
        <v>0.88733621760628689</v>
      </c>
      <c r="BD109" s="136">
        <f t="shared" ref="BD109:BD139" si="52">AU109</f>
        <v>70</v>
      </c>
      <c r="BE109" s="136">
        <f t="shared" ref="BE109:BE139" si="53">AV109</f>
        <v>2.7000000000000001E-3</v>
      </c>
      <c r="BF109" s="136">
        <f t="shared" ref="BF109:BF139" si="54">AW109</f>
        <v>1.9E-3</v>
      </c>
      <c r="BG109" s="58">
        <f t="shared" ref="BG109:BG139" si="55">AX109/$AX109</f>
        <v>1</v>
      </c>
      <c r="BH109" s="58">
        <f t="shared" ref="BH109:BH139" si="56">AY109/$AX109</f>
        <v>0.9637467085138175</v>
      </c>
      <c r="BI109" s="58">
        <f t="shared" ref="BI109:BI139" si="57">AZ109/$AX109</f>
        <v>0.94707743534683064</v>
      </c>
      <c r="BJ109" s="58">
        <f t="shared" ref="BJ109:BJ139" si="58">BA109/$AX109</f>
        <v>0.93305429743005031</v>
      </c>
      <c r="BK109" s="58">
        <f t="shared" ref="BK109:BK139" si="59">BB109/$AX109</f>
        <v>0.91040346619938528</v>
      </c>
    </row>
    <row r="110" spans="21:63">
      <c r="W110" s="58">
        <v>67</v>
      </c>
      <c r="X110" s="58">
        <f t="shared" si="37"/>
        <v>3.2000000000000002E-3</v>
      </c>
      <c r="Y110" s="58">
        <f t="shared" si="37"/>
        <v>5.7099999999999998E-2</v>
      </c>
      <c r="Z110" s="58">
        <f t="shared" si="37"/>
        <v>0</v>
      </c>
      <c r="AA110" s="58">
        <f t="shared" si="37"/>
        <v>2.06E-2</v>
      </c>
      <c r="AB110" s="58">
        <f t="shared" si="37"/>
        <v>13.2157</v>
      </c>
      <c r="AC110" s="58">
        <f t="shared" si="37"/>
        <v>1.1999999999999999E-3</v>
      </c>
      <c r="AD110" s="58">
        <f t="shared" si="37"/>
        <v>3.1556000000000002</v>
      </c>
      <c r="AE110" s="58">
        <f t="shared" si="37"/>
        <v>67.491200000000006</v>
      </c>
      <c r="AF110" s="58"/>
      <c r="AG110" s="125">
        <f t="shared" si="38"/>
        <v>3.2000000000000002E-3</v>
      </c>
      <c r="AH110" s="125">
        <f t="shared" si="39"/>
        <v>3.2000000000000002E-3</v>
      </c>
      <c r="AI110" s="125">
        <f t="shared" si="40"/>
        <v>3.0165098704933386E-3</v>
      </c>
      <c r="AJ110" s="125">
        <f t="shared" si="41"/>
        <v>2.9373890982542479E-3</v>
      </c>
      <c r="AK110" s="125">
        <f t="shared" si="42"/>
        <v>2.8713264176611379E-3</v>
      </c>
      <c r="AL110" s="125">
        <f t="shared" si="43"/>
        <v>2.7919548336220123E-3</v>
      </c>
      <c r="AM110" s="58"/>
      <c r="AN110" s="125">
        <f t="shared" si="44"/>
        <v>1.1999999999999999E-3</v>
      </c>
      <c r="AO110" s="125">
        <f t="shared" si="45"/>
        <v>1.1999999999999999E-3</v>
      </c>
      <c r="AP110" s="125">
        <f t="shared" si="46"/>
        <v>1.1311912014350018E-3</v>
      </c>
      <c r="AQ110" s="125">
        <f t="shared" si="47"/>
        <v>1.1015209118453429E-3</v>
      </c>
      <c r="AR110" s="125">
        <f t="shared" si="48"/>
        <v>1.0767474066229266E-3</v>
      </c>
      <c r="AS110" s="125">
        <f t="shared" si="49"/>
        <v>1.0469830626082545E-3</v>
      </c>
      <c r="AU110" s="58">
        <v>71</v>
      </c>
      <c r="AV110" s="32">
        <f t="shared" si="50"/>
        <v>2.7000000000000001E-3</v>
      </c>
      <c r="AW110" s="32">
        <f t="shared" si="51"/>
        <v>1.9E-3</v>
      </c>
      <c r="AX110" s="58">
        <f>1+$Q$47*(IF('Female Inactive'!$Q69&gt;=0, ((('Female Inactive'!$Q69)/7)/60), 0))^0.25</f>
        <v>0.9749112538044179</v>
      </c>
      <c r="AY110" s="58">
        <f>1+$Q$47*(IF('Female Barely'!$Q69&gt;=0, ((('Female Barely'!$Q69)/7)/60), 0))^0.25</f>
        <v>0.93992327835807121</v>
      </c>
      <c r="AZ110" s="58">
        <f>1+$Q$47*(IF('Female Somewhat'!$Q69&gt;=0, ((('Female Somewhat'!$Q69)/7)/60), 0))^0.25</f>
        <v>0.92383579784620462</v>
      </c>
      <c r="BA110" s="58">
        <f>1+$Q$47*(IF('Female Active'!$Q69&gt;=0, ((('Female Active'!$Q69)/7)/60), 0))^0.25</f>
        <v>0.91030209690486952</v>
      </c>
      <c r="BB110" s="58">
        <f>1+$Q$47*(IF('Female Highly'!$Q69&gt;=0, ((('Female Highly'!$Q69)/7)/60), 0))^0.25</f>
        <v>0.88844182727280308</v>
      </c>
      <c r="BD110" s="136">
        <f t="shared" si="52"/>
        <v>71</v>
      </c>
      <c r="BE110" s="136">
        <f t="shared" si="53"/>
        <v>2.7000000000000001E-3</v>
      </c>
      <c r="BF110" s="136">
        <f t="shared" si="54"/>
        <v>1.9E-3</v>
      </c>
      <c r="BG110" s="58">
        <f t="shared" si="55"/>
        <v>1</v>
      </c>
      <c r="BH110" s="58">
        <f t="shared" si="56"/>
        <v>0.964111630356289</v>
      </c>
      <c r="BI110" s="58">
        <f t="shared" si="57"/>
        <v>0.94761014835052892</v>
      </c>
      <c r="BJ110" s="58">
        <f t="shared" si="58"/>
        <v>0.93372816587415253</v>
      </c>
      <c r="BK110" s="58">
        <f t="shared" si="59"/>
        <v>0.91130533554291915</v>
      </c>
    </row>
    <row r="111" spans="21:63">
      <c r="W111" s="58">
        <v>68</v>
      </c>
      <c r="X111" s="58">
        <f t="shared" si="37"/>
        <v>3.2000000000000002E-3</v>
      </c>
      <c r="Y111" s="58">
        <f t="shared" si="37"/>
        <v>5.7099999999999998E-2</v>
      </c>
      <c r="Z111" s="58">
        <f t="shared" si="37"/>
        <v>0</v>
      </c>
      <c r="AA111" s="58">
        <f t="shared" si="37"/>
        <v>2.06E-2</v>
      </c>
      <c r="AB111" s="58">
        <f t="shared" si="37"/>
        <v>13.2157</v>
      </c>
      <c r="AC111" s="58">
        <f t="shared" si="37"/>
        <v>1.1999999999999999E-3</v>
      </c>
      <c r="AD111" s="58">
        <f t="shared" si="37"/>
        <v>3.1556000000000002</v>
      </c>
      <c r="AE111" s="58">
        <f t="shared" si="37"/>
        <v>67.491200000000006</v>
      </c>
      <c r="AF111" s="58"/>
      <c r="AG111" s="125">
        <f t="shared" si="38"/>
        <v>3.2000000000000002E-3</v>
      </c>
      <c r="AH111" s="125">
        <f t="shared" si="39"/>
        <v>3.2000000000000002E-3</v>
      </c>
      <c r="AI111" s="125">
        <f t="shared" si="40"/>
        <v>3.0165098704933386E-3</v>
      </c>
      <c r="AJ111" s="125">
        <f t="shared" si="41"/>
        <v>2.9373890982542479E-3</v>
      </c>
      <c r="AK111" s="125">
        <f t="shared" si="42"/>
        <v>2.8713264176611379E-3</v>
      </c>
      <c r="AL111" s="125">
        <f t="shared" si="43"/>
        <v>2.7919548336220123E-3</v>
      </c>
      <c r="AM111" s="58"/>
      <c r="AN111" s="125">
        <f t="shared" si="44"/>
        <v>1.1999999999999999E-3</v>
      </c>
      <c r="AO111" s="125">
        <f t="shared" si="45"/>
        <v>1.1999999999999999E-3</v>
      </c>
      <c r="AP111" s="125">
        <f t="shared" si="46"/>
        <v>1.1311912014350018E-3</v>
      </c>
      <c r="AQ111" s="125">
        <f t="shared" si="47"/>
        <v>1.1015209118453429E-3</v>
      </c>
      <c r="AR111" s="125">
        <f t="shared" si="48"/>
        <v>1.0767474066229266E-3</v>
      </c>
      <c r="AS111" s="125">
        <f t="shared" si="49"/>
        <v>1.0469830626082545E-3</v>
      </c>
      <c r="AU111" s="58">
        <v>72</v>
      </c>
      <c r="AV111" s="32">
        <f t="shared" si="50"/>
        <v>2.7000000000000001E-3</v>
      </c>
      <c r="AW111" s="32">
        <f t="shared" si="51"/>
        <v>1.9E-3</v>
      </c>
      <c r="AX111" s="58">
        <f>1+$Q$47*(IF('Female Inactive'!$Q70&gt;=0, ((('Female Inactive'!$Q70)/7)/60), 0))^0.25</f>
        <v>0.97515745857160452</v>
      </c>
      <c r="AY111" s="58">
        <f>1+$Q$47*(IF('Female Barely'!$Q70&gt;=0, ((('Female Barely'!$Q70)/7)/60), 0))^0.25</f>
        <v>0.94051283254104545</v>
      </c>
      <c r="AZ111" s="58">
        <f>1+$Q$47*(IF('Female Somewhat'!$Q70&gt;=0, ((('Female Somewhat'!$Q70)/7)/60), 0))^0.25</f>
        <v>0.92458322418281957</v>
      </c>
      <c r="BA111" s="58">
        <f>1+$Q$47*(IF('Female Active'!$Q70&gt;=0, ((('Female Active'!$Q70)/7)/60), 0))^0.25</f>
        <v>0.91118233425019179</v>
      </c>
      <c r="BB111" s="58">
        <f>1+$Q$47*(IF('Female Highly'!$Q70&gt;=0, ((('Female Highly'!$Q70)/7)/60), 0))^0.25</f>
        <v>0.88953658719942297</v>
      </c>
      <c r="BD111" s="136">
        <f t="shared" si="52"/>
        <v>72</v>
      </c>
      <c r="BE111" s="136">
        <f t="shared" si="53"/>
        <v>2.7000000000000001E-3</v>
      </c>
      <c r="BF111" s="136">
        <f t="shared" si="54"/>
        <v>1.9E-3</v>
      </c>
      <c r="BG111" s="58">
        <f t="shared" si="55"/>
        <v>1</v>
      </c>
      <c r="BH111" s="58">
        <f t="shared" si="56"/>
        <v>0.96447278772670619</v>
      </c>
      <c r="BI111" s="58">
        <f t="shared" si="57"/>
        <v>0.94813736597691078</v>
      </c>
      <c r="BJ111" s="58">
        <f t="shared" si="58"/>
        <v>0.93439508280527073</v>
      </c>
      <c r="BK111" s="58">
        <f t="shared" si="59"/>
        <v>0.91219790135472312</v>
      </c>
    </row>
    <row r="112" spans="21:63">
      <c r="W112" s="58">
        <v>69</v>
      </c>
      <c r="X112" s="58">
        <f t="shared" si="37"/>
        <v>3.2000000000000002E-3</v>
      </c>
      <c r="Y112" s="58">
        <f t="shared" si="37"/>
        <v>5.7099999999999998E-2</v>
      </c>
      <c r="Z112" s="58">
        <f t="shared" si="37"/>
        <v>0</v>
      </c>
      <c r="AA112" s="58">
        <f t="shared" si="37"/>
        <v>2.06E-2</v>
      </c>
      <c r="AB112" s="58">
        <f t="shared" si="37"/>
        <v>13.2157</v>
      </c>
      <c r="AC112" s="58">
        <f t="shared" si="37"/>
        <v>1.1999999999999999E-3</v>
      </c>
      <c r="AD112" s="58">
        <f t="shared" si="37"/>
        <v>3.1556000000000002</v>
      </c>
      <c r="AE112" s="58">
        <f t="shared" si="37"/>
        <v>67.491200000000006</v>
      </c>
      <c r="AF112" s="58"/>
      <c r="AG112" s="125">
        <f t="shared" si="38"/>
        <v>3.2000000000000002E-3</v>
      </c>
      <c r="AH112" s="125">
        <f t="shared" si="39"/>
        <v>3.2000000000000002E-3</v>
      </c>
      <c r="AI112" s="125">
        <f t="shared" si="40"/>
        <v>3.0165098704933386E-3</v>
      </c>
      <c r="AJ112" s="125">
        <f t="shared" si="41"/>
        <v>2.9373890982542479E-3</v>
      </c>
      <c r="AK112" s="125">
        <f t="shared" si="42"/>
        <v>2.8713264176611379E-3</v>
      </c>
      <c r="AL112" s="125">
        <f t="shared" si="43"/>
        <v>2.7919548336220123E-3</v>
      </c>
      <c r="AM112" s="58"/>
      <c r="AN112" s="125">
        <f t="shared" si="44"/>
        <v>1.1999999999999999E-3</v>
      </c>
      <c r="AO112" s="125">
        <f t="shared" si="45"/>
        <v>1.1999999999999999E-3</v>
      </c>
      <c r="AP112" s="125">
        <f t="shared" si="46"/>
        <v>1.1311912014350018E-3</v>
      </c>
      <c r="AQ112" s="125">
        <f t="shared" si="47"/>
        <v>1.1015209118453429E-3</v>
      </c>
      <c r="AR112" s="125">
        <f t="shared" si="48"/>
        <v>1.0767474066229266E-3</v>
      </c>
      <c r="AS112" s="125">
        <f t="shared" si="49"/>
        <v>1.0469830626082545E-3</v>
      </c>
      <c r="AU112" s="58">
        <v>73</v>
      </c>
      <c r="AV112" s="32">
        <f t="shared" si="50"/>
        <v>2.7000000000000001E-3</v>
      </c>
      <c r="AW112" s="32">
        <f t="shared" si="51"/>
        <v>1.9E-3</v>
      </c>
      <c r="AX112" s="58">
        <f>1+$Q$47*(IF('Female Inactive'!$Q71&gt;=0, ((('Female Inactive'!$Q71)/7)/60), 0))^0.25</f>
        <v>0.9754012472440643</v>
      </c>
      <c r="AY112" s="58">
        <f>1+$Q$47*(IF('Female Barely'!$Q71&gt;=0, ((('Female Barely'!$Q71)/7)/60), 0))^0.25</f>
        <v>0.94109660121966532</v>
      </c>
      <c r="AZ112" s="58">
        <f>1+$Q$47*(IF('Female Somewhat'!$Q71&gt;=0, ((('Female Somewhat'!$Q71)/7)/60), 0))^0.25</f>
        <v>0.9253233157596279</v>
      </c>
      <c r="BA112" s="58">
        <f>1+$Q$47*(IF('Female Active'!$Q71&gt;=0, ((('Female Active'!$Q71)/7)/60), 0))^0.25</f>
        <v>0.91205393351416131</v>
      </c>
      <c r="BB112" s="58">
        <f>1+$Q$47*(IF('Female Highly'!$Q71&gt;=0, ((('Female Highly'!$Q71)/7)/60), 0))^0.25</f>
        <v>0.89062060385849362</v>
      </c>
      <c r="BD112" s="136">
        <f t="shared" si="52"/>
        <v>73</v>
      </c>
      <c r="BE112" s="136">
        <f t="shared" si="53"/>
        <v>2.7000000000000001E-3</v>
      </c>
      <c r="BF112" s="136">
        <f t="shared" si="54"/>
        <v>1.9E-3</v>
      </c>
      <c r="BG112" s="58">
        <f t="shared" si="55"/>
        <v>1</v>
      </c>
      <c r="BH112" s="58">
        <f t="shared" si="56"/>
        <v>0.96483022128449736</v>
      </c>
      <c r="BI112" s="58">
        <f t="shared" si="57"/>
        <v>0.94865914758062031</v>
      </c>
      <c r="BJ112" s="58">
        <f t="shared" si="58"/>
        <v>0.93505512330552487</v>
      </c>
      <c r="BK112" s="58">
        <f t="shared" si="59"/>
        <v>0.91308126412067536</v>
      </c>
    </row>
    <row r="113" spans="23:63">
      <c r="W113" s="58">
        <v>70</v>
      </c>
      <c r="X113" s="58">
        <f t="shared" ref="X113:AE117" si="60">G$58</f>
        <v>2.7000000000000001E-3</v>
      </c>
      <c r="Y113" s="58">
        <f t="shared" si="60"/>
        <v>6.4199999999999993E-2</v>
      </c>
      <c r="Z113" s="58">
        <f t="shared" si="60"/>
        <v>0</v>
      </c>
      <c r="AA113" s="58">
        <f t="shared" si="60"/>
        <v>2.9100000000000001E-2</v>
      </c>
      <c r="AB113" s="58">
        <f t="shared" si="60"/>
        <v>10.303900000000001</v>
      </c>
      <c r="AC113" s="58">
        <f t="shared" si="60"/>
        <v>1.9E-3</v>
      </c>
      <c r="AD113" s="58">
        <f t="shared" si="60"/>
        <v>2.7898999999999998</v>
      </c>
      <c r="AE113" s="58">
        <f t="shared" si="60"/>
        <v>72.364699999999999</v>
      </c>
      <c r="AF113" s="58"/>
      <c r="AG113" s="125">
        <f t="shared" si="38"/>
        <v>2.7000000000000001E-3</v>
      </c>
      <c r="AH113" s="125">
        <f t="shared" si="39"/>
        <v>2.7000000000000001E-3</v>
      </c>
      <c r="AI113" s="125">
        <f t="shared" si="40"/>
        <v>2.5451802032287543E-3</v>
      </c>
      <c r="AJ113" s="125">
        <f t="shared" si="41"/>
        <v>2.4784220516520217E-3</v>
      </c>
      <c r="AK113" s="125">
        <f t="shared" si="42"/>
        <v>2.4226816649015851E-3</v>
      </c>
      <c r="AL113" s="125">
        <f t="shared" si="43"/>
        <v>2.3557118908685728E-3</v>
      </c>
      <c r="AM113" s="58"/>
      <c r="AN113" s="125">
        <f t="shared" si="44"/>
        <v>1.9E-3</v>
      </c>
      <c r="AO113" s="125">
        <f t="shared" si="45"/>
        <v>1.9E-3</v>
      </c>
      <c r="AP113" s="125">
        <f t="shared" si="46"/>
        <v>1.7910527356054197E-3</v>
      </c>
      <c r="AQ113" s="125">
        <f t="shared" si="47"/>
        <v>1.7440747770884595E-3</v>
      </c>
      <c r="AR113" s="125">
        <f t="shared" si="48"/>
        <v>1.7048500604863006E-3</v>
      </c>
      <c r="AS113" s="125">
        <f t="shared" si="49"/>
        <v>1.6577231824630697E-3</v>
      </c>
      <c r="AU113" s="58">
        <v>74</v>
      </c>
      <c r="AV113" s="32">
        <f t="shared" si="50"/>
        <v>2.7000000000000001E-3</v>
      </c>
      <c r="AW113" s="32">
        <f t="shared" si="51"/>
        <v>1.9E-3</v>
      </c>
      <c r="AX113" s="58">
        <f>1+$Q$47*(IF('Female Inactive'!$Q72&gt;=0, ((('Female Inactive'!$Q72)/7)/60), 0))^0.25</f>
        <v>0.97564264353179198</v>
      </c>
      <c r="AY113" s="58">
        <f>1+$Q$47*(IF('Female Barely'!$Q72&gt;=0, ((('Female Barely'!$Q72)/7)/60), 0))^0.25</f>
        <v>0.94167464116913735</v>
      </c>
      <c r="AZ113" s="58">
        <f>1+$Q$47*(IF('Female Somewhat'!$Q72&gt;=0, ((('Female Somewhat'!$Q72)/7)/60), 0))^0.25</f>
        <v>0.92605614455522978</v>
      </c>
      <c r="BA113" s="58">
        <f>1+$Q$47*(IF('Female Active'!$Q72&gt;=0, ((('Female Active'!$Q72)/7)/60), 0))^0.25</f>
        <v>0.91291697946533512</v>
      </c>
      <c r="BB113" s="58">
        <f>1+$Q$47*(IF('Female Highly'!$Q72&gt;=0, ((('Female Highly'!$Q72)/7)/60), 0))^0.25</f>
        <v>0.89169398267751054</v>
      </c>
      <c r="BD113" s="136">
        <f t="shared" si="52"/>
        <v>74</v>
      </c>
      <c r="BE113" s="136">
        <f t="shared" si="53"/>
        <v>2.7000000000000001E-3</v>
      </c>
      <c r="BF113" s="136">
        <f t="shared" si="54"/>
        <v>1.9E-3</v>
      </c>
      <c r="BG113" s="58">
        <f t="shared" si="55"/>
        <v>1</v>
      </c>
      <c r="BH113" s="58">
        <f t="shared" si="56"/>
        <v>0.96518397121338229</v>
      </c>
      <c r="BI113" s="58">
        <f t="shared" si="57"/>
        <v>0.94917555182186297</v>
      </c>
      <c r="BJ113" s="58">
        <f t="shared" si="58"/>
        <v>0.93570836157858772</v>
      </c>
      <c r="BK113" s="58">
        <f t="shared" si="59"/>
        <v>0.91395552315098672</v>
      </c>
    </row>
    <row r="114" spans="23:63">
      <c r="W114" s="58">
        <v>71</v>
      </c>
      <c r="X114" s="58">
        <f t="shared" si="60"/>
        <v>2.7000000000000001E-3</v>
      </c>
      <c r="Y114" s="58">
        <f t="shared" si="60"/>
        <v>6.4199999999999993E-2</v>
      </c>
      <c r="Z114" s="58">
        <f t="shared" si="60"/>
        <v>0</v>
      </c>
      <c r="AA114" s="58">
        <f t="shared" si="60"/>
        <v>2.9100000000000001E-2</v>
      </c>
      <c r="AB114" s="58">
        <f t="shared" si="60"/>
        <v>10.303900000000001</v>
      </c>
      <c r="AC114" s="58">
        <f t="shared" si="60"/>
        <v>1.9E-3</v>
      </c>
      <c r="AD114" s="58">
        <f t="shared" si="60"/>
        <v>2.7898999999999998</v>
      </c>
      <c r="AE114" s="58">
        <f t="shared" si="60"/>
        <v>72.364699999999999</v>
      </c>
      <c r="AF114" s="58"/>
      <c r="AG114" s="125">
        <f t="shared" si="38"/>
        <v>2.7000000000000001E-3</v>
      </c>
      <c r="AH114" s="125">
        <f t="shared" si="39"/>
        <v>2.7000000000000001E-3</v>
      </c>
      <c r="AI114" s="125">
        <f t="shared" si="40"/>
        <v>2.5451802032287543E-3</v>
      </c>
      <c r="AJ114" s="125">
        <f t="shared" si="41"/>
        <v>2.4784220516520217E-3</v>
      </c>
      <c r="AK114" s="125">
        <f t="shared" si="42"/>
        <v>2.4226816649015851E-3</v>
      </c>
      <c r="AL114" s="125">
        <f t="shared" si="43"/>
        <v>2.3557118908685728E-3</v>
      </c>
      <c r="AM114" s="58"/>
      <c r="AN114" s="125">
        <f t="shared" si="44"/>
        <v>1.9E-3</v>
      </c>
      <c r="AO114" s="125">
        <f t="shared" si="45"/>
        <v>1.9E-3</v>
      </c>
      <c r="AP114" s="125">
        <f t="shared" si="46"/>
        <v>1.7910527356054197E-3</v>
      </c>
      <c r="AQ114" s="125">
        <f t="shared" si="47"/>
        <v>1.7440747770884595E-3</v>
      </c>
      <c r="AR114" s="125">
        <f t="shared" si="48"/>
        <v>1.7048500604863006E-3</v>
      </c>
      <c r="AS114" s="125">
        <f t="shared" si="49"/>
        <v>1.6577231824630697E-3</v>
      </c>
      <c r="AU114" s="58">
        <v>75</v>
      </c>
      <c r="AV114" s="32">
        <f t="shared" si="50"/>
        <v>1.9E-3</v>
      </c>
      <c r="AW114" s="32">
        <f t="shared" si="51"/>
        <v>2.8E-3</v>
      </c>
      <c r="AX114" s="58">
        <f>1+$Q$47*(IF('Female Inactive'!$Q73&gt;=0, ((('Female Inactive'!$Q73)/7)/60), 0))^0.25</f>
        <v>0.97588167091210776</v>
      </c>
      <c r="AY114" s="58">
        <f>1+$Q$47*(IF('Female Barely'!$Q73&gt;=0, ((('Female Barely'!$Q73)/7)/60), 0))^0.25</f>
        <v>0.9422470086075132</v>
      </c>
      <c r="AZ114" s="58">
        <f>1+$Q$47*(IF('Female Somewhat'!$Q73&gt;=0, ((('Female Somewhat'!$Q73)/7)/60), 0))^0.25</f>
        <v>0.92678178184187365</v>
      </c>
      <c r="BA114" s="58">
        <f>1+$Q$47*(IF('Female Active'!$Q73&gt;=0, ((('Female Active'!$Q73)/7)/60), 0))^0.25</f>
        <v>0.91377155604040605</v>
      </c>
      <c r="BB114" s="58">
        <f>1+$Q$47*(IF('Female Highly'!$Q73&gt;=0, ((('Female Highly'!$Q73)/7)/60), 0))^0.25</f>
        <v>0.8927568280493724</v>
      </c>
      <c r="BD114" s="136">
        <f t="shared" si="52"/>
        <v>75</v>
      </c>
      <c r="BE114" s="136">
        <f t="shared" si="53"/>
        <v>1.9E-3</v>
      </c>
      <c r="BF114" s="136">
        <f t="shared" si="54"/>
        <v>2.8E-3</v>
      </c>
      <c r="BG114" s="58">
        <f t="shared" si="55"/>
        <v>1</v>
      </c>
      <c r="BH114" s="58">
        <f t="shared" si="56"/>
        <v>0.96553407722766438</v>
      </c>
      <c r="BI114" s="58">
        <f t="shared" si="57"/>
        <v>0.94968663667558906</v>
      </c>
      <c r="BJ114" s="58">
        <f t="shared" si="58"/>
        <v>0.93635487096130166</v>
      </c>
      <c r="BK114" s="58">
        <f t="shared" si="59"/>
        <v>0.9148207765957499</v>
      </c>
    </row>
    <row r="115" spans="23:63">
      <c r="W115" s="58">
        <v>72</v>
      </c>
      <c r="X115" s="58">
        <f t="shared" si="60"/>
        <v>2.7000000000000001E-3</v>
      </c>
      <c r="Y115" s="58">
        <f t="shared" si="60"/>
        <v>6.4199999999999993E-2</v>
      </c>
      <c r="Z115" s="58">
        <f t="shared" si="60"/>
        <v>0</v>
      </c>
      <c r="AA115" s="58">
        <f t="shared" si="60"/>
        <v>2.9100000000000001E-2</v>
      </c>
      <c r="AB115" s="58">
        <f t="shared" si="60"/>
        <v>10.303900000000001</v>
      </c>
      <c r="AC115" s="58">
        <f t="shared" si="60"/>
        <v>1.9E-3</v>
      </c>
      <c r="AD115" s="58">
        <f t="shared" si="60"/>
        <v>2.7898999999999998</v>
      </c>
      <c r="AE115" s="58">
        <f t="shared" si="60"/>
        <v>72.364699999999999</v>
      </c>
      <c r="AF115" s="58"/>
      <c r="AG115" s="125">
        <f t="shared" si="38"/>
        <v>2.7000000000000001E-3</v>
      </c>
      <c r="AH115" s="125">
        <f t="shared" si="39"/>
        <v>2.7000000000000001E-3</v>
      </c>
      <c r="AI115" s="125">
        <f t="shared" si="40"/>
        <v>2.5451802032287543E-3</v>
      </c>
      <c r="AJ115" s="125">
        <f t="shared" si="41"/>
        <v>2.4784220516520217E-3</v>
      </c>
      <c r="AK115" s="125">
        <f t="shared" si="42"/>
        <v>2.4226816649015851E-3</v>
      </c>
      <c r="AL115" s="125">
        <f t="shared" si="43"/>
        <v>2.3557118908685728E-3</v>
      </c>
      <c r="AM115" s="58"/>
      <c r="AN115" s="125">
        <f t="shared" si="44"/>
        <v>1.9E-3</v>
      </c>
      <c r="AO115" s="125">
        <f t="shared" si="45"/>
        <v>1.9E-3</v>
      </c>
      <c r="AP115" s="125">
        <f t="shared" si="46"/>
        <v>1.7910527356054197E-3</v>
      </c>
      <c r="AQ115" s="125">
        <f t="shared" si="47"/>
        <v>1.7440747770884595E-3</v>
      </c>
      <c r="AR115" s="125">
        <f t="shared" si="48"/>
        <v>1.7048500604863006E-3</v>
      </c>
      <c r="AS115" s="125">
        <f t="shared" si="49"/>
        <v>1.6577231824630697E-3</v>
      </c>
      <c r="AU115" s="58">
        <v>76</v>
      </c>
      <c r="AV115" s="32">
        <f t="shared" si="50"/>
        <v>1.9E-3</v>
      </c>
      <c r="AW115" s="32">
        <f t="shared" si="51"/>
        <v>2.8E-3</v>
      </c>
      <c r="AX115" s="58">
        <f>1+$Q$47*(IF('Female Inactive'!$Q74&gt;=0, ((('Female Inactive'!$Q74)/7)/60), 0))^0.25</f>
        <v>0.97611835263194036</v>
      </c>
      <c r="AY115" s="58">
        <f>1+$Q$47*(IF('Female Barely'!$Q74&gt;=0, ((('Female Barely'!$Q74)/7)/60), 0))^0.25</f>
        <v>0.94281375920115673</v>
      </c>
      <c r="AZ115" s="58">
        <f>1+$Q$47*(IF('Female Somewhat'!$Q74&gt;=0, ((('Female Somewhat'!$Q74)/7)/60), 0))^0.25</f>
        <v>0.92750029819238833</v>
      </c>
      <c r="BA115" s="58">
        <f>1+$Q$47*(IF('Female Active'!$Q74&gt;=0, ((('Female Active'!$Q74)/7)/60), 0))^0.25</f>
        <v>0.91461774635236637</v>
      </c>
      <c r="BB115" s="58">
        <f>1+$Q$47*(IF('Female Highly'!$Q74&gt;=0, ((('Female Highly'!$Q74)/7)/60), 0))^0.25</f>
        <v>0.89380924334253309</v>
      </c>
      <c r="BD115" s="136">
        <f t="shared" si="52"/>
        <v>76</v>
      </c>
      <c r="BE115" s="136">
        <f t="shared" si="53"/>
        <v>1.9E-3</v>
      </c>
      <c r="BF115" s="136">
        <f t="shared" si="54"/>
        <v>2.8E-3</v>
      </c>
      <c r="BG115" s="58">
        <f t="shared" si="55"/>
        <v>1</v>
      </c>
      <c r="BH115" s="58">
        <f t="shared" si="56"/>
        <v>0.96588057857842413</v>
      </c>
      <c r="BI115" s="58">
        <f t="shared" si="57"/>
        <v>0.95019245944053654</v>
      </c>
      <c r="BJ115" s="58">
        <f t="shared" si="58"/>
        <v>0.93699472393511718</v>
      </c>
      <c r="BK115" s="58">
        <f t="shared" si="59"/>
        <v>0.9156771214602466</v>
      </c>
    </row>
    <row r="116" spans="23:63">
      <c r="W116" s="58">
        <v>73</v>
      </c>
      <c r="X116" s="58">
        <f t="shared" si="60"/>
        <v>2.7000000000000001E-3</v>
      </c>
      <c r="Y116" s="58">
        <f t="shared" si="60"/>
        <v>6.4199999999999993E-2</v>
      </c>
      <c r="Z116" s="58">
        <f t="shared" si="60"/>
        <v>0</v>
      </c>
      <c r="AA116" s="58">
        <f t="shared" si="60"/>
        <v>2.9100000000000001E-2</v>
      </c>
      <c r="AB116" s="58">
        <f t="shared" si="60"/>
        <v>10.303900000000001</v>
      </c>
      <c r="AC116" s="58">
        <f t="shared" si="60"/>
        <v>1.9E-3</v>
      </c>
      <c r="AD116" s="58">
        <f t="shared" si="60"/>
        <v>2.7898999999999998</v>
      </c>
      <c r="AE116" s="58">
        <f t="shared" si="60"/>
        <v>72.364699999999999</v>
      </c>
      <c r="AF116" s="58"/>
      <c r="AG116" s="125">
        <f t="shared" si="38"/>
        <v>2.7000000000000001E-3</v>
      </c>
      <c r="AH116" s="125">
        <f t="shared" si="39"/>
        <v>2.7000000000000001E-3</v>
      </c>
      <c r="AI116" s="125">
        <f t="shared" si="40"/>
        <v>2.5451802032287543E-3</v>
      </c>
      <c r="AJ116" s="125">
        <f t="shared" si="41"/>
        <v>2.4784220516520217E-3</v>
      </c>
      <c r="AK116" s="125">
        <f t="shared" si="42"/>
        <v>2.4226816649015851E-3</v>
      </c>
      <c r="AL116" s="125">
        <f t="shared" si="43"/>
        <v>2.3557118908685728E-3</v>
      </c>
      <c r="AM116" s="58"/>
      <c r="AN116" s="125">
        <f t="shared" si="44"/>
        <v>1.9E-3</v>
      </c>
      <c r="AO116" s="125">
        <f t="shared" si="45"/>
        <v>1.9E-3</v>
      </c>
      <c r="AP116" s="125">
        <f t="shared" si="46"/>
        <v>1.7910527356054197E-3</v>
      </c>
      <c r="AQ116" s="125">
        <f t="shared" si="47"/>
        <v>1.7440747770884595E-3</v>
      </c>
      <c r="AR116" s="125">
        <f t="shared" si="48"/>
        <v>1.7048500604863006E-3</v>
      </c>
      <c r="AS116" s="125">
        <f t="shared" si="49"/>
        <v>1.6577231824630697E-3</v>
      </c>
      <c r="AU116" s="58">
        <v>77</v>
      </c>
      <c r="AV116" s="32">
        <f t="shared" si="50"/>
        <v>1.9E-3</v>
      </c>
      <c r="AW116" s="32">
        <f t="shared" si="51"/>
        <v>2.8E-3</v>
      </c>
      <c r="AX116" s="58">
        <f>1+$Q$47*(IF('Female Inactive'!$Q75&gt;=0, ((('Female Inactive'!$Q75)/7)/60), 0))^0.25</f>
        <v>0.97635271171008831</v>
      </c>
      <c r="AY116" s="58">
        <f>1+$Q$47*(IF('Female Barely'!$Q75&gt;=0, ((('Female Barely'!$Q75)/7)/60), 0))^0.25</f>
        <v>0.94337494807015787</v>
      </c>
      <c r="AZ116" s="58">
        <f>1+$Q$47*(IF('Female Somewhat'!$Q75&gt;=0, ((('Female Somewhat'!$Q75)/7)/60), 0))^0.25</f>
        <v>0.92821176348704637</v>
      </c>
      <c r="BA116" s="58">
        <f>1+$Q$47*(IF('Female Active'!$Q75&gt;=0, ((('Female Active'!$Q75)/7)/60), 0))^0.25</f>
        <v>0.91545563269859143</v>
      </c>
      <c r="BB116" s="58">
        <f>1+$Q$47*(IF('Female Highly'!$Q75&gt;=0, ((('Female Highly'!$Q75)/7)/60), 0))^0.25</f>
        <v>0.89485133091105507</v>
      </c>
      <c r="BD116" s="136">
        <f t="shared" si="52"/>
        <v>77</v>
      </c>
      <c r="BE116" s="136">
        <f t="shared" si="53"/>
        <v>1.9E-3</v>
      </c>
      <c r="BF116" s="136">
        <f t="shared" si="54"/>
        <v>2.8E-3</v>
      </c>
      <c r="BG116" s="58">
        <f t="shared" si="55"/>
        <v>1</v>
      </c>
      <c r="BH116" s="58">
        <f t="shared" si="56"/>
        <v>0.96622351405961715</v>
      </c>
      <c r="BI116" s="58">
        <f t="shared" si="57"/>
        <v>0.95069307674813264</v>
      </c>
      <c r="BJ116" s="58">
        <f t="shared" si="58"/>
        <v>0.93762799213735448</v>
      </c>
      <c r="BK116" s="58">
        <f t="shared" si="59"/>
        <v>0.91652465362001911</v>
      </c>
    </row>
    <row r="117" spans="23:63">
      <c r="W117" s="58">
        <v>74</v>
      </c>
      <c r="X117" s="58">
        <f t="shared" si="60"/>
        <v>2.7000000000000001E-3</v>
      </c>
      <c r="Y117" s="58">
        <f t="shared" si="60"/>
        <v>6.4199999999999993E-2</v>
      </c>
      <c r="Z117" s="58">
        <f t="shared" si="60"/>
        <v>0</v>
      </c>
      <c r="AA117" s="58">
        <f t="shared" si="60"/>
        <v>2.9100000000000001E-2</v>
      </c>
      <c r="AB117" s="58">
        <f t="shared" si="60"/>
        <v>10.303900000000001</v>
      </c>
      <c r="AC117" s="58">
        <f t="shared" si="60"/>
        <v>1.9E-3</v>
      </c>
      <c r="AD117" s="58">
        <f t="shared" si="60"/>
        <v>2.7898999999999998</v>
      </c>
      <c r="AE117" s="58">
        <f t="shared" si="60"/>
        <v>72.364699999999999</v>
      </c>
      <c r="AF117" s="58"/>
      <c r="AG117" s="125">
        <f t="shared" si="38"/>
        <v>2.7000000000000001E-3</v>
      </c>
      <c r="AH117" s="125">
        <f t="shared" si="39"/>
        <v>2.7000000000000001E-3</v>
      </c>
      <c r="AI117" s="125">
        <f t="shared" si="40"/>
        <v>2.5451802032287543E-3</v>
      </c>
      <c r="AJ117" s="125">
        <f t="shared" si="41"/>
        <v>2.4784220516520217E-3</v>
      </c>
      <c r="AK117" s="125">
        <f t="shared" si="42"/>
        <v>2.4226816649015851E-3</v>
      </c>
      <c r="AL117" s="125">
        <f t="shared" si="43"/>
        <v>2.3557118908685728E-3</v>
      </c>
      <c r="AM117" s="58"/>
      <c r="AN117" s="125">
        <f t="shared" si="44"/>
        <v>1.9E-3</v>
      </c>
      <c r="AO117" s="125">
        <f t="shared" si="45"/>
        <v>1.9E-3</v>
      </c>
      <c r="AP117" s="125">
        <f t="shared" si="46"/>
        <v>1.7910527356054197E-3</v>
      </c>
      <c r="AQ117" s="125">
        <f t="shared" si="47"/>
        <v>1.7440747770884595E-3</v>
      </c>
      <c r="AR117" s="125">
        <f t="shared" si="48"/>
        <v>1.7048500604863006E-3</v>
      </c>
      <c r="AS117" s="125">
        <f t="shared" si="49"/>
        <v>1.6577231824630697E-3</v>
      </c>
      <c r="AU117" s="58">
        <v>78</v>
      </c>
      <c r="AV117" s="32">
        <f t="shared" si="50"/>
        <v>1.9E-3</v>
      </c>
      <c r="AW117" s="32">
        <f t="shared" si="51"/>
        <v>2.8E-3</v>
      </c>
      <c r="AX117" s="58">
        <f>1+$Q$47*(IF('Female Inactive'!$Q76&gt;=0, ((('Female Inactive'!$Q76)/7)/60), 0))^0.25</f>
        <v>0.97658477093945861</v>
      </c>
      <c r="AY117" s="58">
        <f>1+$Q$47*(IF('Female Barely'!$Q76&gt;=0, ((('Female Barely'!$Q76)/7)/60), 0))^0.25</f>
        <v>0.9439306297936938</v>
      </c>
      <c r="AZ117" s="58">
        <f>1+$Q$47*(IF('Female Somewhat'!$Q76&gt;=0, ((('Female Somewhat'!$Q76)/7)/60), 0))^0.25</f>
        <v>0.92891624692036046</v>
      </c>
      <c r="BA117" s="58">
        <f>1+$Q$47*(IF('Female Active'!$Q76&gt;=0, ((('Female Active'!$Q76)/7)/60), 0))^0.25</f>
        <v>0.91628529656884283</v>
      </c>
      <c r="BB117" s="58">
        <f>1+$Q$47*(IF('Female Highly'!$Q76&gt;=0, ((('Female Highly'!$Q76)/7)/60), 0))^0.25</f>
        <v>0.89588319210456435</v>
      </c>
      <c r="BD117" s="136">
        <f t="shared" si="52"/>
        <v>78</v>
      </c>
      <c r="BE117" s="136">
        <f t="shared" si="53"/>
        <v>1.9E-3</v>
      </c>
      <c r="BF117" s="136">
        <f t="shared" si="54"/>
        <v>2.8E-3</v>
      </c>
      <c r="BG117" s="58">
        <f t="shared" si="55"/>
        <v>1</v>
      </c>
      <c r="BH117" s="58">
        <f t="shared" si="56"/>
        <v>0.96656292201407967</v>
      </c>
      <c r="BI117" s="58">
        <f t="shared" si="57"/>
        <v>0.95118854457125945</v>
      </c>
      <c r="BJ117" s="58">
        <f t="shared" si="58"/>
        <v>0.93825474637229012</v>
      </c>
      <c r="BK117" s="58">
        <f t="shared" si="59"/>
        <v>0.9173634678357101</v>
      </c>
    </row>
    <row r="118" spans="23:63">
      <c r="W118" s="58">
        <v>75</v>
      </c>
      <c r="X118" s="58">
        <f t="shared" ref="X118:AE122" si="61">G$59</f>
        <v>1.9E-3</v>
      </c>
      <c r="Y118" s="58">
        <f t="shared" si="61"/>
        <v>6.3799999999999996E-2</v>
      </c>
      <c r="Z118" s="58">
        <f t="shared" si="61"/>
        <v>0</v>
      </c>
      <c r="AA118" s="58">
        <f t="shared" si="61"/>
        <v>4.3900000000000002E-2</v>
      </c>
      <c r="AB118" s="58">
        <f t="shared" si="61"/>
        <v>7.7149999999999999</v>
      </c>
      <c r="AC118" s="58">
        <f t="shared" si="61"/>
        <v>2.8E-3</v>
      </c>
      <c r="AD118" s="58">
        <f t="shared" si="61"/>
        <v>2.5493999999999999</v>
      </c>
      <c r="AE118" s="58">
        <f t="shared" si="61"/>
        <v>77.361400000000003</v>
      </c>
      <c r="AF118" s="58"/>
      <c r="AG118" s="125">
        <f t="shared" si="38"/>
        <v>1.9E-3</v>
      </c>
      <c r="AH118" s="125">
        <f t="shared" si="39"/>
        <v>1.9E-3</v>
      </c>
      <c r="AI118" s="125">
        <f t="shared" si="40"/>
        <v>1.7910527356054197E-3</v>
      </c>
      <c r="AJ118" s="125">
        <f t="shared" si="41"/>
        <v>1.7440747770884595E-3</v>
      </c>
      <c r="AK118" s="125">
        <f t="shared" si="42"/>
        <v>1.7048500604863006E-3</v>
      </c>
      <c r="AL118" s="125">
        <f t="shared" si="43"/>
        <v>1.6577231824630697E-3</v>
      </c>
      <c r="AM118" s="58"/>
      <c r="AN118" s="125">
        <f t="shared" si="44"/>
        <v>2.8E-3</v>
      </c>
      <c r="AO118" s="125">
        <f t="shared" si="45"/>
        <v>2.8E-3</v>
      </c>
      <c r="AP118" s="125">
        <f t="shared" si="46"/>
        <v>2.6394461366816713E-3</v>
      </c>
      <c r="AQ118" s="125">
        <f t="shared" si="47"/>
        <v>2.5702154609724666E-3</v>
      </c>
      <c r="AR118" s="125">
        <f t="shared" si="48"/>
        <v>2.5124106154534955E-3</v>
      </c>
      <c r="AS118" s="125">
        <f t="shared" si="49"/>
        <v>2.4429604794192605E-3</v>
      </c>
      <c r="AU118" s="58">
        <v>79</v>
      </c>
      <c r="AV118" s="32">
        <f t="shared" si="50"/>
        <v>1.9E-3</v>
      </c>
      <c r="AW118" s="32">
        <f t="shared" si="51"/>
        <v>2.8E-3</v>
      </c>
      <c r="AX118" s="58">
        <f>1+$Q$47*(IF('Female Inactive'!$Q77&gt;=0, ((('Female Inactive'!$Q77)/7)/60), 0))^0.25</f>
        <v>0.97681455288928298</v>
      </c>
      <c r="AY118" s="58">
        <f>1+$Q$47*(IF('Female Barely'!$Q77&gt;=0, ((('Female Barely'!$Q77)/7)/60), 0))^0.25</f>
        <v>0.94448085841533658</v>
      </c>
      <c r="AZ118" s="58">
        <f>1+$Q$47*(IF('Female Somewhat'!$Q77&gt;=0, ((('Female Somewhat'!$Q77)/7)/60), 0))^0.25</f>
        <v>0.92961381700781276</v>
      </c>
      <c r="BA118" s="58">
        <f>1+$Q$47*(IF('Female Active'!$Q77&gt;=0, ((('Female Active'!$Q77)/7)/60), 0))^0.25</f>
        <v>0.91710681865319443</v>
      </c>
      <c r="BB118" s="58">
        <f>1+$Q$47*(IF('Female Highly'!$Q77&gt;=0, ((('Female Highly'!$Q77)/7)/60), 0))^0.25</f>
        <v>0.89690492727810689</v>
      </c>
      <c r="BD118" s="136">
        <f t="shared" si="52"/>
        <v>79</v>
      </c>
      <c r="BE118" s="136">
        <f t="shared" si="53"/>
        <v>1.9E-3</v>
      </c>
      <c r="BF118" s="136">
        <f t="shared" si="54"/>
        <v>2.8E-3</v>
      </c>
      <c r="BG118" s="58">
        <f t="shared" si="55"/>
        <v>1</v>
      </c>
      <c r="BH118" s="58">
        <f t="shared" si="56"/>
        <v>0.96689884033944029</v>
      </c>
      <c r="BI118" s="58">
        <f t="shared" si="57"/>
        <v>0.95167891823288575</v>
      </c>
      <c r="BJ118" s="58">
        <f t="shared" si="58"/>
        <v>0.93887505662207704</v>
      </c>
      <c r="BK118" s="58">
        <f t="shared" si="59"/>
        <v>0.91819365776767514</v>
      </c>
    </row>
    <row r="119" spans="23:63">
      <c r="W119" s="58">
        <v>76</v>
      </c>
      <c r="X119" s="58">
        <f t="shared" si="61"/>
        <v>1.9E-3</v>
      </c>
      <c r="Y119" s="58">
        <f t="shared" si="61"/>
        <v>6.3799999999999996E-2</v>
      </c>
      <c r="Z119" s="58">
        <f t="shared" si="61"/>
        <v>0</v>
      </c>
      <c r="AA119" s="58">
        <f t="shared" si="61"/>
        <v>4.3900000000000002E-2</v>
      </c>
      <c r="AB119" s="58">
        <f t="shared" si="61"/>
        <v>7.7149999999999999</v>
      </c>
      <c r="AC119" s="58">
        <f t="shared" si="61"/>
        <v>2.8E-3</v>
      </c>
      <c r="AD119" s="58">
        <f t="shared" si="61"/>
        <v>2.5493999999999999</v>
      </c>
      <c r="AE119" s="58">
        <f t="shared" si="61"/>
        <v>77.361400000000003</v>
      </c>
      <c r="AG119" s="125">
        <f t="shared" si="38"/>
        <v>1.9E-3</v>
      </c>
      <c r="AH119" s="125">
        <f t="shared" si="39"/>
        <v>1.9E-3</v>
      </c>
      <c r="AI119" s="125">
        <f t="shared" si="40"/>
        <v>1.7910527356054197E-3</v>
      </c>
      <c r="AJ119" s="125">
        <f t="shared" si="41"/>
        <v>1.7440747770884595E-3</v>
      </c>
      <c r="AK119" s="125">
        <f t="shared" si="42"/>
        <v>1.7048500604863006E-3</v>
      </c>
      <c r="AL119" s="125">
        <f t="shared" si="43"/>
        <v>1.6577231824630697E-3</v>
      </c>
      <c r="AM119" s="58"/>
      <c r="AN119" s="125">
        <f t="shared" si="44"/>
        <v>2.8E-3</v>
      </c>
      <c r="AO119" s="125">
        <f t="shared" si="45"/>
        <v>2.8E-3</v>
      </c>
      <c r="AP119" s="125">
        <f t="shared" si="46"/>
        <v>2.6394461366816713E-3</v>
      </c>
      <c r="AQ119" s="125">
        <f t="shared" si="47"/>
        <v>2.5702154609724666E-3</v>
      </c>
      <c r="AR119" s="125">
        <f t="shared" si="48"/>
        <v>2.5124106154534955E-3</v>
      </c>
      <c r="AS119" s="125">
        <f t="shared" si="49"/>
        <v>2.4429604794192605E-3</v>
      </c>
      <c r="AU119" s="58">
        <v>80</v>
      </c>
      <c r="AV119" s="32">
        <f t="shared" si="50"/>
        <v>1.6000000000000001E-3</v>
      </c>
      <c r="AW119" s="32">
        <f t="shared" si="51"/>
        <v>3.7000000000000002E-3</v>
      </c>
      <c r="AX119" s="58">
        <f>1+$Q$47*(IF('Female Inactive'!$Q78&gt;=0, ((('Female Inactive'!$Q78)/7)/60), 0))^0.25</f>
        <v>0.97704207990731384</v>
      </c>
      <c r="AY119" s="58">
        <f>1+$Q$47*(IF('Female Barely'!$Q78&gt;=0, ((('Female Barely'!$Q78)/7)/60), 0))^0.25</f>
        <v>0.94502568744830995</v>
      </c>
      <c r="AZ119" s="58">
        <f>1+$Q$47*(IF('Female Somewhat'!$Q78&gt;=0, ((('Female Somewhat'!$Q78)/7)/60), 0))^0.25</f>
        <v>0.93030454159251907</v>
      </c>
      <c r="BA119" s="58">
        <f>1+$Q$47*(IF('Female Active'!$Q78&gt;=0, ((('Female Active'!$Q78)/7)/60), 0))^0.25</f>
        <v>0.9179202788498797</v>
      </c>
      <c r="BB119" s="58">
        <f>1+$Q$47*(IF('Female Highly'!$Q78&gt;=0, ((('Female Highly'!$Q78)/7)/60), 0))^0.25</f>
        <v>0.89791663580190906</v>
      </c>
      <c r="BD119" s="136">
        <f t="shared" si="52"/>
        <v>80</v>
      </c>
      <c r="BE119" s="136">
        <f t="shared" si="53"/>
        <v>1.6000000000000001E-3</v>
      </c>
      <c r="BF119" s="136">
        <f t="shared" si="54"/>
        <v>3.7000000000000002E-3</v>
      </c>
      <c r="BG119" s="58">
        <f t="shared" si="55"/>
        <v>1</v>
      </c>
      <c r="BH119" s="58">
        <f t="shared" si="56"/>
        <v>0.96723130649394229</v>
      </c>
      <c r="BI119" s="58">
        <f t="shared" si="57"/>
        <v>0.95216425241456493</v>
      </c>
      <c r="BJ119" s="58">
        <f t="shared" si="58"/>
        <v>0.93948899205749392</v>
      </c>
      <c r="BK119" s="58">
        <f t="shared" si="59"/>
        <v>0.91901531599037067</v>
      </c>
    </row>
    <row r="120" spans="23:63">
      <c r="W120" s="58">
        <v>77</v>
      </c>
      <c r="X120" s="58">
        <f t="shared" si="61"/>
        <v>1.9E-3</v>
      </c>
      <c r="Y120" s="58">
        <f t="shared" si="61"/>
        <v>6.3799999999999996E-2</v>
      </c>
      <c r="Z120" s="58">
        <f t="shared" si="61"/>
        <v>0</v>
      </c>
      <c r="AA120" s="58">
        <f t="shared" si="61"/>
        <v>4.3900000000000002E-2</v>
      </c>
      <c r="AB120" s="58">
        <f t="shared" si="61"/>
        <v>7.7149999999999999</v>
      </c>
      <c r="AC120" s="58">
        <f t="shared" si="61"/>
        <v>2.8E-3</v>
      </c>
      <c r="AD120" s="58">
        <f t="shared" si="61"/>
        <v>2.5493999999999999</v>
      </c>
      <c r="AE120" s="58">
        <f t="shared" si="61"/>
        <v>77.361400000000003</v>
      </c>
      <c r="AG120" s="125">
        <f t="shared" si="38"/>
        <v>1.9E-3</v>
      </c>
      <c r="AH120" s="125">
        <f t="shared" si="39"/>
        <v>1.9E-3</v>
      </c>
      <c r="AI120" s="125">
        <f t="shared" si="40"/>
        <v>1.7910527356054197E-3</v>
      </c>
      <c r="AJ120" s="125">
        <f t="shared" si="41"/>
        <v>1.7440747770884595E-3</v>
      </c>
      <c r="AK120" s="125">
        <f t="shared" si="42"/>
        <v>1.7048500604863006E-3</v>
      </c>
      <c r="AL120" s="125">
        <f t="shared" si="43"/>
        <v>1.6577231824630697E-3</v>
      </c>
      <c r="AM120" s="58"/>
      <c r="AN120" s="125">
        <f t="shared" si="44"/>
        <v>2.8E-3</v>
      </c>
      <c r="AO120" s="125">
        <f t="shared" si="45"/>
        <v>2.8E-3</v>
      </c>
      <c r="AP120" s="125">
        <f t="shared" si="46"/>
        <v>2.6394461366816713E-3</v>
      </c>
      <c r="AQ120" s="125">
        <f t="shared" si="47"/>
        <v>2.5702154609724666E-3</v>
      </c>
      <c r="AR120" s="125">
        <f t="shared" si="48"/>
        <v>2.5124106154534955E-3</v>
      </c>
      <c r="AS120" s="125">
        <f t="shared" si="49"/>
        <v>2.4429604794192605E-3</v>
      </c>
      <c r="AU120" s="58">
        <v>81</v>
      </c>
      <c r="AV120" s="32">
        <f t="shared" si="50"/>
        <v>1.6000000000000001E-3</v>
      </c>
      <c r="AW120" s="32">
        <f t="shared" si="51"/>
        <v>3.7000000000000002E-3</v>
      </c>
      <c r="AX120" s="58">
        <f>1+$Q$47*(IF('Female Inactive'!$Q79&gt;=0, ((('Female Inactive'!$Q79)/7)/60), 0))^0.25</f>
        <v>0.97726737412199649</v>
      </c>
      <c r="AY120" s="58">
        <f>1+$Q$47*(IF('Female Barely'!$Q79&gt;=0, ((('Female Barely'!$Q79)/7)/60), 0))^0.25</f>
        <v>0.94556516988069295</v>
      </c>
      <c r="AZ120" s="58">
        <f>1+$Q$47*(IF('Female Somewhat'!$Q79&gt;=0, ((('Female Somewhat'!$Q79)/7)/60), 0))^0.25</f>
        <v>0.93098848785182631</v>
      </c>
      <c r="BA120" s="58">
        <f>1+$Q$47*(IF('Female Active'!$Q79&gt;=0, ((('Female Active'!$Q79)/7)/60), 0))^0.25</f>
        <v>0.91872575627306263</v>
      </c>
      <c r="BB120" s="58">
        <f>1+$Q$47*(IF('Female Highly'!$Q79&gt;=0, ((('Female Highly'!$Q79)/7)/60), 0))^0.25</f>
        <v>0.89891841607104184</v>
      </c>
      <c r="BD120" s="136">
        <f t="shared" si="52"/>
        <v>81</v>
      </c>
      <c r="BE120" s="136">
        <f t="shared" si="53"/>
        <v>1.6000000000000001E-3</v>
      </c>
      <c r="BF120" s="136">
        <f t="shared" si="54"/>
        <v>3.7000000000000002E-3</v>
      </c>
      <c r="BG120" s="58">
        <f t="shared" si="55"/>
        <v>1</v>
      </c>
      <c r="BH120" s="58">
        <f t="shared" si="56"/>
        <v>0.96756035750217728</v>
      </c>
      <c r="BI120" s="58">
        <f t="shared" si="57"/>
        <v>0.95264460116480565</v>
      </c>
      <c r="BJ120" s="58">
        <f t="shared" si="58"/>
        <v>0.9400966210485342</v>
      </c>
      <c r="BK120" s="58">
        <f t="shared" si="59"/>
        <v>0.91982853400652453</v>
      </c>
    </row>
    <row r="121" spans="23:63">
      <c r="W121" s="58">
        <v>78</v>
      </c>
      <c r="X121" s="58">
        <f t="shared" si="61"/>
        <v>1.9E-3</v>
      </c>
      <c r="Y121" s="58">
        <f t="shared" si="61"/>
        <v>6.3799999999999996E-2</v>
      </c>
      <c r="Z121" s="58">
        <f t="shared" si="61"/>
        <v>0</v>
      </c>
      <c r="AA121" s="58">
        <f t="shared" si="61"/>
        <v>4.3900000000000002E-2</v>
      </c>
      <c r="AB121" s="58">
        <f t="shared" si="61"/>
        <v>7.7149999999999999</v>
      </c>
      <c r="AC121" s="58">
        <f t="shared" si="61"/>
        <v>2.8E-3</v>
      </c>
      <c r="AD121" s="58">
        <f t="shared" si="61"/>
        <v>2.5493999999999999</v>
      </c>
      <c r="AE121" s="58">
        <f t="shared" si="61"/>
        <v>77.361400000000003</v>
      </c>
      <c r="AG121" s="125">
        <f t="shared" si="38"/>
        <v>1.9E-3</v>
      </c>
      <c r="AH121" s="125">
        <f t="shared" si="39"/>
        <v>1.9E-3</v>
      </c>
      <c r="AI121" s="125">
        <f t="shared" si="40"/>
        <v>1.7910527356054197E-3</v>
      </c>
      <c r="AJ121" s="125">
        <f t="shared" si="41"/>
        <v>1.7440747770884595E-3</v>
      </c>
      <c r="AK121" s="125">
        <f t="shared" si="42"/>
        <v>1.7048500604863006E-3</v>
      </c>
      <c r="AL121" s="125">
        <f t="shared" si="43"/>
        <v>1.6577231824630697E-3</v>
      </c>
      <c r="AM121" s="58"/>
      <c r="AN121" s="125">
        <f t="shared" si="44"/>
        <v>2.8E-3</v>
      </c>
      <c r="AO121" s="125">
        <f t="shared" si="45"/>
        <v>2.8E-3</v>
      </c>
      <c r="AP121" s="125">
        <f t="shared" si="46"/>
        <v>2.6394461366816713E-3</v>
      </c>
      <c r="AQ121" s="125">
        <f t="shared" si="47"/>
        <v>2.5702154609724666E-3</v>
      </c>
      <c r="AR121" s="125">
        <f t="shared" si="48"/>
        <v>2.5124106154534955E-3</v>
      </c>
      <c r="AS121" s="125">
        <f t="shared" si="49"/>
        <v>2.4429604794192605E-3</v>
      </c>
      <c r="AU121" s="58">
        <v>82</v>
      </c>
      <c r="AV121" s="32">
        <f t="shared" si="50"/>
        <v>1.6000000000000001E-3</v>
      </c>
      <c r="AW121" s="32">
        <f t="shared" si="51"/>
        <v>3.7000000000000002E-3</v>
      </c>
      <c r="AX121" s="58">
        <f>1+$Q$47*(IF('Female Inactive'!$Q80&gt;=0, ((('Female Inactive'!$Q80)/7)/60), 0))^0.25</f>
        <v>0.9774904574446226</v>
      </c>
      <c r="AY121" s="58">
        <f>1+$Q$47*(IF('Female Barely'!$Q80&gt;=0, ((('Female Barely'!$Q80)/7)/60), 0))^0.25</f>
        <v>0.946099358180574</v>
      </c>
      <c r="AZ121" s="58">
        <f>1+$Q$47*(IF('Female Somewhat'!$Q80&gt;=0, ((('Female Somewhat'!$Q80)/7)/60), 0))^0.25</f>
        <v>0.93166572230384637</v>
      </c>
      <c r="BA121" s="58">
        <f>1+$Q$47*(IF('Female Active'!$Q80&gt;=0, ((('Female Active'!$Q80)/7)/60), 0))^0.25</f>
        <v>0.91952332926053137</v>
      </c>
      <c r="BB121" s="58">
        <f>1+$Q$47*(IF('Female Highly'!$Q80&gt;=0, ((('Female Highly'!$Q80)/7)/60), 0))^0.25</f>
        <v>0.89991036551499071</v>
      </c>
      <c r="BD121" s="136">
        <f t="shared" si="52"/>
        <v>82</v>
      </c>
      <c r="BE121" s="136">
        <f t="shared" si="53"/>
        <v>1.6000000000000001E-3</v>
      </c>
      <c r="BF121" s="136">
        <f t="shared" si="54"/>
        <v>3.7000000000000002E-3</v>
      </c>
      <c r="BG121" s="58">
        <f t="shared" si="55"/>
        <v>1</v>
      </c>
      <c r="BH121" s="58">
        <f t="shared" si="56"/>
        <v>0.96788602996073037</v>
      </c>
      <c r="BI121" s="58">
        <f t="shared" si="57"/>
        <v>0.95312001790731316</v>
      </c>
      <c r="BJ121" s="58">
        <f t="shared" si="58"/>
        <v>0.9406980111748301</v>
      </c>
      <c r="BK121" s="58">
        <f t="shared" si="59"/>
        <v>0.92063340226108858</v>
      </c>
    </row>
    <row r="122" spans="23:63">
      <c r="W122" s="58">
        <v>79</v>
      </c>
      <c r="X122" s="58">
        <f t="shared" si="61"/>
        <v>1.9E-3</v>
      </c>
      <c r="Y122" s="58">
        <f t="shared" si="61"/>
        <v>6.3799999999999996E-2</v>
      </c>
      <c r="Z122" s="58">
        <f t="shared" si="61"/>
        <v>0</v>
      </c>
      <c r="AA122" s="58">
        <f t="shared" si="61"/>
        <v>4.3900000000000002E-2</v>
      </c>
      <c r="AB122" s="58">
        <f t="shared" si="61"/>
        <v>7.7149999999999999</v>
      </c>
      <c r="AC122" s="58">
        <f t="shared" si="61"/>
        <v>2.8E-3</v>
      </c>
      <c r="AD122" s="58">
        <f t="shared" si="61"/>
        <v>2.5493999999999999</v>
      </c>
      <c r="AE122" s="58">
        <f t="shared" si="61"/>
        <v>77.361400000000003</v>
      </c>
      <c r="AG122" s="125">
        <f t="shared" si="38"/>
        <v>1.9E-3</v>
      </c>
      <c r="AH122" s="125">
        <f t="shared" si="39"/>
        <v>1.9E-3</v>
      </c>
      <c r="AI122" s="125">
        <f t="shared" si="40"/>
        <v>1.7910527356054197E-3</v>
      </c>
      <c r="AJ122" s="125">
        <f t="shared" si="41"/>
        <v>1.7440747770884595E-3</v>
      </c>
      <c r="AK122" s="125">
        <f t="shared" si="42"/>
        <v>1.7048500604863006E-3</v>
      </c>
      <c r="AL122" s="125">
        <f t="shared" si="43"/>
        <v>1.6577231824630697E-3</v>
      </c>
      <c r="AM122" s="58"/>
      <c r="AN122" s="125">
        <f t="shared" si="44"/>
        <v>2.8E-3</v>
      </c>
      <c r="AO122" s="125">
        <f t="shared" si="45"/>
        <v>2.8E-3</v>
      </c>
      <c r="AP122" s="125">
        <f t="shared" si="46"/>
        <v>2.6394461366816713E-3</v>
      </c>
      <c r="AQ122" s="125">
        <f t="shared" si="47"/>
        <v>2.5702154609724666E-3</v>
      </c>
      <c r="AR122" s="125">
        <f t="shared" si="48"/>
        <v>2.5124106154534955E-3</v>
      </c>
      <c r="AS122" s="125">
        <f t="shared" si="49"/>
        <v>2.4429604794192605E-3</v>
      </c>
      <c r="AU122" s="58">
        <v>83</v>
      </c>
      <c r="AV122" s="32">
        <f t="shared" si="50"/>
        <v>1.6000000000000001E-3</v>
      </c>
      <c r="AW122" s="32">
        <f t="shared" si="51"/>
        <v>3.7000000000000002E-3</v>
      </c>
      <c r="AX122" s="58">
        <f>1+$Q$47*(IF('Female Inactive'!$Q81&gt;=0, ((('Female Inactive'!$Q81)/7)/60), 0))^0.25</f>
        <v>0.97771135157146027</v>
      </c>
      <c r="AY122" s="58">
        <f>1+$Q$47*(IF('Female Barely'!$Q81&gt;=0, ((('Female Barely'!$Q81)/7)/60), 0))^0.25</f>
        <v>0.94662830430115363</v>
      </c>
      <c r="AZ122" s="58">
        <f>1+$Q$47*(IF('Female Somewhat'!$Q81&gt;=0, ((('Female Somewhat'!$Q81)/7)/60), 0))^0.25</f>
        <v>0.93233631081392543</v>
      </c>
      <c r="BA122" s="58">
        <f>1+$Q$47*(IF('Female Active'!$Q81&gt;=0, ((('Female Active'!$Q81)/7)/60), 0))^0.25</f>
        <v>0.92031307538131812</v>
      </c>
      <c r="BB122" s="58">
        <f>1+$Q$47*(IF('Female Highly'!$Q81&gt;=0, ((('Female Highly'!$Q81)/7)/60), 0))^0.25</f>
        <v>0.90089258060713084</v>
      </c>
      <c r="BD122" s="136">
        <f t="shared" si="52"/>
        <v>83</v>
      </c>
      <c r="BE122" s="136">
        <f t="shared" si="53"/>
        <v>1.6000000000000001E-3</v>
      </c>
      <c r="BF122" s="136">
        <f t="shared" si="54"/>
        <v>3.7000000000000002E-3</v>
      </c>
      <c r="BG122" s="58">
        <f t="shared" si="55"/>
        <v>1</v>
      </c>
      <c r="BH122" s="58">
        <f t="shared" si="56"/>
        <v>0.96820836004374156</v>
      </c>
      <c r="BI122" s="58">
        <f t="shared" si="57"/>
        <v>0.95359055544910643</v>
      </c>
      <c r="BJ122" s="58">
        <f t="shared" si="58"/>
        <v>0.9412932292359224</v>
      </c>
      <c r="BK122" s="58">
        <f t="shared" si="59"/>
        <v>0.92143001015498105</v>
      </c>
    </row>
    <row r="123" spans="23:63">
      <c r="W123" s="58">
        <v>80</v>
      </c>
      <c r="X123" s="58">
        <f t="shared" ref="X123:AE127" si="62">G$60</f>
        <v>1.6000000000000001E-3</v>
      </c>
      <c r="Y123" s="58">
        <f t="shared" si="62"/>
        <v>5.62E-2</v>
      </c>
      <c r="Z123" s="58">
        <f t="shared" si="62"/>
        <v>0</v>
      </c>
      <c r="AA123" s="58">
        <f t="shared" si="62"/>
        <v>6.6600000000000006E-2</v>
      </c>
      <c r="AB123" s="58">
        <f t="shared" si="62"/>
        <v>5.5298999999999996</v>
      </c>
      <c r="AC123" s="58">
        <f t="shared" si="62"/>
        <v>3.7000000000000002E-3</v>
      </c>
      <c r="AD123" s="58">
        <f t="shared" si="62"/>
        <v>2.2313999999999998</v>
      </c>
      <c r="AE123" s="58">
        <f t="shared" si="62"/>
        <v>82.543300000000002</v>
      </c>
      <c r="AG123" s="125">
        <f t="shared" si="38"/>
        <v>1.6000000000000001E-3</v>
      </c>
      <c r="AH123" s="125">
        <f t="shared" si="39"/>
        <v>1.6000000000000001E-3</v>
      </c>
      <c r="AI123" s="125">
        <f t="shared" si="40"/>
        <v>1.5082549352466693E-3</v>
      </c>
      <c r="AJ123" s="125">
        <f t="shared" si="41"/>
        <v>1.468694549127124E-3</v>
      </c>
      <c r="AK123" s="125">
        <f t="shared" si="42"/>
        <v>1.4356632088305689E-3</v>
      </c>
      <c r="AL123" s="125">
        <f t="shared" si="43"/>
        <v>1.3959774168110061E-3</v>
      </c>
      <c r="AM123" s="58"/>
      <c r="AN123" s="125">
        <f t="shared" si="44"/>
        <v>3.7000000000000002E-3</v>
      </c>
      <c r="AO123" s="125">
        <f t="shared" si="45"/>
        <v>3.7000000000000002E-3</v>
      </c>
      <c r="AP123" s="125">
        <f t="shared" si="46"/>
        <v>3.4878395377579228E-3</v>
      </c>
      <c r="AQ123" s="125">
        <f t="shared" si="47"/>
        <v>3.3963561448564742E-3</v>
      </c>
      <c r="AR123" s="125">
        <f t="shared" si="48"/>
        <v>3.3199711704206907E-3</v>
      </c>
      <c r="AS123" s="125">
        <f t="shared" si="49"/>
        <v>3.2281977763754517E-3</v>
      </c>
      <c r="AU123" s="58">
        <v>84</v>
      </c>
      <c r="AV123" s="32">
        <f t="shared" si="50"/>
        <v>1.6000000000000001E-3</v>
      </c>
      <c r="AW123" s="32">
        <f t="shared" si="51"/>
        <v>3.7000000000000002E-3</v>
      </c>
      <c r="AX123" s="58">
        <f>1+$Q$47*(IF('Female Inactive'!$Q82&gt;=0, ((('Female Inactive'!$Q82)/7)/60), 0))^0.25</f>
        <v>0.97793007798586429</v>
      </c>
      <c r="AY123" s="58">
        <f>1+$Q$47*(IF('Female Barely'!$Q82&gt;=0, ((('Female Barely'!$Q82)/7)/60), 0))^0.25</f>
        <v>0.94715205968579708</v>
      </c>
      <c r="AZ123" s="58">
        <f>1+$Q$47*(IF('Female Somewhat'!$Q82&gt;=0, ((('Female Somewhat'!$Q82)/7)/60), 0))^0.25</f>
        <v>0.93300031860104937</v>
      </c>
      <c r="BA123" s="58">
        <f>1+$Q$47*(IF('Female Active'!$Q82&gt;=0, ((('Female Active'!$Q82)/7)/60), 0))^0.25</f>
        <v>0.92109507144324221</v>
      </c>
      <c r="BB123" s="58">
        <f>1+$Q$47*(IF('Female Highly'!$Q82&gt;=0, ((('Female Highly'!$Q82)/7)/60), 0))^0.25</f>
        <v>0.90186515687410995</v>
      </c>
      <c r="BD123" s="136">
        <f t="shared" si="52"/>
        <v>84</v>
      </c>
      <c r="BE123" s="136">
        <f t="shared" si="53"/>
        <v>1.6000000000000001E-3</v>
      </c>
      <c r="BF123" s="136">
        <f t="shared" si="54"/>
        <v>3.7000000000000002E-3</v>
      </c>
      <c r="BG123" s="58">
        <f t="shared" si="55"/>
        <v>1</v>
      </c>
      <c r="BH123" s="58">
        <f t="shared" si="56"/>
        <v>0.96852738350838197</v>
      </c>
      <c r="BI123" s="58">
        <f t="shared" si="57"/>
        <v>0.95405626598851334</v>
      </c>
      <c r="BJ123" s="58">
        <f t="shared" si="58"/>
        <v>0.94188234126137227</v>
      </c>
      <c r="BK123" s="58">
        <f t="shared" si="59"/>
        <v>0.92221844605862113</v>
      </c>
    </row>
    <row r="124" spans="23:63">
      <c r="W124" s="58">
        <v>81</v>
      </c>
      <c r="X124" s="58">
        <f t="shared" si="62"/>
        <v>1.6000000000000001E-3</v>
      </c>
      <c r="Y124" s="58">
        <f t="shared" si="62"/>
        <v>5.62E-2</v>
      </c>
      <c r="Z124" s="58">
        <f t="shared" si="62"/>
        <v>0</v>
      </c>
      <c r="AA124" s="58">
        <f t="shared" si="62"/>
        <v>6.6600000000000006E-2</v>
      </c>
      <c r="AB124" s="58">
        <f t="shared" si="62"/>
        <v>5.5298999999999996</v>
      </c>
      <c r="AC124" s="58">
        <f t="shared" si="62"/>
        <v>3.7000000000000002E-3</v>
      </c>
      <c r="AD124" s="58">
        <f t="shared" si="62"/>
        <v>2.2313999999999998</v>
      </c>
      <c r="AE124" s="58">
        <f t="shared" si="62"/>
        <v>82.543300000000002</v>
      </c>
      <c r="AG124" s="125">
        <f t="shared" si="38"/>
        <v>1.6000000000000001E-3</v>
      </c>
      <c r="AH124" s="125">
        <f t="shared" si="39"/>
        <v>1.6000000000000001E-3</v>
      </c>
      <c r="AI124" s="125">
        <f t="shared" si="40"/>
        <v>1.5082549352466693E-3</v>
      </c>
      <c r="AJ124" s="125">
        <f t="shared" si="41"/>
        <v>1.468694549127124E-3</v>
      </c>
      <c r="AK124" s="125">
        <f t="shared" si="42"/>
        <v>1.4356632088305689E-3</v>
      </c>
      <c r="AL124" s="125">
        <f t="shared" si="43"/>
        <v>1.3959774168110061E-3</v>
      </c>
      <c r="AM124" s="58"/>
      <c r="AN124" s="125">
        <f t="shared" si="44"/>
        <v>3.7000000000000002E-3</v>
      </c>
      <c r="AO124" s="125">
        <f t="shared" si="45"/>
        <v>3.7000000000000002E-3</v>
      </c>
      <c r="AP124" s="125">
        <f t="shared" si="46"/>
        <v>3.4878395377579228E-3</v>
      </c>
      <c r="AQ124" s="125">
        <f t="shared" si="47"/>
        <v>3.3963561448564742E-3</v>
      </c>
      <c r="AR124" s="125">
        <f t="shared" si="48"/>
        <v>3.3199711704206907E-3</v>
      </c>
      <c r="AS124" s="125">
        <f t="shared" si="49"/>
        <v>3.2281977763754517E-3</v>
      </c>
      <c r="AU124" s="58">
        <v>85</v>
      </c>
      <c r="AV124" s="32">
        <f t="shared" si="50"/>
        <v>2.3E-3</v>
      </c>
      <c r="AW124" s="32">
        <f t="shared" si="51"/>
        <v>4.4999999999999997E-3</v>
      </c>
      <c r="AX124" s="58">
        <f>1+$Q$47*(IF('Female Inactive'!$Q83&gt;=0, ((('Female Inactive'!$Q83)/7)/60), 0))^0.25</f>
        <v>0.97814665796036593</v>
      </c>
      <c r="AY124" s="58">
        <f>1+$Q$47*(IF('Female Barely'!$Q83&gt;=0, ((('Female Barely'!$Q83)/7)/60), 0))^0.25</f>
        <v>0.94767067527303761</v>
      </c>
      <c r="AZ124" s="58">
        <f>1+$Q$47*(IF('Female Somewhat'!$Q83&gt;=0, ((('Female Somewhat'!$Q83)/7)/60), 0))^0.25</f>
        <v>0.93365781024418737</v>
      </c>
      <c r="BA124" s="58">
        <f>1+$Q$47*(IF('Female Active'!$Q83&gt;=0, ((('Female Active'!$Q83)/7)/60), 0))^0.25</f>
        <v>0.92186939350038088</v>
      </c>
      <c r="BB124" s="58">
        <f>1+$Q$47*(IF('Female Highly'!$Q83&gt;=0, ((('Female Highly'!$Q83)/7)/60), 0))^0.25</f>
        <v>0.90282818890513894</v>
      </c>
      <c r="BD124" s="136">
        <f t="shared" si="52"/>
        <v>85</v>
      </c>
      <c r="BE124" s="136">
        <f t="shared" si="53"/>
        <v>2.3E-3</v>
      </c>
      <c r="BF124" s="136">
        <f t="shared" si="54"/>
        <v>4.4999999999999997E-3</v>
      </c>
      <c r="BG124" s="58">
        <f t="shared" si="55"/>
        <v>1</v>
      </c>
      <c r="BH124" s="58">
        <f t="shared" si="56"/>
        <v>0.96884313570024672</v>
      </c>
      <c r="BI124" s="58">
        <f t="shared" si="57"/>
        <v>0.95451720112304339</v>
      </c>
      <c r="BJ124" s="58">
        <f t="shared" si="58"/>
        <v>0.94246541252072102</v>
      </c>
      <c r="BK124" s="58">
        <f t="shared" si="59"/>
        <v>0.92299879732525869</v>
      </c>
    </row>
    <row r="125" spans="23:63">
      <c r="W125" s="58">
        <v>82</v>
      </c>
      <c r="X125" s="58">
        <f t="shared" si="62"/>
        <v>1.6000000000000001E-3</v>
      </c>
      <c r="Y125" s="58">
        <f t="shared" si="62"/>
        <v>5.62E-2</v>
      </c>
      <c r="Z125" s="58">
        <f t="shared" si="62"/>
        <v>0</v>
      </c>
      <c r="AA125" s="58">
        <f t="shared" si="62"/>
        <v>6.6600000000000006E-2</v>
      </c>
      <c r="AB125" s="58">
        <f t="shared" si="62"/>
        <v>5.5298999999999996</v>
      </c>
      <c r="AC125" s="58">
        <f t="shared" si="62"/>
        <v>3.7000000000000002E-3</v>
      </c>
      <c r="AD125" s="58">
        <f t="shared" si="62"/>
        <v>2.2313999999999998</v>
      </c>
      <c r="AE125" s="58">
        <f t="shared" si="62"/>
        <v>82.543300000000002</v>
      </c>
      <c r="AG125" s="125">
        <f t="shared" si="38"/>
        <v>1.6000000000000001E-3</v>
      </c>
      <c r="AH125" s="125">
        <f t="shared" si="39"/>
        <v>1.6000000000000001E-3</v>
      </c>
      <c r="AI125" s="125">
        <f t="shared" si="40"/>
        <v>1.5082549352466693E-3</v>
      </c>
      <c r="AJ125" s="125">
        <f t="shared" si="41"/>
        <v>1.468694549127124E-3</v>
      </c>
      <c r="AK125" s="125">
        <f t="shared" si="42"/>
        <v>1.4356632088305689E-3</v>
      </c>
      <c r="AL125" s="125">
        <f t="shared" si="43"/>
        <v>1.3959774168110061E-3</v>
      </c>
      <c r="AM125" s="58"/>
      <c r="AN125" s="125">
        <f t="shared" si="44"/>
        <v>3.7000000000000002E-3</v>
      </c>
      <c r="AO125" s="125">
        <f t="shared" si="45"/>
        <v>3.7000000000000002E-3</v>
      </c>
      <c r="AP125" s="125">
        <f t="shared" si="46"/>
        <v>3.4878395377579228E-3</v>
      </c>
      <c r="AQ125" s="125">
        <f t="shared" si="47"/>
        <v>3.3963561448564742E-3</v>
      </c>
      <c r="AR125" s="125">
        <f t="shared" si="48"/>
        <v>3.3199711704206907E-3</v>
      </c>
      <c r="AS125" s="125">
        <f t="shared" si="49"/>
        <v>3.2281977763754517E-3</v>
      </c>
      <c r="AU125" s="58">
        <v>86</v>
      </c>
      <c r="AV125" s="32">
        <f t="shared" si="50"/>
        <v>2.3E-3</v>
      </c>
      <c r="AW125" s="32">
        <f t="shared" si="51"/>
        <v>4.4999999999999997E-3</v>
      </c>
      <c r="AX125" s="58">
        <f>1+$Q$47*(IF('Female Inactive'!$Q84&gt;=0, ((('Female Inactive'!$Q84)/7)/60), 0))^0.25</f>
        <v>0.97836111255874136</v>
      </c>
      <c r="AY125" s="58">
        <f>1+$Q$47*(IF('Female Barely'!$Q84&gt;=0, ((('Female Barely'!$Q84)/7)/60), 0))^0.25</f>
        <v>0.94818420150153049</v>
      </c>
      <c r="AZ125" s="58">
        <f>1+$Q$47*(IF('Female Somewhat'!$Q84&gt;=0, ((('Female Somewhat'!$Q84)/7)/60), 0))^0.25</f>
        <v>0.93430884968857197</v>
      </c>
      <c r="BA125" s="58">
        <f>1+$Q$47*(IF('Female Active'!$Q84&gt;=0, ((('Female Active'!$Q84)/7)/60), 0))^0.25</f>
        <v>0.92263611686046543</v>
      </c>
      <c r="BB125" s="58">
        <f>1+$Q$47*(IF('Female Highly'!$Q84&gt;=0, ((('Female Highly'!$Q84)/7)/60), 0))^0.25</f>
        <v>0.90378177036119134</v>
      </c>
      <c r="BD125" s="136">
        <f t="shared" si="52"/>
        <v>86</v>
      </c>
      <c r="BE125" s="136">
        <f t="shared" si="53"/>
        <v>2.3E-3</v>
      </c>
      <c r="BF125" s="136">
        <f t="shared" si="54"/>
        <v>4.4999999999999997E-3</v>
      </c>
      <c r="BG125" s="58">
        <f t="shared" si="55"/>
        <v>1</v>
      </c>
      <c r="BH125" s="58">
        <f t="shared" si="56"/>
        <v>0.96915565155866823</v>
      </c>
      <c r="BI125" s="58">
        <f t="shared" si="57"/>
        <v>0.95497341185714346</v>
      </c>
      <c r="BJ125" s="58">
        <f t="shared" si="58"/>
        <v>0.94304250753330088</v>
      </c>
      <c r="BK125" s="58">
        <f t="shared" si="59"/>
        <v>0.92377115030410384</v>
      </c>
    </row>
    <row r="126" spans="23:63">
      <c r="W126" s="58">
        <v>83</v>
      </c>
      <c r="X126" s="58">
        <f t="shared" si="62"/>
        <v>1.6000000000000001E-3</v>
      </c>
      <c r="Y126" s="58">
        <f t="shared" si="62"/>
        <v>5.62E-2</v>
      </c>
      <c r="Z126" s="58">
        <f t="shared" si="62"/>
        <v>0</v>
      </c>
      <c r="AA126" s="58">
        <f t="shared" si="62"/>
        <v>6.6600000000000006E-2</v>
      </c>
      <c r="AB126" s="58">
        <f t="shared" si="62"/>
        <v>5.5298999999999996</v>
      </c>
      <c r="AC126" s="58">
        <f t="shared" si="62"/>
        <v>3.7000000000000002E-3</v>
      </c>
      <c r="AD126" s="58">
        <f t="shared" si="62"/>
        <v>2.2313999999999998</v>
      </c>
      <c r="AE126" s="58">
        <f t="shared" si="62"/>
        <v>82.543300000000002</v>
      </c>
      <c r="AG126" s="125">
        <f t="shared" si="38"/>
        <v>1.6000000000000001E-3</v>
      </c>
      <c r="AH126" s="125">
        <f t="shared" si="39"/>
        <v>1.6000000000000001E-3</v>
      </c>
      <c r="AI126" s="125">
        <f t="shared" si="40"/>
        <v>1.5082549352466693E-3</v>
      </c>
      <c r="AJ126" s="125">
        <f t="shared" si="41"/>
        <v>1.468694549127124E-3</v>
      </c>
      <c r="AK126" s="125">
        <f t="shared" si="42"/>
        <v>1.4356632088305689E-3</v>
      </c>
      <c r="AL126" s="125">
        <f t="shared" si="43"/>
        <v>1.3959774168110061E-3</v>
      </c>
      <c r="AM126" s="58"/>
      <c r="AN126" s="125">
        <f t="shared" si="44"/>
        <v>3.7000000000000002E-3</v>
      </c>
      <c r="AO126" s="125">
        <f t="shared" si="45"/>
        <v>3.7000000000000002E-3</v>
      </c>
      <c r="AP126" s="125">
        <f t="shared" si="46"/>
        <v>3.4878395377579228E-3</v>
      </c>
      <c r="AQ126" s="125">
        <f t="shared" si="47"/>
        <v>3.3963561448564742E-3</v>
      </c>
      <c r="AR126" s="125">
        <f t="shared" si="48"/>
        <v>3.3199711704206907E-3</v>
      </c>
      <c r="AS126" s="125">
        <f t="shared" si="49"/>
        <v>3.2281977763754517E-3</v>
      </c>
      <c r="AU126" s="58">
        <v>87</v>
      </c>
      <c r="AV126" s="32">
        <f t="shared" si="50"/>
        <v>2.3E-3</v>
      </c>
      <c r="AW126" s="32">
        <f t="shared" si="51"/>
        <v>4.4999999999999997E-3</v>
      </c>
      <c r="AX126" s="58">
        <f>1+$Q$47*(IF('Female Inactive'!$Q85&gt;=0, ((('Female Inactive'!$Q85)/7)/60), 0))^0.25</f>
        <v>0.97857346263806055</v>
      </c>
      <c r="AY126" s="58">
        <f>1+$Q$47*(IF('Female Barely'!$Q85&gt;=0, ((('Female Barely'!$Q85)/7)/60), 0))^0.25</f>
        <v>0.94869268831495879</v>
      </c>
      <c r="AZ126" s="58">
        <f>1+$Q$47*(IF('Female Somewhat'!$Q85&gt;=0, ((('Female Somewhat'!$Q85)/7)/60), 0))^0.25</f>
        <v>0.9349535002519187</v>
      </c>
      <c r="BA126" s="58">
        <f>1+$Q$47*(IF('Female Active'!$Q85&gt;=0, ((('Female Active'!$Q85)/7)/60), 0))^0.25</f>
        <v>0.92339531609220604</v>
      </c>
      <c r="BB126" s="58">
        <f>1+$Q$47*(IF('Female Highly'!$Q85&gt;=0, ((('Female Highly'!$Q85)/7)/60), 0))^0.25</f>
        <v>0.90472599398411191</v>
      </c>
      <c r="BD126" s="136">
        <f t="shared" si="52"/>
        <v>87</v>
      </c>
      <c r="BE126" s="136">
        <f t="shared" si="53"/>
        <v>2.3E-3</v>
      </c>
      <c r="BF126" s="136">
        <f t="shared" si="54"/>
        <v>4.4999999999999997E-3</v>
      </c>
      <c r="BG126" s="58">
        <f t="shared" si="55"/>
        <v>1</v>
      </c>
      <c r="BH126" s="58">
        <f t="shared" si="56"/>
        <v>0.96946496562194884</v>
      </c>
      <c r="BI126" s="58">
        <f t="shared" si="57"/>
        <v>0.9554249486098364</v>
      </c>
      <c r="BJ126" s="58">
        <f t="shared" si="58"/>
        <v>0.94361369007789764</v>
      </c>
      <c r="BK126" s="58">
        <f t="shared" si="59"/>
        <v>0.92453559035325872</v>
      </c>
    </row>
    <row r="127" spans="23:63">
      <c r="W127" s="58">
        <v>84</v>
      </c>
      <c r="X127" s="58">
        <f t="shared" si="62"/>
        <v>1.6000000000000001E-3</v>
      </c>
      <c r="Y127" s="58">
        <f t="shared" si="62"/>
        <v>5.62E-2</v>
      </c>
      <c r="Z127" s="58">
        <f t="shared" si="62"/>
        <v>0</v>
      </c>
      <c r="AA127" s="58">
        <f t="shared" si="62"/>
        <v>6.6600000000000006E-2</v>
      </c>
      <c r="AB127" s="58">
        <f t="shared" si="62"/>
        <v>5.5298999999999996</v>
      </c>
      <c r="AC127" s="58">
        <f t="shared" si="62"/>
        <v>3.7000000000000002E-3</v>
      </c>
      <c r="AD127" s="58">
        <f t="shared" si="62"/>
        <v>2.2313999999999998</v>
      </c>
      <c r="AE127" s="58">
        <f t="shared" si="62"/>
        <v>82.543300000000002</v>
      </c>
      <c r="AG127" s="125">
        <f t="shared" si="38"/>
        <v>1.6000000000000001E-3</v>
      </c>
      <c r="AH127" s="125">
        <f t="shared" si="39"/>
        <v>1.6000000000000001E-3</v>
      </c>
      <c r="AI127" s="125">
        <f t="shared" si="40"/>
        <v>1.5082549352466693E-3</v>
      </c>
      <c r="AJ127" s="125">
        <f t="shared" si="41"/>
        <v>1.468694549127124E-3</v>
      </c>
      <c r="AK127" s="125">
        <f t="shared" si="42"/>
        <v>1.4356632088305689E-3</v>
      </c>
      <c r="AL127" s="125">
        <f t="shared" si="43"/>
        <v>1.3959774168110061E-3</v>
      </c>
      <c r="AM127" s="58"/>
      <c r="AN127" s="125">
        <f t="shared" si="44"/>
        <v>3.7000000000000002E-3</v>
      </c>
      <c r="AO127" s="125">
        <f t="shared" si="45"/>
        <v>3.7000000000000002E-3</v>
      </c>
      <c r="AP127" s="125">
        <f t="shared" si="46"/>
        <v>3.4878395377579228E-3</v>
      </c>
      <c r="AQ127" s="125">
        <f t="shared" si="47"/>
        <v>3.3963561448564742E-3</v>
      </c>
      <c r="AR127" s="125">
        <f t="shared" si="48"/>
        <v>3.3199711704206907E-3</v>
      </c>
      <c r="AS127" s="125">
        <f t="shared" si="49"/>
        <v>3.2281977763754517E-3</v>
      </c>
      <c r="AU127" s="58">
        <v>88</v>
      </c>
      <c r="AV127" s="32">
        <f t="shared" si="50"/>
        <v>2.3E-3</v>
      </c>
      <c r="AW127" s="32">
        <f t="shared" si="51"/>
        <v>4.4999999999999997E-3</v>
      </c>
      <c r="AX127" s="58">
        <f>1+$Q$47*(IF('Female Inactive'!$Q86&gt;=0, ((('Female Inactive'!$Q86)/7)/60), 0))^0.25</f>
        <v>0.97878372885071574</v>
      </c>
      <c r="AY127" s="58">
        <f>1+$Q$47*(IF('Female Barely'!$Q86&gt;=0, ((('Female Barely'!$Q86)/7)/60), 0))^0.25</f>
        <v>0.94919618516689042</v>
      </c>
      <c r="AZ127" s="58">
        <f>1+$Q$47*(IF('Female Somewhat'!$Q86&gt;=0, ((('Female Somewhat'!$Q86)/7)/60), 0))^0.25</f>
        <v>0.93559182463058377</v>
      </c>
      <c r="BA127" s="58">
        <f>1+$Q$47*(IF('Female Active'!$Q86&gt;=0, ((('Female Active'!$Q86)/7)/60), 0))^0.25</f>
        <v>0.9241470650325434</v>
      </c>
      <c r="BB127" s="58">
        <f>1+$Q$47*(IF('Female Highly'!$Q86&gt;=0, ((('Female Highly'!$Q86)/7)/60), 0))^0.25</f>
        <v>0.90566095160563742</v>
      </c>
      <c r="BD127" s="136">
        <f t="shared" si="52"/>
        <v>88</v>
      </c>
      <c r="BE127" s="136">
        <f t="shared" si="53"/>
        <v>2.3E-3</v>
      </c>
      <c r="BF127" s="136">
        <f t="shared" si="54"/>
        <v>4.4999999999999997E-3</v>
      </c>
      <c r="BG127" s="58">
        <f t="shared" si="55"/>
        <v>1</v>
      </c>
      <c r="BH127" s="58">
        <f t="shared" si="56"/>
        <v>0.9697711120325152</v>
      </c>
      <c r="BI127" s="58">
        <f t="shared" si="57"/>
        <v>0.95587186122224599</v>
      </c>
      <c r="BJ127" s="58">
        <f t="shared" si="58"/>
        <v>0.9441790232022691</v>
      </c>
      <c r="BK127" s="58">
        <f t="shared" si="59"/>
        <v>0.92529220185245742</v>
      </c>
    </row>
    <row r="128" spans="23:63">
      <c r="W128" s="58">
        <v>85</v>
      </c>
      <c r="X128" s="58">
        <f t="shared" ref="X128:AE132" si="63">G$61</f>
        <v>2.3E-3</v>
      </c>
      <c r="Y128" s="58">
        <f t="shared" si="63"/>
        <v>4.53E-2</v>
      </c>
      <c r="Z128" s="58">
        <f t="shared" si="63"/>
        <v>0</v>
      </c>
      <c r="AA128" s="58">
        <f t="shared" si="63"/>
        <v>9.8199999999999996E-2</v>
      </c>
      <c r="AB128" s="58">
        <f t="shared" si="63"/>
        <v>4.1806999999999999</v>
      </c>
      <c r="AC128" s="58">
        <f t="shared" si="63"/>
        <v>4.4999999999999997E-3</v>
      </c>
      <c r="AD128" s="58">
        <f t="shared" si="63"/>
        <v>2.0533000000000001</v>
      </c>
      <c r="AE128" s="58">
        <f t="shared" si="63"/>
        <v>87.707099999999997</v>
      </c>
      <c r="AG128" s="125">
        <f t="shared" si="38"/>
        <v>2.3E-3</v>
      </c>
      <c r="AH128" s="125">
        <f t="shared" si="39"/>
        <v>2.3E-3</v>
      </c>
      <c r="AI128" s="125">
        <f t="shared" si="40"/>
        <v>2.1681164694170871E-3</v>
      </c>
      <c r="AJ128" s="125">
        <f t="shared" si="41"/>
        <v>2.1112484143702404E-3</v>
      </c>
      <c r="AK128" s="125">
        <f t="shared" si="42"/>
        <v>2.0637658626939427E-3</v>
      </c>
      <c r="AL128" s="125">
        <f t="shared" si="43"/>
        <v>2.006717536665821E-3</v>
      </c>
      <c r="AM128" s="58"/>
      <c r="AN128" s="125">
        <f t="shared" si="44"/>
        <v>4.4999999999999997E-3</v>
      </c>
      <c r="AO128" s="125">
        <f t="shared" si="45"/>
        <v>4.4999999999999997E-3</v>
      </c>
      <c r="AP128" s="125">
        <f t="shared" si="46"/>
        <v>4.2419670053812572E-3</v>
      </c>
      <c r="AQ128" s="125">
        <f t="shared" si="47"/>
        <v>4.1307034194200355E-3</v>
      </c>
      <c r="AR128" s="125">
        <f t="shared" si="48"/>
        <v>4.037802774835975E-3</v>
      </c>
      <c r="AS128" s="125">
        <f t="shared" si="49"/>
        <v>3.926186484780954E-3</v>
      </c>
      <c r="AU128" s="58">
        <v>89</v>
      </c>
      <c r="AV128" s="32">
        <f t="shared" si="50"/>
        <v>2.3E-3</v>
      </c>
      <c r="AW128" s="32">
        <f t="shared" si="51"/>
        <v>4.4999999999999997E-3</v>
      </c>
      <c r="AX128" s="58">
        <f>1+$Q$47*(IF('Female Inactive'!$Q87&gt;=0, ((('Female Inactive'!$Q87)/7)/60), 0))^0.25</f>
        <v>0.97899193164642972</v>
      </c>
      <c r="AY128" s="58">
        <f>1+$Q$47*(IF('Female Barely'!$Q87&gt;=0, ((('Female Barely'!$Q87)/7)/60), 0))^0.25</f>
        <v>0.94969474102558771</v>
      </c>
      <c r="AZ128" s="58">
        <f>1+$Q$47*(IF('Female Somewhat'!$Q87&gt;=0, ((('Female Somewhat'!$Q87)/7)/60), 0))^0.25</f>
        <v>0.93622388490566177</v>
      </c>
      <c r="BA128" s="58">
        <f>1+$Q$47*(IF('Female Active'!$Q87&gt;=0, ((('Female Active'!$Q87)/7)/60), 0))^0.25</f>
        <v>0.92489143679383012</v>
      </c>
      <c r="BB128" s="58">
        <f>1+$Q$47*(IF('Female Highly'!$Q87&gt;=0, ((('Female Highly'!$Q87)/7)/60), 0))^0.25</f>
        <v>0.90658673415632651</v>
      </c>
      <c r="BD128" s="136">
        <f t="shared" si="52"/>
        <v>89</v>
      </c>
      <c r="BE128" s="136">
        <f t="shared" si="53"/>
        <v>2.3E-3</v>
      </c>
      <c r="BF128" s="136">
        <f t="shared" si="54"/>
        <v>4.4999999999999997E-3</v>
      </c>
      <c r="BG128" s="58">
        <f t="shared" si="55"/>
        <v>1</v>
      </c>
      <c r="BH128" s="58">
        <f t="shared" si="56"/>
        <v>0.97007412454199582</v>
      </c>
      <c r="BI128" s="58">
        <f t="shared" si="57"/>
        <v>0.95631419896500847</v>
      </c>
      <c r="BJ128" s="58">
        <f t="shared" si="58"/>
        <v>0.94473856923252109</v>
      </c>
      <c r="BK128" s="58">
        <f t="shared" si="59"/>
        <v>0.92604106821561338</v>
      </c>
    </row>
    <row r="129" spans="23:63">
      <c r="W129" s="58">
        <v>86</v>
      </c>
      <c r="X129" s="58">
        <f t="shared" si="63"/>
        <v>2.3E-3</v>
      </c>
      <c r="Y129" s="58">
        <f t="shared" si="63"/>
        <v>4.53E-2</v>
      </c>
      <c r="Z129" s="58">
        <f t="shared" si="63"/>
        <v>0</v>
      </c>
      <c r="AA129" s="58">
        <f t="shared" si="63"/>
        <v>9.8199999999999996E-2</v>
      </c>
      <c r="AB129" s="58">
        <f t="shared" si="63"/>
        <v>4.1806999999999999</v>
      </c>
      <c r="AC129" s="58">
        <f t="shared" si="63"/>
        <v>4.4999999999999997E-3</v>
      </c>
      <c r="AD129" s="58">
        <f t="shared" si="63"/>
        <v>2.0533000000000001</v>
      </c>
      <c r="AE129" s="58">
        <f t="shared" si="63"/>
        <v>87.707099999999997</v>
      </c>
      <c r="AG129" s="125">
        <f t="shared" si="38"/>
        <v>2.3E-3</v>
      </c>
      <c r="AH129" s="125">
        <f t="shared" si="39"/>
        <v>2.3E-3</v>
      </c>
      <c r="AI129" s="125">
        <f t="shared" si="40"/>
        <v>2.1681164694170871E-3</v>
      </c>
      <c r="AJ129" s="125">
        <f t="shared" si="41"/>
        <v>2.1112484143702404E-3</v>
      </c>
      <c r="AK129" s="125">
        <f t="shared" si="42"/>
        <v>2.0637658626939427E-3</v>
      </c>
      <c r="AL129" s="125">
        <f t="shared" si="43"/>
        <v>2.006717536665821E-3</v>
      </c>
      <c r="AM129" s="58"/>
      <c r="AN129" s="125">
        <f t="shared" si="44"/>
        <v>4.4999999999999997E-3</v>
      </c>
      <c r="AO129" s="125">
        <f t="shared" si="45"/>
        <v>4.4999999999999997E-3</v>
      </c>
      <c r="AP129" s="125">
        <f t="shared" si="46"/>
        <v>4.2419670053812572E-3</v>
      </c>
      <c r="AQ129" s="125">
        <f t="shared" si="47"/>
        <v>4.1307034194200355E-3</v>
      </c>
      <c r="AR129" s="125">
        <f t="shared" si="48"/>
        <v>4.037802774835975E-3</v>
      </c>
      <c r="AS129" s="125">
        <f t="shared" si="49"/>
        <v>3.926186484780954E-3</v>
      </c>
      <c r="AU129" s="58">
        <v>90</v>
      </c>
      <c r="AV129" s="32">
        <f t="shared" si="50"/>
        <v>3.5999999999999999E-3</v>
      </c>
      <c r="AW129" s="32">
        <f t="shared" si="51"/>
        <v>4.4999999999999997E-3</v>
      </c>
      <c r="AX129" s="58">
        <f>1+$Q$47*(IF('Female Inactive'!$Q88&gt;=0, ((('Female Inactive'!$Q88)/7)/60), 0))^0.25</f>
        <v>0.97919809127424484</v>
      </c>
      <c r="AY129" s="58">
        <f>1+$Q$47*(IF('Female Barely'!$Q88&gt;=0, ((('Female Barely'!$Q88)/7)/60), 0))^0.25</f>
        <v>0.95018840437877017</v>
      </c>
      <c r="AZ129" s="58">
        <f>1+$Q$47*(IF('Female Somewhat'!$Q88&gt;=0, ((('Female Somewhat'!$Q88)/7)/60), 0))^0.25</f>
        <v>0.93684974254902342</v>
      </c>
      <c r="BA129" s="58">
        <f>1+$Q$47*(IF('Female Active'!$Q88&gt;=0, ((('Female Active'!$Q88)/7)/60), 0))^0.25</f>
        <v>0.92562850377094164</v>
      </c>
      <c r="BB129" s="58">
        <f>1+$Q$47*(IF('Female Highly'!$Q88&gt;=0, ((('Female Highly'!$Q88)/7)/60), 0))^0.25</f>
        <v>0.90750343167440461</v>
      </c>
      <c r="BD129" s="136">
        <f t="shared" si="52"/>
        <v>90</v>
      </c>
      <c r="BE129" s="136">
        <f t="shared" si="53"/>
        <v>3.5999999999999999E-3</v>
      </c>
      <c r="BF129" s="136">
        <f t="shared" si="54"/>
        <v>4.4999999999999997E-3</v>
      </c>
      <c r="BG129" s="58">
        <f t="shared" si="55"/>
        <v>1</v>
      </c>
      <c r="BH129" s="58">
        <f t="shared" si="56"/>
        <v>0.97037403651622323</v>
      </c>
      <c r="BI129" s="58">
        <f t="shared" si="57"/>
        <v>0.95675201054557524</v>
      </c>
      <c r="BJ129" s="58">
        <f t="shared" si="58"/>
        <v>0.94529238978234498</v>
      </c>
      <c r="BK129" s="58">
        <f t="shared" si="59"/>
        <v>0.92678227190318263</v>
      </c>
    </row>
    <row r="130" spans="23:63">
      <c r="W130" s="58">
        <v>87</v>
      </c>
      <c r="X130" s="58">
        <f t="shared" si="63"/>
        <v>2.3E-3</v>
      </c>
      <c r="Y130" s="58">
        <f t="shared" si="63"/>
        <v>4.53E-2</v>
      </c>
      <c r="Z130" s="58">
        <f t="shared" si="63"/>
        <v>0</v>
      </c>
      <c r="AA130" s="58">
        <f t="shared" si="63"/>
        <v>9.8199999999999996E-2</v>
      </c>
      <c r="AB130" s="58">
        <f t="shared" si="63"/>
        <v>4.1806999999999999</v>
      </c>
      <c r="AC130" s="58">
        <f t="shared" si="63"/>
        <v>4.4999999999999997E-3</v>
      </c>
      <c r="AD130" s="58">
        <f t="shared" si="63"/>
        <v>2.0533000000000001</v>
      </c>
      <c r="AE130" s="58">
        <f t="shared" si="63"/>
        <v>87.707099999999997</v>
      </c>
      <c r="AG130" s="125">
        <f t="shared" si="38"/>
        <v>2.3E-3</v>
      </c>
      <c r="AH130" s="125">
        <f t="shared" si="39"/>
        <v>2.3E-3</v>
      </c>
      <c r="AI130" s="125">
        <f t="shared" si="40"/>
        <v>2.1681164694170871E-3</v>
      </c>
      <c r="AJ130" s="125">
        <f t="shared" si="41"/>
        <v>2.1112484143702404E-3</v>
      </c>
      <c r="AK130" s="125">
        <f t="shared" si="42"/>
        <v>2.0637658626939427E-3</v>
      </c>
      <c r="AL130" s="125">
        <f t="shared" si="43"/>
        <v>2.006717536665821E-3</v>
      </c>
      <c r="AM130" s="58"/>
      <c r="AN130" s="125">
        <f t="shared" si="44"/>
        <v>4.4999999999999997E-3</v>
      </c>
      <c r="AO130" s="125">
        <f t="shared" si="45"/>
        <v>4.4999999999999997E-3</v>
      </c>
      <c r="AP130" s="125">
        <f t="shared" si="46"/>
        <v>4.2419670053812572E-3</v>
      </c>
      <c r="AQ130" s="125">
        <f t="shared" si="47"/>
        <v>4.1307034194200355E-3</v>
      </c>
      <c r="AR130" s="125">
        <f t="shared" si="48"/>
        <v>4.037802774835975E-3</v>
      </c>
      <c r="AS130" s="125">
        <f t="shared" si="49"/>
        <v>3.926186484780954E-3</v>
      </c>
      <c r="AU130" s="58">
        <v>91</v>
      </c>
      <c r="AV130" s="32">
        <f t="shared" si="50"/>
        <v>3.5999999999999999E-3</v>
      </c>
      <c r="AW130" s="32">
        <f t="shared" si="51"/>
        <v>4.4999999999999997E-3</v>
      </c>
      <c r="AX130" s="58">
        <f>1+$Q$47*(IF('Female Inactive'!$Q89&gt;=0, ((('Female Inactive'!$Q89)/7)/60), 0))^0.25</f>
        <v>0.97940222778449282</v>
      </c>
      <c r="AY130" s="58">
        <f>1+$Q$47*(IF('Female Barely'!$Q89&gt;=0, ((('Female Barely'!$Q89)/7)/60), 0))^0.25</f>
        <v>0.95067722323833037</v>
      </c>
      <c r="AZ130" s="58">
        <f>1+$Q$47*(IF('Female Somewhat'!$Q89&gt;=0, ((('Female Somewhat'!$Q89)/7)/60), 0))^0.25</f>
        <v>0.93746945842929452</v>
      </c>
      <c r="BA130" s="58">
        <f>1+$Q$47*(IF('Female Active'!$Q89&gt;=0, ((('Female Active'!$Q89)/7)/60), 0))^0.25</f>
        <v>0.92635833764831643</v>
      </c>
      <c r="BB130" s="58">
        <f>1+$Q$47*(IF('Female Highly'!$Q89&gt;=0, ((('Female Highly'!$Q89)/7)/60), 0))^0.25</f>
        <v>0.90841113331451984</v>
      </c>
      <c r="BD130" s="136">
        <f t="shared" si="52"/>
        <v>91</v>
      </c>
      <c r="BE130" s="136">
        <f t="shared" si="53"/>
        <v>3.5999999999999999E-3</v>
      </c>
      <c r="BF130" s="136">
        <f t="shared" si="54"/>
        <v>4.4999999999999997E-3</v>
      </c>
      <c r="BG130" s="58">
        <f t="shared" si="55"/>
        <v>1</v>
      </c>
      <c r="BH130" s="58">
        <f t="shared" si="56"/>
        <v>0.97067088094016152</v>
      </c>
      <c r="BI130" s="58">
        <f t="shared" si="57"/>
        <v>0.95718534411540546</v>
      </c>
      <c r="BJ130" s="58">
        <f t="shared" si="58"/>
        <v>0.94584054576211551</v>
      </c>
      <c r="BK130" s="58">
        <f t="shared" si="59"/>
        <v>0.92751589443434079</v>
      </c>
    </row>
    <row r="131" spans="23:63">
      <c r="W131" s="58">
        <v>88</v>
      </c>
      <c r="X131" s="58">
        <f t="shared" si="63"/>
        <v>2.3E-3</v>
      </c>
      <c r="Y131" s="58">
        <f t="shared" si="63"/>
        <v>4.53E-2</v>
      </c>
      <c r="Z131" s="58">
        <f t="shared" si="63"/>
        <v>0</v>
      </c>
      <c r="AA131" s="58">
        <f t="shared" si="63"/>
        <v>9.8199999999999996E-2</v>
      </c>
      <c r="AB131" s="58">
        <f t="shared" si="63"/>
        <v>4.1806999999999999</v>
      </c>
      <c r="AC131" s="58">
        <f t="shared" si="63"/>
        <v>4.4999999999999997E-3</v>
      </c>
      <c r="AD131" s="58">
        <f t="shared" si="63"/>
        <v>2.0533000000000001</v>
      </c>
      <c r="AE131" s="58">
        <f t="shared" si="63"/>
        <v>87.707099999999997</v>
      </c>
      <c r="AG131" s="125">
        <f t="shared" si="38"/>
        <v>2.3E-3</v>
      </c>
      <c r="AH131" s="125">
        <f t="shared" si="39"/>
        <v>2.3E-3</v>
      </c>
      <c r="AI131" s="125">
        <f t="shared" si="40"/>
        <v>2.1681164694170871E-3</v>
      </c>
      <c r="AJ131" s="125">
        <f t="shared" si="41"/>
        <v>2.1112484143702404E-3</v>
      </c>
      <c r="AK131" s="125">
        <f t="shared" si="42"/>
        <v>2.0637658626939427E-3</v>
      </c>
      <c r="AL131" s="125">
        <f t="shared" si="43"/>
        <v>2.006717536665821E-3</v>
      </c>
      <c r="AM131" s="58"/>
      <c r="AN131" s="125">
        <f t="shared" si="44"/>
        <v>4.4999999999999997E-3</v>
      </c>
      <c r="AO131" s="125">
        <f t="shared" si="45"/>
        <v>4.4999999999999997E-3</v>
      </c>
      <c r="AP131" s="125">
        <f t="shared" si="46"/>
        <v>4.2419670053812572E-3</v>
      </c>
      <c r="AQ131" s="125">
        <f t="shared" si="47"/>
        <v>4.1307034194200355E-3</v>
      </c>
      <c r="AR131" s="125">
        <f t="shared" si="48"/>
        <v>4.037802774835975E-3</v>
      </c>
      <c r="AS131" s="125">
        <f t="shared" si="49"/>
        <v>3.926186484780954E-3</v>
      </c>
      <c r="AU131" s="58">
        <v>92</v>
      </c>
      <c r="AV131" s="32">
        <f t="shared" si="50"/>
        <v>3.5999999999999999E-3</v>
      </c>
      <c r="AW131" s="32">
        <f t="shared" si="51"/>
        <v>4.4999999999999997E-3</v>
      </c>
      <c r="AX131" s="58">
        <f>1+$Q$47*(IF('Female Inactive'!$Q90&gt;=0, ((('Female Inactive'!$Q90)/7)/60), 0))^0.25</f>
        <v>0.97960436103074378</v>
      </c>
      <c r="AY131" s="58">
        <f>1+$Q$47*(IF('Female Barely'!$Q90&gt;=0, ((('Female Barely'!$Q90)/7)/60), 0))^0.25</f>
        <v>0.95116124514500267</v>
      </c>
      <c r="AZ131" s="58">
        <f>1+$Q$47*(IF('Female Somewhat'!$Q90&gt;=0, ((('Female Somewhat'!$Q90)/7)/60), 0))^0.25</f>
        <v>0.93808309281777491</v>
      </c>
      <c r="BA131" s="58">
        <f>1+$Q$47*(IF('Female Active'!$Q90&gt;=0, ((('Female Active'!$Q90)/7)/60), 0))^0.25</f>
        <v>0.92708100940692839</v>
      </c>
      <c r="BB131" s="58">
        <f>1+$Q$47*(IF('Female Highly'!$Q90&gt;=0, ((('Female Highly'!$Q90)/7)/60), 0))^0.25</f>
        <v>0.90930992735641392</v>
      </c>
      <c r="BD131" s="136">
        <f t="shared" si="52"/>
        <v>92</v>
      </c>
      <c r="BE131" s="136">
        <f t="shared" si="53"/>
        <v>3.5999999999999999E-3</v>
      </c>
      <c r="BF131" s="136">
        <f t="shared" si="54"/>
        <v>4.4999999999999997E-3</v>
      </c>
      <c r="BG131" s="58">
        <f t="shared" si="55"/>
        <v>1</v>
      </c>
      <c r="BH131" s="58">
        <f t="shared" si="56"/>
        <v>0.9709646904227609</v>
      </c>
      <c r="BI131" s="58">
        <f t="shared" si="57"/>
        <v>0.9576142472770538</v>
      </c>
      <c r="BJ131" s="58">
        <f t="shared" si="58"/>
        <v>0.94638309738785764</v>
      </c>
      <c r="BK131" s="58">
        <f t="shared" si="59"/>
        <v>0.92824201639898196</v>
      </c>
    </row>
    <row r="132" spans="23:63">
      <c r="W132" s="58">
        <v>89</v>
      </c>
      <c r="X132" s="58">
        <f t="shared" si="63"/>
        <v>2.3E-3</v>
      </c>
      <c r="Y132" s="58">
        <f t="shared" si="63"/>
        <v>4.53E-2</v>
      </c>
      <c r="Z132" s="58">
        <f t="shared" si="63"/>
        <v>0</v>
      </c>
      <c r="AA132" s="58">
        <f t="shared" si="63"/>
        <v>9.8199999999999996E-2</v>
      </c>
      <c r="AB132" s="58">
        <f t="shared" si="63"/>
        <v>4.1806999999999999</v>
      </c>
      <c r="AC132" s="58">
        <f t="shared" si="63"/>
        <v>4.4999999999999997E-3</v>
      </c>
      <c r="AD132" s="58">
        <f t="shared" si="63"/>
        <v>2.0533000000000001</v>
      </c>
      <c r="AE132" s="58">
        <f t="shared" si="63"/>
        <v>87.707099999999997</v>
      </c>
      <c r="AG132" s="125">
        <f t="shared" si="38"/>
        <v>2.3E-3</v>
      </c>
      <c r="AH132" s="125">
        <f t="shared" si="39"/>
        <v>2.3E-3</v>
      </c>
      <c r="AI132" s="125">
        <f t="shared" si="40"/>
        <v>2.1681164694170871E-3</v>
      </c>
      <c r="AJ132" s="125">
        <f t="shared" si="41"/>
        <v>2.1112484143702404E-3</v>
      </c>
      <c r="AK132" s="125">
        <f t="shared" si="42"/>
        <v>2.0637658626939427E-3</v>
      </c>
      <c r="AL132" s="125">
        <f t="shared" si="43"/>
        <v>2.006717536665821E-3</v>
      </c>
      <c r="AM132" s="58"/>
      <c r="AN132" s="125">
        <f t="shared" si="44"/>
        <v>4.4999999999999997E-3</v>
      </c>
      <c r="AO132" s="125">
        <f t="shared" si="45"/>
        <v>4.4999999999999997E-3</v>
      </c>
      <c r="AP132" s="125">
        <f t="shared" si="46"/>
        <v>4.2419670053812572E-3</v>
      </c>
      <c r="AQ132" s="125">
        <f t="shared" si="47"/>
        <v>4.1307034194200355E-3</v>
      </c>
      <c r="AR132" s="125">
        <f t="shared" si="48"/>
        <v>4.037802774835975E-3</v>
      </c>
      <c r="AS132" s="125">
        <f t="shared" si="49"/>
        <v>3.926186484780954E-3</v>
      </c>
      <c r="AU132" s="58">
        <v>93</v>
      </c>
      <c r="AV132" s="32">
        <f t="shared" si="50"/>
        <v>3.5999999999999999E-3</v>
      </c>
      <c r="AW132" s="32">
        <f t="shared" si="51"/>
        <v>4.4999999999999997E-3</v>
      </c>
      <c r="AX132" s="58">
        <f>1+$Q$47*(IF('Female Inactive'!$Q91&gt;=0, ((('Female Inactive'!$Q91)/7)/60), 0))^0.25</f>
        <v>0.97980451067173835</v>
      </c>
      <c r="AY132" s="58">
        <f>1+$Q$47*(IF('Female Barely'!$Q91&gt;=0, ((('Female Barely'!$Q91)/7)/60), 0))^0.25</f>
        <v>0.9516405171729877</v>
      </c>
      <c r="AZ132" s="58">
        <f>1+$Q$47*(IF('Female Somewhat'!$Q91&gt;=0, ((('Female Somewhat'!$Q91)/7)/60), 0))^0.25</f>
        <v>0.93869070539430133</v>
      </c>
      <c r="BA132" s="58">
        <f>1+$Q$47*(IF('Female Active'!$Q91&gt;=0, ((('Female Active'!$Q91)/7)/60), 0))^0.25</f>
        <v>0.92779658933118991</v>
      </c>
      <c r="BB132" s="58">
        <f>1+$Q$47*(IF('Female Highly'!$Q91&gt;=0, ((('Female Highly'!$Q91)/7)/60), 0))^0.25</f>
        <v>0.91019990121350858</v>
      </c>
      <c r="BD132" s="136">
        <f t="shared" si="52"/>
        <v>93</v>
      </c>
      <c r="BE132" s="136">
        <f t="shared" si="53"/>
        <v>3.5999999999999999E-3</v>
      </c>
      <c r="BF132" s="136">
        <f t="shared" si="54"/>
        <v>4.4999999999999997E-3</v>
      </c>
      <c r="BG132" s="58">
        <f t="shared" si="55"/>
        <v>1</v>
      </c>
      <c r="BH132" s="58">
        <f t="shared" si="56"/>
        <v>0.97125549720174087</v>
      </c>
      <c r="BI132" s="58">
        <f t="shared" si="57"/>
        <v>0.95803876709115166</v>
      </c>
      <c r="BJ132" s="58">
        <f t="shared" si="58"/>
        <v>0.94692010419007699</v>
      </c>
      <c r="BK132" s="58">
        <f t="shared" si="59"/>
        <v>0.9289607174695389</v>
      </c>
    </row>
    <row r="133" spans="23:63">
      <c r="W133" s="58">
        <v>90</v>
      </c>
      <c r="X133" s="58">
        <f t="shared" ref="X133:AE137" si="64">G$62</f>
        <v>3.5999999999999999E-3</v>
      </c>
      <c r="Y133" s="58">
        <f t="shared" si="64"/>
        <v>3.7600000000000001E-2</v>
      </c>
      <c r="Z133" s="58">
        <f t="shared" si="64"/>
        <v>0</v>
      </c>
      <c r="AA133" s="58">
        <f t="shared" si="64"/>
        <v>0.1208</v>
      </c>
      <c r="AB133" s="58">
        <f t="shared" si="64"/>
        <v>3.3025000000000002</v>
      </c>
      <c r="AC133" s="58">
        <f t="shared" si="64"/>
        <v>4.4999999999999997E-3</v>
      </c>
      <c r="AD133" s="58">
        <f t="shared" si="64"/>
        <v>1.8443000000000001</v>
      </c>
      <c r="AE133" s="58">
        <f t="shared" si="64"/>
        <v>92.631799999999998</v>
      </c>
      <c r="AG133" s="125">
        <f t="shared" si="38"/>
        <v>3.5999999999999999E-3</v>
      </c>
      <c r="AH133" s="125">
        <f t="shared" si="39"/>
        <v>3.5999999999999999E-3</v>
      </c>
      <c r="AI133" s="125">
        <f t="shared" si="40"/>
        <v>3.3935736043050058E-3</v>
      </c>
      <c r="AJ133" s="125">
        <f t="shared" si="41"/>
        <v>3.3045627355360284E-3</v>
      </c>
      <c r="AK133" s="125">
        <f t="shared" si="42"/>
        <v>3.2302422198687798E-3</v>
      </c>
      <c r="AL133" s="125">
        <f t="shared" si="43"/>
        <v>3.1409491878247636E-3</v>
      </c>
      <c r="AM133" s="58"/>
      <c r="AN133" s="125">
        <f t="shared" si="44"/>
        <v>4.4999999999999997E-3</v>
      </c>
      <c r="AO133" s="125">
        <f t="shared" si="45"/>
        <v>4.4999999999999997E-3</v>
      </c>
      <c r="AP133" s="125">
        <f t="shared" si="46"/>
        <v>4.2419670053812572E-3</v>
      </c>
      <c r="AQ133" s="125">
        <f t="shared" si="47"/>
        <v>4.1307034194200355E-3</v>
      </c>
      <c r="AR133" s="125">
        <f t="shared" si="48"/>
        <v>4.037802774835975E-3</v>
      </c>
      <c r="AS133" s="125">
        <f t="shared" si="49"/>
        <v>3.926186484780954E-3</v>
      </c>
      <c r="AU133" s="58">
        <v>94</v>
      </c>
      <c r="AV133" s="32">
        <f t="shared" si="50"/>
        <v>3.5999999999999999E-3</v>
      </c>
      <c r="AW133" s="32">
        <f t="shared" si="51"/>
        <v>4.4999999999999997E-3</v>
      </c>
      <c r="AX133" s="58">
        <f>1+$Q$47*(IF('Female Inactive'!$Q92&gt;=0, ((('Female Inactive'!$Q92)/7)/60), 0))^0.25</f>
        <v>0.98000269617329838</v>
      </c>
      <c r="AY133" s="58">
        <f>1+$Q$47*(IF('Female Barely'!$Q92&gt;=0, ((('Female Barely'!$Q92)/7)/60), 0))^0.25</f>
        <v>0.95211508593453009</v>
      </c>
      <c r="AZ133" s="58">
        <f>1+$Q$47*(IF('Female Somewhat'!$Q92&gt;=0, ((('Female Somewhat'!$Q92)/7)/60), 0))^0.25</f>
        <v>0.93929235525305066</v>
      </c>
      <c r="BA133" s="58">
        <f>1+$Q$47*(IF('Female Active'!$Q92&gt;=0, ((('Female Active'!$Q92)/7)/60), 0))^0.25</f>
        <v>0.92850514701578724</v>
      </c>
      <c r="BB133" s="58">
        <f>1+$Q$47*(IF('Female Highly'!$Q92&gt;=0, ((('Female Highly'!$Q92)/7)/60), 0))^0.25</f>
        <v>0.91108114144140617</v>
      </c>
      <c r="BD133" s="136">
        <f t="shared" si="52"/>
        <v>94</v>
      </c>
      <c r="BE133" s="136">
        <f t="shared" si="53"/>
        <v>3.5999999999999999E-3</v>
      </c>
      <c r="BF133" s="136">
        <f t="shared" si="54"/>
        <v>4.4999999999999997E-3</v>
      </c>
      <c r="BG133" s="58">
        <f t="shared" si="55"/>
        <v>1</v>
      </c>
      <c r="BH133" s="58">
        <f t="shared" si="56"/>
        <v>0.9715433331483031</v>
      </c>
      <c r="BI133" s="58">
        <f t="shared" si="57"/>
        <v>0.95845895008328763</v>
      </c>
      <c r="BJ133" s="58">
        <f t="shared" si="58"/>
        <v>0.94745162502246361</v>
      </c>
      <c r="BK133" s="58">
        <f t="shared" si="59"/>
        <v>0.92967207641263006</v>
      </c>
    </row>
    <row r="134" spans="23:63">
      <c r="W134" s="58">
        <v>91</v>
      </c>
      <c r="X134" s="58">
        <f t="shared" si="64"/>
        <v>3.5999999999999999E-3</v>
      </c>
      <c r="Y134" s="58">
        <f t="shared" si="64"/>
        <v>3.7600000000000001E-2</v>
      </c>
      <c r="Z134" s="58">
        <f t="shared" si="64"/>
        <v>0</v>
      </c>
      <c r="AA134" s="58">
        <f t="shared" si="64"/>
        <v>0.1208</v>
      </c>
      <c r="AB134" s="58">
        <f t="shared" si="64"/>
        <v>3.3025000000000002</v>
      </c>
      <c r="AC134" s="58">
        <f t="shared" si="64"/>
        <v>4.4999999999999997E-3</v>
      </c>
      <c r="AD134" s="58">
        <f t="shared" si="64"/>
        <v>1.8443000000000001</v>
      </c>
      <c r="AE134" s="58">
        <f t="shared" si="64"/>
        <v>92.631799999999998</v>
      </c>
      <c r="AG134" s="125">
        <f t="shared" si="38"/>
        <v>3.5999999999999999E-3</v>
      </c>
      <c r="AH134" s="125">
        <f t="shared" si="39"/>
        <v>3.5999999999999999E-3</v>
      </c>
      <c r="AI134" s="125">
        <f t="shared" si="40"/>
        <v>3.3935736043050058E-3</v>
      </c>
      <c r="AJ134" s="125">
        <f t="shared" si="41"/>
        <v>3.3045627355360284E-3</v>
      </c>
      <c r="AK134" s="125">
        <f t="shared" si="42"/>
        <v>3.2302422198687798E-3</v>
      </c>
      <c r="AL134" s="125">
        <f t="shared" si="43"/>
        <v>3.1409491878247636E-3</v>
      </c>
      <c r="AM134" s="58"/>
      <c r="AN134" s="125">
        <f t="shared" si="44"/>
        <v>4.4999999999999997E-3</v>
      </c>
      <c r="AO134" s="125">
        <f t="shared" si="45"/>
        <v>4.4999999999999997E-3</v>
      </c>
      <c r="AP134" s="125">
        <f t="shared" si="46"/>
        <v>4.2419670053812572E-3</v>
      </c>
      <c r="AQ134" s="125">
        <f t="shared" si="47"/>
        <v>4.1307034194200355E-3</v>
      </c>
      <c r="AR134" s="125">
        <f t="shared" si="48"/>
        <v>4.037802774835975E-3</v>
      </c>
      <c r="AS134" s="125">
        <f t="shared" si="49"/>
        <v>3.926186484780954E-3</v>
      </c>
      <c r="AU134" s="58">
        <v>95</v>
      </c>
      <c r="AV134" s="32">
        <f t="shared" si="50"/>
        <v>4.1999999999999997E-3</v>
      </c>
      <c r="AW134" s="32">
        <f t="shared" si="51"/>
        <v>4.4999999999999997E-3</v>
      </c>
      <c r="AX134" s="58">
        <f>1+$Q$47*(IF('Female Inactive'!$Q93&gt;=0, ((('Female Inactive'!$Q93)/7)/60), 0))^0.25</f>
        <v>0.98019893681022108</v>
      </c>
      <c r="AY134" s="58">
        <f>1+$Q$47*(IF('Female Barely'!$Q93&gt;=0, ((('Female Barely'!$Q93)/7)/60), 0))^0.25</f>
        <v>0.95258499758445203</v>
      </c>
      <c r="AZ134" s="58">
        <f>1+$Q$47*(IF('Female Somewhat'!$Q93&gt;=0, ((('Female Somewhat'!$Q93)/7)/60), 0))^0.25</f>
        <v>0.939888100908288</v>
      </c>
      <c r="BA134" s="58">
        <f>1+$Q$47*(IF('Female Active'!$Q93&gt;=0, ((('Female Active'!$Q93)/7)/60), 0))^0.25</f>
        <v>0.92920675137244968</v>
      </c>
      <c r="BB134" s="58">
        <f>1+$Q$47*(IF('Female Highly'!$Q93&gt;=0, ((('Female Highly'!$Q93)/7)/60), 0))^0.25</f>
        <v>0.91195373374630873</v>
      </c>
      <c r="BD134" s="136">
        <f t="shared" si="52"/>
        <v>95</v>
      </c>
      <c r="BE134" s="136">
        <f t="shared" si="53"/>
        <v>4.1999999999999997E-3</v>
      </c>
      <c r="BF134" s="136">
        <f t="shared" si="54"/>
        <v>4.4999999999999997E-3</v>
      </c>
      <c r="BG134" s="58">
        <f t="shared" si="55"/>
        <v>1</v>
      </c>
      <c r="BH134" s="58">
        <f t="shared" si="56"/>
        <v>0.97182822977177397</v>
      </c>
      <c r="BI134" s="58">
        <f t="shared" si="57"/>
        <v>0.95887484225078512</v>
      </c>
      <c r="BJ134" s="58">
        <f t="shared" si="58"/>
        <v>0.94797771807046538</v>
      </c>
      <c r="BK134" s="58">
        <f t="shared" si="59"/>
        <v>0.93037617110053494</v>
      </c>
    </row>
    <row r="135" spans="23:63">
      <c r="W135" s="58">
        <v>92</v>
      </c>
      <c r="X135" s="58">
        <f t="shared" si="64"/>
        <v>3.5999999999999999E-3</v>
      </c>
      <c r="Y135" s="58">
        <f t="shared" si="64"/>
        <v>3.7600000000000001E-2</v>
      </c>
      <c r="Z135" s="58">
        <f t="shared" si="64"/>
        <v>0</v>
      </c>
      <c r="AA135" s="58">
        <f t="shared" si="64"/>
        <v>0.1208</v>
      </c>
      <c r="AB135" s="58">
        <f t="shared" si="64"/>
        <v>3.3025000000000002</v>
      </c>
      <c r="AC135" s="58">
        <f t="shared" si="64"/>
        <v>4.4999999999999997E-3</v>
      </c>
      <c r="AD135" s="58">
        <f t="shared" si="64"/>
        <v>1.8443000000000001</v>
      </c>
      <c r="AE135" s="58">
        <f t="shared" si="64"/>
        <v>92.631799999999998</v>
      </c>
      <c r="AG135" s="125">
        <f t="shared" si="38"/>
        <v>3.5999999999999999E-3</v>
      </c>
      <c r="AH135" s="125">
        <f t="shared" si="39"/>
        <v>3.5999999999999999E-3</v>
      </c>
      <c r="AI135" s="125">
        <f t="shared" si="40"/>
        <v>3.3935736043050058E-3</v>
      </c>
      <c r="AJ135" s="125">
        <f t="shared" si="41"/>
        <v>3.3045627355360284E-3</v>
      </c>
      <c r="AK135" s="125">
        <f t="shared" si="42"/>
        <v>3.2302422198687798E-3</v>
      </c>
      <c r="AL135" s="125">
        <f t="shared" si="43"/>
        <v>3.1409491878247636E-3</v>
      </c>
      <c r="AM135" s="58"/>
      <c r="AN135" s="125">
        <f t="shared" si="44"/>
        <v>4.4999999999999997E-3</v>
      </c>
      <c r="AO135" s="125">
        <f t="shared" si="45"/>
        <v>4.4999999999999997E-3</v>
      </c>
      <c r="AP135" s="125">
        <f t="shared" si="46"/>
        <v>4.2419670053812572E-3</v>
      </c>
      <c r="AQ135" s="125">
        <f t="shared" si="47"/>
        <v>4.1307034194200355E-3</v>
      </c>
      <c r="AR135" s="125">
        <f t="shared" si="48"/>
        <v>4.037802774835975E-3</v>
      </c>
      <c r="AS135" s="125">
        <f t="shared" si="49"/>
        <v>3.926186484780954E-3</v>
      </c>
      <c r="AU135" s="58">
        <v>96</v>
      </c>
      <c r="AV135" s="32">
        <f t="shared" si="50"/>
        <v>4.1999999999999997E-3</v>
      </c>
      <c r="AW135" s="32">
        <f t="shared" si="51"/>
        <v>4.4999999999999997E-3</v>
      </c>
      <c r="AX135" s="58">
        <f>1+$Q$47*(IF('Female Inactive'!$Q94&gt;=0, ((('Female Inactive'!$Q94)/7)/60), 0))^0.25</f>
        <v>0.98039325166815305</v>
      </c>
      <c r="AY135" s="58">
        <f>1+$Q$47*(IF('Female Barely'!$Q94&gt;=0, ((('Female Barely'!$Q94)/7)/60), 0))^0.25</f>
        <v>0.95305029782464212</v>
      </c>
      <c r="AZ135" s="58">
        <f>1+$Q$47*(IF('Female Somewhat'!$Q94&gt;=0, ((('Female Somewhat'!$Q94)/7)/60), 0))^0.25</f>
        <v>0.9404780003000569</v>
      </c>
      <c r="BA135" s="58">
        <f>1+$Q$47*(IF('Female Active'!$Q94&gt;=0, ((('Female Active'!$Q94)/7)/60), 0))^0.25</f>
        <v>0.92990147063665107</v>
      </c>
      <c r="BB135" s="58">
        <f>1+$Q$47*(IF('Female Highly'!$Q94&gt;=0, ((('Female Highly'!$Q94)/7)/60), 0))^0.25</f>
        <v>0.91281776299335238</v>
      </c>
      <c r="BD135" s="136">
        <f t="shared" si="52"/>
        <v>96</v>
      </c>
      <c r="BE135" s="136">
        <f t="shared" si="53"/>
        <v>4.1999999999999997E-3</v>
      </c>
      <c r="BF135" s="136">
        <f t="shared" si="54"/>
        <v>4.4999999999999997E-3</v>
      </c>
      <c r="BG135" s="58">
        <f t="shared" si="55"/>
        <v>1</v>
      </c>
      <c r="BH135" s="58">
        <f t="shared" si="56"/>
        <v>0.97211021822418042</v>
      </c>
      <c r="BI135" s="58">
        <f t="shared" si="57"/>
        <v>0.9592864890693813</v>
      </c>
      <c r="BJ135" s="58">
        <f t="shared" si="58"/>
        <v>0.94849844085973711</v>
      </c>
      <c r="BK135" s="58">
        <f t="shared" si="59"/>
        <v>0.93107307852250099</v>
      </c>
    </row>
    <row r="136" spans="23:63">
      <c r="W136" s="58">
        <v>93</v>
      </c>
      <c r="X136" s="58">
        <f t="shared" si="64"/>
        <v>3.5999999999999999E-3</v>
      </c>
      <c r="Y136" s="58">
        <f t="shared" si="64"/>
        <v>3.7600000000000001E-2</v>
      </c>
      <c r="Z136" s="58">
        <f t="shared" si="64"/>
        <v>0</v>
      </c>
      <c r="AA136" s="58">
        <f t="shared" si="64"/>
        <v>0.1208</v>
      </c>
      <c r="AB136" s="58">
        <f t="shared" si="64"/>
        <v>3.3025000000000002</v>
      </c>
      <c r="AC136" s="58">
        <f t="shared" si="64"/>
        <v>4.4999999999999997E-3</v>
      </c>
      <c r="AD136" s="58">
        <f t="shared" si="64"/>
        <v>1.8443000000000001</v>
      </c>
      <c r="AE136" s="58">
        <f t="shared" si="64"/>
        <v>92.631799999999998</v>
      </c>
      <c r="AG136" s="125">
        <f t="shared" si="38"/>
        <v>3.5999999999999999E-3</v>
      </c>
      <c r="AH136" s="125">
        <f t="shared" si="39"/>
        <v>3.5999999999999999E-3</v>
      </c>
      <c r="AI136" s="125">
        <f t="shared" si="40"/>
        <v>3.3935736043050058E-3</v>
      </c>
      <c r="AJ136" s="125">
        <f t="shared" si="41"/>
        <v>3.3045627355360284E-3</v>
      </c>
      <c r="AK136" s="125">
        <f t="shared" si="42"/>
        <v>3.2302422198687798E-3</v>
      </c>
      <c r="AL136" s="125">
        <f t="shared" si="43"/>
        <v>3.1409491878247636E-3</v>
      </c>
      <c r="AM136" s="58"/>
      <c r="AN136" s="125">
        <f t="shared" si="44"/>
        <v>4.4999999999999997E-3</v>
      </c>
      <c r="AO136" s="125">
        <f t="shared" si="45"/>
        <v>4.4999999999999997E-3</v>
      </c>
      <c r="AP136" s="125">
        <f t="shared" si="46"/>
        <v>4.2419670053812572E-3</v>
      </c>
      <c r="AQ136" s="125">
        <f t="shared" si="47"/>
        <v>4.1307034194200355E-3</v>
      </c>
      <c r="AR136" s="125">
        <f t="shared" si="48"/>
        <v>4.037802774835975E-3</v>
      </c>
      <c r="AS136" s="125">
        <f t="shared" si="49"/>
        <v>3.926186484780954E-3</v>
      </c>
      <c r="AU136" s="58">
        <v>97</v>
      </c>
      <c r="AV136" s="32">
        <f t="shared" si="50"/>
        <v>4.1999999999999997E-3</v>
      </c>
      <c r="AW136" s="32">
        <f t="shared" si="51"/>
        <v>4.4999999999999997E-3</v>
      </c>
      <c r="AX136" s="58">
        <f>1+$Q$47*(IF('Female Inactive'!$Q95&gt;=0, ((('Female Inactive'!$Q95)/7)/60), 0))^0.25</f>
        <v>0.98058565964544686</v>
      </c>
      <c r="AY136" s="58">
        <f>1+$Q$47*(IF('Female Barely'!$Q95&gt;=0, ((('Female Barely'!$Q95)/7)/60), 0))^0.25</f>
        <v>0.95351103190849995</v>
      </c>
      <c r="AZ136" s="58">
        <f>1+$Q$47*(IF('Female Somewhat'!$Q95&gt;=0, ((('Female Somewhat'!$Q95)/7)/60), 0))^0.25</f>
        <v>0.94106211079981505</v>
      </c>
      <c r="BA136" s="58">
        <f>1+$Q$47*(IF('Female Active'!$Q95&gt;=0, ((('Female Active'!$Q95)/7)/60), 0))^0.25</f>
        <v>0.93058937237424622</v>
      </c>
      <c r="BB136" s="58">
        <f>1+$Q$47*(IF('Female Highly'!$Q95&gt;=0, ((('Female Highly'!$Q95)/7)/60), 0))^0.25</f>
        <v>0.913673313214862</v>
      </c>
      <c r="BD136" s="136">
        <f t="shared" si="52"/>
        <v>97</v>
      </c>
      <c r="BE136" s="136">
        <f t="shared" si="53"/>
        <v>4.1999999999999997E-3</v>
      </c>
      <c r="BF136" s="136">
        <f t="shared" si="54"/>
        <v>4.4999999999999997E-3</v>
      </c>
      <c r="BG136" s="58">
        <f t="shared" si="55"/>
        <v>1</v>
      </c>
      <c r="BH136" s="58">
        <f t="shared" si="56"/>
        <v>0.97238932930475819</v>
      </c>
      <c r="BI136" s="58">
        <f t="shared" si="57"/>
        <v>0.95969393549980886</v>
      </c>
      <c r="BJ136" s="58">
        <f t="shared" si="58"/>
        <v>0.9490138502644655</v>
      </c>
      <c r="BK136" s="58">
        <f t="shared" si="59"/>
        <v>0.93176287479588626</v>
      </c>
    </row>
    <row r="137" spans="23:63">
      <c r="W137" s="58">
        <v>94</v>
      </c>
      <c r="X137" s="58">
        <f t="shared" si="64"/>
        <v>3.5999999999999999E-3</v>
      </c>
      <c r="Y137" s="58">
        <f t="shared" si="64"/>
        <v>3.7600000000000001E-2</v>
      </c>
      <c r="Z137" s="58">
        <f t="shared" si="64"/>
        <v>0</v>
      </c>
      <c r="AA137" s="58">
        <f t="shared" si="64"/>
        <v>0.1208</v>
      </c>
      <c r="AB137" s="58">
        <f t="shared" si="64"/>
        <v>3.3025000000000002</v>
      </c>
      <c r="AC137" s="58">
        <f t="shared" si="64"/>
        <v>4.4999999999999997E-3</v>
      </c>
      <c r="AD137" s="58">
        <f t="shared" si="64"/>
        <v>1.8443000000000001</v>
      </c>
      <c r="AE137" s="58">
        <f t="shared" si="64"/>
        <v>92.631799999999998</v>
      </c>
      <c r="AG137" s="125">
        <f t="shared" si="38"/>
        <v>3.5999999999999999E-3</v>
      </c>
      <c r="AH137" s="125">
        <f t="shared" si="39"/>
        <v>3.5999999999999999E-3</v>
      </c>
      <c r="AI137" s="125">
        <f t="shared" si="40"/>
        <v>3.3935736043050058E-3</v>
      </c>
      <c r="AJ137" s="125">
        <f t="shared" si="41"/>
        <v>3.3045627355360284E-3</v>
      </c>
      <c r="AK137" s="125">
        <f t="shared" si="42"/>
        <v>3.2302422198687798E-3</v>
      </c>
      <c r="AL137" s="125">
        <f t="shared" si="43"/>
        <v>3.1409491878247636E-3</v>
      </c>
      <c r="AM137" s="58"/>
      <c r="AN137" s="125">
        <f t="shared" si="44"/>
        <v>4.4999999999999997E-3</v>
      </c>
      <c r="AO137" s="125">
        <f t="shared" si="45"/>
        <v>4.4999999999999997E-3</v>
      </c>
      <c r="AP137" s="125">
        <f t="shared" si="46"/>
        <v>4.2419670053812572E-3</v>
      </c>
      <c r="AQ137" s="125">
        <f t="shared" si="47"/>
        <v>4.1307034194200355E-3</v>
      </c>
      <c r="AR137" s="125">
        <f t="shared" si="48"/>
        <v>4.037802774835975E-3</v>
      </c>
      <c r="AS137" s="125">
        <f t="shared" si="49"/>
        <v>3.926186484780954E-3</v>
      </c>
      <c r="AU137" s="58">
        <v>98</v>
      </c>
      <c r="AV137" s="32">
        <f t="shared" si="50"/>
        <v>4.1999999999999997E-3</v>
      </c>
      <c r="AW137" s="32">
        <f t="shared" si="51"/>
        <v>4.4999999999999997E-3</v>
      </c>
      <c r="AX137" s="58">
        <f>1+$Q$47*(IF('Female Inactive'!$Q96&gt;=0, ((('Female Inactive'!$Q96)/7)/60), 0))^0.25</f>
        <v>0.98077617945499851</v>
      </c>
      <c r="AY137" s="58">
        <f>1+$Q$47*(IF('Female Barely'!$Q96&gt;=0, ((('Female Barely'!$Q96)/7)/60), 0))^0.25</f>
        <v>0.95396724464533766</v>
      </c>
      <c r="AZ137" s="58">
        <f>1+$Q$47*(IF('Female Somewhat'!$Q96&gt;=0, ((('Female Somewhat'!$Q96)/7)/60), 0))^0.25</f>
        <v>0.94164048921601329</v>
      </c>
      <c r="BA137" s="58">
        <f>1+$Q$47*(IF('Female Active'!$Q96&gt;=0, ((('Female Active'!$Q96)/7)/60), 0))^0.25</f>
        <v>0.93127052348804262</v>
      </c>
      <c r="BB137" s="58">
        <f>1+$Q$47*(IF('Female Highly'!$Q96&gt;=0, ((('Female Highly'!$Q96)/7)/60), 0))^0.25</f>
        <v>0.91452046761852324</v>
      </c>
      <c r="BD137" s="136">
        <f t="shared" si="52"/>
        <v>98</v>
      </c>
      <c r="BE137" s="136">
        <f t="shared" si="53"/>
        <v>4.1999999999999997E-3</v>
      </c>
      <c r="BF137" s="136">
        <f t="shared" si="54"/>
        <v>4.4999999999999997E-3</v>
      </c>
      <c r="BG137" s="58">
        <f t="shared" si="55"/>
        <v>1</v>
      </c>
      <c r="BH137" s="58">
        <f t="shared" si="56"/>
        <v>0.97266559346439452</v>
      </c>
      <c r="BI137" s="58">
        <f t="shared" si="57"/>
        <v>0.96009722599428104</v>
      </c>
      <c r="BJ137" s="58">
        <f t="shared" si="58"/>
        <v>0.94952400251557356</v>
      </c>
      <c r="BK137" s="58">
        <f t="shared" si="59"/>
        <v>0.93244563517713852</v>
      </c>
    </row>
    <row r="138" spans="23:63">
      <c r="W138" s="58">
        <v>95</v>
      </c>
      <c r="X138" s="58">
        <f t="shared" ref="X138:AE142" si="65">G$63</f>
        <v>4.1999999999999997E-3</v>
      </c>
      <c r="Y138" s="58">
        <f t="shared" si="65"/>
        <v>3.5000000000000003E-2</v>
      </c>
      <c r="Z138" s="58">
        <f t="shared" si="65"/>
        <v>0</v>
      </c>
      <c r="AA138" s="58">
        <f t="shared" si="65"/>
        <v>0.1278</v>
      </c>
      <c r="AB138" s="58">
        <f t="shared" si="65"/>
        <v>2.8012000000000001</v>
      </c>
      <c r="AC138" s="58">
        <f t="shared" si="65"/>
        <v>4.4999999999999997E-3</v>
      </c>
      <c r="AD138" s="58">
        <f t="shared" si="65"/>
        <v>1.6138999999999999</v>
      </c>
      <c r="AE138" s="58">
        <f t="shared" si="65"/>
        <v>97.516800000000003</v>
      </c>
      <c r="AG138" s="125">
        <f t="shared" si="38"/>
        <v>4.1999999999999997E-3</v>
      </c>
      <c r="AH138" s="125">
        <f t="shared" si="39"/>
        <v>4.1999999999999997E-3</v>
      </c>
      <c r="AI138" s="125">
        <f t="shared" si="40"/>
        <v>3.9591692050225061E-3</v>
      </c>
      <c r="AJ138" s="125">
        <f t="shared" si="41"/>
        <v>3.8553231914586999E-3</v>
      </c>
      <c r="AK138" s="125">
        <f t="shared" si="42"/>
        <v>3.7686159231802431E-3</v>
      </c>
      <c r="AL138" s="125">
        <f t="shared" si="43"/>
        <v>3.6644407191288907E-3</v>
      </c>
      <c r="AM138" s="58"/>
      <c r="AN138" s="125">
        <f t="shared" si="44"/>
        <v>4.4999999999999997E-3</v>
      </c>
      <c r="AO138" s="125">
        <f t="shared" si="45"/>
        <v>4.4999999999999997E-3</v>
      </c>
      <c r="AP138" s="125">
        <f t="shared" si="46"/>
        <v>4.2419670053812572E-3</v>
      </c>
      <c r="AQ138" s="125">
        <f t="shared" si="47"/>
        <v>4.1307034194200355E-3</v>
      </c>
      <c r="AR138" s="125">
        <f t="shared" si="48"/>
        <v>4.037802774835975E-3</v>
      </c>
      <c r="AS138" s="125">
        <f t="shared" si="49"/>
        <v>3.926186484780954E-3</v>
      </c>
      <c r="AU138" s="58">
        <v>99</v>
      </c>
      <c r="AV138" s="32">
        <f t="shared" si="50"/>
        <v>4.1999999999999997E-3</v>
      </c>
      <c r="AW138" s="32">
        <f t="shared" si="51"/>
        <v>4.4999999999999997E-3</v>
      </c>
      <c r="AX138" s="58">
        <f>1+$Q$47*(IF('Female Inactive'!$Q97&gt;=0, ((('Female Inactive'!$Q97)/7)/60), 0))^0.25</f>
        <v>0.98096482962606812</v>
      </c>
      <c r="AY138" s="58">
        <f>1+$Q$47*(IF('Female Barely'!$Q97&gt;=0, ((('Female Barely'!$Q97)/7)/60), 0))^0.25</f>
        <v>0.9544189804047376</v>
      </c>
      <c r="AZ138" s="58">
        <f>1+$Q$47*(IF('Female Somewhat'!$Q97&gt;=0, ((('Female Somewhat'!$Q97)/7)/60), 0))^0.25</f>
        <v>0.94221319179962126</v>
      </c>
      <c r="BA138" s="58">
        <f>1+$Q$47*(IF('Female Active'!$Q97&gt;=0, ((('Female Active'!$Q97)/7)/60), 0))^0.25</f>
        <v>0.93194499022430632</v>
      </c>
      <c r="BB138" s="58">
        <f>1+$Q$47*(IF('Female Highly'!$Q97&gt;=0, ((('Female Highly'!$Q97)/7)/60), 0))^0.25</f>
        <v>0.9153593085954751</v>
      </c>
      <c r="BD138" s="136">
        <f t="shared" si="52"/>
        <v>99</v>
      </c>
      <c r="BE138" s="136">
        <f t="shared" si="53"/>
        <v>4.1999999999999997E-3</v>
      </c>
      <c r="BF138" s="136">
        <f t="shared" si="54"/>
        <v>4.4999999999999997E-3</v>
      </c>
      <c r="BG138" s="58">
        <f t="shared" si="55"/>
        <v>1</v>
      </c>
      <c r="BH138" s="58">
        <f t="shared" si="56"/>
        <v>0.97293904081000593</v>
      </c>
      <c r="BI138" s="58">
        <f t="shared" si="57"/>
        <v>0.96049640450288265</v>
      </c>
      <c r="BJ138" s="58">
        <f t="shared" si="58"/>
        <v>0.95002895320880409</v>
      </c>
      <c r="BK138" s="58">
        <f t="shared" si="59"/>
        <v>0.93312143407261494</v>
      </c>
    </row>
    <row r="139" spans="23:63">
      <c r="W139" s="58">
        <v>96</v>
      </c>
      <c r="X139" s="58">
        <f t="shared" si="65"/>
        <v>4.1999999999999997E-3</v>
      </c>
      <c r="Y139" s="58">
        <f t="shared" si="65"/>
        <v>3.5000000000000003E-2</v>
      </c>
      <c r="Z139" s="58">
        <f t="shared" si="65"/>
        <v>0</v>
      </c>
      <c r="AA139" s="58">
        <f t="shared" si="65"/>
        <v>0.1278</v>
      </c>
      <c r="AB139" s="58">
        <f t="shared" si="65"/>
        <v>2.8012000000000001</v>
      </c>
      <c r="AC139" s="58">
        <f t="shared" si="65"/>
        <v>4.4999999999999997E-3</v>
      </c>
      <c r="AD139" s="58">
        <f t="shared" si="65"/>
        <v>1.6138999999999999</v>
      </c>
      <c r="AE139" s="58">
        <f t="shared" si="65"/>
        <v>97.516800000000003</v>
      </c>
      <c r="AG139" s="125">
        <f t="shared" si="38"/>
        <v>4.1999999999999997E-3</v>
      </c>
      <c r="AH139" s="125">
        <f t="shared" si="39"/>
        <v>4.1999999999999997E-3</v>
      </c>
      <c r="AI139" s="125">
        <f t="shared" si="40"/>
        <v>3.9591692050225061E-3</v>
      </c>
      <c r="AJ139" s="125">
        <f t="shared" si="41"/>
        <v>3.8553231914586999E-3</v>
      </c>
      <c r="AK139" s="125">
        <f t="shared" si="42"/>
        <v>3.7686159231802431E-3</v>
      </c>
      <c r="AL139" s="125">
        <f t="shared" si="43"/>
        <v>3.6644407191288907E-3</v>
      </c>
      <c r="AM139" s="58"/>
      <c r="AN139" s="125">
        <f t="shared" si="44"/>
        <v>4.4999999999999997E-3</v>
      </c>
      <c r="AO139" s="125">
        <f t="shared" si="45"/>
        <v>4.4999999999999997E-3</v>
      </c>
      <c r="AP139" s="125">
        <f t="shared" si="46"/>
        <v>4.2419670053812572E-3</v>
      </c>
      <c r="AQ139" s="125">
        <f t="shared" si="47"/>
        <v>4.1307034194200355E-3</v>
      </c>
      <c r="AR139" s="125">
        <f t="shared" si="48"/>
        <v>4.037802774835975E-3</v>
      </c>
      <c r="AS139" s="125">
        <f t="shared" si="49"/>
        <v>3.926186484780954E-3</v>
      </c>
      <c r="AU139" s="58">
        <v>100</v>
      </c>
      <c r="AV139" s="32">
        <f t="shared" si="50"/>
        <v>4.3E-3</v>
      </c>
      <c r="AW139" s="32">
        <f t="shared" si="51"/>
        <v>4.4000000000000003E-3</v>
      </c>
      <c r="AX139" s="58">
        <f>1+$Q$47*(IF('Female Inactive'!$Q98&gt;=0, ((('Female Inactive'!$Q98)/7)/60), 0))^0.25</f>
        <v>0.9811516285060814</v>
      </c>
      <c r="AY139" s="58">
        <f>1+$Q$47*(IF('Female Barely'!$Q98&gt;=0, ((('Female Barely'!$Q98)/7)/60), 0))^0.25</f>
        <v>0.95486628312086752</v>
      </c>
      <c r="AZ139" s="58">
        <f>1+$Q$47*(IF('Female Somewhat'!$Q98&gt;=0, ((('Female Somewhat'!$Q98)/7)/60), 0))^0.25</f>
        <v>0.94278027424959787</v>
      </c>
      <c r="BA139" s="58">
        <f>1+$Q$47*(IF('Female Active'!$Q98&gt;=0, ((('Female Active'!$Q98)/7)/60), 0))^0.25</f>
        <v>0.93261283817920559</v>
      </c>
      <c r="BB139" s="58">
        <f>1+$Q$47*(IF('Female Highly'!$Q98&gt;=0, ((('Female Highly'!$Q98)/7)/60), 0))^0.25</f>
        <v>0.91618991772832348</v>
      </c>
      <c r="BD139" s="136">
        <f t="shared" si="52"/>
        <v>100</v>
      </c>
      <c r="BE139" s="136">
        <f t="shared" si="53"/>
        <v>4.3E-3</v>
      </c>
      <c r="BF139" s="136">
        <f t="shared" si="54"/>
        <v>4.4000000000000003E-3</v>
      </c>
      <c r="BG139" s="58">
        <f t="shared" si="55"/>
        <v>1</v>
      </c>
      <c r="BH139" s="58">
        <f t="shared" si="56"/>
        <v>0.97320970110885263</v>
      </c>
      <c r="BI139" s="58">
        <f t="shared" si="57"/>
        <v>0.96089151447986854</v>
      </c>
      <c r="BJ139" s="58">
        <f t="shared" si="58"/>
        <v>0.95052875731268793</v>
      </c>
      <c r="BK139" s="58">
        <f t="shared" si="59"/>
        <v>0.93379034504924607</v>
      </c>
    </row>
    <row r="140" spans="23:63">
      <c r="W140" s="58">
        <v>97</v>
      </c>
      <c r="X140" s="58">
        <f t="shared" si="65"/>
        <v>4.1999999999999997E-3</v>
      </c>
      <c r="Y140" s="58">
        <f t="shared" si="65"/>
        <v>3.5000000000000003E-2</v>
      </c>
      <c r="Z140" s="58">
        <f t="shared" si="65"/>
        <v>0</v>
      </c>
      <c r="AA140" s="58">
        <f t="shared" si="65"/>
        <v>0.1278</v>
      </c>
      <c r="AB140" s="58">
        <f t="shared" si="65"/>
        <v>2.8012000000000001</v>
      </c>
      <c r="AC140" s="58">
        <f t="shared" si="65"/>
        <v>4.4999999999999997E-3</v>
      </c>
      <c r="AD140" s="58">
        <f t="shared" si="65"/>
        <v>1.6138999999999999</v>
      </c>
      <c r="AE140" s="58">
        <f t="shared" si="65"/>
        <v>97.516800000000003</v>
      </c>
      <c r="AG140" s="125">
        <f t="shared" si="38"/>
        <v>4.1999999999999997E-3</v>
      </c>
      <c r="AH140" s="125">
        <f t="shared" si="39"/>
        <v>4.1999999999999997E-3</v>
      </c>
      <c r="AI140" s="125">
        <f t="shared" si="40"/>
        <v>3.9591692050225061E-3</v>
      </c>
      <c r="AJ140" s="125">
        <f t="shared" si="41"/>
        <v>3.8553231914586999E-3</v>
      </c>
      <c r="AK140" s="125">
        <f t="shared" si="42"/>
        <v>3.7686159231802431E-3</v>
      </c>
      <c r="AL140" s="125">
        <f t="shared" si="43"/>
        <v>3.6644407191288907E-3</v>
      </c>
      <c r="AM140" s="58"/>
      <c r="AN140" s="125">
        <f t="shared" si="44"/>
        <v>4.4999999999999997E-3</v>
      </c>
      <c r="AO140" s="125">
        <f t="shared" si="45"/>
        <v>4.4999999999999997E-3</v>
      </c>
      <c r="AP140" s="125">
        <f t="shared" si="46"/>
        <v>4.2419670053812572E-3</v>
      </c>
      <c r="AQ140" s="125">
        <f t="shared" si="47"/>
        <v>4.1307034194200355E-3</v>
      </c>
      <c r="AR140" s="125">
        <f t="shared" si="48"/>
        <v>4.037802774835975E-3</v>
      </c>
      <c r="AS140" s="125">
        <f t="shared" si="49"/>
        <v>3.926186484780954E-3</v>
      </c>
    </row>
    <row r="141" spans="23:63">
      <c r="W141" s="58">
        <v>98</v>
      </c>
      <c r="X141" s="58">
        <f t="shared" si="65"/>
        <v>4.1999999999999997E-3</v>
      </c>
      <c r="Y141" s="58">
        <f t="shared" si="65"/>
        <v>3.5000000000000003E-2</v>
      </c>
      <c r="Z141" s="58">
        <f t="shared" si="65"/>
        <v>0</v>
      </c>
      <c r="AA141" s="58">
        <f t="shared" si="65"/>
        <v>0.1278</v>
      </c>
      <c r="AB141" s="58">
        <f t="shared" si="65"/>
        <v>2.8012000000000001</v>
      </c>
      <c r="AC141" s="58">
        <f t="shared" si="65"/>
        <v>4.4999999999999997E-3</v>
      </c>
      <c r="AD141" s="58">
        <f t="shared" si="65"/>
        <v>1.6138999999999999</v>
      </c>
      <c r="AE141" s="58">
        <f t="shared" si="65"/>
        <v>97.516800000000003</v>
      </c>
      <c r="AG141" s="125">
        <f t="shared" si="38"/>
        <v>4.1999999999999997E-3</v>
      </c>
      <c r="AH141" s="125">
        <f t="shared" si="39"/>
        <v>4.1999999999999997E-3</v>
      </c>
      <c r="AI141" s="125">
        <f t="shared" si="40"/>
        <v>3.9591692050225061E-3</v>
      </c>
      <c r="AJ141" s="125">
        <f t="shared" si="41"/>
        <v>3.8553231914586999E-3</v>
      </c>
      <c r="AK141" s="125">
        <f t="shared" si="42"/>
        <v>3.7686159231802431E-3</v>
      </c>
      <c r="AL141" s="125">
        <f t="shared" si="43"/>
        <v>3.6644407191288907E-3</v>
      </c>
      <c r="AM141" s="58"/>
      <c r="AN141" s="125">
        <f t="shared" si="44"/>
        <v>4.4999999999999997E-3</v>
      </c>
      <c r="AO141" s="125">
        <f t="shared" si="45"/>
        <v>4.4999999999999997E-3</v>
      </c>
      <c r="AP141" s="125">
        <f t="shared" si="46"/>
        <v>4.2419670053812572E-3</v>
      </c>
      <c r="AQ141" s="125">
        <f t="shared" si="47"/>
        <v>4.1307034194200355E-3</v>
      </c>
      <c r="AR141" s="125">
        <f t="shared" si="48"/>
        <v>4.037802774835975E-3</v>
      </c>
      <c r="AS141" s="125">
        <f t="shared" si="49"/>
        <v>3.926186484780954E-3</v>
      </c>
    </row>
    <row r="142" spans="23:63">
      <c r="W142" s="58">
        <v>99</v>
      </c>
      <c r="X142" s="58">
        <f t="shared" si="65"/>
        <v>4.1999999999999997E-3</v>
      </c>
      <c r="Y142" s="58">
        <f t="shared" si="65"/>
        <v>3.5000000000000003E-2</v>
      </c>
      <c r="Z142" s="58">
        <f t="shared" si="65"/>
        <v>0</v>
      </c>
      <c r="AA142" s="58">
        <f t="shared" si="65"/>
        <v>0.1278</v>
      </c>
      <c r="AB142" s="58">
        <f t="shared" si="65"/>
        <v>2.8012000000000001</v>
      </c>
      <c r="AC142" s="58">
        <f t="shared" si="65"/>
        <v>4.4999999999999997E-3</v>
      </c>
      <c r="AD142" s="58">
        <f t="shared" si="65"/>
        <v>1.6138999999999999</v>
      </c>
      <c r="AE142" s="58">
        <f t="shared" si="65"/>
        <v>97.516800000000003</v>
      </c>
      <c r="AG142" s="125">
        <f t="shared" si="38"/>
        <v>4.1999999999999997E-3</v>
      </c>
      <c r="AH142" s="125">
        <f t="shared" si="39"/>
        <v>4.1999999999999997E-3</v>
      </c>
      <c r="AI142" s="125">
        <f t="shared" si="40"/>
        <v>3.9591692050225061E-3</v>
      </c>
      <c r="AJ142" s="125">
        <f t="shared" si="41"/>
        <v>3.8553231914586999E-3</v>
      </c>
      <c r="AK142" s="125">
        <f t="shared" si="42"/>
        <v>3.7686159231802431E-3</v>
      </c>
      <c r="AL142" s="125">
        <f t="shared" si="43"/>
        <v>3.6644407191288907E-3</v>
      </c>
      <c r="AM142" s="58"/>
      <c r="AN142" s="125">
        <f t="shared" si="44"/>
        <v>4.4999999999999997E-3</v>
      </c>
      <c r="AO142" s="125">
        <f t="shared" si="45"/>
        <v>4.4999999999999997E-3</v>
      </c>
      <c r="AP142" s="125">
        <f t="shared" si="46"/>
        <v>4.2419670053812572E-3</v>
      </c>
      <c r="AQ142" s="125">
        <f t="shared" si="47"/>
        <v>4.1307034194200355E-3</v>
      </c>
      <c r="AR142" s="125">
        <f t="shared" si="48"/>
        <v>4.037802774835975E-3</v>
      </c>
      <c r="AS142" s="125">
        <f t="shared" si="49"/>
        <v>3.926186484780954E-3</v>
      </c>
    </row>
    <row r="143" spans="23:63">
      <c r="W143" s="58">
        <v>100</v>
      </c>
      <c r="X143" s="58">
        <f t="shared" ref="X143:AE143" si="66">G$64</f>
        <v>4.3E-3</v>
      </c>
      <c r="Y143" s="58">
        <f t="shared" si="66"/>
        <v>3.44E-2</v>
      </c>
      <c r="Z143" s="58">
        <f t="shared" si="66"/>
        <v>0</v>
      </c>
      <c r="AA143" s="58">
        <f t="shared" si="66"/>
        <v>0.12809999999999999</v>
      </c>
      <c r="AB143" s="58">
        <f t="shared" si="66"/>
        <v>2.6644999999999999</v>
      </c>
      <c r="AC143" s="58">
        <f t="shared" si="66"/>
        <v>4.4000000000000003E-3</v>
      </c>
      <c r="AD143" s="58">
        <f t="shared" si="66"/>
        <v>1.5091000000000001</v>
      </c>
      <c r="AE143" s="58">
        <f t="shared" si="66"/>
        <v>103.47029999999999</v>
      </c>
      <c r="AG143" s="125">
        <f t="shared" si="38"/>
        <v>4.3E-3</v>
      </c>
      <c r="AH143" s="125">
        <f t="shared" si="39"/>
        <v>4.3E-3</v>
      </c>
      <c r="AI143" s="125">
        <f t="shared" si="40"/>
        <v>4.053435138475424E-3</v>
      </c>
      <c r="AJ143" s="125">
        <f t="shared" si="41"/>
        <v>3.9471166007791457E-3</v>
      </c>
      <c r="AK143" s="125">
        <f t="shared" si="42"/>
        <v>3.858344873732154E-3</v>
      </c>
      <c r="AL143" s="125">
        <f t="shared" si="43"/>
        <v>3.7516893076795788E-3</v>
      </c>
      <c r="AM143" s="58"/>
      <c r="AN143" s="125">
        <f t="shared" si="44"/>
        <v>4.4000000000000003E-3</v>
      </c>
      <c r="AO143" s="125">
        <f t="shared" si="45"/>
        <v>4.4000000000000003E-3</v>
      </c>
      <c r="AP143" s="125">
        <f t="shared" si="46"/>
        <v>4.1477010719283411E-3</v>
      </c>
      <c r="AQ143" s="125">
        <f t="shared" si="47"/>
        <v>4.038910010099591E-3</v>
      </c>
      <c r="AR143" s="125">
        <f t="shared" si="48"/>
        <v>3.9480738242840645E-3</v>
      </c>
      <c r="AS143" s="125">
        <f t="shared" si="49"/>
        <v>3.8389378962302668E-3</v>
      </c>
    </row>
  </sheetData>
  <mergeCells count="35">
    <mergeCell ref="BF8:BF9"/>
    <mergeCell ref="BH8:BH9"/>
    <mergeCell ref="L8:L9"/>
    <mergeCell ref="N8:N9"/>
    <mergeCell ref="P8:P9"/>
    <mergeCell ref="R8:R9"/>
    <mergeCell ref="T8:T9"/>
    <mergeCell ref="AF8:AF9"/>
    <mergeCell ref="AH8:AH9"/>
    <mergeCell ref="AJ8:AJ9"/>
    <mergeCell ref="AL8:AL9"/>
    <mergeCell ref="AN8:AN9"/>
    <mergeCell ref="AP8:AP9"/>
    <mergeCell ref="AR8:AR9"/>
    <mergeCell ref="C7:E7"/>
    <mergeCell ref="C8:E8"/>
    <mergeCell ref="C9:E9"/>
    <mergeCell ref="BB8:BB9"/>
    <mergeCell ref="BD8:BD9"/>
    <mergeCell ref="C10:F11"/>
    <mergeCell ref="AT8:AT9"/>
    <mergeCell ref="AV8:AV9"/>
    <mergeCell ref="AX8:AX9"/>
    <mergeCell ref="AZ8:AZ9"/>
    <mergeCell ref="P21:R21"/>
    <mergeCell ref="N22:O22"/>
    <mergeCell ref="Q22:R22"/>
    <mergeCell ref="I23:I30"/>
    <mergeCell ref="J23:J30"/>
    <mergeCell ref="L23:L24"/>
    <mergeCell ref="I21:I22"/>
    <mergeCell ref="J21:J22"/>
    <mergeCell ref="K21:K22"/>
    <mergeCell ref="L21:L22"/>
    <mergeCell ref="M21:O21"/>
  </mergeCells>
  <conditionalFormatting sqref="M23:R30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/>
  <sheetData>
    <row r="1" spans="1:20">
      <c r="A1" s="58"/>
      <c r="B1" s="58" t="s">
        <v>106</v>
      </c>
      <c r="C1" s="109" t="s">
        <v>381</v>
      </c>
      <c r="D1" s="58"/>
      <c r="E1" s="58"/>
      <c r="F1" s="58"/>
      <c r="G1" s="58"/>
      <c r="H1" s="58" t="s">
        <v>364</v>
      </c>
      <c r="I1" s="58"/>
      <c r="J1" s="58"/>
      <c r="K1" s="58"/>
      <c r="L1" s="58"/>
      <c r="M1" s="2"/>
      <c r="N1" s="58" t="s">
        <v>367</v>
      </c>
      <c r="O1" s="58"/>
      <c r="P1" s="58"/>
      <c r="Q1" s="109" t="s">
        <v>381</v>
      </c>
      <c r="R1" s="58"/>
      <c r="S1" s="109" t="s">
        <v>381</v>
      </c>
      <c r="T1" s="114" t="s">
        <v>382</v>
      </c>
    </row>
    <row r="2" spans="1:20">
      <c r="A2" s="1" t="s">
        <v>58</v>
      </c>
      <c r="B2" s="58" t="s">
        <v>258</v>
      </c>
      <c r="C2" s="58" t="s">
        <v>259</v>
      </c>
      <c r="D2" s="58" t="s">
        <v>260</v>
      </c>
      <c r="E2" s="58" t="s">
        <v>48</v>
      </c>
      <c r="F2" s="58" t="s">
        <v>261</v>
      </c>
      <c r="G2" s="58" t="s">
        <v>366</v>
      </c>
      <c r="H2" s="58" t="str">
        <f>B2</f>
        <v>Sedentary</v>
      </c>
      <c r="I2" s="58" t="str">
        <f>C2</f>
        <v>Barely</v>
      </c>
      <c r="J2" s="58" t="str">
        <f>D2</f>
        <v>Somewhat</v>
      </c>
      <c r="K2" s="58" t="str">
        <f>E2</f>
        <v>Active</v>
      </c>
      <c r="L2" s="58" t="str">
        <f>F2</f>
        <v>Highly</v>
      </c>
      <c r="M2" s="2" t="s">
        <v>107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S2" s="58" t="s">
        <v>368</v>
      </c>
      <c r="T2" s="93" t="s">
        <v>380</v>
      </c>
    </row>
    <row r="3" spans="1:20">
      <c r="A3" s="58">
        <v>5</v>
      </c>
      <c r="B3" s="93">
        <f>'Mortal Baseline'!X3*('Breast Cancer Epi'!$G$45*'Breast Cancer Epi'!Q$66)</f>
        <v>0</v>
      </c>
      <c r="C3" s="93">
        <f>'Mortal Baseline'!Y3*('Breast Cancer Epi'!$G$45*'Breast Cancer Epi'!R$66)</f>
        <v>0</v>
      </c>
      <c r="D3" s="93">
        <f>'Mortal Baseline'!Z3*('Breast Cancer Epi'!$G$45*'Breast Cancer Epi'!S$66)</f>
        <v>0</v>
      </c>
      <c r="E3" s="93">
        <f>'Mortal Baseline'!AA3*('Breast Cancer Epi'!$G$45*'Breast Cancer Epi'!T$66)</f>
        <v>0</v>
      </c>
      <c r="F3" s="93">
        <f>'Mortal Baseline'!AB3*('Breast Cancer Epi'!$G$45*'Breast Cancer Epi'!U$66)</f>
        <v>0</v>
      </c>
      <c r="G3" s="93">
        <f>SUM(B3:F3)</f>
        <v>0</v>
      </c>
      <c r="H3" s="2">
        <f>B3/'Mortal Baseline'!X3</f>
        <v>0</v>
      </c>
      <c r="I3" s="2">
        <f>C3/'Mortal Baseline'!Y3</f>
        <v>0</v>
      </c>
      <c r="J3" s="2">
        <f>D3/'Mortal Baseline'!Z3</f>
        <v>0</v>
      </c>
      <c r="K3" s="2">
        <f>E3/'Mortal Baseline'!AA3</f>
        <v>0</v>
      </c>
      <c r="L3" s="2">
        <f>F3/'Mortal Baseline'!AB3</f>
        <v>0</v>
      </c>
      <c r="M3" s="2">
        <f>SUM(B3:F3)/SUM('Mortal Baseline'!X3:AB3)</f>
        <v>0</v>
      </c>
      <c r="N3" s="58">
        <f>B3*'Breast Cancer Epi'!$J$45</f>
        <v>0</v>
      </c>
      <c r="O3" s="58">
        <f>C3*'Breast Cancer Epi'!$J$45</f>
        <v>0</v>
      </c>
      <c r="P3" s="58">
        <f>D3*'Breast Cancer Epi'!$J$45</f>
        <v>0</v>
      </c>
      <c r="Q3" s="58">
        <f>E3*'Breast Cancer Epi'!$J$45</f>
        <v>0</v>
      </c>
      <c r="R3" s="58">
        <f>F3*'Breast Cancer Epi'!$J$45</f>
        <v>0</v>
      </c>
      <c r="S3" s="93">
        <f>SUM(N3:R3)</f>
        <v>0</v>
      </c>
      <c r="T3" s="93">
        <f>S3</f>
        <v>0</v>
      </c>
    </row>
    <row r="4" spans="1:20">
      <c r="A4" s="58">
        <v>6</v>
      </c>
      <c r="B4" s="93">
        <f>'Mortal Baseline'!X4*('Breast Cancer Epi'!$G$45*'Breast Cancer Epi'!Q$66)</f>
        <v>0</v>
      </c>
      <c r="C4" s="93">
        <f>'Mortal Baseline'!Y4*('Breast Cancer Epi'!$G$45*'Breast Cancer Epi'!R$66)</f>
        <v>0</v>
      </c>
      <c r="D4" s="93">
        <f>'Mortal Baseline'!Z4*('Breast Cancer Epi'!$G$45*'Breast Cancer Epi'!S$66)</f>
        <v>0</v>
      </c>
      <c r="E4" s="93">
        <f>'Mortal Baseline'!AA4*('Breast Cancer Epi'!$G$45*'Breast Cancer Epi'!T$66)</f>
        <v>0</v>
      </c>
      <c r="F4" s="93">
        <f>'Mortal Baseline'!AB4*('Breast Cancer Epi'!$G$45*'Breast Cancer Epi'!U$66)</f>
        <v>0</v>
      </c>
      <c r="G4" s="93">
        <f t="shared" ref="G4:G67" si="0">SUM(B4:F4)</f>
        <v>0</v>
      </c>
      <c r="H4" s="2">
        <f>B4/'Mortal Baseline'!X4</f>
        <v>0</v>
      </c>
      <c r="I4" s="2">
        <f>C4/'Mortal Baseline'!Y4</f>
        <v>0</v>
      </c>
      <c r="J4" s="2">
        <f>D4/'Mortal Baseline'!Z4</f>
        <v>0</v>
      </c>
      <c r="K4" s="2">
        <f>E4/'Mortal Baseline'!AA4</f>
        <v>0</v>
      </c>
      <c r="L4" s="2">
        <f>F4/'Mortal Baseline'!AB4</f>
        <v>0</v>
      </c>
      <c r="M4" s="2">
        <f>SUM(B4:F4)/SUM('Mortal Baseline'!X4:AB4)</f>
        <v>0</v>
      </c>
      <c r="N4" s="58">
        <f>B4*'Breast Cancer Epi'!$J$45</f>
        <v>0</v>
      </c>
      <c r="O4" s="58">
        <f>C4*'Breast Cancer Epi'!$J$45</f>
        <v>0</v>
      </c>
      <c r="P4" s="58">
        <f>D4*'Breast Cancer Epi'!$J$45</f>
        <v>0</v>
      </c>
      <c r="Q4" s="58">
        <f>E4*'Breast Cancer Epi'!$J$45</f>
        <v>0</v>
      </c>
      <c r="R4" s="58">
        <f>F4*'Breast Cancer Epi'!$J$45</f>
        <v>0</v>
      </c>
      <c r="S4" s="93">
        <f t="shared" ref="S4:S16" si="1">SUM(N4:R4)</f>
        <v>0</v>
      </c>
      <c r="T4" s="93">
        <f>T3+S4</f>
        <v>0</v>
      </c>
    </row>
    <row r="5" spans="1:20">
      <c r="A5" s="58">
        <v>7</v>
      </c>
      <c r="B5" s="93">
        <f>'Mortal Baseline'!X5*('Breast Cancer Epi'!$G$45*'Breast Cancer Epi'!Q$66)</f>
        <v>0</v>
      </c>
      <c r="C5" s="93">
        <f>'Mortal Baseline'!Y5*('Breast Cancer Epi'!$G$45*'Breast Cancer Epi'!R$66)</f>
        <v>0</v>
      </c>
      <c r="D5" s="93">
        <f>'Mortal Baseline'!Z5*('Breast Cancer Epi'!$G$45*'Breast Cancer Epi'!S$66)</f>
        <v>0</v>
      </c>
      <c r="E5" s="93">
        <f>'Mortal Baseline'!AA5*('Breast Cancer Epi'!$G$45*'Breast Cancer Epi'!T$66)</f>
        <v>0</v>
      </c>
      <c r="F5" s="93">
        <f>'Mortal Baseline'!AB5*('Breast Cancer Epi'!$G$45*'Breast Cancer Epi'!U$66)</f>
        <v>0</v>
      </c>
      <c r="G5" s="93">
        <f t="shared" si="0"/>
        <v>0</v>
      </c>
      <c r="H5" s="2">
        <f>B5/'Mortal Baseline'!X5</f>
        <v>0</v>
      </c>
      <c r="I5" s="2">
        <f>C5/'Mortal Baseline'!Y5</f>
        <v>0</v>
      </c>
      <c r="J5" s="2">
        <f>D5/'Mortal Baseline'!Z5</f>
        <v>0</v>
      </c>
      <c r="K5" s="2">
        <f>E5/'Mortal Baseline'!AA5</f>
        <v>0</v>
      </c>
      <c r="L5" s="2">
        <f>F5/'Mortal Baseline'!AB5</f>
        <v>0</v>
      </c>
      <c r="M5" s="2">
        <f>SUM(B5:F5)/SUM('Mortal Baseline'!X5:AB5)</f>
        <v>0</v>
      </c>
      <c r="N5" s="58">
        <f>B5*'Breast Cancer Epi'!$J$45</f>
        <v>0</v>
      </c>
      <c r="O5" s="58">
        <f>C5*'Breast Cancer Epi'!$J$45</f>
        <v>0</v>
      </c>
      <c r="P5" s="58">
        <f>D5*'Breast Cancer Epi'!$J$45</f>
        <v>0</v>
      </c>
      <c r="Q5" s="58">
        <f>E5*'Breast Cancer Epi'!$J$45</f>
        <v>0</v>
      </c>
      <c r="R5" s="58">
        <f>F5*'Breast Cancer Epi'!$J$45</f>
        <v>0</v>
      </c>
      <c r="S5" s="93">
        <f t="shared" si="1"/>
        <v>0</v>
      </c>
      <c r="T5" s="93">
        <f t="shared" ref="T5:T68" si="2">T4+S5</f>
        <v>0</v>
      </c>
    </row>
    <row r="6" spans="1:20">
      <c r="A6" s="58">
        <v>8</v>
      </c>
      <c r="B6" s="93">
        <f>'Mortal Baseline'!X6*('Breast Cancer Epi'!$G$45*'Breast Cancer Epi'!Q$66)</f>
        <v>0</v>
      </c>
      <c r="C6" s="93">
        <f>'Mortal Baseline'!Y6*('Breast Cancer Epi'!$G$45*'Breast Cancer Epi'!R$66)</f>
        <v>0</v>
      </c>
      <c r="D6" s="93">
        <f>'Mortal Baseline'!Z6*('Breast Cancer Epi'!$G$45*'Breast Cancer Epi'!S$66)</f>
        <v>0</v>
      </c>
      <c r="E6" s="93">
        <f>'Mortal Baseline'!AA6*('Breast Cancer Epi'!$G$45*'Breast Cancer Epi'!T$66)</f>
        <v>0</v>
      </c>
      <c r="F6" s="93">
        <f>'Mortal Baseline'!AB6*('Breast Cancer Epi'!$G$45*'Breast Cancer Epi'!U$66)</f>
        <v>0</v>
      </c>
      <c r="G6" s="93">
        <f t="shared" si="0"/>
        <v>0</v>
      </c>
      <c r="H6" s="2">
        <f>B6/'Mortal Baseline'!X6</f>
        <v>0</v>
      </c>
      <c r="I6" s="2">
        <f>C6/'Mortal Baseline'!Y6</f>
        <v>0</v>
      </c>
      <c r="J6" s="2">
        <f>D6/'Mortal Baseline'!Z6</f>
        <v>0</v>
      </c>
      <c r="K6" s="2">
        <f>E6/'Mortal Baseline'!AA6</f>
        <v>0</v>
      </c>
      <c r="L6" s="2">
        <f>F6/'Mortal Baseline'!AB6</f>
        <v>0</v>
      </c>
      <c r="M6" s="2">
        <f>SUM(B6:F6)/SUM('Mortal Baseline'!X6:AB6)</f>
        <v>0</v>
      </c>
      <c r="N6" s="58">
        <f>B6*'Breast Cancer Epi'!$J$45</f>
        <v>0</v>
      </c>
      <c r="O6" s="58">
        <f>C6*'Breast Cancer Epi'!$J$45</f>
        <v>0</v>
      </c>
      <c r="P6" s="58">
        <f>D6*'Breast Cancer Epi'!$J$45</f>
        <v>0</v>
      </c>
      <c r="Q6" s="58">
        <f>E6*'Breast Cancer Epi'!$J$45</f>
        <v>0</v>
      </c>
      <c r="R6" s="58">
        <f>F6*'Breast Cancer Epi'!$J$45</f>
        <v>0</v>
      </c>
      <c r="S6" s="93">
        <f t="shared" si="1"/>
        <v>0</v>
      </c>
      <c r="T6" s="93">
        <f t="shared" si="2"/>
        <v>0</v>
      </c>
    </row>
    <row r="7" spans="1:20">
      <c r="A7" s="58">
        <v>9</v>
      </c>
      <c r="B7" s="93">
        <f>'Mortal Baseline'!X7*('Breast Cancer Epi'!$G$45*'Breast Cancer Epi'!Q$66)</f>
        <v>0</v>
      </c>
      <c r="C7" s="93">
        <f>'Mortal Baseline'!Y7*('Breast Cancer Epi'!$G$45*'Breast Cancer Epi'!R$66)</f>
        <v>0</v>
      </c>
      <c r="D7" s="93">
        <f>'Mortal Baseline'!Z7*('Breast Cancer Epi'!$G$45*'Breast Cancer Epi'!S$66)</f>
        <v>0</v>
      </c>
      <c r="E7" s="93">
        <f>'Mortal Baseline'!AA7*('Breast Cancer Epi'!$G$45*'Breast Cancer Epi'!T$66)</f>
        <v>0</v>
      </c>
      <c r="F7" s="93">
        <f>'Mortal Baseline'!AB7*('Breast Cancer Epi'!$G$45*'Breast Cancer Epi'!U$66)</f>
        <v>0</v>
      </c>
      <c r="G7" s="93">
        <f t="shared" si="0"/>
        <v>0</v>
      </c>
      <c r="H7" s="2">
        <f>B7/'Mortal Baseline'!X7</f>
        <v>0</v>
      </c>
      <c r="I7" s="2">
        <f>C7/'Mortal Baseline'!Y7</f>
        <v>0</v>
      </c>
      <c r="J7" s="2">
        <f>D7/'Mortal Baseline'!Z7</f>
        <v>0</v>
      </c>
      <c r="K7" s="2">
        <f>E7/'Mortal Baseline'!AA7</f>
        <v>0</v>
      </c>
      <c r="L7" s="2">
        <f>F7/'Mortal Baseline'!AB7</f>
        <v>0</v>
      </c>
      <c r="M7" s="2">
        <f>SUM(B7:F7)/SUM('Mortal Baseline'!X7:AB7)</f>
        <v>0</v>
      </c>
      <c r="N7" s="58">
        <f>B7*'Breast Cancer Epi'!$J$45</f>
        <v>0</v>
      </c>
      <c r="O7" s="58">
        <f>C7*'Breast Cancer Epi'!$J$45</f>
        <v>0</v>
      </c>
      <c r="P7" s="58">
        <f>D7*'Breast Cancer Epi'!$J$45</f>
        <v>0</v>
      </c>
      <c r="Q7" s="58">
        <f>E7*'Breast Cancer Epi'!$J$45</f>
        <v>0</v>
      </c>
      <c r="R7" s="58">
        <f>F7*'Breast Cancer Epi'!$J$45</f>
        <v>0</v>
      </c>
      <c r="S7" s="93">
        <f t="shared" si="1"/>
        <v>0</v>
      </c>
      <c r="T7" s="93">
        <f t="shared" si="2"/>
        <v>0</v>
      </c>
    </row>
    <row r="8" spans="1:20">
      <c r="A8" s="58">
        <v>10</v>
      </c>
      <c r="B8" s="93">
        <f>'Mortal Baseline'!X8*('Breast Cancer Epi'!$G$46*'Breast Cancer Epi'!Q$66)</f>
        <v>0</v>
      </c>
      <c r="C8" s="93">
        <f>'Mortal Baseline'!Y8*('Breast Cancer Epi'!$G$46*'Breast Cancer Epi'!R$66)</f>
        <v>0</v>
      </c>
      <c r="D8" s="93">
        <f>'Mortal Baseline'!Z8*('Breast Cancer Epi'!$G$46*'Breast Cancer Epi'!S$66)</f>
        <v>0</v>
      </c>
      <c r="E8" s="93">
        <f>'Mortal Baseline'!AA8*('Breast Cancer Epi'!$G$46*'Breast Cancer Epi'!T$66)</f>
        <v>0</v>
      </c>
      <c r="F8" s="93">
        <f>'Mortal Baseline'!AB8*('Breast Cancer Epi'!$G$46*'Breast Cancer Epi'!U$66)</f>
        <v>0</v>
      </c>
      <c r="G8" s="93">
        <f t="shared" si="0"/>
        <v>0</v>
      </c>
      <c r="H8" s="2">
        <f>B8/'Mortal Baseline'!X8</f>
        <v>0</v>
      </c>
      <c r="I8" s="2">
        <f>C8/'Mortal Baseline'!Y8</f>
        <v>0</v>
      </c>
      <c r="J8" s="2">
        <f>D8/'Mortal Baseline'!Z8</f>
        <v>0</v>
      </c>
      <c r="K8" s="2">
        <f>E8/'Mortal Baseline'!AA8</f>
        <v>0</v>
      </c>
      <c r="L8" s="2">
        <f>F8/'Mortal Baseline'!AB8</f>
        <v>0</v>
      </c>
      <c r="M8" s="2">
        <f>SUM(B8:F8)/SUM('Mortal Baseline'!X8:AB8)</f>
        <v>0</v>
      </c>
      <c r="N8" s="58">
        <f>B8*'Breast Cancer Epi'!$J$46</f>
        <v>0</v>
      </c>
      <c r="O8" s="58">
        <f>C8*'Breast Cancer Epi'!$J$46</f>
        <v>0</v>
      </c>
      <c r="P8" s="58">
        <f>D8*'Breast Cancer Epi'!$J$46</f>
        <v>0</v>
      </c>
      <c r="Q8" s="58">
        <f>E8*'Breast Cancer Epi'!$J$46</f>
        <v>0</v>
      </c>
      <c r="R8" s="58">
        <f>F8*'Breast Cancer Epi'!$J$46</f>
        <v>0</v>
      </c>
      <c r="S8" s="93">
        <f t="shared" si="1"/>
        <v>0</v>
      </c>
      <c r="T8" s="93">
        <f t="shared" si="2"/>
        <v>0</v>
      </c>
    </row>
    <row r="9" spans="1:20">
      <c r="A9" s="58">
        <v>11</v>
      </c>
      <c r="B9" s="93">
        <f>'Mortal Baseline'!X9*('Breast Cancer Epi'!$G$46*'Breast Cancer Epi'!Q$66)</f>
        <v>0</v>
      </c>
      <c r="C9" s="93">
        <f>'Mortal Baseline'!Y9*('Breast Cancer Epi'!$G$46*'Breast Cancer Epi'!R$66)</f>
        <v>0</v>
      </c>
      <c r="D9" s="93">
        <f>'Mortal Baseline'!Z9*('Breast Cancer Epi'!$G$46*'Breast Cancer Epi'!S$66)</f>
        <v>0</v>
      </c>
      <c r="E9" s="93">
        <f>'Mortal Baseline'!AA9*('Breast Cancer Epi'!$G$46*'Breast Cancer Epi'!T$66)</f>
        <v>0</v>
      </c>
      <c r="F9" s="93">
        <f>'Mortal Baseline'!AB9*('Breast Cancer Epi'!$G$46*'Breast Cancer Epi'!U$66)</f>
        <v>0</v>
      </c>
      <c r="G9" s="93">
        <f t="shared" si="0"/>
        <v>0</v>
      </c>
      <c r="H9" s="2">
        <f>B9/'Mortal Baseline'!X9</f>
        <v>0</v>
      </c>
      <c r="I9" s="2">
        <f>C9/'Mortal Baseline'!Y9</f>
        <v>0</v>
      </c>
      <c r="J9" s="2">
        <f>D9/'Mortal Baseline'!Z9</f>
        <v>0</v>
      </c>
      <c r="K9" s="2">
        <f>E9/'Mortal Baseline'!AA9</f>
        <v>0</v>
      </c>
      <c r="L9" s="2">
        <f>F9/'Mortal Baseline'!AB9</f>
        <v>0</v>
      </c>
      <c r="M9" s="2">
        <f>SUM(B9:F9)/SUM('Mortal Baseline'!X9:AB9)</f>
        <v>0</v>
      </c>
      <c r="N9" s="58">
        <f>B9*'Breast Cancer Epi'!$J$46</f>
        <v>0</v>
      </c>
      <c r="O9" s="58">
        <f>C9*'Breast Cancer Epi'!$J$46</f>
        <v>0</v>
      </c>
      <c r="P9" s="58">
        <f>D9*'Breast Cancer Epi'!$J$46</f>
        <v>0</v>
      </c>
      <c r="Q9" s="58">
        <f>E9*'Breast Cancer Epi'!$J$46</f>
        <v>0</v>
      </c>
      <c r="R9" s="58">
        <f>F9*'Breast Cancer Epi'!$J$46</f>
        <v>0</v>
      </c>
      <c r="S9" s="93">
        <f t="shared" si="1"/>
        <v>0</v>
      </c>
      <c r="T9" s="93">
        <f t="shared" si="2"/>
        <v>0</v>
      </c>
    </row>
    <row r="10" spans="1:20">
      <c r="A10" s="58">
        <v>12</v>
      </c>
      <c r="B10" s="93">
        <f>'Mortal Baseline'!X10*('Breast Cancer Epi'!$G$46*'Breast Cancer Epi'!Q$66)</f>
        <v>0</v>
      </c>
      <c r="C10" s="93">
        <f>'Mortal Baseline'!Y10*('Breast Cancer Epi'!$G$46*'Breast Cancer Epi'!R$66)</f>
        <v>0</v>
      </c>
      <c r="D10" s="93">
        <f>'Mortal Baseline'!Z10*('Breast Cancer Epi'!$G$46*'Breast Cancer Epi'!S$66)</f>
        <v>0</v>
      </c>
      <c r="E10" s="93">
        <f>'Mortal Baseline'!AA10*('Breast Cancer Epi'!$G$46*'Breast Cancer Epi'!T$66)</f>
        <v>0</v>
      </c>
      <c r="F10" s="93">
        <f>'Mortal Baseline'!AB10*('Breast Cancer Epi'!$G$46*'Breast Cancer Epi'!U$66)</f>
        <v>0</v>
      </c>
      <c r="G10" s="93">
        <f t="shared" si="0"/>
        <v>0</v>
      </c>
      <c r="H10" s="2">
        <f>B10/'Mortal Baseline'!X10</f>
        <v>0</v>
      </c>
      <c r="I10" s="2">
        <f>C10/'Mortal Baseline'!Y10</f>
        <v>0</v>
      </c>
      <c r="J10" s="2">
        <f>D10/'Mortal Baseline'!Z10</f>
        <v>0</v>
      </c>
      <c r="K10" s="2">
        <f>E10/'Mortal Baseline'!AA10</f>
        <v>0</v>
      </c>
      <c r="L10" s="2">
        <f>F10/'Mortal Baseline'!AB10</f>
        <v>0</v>
      </c>
      <c r="M10" s="2">
        <f>SUM(B10:F10)/SUM('Mortal Baseline'!X10:AB10)</f>
        <v>0</v>
      </c>
      <c r="N10" s="58">
        <f>B10*'Breast Cancer Epi'!$J$46</f>
        <v>0</v>
      </c>
      <c r="O10" s="58">
        <f>C10*'Breast Cancer Epi'!$J$46</f>
        <v>0</v>
      </c>
      <c r="P10" s="58">
        <f>D10*'Breast Cancer Epi'!$J$46</f>
        <v>0</v>
      </c>
      <c r="Q10" s="58">
        <f>E10*'Breast Cancer Epi'!$J$46</f>
        <v>0</v>
      </c>
      <c r="R10" s="58">
        <f>F10*'Breast Cancer Epi'!$J$46</f>
        <v>0</v>
      </c>
      <c r="S10" s="93">
        <f t="shared" si="1"/>
        <v>0</v>
      </c>
      <c r="T10" s="93">
        <f t="shared" si="2"/>
        <v>0</v>
      </c>
    </row>
    <row r="11" spans="1:20">
      <c r="A11" s="58">
        <v>13</v>
      </c>
      <c r="B11" s="93">
        <f>'Mortal Baseline'!X11*('Breast Cancer Epi'!$G$46*'Breast Cancer Epi'!Q$66)</f>
        <v>0</v>
      </c>
      <c r="C11" s="93">
        <f>'Mortal Baseline'!Y11*('Breast Cancer Epi'!$G$46*'Breast Cancer Epi'!R$66)</f>
        <v>0</v>
      </c>
      <c r="D11" s="93">
        <f>'Mortal Baseline'!Z11*('Breast Cancer Epi'!$G$46*'Breast Cancer Epi'!S$66)</f>
        <v>0</v>
      </c>
      <c r="E11" s="93">
        <f>'Mortal Baseline'!AA11*('Breast Cancer Epi'!$G$46*'Breast Cancer Epi'!T$66)</f>
        <v>0</v>
      </c>
      <c r="F11" s="93">
        <f>'Mortal Baseline'!AB11*('Breast Cancer Epi'!$G$46*'Breast Cancer Epi'!U$66)</f>
        <v>0</v>
      </c>
      <c r="G11" s="93">
        <f t="shared" si="0"/>
        <v>0</v>
      </c>
      <c r="H11" s="2">
        <f>B11/'Mortal Baseline'!X11</f>
        <v>0</v>
      </c>
      <c r="I11" s="2">
        <f>C11/'Mortal Baseline'!Y11</f>
        <v>0</v>
      </c>
      <c r="J11" s="2">
        <f>D11/'Mortal Baseline'!Z11</f>
        <v>0</v>
      </c>
      <c r="K11" s="2">
        <f>E11/'Mortal Baseline'!AA11</f>
        <v>0</v>
      </c>
      <c r="L11" s="2">
        <f>F11/'Mortal Baseline'!AB11</f>
        <v>0</v>
      </c>
      <c r="M11" s="2">
        <f>SUM(B11:F11)/SUM('Mortal Baseline'!X11:AB11)</f>
        <v>0</v>
      </c>
      <c r="N11" s="58">
        <f>B11*'Breast Cancer Epi'!$J$46</f>
        <v>0</v>
      </c>
      <c r="O11" s="58">
        <f>C11*'Breast Cancer Epi'!$J$46</f>
        <v>0</v>
      </c>
      <c r="P11" s="58">
        <f>D11*'Breast Cancer Epi'!$J$46</f>
        <v>0</v>
      </c>
      <c r="Q11" s="58">
        <f>E11*'Breast Cancer Epi'!$J$46</f>
        <v>0</v>
      </c>
      <c r="R11" s="58">
        <f>F11*'Breast Cancer Epi'!$J$46</f>
        <v>0</v>
      </c>
      <c r="S11" s="93">
        <f t="shared" si="1"/>
        <v>0</v>
      </c>
      <c r="T11" s="93">
        <f t="shared" si="2"/>
        <v>0</v>
      </c>
    </row>
    <row r="12" spans="1:20">
      <c r="A12" s="58">
        <v>14</v>
      </c>
      <c r="B12" s="93">
        <f>'Mortal Baseline'!X12*('Breast Cancer Epi'!$G$46*'Breast Cancer Epi'!Q$66)</f>
        <v>0</v>
      </c>
      <c r="C12" s="93">
        <f>'Mortal Baseline'!Y12*('Breast Cancer Epi'!$G$46*'Breast Cancer Epi'!R$66)</f>
        <v>0</v>
      </c>
      <c r="D12" s="93">
        <f>'Mortal Baseline'!Z12*('Breast Cancer Epi'!$G$46*'Breast Cancer Epi'!S$66)</f>
        <v>0</v>
      </c>
      <c r="E12" s="93">
        <f>'Mortal Baseline'!AA12*('Breast Cancer Epi'!$G$46*'Breast Cancer Epi'!T$66)</f>
        <v>0</v>
      </c>
      <c r="F12" s="93">
        <f>'Mortal Baseline'!AB12*('Breast Cancer Epi'!$G$46*'Breast Cancer Epi'!U$66)</f>
        <v>0</v>
      </c>
      <c r="G12" s="93">
        <f t="shared" si="0"/>
        <v>0</v>
      </c>
      <c r="H12" s="2">
        <f>B12/'Mortal Baseline'!X12</f>
        <v>0</v>
      </c>
      <c r="I12" s="2">
        <f>C12/'Mortal Baseline'!Y12</f>
        <v>0</v>
      </c>
      <c r="J12" s="2">
        <f>D12/'Mortal Baseline'!Z12</f>
        <v>0</v>
      </c>
      <c r="K12" s="2">
        <f>E12/'Mortal Baseline'!AA12</f>
        <v>0</v>
      </c>
      <c r="L12" s="2">
        <f>F12/'Mortal Baseline'!AB12</f>
        <v>0</v>
      </c>
      <c r="M12" s="2">
        <f>SUM(B12:F12)/SUM('Mortal Baseline'!X12:AB12)</f>
        <v>0</v>
      </c>
      <c r="N12" s="58">
        <f>B12*'Breast Cancer Epi'!$J$46</f>
        <v>0</v>
      </c>
      <c r="O12" s="58">
        <f>C12*'Breast Cancer Epi'!$J$46</f>
        <v>0</v>
      </c>
      <c r="P12" s="58">
        <f>D12*'Breast Cancer Epi'!$J$46</f>
        <v>0</v>
      </c>
      <c r="Q12" s="58">
        <f>E12*'Breast Cancer Epi'!$J$46</f>
        <v>0</v>
      </c>
      <c r="R12" s="58">
        <f>F12*'Breast Cancer Epi'!$J$46</f>
        <v>0</v>
      </c>
      <c r="S12" s="93">
        <f t="shared" si="1"/>
        <v>0</v>
      </c>
      <c r="T12" s="93">
        <f t="shared" si="2"/>
        <v>0</v>
      </c>
    </row>
    <row r="13" spans="1:20">
      <c r="A13" s="58">
        <v>15</v>
      </c>
      <c r="B13" s="93">
        <f>'Mortal Baseline'!X13*('Breast Cancer Epi'!$G$47*'Breast Cancer Epi'!Q$66)</f>
        <v>0</v>
      </c>
      <c r="C13" s="93">
        <f>'Mortal Baseline'!Y13*('Breast Cancer Epi'!$G$47*'Breast Cancer Epi'!R$66)</f>
        <v>0</v>
      </c>
      <c r="D13" s="93">
        <f>'Mortal Baseline'!Z13*('Breast Cancer Epi'!$G$47*'Breast Cancer Epi'!S$66)</f>
        <v>0</v>
      </c>
      <c r="E13" s="93">
        <f>'Mortal Baseline'!AA13*('Breast Cancer Epi'!$G$47*'Breast Cancer Epi'!T$66)</f>
        <v>0</v>
      </c>
      <c r="F13" s="93">
        <f>'Mortal Baseline'!AB13*('Breast Cancer Epi'!$G$47*'Breast Cancer Epi'!U$66)</f>
        <v>0</v>
      </c>
      <c r="G13" s="93">
        <f t="shared" si="0"/>
        <v>0</v>
      </c>
      <c r="H13" s="2">
        <f>B13/'Mortal Baseline'!X13</f>
        <v>0</v>
      </c>
      <c r="I13" s="2">
        <f>C13/'Mortal Baseline'!Y13</f>
        <v>0</v>
      </c>
      <c r="J13" s="2">
        <f>D13/'Mortal Baseline'!Z13</f>
        <v>0</v>
      </c>
      <c r="K13" s="2">
        <f>E13/'Mortal Baseline'!AA13</f>
        <v>0</v>
      </c>
      <c r="L13" s="2">
        <f>F13/'Mortal Baseline'!AB13</f>
        <v>0</v>
      </c>
      <c r="M13" s="2">
        <f>SUM(B13:F13)/SUM('Mortal Baseline'!X13:AB13)</f>
        <v>0</v>
      </c>
      <c r="N13" s="58">
        <f>B13*'Breast Cancer Epi'!$J$47</f>
        <v>0</v>
      </c>
      <c r="O13" s="58">
        <f>C13*'Breast Cancer Epi'!$J$47</f>
        <v>0</v>
      </c>
      <c r="P13" s="58">
        <f>D13*'Breast Cancer Epi'!$J$47</f>
        <v>0</v>
      </c>
      <c r="Q13" s="58">
        <f>E13*'Breast Cancer Epi'!$J$47</f>
        <v>0</v>
      </c>
      <c r="R13" s="58">
        <f>F13*'Breast Cancer Epi'!$J$47</f>
        <v>0</v>
      </c>
      <c r="S13" s="93">
        <f t="shared" si="1"/>
        <v>0</v>
      </c>
      <c r="T13" s="93">
        <f t="shared" si="2"/>
        <v>0</v>
      </c>
    </row>
    <row r="14" spans="1:20">
      <c r="A14" s="58">
        <v>16</v>
      </c>
      <c r="B14" s="93">
        <f>'Mortal Baseline'!X14*('Breast Cancer Epi'!$G$47*'Breast Cancer Epi'!Q$66)</f>
        <v>0</v>
      </c>
      <c r="C14" s="93">
        <f>'Mortal Baseline'!Y14*('Breast Cancer Epi'!$G$47*'Breast Cancer Epi'!R$66)</f>
        <v>0</v>
      </c>
      <c r="D14" s="93">
        <f>'Mortal Baseline'!Z14*('Breast Cancer Epi'!$G$47*'Breast Cancer Epi'!S$66)</f>
        <v>0</v>
      </c>
      <c r="E14" s="93">
        <f>'Mortal Baseline'!AA14*('Breast Cancer Epi'!$G$47*'Breast Cancer Epi'!T$66)</f>
        <v>0</v>
      </c>
      <c r="F14" s="93">
        <f>'Mortal Baseline'!AB14*('Breast Cancer Epi'!$G$47*'Breast Cancer Epi'!U$66)</f>
        <v>0</v>
      </c>
      <c r="G14" s="93">
        <f t="shared" si="0"/>
        <v>0</v>
      </c>
      <c r="H14" s="2">
        <f>B14/'Mortal Baseline'!X14</f>
        <v>0</v>
      </c>
      <c r="I14" s="2">
        <f>C14/'Mortal Baseline'!Y14</f>
        <v>0</v>
      </c>
      <c r="J14" s="2">
        <f>D14/'Mortal Baseline'!Z14</f>
        <v>0</v>
      </c>
      <c r="K14" s="2">
        <f>E14/'Mortal Baseline'!AA14</f>
        <v>0</v>
      </c>
      <c r="L14" s="2">
        <f>F14/'Mortal Baseline'!AB14</f>
        <v>0</v>
      </c>
      <c r="M14" s="2">
        <f>SUM(B14:F14)/SUM('Mortal Baseline'!X14:AB14)</f>
        <v>0</v>
      </c>
      <c r="N14" s="58">
        <f>B14*'Breast Cancer Epi'!$J$47</f>
        <v>0</v>
      </c>
      <c r="O14" s="58">
        <f>C14*'Breast Cancer Epi'!$J$47</f>
        <v>0</v>
      </c>
      <c r="P14" s="58">
        <f>D14*'Breast Cancer Epi'!$J$47</f>
        <v>0</v>
      </c>
      <c r="Q14" s="58">
        <f>E14*'Breast Cancer Epi'!$J$47</f>
        <v>0</v>
      </c>
      <c r="R14" s="58">
        <f>F14*'Breast Cancer Epi'!$J$47</f>
        <v>0</v>
      </c>
      <c r="S14" s="93">
        <f t="shared" si="1"/>
        <v>0</v>
      </c>
      <c r="T14" s="93">
        <f t="shared" si="2"/>
        <v>0</v>
      </c>
    </row>
    <row r="15" spans="1:20">
      <c r="A15" s="58">
        <v>17</v>
      </c>
      <c r="B15" s="93">
        <f>'Mortal Baseline'!X15*('Breast Cancer Epi'!$G$47*'Breast Cancer Epi'!Q$66)</f>
        <v>0</v>
      </c>
      <c r="C15" s="93">
        <f>'Mortal Baseline'!Y15*('Breast Cancer Epi'!$G$47*'Breast Cancer Epi'!R$66)</f>
        <v>0</v>
      </c>
      <c r="D15" s="93">
        <f>'Mortal Baseline'!Z15*('Breast Cancer Epi'!$G$47*'Breast Cancer Epi'!S$66)</f>
        <v>0</v>
      </c>
      <c r="E15" s="93">
        <f>'Mortal Baseline'!AA15*('Breast Cancer Epi'!$G$47*'Breast Cancer Epi'!T$66)</f>
        <v>0</v>
      </c>
      <c r="F15" s="93">
        <f>'Mortal Baseline'!AB15*('Breast Cancer Epi'!$G$47*'Breast Cancer Epi'!U$66)</f>
        <v>0</v>
      </c>
      <c r="G15" s="93">
        <f t="shared" si="0"/>
        <v>0</v>
      </c>
      <c r="H15" s="2">
        <f>B15/'Mortal Baseline'!X15</f>
        <v>0</v>
      </c>
      <c r="I15" s="2">
        <f>C15/'Mortal Baseline'!Y15</f>
        <v>0</v>
      </c>
      <c r="J15" s="2">
        <f>D15/'Mortal Baseline'!Z15</f>
        <v>0</v>
      </c>
      <c r="K15" s="2">
        <f>E15/'Mortal Baseline'!AA15</f>
        <v>0</v>
      </c>
      <c r="L15" s="2">
        <f>F15/'Mortal Baseline'!AB15</f>
        <v>0</v>
      </c>
      <c r="M15" s="2">
        <f>SUM(B15:F15)/SUM('Mortal Baseline'!X15:AB15)</f>
        <v>0</v>
      </c>
      <c r="N15" s="58">
        <f>B15*'Breast Cancer Epi'!$J$47</f>
        <v>0</v>
      </c>
      <c r="O15" s="58">
        <f>C15*'Breast Cancer Epi'!$J$47</f>
        <v>0</v>
      </c>
      <c r="P15" s="58">
        <f>D15*'Breast Cancer Epi'!$J$47</f>
        <v>0</v>
      </c>
      <c r="Q15" s="58">
        <f>E15*'Breast Cancer Epi'!$J$47</f>
        <v>0</v>
      </c>
      <c r="R15" s="58">
        <f>F15*'Breast Cancer Epi'!$J$47</f>
        <v>0</v>
      </c>
      <c r="S15" s="93">
        <f t="shared" si="1"/>
        <v>0</v>
      </c>
      <c r="T15" s="93">
        <f t="shared" si="2"/>
        <v>0</v>
      </c>
    </row>
    <row r="16" spans="1:20">
      <c r="A16" s="58">
        <v>18</v>
      </c>
      <c r="B16" s="93">
        <f>'Mortal Baseline'!X16*('Breast Cancer Epi'!$G$47*'Breast Cancer Epi'!Q$66)</f>
        <v>0</v>
      </c>
      <c r="C16" s="93">
        <f>'Mortal Baseline'!Y16*('Breast Cancer Epi'!$G$47*'Breast Cancer Epi'!R$66)</f>
        <v>0</v>
      </c>
      <c r="D16" s="93">
        <f>'Mortal Baseline'!Z16*('Breast Cancer Epi'!$G$47*'Breast Cancer Epi'!S$66)</f>
        <v>0</v>
      </c>
      <c r="E16" s="93">
        <f>'Mortal Baseline'!AA16*('Breast Cancer Epi'!$G$47*'Breast Cancer Epi'!T$66)</f>
        <v>0</v>
      </c>
      <c r="F16" s="93">
        <f>'Mortal Baseline'!AB16*('Breast Cancer Epi'!$G$47*'Breast Cancer Epi'!U$66)</f>
        <v>0</v>
      </c>
      <c r="G16" s="93">
        <f t="shared" si="0"/>
        <v>0</v>
      </c>
      <c r="H16" s="2">
        <f>B16/'Mortal Baseline'!X16</f>
        <v>0</v>
      </c>
      <c r="I16" s="2">
        <f>C16/'Mortal Baseline'!Y16</f>
        <v>0</v>
      </c>
      <c r="J16" s="2">
        <f>D16/'Mortal Baseline'!Z16</f>
        <v>0</v>
      </c>
      <c r="K16" s="2">
        <f>E16/'Mortal Baseline'!AA16</f>
        <v>0</v>
      </c>
      <c r="L16" s="2">
        <f>F16/'Mortal Baseline'!AB16</f>
        <v>0</v>
      </c>
      <c r="M16" s="2">
        <f>SUM(B16:F16)/SUM('Mortal Baseline'!X16:AB16)</f>
        <v>0</v>
      </c>
      <c r="N16" s="58">
        <f>B16*'Breast Cancer Epi'!$J$47</f>
        <v>0</v>
      </c>
      <c r="O16" s="58">
        <f>C16*'Breast Cancer Epi'!$J$47</f>
        <v>0</v>
      </c>
      <c r="P16" s="58">
        <f>D16*'Breast Cancer Epi'!$J$47</f>
        <v>0</v>
      </c>
      <c r="Q16" s="58">
        <f>E16*'Breast Cancer Epi'!$J$47</f>
        <v>0</v>
      </c>
      <c r="R16" s="58">
        <f>F16*'Breast Cancer Epi'!$J$47</f>
        <v>0</v>
      </c>
      <c r="S16" s="93">
        <f t="shared" si="1"/>
        <v>0</v>
      </c>
      <c r="T16" s="93">
        <f t="shared" si="2"/>
        <v>0</v>
      </c>
    </row>
    <row r="17" spans="1:20">
      <c r="A17" s="58">
        <v>19</v>
      </c>
      <c r="B17" s="93">
        <f>'Mortal Baseline'!X17*('Breast Cancer Epi'!$G$47*'Breast Cancer Epi'!Q$66)</f>
        <v>0</v>
      </c>
      <c r="C17" s="93">
        <f>'Mortal Baseline'!Y17*('Breast Cancer Epi'!$G$47*'Breast Cancer Epi'!R$66)</f>
        <v>0</v>
      </c>
      <c r="D17" s="93">
        <f>'Mortal Baseline'!Z17*('Breast Cancer Epi'!$G$47*'Breast Cancer Epi'!S$66)</f>
        <v>0</v>
      </c>
      <c r="E17" s="93">
        <f>'Mortal Baseline'!AA17*('Breast Cancer Epi'!$G$47*'Breast Cancer Epi'!T$66)</f>
        <v>0</v>
      </c>
      <c r="F17" s="93">
        <f>'Mortal Baseline'!AB17*('Breast Cancer Epi'!$G$47*'Breast Cancer Epi'!U$66)</f>
        <v>0</v>
      </c>
      <c r="G17" s="93">
        <f t="shared" si="0"/>
        <v>0</v>
      </c>
      <c r="H17" s="2">
        <f>B17/'Mortal Baseline'!X17</f>
        <v>0</v>
      </c>
      <c r="I17" s="2">
        <f>C17/'Mortal Baseline'!Y17</f>
        <v>0</v>
      </c>
      <c r="J17" s="2">
        <f>D17/'Mortal Baseline'!Z17</f>
        <v>0</v>
      </c>
      <c r="K17" s="2">
        <f>E17/'Mortal Baseline'!AA17</f>
        <v>0</v>
      </c>
      <c r="L17" s="2">
        <f>F17/'Mortal Baseline'!AB17</f>
        <v>0</v>
      </c>
      <c r="M17" s="2">
        <f>SUM(B17:F17)/SUM('Mortal Baseline'!X17:AB17)</f>
        <v>0</v>
      </c>
      <c r="N17" s="58">
        <f>B17*'Breast Cancer Epi'!$J$47</f>
        <v>0</v>
      </c>
      <c r="O17" s="58">
        <f>C17*'Breast Cancer Epi'!$J$47</f>
        <v>0</v>
      </c>
      <c r="P17" s="58">
        <f>D17*'Breast Cancer Epi'!$J$47</f>
        <v>0</v>
      </c>
      <c r="Q17" s="58">
        <f>E17*'Breast Cancer Epi'!$J$47</f>
        <v>0</v>
      </c>
      <c r="R17" s="58">
        <f>F17*'Breast Cancer Epi'!$J$47</f>
        <v>0</v>
      </c>
      <c r="S17" s="93">
        <f>SUM(N17:R17)</f>
        <v>0</v>
      </c>
      <c r="T17" s="93">
        <f t="shared" si="2"/>
        <v>0</v>
      </c>
    </row>
    <row r="18" spans="1:20">
      <c r="A18" s="58">
        <v>20</v>
      </c>
      <c r="B18" s="93">
        <f>'Mortal Baseline'!X18*('Breast Cancer Epi'!$G$48*'Breast Cancer Epi'!Q$66)</f>
        <v>0</v>
      </c>
      <c r="C18" s="93">
        <f>'Mortal Baseline'!Y18*('Breast Cancer Epi'!$G$48*'Breast Cancer Epi'!R$66)</f>
        <v>0</v>
      </c>
      <c r="D18" s="93">
        <f>'Mortal Baseline'!Z18*('Breast Cancer Epi'!$G$48*'Breast Cancer Epi'!S$66)</f>
        <v>0</v>
      </c>
      <c r="E18" s="93">
        <f>'Mortal Baseline'!AA18*('Breast Cancer Epi'!$G$48*'Breast Cancer Epi'!T$66)</f>
        <v>0</v>
      </c>
      <c r="F18" s="93">
        <f>'Mortal Baseline'!AB18*('Breast Cancer Epi'!$G$48*'Breast Cancer Epi'!U$66)</f>
        <v>0</v>
      </c>
      <c r="G18" s="93">
        <f t="shared" si="0"/>
        <v>0</v>
      </c>
      <c r="H18" s="2">
        <f>B18/'Mortal Baseline'!X18</f>
        <v>0</v>
      </c>
      <c r="I18" s="2">
        <f>C18/'Mortal Baseline'!Y18</f>
        <v>0</v>
      </c>
      <c r="J18" s="2">
        <f>D18/'Mortal Baseline'!Z18</f>
        <v>0</v>
      </c>
      <c r="K18" s="2">
        <f>E18/'Mortal Baseline'!AA18</f>
        <v>0</v>
      </c>
      <c r="L18" s="2">
        <f>F18/'Mortal Baseline'!AB18</f>
        <v>0</v>
      </c>
      <c r="M18" s="2">
        <f>SUM(B18:F18)/SUM('Mortal Baseline'!X18:AB18)</f>
        <v>0</v>
      </c>
      <c r="N18" s="58">
        <f>B18*'Breast Cancer Epi'!$J$48</f>
        <v>0</v>
      </c>
      <c r="O18" s="58">
        <f>C18*'Breast Cancer Epi'!$J$48</f>
        <v>0</v>
      </c>
      <c r="P18" s="58">
        <f>D18*'Breast Cancer Epi'!$J$48</f>
        <v>0</v>
      </c>
      <c r="Q18" s="58">
        <f>E18*'Breast Cancer Epi'!$J$48</f>
        <v>0</v>
      </c>
      <c r="R18" s="58">
        <f>F18*'Breast Cancer Epi'!$J$48</f>
        <v>0</v>
      </c>
      <c r="S18" s="93">
        <f t="shared" ref="S18:S81" si="3">SUM(N18:R18)</f>
        <v>0</v>
      </c>
      <c r="T18" s="93">
        <f t="shared" si="2"/>
        <v>0</v>
      </c>
    </row>
    <row r="19" spans="1:20">
      <c r="A19" s="58">
        <v>21</v>
      </c>
      <c r="B19" s="93">
        <f>'Mortal Baseline'!X19*('Breast Cancer Epi'!$G$48*'Breast Cancer Epi'!Q$66)</f>
        <v>0</v>
      </c>
      <c r="C19" s="93">
        <f>'Mortal Baseline'!Y19*('Breast Cancer Epi'!$G$48*'Breast Cancer Epi'!R$66)</f>
        <v>0</v>
      </c>
      <c r="D19" s="93">
        <f>'Mortal Baseline'!Z19*('Breast Cancer Epi'!$G$48*'Breast Cancer Epi'!S$66)</f>
        <v>0</v>
      </c>
      <c r="E19" s="93">
        <f>'Mortal Baseline'!AA19*('Breast Cancer Epi'!$G$48*'Breast Cancer Epi'!T$66)</f>
        <v>0</v>
      </c>
      <c r="F19" s="93">
        <f>'Mortal Baseline'!AB19*('Breast Cancer Epi'!$G$48*'Breast Cancer Epi'!U$66)</f>
        <v>0</v>
      </c>
      <c r="G19" s="93">
        <f t="shared" si="0"/>
        <v>0</v>
      </c>
      <c r="H19" s="2">
        <f>B19/'Mortal Baseline'!X19</f>
        <v>0</v>
      </c>
      <c r="I19" s="2">
        <f>C19/'Mortal Baseline'!Y19</f>
        <v>0</v>
      </c>
      <c r="J19" s="2">
        <f>D19/'Mortal Baseline'!Z19</f>
        <v>0</v>
      </c>
      <c r="K19" s="2">
        <f>E19/'Mortal Baseline'!AA19</f>
        <v>0</v>
      </c>
      <c r="L19" s="2">
        <f>F19/'Mortal Baseline'!AB19</f>
        <v>0</v>
      </c>
      <c r="M19" s="2">
        <f>SUM(B19:F19)/SUM('Mortal Baseline'!X19:AB19)</f>
        <v>0</v>
      </c>
      <c r="N19" s="58">
        <f>B19*'Breast Cancer Epi'!$J$48</f>
        <v>0</v>
      </c>
      <c r="O19" s="58">
        <f>C19*'Breast Cancer Epi'!$J$48</f>
        <v>0</v>
      </c>
      <c r="P19" s="58">
        <f>D19*'Breast Cancer Epi'!$J$48</f>
        <v>0</v>
      </c>
      <c r="Q19" s="58">
        <f>E19*'Breast Cancer Epi'!$J$48</f>
        <v>0</v>
      </c>
      <c r="R19" s="58">
        <f>F19*'Breast Cancer Epi'!$J$48</f>
        <v>0</v>
      </c>
      <c r="S19" s="93">
        <f t="shared" si="3"/>
        <v>0</v>
      </c>
      <c r="T19" s="93">
        <f t="shared" si="2"/>
        <v>0</v>
      </c>
    </row>
    <row r="20" spans="1:20">
      <c r="A20" s="58">
        <v>22</v>
      </c>
      <c r="B20" s="93">
        <f>'Mortal Baseline'!X20*('Breast Cancer Epi'!$G$48*'Breast Cancer Epi'!Q$66)</f>
        <v>0</v>
      </c>
      <c r="C20" s="93">
        <f>'Mortal Baseline'!Y20*('Breast Cancer Epi'!$G$48*'Breast Cancer Epi'!R$66)</f>
        <v>0</v>
      </c>
      <c r="D20" s="93">
        <f>'Mortal Baseline'!Z20*('Breast Cancer Epi'!$G$48*'Breast Cancer Epi'!S$66)</f>
        <v>0</v>
      </c>
      <c r="E20" s="93">
        <f>'Mortal Baseline'!AA20*('Breast Cancer Epi'!$G$48*'Breast Cancer Epi'!T$66)</f>
        <v>0</v>
      </c>
      <c r="F20" s="93">
        <f>'Mortal Baseline'!AB20*('Breast Cancer Epi'!$G$48*'Breast Cancer Epi'!U$66)</f>
        <v>0</v>
      </c>
      <c r="G20" s="93">
        <f t="shared" si="0"/>
        <v>0</v>
      </c>
      <c r="H20" s="2">
        <f>B20/'Mortal Baseline'!X20</f>
        <v>0</v>
      </c>
      <c r="I20" s="2">
        <f>C20/'Mortal Baseline'!Y20</f>
        <v>0</v>
      </c>
      <c r="J20" s="2">
        <f>D20/'Mortal Baseline'!Z20</f>
        <v>0</v>
      </c>
      <c r="K20" s="2">
        <f>E20/'Mortal Baseline'!AA20</f>
        <v>0</v>
      </c>
      <c r="L20" s="2">
        <f>F20/'Mortal Baseline'!AB20</f>
        <v>0</v>
      </c>
      <c r="M20" s="2">
        <f>SUM(B20:F20)/SUM('Mortal Baseline'!X20:AB20)</f>
        <v>0</v>
      </c>
      <c r="N20" s="58">
        <f>B20*'Breast Cancer Epi'!$J$48</f>
        <v>0</v>
      </c>
      <c r="O20" s="58">
        <f>C20*'Breast Cancer Epi'!$J$48</f>
        <v>0</v>
      </c>
      <c r="P20" s="58">
        <f>D20*'Breast Cancer Epi'!$J$48</f>
        <v>0</v>
      </c>
      <c r="Q20" s="58">
        <f>E20*'Breast Cancer Epi'!$J$48</f>
        <v>0</v>
      </c>
      <c r="R20" s="58">
        <f>F20*'Breast Cancer Epi'!$J$48</f>
        <v>0</v>
      </c>
      <c r="S20" s="93">
        <f t="shared" si="3"/>
        <v>0</v>
      </c>
      <c r="T20" s="93">
        <f t="shared" si="2"/>
        <v>0</v>
      </c>
    </row>
    <row r="21" spans="1:20">
      <c r="A21" s="58">
        <v>23</v>
      </c>
      <c r="B21" s="93">
        <f>'Mortal Baseline'!X21*('Breast Cancer Epi'!$G$48*'Breast Cancer Epi'!Q$66)</f>
        <v>0</v>
      </c>
      <c r="C21" s="93">
        <f>'Mortal Baseline'!Y21*('Breast Cancer Epi'!$G$48*'Breast Cancer Epi'!R$66)</f>
        <v>0</v>
      </c>
      <c r="D21" s="93">
        <f>'Mortal Baseline'!Z21*('Breast Cancer Epi'!$G$48*'Breast Cancer Epi'!S$66)</f>
        <v>0</v>
      </c>
      <c r="E21" s="93">
        <f>'Mortal Baseline'!AA21*('Breast Cancer Epi'!$G$48*'Breast Cancer Epi'!T$66)</f>
        <v>0</v>
      </c>
      <c r="F21" s="93">
        <f>'Mortal Baseline'!AB21*('Breast Cancer Epi'!$G$48*'Breast Cancer Epi'!U$66)</f>
        <v>0</v>
      </c>
      <c r="G21" s="93">
        <f t="shared" si="0"/>
        <v>0</v>
      </c>
      <c r="H21" s="2">
        <f>B21/'Mortal Baseline'!X21</f>
        <v>0</v>
      </c>
      <c r="I21" s="2">
        <f>C21/'Mortal Baseline'!Y21</f>
        <v>0</v>
      </c>
      <c r="J21" s="2">
        <f>D21/'Mortal Baseline'!Z21</f>
        <v>0</v>
      </c>
      <c r="K21" s="2">
        <f>E21/'Mortal Baseline'!AA21</f>
        <v>0</v>
      </c>
      <c r="L21" s="2">
        <f>F21/'Mortal Baseline'!AB21</f>
        <v>0</v>
      </c>
      <c r="M21" s="2">
        <f>SUM(B21:F21)/SUM('Mortal Baseline'!X21:AB21)</f>
        <v>0</v>
      </c>
      <c r="N21" s="58">
        <f>B21*'Breast Cancer Epi'!$J$48</f>
        <v>0</v>
      </c>
      <c r="O21" s="58">
        <f>C21*'Breast Cancer Epi'!$J$48</f>
        <v>0</v>
      </c>
      <c r="P21" s="58">
        <f>D21*'Breast Cancer Epi'!$J$48</f>
        <v>0</v>
      </c>
      <c r="Q21" s="58">
        <f>E21*'Breast Cancer Epi'!$J$48</f>
        <v>0</v>
      </c>
      <c r="R21" s="58">
        <f>F21*'Breast Cancer Epi'!$J$48</f>
        <v>0</v>
      </c>
      <c r="S21" s="93">
        <f t="shared" si="3"/>
        <v>0</v>
      </c>
      <c r="T21" s="93">
        <f t="shared" si="2"/>
        <v>0</v>
      </c>
    </row>
    <row r="22" spans="1:20">
      <c r="A22" s="58">
        <v>24</v>
      </c>
      <c r="B22" s="93">
        <f>'Mortal Baseline'!X22*('Breast Cancer Epi'!$G$48*'Breast Cancer Epi'!Q$66)</f>
        <v>0</v>
      </c>
      <c r="C22" s="93">
        <f>'Mortal Baseline'!Y22*('Breast Cancer Epi'!$G$48*'Breast Cancer Epi'!R$66)</f>
        <v>0</v>
      </c>
      <c r="D22" s="93">
        <f>'Mortal Baseline'!Z22*('Breast Cancer Epi'!$G$48*'Breast Cancer Epi'!S$66)</f>
        <v>0</v>
      </c>
      <c r="E22" s="93">
        <f>'Mortal Baseline'!AA22*('Breast Cancer Epi'!$G$48*'Breast Cancer Epi'!T$66)</f>
        <v>0</v>
      </c>
      <c r="F22" s="93">
        <f>'Mortal Baseline'!AB22*('Breast Cancer Epi'!$G$48*'Breast Cancer Epi'!U$66)</f>
        <v>0</v>
      </c>
      <c r="G22" s="93">
        <f t="shared" si="0"/>
        <v>0</v>
      </c>
      <c r="H22" s="2">
        <f>B22/'Mortal Baseline'!X22</f>
        <v>0</v>
      </c>
      <c r="I22" s="2">
        <f>C22/'Mortal Baseline'!Y22</f>
        <v>0</v>
      </c>
      <c r="J22" s="2">
        <f>D22/'Mortal Baseline'!Z22</f>
        <v>0</v>
      </c>
      <c r="K22" s="2">
        <f>E22/'Mortal Baseline'!AA22</f>
        <v>0</v>
      </c>
      <c r="L22" s="2">
        <f>F22/'Mortal Baseline'!AB22</f>
        <v>0</v>
      </c>
      <c r="M22" s="2">
        <f>SUM(B22:F22)/SUM('Mortal Baseline'!X22:AB22)</f>
        <v>0</v>
      </c>
      <c r="N22" s="58">
        <f>B22*'Breast Cancer Epi'!$J$48</f>
        <v>0</v>
      </c>
      <c r="O22" s="58">
        <f>C22*'Breast Cancer Epi'!$J$48</f>
        <v>0</v>
      </c>
      <c r="P22" s="58">
        <f>D22*'Breast Cancer Epi'!$J$48</f>
        <v>0</v>
      </c>
      <c r="Q22" s="58">
        <f>E22*'Breast Cancer Epi'!$J$48</f>
        <v>0</v>
      </c>
      <c r="R22" s="58">
        <f>F22*'Breast Cancer Epi'!$J$48</f>
        <v>0</v>
      </c>
      <c r="S22" s="93">
        <f t="shared" si="3"/>
        <v>0</v>
      </c>
      <c r="T22" s="93">
        <f t="shared" si="2"/>
        <v>0</v>
      </c>
    </row>
    <row r="23" spans="1:20">
      <c r="A23" s="58">
        <v>25</v>
      </c>
      <c r="B23" s="93">
        <f>'Mortal Baseline'!X23*('Breast Cancer Epi'!$G$49*'Breast Cancer Epi'!Q$66)</f>
        <v>0.37641111789893528</v>
      </c>
      <c r="C23" s="93">
        <f>'Mortal Baseline'!Y23*('Breast Cancer Epi'!$G$49*'Breast Cancer Epi'!R$66)</f>
        <v>1.1678607124994562</v>
      </c>
      <c r="D23" s="93">
        <f>'Mortal Baseline'!Z23*('Breast Cancer Epi'!$G$49*'Breast Cancer Epi'!S$66)</f>
        <v>1.1287814275627008</v>
      </c>
      <c r="E23" s="93">
        <f>'Mortal Baseline'!AA23*('Breast Cancer Epi'!$G$49*'Breast Cancer Epi'!T$66)</f>
        <v>0.99587548917398128</v>
      </c>
      <c r="F23" s="93">
        <f>'Mortal Baseline'!AB23*('Breast Cancer Epi'!$G$49*'Breast Cancer Epi'!U$66)</f>
        <v>0.90095945869835248</v>
      </c>
      <c r="G23" s="93">
        <f t="shared" si="0"/>
        <v>4.5698882058334256</v>
      </c>
      <c r="H23" s="2">
        <f>B23/'Mortal Baseline'!X23</f>
        <v>1E-4</v>
      </c>
      <c r="I23" s="2">
        <f>C23/'Mortal Baseline'!Y23</f>
        <v>9.4265933452916843E-5</v>
      </c>
      <c r="J23" s="2">
        <f>D23/'Mortal Baseline'!Z23</f>
        <v>9.1793409320445248E-5</v>
      </c>
      <c r="K23" s="2">
        <f>E23/'Mortal Baseline'!AA23</f>
        <v>8.9728950551910559E-5</v>
      </c>
      <c r="L23" s="2">
        <f>F23/'Mortal Baseline'!AB23</f>
        <v>8.7248588550687883E-5</v>
      </c>
      <c r="M23" s="2">
        <f>SUM(B23:F23)/SUM('Mortal Baseline'!X23:AB23)</f>
        <v>9.1626560419463636E-5</v>
      </c>
      <c r="N23" s="58">
        <f>B23*'Breast Cancer Epi'!$J$49</f>
        <v>7.4152990226090242E-3</v>
      </c>
      <c r="O23" s="58">
        <f>C23*'Breast Cancer Epi'!$J$49</f>
        <v>2.3006856036239285E-2</v>
      </c>
      <c r="P23" s="58">
        <f>D23*'Breast Cancer Epi'!$J$49</f>
        <v>2.2236994122985205E-2</v>
      </c>
      <c r="Q23" s="58">
        <f>E23*'Breast Cancer Epi'!$J$49</f>
        <v>1.961874713672743E-2</v>
      </c>
      <c r="R23" s="58">
        <f>F23*'Breast Cancer Epi'!$J$49</f>
        <v>1.7748901336357543E-2</v>
      </c>
      <c r="S23" s="93">
        <f t="shared" si="3"/>
        <v>9.0026797654918472E-2</v>
      </c>
      <c r="T23" s="93">
        <f t="shared" si="2"/>
        <v>9.0026797654918472E-2</v>
      </c>
    </row>
    <row r="24" spans="1:20">
      <c r="A24" s="58">
        <v>26</v>
      </c>
      <c r="B24" s="93">
        <f>'Mortal Baseline'!X24*('Breast Cancer Epi'!$G$49*'Breast Cancer Epi'!Q$66)</f>
        <v>0.37658291516686576</v>
      </c>
      <c r="C24" s="93">
        <f>'Mortal Baseline'!Y24*('Breast Cancer Epi'!$G$49*'Breast Cancer Epi'!R$66)</f>
        <v>1.1041676244869494</v>
      </c>
      <c r="D24" s="93">
        <f>'Mortal Baseline'!Z24*('Breast Cancer Epi'!$G$49*'Breast Cancer Epi'!S$66)</f>
        <v>1.1105112164869353</v>
      </c>
      <c r="E24" s="93">
        <f>'Mortal Baseline'!AA24*('Breast Cancer Epi'!$G$49*'Breast Cancer Epi'!T$66)</f>
        <v>1.0355084714452238</v>
      </c>
      <c r="F24" s="93">
        <f>'Mortal Baseline'!AB24*('Breast Cancer Epi'!$G$49*'Breast Cancer Epi'!U$66)</f>
        <v>0.93728396680536075</v>
      </c>
      <c r="G24" s="93">
        <f t="shared" si="0"/>
        <v>4.5640541943913346</v>
      </c>
      <c r="H24" s="2">
        <f>B24/'Mortal Baseline'!X24</f>
        <v>1E-4</v>
      </c>
      <c r="I24" s="2">
        <f>C24/'Mortal Baseline'!Y24</f>
        <v>9.426593345291683E-5</v>
      </c>
      <c r="J24" s="2">
        <f>D24/'Mortal Baseline'!Z24</f>
        <v>9.1793409320445248E-5</v>
      </c>
      <c r="K24" s="2">
        <f>E24/'Mortal Baseline'!AA24</f>
        <v>8.9728950551910545E-5</v>
      </c>
      <c r="L24" s="2">
        <f>F24/'Mortal Baseline'!AB24</f>
        <v>8.7248588550687883E-5</v>
      </c>
      <c r="M24" s="2">
        <f>SUM(B24:F24)/SUM('Mortal Baseline'!X24:AB24)</f>
        <v>9.1537049219413485E-5</v>
      </c>
      <c r="N24" s="58">
        <f>B24*'Breast Cancer Epi'!$J$49</f>
        <v>7.4186834287872554E-3</v>
      </c>
      <c r="O24" s="58">
        <f>C24*'Breast Cancer Epi'!$J$49</f>
        <v>2.17521022023929E-2</v>
      </c>
      <c r="P24" s="58">
        <f>D24*'Breast Cancer Epi'!$J$49</f>
        <v>2.1877070964792623E-2</v>
      </c>
      <c r="Q24" s="58">
        <f>E24*'Breast Cancer Epi'!$J$49</f>
        <v>2.0399516887470909E-2</v>
      </c>
      <c r="R24" s="58">
        <f>F24*'Breast Cancer Epi'!$J$49</f>
        <v>1.8464494146065605E-2</v>
      </c>
      <c r="S24" s="93">
        <f t="shared" si="3"/>
        <v>8.9911867629509284E-2</v>
      </c>
      <c r="T24" s="93">
        <f t="shared" si="2"/>
        <v>0.17993866528442776</v>
      </c>
    </row>
    <row r="25" spans="1:20">
      <c r="A25" s="58">
        <v>27</v>
      </c>
      <c r="B25" s="93">
        <f>'Mortal Baseline'!X25*('Breast Cancer Epi'!$G$49*'Breast Cancer Epi'!Q$66)</f>
        <v>0.37566468440661094</v>
      </c>
      <c r="C25" s="93">
        <f>'Mortal Baseline'!Y25*('Breast Cancer Epi'!$G$49*'Breast Cancer Epi'!R$66)</f>
        <v>1.0421472176308904</v>
      </c>
      <c r="D25" s="93">
        <f>'Mortal Baseline'!Z25*('Breast Cancer Epi'!$G$49*'Breast Cancer Epi'!S$66)</f>
        <v>1.0939537353326669</v>
      </c>
      <c r="E25" s="93">
        <f>'Mortal Baseline'!AA25*('Breast Cancer Epi'!$G$49*'Breast Cancer Epi'!T$66)</f>
        <v>1.0756478892611123</v>
      </c>
      <c r="F25" s="93">
        <f>'Mortal Baseline'!AB25*('Breast Cancer Epi'!$G$49*'Breast Cancer Epi'!U$66)</f>
        <v>0.97089137071083642</v>
      </c>
      <c r="G25" s="93">
        <f t="shared" si="0"/>
        <v>4.5583048973421167</v>
      </c>
      <c r="H25" s="2">
        <f>B25/'Mortal Baseline'!X25</f>
        <v>1E-4</v>
      </c>
      <c r="I25" s="2">
        <f>C25/'Mortal Baseline'!Y25</f>
        <v>9.426593345291683E-5</v>
      </c>
      <c r="J25" s="2">
        <f>D25/'Mortal Baseline'!Z25</f>
        <v>9.1793409320445248E-5</v>
      </c>
      <c r="K25" s="2">
        <f>E25/'Mortal Baseline'!AA25</f>
        <v>8.9728950551910559E-5</v>
      </c>
      <c r="L25" s="2">
        <f>F25/'Mortal Baseline'!AB25</f>
        <v>8.7248588550687883E-5</v>
      </c>
      <c r="M25" s="2">
        <f>SUM(B25:F25)/SUM('Mortal Baseline'!X25:AB25)</f>
        <v>9.1449175593935684E-5</v>
      </c>
      <c r="N25" s="58">
        <f>B25*'Breast Cancer Epi'!$J$49</f>
        <v>7.4005942828102352E-3</v>
      </c>
      <c r="O25" s="58">
        <f>C25*'Breast Cancer Epi'!$J$49</f>
        <v>2.0530300187328539E-2</v>
      </c>
      <c r="P25" s="58">
        <f>D25*'Breast Cancer Epi'!$J$49</f>
        <v>2.1550888586053536E-2</v>
      </c>
      <c r="Q25" s="58">
        <f>E25*'Breast Cancer Epi'!$J$49</f>
        <v>2.1190263418443912E-2</v>
      </c>
      <c r="R25" s="58">
        <f>F25*'Breast Cancer Epi'!$J$49</f>
        <v>1.9126560003003477E-2</v>
      </c>
      <c r="S25" s="93">
        <f t="shared" si="3"/>
        <v>8.9798606477639695E-2</v>
      </c>
      <c r="T25" s="93">
        <f t="shared" si="2"/>
        <v>0.26973727176206747</v>
      </c>
    </row>
    <row r="26" spans="1:20">
      <c r="A26" s="58">
        <v>28</v>
      </c>
      <c r="B26" s="93">
        <f>'Mortal Baseline'!X26*('Breast Cancer Epi'!$G$49*'Breast Cancer Epi'!Q$66)</f>
        <v>0.3738049644154669</v>
      </c>
      <c r="C26" s="93">
        <f>'Mortal Baseline'!Y26*('Breast Cancer Epi'!$G$49*'Breast Cancer Epi'!R$66)</f>
        <v>0.98244855716801005</v>
      </c>
      <c r="D26" s="93">
        <f>'Mortal Baseline'!Z26*('Breast Cancer Epi'!$G$49*'Breast Cancer Epi'!S$66)</f>
        <v>1.0789429014789418</v>
      </c>
      <c r="E26" s="93">
        <f>'Mortal Baseline'!AA26*('Breast Cancer Epi'!$G$49*'Breast Cancer Epi'!T$66)</f>
        <v>1.1157997178799217</v>
      </c>
      <c r="F26" s="93">
        <f>'Mortal Baseline'!AB26*('Breast Cancer Epi'!$G$49*'Breast Cancer Epi'!U$66)</f>
        <v>1.0016895529100933</v>
      </c>
      <c r="G26" s="93">
        <f t="shared" si="0"/>
        <v>4.5526856938524336</v>
      </c>
      <c r="H26" s="2">
        <f>B26/'Mortal Baseline'!X26</f>
        <v>1E-4</v>
      </c>
      <c r="I26" s="2">
        <f>C26/'Mortal Baseline'!Y26</f>
        <v>9.426593345291683E-5</v>
      </c>
      <c r="J26" s="2">
        <f>D26/'Mortal Baseline'!Z26</f>
        <v>9.1793409320445262E-5</v>
      </c>
      <c r="K26" s="2">
        <f>E26/'Mortal Baseline'!AA26</f>
        <v>8.9728950551910559E-5</v>
      </c>
      <c r="L26" s="2">
        <f>F26/'Mortal Baseline'!AB26</f>
        <v>8.7248588550687883E-5</v>
      </c>
      <c r="M26" s="2">
        <f>SUM(B26:F26)/SUM('Mortal Baseline'!X26:AB26)</f>
        <v>9.1363851718598982E-5</v>
      </c>
      <c r="N26" s="58">
        <f>B26*'Breast Cancer Epi'!$J$49</f>
        <v>7.3639577989846978E-3</v>
      </c>
      <c r="O26" s="58">
        <f>C26*'Breast Cancer Epi'!$J$49</f>
        <v>1.9354236576209796E-2</v>
      </c>
      <c r="P26" s="58">
        <f>D26*'Breast Cancer Epi'!$J$49</f>
        <v>2.1255175159135151E-2</v>
      </c>
      <c r="Q26" s="58">
        <f>E26*'Breast Cancer Epi'!$J$49</f>
        <v>2.1981254442234456E-2</v>
      </c>
      <c r="R26" s="58">
        <f>F26*'Breast Cancer Epi'!$J$49</f>
        <v>1.9733284192328837E-2</v>
      </c>
      <c r="S26" s="93">
        <f t="shared" si="3"/>
        <v>8.9687908168892938E-2</v>
      </c>
      <c r="T26" s="93">
        <f t="shared" si="2"/>
        <v>0.3594251799309604</v>
      </c>
    </row>
    <row r="27" spans="1:20">
      <c r="A27" s="58">
        <v>29</v>
      </c>
      <c r="B27" s="93">
        <f>'Mortal Baseline'!X27*('Breast Cancer Epi'!$G$49*'Breast Cancer Epi'!Q$66)</f>
        <v>0.37116342616117109</v>
      </c>
      <c r="C27" s="93">
        <f>'Mortal Baseline'!Y27*('Breast Cancer Epi'!$G$49*'Breast Cancer Epi'!R$66)</f>
        <v>0.92560989694198526</v>
      </c>
      <c r="D27" s="93">
        <f>'Mortal Baseline'!Z27*('Breast Cancer Epi'!$G$49*'Breast Cancer Epi'!S$66)</f>
        <v>1.0653494769729259</v>
      </c>
      <c r="E27" s="93">
        <f>'Mortal Baseline'!AA27*('Breast Cancer Epi'!$G$49*'Breast Cancer Epi'!T$66)</f>
        <v>1.1554738392768982</v>
      </c>
      <c r="F27" s="93">
        <f>'Mortal Baseline'!AB27*('Breast Cancer Epi'!$G$49*'Breast Cancer Epi'!U$66)</f>
        <v>1.0296404264468355</v>
      </c>
      <c r="G27" s="93">
        <f t="shared" si="0"/>
        <v>4.5472370657998162</v>
      </c>
      <c r="H27" s="2">
        <f>B27/'Mortal Baseline'!X27</f>
        <v>1E-4</v>
      </c>
      <c r="I27" s="2">
        <f>C27/'Mortal Baseline'!Y27</f>
        <v>9.426593345291683E-5</v>
      </c>
      <c r="J27" s="2">
        <f>D27/'Mortal Baseline'!Z27</f>
        <v>9.1793409320445235E-5</v>
      </c>
      <c r="K27" s="2">
        <f>E27/'Mortal Baseline'!AA27</f>
        <v>8.9728950551910559E-5</v>
      </c>
      <c r="L27" s="2">
        <f>F27/'Mortal Baseline'!AB27</f>
        <v>8.724858855068787E-5</v>
      </c>
      <c r="M27" s="2">
        <f>SUM(B27:F27)/SUM('Mortal Baseline'!X27:AB27)</f>
        <v>9.128189255412792E-5</v>
      </c>
      <c r="N27" s="58">
        <f>B27*'Breast Cancer Epi'!$J$49</f>
        <v>7.31191949537507E-3</v>
      </c>
      <c r="O27" s="58">
        <f>C27*'Breast Cancer Epi'!$J$49</f>
        <v>1.8234514969757108E-2</v>
      </c>
      <c r="P27" s="58">
        <f>D27*'Breast Cancer Epi'!$J$49</f>
        <v>2.0987384696366639E-2</v>
      </c>
      <c r="Q27" s="58">
        <f>E27*'Breast Cancer Epi'!$J$49</f>
        <v>2.2762834633754891E-2</v>
      </c>
      <c r="R27" s="58">
        <f>F27*'Breast Cancer Epi'!$J$49</f>
        <v>2.0283916401002657E-2</v>
      </c>
      <c r="S27" s="93">
        <f t="shared" si="3"/>
        <v>8.9580570196256371E-2</v>
      </c>
      <c r="T27" s="93">
        <f t="shared" si="2"/>
        <v>0.44900575012721677</v>
      </c>
    </row>
    <row r="28" spans="1:20">
      <c r="A28" s="58">
        <v>30</v>
      </c>
      <c r="B28" s="93">
        <f>'Mortal Baseline'!X28*('Breast Cancer Epi'!$G$50*'Breast Cancer Epi'!Q$66)</f>
        <v>1.1037207943436425</v>
      </c>
      <c r="C28" s="93">
        <f>'Mortal Baseline'!Y28*('Breast Cancer Epi'!$G$50*'Breast Cancer Epi'!R$66)</f>
        <v>2.6161711240057297</v>
      </c>
      <c r="D28" s="93">
        <f>'Mortal Baseline'!Z28*('Breast Cancer Epi'!$G$50*'Breast Cancer Epi'!S$66)</f>
        <v>3.1592319193992555</v>
      </c>
      <c r="E28" s="93">
        <f>'Mortal Baseline'!AA28*('Breast Cancer Epi'!$G$50*'Breast Cancer Epi'!T$66)</f>
        <v>3.582587358356871</v>
      </c>
      <c r="F28" s="93">
        <f>'Mortal Baseline'!AB28*('Breast Cancer Epi'!$G$50*'Breast Cancer Epi'!U$66)</f>
        <v>3.1642711387769942</v>
      </c>
      <c r="G28" s="93">
        <f t="shared" si="0"/>
        <v>13.625982334882494</v>
      </c>
      <c r="H28" s="2">
        <f>B28/'Mortal Baseline'!X28</f>
        <v>2.9999999999999997E-4</v>
      </c>
      <c r="I28" s="2">
        <f>C28/'Mortal Baseline'!Y28</f>
        <v>2.8279780035875046E-4</v>
      </c>
      <c r="J28" s="2">
        <f>D28/'Mortal Baseline'!Z28</f>
        <v>2.7538022796133572E-4</v>
      </c>
      <c r="K28" s="2">
        <f>E28/'Mortal Baseline'!AA28</f>
        <v>2.6918685165573165E-4</v>
      </c>
      <c r="L28" s="2">
        <f>F28/'Mortal Baseline'!AB28</f>
        <v>2.6174576565206364E-4</v>
      </c>
      <c r="M28" s="2">
        <f>SUM(B28:F28)/SUM('Mortal Baseline'!X28:AB28)</f>
        <v>2.73612017813517E-4</v>
      </c>
      <c r="N28" s="58">
        <f>B28*'Breast Cancer Epi'!$J$50</f>
        <v>2.108106717196357E-2</v>
      </c>
      <c r="O28" s="58">
        <f>C28*'Breast Cancer Epi'!$J$50</f>
        <v>4.9968868468509432E-2</v>
      </c>
      <c r="P28" s="58">
        <f>D28*'Breast Cancer Epi'!$J$50</f>
        <v>6.0341329660525779E-2</v>
      </c>
      <c r="Q28" s="58">
        <f>E28*'Breast Cancer Epi'!$J$50</f>
        <v>6.8427418544616231E-2</v>
      </c>
      <c r="R28" s="58">
        <f>F28*'Breast Cancer Epi'!$J$50</f>
        <v>6.0437578750640583E-2</v>
      </c>
      <c r="S28" s="93">
        <f t="shared" si="3"/>
        <v>0.26025626259625562</v>
      </c>
      <c r="T28" s="93">
        <f t="shared" si="2"/>
        <v>0.70926201272347233</v>
      </c>
    </row>
    <row r="29" spans="1:20">
      <c r="A29" s="58">
        <v>31</v>
      </c>
      <c r="B29" s="93">
        <f>'Mortal Baseline'!X29*('Breast Cancer Epi'!$G$50*'Breast Cancer Epi'!Q$66)</f>
        <v>1.0925071103482604</v>
      </c>
      <c r="C29" s="93">
        <f>'Mortal Baseline'!Y29*('Breast Cancer Epi'!$G$50*'Breast Cancer Epi'!R$66)</f>
        <v>2.466073702450553</v>
      </c>
      <c r="D29" s="93">
        <f>'Mortal Baseline'!Z29*('Breast Cancer Epi'!$G$50*'Breast Cancer Epi'!S$66)</f>
        <v>3.1258631482327175</v>
      </c>
      <c r="E29" s="93">
        <f>'Mortal Baseline'!AA29*('Breast Cancer Epi'!$G$50*'Breast Cancer Epi'!T$66)</f>
        <v>3.6941823007560388</v>
      </c>
      <c r="F29" s="93">
        <f>'Mortal Baseline'!AB29*('Breast Cancer Epi'!$G$50*'Breast Cancer Epi'!U$66)</f>
        <v>3.2309712670974329</v>
      </c>
      <c r="G29" s="93">
        <f t="shared" si="0"/>
        <v>13.609597528885002</v>
      </c>
      <c r="H29" s="2">
        <f>B29/'Mortal Baseline'!X29</f>
        <v>2.9999999999999997E-4</v>
      </c>
      <c r="I29" s="2">
        <f>C29/'Mortal Baseline'!Y29</f>
        <v>2.8279780035875046E-4</v>
      </c>
      <c r="J29" s="2">
        <f>D29/'Mortal Baseline'!Z29</f>
        <v>2.7538022796133572E-4</v>
      </c>
      <c r="K29" s="2">
        <f>E29/'Mortal Baseline'!AA29</f>
        <v>2.6918685165573165E-4</v>
      </c>
      <c r="L29" s="2">
        <f>F29/'Mortal Baseline'!AB29</f>
        <v>2.6174576565206364E-4</v>
      </c>
      <c r="M29" s="2">
        <f>SUM(B29:F29)/SUM('Mortal Baseline'!X29:AB29)</f>
        <v>2.7339236509843414E-4</v>
      </c>
      <c r="N29" s="58">
        <f>B29*'Breast Cancer Epi'!$J$50</f>
        <v>2.0866885807651774E-2</v>
      </c>
      <c r="O29" s="58">
        <f>C29*'Breast Cancer Epi'!$J$50</f>
        <v>4.7102007716805561E-2</v>
      </c>
      <c r="P29" s="58">
        <f>D29*'Breast Cancer Epi'!$J$50</f>
        <v>5.9703986131244897E-2</v>
      </c>
      <c r="Q29" s="58">
        <f>E29*'Breast Cancer Epi'!$J$50</f>
        <v>7.0558881944440335E-2</v>
      </c>
      <c r="R29" s="58">
        <f>F29*'Breast Cancer Epi'!$J$50</f>
        <v>6.1711551201560966E-2</v>
      </c>
      <c r="S29" s="93">
        <f t="shared" si="3"/>
        <v>0.25994331280170352</v>
      </c>
      <c r="T29" s="93">
        <f t="shared" si="2"/>
        <v>0.9692053255251758</v>
      </c>
    </row>
    <row r="30" spans="1:20">
      <c r="A30" s="58">
        <v>32</v>
      </c>
      <c r="B30" s="93">
        <f>'Mortal Baseline'!X30*('Breast Cancer Epi'!$G$50*'Breast Cancer Epi'!Q$66)</f>
        <v>1.0804686939366837</v>
      </c>
      <c r="C30" s="93">
        <f>'Mortal Baseline'!Y30*('Breast Cancer Epi'!$G$50*'Breast Cancer Epi'!R$66)</f>
        <v>2.327459323278223</v>
      </c>
      <c r="D30" s="93">
        <f>'Mortal Baseline'!Z30*('Breast Cancer Epi'!$G$50*'Breast Cancer Epi'!S$66)</f>
        <v>3.0961270025757299</v>
      </c>
      <c r="E30" s="93">
        <f>'Mortal Baseline'!AA30*('Breast Cancer Epi'!$G$50*'Breast Cancer Epi'!T$66)</f>
        <v>3.8003144613730711</v>
      </c>
      <c r="F30" s="93">
        <f>'Mortal Baseline'!AB30*('Breast Cancer Epi'!$G$50*'Breast Cancer Epi'!U$66)</f>
        <v>3.2896238326383194</v>
      </c>
      <c r="G30" s="93">
        <f t="shared" si="0"/>
        <v>13.593993313802027</v>
      </c>
      <c r="H30" s="2">
        <f>B30/'Mortal Baseline'!X30</f>
        <v>2.9999999999999997E-4</v>
      </c>
      <c r="I30" s="2">
        <f>C30/'Mortal Baseline'!Y30</f>
        <v>2.8279780035875046E-4</v>
      </c>
      <c r="J30" s="2">
        <f>D30/'Mortal Baseline'!Z30</f>
        <v>2.7538022796133572E-4</v>
      </c>
      <c r="K30" s="2">
        <f>E30/'Mortal Baseline'!AA30</f>
        <v>2.6918685165573165E-4</v>
      </c>
      <c r="L30" s="2">
        <f>F30/'Mortal Baseline'!AB30</f>
        <v>2.6174576565206364E-4</v>
      </c>
      <c r="M30" s="2">
        <f>SUM(B30:F30)/SUM('Mortal Baseline'!X30:AB30)</f>
        <v>2.7318817972183686E-4</v>
      </c>
      <c r="N30" s="58">
        <f>B30*'Breast Cancer Epi'!$J$50</f>
        <v>2.0636952054190656E-2</v>
      </c>
      <c r="O30" s="58">
        <f>C30*'Breast Cancer Epi'!$J$50</f>
        <v>4.4454473074614059E-2</v>
      </c>
      <c r="P30" s="58">
        <f>D30*'Breast Cancer Epi'!$J$50</f>
        <v>5.9136025749196436E-2</v>
      </c>
      <c r="Q30" s="58">
        <f>E30*'Breast Cancer Epi'!$J$50</f>
        <v>7.2586006212225648E-2</v>
      </c>
      <c r="R30" s="58">
        <f>F30*'Breast Cancer Epi'!$J$50</f>
        <v>6.28318152033919E-2</v>
      </c>
      <c r="S30" s="93">
        <f t="shared" si="3"/>
        <v>0.25964527229361867</v>
      </c>
      <c r="T30" s="93">
        <f t="shared" si="2"/>
        <v>1.2288505978187945</v>
      </c>
    </row>
    <row r="31" spans="1:20">
      <c r="A31" s="58">
        <v>33</v>
      </c>
      <c r="B31" s="93">
        <f>'Mortal Baseline'!X31*('Breast Cancer Epi'!$G$50*'Breast Cancer Epi'!Q$66)</f>
        <v>1.068101172960974</v>
      </c>
      <c r="C31" s="93">
        <f>'Mortal Baseline'!Y31*('Breast Cancer Epi'!$G$50*'Breast Cancer Epi'!R$66)</f>
        <v>2.200703689826887</v>
      </c>
      <c r="D31" s="93">
        <f>'Mortal Baseline'!Z31*('Breast Cancer Epi'!$G$50*'Breast Cancer Epi'!S$66)</f>
        <v>3.0699423862632371</v>
      </c>
      <c r="E31" s="93">
        <f>'Mortal Baseline'!AA31*('Breast Cancer Epi'!$G$50*'Breast Cancer Epi'!T$66)</f>
        <v>3.8998694833118446</v>
      </c>
      <c r="F31" s="93">
        <f>'Mortal Baseline'!AB31*('Breast Cancer Epi'!$G$50*'Breast Cancer Epi'!U$66)</f>
        <v>3.3406093049302399</v>
      </c>
      <c r="G31" s="93">
        <f t="shared" si="0"/>
        <v>13.579226037293182</v>
      </c>
      <c r="H31" s="2">
        <f>B31/'Mortal Baseline'!X31</f>
        <v>2.9999999999999997E-4</v>
      </c>
      <c r="I31" s="2">
        <f>C31/'Mortal Baseline'!Y31</f>
        <v>2.8279780035875046E-4</v>
      </c>
      <c r="J31" s="2">
        <f>D31/'Mortal Baseline'!Z31</f>
        <v>2.7538022796133572E-4</v>
      </c>
      <c r="K31" s="2">
        <f>E31/'Mortal Baseline'!AA31</f>
        <v>2.6918685165573165E-4</v>
      </c>
      <c r="L31" s="2">
        <f>F31/'Mortal Baseline'!AB31</f>
        <v>2.6174576565206364E-4</v>
      </c>
      <c r="M31" s="2">
        <f>SUM(B31:F31)/SUM('Mortal Baseline'!X31:AB31)</f>
        <v>2.7300061320434518E-4</v>
      </c>
      <c r="N31" s="58">
        <f>B31*'Breast Cancer Epi'!$J$50</f>
        <v>2.0400732403554601E-2</v>
      </c>
      <c r="O31" s="58">
        <f>C31*'Breast Cancer Epi'!$J$50</f>
        <v>4.2033440475693538E-2</v>
      </c>
      <c r="P31" s="58">
        <f>D31*'Breast Cancer Epi'!$J$50</f>
        <v>5.8635899577627826E-2</v>
      </c>
      <c r="Q31" s="58">
        <f>E31*'Breast Cancer Epi'!$J$50</f>
        <v>7.4487507131256223E-2</v>
      </c>
      <c r="R31" s="58">
        <f>F31*'Breast Cancer Epi'!$J$50</f>
        <v>6.3805637724167572E-2</v>
      </c>
      <c r="S31" s="93">
        <f t="shared" si="3"/>
        <v>0.25936321731229978</v>
      </c>
      <c r="T31" s="93">
        <f t="shared" si="2"/>
        <v>1.4882138151310942</v>
      </c>
    </row>
    <row r="32" spans="1:20">
      <c r="A32" s="58">
        <v>34</v>
      </c>
      <c r="B32" s="93">
        <f>'Mortal Baseline'!X32*('Breast Cancer Epi'!$G$50*'Breast Cancer Epi'!Q$66)</f>
        <v>1.0558798457693355</v>
      </c>
      <c r="C32" s="93">
        <f>'Mortal Baseline'!Y32*('Breast Cancer Epi'!$G$50*'Breast Cancer Epi'!R$66)</f>
        <v>2.0859561014425663</v>
      </c>
      <c r="D32" s="93">
        <f>'Mortal Baseline'!Z32*('Breast Cancer Epi'!$G$50*'Breast Cancer Epi'!S$66)</f>
        <v>3.0472668547366206</v>
      </c>
      <c r="E32" s="93">
        <f>'Mortal Baseline'!AA32*('Breast Cancer Epi'!$G$50*'Breast Cancer Epi'!T$66)</f>
        <v>3.9918692228179191</v>
      </c>
      <c r="F32" s="93">
        <f>'Mortal Baseline'!AB32*('Breast Cancer Epi'!$G$50*'Breast Cancer Epi'!U$66)</f>
        <v>3.3843662549985343</v>
      </c>
      <c r="G32" s="93">
        <f t="shared" si="0"/>
        <v>13.565338279764974</v>
      </c>
      <c r="H32" s="2">
        <f>B32/'Mortal Baseline'!X32</f>
        <v>2.9999999999999997E-4</v>
      </c>
      <c r="I32" s="2">
        <f>C32/'Mortal Baseline'!Y32</f>
        <v>2.8279780035875046E-4</v>
      </c>
      <c r="J32" s="2">
        <f>D32/'Mortal Baseline'!Z32</f>
        <v>2.7538022796133572E-4</v>
      </c>
      <c r="K32" s="2">
        <f>E32/'Mortal Baseline'!AA32</f>
        <v>2.6918685165573165E-4</v>
      </c>
      <c r="L32" s="2">
        <f>F32/'Mortal Baseline'!AB32</f>
        <v>2.6174576565206364E-4</v>
      </c>
      <c r="M32" s="2">
        <f>SUM(B32:F32)/SUM('Mortal Baseline'!X32:AB32)</f>
        <v>2.728305420033065E-4</v>
      </c>
      <c r="N32" s="58">
        <f>B32*'Breast Cancer Epi'!$J$50</f>
        <v>2.0167305054194305E-2</v>
      </c>
      <c r="O32" s="58">
        <f>C32*'Breast Cancer Epi'!$J$50</f>
        <v>3.9841761537553012E-2</v>
      </c>
      <c r="P32" s="58">
        <f>D32*'Breast Cancer Epi'!$J$50</f>
        <v>5.8202796925469452E-2</v>
      </c>
      <c r="Q32" s="58">
        <f>E32*'Breast Cancer Epi'!$J$50</f>
        <v>7.6244702155822255E-2</v>
      </c>
      <c r="R32" s="58">
        <f>F32*'Breast Cancer Epi'!$J$50</f>
        <v>6.4641395470471999E-2</v>
      </c>
      <c r="S32" s="93">
        <f t="shared" si="3"/>
        <v>0.25909796114351102</v>
      </c>
      <c r="T32" s="93">
        <f t="shared" si="2"/>
        <v>1.7473117762746053</v>
      </c>
    </row>
    <row r="33" spans="1:20">
      <c r="A33" s="58">
        <v>35</v>
      </c>
      <c r="B33" s="93">
        <f>'Mortal Baseline'!X33*('Breast Cancer Epi'!$G$51*'Breast Cancer Epi'!Q$66)</f>
        <v>2.4365934653733148</v>
      </c>
      <c r="C33" s="93">
        <f>'Mortal Baseline'!Y33*('Breast Cancer Epi'!$G$51*'Breast Cancer Epi'!R$66)</f>
        <v>4.627431545520615</v>
      </c>
      <c r="D33" s="93">
        <f>'Mortal Baseline'!Z33*('Breast Cancer Epi'!$G$51*'Breast Cancer Epi'!S$66)</f>
        <v>7.0655271102047257</v>
      </c>
      <c r="E33" s="93">
        <f>'Mortal Baseline'!AA33*('Breast Cancer Epi'!$G$51*'Breast Cancer Epi'!T$66)</f>
        <v>9.5094455556002568</v>
      </c>
      <c r="F33" s="93">
        <f>'Mortal Baseline'!AB33*('Breast Cancer Epi'!$G$51*'Breast Cancer Epi'!U$66)</f>
        <v>7.9831780470506031</v>
      </c>
      <c r="G33" s="93">
        <f t="shared" si="0"/>
        <v>31.622175723749518</v>
      </c>
      <c r="H33" s="2">
        <f>B33/'Mortal Baseline'!X33</f>
        <v>6.9999999999999999E-4</v>
      </c>
      <c r="I33" s="2">
        <f>C33/'Mortal Baseline'!Y33</f>
        <v>6.5986153417041794E-4</v>
      </c>
      <c r="J33" s="2">
        <f>D33/'Mortal Baseline'!Z33</f>
        <v>6.4255386524311666E-4</v>
      </c>
      <c r="K33" s="2">
        <f>E33/'Mortal Baseline'!AA33</f>
        <v>6.2810265386337388E-4</v>
      </c>
      <c r="L33" s="2">
        <f>F33/'Mortal Baseline'!AB33</f>
        <v>6.1074011985481512E-4</v>
      </c>
      <c r="M33" s="2">
        <f>SUM(B33:F33)/SUM('Mortal Baseline'!X33:AB33)</f>
        <v>6.3625009145532084E-4</v>
      </c>
      <c r="N33" s="58">
        <f>B33*'Breast Cancer Epi'!$J$51</f>
        <v>3.7523539366749049E-2</v>
      </c>
      <c r="O33" s="58">
        <f>C33*'Breast Cancer Epi'!$J$51</f>
        <v>7.1262445801017468E-2</v>
      </c>
      <c r="P33" s="58">
        <f>D33*'Breast Cancer Epi'!$J$51</f>
        <v>0.10880911749715277</v>
      </c>
      <c r="Q33" s="58">
        <f>E33*'Breast Cancer Epi'!$J$51</f>
        <v>0.14644546155624397</v>
      </c>
      <c r="R33" s="58">
        <f>F33*'Breast Cancer Epi'!$J$51</f>
        <v>0.12294094192457929</v>
      </c>
      <c r="S33" s="93">
        <f t="shared" si="3"/>
        <v>0.48698150614574254</v>
      </c>
      <c r="T33" s="93">
        <f t="shared" si="2"/>
        <v>2.2342932824203476</v>
      </c>
    </row>
    <row r="34" spans="1:20">
      <c r="A34" s="58">
        <v>36</v>
      </c>
      <c r="B34" s="93">
        <f>'Mortal Baseline'!X34*('Breast Cancer Epi'!$G$51*'Breast Cancer Epi'!Q$66)</f>
        <v>2.4111166646655766</v>
      </c>
      <c r="C34" s="93">
        <f>'Mortal Baseline'!Y34*('Breast Cancer Epi'!$G$51*'Breast Cancer Epi'!R$66)</f>
        <v>4.4138630828723668</v>
      </c>
      <c r="D34" s="93">
        <f>'Mortal Baseline'!Z34*('Breast Cancer Epi'!$G$51*'Breast Cancer Epi'!S$66)</f>
        <v>7.02679370546252</v>
      </c>
      <c r="E34" s="93">
        <f>'Mortal Baseline'!AA34*('Breast Cancer Epi'!$G$51*'Breast Cancer Epi'!T$66)</f>
        <v>9.6804146651933944</v>
      </c>
      <c r="F34" s="93">
        <f>'Mortal Baseline'!AB34*('Breast Cancer Epi'!$G$51*'Breast Cancer Epi'!U$66)</f>
        <v>8.0524007984277919</v>
      </c>
      <c r="G34" s="93">
        <f t="shared" si="0"/>
        <v>31.584588916621648</v>
      </c>
      <c r="H34" s="2">
        <f>B34/'Mortal Baseline'!X34</f>
        <v>7.000000000000001E-4</v>
      </c>
      <c r="I34" s="2">
        <f>C34/'Mortal Baseline'!Y34</f>
        <v>6.5986153417041784E-4</v>
      </c>
      <c r="J34" s="2">
        <f>D34/'Mortal Baseline'!Z34</f>
        <v>6.4255386524311666E-4</v>
      </c>
      <c r="K34" s="2">
        <f>E34/'Mortal Baseline'!AA34</f>
        <v>6.2810265386337388E-4</v>
      </c>
      <c r="L34" s="2">
        <f>F34/'Mortal Baseline'!AB34</f>
        <v>6.1074011985481512E-4</v>
      </c>
      <c r="M34" s="2">
        <f>SUM(B34:F34)/SUM('Mortal Baseline'!X34:AB34)</f>
        <v>6.359389880240344E-4</v>
      </c>
      <c r="N34" s="58">
        <f>B34*'Breast Cancer Epi'!$J$51</f>
        <v>3.7131196635849878E-2</v>
      </c>
      <c r="O34" s="58">
        <f>C34*'Breast Cancer Epi'!$J$51</f>
        <v>6.7973491476234452E-2</v>
      </c>
      <c r="P34" s="58">
        <f>D34*'Breast Cancer Epi'!$J$51</f>
        <v>0.10821262306412281</v>
      </c>
      <c r="Q34" s="58">
        <f>E34*'Breast Cancer Epi'!$J$51</f>
        <v>0.14907838584397828</v>
      </c>
      <c r="R34" s="58">
        <f>F34*'Breast Cancer Epi'!$J$51</f>
        <v>0.124006972295788</v>
      </c>
      <c r="S34" s="93">
        <f t="shared" si="3"/>
        <v>0.48640266931597342</v>
      </c>
      <c r="T34" s="93">
        <f t="shared" si="2"/>
        <v>2.7206959517363209</v>
      </c>
    </row>
    <row r="35" spans="1:20">
      <c r="A35" s="58">
        <v>37</v>
      </c>
      <c r="B35" s="93">
        <f>'Mortal Baseline'!X35*('Breast Cancer Epi'!$G$51*'Breast Cancer Epi'!Q$66)</f>
        <v>2.3889425634577135</v>
      </c>
      <c r="C35" s="93">
        <f>'Mortal Baseline'!Y35*('Breast Cancer Epi'!$G$51*'Breast Cancer Epi'!R$66)</f>
        <v>4.2273595707740972</v>
      </c>
      <c r="D35" s="93">
        <f>'Mortal Baseline'!Z35*('Breast Cancer Epi'!$G$51*'Breast Cancer Epi'!S$66)</f>
        <v>6.9962167385812073</v>
      </c>
      <c r="E35" s="93">
        <f>'Mortal Baseline'!AA35*('Breast Cancer Epi'!$G$51*'Breast Cancer Epi'!T$66)</f>
        <v>9.8287696370743145</v>
      </c>
      <c r="F35" s="93">
        <f>'Mortal Baseline'!AB35*('Breast Cancer Epi'!$G$51*'Breast Cancer Epi'!U$66)</f>
        <v>8.1079431011247696</v>
      </c>
      <c r="G35" s="93">
        <f t="shared" si="0"/>
        <v>31.549231611012104</v>
      </c>
      <c r="H35" s="2">
        <f>B35/'Mortal Baseline'!X35</f>
        <v>6.9999999999999999E-4</v>
      </c>
      <c r="I35" s="2">
        <f>C35/'Mortal Baseline'!Y35</f>
        <v>6.5986153417041784E-4</v>
      </c>
      <c r="J35" s="2">
        <f>D35/'Mortal Baseline'!Z35</f>
        <v>6.4255386524311666E-4</v>
      </c>
      <c r="K35" s="2">
        <f>E35/'Mortal Baseline'!AA35</f>
        <v>6.2810265386337388E-4</v>
      </c>
      <c r="L35" s="2">
        <f>F35/'Mortal Baseline'!AB35</f>
        <v>6.1074011985481522E-4</v>
      </c>
      <c r="M35" s="2">
        <f>SUM(B35:F35)/SUM('Mortal Baseline'!X35:AB35)</f>
        <v>6.3567205782182762E-4</v>
      </c>
      <c r="N35" s="58">
        <f>B35*'Breast Cancer Epi'!$J$51</f>
        <v>3.678971547724879E-2</v>
      </c>
      <c r="O35" s="58">
        <f>C35*'Breast Cancer Epi'!$J$51</f>
        <v>6.5101337389921105E-2</v>
      </c>
      <c r="P35" s="58">
        <f>D35*'Breast Cancer Epi'!$J$51</f>
        <v>0.10774173777415059</v>
      </c>
      <c r="Q35" s="58">
        <f>E35*'Breast Cancer Epi'!$J$51</f>
        <v>0.15136305241094444</v>
      </c>
      <c r="R35" s="58">
        <f>F35*'Breast Cancer Epi'!$J$51</f>
        <v>0.12486232375732145</v>
      </c>
      <c r="S35" s="93">
        <f t="shared" si="3"/>
        <v>0.48585816680958638</v>
      </c>
      <c r="T35" s="93">
        <f t="shared" si="2"/>
        <v>3.2065541185459074</v>
      </c>
    </row>
    <row r="36" spans="1:20">
      <c r="A36" s="58">
        <v>38</v>
      </c>
      <c r="B36" s="93">
        <f>'Mortal Baseline'!X36*('Breast Cancer Epi'!$G$51*'Breast Cancer Epi'!Q$66)</f>
        <v>2.3709220640630893</v>
      </c>
      <c r="C36" s="93">
        <f>'Mortal Baseline'!Y36*('Breast Cancer Epi'!$G$51*'Breast Cancer Epi'!R$66)</f>
        <v>4.0671736251364479</v>
      </c>
      <c r="D36" s="93">
        <f>'Mortal Baseline'!Z36*('Breast Cancer Epi'!$G$51*'Breast Cancer Epi'!S$66)</f>
        <v>6.973781408724574</v>
      </c>
      <c r="E36" s="93">
        <f>'Mortal Baseline'!AA36*('Breast Cancer Epi'!$G$51*'Breast Cancer Epi'!T$66)</f>
        <v>9.9535036401630101</v>
      </c>
      <c r="F36" s="93">
        <f>'Mortal Baseline'!AB36*('Breast Cancer Epi'!$G$51*'Breast Cancer Epi'!U$66)</f>
        <v>8.1507473592393929</v>
      </c>
      <c r="G36" s="93">
        <f t="shared" si="0"/>
        <v>31.516128097326515</v>
      </c>
      <c r="H36" s="2">
        <f>B36/'Mortal Baseline'!X36</f>
        <v>6.9999999999999999E-4</v>
      </c>
      <c r="I36" s="2">
        <f>C36/'Mortal Baseline'!Y36</f>
        <v>6.5986153417041784E-4</v>
      </c>
      <c r="J36" s="2">
        <f>D36/'Mortal Baseline'!Z36</f>
        <v>6.4255386524311666E-4</v>
      </c>
      <c r="K36" s="2">
        <f>E36/'Mortal Baseline'!AA36</f>
        <v>6.2810265386337388E-4</v>
      </c>
      <c r="L36" s="2">
        <f>F36/'Mortal Baseline'!AB36</f>
        <v>6.1074011985481512E-4</v>
      </c>
      <c r="M36" s="2">
        <f>SUM(B36:F36)/SUM('Mortal Baseline'!X36:AB36)</f>
        <v>6.3544988411400798E-4</v>
      </c>
      <c r="N36" s="58">
        <f>B36*'Breast Cancer Epi'!$J$51</f>
        <v>3.6512199786571574E-2</v>
      </c>
      <c r="O36" s="58">
        <f>C36*'Breast Cancer Epi'!$J$51</f>
        <v>6.26344738271013E-2</v>
      </c>
      <c r="P36" s="58">
        <f>D36*'Breast Cancer Epi'!$J$51</f>
        <v>0.10739623369435844</v>
      </c>
      <c r="Q36" s="58">
        <f>E36*'Breast Cancer Epi'!$J$51</f>
        <v>0.15328395605851036</v>
      </c>
      <c r="R36" s="58">
        <f>F36*'Breast Cancer Epi'!$J$51</f>
        <v>0.12552150933228665</v>
      </c>
      <c r="S36" s="93">
        <f t="shared" si="3"/>
        <v>0.48534837269882836</v>
      </c>
      <c r="T36" s="93">
        <f t="shared" si="2"/>
        <v>3.6919024912447358</v>
      </c>
    </row>
    <row r="37" spans="1:20">
      <c r="A37" s="58">
        <v>39</v>
      </c>
      <c r="B37" s="93">
        <f>'Mortal Baseline'!X37*('Breast Cancer Epi'!$G$51*'Breast Cancer Epi'!Q$66)</f>
        <v>2.3578525598898255</v>
      </c>
      <c r="C37" s="93">
        <f>'Mortal Baseline'!Y37*('Breast Cancer Epi'!$G$51*'Breast Cancer Epi'!R$66)</f>
        <v>3.9325187732925668</v>
      </c>
      <c r="D37" s="93">
        <f>'Mortal Baseline'!Z37*('Breast Cancer Epi'!$G$51*'Breast Cancer Epi'!S$66)</f>
        <v>6.9594520606565977</v>
      </c>
      <c r="E37" s="93">
        <f>'Mortal Baseline'!AA37*('Breast Cancer Epi'!$G$51*'Breast Cancer Epi'!T$66)</f>
        <v>10.053867938471274</v>
      </c>
      <c r="F37" s="93">
        <f>'Mortal Baseline'!AB37*('Breast Cancer Epi'!$G$51*'Breast Cancer Epi'!U$66)</f>
        <v>8.1816077026426406</v>
      </c>
      <c r="G37" s="93">
        <f t="shared" si="0"/>
        <v>31.485299034952906</v>
      </c>
      <c r="H37" s="2">
        <f>B37/'Mortal Baseline'!X37</f>
        <v>6.9999999999999999E-4</v>
      </c>
      <c r="I37" s="2">
        <f>C37/'Mortal Baseline'!Y37</f>
        <v>6.5986153417041784E-4</v>
      </c>
      <c r="J37" s="2">
        <f>D37/'Mortal Baseline'!Z37</f>
        <v>6.4255386524311666E-4</v>
      </c>
      <c r="K37" s="2">
        <f>E37/'Mortal Baseline'!AA37</f>
        <v>6.2810265386337388E-4</v>
      </c>
      <c r="L37" s="2">
        <f>F37/'Mortal Baseline'!AB37</f>
        <v>6.1074011985481522E-4</v>
      </c>
      <c r="M37" s="2">
        <f>SUM(B37:F37)/SUM('Mortal Baseline'!X37:AB37)</f>
        <v>6.3527297840717568E-4</v>
      </c>
      <c r="N37" s="58">
        <f>B37*'Breast Cancer Epi'!$J$51</f>
        <v>3.6310929422303316E-2</v>
      </c>
      <c r="O37" s="58">
        <f>C37*'Breast Cancer Epi'!$J$51</f>
        <v>6.0560789108705534E-2</v>
      </c>
      <c r="P37" s="58">
        <f>D37*'Breast Cancer Epi'!$J$51</f>
        <v>0.10717556173411161</v>
      </c>
      <c r="Q37" s="58">
        <f>E37*'Breast Cancer Epi'!$J$51</f>
        <v>0.15482956625245764</v>
      </c>
      <c r="R37" s="58">
        <f>F37*'Breast Cancer Epi'!$J$51</f>
        <v>0.12599675862069667</v>
      </c>
      <c r="S37" s="93">
        <f t="shared" si="3"/>
        <v>0.48487360513827482</v>
      </c>
      <c r="T37" s="93">
        <f t="shared" si="2"/>
        <v>4.1767760963830103</v>
      </c>
    </row>
    <row r="38" spans="1:20">
      <c r="A38" s="58">
        <v>40</v>
      </c>
      <c r="B38" s="93">
        <f>'Mortal Baseline'!X38*('Breast Cancer Epi'!$G$52*'Breast Cancer Epi'!Q$66)</f>
        <v>4.3651969270631845</v>
      </c>
      <c r="C38" s="93">
        <f>'Mortal Baseline'!Y38*('Breast Cancer Epi'!$G$52*'Breast Cancer Epi'!R$66)</f>
        <v>7.0991853644769058</v>
      </c>
      <c r="D38" s="93">
        <f>'Mortal Baseline'!Z38*('Breast Cancer Epi'!$G$52*'Breast Cancer Epi'!S$66)</f>
        <v>12.913016250858647</v>
      </c>
      <c r="E38" s="93">
        <f>'Mortal Baseline'!AA38*('Breast Cancer Epi'!$G$52*'Breast Cancer Epi'!T$66)</f>
        <v>18.811627523880471</v>
      </c>
      <c r="F38" s="93">
        <f>'Mortal Baseline'!AB38*('Breast Cancer Epi'!$G$52*'Breast Cancer Epi'!U$66)</f>
        <v>15.230683672780019</v>
      </c>
      <c r="G38" s="93">
        <f t="shared" si="0"/>
        <v>58.419709739059229</v>
      </c>
      <c r="H38" s="2">
        <f>B38/'Mortal Baseline'!X38</f>
        <v>1.3000000000000002E-3</v>
      </c>
      <c r="I38" s="2">
        <f>C38/'Mortal Baseline'!Y38</f>
        <v>1.2254571348879187E-3</v>
      </c>
      <c r="J38" s="2">
        <f>D38/'Mortal Baseline'!Z38</f>
        <v>1.193314321165788E-3</v>
      </c>
      <c r="K38" s="2">
        <f>E38/'Mortal Baseline'!AA38</f>
        <v>1.1664763571748373E-3</v>
      </c>
      <c r="L38" s="2">
        <f>F38/'Mortal Baseline'!AB38</f>
        <v>1.1342316511589424E-3</v>
      </c>
      <c r="M38" s="2">
        <f>SUM(B38:F38)/SUM('Mortal Baseline'!X38:AB38)</f>
        <v>1.1795492202355793E-3</v>
      </c>
      <c r="N38" s="58">
        <f>B38*'Breast Cancer Epi'!$J$52</f>
        <v>5.1509323739345574E-2</v>
      </c>
      <c r="O38" s="58">
        <f>C38*'Breast Cancer Epi'!$J$52</f>
        <v>8.377038730082749E-2</v>
      </c>
      <c r="P38" s="58">
        <f>D38*'Breast Cancer Epi'!$J$52</f>
        <v>0.15237359176013202</v>
      </c>
      <c r="Q38" s="58">
        <f>E38*'Breast Cancer Epi'!$J$52</f>
        <v>0.22197720478178956</v>
      </c>
      <c r="R38" s="58">
        <f>F38*'Breast Cancer Epi'!$J$52</f>
        <v>0.17972206733880422</v>
      </c>
      <c r="S38" s="93">
        <f t="shared" si="3"/>
        <v>0.68935257492089885</v>
      </c>
      <c r="T38" s="93">
        <f t="shared" si="2"/>
        <v>4.8661286713039091</v>
      </c>
    </row>
    <row r="39" spans="1:20">
      <c r="A39" s="58">
        <v>41</v>
      </c>
      <c r="B39" s="93">
        <f>'Mortal Baseline'!X39*('Breast Cancer Epi'!$G$52*'Breast Cancer Epi'!Q$66)</f>
        <v>4.3621724377772519</v>
      </c>
      <c r="C39" s="93">
        <f>'Mortal Baseline'!Y39*('Breast Cancer Epi'!$G$52*'Breast Cancer Epi'!R$66)</f>
        <v>6.9378029921408331</v>
      </c>
      <c r="D39" s="93">
        <f>'Mortal Baseline'!Z39*('Breast Cancer Epi'!$G$52*'Breast Cancer Epi'!S$66)</f>
        <v>12.912196968409017</v>
      </c>
      <c r="E39" s="93">
        <f>'Mortal Baseline'!AA39*('Breast Cancer Epi'!$G$52*'Breast Cancer Epi'!T$66)</f>
        <v>18.899254838980237</v>
      </c>
      <c r="F39" s="93">
        <f>'Mortal Baseline'!AB39*('Breast Cancer Epi'!$G$52*'Breast Cancer Epi'!U$66)</f>
        <v>15.242089652904971</v>
      </c>
      <c r="G39" s="93">
        <f t="shared" si="0"/>
        <v>58.353516890212312</v>
      </c>
      <c r="H39" s="2">
        <f>B39/'Mortal Baseline'!X39</f>
        <v>1.2999999999999997E-3</v>
      </c>
      <c r="I39" s="2">
        <f>C39/'Mortal Baseline'!Y39</f>
        <v>1.2254571348879187E-3</v>
      </c>
      <c r="J39" s="2">
        <f>D39/'Mortal Baseline'!Z39</f>
        <v>1.193314321165788E-3</v>
      </c>
      <c r="K39" s="2">
        <f>E39/'Mortal Baseline'!AA39</f>
        <v>1.1664763571748373E-3</v>
      </c>
      <c r="L39" s="2">
        <f>F39/'Mortal Baseline'!AB39</f>
        <v>1.1342316511589424E-3</v>
      </c>
      <c r="M39" s="2">
        <f>SUM(B39:F39)/SUM('Mortal Baseline'!X39:AB39)</f>
        <v>1.1793921160973939E-3</v>
      </c>
      <c r="N39" s="58">
        <f>B39*'Breast Cancer Epi'!$J$52</f>
        <v>5.1473634765771568E-2</v>
      </c>
      <c r="O39" s="58">
        <f>C39*'Breast Cancer Epi'!$J$52</f>
        <v>8.1866075307261824E-2</v>
      </c>
      <c r="P39" s="58">
        <f>D39*'Breast Cancer Epi'!$J$52</f>
        <v>0.15236392422722639</v>
      </c>
      <c r="Q39" s="58">
        <f>E39*'Breast Cancer Epi'!$J$52</f>
        <v>0.2230112070999668</v>
      </c>
      <c r="R39" s="58">
        <f>F39*'Breast Cancer Epi'!$J$52</f>
        <v>0.17985665790427866</v>
      </c>
      <c r="S39" s="93">
        <f t="shared" si="3"/>
        <v>0.68857149930450523</v>
      </c>
      <c r="T39" s="93">
        <f t="shared" si="2"/>
        <v>5.554700170608414</v>
      </c>
    </row>
    <row r="40" spans="1:20">
      <c r="A40" s="58">
        <v>42</v>
      </c>
      <c r="B40" s="93">
        <f>'Mortal Baseline'!X40*('Breast Cancer Epi'!$G$52*'Breast Cancer Epi'!Q$66)</f>
        <v>4.372441180313313</v>
      </c>
      <c r="C40" s="93">
        <f>'Mortal Baseline'!Y40*('Breast Cancer Epi'!$G$52*'Breast Cancer Epi'!R$66)</f>
        <v>6.8202565192404272</v>
      </c>
      <c r="D40" s="93">
        <f>'Mortal Baseline'!Z40*('Breast Cancer Epi'!$G$52*'Breast Cancer Epi'!S$66)</f>
        <v>12.925834203744934</v>
      </c>
      <c r="E40" s="93">
        <f>'Mortal Baseline'!AA40*('Breast Cancer Epi'!$G$52*'Breast Cancer Epi'!T$66)</f>
        <v>18.939664141280335</v>
      </c>
      <c r="F40" s="93">
        <f>'Mortal Baseline'!AB40*('Breast Cancer Epi'!$G$52*'Breast Cancer Epi'!U$66)</f>
        <v>15.233553001977036</v>
      </c>
      <c r="G40" s="93">
        <f t="shared" si="0"/>
        <v>58.291749046556042</v>
      </c>
      <c r="H40" s="2">
        <f>B40/'Mortal Baseline'!X40</f>
        <v>1.3000000000000002E-3</v>
      </c>
      <c r="I40" s="2">
        <f>C40/'Mortal Baseline'!Y40</f>
        <v>1.2254571348879187E-3</v>
      </c>
      <c r="J40" s="2">
        <f>D40/'Mortal Baseline'!Z40</f>
        <v>1.193314321165788E-3</v>
      </c>
      <c r="K40" s="2">
        <f>E40/'Mortal Baseline'!AA40</f>
        <v>1.1664763571748373E-3</v>
      </c>
      <c r="L40" s="2">
        <f>F40/'Mortal Baseline'!AB40</f>
        <v>1.1342316511589424E-3</v>
      </c>
      <c r="M40" s="2">
        <f>SUM(B40:F40)/SUM('Mortal Baseline'!X40:AB40)</f>
        <v>1.1793230395250565E-3</v>
      </c>
      <c r="N40" s="58">
        <f>B40*'Breast Cancer Epi'!$J$52</f>
        <v>5.1594805927697093E-2</v>
      </c>
      <c r="O40" s="58">
        <f>C40*'Breast Cancer Epi'!$J$52</f>
        <v>8.047902692703704E-2</v>
      </c>
      <c r="P40" s="58">
        <f>D40*'Breast Cancer Epi'!$J$52</f>
        <v>0.15252484360419022</v>
      </c>
      <c r="Q40" s="58">
        <f>E40*'Breast Cancer Epi'!$J$52</f>
        <v>0.22348803686710794</v>
      </c>
      <c r="R40" s="58">
        <f>F40*'Breast Cancer Epi'!$J$52</f>
        <v>0.17975592542332902</v>
      </c>
      <c r="S40" s="93">
        <f t="shared" si="3"/>
        <v>0.68784263874936125</v>
      </c>
      <c r="T40" s="93">
        <f t="shared" si="2"/>
        <v>6.2425428093577757</v>
      </c>
    </row>
    <row r="41" spans="1:20">
      <c r="A41" s="58">
        <v>43</v>
      </c>
      <c r="B41" s="93">
        <f>'Mortal Baseline'!X41*('Breast Cancer Epi'!$G$52*'Breast Cancer Epi'!Q$66)</f>
        <v>4.3973507253015294</v>
      </c>
      <c r="C41" s="93">
        <f>'Mortal Baseline'!Y41*('Breast Cancer Epi'!$G$52*'Breast Cancer Epi'!R$66)</f>
        <v>6.7458210202749616</v>
      </c>
      <c r="D41" s="93">
        <f>'Mortal Baseline'!Z41*('Breast Cancer Epi'!$G$52*'Breast Cancer Epi'!S$66)</f>
        <v>12.953552569346616</v>
      </c>
      <c r="E41" s="93">
        <f>'Mortal Baseline'!AA41*('Breast Cancer Epi'!$G$52*'Breast Cancer Epi'!T$66)</f>
        <v>18.932789105321962</v>
      </c>
      <c r="F41" s="93">
        <f>'Mortal Baseline'!AB41*('Breast Cancer Epi'!$G$52*'Breast Cancer Epi'!U$66)</f>
        <v>15.204990181652146</v>
      </c>
      <c r="G41" s="93">
        <f t="shared" si="0"/>
        <v>58.234503601897217</v>
      </c>
      <c r="H41" s="2">
        <f>B41/'Mortal Baseline'!X41</f>
        <v>1.2999999999999999E-3</v>
      </c>
      <c r="I41" s="2">
        <f>C41/'Mortal Baseline'!Y41</f>
        <v>1.2254571348879187E-3</v>
      </c>
      <c r="J41" s="2">
        <f>D41/'Mortal Baseline'!Z41</f>
        <v>1.193314321165788E-3</v>
      </c>
      <c r="K41" s="2">
        <f>E41/'Mortal Baseline'!AA41</f>
        <v>1.1664763571748373E-3</v>
      </c>
      <c r="L41" s="2">
        <f>F41/'Mortal Baseline'!AB41</f>
        <v>1.1342316511589424E-3</v>
      </c>
      <c r="M41" s="2">
        <f>SUM(B41:F41)/SUM('Mortal Baseline'!X41:AB41)</f>
        <v>1.1793442289053215E-3</v>
      </c>
      <c r="N41" s="58">
        <f>B41*'Breast Cancer Epi'!$J$52</f>
        <v>5.1888738558558044E-2</v>
      </c>
      <c r="O41" s="58">
        <f>C41*'Breast Cancer Epi'!$J$52</f>
        <v>7.9600688039244541E-2</v>
      </c>
      <c r="P41" s="58">
        <f>D41*'Breast Cancer Epi'!$J$52</f>
        <v>0.15285192031829006</v>
      </c>
      <c r="Q41" s="58">
        <f>E41*'Breast Cancer Epi'!$J$52</f>
        <v>0.22340691144279914</v>
      </c>
      <c r="R41" s="58">
        <f>F41*'Breast Cancer Epi'!$J$52</f>
        <v>0.17941888414349533</v>
      </c>
      <c r="S41" s="93">
        <f>SUM(N41:R41)</f>
        <v>0.68716714250238708</v>
      </c>
      <c r="T41" s="93">
        <f>T40+S41</f>
        <v>6.929709951860163</v>
      </c>
    </row>
    <row r="42" spans="1:20">
      <c r="A42" s="58">
        <v>44</v>
      </c>
      <c r="B42" s="93">
        <f>'Mortal Baseline'!X42*('Breast Cancer Epi'!$G$52*'Breast Cancer Epi'!Q$66)</f>
        <v>4.4383011102657095</v>
      </c>
      <c r="C42" s="93">
        <f>'Mortal Baseline'!Y42*('Breast Cancer Epi'!$G$52*'Breast Cancer Epi'!R$66)</f>
        <v>6.7141363874643361</v>
      </c>
      <c r="D42" s="93">
        <f>'Mortal Baseline'!Z42*('Breast Cancer Epi'!$G$52*'Breast Cancer Epi'!S$66)</f>
        <v>12.994876998653488</v>
      </c>
      <c r="E42" s="93">
        <f>'Mortal Baseline'!AA42*('Breast Cancer Epi'!$G$52*'Breast Cancer Epi'!T$66)</f>
        <v>18.878737280457514</v>
      </c>
      <c r="F42" s="93">
        <f>'Mortal Baseline'!AB42*('Breast Cancer Epi'!$G$52*'Breast Cancer Epi'!U$66)</f>
        <v>15.155859892431259</v>
      </c>
      <c r="G42" s="93">
        <f t="shared" si="0"/>
        <v>58.181911669272303</v>
      </c>
      <c r="H42" s="2">
        <f>B42/'Mortal Baseline'!X42</f>
        <v>1.2999999999999999E-3</v>
      </c>
      <c r="I42" s="2">
        <f>C42/'Mortal Baseline'!Y42</f>
        <v>1.2254571348879187E-3</v>
      </c>
      <c r="J42" s="2">
        <f>D42/'Mortal Baseline'!Z42</f>
        <v>1.193314321165788E-3</v>
      </c>
      <c r="K42" s="2">
        <f>E42/'Mortal Baseline'!AA42</f>
        <v>1.1664763571748373E-3</v>
      </c>
      <c r="L42" s="2">
        <f>F42/'Mortal Baseline'!AB42</f>
        <v>1.1342316511589424E-3</v>
      </c>
      <c r="M42" s="2">
        <f>SUM(B42:F42)/SUM('Mortal Baseline'!X42:AB42)</f>
        <v>1.1794586146096821E-3</v>
      </c>
      <c r="N42" s="58">
        <f>B42*'Breast Cancer Epi'!$J$52</f>
        <v>5.237195310113537E-2</v>
      </c>
      <c r="O42" s="58">
        <f>C42*'Breast Cancer Epi'!$J$52</f>
        <v>7.9226809372079168E-2</v>
      </c>
      <c r="P42" s="58">
        <f>D42*'Breast Cancer Epi'!$J$52</f>
        <v>0.15333954858411117</v>
      </c>
      <c r="Q42" s="58">
        <f>E42*'Breast Cancer Epi'!$J$52</f>
        <v>0.22276909990939867</v>
      </c>
      <c r="R42" s="58">
        <f>F42*'Breast Cancer Epi'!$J$52</f>
        <v>0.17883914673068885</v>
      </c>
      <c r="S42" s="93">
        <f t="shared" si="3"/>
        <v>0.68654655769741324</v>
      </c>
      <c r="T42" s="93">
        <f t="shared" si="2"/>
        <v>7.6162565095575765</v>
      </c>
    </row>
    <row r="43" spans="1:20">
      <c r="A43" s="58">
        <v>45</v>
      </c>
      <c r="B43" s="93">
        <f>'Mortal Baseline'!X43*('Breast Cancer Epi'!$G$53*'Breast Cancer Epi'!Q$66)</f>
        <v>7.2640311558409634</v>
      </c>
      <c r="C43" s="93">
        <f>'Mortal Baseline'!Y43*('Breast Cancer Epi'!$G$53*'Breast Cancer Epi'!R$66)</f>
        <v>10.863857243409457</v>
      </c>
      <c r="D43" s="93">
        <f>'Mortal Baseline'!Z43*('Breast Cancer Epi'!$G$53*'Breast Cancer Epi'!S$66)</f>
        <v>21.079509599265116</v>
      </c>
      <c r="E43" s="93">
        <f>'Mortal Baseline'!AA43*('Breast Cancer Epi'!$G$53*'Breast Cancer Epi'!T$66)</f>
        <v>30.333279408086653</v>
      </c>
      <c r="F43" s="93">
        <f>'Mortal Baseline'!AB43*('Breast Cancer Epi'!$G$53*'Breast Cancer Epi'!U$66)</f>
        <v>24.368323849343998</v>
      </c>
      <c r="G43" s="93">
        <f t="shared" si="0"/>
        <v>93.90900125594618</v>
      </c>
      <c r="H43" s="2">
        <f>B43/'Mortal Baseline'!X43</f>
        <v>2.0999999999999999E-3</v>
      </c>
      <c r="I43" s="2">
        <f>C43/'Mortal Baseline'!Y43</f>
        <v>1.9795846025112531E-3</v>
      </c>
      <c r="J43" s="2">
        <f>D43/'Mortal Baseline'!Z43</f>
        <v>1.9276615957293502E-3</v>
      </c>
      <c r="K43" s="2">
        <f>E43/'Mortal Baseline'!AA43</f>
        <v>1.8843079615901215E-3</v>
      </c>
      <c r="L43" s="2">
        <f>F43/'Mortal Baseline'!AB43</f>
        <v>1.8322203595644453E-3</v>
      </c>
      <c r="M43" s="2">
        <f>SUM(B43:F43)/SUM('Mortal Baseline'!X43:AB43)</f>
        <v>1.9056206644452076E-3</v>
      </c>
      <c r="N43" s="58">
        <f>B43*'Breast Cancer Epi'!$J$53</f>
        <v>8.3536358292171084E-2</v>
      </c>
      <c r="O43" s="58">
        <f>C43*'Breast Cancer Epi'!$J$53</f>
        <v>0.12493435829920876</v>
      </c>
      <c r="P43" s="58">
        <f>D43*'Breast Cancer Epi'!$J$53</f>
        <v>0.24241436039154882</v>
      </c>
      <c r="Q43" s="58">
        <f>E43*'Breast Cancer Epi'!$J$53</f>
        <v>0.34883271319299652</v>
      </c>
      <c r="R43" s="58">
        <f>F43*'Breast Cancer Epi'!$J$53</f>
        <v>0.28023572426745597</v>
      </c>
      <c r="S43" s="93">
        <f t="shared" si="3"/>
        <v>1.0799535144433812</v>
      </c>
      <c r="T43" s="93">
        <f t="shared" si="2"/>
        <v>8.6962100240009583</v>
      </c>
    </row>
    <row r="44" spans="1:20">
      <c r="A44" s="58">
        <v>46</v>
      </c>
      <c r="B44" s="93">
        <f>'Mortal Baseline'!X44*('Breast Cancer Epi'!$G$53*'Breast Cancer Epi'!Q$66)</f>
        <v>7.3849859610651762</v>
      </c>
      <c r="C44" s="93">
        <f>'Mortal Baseline'!Y44*('Breast Cancer Epi'!$G$53*'Breast Cancer Epi'!R$66)</f>
        <v>10.945111607574969</v>
      </c>
      <c r="D44" s="93">
        <f>'Mortal Baseline'!Z44*('Breast Cancer Epi'!$G$53*'Breast Cancer Epi'!S$66)</f>
        <v>21.17444404308846</v>
      </c>
      <c r="E44" s="93">
        <f>'Mortal Baseline'!AA44*('Breast Cancer Epi'!$G$53*'Breast Cancer Epi'!T$66)</f>
        <v>30.076763076978015</v>
      </c>
      <c r="F44" s="93">
        <f>'Mortal Baseline'!AB44*('Breast Cancer Epi'!$G$53*'Breast Cancer Epi'!U$66)</f>
        <v>24.202311316721165</v>
      </c>
      <c r="G44" s="93">
        <f t="shared" si="0"/>
        <v>93.783616005427788</v>
      </c>
      <c r="H44" s="2">
        <f>B44/'Mortal Baseline'!X44</f>
        <v>2.0999999999999999E-3</v>
      </c>
      <c r="I44" s="2">
        <f>C44/'Mortal Baseline'!Y44</f>
        <v>1.9795846025112531E-3</v>
      </c>
      <c r="J44" s="2">
        <f>D44/'Mortal Baseline'!Z44</f>
        <v>1.92766159572935E-3</v>
      </c>
      <c r="K44" s="2">
        <f>E44/'Mortal Baseline'!AA44</f>
        <v>1.8843079615901215E-3</v>
      </c>
      <c r="L44" s="2">
        <f>F44/'Mortal Baseline'!AB44</f>
        <v>1.8322203595644456E-3</v>
      </c>
      <c r="M44" s="2">
        <f>SUM(B44:F44)/SUM('Mortal Baseline'!X44:AB44)</f>
        <v>1.9061261230885762E-3</v>
      </c>
      <c r="N44" s="58">
        <f>B44*'Breast Cancer Epi'!$J$53</f>
        <v>8.4927338552249529E-2</v>
      </c>
      <c r="O44" s="58">
        <f>C44*'Breast Cancer Epi'!$J$53</f>
        <v>0.12586878348711214</v>
      </c>
      <c r="P44" s="58">
        <f>D44*'Breast Cancer Epi'!$J$53</f>
        <v>0.24350610649551729</v>
      </c>
      <c r="Q44" s="58">
        <f>E44*'Breast Cancer Epi'!$J$53</f>
        <v>0.34588277538524714</v>
      </c>
      <c r="R44" s="58">
        <f>F44*'Breast Cancer Epi'!$J$53</f>
        <v>0.27832658014229339</v>
      </c>
      <c r="S44" s="93">
        <f t="shared" si="3"/>
        <v>1.0785115840624195</v>
      </c>
      <c r="T44" s="93">
        <f t="shared" si="2"/>
        <v>9.774721608063377</v>
      </c>
    </row>
    <row r="45" spans="1:20">
      <c r="A45" s="58">
        <v>47</v>
      </c>
      <c r="B45" s="93">
        <f>'Mortal Baseline'!X45*('Breast Cancer Epi'!$G$53*'Breast Cancer Epi'!Q$66)</f>
        <v>7.5395472656147557</v>
      </c>
      <c r="C45" s="93">
        <f>'Mortal Baseline'!Y45*('Breast Cancer Epi'!$G$53*'Breast Cancer Epi'!R$66)</f>
        <v>11.097539948686661</v>
      </c>
      <c r="D45" s="93">
        <f>'Mortal Baseline'!Z45*('Breast Cancer Epi'!$G$53*'Breast Cancer Epi'!S$66)</f>
        <v>21.287711079273784</v>
      </c>
      <c r="E45" s="93">
        <f>'Mortal Baseline'!AA45*('Breast Cancer Epi'!$G$53*'Breast Cancer Epi'!T$66)</f>
        <v>29.745968850835727</v>
      </c>
      <c r="F45" s="93">
        <f>'Mortal Baseline'!AB45*('Breast Cancer Epi'!$G$53*'Breast Cancer Epi'!U$66)</f>
        <v>23.996132815305955</v>
      </c>
      <c r="G45" s="93">
        <f t="shared" si="0"/>
        <v>93.666899959716886</v>
      </c>
      <c r="H45" s="2">
        <f>B45/'Mortal Baseline'!X45</f>
        <v>2.0999999999999999E-3</v>
      </c>
      <c r="I45" s="2">
        <f>C45/'Mortal Baseline'!Y45</f>
        <v>1.9795846025112531E-3</v>
      </c>
      <c r="J45" s="2">
        <f>D45/'Mortal Baseline'!Z45</f>
        <v>1.92766159572935E-3</v>
      </c>
      <c r="K45" s="2">
        <f>E45/'Mortal Baseline'!AA45</f>
        <v>1.8843079615901215E-3</v>
      </c>
      <c r="L45" s="2">
        <f>F45/'Mortal Baseline'!AB45</f>
        <v>1.8322203595644453E-3</v>
      </c>
      <c r="M45" s="2">
        <f>SUM(B45:F45)/SUM('Mortal Baseline'!X45:AB45)</f>
        <v>1.9068047893210404E-3</v>
      </c>
      <c r="N45" s="58">
        <f>B45*'Breast Cancer Epi'!$J$53</f>
        <v>8.6704793554569684E-2</v>
      </c>
      <c r="O45" s="58">
        <f>C45*'Breast Cancer Epi'!$J$53</f>
        <v>0.12762170940989659</v>
      </c>
      <c r="P45" s="58">
        <f>D45*'Breast Cancer Epi'!$J$53</f>
        <v>0.24480867741164852</v>
      </c>
      <c r="Q45" s="58">
        <f>E45*'Breast Cancer Epi'!$J$53</f>
        <v>0.34207864178461084</v>
      </c>
      <c r="R45" s="58">
        <f>F45*'Breast Cancer Epi'!$J$53</f>
        <v>0.27595552737601847</v>
      </c>
      <c r="S45" s="93">
        <f t="shared" si="3"/>
        <v>1.077169349536744</v>
      </c>
      <c r="T45" s="93">
        <f t="shared" si="2"/>
        <v>10.851890957600121</v>
      </c>
    </row>
    <row r="46" spans="1:20">
      <c r="A46" s="58">
        <v>48</v>
      </c>
      <c r="B46" s="93">
        <f>'Mortal Baseline'!X46*('Breast Cancer Epi'!$G$53*'Breast Cancer Epi'!Q$66)</f>
        <v>7.7308389961414496</v>
      </c>
      <c r="C46" s="93">
        <f>'Mortal Baseline'!Y46*('Breast Cancer Epi'!$G$53*'Breast Cancer Epi'!R$66)</f>
        <v>11.323200221320992</v>
      </c>
      <c r="D46" s="93">
        <f>'Mortal Baseline'!Z46*('Breast Cancer Epi'!$G$53*'Breast Cancer Epi'!S$66)</f>
        <v>21.41759695508236</v>
      </c>
      <c r="E46" s="93">
        <f>'Mortal Baseline'!AA46*('Breast Cancer Epi'!$G$53*'Breast Cancer Epi'!T$66)</f>
        <v>29.34174399613164</v>
      </c>
      <c r="F46" s="93">
        <f>'Mortal Baseline'!AB46*('Breast Cancer Epi'!$G$53*'Breast Cancer Epi'!U$66)</f>
        <v>23.745962693837185</v>
      </c>
      <c r="G46" s="93">
        <f t="shared" si="0"/>
        <v>93.559342862513631</v>
      </c>
      <c r="H46" s="2">
        <f>B46/'Mortal Baseline'!X46</f>
        <v>2.0999999999999999E-3</v>
      </c>
      <c r="I46" s="2">
        <f>C46/'Mortal Baseline'!Y46</f>
        <v>1.9795846025112531E-3</v>
      </c>
      <c r="J46" s="2">
        <f>D46/'Mortal Baseline'!Z46</f>
        <v>1.92766159572935E-3</v>
      </c>
      <c r="K46" s="2">
        <f>E46/'Mortal Baseline'!AA46</f>
        <v>1.8843079615901215E-3</v>
      </c>
      <c r="L46" s="2">
        <f>F46/'Mortal Baseline'!AB46</f>
        <v>1.8322203595644453E-3</v>
      </c>
      <c r="M46" s="2">
        <f>SUM(B46:F46)/SUM('Mortal Baseline'!X46:AB46)</f>
        <v>1.9076674856547346E-3</v>
      </c>
      <c r="N46" s="58">
        <f>B46*'Breast Cancer Epi'!$J$53</f>
        <v>8.8904648455626664E-2</v>
      </c>
      <c r="O46" s="58">
        <f>C46*'Breast Cancer Epi'!$J$53</f>
        <v>0.13021680254519141</v>
      </c>
      <c r="P46" s="58">
        <f>D46*'Breast Cancer Epi'!$J$53</f>
        <v>0.24630236498344713</v>
      </c>
      <c r="Q46" s="58">
        <f>E46*'Breast Cancer Epi'!$J$53</f>
        <v>0.33743005595551384</v>
      </c>
      <c r="R46" s="58">
        <f>F46*'Breast Cancer Epi'!$J$53</f>
        <v>0.27307857097912763</v>
      </c>
      <c r="S46" s="93">
        <f t="shared" si="3"/>
        <v>1.0759324429189068</v>
      </c>
      <c r="T46" s="93">
        <f t="shared" si="2"/>
        <v>11.927823400519028</v>
      </c>
    </row>
    <row r="47" spans="1:20">
      <c r="A47" s="58">
        <v>49</v>
      </c>
      <c r="B47" s="93">
        <f>'Mortal Baseline'!X47*('Breast Cancer Epi'!$G$53*'Breast Cancer Epi'!Q$66)</f>
        <v>7.9623534104847584</v>
      </c>
      <c r="C47" s="93">
        <f>'Mortal Baseline'!Y47*('Breast Cancer Epi'!$G$53*'Breast Cancer Epi'!R$66)</f>
        <v>11.624838508879037</v>
      </c>
      <c r="D47" s="93">
        <f>'Mortal Baseline'!Z47*('Breast Cancer Epi'!$G$53*'Breast Cancer Epi'!S$66)</f>
        <v>21.562051599910443</v>
      </c>
      <c r="E47" s="93">
        <f>'Mortal Baseline'!AA47*('Breast Cancer Epi'!$G$53*'Breast Cancer Epi'!T$66)</f>
        <v>28.865007139223149</v>
      </c>
      <c r="F47" s="93">
        <f>'Mortal Baseline'!AB47*('Breast Cancer Epi'!$G$53*'Breast Cancer Epi'!U$66)</f>
        <v>23.447267313744533</v>
      </c>
      <c r="G47" s="93">
        <f t="shared" si="0"/>
        <v>93.461517972241921</v>
      </c>
      <c r="H47" s="2">
        <f>B47/'Mortal Baseline'!X47</f>
        <v>2.0999999999999999E-3</v>
      </c>
      <c r="I47" s="2">
        <f>C47/'Mortal Baseline'!Y47</f>
        <v>1.9795846025112531E-3</v>
      </c>
      <c r="J47" s="2">
        <f>D47/'Mortal Baseline'!Z47</f>
        <v>1.9276615957293497E-3</v>
      </c>
      <c r="K47" s="2">
        <f>E47/'Mortal Baseline'!AA47</f>
        <v>1.8843079615901215E-3</v>
      </c>
      <c r="L47" s="2">
        <f>F47/'Mortal Baseline'!AB47</f>
        <v>1.8322203595644453E-3</v>
      </c>
      <c r="M47" s="2">
        <f>SUM(B47:F47)/SUM('Mortal Baseline'!X47:AB47)</f>
        <v>1.9087268068910691E-3</v>
      </c>
      <c r="N47" s="58">
        <f>B47*'Breast Cancer Epi'!$J$53</f>
        <v>9.1567064220574715E-2</v>
      </c>
      <c r="O47" s="58">
        <f>C47*'Breast Cancer Epi'!$J$53</f>
        <v>0.13368564285210893</v>
      </c>
      <c r="P47" s="58">
        <f>D47*'Breast Cancer Epi'!$J$53</f>
        <v>0.24796359339897009</v>
      </c>
      <c r="Q47" s="58">
        <f>E47*'Breast Cancer Epi'!$J$53</f>
        <v>0.33194758210106623</v>
      </c>
      <c r="R47" s="58">
        <f>F47*'Breast Cancer Epi'!$J$53</f>
        <v>0.26964357410806211</v>
      </c>
      <c r="S47" s="93">
        <f t="shared" si="3"/>
        <v>1.0748074566807821</v>
      </c>
      <c r="T47" s="93">
        <f t="shared" si="2"/>
        <v>13.00263085719981</v>
      </c>
    </row>
    <row r="48" spans="1:20">
      <c r="A48" s="58">
        <v>50</v>
      </c>
      <c r="B48" s="93">
        <f>'Mortal Baseline'!X48*('Breast Cancer Epi'!$G$54*'Breast Cancer Epi'!Q$66)</f>
        <v>10.591717388388517</v>
      </c>
      <c r="C48" s="93">
        <f>'Mortal Baseline'!Y48*('Breast Cancer Epi'!$G$54*'Breast Cancer Epi'!R$66)</f>
        <v>15.436074193038337</v>
      </c>
      <c r="D48" s="93">
        <f>'Mortal Baseline'!Z48*('Breast Cancer Epi'!$G$54*'Breast Cancer Epi'!S$66)</f>
        <v>27.923942693859441</v>
      </c>
      <c r="E48" s="93">
        <f>'Mortal Baseline'!AA48*('Breast Cancer Epi'!$G$54*'Breast Cancer Epi'!T$66)</f>
        <v>36.407263422193843</v>
      </c>
      <c r="F48" s="93">
        <f>'Mortal Baseline'!AB48*('Breast Cancer Epi'!$G$54*'Breast Cancer Epi'!U$66)</f>
        <v>29.693393011282382</v>
      </c>
      <c r="G48" s="93">
        <f t="shared" si="0"/>
        <v>120.05239070876252</v>
      </c>
      <c r="H48" s="2">
        <f>B48/'Mortal Baseline'!X48</f>
        <v>2.7000000000000001E-3</v>
      </c>
      <c r="I48" s="2">
        <f>C48/'Mortal Baseline'!Y48</f>
        <v>2.5451802032287543E-3</v>
      </c>
      <c r="J48" s="2">
        <f>D48/'Mortal Baseline'!Z48</f>
        <v>2.4784220516520217E-3</v>
      </c>
      <c r="K48" s="2">
        <f>E48/'Mortal Baseline'!AA48</f>
        <v>2.4226816649015851E-3</v>
      </c>
      <c r="L48" s="2">
        <f>F48/'Mortal Baseline'!AB48</f>
        <v>2.3557118908685728E-3</v>
      </c>
      <c r="M48" s="2">
        <f>SUM(B48:F48)/SUM('Mortal Baseline'!X48:AB48)</f>
        <v>2.4557105904112293E-3</v>
      </c>
      <c r="N48" s="58">
        <f>B48*'Breast Cancer Epi'!$J$54</f>
        <v>0.15463907387047235</v>
      </c>
      <c r="O48" s="58">
        <f>C48*'Breast Cancer Epi'!$J$54</f>
        <v>0.22536668321835973</v>
      </c>
      <c r="P48" s="58">
        <f>D48*'Breast Cancer Epi'!$J$54</f>
        <v>0.40768956333034784</v>
      </c>
      <c r="Q48" s="58">
        <f>E48*'Breast Cancer Epi'!$J$54</f>
        <v>0.5315460459640301</v>
      </c>
      <c r="R48" s="58">
        <f>F48*'Breast Cancer Epi'!$J$54</f>
        <v>0.43352353796472276</v>
      </c>
      <c r="S48" s="93">
        <f t="shared" si="3"/>
        <v>1.7527649043479325</v>
      </c>
      <c r="T48" s="93">
        <f t="shared" si="2"/>
        <v>14.755395761547742</v>
      </c>
    </row>
    <row r="49" spans="1:20">
      <c r="A49" s="58">
        <v>51</v>
      </c>
      <c r="B49" s="93">
        <f>'Mortal Baseline'!X49*('Breast Cancer Epi'!$G$54*'Breast Cancer Epi'!Q$66)</f>
        <v>10.998570777390981</v>
      </c>
      <c r="C49" s="93">
        <f>'Mortal Baseline'!Y49*('Breast Cancer Epi'!$G$54*'Breast Cancer Epi'!R$66)</f>
        <v>16.018550832444308</v>
      </c>
      <c r="D49" s="93">
        <f>'Mortal Baseline'!Z49*('Breast Cancer Epi'!$G$54*'Breast Cancer Epi'!S$66)</f>
        <v>28.11168799502342</v>
      </c>
      <c r="E49" s="93">
        <f>'Mortal Baseline'!AA49*('Breast Cancer Epi'!$G$54*'Breast Cancer Epi'!T$66)</f>
        <v>35.579768387300788</v>
      </c>
      <c r="F49" s="93">
        <f>'Mortal Baseline'!AB49*('Breast Cancer Epi'!$G$54*'Breast Cancer Epi'!U$66)</f>
        <v>29.137564845527994</v>
      </c>
      <c r="G49" s="93">
        <f t="shared" si="0"/>
        <v>119.84614283768748</v>
      </c>
      <c r="H49" s="2">
        <f>B49/'Mortal Baseline'!X49</f>
        <v>2.7000000000000001E-3</v>
      </c>
      <c r="I49" s="2">
        <f>C49/'Mortal Baseline'!Y49</f>
        <v>2.5451802032287539E-3</v>
      </c>
      <c r="J49" s="2">
        <f>D49/'Mortal Baseline'!Z49</f>
        <v>2.4784220516520217E-3</v>
      </c>
      <c r="K49" s="2">
        <f>E49/'Mortal Baseline'!AA49</f>
        <v>2.4226816649015851E-3</v>
      </c>
      <c r="L49" s="2">
        <f>F49/'Mortal Baseline'!AB49</f>
        <v>2.3557118908685728E-3</v>
      </c>
      <c r="M49" s="2">
        <f>SUM(B49:F49)/SUM('Mortal Baseline'!X49:AB49)</f>
        <v>2.4576358128449148E-3</v>
      </c>
      <c r="N49" s="58">
        <f>B49*'Breast Cancer Epi'!$J$54</f>
        <v>0.16057913334990831</v>
      </c>
      <c r="O49" s="58">
        <f>C49*'Breast Cancer Epi'!$J$54</f>
        <v>0.23387084215368689</v>
      </c>
      <c r="P49" s="58">
        <f>D49*'Breast Cancer Epi'!$J$54</f>
        <v>0.41043064472734192</v>
      </c>
      <c r="Q49" s="58">
        <f>E49*'Breast Cancer Epi'!$J$54</f>
        <v>0.51946461845459146</v>
      </c>
      <c r="R49" s="58">
        <f>F49*'Breast Cancer Epi'!$J$54</f>
        <v>0.42540844674470873</v>
      </c>
      <c r="S49" s="93">
        <f t="shared" si="3"/>
        <v>1.7497536854302373</v>
      </c>
      <c r="T49" s="93">
        <f t="shared" si="2"/>
        <v>16.505149446977981</v>
      </c>
    </row>
    <row r="50" spans="1:20">
      <c r="A50" s="58">
        <v>52</v>
      </c>
      <c r="B50" s="93">
        <f>'Mortal Baseline'!X50*('Breast Cancer Epi'!$G$54*'Breast Cancer Epi'!Q$66)</f>
        <v>11.473196890154957</v>
      </c>
      <c r="C50" s="93">
        <f>'Mortal Baseline'!Y50*('Breast Cancer Epi'!$G$54*'Breast Cancer Epi'!R$66)</f>
        <v>16.712394687277467</v>
      </c>
      <c r="D50" s="93">
        <f>'Mortal Baseline'!Z50*('Breast Cancer Epi'!$G$54*'Breast Cancer Epi'!S$66)</f>
        <v>28.306354014557268</v>
      </c>
      <c r="E50" s="93">
        <f>'Mortal Baseline'!AA50*('Breast Cancer Epi'!$G$54*'Breast Cancer Epi'!T$66)</f>
        <v>34.665043231008255</v>
      </c>
      <c r="F50" s="93">
        <f>'Mortal Baseline'!AB50*('Breast Cancer Epi'!$G$54*'Breast Cancer Epi'!U$66)</f>
        <v>28.498489661708234</v>
      </c>
      <c r="G50" s="93">
        <f t="shared" si="0"/>
        <v>119.65547848470618</v>
      </c>
      <c r="H50" s="2">
        <f>B50/'Mortal Baseline'!X50</f>
        <v>2.7000000000000001E-3</v>
      </c>
      <c r="I50" s="2">
        <f>C50/'Mortal Baseline'!Y50</f>
        <v>2.5451802032287543E-3</v>
      </c>
      <c r="J50" s="2">
        <f>D50/'Mortal Baseline'!Z50</f>
        <v>2.4784220516520217E-3</v>
      </c>
      <c r="K50" s="2">
        <f>E50/'Mortal Baseline'!AA50</f>
        <v>2.4226816649015851E-3</v>
      </c>
      <c r="L50" s="2">
        <f>F50/'Mortal Baseline'!AB50</f>
        <v>2.3557118908685728E-3</v>
      </c>
      <c r="M50" s="2">
        <f>SUM(B50:F50)/SUM('Mortal Baseline'!X50:AB50)</f>
        <v>2.4598756260389601E-3</v>
      </c>
      <c r="N50" s="58">
        <f>B50*'Breast Cancer Epi'!$J$54</f>
        <v>0.16750867459626237</v>
      </c>
      <c r="O50" s="58">
        <f>C50*'Breast Cancer Epi'!$J$54</f>
        <v>0.24400096243425101</v>
      </c>
      <c r="P50" s="58">
        <f>D50*'Breast Cancer Epi'!$J$54</f>
        <v>0.41327276861253609</v>
      </c>
      <c r="Q50" s="58">
        <f>E50*'Breast Cancer Epi'!$J$54</f>
        <v>0.50610963117272056</v>
      </c>
      <c r="R50" s="58">
        <f>F50*'Breast Cancer Epi'!$J$54</f>
        <v>0.4160779490609402</v>
      </c>
      <c r="S50" s="93">
        <f t="shared" si="3"/>
        <v>1.74696998587671</v>
      </c>
      <c r="T50" s="93">
        <f t="shared" si="2"/>
        <v>18.252119432854691</v>
      </c>
    </row>
    <row r="51" spans="1:20">
      <c r="A51" s="58">
        <v>53</v>
      </c>
      <c r="B51" s="93">
        <f>'Mortal Baseline'!X51*('Breast Cancer Epi'!$G$54*'Breast Cancer Epi'!Q$66)</f>
        <v>12.022324497012125</v>
      </c>
      <c r="C51" s="93">
        <f>'Mortal Baseline'!Y51*('Breast Cancer Epi'!$G$54*'Breast Cancer Epi'!R$66)</f>
        <v>17.523089631739765</v>
      </c>
      <c r="D51" s="93">
        <f>'Mortal Baseline'!Z51*('Breast Cancer Epi'!$G$54*'Breast Cancer Epi'!S$66)</f>
        <v>28.502561919054433</v>
      </c>
      <c r="E51" s="93">
        <f>'Mortal Baseline'!AA51*('Breast Cancer Epi'!$G$54*'Breast Cancer Epi'!T$66)</f>
        <v>33.665279601012237</v>
      </c>
      <c r="F51" s="93">
        <f>'Mortal Baseline'!AB51*('Breast Cancer Epi'!$G$54*'Breast Cancer Epi'!U$66)</f>
        <v>27.768200715073014</v>
      </c>
      <c r="G51" s="93">
        <f t="shared" si="0"/>
        <v>119.48145636389157</v>
      </c>
      <c r="H51" s="2">
        <f>B51/'Mortal Baseline'!X51</f>
        <v>2.7000000000000001E-3</v>
      </c>
      <c r="I51" s="2">
        <f>C51/'Mortal Baseline'!Y51</f>
        <v>2.5451802032287543E-3</v>
      </c>
      <c r="J51" s="2">
        <f>D51/'Mortal Baseline'!Z51</f>
        <v>2.4784220516520217E-3</v>
      </c>
      <c r="K51" s="2">
        <f>E51/'Mortal Baseline'!AA51</f>
        <v>2.4226816649015851E-3</v>
      </c>
      <c r="L51" s="2">
        <f>F51/'Mortal Baseline'!AB51</f>
        <v>2.3557118908685728E-3</v>
      </c>
      <c r="M51" s="2">
        <f>SUM(B51:F51)/SUM('Mortal Baseline'!X51:AB51)</f>
        <v>2.4624542172958491E-3</v>
      </c>
      <c r="N51" s="58">
        <f>B51*'Breast Cancer Epi'!$J$54</f>
        <v>0.17552593765637703</v>
      </c>
      <c r="O51" s="58">
        <f>C51*'Breast Cancer Epi'!$J$54</f>
        <v>0.25583710862340059</v>
      </c>
      <c r="P51" s="58">
        <f>D51*'Breast Cancer Epi'!$J$54</f>
        <v>0.41613740401819471</v>
      </c>
      <c r="Q51" s="58">
        <f>E51*'Breast Cancer Epi'!$J$54</f>
        <v>0.49151308217477868</v>
      </c>
      <c r="R51" s="58">
        <f>F51*'Breast Cancer Epi'!$J$54</f>
        <v>0.40541573044006601</v>
      </c>
      <c r="S51" s="93">
        <f t="shared" si="3"/>
        <v>1.7444292629128171</v>
      </c>
      <c r="T51" s="93">
        <f t="shared" si="2"/>
        <v>19.996548695767508</v>
      </c>
    </row>
    <row r="52" spans="1:20">
      <c r="A52" s="58">
        <v>54</v>
      </c>
      <c r="B52" s="93">
        <f>'Mortal Baseline'!X52*('Breast Cancer Epi'!$G$54*'Breast Cancer Epi'!Q$66)</f>
        <v>12.653313251379965</v>
      </c>
      <c r="C52" s="93">
        <f>'Mortal Baseline'!Y52*('Breast Cancer Epi'!$G$54*'Breast Cancer Epi'!R$66)</f>
        <v>18.455973410537748</v>
      </c>
      <c r="D52" s="93">
        <f>'Mortal Baseline'!Z52*('Breast Cancer Epi'!$G$54*'Breast Cancer Epi'!S$66)</f>
        <v>28.693955491687472</v>
      </c>
      <c r="E52" s="93">
        <f>'Mortal Baseline'!AA52*('Breast Cancer Epi'!$G$54*'Breast Cancer Epi'!T$66)</f>
        <v>32.583084515719172</v>
      </c>
      <c r="F52" s="93">
        <f>'Mortal Baseline'!AB52*('Breast Cancer Epi'!$G$54*'Breast Cancer Epi'!U$66)</f>
        <v>26.938841183210435</v>
      </c>
      <c r="G52" s="93">
        <f t="shared" si="0"/>
        <v>119.32516785253478</v>
      </c>
      <c r="H52" s="2">
        <f>B52/'Mortal Baseline'!X52</f>
        <v>2.7000000000000001E-3</v>
      </c>
      <c r="I52" s="2">
        <f>C52/'Mortal Baseline'!Y52</f>
        <v>2.5451802032287543E-3</v>
      </c>
      <c r="J52" s="2">
        <f>D52/'Mortal Baseline'!Z52</f>
        <v>2.4784220516520217E-3</v>
      </c>
      <c r="K52" s="2">
        <f>E52/'Mortal Baseline'!AA52</f>
        <v>2.4226816649015851E-3</v>
      </c>
      <c r="L52" s="2">
        <f>F52/'Mortal Baseline'!AB52</f>
        <v>2.3557118908685728E-3</v>
      </c>
      <c r="M52" s="2">
        <f>SUM(B52:F52)/SUM('Mortal Baseline'!X52:AB52)</f>
        <v>2.4653966794253271E-3</v>
      </c>
      <c r="N52" s="58">
        <f>B52*'Breast Cancer Epi'!$J$54</f>
        <v>0.18473837347014749</v>
      </c>
      <c r="O52" s="58">
        <f>C52*'Breast Cancer Epi'!$J$54</f>
        <v>0.26945721179385113</v>
      </c>
      <c r="P52" s="58">
        <f>D52*'Breast Cancer Epi'!$J$54</f>
        <v>0.4189317501786371</v>
      </c>
      <c r="Q52" s="58">
        <f>E52*'Breast Cancer Epi'!$J$54</f>
        <v>0.47571303392949993</v>
      </c>
      <c r="R52" s="58">
        <f>F52*'Breast Cancer Epi'!$J$54</f>
        <v>0.39330708127487235</v>
      </c>
      <c r="S52" s="93">
        <f t="shared" si="3"/>
        <v>1.7421474506470078</v>
      </c>
      <c r="T52" s="93">
        <f t="shared" si="2"/>
        <v>21.738696146414515</v>
      </c>
    </row>
    <row r="53" spans="1:20">
      <c r="A53" s="58">
        <v>55</v>
      </c>
      <c r="B53" s="93">
        <f>'Mortal Baseline'!X53*('Breast Cancer Epi'!$G$55*'Breast Cancer Epi'!Q$66)</f>
        <v>13.869439990213344</v>
      </c>
      <c r="C53" s="93">
        <f>'Mortal Baseline'!Y53*('Breast Cancer Epi'!$G$55*'Breast Cancer Epi'!R$66)</f>
        <v>20.238548889735807</v>
      </c>
      <c r="D53" s="93">
        <f>'Mortal Baseline'!Z53*('Breast Cancer Epi'!$G$55*'Breast Cancer Epi'!S$66)</f>
        <v>29.94244668661899</v>
      </c>
      <c r="E53" s="93">
        <f>'Mortal Baseline'!AA53*('Breast Cancer Epi'!$G$55*'Breast Cancer Epi'!T$66)</f>
        <v>32.585382134345096</v>
      </c>
      <c r="F53" s="93">
        <f>'Mortal Baseline'!AB53*('Breast Cancer Epi'!$G$55*'Breast Cancer Epi'!U$66)</f>
        <v>26.966232465686261</v>
      </c>
      <c r="G53" s="93">
        <f t="shared" si="0"/>
        <v>123.6020501665995</v>
      </c>
      <c r="H53" s="2">
        <f>B53/'Mortal Baseline'!X53</f>
        <v>2.8E-3</v>
      </c>
      <c r="I53" s="2">
        <f>C53/'Mortal Baseline'!Y53</f>
        <v>2.6394461366816713E-3</v>
      </c>
      <c r="J53" s="2">
        <f>D53/'Mortal Baseline'!Z53</f>
        <v>2.5702154609724666E-3</v>
      </c>
      <c r="K53" s="2">
        <f>E53/'Mortal Baseline'!AA53</f>
        <v>2.5124106154534955E-3</v>
      </c>
      <c r="L53" s="2">
        <f>F53/'Mortal Baseline'!AB53</f>
        <v>2.4429604794192605E-3</v>
      </c>
      <c r="M53" s="2">
        <f>SUM(B53:F53)/SUM('Mortal Baseline'!X53:AB53)</f>
        <v>2.5601624458839577E-3</v>
      </c>
      <c r="N53" s="58">
        <f>B53*'Breast Cancer Epi'!$J$55</f>
        <v>0.24964991982384016</v>
      </c>
      <c r="O53" s="58">
        <f>C53*'Breast Cancer Epi'!$J$55</f>
        <v>0.36429388001524449</v>
      </c>
      <c r="P53" s="58">
        <f>D53*'Breast Cancer Epi'!$J$55</f>
        <v>0.5389640403591418</v>
      </c>
      <c r="Q53" s="58">
        <f>E53*'Breast Cancer Epi'!$J$55</f>
        <v>0.58653687841821167</v>
      </c>
      <c r="R53" s="58">
        <f>F53*'Breast Cancer Epi'!$J$55</f>
        <v>0.48539218438235265</v>
      </c>
      <c r="S53" s="93">
        <f t="shared" si="3"/>
        <v>2.2248369029987907</v>
      </c>
      <c r="T53" s="93">
        <f t="shared" si="2"/>
        <v>23.963533049413307</v>
      </c>
    </row>
    <row r="54" spans="1:20">
      <c r="A54" s="58">
        <v>56</v>
      </c>
      <c r="B54" s="93">
        <f>'Mortal Baseline'!X54*('Breast Cancer Epi'!$G$55*'Breast Cancer Epi'!Q$66)</f>
        <v>14.696643970181</v>
      </c>
      <c r="C54" s="93">
        <f>'Mortal Baseline'!Y54*('Breast Cancer Epi'!$G$55*'Breast Cancer Epi'!R$66)</f>
        <v>21.440416704857434</v>
      </c>
      <c r="D54" s="93">
        <f>'Mortal Baseline'!Z54*('Breast Cancer Epi'!$G$55*'Breast Cancer Epi'!S$66)</f>
        <v>30.061198910202005</v>
      </c>
      <c r="E54" s="93">
        <f>'Mortal Baseline'!AA54*('Breast Cancer Epi'!$G$55*'Breast Cancer Epi'!T$66)</f>
        <v>31.255635791715438</v>
      </c>
      <c r="F54" s="93">
        <f>'Mortal Baseline'!AB54*('Breast Cancer Epi'!$G$55*'Breast Cancer Epi'!U$66)</f>
        <v>25.840451427828867</v>
      </c>
      <c r="G54" s="93">
        <f t="shared" si="0"/>
        <v>123.29434680478474</v>
      </c>
      <c r="H54" s="2">
        <f>B54/'Mortal Baseline'!X54</f>
        <v>2.8E-3</v>
      </c>
      <c r="I54" s="2">
        <f>C54/'Mortal Baseline'!Y54</f>
        <v>2.6394461366816713E-3</v>
      </c>
      <c r="J54" s="2">
        <f>D54/'Mortal Baseline'!Z54</f>
        <v>2.5702154609724666E-3</v>
      </c>
      <c r="K54" s="2">
        <f>E54/'Mortal Baseline'!AA54</f>
        <v>2.5124106154534955E-3</v>
      </c>
      <c r="L54" s="2">
        <f>F54/'Mortal Baseline'!AB54</f>
        <v>2.4429604794192605E-3</v>
      </c>
      <c r="M54" s="2">
        <f>SUM(B54:F54)/SUM('Mortal Baseline'!X54:AB54)</f>
        <v>2.5640451838623607E-3</v>
      </c>
      <c r="N54" s="58">
        <f>B54*'Breast Cancer Epi'!$J$55</f>
        <v>0.26453959146325801</v>
      </c>
      <c r="O54" s="58">
        <f>C54*'Breast Cancer Epi'!$J$55</f>
        <v>0.38592750068743376</v>
      </c>
      <c r="P54" s="58">
        <f>D54*'Breast Cancer Epi'!$J$55</f>
        <v>0.54110158038363609</v>
      </c>
      <c r="Q54" s="58">
        <f>E54*'Breast Cancer Epi'!$J$55</f>
        <v>0.56260144425087788</v>
      </c>
      <c r="R54" s="58">
        <f>F54*'Breast Cancer Epi'!$J$55</f>
        <v>0.4651281257009196</v>
      </c>
      <c r="S54" s="93">
        <f t="shared" si="3"/>
        <v>2.2192982424861252</v>
      </c>
      <c r="T54" s="93">
        <f t="shared" si="2"/>
        <v>26.182831291899433</v>
      </c>
    </row>
    <row r="55" spans="1:20">
      <c r="A55" s="58">
        <v>57</v>
      </c>
      <c r="B55" s="93">
        <f>'Mortal Baseline'!X55*('Breast Cancer Epi'!$G$55*'Breast Cancer Epi'!Q$66)</f>
        <v>15.631880809812829</v>
      </c>
      <c r="C55" s="93">
        <f>'Mortal Baseline'!Y55*('Breast Cancer Epi'!$G$55*'Breast Cancer Epi'!R$66)</f>
        <v>22.774771201614083</v>
      </c>
      <c r="D55" s="93">
        <f>'Mortal Baseline'!Z55*('Breast Cancer Epi'!$G$55*'Breast Cancer Epi'!S$66)</f>
        <v>30.147565957588959</v>
      </c>
      <c r="E55" s="93">
        <f>'Mortal Baseline'!AA55*('Breast Cancer Epi'!$G$55*'Breast Cancer Epi'!T$66)</f>
        <v>29.85677790015033</v>
      </c>
      <c r="F55" s="93">
        <f>'Mortal Baseline'!AB55*('Breast Cancer Epi'!$G$55*'Breast Cancer Epi'!U$66)</f>
        <v>24.597659086406768</v>
      </c>
      <c r="G55" s="93">
        <f t="shared" si="0"/>
        <v>123.00865495557296</v>
      </c>
      <c r="H55" s="2">
        <f>B55/'Mortal Baseline'!X55</f>
        <v>2.8E-3</v>
      </c>
      <c r="I55" s="2">
        <f>C55/'Mortal Baseline'!Y55</f>
        <v>2.6394461366816713E-3</v>
      </c>
      <c r="J55" s="2">
        <f>D55/'Mortal Baseline'!Z55</f>
        <v>2.5702154609724666E-3</v>
      </c>
      <c r="K55" s="2">
        <f>E55/'Mortal Baseline'!AA55</f>
        <v>2.5124106154534955E-3</v>
      </c>
      <c r="L55" s="2">
        <f>F55/'Mortal Baseline'!AB55</f>
        <v>2.4429604794192605E-3</v>
      </c>
      <c r="M55" s="2">
        <f>SUM(B55:F55)/SUM('Mortal Baseline'!X55:AB55)</f>
        <v>2.568377408848264E-3</v>
      </c>
      <c r="N55" s="58">
        <f>B55*'Breast Cancer Epi'!$J$55</f>
        <v>0.28137385457663089</v>
      </c>
      <c r="O55" s="58">
        <f>C55*'Breast Cancer Epi'!$J$55</f>
        <v>0.40994588162905349</v>
      </c>
      <c r="P55" s="58">
        <f>D55*'Breast Cancer Epi'!$J$55</f>
        <v>0.54265618723660125</v>
      </c>
      <c r="Q55" s="58">
        <f>E55*'Breast Cancer Epi'!$J$55</f>
        <v>0.53742200220270586</v>
      </c>
      <c r="R55" s="58">
        <f>F55*'Breast Cancer Epi'!$J$55</f>
        <v>0.44275786355532182</v>
      </c>
      <c r="S55" s="93">
        <f t="shared" si="3"/>
        <v>2.2141557892003134</v>
      </c>
      <c r="T55" s="93">
        <f t="shared" si="2"/>
        <v>28.396987081099745</v>
      </c>
    </row>
    <row r="56" spans="1:20">
      <c r="A56" s="58">
        <v>58</v>
      </c>
      <c r="B56" s="93">
        <f>'Mortal Baseline'!X56*('Breast Cancer Epi'!$G$55*'Breast Cancer Epi'!Q$66)</f>
        <v>16.683686446230148</v>
      </c>
      <c r="C56" s="93">
        <f>'Mortal Baseline'!Y56*('Breast Cancer Epi'!$G$55*'Breast Cancer Epi'!R$66)</f>
        <v>24.239352081719833</v>
      </c>
      <c r="D56" s="93">
        <f>'Mortal Baseline'!Z56*('Breast Cancer Epi'!$G$55*'Breast Cancer Epi'!S$66)</f>
        <v>30.190078402463527</v>
      </c>
      <c r="E56" s="93">
        <f>'Mortal Baseline'!AA56*('Breast Cancer Epi'!$G$55*'Breast Cancer Epi'!T$66)</f>
        <v>28.395144608508868</v>
      </c>
      <c r="F56" s="93">
        <f>'Mortal Baseline'!AB56*('Breast Cancer Epi'!$G$55*'Breast Cancer Epi'!U$66)</f>
        <v>23.237233004631705</v>
      </c>
      <c r="G56" s="93">
        <f t="shared" si="0"/>
        <v>122.74549454355409</v>
      </c>
      <c r="H56" s="2">
        <f>B56/'Mortal Baseline'!X56</f>
        <v>2.8E-3</v>
      </c>
      <c r="I56" s="2">
        <f>C56/'Mortal Baseline'!Y56</f>
        <v>2.6394461366816713E-3</v>
      </c>
      <c r="J56" s="2">
        <f>D56/'Mortal Baseline'!Z56</f>
        <v>2.5702154609724666E-3</v>
      </c>
      <c r="K56" s="2">
        <f>E56/'Mortal Baseline'!AA56</f>
        <v>2.5124106154534955E-3</v>
      </c>
      <c r="L56" s="2">
        <f>F56/'Mortal Baseline'!AB56</f>
        <v>2.4429604794192605E-3</v>
      </c>
      <c r="M56" s="2">
        <f>SUM(B56:F56)/SUM('Mortal Baseline'!X56:AB56)</f>
        <v>2.5731754137489817E-3</v>
      </c>
      <c r="N56" s="58">
        <f>B56*'Breast Cancer Epi'!$J$55</f>
        <v>0.30030635603214262</v>
      </c>
      <c r="O56" s="58">
        <f>C56*'Breast Cancer Epi'!$J$55</f>
        <v>0.43630833747095699</v>
      </c>
      <c r="P56" s="58">
        <f>D56*'Breast Cancer Epi'!$J$55</f>
        <v>0.5434214112443434</v>
      </c>
      <c r="Q56" s="58">
        <f>E56*'Breast Cancer Epi'!$J$55</f>
        <v>0.51111260295315963</v>
      </c>
      <c r="R56" s="58">
        <f>F56*'Breast Cancer Epi'!$J$55</f>
        <v>0.41827019408337063</v>
      </c>
      <c r="S56" s="93">
        <f t="shared" si="3"/>
        <v>2.2094189017839732</v>
      </c>
      <c r="T56" s="93">
        <f t="shared" si="2"/>
        <v>30.606405982883718</v>
      </c>
    </row>
    <row r="57" spans="1:20">
      <c r="A57" s="58">
        <v>59</v>
      </c>
      <c r="B57" s="93">
        <f>'Mortal Baseline'!X57*('Breast Cancer Epi'!$G$55*'Breast Cancer Epi'!Q$66)</f>
        <v>17.860211240882244</v>
      </c>
      <c r="C57" s="93">
        <f>'Mortal Baseline'!Y57*('Breast Cancer Epi'!$G$55*'Breast Cancer Epi'!R$66)</f>
        <v>25.827793295387163</v>
      </c>
      <c r="D57" s="93">
        <f>'Mortal Baseline'!Z57*('Breast Cancer Epi'!$G$55*'Breast Cancer Epi'!S$66)</f>
        <v>30.176105641900719</v>
      </c>
      <c r="E57" s="93">
        <f>'Mortal Baseline'!AA57*('Breast Cancer Epi'!$G$55*'Breast Cancer Epi'!T$66)</f>
        <v>26.878325572076715</v>
      </c>
      <c r="F57" s="93">
        <f>'Mortal Baseline'!AB57*('Breast Cancer Epi'!$G$55*'Breast Cancer Epi'!U$66)</f>
        <v>21.762572125535279</v>
      </c>
      <c r="G57" s="93">
        <f t="shared" si="0"/>
        <v>122.50500787578213</v>
      </c>
      <c r="H57" s="2">
        <f>B57/'Mortal Baseline'!X57</f>
        <v>2.8E-3</v>
      </c>
      <c r="I57" s="2">
        <f>C57/'Mortal Baseline'!Y57</f>
        <v>2.6394461366816713E-3</v>
      </c>
      <c r="J57" s="2">
        <f>D57/'Mortal Baseline'!Z57</f>
        <v>2.5702154609724666E-3</v>
      </c>
      <c r="K57" s="2">
        <f>E57/'Mortal Baseline'!AA57</f>
        <v>2.5124106154534955E-3</v>
      </c>
      <c r="L57" s="2">
        <f>F57/'Mortal Baseline'!AB57</f>
        <v>2.4429604794192605E-3</v>
      </c>
      <c r="M57" s="2">
        <f>SUM(B57:F57)/SUM('Mortal Baseline'!X57:AB57)</f>
        <v>2.5784477620693909E-3</v>
      </c>
      <c r="N57" s="58">
        <f>B57*'Breast Cancer Epi'!$J$55</f>
        <v>0.32148380233588036</v>
      </c>
      <c r="O57" s="58">
        <f>C57*'Breast Cancer Epi'!$J$55</f>
        <v>0.46490027931696892</v>
      </c>
      <c r="P57" s="58">
        <f>D57*'Breast Cancer Epi'!$J$55</f>
        <v>0.54316990155421285</v>
      </c>
      <c r="Q57" s="58">
        <f>E57*'Breast Cancer Epi'!$J$55</f>
        <v>0.48380986029738082</v>
      </c>
      <c r="R57" s="58">
        <f>F57*'Breast Cancer Epi'!$J$55</f>
        <v>0.39172629825963501</v>
      </c>
      <c r="S57" s="93">
        <f t="shared" si="3"/>
        <v>2.205090141764078</v>
      </c>
      <c r="T57" s="93">
        <f t="shared" si="2"/>
        <v>32.811496124647796</v>
      </c>
    </row>
    <row r="58" spans="1:20">
      <c r="A58" s="58">
        <v>60</v>
      </c>
      <c r="B58" s="93">
        <f>'Mortal Baseline'!X58*('Breast Cancer Epi'!$G$56*'Breast Cancer Epi'!Q$66)</f>
        <v>20.537949880185128</v>
      </c>
      <c r="C58" s="93">
        <f>'Mortal Baseline'!Y58*('Breast Cancer Epi'!$G$56*'Breast Cancer Epi'!R$66)</f>
        <v>29.494895485174414</v>
      </c>
      <c r="D58" s="93">
        <f>'Mortal Baseline'!Z58*('Breast Cancer Epi'!$G$56*'Breast Cancer Epi'!S$66)</f>
        <v>32.24154297487631</v>
      </c>
      <c r="E58" s="93">
        <f>'Mortal Baseline'!AA58*('Breast Cancer Epi'!$G$56*'Breast Cancer Epi'!T$66)</f>
        <v>27.123565437779106</v>
      </c>
      <c r="F58" s="93">
        <f>'Mortal Baseline'!AB58*('Breast Cancer Epi'!$G$56*'Breast Cancer Epi'!U$66)</f>
        <v>21.623659025266665</v>
      </c>
      <c r="G58" s="93">
        <f t="shared" si="0"/>
        <v>131.02161280328161</v>
      </c>
      <c r="H58" s="2">
        <f>B58/'Mortal Baseline'!X58</f>
        <v>3.0000000000000001E-3</v>
      </c>
      <c r="I58" s="2">
        <f>C58/'Mortal Baseline'!Y58</f>
        <v>2.8279780035875049E-3</v>
      </c>
      <c r="J58" s="2">
        <f>D58/'Mortal Baseline'!Z58</f>
        <v>2.7538022796133573E-3</v>
      </c>
      <c r="K58" s="2">
        <f>E58/'Mortal Baseline'!AA58</f>
        <v>2.6918685165573169E-3</v>
      </c>
      <c r="L58" s="2">
        <f>F58/'Mortal Baseline'!AB58</f>
        <v>2.6174576565206366E-3</v>
      </c>
      <c r="M58" s="2">
        <f>SUM(B58:F58)/SUM('Mortal Baseline'!X58:AB58)</f>
        <v>2.7687777566023325E-3</v>
      </c>
      <c r="N58" s="58">
        <f>B58*'Breast Cancer Epi'!$J$56</f>
        <v>0.3881672527354989</v>
      </c>
      <c r="O58" s="58">
        <f>C58*'Breast Cancer Epi'!$J$56</f>
        <v>0.55745352466979647</v>
      </c>
      <c r="P58" s="58">
        <f>D58*'Breast Cancer Epi'!$J$56</f>
        <v>0.60936516222516224</v>
      </c>
      <c r="Q58" s="58">
        <f>E58*'Breast Cancer Epi'!$J$56</f>
        <v>0.51263538677402509</v>
      </c>
      <c r="R58" s="58">
        <f>F58*'Breast Cancer Epi'!$J$56</f>
        <v>0.40868715557753998</v>
      </c>
      <c r="S58" s="93">
        <f t="shared" si="3"/>
        <v>2.4763084819820227</v>
      </c>
      <c r="T58" s="93">
        <f t="shared" si="2"/>
        <v>35.28780460662982</v>
      </c>
    </row>
    <row r="59" spans="1:20">
      <c r="A59" s="58">
        <v>61</v>
      </c>
      <c r="B59" s="93">
        <f>'Mortal Baseline'!X59*('Breast Cancer Epi'!$G$56*'Breast Cancer Epi'!Q$66)</f>
        <v>22.041152468862762</v>
      </c>
      <c r="C59" s="93">
        <f>'Mortal Baseline'!Y59*('Breast Cancer Epi'!$G$56*'Breast Cancer Epi'!R$66)</f>
        <v>31.352365163634264</v>
      </c>
      <c r="D59" s="93">
        <f>'Mortal Baseline'!Z59*('Breast Cancer Epi'!$G$56*'Breast Cancer Epi'!S$66)</f>
        <v>31.993894463436405</v>
      </c>
      <c r="E59" s="93">
        <f>'Mortal Baseline'!AA59*('Breast Cancer Epi'!$G$56*'Breast Cancer Epi'!T$66)</f>
        <v>25.357174765675275</v>
      </c>
      <c r="F59" s="93">
        <f>'Mortal Baseline'!AB59*('Breast Cancer Epi'!$G$56*'Breast Cancer Epi'!U$66)</f>
        <v>19.790337819464131</v>
      </c>
      <c r="G59" s="93">
        <f t="shared" si="0"/>
        <v>130.53492468107282</v>
      </c>
      <c r="H59" s="2">
        <f>B59/'Mortal Baseline'!X59</f>
        <v>3.0000000000000001E-3</v>
      </c>
      <c r="I59" s="2">
        <f>C59/'Mortal Baseline'!Y59</f>
        <v>2.8279780035875049E-3</v>
      </c>
      <c r="J59" s="2">
        <f>D59/'Mortal Baseline'!Z59</f>
        <v>2.7538022796133573E-3</v>
      </c>
      <c r="K59" s="2">
        <f>E59/'Mortal Baseline'!AA59</f>
        <v>2.6918685165573169E-3</v>
      </c>
      <c r="L59" s="2">
        <f>F59/'Mortal Baseline'!AB59</f>
        <v>2.6174576565206366E-3</v>
      </c>
      <c r="M59" s="2">
        <f>SUM(B59:F59)/SUM('Mortal Baseline'!X59:AB59)</f>
        <v>2.7754230358708544E-3</v>
      </c>
      <c r="N59" s="58">
        <f>B59*'Breast Cancer Epi'!$J$56</f>
        <v>0.41657778166150622</v>
      </c>
      <c r="O59" s="58">
        <f>C59*'Breast Cancer Epi'!$J$56</f>
        <v>0.59255970159268756</v>
      </c>
      <c r="P59" s="58">
        <f>D59*'Breast Cancer Epi'!$J$56</f>
        <v>0.60468460535894808</v>
      </c>
      <c r="Q59" s="58">
        <f>E59*'Breast Cancer Epi'!$J$56</f>
        <v>0.47925060307126272</v>
      </c>
      <c r="R59" s="58">
        <f>F59*'Breast Cancer Epi'!$J$56</f>
        <v>0.37403738478787207</v>
      </c>
      <c r="S59" s="93">
        <f t="shared" si="3"/>
        <v>2.4671100764722769</v>
      </c>
      <c r="T59" s="93">
        <f t="shared" si="2"/>
        <v>37.754914683102093</v>
      </c>
    </row>
    <row r="60" spans="1:20">
      <c r="A60" s="58">
        <v>62</v>
      </c>
      <c r="B60" s="93">
        <f>'Mortal Baseline'!X60*('Breast Cancer Epi'!$G$56*'Breast Cancer Epi'!Q$66)</f>
        <v>23.689223829745593</v>
      </c>
      <c r="C60" s="93">
        <f>'Mortal Baseline'!Y60*('Breast Cancer Epi'!$G$56*'Breast Cancer Epi'!R$66)</f>
        <v>33.27679732368091</v>
      </c>
      <c r="D60" s="93">
        <f>'Mortal Baseline'!Z60*('Breast Cancer Epi'!$G$56*'Breast Cancer Epi'!S$66)</f>
        <v>31.642684383542274</v>
      </c>
      <c r="E60" s="93">
        <f>'Mortal Baseline'!AA60*('Breast Cancer Epi'!$G$56*'Breast Cancer Epi'!T$66)</f>
        <v>23.573067340670477</v>
      </c>
      <c r="F60" s="93">
        <f>'Mortal Baseline'!AB60*('Breast Cancer Epi'!$G$56*'Breast Cancer Epi'!U$66)</f>
        <v>17.88891296267537</v>
      </c>
      <c r="G60" s="93">
        <f t="shared" si="0"/>
        <v>130.07068584031464</v>
      </c>
      <c r="H60" s="2">
        <f>B60/'Mortal Baseline'!X60</f>
        <v>3.0000000000000001E-3</v>
      </c>
      <c r="I60" s="2">
        <f>C60/'Mortal Baseline'!Y60</f>
        <v>2.8279780035875054E-3</v>
      </c>
      <c r="J60" s="2">
        <f>D60/'Mortal Baseline'!Z60</f>
        <v>2.7538022796133573E-3</v>
      </c>
      <c r="K60" s="2">
        <f>E60/'Mortal Baseline'!AA60</f>
        <v>2.6918685165573169E-3</v>
      </c>
      <c r="L60" s="2">
        <f>F60/'Mortal Baseline'!AB60</f>
        <v>2.6174576565206366E-3</v>
      </c>
      <c r="M60" s="2">
        <f>SUM(B60:F60)/SUM('Mortal Baseline'!X60:AB60)</f>
        <v>2.7825258346891027E-3</v>
      </c>
      <c r="N60" s="58">
        <f>B60*'Breast Cancer Epi'!$J$56</f>
        <v>0.44772633038219173</v>
      </c>
      <c r="O60" s="58">
        <f>C60*'Breast Cancer Epi'!$J$56</f>
        <v>0.62893146941756917</v>
      </c>
      <c r="P60" s="58">
        <f>D60*'Breast Cancer Epi'!$J$56</f>
        <v>0.59804673484894899</v>
      </c>
      <c r="Q60" s="58">
        <f>E60*'Breast Cancer Epi'!$J$56</f>
        <v>0.44553097273867204</v>
      </c>
      <c r="R60" s="58">
        <f>F60*'Breast Cancer Epi'!$J$56</f>
        <v>0.33810045499456448</v>
      </c>
      <c r="S60" s="93">
        <f t="shared" si="3"/>
        <v>2.4583359623819465</v>
      </c>
      <c r="T60" s="93">
        <f t="shared" si="2"/>
        <v>40.213250645484038</v>
      </c>
    </row>
    <row r="61" spans="1:20">
      <c r="A61" s="58">
        <v>63</v>
      </c>
      <c r="B61" s="93">
        <f>'Mortal Baseline'!X61*('Breast Cancer Epi'!$G$56*'Breast Cancer Epi'!Q$66)</f>
        <v>25.482630148313469</v>
      </c>
      <c r="C61" s="93">
        <f>'Mortal Baseline'!Y61*('Breast Cancer Epi'!$G$56*'Breast Cancer Epi'!R$66)</f>
        <v>35.234175467537654</v>
      </c>
      <c r="D61" s="93">
        <f>'Mortal Baseline'!Z61*('Breast Cancer Epi'!$G$56*'Breast Cancer Epi'!S$66)</f>
        <v>31.174877205061289</v>
      </c>
      <c r="E61" s="93">
        <f>'Mortal Baseline'!AA61*('Breast Cancer Epi'!$G$56*'Breast Cancer Epi'!T$66)</f>
        <v>21.785983724231997</v>
      </c>
      <c r="F61" s="93">
        <f>'Mortal Baseline'!AB61*('Breast Cancer Epi'!$G$56*'Breast Cancer Epi'!U$66)</f>
        <v>15.948490874159916</v>
      </c>
      <c r="G61" s="93">
        <f t="shared" si="0"/>
        <v>129.62615741930432</v>
      </c>
      <c r="H61" s="2">
        <f>B61/'Mortal Baseline'!X61</f>
        <v>3.0000000000000001E-3</v>
      </c>
      <c r="I61" s="2">
        <f>C61/'Mortal Baseline'!Y61</f>
        <v>2.8279780035875045E-3</v>
      </c>
      <c r="J61" s="2">
        <f>D61/'Mortal Baseline'!Z61</f>
        <v>2.7538022796133573E-3</v>
      </c>
      <c r="K61" s="2">
        <f>E61/'Mortal Baseline'!AA61</f>
        <v>2.6918685165573169E-3</v>
      </c>
      <c r="L61" s="2">
        <f>F61/'Mortal Baseline'!AB61</f>
        <v>2.6174576565206366E-3</v>
      </c>
      <c r="M61" s="2">
        <f>SUM(B61:F61)/SUM('Mortal Baseline'!X61:AB61)</f>
        <v>2.7900355157490105E-3</v>
      </c>
      <c r="N61" s="58">
        <f>B61*'Breast Cancer Epi'!$J$56</f>
        <v>0.48162170980312458</v>
      </c>
      <c r="O61" s="58">
        <f>C61*'Breast Cancer Epi'!$J$56</f>
        <v>0.6659259163364617</v>
      </c>
      <c r="P61" s="58">
        <f>D61*'Breast Cancer Epi'!$J$56</f>
        <v>0.5892051791756584</v>
      </c>
      <c r="Q61" s="58">
        <f>E61*'Breast Cancer Epi'!$J$56</f>
        <v>0.41175509238798474</v>
      </c>
      <c r="R61" s="58">
        <f>F61*'Breast Cancer Epi'!$J$56</f>
        <v>0.30142647752162238</v>
      </c>
      <c r="S61" s="93">
        <f t="shared" si="3"/>
        <v>2.4499343752248519</v>
      </c>
      <c r="T61" s="93">
        <f t="shared" si="2"/>
        <v>42.663185020708887</v>
      </c>
    </row>
    <row r="62" spans="1:20">
      <c r="A62" s="58">
        <v>64</v>
      </c>
      <c r="B62" s="93">
        <f>'Mortal Baseline'!X62*('Breast Cancer Epi'!$G$56*'Breast Cancer Epi'!Q$66)</f>
        <v>27.418584795840435</v>
      </c>
      <c r="C62" s="93">
        <f>'Mortal Baseline'!Y62*('Breast Cancer Epi'!$G$56*'Breast Cancer Epi'!R$66)</f>
        <v>37.183689046544835</v>
      </c>
      <c r="D62" s="93">
        <f>'Mortal Baseline'!Z62*('Breast Cancer Epi'!$G$56*'Breast Cancer Epi'!S$66)</f>
        <v>30.579695861861165</v>
      </c>
      <c r="E62" s="93">
        <f>'Mortal Baseline'!AA62*('Breast Cancer Epi'!$G$56*'Breast Cancer Epi'!T$66)</f>
        <v>20.012012351358528</v>
      </c>
      <c r="F62" s="93">
        <f>'Mortal Baseline'!AB62*('Breast Cancer Epi'!$G$56*'Breast Cancer Epi'!U$66)</f>
        <v>14.003847208516259</v>
      </c>
      <c r="G62" s="93">
        <f t="shared" si="0"/>
        <v>129.19782926412122</v>
      </c>
      <c r="H62" s="2">
        <f>B62/'Mortal Baseline'!X62</f>
        <v>3.0000000000000001E-3</v>
      </c>
      <c r="I62" s="2">
        <f>C62/'Mortal Baseline'!Y62</f>
        <v>2.8279780035875049E-3</v>
      </c>
      <c r="J62" s="2">
        <f>D62/'Mortal Baseline'!Z62</f>
        <v>2.7538022796133573E-3</v>
      </c>
      <c r="K62" s="2">
        <f>E62/'Mortal Baseline'!AA62</f>
        <v>2.6918685165573169E-3</v>
      </c>
      <c r="L62" s="2">
        <f>F62/'Mortal Baseline'!AB62</f>
        <v>2.6174576565206366E-3</v>
      </c>
      <c r="M62" s="2">
        <f>SUM(B62:F62)/SUM('Mortal Baseline'!X62:AB62)</f>
        <v>2.7978833944659414E-3</v>
      </c>
      <c r="N62" s="58">
        <f>B62*'Breast Cancer Epi'!$J$56</f>
        <v>0.51821125264138423</v>
      </c>
      <c r="O62" s="58">
        <f>C62*'Breast Cancer Epi'!$J$56</f>
        <v>0.70277172297969737</v>
      </c>
      <c r="P62" s="58">
        <f>D62*'Breast Cancer Epi'!$J$56</f>
        <v>0.57795625178917598</v>
      </c>
      <c r="Q62" s="58">
        <f>E62*'Breast Cancer Epi'!$J$56</f>
        <v>0.37822703344067621</v>
      </c>
      <c r="R62" s="58">
        <f>F62*'Breast Cancer Epi'!$J$56</f>
        <v>0.26467271224095729</v>
      </c>
      <c r="S62" s="93">
        <f t="shared" si="3"/>
        <v>2.4418389730918912</v>
      </c>
      <c r="T62" s="93">
        <f t="shared" si="2"/>
        <v>45.105023993800778</v>
      </c>
    </row>
    <row r="63" spans="1:20">
      <c r="A63" s="58">
        <v>65</v>
      </c>
      <c r="B63" s="93">
        <f>'Mortal Baseline'!X63*('Breast Cancer Epi'!$G$57*'Breast Cancer Epi'!Q$66)</f>
        <v>31.456853953884359</v>
      </c>
      <c r="C63" s="93">
        <f>'Mortal Baseline'!Y63*('Breast Cancer Epi'!$G$57*'Breast Cancer Epi'!R$66)</f>
        <v>41.684347725573232</v>
      </c>
      <c r="D63" s="93">
        <f>'Mortal Baseline'!Z63*('Breast Cancer Epi'!$G$57*'Breast Cancer Epi'!S$66)</f>
        <v>31.839752045373167</v>
      </c>
      <c r="E63" s="93">
        <f>'Mortal Baseline'!AA63*('Breast Cancer Epi'!$G$57*'Breast Cancer Epi'!T$66)</f>
        <v>19.486083907099566</v>
      </c>
      <c r="F63" s="93">
        <f>'Mortal Baseline'!AB63*('Breast Cancer Epi'!$G$57*'Breast Cancer Epi'!U$66)</f>
        <v>12.89993233098795</v>
      </c>
      <c r="G63" s="93">
        <f t="shared" si="0"/>
        <v>137.36696996291826</v>
      </c>
      <c r="H63" s="2">
        <f>B63/'Mortal Baseline'!X63</f>
        <v>3.2000000000000002E-3</v>
      </c>
      <c r="I63" s="2">
        <f>C63/'Mortal Baseline'!Y63</f>
        <v>3.0165098704933386E-3</v>
      </c>
      <c r="J63" s="2">
        <f>D63/'Mortal Baseline'!Z63</f>
        <v>2.9373890982542479E-3</v>
      </c>
      <c r="K63" s="2">
        <f>E63/'Mortal Baseline'!AA63</f>
        <v>2.8713264176611374E-3</v>
      </c>
      <c r="L63" s="2">
        <f>F63/'Mortal Baseline'!AB63</f>
        <v>2.7919548336220123E-3</v>
      </c>
      <c r="M63" s="2">
        <f>SUM(B63:F63)/SUM('Mortal Baseline'!X63:AB63)</f>
        <v>2.9930503446930156E-3</v>
      </c>
      <c r="N63" s="58">
        <f>B63*'Breast Cancer Epi'!$J$57</f>
        <v>0.64801119145001784</v>
      </c>
      <c r="O63" s="58">
        <f>C63*'Breast Cancer Epi'!$J$57</f>
        <v>0.85869756314680856</v>
      </c>
      <c r="P63" s="58">
        <f>D63*'Breast Cancer Epi'!$J$57</f>
        <v>0.65589889213468722</v>
      </c>
      <c r="Q63" s="58">
        <f>E63*'Breast Cancer Epi'!$J$57</f>
        <v>0.40141332848625105</v>
      </c>
      <c r="R63" s="58">
        <f>F63*'Breast Cancer Epi'!$J$57</f>
        <v>0.26573860601835175</v>
      </c>
      <c r="S63" s="93">
        <f t="shared" si="3"/>
        <v>2.8297595812361163</v>
      </c>
      <c r="T63" s="93">
        <f t="shared" si="2"/>
        <v>47.934783575036896</v>
      </c>
    </row>
    <row r="64" spans="1:20">
      <c r="A64" s="58">
        <v>66</v>
      </c>
      <c r="B64" s="93">
        <f>'Mortal Baseline'!X64*('Breast Cancer Epi'!$G$57*'Breast Cancer Epi'!Q$66)</f>
        <v>33.689977054670372</v>
      </c>
      <c r="C64" s="93">
        <f>'Mortal Baseline'!Y64*('Breast Cancer Epi'!$G$57*'Breast Cancer Epi'!R$66)</f>
        <v>43.450798131298484</v>
      </c>
      <c r="D64" s="93">
        <f>'Mortal Baseline'!Z64*('Breast Cancer Epi'!$G$57*'Breast Cancer Epi'!S$66)</f>
        <v>30.811700665738432</v>
      </c>
      <c r="E64" s="93">
        <f>'Mortal Baseline'!AA64*('Breast Cancer Epi'!$G$57*'Breast Cancer Epi'!T$66)</f>
        <v>17.618099070773443</v>
      </c>
      <c r="F64" s="93">
        <f>'Mortal Baseline'!AB64*('Breast Cancer Epi'!$G$57*'Breast Cancer Epi'!U$66)</f>
        <v>10.905617491433198</v>
      </c>
      <c r="G64" s="93">
        <f t="shared" si="0"/>
        <v>136.47619241391394</v>
      </c>
      <c r="H64" s="2">
        <f>B64/'Mortal Baseline'!X64</f>
        <v>3.2000000000000002E-3</v>
      </c>
      <c r="I64" s="2">
        <f>C64/'Mortal Baseline'!Y64</f>
        <v>3.0165098704933386E-3</v>
      </c>
      <c r="J64" s="2">
        <f>D64/'Mortal Baseline'!Z64</f>
        <v>2.9373890982542479E-3</v>
      </c>
      <c r="K64" s="2">
        <f>E64/'Mortal Baseline'!AA64</f>
        <v>2.8713264176611379E-3</v>
      </c>
      <c r="L64" s="2">
        <f>F64/'Mortal Baseline'!AB64</f>
        <v>2.7919548336220123E-3</v>
      </c>
      <c r="M64" s="2">
        <f>SUM(B64:F64)/SUM('Mortal Baseline'!X64:AB64)</f>
        <v>3.0018589165666529E-3</v>
      </c>
      <c r="N64" s="58">
        <f>B64*'Breast Cancer Epi'!$J$57</f>
        <v>0.69401352732620969</v>
      </c>
      <c r="O64" s="58">
        <f>C64*'Breast Cancer Epi'!$J$57</f>
        <v>0.89508644150474881</v>
      </c>
      <c r="P64" s="58">
        <f>D64*'Breast Cancer Epi'!$J$57</f>
        <v>0.63472103371421174</v>
      </c>
      <c r="Q64" s="58">
        <f>E64*'Breast Cancer Epi'!$J$57</f>
        <v>0.36293284085793293</v>
      </c>
      <c r="R64" s="58">
        <f>F64*'Breast Cancer Epi'!$J$57</f>
        <v>0.22465572032352388</v>
      </c>
      <c r="S64" s="93">
        <f t="shared" si="3"/>
        <v>2.811409563726627</v>
      </c>
      <c r="T64" s="93">
        <f t="shared" si="2"/>
        <v>50.746193138763523</v>
      </c>
    </row>
    <row r="65" spans="1:20">
      <c r="A65" s="58">
        <v>67</v>
      </c>
      <c r="B65" s="93">
        <f>'Mortal Baseline'!X65*('Breast Cancer Epi'!$G$57*'Breast Cancer Epi'!Q$66)</f>
        <v>36.028614099658739</v>
      </c>
      <c r="C65" s="93">
        <f>'Mortal Baseline'!Y65*('Breast Cancer Epi'!$G$57*'Breast Cancer Epi'!R$66)</f>
        <v>45.042421467729675</v>
      </c>
      <c r="D65" s="93">
        <f>'Mortal Baseline'!Z65*('Breast Cancer Epi'!$G$57*'Breast Cancer Epi'!S$66)</f>
        <v>29.646825856514258</v>
      </c>
      <c r="E65" s="93">
        <f>'Mortal Baseline'!AA65*('Breast Cancer Epi'!$G$57*'Breast Cancer Epi'!T$66)</f>
        <v>15.830816369838097</v>
      </c>
      <c r="F65" s="93">
        <f>'Mortal Baseline'!AB65*('Breast Cancer Epi'!$G$57*'Breast Cancer Epi'!U$66)</f>
        <v>9.0439558669478064</v>
      </c>
      <c r="G65" s="93">
        <f t="shared" si="0"/>
        <v>135.59263366068856</v>
      </c>
      <c r="H65" s="2">
        <f>B65/'Mortal Baseline'!X65</f>
        <v>3.2000000000000006E-3</v>
      </c>
      <c r="I65" s="2">
        <f>C65/'Mortal Baseline'!Y65</f>
        <v>3.0165098704933386E-3</v>
      </c>
      <c r="J65" s="2">
        <f>D65/'Mortal Baseline'!Z65</f>
        <v>2.9373890982542479E-3</v>
      </c>
      <c r="K65" s="2">
        <f>E65/'Mortal Baseline'!AA65</f>
        <v>2.8713264176611379E-3</v>
      </c>
      <c r="L65" s="2">
        <f>F65/'Mortal Baseline'!AB65</f>
        <v>2.7919548336220123E-3</v>
      </c>
      <c r="M65" s="2">
        <f>SUM(B65:F65)/SUM('Mortal Baseline'!X65:AB65)</f>
        <v>3.0107254396898073E-3</v>
      </c>
      <c r="N65" s="58">
        <f>B65*'Breast Cancer Epi'!$J$57</f>
        <v>0.74218945045297002</v>
      </c>
      <c r="O65" s="58">
        <f>C65*'Breast Cancer Epi'!$J$57</f>
        <v>0.92787388223523126</v>
      </c>
      <c r="P65" s="58">
        <f>D65*'Breast Cancer Epi'!$J$57</f>
        <v>0.61072461264419375</v>
      </c>
      <c r="Q65" s="58">
        <f>E65*'Breast Cancer Epi'!$J$57</f>
        <v>0.32611481721866481</v>
      </c>
      <c r="R65" s="58">
        <f>F65*'Breast Cancer Epi'!$J$57</f>
        <v>0.18630549085912482</v>
      </c>
      <c r="S65" s="93">
        <f t="shared" si="3"/>
        <v>2.7932082534101847</v>
      </c>
      <c r="T65" s="93">
        <f t="shared" si="2"/>
        <v>53.539401392173708</v>
      </c>
    </row>
    <row r="66" spans="1:20">
      <c r="A66" s="58">
        <v>68</v>
      </c>
      <c r="B66" s="93">
        <f>'Mortal Baseline'!X66*('Breast Cancer Epi'!$G$57*'Breast Cancer Epi'!Q$66)</f>
        <v>38.456076336525442</v>
      </c>
      <c r="C66" s="93">
        <f>'Mortal Baseline'!Y66*('Breast Cancer Epi'!$G$57*'Breast Cancer Epi'!R$66)</f>
        <v>46.411348375492771</v>
      </c>
      <c r="D66" s="93">
        <f>'Mortal Baseline'!Z66*('Breast Cancer Epi'!$G$57*'Breast Cancer Epi'!S$66)</f>
        <v>28.355058101096816</v>
      </c>
      <c r="E66" s="93">
        <f>'Mortal Baseline'!AA66*('Breast Cancer Epi'!$G$57*'Breast Cancer Epi'!T$66)</f>
        <v>14.140206636634282</v>
      </c>
      <c r="F66" s="93">
        <f>'Mortal Baseline'!AB66*('Breast Cancer Epi'!$G$57*'Breast Cancer Epi'!U$66)</f>
        <v>7.3487394331363767</v>
      </c>
      <c r="G66" s="93">
        <f t="shared" si="0"/>
        <v>134.71142888288571</v>
      </c>
      <c r="H66" s="2">
        <f>B66/'Mortal Baseline'!X66</f>
        <v>3.2000000000000002E-3</v>
      </c>
      <c r="I66" s="2">
        <f>C66/'Mortal Baseline'!Y66</f>
        <v>3.0165098704933386E-3</v>
      </c>
      <c r="J66" s="2">
        <f>D66/'Mortal Baseline'!Z66</f>
        <v>2.9373890982542479E-3</v>
      </c>
      <c r="K66" s="2">
        <f>E66/'Mortal Baseline'!AA66</f>
        <v>2.8713264176611379E-3</v>
      </c>
      <c r="L66" s="2">
        <f>F66/'Mortal Baseline'!AB66</f>
        <v>2.7919548336220123E-3</v>
      </c>
      <c r="M66" s="2">
        <f>SUM(B66:F66)/SUM('Mortal Baseline'!X66:AB66)</f>
        <v>3.0195426972744891E-3</v>
      </c>
      <c r="N66" s="58">
        <f>B66*'Breast Cancer Epi'!$J$57</f>
        <v>0.79219517253242411</v>
      </c>
      <c r="O66" s="58">
        <f>C66*'Breast Cancer Epi'!$J$57</f>
        <v>0.95607377653515113</v>
      </c>
      <c r="P66" s="58">
        <f>D66*'Breast Cancer Epi'!$J$57</f>
        <v>0.58411419688259436</v>
      </c>
      <c r="Q66" s="58">
        <f>E66*'Breast Cancer Epi'!$J$57</f>
        <v>0.29128825671466624</v>
      </c>
      <c r="R66" s="58">
        <f>F66*'Breast Cancer Epi'!$J$57</f>
        <v>0.15138403232260936</v>
      </c>
      <c r="S66" s="93">
        <f t="shared" si="3"/>
        <v>2.7750554349874448</v>
      </c>
      <c r="T66" s="93">
        <f t="shared" si="2"/>
        <v>56.314456827161152</v>
      </c>
    </row>
    <row r="67" spans="1:20">
      <c r="A67" s="58">
        <v>69</v>
      </c>
      <c r="B67" s="93">
        <f>'Mortal Baseline'!X67*('Breast Cancer Epi'!$G$57*'Breast Cancer Epi'!Q$66)</f>
        <v>40.954926682640284</v>
      </c>
      <c r="C67" s="93">
        <f>'Mortal Baseline'!Y67*('Breast Cancer Epi'!$G$57*'Breast Cancer Epi'!R$66)</f>
        <v>47.516754782650075</v>
      </c>
      <c r="D67" s="93">
        <f>'Mortal Baseline'!Z67*('Breast Cancer Epi'!$G$57*'Breast Cancer Epi'!S$66)</f>
        <v>26.951995681221423</v>
      </c>
      <c r="E67" s="93">
        <f>'Mortal Baseline'!AA67*('Breast Cancer Epi'!$G$57*'Breast Cancer Epi'!T$66)</f>
        <v>12.559796703874605</v>
      </c>
      <c r="F67" s="93">
        <f>'Mortal Baseline'!AB67*('Breast Cancer Epi'!$G$57*'Breast Cancer Epi'!U$66)</f>
        <v>5.8448825144305756</v>
      </c>
      <c r="G67" s="93">
        <f t="shared" si="0"/>
        <v>133.82835636481695</v>
      </c>
      <c r="H67" s="2">
        <f>B67/'Mortal Baseline'!X67</f>
        <v>3.2000000000000002E-3</v>
      </c>
      <c r="I67" s="2">
        <f>C67/'Mortal Baseline'!Y67</f>
        <v>3.0165098704933386E-3</v>
      </c>
      <c r="J67" s="2">
        <f>D67/'Mortal Baseline'!Z67</f>
        <v>2.9373890982542479E-3</v>
      </c>
      <c r="K67" s="2">
        <f>E67/'Mortal Baseline'!AA67</f>
        <v>2.8713264176611379E-3</v>
      </c>
      <c r="L67" s="2">
        <f>F67/'Mortal Baseline'!AB67</f>
        <v>2.7919548336220123E-3</v>
      </c>
      <c r="M67" s="2">
        <f>SUM(B67:F67)/SUM('Mortal Baseline'!X67:AB67)</f>
        <v>3.0282139293684412E-3</v>
      </c>
      <c r="N67" s="58">
        <f>B67*'Breast Cancer Epi'!$J$57</f>
        <v>0.84367148966238992</v>
      </c>
      <c r="O67" s="58">
        <f>C67*'Breast Cancer Epi'!$J$57</f>
        <v>0.97884514852259152</v>
      </c>
      <c r="P67" s="58">
        <f>D67*'Breast Cancer Epi'!$J$57</f>
        <v>0.55521111103316134</v>
      </c>
      <c r="Q67" s="58">
        <f>E67*'Breast Cancer Epi'!$J$57</f>
        <v>0.25873181209981688</v>
      </c>
      <c r="R67" s="58">
        <f>F67*'Breast Cancer Epi'!$J$57</f>
        <v>0.12040457979726986</v>
      </c>
      <c r="S67" s="93">
        <f t="shared" si="3"/>
        <v>2.7568641411152295</v>
      </c>
      <c r="T67" s="93">
        <f t="shared" si="2"/>
        <v>59.071320968276382</v>
      </c>
    </row>
    <row r="68" spans="1:20">
      <c r="A68" s="58">
        <v>70</v>
      </c>
      <c r="B68" s="93">
        <f>'Mortal Baseline'!X68*('Breast Cancer Epi'!$G$58*'Breast Cancer Epi'!Q$66)</f>
        <v>36.710199312410658</v>
      </c>
      <c r="C68" s="93">
        <f>'Mortal Baseline'!Y68*('Breast Cancer Epi'!$G$58*'Breast Cancer Epi'!R$66)</f>
        <v>40.776212751085815</v>
      </c>
      <c r="D68" s="93">
        <f>'Mortal Baseline'!Z68*('Breast Cancer Epi'!$G$58*'Breast Cancer Epi'!S$66)</f>
        <v>21.480193397944458</v>
      </c>
      <c r="E68" s="93">
        <f>'Mortal Baseline'!AA68*('Breast Cancer Epi'!$G$58*'Breast Cancer Epi'!T$66)</f>
        <v>9.365544030703278</v>
      </c>
      <c r="F68" s="93">
        <f>'Mortal Baseline'!AB68*('Breast Cancer Epi'!$G$58*'Breast Cancer Epi'!U$66)</f>
        <v>3.8360912715424811</v>
      </c>
      <c r="G68" s="93">
        <f t="shared" ref="G68:G98" si="4">SUM(B68:F68)</f>
        <v>112.1682407636867</v>
      </c>
      <c r="H68" s="2">
        <f>B68/'Mortal Baseline'!X68</f>
        <v>2.7000000000000001E-3</v>
      </c>
      <c r="I68" s="2">
        <f>C68/'Mortal Baseline'!Y68</f>
        <v>2.5451802032287543E-3</v>
      </c>
      <c r="J68" s="2">
        <f>D68/'Mortal Baseline'!Z68</f>
        <v>2.4784220516520217E-3</v>
      </c>
      <c r="K68" s="2">
        <f>E68/'Mortal Baseline'!AA68</f>
        <v>2.4226816649015855E-3</v>
      </c>
      <c r="L68" s="2">
        <f>F68/'Mortal Baseline'!AB68</f>
        <v>2.3557118908685728E-3</v>
      </c>
      <c r="M68" s="2">
        <f>SUM(B68:F68)/SUM('Mortal Baseline'!X68:AB68)</f>
        <v>2.5621821043977193E-3</v>
      </c>
      <c r="N68" s="58">
        <f>B68*'Breast Cancer Epi'!$J$58</f>
        <v>1.0682667999911502</v>
      </c>
      <c r="O68" s="58">
        <f>C68*'Breast Cancer Epi'!$J$58</f>
        <v>1.1865877910565972</v>
      </c>
      <c r="P68" s="58">
        <f>D68*'Breast Cancer Epi'!$J$58</f>
        <v>0.62507362788018372</v>
      </c>
      <c r="Q68" s="58">
        <f>E68*'Breast Cancer Epi'!$J$58</f>
        <v>0.27253733129346541</v>
      </c>
      <c r="R68" s="58">
        <f>F68*'Breast Cancer Epi'!$J$58</f>
        <v>0.1116302560018862</v>
      </c>
      <c r="S68" s="93">
        <f t="shared" si="3"/>
        <v>3.264095806223283</v>
      </c>
      <c r="T68" s="93">
        <f t="shared" si="2"/>
        <v>62.335416774499663</v>
      </c>
    </row>
    <row r="69" spans="1:20">
      <c r="A69" s="58">
        <v>71</v>
      </c>
      <c r="B69" s="93">
        <f>'Mortal Baseline'!X69*('Breast Cancer Epi'!$G$58*'Breast Cancer Epi'!Q$66)</f>
        <v>38.639125354854713</v>
      </c>
      <c r="C69" s="93">
        <f>'Mortal Baseline'!Y69*('Breast Cancer Epi'!$G$58*'Breast Cancer Epi'!R$66)</f>
        <v>40.919739218185235</v>
      </c>
      <c r="D69" s="93">
        <f>'Mortal Baseline'!Z69*('Breast Cancer Epi'!$G$58*'Breast Cancer Epi'!S$66)</f>
        <v>20.028615828748169</v>
      </c>
      <c r="E69" s="93">
        <f>'Mortal Baseline'!AA69*('Breast Cancer Epi'!$G$58*'Breast Cancer Epi'!T$66)</f>
        <v>8.1861068107943549</v>
      </c>
      <c r="F69" s="93">
        <f>'Mortal Baseline'!AB69*('Breast Cancer Epi'!$G$58*'Breast Cancer Epi'!U$66)</f>
        <v>2.8967617448076699</v>
      </c>
      <c r="G69" s="93">
        <f t="shared" si="4"/>
        <v>110.67034895739016</v>
      </c>
      <c r="H69" s="2">
        <f>B69/'Mortal Baseline'!X69</f>
        <v>2.7000000000000001E-3</v>
      </c>
      <c r="I69" s="2">
        <f>C69/'Mortal Baseline'!Y69</f>
        <v>2.5451802032287543E-3</v>
      </c>
      <c r="J69" s="2">
        <f>D69/'Mortal Baseline'!Z69</f>
        <v>2.4784220516520217E-3</v>
      </c>
      <c r="K69" s="2">
        <f>E69/'Mortal Baseline'!AA69</f>
        <v>2.4226816649015851E-3</v>
      </c>
      <c r="L69" s="2">
        <f>F69/'Mortal Baseline'!AB69</f>
        <v>2.3557118908685728E-3</v>
      </c>
      <c r="M69" s="2">
        <f>SUM(B69:F69)/SUM('Mortal Baseline'!X69:AB69)</f>
        <v>2.5690719414442459E-3</v>
      </c>
      <c r="N69" s="58">
        <f>B69*'Breast Cancer Epi'!$J$58</f>
        <v>1.1243985478262721</v>
      </c>
      <c r="O69" s="58">
        <f>C69*'Breast Cancer Epi'!$J$58</f>
        <v>1.1907644112491904</v>
      </c>
      <c r="P69" s="58">
        <f>D69*'Breast Cancer Epi'!$J$58</f>
        <v>0.58283272061657176</v>
      </c>
      <c r="Q69" s="58">
        <f>E69*'Breast Cancer Epi'!$J$58</f>
        <v>0.23821570819411572</v>
      </c>
      <c r="R69" s="58">
        <f>F69*'Breast Cancer Epi'!$J$58</f>
        <v>8.42957667739032E-2</v>
      </c>
      <c r="S69" s="93">
        <f t="shared" si="3"/>
        <v>3.2205071546600528</v>
      </c>
      <c r="T69" s="93">
        <f t="shared" ref="T69:T98" si="5">T68+S69</f>
        <v>65.555923929159718</v>
      </c>
    </row>
    <row r="70" spans="1:20">
      <c r="A70" s="58">
        <v>72</v>
      </c>
      <c r="B70" s="93">
        <f>'Mortal Baseline'!X70*('Breast Cancer Epi'!$G$58*'Breast Cancer Epi'!Q$66)</f>
        <v>40.564202727601256</v>
      </c>
      <c r="C70" s="93">
        <f>'Mortal Baseline'!Y70*('Breast Cancer Epi'!$G$58*'Breast Cancer Epi'!R$66)</f>
        <v>40.789095787640413</v>
      </c>
      <c r="D70" s="93">
        <f>'Mortal Baseline'!Z70*('Breast Cancer Epi'!$G$58*'Breast Cancer Epi'!S$66)</f>
        <v>18.560670921781643</v>
      </c>
      <c r="E70" s="93">
        <f>'Mortal Baseline'!AA70*('Breast Cancer Epi'!$G$58*'Breast Cancer Epi'!T$66)</f>
        <v>7.1300504263714251</v>
      </c>
      <c r="F70" s="93">
        <f>'Mortal Baseline'!AB70*('Breast Cancer Epi'!$G$58*'Breast Cancer Epi'!U$66)</f>
        <v>2.1365380989881597</v>
      </c>
      <c r="G70" s="93">
        <f t="shared" si="4"/>
        <v>109.18055796238291</v>
      </c>
      <c r="H70" s="2">
        <f>B70/'Mortal Baseline'!X70</f>
        <v>2.7000000000000001E-3</v>
      </c>
      <c r="I70" s="2">
        <f>C70/'Mortal Baseline'!Y70</f>
        <v>2.5451802032287543E-3</v>
      </c>
      <c r="J70" s="2">
        <f>D70/'Mortal Baseline'!Z70</f>
        <v>2.4784220516520217E-3</v>
      </c>
      <c r="K70" s="2">
        <f>E70/'Mortal Baseline'!AA70</f>
        <v>2.4226816649015851E-3</v>
      </c>
      <c r="L70" s="2">
        <f>F70/'Mortal Baseline'!AB70</f>
        <v>2.3557118908685728E-3</v>
      </c>
      <c r="M70" s="2">
        <f>SUM(B70:F70)/SUM('Mortal Baseline'!X70:AB70)</f>
        <v>2.5756995233021901E-3</v>
      </c>
      <c r="N70" s="58">
        <f>B70*'Breast Cancer Epi'!$J$58</f>
        <v>1.1804182993731966</v>
      </c>
      <c r="O70" s="58">
        <f>C70*'Breast Cancer Epi'!$J$58</f>
        <v>1.1869626874203361</v>
      </c>
      <c r="P70" s="58">
        <f>D70*'Breast Cancer Epi'!$J$58</f>
        <v>0.54011552382384587</v>
      </c>
      <c r="Q70" s="58">
        <f>E70*'Breast Cancer Epi'!$J$58</f>
        <v>0.20748446740740847</v>
      </c>
      <c r="R70" s="58">
        <f>F70*'Breast Cancer Epi'!$J$58</f>
        <v>6.2173258680555447E-2</v>
      </c>
      <c r="S70" s="93">
        <f t="shared" si="3"/>
        <v>3.1771542367053422</v>
      </c>
      <c r="T70" s="93">
        <f t="shared" si="5"/>
        <v>68.733078165865066</v>
      </c>
    </row>
    <row r="71" spans="1:20">
      <c r="A71" s="58">
        <v>73</v>
      </c>
      <c r="B71" s="93">
        <f>'Mortal Baseline'!X71*('Breast Cancer Epi'!$G$58*'Breast Cancer Epi'!Q$66)</f>
        <v>42.478909334169472</v>
      </c>
      <c r="C71" s="93">
        <f>'Mortal Baseline'!Y71*('Breast Cancer Epi'!$G$58*'Breast Cancer Epi'!R$66)</f>
        <v>40.389553485390628</v>
      </c>
      <c r="D71" s="93">
        <f>'Mortal Baseline'!Z71*('Breast Cancer Epi'!$G$58*'Breast Cancer Epi'!S$66)</f>
        <v>17.09789959048803</v>
      </c>
      <c r="E71" s="93">
        <f>'Mortal Baseline'!AA71*('Breast Cancer Epi'!$G$58*'Breast Cancer Epi'!T$66)</f>
        <v>6.1942180911317823</v>
      </c>
      <c r="F71" s="93">
        <f>'Mortal Baseline'!AB71*('Breast Cancer Epi'!$G$58*'Breast Cancer Epi'!U$66)</f>
        <v>1.5384048446364906</v>
      </c>
      <c r="G71" s="93">
        <f t="shared" si="4"/>
        <v>107.69898534581641</v>
      </c>
      <c r="H71" s="2">
        <f>B71/'Mortal Baseline'!X71</f>
        <v>2.7000000000000001E-3</v>
      </c>
      <c r="I71" s="2">
        <f>C71/'Mortal Baseline'!Y71</f>
        <v>2.5451802032287543E-3</v>
      </c>
      <c r="J71" s="2">
        <f>D71/'Mortal Baseline'!Z71</f>
        <v>2.4784220516520213E-3</v>
      </c>
      <c r="K71" s="2">
        <f>E71/'Mortal Baseline'!AA71</f>
        <v>2.4226816649015851E-3</v>
      </c>
      <c r="L71" s="2">
        <f>F71/'Mortal Baseline'!AB71</f>
        <v>2.3557118908685728E-3</v>
      </c>
      <c r="M71" s="2">
        <f>SUM(B71:F71)/SUM('Mortal Baseline'!X71:AB71)</f>
        <v>2.5820604258150778E-3</v>
      </c>
      <c r="N71" s="58">
        <f>B71*'Breast Cancer Epi'!$J$58</f>
        <v>1.2361362616243317</v>
      </c>
      <c r="O71" s="58">
        <f>C71*'Breast Cancer Epi'!$J$58</f>
        <v>1.1753360064248672</v>
      </c>
      <c r="P71" s="58">
        <f>D71*'Breast Cancer Epi'!$J$58</f>
        <v>0.4975488780832017</v>
      </c>
      <c r="Q71" s="58">
        <f>E71*'Breast Cancer Epi'!$J$58</f>
        <v>0.18025174645193487</v>
      </c>
      <c r="R71" s="58">
        <f>F71*'Breast Cancer Epi'!$J$58</f>
        <v>4.4767580978921875E-2</v>
      </c>
      <c r="S71" s="93">
        <f t="shared" si="3"/>
        <v>3.1340404735632577</v>
      </c>
      <c r="T71" s="93">
        <f t="shared" si="5"/>
        <v>71.867118639428327</v>
      </c>
    </row>
    <row r="72" spans="1:20">
      <c r="A72" s="58">
        <v>74</v>
      </c>
      <c r="B72" s="93">
        <f>'Mortal Baseline'!X72*('Breast Cancer Epi'!$G$58*'Breast Cancer Epi'!Q$66)</f>
        <v>44.380576007637821</v>
      </c>
      <c r="C72" s="93">
        <f>'Mortal Baseline'!Y72*('Breast Cancer Epi'!$G$58*'Breast Cancer Epi'!R$66)</f>
        <v>39.73211738668595</v>
      </c>
      <c r="D72" s="93">
        <f>'Mortal Baseline'!Z72*('Breast Cancer Epi'!$G$58*'Breast Cancer Epi'!S$66)</f>
        <v>15.660037437514729</v>
      </c>
      <c r="E72" s="93">
        <f>'Mortal Baseline'!AA72*('Breast Cancer Epi'!$G$58*'Breast Cancer Epi'!T$66)</f>
        <v>5.3728286170131732</v>
      </c>
      <c r="F72" s="93">
        <f>'Mortal Baseline'!AB72*('Breast Cancer Epi'!$G$58*'Breast Cancer Epi'!U$66)</f>
        <v>1.080952212325504</v>
      </c>
      <c r="G72" s="93">
        <f t="shared" si="4"/>
        <v>106.22651166117717</v>
      </c>
      <c r="H72" s="2">
        <f>B72/'Mortal Baseline'!X72</f>
        <v>2.7000000000000001E-3</v>
      </c>
      <c r="I72" s="2">
        <f>C72/'Mortal Baseline'!Y72</f>
        <v>2.5451802032287543E-3</v>
      </c>
      <c r="J72" s="2">
        <f>D72/'Mortal Baseline'!Z72</f>
        <v>2.4784220516520217E-3</v>
      </c>
      <c r="K72" s="2">
        <f>E72/'Mortal Baseline'!AA72</f>
        <v>2.4226816649015851E-3</v>
      </c>
      <c r="L72" s="2">
        <f>F72/'Mortal Baseline'!AB72</f>
        <v>2.3557118908685728E-3</v>
      </c>
      <c r="M72" s="2">
        <f>SUM(B72:F72)/SUM('Mortal Baseline'!X72:AB72)</f>
        <v>2.588168882354927E-3</v>
      </c>
      <c r="N72" s="58">
        <f>B72*'Breast Cancer Epi'!$J$58</f>
        <v>1.2914747618222606</v>
      </c>
      <c r="O72" s="58">
        <f>C72*'Breast Cancer Epi'!$J$58</f>
        <v>1.1562046159525612</v>
      </c>
      <c r="P72" s="58">
        <f>D72*'Breast Cancer Epi'!$J$58</f>
        <v>0.45570708943167865</v>
      </c>
      <c r="Q72" s="58">
        <f>E72*'Breast Cancer Epi'!$J$58</f>
        <v>0.15634931275508335</v>
      </c>
      <c r="R72" s="58">
        <f>F72*'Breast Cancer Epi'!$J$58</f>
        <v>3.1455709378672168E-2</v>
      </c>
      <c r="S72" s="93">
        <f t="shared" si="3"/>
        <v>3.0911914893402561</v>
      </c>
      <c r="T72" s="93">
        <f t="shared" si="5"/>
        <v>74.958310128768588</v>
      </c>
    </row>
    <row r="73" spans="1:20">
      <c r="A73" s="58">
        <v>75</v>
      </c>
      <c r="B73" s="93">
        <f>'Mortal Baseline'!X73*('Breast Cancer Epi'!$G$59*'Breast Cancer Epi'!Q$66)</f>
        <v>32.560695024520911</v>
      </c>
      <c r="C73" s="93">
        <f>'Mortal Baseline'!Y73*('Breast Cancer Epi'!$G$59*'Breast Cancer Epi'!R$66)</f>
        <v>27.325513287210168</v>
      </c>
      <c r="D73" s="93">
        <f>'Mortal Baseline'!Z73*('Breast Cancer Epi'!$G$59*'Breast Cancer Epi'!S$66)</f>
        <v>10.037732165291519</v>
      </c>
      <c r="E73" s="93">
        <f>'Mortal Baseline'!AA73*('Breast Cancer Epi'!$G$59*'Breast Cancer Epi'!T$66)</f>
        <v>3.2779284022697683</v>
      </c>
      <c r="F73" s="93">
        <f>'Mortal Baseline'!AB73*('Breast Cancer Epi'!$G$59*'Breast Cancer Epi'!U$66)</f>
        <v>0.52135105513021918</v>
      </c>
      <c r="G73" s="93">
        <f t="shared" si="4"/>
        <v>73.723219934422588</v>
      </c>
      <c r="H73" s="2">
        <f>B73/'Mortal Baseline'!X73</f>
        <v>1.9000000000000002E-3</v>
      </c>
      <c r="I73" s="2">
        <f>C73/'Mortal Baseline'!Y73</f>
        <v>1.7910527356054197E-3</v>
      </c>
      <c r="J73" s="2">
        <f>D73/'Mortal Baseline'!Z73</f>
        <v>1.7440747770884595E-3</v>
      </c>
      <c r="K73" s="2">
        <f>E73/'Mortal Baseline'!AA73</f>
        <v>1.7048500604863006E-3</v>
      </c>
      <c r="L73" s="2">
        <f>F73/'Mortal Baseline'!AB73</f>
        <v>1.6577231824630699E-3</v>
      </c>
      <c r="M73" s="2">
        <f>SUM(B73:F73)/SUM('Mortal Baseline'!X73:AB73)</f>
        <v>1.8254455705250989E-3</v>
      </c>
      <c r="N73" s="58">
        <f>B73*'Breast Cancer Epi'!$J$59</f>
        <v>1.429414511576468</v>
      </c>
      <c r="O73" s="58">
        <f>C73*'Breast Cancer Epi'!$J$59</f>
        <v>1.1995900333085263</v>
      </c>
      <c r="P73" s="58">
        <f>D73*'Breast Cancer Epi'!$J$59</f>
        <v>0.44065644205629773</v>
      </c>
      <c r="Q73" s="58">
        <f>E73*'Breast Cancer Epi'!$J$59</f>
        <v>0.14390105685964283</v>
      </c>
      <c r="R73" s="58">
        <f>F73*'Breast Cancer Epi'!$J$59</f>
        <v>2.2887311320216621E-2</v>
      </c>
      <c r="S73" s="93">
        <f t="shared" si="3"/>
        <v>3.2364493551211515</v>
      </c>
      <c r="T73" s="93">
        <f t="shared" si="5"/>
        <v>78.19475948388974</v>
      </c>
    </row>
    <row r="74" spans="1:20">
      <c r="A74" s="58">
        <v>76</v>
      </c>
      <c r="B74" s="93">
        <f>'Mortal Baseline'!X74*('Breast Cancer Epi'!$G$59*'Breast Cancer Epi'!Q$66)</f>
        <v>33.517611146900911</v>
      </c>
      <c r="C74" s="93">
        <f>'Mortal Baseline'!Y74*('Breast Cancer Epi'!$G$59*'Breast Cancer Epi'!R$66)</f>
        <v>26.242058991124477</v>
      </c>
      <c r="D74" s="93">
        <f>'Mortal Baseline'!Z74*('Breast Cancer Epi'!$G$59*'Breast Cancer Epi'!S$66)</f>
        <v>8.9959045359934624</v>
      </c>
      <c r="E74" s="93">
        <f>'Mortal Baseline'!AA74*('Breast Cancer Epi'!$G$59*'Breast Cancer Epi'!T$66)</f>
        <v>2.8127403537742461</v>
      </c>
      <c r="F74" s="93">
        <f>'Mortal Baseline'!AB74*('Breast Cancer Epi'!$G$59*'Breast Cancer Epi'!U$66)</f>
        <v>0.34461201404123087</v>
      </c>
      <c r="G74" s="93">
        <f t="shared" si="4"/>
        <v>71.912927041834322</v>
      </c>
      <c r="H74" s="2">
        <f>B74/'Mortal Baseline'!X74</f>
        <v>1.9E-3</v>
      </c>
      <c r="I74" s="2">
        <f>C74/'Mortal Baseline'!Y74</f>
        <v>1.7910527356054197E-3</v>
      </c>
      <c r="J74" s="2">
        <f>D74/'Mortal Baseline'!Z74</f>
        <v>1.7440747770884593E-3</v>
      </c>
      <c r="K74" s="2">
        <f>E74/'Mortal Baseline'!AA74</f>
        <v>1.7048500604863006E-3</v>
      </c>
      <c r="L74" s="2">
        <f>F74/'Mortal Baseline'!AB74</f>
        <v>1.6577231824630697E-3</v>
      </c>
      <c r="M74" s="2">
        <f>SUM(B74:F74)/SUM('Mortal Baseline'!X74:AB74)</f>
        <v>1.8294586778682953E-3</v>
      </c>
      <c r="N74" s="58">
        <f>B74*'Breast Cancer Epi'!$J$59</f>
        <v>1.4714231293489501</v>
      </c>
      <c r="O74" s="58">
        <f>C74*'Breast Cancer Epi'!$J$59</f>
        <v>1.1520263897103646</v>
      </c>
      <c r="P74" s="58">
        <f>D74*'Breast Cancer Epi'!$J$59</f>
        <v>0.394920209130113</v>
      </c>
      <c r="Q74" s="58">
        <f>E74*'Breast Cancer Epi'!$J$59</f>
        <v>0.12347930153068941</v>
      </c>
      <c r="R74" s="58">
        <f>F74*'Breast Cancer Epi'!$J$59</f>
        <v>1.5128467416410036E-2</v>
      </c>
      <c r="S74" s="93">
        <f t="shared" si="3"/>
        <v>3.156977497136527</v>
      </c>
      <c r="T74" s="93">
        <f t="shared" si="5"/>
        <v>81.351736981026264</v>
      </c>
    </row>
    <row r="75" spans="1:20">
      <c r="A75" s="58">
        <v>77</v>
      </c>
      <c r="B75" s="93">
        <f>'Mortal Baseline'!X75*('Breast Cancer Epi'!$G$59*'Breast Cancer Epi'!Q$66)</f>
        <v>34.501029096204668</v>
      </c>
      <c r="C75" s="93">
        <f>'Mortal Baseline'!Y75*('Breast Cancer Epi'!$G$59*'Breast Cancer Epi'!R$66)</f>
        <v>25.066935347170126</v>
      </c>
      <c r="D75" s="93">
        <f>'Mortal Baseline'!Z75*('Breast Cancer Epi'!$G$59*'Breast Cancer Epi'!S$66)</f>
        <v>8.0328793584156539</v>
      </c>
      <c r="E75" s="93">
        <f>'Mortal Baseline'!AA75*('Breast Cancer Epi'!$G$59*'Breast Cancer Epi'!T$66)</f>
        <v>2.4212357678608223</v>
      </c>
      <c r="F75" s="93">
        <f>'Mortal Baseline'!AB75*('Breast Cancer Epi'!$G$59*'Breast Cancer Epi'!U$66)</f>
        <v>0.22231111489340688</v>
      </c>
      <c r="G75" s="93">
        <f t="shared" si="4"/>
        <v>70.244390684544669</v>
      </c>
      <c r="H75" s="2">
        <f>B75/'Mortal Baseline'!X75</f>
        <v>1.9E-3</v>
      </c>
      <c r="I75" s="2">
        <f>C75/'Mortal Baseline'!Y75</f>
        <v>1.7910527356054197E-3</v>
      </c>
      <c r="J75" s="2">
        <f>D75/'Mortal Baseline'!Z75</f>
        <v>1.7440747770884595E-3</v>
      </c>
      <c r="K75" s="2">
        <f>E75/'Mortal Baseline'!AA75</f>
        <v>1.7048500604863006E-3</v>
      </c>
      <c r="L75" s="2">
        <f>F75/'Mortal Baseline'!AB75</f>
        <v>1.6577231824630697E-3</v>
      </c>
      <c r="M75" s="2">
        <f>SUM(B75:F75)/SUM('Mortal Baseline'!X75:AB75)</f>
        <v>1.8333773701606295E-3</v>
      </c>
      <c r="N75" s="58">
        <f>B75*'Breast Cancer Epi'!$J$59</f>
        <v>1.514595177323385</v>
      </c>
      <c r="O75" s="58">
        <f>C75*'Breast Cancer Epi'!$J$59</f>
        <v>1.1004384617407685</v>
      </c>
      <c r="P75" s="58">
        <f>D75*'Breast Cancer Epi'!$J$59</f>
        <v>0.3526434038344472</v>
      </c>
      <c r="Q75" s="58">
        <f>E75*'Breast Cancer Epi'!$J$59</f>
        <v>0.1062922502090901</v>
      </c>
      <c r="R75" s="58">
        <f>F75*'Breast Cancer Epi'!$J$59</f>
        <v>9.7594579438205625E-3</v>
      </c>
      <c r="S75" s="93">
        <f t="shared" si="3"/>
        <v>3.0837287510515115</v>
      </c>
      <c r="T75" s="93">
        <f t="shared" si="5"/>
        <v>84.435465732077773</v>
      </c>
    </row>
    <row r="76" spans="1:20">
      <c r="A76" s="58">
        <v>78</v>
      </c>
      <c r="B76" s="93">
        <f>'Mortal Baseline'!X76*('Breast Cancer Epi'!$G$59*'Breast Cancer Epi'!Q$66)</f>
        <v>35.472508496903359</v>
      </c>
      <c r="C76" s="93">
        <f>'Mortal Baseline'!Y76*('Breast Cancer Epi'!$G$59*'Breast Cancer Epi'!R$66)</f>
        <v>23.772133523963237</v>
      </c>
      <c r="D76" s="93">
        <f>'Mortal Baseline'!Z76*('Breast Cancer Epi'!$G$59*'Breast Cancer Epi'!S$66)</f>
        <v>7.1376926573984498</v>
      </c>
      <c r="E76" s="93">
        <f>'Mortal Baseline'!AA76*('Breast Cancer Epi'!$G$59*'Breast Cancer Epi'!T$66)</f>
        <v>2.0901068296372891</v>
      </c>
      <c r="F76" s="93">
        <f>'Mortal Baseline'!AB76*('Breast Cancer Epi'!$G$59*'Breast Cancer Epi'!U$66)</f>
        <v>0.1396859024422227</v>
      </c>
      <c r="G76" s="93">
        <f t="shared" si="4"/>
        <v>68.612127410344556</v>
      </c>
      <c r="H76" s="2">
        <f>B76/'Mortal Baseline'!X76</f>
        <v>1.9E-3</v>
      </c>
      <c r="I76" s="2">
        <f>C76/'Mortal Baseline'!Y76</f>
        <v>1.7910527356054197E-3</v>
      </c>
      <c r="J76" s="2">
        <f>D76/'Mortal Baseline'!Z76</f>
        <v>1.7440747770884595E-3</v>
      </c>
      <c r="K76" s="2">
        <f>E76/'Mortal Baseline'!AA76</f>
        <v>1.7048500604863004E-3</v>
      </c>
      <c r="L76" s="2">
        <f>F76/'Mortal Baseline'!AB76</f>
        <v>1.6577231824630697E-3</v>
      </c>
      <c r="M76" s="2">
        <f>SUM(B76:F76)/SUM('Mortal Baseline'!X76:AB76)</f>
        <v>1.8372391041529021E-3</v>
      </c>
      <c r="N76" s="58">
        <f>B76*'Breast Cancer Epi'!$J$59</f>
        <v>1.5572431230140575</v>
      </c>
      <c r="O76" s="58">
        <f>C76*'Breast Cancer Epi'!$J$59</f>
        <v>1.0435966617019861</v>
      </c>
      <c r="P76" s="58">
        <f>D76*'Breast Cancer Epi'!$J$59</f>
        <v>0.31334470765979194</v>
      </c>
      <c r="Q76" s="58">
        <f>E76*'Breast Cancer Epi'!$J$59</f>
        <v>9.1755689821076999E-2</v>
      </c>
      <c r="R76" s="58">
        <f>F76*'Breast Cancer Epi'!$J$59</f>
        <v>6.1322111172135768E-3</v>
      </c>
      <c r="S76" s="93">
        <f t="shared" si="3"/>
        <v>3.0120723933141265</v>
      </c>
      <c r="T76" s="93">
        <f t="shared" si="5"/>
        <v>87.447538125391901</v>
      </c>
    </row>
    <row r="77" spans="1:20">
      <c r="A77" s="58">
        <v>79</v>
      </c>
      <c r="B77" s="93">
        <f>'Mortal Baseline'!X77*('Breast Cancer Epi'!$G$59*'Breast Cancer Epi'!Q$66)</f>
        <v>36.442035916527217</v>
      </c>
      <c r="C77" s="93">
        <f>'Mortal Baseline'!Y77*('Breast Cancer Epi'!$G$59*'Breast Cancer Epi'!R$66)</f>
        <v>22.366409327417088</v>
      </c>
      <c r="D77" s="93">
        <f>'Mortal Baseline'!Z77*('Breast Cancer Epi'!$G$59*'Breast Cancer Epi'!S$66)</f>
        <v>6.3117212195843324</v>
      </c>
      <c r="E77" s="93">
        <f>'Mortal Baseline'!AA77*('Breast Cancer Epi'!$G$59*'Breast Cancer Epi'!T$66)</f>
        <v>1.8112555065702765</v>
      </c>
      <c r="F77" s="93">
        <f>'Mortal Baseline'!AB77*('Breast Cancer Epi'!$G$59*'Breast Cancer Epi'!U$66)</f>
        <v>8.5430785838307072E-2</v>
      </c>
      <c r="G77" s="93">
        <f t="shared" si="4"/>
        <v>67.016852755937222</v>
      </c>
      <c r="H77" s="2">
        <f>B77/'Mortal Baseline'!X77</f>
        <v>1.8999999999999998E-3</v>
      </c>
      <c r="I77" s="2">
        <f>C77/'Mortal Baseline'!Y77</f>
        <v>1.7910527356054195E-3</v>
      </c>
      <c r="J77" s="2">
        <f>D77/'Mortal Baseline'!Z77</f>
        <v>1.7440747770884595E-3</v>
      </c>
      <c r="K77" s="2">
        <f>E77/'Mortal Baseline'!AA77</f>
        <v>1.7048500604863006E-3</v>
      </c>
      <c r="L77" s="2">
        <f>F77/'Mortal Baseline'!AB77</f>
        <v>1.6577231824630697E-3</v>
      </c>
      <c r="M77" s="2">
        <f>SUM(B77:F77)/SUM('Mortal Baseline'!X77:AB77)</f>
        <v>1.8410831445321825E-3</v>
      </c>
      <c r="N77" s="58">
        <f>B77*'Breast Cancer Epi'!$J$59</f>
        <v>1.5998053767355449</v>
      </c>
      <c r="O77" s="58">
        <f>C77*'Breast Cancer Epi'!$J$59</f>
        <v>0.98188536947361016</v>
      </c>
      <c r="P77" s="58">
        <f>D77*'Breast Cancer Epi'!$J$59</f>
        <v>0.27708456153975219</v>
      </c>
      <c r="Q77" s="58">
        <f>E77*'Breast Cancer Epi'!$J$59</f>
        <v>7.9514116738435142E-2</v>
      </c>
      <c r="R77" s="58">
        <f>F77*'Breast Cancer Epi'!$J$59</f>
        <v>3.7504114983016807E-3</v>
      </c>
      <c r="S77" s="93">
        <f t="shared" si="3"/>
        <v>2.9420398359856441</v>
      </c>
      <c r="T77" s="93">
        <f t="shared" si="5"/>
        <v>90.38957796137754</v>
      </c>
    </row>
    <row r="78" spans="1:20">
      <c r="A78" s="58">
        <v>80</v>
      </c>
      <c r="B78" s="93">
        <f>'Mortal Baseline'!X78*('Breast Cancer Epi'!$G$60*'Breast Cancer Epi'!Q$66)</f>
        <v>31.511820052442218</v>
      </c>
      <c r="C78" s="93">
        <f>'Mortal Baseline'!Y78*('Breast Cancer Epi'!$G$60*'Breast Cancer Epi'!R$66)</f>
        <v>17.563164842947472</v>
      </c>
      <c r="D78" s="93">
        <f>'Mortal Baseline'!Z78*('Breast Cancer Epi'!$G$60*'Breast Cancer Epi'!S$66)</f>
        <v>4.6775195740070385</v>
      </c>
      <c r="E78" s="93">
        <f>'Mortal Baseline'!AA78*('Breast Cancer Epi'!$G$60*'Breast Cancer Epi'!T$66)</f>
        <v>1.328204952950429</v>
      </c>
      <c r="F78" s="93">
        <f>'Mortal Baseline'!AB78*('Breast Cancer Epi'!$G$60*'Breast Cancer Epi'!U$66)</f>
        <v>4.2792195407326331E-2</v>
      </c>
      <c r="G78" s="93">
        <f t="shared" si="4"/>
        <v>55.123501617754485</v>
      </c>
      <c r="H78" s="2">
        <f>B78/'Mortal Baseline'!X78</f>
        <v>1.6000000000000001E-3</v>
      </c>
      <c r="I78" s="2">
        <f>C78/'Mortal Baseline'!Y78</f>
        <v>1.5082549352466693E-3</v>
      </c>
      <c r="J78" s="2">
        <f>D78/'Mortal Baseline'!Z78</f>
        <v>1.468694549127124E-3</v>
      </c>
      <c r="K78" s="2">
        <f>E78/'Mortal Baseline'!AA78</f>
        <v>1.4356632088305689E-3</v>
      </c>
      <c r="L78" s="2">
        <f>F78/'Mortal Baseline'!AB78</f>
        <v>1.3959774168110061E-3</v>
      </c>
      <c r="M78" s="2">
        <f>SUM(B78:F78)/SUM('Mortal Baseline'!X78:AB78)</f>
        <v>1.5536412702689337E-3</v>
      </c>
      <c r="N78" s="58">
        <f>B78*'Breast Cancer Epi'!$J$60</f>
        <v>2.0986872154926517</v>
      </c>
      <c r="O78" s="58">
        <f>C78*'Breast Cancer Epi'!$J$60</f>
        <v>1.1697067785403017</v>
      </c>
      <c r="P78" s="58">
        <f>D78*'Breast Cancer Epi'!$J$60</f>
        <v>0.31152280362886881</v>
      </c>
      <c r="Q78" s="58">
        <f>E78*'Breast Cancer Epi'!$J$60</f>
        <v>8.8458449866498576E-2</v>
      </c>
      <c r="R78" s="58">
        <f>F78*'Breast Cancer Epi'!$J$60</f>
        <v>2.849960214127934E-3</v>
      </c>
      <c r="S78" s="93">
        <f t="shared" si="3"/>
        <v>3.6712252077424488</v>
      </c>
      <c r="T78" s="93">
        <f t="shared" si="5"/>
        <v>94.060803169119993</v>
      </c>
    </row>
    <row r="79" spans="1:20">
      <c r="A79" s="58">
        <v>81</v>
      </c>
      <c r="B79" s="93">
        <f>'Mortal Baseline'!X79*('Breast Cancer Epi'!$G$60*'Breast Cancer Epi'!Q$66)</f>
        <v>31.598692006090825</v>
      </c>
      <c r="C79" s="93">
        <f>'Mortal Baseline'!Y79*('Breast Cancer Epi'!$G$60*'Breast Cancer Epi'!R$66)</f>
        <v>15.830873085817098</v>
      </c>
      <c r="D79" s="93">
        <f>'Mortal Baseline'!Z79*('Breast Cancer Epi'!$G$60*'Breast Cancer Epi'!S$66)</f>
        <v>4.0009681148277068</v>
      </c>
      <c r="E79" s="93">
        <f>'Mortal Baseline'!AA79*('Breast Cancer Epi'!$G$60*'Breast Cancer Epi'!T$66)</f>
        <v>1.1361970242238355</v>
      </c>
      <c r="F79" s="93">
        <f>'Mortal Baseline'!AB79*('Breast Cancer Epi'!$G$60*'Breast Cancer Epi'!U$66)</f>
        <v>2.4156027393325005E-2</v>
      </c>
      <c r="G79" s="93">
        <f t="shared" si="4"/>
        <v>52.590886258352789</v>
      </c>
      <c r="H79" s="2">
        <f>B79/'Mortal Baseline'!X79</f>
        <v>1.6000000000000001E-3</v>
      </c>
      <c r="I79" s="2">
        <f>C79/'Mortal Baseline'!Y79</f>
        <v>1.5082549352466693E-3</v>
      </c>
      <c r="J79" s="2">
        <f>D79/'Mortal Baseline'!Z79</f>
        <v>1.468694549127124E-3</v>
      </c>
      <c r="K79" s="2">
        <f>E79/'Mortal Baseline'!AA79</f>
        <v>1.4356632088305689E-3</v>
      </c>
      <c r="L79" s="2">
        <f>F79/'Mortal Baseline'!AB79</f>
        <v>1.3959774168110061E-3</v>
      </c>
      <c r="M79" s="2">
        <f>SUM(B79:F79)/SUM('Mortal Baseline'!X79:AB79)</f>
        <v>1.5569469220518333E-3</v>
      </c>
      <c r="N79" s="58">
        <f>B79*'Breast Cancer Epi'!$J$60</f>
        <v>2.1044728876056493</v>
      </c>
      <c r="O79" s="58">
        <f>C79*'Breast Cancer Epi'!$J$60</f>
        <v>1.0543361475154187</v>
      </c>
      <c r="P79" s="58">
        <f>D79*'Breast Cancer Epi'!$J$60</f>
        <v>0.2664644764475253</v>
      </c>
      <c r="Q79" s="58">
        <f>E79*'Breast Cancer Epi'!$J$60</f>
        <v>7.5670721813307446E-2</v>
      </c>
      <c r="R79" s="58">
        <f>F79*'Breast Cancer Epi'!$J$60</f>
        <v>1.6087914243954455E-3</v>
      </c>
      <c r="S79" s="93">
        <f t="shared" si="3"/>
        <v>3.5025530248062964</v>
      </c>
      <c r="T79" s="93">
        <f t="shared" si="5"/>
        <v>97.563356193926296</v>
      </c>
    </row>
    <row r="80" spans="1:20">
      <c r="A80" s="58">
        <v>82</v>
      </c>
      <c r="B80" s="93">
        <f>'Mortal Baseline'!X80*('Breast Cancer Epi'!$G$60*'Breast Cancer Epi'!Q$66)</f>
        <v>31.685701272424353</v>
      </c>
      <c r="C80" s="93">
        <f>'Mortal Baseline'!Y80*('Breast Cancer Epi'!$G$60*'Breast Cancer Epi'!R$66)</f>
        <v>14.094935560580343</v>
      </c>
      <c r="D80" s="93">
        <f>'Mortal Baseline'!Z80*('Breast Cancer Epi'!$G$60*'Breast Cancer Epi'!S$66)</f>
        <v>3.4047577440396228</v>
      </c>
      <c r="E80" s="93">
        <f>'Mortal Baseline'!AA80*('Breast Cancer Epi'!$G$60*'Breast Cancer Epi'!T$66)</f>
        <v>0.97828250282261775</v>
      </c>
      <c r="F80" s="93">
        <f>'Mortal Baseline'!AB80*('Breast Cancer Epi'!$G$60*'Breast Cancer Epi'!U$66)</f>
        <v>1.3233666681569828E-2</v>
      </c>
      <c r="G80" s="93">
        <f t="shared" si="4"/>
        <v>50.176910746548501</v>
      </c>
      <c r="H80" s="2">
        <f>B80/'Mortal Baseline'!X80</f>
        <v>1.6000000000000001E-3</v>
      </c>
      <c r="I80" s="2">
        <f>C80/'Mortal Baseline'!Y80</f>
        <v>1.5082549352466693E-3</v>
      </c>
      <c r="J80" s="2">
        <f>D80/'Mortal Baseline'!Z80</f>
        <v>1.468694549127124E-3</v>
      </c>
      <c r="K80" s="2">
        <f>E80/'Mortal Baseline'!AA80</f>
        <v>1.4356632088305689E-3</v>
      </c>
      <c r="L80" s="2">
        <f>F80/'Mortal Baseline'!AB80</f>
        <v>1.3959774168110061E-3</v>
      </c>
      <c r="M80" s="2">
        <f>SUM(B80:F80)/SUM('Mortal Baseline'!X80:AB80)</f>
        <v>1.5603305196512153E-3</v>
      </c>
      <c r="N80" s="58">
        <f>B80*'Breast Cancer Epi'!$J$60</f>
        <v>2.1102677047434621</v>
      </c>
      <c r="O80" s="58">
        <f>C80*'Breast Cancer Epi'!$J$60</f>
        <v>0.93872270833465088</v>
      </c>
      <c r="P80" s="58">
        <f>D80*'Breast Cancer Epi'!$J$60</f>
        <v>0.22675686575303891</v>
      </c>
      <c r="Q80" s="58">
        <f>E80*'Breast Cancer Epi'!$J$60</f>
        <v>6.5153614687986347E-2</v>
      </c>
      <c r="R80" s="58">
        <f>F80*'Breast Cancer Epi'!$J$60</f>
        <v>8.8136220099255063E-4</v>
      </c>
      <c r="S80" s="93">
        <f t="shared" si="3"/>
        <v>3.3417822557201307</v>
      </c>
      <c r="T80" s="93">
        <f t="shared" si="5"/>
        <v>100.90513844964643</v>
      </c>
    </row>
    <row r="81" spans="1:20">
      <c r="A81" s="58">
        <v>83</v>
      </c>
      <c r="B81" s="93">
        <f>'Mortal Baseline'!X81*('Breast Cancer Epi'!$G$60*'Breast Cancer Epi'!Q$66)</f>
        <v>31.774230442945857</v>
      </c>
      <c r="C81" s="93">
        <f>'Mortal Baseline'!Y81*('Breast Cancer Epi'!$G$60*'Breast Cancer Epi'!R$66)</f>
        <v>12.365615957021443</v>
      </c>
      <c r="D81" s="93">
        <f>'Mortal Baseline'!Z81*('Breast Cancer Epi'!$G$60*'Breast Cancer Epi'!S$66)</f>
        <v>2.8813419687419399</v>
      </c>
      <c r="E81" s="93">
        <f>'Mortal Baseline'!AA81*('Breast Cancer Epi'!$G$60*'Breast Cancer Epi'!T$66)</f>
        <v>0.84828945041325521</v>
      </c>
      <c r="F81" s="93">
        <f>'Mortal Baseline'!AB81*('Breast Cancer Epi'!$G$60*'Breast Cancer Epi'!U$66)</f>
        <v>7.0260567638698547E-3</v>
      </c>
      <c r="G81" s="93">
        <f t="shared" si="4"/>
        <v>47.876503875886364</v>
      </c>
      <c r="H81" s="2">
        <f>B81/'Mortal Baseline'!X81</f>
        <v>1.6000000000000001E-3</v>
      </c>
      <c r="I81" s="2">
        <f>C81/'Mortal Baseline'!Y81</f>
        <v>1.5082549352466693E-3</v>
      </c>
      <c r="J81" s="2">
        <f>D81/'Mortal Baseline'!Z81</f>
        <v>1.468694549127124E-3</v>
      </c>
      <c r="K81" s="2">
        <f>E81/'Mortal Baseline'!AA81</f>
        <v>1.4356632088305689E-3</v>
      </c>
      <c r="L81" s="2">
        <f>F81/'Mortal Baseline'!AB81</f>
        <v>1.3959774168110061E-3</v>
      </c>
      <c r="M81" s="2">
        <f>SUM(B81:F81)/SUM('Mortal Baseline'!X81:AB81)</f>
        <v>1.5638117750222847E-3</v>
      </c>
      <c r="N81" s="58">
        <f>B81*'Breast Cancer Epi'!$J$60</f>
        <v>2.1161637475001944</v>
      </c>
      <c r="O81" s="58">
        <f>C81*'Breast Cancer Epi'!$J$60</f>
        <v>0.82355002273762823</v>
      </c>
      <c r="P81" s="58">
        <f>D81*'Breast Cancer Epi'!$J$60</f>
        <v>0.19189737511821323</v>
      </c>
      <c r="Q81" s="58">
        <f>E81*'Breast Cancer Epi'!$J$60</f>
        <v>5.6496077397522805E-2</v>
      </c>
      <c r="R81" s="58">
        <f>F81*'Breast Cancer Epi'!$J$60</f>
        <v>4.6793538047373238E-4</v>
      </c>
      <c r="S81" s="93">
        <f t="shared" si="3"/>
        <v>3.1885751581340323</v>
      </c>
      <c r="T81" s="93">
        <f t="shared" si="5"/>
        <v>104.09371360778046</v>
      </c>
    </row>
    <row r="82" spans="1:20">
      <c r="A82" s="58">
        <v>84</v>
      </c>
      <c r="B82" s="93">
        <f>'Mortal Baseline'!X82*('Breast Cancer Epi'!$G$60*'Breast Cancer Epi'!Q$66)</f>
        <v>31.858985447297385</v>
      </c>
      <c r="C82" s="93">
        <f>'Mortal Baseline'!Y82*('Breast Cancer Epi'!$G$60*'Breast Cancer Epi'!R$66)</f>
        <v>10.657469971295992</v>
      </c>
      <c r="D82" s="93">
        <f>'Mortal Baseline'!Z82*('Breast Cancer Epi'!$G$60*'Breast Cancer Epi'!S$66)</f>
        <v>2.4232632513766008</v>
      </c>
      <c r="E82" s="93">
        <f>'Mortal Baseline'!AA82*('Breast Cancer Epi'!$G$60*'Breast Cancer Epi'!T$66)</f>
        <v>0.74102887733881528</v>
      </c>
      <c r="F82" s="93">
        <f>'Mortal Baseline'!AB82*('Breast Cancer Epi'!$G$60*'Breast Cancer Epi'!U$66)</f>
        <v>3.6088721130013318E-3</v>
      </c>
      <c r="G82" s="93">
        <f t="shared" si="4"/>
        <v>45.684356419421796</v>
      </c>
      <c r="H82" s="2">
        <f>B82/'Mortal Baseline'!X82</f>
        <v>1.6000000000000001E-3</v>
      </c>
      <c r="I82" s="2">
        <f>C82/'Mortal Baseline'!Y82</f>
        <v>1.5082549352466693E-3</v>
      </c>
      <c r="J82" s="2">
        <f>D82/'Mortal Baseline'!Z82</f>
        <v>1.468694549127124E-3</v>
      </c>
      <c r="K82" s="2">
        <f>E82/'Mortal Baseline'!AA82</f>
        <v>1.4356632088305689E-3</v>
      </c>
      <c r="L82" s="2">
        <f>F82/'Mortal Baseline'!AB82</f>
        <v>1.3959774168110061E-3</v>
      </c>
      <c r="M82" s="2">
        <f>SUM(B82:F82)/SUM('Mortal Baseline'!X82:AB82)</f>
        <v>1.5673966964226446E-3</v>
      </c>
      <c r="N82" s="58">
        <f>B82*'Breast Cancer Epi'!$J$60</f>
        <v>2.121808430790006</v>
      </c>
      <c r="O82" s="58">
        <f>C82*'Breast Cancer Epi'!$J$60</f>
        <v>0.70978750008831315</v>
      </c>
      <c r="P82" s="58">
        <f>D82*'Breast Cancer Epi'!$J$60</f>
        <v>0.16138933254168164</v>
      </c>
      <c r="Q82" s="58">
        <f>E82*'Breast Cancer Epi'!$J$60</f>
        <v>4.9352523230765104E-2</v>
      </c>
      <c r="R82" s="58">
        <f>F82*'Breast Cancer Epi'!$J$60</f>
        <v>2.4035088272588871E-4</v>
      </c>
      <c r="S82" s="93">
        <f t="shared" ref="S82:S98" si="6">SUM(N82:R82)</f>
        <v>3.0425781375334919</v>
      </c>
      <c r="T82" s="93">
        <f t="shared" si="5"/>
        <v>107.13629174531395</v>
      </c>
    </row>
    <row r="83" spans="1:20">
      <c r="A83" s="58">
        <v>85</v>
      </c>
      <c r="B83" s="93">
        <f>'Mortal Baseline'!X83*('Breast Cancer Epi'!$G$61*'Breast Cancer Epi'!Q$66)</f>
        <v>45.636801790600629</v>
      </c>
      <c r="C83" s="93">
        <f>'Mortal Baseline'!Y83*('Breast Cancer Epi'!$G$61*'Breast Cancer Epi'!R$66)</f>
        <v>12.852734262693927</v>
      </c>
      <c r="D83" s="93">
        <f>'Mortal Baseline'!Z83*('Breast Cancer Epi'!$G$61*'Breast Cancer Epi'!S$66)</f>
        <v>2.8923879556085765</v>
      </c>
      <c r="E83" s="93">
        <f>'Mortal Baseline'!AA83*('Breast Cancer Epi'!$G$61*'Breast Cancer Epi'!T$66)</f>
        <v>0.93223026151177502</v>
      </c>
      <c r="F83" s="93">
        <f>'Mortal Baseline'!AB83*('Breast Cancer Epi'!$G$61*'Breast Cancer Epi'!U$66)</f>
        <v>2.5581722620503216E-3</v>
      </c>
      <c r="G83" s="93">
        <f t="shared" si="4"/>
        <v>62.316712442676959</v>
      </c>
      <c r="H83" s="2">
        <f>B83/'Mortal Baseline'!X83</f>
        <v>2.3E-3</v>
      </c>
      <c r="I83" s="2">
        <f>C83/'Mortal Baseline'!Y83</f>
        <v>2.1681164694170871E-3</v>
      </c>
      <c r="J83" s="2">
        <f>D83/'Mortal Baseline'!Z83</f>
        <v>2.1112484143702404E-3</v>
      </c>
      <c r="K83" s="2">
        <f>E83/'Mortal Baseline'!AA83</f>
        <v>2.0637658626939427E-3</v>
      </c>
      <c r="L83" s="2">
        <f>F83/'Mortal Baseline'!AB83</f>
        <v>2.006717536665821E-3</v>
      </c>
      <c r="M83" s="2">
        <f>SUM(B83:F83)/SUM('Mortal Baseline'!X83:AB83)</f>
        <v>2.2584140792908875E-3</v>
      </c>
      <c r="N83" s="58">
        <f>B83*'Breast Cancer Epi'!$J$61</f>
        <v>4.4815339358369819</v>
      </c>
      <c r="O83" s="58">
        <f>C83*'Breast Cancer Epi'!$J$61</f>
        <v>1.2621385045965436</v>
      </c>
      <c r="P83" s="58">
        <f>D83*'Breast Cancer Epi'!$J$61</f>
        <v>0.28403249724076218</v>
      </c>
      <c r="Q83" s="58">
        <f>E83*'Breast Cancer Epi'!$J$61</f>
        <v>9.1545011680456298E-2</v>
      </c>
      <c r="R83" s="58">
        <f>F83*'Breast Cancer Epi'!$J$61</f>
        <v>2.5121251613334158E-4</v>
      </c>
      <c r="S83" s="93">
        <f t="shared" si="6"/>
        <v>6.1195011618708772</v>
      </c>
      <c r="T83" s="93">
        <f t="shared" si="5"/>
        <v>113.25579290718483</v>
      </c>
    </row>
    <row r="84" spans="1:20">
      <c r="A84" s="58">
        <v>86</v>
      </c>
      <c r="B84" s="93">
        <f>'Mortal Baseline'!X84*('Breast Cancer Epi'!$G$61*'Breast Cancer Epi'!Q$66)</f>
        <v>43.158610992666546</v>
      </c>
      <c r="C84" s="93">
        <f>'Mortal Baseline'!Y84*('Breast Cancer Epi'!$G$61*'Breast Cancer Epi'!R$66)</f>
        <v>9.9893794970733847</v>
      </c>
      <c r="D84" s="93">
        <f>'Mortal Baseline'!Z84*('Breast Cancer Epi'!$G$61*'Breast Cancer Epi'!S$66)</f>
        <v>2.2629306663899706</v>
      </c>
      <c r="E84" s="93">
        <f>'Mortal Baseline'!AA84*('Breast Cancer Epi'!$G$61*'Breast Cancer Epi'!T$66)</f>
        <v>0.78081748065610879</v>
      </c>
      <c r="F84" s="93">
        <f>'Mortal Baseline'!AB84*('Breast Cancer Epi'!$G$61*'Breast Cancer Epi'!U$66)</f>
        <v>1.1544852442563491E-3</v>
      </c>
      <c r="G84" s="93">
        <f t="shared" si="4"/>
        <v>56.19289312203027</v>
      </c>
      <c r="H84" s="2">
        <f>B84/'Mortal Baseline'!X84</f>
        <v>2.3E-3</v>
      </c>
      <c r="I84" s="2">
        <f>C84/'Mortal Baseline'!Y84</f>
        <v>2.1681164694170871E-3</v>
      </c>
      <c r="J84" s="2">
        <f>D84/'Mortal Baseline'!Z84</f>
        <v>2.1112484143702404E-3</v>
      </c>
      <c r="K84" s="2">
        <f>E84/'Mortal Baseline'!AA84</f>
        <v>2.0637658626939427E-3</v>
      </c>
      <c r="L84" s="2">
        <f>F84/'Mortal Baseline'!AB84</f>
        <v>2.006717536665821E-3</v>
      </c>
      <c r="M84" s="2">
        <f>SUM(B84:F84)/SUM('Mortal Baseline'!X84:AB84)</f>
        <v>2.2637631421975417E-3</v>
      </c>
      <c r="N84" s="58">
        <f>B84*'Breast Cancer Epi'!$J$61</f>
        <v>4.2381755994798542</v>
      </c>
      <c r="O84" s="58">
        <f>C84*'Breast Cancer Epi'!$J$61</f>
        <v>0.98095706661260629</v>
      </c>
      <c r="P84" s="58">
        <f>D84*'Breast Cancer Epi'!$J$61</f>
        <v>0.22221979143949511</v>
      </c>
      <c r="Q84" s="58">
        <f>E84*'Breast Cancer Epi'!$J$61</f>
        <v>7.6676276600429874E-2</v>
      </c>
      <c r="R84" s="58">
        <f>F84*'Breast Cancer Epi'!$J$61</f>
        <v>1.1337045098597348E-4</v>
      </c>
      <c r="S84" s="93">
        <f t="shared" si="6"/>
        <v>5.5181421045833714</v>
      </c>
      <c r="T84" s="93">
        <f t="shared" si="5"/>
        <v>118.7739350117682</v>
      </c>
    </row>
    <row r="85" spans="1:20">
      <c r="A85" s="58">
        <v>87</v>
      </c>
      <c r="B85" s="93">
        <f>'Mortal Baseline'!X85*('Breast Cancer Epi'!$G$61*'Breast Cancer Epi'!Q$66)</f>
        <v>40.721727043474807</v>
      </c>
      <c r="C85" s="93">
        <f>'Mortal Baseline'!Y85*('Breast Cancer Epi'!$G$61*'Breast Cancer Epi'!R$66)</f>
        <v>7.5363290441548498</v>
      </c>
      <c r="D85" s="93">
        <f>'Mortal Baseline'!Z85*('Breast Cancer Epi'!$G$61*'Breast Cancer Epi'!S$66)</f>
        <v>1.752856631187329</v>
      </c>
      <c r="E85" s="93">
        <f>'Mortal Baseline'!AA85*('Breast Cancer Epi'!$G$61*'Breast Cancer Epi'!T$66)</f>
        <v>0.65833712823157897</v>
      </c>
      <c r="F85" s="93">
        <f>'Mortal Baseline'!AB85*('Breast Cancer Epi'!$G$61*'Breast Cancer Epi'!U$66)</f>
        <v>5.0040237386150105E-4</v>
      </c>
      <c r="G85" s="93">
        <f t="shared" si="4"/>
        <v>50.669750249422421</v>
      </c>
      <c r="H85" s="2">
        <f>B85/'Mortal Baseline'!X85</f>
        <v>2.3E-3</v>
      </c>
      <c r="I85" s="2">
        <f>C85/'Mortal Baseline'!Y85</f>
        <v>2.1681164694170871E-3</v>
      </c>
      <c r="J85" s="2">
        <f>D85/'Mortal Baseline'!Z85</f>
        <v>2.1112484143702404E-3</v>
      </c>
      <c r="K85" s="2">
        <f>E85/'Mortal Baseline'!AA85</f>
        <v>2.0637658626939427E-3</v>
      </c>
      <c r="L85" s="2">
        <f>F85/'Mortal Baseline'!AB85</f>
        <v>2.006717536665821E-3</v>
      </c>
      <c r="M85" s="2">
        <f>SUM(B85:F85)/SUM('Mortal Baseline'!X85:AB85)</f>
        <v>2.2690753032533354E-3</v>
      </c>
      <c r="N85" s="58">
        <f>B85*'Breast Cancer Epi'!$J$61</f>
        <v>3.9988735956692261</v>
      </c>
      <c r="O85" s="58">
        <f>C85*'Breast Cancer Epi'!$J$61</f>
        <v>0.74006751213600619</v>
      </c>
      <c r="P85" s="58">
        <f>D85*'Breast Cancer Epi'!$J$61</f>
        <v>0.1721305211825957</v>
      </c>
      <c r="Q85" s="58">
        <f>E85*'Breast Cancer Epi'!$J$61</f>
        <v>6.4648705992341057E-2</v>
      </c>
      <c r="R85" s="58">
        <f>F85*'Breast Cancer Epi'!$J$61</f>
        <v>4.9139513113199402E-5</v>
      </c>
      <c r="S85" s="93">
        <f t="shared" si="6"/>
        <v>4.9757694744932817</v>
      </c>
      <c r="T85" s="93">
        <f t="shared" si="5"/>
        <v>123.74970448626148</v>
      </c>
    </row>
    <row r="86" spans="1:20">
      <c r="A86" s="58">
        <v>88</v>
      </c>
      <c r="B86" s="93">
        <f>'Mortal Baseline'!X86*('Breast Cancer Epi'!$G$61*'Breast Cancer Epi'!Q$66)</f>
        <v>38.29024169265405</v>
      </c>
      <c r="C86" s="93">
        <f>'Mortal Baseline'!Y86*('Breast Cancer Epi'!$G$61*'Breast Cancer Epi'!R$66)</f>
        <v>5.494792951356354</v>
      </c>
      <c r="D86" s="93">
        <f>'Mortal Baseline'!Z86*('Breast Cancer Epi'!$G$61*'Breast Cancer Epi'!S$66)</f>
        <v>1.3419757069064964</v>
      </c>
      <c r="E86" s="93">
        <f>'Mortal Baseline'!AA86*('Breast Cancer Epi'!$G$61*'Breast Cancer Epi'!T$66)</f>
        <v>0.55836096988536787</v>
      </c>
      <c r="F86" s="93">
        <f>'Mortal Baseline'!AB86*('Breast Cancer Epi'!$G$61*'Breast Cancer Epi'!U$66)</f>
        <v>2.0769879840552461E-4</v>
      </c>
      <c r="G86" s="93">
        <f t="shared" si="4"/>
        <v>45.685579019600674</v>
      </c>
      <c r="H86" s="2">
        <f>B86/'Mortal Baseline'!X86</f>
        <v>2.3E-3</v>
      </c>
      <c r="I86" s="2">
        <f>C86/'Mortal Baseline'!Y86</f>
        <v>2.1681164694170871E-3</v>
      </c>
      <c r="J86" s="2">
        <f>D86/'Mortal Baseline'!Z86</f>
        <v>2.1112484143702404E-3</v>
      </c>
      <c r="K86" s="2">
        <f>E86/'Mortal Baseline'!AA86</f>
        <v>2.0637658626939427E-3</v>
      </c>
      <c r="L86" s="2">
        <f>F86/'Mortal Baseline'!AB86</f>
        <v>2.006717536665821E-3</v>
      </c>
      <c r="M86" s="2">
        <f>SUM(B86:F86)/SUM('Mortal Baseline'!X86:AB86)</f>
        <v>2.2742061626951915E-3</v>
      </c>
      <c r="N86" s="58">
        <f>B86*'Breast Cancer Epi'!$J$61</f>
        <v>3.7601017342186274</v>
      </c>
      <c r="O86" s="58">
        <f>C86*'Breast Cancer Epi'!$J$61</f>
        <v>0.53958866782319392</v>
      </c>
      <c r="P86" s="58">
        <f>D86*'Breast Cancer Epi'!$J$61</f>
        <v>0.13178201441821794</v>
      </c>
      <c r="Q86" s="58">
        <f>E86*'Breast Cancer Epi'!$J$61</f>
        <v>5.4831047242743125E-2</v>
      </c>
      <c r="R86" s="58">
        <f>F86*'Breast Cancer Epi'!$J$61</f>
        <v>2.0396022003422517E-5</v>
      </c>
      <c r="S86" s="93">
        <f t="shared" si="6"/>
        <v>4.4863238597247861</v>
      </c>
      <c r="T86" s="93">
        <f t="shared" si="5"/>
        <v>128.23602834598626</v>
      </c>
    </row>
    <row r="87" spans="1:20">
      <c r="A87" s="58">
        <v>89</v>
      </c>
      <c r="B87" s="93">
        <f>'Mortal Baseline'!X87*('Breast Cancer Epi'!$G$61*'Breast Cancer Epi'!Q$66)</f>
        <v>36.03926181070625</v>
      </c>
      <c r="C87" s="93">
        <f>'Mortal Baseline'!Y87*('Breast Cancer Epi'!$G$61*'Breast Cancer Epi'!R$66)</f>
        <v>3.8775210787458616</v>
      </c>
      <c r="D87" s="93">
        <f>'Mortal Baseline'!Z87*('Breast Cancer Epi'!$G$61*'Breast Cancer Epi'!S$66)</f>
        <v>1.0194340892871585</v>
      </c>
      <c r="E87" s="93">
        <f>'Mortal Baseline'!AA87*('Breast Cancer Epi'!$G$61*'Breast Cancer Epi'!T$66)</f>
        <v>0.47871425845316068</v>
      </c>
      <c r="F87" s="93">
        <f>'Mortal Baseline'!AB87*('Breast Cancer Epi'!$G$61*'Breast Cancer Epi'!U$66)</f>
        <v>8.2766279608330223E-5</v>
      </c>
      <c r="G87" s="93">
        <f t="shared" si="4"/>
        <v>41.415014003472045</v>
      </c>
      <c r="H87" s="2">
        <f>B87/'Mortal Baseline'!X87</f>
        <v>2.3E-3</v>
      </c>
      <c r="I87" s="2">
        <f>C87/'Mortal Baseline'!Y87</f>
        <v>2.1681164694170871E-3</v>
      </c>
      <c r="J87" s="2">
        <f>D87/'Mortal Baseline'!Z87</f>
        <v>2.11124841437024E-3</v>
      </c>
      <c r="K87" s="2">
        <f>E87/'Mortal Baseline'!AA87</f>
        <v>2.0637658626939427E-3</v>
      </c>
      <c r="L87" s="2">
        <f>F87/'Mortal Baseline'!AB87</f>
        <v>2.006717536665821E-3</v>
      </c>
      <c r="M87" s="2">
        <f>SUM(B87:F87)/SUM('Mortal Baseline'!X87:AB87)</f>
        <v>2.2789895083440643E-3</v>
      </c>
      <c r="N87" s="58">
        <f>B87*'Breast Cancer Epi'!$J$61</f>
        <v>3.5390555098113534</v>
      </c>
      <c r="O87" s="58">
        <f>C87*'Breast Cancer Epi'!$J$61</f>
        <v>0.38077256993284359</v>
      </c>
      <c r="P87" s="58">
        <f>D87*'Breast Cancer Epi'!$J$61</f>
        <v>0.10010842756799897</v>
      </c>
      <c r="Q87" s="58">
        <f>E87*'Breast Cancer Epi'!$J$61</f>
        <v>4.7009740180100373E-2</v>
      </c>
      <c r="R87" s="58">
        <f>F87*'Breast Cancer Epi'!$J$61</f>
        <v>8.1276486575380274E-6</v>
      </c>
      <c r="S87" s="93">
        <f t="shared" si="6"/>
        <v>4.0669543751409538</v>
      </c>
      <c r="T87" s="93">
        <f t="shared" si="5"/>
        <v>132.30298272112722</v>
      </c>
    </row>
    <row r="88" spans="1:20">
      <c r="A88" s="58">
        <v>90</v>
      </c>
      <c r="B88" s="93">
        <f>'Mortal Baseline'!X88*('Breast Cancer Epi'!$G$62*'Breast Cancer Epi'!Q$66)</f>
        <v>53.095828547270507</v>
      </c>
      <c r="C88" s="93">
        <f>'Mortal Baseline'!Y88*('Breast Cancer Epi'!$G$62*'Breast Cancer Epi'!R$66)</f>
        <v>4.130751641744264</v>
      </c>
      <c r="D88" s="93">
        <f>'Mortal Baseline'!Z88*('Breast Cancer Epi'!$G$62*'Breast Cancer Epi'!S$66)</f>
        <v>1.2009855644653922</v>
      </c>
      <c r="E88" s="93">
        <f>'Mortal Baseline'!AA88*('Breast Cancer Epi'!$G$62*'Breast Cancer Epi'!T$66)</f>
        <v>0.64910594786971831</v>
      </c>
      <c r="F88" s="93">
        <f>'Mortal Baseline'!AB88*('Breast Cancer Epi'!$G$62*'Breast Cancer Epi'!U$66)</f>
        <v>4.9423602417607407E-5</v>
      </c>
      <c r="G88" s="93">
        <f t="shared" si="4"/>
        <v>59.0767211249523</v>
      </c>
      <c r="H88" s="2">
        <f>B88/'Mortal Baseline'!X88</f>
        <v>3.5999999999999999E-3</v>
      </c>
      <c r="I88" s="2">
        <f>C88/'Mortal Baseline'!Y88</f>
        <v>3.3935736043050058E-3</v>
      </c>
      <c r="J88" s="2">
        <f>D88/'Mortal Baseline'!Z88</f>
        <v>3.3045627355360288E-3</v>
      </c>
      <c r="K88" s="2">
        <f>E88/'Mortal Baseline'!AA88</f>
        <v>3.2302422198687798E-3</v>
      </c>
      <c r="L88" s="2">
        <f>F88/'Mortal Baseline'!AB88</f>
        <v>3.1409491878247636E-3</v>
      </c>
      <c r="M88" s="2">
        <f>SUM(B88:F88)/SUM('Mortal Baseline'!X88:AB88)</f>
        <v>3.5738090715792437E-3</v>
      </c>
      <c r="N88" s="58">
        <f>B88*'Breast Cancer Epi'!$J$62</f>
        <v>6.4139760885102772</v>
      </c>
      <c r="O88" s="58">
        <f>C88*'Breast Cancer Epi'!$J$62</f>
        <v>0.4989947983227071</v>
      </c>
      <c r="P88" s="58">
        <f>D88*'Breast Cancer Epi'!$J$62</f>
        <v>0.14507905618741937</v>
      </c>
      <c r="Q88" s="58">
        <f>E88*'Breast Cancer Epi'!$J$62</f>
        <v>7.8411998502661978E-2</v>
      </c>
      <c r="R88" s="58">
        <f>F88*'Breast Cancer Epi'!$J$62</f>
        <v>5.9703711720469753E-6</v>
      </c>
      <c r="S88" s="93">
        <f t="shared" si="6"/>
        <v>7.1364679118942371</v>
      </c>
      <c r="T88" s="93">
        <f t="shared" si="5"/>
        <v>139.43945063302147</v>
      </c>
    </row>
    <row r="89" spans="1:20">
      <c r="A89" s="58">
        <v>91</v>
      </c>
      <c r="B89" s="93">
        <f>'Mortal Baseline'!X89*('Breast Cancer Epi'!$G$62*'Breast Cancer Epi'!Q$66)</f>
        <v>44.287851198683484</v>
      </c>
      <c r="C89" s="93">
        <f>'Mortal Baseline'!Y89*('Breast Cancer Epi'!$G$62*'Breast Cancer Epi'!R$66)</f>
        <v>2.3977092235494775</v>
      </c>
      <c r="D89" s="93">
        <f>'Mortal Baseline'!Z89*('Breast Cancer Epi'!$G$62*'Breast Cancer Epi'!S$66)</f>
        <v>0.79324706305040016</v>
      </c>
      <c r="E89" s="93">
        <f>'Mortal Baseline'!AA89*('Breast Cancer Epi'!$G$62*'Breast Cancer Epi'!T$66)</f>
        <v>0.50373140731770827</v>
      </c>
      <c r="F89" s="93">
        <f>'Mortal Baseline'!AB89*('Breast Cancer Epi'!$G$62*'Breast Cancer Epi'!U$66)</f>
        <v>1.59659836310207E-5</v>
      </c>
      <c r="G89" s="93">
        <f t="shared" si="4"/>
        <v>47.982554858584699</v>
      </c>
      <c r="H89" s="2">
        <f>B89/'Mortal Baseline'!X89</f>
        <v>3.6000000000000003E-3</v>
      </c>
      <c r="I89" s="2">
        <f>C89/'Mortal Baseline'!Y89</f>
        <v>3.3935736043050058E-3</v>
      </c>
      <c r="J89" s="2">
        <f>D89/'Mortal Baseline'!Z89</f>
        <v>3.304562735536028E-3</v>
      </c>
      <c r="K89" s="2">
        <f>E89/'Mortal Baseline'!AA89</f>
        <v>3.2302422198687798E-3</v>
      </c>
      <c r="L89" s="2">
        <f>F89/'Mortal Baseline'!AB89</f>
        <v>3.1409491878247632E-3</v>
      </c>
      <c r="M89" s="2">
        <f>SUM(B89:F89)/SUM('Mortal Baseline'!X89:AB89)</f>
        <v>3.5795272768656423E-3</v>
      </c>
      <c r="N89" s="58">
        <f>B89*'Breast Cancer Epi'!$J$62</f>
        <v>5.3499724248009652</v>
      </c>
      <c r="O89" s="58">
        <f>C89*'Breast Cancer Epi'!$J$62</f>
        <v>0.28964327420477687</v>
      </c>
      <c r="P89" s="58">
        <f>D89*'Breast Cancer Epi'!$J$62</f>
        <v>9.5824245216488343E-2</v>
      </c>
      <c r="Q89" s="58">
        <f>E89*'Breast Cancer Epi'!$J$62</f>
        <v>6.0850754003979164E-2</v>
      </c>
      <c r="R89" s="58">
        <f>F89*'Breast Cancer Epi'!$J$62</f>
        <v>1.9286908226273005E-6</v>
      </c>
      <c r="S89" s="93">
        <f t="shared" si="6"/>
        <v>5.7962926269170332</v>
      </c>
      <c r="T89" s="93">
        <f t="shared" si="5"/>
        <v>145.23574325993849</v>
      </c>
    </row>
    <row r="90" spans="1:20">
      <c r="A90" s="58">
        <v>92</v>
      </c>
      <c r="B90" s="93">
        <f>'Mortal Baseline'!X90*('Breast Cancer Epi'!$G$62*'Breast Cancer Epi'!Q$66)</f>
        <v>36.722378286391162</v>
      </c>
      <c r="C90" s="93">
        <f>'Mortal Baseline'!Y90*('Breast Cancer Epi'!$G$62*'Breast Cancer Epi'!R$66)</f>
        <v>1.3291859611247669</v>
      </c>
      <c r="D90" s="93">
        <f>'Mortal Baseline'!Z90*('Breast Cancer Epi'!$G$62*'Breast Cancer Epi'!S$66)</f>
        <v>0.51552200295848916</v>
      </c>
      <c r="E90" s="93">
        <f>'Mortal Baseline'!AA90*('Breast Cancer Epi'!$G$62*'Breast Cancer Epi'!T$66)</f>
        <v>0.39304774848285118</v>
      </c>
      <c r="F90" s="93">
        <f>'Mortal Baseline'!AB90*('Breast Cancer Epi'!$G$62*'Breast Cancer Epi'!U$66)</f>
        <v>4.8897613546595426E-6</v>
      </c>
      <c r="G90" s="93">
        <f t="shared" si="4"/>
        <v>38.960138888718625</v>
      </c>
      <c r="H90" s="2">
        <f>B90/'Mortal Baseline'!X90</f>
        <v>3.6000000000000003E-3</v>
      </c>
      <c r="I90" s="2">
        <f>C90/'Mortal Baseline'!Y90</f>
        <v>3.3935736043050058E-3</v>
      </c>
      <c r="J90" s="2">
        <f>D90/'Mortal Baseline'!Z90</f>
        <v>3.3045627355360284E-3</v>
      </c>
      <c r="K90" s="2">
        <f>E90/'Mortal Baseline'!AA90</f>
        <v>3.2302422198687798E-3</v>
      </c>
      <c r="L90" s="2">
        <f>F90/'Mortal Baseline'!AB90</f>
        <v>3.1409491878247641E-3</v>
      </c>
      <c r="M90" s="2">
        <f>SUM(B90:F90)/SUM('Mortal Baseline'!X90:AB90)</f>
        <v>3.5841827722310647E-3</v>
      </c>
      <c r="N90" s="58">
        <f>B90*'Breast Cancer Epi'!$J$62</f>
        <v>4.4360632969960525</v>
      </c>
      <c r="O90" s="58">
        <f>C90*'Breast Cancer Epi'!$J$62</f>
        <v>0.16056566410387185</v>
      </c>
      <c r="P90" s="58">
        <f>D90*'Breast Cancer Epi'!$J$62</f>
        <v>6.2275057957385492E-2</v>
      </c>
      <c r="Q90" s="58">
        <f>E90*'Breast Cancer Epi'!$J$62</f>
        <v>4.7480168016728427E-2</v>
      </c>
      <c r="R90" s="58">
        <f>F90*'Breast Cancer Epi'!$J$62</f>
        <v>5.9068317164287276E-7</v>
      </c>
      <c r="S90" s="93">
        <f t="shared" si="6"/>
        <v>4.7063847777572096</v>
      </c>
      <c r="T90" s="93">
        <f t="shared" si="5"/>
        <v>149.94212803769571</v>
      </c>
    </row>
    <row r="91" spans="1:20">
      <c r="A91" s="58">
        <v>93</v>
      </c>
      <c r="B91" s="93">
        <f>'Mortal Baseline'!X91*('Breast Cancer Epi'!$G$62*'Breast Cancer Epi'!Q$66)</f>
        <v>30.283636568675714</v>
      </c>
      <c r="C91" s="93">
        <f>'Mortal Baseline'!Y91*('Breast Cancer Epi'!$G$62*'Breast Cancer Epi'!R$66)</f>
        <v>0.70303521140165981</v>
      </c>
      <c r="D91" s="93">
        <f>'Mortal Baseline'!Z91*('Breast Cancer Epi'!$G$62*'Breast Cancer Epi'!S$66)</f>
        <v>0.32965972358725237</v>
      </c>
      <c r="E91" s="93">
        <f>'Mortal Baseline'!AA91*('Breast Cancer Epi'!$G$62*'Breast Cancer Epi'!T$66)</f>
        <v>0.30868426773376734</v>
      </c>
      <c r="F91" s="93">
        <f>'Mortal Baseline'!AB91*('Breast Cancer Epi'!$G$62*'Breast Cancer Epi'!U$66)</f>
        <v>1.4176907255205254E-6</v>
      </c>
      <c r="G91" s="93">
        <f t="shared" si="4"/>
        <v>31.625017189089117</v>
      </c>
      <c r="H91" s="2">
        <f>B91/'Mortal Baseline'!X91</f>
        <v>3.5999999999999999E-3</v>
      </c>
      <c r="I91" s="2">
        <f>C91/'Mortal Baseline'!Y91</f>
        <v>3.3935736043050053E-3</v>
      </c>
      <c r="J91" s="2">
        <f>D91/'Mortal Baseline'!Z91</f>
        <v>3.304562735536028E-3</v>
      </c>
      <c r="K91" s="2">
        <f>E91/'Mortal Baseline'!AA91</f>
        <v>3.2302422198687798E-3</v>
      </c>
      <c r="L91" s="2">
        <f>F91/'Mortal Baseline'!AB91</f>
        <v>3.1409491878247636E-3</v>
      </c>
      <c r="M91" s="2">
        <f>SUM(B91:F91)/SUM('Mortal Baseline'!X91:AB91)</f>
        <v>3.5877962015235412E-3</v>
      </c>
      <c r="N91" s="58">
        <f>B91*'Breast Cancer Epi'!$J$62</f>
        <v>3.6582632974960263</v>
      </c>
      <c r="O91" s="58">
        <f>C91*'Breast Cancer Epi'!$J$62</f>
        <v>8.4926653537320512E-2</v>
      </c>
      <c r="P91" s="58">
        <f>D91*'Breast Cancer Epi'!$J$62</f>
        <v>3.982289460934009E-2</v>
      </c>
      <c r="Q91" s="58">
        <f>E91*'Breast Cancer Epi'!$J$62</f>
        <v>3.7289059542239093E-2</v>
      </c>
      <c r="R91" s="58">
        <f>F91*'Breast Cancer Epi'!$J$62</f>
        <v>1.7125703964287947E-7</v>
      </c>
      <c r="S91" s="93">
        <f t="shared" si="6"/>
        <v>3.8203020764419655</v>
      </c>
      <c r="T91" s="93">
        <f t="shared" si="5"/>
        <v>153.76243011413769</v>
      </c>
    </row>
    <row r="92" spans="1:20">
      <c r="A92" s="58">
        <v>94</v>
      </c>
      <c r="B92" s="93">
        <f>'Mortal Baseline'!X92*('Breast Cancer Epi'!$G$62*'Breast Cancer Epi'!Q$66)</f>
        <v>24.857714395088546</v>
      </c>
      <c r="C92" s="93">
        <f>'Mortal Baseline'!Y92*('Breast Cancer Epi'!$G$62*'Breast Cancer Epi'!R$66)</f>
        <v>0.35461137105640755</v>
      </c>
      <c r="D92" s="93">
        <f>'Mortal Baseline'!Z92*('Breast Cancer Epi'!$G$62*'Breast Cancer Epi'!S$66)</f>
        <v>0.20750166833332181</v>
      </c>
      <c r="E92" s="93">
        <f>'Mortal Baseline'!AA92*('Breast Cancer Epi'!$G$62*'Breast Cancer Epi'!T$66)</f>
        <v>0.24435348478668681</v>
      </c>
      <c r="F92" s="93">
        <f>'Mortal Baseline'!AB92*('Breast Cancer Epi'!$G$62*'Breast Cancer Epi'!U$66)</f>
        <v>3.8866876981186052E-7</v>
      </c>
      <c r="G92" s="93">
        <f t="shared" si="4"/>
        <v>25.664181307933731</v>
      </c>
      <c r="H92" s="2">
        <f>B92/'Mortal Baseline'!X92</f>
        <v>3.5999999999999999E-3</v>
      </c>
      <c r="I92" s="2">
        <f>C92/'Mortal Baseline'!Y92</f>
        <v>3.3935736043050062E-3</v>
      </c>
      <c r="J92" s="2">
        <f>D92/'Mortal Baseline'!Z92</f>
        <v>3.3045627355360284E-3</v>
      </c>
      <c r="K92" s="2">
        <f>E92/'Mortal Baseline'!AA92</f>
        <v>3.2302422198687798E-3</v>
      </c>
      <c r="L92" s="2">
        <f>F92/'Mortal Baseline'!AB92</f>
        <v>3.1409491878247636E-3</v>
      </c>
      <c r="M92" s="2">
        <f>SUM(B92:F92)/SUM('Mortal Baseline'!X92:AB92)</f>
        <v>3.5904737351836863E-3</v>
      </c>
      <c r="N92" s="58">
        <f>B92*'Breast Cancer Epi'!$J$62</f>
        <v>3.0028118989266965</v>
      </c>
      <c r="O92" s="58">
        <f>C92*'Breast Cancer Epi'!$J$62</f>
        <v>4.2837053623614035E-2</v>
      </c>
      <c r="P92" s="58">
        <f>D92*'Breast Cancer Epi'!$J$62</f>
        <v>2.5066201534665277E-2</v>
      </c>
      <c r="Q92" s="58">
        <f>E92*'Breast Cancer Epi'!$J$62</f>
        <v>2.9517900962231766E-2</v>
      </c>
      <c r="R92" s="58">
        <f>F92*'Breast Cancer Epi'!$J$62</f>
        <v>4.695118739327275E-8</v>
      </c>
      <c r="S92" s="93">
        <f t="shared" si="6"/>
        <v>3.1002331019983949</v>
      </c>
      <c r="T92" s="93">
        <f t="shared" si="5"/>
        <v>156.86266321613607</v>
      </c>
    </row>
    <row r="93" spans="1:20">
      <c r="A93" s="58">
        <v>95</v>
      </c>
      <c r="B93" s="93">
        <f>'Mortal Baseline'!X93*('Breast Cancer Epi'!$G$63*'Breast Cancer Epi'!Q$66)</f>
        <v>23.715901743801123</v>
      </c>
      <c r="C93" s="93">
        <f>'Mortal Baseline'!Y93*('Breast Cancer Epi'!$G$63*'Breast Cancer Epi'!R$66)</f>
        <v>0.19893401123951107</v>
      </c>
      <c r="D93" s="93">
        <f>'Mortal Baseline'!Z93*('Breast Cancer Epi'!$G$63*'Breast Cancer Epi'!S$66)</f>
        <v>0.15006700865664735</v>
      </c>
      <c r="E93" s="93">
        <f>'Mortal Baseline'!AA93*('Breast Cancer Epi'!$G$63*'Breast Cancer Epi'!T$66)</f>
        <v>0.22781956873160164</v>
      </c>
      <c r="F93" s="93">
        <f>'Mortal Baseline'!AB93*('Breast Cancer Epi'!$G$63*'Breast Cancer Epi'!U$66)</f>
        <v>1.1743180167940397E-7</v>
      </c>
      <c r="G93" s="93">
        <f t="shared" si="4"/>
        <v>24.292722449860687</v>
      </c>
      <c r="H93" s="2">
        <f>B93/'Mortal Baseline'!X93</f>
        <v>4.1999999999999997E-3</v>
      </c>
      <c r="I93" s="2">
        <f>C93/'Mortal Baseline'!Y93</f>
        <v>3.9591692050225061E-3</v>
      </c>
      <c r="J93" s="2">
        <f>D93/'Mortal Baseline'!Z93</f>
        <v>3.8553231914586999E-3</v>
      </c>
      <c r="K93" s="2">
        <f>E93/'Mortal Baseline'!AA93</f>
        <v>3.7686159231802431E-3</v>
      </c>
      <c r="L93" s="2">
        <f>F93/'Mortal Baseline'!AB93</f>
        <v>3.6644407191288907E-3</v>
      </c>
      <c r="M93" s="2">
        <f>SUM(B93:F93)/SUM('Mortal Baseline'!X93:AB93)</f>
        <v>4.1910985363286359E-3</v>
      </c>
      <c r="N93" s="58">
        <f>B93*'Breast Cancer Epi'!$J$63</f>
        <v>3.0308922428577834</v>
      </c>
      <c r="O93" s="58">
        <f>C93*'Breast Cancer Epi'!$J$63</f>
        <v>2.5423766636409516E-2</v>
      </c>
      <c r="P93" s="58">
        <f>D93*'Breast Cancer Epi'!$J$63</f>
        <v>1.917856370631953E-2</v>
      </c>
      <c r="Q93" s="58">
        <f>E93*'Breast Cancer Epi'!$J$63</f>
        <v>2.911534088389869E-2</v>
      </c>
      <c r="R93" s="58">
        <f>F93*'Breast Cancer Epi'!$J$63</f>
        <v>1.5007784254627827E-8</v>
      </c>
      <c r="S93" s="93">
        <f t="shared" si="6"/>
        <v>3.1046099290921956</v>
      </c>
      <c r="T93" s="93">
        <f t="shared" si="5"/>
        <v>159.96727314522826</v>
      </c>
    </row>
    <row r="94" spans="1:20">
      <c r="A94" s="58">
        <v>96</v>
      </c>
      <c r="B94" s="93">
        <f>'Mortal Baseline'!X94*('Breast Cancer Epi'!$G$63*'Breast Cancer Epi'!Q$66)</f>
        <v>19.339335998642518</v>
      </c>
      <c r="C94" s="93">
        <f>'Mortal Baseline'!Y94*('Breast Cancer Epi'!$G$63*'Breast Cancer Epi'!R$66)</f>
        <v>9.1150469103163517E-2</v>
      </c>
      <c r="D94" s="93">
        <f>'Mortal Baseline'!Z94*('Breast Cancer Epi'!$G$63*'Breast Cancer Epi'!S$66)</f>
        <v>9.1661338914247173E-2</v>
      </c>
      <c r="E94" s="93">
        <f>'Mortal Baseline'!AA94*('Breast Cancer Epi'!$G$63*'Breast Cancer Epi'!T$66)</f>
        <v>0.1840910446412807</v>
      </c>
      <c r="F94" s="93">
        <f>'Mortal Baseline'!AB94*('Breast Cancer Epi'!$G$63*'Breast Cancer Epi'!U$66)</f>
        <v>2.8697902150557405E-8</v>
      </c>
      <c r="G94" s="93">
        <f t="shared" si="4"/>
        <v>19.706238879999109</v>
      </c>
      <c r="H94" s="2">
        <f>B94/'Mortal Baseline'!X94</f>
        <v>4.1999999999999997E-3</v>
      </c>
      <c r="I94" s="2">
        <f>C94/'Mortal Baseline'!Y94</f>
        <v>3.9591692050225061E-3</v>
      </c>
      <c r="J94" s="2">
        <f>D94/'Mortal Baseline'!Z94</f>
        <v>3.8553231914586999E-3</v>
      </c>
      <c r="K94" s="2">
        <f>E94/'Mortal Baseline'!AA94</f>
        <v>3.7686159231802431E-3</v>
      </c>
      <c r="L94" s="2">
        <f>F94/'Mortal Baseline'!AB94</f>
        <v>3.6644407191288907E-3</v>
      </c>
      <c r="M94" s="2">
        <f>SUM(B94:F94)/SUM('Mortal Baseline'!X94:AB94)</f>
        <v>4.1925936308331484E-3</v>
      </c>
      <c r="N94" s="58">
        <f>B94*'Breast Cancer Epi'!$J$63</f>
        <v>2.4715671406265138</v>
      </c>
      <c r="O94" s="58">
        <f>C94*'Breast Cancer Epi'!$J$63</f>
        <v>1.1649029951384298E-2</v>
      </c>
      <c r="P94" s="58">
        <f>D94*'Breast Cancer Epi'!$J$63</f>
        <v>1.1714319113240789E-2</v>
      </c>
      <c r="Q94" s="58">
        <f>E94*'Breast Cancer Epi'!$J$63</f>
        <v>2.3526835505155674E-2</v>
      </c>
      <c r="R94" s="58">
        <f>F94*'Breast Cancer Epi'!$J$63</f>
        <v>3.6675918948412363E-9</v>
      </c>
      <c r="S94" s="93">
        <f t="shared" si="6"/>
        <v>2.5184573288638865</v>
      </c>
      <c r="T94" s="93">
        <f t="shared" si="5"/>
        <v>162.48573047409215</v>
      </c>
    </row>
    <row r="95" spans="1:20">
      <c r="A95" s="58">
        <v>97</v>
      </c>
      <c r="B95" s="93">
        <f>'Mortal Baseline'!X95*('Breast Cancer Epi'!$G$63*'Breast Cancer Epi'!Q$66)</f>
        <v>15.738018421387803</v>
      </c>
      <c r="C95" s="93">
        <f>'Mortal Baseline'!Y95*('Breast Cancer Epi'!$G$63*'Breast Cancer Epi'!R$66)</f>
        <v>3.976880214013527E-2</v>
      </c>
      <c r="D95" s="93">
        <f>'Mortal Baseline'!Z95*('Breast Cancer Epi'!$G$63*'Breast Cancer Epi'!S$66)</f>
        <v>5.5188554331731414E-2</v>
      </c>
      <c r="E95" s="93">
        <f>'Mortal Baseline'!AA95*('Breast Cancer Epi'!$G$63*'Breast Cancer Epi'!T$66)</f>
        <v>0.15064281010361957</v>
      </c>
      <c r="F95" s="93">
        <f>'Mortal Baseline'!AB95*('Breast Cancer Epi'!$G$63*'Breast Cancer Epi'!U$66)</f>
        <v>6.6100926131741242E-9</v>
      </c>
      <c r="G95" s="93">
        <f t="shared" si="4"/>
        <v>15.983618594573382</v>
      </c>
      <c r="H95" s="2">
        <f>B95/'Mortal Baseline'!X95</f>
        <v>4.1999999999999997E-3</v>
      </c>
      <c r="I95" s="2">
        <f>C95/'Mortal Baseline'!Y95</f>
        <v>3.9591692050225061E-3</v>
      </c>
      <c r="J95" s="2">
        <f>D95/'Mortal Baseline'!Z95</f>
        <v>3.8553231914586999E-3</v>
      </c>
      <c r="K95" s="2">
        <f>E95/'Mortal Baseline'!AA95</f>
        <v>3.7686159231802427E-3</v>
      </c>
      <c r="L95" s="2">
        <f>F95/'Mortal Baseline'!AB95</f>
        <v>3.6644407191288907E-3</v>
      </c>
      <c r="M95" s="2">
        <f>SUM(B95:F95)/SUM('Mortal Baseline'!X95:AB95)</f>
        <v>4.1935466528954749E-3</v>
      </c>
      <c r="N95" s="58">
        <f>B95*'Breast Cancer Epi'!$J$63</f>
        <v>2.0113187542533613</v>
      </c>
      <c r="O95" s="58">
        <f>C95*'Breast Cancer Epi'!$J$63</f>
        <v>5.0824529135092876E-3</v>
      </c>
      <c r="P95" s="58">
        <f>D95*'Breast Cancer Epi'!$J$63</f>
        <v>7.0530972435952745E-3</v>
      </c>
      <c r="Q95" s="58">
        <f>E95*'Breast Cancer Epi'!$J$63</f>
        <v>1.9252151131242581E-2</v>
      </c>
      <c r="R95" s="58">
        <f>F95*'Breast Cancer Epi'!$J$63</f>
        <v>8.4476983596365307E-10</v>
      </c>
      <c r="S95" s="93">
        <f t="shared" si="6"/>
        <v>2.0427064563864783</v>
      </c>
      <c r="T95" s="93">
        <f t="shared" si="5"/>
        <v>164.52843693047862</v>
      </c>
    </row>
    <row r="96" spans="1:20">
      <c r="A96" s="58">
        <v>98</v>
      </c>
      <c r="B96" s="93">
        <f>'Mortal Baseline'!X96*('Breast Cancer Epi'!$G$63*'Breast Cancer Epi'!Q$66)</f>
        <v>12.4573573346135</v>
      </c>
      <c r="C96" s="93">
        <f>'Mortal Baseline'!Y96*('Breast Cancer Epi'!$G$63*'Breast Cancer Epi'!R$66)</f>
        <v>1.607729271796398E-2</v>
      </c>
      <c r="D96" s="93">
        <f>'Mortal Baseline'!Z96*('Breast Cancer Epi'!$G$63*'Breast Cancer Epi'!S$66)</f>
        <v>3.1914431512159037E-2</v>
      </c>
      <c r="E96" s="93">
        <f>'Mortal Baseline'!AA96*('Breast Cancer Epi'!$G$63*'Breast Cancer Epi'!T$66)</f>
        <v>0.12177033477254537</v>
      </c>
      <c r="F96" s="93">
        <f>'Mortal Baseline'!AB96*('Breast Cancer Epi'!$G$63*'Breast Cancer Epi'!U$66)</f>
        <v>1.3959540492591189E-9</v>
      </c>
      <c r="G96" s="93">
        <f t="shared" si="4"/>
        <v>12.627119395012123</v>
      </c>
      <c r="H96" s="2">
        <f>B96/'Mortal Baseline'!X96</f>
        <v>4.1999999999999997E-3</v>
      </c>
      <c r="I96" s="2">
        <f>C96/'Mortal Baseline'!Y96</f>
        <v>3.9591692050225061E-3</v>
      </c>
      <c r="J96" s="2">
        <f>D96/'Mortal Baseline'!Z96</f>
        <v>3.8553231914586999E-3</v>
      </c>
      <c r="K96" s="2">
        <f>E96/'Mortal Baseline'!AA96</f>
        <v>3.7686159231802431E-3</v>
      </c>
      <c r="L96" s="2">
        <f>F96/'Mortal Baseline'!AB96</f>
        <v>3.6644407191288907E-3</v>
      </c>
      <c r="M96" s="2">
        <f>SUM(B96:F96)/SUM('Mortal Baseline'!X96:AB96)</f>
        <v>4.1940977120528636E-3</v>
      </c>
      <c r="N96" s="58">
        <f>B96*'Breast Cancer Epi'!$J$63</f>
        <v>1.5920502673636052</v>
      </c>
      <c r="O96" s="58">
        <f>C96*'Breast Cancer Epi'!$J$63</f>
        <v>2.0546780093557964E-3</v>
      </c>
      <c r="P96" s="58">
        <f>D96*'Breast Cancer Epi'!$J$63</f>
        <v>4.0786643472539245E-3</v>
      </c>
      <c r="Q96" s="58">
        <f>E96*'Breast Cancer Epi'!$J$63</f>
        <v>1.5562248783931297E-2</v>
      </c>
      <c r="R96" s="58">
        <f>F96*'Breast Cancer Epi'!$J$63</f>
        <v>1.784029274953154E-10</v>
      </c>
      <c r="S96" s="93">
        <f t="shared" si="6"/>
        <v>1.6137458586825491</v>
      </c>
      <c r="T96" s="93">
        <f t="shared" si="5"/>
        <v>166.14218278916118</v>
      </c>
    </row>
    <row r="97" spans="1:20">
      <c r="A97" s="58">
        <v>99</v>
      </c>
      <c r="B97" s="93">
        <f>'Mortal Baseline'!X97*('Breast Cancer Epi'!$G$63*'Breast Cancer Epi'!Q$66)</f>
        <v>9.8504360539925528</v>
      </c>
      <c r="C97" s="93">
        <f>'Mortal Baseline'!Y97*('Breast Cancer Epi'!$G$63*'Breast Cancer Epi'!R$66)</f>
        <v>6.1743199037714459E-3</v>
      </c>
      <c r="D97" s="93">
        <f>'Mortal Baseline'!Z97*('Breast Cancer Epi'!$G$63*'Breast Cancer Epi'!S$66)</f>
        <v>1.8199199645027839E-2</v>
      </c>
      <c r="E97" s="93">
        <f>'Mortal Baseline'!AA97*('Breast Cancer Epi'!$G$63*'Breast Cancer Epi'!T$66)</f>
        <v>9.9945383138119764E-2</v>
      </c>
      <c r="F97" s="93">
        <f>'Mortal Baseline'!AB97*('Breast Cancer Epi'!$G$63*'Breast Cancer Epi'!U$66)</f>
        <v>2.7706556621159646E-10</v>
      </c>
      <c r="G97" s="93">
        <f t="shared" si="4"/>
        <v>9.9747549569565379</v>
      </c>
      <c r="H97" s="2">
        <f>B97/'Mortal Baseline'!X97</f>
        <v>4.1999999999999997E-3</v>
      </c>
      <c r="I97" s="2">
        <f>C97/'Mortal Baseline'!Y97</f>
        <v>3.9591692050225061E-3</v>
      </c>
      <c r="J97" s="2">
        <f>D97/'Mortal Baseline'!Z97</f>
        <v>3.8553231914586999E-3</v>
      </c>
      <c r="K97" s="2">
        <f>E97/'Mortal Baseline'!AA97</f>
        <v>3.7686159231802431E-3</v>
      </c>
      <c r="L97" s="2">
        <f>F97/'Mortal Baseline'!AB97</f>
        <v>3.6644407191288903E-3</v>
      </c>
      <c r="M97" s="2">
        <f>SUM(B97:F97)/SUM('Mortal Baseline'!X97:AB97)</f>
        <v>4.1943472121819519E-3</v>
      </c>
      <c r="N97" s="58">
        <f>B97*'Breast Cancer Epi'!$J$63</f>
        <v>1.2588857277002483</v>
      </c>
      <c r="O97" s="58">
        <f>C97*'Breast Cancer Epi'!$J$63</f>
        <v>7.8907808370199078E-4</v>
      </c>
      <c r="P97" s="58">
        <f>D97*'Breast Cancer Epi'!$J$63</f>
        <v>2.3258577146345579E-3</v>
      </c>
      <c r="Q97" s="58">
        <f>E97*'Breast Cancer Epi'!$J$63</f>
        <v>1.2773019965051705E-2</v>
      </c>
      <c r="R97" s="58">
        <f>F97*'Breast Cancer Epi'!$J$63</f>
        <v>3.5408979361842025E-11</v>
      </c>
      <c r="S97" s="93">
        <f t="shared" si="6"/>
        <v>1.2747736834990457</v>
      </c>
      <c r="T97" s="93">
        <f t="shared" si="5"/>
        <v>167.41695647266022</v>
      </c>
    </row>
    <row r="98" spans="1:20">
      <c r="A98" s="58">
        <v>100</v>
      </c>
      <c r="B98" s="93">
        <f>'Mortal Baseline'!X98*('Breast Cancer Epi'!$G$64*'Breast Cancer Epi'!Q$66)</f>
        <v>7.9685205568597963</v>
      </c>
      <c r="C98" s="93">
        <f>'Mortal Baseline'!Y98*('Breast Cancer Epi'!$G$64*'Breast Cancer Epi'!R$66)</f>
        <v>2.3024824935345056E-3</v>
      </c>
      <c r="D98" s="93">
        <f>'Mortal Baseline'!Z98*('Breast Cancer Epi'!$G$64*'Breast Cancer Epi'!S$66)</f>
        <v>1.0477668132262365E-2</v>
      </c>
      <c r="E98" s="93">
        <f>'Mortal Baseline'!AA98*('Breast Cancer Epi'!$G$64*'Breast Cancer Epi'!T$66)</f>
        <v>8.5376776282106201E-2</v>
      </c>
      <c r="F98" s="93">
        <f>'Mortal Baseline'!AB98*('Breast Cancer Epi'!$G$64*'Breast Cancer Epi'!U$66)</f>
        <v>5.2825310380818665E-11</v>
      </c>
      <c r="G98" s="93">
        <f t="shared" si="4"/>
        <v>8.0666774838205235</v>
      </c>
      <c r="H98" s="2">
        <f>B98/'Mortal Baseline'!X98</f>
        <v>4.3E-3</v>
      </c>
      <c r="I98" s="2">
        <f>C98/'Mortal Baseline'!Y98</f>
        <v>4.053435138475424E-3</v>
      </c>
      <c r="J98" s="2">
        <f>D98/'Mortal Baseline'!Z98</f>
        <v>3.9471166007791457E-3</v>
      </c>
      <c r="K98" s="2">
        <f>E98/'Mortal Baseline'!AA98</f>
        <v>3.8583448737321536E-3</v>
      </c>
      <c r="L98" s="2">
        <f>F98/'Mortal Baseline'!AB98</f>
        <v>3.7516893076795788E-3</v>
      </c>
      <c r="M98" s="2">
        <f>SUM(B98:F98)/SUM('Mortal Baseline'!X98:AB98)</f>
        <v>4.2942242812675988E-3</v>
      </c>
      <c r="N98" s="58">
        <f>B98*'Breast Cancer Epi'!$J$64</f>
        <v>1.0207674833337399</v>
      </c>
      <c r="O98" s="58">
        <f>C98*'Breast Cancer Epi'!$J$64</f>
        <v>2.9494800742177013E-4</v>
      </c>
      <c r="P98" s="58">
        <f>D98*'Breast Cancer Epi'!$J$64</f>
        <v>1.3421892877428089E-3</v>
      </c>
      <c r="Q98" s="58">
        <f>E98*'Breast Cancer Epi'!$J$64</f>
        <v>1.0936765041737804E-2</v>
      </c>
      <c r="R98" s="58">
        <f>F98*'Breast Cancer Epi'!$J$64</f>
        <v>6.7669222597828705E-12</v>
      </c>
      <c r="S98" s="93">
        <f t="shared" si="6"/>
        <v>1.0333413856774092</v>
      </c>
      <c r="T98" s="93">
        <f t="shared" si="5"/>
        <v>168.45029785833762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W145"/>
  <sheetViews>
    <sheetView topLeftCell="BI38" workbookViewId="0">
      <selection activeCell="BS43" sqref="BS43:CW46"/>
    </sheetView>
  </sheetViews>
  <sheetFormatPr defaultRowHeight="15"/>
  <sheetData>
    <row r="3" spans="1:31">
      <c r="C3" t="s">
        <v>193</v>
      </c>
      <c r="E3" t="s">
        <v>158</v>
      </c>
    </row>
    <row r="5" spans="1:31">
      <c r="D5" s="190" t="s">
        <v>189</v>
      </c>
      <c r="E5" s="190" t="s">
        <v>190</v>
      </c>
      <c r="F5" s="190" t="s">
        <v>191</v>
      </c>
      <c r="G5" s="190" t="s">
        <v>129</v>
      </c>
      <c r="H5" s="190" t="s">
        <v>130</v>
      </c>
      <c r="I5" s="190" t="s">
        <v>131</v>
      </c>
      <c r="J5" s="190" t="s">
        <v>132</v>
      </c>
      <c r="K5" s="190" t="s">
        <v>133</v>
      </c>
      <c r="L5" s="190" t="s">
        <v>134</v>
      </c>
      <c r="M5" s="190" t="s">
        <v>135</v>
      </c>
      <c r="N5" s="190" t="s">
        <v>136</v>
      </c>
      <c r="O5" s="190" t="s">
        <v>137</v>
      </c>
      <c r="P5" s="190" t="s">
        <v>138</v>
      </c>
      <c r="Q5" s="190" t="s">
        <v>139</v>
      </c>
      <c r="R5" s="190" t="s">
        <v>140</v>
      </c>
      <c r="S5" s="190" t="s">
        <v>141</v>
      </c>
      <c r="T5" s="190" t="s">
        <v>142</v>
      </c>
      <c r="U5" s="190" t="s">
        <v>143</v>
      </c>
      <c r="V5" s="190" t="s">
        <v>95</v>
      </c>
      <c r="W5" s="191" t="s">
        <v>96</v>
      </c>
    </row>
    <row r="6" spans="1:31"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1"/>
    </row>
    <row r="7" spans="1:31">
      <c r="A7" t="s">
        <v>194</v>
      </c>
      <c r="C7" s="35" t="s">
        <v>44</v>
      </c>
      <c r="D7" s="35">
        <v>0</v>
      </c>
      <c r="E7" s="35">
        <v>0</v>
      </c>
      <c r="F7">
        <v>0</v>
      </c>
      <c r="G7" s="35">
        <v>0.3</v>
      </c>
      <c r="H7" s="35">
        <v>1</v>
      </c>
      <c r="I7" s="35">
        <v>1.6</v>
      </c>
      <c r="J7" s="35">
        <v>3.3</v>
      </c>
      <c r="K7" s="35">
        <v>6.2</v>
      </c>
      <c r="L7" s="35">
        <v>8.4</v>
      </c>
      <c r="M7" s="35">
        <v>12.9</v>
      </c>
      <c r="N7" s="35">
        <v>22.1</v>
      </c>
      <c r="O7" s="35">
        <v>48.2</v>
      </c>
      <c r="P7" s="35">
        <v>85.3</v>
      </c>
      <c r="Q7" s="35">
        <v>151.9</v>
      </c>
      <c r="R7" s="35">
        <v>196.5</v>
      </c>
      <c r="S7" s="35">
        <v>306.10000000000002</v>
      </c>
      <c r="T7" s="35">
        <v>369.1</v>
      </c>
      <c r="U7" s="35">
        <v>463.1</v>
      </c>
      <c r="V7" s="35">
        <v>503.6</v>
      </c>
      <c r="W7" s="35">
        <v>494</v>
      </c>
    </row>
    <row r="8" spans="1:31">
      <c r="C8" s="35" t="s">
        <v>59</v>
      </c>
      <c r="D8" s="35">
        <v>0</v>
      </c>
      <c r="E8" s="35">
        <v>0</v>
      </c>
      <c r="F8">
        <v>0</v>
      </c>
      <c r="G8" s="35">
        <v>1.2</v>
      </c>
      <c r="H8" s="35">
        <v>2.5</v>
      </c>
      <c r="I8" s="35">
        <v>2.2999999999999998</v>
      </c>
      <c r="J8" s="35">
        <v>3.1</v>
      </c>
      <c r="K8" s="35">
        <v>7.1</v>
      </c>
      <c r="L8" s="35">
        <v>6.9</v>
      </c>
      <c r="M8" s="35">
        <v>11.5</v>
      </c>
      <c r="N8" s="35">
        <v>20.2</v>
      </c>
      <c r="O8" s="35">
        <v>35.200000000000003</v>
      </c>
      <c r="P8" s="35">
        <v>61.2</v>
      </c>
      <c r="Q8" s="35">
        <v>89</v>
      </c>
      <c r="R8" s="35">
        <v>115.9</v>
      </c>
      <c r="S8" s="35">
        <v>178.9</v>
      </c>
      <c r="T8" s="35">
        <v>235.6</v>
      </c>
      <c r="U8" s="35">
        <v>311.8</v>
      </c>
      <c r="V8" s="35">
        <v>340.2</v>
      </c>
      <c r="W8" s="35">
        <v>306.7</v>
      </c>
    </row>
    <row r="11" spans="1:31">
      <c r="O11" t="s">
        <v>249</v>
      </c>
    </row>
    <row r="12" spans="1:31">
      <c r="C12" t="s">
        <v>207</v>
      </c>
      <c r="O12" t="s">
        <v>225</v>
      </c>
    </row>
    <row r="13" spans="1:31">
      <c r="O13" s="3" t="s">
        <v>250</v>
      </c>
      <c r="P13" s="85"/>
      <c r="Q13" s="85"/>
      <c r="R13" s="90" t="s">
        <v>55</v>
      </c>
      <c r="S13" s="83" t="s">
        <v>226</v>
      </c>
      <c r="T13" s="84" t="s">
        <v>190</v>
      </c>
      <c r="U13" s="84" t="s">
        <v>227</v>
      </c>
      <c r="V13" s="83" t="s">
        <v>115</v>
      </c>
      <c r="W13" s="83" t="s">
        <v>116</v>
      </c>
      <c r="X13" s="83" t="s">
        <v>117</v>
      </c>
      <c r="Y13" s="83" t="s">
        <v>119</v>
      </c>
      <c r="Z13" s="83" t="s">
        <v>120</v>
      </c>
      <c r="AA13" s="83" t="s">
        <v>121</v>
      </c>
      <c r="AB13" s="83" t="s">
        <v>122</v>
      </c>
      <c r="AC13" s="83" t="s">
        <v>95</v>
      </c>
      <c r="AD13" s="83" t="s">
        <v>228</v>
      </c>
      <c r="AE13" s="3"/>
    </row>
    <row r="14" spans="1:31">
      <c r="C14" s="167" t="s">
        <v>208</v>
      </c>
      <c r="D14" s="167" t="s">
        <v>151</v>
      </c>
      <c r="E14" s="169" t="s">
        <v>73</v>
      </c>
      <c r="F14" s="171" t="s">
        <v>209</v>
      </c>
      <c r="G14" s="161" t="s">
        <v>210</v>
      </c>
      <c r="H14" s="161"/>
      <c r="I14" s="161"/>
      <c r="J14" s="161" t="s">
        <v>211</v>
      </c>
      <c r="K14" s="161"/>
      <c r="L14" s="161"/>
      <c r="O14" s="3"/>
      <c r="P14" s="85"/>
      <c r="Q14" s="85"/>
      <c r="R14" s="90" t="s">
        <v>251</v>
      </c>
      <c r="S14" s="83">
        <v>1</v>
      </c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 t="s">
        <v>229</v>
      </c>
      <c r="AE14" s="3"/>
    </row>
    <row r="15" spans="1:31" ht="15.75" thickBot="1">
      <c r="C15" s="168"/>
      <c r="D15" s="168"/>
      <c r="E15" s="170"/>
      <c r="F15" s="172"/>
      <c r="G15" s="59" t="s">
        <v>212</v>
      </c>
      <c r="H15" s="162" t="s">
        <v>110</v>
      </c>
      <c r="I15" s="162"/>
      <c r="J15" s="59" t="s">
        <v>212</v>
      </c>
      <c r="K15" s="162" t="s">
        <v>110</v>
      </c>
      <c r="L15" s="162"/>
      <c r="O15" s="3" t="s">
        <v>252</v>
      </c>
      <c r="P15" s="85" t="s">
        <v>231</v>
      </c>
      <c r="Q15" s="3" t="s">
        <v>232</v>
      </c>
      <c r="R15" s="86">
        <v>196</v>
      </c>
      <c r="S15" s="87"/>
      <c r="T15" s="87"/>
      <c r="U15" s="87"/>
      <c r="V15" s="87"/>
      <c r="W15" s="87">
        <v>5</v>
      </c>
      <c r="X15" s="87">
        <v>11</v>
      </c>
      <c r="Y15" s="87">
        <v>48</v>
      </c>
      <c r="Z15" s="87">
        <v>162</v>
      </c>
      <c r="AA15" s="87">
        <v>426</v>
      </c>
      <c r="AB15" s="87">
        <v>1044</v>
      </c>
      <c r="AC15" s="87">
        <v>1986</v>
      </c>
      <c r="AD15" s="87">
        <v>2344</v>
      </c>
      <c r="AE15" s="3"/>
    </row>
    <row r="16" spans="1:31" ht="15.75" thickTop="1">
      <c r="C16" s="180" t="s">
        <v>222</v>
      </c>
      <c r="D16" s="183" t="s">
        <v>146</v>
      </c>
      <c r="E16" s="73" t="s">
        <v>214</v>
      </c>
      <c r="F16" s="165">
        <v>88791</v>
      </c>
      <c r="G16" s="61">
        <v>75.860687255859375</v>
      </c>
      <c r="H16" s="61">
        <v>75.537025451660156</v>
      </c>
      <c r="I16" s="62">
        <v>76.184341430664063</v>
      </c>
      <c r="J16" s="62">
        <v>56.499282836914063</v>
      </c>
      <c r="K16" s="62">
        <v>55.864398956298828</v>
      </c>
      <c r="L16" s="62">
        <v>57.134170532226562</v>
      </c>
      <c r="O16" s="3"/>
      <c r="P16" s="85" t="s">
        <v>253</v>
      </c>
      <c r="Q16" s="3" t="s">
        <v>234</v>
      </c>
      <c r="R16" s="86">
        <v>139</v>
      </c>
      <c r="S16" s="87"/>
      <c r="T16" s="87"/>
      <c r="U16" s="87"/>
      <c r="V16" s="87"/>
      <c r="W16" s="87">
        <v>5</v>
      </c>
      <c r="X16" s="87">
        <v>10</v>
      </c>
      <c r="Y16" s="87">
        <v>39</v>
      </c>
      <c r="Z16" s="87">
        <v>118</v>
      </c>
      <c r="AA16" s="87">
        <v>294</v>
      </c>
      <c r="AB16" s="87">
        <v>739</v>
      </c>
      <c r="AC16" s="87">
        <v>1371</v>
      </c>
      <c r="AD16" s="87">
        <v>1849</v>
      </c>
      <c r="AE16" s="3"/>
    </row>
    <row r="17" spans="3:31">
      <c r="C17" s="181"/>
      <c r="D17" s="184"/>
      <c r="E17" s="74" t="s">
        <v>215</v>
      </c>
      <c r="F17" s="185"/>
      <c r="G17" s="61">
        <v>76.285797119140625</v>
      </c>
      <c r="H17" s="63">
        <v>75.982368469238281</v>
      </c>
      <c r="I17" s="64">
        <v>76.589225769042969</v>
      </c>
      <c r="J17" s="62">
        <v>56.934497833251953</v>
      </c>
      <c r="K17" s="64">
        <v>56.375049591064453</v>
      </c>
      <c r="L17" s="64">
        <v>57.493949890136719</v>
      </c>
      <c r="O17" s="3"/>
      <c r="P17" s="85"/>
      <c r="Q17" s="3"/>
      <c r="R17" s="86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3"/>
    </row>
    <row r="18" spans="3:31">
      <c r="C18" s="181"/>
      <c r="D18" s="184"/>
      <c r="E18" s="75" t="s">
        <v>216</v>
      </c>
      <c r="F18" s="76">
        <v>1238</v>
      </c>
      <c r="G18" s="67">
        <v>83.320960998535156</v>
      </c>
      <c r="H18" s="68">
        <v>81.236083984375</v>
      </c>
      <c r="I18" s="69">
        <v>85.405838012695312</v>
      </c>
      <c r="J18" s="70">
        <v>63.420059204101563</v>
      </c>
      <c r="K18" s="69">
        <v>60.003440856933594</v>
      </c>
      <c r="L18" s="69">
        <v>66.836677551269531</v>
      </c>
      <c r="O18" s="3" t="s">
        <v>254</v>
      </c>
      <c r="P18" s="85" t="s">
        <v>231</v>
      </c>
      <c r="Q18" s="3" t="s">
        <v>232</v>
      </c>
      <c r="R18" s="86">
        <v>151</v>
      </c>
      <c r="S18" s="87"/>
      <c r="T18" s="87"/>
      <c r="U18" s="87"/>
      <c r="V18" s="87"/>
      <c r="W18" s="87">
        <v>5</v>
      </c>
      <c r="X18" s="87">
        <v>14</v>
      </c>
      <c r="Y18" s="87">
        <v>45</v>
      </c>
      <c r="Z18" s="87">
        <v>164</v>
      </c>
      <c r="AA18" s="87">
        <v>358</v>
      </c>
      <c r="AB18" s="87">
        <v>759</v>
      </c>
      <c r="AC18" s="87">
        <v>1245</v>
      </c>
      <c r="AD18" s="87">
        <v>1543</v>
      </c>
      <c r="AE18" s="3"/>
    </row>
    <row r="19" spans="3:31">
      <c r="C19" s="181"/>
      <c r="D19" s="184"/>
      <c r="E19" s="75" t="s">
        <v>217</v>
      </c>
      <c r="F19" s="76">
        <v>3072</v>
      </c>
      <c r="G19" s="67">
        <v>84.751274108886719</v>
      </c>
      <c r="H19" s="68">
        <v>83.469490051269531</v>
      </c>
      <c r="I19" s="69">
        <v>86.033050537109375</v>
      </c>
      <c r="J19" s="70">
        <v>62.076522827148438</v>
      </c>
      <c r="K19" s="69">
        <v>59.881412506103516</v>
      </c>
      <c r="L19" s="69">
        <v>64.271629333496094</v>
      </c>
      <c r="O19" s="3"/>
      <c r="P19" s="85" t="s">
        <v>255</v>
      </c>
      <c r="Q19" s="3" t="s">
        <v>234</v>
      </c>
      <c r="R19" s="86">
        <v>85</v>
      </c>
      <c r="S19" s="87"/>
      <c r="T19" s="87"/>
      <c r="U19" s="87"/>
      <c r="V19" s="87"/>
      <c r="W19" s="87">
        <v>3</v>
      </c>
      <c r="X19" s="87">
        <v>11</v>
      </c>
      <c r="Y19" s="87">
        <v>35</v>
      </c>
      <c r="Z19" s="87">
        <v>90</v>
      </c>
      <c r="AA19" s="87">
        <v>188</v>
      </c>
      <c r="AB19" s="87">
        <v>406</v>
      </c>
      <c r="AC19" s="87">
        <v>699</v>
      </c>
      <c r="AD19" s="87">
        <v>1013</v>
      </c>
      <c r="AE19" s="3"/>
    </row>
    <row r="20" spans="3:31">
      <c r="C20" s="181"/>
      <c r="D20" s="184"/>
      <c r="E20" s="75" t="s">
        <v>218</v>
      </c>
      <c r="F20" s="76">
        <v>9519</v>
      </c>
      <c r="G20" s="67">
        <v>83.888191223144531</v>
      </c>
      <c r="H20" s="68">
        <v>83.135643005371094</v>
      </c>
      <c r="I20" s="69">
        <v>84.640731811523438</v>
      </c>
      <c r="J20" s="70">
        <v>61.380580902099609</v>
      </c>
      <c r="K20" s="69">
        <v>60.085403442382812</v>
      </c>
      <c r="L20" s="69">
        <v>62.675762176513672</v>
      </c>
      <c r="O20" s="3"/>
      <c r="P20" s="85" t="s">
        <v>256</v>
      </c>
      <c r="Q20" s="3"/>
      <c r="R20" s="86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3"/>
    </row>
    <row r="21" spans="3:31">
      <c r="C21" s="181"/>
      <c r="D21" s="184"/>
      <c r="E21" s="75" t="s">
        <v>219</v>
      </c>
      <c r="F21" s="76">
        <v>25679</v>
      </c>
      <c r="G21" s="67">
        <v>84.084976196289063</v>
      </c>
      <c r="H21" s="68">
        <v>83.617927551269531</v>
      </c>
      <c r="I21" s="69">
        <v>84.552024841308594</v>
      </c>
      <c r="J21" s="70">
        <v>65.125808715820313</v>
      </c>
      <c r="K21" s="69">
        <v>64.26947021484375</v>
      </c>
      <c r="L21" s="69">
        <v>65.982154846191406</v>
      </c>
    </row>
    <row r="22" spans="3:31">
      <c r="C22" s="181"/>
      <c r="D22" s="184"/>
      <c r="E22" s="75" t="s">
        <v>220</v>
      </c>
      <c r="F22" s="76">
        <v>29188</v>
      </c>
      <c r="G22" s="67">
        <v>76.331718444824219</v>
      </c>
      <c r="H22" s="68">
        <v>75.80401611328125</v>
      </c>
      <c r="I22" s="69">
        <v>76.859413146972656</v>
      </c>
      <c r="J22" s="70">
        <v>57.161754608154297</v>
      </c>
      <c r="K22" s="69">
        <v>56.196762084960938</v>
      </c>
      <c r="L22" s="69">
        <v>58.126747131347656</v>
      </c>
    </row>
    <row r="23" spans="3:31">
      <c r="C23" s="181"/>
      <c r="D23" s="184"/>
      <c r="E23" s="75" t="s">
        <v>221</v>
      </c>
      <c r="F23" s="76">
        <v>20095</v>
      </c>
      <c r="G23" s="77">
        <v>60.927791595458984</v>
      </c>
      <c r="H23" s="78">
        <v>60.159877777099609</v>
      </c>
      <c r="I23" s="78">
        <v>61.695705413818359</v>
      </c>
      <c r="J23" s="77">
        <v>42.857913970947266</v>
      </c>
      <c r="K23" s="78">
        <v>41.323604583740234</v>
      </c>
      <c r="L23" s="78">
        <v>44.392227172851563</v>
      </c>
      <c r="O23" t="s">
        <v>257</v>
      </c>
      <c r="Q23" t="s">
        <v>232</v>
      </c>
      <c r="R23" s="32">
        <f>R15+R18</f>
        <v>347</v>
      </c>
      <c r="S23" s="32">
        <f t="shared" ref="S23:AD23" si="0">S15+S18</f>
        <v>0</v>
      </c>
      <c r="T23" s="32">
        <f t="shared" si="0"/>
        <v>0</v>
      </c>
      <c r="U23" s="32">
        <f t="shared" si="0"/>
        <v>0</v>
      </c>
      <c r="V23" s="32">
        <f t="shared" si="0"/>
        <v>0</v>
      </c>
      <c r="W23" s="32">
        <f t="shared" si="0"/>
        <v>10</v>
      </c>
      <c r="X23" s="32">
        <f t="shared" si="0"/>
        <v>25</v>
      </c>
      <c r="Y23" s="32">
        <f t="shared" si="0"/>
        <v>93</v>
      </c>
      <c r="Z23" s="32">
        <f t="shared" si="0"/>
        <v>326</v>
      </c>
      <c r="AA23" s="32">
        <f t="shared" si="0"/>
        <v>784</v>
      </c>
      <c r="AB23" s="32">
        <f t="shared" si="0"/>
        <v>1803</v>
      </c>
      <c r="AC23" s="32">
        <f t="shared" si="0"/>
        <v>3231</v>
      </c>
      <c r="AD23" s="32">
        <f t="shared" si="0"/>
        <v>3887</v>
      </c>
    </row>
    <row r="24" spans="3:31">
      <c r="C24" s="181"/>
      <c r="D24" s="186" t="s">
        <v>149</v>
      </c>
      <c r="E24" s="79" t="s">
        <v>214</v>
      </c>
      <c r="F24" s="188">
        <v>70656</v>
      </c>
      <c r="G24" s="61">
        <v>74.682388305664063</v>
      </c>
      <c r="H24" s="61">
        <v>74.334663391113281</v>
      </c>
      <c r="I24" s="62">
        <v>75.030120849609375</v>
      </c>
      <c r="J24" s="62">
        <v>57.822174072265625</v>
      </c>
      <c r="K24" s="62">
        <v>57.215518951416016</v>
      </c>
      <c r="L24" s="62">
        <v>58.428829193115234</v>
      </c>
      <c r="Q24" t="s">
        <v>234</v>
      </c>
      <c r="R24" s="32">
        <f>R16+R19</f>
        <v>224</v>
      </c>
      <c r="S24" s="32">
        <f t="shared" ref="S24:AD24" si="1">S16+S19</f>
        <v>0</v>
      </c>
      <c r="T24" s="32">
        <f t="shared" si="1"/>
        <v>0</v>
      </c>
      <c r="U24" s="32">
        <f t="shared" si="1"/>
        <v>0</v>
      </c>
      <c r="V24" s="32">
        <f t="shared" si="1"/>
        <v>0</v>
      </c>
      <c r="W24" s="32">
        <f t="shared" si="1"/>
        <v>8</v>
      </c>
      <c r="X24" s="32">
        <f t="shared" si="1"/>
        <v>21</v>
      </c>
      <c r="Y24" s="32">
        <f t="shared" si="1"/>
        <v>74</v>
      </c>
      <c r="Z24" s="32">
        <f t="shared" si="1"/>
        <v>208</v>
      </c>
      <c r="AA24" s="32">
        <f t="shared" si="1"/>
        <v>482</v>
      </c>
      <c r="AB24" s="32">
        <f t="shared" si="1"/>
        <v>1145</v>
      </c>
      <c r="AC24" s="32">
        <f t="shared" si="1"/>
        <v>2070</v>
      </c>
      <c r="AD24" s="32">
        <f t="shared" si="1"/>
        <v>2862</v>
      </c>
    </row>
    <row r="25" spans="3:31">
      <c r="C25" s="181"/>
      <c r="D25" s="184"/>
      <c r="E25" s="74" t="s">
        <v>215</v>
      </c>
      <c r="F25" s="185"/>
      <c r="G25" s="61">
        <v>72.934677124023438</v>
      </c>
      <c r="H25" s="63">
        <v>72.585052490234375</v>
      </c>
      <c r="I25" s="64">
        <v>73.2843017578125</v>
      </c>
      <c r="J25" s="62">
        <v>56.252235412597656</v>
      </c>
      <c r="K25" s="64">
        <v>55.661628723144531</v>
      </c>
      <c r="L25" s="64">
        <v>56.842838287353516</v>
      </c>
    </row>
    <row r="26" spans="3:31">
      <c r="C26" s="181"/>
      <c r="D26" s="184"/>
      <c r="E26" s="75" t="s">
        <v>216</v>
      </c>
      <c r="F26" s="76">
        <v>1169</v>
      </c>
      <c r="G26" s="67">
        <v>86.262107849121094</v>
      </c>
      <c r="H26" s="68">
        <v>84.285270690917969</v>
      </c>
      <c r="I26" s="69">
        <v>88.238945007324219</v>
      </c>
      <c r="J26" s="70">
        <v>65.733787536621094</v>
      </c>
      <c r="K26" s="69">
        <v>62.253158569335938</v>
      </c>
      <c r="L26" s="69">
        <v>69.21441650390625</v>
      </c>
    </row>
    <row r="27" spans="3:31">
      <c r="C27" s="181"/>
      <c r="D27" s="184"/>
      <c r="E27" s="75" t="s">
        <v>217</v>
      </c>
      <c r="F27" s="76">
        <v>2811</v>
      </c>
      <c r="G27" s="67">
        <v>86.440444946289063</v>
      </c>
      <c r="H27" s="68">
        <v>85.167839050292969</v>
      </c>
      <c r="I27" s="69">
        <v>87.713043212890625</v>
      </c>
      <c r="J27" s="70">
        <v>64.196830749511719</v>
      </c>
      <c r="K27" s="69">
        <v>61.922885894775391</v>
      </c>
      <c r="L27" s="69">
        <v>66.470779418945313</v>
      </c>
    </row>
    <row r="28" spans="3:31">
      <c r="C28" s="181"/>
      <c r="D28" s="184"/>
      <c r="E28" s="75" t="s">
        <v>218</v>
      </c>
      <c r="F28" s="76">
        <v>7094</v>
      </c>
      <c r="G28" s="67">
        <v>85.101043701171875</v>
      </c>
      <c r="H28" s="68">
        <v>84.261680603027344</v>
      </c>
      <c r="I28" s="69">
        <v>85.940414428710938</v>
      </c>
      <c r="J28" s="70">
        <v>64.214584350585938</v>
      </c>
      <c r="K28" s="69">
        <v>62.797458648681641</v>
      </c>
      <c r="L28" s="69">
        <v>65.631706237792969</v>
      </c>
    </row>
    <row r="29" spans="3:31">
      <c r="C29" s="181"/>
      <c r="D29" s="184"/>
      <c r="E29" s="75" t="s">
        <v>219</v>
      </c>
      <c r="F29" s="76">
        <v>16056</v>
      </c>
      <c r="G29" s="67">
        <v>83.575080871582031</v>
      </c>
      <c r="H29" s="68">
        <v>82.986984252929688</v>
      </c>
      <c r="I29" s="69">
        <v>84.163177490234375</v>
      </c>
      <c r="J29" s="70">
        <v>66.163192749023437</v>
      </c>
      <c r="K29" s="69">
        <v>65.1728515625</v>
      </c>
      <c r="L29" s="69">
        <v>67.153533935546875</v>
      </c>
    </row>
    <row r="30" spans="3:31">
      <c r="C30" s="181"/>
      <c r="D30" s="184"/>
      <c r="E30" s="75" t="s">
        <v>220</v>
      </c>
      <c r="F30" s="76">
        <v>20832</v>
      </c>
      <c r="G30" s="67">
        <v>75.252304077148438</v>
      </c>
      <c r="H30" s="68">
        <v>74.63543701171875</v>
      </c>
      <c r="I30" s="69">
        <v>75.869171142578125</v>
      </c>
      <c r="J30" s="70">
        <v>59.261241912841797</v>
      </c>
      <c r="K30" s="69">
        <v>58.240718841552734</v>
      </c>
      <c r="L30" s="69">
        <v>60.281764984130859</v>
      </c>
    </row>
    <row r="31" spans="3:31">
      <c r="C31" s="181"/>
      <c r="D31" s="187"/>
      <c r="E31" s="80" t="s">
        <v>221</v>
      </c>
      <c r="F31" s="76">
        <v>22694</v>
      </c>
      <c r="G31" s="77">
        <v>57.119174957275391</v>
      </c>
      <c r="H31" s="78">
        <v>56.407596588134766</v>
      </c>
      <c r="I31" s="78">
        <v>57.830753326416016</v>
      </c>
      <c r="J31" s="77">
        <v>42.496589660644531</v>
      </c>
      <c r="K31" s="78">
        <v>41.215560913085938</v>
      </c>
      <c r="L31" s="78">
        <v>43.777618408203125</v>
      </c>
    </row>
    <row r="32" spans="3:31">
      <c r="C32" s="181"/>
      <c r="D32" s="184"/>
      <c r="E32" s="74"/>
      <c r="F32" s="188"/>
      <c r="G32" s="61"/>
      <c r="H32" s="61"/>
      <c r="I32" s="62"/>
      <c r="J32" s="62"/>
      <c r="K32" s="62"/>
      <c r="L32" s="62"/>
    </row>
    <row r="33" spans="1:101">
      <c r="C33" s="181"/>
      <c r="D33" s="184"/>
      <c r="E33" s="74"/>
      <c r="F33" s="185"/>
      <c r="G33" s="61"/>
      <c r="H33" s="63"/>
      <c r="I33" s="64"/>
      <c r="J33" s="62"/>
      <c r="K33" s="64"/>
      <c r="L33" s="64"/>
    </row>
    <row r="34" spans="1:101">
      <c r="C34" s="181"/>
      <c r="D34" s="184"/>
      <c r="E34" s="75"/>
      <c r="F34" s="76"/>
      <c r="G34" s="67"/>
      <c r="H34" s="68"/>
      <c r="I34" s="69"/>
      <c r="J34" s="70"/>
      <c r="K34" s="69"/>
      <c r="L34" s="69"/>
    </row>
    <row r="35" spans="1:101">
      <c r="C35" s="181"/>
      <c r="D35" s="184"/>
      <c r="E35" s="75"/>
      <c r="F35" s="76"/>
      <c r="G35" s="67"/>
      <c r="H35" s="68"/>
      <c r="I35" s="69"/>
      <c r="J35" s="70"/>
      <c r="K35" s="69"/>
      <c r="L35" s="69"/>
    </row>
    <row r="36" spans="1:101">
      <c r="C36" s="181"/>
      <c r="D36" s="184"/>
      <c r="E36" s="75"/>
      <c r="F36" s="76"/>
      <c r="G36" s="67"/>
      <c r="H36" s="68"/>
      <c r="I36" s="69"/>
      <c r="J36" s="70"/>
      <c r="K36" s="69"/>
      <c r="L36" s="69"/>
    </row>
    <row r="37" spans="1:101">
      <c r="C37" s="181"/>
      <c r="D37" s="184"/>
      <c r="E37" s="75"/>
      <c r="F37" s="76"/>
      <c r="G37" s="67"/>
      <c r="H37" s="68"/>
      <c r="I37" s="69"/>
      <c r="J37" s="70"/>
      <c r="K37" s="69"/>
      <c r="L37" s="69"/>
    </row>
    <row r="38" spans="1:101">
      <c r="C38" s="181"/>
      <c r="D38" s="184"/>
      <c r="E38" s="75"/>
      <c r="F38" s="76"/>
      <c r="G38" s="67"/>
      <c r="H38" s="68"/>
      <c r="I38" s="69"/>
      <c r="J38" s="70"/>
      <c r="K38" s="69"/>
      <c r="L38" s="69"/>
    </row>
    <row r="39" spans="1:101">
      <c r="C39" s="182"/>
      <c r="D39" s="189"/>
      <c r="E39" s="81"/>
      <c r="F39" s="82"/>
      <c r="G39" s="71"/>
      <c r="H39" s="72"/>
      <c r="I39" s="72"/>
      <c r="J39" s="71"/>
      <c r="K39" s="72"/>
      <c r="L39" s="72"/>
    </row>
    <row r="43" spans="1:101">
      <c r="B43" s="58" t="s">
        <v>44</v>
      </c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 t="s">
        <v>59</v>
      </c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AA43" s="58"/>
      <c r="AB43" s="58" t="s">
        <v>415</v>
      </c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S43" s="58" t="s">
        <v>458</v>
      </c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 t="s">
        <v>459</v>
      </c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S43" s="58"/>
      <c r="BT43" s="58" t="s">
        <v>508</v>
      </c>
      <c r="BU43" s="58"/>
      <c r="BV43" s="58"/>
      <c r="BW43" s="58" t="s">
        <v>510</v>
      </c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 t="s">
        <v>509</v>
      </c>
      <c r="CK43" s="58"/>
      <c r="CL43" s="58" t="s">
        <v>511</v>
      </c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</row>
    <row r="44" spans="1:101">
      <c r="B44" s="58" t="s">
        <v>265</v>
      </c>
      <c r="C44" s="58"/>
      <c r="D44" s="58"/>
      <c r="E44" s="58"/>
      <c r="F44" s="58" t="s">
        <v>278</v>
      </c>
      <c r="G44" s="58"/>
      <c r="H44" s="58"/>
      <c r="I44" s="58"/>
      <c r="J44" s="58"/>
      <c r="K44" s="58"/>
      <c r="L44" s="58"/>
      <c r="M44" s="58"/>
      <c r="N44" s="58" t="s">
        <v>265</v>
      </c>
      <c r="O44" s="58"/>
      <c r="P44" s="58"/>
      <c r="Q44" s="58"/>
      <c r="R44" s="58" t="s">
        <v>278</v>
      </c>
      <c r="S44" s="58"/>
      <c r="T44" s="58"/>
      <c r="U44" s="58"/>
      <c r="V44" s="58"/>
      <c r="W44" s="58"/>
      <c r="X44" s="58"/>
      <c r="Y44" s="58"/>
      <c r="AA44" s="58"/>
      <c r="AB44" s="58" t="s">
        <v>44</v>
      </c>
      <c r="AC44" s="58"/>
      <c r="AD44" s="58"/>
      <c r="AE44" s="58"/>
      <c r="AF44" s="58"/>
      <c r="AG44" s="58"/>
      <c r="AH44" s="58"/>
      <c r="AI44" s="58"/>
      <c r="AJ44" s="58" t="s">
        <v>59</v>
      </c>
      <c r="AK44" s="58"/>
      <c r="AL44" s="58"/>
      <c r="AM44" s="58"/>
      <c r="AN44" s="58"/>
      <c r="AO44" s="58"/>
      <c r="AP44" s="58"/>
      <c r="AQ44" s="58"/>
      <c r="AS44" s="20" t="s">
        <v>44</v>
      </c>
      <c r="AT44" s="20"/>
      <c r="AU44" s="20"/>
      <c r="AV44" s="20"/>
      <c r="AW44" s="20"/>
      <c r="AX44" s="20"/>
      <c r="AY44" s="20" t="s">
        <v>59</v>
      </c>
      <c r="AZ44" s="20"/>
      <c r="BA44" s="20"/>
      <c r="BB44" s="20"/>
      <c r="BC44" s="20"/>
      <c r="BD44" s="20"/>
      <c r="BE44" s="58"/>
      <c r="BF44" s="20" t="s">
        <v>44</v>
      </c>
      <c r="BG44" s="20"/>
      <c r="BH44" s="20"/>
      <c r="BI44" s="20"/>
      <c r="BJ44" s="20"/>
      <c r="BK44" s="20"/>
      <c r="BL44" s="20" t="s">
        <v>59</v>
      </c>
      <c r="BM44" s="20"/>
      <c r="BN44" s="20"/>
      <c r="BO44" s="20"/>
      <c r="BP44" s="20"/>
      <c r="BQ44" s="20"/>
      <c r="BS44" s="58"/>
      <c r="BT44" s="20" t="s">
        <v>44</v>
      </c>
      <c r="BU44" s="20"/>
      <c r="BV44" s="20"/>
      <c r="BW44" s="20"/>
      <c r="BX44" s="20"/>
      <c r="BY44" s="20"/>
      <c r="BZ44" s="20"/>
      <c r="CA44" s="20" t="s">
        <v>59</v>
      </c>
      <c r="CB44" s="20"/>
      <c r="CC44" s="20"/>
      <c r="CD44" s="20"/>
      <c r="CE44" s="20"/>
      <c r="CF44" s="20"/>
      <c r="CG44" s="20"/>
      <c r="CH44" s="20"/>
      <c r="CI44" s="20"/>
      <c r="CJ44" s="136" t="str">
        <f t="shared" ref="CJ44:CT46" si="2">BT44</f>
        <v>Males</v>
      </c>
      <c r="CK44" s="20"/>
      <c r="CL44" s="20"/>
      <c r="CM44" s="20"/>
      <c r="CN44" s="20"/>
      <c r="CO44" s="20"/>
      <c r="CP44" s="20"/>
      <c r="CQ44" s="136" t="str">
        <f t="shared" si="2"/>
        <v>Females</v>
      </c>
      <c r="CR44" s="20"/>
      <c r="CS44" s="20"/>
      <c r="CT44" s="20"/>
      <c r="CU44" s="58"/>
      <c r="CV44" s="58"/>
      <c r="CW44" s="58"/>
    </row>
    <row r="45" spans="1:101">
      <c r="B45" s="58" t="s">
        <v>158</v>
      </c>
      <c r="C45" s="58" t="s">
        <v>267</v>
      </c>
      <c r="D45" s="58" t="s">
        <v>268</v>
      </c>
      <c r="E45" s="58" t="s">
        <v>269</v>
      </c>
      <c r="F45" s="58" t="s">
        <v>158</v>
      </c>
      <c r="G45" s="58" t="s">
        <v>270</v>
      </c>
      <c r="H45" s="58" t="s">
        <v>267</v>
      </c>
      <c r="I45" s="58" t="s">
        <v>268</v>
      </c>
      <c r="J45" s="58" t="s">
        <v>271</v>
      </c>
      <c r="K45" s="58" t="s">
        <v>269</v>
      </c>
      <c r="L45" s="58" t="s">
        <v>272</v>
      </c>
      <c r="M45" s="58" t="s">
        <v>273</v>
      </c>
      <c r="N45" s="58" t="str">
        <f>B45</f>
        <v>Incidence</v>
      </c>
      <c r="O45" s="58" t="str">
        <f t="shared" ref="O45:Y45" si="3">C45</f>
        <v>Remission</v>
      </c>
      <c r="P45" s="58" t="str">
        <f t="shared" si="3"/>
        <v>Case Fatality</v>
      </c>
      <c r="Q45" s="58" t="str">
        <f t="shared" si="3"/>
        <v>Mortality</v>
      </c>
      <c r="R45" s="58" t="str">
        <f t="shared" si="3"/>
        <v>Incidence</v>
      </c>
      <c r="S45" s="58" t="str">
        <f t="shared" si="3"/>
        <v>Prevalence</v>
      </c>
      <c r="T45" s="58" t="str">
        <f t="shared" si="3"/>
        <v>Remission</v>
      </c>
      <c r="U45" s="58" t="str">
        <f t="shared" si="3"/>
        <v>Case Fatality</v>
      </c>
      <c r="V45" s="58" t="str">
        <f t="shared" si="3"/>
        <v>Duration</v>
      </c>
      <c r="W45" s="58" t="str">
        <f t="shared" si="3"/>
        <v>Mortality</v>
      </c>
      <c r="X45" s="58" t="str">
        <f t="shared" si="3"/>
        <v>RR Mortality</v>
      </c>
      <c r="Y45" s="58" t="str">
        <f t="shared" si="3"/>
        <v>Age of Onset</v>
      </c>
      <c r="AA45" s="58" t="s">
        <v>58</v>
      </c>
      <c r="AB45" s="58" t="str">
        <f>F45</f>
        <v>Incidence</v>
      </c>
      <c r="AC45" s="58" t="str">
        <f t="shared" ref="AC45:AI45" si="4">G45</f>
        <v>Prevalence</v>
      </c>
      <c r="AD45" s="58" t="str">
        <f t="shared" si="4"/>
        <v>Remission</v>
      </c>
      <c r="AE45" s="58" t="str">
        <f t="shared" si="4"/>
        <v>Case Fatality</v>
      </c>
      <c r="AF45" s="58" t="str">
        <f t="shared" si="4"/>
        <v>Duration</v>
      </c>
      <c r="AG45" s="58" t="str">
        <f t="shared" si="4"/>
        <v>Mortality</v>
      </c>
      <c r="AH45" s="58" t="str">
        <f t="shared" si="4"/>
        <v>RR Mortality</v>
      </c>
      <c r="AI45" s="58" t="str">
        <f t="shared" si="4"/>
        <v>Age of Onset</v>
      </c>
      <c r="AJ45" s="58" t="str">
        <f>R45</f>
        <v>Incidence</v>
      </c>
      <c r="AK45" s="58" t="str">
        <f t="shared" ref="AK45:AQ45" si="5">S45</f>
        <v>Prevalence</v>
      </c>
      <c r="AL45" s="58" t="str">
        <f t="shared" si="5"/>
        <v>Remission</v>
      </c>
      <c r="AM45" s="58" t="str">
        <f t="shared" si="5"/>
        <v>Case Fatality</v>
      </c>
      <c r="AN45" s="58" t="str">
        <f t="shared" si="5"/>
        <v>Duration</v>
      </c>
      <c r="AO45" s="58" t="str">
        <f t="shared" si="5"/>
        <v>Mortality</v>
      </c>
      <c r="AP45" s="58" t="str">
        <f t="shared" si="5"/>
        <v>RR Mortality</v>
      </c>
      <c r="AQ45" s="58" t="str">
        <f t="shared" si="5"/>
        <v>Age of Onset</v>
      </c>
      <c r="AS45" s="122" t="s">
        <v>454</v>
      </c>
      <c r="AT45" s="122" t="s">
        <v>258</v>
      </c>
      <c r="AU45" s="122" t="s">
        <v>259</v>
      </c>
      <c r="AV45" s="122" t="s">
        <v>260</v>
      </c>
      <c r="AW45" s="122" t="s">
        <v>48</v>
      </c>
      <c r="AX45" s="122" t="s">
        <v>261</v>
      </c>
      <c r="AY45" s="122" t="s">
        <v>454</v>
      </c>
      <c r="AZ45" s="122" t="s">
        <v>258</v>
      </c>
      <c r="BA45" s="122" t="s">
        <v>259</v>
      </c>
      <c r="BB45" s="122" t="s">
        <v>260</v>
      </c>
      <c r="BC45" s="122" t="s">
        <v>48</v>
      </c>
      <c r="BD45" s="122" t="s">
        <v>261</v>
      </c>
      <c r="BE45" s="58"/>
      <c r="BF45" s="122" t="s">
        <v>454</v>
      </c>
      <c r="BG45" s="122" t="s">
        <v>258</v>
      </c>
      <c r="BH45" s="122" t="s">
        <v>259</v>
      </c>
      <c r="BI45" s="122" t="s">
        <v>260</v>
      </c>
      <c r="BJ45" s="122" t="s">
        <v>48</v>
      </c>
      <c r="BK45" s="122" t="s">
        <v>261</v>
      </c>
      <c r="BL45" s="122" t="s">
        <v>454</v>
      </c>
      <c r="BM45" s="122" t="s">
        <v>258</v>
      </c>
      <c r="BN45" s="122" t="s">
        <v>259</v>
      </c>
      <c r="BO45" s="122" t="s">
        <v>260</v>
      </c>
      <c r="BP45" s="122" t="s">
        <v>48</v>
      </c>
      <c r="BQ45" s="122" t="s">
        <v>261</v>
      </c>
      <c r="BS45" s="136" t="s">
        <v>58</v>
      </c>
      <c r="BT45" s="136" t="s">
        <v>506</v>
      </c>
      <c r="BU45" s="136" t="s">
        <v>507</v>
      </c>
      <c r="BV45" s="136" t="s">
        <v>45</v>
      </c>
      <c r="BW45" s="136" t="s">
        <v>259</v>
      </c>
      <c r="BX45" s="136" t="s">
        <v>260</v>
      </c>
      <c r="BY45" s="136" t="s">
        <v>48</v>
      </c>
      <c r="BZ45" s="136" t="s">
        <v>261</v>
      </c>
      <c r="CA45" s="136" t="s">
        <v>506</v>
      </c>
      <c r="CB45" s="136" t="s">
        <v>507</v>
      </c>
      <c r="CC45" s="136" t="s">
        <v>45</v>
      </c>
      <c r="CD45" s="136" t="s">
        <v>259</v>
      </c>
      <c r="CE45" s="136" t="s">
        <v>260</v>
      </c>
      <c r="CF45" s="136" t="s">
        <v>48</v>
      </c>
      <c r="CG45" s="136" t="s">
        <v>261</v>
      </c>
      <c r="CH45" s="58"/>
      <c r="CI45" s="136" t="str">
        <f>BS45</f>
        <v>Age</v>
      </c>
      <c r="CJ45" s="136" t="str">
        <f t="shared" si="2"/>
        <v>Base Incidence Rate</v>
      </c>
      <c r="CK45" s="136" t="str">
        <f t="shared" si="2"/>
        <v>Base Mortality Rate</v>
      </c>
      <c r="CL45" s="136" t="str">
        <f t="shared" si="2"/>
        <v>Inactive</v>
      </c>
      <c r="CM45" s="136" t="str">
        <f t="shared" si="2"/>
        <v>Barely</v>
      </c>
      <c r="CN45" s="136" t="str">
        <f t="shared" si="2"/>
        <v>Somewhat</v>
      </c>
      <c r="CO45" s="136" t="str">
        <f t="shared" si="2"/>
        <v>Active</v>
      </c>
      <c r="CP45" s="136" t="str">
        <f t="shared" si="2"/>
        <v>Highly</v>
      </c>
      <c r="CQ45" s="136" t="str">
        <f t="shared" si="2"/>
        <v>Base Incidence Rate</v>
      </c>
      <c r="CR45" s="136" t="str">
        <f t="shared" si="2"/>
        <v>Base Mortality Rate</v>
      </c>
      <c r="CS45" s="136" t="str">
        <f t="shared" si="2"/>
        <v>Inactive</v>
      </c>
      <c r="CT45" s="136" t="str">
        <f t="shared" si="2"/>
        <v>Barely</v>
      </c>
      <c r="CU45" s="136" t="str">
        <f>CE45</f>
        <v>Somewhat</v>
      </c>
      <c r="CV45" s="136" t="str">
        <f t="shared" ref="CV45:CW45" si="6">CF45</f>
        <v>Active</v>
      </c>
      <c r="CW45" s="136" t="str">
        <f t="shared" si="6"/>
        <v>Highly</v>
      </c>
    </row>
    <row r="46" spans="1:101">
      <c r="A46" s="92" t="s">
        <v>274</v>
      </c>
      <c r="B46" s="58">
        <v>0</v>
      </c>
      <c r="C46" s="58">
        <v>0</v>
      </c>
      <c r="D46" s="58">
        <v>0.17</v>
      </c>
      <c r="E46" s="58">
        <v>0</v>
      </c>
      <c r="F46" s="58">
        <v>0</v>
      </c>
      <c r="G46" s="58">
        <v>0</v>
      </c>
      <c r="H46" s="58">
        <v>0</v>
      </c>
      <c r="I46" s="58">
        <v>0.17</v>
      </c>
      <c r="J46" s="58">
        <v>5.8807</v>
      </c>
      <c r="K46" s="58">
        <v>0</v>
      </c>
      <c r="L46" s="58">
        <v>976.12959999999998</v>
      </c>
      <c r="M46" s="58">
        <v>3.9943</v>
      </c>
      <c r="N46" s="58">
        <v>0</v>
      </c>
      <c r="O46" s="58">
        <v>0</v>
      </c>
      <c r="P46" s="58">
        <v>0.14000000000000001</v>
      </c>
      <c r="Q46" s="58">
        <v>0</v>
      </c>
      <c r="R46" s="58">
        <v>0</v>
      </c>
      <c r="S46" s="58">
        <v>0</v>
      </c>
      <c r="T46" s="58">
        <v>0</v>
      </c>
      <c r="U46" s="58">
        <v>0.14000000000000001</v>
      </c>
      <c r="V46" s="58">
        <v>7.1481000000000003</v>
      </c>
      <c r="W46" s="58">
        <v>0</v>
      </c>
      <c r="X46" s="58">
        <v>815.41229999999996</v>
      </c>
      <c r="Y46" s="58">
        <v>3.9943</v>
      </c>
      <c r="AA46" s="58">
        <v>1</v>
      </c>
      <c r="AB46" s="32">
        <f>F$46</f>
        <v>0</v>
      </c>
      <c r="AC46" s="32">
        <f t="shared" ref="AC46:AI49" si="7">G$46</f>
        <v>0</v>
      </c>
      <c r="AD46" s="32">
        <f t="shared" si="7"/>
        <v>0</v>
      </c>
      <c r="AE46" s="32">
        <f t="shared" si="7"/>
        <v>0.17</v>
      </c>
      <c r="AF46" s="32">
        <f t="shared" si="7"/>
        <v>5.8807</v>
      </c>
      <c r="AG46" s="32">
        <f t="shared" si="7"/>
        <v>0</v>
      </c>
      <c r="AH46" s="32">
        <f t="shared" si="7"/>
        <v>976.12959999999998</v>
      </c>
      <c r="AI46" s="32">
        <f t="shared" si="7"/>
        <v>3.9943</v>
      </c>
      <c r="AJ46" s="32">
        <f>R$46</f>
        <v>0</v>
      </c>
      <c r="AK46" s="32">
        <f t="shared" ref="AK46:AQ49" si="8">S$46</f>
        <v>0</v>
      </c>
      <c r="AL46" s="32">
        <f t="shared" si="8"/>
        <v>0</v>
      </c>
      <c r="AM46" s="32">
        <f t="shared" si="8"/>
        <v>0.14000000000000001</v>
      </c>
      <c r="AN46" s="32">
        <f t="shared" si="8"/>
        <v>7.1481000000000003</v>
      </c>
      <c r="AO46" s="32">
        <f t="shared" si="8"/>
        <v>0</v>
      </c>
      <c r="AP46" s="32">
        <f t="shared" si="8"/>
        <v>815.41229999999996</v>
      </c>
      <c r="AQ46" s="32">
        <f t="shared" si="8"/>
        <v>3.9943</v>
      </c>
      <c r="AS46" s="125">
        <f>AB46</f>
        <v>0</v>
      </c>
      <c r="AT46" s="125">
        <f>$AS46*B$90</f>
        <v>0</v>
      </c>
      <c r="AU46" s="125">
        <f>$AS46*C$90</f>
        <v>0</v>
      </c>
      <c r="AV46" s="125">
        <f>$AS46*D$90</f>
        <v>0</v>
      </c>
      <c r="AW46" s="125">
        <f>$AS46*E$90</f>
        <v>0</v>
      </c>
      <c r="AX46" s="125">
        <f>$AS46*F$90</f>
        <v>0</v>
      </c>
      <c r="AY46" s="125">
        <f>AJ46</f>
        <v>0</v>
      </c>
      <c r="AZ46" s="125">
        <f>$AY46*B$99</f>
        <v>0</v>
      </c>
      <c r="BA46" s="125">
        <f>$AY46*C$99</f>
        <v>0</v>
      </c>
      <c r="BB46" s="125">
        <f>$AY46*D$99</f>
        <v>0</v>
      </c>
      <c r="BC46" s="125">
        <f>$AY46*E$99</f>
        <v>0</v>
      </c>
      <c r="BD46" s="125">
        <f>$AY46*F$99</f>
        <v>0</v>
      </c>
      <c r="BE46" s="58"/>
      <c r="BF46" s="125">
        <f>AG46</f>
        <v>0</v>
      </c>
      <c r="BG46" s="125">
        <f>$BF46*B$90</f>
        <v>0</v>
      </c>
      <c r="BH46" s="125">
        <f>$BF46*C$90</f>
        <v>0</v>
      </c>
      <c r="BI46" s="125">
        <f>$BF46*D$90</f>
        <v>0</v>
      </c>
      <c r="BJ46" s="125">
        <f>$BF46*E$90</f>
        <v>0</v>
      </c>
      <c r="BK46" s="125">
        <f>$BF46*F$90</f>
        <v>0</v>
      </c>
      <c r="BL46" s="125">
        <f>AO46</f>
        <v>0</v>
      </c>
      <c r="BM46" s="125">
        <f>$BL46*B$99</f>
        <v>0</v>
      </c>
      <c r="BN46" s="125">
        <f>$BL46*C$99</f>
        <v>0</v>
      </c>
      <c r="BO46" s="125">
        <f>$BL46*D$99</f>
        <v>0</v>
      </c>
      <c r="BP46" s="125">
        <f>$BL46*E$99</f>
        <v>0</v>
      </c>
      <c r="BQ46" s="125">
        <f>$BL46*F$99</f>
        <v>0</v>
      </c>
      <c r="BS46" s="58">
        <v>5</v>
      </c>
      <c r="BT46" s="32">
        <f>AB50</f>
        <v>0</v>
      </c>
      <c r="BU46" s="32">
        <f>AG50</f>
        <v>0</v>
      </c>
      <c r="BV46" s="58">
        <f>1+$B$71*(IF('Male Inactive'!$O3&gt;=0, ((('Male Inactive'!$O3)/7)/60), 0))^0.25</f>
        <v>1</v>
      </c>
      <c r="BW46" s="58">
        <f>1+$B$71*(IF('Male Barely'!$O3&gt;=0, ((('Male Barely'!$O3)/7)/60), 0))^0.25</f>
        <v>0.94247560561928712</v>
      </c>
      <c r="BX46" s="58">
        <f>1+$B$71*(IF('Male Somewhat'!$O3&gt;=0, ((('Male Somewhat'!$O3)/7)/60), 0))^0.25</f>
        <v>0.90688114195617719</v>
      </c>
      <c r="BY46" s="58">
        <f>1+$B$71*(IF('Male Active'!$O3&gt;=0, ((('Male Active'!$O3)/7)/60), 0))^0.25</f>
        <v>0.89579186252301524</v>
      </c>
      <c r="BZ46" s="58">
        <f>1+$B$71*(IF('Male Highly'!$O3&gt;=0, ((('Male Highly'!$O3)/7)/60), 0))^0.25</f>
        <v>0.87485981569519766</v>
      </c>
      <c r="CA46" s="32">
        <f>AJ50</f>
        <v>0</v>
      </c>
      <c r="CB46" s="32">
        <f>AO50</f>
        <v>0</v>
      </c>
      <c r="CC46" s="58">
        <f>1+$B$71*(IF('Female Inactive'!$Q3&gt;=0, ((('Female Inactive'!$Q3)/7)/60), 0))^0.25</f>
        <v>0.93908884126957715</v>
      </c>
      <c r="CD46" s="58">
        <f>1+$B$71*(IF('Female Barely'!$Q3&gt;=0, ((('Female Barely'!$Q3)/7)/60), 0))^0.25</f>
        <v>0.90808865189437038</v>
      </c>
      <c r="CE46" s="58">
        <f>1+$B$71*(IF('Female Somewhat'!$Q3&gt;=0, ((('Female Somewhat'!$Q3)/7)/60), 0))^0.25</f>
        <v>0.8972085061682632</v>
      </c>
      <c r="CF46" s="58">
        <f>1+$B$71*(IF('Female Active'!$Q3&gt;=0, ((('Female Active'!$Q3)/7)/60), 0))^0.25</f>
        <v>0.88171808913787175</v>
      </c>
      <c r="CG46" s="58">
        <f>1+$B$71*(IF('Female Highly'!$Q3&gt;=0, ((('Female Highly'!$Q3)/7)/60), 0))^0.25</f>
        <v>0.86178110959022947</v>
      </c>
      <c r="CH46" s="58"/>
      <c r="CI46" s="136">
        <f t="shared" ref="CI46:CI109" si="9">BS46</f>
        <v>5</v>
      </c>
      <c r="CJ46" s="136">
        <f t="shared" si="2"/>
        <v>0</v>
      </c>
      <c r="CK46" s="136">
        <f t="shared" si="2"/>
        <v>0</v>
      </c>
      <c r="CL46" s="58">
        <f>BV46/$BV46</f>
        <v>1</v>
      </c>
      <c r="CM46" s="58">
        <f t="shared" ref="CM46:CP46" si="10">BW46/$BV46</f>
        <v>0.94247560561928712</v>
      </c>
      <c r="CN46" s="58">
        <f t="shared" si="10"/>
        <v>0.90688114195617719</v>
      </c>
      <c r="CO46" s="58">
        <f t="shared" si="10"/>
        <v>0.89579186252301524</v>
      </c>
      <c r="CP46" s="58">
        <f t="shared" si="10"/>
        <v>0.87485981569519766</v>
      </c>
      <c r="CQ46" s="136">
        <f t="shared" si="2"/>
        <v>0</v>
      </c>
      <c r="CR46" s="136">
        <f t="shared" si="2"/>
        <v>0</v>
      </c>
      <c r="CS46" s="58">
        <f>CC46/$CC46</f>
        <v>1</v>
      </c>
      <c r="CT46" s="58">
        <f t="shared" ref="CT46:CW46" si="11">CD46/$CC46</f>
        <v>0.96698907705761161</v>
      </c>
      <c r="CU46" s="58">
        <f t="shared" si="11"/>
        <v>0.95540322357073815</v>
      </c>
      <c r="CV46" s="58">
        <f t="shared" si="11"/>
        <v>0.93890806746873445</v>
      </c>
      <c r="CW46" s="58">
        <f t="shared" si="11"/>
        <v>0.917677936014197</v>
      </c>
    </row>
    <row r="47" spans="1:101">
      <c r="A47" s="92" t="s">
        <v>191</v>
      </c>
      <c r="B47" s="58">
        <v>0</v>
      </c>
      <c r="C47" s="58">
        <v>0</v>
      </c>
      <c r="D47" s="58">
        <v>0.17</v>
      </c>
      <c r="E47" s="58">
        <v>0</v>
      </c>
      <c r="F47" s="58">
        <v>0</v>
      </c>
      <c r="G47" s="58">
        <v>0</v>
      </c>
      <c r="H47" s="58">
        <v>0</v>
      </c>
      <c r="I47" s="58">
        <v>0.17</v>
      </c>
      <c r="J47" s="58">
        <v>5.8837000000000002</v>
      </c>
      <c r="K47" s="58">
        <v>0</v>
      </c>
      <c r="L47" s="58">
        <v>1788.8294000000001</v>
      </c>
      <c r="M47" s="58">
        <v>7.8140000000000001</v>
      </c>
      <c r="N47" s="58">
        <v>0</v>
      </c>
      <c r="O47" s="58">
        <v>0</v>
      </c>
      <c r="P47" s="58">
        <v>0.14000000000000001</v>
      </c>
      <c r="Q47" s="58">
        <v>0</v>
      </c>
      <c r="R47" s="58">
        <v>0</v>
      </c>
      <c r="S47" s="58">
        <v>0</v>
      </c>
      <c r="T47" s="58">
        <v>0</v>
      </c>
      <c r="U47" s="58">
        <v>0.14000000000000001</v>
      </c>
      <c r="V47" s="58">
        <v>7.1570999999999998</v>
      </c>
      <c r="W47" s="58">
        <v>0</v>
      </c>
      <c r="X47" s="58">
        <v>1416.4793</v>
      </c>
      <c r="Y47" s="58">
        <v>7.9212999999999996</v>
      </c>
      <c r="AA47" s="58">
        <v>2</v>
      </c>
      <c r="AB47" s="32">
        <f>F$46</f>
        <v>0</v>
      </c>
      <c r="AC47" s="32">
        <f t="shared" si="7"/>
        <v>0</v>
      </c>
      <c r="AD47" s="32">
        <f t="shared" si="7"/>
        <v>0</v>
      </c>
      <c r="AE47" s="32">
        <f t="shared" si="7"/>
        <v>0.17</v>
      </c>
      <c r="AF47" s="32">
        <f t="shared" si="7"/>
        <v>5.8807</v>
      </c>
      <c r="AG47" s="32">
        <f t="shared" si="7"/>
        <v>0</v>
      </c>
      <c r="AH47" s="32">
        <f t="shared" si="7"/>
        <v>976.12959999999998</v>
      </c>
      <c r="AI47" s="32">
        <f t="shared" si="7"/>
        <v>3.9943</v>
      </c>
      <c r="AJ47" s="32">
        <f>R$46</f>
        <v>0</v>
      </c>
      <c r="AK47" s="32">
        <f t="shared" si="8"/>
        <v>0</v>
      </c>
      <c r="AL47" s="32">
        <f t="shared" si="8"/>
        <v>0</v>
      </c>
      <c r="AM47" s="32">
        <f t="shared" si="8"/>
        <v>0.14000000000000001</v>
      </c>
      <c r="AN47" s="32">
        <f t="shared" si="8"/>
        <v>7.1481000000000003</v>
      </c>
      <c r="AO47" s="32">
        <f t="shared" si="8"/>
        <v>0</v>
      </c>
      <c r="AP47" s="32">
        <f t="shared" si="8"/>
        <v>815.41229999999996</v>
      </c>
      <c r="AQ47" s="32">
        <f t="shared" si="8"/>
        <v>3.9943</v>
      </c>
      <c r="AS47" s="125">
        <f t="shared" ref="AS47:AS110" si="12">AB47</f>
        <v>0</v>
      </c>
      <c r="AT47" s="125">
        <f t="shared" ref="AT47:AT110" si="13">$AS47*B$90</f>
        <v>0</v>
      </c>
      <c r="AU47" s="125">
        <f t="shared" ref="AU47:AU110" si="14">$AS47*C$90</f>
        <v>0</v>
      </c>
      <c r="AV47" s="125">
        <f t="shared" ref="AV47:AV110" si="15">$AS47*D$90</f>
        <v>0</v>
      </c>
      <c r="AW47" s="125">
        <f t="shared" ref="AW47:AW110" si="16">$AS47*E$90</f>
        <v>0</v>
      </c>
      <c r="AX47" s="125">
        <f t="shared" ref="AX47:AX110" si="17">$AS47*F$90</f>
        <v>0</v>
      </c>
      <c r="AY47" s="125">
        <f t="shared" ref="AY47:AY110" si="18">AJ47</f>
        <v>0</v>
      </c>
      <c r="AZ47" s="125">
        <f t="shared" ref="AZ47:AZ110" si="19">$AY47*B$99</f>
        <v>0</v>
      </c>
      <c r="BA47" s="125">
        <f t="shared" ref="BA47:BA110" si="20">$AY47*C$99</f>
        <v>0</v>
      </c>
      <c r="BB47" s="125">
        <f t="shared" ref="BB47:BB110" si="21">$AY47*D$99</f>
        <v>0</v>
      </c>
      <c r="BC47" s="125">
        <f t="shared" ref="BC47:BC110" si="22">$AY47*E$99</f>
        <v>0</v>
      </c>
      <c r="BD47" s="125">
        <f t="shared" ref="BD47:BD110" si="23">$AY47*F$99</f>
        <v>0</v>
      </c>
      <c r="BE47" s="58"/>
      <c r="BF47" s="125">
        <f t="shared" ref="BF47:BF110" si="24">AG47</f>
        <v>0</v>
      </c>
      <c r="BG47" s="125">
        <f t="shared" ref="BG47:BG110" si="25">$BF47*B$90</f>
        <v>0</v>
      </c>
      <c r="BH47" s="125">
        <f t="shared" ref="BH47:BH110" si="26">$BF47*C$90</f>
        <v>0</v>
      </c>
      <c r="BI47" s="125">
        <f t="shared" ref="BI47:BI110" si="27">$BF47*D$90</f>
        <v>0</v>
      </c>
      <c r="BJ47" s="125">
        <f t="shared" ref="BJ47:BJ110" si="28">$BF47*E$90</f>
        <v>0</v>
      </c>
      <c r="BK47" s="125">
        <f t="shared" ref="BK47:BK110" si="29">$BF47*F$90</f>
        <v>0</v>
      </c>
      <c r="BL47" s="125">
        <f t="shared" ref="BL47:BL110" si="30">AO47</f>
        <v>0</v>
      </c>
      <c r="BM47" s="125">
        <f t="shared" ref="BM47:BM110" si="31">$BL47*B$99</f>
        <v>0</v>
      </c>
      <c r="BN47" s="125">
        <f t="shared" ref="BN47:BN110" si="32">$BL47*C$99</f>
        <v>0</v>
      </c>
      <c r="BO47" s="125">
        <f t="shared" ref="BO47:BO110" si="33">$BL47*D$99</f>
        <v>0</v>
      </c>
      <c r="BP47" s="125">
        <f t="shared" ref="BP47:BP110" si="34">$BL47*E$99</f>
        <v>0</v>
      </c>
      <c r="BQ47" s="125">
        <f t="shared" ref="BQ47:BQ110" si="35">$BL47*F$99</f>
        <v>0</v>
      </c>
      <c r="BS47">
        <v>6</v>
      </c>
      <c r="BT47" s="32">
        <f t="shared" ref="BT47:BT110" si="36">AB51</f>
        <v>0</v>
      </c>
      <c r="BU47" s="32">
        <f t="shared" ref="BU47:BU110" si="37">AG51</f>
        <v>0</v>
      </c>
      <c r="BV47" s="58">
        <f>1+$B$71*(IF('Male Inactive'!$O4&gt;=0, ((('Male Inactive'!$O4)/7)/60), 0))^0.25</f>
        <v>0.95683445345492457</v>
      </c>
      <c r="BW47" s="58">
        <f>1+$B$71*(IF('Male Barely'!$O4&gt;=0, ((('Male Barely'!$O4)/7)/60), 0))^0.25</f>
        <v>0.92812085578527737</v>
      </c>
      <c r="BX47" s="58">
        <f>1+$B$71*(IF('Male Somewhat'!$O4&gt;=0, ((('Male Somewhat'!$O4)/7)/60), 0))^0.25</f>
        <v>0.90228609546485539</v>
      </c>
      <c r="BY47" s="58">
        <f>1+$B$71*(IF('Male Active'!$O4&gt;=0, ((('Male Active'!$O4)/7)/60), 0))^0.25</f>
        <v>0.89013750912829936</v>
      </c>
      <c r="BZ47" s="58">
        <f>1+$B$71*(IF('Male Highly'!$O4&gt;=0, ((('Male Highly'!$O4)/7)/60), 0))^0.25</f>
        <v>0.86640848091115819</v>
      </c>
      <c r="CA47" s="32">
        <f t="shared" ref="CA47:CA110" si="38">AJ51</f>
        <v>0</v>
      </c>
      <c r="CB47" s="32">
        <f t="shared" ref="CB47:CB110" si="39">AO51</f>
        <v>0</v>
      </c>
      <c r="CC47" s="58">
        <f>1+$B$71*(IF('Female Inactive'!$Q4&gt;=0, ((('Female Inactive'!$Q4)/7)/60), 0))^0.25</f>
        <v>0.94051573729504223</v>
      </c>
      <c r="CD47" s="58">
        <f>1+$B$71*(IF('Female Barely'!$Q4&gt;=0, ((('Female Barely'!$Q4)/7)/60), 0))^0.25</f>
        <v>0.90946415691749039</v>
      </c>
      <c r="CE47" s="58">
        <f>1+$B$71*(IF('Female Somewhat'!$Q4&gt;=0, ((('Female Somewhat'!$Q4)/7)/60), 0))^0.25</f>
        <v>0.89720107572687413</v>
      </c>
      <c r="CF47" s="58">
        <f>1+$B$71*(IF('Female Active'!$Q4&gt;=0, ((('Female Active'!$Q4)/7)/60), 0))^0.25</f>
        <v>0.88173489610768996</v>
      </c>
      <c r="CG47" s="58">
        <f>1+$B$71*(IF('Female Highly'!$Q4&gt;=0, ((('Female Highly'!$Q4)/7)/60), 0))^0.25</f>
        <v>0.86062256791640834</v>
      </c>
      <c r="CI47" s="136">
        <f t="shared" si="9"/>
        <v>6</v>
      </c>
      <c r="CJ47" s="136">
        <f t="shared" ref="CJ47:CJ110" si="40">BT47</f>
        <v>0</v>
      </c>
      <c r="CK47" s="136">
        <f t="shared" ref="CK47:CK110" si="41">BU47</f>
        <v>0</v>
      </c>
      <c r="CL47" s="58">
        <f t="shared" ref="CL47:CL110" si="42">BV47/$BV47</f>
        <v>1</v>
      </c>
      <c r="CM47" s="58">
        <f t="shared" ref="CM47:CM110" si="43">BW47/$BV47</f>
        <v>0.96999104958442017</v>
      </c>
      <c r="CN47" s="58">
        <f t="shared" ref="CN47:CN110" si="44">BX47/$BV47</f>
        <v>0.94299080912784161</v>
      </c>
      <c r="CO47" s="58">
        <f t="shared" ref="CO47:CO110" si="45">BY47/$BV47</f>
        <v>0.93029416521761232</v>
      </c>
      <c r="CP47" s="58">
        <f t="shared" ref="CP47:CP110" si="46">BZ47/$BV47</f>
        <v>0.90549465247905991</v>
      </c>
      <c r="CQ47" s="136">
        <f t="shared" ref="CQ47:CQ110" si="47">CA47</f>
        <v>0</v>
      </c>
      <c r="CR47" s="136">
        <f t="shared" ref="CR47:CR110" si="48">CB47</f>
        <v>0</v>
      </c>
      <c r="CS47" s="58">
        <f t="shared" ref="CS47:CS110" si="49">CC47/$CC47</f>
        <v>1</v>
      </c>
      <c r="CT47" s="58">
        <f t="shared" ref="CT47:CT110" si="50">CD47/$CC47</f>
        <v>0.96698451801895702</v>
      </c>
      <c r="CU47" s="58">
        <f t="shared" ref="CU47:CU110" si="51">CE47/$CC47</f>
        <v>0.95394584072272659</v>
      </c>
      <c r="CV47" s="58">
        <f t="shared" ref="CV47:CV110" si="52">CF47/$CC47</f>
        <v>0.93750148045751136</v>
      </c>
      <c r="CW47" s="58">
        <f t="shared" ref="CW47:CW110" si="53">CG47/$CC47</f>
        <v>0.91505387287999074</v>
      </c>
    </row>
    <row r="48" spans="1:101">
      <c r="A48" s="92" t="s">
        <v>129</v>
      </c>
      <c r="B48" s="58">
        <v>0</v>
      </c>
      <c r="C48" s="58">
        <v>0</v>
      </c>
      <c r="D48" s="58">
        <v>0.17</v>
      </c>
      <c r="E48" s="58">
        <v>0</v>
      </c>
      <c r="F48" s="58">
        <v>0</v>
      </c>
      <c r="G48" s="58">
        <v>0</v>
      </c>
      <c r="H48" s="58">
        <v>0</v>
      </c>
      <c r="I48" s="58">
        <v>0.17</v>
      </c>
      <c r="J48" s="58">
        <v>5.8890000000000002</v>
      </c>
      <c r="K48" s="58">
        <v>0</v>
      </c>
      <c r="L48" s="58">
        <v>1626.0754999999999</v>
      </c>
      <c r="M48" s="58">
        <v>12.334300000000001</v>
      </c>
      <c r="N48" s="58">
        <v>0</v>
      </c>
      <c r="O48" s="58">
        <v>0</v>
      </c>
      <c r="P48" s="58">
        <v>0.14000000000000001</v>
      </c>
      <c r="Q48" s="58">
        <v>0</v>
      </c>
      <c r="R48" s="58">
        <v>0</v>
      </c>
      <c r="S48" s="58">
        <v>0</v>
      </c>
      <c r="T48" s="58">
        <v>0</v>
      </c>
      <c r="U48" s="58">
        <v>0.14000000000000001</v>
      </c>
      <c r="V48" s="58">
        <v>7.1748000000000003</v>
      </c>
      <c r="W48" s="58">
        <v>0</v>
      </c>
      <c r="X48" s="58">
        <v>1429.404</v>
      </c>
      <c r="Y48" s="58">
        <v>12.603</v>
      </c>
      <c r="AA48" s="58">
        <v>3</v>
      </c>
      <c r="AB48" s="32">
        <f>F$46</f>
        <v>0</v>
      </c>
      <c r="AC48" s="32">
        <f t="shared" si="7"/>
        <v>0</v>
      </c>
      <c r="AD48" s="32">
        <f t="shared" si="7"/>
        <v>0</v>
      </c>
      <c r="AE48" s="32">
        <f t="shared" si="7"/>
        <v>0.17</v>
      </c>
      <c r="AF48" s="32">
        <f t="shared" si="7"/>
        <v>5.8807</v>
      </c>
      <c r="AG48" s="32">
        <f t="shared" si="7"/>
        <v>0</v>
      </c>
      <c r="AH48" s="32">
        <f t="shared" si="7"/>
        <v>976.12959999999998</v>
      </c>
      <c r="AI48" s="32">
        <f t="shared" si="7"/>
        <v>3.9943</v>
      </c>
      <c r="AJ48" s="32">
        <f>R$46</f>
        <v>0</v>
      </c>
      <c r="AK48" s="32">
        <f t="shared" si="8"/>
        <v>0</v>
      </c>
      <c r="AL48" s="32">
        <f t="shared" si="8"/>
        <v>0</v>
      </c>
      <c r="AM48" s="32">
        <f t="shared" si="8"/>
        <v>0.14000000000000001</v>
      </c>
      <c r="AN48" s="32">
        <f t="shared" si="8"/>
        <v>7.1481000000000003</v>
      </c>
      <c r="AO48" s="32">
        <f t="shared" si="8"/>
        <v>0</v>
      </c>
      <c r="AP48" s="32">
        <f t="shared" si="8"/>
        <v>815.41229999999996</v>
      </c>
      <c r="AQ48" s="32">
        <f t="shared" si="8"/>
        <v>3.9943</v>
      </c>
      <c r="AS48" s="125">
        <f t="shared" si="12"/>
        <v>0</v>
      </c>
      <c r="AT48" s="125">
        <f t="shared" si="13"/>
        <v>0</v>
      </c>
      <c r="AU48" s="125">
        <f t="shared" si="14"/>
        <v>0</v>
      </c>
      <c r="AV48" s="125">
        <f t="shared" si="15"/>
        <v>0</v>
      </c>
      <c r="AW48" s="125">
        <f t="shared" si="16"/>
        <v>0</v>
      </c>
      <c r="AX48" s="125">
        <f t="shared" si="17"/>
        <v>0</v>
      </c>
      <c r="AY48" s="125">
        <f t="shared" si="18"/>
        <v>0</v>
      </c>
      <c r="AZ48" s="125">
        <f t="shared" si="19"/>
        <v>0</v>
      </c>
      <c r="BA48" s="125">
        <f t="shared" si="20"/>
        <v>0</v>
      </c>
      <c r="BB48" s="125">
        <f t="shared" si="21"/>
        <v>0</v>
      </c>
      <c r="BC48" s="125">
        <f t="shared" si="22"/>
        <v>0</v>
      </c>
      <c r="BD48" s="125">
        <f t="shared" si="23"/>
        <v>0</v>
      </c>
      <c r="BE48" s="58"/>
      <c r="BF48" s="125">
        <f t="shared" si="24"/>
        <v>0</v>
      </c>
      <c r="BG48" s="125">
        <f t="shared" si="25"/>
        <v>0</v>
      </c>
      <c r="BH48" s="125">
        <f t="shared" si="26"/>
        <v>0</v>
      </c>
      <c r="BI48" s="125">
        <f t="shared" si="27"/>
        <v>0</v>
      </c>
      <c r="BJ48" s="125">
        <f t="shared" si="28"/>
        <v>0</v>
      </c>
      <c r="BK48" s="125">
        <f t="shared" si="29"/>
        <v>0</v>
      </c>
      <c r="BL48" s="125">
        <f t="shared" si="30"/>
        <v>0</v>
      </c>
      <c r="BM48" s="125">
        <f t="shared" si="31"/>
        <v>0</v>
      </c>
      <c r="BN48" s="125">
        <f t="shared" si="32"/>
        <v>0</v>
      </c>
      <c r="BO48" s="125">
        <f t="shared" si="33"/>
        <v>0</v>
      </c>
      <c r="BP48" s="125">
        <f t="shared" si="34"/>
        <v>0</v>
      </c>
      <c r="BQ48" s="125">
        <f t="shared" si="35"/>
        <v>0</v>
      </c>
      <c r="BS48" s="58">
        <v>7</v>
      </c>
      <c r="BT48" s="32">
        <f t="shared" si="36"/>
        <v>0</v>
      </c>
      <c r="BU48" s="32">
        <f t="shared" si="37"/>
        <v>0</v>
      </c>
      <c r="BV48" s="58">
        <f>1+$B$71*(IF('Male Inactive'!$O5&gt;=0, ((('Male Inactive'!$O5)/7)/60), 0))^0.25</f>
        <v>0.94764071922925042</v>
      </c>
      <c r="BW48" s="58">
        <f>1+$B$71*(IF('Male Barely'!$O5&gt;=0, ((('Male Barely'!$O5)/7)/60), 0))^0.25</f>
        <v>0.91945810857154886</v>
      </c>
      <c r="BX48" s="58">
        <f>1+$B$71*(IF('Male Somewhat'!$O5&gt;=0, ((('Male Somewhat'!$O5)/7)/60), 0))^0.25</f>
        <v>0.89821732667272758</v>
      </c>
      <c r="BY48" s="58">
        <f>1+$B$71*(IF('Male Active'!$O5&gt;=0, ((('Male Active'!$O5)/7)/60), 0))^0.25</f>
        <v>0.88526671574257543</v>
      </c>
      <c r="BZ48" s="58">
        <f>1+$B$71*(IF('Male Highly'!$O5&gt;=0, ((('Male Highly'!$O5)/7)/60), 0))^0.25</f>
        <v>0.85955142917517369</v>
      </c>
      <c r="CA48" s="32">
        <f t="shared" si="38"/>
        <v>0</v>
      </c>
      <c r="CB48" s="32">
        <f t="shared" si="39"/>
        <v>0</v>
      </c>
      <c r="CC48" s="58">
        <f>1+$B$71*(IF('Female Inactive'!$Q5&gt;=0, ((('Female Inactive'!$Q5)/7)/60), 0))^0.25</f>
        <v>0.94194298261618292</v>
      </c>
      <c r="CD48" s="58">
        <f>1+$B$71*(IF('Female Barely'!$Q5&gt;=0, ((('Female Barely'!$Q5)/7)/60), 0))^0.25</f>
        <v>0.91067571989209084</v>
      </c>
      <c r="CE48" s="58">
        <f>1+$B$71*(IF('Female Somewhat'!$Q5&gt;=0, ((('Female Somewhat'!$Q5)/7)/60), 0))^0.25</f>
        <v>0.89700981482979347</v>
      </c>
      <c r="CF48" s="58">
        <f>1+$B$71*(IF('Female Active'!$Q5&gt;=0, ((('Female Active'!$Q5)/7)/60), 0))^0.25</f>
        <v>0.88157249102607871</v>
      </c>
      <c r="CG48" s="58">
        <f>1+$B$71*(IF('Female Highly'!$Q5&gt;=0, ((('Female Highly'!$Q5)/7)/60), 0))^0.25</f>
        <v>0.85940405245738671</v>
      </c>
      <c r="CI48" s="136">
        <f t="shared" si="9"/>
        <v>7</v>
      </c>
      <c r="CJ48" s="136">
        <f t="shared" si="40"/>
        <v>0</v>
      </c>
      <c r="CK48" s="136">
        <f t="shared" si="41"/>
        <v>0</v>
      </c>
      <c r="CL48" s="58">
        <f t="shared" si="42"/>
        <v>1</v>
      </c>
      <c r="CM48" s="58">
        <f t="shared" si="43"/>
        <v>0.97026023672703354</v>
      </c>
      <c r="CN48" s="58">
        <f t="shared" si="44"/>
        <v>0.94784585386250542</v>
      </c>
      <c r="CO48" s="58">
        <f t="shared" si="45"/>
        <v>0.934179692555417</v>
      </c>
      <c r="CP48" s="58">
        <f t="shared" si="46"/>
        <v>0.90704357857720297</v>
      </c>
      <c r="CQ48" s="136">
        <f t="shared" si="47"/>
        <v>0</v>
      </c>
      <c r="CR48" s="136">
        <f t="shared" si="48"/>
        <v>0</v>
      </c>
      <c r="CS48" s="58">
        <f t="shared" si="49"/>
        <v>1</v>
      </c>
      <c r="CT48" s="58">
        <f t="shared" si="50"/>
        <v>0.96680556753313307</v>
      </c>
      <c r="CU48" s="58">
        <f t="shared" si="51"/>
        <v>0.95229735916542357</v>
      </c>
      <c r="CV48" s="58">
        <f t="shared" si="52"/>
        <v>0.93590854998204964</v>
      </c>
      <c r="CW48" s="58">
        <f t="shared" si="53"/>
        <v>0.91237375119080999</v>
      </c>
    </row>
    <row r="49" spans="1:101">
      <c r="A49" s="92" t="s">
        <v>130</v>
      </c>
      <c r="B49" s="58">
        <v>0</v>
      </c>
      <c r="C49" s="58">
        <v>0</v>
      </c>
      <c r="D49" s="58">
        <v>0.17</v>
      </c>
      <c r="E49" s="58">
        <v>0</v>
      </c>
      <c r="F49" s="58">
        <v>0</v>
      </c>
      <c r="G49" s="58">
        <v>0</v>
      </c>
      <c r="H49" s="58">
        <v>0</v>
      </c>
      <c r="I49" s="58">
        <v>0.17</v>
      </c>
      <c r="J49" s="58">
        <v>5.9103000000000003</v>
      </c>
      <c r="K49" s="58">
        <v>0</v>
      </c>
      <c r="L49" s="58">
        <v>567.56179999999995</v>
      </c>
      <c r="M49" s="58">
        <v>18.114699999999999</v>
      </c>
      <c r="N49" s="58">
        <v>0</v>
      </c>
      <c r="O49" s="58">
        <v>0</v>
      </c>
      <c r="P49" s="58">
        <v>0.14000000000000001</v>
      </c>
      <c r="Q49" s="58">
        <v>0</v>
      </c>
      <c r="R49" s="58">
        <v>0</v>
      </c>
      <c r="S49" s="58">
        <v>1E-4</v>
      </c>
      <c r="T49" s="58">
        <v>0</v>
      </c>
      <c r="U49" s="58">
        <v>0.14000000000000001</v>
      </c>
      <c r="V49" s="58">
        <v>7.2121000000000004</v>
      </c>
      <c r="W49" s="58">
        <v>0</v>
      </c>
      <c r="X49" s="58">
        <v>1328.6545000000001</v>
      </c>
      <c r="Y49" s="58">
        <v>17.631699999999999</v>
      </c>
      <c r="AA49" s="58">
        <v>4</v>
      </c>
      <c r="AB49" s="32">
        <f>F$46</f>
        <v>0</v>
      </c>
      <c r="AC49" s="32">
        <f t="shared" si="7"/>
        <v>0</v>
      </c>
      <c r="AD49" s="32">
        <f t="shared" si="7"/>
        <v>0</v>
      </c>
      <c r="AE49" s="32">
        <f t="shared" si="7"/>
        <v>0.17</v>
      </c>
      <c r="AF49" s="32">
        <f t="shared" si="7"/>
        <v>5.8807</v>
      </c>
      <c r="AG49" s="32">
        <f t="shared" si="7"/>
        <v>0</v>
      </c>
      <c r="AH49" s="32">
        <f t="shared" si="7"/>
        <v>976.12959999999998</v>
      </c>
      <c r="AI49" s="32">
        <f t="shared" si="7"/>
        <v>3.9943</v>
      </c>
      <c r="AJ49" s="32">
        <f>R$46</f>
        <v>0</v>
      </c>
      <c r="AK49" s="32">
        <f t="shared" si="8"/>
        <v>0</v>
      </c>
      <c r="AL49" s="32">
        <f t="shared" si="8"/>
        <v>0</v>
      </c>
      <c r="AM49" s="32">
        <f t="shared" si="8"/>
        <v>0.14000000000000001</v>
      </c>
      <c r="AN49" s="32">
        <f t="shared" si="8"/>
        <v>7.1481000000000003</v>
      </c>
      <c r="AO49" s="32">
        <f t="shared" si="8"/>
        <v>0</v>
      </c>
      <c r="AP49" s="32">
        <f t="shared" si="8"/>
        <v>815.41229999999996</v>
      </c>
      <c r="AQ49" s="32">
        <f t="shared" si="8"/>
        <v>3.9943</v>
      </c>
      <c r="AS49" s="125">
        <f t="shared" si="12"/>
        <v>0</v>
      </c>
      <c r="AT49" s="125">
        <f t="shared" si="13"/>
        <v>0</v>
      </c>
      <c r="AU49" s="125">
        <f t="shared" si="14"/>
        <v>0</v>
      </c>
      <c r="AV49" s="125">
        <f t="shared" si="15"/>
        <v>0</v>
      </c>
      <c r="AW49" s="125">
        <f t="shared" si="16"/>
        <v>0</v>
      </c>
      <c r="AX49" s="125">
        <f t="shared" si="17"/>
        <v>0</v>
      </c>
      <c r="AY49" s="125">
        <f t="shared" si="18"/>
        <v>0</v>
      </c>
      <c r="AZ49" s="125">
        <f t="shared" si="19"/>
        <v>0</v>
      </c>
      <c r="BA49" s="125">
        <f t="shared" si="20"/>
        <v>0</v>
      </c>
      <c r="BB49" s="125">
        <f t="shared" si="21"/>
        <v>0</v>
      </c>
      <c r="BC49" s="125">
        <f t="shared" si="22"/>
        <v>0</v>
      </c>
      <c r="BD49" s="125">
        <f t="shared" si="23"/>
        <v>0</v>
      </c>
      <c r="BE49" s="58"/>
      <c r="BF49" s="125">
        <f t="shared" si="24"/>
        <v>0</v>
      </c>
      <c r="BG49" s="125">
        <f t="shared" si="25"/>
        <v>0</v>
      </c>
      <c r="BH49" s="125">
        <f t="shared" si="26"/>
        <v>0</v>
      </c>
      <c r="BI49" s="125">
        <f t="shared" si="27"/>
        <v>0</v>
      </c>
      <c r="BJ49" s="125">
        <f t="shared" si="28"/>
        <v>0</v>
      </c>
      <c r="BK49" s="125">
        <f t="shared" si="29"/>
        <v>0</v>
      </c>
      <c r="BL49" s="125">
        <f t="shared" si="30"/>
        <v>0</v>
      </c>
      <c r="BM49" s="125">
        <f t="shared" si="31"/>
        <v>0</v>
      </c>
      <c r="BN49" s="125">
        <f t="shared" si="32"/>
        <v>0</v>
      </c>
      <c r="BO49" s="125">
        <f t="shared" si="33"/>
        <v>0</v>
      </c>
      <c r="BP49" s="125">
        <f t="shared" si="34"/>
        <v>0</v>
      </c>
      <c r="BQ49" s="125">
        <f t="shared" si="35"/>
        <v>0</v>
      </c>
      <c r="BS49" s="58">
        <v>8</v>
      </c>
      <c r="BT49" s="32">
        <f t="shared" si="36"/>
        <v>0</v>
      </c>
      <c r="BU49" s="32">
        <f t="shared" si="37"/>
        <v>0</v>
      </c>
      <c r="BV49" s="58">
        <f>1+$B$71*(IF('Male Inactive'!$O6&gt;=0, ((('Male Inactive'!$O6)/7)/60), 0))^0.25</f>
        <v>0.94205828589132923</v>
      </c>
      <c r="BW49" s="58">
        <f>1+$B$71*(IF('Male Barely'!$O6&gt;=0, ((('Male Barely'!$O6)/7)/60), 0))^0.25</f>
        <v>0.91307052946922962</v>
      </c>
      <c r="BX49" s="58">
        <f>1+$B$71*(IF('Male Somewhat'!$O6&gt;=0, ((('Male Somewhat'!$O6)/7)/60), 0))^0.25</f>
        <v>0.89455357883489306</v>
      </c>
      <c r="BY49" s="58">
        <f>1+$B$71*(IF('Male Active'!$O6&gt;=0, ((('Male Active'!$O6)/7)/60), 0))^0.25</f>
        <v>0.88097486493404376</v>
      </c>
      <c r="BZ49" s="58">
        <f>1+$B$71*(IF('Male Highly'!$O6&gt;=0, ((('Male Highly'!$O6)/7)/60), 0))^0.25</f>
        <v>0.85378343738031914</v>
      </c>
      <c r="CA49" s="32">
        <f t="shared" si="38"/>
        <v>0</v>
      </c>
      <c r="CB49" s="32">
        <f t="shared" si="39"/>
        <v>0</v>
      </c>
      <c r="CC49" s="58">
        <f>1+$B$71*(IF('Female Inactive'!$Q6&gt;=0, ((('Female Inactive'!$Q6)/7)/60), 0))^0.25</f>
        <v>0.94336864390267372</v>
      </c>
      <c r="CD49" s="58">
        <f>1+$B$71*(IF('Female Barely'!$Q6&gt;=0, ((('Female Barely'!$Q6)/7)/60), 0))^0.25</f>
        <v>0.91171073923917578</v>
      </c>
      <c r="CE49" s="58">
        <f>1+$B$71*(IF('Female Somewhat'!$Q6&gt;=0, ((('Female Somewhat'!$Q6)/7)/60), 0))^0.25</f>
        <v>0.89664708305009388</v>
      </c>
      <c r="CF49" s="58">
        <f>1+$B$71*(IF('Female Active'!$Q6&gt;=0, ((('Female Active'!$Q6)/7)/60), 0))^0.25</f>
        <v>0.8812420280740737</v>
      </c>
      <c r="CG49" s="58">
        <f>1+$B$71*(IF('Female Highly'!$Q6&gt;=0, ((('Female Highly'!$Q6)/7)/60), 0))^0.25</f>
        <v>0.85813642734751949</v>
      </c>
      <c r="CI49" s="136">
        <f t="shared" si="9"/>
        <v>8</v>
      </c>
      <c r="CJ49" s="136">
        <f t="shared" si="40"/>
        <v>0</v>
      </c>
      <c r="CK49" s="136">
        <f t="shared" si="41"/>
        <v>0</v>
      </c>
      <c r="CL49" s="58">
        <f t="shared" si="42"/>
        <v>1</v>
      </c>
      <c r="CM49" s="58">
        <f t="shared" si="43"/>
        <v>0.96922933871902328</v>
      </c>
      <c r="CN49" s="58">
        <f t="shared" si="44"/>
        <v>0.94957349479550557</v>
      </c>
      <c r="CO49" s="58">
        <f t="shared" si="45"/>
        <v>0.93515961605338316</v>
      </c>
      <c r="CP49" s="58">
        <f t="shared" si="46"/>
        <v>0.90629576764723341</v>
      </c>
      <c r="CQ49" s="136">
        <f t="shared" si="47"/>
        <v>0</v>
      </c>
      <c r="CR49" s="136">
        <f t="shared" si="48"/>
        <v>0</v>
      </c>
      <c r="CS49" s="58">
        <f t="shared" si="49"/>
        <v>1</v>
      </c>
      <c r="CT49" s="58">
        <f t="shared" si="50"/>
        <v>0.96644163989537468</v>
      </c>
      <c r="CU49" s="58">
        <f t="shared" si="51"/>
        <v>0.95047369747281951</v>
      </c>
      <c r="CV49" s="58">
        <f t="shared" si="52"/>
        <v>0.93414386175526776</v>
      </c>
      <c r="CW49" s="58">
        <f t="shared" si="53"/>
        <v>0.90965120888208417</v>
      </c>
    </row>
    <row r="50" spans="1:101">
      <c r="A50" s="92" t="s">
        <v>131</v>
      </c>
      <c r="B50" s="58">
        <v>0</v>
      </c>
      <c r="C50" s="58">
        <v>0</v>
      </c>
      <c r="D50" s="58">
        <v>0.17</v>
      </c>
      <c r="E50" s="58">
        <v>0</v>
      </c>
      <c r="F50" s="58">
        <v>0</v>
      </c>
      <c r="G50" s="58">
        <v>0</v>
      </c>
      <c r="H50" s="58">
        <v>0</v>
      </c>
      <c r="I50" s="58">
        <v>0.1696</v>
      </c>
      <c r="J50" s="58">
        <v>5.9553000000000003</v>
      </c>
      <c r="K50" s="58">
        <v>0</v>
      </c>
      <c r="L50" s="58">
        <v>338.79340000000002</v>
      </c>
      <c r="M50" s="58">
        <v>22.706700000000001</v>
      </c>
      <c r="N50" s="58">
        <v>0</v>
      </c>
      <c r="O50" s="58">
        <v>0</v>
      </c>
      <c r="P50" s="58">
        <v>0.14000000000000001</v>
      </c>
      <c r="Q50" s="58">
        <v>0</v>
      </c>
      <c r="R50" s="58">
        <v>0</v>
      </c>
      <c r="S50" s="58">
        <v>1E-4</v>
      </c>
      <c r="T50" s="58">
        <v>0</v>
      </c>
      <c r="U50" s="58">
        <v>0.1386</v>
      </c>
      <c r="V50" s="58">
        <v>7.2630999999999997</v>
      </c>
      <c r="W50" s="58">
        <v>0</v>
      </c>
      <c r="X50" s="58">
        <v>718.11410000000001</v>
      </c>
      <c r="Y50" s="58">
        <v>22.369599999999998</v>
      </c>
      <c r="AA50" s="58">
        <v>5</v>
      </c>
      <c r="AB50" s="32">
        <f>F$47</f>
        <v>0</v>
      </c>
      <c r="AC50" s="32">
        <f t="shared" ref="AC50:AI54" si="54">G$47</f>
        <v>0</v>
      </c>
      <c r="AD50" s="32">
        <f t="shared" si="54"/>
        <v>0</v>
      </c>
      <c r="AE50" s="32">
        <f t="shared" si="54"/>
        <v>0.17</v>
      </c>
      <c r="AF50" s="32">
        <f t="shared" si="54"/>
        <v>5.8837000000000002</v>
      </c>
      <c r="AG50" s="32">
        <f t="shared" si="54"/>
        <v>0</v>
      </c>
      <c r="AH50" s="32">
        <f t="shared" si="54"/>
        <v>1788.8294000000001</v>
      </c>
      <c r="AI50" s="32">
        <f t="shared" si="54"/>
        <v>7.8140000000000001</v>
      </c>
      <c r="AJ50" s="32">
        <f>R$47</f>
        <v>0</v>
      </c>
      <c r="AK50" s="32">
        <f t="shared" ref="AK50:AQ54" si="55">S$47</f>
        <v>0</v>
      </c>
      <c r="AL50" s="32">
        <f t="shared" si="55"/>
        <v>0</v>
      </c>
      <c r="AM50" s="32">
        <f t="shared" si="55"/>
        <v>0.14000000000000001</v>
      </c>
      <c r="AN50" s="32">
        <f t="shared" si="55"/>
        <v>7.1570999999999998</v>
      </c>
      <c r="AO50" s="32">
        <f t="shared" si="55"/>
        <v>0</v>
      </c>
      <c r="AP50" s="32">
        <f t="shared" si="55"/>
        <v>1416.4793</v>
      </c>
      <c r="AQ50" s="32">
        <f t="shared" si="55"/>
        <v>7.9212999999999996</v>
      </c>
      <c r="AS50" s="125">
        <f t="shared" si="12"/>
        <v>0</v>
      </c>
      <c r="AT50" s="125">
        <f t="shared" si="13"/>
        <v>0</v>
      </c>
      <c r="AU50" s="125">
        <f t="shared" si="14"/>
        <v>0</v>
      </c>
      <c r="AV50" s="125">
        <f t="shared" si="15"/>
        <v>0</v>
      </c>
      <c r="AW50" s="125">
        <f t="shared" si="16"/>
        <v>0</v>
      </c>
      <c r="AX50" s="125">
        <f t="shared" si="17"/>
        <v>0</v>
      </c>
      <c r="AY50" s="125">
        <f t="shared" si="18"/>
        <v>0</v>
      </c>
      <c r="AZ50" s="125">
        <f t="shared" si="19"/>
        <v>0</v>
      </c>
      <c r="BA50" s="125">
        <f t="shared" si="20"/>
        <v>0</v>
      </c>
      <c r="BB50" s="125">
        <f t="shared" si="21"/>
        <v>0</v>
      </c>
      <c r="BC50" s="125">
        <f t="shared" si="22"/>
        <v>0</v>
      </c>
      <c r="BD50" s="125">
        <f t="shared" si="23"/>
        <v>0</v>
      </c>
      <c r="BE50" s="58"/>
      <c r="BF50" s="125">
        <f t="shared" si="24"/>
        <v>0</v>
      </c>
      <c r="BG50" s="125">
        <f t="shared" si="25"/>
        <v>0</v>
      </c>
      <c r="BH50" s="125">
        <f t="shared" si="26"/>
        <v>0</v>
      </c>
      <c r="BI50" s="125">
        <f t="shared" si="27"/>
        <v>0</v>
      </c>
      <c r="BJ50" s="125">
        <f t="shared" si="28"/>
        <v>0</v>
      </c>
      <c r="BK50" s="125">
        <f t="shared" si="29"/>
        <v>0</v>
      </c>
      <c r="BL50" s="125">
        <f t="shared" si="30"/>
        <v>0</v>
      </c>
      <c r="BM50" s="125">
        <f t="shared" si="31"/>
        <v>0</v>
      </c>
      <c r="BN50" s="125">
        <f t="shared" si="32"/>
        <v>0</v>
      </c>
      <c r="BO50" s="125">
        <f t="shared" si="33"/>
        <v>0</v>
      </c>
      <c r="BP50" s="125">
        <f t="shared" si="34"/>
        <v>0</v>
      </c>
      <c r="BQ50" s="125">
        <f t="shared" si="35"/>
        <v>0</v>
      </c>
      <c r="BS50" s="58">
        <v>9</v>
      </c>
      <c r="BT50" s="32">
        <f t="shared" si="36"/>
        <v>0</v>
      </c>
      <c r="BU50" s="32">
        <f t="shared" si="37"/>
        <v>0</v>
      </c>
      <c r="BV50" s="58">
        <f>1+$B$71*(IF('Male Inactive'!$O7&gt;=0, ((('Male Inactive'!$O7)/7)/60), 0))^0.25</f>
        <v>0.93803255301950839</v>
      </c>
      <c r="BW50" s="58">
        <f>1+$B$71*(IF('Male Barely'!$O7&gt;=0, ((('Male Barely'!$O7)/7)/60), 0))^0.25</f>
        <v>0.90796263093851259</v>
      </c>
      <c r="BX50" s="58">
        <f>1+$B$71*(IF('Male Somewhat'!$O7&gt;=0, ((('Male Somewhat'!$O7)/7)/60), 0))^0.25</f>
        <v>0.89121426053947861</v>
      </c>
      <c r="BY50" s="58">
        <f>1+$B$71*(IF('Male Active'!$O7&gt;=0, ((('Male Active'!$O7)/7)/60), 0))^0.25</f>
        <v>0.87713231523544599</v>
      </c>
      <c r="BZ50" s="58">
        <f>1+$B$71*(IF('Male Highly'!$O7&gt;=0, ((('Male Highly'!$O7)/7)/60), 0))^0.25</f>
        <v>0.84881544493471028</v>
      </c>
      <c r="CA50" s="32">
        <f t="shared" si="38"/>
        <v>0</v>
      </c>
      <c r="CB50" s="32">
        <f t="shared" si="39"/>
        <v>0</v>
      </c>
      <c r="CC50" s="58">
        <f>1+$B$71*(IF('Female Inactive'!$Q7&gt;=0, ((('Female Inactive'!$Q7)/7)/60), 0))^0.25</f>
        <v>0.94479031269870251</v>
      </c>
      <c r="CD50" s="58">
        <f>1+$B$71*(IF('Female Barely'!$Q7&gt;=0, ((('Female Barely'!$Q7)/7)/60), 0))^0.25</f>
        <v>0.91255902240586362</v>
      </c>
      <c r="CE50" s="58">
        <f>1+$B$71*(IF('Female Somewhat'!$Q7&gt;=0, ((('Female Somewhat'!$Q7)/7)/60), 0))^0.25</f>
        <v>0.89612740789316347</v>
      </c>
      <c r="CF50" s="58">
        <f>1+$B$71*(IF('Female Active'!$Q7&gt;=0, ((('Female Active'!$Q7)/7)/60), 0))^0.25</f>
        <v>0.88075652341554544</v>
      </c>
      <c r="CG50" s="58">
        <f>1+$B$71*(IF('Female Highly'!$Q7&gt;=0, ((('Female Highly'!$Q7)/7)/60), 0))^0.25</f>
        <v>0.85682974798461475</v>
      </c>
      <c r="CI50" s="136">
        <f t="shared" si="9"/>
        <v>9</v>
      </c>
      <c r="CJ50" s="136">
        <f t="shared" si="40"/>
        <v>0</v>
      </c>
      <c r="CK50" s="136">
        <f t="shared" si="41"/>
        <v>0</v>
      </c>
      <c r="CL50" s="58">
        <f t="shared" si="42"/>
        <v>1</v>
      </c>
      <c r="CM50" s="58">
        <f t="shared" si="43"/>
        <v>0.96794362628013142</v>
      </c>
      <c r="CN50" s="58">
        <f t="shared" si="44"/>
        <v>0.95008884038264707</v>
      </c>
      <c r="CO50" s="58">
        <f t="shared" si="45"/>
        <v>0.93507662651149392</v>
      </c>
      <c r="CP50" s="58">
        <f t="shared" si="46"/>
        <v>0.90488911307223829</v>
      </c>
      <c r="CQ50" s="136">
        <f t="shared" si="47"/>
        <v>0</v>
      </c>
      <c r="CR50" s="136">
        <f t="shared" si="48"/>
        <v>0</v>
      </c>
      <c r="CS50" s="58">
        <f t="shared" si="49"/>
        <v>1</v>
      </c>
      <c r="CT50" s="58">
        <f t="shared" si="50"/>
        <v>0.96588524473671489</v>
      </c>
      <c r="CU50" s="58">
        <f t="shared" si="51"/>
        <v>0.94849343377946149</v>
      </c>
      <c r="CV50" s="58">
        <f t="shared" si="52"/>
        <v>0.93222433758846368</v>
      </c>
      <c r="CW50" s="58">
        <f t="shared" si="53"/>
        <v>0.90689937911954577</v>
      </c>
    </row>
    <row r="51" spans="1:101">
      <c r="A51" s="92" t="s">
        <v>132</v>
      </c>
      <c r="B51" s="58">
        <v>0</v>
      </c>
      <c r="C51" s="58">
        <v>0</v>
      </c>
      <c r="D51" s="58">
        <v>0.17</v>
      </c>
      <c r="E51" s="58">
        <v>0</v>
      </c>
      <c r="F51" s="58">
        <v>0</v>
      </c>
      <c r="G51" s="58">
        <v>1E-4</v>
      </c>
      <c r="H51" s="58">
        <v>0</v>
      </c>
      <c r="I51" s="58">
        <v>0.16839999999999999</v>
      </c>
      <c r="J51" s="58">
        <v>6.0343</v>
      </c>
      <c r="K51" s="58">
        <v>0</v>
      </c>
      <c r="L51" s="58">
        <v>278.83949999999999</v>
      </c>
      <c r="M51" s="58">
        <v>27.532599999999999</v>
      </c>
      <c r="N51" s="58">
        <v>0</v>
      </c>
      <c r="O51" s="58">
        <v>0</v>
      </c>
      <c r="P51" s="58">
        <v>0.14000000000000001</v>
      </c>
      <c r="Q51" s="58">
        <v>0</v>
      </c>
      <c r="R51" s="58">
        <v>0</v>
      </c>
      <c r="S51" s="58">
        <v>1E-4</v>
      </c>
      <c r="T51" s="58">
        <v>0</v>
      </c>
      <c r="U51" s="58">
        <v>0.13589999999999999</v>
      </c>
      <c r="V51" s="58">
        <v>7.2586000000000004</v>
      </c>
      <c r="W51" s="58">
        <v>0</v>
      </c>
      <c r="X51" s="58">
        <v>459.28949999999998</v>
      </c>
      <c r="Y51" s="58">
        <v>27.310400000000001</v>
      </c>
      <c r="AA51" s="58">
        <v>6</v>
      </c>
      <c r="AB51" s="32">
        <f>F$47</f>
        <v>0</v>
      </c>
      <c r="AC51" s="32">
        <f t="shared" si="54"/>
        <v>0</v>
      </c>
      <c r="AD51" s="32">
        <f t="shared" si="54"/>
        <v>0</v>
      </c>
      <c r="AE51" s="32">
        <f t="shared" si="54"/>
        <v>0.17</v>
      </c>
      <c r="AF51" s="32">
        <f t="shared" si="54"/>
        <v>5.8837000000000002</v>
      </c>
      <c r="AG51" s="32">
        <f t="shared" si="54"/>
        <v>0</v>
      </c>
      <c r="AH51" s="32">
        <f t="shared" si="54"/>
        <v>1788.8294000000001</v>
      </c>
      <c r="AI51" s="32">
        <f t="shared" si="54"/>
        <v>7.8140000000000001</v>
      </c>
      <c r="AJ51" s="32">
        <f>R$47</f>
        <v>0</v>
      </c>
      <c r="AK51" s="32">
        <f t="shared" si="55"/>
        <v>0</v>
      </c>
      <c r="AL51" s="32">
        <f t="shared" si="55"/>
        <v>0</v>
      </c>
      <c r="AM51" s="32">
        <f t="shared" si="55"/>
        <v>0.14000000000000001</v>
      </c>
      <c r="AN51" s="32">
        <f t="shared" si="55"/>
        <v>7.1570999999999998</v>
      </c>
      <c r="AO51" s="32">
        <f t="shared" si="55"/>
        <v>0</v>
      </c>
      <c r="AP51" s="32">
        <f t="shared" si="55"/>
        <v>1416.4793</v>
      </c>
      <c r="AQ51" s="32">
        <f t="shared" si="55"/>
        <v>7.9212999999999996</v>
      </c>
      <c r="AS51" s="125">
        <f t="shared" si="12"/>
        <v>0</v>
      </c>
      <c r="AT51" s="125">
        <f t="shared" si="13"/>
        <v>0</v>
      </c>
      <c r="AU51" s="125">
        <f t="shared" si="14"/>
        <v>0</v>
      </c>
      <c r="AV51" s="125">
        <f t="shared" si="15"/>
        <v>0</v>
      </c>
      <c r="AW51" s="125">
        <f t="shared" si="16"/>
        <v>0</v>
      </c>
      <c r="AX51" s="125">
        <f t="shared" si="17"/>
        <v>0</v>
      </c>
      <c r="AY51" s="125">
        <f t="shared" si="18"/>
        <v>0</v>
      </c>
      <c r="AZ51" s="125">
        <f t="shared" si="19"/>
        <v>0</v>
      </c>
      <c r="BA51" s="125">
        <f t="shared" si="20"/>
        <v>0</v>
      </c>
      <c r="BB51" s="125">
        <f t="shared" si="21"/>
        <v>0</v>
      </c>
      <c r="BC51" s="125">
        <f t="shared" si="22"/>
        <v>0</v>
      </c>
      <c r="BD51" s="125">
        <f t="shared" si="23"/>
        <v>0</v>
      </c>
      <c r="BE51" s="58"/>
      <c r="BF51" s="125">
        <f t="shared" si="24"/>
        <v>0</v>
      </c>
      <c r="BG51" s="125">
        <f t="shared" si="25"/>
        <v>0</v>
      </c>
      <c r="BH51" s="125">
        <f t="shared" si="26"/>
        <v>0</v>
      </c>
      <c r="BI51" s="125">
        <f t="shared" si="27"/>
        <v>0</v>
      </c>
      <c r="BJ51" s="125">
        <f t="shared" si="28"/>
        <v>0</v>
      </c>
      <c r="BK51" s="125">
        <f t="shared" si="29"/>
        <v>0</v>
      </c>
      <c r="BL51" s="125">
        <f t="shared" si="30"/>
        <v>0</v>
      </c>
      <c r="BM51" s="125">
        <f t="shared" si="31"/>
        <v>0</v>
      </c>
      <c r="BN51" s="125">
        <f t="shared" si="32"/>
        <v>0</v>
      </c>
      <c r="BO51" s="125">
        <f t="shared" si="33"/>
        <v>0</v>
      </c>
      <c r="BP51" s="125">
        <f t="shared" si="34"/>
        <v>0</v>
      </c>
      <c r="BQ51" s="125">
        <f t="shared" si="35"/>
        <v>0</v>
      </c>
      <c r="BS51" s="58">
        <v>10</v>
      </c>
      <c r="BT51" s="32">
        <f t="shared" si="36"/>
        <v>0</v>
      </c>
      <c r="BU51" s="32">
        <f t="shared" si="37"/>
        <v>0</v>
      </c>
      <c r="BV51" s="58">
        <f>1+$B$71*(IF('Male Inactive'!$O8&gt;=0, ((('Male Inactive'!$O8)/7)/60), 0))^0.25</f>
        <v>0.9349131094355797</v>
      </c>
      <c r="BW51" s="58">
        <f>1+$B$71*(IF('Male Barely'!$O8&gt;=0, ((('Male Barely'!$O8)/7)/60), 0))^0.25</f>
        <v>0.903692424478858</v>
      </c>
      <c r="BX51" s="58">
        <f>1+$B$71*(IF('Male Somewhat'!$O8&gt;=0, ((('Male Somewhat'!$O8)/7)/60), 0))^0.25</f>
        <v>0.88814292297546527</v>
      </c>
      <c r="BY51" s="58">
        <f>1+$B$71*(IF('Male Active'!$O8&gt;=0, ((('Male Active'!$O8)/7)/60), 0))^0.25</f>
        <v>0.8736513769326586</v>
      </c>
      <c r="BZ51" s="58">
        <f>1+$B$71*(IF('Male Highly'!$O8&gt;=0, ((('Male Highly'!$O8)/7)/60), 0))^0.25</f>
        <v>0.84446509727491326</v>
      </c>
      <c r="CA51" s="32">
        <f t="shared" si="38"/>
        <v>0</v>
      </c>
      <c r="CB51" s="32">
        <f t="shared" si="39"/>
        <v>0</v>
      </c>
      <c r="CC51" s="58">
        <f>1+$B$71*(IF('Female Inactive'!$Q8&gt;=0, ((('Female Inactive'!$Q8)/7)/60), 0))^0.25</f>
        <v>0.94620499956176185</v>
      </c>
      <c r="CD51" s="58">
        <f>1+$B$71*(IF('Female Barely'!$Q8&gt;=0, ((('Female Barely'!$Q8)/7)/60), 0))^0.25</f>
        <v>0.9132135652651765</v>
      </c>
      <c r="CE51" s="58">
        <f>1+$B$71*(IF('Female Somewhat'!$Q8&gt;=0, ((('Female Somewhat'!$Q8)/7)/60), 0))^0.25</f>
        <v>0.89546677733332847</v>
      </c>
      <c r="CF51" s="58">
        <f>1+$B$71*(IF('Female Active'!$Q8&gt;=0, ((('Female Active'!$Q8)/7)/60), 0))^0.25</f>
        <v>0.88013031243813022</v>
      </c>
      <c r="CG51" s="58">
        <f>1+$B$71*(IF('Female Highly'!$Q8&gt;=0, ((('Female Highly'!$Q8)/7)/60), 0))^0.25</f>
        <v>0.85549324129517901</v>
      </c>
      <c r="CI51" s="136">
        <f t="shared" si="9"/>
        <v>10</v>
      </c>
      <c r="CJ51" s="136">
        <f t="shared" si="40"/>
        <v>0</v>
      </c>
      <c r="CK51" s="136">
        <f t="shared" si="41"/>
        <v>0</v>
      </c>
      <c r="CL51" s="58">
        <f t="shared" si="42"/>
        <v>1</v>
      </c>
      <c r="CM51" s="58">
        <f t="shared" si="43"/>
        <v>0.96660578973422451</v>
      </c>
      <c r="CN51" s="58">
        <f t="shared" si="44"/>
        <v>0.94997376121043986</v>
      </c>
      <c r="CO51" s="58">
        <f t="shared" si="45"/>
        <v>0.93447334101464719</v>
      </c>
      <c r="CP51" s="58">
        <f t="shared" si="46"/>
        <v>0.90325516751468893</v>
      </c>
      <c r="CQ51" s="136">
        <f t="shared" si="47"/>
        <v>0</v>
      </c>
      <c r="CR51" s="136">
        <f t="shared" si="48"/>
        <v>0</v>
      </c>
      <c r="CS51" s="58">
        <f t="shared" si="49"/>
        <v>1</v>
      </c>
      <c r="CT51" s="58">
        <f t="shared" si="50"/>
        <v>0.96513288947758102</v>
      </c>
      <c r="CU51" s="58">
        <f t="shared" si="51"/>
        <v>0.94637713576663307</v>
      </c>
      <c r="CV51" s="58">
        <f t="shared" si="52"/>
        <v>0.93016874022623597</v>
      </c>
      <c r="CW51" s="58">
        <f t="shared" si="53"/>
        <v>0.90413096706464635</v>
      </c>
    </row>
    <row r="52" spans="1:101">
      <c r="A52" s="92" t="s">
        <v>133</v>
      </c>
      <c r="B52" s="58">
        <v>1E-4</v>
      </c>
      <c r="C52" s="58">
        <v>0</v>
      </c>
      <c r="D52" s="58">
        <v>0.17</v>
      </c>
      <c r="E52" s="58">
        <v>0</v>
      </c>
      <c r="F52" s="58">
        <v>0</v>
      </c>
      <c r="G52" s="58">
        <v>1E-4</v>
      </c>
      <c r="H52" s="58">
        <v>0</v>
      </c>
      <c r="I52" s="58">
        <v>0.16639999999999999</v>
      </c>
      <c r="J52" s="58">
        <v>6.1634000000000002</v>
      </c>
      <c r="K52" s="58">
        <v>0</v>
      </c>
      <c r="L52" s="58">
        <v>207.4032</v>
      </c>
      <c r="M52" s="58">
        <v>32.706400000000002</v>
      </c>
      <c r="N52" s="58">
        <v>1E-4</v>
      </c>
      <c r="O52" s="58">
        <v>0</v>
      </c>
      <c r="P52" s="58">
        <v>0.14000000000000001</v>
      </c>
      <c r="Q52" s="58">
        <v>0</v>
      </c>
      <c r="R52" s="58">
        <v>0</v>
      </c>
      <c r="S52" s="58">
        <v>1E-4</v>
      </c>
      <c r="T52" s="58">
        <v>0</v>
      </c>
      <c r="U52" s="58">
        <v>0.13639999999999999</v>
      </c>
      <c r="V52" s="58">
        <v>7.1649000000000003</v>
      </c>
      <c r="W52" s="58">
        <v>0</v>
      </c>
      <c r="X52" s="58">
        <v>337.40929999999997</v>
      </c>
      <c r="Y52" s="58">
        <v>32.888599999999997</v>
      </c>
      <c r="AA52" s="58">
        <v>7</v>
      </c>
      <c r="AB52" s="32">
        <f>F$47</f>
        <v>0</v>
      </c>
      <c r="AC52" s="32">
        <f t="shared" si="54"/>
        <v>0</v>
      </c>
      <c r="AD52" s="32">
        <f t="shared" si="54"/>
        <v>0</v>
      </c>
      <c r="AE52" s="32">
        <f t="shared" si="54"/>
        <v>0.17</v>
      </c>
      <c r="AF52" s="32">
        <f t="shared" si="54"/>
        <v>5.8837000000000002</v>
      </c>
      <c r="AG52" s="32">
        <f t="shared" si="54"/>
        <v>0</v>
      </c>
      <c r="AH52" s="32">
        <f t="shared" si="54"/>
        <v>1788.8294000000001</v>
      </c>
      <c r="AI52" s="32">
        <f t="shared" si="54"/>
        <v>7.8140000000000001</v>
      </c>
      <c r="AJ52" s="32">
        <f>R$47</f>
        <v>0</v>
      </c>
      <c r="AK52" s="32">
        <f t="shared" si="55"/>
        <v>0</v>
      </c>
      <c r="AL52" s="32">
        <f t="shared" si="55"/>
        <v>0</v>
      </c>
      <c r="AM52" s="32">
        <f t="shared" si="55"/>
        <v>0.14000000000000001</v>
      </c>
      <c r="AN52" s="32">
        <f t="shared" si="55"/>
        <v>7.1570999999999998</v>
      </c>
      <c r="AO52" s="32">
        <f t="shared" si="55"/>
        <v>0</v>
      </c>
      <c r="AP52" s="32">
        <f t="shared" si="55"/>
        <v>1416.4793</v>
      </c>
      <c r="AQ52" s="32">
        <f t="shared" si="55"/>
        <v>7.9212999999999996</v>
      </c>
      <c r="AS52" s="125">
        <f t="shared" si="12"/>
        <v>0</v>
      </c>
      <c r="AT52" s="125">
        <f t="shared" si="13"/>
        <v>0</v>
      </c>
      <c r="AU52" s="125">
        <f t="shared" si="14"/>
        <v>0</v>
      </c>
      <c r="AV52" s="125">
        <f t="shared" si="15"/>
        <v>0</v>
      </c>
      <c r="AW52" s="125">
        <f t="shared" si="16"/>
        <v>0</v>
      </c>
      <c r="AX52" s="125">
        <f t="shared" si="17"/>
        <v>0</v>
      </c>
      <c r="AY52" s="125">
        <f t="shared" si="18"/>
        <v>0</v>
      </c>
      <c r="AZ52" s="125">
        <f t="shared" si="19"/>
        <v>0</v>
      </c>
      <c r="BA52" s="125">
        <f t="shared" si="20"/>
        <v>0</v>
      </c>
      <c r="BB52" s="125">
        <f t="shared" si="21"/>
        <v>0</v>
      </c>
      <c r="BC52" s="125">
        <f t="shared" si="22"/>
        <v>0</v>
      </c>
      <c r="BD52" s="125">
        <f t="shared" si="23"/>
        <v>0</v>
      </c>
      <c r="BE52" s="58"/>
      <c r="BF52" s="125">
        <f t="shared" si="24"/>
        <v>0</v>
      </c>
      <c r="BG52" s="125">
        <f t="shared" si="25"/>
        <v>0</v>
      </c>
      <c r="BH52" s="125">
        <f t="shared" si="26"/>
        <v>0</v>
      </c>
      <c r="BI52" s="125">
        <f t="shared" si="27"/>
        <v>0</v>
      </c>
      <c r="BJ52" s="125">
        <f t="shared" si="28"/>
        <v>0</v>
      </c>
      <c r="BK52" s="125">
        <f t="shared" si="29"/>
        <v>0</v>
      </c>
      <c r="BL52" s="125">
        <f t="shared" si="30"/>
        <v>0</v>
      </c>
      <c r="BM52" s="125">
        <f t="shared" si="31"/>
        <v>0</v>
      </c>
      <c r="BN52" s="125">
        <f t="shared" si="32"/>
        <v>0</v>
      </c>
      <c r="BO52" s="125">
        <f t="shared" si="33"/>
        <v>0</v>
      </c>
      <c r="BP52" s="125">
        <f t="shared" si="34"/>
        <v>0</v>
      </c>
      <c r="BQ52" s="125">
        <f t="shared" si="35"/>
        <v>0</v>
      </c>
      <c r="BS52" s="58">
        <v>11</v>
      </c>
      <c r="BT52" s="32">
        <f t="shared" si="36"/>
        <v>0</v>
      </c>
      <c r="BU52" s="32">
        <f t="shared" si="37"/>
        <v>0</v>
      </c>
      <c r="BV52" s="58">
        <f>1+$B$71*(IF('Male Inactive'!$O9&gt;=0, ((('Male Inactive'!$O9)/7)/60), 0))^0.25</f>
        <v>0.9324008868231829</v>
      </c>
      <c r="BW52" s="58">
        <f>1+$B$71*(IF('Male Barely'!$O9&gt;=0, ((('Male Barely'!$O9)/7)/60), 0))^0.25</f>
        <v>0.90002132823729242</v>
      </c>
      <c r="BX52" s="58">
        <f>1+$B$71*(IF('Male Somewhat'!$O9&gt;=0, ((('Male Somewhat'!$O9)/7)/60), 0))^0.25</f>
        <v>0.88529841262108788</v>
      </c>
      <c r="BY52" s="58">
        <f>1+$B$71*(IF('Male Active'!$O9&gt;=0, ((('Male Active'!$O9)/7)/60), 0))^0.25</f>
        <v>0.87046979435148175</v>
      </c>
      <c r="BZ52" s="58">
        <f>1+$B$71*(IF('Male Highly'!$O9&gt;=0, ((('Male Highly'!$O9)/7)/60), 0))^0.25</f>
        <v>0.84060926476869824</v>
      </c>
      <c r="CA52" s="32">
        <f t="shared" si="38"/>
        <v>0</v>
      </c>
      <c r="CB52" s="32">
        <f t="shared" si="39"/>
        <v>0</v>
      </c>
      <c r="CC52" s="58">
        <f>1+$B$71*(IF('Female Inactive'!$Q9&gt;=0, ((('Female Inactive'!$Q9)/7)/60), 0))^0.25</f>
        <v>0.94760900794048031</v>
      </c>
      <c r="CD52" s="58">
        <f>1+$B$71*(IF('Female Barely'!$Q9&gt;=0, ((('Female Barely'!$Q9)/7)/60), 0))^0.25</f>
        <v>0.9136711770545427</v>
      </c>
      <c r="CE52" s="58">
        <f>1+$B$71*(IF('Female Somewhat'!$Q9&gt;=0, ((('Female Somewhat'!$Q9)/7)/60), 0))^0.25</f>
        <v>0.89468194832176151</v>
      </c>
      <c r="CF52" s="58">
        <f>1+$B$71*(IF('Female Active'!$Q9&gt;=0, ((('Female Active'!$Q9)/7)/60), 0))^0.25</f>
        <v>0.87937851045480697</v>
      </c>
      <c r="CG52" s="58">
        <f>1+$B$71*(IF('Female Highly'!$Q9&gt;=0, ((('Female Highly'!$Q9)/7)/60), 0))^0.25</f>
        <v>0.85413531383874219</v>
      </c>
      <c r="CI52" s="136">
        <f t="shared" si="9"/>
        <v>11</v>
      </c>
      <c r="CJ52" s="136">
        <f t="shared" si="40"/>
        <v>0</v>
      </c>
      <c r="CK52" s="136">
        <f t="shared" si="41"/>
        <v>0</v>
      </c>
      <c r="CL52" s="58">
        <f t="shared" si="42"/>
        <v>1</v>
      </c>
      <c r="CM52" s="58">
        <f t="shared" si="43"/>
        <v>0.96527292171909873</v>
      </c>
      <c r="CN52" s="58">
        <f t="shared" si="44"/>
        <v>0.94948259394885437</v>
      </c>
      <c r="CO52" s="58">
        <f t="shared" si="45"/>
        <v>0.93357890007729527</v>
      </c>
      <c r="CP52" s="58">
        <f t="shared" si="46"/>
        <v>0.90155348053428896</v>
      </c>
      <c r="CQ52" s="136">
        <f t="shared" si="47"/>
        <v>0</v>
      </c>
      <c r="CR52" s="136">
        <f t="shared" si="48"/>
        <v>0</v>
      </c>
      <c r="CS52" s="58">
        <f t="shared" si="49"/>
        <v>1</v>
      </c>
      <c r="CT52" s="58">
        <f t="shared" si="50"/>
        <v>0.96418582917473783</v>
      </c>
      <c r="CU52" s="58">
        <f t="shared" si="51"/>
        <v>0.94414673227542478</v>
      </c>
      <c r="CV52" s="58">
        <f t="shared" si="52"/>
        <v>0.92799720463404578</v>
      </c>
      <c r="CW52" s="58">
        <f t="shared" si="53"/>
        <v>0.9013583732124999</v>
      </c>
    </row>
    <row r="53" spans="1:101">
      <c r="A53" s="92" t="s">
        <v>134</v>
      </c>
      <c r="B53" s="58">
        <v>1E-4</v>
      </c>
      <c r="C53" s="58">
        <v>0</v>
      </c>
      <c r="D53" s="58">
        <v>0.17</v>
      </c>
      <c r="E53" s="58">
        <v>0</v>
      </c>
      <c r="F53" s="58">
        <v>0</v>
      </c>
      <c r="G53" s="58">
        <v>1E-4</v>
      </c>
      <c r="H53" s="58">
        <v>0</v>
      </c>
      <c r="I53" s="58">
        <v>0.16189999999999999</v>
      </c>
      <c r="J53" s="58">
        <v>6.3301999999999996</v>
      </c>
      <c r="K53" s="58">
        <v>0</v>
      </c>
      <c r="L53" s="58">
        <v>135.07900000000001</v>
      </c>
      <c r="M53" s="58">
        <v>37.790900000000001</v>
      </c>
      <c r="N53" s="58">
        <v>1E-4</v>
      </c>
      <c r="O53" s="58">
        <v>0</v>
      </c>
      <c r="P53" s="58">
        <v>0.14000000000000001</v>
      </c>
      <c r="Q53" s="58">
        <v>0</v>
      </c>
      <c r="R53" s="58">
        <v>0</v>
      </c>
      <c r="S53" s="58">
        <v>1E-4</v>
      </c>
      <c r="T53" s="58">
        <v>0</v>
      </c>
      <c r="U53" s="58">
        <v>0.13789999999999999</v>
      </c>
      <c r="V53" s="58">
        <v>7.0749000000000004</v>
      </c>
      <c r="W53" s="58">
        <v>0</v>
      </c>
      <c r="X53" s="58">
        <v>198.30019999999999</v>
      </c>
      <c r="Y53" s="58">
        <v>37.812399999999997</v>
      </c>
      <c r="AA53" s="58">
        <v>8</v>
      </c>
      <c r="AB53" s="32">
        <f>F$47</f>
        <v>0</v>
      </c>
      <c r="AC53" s="32">
        <f t="shared" si="54"/>
        <v>0</v>
      </c>
      <c r="AD53" s="32">
        <f t="shared" si="54"/>
        <v>0</v>
      </c>
      <c r="AE53" s="32">
        <f t="shared" si="54"/>
        <v>0.17</v>
      </c>
      <c r="AF53" s="32">
        <f t="shared" si="54"/>
        <v>5.8837000000000002</v>
      </c>
      <c r="AG53" s="32">
        <f t="shared" si="54"/>
        <v>0</v>
      </c>
      <c r="AH53" s="32">
        <f t="shared" si="54"/>
        <v>1788.8294000000001</v>
      </c>
      <c r="AI53" s="32">
        <f t="shared" si="54"/>
        <v>7.8140000000000001</v>
      </c>
      <c r="AJ53" s="32">
        <f>R$47</f>
        <v>0</v>
      </c>
      <c r="AK53" s="32">
        <f t="shared" si="55"/>
        <v>0</v>
      </c>
      <c r="AL53" s="32">
        <f t="shared" si="55"/>
        <v>0</v>
      </c>
      <c r="AM53" s="32">
        <f t="shared" si="55"/>
        <v>0.14000000000000001</v>
      </c>
      <c r="AN53" s="32">
        <f t="shared" si="55"/>
        <v>7.1570999999999998</v>
      </c>
      <c r="AO53" s="32">
        <f t="shared" si="55"/>
        <v>0</v>
      </c>
      <c r="AP53" s="32">
        <f t="shared" si="55"/>
        <v>1416.4793</v>
      </c>
      <c r="AQ53" s="32">
        <f t="shared" si="55"/>
        <v>7.9212999999999996</v>
      </c>
      <c r="AS53" s="125">
        <f t="shared" si="12"/>
        <v>0</v>
      </c>
      <c r="AT53" s="125">
        <f t="shared" si="13"/>
        <v>0</v>
      </c>
      <c r="AU53" s="125">
        <f t="shared" si="14"/>
        <v>0</v>
      </c>
      <c r="AV53" s="125">
        <f t="shared" si="15"/>
        <v>0</v>
      </c>
      <c r="AW53" s="125">
        <f t="shared" si="16"/>
        <v>0</v>
      </c>
      <c r="AX53" s="125">
        <f t="shared" si="17"/>
        <v>0</v>
      </c>
      <c r="AY53" s="125">
        <f t="shared" si="18"/>
        <v>0</v>
      </c>
      <c r="AZ53" s="125">
        <f t="shared" si="19"/>
        <v>0</v>
      </c>
      <c r="BA53" s="125">
        <f t="shared" si="20"/>
        <v>0</v>
      </c>
      <c r="BB53" s="125">
        <f t="shared" si="21"/>
        <v>0</v>
      </c>
      <c r="BC53" s="125">
        <f t="shared" si="22"/>
        <v>0</v>
      </c>
      <c r="BD53" s="125">
        <f t="shared" si="23"/>
        <v>0</v>
      </c>
      <c r="BE53" s="58"/>
      <c r="BF53" s="125">
        <f t="shared" si="24"/>
        <v>0</v>
      </c>
      <c r="BG53" s="125">
        <f t="shared" si="25"/>
        <v>0</v>
      </c>
      <c r="BH53" s="125">
        <f t="shared" si="26"/>
        <v>0</v>
      </c>
      <c r="BI53" s="125">
        <f t="shared" si="27"/>
        <v>0</v>
      </c>
      <c r="BJ53" s="125">
        <f t="shared" si="28"/>
        <v>0</v>
      </c>
      <c r="BK53" s="125">
        <f t="shared" si="29"/>
        <v>0</v>
      </c>
      <c r="BL53" s="125">
        <f t="shared" si="30"/>
        <v>0</v>
      </c>
      <c r="BM53" s="125">
        <f t="shared" si="31"/>
        <v>0</v>
      </c>
      <c r="BN53" s="125">
        <f t="shared" si="32"/>
        <v>0</v>
      </c>
      <c r="BO53" s="125">
        <f t="shared" si="33"/>
        <v>0</v>
      </c>
      <c r="BP53" s="125">
        <f t="shared" si="34"/>
        <v>0</v>
      </c>
      <c r="BQ53" s="125">
        <f t="shared" si="35"/>
        <v>0</v>
      </c>
      <c r="BS53" s="58">
        <v>12</v>
      </c>
      <c r="BT53" s="32">
        <f t="shared" si="36"/>
        <v>0</v>
      </c>
      <c r="BU53" s="32">
        <f t="shared" si="37"/>
        <v>0</v>
      </c>
      <c r="BV53" s="58">
        <f>1+$B$71*(IF('Male Inactive'!$O10&gt;=0, ((('Male Inactive'!$O10)/7)/60), 0))^0.25</f>
        <v>0.93033099837470823</v>
      </c>
      <c r="BW53" s="58">
        <f>1+$B$71*(IF('Male Barely'!$O10&gt;=0, ((('Male Barely'!$O10)/7)/60), 0))^0.25</f>
        <v>0.89680460908273651</v>
      </c>
      <c r="BX53" s="58">
        <f>1+$B$71*(IF('Male Somewhat'!$O10&gt;=0, ((('Male Somewhat'!$O10)/7)/60), 0))^0.25</f>
        <v>0.88264976703904552</v>
      </c>
      <c r="BY53" s="58">
        <f>1+$B$71*(IF('Male Active'!$O10&gt;=0, ((('Male Active'!$O10)/7)/60), 0))^0.25</f>
        <v>0.86754169104906165</v>
      </c>
      <c r="BZ53" s="58">
        <f>1+$B$71*(IF('Male Highly'!$O10&gt;=0, ((('Male Highly'!$O10)/7)/60), 0))^0.25</f>
        <v>0.83716053045129701</v>
      </c>
      <c r="CA53" s="32">
        <f t="shared" si="38"/>
        <v>0</v>
      </c>
      <c r="CB53" s="32">
        <f t="shared" si="39"/>
        <v>0</v>
      </c>
      <c r="CC53" s="58">
        <f>1+$B$71*(IF('Female Inactive'!$Q10&gt;=0, ((('Female Inactive'!$Q10)/7)/60), 0))^0.25</f>
        <v>0.94899778665872481</v>
      </c>
      <c r="CD53" s="58">
        <f>1+$B$71*(IF('Female Barely'!$Q10&gt;=0, ((('Female Barely'!$Q10)/7)/60), 0))^0.25</f>
        <v>0.9139328524759136</v>
      </c>
      <c r="CE53" s="58">
        <f>1+$B$71*(IF('Female Somewhat'!$Q10&gt;=0, ((('Female Somewhat'!$Q10)/7)/60), 0))^0.25</f>
        <v>0.8937898277829871</v>
      </c>
      <c r="CF53" s="58">
        <f>1+$B$71*(IF('Female Active'!$Q10&gt;=0, ((('Female Active'!$Q10)/7)/60), 0))^0.25</f>
        <v>0.87851651659264818</v>
      </c>
      <c r="CG53" s="58">
        <f>1+$B$71*(IF('Female Highly'!$Q10&gt;=0, ((('Female Highly'!$Q10)/7)/60), 0))^0.25</f>
        <v>0.85276358038546962</v>
      </c>
      <c r="CI53" s="136">
        <f t="shared" si="9"/>
        <v>12</v>
      </c>
      <c r="CJ53" s="136">
        <f t="shared" si="40"/>
        <v>0</v>
      </c>
      <c r="CK53" s="136">
        <f t="shared" si="41"/>
        <v>0</v>
      </c>
      <c r="CL53" s="58">
        <f t="shared" si="42"/>
        <v>1</v>
      </c>
      <c r="CM53" s="58">
        <f t="shared" si="43"/>
        <v>0.96396294506950486</v>
      </c>
      <c r="CN53" s="58">
        <f t="shared" si="44"/>
        <v>0.94874809995693787</v>
      </c>
      <c r="CO53" s="58">
        <f t="shared" si="45"/>
        <v>0.93250863678052243</v>
      </c>
      <c r="CP53" s="58">
        <f t="shared" si="46"/>
        <v>0.89985234493295352</v>
      </c>
      <c r="CQ53" s="136">
        <f t="shared" si="47"/>
        <v>0</v>
      </c>
      <c r="CR53" s="136">
        <f t="shared" si="48"/>
        <v>0</v>
      </c>
      <c r="CS53" s="58">
        <f t="shared" si="49"/>
        <v>1</v>
      </c>
      <c r="CT53" s="58">
        <f t="shared" si="50"/>
        <v>0.96305056273495704</v>
      </c>
      <c r="CU53" s="58">
        <f t="shared" si="51"/>
        <v>0.94182498668398751</v>
      </c>
      <c r="CV53" s="58">
        <f t="shared" si="52"/>
        <v>0.92573083830444924</v>
      </c>
      <c r="CW53" s="58">
        <f t="shared" si="53"/>
        <v>0.89859385593291952</v>
      </c>
    </row>
    <row r="54" spans="1:101">
      <c r="A54" s="92" t="s">
        <v>135</v>
      </c>
      <c r="B54" s="58">
        <v>1E-4</v>
      </c>
      <c r="C54" s="58">
        <v>0</v>
      </c>
      <c r="D54" s="58">
        <v>0.15</v>
      </c>
      <c r="E54" s="58">
        <v>0</v>
      </c>
      <c r="F54" s="58">
        <v>1E-4</v>
      </c>
      <c r="G54" s="58">
        <v>2.9999999999999997E-4</v>
      </c>
      <c r="H54" s="58">
        <v>0</v>
      </c>
      <c r="I54" s="58">
        <v>0.153</v>
      </c>
      <c r="J54" s="58">
        <v>6.4086999999999996</v>
      </c>
      <c r="K54" s="58">
        <v>0</v>
      </c>
      <c r="L54" s="58">
        <v>90.028199999999998</v>
      </c>
      <c r="M54" s="58">
        <v>42.685099999999998</v>
      </c>
      <c r="N54" s="58">
        <v>1E-4</v>
      </c>
      <c r="O54" s="58">
        <v>0</v>
      </c>
      <c r="P54" s="58">
        <v>0.14000000000000001</v>
      </c>
      <c r="Q54" s="58">
        <v>0</v>
      </c>
      <c r="R54" s="58">
        <v>1E-4</v>
      </c>
      <c r="S54" s="58">
        <v>2.9999999999999997E-4</v>
      </c>
      <c r="T54" s="58">
        <v>0</v>
      </c>
      <c r="U54" s="58">
        <v>0.13700000000000001</v>
      </c>
      <c r="V54" s="58">
        <v>6.9366000000000003</v>
      </c>
      <c r="W54" s="58">
        <v>0</v>
      </c>
      <c r="X54" s="58">
        <v>135.29900000000001</v>
      </c>
      <c r="Y54" s="58">
        <v>42.6646</v>
      </c>
      <c r="AA54" s="58">
        <v>9</v>
      </c>
      <c r="AB54" s="32">
        <f>F$47</f>
        <v>0</v>
      </c>
      <c r="AC54" s="32">
        <f t="shared" si="54"/>
        <v>0</v>
      </c>
      <c r="AD54" s="32">
        <f t="shared" si="54"/>
        <v>0</v>
      </c>
      <c r="AE54" s="32">
        <f t="shared" si="54"/>
        <v>0.17</v>
      </c>
      <c r="AF54" s="32">
        <f t="shared" si="54"/>
        <v>5.8837000000000002</v>
      </c>
      <c r="AG54" s="32">
        <f t="shared" si="54"/>
        <v>0</v>
      </c>
      <c r="AH54" s="32">
        <f t="shared" si="54"/>
        <v>1788.8294000000001</v>
      </c>
      <c r="AI54" s="32">
        <f t="shared" si="54"/>
        <v>7.8140000000000001</v>
      </c>
      <c r="AJ54" s="32">
        <f>R$47</f>
        <v>0</v>
      </c>
      <c r="AK54" s="32">
        <f t="shared" si="55"/>
        <v>0</v>
      </c>
      <c r="AL54" s="32">
        <f t="shared" si="55"/>
        <v>0</v>
      </c>
      <c r="AM54" s="32">
        <f t="shared" si="55"/>
        <v>0.14000000000000001</v>
      </c>
      <c r="AN54" s="32">
        <f t="shared" si="55"/>
        <v>7.1570999999999998</v>
      </c>
      <c r="AO54" s="32">
        <f t="shared" si="55"/>
        <v>0</v>
      </c>
      <c r="AP54" s="32">
        <f t="shared" si="55"/>
        <v>1416.4793</v>
      </c>
      <c r="AQ54" s="32">
        <f t="shared" si="55"/>
        <v>7.9212999999999996</v>
      </c>
      <c r="AS54" s="125">
        <f t="shared" si="12"/>
        <v>0</v>
      </c>
      <c r="AT54" s="125">
        <f t="shared" si="13"/>
        <v>0</v>
      </c>
      <c r="AU54" s="125">
        <f t="shared" si="14"/>
        <v>0</v>
      </c>
      <c r="AV54" s="125">
        <f t="shared" si="15"/>
        <v>0</v>
      </c>
      <c r="AW54" s="125">
        <f t="shared" si="16"/>
        <v>0</v>
      </c>
      <c r="AX54" s="125">
        <f t="shared" si="17"/>
        <v>0</v>
      </c>
      <c r="AY54" s="125">
        <f t="shared" si="18"/>
        <v>0</v>
      </c>
      <c r="AZ54" s="125">
        <f t="shared" si="19"/>
        <v>0</v>
      </c>
      <c r="BA54" s="125">
        <f t="shared" si="20"/>
        <v>0</v>
      </c>
      <c r="BB54" s="125">
        <f t="shared" si="21"/>
        <v>0</v>
      </c>
      <c r="BC54" s="125">
        <f t="shared" si="22"/>
        <v>0</v>
      </c>
      <c r="BD54" s="125">
        <f t="shared" si="23"/>
        <v>0</v>
      </c>
      <c r="BE54" s="58"/>
      <c r="BF54" s="125">
        <f t="shared" si="24"/>
        <v>0</v>
      </c>
      <c r="BG54" s="125">
        <f t="shared" si="25"/>
        <v>0</v>
      </c>
      <c r="BH54" s="125">
        <f t="shared" si="26"/>
        <v>0</v>
      </c>
      <c r="BI54" s="125">
        <f t="shared" si="27"/>
        <v>0</v>
      </c>
      <c r="BJ54" s="125">
        <f t="shared" si="28"/>
        <v>0</v>
      </c>
      <c r="BK54" s="125">
        <f t="shared" si="29"/>
        <v>0</v>
      </c>
      <c r="BL54" s="125">
        <f t="shared" si="30"/>
        <v>0</v>
      </c>
      <c r="BM54" s="125">
        <f t="shared" si="31"/>
        <v>0</v>
      </c>
      <c r="BN54" s="125">
        <f t="shared" si="32"/>
        <v>0</v>
      </c>
      <c r="BO54" s="125">
        <f t="shared" si="33"/>
        <v>0</v>
      </c>
      <c r="BP54" s="125">
        <f t="shared" si="34"/>
        <v>0</v>
      </c>
      <c r="BQ54" s="125">
        <f t="shared" si="35"/>
        <v>0</v>
      </c>
      <c r="BS54" s="58">
        <v>13</v>
      </c>
      <c r="BT54" s="32">
        <f t="shared" si="36"/>
        <v>0</v>
      </c>
      <c r="BU54" s="32">
        <f t="shared" si="37"/>
        <v>0</v>
      </c>
      <c r="BV54" s="58">
        <f>1+$B$71*(IF('Male Inactive'!$O11&gt;=0, ((('Male Inactive'!$O11)/7)/60), 0))^0.25</f>
        <v>0.9286019227780884</v>
      </c>
      <c r="BW54" s="58">
        <f>1+$B$71*(IF('Male Barely'!$O11&gt;=0, ((('Male Barely'!$O11)/7)/60), 0))^0.25</f>
        <v>0.89394730722473226</v>
      </c>
      <c r="BX54" s="58">
        <f>1+$B$71*(IF('Male Somewhat'!$O11&gt;=0, ((('Male Somewhat'!$O11)/7)/60), 0))^0.25</f>
        <v>0.88017309381434883</v>
      </c>
      <c r="BY54" s="58">
        <f>1+$B$71*(IF('Male Active'!$O11&gt;=0, ((('Male Active'!$O11)/7)/60), 0))^0.25</f>
        <v>0.86483224864284725</v>
      </c>
      <c r="BZ54" s="58">
        <f>1+$B$71*(IF('Male Highly'!$O11&gt;=0, ((('Male Highly'!$O11)/7)/60), 0))^0.25</f>
        <v>0.83405439015915861</v>
      </c>
      <c r="CA54" s="32">
        <f t="shared" si="38"/>
        <v>0</v>
      </c>
      <c r="CB54" s="32">
        <f t="shared" si="39"/>
        <v>0</v>
      </c>
      <c r="CC54" s="58">
        <f>1+$B$71*(IF('Female Inactive'!$Q11&gt;=0, ((('Female Inactive'!$Q11)/7)/60), 0))^0.25</f>
        <v>0.95036576205789514</v>
      </c>
      <c r="CD54" s="58">
        <f>1+$B$71*(IF('Female Barely'!$Q11&gt;=0, ((('Female Barely'!$Q11)/7)/60), 0))^0.25</f>
        <v>0.91400382539873204</v>
      </c>
      <c r="CE54" s="58">
        <f>1+$B$71*(IF('Female Somewhat'!$Q11&gt;=0, ((('Female Somewhat'!$Q11)/7)/60), 0))^0.25</f>
        <v>0.89280696155451178</v>
      </c>
      <c r="CF54" s="58">
        <f>1+$B$71*(IF('Female Active'!$Q11&gt;=0, ((('Female Active'!$Q11)/7)/60), 0))^0.25</f>
        <v>0.87755958819087065</v>
      </c>
      <c r="CG54" s="58">
        <f>1+$B$71*(IF('Female Highly'!$Q11&gt;=0, ((('Female Highly'!$Q11)/7)/60), 0))^0.25</f>
        <v>0.85138490663538569</v>
      </c>
      <c r="CI54" s="136">
        <f t="shared" si="9"/>
        <v>13</v>
      </c>
      <c r="CJ54" s="136">
        <f t="shared" si="40"/>
        <v>0</v>
      </c>
      <c r="CK54" s="136">
        <f t="shared" si="41"/>
        <v>0</v>
      </c>
      <c r="CL54" s="58">
        <f t="shared" si="42"/>
        <v>1</v>
      </c>
      <c r="CM54" s="58">
        <f t="shared" si="43"/>
        <v>0.96268087034573402</v>
      </c>
      <c r="CN54" s="58">
        <f t="shared" si="44"/>
        <v>0.94784758918131939</v>
      </c>
      <c r="CO54" s="58">
        <f t="shared" si="45"/>
        <v>0.93132722152409275</v>
      </c>
      <c r="CP54" s="58">
        <f t="shared" si="46"/>
        <v>0.89818292392064736</v>
      </c>
      <c r="CQ54" s="136">
        <f t="shared" si="47"/>
        <v>0</v>
      </c>
      <c r="CR54" s="136">
        <f t="shared" si="48"/>
        <v>0</v>
      </c>
      <c r="CS54" s="58">
        <f t="shared" si="49"/>
        <v>1</v>
      </c>
      <c r="CT54" s="58">
        <f t="shared" si="50"/>
        <v>0.96173900816836455</v>
      </c>
      <c r="CU54" s="58">
        <f t="shared" si="51"/>
        <v>0.93943510719625767</v>
      </c>
      <c r="CV54" s="58">
        <f t="shared" si="52"/>
        <v>0.9233914175218475</v>
      </c>
      <c r="CW54" s="58">
        <f t="shared" si="53"/>
        <v>0.89584972504882843</v>
      </c>
    </row>
    <row r="55" spans="1:101">
      <c r="A55" s="92" t="s">
        <v>136</v>
      </c>
      <c r="B55" s="58">
        <v>2.0000000000000001E-4</v>
      </c>
      <c r="C55" s="58">
        <v>0</v>
      </c>
      <c r="D55" s="58">
        <v>0.15</v>
      </c>
      <c r="E55" s="58">
        <v>1E-4</v>
      </c>
      <c r="F55" s="58">
        <v>1E-4</v>
      </c>
      <c r="G55" s="58">
        <v>5.0000000000000001E-4</v>
      </c>
      <c r="H55" s="58">
        <v>0</v>
      </c>
      <c r="I55" s="58">
        <v>0.14990000000000001</v>
      </c>
      <c r="J55" s="58">
        <v>6.2409999999999997</v>
      </c>
      <c r="K55" s="58">
        <v>1E-4</v>
      </c>
      <c r="L55" s="58">
        <v>60.261200000000002</v>
      </c>
      <c r="M55" s="58">
        <v>47.748199999999997</v>
      </c>
      <c r="N55" s="58">
        <v>2.0000000000000001E-4</v>
      </c>
      <c r="O55" s="58">
        <v>0</v>
      </c>
      <c r="P55" s="58">
        <v>0.14000000000000001</v>
      </c>
      <c r="Q55" s="58">
        <v>1E-4</v>
      </c>
      <c r="R55" s="58">
        <v>1E-4</v>
      </c>
      <c r="S55" s="58">
        <v>4.0000000000000002E-4</v>
      </c>
      <c r="T55" s="58">
        <v>0</v>
      </c>
      <c r="U55" s="58">
        <v>0.1391</v>
      </c>
      <c r="V55" s="58">
        <v>6.6539000000000001</v>
      </c>
      <c r="W55" s="58">
        <v>1E-4</v>
      </c>
      <c r="X55" s="58">
        <v>87.142399999999995</v>
      </c>
      <c r="Y55" s="58">
        <v>47.736199999999997</v>
      </c>
      <c r="AA55" s="58">
        <v>10</v>
      </c>
      <c r="AB55" s="32">
        <f>F$48</f>
        <v>0</v>
      </c>
      <c r="AC55" s="32">
        <f t="shared" ref="AC55:AI59" si="56">G$48</f>
        <v>0</v>
      </c>
      <c r="AD55" s="32">
        <f t="shared" si="56"/>
        <v>0</v>
      </c>
      <c r="AE55" s="32">
        <f t="shared" si="56"/>
        <v>0.17</v>
      </c>
      <c r="AF55" s="32">
        <f t="shared" si="56"/>
        <v>5.8890000000000002</v>
      </c>
      <c r="AG55" s="32">
        <f t="shared" si="56"/>
        <v>0</v>
      </c>
      <c r="AH55" s="32">
        <f t="shared" si="56"/>
        <v>1626.0754999999999</v>
      </c>
      <c r="AI55" s="32">
        <f t="shared" si="56"/>
        <v>12.334300000000001</v>
      </c>
      <c r="AJ55" s="32">
        <f>R$48</f>
        <v>0</v>
      </c>
      <c r="AK55" s="32">
        <f t="shared" ref="AK55:AQ59" si="57">S$48</f>
        <v>0</v>
      </c>
      <c r="AL55" s="32">
        <f t="shared" si="57"/>
        <v>0</v>
      </c>
      <c r="AM55" s="32">
        <f t="shared" si="57"/>
        <v>0.14000000000000001</v>
      </c>
      <c r="AN55" s="32">
        <f t="shared" si="57"/>
        <v>7.1748000000000003</v>
      </c>
      <c r="AO55" s="32">
        <f t="shared" si="57"/>
        <v>0</v>
      </c>
      <c r="AP55" s="32">
        <f t="shared" si="57"/>
        <v>1429.404</v>
      </c>
      <c r="AQ55" s="32">
        <f t="shared" si="57"/>
        <v>12.603</v>
      </c>
      <c r="AS55" s="125">
        <f t="shared" si="12"/>
        <v>0</v>
      </c>
      <c r="AT55" s="125">
        <f t="shared" si="13"/>
        <v>0</v>
      </c>
      <c r="AU55" s="125">
        <f t="shared" si="14"/>
        <v>0</v>
      </c>
      <c r="AV55" s="125">
        <f t="shared" si="15"/>
        <v>0</v>
      </c>
      <c r="AW55" s="125">
        <f t="shared" si="16"/>
        <v>0</v>
      </c>
      <c r="AX55" s="125">
        <f t="shared" si="17"/>
        <v>0</v>
      </c>
      <c r="AY55" s="125">
        <f t="shared" si="18"/>
        <v>0</v>
      </c>
      <c r="AZ55" s="125">
        <f t="shared" si="19"/>
        <v>0</v>
      </c>
      <c r="BA55" s="125">
        <f t="shared" si="20"/>
        <v>0</v>
      </c>
      <c r="BB55" s="125">
        <f t="shared" si="21"/>
        <v>0</v>
      </c>
      <c r="BC55" s="125">
        <f t="shared" si="22"/>
        <v>0</v>
      </c>
      <c r="BD55" s="125">
        <f t="shared" si="23"/>
        <v>0</v>
      </c>
      <c r="BE55" s="58"/>
      <c r="BF55" s="125">
        <f t="shared" si="24"/>
        <v>0</v>
      </c>
      <c r="BG55" s="125">
        <f t="shared" si="25"/>
        <v>0</v>
      </c>
      <c r="BH55" s="125">
        <f t="shared" si="26"/>
        <v>0</v>
      </c>
      <c r="BI55" s="125">
        <f t="shared" si="27"/>
        <v>0</v>
      </c>
      <c r="BJ55" s="125">
        <f t="shared" si="28"/>
        <v>0</v>
      </c>
      <c r="BK55" s="125">
        <f t="shared" si="29"/>
        <v>0</v>
      </c>
      <c r="BL55" s="125">
        <f t="shared" si="30"/>
        <v>0</v>
      </c>
      <c r="BM55" s="125">
        <f t="shared" si="31"/>
        <v>0</v>
      </c>
      <c r="BN55" s="125">
        <f t="shared" si="32"/>
        <v>0</v>
      </c>
      <c r="BO55" s="125">
        <f t="shared" si="33"/>
        <v>0</v>
      </c>
      <c r="BP55" s="125">
        <f t="shared" si="34"/>
        <v>0</v>
      </c>
      <c r="BQ55" s="125">
        <f t="shared" si="35"/>
        <v>0</v>
      </c>
      <c r="BS55" s="58">
        <v>14</v>
      </c>
      <c r="BT55" s="32">
        <f t="shared" si="36"/>
        <v>0</v>
      </c>
      <c r="BU55" s="32">
        <f t="shared" si="37"/>
        <v>0</v>
      </c>
      <c r="BV55" s="58">
        <f>1+$B$71*(IF('Male Inactive'!$O12&gt;=0, ((('Male Inactive'!$O12)/7)/60), 0))^0.25</f>
        <v>0.92714629662116788</v>
      </c>
      <c r="BW55" s="58">
        <f>1+$B$71*(IF('Male Barely'!$O12&gt;=0, ((('Male Barely'!$O12)/7)/60), 0))^0.25</f>
        <v>0.8913835037839023</v>
      </c>
      <c r="BX55" s="58">
        <f>1+$B$71*(IF('Male Somewhat'!$O12&gt;=0, ((('Male Somewhat'!$O12)/7)/60), 0))^0.25</f>
        <v>0.87784957087830628</v>
      </c>
      <c r="BY55" s="58">
        <f>1+$B$71*(IF('Male Active'!$O12&gt;=0, ((('Male Active'!$O12)/7)/60), 0))^0.25</f>
        <v>0.86231440393408898</v>
      </c>
      <c r="BZ55" s="58">
        <f>1+$B$71*(IF('Male Highly'!$O12&gt;=0, ((('Male Highly'!$O12)/7)/60), 0))^0.25</f>
        <v>0.83124176768125002</v>
      </c>
      <c r="CA55" s="32">
        <f t="shared" si="38"/>
        <v>0</v>
      </c>
      <c r="CB55" s="32">
        <f t="shared" si="39"/>
        <v>0</v>
      </c>
      <c r="CC55" s="58">
        <f>1+$B$71*(IF('Female Inactive'!$Q12&gt;=0, ((('Female Inactive'!$Q12)/7)/60), 0))^0.25</f>
        <v>0.95170615488894272</v>
      </c>
      <c r="CD55" s="58">
        <f>1+$B$71*(IF('Female Barely'!$Q12&gt;=0, ((('Female Barely'!$Q12)/7)/60), 0))^0.25</f>
        <v>0.91389329007290443</v>
      </c>
      <c r="CE55" s="58">
        <f>1+$B$71*(IF('Female Somewhat'!$Q12&gt;=0, ((('Female Somewhat'!$Q12)/7)/60), 0))^0.25</f>
        <v>0.89174914598663968</v>
      </c>
      <c r="CF55" s="58">
        <f>1+$B$71*(IF('Female Active'!$Q12&gt;=0, ((('Female Active'!$Q12)/7)/60), 0))^0.25</f>
        <v>0.87652250004109411</v>
      </c>
      <c r="CG55" s="58">
        <f>1+$B$71*(IF('Female Highly'!$Q12&gt;=0, ((('Female Highly'!$Q12)/7)/60), 0))^0.25</f>
        <v>0.85000546088979423</v>
      </c>
      <c r="CI55" s="136">
        <f t="shared" si="9"/>
        <v>14</v>
      </c>
      <c r="CJ55" s="136">
        <f t="shared" si="40"/>
        <v>0</v>
      </c>
      <c r="CK55" s="136">
        <f t="shared" si="41"/>
        <v>0</v>
      </c>
      <c r="CL55" s="58">
        <f t="shared" si="42"/>
        <v>1</v>
      </c>
      <c r="CM55" s="58">
        <f t="shared" si="43"/>
        <v>0.96142702293306115</v>
      </c>
      <c r="CN55" s="58">
        <f t="shared" si="44"/>
        <v>0.94682961478407945</v>
      </c>
      <c r="CO55" s="58">
        <f t="shared" si="45"/>
        <v>0.93007371876116196</v>
      </c>
      <c r="CP55" s="58">
        <f t="shared" si="46"/>
        <v>0.89655944343473504</v>
      </c>
      <c r="CQ55" s="136">
        <f t="shared" si="47"/>
        <v>0</v>
      </c>
      <c r="CR55" s="136">
        <f t="shared" si="48"/>
        <v>0</v>
      </c>
      <c r="CS55" s="58">
        <f t="shared" si="49"/>
        <v>1</v>
      </c>
      <c r="CT55" s="58">
        <f t="shared" si="50"/>
        <v>0.96026834057782173</v>
      </c>
      <c r="CU55" s="58">
        <f t="shared" si="51"/>
        <v>0.93700050315498951</v>
      </c>
      <c r="CV55" s="58">
        <f t="shared" si="52"/>
        <v>0.92100118880010606</v>
      </c>
      <c r="CW55" s="58">
        <f t="shared" si="53"/>
        <v>0.89313855597475222</v>
      </c>
    </row>
    <row r="56" spans="1:101">
      <c r="A56" s="92" t="s">
        <v>137</v>
      </c>
      <c r="B56" s="58">
        <v>5.0000000000000001E-4</v>
      </c>
      <c r="C56" s="58">
        <v>0</v>
      </c>
      <c r="D56" s="58">
        <v>0.16</v>
      </c>
      <c r="E56" s="58">
        <v>1E-4</v>
      </c>
      <c r="F56" s="58">
        <v>2.9999999999999997E-4</v>
      </c>
      <c r="G56" s="58">
        <v>8.9999999999999998E-4</v>
      </c>
      <c r="H56" s="58">
        <v>0</v>
      </c>
      <c r="I56" s="58">
        <v>0.155</v>
      </c>
      <c r="J56" s="58">
        <v>5.9919000000000002</v>
      </c>
      <c r="K56" s="58">
        <v>1E-4</v>
      </c>
      <c r="L56" s="58">
        <v>41.889699999999998</v>
      </c>
      <c r="M56" s="58">
        <v>52.854300000000002</v>
      </c>
      <c r="N56" s="58">
        <v>4.0000000000000002E-4</v>
      </c>
      <c r="O56" s="58">
        <v>0</v>
      </c>
      <c r="P56" s="58">
        <v>0.15</v>
      </c>
      <c r="Q56" s="58">
        <v>1E-4</v>
      </c>
      <c r="R56" s="58">
        <v>2.0000000000000001E-4</v>
      </c>
      <c r="S56" s="58">
        <v>8.0000000000000004E-4</v>
      </c>
      <c r="T56" s="58">
        <v>0</v>
      </c>
      <c r="U56" s="58">
        <v>0.14480000000000001</v>
      </c>
      <c r="V56" s="58">
        <v>6.3276000000000003</v>
      </c>
      <c r="W56" s="58">
        <v>1E-4</v>
      </c>
      <c r="X56" s="58">
        <v>57.740299999999998</v>
      </c>
      <c r="Y56" s="58">
        <v>52.800400000000003</v>
      </c>
      <c r="AA56" s="58">
        <v>11</v>
      </c>
      <c r="AB56" s="32">
        <f>F$48</f>
        <v>0</v>
      </c>
      <c r="AC56" s="32">
        <f t="shared" si="56"/>
        <v>0</v>
      </c>
      <c r="AD56" s="32">
        <f t="shared" si="56"/>
        <v>0</v>
      </c>
      <c r="AE56" s="32">
        <f t="shared" si="56"/>
        <v>0.17</v>
      </c>
      <c r="AF56" s="32">
        <f t="shared" si="56"/>
        <v>5.8890000000000002</v>
      </c>
      <c r="AG56" s="32">
        <f t="shared" si="56"/>
        <v>0</v>
      </c>
      <c r="AH56" s="32">
        <f t="shared" si="56"/>
        <v>1626.0754999999999</v>
      </c>
      <c r="AI56" s="32">
        <f t="shared" si="56"/>
        <v>12.334300000000001</v>
      </c>
      <c r="AJ56" s="32">
        <f>R$48</f>
        <v>0</v>
      </c>
      <c r="AK56" s="32">
        <f t="shared" si="57"/>
        <v>0</v>
      </c>
      <c r="AL56" s="32">
        <f t="shared" si="57"/>
        <v>0</v>
      </c>
      <c r="AM56" s="32">
        <f t="shared" si="57"/>
        <v>0.14000000000000001</v>
      </c>
      <c r="AN56" s="32">
        <f t="shared" si="57"/>
        <v>7.1748000000000003</v>
      </c>
      <c r="AO56" s="32">
        <f t="shared" si="57"/>
        <v>0</v>
      </c>
      <c r="AP56" s="32">
        <f t="shared" si="57"/>
        <v>1429.404</v>
      </c>
      <c r="AQ56" s="32">
        <f t="shared" si="57"/>
        <v>12.603</v>
      </c>
      <c r="AS56" s="125">
        <f t="shared" si="12"/>
        <v>0</v>
      </c>
      <c r="AT56" s="125">
        <f t="shared" si="13"/>
        <v>0</v>
      </c>
      <c r="AU56" s="125">
        <f t="shared" si="14"/>
        <v>0</v>
      </c>
      <c r="AV56" s="125">
        <f t="shared" si="15"/>
        <v>0</v>
      </c>
      <c r="AW56" s="125">
        <f t="shared" si="16"/>
        <v>0</v>
      </c>
      <c r="AX56" s="125">
        <f t="shared" si="17"/>
        <v>0</v>
      </c>
      <c r="AY56" s="125">
        <f t="shared" si="18"/>
        <v>0</v>
      </c>
      <c r="AZ56" s="125">
        <f t="shared" si="19"/>
        <v>0</v>
      </c>
      <c r="BA56" s="125">
        <f t="shared" si="20"/>
        <v>0</v>
      </c>
      <c r="BB56" s="125">
        <f t="shared" si="21"/>
        <v>0</v>
      </c>
      <c r="BC56" s="125">
        <f t="shared" si="22"/>
        <v>0</v>
      </c>
      <c r="BD56" s="125">
        <f t="shared" si="23"/>
        <v>0</v>
      </c>
      <c r="BE56" s="58"/>
      <c r="BF56" s="125">
        <f t="shared" si="24"/>
        <v>0</v>
      </c>
      <c r="BG56" s="125">
        <f t="shared" si="25"/>
        <v>0</v>
      </c>
      <c r="BH56" s="125">
        <f t="shared" si="26"/>
        <v>0</v>
      </c>
      <c r="BI56" s="125">
        <f t="shared" si="27"/>
        <v>0</v>
      </c>
      <c r="BJ56" s="125">
        <f t="shared" si="28"/>
        <v>0</v>
      </c>
      <c r="BK56" s="125">
        <f t="shared" si="29"/>
        <v>0</v>
      </c>
      <c r="BL56" s="125">
        <f t="shared" si="30"/>
        <v>0</v>
      </c>
      <c r="BM56" s="125">
        <f t="shared" si="31"/>
        <v>0</v>
      </c>
      <c r="BN56" s="125">
        <f t="shared" si="32"/>
        <v>0</v>
      </c>
      <c r="BO56" s="125">
        <f t="shared" si="33"/>
        <v>0</v>
      </c>
      <c r="BP56" s="125">
        <f t="shared" si="34"/>
        <v>0</v>
      </c>
      <c r="BQ56" s="125">
        <f t="shared" si="35"/>
        <v>0</v>
      </c>
      <c r="BS56" s="58">
        <v>15</v>
      </c>
      <c r="BT56" s="32">
        <f t="shared" si="36"/>
        <v>0</v>
      </c>
      <c r="BU56" s="32">
        <f t="shared" si="37"/>
        <v>0</v>
      </c>
      <c r="BV56" s="58">
        <f>1+$B$71*(IF('Male Inactive'!$O13&gt;=0, ((('Male Inactive'!$O13)/7)/60), 0))^0.25</f>
        <v>0.92591693590953073</v>
      </c>
      <c r="BW56" s="58">
        <f>1+$B$71*(IF('Male Barely'!$O13&gt;=0, ((('Male Barely'!$O13)/7)/60), 0))^0.25</f>
        <v>0.88906545170231666</v>
      </c>
      <c r="BX56" s="58">
        <f>1+$B$71*(IF('Male Somewhat'!$O13&gt;=0, ((('Male Somewhat'!$O13)/7)/60), 0))^0.25</f>
        <v>0.87566411521495691</v>
      </c>
      <c r="BY56" s="58">
        <f>1+$B$71*(IF('Male Active'!$O13&gt;=0, ((('Male Active'!$O13)/7)/60), 0))^0.25</f>
        <v>0.85996670610380133</v>
      </c>
      <c r="BZ56" s="58">
        <f>1+$B$71*(IF('Male Highly'!$O13&gt;=0, ((('Male Highly'!$O13)/7)/60), 0))^0.25</f>
        <v>0.82868438532449828</v>
      </c>
      <c r="CA56" s="32">
        <f t="shared" si="38"/>
        <v>0</v>
      </c>
      <c r="CB56" s="32">
        <f t="shared" si="39"/>
        <v>0</v>
      </c>
      <c r="CC56" s="58">
        <f>1+$B$71*(IF('Female Inactive'!$Q13&gt;=0, ((('Female Inactive'!$Q13)/7)/60), 0))^0.25</f>
        <v>0.95301079383200615</v>
      </c>
      <c r="CD56" s="58">
        <f>1+$B$71*(IF('Female Barely'!$Q13&gt;=0, ((('Female Barely'!$Q13)/7)/60), 0))^0.25</f>
        <v>0.91361383197950463</v>
      </c>
      <c r="CE56" s="58">
        <f>1+$B$71*(IF('Female Somewhat'!$Q13&gt;=0, ((('Female Somewhat'!$Q13)/7)/60), 0))^0.25</f>
        <v>0.89063116018468813</v>
      </c>
      <c r="CF56" s="58">
        <f>1+$B$71*(IF('Female Active'!$Q13&gt;=0, ((('Female Active'!$Q13)/7)/60), 0))^0.25</f>
        <v>0.87541929148427233</v>
      </c>
      <c r="CG56" s="58">
        <f>1+$B$71*(IF('Female Highly'!$Q13&gt;=0, ((('Female Highly'!$Q13)/7)/60), 0))^0.25</f>
        <v>0.84863077059671244</v>
      </c>
      <c r="CI56" s="136">
        <f t="shared" si="9"/>
        <v>15</v>
      </c>
      <c r="CJ56" s="136">
        <f t="shared" si="40"/>
        <v>0</v>
      </c>
      <c r="CK56" s="136">
        <f t="shared" si="41"/>
        <v>0</v>
      </c>
      <c r="CL56" s="58">
        <f t="shared" si="42"/>
        <v>1</v>
      </c>
      <c r="CM56" s="58">
        <f t="shared" si="43"/>
        <v>0.96020001062944726</v>
      </c>
      <c r="CN56" s="58">
        <f t="shared" si="44"/>
        <v>0.94572642669592133</v>
      </c>
      <c r="CO56" s="58">
        <f t="shared" si="45"/>
        <v>0.92877306025194761</v>
      </c>
      <c r="CP56" s="58">
        <f t="shared" si="46"/>
        <v>0.89498782578210356</v>
      </c>
      <c r="CQ56" s="136">
        <f t="shared" si="47"/>
        <v>0</v>
      </c>
      <c r="CR56" s="136">
        <f t="shared" si="48"/>
        <v>0</v>
      </c>
      <c r="CS56" s="58">
        <f t="shared" si="49"/>
        <v>1</v>
      </c>
      <c r="CT56" s="58">
        <f t="shared" si="50"/>
        <v>0.95866052923273992</v>
      </c>
      <c r="CU56" s="58">
        <f t="shared" si="51"/>
        <v>0.93454467247270856</v>
      </c>
      <c r="CV56" s="58">
        <f t="shared" si="52"/>
        <v>0.91858276648080506</v>
      </c>
      <c r="CW56" s="58">
        <f t="shared" si="53"/>
        <v>0.89047340920915796</v>
      </c>
    </row>
    <row r="57" spans="1:101">
      <c r="A57" s="92" t="s">
        <v>138</v>
      </c>
      <c r="B57" s="58">
        <v>8.9999999999999998E-4</v>
      </c>
      <c r="C57" s="58">
        <v>0</v>
      </c>
      <c r="D57" s="58">
        <v>0.16</v>
      </c>
      <c r="E57" s="58">
        <v>2.9999999999999997E-4</v>
      </c>
      <c r="F57" s="58">
        <v>5.0000000000000001E-4</v>
      </c>
      <c r="G57" s="58">
        <v>1.9E-3</v>
      </c>
      <c r="H57" s="58">
        <v>0</v>
      </c>
      <c r="I57" s="58">
        <v>0.157</v>
      </c>
      <c r="J57" s="58">
        <v>5.7207999999999997</v>
      </c>
      <c r="K57" s="58">
        <v>2.9999999999999997E-4</v>
      </c>
      <c r="L57" s="58">
        <v>27.1541</v>
      </c>
      <c r="M57" s="58">
        <v>57.636600000000001</v>
      </c>
      <c r="N57" s="58">
        <v>5.9999999999999995E-4</v>
      </c>
      <c r="O57" s="58">
        <v>0</v>
      </c>
      <c r="P57" s="58">
        <v>0.15</v>
      </c>
      <c r="Q57" s="58">
        <v>2.0000000000000001E-4</v>
      </c>
      <c r="R57" s="58">
        <v>4.0000000000000002E-4</v>
      </c>
      <c r="S57" s="58">
        <v>1.4E-3</v>
      </c>
      <c r="T57" s="58">
        <v>0</v>
      </c>
      <c r="U57" s="58">
        <v>0.14860000000000001</v>
      </c>
      <c r="V57" s="58">
        <v>5.9428000000000001</v>
      </c>
      <c r="W57" s="58">
        <v>2.0000000000000001E-4</v>
      </c>
      <c r="X57" s="58">
        <v>37.781999999999996</v>
      </c>
      <c r="Y57" s="58">
        <v>57.599800000000002</v>
      </c>
      <c r="AA57" s="58">
        <v>12</v>
      </c>
      <c r="AB57" s="32">
        <f>F$48</f>
        <v>0</v>
      </c>
      <c r="AC57" s="32">
        <f t="shared" si="56"/>
        <v>0</v>
      </c>
      <c r="AD57" s="32">
        <f t="shared" si="56"/>
        <v>0</v>
      </c>
      <c r="AE57" s="32">
        <f t="shared" si="56"/>
        <v>0.17</v>
      </c>
      <c r="AF57" s="32">
        <f t="shared" si="56"/>
        <v>5.8890000000000002</v>
      </c>
      <c r="AG57" s="32">
        <f t="shared" si="56"/>
        <v>0</v>
      </c>
      <c r="AH57" s="32">
        <f t="shared" si="56"/>
        <v>1626.0754999999999</v>
      </c>
      <c r="AI57" s="32">
        <f t="shared" si="56"/>
        <v>12.334300000000001</v>
      </c>
      <c r="AJ57" s="32">
        <f>R$48</f>
        <v>0</v>
      </c>
      <c r="AK57" s="32">
        <f t="shared" si="57"/>
        <v>0</v>
      </c>
      <c r="AL57" s="32">
        <f t="shared" si="57"/>
        <v>0</v>
      </c>
      <c r="AM57" s="32">
        <f t="shared" si="57"/>
        <v>0.14000000000000001</v>
      </c>
      <c r="AN57" s="32">
        <f t="shared" si="57"/>
        <v>7.1748000000000003</v>
      </c>
      <c r="AO57" s="32">
        <f t="shared" si="57"/>
        <v>0</v>
      </c>
      <c r="AP57" s="32">
        <f t="shared" si="57"/>
        <v>1429.404</v>
      </c>
      <c r="AQ57" s="32">
        <f t="shared" si="57"/>
        <v>12.603</v>
      </c>
      <c r="AS57" s="125">
        <f t="shared" si="12"/>
        <v>0</v>
      </c>
      <c r="AT57" s="125">
        <f t="shared" si="13"/>
        <v>0</v>
      </c>
      <c r="AU57" s="125">
        <f t="shared" si="14"/>
        <v>0</v>
      </c>
      <c r="AV57" s="125">
        <f t="shared" si="15"/>
        <v>0</v>
      </c>
      <c r="AW57" s="125">
        <f t="shared" si="16"/>
        <v>0</v>
      </c>
      <c r="AX57" s="125">
        <f t="shared" si="17"/>
        <v>0</v>
      </c>
      <c r="AY57" s="125">
        <f t="shared" si="18"/>
        <v>0</v>
      </c>
      <c r="AZ57" s="125">
        <f t="shared" si="19"/>
        <v>0</v>
      </c>
      <c r="BA57" s="125">
        <f t="shared" si="20"/>
        <v>0</v>
      </c>
      <c r="BB57" s="125">
        <f t="shared" si="21"/>
        <v>0</v>
      </c>
      <c r="BC57" s="125">
        <f t="shared" si="22"/>
        <v>0</v>
      </c>
      <c r="BD57" s="125">
        <f t="shared" si="23"/>
        <v>0</v>
      </c>
      <c r="BE57" s="58"/>
      <c r="BF57" s="125">
        <f t="shared" si="24"/>
        <v>0</v>
      </c>
      <c r="BG57" s="125">
        <f t="shared" si="25"/>
        <v>0</v>
      </c>
      <c r="BH57" s="125">
        <f t="shared" si="26"/>
        <v>0</v>
      </c>
      <c r="BI57" s="125">
        <f t="shared" si="27"/>
        <v>0</v>
      </c>
      <c r="BJ57" s="125">
        <f t="shared" si="28"/>
        <v>0</v>
      </c>
      <c r="BK57" s="125">
        <f t="shared" si="29"/>
        <v>0</v>
      </c>
      <c r="BL57" s="125">
        <f t="shared" si="30"/>
        <v>0</v>
      </c>
      <c r="BM57" s="125">
        <f t="shared" si="31"/>
        <v>0</v>
      </c>
      <c r="BN57" s="125">
        <f t="shared" si="32"/>
        <v>0</v>
      </c>
      <c r="BO57" s="125">
        <f t="shared" si="33"/>
        <v>0</v>
      </c>
      <c r="BP57" s="125">
        <f t="shared" si="34"/>
        <v>0</v>
      </c>
      <c r="BQ57" s="125">
        <f t="shared" si="35"/>
        <v>0</v>
      </c>
      <c r="BS57" s="58">
        <v>16</v>
      </c>
      <c r="BT57" s="32">
        <f t="shared" si="36"/>
        <v>0</v>
      </c>
      <c r="BU57" s="32">
        <f t="shared" si="37"/>
        <v>0</v>
      </c>
      <c r="BV57" s="58">
        <f>1+$B$71*(IF('Male Inactive'!$O14&gt;=0, ((('Male Inactive'!$O14)/7)/60), 0))^0.25</f>
        <v>0.92487941186700262</v>
      </c>
      <c r="BW57" s="58">
        <f>1+$B$71*(IF('Male Barely'!$O14&gt;=0, ((('Male Barely'!$O14)/7)/60), 0))^0.25</f>
        <v>0.88695740178103344</v>
      </c>
      <c r="BX57" s="58">
        <f>1+$B$71*(IF('Male Somewhat'!$O14&gt;=0, ((('Male Somewhat'!$O14)/7)/60), 0))^0.25</f>
        <v>0.87360446767712774</v>
      </c>
      <c r="BY57" s="58">
        <f>1+$B$71*(IF('Male Active'!$O14&gt;=0, ((('Male Active'!$O14)/7)/60), 0))^0.25</f>
        <v>0.8577718748389801</v>
      </c>
      <c r="BZ57" s="58">
        <f>1+$B$71*(IF('Male Highly'!$O14&gt;=0, ((('Male Highly'!$O14)/7)/60), 0))^0.25</f>
        <v>0.8263517679707576</v>
      </c>
      <c r="CA57" s="32">
        <f t="shared" si="38"/>
        <v>0</v>
      </c>
      <c r="CB57" s="32">
        <f t="shared" si="39"/>
        <v>0</v>
      </c>
      <c r="CC57" s="58">
        <f>1+$B$71*(IF('Female Inactive'!$Q14&gt;=0, ((('Female Inactive'!$Q14)/7)/60), 0))^0.25</f>
        <v>0.95426994800183207</v>
      </c>
      <c r="CD57" s="58">
        <f>1+$B$71*(IF('Female Barely'!$Q14&gt;=0, ((('Female Barely'!$Q14)/7)/60), 0))^0.25</f>
        <v>0.91318065532654269</v>
      </c>
      <c r="CE57" s="58">
        <f>1+$B$71*(IF('Female Somewhat'!$Q14&gt;=0, ((('Female Somewhat'!$Q14)/7)/60), 0))^0.25</f>
        <v>0.88946660568095748</v>
      </c>
      <c r="CF57" s="58">
        <f>1+$B$71*(IF('Female Active'!$Q14&gt;=0, ((('Female Active'!$Q14)/7)/60), 0))^0.25</f>
        <v>0.87426309595143936</v>
      </c>
      <c r="CG57" s="58">
        <f>1+$B$71*(IF('Female Highly'!$Q14&gt;=0, ((('Female Highly'!$Q14)/7)/60), 0))^0.25</f>
        <v>0.84726578069180702</v>
      </c>
      <c r="CI57" s="136">
        <f t="shared" si="9"/>
        <v>16</v>
      </c>
      <c r="CJ57" s="136">
        <f t="shared" si="40"/>
        <v>0</v>
      </c>
      <c r="CK57" s="136">
        <f t="shared" si="41"/>
        <v>0</v>
      </c>
      <c r="CL57" s="58">
        <f t="shared" si="42"/>
        <v>1</v>
      </c>
      <c r="CM57" s="58">
        <f t="shared" si="43"/>
        <v>0.95899788707652367</v>
      </c>
      <c r="CN57" s="58">
        <f t="shared" si="44"/>
        <v>0.94456040048900103</v>
      </c>
      <c r="CO57" s="58">
        <f t="shared" si="45"/>
        <v>0.9274418522382758</v>
      </c>
      <c r="CP57" s="58">
        <f t="shared" si="46"/>
        <v>0.89346974034447069</v>
      </c>
      <c r="CQ57" s="136">
        <f t="shared" si="47"/>
        <v>0</v>
      </c>
      <c r="CR57" s="136">
        <f t="shared" si="48"/>
        <v>0</v>
      </c>
      <c r="CS57" s="58">
        <f t="shared" si="49"/>
        <v>1</v>
      </c>
      <c r="CT57" s="58">
        <f t="shared" si="50"/>
        <v>0.95694164658404346</v>
      </c>
      <c r="CU57" s="58">
        <f t="shared" si="51"/>
        <v>0.93209118399194291</v>
      </c>
      <c r="CV57" s="58">
        <f t="shared" si="52"/>
        <v>0.91615909919627991</v>
      </c>
      <c r="CW57" s="58">
        <f t="shared" si="53"/>
        <v>0.88786803196088948</v>
      </c>
    </row>
    <row r="58" spans="1:101">
      <c r="A58" s="92" t="s">
        <v>139</v>
      </c>
      <c r="B58" s="58">
        <v>1.5E-3</v>
      </c>
      <c r="C58" s="58">
        <v>0</v>
      </c>
      <c r="D58" s="58">
        <v>0.16</v>
      </c>
      <c r="E58" s="58">
        <v>2.9999999999999997E-4</v>
      </c>
      <c r="F58" s="58">
        <v>6.9999999999999999E-4</v>
      </c>
      <c r="G58" s="58">
        <v>3.0000000000000001E-3</v>
      </c>
      <c r="H58" s="58">
        <v>0</v>
      </c>
      <c r="I58" s="58">
        <v>0.15840000000000001</v>
      </c>
      <c r="J58" s="58">
        <v>5.2561</v>
      </c>
      <c r="K58" s="58">
        <v>5.0000000000000001E-4</v>
      </c>
      <c r="L58" s="58">
        <v>17.508400000000002</v>
      </c>
      <c r="M58" s="58">
        <v>62.651400000000002</v>
      </c>
      <c r="N58" s="58">
        <v>8.9999999999999998E-4</v>
      </c>
      <c r="O58" s="58">
        <v>0</v>
      </c>
      <c r="P58" s="58">
        <v>0.16</v>
      </c>
      <c r="Q58" s="58">
        <v>2.0000000000000001E-4</v>
      </c>
      <c r="R58" s="58">
        <v>4.0000000000000002E-4</v>
      </c>
      <c r="S58" s="58">
        <v>2E-3</v>
      </c>
      <c r="T58" s="58">
        <v>0</v>
      </c>
      <c r="U58" s="58">
        <v>0.1555</v>
      </c>
      <c r="V58" s="58">
        <v>5.37</v>
      </c>
      <c r="W58" s="58">
        <v>2.9999999999999997E-4</v>
      </c>
      <c r="X58" s="58">
        <v>26.3369</v>
      </c>
      <c r="Y58" s="58">
        <v>62.626199999999997</v>
      </c>
      <c r="AA58" s="58">
        <v>13</v>
      </c>
      <c r="AB58" s="32">
        <f>F$48</f>
        <v>0</v>
      </c>
      <c r="AC58" s="32">
        <f t="shared" si="56"/>
        <v>0</v>
      </c>
      <c r="AD58" s="32">
        <f t="shared" si="56"/>
        <v>0</v>
      </c>
      <c r="AE58" s="32">
        <f t="shared" si="56"/>
        <v>0.17</v>
      </c>
      <c r="AF58" s="32">
        <f t="shared" si="56"/>
        <v>5.8890000000000002</v>
      </c>
      <c r="AG58" s="32">
        <f t="shared" si="56"/>
        <v>0</v>
      </c>
      <c r="AH58" s="32">
        <f t="shared" si="56"/>
        <v>1626.0754999999999</v>
      </c>
      <c r="AI58" s="32">
        <f t="shared" si="56"/>
        <v>12.334300000000001</v>
      </c>
      <c r="AJ58" s="32">
        <f>R$48</f>
        <v>0</v>
      </c>
      <c r="AK58" s="32">
        <f t="shared" si="57"/>
        <v>0</v>
      </c>
      <c r="AL58" s="32">
        <f t="shared" si="57"/>
        <v>0</v>
      </c>
      <c r="AM58" s="32">
        <f t="shared" si="57"/>
        <v>0.14000000000000001</v>
      </c>
      <c r="AN58" s="32">
        <f t="shared" si="57"/>
        <v>7.1748000000000003</v>
      </c>
      <c r="AO58" s="32">
        <f t="shared" si="57"/>
        <v>0</v>
      </c>
      <c r="AP58" s="32">
        <f t="shared" si="57"/>
        <v>1429.404</v>
      </c>
      <c r="AQ58" s="32">
        <f t="shared" si="57"/>
        <v>12.603</v>
      </c>
      <c r="AS58" s="125">
        <f t="shared" si="12"/>
        <v>0</v>
      </c>
      <c r="AT58" s="125">
        <f t="shared" si="13"/>
        <v>0</v>
      </c>
      <c r="AU58" s="125">
        <f t="shared" si="14"/>
        <v>0</v>
      </c>
      <c r="AV58" s="125">
        <f t="shared" si="15"/>
        <v>0</v>
      </c>
      <c r="AW58" s="125">
        <f t="shared" si="16"/>
        <v>0</v>
      </c>
      <c r="AX58" s="125">
        <f t="shared" si="17"/>
        <v>0</v>
      </c>
      <c r="AY58" s="125">
        <f t="shared" si="18"/>
        <v>0</v>
      </c>
      <c r="AZ58" s="125">
        <f t="shared" si="19"/>
        <v>0</v>
      </c>
      <c r="BA58" s="125">
        <f t="shared" si="20"/>
        <v>0</v>
      </c>
      <c r="BB58" s="125">
        <f t="shared" si="21"/>
        <v>0</v>
      </c>
      <c r="BC58" s="125">
        <f t="shared" si="22"/>
        <v>0</v>
      </c>
      <c r="BD58" s="125">
        <f t="shared" si="23"/>
        <v>0</v>
      </c>
      <c r="BE58" s="58"/>
      <c r="BF58" s="125">
        <f t="shared" si="24"/>
        <v>0</v>
      </c>
      <c r="BG58" s="125">
        <f t="shared" si="25"/>
        <v>0</v>
      </c>
      <c r="BH58" s="125">
        <f t="shared" si="26"/>
        <v>0</v>
      </c>
      <c r="BI58" s="125">
        <f t="shared" si="27"/>
        <v>0</v>
      </c>
      <c r="BJ58" s="125">
        <f t="shared" si="28"/>
        <v>0</v>
      </c>
      <c r="BK58" s="125">
        <f t="shared" si="29"/>
        <v>0</v>
      </c>
      <c r="BL58" s="125">
        <f t="shared" si="30"/>
        <v>0</v>
      </c>
      <c r="BM58" s="125">
        <f t="shared" si="31"/>
        <v>0</v>
      </c>
      <c r="BN58" s="125">
        <f t="shared" si="32"/>
        <v>0</v>
      </c>
      <c r="BO58" s="125">
        <f t="shared" si="33"/>
        <v>0</v>
      </c>
      <c r="BP58" s="125">
        <f t="shared" si="34"/>
        <v>0</v>
      </c>
      <c r="BQ58" s="125">
        <f t="shared" si="35"/>
        <v>0</v>
      </c>
      <c r="BS58" s="58">
        <v>17</v>
      </c>
      <c r="BT58" s="32">
        <f t="shared" si="36"/>
        <v>0</v>
      </c>
      <c r="BU58" s="32">
        <f t="shared" si="37"/>
        <v>0</v>
      </c>
      <c r="BV58" s="58">
        <f>1+$B$71*(IF('Male Inactive'!$O15&gt;=0, ((('Male Inactive'!$O15)/7)/60), 0))^0.25</f>
        <v>0.92400779014549728</v>
      </c>
      <c r="BW58" s="58">
        <f>1+$B$71*(IF('Male Barely'!$O15&gt;=0, ((('Male Barely'!$O15)/7)/60), 0))^0.25</f>
        <v>0.88503187156544216</v>
      </c>
      <c r="BX58" s="58">
        <f>1+$B$71*(IF('Male Somewhat'!$O15&gt;=0, ((('Male Somewhat'!$O15)/7)/60), 0))^0.25</f>
        <v>0.87166054653456271</v>
      </c>
      <c r="BY58" s="58">
        <f>1+$B$71*(IF('Male Active'!$O15&gt;=0, ((('Male Active'!$O15)/7)/60), 0))^0.25</f>
        <v>0.85571579992012714</v>
      </c>
      <c r="BZ58" s="58">
        <f>1+$B$71*(IF('Male Highly'!$O15&gt;=0, ((('Male Highly'!$O15)/7)/60), 0))^0.25</f>
        <v>0.8242192304893261</v>
      </c>
      <c r="CA58" s="32">
        <f t="shared" si="38"/>
        <v>0</v>
      </c>
      <c r="CB58" s="32">
        <f t="shared" si="39"/>
        <v>0</v>
      </c>
      <c r="CC58" s="58">
        <f>1+$B$71*(IF('Female Inactive'!$Q15&gt;=0, ((('Female Inactive'!$Q15)/7)/60), 0))^0.25</f>
        <v>0.9554722155353027</v>
      </c>
      <c r="CD58" s="58">
        <f>1+$B$71*(IF('Female Barely'!$Q15&gt;=0, ((('Female Barely'!$Q15)/7)/60), 0))^0.25</f>
        <v>0.91261071627871493</v>
      </c>
      <c r="CE58" s="58">
        <f>1+$B$71*(IF('Female Somewhat'!$Q15&gt;=0, ((('Female Somewhat'!$Q15)/7)/60), 0))^0.25</f>
        <v>0.88826783450667113</v>
      </c>
      <c r="CF58" s="58">
        <f>1+$B$71*(IF('Female Active'!$Q15&gt;=0, ((('Female Active'!$Q15)/7)/60), 0))^0.25</f>
        <v>0.87306604227712747</v>
      </c>
      <c r="CG58" s="58">
        <f>1+$B$71*(IF('Female Highly'!$Q15&gt;=0, ((('Female Highly'!$Q15)/7)/60), 0))^0.25</f>
        <v>0.84591491150716136</v>
      </c>
      <c r="CI58" s="136">
        <f t="shared" si="9"/>
        <v>17</v>
      </c>
      <c r="CJ58" s="136">
        <f t="shared" si="40"/>
        <v>0</v>
      </c>
      <c r="CK58" s="136">
        <f t="shared" si="41"/>
        <v>0</v>
      </c>
      <c r="CL58" s="58">
        <f t="shared" si="42"/>
        <v>1</v>
      </c>
      <c r="CM58" s="58">
        <f t="shared" si="43"/>
        <v>0.95781862556167641</v>
      </c>
      <c r="CN58" s="58">
        <f t="shared" si="44"/>
        <v>0.94334761657941024</v>
      </c>
      <c r="CO58" s="58">
        <f t="shared" si="45"/>
        <v>0.92609154278383665</v>
      </c>
      <c r="CP58" s="58">
        <f t="shared" si="46"/>
        <v>0.89200463381325157</v>
      </c>
      <c r="CQ58" s="136">
        <f t="shared" si="47"/>
        <v>0</v>
      </c>
      <c r="CR58" s="136">
        <f t="shared" si="48"/>
        <v>0</v>
      </c>
      <c r="CS58" s="58">
        <f t="shared" si="49"/>
        <v>1</v>
      </c>
      <c r="CT58" s="58">
        <f t="shared" si="50"/>
        <v>0.95514103020507546</v>
      </c>
      <c r="CU58" s="58">
        <f t="shared" si="51"/>
        <v>0.92966369933532778</v>
      </c>
      <c r="CV58" s="58">
        <f t="shared" si="52"/>
        <v>0.91375345936981833</v>
      </c>
      <c r="CW58" s="58">
        <f t="shared" si="53"/>
        <v>0.88533700693037742</v>
      </c>
    </row>
    <row r="59" spans="1:101">
      <c r="A59" s="92" t="s">
        <v>140</v>
      </c>
      <c r="B59" s="58">
        <v>2E-3</v>
      </c>
      <c r="C59" s="58">
        <v>0</v>
      </c>
      <c r="D59" s="58">
        <v>0.16</v>
      </c>
      <c r="E59" s="58">
        <v>8.0000000000000004E-4</v>
      </c>
      <c r="F59" s="58">
        <v>1.1999999999999999E-3</v>
      </c>
      <c r="G59" s="58">
        <v>4.4999999999999997E-3</v>
      </c>
      <c r="H59" s="58">
        <v>0</v>
      </c>
      <c r="I59" s="58">
        <v>0.17030000000000001</v>
      </c>
      <c r="J59" s="58">
        <v>4.5243000000000002</v>
      </c>
      <c r="K59" s="58">
        <v>8.0000000000000004E-4</v>
      </c>
      <c r="L59" s="58">
        <v>12.6119</v>
      </c>
      <c r="M59" s="58">
        <v>67.691100000000006</v>
      </c>
      <c r="N59" s="58">
        <v>1.1999999999999999E-3</v>
      </c>
      <c r="O59" s="58">
        <v>0</v>
      </c>
      <c r="P59" s="58">
        <v>0.16</v>
      </c>
      <c r="Q59" s="58">
        <v>5.0000000000000001E-4</v>
      </c>
      <c r="R59" s="58">
        <v>6.9999999999999999E-4</v>
      </c>
      <c r="S59" s="58">
        <v>2.8E-3</v>
      </c>
      <c r="T59" s="58">
        <v>0</v>
      </c>
      <c r="U59" s="58">
        <v>0.1709</v>
      </c>
      <c r="V59" s="58">
        <v>4.5785999999999998</v>
      </c>
      <c r="W59" s="58">
        <v>5.0000000000000001E-4</v>
      </c>
      <c r="X59" s="58">
        <v>18.8171</v>
      </c>
      <c r="Y59" s="58">
        <v>67.694400000000002</v>
      </c>
      <c r="AA59" s="58">
        <v>14</v>
      </c>
      <c r="AB59" s="32">
        <f>F$48</f>
        <v>0</v>
      </c>
      <c r="AC59" s="32">
        <f t="shared" si="56"/>
        <v>0</v>
      </c>
      <c r="AD59" s="32">
        <f t="shared" si="56"/>
        <v>0</v>
      </c>
      <c r="AE59" s="32">
        <f t="shared" si="56"/>
        <v>0.17</v>
      </c>
      <c r="AF59" s="32">
        <f t="shared" si="56"/>
        <v>5.8890000000000002</v>
      </c>
      <c r="AG59" s="32">
        <f t="shared" si="56"/>
        <v>0</v>
      </c>
      <c r="AH59" s="32">
        <f t="shared" si="56"/>
        <v>1626.0754999999999</v>
      </c>
      <c r="AI59" s="32">
        <f t="shared" si="56"/>
        <v>12.334300000000001</v>
      </c>
      <c r="AJ59" s="32">
        <f>R$48</f>
        <v>0</v>
      </c>
      <c r="AK59" s="32">
        <f t="shared" si="57"/>
        <v>0</v>
      </c>
      <c r="AL59" s="32">
        <f t="shared" si="57"/>
        <v>0</v>
      </c>
      <c r="AM59" s="32">
        <f t="shared" si="57"/>
        <v>0.14000000000000001</v>
      </c>
      <c r="AN59" s="32">
        <f t="shared" si="57"/>
        <v>7.1748000000000003</v>
      </c>
      <c r="AO59" s="32">
        <f t="shared" si="57"/>
        <v>0</v>
      </c>
      <c r="AP59" s="32">
        <f t="shared" si="57"/>
        <v>1429.404</v>
      </c>
      <c r="AQ59" s="32">
        <f t="shared" si="57"/>
        <v>12.603</v>
      </c>
      <c r="AS59" s="125">
        <f t="shared" si="12"/>
        <v>0</v>
      </c>
      <c r="AT59" s="125">
        <f t="shared" si="13"/>
        <v>0</v>
      </c>
      <c r="AU59" s="125">
        <f t="shared" si="14"/>
        <v>0</v>
      </c>
      <c r="AV59" s="125">
        <f t="shared" si="15"/>
        <v>0</v>
      </c>
      <c r="AW59" s="125">
        <f t="shared" si="16"/>
        <v>0</v>
      </c>
      <c r="AX59" s="125">
        <f t="shared" si="17"/>
        <v>0</v>
      </c>
      <c r="AY59" s="125">
        <f t="shared" si="18"/>
        <v>0</v>
      </c>
      <c r="AZ59" s="125">
        <f t="shared" si="19"/>
        <v>0</v>
      </c>
      <c r="BA59" s="125">
        <f t="shared" si="20"/>
        <v>0</v>
      </c>
      <c r="BB59" s="125">
        <f t="shared" si="21"/>
        <v>0</v>
      </c>
      <c r="BC59" s="125">
        <f t="shared" si="22"/>
        <v>0</v>
      </c>
      <c r="BD59" s="125">
        <f t="shared" si="23"/>
        <v>0</v>
      </c>
      <c r="BE59" s="58"/>
      <c r="BF59" s="125">
        <f t="shared" si="24"/>
        <v>0</v>
      </c>
      <c r="BG59" s="125">
        <f t="shared" si="25"/>
        <v>0</v>
      </c>
      <c r="BH59" s="125">
        <f t="shared" si="26"/>
        <v>0</v>
      </c>
      <c r="BI59" s="125">
        <f t="shared" si="27"/>
        <v>0</v>
      </c>
      <c r="BJ59" s="125">
        <f t="shared" si="28"/>
        <v>0</v>
      </c>
      <c r="BK59" s="125">
        <f t="shared" si="29"/>
        <v>0</v>
      </c>
      <c r="BL59" s="125">
        <f t="shared" si="30"/>
        <v>0</v>
      </c>
      <c r="BM59" s="125">
        <f t="shared" si="31"/>
        <v>0</v>
      </c>
      <c r="BN59" s="125">
        <f t="shared" si="32"/>
        <v>0</v>
      </c>
      <c r="BO59" s="125">
        <f t="shared" si="33"/>
        <v>0</v>
      </c>
      <c r="BP59" s="125">
        <f t="shared" si="34"/>
        <v>0</v>
      </c>
      <c r="BQ59" s="125">
        <f t="shared" si="35"/>
        <v>0</v>
      </c>
      <c r="BS59" s="58">
        <v>18</v>
      </c>
      <c r="BT59" s="32">
        <f t="shared" si="36"/>
        <v>0</v>
      </c>
      <c r="BU59" s="32">
        <f t="shared" si="37"/>
        <v>0</v>
      </c>
      <c r="BV59" s="58">
        <f>1+$B$71*(IF('Male Inactive'!$O16&gt;=0, ((('Male Inactive'!$O16)/7)/60), 0))^0.25</f>
        <v>0.92328203408266352</v>
      </c>
      <c r="BW59" s="58">
        <f>1+$B$71*(IF('Male Barely'!$O16&gt;=0, ((('Male Barely'!$O16)/7)/60), 0))^0.25</f>
        <v>0.88326727637058144</v>
      </c>
      <c r="BX59" s="58">
        <f>1+$B$71*(IF('Male Somewhat'!$O16&gt;=0, ((('Male Somewhat'!$O16)/7)/60), 0))^0.25</f>
        <v>0.8698239801051435</v>
      </c>
      <c r="BY59" s="58">
        <f>1+$B$71*(IF('Male Active'!$O16&gt;=0, ((('Male Active'!$O16)/7)/60), 0))^0.25</f>
        <v>0.85378682878394452</v>
      </c>
      <c r="BZ59" s="58">
        <f>1+$B$71*(IF('Male Highly'!$O16&gt;=0, ((('Male Highly'!$O16)/7)/60), 0))^0.25</f>
        <v>0.82226648269418368</v>
      </c>
      <c r="CA59" s="32">
        <f t="shared" si="38"/>
        <v>0</v>
      </c>
      <c r="CB59" s="32">
        <f t="shared" si="39"/>
        <v>0</v>
      </c>
      <c r="CC59" s="58">
        <f>1+$B$71*(IF('Female Inactive'!$Q16&gt;=0, ((('Female Inactive'!$Q16)/7)/60), 0))^0.25</f>
        <v>0.95660452359778947</v>
      </c>
      <c r="CD59" s="58">
        <f>1+$B$71*(IF('Female Barely'!$Q16&gt;=0, ((('Female Barely'!$Q16)/7)/60), 0))^0.25</f>
        <v>0.91192186769947381</v>
      </c>
      <c r="CE59" s="58">
        <f>1+$B$71*(IF('Female Somewhat'!$Q16&gt;=0, ((('Female Somewhat'!$Q16)/7)/60), 0))^0.25</f>
        <v>0.8870459450686391</v>
      </c>
      <c r="CF59" s="58">
        <f>1+$B$71*(IF('Female Active'!$Q16&gt;=0, ((('Female Active'!$Q16)/7)/60), 0))^0.25</f>
        <v>0.87183921465739567</v>
      </c>
      <c r="CG59" s="58">
        <f>1+$B$71*(IF('Female Highly'!$Q16&gt;=0, ((('Female Highly'!$Q16)/7)/60), 0))^0.25</f>
        <v>0.84458211471391598</v>
      </c>
      <c r="CI59" s="136">
        <f t="shared" si="9"/>
        <v>18</v>
      </c>
      <c r="CJ59" s="136">
        <f t="shared" si="40"/>
        <v>0</v>
      </c>
      <c r="CK59" s="136">
        <f t="shared" si="41"/>
        <v>0</v>
      </c>
      <c r="CL59" s="58">
        <f t="shared" si="42"/>
        <v>1</v>
      </c>
      <c r="CM59" s="58">
        <f t="shared" si="43"/>
        <v>0.9566603093800703</v>
      </c>
      <c r="CN59" s="58">
        <f t="shared" si="44"/>
        <v>0.94209997378468024</v>
      </c>
      <c r="CO59" s="58">
        <f t="shared" si="45"/>
        <v>0.92473025280106669</v>
      </c>
      <c r="CP59" s="58">
        <f t="shared" si="46"/>
        <v>0.89059079711342493</v>
      </c>
      <c r="CQ59" s="136">
        <f t="shared" si="47"/>
        <v>0</v>
      </c>
      <c r="CR59" s="136">
        <f t="shared" si="48"/>
        <v>0</v>
      </c>
      <c r="CS59" s="58">
        <f t="shared" si="49"/>
        <v>1</v>
      </c>
      <c r="CT59" s="58">
        <f t="shared" si="50"/>
        <v>0.95329035688618302</v>
      </c>
      <c r="CU59" s="58">
        <f t="shared" si="51"/>
        <v>0.92728596111218398</v>
      </c>
      <c r="CV59" s="58">
        <f t="shared" si="52"/>
        <v>0.91138939148898079</v>
      </c>
      <c r="CW59" s="58">
        <f t="shared" si="53"/>
        <v>0.88289579850348476</v>
      </c>
    </row>
    <row r="60" spans="1:101">
      <c r="A60" s="92" t="s">
        <v>141</v>
      </c>
      <c r="B60" s="58">
        <v>3.0999999999999999E-3</v>
      </c>
      <c r="C60" s="58">
        <v>0</v>
      </c>
      <c r="D60" s="58">
        <v>0.24</v>
      </c>
      <c r="E60" s="58">
        <v>8.0000000000000004E-4</v>
      </c>
      <c r="F60" s="58">
        <v>1.5E-3</v>
      </c>
      <c r="G60" s="58">
        <v>6.3E-3</v>
      </c>
      <c r="H60" s="58">
        <v>0</v>
      </c>
      <c r="I60" s="58">
        <v>0.20349999999999999</v>
      </c>
      <c r="J60" s="58">
        <v>3.6919</v>
      </c>
      <c r="K60" s="58">
        <v>1.2999999999999999E-3</v>
      </c>
      <c r="L60" s="58">
        <v>9.2383000000000006</v>
      </c>
      <c r="M60" s="58">
        <v>72.558000000000007</v>
      </c>
      <c r="N60" s="58">
        <v>1.8E-3</v>
      </c>
      <c r="O60" s="58">
        <v>0</v>
      </c>
      <c r="P60" s="58">
        <v>0.25</v>
      </c>
      <c r="Q60" s="58">
        <v>5.0000000000000001E-4</v>
      </c>
      <c r="R60" s="58">
        <v>8.9999999999999998E-4</v>
      </c>
      <c r="S60" s="58">
        <v>3.8E-3</v>
      </c>
      <c r="T60" s="58">
        <v>0</v>
      </c>
      <c r="U60" s="58">
        <v>0.2087</v>
      </c>
      <c r="V60" s="58">
        <v>3.7046000000000001</v>
      </c>
      <c r="W60" s="58">
        <v>8.0000000000000004E-4</v>
      </c>
      <c r="X60" s="58">
        <v>13.8751</v>
      </c>
      <c r="Y60" s="58">
        <v>72.559700000000007</v>
      </c>
      <c r="AA60" s="58">
        <v>15</v>
      </c>
      <c r="AB60" s="32">
        <f>F$49</f>
        <v>0</v>
      </c>
      <c r="AC60" s="32">
        <f t="shared" ref="AC60:AI64" si="58">G$49</f>
        <v>0</v>
      </c>
      <c r="AD60" s="32">
        <f t="shared" si="58"/>
        <v>0</v>
      </c>
      <c r="AE60" s="32">
        <f t="shared" si="58"/>
        <v>0.17</v>
      </c>
      <c r="AF60" s="32">
        <f t="shared" si="58"/>
        <v>5.9103000000000003</v>
      </c>
      <c r="AG60" s="32">
        <f t="shared" si="58"/>
        <v>0</v>
      </c>
      <c r="AH60" s="32">
        <f t="shared" si="58"/>
        <v>567.56179999999995</v>
      </c>
      <c r="AI60" s="32">
        <f t="shared" si="58"/>
        <v>18.114699999999999</v>
      </c>
      <c r="AJ60" s="32">
        <f>R$49</f>
        <v>0</v>
      </c>
      <c r="AK60" s="32">
        <f t="shared" ref="AK60:AQ64" si="59">S$49</f>
        <v>1E-4</v>
      </c>
      <c r="AL60" s="32">
        <f t="shared" si="59"/>
        <v>0</v>
      </c>
      <c r="AM60" s="32">
        <f t="shared" si="59"/>
        <v>0.14000000000000001</v>
      </c>
      <c r="AN60" s="32">
        <f t="shared" si="59"/>
        <v>7.2121000000000004</v>
      </c>
      <c r="AO60" s="32">
        <f t="shared" si="59"/>
        <v>0</v>
      </c>
      <c r="AP60" s="32">
        <f t="shared" si="59"/>
        <v>1328.6545000000001</v>
      </c>
      <c r="AQ60" s="32">
        <f t="shared" si="59"/>
        <v>17.631699999999999</v>
      </c>
      <c r="AS60" s="125">
        <f t="shared" si="12"/>
        <v>0</v>
      </c>
      <c r="AT60" s="125">
        <f t="shared" si="13"/>
        <v>0</v>
      </c>
      <c r="AU60" s="125">
        <f t="shared" si="14"/>
        <v>0</v>
      </c>
      <c r="AV60" s="125">
        <f t="shared" si="15"/>
        <v>0</v>
      </c>
      <c r="AW60" s="125">
        <f t="shared" si="16"/>
        <v>0</v>
      </c>
      <c r="AX60" s="125">
        <f t="shared" si="17"/>
        <v>0</v>
      </c>
      <c r="AY60" s="125">
        <f t="shared" si="18"/>
        <v>0</v>
      </c>
      <c r="AZ60" s="125">
        <f t="shared" si="19"/>
        <v>0</v>
      </c>
      <c r="BA60" s="125">
        <f t="shared" si="20"/>
        <v>0</v>
      </c>
      <c r="BB60" s="125">
        <f t="shared" si="21"/>
        <v>0</v>
      </c>
      <c r="BC60" s="125">
        <f t="shared" si="22"/>
        <v>0</v>
      </c>
      <c r="BD60" s="125">
        <f t="shared" si="23"/>
        <v>0</v>
      </c>
      <c r="BE60" s="58"/>
      <c r="BF60" s="125">
        <f t="shared" si="24"/>
        <v>0</v>
      </c>
      <c r="BG60" s="125">
        <f t="shared" si="25"/>
        <v>0</v>
      </c>
      <c r="BH60" s="125">
        <f t="shared" si="26"/>
        <v>0</v>
      </c>
      <c r="BI60" s="125">
        <f t="shared" si="27"/>
        <v>0</v>
      </c>
      <c r="BJ60" s="125">
        <f t="shared" si="28"/>
        <v>0</v>
      </c>
      <c r="BK60" s="125">
        <f t="shared" si="29"/>
        <v>0</v>
      </c>
      <c r="BL60" s="125">
        <f t="shared" si="30"/>
        <v>0</v>
      </c>
      <c r="BM60" s="125">
        <f t="shared" si="31"/>
        <v>0</v>
      </c>
      <c r="BN60" s="125">
        <f t="shared" si="32"/>
        <v>0</v>
      </c>
      <c r="BO60" s="125">
        <f t="shared" si="33"/>
        <v>0</v>
      </c>
      <c r="BP60" s="125">
        <f t="shared" si="34"/>
        <v>0</v>
      </c>
      <c r="BQ60" s="125">
        <f t="shared" si="35"/>
        <v>0</v>
      </c>
      <c r="BS60" s="58">
        <v>19</v>
      </c>
      <c r="BT60" s="32">
        <f t="shared" si="36"/>
        <v>0</v>
      </c>
      <c r="BU60" s="32">
        <f t="shared" si="37"/>
        <v>0</v>
      </c>
      <c r="BV60" s="58">
        <f>1+$B$71*(IF('Male Inactive'!$O17&gt;=0, ((('Male Inactive'!$O17)/7)/60), 0))^0.25</f>
        <v>0.92268634425616824</v>
      </c>
      <c r="BW60" s="58">
        <f>1+$B$71*(IF('Male Barely'!$O17&gt;=0, ((('Male Barely'!$O17)/7)/60), 0))^0.25</f>
        <v>0.88164636328501966</v>
      </c>
      <c r="BX60" s="58">
        <f>1+$B$71*(IF('Male Somewhat'!$O17&gt;=0, ((('Male Somewhat'!$O17)/7)/60), 0))^0.25</f>
        <v>0.86808776201664872</v>
      </c>
      <c r="BY60" s="58">
        <f>1+$B$71*(IF('Male Active'!$O17&gt;=0, ((('Male Active'!$O17)/7)/60), 0))^0.25</f>
        <v>0.85197524768197475</v>
      </c>
      <c r="BZ60" s="58">
        <f>1+$B$71*(IF('Male Highly'!$O17&gt;=0, ((('Male Highly'!$O17)/7)/60), 0))^0.25</f>
        <v>0.8204766362021898</v>
      </c>
      <c r="CA60" s="32">
        <f t="shared" si="38"/>
        <v>0</v>
      </c>
      <c r="CB60" s="32">
        <f t="shared" si="39"/>
        <v>0</v>
      </c>
      <c r="CC60" s="58">
        <f>1+$B$71*(IF('Female Inactive'!$Q17&gt;=0, ((('Female Inactive'!$Q17)/7)/60), 0))^0.25</f>
        <v>0.95765231325624789</v>
      </c>
      <c r="CD60" s="58">
        <f>1+$B$71*(IF('Female Barely'!$Q17&gt;=0, ((('Female Barely'!$Q17)/7)/60), 0))^0.25</f>
        <v>0.91113209830114583</v>
      </c>
      <c r="CE60" s="58">
        <f>1+$B$71*(IF('Female Somewhat'!$Q17&gt;=0, ((('Female Somewhat'!$Q17)/7)/60), 0))^0.25</f>
        <v>0.8858108264957949</v>
      </c>
      <c r="CF60" s="58">
        <f>1+$B$71*(IF('Female Active'!$Q17&gt;=0, ((('Female Active'!$Q17)/7)/60), 0))^0.25</f>
        <v>0.87059265778576533</v>
      </c>
      <c r="CG60" s="58">
        <f>1+$B$71*(IF('Female Highly'!$Q17&gt;=0, ((('Female Highly'!$Q17)/7)/60), 0))^0.25</f>
        <v>0.84327092631048584</v>
      </c>
      <c r="CI60" s="136">
        <f t="shared" si="9"/>
        <v>19</v>
      </c>
      <c r="CJ60" s="136">
        <f t="shared" si="40"/>
        <v>0</v>
      </c>
      <c r="CK60" s="136">
        <f t="shared" si="41"/>
        <v>0</v>
      </c>
      <c r="CL60" s="58">
        <f t="shared" si="42"/>
        <v>1</v>
      </c>
      <c r="CM60" s="58">
        <f t="shared" si="43"/>
        <v>0.95552120043108113</v>
      </c>
      <c r="CN60" s="58">
        <f t="shared" si="44"/>
        <v>0.9408264979975024</v>
      </c>
      <c r="CO60" s="58">
        <f t="shared" si="45"/>
        <v>0.9233638852310122</v>
      </c>
      <c r="CP60" s="58">
        <f t="shared" si="46"/>
        <v>0.88922594477500838</v>
      </c>
      <c r="CQ60" s="136">
        <f t="shared" si="47"/>
        <v>0</v>
      </c>
      <c r="CR60" s="136">
        <f t="shared" si="48"/>
        <v>0</v>
      </c>
      <c r="CS60" s="58">
        <f t="shared" si="49"/>
        <v>1</v>
      </c>
      <c r="CT60" s="58">
        <f t="shared" si="50"/>
        <v>0.95142264649586428</v>
      </c>
      <c r="CU60" s="58">
        <f t="shared" si="51"/>
        <v>0.92498166008060412</v>
      </c>
      <c r="CV60" s="58">
        <f t="shared" si="52"/>
        <v>0.90909053915981386</v>
      </c>
      <c r="CW60" s="58">
        <f t="shared" si="53"/>
        <v>0.88056063211831248</v>
      </c>
    </row>
    <row r="61" spans="1:101">
      <c r="A61" s="92" t="s">
        <v>142</v>
      </c>
      <c r="B61" s="58">
        <v>3.7000000000000002E-3</v>
      </c>
      <c r="C61" s="58">
        <v>0</v>
      </c>
      <c r="D61" s="58">
        <v>0.24</v>
      </c>
      <c r="E61" s="58">
        <v>1.8E-3</v>
      </c>
      <c r="F61" s="58">
        <v>2E-3</v>
      </c>
      <c r="G61" s="58">
        <v>7.1000000000000004E-3</v>
      </c>
      <c r="H61" s="58">
        <v>0</v>
      </c>
      <c r="I61" s="58">
        <v>0.25530000000000003</v>
      </c>
      <c r="J61" s="58">
        <v>2.9186999999999999</v>
      </c>
      <c r="K61" s="58">
        <v>1.8E-3</v>
      </c>
      <c r="L61" s="58">
        <v>7.2079000000000004</v>
      </c>
      <c r="M61" s="58">
        <v>77.6327</v>
      </c>
      <c r="N61" s="58">
        <v>2.3999999999999998E-3</v>
      </c>
      <c r="O61" s="58">
        <v>0</v>
      </c>
      <c r="P61" s="58">
        <v>0.25</v>
      </c>
      <c r="Q61" s="58">
        <v>1.1000000000000001E-3</v>
      </c>
      <c r="R61" s="58">
        <v>1.1999999999999999E-3</v>
      </c>
      <c r="S61" s="58">
        <v>4.1999999999999997E-3</v>
      </c>
      <c r="T61" s="58">
        <v>0</v>
      </c>
      <c r="U61" s="58">
        <v>0.26769999999999999</v>
      </c>
      <c r="V61" s="58">
        <v>2.903</v>
      </c>
      <c r="W61" s="58">
        <v>1.1000000000000001E-3</v>
      </c>
      <c r="X61" s="58">
        <v>10.4346</v>
      </c>
      <c r="Y61" s="58">
        <v>77.648600000000002</v>
      </c>
      <c r="AA61" s="58">
        <v>16</v>
      </c>
      <c r="AB61" s="32">
        <f>F$49</f>
        <v>0</v>
      </c>
      <c r="AC61" s="32">
        <f t="shared" si="58"/>
        <v>0</v>
      </c>
      <c r="AD61" s="32">
        <f t="shared" si="58"/>
        <v>0</v>
      </c>
      <c r="AE61" s="32">
        <f t="shared" si="58"/>
        <v>0.17</v>
      </c>
      <c r="AF61" s="32">
        <f t="shared" si="58"/>
        <v>5.9103000000000003</v>
      </c>
      <c r="AG61" s="32">
        <f t="shared" si="58"/>
        <v>0</v>
      </c>
      <c r="AH61" s="32">
        <f t="shared" si="58"/>
        <v>567.56179999999995</v>
      </c>
      <c r="AI61" s="32">
        <f t="shared" si="58"/>
        <v>18.114699999999999</v>
      </c>
      <c r="AJ61" s="32">
        <f>R$49</f>
        <v>0</v>
      </c>
      <c r="AK61" s="32">
        <f t="shared" si="59"/>
        <v>1E-4</v>
      </c>
      <c r="AL61" s="32">
        <f t="shared" si="59"/>
        <v>0</v>
      </c>
      <c r="AM61" s="32">
        <f t="shared" si="59"/>
        <v>0.14000000000000001</v>
      </c>
      <c r="AN61" s="32">
        <f t="shared" si="59"/>
        <v>7.2121000000000004</v>
      </c>
      <c r="AO61" s="32">
        <f t="shared" si="59"/>
        <v>0</v>
      </c>
      <c r="AP61" s="32">
        <f t="shared" si="59"/>
        <v>1328.6545000000001</v>
      </c>
      <c r="AQ61" s="32">
        <f t="shared" si="59"/>
        <v>17.631699999999999</v>
      </c>
      <c r="AS61" s="125">
        <f t="shared" si="12"/>
        <v>0</v>
      </c>
      <c r="AT61" s="125">
        <f t="shared" si="13"/>
        <v>0</v>
      </c>
      <c r="AU61" s="125">
        <f t="shared" si="14"/>
        <v>0</v>
      </c>
      <c r="AV61" s="125">
        <f t="shared" si="15"/>
        <v>0</v>
      </c>
      <c r="AW61" s="125">
        <f t="shared" si="16"/>
        <v>0</v>
      </c>
      <c r="AX61" s="125">
        <f t="shared" si="17"/>
        <v>0</v>
      </c>
      <c r="AY61" s="125">
        <f t="shared" si="18"/>
        <v>0</v>
      </c>
      <c r="AZ61" s="125">
        <f t="shared" si="19"/>
        <v>0</v>
      </c>
      <c r="BA61" s="125">
        <f t="shared" si="20"/>
        <v>0</v>
      </c>
      <c r="BB61" s="125">
        <f t="shared" si="21"/>
        <v>0</v>
      </c>
      <c r="BC61" s="125">
        <f t="shared" si="22"/>
        <v>0</v>
      </c>
      <c r="BD61" s="125">
        <f t="shared" si="23"/>
        <v>0</v>
      </c>
      <c r="BE61" s="58"/>
      <c r="BF61" s="125">
        <f t="shared" si="24"/>
        <v>0</v>
      </c>
      <c r="BG61" s="125">
        <f t="shared" si="25"/>
        <v>0</v>
      </c>
      <c r="BH61" s="125">
        <f t="shared" si="26"/>
        <v>0</v>
      </c>
      <c r="BI61" s="125">
        <f t="shared" si="27"/>
        <v>0</v>
      </c>
      <c r="BJ61" s="125">
        <f t="shared" si="28"/>
        <v>0</v>
      </c>
      <c r="BK61" s="125">
        <f t="shared" si="29"/>
        <v>0</v>
      </c>
      <c r="BL61" s="125">
        <f t="shared" si="30"/>
        <v>0</v>
      </c>
      <c r="BM61" s="125">
        <f t="shared" si="31"/>
        <v>0</v>
      </c>
      <c r="BN61" s="125">
        <f t="shared" si="32"/>
        <v>0</v>
      </c>
      <c r="BO61" s="125">
        <f t="shared" si="33"/>
        <v>0</v>
      </c>
      <c r="BP61" s="125">
        <f t="shared" si="34"/>
        <v>0</v>
      </c>
      <c r="BQ61" s="125">
        <f t="shared" si="35"/>
        <v>0</v>
      </c>
      <c r="BS61" s="58">
        <v>20</v>
      </c>
      <c r="BT61" s="32">
        <f t="shared" si="36"/>
        <v>0</v>
      </c>
      <c r="BU61" s="32">
        <f t="shared" si="37"/>
        <v>0</v>
      </c>
      <c r="BV61" s="58">
        <f>1+$B$71*(IF('Male Inactive'!$O18&gt;=0, ((('Male Inactive'!$O18)/7)/60), 0))^0.25</f>
        <v>0.92220805423576302</v>
      </c>
      <c r="BW61" s="58">
        <f>1+$B$71*(IF('Male Barely'!$O18&gt;=0, ((('Male Barely'!$O18)/7)/60), 0))^0.25</f>
        <v>0.88015514069201195</v>
      </c>
      <c r="BX61" s="58">
        <f>1+$B$71*(IF('Male Somewhat'!$O18&gt;=0, ((('Male Somewhat'!$O18)/7)/60), 0))^0.25</f>
        <v>0.86644599246991427</v>
      </c>
      <c r="BY61" s="58">
        <f>1+$B$71*(IF('Male Active'!$O18&gt;=0, ((('Male Active'!$O18)/7)/60), 0))^0.25</f>
        <v>0.85027289643760517</v>
      </c>
      <c r="BZ61" s="58">
        <f>1+$B$71*(IF('Male Highly'!$O18&gt;=0, ((('Male Highly'!$O18)/7)/60), 0))^0.25</f>
        <v>0.81883548095816483</v>
      </c>
      <c r="CA61" s="32">
        <f t="shared" si="38"/>
        <v>0</v>
      </c>
      <c r="CB61" s="32">
        <f t="shared" si="39"/>
        <v>0</v>
      </c>
      <c r="CC61" s="58">
        <f>1+$B$71*(IF('Female Inactive'!$Q18&gt;=0, ((('Female Inactive'!$Q18)/7)/60), 0))^0.25</f>
        <v>0.95859999229883597</v>
      </c>
      <c r="CD61" s="58">
        <f>1+$B$71*(IF('Female Barely'!$Q18&gt;=0, ((('Female Barely'!$Q18)/7)/60), 0))^0.25</f>
        <v>0.91025891684342608</v>
      </c>
      <c r="CE61" s="58">
        <f>1+$B$71*(IF('Female Somewhat'!$Q18&gt;=0, ((('Female Somewhat'!$Q18)/7)/60), 0))^0.25</f>
        <v>0.88457123491114065</v>
      </c>
      <c r="CF61" s="58">
        <f>1+$B$71*(IF('Female Active'!$Q18&gt;=0, ((('Female Active'!$Q18)/7)/60), 0))^0.25</f>
        <v>0.86933541474071474</v>
      </c>
      <c r="CG61" s="58">
        <f>1+$B$71*(IF('Female Highly'!$Q18&gt;=0, ((('Female Highly'!$Q18)/7)/60), 0))^0.25</f>
        <v>0.84198451608366554</v>
      </c>
      <c r="CI61" s="136">
        <f t="shared" si="9"/>
        <v>20</v>
      </c>
      <c r="CJ61" s="136">
        <f t="shared" si="40"/>
        <v>0</v>
      </c>
      <c r="CK61" s="136">
        <f t="shared" si="41"/>
        <v>0</v>
      </c>
      <c r="CL61" s="58">
        <f t="shared" si="42"/>
        <v>1</v>
      </c>
      <c r="CM61" s="58">
        <f t="shared" si="43"/>
        <v>0.95439975464256765</v>
      </c>
      <c r="CN61" s="58">
        <f t="shared" si="44"/>
        <v>0.93953418481900053</v>
      </c>
      <c r="CO61" s="58">
        <f t="shared" si="45"/>
        <v>0.92199682331144817</v>
      </c>
      <c r="CP61" s="58">
        <f t="shared" si="46"/>
        <v>0.88790753582903437</v>
      </c>
      <c r="CQ61" s="136">
        <f t="shared" si="47"/>
        <v>0</v>
      </c>
      <c r="CR61" s="136">
        <f t="shared" si="48"/>
        <v>0</v>
      </c>
      <c r="CS61" s="58">
        <f t="shared" si="49"/>
        <v>1</v>
      </c>
      <c r="CT61" s="58">
        <f t="shared" si="50"/>
        <v>0.94957117061989305</v>
      </c>
      <c r="CU61" s="58">
        <f t="shared" si="51"/>
        <v>0.92277408931522564</v>
      </c>
      <c r="CV61" s="58">
        <f t="shared" si="52"/>
        <v>0.90688026468260841</v>
      </c>
      <c r="CW61" s="58">
        <f t="shared" si="53"/>
        <v>0.878348135664478</v>
      </c>
    </row>
    <row r="62" spans="1:101">
      <c r="A62" s="92" t="s">
        <v>143</v>
      </c>
      <c r="B62" s="58">
        <v>4.5999999999999999E-3</v>
      </c>
      <c r="C62" s="58">
        <v>0</v>
      </c>
      <c r="D62" s="58">
        <v>0.39</v>
      </c>
      <c r="E62" s="58">
        <v>1.8E-3</v>
      </c>
      <c r="F62" s="58">
        <v>2.8E-3</v>
      </c>
      <c r="G62" s="58">
        <v>8.0999999999999996E-3</v>
      </c>
      <c r="H62" s="58">
        <v>0</v>
      </c>
      <c r="I62" s="58">
        <v>0.3175</v>
      </c>
      <c r="J62" s="58">
        <v>2.2894000000000001</v>
      </c>
      <c r="K62" s="58">
        <v>2.5999999999999999E-3</v>
      </c>
      <c r="L62" s="58">
        <v>5.2618999999999998</v>
      </c>
      <c r="M62" s="58">
        <v>82.647099999999995</v>
      </c>
      <c r="N62" s="58">
        <v>3.0999999999999999E-3</v>
      </c>
      <c r="O62" s="58">
        <v>0</v>
      </c>
      <c r="P62" s="58">
        <v>0.43</v>
      </c>
      <c r="Q62" s="58">
        <v>1.1000000000000001E-3</v>
      </c>
      <c r="R62" s="58">
        <v>1.8E-3</v>
      </c>
      <c r="S62" s="58">
        <v>4.7999999999999996E-3</v>
      </c>
      <c r="T62" s="58">
        <v>0</v>
      </c>
      <c r="U62" s="58">
        <v>0.34039999999999998</v>
      </c>
      <c r="V62" s="58">
        <v>2.2633999999999999</v>
      </c>
      <c r="W62" s="58">
        <v>1.6000000000000001E-3</v>
      </c>
      <c r="X62" s="58">
        <v>7.2525000000000004</v>
      </c>
      <c r="Y62" s="58">
        <v>82.653599999999997</v>
      </c>
      <c r="AA62" s="58">
        <v>17</v>
      </c>
      <c r="AB62" s="32">
        <f>F$49</f>
        <v>0</v>
      </c>
      <c r="AC62" s="32">
        <f t="shared" si="58"/>
        <v>0</v>
      </c>
      <c r="AD62" s="32">
        <f t="shared" si="58"/>
        <v>0</v>
      </c>
      <c r="AE62" s="32">
        <f t="shared" si="58"/>
        <v>0.17</v>
      </c>
      <c r="AF62" s="32">
        <f t="shared" si="58"/>
        <v>5.9103000000000003</v>
      </c>
      <c r="AG62" s="32">
        <f t="shared" si="58"/>
        <v>0</v>
      </c>
      <c r="AH62" s="32">
        <f t="shared" si="58"/>
        <v>567.56179999999995</v>
      </c>
      <c r="AI62" s="32">
        <f t="shared" si="58"/>
        <v>18.114699999999999</v>
      </c>
      <c r="AJ62" s="32">
        <f>R$49</f>
        <v>0</v>
      </c>
      <c r="AK62" s="32">
        <f t="shared" si="59"/>
        <v>1E-4</v>
      </c>
      <c r="AL62" s="32">
        <f t="shared" si="59"/>
        <v>0</v>
      </c>
      <c r="AM62" s="32">
        <f t="shared" si="59"/>
        <v>0.14000000000000001</v>
      </c>
      <c r="AN62" s="32">
        <f t="shared" si="59"/>
        <v>7.2121000000000004</v>
      </c>
      <c r="AO62" s="32">
        <f t="shared" si="59"/>
        <v>0</v>
      </c>
      <c r="AP62" s="32">
        <f t="shared" si="59"/>
        <v>1328.6545000000001</v>
      </c>
      <c r="AQ62" s="32">
        <f t="shared" si="59"/>
        <v>17.631699999999999</v>
      </c>
      <c r="AS62" s="125">
        <f t="shared" si="12"/>
        <v>0</v>
      </c>
      <c r="AT62" s="125">
        <f t="shared" si="13"/>
        <v>0</v>
      </c>
      <c r="AU62" s="125">
        <f t="shared" si="14"/>
        <v>0</v>
      </c>
      <c r="AV62" s="125">
        <f t="shared" si="15"/>
        <v>0</v>
      </c>
      <c r="AW62" s="125">
        <f t="shared" si="16"/>
        <v>0</v>
      </c>
      <c r="AX62" s="125">
        <f t="shared" si="17"/>
        <v>0</v>
      </c>
      <c r="AY62" s="125">
        <f t="shared" si="18"/>
        <v>0</v>
      </c>
      <c r="AZ62" s="125">
        <f t="shared" si="19"/>
        <v>0</v>
      </c>
      <c r="BA62" s="125">
        <f t="shared" si="20"/>
        <v>0</v>
      </c>
      <c r="BB62" s="125">
        <f t="shared" si="21"/>
        <v>0</v>
      </c>
      <c r="BC62" s="125">
        <f t="shared" si="22"/>
        <v>0</v>
      </c>
      <c r="BD62" s="125">
        <f t="shared" si="23"/>
        <v>0</v>
      </c>
      <c r="BE62" s="58"/>
      <c r="BF62" s="125">
        <f t="shared" si="24"/>
        <v>0</v>
      </c>
      <c r="BG62" s="125">
        <f t="shared" si="25"/>
        <v>0</v>
      </c>
      <c r="BH62" s="125">
        <f t="shared" si="26"/>
        <v>0</v>
      </c>
      <c r="BI62" s="125">
        <f t="shared" si="27"/>
        <v>0</v>
      </c>
      <c r="BJ62" s="125">
        <f t="shared" si="28"/>
        <v>0</v>
      </c>
      <c r="BK62" s="125">
        <f t="shared" si="29"/>
        <v>0</v>
      </c>
      <c r="BL62" s="125">
        <f t="shared" si="30"/>
        <v>0</v>
      </c>
      <c r="BM62" s="125">
        <f t="shared" si="31"/>
        <v>0</v>
      </c>
      <c r="BN62" s="125">
        <f t="shared" si="32"/>
        <v>0</v>
      </c>
      <c r="BO62" s="125">
        <f t="shared" si="33"/>
        <v>0</v>
      </c>
      <c r="BP62" s="125">
        <f t="shared" si="34"/>
        <v>0</v>
      </c>
      <c r="BQ62" s="125">
        <f t="shared" si="35"/>
        <v>0</v>
      </c>
      <c r="BS62" s="58">
        <v>21</v>
      </c>
      <c r="BT62" s="32">
        <f t="shared" si="36"/>
        <v>0</v>
      </c>
      <c r="BU62" s="32">
        <f t="shared" si="37"/>
        <v>0</v>
      </c>
      <c r="BV62" s="58">
        <f>1+$B$71*(IF('Male Inactive'!$O19&gt;=0, ((('Male Inactive'!$O19)/7)/60), 0))^0.25</f>
        <v>0.92183687187448782</v>
      </c>
      <c r="BW62" s="58">
        <f>1+$B$71*(IF('Male Barely'!$O19&gt;=0, ((('Male Barely'!$O19)/7)/60), 0))^0.25</f>
        <v>0.87878212553704438</v>
      </c>
      <c r="BX62" s="58">
        <f>1+$B$71*(IF('Male Somewhat'!$O19&gt;=0, ((('Male Somewhat'!$O19)/7)/60), 0))^0.25</f>
        <v>0.86489368110684883</v>
      </c>
      <c r="BY62" s="58">
        <f>1+$B$71*(IF('Male Active'!$O19&gt;=0, ((('Male Active'!$O19)/7)/60), 0))^0.25</f>
        <v>0.84867287754261589</v>
      </c>
      <c r="BZ62" s="58">
        <f>1+$B$71*(IF('Male Highly'!$O19&gt;=0, ((('Male Highly'!$O19)/7)/60), 0))^0.25</f>
        <v>0.81733094754863</v>
      </c>
      <c r="CA62" s="32">
        <f t="shared" si="38"/>
        <v>0</v>
      </c>
      <c r="CB62" s="32">
        <f t="shared" si="39"/>
        <v>0</v>
      </c>
      <c r="CC62" s="58">
        <f>1+$B$71*(IF('Female Inactive'!$Q19&gt;=0, ((('Female Inactive'!$Q19)/7)/60), 0))^0.25</f>
        <v>0.95943172645062702</v>
      </c>
      <c r="CD62" s="58">
        <f>1+$B$71*(IF('Female Barely'!$Q19&gt;=0, ((('Female Barely'!$Q19)/7)/60), 0))^0.25</f>
        <v>0.90931890023465234</v>
      </c>
      <c r="CE62" s="58">
        <f>1+$B$71*(IF('Female Somewhat'!$Q19&gt;=0, ((('Female Somewhat'!$Q19)/7)/60), 0))^0.25</f>
        <v>0.88333488843158903</v>
      </c>
      <c r="CF62" s="58">
        <f>1+$B$71*(IF('Female Active'!$Q19&gt;=0, ((('Female Active'!$Q19)/7)/60), 0))^0.25</f>
        <v>0.86807558697790488</v>
      </c>
      <c r="CG62" s="58">
        <f>1+$B$71*(IF('Female Highly'!$Q19&gt;=0, ((('Female Highly'!$Q19)/7)/60), 0))^0.25</f>
        <v>0.840725733276806</v>
      </c>
      <c r="CI62" s="136">
        <f t="shared" si="9"/>
        <v>21</v>
      </c>
      <c r="CJ62" s="136">
        <f t="shared" si="40"/>
        <v>0</v>
      </c>
      <c r="CK62" s="136">
        <f t="shared" si="41"/>
        <v>0</v>
      </c>
      <c r="CL62" s="58">
        <f t="shared" si="42"/>
        <v>1</v>
      </c>
      <c r="CM62" s="58">
        <f t="shared" si="43"/>
        <v>0.95329461464272436</v>
      </c>
      <c r="CN62" s="58">
        <f t="shared" si="44"/>
        <v>0.93822856027460788</v>
      </c>
      <c r="CO62" s="58">
        <f t="shared" si="45"/>
        <v>0.92063238457461749</v>
      </c>
      <c r="CP62" s="58">
        <f t="shared" si="46"/>
        <v>0.88663295262495556</v>
      </c>
      <c r="CQ62" s="136">
        <f t="shared" si="47"/>
        <v>0</v>
      </c>
      <c r="CR62" s="136">
        <f t="shared" si="48"/>
        <v>0</v>
      </c>
      <c r="CS62" s="58">
        <f t="shared" si="49"/>
        <v>1</v>
      </c>
      <c r="CT62" s="58">
        <f t="shared" si="50"/>
        <v>0.94776822067228828</v>
      </c>
      <c r="CU62" s="58">
        <f t="shared" si="51"/>
        <v>0.92068551005650534</v>
      </c>
      <c r="CV62" s="58">
        <f t="shared" si="52"/>
        <v>0.90478098966907217</v>
      </c>
      <c r="CW62" s="58">
        <f t="shared" si="53"/>
        <v>0.87627468437700273</v>
      </c>
    </row>
    <row r="63" spans="1:101">
      <c r="A63" s="92" t="s">
        <v>95</v>
      </c>
      <c r="B63" s="58">
        <v>5.0000000000000001E-3</v>
      </c>
      <c r="C63" s="58">
        <v>0</v>
      </c>
      <c r="D63" s="58">
        <v>0.39</v>
      </c>
      <c r="E63" s="58">
        <v>3.2000000000000002E-3</v>
      </c>
      <c r="F63" s="58">
        <v>3.8E-3</v>
      </c>
      <c r="G63" s="58">
        <v>9.4999999999999998E-3</v>
      </c>
      <c r="H63" s="58">
        <v>0</v>
      </c>
      <c r="I63" s="58">
        <v>0.372</v>
      </c>
      <c r="J63" s="58">
        <v>1.9378</v>
      </c>
      <c r="K63" s="58">
        <v>3.5000000000000001E-3</v>
      </c>
      <c r="L63" s="58">
        <v>4.0574000000000003</v>
      </c>
      <c r="M63" s="58">
        <v>87.585300000000004</v>
      </c>
      <c r="N63" s="58">
        <v>3.3999999999999998E-3</v>
      </c>
      <c r="O63" s="58">
        <v>0</v>
      </c>
      <c r="P63" s="58">
        <v>0.43</v>
      </c>
      <c r="Q63" s="58">
        <v>2.0999999999999999E-3</v>
      </c>
      <c r="R63" s="58">
        <v>2.5000000000000001E-3</v>
      </c>
      <c r="S63" s="58">
        <v>5.5999999999999999E-3</v>
      </c>
      <c r="T63" s="58">
        <v>0</v>
      </c>
      <c r="U63" s="58">
        <v>0.40799999999999997</v>
      </c>
      <c r="V63" s="58">
        <v>1.9032</v>
      </c>
      <c r="W63" s="58">
        <v>2.3E-3</v>
      </c>
      <c r="X63" s="58">
        <v>5.3478000000000003</v>
      </c>
      <c r="Y63" s="58">
        <v>87.596299999999999</v>
      </c>
      <c r="AA63" s="58">
        <v>18</v>
      </c>
      <c r="AB63" s="32">
        <f>F$49</f>
        <v>0</v>
      </c>
      <c r="AC63" s="32">
        <f t="shared" si="58"/>
        <v>0</v>
      </c>
      <c r="AD63" s="32">
        <f t="shared" si="58"/>
        <v>0</v>
      </c>
      <c r="AE63" s="32">
        <f t="shared" si="58"/>
        <v>0.17</v>
      </c>
      <c r="AF63" s="32">
        <f t="shared" si="58"/>
        <v>5.9103000000000003</v>
      </c>
      <c r="AG63" s="32">
        <f t="shared" si="58"/>
        <v>0</v>
      </c>
      <c r="AH63" s="32">
        <f t="shared" si="58"/>
        <v>567.56179999999995</v>
      </c>
      <c r="AI63" s="32">
        <f t="shared" si="58"/>
        <v>18.114699999999999</v>
      </c>
      <c r="AJ63" s="32">
        <f>R$49</f>
        <v>0</v>
      </c>
      <c r="AK63" s="32">
        <f t="shared" si="59"/>
        <v>1E-4</v>
      </c>
      <c r="AL63" s="32">
        <f t="shared" si="59"/>
        <v>0</v>
      </c>
      <c r="AM63" s="32">
        <f t="shared" si="59"/>
        <v>0.14000000000000001</v>
      </c>
      <c r="AN63" s="32">
        <f t="shared" si="59"/>
        <v>7.2121000000000004</v>
      </c>
      <c r="AO63" s="32">
        <f t="shared" si="59"/>
        <v>0</v>
      </c>
      <c r="AP63" s="32">
        <f t="shared" si="59"/>
        <v>1328.6545000000001</v>
      </c>
      <c r="AQ63" s="32">
        <f t="shared" si="59"/>
        <v>17.631699999999999</v>
      </c>
      <c r="AS63" s="125">
        <f t="shared" si="12"/>
        <v>0</v>
      </c>
      <c r="AT63" s="125">
        <f t="shared" si="13"/>
        <v>0</v>
      </c>
      <c r="AU63" s="125">
        <f t="shared" si="14"/>
        <v>0</v>
      </c>
      <c r="AV63" s="125">
        <f t="shared" si="15"/>
        <v>0</v>
      </c>
      <c r="AW63" s="125">
        <f t="shared" si="16"/>
        <v>0</v>
      </c>
      <c r="AX63" s="125">
        <f t="shared" si="17"/>
        <v>0</v>
      </c>
      <c r="AY63" s="125">
        <f t="shared" si="18"/>
        <v>0</v>
      </c>
      <c r="AZ63" s="125">
        <f t="shared" si="19"/>
        <v>0</v>
      </c>
      <c r="BA63" s="125">
        <f t="shared" si="20"/>
        <v>0</v>
      </c>
      <c r="BB63" s="125">
        <f t="shared" si="21"/>
        <v>0</v>
      </c>
      <c r="BC63" s="125">
        <f t="shared" si="22"/>
        <v>0</v>
      </c>
      <c r="BD63" s="125">
        <f t="shared" si="23"/>
        <v>0</v>
      </c>
      <c r="BE63" s="58"/>
      <c r="BF63" s="125">
        <f t="shared" si="24"/>
        <v>0</v>
      </c>
      <c r="BG63" s="125">
        <f t="shared" si="25"/>
        <v>0</v>
      </c>
      <c r="BH63" s="125">
        <f t="shared" si="26"/>
        <v>0</v>
      </c>
      <c r="BI63" s="125">
        <f t="shared" si="27"/>
        <v>0</v>
      </c>
      <c r="BJ63" s="125">
        <f t="shared" si="28"/>
        <v>0</v>
      </c>
      <c r="BK63" s="125">
        <f t="shared" si="29"/>
        <v>0</v>
      </c>
      <c r="BL63" s="125">
        <f t="shared" si="30"/>
        <v>0</v>
      </c>
      <c r="BM63" s="125">
        <f t="shared" si="31"/>
        <v>0</v>
      </c>
      <c r="BN63" s="125">
        <f t="shared" si="32"/>
        <v>0</v>
      </c>
      <c r="BO63" s="125">
        <f t="shared" si="33"/>
        <v>0</v>
      </c>
      <c r="BP63" s="125">
        <f t="shared" si="34"/>
        <v>0</v>
      </c>
      <c r="BQ63" s="125">
        <f t="shared" si="35"/>
        <v>0</v>
      </c>
      <c r="BS63" s="58">
        <v>22</v>
      </c>
      <c r="BT63" s="32">
        <f t="shared" si="36"/>
        <v>0</v>
      </c>
      <c r="BU63" s="32">
        <f t="shared" si="37"/>
        <v>0</v>
      </c>
      <c r="BV63" s="58">
        <f>1+$B$71*(IF('Male Inactive'!$O20&gt;=0, ((('Male Inactive'!$O20)/7)/60), 0))^0.25</f>
        <v>0.92156434351338645</v>
      </c>
      <c r="BW63" s="58">
        <f>1+$B$71*(IF('Male Barely'!$O20&gt;=0, ((('Male Barely'!$O20)/7)/60), 0))^0.25</f>
        <v>0.87751780112322619</v>
      </c>
      <c r="BX63" s="58">
        <f>1+$B$71*(IF('Male Somewhat'!$O20&gt;=0, ((('Male Somewhat'!$O20)/7)/60), 0))^0.25</f>
        <v>0.86342659485610684</v>
      </c>
      <c r="BY63" s="58">
        <f>1+$B$71*(IF('Male Active'!$O20&gt;=0, ((('Male Active'!$O20)/7)/60), 0))^0.25</f>
        <v>0.84716933324637278</v>
      </c>
      <c r="BZ63" s="58">
        <f>1+$B$71*(IF('Male Highly'!$O20&gt;=0, ((('Male Highly'!$O20)/7)/60), 0))^0.25</f>
        <v>0.81595270051226865</v>
      </c>
      <c r="CA63" s="32">
        <f t="shared" si="38"/>
        <v>0</v>
      </c>
      <c r="CB63" s="32">
        <f t="shared" si="39"/>
        <v>0</v>
      </c>
      <c r="CC63" s="58">
        <f>1+$B$71*(IF('Female Inactive'!$Q20&gt;=0, ((('Female Inactive'!$Q20)/7)/60), 0))^0.25</f>
        <v>0.96013258862132334</v>
      </c>
      <c r="CD63" s="58">
        <f>1+$B$71*(IF('Female Barely'!$Q20&gt;=0, ((('Female Barely'!$Q20)/7)/60), 0))^0.25</f>
        <v>0.90832739951795327</v>
      </c>
      <c r="CE63" s="58">
        <f>1+$B$71*(IF('Female Somewhat'!$Q20&gt;=0, ((('Female Somewhat'!$Q20)/7)/60), 0))^0.25</f>
        <v>0.88210857097718531</v>
      </c>
      <c r="CF63" s="58">
        <f>1+$B$71*(IF('Female Active'!$Q20&gt;=0, ((('Female Active'!$Q20)/7)/60), 0))^0.25</f>
        <v>0.86682040782240311</v>
      </c>
      <c r="CG63" s="58">
        <f>1+$B$71*(IF('Female Highly'!$Q20&gt;=0, ((('Female Highly'!$Q20)/7)/60), 0))^0.25</f>
        <v>0.8394971484185777</v>
      </c>
      <c r="CI63" s="136">
        <f t="shared" si="9"/>
        <v>22</v>
      </c>
      <c r="CJ63" s="136">
        <f t="shared" si="40"/>
        <v>0</v>
      </c>
      <c r="CK63" s="136">
        <f t="shared" si="41"/>
        <v>0</v>
      </c>
      <c r="CL63" s="58">
        <f t="shared" si="42"/>
        <v>1</v>
      </c>
      <c r="CM63" s="58">
        <f t="shared" si="43"/>
        <v>0.95220459352600761</v>
      </c>
      <c r="CN63" s="58">
        <f t="shared" si="44"/>
        <v>0.93691406458323423</v>
      </c>
      <c r="CO63" s="58">
        <f t="shared" si="45"/>
        <v>0.91927312423635121</v>
      </c>
      <c r="CP63" s="58">
        <f t="shared" si="46"/>
        <v>0.88539959933944246</v>
      </c>
      <c r="CQ63" s="136">
        <f t="shared" si="47"/>
        <v>0</v>
      </c>
      <c r="CR63" s="136">
        <f t="shared" si="48"/>
        <v>0</v>
      </c>
      <c r="CS63" s="58">
        <f t="shared" si="49"/>
        <v>1</v>
      </c>
      <c r="CT63" s="58">
        <f t="shared" si="50"/>
        <v>0.94604371342320714</v>
      </c>
      <c r="CU63" s="58">
        <f t="shared" si="51"/>
        <v>0.91873620521914112</v>
      </c>
      <c r="CV63" s="58">
        <f t="shared" si="52"/>
        <v>0.90281323443785055</v>
      </c>
      <c r="CW63" s="58">
        <f t="shared" si="53"/>
        <v>0.87435543628826429</v>
      </c>
    </row>
    <row r="64" spans="1:101">
      <c r="A64" s="92" t="s">
        <v>275</v>
      </c>
      <c r="B64" s="58">
        <v>4.8999999999999998E-3</v>
      </c>
      <c r="C64" s="58">
        <v>0</v>
      </c>
      <c r="D64" s="58">
        <v>0.39</v>
      </c>
      <c r="E64" s="58">
        <v>3.8999999999999998E-3</v>
      </c>
      <c r="F64" s="58">
        <v>4.4000000000000003E-3</v>
      </c>
      <c r="G64" s="58">
        <v>1.0699999999999999E-2</v>
      </c>
      <c r="H64" s="58">
        <v>0</v>
      </c>
      <c r="I64" s="58">
        <v>0.38800000000000001</v>
      </c>
      <c r="J64" s="58">
        <v>1.7124999999999999</v>
      </c>
      <c r="K64" s="58">
        <v>4.1999999999999997E-3</v>
      </c>
      <c r="L64" s="58">
        <v>3.1901000000000002</v>
      </c>
      <c r="M64" s="58">
        <v>92.524900000000002</v>
      </c>
      <c r="N64" s="58">
        <v>3.0999999999999999E-3</v>
      </c>
      <c r="O64" s="58">
        <v>0</v>
      </c>
      <c r="P64" s="58">
        <v>0.43</v>
      </c>
      <c r="Q64" s="58">
        <v>2.8999999999999998E-3</v>
      </c>
      <c r="R64" s="58">
        <v>2.8999999999999998E-3</v>
      </c>
      <c r="S64" s="58">
        <v>6.4000000000000003E-3</v>
      </c>
      <c r="T64" s="58">
        <v>0</v>
      </c>
      <c r="U64" s="58">
        <v>0.42849999999999999</v>
      </c>
      <c r="V64" s="58">
        <v>1.6904999999999999</v>
      </c>
      <c r="W64" s="58">
        <v>2.8E-3</v>
      </c>
      <c r="X64" s="58">
        <v>3.9895</v>
      </c>
      <c r="Y64" s="58">
        <v>92.534999999999997</v>
      </c>
      <c r="AA64" s="58">
        <v>19</v>
      </c>
      <c r="AB64" s="32">
        <f>F$49</f>
        <v>0</v>
      </c>
      <c r="AC64" s="32">
        <f t="shared" si="58"/>
        <v>0</v>
      </c>
      <c r="AD64" s="32">
        <f t="shared" si="58"/>
        <v>0</v>
      </c>
      <c r="AE64" s="32">
        <f t="shared" si="58"/>
        <v>0.17</v>
      </c>
      <c r="AF64" s="32">
        <f t="shared" si="58"/>
        <v>5.9103000000000003</v>
      </c>
      <c r="AG64" s="32">
        <f t="shared" si="58"/>
        <v>0</v>
      </c>
      <c r="AH64" s="32">
        <f t="shared" si="58"/>
        <v>567.56179999999995</v>
      </c>
      <c r="AI64" s="32">
        <f t="shared" si="58"/>
        <v>18.114699999999999</v>
      </c>
      <c r="AJ64" s="32">
        <f>R$49</f>
        <v>0</v>
      </c>
      <c r="AK64" s="32">
        <f t="shared" si="59"/>
        <v>1E-4</v>
      </c>
      <c r="AL64" s="32">
        <f t="shared" si="59"/>
        <v>0</v>
      </c>
      <c r="AM64" s="32">
        <f t="shared" si="59"/>
        <v>0.14000000000000001</v>
      </c>
      <c r="AN64" s="32">
        <f t="shared" si="59"/>
        <v>7.2121000000000004</v>
      </c>
      <c r="AO64" s="32">
        <f t="shared" si="59"/>
        <v>0</v>
      </c>
      <c r="AP64" s="32">
        <f t="shared" si="59"/>
        <v>1328.6545000000001</v>
      </c>
      <c r="AQ64" s="32">
        <f t="shared" si="59"/>
        <v>17.631699999999999</v>
      </c>
      <c r="AS64" s="125">
        <f t="shared" si="12"/>
        <v>0</v>
      </c>
      <c r="AT64" s="125">
        <f t="shared" si="13"/>
        <v>0</v>
      </c>
      <c r="AU64" s="125">
        <f t="shared" si="14"/>
        <v>0</v>
      </c>
      <c r="AV64" s="125">
        <f t="shared" si="15"/>
        <v>0</v>
      </c>
      <c r="AW64" s="125">
        <f t="shared" si="16"/>
        <v>0</v>
      </c>
      <c r="AX64" s="125">
        <f t="shared" si="17"/>
        <v>0</v>
      </c>
      <c r="AY64" s="125">
        <f t="shared" si="18"/>
        <v>0</v>
      </c>
      <c r="AZ64" s="125">
        <f t="shared" si="19"/>
        <v>0</v>
      </c>
      <c r="BA64" s="125">
        <f t="shared" si="20"/>
        <v>0</v>
      </c>
      <c r="BB64" s="125">
        <f t="shared" si="21"/>
        <v>0</v>
      </c>
      <c r="BC64" s="125">
        <f t="shared" si="22"/>
        <v>0</v>
      </c>
      <c r="BD64" s="125">
        <f t="shared" si="23"/>
        <v>0</v>
      </c>
      <c r="BE64" s="58"/>
      <c r="BF64" s="125">
        <f t="shared" si="24"/>
        <v>0</v>
      </c>
      <c r="BG64" s="125">
        <f t="shared" si="25"/>
        <v>0</v>
      </c>
      <c r="BH64" s="125">
        <f t="shared" si="26"/>
        <v>0</v>
      </c>
      <c r="BI64" s="125">
        <f t="shared" si="27"/>
        <v>0</v>
      </c>
      <c r="BJ64" s="125">
        <f t="shared" si="28"/>
        <v>0</v>
      </c>
      <c r="BK64" s="125">
        <f t="shared" si="29"/>
        <v>0</v>
      </c>
      <c r="BL64" s="125">
        <f t="shared" si="30"/>
        <v>0</v>
      </c>
      <c r="BM64" s="125">
        <f t="shared" si="31"/>
        <v>0</v>
      </c>
      <c r="BN64" s="125">
        <f t="shared" si="32"/>
        <v>0</v>
      </c>
      <c r="BO64" s="125">
        <f t="shared" si="33"/>
        <v>0</v>
      </c>
      <c r="BP64" s="125">
        <f t="shared" si="34"/>
        <v>0</v>
      </c>
      <c r="BQ64" s="125">
        <f t="shared" si="35"/>
        <v>0</v>
      </c>
      <c r="BS64" s="58">
        <v>23</v>
      </c>
      <c r="BT64" s="32">
        <f t="shared" si="36"/>
        <v>0</v>
      </c>
      <c r="BU64" s="32">
        <f t="shared" si="37"/>
        <v>0</v>
      </c>
      <c r="BV64" s="58">
        <f>1+$B$71*(IF('Male Inactive'!$O21&gt;=0, ((('Male Inactive'!$O21)/7)/60), 0))^0.25</f>
        <v>0.92138346670817906</v>
      </c>
      <c r="BW64" s="58">
        <f>1+$B$71*(IF('Male Barely'!$O21&gt;=0, ((('Male Barely'!$O21)/7)/60), 0))^0.25</f>
        <v>0.87635421839705785</v>
      </c>
      <c r="BX64" s="58">
        <f>1+$B$71*(IF('Male Somewhat'!$O21&gt;=0, ((('Male Somewhat'!$O21)/7)/60), 0))^0.25</f>
        <v>0.86204113919172243</v>
      </c>
      <c r="BY64" s="58">
        <f>1+$B$71*(IF('Male Active'!$O21&gt;=0, ((('Male Active'!$O21)/7)/60), 0))^0.25</f>
        <v>0.84575727255705924</v>
      </c>
      <c r="BZ64" s="58">
        <f>1+$B$71*(IF('Male Highly'!$O21&gt;=0, ((('Male Highly'!$O21)/7)/60), 0))^0.25</f>
        <v>0.81469182592130307</v>
      </c>
      <c r="CA64" s="32">
        <f t="shared" si="38"/>
        <v>0</v>
      </c>
      <c r="CB64" s="32">
        <f t="shared" si="39"/>
        <v>0</v>
      </c>
      <c r="CC64" s="58">
        <f>1+$B$71*(IF('Female Inactive'!$Q21&gt;=0, ((('Female Inactive'!$Q21)/7)/60), 0))^0.25</f>
        <v>0.96068998907822212</v>
      </c>
      <c r="CD64" s="58">
        <f>1+$B$71*(IF('Female Barely'!$Q21&gt;=0, ((('Female Barely'!$Q21)/7)/60), 0))^0.25</f>
        <v>0.90729838214544878</v>
      </c>
      <c r="CE64" s="58">
        <f>1+$B$71*(IF('Female Somewhat'!$Q21&gt;=0, ((('Female Somewhat'!$Q21)/7)/60), 0))^0.25</f>
        <v>0.88089823784751653</v>
      </c>
      <c r="CF64" s="58">
        <f>1+$B$71*(IF('Female Active'!$Q21&gt;=0, ((('Female Active'!$Q21)/7)/60), 0))^0.25</f>
        <v>0.86557632285028363</v>
      </c>
      <c r="CG64" s="58">
        <f>1+$B$71*(IF('Female Highly'!$Q21&gt;=0, ((('Female Highly'!$Q21)/7)/60), 0))^0.25</f>
        <v>0.83830109141684672</v>
      </c>
      <c r="CI64" s="136">
        <f t="shared" si="9"/>
        <v>23</v>
      </c>
      <c r="CJ64" s="136">
        <f t="shared" si="40"/>
        <v>0</v>
      </c>
      <c r="CK64" s="136">
        <f t="shared" si="41"/>
        <v>0</v>
      </c>
      <c r="CL64" s="58">
        <f t="shared" si="42"/>
        <v>1</v>
      </c>
      <c r="CM64" s="58">
        <f t="shared" si="43"/>
        <v>0.95112865605023611</v>
      </c>
      <c r="CN64" s="58">
        <f t="shared" si="44"/>
        <v>0.93559432129982911</v>
      </c>
      <c r="CO64" s="58">
        <f t="shared" si="45"/>
        <v>0.91792104277569786</v>
      </c>
      <c r="CP64" s="58">
        <f t="shared" si="46"/>
        <v>0.88420495413483757</v>
      </c>
      <c r="CQ64" s="136">
        <f t="shared" si="47"/>
        <v>0</v>
      </c>
      <c r="CR64" s="136">
        <f t="shared" si="48"/>
        <v>0</v>
      </c>
      <c r="CS64" s="58">
        <f t="shared" si="49"/>
        <v>1</v>
      </c>
      <c r="CT64" s="58">
        <f t="shared" si="50"/>
        <v>0.94442368762060036</v>
      </c>
      <c r="CU64" s="58">
        <f t="shared" si="51"/>
        <v>0.91694328853445695</v>
      </c>
      <c r="CV64" s="58">
        <f t="shared" si="52"/>
        <v>0.90099442347765102</v>
      </c>
      <c r="CW64" s="58">
        <f t="shared" si="53"/>
        <v>0.87260312998701384</v>
      </c>
    </row>
    <row r="65" spans="1:101">
      <c r="A65" s="92" t="s">
        <v>276</v>
      </c>
      <c r="B65" s="58">
        <v>4.8999999999999998E-3</v>
      </c>
      <c r="C65" s="58">
        <v>0</v>
      </c>
      <c r="D65" s="58">
        <v>0.39</v>
      </c>
      <c r="E65" s="58">
        <v>3.8999999999999998E-3</v>
      </c>
      <c r="F65" s="58">
        <v>4.4999999999999997E-3</v>
      </c>
      <c r="G65" s="58">
        <v>1.1299999999999999E-2</v>
      </c>
      <c r="H65" s="58">
        <v>0</v>
      </c>
      <c r="I65" s="58">
        <v>0.38869999999999999</v>
      </c>
      <c r="J65" s="58">
        <v>1.5513999999999999</v>
      </c>
      <c r="K65" s="58">
        <v>4.4000000000000003E-3</v>
      </c>
      <c r="L65" s="58">
        <v>2.597</v>
      </c>
      <c r="M65" s="58">
        <v>97.497200000000007</v>
      </c>
      <c r="N65" s="58">
        <v>3.0999999999999999E-3</v>
      </c>
      <c r="O65" s="58">
        <v>0</v>
      </c>
      <c r="P65" s="58">
        <v>0.43</v>
      </c>
      <c r="Q65" s="58">
        <v>2.8999999999999998E-3</v>
      </c>
      <c r="R65" s="58">
        <v>3.0000000000000001E-3</v>
      </c>
      <c r="S65" s="58">
        <v>6.8999999999999999E-3</v>
      </c>
      <c r="T65" s="58">
        <v>0</v>
      </c>
      <c r="U65" s="58">
        <v>0.42980000000000002</v>
      </c>
      <c r="V65" s="58">
        <v>1.5313000000000001</v>
      </c>
      <c r="W65" s="58">
        <v>3.0000000000000001E-3</v>
      </c>
      <c r="X65" s="58">
        <v>3.0619000000000001</v>
      </c>
      <c r="Y65" s="58">
        <v>97.496300000000005</v>
      </c>
      <c r="AA65" s="58">
        <v>20</v>
      </c>
      <c r="AB65" s="32">
        <f>F$50</f>
        <v>0</v>
      </c>
      <c r="AC65" s="32">
        <f t="shared" ref="AC65:AI69" si="60">G$50</f>
        <v>0</v>
      </c>
      <c r="AD65" s="32">
        <f t="shared" si="60"/>
        <v>0</v>
      </c>
      <c r="AE65" s="32">
        <f t="shared" si="60"/>
        <v>0.1696</v>
      </c>
      <c r="AF65" s="32">
        <f t="shared" si="60"/>
        <v>5.9553000000000003</v>
      </c>
      <c r="AG65" s="32">
        <f t="shared" si="60"/>
        <v>0</v>
      </c>
      <c r="AH65" s="32">
        <f t="shared" si="60"/>
        <v>338.79340000000002</v>
      </c>
      <c r="AI65" s="32">
        <f t="shared" si="60"/>
        <v>22.706700000000001</v>
      </c>
      <c r="AJ65" s="32">
        <f>R$50</f>
        <v>0</v>
      </c>
      <c r="AK65" s="32">
        <f t="shared" ref="AK65:AQ69" si="61">S$50</f>
        <v>1E-4</v>
      </c>
      <c r="AL65" s="32">
        <f t="shared" si="61"/>
        <v>0</v>
      </c>
      <c r="AM65" s="32">
        <f t="shared" si="61"/>
        <v>0.1386</v>
      </c>
      <c r="AN65" s="32">
        <f t="shared" si="61"/>
        <v>7.2630999999999997</v>
      </c>
      <c r="AO65" s="32">
        <f t="shared" si="61"/>
        <v>0</v>
      </c>
      <c r="AP65" s="32">
        <f t="shared" si="61"/>
        <v>718.11410000000001</v>
      </c>
      <c r="AQ65" s="32">
        <f t="shared" si="61"/>
        <v>22.369599999999998</v>
      </c>
      <c r="AS65" s="125">
        <f t="shared" si="12"/>
        <v>0</v>
      </c>
      <c r="AT65" s="125">
        <f t="shared" si="13"/>
        <v>0</v>
      </c>
      <c r="AU65" s="125">
        <f t="shared" si="14"/>
        <v>0</v>
      </c>
      <c r="AV65" s="125">
        <f t="shared" si="15"/>
        <v>0</v>
      </c>
      <c r="AW65" s="125">
        <f t="shared" si="16"/>
        <v>0</v>
      </c>
      <c r="AX65" s="125">
        <f t="shared" si="17"/>
        <v>0</v>
      </c>
      <c r="AY65" s="125">
        <f t="shared" si="18"/>
        <v>0</v>
      </c>
      <c r="AZ65" s="125">
        <f t="shared" si="19"/>
        <v>0</v>
      </c>
      <c r="BA65" s="125">
        <f t="shared" si="20"/>
        <v>0</v>
      </c>
      <c r="BB65" s="125">
        <f t="shared" si="21"/>
        <v>0</v>
      </c>
      <c r="BC65" s="125">
        <f t="shared" si="22"/>
        <v>0</v>
      </c>
      <c r="BD65" s="125">
        <f t="shared" si="23"/>
        <v>0</v>
      </c>
      <c r="BE65" s="58"/>
      <c r="BF65" s="125">
        <f t="shared" si="24"/>
        <v>0</v>
      </c>
      <c r="BG65" s="125">
        <f t="shared" si="25"/>
        <v>0</v>
      </c>
      <c r="BH65" s="125">
        <f t="shared" si="26"/>
        <v>0</v>
      </c>
      <c r="BI65" s="125">
        <f t="shared" si="27"/>
        <v>0</v>
      </c>
      <c r="BJ65" s="125">
        <f t="shared" si="28"/>
        <v>0</v>
      </c>
      <c r="BK65" s="125">
        <f t="shared" si="29"/>
        <v>0</v>
      </c>
      <c r="BL65" s="125">
        <f t="shared" si="30"/>
        <v>0</v>
      </c>
      <c r="BM65" s="125">
        <f t="shared" si="31"/>
        <v>0</v>
      </c>
      <c r="BN65" s="125">
        <f t="shared" si="32"/>
        <v>0</v>
      </c>
      <c r="BO65" s="125">
        <f t="shared" si="33"/>
        <v>0</v>
      </c>
      <c r="BP65" s="125">
        <f t="shared" si="34"/>
        <v>0</v>
      </c>
      <c r="BQ65" s="125">
        <f t="shared" si="35"/>
        <v>0</v>
      </c>
      <c r="BS65" s="58">
        <v>24</v>
      </c>
      <c r="BT65" s="32">
        <f t="shared" si="36"/>
        <v>0</v>
      </c>
      <c r="BU65" s="32">
        <f t="shared" si="37"/>
        <v>0</v>
      </c>
      <c r="BV65" s="58">
        <f>1+$B$71*(IF('Male Inactive'!$O22&gt;=0, ((('Male Inactive'!$O22)/7)/60), 0))^0.25</f>
        <v>0.92128840472993423</v>
      </c>
      <c r="BW65" s="58">
        <f>1+$B$71*(IF('Male Barely'!$O22&gt;=0, ((('Male Barely'!$O22)/7)/60), 0))^0.25</f>
        <v>0.87528469748760718</v>
      </c>
      <c r="BX65" s="58">
        <f>1+$B$71*(IF('Male Somewhat'!$O22&gt;=0, ((('Male Somewhat'!$O22)/7)/60), 0))^0.25</f>
        <v>0.86073426461522862</v>
      </c>
      <c r="BY65" s="58">
        <f>1+$B$71*(IF('Male Active'!$O22&gt;=0, ((('Male Active'!$O22)/7)/60), 0))^0.25</f>
        <v>0.8444324354993108</v>
      </c>
      <c r="BZ65" s="58">
        <f>1+$B$71*(IF('Male Highly'!$O22&gt;=0, ((('Male Highly'!$O22)/7)/60), 0))^0.25</f>
        <v>0.81354058805036789</v>
      </c>
      <c r="CA65" s="32">
        <f t="shared" si="38"/>
        <v>0</v>
      </c>
      <c r="CB65" s="32">
        <f t="shared" si="39"/>
        <v>0</v>
      </c>
      <c r="CC65" s="58">
        <f>1+$B$71*(IF('Female Inactive'!$Q22&gt;=0, ((('Female Inactive'!$Q22)/7)/60), 0))^0.25</f>
        <v>0.96109518304852171</v>
      </c>
      <c r="CD65" s="58">
        <f>1+$B$71*(IF('Female Barely'!$Q22&gt;=0, ((('Female Barely'!$Q22)/7)/60), 0))^0.25</f>
        <v>0.9062443819636633</v>
      </c>
      <c r="CE65" s="58">
        <f>1+$B$71*(IF('Female Somewhat'!$Q22&gt;=0, ((('Female Somewhat'!$Q22)/7)/60), 0))^0.25</f>
        <v>0.87970911836631793</v>
      </c>
      <c r="CF65" s="58">
        <f>1+$B$71*(IF('Female Active'!$Q22&gt;=0, ((('Female Active'!$Q22)/7)/60), 0))^0.25</f>
        <v>0.86434907232200864</v>
      </c>
      <c r="CG65" s="58">
        <f>1+$B$71*(IF('Female Highly'!$Q22&gt;=0, ((('Female Highly'!$Q22)/7)/60), 0))^0.25</f>
        <v>0.83713968612136203</v>
      </c>
      <c r="CI65" s="136">
        <f t="shared" si="9"/>
        <v>24</v>
      </c>
      <c r="CJ65" s="136">
        <f t="shared" si="40"/>
        <v>0</v>
      </c>
      <c r="CK65" s="136">
        <f t="shared" si="41"/>
        <v>0</v>
      </c>
      <c r="CL65" s="58">
        <f t="shared" si="42"/>
        <v>1</v>
      </c>
      <c r="CM65" s="58">
        <f t="shared" si="43"/>
        <v>0.9500659000958418</v>
      </c>
      <c r="CN65" s="58">
        <f t="shared" si="44"/>
        <v>0.93427233013699285</v>
      </c>
      <c r="CO65" s="58">
        <f t="shared" si="45"/>
        <v>0.91657773088639605</v>
      </c>
      <c r="CP65" s="58">
        <f t="shared" si="46"/>
        <v>0.88304659417573861</v>
      </c>
      <c r="CQ65" s="136">
        <f t="shared" si="47"/>
        <v>0</v>
      </c>
      <c r="CR65" s="136">
        <f t="shared" si="48"/>
        <v>0</v>
      </c>
      <c r="CS65" s="58">
        <f t="shared" si="49"/>
        <v>1</v>
      </c>
      <c r="CT65" s="58">
        <f t="shared" si="50"/>
        <v>0.94292885652503655</v>
      </c>
      <c r="CU65" s="58">
        <f t="shared" si="51"/>
        <v>0.91531945418345217</v>
      </c>
      <c r="CV65" s="58">
        <f t="shared" si="52"/>
        <v>0.8993376385264551</v>
      </c>
      <c r="CW65" s="58">
        <f t="shared" si="53"/>
        <v>0.87102682532027453</v>
      </c>
    </row>
    <row r="66" spans="1:101">
      <c r="A66" s="92" t="s">
        <v>277</v>
      </c>
      <c r="B66" s="58">
        <v>4.8999999999999998E-3</v>
      </c>
      <c r="C66" s="58">
        <v>0</v>
      </c>
      <c r="D66" s="58">
        <v>0.39</v>
      </c>
      <c r="E66" s="58">
        <v>3.8999999999999998E-3</v>
      </c>
      <c r="F66" s="58">
        <v>4.4000000000000003E-3</v>
      </c>
      <c r="G66" s="58">
        <v>1.14E-2</v>
      </c>
      <c r="H66" s="58">
        <v>0</v>
      </c>
      <c r="I66" s="58">
        <v>0.38850000000000001</v>
      </c>
      <c r="J66" s="58">
        <v>1.4970000000000001</v>
      </c>
      <c r="K66" s="58">
        <v>4.4000000000000003E-3</v>
      </c>
      <c r="L66" s="58">
        <v>2.3679000000000001</v>
      </c>
      <c r="M66" s="58">
        <v>103.02030000000001</v>
      </c>
      <c r="N66" s="58">
        <v>3.0999999999999999E-3</v>
      </c>
      <c r="O66" s="58">
        <v>0</v>
      </c>
      <c r="P66" s="58">
        <v>0.43</v>
      </c>
      <c r="Q66" s="58">
        <v>2.8999999999999998E-3</v>
      </c>
      <c r="R66" s="58">
        <v>3.0000000000000001E-3</v>
      </c>
      <c r="S66" s="58">
        <v>6.8999999999999999E-3</v>
      </c>
      <c r="T66" s="58">
        <v>0</v>
      </c>
      <c r="U66" s="58">
        <v>0.42959999999999998</v>
      </c>
      <c r="V66" s="58">
        <v>1.4744999999999999</v>
      </c>
      <c r="W66" s="58">
        <v>3.0000000000000001E-3</v>
      </c>
      <c r="X66" s="58">
        <v>2.7071000000000001</v>
      </c>
      <c r="Y66" s="58">
        <v>103.47029999999999</v>
      </c>
      <c r="AA66" s="58">
        <v>21</v>
      </c>
      <c r="AB66" s="32">
        <f>F$50</f>
        <v>0</v>
      </c>
      <c r="AC66" s="32">
        <f t="shared" si="60"/>
        <v>0</v>
      </c>
      <c r="AD66" s="32">
        <f t="shared" si="60"/>
        <v>0</v>
      </c>
      <c r="AE66" s="32">
        <f t="shared" si="60"/>
        <v>0.1696</v>
      </c>
      <c r="AF66" s="32">
        <f t="shared" si="60"/>
        <v>5.9553000000000003</v>
      </c>
      <c r="AG66" s="32">
        <f t="shared" si="60"/>
        <v>0</v>
      </c>
      <c r="AH66" s="32">
        <f t="shared" si="60"/>
        <v>338.79340000000002</v>
      </c>
      <c r="AI66" s="32">
        <f t="shared" si="60"/>
        <v>22.706700000000001</v>
      </c>
      <c r="AJ66" s="32">
        <f>R$50</f>
        <v>0</v>
      </c>
      <c r="AK66" s="32">
        <f t="shared" si="61"/>
        <v>1E-4</v>
      </c>
      <c r="AL66" s="32">
        <f t="shared" si="61"/>
        <v>0</v>
      </c>
      <c r="AM66" s="32">
        <f t="shared" si="61"/>
        <v>0.1386</v>
      </c>
      <c r="AN66" s="32">
        <f t="shared" si="61"/>
        <v>7.2630999999999997</v>
      </c>
      <c r="AO66" s="32">
        <f t="shared" si="61"/>
        <v>0</v>
      </c>
      <c r="AP66" s="32">
        <f t="shared" si="61"/>
        <v>718.11410000000001</v>
      </c>
      <c r="AQ66" s="32">
        <f t="shared" si="61"/>
        <v>22.369599999999998</v>
      </c>
      <c r="AS66" s="125">
        <f t="shared" si="12"/>
        <v>0</v>
      </c>
      <c r="AT66" s="125">
        <f t="shared" si="13"/>
        <v>0</v>
      </c>
      <c r="AU66" s="125">
        <f t="shared" si="14"/>
        <v>0</v>
      </c>
      <c r="AV66" s="125">
        <f t="shared" si="15"/>
        <v>0</v>
      </c>
      <c r="AW66" s="125">
        <f t="shared" si="16"/>
        <v>0</v>
      </c>
      <c r="AX66" s="125">
        <f t="shared" si="17"/>
        <v>0</v>
      </c>
      <c r="AY66" s="125">
        <f t="shared" si="18"/>
        <v>0</v>
      </c>
      <c r="AZ66" s="125">
        <f t="shared" si="19"/>
        <v>0</v>
      </c>
      <c r="BA66" s="125">
        <f t="shared" si="20"/>
        <v>0</v>
      </c>
      <c r="BB66" s="125">
        <f t="shared" si="21"/>
        <v>0</v>
      </c>
      <c r="BC66" s="125">
        <f t="shared" si="22"/>
        <v>0</v>
      </c>
      <c r="BD66" s="125">
        <f t="shared" si="23"/>
        <v>0</v>
      </c>
      <c r="BE66" s="58"/>
      <c r="BF66" s="125">
        <f t="shared" si="24"/>
        <v>0</v>
      </c>
      <c r="BG66" s="125">
        <f t="shared" si="25"/>
        <v>0</v>
      </c>
      <c r="BH66" s="125">
        <f t="shared" si="26"/>
        <v>0</v>
      </c>
      <c r="BI66" s="125">
        <f t="shared" si="27"/>
        <v>0</v>
      </c>
      <c r="BJ66" s="125">
        <f t="shared" si="28"/>
        <v>0</v>
      </c>
      <c r="BK66" s="125">
        <f t="shared" si="29"/>
        <v>0</v>
      </c>
      <c r="BL66" s="125">
        <f t="shared" si="30"/>
        <v>0</v>
      </c>
      <c r="BM66" s="125">
        <f t="shared" si="31"/>
        <v>0</v>
      </c>
      <c r="BN66" s="125">
        <f t="shared" si="32"/>
        <v>0</v>
      </c>
      <c r="BO66" s="125">
        <f t="shared" si="33"/>
        <v>0</v>
      </c>
      <c r="BP66" s="125">
        <f t="shared" si="34"/>
        <v>0</v>
      </c>
      <c r="BQ66" s="125">
        <f t="shared" si="35"/>
        <v>0</v>
      </c>
      <c r="BS66" s="58">
        <v>25</v>
      </c>
      <c r="BT66" s="32">
        <f t="shared" si="36"/>
        <v>0</v>
      </c>
      <c r="BU66" s="32">
        <f t="shared" si="37"/>
        <v>0</v>
      </c>
      <c r="BV66" s="58">
        <f>1+$B$71*(IF('Male Inactive'!$O23&gt;=0, ((('Male Inactive'!$O23)/7)/60), 0))^0.25</f>
        <v>0.92127427255882455</v>
      </c>
      <c r="BW66" s="58">
        <f>1+$B$71*(IF('Male Barely'!$O23&gt;=0, ((('Male Barely'!$O23)/7)/60), 0))^0.25</f>
        <v>0.87430360084849212</v>
      </c>
      <c r="BX66" s="58">
        <f>1+$B$71*(IF('Male Somewhat'!$O23&gt;=0, ((('Male Somewhat'!$O23)/7)/60), 0))^0.25</f>
        <v>0.85950339246922625</v>
      </c>
      <c r="BY66" s="58">
        <f>1+$B$71*(IF('Male Active'!$O23&gt;=0, ((('Male Active'!$O23)/7)/60), 0))^0.25</f>
        <v>0.84319118561289663</v>
      </c>
      <c r="BZ66" s="58">
        <f>1+$B$71*(IF('Male Highly'!$O23&gt;=0, ((('Male Highly'!$O23)/7)/60), 0))^0.25</f>
        <v>0.81249223751063471</v>
      </c>
      <c r="CA66" s="32">
        <f t="shared" si="38"/>
        <v>0</v>
      </c>
      <c r="CB66" s="32">
        <f t="shared" si="39"/>
        <v>0</v>
      </c>
      <c r="CC66" s="58">
        <f>1+$B$71*(IF('Female Inactive'!$Q23&gt;=0, ((('Female Inactive'!$Q23)/7)/60), 0))^0.25</f>
        <v>0.96134454622829579</v>
      </c>
      <c r="CD66" s="58">
        <f>1+$B$71*(IF('Female Barely'!$Q23&gt;=0, ((('Female Barely'!$Q23)/7)/60), 0))^0.25</f>
        <v>0.9051765277072612</v>
      </c>
      <c r="CE66" s="58">
        <f>1+$B$71*(IF('Female Somewhat'!$Q23&gt;=0, ((('Female Somewhat'!$Q23)/7)/60), 0))^0.25</f>
        <v>0.87854581270010557</v>
      </c>
      <c r="CF66" s="58">
        <f>1+$B$71*(IF('Female Active'!$Q23&gt;=0, ((('Female Active'!$Q23)/7)/60), 0))^0.25</f>
        <v>0.86314377230816397</v>
      </c>
      <c r="CG66" s="58">
        <f>1+$B$71*(IF('Female Highly'!$Q23&gt;=0, ((('Female Highly'!$Q23)/7)/60), 0))^0.25</f>
        <v>0.83601488161978876</v>
      </c>
      <c r="CI66" s="136">
        <f t="shared" si="9"/>
        <v>25</v>
      </c>
      <c r="CJ66" s="136">
        <f t="shared" si="40"/>
        <v>0</v>
      </c>
      <c r="CK66" s="136">
        <f t="shared" si="41"/>
        <v>0</v>
      </c>
      <c r="CL66" s="58">
        <f t="shared" si="42"/>
        <v>1</v>
      </c>
      <c r="CM66" s="58">
        <f t="shared" si="43"/>
        <v>0.94901553955276297</v>
      </c>
      <c r="CN66" s="58">
        <f t="shared" si="44"/>
        <v>0.93295060772941085</v>
      </c>
      <c r="CO66" s="58">
        <f t="shared" si="45"/>
        <v>0.91524447249671548</v>
      </c>
      <c r="CP66" s="58">
        <f t="shared" si="46"/>
        <v>0.8819222046155164</v>
      </c>
      <c r="CQ66" s="136">
        <f t="shared" si="47"/>
        <v>0</v>
      </c>
      <c r="CR66" s="136">
        <f t="shared" si="48"/>
        <v>0</v>
      </c>
      <c r="CS66" s="58">
        <f t="shared" si="49"/>
        <v>1</v>
      </c>
      <c r="CT66" s="58">
        <f t="shared" si="50"/>
        <v>0.94157347774905242</v>
      </c>
      <c r="CU66" s="58">
        <f t="shared" si="51"/>
        <v>0.91387194752075129</v>
      </c>
      <c r="CV66" s="58">
        <f t="shared" si="52"/>
        <v>0.89785059445605719</v>
      </c>
      <c r="CW66" s="58">
        <f t="shared" si="53"/>
        <v>0.86963085701144205</v>
      </c>
    </row>
    <row r="67" spans="1:101">
      <c r="AA67" s="58">
        <v>22</v>
      </c>
      <c r="AB67" s="32">
        <f>F$50</f>
        <v>0</v>
      </c>
      <c r="AC67" s="32">
        <f t="shared" si="60"/>
        <v>0</v>
      </c>
      <c r="AD67" s="32">
        <f t="shared" si="60"/>
        <v>0</v>
      </c>
      <c r="AE67" s="32">
        <f t="shared" si="60"/>
        <v>0.1696</v>
      </c>
      <c r="AF67" s="32">
        <f t="shared" si="60"/>
        <v>5.9553000000000003</v>
      </c>
      <c r="AG67" s="32">
        <f t="shared" si="60"/>
        <v>0</v>
      </c>
      <c r="AH67" s="32">
        <f t="shared" si="60"/>
        <v>338.79340000000002</v>
      </c>
      <c r="AI67" s="32">
        <f t="shared" si="60"/>
        <v>22.706700000000001</v>
      </c>
      <c r="AJ67" s="32">
        <f>R$50</f>
        <v>0</v>
      </c>
      <c r="AK67" s="32">
        <f t="shared" si="61"/>
        <v>1E-4</v>
      </c>
      <c r="AL67" s="32">
        <f t="shared" si="61"/>
        <v>0</v>
      </c>
      <c r="AM67" s="32">
        <f t="shared" si="61"/>
        <v>0.1386</v>
      </c>
      <c r="AN67" s="32">
        <f t="shared" si="61"/>
        <v>7.2630999999999997</v>
      </c>
      <c r="AO67" s="32">
        <f t="shared" si="61"/>
        <v>0</v>
      </c>
      <c r="AP67" s="32">
        <f t="shared" si="61"/>
        <v>718.11410000000001</v>
      </c>
      <c r="AQ67" s="32">
        <f t="shared" si="61"/>
        <v>22.369599999999998</v>
      </c>
      <c r="AS67" s="125">
        <f t="shared" si="12"/>
        <v>0</v>
      </c>
      <c r="AT67" s="125">
        <f t="shared" si="13"/>
        <v>0</v>
      </c>
      <c r="AU67" s="125">
        <f t="shared" si="14"/>
        <v>0</v>
      </c>
      <c r="AV67" s="125">
        <f t="shared" si="15"/>
        <v>0</v>
      </c>
      <c r="AW67" s="125">
        <f t="shared" si="16"/>
        <v>0</v>
      </c>
      <c r="AX67" s="125">
        <f t="shared" si="17"/>
        <v>0</v>
      </c>
      <c r="AY67" s="125">
        <f t="shared" si="18"/>
        <v>0</v>
      </c>
      <c r="AZ67" s="125">
        <f t="shared" si="19"/>
        <v>0</v>
      </c>
      <c r="BA67" s="125">
        <f t="shared" si="20"/>
        <v>0</v>
      </c>
      <c r="BB67" s="125">
        <f t="shared" si="21"/>
        <v>0</v>
      </c>
      <c r="BC67" s="125">
        <f t="shared" si="22"/>
        <v>0</v>
      </c>
      <c r="BD67" s="125">
        <f t="shared" si="23"/>
        <v>0</v>
      </c>
      <c r="BE67" s="58"/>
      <c r="BF67" s="125">
        <f t="shared" si="24"/>
        <v>0</v>
      </c>
      <c r="BG67" s="125">
        <f t="shared" si="25"/>
        <v>0</v>
      </c>
      <c r="BH67" s="125">
        <f t="shared" si="26"/>
        <v>0</v>
      </c>
      <c r="BI67" s="125">
        <f t="shared" si="27"/>
        <v>0</v>
      </c>
      <c r="BJ67" s="125">
        <f t="shared" si="28"/>
        <v>0</v>
      </c>
      <c r="BK67" s="125">
        <f t="shared" si="29"/>
        <v>0</v>
      </c>
      <c r="BL67" s="125">
        <f t="shared" si="30"/>
        <v>0</v>
      </c>
      <c r="BM67" s="125">
        <f t="shared" si="31"/>
        <v>0</v>
      </c>
      <c r="BN67" s="125">
        <f t="shared" si="32"/>
        <v>0</v>
      </c>
      <c r="BO67" s="125">
        <f t="shared" si="33"/>
        <v>0</v>
      </c>
      <c r="BP67" s="125">
        <f t="shared" si="34"/>
        <v>0</v>
      </c>
      <c r="BQ67" s="125">
        <f t="shared" si="35"/>
        <v>0</v>
      </c>
      <c r="BS67" s="58">
        <v>26</v>
      </c>
      <c r="BT67" s="32">
        <f t="shared" si="36"/>
        <v>0</v>
      </c>
      <c r="BU67" s="32">
        <f t="shared" si="37"/>
        <v>0</v>
      </c>
      <c r="BV67" s="58">
        <f>1+$B$71*(IF('Male Inactive'!$O24&gt;=0, ((('Male Inactive'!$O24)/7)/60), 0))^0.25</f>
        <v>0.9213369742350328</v>
      </c>
      <c r="BW67" s="58">
        <f>1+$B$71*(IF('Male Barely'!$O24&gt;=0, ((('Male Barely'!$O24)/7)/60), 0))^0.25</f>
        <v>0.87340615856270665</v>
      </c>
      <c r="BX67" s="58">
        <f>1+$B$71*(IF('Male Somewhat'!$O24&gt;=0, ((('Male Somewhat'!$O24)/7)/60), 0))^0.25</f>
        <v>0.85834635578415197</v>
      </c>
      <c r="BY67" s="58">
        <f>1+$B$71*(IF('Male Active'!$O24&gt;=0, ((('Male Active'!$O24)/7)/60), 0))^0.25</f>
        <v>0.84203042416943064</v>
      </c>
      <c r="BZ67" s="58">
        <f>1+$B$71*(IF('Male Highly'!$O24&gt;=0, ((('Male Highly'!$O24)/7)/60), 0))^0.25</f>
        <v>0.81154085829200251</v>
      </c>
      <c r="CA67" s="32">
        <f t="shared" si="38"/>
        <v>0</v>
      </c>
      <c r="CB67" s="32">
        <f t="shared" si="39"/>
        <v>0</v>
      </c>
      <c r="CC67" s="58">
        <f>1+$B$71*(IF('Female Inactive'!$Q24&gt;=0, ((('Female Inactive'!$Q24)/7)/60), 0))^0.25</f>
        <v>0.96144029149666532</v>
      </c>
      <c r="CD67" s="58">
        <f>1+$B$71*(IF('Female Barely'!$Q24&gt;=0, ((('Female Barely'!$Q24)/7)/60), 0))^0.25</f>
        <v>0.90410462399394365</v>
      </c>
      <c r="CE67" s="58">
        <f>1+$B$71*(IF('Female Somewhat'!$Q24&gt;=0, ((('Female Somewhat'!$Q24)/7)/60), 0))^0.25</f>
        <v>0.87741238128294663</v>
      </c>
      <c r="CF67" s="58">
        <f>1+$B$71*(IF('Female Active'!$Q24&gt;=0, ((('Female Active'!$Q24)/7)/60), 0))^0.25</f>
        <v>0.86196499232131818</v>
      </c>
      <c r="CG67" s="58">
        <f>1+$B$71*(IF('Female Highly'!$Q24&gt;=0, ((('Female Highly'!$Q24)/7)/60), 0))^0.25</f>
        <v>0.83492848056492097</v>
      </c>
      <c r="CI67" s="136">
        <f t="shared" si="9"/>
        <v>26</v>
      </c>
      <c r="CJ67" s="136">
        <f t="shared" si="40"/>
        <v>0</v>
      </c>
      <c r="CK67" s="136">
        <f t="shared" si="41"/>
        <v>0</v>
      </c>
      <c r="CL67" s="58">
        <f t="shared" si="42"/>
        <v>1</v>
      </c>
      <c r="CM67" s="58">
        <f t="shared" si="43"/>
        <v>0.94797688900727972</v>
      </c>
      <c r="CN67" s="58">
        <f t="shared" si="44"/>
        <v>0.93163129211960627</v>
      </c>
      <c r="CO67" s="58">
        <f t="shared" si="45"/>
        <v>0.91392231910431165</v>
      </c>
      <c r="CP67" s="58">
        <f t="shared" si="46"/>
        <v>0.88082957808765705</v>
      </c>
      <c r="CQ67" s="136">
        <f t="shared" si="47"/>
        <v>0</v>
      </c>
      <c r="CR67" s="136">
        <f t="shared" si="48"/>
        <v>0</v>
      </c>
      <c r="CS67" s="58">
        <f t="shared" si="49"/>
        <v>1</v>
      </c>
      <c r="CT67" s="58">
        <f t="shared" si="50"/>
        <v>0.94036481723324938</v>
      </c>
      <c r="CU67" s="58">
        <f t="shared" si="51"/>
        <v>0.91260205032294495</v>
      </c>
      <c r="CV67" s="58">
        <f t="shared" si="52"/>
        <v>0.8965351254205346</v>
      </c>
      <c r="CW67" s="58">
        <f t="shared" si="53"/>
        <v>0.8684142821445473</v>
      </c>
    </row>
    <row r="68" spans="1:101">
      <c r="A68" s="58" t="s">
        <v>404</v>
      </c>
      <c r="B68" s="58"/>
      <c r="C68" s="58"/>
      <c r="D68" s="58"/>
      <c r="E68" s="58"/>
      <c r="F68" s="58"/>
      <c r="G68" s="58"/>
      <c r="H68" s="58"/>
      <c r="AA68" s="58">
        <v>23</v>
      </c>
      <c r="AB68" s="32">
        <f>F$50</f>
        <v>0</v>
      </c>
      <c r="AC68" s="32">
        <f t="shared" si="60"/>
        <v>0</v>
      </c>
      <c r="AD68" s="32">
        <f t="shared" si="60"/>
        <v>0</v>
      </c>
      <c r="AE68" s="32">
        <f t="shared" si="60"/>
        <v>0.1696</v>
      </c>
      <c r="AF68" s="32">
        <f t="shared" si="60"/>
        <v>5.9553000000000003</v>
      </c>
      <c r="AG68" s="32">
        <f t="shared" si="60"/>
        <v>0</v>
      </c>
      <c r="AH68" s="32">
        <f t="shared" si="60"/>
        <v>338.79340000000002</v>
      </c>
      <c r="AI68" s="32">
        <f t="shared" si="60"/>
        <v>22.706700000000001</v>
      </c>
      <c r="AJ68" s="32">
        <f>R$50</f>
        <v>0</v>
      </c>
      <c r="AK68" s="32">
        <f t="shared" si="61"/>
        <v>1E-4</v>
      </c>
      <c r="AL68" s="32">
        <f t="shared" si="61"/>
        <v>0</v>
      </c>
      <c r="AM68" s="32">
        <f t="shared" si="61"/>
        <v>0.1386</v>
      </c>
      <c r="AN68" s="32">
        <f t="shared" si="61"/>
        <v>7.2630999999999997</v>
      </c>
      <c r="AO68" s="32">
        <f t="shared" si="61"/>
        <v>0</v>
      </c>
      <c r="AP68" s="32">
        <f t="shared" si="61"/>
        <v>718.11410000000001</v>
      </c>
      <c r="AQ68" s="32">
        <f t="shared" si="61"/>
        <v>22.369599999999998</v>
      </c>
      <c r="AS68" s="125">
        <f t="shared" si="12"/>
        <v>0</v>
      </c>
      <c r="AT68" s="125">
        <f t="shared" si="13"/>
        <v>0</v>
      </c>
      <c r="AU68" s="125">
        <f t="shared" si="14"/>
        <v>0</v>
      </c>
      <c r="AV68" s="125">
        <f t="shared" si="15"/>
        <v>0</v>
      </c>
      <c r="AW68" s="125">
        <f t="shared" si="16"/>
        <v>0</v>
      </c>
      <c r="AX68" s="125">
        <f t="shared" si="17"/>
        <v>0</v>
      </c>
      <c r="AY68" s="125">
        <f t="shared" si="18"/>
        <v>0</v>
      </c>
      <c r="AZ68" s="125">
        <f t="shared" si="19"/>
        <v>0</v>
      </c>
      <c r="BA68" s="125">
        <f t="shared" si="20"/>
        <v>0</v>
      </c>
      <c r="BB68" s="125">
        <f t="shared" si="21"/>
        <v>0</v>
      </c>
      <c r="BC68" s="125">
        <f t="shared" si="22"/>
        <v>0</v>
      </c>
      <c r="BD68" s="125">
        <f t="shared" si="23"/>
        <v>0</v>
      </c>
      <c r="BE68" s="58"/>
      <c r="BF68" s="125">
        <f t="shared" si="24"/>
        <v>0</v>
      </c>
      <c r="BG68" s="125">
        <f t="shared" si="25"/>
        <v>0</v>
      </c>
      <c r="BH68" s="125">
        <f t="shared" si="26"/>
        <v>0</v>
      </c>
      <c r="BI68" s="125">
        <f t="shared" si="27"/>
        <v>0</v>
      </c>
      <c r="BJ68" s="125">
        <f t="shared" si="28"/>
        <v>0</v>
      </c>
      <c r="BK68" s="125">
        <f t="shared" si="29"/>
        <v>0</v>
      </c>
      <c r="BL68" s="125">
        <f t="shared" si="30"/>
        <v>0</v>
      </c>
      <c r="BM68" s="125">
        <f t="shared" si="31"/>
        <v>0</v>
      </c>
      <c r="BN68" s="125">
        <f t="shared" si="32"/>
        <v>0</v>
      </c>
      <c r="BO68" s="125">
        <f t="shared" si="33"/>
        <v>0</v>
      </c>
      <c r="BP68" s="125">
        <f t="shared" si="34"/>
        <v>0</v>
      </c>
      <c r="BQ68" s="125">
        <f t="shared" si="35"/>
        <v>0</v>
      </c>
      <c r="BS68" s="58">
        <v>27</v>
      </c>
      <c r="BT68" s="32">
        <f t="shared" si="36"/>
        <v>0</v>
      </c>
      <c r="BU68" s="32">
        <f t="shared" si="37"/>
        <v>0</v>
      </c>
      <c r="BV68" s="58">
        <f>1+$B$71*(IF('Male Inactive'!$O25&gt;=0, ((('Male Inactive'!$O25)/7)/60), 0))^0.25</f>
        <v>0.92147307786943322</v>
      </c>
      <c r="BW68" s="58">
        <f>1+$B$71*(IF('Male Barely'!$O25&gt;=0, ((('Male Barely'!$O25)/7)/60), 0))^0.25</f>
        <v>0.87258833234264022</v>
      </c>
      <c r="BX68" s="58">
        <f>1+$B$71*(IF('Male Somewhat'!$O25&gt;=0, ((('Male Somewhat'!$O25)/7)/60), 0))^0.25</f>
        <v>0.85726135198530362</v>
      </c>
      <c r="BY68" s="58">
        <f>1+$B$71*(IF('Male Active'!$O25&gt;=0, ((('Male Active'!$O25)/7)/60), 0))^0.25</f>
        <v>0.84094752132213269</v>
      </c>
      <c r="BZ68" s="58">
        <f>1+$B$71*(IF('Male Highly'!$O25&gt;=0, ((('Male Highly'!$O25)/7)/60), 0))^0.25</f>
        <v>0.81068124461798541</v>
      </c>
      <c r="CA68" s="32">
        <f t="shared" si="38"/>
        <v>0</v>
      </c>
      <c r="CB68" s="32">
        <f t="shared" si="39"/>
        <v>0</v>
      </c>
      <c r="CC68" s="58">
        <f>1+$B$71*(IF('Female Inactive'!$Q25&gt;=0, ((('Female Inactive'!$Q25)/7)/60), 0))^0.25</f>
        <v>0.96139041345684007</v>
      </c>
      <c r="CD68" s="58">
        <f>1+$B$71*(IF('Female Barely'!$Q25&gt;=0, ((('Female Barely'!$Q25)/7)/60), 0))^0.25</f>
        <v>0.90303726373057458</v>
      </c>
      <c r="CE68" s="58">
        <f>1+$B$71*(IF('Female Somewhat'!$Q25&gt;=0, ((('Female Somewhat'!$Q25)/7)/60), 0))^0.25</f>
        <v>0.87631242621262617</v>
      </c>
      <c r="CF68" s="58">
        <f>1+$B$71*(IF('Female Active'!$Q25&gt;=0, ((('Female Active'!$Q25)/7)/60), 0))^0.25</f>
        <v>0.86081682816164351</v>
      </c>
      <c r="CG68" s="58">
        <f>1+$B$71*(IF('Female Highly'!$Q25&gt;=0, ((('Female Highly'!$Q25)/7)/60), 0))^0.25</f>
        <v>0.83388216484502065</v>
      </c>
      <c r="CI68" s="136">
        <f t="shared" si="9"/>
        <v>27</v>
      </c>
      <c r="CJ68" s="136">
        <f t="shared" si="40"/>
        <v>0</v>
      </c>
      <c r="CK68" s="136">
        <f t="shared" si="41"/>
        <v>0</v>
      </c>
      <c r="CL68" s="58">
        <f t="shared" si="42"/>
        <v>1</v>
      </c>
      <c r="CM68" s="58">
        <f t="shared" si="43"/>
        <v>0.94694935022972027</v>
      </c>
      <c r="CN68" s="58">
        <f t="shared" si="44"/>
        <v>0.9303162214650964</v>
      </c>
      <c r="CO68" s="58">
        <f t="shared" si="45"/>
        <v>0.91261214409705138</v>
      </c>
      <c r="CP68" s="58">
        <f t="shared" si="46"/>
        <v>0.87976660858327727</v>
      </c>
      <c r="CQ68" s="136">
        <f t="shared" si="47"/>
        <v>0</v>
      </c>
      <c r="CR68" s="136">
        <f t="shared" si="48"/>
        <v>0</v>
      </c>
      <c r="CS68" s="58">
        <f t="shared" si="49"/>
        <v>1</v>
      </c>
      <c r="CT68" s="58">
        <f t="shared" si="50"/>
        <v>0.93930337882562509</v>
      </c>
      <c r="CU68" s="58">
        <f t="shared" si="51"/>
        <v>0.91150526773165774</v>
      </c>
      <c r="CV68" s="58">
        <f t="shared" si="52"/>
        <v>0.89538736408493258</v>
      </c>
      <c r="CW68" s="58">
        <f t="shared" si="53"/>
        <v>0.86737100055601535</v>
      </c>
    </row>
    <row r="69" spans="1:101">
      <c r="A69" s="58"/>
      <c r="B69" s="58"/>
      <c r="C69" s="58"/>
      <c r="D69" s="58"/>
      <c r="E69" s="58"/>
      <c r="F69" s="58"/>
      <c r="G69" s="58"/>
      <c r="H69" s="58"/>
      <c r="AA69" s="58">
        <v>24</v>
      </c>
      <c r="AB69" s="32">
        <f>F$50</f>
        <v>0</v>
      </c>
      <c r="AC69" s="32">
        <f t="shared" si="60"/>
        <v>0</v>
      </c>
      <c r="AD69" s="32">
        <f t="shared" si="60"/>
        <v>0</v>
      </c>
      <c r="AE69" s="32">
        <f t="shared" si="60"/>
        <v>0.1696</v>
      </c>
      <c r="AF69" s="32">
        <f t="shared" si="60"/>
        <v>5.9553000000000003</v>
      </c>
      <c r="AG69" s="32">
        <f t="shared" si="60"/>
        <v>0</v>
      </c>
      <c r="AH69" s="32">
        <f t="shared" si="60"/>
        <v>338.79340000000002</v>
      </c>
      <c r="AI69" s="32">
        <f t="shared" si="60"/>
        <v>22.706700000000001</v>
      </c>
      <c r="AJ69" s="32">
        <f>R$50</f>
        <v>0</v>
      </c>
      <c r="AK69" s="32">
        <f t="shared" si="61"/>
        <v>1E-4</v>
      </c>
      <c r="AL69" s="32">
        <f t="shared" si="61"/>
        <v>0</v>
      </c>
      <c r="AM69" s="32">
        <f t="shared" si="61"/>
        <v>0.1386</v>
      </c>
      <c r="AN69" s="32">
        <f t="shared" si="61"/>
        <v>7.2630999999999997</v>
      </c>
      <c r="AO69" s="32">
        <f t="shared" si="61"/>
        <v>0</v>
      </c>
      <c r="AP69" s="32">
        <f t="shared" si="61"/>
        <v>718.11410000000001</v>
      </c>
      <c r="AQ69" s="32">
        <f t="shared" si="61"/>
        <v>22.369599999999998</v>
      </c>
      <c r="AS69" s="125">
        <f t="shared" si="12"/>
        <v>0</v>
      </c>
      <c r="AT69" s="125">
        <f t="shared" si="13"/>
        <v>0</v>
      </c>
      <c r="AU69" s="125">
        <f t="shared" si="14"/>
        <v>0</v>
      </c>
      <c r="AV69" s="125">
        <f t="shared" si="15"/>
        <v>0</v>
      </c>
      <c r="AW69" s="125">
        <f t="shared" si="16"/>
        <v>0</v>
      </c>
      <c r="AX69" s="125">
        <f t="shared" si="17"/>
        <v>0</v>
      </c>
      <c r="AY69" s="125">
        <f t="shared" si="18"/>
        <v>0</v>
      </c>
      <c r="AZ69" s="125">
        <f t="shared" si="19"/>
        <v>0</v>
      </c>
      <c r="BA69" s="125">
        <f t="shared" si="20"/>
        <v>0</v>
      </c>
      <c r="BB69" s="125">
        <f t="shared" si="21"/>
        <v>0</v>
      </c>
      <c r="BC69" s="125">
        <f t="shared" si="22"/>
        <v>0</v>
      </c>
      <c r="BD69" s="125">
        <f t="shared" si="23"/>
        <v>0</v>
      </c>
      <c r="BE69" s="58"/>
      <c r="BF69" s="125">
        <f t="shared" si="24"/>
        <v>0</v>
      </c>
      <c r="BG69" s="125">
        <f t="shared" si="25"/>
        <v>0</v>
      </c>
      <c r="BH69" s="125">
        <f t="shared" si="26"/>
        <v>0</v>
      </c>
      <c r="BI69" s="125">
        <f t="shared" si="27"/>
        <v>0</v>
      </c>
      <c r="BJ69" s="125">
        <f t="shared" si="28"/>
        <v>0</v>
      </c>
      <c r="BK69" s="125">
        <f t="shared" si="29"/>
        <v>0</v>
      </c>
      <c r="BL69" s="125">
        <f t="shared" si="30"/>
        <v>0</v>
      </c>
      <c r="BM69" s="125">
        <f t="shared" si="31"/>
        <v>0</v>
      </c>
      <c r="BN69" s="125">
        <f t="shared" si="32"/>
        <v>0</v>
      </c>
      <c r="BO69" s="125">
        <f t="shared" si="33"/>
        <v>0</v>
      </c>
      <c r="BP69" s="125">
        <f t="shared" si="34"/>
        <v>0</v>
      </c>
      <c r="BQ69" s="125">
        <f t="shared" si="35"/>
        <v>0</v>
      </c>
      <c r="BS69" s="58">
        <v>28</v>
      </c>
      <c r="BT69" s="32">
        <f t="shared" si="36"/>
        <v>0</v>
      </c>
      <c r="BU69" s="32">
        <f t="shared" si="37"/>
        <v>0</v>
      </c>
      <c r="BV69" s="58">
        <f>1+$B$71*(IF('Male Inactive'!$O26&gt;=0, ((('Male Inactive'!$O26)/7)/60), 0))^0.25</f>
        <v>0.92167971881326394</v>
      </c>
      <c r="BW69" s="58">
        <f>1+$B$71*(IF('Male Barely'!$O26&gt;=0, ((('Male Barely'!$O26)/7)/60), 0))^0.25</f>
        <v>0.87184670872327519</v>
      </c>
      <c r="BX69" s="58">
        <f>1+$B$71*(IF('Male Somewhat'!$O26&gt;=0, ((('Male Somewhat'!$O26)/7)/60), 0))^0.25</f>
        <v>0.8562469050951047</v>
      </c>
      <c r="BY69" s="58">
        <f>1+$B$71*(IF('Male Active'!$O26&gt;=0, ((('Male Active'!$O26)/7)/60), 0))^0.25</f>
        <v>0.83994026063648475</v>
      </c>
      <c r="BZ69" s="58">
        <f>1+$B$71*(IF('Male Highly'!$O26&gt;=0, ((('Male Highly'!$O26)/7)/60), 0))^0.25</f>
        <v>0.8099088009273534</v>
      </c>
      <c r="CA69" s="32">
        <f t="shared" si="38"/>
        <v>0</v>
      </c>
      <c r="CB69" s="32">
        <f t="shared" si="39"/>
        <v>0</v>
      </c>
      <c r="CC69" s="58">
        <f>1+$B$71*(IF('Female Inactive'!$Q26&gt;=0, ((('Female Inactive'!$Q26)/7)/60), 0))^0.25</f>
        <v>0.96120786126472169</v>
      </c>
      <c r="CD69" s="58">
        <f>1+$B$71*(IF('Female Barely'!$Q26&gt;=0, ((('Female Barely'!$Q26)/7)/60), 0))^0.25</f>
        <v>0.90198195605152165</v>
      </c>
      <c r="CE69" s="58">
        <f>1+$B$71*(IF('Female Somewhat'!$Q26&gt;=0, ((('Female Somewhat'!$Q26)/7)/60), 0))^0.25</f>
        <v>0.87524916461117797</v>
      </c>
      <c r="CF69" s="58">
        <f>1+$B$71*(IF('Female Active'!$Q26&gt;=0, ((('Female Active'!$Q26)/7)/60), 0))^0.25</f>
        <v>0.859702969340436</v>
      </c>
      <c r="CG69" s="58">
        <f>1+$B$71*(IF('Female Highly'!$Q26&gt;=0, ((('Female Highly'!$Q26)/7)/60), 0))^0.25</f>
        <v>0.83287751891055462</v>
      </c>
      <c r="CI69" s="136">
        <f t="shared" si="9"/>
        <v>28</v>
      </c>
      <c r="CJ69" s="136">
        <f t="shared" si="40"/>
        <v>0</v>
      </c>
      <c r="CK69" s="136">
        <f t="shared" si="41"/>
        <v>0</v>
      </c>
      <c r="CL69" s="58">
        <f t="shared" si="42"/>
        <v>1</v>
      </c>
      <c r="CM69" s="58">
        <f t="shared" si="43"/>
        <v>0.94593240029828074</v>
      </c>
      <c r="CN69" s="58">
        <f t="shared" si="44"/>
        <v>0.92900699409724541</v>
      </c>
      <c r="CO69" s="58">
        <f t="shared" si="45"/>
        <v>0.91131468284663431</v>
      </c>
      <c r="CP69" s="58">
        <f t="shared" si="46"/>
        <v>0.87873128202297379</v>
      </c>
      <c r="CQ69" s="136">
        <f t="shared" si="47"/>
        <v>0</v>
      </c>
      <c r="CR69" s="136">
        <f t="shared" si="48"/>
        <v>0</v>
      </c>
      <c r="CS69" s="58">
        <f t="shared" si="49"/>
        <v>1</v>
      </c>
      <c r="CT69" s="58">
        <f t="shared" si="50"/>
        <v>0.93838387345763818</v>
      </c>
      <c r="CU69" s="58">
        <f t="shared" si="51"/>
        <v>0.91057220803371042</v>
      </c>
      <c r="CV69" s="58">
        <f t="shared" si="52"/>
        <v>0.89439860407432659</v>
      </c>
      <c r="CW69" s="58">
        <f t="shared" si="53"/>
        <v>0.86649054015713645</v>
      </c>
    </row>
    <row r="70" spans="1:101">
      <c r="A70" s="58" t="s">
        <v>370</v>
      </c>
      <c r="B70" s="58"/>
      <c r="C70" s="58"/>
      <c r="D70" s="58"/>
      <c r="E70" s="58"/>
      <c r="F70" s="58"/>
      <c r="G70" s="58"/>
      <c r="H70" s="58"/>
      <c r="AA70" s="58">
        <v>25</v>
      </c>
      <c r="AB70" s="32">
        <f>F$51</f>
        <v>0</v>
      </c>
      <c r="AC70" s="32">
        <f t="shared" ref="AC70:AI74" si="62">G$51</f>
        <v>1E-4</v>
      </c>
      <c r="AD70" s="32">
        <f t="shared" si="62"/>
        <v>0</v>
      </c>
      <c r="AE70" s="32">
        <f t="shared" si="62"/>
        <v>0.16839999999999999</v>
      </c>
      <c r="AF70" s="32">
        <f t="shared" si="62"/>
        <v>6.0343</v>
      </c>
      <c r="AG70" s="32">
        <f t="shared" si="62"/>
        <v>0</v>
      </c>
      <c r="AH70" s="32">
        <f t="shared" si="62"/>
        <v>278.83949999999999</v>
      </c>
      <c r="AI70" s="32">
        <f t="shared" si="62"/>
        <v>27.532599999999999</v>
      </c>
      <c r="AJ70" s="32">
        <f>R$51</f>
        <v>0</v>
      </c>
      <c r="AK70" s="32">
        <f t="shared" ref="AK70:AQ74" si="63">S$51</f>
        <v>1E-4</v>
      </c>
      <c r="AL70" s="32">
        <f t="shared" si="63"/>
        <v>0</v>
      </c>
      <c r="AM70" s="32">
        <f t="shared" si="63"/>
        <v>0.13589999999999999</v>
      </c>
      <c r="AN70" s="32">
        <f t="shared" si="63"/>
        <v>7.2586000000000004</v>
      </c>
      <c r="AO70" s="32">
        <f t="shared" si="63"/>
        <v>0</v>
      </c>
      <c r="AP70" s="32">
        <f t="shared" si="63"/>
        <v>459.28949999999998</v>
      </c>
      <c r="AQ70" s="32">
        <f t="shared" si="63"/>
        <v>27.310400000000001</v>
      </c>
      <c r="AS70" s="125">
        <f t="shared" si="12"/>
        <v>0</v>
      </c>
      <c r="AT70" s="125">
        <f t="shared" si="13"/>
        <v>0</v>
      </c>
      <c r="AU70" s="125">
        <f t="shared" si="14"/>
        <v>0</v>
      </c>
      <c r="AV70" s="125">
        <f t="shared" si="15"/>
        <v>0</v>
      </c>
      <c r="AW70" s="125">
        <f t="shared" si="16"/>
        <v>0</v>
      </c>
      <c r="AX70" s="125">
        <f t="shared" si="17"/>
        <v>0</v>
      </c>
      <c r="AY70" s="125">
        <f t="shared" si="18"/>
        <v>0</v>
      </c>
      <c r="AZ70" s="125">
        <f t="shared" si="19"/>
        <v>0</v>
      </c>
      <c r="BA70" s="125">
        <f t="shared" si="20"/>
        <v>0</v>
      </c>
      <c r="BB70" s="125">
        <f t="shared" si="21"/>
        <v>0</v>
      </c>
      <c r="BC70" s="125">
        <f t="shared" si="22"/>
        <v>0</v>
      </c>
      <c r="BD70" s="125">
        <f t="shared" si="23"/>
        <v>0</v>
      </c>
      <c r="BE70" s="58"/>
      <c r="BF70" s="125">
        <f t="shared" si="24"/>
        <v>0</v>
      </c>
      <c r="BG70" s="125">
        <f t="shared" si="25"/>
        <v>0</v>
      </c>
      <c r="BH70" s="125">
        <f t="shared" si="26"/>
        <v>0</v>
      </c>
      <c r="BI70" s="125">
        <f t="shared" si="27"/>
        <v>0</v>
      </c>
      <c r="BJ70" s="125">
        <f t="shared" si="28"/>
        <v>0</v>
      </c>
      <c r="BK70" s="125">
        <f t="shared" si="29"/>
        <v>0</v>
      </c>
      <c r="BL70" s="125">
        <f t="shared" si="30"/>
        <v>0</v>
      </c>
      <c r="BM70" s="125">
        <f t="shared" si="31"/>
        <v>0</v>
      </c>
      <c r="BN70" s="125">
        <f t="shared" si="32"/>
        <v>0</v>
      </c>
      <c r="BO70" s="125">
        <f t="shared" si="33"/>
        <v>0</v>
      </c>
      <c r="BP70" s="125">
        <f t="shared" si="34"/>
        <v>0</v>
      </c>
      <c r="BQ70" s="125">
        <f t="shared" si="35"/>
        <v>0</v>
      </c>
      <c r="BS70" s="58">
        <v>29</v>
      </c>
      <c r="BT70" s="32">
        <f t="shared" si="36"/>
        <v>0</v>
      </c>
      <c r="BU70" s="32">
        <f t="shared" si="37"/>
        <v>0</v>
      </c>
      <c r="BV70" s="58">
        <f>1+$B$71*(IF('Male Inactive'!$O27&gt;=0, ((('Male Inactive'!$O27)/7)/60), 0))^0.25</f>
        <v>0.92195452428880342</v>
      </c>
      <c r="BW70" s="58">
        <f>1+$B$71*(IF('Male Barely'!$O27&gt;=0, ((('Male Barely'!$O27)/7)/60), 0))^0.25</f>
        <v>0.87117841463713974</v>
      </c>
      <c r="BX70" s="58">
        <f>1+$B$71*(IF('Male Somewhat'!$O27&gt;=0, ((('Male Somewhat'!$O27)/7)/60), 0))^0.25</f>
        <v>0.85530183565516804</v>
      </c>
      <c r="BY70" s="58">
        <f>1+$B$71*(IF('Male Active'!$O27&gt;=0, ((('Male Active'!$O27)/7)/60), 0))^0.25</f>
        <v>0.83900679433820735</v>
      </c>
      <c r="BZ70" s="58">
        <f>1+$B$71*(IF('Male Highly'!$O27&gt;=0, ((('Male Highly'!$O27)/7)/60), 0))^0.25</f>
        <v>0.80921946000150169</v>
      </c>
      <c r="CA70" s="32">
        <f t="shared" si="38"/>
        <v>0</v>
      </c>
      <c r="CB70" s="32">
        <f t="shared" si="39"/>
        <v>0</v>
      </c>
      <c r="CC70" s="58">
        <f>1+$B$71*(IF('Female Inactive'!$Q27&gt;=0, ((('Female Inactive'!$Q27)/7)/60), 0))^0.25</f>
        <v>0.96090915749366013</v>
      </c>
      <c r="CD70" s="58">
        <f>1+$B$71*(IF('Female Barely'!$Q27&gt;=0, ((('Female Barely'!$Q27)/7)/60), 0))^0.25</f>
        <v>0.90094525861147479</v>
      </c>
      <c r="CE70" s="58">
        <f>1+$B$71*(IF('Female Somewhat'!$Q27&gt;=0, ((('Female Somewhat'!$Q27)/7)/60), 0))^0.25</f>
        <v>0.87422549434348573</v>
      </c>
      <c r="CF70" s="58">
        <f>1+$B$71*(IF('Female Active'!$Q27&gt;=0, ((('Female Active'!$Q27)/7)/60), 0))^0.25</f>
        <v>0.85862676091088286</v>
      </c>
      <c r="CG70" s="58">
        <f>1+$B$71*(IF('Female Highly'!$Q27&gt;=0, ((('Female Highly'!$Q27)/7)/60), 0))^0.25</f>
        <v>0.83191605106389788</v>
      </c>
      <c r="CI70" s="136">
        <f t="shared" si="9"/>
        <v>29</v>
      </c>
      <c r="CJ70" s="136">
        <f t="shared" si="40"/>
        <v>0</v>
      </c>
      <c r="CK70" s="136">
        <f t="shared" si="41"/>
        <v>0</v>
      </c>
      <c r="CL70" s="58">
        <f t="shared" si="42"/>
        <v>1</v>
      </c>
      <c r="CM70" s="58">
        <f t="shared" si="43"/>
        <v>0.94492558112794944</v>
      </c>
      <c r="CN70" s="58">
        <f t="shared" si="44"/>
        <v>0.92770501485954382</v>
      </c>
      <c r="CO70" s="58">
        <f t="shared" si="45"/>
        <v>0.91003056250026859</v>
      </c>
      <c r="CP70" s="58">
        <f t="shared" si="46"/>
        <v>0.87772166487900727</v>
      </c>
      <c r="CQ70" s="136">
        <f t="shared" si="47"/>
        <v>0</v>
      </c>
      <c r="CR70" s="136">
        <f t="shared" si="48"/>
        <v>0</v>
      </c>
      <c r="CS70" s="58">
        <f t="shared" si="49"/>
        <v>1</v>
      </c>
      <c r="CT70" s="58">
        <f t="shared" si="50"/>
        <v>0.93759670368987924</v>
      </c>
      <c r="CU70" s="58">
        <f t="shared" si="51"/>
        <v>0.90978994999249307</v>
      </c>
      <c r="CV70" s="58">
        <f t="shared" si="52"/>
        <v>0.89355664290934589</v>
      </c>
      <c r="CW70" s="58">
        <f t="shared" si="53"/>
        <v>0.86575931197677936</v>
      </c>
    </row>
    <row r="71" spans="1:101">
      <c r="A71" s="58" t="s">
        <v>371</v>
      </c>
      <c r="B71" s="58">
        <f>(0.91-1)/(1.61^0.25)</f>
        <v>-7.9898024321861119E-2</v>
      </c>
      <c r="C71" s="58"/>
      <c r="D71" s="58"/>
      <c r="E71" s="58"/>
      <c r="F71" s="58"/>
      <c r="G71" s="58"/>
      <c r="H71" s="58"/>
      <c r="AA71" s="58">
        <v>26</v>
      </c>
      <c r="AB71" s="32">
        <f>F$51</f>
        <v>0</v>
      </c>
      <c r="AC71" s="32">
        <f t="shared" si="62"/>
        <v>1E-4</v>
      </c>
      <c r="AD71" s="32">
        <f t="shared" si="62"/>
        <v>0</v>
      </c>
      <c r="AE71" s="32">
        <f t="shared" si="62"/>
        <v>0.16839999999999999</v>
      </c>
      <c r="AF71" s="32">
        <f t="shared" si="62"/>
        <v>6.0343</v>
      </c>
      <c r="AG71" s="32">
        <f t="shared" si="62"/>
        <v>0</v>
      </c>
      <c r="AH71" s="32">
        <f t="shared" si="62"/>
        <v>278.83949999999999</v>
      </c>
      <c r="AI71" s="32">
        <f t="shared" si="62"/>
        <v>27.532599999999999</v>
      </c>
      <c r="AJ71" s="32">
        <f>R$51</f>
        <v>0</v>
      </c>
      <c r="AK71" s="32">
        <f t="shared" si="63"/>
        <v>1E-4</v>
      </c>
      <c r="AL71" s="32">
        <f t="shared" si="63"/>
        <v>0</v>
      </c>
      <c r="AM71" s="32">
        <f t="shared" si="63"/>
        <v>0.13589999999999999</v>
      </c>
      <c r="AN71" s="32">
        <f t="shared" si="63"/>
        <v>7.2586000000000004</v>
      </c>
      <c r="AO71" s="32">
        <f t="shared" si="63"/>
        <v>0</v>
      </c>
      <c r="AP71" s="32">
        <f t="shared" si="63"/>
        <v>459.28949999999998</v>
      </c>
      <c r="AQ71" s="32">
        <f t="shared" si="63"/>
        <v>27.310400000000001</v>
      </c>
      <c r="AS71" s="125">
        <f t="shared" si="12"/>
        <v>0</v>
      </c>
      <c r="AT71" s="125">
        <f t="shared" si="13"/>
        <v>0</v>
      </c>
      <c r="AU71" s="125">
        <f t="shared" si="14"/>
        <v>0</v>
      </c>
      <c r="AV71" s="125">
        <f t="shared" si="15"/>
        <v>0</v>
      </c>
      <c r="AW71" s="125">
        <f t="shared" si="16"/>
        <v>0</v>
      </c>
      <c r="AX71" s="125">
        <f t="shared" si="17"/>
        <v>0</v>
      </c>
      <c r="AY71" s="125">
        <f t="shared" si="18"/>
        <v>0</v>
      </c>
      <c r="AZ71" s="125">
        <f t="shared" si="19"/>
        <v>0</v>
      </c>
      <c r="BA71" s="125">
        <f t="shared" si="20"/>
        <v>0</v>
      </c>
      <c r="BB71" s="125">
        <f t="shared" si="21"/>
        <v>0</v>
      </c>
      <c r="BC71" s="125">
        <f t="shared" si="22"/>
        <v>0</v>
      </c>
      <c r="BD71" s="125">
        <f t="shared" si="23"/>
        <v>0</v>
      </c>
      <c r="BE71" s="58"/>
      <c r="BF71" s="125">
        <f t="shared" si="24"/>
        <v>0</v>
      </c>
      <c r="BG71" s="125">
        <f t="shared" si="25"/>
        <v>0</v>
      </c>
      <c r="BH71" s="125">
        <f t="shared" si="26"/>
        <v>0</v>
      </c>
      <c r="BI71" s="125">
        <f t="shared" si="27"/>
        <v>0</v>
      </c>
      <c r="BJ71" s="125">
        <f t="shared" si="28"/>
        <v>0</v>
      </c>
      <c r="BK71" s="125">
        <f t="shared" si="29"/>
        <v>0</v>
      </c>
      <c r="BL71" s="125">
        <f t="shared" si="30"/>
        <v>0</v>
      </c>
      <c r="BM71" s="125">
        <f t="shared" si="31"/>
        <v>0</v>
      </c>
      <c r="BN71" s="125">
        <f t="shared" si="32"/>
        <v>0</v>
      </c>
      <c r="BO71" s="125">
        <f t="shared" si="33"/>
        <v>0</v>
      </c>
      <c r="BP71" s="125">
        <f t="shared" si="34"/>
        <v>0</v>
      </c>
      <c r="BQ71" s="125">
        <f t="shared" si="35"/>
        <v>0</v>
      </c>
      <c r="BS71" s="58">
        <v>30</v>
      </c>
      <c r="BT71" s="32">
        <f t="shared" si="36"/>
        <v>0</v>
      </c>
      <c r="BU71" s="32">
        <f t="shared" si="37"/>
        <v>0</v>
      </c>
      <c r="BV71" s="58">
        <f>1+$B$71*(IF('Male Inactive'!$O28&gt;=0, ((('Male Inactive'!$O28)/7)/60), 0))^0.25</f>
        <v>0.92229555469851576</v>
      </c>
      <c r="BW71" s="58">
        <f>1+$B$71*(IF('Male Barely'!$O28&gt;=0, ((('Male Barely'!$O28)/7)/60), 0))^0.25</f>
        <v>0.87058105042175882</v>
      </c>
      <c r="BX71" s="58">
        <f>1+$B$71*(IF('Male Somewhat'!$O28&gt;=0, ((('Male Somewhat'!$O28)/7)/60), 0))^0.25</f>
        <v>0.85442523703010709</v>
      </c>
      <c r="BY71" s="58">
        <f>1+$B$71*(IF('Male Active'!$O28&gt;=0, ((('Male Active'!$O28)/7)/60), 0))^0.25</f>
        <v>0.8381456072654011</v>
      </c>
      <c r="BZ71" s="58">
        <f>1+$B$71*(IF('Male Highly'!$O28&gt;=0, ((('Male Highly'!$O28)/7)/60), 0))^0.25</f>
        <v>0.8086096154813196</v>
      </c>
      <c r="CA71" s="32">
        <f t="shared" si="38"/>
        <v>0</v>
      </c>
      <c r="CB71" s="32">
        <f t="shared" si="39"/>
        <v>0</v>
      </c>
      <c r="CC71" s="58">
        <f>1+$B$71*(IF('Female Inactive'!$Q28&gt;=0, ((('Female Inactive'!$Q28)/7)/60), 0))^0.25</f>
        <v>0.96051280060868172</v>
      </c>
      <c r="CD71" s="58">
        <f>1+$B$71*(IF('Female Barely'!$Q28&gt;=0, ((('Female Barely'!$Q28)/7)/60), 0))^0.25</f>
        <v>0.89993290690361416</v>
      </c>
      <c r="CE71" s="58">
        <f>1+$B$71*(IF('Female Somewhat'!$Q28&gt;=0, ((('Female Somewhat'!$Q28)/7)/60), 0))^0.25</f>
        <v>0.87324405272622485</v>
      </c>
      <c r="CF71" s="58">
        <f>1+$B$71*(IF('Female Active'!$Q28&gt;=0, ((('Female Active'!$Q28)/7)/60), 0))^0.25</f>
        <v>0.85759125985281581</v>
      </c>
      <c r="CG71" s="58">
        <f>1+$B$71*(IF('Female Highly'!$Q28&gt;=0, ((('Female Highly'!$Q28)/7)/60), 0))^0.25</f>
        <v>0.83099921300736612</v>
      </c>
      <c r="CI71" s="136">
        <f t="shared" si="9"/>
        <v>30</v>
      </c>
      <c r="CJ71" s="136">
        <f t="shared" si="40"/>
        <v>0</v>
      </c>
      <c r="CK71" s="136">
        <f t="shared" si="41"/>
        <v>0</v>
      </c>
      <c r="CL71" s="58">
        <f t="shared" si="42"/>
        <v>1</v>
      </c>
      <c r="CM71" s="58">
        <f t="shared" si="43"/>
        <v>0.94392849015339597</v>
      </c>
      <c r="CN71" s="58">
        <f t="shared" si="44"/>
        <v>0.92641153118146125</v>
      </c>
      <c r="CO71" s="58">
        <f t="shared" si="45"/>
        <v>0.90876032416677754</v>
      </c>
      <c r="CP71" s="58">
        <f t="shared" si="46"/>
        <v>0.87673589161517929</v>
      </c>
      <c r="CQ71" s="136">
        <f t="shared" si="47"/>
        <v>0</v>
      </c>
      <c r="CR71" s="136">
        <f t="shared" si="48"/>
        <v>0</v>
      </c>
      <c r="CS71" s="58">
        <f t="shared" si="49"/>
        <v>1</v>
      </c>
      <c r="CT71" s="58">
        <f t="shared" si="50"/>
        <v>0.93692963418428388</v>
      </c>
      <c r="CU71" s="58">
        <f t="shared" si="51"/>
        <v>0.90914358681409113</v>
      </c>
      <c r="CV71" s="58">
        <f t="shared" si="52"/>
        <v>0.89284729918159966</v>
      </c>
      <c r="CW71" s="58">
        <f t="shared" si="53"/>
        <v>0.86516203894498622</v>
      </c>
    </row>
    <row r="72" spans="1:101">
      <c r="A72" s="58"/>
      <c r="B72" s="58" t="s">
        <v>372</v>
      </c>
      <c r="C72" s="58" t="s">
        <v>373</v>
      </c>
      <c r="D72" s="58"/>
      <c r="E72" s="58"/>
      <c r="F72" s="58"/>
      <c r="G72" s="58"/>
      <c r="H72" s="58"/>
      <c r="AA72" s="58">
        <v>27</v>
      </c>
      <c r="AB72" s="32">
        <f>F$51</f>
        <v>0</v>
      </c>
      <c r="AC72" s="32">
        <f t="shared" si="62"/>
        <v>1E-4</v>
      </c>
      <c r="AD72" s="32">
        <f t="shared" si="62"/>
        <v>0</v>
      </c>
      <c r="AE72" s="32">
        <f t="shared" si="62"/>
        <v>0.16839999999999999</v>
      </c>
      <c r="AF72" s="32">
        <f t="shared" si="62"/>
        <v>6.0343</v>
      </c>
      <c r="AG72" s="32">
        <f t="shared" si="62"/>
        <v>0</v>
      </c>
      <c r="AH72" s="32">
        <f t="shared" si="62"/>
        <v>278.83949999999999</v>
      </c>
      <c r="AI72" s="32">
        <f t="shared" si="62"/>
        <v>27.532599999999999</v>
      </c>
      <c r="AJ72" s="32">
        <f>R$51</f>
        <v>0</v>
      </c>
      <c r="AK72" s="32">
        <f t="shared" si="63"/>
        <v>1E-4</v>
      </c>
      <c r="AL72" s="32">
        <f t="shared" si="63"/>
        <v>0</v>
      </c>
      <c r="AM72" s="32">
        <f t="shared" si="63"/>
        <v>0.13589999999999999</v>
      </c>
      <c r="AN72" s="32">
        <f t="shared" si="63"/>
        <v>7.2586000000000004</v>
      </c>
      <c r="AO72" s="32">
        <f t="shared" si="63"/>
        <v>0</v>
      </c>
      <c r="AP72" s="32">
        <f t="shared" si="63"/>
        <v>459.28949999999998</v>
      </c>
      <c r="AQ72" s="32">
        <f t="shared" si="63"/>
        <v>27.310400000000001</v>
      </c>
      <c r="AS72" s="125">
        <f t="shared" si="12"/>
        <v>0</v>
      </c>
      <c r="AT72" s="125">
        <f t="shared" si="13"/>
        <v>0</v>
      </c>
      <c r="AU72" s="125">
        <f t="shared" si="14"/>
        <v>0</v>
      </c>
      <c r="AV72" s="125">
        <f t="shared" si="15"/>
        <v>0</v>
      </c>
      <c r="AW72" s="125">
        <f t="shared" si="16"/>
        <v>0</v>
      </c>
      <c r="AX72" s="125">
        <f t="shared" si="17"/>
        <v>0</v>
      </c>
      <c r="AY72" s="125">
        <f t="shared" si="18"/>
        <v>0</v>
      </c>
      <c r="AZ72" s="125">
        <f t="shared" si="19"/>
        <v>0</v>
      </c>
      <c r="BA72" s="125">
        <f t="shared" si="20"/>
        <v>0</v>
      </c>
      <c r="BB72" s="125">
        <f t="shared" si="21"/>
        <v>0</v>
      </c>
      <c r="BC72" s="125">
        <f t="shared" si="22"/>
        <v>0</v>
      </c>
      <c r="BD72" s="125">
        <f t="shared" si="23"/>
        <v>0</v>
      </c>
      <c r="BE72" s="58"/>
      <c r="BF72" s="125">
        <f t="shared" si="24"/>
        <v>0</v>
      </c>
      <c r="BG72" s="125">
        <f t="shared" si="25"/>
        <v>0</v>
      </c>
      <c r="BH72" s="125">
        <f t="shared" si="26"/>
        <v>0</v>
      </c>
      <c r="BI72" s="125">
        <f t="shared" si="27"/>
        <v>0</v>
      </c>
      <c r="BJ72" s="125">
        <f t="shared" si="28"/>
        <v>0</v>
      </c>
      <c r="BK72" s="125">
        <f t="shared" si="29"/>
        <v>0</v>
      </c>
      <c r="BL72" s="125">
        <f t="shared" si="30"/>
        <v>0</v>
      </c>
      <c r="BM72" s="125">
        <f t="shared" si="31"/>
        <v>0</v>
      </c>
      <c r="BN72" s="125">
        <f t="shared" si="32"/>
        <v>0</v>
      </c>
      <c r="BO72" s="125">
        <f t="shared" si="33"/>
        <v>0</v>
      </c>
      <c r="BP72" s="125">
        <f t="shared" si="34"/>
        <v>0</v>
      </c>
      <c r="BQ72" s="125">
        <f t="shared" si="35"/>
        <v>0</v>
      </c>
      <c r="BS72" s="58">
        <v>31</v>
      </c>
      <c r="BT72" s="32">
        <f t="shared" si="36"/>
        <v>0</v>
      </c>
      <c r="BU72" s="32">
        <f t="shared" si="37"/>
        <v>0</v>
      </c>
      <c r="BV72" s="58">
        <f>1+$B$71*(IF('Male Inactive'!$O29&gt;=0, ((('Male Inactive'!$O29)/7)/60), 0))^0.25</f>
        <v>0.92270125816914583</v>
      </c>
      <c r="BW72" s="58">
        <f>1+$B$71*(IF('Male Barely'!$O29&gt;=0, ((('Male Barely'!$O29)/7)/60), 0))^0.25</f>
        <v>0.87005263662353827</v>
      </c>
      <c r="BX72" s="58">
        <f>1+$B$71*(IF('Male Somewhat'!$O29&gt;=0, ((('Male Somewhat'!$O29)/7)/60), 0))^0.25</f>
        <v>0.85361645708524525</v>
      </c>
      <c r="BY72" s="58">
        <f>1+$B$71*(IF('Male Active'!$O29&gt;=0, ((('Male Active'!$O29)/7)/60), 0))^0.25</f>
        <v>0.83735548799513559</v>
      </c>
      <c r="BZ72" s="58">
        <f>1+$B$71*(IF('Male Highly'!$O29&gt;=0, ((('Male Highly'!$O29)/7)/60), 0))^0.25</f>
        <v>0.80807606590956005</v>
      </c>
      <c r="CA72" s="32">
        <f t="shared" si="38"/>
        <v>0</v>
      </c>
      <c r="CB72" s="32">
        <f t="shared" si="39"/>
        <v>0</v>
      </c>
      <c r="CC72" s="58">
        <f>1+$B$71*(IF('Female Inactive'!$Q29&gt;=0, ((('Female Inactive'!$Q29)/7)/60), 0))^0.25</f>
        <v>0.96003777386086708</v>
      </c>
      <c r="CD72" s="58">
        <f>1+$B$71*(IF('Female Barely'!$Q29&gt;=0, ((('Female Barely'!$Q29)/7)/60), 0))^0.25</f>
        <v>0.89894993621346542</v>
      </c>
      <c r="CE72" s="58">
        <f>1+$B$71*(IF('Female Somewhat'!$Q29&gt;=0, ((('Female Somewhat'!$Q29)/7)/60), 0))^0.25</f>
        <v>0.87230726898653332</v>
      </c>
      <c r="CF72" s="58">
        <f>1+$B$71*(IF('Female Active'!$Q29&gt;=0, ((('Female Active'!$Q29)/7)/60), 0))^0.25</f>
        <v>0.85659928636540694</v>
      </c>
      <c r="CG72" s="58">
        <f>1+$B$71*(IF('Female Highly'!$Q29&gt;=0, ((('Female Highly'!$Q29)/7)/60), 0))^0.25</f>
        <v>0.8301284179318178</v>
      </c>
      <c r="CI72" s="136">
        <f t="shared" si="9"/>
        <v>31</v>
      </c>
      <c r="CJ72" s="136">
        <f t="shared" si="40"/>
        <v>0</v>
      </c>
      <c r="CK72" s="136">
        <f t="shared" si="41"/>
        <v>0</v>
      </c>
      <c r="CL72" s="58">
        <f t="shared" si="42"/>
        <v>1</v>
      </c>
      <c r="CM72" s="58">
        <f t="shared" si="43"/>
        <v>0.94294077191346337</v>
      </c>
      <c r="CN72" s="58">
        <f t="shared" si="44"/>
        <v>0.92512766133972668</v>
      </c>
      <c r="CO72" s="58">
        <f t="shared" si="45"/>
        <v>0.90750443936387803</v>
      </c>
      <c r="CP72" s="58">
        <f t="shared" si="46"/>
        <v>0.8757721513385287</v>
      </c>
      <c r="CQ72" s="136">
        <f t="shared" si="47"/>
        <v>0</v>
      </c>
      <c r="CR72" s="136">
        <f t="shared" si="48"/>
        <v>0</v>
      </c>
      <c r="CS72" s="58">
        <f t="shared" si="49"/>
        <v>1</v>
      </c>
      <c r="CT72" s="58">
        <f t="shared" si="50"/>
        <v>0.93636933950866108</v>
      </c>
      <c r="CU72" s="58">
        <f t="shared" si="51"/>
        <v>0.90861765311429499</v>
      </c>
      <c r="CV72" s="58">
        <f t="shared" si="52"/>
        <v>0.89225581501915896</v>
      </c>
      <c r="CW72" s="58">
        <f t="shared" si="53"/>
        <v>0.86468307865990668</v>
      </c>
    </row>
    <row r="73" spans="1:101">
      <c r="A73" s="58" t="s">
        <v>258</v>
      </c>
      <c r="B73" s="58">
        <v>0</v>
      </c>
      <c r="C73" s="93">
        <f>1+$B$71*B73^0.25</f>
        <v>1</v>
      </c>
      <c r="D73" s="58"/>
      <c r="E73" s="109"/>
      <c r="F73" s="58"/>
      <c r="G73" s="58"/>
      <c r="H73" s="58"/>
      <c r="AA73" s="58">
        <v>28</v>
      </c>
      <c r="AB73" s="32">
        <f>F$51</f>
        <v>0</v>
      </c>
      <c r="AC73" s="32">
        <f t="shared" si="62"/>
        <v>1E-4</v>
      </c>
      <c r="AD73" s="32">
        <f t="shared" si="62"/>
        <v>0</v>
      </c>
      <c r="AE73" s="32">
        <f t="shared" si="62"/>
        <v>0.16839999999999999</v>
      </c>
      <c r="AF73" s="32">
        <f t="shared" si="62"/>
        <v>6.0343</v>
      </c>
      <c r="AG73" s="32">
        <f t="shared" si="62"/>
        <v>0</v>
      </c>
      <c r="AH73" s="32">
        <f t="shared" si="62"/>
        <v>278.83949999999999</v>
      </c>
      <c r="AI73" s="32">
        <f t="shared" si="62"/>
        <v>27.532599999999999</v>
      </c>
      <c r="AJ73" s="32">
        <f>R$51</f>
        <v>0</v>
      </c>
      <c r="AK73" s="32">
        <f t="shared" si="63"/>
        <v>1E-4</v>
      </c>
      <c r="AL73" s="32">
        <f t="shared" si="63"/>
        <v>0</v>
      </c>
      <c r="AM73" s="32">
        <f t="shared" si="63"/>
        <v>0.13589999999999999</v>
      </c>
      <c r="AN73" s="32">
        <f t="shared" si="63"/>
        <v>7.2586000000000004</v>
      </c>
      <c r="AO73" s="32">
        <f t="shared" si="63"/>
        <v>0</v>
      </c>
      <c r="AP73" s="32">
        <f t="shared" si="63"/>
        <v>459.28949999999998</v>
      </c>
      <c r="AQ73" s="32">
        <f t="shared" si="63"/>
        <v>27.310400000000001</v>
      </c>
      <c r="AS73" s="125">
        <f t="shared" si="12"/>
        <v>0</v>
      </c>
      <c r="AT73" s="125">
        <f t="shared" si="13"/>
        <v>0</v>
      </c>
      <c r="AU73" s="125">
        <f t="shared" si="14"/>
        <v>0</v>
      </c>
      <c r="AV73" s="125">
        <f t="shared" si="15"/>
        <v>0</v>
      </c>
      <c r="AW73" s="125">
        <f t="shared" si="16"/>
        <v>0</v>
      </c>
      <c r="AX73" s="125">
        <f t="shared" si="17"/>
        <v>0</v>
      </c>
      <c r="AY73" s="125">
        <f t="shared" si="18"/>
        <v>0</v>
      </c>
      <c r="AZ73" s="125">
        <f t="shared" si="19"/>
        <v>0</v>
      </c>
      <c r="BA73" s="125">
        <f t="shared" si="20"/>
        <v>0</v>
      </c>
      <c r="BB73" s="125">
        <f t="shared" si="21"/>
        <v>0</v>
      </c>
      <c r="BC73" s="125">
        <f t="shared" si="22"/>
        <v>0</v>
      </c>
      <c r="BD73" s="125">
        <f t="shared" si="23"/>
        <v>0</v>
      </c>
      <c r="BE73" s="58"/>
      <c r="BF73" s="125">
        <f t="shared" si="24"/>
        <v>0</v>
      </c>
      <c r="BG73" s="125">
        <f t="shared" si="25"/>
        <v>0</v>
      </c>
      <c r="BH73" s="125">
        <f t="shared" si="26"/>
        <v>0</v>
      </c>
      <c r="BI73" s="125">
        <f t="shared" si="27"/>
        <v>0</v>
      </c>
      <c r="BJ73" s="125">
        <f t="shared" si="28"/>
        <v>0</v>
      </c>
      <c r="BK73" s="125">
        <f t="shared" si="29"/>
        <v>0</v>
      </c>
      <c r="BL73" s="125">
        <f t="shared" si="30"/>
        <v>0</v>
      </c>
      <c r="BM73" s="125">
        <f t="shared" si="31"/>
        <v>0</v>
      </c>
      <c r="BN73" s="125">
        <f t="shared" si="32"/>
        <v>0</v>
      </c>
      <c r="BO73" s="125">
        <f t="shared" si="33"/>
        <v>0</v>
      </c>
      <c r="BP73" s="125">
        <f t="shared" si="34"/>
        <v>0</v>
      </c>
      <c r="BQ73" s="125">
        <f t="shared" si="35"/>
        <v>0</v>
      </c>
      <c r="BS73" s="58">
        <v>32</v>
      </c>
      <c r="BT73" s="32">
        <f t="shared" si="36"/>
        <v>0</v>
      </c>
      <c r="BU73" s="32">
        <f t="shared" si="37"/>
        <v>0</v>
      </c>
      <c r="BV73" s="58">
        <f>1+$B$71*(IF('Male Inactive'!$O30&gt;=0, ((('Male Inactive'!$O30)/7)/60), 0))^0.25</f>
        <v>0.92317043584581326</v>
      </c>
      <c r="BW73" s="58">
        <f>1+$B$71*(IF('Male Barely'!$O30&gt;=0, ((('Male Barely'!$O30)/7)/60), 0))^0.25</f>
        <v>0.86959157190510517</v>
      </c>
      <c r="BX73" s="58">
        <f>1+$B$71*(IF('Male Somewhat'!$O30&gt;=0, ((('Male Somewhat'!$O30)/7)/60), 0))^0.25</f>
        <v>0.85287508448457572</v>
      </c>
      <c r="BY73" s="58">
        <f>1+$B$71*(IF('Male Active'!$O30&gt;=0, ((('Male Active'!$O30)/7)/60), 0))^0.25</f>
        <v>0.83663550597984782</v>
      </c>
      <c r="BZ73" s="58">
        <f>1+$B$71*(IF('Male Highly'!$O30&gt;=0, ((('Male Highly'!$O30)/7)/60), 0))^0.25</f>
        <v>0.80761596809311087</v>
      </c>
      <c r="CA73" s="32">
        <f t="shared" si="38"/>
        <v>0</v>
      </c>
      <c r="CB73" s="32">
        <f t="shared" si="39"/>
        <v>0</v>
      </c>
      <c r="CC73" s="58">
        <f>1+$B$71*(IF('Female Inactive'!$Q30&gt;=0, ((('Female Inactive'!$Q30)/7)/60), 0))^0.25</f>
        <v>0.95950237274420969</v>
      </c>
      <c r="CD73" s="58">
        <f>1+$B$71*(IF('Female Barely'!$Q30&gt;=0, ((('Female Barely'!$Q30)/7)/60), 0))^0.25</f>
        <v>0.89800079394215804</v>
      </c>
      <c r="CE73" s="58">
        <f>1+$B$71*(IF('Female Somewhat'!$Q30&gt;=0, ((('Female Somewhat'!$Q30)/7)/60), 0))^0.25</f>
        <v>0.87141741128371286</v>
      </c>
      <c r="CF73" s="58">
        <f>1+$B$71*(IF('Female Active'!$Q30&gt;=0, ((('Female Active'!$Q30)/7)/60), 0))^0.25</f>
        <v>0.85565347054972851</v>
      </c>
      <c r="CG73" s="58">
        <f>1+$B$71*(IF('Female Highly'!$Q30&gt;=0, ((('Female Highly'!$Q30)/7)/60), 0))^0.25</f>
        <v>0.82930505741487692</v>
      </c>
      <c r="CI73" s="136">
        <f t="shared" si="9"/>
        <v>32</v>
      </c>
      <c r="CJ73" s="136">
        <f t="shared" si="40"/>
        <v>0</v>
      </c>
      <c r="CK73" s="136">
        <f t="shared" si="41"/>
        <v>0</v>
      </c>
      <c r="CL73" s="58">
        <f t="shared" si="42"/>
        <v>1</v>
      </c>
      <c r="CM73" s="58">
        <f t="shared" si="43"/>
        <v>0.94196211028831434</v>
      </c>
      <c r="CN73" s="58">
        <f t="shared" si="44"/>
        <v>0.92385441665835777</v>
      </c>
      <c r="CO73" s="58">
        <f t="shared" si="45"/>
        <v>0.90626332201953397</v>
      </c>
      <c r="CP73" s="58">
        <f t="shared" si="46"/>
        <v>0.87482867381164475</v>
      </c>
      <c r="CQ73" s="136">
        <f t="shared" si="47"/>
        <v>0</v>
      </c>
      <c r="CR73" s="136">
        <f t="shared" si="48"/>
        <v>0</v>
      </c>
      <c r="CS73" s="58">
        <f t="shared" si="49"/>
        <v>1</v>
      </c>
      <c r="CT73" s="58">
        <f t="shared" si="50"/>
        <v>0.93590262979115413</v>
      </c>
      <c r="CU73" s="58">
        <f t="shared" si="51"/>
        <v>0.90819724477744557</v>
      </c>
      <c r="CV73" s="58">
        <f t="shared" si="52"/>
        <v>0.89176795686552635</v>
      </c>
      <c r="CW73" s="58">
        <f t="shared" si="53"/>
        <v>0.86430745871220305</v>
      </c>
    </row>
    <row r="74" spans="1:101">
      <c r="A74" s="58" t="s">
        <v>259</v>
      </c>
      <c r="B74" s="58">
        <v>1</v>
      </c>
      <c r="C74" s="93">
        <f>1+$B$71*B74^0.25</f>
        <v>0.92010197567813889</v>
      </c>
      <c r="D74" s="58"/>
      <c r="E74" s="58"/>
      <c r="F74" s="58"/>
      <c r="G74" s="58"/>
      <c r="H74" s="58"/>
      <c r="AA74" s="58">
        <v>29</v>
      </c>
      <c r="AB74" s="32">
        <f>F$51</f>
        <v>0</v>
      </c>
      <c r="AC74" s="32">
        <f t="shared" si="62"/>
        <v>1E-4</v>
      </c>
      <c r="AD74" s="32">
        <f t="shared" si="62"/>
        <v>0</v>
      </c>
      <c r="AE74" s="32">
        <f t="shared" si="62"/>
        <v>0.16839999999999999</v>
      </c>
      <c r="AF74" s="32">
        <f t="shared" si="62"/>
        <v>6.0343</v>
      </c>
      <c r="AG74" s="32">
        <f t="shared" si="62"/>
        <v>0</v>
      </c>
      <c r="AH74" s="32">
        <f t="shared" si="62"/>
        <v>278.83949999999999</v>
      </c>
      <c r="AI74" s="32">
        <f t="shared" si="62"/>
        <v>27.532599999999999</v>
      </c>
      <c r="AJ74" s="32">
        <f>R$51</f>
        <v>0</v>
      </c>
      <c r="AK74" s="32">
        <f t="shared" si="63"/>
        <v>1E-4</v>
      </c>
      <c r="AL74" s="32">
        <f t="shared" si="63"/>
        <v>0</v>
      </c>
      <c r="AM74" s="32">
        <f t="shared" si="63"/>
        <v>0.13589999999999999</v>
      </c>
      <c r="AN74" s="32">
        <f t="shared" si="63"/>
        <v>7.2586000000000004</v>
      </c>
      <c r="AO74" s="32">
        <f t="shared" si="63"/>
        <v>0</v>
      </c>
      <c r="AP74" s="32">
        <f t="shared" si="63"/>
        <v>459.28949999999998</v>
      </c>
      <c r="AQ74" s="32">
        <f t="shared" si="63"/>
        <v>27.310400000000001</v>
      </c>
      <c r="AS74" s="125">
        <f t="shared" si="12"/>
        <v>0</v>
      </c>
      <c r="AT74" s="125">
        <f t="shared" si="13"/>
        <v>0</v>
      </c>
      <c r="AU74" s="125">
        <f t="shared" si="14"/>
        <v>0</v>
      </c>
      <c r="AV74" s="125">
        <f t="shared" si="15"/>
        <v>0</v>
      </c>
      <c r="AW74" s="125">
        <f t="shared" si="16"/>
        <v>0</v>
      </c>
      <c r="AX74" s="125">
        <f t="shared" si="17"/>
        <v>0</v>
      </c>
      <c r="AY74" s="125">
        <f t="shared" si="18"/>
        <v>0</v>
      </c>
      <c r="AZ74" s="125">
        <f t="shared" si="19"/>
        <v>0</v>
      </c>
      <c r="BA74" s="125">
        <f t="shared" si="20"/>
        <v>0</v>
      </c>
      <c r="BB74" s="125">
        <f t="shared" si="21"/>
        <v>0</v>
      </c>
      <c r="BC74" s="125">
        <f t="shared" si="22"/>
        <v>0</v>
      </c>
      <c r="BD74" s="125">
        <f t="shared" si="23"/>
        <v>0</v>
      </c>
      <c r="BE74" s="58"/>
      <c r="BF74" s="125">
        <f t="shared" si="24"/>
        <v>0</v>
      </c>
      <c r="BG74" s="125">
        <f t="shared" si="25"/>
        <v>0</v>
      </c>
      <c r="BH74" s="125">
        <f t="shared" si="26"/>
        <v>0</v>
      </c>
      <c r="BI74" s="125">
        <f t="shared" si="27"/>
        <v>0</v>
      </c>
      <c r="BJ74" s="125">
        <f t="shared" si="28"/>
        <v>0</v>
      </c>
      <c r="BK74" s="125">
        <f t="shared" si="29"/>
        <v>0</v>
      </c>
      <c r="BL74" s="125">
        <f t="shared" si="30"/>
        <v>0</v>
      </c>
      <c r="BM74" s="125">
        <f t="shared" si="31"/>
        <v>0</v>
      </c>
      <c r="BN74" s="125">
        <f t="shared" si="32"/>
        <v>0</v>
      </c>
      <c r="BO74" s="125">
        <f t="shared" si="33"/>
        <v>0</v>
      </c>
      <c r="BP74" s="125">
        <f t="shared" si="34"/>
        <v>0</v>
      </c>
      <c r="BQ74" s="125">
        <f t="shared" si="35"/>
        <v>0</v>
      </c>
      <c r="BS74" s="58">
        <v>33</v>
      </c>
      <c r="BT74" s="32">
        <f t="shared" si="36"/>
        <v>0</v>
      </c>
      <c r="BU74" s="32">
        <f t="shared" si="37"/>
        <v>0</v>
      </c>
      <c r="BV74" s="58">
        <f>1+$B$71*(IF('Male Inactive'!$O31&gt;=0, ((('Male Inactive'!$O31)/7)/60), 0))^0.25</f>
        <v>0.92370221615611425</v>
      </c>
      <c r="BW74" s="58">
        <f>1+$B$71*(IF('Male Barely'!$O31&gt;=0, ((('Male Barely'!$O31)/7)/60), 0))^0.25</f>
        <v>0.86919660005304444</v>
      </c>
      <c r="BX74" s="58">
        <f>1+$B$71*(IF('Male Somewhat'!$O31&gt;=0, ((('Male Somewhat'!$O31)/7)/60), 0))^0.25</f>
        <v>0.85220093905555749</v>
      </c>
      <c r="BY74" s="58">
        <f>1+$B$71*(IF('Male Active'!$O31&gt;=0, ((('Male Active'!$O31)/7)/60), 0))^0.25</f>
        <v>0.83598499380939539</v>
      </c>
      <c r="BZ74" s="58">
        <f>1+$B$71*(IF('Male Highly'!$O31&gt;=0, ((('Male Highly'!$O31)/7)/60), 0))^0.25</f>
        <v>0.80722679807132947</v>
      </c>
      <c r="CA74" s="32">
        <f t="shared" si="38"/>
        <v>0</v>
      </c>
      <c r="CB74" s="32">
        <f t="shared" si="39"/>
        <v>0</v>
      </c>
      <c r="CC74" s="58">
        <f>1+$B$71*(IF('Female Inactive'!$Q31&gt;=0, ((('Female Inactive'!$Q31)/7)/60), 0))^0.25</f>
        <v>0.95892342812815357</v>
      </c>
      <c r="CD74" s="58">
        <f>1+$B$71*(IF('Female Barely'!$Q31&gt;=0, ((('Female Barely'!$Q31)/7)/60), 0))^0.25</f>
        <v>0.89708944149204983</v>
      </c>
      <c r="CE74" s="58">
        <f>1+$B$71*(IF('Female Somewhat'!$Q31&gt;=0, ((('Female Somewhat'!$Q31)/7)/60), 0))^0.25</f>
        <v>0.87057662911595335</v>
      </c>
      <c r="CF74" s="58">
        <f>1+$B$71*(IF('Female Active'!$Q31&gt;=0, ((('Female Active'!$Q31)/7)/60), 0))^0.25</f>
        <v>0.85475629503623918</v>
      </c>
      <c r="CG74" s="58">
        <f>1+$B$71*(IF('Female Highly'!$Q31&gt;=0, ((('Female Highly'!$Q31)/7)/60), 0))^0.25</f>
        <v>0.82853051738596317</v>
      </c>
      <c r="CI74" s="136">
        <f t="shared" si="9"/>
        <v>33</v>
      </c>
      <c r="CJ74" s="136">
        <f t="shared" si="40"/>
        <v>0</v>
      </c>
      <c r="CK74" s="136">
        <f t="shared" si="41"/>
        <v>0</v>
      </c>
      <c r="CL74" s="58">
        <f t="shared" si="42"/>
        <v>1</v>
      </c>
      <c r="CM74" s="58">
        <f t="shared" si="43"/>
        <v>0.94099222114039205</v>
      </c>
      <c r="CN74" s="58">
        <f t="shared" si="44"/>
        <v>0.92259271889797834</v>
      </c>
      <c r="CO74" s="58">
        <f t="shared" si="45"/>
        <v>0.90503733691173283</v>
      </c>
      <c r="CP74" s="58">
        <f t="shared" si="46"/>
        <v>0.87390371480379847</v>
      </c>
      <c r="CQ74" s="136">
        <f t="shared" si="47"/>
        <v>0</v>
      </c>
      <c r="CR74" s="136">
        <f t="shared" si="48"/>
        <v>0</v>
      </c>
      <c r="CS74" s="58">
        <f t="shared" si="49"/>
        <v>1</v>
      </c>
      <c r="CT74" s="58">
        <f t="shared" si="50"/>
        <v>0.93551728446471949</v>
      </c>
      <c r="CU74" s="58">
        <f t="shared" si="51"/>
        <v>0.90786876572130926</v>
      </c>
      <c r="CV74" s="58">
        <f t="shared" si="52"/>
        <v>0.89137074970078511</v>
      </c>
      <c r="CW74" s="58">
        <f t="shared" si="53"/>
        <v>0.86402156114099626</v>
      </c>
    </row>
    <row r="75" spans="1:101">
      <c r="A75" s="58" t="s">
        <v>260</v>
      </c>
      <c r="B75" s="58">
        <v>2</v>
      </c>
      <c r="C75" s="93">
        <f>1+$B$71*B75^0.25</f>
        <v>0.9049847010017823</v>
      </c>
      <c r="D75" s="58"/>
      <c r="E75" s="58"/>
      <c r="F75" s="58"/>
      <c r="G75" s="58"/>
      <c r="H75" s="58"/>
      <c r="AA75" s="58">
        <v>30</v>
      </c>
      <c r="AB75" s="32">
        <f>F$52</f>
        <v>0</v>
      </c>
      <c r="AC75" s="32">
        <f t="shared" ref="AC75:AI79" si="64">G$52</f>
        <v>1E-4</v>
      </c>
      <c r="AD75" s="32">
        <f t="shared" si="64"/>
        <v>0</v>
      </c>
      <c r="AE75" s="32">
        <f t="shared" si="64"/>
        <v>0.16639999999999999</v>
      </c>
      <c r="AF75" s="32">
        <f t="shared" si="64"/>
        <v>6.1634000000000002</v>
      </c>
      <c r="AG75" s="32">
        <f t="shared" si="64"/>
        <v>0</v>
      </c>
      <c r="AH75" s="32">
        <f t="shared" si="64"/>
        <v>207.4032</v>
      </c>
      <c r="AI75" s="32">
        <f t="shared" si="64"/>
        <v>32.706400000000002</v>
      </c>
      <c r="AJ75" s="32">
        <f>R$52</f>
        <v>0</v>
      </c>
      <c r="AK75" s="32">
        <f t="shared" ref="AK75:AQ79" si="65">S$52</f>
        <v>1E-4</v>
      </c>
      <c r="AL75" s="32">
        <f t="shared" si="65"/>
        <v>0</v>
      </c>
      <c r="AM75" s="32">
        <f t="shared" si="65"/>
        <v>0.13639999999999999</v>
      </c>
      <c r="AN75" s="32">
        <f t="shared" si="65"/>
        <v>7.1649000000000003</v>
      </c>
      <c r="AO75" s="32">
        <f t="shared" si="65"/>
        <v>0</v>
      </c>
      <c r="AP75" s="32">
        <f t="shared" si="65"/>
        <v>337.40929999999997</v>
      </c>
      <c r="AQ75" s="32">
        <f t="shared" si="65"/>
        <v>32.888599999999997</v>
      </c>
      <c r="AS75" s="125">
        <f t="shared" si="12"/>
        <v>0</v>
      </c>
      <c r="AT75" s="125">
        <f t="shared" si="13"/>
        <v>0</v>
      </c>
      <c r="AU75" s="125">
        <f t="shared" si="14"/>
        <v>0</v>
      </c>
      <c r="AV75" s="125">
        <f t="shared" si="15"/>
        <v>0</v>
      </c>
      <c r="AW75" s="125">
        <f t="shared" si="16"/>
        <v>0</v>
      </c>
      <c r="AX75" s="125">
        <f t="shared" si="17"/>
        <v>0</v>
      </c>
      <c r="AY75" s="125">
        <f t="shared" si="18"/>
        <v>0</v>
      </c>
      <c r="AZ75" s="125">
        <f t="shared" si="19"/>
        <v>0</v>
      </c>
      <c r="BA75" s="125">
        <f t="shared" si="20"/>
        <v>0</v>
      </c>
      <c r="BB75" s="125">
        <f t="shared" si="21"/>
        <v>0</v>
      </c>
      <c r="BC75" s="125">
        <f t="shared" si="22"/>
        <v>0</v>
      </c>
      <c r="BD75" s="125">
        <f t="shared" si="23"/>
        <v>0</v>
      </c>
      <c r="BE75" s="58"/>
      <c r="BF75" s="125">
        <f t="shared" si="24"/>
        <v>0</v>
      </c>
      <c r="BG75" s="125">
        <f t="shared" si="25"/>
        <v>0</v>
      </c>
      <c r="BH75" s="125">
        <f t="shared" si="26"/>
        <v>0</v>
      </c>
      <c r="BI75" s="125">
        <f t="shared" si="27"/>
        <v>0</v>
      </c>
      <c r="BJ75" s="125">
        <f t="shared" si="28"/>
        <v>0</v>
      </c>
      <c r="BK75" s="125">
        <f t="shared" si="29"/>
        <v>0</v>
      </c>
      <c r="BL75" s="125">
        <f t="shared" si="30"/>
        <v>0</v>
      </c>
      <c r="BM75" s="125">
        <f t="shared" si="31"/>
        <v>0</v>
      </c>
      <c r="BN75" s="125">
        <f t="shared" si="32"/>
        <v>0</v>
      </c>
      <c r="BO75" s="125">
        <f t="shared" si="33"/>
        <v>0</v>
      </c>
      <c r="BP75" s="125">
        <f t="shared" si="34"/>
        <v>0</v>
      </c>
      <c r="BQ75" s="125">
        <f t="shared" si="35"/>
        <v>0</v>
      </c>
      <c r="BS75" s="58">
        <v>34</v>
      </c>
      <c r="BT75" s="32">
        <f t="shared" si="36"/>
        <v>0</v>
      </c>
      <c r="BU75" s="32">
        <f t="shared" si="37"/>
        <v>0</v>
      </c>
      <c r="BV75" s="58">
        <f>1+$B$71*(IF('Male Inactive'!$O32&gt;=0, ((('Male Inactive'!$O32)/7)/60), 0))^0.25</f>
        <v>0.92429603680011785</v>
      </c>
      <c r="BW75" s="58">
        <f>1+$B$71*(IF('Male Barely'!$O32&gt;=0, ((('Male Barely'!$O32)/7)/60), 0))^0.25</f>
        <v>0.86886678459778821</v>
      </c>
      <c r="BX75" s="58">
        <f>1+$B$71*(IF('Male Somewhat'!$O32&gt;=0, ((('Male Somewhat'!$O32)/7)/60), 0))^0.25</f>
        <v>0.85159406582953212</v>
      </c>
      <c r="BY75" s="58">
        <f>1+$B$71*(IF('Male Active'!$O32&gt;=0, ((('Male Active'!$O32)/7)/60), 0))^0.25</f>
        <v>0.83540353393438505</v>
      </c>
      <c r="BZ75" s="58">
        <f>1+$B$71*(IF('Male Highly'!$O32&gt;=0, ((('Male Highly'!$O32)/7)/60), 0))^0.25</f>
        <v>0.80690631834809234</v>
      </c>
      <c r="CA75" s="32">
        <f t="shared" si="38"/>
        <v>0</v>
      </c>
      <c r="CB75" s="32">
        <f t="shared" si="39"/>
        <v>0</v>
      </c>
      <c r="CC75" s="58">
        <f>1+$B$71*(IF('Female Inactive'!$Q32&gt;=0, ((('Female Inactive'!$Q32)/7)/60), 0))^0.25</f>
        <v>0.95831589786830007</v>
      </c>
      <c r="CD75" s="58">
        <f>1+$B$71*(IF('Female Barely'!$Q32&gt;=0, ((('Female Barely'!$Q32)/7)/60), 0))^0.25</f>
        <v>0.89621944586169278</v>
      </c>
      <c r="CE75" s="58">
        <f>1+$B$71*(IF('Female Somewhat'!$Q32&gt;=0, ((('Female Somewhat'!$Q32)/7)/60), 0))^0.25</f>
        <v>0.8697869919175748</v>
      </c>
      <c r="CF75" s="58">
        <f>1+$B$71*(IF('Female Active'!$Q32&gt;=0, ((('Female Active'!$Q32)/7)/60), 0))^0.25</f>
        <v>0.85391013414938965</v>
      </c>
      <c r="CG75" s="58">
        <f>1+$B$71*(IF('Female Highly'!$Q32&gt;=0, ((('Female Highly'!$Q32)/7)/60), 0))^0.25</f>
        <v>0.82780619340577755</v>
      </c>
      <c r="CI75" s="136">
        <f t="shared" si="9"/>
        <v>34</v>
      </c>
      <c r="CJ75" s="136">
        <f t="shared" si="40"/>
        <v>0</v>
      </c>
      <c r="CK75" s="136">
        <f t="shared" si="41"/>
        <v>0</v>
      </c>
      <c r="CL75" s="58">
        <f t="shared" si="42"/>
        <v>1</v>
      </c>
      <c r="CM75" s="58">
        <f t="shared" si="43"/>
        <v>0.94003084510215595</v>
      </c>
      <c r="CN75" s="58">
        <f t="shared" si="44"/>
        <v>0.9213434137159372</v>
      </c>
      <c r="CO75" s="58">
        <f t="shared" si="45"/>
        <v>0.90382680512893288</v>
      </c>
      <c r="CP75" s="58">
        <f t="shared" si="46"/>
        <v>0.87299554062957485</v>
      </c>
      <c r="CQ75" s="136">
        <f t="shared" si="47"/>
        <v>0</v>
      </c>
      <c r="CR75" s="136">
        <f t="shared" si="48"/>
        <v>0</v>
      </c>
      <c r="CS75" s="58">
        <f t="shared" si="49"/>
        <v>1</v>
      </c>
      <c r="CT75" s="58">
        <f t="shared" si="50"/>
        <v>0.93520252335922205</v>
      </c>
      <c r="CU75" s="58">
        <f t="shared" si="51"/>
        <v>0.90762033046968016</v>
      </c>
      <c r="CV75" s="58">
        <f t="shared" si="52"/>
        <v>0.89105287311714954</v>
      </c>
      <c r="CW75" s="58">
        <f t="shared" si="53"/>
        <v>0.86381348284753356</v>
      </c>
    </row>
    <row r="76" spans="1:101">
      <c r="A76" s="58" t="s">
        <v>48</v>
      </c>
      <c r="B76" s="58">
        <v>3</v>
      </c>
      <c r="C76" s="93">
        <f>1+$B$71*B76^0.25</f>
        <v>0.89484828650375237</v>
      </c>
      <c r="D76" s="58"/>
      <c r="E76" s="58"/>
      <c r="F76" s="58"/>
      <c r="G76" s="58"/>
      <c r="H76" s="58"/>
      <c r="AA76" s="58">
        <v>31</v>
      </c>
      <c r="AB76" s="32">
        <f>F$52</f>
        <v>0</v>
      </c>
      <c r="AC76" s="32">
        <f t="shared" si="64"/>
        <v>1E-4</v>
      </c>
      <c r="AD76" s="32">
        <f t="shared" si="64"/>
        <v>0</v>
      </c>
      <c r="AE76" s="32">
        <f t="shared" si="64"/>
        <v>0.16639999999999999</v>
      </c>
      <c r="AF76" s="32">
        <f t="shared" si="64"/>
        <v>6.1634000000000002</v>
      </c>
      <c r="AG76" s="32">
        <f t="shared" si="64"/>
        <v>0</v>
      </c>
      <c r="AH76" s="32">
        <f t="shared" si="64"/>
        <v>207.4032</v>
      </c>
      <c r="AI76" s="32">
        <f t="shared" si="64"/>
        <v>32.706400000000002</v>
      </c>
      <c r="AJ76" s="32">
        <f>R$52</f>
        <v>0</v>
      </c>
      <c r="AK76" s="32">
        <f t="shared" si="65"/>
        <v>1E-4</v>
      </c>
      <c r="AL76" s="32">
        <f t="shared" si="65"/>
        <v>0</v>
      </c>
      <c r="AM76" s="32">
        <f t="shared" si="65"/>
        <v>0.13639999999999999</v>
      </c>
      <c r="AN76" s="32">
        <f t="shared" si="65"/>
        <v>7.1649000000000003</v>
      </c>
      <c r="AO76" s="32">
        <f t="shared" si="65"/>
        <v>0</v>
      </c>
      <c r="AP76" s="32">
        <f t="shared" si="65"/>
        <v>337.40929999999997</v>
      </c>
      <c r="AQ76" s="32">
        <f t="shared" si="65"/>
        <v>32.888599999999997</v>
      </c>
      <c r="AS76" s="125">
        <f t="shared" si="12"/>
        <v>0</v>
      </c>
      <c r="AT76" s="125">
        <f t="shared" si="13"/>
        <v>0</v>
      </c>
      <c r="AU76" s="125">
        <f t="shared" si="14"/>
        <v>0</v>
      </c>
      <c r="AV76" s="125">
        <f t="shared" si="15"/>
        <v>0</v>
      </c>
      <c r="AW76" s="125">
        <f t="shared" si="16"/>
        <v>0</v>
      </c>
      <c r="AX76" s="125">
        <f t="shared" si="17"/>
        <v>0</v>
      </c>
      <c r="AY76" s="125">
        <f t="shared" si="18"/>
        <v>0</v>
      </c>
      <c r="AZ76" s="125">
        <f t="shared" si="19"/>
        <v>0</v>
      </c>
      <c r="BA76" s="125">
        <f t="shared" si="20"/>
        <v>0</v>
      </c>
      <c r="BB76" s="125">
        <f t="shared" si="21"/>
        <v>0</v>
      </c>
      <c r="BC76" s="125">
        <f t="shared" si="22"/>
        <v>0</v>
      </c>
      <c r="BD76" s="125">
        <f t="shared" si="23"/>
        <v>0</v>
      </c>
      <c r="BE76" s="58"/>
      <c r="BF76" s="125">
        <f t="shared" si="24"/>
        <v>0</v>
      </c>
      <c r="BG76" s="125">
        <f t="shared" si="25"/>
        <v>0</v>
      </c>
      <c r="BH76" s="125">
        <f t="shared" si="26"/>
        <v>0</v>
      </c>
      <c r="BI76" s="125">
        <f t="shared" si="27"/>
        <v>0</v>
      </c>
      <c r="BJ76" s="125">
        <f t="shared" si="28"/>
        <v>0</v>
      </c>
      <c r="BK76" s="125">
        <f t="shared" si="29"/>
        <v>0</v>
      </c>
      <c r="BL76" s="125">
        <f t="shared" si="30"/>
        <v>0</v>
      </c>
      <c r="BM76" s="125">
        <f t="shared" si="31"/>
        <v>0</v>
      </c>
      <c r="BN76" s="125">
        <f t="shared" si="32"/>
        <v>0</v>
      </c>
      <c r="BO76" s="125">
        <f t="shared" si="33"/>
        <v>0</v>
      </c>
      <c r="BP76" s="125">
        <f t="shared" si="34"/>
        <v>0</v>
      </c>
      <c r="BQ76" s="125">
        <f t="shared" si="35"/>
        <v>0</v>
      </c>
      <c r="BS76" s="58">
        <v>35</v>
      </c>
      <c r="BT76" s="32">
        <f t="shared" si="36"/>
        <v>0</v>
      </c>
      <c r="BU76" s="32">
        <f t="shared" si="37"/>
        <v>0</v>
      </c>
      <c r="BV76" s="58">
        <f>1+$B$71*(IF('Male Inactive'!$O33&gt;=0, ((('Male Inactive'!$O33)/7)/60), 0))^0.25</f>
        <v>0.92495163364737021</v>
      </c>
      <c r="BW76" s="58">
        <f>1+$B$71*(IF('Male Barely'!$O33&gt;=0, ((('Male Barely'!$O33)/7)/60), 0))^0.25</f>
        <v>0.86860148995030417</v>
      </c>
      <c r="BX76" s="58">
        <f>1+$B$71*(IF('Male Somewhat'!$O33&gt;=0, ((('Male Somewhat'!$O33)/7)/60), 0))^0.25</f>
        <v>0.85105473250256769</v>
      </c>
      <c r="BY76" s="58">
        <f>1+$B$71*(IF('Male Active'!$O33&gt;=0, ((('Male Active'!$O33)/7)/60), 0))^0.25</f>
        <v>0.83489094936269359</v>
      </c>
      <c r="BZ76" s="58">
        <f>1+$B$71*(IF('Male Highly'!$O33&gt;=0, ((('Male Highly'!$O33)/7)/60), 0))^0.25</f>
        <v>0.80665255032891958</v>
      </c>
      <c r="CA76" s="32">
        <f t="shared" si="38"/>
        <v>0</v>
      </c>
      <c r="CB76" s="32">
        <f t="shared" si="39"/>
        <v>0</v>
      </c>
      <c r="CC76" s="58">
        <f>1+$B$71*(IF('Female Inactive'!$Q33&gt;=0, ((('Female Inactive'!$Q33)/7)/60), 0))^0.25</f>
        <v>0.95769274531874515</v>
      </c>
      <c r="CD76" s="58">
        <f>1+$B$71*(IF('Female Barely'!$Q33&gt;=0, ((('Female Barely'!$Q33)/7)/60), 0))^0.25</f>
        <v>0.89539406168680724</v>
      </c>
      <c r="CE76" s="58">
        <f>1+$B$71*(IF('Female Somewhat'!$Q33&gt;=0, ((('Female Somewhat'!$Q33)/7)/60), 0))^0.25</f>
        <v>0.86905052462475574</v>
      </c>
      <c r="CF76" s="58">
        <f>1+$B$71*(IF('Female Active'!$Q33&gt;=0, ((('Female Active'!$Q33)/7)/60), 0))^0.25</f>
        <v>0.85311729021687843</v>
      </c>
      <c r="CG76" s="58">
        <f>1+$B$71*(IF('Female Highly'!$Q33&gt;=0, ((('Female Highly'!$Q33)/7)/60), 0))^0.25</f>
        <v>0.82713350550150155</v>
      </c>
      <c r="CI76" s="136">
        <f t="shared" si="9"/>
        <v>35</v>
      </c>
      <c r="CJ76" s="136">
        <f t="shared" si="40"/>
        <v>0</v>
      </c>
      <c r="CK76" s="136">
        <f t="shared" si="41"/>
        <v>0</v>
      </c>
      <c r="CL76" s="58">
        <f t="shared" si="42"/>
        <v>1</v>
      </c>
      <c r="CM76" s="58">
        <f t="shared" si="43"/>
        <v>0.9390777402329028</v>
      </c>
      <c r="CN76" s="58">
        <f t="shared" si="44"/>
        <v>0.9201072807954247</v>
      </c>
      <c r="CO76" s="58">
        <f t="shared" si="45"/>
        <v>0.90263200689798284</v>
      </c>
      <c r="CP76" s="58">
        <f t="shared" si="46"/>
        <v>0.87210241161263669</v>
      </c>
      <c r="CQ76" s="136">
        <f t="shared" si="47"/>
        <v>0</v>
      </c>
      <c r="CR76" s="136">
        <f t="shared" si="48"/>
        <v>0</v>
      </c>
      <c r="CS76" s="58">
        <f t="shared" si="49"/>
        <v>1</v>
      </c>
      <c r="CT76" s="58">
        <f t="shared" si="50"/>
        <v>0.93494919541109889</v>
      </c>
      <c r="CU76" s="58">
        <f t="shared" si="51"/>
        <v>0.90744190020517801</v>
      </c>
      <c r="CV76" s="58">
        <f t="shared" si="52"/>
        <v>0.8908047955745334</v>
      </c>
      <c r="CW76" s="58">
        <f t="shared" si="53"/>
        <v>0.86367314521758221</v>
      </c>
    </row>
    <row r="77" spans="1:101">
      <c r="A77" s="58" t="s">
        <v>261</v>
      </c>
      <c r="B77" s="58">
        <v>4</v>
      </c>
      <c r="C77" s="93">
        <f>1+$B$71*B77^0.25</f>
        <v>0.88700713039720858</v>
      </c>
      <c r="D77" s="58"/>
      <c r="E77" s="58"/>
      <c r="F77" s="58"/>
      <c r="G77" s="58"/>
      <c r="H77" s="58"/>
      <c r="AA77" s="58">
        <v>32</v>
      </c>
      <c r="AB77" s="32">
        <f>F$52</f>
        <v>0</v>
      </c>
      <c r="AC77" s="32">
        <f t="shared" si="64"/>
        <v>1E-4</v>
      </c>
      <c r="AD77" s="32">
        <f t="shared" si="64"/>
        <v>0</v>
      </c>
      <c r="AE77" s="32">
        <f t="shared" si="64"/>
        <v>0.16639999999999999</v>
      </c>
      <c r="AF77" s="32">
        <f t="shared" si="64"/>
        <v>6.1634000000000002</v>
      </c>
      <c r="AG77" s="32">
        <f t="shared" si="64"/>
        <v>0</v>
      </c>
      <c r="AH77" s="32">
        <f t="shared" si="64"/>
        <v>207.4032</v>
      </c>
      <c r="AI77" s="32">
        <f t="shared" si="64"/>
        <v>32.706400000000002</v>
      </c>
      <c r="AJ77" s="32">
        <f>R$52</f>
        <v>0</v>
      </c>
      <c r="AK77" s="32">
        <f t="shared" si="65"/>
        <v>1E-4</v>
      </c>
      <c r="AL77" s="32">
        <f t="shared" si="65"/>
        <v>0</v>
      </c>
      <c r="AM77" s="32">
        <f t="shared" si="65"/>
        <v>0.13639999999999999</v>
      </c>
      <c r="AN77" s="32">
        <f t="shared" si="65"/>
        <v>7.1649000000000003</v>
      </c>
      <c r="AO77" s="32">
        <f t="shared" si="65"/>
        <v>0</v>
      </c>
      <c r="AP77" s="32">
        <f t="shared" si="65"/>
        <v>337.40929999999997</v>
      </c>
      <c r="AQ77" s="32">
        <f t="shared" si="65"/>
        <v>32.888599999999997</v>
      </c>
      <c r="AS77" s="125">
        <f t="shared" si="12"/>
        <v>0</v>
      </c>
      <c r="AT77" s="125">
        <f t="shared" si="13"/>
        <v>0</v>
      </c>
      <c r="AU77" s="125">
        <f t="shared" si="14"/>
        <v>0</v>
      </c>
      <c r="AV77" s="125">
        <f t="shared" si="15"/>
        <v>0</v>
      </c>
      <c r="AW77" s="125">
        <f t="shared" si="16"/>
        <v>0</v>
      </c>
      <c r="AX77" s="125">
        <f t="shared" si="17"/>
        <v>0</v>
      </c>
      <c r="AY77" s="125">
        <f t="shared" si="18"/>
        <v>0</v>
      </c>
      <c r="AZ77" s="125">
        <f t="shared" si="19"/>
        <v>0</v>
      </c>
      <c r="BA77" s="125">
        <f t="shared" si="20"/>
        <v>0</v>
      </c>
      <c r="BB77" s="125">
        <f t="shared" si="21"/>
        <v>0</v>
      </c>
      <c r="BC77" s="125">
        <f t="shared" si="22"/>
        <v>0</v>
      </c>
      <c r="BD77" s="125">
        <f t="shared" si="23"/>
        <v>0</v>
      </c>
      <c r="BE77" s="58"/>
      <c r="BF77" s="125">
        <f t="shared" si="24"/>
        <v>0</v>
      </c>
      <c r="BG77" s="125">
        <f t="shared" si="25"/>
        <v>0</v>
      </c>
      <c r="BH77" s="125">
        <f t="shared" si="26"/>
        <v>0</v>
      </c>
      <c r="BI77" s="125">
        <f t="shared" si="27"/>
        <v>0</v>
      </c>
      <c r="BJ77" s="125">
        <f t="shared" si="28"/>
        <v>0</v>
      </c>
      <c r="BK77" s="125">
        <f t="shared" si="29"/>
        <v>0</v>
      </c>
      <c r="BL77" s="125">
        <f t="shared" si="30"/>
        <v>0</v>
      </c>
      <c r="BM77" s="125">
        <f t="shared" si="31"/>
        <v>0</v>
      </c>
      <c r="BN77" s="125">
        <f t="shared" si="32"/>
        <v>0</v>
      </c>
      <c r="BO77" s="125">
        <f t="shared" si="33"/>
        <v>0</v>
      </c>
      <c r="BP77" s="125">
        <f t="shared" si="34"/>
        <v>0</v>
      </c>
      <c r="BQ77" s="125">
        <f t="shared" si="35"/>
        <v>0</v>
      </c>
      <c r="BS77" s="58">
        <v>36</v>
      </c>
      <c r="BT77" s="32">
        <f t="shared" si="36"/>
        <v>0</v>
      </c>
      <c r="BU77" s="32">
        <f t="shared" si="37"/>
        <v>0</v>
      </c>
      <c r="BV77" s="58">
        <f>1+$B$71*(IF('Male Inactive'!$O34&gt;=0, ((('Male Inactive'!$O34)/7)/60), 0))^0.25</f>
        <v>0.92566903607907702</v>
      </c>
      <c r="BW77" s="58">
        <f>1+$B$71*(IF('Male Barely'!$O34&gt;=0, ((('Male Barely'!$O34)/7)/60), 0))^0.25</f>
        <v>0.86840036826832434</v>
      </c>
      <c r="BX77" s="58">
        <f>1+$B$71*(IF('Male Somewhat'!$O34&gt;=0, ((('Male Somewhat'!$O34)/7)/60), 0))^0.25</f>
        <v>0.85058343018053939</v>
      </c>
      <c r="BY77" s="58">
        <f>1+$B$71*(IF('Male Active'!$O34&gt;=0, ((('Male Active'!$O34)/7)/60), 0))^0.25</f>
        <v>0.83444729798665085</v>
      </c>
      <c r="BZ77" s="58">
        <f>1+$B$71*(IF('Male Highly'!$O34&gt;=0, ((('Male Highly'!$O34)/7)/60), 0))^0.25</f>
        <v>0.80646375112351143</v>
      </c>
      <c r="CA77" s="32">
        <f t="shared" si="38"/>
        <v>0</v>
      </c>
      <c r="CB77" s="32">
        <f t="shared" si="39"/>
        <v>0</v>
      </c>
      <c r="CC77" s="58">
        <f>1+$B$71*(IF('Female Inactive'!$Q34&gt;=0, ((('Female Inactive'!$Q34)/7)/60), 0))^0.25</f>
        <v>0.95706501090106166</v>
      </c>
      <c r="CD77" s="58">
        <f>1+$B$71*(IF('Female Barely'!$Q34&gt;=0, ((('Female Barely'!$Q34)/7)/60), 0))^0.25</f>
        <v>0.89461630480345733</v>
      </c>
      <c r="CE77" s="58">
        <f>1+$B$71*(IF('Female Somewhat'!$Q34&gt;=0, ((('Female Somewhat'!$Q34)/7)/60), 0))^0.25</f>
        <v>0.86836924095914103</v>
      </c>
      <c r="CF77" s="58">
        <f>1+$B$71*(IF('Female Active'!$Q34&gt;=0, ((('Female Active'!$Q34)/7)/60), 0))^0.25</f>
        <v>0.8523800276353114</v>
      </c>
      <c r="CG77" s="58">
        <f>1+$B$71*(IF('Female Highly'!$Q34&gt;=0, ((('Female Highly'!$Q34)/7)/60), 0))^0.25</f>
        <v>0.82651391279640618</v>
      </c>
      <c r="CI77" s="136">
        <f t="shared" si="9"/>
        <v>36</v>
      </c>
      <c r="CJ77" s="136">
        <f t="shared" si="40"/>
        <v>0</v>
      </c>
      <c r="CK77" s="136">
        <f t="shared" si="41"/>
        <v>0</v>
      </c>
      <c r="CL77" s="58">
        <f t="shared" si="42"/>
        <v>1</v>
      </c>
      <c r="CM77" s="58">
        <f t="shared" si="43"/>
        <v>0.93813267422951763</v>
      </c>
      <c r="CN77" s="58">
        <f t="shared" si="44"/>
        <v>0.91888504101143631</v>
      </c>
      <c r="CO77" s="58">
        <f t="shared" si="45"/>
        <v>0.90145318192901791</v>
      </c>
      <c r="CP77" s="58">
        <f t="shared" si="46"/>
        <v>0.87122256410294119</v>
      </c>
      <c r="CQ77" s="136">
        <f t="shared" si="47"/>
        <v>0</v>
      </c>
      <c r="CR77" s="136">
        <f t="shared" si="48"/>
        <v>0</v>
      </c>
      <c r="CS77" s="58">
        <f t="shared" si="49"/>
        <v>1</v>
      </c>
      <c r="CT77" s="58">
        <f t="shared" si="50"/>
        <v>0.93474977625729949</v>
      </c>
      <c r="CU77" s="58">
        <f t="shared" si="51"/>
        <v>0.9073252402588462</v>
      </c>
      <c r="CV77" s="58">
        <f t="shared" si="52"/>
        <v>0.89061873323820395</v>
      </c>
      <c r="CW77" s="58">
        <f t="shared" si="53"/>
        <v>0.86359223603656388</v>
      </c>
    </row>
    <row r="78" spans="1:101">
      <c r="A78" s="58"/>
      <c r="B78" s="58"/>
      <c r="C78" s="58"/>
      <c r="D78" s="58"/>
      <c r="E78" s="58"/>
      <c r="F78" s="58"/>
      <c r="G78" s="58"/>
      <c r="H78" s="58"/>
      <c r="AA78" s="58">
        <v>33</v>
      </c>
      <c r="AB78" s="32">
        <f>F$52</f>
        <v>0</v>
      </c>
      <c r="AC78" s="32">
        <f t="shared" si="64"/>
        <v>1E-4</v>
      </c>
      <c r="AD78" s="32">
        <f t="shared" si="64"/>
        <v>0</v>
      </c>
      <c r="AE78" s="32">
        <f t="shared" si="64"/>
        <v>0.16639999999999999</v>
      </c>
      <c r="AF78" s="32">
        <f t="shared" si="64"/>
        <v>6.1634000000000002</v>
      </c>
      <c r="AG78" s="32">
        <f t="shared" si="64"/>
        <v>0</v>
      </c>
      <c r="AH78" s="32">
        <f t="shared" si="64"/>
        <v>207.4032</v>
      </c>
      <c r="AI78" s="32">
        <f t="shared" si="64"/>
        <v>32.706400000000002</v>
      </c>
      <c r="AJ78" s="32">
        <f>R$52</f>
        <v>0</v>
      </c>
      <c r="AK78" s="32">
        <f t="shared" si="65"/>
        <v>1E-4</v>
      </c>
      <c r="AL78" s="32">
        <f t="shared" si="65"/>
        <v>0</v>
      </c>
      <c r="AM78" s="32">
        <f t="shared" si="65"/>
        <v>0.13639999999999999</v>
      </c>
      <c r="AN78" s="32">
        <f t="shared" si="65"/>
        <v>7.1649000000000003</v>
      </c>
      <c r="AO78" s="32">
        <f t="shared" si="65"/>
        <v>0</v>
      </c>
      <c r="AP78" s="32">
        <f t="shared" si="65"/>
        <v>337.40929999999997</v>
      </c>
      <c r="AQ78" s="32">
        <f t="shared" si="65"/>
        <v>32.888599999999997</v>
      </c>
      <c r="AS78" s="125">
        <f t="shared" si="12"/>
        <v>0</v>
      </c>
      <c r="AT78" s="125">
        <f t="shared" si="13"/>
        <v>0</v>
      </c>
      <c r="AU78" s="125">
        <f t="shared" si="14"/>
        <v>0</v>
      </c>
      <c r="AV78" s="125">
        <f t="shared" si="15"/>
        <v>0</v>
      </c>
      <c r="AW78" s="125">
        <f t="shared" si="16"/>
        <v>0</v>
      </c>
      <c r="AX78" s="125">
        <f t="shared" si="17"/>
        <v>0</v>
      </c>
      <c r="AY78" s="125">
        <f t="shared" si="18"/>
        <v>0</v>
      </c>
      <c r="AZ78" s="125">
        <f t="shared" si="19"/>
        <v>0</v>
      </c>
      <c r="BA78" s="125">
        <f t="shared" si="20"/>
        <v>0</v>
      </c>
      <c r="BB78" s="125">
        <f t="shared" si="21"/>
        <v>0</v>
      </c>
      <c r="BC78" s="125">
        <f t="shared" si="22"/>
        <v>0</v>
      </c>
      <c r="BD78" s="125">
        <f t="shared" si="23"/>
        <v>0</v>
      </c>
      <c r="BE78" s="58"/>
      <c r="BF78" s="125">
        <f t="shared" si="24"/>
        <v>0</v>
      </c>
      <c r="BG78" s="125">
        <f t="shared" si="25"/>
        <v>0</v>
      </c>
      <c r="BH78" s="125">
        <f t="shared" si="26"/>
        <v>0</v>
      </c>
      <c r="BI78" s="125">
        <f t="shared" si="27"/>
        <v>0</v>
      </c>
      <c r="BJ78" s="125">
        <f t="shared" si="28"/>
        <v>0</v>
      </c>
      <c r="BK78" s="125">
        <f t="shared" si="29"/>
        <v>0</v>
      </c>
      <c r="BL78" s="125">
        <f t="shared" si="30"/>
        <v>0</v>
      </c>
      <c r="BM78" s="125">
        <f t="shared" si="31"/>
        <v>0</v>
      </c>
      <c r="BN78" s="125">
        <f t="shared" si="32"/>
        <v>0</v>
      </c>
      <c r="BO78" s="125">
        <f t="shared" si="33"/>
        <v>0</v>
      </c>
      <c r="BP78" s="125">
        <f t="shared" si="34"/>
        <v>0</v>
      </c>
      <c r="BQ78" s="125">
        <f t="shared" si="35"/>
        <v>0</v>
      </c>
      <c r="BS78" s="58">
        <v>37</v>
      </c>
      <c r="BT78" s="32">
        <f t="shared" si="36"/>
        <v>0</v>
      </c>
      <c r="BU78" s="32">
        <f t="shared" si="37"/>
        <v>0</v>
      </c>
      <c r="BV78" s="58">
        <f>1+$B$71*(IF('Male Inactive'!$O35&gt;=0, ((('Male Inactive'!$O35)/7)/60), 0))^0.25</f>
        <v>0.92644856863585634</v>
      </c>
      <c r="BW78" s="58">
        <f>1+$B$71*(IF('Male Barely'!$O35&gt;=0, ((('Male Barely'!$O35)/7)/60), 0))^0.25</f>
        <v>0.86826335151475853</v>
      </c>
      <c r="BX78" s="58">
        <f>1+$B$71*(IF('Male Somewhat'!$O35&gt;=0, ((('Male Somewhat'!$O35)/7)/60), 0))^0.25</f>
        <v>0.85018087738170112</v>
      </c>
      <c r="BY78" s="58">
        <f>1+$B$71*(IF('Male Active'!$O35&gt;=0, ((('Male Active'!$O35)/7)/60), 0))^0.25</f>
        <v>0.83407287032285238</v>
      </c>
      <c r="BZ78" s="58">
        <f>1+$B$71*(IF('Male Highly'!$O35&gt;=0, ((('Male Highly'!$O35)/7)/60), 0))^0.25</f>
        <v>0.8063383940448281</v>
      </c>
      <c r="CA78" s="32">
        <f t="shared" si="38"/>
        <v>0</v>
      </c>
      <c r="CB78" s="32">
        <f t="shared" si="39"/>
        <v>0</v>
      </c>
      <c r="CC78" s="58">
        <f>1+$B$71*(IF('Female Inactive'!$Q35&gt;=0, ((('Female Inactive'!$Q35)/7)/60), 0))^0.25</f>
        <v>0.95644199514709649</v>
      </c>
      <c r="CD78" s="58">
        <f>1+$B$71*(IF('Female Barely'!$Q35&gt;=0, ((('Female Barely'!$Q35)/7)/60), 0))^0.25</f>
        <v>0.89388901858640812</v>
      </c>
      <c r="CE78" s="58">
        <f>1+$B$71*(IF('Female Somewhat'!$Q35&gt;=0, ((('Female Somewhat'!$Q35)/7)/60), 0))^0.25</f>
        <v>0.86774517515625971</v>
      </c>
      <c r="CF78" s="58">
        <f>1+$B$71*(IF('Female Active'!$Q35&gt;=0, ((('Female Active'!$Q35)/7)/60), 0))^0.25</f>
        <v>0.85170060530521086</v>
      </c>
      <c r="CG78" s="58">
        <f>1+$B$71*(IF('Female Highly'!$Q35&gt;=0, ((('Female Highly'!$Q35)/7)/60), 0))^0.25</f>
        <v>0.8259489281745086</v>
      </c>
      <c r="CI78" s="136">
        <f t="shared" si="9"/>
        <v>37</v>
      </c>
      <c r="CJ78" s="136">
        <f t="shared" si="40"/>
        <v>0</v>
      </c>
      <c r="CK78" s="136">
        <f t="shared" si="41"/>
        <v>0</v>
      </c>
      <c r="CL78" s="58">
        <f t="shared" si="42"/>
        <v>1</v>
      </c>
      <c r="CM78" s="58">
        <f t="shared" si="43"/>
        <v>0.93719541581593435</v>
      </c>
      <c r="CN78" s="58">
        <f t="shared" si="44"/>
        <v>0.91767736079893225</v>
      </c>
      <c r="CO78" s="58">
        <f t="shared" si="45"/>
        <v>0.90029052724532566</v>
      </c>
      <c r="CP78" s="58">
        <f t="shared" si="46"/>
        <v>0.870354190553844</v>
      </c>
      <c r="CQ78" s="136">
        <f t="shared" si="47"/>
        <v>0</v>
      </c>
      <c r="CR78" s="136">
        <f t="shared" si="48"/>
        <v>0</v>
      </c>
      <c r="CS78" s="58">
        <f t="shared" si="49"/>
        <v>1</v>
      </c>
      <c r="CT78" s="58">
        <f t="shared" si="50"/>
        <v>0.9345982538637192</v>
      </c>
      <c r="CU78" s="58">
        <f t="shared" si="51"/>
        <v>0.9072637750737873</v>
      </c>
      <c r="CV78" s="58">
        <f t="shared" si="52"/>
        <v>0.89048850806077695</v>
      </c>
      <c r="CW78" s="58">
        <f t="shared" si="53"/>
        <v>0.86356405549453252</v>
      </c>
    </row>
    <row r="79" spans="1:101">
      <c r="A79" s="109" t="s">
        <v>385</v>
      </c>
      <c r="B79" s="58" t="s">
        <v>258</v>
      </c>
      <c r="C79" s="58" t="s">
        <v>259</v>
      </c>
      <c r="D79" s="58" t="s">
        <v>260</v>
      </c>
      <c r="E79" s="58" t="s">
        <v>48</v>
      </c>
      <c r="F79" s="58" t="s">
        <v>261</v>
      </c>
      <c r="G79" s="58"/>
      <c r="H79" s="58"/>
      <c r="AA79" s="58">
        <v>34</v>
      </c>
      <c r="AB79" s="32">
        <f>F$52</f>
        <v>0</v>
      </c>
      <c r="AC79" s="32">
        <f t="shared" si="64"/>
        <v>1E-4</v>
      </c>
      <c r="AD79" s="32">
        <f t="shared" si="64"/>
        <v>0</v>
      </c>
      <c r="AE79" s="32">
        <f t="shared" si="64"/>
        <v>0.16639999999999999</v>
      </c>
      <c r="AF79" s="32">
        <f t="shared" si="64"/>
        <v>6.1634000000000002</v>
      </c>
      <c r="AG79" s="32">
        <f t="shared" si="64"/>
        <v>0</v>
      </c>
      <c r="AH79" s="32">
        <f t="shared" si="64"/>
        <v>207.4032</v>
      </c>
      <c r="AI79" s="32">
        <f t="shared" si="64"/>
        <v>32.706400000000002</v>
      </c>
      <c r="AJ79" s="32">
        <f>R$52</f>
        <v>0</v>
      </c>
      <c r="AK79" s="32">
        <f t="shared" si="65"/>
        <v>1E-4</v>
      </c>
      <c r="AL79" s="32">
        <f t="shared" si="65"/>
        <v>0</v>
      </c>
      <c r="AM79" s="32">
        <f t="shared" si="65"/>
        <v>0.13639999999999999</v>
      </c>
      <c r="AN79" s="32">
        <f t="shared" si="65"/>
        <v>7.1649000000000003</v>
      </c>
      <c r="AO79" s="32">
        <f t="shared" si="65"/>
        <v>0</v>
      </c>
      <c r="AP79" s="32">
        <f t="shared" si="65"/>
        <v>337.40929999999997</v>
      </c>
      <c r="AQ79" s="32">
        <f t="shared" si="65"/>
        <v>32.888599999999997</v>
      </c>
      <c r="AS79" s="125">
        <f t="shared" si="12"/>
        <v>0</v>
      </c>
      <c r="AT79" s="125">
        <f t="shared" si="13"/>
        <v>0</v>
      </c>
      <c r="AU79" s="125">
        <f t="shared" si="14"/>
        <v>0</v>
      </c>
      <c r="AV79" s="125">
        <f t="shared" si="15"/>
        <v>0</v>
      </c>
      <c r="AW79" s="125">
        <f t="shared" si="16"/>
        <v>0</v>
      </c>
      <c r="AX79" s="125">
        <f t="shared" si="17"/>
        <v>0</v>
      </c>
      <c r="AY79" s="125">
        <f t="shared" si="18"/>
        <v>0</v>
      </c>
      <c r="AZ79" s="125">
        <f t="shared" si="19"/>
        <v>0</v>
      </c>
      <c r="BA79" s="125">
        <f t="shared" si="20"/>
        <v>0</v>
      </c>
      <c r="BB79" s="125">
        <f t="shared" si="21"/>
        <v>0</v>
      </c>
      <c r="BC79" s="125">
        <f t="shared" si="22"/>
        <v>0</v>
      </c>
      <c r="BD79" s="125">
        <f t="shared" si="23"/>
        <v>0</v>
      </c>
      <c r="BE79" s="58"/>
      <c r="BF79" s="125">
        <f t="shared" si="24"/>
        <v>0</v>
      </c>
      <c r="BG79" s="125">
        <f t="shared" si="25"/>
        <v>0</v>
      </c>
      <c r="BH79" s="125">
        <f t="shared" si="26"/>
        <v>0</v>
      </c>
      <c r="BI79" s="125">
        <f t="shared" si="27"/>
        <v>0</v>
      </c>
      <c r="BJ79" s="125">
        <f t="shared" si="28"/>
        <v>0</v>
      </c>
      <c r="BK79" s="125">
        <f t="shared" si="29"/>
        <v>0</v>
      </c>
      <c r="BL79" s="125">
        <f t="shared" si="30"/>
        <v>0</v>
      </c>
      <c r="BM79" s="125">
        <f t="shared" si="31"/>
        <v>0</v>
      </c>
      <c r="BN79" s="125">
        <f t="shared" si="32"/>
        <v>0</v>
      </c>
      <c r="BO79" s="125">
        <f t="shared" si="33"/>
        <v>0</v>
      </c>
      <c r="BP79" s="125">
        <f t="shared" si="34"/>
        <v>0</v>
      </c>
      <c r="BQ79" s="125">
        <f t="shared" si="35"/>
        <v>0</v>
      </c>
      <c r="BS79" s="58">
        <v>38</v>
      </c>
      <c r="BT79" s="32">
        <f t="shared" si="36"/>
        <v>0</v>
      </c>
      <c r="BU79" s="32">
        <f t="shared" si="37"/>
        <v>0</v>
      </c>
      <c r="BV79" s="58">
        <f>1+$B$71*(IF('Male Inactive'!$O36&gt;=0, ((('Male Inactive'!$O36)/7)/60), 0))^0.25</f>
        <v>0.92729085914793541</v>
      </c>
      <c r="BW79" s="58">
        <f>1+$B$71*(IF('Male Barely'!$O36&gt;=0, ((('Male Barely'!$O36)/7)/60), 0))^0.25</f>
        <v>0.86819064838247395</v>
      </c>
      <c r="BX79" s="58">
        <f>1+$B$71*(IF('Male Somewhat'!$O36&gt;=0, ((('Male Somewhat'!$O36)/7)/60), 0))^0.25</f>
        <v>0.84984802737638587</v>
      </c>
      <c r="BY79" s="58">
        <f>1+$B$71*(IF('Male Active'!$O36&gt;=0, ((('Male Active'!$O36)/7)/60), 0))^0.25</f>
        <v>0.83376819055773743</v>
      </c>
      <c r="BZ79" s="58">
        <f>1+$B$71*(IF('Male Highly'!$O36&gt;=0, ((('Male Highly'!$O36)/7)/60), 0))^0.25</f>
        <v>0.8062751522705035</v>
      </c>
      <c r="CA79" s="32">
        <f t="shared" si="38"/>
        <v>0</v>
      </c>
      <c r="CB79" s="32">
        <f t="shared" si="39"/>
        <v>0</v>
      </c>
      <c r="CC79" s="58">
        <f>1+$B$71*(IF('Female Inactive'!$Q36&gt;=0, ((('Female Inactive'!$Q36)/7)/60), 0))^0.25</f>
        <v>0.95583149295055714</v>
      </c>
      <c r="CD79" s="58">
        <f>1+$B$71*(IF('Female Barely'!$Q36&gt;=0, ((('Female Barely'!$Q36)/7)/60), 0))^0.25</f>
        <v>0.89321493439412036</v>
      </c>
      <c r="CE79" s="58">
        <f>1+$B$71*(IF('Female Somewhat'!$Q36&gt;=0, ((('Female Somewhat'!$Q36)/7)/60), 0))^0.25</f>
        <v>0.8671804128547822</v>
      </c>
      <c r="CF79" s="58">
        <f>1+$B$71*(IF('Female Active'!$Q36&gt;=0, ((('Female Active'!$Q36)/7)/60), 0))^0.25</f>
        <v>0.85108130805274496</v>
      </c>
      <c r="CG79" s="58">
        <f>1+$B$71*(IF('Female Highly'!$Q36&gt;=0, ((('Female Highly'!$Q36)/7)/60), 0))^0.25</f>
        <v>0.82544013322807208</v>
      </c>
      <c r="CI79" s="136">
        <f t="shared" si="9"/>
        <v>38</v>
      </c>
      <c r="CJ79" s="136">
        <f t="shared" si="40"/>
        <v>0</v>
      </c>
      <c r="CK79" s="136">
        <f t="shared" si="41"/>
        <v>0</v>
      </c>
      <c r="CL79" s="58">
        <f t="shared" si="42"/>
        <v>1</v>
      </c>
      <c r="CM79" s="58">
        <f t="shared" si="43"/>
        <v>0.93626572484520421</v>
      </c>
      <c r="CN79" s="58">
        <f t="shared" si="44"/>
        <v>0.91648485369228183</v>
      </c>
      <c r="CO79" s="58">
        <f t="shared" si="45"/>
        <v>0.89914419228058218</v>
      </c>
      <c r="CP79" s="58">
        <f t="shared" si="46"/>
        <v>0.86949541701658717</v>
      </c>
      <c r="CQ79" s="136">
        <f t="shared" si="47"/>
        <v>0</v>
      </c>
      <c r="CR79" s="136">
        <f t="shared" si="48"/>
        <v>0</v>
      </c>
      <c r="CS79" s="58">
        <f t="shared" si="49"/>
        <v>1</v>
      </c>
      <c r="CT79" s="58">
        <f t="shared" si="50"/>
        <v>0.93448996081605795</v>
      </c>
      <c r="CU79" s="58">
        <f t="shared" si="51"/>
        <v>0.90725239673562352</v>
      </c>
      <c r="CV79" s="58">
        <f t="shared" si="52"/>
        <v>0.89040936015357819</v>
      </c>
      <c r="CW79" s="58">
        <f t="shared" si="53"/>
        <v>0.86358331914762521</v>
      </c>
    </row>
    <row r="80" spans="1:101">
      <c r="A80" s="58" t="s">
        <v>399</v>
      </c>
      <c r="B80" s="58">
        <v>0</v>
      </c>
      <c r="C80" s="58">
        <v>1</v>
      </c>
      <c r="D80" s="58">
        <v>2</v>
      </c>
      <c r="E80" s="58">
        <v>3</v>
      </c>
      <c r="F80" s="58">
        <v>4</v>
      </c>
      <c r="G80" s="58"/>
      <c r="H80" s="58"/>
      <c r="AA80" s="58">
        <v>35</v>
      </c>
      <c r="AB80" s="32">
        <f>F$53</f>
        <v>0</v>
      </c>
      <c r="AC80" s="32">
        <f t="shared" ref="AC80:AI84" si="66">G$53</f>
        <v>1E-4</v>
      </c>
      <c r="AD80" s="32">
        <f t="shared" si="66"/>
        <v>0</v>
      </c>
      <c r="AE80" s="32">
        <f t="shared" si="66"/>
        <v>0.16189999999999999</v>
      </c>
      <c r="AF80" s="32">
        <f t="shared" si="66"/>
        <v>6.3301999999999996</v>
      </c>
      <c r="AG80" s="32">
        <f t="shared" si="66"/>
        <v>0</v>
      </c>
      <c r="AH80" s="32">
        <f t="shared" si="66"/>
        <v>135.07900000000001</v>
      </c>
      <c r="AI80" s="32">
        <f t="shared" si="66"/>
        <v>37.790900000000001</v>
      </c>
      <c r="AJ80" s="32">
        <f>R$53</f>
        <v>0</v>
      </c>
      <c r="AK80" s="32">
        <f t="shared" ref="AK80:AQ84" si="67">S$53</f>
        <v>1E-4</v>
      </c>
      <c r="AL80" s="32">
        <f t="shared" si="67"/>
        <v>0</v>
      </c>
      <c r="AM80" s="32">
        <f t="shared" si="67"/>
        <v>0.13789999999999999</v>
      </c>
      <c r="AN80" s="32">
        <f t="shared" si="67"/>
        <v>7.0749000000000004</v>
      </c>
      <c r="AO80" s="32">
        <f t="shared" si="67"/>
        <v>0</v>
      </c>
      <c r="AP80" s="32">
        <f t="shared" si="67"/>
        <v>198.30019999999999</v>
      </c>
      <c r="AQ80" s="32">
        <f t="shared" si="67"/>
        <v>37.812399999999997</v>
      </c>
      <c r="AS80" s="125">
        <f t="shared" si="12"/>
        <v>0</v>
      </c>
      <c r="AT80" s="125">
        <f t="shared" si="13"/>
        <v>0</v>
      </c>
      <c r="AU80" s="125">
        <f t="shared" si="14"/>
        <v>0</v>
      </c>
      <c r="AV80" s="125">
        <f t="shared" si="15"/>
        <v>0</v>
      </c>
      <c r="AW80" s="125">
        <f t="shared" si="16"/>
        <v>0</v>
      </c>
      <c r="AX80" s="125">
        <f t="shared" si="17"/>
        <v>0</v>
      </c>
      <c r="AY80" s="125">
        <f t="shared" si="18"/>
        <v>0</v>
      </c>
      <c r="AZ80" s="125">
        <f t="shared" si="19"/>
        <v>0</v>
      </c>
      <c r="BA80" s="125">
        <f t="shared" si="20"/>
        <v>0</v>
      </c>
      <c r="BB80" s="125">
        <f t="shared" si="21"/>
        <v>0</v>
      </c>
      <c r="BC80" s="125">
        <f t="shared" si="22"/>
        <v>0</v>
      </c>
      <c r="BD80" s="125">
        <f t="shared" si="23"/>
        <v>0</v>
      </c>
      <c r="BE80" s="58"/>
      <c r="BF80" s="125">
        <f t="shared" si="24"/>
        <v>0</v>
      </c>
      <c r="BG80" s="125">
        <f t="shared" si="25"/>
        <v>0</v>
      </c>
      <c r="BH80" s="125">
        <f t="shared" si="26"/>
        <v>0</v>
      </c>
      <c r="BI80" s="125">
        <f t="shared" si="27"/>
        <v>0</v>
      </c>
      <c r="BJ80" s="125">
        <f t="shared" si="28"/>
        <v>0</v>
      </c>
      <c r="BK80" s="125">
        <f t="shared" si="29"/>
        <v>0</v>
      </c>
      <c r="BL80" s="125">
        <f t="shared" si="30"/>
        <v>0</v>
      </c>
      <c r="BM80" s="125">
        <f t="shared" si="31"/>
        <v>0</v>
      </c>
      <c r="BN80" s="125">
        <f t="shared" si="32"/>
        <v>0</v>
      </c>
      <c r="BO80" s="125">
        <f t="shared" si="33"/>
        <v>0</v>
      </c>
      <c r="BP80" s="125">
        <f t="shared" si="34"/>
        <v>0</v>
      </c>
      <c r="BQ80" s="125">
        <f t="shared" si="35"/>
        <v>0</v>
      </c>
      <c r="BS80" s="58">
        <v>39</v>
      </c>
      <c r="BT80" s="32">
        <f t="shared" si="36"/>
        <v>0</v>
      </c>
      <c r="BU80" s="32">
        <f t="shared" si="37"/>
        <v>0</v>
      </c>
      <c r="BV80" s="58">
        <f>1+$B$71*(IF('Male Inactive'!$O37&gt;=0, ((('Male Inactive'!$O37)/7)/60), 0))^0.25</f>
        <v>0.92819685386439965</v>
      </c>
      <c r="BW80" s="58">
        <f>1+$B$71*(IF('Male Barely'!$O37&gt;=0, ((('Male Barely'!$O37)/7)/60), 0))^0.25</f>
        <v>0.86818274594830225</v>
      </c>
      <c r="BX80" s="58">
        <f>1+$B$71*(IF('Male Somewhat'!$O37&gt;=0, ((('Male Somewhat'!$O37)/7)/60), 0))^0.25</f>
        <v>0.8495860790529306</v>
      </c>
      <c r="BY80" s="58">
        <f>1+$B$71*(IF('Male Active'!$O37&gt;=0, ((('Male Active'!$O37)/7)/60), 0))^0.25</f>
        <v>0.83353402089634776</v>
      </c>
      <c r="BZ80" s="58">
        <f>1+$B$71*(IF('Male Highly'!$O37&gt;=0, ((('Male Highly'!$O37)/7)/60), 0))^0.25</f>
        <v>0.80627288523976071</v>
      </c>
      <c r="CA80" s="32">
        <f t="shared" si="38"/>
        <v>0</v>
      </c>
      <c r="CB80" s="32">
        <f t="shared" si="39"/>
        <v>0</v>
      </c>
      <c r="CC80" s="58">
        <f>1+$B$71*(IF('Female Inactive'!$Q37&gt;=0, ((('Female Inactive'!$Q37)/7)/60), 0))^0.25</f>
        <v>0.95524003976025162</v>
      </c>
      <c r="CD80" s="58">
        <f>1+$B$71*(IF('Female Barely'!$Q37&gt;=0, ((('Female Barely'!$Q37)/7)/60), 0))^0.25</f>
        <v>0.89259672747849883</v>
      </c>
      <c r="CE80" s="58">
        <f>1+$B$71*(IF('Female Somewhat'!$Q37&gt;=0, ((('Female Somewhat'!$Q37)/7)/60), 0))^0.25</f>
        <v>0.86667712186787671</v>
      </c>
      <c r="CF80" s="58">
        <f>1+$B$71*(IF('Female Active'!$Q37&gt;=0, ((('Female Active'!$Q37)/7)/60), 0))^0.25</f>
        <v>0.85052447766840644</v>
      </c>
      <c r="CG80" s="58">
        <f>1+$B$71*(IF('Female Highly'!$Q37&gt;=0, ((('Female Highly'!$Q37)/7)/60), 0))^0.25</f>
        <v>0.82498919374896496</v>
      </c>
      <c r="CI80" s="136">
        <f t="shared" si="9"/>
        <v>39</v>
      </c>
      <c r="CJ80" s="136">
        <f t="shared" si="40"/>
        <v>0</v>
      </c>
      <c r="CK80" s="136">
        <f t="shared" si="41"/>
        <v>0</v>
      </c>
      <c r="CL80" s="58">
        <f t="shared" si="42"/>
        <v>1</v>
      </c>
      <c r="CM80" s="58">
        <f t="shared" si="43"/>
        <v>0.9353433405142042</v>
      </c>
      <c r="CN80" s="58">
        <f t="shared" si="44"/>
        <v>0.9153080787936464</v>
      </c>
      <c r="CO80" s="58">
        <f t="shared" si="45"/>
        <v>0.89801427081557295</v>
      </c>
      <c r="CP80" s="58">
        <f t="shared" si="46"/>
        <v>0.86864427721659698</v>
      </c>
      <c r="CQ80" s="136">
        <f t="shared" si="47"/>
        <v>0</v>
      </c>
      <c r="CR80" s="136">
        <f t="shared" si="48"/>
        <v>0</v>
      </c>
      <c r="CS80" s="58">
        <f t="shared" si="49"/>
        <v>1</v>
      </c>
      <c r="CT80" s="58">
        <f t="shared" si="50"/>
        <v>0.93442139182369788</v>
      </c>
      <c r="CU80" s="58">
        <f t="shared" si="51"/>
        <v>0.9072872637179209</v>
      </c>
      <c r="CV80" s="58">
        <f t="shared" si="52"/>
        <v>0.89037775037347999</v>
      </c>
      <c r="CW80" s="58">
        <f t="shared" si="53"/>
        <v>0.86364595223209306</v>
      </c>
    </row>
    <row r="81" spans="1:101">
      <c r="A81" s="58" t="s">
        <v>373</v>
      </c>
      <c r="B81" s="93">
        <f>1+$B$71*B80^0.25</f>
        <v>1</v>
      </c>
      <c r="C81" s="93">
        <f>1+$B$71*C80^0.25</f>
        <v>0.92010197567813889</v>
      </c>
      <c r="D81" s="93">
        <f>1+$B$71*D80^0.25</f>
        <v>0.9049847010017823</v>
      </c>
      <c r="E81" s="93">
        <f>1+$B$71*E80^0.25</f>
        <v>0.89484828650375237</v>
      </c>
      <c r="F81" s="93">
        <f>1+$B$71*F80^0.25</f>
        <v>0.88700713039720858</v>
      </c>
      <c r="G81" s="58"/>
      <c r="H81" s="58"/>
      <c r="AA81" s="58">
        <v>36</v>
      </c>
      <c r="AB81" s="32">
        <f>F$53</f>
        <v>0</v>
      </c>
      <c r="AC81" s="32">
        <f t="shared" si="66"/>
        <v>1E-4</v>
      </c>
      <c r="AD81" s="32">
        <f t="shared" si="66"/>
        <v>0</v>
      </c>
      <c r="AE81" s="32">
        <f t="shared" si="66"/>
        <v>0.16189999999999999</v>
      </c>
      <c r="AF81" s="32">
        <f t="shared" si="66"/>
        <v>6.3301999999999996</v>
      </c>
      <c r="AG81" s="32">
        <f t="shared" si="66"/>
        <v>0</v>
      </c>
      <c r="AH81" s="32">
        <f t="shared" si="66"/>
        <v>135.07900000000001</v>
      </c>
      <c r="AI81" s="32">
        <f t="shared" si="66"/>
        <v>37.790900000000001</v>
      </c>
      <c r="AJ81" s="32">
        <f>R$53</f>
        <v>0</v>
      </c>
      <c r="AK81" s="32">
        <f t="shared" si="67"/>
        <v>1E-4</v>
      </c>
      <c r="AL81" s="32">
        <f t="shared" si="67"/>
        <v>0</v>
      </c>
      <c r="AM81" s="32">
        <f t="shared" si="67"/>
        <v>0.13789999999999999</v>
      </c>
      <c r="AN81" s="32">
        <f t="shared" si="67"/>
        <v>7.0749000000000004</v>
      </c>
      <c r="AO81" s="32">
        <f t="shared" si="67"/>
        <v>0</v>
      </c>
      <c r="AP81" s="32">
        <f t="shared" si="67"/>
        <v>198.30019999999999</v>
      </c>
      <c r="AQ81" s="32">
        <f t="shared" si="67"/>
        <v>37.812399999999997</v>
      </c>
      <c r="AS81" s="125">
        <f t="shared" si="12"/>
        <v>0</v>
      </c>
      <c r="AT81" s="125">
        <f t="shared" si="13"/>
        <v>0</v>
      </c>
      <c r="AU81" s="125">
        <f t="shared" si="14"/>
        <v>0</v>
      </c>
      <c r="AV81" s="125">
        <f t="shared" si="15"/>
        <v>0</v>
      </c>
      <c r="AW81" s="125">
        <f t="shared" si="16"/>
        <v>0</v>
      </c>
      <c r="AX81" s="125">
        <f t="shared" si="17"/>
        <v>0</v>
      </c>
      <c r="AY81" s="125">
        <f t="shared" si="18"/>
        <v>0</v>
      </c>
      <c r="AZ81" s="125">
        <f t="shared" si="19"/>
        <v>0</v>
      </c>
      <c r="BA81" s="125">
        <f t="shared" si="20"/>
        <v>0</v>
      </c>
      <c r="BB81" s="125">
        <f t="shared" si="21"/>
        <v>0</v>
      </c>
      <c r="BC81" s="125">
        <f t="shared" si="22"/>
        <v>0</v>
      </c>
      <c r="BD81" s="125">
        <f t="shared" si="23"/>
        <v>0</v>
      </c>
      <c r="BE81" s="58"/>
      <c r="BF81" s="125">
        <f t="shared" si="24"/>
        <v>0</v>
      </c>
      <c r="BG81" s="125">
        <f t="shared" si="25"/>
        <v>0</v>
      </c>
      <c r="BH81" s="125">
        <f t="shared" si="26"/>
        <v>0</v>
      </c>
      <c r="BI81" s="125">
        <f t="shared" si="27"/>
        <v>0</v>
      </c>
      <c r="BJ81" s="125">
        <f t="shared" si="28"/>
        <v>0</v>
      </c>
      <c r="BK81" s="125">
        <f t="shared" si="29"/>
        <v>0</v>
      </c>
      <c r="BL81" s="125">
        <f t="shared" si="30"/>
        <v>0</v>
      </c>
      <c r="BM81" s="125">
        <f t="shared" si="31"/>
        <v>0</v>
      </c>
      <c r="BN81" s="125">
        <f t="shared" si="32"/>
        <v>0</v>
      </c>
      <c r="BO81" s="125">
        <f t="shared" si="33"/>
        <v>0</v>
      </c>
      <c r="BP81" s="125">
        <f t="shared" si="34"/>
        <v>0</v>
      </c>
      <c r="BQ81" s="125">
        <f t="shared" si="35"/>
        <v>0</v>
      </c>
      <c r="BS81" s="58">
        <v>40</v>
      </c>
      <c r="BT81" s="32">
        <f t="shared" si="36"/>
        <v>1E-4</v>
      </c>
      <c r="BU81" s="32">
        <f t="shared" si="37"/>
        <v>0</v>
      </c>
      <c r="BV81" s="58">
        <f>1+$B$71*(IF('Male Inactive'!$O38&gt;=0, ((('Male Inactive'!$O38)/7)/60), 0))^0.25</f>
        <v>0.92916784049430778</v>
      </c>
      <c r="BW81" s="58">
        <f>1+$B$71*(IF('Male Barely'!$O38&gt;=0, ((('Male Barely'!$O38)/7)/60), 0))^0.25</f>
        <v>0.86824041609799396</v>
      </c>
      <c r="BX81" s="58">
        <f>1+$B$71*(IF('Male Somewhat'!$O38&gt;=0, ((('Male Somewhat'!$O38)/7)/60), 0))^0.25</f>
        <v>0.84939649161779629</v>
      </c>
      <c r="BY81" s="58">
        <f>1+$B$71*(IF('Male Active'!$O38&gt;=0, ((('Male Active'!$O38)/7)/60), 0))^0.25</f>
        <v>0.83337136931491373</v>
      </c>
      <c r="BZ81" s="58">
        <f>1+$B$71*(IF('Male Highly'!$O38&gt;=0, ((('Male Highly'!$O38)/7)/60), 0))^0.25</f>
        <v>0.8063306274457005</v>
      </c>
      <c r="CA81" s="32">
        <f t="shared" si="38"/>
        <v>1E-4</v>
      </c>
      <c r="CB81" s="32">
        <f t="shared" si="39"/>
        <v>0</v>
      </c>
      <c r="CC81" s="58">
        <f>1+$B$71*(IF('Female Inactive'!$Q38&gt;=0, ((('Female Inactive'!$Q38)/7)/60), 0))^0.25</f>
        <v>0.95467314713488594</v>
      </c>
      <c r="CD81" s="58">
        <f>1+$B$71*(IF('Female Barely'!$Q38&gt;=0, ((('Female Barely'!$Q38)/7)/60), 0))^0.25</f>
        <v>0.89203706972578534</v>
      </c>
      <c r="CE81" s="58">
        <f>1+$B$71*(IF('Female Somewhat'!$Q38&gt;=0, ((('Female Somewhat'!$Q38)/7)/60), 0))^0.25</f>
        <v>0.86623758358373704</v>
      </c>
      <c r="CF81" s="58">
        <f>1+$B$71*(IF('Female Active'!$Q38&gt;=0, ((('Female Active'!$Q38)/7)/60), 0))^0.25</f>
        <v>0.8500325442188339</v>
      </c>
      <c r="CG81" s="58">
        <f>1+$B$71*(IF('Female Highly'!$Q38&gt;=0, ((('Female Highly'!$Q38)/7)/60), 0))^0.25</f>
        <v>0.82459787604524182</v>
      </c>
      <c r="CI81" s="136">
        <f t="shared" si="9"/>
        <v>40</v>
      </c>
      <c r="CJ81" s="136">
        <f t="shared" si="40"/>
        <v>1E-4</v>
      </c>
      <c r="CK81" s="136">
        <f t="shared" si="41"/>
        <v>0</v>
      </c>
      <c r="CL81" s="58">
        <f t="shared" si="42"/>
        <v>1</v>
      </c>
      <c r="CM81" s="58">
        <f t="shared" si="43"/>
        <v>0.93442796689573215</v>
      </c>
      <c r="CN81" s="58">
        <f t="shared" si="44"/>
        <v>0.91414753567657492</v>
      </c>
      <c r="CO81" s="58">
        <f t="shared" si="45"/>
        <v>0.8969007890668802</v>
      </c>
      <c r="CP81" s="58">
        <f t="shared" si="46"/>
        <v>0.8677986821161835</v>
      </c>
      <c r="CQ81" s="136">
        <f t="shared" si="47"/>
        <v>1E-4</v>
      </c>
      <c r="CR81" s="136">
        <f t="shared" si="48"/>
        <v>0</v>
      </c>
      <c r="CS81" s="58">
        <f t="shared" si="49"/>
        <v>1</v>
      </c>
      <c r="CT81" s="58">
        <f t="shared" si="50"/>
        <v>0.93439002909311875</v>
      </c>
      <c r="CU81" s="58">
        <f t="shared" si="51"/>
        <v>0.90736561113449454</v>
      </c>
      <c r="CV81" s="58">
        <f t="shared" si="52"/>
        <v>0.89039117395299761</v>
      </c>
      <c r="CW81" s="58">
        <f t="shared" si="53"/>
        <v>0.86374889512707143</v>
      </c>
    </row>
    <row r="82" spans="1:101">
      <c r="A82" s="58"/>
      <c r="B82" s="93"/>
      <c r="C82" s="93"/>
      <c r="D82" s="93"/>
      <c r="E82" s="93"/>
      <c r="F82" s="93"/>
      <c r="G82" s="58"/>
      <c r="H82" s="58"/>
      <c r="AA82" s="58">
        <v>37</v>
      </c>
      <c r="AB82" s="32">
        <f>F$53</f>
        <v>0</v>
      </c>
      <c r="AC82" s="32">
        <f t="shared" si="66"/>
        <v>1E-4</v>
      </c>
      <c r="AD82" s="32">
        <f t="shared" si="66"/>
        <v>0</v>
      </c>
      <c r="AE82" s="32">
        <f t="shared" si="66"/>
        <v>0.16189999999999999</v>
      </c>
      <c r="AF82" s="32">
        <f t="shared" si="66"/>
        <v>6.3301999999999996</v>
      </c>
      <c r="AG82" s="32">
        <f t="shared" si="66"/>
        <v>0</v>
      </c>
      <c r="AH82" s="32">
        <f t="shared" si="66"/>
        <v>135.07900000000001</v>
      </c>
      <c r="AI82" s="32">
        <f t="shared" si="66"/>
        <v>37.790900000000001</v>
      </c>
      <c r="AJ82" s="32">
        <f>R$53</f>
        <v>0</v>
      </c>
      <c r="AK82" s="32">
        <f t="shared" si="67"/>
        <v>1E-4</v>
      </c>
      <c r="AL82" s="32">
        <f t="shared" si="67"/>
        <v>0</v>
      </c>
      <c r="AM82" s="32">
        <f t="shared" si="67"/>
        <v>0.13789999999999999</v>
      </c>
      <c r="AN82" s="32">
        <f t="shared" si="67"/>
        <v>7.0749000000000004</v>
      </c>
      <c r="AO82" s="32">
        <f t="shared" si="67"/>
        <v>0</v>
      </c>
      <c r="AP82" s="32">
        <f t="shared" si="67"/>
        <v>198.30019999999999</v>
      </c>
      <c r="AQ82" s="32">
        <f t="shared" si="67"/>
        <v>37.812399999999997</v>
      </c>
      <c r="AS82" s="125">
        <f t="shared" si="12"/>
        <v>0</v>
      </c>
      <c r="AT82" s="125">
        <f t="shared" si="13"/>
        <v>0</v>
      </c>
      <c r="AU82" s="125">
        <f t="shared" si="14"/>
        <v>0</v>
      </c>
      <c r="AV82" s="125">
        <f t="shared" si="15"/>
        <v>0</v>
      </c>
      <c r="AW82" s="125">
        <f t="shared" si="16"/>
        <v>0</v>
      </c>
      <c r="AX82" s="125">
        <f t="shared" si="17"/>
        <v>0</v>
      </c>
      <c r="AY82" s="125">
        <f t="shared" si="18"/>
        <v>0</v>
      </c>
      <c r="AZ82" s="125">
        <f t="shared" si="19"/>
        <v>0</v>
      </c>
      <c r="BA82" s="125">
        <f t="shared" si="20"/>
        <v>0</v>
      </c>
      <c r="BB82" s="125">
        <f t="shared" si="21"/>
        <v>0</v>
      </c>
      <c r="BC82" s="125">
        <f t="shared" si="22"/>
        <v>0</v>
      </c>
      <c r="BD82" s="125">
        <f t="shared" si="23"/>
        <v>0</v>
      </c>
      <c r="BE82" s="58"/>
      <c r="BF82" s="125">
        <f t="shared" si="24"/>
        <v>0</v>
      </c>
      <c r="BG82" s="125">
        <f t="shared" si="25"/>
        <v>0</v>
      </c>
      <c r="BH82" s="125">
        <f t="shared" si="26"/>
        <v>0</v>
      </c>
      <c r="BI82" s="125">
        <f t="shared" si="27"/>
        <v>0</v>
      </c>
      <c r="BJ82" s="125">
        <f t="shared" si="28"/>
        <v>0</v>
      </c>
      <c r="BK82" s="125">
        <f t="shared" si="29"/>
        <v>0</v>
      </c>
      <c r="BL82" s="125">
        <f t="shared" si="30"/>
        <v>0</v>
      </c>
      <c r="BM82" s="125">
        <f t="shared" si="31"/>
        <v>0</v>
      </c>
      <c r="BN82" s="125">
        <f t="shared" si="32"/>
        <v>0</v>
      </c>
      <c r="BO82" s="125">
        <f t="shared" si="33"/>
        <v>0</v>
      </c>
      <c r="BP82" s="125">
        <f t="shared" si="34"/>
        <v>0</v>
      </c>
      <c r="BQ82" s="125">
        <f t="shared" si="35"/>
        <v>0</v>
      </c>
      <c r="BS82" s="58">
        <v>41</v>
      </c>
      <c r="BT82" s="32">
        <f t="shared" si="36"/>
        <v>1E-4</v>
      </c>
      <c r="BU82" s="32">
        <f t="shared" si="37"/>
        <v>0</v>
      </c>
      <c r="BV82" s="58">
        <f>1+$B$71*(IF('Male Inactive'!$O39&gt;=0, ((('Male Inactive'!$O39)/7)/60), 0))^0.25</f>
        <v>0.93020548056780428</v>
      </c>
      <c r="BW82" s="58">
        <f>1+$B$71*(IF('Male Barely'!$O39&gt;=0, ((('Male Barely'!$O39)/7)/60), 0))^0.25</f>
        <v>0.86836472694483935</v>
      </c>
      <c r="BX82" s="58">
        <f>1+$B$71*(IF('Male Somewhat'!$O39&gt;=0, ((('Male Somewhat'!$O39)/7)/60), 0))^0.25</f>
        <v>0.84928100357324843</v>
      </c>
      <c r="BY82" s="58">
        <f>1+$B$71*(IF('Male Active'!$O39&gt;=0, ((('Male Active'!$O39)/7)/60), 0))^0.25</f>
        <v>0.83328150092577258</v>
      </c>
      <c r="BZ82" s="58">
        <f>1+$B$71*(IF('Male Highly'!$O39&gt;=0, ((('Male Highly'!$O39)/7)/60), 0))^0.25</f>
        <v>0.80644757935382982</v>
      </c>
      <c r="CA82" s="32">
        <f t="shared" si="38"/>
        <v>1E-4</v>
      </c>
      <c r="CB82" s="32">
        <f t="shared" si="39"/>
        <v>0</v>
      </c>
      <c r="CC82" s="58">
        <f>1+$B$71*(IF('Female Inactive'!$Q39&gt;=0, ((('Female Inactive'!$Q39)/7)/60), 0))^0.25</f>
        <v>0.95413551674394226</v>
      </c>
      <c r="CD82" s="58">
        <f>1+$B$71*(IF('Female Barely'!$Q39&gt;=0, ((('Female Barely'!$Q39)/7)/60), 0))^0.25</f>
        <v>0.8915386806095037</v>
      </c>
      <c r="CE82" s="58">
        <f>1+$B$71*(IF('Female Somewhat'!$Q39&gt;=0, ((('Female Somewhat'!$Q39)/7)/60), 0))^0.25</f>
        <v>0.86586422579371192</v>
      </c>
      <c r="CF82" s="58">
        <f>1+$B$71*(IF('Female Active'!$Q39&gt;=0, ((('Female Active'!$Q39)/7)/60), 0))^0.25</f>
        <v>0.84960805833180064</v>
      </c>
      <c r="CG82" s="58">
        <f>1+$B$71*(IF('Female Highly'!$Q39&gt;=0, ((('Female Highly'!$Q39)/7)/60), 0))^0.25</f>
        <v>0.82426806439313249</v>
      </c>
      <c r="CI82" s="136">
        <f t="shared" si="9"/>
        <v>41</v>
      </c>
      <c r="CJ82" s="136">
        <f t="shared" si="40"/>
        <v>1E-4</v>
      </c>
      <c r="CK82" s="136">
        <f t="shared" si="41"/>
        <v>0</v>
      </c>
      <c r="CL82" s="58">
        <f t="shared" si="42"/>
        <v>1</v>
      </c>
      <c r="CM82" s="58">
        <f t="shared" si="43"/>
        <v>0.93351925470787711</v>
      </c>
      <c r="CN82" s="58">
        <f t="shared" si="44"/>
        <v>0.91300365490734481</v>
      </c>
      <c r="CO82" s="58">
        <f t="shared" si="45"/>
        <v>0.89580368889799644</v>
      </c>
      <c r="CP82" s="58">
        <f t="shared" si="46"/>
        <v>0.86695638350955351</v>
      </c>
      <c r="CQ82" s="136">
        <f t="shared" si="47"/>
        <v>1E-4</v>
      </c>
      <c r="CR82" s="136">
        <f t="shared" si="48"/>
        <v>0</v>
      </c>
      <c r="CS82" s="58">
        <f t="shared" si="49"/>
        <v>1</v>
      </c>
      <c r="CT82" s="58">
        <f t="shared" si="50"/>
        <v>0.93439418716111222</v>
      </c>
      <c r="CU82" s="58">
        <f t="shared" si="51"/>
        <v>0.90748558312611338</v>
      </c>
      <c r="CV82" s="58">
        <f t="shared" si="52"/>
        <v>0.89044799551236786</v>
      </c>
      <c r="CW82" s="58">
        <f t="shared" si="53"/>
        <v>0.86388992960455768</v>
      </c>
    </row>
    <row r="83" spans="1:101">
      <c r="A83" s="58" t="s">
        <v>44</v>
      </c>
      <c r="B83" s="58"/>
      <c r="C83" s="58"/>
      <c r="D83" s="58"/>
      <c r="E83" s="58"/>
      <c r="F83" s="58"/>
      <c r="G83" s="58"/>
      <c r="H83" s="58"/>
      <c r="AA83" s="58">
        <v>38</v>
      </c>
      <c r="AB83" s="32">
        <f>F$53</f>
        <v>0</v>
      </c>
      <c r="AC83" s="32">
        <f t="shared" si="66"/>
        <v>1E-4</v>
      </c>
      <c r="AD83" s="32">
        <f t="shared" si="66"/>
        <v>0</v>
      </c>
      <c r="AE83" s="32">
        <f t="shared" si="66"/>
        <v>0.16189999999999999</v>
      </c>
      <c r="AF83" s="32">
        <f t="shared" si="66"/>
        <v>6.3301999999999996</v>
      </c>
      <c r="AG83" s="32">
        <f t="shared" si="66"/>
        <v>0</v>
      </c>
      <c r="AH83" s="32">
        <f t="shared" si="66"/>
        <v>135.07900000000001</v>
      </c>
      <c r="AI83" s="32">
        <f t="shared" si="66"/>
        <v>37.790900000000001</v>
      </c>
      <c r="AJ83" s="32">
        <f>R$53</f>
        <v>0</v>
      </c>
      <c r="AK83" s="32">
        <f t="shared" si="67"/>
        <v>1E-4</v>
      </c>
      <c r="AL83" s="32">
        <f t="shared" si="67"/>
        <v>0</v>
      </c>
      <c r="AM83" s="32">
        <f t="shared" si="67"/>
        <v>0.13789999999999999</v>
      </c>
      <c r="AN83" s="32">
        <f t="shared" si="67"/>
        <v>7.0749000000000004</v>
      </c>
      <c r="AO83" s="32">
        <f t="shared" si="67"/>
        <v>0</v>
      </c>
      <c r="AP83" s="32">
        <f t="shared" si="67"/>
        <v>198.30019999999999</v>
      </c>
      <c r="AQ83" s="32">
        <f t="shared" si="67"/>
        <v>37.812399999999997</v>
      </c>
      <c r="AS83" s="125">
        <f t="shared" si="12"/>
        <v>0</v>
      </c>
      <c r="AT83" s="125">
        <f t="shared" si="13"/>
        <v>0</v>
      </c>
      <c r="AU83" s="125">
        <f t="shared" si="14"/>
        <v>0</v>
      </c>
      <c r="AV83" s="125">
        <f t="shared" si="15"/>
        <v>0</v>
      </c>
      <c r="AW83" s="125">
        <f t="shared" si="16"/>
        <v>0</v>
      </c>
      <c r="AX83" s="125">
        <f t="shared" si="17"/>
        <v>0</v>
      </c>
      <c r="AY83" s="125">
        <f t="shared" si="18"/>
        <v>0</v>
      </c>
      <c r="AZ83" s="125">
        <f t="shared" si="19"/>
        <v>0</v>
      </c>
      <c r="BA83" s="125">
        <f t="shared" si="20"/>
        <v>0</v>
      </c>
      <c r="BB83" s="125">
        <f t="shared" si="21"/>
        <v>0</v>
      </c>
      <c r="BC83" s="125">
        <f t="shared" si="22"/>
        <v>0</v>
      </c>
      <c r="BD83" s="125">
        <f t="shared" si="23"/>
        <v>0</v>
      </c>
      <c r="BE83" s="58"/>
      <c r="BF83" s="125">
        <f t="shared" si="24"/>
        <v>0</v>
      </c>
      <c r="BG83" s="125">
        <f t="shared" si="25"/>
        <v>0</v>
      </c>
      <c r="BH83" s="125">
        <f t="shared" si="26"/>
        <v>0</v>
      </c>
      <c r="BI83" s="125">
        <f t="shared" si="27"/>
        <v>0</v>
      </c>
      <c r="BJ83" s="125">
        <f t="shared" si="28"/>
        <v>0</v>
      </c>
      <c r="BK83" s="125">
        <f t="shared" si="29"/>
        <v>0</v>
      </c>
      <c r="BL83" s="125">
        <f t="shared" si="30"/>
        <v>0</v>
      </c>
      <c r="BM83" s="125">
        <f t="shared" si="31"/>
        <v>0</v>
      </c>
      <c r="BN83" s="125">
        <f t="shared" si="32"/>
        <v>0</v>
      </c>
      <c r="BO83" s="125">
        <f t="shared" si="33"/>
        <v>0</v>
      </c>
      <c r="BP83" s="125">
        <f t="shared" si="34"/>
        <v>0</v>
      </c>
      <c r="BQ83" s="125">
        <f t="shared" si="35"/>
        <v>0</v>
      </c>
      <c r="BS83" s="58">
        <v>42</v>
      </c>
      <c r="BT83" s="32">
        <f t="shared" si="36"/>
        <v>1E-4</v>
      </c>
      <c r="BU83" s="32">
        <f t="shared" si="37"/>
        <v>0</v>
      </c>
      <c r="BV83" s="58">
        <f>1+$B$71*(IF('Male Inactive'!$O40&gt;=0, ((('Male Inactive'!$O40)/7)/60), 0))^0.25</f>
        <v>0.93131185317951204</v>
      </c>
      <c r="BW83" s="58">
        <f>1+$B$71*(IF('Male Barely'!$O40&gt;=0, ((('Male Barely'!$O40)/7)/60), 0))^0.25</f>
        <v>0.868557059659958</v>
      </c>
      <c r="BX83" s="58">
        <f>1+$B$71*(IF('Male Somewhat'!$O40&gt;=0, ((('Male Somewhat'!$O40)/7)/60), 0))^0.25</f>
        <v>0.84924165657642625</v>
      </c>
      <c r="BY83" s="58">
        <f>1+$B$71*(IF('Male Active'!$O40&gt;=0, ((('Male Active'!$O40)/7)/60), 0))^0.25</f>
        <v>0.83326595328165232</v>
      </c>
      <c r="BZ83" s="58">
        <f>1+$B$71*(IF('Male Highly'!$O40&gt;=0, ((('Male Highly'!$O40)/7)/60), 0))^0.25</f>
        <v>0.80662310023681649</v>
      </c>
      <c r="CA83" s="32">
        <f t="shared" si="38"/>
        <v>1E-4</v>
      </c>
      <c r="CB83" s="32">
        <f t="shared" si="39"/>
        <v>0</v>
      </c>
      <c r="CC83" s="58">
        <f>1+$B$71*(IF('Female Inactive'!$Q40&gt;=0, ((('Female Inactive'!$Q40)/7)/60), 0))^0.25</f>
        <v>0.95363122930844313</v>
      </c>
      <c r="CD83" s="58">
        <f>1+$B$71*(IF('Female Barely'!$Q40&gt;=0, ((('Female Barely'!$Q40)/7)/60), 0))^0.25</f>
        <v>0.89110437777661766</v>
      </c>
      <c r="CE83" s="58">
        <f>1+$B$71*(IF('Female Somewhat'!$Q40&gt;=0, ((('Female Somewhat'!$Q40)/7)/60), 0))^0.25</f>
        <v>0.86555965782957145</v>
      </c>
      <c r="CF83" s="58">
        <f>1+$B$71*(IF('Female Active'!$Q40&gt;=0, ((('Female Active'!$Q40)/7)/60), 0))^0.25</f>
        <v>0.84925372522147136</v>
      </c>
      <c r="CG83" s="58">
        <f>1+$B$71*(IF('Female Highly'!$Q40&gt;=0, ((('Female Highly'!$Q40)/7)/60), 0))^0.25</f>
        <v>0.8240017799737156</v>
      </c>
      <c r="CI83" s="136">
        <f t="shared" si="9"/>
        <v>42</v>
      </c>
      <c r="CJ83" s="136">
        <f t="shared" si="40"/>
        <v>1E-4</v>
      </c>
      <c r="CK83" s="136">
        <f t="shared" si="41"/>
        <v>0</v>
      </c>
      <c r="CL83" s="58">
        <f t="shared" si="42"/>
        <v>1</v>
      </c>
      <c r="CM83" s="58">
        <f t="shared" si="43"/>
        <v>0.93261677782226404</v>
      </c>
      <c r="CN83" s="58">
        <f t="shared" si="44"/>
        <v>0.91187678292411189</v>
      </c>
      <c r="CO83" s="58">
        <f t="shared" si="45"/>
        <v>0.89472280465117071</v>
      </c>
      <c r="CP83" s="58">
        <f t="shared" si="46"/>
        <v>0.86611492969083737</v>
      </c>
      <c r="CQ83" s="136">
        <f t="shared" si="47"/>
        <v>1E-4</v>
      </c>
      <c r="CR83" s="136">
        <f t="shared" si="48"/>
        <v>0</v>
      </c>
      <c r="CS83" s="58">
        <f t="shared" si="49"/>
        <v>1</v>
      </c>
      <c r="CT83" s="58">
        <f t="shared" si="50"/>
        <v>0.93443288179942596</v>
      </c>
      <c r="CU83" s="58">
        <f t="shared" si="51"/>
        <v>0.90764609130644802</v>
      </c>
      <c r="CV83" s="58">
        <f t="shared" si="52"/>
        <v>0.89054730919134795</v>
      </c>
      <c r="CW83" s="58">
        <f t="shared" si="53"/>
        <v>0.86406752909221252</v>
      </c>
    </row>
    <row r="84" spans="1:101">
      <c r="A84" s="109" t="s">
        <v>395</v>
      </c>
      <c r="B84" s="58" t="str">
        <f>B79</f>
        <v>Sedentary</v>
      </c>
      <c r="C84" s="58" t="str">
        <f>C79</f>
        <v>Barely</v>
      </c>
      <c r="D84" s="58" t="str">
        <f>D79</f>
        <v>Somewhat</v>
      </c>
      <c r="E84" s="58" t="str">
        <f>E79</f>
        <v>Active</v>
      </c>
      <c r="F84" s="58" t="str">
        <f>F79</f>
        <v>Highly</v>
      </c>
      <c r="G84" s="58"/>
      <c r="H84" s="58"/>
      <c r="AA84" s="58">
        <v>39</v>
      </c>
      <c r="AB84" s="32">
        <f>F$53</f>
        <v>0</v>
      </c>
      <c r="AC84" s="32">
        <f t="shared" si="66"/>
        <v>1E-4</v>
      </c>
      <c r="AD84" s="32">
        <f t="shared" si="66"/>
        <v>0</v>
      </c>
      <c r="AE84" s="32">
        <f t="shared" si="66"/>
        <v>0.16189999999999999</v>
      </c>
      <c r="AF84" s="32">
        <f t="shared" si="66"/>
        <v>6.3301999999999996</v>
      </c>
      <c r="AG84" s="32">
        <f t="shared" si="66"/>
        <v>0</v>
      </c>
      <c r="AH84" s="32">
        <f t="shared" si="66"/>
        <v>135.07900000000001</v>
      </c>
      <c r="AI84" s="32">
        <f t="shared" si="66"/>
        <v>37.790900000000001</v>
      </c>
      <c r="AJ84" s="32">
        <f>R$53</f>
        <v>0</v>
      </c>
      <c r="AK84" s="32">
        <f t="shared" si="67"/>
        <v>1E-4</v>
      </c>
      <c r="AL84" s="32">
        <f t="shared" si="67"/>
        <v>0</v>
      </c>
      <c r="AM84" s="32">
        <f t="shared" si="67"/>
        <v>0.13789999999999999</v>
      </c>
      <c r="AN84" s="32">
        <f t="shared" si="67"/>
        <v>7.0749000000000004</v>
      </c>
      <c r="AO84" s="32">
        <f t="shared" si="67"/>
        <v>0</v>
      </c>
      <c r="AP84" s="32">
        <f t="shared" si="67"/>
        <v>198.30019999999999</v>
      </c>
      <c r="AQ84" s="32">
        <f t="shared" si="67"/>
        <v>37.812399999999997</v>
      </c>
      <c r="AS84" s="125">
        <f t="shared" si="12"/>
        <v>0</v>
      </c>
      <c r="AT84" s="125">
        <f t="shared" si="13"/>
        <v>0</v>
      </c>
      <c r="AU84" s="125">
        <f t="shared" si="14"/>
        <v>0</v>
      </c>
      <c r="AV84" s="125">
        <f t="shared" si="15"/>
        <v>0</v>
      </c>
      <c r="AW84" s="125">
        <f t="shared" si="16"/>
        <v>0</v>
      </c>
      <c r="AX84" s="125">
        <f t="shared" si="17"/>
        <v>0</v>
      </c>
      <c r="AY84" s="125">
        <f t="shared" si="18"/>
        <v>0</v>
      </c>
      <c r="AZ84" s="125">
        <f t="shared" si="19"/>
        <v>0</v>
      </c>
      <c r="BA84" s="125">
        <f t="shared" si="20"/>
        <v>0</v>
      </c>
      <c r="BB84" s="125">
        <f t="shared" si="21"/>
        <v>0</v>
      </c>
      <c r="BC84" s="125">
        <f t="shared" si="22"/>
        <v>0</v>
      </c>
      <c r="BD84" s="125">
        <f t="shared" si="23"/>
        <v>0</v>
      </c>
      <c r="BE84" s="58"/>
      <c r="BF84" s="125">
        <f t="shared" si="24"/>
        <v>0</v>
      </c>
      <c r="BG84" s="125">
        <f t="shared" si="25"/>
        <v>0</v>
      </c>
      <c r="BH84" s="125">
        <f t="shared" si="26"/>
        <v>0</v>
      </c>
      <c r="BI84" s="125">
        <f t="shared" si="27"/>
        <v>0</v>
      </c>
      <c r="BJ84" s="125">
        <f t="shared" si="28"/>
        <v>0</v>
      </c>
      <c r="BK84" s="125">
        <f t="shared" si="29"/>
        <v>0</v>
      </c>
      <c r="BL84" s="125">
        <f t="shared" si="30"/>
        <v>0</v>
      </c>
      <c r="BM84" s="125">
        <f t="shared" si="31"/>
        <v>0</v>
      </c>
      <c r="BN84" s="125">
        <f t="shared" si="32"/>
        <v>0</v>
      </c>
      <c r="BO84" s="125">
        <f t="shared" si="33"/>
        <v>0</v>
      </c>
      <c r="BP84" s="125">
        <f t="shared" si="34"/>
        <v>0</v>
      </c>
      <c r="BQ84" s="125">
        <f t="shared" si="35"/>
        <v>0</v>
      </c>
      <c r="BS84" s="58">
        <v>43</v>
      </c>
      <c r="BT84" s="32">
        <f t="shared" si="36"/>
        <v>1E-4</v>
      </c>
      <c r="BU84" s="32">
        <f t="shared" si="37"/>
        <v>0</v>
      </c>
      <c r="BV84" s="58">
        <f>1+$B$71*(IF('Male Inactive'!$O41&gt;=0, ((('Male Inactive'!$O41)/7)/60), 0))^0.25</f>
        <v>0.93248951307808858</v>
      </c>
      <c r="BW84" s="58">
        <f>1+$B$71*(IF('Male Barely'!$O41&gt;=0, ((('Male Barely'!$O41)/7)/60), 0))^0.25</f>
        <v>0.86881913135544142</v>
      </c>
      <c r="BX84" s="58">
        <f>1+$B$71*(IF('Male Somewhat'!$O41&gt;=0, ((('Male Somewhat'!$O41)/7)/60), 0))^0.25</f>
        <v>0.84928082497998569</v>
      </c>
      <c r="BY84" s="58">
        <f>1+$B$71*(IF('Male Active'!$O41&gt;=0, ((('Male Active'!$O41)/7)/60), 0))^0.25</f>
        <v>0.83332655608246575</v>
      </c>
      <c r="BZ84" s="58">
        <f>1+$B$71*(IF('Male Highly'!$O41&gt;=0, ((('Male Highly'!$O41)/7)/60), 0))^0.25</f>
        <v>0.80685670276565769</v>
      </c>
      <c r="CA84" s="32">
        <f t="shared" si="38"/>
        <v>1E-4</v>
      </c>
      <c r="CB84" s="32">
        <f t="shared" si="39"/>
        <v>0</v>
      </c>
      <c r="CC84" s="58">
        <f>1+$B$71*(IF('Female Inactive'!$Q41&gt;=0, ((('Female Inactive'!$Q41)/7)/60), 0))^0.25</f>
        <v>0.95316390929549188</v>
      </c>
      <c r="CD84" s="58">
        <f>1+$B$71*(IF('Female Barely'!$Q41&gt;=0, ((('Female Barely'!$Q41)/7)/60), 0))^0.25</f>
        <v>0.89073712877141586</v>
      </c>
      <c r="CE84" s="58">
        <f>1+$B$71*(IF('Female Somewhat'!$Q41&gt;=0, ((('Female Somewhat'!$Q41)/7)/60), 0))^0.25</f>
        <v>0.8653267090145127</v>
      </c>
      <c r="CF84" s="58">
        <f>1+$B$71*(IF('Female Active'!$Q41&gt;=0, ((('Female Active'!$Q41)/7)/60), 0))^0.25</f>
        <v>0.84897244131795779</v>
      </c>
      <c r="CG84" s="58">
        <f>1+$B$71*(IF('Female Highly'!$Q41&gt;=0, ((('Female Highly'!$Q41)/7)/60), 0))^0.25</f>
        <v>0.82380120169526028</v>
      </c>
      <c r="CI84" s="136">
        <f t="shared" si="9"/>
        <v>43</v>
      </c>
      <c r="CJ84" s="136">
        <f t="shared" si="40"/>
        <v>1E-4</v>
      </c>
      <c r="CK84" s="136">
        <f t="shared" si="41"/>
        <v>0</v>
      </c>
      <c r="CL84" s="58">
        <f t="shared" si="42"/>
        <v>1</v>
      </c>
      <c r="CM84" s="58">
        <f t="shared" si="43"/>
        <v>0.93172000239179609</v>
      </c>
      <c r="CN84" s="58">
        <f t="shared" si="44"/>
        <v>0.91076715938237596</v>
      </c>
      <c r="CO84" s="58">
        <f t="shared" si="45"/>
        <v>0.89365783142344168</v>
      </c>
      <c r="CP84" s="58">
        <f t="shared" si="46"/>
        <v>0.86527161051095902</v>
      </c>
      <c r="CQ84" s="136">
        <f t="shared" si="47"/>
        <v>1E-4</v>
      </c>
      <c r="CR84" s="136">
        <f t="shared" si="48"/>
        <v>0</v>
      </c>
      <c r="CS84" s="58">
        <f t="shared" si="49"/>
        <v>1</v>
      </c>
      <c r="CT84" s="58">
        <f t="shared" si="50"/>
        <v>0.93450572360611384</v>
      </c>
      <c r="CU84" s="58">
        <f t="shared" si="51"/>
        <v>0.90784669937209228</v>
      </c>
      <c r="CV84" s="58">
        <f t="shared" si="52"/>
        <v>0.89068882386184267</v>
      </c>
      <c r="CW84" s="58">
        <f t="shared" si="53"/>
        <v>0.86428073247564841</v>
      </c>
    </row>
    <row r="85" spans="1:101">
      <c r="A85" s="58" t="s">
        <v>399</v>
      </c>
      <c r="B85" s="5">
        <v>0</v>
      </c>
      <c r="C85" s="5">
        <f>(D107/7)/60</f>
        <v>0.91281595238095237</v>
      </c>
      <c r="D85" s="5">
        <f>(D108/7)/60</f>
        <v>3.2664071428571431</v>
      </c>
      <c r="E85" s="5">
        <f>(D109/7)/60</f>
        <v>8.5385214285714301</v>
      </c>
      <c r="F85" s="5">
        <f>(D110/7)/60</f>
        <v>24.988738095238094</v>
      </c>
      <c r="G85" s="58"/>
      <c r="H85" s="58"/>
      <c r="AA85" s="58">
        <v>40</v>
      </c>
      <c r="AB85" s="32">
        <f>F$54</f>
        <v>1E-4</v>
      </c>
      <c r="AC85" s="32">
        <f t="shared" ref="AC85:AI89" si="68">G$54</f>
        <v>2.9999999999999997E-4</v>
      </c>
      <c r="AD85" s="32">
        <f t="shared" si="68"/>
        <v>0</v>
      </c>
      <c r="AE85" s="32">
        <f t="shared" si="68"/>
        <v>0.153</v>
      </c>
      <c r="AF85" s="32">
        <f t="shared" si="68"/>
        <v>6.4086999999999996</v>
      </c>
      <c r="AG85" s="32">
        <f t="shared" si="68"/>
        <v>0</v>
      </c>
      <c r="AH85" s="32">
        <f t="shared" si="68"/>
        <v>90.028199999999998</v>
      </c>
      <c r="AI85" s="32">
        <f t="shared" si="68"/>
        <v>42.685099999999998</v>
      </c>
      <c r="AJ85" s="32">
        <f>R$54</f>
        <v>1E-4</v>
      </c>
      <c r="AK85" s="32">
        <f t="shared" ref="AK85:AQ89" si="69">S$54</f>
        <v>2.9999999999999997E-4</v>
      </c>
      <c r="AL85" s="32">
        <f t="shared" si="69"/>
        <v>0</v>
      </c>
      <c r="AM85" s="32">
        <f t="shared" si="69"/>
        <v>0.13700000000000001</v>
      </c>
      <c r="AN85" s="32">
        <f t="shared" si="69"/>
        <v>6.9366000000000003</v>
      </c>
      <c r="AO85" s="32">
        <f t="shared" si="69"/>
        <v>0</v>
      </c>
      <c r="AP85" s="32">
        <f t="shared" si="69"/>
        <v>135.29900000000001</v>
      </c>
      <c r="AQ85" s="32">
        <f t="shared" si="69"/>
        <v>42.6646</v>
      </c>
      <c r="AS85" s="125">
        <f t="shared" si="12"/>
        <v>1E-4</v>
      </c>
      <c r="AT85" s="125">
        <f t="shared" si="13"/>
        <v>1E-4</v>
      </c>
      <c r="AU85" s="125">
        <f t="shared" si="14"/>
        <v>9.2412977101151043E-5</v>
      </c>
      <c r="AV85" s="125">
        <f t="shared" si="15"/>
        <v>8.9295454640843952E-5</v>
      </c>
      <c r="AW85" s="125">
        <f t="shared" si="16"/>
        <v>8.6374109960909095E-5</v>
      </c>
      <c r="AX85" s="125">
        <f t="shared" si="17"/>
        <v>8.2888396183407136E-5</v>
      </c>
      <c r="AY85" s="125">
        <f t="shared" si="18"/>
        <v>1E-4</v>
      </c>
      <c r="AZ85" s="125">
        <f t="shared" si="19"/>
        <v>1E-4</v>
      </c>
      <c r="BA85" s="125">
        <f t="shared" si="20"/>
        <v>9.2520782764674112E-5</v>
      </c>
      <c r="BB85" s="125">
        <f t="shared" si="21"/>
        <v>8.9295751287537259E-5</v>
      </c>
      <c r="BC85" s="125">
        <f t="shared" si="22"/>
        <v>8.6602978980752891E-5</v>
      </c>
      <c r="BD85" s="125">
        <f t="shared" si="23"/>
        <v>8.3367724196549398E-5</v>
      </c>
      <c r="BE85" s="58"/>
      <c r="BF85" s="125">
        <f t="shared" si="24"/>
        <v>0</v>
      </c>
      <c r="BG85" s="125">
        <f t="shared" si="25"/>
        <v>0</v>
      </c>
      <c r="BH85" s="125">
        <f t="shared" si="26"/>
        <v>0</v>
      </c>
      <c r="BI85" s="125">
        <f t="shared" si="27"/>
        <v>0</v>
      </c>
      <c r="BJ85" s="125">
        <f t="shared" si="28"/>
        <v>0</v>
      </c>
      <c r="BK85" s="125">
        <f t="shared" si="29"/>
        <v>0</v>
      </c>
      <c r="BL85" s="125">
        <f t="shared" si="30"/>
        <v>0</v>
      </c>
      <c r="BM85" s="125">
        <f t="shared" si="31"/>
        <v>0</v>
      </c>
      <c r="BN85" s="125">
        <f t="shared" si="32"/>
        <v>0</v>
      </c>
      <c r="BO85" s="125">
        <f t="shared" si="33"/>
        <v>0</v>
      </c>
      <c r="BP85" s="125">
        <f t="shared" si="34"/>
        <v>0</v>
      </c>
      <c r="BQ85" s="125">
        <f t="shared" si="35"/>
        <v>0</v>
      </c>
      <c r="BS85" s="58">
        <v>44</v>
      </c>
      <c r="BT85" s="32">
        <f t="shared" si="36"/>
        <v>1E-4</v>
      </c>
      <c r="BU85" s="32">
        <f t="shared" si="37"/>
        <v>0</v>
      </c>
      <c r="BV85" s="58">
        <f>1+$B$71*(IF('Male Inactive'!$O42&gt;=0, ((('Male Inactive'!$O42)/7)/60), 0))^0.25</f>
        <v>0.93374156735216818</v>
      </c>
      <c r="BW85" s="58">
        <f>1+$B$71*(IF('Male Barely'!$O42&gt;=0, ((('Male Barely'!$O42)/7)/60), 0))^0.25</f>
        <v>0.86915302492916968</v>
      </c>
      <c r="BX85" s="58">
        <f>1+$B$71*(IF('Male Somewhat'!$O42&gt;=0, ((('Male Somewhat'!$O42)/7)/60), 0))^0.25</f>
        <v>0.84940125210103901</v>
      </c>
      <c r="BY85" s="58">
        <f>1+$B$71*(IF('Male Active'!$O42&gt;=0, ((('Male Active'!$O42)/7)/60), 0))^0.25</f>
        <v>0.83346545590990462</v>
      </c>
      <c r="BZ85" s="58">
        <f>1+$B$71*(IF('Male Highly'!$O42&gt;=0, ((('Male Highly'!$O42)/7)/60), 0))^0.25</f>
        <v>0.80714804924111105</v>
      </c>
      <c r="CA85" s="32">
        <f t="shared" si="38"/>
        <v>1E-4</v>
      </c>
      <c r="CB85" s="32">
        <f t="shared" si="39"/>
        <v>0</v>
      </c>
      <c r="CC85" s="58">
        <f>1+$B$71*(IF('Female Inactive'!$Q42&gt;=0, ((('Female Inactive'!$Q42)/7)/60), 0))^0.25</f>
        <v>0.95273686848072092</v>
      </c>
      <c r="CD85" s="58">
        <f>1+$B$71*(IF('Female Barely'!$Q42&gt;=0, ((('Female Barely'!$Q42)/7)/60), 0))^0.25</f>
        <v>0.89044010554622011</v>
      </c>
      <c r="CE85" s="58">
        <f>1+$B$71*(IF('Female Somewhat'!$Q42&gt;=0, ((('Female Somewhat'!$Q42)/7)/60), 0))^0.25</f>
        <v>0.8651684716068142</v>
      </c>
      <c r="CF85" s="58">
        <f>1+$B$71*(IF('Female Active'!$Q42&gt;=0, ((('Female Active'!$Q42)/7)/60), 0))^0.25</f>
        <v>0.8487673345006338</v>
      </c>
      <c r="CG85" s="58">
        <f>1+$B$71*(IF('Female Highly'!$Q42&gt;=0, ((('Female Highly'!$Q42)/7)/60), 0))^0.25</f>
        <v>0.82366868936966453</v>
      </c>
      <c r="CI85" s="136">
        <f t="shared" si="9"/>
        <v>44</v>
      </c>
      <c r="CJ85" s="136">
        <f t="shared" si="40"/>
        <v>1E-4</v>
      </c>
      <c r="CK85" s="136">
        <f t="shared" si="41"/>
        <v>0</v>
      </c>
      <c r="CL85" s="58">
        <f t="shared" si="42"/>
        <v>1</v>
      </c>
      <c r="CM85" s="58">
        <f t="shared" si="43"/>
        <v>0.93082824554319277</v>
      </c>
      <c r="CN85" s="58">
        <f t="shared" si="44"/>
        <v>0.9096748841434843</v>
      </c>
      <c r="CO85" s="58">
        <f t="shared" si="45"/>
        <v>0.89260828161841532</v>
      </c>
      <c r="CP85" s="58">
        <f t="shared" si="46"/>
        <v>0.86442338807937924</v>
      </c>
      <c r="CQ85" s="136">
        <f t="shared" si="47"/>
        <v>1E-4</v>
      </c>
      <c r="CR85" s="136">
        <f t="shared" si="48"/>
        <v>0</v>
      </c>
      <c r="CS85" s="58">
        <f t="shared" si="49"/>
        <v>1</v>
      </c>
      <c r="CT85" s="58">
        <f t="shared" si="50"/>
        <v>0.93461283488079749</v>
      </c>
      <c r="CU85" s="58">
        <f t="shared" si="51"/>
        <v>0.90808753206586057</v>
      </c>
      <c r="CV85" s="58">
        <f t="shared" si="52"/>
        <v>0.89087277146534505</v>
      </c>
      <c r="CW85" s="58">
        <f t="shared" si="53"/>
        <v>0.86452903904424883</v>
      </c>
    </row>
    <row r="86" spans="1:101">
      <c r="A86" s="58" t="s">
        <v>373</v>
      </c>
      <c r="B86" s="93">
        <f>1+$B$71*B85^0.25</f>
        <v>1</v>
      </c>
      <c r="C86" s="93">
        <f>1+$B$71*C85^0.25</f>
        <v>0.92190345056392453</v>
      </c>
      <c r="D86" s="93">
        <f>1+$B$71*D85^0.25</f>
        <v>0.89258779808120758</v>
      </c>
      <c r="E86" s="93">
        <f>1+$B$71*E85^0.25</f>
        <v>0.86342169815085912</v>
      </c>
      <c r="F86" s="93">
        <f>1+$B$71*F85^0.25</f>
        <v>0.8213627099759373</v>
      </c>
      <c r="G86" s="58"/>
      <c r="H86" s="58"/>
      <c r="AA86" s="58">
        <v>41</v>
      </c>
      <c r="AB86" s="32">
        <f>F$54</f>
        <v>1E-4</v>
      </c>
      <c r="AC86" s="32">
        <f t="shared" si="68"/>
        <v>2.9999999999999997E-4</v>
      </c>
      <c r="AD86" s="32">
        <f t="shared" si="68"/>
        <v>0</v>
      </c>
      <c r="AE86" s="32">
        <f t="shared" si="68"/>
        <v>0.153</v>
      </c>
      <c r="AF86" s="32">
        <f t="shared" si="68"/>
        <v>6.4086999999999996</v>
      </c>
      <c r="AG86" s="32">
        <f t="shared" si="68"/>
        <v>0</v>
      </c>
      <c r="AH86" s="32">
        <f t="shared" si="68"/>
        <v>90.028199999999998</v>
      </c>
      <c r="AI86" s="32">
        <f t="shared" si="68"/>
        <v>42.685099999999998</v>
      </c>
      <c r="AJ86" s="32">
        <f>R$54</f>
        <v>1E-4</v>
      </c>
      <c r="AK86" s="32">
        <f t="shared" si="69"/>
        <v>2.9999999999999997E-4</v>
      </c>
      <c r="AL86" s="32">
        <f t="shared" si="69"/>
        <v>0</v>
      </c>
      <c r="AM86" s="32">
        <f t="shared" si="69"/>
        <v>0.13700000000000001</v>
      </c>
      <c r="AN86" s="32">
        <f t="shared" si="69"/>
        <v>6.9366000000000003</v>
      </c>
      <c r="AO86" s="32">
        <f t="shared" si="69"/>
        <v>0</v>
      </c>
      <c r="AP86" s="32">
        <f t="shared" si="69"/>
        <v>135.29900000000001</v>
      </c>
      <c r="AQ86" s="32">
        <f t="shared" si="69"/>
        <v>42.6646</v>
      </c>
      <c r="AS86" s="125">
        <f t="shared" si="12"/>
        <v>1E-4</v>
      </c>
      <c r="AT86" s="125">
        <f t="shared" si="13"/>
        <v>1E-4</v>
      </c>
      <c r="AU86" s="125">
        <f t="shared" si="14"/>
        <v>9.2412977101151043E-5</v>
      </c>
      <c r="AV86" s="125">
        <f t="shared" si="15"/>
        <v>8.9295454640843952E-5</v>
      </c>
      <c r="AW86" s="125">
        <f t="shared" si="16"/>
        <v>8.6374109960909095E-5</v>
      </c>
      <c r="AX86" s="125">
        <f t="shared" si="17"/>
        <v>8.2888396183407136E-5</v>
      </c>
      <c r="AY86" s="125">
        <f t="shared" si="18"/>
        <v>1E-4</v>
      </c>
      <c r="AZ86" s="125">
        <f t="shared" si="19"/>
        <v>1E-4</v>
      </c>
      <c r="BA86" s="125">
        <f t="shared" si="20"/>
        <v>9.2520782764674112E-5</v>
      </c>
      <c r="BB86" s="125">
        <f t="shared" si="21"/>
        <v>8.9295751287537259E-5</v>
      </c>
      <c r="BC86" s="125">
        <f t="shared" si="22"/>
        <v>8.6602978980752891E-5</v>
      </c>
      <c r="BD86" s="125">
        <f t="shared" si="23"/>
        <v>8.3367724196549398E-5</v>
      </c>
      <c r="BE86" s="58"/>
      <c r="BF86" s="125">
        <f t="shared" si="24"/>
        <v>0</v>
      </c>
      <c r="BG86" s="125">
        <f t="shared" si="25"/>
        <v>0</v>
      </c>
      <c r="BH86" s="125">
        <f t="shared" si="26"/>
        <v>0</v>
      </c>
      <c r="BI86" s="125">
        <f t="shared" si="27"/>
        <v>0</v>
      </c>
      <c r="BJ86" s="125">
        <f t="shared" si="28"/>
        <v>0</v>
      </c>
      <c r="BK86" s="125">
        <f t="shared" si="29"/>
        <v>0</v>
      </c>
      <c r="BL86" s="125">
        <f t="shared" si="30"/>
        <v>0</v>
      </c>
      <c r="BM86" s="125">
        <f t="shared" si="31"/>
        <v>0</v>
      </c>
      <c r="BN86" s="125">
        <f t="shared" si="32"/>
        <v>0</v>
      </c>
      <c r="BO86" s="125">
        <f t="shared" si="33"/>
        <v>0</v>
      </c>
      <c r="BP86" s="125">
        <f t="shared" si="34"/>
        <v>0</v>
      </c>
      <c r="BQ86" s="125">
        <f t="shared" si="35"/>
        <v>0</v>
      </c>
      <c r="BS86" s="58">
        <v>45</v>
      </c>
      <c r="BT86" s="32">
        <f t="shared" si="36"/>
        <v>1E-4</v>
      </c>
      <c r="BU86" s="32">
        <f t="shared" si="37"/>
        <v>1E-4</v>
      </c>
      <c r="BV86" s="58">
        <f>1+$B$71*(IF('Male Inactive'!$O43&gt;=0, ((('Male Inactive'!$O43)/7)/60), 0))^0.25</f>
        <v>0.93507177685407772</v>
      </c>
      <c r="BW86" s="58">
        <f>1+$B$71*(IF('Male Barely'!$O43&gt;=0, ((('Male Barely'!$O43)/7)/60), 0))^0.25</f>
        <v>0.86956122711369011</v>
      </c>
      <c r="BX86" s="58">
        <f>1+$B$71*(IF('Male Somewhat'!$O43&gt;=0, ((('Male Somewhat'!$O43)/7)/60), 0))^0.25</f>
        <v>0.84960609458119607</v>
      </c>
      <c r="BY86" s="58">
        <f>1+$B$71*(IF('Male Active'!$O43&gt;=0, ((('Male Active'!$O43)/7)/60), 0))^0.25</f>
        <v>0.8336851468140658</v>
      </c>
      <c r="BZ86" s="58">
        <f>1+$B$71*(IF('Male Highly'!$O43&gt;=0, ((('Male Highly'!$O43)/7)/60), 0))^0.25</f>
        <v>0.80749694938830163</v>
      </c>
      <c r="CA86" s="32">
        <f t="shared" si="38"/>
        <v>1E-4</v>
      </c>
      <c r="CB86" s="32">
        <f t="shared" si="39"/>
        <v>1E-4</v>
      </c>
      <c r="CC86" s="58">
        <f>1+$B$71*(IF('Female Inactive'!$Q43&gt;=0, ((('Female Inactive'!$Q43)/7)/60), 0))^0.25</f>
        <v>0.95235323259132088</v>
      </c>
      <c r="CD86" s="58">
        <f>1+$B$71*(IF('Female Barely'!$Q43&gt;=0, ((('Female Barely'!$Q43)/7)/60), 0))^0.25</f>
        <v>0.89021674363559888</v>
      </c>
      <c r="CE86" s="58">
        <f>1+$B$71*(IF('Female Somewhat'!$Q43&gt;=0, ((('Female Somewhat'!$Q43)/7)/60), 0))^0.25</f>
        <v>0.86508834965634795</v>
      </c>
      <c r="CF86" s="58">
        <f>1+$B$71*(IF('Female Active'!$Q43&gt;=0, ((('Female Active'!$Q43)/7)/60), 0))^0.25</f>
        <v>0.84864180912020126</v>
      </c>
      <c r="CG86" s="58">
        <f>1+$B$71*(IF('Female Highly'!$Q43&gt;=0, ((('Female Highly'!$Q43)/7)/60), 0))^0.25</f>
        <v>0.82360680979879475</v>
      </c>
      <c r="CI86" s="136">
        <f t="shared" si="9"/>
        <v>45</v>
      </c>
      <c r="CJ86" s="136">
        <f t="shared" si="40"/>
        <v>1E-4</v>
      </c>
      <c r="CK86" s="136">
        <f t="shared" si="41"/>
        <v>1E-4</v>
      </c>
      <c r="CL86" s="58">
        <f t="shared" si="42"/>
        <v>1</v>
      </c>
      <c r="CM86" s="58">
        <f t="shared" si="43"/>
        <v>0.92994061914606274</v>
      </c>
      <c r="CN86" s="58">
        <f t="shared" si="44"/>
        <v>0.90859986966945006</v>
      </c>
      <c r="CO86" s="58">
        <f t="shared" si="45"/>
        <v>0.89157342511062254</v>
      </c>
      <c r="CP86" s="58">
        <f t="shared" si="46"/>
        <v>0.86356680778561801</v>
      </c>
      <c r="CQ86" s="136">
        <f t="shared" si="47"/>
        <v>1E-4</v>
      </c>
      <c r="CR86" s="136">
        <f t="shared" si="48"/>
        <v>1E-4</v>
      </c>
      <c r="CS86" s="58">
        <f t="shared" si="49"/>
        <v>1</v>
      </c>
      <c r="CT86" s="58">
        <f t="shared" si="50"/>
        <v>0.93475478758375119</v>
      </c>
      <c r="CU86" s="58">
        <f t="shared" si="51"/>
        <v>0.90836920593262638</v>
      </c>
      <c r="CV86" s="58">
        <f t="shared" si="52"/>
        <v>0.89109983573119778</v>
      </c>
      <c r="CW86" s="58">
        <f t="shared" si="53"/>
        <v>0.86481232132513319</v>
      </c>
    </row>
    <row r="87" spans="1:101">
      <c r="A87" s="58"/>
      <c r="B87" s="58"/>
      <c r="C87" s="58"/>
      <c r="D87" s="58"/>
      <c r="E87" s="58"/>
      <c r="F87" s="58"/>
      <c r="G87" s="58"/>
      <c r="H87" s="58"/>
      <c r="AA87" s="58">
        <v>42</v>
      </c>
      <c r="AB87" s="32">
        <f>F$54</f>
        <v>1E-4</v>
      </c>
      <c r="AC87" s="32">
        <f t="shared" si="68"/>
        <v>2.9999999999999997E-4</v>
      </c>
      <c r="AD87" s="32">
        <f t="shared" si="68"/>
        <v>0</v>
      </c>
      <c r="AE87" s="32">
        <f t="shared" si="68"/>
        <v>0.153</v>
      </c>
      <c r="AF87" s="32">
        <f t="shared" si="68"/>
        <v>6.4086999999999996</v>
      </c>
      <c r="AG87" s="32">
        <f t="shared" si="68"/>
        <v>0</v>
      </c>
      <c r="AH87" s="32">
        <f t="shared" si="68"/>
        <v>90.028199999999998</v>
      </c>
      <c r="AI87" s="32">
        <f t="shared" si="68"/>
        <v>42.685099999999998</v>
      </c>
      <c r="AJ87" s="32">
        <f>R$54</f>
        <v>1E-4</v>
      </c>
      <c r="AK87" s="32">
        <f t="shared" si="69"/>
        <v>2.9999999999999997E-4</v>
      </c>
      <c r="AL87" s="32">
        <f t="shared" si="69"/>
        <v>0</v>
      </c>
      <c r="AM87" s="32">
        <f t="shared" si="69"/>
        <v>0.13700000000000001</v>
      </c>
      <c r="AN87" s="32">
        <f t="shared" si="69"/>
        <v>6.9366000000000003</v>
      </c>
      <c r="AO87" s="32">
        <f t="shared" si="69"/>
        <v>0</v>
      </c>
      <c r="AP87" s="32">
        <f t="shared" si="69"/>
        <v>135.29900000000001</v>
      </c>
      <c r="AQ87" s="32">
        <f t="shared" si="69"/>
        <v>42.6646</v>
      </c>
      <c r="AS87" s="125">
        <f t="shared" si="12"/>
        <v>1E-4</v>
      </c>
      <c r="AT87" s="125">
        <f t="shared" si="13"/>
        <v>1E-4</v>
      </c>
      <c r="AU87" s="125">
        <f t="shared" si="14"/>
        <v>9.2412977101151043E-5</v>
      </c>
      <c r="AV87" s="125">
        <f t="shared" si="15"/>
        <v>8.9295454640843952E-5</v>
      </c>
      <c r="AW87" s="125">
        <f t="shared" si="16"/>
        <v>8.6374109960909095E-5</v>
      </c>
      <c r="AX87" s="125">
        <f t="shared" si="17"/>
        <v>8.2888396183407136E-5</v>
      </c>
      <c r="AY87" s="125">
        <f t="shared" si="18"/>
        <v>1E-4</v>
      </c>
      <c r="AZ87" s="125">
        <f t="shared" si="19"/>
        <v>1E-4</v>
      </c>
      <c r="BA87" s="125">
        <f t="shared" si="20"/>
        <v>9.2520782764674112E-5</v>
      </c>
      <c r="BB87" s="125">
        <f t="shared" si="21"/>
        <v>8.9295751287537259E-5</v>
      </c>
      <c r="BC87" s="125">
        <f t="shared" si="22"/>
        <v>8.6602978980752891E-5</v>
      </c>
      <c r="BD87" s="125">
        <f t="shared" si="23"/>
        <v>8.3367724196549398E-5</v>
      </c>
      <c r="BE87" s="58"/>
      <c r="BF87" s="125">
        <f t="shared" si="24"/>
        <v>0</v>
      </c>
      <c r="BG87" s="125">
        <f t="shared" si="25"/>
        <v>0</v>
      </c>
      <c r="BH87" s="125">
        <f t="shared" si="26"/>
        <v>0</v>
      </c>
      <c r="BI87" s="125">
        <f t="shared" si="27"/>
        <v>0</v>
      </c>
      <c r="BJ87" s="125">
        <f t="shared" si="28"/>
        <v>0</v>
      </c>
      <c r="BK87" s="125">
        <f t="shared" si="29"/>
        <v>0</v>
      </c>
      <c r="BL87" s="125">
        <f t="shared" si="30"/>
        <v>0</v>
      </c>
      <c r="BM87" s="125">
        <f t="shared" si="31"/>
        <v>0</v>
      </c>
      <c r="BN87" s="125">
        <f t="shared" si="32"/>
        <v>0</v>
      </c>
      <c r="BO87" s="125">
        <f t="shared" si="33"/>
        <v>0</v>
      </c>
      <c r="BP87" s="125">
        <f t="shared" si="34"/>
        <v>0</v>
      </c>
      <c r="BQ87" s="125">
        <f t="shared" si="35"/>
        <v>0</v>
      </c>
      <c r="BS87" s="58">
        <v>46</v>
      </c>
      <c r="BT87" s="32">
        <f t="shared" si="36"/>
        <v>1E-4</v>
      </c>
      <c r="BU87" s="32">
        <f t="shared" si="37"/>
        <v>1E-4</v>
      </c>
      <c r="BV87" s="58">
        <f>1+$B$71*(IF('Male Inactive'!$O44&gt;=0, ((('Male Inactive'!$O44)/7)/60), 0))^0.25</f>
        <v>0.93648469136280821</v>
      </c>
      <c r="BW87" s="58">
        <f>1+$B$71*(IF('Male Barely'!$O44&gt;=0, ((('Male Barely'!$O44)/7)/60), 0))^0.25</f>
        <v>0.87004667640017008</v>
      </c>
      <c r="BX87" s="58">
        <f>1+$B$71*(IF('Male Somewhat'!$O44&gt;=0, ((('Male Somewhat'!$O44)/7)/60), 0))^0.25</f>
        <v>0.84989897661303349</v>
      </c>
      <c r="BY87" s="58">
        <f>1+$B$71*(IF('Male Active'!$O44&gt;=0, ((('Male Active'!$O44)/7)/60), 0))^0.25</f>
        <v>0.83398850782637035</v>
      </c>
      <c r="BZ87" s="58">
        <f>1+$B$71*(IF('Male Highly'!$O44&gt;=0, ((('Male Highly'!$O44)/7)/60), 0))^0.25</f>
        <v>0.80790335967353077</v>
      </c>
      <c r="CA87" s="32">
        <f t="shared" si="38"/>
        <v>1E-4</v>
      </c>
      <c r="CB87" s="32">
        <f t="shared" si="39"/>
        <v>1E-4</v>
      </c>
      <c r="CC87" s="58">
        <f>1+$B$71*(IF('Female Inactive'!$Q44&gt;=0, ((('Female Inactive'!$Q44)/7)/60), 0))^0.25</f>
        <v>0.95201605570974057</v>
      </c>
      <c r="CD87" s="58">
        <f>1+$B$71*(IF('Female Barely'!$Q44&gt;=0, ((('Female Barely'!$Q44)/7)/60), 0))^0.25</f>
        <v>0.89007080821025686</v>
      </c>
      <c r="CE87" s="58">
        <f>1+$B$71*(IF('Female Somewhat'!$Q44&gt;=0, ((('Female Somewhat'!$Q44)/7)/60), 0))^0.25</f>
        <v>0.8650901155247781</v>
      </c>
      <c r="CF87" s="58">
        <f>1+$B$71*(IF('Female Active'!$Q44&gt;=0, ((('Female Active'!$Q44)/7)/60), 0))^0.25</f>
        <v>0.84859959724617995</v>
      </c>
      <c r="CG87" s="58">
        <f>1+$B$71*(IF('Female Highly'!$Q44&gt;=0, ((('Female Highly'!$Q44)/7)/60), 0))^0.25</f>
        <v>0.82361836643943376</v>
      </c>
      <c r="CI87" s="136">
        <f t="shared" si="9"/>
        <v>46</v>
      </c>
      <c r="CJ87" s="136">
        <f t="shared" si="40"/>
        <v>1E-4</v>
      </c>
      <c r="CK87" s="136">
        <f t="shared" si="41"/>
        <v>1E-4</v>
      </c>
      <c r="CL87" s="58">
        <f t="shared" si="42"/>
        <v>1</v>
      </c>
      <c r="CM87" s="58">
        <f t="shared" si="43"/>
        <v>0.92905595192810364</v>
      </c>
      <c r="CN87" s="58">
        <f t="shared" si="44"/>
        <v>0.90754177238736078</v>
      </c>
      <c r="CO87" s="58">
        <f t="shared" si="45"/>
        <v>0.8905522060512473</v>
      </c>
      <c r="CP87" s="58">
        <f t="shared" si="46"/>
        <v>0.86269788190326846</v>
      </c>
      <c r="CQ87" s="136">
        <f t="shared" si="47"/>
        <v>1E-4</v>
      </c>
      <c r="CR87" s="136">
        <f t="shared" si="48"/>
        <v>1E-4</v>
      </c>
      <c r="CS87" s="58">
        <f t="shared" si="49"/>
        <v>1</v>
      </c>
      <c r="CT87" s="58">
        <f t="shared" si="50"/>
        <v>0.93493256008870285</v>
      </c>
      <c r="CU87" s="58">
        <f t="shared" si="51"/>
        <v>0.90869277921982305</v>
      </c>
      <c r="CV87" s="58">
        <f t="shared" si="52"/>
        <v>0.89137109837243</v>
      </c>
      <c r="CW87" s="58">
        <f t="shared" si="53"/>
        <v>0.86513075225965108</v>
      </c>
    </row>
    <row r="88" spans="1:101">
      <c r="A88" s="109" t="s">
        <v>396</v>
      </c>
      <c r="B88" s="58" t="str">
        <f>B84</f>
        <v>Sedentary</v>
      </c>
      <c r="C88" s="58" t="str">
        <f>C84</f>
        <v>Barely</v>
      </c>
      <c r="D88" s="58" t="str">
        <f>D84</f>
        <v>Somewhat</v>
      </c>
      <c r="E88" s="58" t="str">
        <f>E84</f>
        <v>Active</v>
      </c>
      <c r="F88" s="58" t="str">
        <f>F84</f>
        <v>Highly</v>
      </c>
      <c r="G88" s="58"/>
      <c r="H88" s="58"/>
      <c r="AA88" s="58">
        <v>43</v>
      </c>
      <c r="AB88" s="32">
        <f>F$54</f>
        <v>1E-4</v>
      </c>
      <c r="AC88" s="32">
        <f t="shared" si="68"/>
        <v>2.9999999999999997E-4</v>
      </c>
      <c r="AD88" s="32">
        <f t="shared" si="68"/>
        <v>0</v>
      </c>
      <c r="AE88" s="32">
        <f t="shared" si="68"/>
        <v>0.153</v>
      </c>
      <c r="AF88" s="32">
        <f t="shared" si="68"/>
        <v>6.4086999999999996</v>
      </c>
      <c r="AG88" s="32">
        <f t="shared" si="68"/>
        <v>0</v>
      </c>
      <c r="AH88" s="32">
        <f t="shared" si="68"/>
        <v>90.028199999999998</v>
      </c>
      <c r="AI88" s="32">
        <f t="shared" si="68"/>
        <v>42.685099999999998</v>
      </c>
      <c r="AJ88" s="32">
        <f>R$54</f>
        <v>1E-4</v>
      </c>
      <c r="AK88" s="32">
        <f t="shared" si="69"/>
        <v>2.9999999999999997E-4</v>
      </c>
      <c r="AL88" s="32">
        <f t="shared" si="69"/>
        <v>0</v>
      </c>
      <c r="AM88" s="32">
        <f t="shared" si="69"/>
        <v>0.13700000000000001</v>
      </c>
      <c r="AN88" s="32">
        <f t="shared" si="69"/>
        <v>6.9366000000000003</v>
      </c>
      <c r="AO88" s="32">
        <f t="shared" si="69"/>
        <v>0</v>
      </c>
      <c r="AP88" s="32">
        <f t="shared" si="69"/>
        <v>135.29900000000001</v>
      </c>
      <c r="AQ88" s="32">
        <f t="shared" si="69"/>
        <v>42.6646</v>
      </c>
      <c r="AS88" s="125">
        <f t="shared" si="12"/>
        <v>1E-4</v>
      </c>
      <c r="AT88" s="125">
        <f t="shared" si="13"/>
        <v>1E-4</v>
      </c>
      <c r="AU88" s="125">
        <f t="shared" si="14"/>
        <v>9.2412977101151043E-5</v>
      </c>
      <c r="AV88" s="125">
        <f t="shared" si="15"/>
        <v>8.9295454640843952E-5</v>
      </c>
      <c r="AW88" s="125">
        <f t="shared" si="16"/>
        <v>8.6374109960909095E-5</v>
      </c>
      <c r="AX88" s="125">
        <f t="shared" si="17"/>
        <v>8.2888396183407136E-5</v>
      </c>
      <c r="AY88" s="125">
        <f t="shared" si="18"/>
        <v>1E-4</v>
      </c>
      <c r="AZ88" s="125">
        <f t="shared" si="19"/>
        <v>1E-4</v>
      </c>
      <c r="BA88" s="125">
        <f t="shared" si="20"/>
        <v>9.2520782764674112E-5</v>
      </c>
      <c r="BB88" s="125">
        <f t="shared" si="21"/>
        <v>8.9295751287537259E-5</v>
      </c>
      <c r="BC88" s="125">
        <f t="shared" si="22"/>
        <v>8.6602978980752891E-5</v>
      </c>
      <c r="BD88" s="125">
        <f t="shared" si="23"/>
        <v>8.3367724196549398E-5</v>
      </c>
      <c r="BE88" s="58"/>
      <c r="BF88" s="125">
        <f t="shared" si="24"/>
        <v>0</v>
      </c>
      <c r="BG88" s="125">
        <f t="shared" si="25"/>
        <v>0</v>
      </c>
      <c r="BH88" s="125">
        <f t="shared" si="26"/>
        <v>0</v>
      </c>
      <c r="BI88" s="125">
        <f t="shared" si="27"/>
        <v>0</v>
      </c>
      <c r="BJ88" s="125">
        <f t="shared" si="28"/>
        <v>0</v>
      </c>
      <c r="BK88" s="125">
        <f t="shared" si="29"/>
        <v>0</v>
      </c>
      <c r="BL88" s="125">
        <f t="shared" si="30"/>
        <v>0</v>
      </c>
      <c r="BM88" s="125">
        <f t="shared" si="31"/>
        <v>0</v>
      </c>
      <c r="BN88" s="125">
        <f t="shared" si="32"/>
        <v>0</v>
      </c>
      <c r="BO88" s="125">
        <f t="shared" si="33"/>
        <v>0</v>
      </c>
      <c r="BP88" s="125">
        <f t="shared" si="34"/>
        <v>0</v>
      </c>
      <c r="BQ88" s="125">
        <f t="shared" si="35"/>
        <v>0</v>
      </c>
      <c r="BS88" s="58">
        <v>47</v>
      </c>
      <c r="BT88" s="32">
        <f t="shared" si="36"/>
        <v>1E-4</v>
      </c>
      <c r="BU88" s="32">
        <f t="shared" si="37"/>
        <v>1E-4</v>
      </c>
      <c r="BV88" s="58">
        <f>1+$B$71*(IF('Male Inactive'!$O45&gt;=0, ((('Male Inactive'!$O45)/7)/60), 0))^0.25</f>
        <v>0.93798583193844887</v>
      </c>
      <c r="BW88" s="58">
        <f>1+$B$71*(IF('Male Barely'!$O45&gt;=0, ((('Male Barely'!$O45)/7)/60), 0))^0.25</f>
        <v>0.8706128230729645</v>
      </c>
      <c r="BX88" s="58">
        <f>1+$B$71*(IF('Male Somewhat'!$O45&gt;=0, ((('Male Somewhat'!$O45)/7)/60), 0))^0.25</f>
        <v>0.85028405635530213</v>
      </c>
      <c r="BY88" s="58">
        <f>1+$B$71*(IF('Male Active'!$O45&gt;=0, ((('Male Active'!$O45)/7)/60), 0))^0.25</f>
        <v>0.83437884879351665</v>
      </c>
      <c r="BZ88" s="58">
        <f>1+$B$71*(IF('Male Highly'!$O45&gt;=0, ((('Male Highly'!$O45)/7)/60), 0))^0.25</f>
        <v>0.80836738413696629</v>
      </c>
      <c r="CA88" s="32">
        <f t="shared" si="38"/>
        <v>1E-4</v>
      </c>
      <c r="CB88" s="32">
        <f t="shared" si="39"/>
        <v>1E-4</v>
      </c>
      <c r="CC88" s="58">
        <f>1+$B$71*(IF('Female Inactive'!$Q45&gt;=0, ((('Female Inactive'!$Q45)/7)/60), 0))^0.25</f>
        <v>0.95172842733584873</v>
      </c>
      <c r="CD88" s="58">
        <f>1+$B$71*(IF('Female Barely'!$Q45&gt;=0, ((('Female Barely'!$Q45)/7)/60), 0))^0.25</f>
        <v>0.89000646971878949</v>
      </c>
      <c r="CE88" s="58">
        <f>1+$B$71*(IF('Female Somewhat'!$Q45&gt;=0, ((('Female Somewhat'!$Q45)/7)/60), 0))^0.25</f>
        <v>0.86517797627214799</v>
      </c>
      <c r="CF88" s="58">
        <f>1+$B$71*(IF('Female Active'!$Q45&gt;=0, ((('Female Active'!$Q45)/7)/60), 0))^0.25</f>
        <v>0.8486448179167585</v>
      </c>
      <c r="CG88" s="58">
        <f>1+$B$71*(IF('Female Highly'!$Q45&gt;=0, ((('Female Highly'!$Q45)/7)/60), 0))^0.25</f>
        <v>0.82370643346160655</v>
      </c>
      <c r="CI88" s="136">
        <f t="shared" si="9"/>
        <v>47</v>
      </c>
      <c r="CJ88" s="136">
        <f t="shared" si="40"/>
        <v>1E-4</v>
      </c>
      <c r="CK88" s="136">
        <f t="shared" si="41"/>
        <v>1E-4</v>
      </c>
      <c r="CL88" s="58">
        <f t="shared" si="42"/>
        <v>1</v>
      </c>
      <c r="CM88" s="58">
        <f t="shared" si="43"/>
        <v>0.928172679616865</v>
      </c>
      <c r="CN88" s="58">
        <f t="shared" si="44"/>
        <v>0.90649989307205037</v>
      </c>
      <c r="CO88" s="58">
        <f t="shared" si="45"/>
        <v>0.88954312568792515</v>
      </c>
      <c r="CP88" s="58">
        <f t="shared" si="46"/>
        <v>0.86181193426598768</v>
      </c>
      <c r="CQ88" s="136">
        <f t="shared" si="47"/>
        <v>1E-4</v>
      </c>
      <c r="CR88" s="136">
        <f t="shared" si="48"/>
        <v>1E-4</v>
      </c>
      <c r="CS88" s="58">
        <f t="shared" si="49"/>
        <v>1</v>
      </c>
      <c r="CT88" s="58">
        <f t="shared" si="50"/>
        <v>0.93514751073493085</v>
      </c>
      <c r="CU88" s="58">
        <f t="shared" si="51"/>
        <v>0.90905971853128376</v>
      </c>
      <c r="CV88" s="58">
        <f t="shared" si="52"/>
        <v>0.89168800000263759</v>
      </c>
      <c r="CW88" s="58">
        <f t="shared" si="53"/>
        <v>0.86548474312928614</v>
      </c>
    </row>
    <row r="89" spans="1:101">
      <c r="A89" s="58" t="s">
        <v>399</v>
      </c>
      <c r="B89" s="5">
        <f>(0/7)/60</f>
        <v>0</v>
      </c>
      <c r="C89" s="5">
        <f>(D127/7)/60</f>
        <v>0.81309523809523809</v>
      </c>
      <c r="D89" s="5">
        <f>(D128/7)/60</f>
        <v>3.2220238095238098</v>
      </c>
      <c r="E89" s="5">
        <f>(D129/7)/60</f>
        <v>8.4589285714285705</v>
      </c>
      <c r="F89" s="5">
        <f>(D130/7)/60</f>
        <v>21.038690476190478</v>
      </c>
      <c r="G89" s="58"/>
      <c r="H89" s="58"/>
      <c r="AA89" s="58">
        <v>44</v>
      </c>
      <c r="AB89" s="32">
        <f>F$54</f>
        <v>1E-4</v>
      </c>
      <c r="AC89" s="32">
        <f t="shared" si="68"/>
        <v>2.9999999999999997E-4</v>
      </c>
      <c r="AD89" s="32">
        <f t="shared" si="68"/>
        <v>0</v>
      </c>
      <c r="AE89" s="32">
        <f t="shared" si="68"/>
        <v>0.153</v>
      </c>
      <c r="AF89" s="32">
        <f t="shared" si="68"/>
        <v>6.4086999999999996</v>
      </c>
      <c r="AG89" s="32">
        <f t="shared" si="68"/>
        <v>0</v>
      </c>
      <c r="AH89" s="32">
        <f t="shared" si="68"/>
        <v>90.028199999999998</v>
      </c>
      <c r="AI89" s="32">
        <f t="shared" si="68"/>
        <v>42.685099999999998</v>
      </c>
      <c r="AJ89" s="32">
        <f>R$54</f>
        <v>1E-4</v>
      </c>
      <c r="AK89" s="32">
        <f t="shared" si="69"/>
        <v>2.9999999999999997E-4</v>
      </c>
      <c r="AL89" s="32">
        <f t="shared" si="69"/>
        <v>0</v>
      </c>
      <c r="AM89" s="32">
        <f t="shared" si="69"/>
        <v>0.13700000000000001</v>
      </c>
      <c r="AN89" s="32">
        <f t="shared" si="69"/>
        <v>6.9366000000000003</v>
      </c>
      <c r="AO89" s="32">
        <f t="shared" si="69"/>
        <v>0</v>
      </c>
      <c r="AP89" s="32">
        <f t="shared" si="69"/>
        <v>135.29900000000001</v>
      </c>
      <c r="AQ89" s="32">
        <f t="shared" si="69"/>
        <v>42.6646</v>
      </c>
      <c r="AS89" s="125">
        <f t="shared" si="12"/>
        <v>1E-4</v>
      </c>
      <c r="AT89" s="125">
        <f t="shared" si="13"/>
        <v>1E-4</v>
      </c>
      <c r="AU89" s="125">
        <f t="shared" si="14"/>
        <v>9.2412977101151043E-5</v>
      </c>
      <c r="AV89" s="125">
        <f t="shared" si="15"/>
        <v>8.9295454640843952E-5</v>
      </c>
      <c r="AW89" s="125">
        <f t="shared" si="16"/>
        <v>8.6374109960909095E-5</v>
      </c>
      <c r="AX89" s="125">
        <f t="shared" si="17"/>
        <v>8.2888396183407136E-5</v>
      </c>
      <c r="AY89" s="125">
        <f t="shared" si="18"/>
        <v>1E-4</v>
      </c>
      <c r="AZ89" s="125">
        <f t="shared" si="19"/>
        <v>1E-4</v>
      </c>
      <c r="BA89" s="125">
        <f t="shared" si="20"/>
        <v>9.2520782764674112E-5</v>
      </c>
      <c r="BB89" s="125">
        <f t="shared" si="21"/>
        <v>8.9295751287537259E-5</v>
      </c>
      <c r="BC89" s="125">
        <f t="shared" si="22"/>
        <v>8.6602978980752891E-5</v>
      </c>
      <c r="BD89" s="125">
        <f t="shared" si="23"/>
        <v>8.3367724196549398E-5</v>
      </c>
      <c r="BE89" s="58"/>
      <c r="BF89" s="125">
        <f t="shared" si="24"/>
        <v>0</v>
      </c>
      <c r="BG89" s="125">
        <f t="shared" si="25"/>
        <v>0</v>
      </c>
      <c r="BH89" s="125">
        <f t="shared" si="26"/>
        <v>0</v>
      </c>
      <c r="BI89" s="125">
        <f t="shared" si="27"/>
        <v>0</v>
      </c>
      <c r="BJ89" s="125">
        <f t="shared" si="28"/>
        <v>0</v>
      </c>
      <c r="BK89" s="125">
        <f t="shared" si="29"/>
        <v>0</v>
      </c>
      <c r="BL89" s="125">
        <f t="shared" si="30"/>
        <v>0</v>
      </c>
      <c r="BM89" s="125">
        <f t="shared" si="31"/>
        <v>0</v>
      </c>
      <c r="BN89" s="125">
        <f t="shared" si="32"/>
        <v>0</v>
      </c>
      <c r="BO89" s="125">
        <f t="shared" si="33"/>
        <v>0</v>
      </c>
      <c r="BP89" s="125">
        <f t="shared" si="34"/>
        <v>0</v>
      </c>
      <c r="BQ89" s="125">
        <f t="shared" si="35"/>
        <v>0</v>
      </c>
      <c r="BS89" s="58">
        <v>48</v>
      </c>
      <c r="BT89" s="32">
        <f t="shared" si="36"/>
        <v>1E-4</v>
      </c>
      <c r="BU89" s="32">
        <f t="shared" si="37"/>
        <v>1E-4</v>
      </c>
      <c r="BV89" s="58">
        <f>1+$B$71*(IF('Male Inactive'!$O46&gt;=0, ((('Male Inactive'!$O46)/7)/60), 0))^0.25</f>
        <v>0.93958194105968063</v>
      </c>
      <c r="BW89" s="58">
        <f>1+$B$71*(IF('Male Barely'!$O46&gt;=0, ((('Male Barely'!$O46)/7)/60), 0))^0.25</f>
        <v>0.87126370434954381</v>
      </c>
      <c r="BX89" s="58">
        <f>1+$B$71*(IF('Male Somewhat'!$O46&gt;=0, ((('Male Somewhat'!$O46)/7)/60), 0))^0.25</f>
        <v>0.85076610759534699</v>
      </c>
      <c r="BY89" s="58">
        <f>1+$B$71*(IF('Male Active'!$O46&gt;=0, ((('Male Active'!$O46)/7)/60), 0))^0.25</f>
        <v>0.8348599663450228</v>
      </c>
      <c r="BZ89" s="58">
        <f>1+$B$71*(IF('Male Highly'!$O46&gt;=0, ((('Male Highly'!$O46)/7)/60), 0))^0.25</f>
        <v>0.80888927676944877</v>
      </c>
      <c r="CA89" s="32">
        <f t="shared" si="38"/>
        <v>1E-4</v>
      </c>
      <c r="CB89" s="32">
        <f t="shared" si="39"/>
        <v>1E-4</v>
      </c>
      <c r="CC89" s="58">
        <f>1+$B$71*(IF('Female Inactive'!$Q46&gt;=0, ((('Female Inactive'!$Q46)/7)/60), 0))^0.25</f>
        <v>0.95149357723210781</v>
      </c>
      <c r="CD89" s="58">
        <f>1+$B$71*(IF('Female Barely'!$Q46&gt;=0, ((('Female Barely'!$Q46)/7)/60), 0))^0.25</f>
        <v>0.89002839252920363</v>
      </c>
      <c r="CE89" s="58">
        <f>1+$B$71*(IF('Female Somewhat'!$Q46&gt;=0, ((('Female Somewhat'!$Q46)/7)/60), 0))^0.25</f>
        <v>0.86535665273195039</v>
      </c>
      <c r="CF89" s="58">
        <f>1+$B$71*(IF('Female Active'!$Q46&gt;=0, ((('Female Active'!$Q46)/7)/60), 0))^0.25</f>
        <v>0.84878204662863377</v>
      </c>
      <c r="CG89" s="58">
        <f>1+$B$71*(IF('Female Highly'!$Q46&gt;=0, ((('Female Highly'!$Q46)/7)/60), 0))^0.25</f>
        <v>0.82387439520462169</v>
      </c>
      <c r="CI89" s="136">
        <f t="shared" si="9"/>
        <v>48</v>
      </c>
      <c r="CJ89" s="136">
        <f t="shared" si="40"/>
        <v>1E-4</v>
      </c>
      <c r="CK89" s="136">
        <f t="shared" si="41"/>
        <v>1E-4</v>
      </c>
      <c r="CL89" s="58">
        <f t="shared" si="42"/>
        <v>1</v>
      </c>
      <c r="CM89" s="58">
        <f t="shared" si="43"/>
        <v>0.92728868688867516</v>
      </c>
      <c r="CN89" s="58">
        <f t="shared" si="44"/>
        <v>0.90547303052231376</v>
      </c>
      <c r="CO89" s="58">
        <f t="shared" si="45"/>
        <v>0.8885440746162595</v>
      </c>
      <c r="CP89" s="58">
        <f t="shared" si="46"/>
        <v>0.86090338843376035</v>
      </c>
      <c r="CQ89" s="136">
        <f t="shared" si="47"/>
        <v>1E-4</v>
      </c>
      <c r="CR89" s="136">
        <f t="shared" si="48"/>
        <v>1E-4</v>
      </c>
      <c r="CS89" s="58">
        <f t="shared" si="49"/>
        <v>1</v>
      </c>
      <c r="CT89" s="58">
        <f t="shared" si="50"/>
        <v>0.93540136667899931</v>
      </c>
      <c r="CU89" s="58">
        <f t="shared" si="51"/>
        <v>0.90947188025091086</v>
      </c>
      <c r="CV89" s="58">
        <f t="shared" si="52"/>
        <v>0.89205231326704104</v>
      </c>
      <c r="CW89" s="58">
        <f t="shared" si="53"/>
        <v>0.86587488861592743</v>
      </c>
    </row>
    <row r="90" spans="1:101">
      <c r="A90" s="58" t="s">
        <v>373</v>
      </c>
      <c r="B90" s="93">
        <f>1+$B$71*B89^0.25</f>
        <v>1</v>
      </c>
      <c r="C90" s="93">
        <f>1+$B$71*C89^0.25</f>
        <v>0.92412977101151039</v>
      </c>
      <c r="D90" s="93">
        <f>1+$B$71*D89^0.25</f>
        <v>0.89295454640843952</v>
      </c>
      <c r="E90" s="93">
        <f>1+$B$71*E89^0.25</f>
        <v>0.86374109960909085</v>
      </c>
      <c r="F90" s="93">
        <f>1+$B$71*F89^0.25</f>
        <v>0.82888396183407131</v>
      </c>
      <c r="G90" s="58"/>
      <c r="H90" s="58"/>
      <c r="AA90" s="58">
        <v>45</v>
      </c>
      <c r="AB90" s="32">
        <f>F$55</f>
        <v>1E-4</v>
      </c>
      <c r="AC90" s="32">
        <f t="shared" ref="AC90:AI94" si="70">G$55</f>
        <v>5.0000000000000001E-4</v>
      </c>
      <c r="AD90" s="32">
        <f t="shared" si="70"/>
        <v>0</v>
      </c>
      <c r="AE90" s="32">
        <f t="shared" si="70"/>
        <v>0.14990000000000001</v>
      </c>
      <c r="AF90" s="32">
        <f t="shared" si="70"/>
        <v>6.2409999999999997</v>
      </c>
      <c r="AG90" s="32">
        <f t="shared" si="70"/>
        <v>1E-4</v>
      </c>
      <c r="AH90" s="32">
        <f t="shared" si="70"/>
        <v>60.261200000000002</v>
      </c>
      <c r="AI90" s="32">
        <f t="shared" si="70"/>
        <v>47.748199999999997</v>
      </c>
      <c r="AJ90" s="32">
        <f>R$55</f>
        <v>1E-4</v>
      </c>
      <c r="AK90" s="32">
        <f t="shared" ref="AK90:AQ94" si="71">S$55</f>
        <v>4.0000000000000002E-4</v>
      </c>
      <c r="AL90" s="32">
        <f t="shared" si="71"/>
        <v>0</v>
      </c>
      <c r="AM90" s="32">
        <f t="shared" si="71"/>
        <v>0.1391</v>
      </c>
      <c r="AN90" s="32">
        <f t="shared" si="71"/>
        <v>6.6539000000000001</v>
      </c>
      <c r="AO90" s="32">
        <f t="shared" si="71"/>
        <v>1E-4</v>
      </c>
      <c r="AP90" s="32">
        <f t="shared" si="71"/>
        <v>87.142399999999995</v>
      </c>
      <c r="AQ90" s="32">
        <f t="shared" si="71"/>
        <v>47.736199999999997</v>
      </c>
      <c r="AS90" s="125">
        <f t="shared" si="12"/>
        <v>1E-4</v>
      </c>
      <c r="AT90" s="125">
        <f t="shared" si="13"/>
        <v>1E-4</v>
      </c>
      <c r="AU90" s="125">
        <f t="shared" si="14"/>
        <v>9.2412977101151043E-5</v>
      </c>
      <c r="AV90" s="125">
        <f t="shared" si="15"/>
        <v>8.9295454640843952E-5</v>
      </c>
      <c r="AW90" s="125">
        <f t="shared" si="16"/>
        <v>8.6374109960909095E-5</v>
      </c>
      <c r="AX90" s="125">
        <f t="shared" si="17"/>
        <v>8.2888396183407136E-5</v>
      </c>
      <c r="AY90" s="125">
        <f t="shared" si="18"/>
        <v>1E-4</v>
      </c>
      <c r="AZ90" s="125">
        <f t="shared" si="19"/>
        <v>1E-4</v>
      </c>
      <c r="BA90" s="125">
        <f t="shared" si="20"/>
        <v>9.2520782764674112E-5</v>
      </c>
      <c r="BB90" s="125">
        <f t="shared" si="21"/>
        <v>8.9295751287537259E-5</v>
      </c>
      <c r="BC90" s="125">
        <f t="shared" si="22"/>
        <v>8.6602978980752891E-5</v>
      </c>
      <c r="BD90" s="125">
        <f t="shared" si="23"/>
        <v>8.3367724196549398E-5</v>
      </c>
      <c r="BE90" s="58"/>
      <c r="BF90" s="125">
        <f t="shared" si="24"/>
        <v>1E-4</v>
      </c>
      <c r="BG90" s="125">
        <f t="shared" si="25"/>
        <v>1E-4</v>
      </c>
      <c r="BH90" s="125">
        <f t="shared" si="26"/>
        <v>9.2412977101151043E-5</v>
      </c>
      <c r="BI90" s="125">
        <f t="shared" si="27"/>
        <v>8.9295454640843952E-5</v>
      </c>
      <c r="BJ90" s="125">
        <f t="shared" si="28"/>
        <v>8.6374109960909095E-5</v>
      </c>
      <c r="BK90" s="125">
        <f t="shared" si="29"/>
        <v>8.2888396183407136E-5</v>
      </c>
      <c r="BL90" s="125">
        <f t="shared" si="30"/>
        <v>1E-4</v>
      </c>
      <c r="BM90" s="125">
        <f t="shared" si="31"/>
        <v>1E-4</v>
      </c>
      <c r="BN90" s="125">
        <f t="shared" si="32"/>
        <v>9.2520782764674112E-5</v>
      </c>
      <c r="BO90" s="125">
        <f t="shared" si="33"/>
        <v>8.9295751287537259E-5</v>
      </c>
      <c r="BP90" s="125">
        <f t="shared" si="34"/>
        <v>8.6602978980752891E-5</v>
      </c>
      <c r="BQ90" s="125">
        <f t="shared" si="35"/>
        <v>8.3367724196549398E-5</v>
      </c>
      <c r="BS90" s="58">
        <v>49</v>
      </c>
      <c r="BT90" s="32">
        <f t="shared" si="36"/>
        <v>1E-4</v>
      </c>
      <c r="BU90" s="32">
        <f t="shared" si="37"/>
        <v>1E-4</v>
      </c>
      <c r="BV90" s="58">
        <f>1+$B$71*(IF('Male Inactive'!$O47&gt;=0, ((('Male Inactive'!$O47)/7)/60), 0))^0.25</f>
        <v>0.94128133297705074</v>
      </c>
      <c r="BW90" s="58">
        <f>1+$B$71*(IF('Male Barely'!$O47&gt;=0, ((('Male Barely'!$O47)/7)/60), 0))^0.25</f>
        <v>0.87200403866086007</v>
      </c>
      <c r="BX90" s="58">
        <f>1+$B$71*(IF('Male Somewhat'!$O47&gt;=0, ((('Male Somewhat'!$O47)/7)/60), 0))^0.25</f>
        <v>0.85135062072264089</v>
      </c>
      <c r="BY90" s="58">
        <f>1+$B$71*(IF('Male Active'!$O47&gt;=0, ((('Male Active'!$O47)/7)/60), 0))^0.25</f>
        <v>0.83543621236002497</v>
      </c>
      <c r="BZ90" s="58">
        <f>1+$B$71*(IF('Male Highly'!$O47&gt;=0, ((('Male Highly'!$O47)/7)/60), 0))^0.25</f>
        <v>0.8094694454975242</v>
      </c>
      <c r="CA90" s="32">
        <f t="shared" si="38"/>
        <v>1E-4</v>
      </c>
      <c r="CB90" s="32">
        <f t="shared" si="39"/>
        <v>1E-4</v>
      </c>
      <c r="CC90" s="58">
        <f>1+$B$71*(IF('Female Inactive'!$Q47&gt;=0, ((('Female Inactive'!$Q47)/7)/60), 0))^0.25</f>
        <v>0.95131498360745681</v>
      </c>
      <c r="CD90" s="58">
        <f>1+$B$71*(IF('Female Barely'!$Q47&gt;=0, ((('Female Barely'!$Q47)/7)/60), 0))^0.25</f>
        <v>0.89014184098550664</v>
      </c>
      <c r="CE90" s="58">
        <f>1+$B$71*(IF('Female Somewhat'!$Q47&gt;=0, ((('Female Somewhat'!$Q47)/7)/60), 0))^0.25</f>
        <v>0.86563147495153925</v>
      </c>
      <c r="CF90" s="58">
        <f>1+$B$71*(IF('Female Active'!$Q47&gt;=0, ((('Female Active'!$Q47)/7)/60), 0))^0.25</f>
        <v>0.84901639793137673</v>
      </c>
      <c r="CG90" s="58">
        <f>1+$B$71*(IF('Female Highly'!$Q47&gt;=0, ((('Female Highly'!$Q47)/7)/60), 0))^0.25</f>
        <v>0.8241259922825408</v>
      </c>
      <c r="CI90" s="136">
        <f t="shared" si="9"/>
        <v>49</v>
      </c>
      <c r="CJ90" s="136">
        <f t="shared" si="40"/>
        <v>1E-4</v>
      </c>
      <c r="CK90" s="136">
        <f t="shared" si="41"/>
        <v>1E-4</v>
      </c>
      <c r="CL90" s="58">
        <f t="shared" si="42"/>
        <v>1</v>
      </c>
      <c r="CM90" s="58">
        <f t="shared" si="43"/>
        <v>0.92640107490809054</v>
      </c>
      <c r="CN90" s="58">
        <f t="shared" si="44"/>
        <v>0.90445926302396729</v>
      </c>
      <c r="CO90" s="58">
        <f t="shared" si="45"/>
        <v>0.88755208787338569</v>
      </c>
      <c r="CP90" s="58">
        <f t="shared" si="46"/>
        <v>0.85996547168035653</v>
      </c>
      <c r="CQ90" s="136">
        <f t="shared" si="47"/>
        <v>1E-4</v>
      </c>
      <c r="CR90" s="136">
        <f t="shared" si="48"/>
        <v>1E-4</v>
      </c>
      <c r="CS90" s="58">
        <f t="shared" si="49"/>
        <v>1</v>
      </c>
      <c r="CT90" s="58">
        <f t="shared" si="50"/>
        <v>0.93569622714237388</v>
      </c>
      <c r="CU90" s="58">
        <f t="shared" si="51"/>
        <v>0.90993150519820543</v>
      </c>
      <c r="CV90" s="58">
        <f t="shared" si="52"/>
        <v>0.8924661259006389</v>
      </c>
      <c r="CW90" s="58">
        <f t="shared" si="53"/>
        <v>0.86630191522622091</v>
      </c>
    </row>
    <row r="91" spans="1:101">
      <c r="A91" s="58"/>
      <c r="B91" s="93"/>
      <c r="C91" s="93"/>
      <c r="D91" s="93"/>
      <c r="E91" s="93"/>
      <c r="F91" s="93"/>
      <c r="G91" s="58"/>
      <c r="H91" s="58"/>
      <c r="AA91" s="58">
        <v>46</v>
      </c>
      <c r="AB91" s="32">
        <f>F$55</f>
        <v>1E-4</v>
      </c>
      <c r="AC91" s="32">
        <f t="shared" si="70"/>
        <v>5.0000000000000001E-4</v>
      </c>
      <c r="AD91" s="32">
        <f t="shared" si="70"/>
        <v>0</v>
      </c>
      <c r="AE91" s="32">
        <f t="shared" si="70"/>
        <v>0.14990000000000001</v>
      </c>
      <c r="AF91" s="32">
        <f t="shared" si="70"/>
        <v>6.2409999999999997</v>
      </c>
      <c r="AG91" s="32">
        <f t="shared" si="70"/>
        <v>1E-4</v>
      </c>
      <c r="AH91" s="32">
        <f t="shared" si="70"/>
        <v>60.261200000000002</v>
      </c>
      <c r="AI91" s="32">
        <f t="shared" si="70"/>
        <v>47.748199999999997</v>
      </c>
      <c r="AJ91" s="32">
        <f>R$55</f>
        <v>1E-4</v>
      </c>
      <c r="AK91" s="32">
        <f t="shared" si="71"/>
        <v>4.0000000000000002E-4</v>
      </c>
      <c r="AL91" s="32">
        <f t="shared" si="71"/>
        <v>0</v>
      </c>
      <c r="AM91" s="32">
        <f t="shared" si="71"/>
        <v>0.1391</v>
      </c>
      <c r="AN91" s="32">
        <f t="shared" si="71"/>
        <v>6.6539000000000001</v>
      </c>
      <c r="AO91" s="32">
        <f t="shared" si="71"/>
        <v>1E-4</v>
      </c>
      <c r="AP91" s="32">
        <f t="shared" si="71"/>
        <v>87.142399999999995</v>
      </c>
      <c r="AQ91" s="32">
        <f t="shared" si="71"/>
        <v>47.736199999999997</v>
      </c>
      <c r="AS91" s="125">
        <f t="shared" si="12"/>
        <v>1E-4</v>
      </c>
      <c r="AT91" s="125">
        <f t="shared" si="13"/>
        <v>1E-4</v>
      </c>
      <c r="AU91" s="125">
        <f t="shared" si="14"/>
        <v>9.2412977101151043E-5</v>
      </c>
      <c r="AV91" s="125">
        <f t="shared" si="15"/>
        <v>8.9295454640843952E-5</v>
      </c>
      <c r="AW91" s="125">
        <f t="shared" si="16"/>
        <v>8.6374109960909095E-5</v>
      </c>
      <c r="AX91" s="125">
        <f t="shared" si="17"/>
        <v>8.2888396183407136E-5</v>
      </c>
      <c r="AY91" s="125">
        <f t="shared" si="18"/>
        <v>1E-4</v>
      </c>
      <c r="AZ91" s="125">
        <f t="shared" si="19"/>
        <v>1E-4</v>
      </c>
      <c r="BA91" s="125">
        <f t="shared" si="20"/>
        <v>9.2520782764674112E-5</v>
      </c>
      <c r="BB91" s="125">
        <f t="shared" si="21"/>
        <v>8.9295751287537259E-5</v>
      </c>
      <c r="BC91" s="125">
        <f t="shared" si="22"/>
        <v>8.6602978980752891E-5</v>
      </c>
      <c r="BD91" s="125">
        <f t="shared" si="23"/>
        <v>8.3367724196549398E-5</v>
      </c>
      <c r="BE91" s="58"/>
      <c r="BF91" s="125">
        <f t="shared" si="24"/>
        <v>1E-4</v>
      </c>
      <c r="BG91" s="125">
        <f t="shared" si="25"/>
        <v>1E-4</v>
      </c>
      <c r="BH91" s="125">
        <f t="shared" si="26"/>
        <v>9.2412977101151043E-5</v>
      </c>
      <c r="BI91" s="125">
        <f t="shared" si="27"/>
        <v>8.9295454640843952E-5</v>
      </c>
      <c r="BJ91" s="125">
        <f t="shared" si="28"/>
        <v>8.6374109960909095E-5</v>
      </c>
      <c r="BK91" s="125">
        <f t="shared" si="29"/>
        <v>8.2888396183407136E-5</v>
      </c>
      <c r="BL91" s="125">
        <f t="shared" si="30"/>
        <v>1E-4</v>
      </c>
      <c r="BM91" s="125">
        <f t="shared" si="31"/>
        <v>1E-4</v>
      </c>
      <c r="BN91" s="125">
        <f t="shared" si="32"/>
        <v>9.2520782764674112E-5</v>
      </c>
      <c r="BO91" s="125">
        <f t="shared" si="33"/>
        <v>8.9295751287537259E-5</v>
      </c>
      <c r="BP91" s="125">
        <f t="shared" si="34"/>
        <v>8.6602978980752891E-5</v>
      </c>
      <c r="BQ91" s="125">
        <f t="shared" si="35"/>
        <v>8.3367724196549398E-5</v>
      </c>
      <c r="BS91" s="58">
        <v>50</v>
      </c>
      <c r="BT91" s="32">
        <f t="shared" si="36"/>
        <v>2.9999999999999997E-4</v>
      </c>
      <c r="BU91" s="32">
        <f t="shared" si="37"/>
        <v>1E-4</v>
      </c>
      <c r="BV91" s="58">
        <f>1+$B$71*(IF('Male Inactive'!$O48&gt;=0, ((('Male Inactive'!$O48)/7)/60), 0))^0.25</f>
        <v>0.94309439710731535</v>
      </c>
      <c r="BW91" s="58">
        <f>1+$B$71*(IF('Male Barely'!$O48&gt;=0, ((('Male Barely'!$O48)/7)/60), 0))^0.25</f>
        <v>0.87283934455843548</v>
      </c>
      <c r="BX91" s="58">
        <f>1+$B$71*(IF('Male Somewhat'!$O48&gt;=0, ((('Male Somewhat'!$O48)/7)/60), 0))^0.25</f>
        <v>0.85204392847121491</v>
      </c>
      <c r="BY91" s="58">
        <f>1+$B$71*(IF('Male Active'!$O48&gt;=0, ((('Male Active'!$O48)/7)/60), 0))^0.25</f>
        <v>0.83611257804188288</v>
      </c>
      <c r="BZ91" s="58">
        <f>1+$B$71*(IF('Male Highly'!$O48&gt;=0, ((('Male Highly'!$O48)/7)/60), 0))^0.25</f>
        <v>0.81010845787946573</v>
      </c>
      <c r="CA91" s="32">
        <f t="shared" si="38"/>
        <v>2.0000000000000001E-4</v>
      </c>
      <c r="CB91" s="32">
        <f t="shared" si="39"/>
        <v>1E-4</v>
      </c>
      <c r="CC91" s="58">
        <f>1+$B$71*(IF('Female Inactive'!$Q48&gt;=0, ((('Female Inactive'!$Q48)/7)/60), 0))^0.25</f>
        <v>0.95119649101501313</v>
      </c>
      <c r="CD91" s="58">
        <f>1+$B$71*(IF('Female Barely'!$Q48&gt;=0, ((('Female Barely'!$Q48)/7)/60), 0))^0.25</f>
        <v>0.89035280873126488</v>
      </c>
      <c r="CE91" s="58">
        <f>1+$B$71*(IF('Female Somewhat'!$Q48&gt;=0, ((('Female Somewhat'!$Q48)/7)/60), 0))^0.25</f>
        <v>0.86600849886589659</v>
      </c>
      <c r="CF91" s="58">
        <f>1+$B$71*(IF('Female Active'!$Q48&gt;=0, ((('Female Active'!$Q48)/7)/60), 0))^0.25</f>
        <v>0.84935362485073274</v>
      </c>
      <c r="CG91" s="58">
        <f>1+$B$71*(IF('Female Highly'!$Q48&gt;=0, ((('Female Highly'!$Q48)/7)/60), 0))^0.25</f>
        <v>0.82446537591581315</v>
      </c>
      <c r="CI91" s="136">
        <f t="shared" si="9"/>
        <v>50</v>
      </c>
      <c r="CJ91" s="136">
        <f t="shared" si="40"/>
        <v>2.9999999999999997E-4</v>
      </c>
      <c r="CK91" s="136">
        <f t="shared" si="41"/>
        <v>1E-4</v>
      </c>
      <c r="CL91" s="58">
        <f t="shared" si="42"/>
        <v>1</v>
      </c>
      <c r="CM91" s="58">
        <f t="shared" si="43"/>
        <v>0.92550581069682092</v>
      </c>
      <c r="CN91" s="58">
        <f t="shared" si="44"/>
        <v>0.90345561492532145</v>
      </c>
      <c r="CO91" s="58">
        <f t="shared" si="45"/>
        <v>0.88656297885601909</v>
      </c>
      <c r="CP91" s="58">
        <f t="shared" si="46"/>
        <v>0.85898978974347884</v>
      </c>
      <c r="CQ91" s="136">
        <f t="shared" si="47"/>
        <v>2.0000000000000001E-4</v>
      </c>
      <c r="CR91" s="136">
        <f t="shared" si="48"/>
        <v>1E-4</v>
      </c>
      <c r="CS91" s="58">
        <f t="shared" si="49"/>
        <v>1</v>
      </c>
      <c r="CT91" s="58">
        <f t="shared" si="50"/>
        <v>0.9360345808058832</v>
      </c>
      <c r="CU91" s="58">
        <f t="shared" si="51"/>
        <v>0.91044122538949523</v>
      </c>
      <c r="CV91" s="58">
        <f t="shared" si="52"/>
        <v>0.89293183151295608</v>
      </c>
      <c r="CW91" s="58">
        <f t="shared" si="53"/>
        <v>0.86676662887605238</v>
      </c>
    </row>
    <row r="92" spans="1:101">
      <c r="A92" s="58" t="s">
        <v>59</v>
      </c>
      <c r="B92" s="93"/>
      <c r="C92" s="93"/>
      <c r="D92" s="93"/>
      <c r="E92" s="93"/>
      <c r="F92" s="93"/>
      <c r="G92" s="58"/>
      <c r="H92" s="58"/>
      <c r="AA92" s="58">
        <v>47</v>
      </c>
      <c r="AB92" s="32">
        <f>F$55</f>
        <v>1E-4</v>
      </c>
      <c r="AC92" s="32">
        <f t="shared" si="70"/>
        <v>5.0000000000000001E-4</v>
      </c>
      <c r="AD92" s="32">
        <f t="shared" si="70"/>
        <v>0</v>
      </c>
      <c r="AE92" s="32">
        <f t="shared" si="70"/>
        <v>0.14990000000000001</v>
      </c>
      <c r="AF92" s="32">
        <f t="shared" si="70"/>
        <v>6.2409999999999997</v>
      </c>
      <c r="AG92" s="32">
        <f t="shared" si="70"/>
        <v>1E-4</v>
      </c>
      <c r="AH92" s="32">
        <f t="shared" si="70"/>
        <v>60.261200000000002</v>
      </c>
      <c r="AI92" s="32">
        <f t="shared" si="70"/>
        <v>47.748199999999997</v>
      </c>
      <c r="AJ92" s="32">
        <f>R$55</f>
        <v>1E-4</v>
      </c>
      <c r="AK92" s="32">
        <f t="shared" si="71"/>
        <v>4.0000000000000002E-4</v>
      </c>
      <c r="AL92" s="32">
        <f t="shared" si="71"/>
        <v>0</v>
      </c>
      <c r="AM92" s="32">
        <f t="shared" si="71"/>
        <v>0.1391</v>
      </c>
      <c r="AN92" s="32">
        <f t="shared" si="71"/>
        <v>6.6539000000000001</v>
      </c>
      <c r="AO92" s="32">
        <f t="shared" si="71"/>
        <v>1E-4</v>
      </c>
      <c r="AP92" s="32">
        <f t="shared" si="71"/>
        <v>87.142399999999995</v>
      </c>
      <c r="AQ92" s="32">
        <f t="shared" si="71"/>
        <v>47.736199999999997</v>
      </c>
      <c r="AS92" s="125">
        <f t="shared" si="12"/>
        <v>1E-4</v>
      </c>
      <c r="AT92" s="125">
        <f t="shared" si="13"/>
        <v>1E-4</v>
      </c>
      <c r="AU92" s="125">
        <f t="shared" si="14"/>
        <v>9.2412977101151043E-5</v>
      </c>
      <c r="AV92" s="125">
        <f t="shared" si="15"/>
        <v>8.9295454640843952E-5</v>
      </c>
      <c r="AW92" s="125">
        <f t="shared" si="16"/>
        <v>8.6374109960909095E-5</v>
      </c>
      <c r="AX92" s="125">
        <f t="shared" si="17"/>
        <v>8.2888396183407136E-5</v>
      </c>
      <c r="AY92" s="125">
        <f t="shared" si="18"/>
        <v>1E-4</v>
      </c>
      <c r="AZ92" s="125">
        <f t="shared" si="19"/>
        <v>1E-4</v>
      </c>
      <c r="BA92" s="125">
        <f t="shared" si="20"/>
        <v>9.2520782764674112E-5</v>
      </c>
      <c r="BB92" s="125">
        <f t="shared" si="21"/>
        <v>8.9295751287537259E-5</v>
      </c>
      <c r="BC92" s="125">
        <f t="shared" si="22"/>
        <v>8.6602978980752891E-5</v>
      </c>
      <c r="BD92" s="125">
        <f t="shared" si="23"/>
        <v>8.3367724196549398E-5</v>
      </c>
      <c r="BE92" s="58"/>
      <c r="BF92" s="125">
        <f t="shared" si="24"/>
        <v>1E-4</v>
      </c>
      <c r="BG92" s="125">
        <f t="shared" si="25"/>
        <v>1E-4</v>
      </c>
      <c r="BH92" s="125">
        <f t="shared" si="26"/>
        <v>9.2412977101151043E-5</v>
      </c>
      <c r="BI92" s="125">
        <f t="shared" si="27"/>
        <v>8.9295454640843952E-5</v>
      </c>
      <c r="BJ92" s="125">
        <f t="shared" si="28"/>
        <v>8.6374109960909095E-5</v>
      </c>
      <c r="BK92" s="125">
        <f t="shared" si="29"/>
        <v>8.2888396183407136E-5</v>
      </c>
      <c r="BL92" s="125">
        <f t="shared" si="30"/>
        <v>1E-4</v>
      </c>
      <c r="BM92" s="125">
        <f t="shared" si="31"/>
        <v>1E-4</v>
      </c>
      <c r="BN92" s="125">
        <f t="shared" si="32"/>
        <v>9.2520782764674112E-5</v>
      </c>
      <c r="BO92" s="125">
        <f t="shared" si="33"/>
        <v>8.9295751287537259E-5</v>
      </c>
      <c r="BP92" s="125">
        <f t="shared" si="34"/>
        <v>8.6602978980752891E-5</v>
      </c>
      <c r="BQ92" s="125">
        <f t="shared" si="35"/>
        <v>8.3367724196549398E-5</v>
      </c>
      <c r="BS92" s="58">
        <v>51</v>
      </c>
      <c r="BT92" s="32">
        <f t="shared" si="36"/>
        <v>2.9999999999999997E-4</v>
      </c>
      <c r="BU92" s="32">
        <f t="shared" si="37"/>
        <v>1E-4</v>
      </c>
      <c r="BV92" s="58">
        <f>1+$B$71*(IF('Male Inactive'!$O49&gt;=0, ((('Male Inactive'!$O49)/7)/60), 0))^0.25</f>
        <v>0.94503434396509767</v>
      </c>
      <c r="BW92" s="58">
        <f>1+$B$71*(IF('Male Barely'!$O49&gt;=0, ((('Male Barely'!$O49)/7)/60), 0))^0.25</f>
        <v>0.87377609179528948</v>
      </c>
      <c r="BX92" s="58">
        <f>1+$B$71*(IF('Male Somewhat'!$O49&gt;=0, ((('Male Somewhat'!$O49)/7)/60), 0))^0.25</f>
        <v>0.8528533638518152</v>
      </c>
      <c r="BY92" s="58">
        <f>1+$B$71*(IF('Male Active'!$O49&gt;=0, ((('Male Active'!$O49)/7)/60), 0))^0.25</f>
        <v>0.8368947977213208</v>
      </c>
      <c r="BZ92" s="58">
        <f>1+$B$71*(IF('Male Highly'!$O49&gt;=0, ((('Male Highly'!$O49)/7)/60), 0))^0.25</f>
        <v>0.81080704865814091</v>
      </c>
      <c r="CA92" s="32">
        <f t="shared" si="38"/>
        <v>2.0000000000000001E-4</v>
      </c>
      <c r="CB92" s="32">
        <f t="shared" si="39"/>
        <v>1E-4</v>
      </c>
      <c r="CC92" s="58">
        <f>1+$B$71*(IF('Female Inactive'!$Q49&gt;=0, ((('Female Inactive'!$Q49)/7)/60), 0))^0.25</f>
        <v>0.9511424457708465</v>
      </c>
      <c r="CD92" s="58">
        <f>1+$B$71*(IF('Female Barely'!$Q49&gt;=0, ((('Female Barely'!$Q49)/7)/60), 0))^0.25</f>
        <v>0.89066817922810215</v>
      </c>
      <c r="CE92" s="58">
        <f>1+$B$71*(IF('Female Somewhat'!$Q49&gt;=0, ((('Female Somewhat'!$Q49)/7)/60), 0))^0.25</f>
        <v>0.86649465075307619</v>
      </c>
      <c r="CF92" s="58">
        <f>1+$B$71*(IF('Female Active'!$Q49&gt;=0, ((('Female Active'!$Q49)/7)/60), 0))^0.25</f>
        <v>0.84980024005679355</v>
      </c>
      <c r="CG92" s="58">
        <f>1+$B$71*(IF('Female Highly'!$Q49&gt;=0, ((('Female Highly'!$Q49)/7)/60), 0))^0.25</f>
        <v>0.82489717249639327</v>
      </c>
      <c r="CI92" s="136">
        <f t="shared" si="9"/>
        <v>51</v>
      </c>
      <c r="CJ92" s="136">
        <f t="shared" si="40"/>
        <v>2.9999999999999997E-4</v>
      </c>
      <c r="CK92" s="136">
        <f t="shared" si="41"/>
        <v>1E-4</v>
      </c>
      <c r="CL92" s="58">
        <f t="shared" si="42"/>
        <v>1</v>
      </c>
      <c r="CM92" s="58">
        <f t="shared" si="43"/>
        <v>0.92459718249939082</v>
      </c>
      <c r="CN92" s="58">
        <f t="shared" si="44"/>
        <v>0.90245753426640873</v>
      </c>
      <c r="CO92" s="58">
        <f t="shared" si="45"/>
        <v>0.88557077641215254</v>
      </c>
      <c r="CP92" s="58">
        <f t="shared" si="46"/>
        <v>0.8579656959938865</v>
      </c>
      <c r="CQ92" s="136">
        <f t="shared" si="47"/>
        <v>2.0000000000000001E-4</v>
      </c>
      <c r="CR92" s="136">
        <f t="shared" si="48"/>
        <v>1E-4</v>
      </c>
      <c r="CS92" s="58">
        <f t="shared" si="49"/>
        <v>1</v>
      </c>
      <c r="CT92" s="58">
        <f t="shared" si="50"/>
        <v>0.93641933780619635</v>
      </c>
      <c r="CU92" s="58">
        <f t="shared" si="51"/>
        <v>0.91100408209711625</v>
      </c>
      <c r="CV92" s="58">
        <f t="shared" si="52"/>
        <v>0.89345212574135424</v>
      </c>
      <c r="CW92" s="58">
        <f t="shared" si="53"/>
        <v>0.86726985654379174</v>
      </c>
    </row>
    <row r="93" spans="1:101">
      <c r="A93" s="109" t="str">
        <f t="shared" ref="A93:F93" si="72">A84</f>
        <v>From HSE Means</v>
      </c>
      <c r="B93" s="58" t="str">
        <f t="shared" si="72"/>
        <v>Sedentary</v>
      </c>
      <c r="C93" s="58" t="str">
        <f t="shared" si="72"/>
        <v>Barely</v>
      </c>
      <c r="D93" s="58" t="str">
        <f t="shared" si="72"/>
        <v>Somewhat</v>
      </c>
      <c r="E93" s="58" t="str">
        <f t="shared" si="72"/>
        <v>Active</v>
      </c>
      <c r="F93" s="58" t="str">
        <f t="shared" si="72"/>
        <v>Highly</v>
      </c>
      <c r="G93" s="58"/>
      <c r="H93" s="58"/>
      <c r="AA93" s="58">
        <v>48</v>
      </c>
      <c r="AB93" s="32">
        <f>F$55</f>
        <v>1E-4</v>
      </c>
      <c r="AC93" s="32">
        <f t="shared" si="70"/>
        <v>5.0000000000000001E-4</v>
      </c>
      <c r="AD93" s="32">
        <f t="shared" si="70"/>
        <v>0</v>
      </c>
      <c r="AE93" s="32">
        <f t="shared" si="70"/>
        <v>0.14990000000000001</v>
      </c>
      <c r="AF93" s="32">
        <f t="shared" si="70"/>
        <v>6.2409999999999997</v>
      </c>
      <c r="AG93" s="32">
        <f t="shared" si="70"/>
        <v>1E-4</v>
      </c>
      <c r="AH93" s="32">
        <f t="shared" si="70"/>
        <v>60.261200000000002</v>
      </c>
      <c r="AI93" s="32">
        <f t="shared" si="70"/>
        <v>47.748199999999997</v>
      </c>
      <c r="AJ93" s="32">
        <f>R$55</f>
        <v>1E-4</v>
      </c>
      <c r="AK93" s="32">
        <f t="shared" si="71"/>
        <v>4.0000000000000002E-4</v>
      </c>
      <c r="AL93" s="32">
        <f t="shared" si="71"/>
        <v>0</v>
      </c>
      <c r="AM93" s="32">
        <f t="shared" si="71"/>
        <v>0.1391</v>
      </c>
      <c r="AN93" s="32">
        <f t="shared" si="71"/>
        <v>6.6539000000000001</v>
      </c>
      <c r="AO93" s="32">
        <f t="shared" si="71"/>
        <v>1E-4</v>
      </c>
      <c r="AP93" s="32">
        <f t="shared" si="71"/>
        <v>87.142399999999995</v>
      </c>
      <c r="AQ93" s="32">
        <f t="shared" si="71"/>
        <v>47.736199999999997</v>
      </c>
      <c r="AS93" s="125">
        <f t="shared" si="12"/>
        <v>1E-4</v>
      </c>
      <c r="AT93" s="125">
        <f t="shared" si="13"/>
        <v>1E-4</v>
      </c>
      <c r="AU93" s="125">
        <f t="shared" si="14"/>
        <v>9.2412977101151043E-5</v>
      </c>
      <c r="AV93" s="125">
        <f t="shared" si="15"/>
        <v>8.9295454640843952E-5</v>
      </c>
      <c r="AW93" s="125">
        <f t="shared" si="16"/>
        <v>8.6374109960909095E-5</v>
      </c>
      <c r="AX93" s="125">
        <f t="shared" si="17"/>
        <v>8.2888396183407136E-5</v>
      </c>
      <c r="AY93" s="125">
        <f t="shared" si="18"/>
        <v>1E-4</v>
      </c>
      <c r="AZ93" s="125">
        <f t="shared" si="19"/>
        <v>1E-4</v>
      </c>
      <c r="BA93" s="125">
        <f t="shared" si="20"/>
        <v>9.2520782764674112E-5</v>
      </c>
      <c r="BB93" s="125">
        <f t="shared" si="21"/>
        <v>8.9295751287537259E-5</v>
      </c>
      <c r="BC93" s="125">
        <f t="shared" si="22"/>
        <v>8.6602978980752891E-5</v>
      </c>
      <c r="BD93" s="125">
        <f t="shared" si="23"/>
        <v>8.3367724196549398E-5</v>
      </c>
      <c r="BE93" s="58"/>
      <c r="BF93" s="125">
        <f t="shared" si="24"/>
        <v>1E-4</v>
      </c>
      <c r="BG93" s="125">
        <f t="shared" si="25"/>
        <v>1E-4</v>
      </c>
      <c r="BH93" s="125">
        <f t="shared" si="26"/>
        <v>9.2412977101151043E-5</v>
      </c>
      <c r="BI93" s="125">
        <f t="shared" si="27"/>
        <v>8.9295454640843952E-5</v>
      </c>
      <c r="BJ93" s="125">
        <f t="shared" si="28"/>
        <v>8.6374109960909095E-5</v>
      </c>
      <c r="BK93" s="125">
        <f t="shared" si="29"/>
        <v>8.2888396183407136E-5</v>
      </c>
      <c r="BL93" s="125">
        <f t="shared" si="30"/>
        <v>1E-4</v>
      </c>
      <c r="BM93" s="125">
        <f t="shared" si="31"/>
        <v>1E-4</v>
      </c>
      <c r="BN93" s="125">
        <f t="shared" si="32"/>
        <v>9.2520782764674112E-5</v>
      </c>
      <c r="BO93" s="125">
        <f t="shared" si="33"/>
        <v>8.9295751287537259E-5</v>
      </c>
      <c r="BP93" s="125">
        <f t="shared" si="34"/>
        <v>8.6602978980752891E-5</v>
      </c>
      <c r="BQ93" s="125">
        <f t="shared" si="35"/>
        <v>8.3367724196549398E-5</v>
      </c>
      <c r="BS93" s="58">
        <v>52</v>
      </c>
      <c r="BT93" s="32">
        <f t="shared" si="36"/>
        <v>2.9999999999999997E-4</v>
      </c>
      <c r="BU93" s="32">
        <f t="shared" si="37"/>
        <v>1E-4</v>
      </c>
      <c r="BV93" s="58">
        <f>1+$B$71*(IF('Male Inactive'!$O50&gt;=0, ((('Male Inactive'!$O50)/7)/60), 0))^0.25</f>
        <v>0.94711835248603871</v>
      </c>
      <c r="BW93" s="58">
        <f>1+$B$71*(IF('Male Barely'!$O50&gt;=0, ((('Male Barely'!$O50)/7)/60), 0))^0.25</f>
        <v>0.87482189510924324</v>
      </c>
      <c r="BX93" s="58">
        <f>1+$B$71*(IF('Male Somewhat'!$O50&gt;=0, ((('Male Somewhat'!$O50)/7)/60), 0))^0.25</f>
        <v>0.8537874605060648</v>
      </c>
      <c r="BY93" s="58">
        <f>1+$B$71*(IF('Male Active'!$O50&gt;=0, ((('Male Active'!$O50)/7)/60), 0))^0.25</f>
        <v>0.83778947790830438</v>
      </c>
      <c r="BZ93" s="58">
        <f>1+$B$71*(IF('Male Highly'!$O50&gt;=0, ((('Male Highly'!$O50)/7)/60), 0))^0.25</f>
        <v>0.81156612936608663</v>
      </c>
      <c r="CA93" s="32">
        <f t="shared" si="38"/>
        <v>2.0000000000000001E-4</v>
      </c>
      <c r="CB93" s="32">
        <f t="shared" si="39"/>
        <v>1E-4</v>
      </c>
      <c r="CC93" s="58">
        <f>1+$B$71*(IF('Female Inactive'!$Q50&gt;=0, ((('Female Inactive'!$Q50)/7)/60), 0))^0.25</f>
        <v>0.95115785907624295</v>
      </c>
      <c r="CD93" s="58">
        <f>1+$B$71*(IF('Female Barely'!$Q50&gt;=0, ((('Female Barely'!$Q50)/7)/60), 0))^0.25</f>
        <v>0.89109592843776331</v>
      </c>
      <c r="CE93" s="58">
        <f>1+$B$71*(IF('Female Somewhat'!$Q50&gt;=0, ((('Female Somewhat'!$Q50)/7)/60), 0))^0.25</f>
        <v>0.86709790842445411</v>
      </c>
      <c r="CF93" s="58">
        <f>1+$B$71*(IF('Female Active'!$Q50&gt;=0, ((('Female Active'!$Q50)/7)/60), 0))^0.25</f>
        <v>0.85036366536458574</v>
      </c>
      <c r="CG93" s="58">
        <f>1+$B$71*(IF('Female Highly'!$Q50&gt;=0, ((('Female Highly'!$Q50)/7)/60), 0))^0.25</f>
        <v>0.82542656096948108</v>
      </c>
      <c r="CI93" s="136">
        <f t="shared" si="9"/>
        <v>52</v>
      </c>
      <c r="CJ93" s="136">
        <f t="shared" si="40"/>
        <v>2.9999999999999997E-4</v>
      </c>
      <c r="CK93" s="136">
        <f t="shared" si="41"/>
        <v>1E-4</v>
      </c>
      <c r="CL93" s="58">
        <f t="shared" si="42"/>
        <v>1</v>
      </c>
      <c r="CM93" s="58">
        <f t="shared" si="43"/>
        <v>0.92366692379360138</v>
      </c>
      <c r="CN93" s="58">
        <f t="shared" si="44"/>
        <v>0.90145804720709422</v>
      </c>
      <c r="CO93" s="58">
        <f t="shared" si="45"/>
        <v>0.88456682917107143</v>
      </c>
      <c r="CP93" s="58">
        <f t="shared" si="46"/>
        <v>0.85687931950199414</v>
      </c>
      <c r="CQ93" s="136">
        <f t="shared" si="47"/>
        <v>2.0000000000000001E-4</v>
      </c>
      <c r="CR93" s="136">
        <f t="shared" si="48"/>
        <v>1E-4</v>
      </c>
      <c r="CS93" s="58">
        <f t="shared" si="49"/>
        <v>1</v>
      </c>
      <c r="CT93" s="58">
        <f t="shared" si="50"/>
        <v>0.93685387755003013</v>
      </c>
      <c r="CU93" s="58">
        <f t="shared" si="51"/>
        <v>0.91162355454495514</v>
      </c>
      <c r="CV93" s="58">
        <f t="shared" si="52"/>
        <v>0.89403000485161555</v>
      </c>
      <c r="CW93" s="58">
        <f t="shared" si="53"/>
        <v>0.86781237529922628</v>
      </c>
    </row>
    <row r="94" spans="1:101">
      <c r="A94" s="58" t="str">
        <f>A85</f>
        <v>MET/h day</v>
      </c>
      <c r="B94" s="93">
        <f>D116</f>
        <v>0</v>
      </c>
      <c r="C94" s="93">
        <f>(D117/7)/60</f>
        <v>0.90490285714285712</v>
      </c>
      <c r="D94" s="93">
        <f>(D118/7)/60</f>
        <v>3.260507142857143</v>
      </c>
      <c r="E94" s="93">
        <f>(D119/7)/60</f>
        <v>8.2207071428571439</v>
      </c>
      <c r="F94" s="93">
        <f>(D120/7)/60</f>
        <v>21.871795238095238</v>
      </c>
      <c r="G94" s="58"/>
      <c r="H94" s="58"/>
      <c r="AA94" s="58">
        <v>49</v>
      </c>
      <c r="AB94" s="32">
        <f>F$55</f>
        <v>1E-4</v>
      </c>
      <c r="AC94" s="32">
        <f t="shared" si="70"/>
        <v>5.0000000000000001E-4</v>
      </c>
      <c r="AD94" s="32">
        <f t="shared" si="70"/>
        <v>0</v>
      </c>
      <c r="AE94" s="32">
        <f t="shared" si="70"/>
        <v>0.14990000000000001</v>
      </c>
      <c r="AF94" s="32">
        <f t="shared" si="70"/>
        <v>6.2409999999999997</v>
      </c>
      <c r="AG94" s="32">
        <f t="shared" si="70"/>
        <v>1E-4</v>
      </c>
      <c r="AH94" s="32">
        <f t="shared" si="70"/>
        <v>60.261200000000002</v>
      </c>
      <c r="AI94" s="32">
        <f t="shared" si="70"/>
        <v>47.748199999999997</v>
      </c>
      <c r="AJ94" s="32">
        <f>R$55</f>
        <v>1E-4</v>
      </c>
      <c r="AK94" s="32">
        <f t="shared" si="71"/>
        <v>4.0000000000000002E-4</v>
      </c>
      <c r="AL94" s="32">
        <f t="shared" si="71"/>
        <v>0</v>
      </c>
      <c r="AM94" s="32">
        <f t="shared" si="71"/>
        <v>0.1391</v>
      </c>
      <c r="AN94" s="32">
        <f t="shared" si="71"/>
        <v>6.6539000000000001</v>
      </c>
      <c r="AO94" s="32">
        <f t="shared" si="71"/>
        <v>1E-4</v>
      </c>
      <c r="AP94" s="32">
        <f t="shared" si="71"/>
        <v>87.142399999999995</v>
      </c>
      <c r="AQ94" s="32">
        <f t="shared" si="71"/>
        <v>47.736199999999997</v>
      </c>
      <c r="AS94" s="125">
        <f t="shared" si="12"/>
        <v>1E-4</v>
      </c>
      <c r="AT94" s="125">
        <f t="shared" si="13"/>
        <v>1E-4</v>
      </c>
      <c r="AU94" s="125">
        <f t="shared" si="14"/>
        <v>9.2412977101151043E-5</v>
      </c>
      <c r="AV94" s="125">
        <f t="shared" si="15"/>
        <v>8.9295454640843952E-5</v>
      </c>
      <c r="AW94" s="125">
        <f t="shared" si="16"/>
        <v>8.6374109960909095E-5</v>
      </c>
      <c r="AX94" s="125">
        <f t="shared" si="17"/>
        <v>8.2888396183407136E-5</v>
      </c>
      <c r="AY94" s="125">
        <f t="shared" si="18"/>
        <v>1E-4</v>
      </c>
      <c r="AZ94" s="125">
        <f t="shared" si="19"/>
        <v>1E-4</v>
      </c>
      <c r="BA94" s="125">
        <f t="shared" si="20"/>
        <v>9.2520782764674112E-5</v>
      </c>
      <c r="BB94" s="125">
        <f t="shared" si="21"/>
        <v>8.9295751287537259E-5</v>
      </c>
      <c r="BC94" s="125">
        <f t="shared" si="22"/>
        <v>8.6602978980752891E-5</v>
      </c>
      <c r="BD94" s="125">
        <f t="shared" si="23"/>
        <v>8.3367724196549398E-5</v>
      </c>
      <c r="BE94" s="58"/>
      <c r="BF94" s="125">
        <f t="shared" si="24"/>
        <v>1E-4</v>
      </c>
      <c r="BG94" s="125">
        <f t="shared" si="25"/>
        <v>1E-4</v>
      </c>
      <c r="BH94" s="125">
        <f t="shared" si="26"/>
        <v>9.2412977101151043E-5</v>
      </c>
      <c r="BI94" s="125">
        <f t="shared" si="27"/>
        <v>8.9295454640843952E-5</v>
      </c>
      <c r="BJ94" s="125">
        <f t="shared" si="28"/>
        <v>8.6374109960909095E-5</v>
      </c>
      <c r="BK94" s="125">
        <f t="shared" si="29"/>
        <v>8.2888396183407136E-5</v>
      </c>
      <c r="BL94" s="125">
        <f t="shared" si="30"/>
        <v>1E-4</v>
      </c>
      <c r="BM94" s="125">
        <f t="shared" si="31"/>
        <v>1E-4</v>
      </c>
      <c r="BN94" s="125">
        <f t="shared" si="32"/>
        <v>9.2520782764674112E-5</v>
      </c>
      <c r="BO94" s="125">
        <f t="shared" si="33"/>
        <v>8.9295751287537259E-5</v>
      </c>
      <c r="BP94" s="125">
        <f t="shared" si="34"/>
        <v>8.6602978980752891E-5</v>
      </c>
      <c r="BQ94" s="125">
        <f t="shared" si="35"/>
        <v>8.3367724196549398E-5</v>
      </c>
      <c r="BS94" s="58">
        <v>53</v>
      </c>
      <c r="BT94" s="32">
        <f t="shared" si="36"/>
        <v>2.9999999999999997E-4</v>
      </c>
      <c r="BU94" s="32">
        <f t="shared" si="37"/>
        <v>1E-4</v>
      </c>
      <c r="BV94" s="58">
        <f>1+$B$71*(IF('Male Inactive'!$O51&gt;=0, ((('Male Inactive'!$O51)/7)/60), 0))^0.25</f>
        <v>0.94936941688901877</v>
      </c>
      <c r="BW94" s="58">
        <f>1+$B$71*(IF('Male Barely'!$O51&gt;=0, ((('Male Barely'!$O51)/7)/60), 0))^0.25</f>
        <v>0.87598576563681541</v>
      </c>
      <c r="BX94" s="58">
        <f>1+$B$71*(IF('Male Somewhat'!$O51&gt;=0, ((('Male Somewhat'!$O51)/7)/60), 0))^0.25</f>
        <v>0.85485620981554011</v>
      </c>
      <c r="BY94" s="58">
        <f>1+$B$71*(IF('Male Active'!$O51&gt;=0, ((('Male Active'!$O51)/7)/60), 0))^0.25</f>
        <v>0.83880425907782852</v>
      </c>
      <c r="BZ94" s="58">
        <f>1+$B$71*(IF('Male Highly'!$O51&gt;=0, ((('Male Highly'!$O51)/7)/60), 0))^0.25</f>
        <v>0.81238680023644005</v>
      </c>
      <c r="CA94" s="32">
        <f t="shared" si="38"/>
        <v>2.0000000000000001E-4</v>
      </c>
      <c r="CB94" s="32">
        <f t="shared" si="39"/>
        <v>1E-4</v>
      </c>
      <c r="CC94" s="58">
        <f>1+$B$71*(IF('Female Inactive'!$Q51&gt;=0, ((('Female Inactive'!$Q51)/7)/60), 0))^0.25</f>
        <v>0.95124861188083865</v>
      </c>
      <c r="CD94" s="58">
        <f>1+$B$71*(IF('Female Barely'!$Q51&gt;=0, ((('Female Barely'!$Q51)/7)/60), 0))^0.25</f>
        <v>0.89164538516558112</v>
      </c>
      <c r="CE94" s="58">
        <f>1+$B$71*(IF('Female Somewhat'!$Q51&gt;=0, ((('Female Somewhat'!$Q51)/7)/60), 0))^0.25</f>
        <v>0.86782753160206061</v>
      </c>
      <c r="CF94" s="58">
        <f>1+$B$71*(IF('Female Active'!$Q51&gt;=0, ((('Female Active'!$Q51)/7)/60), 0))^0.25</f>
        <v>0.85105241853338254</v>
      </c>
      <c r="CG94" s="58">
        <f>1+$B$71*(IF('Female Highly'!$Q51&gt;=0, ((('Female Highly'!$Q51)/7)/60), 0))^0.25</f>
        <v>0.82605936639329836</v>
      </c>
      <c r="CI94" s="136">
        <f t="shared" si="9"/>
        <v>53</v>
      </c>
      <c r="CJ94" s="136">
        <f t="shared" si="40"/>
        <v>2.9999999999999997E-4</v>
      </c>
      <c r="CK94" s="136">
        <f t="shared" si="41"/>
        <v>1E-4</v>
      </c>
      <c r="CL94" s="58">
        <f t="shared" si="42"/>
        <v>1</v>
      </c>
      <c r="CM94" s="58">
        <f t="shared" si="43"/>
        <v>0.9227027435824996</v>
      </c>
      <c r="CN94" s="58">
        <f t="shared" si="44"/>
        <v>0.90044633270030094</v>
      </c>
      <c r="CO94" s="58">
        <f t="shared" si="45"/>
        <v>0.88353831938941074</v>
      </c>
      <c r="CP94" s="58">
        <f t="shared" si="46"/>
        <v>0.85571199765265671</v>
      </c>
      <c r="CQ94" s="136">
        <f t="shared" si="47"/>
        <v>2.0000000000000001E-4</v>
      </c>
      <c r="CR94" s="136">
        <f t="shared" si="48"/>
        <v>1E-4</v>
      </c>
      <c r="CS94" s="58">
        <f t="shared" si="49"/>
        <v>1</v>
      </c>
      <c r="CT94" s="58">
        <f t="shared" si="50"/>
        <v>0.93734211438436876</v>
      </c>
      <c r="CU94" s="58">
        <f t="shared" si="51"/>
        <v>0.91230359841068753</v>
      </c>
      <c r="CV94" s="58">
        <f t="shared" si="52"/>
        <v>0.89466876261785544</v>
      </c>
      <c r="CW94" s="58">
        <f t="shared" si="53"/>
        <v>0.8683948192681068</v>
      </c>
    </row>
    <row r="95" spans="1:101">
      <c r="A95" s="58" t="str">
        <f>A86</f>
        <v>RR</v>
      </c>
      <c r="B95" s="93">
        <f>1+$B$71*B94^0.25</f>
        <v>1</v>
      </c>
      <c r="C95" s="93">
        <f>1+$B$71*C94^0.25</f>
        <v>0.92207325604832691</v>
      </c>
      <c r="D95" s="93">
        <f>1+$B$71*D94^0.25</f>
        <v>0.892636334720597</v>
      </c>
      <c r="E95" s="93">
        <f>1+$B$71*E94^0.25</f>
        <v>0.86471073582870261</v>
      </c>
      <c r="F95" s="93">
        <f>1+$B$71*F94^0.25</f>
        <v>0.82721455800469135</v>
      </c>
      <c r="G95" s="58"/>
      <c r="H95" s="58"/>
      <c r="AA95" s="58">
        <v>50</v>
      </c>
      <c r="AB95" s="32">
        <f>F$56</f>
        <v>2.9999999999999997E-4</v>
      </c>
      <c r="AC95" s="32">
        <f t="shared" ref="AC95:AI99" si="73">G$56</f>
        <v>8.9999999999999998E-4</v>
      </c>
      <c r="AD95" s="32">
        <f t="shared" si="73"/>
        <v>0</v>
      </c>
      <c r="AE95" s="32">
        <f t="shared" si="73"/>
        <v>0.155</v>
      </c>
      <c r="AF95" s="32">
        <f t="shared" si="73"/>
        <v>5.9919000000000002</v>
      </c>
      <c r="AG95" s="32">
        <f t="shared" si="73"/>
        <v>1E-4</v>
      </c>
      <c r="AH95" s="32">
        <f t="shared" si="73"/>
        <v>41.889699999999998</v>
      </c>
      <c r="AI95" s="32">
        <f t="shared" si="73"/>
        <v>52.854300000000002</v>
      </c>
      <c r="AJ95" s="32">
        <f>R$56</f>
        <v>2.0000000000000001E-4</v>
      </c>
      <c r="AK95" s="32">
        <f t="shared" ref="AK95:AQ99" si="74">S$56</f>
        <v>8.0000000000000004E-4</v>
      </c>
      <c r="AL95" s="32">
        <f t="shared" si="74"/>
        <v>0</v>
      </c>
      <c r="AM95" s="32">
        <f t="shared" si="74"/>
        <v>0.14480000000000001</v>
      </c>
      <c r="AN95" s="32">
        <f t="shared" si="74"/>
        <v>6.3276000000000003</v>
      </c>
      <c r="AO95" s="32">
        <f t="shared" si="74"/>
        <v>1E-4</v>
      </c>
      <c r="AP95" s="32">
        <f t="shared" si="74"/>
        <v>57.740299999999998</v>
      </c>
      <c r="AQ95" s="32">
        <f t="shared" si="74"/>
        <v>52.800400000000003</v>
      </c>
      <c r="AS95" s="125">
        <f t="shared" si="12"/>
        <v>2.9999999999999997E-4</v>
      </c>
      <c r="AT95" s="125">
        <f t="shared" si="13"/>
        <v>2.9999999999999997E-4</v>
      </c>
      <c r="AU95" s="125">
        <f t="shared" si="14"/>
        <v>2.772389313034531E-4</v>
      </c>
      <c r="AV95" s="125">
        <f t="shared" si="15"/>
        <v>2.6788636392253182E-4</v>
      </c>
      <c r="AW95" s="125">
        <f t="shared" si="16"/>
        <v>2.5912232988272723E-4</v>
      </c>
      <c r="AX95" s="125">
        <f t="shared" si="17"/>
        <v>2.4866518855022135E-4</v>
      </c>
      <c r="AY95" s="125">
        <f t="shared" si="18"/>
        <v>2.0000000000000001E-4</v>
      </c>
      <c r="AZ95" s="125">
        <f t="shared" si="19"/>
        <v>2.0000000000000001E-4</v>
      </c>
      <c r="BA95" s="125">
        <f t="shared" si="20"/>
        <v>1.8504156552934822E-4</v>
      </c>
      <c r="BB95" s="125">
        <f t="shared" si="21"/>
        <v>1.7859150257507452E-4</v>
      </c>
      <c r="BC95" s="125">
        <f t="shared" si="22"/>
        <v>1.7320595796150578E-4</v>
      </c>
      <c r="BD95" s="125">
        <f t="shared" si="23"/>
        <v>1.667354483930988E-4</v>
      </c>
      <c r="BE95" s="58"/>
      <c r="BF95" s="125">
        <f t="shared" si="24"/>
        <v>1E-4</v>
      </c>
      <c r="BG95" s="125">
        <f t="shared" si="25"/>
        <v>1E-4</v>
      </c>
      <c r="BH95" s="125">
        <f t="shared" si="26"/>
        <v>9.2412977101151043E-5</v>
      </c>
      <c r="BI95" s="125">
        <f t="shared" si="27"/>
        <v>8.9295454640843952E-5</v>
      </c>
      <c r="BJ95" s="125">
        <f t="shared" si="28"/>
        <v>8.6374109960909095E-5</v>
      </c>
      <c r="BK95" s="125">
        <f t="shared" si="29"/>
        <v>8.2888396183407136E-5</v>
      </c>
      <c r="BL95" s="125">
        <f t="shared" si="30"/>
        <v>1E-4</v>
      </c>
      <c r="BM95" s="125">
        <f t="shared" si="31"/>
        <v>1E-4</v>
      </c>
      <c r="BN95" s="125">
        <f t="shared" si="32"/>
        <v>9.2520782764674112E-5</v>
      </c>
      <c r="BO95" s="125">
        <f t="shared" si="33"/>
        <v>8.9295751287537259E-5</v>
      </c>
      <c r="BP95" s="125">
        <f t="shared" si="34"/>
        <v>8.6602978980752891E-5</v>
      </c>
      <c r="BQ95" s="125">
        <f t="shared" si="35"/>
        <v>8.3367724196549398E-5</v>
      </c>
      <c r="BS95" s="58">
        <v>54</v>
      </c>
      <c r="BT95" s="32">
        <f t="shared" si="36"/>
        <v>2.9999999999999997E-4</v>
      </c>
      <c r="BU95" s="32">
        <f t="shared" si="37"/>
        <v>1E-4</v>
      </c>
      <c r="BV95" s="58">
        <f>1+$B$71*(IF('Male Inactive'!$O52&gt;=0, ((('Male Inactive'!$O52)/7)/60), 0))^0.25</f>
        <v>0.95181949210147343</v>
      </c>
      <c r="BW95" s="58">
        <f>1+$B$71*(IF('Male Barely'!$O52&gt;=0, ((('Male Barely'!$O52)/7)/60), 0))^0.25</f>
        <v>0.87727844152038603</v>
      </c>
      <c r="BX95" s="58">
        <f>1+$B$71*(IF('Male Somewhat'!$O52&gt;=0, ((('Male Somewhat'!$O52)/7)/60), 0))^0.25</f>
        <v>0.85607139520044784</v>
      </c>
      <c r="BY95" s="58">
        <f>1+$B$71*(IF('Male Active'!$O52&gt;=0, ((('Male Active'!$O52)/7)/60), 0))^0.25</f>
        <v>0.83994802047964268</v>
      </c>
      <c r="BZ95" s="58">
        <f>1+$B$71*(IF('Male Highly'!$O52&gt;=0, ((('Male Highly'!$O52)/7)/60), 0))^0.25</f>
        <v>0.81327036474348136</v>
      </c>
      <c r="CA95" s="32">
        <f t="shared" si="38"/>
        <v>2.0000000000000001E-4</v>
      </c>
      <c r="CB95" s="32">
        <f t="shared" si="39"/>
        <v>1E-4</v>
      </c>
      <c r="CC95" s="58">
        <f>1+$B$71*(IF('Female Inactive'!$Q52&gt;=0, ((('Female Inactive'!$Q52)/7)/60), 0))^0.25</f>
        <v>0.95142172177898277</v>
      </c>
      <c r="CD95" s="58">
        <f>1+$B$71*(IF('Female Barely'!$Q52&gt;=0, ((('Female Barely'!$Q52)/7)/60), 0))^0.25</f>
        <v>0.89232757144642227</v>
      </c>
      <c r="CE95" s="58">
        <f>1+$B$71*(IF('Female Somewhat'!$Q52&gt;=0, ((('Female Somewhat'!$Q52)/7)/60), 0))^0.25</f>
        <v>0.86869435912305115</v>
      </c>
      <c r="CF95" s="58">
        <f>1+$B$71*(IF('Female Active'!$Q52&gt;=0, ((('Female Active'!$Q52)/7)/60), 0))^0.25</f>
        <v>0.85187634977137106</v>
      </c>
      <c r="CG95" s="58">
        <f>1+$B$71*(IF('Female Highly'!$Q52&gt;=0, ((('Female Highly'!$Q52)/7)/60), 0))^0.25</f>
        <v>0.82680217410266998</v>
      </c>
      <c r="CI95" s="136">
        <f t="shared" si="9"/>
        <v>54</v>
      </c>
      <c r="CJ95" s="136">
        <f t="shared" si="40"/>
        <v>2.9999999999999997E-4</v>
      </c>
      <c r="CK95" s="136">
        <f t="shared" si="41"/>
        <v>1E-4</v>
      </c>
      <c r="CL95" s="58">
        <f t="shared" si="42"/>
        <v>1</v>
      </c>
      <c r="CM95" s="58">
        <f t="shared" si="43"/>
        <v>0.92168572801917303</v>
      </c>
      <c r="CN95" s="58">
        <f t="shared" si="44"/>
        <v>0.89940519426679499</v>
      </c>
      <c r="CO95" s="58">
        <f t="shared" si="45"/>
        <v>0.88246566439311358</v>
      </c>
      <c r="CP95" s="58">
        <f t="shared" si="46"/>
        <v>0.85443760239444499</v>
      </c>
      <c r="CQ95" s="136">
        <f t="shared" si="47"/>
        <v>2.0000000000000001E-4</v>
      </c>
      <c r="CR95" s="136">
        <f t="shared" si="48"/>
        <v>1E-4</v>
      </c>
      <c r="CS95" s="58">
        <f t="shared" si="49"/>
        <v>1</v>
      </c>
      <c r="CT95" s="58">
        <f t="shared" si="50"/>
        <v>0.93788858402132613</v>
      </c>
      <c r="CU95" s="58">
        <f t="shared" si="51"/>
        <v>0.91304869253852361</v>
      </c>
      <c r="CV95" s="58">
        <f t="shared" si="52"/>
        <v>0.89537197887233411</v>
      </c>
      <c r="CW95" s="58">
        <f t="shared" si="53"/>
        <v>0.86901755044724305</v>
      </c>
    </row>
    <row r="96" spans="1:101">
      <c r="A96" s="58"/>
      <c r="B96" s="93"/>
      <c r="C96" s="93"/>
      <c r="D96" s="93"/>
      <c r="E96" s="93"/>
      <c r="F96" s="93"/>
      <c r="G96" s="58"/>
      <c r="H96" s="58"/>
      <c r="AA96" s="58">
        <v>51</v>
      </c>
      <c r="AB96" s="32">
        <f>F$56</f>
        <v>2.9999999999999997E-4</v>
      </c>
      <c r="AC96" s="32">
        <f t="shared" si="73"/>
        <v>8.9999999999999998E-4</v>
      </c>
      <c r="AD96" s="32">
        <f t="shared" si="73"/>
        <v>0</v>
      </c>
      <c r="AE96" s="32">
        <f t="shared" si="73"/>
        <v>0.155</v>
      </c>
      <c r="AF96" s="32">
        <f t="shared" si="73"/>
        <v>5.9919000000000002</v>
      </c>
      <c r="AG96" s="32">
        <f t="shared" si="73"/>
        <v>1E-4</v>
      </c>
      <c r="AH96" s="32">
        <f t="shared" si="73"/>
        <v>41.889699999999998</v>
      </c>
      <c r="AI96" s="32">
        <f t="shared" si="73"/>
        <v>52.854300000000002</v>
      </c>
      <c r="AJ96" s="32">
        <f>R$56</f>
        <v>2.0000000000000001E-4</v>
      </c>
      <c r="AK96" s="32">
        <f t="shared" si="74"/>
        <v>8.0000000000000004E-4</v>
      </c>
      <c r="AL96" s="32">
        <f t="shared" si="74"/>
        <v>0</v>
      </c>
      <c r="AM96" s="32">
        <f t="shared" si="74"/>
        <v>0.14480000000000001</v>
      </c>
      <c r="AN96" s="32">
        <f t="shared" si="74"/>
        <v>6.3276000000000003</v>
      </c>
      <c r="AO96" s="32">
        <f t="shared" si="74"/>
        <v>1E-4</v>
      </c>
      <c r="AP96" s="32">
        <f t="shared" si="74"/>
        <v>57.740299999999998</v>
      </c>
      <c r="AQ96" s="32">
        <f t="shared" si="74"/>
        <v>52.800400000000003</v>
      </c>
      <c r="AS96" s="125">
        <f t="shared" si="12"/>
        <v>2.9999999999999997E-4</v>
      </c>
      <c r="AT96" s="125">
        <f t="shared" si="13"/>
        <v>2.9999999999999997E-4</v>
      </c>
      <c r="AU96" s="125">
        <f t="shared" si="14"/>
        <v>2.772389313034531E-4</v>
      </c>
      <c r="AV96" s="125">
        <f t="shared" si="15"/>
        <v>2.6788636392253182E-4</v>
      </c>
      <c r="AW96" s="125">
        <f t="shared" si="16"/>
        <v>2.5912232988272723E-4</v>
      </c>
      <c r="AX96" s="125">
        <f t="shared" si="17"/>
        <v>2.4866518855022135E-4</v>
      </c>
      <c r="AY96" s="125">
        <f t="shared" si="18"/>
        <v>2.0000000000000001E-4</v>
      </c>
      <c r="AZ96" s="125">
        <f t="shared" si="19"/>
        <v>2.0000000000000001E-4</v>
      </c>
      <c r="BA96" s="125">
        <f t="shared" si="20"/>
        <v>1.8504156552934822E-4</v>
      </c>
      <c r="BB96" s="125">
        <f t="shared" si="21"/>
        <v>1.7859150257507452E-4</v>
      </c>
      <c r="BC96" s="125">
        <f t="shared" si="22"/>
        <v>1.7320595796150578E-4</v>
      </c>
      <c r="BD96" s="125">
        <f t="shared" si="23"/>
        <v>1.667354483930988E-4</v>
      </c>
      <c r="BE96" s="58"/>
      <c r="BF96" s="125">
        <f t="shared" si="24"/>
        <v>1E-4</v>
      </c>
      <c r="BG96" s="125">
        <f t="shared" si="25"/>
        <v>1E-4</v>
      </c>
      <c r="BH96" s="125">
        <f t="shared" si="26"/>
        <v>9.2412977101151043E-5</v>
      </c>
      <c r="BI96" s="125">
        <f t="shared" si="27"/>
        <v>8.9295454640843952E-5</v>
      </c>
      <c r="BJ96" s="125">
        <f t="shared" si="28"/>
        <v>8.6374109960909095E-5</v>
      </c>
      <c r="BK96" s="125">
        <f t="shared" si="29"/>
        <v>8.2888396183407136E-5</v>
      </c>
      <c r="BL96" s="125">
        <f t="shared" si="30"/>
        <v>1E-4</v>
      </c>
      <c r="BM96" s="125">
        <f t="shared" si="31"/>
        <v>1E-4</v>
      </c>
      <c r="BN96" s="125">
        <f t="shared" si="32"/>
        <v>9.2520782764674112E-5</v>
      </c>
      <c r="BO96" s="125">
        <f t="shared" si="33"/>
        <v>8.9295751287537259E-5</v>
      </c>
      <c r="BP96" s="125">
        <f t="shared" si="34"/>
        <v>8.6602978980752891E-5</v>
      </c>
      <c r="BQ96" s="125">
        <f t="shared" si="35"/>
        <v>8.3367724196549398E-5</v>
      </c>
      <c r="BS96" s="58">
        <v>55</v>
      </c>
      <c r="BT96" s="32">
        <f t="shared" si="36"/>
        <v>5.0000000000000001E-4</v>
      </c>
      <c r="BU96" s="32">
        <f t="shared" si="37"/>
        <v>2.9999999999999997E-4</v>
      </c>
      <c r="BV96" s="58">
        <f>1+$B$71*(IF('Male Inactive'!$O53&gt;=0, ((('Male Inactive'!$O53)/7)/60), 0))^0.25</f>
        <v>0.95451524834761847</v>
      </c>
      <c r="BW96" s="58">
        <f>1+$B$71*(IF('Male Barely'!$O53&gt;=0, ((('Male Barely'!$O53)/7)/60), 0))^0.25</f>
        <v>0.87871282951747853</v>
      </c>
      <c r="BX96" s="58">
        <f>1+$B$71*(IF('Male Somewhat'!$O53&gt;=0, ((('Male Somewhat'!$O53)/7)/60), 0))^0.25</f>
        <v>0.85744703332532635</v>
      </c>
      <c r="BY96" s="58">
        <f>1+$B$71*(IF('Male Active'!$O53&gt;=0, ((('Male Active'!$O53)/7)/60), 0))^0.25</f>
        <v>0.84123114233781782</v>
      </c>
      <c r="BZ96" s="58">
        <f>1+$B$71*(IF('Male Highly'!$O53&gt;=0, ((('Male Highly'!$O53)/7)/60), 0))^0.25</f>
        <v>0.81421834718234054</v>
      </c>
      <c r="CA96" s="32">
        <f t="shared" si="38"/>
        <v>4.0000000000000002E-4</v>
      </c>
      <c r="CB96" s="32">
        <f t="shared" si="39"/>
        <v>2.0000000000000001E-4</v>
      </c>
      <c r="CC96" s="58">
        <f>1+$B$71*(IF('Female Inactive'!$Q53&gt;=0, ((('Female Inactive'!$Q53)/7)/60), 0))^0.25</f>
        <v>0.95168570252718621</v>
      </c>
      <c r="CD96" s="58">
        <f>1+$B$71*(IF('Female Barely'!$Q53&gt;=0, ((('Female Barely'!$Q53)/7)/60), 0))^0.25</f>
        <v>0.89315565606130431</v>
      </c>
      <c r="CE96" s="58">
        <f>1+$B$71*(IF('Female Somewhat'!$Q53&gt;=0, ((('Female Somewhat'!$Q53)/7)/60), 0))^0.25</f>
        <v>0.86971119846680467</v>
      </c>
      <c r="CF96" s="58">
        <f>1+$B$71*(IF('Female Active'!$Q53&gt;=0, ((('Female Active'!$Q53)/7)/60), 0))^0.25</f>
        <v>0.8528469454193538</v>
      </c>
      <c r="CG96" s="58">
        <f>1+$B$71*(IF('Female Highly'!$Q53&gt;=0, ((('Female Highly'!$Q53)/7)/60), 0))^0.25</f>
        <v>0.82766247037678531</v>
      </c>
      <c r="CI96" s="136">
        <f t="shared" si="9"/>
        <v>55</v>
      </c>
      <c r="CJ96" s="136">
        <f t="shared" si="40"/>
        <v>5.0000000000000001E-4</v>
      </c>
      <c r="CK96" s="136">
        <f t="shared" si="41"/>
        <v>2.9999999999999997E-4</v>
      </c>
      <c r="CL96" s="58">
        <f t="shared" si="42"/>
        <v>1</v>
      </c>
      <c r="CM96" s="58">
        <f t="shared" si="43"/>
        <v>0.92058542913655583</v>
      </c>
      <c r="CN96" s="58">
        <f t="shared" si="44"/>
        <v>0.89830627096808668</v>
      </c>
      <c r="CO96" s="58">
        <f t="shared" si="45"/>
        <v>0.88131765709776855</v>
      </c>
      <c r="CP96" s="58">
        <f t="shared" si="46"/>
        <v>0.85301764282116088</v>
      </c>
      <c r="CQ96" s="136">
        <f t="shared" si="47"/>
        <v>4.0000000000000002E-4</v>
      </c>
      <c r="CR96" s="136">
        <f t="shared" si="48"/>
        <v>2.0000000000000001E-4</v>
      </c>
      <c r="CS96" s="58">
        <f t="shared" si="49"/>
        <v>1</v>
      </c>
      <c r="CT96" s="58">
        <f t="shared" si="50"/>
        <v>0.93849855439620844</v>
      </c>
      <c r="CU96" s="58">
        <f t="shared" si="51"/>
        <v>0.91386389031305237</v>
      </c>
      <c r="CV96" s="58">
        <f t="shared" si="52"/>
        <v>0.89614348850112213</v>
      </c>
      <c r="CW96" s="58">
        <f t="shared" si="53"/>
        <v>0.86968047137720028</v>
      </c>
    </row>
    <row r="97" spans="1:101">
      <c r="A97" s="109" t="str">
        <f t="shared" ref="A97:F97" si="75">A88</f>
        <v>From HSE Medians</v>
      </c>
      <c r="B97" s="58" t="str">
        <f t="shared" si="75"/>
        <v>Sedentary</v>
      </c>
      <c r="C97" s="58" t="str">
        <f t="shared" si="75"/>
        <v>Barely</v>
      </c>
      <c r="D97" s="58" t="str">
        <f t="shared" si="75"/>
        <v>Somewhat</v>
      </c>
      <c r="E97" s="58" t="str">
        <f t="shared" si="75"/>
        <v>Active</v>
      </c>
      <c r="F97" s="58" t="str">
        <f t="shared" si="75"/>
        <v>Highly</v>
      </c>
      <c r="G97" s="58"/>
      <c r="H97" s="58"/>
      <c r="AA97" s="58">
        <v>52</v>
      </c>
      <c r="AB97" s="32">
        <f>F$56</f>
        <v>2.9999999999999997E-4</v>
      </c>
      <c r="AC97" s="32">
        <f t="shared" si="73"/>
        <v>8.9999999999999998E-4</v>
      </c>
      <c r="AD97" s="32">
        <f t="shared" si="73"/>
        <v>0</v>
      </c>
      <c r="AE97" s="32">
        <f t="shared" si="73"/>
        <v>0.155</v>
      </c>
      <c r="AF97" s="32">
        <f t="shared" si="73"/>
        <v>5.9919000000000002</v>
      </c>
      <c r="AG97" s="32">
        <f t="shared" si="73"/>
        <v>1E-4</v>
      </c>
      <c r="AH97" s="32">
        <f t="shared" si="73"/>
        <v>41.889699999999998</v>
      </c>
      <c r="AI97" s="32">
        <f t="shared" si="73"/>
        <v>52.854300000000002</v>
      </c>
      <c r="AJ97" s="32">
        <f>R$56</f>
        <v>2.0000000000000001E-4</v>
      </c>
      <c r="AK97" s="32">
        <f t="shared" si="74"/>
        <v>8.0000000000000004E-4</v>
      </c>
      <c r="AL97" s="32">
        <f t="shared" si="74"/>
        <v>0</v>
      </c>
      <c r="AM97" s="32">
        <f t="shared" si="74"/>
        <v>0.14480000000000001</v>
      </c>
      <c r="AN97" s="32">
        <f t="shared" si="74"/>
        <v>6.3276000000000003</v>
      </c>
      <c r="AO97" s="32">
        <f t="shared" si="74"/>
        <v>1E-4</v>
      </c>
      <c r="AP97" s="32">
        <f t="shared" si="74"/>
        <v>57.740299999999998</v>
      </c>
      <c r="AQ97" s="32">
        <f t="shared" si="74"/>
        <v>52.800400000000003</v>
      </c>
      <c r="AS97" s="125">
        <f t="shared" si="12"/>
        <v>2.9999999999999997E-4</v>
      </c>
      <c r="AT97" s="125">
        <f t="shared" si="13"/>
        <v>2.9999999999999997E-4</v>
      </c>
      <c r="AU97" s="125">
        <f t="shared" si="14"/>
        <v>2.772389313034531E-4</v>
      </c>
      <c r="AV97" s="125">
        <f t="shared" si="15"/>
        <v>2.6788636392253182E-4</v>
      </c>
      <c r="AW97" s="125">
        <f t="shared" si="16"/>
        <v>2.5912232988272723E-4</v>
      </c>
      <c r="AX97" s="125">
        <f t="shared" si="17"/>
        <v>2.4866518855022135E-4</v>
      </c>
      <c r="AY97" s="125">
        <f t="shared" si="18"/>
        <v>2.0000000000000001E-4</v>
      </c>
      <c r="AZ97" s="125">
        <f t="shared" si="19"/>
        <v>2.0000000000000001E-4</v>
      </c>
      <c r="BA97" s="125">
        <f t="shared" si="20"/>
        <v>1.8504156552934822E-4</v>
      </c>
      <c r="BB97" s="125">
        <f t="shared" si="21"/>
        <v>1.7859150257507452E-4</v>
      </c>
      <c r="BC97" s="125">
        <f t="shared" si="22"/>
        <v>1.7320595796150578E-4</v>
      </c>
      <c r="BD97" s="125">
        <f t="shared" si="23"/>
        <v>1.667354483930988E-4</v>
      </c>
      <c r="BE97" s="58"/>
      <c r="BF97" s="125">
        <f t="shared" si="24"/>
        <v>1E-4</v>
      </c>
      <c r="BG97" s="125">
        <f t="shared" si="25"/>
        <v>1E-4</v>
      </c>
      <c r="BH97" s="125">
        <f t="shared" si="26"/>
        <v>9.2412977101151043E-5</v>
      </c>
      <c r="BI97" s="125">
        <f t="shared" si="27"/>
        <v>8.9295454640843952E-5</v>
      </c>
      <c r="BJ97" s="125">
        <f t="shared" si="28"/>
        <v>8.6374109960909095E-5</v>
      </c>
      <c r="BK97" s="125">
        <f t="shared" si="29"/>
        <v>8.2888396183407136E-5</v>
      </c>
      <c r="BL97" s="125">
        <f t="shared" si="30"/>
        <v>1E-4</v>
      </c>
      <c r="BM97" s="125">
        <f t="shared" si="31"/>
        <v>1E-4</v>
      </c>
      <c r="BN97" s="125">
        <f t="shared" si="32"/>
        <v>9.2520782764674112E-5</v>
      </c>
      <c r="BO97" s="125">
        <f t="shared" si="33"/>
        <v>8.9295751287537259E-5</v>
      </c>
      <c r="BP97" s="125">
        <f t="shared" si="34"/>
        <v>8.6602978980752891E-5</v>
      </c>
      <c r="BQ97" s="125">
        <f t="shared" si="35"/>
        <v>8.3367724196549398E-5</v>
      </c>
      <c r="BS97" s="58">
        <v>56</v>
      </c>
      <c r="BT97" s="32">
        <f t="shared" si="36"/>
        <v>5.0000000000000001E-4</v>
      </c>
      <c r="BU97" s="32">
        <f t="shared" si="37"/>
        <v>2.9999999999999997E-4</v>
      </c>
      <c r="BV97" s="58">
        <f>1+$B$71*(IF('Male Inactive'!$O54&gt;=0, ((('Male Inactive'!$O54)/7)/60), 0))^0.25</f>
        <v>0.95752963692856075</v>
      </c>
      <c r="BW97" s="58">
        <f>1+$B$71*(IF('Male Barely'!$O54&gt;=0, ((('Male Barely'!$O54)/7)/60), 0))^0.25</f>
        <v>0.88030460567303737</v>
      </c>
      <c r="BX97" s="58">
        <f>1+$B$71*(IF('Male Somewhat'!$O54&gt;=0, ((('Male Somewhat'!$O54)/7)/60), 0))^0.25</f>
        <v>0.85899996640451004</v>
      </c>
      <c r="BY97" s="58">
        <f>1+$B$71*(IF('Male Active'!$O54&gt;=0, ((('Male Active'!$O54)/7)/60), 0))^0.25</f>
        <v>0.84266584584605619</v>
      </c>
      <c r="BZ97" s="58">
        <f>1+$B$71*(IF('Male Highly'!$O54&gt;=0, ((('Male Highly'!$O54)/7)/60), 0))^0.25</f>
        <v>0.81523251380400641</v>
      </c>
      <c r="CA97" s="32">
        <f t="shared" si="38"/>
        <v>4.0000000000000002E-4</v>
      </c>
      <c r="CB97" s="32">
        <f t="shared" si="39"/>
        <v>2.0000000000000001E-4</v>
      </c>
      <c r="CC97" s="58">
        <f>1+$B$71*(IF('Female Inactive'!$Q54&gt;=0, ((('Female Inactive'!$Q54)/7)/60), 0))^0.25</f>
        <v>0.95205106414498786</v>
      </c>
      <c r="CD97" s="58">
        <f>1+$B$71*(IF('Female Barely'!$Q54&gt;=0, ((('Female Barely'!$Q54)/7)/60), 0))^0.25</f>
        <v>0.89414557137939232</v>
      </c>
      <c r="CE97" s="58">
        <f>1+$B$71*(IF('Female Somewhat'!$Q54&gt;=0, ((('Female Somewhat'!$Q54)/7)/60), 0))^0.25</f>
        <v>0.87089334528117779</v>
      </c>
      <c r="CF97" s="58">
        <f>1+$B$71*(IF('Female Active'!$Q54&gt;=0, ((('Female Active'!$Q54)/7)/60), 0))^0.25</f>
        <v>0.85397772390413018</v>
      </c>
      <c r="CG97" s="58">
        <f>1+$B$71*(IF('Female Highly'!$Q54&gt;=0, ((('Female Highly'!$Q54)/7)/60), 0))^0.25</f>
        <v>0.82864881758393172</v>
      </c>
      <c r="CI97" s="136">
        <f t="shared" si="9"/>
        <v>56</v>
      </c>
      <c r="CJ97" s="136">
        <f t="shared" si="40"/>
        <v>5.0000000000000001E-4</v>
      </c>
      <c r="CK97" s="136">
        <f t="shared" si="41"/>
        <v>2.9999999999999997E-4</v>
      </c>
      <c r="CL97" s="58">
        <f t="shared" si="42"/>
        <v>1</v>
      </c>
      <c r="CM97" s="58">
        <f t="shared" si="43"/>
        <v>0.91934972216292354</v>
      </c>
      <c r="CN97" s="58">
        <f t="shared" si="44"/>
        <v>0.89710013484271733</v>
      </c>
      <c r="CO97" s="58">
        <f t="shared" si="45"/>
        <v>0.88004152910509414</v>
      </c>
      <c r="CP97" s="58">
        <f t="shared" si="46"/>
        <v>0.85139141637328686</v>
      </c>
      <c r="CQ97" s="136">
        <f t="shared" si="47"/>
        <v>4.0000000000000002E-4</v>
      </c>
      <c r="CR97" s="136">
        <f t="shared" si="48"/>
        <v>2.0000000000000001E-4</v>
      </c>
      <c r="CS97" s="58">
        <f t="shared" si="49"/>
        <v>1</v>
      </c>
      <c r="CT97" s="58">
        <f t="shared" si="50"/>
        <v>0.93917816496786444</v>
      </c>
      <c r="CU97" s="58">
        <f t="shared" si="51"/>
        <v>0.91475486775838466</v>
      </c>
      <c r="CV97" s="58">
        <f t="shared" si="52"/>
        <v>0.89698731093910933</v>
      </c>
      <c r="CW97" s="58">
        <f t="shared" si="53"/>
        <v>0.87038274394254211</v>
      </c>
    </row>
    <row r="98" spans="1:101">
      <c r="A98" s="58" t="str">
        <f>A89</f>
        <v>MET/h day</v>
      </c>
      <c r="B98" s="93">
        <f>(D136/7)/60</f>
        <v>0</v>
      </c>
      <c r="C98" s="93">
        <f>(D137/7)/60</f>
        <v>0.76785714285714279</v>
      </c>
      <c r="D98" s="93">
        <f>(D138/7)/60</f>
        <v>3.2216666666666662</v>
      </c>
      <c r="E98" s="93">
        <f>(D139/7)/60</f>
        <v>7.9047619047619042</v>
      </c>
      <c r="F98" s="93">
        <f>(D140/7)/60</f>
        <v>18.778571428571428</v>
      </c>
      <c r="G98" s="58"/>
      <c r="H98" s="58"/>
      <c r="AA98" s="58">
        <v>53</v>
      </c>
      <c r="AB98" s="32">
        <f>F$56</f>
        <v>2.9999999999999997E-4</v>
      </c>
      <c r="AC98" s="32">
        <f t="shared" si="73"/>
        <v>8.9999999999999998E-4</v>
      </c>
      <c r="AD98" s="32">
        <f t="shared" si="73"/>
        <v>0</v>
      </c>
      <c r="AE98" s="32">
        <f t="shared" si="73"/>
        <v>0.155</v>
      </c>
      <c r="AF98" s="32">
        <f t="shared" si="73"/>
        <v>5.9919000000000002</v>
      </c>
      <c r="AG98" s="32">
        <f t="shared" si="73"/>
        <v>1E-4</v>
      </c>
      <c r="AH98" s="32">
        <f t="shared" si="73"/>
        <v>41.889699999999998</v>
      </c>
      <c r="AI98" s="32">
        <f t="shared" si="73"/>
        <v>52.854300000000002</v>
      </c>
      <c r="AJ98" s="32">
        <f>R$56</f>
        <v>2.0000000000000001E-4</v>
      </c>
      <c r="AK98" s="32">
        <f t="shared" si="74"/>
        <v>8.0000000000000004E-4</v>
      </c>
      <c r="AL98" s="32">
        <f t="shared" si="74"/>
        <v>0</v>
      </c>
      <c r="AM98" s="32">
        <f t="shared" si="74"/>
        <v>0.14480000000000001</v>
      </c>
      <c r="AN98" s="32">
        <f t="shared" si="74"/>
        <v>6.3276000000000003</v>
      </c>
      <c r="AO98" s="32">
        <f t="shared" si="74"/>
        <v>1E-4</v>
      </c>
      <c r="AP98" s="32">
        <f t="shared" si="74"/>
        <v>57.740299999999998</v>
      </c>
      <c r="AQ98" s="32">
        <f t="shared" si="74"/>
        <v>52.800400000000003</v>
      </c>
      <c r="AS98" s="125">
        <f t="shared" si="12"/>
        <v>2.9999999999999997E-4</v>
      </c>
      <c r="AT98" s="125">
        <f t="shared" si="13"/>
        <v>2.9999999999999997E-4</v>
      </c>
      <c r="AU98" s="125">
        <f t="shared" si="14"/>
        <v>2.772389313034531E-4</v>
      </c>
      <c r="AV98" s="125">
        <f t="shared" si="15"/>
        <v>2.6788636392253182E-4</v>
      </c>
      <c r="AW98" s="125">
        <f t="shared" si="16"/>
        <v>2.5912232988272723E-4</v>
      </c>
      <c r="AX98" s="125">
        <f t="shared" si="17"/>
        <v>2.4866518855022135E-4</v>
      </c>
      <c r="AY98" s="125">
        <f t="shared" si="18"/>
        <v>2.0000000000000001E-4</v>
      </c>
      <c r="AZ98" s="125">
        <f t="shared" si="19"/>
        <v>2.0000000000000001E-4</v>
      </c>
      <c r="BA98" s="125">
        <f t="shared" si="20"/>
        <v>1.8504156552934822E-4</v>
      </c>
      <c r="BB98" s="125">
        <f t="shared" si="21"/>
        <v>1.7859150257507452E-4</v>
      </c>
      <c r="BC98" s="125">
        <f t="shared" si="22"/>
        <v>1.7320595796150578E-4</v>
      </c>
      <c r="BD98" s="125">
        <f t="shared" si="23"/>
        <v>1.667354483930988E-4</v>
      </c>
      <c r="BE98" s="58"/>
      <c r="BF98" s="125">
        <f t="shared" si="24"/>
        <v>1E-4</v>
      </c>
      <c r="BG98" s="125">
        <f t="shared" si="25"/>
        <v>1E-4</v>
      </c>
      <c r="BH98" s="125">
        <f t="shared" si="26"/>
        <v>9.2412977101151043E-5</v>
      </c>
      <c r="BI98" s="125">
        <f t="shared" si="27"/>
        <v>8.9295454640843952E-5</v>
      </c>
      <c r="BJ98" s="125">
        <f t="shared" si="28"/>
        <v>8.6374109960909095E-5</v>
      </c>
      <c r="BK98" s="125">
        <f t="shared" si="29"/>
        <v>8.2888396183407136E-5</v>
      </c>
      <c r="BL98" s="125">
        <f t="shared" si="30"/>
        <v>1E-4</v>
      </c>
      <c r="BM98" s="125">
        <f t="shared" si="31"/>
        <v>1E-4</v>
      </c>
      <c r="BN98" s="125">
        <f t="shared" si="32"/>
        <v>9.2520782764674112E-5</v>
      </c>
      <c r="BO98" s="125">
        <f t="shared" si="33"/>
        <v>8.9295751287537259E-5</v>
      </c>
      <c r="BP98" s="125">
        <f t="shared" si="34"/>
        <v>8.6602978980752891E-5</v>
      </c>
      <c r="BQ98" s="125">
        <f t="shared" si="35"/>
        <v>8.3367724196549398E-5</v>
      </c>
      <c r="BS98" s="58">
        <v>57</v>
      </c>
      <c r="BT98" s="32">
        <f t="shared" si="36"/>
        <v>5.0000000000000001E-4</v>
      </c>
      <c r="BU98" s="32">
        <f t="shared" si="37"/>
        <v>2.9999999999999997E-4</v>
      </c>
      <c r="BV98" s="58">
        <f>1+$B$71*(IF('Male Inactive'!$O55&gt;=0, ((('Male Inactive'!$O55)/7)/60), 0))^0.25</f>
        <v>0.96098835755687406</v>
      </c>
      <c r="BW98" s="58">
        <f>1+$B$71*(IF('Male Barely'!$O55&gt;=0, ((('Male Barely'!$O55)/7)/60), 0))^0.25</f>
        <v>0.88207304968256506</v>
      </c>
      <c r="BX98" s="58">
        <f>1+$B$71*(IF('Male Somewhat'!$O55&gt;=0, ((('Male Somewhat'!$O55)/7)/60), 0))^0.25</f>
        <v>0.86075067300917074</v>
      </c>
      <c r="BY98" s="58">
        <f>1+$B$71*(IF('Male Active'!$O55&gt;=0, ((('Male Active'!$O55)/7)/60), 0))^0.25</f>
        <v>0.84426664051116507</v>
      </c>
      <c r="BZ98" s="58">
        <f>1+$B$71*(IF('Male Highly'!$O55&gt;=0, ((('Male Highly'!$O55)/7)/60), 0))^0.25</f>
        <v>0.81631489815594527</v>
      </c>
      <c r="CA98" s="32">
        <f t="shared" si="38"/>
        <v>4.0000000000000002E-4</v>
      </c>
      <c r="CB98" s="32">
        <f t="shared" si="39"/>
        <v>2.0000000000000001E-4</v>
      </c>
      <c r="CC98" s="58">
        <f>1+$B$71*(IF('Female Inactive'!$Q55&gt;=0, ((('Female Inactive'!$Q55)/7)/60), 0))^0.25</f>
        <v>0.95253103188836219</v>
      </c>
      <c r="CD98" s="58">
        <f>1+$B$71*(IF('Female Barely'!$Q55&gt;=0, ((('Female Barely'!$Q55)/7)/60), 0))^0.25</f>
        <v>0.89531687190175213</v>
      </c>
      <c r="CE98" s="58">
        <f>1+$B$71*(IF('Female Somewhat'!$Q55&gt;=0, ((('Female Somewhat'!$Q55)/7)/60), 0))^0.25</f>
        <v>0.87225928998743507</v>
      </c>
      <c r="CF98" s="58">
        <f>1+$B$71*(IF('Female Active'!$Q55&gt;=0, ((('Female Active'!$Q55)/7)/60), 0))^0.25</f>
        <v>0.85528476076793292</v>
      </c>
      <c r="CG98" s="58">
        <f>1+$B$71*(IF('Female Highly'!$Q55&gt;=0, ((('Female Highly'!$Q55)/7)/60), 0))^0.25</f>
        <v>0.82977107473474443</v>
      </c>
      <c r="CI98" s="136">
        <f t="shared" si="9"/>
        <v>57</v>
      </c>
      <c r="CJ98" s="136">
        <f t="shared" si="40"/>
        <v>5.0000000000000001E-4</v>
      </c>
      <c r="CK98" s="136">
        <f t="shared" si="41"/>
        <v>2.9999999999999997E-4</v>
      </c>
      <c r="CL98" s="58">
        <f t="shared" si="42"/>
        <v>1</v>
      </c>
      <c r="CM98" s="58">
        <f t="shared" si="43"/>
        <v>0.91788109891889236</v>
      </c>
      <c r="CN98" s="58">
        <f t="shared" si="44"/>
        <v>0.89569313326278155</v>
      </c>
      <c r="CO98" s="58">
        <f t="shared" si="45"/>
        <v>0.87853992597532482</v>
      </c>
      <c r="CP98" s="58">
        <f t="shared" si="46"/>
        <v>0.84945347332954901</v>
      </c>
      <c r="CQ98" s="136">
        <f t="shared" si="47"/>
        <v>4.0000000000000002E-4</v>
      </c>
      <c r="CR98" s="136">
        <f t="shared" si="48"/>
        <v>2.0000000000000001E-4</v>
      </c>
      <c r="CS98" s="58">
        <f t="shared" si="49"/>
        <v>1</v>
      </c>
      <c r="CT98" s="58">
        <f t="shared" si="50"/>
        <v>0.93993459732940687</v>
      </c>
      <c r="CU98" s="58">
        <f t="shared" si="51"/>
        <v>0.91572795088702674</v>
      </c>
      <c r="CV98" s="58">
        <f t="shared" si="52"/>
        <v>0.89790750341472692</v>
      </c>
      <c r="CW98" s="58">
        <f t="shared" si="53"/>
        <v>0.87112235397701421</v>
      </c>
    </row>
    <row r="99" spans="1:101">
      <c r="A99" s="58" t="str">
        <f>A90</f>
        <v>RR</v>
      </c>
      <c r="B99" s="93">
        <f>1+$B$71*B98^0.25</f>
        <v>1</v>
      </c>
      <c r="C99" s="93">
        <f>1+$B$71*C98^0.25</f>
        <v>0.92520782764674114</v>
      </c>
      <c r="D99" s="93">
        <f>1+$B$71*D98^0.25</f>
        <v>0.89295751287537262</v>
      </c>
      <c r="E99" s="93">
        <f>1+$B$71*E98^0.25</f>
        <v>0.86602978980752887</v>
      </c>
      <c r="F99" s="93">
        <f>1+$B$71*F98^0.25</f>
        <v>0.83367724196549398</v>
      </c>
      <c r="G99" s="58"/>
      <c r="H99" s="58"/>
      <c r="AA99" s="58">
        <v>54</v>
      </c>
      <c r="AB99" s="32">
        <f>F$56</f>
        <v>2.9999999999999997E-4</v>
      </c>
      <c r="AC99" s="32">
        <f t="shared" si="73"/>
        <v>8.9999999999999998E-4</v>
      </c>
      <c r="AD99" s="32">
        <f t="shared" si="73"/>
        <v>0</v>
      </c>
      <c r="AE99" s="32">
        <f t="shared" si="73"/>
        <v>0.155</v>
      </c>
      <c r="AF99" s="32">
        <f t="shared" si="73"/>
        <v>5.9919000000000002</v>
      </c>
      <c r="AG99" s="32">
        <f t="shared" si="73"/>
        <v>1E-4</v>
      </c>
      <c r="AH99" s="32">
        <f t="shared" si="73"/>
        <v>41.889699999999998</v>
      </c>
      <c r="AI99" s="32">
        <f t="shared" si="73"/>
        <v>52.854300000000002</v>
      </c>
      <c r="AJ99" s="32">
        <f>R$56</f>
        <v>2.0000000000000001E-4</v>
      </c>
      <c r="AK99" s="32">
        <f t="shared" si="74"/>
        <v>8.0000000000000004E-4</v>
      </c>
      <c r="AL99" s="32">
        <f t="shared" si="74"/>
        <v>0</v>
      </c>
      <c r="AM99" s="32">
        <f t="shared" si="74"/>
        <v>0.14480000000000001</v>
      </c>
      <c r="AN99" s="32">
        <f t="shared" si="74"/>
        <v>6.3276000000000003</v>
      </c>
      <c r="AO99" s="32">
        <f t="shared" si="74"/>
        <v>1E-4</v>
      </c>
      <c r="AP99" s="32">
        <f t="shared" si="74"/>
        <v>57.740299999999998</v>
      </c>
      <c r="AQ99" s="32">
        <f t="shared" si="74"/>
        <v>52.800400000000003</v>
      </c>
      <c r="AS99" s="125">
        <f t="shared" si="12"/>
        <v>2.9999999999999997E-4</v>
      </c>
      <c r="AT99" s="125">
        <f t="shared" si="13"/>
        <v>2.9999999999999997E-4</v>
      </c>
      <c r="AU99" s="125">
        <f t="shared" si="14"/>
        <v>2.772389313034531E-4</v>
      </c>
      <c r="AV99" s="125">
        <f t="shared" si="15"/>
        <v>2.6788636392253182E-4</v>
      </c>
      <c r="AW99" s="125">
        <f t="shared" si="16"/>
        <v>2.5912232988272723E-4</v>
      </c>
      <c r="AX99" s="125">
        <f t="shared" si="17"/>
        <v>2.4866518855022135E-4</v>
      </c>
      <c r="AY99" s="125">
        <f t="shared" si="18"/>
        <v>2.0000000000000001E-4</v>
      </c>
      <c r="AZ99" s="125">
        <f t="shared" si="19"/>
        <v>2.0000000000000001E-4</v>
      </c>
      <c r="BA99" s="125">
        <f t="shared" si="20"/>
        <v>1.8504156552934822E-4</v>
      </c>
      <c r="BB99" s="125">
        <f t="shared" si="21"/>
        <v>1.7859150257507452E-4</v>
      </c>
      <c r="BC99" s="125">
        <f t="shared" si="22"/>
        <v>1.7320595796150578E-4</v>
      </c>
      <c r="BD99" s="125">
        <f t="shared" si="23"/>
        <v>1.667354483930988E-4</v>
      </c>
      <c r="BE99" s="58"/>
      <c r="BF99" s="125">
        <f t="shared" si="24"/>
        <v>1E-4</v>
      </c>
      <c r="BG99" s="125">
        <f t="shared" si="25"/>
        <v>1E-4</v>
      </c>
      <c r="BH99" s="125">
        <f t="shared" si="26"/>
        <v>9.2412977101151043E-5</v>
      </c>
      <c r="BI99" s="125">
        <f t="shared" si="27"/>
        <v>8.9295454640843952E-5</v>
      </c>
      <c r="BJ99" s="125">
        <f t="shared" si="28"/>
        <v>8.6374109960909095E-5</v>
      </c>
      <c r="BK99" s="125">
        <f t="shared" si="29"/>
        <v>8.2888396183407136E-5</v>
      </c>
      <c r="BL99" s="125">
        <f t="shared" si="30"/>
        <v>1E-4</v>
      </c>
      <c r="BM99" s="125">
        <f t="shared" si="31"/>
        <v>1E-4</v>
      </c>
      <c r="BN99" s="125">
        <f t="shared" si="32"/>
        <v>9.2520782764674112E-5</v>
      </c>
      <c r="BO99" s="125">
        <f t="shared" si="33"/>
        <v>8.9295751287537259E-5</v>
      </c>
      <c r="BP99" s="125">
        <f t="shared" si="34"/>
        <v>8.6602978980752891E-5</v>
      </c>
      <c r="BQ99" s="125">
        <f t="shared" si="35"/>
        <v>8.3367724196549398E-5</v>
      </c>
      <c r="BS99" s="58">
        <v>58</v>
      </c>
      <c r="BT99" s="32">
        <f t="shared" si="36"/>
        <v>5.0000000000000001E-4</v>
      </c>
      <c r="BU99" s="32">
        <f t="shared" si="37"/>
        <v>2.9999999999999997E-4</v>
      </c>
      <c r="BV99" s="58">
        <f>1+$B$71*(IF('Male Inactive'!$O56&gt;=0, ((('Male Inactive'!$O56)/7)/60), 0))^0.25</f>
        <v>0.96514340602392079</v>
      </c>
      <c r="BW99" s="58">
        <f>1+$B$71*(IF('Male Barely'!$O56&gt;=0, ((('Male Barely'!$O56)/7)/60), 0))^0.25</f>
        <v>0.88404223252199843</v>
      </c>
      <c r="BX99" s="58">
        <f>1+$B$71*(IF('Male Somewhat'!$O56&gt;=0, ((('Male Somewhat'!$O56)/7)/60), 0))^0.25</f>
        <v>0.86272440318401078</v>
      </c>
      <c r="BY99" s="58">
        <f>1+$B$71*(IF('Male Active'!$O56&gt;=0, ((('Male Active'!$O56)/7)/60), 0))^0.25</f>
        <v>0.84605092258625225</v>
      </c>
      <c r="BZ99" s="58">
        <f>1+$B$71*(IF('Male Highly'!$O56&gt;=0, ((('Male Highly'!$O56)/7)/60), 0))^0.25</f>
        <v>0.81746783144955149</v>
      </c>
      <c r="CA99" s="32">
        <f t="shared" si="38"/>
        <v>4.0000000000000002E-4</v>
      </c>
      <c r="CB99" s="32">
        <f t="shared" si="39"/>
        <v>2.0000000000000001E-4</v>
      </c>
      <c r="CC99" s="58">
        <f>1+$B$71*(IF('Female Inactive'!$Q56&gt;=0, ((('Female Inactive'!$Q56)/7)/60), 0))^0.25</f>
        <v>0.95314261759468466</v>
      </c>
      <c r="CD99" s="58">
        <f>1+$B$71*(IF('Female Barely'!$Q56&gt;=0, ((('Female Barely'!$Q56)/7)/60), 0))^0.25</f>
        <v>0.89669396097921916</v>
      </c>
      <c r="CE99" s="58">
        <f>1+$B$71*(IF('Female Somewhat'!$Q56&gt;=0, ((('Female Somewhat'!$Q56)/7)/60), 0))^0.25</f>
        <v>0.87383170040888869</v>
      </c>
      <c r="CF99" s="58">
        <f>1+$B$71*(IF('Female Active'!$Q56&gt;=0, ((('Female Active'!$Q56)/7)/60), 0))^0.25</f>
        <v>0.85678739807216631</v>
      </c>
      <c r="CG99" s="58">
        <f>1+$B$71*(IF('Female Highly'!$Q56&gt;=0, ((('Female Highly'!$Q56)/7)/60), 0))^0.25</f>
        <v>0.83104067867366316</v>
      </c>
      <c r="CI99" s="136">
        <f t="shared" si="9"/>
        <v>58</v>
      </c>
      <c r="CJ99" s="136">
        <f t="shared" si="40"/>
        <v>5.0000000000000001E-4</v>
      </c>
      <c r="CK99" s="136">
        <f t="shared" si="41"/>
        <v>2.9999999999999997E-4</v>
      </c>
      <c r="CL99" s="58">
        <f t="shared" si="42"/>
        <v>1</v>
      </c>
      <c r="CM99" s="58">
        <f t="shared" si="43"/>
        <v>0.91596982065490862</v>
      </c>
      <c r="CN99" s="58">
        <f t="shared" si="44"/>
        <v>0.89388208819470338</v>
      </c>
      <c r="CO99" s="58">
        <f t="shared" si="45"/>
        <v>0.87660643724615894</v>
      </c>
      <c r="CP99" s="58">
        <f t="shared" si="46"/>
        <v>0.84699105474621128</v>
      </c>
      <c r="CQ99" s="136">
        <f t="shared" si="47"/>
        <v>4.0000000000000002E-4</v>
      </c>
      <c r="CR99" s="136">
        <f t="shared" si="48"/>
        <v>2.0000000000000001E-4</v>
      </c>
      <c r="CS99" s="58">
        <f t="shared" si="49"/>
        <v>1</v>
      </c>
      <c r="CT99" s="58">
        <f t="shared" si="50"/>
        <v>0.94077627463776903</v>
      </c>
      <c r="CU99" s="58">
        <f t="shared" si="51"/>
        <v>0.91679008395832506</v>
      </c>
      <c r="CV99" s="58">
        <f t="shared" si="52"/>
        <v>0.89890786777987453</v>
      </c>
      <c r="CW99" s="58">
        <f t="shared" si="53"/>
        <v>0.87189541557888428</v>
      </c>
    </row>
    <row r="100" spans="1:101">
      <c r="A100" s="58"/>
      <c r="B100" s="58"/>
      <c r="C100" s="58"/>
      <c r="D100" s="58"/>
      <c r="E100" s="58"/>
      <c r="F100" s="58"/>
      <c r="G100" s="58"/>
      <c r="H100" s="58"/>
      <c r="AA100" s="58">
        <v>55</v>
      </c>
      <c r="AB100" s="58">
        <f>F$57</f>
        <v>5.0000000000000001E-4</v>
      </c>
      <c r="AC100" s="58">
        <f t="shared" ref="AC100:AI104" si="76">G$57</f>
        <v>1.9E-3</v>
      </c>
      <c r="AD100" s="58">
        <f t="shared" si="76"/>
        <v>0</v>
      </c>
      <c r="AE100" s="58">
        <f t="shared" si="76"/>
        <v>0.157</v>
      </c>
      <c r="AF100" s="58">
        <f t="shared" si="76"/>
        <v>5.7207999999999997</v>
      </c>
      <c r="AG100" s="58">
        <f t="shared" si="76"/>
        <v>2.9999999999999997E-4</v>
      </c>
      <c r="AH100" s="58">
        <f t="shared" si="76"/>
        <v>27.1541</v>
      </c>
      <c r="AI100" s="58">
        <f t="shared" si="76"/>
        <v>57.636600000000001</v>
      </c>
      <c r="AJ100" s="58">
        <f>R$57</f>
        <v>4.0000000000000002E-4</v>
      </c>
      <c r="AK100" s="58">
        <f t="shared" ref="AK100:AQ104" si="77">S$57</f>
        <v>1.4E-3</v>
      </c>
      <c r="AL100" s="58">
        <f t="shared" si="77"/>
        <v>0</v>
      </c>
      <c r="AM100" s="58">
        <f t="shared" si="77"/>
        <v>0.14860000000000001</v>
      </c>
      <c r="AN100" s="58">
        <f t="shared" si="77"/>
        <v>5.9428000000000001</v>
      </c>
      <c r="AO100" s="58">
        <f t="shared" si="77"/>
        <v>2.0000000000000001E-4</v>
      </c>
      <c r="AP100" s="58">
        <f t="shared" si="77"/>
        <v>37.781999999999996</v>
      </c>
      <c r="AQ100" s="58">
        <f t="shared" si="77"/>
        <v>57.599800000000002</v>
      </c>
      <c r="AS100" s="125">
        <f t="shared" si="12"/>
        <v>5.0000000000000001E-4</v>
      </c>
      <c r="AT100" s="125">
        <f t="shared" si="13"/>
        <v>5.0000000000000001E-4</v>
      </c>
      <c r="AU100" s="125">
        <f t="shared" si="14"/>
        <v>4.6206488550575519E-4</v>
      </c>
      <c r="AV100" s="125">
        <f t="shared" si="15"/>
        <v>4.4647727320421975E-4</v>
      </c>
      <c r="AW100" s="125">
        <f t="shared" si="16"/>
        <v>4.3187054980454542E-4</v>
      </c>
      <c r="AX100" s="125">
        <f t="shared" si="17"/>
        <v>4.1444198091703568E-4</v>
      </c>
      <c r="AY100" s="125">
        <f t="shared" si="18"/>
        <v>4.0000000000000002E-4</v>
      </c>
      <c r="AZ100" s="125">
        <f t="shared" si="19"/>
        <v>4.0000000000000002E-4</v>
      </c>
      <c r="BA100" s="125">
        <f t="shared" si="20"/>
        <v>3.7008313105869645E-4</v>
      </c>
      <c r="BB100" s="125">
        <f t="shared" si="21"/>
        <v>3.5718300515014904E-4</v>
      </c>
      <c r="BC100" s="125">
        <f t="shared" si="22"/>
        <v>3.4641191592301156E-4</v>
      </c>
      <c r="BD100" s="125">
        <f t="shared" si="23"/>
        <v>3.3347089678619759E-4</v>
      </c>
      <c r="BE100" s="58"/>
      <c r="BF100" s="125">
        <f t="shared" si="24"/>
        <v>2.9999999999999997E-4</v>
      </c>
      <c r="BG100" s="125">
        <f t="shared" si="25"/>
        <v>2.9999999999999997E-4</v>
      </c>
      <c r="BH100" s="125">
        <f t="shared" si="26"/>
        <v>2.772389313034531E-4</v>
      </c>
      <c r="BI100" s="125">
        <f t="shared" si="27"/>
        <v>2.6788636392253182E-4</v>
      </c>
      <c r="BJ100" s="125">
        <f t="shared" si="28"/>
        <v>2.5912232988272723E-4</v>
      </c>
      <c r="BK100" s="125">
        <f t="shared" si="29"/>
        <v>2.4866518855022135E-4</v>
      </c>
      <c r="BL100" s="125">
        <f t="shared" si="30"/>
        <v>2.0000000000000001E-4</v>
      </c>
      <c r="BM100" s="125">
        <f t="shared" si="31"/>
        <v>2.0000000000000001E-4</v>
      </c>
      <c r="BN100" s="125">
        <f t="shared" si="32"/>
        <v>1.8504156552934822E-4</v>
      </c>
      <c r="BO100" s="125">
        <f t="shared" si="33"/>
        <v>1.7859150257507452E-4</v>
      </c>
      <c r="BP100" s="125">
        <f t="shared" si="34"/>
        <v>1.7320595796150578E-4</v>
      </c>
      <c r="BQ100" s="125">
        <f t="shared" si="35"/>
        <v>1.667354483930988E-4</v>
      </c>
      <c r="BS100" s="58">
        <v>59</v>
      </c>
      <c r="BT100" s="32">
        <f t="shared" si="36"/>
        <v>5.0000000000000001E-4</v>
      </c>
      <c r="BU100" s="32">
        <f t="shared" si="37"/>
        <v>2.9999999999999997E-4</v>
      </c>
      <c r="BV100" s="58">
        <f>1+$B$71*(IF('Male Inactive'!$O57&gt;=0, ((('Male Inactive'!$O57)/7)/60), 0))^0.25</f>
        <v>0.97065940209356849</v>
      </c>
      <c r="BW100" s="58">
        <f>1+$B$71*(IF('Male Barely'!$O57&gt;=0, ((('Male Barely'!$O57)/7)/60), 0))^0.25</f>
        <v>0.88624275604423985</v>
      </c>
      <c r="BX100" s="58">
        <f>1+$B$71*(IF('Male Somewhat'!$O57&gt;=0, ((('Male Somewhat'!$O57)/7)/60), 0))^0.25</f>
        <v>0.86495280957942988</v>
      </c>
      <c r="BY100" s="58">
        <f>1+$B$71*(IF('Male Active'!$O57&gt;=0, ((('Male Active'!$O57)/7)/60), 0))^0.25</f>
        <v>0.84803979095218085</v>
      </c>
      <c r="BZ100" s="58">
        <f>1+$B$71*(IF('Male Highly'!$O57&gt;=0, ((('Male Highly'!$O57)/7)/60), 0))^0.25</f>
        <v>0.81869397899583141</v>
      </c>
      <c r="CA100" s="32">
        <f t="shared" si="38"/>
        <v>4.0000000000000002E-4</v>
      </c>
      <c r="CB100" s="32">
        <f t="shared" si="39"/>
        <v>2.0000000000000001E-4</v>
      </c>
      <c r="CC100" s="58">
        <f>1+$B$71*(IF('Female Inactive'!$Q57&gt;=0, ((('Female Inactive'!$Q57)/7)/60), 0))^0.25</f>
        <v>0.9539082826892753</v>
      </c>
      <c r="CD100" s="58">
        <f>1+$B$71*(IF('Female Barely'!$Q57&gt;=0, ((('Female Barely'!$Q57)/7)/60), 0))^0.25</f>
        <v>0.89830789769493657</v>
      </c>
      <c r="CE100" s="58">
        <f>1+$B$71*(IF('Female Somewhat'!$Q57&gt;=0, ((('Female Somewhat'!$Q57)/7)/60), 0))^0.25</f>
        <v>0.87563882356549749</v>
      </c>
      <c r="CF100" s="58">
        <f>1+$B$71*(IF('Female Active'!$Q57&gt;=0, ((('Female Active'!$Q57)/7)/60), 0))^0.25</f>
        <v>0.85850922352870007</v>
      </c>
      <c r="CG100" s="58">
        <f>1+$B$71*(IF('Female Highly'!$Q57&gt;=0, ((('Female Highly'!$Q57)/7)/60), 0))^0.25</f>
        <v>0.83247100750331615</v>
      </c>
      <c r="CI100" s="136">
        <f t="shared" si="9"/>
        <v>59</v>
      </c>
      <c r="CJ100" s="136">
        <f t="shared" si="40"/>
        <v>5.0000000000000001E-4</v>
      </c>
      <c r="CK100" s="136">
        <f t="shared" si="41"/>
        <v>2.9999999999999997E-4</v>
      </c>
      <c r="CL100" s="58">
        <f t="shared" si="42"/>
        <v>1</v>
      </c>
      <c r="CM100" s="58">
        <f t="shared" si="43"/>
        <v>0.91303165057974567</v>
      </c>
      <c r="CN100" s="58">
        <f t="shared" si="44"/>
        <v>0.8910981624593084</v>
      </c>
      <c r="CO100" s="58">
        <f t="shared" si="45"/>
        <v>0.87367390572129078</v>
      </c>
      <c r="CP100" s="58">
        <f t="shared" si="46"/>
        <v>0.8434410435112768</v>
      </c>
      <c r="CQ100" s="136">
        <f t="shared" si="47"/>
        <v>4.0000000000000002E-4</v>
      </c>
      <c r="CR100" s="136">
        <f t="shared" si="48"/>
        <v>2.0000000000000001E-4</v>
      </c>
      <c r="CS100" s="58">
        <f t="shared" si="49"/>
        <v>1</v>
      </c>
      <c r="CT100" s="58">
        <f t="shared" si="50"/>
        <v>0.94171307031993778</v>
      </c>
      <c r="CU100" s="58">
        <f t="shared" si="51"/>
        <v>0.91794865340395293</v>
      </c>
      <c r="CV100" s="58">
        <f t="shared" si="52"/>
        <v>0.89999137140142604</v>
      </c>
      <c r="CW100" s="58">
        <f t="shared" si="53"/>
        <v>0.8726950196473805</v>
      </c>
    </row>
    <row r="101" spans="1:101">
      <c r="A101" s="5" t="s">
        <v>375</v>
      </c>
      <c r="B101" s="5"/>
      <c r="C101" s="5"/>
      <c r="D101" s="5"/>
      <c r="E101" s="5"/>
      <c r="F101" s="58"/>
      <c r="G101" s="58"/>
      <c r="H101" s="58"/>
      <c r="AA101" s="58">
        <v>56</v>
      </c>
      <c r="AB101" s="58">
        <f>F$57</f>
        <v>5.0000000000000001E-4</v>
      </c>
      <c r="AC101" s="58">
        <f t="shared" si="76"/>
        <v>1.9E-3</v>
      </c>
      <c r="AD101" s="58">
        <f t="shared" si="76"/>
        <v>0</v>
      </c>
      <c r="AE101" s="58">
        <f t="shared" si="76"/>
        <v>0.157</v>
      </c>
      <c r="AF101" s="58">
        <f t="shared" si="76"/>
        <v>5.7207999999999997</v>
      </c>
      <c r="AG101" s="58">
        <f t="shared" si="76"/>
        <v>2.9999999999999997E-4</v>
      </c>
      <c r="AH101" s="58">
        <f t="shared" si="76"/>
        <v>27.1541</v>
      </c>
      <c r="AI101" s="58">
        <f t="shared" si="76"/>
        <v>57.636600000000001</v>
      </c>
      <c r="AJ101" s="58">
        <f>R$57</f>
        <v>4.0000000000000002E-4</v>
      </c>
      <c r="AK101" s="58">
        <f t="shared" si="77"/>
        <v>1.4E-3</v>
      </c>
      <c r="AL101" s="58">
        <f t="shared" si="77"/>
        <v>0</v>
      </c>
      <c r="AM101" s="58">
        <f t="shared" si="77"/>
        <v>0.14860000000000001</v>
      </c>
      <c r="AN101" s="58">
        <f t="shared" si="77"/>
        <v>5.9428000000000001</v>
      </c>
      <c r="AO101" s="58">
        <f t="shared" si="77"/>
        <v>2.0000000000000001E-4</v>
      </c>
      <c r="AP101" s="58">
        <f t="shared" si="77"/>
        <v>37.781999999999996</v>
      </c>
      <c r="AQ101" s="58">
        <f t="shared" si="77"/>
        <v>57.599800000000002</v>
      </c>
      <c r="AS101" s="125">
        <f t="shared" si="12"/>
        <v>5.0000000000000001E-4</v>
      </c>
      <c r="AT101" s="125">
        <f t="shared" si="13"/>
        <v>5.0000000000000001E-4</v>
      </c>
      <c r="AU101" s="125">
        <f t="shared" si="14"/>
        <v>4.6206488550575519E-4</v>
      </c>
      <c r="AV101" s="125">
        <f t="shared" si="15"/>
        <v>4.4647727320421975E-4</v>
      </c>
      <c r="AW101" s="125">
        <f t="shared" si="16"/>
        <v>4.3187054980454542E-4</v>
      </c>
      <c r="AX101" s="125">
        <f t="shared" si="17"/>
        <v>4.1444198091703568E-4</v>
      </c>
      <c r="AY101" s="125">
        <f t="shared" si="18"/>
        <v>4.0000000000000002E-4</v>
      </c>
      <c r="AZ101" s="125">
        <f t="shared" si="19"/>
        <v>4.0000000000000002E-4</v>
      </c>
      <c r="BA101" s="125">
        <f t="shared" si="20"/>
        <v>3.7008313105869645E-4</v>
      </c>
      <c r="BB101" s="125">
        <f t="shared" si="21"/>
        <v>3.5718300515014904E-4</v>
      </c>
      <c r="BC101" s="125">
        <f t="shared" si="22"/>
        <v>3.4641191592301156E-4</v>
      </c>
      <c r="BD101" s="125">
        <f t="shared" si="23"/>
        <v>3.3347089678619759E-4</v>
      </c>
      <c r="BE101" s="58"/>
      <c r="BF101" s="125">
        <f t="shared" si="24"/>
        <v>2.9999999999999997E-4</v>
      </c>
      <c r="BG101" s="125">
        <f t="shared" si="25"/>
        <v>2.9999999999999997E-4</v>
      </c>
      <c r="BH101" s="125">
        <f t="shared" si="26"/>
        <v>2.772389313034531E-4</v>
      </c>
      <c r="BI101" s="125">
        <f t="shared" si="27"/>
        <v>2.6788636392253182E-4</v>
      </c>
      <c r="BJ101" s="125">
        <f t="shared" si="28"/>
        <v>2.5912232988272723E-4</v>
      </c>
      <c r="BK101" s="125">
        <f t="shared" si="29"/>
        <v>2.4866518855022135E-4</v>
      </c>
      <c r="BL101" s="125">
        <f t="shared" si="30"/>
        <v>2.0000000000000001E-4</v>
      </c>
      <c r="BM101" s="125">
        <f t="shared" si="31"/>
        <v>2.0000000000000001E-4</v>
      </c>
      <c r="BN101" s="125">
        <f t="shared" si="32"/>
        <v>1.8504156552934822E-4</v>
      </c>
      <c r="BO101" s="125">
        <f t="shared" si="33"/>
        <v>1.7859150257507452E-4</v>
      </c>
      <c r="BP101" s="125">
        <f t="shared" si="34"/>
        <v>1.7320595796150578E-4</v>
      </c>
      <c r="BQ101" s="125">
        <f t="shared" si="35"/>
        <v>1.667354483930988E-4</v>
      </c>
      <c r="BS101" s="58">
        <v>60</v>
      </c>
      <c r="BT101" s="32">
        <f t="shared" si="36"/>
        <v>6.9999999999999999E-4</v>
      </c>
      <c r="BU101" s="32">
        <f t="shared" si="37"/>
        <v>5.0000000000000001E-4</v>
      </c>
      <c r="BV101" s="58">
        <f>1+$B$71*(IF('Male Inactive'!$O58&gt;=0, ((('Male Inactive'!$O58)/7)/60), 0))^0.25</f>
        <v>0.9814395197485587</v>
      </c>
      <c r="BW101" s="58">
        <f>1+$B$71*(IF('Male Barely'!$O58&gt;=0, ((('Male Barely'!$O58)/7)/60), 0))^0.25</f>
        <v>0.8887143891361543</v>
      </c>
      <c r="BX101" s="58">
        <f>1+$B$71*(IF('Male Somewhat'!$O58&gt;=0, ((('Male Somewhat'!$O58)/7)/60), 0))^0.25</f>
        <v>0.86747636422043051</v>
      </c>
      <c r="BY101" s="58">
        <f>1+$B$71*(IF('Male Active'!$O58&gt;=0, ((('Male Active'!$O58)/7)/60), 0))^0.25</f>
        <v>0.8502591839818896</v>
      </c>
      <c r="BZ101" s="58">
        <f>1+$B$71*(IF('Male Highly'!$O58&gt;=0, ((('Male Highly'!$O58)/7)/60), 0))^0.25</f>
        <v>0.81999638403753283</v>
      </c>
      <c r="CA101" s="32">
        <f t="shared" si="38"/>
        <v>4.0000000000000002E-4</v>
      </c>
      <c r="CB101" s="32">
        <f t="shared" si="39"/>
        <v>2.9999999999999997E-4</v>
      </c>
      <c r="CC101" s="58">
        <f>1+$B$71*(IF('Female Inactive'!$Q58&gt;=0, ((('Female Inactive'!$Q58)/7)/60), 0))^0.25</f>
        <v>0.95485864788892383</v>
      </c>
      <c r="CD101" s="58">
        <f>1+$B$71*(IF('Female Barely'!$Q58&gt;=0, ((('Female Barely'!$Q58)/7)/60), 0))^0.25</f>
        <v>0.90019915546051288</v>
      </c>
      <c r="CE101" s="58">
        <f>1+$B$71*(IF('Female Somewhat'!$Q58&gt;=0, ((('Female Somewhat'!$Q58)/7)/60), 0))^0.25</f>
        <v>0.87771654576759894</v>
      </c>
      <c r="CF101" s="58">
        <f>1+$B$71*(IF('Female Active'!$Q58&gt;=0, ((('Female Active'!$Q58)/7)/60), 0))^0.25</f>
        <v>0.86047945522306712</v>
      </c>
      <c r="CG101" s="58">
        <f>1+$B$71*(IF('Female Highly'!$Q58&gt;=0, ((('Female Highly'!$Q58)/7)/60), 0))^0.25</f>
        <v>0.83407785746599705</v>
      </c>
      <c r="CI101" s="136">
        <f t="shared" si="9"/>
        <v>60</v>
      </c>
      <c r="CJ101" s="136">
        <f t="shared" si="40"/>
        <v>6.9999999999999999E-4</v>
      </c>
      <c r="CK101" s="136">
        <f t="shared" si="41"/>
        <v>5.0000000000000001E-4</v>
      </c>
      <c r="CL101" s="58">
        <f t="shared" si="42"/>
        <v>1</v>
      </c>
      <c r="CM101" s="58">
        <f t="shared" si="43"/>
        <v>0.90552129932962122</v>
      </c>
      <c r="CN101" s="58">
        <f t="shared" si="44"/>
        <v>0.88388163179191603</v>
      </c>
      <c r="CO101" s="58">
        <f t="shared" si="45"/>
        <v>0.86633884908131986</v>
      </c>
      <c r="CP101" s="58">
        <f t="shared" si="46"/>
        <v>0.83550373460364935</v>
      </c>
      <c r="CQ101" s="136">
        <f t="shared" si="47"/>
        <v>4.0000000000000002E-4</v>
      </c>
      <c r="CR101" s="136">
        <f t="shared" si="48"/>
        <v>2.9999999999999997E-4</v>
      </c>
      <c r="CS101" s="58">
        <f t="shared" si="49"/>
        <v>1</v>
      </c>
      <c r="CT101" s="58">
        <f t="shared" si="50"/>
        <v>0.94275645662396579</v>
      </c>
      <c r="CU101" s="58">
        <f t="shared" si="51"/>
        <v>0.91921097191518697</v>
      </c>
      <c r="CV101" s="58">
        <f t="shared" si="52"/>
        <v>0.90115899052229609</v>
      </c>
      <c r="CW101" s="58">
        <f t="shared" si="53"/>
        <v>0.87350924590780177</v>
      </c>
    </row>
    <row r="102" spans="1:101">
      <c r="A102" s="5" t="s">
        <v>376</v>
      </c>
      <c r="B102" s="5"/>
      <c r="C102" s="5"/>
      <c r="D102" s="5"/>
      <c r="E102" s="5"/>
      <c r="F102" s="58"/>
      <c r="G102" s="58"/>
      <c r="H102" s="58"/>
      <c r="AA102" s="58">
        <v>57</v>
      </c>
      <c r="AB102" s="58">
        <f>F$57</f>
        <v>5.0000000000000001E-4</v>
      </c>
      <c r="AC102" s="58">
        <f t="shared" si="76"/>
        <v>1.9E-3</v>
      </c>
      <c r="AD102" s="58">
        <f t="shared" si="76"/>
        <v>0</v>
      </c>
      <c r="AE102" s="58">
        <f t="shared" si="76"/>
        <v>0.157</v>
      </c>
      <c r="AF102" s="58">
        <f t="shared" si="76"/>
        <v>5.7207999999999997</v>
      </c>
      <c r="AG102" s="58">
        <f t="shared" si="76"/>
        <v>2.9999999999999997E-4</v>
      </c>
      <c r="AH102" s="58">
        <f t="shared" si="76"/>
        <v>27.1541</v>
      </c>
      <c r="AI102" s="58">
        <f t="shared" si="76"/>
        <v>57.636600000000001</v>
      </c>
      <c r="AJ102" s="58">
        <f>R$57</f>
        <v>4.0000000000000002E-4</v>
      </c>
      <c r="AK102" s="58">
        <f t="shared" si="77"/>
        <v>1.4E-3</v>
      </c>
      <c r="AL102" s="58">
        <f t="shared" si="77"/>
        <v>0</v>
      </c>
      <c r="AM102" s="58">
        <f t="shared" si="77"/>
        <v>0.14860000000000001</v>
      </c>
      <c r="AN102" s="58">
        <f t="shared" si="77"/>
        <v>5.9428000000000001</v>
      </c>
      <c r="AO102" s="58">
        <f t="shared" si="77"/>
        <v>2.0000000000000001E-4</v>
      </c>
      <c r="AP102" s="58">
        <f t="shared" si="77"/>
        <v>37.781999999999996</v>
      </c>
      <c r="AQ102" s="58">
        <f t="shared" si="77"/>
        <v>57.599800000000002</v>
      </c>
      <c r="AS102" s="125">
        <f t="shared" si="12"/>
        <v>5.0000000000000001E-4</v>
      </c>
      <c r="AT102" s="125">
        <f t="shared" si="13"/>
        <v>5.0000000000000001E-4</v>
      </c>
      <c r="AU102" s="125">
        <f t="shared" si="14"/>
        <v>4.6206488550575519E-4</v>
      </c>
      <c r="AV102" s="125">
        <f t="shared" si="15"/>
        <v>4.4647727320421975E-4</v>
      </c>
      <c r="AW102" s="125">
        <f t="shared" si="16"/>
        <v>4.3187054980454542E-4</v>
      </c>
      <c r="AX102" s="125">
        <f t="shared" si="17"/>
        <v>4.1444198091703568E-4</v>
      </c>
      <c r="AY102" s="125">
        <f t="shared" si="18"/>
        <v>4.0000000000000002E-4</v>
      </c>
      <c r="AZ102" s="125">
        <f t="shared" si="19"/>
        <v>4.0000000000000002E-4</v>
      </c>
      <c r="BA102" s="125">
        <f t="shared" si="20"/>
        <v>3.7008313105869645E-4</v>
      </c>
      <c r="BB102" s="125">
        <f t="shared" si="21"/>
        <v>3.5718300515014904E-4</v>
      </c>
      <c r="BC102" s="125">
        <f t="shared" si="22"/>
        <v>3.4641191592301156E-4</v>
      </c>
      <c r="BD102" s="125">
        <f t="shared" si="23"/>
        <v>3.3347089678619759E-4</v>
      </c>
      <c r="BE102" s="58"/>
      <c r="BF102" s="125">
        <f t="shared" si="24"/>
        <v>2.9999999999999997E-4</v>
      </c>
      <c r="BG102" s="125">
        <f t="shared" si="25"/>
        <v>2.9999999999999997E-4</v>
      </c>
      <c r="BH102" s="125">
        <f t="shared" si="26"/>
        <v>2.772389313034531E-4</v>
      </c>
      <c r="BI102" s="125">
        <f t="shared" si="27"/>
        <v>2.6788636392253182E-4</v>
      </c>
      <c r="BJ102" s="125">
        <f t="shared" si="28"/>
        <v>2.5912232988272723E-4</v>
      </c>
      <c r="BK102" s="125">
        <f t="shared" si="29"/>
        <v>2.4866518855022135E-4</v>
      </c>
      <c r="BL102" s="125">
        <f t="shared" si="30"/>
        <v>2.0000000000000001E-4</v>
      </c>
      <c r="BM102" s="125">
        <f t="shared" si="31"/>
        <v>2.0000000000000001E-4</v>
      </c>
      <c r="BN102" s="125">
        <f t="shared" si="32"/>
        <v>1.8504156552934822E-4</v>
      </c>
      <c r="BO102" s="125">
        <f t="shared" si="33"/>
        <v>1.7859150257507452E-4</v>
      </c>
      <c r="BP102" s="125">
        <f t="shared" si="34"/>
        <v>1.7320595796150578E-4</v>
      </c>
      <c r="BQ102" s="125">
        <f t="shared" si="35"/>
        <v>1.667354483930988E-4</v>
      </c>
      <c r="BS102" s="58">
        <v>61</v>
      </c>
      <c r="BT102" s="32">
        <f t="shared" si="36"/>
        <v>6.9999999999999999E-4</v>
      </c>
      <c r="BU102" s="32">
        <f t="shared" si="37"/>
        <v>5.0000000000000001E-4</v>
      </c>
      <c r="BV102" s="58">
        <f>1+$B$71*(IF('Male Inactive'!$O59&gt;=0, ((('Male Inactive'!$O59)/7)/60), 0))^0.25</f>
        <v>1</v>
      </c>
      <c r="BW102" s="58">
        <f>1+$B$71*(IF('Male Barely'!$O59&gt;=0, ((('Male Barely'!$O59)/7)/60), 0))^0.25</f>
        <v>0.89151022923943879</v>
      </c>
      <c r="BX102" s="58">
        <f>1+$B$71*(IF('Male Somewhat'!$O59&gt;=0, ((('Male Somewhat'!$O59)/7)/60), 0))^0.25</f>
        <v>0.87034807219474042</v>
      </c>
      <c r="BY102" s="58">
        <f>1+$B$71*(IF('Male Active'!$O59&gt;=0, ((('Male Active'!$O59)/7)/60), 0))^0.25</f>
        <v>0.8527415042169042</v>
      </c>
      <c r="BZ102" s="58">
        <f>1+$B$71*(IF('Male Highly'!$O59&gt;=0, ((('Male Highly'!$O59)/7)/60), 0))^0.25</f>
        <v>0.82137852068364614</v>
      </c>
      <c r="CA102" s="32">
        <f t="shared" si="38"/>
        <v>4.0000000000000002E-4</v>
      </c>
      <c r="CB102" s="32">
        <f t="shared" si="39"/>
        <v>2.9999999999999997E-4</v>
      </c>
      <c r="CC102" s="58">
        <f>1+$B$71*(IF('Female Inactive'!$Q59&gt;=0, ((('Female Inactive'!$Q59)/7)/60), 0))^0.25</f>
        <v>0.95603717976755431</v>
      </c>
      <c r="CD102" s="58">
        <f>1+$B$71*(IF('Female Barely'!$Q59&gt;=0, ((('Female Barely'!$Q59)/7)/60), 0))^0.25</f>
        <v>0.90242201915704578</v>
      </c>
      <c r="CE102" s="58">
        <f>1+$B$71*(IF('Female Somewhat'!$Q59&gt;=0, ((('Female Somewhat'!$Q59)/7)/60), 0))^0.25</f>
        <v>0.88011152842115192</v>
      </c>
      <c r="CF102" s="58">
        <f>1+$B$71*(IF('Female Active'!$Q59&gt;=0, ((('Female Active'!$Q59)/7)/60), 0))^0.25</f>
        <v>0.86273495602412498</v>
      </c>
      <c r="CG102" s="58">
        <f>1+$B$71*(IF('Female Highly'!$Q59&gt;=0, ((('Female Highly'!$Q59)/7)/60), 0))^0.25</f>
        <v>0.83588007942684639</v>
      </c>
      <c r="CI102" s="136">
        <f t="shared" si="9"/>
        <v>61</v>
      </c>
      <c r="CJ102" s="136">
        <f t="shared" si="40"/>
        <v>6.9999999999999999E-4</v>
      </c>
      <c r="CK102" s="136">
        <f t="shared" si="41"/>
        <v>5.0000000000000001E-4</v>
      </c>
      <c r="CL102" s="58">
        <f t="shared" si="42"/>
        <v>1</v>
      </c>
      <c r="CM102" s="58">
        <f t="shared" si="43"/>
        <v>0.89151022923943879</v>
      </c>
      <c r="CN102" s="58">
        <f t="shared" si="44"/>
        <v>0.87034807219474042</v>
      </c>
      <c r="CO102" s="58">
        <f t="shared" si="45"/>
        <v>0.8527415042169042</v>
      </c>
      <c r="CP102" s="58">
        <f t="shared" si="46"/>
        <v>0.82137852068364614</v>
      </c>
      <c r="CQ102" s="136">
        <f t="shared" si="47"/>
        <v>4.0000000000000002E-4</v>
      </c>
      <c r="CR102" s="136">
        <f t="shared" si="48"/>
        <v>2.9999999999999997E-4</v>
      </c>
      <c r="CS102" s="58">
        <f t="shared" si="49"/>
        <v>1</v>
      </c>
      <c r="CT102" s="58">
        <f t="shared" si="50"/>
        <v>0.94391937704395112</v>
      </c>
      <c r="CU102" s="58">
        <f t="shared" si="51"/>
        <v>0.920582951214447</v>
      </c>
      <c r="CV102" s="58">
        <f t="shared" si="52"/>
        <v>0.90240732712286953</v>
      </c>
      <c r="CW102" s="58">
        <f t="shared" si="53"/>
        <v>0.87431754446001542</v>
      </c>
    </row>
    <row r="103" spans="1:101">
      <c r="A103" s="5"/>
      <c r="B103" s="5"/>
      <c r="C103" s="5"/>
      <c r="D103" s="5"/>
      <c r="E103" s="5"/>
      <c r="F103" s="58"/>
      <c r="G103" s="58"/>
      <c r="H103" s="58"/>
      <c r="AA103" s="58">
        <v>58</v>
      </c>
      <c r="AB103" s="58">
        <f>F$57</f>
        <v>5.0000000000000001E-4</v>
      </c>
      <c r="AC103" s="58">
        <f t="shared" si="76"/>
        <v>1.9E-3</v>
      </c>
      <c r="AD103" s="58">
        <f t="shared" si="76"/>
        <v>0</v>
      </c>
      <c r="AE103" s="58">
        <f t="shared" si="76"/>
        <v>0.157</v>
      </c>
      <c r="AF103" s="58">
        <f t="shared" si="76"/>
        <v>5.7207999999999997</v>
      </c>
      <c r="AG103" s="58">
        <f t="shared" si="76"/>
        <v>2.9999999999999997E-4</v>
      </c>
      <c r="AH103" s="58">
        <f t="shared" si="76"/>
        <v>27.1541</v>
      </c>
      <c r="AI103" s="58">
        <f t="shared" si="76"/>
        <v>57.636600000000001</v>
      </c>
      <c r="AJ103" s="58">
        <f>R$57</f>
        <v>4.0000000000000002E-4</v>
      </c>
      <c r="AK103" s="58">
        <f t="shared" si="77"/>
        <v>1.4E-3</v>
      </c>
      <c r="AL103" s="58">
        <f t="shared" si="77"/>
        <v>0</v>
      </c>
      <c r="AM103" s="58">
        <f t="shared" si="77"/>
        <v>0.14860000000000001</v>
      </c>
      <c r="AN103" s="58">
        <f t="shared" si="77"/>
        <v>5.9428000000000001</v>
      </c>
      <c r="AO103" s="58">
        <f t="shared" si="77"/>
        <v>2.0000000000000001E-4</v>
      </c>
      <c r="AP103" s="58">
        <f t="shared" si="77"/>
        <v>37.781999999999996</v>
      </c>
      <c r="AQ103" s="58">
        <f t="shared" si="77"/>
        <v>57.599800000000002</v>
      </c>
      <c r="AS103" s="125">
        <f t="shared" si="12"/>
        <v>5.0000000000000001E-4</v>
      </c>
      <c r="AT103" s="125">
        <f t="shared" si="13"/>
        <v>5.0000000000000001E-4</v>
      </c>
      <c r="AU103" s="125">
        <f t="shared" si="14"/>
        <v>4.6206488550575519E-4</v>
      </c>
      <c r="AV103" s="125">
        <f t="shared" si="15"/>
        <v>4.4647727320421975E-4</v>
      </c>
      <c r="AW103" s="125">
        <f t="shared" si="16"/>
        <v>4.3187054980454542E-4</v>
      </c>
      <c r="AX103" s="125">
        <f t="shared" si="17"/>
        <v>4.1444198091703568E-4</v>
      </c>
      <c r="AY103" s="125">
        <f t="shared" si="18"/>
        <v>4.0000000000000002E-4</v>
      </c>
      <c r="AZ103" s="125">
        <f t="shared" si="19"/>
        <v>4.0000000000000002E-4</v>
      </c>
      <c r="BA103" s="125">
        <f t="shared" si="20"/>
        <v>3.7008313105869645E-4</v>
      </c>
      <c r="BB103" s="125">
        <f t="shared" si="21"/>
        <v>3.5718300515014904E-4</v>
      </c>
      <c r="BC103" s="125">
        <f t="shared" si="22"/>
        <v>3.4641191592301156E-4</v>
      </c>
      <c r="BD103" s="125">
        <f t="shared" si="23"/>
        <v>3.3347089678619759E-4</v>
      </c>
      <c r="BE103" s="58"/>
      <c r="BF103" s="125">
        <f t="shared" si="24"/>
        <v>2.9999999999999997E-4</v>
      </c>
      <c r="BG103" s="125">
        <f t="shared" si="25"/>
        <v>2.9999999999999997E-4</v>
      </c>
      <c r="BH103" s="125">
        <f t="shared" si="26"/>
        <v>2.772389313034531E-4</v>
      </c>
      <c r="BI103" s="125">
        <f t="shared" si="27"/>
        <v>2.6788636392253182E-4</v>
      </c>
      <c r="BJ103" s="125">
        <f t="shared" si="28"/>
        <v>2.5912232988272723E-4</v>
      </c>
      <c r="BK103" s="125">
        <f t="shared" si="29"/>
        <v>2.4866518855022135E-4</v>
      </c>
      <c r="BL103" s="125">
        <f t="shared" si="30"/>
        <v>2.0000000000000001E-4</v>
      </c>
      <c r="BM103" s="125">
        <f t="shared" si="31"/>
        <v>2.0000000000000001E-4</v>
      </c>
      <c r="BN103" s="125">
        <f t="shared" si="32"/>
        <v>1.8504156552934822E-4</v>
      </c>
      <c r="BO103" s="125">
        <f t="shared" si="33"/>
        <v>1.7859150257507452E-4</v>
      </c>
      <c r="BP103" s="125">
        <f t="shared" si="34"/>
        <v>1.7320595796150578E-4</v>
      </c>
      <c r="BQ103" s="125">
        <f t="shared" si="35"/>
        <v>1.667354483930988E-4</v>
      </c>
      <c r="BS103" s="58">
        <v>62</v>
      </c>
      <c r="BT103" s="32">
        <f t="shared" si="36"/>
        <v>6.9999999999999999E-4</v>
      </c>
      <c r="BU103" s="32">
        <f t="shared" si="37"/>
        <v>5.0000000000000001E-4</v>
      </c>
      <c r="BV103" s="58">
        <f>1+$B$71*(IF('Male Inactive'!$O60&gt;=0, ((('Male Inactive'!$O60)/7)/60), 0))^0.25</f>
        <v>1</v>
      </c>
      <c r="BW103" s="58">
        <f>1+$B$71*(IF('Male Barely'!$O60&gt;=0, ((('Male Barely'!$O60)/7)/60), 0))^0.25</f>
        <v>0.89470360969427254</v>
      </c>
      <c r="BX103" s="58">
        <f>1+$B$71*(IF('Male Somewhat'!$O60&gt;=0, ((('Male Somewhat'!$O60)/7)/60), 0))^0.25</f>
        <v>0.87363943549330303</v>
      </c>
      <c r="BY103" s="58">
        <f>1+$B$71*(IF('Male Active'!$O60&gt;=0, ((('Male Active'!$O60)/7)/60), 0))^0.25</f>
        <v>0.85552800992338951</v>
      </c>
      <c r="BZ103" s="58">
        <f>1+$B$71*(IF('Male Highly'!$O60&gt;=0, ((('Male Highly'!$O60)/7)/60), 0))^0.25</f>
        <v>0.82284435815535462</v>
      </c>
      <c r="CA103" s="32">
        <f t="shared" si="38"/>
        <v>4.0000000000000002E-4</v>
      </c>
      <c r="CB103" s="32">
        <f t="shared" si="39"/>
        <v>2.9999999999999997E-4</v>
      </c>
      <c r="CC103" s="58">
        <f>1+$B$71*(IF('Female Inactive'!$Q60&gt;=0, ((('Female Inactive'!$Q60)/7)/60), 0))^0.25</f>
        <v>0.95750893745092569</v>
      </c>
      <c r="CD103" s="58">
        <f>1+$B$71*(IF('Female Barely'!$Q60&gt;=0, ((('Female Barely'!$Q60)/7)/60), 0))^0.25</f>
        <v>0.90505197558487782</v>
      </c>
      <c r="CE103" s="58">
        <f>1+$B$71*(IF('Female Somewhat'!$Q60&gt;=0, ((('Female Somewhat'!$Q60)/7)/60), 0))^0.25</f>
        <v>0.88288618729707413</v>
      </c>
      <c r="CF103" s="58">
        <f>1+$B$71*(IF('Female Active'!$Q60&gt;=0, ((('Female Active'!$Q60)/7)/60), 0))^0.25</f>
        <v>0.86532326298763329</v>
      </c>
      <c r="CG103" s="58">
        <f>1+$B$71*(IF('Female Highly'!$Q60&gt;=0, ((('Female Highly'!$Q60)/7)/60), 0))^0.25</f>
        <v>0.83790044485229043</v>
      </c>
      <c r="CI103" s="136">
        <f t="shared" si="9"/>
        <v>62</v>
      </c>
      <c r="CJ103" s="136">
        <f t="shared" si="40"/>
        <v>6.9999999999999999E-4</v>
      </c>
      <c r="CK103" s="136">
        <f t="shared" si="41"/>
        <v>5.0000000000000001E-4</v>
      </c>
      <c r="CL103" s="58">
        <f t="shared" si="42"/>
        <v>1</v>
      </c>
      <c r="CM103" s="58">
        <f t="shared" si="43"/>
        <v>0.89470360969427254</v>
      </c>
      <c r="CN103" s="58">
        <f t="shared" si="44"/>
        <v>0.87363943549330303</v>
      </c>
      <c r="CO103" s="58">
        <f t="shared" si="45"/>
        <v>0.85552800992338951</v>
      </c>
      <c r="CP103" s="58">
        <f t="shared" si="46"/>
        <v>0.82284435815535462</v>
      </c>
      <c r="CQ103" s="136">
        <f t="shared" si="47"/>
        <v>4.0000000000000002E-4</v>
      </c>
      <c r="CR103" s="136">
        <f t="shared" si="48"/>
        <v>2.9999999999999997E-4</v>
      </c>
      <c r="CS103" s="58">
        <f t="shared" si="49"/>
        <v>1</v>
      </c>
      <c r="CT103" s="58">
        <f t="shared" si="50"/>
        <v>0.94521517260643173</v>
      </c>
      <c r="CU103" s="58">
        <f t="shared" si="51"/>
        <v>0.9220657403444068</v>
      </c>
      <c r="CV103" s="58">
        <f t="shared" si="52"/>
        <v>0.90372343185776571</v>
      </c>
      <c r="CW103" s="58">
        <f t="shared" si="53"/>
        <v>0.87508368024526617</v>
      </c>
    </row>
    <row r="104" spans="1:101">
      <c r="A104" s="5" t="s">
        <v>394</v>
      </c>
      <c r="B104" s="5"/>
      <c r="C104" s="5" t="s">
        <v>377</v>
      </c>
      <c r="D104" s="5" t="s">
        <v>378</v>
      </c>
      <c r="E104" s="5" t="s">
        <v>379</v>
      </c>
      <c r="F104" s="58"/>
      <c r="G104" s="58"/>
      <c r="H104" s="58"/>
      <c r="AA104" s="58">
        <v>59</v>
      </c>
      <c r="AB104" s="58">
        <f>F$57</f>
        <v>5.0000000000000001E-4</v>
      </c>
      <c r="AC104" s="58">
        <f t="shared" si="76"/>
        <v>1.9E-3</v>
      </c>
      <c r="AD104" s="58">
        <f t="shared" si="76"/>
        <v>0</v>
      </c>
      <c r="AE104" s="58">
        <f t="shared" si="76"/>
        <v>0.157</v>
      </c>
      <c r="AF104" s="58">
        <f t="shared" si="76"/>
        <v>5.7207999999999997</v>
      </c>
      <c r="AG104" s="58">
        <f t="shared" si="76"/>
        <v>2.9999999999999997E-4</v>
      </c>
      <c r="AH104" s="58">
        <f t="shared" si="76"/>
        <v>27.1541</v>
      </c>
      <c r="AI104" s="58">
        <f t="shared" si="76"/>
        <v>57.636600000000001</v>
      </c>
      <c r="AJ104" s="58">
        <f>R$57</f>
        <v>4.0000000000000002E-4</v>
      </c>
      <c r="AK104" s="58">
        <f t="shared" si="77"/>
        <v>1.4E-3</v>
      </c>
      <c r="AL104" s="58">
        <f t="shared" si="77"/>
        <v>0</v>
      </c>
      <c r="AM104" s="58">
        <f t="shared" si="77"/>
        <v>0.14860000000000001</v>
      </c>
      <c r="AN104" s="58">
        <f t="shared" si="77"/>
        <v>5.9428000000000001</v>
      </c>
      <c r="AO104" s="58">
        <f t="shared" si="77"/>
        <v>2.0000000000000001E-4</v>
      </c>
      <c r="AP104" s="58">
        <f t="shared" si="77"/>
        <v>37.781999999999996</v>
      </c>
      <c r="AQ104" s="58">
        <f t="shared" si="77"/>
        <v>57.599800000000002</v>
      </c>
      <c r="AS104" s="125">
        <f t="shared" si="12"/>
        <v>5.0000000000000001E-4</v>
      </c>
      <c r="AT104" s="125">
        <f t="shared" si="13"/>
        <v>5.0000000000000001E-4</v>
      </c>
      <c r="AU104" s="125">
        <f t="shared" si="14"/>
        <v>4.6206488550575519E-4</v>
      </c>
      <c r="AV104" s="125">
        <f t="shared" si="15"/>
        <v>4.4647727320421975E-4</v>
      </c>
      <c r="AW104" s="125">
        <f t="shared" si="16"/>
        <v>4.3187054980454542E-4</v>
      </c>
      <c r="AX104" s="125">
        <f t="shared" si="17"/>
        <v>4.1444198091703568E-4</v>
      </c>
      <c r="AY104" s="125">
        <f t="shared" si="18"/>
        <v>4.0000000000000002E-4</v>
      </c>
      <c r="AZ104" s="125">
        <f t="shared" si="19"/>
        <v>4.0000000000000002E-4</v>
      </c>
      <c r="BA104" s="125">
        <f t="shared" si="20"/>
        <v>3.7008313105869645E-4</v>
      </c>
      <c r="BB104" s="125">
        <f t="shared" si="21"/>
        <v>3.5718300515014904E-4</v>
      </c>
      <c r="BC104" s="125">
        <f t="shared" si="22"/>
        <v>3.4641191592301156E-4</v>
      </c>
      <c r="BD104" s="125">
        <f t="shared" si="23"/>
        <v>3.3347089678619759E-4</v>
      </c>
      <c r="BE104" s="58"/>
      <c r="BF104" s="125">
        <f t="shared" si="24"/>
        <v>2.9999999999999997E-4</v>
      </c>
      <c r="BG104" s="125">
        <f t="shared" si="25"/>
        <v>2.9999999999999997E-4</v>
      </c>
      <c r="BH104" s="125">
        <f t="shared" si="26"/>
        <v>2.772389313034531E-4</v>
      </c>
      <c r="BI104" s="125">
        <f t="shared" si="27"/>
        <v>2.6788636392253182E-4</v>
      </c>
      <c r="BJ104" s="125">
        <f t="shared" si="28"/>
        <v>2.5912232988272723E-4</v>
      </c>
      <c r="BK104" s="125">
        <f t="shared" si="29"/>
        <v>2.4866518855022135E-4</v>
      </c>
      <c r="BL104" s="125">
        <f t="shared" si="30"/>
        <v>2.0000000000000001E-4</v>
      </c>
      <c r="BM104" s="125">
        <f t="shared" si="31"/>
        <v>2.0000000000000001E-4</v>
      </c>
      <c r="BN104" s="125">
        <f t="shared" si="32"/>
        <v>1.8504156552934822E-4</v>
      </c>
      <c r="BO104" s="125">
        <f t="shared" si="33"/>
        <v>1.7859150257507452E-4</v>
      </c>
      <c r="BP104" s="125">
        <f t="shared" si="34"/>
        <v>1.7320595796150578E-4</v>
      </c>
      <c r="BQ104" s="125">
        <f t="shared" si="35"/>
        <v>1.667354483930988E-4</v>
      </c>
      <c r="BS104" s="58">
        <v>63</v>
      </c>
      <c r="BT104" s="32">
        <f t="shared" si="36"/>
        <v>6.9999999999999999E-4</v>
      </c>
      <c r="BU104" s="32">
        <f t="shared" si="37"/>
        <v>5.0000000000000001E-4</v>
      </c>
      <c r="BV104" s="58">
        <f>1+$B$71*(IF('Male Inactive'!$O61&gt;=0, ((('Male Inactive'!$O61)/7)/60), 0))^0.25</f>
        <v>1</v>
      </c>
      <c r="BW104" s="58">
        <f>1+$B$71*(IF('Male Barely'!$O61&gt;=0, ((('Male Barely'!$O61)/7)/60), 0))^0.25</f>
        <v>0.89840031031614165</v>
      </c>
      <c r="BX104" s="58">
        <f>1+$B$71*(IF('Male Somewhat'!$O61&gt;=0, ((('Male Somewhat'!$O61)/7)/60), 0))^0.25</f>
        <v>0.87745056685912004</v>
      </c>
      <c r="BY104" s="58">
        <f>1+$B$71*(IF('Male Active'!$O61&gt;=0, ((('Male Active'!$O61)/7)/60), 0))^0.25</f>
        <v>0.85867246133705399</v>
      </c>
      <c r="BZ104" s="58">
        <f>1+$B$71*(IF('Male Highly'!$O61&gt;=0, ((('Male Highly'!$O61)/7)/60), 0))^0.25</f>
        <v>0.82439843923073253</v>
      </c>
      <c r="CA104" s="32">
        <f t="shared" si="38"/>
        <v>4.0000000000000002E-4</v>
      </c>
      <c r="CB104" s="32">
        <f t="shared" si="39"/>
        <v>2.9999999999999997E-4</v>
      </c>
      <c r="CC104" s="58">
        <f>1+$B$71*(IF('Female Inactive'!$Q61&gt;=0, ((('Female Inactive'!$Q61)/7)/60), 0))^0.25</f>
        <v>0.95937864109742688</v>
      </c>
      <c r="CD104" s="58">
        <f>1+$B$71*(IF('Female Barely'!$Q61&gt;=0, ((('Female Barely'!$Q61)/7)/60), 0))^0.25</f>
        <v>0.90819899506961532</v>
      </c>
      <c r="CE104" s="58">
        <f>1+$B$71*(IF('Female Somewhat'!$Q61&gt;=0, ((('Female Somewhat'!$Q61)/7)/60), 0))^0.25</f>
        <v>0.88612702021434964</v>
      </c>
      <c r="CF104" s="58">
        <f>1+$B$71*(IF('Female Active'!$Q61&gt;=0, ((('Female Active'!$Q61)/7)/60), 0))^0.25</f>
        <v>0.86830732774046837</v>
      </c>
      <c r="CG104" s="58">
        <f>1+$B$71*(IF('Female Highly'!$Q61&gt;=0, ((('Female Highly'!$Q61)/7)/60), 0))^0.25</f>
        <v>0.84016685014964065</v>
      </c>
      <c r="CI104" s="136">
        <f t="shared" si="9"/>
        <v>63</v>
      </c>
      <c r="CJ104" s="136">
        <f t="shared" si="40"/>
        <v>6.9999999999999999E-4</v>
      </c>
      <c r="CK104" s="136">
        <f t="shared" si="41"/>
        <v>5.0000000000000001E-4</v>
      </c>
      <c r="CL104" s="58">
        <f t="shared" si="42"/>
        <v>1</v>
      </c>
      <c r="CM104" s="58">
        <f t="shared" si="43"/>
        <v>0.89840031031614165</v>
      </c>
      <c r="CN104" s="58">
        <f t="shared" si="44"/>
        <v>0.87745056685912004</v>
      </c>
      <c r="CO104" s="58">
        <f t="shared" si="45"/>
        <v>0.85867246133705399</v>
      </c>
      <c r="CP104" s="58">
        <f t="shared" si="46"/>
        <v>0.82439843923073253</v>
      </c>
      <c r="CQ104" s="136">
        <f t="shared" si="47"/>
        <v>4.0000000000000002E-4</v>
      </c>
      <c r="CR104" s="136">
        <f t="shared" si="48"/>
        <v>2.9999999999999997E-4</v>
      </c>
      <c r="CS104" s="58">
        <f t="shared" si="49"/>
        <v>1</v>
      </c>
      <c r="CT104" s="58">
        <f t="shared" si="50"/>
        <v>0.94665334015642932</v>
      </c>
      <c r="CU104" s="58">
        <f t="shared" si="51"/>
        <v>0.92364680873102911</v>
      </c>
      <c r="CV104" s="58">
        <f t="shared" si="52"/>
        <v>0.90507260693985991</v>
      </c>
      <c r="CW104" s="58">
        <f t="shared" si="53"/>
        <v>0.87574062435721867</v>
      </c>
    </row>
    <row r="105" spans="1:101">
      <c r="A105" s="5"/>
      <c r="B105" s="5"/>
      <c r="C105" s="5"/>
      <c r="D105" s="5"/>
      <c r="E105" s="5"/>
      <c r="F105" s="58"/>
      <c r="G105" s="58"/>
      <c r="H105" s="58"/>
      <c r="AA105" s="58">
        <v>60</v>
      </c>
      <c r="AB105" s="58">
        <f>F$58</f>
        <v>6.9999999999999999E-4</v>
      </c>
      <c r="AC105" s="58">
        <f t="shared" ref="AC105:AI109" si="78">G$58</f>
        <v>3.0000000000000001E-3</v>
      </c>
      <c r="AD105" s="58">
        <f t="shared" si="78"/>
        <v>0</v>
      </c>
      <c r="AE105" s="58">
        <f t="shared" si="78"/>
        <v>0.15840000000000001</v>
      </c>
      <c r="AF105" s="58">
        <f t="shared" si="78"/>
        <v>5.2561</v>
      </c>
      <c r="AG105" s="58">
        <f t="shared" si="78"/>
        <v>5.0000000000000001E-4</v>
      </c>
      <c r="AH105" s="58">
        <f t="shared" si="78"/>
        <v>17.508400000000002</v>
      </c>
      <c r="AI105" s="58">
        <f t="shared" si="78"/>
        <v>62.651400000000002</v>
      </c>
      <c r="AJ105" s="58">
        <f>R$58</f>
        <v>4.0000000000000002E-4</v>
      </c>
      <c r="AK105" s="58">
        <f t="shared" ref="AK105:AQ109" si="79">S$58</f>
        <v>2E-3</v>
      </c>
      <c r="AL105" s="58">
        <f t="shared" si="79"/>
        <v>0</v>
      </c>
      <c r="AM105" s="58">
        <f t="shared" si="79"/>
        <v>0.1555</v>
      </c>
      <c r="AN105" s="58">
        <f t="shared" si="79"/>
        <v>5.37</v>
      </c>
      <c r="AO105" s="58">
        <f t="shared" si="79"/>
        <v>2.9999999999999997E-4</v>
      </c>
      <c r="AP105" s="58">
        <f t="shared" si="79"/>
        <v>26.3369</v>
      </c>
      <c r="AQ105" s="58">
        <f t="shared" si="79"/>
        <v>62.626199999999997</v>
      </c>
      <c r="AS105" s="125">
        <f t="shared" si="12"/>
        <v>6.9999999999999999E-4</v>
      </c>
      <c r="AT105" s="125">
        <f t="shared" si="13"/>
        <v>6.9999999999999999E-4</v>
      </c>
      <c r="AU105" s="125">
        <f t="shared" si="14"/>
        <v>6.4689083970805722E-4</v>
      </c>
      <c r="AV105" s="125">
        <f t="shared" si="15"/>
        <v>6.2506818248590768E-4</v>
      </c>
      <c r="AW105" s="125">
        <f t="shared" si="16"/>
        <v>6.0461876972636361E-4</v>
      </c>
      <c r="AX105" s="125">
        <f t="shared" si="17"/>
        <v>5.802187732838499E-4</v>
      </c>
      <c r="AY105" s="125">
        <f t="shared" si="18"/>
        <v>4.0000000000000002E-4</v>
      </c>
      <c r="AZ105" s="125">
        <f t="shared" si="19"/>
        <v>4.0000000000000002E-4</v>
      </c>
      <c r="BA105" s="125">
        <f t="shared" si="20"/>
        <v>3.7008313105869645E-4</v>
      </c>
      <c r="BB105" s="125">
        <f t="shared" si="21"/>
        <v>3.5718300515014904E-4</v>
      </c>
      <c r="BC105" s="125">
        <f t="shared" si="22"/>
        <v>3.4641191592301156E-4</v>
      </c>
      <c r="BD105" s="125">
        <f t="shared" si="23"/>
        <v>3.3347089678619759E-4</v>
      </c>
      <c r="BE105" s="58"/>
      <c r="BF105" s="125">
        <f t="shared" si="24"/>
        <v>5.0000000000000001E-4</v>
      </c>
      <c r="BG105" s="125">
        <f t="shared" si="25"/>
        <v>5.0000000000000001E-4</v>
      </c>
      <c r="BH105" s="125">
        <f t="shared" si="26"/>
        <v>4.6206488550575519E-4</v>
      </c>
      <c r="BI105" s="125">
        <f t="shared" si="27"/>
        <v>4.4647727320421975E-4</v>
      </c>
      <c r="BJ105" s="125">
        <f t="shared" si="28"/>
        <v>4.3187054980454542E-4</v>
      </c>
      <c r="BK105" s="125">
        <f t="shared" si="29"/>
        <v>4.1444198091703568E-4</v>
      </c>
      <c r="BL105" s="125">
        <f t="shared" si="30"/>
        <v>2.9999999999999997E-4</v>
      </c>
      <c r="BM105" s="125">
        <f t="shared" si="31"/>
        <v>2.9999999999999997E-4</v>
      </c>
      <c r="BN105" s="125">
        <f t="shared" si="32"/>
        <v>2.7756234829402234E-4</v>
      </c>
      <c r="BO105" s="125">
        <f t="shared" si="33"/>
        <v>2.6788725386261178E-4</v>
      </c>
      <c r="BP105" s="125">
        <f t="shared" si="34"/>
        <v>2.5980893694225863E-4</v>
      </c>
      <c r="BQ105" s="125">
        <f t="shared" si="35"/>
        <v>2.5010317258964819E-4</v>
      </c>
      <c r="BS105" s="58">
        <v>64</v>
      </c>
      <c r="BT105" s="32">
        <f t="shared" si="36"/>
        <v>6.9999999999999999E-4</v>
      </c>
      <c r="BU105" s="32">
        <f t="shared" si="37"/>
        <v>5.0000000000000001E-4</v>
      </c>
      <c r="BV105" s="58">
        <f>1+$B$71*(IF('Male Inactive'!$O62&gt;=0, ((('Male Inactive'!$O62)/7)/60), 0))^0.25</f>
        <v>1</v>
      </c>
      <c r="BW105" s="58">
        <f>1+$B$71*(IF('Male Barely'!$O62&gt;=0, ((('Male Barely'!$O62)/7)/60), 0))^0.25</f>
        <v>0.90276198214668235</v>
      </c>
      <c r="BX105" s="58">
        <f>1+$B$71*(IF('Male Somewhat'!$O62&gt;=0, ((('Male Somewhat'!$O62)/7)/60), 0))^0.25</f>
        <v>0.88192857079373632</v>
      </c>
      <c r="BY105" s="58">
        <f>1+$B$71*(IF('Male Active'!$O62&gt;=0, ((('Male Active'!$O62)/7)/60), 0))^0.25</f>
        <v>0.86224692026893446</v>
      </c>
      <c r="BZ105" s="58">
        <f>1+$B$71*(IF('Male Highly'!$O62&gt;=0, ((('Male Highly'!$O62)/7)/60), 0))^0.25</f>
        <v>0.8260459767013314</v>
      </c>
      <c r="CA105" s="32">
        <f t="shared" si="38"/>
        <v>4.0000000000000002E-4</v>
      </c>
      <c r="CB105" s="32">
        <f t="shared" si="39"/>
        <v>2.9999999999999997E-4</v>
      </c>
      <c r="CC105" s="58">
        <f>1+$B$71*(IF('Female Inactive'!$Q62&gt;=0, ((('Female Inactive'!$Q62)/7)/60), 0))^0.25</f>
        <v>0.96183377228646172</v>
      </c>
      <c r="CD105" s="58">
        <f>1+$B$71*(IF('Female Barely'!$Q62&gt;=0, ((('Female Barely'!$Q62)/7)/60), 0))^0.25</f>
        <v>0.91203358646340105</v>
      </c>
      <c r="CE105" s="58">
        <f>1+$B$71*(IF('Female Somewhat'!$Q62&gt;=0, ((('Female Somewhat'!$Q62)/7)/60), 0))^0.25</f>
        <v>0.88995947667481778</v>
      </c>
      <c r="CF105" s="58">
        <f>1+$B$71*(IF('Female Active'!$Q62&gt;=0, ((('Female Active'!$Q62)/7)/60), 0))^0.25</f>
        <v>0.87177330218980065</v>
      </c>
      <c r="CG105" s="58">
        <f>1+$B$71*(IF('Female Highly'!$Q62&gt;=0, ((('Female Highly'!$Q62)/7)/60), 0))^0.25</f>
        <v>0.84271403446012638</v>
      </c>
      <c r="CI105" s="136">
        <f t="shared" si="9"/>
        <v>64</v>
      </c>
      <c r="CJ105" s="136">
        <f t="shared" si="40"/>
        <v>6.9999999999999999E-4</v>
      </c>
      <c r="CK105" s="136">
        <f t="shared" si="41"/>
        <v>5.0000000000000001E-4</v>
      </c>
      <c r="CL105" s="58">
        <f t="shared" si="42"/>
        <v>1</v>
      </c>
      <c r="CM105" s="58">
        <f t="shared" si="43"/>
        <v>0.90276198214668235</v>
      </c>
      <c r="CN105" s="58">
        <f t="shared" si="44"/>
        <v>0.88192857079373632</v>
      </c>
      <c r="CO105" s="58">
        <f t="shared" si="45"/>
        <v>0.86224692026893446</v>
      </c>
      <c r="CP105" s="58">
        <f t="shared" si="46"/>
        <v>0.8260459767013314</v>
      </c>
      <c r="CQ105" s="136">
        <f t="shared" si="47"/>
        <v>4.0000000000000002E-4</v>
      </c>
      <c r="CR105" s="136">
        <f t="shared" si="48"/>
        <v>2.9999999999999997E-4</v>
      </c>
      <c r="CS105" s="58">
        <f t="shared" si="49"/>
        <v>1</v>
      </c>
      <c r="CT105" s="58">
        <f t="shared" si="50"/>
        <v>0.94822370844322079</v>
      </c>
      <c r="CU105" s="58">
        <f t="shared" si="51"/>
        <v>0.92527368274791899</v>
      </c>
      <c r="CV105" s="58">
        <f t="shared" si="52"/>
        <v>0.90636586831155841</v>
      </c>
      <c r="CW105" s="58">
        <f t="shared" si="53"/>
        <v>0.87615350878856635</v>
      </c>
    </row>
    <row r="106" spans="1:101">
      <c r="A106" s="5"/>
      <c r="B106" s="5"/>
      <c r="C106" s="5">
        <v>0</v>
      </c>
      <c r="D106" s="5">
        <v>0</v>
      </c>
      <c r="E106" s="5">
        <v>0</v>
      </c>
      <c r="F106" s="58"/>
      <c r="G106" s="58"/>
      <c r="H106" s="58"/>
      <c r="AA106" s="58">
        <v>61</v>
      </c>
      <c r="AB106" s="58">
        <f>F$58</f>
        <v>6.9999999999999999E-4</v>
      </c>
      <c r="AC106" s="58">
        <f t="shared" si="78"/>
        <v>3.0000000000000001E-3</v>
      </c>
      <c r="AD106" s="58">
        <f t="shared" si="78"/>
        <v>0</v>
      </c>
      <c r="AE106" s="58">
        <f t="shared" si="78"/>
        <v>0.15840000000000001</v>
      </c>
      <c r="AF106" s="58">
        <f t="shared" si="78"/>
        <v>5.2561</v>
      </c>
      <c r="AG106" s="58">
        <f t="shared" si="78"/>
        <v>5.0000000000000001E-4</v>
      </c>
      <c r="AH106" s="58">
        <f t="shared" si="78"/>
        <v>17.508400000000002</v>
      </c>
      <c r="AI106" s="58">
        <f t="shared" si="78"/>
        <v>62.651400000000002</v>
      </c>
      <c r="AJ106" s="58">
        <f>R$58</f>
        <v>4.0000000000000002E-4</v>
      </c>
      <c r="AK106" s="58">
        <f t="shared" si="79"/>
        <v>2E-3</v>
      </c>
      <c r="AL106" s="58">
        <f t="shared" si="79"/>
        <v>0</v>
      </c>
      <c r="AM106" s="58">
        <f t="shared" si="79"/>
        <v>0.1555</v>
      </c>
      <c r="AN106" s="58">
        <f t="shared" si="79"/>
        <v>5.37</v>
      </c>
      <c r="AO106" s="58">
        <f t="shared" si="79"/>
        <v>2.9999999999999997E-4</v>
      </c>
      <c r="AP106" s="58">
        <f t="shared" si="79"/>
        <v>26.3369</v>
      </c>
      <c r="AQ106" s="58">
        <f t="shared" si="79"/>
        <v>62.626199999999997</v>
      </c>
      <c r="AS106" s="125">
        <f t="shared" si="12"/>
        <v>6.9999999999999999E-4</v>
      </c>
      <c r="AT106" s="125">
        <f t="shared" si="13"/>
        <v>6.9999999999999999E-4</v>
      </c>
      <c r="AU106" s="125">
        <f t="shared" si="14"/>
        <v>6.4689083970805722E-4</v>
      </c>
      <c r="AV106" s="125">
        <f t="shared" si="15"/>
        <v>6.2506818248590768E-4</v>
      </c>
      <c r="AW106" s="125">
        <f t="shared" si="16"/>
        <v>6.0461876972636361E-4</v>
      </c>
      <c r="AX106" s="125">
        <f t="shared" si="17"/>
        <v>5.802187732838499E-4</v>
      </c>
      <c r="AY106" s="125">
        <f t="shared" si="18"/>
        <v>4.0000000000000002E-4</v>
      </c>
      <c r="AZ106" s="125">
        <f t="shared" si="19"/>
        <v>4.0000000000000002E-4</v>
      </c>
      <c r="BA106" s="125">
        <f t="shared" si="20"/>
        <v>3.7008313105869645E-4</v>
      </c>
      <c r="BB106" s="125">
        <f t="shared" si="21"/>
        <v>3.5718300515014904E-4</v>
      </c>
      <c r="BC106" s="125">
        <f t="shared" si="22"/>
        <v>3.4641191592301156E-4</v>
      </c>
      <c r="BD106" s="125">
        <f t="shared" si="23"/>
        <v>3.3347089678619759E-4</v>
      </c>
      <c r="BE106" s="58"/>
      <c r="BF106" s="125">
        <f t="shared" si="24"/>
        <v>5.0000000000000001E-4</v>
      </c>
      <c r="BG106" s="125">
        <f t="shared" si="25"/>
        <v>5.0000000000000001E-4</v>
      </c>
      <c r="BH106" s="125">
        <f t="shared" si="26"/>
        <v>4.6206488550575519E-4</v>
      </c>
      <c r="BI106" s="125">
        <f t="shared" si="27"/>
        <v>4.4647727320421975E-4</v>
      </c>
      <c r="BJ106" s="125">
        <f t="shared" si="28"/>
        <v>4.3187054980454542E-4</v>
      </c>
      <c r="BK106" s="125">
        <f t="shared" si="29"/>
        <v>4.1444198091703568E-4</v>
      </c>
      <c r="BL106" s="125">
        <f t="shared" si="30"/>
        <v>2.9999999999999997E-4</v>
      </c>
      <c r="BM106" s="125">
        <f t="shared" si="31"/>
        <v>2.9999999999999997E-4</v>
      </c>
      <c r="BN106" s="125">
        <f t="shared" si="32"/>
        <v>2.7756234829402234E-4</v>
      </c>
      <c r="BO106" s="125">
        <f t="shared" si="33"/>
        <v>2.6788725386261178E-4</v>
      </c>
      <c r="BP106" s="125">
        <f t="shared" si="34"/>
        <v>2.5980893694225863E-4</v>
      </c>
      <c r="BQ106" s="125">
        <f t="shared" si="35"/>
        <v>2.5010317258964819E-4</v>
      </c>
      <c r="BS106" s="58">
        <v>65</v>
      </c>
      <c r="BT106" s="32">
        <f t="shared" si="36"/>
        <v>1.1999999999999999E-3</v>
      </c>
      <c r="BU106" s="32">
        <f t="shared" si="37"/>
        <v>8.0000000000000004E-4</v>
      </c>
      <c r="BV106" s="58">
        <f>1+$B$71*(IF('Male Inactive'!$O63&gt;=0, ((('Male Inactive'!$O63)/7)/60), 0))^0.25</f>
        <v>1</v>
      </c>
      <c r="BW106" s="58">
        <f>1+$B$71*(IF('Male Barely'!$O63&gt;=0, ((('Male Barely'!$O63)/7)/60), 0))^0.25</f>
        <v>0.90805635889551728</v>
      </c>
      <c r="BX106" s="58">
        <f>1+$B$71*(IF('Male Somewhat'!$O63&gt;=0, ((('Male Somewhat'!$O63)/7)/60), 0))^0.25</f>
        <v>0.88730413805930652</v>
      </c>
      <c r="BY106" s="58">
        <f>1+$B$71*(IF('Male Active'!$O63&gt;=0, ((('Male Active'!$O63)/7)/60), 0))^0.25</f>
        <v>0.86635146794187134</v>
      </c>
      <c r="BZ106" s="58">
        <f>1+$B$71*(IF('Male Highly'!$O63&gt;=0, ((('Male Highly'!$O63)/7)/60), 0))^0.25</f>
        <v>0.82779297293482623</v>
      </c>
      <c r="CA106" s="32">
        <f t="shared" si="38"/>
        <v>6.9999999999999999E-4</v>
      </c>
      <c r="CB106" s="32">
        <f t="shared" si="39"/>
        <v>5.0000000000000001E-4</v>
      </c>
      <c r="CC106" s="58">
        <f>1+$B$71*(IF('Female Inactive'!$Q63&gt;=0, ((('Female Inactive'!$Q63)/7)/60), 0))^0.25</f>
        <v>0.96527326531223123</v>
      </c>
      <c r="CD106" s="58">
        <f>1+$B$71*(IF('Female Barely'!$Q63&gt;=0, ((('Female Barely'!$Q63)/7)/60), 0))^0.25</f>
        <v>0.91684445459703479</v>
      </c>
      <c r="CE106" s="58">
        <f>1+$B$71*(IF('Female Somewhat'!$Q63&gt;=0, ((('Female Somewhat'!$Q63)/7)/60), 0))^0.25</f>
        <v>0.8945768744168574</v>
      </c>
      <c r="CF106" s="58">
        <f>1+$B$71*(IF('Female Active'!$Q63&gt;=0, ((('Female Active'!$Q63)/7)/60), 0))^0.25</f>
        <v>0.87584412315581162</v>
      </c>
      <c r="CG106" s="58">
        <f>1+$B$71*(IF('Female Highly'!$Q63&gt;=0, ((('Female Highly'!$Q63)/7)/60), 0))^0.25</f>
        <v>0.8455861031735481</v>
      </c>
      <c r="CI106" s="136">
        <f t="shared" si="9"/>
        <v>65</v>
      </c>
      <c r="CJ106" s="136">
        <f t="shared" si="40"/>
        <v>1.1999999999999999E-3</v>
      </c>
      <c r="CK106" s="136">
        <f t="shared" si="41"/>
        <v>8.0000000000000004E-4</v>
      </c>
      <c r="CL106" s="58">
        <f t="shared" si="42"/>
        <v>1</v>
      </c>
      <c r="CM106" s="58">
        <f t="shared" si="43"/>
        <v>0.90805635889551728</v>
      </c>
      <c r="CN106" s="58">
        <f t="shared" si="44"/>
        <v>0.88730413805930652</v>
      </c>
      <c r="CO106" s="58">
        <f t="shared" si="45"/>
        <v>0.86635146794187134</v>
      </c>
      <c r="CP106" s="58">
        <f t="shared" si="46"/>
        <v>0.82779297293482623</v>
      </c>
      <c r="CQ106" s="136">
        <f t="shared" si="47"/>
        <v>6.9999999999999999E-4</v>
      </c>
      <c r="CR106" s="136">
        <f t="shared" si="48"/>
        <v>5.0000000000000001E-4</v>
      </c>
      <c r="CS106" s="58">
        <f t="shared" si="49"/>
        <v>1</v>
      </c>
      <c r="CT106" s="58">
        <f t="shared" si="50"/>
        <v>0.94982891119487134</v>
      </c>
      <c r="CU106" s="58">
        <f t="shared" si="51"/>
        <v>0.92676023108077477</v>
      </c>
      <c r="CV106" s="58">
        <f t="shared" si="52"/>
        <v>0.90735354912425503</v>
      </c>
      <c r="CW106" s="58">
        <f t="shared" si="53"/>
        <v>0.87600696461849215</v>
      </c>
    </row>
    <row r="107" spans="1:101">
      <c r="A107" s="5"/>
      <c r="B107" s="5"/>
      <c r="C107" s="5">
        <v>1</v>
      </c>
      <c r="D107" s="5">
        <v>383.3827</v>
      </c>
      <c r="E107" s="5">
        <v>286.4237</v>
      </c>
      <c r="F107" s="58"/>
      <c r="G107" s="58"/>
      <c r="H107" s="58"/>
      <c r="AA107" s="58">
        <v>62</v>
      </c>
      <c r="AB107" s="58">
        <f>F$58</f>
        <v>6.9999999999999999E-4</v>
      </c>
      <c r="AC107" s="58">
        <f t="shared" si="78"/>
        <v>3.0000000000000001E-3</v>
      </c>
      <c r="AD107" s="58">
        <f t="shared" si="78"/>
        <v>0</v>
      </c>
      <c r="AE107" s="58">
        <f t="shared" si="78"/>
        <v>0.15840000000000001</v>
      </c>
      <c r="AF107" s="58">
        <f t="shared" si="78"/>
        <v>5.2561</v>
      </c>
      <c r="AG107" s="58">
        <f t="shared" si="78"/>
        <v>5.0000000000000001E-4</v>
      </c>
      <c r="AH107" s="58">
        <f t="shared" si="78"/>
        <v>17.508400000000002</v>
      </c>
      <c r="AI107" s="58">
        <f t="shared" si="78"/>
        <v>62.651400000000002</v>
      </c>
      <c r="AJ107" s="58">
        <f>R$58</f>
        <v>4.0000000000000002E-4</v>
      </c>
      <c r="AK107" s="58">
        <f t="shared" si="79"/>
        <v>2E-3</v>
      </c>
      <c r="AL107" s="58">
        <f t="shared" si="79"/>
        <v>0</v>
      </c>
      <c r="AM107" s="58">
        <f t="shared" si="79"/>
        <v>0.1555</v>
      </c>
      <c r="AN107" s="58">
        <f t="shared" si="79"/>
        <v>5.37</v>
      </c>
      <c r="AO107" s="58">
        <f t="shared" si="79"/>
        <v>2.9999999999999997E-4</v>
      </c>
      <c r="AP107" s="58">
        <f t="shared" si="79"/>
        <v>26.3369</v>
      </c>
      <c r="AQ107" s="58">
        <f t="shared" si="79"/>
        <v>62.626199999999997</v>
      </c>
      <c r="AS107" s="125">
        <f t="shared" si="12"/>
        <v>6.9999999999999999E-4</v>
      </c>
      <c r="AT107" s="125">
        <f t="shared" si="13"/>
        <v>6.9999999999999999E-4</v>
      </c>
      <c r="AU107" s="125">
        <f t="shared" si="14"/>
        <v>6.4689083970805722E-4</v>
      </c>
      <c r="AV107" s="125">
        <f t="shared" si="15"/>
        <v>6.2506818248590768E-4</v>
      </c>
      <c r="AW107" s="125">
        <f t="shared" si="16"/>
        <v>6.0461876972636361E-4</v>
      </c>
      <c r="AX107" s="125">
        <f t="shared" si="17"/>
        <v>5.802187732838499E-4</v>
      </c>
      <c r="AY107" s="125">
        <f t="shared" si="18"/>
        <v>4.0000000000000002E-4</v>
      </c>
      <c r="AZ107" s="125">
        <f t="shared" si="19"/>
        <v>4.0000000000000002E-4</v>
      </c>
      <c r="BA107" s="125">
        <f t="shared" si="20"/>
        <v>3.7008313105869645E-4</v>
      </c>
      <c r="BB107" s="125">
        <f t="shared" si="21"/>
        <v>3.5718300515014904E-4</v>
      </c>
      <c r="BC107" s="125">
        <f t="shared" si="22"/>
        <v>3.4641191592301156E-4</v>
      </c>
      <c r="BD107" s="125">
        <f t="shared" si="23"/>
        <v>3.3347089678619759E-4</v>
      </c>
      <c r="BE107" s="58"/>
      <c r="BF107" s="125">
        <f t="shared" si="24"/>
        <v>5.0000000000000001E-4</v>
      </c>
      <c r="BG107" s="125">
        <f t="shared" si="25"/>
        <v>5.0000000000000001E-4</v>
      </c>
      <c r="BH107" s="125">
        <f t="shared" si="26"/>
        <v>4.6206488550575519E-4</v>
      </c>
      <c r="BI107" s="125">
        <f t="shared" si="27"/>
        <v>4.4647727320421975E-4</v>
      </c>
      <c r="BJ107" s="125">
        <f t="shared" si="28"/>
        <v>4.3187054980454542E-4</v>
      </c>
      <c r="BK107" s="125">
        <f t="shared" si="29"/>
        <v>4.1444198091703568E-4</v>
      </c>
      <c r="BL107" s="125">
        <f t="shared" si="30"/>
        <v>2.9999999999999997E-4</v>
      </c>
      <c r="BM107" s="125">
        <f t="shared" si="31"/>
        <v>2.9999999999999997E-4</v>
      </c>
      <c r="BN107" s="125">
        <f t="shared" si="32"/>
        <v>2.7756234829402234E-4</v>
      </c>
      <c r="BO107" s="125">
        <f t="shared" si="33"/>
        <v>2.6788725386261178E-4</v>
      </c>
      <c r="BP107" s="125">
        <f t="shared" si="34"/>
        <v>2.5980893694225863E-4</v>
      </c>
      <c r="BQ107" s="125">
        <f t="shared" si="35"/>
        <v>2.5010317258964819E-4</v>
      </c>
      <c r="BS107" s="58">
        <v>66</v>
      </c>
      <c r="BT107" s="32">
        <f t="shared" si="36"/>
        <v>1.1999999999999999E-3</v>
      </c>
      <c r="BU107" s="32">
        <f t="shared" si="37"/>
        <v>8.0000000000000004E-4</v>
      </c>
      <c r="BV107" s="58">
        <f>1+$B$71*(IF('Male Inactive'!$O64&gt;=0, ((('Male Inactive'!$O64)/7)/60), 0))^0.25</f>
        <v>1</v>
      </c>
      <c r="BW107" s="58">
        <f>1+$B$71*(IF('Male Barely'!$O64&gt;=0, ((('Male Barely'!$O64)/7)/60), 0))^0.25</f>
        <v>0.90897832925028665</v>
      </c>
      <c r="BX107" s="58">
        <f>1+$B$71*(IF('Male Somewhat'!$O64&gt;=0, ((('Male Somewhat'!$O64)/7)/60), 0))^0.25</f>
        <v>0.88843420254844763</v>
      </c>
      <c r="BY107" s="58">
        <f>1+$B$71*(IF('Male Active'!$O64&gt;=0, ((('Male Active'!$O64)/7)/60), 0))^0.25</f>
        <v>0.86769163658252824</v>
      </c>
      <c r="BZ107" s="58">
        <f>1+$B$71*(IF('Male Highly'!$O64&gt;=0, ((('Male Highly'!$O64)/7)/60), 0))^0.25</f>
        <v>0.82951978918802027</v>
      </c>
      <c r="CA107" s="32">
        <f t="shared" si="38"/>
        <v>6.9999999999999999E-4</v>
      </c>
      <c r="CB107" s="32">
        <f t="shared" si="39"/>
        <v>5.0000000000000001E-4</v>
      </c>
      <c r="CC107" s="58">
        <f>1+$B$71*(IF('Female Inactive'!$Q64&gt;=0, ((('Female Inactive'!$Q64)/7)/60), 0))^0.25</f>
        <v>0.96562148971922079</v>
      </c>
      <c r="CD107" s="58">
        <f>1+$B$71*(IF('Female Barely'!$Q64&gt;=0, ((('Female Barely'!$Q64)/7)/60), 0))^0.25</f>
        <v>0.9176783017970721</v>
      </c>
      <c r="CE107" s="58">
        <f>1+$B$71*(IF('Female Somewhat'!$Q64&gt;=0, ((('Female Somewhat'!$Q64)/7)/60), 0))^0.25</f>
        <v>0.89563401110763008</v>
      </c>
      <c r="CF107" s="58">
        <f>1+$B$71*(IF('Female Active'!$Q64&gt;=0, ((('Female Active'!$Q64)/7)/60), 0))^0.25</f>
        <v>0.87708910362912851</v>
      </c>
      <c r="CG107" s="58">
        <f>1+$B$71*(IF('Female Highly'!$Q64&gt;=0, ((('Female Highly'!$Q64)/7)/60), 0))^0.25</f>
        <v>0.84713449775014116</v>
      </c>
      <c r="CI107" s="136">
        <f t="shared" si="9"/>
        <v>66</v>
      </c>
      <c r="CJ107" s="136">
        <f t="shared" si="40"/>
        <v>1.1999999999999999E-3</v>
      </c>
      <c r="CK107" s="136">
        <f t="shared" si="41"/>
        <v>8.0000000000000004E-4</v>
      </c>
      <c r="CL107" s="58">
        <f t="shared" si="42"/>
        <v>1</v>
      </c>
      <c r="CM107" s="58">
        <f t="shared" si="43"/>
        <v>0.90897832925028665</v>
      </c>
      <c r="CN107" s="58">
        <f t="shared" si="44"/>
        <v>0.88843420254844763</v>
      </c>
      <c r="CO107" s="58">
        <f t="shared" si="45"/>
        <v>0.86769163658252824</v>
      </c>
      <c r="CP107" s="58">
        <f t="shared" si="46"/>
        <v>0.82951978918802027</v>
      </c>
      <c r="CQ107" s="136">
        <f t="shared" si="47"/>
        <v>6.9999999999999999E-4</v>
      </c>
      <c r="CR107" s="136">
        <f t="shared" si="48"/>
        <v>5.0000000000000001E-4</v>
      </c>
      <c r="CS107" s="58">
        <f t="shared" si="49"/>
        <v>1</v>
      </c>
      <c r="CT107" s="58">
        <f t="shared" si="50"/>
        <v>0.95034991616012043</v>
      </c>
      <c r="CU107" s="58">
        <f t="shared" si="51"/>
        <v>0.92752079426904499</v>
      </c>
      <c r="CV107" s="58">
        <f t="shared" si="52"/>
        <v>0.90831564227528183</v>
      </c>
      <c r="CW107" s="58">
        <f t="shared" si="53"/>
        <v>0.87729457843411007</v>
      </c>
    </row>
    <row r="108" spans="1:101">
      <c r="A108" s="5"/>
      <c r="B108" s="5"/>
      <c r="C108" s="5">
        <v>2</v>
      </c>
      <c r="D108" s="5">
        <v>1371.8910000000001</v>
      </c>
      <c r="E108" s="5">
        <v>259.57080000000002</v>
      </c>
      <c r="F108" s="58"/>
      <c r="G108" s="58"/>
      <c r="H108" s="58"/>
      <c r="AA108" s="58">
        <v>63</v>
      </c>
      <c r="AB108" s="58">
        <f>F$58</f>
        <v>6.9999999999999999E-4</v>
      </c>
      <c r="AC108" s="58">
        <f t="shared" si="78"/>
        <v>3.0000000000000001E-3</v>
      </c>
      <c r="AD108" s="58">
        <f t="shared" si="78"/>
        <v>0</v>
      </c>
      <c r="AE108" s="58">
        <f t="shared" si="78"/>
        <v>0.15840000000000001</v>
      </c>
      <c r="AF108" s="58">
        <f t="shared" si="78"/>
        <v>5.2561</v>
      </c>
      <c r="AG108" s="58">
        <f t="shared" si="78"/>
        <v>5.0000000000000001E-4</v>
      </c>
      <c r="AH108" s="58">
        <f t="shared" si="78"/>
        <v>17.508400000000002</v>
      </c>
      <c r="AI108" s="58">
        <f t="shared" si="78"/>
        <v>62.651400000000002</v>
      </c>
      <c r="AJ108" s="58">
        <f>R$58</f>
        <v>4.0000000000000002E-4</v>
      </c>
      <c r="AK108" s="58">
        <f t="shared" si="79"/>
        <v>2E-3</v>
      </c>
      <c r="AL108" s="58">
        <f t="shared" si="79"/>
        <v>0</v>
      </c>
      <c r="AM108" s="58">
        <f t="shared" si="79"/>
        <v>0.1555</v>
      </c>
      <c r="AN108" s="58">
        <f t="shared" si="79"/>
        <v>5.37</v>
      </c>
      <c r="AO108" s="58">
        <f t="shared" si="79"/>
        <v>2.9999999999999997E-4</v>
      </c>
      <c r="AP108" s="58">
        <f t="shared" si="79"/>
        <v>26.3369</v>
      </c>
      <c r="AQ108" s="58">
        <f t="shared" si="79"/>
        <v>62.626199999999997</v>
      </c>
      <c r="AS108" s="125">
        <f t="shared" si="12"/>
        <v>6.9999999999999999E-4</v>
      </c>
      <c r="AT108" s="125">
        <f t="shared" si="13"/>
        <v>6.9999999999999999E-4</v>
      </c>
      <c r="AU108" s="125">
        <f t="shared" si="14"/>
        <v>6.4689083970805722E-4</v>
      </c>
      <c r="AV108" s="125">
        <f t="shared" si="15"/>
        <v>6.2506818248590768E-4</v>
      </c>
      <c r="AW108" s="125">
        <f t="shared" si="16"/>
        <v>6.0461876972636361E-4</v>
      </c>
      <c r="AX108" s="125">
        <f t="shared" si="17"/>
        <v>5.802187732838499E-4</v>
      </c>
      <c r="AY108" s="125">
        <f t="shared" si="18"/>
        <v>4.0000000000000002E-4</v>
      </c>
      <c r="AZ108" s="125">
        <f t="shared" si="19"/>
        <v>4.0000000000000002E-4</v>
      </c>
      <c r="BA108" s="125">
        <f t="shared" si="20"/>
        <v>3.7008313105869645E-4</v>
      </c>
      <c r="BB108" s="125">
        <f t="shared" si="21"/>
        <v>3.5718300515014904E-4</v>
      </c>
      <c r="BC108" s="125">
        <f t="shared" si="22"/>
        <v>3.4641191592301156E-4</v>
      </c>
      <c r="BD108" s="125">
        <f t="shared" si="23"/>
        <v>3.3347089678619759E-4</v>
      </c>
      <c r="BE108" s="58"/>
      <c r="BF108" s="125">
        <f t="shared" si="24"/>
        <v>5.0000000000000001E-4</v>
      </c>
      <c r="BG108" s="125">
        <f t="shared" si="25"/>
        <v>5.0000000000000001E-4</v>
      </c>
      <c r="BH108" s="125">
        <f t="shared" si="26"/>
        <v>4.6206488550575519E-4</v>
      </c>
      <c r="BI108" s="125">
        <f t="shared" si="27"/>
        <v>4.4647727320421975E-4</v>
      </c>
      <c r="BJ108" s="125">
        <f t="shared" si="28"/>
        <v>4.3187054980454542E-4</v>
      </c>
      <c r="BK108" s="125">
        <f t="shared" si="29"/>
        <v>4.1444198091703568E-4</v>
      </c>
      <c r="BL108" s="125">
        <f t="shared" si="30"/>
        <v>2.9999999999999997E-4</v>
      </c>
      <c r="BM108" s="125">
        <f t="shared" si="31"/>
        <v>2.9999999999999997E-4</v>
      </c>
      <c r="BN108" s="125">
        <f t="shared" si="32"/>
        <v>2.7756234829402234E-4</v>
      </c>
      <c r="BO108" s="125">
        <f t="shared" si="33"/>
        <v>2.6788725386261178E-4</v>
      </c>
      <c r="BP108" s="125">
        <f t="shared" si="34"/>
        <v>2.5980893694225863E-4</v>
      </c>
      <c r="BQ108" s="125">
        <f t="shared" si="35"/>
        <v>2.5010317258964819E-4</v>
      </c>
      <c r="BS108" s="58">
        <v>67</v>
      </c>
      <c r="BT108" s="32">
        <f t="shared" si="36"/>
        <v>1.1999999999999999E-3</v>
      </c>
      <c r="BU108" s="32">
        <f t="shared" si="37"/>
        <v>8.0000000000000004E-4</v>
      </c>
      <c r="BV108" s="58">
        <f>1+$B$71*(IF('Male Inactive'!$O65&gt;=0, ((('Male Inactive'!$O65)/7)/60), 0))^0.25</f>
        <v>1</v>
      </c>
      <c r="BW108" s="58">
        <f>1+$B$71*(IF('Male Barely'!$O65&gt;=0, ((('Male Barely'!$O65)/7)/60), 0))^0.25</f>
        <v>0.90989105449223628</v>
      </c>
      <c r="BX108" s="58">
        <f>1+$B$71*(IF('Male Somewhat'!$O65&gt;=0, ((('Male Somewhat'!$O65)/7)/60), 0))^0.25</f>
        <v>0.88955293524840284</v>
      </c>
      <c r="BY108" s="58">
        <f>1+$B$71*(IF('Male Active'!$O65&gt;=0, ((('Male Active'!$O65)/7)/60), 0))^0.25</f>
        <v>0.86901836660206655</v>
      </c>
      <c r="BZ108" s="58">
        <f>1+$B$71*(IF('Male Highly'!$O65&gt;=0, ((('Male Highly'!$O65)/7)/60), 0))^0.25</f>
        <v>0.83122928968805887</v>
      </c>
      <c r="CA108" s="32">
        <f t="shared" si="38"/>
        <v>6.9999999999999999E-4</v>
      </c>
      <c r="CB108" s="32">
        <f t="shared" si="39"/>
        <v>5.0000000000000001E-4</v>
      </c>
      <c r="CC108" s="58">
        <f>1+$B$71*(IF('Female Inactive'!$Q65&gt;=0, ((('Female Inactive'!$Q65)/7)/60), 0))^0.25</f>
        <v>0.96595885823711791</v>
      </c>
      <c r="CD108" s="58">
        <f>1+$B$71*(IF('Female Barely'!$Q65&gt;=0, ((('Female Barely'!$Q65)/7)/60), 0))^0.25</f>
        <v>0.91848615382692067</v>
      </c>
      <c r="CE108" s="58">
        <f>1+$B$71*(IF('Female Somewhat'!$Q65&gt;=0, ((('Female Somewhat'!$Q65)/7)/60), 0))^0.25</f>
        <v>0.89665819158269788</v>
      </c>
      <c r="CF108" s="58">
        <f>1+$B$71*(IF('Female Active'!$Q65&gt;=0, ((('Female Active'!$Q65)/7)/60), 0))^0.25</f>
        <v>0.87829527186048539</v>
      </c>
      <c r="CG108" s="58">
        <f>1+$B$71*(IF('Female Highly'!$Q65&gt;=0, ((('Female Highly'!$Q65)/7)/60), 0))^0.25</f>
        <v>0.84863462115602573</v>
      </c>
      <c r="CI108" s="136">
        <f t="shared" si="9"/>
        <v>67</v>
      </c>
      <c r="CJ108" s="136">
        <f t="shared" si="40"/>
        <v>1.1999999999999999E-3</v>
      </c>
      <c r="CK108" s="136">
        <f t="shared" si="41"/>
        <v>8.0000000000000004E-4</v>
      </c>
      <c r="CL108" s="58">
        <f t="shared" si="42"/>
        <v>1</v>
      </c>
      <c r="CM108" s="58">
        <f t="shared" si="43"/>
        <v>0.90989105449223628</v>
      </c>
      <c r="CN108" s="58">
        <f t="shared" si="44"/>
        <v>0.88955293524840284</v>
      </c>
      <c r="CO108" s="58">
        <f t="shared" si="45"/>
        <v>0.86901836660206655</v>
      </c>
      <c r="CP108" s="58">
        <f t="shared" si="46"/>
        <v>0.83122928968805887</v>
      </c>
      <c r="CQ108" s="136">
        <f t="shared" si="47"/>
        <v>6.9999999999999999E-4</v>
      </c>
      <c r="CR108" s="136">
        <f t="shared" si="48"/>
        <v>5.0000000000000001E-4</v>
      </c>
      <c r="CS108" s="58">
        <f t="shared" si="49"/>
        <v>1</v>
      </c>
      <c r="CT108" s="58">
        <f t="shared" si="50"/>
        <v>0.95085432054856323</v>
      </c>
      <c r="CU108" s="58">
        <f t="shared" si="51"/>
        <v>0.92825712393083259</v>
      </c>
      <c r="CV108" s="58">
        <f t="shared" si="52"/>
        <v>0.90924708062968729</v>
      </c>
      <c r="CW108" s="58">
        <f t="shared" si="53"/>
        <v>0.87854116551587946</v>
      </c>
    </row>
    <row r="109" spans="1:101">
      <c r="A109" s="5"/>
      <c r="B109" s="5"/>
      <c r="C109" s="5">
        <v>3</v>
      </c>
      <c r="D109" s="5">
        <v>3586.1790000000001</v>
      </c>
      <c r="E109" s="5">
        <v>1042.9760000000001</v>
      </c>
      <c r="F109" s="58"/>
      <c r="G109" s="58"/>
      <c r="H109" s="58"/>
      <c r="AA109" s="58">
        <v>64</v>
      </c>
      <c r="AB109" s="58">
        <f>F$58</f>
        <v>6.9999999999999999E-4</v>
      </c>
      <c r="AC109" s="58">
        <f t="shared" si="78"/>
        <v>3.0000000000000001E-3</v>
      </c>
      <c r="AD109" s="58">
        <f t="shared" si="78"/>
        <v>0</v>
      </c>
      <c r="AE109" s="58">
        <f t="shared" si="78"/>
        <v>0.15840000000000001</v>
      </c>
      <c r="AF109" s="58">
        <f t="shared" si="78"/>
        <v>5.2561</v>
      </c>
      <c r="AG109" s="58">
        <f t="shared" si="78"/>
        <v>5.0000000000000001E-4</v>
      </c>
      <c r="AH109" s="58">
        <f t="shared" si="78"/>
        <v>17.508400000000002</v>
      </c>
      <c r="AI109" s="58">
        <f t="shared" si="78"/>
        <v>62.651400000000002</v>
      </c>
      <c r="AJ109" s="58">
        <f>R$58</f>
        <v>4.0000000000000002E-4</v>
      </c>
      <c r="AK109" s="58">
        <f t="shared" si="79"/>
        <v>2E-3</v>
      </c>
      <c r="AL109" s="58">
        <f t="shared" si="79"/>
        <v>0</v>
      </c>
      <c r="AM109" s="58">
        <f t="shared" si="79"/>
        <v>0.1555</v>
      </c>
      <c r="AN109" s="58">
        <f t="shared" si="79"/>
        <v>5.37</v>
      </c>
      <c r="AO109" s="58">
        <f t="shared" si="79"/>
        <v>2.9999999999999997E-4</v>
      </c>
      <c r="AP109" s="58">
        <f t="shared" si="79"/>
        <v>26.3369</v>
      </c>
      <c r="AQ109" s="58">
        <f t="shared" si="79"/>
        <v>62.626199999999997</v>
      </c>
      <c r="AS109" s="125">
        <f t="shared" si="12"/>
        <v>6.9999999999999999E-4</v>
      </c>
      <c r="AT109" s="125">
        <f t="shared" si="13"/>
        <v>6.9999999999999999E-4</v>
      </c>
      <c r="AU109" s="125">
        <f t="shared" si="14"/>
        <v>6.4689083970805722E-4</v>
      </c>
      <c r="AV109" s="125">
        <f t="shared" si="15"/>
        <v>6.2506818248590768E-4</v>
      </c>
      <c r="AW109" s="125">
        <f t="shared" si="16"/>
        <v>6.0461876972636361E-4</v>
      </c>
      <c r="AX109" s="125">
        <f t="shared" si="17"/>
        <v>5.802187732838499E-4</v>
      </c>
      <c r="AY109" s="125">
        <f t="shared" si="18"/>
        <v>4.0000000000000002E-4</v>
      </c>
      <c r="AZ109" s="125">
        <f t="shared" si="19"/>
        <v>4.0000000000000002E-4</v>
      </c>
      <c r="BA109" s="125">
        <f t="shared" si="20"/>
        <v>3.7008313105869645E-4</v>
      </c>
      <c r="BB109" s="125">
        <f t="shared" si="21"/>
        <v>3.5718300515014904E-4</v>
      </c>
      <c r="BC109" s="125">
        <f t="shared" si="22"/>
        <v>3.4641191592301156E-4</v>
      </c>
      <c r="BD109" s="125">
        <f t="shared" si="23"/>
        <v>3.3347089678619759E-4</v>
      </c>
      <c r="BE109" s="58"/>
      <c r="BF109" s="125">
        <f t="shared" si="24"/>
        <v>5.0000000000000001E-4</v>
      </c>
      <c r="BG109" s="125">
        <f t="shared" si="25"/>
        <v>5.0000000000000001E-4</v>
      </c>
      <c r="BH109" s="125">
        <f t="shared" si="26"/>
        <v>4.6206488550575519E-4</v>
      </c>
      <c r="BI109" s="125">
        <f t="shared" si="27"/>
        <v>4.4647727320421975E-4</v>
      </c>
      <c r="BJ109" s="125">
        <f t="shared" si="28"/>
        <v>4.3187054980454542E-4</v>
      </c>
      <c r="BK109" s="125">
        <f t="shared" si="29"/>
        <v>4.1444198091703568E-4</v>
      </c>
      <c r="BL109" s="125">
        <f t="shared" si="30"/>
        <v>2.9999999999999997E-4</v>
      </c>
      <c r="BM109" s="125">
        <f t="shared" si="31"/>
        <v>2.9999999999999997E-4</v>
      </c>
      <c r="BN109" s="125">
        <f t="shared" si="32"/>
        <v>2.7756234829402234E-4</v>
      </c>
      <c r="BO109" s="125">
        <f t="shared" si="33"/>
        <v>2.6788725386261178E-4</v>
      </c>
      <c r="BP109" s="125">
        <f t="shared" si="34"/>
        <v>2.5980893694225863E-4</v>
      </c>
      <c r="BQ109" s="125">
        <f t="shared" si="35"/>
        <v>2.5010317258964819E-4</v>
      </c>
      <c r="BS109" s="58">
        <v>68</v>
      </c>
      <c r="BT109" s="32">
        <f t="shared" si="36"/>
        <v>1.1999999999999999E-3</v>
      </c>
      <c r="BU109" s="32">
        <f t="shared" si="37"/>
        <v>8.0000000000000004E-4</v>
      </c>
      <c r="BV109" s="58">
        <f>1+$B$71*(IF('Male Inactive'!$O66&gt;=0, ((('Male Inactive'!$O66)/7)/60), 0))^0.25</f>
        <v>1</v>
      </c>
      <c r="BW109" s="58">
        <f>1+$B$71*(IF('Male Barely'!$O66&gt;=0, ((('Male Barely'!$O66)/7)/60), 0))^0.25</f>
        <v>0.91079462732728722</v>
      </c>
      <c r="BX109" s="58">
        <f>1+$B$71*(IF('Male Somewhat'!$O66&gt;=0, ((('Male Somewhat'!$O66)/7)/60), 0))^0.25</f>
        <v>0.89066044978936554</v>
      </c>
      <c r="BY109" s="58">
        <f>1+$B$71*(IF('Male Active'!$O66&gt;=0, ((('Male Active'!$O66)/7)/60), 0))^0.25</f>
        <v>0.87033179275706218</v>
      </c>
      <c r="BZ109" s="58">
        <f>1+$B$71*(IF('Male Highly'!$O66&gt;=0, ((('Male Highly'!$O66)/7)/60), 0))^0.25</f>
        <v>0.83292164806969127</v>
      </c>
      <c r="CA109" s="32">
        <f t="shared" si="38"/>
        <v>6.9999999999999999E-4</v>
      </c>
      <c r="CB109" s="32">
        <f t="shared" si="39"/>
        <v>5.0000000000000001E-4</v>
      </c>
      <c r="CC109" s="58">
        <f>1+$B$71*(IF('Female Inactive'!$Q66&gt;=0, ((('Female Inactive'!$Q66)/7)/60), 0))^0.25</f>
        <v>0.96629291603806022</v>
      </c>
      <c r="CD109" s="58">
        <f>1+$B$71*(IF('Female Barely'!$Q66&gt;=0, ((('Female Barely'!$Q66)/7)/60), 0))^0.25</f>
        <v>0.91928607811819762</v>
      </c>
      <c r="CE109" s="58">
        <f>1+$B$71*(IF('Female Somewhat'!$Q66&gt;=0, ((('Female Somewhat'!$Q66)/7)/60), 0))^0.25</f>
        <v>0.89767232141141384</v>
      </c>
      <c r="CF109" s="58">
        <f>1+$B$71*(IF('Female Active'!$Q66&gt;=0, ((('Female Active'!$Q66)/7)/60), 0))^0.25</f>
        <v>0.87948960353507399</v>
      </c>
      <c r="CG109" s="58">
        <f>1+$B$71*(IF('Female Highly'!$Q66&gt;=0, ((('Female Highly'!$Q66)/7)/60), 0))^0.25</f>
        <v>0.85012002331872738</v>
      </c>
      <c r="CI109" s="136">
        <f t="shared" si="9"/>
        <v>68</v>
      </c>
      <c r="CJ109" s="136">
        <f t="shared" si="40"/>
        <v>1.1999999999999999E-3</v>
      </c>
      <c r="CK109" s="136">
        <f t="shared" si="41"/>
        <v>8.0000000000000004E-4</v>
      </c>
      <c r="CL109" s="58">
        <f t="shared" si="42"/>
        <v>1</v>
      </c>
      <c r="CM109" s="58">
        <f t="shared" si="43"/>
        <v>0.91079462732728722</v>
      </c>
      <c r="CN109" s="58">
        <f t="shared" si="44"/>
        <v>0.89066044978936554</v>
      </c>
      <c r="CO109" s="58">
        <f t="shared" si="45"/>
        <v>0.87033179275706218</v>
      </c>
      <c r="CP109" s="58">
        <f t="shared" si="46"/>
        <v>0.83292164806969127</v>
      </c>
      <c r="CQ109" s="136">
        <f t="shared" si="47"/>
        <v>6.9999999999999999E-4</v>
      </c>
      <c r="CR109" s="136">
        <f t="shared" si="48"/>
        <v>5.0000000000000001E-4</v>
      </c>
      <c r="CS109" s="58">
        <f t="shared" si="49"/>
        <v>1</v>
      </c>
      <c r="CT109" s="58">
        <f t="shared" si="50"/>
        <v>0.95135342799303824</v>
      </c>
      <c r="CU109" s="58">
        <f t="shared" si="51"/>
        <v>0.92898572111239242</v>
      </c>
      <c r="CV109" s="58">
        <f t="shared" si="52"/>
        <v>0.91016873759264194</v>
      </c>
      <c r="CW109" s="58">
        <f t="shared" si="53"/>
        <v>0.87977466170852381</v>
      </c>
    </row>
    <row r="110" spans="1:101">
      <c r="A110" s="5"/>
      <c r="B110" s="5"/>
      <c r="C110" s="5">
        <v>4</v>
      </c>
      <c r="D110" s="5">
        <v>10495.27</v>
      </c>
      <c r="E110" s="5">
        <v>5611.3530000000001</v>
      </c>
      <c r="F110" s="58"/>
      <c r="G110" s="58"/>
      <c r="H110" s="58"/>
      <c r="AA110" s="58">
        <v>65</v>
      </c>
      <c r="AB110" s="58">
        <f>F$59</f>
        <v>1.1999999999999999E-3</v>
      </c>
      <c r="AC110" s="58">
        <f t="shared" ref="AC110:AI114" si="80">G$59</f>
        <v>4.4999999999999997E-3</v>
      </c>
      <c r="AD110" s="58">
        <f t="shared" si="80"/>
        <v>0</v>
      </c>
      <c r="AE110" s="58">
        <f t="shared" si="80"/>
        <v>0.17030000000000001</v>
      </c>
      <c r="AF110" s="58">
        <f t="shared" si="80"/>
        <v>4.5243000000000002</v>
      </c>
      <c r="AG110" s="58">
        <f t="shared" si="80"/>
        <v>8.0000000000000004E-4</v>
      </c>
      <c r="AH110" s="58">
        <f t="shared" si="80"/>
        <v>12.6119</v>
      </c>
      <c r="AI110" s="58">
        <f t="shared" si="80"/>
        <v>67.691100000000006</v>
      </c>
      <c r="AJ110" s="58">
        <f>R$59</f>
        <v>6.9999999999999999E-4</v>
      </c>
      <c r="AK110" s="58">
        <f t="shared" ref="AK110:AQ114" si="81">S$59</f>
        <v>2.8E-3</v>
      </c>
      <c r="AL110" s="58">
        <f t="shared" si="81"/>
        <v>0</v>
      </c>
      <c r="AM110" s="58">
        <f t="shared" si="81"/>
        <v>0.1709</v>
      </c>
      <c r="AN110" s="58">
        <f t="shared" si="81"/>
        <v>4.5785999999999998</v>
      </c>
      <c r="AO110" s="58">
        <f t="shared" si="81"/>
        <v>5.0000000000000001E-4</v>
      </c>
      <c r="AP110" s="58">
        <f t="shared" si="81"/>
        <v>18.8171</v>
      </c>
      <c r="AQ110" s="58">
        <f t="shared" si="81"/>
        <v>67.694400000000002</v>
      </c>
      <c r="AS110" s="125">
        <f t="shared" si="12"/>
        <v>1.1999999999999999E-3</v>
      </c>
      <c r="AT110" s="125">
        <f t="shared" si="13"/>
        <v>1.1999999999999999E-3</v>
      </c>
      <c r="AU110" s="125">
        <f t="shared" si="14"/>
        <v>1.1089557252138124E-3</v>
      </c>
      <c r="AV110" s="125">
        <f t="shared" si="15"/>
        <v>1.0715454556901273E-3</v>
      </c>
      <c r="AW110" s="125">
        <f t="shared" si="16"/>
        <v>1.0364893195309089E-3</v>
      </c>
      <c r="AX110" s="125">
        <f t="shared" si="17"/>
        <v>9.9466075420088541E-4</v>
      </c>
      <c r="AY110" s="125">
        <f t="shared" si="18"/>
        <v>6.9999999999999999E-4</v>
      </c>
      <c r="AZ110" s="125">
        <f t="shared" si="19"/>
        <v>6.9999999999999999E-4</v>
      </c>
      <c r="BA110" s="125">
        <f t="shared" si="20"/>
        <v>6.4764547935271884E-4</v>
      </c>
      <c r="BB110" s="125">
        <f t="shared" si="21"/>
        <v>6.2507025901276081E-4</v>
      </c>
      <c r="BC110" s="125">
        <f t="shared" si="22"/>
        <v>6.0622085286527025E-4</v>
      </c>
      <c r="BD110" s="125">
        <f t="shared" si="23"/>
        <v>5.8357406937584579E-4</v>
      </c>
      <c r="BE110" s="58"/>
      <c r="BF110" s="125">
        <f t="shared" si="24"/>
        <v>8.0000000000000004E-4</v>
      </c>
      <c r="BG110" s="125">
        <f t="shared" si="25"/>
        <v>8.0000000000000004E-4</v>
      </c>
      <c r="BH110" s="125">
        <f t="shared" si="26"/>
        <v>7.3930381680920834E-4</v>
      </c>
      <c r="BI110" s="125">
        <f t="shared" si="27"/>
        <v>7.1436363712675162E-4</v>
      </c>
      <c r="BJ110" s="125">
        <f t="shared" si="28"/>
        <v>6.9099287968727276E-4</v>
      </c>
      <c r="BK110" s="125">
        <f t="shared" si="29"/>
        <v>6.6310716946725709E-4</v>
      </c>
      <c r="BL110" s="125">
        <f t="shared" si="30"/>
        <v>5.0000000000000001E-4</v>
      </c>
      <c r="BM110" s="125">
        <f t="shared" si="31"/>
        <v>5.0000000000000001E-4</v>
      </c>
      <c r="BN110" s="125">
        <f t="shared" si="32"/>
        <v>4.6260391382337056E-4</v>
      </c>
      <c r="BO110" s="125">
        <f t="shared" si="33"/>
        <v>4.464787564376863E-4</v>
      </c>
      <c r="BP110" s="125">
        <f t="shared" si="34"/>
        <v>4.3301489490376444E-4</v>
      </c>
      <c r="BQ110" s="125">
        <f t="shared" si="35"/>
        <v>4.1683862098274699E-4</v>
      </c>
      <c r="BS110" s="58">
        <v>69</v>
      </c>
      <c r="BT110" s="32">
        <f t="shared" si="36"/>
        <v>1.1999999999999999E-3</v>
      </c>
      <c r="BU110" s="32">
        <f t="shared" si="37"/>
        <v>8.0000000000000004E-4</v>
      </c>
      <c r="BV110" s="58">
        <f>1+$B$71*(IF('Male Inactive'!$O67&gt;=0, ((('Male Inactive'!$O67)/7)/60), 0))^0.25</f>
        <v>1</v>
      </c>
      <c r="BW110" s="58">
        <f>1+$B$71*(IF('Male Barely'!$O67&gt;=0, ((('Male Barely'!$O67)/7)/60), 0))^0.25</f>
        <v>0.91168913953174668</v>
      </c>
      <c r="BX110" s="58">
        <f>1+$B$71*(IF('Male Somewhat'!$O67&gt;=0, ((('Male Somewhat'!$O67)/7)/60), 0))^0.25</f>
        <v>0.8917568586620952</v>
      </c>
      <c r="BY110" s="58">
        <f>1+$B$71*(IF('Male Active'!$O67&gt;=0, ((('Male Active'!$O67)/7)/60), 0))^0.25</f>
        <v>0.87163204845281206</v>
      </c>
      <c r="BZ110" s="58">
        <f>1+$B$71*(IF('Male Highly'!$O67&gt;=0, ((('Male Highly'!$O67)/7)/60), 0))^0.25</f>
        <v>0.83459703622653425</v>
      </c>
      <c r="CA110" s="32">
        <f t="shared" si="38"/>
        <v>6.9999999999999999E-4</v>
      </c>
      <c r="CB110" s="32">
        <f t="shared" si="39"/>
        <v>5.0000000000000001E-4</v>
      </c>
      <c r="CC110" s="58">
        <f>1+$B$71*(IF('Female Inactive'!$Q67&gt;=0, ((('Female Inactive'!$Q67)/7)/60), 0))^0.25</f>
        <v>0.9666236956112878</v>
      </c>
      <c r="CD110" s="58">
        <f>1+$B$71*(IF('Female Barely'!$Q67&gt;=0, ((('Female Barely'!$Q67)/7)/60), 0))^0.25</f>
        <v>0.92007815246861402</v>
      </c>
      <c r="CE110" s="58">
        <f>1+$B$71*(IF('Female Somewhat'!$Q67&gt;=0, ((('Female Somewhat'!$Q67)/7)/60), 0))^0.25</f>
        <v>0.89867649922433634</v>
      </c>
      <c r="CF110" s="58">
        <f>1+$B$71*(IF('Female Active'!$Q67&gt;=0, ((('Female Active'!$Q67)/7)/60), 0))^0.25</f>
        <v>0.88067221480922508</v>
      </c>
      <c r="CG110" s="58">
        <f>1+$B$71*(IF('Female Highly'!$Q67&gt;=0, ((('Female Highly'!$Q67)/7)/60), 0))^0.25</f>
        <v>0.85159084870302837</v>
      </c>
      <c r="CI110" s="136">
        <f t="shared" ref="CI110:CI141" si="82">BS110</f>
        <v>69</v>
      </c>
      <c r="CJ110" s="136">
        <f t="shared" si="40"/>
        <v>1.1999999999999999E-3</v>
      </c>
      <c r="CK110" s="136">
        <f t="shared" si="41"/>
        <v>8.0000000000000004E-4</v>
      </c>
      <c r="CL110" s="58">
        <f t="shared" si="42"/>
        <v>1</v>
      </c>
      <c r="CM110" s="58">
        <f t="shared" si="43"/>
        <v>0.91168913953174668</v>
      </c>
      <c r="CN110" s="58">
        <f t="shared" si="44"/>
        <v>0.8917568586620952</v>
      </c>
      <c r="CO110" s="58">
        <f t="shared" si="45"/>
        <v>0.87163204845281206</v>
      </c>
      <c r="CP110" s="58">
        <f t="shared" si="46"/>
        <v>0.83459703622653425</v>
      </c>
      <c r="CQ110" s="136">
        <f t="shared" si="47"/>
        <v>6.9999999999999999E-4</v>
      </c>
      <c r="CR110" s="136">
        <f t="shared" si="48"/>
        <v>5.0000000000000001E-4</v>
      </c>
      <c r="CS110" s="58">
        <f t="shared" si="49"/>
        <v>1</v>
      </c>
      <c r="CT110" s="58">
        <f t="shared" si="50"/>
        <v>0.95184729760505338</v>
      </c>
      <c r="CU110" s="58">
        <f t="shared" si="51"/>
        <v>0.92970667210472013</v>
      </c>
      <c r="CV110" s="58">
        <f t="shared" si="52"/>
        <v>0.91108072232006743</v>
      </c>
      <c r="CW110" s="58">
        <f t="shared" si="53"/>
        <v>0.88099521310046791</v>
      </c>
    </row>
    <row r="111" spans="1:101">
      <c r="A111" s="5"/>
      <c r="B111" s="5"/>
      <c r="C111" s="5"/>
      <c r="D111" s="5"/>
      <c r="E111" s="5"/>
      <c r="F111" s="58"/>
      <c r="G111" s="58"/>
      <c r="H111" s="58"/>
      <c r="AA111" s="58">
        <v>66</v>
      </c>
      <c r="AB111" s="58">
        <f>F$59</f>
        <v>1.1999999999999999E-3</v>
      </c>
      <c r="AC111" s="58">
        <f t="shared" si="80"/>
        <v>4.4999999999999997E-3</v>
      </c>
      <c r="AD111" s="58">
        <f t="shared" si="80"/>
        <v>0</v>
      </c>
      <c r="AE111" s="58">
        <f t="shared" si="80"/>
        <v>0.17030000000000001</v>
      </c>
      <c r="AF111" s="58">
        <f t="shared" si="80"/>
        <v>4.5243000000000002</v>
      </c>
      <c r="AG111" s="58">
        <f t="shared" si="80"/>
        <v>8.0000000000000004E-4</v>
      </c>
      <c r="AH111" s="58">
        <f t="shared" si="80"/>
        <v>12.6119</v>
      </c>
      <c r="AI111" s="58">
        <f t="shared" si="80"/>
        <v>67.691100000000006</v>
      </c>
      <c r="AJ111" s="58">
        <f>R$59</f>
        <v>6.9999999999999999E-4</v>
      </c>
      <c r="AK111" s="58">
        <f t="shared" si="81"/>
        <v>2.8E-3</v>
      </c>
      <c r="AL111" s="58">
        <f t="shared" si="81"/>
        <v>0</v>
      </c>
      <c r="AM111" s="58">
        <f t="shared" si="81"/>
        <v>0.1709</v>
      </c>
      <c r="AN111" s="58">
        <f t="shared" si="81"/>
        <v>4.5785999999999998</v>
      </c>
      <c r="AO111" s="58">
        <f t="shared" si="81"/>
        <v>5.0000000000000001E-4</v>
      </c>
      <c r="AP111" s="58">
        <f t="shared" si="81"/>
        <v>18.8171</v>
      </c>
      <c r="AQ111" s="58">
        <f t="shared" si="81"/>
        <v>67.694400000000002</v>
      </c>
      <c r="AS111" s="125">
        <f t="shared" ref="AS111:AS145" si="83">AB111</f>
        <v>1.1999999999999999E-3</v>
      </c>
      <c r="AT111" s="125">
        <f t="shared" ref="AT111:AT145" si="84">$AS111*B$90</f>
        <v>1.1999999999999999E-3</v>
      </c>
      <c r="AU111" s="125">
        <f t="shared" ref="AU111:AU145" si="85">$AS111*C$90</f>
        <v>1.1089557252138124E-3</v>
      </c>
      <c r="AV111" s="125">
        <f t="shared" ref="AV111:AV145" si="86">$AS111*D$90</f>
        <v>1.0715454556901273E-3</v>
      </c>
      <c r="AW111" s="125">
        <f t="shared" ref="AW111:AW145" si="87">$AS111*E$90</f>
        <v>1.0364893195309089E-3</v>
      </c>
      <c r="AX111" s="125">
        <f t="shared" ref="AX111:AX145" si="88">$AS111*F$90</f>
        <v>9.9466075420088541E-4</v>
      </c>
      <c r="AY111" s="125">
        <f t="shared" ref="AY111:AY145" si="89">AJ111</f>
        <v>6.9999999999999999E-4</v>
      </c>
      <c r="AZ111" s="125">
        <f t="shared" ref="AZ111:AZ145" si="90">$AY111*B$99</f>
        <v>6.9999999999999999E-4</v>
      </c>
      <c r="BA111" s="125">
        <f t="shared" ref="BA111:BA145" si="91">$AY111*C$99</f>
        <v>6.4764547935271884E-4</v>
      </c>
      <c r="BB111" s="125">
        <f t="shared" ref="BB111:BB145" si="92">$AY111*D$99</f>
        <v>6.2507025901276081E-4</v>
      </c>
      <c r="BC111" s="125">
        <f t="shared" ref="BC111:BC145" si="93">$AY111*E$99</f>
        <v>6.0622085286527025E-4</v>
      </c>
      <c r="BD111" s="125">
        <f t="shared" ref="BD111:BD145" si="94">$AY111*F$99</f>
        <v>5.8357406937584579E-4</v>
      </c>
      <c r="BE111" s="58"/>
      <c r="BF111" s="125">
        <f t="shared" ref="BF111:BF145" si="95">AG111</f>
        <v>8.0000000000000004E-4</v>
      </c>
      <c r="BG111" s="125">
        <f t="shared" ref="BG111:BG145" si="96">$BF111*B$90</f>
        <v>8.0000000000000004E-4</v>
      </c>
      <c r="BH111" s="125">
        <f t="shared" ref="BH111:BH145" si="97">$BF111*C$90</f>
        <v>7.3930381680920834E-4</v>
      </c>
      <c r="BI111" s="125">
        <f t="shared" ref="BI111:BI145" si="98">$BF111*D$90</f>
        <v>7.1436363712675162E-4</v>
      </c>
      <c r="BJ111" s="125">
        <f t="shared" ref="BJ111:BJ145" si="99">$BF111*E$90</f>
        <v>6.9099287968727276E-4</v>
      </c>
      <c r="BK111" s="125">
        <f t="shared" ref="BK111:BK145" si="100">$BF111*F$90</f>
        <v>6.6310716946725709E-4</v>
      </c>
      <c r="BL111" s="125">
        <f t="shared" ref="BL111:BL145" si="101">AO111</f>
        <v>5.0000000000000001E-4</v>
      </c>
      <c r="BM111" s="125">
        <f t="shared" ref="BM111:BM145" si="102">$BL111*B$99</f>
        <v>5.0000000000000001E-4</v>
      </c>
      <c r="BN111" s="125">
        <f t="shared" ref="BN111:BN145" si="103">$BL111*C$99</f>
        <v>4.6260391382337056E-4</v>
      </c>
      <c r="BO111" s="125">
        <f t="shared" ref="BO111:BO145" si="104">$BL111*D$99</f>
        <v>4.464787564376863E-4</v>
      </c>
      <c r="BP111" s="125">
        <f t="shared" ref="BP111:BP145" si="105">$BL111*E$99</f>
        <v>4.3301489490376444E-4</v>
      </c>
      <c r="BQ111" s="125">
        <f t="shared" ref="BQ111:BQ145" si="106">$BL111*F$99</f>
        <v>4.1683862098274699E-4</v>
      </c>
      <c r="BS111" s="58">
        <v>70</v>
      </c>
      <c r="BT111" s="32">
        <f t="shared" ref="BT111:BT141" si="107">AB115</f>
        <v>1.5E-3</v>
      </c>
      <c r="BU111" s="32">
        <f t="shared" ref="BU111:BU141" si="108">AG115</f>
        <v>1.2999999999999999E-3</v>
      </c>
      <c r="BV111" s="58">
        <f>1+$B$71*(IF('Male Inactive'!$O68&gt;=0, ((('Male Inactive'!$O68)/7)/60), 0))^0.25</f>
        <v>1</v>
      </c>
      <c r="BW111" s="58">
        <f>1+$B$71*(IF('Male Barely'!$O68&gt;=0, ((('Male Barely'!$O68)/7)/60), 0))^0.25</f>
        <v>0.91257468196162916</v>
      </c>
      <c r="BX111" s="58">
        <f>1+$B$71*(IF('Male Somewhat'!$O68&gt;=0, ((('Male Somewhat'!$O68)/7)/60), 0))^0.25</f>
        <v>0.89284227322934351</v>
      </c>
      <c r="BY111" s="58">
        <f>1+$B$71*(IF('Male Active'!$O68&gt;=0, ((('Male Active'!$O68)/7)/60), 0))^0.25</f>
        <v>0.87291926575688294</v>
      </c>
      <c r="BZ111" s="58">
        <f>1+$B$71*(IF('Male Highly'!$O68&gt;=0, ((('Male Highly'!$O68)/7)/60), 0))^0.25</f>
        <v>0.83625562432853073</v>
      </c>
      <c r="CA111" s="32">
        <f t="shared" ref="CA111:CA141" si="109">AJ115</f>
        <v>8.9999999999999998E-4</v>
      </c>
      <c r="CB111" s="32">
        <f t="shared" ref="CB111:CB141" si="110">AO115</f>
        <v>8.0000000000000004E-4</v>
      </c>
      <c r="CC111" s="58">
        <f>1+$B$71*(IF('Female Inactive'!$Q68&gt;=0, ((('Female Inactive'!$Q68)/7)/60), 0))^0.25</f>
        <v>0.9669512291272121</v>
      </c>
      <c r="CD111" s="58">
        <f>1+$B$71*(IF('Female Barely'!$Q68&gt;=0, ((('Female Barely'!$Q68)/7)/60), 0))^0.25</f>
        <v>0.92086245391242438</v>
      </c>
      <c r="CE111" s="58">
        <f>1+$B$71*(IF('Female Somewhat'!$Q68&gt;=0, ((('Female Somewhat'!$Q68)/7)/60), 0))^0.25</f>
        <v>0.89967082268412701</v>
      </c>
      <c r="CF111" s="58">
        <f>1+$B$71*(IF('Female Active'!$Q68&gt;=0, ((('Female Active'!$Q68)/7)/60), 0))^0.25</f>
        <v>0.88184322069938637</v>
      </c>
      <c r="CG111" s="58">
        <f>1+$B$71*(IF('Female Highly'!$Q68&gt;=0, ((('Female Highly'!$Q68)/7)/60), 0))^0.25</f>
        <v>0.8530472403560263</v>
      </c>
      <c r="CI111" s="136">
        <f t="shared" si="82"/>
        <v>70</v>
      </c>
      <c r="CJ111" s="136">
        <f t="shared" ref="CJ111:CJ141" si="111">BT111</f>
        <v>1.5E-3</v>
      </c>
      <c r="CK111" s="136">
        <f t="shared" ref="CK111:CK141" si="112">BU111</f>
        <v>1.2999999999999999E-3</v>
      </c>
      <c r="CL111" s="58">
        <f t="shared" ref="CL111:CL141" si="113">BV111/$BV111</f>
        <v>1</v>
      </c>
      <c r="CM111" s="58">
        <f t="shared" ref="CM111:CM141" si="114">BW111/$BV111</f>
        <v>0.91257468196162916</v>
      </c>
      <c r="CN111" s="58">
        <f t="shared" ref="CN111:CN141" si="115">BX111/$BV111</f>
        <v>0.89284227322934351</v>
      </c>
      <c r="CO111" s="58">
        <f t="shared" ref="CO111:CO141" si="116">BY111/$BV111</f>
        <v>0.87291926575688294</v>
      </c>
      <c r="CP111" s="58">
        <f t="shared" ref="CP111:CP141" si="117">BZ111/$BV111</f>
        <v>0.83625562432853073</v>
      </c>
      <c r="CQ111" s="136">
        <f t="shared" ref="CQ111:CQ141" si="118">CA111</f>
        <v>8.9999999999999998E-4</v>
      </c>
      <c r="CR111" s="136">
        <f t="shared" ref="CR111:CR141" si="119">CB111</f>
        <v>8.0000000000000004E-4</v>
      </c>
      <c r="CS111" s="58">
        <f t="shared" ref="CS111:CS141" si="120">CC111/$CC111</f>
        <v>1</v>
      </c>
      <c r="CT111" s="58">
        <f t="shared" ref="CT111:CT141" si="121">CD111/$CC111</f>
        <v>0.95233598776601347</v>
      </c>
      <c r="CU111" s="58">
        <f t="shared" ref="CU111:CU141" si="122">CE111/$CC111</f>
        <v>0.93042006213300577</v>
      </c>
      <c r="CV111" s="58">
        <f t="shared" ref="CV111:CV141" si="123">CF111/$CC111</f>
        <v>0.91198314261966884</v>
      </c>
      <c r="CW111" s="58">
        <f t="shared" ref="CW111:CW141" si="124">CG111/$CC111</f>
        <v>0.88220296397575537</v>
      </c>
    </row>
    <row r="112" spans="1:101">
      <c r="A112" s="5"/>
      <c r="B112" s="5"/>
      <c r="C112" s="5" t="s">
        <v>107</v>
      </c>
      <c r="D112" s="5">
        <v>4244.6980000000003</v>
      </c>
      <c r="E112" s="5">
        <v>5100.8180000000002</v>
      </c>
      <c r="F112" s="58"/>
      <c r="G112" s="58"/>
      <c r="H112" s="58"/>
      <c r="AA112" s="58">
        <v>67</v>
      </c>
      <c r="AB112" s="58">
        <f>F$59</f>
        <v>1.1999999999999999E-3</v>
      </c>
      <c r="AC112" s="58">
        <f t="shared" si="80"/>
        <v>4.4999999999999997E-3</v>
      </c>
      <c r="AD112" s="58">
        <f t="shared" si="80"/>
        <v>0</v>
      </c>
      <c r="AE112" s="58">
        <f t="shared" si="80"/>
        <v>0.17030000000000001</v>
      </c>
      <c r="AF112" s="58">
        <f t="shared" si="80"/>
        <v>4.5243000000000002</v>
      </c>
      <c r="AG112" s="58">
        <f t="shared" si="80"/>
        <v>8.0000000000000004E-4</v>
      </c>
      <c r="AH112" s="58">
        <f t="shared" si="80"/>
        <v>12.6119</v>
      </c>
      <c r="AI112" s="58">
        <f t="shared" si="80"/>
        <v>67.691100000000006</v>
      </c>
      <c r="AJ112" s="58">
        <f>R$59</f>
        <v>6.9999999999999999E-4</v>
      </c>
      <c r="AK112" s="58">
        <f t="shared" si="81"/>
        <v>2.8E-3</v>
      </c>
      <c r="AL112" s="58">
        <f t="shared" si="81"/>
        <v>0</v>
      </c>
      <c r="AM112" s="58">
        <f t="shared" si="81"/>
        <v>0.1709</v>
      </c>
      <c r="AN112" s="58">
        <f t="shared" si="81"/>
        <v>4.5785999999999998</v>
      </c>
      <c r="AO112" s="58">
        <f t="shared" si="81"/>
        <v>5.0000000000000001E-4</v>
      </c>
      <c r="AP112" s="58">
        <f t="shared" si="81"/>
        <v>18.8171</v>
      </c>
      <c r="AQ112" s="58">
        <f t="shared" si="81"/>
        <v>67.694400000000002</v>
      </c>
      <c r="AS112" s="125">
        <f t="shared" si="83"/>
        <v>1.1999999999999999E-3</v>
      </c>
      <c r="AT112" s="125">
        <f t="shared" si="84"/>
        <v>1.1999999999999999E-3</v>
      </c>
      <c r="AU112" s="125">
        <f t="shared" si="85"/>
        <v>1.1089557252138124E-3</v>
      </c>
      <c r="AV112" s="125">
        <f t="shared" si="86"/>
        <v>1.0715454556901273E-3</v>
      </c>
      <c r="AW112" s="125">
        <f t="shared" si="87"/>
        <v>1.0364893195309089E-3</v>
      </c>
      <c r="AX112" s="125">
        <f t="shared" si="88"/>
        <v>9.9466075420088541E-4</v>
      </c>
      <c r="AY112" s="125">
        <f t="shared" si="89"/>
        <v>6.9999999999999999E-4</v>
      </c>
      <c r="AZ112" s="125">
        <f t="shared" si="90"/>
        <v>6.9999999999999999E-4</v>
      </c>
      <c r="BA112" s="125">
        <f t="shared" si="91"/>
        <v>6.4764547935271884E-4</v>
      </c>
      <c r="BB112" s="125">
        <f t="shared" si="92"/>
        <v>6.2507025901276081E-4</v>
      </c>
      <c r="BC112" s="125">
        <f t="shared" si="93"/>
        <v>6.0622085286527025E-4</v>
      </c>
      <c r="BD112" s="125">
        <f t="shared" si="94"/>
        <v>5.8357406937584579E-4</v>
      </c>
      <c r="BE112" s="58"/>
      <c r="BF112" s="125">
        <f t="shared" si="95"/>
        <v>8.0000000000000004E-4</v>
      </c>
      <c r="BG112" s="125">
        <f t="shared" si="96"/>
        <v>8.0000000000000004E-4</v>
      </c>
      <c r="BH112" s="125">
        <f t="shared" si="97"/>
        <v>7.3930381680920834E-4</v>
      </c>
      <c r="BI112" s="125">
        <f t="shared" si="98"/>
        <v>7.1436363712675162E-4</v>
      </c>
      <c r="BJ112" s="125">
        <f t="shared" si="99"/>
        <v>6.9099287968727276E-4</v>
      </c>
      <c r="BK112" s="125">
        <f t="shared" si="100"/>
        <v>6.6310716946725709E-4</v>
      </c>
      <c r="BL112" s="125">
        <f t="shared" si="101"/>
        <v>5.0000000000000001E-4</v>
      </c>
      <c r="BM112" s="125">
        <f t="shared" si="102"/>
        <v>5.0000000000000001E-4</v>
      </c>
      <c r="BN112" s="125">
        <f t="shared" si="103"/>
        <v>4.6260391382337056E-4</v>
      </c>
      <c r="BO112" s="125">
        <f t="shared" si="104"/>
        <v>4.464787564376863E-4</v>
      </c>
      <c r="BP112" s="125">
        <f t="shared" si="105"/>
        <v>4.3301489490376444E-4</v>
      </c>
      <c r="BQ112" s="125">
        <f t="shared" si="106"/>
        <v>4.1683862098274699E-4</v>
      </c>
      <c r="BS112" s="58">
        <v>71</v>
      </c>
      <c r="BT112" s="32">
        <f t="shared" si="107"/>
        <v>1.5E-3</v>
      </c>
      <c r="BU112" s="32">
        <f t="shared" si="108"/>
        <v>1.2999999999999999E-3</v>
      </c>
      <c r="BV112" s="58">
        <f>1+$B$71*(IF('Male Inactive'!$O69&gt;=0, ((('Male Inactive'!$O69)/7)/60), 0))^0.25</f>
        <v>1</v>
      </c>
      <c r="BW112" s="58">
        <f>1+$B$71*(IF('Male Barely'!$O69&gt;=0, ((('Male Barely'!$O69)/7)/60), 0))^0.25</f>
        <v>0.91345134456188515</v>
      </c>
      <c r="BX112" s="58">
        <f>1+$B$71*(IF('Male Somewhat'!$O69&gt;=0, ((('Male Somewhat'!$O69)/7)/60), 0))^0.25</f>
        <v>0.89391680373716575</v>
      </c>
      <c r="BY112" s="58">
        <f>1+$B$71*(IF('Male Active'!$O69&gt;=0, ((('Male Active'!$O69)/7)/60), 0))^0.25</f>
        <v>0.87419357541252674</v>
      </c>
      <c r="BZ112" s="58">
        <f>1+$B$71*(IF('Male Highly'!$O69&gt;=0, ((('Male Highly'!$O69)/7)/60), 0))^0.25</f>
        <v>0.8378975808392346</v>
      </c>
      <c r="CA112" s="32">
        <f t="shared" si="109"/>
        <v>8.9999999999999998E-4</v>
      </c>
      <c r="CB112" s="32">
        <f t="shared" si="110"/>
        <v>8.0000000000000004E-4</v>
      </c>
      <c r="CC112" s="58">
        <f>1+$B$71*(IF('Female Inactive'!$Q69&gt;=0, ((('Female Inactive'!$Q69)/7)/60), 0))^0.25</f>
        <v>0.96727554844054509</v>
      </c>
      <c r="CD112" s="58">
        <f>1+$B$71*(IF('Female Barely'!$Q69&gt;=0, ((('Female Barely'!$Q69)/7)/60), 0))^0.25</f>
        <v>0.92163905872791896</v>
      </c>
      <c r="CE112" s="58">
        <f>1+$B$71*(IF('Female Somewhat'!$Q69&gt;=0, ((('Female Somewhat'!$Q69)/7)/60), 0))^0.25</f>
        <v>0.90065538849504945</v>
      </c>
      <c r="CF112" s="58">
        <f>1+$B$71*(IF('Female Active'!$Q69&gt;=0, ((('Female Active'!$Q69)/7)/60), 0))^0.25</f>
        <v>0.88300273509330807</v>
      </c>
      <c r="CG112" s="58">
        <f>1+$B$71*(IF('Female Highly'!$Q69&gt;=0, ((('Female Highly'!$Q69)/7)/60), 0))^0.25</f>
        <v>0.85448933992104747</v>
      </c>
      <c r="CI112" s="136">
        <f t="shared" si="82"/>
        <v>71</v>
      </c>
      <c r="CJ112" s="136">
        <f t="shared" si="111"/>
        <v>1.5E-3</v>
      </c>
      <c r="CK112" s="136">
        <f t="shared" si="112"/>
        <v>1.2999999999999999E-3</v>
      </c>
      <c r="CL112" s="58">
        <f t="shared" si="113"/>
        <v>1</v>
      </c>
      <c r="CM112" s="58">
        <f t="shared" si="114"/>
        <v>0.91345134456188515</v>
      </c>
      <c r="CN112" s="58">
        <f t="shared" si="115"/>
        <v>0.89391680373716575</v>
      </c>
      <c r="CO112" s="58">
        <f t="shared" si="116"/>
        <v>0.87419357541252674</v>
      </c>
      <c r="CP112" s="58">
        <f t="shared" si="117"/>
        <v>0.8378975808392346</v>
      </c>
      <c r="CQ112" s="136">
        <f t="shared" si="118"/>
        <v>8.9999999999999998E-4</v>
      </c>
      <c r="CR112" s="136">
        <f t="shared" si="119"/>
        <v>8.0000000000000004E-4</v>
      </c>
      <c r="CS112" s="58">
        <f t="shared" si="120"/>
        <v>1</v>
      </c>
      <c r="CT112" s="58">
        <f t="shared" si="121"/>
        <v>0.95281955613764668</v>
      </c>
      <c r="CU112" s="58">
        <f t="shared" si="122"/>
        <v>0.93112597537185593</v>
      </c>
      <c r="CV112" s="58">
        <f t="shared" si="123"/>
        <v>0.9128761049701889</v>
      </c>
      <c r="CW112" s="58">
        <f t="shared" si="124"/>
        <v>0.88339805683981876</v>
      </c>
    </row>
    <row r="113" spans="1:101">
      <c r="A113" s="5"/>
      <c r="B113" s="5"/>
      <c r="C113" s="5"/>
      <c r="D113" s="5"/>
      <c r="E113" s="5"/>
      <c r="F113" s="58"/>
      <c r="G113" s="58"/>
      <c r="H113" s="58"/>
      <c r="AA113" s="58">
        <v>68</v>
      </c>
      <c r="AB113" s="58">
        <f>F$59</f>
        <v>1.1999999999999999E-3</v>
      </c>
      <c r="AC113" s="58">
        <f t="shared" si="80"/>
        <v>4.4999999999999997E-3</v>
      </c>
      <c r="AD113" s="58">
        <f t="shared" si="80"/>
        <v>0</v>
      </c>
      <c r="AE113" s="58">
        <f t="shared" si="80"/>
        <v>0.17030000000000001</v>
      </c>
      <c r="AF113" s="58">
        <f t="shared" si="80"/>
        <v>4.5243000000000002</v>
      </c>
      <c r="AG113" s="58">
        <f t="shared" si="80"/>
        <v>8.0000000000000004E-4</v>
      </c>
      <c r="AH113" s="58">
        <f t="shared" si="80"/>
        <v>12.6119</v>
      </c>
      <c r="AI113" s="58">
        <f t="shared" si="80"/>
        <v>67.691100000000006</v>
      </c>
      <c r="AJ113" s="58">
        <f>R$59</f>
        <v>6.9999999999999999E-4</v>
      </c>
      <c r="AK113" s="58">
        <f t="shared" si="81"/>
        <v>2.8E-3</v>
      </c>
      <c r="AL113" s="58">
        <f t="shared" si="81"/>
        <v>0</v>
      </c>
      <c r="AM113" s="58">
        <f t="shared" si="81"/>
        <v>0.1709</v>
      </c>
      <c r="AN113" s="58">
        <f t="shared" si="81"/>
        <v>4.5785999999999998</v>
      </c>
      <c r="AO113" s="58">
        <f t="shared" si="81"/>
        <v>5.0000000000000001E-4</v>
      </c>
      <c r="AP113" s="58">
        <f t="shared" si="81"/>
        <v>18.8171</v>
      </c>
      <c r="AQ113" s="58">
        <f t="shared" si="81"/>
        <v>67.694400000000002</v>
      </c>
      <c r="AS113" s="125">
        <f t="shared" si="83"/>
        <v>1.1999999999999999E-3</v>
      </c>
      <c r="AT113" s="125">
        <f t="shared" si="84"/>
        <v>1.1999999999999999E-3</v>
      </c>
      <c r="AU113" s="125">
        <f t="shared" si="85"/>
        <v>1.1089557252138124E-3</v>
      </c>
      <c r="AV113" s="125">
        <f t="shared" si="86"/>
        <v>1.0715454556901273E-3</v>
      </c>
      <c r="AW113" s="125">
        <f t="shared" si="87"/>
        <v>1.0364893195309089E-3</v>
      </c>
      <c r="AX113" s="125">
        <f t="shared" si="88"/>
        <v>9.9466075420088541E-4</v>
      </c>
      <c r="AY113" s="125">
        <f t="shared" si="89"/>
        <v>6.9999999999999999E-4</v>
      </c>
      <c r="AZ113" s="125">
        <f t="shared" si="90"/>
        <v>6.9999999999999999E-4</v>
      </c>
      <c r="BA113" s="125">
        <f t="shared" si="91"/>
        <v>6.4764547935271884E-4</v>
      </c>
      <c r="BB113" s="125">
        <f t="shared" si="92"/>
        <v>6.2507025901276081E-4</v>
      </c>
      <c r="BC113" s="125">
        <f t="shared" si="93"/>
        <v>6.0622085286527025E-4</v>
      </c>
      <c r="BD113" s="125">
        <f t="shared" si="94"/>
        <v>5.8357406937584579E-4</v>
      </c>
      <c r="BE113" s="58"/>
      <c r="BF113" s="125">
        <f t="shared" si="95"/>
        <v>8.0000000000000004E-4</v>
      </c>
      <c r="BG113" s="125">
        <f t="shared" si="96"/>
        <v>8.0000000000000004E-4</v>
      </c>
      <c r="BH113" s="125">
        <f t="shared" si="97"/>
        <v>7.3930381680920834E-4</v>
      </c>
      <c r="BI113" s="125">
        <f t="shared" si="98"/>
        <v>7.1436363712675162E-4</v>
      </c>
      <c r="BJ113" s="125">
        <f t="shared" si="99"/>
        <v>6.9099287968727276E-4</v>
      </c>
      <c r="BK113" s="125">
        <f t="shared" si="100"/>
        <v>6.6310716946725709E-4</v>
      </c>
      <c r="BL113" s="125">
        <f t="shared" si="101"/>
        <v>5.0000000000000001E-4</v>
      </c>
      <c r="BM113" s="125">
        <f t="shared" si="102"/>
        <v>5.0000000000000001E-4</v>
      </c>
      <c r="BN113" s="125">
        <f t="shared" si="103"/>
        <v>4.6260391382337056E-4</v>
      </c>
      <c r="BO113" s="125">
        <f t="shared" si="104"/>
        <v>4.464787564376863E-4</v>
      </c>
      <c r="BP113" s="125">
        <f t="shared" si="105"/>
        <v>4.3301489490376444E-4</v>
      </c>
      <c r="BQ113" s="125">
        <f t="shared" si="106"/>
        <v>4.1683862098274699E-4</v>
      </c>
      <c r="BS113" s="58">
        <v>72</v>
      </c>
      <c r="BT113" s="32">
        <f t="shared" si="107"/>
        <v>1.5E-3</v>
      </c>
      <c r="BU113" s="32">
        <f t="shared" si="108"/>
        <v>1.2999999999999999E-3</v>
      </c>
      <c r="BV113" s="58">
        <f>1+$B$71*(IF('Male Inactive'!$O70&gt;=0, ((('Male Inactive'!$O70)/7)/60), 0))^0.25</f>
        <v>1</v>
      </c>
      <c r="BW113" s="58">
        <f>1+$B$71*(IF('Male Barely'!$O70&gt;=0, ((('Male Barely'!$O70)/7)/60), 0))^0.25</f>
        <v>0.91431921637553693</v>
      </c>
      <c r="BX113" s="58">
        <f>1+$B$71*(IF('Male Somewhat'!$O70&gt;=0, ((('Male Somewhat'!$O70)/7)/60), 0))^0.25</f>
        <v>0.89498055932611809</v>
      </c>
      <c r="BY113" s="58">
        <f>1+$B$71*(IF('Male Active'!$O70&gt;=0, ((('Male Active'!$O70)/7)/60), 0))^0.25</f>
        <v>0.87545510685195893</v>
      </c>
      <c r="BZ113" s="58">
        <f>1+$B$71*(IF('Male Highly'!$O70&gt;=0, ((('Male Highly'!$O70)/7)/60), 0))^0.25</f>
        <v>0.83952307253292102</v>
      </c>
      <c r="CA113" s="32">
        <f t="shared" si="109"/>
        <v>8.9999999999999998E-4</v>
      </c>
      <c r="CB113" s="32">
        <f t="shared" si="110"/>
        <v>8.0000000000000004E-4</v>
      </c>
      <c r="CC113" s="58">
        <f>1+$B$71*(IF('Female Inactive'!$Q70&gt;=0, ((('Female Inactive'!$Q70)/7)/60), 0))^0.25</f>
        <v>0.96759668509339725</v>
      </c>
      <c r="CD113" s="58">
        <f>1+$B$71*(IF('Female Barely'!$Q70&gt;=0, ((('Female Barely'!$Q70)/7)/60), 0))^0.25</f>
        <v>0.92240804244484187</v>
      </c>
      <c r="CE113" s="58">
        <f>1+$B$71*(IF('Female Somewhat'!$Q70&gt;=0, ((('Female Somewhat'!$Q70)/7)/60), 0))^0.25</f>
        <v>0.90163029241237336</v>
      </c>
      <c r="CF113" s="58">
        <f>1+$B$71*(IF('Female Active'!$Q70&gt;=0, ((('Female Active'!$Q70)/7)/60), 0))^0.25</f>
        <v>0.88415087076111964</v>
      </c>
      <c r="CG113" s="58">
        <f>1+$B$71*(IF('Female Highly'!$Q70&gt;=0, ((('Female Highly'!$Q70)/7)/60), 0))^0.25</f>
        <v>0.85591728765142128</v>
      </c>
      <c r="CI113" s="136">
        <f t="shared" si="82"/>
        <v>72</v>
      </c>
      <c r="CJ113" s="136">
        <f t="shared" si="111"/>
        <v>1.5E-3</v>
      </c>
      <c r="CK113" s="136">
        <f t="shared" si="112"/>
        <v>1.2999999999999999E-3</v>
      </c>
      <c r="CL113" s="58">
        <f t="shared" si="113"/>
        <v>1</v>
      </c>
      <c r="CM113" s="58">
        <f t="shared" si="114"/>
        <v>0.91431921637553693</v>
      </c>
      <c r="CN113" s="58">
        <f t="shared" si="115"/>
        <v>0.89498055932611809</v>
      </c>
      <c r="CO113" s="58">
        <f t="shared" si="116"/>
        <v>0.87545510685195893</v>
      </c>
      <c r="CP113" s="58">
        <f t="shared" si="117"/>
        <v>0.83952307253292102</v>
      </c>
      <c r="CQ113" s="136">
        <f t="shared" si="118"/>
        <v>8.9999999999999998E-4</v>
      </c>
      <c r="CR113" s="136">
        <f t="shared" si="119"/>
        <v>8.0000000000000004E-4</v>
      </c>
      <c r="CS113" s="58">
        <f t="shared" si="120"/>
        <v>1</v>
      </c>
      <c r="CT113" s="58">
        <f t="shared" si="121"/>
        <v>0.95329805967225534</v>
      </c>
      <c r="CU113" s="58">
        <f t="shared" si="122"/>
        <v>0.93182449496025666</v>
      </c>
      <c r="CV113" s="58">
        <f t="shared" si="123"/>
        <v>0.91375971454033766</v>
      </c>
      <c r="CW113" s="58">
        <f t="shared" si="124"/>
        <v>0.88458063244481233</v>
      </c>
    </row>
    <row r="114" spans="1:101">
      <c r="A114" s="5" t="s">
        <v>393</v>
      </c>
      <c r="B114" s="5"/>
      <c r="C114" s="5" t="s">
        <v>377</v>
      </c>
      <c r="D114" s="5" t="s">
        <v>389</v>
      </c>
      <c r="E114" s="5" t="s">
        <v>390</v>
      </c>
      <c r="F114" s="58"/>
      <c r="G114" s="58"/>
      <c r="H114" s="58"/>
      <c r="AA114" s="58">
        <v>69</v>
      </c>
      <c r="AB114" s="58">
        <f>F$59</f>
        <v>1.1999999999999999E-3</v>
      </c>
      <c r="AC114" s="58">
        <f t="shared" si="80"/>
        <v>4.4999999999999997E-3</v>
      </c>
      <c r="AD114" s="58">
        <f t="shared" si="80"/>
        <v>0</v>
      </c>
      <c r="AE114" s="58">
        <f t="shared" si="80"/>
        <v>0.17030000000000001</v>
      </c>
      <c r="AF114" s="58">
        <f t="shared" si="80"/>
        <v>4.5243000000000002</v>
      </c>
      <c r="AG114" s="58">
        <f t="shared" si="80"/>
        <v>8.0000000000000004E-4</v>
      </c>
      <c r="AH114" s="58">
        <f t="shared" si="80"/>
        <v>12.6119</v>
      </c>
      <c r="AI114" s="58">
        <f t="shared" si="80"/>
        <v>67.691100000000006</v>
      </c>
      <c r="AJ114" s="58">
        <f>R$59</f>
        <v>6.9999999999999999E-4</v>
      </c>
      <c r="AK114" s="58">
        <f t="shared" si="81"/>
        <v>2.8E-3</v>
      </c>
      <c r="AL114" s="58">
        <f t="shared" si="81"/>
        <v>0</v>
      </c>
      <c r="AM114" s="58">
        <f t="shared" si="81"/>
        <v>0.1709</v>
      </c>
      <c r="AN114" s="58">
        <f t="shared" si="81"/>
        <v>4.5785999999999998</v>
      </c>
      <c r="AO114" s="58">
        <f t="shared" si="81"/>
        <v>5.0000000000000001E-4</v>
      </c>
      <c r="AP114" s="58">
        <f t="shared" si="81"/>
        <v>18.8171</v>
      </c>
      <c r="AQ114" s="58">
        <f t="shared" si="81"/>
        <v>67.694400000000002</v>
      </c>
      <c r="AS114" s="125">
        <f t="shared" si="83"/>
        <v>1.1999999999999999E-3</v>
      </c>
      <c r="AT114" s="125">
        <f t="shared" si="84"/>
        <v>1.1999999999999999E-3</v>
      </c>
      <c r="AU114" s="125">
        <f t="shared" si="85"/>
        <v>1.1089557252138124E-3</v>
      </c>
      <c r="AV114" s="125">
        <f t="shared" si="86"/>
        <v>1.0715454556901273E-3</v>
      </c>
      <c r="AW114" s="125">
        <f t="shared" si="87"/>
        <v>1.0364893195309089E-3</v>
      </c>
      <c r="AX114" s="125">
        <f t="shared" si="88"/>
        <v>9.9466075420088541E-4</v>
      </c>
      <c r="AY114" s="125">
        <f t="shared" si="89"/>
        <v>6.9999999999999999E-4</v>
      </c>
      <c r="AZ114" s="125">
        <f t="shared" si="90"/>
        <v>6.9999999999999999E-4</v>
      </c>
      <c r="BA114" s="125">
        <f t="shared" si="91"/>
        <v>6.4764547935271884E-4</v>
      </c>
      <c r="BB114" s="125">
        <f t="shared" si="92"/>
        <v>6.2507025901276081E-4</v>
      </c>
      <c r="BC114" s="125">
        <f t="shared" si="93"/>
        <v>6.0622085286527025E-4</v>
      </c>
      <c r="BD114" s="125">
        <f t="shared" si="94"/>
        <v>5.8357406937584579E-4</v>
      </c>
      <c r="BE114" s="58"/>
      <c r="BF114" s="125">
        <f t="shared" si="95"/>
        <v>8.0000000000000004E-4</v>
      </c>
      <c r="BG114" s="125">
        <f t="shared" si="96"/>
        <v>8.0000000000000004E-4</v>
      </c>
      <c r="BH114" s="125">
        <f t="shared" si="97"/>
        <v>7.3930381680920834E-4</v>
      </c>
      <c r="BI114" s="125">
        <f t="shared" si="98"/>
        <v>7.1436363712675162E-4</v>
      </c>
      <c r="BJ114" s="125">
        <f t="shared" si="99"/>
        <v>6.9099287968727276E-4</v>
      </c>
      <c r="BK114" s="125">
        <f t="shared" si="100"/>
        <v>6.6310716946725709E-4</v>
      </c>
      <c r="BL114" s="125">
        <f t="shared" si="101"/>
        <v>5.0000000000000001E-4</v>
      </c>
      <c r="BM114" s="125">
        <f t="shared" si="102"/>
        <v>5.0000000000000001E-4</v>
      </c>
      <c r="BN114" s="125">
        <f t="shared" si="103"/>
        <v>4.6260391382337056E-4</v>
      </c>
      <c r="BO114" s="125">
        <f t="shared" si="104"/>
        <v>4.464787564376863E-4</v>
      </c>
      <c r="BP114" s="125">
        <f t="shared" si="105"/>
        <v>4.3301489490376444E-4</v>
      </c>
      <c r="BQ114" s="125">
        <f t="shared" si="106"/>
        <v>4.1683862098274699E-4</v>
      </c>
      <c r="BS114" s="58">
        <v>73</v>
      </c>
      <c r="BT114" s="32">
        <f t="shared" si="107"/>
        <v>1.5E-3</v>
      </c>
      <c r="BU114" s="32">
        <f t="shared" si="108"/>
        <v>1.2999999999999999E-3</v>
      </c>
      <c r="BV114" s="58">
        <f>1+$B$71*(IF('Male Inactive'!$O71&gt;=0, ((('Male Inactive'!$O71)/7)/60), 0))^0.25</f>
        <v>1</v>
      </c>
      <c r="BW114" s="58">
        <f>1+$B$71*(IF('Male Barely'!$O71&gt;=0, ((('Male Barely'!$O71)/7)/60), 0))^0.25</f>
        <v>0.91517838555272224</v>
      </c>
      <c r="BX114" s="58">
        <f>1+$B$71*(IF('Male Somewhat'!$O71&gt;=0, ((('Male Somewhat'!$O71)/7)/60), 0))^0.25</f>
        <v>0.8960336480423432</v>
      </c>
      <c r="BY114" s="58">
        <f>1+$B$71*(IF('Male Active'!$O71&gt;=0, ((('Male Active'!$O71)/7)/60), 0))^0.25</f>
        <v>0.87670398820950635</v>
      </c>
      <c r="BZ114" s="58">
        <f>1+$B$71*(IF('Male Highly'!$O71&gt;=0, ((('Male Highly'!$O71)/7)/60), 0))^0.25</f>
        <v>0.84113226451152656</v>
      </c>
      <c r="CA114" s="32">
        <f t="shared" si="109"/>
        <v>8.9999999999999998E-4</v>
      </c>
      <c r="CB114" s="32">
        <f t="shared" si="110"/>
        <v>8.0000000000000004E-4</v>
      </c>
      <c r="CC114" s="58">
        <f>1+$B$71*(IF('Female Inactive'!$Q71&gt;=0, ((('Female Inactive'!$Q71)/7)/60), 0))^0.25</f>
        <v>0.96791467031834477</v>
      </c>
      <c r="CD114" s="58">
        <f>1+$B$71*(IF('Female Barely'!$Q71&gt;=0, ((('Female Barely'!$Q71)/7)/60), 0))^0.25</f>
        <v>0.92316947985173725</v>
      </c>
      <c r="CE114" s="58">
        <f>1+$B$71*(IF('Female Somewhat'!$Q71&gt;=0, ((('Female Somewhat'!$Q71)/7)/60), 0))^0.25</f>
        <v>0.90259562925168857</v>
      </c>
      <c r="CF114" s="58">
        <f>1+$B$71*(IF('Female Active'!$Q71&gt;=0, ((('Female Active'!$Q71)/7)/60), 0))^0.25</f>
        <v>0.88528773936629734</v>
      </c>
      <c r="CG114" s="58">
        <f>1+$B$71*(IF('Female Highly'!$Q71&gt;=0, ((('Female Highly'!$Q71)/7)/60), 0))^0.25</f>
        <v>0.85733122242412196</v>
      </c>
      <c r="CI114" s="136">
        <f t="shared" si="82"/>
        <v>73</v>
      </c>
      <c r="CJ114" s="136">
        <f t="shared" si="111"/>
        <v>1.5E-3</v>
      </c>
      <c r="CK114" s="136">
        <f t="shared" si="112"/>
        <v>1.2999999999999999E-3</v>
      </c>
      <c r="CL114" s="58">
        <f t="shared" si="113"/>
        <v>1</v>
      </c>
      <c r="CM114" s="58">
        <f t="shared" si="114"/>
        <v>0.91517838555272224</v>
      </c>
      <c r="CN114" s="58">
        <f t="shared" si="115"/>
        <v>0.8960336480423432</v>
      </c>
      <c r="CO114" s="58">
        <f t="shared" si="116"/>
        <v>0.87670398820950635</v>
      </c>
      <c r="CP114" s="58">
        <f t="shared" si="117"/>
        <v>0.84113226451152656</v>
      </c>
      <c r="CQ114" s="136">
        <f t="shared" si="118"/>
        <v>8.9999999999999998E-4</v>
      </c>
      <c r="CR114" s="136">
        <f t="shared" si="119"/>
        <v>8.0000000000000004E-4</v>
      </c>
      <c r="CS114" s="58">
        <f t="shared" si="120"/>
        <v>1</v>
      </c>
      <c r="CT114" s="58">
        <f t="shared" si="121"/>
        <v>0.9537715546227945</v>
      </c>
      <c r="CU114" s="58">
        <f t="shared" si="122"/>
        <v>0.93251570301628661</v>
      </c>
      <c r="CV114" s="58">
        <f t="shared" si="123"/>
        <v>0.9146340752074027</v>
      </c>
      <c r="CW114" s="58">
        <f t="shared" si="124"/>
        <v>0.88575082981452058</v>
      </c>
    </row>
    <row r="115" spans="1:101">
      <c r="A115" s="5"/>
      <c r="B115" s="5"/>
      <c r="C115" s="5"/>
      <c r="D115" s="5"/>
      <c r="E115" s="5"/>
      <c r="F115" s="58"/>
      <c r="G115" s="58"/>
      <c r="H115" s="58"/>
      <c r="AA115" s="58">
        <v>70</v>
      </c>
      <c r="AB115" s="58">
        <f>F$60</f>
        <v>1.5E-3</v>
      </c>
      <c r="AC115" s="58">
        <f t="shared" ref="AC115:AI119" si="125">G$60</f>
        <v>6.3E-3</v>
      </c>
      <c r="AD115" s="58">
        <f t="shared" si="125"/>
        <v>0</v>
      </c>
      <c r="AE115" s="58">
        <f t="shared" si="125"/>
        <v>0.20349999999999999</v>
      </c>
      <c r="AF115" s="58">
        <f t="shared" si="125"/>
        <v>3.6919</v>
      </c>
      <c r="AG115" s="58">
        <f t="shared" si="125"/>
        <v>1.2999999999999999E-3</v>
      </c>
      <c r="AH115" s="58">
        <f t="shared" si="125"/>
        <v>9.2383000000000006</v>
      </c>
      <c r="AI115" s="58">
        <f t="shared" si="125"/>
        <v>72.558000000000007</v>
      </c>
      <c r="AJ115" s="58">
        <f>R$60</f>
        <v>8.9999999999999998E-4</v>
      </c>
      <c r="AK115" s="58">
        <f t="shared" ref="AK115:AQ119" si="126">S$60</f>
        <v>3.8E-3</v>
      </c>
      <c r="AL115" s="58">
        <f t="shared" si="126"/>
        <v>0</v>
      </c>
      <c r="AM115" s="58">
        <f t="shared" si="126"/>
        <v>0.2087</v>
      </c>
      <c r="AN115" s="58">
        <f t="shared" si="126"/>
        <v>3.7046000000000001</v>
      </c>
      <c r="AO115" s="58">
        <f t="shared" si="126"/>
        <v>8.0000000000000004E-4</v>
      </c>
      <c r="AP115" s="58">
        <f t="shared" si="126"/>
        <v>13.8751</v>
      </c>
      <c r="AQ115" s="58">
        <f t="shared" si="126"/>
        <v>72.559700000000007</v>
      </c>
      <c r="AS115" s="125">
        <f t="shared" si="83"/>
        <v>1.5E-3</v>
      </c>
      <c r="AT115" s="125">
        <f t="shared" si="84"/>
        <v>1.5E-3</v>
      </c>
      <c r="AU115" s="125">
        <f t="shared" si="85"/>
        <v>1.3861946565172656E-3</v>
      </c>
      <c r="AV115" s="125">
        <f t="shared" si="86"/>
        <v>1.3394318196126593E-3</v>
      </c>
      <c r="AW115" s="125">
        <f t="shared" si="87"/>
        <v>1.2956116494136363E-3</v>
      </c>
      <c r="AX115" s="125">
        <f t="shared" si="88"/>
        <v>1.243325942751107E-3</v>
      </c>
      <c r="AY115" s="125">
        <f t="shared" si="89"/>
        <v>8.9999999999999998E-4</v>
      </c>
      <c r="AZ115" s="125">
        <f t="shared" si="90"/>
        <v>8.9999999999999998E-4</v>
      </c>
      <c r="BA115" s="125">
        <f t="shared" si="91"/>
        <v>8.3268704488206695E-4</v>
      </c>
      <c r="BB115" s="125">
        <f t="shared" si="92"/>
        <v>8.0366176158783533E-4</v>
      </c>
      <c r="BC115" s="125">
        <f t="shared" si="93"/>
        <v>7.79426810826776E-4</v>
      </c>
      <c r="BD115" s="125">
        <f t="shared" si="94"/>
        <v>7.5030951776894458E-4</v>
      </c>
      <c r="BE115" s="58"/>
      <c r="BF115" s="125">
        <f t="shared" si="95"/>
        <v>1.2999999999999999E-3</v>
      </c>
      <c r="BG115" s="125">
        <f t="shared" si="96"/>
        <v>1.2999999999999999E-3</v>
      </c>
      <c r="BH115" s="125">
        <f t="shared" si="97"/>
        <v>1.2013687023149635E-3</v>
      </c>
      <c r="BI115" s="125">
        <f t="shared" si="98"/>
        <v>1.1608409103309714E-3</v>
      </c>
      <c r="BJ115" s="125">
        <f t="shared" si="99"/>
        <v>1.122863429491818E-3</v>
      </c>
      <c r="BK115" s="125">
        <f t="shared" si="100"/>
        <v>1.0775491503842926E-3</v>
      </c>
      <c r="BL115" s="125">
        <f t="shared" si="101"/>
        <v>8.0000000000000004E-4</v>
      </c>
      <c r="BM115" s="125">
        <f t="shared" si="102"/>
        <v>8.0000000000000004E-4</v>
      </c>
      <c r="BN115" s="125">
        <f t="shared" si="103"/>
        <v>7.401662621173929E-4</v>
      </c>
      <c r="BO115" s="125">
        <f t="shared" si="104"/>
        <v>7.1436601030029807E-4</v>
      </c>
      <c r="BP115" s="125">
        <f t="shared" si="105"/>
        <v>6.9282383184602313E-4</v>
      </c>
      <c r="BQ115" s="125">
        <f t="shared" si="106"/>
        <v>6.6694179357239518E-4</v>
      </c>
      <c r="BS115" s="58">
        <v>74</v>
      </c>
      <c r="BT115" s="32">
        <f t="shared" si="107"/>
        <v>1.5E-3</v>
      </c>
      <c r="BU115" s="32">
        <f t="shared" si="108"/>
        <v>1.2999999999999999E-3</v>
      </c>
      <c r="BV115" s="58">
        <f>1+$B$71*(IF('Male Inactive'!$O72&gt;=0, ((('Male Inactive'!$O72)/7)/60), 0))^0.25</f>
        <v>1</v>
      </c>
      <c r="BW115" s="58">
        <f>1+$B$71*(IF('Male Barely'!$O72&gt;=0, ((('Male Barely'!$O72)/7)/60), 0))^0.25</f>
        <v>0.91602893935964835</v>
      </c>
      <c r="BX115" s="58">
        <f>1+$B$71*(IF('Male Somewhat'!$O72&gt;=0, ((('Male Somewhat'!$O72)/7)/60), 0))^0.25</f>
        <v>0.89707617684854468</v>
      </c>
      <c r="BY115" s="58">
        <f>1+$B$71*(IF('Male Active'!$O72&gt;=0, ((('Male Active'!$O72)/7)/60), 0))^0.25</f>
        <v>0.8779403463346207</v>
      </c>
      <c r="BZ115" s="58">
        <f>1+$B$71*(IF('Male Highly'!$O72&gt;=0, ((('Male Highly'!$O72)/7)/60), 0))^0.25</f>
        <v>0.84272532022141822</v>
      </c>
      <c r="CA115" s="32">
        <f t="shared" si="109"/>
        <v>8.9999999999999998E-4</v>
      </c>
      <c r="CB115" s="32">
        <f t="shared" si="110"/>
        <v>8.0000000000000004E-4</v>
      </c>
      <c r="CC115" s="58">
        <f>1+$B$71*(IF('Female Inactive'!$Q72&gt;=0, ((('Female Inactive'!$Q72)/7)/60), 0))^0.25</f>
        <v>0.9682295350414678</v>
      </c>
      <c r="CD115" s="58">
        <f>1+$B$71*(IF('Female Barely'!$Q72&gt;=0, ((('Female Barely'!$Q72)/7)/60), 0))^0.25</f>
        <v>0.92392344500322254</v>
      </c>
      <c r="CE115" s="58">
        <f>1+$B$71*(IF('Female Somewhat'!$Q72&gt;=0, ((('Female Somewhat'!$Q72)/7)/60), 0))^0.25</f>
        <v>0.90355149289812575</v>
      </c>
      <c r="CF115" s="58">
        <f>1+$B$71*(IF('Female Active'!$Q72&gt;=0, ((('Female Active'!$Q72)/7)/60), 0))^0.25</f>
        <v>0.88641345147652406</v>
      </c>
      <c r="CG115" s="58">
        <f>1+$B$71*(IF('Female Highly'!$Q72&gt;=0, ((('Female Highly'!$Q72)/7)/60), 0))^0.25</f>
        <v>0.85873128175327451</v>
      </c>
      <c r="CI115" s="136">
        <f t="shared" si="82"/>
        <v>74</v>
      </c>
      <c r="CJ115" s="136">
        <f t="shared" si="111"/>
        <v>1.5E-3</v>
      </c>
      <c r="CK115" s="136">
        <f t="shared" si="112"/>
        <v>1.2999999999999999E-3</v>
      </c>
      <c r="CL115" s="58">
        <f t="shared" si="113"/>
        <v>1</v>
      </c>
      <c r="CM115" s="58">
        <f t="shared" si="114"/>
        <v>0.91602893935964835</v>
      </c>
      <c r="CN115" s="58">
        <f t="shared" si="115"/>
        <v>0.89707617684854468</v>
      </c>
      <c r="CO115" s="58">
        <f t="shared" si="116"/>
        <v>0.8779403463346207</v>
      </c>
      <c r="CP115" s="58">
        <f t="shared" si="117"/>
        <v>0.84272532022141822</v>
      </c>
      <c r="CQ115" s="136">
        <f t="shared" si="118"/>
        <v>8.9999999999999998E-4</v>
      </c>
      <c r="CR115" s="136">
        <f t="shared" si="119"/>
        <v>8.0000000000000004E-4</v>
      </c>
      <c r="CS115" s="58">
        <f t="shared" si="120"/>
        <v>1</v>
      </c>
      <c r="CT115" s="58">
        <f t="shared" si="121"/>
        <v>0.95424009655277897</v>
      </c>
      <c r="CU115" s="58">
        <f t="shared" si="122"/>
        <v>0.93319968065158021</v>
      </c>
      <c r="CV115" s="58">
        <f t="shared" si="123"/>
        <v>0.91549928957554505</v>
      </c>
      <c r="CW115" s="58">
        <f t="shared" si="124"/>
        <v>0.88690878626884306</v>
      </c>
    </row>
    <row r="116" spans="1:101">
      <c r="A116" s="5"/>
      <c r="B116" s="5"/>
      <c r="C116" s="5">
        <v>0</v>
      </c>
      <c r="D116" s="5">
        <v>0</v>
      </c>
      <c r="E116" s="5">
        <v>0</v>
      </c>
      <c r="F116" s="58"/>
      <c r="G116" s="58"/>
      <c r="H116" s="58"/>
      <c r="AA116" s="58">
        <v>71</v>
      </c>
      <c r="AB116" s="58">
        <f>F$60</f>
        <v>1.5E-3</v>
      </c>
      <c r="AC116" s="58">
        <f t="shared" si="125"/>
        <v>6.3E-3</v>
      </c>
      <c r="AD116" s="58">
        <f t="shared" si="125"/>
        <v>0</v>
      </c>
      <c r="AE116" s="58">
        <f t="shared" si="125"/>
        <v>0.20349999999999999</v>
      </c>
      <c r="AF116" s="58">
        <f t="shared" si="125"/>
        <v>3.6919</v>
      </c>
      <c r="AG116" s="58">
        <f t="shared" si="125"/>
        <v>1.2999999999999999E-3</v>
      </c>
      <c r="AH116" s="58">
        <f t="shared" si="125"/>
        <v>9.2383000000000006</v>
      </c>
      <c r="AI116" s="58">
        <f t="shared" si="125"/>
        <v>72.558000000000007</v>
      </c>
      <c r="AJ116" s="58">
        <f>R$60</f>
        <v>8.9999999999999998E-4</v>
      </c>
      <c r="AK116" s="58">
        <f t="shared" si="126"/>
        <v>3.8E-3</v>
      </c>
      <c r="AL116" s="58">
        <f t="shared" si="126"/>
        <v>0</v>
      </c>
      <c r="AM116" s="58">
        <f t="shared" si="126"/>
        <v>0.2087</v>
      </c>
      <c r="AN116" s="58">
        <f t="shared" si="126"/>
        <v>3.7046000000000001</v>
      </c>
      <c r="AO116" s="58">
        <f t="shared" si="126"/>
        <v>8.0000000000000004E-4</v>
      </c>
      <c r="AP116" s="58">
        <f t="shared" si="126"/>
        <v>13.8751</v>
      </c>
      <c r="AQ116" s="58">
        <f t="shared" si="126"/>
        <v>72.559700000000007</v>
      </c>
      <c r="AS116" s="125">
        <f t="shared" si="83"/>
        <v>1.5E-3</v>
      </c>
      <c r="AT116" s="125">
        <f t="shared" si="84"/>
        <v>1.5E-3</v>
      </c>
      <c r="AU116" s="125">
        <f t="shared" si="85"/>
        <v>1.3861946565172656E-3</v>
      </c>
      <c r="AV116" s="125">
        <f t="shared" si="86"/>
        <v>1.3394318196126593E-3</v>
      </c>
      <c r="AW116" s="125">
        <f t="shared" si="87"/>
        <v>1.2956116494136363E-3</v>
      </c>
      <c r="AX116" s="125">
        <f t="shared" si="88"/>
        <v>1.243325942751107E-3</v>
      </c>
      <c r="AY116" s="125">
        <f t="shared" si="89"/>
        <v>8.9999999999999998E-4</v>
      </c>
      <c r="AZ116" s="125">
        <f t="shared" si="90"/>
        <v>8.9999999999999998E-4</v>
      </c>
      <c r="BA116" s="125">
        <f t="shared" si="91"/>
        <v>8.3268704488206695E-4</v>
      </c>
      <c r="BB116" s="125">
        <f t="shared" si="92"/>
        <v>8.0366176158783533E-4</v>
      </c>
      <c r="BC116" s="125">
        <f t="shared" si="93"/>
        <v>7.79426810826776E-4</v>
      </c>
      <c r="BD116" s="125">
        <f t="shared" si="94"/>
        <v>7.5030951776894458E-4</v>
      </c>
      <c r="BE116" s="58"/>
      <c r="BF116" s="125">
        <f t="shared" si="95"/>
        <v>1.2999999999999999E-3</v>
      </c>
      <c r="BG116" s="125">
        <f t="shared" si="96"/>
        <v>1.2999999999999999E-3</v>
      </c>
      <c r="BH116" s="125">
        <f t="shared" si="97"/>
        <v>1.2013687023149635E-3</v>
      </c>
      <c r="BI116" s="125">
        <f t="shared" si="98"/>
        <v>1.1608409103309714E-3</v>
      </c>
      <c r="BJ116" s="125">
        <f t="shared" si="99"/>
        <v>1.122863429491818E-3</v>
      </c>
      <c r="BK116" s="125">
        <f t="shared" si="100"/>
        <v>1.0775491503842926E-3</v>
      </c>
      <c r="BL116" s="125">
        <f t="shared" si="101"/>
        <v>8.0000000000000004E-4</v>
      </c>
      <c r="BM116" s="125">
        <f t="shared" si="102"/>
        <v>8.0000000000000004E-4</v>
      </c>
      <c r="BN116" s="125">
        <f t="shared" si="103"/>
        <v>7.401662621173929E-4</v>
      </c>
      <c r="BO116" s="125">
        <f t="shared" si="104"/>
        <v>7.1436601030029807E-4</v>
      </c>
      <c r="BP116" s="125">
        <f t="shared" si="105"/>
        <v>6.9282383184602313E-4</v>
      </c>
      <c r="BQ116" s="125">
        <f t="shared" si="106"/>
        <v>6.6694179357239518E-4</v>
      </c>
      <c r="BS116" s="58">
        <v>75</v>
      </c>
      <c r="BT116" s="32">
        <f t="shared" si="107"/>
        <v>2E-3</v>
      </c>
      <c r="BU116" s="32">
        <f t="shared" si="108"/>
        <v>1.8E-3</v>
      </c>
      <c r="BV116" s="58">
        <f>1+$B$71*(IF('Male Inactive'!$O73&gt;=0, ((('Male Inactive'!$O73)/7)/60), 0))^0.25</f>
        <v>1</v>
      </c>
      <c r="BW116" s="58">
        <f>1+$B$71*(IF('Male Barely'!$O73&gt;=0, ((('Male Barely'!$O73)/7)/60), 0))^0.25</f>
        <v>0.9168709641874554</v>
      </c>
      <c r="BX116" s="58">
        <f>1+$B$71*(IF('Male Somewhat'!$O73&gt;=0, ((('Male Somewhat'!$O73)/7)/60), 0))^0.25</f>
        <v>0.89810825163485142</v>
      </c>
      <c r="BY116" s="58">
        <f>1+$B$71*(IF('Male Active'!$O73&gt;=0, ((('Male Active'!$O73)/7)/60), 0))^0.25</f>
        <v>0.87916430680476376</v>
      </c>
      <c r="BZ116" s="58">
        <f>1+$B$71*(IF('Male Highly'!$O73&gt;=0, ((('Male Highly'!$O73)/7)/60), 0))^0.25</f>
        <v>0.84430240146999436</v>
      </c>
      <c r="CA116" s="32">
        <f t="shared" si="109"/>
        <v>1.1999999999999999E-3</v>
      </c>
      <c r="CB116" s="32">
        <f t="shared" si="110"/>
        <v>1.1000000000000001E-3</v>
      </c>
      <c r="CC116" s="58">
        <f>1+$B$71*(IF('Female Inactive'!$Q73&gt;=0, ((('Female Inactive'!$Q73)/7)/60), 0))^0.25</f>
        <v>0.96854130988535792</v>
      </c>
      <c r="CD116" s="58">
        <f>1+$B$71*(IF('Female Barely'!$Q73&gt;=0, ((('Female Barely'!$Q73)/7)/60), 0))^0.25</f>
        <v>0.92467001122719106</v>
      </c>
      <c r="CE116" s="58">
        <f>1+$B$71*(IF('Female Somewhat'!$Q73&gt;=0, ((('Female Somewhat'!$Q73)/7)/60), 0))^0.25</f>
        <v>0.90449797631548734</v>
      </c>
      <c r="CF116" s="58">
        <f>1+$B$71*(IF('Female Active'!$Q73&gt;=0, ((('Female Active'!$Q73)/7)/60), 0))^0.25</f>
        <v>0.88752811657444253</v>
      </c>
      <c r="CG116" s="58">
        <f>1+$B$71*(IF('Female Highly'!$Q73&gt;=0, ((('Female Highly'!$Q73)/7)/60), 0))^0.25</f>
        <v>0.86011760180352914</v>
      </c>
      <c r="CI116" s="136">
        <f t="shared" si="82"/>
        <v>75</v>
      </c>
      <c r="CJ116" s="136">
        <f t="shared" si="111"/>
        <v>2E-3</v>
      </c>
      <c r="CK116" s="136">
        <f t="shared" si="112"/>
        <v>1.8E-3</v>
      </c>
      <c r="CL116" s="58">
        <f t="shared" si="113"/>
        <v>1</v>
      </c>
      <c r="CM116" s="58">
        <f t="shared" si="114"/>
        <v>0.9168709641874554</v>
      </c>
      <c r="CN116" s="58">
        <f t="shared" si="115"/>
        <v>0.89810825163485142</v>
      </c>
      <c r="CO116" s="58">
        <f t="shared" si="116"/>
        <v>0.87916430680476376</v>
      </c>
      <c r="CP116" s="58">
        <f t="shared" si="117"/>
        <v>0.84430240146999436</v>
      </c>
      <c r="CQ116" s="136">
        <f t="shared" si="118"/>
        <v>1.1999999999999999E-3</v>
      </c>
      <c r="CR116" s="136">
        <f t="shared" si="119"/>
        <v>1.1000000000000001E-3</v>
      </c>
      <c r="CS116" s="58">
        <f t="shared" si="120"/>
        <v>1</v>
      </c>
      <c r="CT116" s="58">
        <f t="shared" si="121"/>
        <v>0.95470374034602645</v>
      </c>
      <c r="CU116" s="58">
        <f t="shared" si="122"/>
        <v>0.93387650798554878</v>
      </c>
      <c r="CV116" s="58">
        <f t="shared" si="123"/>
        <v>0.91635545899378879</v>
      </c>
      <c r="CW116" s="58">
        <f t="shared" si="124"/>
        <v>0.88805463744787261</v>
      </c>
    </row>
    <row r="117" spans="1:101">
      <c r="A117" s="5"/>
      <c r="B117" s="5"/>
      <c r="C117" s="5">
        <v>1</v>
      </c>
      <c r="D117" s="5">
        <v>380.05919999999998</v>
      </c>
      <c r="E117" s="5">
        <v>281.13580000000002</v>
      </c>
      <c r="F117" s="58"/>
      <c r="G117" s="58"/>
      <c r="H117" s="58"/>
      <c r="AA117" s="58">
        <v>72</v>
      </c>
      <c r="AB117" s="58">
        <f>F$60</f>
        <v>1.5E-3</v>
      </c>
      <c r="AC117" s="58">
        <f t="shared" si="125"/>
        <v>6.3E-3</v>
      </c>
      <c r="AD117" s="58">
        <f t="shared" si="125"/>
        <v>0</v>
      </c>
      <c r="AE117" s="58">
        <f t="shared" si="125"/>
        <v>0.20349999999999999</v>
      </c>
      <c r="AF117" s="58">
        <f t="shared" si="125"/>
        <v>3.6919</v>
      </c>
      <c r="AG117" s="58">
        <f t="shared" si="125"/>
        <v>1.2999999999999999E-3</v>
      </c>
      <c r="AH117" s="58">
        <f t="shared" si="125"/>
        <v>9.2383000000000006</v>
      </c>
      <c r="AI117" s="58">
        <f t="shared" si="125"/>
        <v>72.558000000000007</v>
      </c>
      <c r="AJ117" s="58">
        <f>R$60</f>
        <v>8.9999999999999998E-4</v>
      </c>
      <c r="AK117" s="58">
        <f t="shared" si="126"/>
        <v>3.8E-3</v>
      </c>
      <c r="AL117" s="58">
        <f t="shared" si="126"/>
        <v>0</v>
      </c>
      <c r="AM117" s="58">
        <f t="shared" si="126"/>
        <v>0.2087</v>
      </c>
      <c r="AN117" s="58">
        <f t="shared" si="126"/>
        <v>3.7046000000000001</v>
      </c>
      <c r="AO117" s="58">
        <f t="shared" si="126"/>
        <v>8.0000000000000004E-4</v>
      </c>
      <c r="AP117" s="58">
        <f t="shared" si="126"/>
        <v>13.8751</v>
      </c>
      <c r="AQ117" s="58">
        <f t="shared" si="126"/>
        <v>72.559700000000007</v>
      </c>
      <c r="AS117" s="125">
        <f t="shared" si="83"/>
        <v>1.5E-3</v>
      </c>
      <c r="AT117" s="125">
        <f t="shared" si="84"/>
        <v>1.5E-3</v>
      </c>
      <c r="AU117" s="125">
        <f t="shared" si="85"/>
        <v>1.3861946565172656E-3</v>
      </c>
      <c r="AV117" s="125">
        <f t="shared" si="86"/>
        <v>1.3394318196126593E-3</v>
      </c>
      <c r="AW117" s="125">
        <f t="shared" si="87"/>
        <v>1.2956116494136363E-3</v>
      </c>
      <c r="AX117" s="125">
        <f t="shared" si="88"/>
        <v>1.243325942751107E-3</v>
      </c>
      <c r="AY117" s="125">
        <f t="shared" si="89"/>
        <v>8.9999999999999998E-4</v>
      </c>
      <c r="AZ117" s="125">
        <f t="shared" si="90"/>
        <v>8.9999999999999998E-4</v>
      </c>
      <c r="BA117" s="125">
        <f t="shared" si="91"/>
        <v>8.3268704488206695E-4</v>
      </c>
      <c r="BB117" s="125">
        <f t="shared" si="92"/>
        <v>8.0366176158783533E-4</v>
      </c>
      <c r="BC117" s="125">
        <f t="shared" si="93"/>
        <v>7.79426810826776E-4</v>
      </c>
      <c r="BD117" s="125">
        <f t="shared" si="94"/>
        <v>7.5030951776894458E-4</v>
      </c>
      <c r="BE117" s="58"/>
      <c r="BF117" s="125">
        <f t="shared" si="95"/>
        <v>1.2999999999999999E-3</v>
      </c>
      <c r="BG117" s="125">
        <f t="shared" si="96"/>
        <v>1.2999999999999999E-3</v>
      </c>
      <c r="BH117" s="125">
        <f t="shared" si="97"/>
        <v>1.2013687023149635E-3</v>
      </c>
      <c r="BI117" s="125">
        <f t="shared" si="98"/>
        <v>1.1608409103309714E-3</v>
      </c>
      <c r="BJ117" s="125">
        <f t="shared" si="99"/>
        <v>1.122863429491818E-3</v>
      </c>
      <c r="BK117" s="125">
        <f t="shared" si="100"/>
        <v>1.0775491503842926E-3</v>
      </c>
      <c r="BL117" s="125">
        <f t="shared" si="101"/>
        <v>8.0000000000000004E-4</v>
      </c>
      <c r="BM117" s="125">
        <f t="shared" si="102"/>
        <v>8.0000000000000004E-4</v>
      </c>
      <c r="BN117" s="125">
        <f t="shared" si="103"/>
        <v>7.401662621173929E-4</v>
      </c>
      <c r="BO117" s="125">
        <f t="shared" si="104"/>
        <v>7.1436601030029807E-4</v>
      </c>
      <c r="BP117" s="125">
        <f t="shared" si="105"/>
        <v>6.9282383184602313E-4</v>
      </c>
      <c r="BQ117" s="125">
        <f t="shared" si="106"/>
        <v>6.6694179357239518E-4</v>
      </c>
      <c r="BS117" s="58">
        <v>76</v>
      </c>
      <c r="BT117" s="32">
        <f t="shared" si="107"/>
        <v>2E-3</v>
      </c>
      <c r="BU117" s="32">
        <f t="shared" si="108"/>
        <v>1.8E-3</v>
      </c>
      <c r="BV117" s="58">
        <f>1+$B$71*(IF('Male Inactive'!$O74&gt;=0, ((('Male Inactive'!$O74)/7)/60), 0))^0.25</f>
        <v>1</v>
      </c>
      <c r="BW117" s="58">
        <f>1+$B$71*(IF('Male Barely'!$O74&gt;=0, ((('Male Barely'!$O74)/7)/60), 0))^0.25</f>
        <v>0.9177045455609909</v>
      </c>
      <c r="BX117" s="58">
        <f>1+$B$71*(IF('Male Somewhat'!$O74&gt;=0, ((('Male Somewhat'!$O74)/7)/60), 0))^0.25</f>
        <v>0.89912997722957233</v>
      </c>
      <c r="BY117" s="58">
        <f>1+$B$71*(IF('Male Active'!$O74&gt;=0, ((('Male Active'!$O74)/7)/60), 0))^0.25</f>
        <v>0.88037599393816124</v>
      </c>
      <c r="BZ117" s="58">
        <f>1+$B$71*(IF('Male Highly'!$O74&gt;=0, ((('Male Highly'!$O74)/7)/60), 0))^0.25</f>
        <v>0.84586366844212058</v>
      </c>
      <c r="CA117" s="32">
        <f t="shared" si="109"/>
        <v>1.1999999999999999E-3</v>
      </c>
      <c r="CB117" s="32">
        <f t="shared" si="110"/>
        <v>1.1000000000000001E-3</v>
      </c>
      <c r="CC117" s="58">
        <f>1+$B$71*(IF('Female Inactive'!$Q74&gt;=0, ((('Female Inactive'!$Q74)/7)/60), 0))^0.25</f>
        <v>0.96885002517209606</v>
      </c>
      <c r="CD117" s="58">
        <f>1+$B$71*(IF('Female Barely'!$Q74&gt;=0, ((('Female Barely'!$Q74)/7)/60), 0))^0.25</f>
        <v>0.9254092511319435</v>
      </c>
      <c r="CE117" s="58">
        <f>1+$B$71*(IF('Female Somewhat'!$Q74&gt;=0, ((('Female Somewhat'!$Q74)/7)/60), 0))^0.25</f>
        <v>0.90543517155528908</v>
      </c>
      <c r="CF117" s="58">
        <f>1+$B$71*(IF('Female Active'!$Q74&gt;=0, ((('Female Active'!$Q74)/7)/60), 0))^0.25</f>
        <v>0.88863184306830389</v>
      </c>
      <c r="CG117" s="58">
        <f>1+$B$71*(IF('Female Highly'!$Q74&gt;=0, ((('Female Highly'!$Q74)/7)/60), 0))^0.25</f>
        <v>0.86149031740330395</v>
      </c>
      <c r="CI117" s="136">
        <f t="shared" si="82"/>
        <v>76</v>
      </c>
      <c r="CJ117" s="136">
        <f t="shared" si="111"/>
        <v>2E-3</v>
      </c>
      <c r="CK117" s="136">
        <f t="shared" si="112"/>
        <v>1.8E-3</v>
      </c>
      <c r="CL117" s="58">
        <f t="shared" si="113"/>
        <v>1</v>
      </c>
      <c r="CM117" s="58">
        <f t="shared" si="114"/>
        <v>0.9177045455609909</v>
      </c>
      <c r="CN117" s="58">
        <f t="shared" si="115"/>
        <v>0.89912997722957233</v>
      </c>
      <c r="CO117" s="58">
        <f t="shared" si="116"/>
        <v>0.88037599393816124</v>
      </c>
      <c r="CP117" s="58">
        <f t="shared" si="117"/>
        <v>0.84586366844212058</v>
      </c>
      <c r="CQ117" s="136">
        <f t="shared" si="118"/>
        <v>1.1999999999999999E-3</v>
      </c>
      <c r="CR117" s="136">
        <f t="shared" si="119"/>
        <v>1.1000000000000001E-3</v>
      </c>
      <c r="CS117" s="58">
        <f t="shared" si="120"/>
        <v>1</v>
      </c>
      <c r="CT117" s="58">
        <f t="shared" si="121"/>
        <v>0.95516254021623603</v>
      </c>
      <c r="CU117" s="58">
        <f t="shared" si="122"/>
        <v>0.93454626415936493</v>
      </c>
      <c r="CV117" s="58">
        <f t="shared" si="123"/>
        <v>0.91720268357371093</v>
      </c>
      <c r="CW117" s="58">
        <f t="shared" si="124"/>
        <v>0.88918851733556814</v>
      </c>
    </row>
    <row r="118" spans="1:101">
      <c r="A118" s="5"/>
      <c r="B118" s="5"/>
      <c r="C118" s="5">
        <v>2</v>
      </c>
      <c r="D118" s="5">
        <v>1369.413</v>
      </c>
      <c r="E118" s="5">
        <v>251.24940000000001</v>
      </c>
      <c r="F118" s="58"/>
      <c r="G118" s="58"/>
      <c r="H118" s="58"/>
      <c r="AA118" s="58">
        <v>73</v>
      </c>
      <c r="AB118" s="58">
        <f>F$60</f>
        <v>1.5E-3</v>
      </c>
      <c r="AC118" s="58">
        <f t="shared" si="125"/>
        <v>6.3E-3</v>
      </c>
      <c r="AD118" s="58">
        <f t="shared" si="125"/>
        <v>0</v>
      </c>
      <c r="AE118" s="58">
        <f t="shared" si="125"/>
        <v>0.20349999999999999</v>
      </c>
      <c r="AF118" s="58">
        <f t="shared" si="125"/>
        <v>3.6919</v>
      </c>
      <c r="AG118" s="58">
        <f t="shared" si="125"/>
        <v>1.2999999999999999E-3</v>
      </c>
      <c r="AH118" s="58">
        <f t="shared" si="125"/>
        <v>9.2383000000000006</v>
      </c>
      <c r="AI118" s="58">
        <f t="shared" si="125"/>
        <v>72.558000000000007</v>
      </c>
      <c r="AJ118" s="58">
        <f>R$60</f>
        <v>8.9999999999999998E-4</v>
      </c>
      <c r="AK118" s="58">
        <f t="shared" si="126"/>
        <v>3.8E-3</v>
      </c>
      <c r="AL118" s="58">
        <f t="shared" si="126"/>
        <v>0</v>
      </c>
      <c r="AM118" s="58">
        <f t="shared" si="126"/>
        <v>0.2087</v>
      </c>
      <c r="AN118" s="58">
        <f t="shared" si="126"/>
        <v>3.7046000000000001</v>
      </c>
      <c r="AO118" s="58">
        <f t="shared" si="126"/>
        <v>8.0000000000000004E-4</v>
      </c>
      <c r="AP118" s="58">
        <f t="shared" si="126"/>
        <v>13.8751</v>
      </c>
      <c r="AQ118" s="58">
        <f t="shared" si="126"/>
        <v>72.559700000000007</v>
      </c>
      <c r="AS118" s="125">
        <f t="shared" si="83"/>
        <v>1.5E-3</v>
      </c>
      <c r="AT118" s="125">
        <f t="shared" si="84"/>
        <v>1.5E-3</v>
      </c>
      <c r="AU118" s="125">
        <f t="shared" si="85"/>
        <v>1.3861946565172656E-3</v>
      </c>
      <c r="AV118" s="125">
        <f t="shared" si="86"/>
        <v>1.3394318196126593E-3</v>
      </c>
      <c r="AW118" s="125">
        <f t="shared" si="87"/>
        <v>1.2956116494136363E-3</v>
      </c>
      <c r="AX118" s="125">
        <f t="shared" si="88"/>
        <v>1.243325942751107E-3</v>
      </c>
      <c r="AY118" s="125">
        <f t="shared" si="89"/>
        <v>8.9999999999999998E-4</v>
      </c>
      <c r="AZ118" s="125">
        <f t="shared" si="90"/>
        <v>8.9999999999999998E-4</v>
      </c>
      <c r="BA118" s="125">
        <f t="shared" si="91"/>
        <v>8.3268704488206695E-4</v>
      </c>
      <c r="BB118" s="125">
        <f t="shared" si="92"/>
        <v>8.0366176158783533E-4</v>
      </c>
      <c r="BC118" s="125">
        <f t="shared" si="93"/>
        <v>7.79426810826776E-4</v>
      </c>
      <c r="BD118" s="125">
        <f t="shared" si="94"/>
        <v>7.5030951776894458E-4</v>
      </c>
      <c r="BE118" s="58"/>
      <c r="BF118" s="125">
        <f t="shared" si="95"/>
        <v>1.2999999999999999E-3</v>
      </c>
      <c r="BG118" s="125">
        <f t="shared" si="96"/>
        <v>1.2999999999999999E-3</v>
      </c>
      <c r="BH118" s="125">
        <f t="shared" si="97"/>
        <v>1.2013687023149635E-3</v>
      </c>
      <c r="BI118" s="125">
        <f t="shared" si="98"/>
        <v>1.1608409103309714E-3</v>
      </c>
      <c r="BJ118" s="125">
        <f t="shared" si="99"/>
        <v>1.122863429491818E-3</v>
      </c>
      <c r="BK118" s="125">
        <f t="shared" si="100"/>
        <v>1.0775491503842926E-3</v>
      </c>
      <c r="BL118" s="125">
        <f t="shared" si="101"/>
        <v>8.0000000000000004E-4</v>
      </c>
      <c r="BM118" s="125">
        <f t="shared" si="102"/>
        <v>8.0000000000000004E-4</v>
      </c>
      <c r="BN118" s="125">
        <f t="shared" si="103"/>
        <v>7.401662621173929E-4</v>
      </c>
      <c r="BO118" s="125">
        <f t="shared" si="104"/>
        <v>7.1436601030029807E-4</v>
      </c>
      <c r="BP118" s="125">
        <f t="shared" si="105"/>
        <v>6.9282383184602313E-4</v>
      </c>
      <c r="BQ118" s="125">
        <f t="shared" si="106"/>
        <v>6.6694179357239518E-4</v>
      </c>
      <c r="BS118" s="58">
        <v>77</v>
      </c>
      <c r="BT118" s="32">
        <f t="shared" si="107"/>
        <v>2E-3</v>
      </c>
      <c r="BU118" s="32">
        <f t="shared" si="108"/>
        <v>1.8E-3</v>
      </c>
      <c r="BV118" s="58">
        <f>1+$B$71*(IF('Male Inactive'!$O75&gt;=0, ((('Male Inactive'!$O75)/7)/60), 0))^0.25</f>
        <v>1</v>
      </c>
      <c r="BW118" s="58">
        <f>1+$B$71*(IF('Male Barely'!$O75&gt;=0, ((('Male Barely'!$O75)/7)/60), 0))^0.25</f>
        <v>0.91852976814749709</v>
      </c>
      <c r="BX118" s="58">
        <f>1+$B$71*(IF('Male Somewhat'!$O75&gt;=0, ((('Male Somewhat'!$O75)/7)/60), 0))^0.25</f>
        <v>0.90014145740984464</v>
      </c>
      <c r="BY118" s="58">
        <f>1+$B$71*(IF('Male Active'!$O75&gt;=0, ((('Male Active'!$O75)/7)/60), 0))^0.25</f>
        <v>0.8815755308064307</v>
      </c>
      <c r="BZ118" s="58">
        <f>1+$B$71*(IF('Male Highly'!$O75&gt;=0, ((('Male Highly'!$O75)/7)/60), 0))^0.25</f>
        <v>0.84740927971639868</v>
      </c>
      <c r="CA118" s="32">
        <f t="shared" si="109"/>
        <v>1.1999999999999999E-3</v>
      </c>
      <c r="CB118" s="32">
        <f t="shared" si="110"/>
        <v>1.1000000000000001E-3</v>
      </c>
      <c r="CC118" s="58">
        <f>1+$B$71*(IF('Female Inactive'!$Q75&gt;=0, ((('Female Inactive'!$Q75)/7)/60), 0))^0.25</f>
        <v>0.96915571092620223</v>
      </c>
      <c r="CD118" s="58">
        <f>1+$B$71*(IF('Female Barely'!$Q75&gt;=0, ((('Female Barely'!$Q75)/7)/60), 0))^0.25</f>
        <v>0.92614123661324932</v>
      </c>
      <c r="CE118" s="58">
        <f>1+$B$71*(IF('Female Somewhat'!$Q75&gt;=0, ((('Female Somewhat'!$Q75)/7)/60), 0))^0.25</f>
        <v>0.90636316976571263</v>
      </c>
      <c r="CF118" s="58">
        <f>1+$B$71*(IF('Female Active'!$Q75&gt;=0, ((('Female Active'!$Q75)/7)/60), 0))^0.25</f>
        <v>0.88972473830251042</v>
      </c>
      <c r="CG118" s="58">
        <f>1+$B$71*(IF('Female Highly'!$Q75&gt;=0, ((('Female Highly'!$Q75)/7)/60), 0))^0.25</f>
        <v>0.86284956205789787</v>
      </c>
      <c r="CI118" s="136">
        <f t="shared" si="82"/>
        <v>77</v>
      </c>
      <c r="CJ118" s="136">
        <f t="shared" si="111"/>
        <v>2E-3</v>
      </c>
      <c r="CK118" s="136">
        <f t="shared" si="112"/>
        <v>1.8E-3</v>
      </c>
      <c r="CL118" s="58">
        <f t="shared" si="113"/>
        <v>1</v>
      </c>
      <c r="CM118" s="58">
        <f t="shared" si="114"/>
        <v>0.91852976814749709</v>
      </c>
      <c r="CN118" s="58">
        <f t="shared" si="115"/>
        <v>0.90014145740984464</v>
      </c>
      <c r="CO118" s="58">
        <f t="shared" si="116"/>
        <v>0.8815755308064307</v>
      </c>
      <c r="CP118" s="58">
        <f t="shared" si="117"/>
        <v>0.84740927971639868</v>
      </c>
      <c r="CQ118" s="136">
        <f t="shared" si="118"/>
        <v>1.1999999999999999E-3</v>
      </c>
      <c r="CR118" s="136">
        <f t="shared" si="119"/>
        <v>1.1000000000000001E-3</v>
      </c>
      <c r="CS118" s="58">
        <f t="shared" si="120"/>
        <v>1</v>
      </c>
      <c r="CT118" s="58">
        <f t="shared" si="121"/>
        <v>0.95561654971640742</v>
      </c>
      <c r="CU118" s="58">
        <f t="shared" si="122"/>
        <v>0.93520902734971245</v>
      </c>
      <c r="CV118" s="58">
        <f t="shared" si="123"/>
        <v>0.91804106220683435</v>
      </c>
      <c r="CW118" s="58">
        <f t="shared" si="124"/>
        <v>0.89031055828303407</v>
      </c>
    </row>
    <row r="119" spans="1:101">
      <c r="A119" s="5"/>
      <c r="B119" s="5"/>
      <c r="C119" s="5">
        <v>3</v>
      </c>
      <c r="D119" s="5">
        <v>3452.6970000000001</v>
      </c>
      <c r="E119" s="5">
        <v>1045.624</v>
      </c>
      <c r="F119" s="58"/>
      <c r="G119" s="58"/>
      <c r="H119" s="58"/>
      <c r="AA119" s="58">
        <v>74</v>
      </c>
      <c r="AB119" s="58">
        <f>F$60</f>
        <v>1.5E-3</v>
      </c>
      <c r="AC119" s="58">
        <f t="shared" si="125"/>
        <v>6.3E-3</v>
      </c>
      <c r="AD119" s="58">
        <f t="shared" si="125"/>
        <v>0</v>
      </c>
      <c r="AE119" s="58">
        <f t="shared" si="125"/>
        <v>0.20349999999999999</v>
      </c>
      <c r="AF119" s="58">
        <f t="shared" si="125"/>
        <v>3.6919</v>
      </c>
      <c r="AG119" s="58">
        <f t="shared" si="125"/>
        <v>1.2999999999999999E-3</v>
      </c>
      <c r="AH119" s="58">
        <f t="shared" si="125"/>
        <v>9.2383000000000006</v>
      </c>
      <c r="AI119" s="58">
        <f t="shared" si="125"/>
        <v>72.558000000000007</v>
      </c>
      <c r="AJ119" s="58">
        <f>R$60</f>
        <v>8.9999999999999998E-4</v>
      </c>
      <c r="AK119" s="58">
        <f t="shared" si="126"/>
        <v>3.8E-3</v>
      </c>
      <c r="AL119" s="58">
        <f t="shared" si="126"/>
        <v>0</v>
      </c>
      <c r="AM119" s="58">
        <f t="shared" si="126"/>
        <v>0.2087</v>
      </c>
      <c r="AN119" s="58">
        <f t="shared" si="126"/>
        <v>3.7046000000000001</v>
      </c>
      <c r="AO119" s="58">
        <f t="shared" si="126"/>
        <v>8.0000000000000004E-4</v>
      </c>
      <c r="AP119" s="58">
        <f t="shared" si="126"/>
        <v>13.8751</v>
      </c>
      <c r="AQ119" s="58">
        <f t="shared" si="126"/>
        <v>72.559700000000007</v>
      </c>
      <c r="AS119" s="125">
        <f t="shared" si="83"/>
        <v>1.5E-3</v>
      </c>
      <c r="AT119" s="125">
        <f t="shared" si="84"/>
        <v>1.5E-3</v>
      </c>
      <c r="AU119" s="125">
        <f t="shared" si="85"/>
        <v>1.3861946565172656E-3</v>
      </c>
      <c r="AV119" s="125">
        <f t="shared" si="86"/>
        <v>1.3394318196126593E-3</v>
      </c>
      <c r="AW119" s="125">
        <f t="shared" si="87"/>
        <v>1.2956116494136363E-3</v>
      </c>
      <c r="AX119" s="125">
        <f t="shared" si="88"/>
        <v>1.243325942751107E-3</v>
      </c>
      <c r="AY119" s="125">
        <f t="shared" si="89"/>
        <v>8.9999999999999998E-4</v>
      </c>
      <c r="AZ119" s="125">
        <f t="shared" si="90"/>
        <v>8.9999999999999998E-4</v>
      </c>
      <c r="BA119" s="125">
        <f t="shared" si="91"/>
        <v>8.3268704488206695E-4</v>
      </c>
      <c r="BB119" s="125">
        <f t="shared" si="92"/>
        <v>8.0366176158783533E-4</v>
      </c>
      <c r="BC119" s="125">
        <f t="shared" si="93"/>
        <v>7.79426810826776E-4</v>
      </c>
      <c r="BD119" s="125">
        <f t="shared" si="94"/>
        <v>7.5030951776894458E-4</v>
      </c>
      <c r="BE119" s="58"/>
      <c r="BF119" s="125">
        <f t="shared" si="95"/>
        <v>1.2999999999999999E-3</v>
      </c>
      <c r="BG119" s="125">
        <f t="shared" si="96"/>
        <v>1.2999999999999999E-3</v>
      </c>
      <c r="BH119" s="125">
        <f t="shared" si="97"/>
        <v>1.2013687023149635E-3</v>
      </c>
      <c r="BI119" s="125">
        <f t="shared" si="98"/>
        <v>1.1608409103309714E-3</v>
      </c>
      <c r="BJ119" s="125">
        <f t="shared" si="99"/>
        <v>1.122863429491818E-3</v>
      </c>
      <c r="BK119" s="125">
        <f t="shared" si="100"/>
        <v>1.0775491503842926E-3</v>
      </c>
      <c r="BL119" s="125">
        <f t="shared" si="101"/>
        <v>8.0000000000000004E-4</v>
      </c>
      <c r="BM119" s="125">
        <f t="shared" si="102"/>
        <v>8.0000000000000004E-4</v>
      </c>
      <c r="BN119" s="125">
        <f t="shared" si="103"/>
        <v>7.401662621173929E-4</v>
      </c>
      <c r="BO119" s="125">
        <f t="shared" si="104"/>
        <v>7.1436601030029807E-4</v>
      </c>
      <c r="BP119" s="125">
        <f t="shared" si="105"/>
        <v>6.9282383184602313E-4</v>
      </c>
      <c r="BQ119" s="125">
        <f t="shared" si="106"/>
        <v>6.6694179357239518E-4</v>
      </c>
      <c r="BS119" s="58">
        <v>78</v>
      </c>
      <c r="BT119" s="32">
        <f t="shared" si="107"/>
        <v>2E-3</v>
      </c>
      <c r="BU119" s="32">
        <f t="shared" si="108"/>
        <v>1.8E-3</v>
      </c>
      <c r="BV119" s="58">
        <f>1+$B$71*(IF('Male Inactive'!$O76&gt;=0, ((('Male Inactive'!$O76)/7)/60), 0))^0.25</f>
        <v>1</v>
      </c>
      <c r="BW119" s="58">
        <f>1+$B$71*(IF('Male Barely'!$O76&gt;=0, ((('Male Barely'!$O76)/7)/60), 0))^0.25</f>
        <v>0.91934671576521043</v>
      </c>
      <c r="BX119" s="58">
        <f>1+$B$71*(IF('Male Somewhat'!$O76&gt;=0, ((('Male Somewhat'!$O76)/7)/60), 0))^0.25</f>
        <v>0.90114279491217364</v>
      </c>
      <c r="BY119" s="58">
        <f>1+$B$71*(IF('Male Active'!$O76&gt;=0, ((('Male Active'!$O76)/7)/60), 0))^0.25</f>
        <v>0.88276303924708188</v>
      </c>
      <c r="BZ119" s="58">
        <f>1+$B$71*(IF('Male Highly'!$O76&gt;=0, ((('Male Highly'!$O76)/7)/60), 0))^0.25</f>
        <v>0.84893939228127435</v>
      </c>
      <c r="CA119" s="32">
        <f t="shared" si="109"/>
        <v>1.1999999999999999E-3</v>
      </c>
      <c r="CB119" s="32">
        <f t="shared" si="110"/>
        <v>1.1000000000000001E-3</v>
      </c>
      <c r="CC119" s="58">
        <f>1+$B$71*(IF('Female Inactive'!$Q76&gt;=0, ((('Female Inactive'!$Q76)/7)/60), 0))^0.25</f>
        <v>0.96945839687755464</v>
      </c>
      <c r="CD119" s="58">
        <f>1+$B$71*(IF('Female Barely'!$Q76&gt;=0, ((('Female Barely'!$Q76)/7)/60), 0))^0.25</f>
        <v>0.92686603886133967</v>
      </c>
      <c r="CE119" s="58">
        <f>1+$B$71*(IF('Female Somewhat'!$Q76&gt;=0, ((('Female Somewhat'!$Q76)/7)/60), 0))^0.25</f>
        <v>0.90728206120047006</v>
      </c>
      <c r="CF119" s="58">
        <f>1+$B$71*(IF('Female Active'!$Q76&gt;=0, ((('Female Active'!$Q76)/7)/60), 0))^0.25</f>
        <v>0.89080690856805578</v>
      </c>
      <c r="CG119" s="58">
        <f>1+$B$71*(IF('Female Highly'!$Q76&gt;=0, ((('Female Highly'!$Q76)/7)/60), 0))^0.25</f>
        <v>0.86419546796247515</v>
      </c>
      <c r="CI119" s="136">
        <f t="shared" si="82"/>
        <v>78</v>
      </c>
      <c r="CJ119" s="136">
        <f t="shared" si="111"/>
        <v>2E-3</v>
      </c>
      <c r="CK119" s="136">
        <f t="shared" si="112"/>
        <v>1.8E-3</v>
      </c>
      <c r="CL119" s="58">
        <f t="shared" si="113"/>
        <v>1</v>
      </c>
      <c r="CM119" s="58">
        <f t="shared" si="114"/>
        <v>0.91934671576521043</v>
      </c>
      <c r="CN119" s="58">
        <f t="shared" si="115"/>
        <v>0.90114279491217364</v>
      </c>
      <c r="CO119" s="58">
        <f t="shared" si="116"/>
        <v>0.88276303924708188</v>
      </c>
      <c r="CP119" s="58">
        <f t="shared" si="117"/>
        <v>0.84893939228127435</v>
      </c>
      <c r="CQ119" s="136">
        <f t="shared" si="118"/>
        <v>1.1999999999999999E-3</v>
      </c>
      <c r="CR119" s="136">
        <f t="shared" si="119"/>
        <v>1.1000000000000001E-3</v>
      </c>
      <c r="CS119" s="58">
        <f t="shared" si="120"/>
        <v>1</v>
      </c>
      <c r="CT119" s="58">
        <f t="shared" si="121"/>
        <v>0.95606582174810484</v>
      </c>
      <c r="CU119" s="58">
        <f t="shared" si="122"/>
        <v>0.93586487478230829</v>
      </c>
      <c r="CV119" s="58">
        <f t="shared" si="123"/>
        <v>0.91887069258173359</v>
      </c>
      <c r="CW119" s="58">
        <f t="shared" si="124"/>
        <v>0.8914208910314132</v>
      </c>
    </row>
    <row r="120" spans="1:101">
      <c r="A120" s="5"/>
      <c r="B120" s="5"/>
      <c r="C120" s="5">
        <v>4</v>
      </c>
      <c r="D120" s="5">
        <v>9186.1540000000005</v>
      </c>
      <c r="E120" s="5">
        <v>4771.2089999999998</v>
      </c>
      <c r="F120" s="58"/>
      <c r="G120" s="58"/>
      <c r="H120" s="58"/>
      <c r="AA120" s="58">
        <v>75</v>
      </c>
      <c r="AB120" s="58">
        <f>F$61</f>
        <v>2E-3</v>
      </c>
      <c r="AC120" s="58">
        <f t="shared" ref="AC120:AI124" si="127">G$61</f>
        <v>7.1000000000000004E-3</v>
      </c>
      <c r="AD120" s="58">
        <f t="shared" si="127"/>
        <v>0</v>
      </c>
      <c r="AE120" s="58">
        <f t="shared" si="127"/>
        <v>0.25530000000000003</v>
      </c>
      <c r="AF120" s="58">
        <f t="shared" si="127"/>
        <v>2.9186999999999999</v>
      </c>
      <c r="AG120" s="58">
        <f t="shared" si="127"/>
        <v>1.8E-3</v>
      </c>
      <c r="AH120" s="58">
        <f t="shared" si="127"/>
        <v>7.2079000000000004</v>
      </c>
      <c r="AI120" s="58">
        <f t="shared" si="127"/>
        <v>77.6327</v>
      </c>
      <c r="AJ120" s="58">
        <f>R$61</f>
        <v>1.1999999999999999E-3</v>
      </c>
      <c r="AK120" s="58">
        <f t="shared" ref="AK120:AQ124" si="128">S$61</f>
        <v>4.1999999999999997E-3</v>
      </c>
      <c r="AL120" s="58">
        <f t="shared" si="128"/>
        <v>0</v>
      </c>
      <c r="AM120" s="58">
        <f t="shared" si="128"/>
        <v>0.26769999999999999</v>
      </c>
      <c r="AN120" s="58">
        <f t="shared" si="128"/>
        <v>2.903</v>
      </c>
      <c r="AO120" s="58">
        <f t="shared" si="128"/>
        <v>1.1000000000000001E-3</v>
      </c>
      <c r="AP120" s="58">
        <f t="shared" si="128"/>
        <v>10.4346</v>
      </c>
      <c r="AQ120" s="58">
        <f t="shared" si="128"/>
        <v>77.648600000000002</v>
      </c>
      <c r="AS120" s="125">
        <f t="shared" si="83"/>
        <v>2E-3</v>
      </c>
      <c r="AT120" s="125">
        <f t="shared" si="84"/>
        <v>2E-3</v>
      </c>
      <c r="AU120" s="125">
        <f t="shared" si="85"/>
        <v>1.8482595420230208E-3</v>
      </c>
      <c r="AV120" s="125">
        <f t="shared" si="86"/>
        <v>1.785909092816879E-3</v>
      </c>
      <c r="AW120" s="125">
        <f t="shared" si="87"/>
        <v>1.7274821992181817E-3</v>
      </c>
      <c r="AX120" s="125">
        <f t="shared" si="88"/>
        <v>1.6577679236681427E-3</v>
      </c>
      <c r="AY120" s="125">
        <f t="shared" si="89"/>
        <v>1.1999999999999999E-3</v>
      </c>
      <c r="AZ120" s="125">
        <f t="shared" si="90"/>
        <v>1.1999999999999999E-3</v>
      </c>
      <c r="BA120" s="125">
        <f t="shared" si="91"/>
        <v>1.1102493931760893E-3</v>
      </c>
      <c r="BB120" s="125">
        <f t="shared" si="92"/>
        <v>1.0715490154504471E-3</v>
      </c>
      <c r="BC120" s="125">
        <f t="shared" si="93"/>
        <v>1.0392357477690345E-3</v>
      </c>
      <c r="BD120" s="125">
        <f t="shared" si="94"/>
        <v>1.0004126903585928E-3</v>
      </c>
      <c r="BE120" s="58"/>
      <c r="BF120" s="125">
        <f t="shared" si="95"/>
        <v>1.8E-3</v>
      </c>
      <c r="BG120" s="125">
        <f t="shared" si="96"/>
        <v>1.8E-3</v>
      </c>
      <c r="BH120" s="125">
        <f t="shared" si="97"/>
        <v>1.6634335878207187E-3</v>
      </c>
      <c r="BI120" s="125">
        <f t="shared" si="98"/>
        <v>1.6073181835351911E-3</v>
      </c>
      <c r="BJ120" s="125">
        <f t="shared" si="99"/>
        <v>1.5547339792963634E-3</v>
      </c>
      <c r="BK120" s="125">
        <f t="shared" si="100"/>
        <v>1.4919911313013283E-3</v>
      </c>
      <c r="BL120" s="125">
        <f t="shared" si="101"/>
        <v>1.1000000000000001E-3</v>
      </c>
      <c r="BM120" s="125">
        <f t="shared" si="102"/>
        <v>1.1000000000000001E-3</v>
      </c>
      <c r="BN120" s="125">
        <f t="shared" si="103"/>
        <v>1.0177286104114153E-3</v>
      </c>
      <c r="BO120" s="125">
        <f t="shared" si="104"/>
        <v>9.8225326416290985E-4</v>
      </c>
      <c r="BP120" s="125">
        <f t="shared" si="105"/>
        <v>9.5263276878828186E-4</v>
      </c>
      <c r="BQ120" s="125">
        <f t="shared" si="106"/>
        <v>9.1704496616204338E-4</v>
      </c>
      <c r="BS120" s="58">
        <v>79</v>
      </c>
      <c r="BT120" s="32">
        <f t="shared" si="107"/>
        <v>2E-3</v>
      </c>
      <c r="BU120" s="32">
        <f t="shared" si="108"/>
        <v>1.8E-3</v>
      </c>
      <c r="BV120" s="58">
        <f>1+$B$71*(IF('Male Inactive'!$O77&gt;=0, ((('Male Inactive'!$O77)/7)/60), 0))^0.25</f>
        <v>1</v>
      </c>
      <c r="BW120" s="58">
        <f>1+$B$71*(IF('Male Barely'!$O77&gt;=0, ((('Male Barely'!$O77)/7)/60), 0))^0.25</f>
        <v>0.92015547139187481</v>
      </c>
      <c r="BX120" s="58">
        <f>1+$B$71*(IF('Male Somewhat'!$O77&gt;=0, ((('Male Somewhat'!$O77)/7)/60), 0))^0.25</f>
        <v>0.9021340914428686</v>
      </c>
      <c r="BY120" s="58">
        <f>1+$B$71*(IF('Male Active'!$O77&gt;=0, ((('Male Active'!$O77)/7)/60), 0))^0.25</f>
        <v>0.88393863987589116</v>
      </c>
      <c r="BZ120" s="58">
        <f>1+$B$71*(IF('Male Highly'!$O77&gt;=0, ((('Male Highly'!$O77)/7)/60), 0))^0.25</f>
        <v>0.85045416155098219</v>
      </c>
      <c r="CA120" s="32">
        <f t="shared" si="109"/>
        <v>1.1999999999999999E-3</v>
      </c>
      <c r="CB120" s="32">
        <f t="shared" si="110"/>
        <v>1.1000000000000001E-3</v>
      </c>
      <c r="CC120" s="58">
        <f>1+$B$71*(IF('Female Inactive'!$Q77&gt;=0, ((('Female Inactive'!$Q77)/7)/60), 0))^0.25</f>
        <v>0.96975811246428223</v>
      </c>
      <c r="CD120" s="58">
        <f>1+$B$71*(IF('Female Barely'!$Q77&gt;=0, ((('Female Barely'!$Q77)/7)/60), 0))^0.25</f>
        <v>0.92758372836783032</v>
      </c>
      <c r="CE120" s="58">
        <f>1+$B$71*(IF('Female Somewhat'!$Q77&gt;=0, ((('Female Somewhat'!$Q77)/7)/60), 0))^0.25</f>
        <v>0.9081919352275819</v>
      </c>
      <c r="CF120" s="58">
        <f>1+$B$71*(IF('Female Active'!$Q77&gt;=0, ((('Female Active'!$Q77)/7)/60), 0))^0.25</f>
        <v>0.89187845911286223</v>
      </c>
      <c r="CG120" s="58">
        <f>1+$B$71*(IF('Female Highly'!$Q77&gt;=0, ((('Female Highly'!$Q77)/7)/60), 0))^0.25</f>
        <v>0.86552816601492188</v>
      </c>
      <c r="CI120" s="136">
        <f t="shared" si="82"/>
        <v>79</v>
      </c>
      <c r="CJ120" s="136">
        <f t="shared" si="111"/>
        <v>2E-3</v>
      </c>
      <c r="CK120" s="136">
        <f t="shared" si="112"/>
        <v>1.8E-3</v>
      </c>
      <c r="CL120" s="58">
        <f t="shared" si="113"/>
        <v>1</v>
      </c>
      <c r="CM120" s="58">
        <f t="shared" si="114"/>
        <v>0.92015547139187481</v>
      </c>
      <c r="CN120" s="58">
        <f t="shared" si="115"/>
        <v>0.9021340914428686</v>
      </c>
      <c r="CO120" s="58">
        <f t="shared" si="116"/>
        <v>0.88393863987589116</v>
      </c>
      <c r="CP120" s="58">
        <f t="shared" si="117"/>
        <v>0.85045416155098219</v>
      </c>
      <c r="CQ120" s="136">
        <f t="shared" si="118"/>
        <v>1.1999999999999999E-3</v>
      </c>
      <c r="CR120" s="136">
        <f t="shared" si="119"/>
        <v>1.1000000000000001E-3</v>
      </c>
      <c r="CS120" s="58">
        <f t="shared" si="120"/>
        <v>1</v>
      </c>
      <c r="CT120" s="58">
        <f t="shared" si="121"/>
        <v>0.9565104085705648</v>
      </c>
      <c r="CU120" s="58">
        <f t="shared" si="122"/>
        <v>0.93651388274520064</v>
      </c>
      <c r="CV120" s="58">
        <f t="shared" si="123"/>
        <v>0.91969167120085482</v>
      </c>
      <c r="CW120" s="58">
        <f t="shared" si="124"/>
        <v>0.89251964473439838</v>
      </c>
    </row>
    <row r="121" spans="1:101">
      <c r="A121" s="5"/>
      <c r="B121" s="5"/>
      <c r="C121" s="5"/>
      <c r="D121" s="5"/>
      <c r="E121" s="5"/>
      <c r="F121" s="58"/>
      <c r="G121" s="58"/>
      <c r="H121" s="58"/>
      <c r="AA121" s="58">
        <v>76</v>
      </c>
      <c r="AB121" s="58">
        <f>F$61</f>
        <v>2E-3</v>
      </c>
      <c r="AC121" s="58">
        <f t="shared" si="127"/>
        <v>7.1000000000000004E-3</v>
      </c>
      <c r="AD121" s="58">
        <f t="shared" si="127"/>
        <v>0</v>
      </c>
      <c r="AE121" s="58">
        <f t="shared" si="127"/>
        <v>0.25530000000000003</v>
      </c>
      <c r="AF121" s="58">
        <f t="shared" si="127"/>
        <v>2.9186999999999999</v>
      </c>
      <c r="AG121" s="58">
        <f t="shared" si="127"/>
        <v>1.8E-3</v>
      </c>
      <c r="AH121" s="58">
        <f t="shared" si="127"/>
        <v>7.2079000000000004</v>
      </c>
      <c r="AI121" s="58">
        <f t="shared" si="127"/>
        <v>77.6327</v>
      </c>
      <c r="AJ121" s="58">
        <f>R$61</f>
        <v>1.1999999999999999E-3</v>
      </c>
      <c r="AK121" s="58">
        <f t="shared" si="128"/>
        <v>4.1999999999999997E-3</v>
      </c>
      <c r="AL121" s="58">
        <f t="shared" si="128"/>
        <v>0</v>
      </c>
      <c r="AM121" s="58">
        <f t="shared" si="128"/>
        <v>0.26769999999999999</v>
      </c>
      <c r="AN121" s="58">
        <f t="shared" si="128"/>
        <v>2.903</v>
      </c>
      <c r="AO121" s="58">
        <f t="shared" si="128"/>
        <v>1.1000000000000001E-3</v>
      </c>
      <c r="AP121" s="58">
        <f t="shared" si="128"/>
        <v>10.4346</v>
      </c>
      <c r="AQ121" s="58">
        <f t="shared" si="128"/>
        <v>77.648600000000002</v>
      </c>
      <c r="AS121" s="125">
        <f t="shared" si="83"/>
        <v>2E-3</v>
      </c>
      <c r="AT121" s="125">
        <f t="shared" si="84"/>
        <v>2E-3</v>
      </c>
      <c r="AU121" s="125">
        <f t="shared" si="85"/>
        <v>1.8482595420230208E-3</v>
      </c>
      <c r="AV121" s="125">
        <f t="shared" si="86"/>
        <v>1.785909092816879E-3</v>
      </c>
      <c r="AW121" s="125">
        <f t="shared" si="87"/>
        <v>1.7274821992181817E-3</v>
      </c>
      <c r="AX121" s="125">
        <f t="shared" si="88"/>
        <v>1.6577679236681427E-3</v>
      </c>
      <c r="AY121" s="125">
        <f t="shared" si="89"/>
        <v>1.1999999999999999E-3</v>
      </c>
      <c r="AZ121" s="125">
        <f t="shared" si="90"/>
        <v>1.1999999999999999E-3</v>
      </c>
      <c r="BA121" s="125">
        <f t="shared" si="91"/>
        <v>1.1102493931760893E-3</v>
      </c>
      <c r="BB121" s="125">
        <f t="shared" si="92"/>
        <v>1.0715490154504471E-3</v>
      </c>
      <c r="BC121" s="125">
        <f t="shared" si="93"/>
        <v>1.0392357477690345E-3</v>
      </c>
      <c r="BD121" s="125">
        <f t="shared" si="94"/>
        <v>1.0004126903585928E-3</v>
      </c>
      <c r="BE121" s="58"/>
      <c r="BF121" s="125">
        <f t="shared" si="95"/>
        <v>1.8E-3</v>
      </c>
      <c r="BG121" s="125">
        <f t="shared" si="96"/>
        <v>1.8E-3</v>
      </c>
      <c r="BH121" s="125">
        <f t="shared" si="97"/>
        <v>1.6634335878207187E-3</v>
      </c>
      <c r="BI121" s="125">
        <f t="shared" si="98"/>
        <v>1.6073181835351911E-3</v>
      </c>
      <c r="BJ121" s="125">
        <f t="shared" si="99"/>
        <v>1.5547339792963634E-3</v>
      </c>
      <c r="BK121" s="125">
        <f t="shared" si="100"/>
        <v>1.4919911313013283E-3</v>
      </c>
      <c r="BL121" s="125">
        <f t="shared" si="101"/>
        <v>1.1000000000000001E-3</v>
      </c>
      <c r="BM121" s="125">
        <f t="shared" si="102"/>
        <v>1.1000000000000001E-3</v>
      </c>
      <c r="BN121" s="125">
        <f t="shared" si="103"/>
        <v>1.0177286104114153E-3</v>
      </c>
      <c r="BO121" s="125">
        <f t="shared" si="104"/>
        <v>9.8225326416290985E-4</v>
      </c>
      <c r="BP121" s="125">
        <f t="shared" si="105"/>
        <v>9.5263276878828186E-4</v>
      </c>
      <c r="BQ121" s="125">
        <f t="shared" si="106"/>
        <v>9.1704496616204338E-4</v>
      </c>
      <c r="BS121" s="58">
        <v>80</v>
      </c>
      <c r="BT121" s="32">
        <f t="shared" si="107"/>
        <v>2.8E-3</v>
      </c>
      <c r="BU121" s="32">
        <f t="shared" si="108"/>
        <v>2.5999999999999999E-3</v>
      </c>
      <c r="BV121" s="58">
        <f>1+$B$71*(IF('Male Inactive'!$O78&gt;=0, ((('Male Inactive'!$O78)/7)/60), 0))^0.25</f>
        <v>1</v>
      </c>
      <c r="BW121" s="58">
        <f>1+$B$71*(IF('Male Barely'!$O78&gt;=0, ((('Male Barely'!$O78)/7)/60), 0))^0.25</f>
        <v>0.92095611717317005</v>
      </c>
      <c r="BX121" s="58">
        <f>1+$B$71*(IF('Male Somewhat'!$O78&gt;=0, ((('Male Somewhat'!$O78)/7)/60), 0))^0.25</f>
        <v>0.90311544768837237</v>
      </c>
      <c r="BY121" s="58">
        <f>1+$B$71*(IF('Male Active'!$O78&gt;=0, ((('Male Active'!$O78)/7)/60), 0))^0.25</f>
        <v>0.8851024520991535</v>
      </c>
      <c r="BZ121" s="58">
        <f>1+$B$71*(IF('Male Highly'!$O78&gt;=0, ((('Male Highly'!$O78)/7)/60), 0))^0.25</f>
        <v>0.85195374138133106</v>
      </c>
      <c r="CA121" s="32">
        <f t="shared" si="109"/>
        <v>1.8E-3</v>
      </c>
      <c r="CB121" s="32">
        <f t="shared" si="110"/>
        <v>1.6000000000000001E-3</v>
      </c>
      <c r="CC121" s="58">
        <f>1+$B$71*(IF('Female Inactive'!$Q78&gt;=0, ((('Female Inactive'!$Q78)/7)/60), 0))^0.25</f>
        <v>0.97005488683562668</v>
      </c>
      <c r="CD121" s="58">
        <f>1+$B$71*(IF('Female Barely'!$Q78&gt;=0, ((('Female Barely'!$Q78)/7)/60), 0))^0.25</f>
        <v>0.92829437493257816</v>
      </c>
      <c r="CE121" s="58">
        <f>1+$B$71*(IF('Female Somewhat'!$Q78&gt;=0, ((('Female Somewhat'!$Q78)/7)/60), 0))^0.25</f>
        <v>0.90909288033806834</v>
      </c>
      <c r="CF121" s="58">
        <f>1+$B$71*(IF('Female Active'!$Q78&gt;=0, ((('Female Active'!$Q78)/7)/60), 0))^0.25</f>
        <v>0.89293949415201701</v>
      </c>
      <c r="CG121" s="58">
        <f>1+$B$71*(IF('Female Highly'!$Q78&gt;=0, ((('Female Highly'!$Q78)/7)/60), 0))^0.25</f>
        <v>0.86684778582857691</v>
      </c>
      <c r="CI121" s="136">
        <f t="shared" si="82"/>
        <v>80</v>
      </c>
      <c r="CJ121" s="136">
        <f t="shared" si="111"/>
        <v>2.8E-3</v>
      </c>
      <c r="CK121" s="136">
        <f t="shared" si="112"/>
        <v>2.5999999999999999E-3</v>
      </c>
      <c r="CL121" s="58">
        <f t="shared" si="113"/>
        <v>1</v>
      </c>
      <c r="CM121" s="58">
        <f t="shared" si="114"/>
        <v>0.92095611717317005</v>
      </c>
      <c r="CN121" s="58">
        <f t="shared" si="115"/>
        <v>0.90311544768837237</v>
      </c>
      <c r="CO121" s="58">
        <f t="shared" si="116"/>
        <v>0.8851024520991535</v>
      </c>
      <c r="CP121" s="58">
        <f t="shared" si="117"/>
        <v>0.85195374138133106</v>
      </c>
      <c r="CQ121" s="136">
        <f t="shared" si="118"/>
        <v>1.8E-3</v>
      </c>
      <c r="CR121" s="136">
        <f t="shared" si="119"/>
        <v>1.6000000000000001E-3</v>
      </c>
      <c r="CS121" s="58">
        <f t="shared" si="120"/>
        <v>1</v>
      </c>
      <c r="CT121" s="58">
        <f t="shared" si="121"/>
        <v>0.95695036180965631</v>
      </c>
      <c r="CU121" s="58">
        <f t="shared" si="122"/>
        <v>0.93715612660184644</v>
      </c>
      <c r="CV121" s="58">
        <f t="shared" si="123"/>
        <v>0.92050409339706085</v>
      </c>
      <c r="CW121" s="58">
        <f t="shared" si="124"/>
        <v>0.89360694698037435</v>
      </c>
    </row>
    <row r="122" spans="1:101">
      <c r="A122" s="5"/>
      <c r="B122" s="5"/>
      <c r="C122" s="5" t="s">
        <v>107</v>
      </c>
      <c r="D122" s="5">
        <v>2851.962</v>
      </c>
      <c r="E122" s="5">
        <v>3690.779</v>
      </c>
      <c r="F122" s="58"/>
      <c r="G122" s="58"/>
      <c r="H122" s="58"/>
      <c r="AA122" s="58">
        <v>77</v>
      </c>
      <c r="AB122" s="58">
        <f>F$61</f>
        <v>2E-3</v>
      </c>
      <c r="AC122" s="58">
        <f t="shared" si="127"/>
        <v>7.1000000000000004E-3</v>
      </c>
      <c r="AD122" s="58">
        <f t="shared" si="127"/>
        <v>0</v>
      </c>
      <c r="AE122" s="58">
        <f t="shared" si="127"/>
        <v>0.25530000000000003</v>
      </c>
      <c r="AF122" s="58">
        <f t="shared" si="127"/>
        <v>2.9186999999999999</v>
      </c>
      <c r="AG122" s="58">
        <f t="shared" si="127"/>
        <v>1.8E-3</v>
      </c>
      <c r="AH122" s="58">
        <f t="shared" si="127"/>
        <v>7.2079000000000004</v>
      </c>
      <c r="AI122" s="58">
        <f t="shared" si="127"/>
        <v>77.6327</v>
      </c>
      <c r="AJ122" s="58">
        <f>R$61</f>
        <v>1.1999999999999999E-3</v>
      </c>
      <c r="AK122" s="58">
        <f t="shared" si="128"/>
        <v>4.1999999999999997E-3</v>
      </c>
      <c r="AL122" s="58">
        <f t="shared" si="128"/>
        <v>0</v>
      </c>
      <c r="AM122" s="58">
        <f t="shared" si="128"/>
        <v>0.26769999999999999</v>
      </c>
      <c r="AN122" s="58">
        <f t="shared" si="128"/>
        <v>2.903</v>
      </c>
      <c r="AO122" s="58">
        <f t="shared" si="128"/>
        <v>1.1000000000000001E-3</v>
      </c>
      <c r="AP122" s="58">
        <f t="shared" si="128"/>
        <v>10.4346</v>
      </c>
      <c r="AQ122" s="58">
        <f t="shared" si="128"/>
        <v>77.648600000000002</v>
      </c>
      <c r="AS122" s="125">
        <f t="shared" si="83"/>
        <v>2E-3</v>
      </c>
      <c r="AT122" s="125">
        <f t="shared" si="84"/>
        <v>2E-3</v>
      </c>
      <c r="AU122" s="125">
        <f t="shared" si="85"/>
        <v>1.8482595420230208E-3</v>
      </c>
      <c r="AV122" s="125">
        <f t="shared" si="86"/>
        <v>1.785909092816879E-3</v>
      </c>
      <c r="AW122" s="125">
        <f t="shared" si="87"/>
        <v>1.7274821992181817E-3</v>
      </c>
      <c r="AX122" s="125">
        <f t="shared" si="88"/>
        <v>1.6577679236681427E-3</v>
      </c>
      <c r="AY122" s="125">
        <f t="shared" si="89"/>
        <v>1.1999999999999999E-3</v>
      </c>
      <c r="AZ122" s="125">
        <f t="shared" si="90"/>
        <v>1.1999999999999999E-3</v>
      </c>
      <c r="BA122" s="125">
        <f t="shared" si="91"/>
        <v>1.1102493931760893E-3</v>
      </c>
      <c r="BB122" s="125">
        <f t="shared" si="92"/>
        <v>1.0715490154504471E-3</v>
      </c>
      <c r="BC122" s="125">
        <f t="shared" si="93"/>
        <v>1.0392357477690345E-3</v>
      </c>
      <c r="BD122" s="125">
        <f t="shared" si="94"/>
        <v>1.0004126903585928E-3</v>
      </c>
      <c r="BE122" s="58"/>
      <c r="BF122" s="125">
        <f t="shared" si="95"/>
        <v>1.8E-3</v>
      </c>
      <c r="BG122" s="125">
        <f t="shared" si="96"/>
        <v>1.8E-3</v>
      </c>
      <c r="BH122" s="125">
        <f t="shared" si="97"/>
        <v>1.6634335878207187E-3</v>
      </c>
      <c r="BI122" s="125">
        <f t="shared" si="98"/>
        <v>1.6073181835351911E-3</v>
      </c>
      <c r="BJ122" s="125">
        <f t="shared" si="99"/>
        <v>1.5547339792963634E-3</v>
      </c>
      <c r="BK122" s="125">
        <f t="shared" si="100"/>
        <v>1.4919911313013283E-3</v>
      </c>
      <c r="BL122" s="125">
        <f t="shared" si="101"/>
        <v>1.1000000000000001E-3</v>
      </c>
      <c r="BM122" s="125">
        <f t="shared" si="102"/>
        <v>1.1000000000000001E-3</v>
      </c>
      <c r="BN122" s="125">
        <f t="shared" si="103"/>
        <v>1.0177286104114153E-3</v>
      </c>
      <c r="BO122" s="125">
        <f t="shared" si="104"/>
        <v>9.8225326416290985E-4</v>
      </c>
      <c r="BP122" s="125">
        <f t="shared" si="105"/>
        <v>9.5263276878828186E-4</v>
      </c>
      <c r="BQ122" s="125">
        <f t="shared" si="106"/>
        <v>9.1704496616204338E-4</v>
      </c>
      <c r="BS122" s="58">
        <v>81</v>
      </c>
      <c r="BT122" s="32">
        <f t="shared" si="107"/>
        <v>2.8E-3</v>
      </c>
      <c r="BU122" s="32">
        <f t="shared" si="108"/>
        <v>2.5999999999999999E-3</v>
      </c>
      <c r="BV122" s="58">
        <f>1+$B$71*(IF('Male Inactive'!$O79&gt;=0, ((('Male Inactive'!$O79)/7)/60), 0))^0.25</f>
        <v>1</v>
      </c>
      <c r="BW122" s="58">
        <f>1+$B$71*(IF('Male Barely'!$O79&gt;=0, ((('Male Barely'!$O79)/7)/60), 0))^0.25</f>
        <v>0.92174873443105509</v>
      </c>
      <c r="BX122" s="58">
        <f>1+$B$71*(IF('Male Somewhat'!$O79&gt;=0, ((('Male Somewhat'!$O79)/7)/60), 0))^0.25</f>
        <v>0.90408696332548877</v>
      </c>
      <c r="BY122" s="58">
        <f>1+$B$71*(IF('Male Active'!$O79&gt;=0, ((('Male Active'!$O79)/7)/60), 0))^0.25</f>
        <v>0.88625459412580987</v>
      </c>
      <c r="BZ122" s="58">
        <f>1+$B$71*(IF('Male Highly'!$O79&gt;=0, ((('Male Highly'!$O79)/7)/60), 0))^0.25</f>
        <v>0.85343828408533196</v>
      </c>
      <c r="CA122" s="32">
        <f t="shared" si="109"/>
        <v>1.8E-3</v>
      </c>
      <c r="CB122" s="32">
        <f t="shared" si="110"/>
        <v>1.6000000000000001E-3</v>
      </c>
      <c r="CC122" s="58">
        <f>1+$B$71*(IF('Female Inactive'!$Q79&gt;=0, ((('Female Inactive'!$Q79)/7)/60), 0))^0.25</f>
        <v>0.97034874885477806</v>
      </c>
      <c r="CD122" s="58">
        <f>1+$B$71*(IF('Female Barely'!$Q79&gt;=0, ((('Female Barely'!$Q79)/7)/60), 0))^0.25</f>
        <v>0.92899804767046901</v>
      </c>
      <c r="CE122" s="58">
        <f>1+$B$71*(IF('Female Somewhat'!$Q79&gt;=0, ((('Female Somewhat'!$Q79)/7)/60), 0))^0.25</f>
        <v>0.90998498415455598</v>
      </c>
      <c r="CF122" s="58">
        <f>1+$B$71*(IF('Female Active'!$Q79&gt;=0, ((('Female Active'!$Q79)/7)/60), 0))^0.25</f>
        <v>0.89399011687790764</v>
      </c>
      <c r="CG122" s="58">
        <f>1+$B$71*(IF('Female Highly'!$Q79&gt;=0, ((('Female Highly'!$Q79)/7)/60), 0))^0.25</f>
        <v>0.86815445574483707</v>
      </c>
      <c r="CI122" s="136">
        <f t="shared" si="82"/>
        <v>81</v>
      </c>
      <c r="CJ122" s="136">
        <f t="shared" si="111"/>
        <v>2.8E-3</v>
      </c>
      <c r="CK122" s="136">
        <f t="shared" si="112"/>
        <v>2.5999999999999999E-3</v>
      </c>
      <c r="CL122" s="58">
        <f t="shared" si="113"/>
        <v>1</v>
      </c>
      <c r="CM122" s="58">
        <f t="shared" si="114"/>
        <v>0.92174873443105509</v>
      </c>
      <c r="CN122" s="58">
        <f t="shared" si="115"/>
        <v>0.90408696332548877</v>
      </c>
      <c r="CO122" s="58">
        <f t="shared" si="116"/>
        <v>0.88625459412580987</v>
      </c>
      <c r="CP122" s="58">
        <f t="shared" si="117"/>
        <v>0.85343828408533196</v>
      </c>
      <c r="CQ122" s="136">
        <f t="shared" si="118"/>
        <v>1.8E-3</v>
      </c>
      <c r="CR122" s="136">
        <f t="shared" si="119"/>
        <v>1.6000000000000001E-3</v>
      </c>
      <c r="CS122" s="58">
        <f t="shared" si="120"/>
        <v>1</v>
      </c>
      <c r="CT122" s="58">
        <f t="shared" si="121"/>
        <v>0.95738573246669112</v>
      </c>
      <c r="CU122" s="58">
        <f t="shared" si="122"/>
        <v>0.93779168080397446</v>
      </c>
      <c r="CV122" s="58">
        <f t="shared" si="123"/>
        <v>0.92130805334990107</v>
      </c>
      <c r="CW122" s="58">
        <f t="shared" si="124"/>
        <v>0.89468292381419323</v>
      </c>
    </row>
    <row r="123" spans="1:101">
      <c r="A123" s="5"/>
      <c r="B123" s="5"/>
      <c r="C123" s="5"/>
      <c r="D123" s="5"/>
      <c r="E123" s="5"/>
      <c r="F123" s="58"/>
      <c r="G123" s="58"/>
      <c r="H123" s="58"/>
      <c r="AA123" s="58">
        <v>78</v>
      </c>
      <c r="AB123" s="58">
        <f>F$61</f>
        <v>2E-3</v>
      </c>
      <c r="AC123" s="58">
        <f t="shared" si="127"/>
        <v>7.1000000000000004E-3</v>
      </c>
      <c r="AD123" s="58">
        <f t="shared" si="127"/>
        <v>0</v>
      </c>
      <c r="AE123" s="58">
        <f t="shared" si="127"/>
        <v>0.25530000000000003</v>
      </c>
      <c r="AF123" s="58">
        <f t="shared" si="127"/>
        <v>2.9186999999999999</v>
      </c>
      <c r="AG123" s="58">
        <f t="shared" si="127"/>
        <v>1.8E-3</v>
      </c>
      <c r="AH123" s="58">
        <f t="shared" si="127"/>
        <v>7.2079000000000004</v>
      </c>
      <c r="AI123" s="58">
        <f t="shared" si="127"/>
        <v>77.6327</v>
      </c>
      <c r="AJ123" s="58">
        <f>R$61</f>
        <v>1.1999999999999999E-3</v>
      </c>
      <c r="AK123" s="58">
        <f t="shared" si="128"/>
        <v>4.1999999999999997E-3</v>
      </c>
      <c r="AL123" s="58">
        <f t="shared" si="128"/>
        <v>0</v>
      </c>
      <c r="AM123" s="58">
        <f t="shared" si="128"/>
        <v>0.26769999999999999</v>
      </c>
      <c r="AN123" s="58">
        <f t="shared" si="128"/>
        <v>2.903</v>
      </c>
      <c r="AO123" s="58">
        <f t="shared" si="128"/>
        <v>1.1000000000000001E-3</v>
      </c>
      <c r="AP123" s="58">
        <f t="shared" si="128"/>
        <v>10.4346</v>
      </c>
      <c r="AQ123" s="58">
        <f t="shared" si="128"/>
        <v>77.648600000000002</v>
      </c>
      <c r="AS123" s="125">
        <f t="shared" si="83"/>
        <v>2E-3</v>
      </c>
      <c r="AT123" s="125">
        <f t="shared" si="84"/>
        <v>2E-3</v>
      </c>
      <c r="AU123" s="125">
        <f t="shared" si="85"/>
        <v>1.8482595420230208E-3</v>
      </c>
      <c r="AV123" s="125">
        <f t="shared" si="86"/>
        <v>1.785909092816879E-3</v>
      </c>
      <c r="AW123" s="125">
        <f t="shared" si="87"/>
        <v>1.7274821992181817E-3</v>
      </c>
      <c r="AX123" s="125">
        <f t="shared" si="88"/>
        <v>1.6577679236681427E-3</v>
      </c>
      <c r="AY123" s="125">
        <f t="shared" si="89"/>
        <v>1.1999999999999999E-3</v>
      </c>
      <c r="AZ123" s="125">
        <f t="shared" si="90"/>
        <v>1.1999999999999999E-3</v>
      </c>
      <c r="BA123" s="125">
        <f t="shared" si="91"/>
        <v>1.1102493931760893E-3</v>
      </c>
      <c r="BB123" s="125">
        <f t="shared" si="92"/>
        <v>1.0715490154504471E-3</v>
      </c>
      <c r="BC123" s="125">
        <f t="shared" si="93"/>
        <v>1.0392357477690345E-3</v>
      </c>
      <c r="BD123" s="125">
        <f t="shared" si="94"/>
        <v>1.0004126903585928E-3</v>
      </c>
      <c r="BE123" s="58"/>
      <c r="BF123" s="125">
        <f t="shared" si="95"/>
        <v>1.8E-3</v>
      </c>
      <c r="BG123" s="125">
        <f t="shared" si="96"/>
        <v>1.8E-3</v>
      </c>
      <c r="BH123" s="125">
        <f t="shared" si="97"/>
        <v>1.6634335878207187E-3</v>
      </c>
      <c r="BI123" s="125">
        <f t="shared" si="98"/>
        <v>1.6073181835351911E-3</v>
      </c>
      <c r="BJ123" s="125">
        <f t="shared" si="99"/>
        <v>1.5547339792963634E-3</v>
      </c>
      <c r="BK123" s="125">
        <f t="shared" si="100"/>
        <v>1.4919911313013283E-3</v>
      </c>
      <c r="BL123" s="125">
        <f t="shared" si="101"/>
        <v>1.1000000000000001E-3</v>
      </c>
      <c r="BM123" s="125">
        <f t="shared" si="102"/>
        <v>1.1000000000000001E-3</v>
      </c>
      <c r="BN123" s="125">
        <f t="shared" si="103"/>
        <v>1.0177286104114153E-3</v>
      </c>
      <c r="BO123" s="125">
        <f t="shared" si="104"/>
        <v>9.8225326416290985E-4</v>
      </c>
      <c r="BP123" s="125">
        <f t="shared" si="105"/>
        <v>9.5263276878828186E-4</v>
      </c>
      <c r="BQ123" s="125">
        <f t="shared" si="106"/>
        <v>9.1704496616204338E-4</v>
      </c>
      <c r="BS123" s="58">
        <v>82</v>
      </c>
      <c r="BT123" s="32">
        <f t="shared" si="107"/>
        <v>2.8E-3</v>
      </c>
      <c r="BU123" s="32">
        <f t="shared" si="108"/>
        <v>2.5999999999999999E-3</v>
      </c>
      <c r="BV123" s="58">
        <f>1+$B$71*(IF('Male Inactive'!$O80&gt;=0, ((('Male Inactive'!$O80)/7)/60), 0))^0.25</f>
        <v>1</v>
      </c>
      <c r="BW123" s="58">
        <f>1+$B$71*(IF('Male Barely'!$O80&gt;=0, ((('Male Barely'!$O80)/7)/60), 0))^0.25</f>
        <v>0.92253340367202818</v>
      </c>
      <c r="BX123" s="58">
        <f>1+$B$71*(IF('Male Somewhat'!$O80&gt;=0, ((('Male Somewhat'!$O80)/7)/60), 0))^0.25</f>
        <v>0.90504873703150635</v>
      </c>
      <c r="BY123" s="58">
        <f>1+$B$71*(IF('Male Active'!$O80&gt;=0, ((('Male Active'!$O80)/7)/60), 0))^0.25</f>
        <v>0.88739518297945374</v>
      </c>
      <c r="BZ123" s="58">
        <f>1+$B$71*(IF('Male Highly'!$O80&gt;=0, ((('Male Highly'!$O80)/7)/60), 0))^0.25</f>
        <v>0.85490794044866769</v>
      </c>
      <c r="CA123" s="32">
        <f t="shared" si="109"/>
        <v>1.8E-3</v>
      </c>
      <c r="CB123" s="32">
        <f t="shared" si="110"/>
        <v>1.6000000000000001E-3</v>
      </c>
      <c r="CC123" s="58">
        <f>1+$B$71*(IF('Female Inactive'!$Q80&gt;=0, ((('Female Inactive'!$Q80)/7)/60), 0))^0.25</f>
        <v>0.97063972710168167</v>
      </c>
      <c r="CD123" s="58">
        <f>1+$B$71*(IF('Female Barely'!$Q80&gt;=0, ((('Female Barely'!$Q80)/7)/60), 0))^0.25</f>
        <v>0.92969481501814</v>
      </c>
      <c r="CE123" s="58">
        <f>1+$B$71*(IF('Female Somewhat'!$Q80&gt;=0, ((('Female Somewhat'!$Q80)/7)/60), 0))^0.25</f>
        <v>0.91086833343979956</v>
      </c>
      <c r="CF123" s="58">
        <f>1+$B$71*(IF('Female Active'!$Q80&gt;=0, ((('Female Active'!$Q80)/7)/60), 0))^0.25</f>
        <v>0.89503042947025835</v>
      </c>
      <c r="CG123" s="58">
        <f>1+$B$71*(IF('Female Highly'!$Q80&gt;=0, ((('Female Highly'!$Q80)/7)/60), 0))^0.25</f>
        <v>0.86944830284564001</v>
      </c>
      <c r="CI123" s="136">
        <f t="shared" si="82"/>
        <v>82</v>
      </c>
      <c r="CJ123" s="136">
        <f t="shared" si="111"/>
        <v>2.8E-3</v>
      </c>
      <c r="CK123" s="136">
        <f t="shared" si="112"/>
        <v>2.5999999999999999E-3</v>
      </c>
      <c r="CL123" s="58">
        <f t="shared" si="113"/>
        <v>1</v>
      </c>
      <c r="CM123" s="58">
        <f t="shared" si="114"/>
        <v>0.92253340367202818</v>
      </c>
      <c r="CN123" s="58">
        <f t="shared" si="115"/>
        <v>0.90504873703150635</v>
      </c>
      <c r="CO123" s="58">
        <f t="shared" si="116"/>
        <v>0.88739518297945374</v>
      </c>
      <c r="CP123" s="58">
        <f t="shared" si="117"/>
        <v>0.85490794044866769</v>
      </c>
      <c r="CQ123" s="136">
        <f t="shared" si="118"/>
        <v>1.8E-3</v>
      </c>
      <c r="CR123" s="136">
        <f t="shared" si="119"/>
        <v>1.6000000000000001E-3</v>
      </c>
      <c r="CS123" s="58">
        <f t="shared" si="120"/>
        <v>1</v>
      </c>
      <c r="CT123" s="58">
        <f t="shared" si="121"/>
        <v>0.95781657092709083</v>
      </c>
      <c r="CU123" s="58">
        <f t="shared" si="122"/>
        <v>0.93842061890423678</v>
      </c>
      <c r="CV123" s="58">
        <f t="shared" si="123"/>
        <v>0.9221036441016156</v>
      </c>
      <c r="CW123" s="58">
        <f t="shared" si="124"/>
        <v>0.89574769975859325</v>
      </c>
    </row>
    <row r="124" spans="1:101">
      <c r="A124" s="5" t="s">
        <v>392</v>
      </c>
      <c r="B124" s="5"/>
      <c r="C124" s="5" t="s">
        <v>377</v>
      </c>
      <c r="D124" s="5" t="s">
        <v>388</v>
      </c>
      <c r="E124" s="5" t="s">
        <v>391</v>
      </c>
      <c r="F124" s="58"/>
      <c r="G124" s="58"/>
      <c r="H124" s="58"/>
      <c r="AA124" s="58">
        <v>79</v>
      </c>
      <c r="AB124" s="58">
        <f>F$61</f>
        <v>2E-3</v>
      </c>
      <c r="AC124" s="58">
        <f t="shared" si="127"/>
        <v>7.1000000000000004E-3</v>
      </c>
      <c r="AD124" s="58">
        <f t="shared" si="127"/>
        <v>0</v>
      </c>
      <c r="AE124" s="58">
        <f t="shared" si="127"/>
        <v>0.25530000000000003</v>
      </c>
      <c r="AF124" s="58">
        <f t="shared" si="127"/>
        <v>2.9186999999999999</v>
      </c>
      <c r="AG124" s="58">
        <f t="shared" si="127"/>
        <v>1.8E-3</v>
      </c>
      <c r="AH124" s="58">
        <f t="shared" si="127"/>
        <v>7.2079000000000004</v>
      </c>
      <c r="AI124" s="58">
        <f t="shared" si="127"/>
        <v>77.6327</v>
      </c>
      <c r="AJ124" s="58">
        <f>R$61</f>
        <v>1.1999999999999999E-3</v>
      </c>
      <c r="AK124" s="58">
        <f t="shared" si="128"/>
        <v>4.1999999999999997E-3</v>
      </c>
      <c r="AL124" s="58">
        <f t="shared" si="128"/>
        <v>0</v>
      </c>
      <c r="AM124" s="58">
        <f t="shared" si="128"/>
        <v>0.26769999999999999</v>
      </c>
      <c r="AN124" s="58">
        <f t="shared" si="128"/>
        <v>2.903</v>
      </c>
      <c r="AO124" s="58">
        <f t="shared" si="128"/>
        <v>1.1000000000000001E-3</v>
      </c>
      <c r="AP124" s="58">
        <f t="shared" si="128"/>
        <v>10.4346</v>
      </c>
      <c r="AQ124" s="58">
        <f t="shared" si="128"/>
        <v>77.648600000000002</v>
      </c>
      <c r="AS124" s="125">
        <f t="shared" si="83"/>
        <v>2E-3</v>
      </c>
      <c r="AT124" s="125">
        <f t="shared" si="84"/>
        <v>2E-3</v>
      </c>
      <c r="AU124" s="125">
        <f t="shared" si="85"/>
        <v>1.8482595420230208E-3</v>
      </c>
      <c r="AV124" s="125">
        <f t="shared" si="86"/>
        <v>1.785909092816879E-3</v>
      </c>
      <c r="AW124" s="125">
        <f t="shared" si="87"/>
        <v>1.7274821992181817E-3</v>
      </c>
      <c r="AX124" s="125">
        <f t="shared" si="88"/>
        <v>1.6577679236681427E-3</v>
      </c>
      <c r="AY124" s="125">
        <f t="shared" si="89"/>
        <v>1.1999999999999999E-3</v>
      </c>
      <c r="AZ124" s="125">
        <f t="shared" si="90"/>
        <v>1.1999999999999999E-3</v>
      </c>
      <c r="BA124" s="125">
        <f t="shared" si="91"/>
        <v>1.1102493931760893E-3</v>
      </c>
      <c r="BB124" s="125">
        <f t="shared" si="92"/>
        <v>1.0715490154504471E-3</v>
      </c>
      <c r="BC124" s="125">
        <f t="shared" si="93"/>
        <v>1.0392357477690345E-3</v>
      </c>
      <c r="BD124" s="125">
        <f t="shared" si="94"/>
        <v>1.0004126903585928E-3</v>
      </c>
      <c r="BE124" s="58"/>
      <c r="BF124" s="125">
        <f t="shared" si="95"/>
        <v>1.8E-3</v>
      </c>
      <c r="BG124" s="125">
        <f t="shared" si="96"/>
        <v>1.8E-3</v>
      </c>
      <c r="BH124" s="125">
        <f t="shared" si="97"/>
        <v>1.6634335878207187E-3</v>
      </c>
      <c r="BI124" s="125">
        <f t="shared" si="98"/>
        <v>1.6073181835351911E-3</v>
      </c>
      <c r="BJ124" s="125">
        <f t="shared" si="99"/>
        <v>1.5547339792963634E-3</v>
      </c>
      <c r="BK124" s="125">
        <f t="shared" si="100"/>
        <v>1.4919911313013283E-3</v>
      </c>
      <c r="BL124" s="125">
        <f t="shared" si="101"/>
        <v>1.1000000000000001E-3</v>
      </c>
      <c r="BM124" s="125">
        <f t="shared" si="102"/>
        <v>1.1000000000000001E-3</v>
      </c>
      <c r="BN124" s="125">
        <f t="shared" si="103"/>
        <v>1.0177286104114153E-3</v>
      </c>
      <c r="BO124" s="125">
        <f t="shared" si="104"/>
        <v>9.8225326416290985E-4</v>
      </c>
      <c r="BP124" s="125">
        <f t="shared" si="105"/>
        <v>9.5263276878828186E-4</v>
      </c>
      <c r="BQ124" s="125">
        <f t="shared" si="106"/>
        <v>9.1704496616204338E-4</v>
      </c>
      <c r="BS124" s="58">
        <v>83</v>
      </c>
      <c r="BT124" s="32">
        <f t="shared" si="107"/>
        <v>2.8E-3</v>
      </c>
      <c r="BU124" s="32">
        <f t="shared" si="108"/>
        <v>2.5999999999999999E-3</v>
      </c>
      <c r="BV124" s="58">
        <f>1+$B$71*(IF('Male Inactive'!$O81&gt;=0, ((('Male Inactive'!$O81)/7)/60), 0))^0.25</f>
        <v>1</v>
      </c>
      <c r="BW124" s="58">
        <f>1+$B$71*(IF('Male Barely'!$O81&gt;=0, ((('Male Barely'!$O81)/7)/60), 0))^0.25</f>
        <v>0.92331020459530366</v>
      </c>
      <c r="BX124" s="58">
        <f>1+$B$71*(IF('Male Somewhat'!$O81&gt;=0, ((('Male Somewhat'!$O81)/7)/60), 0))^0.25</f>
        <v>0.90600086649422129</v>
      </c>
      <c r="BY124" s="58">
        <f>1+$B$71*(IF('Male Active'!$O81&gt;=0, ((('Male Active'!$O81)/7)/60), 0))^0.25</f>
        <v>0.88852433451021817</v>
      </c>
      <c r="BZ124" s="58">
        <f>1+$B$71*(IF('Male Highly'!$O81&gt;=0, ((('Male Highly'!$O81)/7)/60), 0))^0.25</f>
        <v>0.8563628597450087</v>
      </c>
      <c r="CA124" s="32">
        <f t="shared" si="109"/>
        <v>1.8E-3</v>
      </c>
      <c r="CB124" s="32">
        <f t="shared" si="110"/>
        <v>1.6000000000000001E-3</v>
      </c>
      <c r="CC124" s="58">
        <f>1+$B$71*(IF('Female Inactive'!$Q81&gt;=0, ((('Female Inactive'!$Q81)/7)/60), 0))^0.25</f>
        <v>0.97092784987581771</v>
      </c>
      <c r="CD124" s="58">
        <f>1+$B$71*(IF('Female Barely'!$Q81&gt;=0, ((('Female Barely'!$Q81)/7)/60), 0))^0.25</f>
        <v>0.93038474474063515</v>
      </c>
      <c r="CE124" s="58">
        <f>1+$B$71*(IF('Female Somewhat'!$Q81&gt;=0, ((('Female Somewhat'!$Q81)/7)/60), 0))^0.25</f>
        <v>0.91174301410512004</v>
      </c>
      <c r="CF124" s="58">
        <f>1+$B$71*(IF('Female Active'!$Q81&gt;=0, ((('Female Active'!$Q81)/7)/60), 0))^0.25</f>
        <v>0.89606053310606715</v>
      </c>
      <c r="CG124" s="58">
        <f>1+$B$71*(IF('Female Highly'!$Q81&gt;=0, ((('Female Highly'!$Q81)/7)/60), 0))^0.25</f>
        <v>0.87072945296582271</v>
      </c>
      <c r="CI124" s="136">
        <f t="shared" si="82"/>
        <v>83</v>
      </c>
      <c r="CJ124" s="136">
        <f t="shared" si="111"/>
        <v>2.8E-3</v>
      </c>
      <c r="CK124" s="136">
        <f t="shared" si="112"/>
        <v>2.5999999999999999E-3</v>
      </c>
      <c r="CL124" s="58">
        <f t="shared" si="113"/>
        <v>1</v>
      </c>
      <c r="CM124" s="58">
        <f t="shared" si="114"/>
        <v>0.92331020459530366</v>
      </c>
      <c r="CN124" s="58">
        <f t="shared" si="115"/>
        <v>0.90600086649422129</v>
      </c>
      <c r="CO124" s="58">
        <f t="shared" si="116"/>
        <v>0.88852433451021817</v>
      </c>
      <c r="CP124" s="58">
        <f t="shared" si="117"/>
        <v>0.8563628597450087</v>
      </c>
      <c r="CQ124" s="136">
        <f t="shared" si="118"/>
        <v>1.8E-3</v>
      </c>
      <c r="CR124" s="136">
        <f t="shared" si="119"/>
        <v>1.6000000000000001E-3</v>
      </c>
      <c r="CS124" s="58">
        <f t="shared" si="120"/>
        <v>1</v>
      </c>
      <c r="CT124" s="58">
        <f t="shared" si="121"/>
        <v>0.95824292696891122</v>
      </c>
      <c r="CU124" s="58">
        <f t="shared" si="122"/>
        <v>0.9390430135686525</v>
      </c>
      <c r="CV124" s="58">
        <f t="shared" si="123"/>
        <v>0.9228909575728762</v>
      </c>
      <c r="CW124" s="58">
        <f t="shared" si="124"/>
        <v>0.89680139783526613</v>
      </c>
    </row>
    <row r="125" spans="1:101">
      <c r="A125" s="5"/>
      <c r="B125" s="5"/>
      <c r="C125" s="5"/>
      <c r="D125" s="5"/>
      <c r="E125" s="5"/>
      <c r="F125" s="58"/>
      <c r="G125" s="58"/>
      <c r="H125" s="58"/>
      <c r="AA125" s="58">
        <v>80</v>
      </c>
      <c r="AB125" s="58">
        <f>F$62</f>
        <v>2.8E-3</v>
      </c>
      <c r="AC125" s="58">
        <f t="shared" ref="AC125:AI129" si="129">G$62</f>
        <v>8.0999999999999996E-3</v>
      </c>
      <c r="AD125" s="58">
        <f t="shared" si="129"/>
        <v>0</v>
      </c>
      <c r="AE125" s="58">
        <f t="shared" si="129"/>
        <v>0.3175</v>
      </c>
      <c r="AF125" s="58">
        <f t="shared" si="129"/>
        <v>2.2894000000000001</v>
      </c>
      <c r="AG125" s="58">
        <f t="shared" si="129"/>
        <v>2.5999999999999999E-3</v>
      </c>
      <c r="AH125" s="58">
        <f t="shared" si="129"/>
        <v>5.2618999999999998</v>
      </c>
      <c r="AI125" s="58">
        <f t="shared" si="129"/>
        <v>82.647099999999995</v>
      </c>
      <c r="AJ125" s="58">
        <f>R$62</f>
        <v>1.8E-3</v>
      </c>
      <c r="AK125" s="58">
        <f t="shared" ref="AK125:AQ129" si="130">S$62</f>
        <v>4.7999999999999996E-3</v>
      </c>
      <c r="AL125" s="58">
        <f t="shared" si="130"/>
        <v>0</v>
      </c>
      <c r="AM125" s="58">
        <f t="shared" si="130"/>
        <v>0.34039999999999998</v>
      </c>
      <c r="AN125" s="58">
        <f t="shared" si="130"/>
        <v>2.2633999999999999</v>
      </c>
      <c r="AO125" s="58">
        <f t="shared" si="130"/>
        <v>1.6000000000000001E-3</v>
      </c>
      <c r="AP125" s="58">
        <f t="shared" si="130"/>
        <v>7.2525000000000004</v>
      </c>
      <c r="AQ125" s="58">
        <f t="shared" si="130"/>
        <v>82.653599999999997</v>
      </c>
      <c r="AS125" s="125">
        <f t="shared" si="83"/>
        <v>2.8E-3</v>
      </c>
      <c r="AT125" s="125">
        <f t="shared" si="84"/>
        <v>2.8E-3</v>
      </c>
      <c r="AU125" s="125">
        <f t="shared" si="85"/>
        <v>2.5875633588322289E-3</v>
      </c>
      <c r="AV125" s="125">
        <f t="shared" si="86"/>
        <v>2.5002727299436307E-3</v>
      </c>
      <c r="AW125" s="125">
        <f t="shared" si="87"/>
        <v>2.4184750789054544E-3</v>
      </c>
      <c r="AX125" s="125">
        <f t="shared" si="88"/>
        <v>2.3208750931353996E-3</v>
      </c>
      <c r="AY125" s="125">
        <f t="shared" si="89"/>
        <v>1.8E-3</v>
      </c>
      <c r="AZ125" s="125">
        <f t="shared" si="90"/>
        <v>1.8E-3</v>
      </c>
      <c r="BA125" s="125">
        <f t="shared" si="91"/>
        <v>1.6653740897641339E-3</v>
      </c>
      <c r="BB125" s="125">
        <f t="shared" si="92"/>
        <v>1.6073235231756707E-3</v>
      </c>
      <c r="BC125" s="125">
        <f t="shared" si="93"/>
        <v>1.558853621653552E-3</v>
      </c>
      <c r="BD125" s="125">
        <f t="shared" si="94"/>
        <v>1.5006190355378892E-3</v>
      </c>
      <c r="BE125" s="58"/>
      <c r="BF125" s="125">
        <f t="shared" si="95"/>
        <v>2.5999999999999999E-3</v>
      </c>
      <c r="BG125" s="125">
        <f t="shared" si="96"/>
        <v>2.5999999999999999E-3</v>
      </c>
      <c r="BH125" s="125">
        <f t="shared" si="97"/>
        <v>2.4027374046299271E-3</v>
      </c>
      <c r="BI125" s="125">
        <f t="shared" si="98"/>
        <v>2.3216818206619428E-3</v>
      </c>
      <c r="BJ125" s="125">
        <f t="shared" si="99"/>
        <v>2.2457268589836359E-3</v>
      </c>
      <c r="BK125" s="125">
        <f t="shared" si="100"/>
        <v>2.1550983007685852E-3</v>
      </c>
      <c r="BL125" s="125">
        <f t="shared" si="101"/>
        <v>1.6000000000000001E-3</v>
      </c>
      <c r="BM125" s="125">
        <f t="shared" si="102"/>
        <v>1.6000000000000001E-3</v>
      </c>
      <c r="BN125" s="125">
        <f t="shared" si="103"/>
        <v>1.4803325242347858E-3</v>
      </c>
      <c r="BO125" s="125">
        <f t="shared" si="104"/>
        <v>1.4287320206005961E-3</v>
      </c>
      <c r="BP125" s="125">
        <f t="shared" si="105"/>
        <v>1.3856476636920463E-3</v>
      </c>
      <c r="BQ125" s="125">
        <f t="shared" si="106"/>
        <v>1.3338835871447904E-3</v>
      </c>
      <c r="BS125" s="58">
        <v>84</v>
      </c>
      <c r="BT125" s="32">
        <f t="shared" si="107"/>
        <v>2.8E-3</v>
      </c>
      <c r="BU125" s="32">
        <f t="shared" si="108"/>
        <v>2.5999999999999999E-3</v>
      </c>
      <c r="BV125" s="58">
        <f>1+$B$71*(IF('Male Inactive'!$O82&gt;=0, ((('Male Inactive'!$O82)/7)/60), 0))^0.25</f>
        <v>1</v>
      </c>
      <c r="BW125" s="58">
        <f>1+$B$71*(IF('Male Barely'!$O82&gt;=0, ((('Male Barely'!$O82)/7)/60), 0))^0.25</f>
        <v>0.9240792161009076</v>
      </c>
      <c r="BX125" s="58">
        <f>1+$B$71*(IF('Male Somewhat'!$O82&gt;=0, ((('Male Somewhat'!$O82)/7)/60), 0))^0.25</f>
        <v>0.90694344842185948</v>
      </c>
      <c r="BY125" s="58">
        <f>1+$B$71*(IF('Male Active'!$O82&gt;=0, ((('Male Active'!$O82)/7)/60), 0))^0.25</f>
        <v>0.88964216340654145</v>
      </c>
      <c r="BZ125" s="58">
        <f>1+$B$71*(IF('Male Highly'!$O82&gt;=0, ((('Male Highly'!$O82)/7)/60), 0))^0.25</f>
        <v>0.85780318975117475</v>
      </c>
      <c r="CA125" s="32">
        <f t="shared" si="109"/>
        <v>1.8E-3</v>
      </c>
      <c r="CB125" s="32">
        <f t="shared" si="110"/>
        <v>1.6000000000000001E-3</v>
      </c>
      <c r="CC125" s="58">
        <f>1+$B$71*(IF('Female Inactive'!$Q82&gt;=0, ((('Female Inactive'!$Q82)/7)/60), 0))^0.25</f>
        <v>0.97121314519895341</v>
      </c>
      <c r="CD125" s="58">
        <f>1+$B$71*(IF('Female Barely'!$Q82&gt;=0, ((('Female Barely'!$Q82)/7)/60), 0))^0.25</f>
        <v>0.9310679039379961</v>
      </c>
      <c r="CE125" s="58">
        <f>1+$B$71*(IF('Female Somewhat'!$Q82&gt;=0, ((('Female Somewhat'!$Q82)/7)/60), 0))^0.25</f>
        <v>0.91260911121876009</v>
      </c>
      <c r="CF125" s="58">
        <f>1+$B$71*(IF('Female Active'!$Q82&gt;=0, ((('Female Active'!$Q82)/7)/60), 0))^0.25</f>
        <v>0.89708052796944637</v>
      </c>
      <c r="CG125" s="58">
        <f>1+$B$71*(IF('Female Highly'!$Q82&gt;=0, ((('Female Highly'!$Q82)/7)/60), 0))^0.25</f>
        <v>0.87199803070536075</v>
      </c>
      <c r="CI125" s="136">
        <f t="shared" si="82"/>
        <v>84</v>
      </c>
      <c r="CJ125" s="136">
        <f t="shared" si="111"/>
        <v>2.8E-3</v>
      </c>
      <c r="CK125" s="136">
        <f t="shared" si="112"/>
        <v>2.5999999999999999E-3</v>
      </c>
      <c r="CL125" s="58">
        <f t="shared" si="113"/>
        <v>1</v>
      </c>
      <c r="CM125" s="58">
        <f t="shared" si="114"/>
        <v>0.9240792161009076</v>
      </c>
      <c r="CN125" s="58">
        <f t="shared" si="115"/>
        <v>0.90694344842185948</v>
      </c>
      <c r="CO125" s="58">
        <f t="shared" si="116"/>
        <v>0.88964216340654145</v>
      </c>
      <c r="CP125" s="58">
        <f t="shared" si="117"/>
        <v>0.85780318975117475</v>
      </c>
      <c r="CQ125" s="136">
        <f t="shared" si="118"/>
        <v>1.8E-3</v>
      </c>
      <c r="CR125" s="136">
        <f t="shared" si="119"/>
        <v>1.6000000000000001E-3</v>
      </c>
      <c r="CS125" s="58">
        <f t="shared" si="120"/>
        <v>1</v>
      </c>
      <c r="CT125" s="58">
        <f t="shared" si="121"/>
        <v>0.95866484977122757</v>
      </c>
      <c r="CU125" s="58">
        <f t="shared" si="122"/>
        <v>0.93965893658884914</v>
      </c>
      <c r="CV125" s="58">
        <f t="shared" si="123"/>
        <v>0.92367008457827149</v>
      </c>
      <c r="CW125" s="58">
        <f t="shared" si="124"/>
        <v>0.89784413958558151</v>
      </c>
    </row>
    <row r="126" spans="1:101">
      <c r="A126" s="5"/>
      <c r="B126" s="5"/>
      <c r="C126" s="5">
        <v>0</v>
      </c>
      <c r="D126" s="5">
        <v>0</v>
      </c>
      <c r="E126" s="5">
        <v>0</v>
      </c>
      <c r="F126" s="58"/>
      <c r="G126" s="58"/>
      <c r="H126" s="58"/>
      <c r="AA126" s="58">
        <v>81</v>
      </c>
      <c r="AB126" s="58">
        <f>F$62</f>
        <v>2.8E-3</v>
      </c>
      <c r="AC126" s="58">
        <f t="shared" si="129"/>
        <v>8.0999999999999996E-3</v>
      </c>
      <c r="AD126" s="58">
        <f t="shared" si="129"/>
        <v>0</v>
      </c>
      <c r="AE126" s="58">
        <f t="shared" si="129"/>
        <v>0.3175</v>
      </c>
      <c r="AF126" s="58">
        <f t="shared" si="129"/>
        <v>2.2894000000000001</v>
      </c>
      <c r="AG126" s="58">
        <f t="shared" si="129"/>
        <v>2.5999999999999999E-3</v>
      </c>
      <c r="AH126" s="58">
        <f t="shared" si="129"/>
        <v>5.2618999999999998</v>
      </c>
      <c r="AI126" s="58">
        <f t="shared" si="129"/>
        <v>82.647099999999995</v>
      </c>
      <c r="AJ126" s="58">
        <f>R$62</f>
        <v>1.8E-3</v>
      </c>
      <c r="AK126" s="58">
        <f t="shared" si="130"/>
        <v>4.7999999999999996E-3</v>
      </c>
      <c r="AL126" s="58">
        <f t="shared" si="130"/>
        <v>0</v>
      </c>
      <c r="AM126" s="58">
        <f t="shared" si="130"/>
        <v>0.34039999999999998</v>
      </c>
      <c r="AN126" s="58">
        <f t="shared" si="130"/>
        <v>2.2633999999999999</v>
      </c>
      <c r="AO126" s="58">
        <f t="shared" si="130"/>
        <v>1.6000000000000001E-3</v>
      </c>
      <c r="AP126" s="58">
        <f t="shared" si="130"/>
        <v>7.2525000000000004</v>
      </c>
      <c r="AQ126" s="58">
        <f t="shared" si="130"/>
        <v>82.653599999999997</v>
      </c>
      <c r="AS126" s="125">
        <f t="shared" si="83"/>
        <v>2.8E-3</v>
      </c>
      <c r="AT126" s="125">
        <f t="shared" si="84"/>
        <v>2.8E-3</v>
      </c>
      <c r="AU126" s="125">
        <f t="shared" si="85"/>
        <v>2.5875633588322289E-3</v>
      </c>
      <c r="AV126" s="125">
        <f t="shared" si="86"/>
        <v>2.5002727299436307E-3</v>
      </c>
      <c r="AW126" s="125">
        <f t="shared" si="87"/>
        <v>2.4184750789054544E-3</v>
      </c>
      <c r="AX126" s="125">
        <f t="shared" si="88"/>
        <v>2.3208750931353996E-3</v>
      </c>
      <c r="AY126" s="125">
        <f t="shared" si="89"/>
        <v>1.8E-3</v>
      </c>
      <c r="AZ126" s="125">
        <f t="shared" si="90"/>
        <v>1.8E-3</v>
      </c>
      <c r="BA126" s="125">
        <f t="shared" si="91"/>
        <v>1.6653740897641339E-3</v>
      </c>
      <c r="BB126" s="125">
        <f t="shared" si="92"/>
        <v>1.6073235231756707E-3</v>
      </c>
      <c r="BC126" s="125">
        <f t="shared" si="93"/>
        <v>1.558853621653552E-3</v>
      </c>
      <c r="BD126" s="125">
        <f t="shared" si="94"/>
        <v>1.5006190355378892E-3</v>
      </c>
      <c r="BE126" s="58"/>
      <c r="BF126" s="125">
        <f t="shared" si="95"/>
        <v>2.5999999999999999E-3</v>
      </c>
      <c r="BG126" s="125">
        <f t="shared" si="96"/>
        <v>2.5999999999999999E-3</v>
      </c>
      <c r="BH126" s="125">
        <f t="shared" si="97"/>
        <v>2.4027374046299271E-3</v>
      </c>
      <c r="BI126" s="125">
        <f t="shared" si="98"/>
        <v>2.3216818206619428E-3</v>
      </c>
      <c r="BJ126" s="125">
        <f t="shared" si="99"/>
        <v>2.2457268589836359E-3</v>
      </c>
      <c r="BK126" s="125">
        <f t="shared" si="100"/>
        <v>2.1550983007685852E-3</v>
      </c>
      <c r="BL126" s="125">
        <f t="shared" si="101"/>
        <v>1.6000000000000001E-3</v>
      </c>
      <c r="BM126" s="125">
        <f t="shared" si="102"/>
        <v>1.6000000000000001E-3</v>
      </c>
      <c r="BN126" s="125">
        <f t="shared" si="103"/>
        <v>1.4803325242347858E-3</v>
      </c>
      <c r="BO126" s="125">
        <f t="shared" si="104"/>
        <v>1.4287320206005961E-3</v>
      </c>
      <c r="BP126" s="125">
        <f t="shared" si="105"/>
        <v>1.3856476636920463E-3</v>
      </c>
      <c r="BQ126" s="125">
        <f t="shared" si="106"/>
        <v>1.3338835871447904E-3</v>
      </c>
      <c r="BS126" s="58">
        <v>85</v>
      </c>
      <c r="BT126" s="32">
        <f t="shared" si="107"/>
        <v>3.8E-3</v>
      </c>
      <c r="BU126" s="32">
        <f t="shared" si="108"/>
        <v>3.5000000000000001E-3</v>
      </c>
      <c r="BV126" s="58">
        <f>1+$B$71*(IF('Male Inactive'!$O83&gt;=0, ((('Male Inactive'!$O83)/7)/60), 0))^0.25</f>
        <v>1</v>
      </c>
      <c r="BW126" s="58">
        <f>1+$B$71*(IF('Male Barely'!$O83&gt;=0, ((('Male Barely'!$O83)/7)/60), 0))^0.25</f>
        <v>0.92484051629769093</v>
      </c>
      <c r="BX126" s="58">
        <f>1+$B$71*(IF('Male Somewhat'!$O83&gt;=0, ((('Male Somewhat'!$O83)/7)/60), 0))^0.25</f>
        <v>0.90787657855289938</v>
      </c>
      <c r="BY126" s="58">
        <f>1+$B$71*(IF('Male Active'!$O83&gt;=0, ((('Male Active'!$O83)/7)/60), 0))^0.25</f>
        <v>0.89074878320681705</v>
      </c>
      <c r="BZ126" s="58">
        <f>1+$B$71*(IF('Male Highly'!$O83&gt;=0, ((('Male Highly'!$O83)/7)/60), 0))^0.25</f>
        <v>0.85922907676214488</v>
      </c>
      <c r="CA126" s="32">
        <f t="shared" si="109"/>
        <v>2.5000000000000001E-3</v>
      </c>
      <c r="CB126" s="32">
        <f t="shared" si="110"/>
        <v>2.3E-3</v>
      </c>
      <c r="CC126" s="58">
        <f>1+$B$71*(IF('Female Inactive'!$Q83&gt;=0, ((('Female Inactive'!$Q83)/7)/60), 0))^0.25</f>
        <v>0.97149564081786854</v>
      </c>
      <c r="CD126" s="58">
        <f>1+$B$71*(IF('Female Barely'!$Q83&gt;=0, ((('Female Barely'!$Q83)/7)/60), 0))^0.25</f>
        <v>0.9317443590517881</v>
      </c>
      <c r="CE126" s="58">
        <f>1+$B$71*(IF('Female Somewhat'!$Q83&gt;=0, ((('Female Somewhat'!$Q83)/7)/60), 0))^0.25</f>
        <v>0.91346670901415739</v>
      </c>
      <c r="CF126" s="58">
        <f>1+$B$71*(IF('Female Active'!$Q83&gt;=0, ((('Female Active'!$Q83)/7)/60), 0))^0.25</f>
        <v>0.89809051326136635</v>
      </c>
      <c r="CG126" s="58">
        <f>1+$B$71*(IF('Female Highly'!$Q83&gt;=0, ((('Female Highly'!$Q83)/7)/60), 0))^0.25</f>
        <v>0.87325415944148554</v>
      </c>
      <c r="CI126" s="136">
        <f t="shared" si="82"/>
        <v>85</v>
      </c>
      <c r="CJ126" s="136">
        <f t="shared" si="111"/>
        <v>3.8E-3</v>
      </c>
      <c r="CK126" s="136">
        <f t="shared" si="112"/>
        <v>3.5000000000000001E-3</v>
      </c>
      <c r="CL126" s="58">
        <f t="shared" si="113"/>
        <v>1</v>
      </c>
      <c r="CM126" s="58">
        <f t="shared" si="114"/>
        <v>0.92484051629769093</v>
      </c>
      <c r="CN126" s="58">
        <f t="shared" si="115"/>
        <v>0.90787657855289938</v>
      </c>
      <c r="CO126" s="58">
        <f t="shared" si="116"/>
        <v>0.89074878320681705</v>
      </c>
      <c r="CP126" s="58">
        <f t="shared" si="117"/>
        <v>0.85922907676214488</v>
      </c>
      <c r="CQ126" s="136">
        <f t="shared" si="118"/>
        <v>2.5000000000000001E-3</v>
      </c>
      <c r="CR126" s="136">
        <f t="shared" si="119"/>
        <v>2.3E-3</v>
      </c>
      <c r="CS126" s="58">
        <f t="shared" si="120"/>
        <v>1</v>
      </c>
      <c r="CT126" s="58">
        <f t="shared" si="121"/>
        <v>0.95908238792238409</v>
      </c>
      <c r="CU126" s="58">
        <f t="shared" si="122"/>
        <v>0.94026845889410415</v>
      </c>
      <c r="CV126" s="58">
        <f t="shared" si="123"/>
        <v>0.92444111484153968</v>
      </c>
      <c r="CW126" s="58">
        <f t="shared" si="124"/>
        <v>0.89887604509097241</v>
      </c>
    </row>
    <row r="127" spans="1:101">
      <c r="A127" s="5"/>
      <c r="B127" s="5"/>
      <c r="C127" s="5">
        <v>1</v>
      </c>
      <c r="D127" s="5">
        <v>341.5</v>
      </c>
      <c r="E127" s="5">
        <v>82038.55</v>
      </c>
      <c r="F127" s="58"/>
      <c r="G127" s="58"/>
      <c r="H127" s="58"/>
      <c r="AA127" s="58">
        <v>82</v>
      </c>
      <c r="AB127" s="58">
        <f>F$62</f>
        <v>2.8E-3</v>
      </c>
      <c r="AC127" s="58">
        <f t="shared" si="129"/>
        <v>8.0999999999999996E-3</v>
      </c>
      <c r="AD127" s="58">
        <f t="shared" si="129"/>
        <v>0</v>
      </c>
      <c r="AE127" s="58">
        <f t="shared" si="129"/>
        <v>0.3175</v>
      </c>
      <c r="AF127" s="58">
        <f t="shared" si="129"/>
        <v>2.2894000000000001</v>
      </c>
      <c r="AG127" s="58">
        <f t="shared" si="129"/>
        <v>2.5999999999999999E-3</v>
      </c>
      <c r="AH127" s="58">
        <f t="shared" si="129"/>
        <v>5.2618999999999998</v>
      </c>
      <c r="AI127" s="58">
        <f t="shared" si="129"/>
        <v>82.647099999999995</v>
      </c>
      <c r="AJ127" s="58">
        <f>R$62</f>
        <v>1.8E-3</v>
      </c>
      <c r="AK127" s="58">
        <f t="shared" si="130"/>
        <v>4.7999999999999996E-3</v>
      </c>
      <c r="AL127" s="58">
        <f t="shared" si="130"/>
        <v>0</v>
      </c>
      <c r="AM127" s="58">
        <f t="shared" si="130"/>
        <v>0.34039999999999998</v>
      </c>
      <c r="AN127" s="58">
        <f t="shared" si="130"/>
        <v>2.2633999999999999</v>
      </c>
      <c r="AO127" s="58">
        <f t="shared" si="130"/>
        <v>1.6000000000000001E-3</v>
      </c>
      <c r="AP127" s="58">
        <f t="shared" si="130"/>
        <v>7.2525000000000004</v>
      </c>
      <c r="AQ127" s="58">
        <f t="shared" si="130"/>
        <v>82.653599999999997</v>
      </c>
      <c r="AS127" s="125">
        <f t="shared" si="83"/>
        <v>2.8E-3</v>
      </c>
      <c r="AT127" s="125">
        <f t="shared" si="84"/>
        <v>2.8E-3</v>
      </c>
      <c r="AU127" s="125">
        <f t="shared" si="85"/>
        <v>2.5875633588322289E-3</v>
      </c>
      <c r="AV127" s="125">
        <f t="shared" si="86"/>
        <v>2.5002727299436307E-3</v>
      </c>
      <c r="AW127" s="125">
        <f t="shared" si="87"/>
        <v>2.4184750789054544E-3</v>
      </c>
      <c r="AX127" s="125">
        <f t="shared" si="88"/>
        <v>2.3208750931353996E-3</v>
      </c>
      <c r="AY127" s="125">
        <f t="shared" si="89"/>
        <v>1.8E-3</v>
      </c>
      <c r="AZ127" s="125">
        <f t="shared" si="90"/>
        <v>1.8E-3</v>
      </c>
      <c r="BA127" s="125">
        <f t="shared" si="91"/>
        <v>1.6653740897641339E-3</v>
      </c>
      <c r="BB127" s="125">
        <f t="shared" si="92"/>
        <v>1.6073235231756707E-3</v>
      </c>
      <c r="BC127" s="125">
        <f t="shared" si="93"/>
        <v>1.558853621653552E-3</v>
      </c>
      <c r="BD127" s="125">
        <f t="shared" si="94"/>
        <v>1.5006190355378892E-3</v>
      </c>
      <c r="BE127" s="58"/>
      <c r="BF127" s="125">
        <f t="shared" si="95"/>
        <v>2.5999999999999999E-3</v>
      </c>
      <c r="BG127" s="125">
        <f t="shared" si="96"/>
        <v>2.5999999999999999E-3</v>
      </c>
      <c r="BH127" s="125">
        <f t="shared" si="97"/>
        <v>2.4027374046299271E-3</v>
      </c>
      <c r="BI127" s="125">
        <f t="shared" si="98"/>
        <v>2.3216818206619428E-3</v>
      </c>
      <c r="BJ127" s="125">
        <f t="shared" si="99"/>
        <v>2.2457268589836359E-3</v>
      </c>
      <c r="BK127" s="125">
        <f t="shared" si="100"/>
        <v>2.1550983007685852E-3</v>
      </c>
      <c r="BL127" s="125">
        <f t="shared" si="101"/>
        <v>1.6000000000000001E-3</v>
      </c>
      <c r="BM127" s="125">
        <f t="shared" si="102"/>
        <v>1.6000000000000001E-3</v>
      </c>
      <c r="BN127" s="125">
        <f t="shared" si="103"/>
        <v>1.4803325242347858E-3</v>
      </c>
      <c r="BO127" s="125">
        <f t="shared" si="104"/>
        <v>1.4287320206005961E-3</v>
      </c>
      <c r="BP127" s="125">
        <f t="shared" si="105"/>
        <v>1.3856476636920463E-3</v>
      </c>
      <c r="BQ127" s="125">
        <f t="shared" si="106"/>
        <v>1.3338835871447904E-3</v>
      </c>
      <c r="BS127" s="58">
        <v>86</v>
      </c>
      <c r="BT127" s="32">
        <f t="shared" si="107"/>
        <v>3.8E-3</v>
      </c>
      <c r="BU127" s="32">
        <f t="shared" si="108"/>
        <v>3.5000000000000001E-3</v>
      </c>
      <c r="BV127" s="58">
        <f>1+$B$71*(IF('Male Inactive'!$O84&gt;=0, ((('Male Inactive'!$O84)/7)/60), 0))^0.25</f>
        <v>1</v>
      </c>
      <c r="BW127" s="58">
        <f>1+$B$71*(IF('Male Barely'!$O84&gt;=0, ((('Male Barely'!$O84)/7)/60), 0))^0.25</f>
        <v>0.92559418251126357</v>
      </c>
      <c r="BX127" s="58">
        <f>1+$B$71*(IF('Male Somewhat'!$O84&gt;=0, ((('Male Somewhat'!$O84)/7)/60), 0))^0.25</f>
        <v>0.9088003516657962</v>
      </c>
      <c r="BY127" s="58">
        <f>1+$B$71*(IF('Male Active'!$O84&gt;=0, ((('Male Active'!$O84)/7)/60), 0))^0.25</f>
        <v>0.89184430631092526</v>
      </c>
      <c r="BZ127" s="58">
        <f>1+$B$71*(IF('Male Highly'!$O84&gt;=0, ((('Male Highly'!$O84)/7)/60), 0))^0.25</f>
        <v>0.86064066560591646</v>
      </c>
      <c r="CA127" s="32">
        <f t="shared" si="109"/>
        <v>2.5000000000000001E-3</v>
      </c>
      <c r="CB127" s="32">
        <f t="shared" si="110"/>
        <v>2.3E-3</v>
      </c>
      <c r="CC127" s="58">
        <f>1+$B$71*(IF('Female Inactive'!$Q84&gt;=0, ((('Female Inactive'!$Q84)/7)/60), 0))^0.25</f>
        <v>0.9717753642070539</v>
      </c>
      <c r="CD127" s="58">
        <f>1+$B$71*(IF('Female Barely'!$Q84&gt;=0, ((('Female Barely'!$Q84)/7)/60), 0))^0.25</f>
        <v>0.9324141758715615</v>
      </c>
      <c r="CE127" s="58">
        <f>1+$B$71*(IF('Female Somewhat'!$Q84&gt;=0, ((('Female Somewhat'!$Q84)/7)/60), 0))^0.25</f>
        <v>0.91431589089813736</v>
      </c>
      <c r="CF127" s="58">
        <f>1+$B$71*(IF('Female Active'!$Q84&gt;=0, ((('Female Active'!$Q84)/7)/60), 0))^0.25</f>
        <v>0.89909058720930268</v>
      </c>
      <c r="CG127" s="58">
        <f>1+$B$71*(IF('Female Highly'!$Q84&gt;=0, ((('Female Highly'!$Q84)/7)/60), 0))^0.25</f>
        <v>0.87449796134068425</v>
      </c>
      <c r="CI127" s="136">
        <f t="shared" si="82"/>
        <v>86</v>
      </c>
      <c r="CJ127" s="136">
        <f t="shared" si="111"/>
        <v>3.8E-3</v>
      </c>
      <c r="CK127" s="136">
        <f t="shared" si="112"/>
        <v>3.5000000000000001E-3</v>
      </c>
      <c r="CL127" s="58">
        <f t="shared" si="113"/>
        <v>1</v>
      </c>
      <c r="CM127" s="58">
        <f t="shared" si="114"/>
        <v>0.92559418251126357</v>
      </c>
      <c r="CN127" s="58">
        <f t="shared" si="115"/>
        <v>0.9088003516657962</v>
      </c>
      <c r="CO127" s="58">
        <f t="shared" si="116"/>
        <v>0.89184430631092526</v>
      </c>
      <c r="CP127" s="58">
        <f t="shared" si="117"/>
        <v>0.86064066560591646</v>
      </c>
      <c r="CQ127" s="136">
        <f t="shared" si="118"/>
        <v>2.5000000000000001E-3</v>
      </c>
      <c r="CR127" s="136">
        <f t="shared" si="119"/>
        <v>2.3E-3</v>
      </c>
      <c r="CS127" s="58">
        <f t="shared" si="120"/>
        <v>1</v>
      </c>
      <c r="CT127" s="58">
        <f t="shared" si="121"/>
        <v>0.95949558942810798</v>
      </c>
      <c r="CU127" s="58">
        <f t="shared" si="122"/>
        <v>0.94087165056319144</v>
      </c>
      <c r="CV127" s="58">
        <f t="shared" si="123"/>
        <v>0.92520413701055249</v>
      </c>
      <c r="CW127" s="58">
        <f t="shared" si="124"/>
        <v>0.8998972329929914</v>
      </c>
    </row>
    <row r="128" spans="1:101">
      <c r="A128" s="5"/>
      <c r="B128" s="5"/>
      <c r="C128" s="5">
        <v>2</v>
      </c>
      <c r="D128" s="5">
        <v>1353.25</v>
      </c>
      <c r="E128" s="5">
        <v>67376.990000000005</v>
      </c>
      <c r="F128" s="58"/>
      <c r="G128" s="58"/>
      <c r="H128" s="58"/>
      <c r="AA128" s="58">
        <v>83</v>
      </c>
      <c r="AB128" s="58">
        <f>F$62</f>
        <v>2.8E-3</v>
      </c>
      <c r="AC128" s="58">
        <f t="shared" si="129"/>
        <v>8.0999999999999996E-3</v>
      </c>
      <c r="AD128" s="58">
        <f t="shared" si="129"/>
        <v>0</v>
      </c>
      <c r="AE128" s="58">
        <f t="shared" si="129"/>
        <v>0.3175</v>
      </c>
      <c r="AF128" s="58">
        <f t="shared" si="129"/>
        <v>2.2894000000000001</v>
      </c>
      <c r="AG128" s="58">
        <f t="shared" si="129"/>
        <v>2.5999999999999999E-3</v>
      </c>
      <c r="AH128" s="58">
        <f t="shared" si="129"/>
        <v>5.2618999999999998</v>
      </c>
      <c r="AI128" s="58">
        <f t="shared" si="129"/>
        <v>82.647099999999995</v>
      </c>
      <c r="AJ128" s="58">
        <f>R$62</f>
        <v>1.8E-3</v>
      </c>
      <c r="AK128" s="58">
        <f t="shared" si="130"/>
        <v>4.7999999999999996E-3</v>
      </c>
      <c r="AL128" s="58">
        <f t="shared" si="130"/>
        <v>0</v>
      </c>
      <c r="AM128" s="58">
        <f t="shared" si="130"/>
        <v>0.34039999999999998</v>
      </c>
      <c r="AN128" s="58">
        <f t="shared" si="130"/>
        <v>2.2633999999999999</v>
      </c>
      <c r="AO128" s="58">
        <f t="shared" si="130"/>
        <v>1.6000000000000001E-3</v>
      </c>
      <c r="AP128" s="58">
        <f t="shared" si="130"/>
        <v>7.2525000000000004</v>
      </c>
      <c r="AQ128" s="58">
        <f t="shared" si="130"/>
        <v>82.653599999999997</v>
      </c>
      <c r="AS128" s="125">
        <f t="shared" si="83"/>
        <v>2.8E-3</v>
      </c>
      <c r="AT128" s="125">
        <f t="shared" si="84"/>
        <v>2.8E-3</v>
      </c>
      <c r="AU128" s="125">
        <f t="shared" si="85"/>
        <v>2.5875633588322289E-3</v>
      </c>
      <c r="AV128" s="125">
        <f t="shared" si="86"/>
        <v>2.5002727299436307E-3</v>
      </c>
      <c r="AW128" s="125">
        <f t="shared" si="87"/>
        <v>2.4184750789054544E-3</v>
      </c>
      <c r="AX128" s="125">
        <f t="shared" si="88"/>
        <v>2.3208750931353996E-3</v>
      </c>
      <c r="AY128" s="125">
        <f t="shared" si="89"/>
        <v>1.8E-3</v>
      </c>
      <c r="AZ128" s="125">
        <f t="shared" si="90"/>
        <v>1.8E-3</v>
      </c>
      <c r="BA128" s="125">
        <f t="shared" si="91"/>
        <v>1.6653740897641339E-3</v>
      </c>
      <c r="BB128" s="125">
        <f t="shared" si="92"/>
        <v>1.6073235231756707E-3</v>
      </c>
      <c r="BC128" s="125">
        <f t="shared" si="93"/>
        <v>1.558853621653552E-3</v>
      </c>
      <c r="BD128" s="125">
        <f t="shared" si="94"/>
        <v>1.5006190355378892E-3</v>
      </c>
      <c r="BE128" s="58"/>
      <c r="BF128" s="125">
        <f t="shared" si="95"/>
        <v>2.5999999999999999E-3</v>
      </c>
      <c r="BG128" s="125">
        <f t="shared" si="96"/>
        <v>2.5999999999999999E-3</v>
      </c>
      <c r="BH128" s="125">
        <f t="shared" si="97"/>
        <v>2.4027374046299271E-3</v>
      </c>
      <c r="BI128" s="125">
        <f t="shared" si="98"/>
        <v>2.3216818206619428E-3</v>
      </c>
      <c r="BJ128" s="125">
        <f t="shared" si="99"/>
        <v>2.2457268589836359E-3</v>
      </c>
      <c r="BK128" s="125">
        <f t="shared" si="100"/>
        <v>2.1550983007685852E-3</v>
      </c>
      <c r="BL128" s="125">
        <f t="shared" si="101"/>
        <v>1.6000000000000001E-3</v>
      </c>
      <c r="BM128" s="125">
        <f t="shared" si="102"/>
        <v>1.6000000000000001E-3</v>
      </c>
      <c r="BN128" s="125">
        <f t="shared" si="103"/>
        <v>1.4803325242347858E-3</v>
      </c>
      <c r="BO128" s="125">
        <f t="shared" si="104"/>
        <v>1.4287320206005961E-3</v>
      </c>
      <c r="BP128" s="125">
        <f t="shared" si="105"/>
        <v>1.3856476636920463E-3</v>
      </c>
      <c r="BQ128" s="125">
        <f t="shared" si="106"/>
        <v>1.3338835871447904E-3</v>
      </c>
      <c r="BS128" s="58">
        <v>87</v>
      </c>
      <c r="BT128" s="32">
        <f t="shared" si="107"/>
        <v>3.8E-3</v>
      </c>
      <c r="BU128" s="32">
        <f t="shared" si="108"/>
        <v>3.5000000000000001E-3</v>
      </c>
      <c r="BV128" s="58">
        <f>1+$B$71*(IF('Male Inactive'!$O85&gt;=0, ((('Male Inactive'!$O85)/7)/60), 0))^0.25</f>
        <v>1</v>
      </c>
      <c r="BW128" s="58">
        <f>1+$B$71*(IF('Male Barely'!$O85&gt;=0, ((('Male Barely'!$O85)/7)/60), 0))^0.25</f>
        <v>0.92634029129184836</v>
      </c>
      <c r="BX128" s="58">
        <f>1+$B$71*(IF('Male Somewhat'!$O85&gt;=0, ((('Male Somewhat'!$O85)/7)/60), 0))^0.25</f>
        <v>0.90971486158860837</v>
      </c>
      <c r="BY128" s="58">
        <f>1+$B$71*(IF('Male Active'!$O85&gt;=0, ((('Male Active'!$O85)/7)/60), 0))^0.25</f>
        <v>0.89292884399165007</v>
      </c>
      <c r="BZ128" s="58">
        <f>1+$B$71*(IF('Male Highly'!$O85&gt;=0, ((('Male Highly'!$O85)/7)/60), 0))^0.25</f>
        <v>0.86203809965821521</v>
      </c>
      <c r="CA128" s="32">
        <f t="shared" si="109"/>
        <v>2.5000000000000001E-3</v>
      </c>
      <c r="CB128" s="32">
        <f t="shared" si="110"/>
        <v>2.3E-3</v>
      </c>
      <c r="CC128" s="58">
        <f>1+$B$71*(IF('Female Inactive'!$Q85&gt;=0, ((('Female Inactive'!$Q85)/7)/60), 0))^0.25</f>
        <v>0.9720523425713834</v>
      </c>
      <c r="CD128" s="58">
        <f>1+$B$71*(IF('Female Barely'!$Q85&gt;=0, ((('Female Barely'!$Q85)/7)/60), 0))^0.25</f>
        <v>0.93307741954125056</v>
      </c>
      <c r="CE128" s="58">
        <f>1+$B$71*(IF('Female Somewhat'!$Q85&gt;=0, ((('Female Somewhat'!$Q85)/7)/60), 0))^0.25</f>
        <v>0.91515673945902443</v>
      </c>
      <c r="CF128" s="58">
        <f>1+$B$71*(IF('Female Active'!$Q85&gt;=0, ((('Female Active'!$Q85)/7)/60), 0))^0.25</f>
        <v>0.90008084707679048</v>
      </c>
      <c r="CG128" s="58">
        <f>1+$B$71*(IF('Female Highly'!$Q85&gt;=0, ((('Female Highly'!$Q85)/7)/60), 0))^0.25</f>
        <v>0.87572955737058078</v>
      </c>
      <c r="CI128" s="136">
        <f t="shared" si="82"/>
        <v>87</v>
      </c>
      <c r="CJ128" s="136">
        <f t="shared" si="111"/>
        <v>3.8E-3</v>
      </c>
      <c r="CK128" s="136">
        <f t="shared" si="112"/>
        <v>3.5000000000000001E-3</v>
      </c>
      <c r="CL128" s="58">
        <f t="shared" si="113"/>
        <v>1</v>
      </c>
      <c r="CM128" s="58">
        <f t="shared" si="114"/>
        <v>0.92634029129184836</v>
      </c>
      <c r="CN128" s="58">
        <f t="shared" si="115"/>
        <v>0.90971486158860837</v>
      </c>
      <c r="CO128" s="58">
        <f t="shared" si="116"/>
        <v>0.89292884399165007</v>
      </c>
      <c r="CP128" s="58">
        <f t="shared" si="117"/>
        <v>0.86203809965821521</v>
      </c>
      <c r="CQ128" s="136">
        <f t="shared" si="118"/>
        <v>2.5000000000000001E-3</v>
      </c>
      <c r="CR128" s="136">
        <f t="shared" si="119"/>
        <v>2.3E-3</v>
      </c>
      <c r="CS128" s="58">
        <f t="shared" si="120"/>
        <v>1</v>
      </c>
      <c r="CT128" s="58">
        <f t="shared" si="121"/>
        <v>0.95990450171949393</v>
      </c>
      <c r="CU128" s="58">
        <f t="shared" si="122"/>
        <v>0.9414685808360358</v>
      </c>
      <c r="CV128" s="58">
        <f t="shared" si="123"/>
        <v>0.92595923867205987</v>
      </c>
      <c r="CW128" s="58">
        <f t="shared" si="124"/>
        <v>0.90090782051304086</v>
      </c>
    </row>
    <row r="129" spans="1:101">
      <c r="A129" s="5"/>
      <c r="B129" s="5"/>
      <c r="C129" s="5">
        <v>3</v>
      </c>
      <c r="D129" s="5">
        <v>3552.75</v>
      </c>
      <c r="E129" s="5">
        <v>1087798</v>
      </c>
      <c r="F129" s="58"/>
      <c r="G129" s="58"/>
      <c r="H129" s="58"/>
      <c r="AA129" s="58">
        <v>84</v>
      </c>
      <c r="AB129" s="58">
        <f>F$62</f>
        <v>2.8E-3</v>
      </c>
      <c r="AC129" s="58">
        <f t="shared" si="129"/>
        <v>8.0999999999999996E-3</v>
      </c>
      <c r="AD129" s="58">
        <f t="shared" si="129"/>
        <v>0</v>
      </c>
      <c r="AE129" s="58">
        <f t="shared" si="129"/>
        <v>0.3175</v>
      </c>
      <c r="AF129" s="58">
        <f t="shared" si="129"/>
        <v>2.2894000000000001</v>
      </c>
      <c r="AG129" s="58">
        <f t="shared" si="129"/>
        <v>2.5999999999999999E-3</v>
      </c>
      <c r="AH129" s="58">
        <f t="shared" si="129"/>
        <v>5.2618999999999998</v>
      </c>
      <c r="AI129" s="58">
        <f t="shared" si="129"/>
        <v>82.647099999999995</v>
      </c>
      <c r="AJ129" s="58">
        <f>R$62</f>
        <v>1.8E-3</v>
      </c>
      <c r="AK129" s="58">
        <f t="shared" si="130"/>
        <v>4.7999999999999996E-3</v>
      </c>
      <c r="AL129" s="58">
        <f t="shared" si="130"/>
        <v>0</v>
      </c>
      <c r="AM129" s="58">
        <f t="shared" si="130"/>
        <v>0.34039999999999998</v>
      </c>
      <c r="AN129" s="58">
        <f t="shared" si="130"/>
        <v>2.2633999999999999</v>
      </c>
      <c r="AO129" s="58">
        <f t="shared" si="130"/>
        <v>1.6000000000000001E-3</v>
      </c>
      <c r="AP129" s="58">
        <f t="shared" si="130"/>
        <v>7.2525000000000004</v>
      </c>
      <c r="AQ129" s="58">
        <f t="shared" si="130"/>
        <v>82.653599999999997</v>
      </c>
      <c r="AS129" s="125">
        <f t="shared" si="83"/>
        <v>2.8E-3</v>
      </c>
      <c r="AT129" s="125">
        <f t="shared" si="84"/>
        <v>2.8E-3</v>
      </c>
      <c r="AU129" s="125">
        <f t="shared" si="85"/>
        <v>2.5875633588322289E-3</v>
      </c>
      <c r="AV129" s="125">
        <f t="shared" si="86"/>
        <v>2.5002727299436307E-3</v>
      </c>
      <c r="AW129" s="125">
        <f t="shared" si="87"/>
        <v>2.4184750789054544E-3</v>
      </c>
      <c r="AX129" s="125">
        <f t="shared" si="88"/>
        <v>2.3208750931353996E-3</v>
      </c>
      <c r="AY129" s="125">
        <f t="shared" si="89"/>
        <v>1.8E-3</v>
      </c>
      <c r="AZ129" s="125">
        <f t="shared" si="90"/>
        <v>1.8E-3</v>
      </c>
      <c r="BA129" s="125">
        <f t="shared" si="91"/>
        <v>1.6653740897641339E-3</v>
      </c>
      <c r="BB129" s="125">
        <f t="shared" si="92"/>
        <v>1.6073235231756707E-3</v>
      </c>
      <c r="BC129" s="125">
        <f t="shared" si="93"/>
        <v>1.558853621653552E-3</v>
      </c>
      <c r="BD129" s="125">
        <f t="shared" si="94"/>
        <v>1.5006190355378892E-3</v>
      </c>
      <c r="BE129" s="58"/>
      <c r="BF129" s="125">
        <f t="shared" si="95"/>
        <v>2.5999999999999999E-3</v>
      </c>
      <c r="BG129" s="125">
        <f t="shared" si="96"/>
        <v>2.5999999999999999E-3</v>
      </c>
      <c r="BH129" s="125">
        <f t="shared" si="97"/>
        <v>2.4027374046299271E-3</v>
      </c>
      <c r="BI129" s="125">
        <f t="shared" si="98"/>
        <v>2.3216818206619428E-3</v>
      </c>
      <c r="BJ129" s="125">
        <f t="shared" si="99"/>
        <v>2.2457268589836359E-3</v>
      </c>
      <c r="BK129" s="125">
        <f t="shared" si="100"/>
        <v>2.1550983007685852E-3</v>
      </c>
      <c r="BL129" s="125">
        <f t="shared" si="101"/>
        <v>1.6000000000000001E-3</v>
      </c>
      <c r="BM129" s="125">
        <f t="shared" si="102"/>
        <v>1.6000000000000001E-3</v>
      </c>
      <c r="BN129" s="125">
        <f t="shared" si="103"/>
        <v>1.4803325242347858E-3</v>
      </c>
      <c r="BO129" s="125">
        <f t="shared" si="104"/>
        <v>1.4287320206005961E-3</v>
      </c>
      <c r="BP129" s="125">
        <f t="shared" si="105"/>
        <v>1.3856476636920463E-3</v>
      </c>
      <c r="BQ129" s="125">
        <f t="shared" si="106"/>
        <v>1.3338835871447904E-3</v>
      </c>
      <c r="BS129" s="58">
        <v>88</v>
      </c>
      <c r="BT129" s="32">
        <f t="shared" si="107"/>
        <v>3.8E-3</v>
      </c>
      <c r="BU129" s="32">
        <f t="shared" si="108"/>
        <v>3.5000000000000001E-3</v>
      </c>
      <c r="BV129" s="58">
        <f>1+$B$71*(IF('Male Inactive'!$O86&gt;=0, ((('Male Inactive'!$O86)/7)/60), 0))^0.25</f>
        <v>1</v>
      </c>
      <c r="BW129" s="58">
        <f>1+$B$71*(IF('Male Barely'!$O86&gt;=0, ((('Male Barely'!$O86)/7)/60), 0))^0.25</f>
        <v>0.92707891842205625</v>
      </c>
      <c r="BX129" s="58">
        <f>1+$B$71*(IF('Male Somewhat'!$O86&gt;=0, ((('Male Somewhat'!$O86)/7)/60), 0))^0.25</f>
        <v>0.91062020120852794</v>
      </c>
      <c r="BY129" s="58">
        <f>1+$B$71*(IF('Male Active'!$O86&gt;=0, ((('Male Active'!$O86)/7)/60), 0))^0.25</f>
        <v>0.89400250640598067</v>
      </c>
      <c r="BZ129" s="58">
        <f>1+$B$71*(IF('Male Highly'!$O86&gt;=0, ((('Male Highly'!$O86)/7)/60), 0))^0.25</f>
        <v>0.86342152085705837</v>
      </c>
      <c r="CA129" s="32">
        <f t="shared" si="109"/>
        <v>2.5000000000000001E-3</v>
      </c>
      <c r="CB129" s="32">
        <f t="shared" si="110"/>
        <v>2.3E-3</v>
      </c>
      <c r="CC129" s="58">
        <f>1+$B$71*(IF('Female Inactive'!$Q86&gt;=0, ((('Female Inactive'!$Q86)/7)/60), 0))^0.25</f>
        <v>0.97232660284875971</v>
      </c>
      <c r="CD129" s="58">
        <f>1+$B$71*(IF('Female Barely'!$Q86&gt;=0, ((('Female Barely'!$Q86)/7)/60), 0))^0.25</f>
        <v>0.93373415456550912</v>
      </c>
      <c r="CE129" s="58">
        <f>1+$B$71*(IF('Female Somewhat'!$Q86&gt;=0, ((('Female Somewhat'!$Q86)/7)/60), 0))^0.25</f>
        <v>0.91598933647467451</v>
      </c>
      <c r="CF129" s="58">
        <f>1+$B$71*(IF('Female Active'!$Q86&gt;=0, ((('Female Active'!$Q86)/7)/60), 0))^0.25</f>
        <v>0.9010613891728827</v>
      </c>
      <c r="CG129" s="58">
        <f>1+$B$71*(IF('Female Highly'!$Q86&gt;=0, ((('Female Highly'!$Q86)/7)/60), 0))^0.25</f>
        <v>0.87694906731170086</v>
      </c>
      <c r="CI129" s="136">
        <f t="shared" si="82"/>
        <v>88</v>
      </c>
      <c r="CJ129" s="136">
        <f t="shared" si="111"/>
        <v>3.8E-3</v>
      </c>
      <c r="CK129" s="136">
        <f t="shared" si="112"/>
        <v>3.5000000000000001E-3</v>
      </c>
      <c r="CL129" s="58">
        <f t="shared" si="113"/>
        <v>1</v>
      </c>
      <c r="CM129" s="58">
        <f t="shared" si="114"/>
        <v>0.92707891842205625</v>
      </c>
      <c r="CN129" s="58">
        <f t="shared" si="115"/>
        <v>0.91062020120852794</v>
      </c>
      <c r="CO129" s="58">
        <f t="shared" si="116"/>
        <v>0.89400250640598067</v>
      </c>
      <c r="CP129" s="58">
        <f t="shared" si="117"/>
        <v>0.86342152085705837</v>
      </c>
      <c r="CQ129" s="136">
        <f t="shared" si="118"/>
        <v>2.5000000000000001E-3</v>
      </c>
      <c r="CR129" s="136">
        <f t="shared" si="119"/>
        <v>2.3E-3</v>
      </c>
      <c r="CS129" s="58">
        <f t="shared" si="120"/>
        <v>1</v>
      </c>
      <c r="CT129" s="58">
        <f t="shared" si="121"/>
        <v>0.96030917166085861</v>
      </c>
      <c r="CU129" s="58">
        <f t="shared" si="122"/>
        <v>0.94205931812517918</v>
      </c>
      <c r="CV129" s="58">
        <f t="shared" si="123"/>
        <v>0.92670650636619278</v>
      </c>
      <c r="CW129" s="58">
        <f t="shared" si="124"/>
        <v>0.90190792347178605</v>
      </c>
    </row>
    <row r="130" spans="1:101">
      <c r="A130" s="5"/>
      <c r="B130" s="5"/>
      <c r="C130" s="5">
        <v>4</v>
      </c>
      <c r="D130" s="5">
        <v>8836.25</v>
      </c>
      <c r="E130" s="113">
        <v>31500000</v>
      </c>
      <c r="F130" s="58"/>
      <c r="G130" s="58"/>
      <c r="H130" s="58"/>
      <c r="AA130" s="58">
        <v>85</v>
      </c>
      <c r="AB130" s="58">
        <f>F$63</f>
        <v>3.8E-3</v>
      </c>
      <c r="AC130" s="58">
        <f t="shared" ref="AC130:AI134" si="131">G$63</f>
        <v>9.4999999999999998E-3</v>
      </c>
      <c r="AD130" s="58">
        <f t="shared" si="131"/>
        <v>0</v>
      </c>
      <c r="AE130" s="58">
        <f t="shared" si="131"/>
        <v>0.372</v>
      </c>
      <c r="AF130" s="58">
        <f t="shared" si="131"/>
        <v>1.9378</v>
      </c>
      <c r="AG130" s="58">
        <f t="shared" si="131"/>
        <v>3.5000000000000001E-3</v>
      </c>
      <c r="AH130" s="58">
        <f t="shared" si="131"/>
        <v>4.0574000000000003</v>
      </c>
      <c r="AI130" s="58">
        <f t="shared" si="131"/>
        <v>87.585300000000004</v>
      </c>
      <c r="AJ130" s="58">
        <f>R$63</f>
        <v>2.5000000000000001E-3</v>
      </c>
      <c r="AK130" s="58">
        <f t="shared" ref="AK130:AQ134" si="132">S$63</f>
        <v>5.5999999999999999E-3</v>
      </c>
      <c r="AL130" s="58">
        <f t="shared" si="132"/>
        <v>0</v>
      </c>
      <c r="AM130" s="58">
        <f t="shared" si="132"/>
        <v>0.40799999999999997</v>
      </c>
      <c r="AN130" s="58">
        <f t="shared" si="132"/>
        <v>1.9032</v>
      </c>
      <c r="AO130" s="58">
        <f t="shared" si="132"/>
        <v>2.3E-3</v>
      </c>
      <c r="AP130" s="58">
        <f t="shared" si="132"/>
        <v>5.3478000000000003</v>
      </c>
      <c r="AQ130" s="58">
        <f t="shared" si="132"/>
        <v>87.596299999999999</v>
      </c>
      <c r="AS130" s="125">
        <f t="shared" si="83"/>
        <v>3.8E-3</v>
      </c>
      <c r="AT130" s="125">
        <f t="shared" si="84"/>
        <v>3.8E-3</v>
      </c>
      <c r="AU130" s="125">
        <f t="shared" si="85"/>
        <v>3.5116931298437397E-3</v>
      </c>
      <c r="AV130" s="125">
        <f t="shared" si="86"/>
        <v>3.3932272763520701E-3</v>
      </c>
      <c r="AW130" s="125">
        <f t="shared" si="87"/>
        <v>3.2822161785145453E-3</v>
      </c>
      <c r="AX130" s="125">
        <f t="shared" si="88"/>
        <v>3.1497590549694711E-3</v>
      </c>
      <c r="AY130" s="125">
        <f t="shared" si="89"/>
        <v>2.5000000000000001E-3</v>
      </c>
      <c r="AZ130" s="125">
        <f t="shared" si="90"/>
        <v>2.5000000000000001E-3</v>
      </c>
      <c r="BA130" s="125">
        <f t="shared" si="91"/>
        <v>2.313019569116853E-3</v>
      </c>
      <c r="BB130" s="125">
        <f t="shared" si="92"/>
        <v>2.2323937821884317E-3</v>
      </c>
      <c r="BC130" s="125">
        <f t="shared" si="93"/>
        <v>2.1650744745188221E-3</v>
      </c>
      <c r="BD130" s="125">
        <f t="shared" si="94"/>
        <v>2.0841931049137351E-3</v>
      </c>
      <c r="BE130" s="58"/>
      <c r="BF130" s="125">
        <f t="shared" si="95"/>
        <v>3.5000000000000001E-3</v>
      </c>
      <c r="BG130" s="125">
        <f t="shared" si="96"/>
        <v>3.5000000000000001E-3</v>
      </c>
      <c r="BH130" s="125">
        <f t="shared" si="97"/>
        <v>3.2344541985402865E-3</v>
      </c>
      <c r="BI130" s="125">
        <f t="shared" si="98"/>
        <v>3.1253409124295385E-3</v>
      </c>
      <c r="BJ130" s="125">
        <f t="shared" si="99"/>
        <v>3.0230938486318182E-3</v>
      </c>
      <c r="BK130" s="125">
        <f t="shared" si="100"/>
        <v>2.9010938664192497E-3</v>
      </c>
      <c r="BL130" s="125">
        <f t="shared" si="101"/>
        <v>2.3E-3</v>
      </c>
      <c r="BM130" s="125">
        <f t="shared" si="102"/>
        <v>2.3E-3</v>
      </c>
      <c r="BN130" s="125">
        <f t="shared" si="103"/>
        <v>2.1279780035875044E-3</v>
      </c>
      <c r="BO130" s="125">
        <f t="shared" si="104"/>
        <v>2.0538022796133572E-3</v>
      </c>
      <c r="BP130" s="125">
        <f t="shared" si="105"/>
        <v>1.9918685165573164E-3</v>
      </c>
      <c r="BQ130" s="125">
        <f t="shared" si="106"/>
        <v>1.917457656520636E-3</v>
      </c>
      <c r="BS130" s="58">
        <v>89</v>
      </c>
      <c r="BT130" s="32">
        <f t="shared" si="107"/>
        <v>3.8E-3</v>
      </c>
      <c r="BU130" s="32">
        <f t="shared" si="108"/>
        <v>3.5000000000000001E-3</v>
      </c>
      <c r="BV130" s="58">
        <f>1+$B$71*(IF('Male Inactive'!$O87&gt;=0, ((('Male Inactive'!$O87)/7)/60), 0))^0.25</f>
        <v>1</v>
      </c>
      <c r="BW130" s="58">
        <f>1+$B$71*(IF('Male Barely'!$O87&gt;=0, ((('Male Barely'!$O87)/7)/60), 0))^0.25</f>
        <v>0.92781013892458331</v>
      </c>
      <c r="BX130" s="58">
        <f>1+$B$71*(IF('Male Somewhat'!$O87&gt;=0, ((('Male Somewhat'!$O87)/7)/60), 0))^0.25</f>
        <v>0.91151646248131513</v>
      </c>
      <c r="BY130" s="58">
        <f>1+$B$71*(IF('Male Active'!$O87&gt;=0, ((('Male Active'!$O87)/7)/60), 0))^0.25</f>
        <v>0.89506540260630074</v>
      </c>
      <c r="BZ130" s="58">
        <f>1+$B$71*(IF('Male Highly'!$O87&gt;=0, ((('Male Highly'!$O87)/7)/60), 0))^0.25</f>
        <v>0.86479106971717146</v>
      </c>
      <c r="CA130" s="32">
        <f t="shared" si="109"/>
        <v>2.5000000000000001E-3</v>
      </c>
      <c r="CB130" s="32">
        <f t="shared" si="110"/>
        <v>2.3E-3</v>
      </c>
      <c r="CC130" s="58">
        <f>1+$B$71*(IF('Female Inactive'!$Q87&gt;=0, ((('Female Inactive'!$Q87)/7)/60), 0))^0.25</f>
        <v>0.97259817171273433</v>
      </c>
      <c r="CD130" s="58">
        <f>1+$B$71*(IF('Female Barely'!$Q87&gt;=0, ((('Female Barely'!$Q87)/7)/60), 0))^0.25</f>
        <v>0.93438444481598393</v>
      </c>
      <c r="CE130" s="58">
        <f>1+$B$71*(IF('Female Somewhat'!$Q87&gt;=0, ((('Female Somewhat'!$Q87)/7)/60), 0))^0.25</f>
        <v>0.91681376292042827</v>
      </c>
      <c r="CF130" s="58">
        <f>1+$B$71*(IF('Female Active'!$Q87&gt;=0, ((('Female Active'!$Q87)/7)/60), 0))^0.25</f>
        <v>0.90203230886151764</v>
      </c>
      <c r="CG130" s="58">
        <f>1+$B$71*(IF('Female Highly'!$Q87&gt;=0, ((('Female Highly'!$Q87)/7)/60), 0))^0.25</f>
        <v>0.87815660976912158</v>
      </c>
      <c r="CI130" s="136">
        <f t="shared" si="82"/>
        <v>89</v>
      </c>
      <c r="CJ130" s="136">
        <f t="shared" si="111"/>
        <v>3.8E-3</v>
      </c>
      <c r="CK130" s="136">
        <f t="shared" si="112"/>
        <v>3.5000000000000001E-3</v>
      </c>
      <c r="CL130" s="58">
        <f t="shared" si="113"/>
        <v>1</v>
      </c>
      <c r="CM130" s="58">
        <f t="shared" si="114"/>
        <v>0.92781013892458331</v>
      </c>
      <c r="CN130" s="58">
        <f t="shared" si="115"/>
        <v>0.91151646248131513</v>
      </c>
      <c r="CO130" s="58">
        <f t="shared" si="116"/>
        <v>0.89506540260630074</v>
      </c>
      <c r="CP130" s="58">
        <f t="shared" si="117"/>
        <v>0.86479106971717146</v>
      </c>
      <c r="CQ130" s="136">
        <f t="shared" si="118"/>
        <v>2.5000000000000001E-3</v>
      </c>
      <c r="CR130" s="136">
        <f t="shared" si="119"/>
        <v>2.3E-3</v>
      </c>
      <c r="CS130" s="58">
        <f t="shared" si="120"/>
        <v>1</v>
      </c>
      <c r="CT130" s="58">
        <f t="shared" si="121"/>
        <v>0.96070964555746963</v>
      </c>
      <c r="CU130" s="58">
        <f t="shared" si="122"/>
        <v>0.94264393002706315</v>
      </c>
      <c r="CV130" s="58">
        <f t="shared" si="123"/>
        <v>0.92744602560073597</v>
      </c>
      <c r="CW130" s="58">
        <f t="shared" si="124"/>
        <v>0.90289765630825503</v>
      </c>
    </row>
    <row r="131" spans="1:101">
      <c r="A131" s="5"/>
      <c r="B131" s="5"/>
      <c r="C131" s="5"/>
      <c r="D131" s="5"/>
      <c r="E131" s="5"/>
      <c r="F131" s="58"/>
      <c r="G131" s="58"/>
      <c r="H131" s="58"/>
      <c r="AA131" s="58">
        <v>86</v>
      </c>
      <c r="AB131" s="58">
        <f>F$63</f>
        <v>3.8E-3</v>
      </c>
      <c r="AC131" s="58">
        <f t="shared" si="131"/>
        <v>9.4999999999999998E-3</v>
      </c>
      <c r="AD131" s="58">
        <f t="shared" si="131"/>
        <v>0</v>
      </c>
      <c r="AE131" s="58">
        <f t="shared" si="131"/>
        <v>0.372</v>
      </c>
      <c r="AF131" s="58">
        <f t="shared" si="131"/>
        <v>1.9378</v>
      </c>
      <c r="AG131" s="58">
        <f t="shared" si="131"/>
        <v>3.5000000000000001E-3</v>
      </c>
      <c r="AH131" s="58">
        <f t="shared" si="131"/>
        <v>4.0574000000000003</v>
      </c>
      <c r="AI131" s="58">
        <f t="shared" si="131"/>
        <v>87.585300000000004</v>
      </c>
      <c r="AJ131" s="58">
        <f>R$63</f>
        <v>2.5000000000000001E-3</v>
      </c>
      <c r="AK131" s="58">
        <f t="shared" si="132"/>
        <v>5.5999999999999999E-3</v>
      </c>
      <c r="AL131" s="58">
        <f t="shared" si="132"/>
        <v>0</v>
      </c>
      <c r="AM131" s="58">
        <f t="shared" si="132"/>
        <v>0.40799999999999997</v>
      </c>
      <c r="AN131" s="58">
        <f t="shared" si="132"/>
        <v>1.9032</v>
      </c>
      <c r="AO131" s="58">
        <f t="shared" si="132"/>
        <v>2.3E-3</v>
      </c>
      <c r="AP131" s="58">
        <f t="shared" si="132"/>
        <v>5.3478000000000003</v>
      </c>
      <c r="AQ131" s="58">
        <f t="shared" si="132"/>
        <v>87.596299999999999</v>
      </c>
      <c r="AS131" s="125">
        <f t="shared" si="83"/>
        <v>3.8E-3</v>
      </c>
      <c r="AT131" s="125">
        <f t="shared" si="84"/>
        <v>3.8E-3</v>
      </c>
      <c r="AU131" s="125">
        <f t="shared" si="85"/>
        <v>3.5116931298437397E-3</v>
      </c>
      <c r="AV131" s="125">
        <f t="shared" si="86"/>
        <v>3.3932272763520701E-3</v>
      </c>
      <c r="AW131" s="125">
        <f t="shared" si="87"/>
        <v>3.2822161785145453E-3</v>
      </c>
      <c r="AX131" s="125">
        <f t="shared" si="88"/>
        <v>3.1497590549694711E-3</v>
      </c>
      <c r="AY131" s="125">
        <f t="shared" si="89"/>
        <v>2.5000000000000001E-3</v>
      </c>
      <c r="AZ131" s="125">
        <f t="shared" si="90"/>
        <v>2.5000000000000001E-3</v>
      </c>
      <c r="BA131" s="125">
        <f t="shared" si="91"/>
        <v>2.313019569116853E-3</v>
      </c>
      <c r="BB131" s="125">
        <f t="shared" si="92"/>
        <v>2.2323937821884317E-3</v>
      </c>
      <c r="BC131" s="125">
        <f t="shared" si="93"/>
        <v>2.1650744745188221E-3</v>
      </c>
      <c r="BD131" s="125">
        <f t="shared" si="94"/>
        <v>2.0841931049137351E-3</v>
      </c>
      <c r="BE131" s="58"/>
      <c r="BF131" s="125">
        <f t="shared" si="95"/>
        <v>3.5000000000000001E-3</v>
      </c>
      <c r="BG131" s="125">
        <f t="shared" si="96"/>
        <v>3.5000000000000001E-3</v>
      </c>
      <c r="BH131" s="125">
        <f t="shared" si="97"/>
        <v>3.2344541985402865E-3</v>
      </c>
      <c r="BI131" s="125">
        <f t="shared" si="98"/>
        <v>3.1253409124295385E-3</v>
      </c>
      <c r="BJ131" s="125">
        <f t="shared" si="99"/>
        <v>3.0230938486318182E-3</v>
      </c>
      <c r="BK131" s="125">
        <f t="shared" si="100"/>
        <v>2.9010938664192497E-3</v>
      </c>
      <c r="BL131" s="125">
        <f t="shared" si="101"/>
        <v>2.3E-3</v>
      </c>
      <c r="BM131" s="125">
        <f t="shared" si="102"/>
        <v>2.3E-3</v>
      </c>
      <c r="BN131" s="125">
        <f t="shared" si="103"/>
        <v>2.1279780035875044E-3</v>
      </c>
      <c r="BO131" s="125">
        <f t="shared" si="104"/>
        <v>2.0538022796133572E-3</v>
      </c>
      <c r="BP131" s="125">
        <f t="shared" si="105"/>
        <v>1.9918685165573164E-3</v>
      </c>
      <c r="BQ131" s="125">
        <f t="shared" si="106"/>
        <v>1.917457656520636E-3</v>
      </c>
      <c r="BS131" s="58">
        <v>90</v>
      </c>
      <c r="BT131" s="32">
        <f t="shared" si="107"/>
        <v>4.4000000000000003E-3</v>
      </c>
      <c r="BU131" s="32">
        <f t="shared" si="108"/>
        <v>4.1999999999999997E-3</v>
      </c>
      <c r="BV131" s="58">
        <f>1+$B$71*(IF('Male Inactive'!$O88&gt;=0, ((('Male Inactive'!$O88)/7)/60), 0))^0.25</f>
        <v>1</v>
      </c>
      <c r="BW131" s="58">
        <f>1+$B$71*(IF('Male Barely'!$O88&gt;=0, ((('Male Barely'!$O88)/7)/60), 0))^0.25</f>
        <v>0.92853402706983112</v>
      </c>
      <c r="BX131" s="58">
        <f>1+$B$71*(IF('Male Somewhat'!$O88&gt;=0, ((('Male Somewhat'!$O88)/7)/60), 0))^0.25</f>
        <v>0.9124037364406381</v>
      </c>
      <c r="BY131" s="58">
        <f>1+$B$71*(IF('Male Active'!$O88&gt;=0, ((('Male Active'!$O88)/7)/60), 0))^0.25</f>
        <v>0.89611764055146437</v>
      </c>
      <c r="BZ131" s="58">
        <f>1+$B$71*(IF('Male Highly'!$O88&gt;=0, ((('Male Highly'!$O88)/7)/60), 0))^0.25</f>
        <v>0.86614688534425954</v>
      </c>
      <c r="CA131" s="32">
        <f t="shared" si="109"/>
        <v>2.8999999999999998E-3</v>
      </c>
      <c r="CB131" s="32">
        <f t="shared" si="110"/>
        <v>2.8E-3</v>
      </c>
      <c r="CC131" s="58">
        <f>1+$B$71*(IF('Female Inactive'!$Q88&gt;=0, ((('Female Inactive'!$Q88)/7)/60), 0))^0.25</f>
        <v>0.97286707557510199</v>
      </c>
      <c r="CD131" s="58">
        <f>1+$B$71*(IF('Female Barely'!$Q88&gt;=0, ((('Female Barely'!$Q88)/7)/60), 0))^0.25</f>
        <v>0.93502835353752634</v>
      </c>
      <c r="CE131" s="58">
        <f>1+$B$71*(IF('Female Somewhat'!$Q88&gt;=0, ((('Female Somewhat'!$Q88)/7)/60), 0))^0.25</f>
        <v>0.91763009897698711</v>
      </c>
      <c r="CF131" s="58">
        <f>1+$B$71*(IF('Female Active'!$Q88&gt;=0, ((('Female Active'!$Q88)/7)/60), 0))^0.25</f>
        <v>0.90299370057079342</v>
      </c>
      <c r="CG131" s="58">
        <f>1+$B$71*(IF('Female Highly'!$Q88&gt;=0, ((('Female Highly'!$Q88)/7)/60), 0))^0.25</f>
        <v>0.87935230218400606</v>
      </c>
      <c r="CI131" s="136">
        <f t="shared" si="82"/>
        <v>90</v>
      </c>
      <c r="CJ131" s="136">
        <f t="shared" si="111"/>
        <v>4.4000000000000003E-3</v>
      </c>
      <c r="CK131" s="136">
        <f t="shared" si="112"/>
        <v>4.1999999999999997E-3</v>
      </c>
      <c r="CL131" s="58">
        <f t="shared" si="113"/>
        <v>1</v>
      </c>
      <c r="CM131" s="58">
        <f t="shared" si="114"/>
        <v>0.92853402706983112</v>
      </c>
      <c r="CN131" s="58">
        <f t="shared" si="115"/>
        <v>0.9124037364406381</v>
      </c>
      <c r="CO131" s="58">
        <f t="shared" si="116"/>
        <v>0.89611764055146437</v>
      </c>
      <c r="CP131" s="58">
        <f t="shared" si="117"/>
        <v>0.86614688534425954</v>
      </c>
      <c r="CQ131" s="136">
        <f t="shared" si="118"/>
        <v>2.8999999999999998E-3</v>
      </c>
      <c r="CR131" s="136">
        <f t="shared" si="119"/>
        <v>2.8E-3</v>
      </c>
      <c r="CS131" s="58">
        <f t="shared" si="120"/>
        <v>1</v>
      </c>
      <c r="CT131" s="58">
        <f t="shared" si="121"/>
        <v>0.96110596916314839</v>
      </c>
      <c r="CU131" s="58">
        <f t="shared" si="122"/>
        <v>0.94322248333312952</v>
      </c>
      <c r="CV131" s="58">
        <f t="shared" si="123"/>
        <v>0.92817788086517006</v>
      </c>
      <c r="CW131" s="58">
        <f t="shared" si="124"/>
        <v>0.90387713209863174</v>
      </c>
    </row>
    <row r="132" spans="1:101">
      <c r="A132" s="5"/>
      <c r="B132" s="5"/>
      <c r="C132" s="5" t="s">
        <v>107</v>
      </c>
      <c r="D132" s="5">
        <v>2840.125</v>
      </c>
      <c r="E132" s="113">
        <v>26000000</v>
      </c>
      <c r="F132" s="58"/>
      <c r="G132" s="58"/>
      <c r="H132" s="58"/>
      <c r="AA132" s="58">
        <v>87</v>
      </c>
      <c r="AB132" s="58">
        <f>F$63</f>
        <v>3.8E-3</v>
      </c>
      <c r="AC132" s="58">
        <f t="shared" si="131"/>
        <v>9.4999999999999998E-3</v>
      </c>
      <c r="AD132" s="58">
        <f t="shared" si="131"/>
        <v>0</v>
      </c>
      <c r="AE132" s="58">
        <f t="shared" si="131"/>
        <v>0.372</v>
      </c>
      <c r="AF132" s="58">
        <f t="shared" si="131"/>
        <v>1.9378</v>
      </c>
      <c r="AG132" s="58">
        <f t="shared" si="131"/>
        <v>3.5000000000000001E-3</v>
      </c>
      <c r="AH132" s="58">
        <f t="shared" si="131"/>
        <v>4.0574000000000003</v>
      </c>
      <c r="AI132" s="58">
        <f t="shared" si="131"/>
        <v>87.585300000000004</v>
      </c>
      <c r="AJ132" s="58">
        <f>R$63</f>
        <v>2.5000000000000001E-3</v>
      </c>
      <c r="AK132" s="58">
        <f t="shared" si="132"/>
        <v>5.5999999999999999E-3</v>
      </c>
      <c r="AL132" s="58">
        <f t="shared" si="132"/>
        <v>0</v>
      </c>
      <c r="AM132" s="58">
        <f t="shared" si="132"/>
        <v>0.40799999999999997</v>
      </c>
      <c r="AN132" s="58">
        <f t="shared" si="132"/>
        <v>1.9032</v>
      </c>
      <c r="AO132" s="58">
        <f t="shared" si="132"/>
        <v>2.3E-3</v>
      </c>
      <c r="AP132" s="58">
        <f t="shared" si="132"/>
        <v>5.3478000000000003</v>
      </c>
      <c r="AQ132" s="58">
        <f t="shared" si="132"/>
        <v>87.596299999999999</v>
      </c>
      <c r="AS132" s="125">
        <f t="shared" si="83"/>
        <v>3.8E-3</v>
      </c>
      <c r="AT132" s="125">
        <f t="shared" si="84"/>
        <v>3.8E-3</v>
      </c>
      <c r="AU132" s="125">
        <f t="shared" si="85"/>
        <v>3.5116931298437397E-3</v>
      </c>
      <c r="AV132" s="125">
        <f t="shared" si="86"/>
        <v>3.3932272763520701E-3</v>
      </c>
      <c r="AW132" s="125">
        <f t="shared" si="87"/>
        <v>3.2822161785145453E-3</v>
      </c>
      <c r="AX132" s="125">
        <f t="shared" si="88"/>
        <v>3.1497590549694711E-3</v>
      </c>
      <c r="AY132" s="125">
        <f t="shared" si="89"/>
        <v>2.5000000000000001E-3</v>
      </c>
      <c r="AZ132" s="125">
        <f t="shared" si="90"/>
        <v>2.5000000000000001E-3</v>
      </c>
      <c r="BA132" s="125">
        <f t="shared" si="91"/>
        <v>2.313019569116853E-3</v>
      </c>
      <c r="BB132" s="125">
        <f t="shared" si="92"/>
        <v>2.2323937821884317E-3</v>
      </c>
      <c r="BC132" s="125">
        <f t="shared" si="93"/>
        <v>2.1650744745188221E-3</v>
      </c>
      <c r="BD132" s="125">
        <f t="shared" si="94"/>
        <v>2.0841931049137351E-3</v>
      </c>
      <c r="BE132" s="58"/>
      <c r="BF132" s="125">
        <f t="shared" si="95"/>
        <v>3.5000000000000001E-3</v>
      </c>
      <c r="BG132" s="125">
        <f t="shared" si="96"/>
        <v>3.5000000000000001E-3</v>
      </c>
      <c r="BH132" s="125">
        <f t="shared" si="97"/>
        <v>3.2344541985402865E-3</v>
      </c>
      <c r="BI132" s="125">
        <f t="shared" si="98"/>
        <v>3.1253409124295385E-3</v>
      </c>
      <c r="BJ132" s="125">
        <f t="shared" si="99"/>
        <v>3.0230938486318182E-3</v>
      </c>
      <c r="BK132" s="125">
        <f t="shared" si="100"/>
        <v>2.9010938664192497E-3</v>
      </c>
      <c r="BL132" s="125">
        <f t="shared" si="101"/>
        <v>2.3E-3</v>
      </c>
      <c r="BM132" s="125">
        <f t="shared" si="102"/>
        <v>2.3E-3</v>
      </c>
      <c r="BN132" s="125">
        <f t="shared" si="103"/>
        <v>2.1279780035875044E-3</v>
      </c>
      <c r="BO132" s="125">
        <f t="shared" si="104"/>
        <v>2.0538022796133572E-3</v>
      </c>
      <c r="BP132" s="125">
        <f t="shared" si="105"/>
        <v>1.9918685165573164E-3</v>
      </c>
      <c r="BQ132" s="125">
        <f t="shared" si="106"/>
        <v>1.917457656520636E-3</v>
      </c>
      <c r="BS132" s="58">
        <v>91</v>
      </c>
      <c r="BT132" s="32">
        <f t="shared" si="107"/>
        <v>4.4000000000000003E-3</v>
      </c>
      <c r="BU132" s="32">
        <f t="shared" si="108"/>
        <v>4.1999999999999997E-3</v>
      </c>
      <c r="BV132" s="58">
        <f>1+$B$71*(IF('Male Inactive'!$O89&gt;=0, ((('Male Inactive'!$O89)/7)/60), 0))^0.25</f>
        <v>1</v>
      </c>
      <c r="BW132" s="58">
        <f>1+$B$71*(IF('Male Barely'!$O89&gt;=0, ((('Male Barely'!$O89)/7)/60), 0))^0.25</f>
        <v>0.92925065638345039</v>
      </c>
      <c r="BX132" s="58">
        <f>1+$B$71*(IF('Male Somewhat'!$O89&gt;=0, ((('Male Somewhat'!$O89)/7)/60), 0))^0.25</f>
        <v>0.91328211320731989</v>
      </c>
      <c r="BY132" s="58">
        <f>1+$B$71*(IF('Male Active'!$O89&gt;=0, ((('Male Active'!$O89)/7)/60), 0))^0.25</f>
        <v>0.89715932711776225</v>
      </c>
      <c r="BZ132" s="58">
        <f>1+$B$71*(IF('Male Highly'!$O89&gt;=0, ((('Male Highly'!$O89)/7)/60), 0))^0.25</f>
        <v>0.86748910544913782</v>
      </c>
      <c r="CA132" s="32">
        <f t="shared" si="109"/>
        <v>2.8999999999999998E-3</v>
      </c>
      <c r="CB132" s="32">
        <f t="shared" si="110"/>
        <v>2.8E-3</v>
      </c>
      <c r="CC132" s="58">
        <f>1+$B$71*(IF('Female Inactive'!$Q89&gt;=0, ((('Female Inactive'!$Q89)/7)/60), 0))^0.25</f>
        <v>0.97313334058846879</v>
      </c>
      <c r="CD132" s="58">
        <f>1+$B$71*(IF('Female Barely'!$Q89&gt;=0, ((('Female Barely'!$Q89)/7)/60), 0))^0.25</f>
        <v>0.93566594335434394</v>
      </c>
      <c r="CE132" s="58">
        <f>1+$B$71*(IF('Female Somewhat'!$Q89&gt;=0, ((('Female Somewhat'!$Q89)/7)/60), 0))^0.25</f>
        <v>0.91843842403821019</v>
      </c>
      <c r="CF132" s="58">
        <f>1+$B$71*(IF('Female Active'!$Q89&gt;=0, ((('Female Active'!$Q89)/7)/60), 0))^0.25</f>
        <v>0.90394565780215186</v>
      </c>
      <c r="CG132" s="58">
        <f>1+$B$71*(IF('Female Highly'!$Q89&gt;=0, ((('Female Highly'!$Q89)/7)/60), 0))^0.25</f>
        <v>0.88053626084502579</v>
      </c>
      <c r="CI132" s="136">
        <f t="shared" si="82"/>
        <v>91</v>
      </c>
      <c r="CJ132" s="136">
        <f t="shared" si="111"/>
        <v>4.4000000000000003E-3</v>
      </c>
      <c r="CK132" s="136">
        <f t="shared" si="112"/>
        <v>4.1999999999999997E-3</v>
      </c>
      <c r="CL132" s="58">
        <f t="shared" si="113"/>
        <v>1</v>
      </c>
      <c r="CM132" s="58">
        <f t="shared" si="114"/>
        <v>0.92925065638345039</v>
      </c>
      <c r="CN132" s="58">
        <f t="shared" si="115"/>
        <v>0.91328211320731989</v>
      </c>
      <c r="CO132" s="58">
        <f t="shared" si="116"/>
        <v>0.89715932711776225</v>
      </c>
      <c r="CP132" s="58">
        <f t="shared" si="117"/>
        <v>0.86748910544913782</v>
      </c>
      <c r="CQ132" s="136">
        <f t="shared" si="118"/>
        <v>2.8999999999999998E-3</v>
      </c>
      <c r="CR132" s="136">
        <f t="shared" si="119"/>
        <v>2.8E-3</v>
      </c>
      <c r="CS132" s="58">
        <f t="shared" si="120"/>
        <v>1</v>
      </c>
      <c r="CT132" s="58">
        <f t="shared" si="121"/>
        <v>0.96149818768775541</v>
      </c>
      <c r="CU132" s="58">
        <f t="shared" si="122"/>
        <v>0.94379504404074399</v>
      </c>
      <c r="CV132" s="58">
        <f t="shared" si="123"/>
        <v>0.92890215564448952</v>
      </c>
      <c r="CW132" s="58">
        <f t="shared" si="124"/>
        <v>0.90484646257475043</v>
      </c>
    </row>
    <row r="133" spans="1:101">
      <c r="A133" s="5"/>
      <c r="B133" s="5"/>
      <c r="C133" s="5"/>
      <c r="D133" s="5"/>
      <c r="E133" s="5"/>
      <c r="F133" s="58"/>
      <c r="G133" s="58"/>
      <c r="H133" s="58"/>
      <c r="AA133" s="58">
        <v>88</v>
      </c>
      <c r="AB133" s="58">
        <f>F$63</f>
        <v>3.8E-3</v>
      </c>
      <c r="AC133" s="58">
        <f t="shared" si="131"/>
        <v>9.4999999999999998E-3</v>
      </c>
      <c r="AD133" s="58">
        <f t="shared" si="131"/>
        <v>0</v>
      </c>
      <c r="AE133" s="58">
        <f t="shared" si="131"/>
        <v>0.372</v>
      </c>
      <c r="AF133" s="58">
        <f t="shared" si="131"/>
        <v>1.9378</v>
      </c>
      <c r="AG133" s="58">
        <f t="shared" si="131"/>
        <v>3.5000000000000001E-3</v>
      </c>
      <c r="AH133" s="58">
        <f t="shared" si="131"/>
        <v>4.0574000000000003</v>
      </c>
      <c r="AI133" s="58">
        <f t="shared" si="131"/>
        <v>87.585300000000004</v>
      </c>
      <c r="AJ133" s="58">
        <f>R$63</f>
        <v>2.5000000000000001E-3</v>
      </c>
      <c r="AK133" s="58">
        <f t="shared" si="132"/>
        <v>5.5999999999999999E-3</v>
      </c>
      <c r="AL133" s="58">
        <f t="shared" si="132"/>
        <v>0</v>
      </c>
      <c r="AM133" s="58">
        <f t="shared" si="132"/>
        <v>0.40799999999999997</v>
      </c>
      <c r="AN133" s="58">
        <f t="shared" si="132"/>
        <v>1.9032</v>
      </c>
      <c r="AO133" s="58">
        <f t="shared" si="132"/>
        <v>2.3E-3</v>
      </c>
      <c r="AP133" s="58">
        <f t="shared" si="132"/>
        <v>5.3478000000000003</v>
      </c>
      <c r="AQ133" s="58">
        <f t="shared" si="132"/>
        <v>87.596299999999999</v>
      </c>
      <c r="AS133" s="125">
        <f t="shared" si="83"/>
        <v>3.8E-3</v>
      </c>
      <c r="AT133" s="125">
        <f t="shared" si="84"/>
        <v>3.8E-3</v>
      </c>
      <c r="AU133" s="125">
        <f t="shared" si="85"/>
        <v>3.5116931298437397E-3</v>
      </c>
      <c r="AV133" s="125">
        <f t="shared" si="86"/>
        <v>3.3932272763520701E-3</v>
      </c>
      <c r="AW133" s="125">
        <f t="shared" si="87"/>
        <v>3.2822161785145453E-3</v>
      </c>
      <c r="AX133" s="125">
        <f t="shared" si="88"/>
        <v>3.1497590549694711E-3</v>
      </c>
      <c r="AY133" s="125">
        <f t="shared" si="89"/>
        <v>2.5000000000000001E-3</v>
      </c>
      <c r="AZ133" s="125">
        <f t="shared" si="90"/>
        <v>2.5000000000000001E-3</v>
      </c>
      <c r="BA133" s="125">
        <f t="shared" si="91"/>
        <v>2.313019569116853E-3</v>
      </c>
      <c r="BB133" s="125">
        <f t="shared" si="92"/>
        <v>2.2323937821884317E-3</v>
      </c>
      <c r="BC133" s="125">
        <f t="shared" si="93"/>
        <v>2.1650744745188221E-3</v>
      </c>
      <c r="BD133" s="125">
        <f t="shared" si="94"/>
        <v>2.0841931049137351E-3</v>
      </c>
      <c r="BE133" s="58"/>
      <c r="BF133" s="125">
        <f t="shared" si="95"/>
        <v>3.5000000000000001E-3</v>
      </c>
      <c r="BG133" s="125">
        <f t="shared" si="96"/>
        <v>3.5000000000000001E-3</v>
      </c>
      <c r="BH133" s="125">
        <f t="shared" si="97"/>
        <v>3.2344541985402865E-3</v>
      </c>
      <c r="BI133" s="125">
        <f t="shared" si="98"/>
        <v>3.1253409124295385E-3</v>
      </c>
      <c r="BJ133" s="125">
        <f t="shared" si="99"/>
        <v>3.0230938486318182E-3</v>
      </c>
      <c r="BK133" s="125">
        <f t="shared" si="100"/>
        <v>2.9010938664192497E-3</v>
      </c>
      <c r="BL133" s="125">
        <f t="shared" si="101"/>
        <v>2.3E-3</v>
      </c>
      <c r="BM133" s="125">
        <f t="shared" si="102"/>
        <v>2.3E-3</v>
      </c>
      <c r="BN133" s="125">
        <f t="shared" si="103"/>
        <v>2.1279780035875044E-3</v>
      </c>
      <c r="BO133" s="125">
        <f t="shared" si="104"/>
        <v>2.0538022796133572E-3</v>
      </c>
      <c r="BP133" s="125">
        <f t="shared" si="105"/>
        <v>1.9918685165573164E-3</v>
      </c>
      <c r="BQ133" s="125">
        <f t="shared" si="106"/>
        <v>1.917457656520636E-3</v>
      </c>
      <c r="BS133" s="58">
        <v>92</v>
      </c>
      <c r="BT133" s="32">
        <f t="shared" si="107"/>
        <v>4.4000000000000003E-3</v>
      </c>
      <c r="BU133" s="32">
        <f t="shared" si="108"/>
        <v>4.1999999999999997E-3</v>
      </c>
      <c r="BV133" s="58">
        <f>1+$B$71*(IF('Male Inactive'!$O90&gt;=0, ((('Male Inactive'!$O90)/7)/60), 0))^0.25</f>
        <v>1</v>
      </c>
      <c r="BW133" s="58">
        <f>1+$B$71*(IF('Male Barely'!$O90&gt;=0, ((('Male Barely'!$O90)/7)/60), 0))^0.25</f>
        <v>0.9299600996538091</v>
      </c>
      <c r="BX133" s="58">
        <f>1+$B$71*(IF('Male Somewhat'!$O90&gt;=0, ((('Male Somewhat'!$O90)/7)/60), 0))^0.25</f>
        <v>0.91415168199849095</v>
      </c>
      <c r="BY133" s="58">
        <f>1+$B$71*(IF('Male Active'!$O90&gt;=0, ((('Male Active'!$O90)/7)/60), 0))^0.25</f>
        <v>0.89819056810977616</v>
      </c>
      <c r="BZ133" s="58">
        <f>1+$B$71*(IF('Male Highly'!$O90&gt;=0, ((('Male Highly'!$O90)/7)/60), 0))^0.25</f>
        <v>0.86881786636171721</v>
      </c>
      <c r="CA133" s="32">
        <f t="shared" si="109"/>
        <v>2.8999999999999998E-3</v>
      </c>
      <c r="CB133" s="32">
        <f t="shared" si="110"/>
        <v>2.8E-3</v>
      </c>
      <c r="CC133" s="58">
        <f>1+$B$71*(IF('Female Inactive'!$Q90&gt;=0, ((('Female Inactive'!$Q90)/7)/60), 0))^0.25</f>
        <v>0.97339699264879631</v>
      </c>
      <c r="CD133" s="58">
        <f>1+$B$71*(IF('Female Barely'!$Q90&gt;=0, ((('Female Barely'!$Q90)/7)/60), 0))^0.25</f>
        <v>0.93629727627609038</v>
      </c>
      <c r="CE133" s="58">
        <f>1+$B$71*(IF('Female Somewhat'!$Q90&gt;=0, ((('Female Somewhat'!$Q90)/7)/60), 0))^0.25</f>
        <v>0.91923881671883689</v>
      </c>
      <c r="CF133" s="58">
        <f>1+$B$71*(IF('Female Active'!$Q90&gt;=0, ((('Female Active'!$Q90)/7)/60), 0))^0.25</f>
        <v>0.90488827313947184</v>
      </c>
      <c r="CG133" s="58">
        <f>1+$B$71*(IF('Female Highly'!$Q90&gt;=0, ((('Female Highly'!$Q90)/7)/60), 0))^0.25</f>
        <v>0.88170860089967029</v>
      </c>
      <c r="CI133" s="136">
        <f t="shared" si="82"/>
        <v>92</v>
      </c>
      <c r="CJ133" s="136">
        <f t="shared" si="111"/>
        <v>4.4000000000000003E-3</v>
      </c>
      <c r="CK133" s="136">
        <f t="shared" si="112"/>
        <v>4.1999999999999997E-3</v>
      </c>
      <c r="CL133" s="58">
        <f t="shared" si="113"/>
        <v>1</v>
      </c>
      <c r="CM133" s="58">
        <f t="shared" si="114"/>
        <v>0.9299600996538091</v>
      </c>
      <c r="CN133" s="58">
        <f t="shared" si="115"/>
        <v>0.91415168199849095</v>
      </c>
      <c r="CO133" s="58">
        <f t="shared" si="116"/>
        <v>0.89819056810977616</v>
      </c>
      <c r="CP133" s="58">
        <f t="shared" si="117"/>
        <v>0.86881786636171721</v>
      </c>
      <c r="CQ133" s="136">
        <f t="shared" si="118"/>
        <v>2.8999999999999998E-3</v>
      </c>
      <c r="CR133" s="136">
        <f t="shared" si="119"/>
        <v>2.8E-3</v>
      </c>
      <c r="CS133" s="58">
        <f t="shared" si="120"/>
        <v>1</v>
      </c>
      <c r="CT133" s="58">
        <f t="shared" si="121"/>
        <v>0.96188634580455135</v>
      </c>
      <c r="CU133" s="58">
        <f t="shared" si="122"/>
        <v>0.94436167736394494</v>
      </c>
      <c r="CV133" s="58">
        <f t="shared" si="123"/>
        <v>0.92961893243279969</v>
      </c>
      <c r="CW133" s="58">
        <f t="shared" si="124"/>
        <v>0.90580575814229236</v>
      </c>
    </row>
    <row r="134" spans="1:101">
      <c r="A134" s="5" t="s">
        <v>397</v>
      </c>
      <c r="B134" s="5"/>
      <c r="C134" s="5" t="s">
        <v>398</v>
      </c>
      <c r="D134" s="5" t="s">
        <v>388</v>
      </c>
      <c r="E134" s="5" t="s">
        <v>391</v>
      </c>
      <c r="F134" s="58"/>
      <c r="G134" s="58"/>
      <c r="H134" s="58"/>
      <c r="AA134" s="58">
        <v>89</v>
      </c>
      <c r="AB134" s="58">
        <f>F$63</f>
        <v>3.8E-3</v>
      </c>
      <c r="AC134" s="58">
        <f t="shared" si="131"/>
        <v>9.4999999999999998E-3</v>
      </c>
      <c r="AD134" s="58">
        <f t="shared" si="131"/>
        <v>0</v>
      </c>
      <c r="AE134" s="58">
        <f t="shared" si="131"/>
        <v>0.372</v>
      </c>
      <c r="AF134" s="58">
        <f t="shared" si="131"/>
        <v>1.9378</v>
      </c>
      <c r="AG134" s="58">
        <f t="shared" si="131"/>
        <v>3.5000000000000001E-3</v>
      </c>
      <c r="AH134" s="58">
        <f t="shared" si="131"/>
        <v>4.0574000000000003</v>
      </c>
      <c r="AI134" s="58">
        <f t="shared" si="131"/>
        <v>87.585300000000004</v>
      </c>
      <c r="AJ134" s="58">
        <f>R$63</f>
        <v>2.5000000000000001E-3</v>
      </c>
      <c r="AK134" s="58">
        <f t="shared" si="132"/>
        <v>5.5999999999999999E-3</v>
      </c>
      <c r="AL134" s="58">
        <f t="shared" si="132"/>
        <v>0</v>
      </c>
      <c r="AM134" s="58">
        <f t="shared" si="132"/>
        <v>0.40799999999999997</v>
      </c>
      <c r="AN134" s="58">
        <f t="shared" si="132"/>
        <v>1.9032</v>
      </c>
      <c r="AO134" s="58">
        <f t="shared" si="132"/>
        <v>2.3E-3</v>
      </c>
      <c r="AP134" s="58">
        <f t="shared" si="132"/>
        <v>5.3478000000000003</v>
      </c>
      <c r="AQ134" s="58">
        <f t="shared" si="132"/>
        <v>87.596299999999999</v>
      </c>
      <c r="AS134" s="125">
        <f t="shared" si="83"/>
        <v>3.8E-3</v>
      </c>
      <c r="AT134" s="125">
        <f t="shared" si="84"/>
        <v>3.8E-3</v>
      </c>
      <c r="AU134" s="125">
        <f t="shared" si="85"/>
        <v>3.5116931298437397E-3</v>
      </c>
      <c r="AV134" s="125">
        <f t="shared" si="86"/>
        <v>3.3932272763520701E-3</v>
      </c>
      <c r="AW134" s="125">
        <f t="shared" si="87"/>
        <v>3.2822161785145453E-3</v>
      </c>
      <c r="AX134" s="125">
        <f t="shared" si="88"/>
        <v>3.1497590549694711E-3</v>
      </c>
      <c r="AY134" s="125">
        <f t="shared" si="89"/>
        <v>2.5000000000000001E-3</v>
      </c>
      <c r="AZ134" s="125">
        <f t="shared" si="90"/>
        <v>2.5000000000000001E-3</v>
      </c>
      <c r="BA134" s="125">
        <f t="shared" si="91"/>
        <v>2.313019569116853E-3</v>
      </c>
      <c r="BB134" s="125">
        <f t="shared" si="92"/>
        <v>2.2323937821884317E-3</v>
      </c>
      <c r="BC134" s="125">
        <f t="shared" si="93"/>
        <v>2.1650744745188221E-3</v>
      </c>
      <c r="BD134" s="125">
        <f t="shared" si="94"/>
        <v>2.0841931049137351E-3</v>
      </c>
      <c r="BE134" s="58"/>
      <c r="BF134" s="125">
        <f t="shared" si="95"/>
        <v>3.5000000000000001E-3</v>
      </c>
      <c r="BG134" s="125">
        <f t="shared" si="96"/>
        <v>3.5000000000000001E-3</v>
      </c>
      <c r="BH134" s="125">
        <f t="shared" si="97"/>
        <v>3.2344541985402865E-3</v>
      </c>
      <c r="BI134" s="125">
        <f t="shared" si="98"/>
        <v>3.1253409124295385E-3</v>
      </c>
      <c r="BJ134" s="125">
        <f t="shared" si="99"/>
        <v>3.0230938486318182E-3</v>
      </c>
      <c r="BK134" s="125">
        <f t="shared" si="100"/>
        <v>2.9010938664192497E-3</v>
      </c>
      <c r="BL134" s="125">
        <f t="shared" si="101"/>
        <v>2.3E-3</v>
      </c>
      <c r="BM134" s="125">
        <f t="shared" si="102"/>
        <v>2.3E-3</v>
      </c>
      <c r="BN134" s="125">
        <f t="shared" si="103"/>
        <v>2.1279780035875044E-3</v>
      </c>
      <c r="BO134" s="125">
        <f t="shared" si="104"/>
        <v>2.0538022796133572E-3</v>
      </c>
      <c r="BP134" s="125">
        <f t="shared" si="105"/>
        <v>1.9918685165573164E-3</v>
      </c>
      <c r="BQ134" s="125">
        <f t="shared" si="106"/>
        <v>1.917457656520636E-3</v>
      </c>
      <c r="BS134" s="58">
        <v>93</v>
      </c>
      <c r="BT134" s="32">
        <f t="shared" si="107"/>
        <v>4.4000000000000003E-3</v>
      </c>
      <c r="BU134" s="32">
        <f t="shared" si="108"/>
        <v>4.1999999999999997E-3</v>
      </c>
      <c r="BV134" s="58">
        <f>1+$B$71*(IF('Male Inactive'!$O91&gt;=0, ((('Male Inactive'!$O91)/7)/60), 0))^0.25</f>
        <v>1</v>
      </c>
      <c r="BW134" s="58">
        <f>1+$B$71*(IF('Male Barely'!$O91&gt;=0, ((('Male Barely'!$O91)/7)/60), 0))^0.25</f>
        <v>0.93066242893938544</v>
      </c>
      <c r="BX134" s="58">
        <f>1+$B$71*(IF('Male Somewhat'!$O91&gt;=0, ((('Male Somewhat'!$O91)/7)/60), 0))^0.25</f>
        <v>0.91501253113665226</v>
      </c>
      <c r="BY134" s="58">
        <f>1+$B$71*(IF('Male Active'!$O91&gt;=0, ((('Male Active'!$O91)/7)/60), 0))^0.25</f>
        <v>0.89921146827112641</v>
      </c>
      <c r="BZ134" s="58">
        <f>1+$B$71*(IF('Male Highly'!$O91&gt;=0, ((('Male Highly'!$O91)/7)/60), 0))^0.25</f>
        <v>0.87013330304485281</v>
      </c>
      <c r="CA134" s="32">
        <f t="shared" si="109"/>
        <v>2.8999999999999998E-3</v>
      </c>
      <c r="CB134" s="32">
        <f t="shared" si="110"/>
        <v>2.8E-3</v>
      </c>
      <c r="CC134" s="58">
        <f>1+$B$71*(IF('Female Inactive'!$Q91&gt;=0, ((('Female Inactive'!$Q91)/7)/60), 0))^0.25</f>
        <v>0.97365805739791955</v>
      </c>
      <c r="CD134" s="58">
        <f>1+$B$71*(IF('Female Barely'!$Q91&gt;=0, ((('Female Barely'!$Q91)/7)/60), 0))^0.25</f>
        <v>0.93692241370389695</v>
      </c>
      <c r="CE134" s="58">
        <f>1+$B$71*(IF('Female Somewhat'!$Q91&gt;=0, ((('Female Somewhat'!$Q91)/7)/60), 0))^0.25</f>
        <v>0.92003135486213217</v>
      </c>
      <c r="CF134" s="58">
        <f>1+$B$71*(IF('Female Active'!$Q91&gt;=0, ((('Female Active'!$Q91)/7)/60), 0))^0.25</f>
        <v>0.90582163825807371</v>
      </c>
      <c r="CG134" s="58">
        <f>1+$B$71*(IF('Female Highly'!$Q91&gt;=0, ((('Female Highly'!$Q91)/7)/60), 0))^0.25</f>
        <v>0.8828694363654459</v>
      </c>
      <c r="CI134" s="136">
        <f t="shared" si="82"/>
        <v>93</v>
      </c>
      <c r="CJ134" s="136">
        <f t="shared" si="111"/>
        <v>4.4000000000000003E-3</v>
      </c>
      <c r="CK134" s="136">
        <f t="shared" si="112"/>
        <v>4.1999999999999997E-3</v>
      </c>
      <c r="CL134" s="58">
        <f t="shared" si="113"/>
        <v>1</v>
      </c>
      <c r="CM134" s="58">
        <f t="shared" si="114"/>
        <v>0.93066242893938544</v>
      </c>
      <c r="CN134" s="58">
        <f t="shared" si="115"/>
        <v>0.91501253113665226</v>
      </c>
      <c r="CO134" s="58">
        <f t="shared" si="116"/>
        <v>0.89921146827112641</v>
      </c>
      <c r="CP134" s="58">
        <f t="shared" si="117"/>
        <v>0.87013330304485281</v>
      </c>
      <c r="CQ134" s="136">
        <f t="shared" si="118"/>
        <v>2.8999999999999998E-3</v>
      </c>
      <c r="CR134" s="136">
        <f t="shared" si="119"/>
        <v>2.8E-3</v>
      </c>
      <c r="CS134" s="58">
        <f t="shared" si="120"/>
        <v>1</v>
      </c>
      <c r="CT134" s="58">
        <f t="shared" si="121"/>
        <v>0.96227048765744538</v>
      </c>
      <c r="CU134" s="58">
        <f t="shared" si="122"/>
        <v>0.94492244774402256</v>
      </c>
      <c r="CV134" s="58">
        <f t="shared" si="123"/>
        <v>0.9303282927466987</v>
      </c>
      <c r="CW134" s="58">
        <f t="shared" si="124"/>
        <v>0.9067551278986955</v>
      </c>
    </row>
    <row r="135" spans="1:101">
      <c r="A135" s="5"/>
      <c r="B135" s="5"/>
      <c r="C135" s="5"/>
      <c r="D135" s="5"/>
      <c r="E135" s="5"/>
      <c r="F135" s="58"/>
      <c r="G135" s="58"/>
      <c r="H135" s="58"/>
      <c r="AA135" s="58">
        <v>90</v>
      </c>
      <c r="AB135" s="58">
        <f>F$64</f>
        <v>4.4000000000000003E-3</v>
      </c>
      <c r="AC135" s="58">
        <f t="shared" ref="AC135:AI139" si="133">G$64</f>
        <v>1.0699999999999999E-2</v>
      </c>
      <c r="AD135" s="58">
        <f t="shared" si="133"/>
        <v>0</v>
      </c>
      <c r="AE135" s="58">
        <f t="shared" si="133"/>
        <v>0.38800000000000001</v>
      </c>
      <c r="AF135" s="58">
        <f t="shared" si="133"/>
        <v>1.7124999999999999</v>
      </c>
      <c r="AG135" s="58">
        <f t="shared" si="133"/>
        <v>4.1999999999999997E-3</v>
      </c>
      <c r="AH135" s="58">
        <f t="shared" si="133"/>
        <v>3.1901000000000002</v>
      </c>
      <c r="AI135" s="58">
        <f t="shared" si="133"/>
        <v>92.524900000000002</v>
      </c>
      <c r="AJ135" s="58">
        <f>R$64</f>
        <v>2.8999999999999998E-3</v>
      </c>
      <c r="AK135" s="58">
        <f t="shared" ref="AK135:AQ139" si="134">S$64</f>
        <v>6.4000000000000003E-3</v>
      </c>
      <c r="AL135" s="58">
        <f t="shared" si="134"/>
        <v>0</v>
      </c>
      <c r="AM135" s="58">
        <f t="shared" si="134"/>
        <v>0.42849999999999999</v>
      </c>
      <c r="AN135" s="58">
        <f t="shared" si="134"/>
        <v>1.6904999999999999</v>
      </c>
      <c r="AO135" s="58">
        <f t="shared" si="134"/>
        <v>2.8E-3</v>
      </c>
      <c r="AP135" s="58">
        <f t="shared" si="134"/>
        <v>3.9895</v>
      </c>
      <c r="AQ135" s="58">
        <f t="shared" si="134"/>
        <v>92.534999999999997</v>
      </c>
      <c r="AS135" s="125">
        <f t="shared" si="83"/>
        <v>4.4000000000000003E-3</v>
      </c>
      <c r="AT135" s="125">
        <f t="shared" si="84"/>
        <v>4.4000000000000003E-3</v>
      </c>
      <c r="AU135" s="125">
        <f t="shared" si="85"/>
        <v>4.066170992450646E-3</v>
      </c>
      <c r="AV135" s="125">
        <f t="shared" si="86"/>
        <v>3.9290000041971342E-3</v>
      </c>
      <c r="AW135" s="125">
        <f t="shared" si="87"/>
        <v>3.80046083828E-3</v>
      </c>
      <c r="AX135" s="125">
        <f t="shared" si="88"/>
        <v>3.6470894320699142E-3</v>
      </c>
      <c r="AY135" s="125">
        <f t="shared" si="89"/>
        <v>2.8999999999999998E-3</v>
      </c>
      <c r="AZ135" s="125">
        <f t="shared" si="90"/>
        <v>2.8999999999999998E-3</v>
      </c>
      <c r="BA135" s="125">
        <f t="shared" si="91"/>
        <v>2.6831027001755492E-3</v>
      </c>
      <c r="BB135" s="125">
        <f t="shared" si="92"/>
        <v>2.5895767873385803E-3</v>
      </c>
      <c r="BC135" s="125">
        <f t="shared" si="93"/>
        <v>2.5114863904418337E-3</v>
      </c>
      <c r="BD135" s="125">
        <f t="shared" si="94"/>
        <v>2.4176640016999322E-3</v>
      </c>
      <c r="BE135" s="58"/>
      <c r="BF135" s="125">
        <f t="shared" si="95"/>
        <v>4.1999999999999997E-3</v>
      </c>
      <c r="BG135" s="125">
        <f t="shared" si="96"/>
        <v>4.1999999999999997E-3</v>
      </c>
      <c r="BH135" s="125">
        <f t="shared" si="97"/>
        <v>3.8813450382483433E-3</v>
      </c>
      <c r="BI135" s="125">
        <f t="shared" si="98"/>
        <v>3.7504090949154458E-3</v>
      </c>
      <c r="BJ135" s="125">
        <f t="shared" si="99"/>
        <v>3.6277126183581814E-3</v>
      </c>
      <c r="BK135" s="125">
        <f t="shared" si="100"/>
        <v>3.4813126397030994E-3</v>
      </c>
      <c r="BL135" s="125">
        <f t="shared" si="101"/>
        <v>2.8E-3</v>
      </c>
      <c r="BM135" s="125">
        <f t="shared" si="102"/>
        <v>2.8E-3</v>
      </c>
      <c r="BN135" s="125">
        <f t="shared" si="103"/>
        <v>2.5905819174108754E-3</v>
      </c>
      <c r="BO135" s="125">
        <f t="shared" si="104"/>
        <v>2.5002810360510433E-3</v>
      </c>
      <c r="BP135" s="125">
        <f t="shared" si="105"/>
        <v>2.424883411461081E-3</v>
      </c>
      <c r="BQ135" s="125">
        <f t="shared" si="106"/>
        <v>2.3342962775033831E-3</v>
      </c>
      <c r="BS135" s="58">
        <v>94</v>
      </c>
      <c r="BT135" s="32">
        <f t="shared" si="107"/>
        <v>4.4000000000000003E-3</v>
      </c>
      <c r="BU135" s="32">
        <f t="shared" si="108"/>
        <v>4.1999999999999997E-3</v>
      </c>
      <c r="BV135" s="58">
        <f>1+$B$71*(IF('Male Inactive'!$O92&gt;=0, ((('Male Inactive'!$O92)/7)/60), 0))^0.25</f>
        <v>1</v>
      </c>
      <c r="BW135" s="58">
        <f>1+$B$71*(IF('Male Barely'!$O92&gt;=0, ((('Male Barely'!$O92)/7)/60), 0))^0.25</f>
        <v>0.9313577155760866</v>
      </c>
      <c r="BX135" s="58">
        <f>1+$B$71*(IF('Male Somewhat'!$O92&gt;=0, ((('Male Somewhat'!$O92)/7)/60), 0))^0.25</f>
        <v>0.91586474805864526</v>
      </c>
      <c r="BY135" s="58">
        <f>1+$B$71*(IF('Male Active'!$O92&gt;=0, ((('Male Active'!$O92)/7)/60), 0))^0.25</f>
        <v>0.90022213129511042</v>
      </c>
      <c r="BZ135" s="58">
        <f>1+$B$71*(IF('Male Highly'!$O92&gt;=0, ((('Male Highly'!$O92)/7)/60), 0))^0.25</f>
        <v>0.87143554910805154</v>
      </c>
      <c r="CA135" s="32">
        <f t="shared" si="109"/>
        <v>2.8999999999999998E-3</v>
      </c>
      <c r="CB135" s="32">
        <f t="shared" si="110"/>
        <v>2.8E-3</v>
      </c>
      <c r="CC135" s="58">
        <f>1+$B$71*(IF('Female Inactive'!$Q92&gt;=0, ((('Female Inactive'!$Q92)/7)/60), 0))^0.25</f>
        <v>0.97391656022604134</v>
      </c>
      <c r="CD135" s="58">
        <f>1+$B$71*(IF('Female Barely'!$Q92&gt;=0, ((('Female Barely'!$Q92)/7)/60), 0))^0.25</f>
        <v>0.93754141643634359</v>
      </c>
      <c r="CE135" s="58">
        <f>1+$B$71*(IF('Female Somewhat'!$Q92&gt;=0, ((('Female Somewhat'!$Q92)/7)/60), 0))^0.25</f>
        <v>0.92081611554745735</v>
      </c>
      <c r="CF135" s="58">
        <f>1+$B$71*(IF('Female Active'!$Q92&gt;=0, ((('Female Active'!$Q92)/7)/60), 0))^0.25</f>
        <v>0.90674584393363555</v>
      </c>
      <c r="CG135" s="58">
        <f>1+$B$71*(IF('Female Highly'!$Q92&gt;=0, ((('Female Highly'!$Q92)/7)/60), 0))^0.25</f>
        <v>0.88401888014096452</v>
      </c>
      <c r="CI135" s="136">
        <f t="shared" si="82"/>
        <v>94</v>
      </c>
      <c r="CJ135" s="136">
        <f t="shared" si="111"/>
        <v>4.4000000000000003E-3</v>
      </c>
      <c r="CK135" s="136">
        <f t="shared" si="112"/>
        <v>4.1999999999999997E-3</v>
      </c>
      <c r="CL135" s="58">
        <f t="shared" si="113"/>
        <v>1</v>
      </c>
      <c r="CM135" s="58">
        <f t="shared" si="114"/>
        <v>0.9313577155760866</v>
      </c>
      <c r="CN135" s="58">
        <f t="shared" si="115"/>
        <v>0.91586474805864526</v>
      </c>
      <c r="CO135" s="58">
        <f t="shared" si="116"/>
        <v>0.90022213129511042</v>
      </c>
      <c r="CP135" s="58">
        <f t="shared" si="117"/>
        <v>0.87143554910805154</v>
      </c>
      <c r="CQ135" s="136">
        <f t="shared" si="118"/>
        <v>2.8999999999999998E-3</v>
      </c>
      <c r="CR135" s="136">
        <f t="shared" si="119"/>
        <v>2.8E-3</v>
      </c>
      <c r="CS135" s="58">
        <f t="shared" si="120"/>
        <v>1</v>
      </c>
      <c r="CT135" s="58">
        <f t="shared" si="121"/>
        <v>0.96265065686812512</v>
      </c>
      <c r="CU135" s="58">
        <f t="shared" si="122"/>
        <v>0.9454774188599282</v>
      </c>
      <c r="CV135" s="58">
        <f t="shared" si="123"/>
        <v>0.93103031713844586</v>
      </c>
      <c r="CW135" s="58">
        <f t="shared" si="124"/>
        <v>0.90769467965077832</v>
      </c>
    </row>
    <row r="136" spans="1:101">
      <c r="A136" s="5"/>
      <c r="B136" s="5"/>
      <c r="C136" s="5">
        <v>0</v>
      </c>
      <c r="D136" s="5">
        <v>0</v>
      </c>
      <c r="E136" s="5">
        <v>0</v>
      </c>
      <c r="F136" s="58"/>
      <c r="G136" s="58"/>
      <c r="H136" s="58"/>
      <c r="AA136" s="58">
        <v>91</v>
      </c>
      <c r="AB136" s="58">
        <f>F$64</f>
        <v>4.4000000000000003E-3</v>
      </c>
      <c r="AC136" s="58">
        <f t="shared" si="133"/>
        <v>1.0699999999999999E-2</v>
      </c>
      <c r="AD136" s="58">
        <f t="shared" si="133"/>
        <v>0</v>
      </c>
      <c r="AE136" s="58">
        <f t="shared" si="133"/>
        <v>0.38800000000000001</v>
      </c>
      <c r="AF136" s="58">
        <f t="shared" si="133"/>
        <v>1.7124999999999999</v>
      </c>
      <c r="AG136" s="58">
        <f t="shared" si="133"/>
        <v>4.1999999999999997E-3</v>
      </c>
      <c r="AH136" s="58">
        <f t="shared" si="133"/>
        <v>3.1901000000000002</v>
      </c>
      <c r="AI136" s="58">
        <f t="shared" si="133"/>
        <v>92.524900000000002</v>
      </c>
      <c r="AJ136" s="58">
        <f>R$64</f>
        <v>2.8999999999999998E-3</v>
      </c>
      <c r="AK136" s="58">
        <f t="shared" si="134"/>
        <v>6.4000000000000003E-3</v>
      </c>
      <c r="AL136" s="58">
        <f t="shared" si="134"/>
        <v>0</v>
      </c>
      <c r="AM136" s="58">
        <f t="shared" si="134"/>
        <v>0.42849999999999999</v>
      </c>
      <c r="AN136" s="58">
        <f t="shared" si="134"/>
        <v>1.6904999999999999</v>
      </c>
      <c r="AO136" s="58">
        <f t="shared" si="134"/>
        <v>2.8E-3</v>
      </c>
      <c r="AP136" s="58">
        <f t="shared" si="134"/>
        <v>3.9895</v>
      </c>
      <c r="AQ136" s="58">
        <f t="shared" si="134"/>
        <v>92.534999999999997</v>
      </c>
      <c r="AS136" s="125">
        <f t="shared" si="83"/>
        <v>4.4000000000000003E-3</v>
      </c>
      <c r="AT136" s="125">
        <f t="shared" si="84"/>
        <v>4.4000000000000003E-3</v>
      </c>
      <c r="AU136" s="125">
        <f t="shared" si="85"/>
        <v>4.066170992450646E-3</v>
      </c>
      <c r="AV136" s="125">
        <f t="shared" si="86"/>
        <v>3.9290000041971342E-3</v>
      </c>
      <c r="AW136" s="125">
        <f t="shared" si="87"/>
        <v>3.80046083828E-3</v>
      </c>
      <c r="AX136" s="125">
        <f t="shared" si="88"/>
        <v>3.6470894320699142E-3</v>
      </c>
      <c r="AY136" s="125">
        <f t="shared" si="89"/>
        <v>2.8999999999999998E-3</v>
      </c>
      <c r="AZ136" s="125">
        <f t="shared" si="90"/>
        <v>2.8999999999999998E-3</v>
      </c>
      <c r="BA136" s="125">
        <f t="shared" si="91"/>
        <v>2.6831027001755492E-3</v>
      </c>
      <c r="BB136" s="125">
        <f t="shared" si="92"/>
        <v>2.5895767873385803E-3</v>
      </c>
      <c r="BC136" s="125">
        <f t="shared" si="93"/>
        <v>2.5114863904418337E-3</v>
      </c>
      <c r="BD136" s="125">
        <f t="shared" si="94"/>
        <v>2.4176640016999322E-3</v>
      </c>
      <c r="BE136" s="58"/>
      <c r="BF136" s="125">
        <f t="shared" si="95"/>
        <v>4.1999999999999997E-3</v>
      </c>
      <c r="BG136" s="125">
        <f t="shared" si="96"/>
        <v>4.1999999999999997E-3</v>
      </c>
      <c r="BH136" s="125">
        <f t="shared" si="97"/>
        <v>3.8813450382483433E-3</v>
      </c>
      <c r="BI136" s="125">
        <f t="shared" si="98"/>
        <v>3.7504090949154458E-3</v>
      </c>
      <c r="BJ136" s="125">
        <f t="shared" si="99"/>
        <v>3.6277126183581814E-3</v>
      </c>
      <c r="BK136" s="125">
        <f t="shared" si="100"/>
        <v>3.4813126397030994E-3</v>
      </c>
      <c r="BL136" s="125">
        <f t="shared" si="101"/>
        <v>2.8E-3</v>
      </c>
      <c r="BM136" s="125">
        <f t="shared" si="102"/>
        <v>2.8E-3</v>
      </c>
      <c r="BN136" s="125">
        <f t="shared" si="103"/>
        <v>2.5905819174108754E-3</v>
      </c>
      <c r="BO136" s="125">
        <f t="shared" si="104"/>
        <v>2.5002810360510433E-3</v>
      </c>
      <c r="BP136" s="125">
        <f t="shared" si="105"/>
        <v>2.424883411461081E-3</v>
      </c>
      <c r="BQ136" s="125">
        <f t="shared" si="106"/>
        <v>2.3342962775033831E-3</v>
      </c>
      <c r="BS136" s="58">
        <v>95</v>
      </c>
      <c r="BT136" s="32">
        <f t="shared" si="107"/>
        <v>4.4999999999999997E-3</v>
      </c>
      <c r="BU136" s="32">
        <f t="shared" si="108"/>
        <v>4.4000000000000003E-3</v>
      </c>
      <c r="BV136" s="58">
        <f>1+$B$71*(IF('Male Inactive'!$O93&gt;=0, ((('Male Inactive'!$O93)/7)/60), 0))^0.25</f>
        <v>1</v>
      </c>
      <c r="BW136" s="58">
        <f>1+$B$71*(IF('Male Barely'!$O93&gt;=0, ((('Male Barely'!$O93)/7)/60), 0))^0.25</f>
        <v>0.93204603018449528</v>
      </c>
      <c r="BX136" s="58">
        <f>1+$B$71*(IF('Male Somewhat'!$O93&gt;=0, ((('Male Somewhat'!$O93)/7)/60), 0))^0.25</f>
        <v>0.9167084193245334</v>
      </c>
      <c r="BY136" s="58">
        <f>1+$B$71*(IF('Male Active'!$O93&gt;=0, ((('Male Active'!$O93)/7)/60), 0))^0.25</f>
        <v>0.90122265983523475</v>
      </c>
      <c r="BZ136" s="58">
        <f>1+$B$71*(IF('Male Highly'!$O93&gt;=0, ((('Male Highly'!$O93)/7)/60), 0))^0.25</f>
        <v>0.87272473682104279</v>
      </c>
      <c r="CA136" s="32">
        <f t="shared" si="109"/>
        <v>3.0000000000000001E-3</v>
      </c>
      <c r="CB136" s="32">
        <f t="shared" si="110"/>
        <v>3.0000000000000001E-3</v>
      </c>
      <c r="CC136" s="58">
        <f>1+$B$71*(IF('Female Inactive'!$Q93&gt;=0, ((('Female Inactive'!$Q93)/7)/60), 0))^0.25</f>
        <v>0.97417252627420137</v>
      </c>
      <c r="CD136" s="58">
        <f>1+$B$71*(IF('Female Barely'!$Q93&gt;=0, ((('Female Barely'!$Q93)/7)/60), 0))^0.25</f>
        <v>0.93815434467537218</v>
      </c>
      <c r="CE136" s="58">
        <f>1+$B$71*(IF('Female Somewhat'!$Q93&gt;=0, ((('Female Somewhat'!$Q93)/7)/60), 0))^0.25</f>
        <v>0.92159317509776695</v>
      </c>
      <c r="CF136" s="58">
        <f>1+$B$71*(IF('Female Active'!$Q93&gt;=0, ((('Female Active'!$Q93)/7)/60), 0))^0.25</f>
        <v>0.90766098005102125</v>
      </c>
      <c r="CG136" s="58">
        <f>1+$B$71*(IF('Female Highly'!$Q93&gt;=0, ((('Female Highly'!$Q93)/7)/60), 0))^0.25</f>
        <v>0.8851570440169243</v>
      </c>
      <c r="CI136" s="136">
        <f t="shared" si="82"/>
        <v>95</v>
      </c>
      <c r="CJ136" s="136">
        <f t="shared" si="111"/>
        <v>4.4999999999999997E-3</v>
      </c>
      <c r="CK136" s="136">
        <f t="shared" si="112"/>
        <v>4.4000000000000003E-3</v>
      </c>
      <c r="CL136" s="58">
        <f t="shared" si="113"/>
        <v>1</v>
      </c>
      <c r="CM136" s="58">
        <f t="shared" si="114"/>
        <v>0.93204603018449528</v>
      </c>
      <c r="CN136" s="58">
        <f t="shared" si="115"/>
        <v>0.9167084193245334</v>
      </c>
      <c r="CO136" s="58">
        <f t="shared" si="116"/>
        <v>0.90122265983523475</v>
      </c>
      <c r="CP136" s="58">
        <f t="shared" si="117"/>
        <v>0.87272473682104279</v>
      </c>
      <c r="CQ136" s="136">
        <f t="shared" si="118"/>
        <v>3.0000000000000001E-3</v>
      </c>
      <c r="CR136" s="136">
        <f t="shared" si="119"/>
        <v>3.0000000000000001E-3</v>
      </c>
      <c r="CS136" s="58">
        <f t="shared" si="120"/>
        <v>1</v>
      </c>
      <c r="CT136" s="58">
        <f t="shared" si="121"/>
        <v>0.96302689654307583</v>
      </c>
      <c r="CU136" s="58">
        <f t="shared" si="122"/>
        <v>0.94602665363852101</v>
      </c>
      <c r="CV136" s="58">
        <f t="shared" si="123"/>
        <v>0.93172508520892217</v>
      </c>
      <c r="CW136" s="58">
        <f t="shared" si="124"/>
        <v>0.9086245199320867</v>
      </c>
    </row>
    <row r="137" spans="1:101">
      <c r="A137" s="5"/>
      <c r="B137" s="5"/>
      <c r="C137" s="5">
        <v>1</v>
      </c>
      <c r="D137" s="5">
        <v>322.5</v>
      </c>
      <c r="E137" s="5">
        <v>79037.34</v>
      </c>
      <c r="F137" s="58"/>
      <c r="G137" s="58"/>
      <c r="H137" s="58"/>
      <c r="AA137" s="58">
        <v>92</v>
      </c>
      <c r="AB137" s="58">
        <f>F$64</f>
        <v>4.4000000000000003E-3</v>
      </c>
      <c r="AC137" s="58">
        <f t="shared" si="133"/>
        <v>1.0699999999999999E-2</v>
      </c>
      <c r="AD137" s="58">
        <f t="shared" si="133"/>
        <v>0</v>
      </c>
      <c r="AE137" s="58">
        <f t="shared" si="133"/>
        <v>0.38800000000000001</v>
      </c>
      <c r="AF137" s="58">
        <f t="shared" si="133"/>
        <v>1.7124999999999999</v>
      </c>
      <c r="AG137" s="58">
        <f t="shared" si="133"/>
        <v>4.1999999999999997E-3</v>
      </c>
      <c r="AH137" s="58">
        <f t="shared" si="133"/>
        <v>3.1901000000000002</v>
      </c>
      <c r="AI137" s="58">
        <f t="shared" si="133"/>
        <v>92.524900000000002</v>
      </c>
      <c r="AJ137" s="58">
        <f>R$64</f>
        <v>2.8999999999999998E-3</v>
      </c>
      <c r="AK137" s="58">
        <f t="shared" si="134"/>
        <v>6.4000000000000003E-3</v>
      </c>
      <c r="AL137" s="58">
        <f t="shared" si="134"/>
        <v>0</v>
      </c>
      <c r="AM137" s="58">
        <f t="shared" si="134"/>
        <v>0.42849999999999999</v>
      </c>
      <c r="AN137" s="58">
        <f t="shared" si="134"/>
        <v>1.6904999999999999</v>
      </c>
      <c r="AO137" s="58">
        <f t="shared" si="134"/>
        <v>2.8E-3</v>
      </c>
      <c r="AP137" s="58">
        <f t="shared" si="134"/>
        <v>3.9895</v>
      </c>
      <c r="AQ137" s="58">
        <f t="shared" si="134"/>
        <v>92.534999999999997</v>
      </c>
      <c r="AS137" s="125">
        <f t="shared" si="83"/>
        <v>4.4000000000000003E-3</v>
      </c>
      <c r="AT137" s="125">
        <f t="shared" si="84"/>
        <v>4.4000000000000003E-3</v>
      </c>
      <c r="AU137" s="125">
        <f t="shared" si="85"/>
        <v>4.066170992450646E-3</v>
      </c>
      <c r="AV137" s="125">
        <f t="shared" si="86"/>
        <v>3.9290000041971342E-3</v>
      </c>
      <c r="AW137" s="125">
        <f t="shared" si="87"/>
        <v>3.80046083828E-3</v>
      </c>
      <c r="AX137" s="125">
        <f t="shared" si="88"/>
        <v>3.6470894320699142E-3</v>
      </c>
      <c r="AY137" s="125">
        <f t="shared" si="89"/>
        <v>2.8999999999999998E-3</v>
      </c>
      <c r="AZ137" s="125">
        <f t="shared" si="90"/>
        <v>2.8999999999999998E-3</v>
      </c>
      <c r="BA137" s="125">
        <f t="shared" si="91"/>
        <v>2.6831027001755492E-3</v>
      </c>
      <c r="BB137" s="125">
        <f t="shared" si="92"/>
        <v>2.5895767873385803E-3</v>
      </c>
      <c r="BC137" s="125">
        <f t="shared" si="93"/>
        <v>2.5114863904418337E-3</v>
      </c>
      <c r="BD137" s="125">
        <f t="shared" si="94"/>
        <v>2.4176640016999322E-3</v>
      </c>
      <c r="BE137" s="58"/>
      <c r="BF137" s="125">
        <f t="shared" si="95"/>
        <v>4.1999999999999997E-3</v>
      </c>
      <c r="BG137" s="125">
        <f t="shared" si="96"/>
        <v>4.1999999999999997E-3</v>
      </c>
      <c r="BH137" s="125">
        <f t="shared" si="97"/>
        <v>3.8813450382483433E-3</v>
      </c>
      <c r="BI137" s="125">
        <f t="shared" si="98"/>
        <v>3.7504090949154458E-3</v>
      </c>
      <c r="BJ137" s="125">
        <f t="shared" si="99"/>
        <v>3.6277126183581814E-3</v>
      </c>
      <c r="BK137" s="125">
        <f t="shared" si="100"/>
        <v>3.4813126397030994E-3</v>
      </c>
      <c r="BL137" s="125">
        <f t="shared" si="101"/>
        <v>2.8E-3</v>
      </c>
      <c r="BM137" s="125">
        <f t="shared" si="102"/>
        <v>2.8E-3</v>
      </c>
      <c r="BN137" s="125">
        <f t="shared" si="103"/>
        <v>2.5905819174108754E-3</v>
      </c>
      <c r="BO137" s="125">
        <f t="shared" si="104"/>
        <v>2.5002810360510433E-3</v>
      </c>
      <c r="BP137" s="125">
        <f t="shared" si="105"/>
        <v>2.424883411461081E-3</v>
      </c>
      <c r="BQ137" s="125">
        <f t="shared" si="106"/>
        <v>2.3342962775033831E-3</v>
      </c>
      <c r="BS137" s="58">
        <v>96</v>
      </c>
      <c r="BT137" s="32">
        <f t="shared" si="107"/>
        <v>4.4999999999999997E-3</v>
      </c>
      <c r="BU137" s="32">
        <f t="shared" si="108"/>
        <v>4.4000000000000003E-3</v>
      </c>
      <c r="BV137" s="58">
        <f>1+$B$71*(IF('Male Inactive'!$O94&gt;=0, ((('Male Inactive'!$O94)/7)/60), 0))^0.25</f>
        <v>1</v>
      </c>
      <c r="BW137" s="58">
        <f>1+$B$71*(IF('Male Barely'!$O94&gt;=0, ((('Male Barely'!$O94)/7)/60), 0))^0.25</f>
        <v>0.93272744267704155</v>
      </c>
      <c r="BX137" s="58">
        <f>1+$B$71*(IF('Male Somewhat'!$O94&gt;=0, ((('Male Somewhat'!$O94)/7)/60), 0))^0.25</f>
        <v>0.91754363062639388</v>
      </c>
      <c r="BY137" s="58">
        <f>1+$B$71*(IF('Male Active'!$O94&gt;=0, ((('Male Active'!$O94)/7)/60), 0))^0.25</f>
        <v>0.90221315551564174</v>
      </c>
      <c r="BZ137" s="58">
        <f>1+$B$71*(IF('Male Highly'!$O94&gt;=0, ((('Male Highly'!$O94)/7)/60), 0))^0.25</f>
        <v>0.87400099712721369</v>
      </c>
      <c r="CA137" s="32">
        <f t="shared" si="109"/>
        <v>3.0000000000000001E-3</v>
      </c>
      <c r="CB137" s="32">
        <f t="shared" si="110"/>
        <v>3.0000000000000001E-3</v>
      </c>
      <c r="CC137" s="58">
        <f>1+$B$71*(IF('Female Inactive'!$Q94&gt;=0, ((('Female Inactive'!$Q94)/7)/60), 0))^0.25</f>
        <v>0.97442598043672135</v>
      </c>
      <c r="CD137" s="58">
        <f>1+$B$71*(IF('Female Barely'!$Q94&gt;=0, ((('Female Barely'!$Q94)/7)/60), 0))^0.25</f>
        <v>0.93876125803214183</v>
      </c>
      <c r="CE137" s="58">
        <f>1+$B$71*(IF('Female Somewhat'!$Q94&gt;=0, ((('Female Somewhat'!$Q94)/7)/60), 0))^0.25</f>
        <v>0.92236260908703072</v>
      </c>
      <c r="CF137" s="58">
        <f>1+$B$71*(IF('Female Active'!$Q94&gt;=0, ((('Female Active'!$Q94)/7)/60), 0))^0.25</f>
        <v>0.90856713561302305</v>
      </c>
      <c r="CG137" s="58">
        <f>1+$B$71*(IF('Female Highly'!$Q94&gt;=0, ((('Female Highly'!$Q94)/7)/60), 0))^0.25</f>
        <v>0.88628403868698136</v>
      </c>
      <c r="CI137" s="136">
        <f t="shared" si="82"/>
        <v>96</v>
      </c>
      <c r="CJ137" s="136">
        <f t="shared" si="111"/>
        <v>4.4999999999999997E-3</v>
      </c>
      <c r="CK137" s="136">
        <f t="shared" si="112"/>
        <v>4.4000000000000003E-3</v>
      </c>
      <c r="CL137" s="58">
        <f t="shared" si="113"/>
        <v>1</v>
      </c>
      <c r="CM137" s="58">
        <f t="shared" si="114"/>
        <v>0.93272744267704155</v>
      </c>
      <c r="CN137" s="58">
        <f t="shared" si="115"/>
        <v>0.91754363062639388</v>
      </c>
      <c r="CO137" s="58">
        <f t="shared" si="116"/>
        <v>0.90221315551564174</v>
      </c>
      <c r="CP137" s="58">
        <f t="shared" si="117"/>
        <v>0.87400099712721369</v>
      </c>
      <c r="CQ137" s="136">
        <f t="shared" si="118"/>
        <v>3.0000000000000001E-3</v>
      </c>
      <c r="CR137" s="136">
        <f t="shared" si="119"/>
        <v>3.0000000000000001E-3</v>
      </c>
      <c r="CS137" s="58">
        <f t="shared" si="120"/>
        <v>1</v>
      </c>
      <c r="CT137" s="58">
        <f t="shared" si="121"/>
        <v>0.96339924928048903</v>
      </c>
      <c r="CU137" s="58">
        <f t="shared" si="122"/>
        <v>0.94657021426465182</v>
      </c>
      <c r="CV137" s="58">
        <f t="shared" si="123"/>
        <v>0.93241267562038788</v>
      </c>
      <c r="CW137" s="58">
        <f t="shared" si="124"/>
        <v>0.90954475401996537</v>
      </c>
    </row>
    <row r="138" spans="1:101">
      <c r="A138" s="5"/>
      <c r="B138" s="5"/>
      <c r="C138" s="5">
        <v>2</v>
      </c>
      <c r="D138" s="5">
        <v>1353.1</v>
      </c>
      <c r="E138" s="5">
        <v>63126.27</v>
      </c>
      <c r="F138" s="58"/>
      <c r="G138" s="58"/>
      <c r="H138" s="58"/>
      <c r="AA138" s="58">
        <v>93</v>
      </c>
      <c r="AB138" s="58">
        <f>F$64</f>
        <v>4.4000000000000003E-3</v>
      </c>
      <c r="AC138" s="58">
        <f t="shared" si="133"/>
        <v>1.0699999999999999E-2</v>
      </c>
      <c r="AD138" s="58">
        <f t="shared" si="133"/>
        <v>0</v>
      </c>
      <c r="AE138" s="58">
        <f t="shared" si="133"/>
        <v>0.38800000000000001</v>
      </c>
      <c r="AF138" s="58">
        <f t="shared" si="133"/>
        <v>1.7124999999999999</v>
      </c>
      <c r="AG138" s="58">
        <f t="shared" si="133"/>
        <v>4.1999999999999997E-3</v>
      </c>
      <c r="AH138" s="58">
        <f t="shared" si="133"/>
        <v>3.1901000000000002</v>
      </c>
      <c r="AI138" s="58">
        <f t="shared" si="133"/>
        <v>92.524900000000002</v>
      </c>
      <c r="AJ138" s="58">
        <f>R$64</f>
        <v>2.8999999999999998E-3</v>
      </c>
      <c r="AK138" s="58">
        <f t="shared" si="134"/>
        <v>6.4000000000000003E-3</v>
      </c>
      <c r="AL138" s="58">
        <f t="shared" si="134"/>
        <v>0</v>
      </c>
      <c r="AM138" s="58">
        <f t="shared" si="134"/>
        <v>0.42849999999999999</v>
      </c>
      <c r="AN138" s="58">
        <f t="shared" si="134"/>
        <v>1.6904999999999999</v>
      </c>
      <c r="AO138" s="58">
        <f t="shared" si="134"/>
        <v>2.8E-3</v>
      </c>
      <c r="AP138" s="58">
        <f t="shared" si="134"/>
        <v>3.9895</v>
      </c>
      <c r="AQ138" s="58">
        <f t="shared" si="134"/>
        <v>92.534999999999997</v>
      </c>
      <c r="AS138" s="125">
        <f t="shared" si="83"/>
        <v>4.4000000000000003E-3</v>
      </c>
      <c r="AT138" s="125">
        <f t="shared" si="84"/>
        <v>4.4000000000000003E-3</v>
      </c>
      <c r="AU138" s="125">
        <f t="shared" si="85"/>
        <v>4.066170992450646E-3</v>
      </c>
      <c r="AV138" s="125">
        <f t="shared" si="86"/>
        <v>3.9290000041971342E-3</v>
      </c>
      <c r="AW138" s="125">
        <f t="shared" si="87"/>
        <v>3.80046083828E-3</v>
      </c>
      <c r="AX138" s="125">
        <f t="shared" si="88"/>
        <v>3.6470894320699142E-3</v>
      </c>
      <c r="AY138" s="125">
        <f t="shared" si="89"/>
        <v>2.8999999999999998E-3</v>
      </c>
      <c r="AZ138" s="125">
        <f t="shared" si="90"/>
        <v>2.8999999999999998E-3</v>
      </c>
      <c r="BA138" s="125">
        <f t="shared" si="91"/>
        <v>2.6831027001755492E-3</v>
      </c>
      <c r="BB138" s="125">
        <f t="shared" si="92"/>
        <v>2.5895767873385803E-3</v>
      </c>
      <c r="BC138" s="125">
        <f t="shared" si="93"/>
        <v>2.5114863904418337E-3</v>
      </c>
      <c r="BD138" s="125">
        <f t="shared" si="94"/>
        <v>2.4176640016999322E-3</v>
      </c>
      <c r="BE138" s="58"/>
      <c r="BF138" s="125">
        <f t="shared" si="95"/>
        <v>4.1999999999999997E-3</v>
      </c>
      <c r="BG138" s="125">
        <f t="shared" si="96"/>
        <v>4.1999999999999997E-3</v>
      </c>
      <c r="BH138" s="125">
        <f t="shared" si="97"/>
        <v>3.8813450382483433E-3</v>
      </c>
      <c r="BI138" s="125">
        <f t="shared" si="98"/>
        <v>3.7504090949154458E-3</v>
      </c>
      <c r="BJ138" s="125">
        <f t="shared" si="99"/>
        <v>3.6277126183581814E-3</v>
      </c>
      <c r="BK138" s="125">
        <f t="shared" si="100"/>
        <v>3.4813126397030994E-3</v>
      </c>
      <c r="BL138" s="125">
        <f t="shared" si="101"/>
        <v>2.8E-3</v>
      </c>
      <c r="BM138" s="125">
        <f t="shared" si="102"/>
        <v>2.8E-3</v>
      </c>
      <c r="BN138" s="125">
        <f t="shared" si="103"/>
        <v>2.5905819174108754E-3</v>
      </c>
      <c r="BO138" s="125">
        <f t="shared" si="104"/>
        <v>2.5002810360510433E-3</v>
      </c>
      <c r="BP138" s="125">
        <f t="shared" si="105"/>
        <v>2.424883411461081E-3</v>
      </c>
      <c r="BQ138" s="125">
        <f t="shared" si="106"/>
        <v>2.3342962775033831E-3</v>
      </c>
      <c r="BS138" s="58">
        <v>97</v>
      </c>
      <c r="BT138" s="32">
        <f t="shared" si="107"/>
        <v>4.4999999999999997E-3</v>
      </c>
      <c r="BU138" s="32">
        <f t="shared" si="108"/>
        <v>4.4000000000000003E-3</v>
      </c>
      <c r="BV138" s="58">
        <f>1+$B$71*(IF('Male Inactive'!$O95&gt;=0, ((('Male Inactive'!$O95)/7)/60), 0))^0.25</f>
        <v>1</v>
      </c>
      <c r="BW138" s="58">
        <f>1+$B$71*(IF('Male Barely'!$O95&gt;=0, ((('Male Barely'!$O95)/7)/60), 0))^0.25</f>
        <v>0.93340202226510482</v>
      </c>
      <c r="BX138" s="58">
        <f>1+$B$71*(IF('Male Somewhat'!$O95&gt;=0, ((('Male Somewhat'!$O95)/7)/60), 0))^0.25</f>
        <v>0.91837046679702139</v>
      </c>
      <c r="BY138" s="58">
        <f>1+$B$71*(IF('Male Active'!$O95&gt;=0, ((('Male Active'!$O95)/7)/60), 0))^0.25</f>
        <v>0.90319371894143186</v>
      </c>
      <c r="BZ138" s="58">
        <f>1+$B$71*(IF('Male Highly'!$O95&gt;=0, ((('Male Highly'!$O95)/7)/60), 0))^0.25</f>
        <v>0.87526445965690836</v>
      </c>
      <c r="CA138" s="32">
        <f t="shared" si="109"/>
        <v>3.0000000000000001E-3</v>
      </c>
      <c r="CB138" s="32">
        <f t="shared" si="110"/>
        <v>3.0000000000000001E-3</v>
      </c>
      <c r="CC138" s="58">
        <f>1+$B$71*(IF('Female Inactive'!$Q95&gt;=0, ((('Female Inactive'!$Q95)/7)/60), 0))^0.25</f>
        <v>0.97467694736362631</v>
      </c>
      <c r="CD138" s="58">
        <f>1+$B$71*(IF('Female Barely'!$Q95&gt;=0, ((('Female Barely'!$Q95)/7)/60), 0))^0.25</f>
        <v>0.93936221553282606</v>
      </c>
      <c r="CE138" s="58">
        <f>1+$B$71*(IF('Female Somewhat'!$Q95&gt;=0, ((('Female Somewhat'!$Q95)/7)/60), 0))^0.25</f>
        <v>0.92312449234758476</v>
      </c>
      <c r="CF138" s="58">
        <f>1+$B$71*(IF('Female Active'!$Q95&gt;=0, ((('Female Active'!$Q95)/7)/60), 0))^0.25</f>
        <v>0.90946439874901674</v>
      </c>
      <c r="CG138" s="58">
        <f>1+$B$71*(IF('Female Highly'!$Q95&gt;=0, ((('Female Highly'!$Q95)/7)/60), 0))^0.25</f>
        <v>0.88739997375851565</v>
      </c>
      <c r="CI138" s="136">
        <f t="shared" si="82"/>
        <v>97</v>
      </c>
      <c r="CJ138" s="136">
        <f t="shared" si="111"/>
        <v>4.4999999999999997E-3</v>
      </c>
      <c r="CK138" s="136">
        <f t="shared" si="112"/>
        <v>4.4000000000000003E-3</v>
      </c>
      <c r="CL138" s="58">
        <f t="shared" si="113"/>
        <v>1</v>
      </c>
      <c r="CM138" s="58">
        <f t="shared" si="114"/>
        <v>0.93340202226510482</v>
      </c>
      <c r="CN138" s="58">
        <f t="shared" si="115"/>
        <v>0.91837046679702139</v>
      </c>
      <c r="CO138" s="58">
        <f t="shared" si="116"/>
        <v>0.90319371894143186</v>
      </c>
      <c r="CP138" s="58">
        <f t="shared" si="117"/>
        <v>0.87526445965690836</v>
      </c>
      <c r="CQ138" s="136">
        <f t="shared" si="118"/>
        <v>3.0000000000000001E-3</v>
      </c>
      <c r="CR138" s="136">
        <f t="shared" si="119"/>
        <v>3.0000000000000001E-3</v>
      </c>
      <c r="CS138" s="58">
        <f t="shared" si="120"/>
        <v>1</v>
      </c>
      <c r="CT138" s="58">
        <f t="shared" si="121"/>
        <v>0.96376775717706054</v>
      </c>
      <c r="CU138" s="58">
        <f t="shared" si="122"/>
        <v>0.94710816219108884</v>
      </c>
      <c r="CV138" s="58">
        <f t="shared" si="123"/>
        <v>0.93309316610903648</v>
      </c>
      <c r="CW138" s="58">
        <f t="shared" si="124"/>
        <v>0.91045548595236248</v>
      </c>
    </row>
    <row r="139" spans="1:101">
      <c r="A139" s="5"/>
      <c r="B139" s="5"/>
      <c r="C139" s="5">
        <v>3</v>
      </c>
      <c r="D139" s="5">
        <v>3320</v>
      </c>
      <c r="E139" s="5">
        <v>1093330</v>
      </c>
      <c r="F139" s="58"/>
      <c r="G139" s="58"/>
      <c r="H139" s="58"/>
      <c r="AA139" s="58">
        <v>94</v>
      </c>
      <c r="AB139" s="58">
        <f>F$64</f>
        <v>4.4000000000000003E-3</v>
      </c>
      <c r="AC139" s="58">
        <f t="shared" si="133"/>
        <v>1.0699999999999999E-2</v>
      </c>
      <c r="AD139" s="58">
        <f t="shared" si="133"/>
        <v>0</v>
      </c>
      <c r="AE139" s="58">
        <f t="shared" si="133"/>
        <v>0.38800000000000001</v>
      </c>
      <c r="AF139" s="58">
        <f t="shared" si="133"/>
        <v>1.7124999999999999</v>
      </c>
      <c r="AG139" s="58">
        <f t="shared" si="133"/>
        <v>4.1999999999999997E-3</v>
      </c>
      <c r="AH139" s="58">
        <f t="shared" si="133"/>
        <v>3.1901000000000002</v>
      </c>
      <c r="AI139" s="58">
        <f t="shared" si="133"/>
        <v>92.524900000000002</v>
      </c>
      <c r="AJ139" s="58">
        <f>R$64</f>
        <v>2.8999999999999998E-3</v>
      </c>
      <c r="AK139" s="58">
        <f t="shared" si="134"/>
        <v>6.4000000000000003E-3</v>
      </c>
      <c r="AL139" s="58">
        <f t="shared" si="134"/>
        <v>0</v>
      </c>
      <c r="AM139" s="58">
        <f t="shared" si="134"/>
        <v>0.42849999999999999</v>
      </c>
      <c r="AN139" s="58">
        <f t="shared" si="134"/>
        <v>1.6904999999999999</v>
      </c>
      <c r="AO139" s="58">
        <f t="shared" si="134"/>
        <v>2.8E-3</v>
      </c>
      <c r="AP139" s="58">
        <f t="shared" si="134"/>
        <v>3.9895</v>
      </c>
      <c r="AQ139" s="58">
        <f t="shared" si="134"/>
        <v>92.534999999999997</v>
      </c>
      <c r="AS139" s="125">
        <f t="shared" si="83"/>
        <v>4.4000000000000003E-3</v>
      </c>
      <c r="AT139" s="125">
        <f t="shared" si="84"/>
        <v>4.4000000000000003E-3</v>
      </c>
      <c r="AU139" s="125">
        <f t="shared" si="85"/>
        <v>4.066170992450646E-3</v>
      </c>
      <c r="AV139" s="125">
        <f t="shared" si="86"/>
        <v>3.9290000041971342E-3</v>
      </c>
      <c r="AW139" s="125">
        <f t="shared" si="87"/>
        <v>3.80046083828E-3</v>
      </c>
      <c r="AX139" s="125">
        <f t="shared" si="88"/>
        <v>3.6470894320699142E-3</v>
      </c>
      <c r="AY139" s="125">
        <f t="shared" si="89"/>
        <v>2.8999999999999998E-3</v>
      </c>
      <c r="AZ139" s="125">
        <f t="shared" si="90"/>
        <v>2.8999999999999998E-3</v>
      </c>
      <c r="BA139" s="125">
        <f t="shared" si="91"/>
        <v>2.6831027001755492E-3</v>
      </c>
      <c r="BB139" s="125">
        <f t="shared" si="92"/>
        <v>2.5895767873385803E-3</v>
      </c>
      <c r="BC139" s="125">
        <f t="shared" si="93"/>
        <v>2.5114863904418337E-3</v>
      </c>
      <c r="BD139" s="125">
        <f t="shared" si="94"/>
        <v>2.4176640016999322E-3</v>
      </c>
      <c r="BE139" s="58"/>
      <c r="BF139" s="125">
        <f t="shared" si="95"/>
        <v>4.1999999999999997E-3</v>
      </c>
      <c r="BG139" s="125">
        <f t="shared" si="96"/>
        <v>4.1999999999999997E-3</v>
      </c>
      <c r="BH139" s="125">
        <f t="shared" si="97"/>
        <v>3.8813450382483433E-3</v>
      </c>
      <c r="BI139" s="125">
        <f t="shared" si="98"/>
        <v>3.7504090949154458E-3</v>
      </c>
      <c r="BJ139" s="125">
        <f t="shared" si="99"/>
        <v>3.6277126183581814E-3</v>
      </c>
      <c r="BK139" s="125">
        <f t="shared" si="100"/>
        <v>3.4813126397030994E-3</v>
      </c>
      <c r="BL139" s="125">
        <f t="shared" si="101"/>
        <v>2.8E-3</v>
      </c>
      <c r="BM139" s="125">
        <f t="shared" si="102"/>
        <v>2.8E-3</v>
      </c>
      <c r="BN139" s="125">
        <f t="shared" si="103"/>
        <v>2.5905819174108754E-3</v>
      </c>
      <c r="BO139" s="125">
        <f t="shared" si="104"/>
        <v>2.5002810360510433E-3</v>
      </c>
      <c r="BP139" s="125">
        <f t="shared" si="105"/>
        <v>2.424883411461081E-3</v>
      </c>
      <c r="BQ139" s="125">
        <f t="shared" si="106"/>
        <v>2.3342962775033831E-3</v>
      </c>
      <c r="BS139" s="58">
        <v>98</v>
      </c>
      <c r="BT139" s="32">
        <f t="shared" si="107"/>
        <v>4.4999999999999997E-3</v>
      </c>
      <c r="BU139" s="32">
        <f t="shared" si="108"/>
        <v>4.4000000000000003E-3</v>
      </c>
      <c r="BV139" s="58">
        <f>1+$B$71*(IF('Male Inactive'!$O96&gt;=0, ((('Male Inactive'!$O96)/7)/60), 0))^0.25</f>
        <v>1</v>
      </c>
      <c r="BW139" s="58">
        <f>1+$B$71*(IF('Male Barely'!$O96&gt;=0, ((('Male Barely'!$O96)/7)/60), 0))^0.25</f>
        <v>0.93406983746604277</v>
      </c>
      <c r="BX139" s="58">
        <f>1+$B$71*(IF('Male Somewhat'!$O96&gt;=0, ((('Male Somewhat'!$O96)/7)/60), 0))^0.25</f>
        <v>0.91918901181854473</v>
      </c>
      <c r="BY139" s="58">
        <f>1+$B$71*(IF('Male Active'!$O96&gt;=0, ((('Male Active'!$O96)/7)/60), 0))^0.25</f>
        <v>0.90416444970888155</v>
      </c>
      <c r="BZ139" s="58">
        <f>1+$B$71*(IF('Male Highly'!$O96&gt;=0, ((('Male Highly'!$O96)/7)/60), 0))^0.25</f>
        <v>0.87651525274059527</v>
      </c>
      <c r="CA139" s="32">
        <f t="shared" si="109"/>
        <v>3.0000000000000001E-3</v>
      </c>
      <c r="CB139" s="32">
        <f t="shared" si="110"/>
        <v>3.0000000000000001E-3</v>
      </c>
      <c r="CC139" s="58">
        <f>1+$B$71*(IF('Female Inactive'!$Q96&gt;=0, ((('Female Inactive'!$Q96)/7)/60), 0))^0.25</f>
        <v>0.97492545146304155</v>
      </c>
      <c r="CD139" s="58">
        <f>1+$B$71*(IF('Female Barely'!$Q96&gt;=0, ((('Female Barely'!$Q96)/7)/60), 0))^0.25</f>
        <v>0.93995727562435349</v>
      </c>
      <c r="CE139" s="58">
        <f>1+$B$71*(IF('Female Somewhat'!$Q96&gt;=0, ((('Female Somewhat'!$Q96)/7)/60), 0))^0.25</f>
        <v>0.9238788989774086</v>
      </c>
      <c r="CF139" s="58">
        <f>1+$B$71*(IF('Female Active'!$Q96&gt;=0, ((('Female Active'!$Q96)/7)/60), 0))^0.25</f>
        <v>0.91035285672353372</v>
      </c>
      <c r="CG139" s="58">
        <f>1+$B$71*(IF('Female Highly'!$Q96&gt;=0, ((('Female Highly'!$Q96)/7)/60), 0))^0.25</f>
        <v>0.88850495776329108</v>
      </c>
      <c r="CI139" s="136">
        <f t="shared" si="82"/>
        <v>98</v>
      </c>
      <c r="CJ139" s="136">
        <f t="shared" si="111"/>
        <v>4.4999999999999997E-3</v>
      </c>
      <c r="CK139" s="136">
        <f t="shared" si="112"/>
        <v>4.4000000000000003E-3</v>
      </c>
      <c r="CL139" s="58">
        <f t="shared" si="113"/>
        <v>1</v>
      </c>
      <c r="CM139" s="58">
        <f t="shared" si="114"/>
        <v>0.93406983746604277</v>
      </c>
      <c r="CN139" s="58">
        <f t="shared" si="115"/>
        <v>0.91918901181854473</v>
      </c>
      <c r="CO139" s="58">
        <f t="shared" si="116"/>
        <v>0.90416444970888155</v>
      </c>
      <c r="CP139" s="58">
        <f t="shared" si="117"/>
        <v>0.87651525274059527</v>
      </c>
      <c r="CQ139" s="136">
        <f t="shared" si="118"/>
        <v>3.0000000000000001E-3</v>
      </c>
      <c r="CR139" s="136">
        <f t="shared" si="119"/>
        <v>3.0000000000000001E-3</v>
      </c>
      <c r="CS139" s="58">
        <f t="shared" si="120"/>
        <v>1</v>
      </c>
      <c r="CT139" s="58">
        <f t="shared" si="121"/>
        <v>0.96413246183468448</v>
      </c>
      <c r="CU139" s="58">
        <f t="shared" si="122"/>
        <v>0.94764055814828829</v>
      </c>
      <c r="CV139" s="58">
        <f t="shared" si="123"/>
        <v>0.93376663349735545</v>
      </c>
      <c r="CW139" s="58">
        <f t="shared" si="124"/>
        <v>0.9113568185443699</v>
      </c>
    </row>
    <row r="140" spans="1:101">
      <c r="A140" s="5"/>
      <c r="B140" s="5"/>
      <c r="C140" s="5">
        <v>4</v>
      </c>
      <c r="D140" s="5">
        <v>7887</v>
      </c>
      <c r="E140" s="113">
        <v>22800000</v>
      </c>
      <c r="F140" s="58"/>
      <c r="G140" s="58"/>
      <c r="H140" s="58"/>
      <c r="AA140" s="58">
        <v>95</v>
      </c>
      <c r="AB140" s="58">
        <f>F$65</f>
        <v>4.4999999999999997E-3</v>
      </c>
      <c r="AC140" s="58">
        <f t="shared" ref="AC140:AI144" si="135">G$65</f>
        <v>1.1299999999999999E-2</v>
      </c>
      <c r="AD140" s="58">
        <f t="shared" si="135"/>
        <v>0</v>
      </c>
      <c r="AE140" s="58">
        <f t="shared" si="135"/>
        <v>0.38869999999999999</v>
      </c>
      <c r="AF140" s="58">
        <f t="shared" si="135"/>
        <v>1.5513999999999999</v>
      </c>
      <c r="AG140" s="58">
        <f t="shared" si="135"/>
        <v>4.4000000000000003E-3</v>
      </c>
      <c r="AH140" s="58">
        <f t="shared" si="135"/>
        <v>2.597</v>
      </c>
      <c r="AI140" s="58">
        <f t="shared" si="135"/>
        <v>97.497200000000007</v>
      </c>
      <c r="AJ140" s="58">
        <f>R$65</f>
        <v>3.0000000000000001E-3</v>
      </c>
      <c r="AK140" s="58">
        <f t="shared" ref="AK140:AQ144" si="136">S$65</f>
        <v>6.8999999999999999E-3</v>
      </c>
      <c r="AL140" s="58">
        <f t="shared" si="136"/>
        <v>0</v>
      </c>
      <c r="AM140" s="58">
        <f t="shared" si="136"/>
        <v>0.42980000000000002</v>
      </c>
      <c r="AN140" s="58">
        <f t="shared" si="136"/>
        <v>1.5313000000000001</v>
      </c>
      <c r="AO140" s="58">
        <f t="shared" si="136"/>
        <v>3.0000000000000001E-3</v>
      </c>
      <c r="AP140" s="58">
        <f t="shared" si="136"/>
        <v>3.0619000000000001</v>
      </c>
      <c r="AQ140" s="58">
        <f t="shared" si="136"/>
        <v>97.496300000000005</v>
      </c>
      <c r="AS140" s="125">
        <f t="shared" si="83"/>
        <v>4.4999999999999997E-3</v>
      </c>
      <c r="AT140" s="125">
        <f t="shared" si="84"/>
        <v>4.4999999999999997E-3</v>
      </c>
      <c r="AU140" s="125">
        <f t="shared" si="85"/>
        <v>4.158583969551796E-3</v>
      </c>
      <c r="AV140" s="125">
        <f t="shared" si="86"/>
        <v>4.0182954588379779E-3</v>
      </c>
      <c r="AW140" s="125">
        <f t="shared" si="87"/>
        <v>3.8868349482409086E-3</v>
      </c>
      <c r="AX140" s="125">
        <f t="shared" si="88"/>
        <v>3.7299778282533207E-3</v>
      </c>
      <c r="AY140" s="125">
        <f t="shared" si="89"/>
        <v>3.0000000000000001E-3</v>
      </c>
      <c r="AZ140" s="125">
        <f t="shared" si="90"/>
        <v>3.0000000000000001E-3</v>
      </c>
      <c r="BA140" s="125">
        <f t="shared" si="91"/>
        <v>2.7756234829402235E-3</v>
      </c>
      <c r="BB140" s="125">
        <f t="shared" si="92"/>
        <v>2.6788725386261178E-3</v>
      </c>
      <c r="BC140" s="125">
        <f t="shared" si="93"/>
        <v>2.5980893694225867E-3</v>
      </c>
      <c r="BD140" s="125">
        <f t="shared" si="94"/>
        <v>2.5010317258964822E-3</v>
      </c>
      <c r="BE140" s="58"/>
      <c r="BF140" s="125">
        <f t="shared" si="95"/>
        <v>4.4000000000000003E-3</v>
      </c>
      <c r="BG140" s="125">
        <f t="shared" si="96"/>
        <v>4.4000000000000003E-3</v>
      </c>
      <c r="BH140" s="125">
        <f t="shared" si="97"/>
        <v>4.066170992450646E-3</v>
      </c>
      <c r="BI140" s="125">
        <f t="shared" si="98"/>
        <v>3.9290000041971342E-3</v>
      </c>
      <c r="BJ140" s="125">
        <f t="shared" si="99"/>
        <v>3.80046083828E-3</v>
      </c>
      <c r="BK140" s="125">
        <f t="shared" si="100"/>
        <v>3.6470894320699142E-3</v>
      </c>
      <c r="BL140" s="125">
        <f t="shared" si="101"/>
        <v>3.0000000000000001E-3</v>
      </c>
      <c r="BM140" s="125">
        <f t="shared" si="102"/>
        <v>3.0000000000000001E-3</v>
      </c>
      <c r="BN140" s="125">
        <f t="shared" si="103"/>
        <v>2.7756234829402235E-3</v>
      </c>
      <c r="BO140" s="125">
        <f t="shared" si="104"/>
        <v>2.6788725386261178E-3</v>
      </c>
      <c r="BP140" s="125">
        <f t="shared" si="105"/>
        <v>2.5980893694225867E-3</v>
      </c>
      <c r="BQ140" s="125">
        <f t="shared" si="106"/>
        <v>2.5010317258964822E-3</v>
      </c>
      <c r="BS140" s="58">
        <v>99</v>
      </c>
      <c r="BT140" s="32">
        <f t="shared" si="107"/>
        <v>4.4999999999999997E-3</v>
      </c>
      <c r="BU140" s="32">
        <f t="shared" si="108"/>
        <v>4.4000000000000003E-3</v>
      </c>
      <c r="BV140" s="58">
        <f>1+$B$71*(IF('Male Inactive'!$O97&gt;=0, ((('Male Inactive'!$O97)/7)/60), 0))^0.25</f>
        <v>1</v>
      </c>
      <c r="BW140" s="58">
        <f>1+$B$71*(IF('Male Barely'!$O97&gt;=0, ((('Male Barely'!$O97)/7)/60), 0))^0.25</f>
        <v>0.93473095611015178</v>
      </c>
      <c r="BX140" s="58">
        <f>1+$B$71*(IF('Male Somewhat'!$O97&gt;=0, ((('Male Somewhat'!$O97)/7)/60), 0))^0.25</f>
        <v>0.91999934883095713</v>
      </c>
      <c r="BY140" s="58">
        <f>1+$B$71*(IF('Male Active'!$O97&gt;=0, ((('Male Active'!$O97)/7)/60), 0))^0.25</f>
        <v>0.90512544641555981</v>
      </c>
      <c r="BZ140" s="58">
        <f>1+$B$71*(IF('Male Highly'!$O97&gt;=0, ((('Male Highly'!$O97)/7)/60), 0))^0.25</f>
        <v>0.87775350342190106</v>
      </c>
      <c r="CA140" s="32">
        <f t="shared" si="109"/>
        <v>3.0000000000000001E-3</v>
      </c>
      <c r="CB140" s="32">
        <f t="shared" si="110"/>
        <v>3.0000000000000001E-3</v>
      </c>
      <c r="CC140" s="58">
        <f>1+$B$71*(IF('Female Inactive'!$Q97&gt;=0, ((('Female Inactive'!$Q97)/7)/60), 0))^0.25</f>
        <v>0.97517151690356718</v>
      </c>
      <c r="CD140" s="58">
        <f>1+$B$71*(IF('Female Barely'!$Q97&gt;=0, ((('Female Barely'!$Q97)/7)/60), 0))^0.25</f>
        <v>0.94054649618009245</v>
      </c>
      <c r="CE140" s="58">
        <f>1+$B$71*(IF('Female Somewhat'!$Q97&gt;=0, ((('Female Somewhat'!$Q97)/7)/60), 0))^0.25</f>
        <v>0.92462590234733211</v>
      </c>
      <c r="CF140" s="58">
        <f>1+$B$71*(IF('Female Active'!$Q97&gt;=0, ((('Female Active'!$Q97)/7)/60), 0))^0.25</f>
        <v>0.91123259594474737</v>
      </c>
      <c r="CG140" s="58">
        <f>1+$B$71*(IF('Female Highly'!$Q97&gt;=0, ((('Female Highly'!$Q97)/7)/60), 0))^0.25</f>
        <v>0.88959909816801097</v>
      </c>
      <c r="CI140" s="136">
        <f t="shared" si="82"/>
        <v>99</v>
      </c>
      <c r="CJ140" s="136">
        <f t="shared" si="111"/>
        <v>4.4999999999999997E-3</v>
      </c>
      <c r="CK140" s="136">
        <f t="shared" si="112"/>
        <v>4.4000000000000003E-3</v>
      </c>
      <c r="CL140" s="58">
        <f t="shared" si="113"/>
        <v>1</v>
      </c>
      <c r="CM140" s="58">
        <f t="shared" si="114"/>
        <v>0.93473095611015178</v>
      </c>
      <c r="CN140" s="58">
        <f t="shared" si="115"/>
        <v>0.91999934883095713</v>
      </c>
      <c r="CO140" s="58">
        <f t="shared" si="116"/>
        <v>0.90512544641555981</v>
      </c>
      <c r="CP140" s="58">
        <f t="shared" si="117"/>
        <v>0.87775350342190106</v>
      </c>
      <c r="CQ140" s="136">
        <f t="shared" si="118"/>
        <v>3.0000000000000001E-3</v>
      </c>
      <c r="CR140" s="136">
        <f t="shared" si="119"/>
        <v>3.0000000000000001E-3</v>
      </c>
      <c r="CS140" s="58">
        <f t="shared" si="120"/>
        <v>1</v>
      </c>
      <c r="CT140" s="58">
        <f t="shared" si="121"/>
        <v>0.96449340436704045</v>
      </c>
      <c r="CU140" s="58">
        <f t="shared" si="122"/>
        <v>0.9481674621540106</v>
      </c>
      <c r="CV140" s="58">
        <f t="shared" si="123"/>
        <v>0.93443315370629043</v>
      </c>
      <c r="CW140" s="58">
        <f t="shared" si="124"/>
        <v>0.9122488534045049</v>
      </c>
    </row>
    <row r="141" spans="1:101">
      <c r="A141" s="5"/>
      <c r="B141" s="5"/>
      <c r="C141" s="5"/>
      <c r="D141" s="5"/>
      <c r="E141" s="5"/>
      <c r="F141" s="58"/>
      <c r="G141" s="58"/>
      <c r="H141" s="58"/>
      <c r="AA141" s="58">
        <v>96</v>
      </c>
      <c r="AB141" s="58">
        <f>F$65</f>
        <v>4.4999999999999997E-3</v>
      </c>
      <c r="AC141" s="58">
        <f t="shared" si="135"/>
        <v>1.1299999999999999E-2</v>
      </c>
      <c r="AD141" s="58">
        <f t="shared" si="135"/>
        <v>0</v>
      </c>
      <c r="AE141" s="58">
        <f t="shared" si="135"/>
        <v>0.38869999999999999</v>
      </c>
      <c r="AF141" s="58">
        <f t="shared" si="135"/>
        <v>1.5513999999999999</v>
      </c>
      <c r="AG141" s="58">
        <f t="shared" si="135"/>
        <v>4.4000000000000003E-3</v>
      </c>
      <c r="AH141" s="58">
        <f t="shared" si="135"/>
        <v>2.597</v>
      </c>
      <c r="AI141" s="58">
        <f t="shared" si="135"/>
        <v>97.497200000000007</v>
      </c>
      <c r="AJ141" s="58">
        <f>R$65</f>
        <v>3.0000000000000001E-3</v>
      </c>
      <c r="AK141" s="58">
        <f t="shared" si="136"/>
        <v>6.8999999999999999E-3</v>
      </c>
      <c r="AL141" s="58">
        <f t="shared" si="136"/>
        <v>0</v>
      </c>
      <c r="AM141" s="58">
        <f t="shared" si="136"/>
        <v>0.42980000000000002</v>
      </c>
      <c r="AN141" s="58">
        <f t="shared" si="136"/>
        <v>1.5313000000000001</v>
      </c>
      <c r="AO141" s="58">
        <f t="shared" si="136"/>
        <v>3.0000000000000001E-3</v>
      </c>
      <c r="AP141" s="58">
        <f t="shared" si="136"/>
        <v>3.0619000000000001</v>
      </c>
      <c r="AQ141" s="58">
        <f t="shared" si="136"/>
        <v>97.496300000000005</v>
      </c>
      <c r="AS141" s="125">
        <f t="shared" si="83"/>
        <v>4.4999999999999997E-3</v>
      </c>
      <c r="AT141" s="125">
        <f t="shared" si="84"/>
        <v>4.4999999999999997E-3</v>
      </c>
      <c r="AU141" s="125">
        <f t="shared" si="85"/>
        <v>4.158583969551796E-3</v>
      </c>
      <c r="AV141" s="125">
        <f t="shared" si="86"/>
        <v>4.0182954588379779E-3</v>
      </c>
      <c r="AW141" s="125">
        <f t="shared" si="87"/>
        <v>3.8868349482409086E-3</v>
      </c>
      <c r="AX141" s="125">
        <f t="shared" si="88"/>
        <v>3.7299778282533207E-3</v>
      </c>
      <c r="AY141" s="125">
        <f t="shared" si="89"/>
        <v>3.0000000000000001E-3</v>
      </c>
      <c r="AZ141" s="125">
        <f t="shared" si="90"/>
        <v>3.0000000000000001E-3</v>
      </c>
      <c r="BA141" s="125">
        <f t="shared" si="91"/>
        <v>2.7756234829402235E-3</v>
      </c>
      <c r="BB141" s="125">
        <f t="shared" si="92"/>
        <v>2.6788725386261178E-3</v>
      </c>
      <c r="BC141" s="125">
        <f t="shared" si="93"/>
        <v>2.5980893694225867E-3</v>
      </c>
      <c r="BD141" s="125">
        <f t="shared" si="94"/>
        <v>2.5010317258964822E-3</v>
      </c>
      <c r="BE141" s="58"/>
      <c r="BF141" s="125">
        <f t="shared" si="95"/>
        <v>4.4000000000000003E-3</v>
      </c>
      <c r="BG141" s="125">
        <f t="shared" si="96"/>
        <v>4.4000000000000003E-3</v>
      </c>
      <c r="BH141" s="125">
        <f t="shared" si="97"/>
        <v>4.066170992450646E-3</v>
      </c>
      <c r="BI141" s="125">
        <f t="shared" si="98"/>
        <v>3.9290000041971342E-3</v>
      </c>
      <c r="BJ141" s="125">
        <f t="shared" si="99"/>
        <v>3.80046083828E-3</v>
      </c>
      <c r="BK141" s="125">
        <f t="shared" si="100"/>
        <v>3.6470894320699142E-3</v>
      </c>
      <c r="BL141" s="125">
        <f t="shared" si="101"/>
        <v>3.0000000000000001E-3</v>
      </c>
      <c r="BM141" s="125">
        <f t="shared" si="102"/>
        <v>3.0000000000000001E-3</v>
      </c>
      <c r="BN141" s="125">
        <f t="shared" si="103"/>
        <v>2.7756234829402235E-3</v>
      </c>
      <c r="BO141" s="125">
        <f t="shared" si="104"/>
        <v>2.6788725386261178E-3</v>
      </c>
      <c r="BP141" s="125">
        <f t="shared" si="105"/>
        <v>2.5980893694225867E-3</v>
      </c>
      <c r="BQ141" s="125">
        <f t="shared" si="106"/>
        <v>2.5010317258964822E-3</v>
      </c>
      <c r="BS141" s="58">
        <v>100</v>
      </c>
      <c r="BT141" s="32">
        <f t="shared" si="107"/>
        <v>4.4000000000000003E-3</v>
      </c>
      <c r="BU141" s="32">
        <f t="shared" si="108"/>
        <v>4.4000000000000003E-3</v>
      </c>
      <c r="BV141" s="58">
        <f>1+$B$71*(IF('Male Inactive'!$O98&gt;=0, ((('Male Inactive'!$O98)/7)/60), 0))^0.25</f>
        <v>1</v>
      </c>
      <c r="BW141" s="58">
        <f>1+$B$71*(IF('Male Barely'!$O98&gt;=0, ((('Male Barely'!$O98)/7)/60), 0))^0.25</f>
        <v>0.93538544534755541</v>
      </c>
      <c r="BX141" s="58">
        <f>1+$B$71*(IF('Male Somewhat'!$O98&gt;=0, ((('Male Somewhat'!$O98)/7)/60), 0))^0.25</f>
        <v>0.92080156014056025</v>
      </c>
      <c r="BY141" s="58">
        <f>1+$B$71*(IF('Male Active'!$O98&gt;=0, ((('Male Active'!$O98)/7)/60), 0))^0.25</f>
        <v>0.90607680667034285</v>
      </c>
      <c r="BZ141" s="58">
        <f>1+$B$71*(IF('Male Highly'!$O98&gt;=0, ((('Male Highly'!$O98)/7)/60), 0))^0.25</f>
        <v>0.87897933747051504</v>
      </c>
      <c r="CA141" s="32">
        <f t="shared" si="109"/>
        <v>3.0000000000000001E-3</v>
      </c>
      <c r="CB141" s="32">
        <f t="shared" si="110"/>
        <v>3.0000000000000001E-3</v>
      </c>
      <c r="CC141" s="58">
        <f>1+$B$71*(IF('Female Inactive'!$Q98&gt;=0, ((('Female Inactive'!$Q98)/7)/60), 0))^0.25</f>
        <v>0.97541516761662794</v>
      </c>
      <c r="CD141" s="58">
        <f>1+$B$71*(IF('Female Barely'!$Q98&gt;=0, ((('Female Barely'!$Q98)/7)/60), 0))^0.25</f>
        <v>0.94112993450547933</v>
      </c>
      <c r="CE141" s="58">
        <f>1+$B$71*(IF('Female Somewhat'!$Q98&gt;=0, ((('Female Somewhat'!$Q98)/7)/60), 0))^0.25</f>
        <v>0.92536557510817108</v>
      </c>
      <c r="CF141" s="58">
        <f>1+$B$71*(IF('Female Active'!$Q98&gt;=0, ((('Female Active'!$Q98)/7)/60), 0))^0.25</f>
        <v>0.91210370197287682</v>
      </c>
      <c r="CG141" s="58">
        <f>1+$B$71*(IF('Female Highly'!$Q98&gt;=0, ((('Female Highly'!$Q98)/7)/60), 0))^0.25</f>
        <v>0.89068250138476968</v>
      </c>
      <c r="CI141" s="136">
        <f t="shared" si="82"/>
        <v>100</v>
      </c>
      <c r="CJ141" s="136">
        <f t="shared" si="111"/>
        <v>4.4000000000000003E-3</v>
      </c>
      <c r="CK141" s="136">
        <f t="shared" si="112"/>
        <v>4.4000000000000003E-3</v>
      </c>
      <c r="CL141" s="58">
        <f t="shared" si="113"/>
        <v>1</v>
      </c>
      <c r="CM141" s="58">
        <f t="shared" si="114"/>
        <v>0.93538544534755541</v>
      </c>
      <c r="CN141" s="58">
        <f t="shared" si="115"/>
        <v>0.92080156014056025</v>
      </c>
      <c r="CO141" s="58">
        <f t="shared" si="116"/>
        <v>0.90607680667034285</v>
      </c>
      <c r="CP141" s="58">
        <f t="shared" si="117"/>
        <v>0.87897933747051504</v>
      </c>
      <c r="CQ141" s="136">
        <f t="shared" si="118"/>
        <v>3.0000000000000001E-3</v>
      </c>
      <c r="CR141" s="136">
        <f t="shared" si="119"/>
        <v>3.0000000000000001E-3</v>
      </c>
      <c r="CS141" s="58">
        <f t="shared" si="120"/>
        <v>1</v>
      </c>
      <c r="CT141" s="58">
        <f t="shared" si="121"/>
        <v>0.96485062540607947</v>
      </c>
      <c r="CU141" s="58">
        <f t="shared" si="122"/>
        <v>0.94868893352278882</v>
      </c>
      <c r="CV141" s="58">
        <f t="shared" si="123"/>
        <v>0.93509280176722176</v>
      </c>
      <c r="CW141" s="58">
        <f t="shared" si="124"/>
        <v>0.91313169095073865</v>
      </c>
    </row>
    <row r="142" spans="1:101">
      <c r="A142" s="5"/>
      <c r="B142" s="5"/>
      <c r="C142" s="5" t="s">
        <v>107</v>
      </c>
      <c r="D142" s="5">
        <v>1702.25</v>
      </c>
      <c r="E142" s="113">
        <v>13600000</v>
      </c>
      <c r="F142" s="58"/>
      <c r="G142" s="58"/>
      <c r="H142" s="58"/>
      <c r="AA142" s="58">
        <v>97</v>
      </c>
      <c r="AB142" s="58">
        <f>F$65</f>
        <v>4.4999999999999997E-3</v>
      </c>
      <c r="AC142" s="58">
        <f t="shared" si="135"/>
        <v>1.1299999999999999E-2</v>
      </c>
      <c r="AD142" s="58">
        <f t="shared" si="135"/>
        <v>0</v>
      </c>
      <c r="AE142" s="58">
        <f t="shared" si="135"/>
        <v>0.38869999999999999</v>
      </c>
      <c r="AF142" s="58">
        <f t="shared" si="135"/>
        <v>1.5513999999999999</v>
      </c>
      <c r="AG142" s="58">
        <f t="shared" si="135"/>
        <v>4.4000000000000003E-3</v>
      </c>
      <c r="AH142" s="58">
        <f t="shared" si="135"/>
        <v>2.597</v>
      </c>
      <c r="AI142" s="58">
        <f t="shared" si="135"/>
        <v>97.497200000000007</v>
      </c>
      <c r="AJ142" s="58">
        <f>R$65</f>
        <v>3.0000000000000001E-3</v>
      </c>
      <c r="AK142" s="58">
        <f t="shared" si="136"/>
        <v>6.8999999999999999E-3</v>
      </c>
      <c r="AL142" s="58">
        <f t="shared" si="136"/>
        <v>0</v>
      </c>
      <c r="AM142" s="58">
        <f t="shared" si="136"/>
        <v>0.42980000000000002</v>
      </c>
      <c r="AN142" s="58">
        <f t="shared" si="136"/>
        <v>1.5313000000000001</v>
      </c>
      <c r="AO142" s="58">
        <f t="shared" si="136"/>
        <v>3.0000000000000001E-3</v>
      </c>
      <c r="AP142" s="58">
        <f t="shared" si="136"/>
        <v>3.0619000000000001</v>
      </c>
      <c r="AQ142" s="58">
        <f t="shared" si="136"/>
        <v>97.496300000000005</v>
      </c>
      <c r="AS142" s="125">
        <f t="shared" si="83"/>
        <v>4.4999999999999997E-3</v>
      </c>
      <c r="AT142" s="125">
        <f t="shared" si="84"/>
        <v>4.4999999999999997E-3</v>
      </c>
      <c r="AU142" s="125">
        <f t="shared" si="85"/>
        <v>4.158583969551796E-3</v>
      </c>
      <c r="AV142" s="125">
        <f t="shared" si="86"/>
        <v>4.0182954588379779E-3</v>
      </c>
      <c r="AW142" s="125">
        <f t="shared" si="87"/>
        <v>3.8868349482409086E-3</v>
      </c>
      <c r="AX142" s="125">
        <f t="shared" si="88"/>
        <v>3.7299778282533207E-3</v>
      </c>
      <c r="AY142" s="125">
        <f t="shared" si="89"/>
        <v>3.0000000000000001E-3</v>
      </c>
      <c r="AZ142" s="125">
        <f t="shared" si="90"/>
        <v>3.0000000000000001E-3</v>
      </c>
      <c r="BA142" s="125">
        <f t="shared" si="91"/>
        <v>2.7756234829402235E-3</v>
      </c>
      <c r="BB142" s="125">
        <f t="shared" si="92"/>
        <v>2.6788725386261178E-3</v>
      </c>
      <c r="BC142" s="125">
        <f t="shared" si="93"/>
        <v>2.5980893694225867E-3</v>
      </c>
      <c r="BD142" s="125">
        <f t="shared" si="94"/>
        <v>2.5010317258964822E-3</v>
      </c>
      <c r="BE142" s="58"/>
      <c r="BF142" s="125">
        <f t="shared" si="95"/>
        <v>4.4000000000000003E-3</v>
      </c>
      <c r="BG142" s="125">
        <f t="shared" si="96"/>
        <v>4.4000000000000003E-3</v>
      </c>
      <c r="BH142" s="125">
        <f t="shared" si="97"/>
        <v>4.066170992450646E-3</v>
      </c>
      <c r="BI142" s="125">
        <f t="shared" si="98"/>
        <v>3.9290000041971342E-3</v>
      </c>
      <c r="BJ142" s="125">
        <f t="shared" si="99"/>
        <v>3.80046083828E-3</v>
      </c>
      <c r="BK142" s="125">
        <f t="shared" si="100"/>
        <v>3.6470894320699142E-3</v>
      </c>
      <c r="BL142" s="125">
        <f t="shared" si="101"/>
        <v>3.0000000000000001E-3</v>
      </c>
      <c r="BM142" s="125">
        <f t="shared" si="102"/>
        <v>3.0000000000000001E-3</v>
      </c>
      <c r="BN142" s="125">
        <f t="shared" si="103"/>
        <v>2.7756234829402235E-3</v>
      </c>
      <c r="BO142" s="125">
        <f t="shared" si="104"/>
        <v>2.6788725386261178E-3</v>
      </c>
      <c r="BP142" s="125">
        <f t="shared" si="105"/>
        <v>2.5980893694225867E-3</v>
      </c>
      <c r="BQ142" s="125">
        <f t="shared" si="106"/>
        <v>2.5010317258964822E-3</v>
      </c>
    </row>
    <row r="143" spans="1:101">
      <c r="AA143" s="58">
        <v>98</v>
      </c>
      <c r="AB143" s="58">
        <f>F$65</f>
        <v>4.4999999999999997E-3</v>
      </c>
      <c r="AC143" s="58">
        <f t="shared" si="135"/>
        <v>1.1299999999999999E-2</v>
      </c>
      <c r="AD143" s="58">
        <f t="shared" si="135"/>
        <v>0</v>
      </c>
      <c r="AE143" s="58">
        <f t="shared" si="135"/>
        <v>0.38869999999999999</v>
      </c>
      <c r="AF143" s="58">
        <f t="shared" si="135"/>
        <v>1.5513999999999999</v>
      </c>
      <c r="AG143" s="58">
        <f t="shared" si="135"/>
        <v>4.4000000000000003E-3</v>
      </c>
      <c r="AH143" s="58">
        <f t="shared" si="135"/>
        <v>2.597</v>
      </c>
      <c r="AI143" s="58">
        <f t="shared" si="135"/>
        <v>97.497200000000007</v>
      </c>
      <c r="AJ143" s="58">
        <f>R$65</f>
        <v>3.0000000000000001E-3</v>
      </c>
      <c r="AK143" s="58">
        <f t="shared" si="136"/>
        <v>6.8999999999999999E-3</v>
      </c>
      <c r="AL143" s="58">
        <f t="shared" si="136"/>
        <v>0</v>
      </c>
      <c r="AM143" s="58">
        <f t="shared" si="136"/>
        <v>0.42980000000000002</v>
      </c>
      <c r="AN143" s="58">
        <f t="shared" si="136"/>
        <v>1.5313000000000001</v>
      </c>
      <c r="AO143" s="58">
        <f t="shared" si="136"/>
        <v>3.0000000000000001E-3</v>
      </c>
      <c r="AP143" s="58">
        <f t="shared" si="136"/>
        <v>3.0619000000000001</v>
      </c>
      <c r="AQ143" s="58">
        <f t="shared" si="136"/>
        <v>97.496300000000005</v>
      </c>
      <c r="AS143" s="125">
        <f t="shared" si="83"/>
        <v>4.4999999999999997E-3</v>
      </c>
      <c r="AT143" s="125">
        <f t="shared" si="84"/>
        <v>4.4999999999999997E-3</v>
      </c>
      <c r="AU143" s="125">
        <f t="shared" si="85"/>
        <v>4.158583969551796E-3</v>
      </c>
      <c r="AV143" s="125">
        <f t="shared" si="86"/>
        <v>4.0182954588379779E-3</v>
      </c>
      <c r="AW143" s="125">
        <f t="shared" si="87"/>
        <v>3.8868349482409086E-3</v>
      </c>
      <c r="AX143" s="125">
        <f t="shared" si="88"/>
        <v>3.7299778282533207E-3</v>
      </c>
      <c r="AY143" s="125">
        <f t="shared" si="89"/>
        <v>3.0000000000000001E-3</v>
      </c>
      <c r="AZ143" s="125">
        <f t="shared" si="90"/>
        <v>3.0000000000000001E-3</v>
      </c>
      <c r="BA143" s="125">
        <f t="shared" si="91"/>
        <v>2.7756234829402235E-3</v>
      </c>
      <c r="BB143" s="125">
        <f t="shared" si="92"/>
        <v>2.6788725386261178E-3</v>
      </c>
      <c r="BC143" s="125">
        <f t="shared" si="93"/>
        <v>2.5980893694225867E-3</v>
      </c>
      <c r="BD143" s="125">
        <f t="shared" si="94"/>
        <v>2.5010317258964822E-3</v>
      </c>
      <c r="BE143" s="58"/>
      <c r="BF143" s="125">
        <f t="shared" si="95"/>
        <v>4.4000000000000003E-3</v>
      </c>
      <c r="BG143" s="125">
        <f t="shared" si="96"/>
        <v>4.4000000000000003E-3</v>
      </c>
      <c r="BH143" s="125">
        <f t="shared" si="97"/>
        <v>4.066170992450646E-3</v>
      </c>
      <c r="BI143" s="125">
        <f t="shared" si="98"/>
        <v>3.9290000041971342E-3</v>
      </c>
      <c r="BJ143" s="125">
        <f t="shared" si="99"/>
        <v>3.80046083828E-3</v>
      </c>
      <c r="BK143" s="125">
        <f t="shared" si="100"/>
        <v>3.6470894320699142E-3</v>
      </c>
      <c r="BL143" s="125">
        <f t="shared" si="101"/>
        <v>3.0000000000000001E-3</v>
      </c>
      <c r="BM143" s="125">
        <f t="shared" si="102"/>
        <v>3.0000000000000001E-3</v>
      </c>
      <c r="BN143" s="125">
        <f t="shared" si="103"/>
        <v>2.7756234829402235E-3</v>
      </c>
      <c r="BO143" s="125">
        <f t="shared" si="104"/>
        <v>2.6788725386261178E-3</v>
      </c>
      <c r="BP143" s="125">
        <f t="shared" si="105"/>
        <v>2.5980893694225867E-3</v>
      </c>
      <c r="BQ143" s="125">
        <f t="shared" si="106"/>
        <v>2.5010317258964822E-3</v>
      </c>
    </row>
    <row r="144" spans="1:101">
      <c r="AA144" s="58">
        <v>99</v>
      </c>
      <c r="AB144" s="58">
        <f>F$65</f>
        <v>4.4999999999999997E-3</v>
      </c>
      <c r="AC144" s="58">
        <f t="shared" si="135"/>
        <v>1.1299999999999999E-2</v>
      </c>
      <c r="AD144" s="58">
        <f t="shared" si="135"/>
        <v>0</v>
      </c>
      <c r="AE144" s="58">
        <f t="shared" si="135"/>
        <v>0.38869999999999999</v>
      </c>
      <c r="AF144" s="58">
        <f t="shared" si="135"/>
        <v>1.5513999999999999</v>
      </c>
      <c r="AG144" s="58">
        <f t="shared" si="135"/>
        <v>4.4000000000000003E-3</v>
      </c>
      <c r="AH144" s="58">
        <f t="shared" si="135"/>
        <v>2.597</v>
      </c>
      <c r="AI144" s="58">
        <f t="shared" si="135"/>
        <v>97.497200000000007</v>
      </c>
      <c r="AJ144" s="58">
        <f>R$65</f>
        <v>3.0000000000000001E-3</v>
      </c>
      <c r="AK144" s="58">
        <f t="shared" si="136"/>
        <v>6.8999999999999999E-3</v>
      </c>
      <c r="AL144" s="58">
        <f t="shared" si="136"/>
        <v>0</v>
      </c>
      <c r="AM144" s="58">
        <f t="shared" si="136"/>
        <v>0.42980000000000002</v>
      </c>
      <c r="AN144" s="58">
        <f t="shared" si="136"/>
        <v>1.5313000000000001</v>
      </c>
      <c r="AO144" s="58">
        <f t="shared" si="136"/>
        <v>3.0000000000000001E-3</v>
      </c>
      <c r="AP144" s="58">
        <f t="shared" si="136"/>
        <v>3.0619000000000001</v>
      </c>
      <c r="AQ144" s="58">
        <f t="shared" si="136"/>
        <v>97.496300000000005</v>
      </c>
      <c r="AS144" s="125">
        <f t="shared" si="83"/>
        <v>4.4999999999999997E-3</v>
      </c>
      <c r="AT144" s="125">
        <f t="shared" si="84"/>
        <v>4.4999999999999997E-3</v>
      </c>
      <c r="AU144" s="125">
        <f t="shared" si="85"/>
        <v>4.158583969551796E-3</v>
      </c>
      <c r="AV144" s="125">
        <f t="shared" si="86"/>
        <v>4.0182954588379779E-3</v>
      </c>
      <c r="AW144" s="125">
        <f t="shared" si="87"/>
        <v>3.8868349482409086E-3</v>
      </c>
      <c r="AX144" s="125">
        <f t="shared" si="88"/>
        <v>3.7299778282533207E-3</v>
      </c>
      <c r="AY144" s="125">
        <f t="shared" si="89"/>
        <v>3.0000000000000001E-3</v>
      </c>
      <c r="AZ144" s="125">
        <f t="shared" si="90"/>
        <v>3.0000000000000001E-3</v>
      </c>
      <c r="BA144" s="125">
        <f t="shared" si="91"/>
        <v>2.7756234829402235E-3</v>
      </c>
      <c r="BB144" s="125">
        <f t="shared" si="92"/>
        <v>2.6788725386261178E-3</v>
      </c>
      <c r="BC144" s="125">
        <f t="shared" si="93"/>
        <v>2.5980893694225867E-3</v>
      </c>
      <c r="BD144" s="125">
        <f t="shared" si="94"/>
        <v>2.5010317258964822E-3</v>
      </c>
      <c r="BE144" s="58"/>
      <c r="BF144" s="125">
        <f t="shared" si="95"/>
        <v>4.4000000000000003E-3</v>
      </c>
      <c r="BG144" s="125">
        <f t="shared" si="96"/>
        <v>4.4000000000000003E-3</v>
      </c>
      <c r="BH144" s="125">
        <f t="shared" si="97"/>
        <v>4.066170992450646E-3</v>
      </c>
      <c r="BI144" s="125">
        <f t="shared" si="98"/>
        <v>3.9290000041971342E-3</v>
      </c>
      <c r="BJ144" s="125">
        <f t="shared" si="99"/>
        <v>3.80046083828E-3</v>
      </c>
      <c r="BK144" s="125">
        <f t="shared" si="100"/>
        <v>3.6470894320699142E-3</v>
      </c>
      <c r="BL144" s="125">
        <f t="shared" si="101"/>
        <v>3.0000000000000001E-3</v>
      </c>
      <c r="BM144" s="125">
        <f t="shared" si="102"/>
        <v>3.0000000000000001E-3</v>
      </c>
      <c r="BN144" s="125">
        <f t="shared" si="103"/>
        <v>2.7756234829402235E-3</v>
      </c>
      <c r="BO144" s="125">
        <f t="shared" si="104"/>
        <v>2.6788725386261178E-3</v>
      </c>
      <c r="BP144" s="125">
        <f t="shared" si="105"/>
        <v>2.5980893694225867E-3</v>
      </c>
      <c r="BQ144" s="125">
        <f t="shared" si="106"/>
        <v>2.5010317258964822E-3</v>
      </c>
    </row>
    <row r="145" spans="27:69">
      <c r="AA145" s="58">
        <v>100</v>
      </c>
      <c r="AB145" s="58">
        <f>F$66</f>
        <v>4.4000000000000003E-3</v>
      </c>
      <c r="AC145" s="58">
        <f t="shared" ref="AC145:AI145" si="137">G$66</f>
        <v>1.14E-2</v>
      </c>
      <c r="AD145" s="58">
        <f t="shared" si="137"/>
        <v>0</v>
      </c>
      <c r="AE145" s="58">
        <f t="shared" si="137"/>
        <v>0.38850000000000001</v>
      </c>
      <c r="AF145" s="58">
        <f t="shared" si="137"/>
        <v>1.4970000000000001</v>
      </c>
      <c r="AG145" s="58">
        <f t="shared" si="137"/>
        <v>4.4000000000000003E-3</v>
      </c>
      <c r="AH145" s="58">
        <f t="shared" si="137"/>
        <v>2.3679000000000001</v>
      </c>
      <c r="AI145" s="58">
        <f t="shared" si="137"/>
        <v>103.02030000000001</v>
      </c>
      <c r="AJ145" s="58">
        <f>R$66</f>
        <v>3.0000000000000001E-3</v>
      </c>
      <c r="AK145" s="58">
        <f t="shared" ref="AK145:AQ145" si="138">S$66</f>
        <v>6.8999999999999999E-3</v>
      </c>
      <c r="AL145" s="58">
        <f t="shared" si="138"/>
        <v>0</v>
      </c>
      <c r="AM145" s="58">
        <f t="shared" si="138"/>
        <v>0.42959999999999998</v>
      </c>
      <c r="AN145" s="58">
        <f t="shared" si="138"/>
        <v>1.4744999999999999</v>
      </c>
      <c r="AO145" s="58">
        <f t="shared" si="138"/>
        <v>3.0000000000000001E-3</v>
      </c>
      <c r="AP145" s="58">
        <f t="shared" si="138"/>
        <v>2.7071000000000001</v>
      </c>
      <c r="AQ145" s="58">
        <f t="shared" si="138"/>
        <v>103.47029999999999</v>
      </c>
      <c r="AS145" s="125">
        <f t="shared" si="83"/>
        <v>4.4000000000000003E-3</v>
      </c>
      <c r="AT145" s="125">
        <f t="shared" si="84"/>
        <v>4.4000000000000003E-3</v>
      </c>
      <c r="AU145" s="125">
        <f t="shared" si="85"/>
        <v>4.066170992450646E-3</v>
      </c>
      <c r="AV145" s="125">
        <f t="shared" si="86"/>
        <v>3.9290000041971342E-3</v>
      </c>
      <c r="AW145" s="125">
        <f t="shared" si="87"/>
        <v>3.80046083828E-3</v>
      </c>
      <c r="AX145" s="125">
        <f t="shared" si="88"/>
        <v>3.6470894320699142E-3</v>
      </c>
      <c r="AY145" s="125">
        <f t="shared" si="89"/>
        <v>3.0000000000000001E-3</v>
      </c>
      <c r="AZ145" s="125">
        <f t="shared" si="90"/>
        <v>3.0000000000000001E-3</v>
      </c>
      <c r="BA145" s="125">
        <f t="shared" si="91"/>
        <v>2.7756234829402235E-3</v>
      </c>
      <c r="BB145" s="125">
        <f t="shared" si="92"/>
        <v>2.6788725386261178E-3</v>
      </c>
      <c r="BC145" s="125">
        <f t="shared" si="93"/>
        <v>2.5980893694225867E-3</v>
      </c>
      <c r="BD145" s="125">
        <f t="shared" si="94"/>
        <v>2.5010317258964822E-3</v>
      </c>
      <c r="BE145" s="58"/>
      <c r="BF145" s="125">
        <f t="shared" si="95"/>
        <v>4.4000000000000003E-3</v>
      </c>
      <c r="BG145" s="125">
        <f t="shared" si="96"/>
        <v>4.4000000000000003E-3</v>
      </c>
      <c r="BH145" s="125">
        <f t="shared" si="97"/>
        <v>4.066170992450646E-3</v>
      </c>
      <c r="BI145" s="125">
        <f t="shared" si="98"/>
        <v>3.9290000041971342E-3</v>
      </c>
      <c r="BJ145" s="125">
        <f t="shared" si="99"/>
        <v>3.80046083828E-3</v>
      </c>
      <c r="BK145" s="125">
        <f t="shared" si="100"/>
        <v>3.6470894320699142E-3</v>
      </c>
      <c r="BL145" s="125">
        <f t="shared" si="101"/>
        <v>3.0000000000000001E-3</v>
      </c>
      <c r="BM145" s="125">
        <f t="shared" si="102"/>
        <v>3.0000000000000001E-3</v>
      </c>
      <c r="BN145" s="125">
        <f t="shared" si="103"/>
        <v>2.7756234829402235E-3</v>
      </c>
      <c r="BO145" s="125">
        <f t="shared" si="104"/>
        <v>2.6788725386261178E-3</v>
      </c>
      <c r="BP145" s="125">
        <f t="shared" si="105"/>
        <v>2.5980893694225867E-3</v>
      </c>
      <c r="BQ145" s="125">
        <f t="shared" si="106"/>
        <v>2.5010317258964822E-3</v>
      </c>
    </row>
  </sheetData>
  <mergeCells count="35">
    <mergeCell ref="U5:U6"/>
    <mergeCell ref="V5:V6"/>
    <mergeCell ref="W5:W6"/>
    <mergeCell ref="D5:D6"/>
    <mergeCell ref="E5:E6"/>
    <mergeCell ref="F5:F6"/>
    <mergeCell ref="G5:G6"/>
    <mergeCell ref="H5:H6"/>
    <mergeCell ref="I5:I6"/>
    <mergeCell ref="J5:J6"/>
    <mergeCell ref="K5:K6"/>
    <mergeCell ref="P5:P6"/>
    <mergeCell ref="Q5:Q6"/>
    <mergeCell ref="R5:R6"/>
    <mergeCell ref="S5:S6"/>
    <mergeCell ref="L5:L6"/>
    <mergeCell ref="M5:M6"/>
    <mergeCell ref="N5:N6"/>
    <mergeCell ref="O5:O6"/>
    <mergeCell ref="T5:T6"/>
    <mergeCell ref="C14:C15"/>
    <mergeCell ref="D14:D15"/>
    <mergeCell ref="E14:E15"/>
    <mergeCell ref="F14:F15"/>
    <mergeCell ref="G14:I14"/>
    <mergeCell ref="J14:L14"/>
    <mergeCell ref="H15:I15"/>
    <mergeCell ref="K15:L15"/>
    <mergeCell ref="C16:C39"/>
    <mergeCell ref="D16:D23"/>
    <mergeCell ref="F16:F17"/>
    <mergeCell ref="D24:D31"/>
    <mergeCell ref="F24:F25"/>
    <mergeCell ref="D32:D39"/>
    <mergeCell ref="F32:F33"/>
  </mergeCells>
  <conditionalFormatting sqref="G16:L39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8"/>
  <sheetViews>
    <sheetView workbookViewId="0">
      <pane xSplit="1" ySplit="2" topLeftCell="S80" activePane="bottomRight" state="frozen"/>
      <selection pane="topRight" activeCell="B1" sqref="B1"/>
      <selection pane="bottomLeft" activeCell="A3" sqref="A3"/>
      <selection pane="bottomRight" activeCell="W47" sqref="W47"/>
    </sheetView>
  </sheetViews>
  <sheetFormatPr defaultRowHeight="15"/>
  <sheetData>
    <row r="1" spans="1:41">
      <c r="A1" s="58"/>
      <c r="B1" s="58" t="s">
        <v>365</v>
      </c>
      <c r="C1" s="58"/>
      <c r="D1" s="109" t="s">
        <v>381</v>
      </c>
      <c r="E1" s="58"/>
      <c r="F1" s="58"/>
      <c r="G1" s="58"/>
      <c r="H1" s="58" t="s">
        <v>363</v>
      </c>
      <c r="I1" s="58"/>
      <c r="J1" s="58"/>
      <c r="K1" s="58"/>
      <c r="L1" s="58"/>
      <c r="M1" s="58"/>
      <c r="N1" s="58" t="s">
        <v>367</v>
      </c>
      <c r="O1" s="58"/>
      <c r="P1" s="58"/>
      <c r="Q1" s="109" t="s">
        <v>381</v>
      </c>
      <c r="R1" s="58"/>
      <c r="S1" s="109" t="s">
        <v>381</v>
      </c>
      <c r="T1" s="114" t="s">
        <v>382</v>
      </c>
      <c r="U1" s="58"/>
      <c r="V1" s="58"/>
      <c r="W1" s="58" t="s">
        <v>106</v>
      </c>
      <c r="X1" s="109" t="str">
        <f>Q1</f>
        <v>Annual</v>
      </c>
      <c r="Y1" s="58"/>
      <c r="Z1" s="58"/>
      <c r="AA1" s="58"/>
      <c r="AB1" s="58"/>
      <c r="AC1" s="58" t="s">
        <v>364</v>
      </c>
      <c r="AD1" s="58"/>
      <c r="AE1" s="58"/>
      <c r="AF1" s="58"/>
      <c r="AG1" s="58"/>
      <c r="AH1" s="2"/>
      <c r="AI1" s="58" t="s">
        <v>367</v>
      </c>
      <c r="AJ1" s="58"/>
      <c r="AK1" s="58"/>
      <c r="AL1" s="109" t="s">
        <v>381</v>
      </c>
      <c r="AM1" s="58"/>
      <c r="AN1" s="109" t="s">
        <v>381</v>
      </c>
      <c r="AO1" s="114" t="s">
        <v>382</v>
      </c>
    </row>
    <row r="2" spans="1:41">
      <c r="A2" s="1" t="s">
        <v>58</v>
      </c>
      <c r="B2" s="58" t="s">
        <v>258</v>
      </c>
      <c r="C2" s="58" t="s">
        <v>259</v>
      </c>
      <c r="D2" s="58" t="s">
        <v>260</v>
      </c>
      <c r="E2" s="58" t="s">
        <v>48</v>
      </c>
      <c r="F2" s="58" t="s">
        <v>261</v>
      </c>
      <c r="G2" s="58" t="s">
        <v>366</v>
      </c>
      <c r="H2" s="58" t="s">
        <v>258</v>
      </c>
      <c r="I2" s="58" t="s">
        <v>259</v>
      </c>
      <c r="J2" s="58" t="s">
        <v>260</v>
      </c>
      <c r="K2" s="58" t="s">
        <v>48</v>
      </c>
      <c r="L2" s="58" t="s">
        <v>261</v>
      </c>
      <c r="M2" s="58" t="s">
        <v>107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S2" s="58" t="s">
        <v>368</v>
      </c>
      <c r="T2" s="93" t="s">
        <v>380</v>
      </c>
      <c r="U2" s="58"/>
      <c r="V2" s="58"/>
      <c r="W2" s="58" t="s">
        <v>258</v>
      </c>
      <c r="X2" s="58" t="s">
        <v>259</v>
      </c>
      <c r="Y2" s="58" t="s">
        <v>260</v>
      </c>
      <c r="Z2" s="58" t="s">
        <v>48</v>
      </c>
      <c r="AA2" s="58" t="s">
        <v>261</v>
      </c>
      <c r="AB2" s="58" t="s">
        <v>366</v>
      </c>
      <c r="AC2" s="58" t="str">
        <f>W2</f>
        <v>Sedentary</v>
      </c>
      <c r="AD2" s="58" t="str">
        <f>X2</f>
        <v>Barely</v>
      </c>
      <c r="AE2" s="58" t="str">
        <f>Y2</f>
        <v>Somewhat</v>
      </c>
      <c r="AF2" s="58" t="str">
        <f>Z2</f>
        <v>Active</v>
      </c>
      <c r="AG2" s="58" t="str">
        <f>AA2</f>
        <v>Highly</v>
      </c>
      <c r="AH2" s="2" t="s">
        <v>107</v>
      </c>
      <c r="AI2" s="58" t="s">
        <v>258</v>
      </c>
      <c r="AJ2" s="58" t="s">
        <v>259</v>
      </c>
      <c r="AK2" s="58" t="s">
        <v>260</v>
      </c>
      <c r="AL2" s="58" t="s">
        <v>48</v>
      </c>
      <c r="AM2" s="58" t="s">
        <v>261</v>
      </c>
      <c r="AN2" s="58" t="s">
        <v>368</v>
      </c>
      <c r="AO2" s="93" t="s">
        <v>380</v>
      </c>
    </row>
    <row r="3" spans="1:41">
      <c r="A3" s="58">
        <v>5</v>
      </c>
      <c r="B3" s="93">
        <f>'Mortal Baseline'!C3*('Bowel Cancer Epi'!$B$47*'Bowel Cancer Epi'!B$90)</f>
        <v>0</v>
      </c>
      <c r="C3" s="93">
        <f>'Mortal Baseline'!D3*('Bowel Cancer Epi'!$B$47*'Bowel Cancer Epi'!C$90)</f>
        <v>0</v>
      </c>
      <c r="D3" s="93">
        <f>'Mortal Baseline'!E3*('Bowel Cancer Epi'!$B$47*'Bowel Cancer Epi'!D$90)</f>
        <v>0</v>
      </c>
      <c r="E3" s="93">
        <f>'Mortal Baseline'!F3*('Bowel Cancer Epi'!$B$47*'Bowel Cancer Epi'!E$90)</f>
        <v>0</v>
      </c>
      <c r="F3" s="93">
        <f>'Mortal Baseline'!G3*('Bowel Cancer Epi'!$B$47*'Bowel Cancer Epi'!F$90)</f>
        <v>0</v>
      </c>
      <c r="G3" s="93">
        <f>SUM(B3:F3)</f>
        <v>0</v>
      </c>
      <c r="H3" s="2">
        <f>B3/'Mortal Baseline'!C3</f>
        <v>0</v>
      </c>
      <c r="I3" s="2">
        <f>C3/'Mortal Baseline'!D3</f>
        <v>0</v>
      </c>
      <c r="J3" s="2">
        <f>D3/'Mortal Baseline'!E3</f>
        <v>0</v>
      </c>
      <c r="K3" s="2">
        <f>E3/'Mortal Baseline'!F3</f>
        <v>0</v>
      </c>
      <c r="L3" s="2">
        <f>F3/'Mortal Baseline'!G3</f>
        <v>0</v>
      </c>
      <c r="M3" s="2">
        <f>SUM(B3:F3)/SUM('Mortal Baseline'!C3:G3)</f>
        <v>0</v>
      </c>
      <c r="N3" s="93">
        <f>B3*'Bowel Cancer Epi'!$I$47</f>
        <v>0</v>
      </c>
      <c r="O3" s="93">
        <f>C3*'Bowel Cancer Epi'!$I$47</f>
        <v>0</v>
      </c>
      <c r="P3" s="93">
        <f>D3*'Bowel Cancer Epi'!$I$47</f>
        <v>0</v>
      </c>
      <c r="Q3" s="93">
        <f>E3*'Bowel Cancer Epi'!$I$47</f>
        <v>0</v>
      </c>
      <c r="R3" s="93">
        <f>F3*'Bowel Cancer Epi'!$I$47</f>
        <v>0</v>
      </c>
      <c r="S3" s="93">
        <f>SUM(N3:R3)</f>
        <v>0</v>
      </c>
      <c r="T3" s="93">
        <f>S3</f>
        <v>0</v>
      </c>
      <c r="U3" s="2"/>
      <c r="V3" s="2"/>
      <c r="W3" s="93">
        <f>'Mortal Baseline'!X3*('Bowel Cancer Epi'!$N$47*'Bowel Cancer Epi'!B$99)</f>
        <v>0</v>
      </c>
      <c r="X3" s="93">
        <f>'Mortal Baseline'!Y3*('Bowel Cancer Epi'!$N$47*'Bowel Cancer Epi'!C$99)</f>
        <v>0</v>
      </c>
      <c r="Y3" s="93">
        <f>'Mortal Baseline'!Z3*('Bowel Cancer Epi'!$N$47*'Bowel Cancer Epi'!D$99)</f>
        <v>0</v>
      </c>
      <c r="Z3" s="93">
        <f>'Mortal Baseline'!AA3*('Bowel Cancer Epi'!$N$47*'Bowel Cancer Epi'!E$99)</f>
        <v>0</v>
      </c>
      <c r="AA3" s="93">
        <f>'Mortal Baseline'!AB3*('Bowel Cancer Epi'!$N$47*'Bowel Cancer Epi'!F$99)</f>
        <v>0</v>
      </c>
      <c r="AB3" s="93">
        <f>SUM(W3:AA3)</f>
        <v>0</v>
      </c>
      <c r="AC3" s="2">
        <f>W3/'Mortal Baseline'!X3</f>
        <v>0</v>
      </c>
      <c r="AD3" s="2">
        <f>X3/'Mortal Baseline'!Y3</f>
        <v>0</v>
      </c>
      <c r="AE3" s="2">
        <f>Y3/'Mortal Baseline'!Z3</f>
        <v>0</v>
      </c>
      <c r="AF3" s="2">
        <f>Z3/'Mortal Baseline'!AA3</f>
        <v>0</v>
      </c>
      <c r="AG3" s="2">
        <f>AA3/'Mortal Baseline'!AB3</f>
        <v>0</v>
      </c>
      <c r="AH3" s="2">
        <f>SUM(W3:AA3)/SUM('Mortal Baseline'!X3:AB3)</f>
        <v>0</v>
      </c>
      <c r="AI3" s="58">
        <f>W3*'Stroke Epi'!$X$30</f>
        <v>0</v>
      </c>
      <c r="AJ3" s="58">
        <f>X3*'Stroke Epi'!$X$30</f>
        <v>0</v>
      </c>
      <c r="AK3" s="58">
        <f>Y3*'Stroke Epi'!$X$30</f>
        <v>0</v>
      </c>
      <c r="AL3" s="58">
        <f>Z3*'Stroke Epi'!$X$30</f>
        <v>0</v>
      </c>
      <c r="AM3" s="58">
        <f>AA3*'Stroke Epi'!$X$30</f>
        <v>0</v>
      </c>
      <c r="AN3" s="93">
        <f>SUM(AI3:AM3)</f>
        <v>0</v>
      </c>
      <c r="AO3" s="93">
        <f>AN3</f>
        <v>0</v>
      </c>
    </row>
    <row r="4" spans="1:41">
      <c r="A4" s="58">
        <v>6</v>
      </c>
      <c r="B4" s="93">
        <f>'Mortal Baseline'!C4*('Bowel Cancer Epi'!$B$47*'Bowel Cancer Epi'!B$90)</f>
        <v>0</v>
      </c>
      <c r="C4" s="93">
        <f>'Mortal Baseline'!D4*('Bowel Cancer Epi'!$B$47*'Bowel Cancer Epi'!C$90)</f>
        <v>0</v>
      </c>
      <c r="D4" s="93">
        <f>'Mortal Baseline'!E4*('Bowel Cancer Epi'!$B$47*'Bowel Cancer Epi'!D$90)</f>
        <v>0</v>
      </c>
      <c r="E4" s="93">
        <f>'Mortal Baseline'!F4*('Bowel Cancer Epi'!$B$47*'Bowel Cancer Epi'!E$90)</f>
        <v>0</v>
      </c>
      <c r="F4" s="93">
        <f>'Mortal Baseline'!G4*('Bowel Cancer Epi'!$B$47*'Bowel Cancer Epi'!F$90)</f>
        <v>0</v>
      </c>
      <c r="G4" s="93">
        <f t="shared" ref="G4:G67" si="0">SUM(B4:F4)</f>
        <v>0</v>
      </c>
      <c r="H4" s="2">
        <f>B4/'Mortal Baseline'!C4</f>
        <v>0</v>
      </c>
      <c r="I4" s="2">
        <f>C4/'Mortal Baseline'!D4</f>
        <v>0</v>
      </c>
      <c r="J4" s="2">
        <f>D4/'Mortal Baseline'!E4</f>
        <v>0</v>
      </c>
      <c r="K4" s="2">
        <f>E4/'Mortal Baseline'!F4</f>
        <v>0</v>
      </c>
      <c r="L4" s="2">
        <f>F4/'Mortal Baseline'!G4</f>
        <v>0</v>
      </c>
      <c r="M4" s="2">
        <f>SUM(B4:F4)/SUM('Mortal Baseline'!C4:G4)</f>
        <v>0</v>
      </c>
      <c r="N4" s="93">
        <f>B4*'Bowel Cancer Epi'!$I$47</f>
        <v>0</v>
      </c>
      <c r="O4" s="93">
        <f>C4*'Bowel Cancer Epi'!$I$47</f>
        <v>0</v>
      </c>
      <c r="P4" s="93">
        <f>D4*'Bowel Cancer Epi'!$I$47</f>
        <v>0</v>
      </c>
      <c r="Q4" s="93">
        <f>E4*'Bowel Cancer Epi'!$I$47</f>
        <v>0</v>
      </c>
      <c r="R4" s="93">
        <f>F4*'Bowel Cancer Epi'!$I$47</f>
        <v>0</v>
      </c>
      <c r="S4" s="93">
        <f t="shared" ref="S4:S67" si="1">SUM(N4:R4)</f>
        <v>0</v>
      </c>
      <c r="T4" s="93">
        <f>T3+S4</f>
        <v>0</v>
      </c>
      <c r="U4" s="2"/>
      <c r="V4" s="2"/>
      <c r="W4" s="93">
        <f>'Mortal Baseline'!X4*('Bowel Cancer Epi'!$N$47*'Bowel Cancer Epi'!B$99)</f>
        <v>0</v>
      </c>
      <c r="X4" s="93">
        <f>'Mortal Baseline'!Y4*('Bowel Cancer Epi'!$N$47*'Bowel Cancer Epi'!C$99)</f>
        <v>0</v>
      </c>
      <c r="Y4" s="93">
        <f>'Mortal Baseline'!Z4*('Bowel Cancer Epi'!$N$47*'Bowel Cancer Epi'!D$99)</f>
        <v>0</v>
      </c>
      <c r="Z4" s="93">
        <f>'Mortal Baseline'!AA4*('Bowel Cancer Epi'!$N$47*'Bowel Cancer Epi'!E$99)</f>
        <v>0</v>
      </c>
      <c r="AA4" s="93">
        <f>'Mortal Baseline'!AB4*('Bowel Cancer Epi'!$N$47*'Bowel Cancer Epi'!F$99)</f>
        <v>0</v>
      </c>
      <c r="AB4" s="93">
        <f t="shared" ref="AB4:AB67" si="2">SUM(W4:AA4)</f>
        <v>0</v>
      </c>
      <c r="AC4" s="2">
        <f>W4/'Mortal Baseline'!X4</f>
        <v>0</v>
      </c>
      <c r="AD4" s="2">
        <f>X4/'Mortal Baseline'!Y4</f>
        <v>0</v>
      </c>
      <c r="AE4" s="2">
        <f>Y4/'Mortal Baseline'!Z4</f>
        <v>0</v>
      </c>
      <c r="AF4" s="2">
        <f>Z4/'Mortal Baseline'!AA4</f>
        <v>0</v>
      </c>
      <c r="AG4" s="2">
        <f>AA4/'Mortal Baseline'!AB4</f>
        <v>0</v>
      </c>
      <c r="AH4" s="2">
        <f>SUM(W4:AA4)/SUM('Mortal Baseline'!X4:AB4)</f>
        <v>0</v>
      </c>
      <c r="AI4" s="58">
        <f>W4*'Stroke Epi'!$X$30</f>
        <v>0</v>
      </c>
      <c r="AJ4" s="58">
        <f>X4*'Stroke Epi'!$X$30</f>
        <v>0</v>
      </c>
      <c r="AK4" s="58">
        <f>Y4*'Stroke Epi'!$X$30</f>
        <v>0</v>
      </c>
      <c r="AL4" s="58">
        <f>Z4*'Stroke Epi'!$X$30</f>
        <v>0</v>
      </c>
      <c r="AM4" s="58">
        <f>AA4*'Stroke Epi'!$X$30</f>
        <v>0</v>
      </c>
      <c r="AN4" s="93">
        <f t="shared" ref="AN4:AN16" si="3">SUM(AI4:AM4)</f>
        <v>0</v>
      </c>
      <c r="AO4" s="93">
        <f>AO3+AN4</f>
        <v>0</v>
      </c>
    </row>
    <row r="5" spans="1:41">
      <c r="A5" s="58">
        <v>7</v>
      </c>
      <c r="B5" s="93">
        <f>'Mortal Baseline'!C5*('Bowel Cancer Epi'!$B$47*'Bowel Cancer Epi'!B$90)</f>
        <v>0</v>
      </c>
      <c r="C5" s="93">
        <f>'Mortal Baseline'!D5*('Bowel Cancer Epi'!$B$47*'Bowel Cancer Epi'!C$90)</f>
        <v>0</v>
      </c>
      <c r="D5" s="93">
        <f>'Mortal Baseline'!E5*('Bowel Cancer Epi'!$B$47*'Bowel Cancer Epi'!D$90)</f>
        <v>0</v>
      </c>
      <c r="E5" s="93">
        <f>'Mortal Baseline'!F5*('Bowel Cancer Epi'!$B$47*'Bowel Cancer Epi'!E$90)</f>
        <v>0</v>
      </c>
      <c r="F5" s="93">
        <f>'Mortal Baseline'!G5*('Bowel Cancer Epi'!$B$47*'Bowel Cancer Epi'!F$90)</f>
        <v>0</v>
      </c>
      <c r="G5" s="93">
        <f t="shared" si="0"/>
        <v>0</v>
      </c>
      <c r="H5" s="2">
        <f>B5/'Mortal Baseline'!C5</f>
        <v>0</v>
      </c>
      <c r="I5" s="2">
        <f>C5/'Mortal Baseline'!D5</f>
        <v>0</v>
      </c>
      <c r="J5" s="2">
        <f>D5/'Mortal Baseline'!E5</f>
        <v>0</v>
      </c>
      <c r="K5" s="2">
        <f>E5/'Mortal Baseline'!F5</f>
        <v>0</v>
      </c>
      <c r="L5" s="2">
        <f>F5/'Mortal Baseline'!G5</f>
        <v>0</v>
      </c>
      <c r="M5" s="2">
        <f>SUM(B5:F5)/SUM('Mortal Baseline'!C5:G5)</f>
        <v>0</v>
      </c>
      <c r="N5" s="93">
        <f>B5*'Bowel Cancer Epi'!$I$47</f>
        <v>0</v>
      </c>
      <c r="O5" s="93">
        <f>C5*'Bowel Cancer Epi'!$I$47</f>
        <v>0</v>
      </c>
      <c r="P5" s="93">
        <f>D5*'Bowel Cancer Epi'!$I$47</f>
        <v>0</v>
      </c>
      <c r="Q5" s="93">
        <f>E5*'Bowel Cancer Epi'!$I$47</f>
        <v>0</v>
      </c>
      <c r="R5" s="93">
        <f>F5*'Bowel Cancer Epi'!$I$47</f>
        <v>0</v>
      </c>
      <c r="S5" s="93">
        <f t="shared" si="1"/>
        <v>0</v>
      </c>
      <c r="T5" s="93">
        <f t="shared" ref="T5:T68" si="4">T4+S5</f>
        <v>0</v>
      </c>
      <c r="U5" s="2"/>
      <c r="V5" s="2"/>
      <c r="W5" s="93">
        <f>'Mortal Baseline'!X5*('Bowel Cancer Epi'!$N$47*'Bowel Cancer Epi'!B$99)</f>
        <v>0</v>
      </c>
      <c r="X5" s="93">
        <f>'Mortal Baseline'!Y5*('Bowel Cancer Epi'!$N$47*'Bowel Cancer Epi'!C$99)</f>
        <v>0</v>
      </c>
      <c r="Y5" s="93">
        <f>'Mortal Baseline'!Z5*('Bowel Cancer Epi'!$N$47*'Bowel Cancer Epi'!D$99)</f>
        <v>0</v>
      </c>
      <c r="Z5" s="93">
        <f>'Mortal Baseline'!AA5*('Bowel Cancer Epi'!$N$47*'Bowel Cancer Epi'!E$99)</f>
        <v>0</v>
      </c>
      <c r="AA5" s="93">
        <f>'Mortal Baseline'!AB5*('Bowel Cancer Epi'!$N$47*'Bowel Cancer Epi'!F$99)</f>
        <v>0</v>
      </c>
      <c r="AB5" s="93">
        <f t="shared" si="2"/>
        <v>0</v>
      </c>
      <c r="AC5" s="2">
        <f>W5/'Mortal Baseline'!X5</f>
        <v>0</v>
      </c>
      <c r="AD5" s="2">
        <f>X5/'Mortal Baseline'!Y5</f>
        <v>0</v>
      </c>
      <c r="AE5" s="2">
        <f>Y5/'Mortal Baseline'!Z5</f>
        <v>0</v>
      </c>
      <c r="AF5" s="2">
        <f>Z5/'Mortal Baseline'!AA5</f>
        <v>0</v>
      </c>
      <c r="AG5" s="2">
        <f>AA5/'Mortal Baseline'!AB5</f>
        <v>0</v>
      </c>
      <c r="AH5" s="2">
        <f>SUM(W5:AA5)/SUM('Mortal Baseline'!X5:AB5)</f>
        <v>0</v>
      </c>
      <c r="AI5" s="58">
        <f>W5*'Stroke Epi'!$X$30</f>
        <v>0</v>
      </c>
      <c r="AJ5" s="58">
        <f>X5*'Stroke Epi'!$X$30</f>
        <v>0</v>
      </c>
      <c r="AK5" s="58">
        <f>Y5*'Stroke Epi'!$X$30</f>
        <v>0</v>
      </c>
      <c r="AL5" s="58">
        <f>Z5*'Stroke Epi'!$X$30</f>
        <v>0</v>
      </c>
      <c r="AM5" s="58">
        <f>AA5*'Stroke Epi'!$X$30</f>
        <v>0</v>
      </c>
      <c r="AN5" s="93">
        <f t="shared" si="3"/>
        <v>0</v>
      </c>
      <c r="AO5" s="93">
        <f t="shared" ref="AO5:AO68" si="5">AO4+AN5</f>
        <v>0</v>
      </c>
    </row>
    <row r="6" spans="1:41">
      <c r="A6" s="58">
        <v>8</v>
      </c>
      <c r="B6" s="93">
        <f>'Mortal Baseline'!C6*('Bowel Cancer Epi'!$B$47*'Bowel Cancer Epi'!B$90)</f>
        <v>0</v>
      </c>
      <c r="C6" s="93">
        <f>'Mortal Baseline'!D6*('Bowel Cancer Epi'!$B$47*'Bowel Cancer Epi'!C$90)</f>
        <v>0</v>
      </c>
      <c r="D6" s="93">
        <f>'Mortal Baseline'!E6*('Bowel Cancer Epi'!$B$47*'Bowel Cancer Epi'!D$90)</f>
        <v>0</v>
      </c>
      <c r="E6" s="93">
        <f>'Mortal Baseline'!F6*('Bowel Cancer Epi'!$B$47*'Bowel Cancer Epi'!E$90)</f>
        <v>0</v>
      </c>
      <c r="F6" s="93">
        <f>'Mortal Baseline'!G6*('Bowel Cancer Epi'!$B$47*'Bowel Cancer Epi'!F$90)</f>
        <v>0</v>
      </c>
      <c r="G6" s="93">
        <f t="shared" si="0"/>
        <v>0</v>
      </c>
      <c r="H6" s="2">
        <f>B6/'Mortal Baseline'!C6</f>
        <v>0</v>
      </c>
      <c r="I6" s="2">
        <f>C6/'Mortal Baseline'!D6</f>
        <v>0</v>
      </c>
      <c r="J6" s="2">
        <f>D6/'Mortal Baseline'!E6</f>
        <v>0</v>
      </c>
      <c r="K6" s="2">
        <f>E6/'Mortal Baseline'!F6</f>
        <v>0</v>
      </c>
      <c r="L6" s="2">
        <f>F6/'Mortal Baseline'!G6</f>
        <v>0</v>
      </c>
      <c r="M6" s="2">
        <f>SUM(B6:F6)/SUM('Mortal Baseline'!C6:G6)</f>
        <v>0</v>
      </c>
      <c r="N6" s="93">
        <f>B6*'Bowel Cancer Epi'!$I$47</f>
        <v>0</v>
      </c>
      <c r="O6" s="93">
        <f>C6*'Bowel Cancer Epi'!$I$47</f>
        <v>0</v>
      </c>
      <c r="P6" s="93">
        <f>D6*'Bowel Cancer Epi'!$I$47</f>
        <v>0</v>
      </c>
      <c r="Q6" s="93">
        <f>E6*'Bowel Cancer Epi'!$I$47</f>
        <v>0</v>
      </c>
      <c r="R6" s="93">
        <f>F6*'Bowel Cancer Epi'!$I$47</f>
        <v>0</v>
      </c>
      <c r="S6" s="93">
        <f t="shared" si="1"/>
        <v>0</v>
      </c>
      <c r="T6" s="93">
        <f t="shared" si="4"/>
        <v>0</v>
      </c>
      <c r="U6" s="2"/>
      <c r="V6" s="2"/>
      <c r="W6" s="93">
        <f>'Mortal Baseline'!X6*('Bowel Cancer Epi'!$N$47*'Bowel Cancer Epi'!B$99)</f>
        <v>0</v>
      </c>
      <c r="X6" s="93">
        <f>'Mortal Baseline'!Y6*('Bowel Cancer Epi'!$N$47*'Bowel Cancer Epi'!C$99)</f>
        <v>0</v>
      </c>
      <c r="Y6" s="93">
        <f>'Mortal Baseline'!Z6*('Bowel Cancer Epi'!$N$47*'Bowel Cancer Epi'!D$99)</f>
        <v>0</v>
      </c>
      <c r="Z6" s="93">
        <f>'Mortal Baseline'!AA6*('Bowel Cancer Epi'!$N$47*'Bowel Cancer Epi'!E$99)</f>
        <v>0</v>
      </c>
      <c r="AA6" s="93">
        <f>'Mortal Baseline'!AB6*('Bowel Cancer Epi'!$N$47*'Bowel Cancer Epi'!F$99)</f>
        <v>0</v>
      </c>
      <c r="AB6" s="93">
        <f t="shared" si="2"/>
        <v>0</v>
      </c>
      <c r="AC6" s="2">
        <f>W6/'Mortal Baseline'!X6</f>
        <v>0</v>
      </c>
      <c r="AD6" s="2">
        <f>X6/'Mortal Baseline'!Y6</f>
        <v>0</v>
      </c>
      <c r="AE6" s="2">
        <f>Y6/'Mortal Baseline'!Z6</f>
        <v>0</v>
      </c>
      <c r="AF6" s="2">
        <f>Z6/'Mortal Baseline'!AA6</f>
        <v>0</v>
      </c>
      <c r="AG6" s="2">
        <f>AA6/'Mortal Baseline'!AB6</f>
        <v>0</v>
      </c>
      <c r="AH6" s="2">
        <f>SUM(W6:AA6)/SUM('Mortal Baseline'!X6:AB6)</f>
        <v>0</v>
      </c>
      <c r="AI6" s="58">
        <f>W6*'Stroke Epi'!$X$30</f>
        <v>0</v>
      </c>
      <c r="AJ6" s="58">
        <f>X6*'Stroke Epi'!$X$30</f>
        <v>0</v>
      </c>
      <c r="AK6" s="58">
        <f>Y6*'Stroke Epi'!$X$30</f>
        <v>0</v>
      </c>
      <c r="AL6" s="58">
        <f>Z6*'Stroke Epi'!$X$30</f>
        <v>0</v>
      </c>
      <c r="AM6" s="58">
        <f>AA6*'Stroke Epi'!$X$30</f>
        <v>0</v>
      </c>
      <c r="AN6" s="93">
        <f t="shared" si="3"/>
        <v>0</v>
      </c>
      <c r="AO6" s="93">
        <f t="shared" si="5"/>
        <v>0</v>
      </c>
    </row>
    <row r="7" spans="1:41">
      <c r="A7" s="58">
        <v>9</v>
      </c>
      <c r="B7" s="93">
        <f>'Mortal Baseline'!C7*('Bowel Cancer Epi'!$B$47*'Bowel Cancer Epi'!B$90)</f>
        <v>0</v>
      </c>
      <c r="C7" s="93">
        <f>'Mortal Baseline'!D7*('Bowel Cancer Epi'!$B$47*'Bowel Cancer Epi'!C$90)</f>
        <v>0</v>
      </c>
      <c r="D7" s="93">
        <f>'Mortal Baseline'!E7*('Bowel Cancer Epi'!$B$47*'Bowel Cancer Epi'!D$90)</f>
        <v>0</v>
      </c>
      <c r="E7" s="93">
        <f>'Mortal Baseline'!F7*('Bowel Cancer Epi'!$B$47*'Bowel Cancer Epi'!E$90)</f>
        <v>0</v>
      </c>
      <c r="F7" s="93">
        <f>'Mortal Baseline'!G7*('Bowel Cancer Epi'!$B$47*'Bowel Cancer Epi'!F$90)</f>
        <v>0</v>
      </c>
      <c r="G7" s="93">
        <f t="shared" si="0"/>
        <v>0</v>
      </c>
      <c r="H7" s="2">
        <f>B7/'Mortal Baseline'!C7</f>
        <v>0</v>
      </c>
      <c r="I7" s="2">
        <f>C7/'Mortal Baseline'!D7</f>
        <v>0</v>
      </c>
      <c r="J7" s="2">
        <f>D7/'Mortal Baseline'!E7</f>
        <v>0</v>
      </c>
      <c r="K7" s="2">
        <f>E7/'Mortal Baseline'!F7</f>
        <v>0</v>
      </c>
      <c r="L7" s="2">
        <f>F7/'Mortal Baseline'!G7</f>
        <v>0</v>
      </c>
      <c r="M7" s="2">
        <f>SUM(B7:F7)/SUM('Mortal Baseline'!C7:G7)</f>
        <v>0</v>
      </c>
      <c r="N7" s="93">
        <f>B7*'Bowel Cancer Epi'!$I$47</f>
        <v>0</v>
      </c>
      <c r="O7" s="93">
        <f>C7*'Bowel Cancer Epi'!$I$47</f>
        <v>0</v>
      </c>
      <c r="P7" s="93">
        <f>D7*'Bowel Cancer Epi'!$I$47</f>
        <v>0</v>
      </c>
      <c r="Q7" s="93">
        <f>E7*'Bowel Cancer Epi'!$I$47</f>
        <v>0</v>
      </c>
      <c r="R7" s="93">
        <f>F7*'Bowel Cancer Epi'!$I$47</f>
        <v>0</v>
      </c>
      <c r="S7" s="93">
        <f t="shared" si="1"/>
        <v>0</v>
      </c>
      <c r="T7" s="93">
        <f t="shared" si="4"/>
        <v>0</v>
      </c>
      <c r="U7" s="2"/>
      <c r="V7" s="2"/>
      <c r="W7" s="93">
        <f>'Mortal Baseline'!X7*('Bowel Cancer Epi'!$N$47*'Bowel Cancer Epi'!B$99)</f>
        <v>0</v>
      </c>
      <c r="X7" s="93">
        <f>'Mortal Baseline'!Y7*('Bowel Cancer Epi'!$N$47*'Bowel Cancer Epi'!C$99)</f>
        <v>0</v>
      </c>
      <c r="Y7" s="93">
        <f>'Mortal Baseline'!Z7*('Bowel Cancer Epi'!$N$47*'Bowel Cancer Epi'!D$99)</f>
        <v>0</v>
      </c>
      <c r="Z7" s="93">
        <f>'Mortal Baseline'!AA7*('Bowel Cancer Epi'!$N$47*'Bowel Cancer Epi'!E$99)</f>
        <v>0</v>
      </c>
      <c r="AA7" s="93">
        <f>'Mortal Baseline'!AB7*('Bowel Cancer Epi'!$N$47*'Bowel Cancer Epi'!F$99)</f>
        <v>0</v>
      </c>
      <c r="AB7" s="93">
        <f t="shared" si="2"/>
        <v>0</v>
      </c>
      <c r="AC7" s="2">
        <f>W7/'Mortal Baseline'!X7</f>
        <v>0</v>
      </c>
      <c r="AD7" s="2">
        <f>X7/'Mortal Baseline'!Y7</f>
        <v>0</v>
      </c>
      <c r="AE7" s="2">
        <f>Y7/'Mortal Baseline'!Z7</f>
        <v>0</v>
      </c>
      <c r="AF7" s="2">
        <f>Z7/'Mortal Baseline'!AA7</f>
        <v>0</v>
      </c>
      <c r="AG7" s="2">
        <f>AA7/'Mortal Baseline'!AB7</f>
        <v>0</v>
      </c>
      <c r="AH7" s="2">
        <f>SUM(W7:AA7)/SUM('Mortal Baseline'!X7:AB7)</f>
        <v>0</v>
      </c>
      <c r="AI7" s="58">
        <f>W7*'Stroke Epi'!$X$30</f>
        <v>0</v>
      </c>
      <c r="AJ7" s="58">
        <f>X7*'Stroke Epi'!$X$30</f>
        <v>0</v>
      </c>
      <c r="AK7" s="58">
        <f>Y7*'Stroke Epi'!$X$30</f>
        <v>0</v>
      </c>
      <c r="AL7" s="58">
        <f>Z7*'Stroke Epi'!$X$30</f>
        <v>0</v>
      </c>
      <c r="AM7" s="58">
        <f>AA7*'Stroke Epi'!$X$30</f>
        <v>0</v>
      </c>
      <c r="AN7" s="93">
        <f t="shared" si="3"/>
        <v>0</v>
      </c>
      <c r="AO7" s="93">
        <f t="shared" si="5"/>
        <v>0</v>
      </c>
    </row>
    <row r="8" spans="1:41">
      <c r="A8" s="58">
        <v>10</v>
      </c>
      <c r="B8" s="93">
        <f>'Mortal Baseline'!C8*('Bowel Cancer Epi'!$B$48*'Bowel Cancer Epi'!B$90)</f>
        <v>0</v>
      </c>
      <c r="C8" s="93">
        <f>'Mortal Baseline'!D8*('Bowel Cancer Epi'!$B$48*'Bowel Cancer Epi'!C$90)</f>
        <v>0</v>
      </c>
      <c r="D8" s="93">
        <f>'Mortal Baseline'!E8*('Bowel Cancer Epi'!$B$48*'Bowel Cancer Epi'!D$90)</f>
        <v>0</v>
      </c>
      <c r="E8" s="93">
        <f>'Mortal Baseline'!F8*('Bowel Cancer Epi'!$B$48*'Bowel Cancer Epi'!E$90)</f>
        <v>0</v>
      </c>
      <c r="F8" s="93">
        <f>'Mortal Baseline'!G8*('Bowel Cancer Epi'!$B$48*'Bowel Cancer Epi'!F$90)</f>
        <v>0</v>
      </c>
      <c r="G8" s="93">
        <f t="shared" si="0"/>
        <v>0</v>
      </c>
      <c r="H8" s="2">
        <f>B8/'Mortal Baseline'!C8</f>
        <v>0</v>
      </c>
      <c r="I8" s="2">
        <f>C8/'Mortal Baseline'!D8</f>
        <v>0</v>
      </c>
      <c r="J8" s="2">
        <f>D8/'Mortal Baseline'!E8</f>
        <v>0</v>
      </c>
      <c r="K8" s="2">
        <f>E8/'Mortal Baseline'!F8</f>
        <v>0</v>
      </c>
      <c r="L8" s="2">
        <f>F8/'Mortal Baseline'!G8</f>
        <v>0</v>
      </c>
      <c r="M8" s="2">
        <f>SUM(B8:F8)/SUM('Mortal Baseline'!C8:G8)</f>
        <v>0</v>
      </c>
      <c r="N8" s="93">
        <f>B8*'Bowel Cancer Epi'!$I$48</f>
        <v>0</v>
      </c>
      <c r="O8" s="93">
        <f>C8*'Bowel Cancer Epi'!$I$48</f>
        <v>0</v>
      </c>
      <c r="P8" s="93">
        <f>D8*'Bowel Cancer Epi'!$I$48</f>
        <v>0</v>
      </c>
      <c r="Q8" s="93">
        <f>E8*'Bowel Cancer Epi'!$I$48</f>
        <v>0</v>
      </c>
      <c r="R8" s="93">
        <f>F8*'Bowel Cancer Epi'!$I$48</f>
        <v>0</v>
      </c>
      <c r="S8" s="93">
        <f t="shared" si="1"/>
        <v>0</v>
      </c>
      <c r="T8" s="93">
        <f t="shared" si="4"/>
        <v>0</v>
      </c>
      <c r="U8" s="2"/>
      <c r="V8" s="2"/>
      <c r="W8" s="93">
        <f>'Mortal Baseline'!X8*('Bowel Cancer Epi'!$N$48*'Bowel Cancer Epi'!B$99)</f>
        <v>0</v>
      </c>
      <c r="X8" s="93">
        <f>'Mortal Baseline'!Y8*('Bowel Cancer Epi'!$N$48*'Bowel Cancer Epi'!C$99)</f>
        <v>0</v>
      </c>
      <c r="Y8" s="93">
        <f>'Mortal Baseline'!Z8*('Bowel Cancer Epi'!$N$48*'Bowel Cancer Epi'!D$99)</f>
        <v>0</v>
      </c>
      <c r="Z8" s="93">
        <f>'Mortal Baseline'!AA8*('Bowel Cancer Epi'!$N$48*'Bowel Cancer Epi'!E$99)</f>
        <v>0</v>
      </c>
      <c r="AA8" s="93">
        <f>'Mortal Baseline'!AB8*('Bowel Cancer Epi'!$N$48*'Bowel Cancer Epi'!F$99)</f>
        <v>0</v>
      </c>
      <c r="AB8" s="93">
        <f t="shared" si="2"/>
        <v>0</v>
      </c>
      <c r="AC8" s="2">
        <f>W8/'Mortal Baseline'!X8</f>
        <v>0</v>
      </c>
      <c r="AD8" s="2">
        <f>X8/'Mortal Baseline'!Y8</f>
        <v>0</v>
      </c>
      <c r="AE8" s="2">
        <f>Y8/'Mortal Baseline'!Z8</f>
        <v>0</v>
      </c>
      <c r="AF8" s="2">
        <f>Z8/'Mortal Baseline'!AA8</f>
        <v>0</v>
      </c>
      <c r="AG8" s="2">
        <f>AA8/'Mortal Baseline'!AB8</f>
        <v>0</v>
      </c>
      <c r="AH8" s="2">
        <f>SUM(W8:AA8)/SUM('Mortal Baseline'!X8:AB8)</f>
        <v>0</v>
      </c>
      <c r="AI8" s="58">
        <f>W8*'Stroke Epi'!$X$31</f>
        <v>0</v>
      </c>
      <c r="AJ8" s="58">
        <f>X8*'Stroke Epi'!$X$31</f>
        <v>0</v>
      </c>
      <c r="AK8" s="58">
        <f>Y8*'Stroke Epi'!$X$31</f>
        <v>0</v>
      </c>
      <c r="AL8" s="58">
        <f>Z8*'Stroke Epi'!$X$31</f>
        <v>0</v>
      </c>
      <c r="AM8" s="58">
        <f>AA8*'Stroke Epi'!$X$31</f>
        <v>0</v>
      </c>
      <c r="AN8" s="93">
        <f t="shared" si="3"/>
        <v>0</v>
      </c>
      <c r="AO8" s="93">
        <f t="shared" si="5"/>
        <v>0</v>
      </c>
    </row>
    <row r="9" spans="1:41">
      <c r="A9" s="58">
        <v>11</v>
      </c>
      <c r="B9" s="93">
        <f>'Mortal Baseline'!C9*('Bowel Cancer Epi'!$B$48*'Bowel Cancer Epi'!B$90)</f>
        <v>0</v>
      </c>
      <c r="C9" s="93">
        <f>'Mortal Baseline'!D9*('Bowel Cancer Epi'!$B$48*'Bowel Cancer Epi'!C$90)</f>
        <v>0</v>
      </c>
      <c r="D9" s="93">
        <f>'Mortal Baseline'!E9*('Bowel Cancer Epi'!$B$48*'Bowel Cancer Epi'!D$90)</f>
        <v>0</v>
      </c>
      <c r="E9" s="93">
        <f>'Mortal Baseline'!F9*('Bowel Cancer Epi'!$B$48*'Bowel Cancer Epi'!E$90)</f>
        <v>0</v>
      </c>
      <c r="F9" s="93">
        <f>'Mortal Baseline'!G9*('Bowel Cancer Epi'!$B$48*'Bowel Cancer Epi'!F$90)</f>
        <v>0</v>
      </c>
      <c r="G9" s="93">
        <f t="shared" si="0"/>
        <v>0</v>
      </c>
      <c r="H9" s="2">
        <f>B9/'Mortal Baseline'!C9</f>
        <v>0</v>
      </c>
      <c r="I9" s="2">
        <f>C9/'Mortal Baseline'!D9</f>
        <v>0</v>
      </c>
      <c r="J9" s="2">
        <f>D9/'Mortal Baseline'!E9</f>
        <v>0</v>
      </c>
      <c r="K9" s="2">
        <f>E9/'Mortal Baseline'!F9</f>
        <v>0</v>
      </c>
      <c r="L9" s="2">
        <f>F9/'Mortal Baseline'!G9</f>
        <v>0</v>
      </c>
      <c r="M9" s="2">
        <f>SUM(B9:F9)/SUM('Mortal Baseline'!C9:G9)</f>
        <v>0</v>
      </c>
      <c r="N9" s="93">
        <f>B9*'Bowel Cancer Epi'!$I$48</f>
        <v>0</v>
      </c>
      <c r="O9" s="93">
        <f>C9*'Bowel Cancer Epi'!$I$48</f>
        <v>0</v>
      </c>
      <c r="P9" s="93">
        <f>D9*'Bowel Cancer Epi'!$I$48</f>
        <v>0</v>
      </c>
      <c r="Q9" s="93">
        <f>E9*'Bowel Cancer Epi'!$I$48</f>
        <v>0</v>
      </c>
      <c r="R9" s="93">
        <f>F9*'Bowel Cancer Epi'!$I$48</f>
        <v>0</v>
      </c>
      <c r="S9" s="93">
        <f t="shared" si="1"/>
        <v>0</v>
      </c>
      <c r="T9" s="93">
        <f t="shared" si="4"/>
        <v>0</v>
      </c>
      <c r="U9" s="2"/>
      <c r="V9" s="2"/>
      <c r="W9" s="93">
        <f>'Mortal Baseline'!X9*('Bowel Cancer Epi'!$N$48*'Bowel Cancer Epi'!B$99)</f>
        <v>0</v>
      </c>
      <c r="X9" s="93">
        <f>'Mortal Baseline'!Y9*('Bowel Cancer Epi'!$N$48*'Bowel Cancer Epi'!C$99)</f>
        <v>0</v>
      </c>
      <c r="Y9" s="93">
        <f>'Mortal Baseline'!Z9*('Bowel Cancer Epi'!$N$48*'Bowel Cancer Epi'!D$99)</f>
        <v>0</v>
      </c>
      <c r="Z9" s="93">
        <f>'Mortal Baseline'!AA9*('Bowel Cancer Epi'!$N$48*'Bowel Cancer Epi'!E$99)</f>
        <v>0</v>
      </c>
      <c r="AA9" s="93">
        <f>'Mortal Baseline'!AB9*('Bowel Cancer Epi'!$N$48*'Bowel Cancer Epi'!F$99)</f>
        <v>0</v>
      </c>
      <c r="AB9" s="93">
        <f t="shared" si="2"/>
        <v>0</v>
      </c>
      <c r="AC9" s="2">
        <f>W9/'Mortal Baseline'!X9</f>
        <v>0</v>
      </c>
      <c r="AD9" s="2">
        <f>X9/'Mortal Baseline'!Y9</f>
        <v>0</v>
      </c>
      <c r="AE9" s="2">
        <f>Y9/'Mortal Baseline'!Z9</f>
        <v>0</v>
      </c>
      <c r="AF9" s="2">
        <f>Z9/'Mortal Baseline'!AA9</f>
        <v>0</v>
      </c>
      <c r="AG9" s="2">
        <f>AA9/'Mortal Baseline'!AB9</f>
        <v>0</v>
      </c>
      <c r="AH9" s="2">
        <f>SUM(W9:AA9)/SUM('Mortal Baseline'!X9:AB9)</f>
        <v>0</v>
      </c>
      <c r="AI9" s="58">
        <f>W9*'Stroke Epi'!$X$31</f>
        <v>0</v>
      </c>
      <c r="AJ9" s="58">
        <f>X9*'Stroke Epi'!$X$31</f>
        <v>0</v>
      </c>
      <c r="AK9" s="58">
        <f>Y9*'Stroke Epi'!$X$31</f>
        <v>0</v>
      </c>
      <c r="AL9" s="58">
        <f>Z9*'Stroke Epi'!$X$31</f>
        <v>0</v>
      </c>
      <c r="AM9" s="58">
        <f>AA9*'Stroke Epi'!$X$31</f>
        <v>0</v>
      </c>
      <c r="AN9" s="93">
        <f t="shared" si="3"/>
        <v>0</v>
      </c>
      <c r="AO9" s="93">
        <f t="shared" si="5"/>
        <v>0</v>
      </c>
    </row>
    <row r="10" spans="1:41">
      <c r="A10" s="58">
        <v>12</v>
      </c>
      <c r="B10" s="93">
        <f>'Mortal Baseline'!C10*('Bowel Cancer Epi'!$B$48*'Bowel Cancer Epi'!B$90)</f>
        <v>0</v>
      </c>
      <c r="C10" s="93">
        <f>'Mortal Baseline'!D10*('Bowel Cancer Epi'!$B$48*'Bowel Cancer Epi'!C$90)</f>
        <v>0</v>
      </c>
      <c r="D10" s="93">
        <f>'Mortal Baseline'!E10*('Bowel Cancer Epi'!$B$48*'Bowel Cancer Epi'!D$90)</f>
        <v>0</v>
      </c>
      <c r="E10" s="93">
        <f>'Mortal Baseline'!F10*('Bowel Cancer Epi'!$B$48*'Bowel Cancer Epi'!E$90)</f>
        <v>0</v>
      </c>
      <c r="F10" s="93">
        <f>'Mortal Baseline'!G10*('Bowel Cancer Epi'!$B$48*'Bowel Cancer Epi'!F$90)</f>
        <v>0</v>
      </c>
      <c r="G10" s="93">
        <f t="shared" si="0"/>
        <v>0</v>
      </c>
      <c r="H10" s="2">
        <f>B10/'Mortal Baseline'!C10</f>
        <v>0</v>
      </c>
      <c r="I10" s="2">
        <f>C10/'Mortal Baseline'!D10</f>
        <v>0</v>
      </c>
      <c r="J10" s="2">
        <f>D10/'Mortal Baseline'!E10</f>
        <v>0</v>
      </c>
      <c r="K10" s="2">
        <f>E10/'Mortal Baseline'!F10</f>
        <v>0</v>
      </c>
      <c r="L10" s="2">
        <f>F10/'Mortal Baseline'!G10</f>
        <v>0</v>
      </c>
      <c r="M10" s="2">
        <f>SUM(B10:F10)/SUM('Mortal Baseline'!C10:G10)</f>
        <v>0</v>
      </c>
      <c r="N10" s="93">
        <f>B10*'Bowel Cancer Epi'!$I$48</f>
        <v>0</v>
      </c>
      <c r="O10" s="93">
        <f>C10*'Bowel Cancer Epi'!$I$48</f>
        <v>0</v>
      </c>
      <c r="P10" s="93">
        <f>D10*'Bowel Cancer Epi'!$I$48</f>
        <v>0</v>
      </c>
      <c r="Q10" s="93">
        <f>E10*'Bowel Cancer Epi'!$I$48</f>
        <v>0</v>
      </c>
      <c r="R10" s="93">
        <f>F10*'Bowel Cancer Epi'!$I$48</f>
        <v>0</v>
      </c>
      <c r="S10" s="93">
        <f t="shared" si="1"/>
        <v>0</v>
      </c>
      <c r="T10" s="93">
        <f t="shared" si="4"/>
        <v>0</v>
      </c>
      <c r="U10" s="2"/>
      <c r="V10" s="2"/>
      <c r="W10" s="93">
        <f>'Mortal Baseline'!X10*('Bowel Cancer Epi'!$N$48*'Bowel Cancer Epi'!B$99)</f>
        <v>0</v>
      </c>
      <c r="X10" s="93">
        <f>'Mortal Baseline'!Y10*('Bowel Cancer Epi'!$N$48*'Bowel Cancer Epi'!C$99)</f>
        <v>0</v>
      </c>
      <c r="Y10" s="93">
        <f>'Mortal Baseline'!Z10*('Bowel Cancer Epi'!$N$48*'Bowel Cancer Epi'!D$99)</f>
        <v>0</v>
      </c>
      <c r="Z10" s="93">
        <f>'Mortal Baseline'!AA10*('Bowel Cancer Epi'!$N$48*'Bowel Cancer Epi'!E$99)</f>
        <v>0</v>
      </c>
      <c r="AA10" s="93">
        <f>'Mortal Baseline'!AB10*('Bowel Cancer Epi'!$N$48*'Bowel Cancer Epi'!F$99)</f>
        <v>0</v>
      </c>
      <c r="AB10" s="93">
        <f t="shared" si="2"/>
        <v>0</v>
      </c>
      <c r="AC10" s="2">
        <f>W10/'Mortal Baseline'!X10</f>
        <v>0</v>
      </c>
      <c r="AD10" s="2">
        <f>X10/'Mortal Baseline'!Y10</f>
        <v>0</v>
      </c>
      <c r="AE10" s="2">
        <f>Y10/'Mortal Baseline'!Z10</f>
        <v>0</v>
      </c>
      <c r="AF10" s="2">
        <f>Z10/'Mortal Baseline'!AA10</f>
        <v>0</v>
      </c>
      <c r="AG10" s="2">
        <f>AA10/'Mortal Baseline'!AB10</f>
        <v>0</v>
      </c>
      <c r="AH10" s="2">
        <f>SUM(W10:AA10)/SUM('Mortal Baseline'!X10:AB10)</f>
        <v>0</v>
      </c>
      <c r="AI10" s="58">
        <f>W10*'Stroke Epi'!$X$31</f>
        <v>0</v>
      </c>
      <c r="AJ10" s="58">
        <f>X10*'Stroke Epi'!$X$31</f>
        <v>0</v>
      </c>
      <c r="AK10" s="58">
        <f>Y10*'Stroke Epi'!$X$31</f>
        <v>0</v>
      </c>
      <c r="AL10" s="58">
        <f>Z10*'Stroke Epi'!$X$31</f>
        <v>0</v>
      </c>
      <c r="AM10" s="58">
        <f>AA10*'Stroke Epi'!$X$31</f>
        <v>0</v>
      </c>
      <c r="AN10" s="93">
        <f t="shared" si="3"/>
        <v>0</v>
      </c>
      <c r="AO10" s="93">
        <f t="shared" si="5"/>
        <v>0</v>
      </c>
    </row>
    <row r="11" spans="1:41">
      <c r="A11" s="58">
        <v>13</v>
      </c>
      <c r="B11" s="93">
        <f>'Mortal Baseline'!C11*('Bowel Cancer Epi'!$B$48*'Bowel Cancer Epi'!B$90)</f>
        <v>0</v>
      </c>
      <c r="C11" s="93">
        <f>'Mortal Baseline'!D11*('Bowel Cancer Epi'!$B$48*'Bowel Cancer Epi'!C$90)</f>
        <v>0</v>
      </c>
      <c r="D11" s="93">
        <f>'Mortal Baseline'!E11*('Bowel Cancer Epi'!$B$48*'Bowel Cancer Epi'!D$90)</f>
        <v>0</v>
      </c>
      <c r="E11" s="93">
        <f>'Mortal Baseline'!F11*('Bowel Cancer Epi'!$B$48*'Bowel Cancer Epi'!E$90)</f>
        <v>0</v>
      </c>
      <c r="F11" s="93">
        <f>'Mortal Baseline'!G11*('Bowel Cancer Epi'!$B$48*'Bowel Cancer Epi'!F$90)</f>
        <v>0</v>
      </c>
      <c r="G11" s="93">
        <f t="shared" si="0"/>
        <v>0</v>
      </c>
      <c r="H11" s="2">
        <f>B11/'Mortal Baseline'!C11</f>
        <v>0</v>
      </c>
      <c r="I11" s="2">
        <f>C11/'Mortal Baseline'!D11</f>
        <v>0</v>
      </c>
      <c r="J11" s="2">
        <f>D11/'Mortal Baseline'!E11</f>
        <v>0</v>
      </c>
      <c r="K11" s="2">
        <f>E11/'Mortal Baseline'!F11</f>
        <v>0</v>
      </c>
      <c r="L11" s="2">
        <f>F11/'Mortal Baseline'!G11</f>
        <v>0</v>
      </c>
      <c r="M11" s="2">
        <f>SUM(B11:F11)/SUM('Mortal Baseline'!C11:G11)</f>
        <v>0</v>
      </c>
      <c r="N11" s="93">
        <f>B11*'Bowel Cancer Epi'!$I$48</f>
        <v>0</v>
      </c>
      <c r="O11" s="93">
        <f>C11*'Bowel Cancer Epi'!$I$48</f>
        <v>0</v>
      </c>
      <c r="P11" s="93">
        <f>D11*'Bowel Cancer Epi'!$I$48</f>
        <v>0</v>
      </c>
      <c r="Q11" s="93">
        <f>E11*'Bowel Cancer Epi'!$I$48</f>
        <v>0</v>
      </c>
      <c r="R11" s="93">
        <f>F11*'Bowel Cancer Epi'!$I$48</f>
        <v>0</v>
      </c>
      <c r="S11" s="93">
        <f t="shared" si="1"/>
        <v>0</v>
      </c>
      <c r="T11" s="93">
        <f t="shared" si="4"/>
        <v>0</v>
      </c>
      <c r="U11" s="2"/>
      <c r="V11" s="2"/>
      <c r="W11" s="93">
        <f>'Mortal Baseline'!X11*('Bowel Cancer Epi'!$N$48*'Bowel Cancer Epi'!B$99)</f>
        <v>0</v>
      </c>
      <c r="X11" s="93">
        <f>'Mortal Baseline'!Y11*('Bowel Cancer Epi'!$N$48*'Bowel Cancer Epi'!C$99)</f>
        <v>0</v>
      </c>
      <c r="Y11" s="93">
        <f>'Mortal Baseline'!Z11*('Bowel Cancer Epi'!$N$48*'Bowel Cancer Epi'!D$99)</f>
        <v>0</v>
      </c>
      <c r="Z11" s="93">
        <f>'Mortal Baseline'!AA11*('Bowel Cancer Epi'!$N$48*'Bowel Cancer Epi'!E$99)</f>
        <v>0</v>
      </c>
      <c r="AA11" s="93">
        <f>'Mortal Baseline'!AB11*('Bowel Cancer Epi'!$N$48*'Bowel Cancer Epi'!F$99)</f>
        <v>0</v>
      </c>
      <c r="AB11" s="93">
        <f t="shared" si="2"/>
        <v>0</v>
      </c>
      <c r="AC11" s="2">
        <f>W11/'Mortal Baseline'!X11</f>
        <v>0</v>
      </c>
      <c r="AD11" s="2">
        <f>X11/'Mortal Baseline'!Y11</f>
        <v>0</v>
      </c>
      <c r="AE11" s="2">
        <f>Y11/'Mortal Baseline'!Z11</f>
        <v>0</v>
      </c>
      <c r="AF11" s="2">
        <f>Z11/'Mortal Baseline'!AA11</f>
        <v>0</v>
      </c>
      <c r="AG11" s="2">
        <f>AA11/'Mortal Baseline'!AB11</f>
        <v>0</v>
      </c>
      <c r="AH11" s="2">
        <f>SUM(W11:AA11)/SUM('Mortal Baseline'!X11:AB11)</f>
        <v>0</v>
      </c>
      <c r="AI11" s="58">
        <f>W11*'Stroke Epi'!$X$31</f>
        <v>0</v>
      </c>
      <c r="AJ11" s="58">
        <f>X11*'Stroke Epi'!$X$31</f>
        <v>0</v>
      </c>
      <c r="AK11" s="58">
        <f>Y11*'Stroke Epi'!$X$31</f>
        <v>0</v>
      </c>
      <c r="AL11" s="58">
        <f>Z11*'Stroke Epi'!$X$31</f>
        <v>0</v>
      </c>
      <c r="AM11" s="58">
        <f>AA11*'Stroke Epi'!$X$31</f>
        <v>0</v>
      </c>
      <c r="AN11" s="93">
        <f t="shared" si="3"/>
        <v>0</v>
      </c>
      <c r="AO11" s="93">
        <f t="shared" si="5"/>
        <v>0</v>
      </c>
    </row>
    <row r="12" spans="1:41">
      <c r="A12" s="58">
        <v>14</v>
      </c>
      <c r="B12" s="93">
        <f>'Mortal Baseline'!C12*('Bowel Cancer Epi'!$B$48*'Bowel Cancer Epi'!B$90)</f>
        <v>0</v>
      </c>
      <c r="C12" s="93">
        <f>'Mortal Baseline'!D12*('Bowel Cancer Epi'!$B$48*'Bowel Cancer Epi'!C$90)</f>
        <v>0</v>
      </c>
      <c r="D12" s="93">
        <f>'Mortal Baseline'!E12*('Bowel Cancer Epi'!$B$48*'Bowel Cancer Epi'!D$90)</f>
        <v>0</v>
      </c>
      <c r="E12" s="93">
        <f>'Mortal Baseline'!F12*('Bowel Cancer Epi'!$B$48*'Bowel Cancer Epi'!E$90)</f>
        <v>0</v>
      </c>
      <c r="F12" s="93">
        <f>'Mortal Baseline'!G12*('Bowel Cancer Epi'!$B$48*'Bowel Cancer Epi'!F$90)</f>
        <v>0</v>
      </c>
      <c r="G12" s="93">
        <f t="shared" si="0"/>
        <v>0</v>
      </c>
      <c r="H12" s="2">
        <f>B12/'Mortal Baseline'!C12</f>
        <v>0</v>
      </c>
      <c r="I12" s="2">
        <f>C12/'Mortal Baseline'!D12</f>
        <v>0</v>
      </c>
      <c r="J12" s="2">
        <f>D12/'Mortal Baseline'!E12</f>
        <v>0</v>
      </c>
      <c r="K12" s="2">
        <f>E12/'Mortal Baseline'!F12</f>
        <v>0</v>
      </c>
      <c r="L12" s="2">
        <f>F12/'Mortal Baseline'!G12</f>
        <v>0</v>
      </c>
      <c r="M12" s="2">
        <f>SUM(B12:F12)/SUM('Mortal Baseline'!C12:G12)</f>
        <v>0</v>
      </c>
      <c r="N12" s="93">
        <f>B12*'Bowel Cancer Epi'!$I$48</f>
        <v>0</v>
      </c>
      <c r="O12" s="93">
        <f>C12*'Bowel Cancer Epi'!$I$48</f>
        <v>0</v>
      </c>
      <c r="P12" s="93">
        <f>D12*'Bowel Cancer Epi'!$I$48</f>
        <v>0</v>
      </c>
      <c r="Q12" s="93">
        <f>E12*'Bowel Cancer Epi'!$I$48</f>
        <v>0</v>
      </c>
      <c r="R12" s="93">
        <f>F12*'Bowel Cancer Epi'!$I$48</f>
        <v>0</v>
      </c>
      <c r="S12" s="93">
        <f t="shared" si="1"/>
        <v>0</v>
      </c>
      <c r="T12" s="93">
        <f t="shared" si="4"/>
        <v>0</v>
      </c>
      <c r="U12" s="2"/>
      <c r="V12" s="2"/>
      <c r="W12" s="93">
        <f>'Mortal Baseline'!X12*('Bowel Cancer Epi'!$N$48*'Bowel Cancer Epi'!B$99)</f>
        <v>0</v>
      </c>
      <c r="X12" s="93">
        <f>'Mortal Baseline'!Y12*('Bowel Cancer Epi'!$N$48*'Bowel Cancer Epi'!C$99)</f>
        <v>0</v>
      </c>
      <c r="Y12" s="93">
        <f>'Mortal Baseline'!Z12*('Bowel Cancer Epi'!$N$48*'Bowel Cancer Epi'!D$99)</f>
        <v>0</v>
      </c>
      <c r="Z12" s="93">
        <f>'Mortal Baseline'!AA12*('Bowel Cancer Epi'!$N$48*'Bowel Cancer Epi'!E$99)</f>
        <v>0</v>
      </c>
      <c r="AA12" s="93">
        <f>'Mortal Baseline'!AB12*('Bowel Cancer Epi'!$N$48*'Bowel Cancer Epi'!F$99)</f>
        <v>0</v>
      </c>
      <c r="AB12" s="93">
        <f t="shared" si="2"/>
        <v>0</v>
      </c>
      <c r="AC12" s="2">
        <f>W12/'Mortal Baseline'!X12</f>
        <v>0</v>
      </c>
      <c r="AD12" s="2">
        <f>X12/'Mortal Baseline'!Y12</f>
        <v>0</v>
      </c>
      <c r="AE12" s="2">
        <f>Y12/'Mortal Baseline'!Z12</f>
        <v>0</v>
      </c>
      <c r="AF12" s="2">
        <f>Z12/'Mortal Baseline'!AA12</f>
        <v>0</v>
      </c>
      <c r="AG12" s="2">
        <f>AA12/'Mortal Baseline'!AB12</f>
        <v>0</v>
      </c>
      <c r="AH12" s="2">
        <f>SUM(W12:AA12)/SUM('Mortal Baseline'!X12:AB12)</f>
        <v>0</v>
      </c>
      <c r="AI12" s="58">
        <f>W12*'Stroke Epi'!$X$31</f>
        <v>0</v>
      </c>
      <c r="AJ12" s="58">
        <f>X12*'Stroke Epi'!$X$31</f>
        <v>0</v>
      </c>
      <c r="AK12" s="58">
        <f>Y12*'Stroke Epi'!$X$31</f>
        <v>0</v>
      </c>
      <c r="AL12" s="58">
        <f>Z12*'Stroke Epi'!$X$31</f>
        <v>0</v>
      </c>
      <c r="AM12" s="58">
        <f>AA12*'Stroke Epi'!$X$31</f>
        <v>0</v>
      </c>
      <c r="AN12" s="93">
        <f t="shared" si="3"/>
        <v>0</v>
      </c>
      <c r="AO12" s="93">
        <f t="shared" si="5"/>
        <v>0</v>
      </c>
    </row>
    <row r="13" spans="1:41">
      <c r="A13" s="58">
        <v>15</v>
      </c>
      <c r="B13" s="93">
        <f>'Mortal Baseline'!C13*('Bowel Cancer Epi'!$B$49*'Bowel Cancer Epi'!B$90)</f>
        <v>0</v>
      </c>
      <c r="C13" s="93">
        <f>'Mortal Baseline'!D13*('Bowel Cancer Epi'!$B$49*'Bowel Cancer Epi'!C$90)</f>
        <v>0</v>
      </c>
      <c r="D13" s="93">
        <f>'Mortal Baseline'!E13*('Bowel Cancer Epi'!$B$49*'Bowel Cancer Epi'!D$90)</f>
        <v>0</v>
      </c>
      <c r="E13" s="93">
        <f>'Mortal Baseline'!F13*('Bowel Cancer Epi'!$B$49*'Bowel Cancer Epi'!E$90)</f>
        <v>0</v>
      </c>
      <c r="F13" s="93">
        <f>'Mortal Baseline'!G13*('Bowel Cancer Epi'!$B$49*'Bowel Cancer Epi'!F$90)</f>
        <v>0</v>
      </c>
      <c r="G13" s="93">
        <f t="shared" si="0"/>
        <v>0</v>
      </c>
      <c r="H13" s="2">
        <f>B13/'Mortal Baseline'!C13</f>
        <v>0</v>
      </c>
      <c r="I13" s="2">
        <f>C13/'Mortal Baseline'!D13</f>
        <v>0</v>
      </c>
      <c r="J13" s="2">
        <f>D13/'Mortal Baseline'!E13</f>
        <v>0</v>
      </c>
      <c r="K13" s="2">
        <f>E13/'Mortal Baseline'!F13</f>
        <v>0</v>
      </c>
      <c r="L13" s="2">
        <f>F13/'Mortal Baseline'!G13</f>
        <v>0</v>
      </c>
      <c r="M13" s="2">
        <f>SUM(B13:F13)/SUM('Mortal Baseline'!C13:G13)</f>
        <v>0</v>
      </c>
      <c r="N13" s="93">
        <f>B13*'Bowel Cancer Epi'!$I$49</f>
        <v>0</v>
      </c>
      <c r="O13" s="93">
        <f>C13*'Bowel Cancer Epi'!$I$49</f>
        <v>0</v>
      </c>
      <c r="P13" s="93">
        <f>D13*'Bowel Cancer Epi'!$I$49</f>
        <v>0</v>
      </c>
      <c r="Q13" s="93">
        <f>E13*'Bowel Cancer Epi'!$I$49</f>
        <v>0</v>
      </c>
      <c r="R13" s="93">
        <f>F13*'Bowel Cancer Epi'!$I$49</f>
        <v>0</v>
      </c>
      <c r="S13" s="93">
        <f t="shared" si="1"/>
        <v>0</v>
      </c>
      <c r="T13" s="93">
        <f t="shared" si="4"/>
        <v>0</v>
      </c>
      <c r="U13" s="2"/>
      <c r="V13" s="2"/>
      <c r="W13" s="93">
        <f>'Mortal Baseline'!X13*('Bowel Cancer Epi'!$N$49*'Bowel Cancer Epi'!B$99)</f>
        <v>0</v>
      </c>
      <c r="X13" s="93">
        <f>'Mortal Baseline'!Y13*('Bowel Cancer Epi'!$N$49*'Bowel Cancer Epi'!C$99)</f>
        <v>0</v>
      </c>
      <c r="Y13" s="93">
        <f>'Mortal Baseline'!Z13*('Bowel Cancer Epi'!$N$49*'Bowel Cancer Epi'!D$99)</f>
        <v>0</v>
      </c>
      <c r="Z13" s="93">
        <f>'Mortal Baseline'!AA13*('Bowel Cancer Epi'!$N$49*'Bowel Cancer Epi'!E$99)</f>
        <v>0</v>
      </c>
      <c r="AA13" s="93">
        <f>'Mortal Baseline'!AB13*('Bowel Cancer Epi'!$N$49*'Bowel Cancer Epi'!F$99)</f>
        <v>0</v>
      </c>
      <c r="AB13" s="93">
        <f t="shared" si="2"/>
        <v>0</v>
      </c>
      <c r="AC13" s="2">
        <f>W13/'Mortal Baseline'!X13</f>
        <v>0</v>
      </c>
      <c r="AD13" s="2">
        <f>X13/'Mortal Baseline'!Y13</f>
        <v>0</v>
      </c>
      <c r="AE13" s="2">
        <f>Y13/'Mortal Baseline'!Z13</f>
        <v>0</v>
      </c>
      <c r="AF13" s="2">
        <f>Z13/'Mortal Baseline'!AA13</f>
        <v>0</v>
      </c>
      <c r="AG13" s="2">
        <f>AA13/'Mortal Baseline'!AB13</f>
        <v>0</v>
      </c>
      <c r="AH13" s="2">
        <f>SUM(W13:AA13)/SUM('Mortal Baseline'!X13:AB13)</f>
        <v>0</v>
      </c>
      <c r="AI13" s="58">
        <f>W13*'Stroke Epi'!$X$32</f>
        <v>0</v>
      </c>
      <c r="AJ13" s="58">
        <f>X13*'Stroke Epi'!$X$32</f>
        <v>0</v>
      </c>
      <c r="AK13" s="58">
        <f>Y13*'Stroke Epi'!$X$32</f>
        <v>0</v>
      </c>
      <c r="AL13" s="58">
        <f>Z13*'Stroke Epi'!$X$32</f>
        <v>0</v>
      </c>
      <c r="AM13" s="58">
        <f>AA13*'Stroke Epi'!$X$32</f>
        <v>0</v>
      </c>
      <c r="AN13" s="93">
        <f t="shared" si="3"/>
        <v>0</v>
      </c>
      <c r="AO13" s="93">
        <f t="shared" si="5"/>
        <v>0</v>
      </c>
    </row>
    <row r="14" spans="1:41">
      <c r="A14" s="58">
        <v>16</v>
      </c>
      <c r="B14" s="93">
        <f>'Mortal Baseline'!C14*('Bowel Cancer Epi'!$B$49*'Bowel Cancer Epi'!B$90)</f>
        <v>0</v>
      </c>
      <c r="C14" s="93">
        <f>'Mortal Baseline'!D14*('Bowel Cancer Epi'!$B$49*'Bowel Cancer Epi'!C$90)</f>
        <v>0</v>
      </c>
      <c r="D14" s="93">
        <f>'Mortal Baseline'!E14*('Bowel Cancer Epi'!$B$49*'Bowel Cancer Epi'!D$90)</f>
        <v>0</v>
      </c>
      <c r="E14" s="93">
        <f>'Mortal Baseline'!F14*('Bowel Cancer Epi'!$B$49*'Bowel Cancer Epi'!E$90)</f>
        <v>0</v>
      </c>
      <c r="F14" s="93">
        <f>'Mortal Baseline'!G14*('Bowel Cancer Epi'!$B$49*'Bowel Cancer Epi'!F$90)</f>
        <v>0</v>
      </c>
      <c r="G14" s="93">
        <f t="shared" si="0"/>
        <v>0</v>
      </c>
      <c r="H14" s="2">
        <f>B14/'Mortal Baseline'!C14</f>
        <v>0</v>
      </c>
      <c r="I14" s="2">
        <f>C14/'Mortal Baseline'!D14</f>
        <v>0</v>
      </c>
      <c r="J14" s="2">
        <f>D14/'Mortal Baseline'!E14</f>
        <v>0</v>
      </c>
      <c r="K14" s="2">
        <f>E14/'Mortal Baseline'!F14</f>
        <v>0</v>
      </c>
      <c r="L14" s="2">
        <f>F14/'Mortal Baseline'!G14</f>
        <v>0</v>
      </c>
      <c r="M14" s="2">
        <f>SUM(B14:F14)/SUM('Mortal Baseline'!C14:G14)</f>
        <v>0</v>
      </c>
      <c r="N14" s="93">
        <f>B14*'Bowel Cancer Epi'!$I$49</f>
        <v>0</v>
      </c>
      <c r="O14" s="93">
        <f>C14*'Bowel Cancer Epi'!$I$49</f>
        <v>0</v>
      </c>
      <c r="P14" s="93">
        <f>D14*'Bowel Cancer Epi'!$I$49</f>
        <v>0</v>
      </c>
      <c r="Q14" s="93">
        <f>E14*'Bowel Cancer Epi'!$I$49</f>
        <v>0</v>
      </c>
      <c r="R14" s="93">
        <f>F14*'Bowel Cancer Epi'!$I$49</f>
        <v>0</v>
      </c>
      <c r="S14" s="93">
        <f t="shared" si="1"/>
        <v>0</v>
      </c>
      <c r="T14" s="93">
        <f t="shared" si="4"/>
        <v>0</v>
      </c>
      <c r="U14" s="2"/>
      <c r="V14" s="2"/>
      <c r="W14" s="93">
        <f>'Mortal Baseline'!X14*('Bowel Cancer Epi'!$N$49*'Bowel Cancer Epi'!B$99)</f>
        <v>0</v>
      </c>
      <c r="X14" s="93">
        <f>'Mortal Baseline'!Y14*('Bowel Cancer Epi'!$N$49*'Bowel Cancer Epi'!C$99)</f>
        <v>0</v>
      </c>
      <c r="Y14" s="93">
        <f>'Mortal Baseline'!Z14*('Bowel Cancer Epi'!$N$49*'Bowel Cancer Epi'!D$99)</f>
        <v>0</v>
      </c>
      <c r="Z14" s="93">
        <f>'Mortal Baseline'!AA14*('Bowel Cancer Epi'!$N$49*'Bowel Cancer Epi'!E$99)</f>
        <v>0</v>
      </c>
      <c r="AA14" s="93">
        <f>'Mortal Baseline'!AB14*('Bowel Cancer Epi'!$N$49*'Bowel Cancer Epi'!F$99)</f>
        <v>0</v>
      </c>
      <c r="AB14" s="93">
        <f t="shared" si="2"/>
        <v>0</v>
      </c>
      <c r="AC14" s="2">
        <f>W14/'Mortal Baseline'!X14</f>
        <v>0</v>
      </c>
      <c r="AD14" s="2">
        <f>X14/'Mortal Baseline'!Y14</f>
        <v>0</v>
      </c>
      <c r="AE14" s="2">
        <f>Y14/'Mortal Baseline'!Z14</f>
        <v>0</v>
      </c>
      <c r="AF14" s="2">
        <f>Z14/'Mortal Baseline'!AA14</f>
        <v>0</v>
      </c>
      <c r="AG14" s="2">
        <f>AA14/'Mortal Baseline'!AB14</f>
        <v>0</v>
      </c>
      <c r="AH14" s="2">
        <f>SUM(W14:AA14)/SUM('Mortal Baseline'!X14:AB14)</f>
        <v>0</v>
      </c>
      <c r="AI14" s="58">
        <f>W14*'Stroke Epi'!$X$32</f>
        <v>0</v>
      </c>
      <c r="AJ14" s="58">
        <f>X14*'Stroke Epi'!$X$32</f>
        <v>0</v>
      </c>
      <c r="AK14" s="58">
        <f>Y14*'Stroke Epi'!$X$32</f>
        <v>0</v>
      </c>
      <c r="AL14" s="58">
        <f>Z14*'Stroke Epi'!$X$32</f>
        <v>0</v>
      </c>
      <c r="AM14" s="58">
        <f>AA14*'Stroke Epi'!$X$32</f>
        <v>0</v>
      </c>
      <c r="AN14" s="93">
        <f t="shared" si="3"/>
        <v>0</v>
      </c>
      <c r="AO14" s="93">
        <f t="shared" si="5"/>
        <v>0</v>
      </c>
    </row>
    <row r="15" spans="1:41">
      <c r="A15" s="58">
        <v>17</v>
      </c>
      <c r="B15" s="93">
        <f>'Mortal Baseline'!C15*('Bowel Cancer Epi'!$B$49*'Bowel Cancer Epi'!B$90)</f>
        <v>0</v>
      </c>
      <c r="C15" s="93">
        <f>'Mortal Baseline'!D15*('Bowel Cancer Epi'!$B$49*'Bowel Cancer Epi'!C$90)</f>
        <v>0</v>
      </c>
      <c r="D15" s="93">
        <f>'Mortal Baseline'!E15*('Bowel Cancer Epi'!$B$49*'Bowel Cancer Epi'!D$90)</f>
        <v>0</v>
      </c>
      <c r="E15" s="93">
        <f>'Mortal Baseline'!F15*('Bowel Cancer Epi'!$B$49*'Bowel Cancer Epi'!E$90)</f>
        <v>0</v>
      </c>
      <c r="F15" s="93">
        <f>'Mortal Baseline'!G15*('Bowel Cancer Epi'!$B$49*'Bowel Cancer Epi'!F$90)</f>
        <v>0</v>
      </c>
      <c r="G15" s="93">
        <f t="shared" si="0"/>
        <v>0</v>
      </c>
      <c r="H15" s="2">
        <f>B15/'Mortal Baseline'!C15</f>
        <v>0</v>
      </c>
      <c r="I15" s="2">
        <f>C15/'Mortal Baseline'!D15</f>
        <v>0</v>
      </c>
      <c r="J15" s="2">
        <f>D15/'Mortal Baseline'!E15</f>
        <v>0</v>
      </c>
      <c r="K15" s="2">
        <f>E15/'Mortal Baseline'!F15</f>
        <v>0</v>
      </c>
      <c r="L15" s="2">
        <f>F15/'Mortal Baseline'!G15</f>
        <v>0</v>
      </c>
      <c r="M15" s="2">
        <f>SUM(B15:F15)/SUM('Mortal Baseline'!C15:G15)</f>
        <v>0</v>
      </c>
      <c r="N15" s="93">
        <f>B15*'Bowel Cancer Epi'!$I$49</f>
        <v>0</v>
      </c>
      <c r="O15" s="93">
        <f>C15*'Bowel Cancer Epi'!$I$49</f>
        <v>0</v>
      </c>
      <c r="P15" s="93">
        <f>D15*'Bowel Cancer Epi'!$I$49</f>
        <v>0</v>
      </c>
      <c r="Q15" s="93">
        <f>E15*'Bowel Cancer Epi'!$I$49</f>
        <v>0</v>
      </c>
      <c r="R15" s="93">
        <f>F15*'Bowel Cancer Epi'!$I$49</f>
        <v>0</v>
      </c>
      <c r="S15" s="93">
        <f t="shared" si="1"/>
        <v>0</v>
      </c>
      <c r="T15" s="93">
        <f t="shared" si="4"/>
        <v>0</v>
      </c>
      <c r="U15" s="2"/>
      <c r="V15" s="2"/>
      <c r="W15" s="93">
        <f>'Mortal Baseline'!X15*('Bowel Cancer Epi'!$N$49*'Bowel Cancer Epi'!B$99)</f>
        <v>0</v>
      </c>
      <c r="X15" s="93">
        <f>'Mortal Baseline'!Y15*('Bowel Cancer Epi'!$N$49*'Bowel Cancer Epi'!C$99)</f>
        <v>0</v>
      </c>
      <c r="Y15" s="93">
        <f>'Mortal Baseline'!Z15*('Bowel Cancer Epi'!$N$49*'Bowel Cancer Epi'!D$99)</f>
        <v>0</v>
      </c>
      <c r="Z15" s="93">
        <f>'Mortal Baseline'!AA15*('Bowel Cancer Epi'!$N$49*'Bowel Cancer Epi'!E$99)</f>
        <v>0</v>
      </c>
      <c r="AA15" s="93">
        <f>'Mortal Baseline'!AB15*('Bowel Cancer Epi'!$N$49*'Bowel Cancer Epi'!F$99)</f>
        <v>0</v>
      </c>
      <c r="AB15" s="93">
        <f t="shared" si="2"/>
        <v>0</v>
      </c>
      <c r="AC15" s="2">
        <f>W15/'Mortal Baseline'!X15</f>
        <v>0</v>
      </c>
      <c r="AD15" s="2">
        <f>X15/'Mortal Baseline'!Y15</f>
        <v>0</v>
      </c>
      <c r="AE15" s="2">
        <f>Y15/'Mortal Baseline'!Z15</f>
        <v>0</v>
      </c>
      <c r="AF15" s="2">
        <f>Z15/'Mortal Baseline'!AA15</f>
        <v>0</v>
      </c>
      <c r="AG15" s="2">
        <f>AA15/'Mortal Baseline'!AB15</f>
        <v>0</v>
      </c>
      <c r="AH15" s="2">
        <f>SUM(W15:AA15)/SUM('Mortal Baseline'!X15:AB15)</f>
        <v>0</v>
      </c>
      <c r="AI15" s="58">
        <f>W15*'Stroke Epi'!$X$32</f>
        <v>0</v>
      </c>
      <c r="AJ15" s="58">
        <f>X15*'Stroke Epi'!$X$32</f>
        <v>0</v>
      </c>
      <c r="AK15" s="58">
        <f>Y15*'Stroke Epi'!$X$32</f>
        <v>0</v>
      </c>
      <c r="AL15" s="58">
        <f>Z15*'Stroke Epi'!$X$32</f>
        <v>0</v>
      </c>
      <c r="AM15" s="58">
        <f>AA15*'Stroke Epi'!$X$32</f>
        <v>0</v>
      </c>
      <c r="AN15" s="93">
        <f t="shared" si="3"/>
        <v>0</v>
      </c>
      <c r="AO15" s="93">
        <f t="shared" si="5"/>
        <v>0</v>
      </c>
    </row>
    <row r="16" spans="1:41">
      <c r="A16" s="58">
        <v>18</v>
      </c>
      <c r="B16" s="93">
        <f>'Mortal Baseline'!C16*('Bowel Cancer Epi'!$B$49*'Bowel Cancer Epi'!B$90)</f>
        <v>0</v>
      </c>
      <c r="C16" s="93">
        <f>'Mortal Baseline'!D16*('Bowel Cancer Epi'!$B$49*'Bowel Cancer Epi'!C$90)</f>
        <v>0</v>
      </c>
      <c r="D16" s="93">
        <f>'Mortal Baseline'!E16*('Bowel Cancer Epi'!$B$49*'Bowel Cancer Epi'!D$90)</f>
        <v>0</v>
      </c>
      <c r="E16" s="93">
        <f>'Mortal Baseline'!F16*('Bowel Cancer Epi'!$B$49*'Bowel Cancer Epi'!E$90)</f>
        <v>0</v>
      </c>
      <c r="F16" s="93">
        <f>'Mortal Baseline'!G16*('Bowel Cancer Epi'!$B$49*'Bowel Cancer Epi'!F$90)</f>
        <v>0</v>
      </c>
      <c r="G16" s="93">
        <f t="shared" si="0"/>
        <v>0</v>
      </c>
      <c r="H16" s="2">
        <f>B16/'Mortal Baseline'!C16</f>
        <v>0</v>
      </c>
      <c r="I16" s="2">
        <f>C16/'Mortal Baseline'!D16</f>
        <v>0</v>
      </c>
      <c r="J16" s="2">
        <f>D16/'Mortal Baseline'!E16</f>
        <v>0</v>
      </c>
      <c r="K16" s="2">
        <f>E16/'Mortal Baseline'!F16</f>
        <v>0</v>
      </c>
      <c r="L16" s="2">
        <f>F16/'Mortal Baseline'!G16</f>
        <v>0</v>
      </c>
      <c r="M16" s="2">
        <f>SUM(B16:F16)/SUM('Mortal Baseline'!C16:G16)</f>
        <v>0</v>
      </c>
      <c r="N16" s="93">
        <f>B16*'Bowel Cancer Epi'!$I$49</f>
        <v>0</v>
      </c>
      <c r="O16" s="93">
        <f>C16*'Bowel Cancer Epi'!$I$49</f>
        <v>0</v>
      </c>
      <c r="P16" s="93">
        <f>D16*'Bowel Cancer Epi'!$I$49</f>
        <v>0</v>
      </c>
      <c r="Q16" s="93">
        <f>E16*'Bowel Cancer Epi'!$I$49</f>
        <v>0</v>
      </c>
      <c r="R16" s="93">
        <f>F16*'Bowel Cancer Epi'!$I$49</f>
        <v>0</v>
      </c>
      <c r="S16" s="93">
        <f t="shared" si="1"/>
        <v>0</v>
      </c>
      <c r="T16" s="93">
        <f t="shared" si="4"/>
        <v>0</v>
      </c>
      <c r="U16" s="2"/>
      <c r="V16" s="2"/>
      <c r="W16" s="93">
        <f>'Mortal Baseline'!X16*('Bowel Cancer Epi'!$N$49*'Bowel Cancer Epi'!B$99)</f>
        <v>0</v>
      </c>
      <c r="X16" s="93">
        <f>'Mortal Baseline'!Y16*('Bowel Cancer Epi'!$N$49*'Bowel Cancer Epi'!C$99)</f>
        <v>0</v>
      </c>
      <c r="Y16" s="93">
        <f>'Mortal Baseline'!Z16*('Bowel Cancer Epi'!$N$49*'Bowel Cancer Epi'!D$99)</f>
        <v>0</v>
      </c>
      <c r="Z16" s="93">
        <f>'Mortal Baseline'!AA16*('Bowel Cancer Epi'!$N$49*'Bowel Cancer Epi'!E$99)</f>
        <v>0</v>
      </c>
      <c r="AA16" s="93">
        <f>'Mortal Baseline'!AB16*('Bowel Cancer Epi'!$N$49*'Bowel Cancer Epi'!F$99)</f>
        <v>0</v>
      </c>
      <c r="AB16" s="93">
        <f t="shared" si="2"/>
        <v>0</v>
      </c>
      <c r="AC16" s="2">
        <f>W16/'Mortal Baseline'!X16</f>
        <v>0</v>
      </c>
      <c r="AD16" s="2">
        <f>X16/'Mortal Baseline'!Y16</f>
        <v>0</v>
      </c>
      <c r="AE16" s="2">
        <f>Y16/'Mortal Baseline'!Z16</f>
        <v>0</v>
      </c>
      <c r="AF16" s="2">
        <f>Z16/'Mortal Baseline'!AA16</f>
        <v>0</v>
      </c>
      <c r="AG16" s="2">
        <f>AA16/'Mortal Baseline'!AB16</f>
        <v>0</v>
      </c>
      <c r="AH16" s="2">
        <f>SUM(W16:AA16)/SUM('Mortal Baseline'!X16:AB16)</f>
        <v>0</v>
      </c>
      <c r="AI16" s="58">
        <f>W16*'Stroke Epi'!$X$32</f>
        <v>0</v>
      </c>
      <c r="AJ16" s="58">
        <f>X16*'Stroke Epi'!$X$32</f>
        <v>0</v>
      </c>
      <c r="AK16" s="58">
        <f>Y16*'Stroke Epi'!$X$32</f>
        <v>0</v>
      </c>
      <c r="AL16" s="58">
        <f>Z16*'Stroke Epi'!$X$32</f>
        <v>0</v>
      </c>
      <c r="AM16" s="58">
        <f>AA16*'Stroke Epi'!$X$32</f>
        <v>0</v>
      </c>
      <c r="AN16" s="93">
        <f t="shared" si="3"/>
        <v>0</v>
      </c>
      <c r="AO16" s="93">
        <f t="shared" si="5"/>
        <v>0</v>
      </c>
    </row>
    <row r="17" spans="1:41">
      <c r="A17" s="58">
        <v>19</v>
      </c>
      <c r="B17" s="93">
        <f>'Mortal Baseline'!C17*('Bowel Cancer Epi'!$B$49*'Bowel Cancer Epi'!B$90)</f>
        <v>0</v>
      </c>
      <c r="C17" s="93">
        <f>'Mortal Baseline'!D17*('Bowel Cancer Epi'!$B$49*'Bowel Cancer Epi'!C$90)</f>
        <v>0</v>
      </c>
      <c r="D17" s="93">
        <f>'Mortal Baseline'!E17*('Bowel Cancer Epi'!$B$49*'Bowel Cancer Epi'!D$90)</f>
        <v>0</v>
      </c>
      <c r="E17" s="93">
        <f>'Mortal Baseline'!F17*('Bowel Cancer Epi'!$B$49*'Bowel Cancer Epi'!E$90)</f>
        <v>0</v>
      </c>
      <c r="F17" s="93">
        <f>'Mortal Baseline'!G17*('Bowel Cancer Epi'!$B$49*'Bowel Cancer Epi'!F$90)</f>
        <v>0</v>
      </c>
      <c r="G17" s="93">
        <f t="shared" si="0"/>
        <v>0</v>
      </c>
      <c r="H17" s="2">
        <f>B17/'Mortal Baseline'!C17</f>
        <v>0</v>
      </c>
      <c r="I17" s="2">
        <f>C17/'Mortal Baseline'!D17</f>
        <v>0</v>
      </c>
      <c r="J17" s="2">
        <f>D17/'Mortal Baseline'!E17</f>
        <v>0</v>
      </c>
      <c r="K17" s="2">
        <f>E17/'Mortal Baseline'!F17</f>
        <v>0</v>
      </c>
      <c r="L17" s="2">
        <f>F17/'Mortal Baseline'!G17</f>
        <v>0</v>
      </c>
      <c r="M17" s="2">
        <f>SUM(B17:F17)/SUM('Mortal Baseline'!C17:G17)</f>
        <v>0</v>
      </c>
      <c r="N17" s="93">
        <f>B17*'Bowel Cancer Epi'!$I$49</f>
        <v>0</v>
      </c>
      <c r="O17" s="93">
        <f>C17*'Bowel Cancer Epi'!$I$49</f>
        <v>0</v>
      </c>
      <c r="P17" s="93">
        <f>D17*'Bowel Cancer Epi'!$I$49</f>
        <v>0</v>
      </c>
      <c r="Q17" s="93">
        <f>E17*'Bowel Cancer Epi'!$I$49</f>
        <v>0</v>
      </c>
      <c r="R17" s="93">
        <f>F17*'Bowel Cancer Epi'!$I$49</f>
        <v>0</v>
      </c>
      <c r="S17" s="93">
        <f>SUM(N17:R17)</f>
        <v>0</v>
      </c>
      <c r="T17" s="93">
        <f t="shared" si="4"/>
        <v>0</v>
      </c>
      <c r="U17" s="2"/>
      <c r="V17" s="2"/>
      <c r="W17" s="93">
        <f>'Mortal Baseline'!X17*('Bowel Cancer Epi'!$N$49*'Bowel Cancer Epi'!B$99)</f>
        <v>0</v>
      </c>
      <c r="X17" s="93">
        <f>'Mortal Baseline'!Y17*('Bowel Cancer Epi'!$N$49*'Bowel Cancer Epi'!C$99)</f>
        <v>0</v>
      </c>
      <c r="Y17" s="93">
        <f>'Mortal Baseline'!Z17*('Bowel Cancer Epi'!$N$49*'Bowel Cancer Epi'!D$99)</f>
        <v>0</v>
      </c>
      <c r="Z17" s="93">
        <f>'Mortal Baseline'!AA17*('Bowel Cancer Epi'!$N$49*'Bowel Cancer Epi'!E$99)</f>
        <v>0</v>
      </c>
      <c r="AA17" s="93">
        <f>'Mortal Baseline'!AB17*('Bowel Cancer Epi'!$N$49*'Bowel Cancer Epi'!F$99)</f>
        <v>0</v>
      </c>
      <c r="AB17" s="93">
        <f t="shared" si="2"/>
        <v>0</v>
      </c>
      <c r="AC17" s="2">
        <f>W17/'Mortal Baseline'!X17</f>
        <v>0</v>
      </c>
      <c r="AD17" s="2">
        <f>X17/'Mortal Baseline'!Y17</f>
        <v>0</v>
      </c>
      <c r="AE17" s="2">
        <f>Y17/'Mortal Baseline'!Z17</f>
        <v>0</v>
      </c>
      <c r="AF17" s="2">
        <f>Z17/'Mortal Baseline'!AA17</f>
        <v>0</v>
      </c>
      <c r="AG17" s="2">
        <f>AA17/'Mortal Baseline'!AB17</f>
        <v>0</v>
      </c>
      <c r="AH17" s="2">
        <f>SUM(W17:AA17)/SUM('Mortal Baseline'!X17:AB17)</f>
        <v>0</v>
      </c>
      <c r="AI17" s="58">
        <f>W17*'Stroke Epi'!$X$32</f>
        <v>0</v>
      </c>
      <c r="AJ17" s="58">
        <f>X17*'Stroke Epi'!$X$32</f>
        <v>0</v>
      </c>
      <c r="AK17" s="58">
        <f>Y17*'Stroke Epi'!$X$32</f>
        <v>0</v>
      </c>
      <c r="AL17" s="58">
        <f>Z17*'Stroke Epi'!$X$32</f>
        <v>0</v>
      </c>
      <c r="AM17" s="58">
        <f>AA17*'Stroke Epi'!$X$32</f>
        <v>0</v>
      </c>
      <c r="AN17" s="93">
        <f>SUM(AI17:AM17)</f>
        <v>0</v>
      </c>
      <c r="AO17" s="93">
        <f t="shared" si="5"/>
        <v>0</v>
      </c>
    </row>
    <row r="18" spans="1:41">
      <c r="A18" s="58">
        <v>20</v>
      </c>
      <c r="B18" s="93">
        <f>'Mortal Baseline'!C18*('Bowel Cancer Epi'!$B$50*'Bowel Cancer Epi'!B$90)</f>
        <v>0</v>
      </c>
      <c r="C18" s="93">
        <f>'Mortal Baseline'!D18*('Bowel Cancer Epi'!$B$50*'Bowel Cancer Epi'!C$90)</f>
        <v>0</v>
      </c>
      <c r="D18" s="93">
        <f>'Mortal Baseline'!E18*('Bowel Cancer Epi'!$B$50*'Bowel Cancer Epi'!D$90)</f>
        <v>0</v>
      </c>
      <c r="E18" s="93">
        <f>'Mortal Baseline'!F18*('Bowel Cancer Epi'!$B$50*'Bowel Cancer Epi'!E$90)</f>
        <v>0</v>
      </c>
      <c r="F18" s="93">
        <f>'Mortal Baseline'!G18*('Bowel Cancer Epi'!$B$50*'Bowel Cancer Epi'!F$90)</f>
        <v>0</v>
      </c>
      <c r="G18" s="93">
        <f t="shared" si="0"/>
        <v>0</v>
      </c>
      <c r="H18" s="2">
        <f>B18/'Mortal Baseline'!C18</f>
        <v>0</v>
      </c>
      <c r="I18" s="2">
        <f>C18/'Mortal Baseline'!D18</f>
        <v>0</v>
      </c>
      <c r="J18" s="2">
        <f>D18/'Mortal Baseline'!E18</f>
        <v>0</v>
      </c>
      <c r="K18" s="2">
        <f>E18/'Mortal Baseline'!F18</f>
        <v>0</v>
      </c>
      <c r="L18" s="2">
        <f>F18/'Mortal Baseline'!G18</f>
        <v>0</v>
      </c>
      <c r="M18" s="2">
        <f>SUM(B18:F18)/SUM('Mortal Baseline'!C18:G18)</f>
        <v>0</v>
      </c>
      <c r="N18" s="93">
        <f>B18*'Bowel Cancer Epi'!$I$50</f>
        <v>0</v>
      </c>
      <c r="O18" s="93">
        <f>C18*'Bowel Cancer Epi'!$I$50</f>
        <v>0</v>
      </c>
      <c r="P18" s="93">
        <f>D18*'Bowel Cancer Epi'!$I$50</f>
        <v>0</v>
      </c>
      <c r="Q18" s="93">
        <f>E18*'Bowel Cancer Epi'!$I$50</f>
        <v>0</v>
      </c>
      <c r="R18" s="93">
        <f>F18*'Bowel Cancer Epi'!$I$50</f>
        <v>0</v>
      </c>
      <c r="S18" s="93">
        <f t="shared" si="1"/>
        <v>0</v>
      </c>
      <c r="T18" s="93">
        <f t="shared" si="4"/>
        <v>0</v>
      </c>
      <c r="U18" s="2"/>
      <c r="V18" s="2"/>
      <c r="W18" s="93">
        <f>'Mortal Baseline'!X18*('Bowel Cancer Epi'!$N$50*'Bowel Cancer Epi'!B$99)</f>
        <v>0</v>
      </c>
      <c r="X18" s="93">
        <f>'Mortal Baseline'!Y18*('Bowel Cancer Epi'!$N$50*'Bowel Cancer Epi'!C$99)</f>
        <v>0</v>
      </c>
      <c r="Y18" s="93">
        <f>'Mortal Baseline'!Z18*('Bowel Cancer Epi'!$N$50*'Bowel Cancer Epi'!D$99)</f>
        <v>0</v>
      </c>
      <c r="Z18" s="93">
        <f>'Mortal Baseline'!AA18*('Bowel Cancer Epi'!$N$50*'Bowel Cancer Epi'!E$99)</f>
        <v>0</v>
      </c>
      <c r="AA18" s="93">
        <f>'Mortal Baseline'!AB18*('Bowel Cancer Epi'!$N$50*'Bowel Cancer Epi'!F$99)</f>
        <v>0</v>
      </c>
      <c r="AB18" s="93">
        <f t="shared" si="2"/>
        <v>0</v>
      </c>
      <c r="AC18" s="2">
        <f>W18/'Mortal Baseline'!X18</f>
        <v>0</v>
      </c>
      <c r="AD18" s="2">
        <f>X18/'Mortal Baseline'!Y18</f>
        <v>0</v>
      </c>
      <c r="AE18" s="2">
        <f>Y18/'Mortal Baseline'!Z18</f>
        <v>0</v>
      </c>
      <c r="AF18" s="2">
        <f>Z18/'Mortal Baseline'!AA18</f>
        <v>0</v>
      </c>
      <c r="AG18" s="2">
        <f>AA18/'Mortal Baseline'!AB18</f>
        <v>0</v>
      </c>
      <c r="AH18" s="2">
        <f>SUM(W18:AA18)/SUM('Mortal Baseline'!X18:AB18)</f>
        <v>0</v>
      </c>
      <c r="AI18" s="58">
        <f>W18*'Stroke Epi'!$X$33</f>
        <v>0</v>
      </c>
      <c r="AJ18" s="58">
        <f>X18*'Stroke Epi'!$X$33</f>
        <v>0</v>
      </c>
      <c r="AK18" s="58">
        <f>Y18*'Stroke Epi'!$X$33</f>
        <v>0</v>
      </c>
      <c r="AL18" s="58">
        <f>Z18*'Stroke Epi'!$X$33</f>
        <v>0</v>
      </c>
      <c r="AM18" s="58">
        <f>AA18*'Stroke Epi'!$X$33</f>
        <v>0</v>
      </c>
      <c r="AN18" s="93">
        <f t="shared" ref="AN18:AN81" si="6">SUM(AI18:AM18)</f>
        <v>0</v>
      </c>
      <c r="AO18" s="93">
        <f t="shared" si="5"/>
        <v>0</v>
      </c>
    </row>
    <row r="19" spans="1:41">
      <c r="A19" s="58">
        <v>21</v>
      </c>
      <c r="B19" s="93">
        <f>'Mortal Baseline'!C19*('Bowel Cancer Epi'!$B$50*'Bowel Cancer Epi'!B$90)</f>
        <v>0</v>
      </c>
      <c r="C19" s="93">
        <f>'Mortal Baseline'!D19*('Bowel Cancer Epi'!$B$50*'Bowel Cancer Epi'!C$90)</f>
        <v>0</v>
      </c>
      <c r="D19" s="93">
        <f>'Mortal Baseline'!E19*('Bowel Cancer Epi'!$B$50*'Bowel Cancer Epi'!D$90)</f>
        <v>0</v>
      </c>
      <c r="E19" s="93">
        <f>'Mortal Baseline'!F19*('Bowel Cancer Epi'!$B$50*'Bowel Cancer Epi'!E$90)</f>
        <v>0</v>
      </c>
      <c r="F19" s="93">
        <f>'Mortal Baseline'!G19*('Bowel Cancer Epi'!$B$50*'Bowel Cancer Epi'!F$90)</f>
        <v>0</v>
      </c>
      <c r="G19" s="93">
        <f t="shared" si="0"/>
        <v>0</v>
      </c>
      <c r="H19" s="2">
        <f>B19/'Mortal Baseline'!C19</f>
        <v>0</v>
      </c>
      <c r="I19" s="2">
        <f>C19/'Mortal Baseline'!D19</f>
        <v>0</v>
      </c>
      <c r="J19" s="2">
        <f>D19/'Mortal Baseline'!E19</f>
        <v>0</v>
      </c>
      <c r="K19" s="2">
        <f>E19/'Mortal Baseline'!F19</f>
        <v>0</v>
      </c>
      <c r="L19" s="2">
        <f>F19/'Mortal Baseline'!G19</f>
        <v>0</v>
      </c>
      <c r="M19" s="2">
        <f>SUM(B19:F19)/SUM('Mortal Baseline'!C19:G19)</f>
        <v>0</v>
      </c>
      <c r="N19" s="93">
        <f>B19*'Bowel Cancer Epi'!$I$50</f>
        <v>0</v>
      </c>
      <c r="O19" s="93">
        <f>C19*'Bowel Cancer Epi'!$I$50</f>
        <v>0</v>
      </c>
      <c r="P19" s="93">
        <f>D19*'Bowel Cancer Epi'!$I$50</f>
        <v>0</v>
      </c>
      <c r="Q19" s="93">
        <f>E19*'Bowel Cancer Epi'!$I$50</f>
        <v>0</v>
      </c>
      <c r="R19" s="93">
        <f>F19*'Bowel Cancer Epi'!$I$50</f>
        <v>0</v>
      </c>
      <c r="S19" s="93">
        <f t="shared" si="1"/>
        <v>0</v>
      </c>
      <c r="T19" s="93">
        <f t="shared" si="4"/>
        <v>0</v>
      </c>
      <c r="U19" s="2"/>
      <c r="V19" s="2"/>
      <c r="W19" s="93">
        <f>'Mortal Baseline'!X19*('Bowel Cancer Epi'!$N$50*'Bowel Cancer Epi'!B$99)</f>
        <v>0</v>
      </c>
      <c r="X19" s="93">
        <f>'Mortal Baseline'!Y19*('Bowel Cancer Epi'!$N$50*'Bowel Cancer Epi'!C$99)</f>
        <v>0</v>
      </c>
      <c r="Y19" s="93">
        <f>'Mortal Baseline'!Z19*('Bowel Cancer Epi'!$N$50*'Bowel Cancer Epi'!D$99)</f>
        <v>0</v>
      </c>
      <c r="Z19" s="93">
        <f>'Mortal Baseline'!AA19*('Bowel Cancer Epi'!$N$50*'Bowel Cancer Epi'!E$99)</f>
        <v>0</v>
      </c>
      <c r="AA19" s="93">
        <f>'Mortal Baseline'!AB19*('Bowel Cancer Epi'!$N$50*'Bowel Cancer Epi'!F$99)</f>
        <v>0</v>
      </c>
      <c r="AB19" s="93">
        <f t="shared" si="2"/>
        <v>0</v>
      </c>
      <c r="AC19" s="2">
        <f>W19/'Mortal Baseline'!X19</f>
        <v>0</v>
      </c>
      <c r="AD19" s="2">
        <f>X19/'Mortal Baseline'!Y19</f>
        <v>0</v>
      </c>
      <c r="AE19" s="2">
        <f>Y19/'Mortal Baseline'!Z19</f>
        <v>0</v>
      </c>
      <c r="AF19" s="2">
        <f>Z19/'Mortal Baseline'!AA19</f>
        <v>0</v>
      </c>
      <c r="AG19" s="2">
        <f>AA19/'Mortal Baseline'!AB19</f>
        <v>0</v>
      </c>
      <c r="AH19" s="2">
        <f>SUM(W19:AA19)/SUM('Mortal Baseline'!X19:AB19)</f>
        <v>0</v>
      </c>
      <c r="AI19" s="58">
        <f>W19*'Stroke Epi'!$X$33</f>
        <v>0</v>
      </c>
      <c r="AJ19" s="58">
        <f>X19*'Stroke Epi'!$X$33</f>
        <v>0</v>
      </c>
      <c r="AK19" s="58">
        <f>Y19*'Stroke Epi'!$X$33</f>
        <v>0</v>
      </c>
      <c r="AL19" s="58">
        <f>Z19*'Stroke Epi'!$X$33</f>
        <v>0</v>
      </c>
      <c r="AM19" s="58">
        <f>AA19*'Stroke Epi'!$X$33</f>
        <v>0</v>
      </c>
      <c r="AN19" s="93">
        <f t="shared" si="6"/>
        <v>0</v>
      </c>
      <c r="AO19" s="93">
        <f t="shared" si="5"/>
        <v>0</v>
      </c>
    </row>
    <row r="20" spans="1:41">
      <c r="A20" s="58">
        <v>22</v>
      </c>
      <c r="B20" s="93">
        <f>'Mortal Baseline'!C20*('Bowel Cancer Epi'!$B$50*'Bowel Cancer Epi'!B$90)</f>
        <v>0</v>
      </c>
      <c r="C20" s="93">
        <f>'Mortal Baseline'!D20*('Bowel Cancer Epi'!$B$50*'Bowel Cancer Epi'!C$90)</f>
        <v>0</v>
      </c>
      <c r="D20" s="93">
        <f>'Mortal Baseline'!E20*('Bowel Cancer Epi'!$B$50*'Bowel Cancer Epi'!D$90)</f>
        <v>0</v>
      </c>
      <c r="E20" s="93">
        <f>'Mortal Baseline'!F20*('Bowel Cancer Epi'!$B$50*'Bowel Cancer Epi'!E$90)</f>
        <v>0</v>
      </c>
      <c r="F20" s="93">
        <f>'Mortal Baseline'!G20*('Bowel Cancer Epi'!$B$50*'Bowel Cancer Epi'!F$90)</f>
        <v>0</v>
      </c>
      <c r="G20" s="93">
        <f t="shared" si="0"/>
        <v>0</v>
      </c>
      <c r="H20" s="2">
        <f>B20/'Mortal Baseline'!C20</f>
        <v>0</v>
      </c>
      <c r="I20" s="2">
        <f>C20/'Mortal Baseline'!D20</f>
        <v>0</v>
      </c>
      <c r="J20" s="2">
        <f>D20/'Mortal Baseline'!E20</f>
        <v>0</v>
      </c>
      <c r="K20" s="2">
        <f>E20/'Mortal Baseline'!F20</f>
        <v>0</v>
      </c>
      <c r="L20" s="2">
        <f>F20/'Mortal Baseline'!G20</f>
        <v>0</v>
      </c>
      <c r="M20" s="2">
        <f>SUM(B20:F20)/SUM('Mortal Baseline'!C20:G20)</f>
        <v>0</v>
      </c>
      <c r="N20" s="93">
        <f>B20*'Bowel Cancer Epi'!$I$50</f>
        <v>0</v>
      </c>
      <c r="O20" s="93">
        <f>C20*'Bowel Cancer Epi'!$I$50</f>
        <v>0</v>
      </c>
      <c r="P20" s="93">
        <f>D20*'Bowel Cancer Epi'!$I$50</f>
        <v>0</v>
      </c>
      <c r="Q20" s="93">
        <f>E20*'Bowel Cancer Epi'!$I$50</f>
        <v>0</v>
      </c>
      <c r="R20" s="93">
        <f>F20*'Bowel Cancer Epi'!$I$50</f>
        <v>0</v>
      </c>
      <c r="S20" s="93">
        <f t="shared" si="1"/>
        <v>0</v>
      </c>
      <c r="T20" s="93">
        <f t="shared" si="4"/>
        <v>0</v>
      </c>
      <c r="U20" s="2"/>
      <c r="V20" s="2"/>
      <c r="W20" s="93">
        <f>'Mortal Baseline'!X20*('Bowel Cancer Epi'!$N$50*'Bowel Cancer Epi'!B$99)</f>
        <v>0</v>
      </c>
      <c r="X20" s="93">
        <f>'Mortal Baseline'!Y20*('Bowel Cancer Epi'!$N$50*'Bowel Cancer Epi'!C$99)</f>
        <v>0</v>
      </c>
      <c r="Y20" s="93">
        <f>'Mortal Baseline'!Z20*('Bowel Cancer Epi'!$N$50*'Bowel Cancer Epi'!D$99)</f>
        <v>0</v>
      </c>
      <c r="Z20" s="93">
        <f>'Mortal Baseline'!AA20*('Bowel Cancer Epi'!$N$50*'Bowel Cancer Epi'!E$99)</f>
        <v>0</v>
      </c>
      <c r="AA20" s="93">
        <f>'Mortal Baseline'!AB20*('Bowel Cancer Epi'!$N$50*'Bowel Cancer Epi'!F$99)</f>
        <v>0</v>
      </c>
      <c r="AB20" s="93">
        <f t="shared" si="2"/>
        <v>0</v>
      </c>
      <c r="AC20" s="2">
        <f>W20/'Mortal Baseline'!X20</f>
        <v>0</v>
      </c>
      <c r="AD20" s="2">
        <f>X20/'Mortal Baseline'!Y20</f>
        <v>0</v>
      </c>
      <c r="AE20" s="2">
        <f>Y20/'Mortal Baseline'!Z20</f>
        <v>0</v>
      </c>
      <c r="AF20" s="2">
        <f>Z20/'Mortal Baseline'!AA20</f>
        <v>0</v>
      </c>
      <c r="AG20" s="2">
        <f>AA20/'Mortal Baseline'!AB20</f>
        <v>0</v>
      </c>
      <c r="AH20" s="2">
        <f>SUM(W20:AA20)/SUM('Mortal Baseline'!X20:AB20)</f>
        <v>0</v>
      </c>
      <c r="AI20" s="58">
        <f>W20*'Stroke Epi'!$X$33</f>
        <v>0</v>
      </c>
      <c r="AJ20" s="58">
        <f>X20*'Stroke Epi'!$X$33</f>
        <v>0</v>
      </c>
      <c r="AK20" s="58">
        <f>Y20*'Stroke Epi'!$X$33</f>
        <v>0</v>
      </c>
      <c r="AL20" s="58">
        <f>Z20*'Stroke Epi'!$X$33</f>
        <v>0</v>
      </c>
      <c r="AM20" s="58">
        <f>AA20*'Stroke Epi'!$X$33</f>
        <v>0</v>
      </c>
      <c r="AN20" s="93">
        <f t="shared" si="6"/>
        <v>0</v>
      </c>
      <c r="AO20" s="93">
        <f t="shared" si="5"/>
        <v>0</v>
      </c>
    </row>
    <row r="21" spans="1:41">
      <c r="A21" s="58">
        <v>23</v>
      </c>
      <c r="B21" s="93">
        <f>'Mortal Baseline'!C21*('Bowel Cancer Epi'!$B$50*'Bowel Cancer Epi'!B$90)</f>
        <v>0</v>
      </c>
      <c r="C21" s="93">
        <f>'Mortal Baseline'!D21*('Bowel Cancer Epi'!$B$50*'Bowel Cancer Epi'!C$90)</f>
        <v>0</v>
      </c>
      <c r="D21" s="93">
        <f>'Mortal Baseline'!E21*('Bowel Cancer Epi'!$B$50*'Bowel Cancer Epi'!D$90)</f>
        <v>0</v>
      </c>
      <c r="E21" s="93">
        <f>'Mortal Baseline'!F21*('Bowel Cancer Epi'!$B$50*'Bowel Cancer Epi'!E$90)</f>
        <v>0</v>
      </c>
      <c r="F21" s="93">
        <f>'Mortal Baseline'!G21*('Bowel Cancer Epi'!$B$50*'Bowel Cancer Epi'!F$90)</f>
        <v>0</v>
      </c>
      <c r="G21" s="93">
        <f t="shared" si="0"/>
        <v>0</v>
      </c>
      <c r="H21" s="2">
        <f>B21/'Mortal Baseline'!C21</f>
        <v>0</v>
      </c>
      <c r="I21" s="2">
        <f>C21/'Mortal Baseline'!D21</f>
        <v>0</v>
      </c>
      <c r="J21" s="2">
        <f>D21/'Mortal Baseline'!E21</f>
        <v>0</v>
      </c>
      <c r="K21" s="2">
        <f>E21/'Mortal Baseline'!F21</f>
        <v>0</v>
      </c>
      <c r="L21" s="2">
        <f>F21/'Mortal Baseline'!G21</f>
        <v>0</v>
      </c>
      <c r="M21" s="2">
        <f>SUM(B21:F21)/SUM('Mortal Baseline'!C21:G21)</f>
        <v>0</v>
      </c>
      <c r="N21" s="93">
        <f>B21*'Bowel Cancer Epi'!$I$50</f>
        <v>0</v>
      </c>
      <c r="O21" s="93">
        <f>C21*'Bowel Cancer Epi'!$I$50</f>
        <v>0</v>
      </c>
      <c r="P21" s="93">
        <f>D21*'Bowel Cancer Epi'!$I$50</f>
        <v>0</v>
      </c>
      <c r="Q21" s="93">
        <f>E21*'Bowel Cancer Epi'!$I$50</f>
        <v>0</v>
      </c>
      <c r="R21" s="93">
        <f>F21*'Bowel Cancer Epi'!$I$50</f>
        <v>0</v>
      </c>
      <c r="S21" s="93">
        <f t="shared" si="1"/>
        <v>0</v>
      </c>
      <c r="T21" s="93">
        <f t="shared" si="4"/>
        <v>0</v>
      </c>
      <c r="U21" s="2"/>
      <c r="V21" s="2"/>
      <c r="W21" s="93">
        <f>'Mortal Baseline'!X21*('Bowel Cancer Epi'!$N$50*'Bowel Cancer Epi'!B$99)</f>
        <v>0</v>
      </c>
      <c r="X21" s="93">
        <f>'Mortal Baseline'!Y21*('Bowel Cancer Epi'!$N$50*'Bowel Cancer Epi'!C$99)</f>
        <v>0</v>
      </c>
      <c r="Y21" s="93">
        <f>'Mortal Baseline'!Z21*('Bowel Cancer Epi'!$N$50*'Bowel Cancer Epi'!D$99)</f>
        <v>0</v>
      </c>
      <c r="Z21" s="93">
        <f>'Mortal Baseline'!AA21*('Bowel Cancer Epi'!$N$50*'Bowel Cancer Epi'!E$99)</f>
        <v>0</v>
      </c>
      <c r="AA21" s="93">
        <f>'Mortal Baseline'!AB21*('Bowel Cancer Epi'!$N$50*'Bowel Cancer Epi'!F$99)</f>
        <v>0</v>
      </c>
      <c r="AB21" s="93">
        <f t="shared" si="2"/>
        <v>0</v>
      </c>
      <c r="AC21" s="2">
        <f>W21/'Mortal Baseline'!X21</f>
        <v>0</v>
      </c>
      <c r="AD21" s="2">
        <f>X21/'Mortal Baseline'!Y21</f>
        <v>0</v>
      </c>
      <c r="AE21" s="2">
        <f>Y21/'Mortal Baseline'!Z21</f>
        <v>0</v>
      </c>
      <c r="AF21" s="2">
        <f>Z21/'Mortal Baseline'!AA21</f>
        <v>0</v>
      </c>
      <c r="AG21" s="2">
        <f>AA21/'Mortal Baseline'!AB21</f>
        <v>0</v>
      </c>
      <c r="AH21" s="2">
        <f>SUM(W21:AA21)/SUM('Mortal Baseline'!X21:AB21)</f>
        <v>0</v>
      </c>
      <c r="AI21" s="58">
        <f>W21*'Stroke Epi'!$X$33</f>
        <v>0</v>
      </c>
      <c r="AJ21" s="58">
        <f>X21*'Stroke Epi'!$X$33</f>
        <v>0</v>
      </c>
      <c r="AK21" s="58">
        <f>Y21*'Stroke Epi'!$X$33</f>
        <v>0</v>
      </c>
      <c r="AL21" s="58">
        <f>Z21*'Stroke Epi'!$X$33</f>
        <v>0</v>
      </c>
      <c r="AM21" s="58">
        <f>AA21*'Stroke Epi'!$X$33</f>
        <v>0</v>
      </c>
      <c r="AN21" s="93">
        <f t="shared" si="6"/>
        <v>0</v>
      </c>
      <c r="AO21" s="93">
        <f t="shared" si="5"/>
        <v>0</v>
      </c>
    </row>
    <row r="22" spans="1:41">
      <c r="A22" s="58">
        <v>24</v>
      </c>
      <c r="B22" s="93">
        <f>'Mortal Baseline'!C22*('Bowel Cancer Epi'!$B$50*'Bowel Cancer Epi'!B$90)</f>
        <v>0</v>
      </c>
      <c r="C22" s="93">
        <f>'Mortal Baseline'!D22*('Bowel Cancer Epi'!$B$50*'Bowel Cancer Epi'!C$90)</f>
        <v>0</v>
      </c>
      <c r="D22" s="93">
        <f>'Mortal Baseline'!E22*('Bowel Cancer Epi'!$B$50*'Bowel Cancer Epi'!D$90)</f>
        <v>0</v>
      </c>
      <c r="E22" s="93">
        <f>'Mortal Baseline'!F22*('Bowel Cancer Epi'!$B$50*'Bowel Cancer Epi'!E$90)</f>
        <v>0</v>
      </c>
      <c r="F22" s="93">
        <f>'Mortal Baseline'!G22*('Bowel Cancer Epi'!$B$50*'Bowel Cancer Epi'!F$90)</f>
        <v>0</v>
      </c>
      <c r="G22" s="93">
        <f t="shared" si="0"/>
        <v>0</v>
      </c>
      <c r="H22" s="2">
        <f>B22/'Mortal Baseline'!C22</f>
        <v>0</v>
      </c>
      <c r="I22" s="2">
        <f>C22/'Mortal Baseline'!D22</f>
        <v>0</v>
      </c>
      <c r="J22" s="2">
        <f>D22/'Mortal Baseline'!E22</f>
        <v>0</v>
      </c>
      <c r="K22" s="2">
        <f>E22/'Mortal Baseline'!F22</f>
        <v>0</v>
      </c>
      <c r="L22" s="2">
        <f>F22/'Mortal Baseline'!G22</f>
        <v>0</v>
      </c>
      <c r="M22" s="2">
        <f>SUM(B22:F22)/SUM('Mortal Baseline'!C22:G22)</f>
        <v>0</v>
      </c>
      <c r="N22" s="93">
        <f>B22*'Bowel Cancer Epi'!$I$50</f>
        <v>0</v>
      </c>
      <c r="O22" s="93">
        <f>C22*'Bowel Cancer Epi'!$I$50</f>
        <v>0</v>
      </c>
      <c r="P22" s="93">
        <f>D22*'Bowel Cancer Epi'!$I$50</f>
        <v>0</v>
      </c>
      <c r="Q22" s="93">
        <f>E22*'Bowel Cancer Epi'!$I$50</f>
        <v>0</v>
      </c>
      <c r="R22" s="93">
        <f>F22*'Bowel Cancer Epi'!$I$50</f>
        <v>0</v>
      </c>
      <c r="S22" s="93">
        <f t="shared" si="1"/>
        <v>0</v>
      </c>
      <c r="T22" s="93">
        <f t="shared" si="4"/>
        <v>0</v>
      </c>
      <c r="U22" s="2"/>
      <c r="V22" s="2"/>
      <c r="W22" s="93">
        <f>'Mortal Baseline'!X22*('Bowel Cancer Epi'!$N$50*'Bowel Cancer Epi'!B$99)</f>
        <v>0</v>
      </c>
      <c r="X22" s="93">
        <f>'Mortal Baseline'!Y22*('Bowel Cancer Epi'!$N$50*'Bowel Cancer Epi'!C$99)</f>
        <v>0</v>
      </c>
      <c r="Y22" s="93">
        <f>'Mortal Baseline'!Z22*('Bowel Cancer Epi'!$N$50*'Bowel Cancer Epi'!D$99)</f>
        <v>0</v>
      </c>
      <c r="Z22" s="93">
        <f>'Mortal Baseline'!AA22*('Bowel Cancer Epi'!$N$50*'Bowel Cancer Epi'!E$99)</f>
        <v>0</v>
      </c>
      <c r="AA22" s="93">
        <f>'Mortal Baseline'!AB22*('Bowel Cancer Epi'!$N$50*'Bowel Cancer Epi'!F$99)</f>
        <v>0</v>
      </c>
      <c r="AB22" s="93">
        <f t="shared" si="2"/>
        <v>0</v>
      </c>
      <c r="AC22" s="2">
        <f>W22/'Mortal Baseline'!X22</f>
        <v>0</v>
      </c>
      <c r="AD22" s="2">
        <f>X22/'Mortal Baseline'!Y22</f>
        <v>0</v>
      </c>
      <c r="AE22" s="2">
        <f>Y22/'Mortal Baseline'!Z22</f>
        <v>0</v>
      </c>
      <c r="AF22" s="2">
        <f>Z22/'Mortal Baseline'!AA22</f>
        <v>0</v>
      </c>
      <c r="AG22" s="2">
        <f>AA22/'Mortal Baseline'!AB22</f>
        <v>0</v>
      </c>
      <c r="AH22" s="2">
        <f>SUM(W22:AA22)/SUM('Mortal Baseline'!X22:AB22)</f>
        <v>0</v>
      </c>
      <c r="AI22" s="58">
        <f>W22*'Stroke Epi'!$X$33</f>
        <v>0</v>
      </c>
      <c r="AJ22" s="58">
        <f>X22*'Stroke Epi'!$X$33</f>
        <v>0</v>
      </c>
      <c r="AK22" s="58">
        <f>Y22*'Stroke Epi'!$X$33</f>
        <v>0</v>
      </c>
      <c r="AL22" s="58">
        <f>Z22*'Stroke Epi'!$X$33</f>
        <v>0</v>
      </c>
      <c r="AM22" s="58">
        <f>AA22*'Stroke Epi'!$X$33</f>
        <v>0</v>
      </c>
      <c r="AN22" s="93">
        <f t="shared" si="6"/>
        <v>0</v>
      </c>
      <c r="AO22" s="93">
        <f t="shared" si="5"/>
        <v>0</v>
      </c>
    </row>
    <row r="23" spans="1:41">
      <c r="A23" s="58">
        <v>25</v>
      </c>
      <c r="B23" s="93">
        <f>'Mortal Baseline'!C23*('Bowel Cancer Epi'!$B$51*'Bowel Cancer Epi'!B$90)</f>
        <v>0</v>
      </c>
      <c r="C23" s="93">
        <f>'Mortal Baseline'!D23*('Bowel Cancer Epi'!$B$51*'Bowel Cancer Epi'!C$90)</f>
        <v>0</v>
      </c>
      <c r="D23" s="93">
        <f>'Mortal Baseline'!E23*('Bowel Cancer Epi'!$B$51*'Bowel Cancer Epi'!D$90)</f>
        <v>0</v>
      </c>
      <c r="E23" s="93">
        <f>'Mortal Baseline'!F23*('Bowel Cancer Epi'!$B$51*'Bowel Cancer Epi'!E$90)</f>
        <v>0</v>
      </c>
      <c r="F23" s="93">
        <f>'Mortal Baseline'!G23*('Bowel Cancer Epi'!$B$51*'Bowel Cancer Epi'!F$90)</f>
        <v>0</v>
      </c>
      <c r="G23" s="93">
        <f t="shared" si="0"/>
        <v>0</v>
      </c>
      <c r="H23" s="2">
        <f>B23/'Mortal Baseline'!C23</f>
        <v>0</v>
      </c>
      <c r="I23" s="2">
        <f>C23/'Mortal Baseline'!D23</f>
        <v>0</v>
      </c>
      <c r="J23" s="2">
        <f>D23/'Mortal Baseline'!E23</f>
        <v>0</v>
      </c>
      <c r="K23" s="2">
        <f>E23/'Mortal Baseline'!F23</f>
        <v>0</v>
      </c>
      <c r="L23" s="2">
        <f>F23/'Mortal Baseline'!G23</f>
        <v>0</v>
      </c>
      <c r="M23" s="2">
        <f>SUM(B23:F23)/SUM('Mortal Baseline'!C23:G23)</f>
        <v>0</v>
      </c>
      <c r="N23" s="93">
        <f>B23*'Bowel Cancer Epi'!$I$51</f>
        <v>0</v>
      </c>
      <c r="O23" s="93">
        <f>C23*'Bowel Cancer Epi'!$I$51</f>
        <v>0</v>
      </c>
      <c r="P23" s="93">
        <f>D23*'Bowel Cancer Epi'!$I$51</f>
        <v>0</v>
      </c>
      <c r="Q23" s="93">
        <f>E23*'Bowel Cancer Epi'!$I$51</f>
        <v>0</v>
      </c>
      <c r="R23" s="93">
        <f>F23*'Bowel Cancer Epi'!$I$51</f>
        <v>0</v>
      </c>
      <c r="S23" s="93">
        <f t="shared" si="1"/>
        <v>0</v>
      </c>
      <c r="T23" s="93">
        <f t="shared" si="4"/>
        <v>0</v>
      </c>
      <c r="U23" s="2"/>
      <c r="V23" s="2"/>
      <c r="W23" s="93">
        <f>'Mortal Baseline'!X23*('Bowel Cancer Epi'!$N$51*'Bowel Cancer Epi'!B$99)</f>
        <v>0</v>
      </c>
      <c r="X23" s="93">
        <f>'Mortal Baseline'!Y23*('Bowel Cancer Epi'!$N$51*'Bowel Cancer Epi'!C$99)</f>
        <v>0</v>
      </c>
      <c r="Y23" s="93">
        <f>'Mortal Baseline'!Z23*('Bowel Cancer Epi'!$N$51*'Bowel Cancer Epi'!D$99)</f>
        <v>0</v>
      </c>
      <c r="Z23" s="93">
        <f>'Mortal Baseline'!AA23*('Bowel Cancer Epi'!$N$51*'Bowel Cancer Epi'!E$99)</f>
        <v>0</v>
      </c>
      <c r="AA23" s="93">
        <f>'Mortal Baseline'!AB23*('Bowel Cancer Epi'!$N$51*'Bowel Cancer Epi'!F$99)</f>
        <v>0</v>
      </c>
      <c r="AB23" s="93">
        <f t="shared" si="2"/>
        <v>0</v>
      </c>
      <c r="AC23" s="2">
        <f>W23/'Mortal Baseline'!X23</f>
        <v>0</v>
      </c>
      <c r="AD23" s="2">
        <f>X23/'Mortal Baseline'!Y23</f>
        <v>0</v>
      </c>
      <c r="AE23" s="2">
        <f>Y23/'Mortal Baseline'!Z23</f>
        <v>0</v>
      </c>
      <c r="AF23" s="2">
        <f>Z23/'Mortal Baseline'!AA23</f>
        <v>0</v>
      </c>
      <c r="AG23" s="2">
        <f>AA23/'Mortal Baseline'!AB23</f>
        <v>0</v>
      </c>
      <c r="AH23" s="2">
        <f>SUM(W23:AA23)/SUM('Mortal Baseline'!X23:AB23)</f>
        <v>0</v>
      </c>
      <c r="AI23" s="58">
        <f>W23*'Stroke Epi'!$X$34</f>
        <v>0</v>
      </c>
      <c r="AJ23" s="58">
        <f>X23*'Stroke Epi'!$X$34</f>
        <v>0</v>
      </c>
      <c r="AK23" s="58">
        <f>Y23*'Stroke Epi'!$X$34</f>
        <v>0</v>
      </c>
      <c r="AL23" s="58">
        <f>Z23*'Stroke Epi'!$X$34</f>
        <v>0</v>
      </c>
      <c r="AM23" s="58">
        <f>AA23*'Stroke Epi'!$X$34</f>
        <v>0</v>
      </c>
      <c r="AN23" s="93">
        <f t="shared" si="6"/>
        <v>0</v>
      </c>
      <c r="AO23" s="93">
        <f t="shared" si="5"/>
        <v>0</v>
      </c>
    </row>
    <row r="24" spans="1:41">
      <c r="A24" s="58">
        <v>26</v>
      </c>
      <c r="B24" s="93">
        <f>'Mortal Baseline'!C24*('Bowel Cancer Epi'!$B$51*'Bowel Cancer Epi'!B$90)</f>
        <v>0</v>
      </c>
      <c r="C24" s="93">
        <f>'Mortal Baseline'!D24*('Bowel Cancer Epi'!$B$51*'Bowel Cancer Epi'!C$90)</f>
        <v>0</v>
      </c>
      <c r="D24" s="93">
        <f>'Mortal Baseline'!E24*('Bowel Cancer Epi'!$B$51*'Bowel Cancer Epi'!D$90)</f>
        <v>0</v>
      </c>
      <c r="E24" s="93">
        <f>'Mortal Baseline'!F24*('Bowel Cancer Epi'!$B$51*'Bowel Cancer Epi'!E$90)</f>
        <v>0</v>
      </c>
      <c r="F24" s="93">
        <f>'Mortal Baseline'!G24*('Bowel Cancer Epi'!$B$51*'Bowel Cancer Epi'!F$90)</f>
        <v>0</v>
      </c>
      <c r="G24" s="93">
        <f t="shared" si="0"/>
        <v>0</v>
      </c>
      <c r="H24" s="2">
        <f>B24/'Mortal Baseline'!C24</f>
        <v>0</v>
      </c>
      <c r="I24" s="2">
        <f>C24/'Mortal Baseline'!D24</f>
        <v>0</v>
      </c>
      <c r="J24" s="2">
        <f>D24/'Mortal Baseline'!E24</f>
        <v>0</v>
      </c>
      <c r="K24" s="2">
        <f>E24/'Mortal Baseline'!F24</f>
        <v>0</v>
      </c>
      <c r="L24" s="2">
        <f>F24/'Mortal Baseline'!G24</f>
        <v>0</v>
      </c>
      <c r="M24" s="2">
        <f>SUM(B24:F24)/SUM('Mortal Baseline'!C24:G24)</f>
        <v>0</v>
      </c>
      <c r="N24" s="93">
        <f>B24*'Bowel Cancer Epi'!$I$51</f>
        <v>0</v>
      </c>
      <c r="O24" s="93">
        <f>C24*'Bowel Cancer Epi'!$I$51</f>
        <v>0</v>
      </c>
      <c r="P24" s="93">
        <f>D24*'Bowel Cancer Epi'!$I$51</f>
        <v>0</v>
      </c>
      <c r="Q24" s="93">
        <f>E24*'Bowel Cancer Epi'!$I$51</f>
        <v>0</v>
      </c>
      <c r="R24" s="93">
        <f>F24*'Bowel Cancer Epi'!$I$51</f>
        <v>0</v>
      </c>
      <c r="S24" s="93">
        <f t="shared" si="1"/>
        <v>0</v>
      </c>
      <c r="T24" s="93">
        <f t="shared" si="4"/>
        <v>0</v>
      </c>
      <c r="U24" s="2"/>
      <c r="V24" s="2"/>
      <c r="W24" s="93">
        <f>'Mortal Baseline'!X24*('Bowel Cancer Epi'!$N$51*'Bowel Cancer Epi'!B$99)</f>
        <v>0</v>
      </c>
      <c r="X24" s="93">
        <f>'Mortal Baseline'!Y24*('Bowel Cancer Epi'!$N$51*'Bowel Cancer Epi'!C$99)</f>
        <v>0</v>
      </c>
      <c r="Y24" s="93">
        <f>'Mortal Baseline'!Z24*('Bowel Cancer Epi'!$N$51*'Bowel Cancer Epi'!D$99)</f>
        <v>0</v>
      </c>
      <c r="Z24" s="93">
        <f>'Mortal Baseline'!AA24*('Bowel Cancer Epi'!$N$51*'Bowel Cancer Epi'!E$99)</f>
        <v>0</v>
      </c>
      <c r="AA24" s="93">
        <f>'Mortal Baseline'!AB24*('Bowel Cancer Epi'!$N$51*'Bowel Cancer Epi'!F$99)</f>
        <v>0</v>
      </c>
      <c r="AB24" s="93">
        <f t="shared" si="2"/>
        <v>0</v>
      </c>
      <c r="AC24" s="2">
        <f>W24/'Mortal Baseline'!X24</f>
        <v>0</v>
      </c>
      <c r="AD24" s="2">
        <f>X24/'Mortal Baseline'!Y24</f>
        <v>0</v>
      </c>
      <c r="AE24" s="2">
        <f>Y24/'Mortal Baseline'!Z24</f>
        <v>0</v>
      </c>
      <c r="AF24" s="2">
        <f>Z24/'Mortal Baseline'!AA24</f>
        <v>0</v>
      </c>
      <c r="AG24" s="2">
        <f>AA24/'Mortal Baseline'!AB24</f>
        <v>0</v>
      </c>
      <c r="AH24" s="2">
        <f>SUM(W24:AA24)/SUM('Mortal Baseline'!X24:AB24)</f>
        <v>0</v>
      </c>
      <c r="AI24" s="58">
        <f>W24*'Stroke Epi'!$X$34</f>
        <v>0</v>
      </c>
      <c r="AJ24" s="58">
        <f>X24*'Stroke Epi'!$X$34</f>
        <v>0</v>
      </c>
      <c r="AK24" s="58">
        <f>Y24*'Stroke Epi'!$X$34</f>
        <v>0</v>
      </c>
      <c r="AL24" s="58">
        <f>Z24*'Stroke Epi'!$X$34</f>
        <v>0</v>
      </c>
      <c r="AM24" s="58">
        <f>AA24*'Stroke Epi'!$X$34</f>
        <v>0</v>
      </c>
      <c r="AN24" s="93">
        <f t="shared" si="6"/>
        <v>0</v>
      </c>
      <c r="AO24" s="93">
        <f t="shared" si="5"/>
        <v>0</v>
      </c>
    </row>
    <row r="25" spans="1:41">
      <c r="A25" s="58">
        <v>27</v>
      </c>
      <c r="B25" s="93">
        <f>'Mortal Baseline'!C25*('Bowel Cancer Epi'!$B$51*'Bowel Cancer Epi'!B$90)</f>
        <v>0</v>
      </c>
      <c r="C25" s="93">
        <f>'Mortal Baseline'!D25*('Bowel Cancer Epi'!$B$51*'Bowel Cancer Epi'!C$90)</f>
        <v>0</v>
      </c>
      <c r="D25" s="93">
        <f>'Mortal Baseline'!E25*('Bowel Cancer Epi'!$B$51*'Bowel Cancer Epi'!D$90)</f>
        <v>0</v>
      </c>
      <c r="E25" s="93">
        <f>'Mortal Baseline'!F25*('Bowel Cancer Epi'!$B$51*'Bowel Cancer Epi'!E$90)</f>
        <v>0</v>
      </c>
      <c r="F25" s="93">
        <f>'Mortal Baseline'!G25*('Bowel Cancer Epi'!$B$51*'Bowel Cancer Epi'!F$90)</f>
        <v>0</v>
      </c>
      <c r="G25" s="93">
        <f t="shared" si="0"/>
        <v>0</v>
      </c>
      <c r="H25" s="2">
        <f>B25/'Mortal Baseline'!C25</f>
        <v>0</v>
      </c>
      <c r="I25" s="2">
        <f>C25/'Mortal Baseline'!D25</f>
        <v>0</v>
      </c>
      <c r="J25" s="2">
        <f>D25/'Mortal Baseline'!E25</f>
        <v>0</v>
      </c>
      <c r="K25" s="2">
        <f>E25/'Mortal Baseline'!F25</f>
        <v>0</v>
      </c>
      <c r="L25" s="2">
        <f>F25/'Mortal Baseline'!G25</f>
        <v>0</v>
      </c>
      <c r="M25" s="2">
        <f>SUM(B25:F25)/SUM('Mortal Baseline'!C25:G25)</f>
        <v>0</v>
      </c>
      <c r="N25" s="93">
        <f>B25*'Bowel Cancer Epi'!$I$51</f>
        <v>0</v>
      </c>
      <c r="O25" s="93">
        <f>C25*'Bowel Cancer Epi'!$I$51</f>
        <v>0</v>
      </c>
      <c r="P25" s="93">
        <f>D25*'Bowel Cancer Epi'!$I$51</f>
        <v>0</v>
      </c>
      <c r="Q25" s="93">
        <f>E25*'Bowel Cancer Epi'!$I$51</f>
        <v>0</v>
      </c>
      <c r="R25" s="93">
        <f>F25*'Bowel Cancer Epi'!$I$51</f>
        <v>0</v>
      </c>
      <c r="S25" s="93">
        <f t="shared" si="1"/>
        <v>0</v>
      </c>
      <c r="T25" s="93">
        <f t="shared" si="4"/>
        <v>0</v>
      </c>
      <c r="U25" s="2"/>
      <c r="V25" s="2"/>
      <c r="W25" s="93">
        <f>'Mortal Baseline'!X25*('Bowel Cancer Epi'!$N$51*'Bowel Cancer Epi'!B$99)</f>
        <v>0</v>
      </c>
      <c r="X25" s="93">
        <f>'Mortal Baseline'!Y25*('Bowel Cancer Epi'!$N$51*'Bowel Cancer Epi'!C$99)</f>
        <v>0</v>
      </c>
      <c r="Y25" s="93">
        <f>'Mortal Baseline'!Z25*('Bowel Cancer Epi'!$N$51*'Bowel Cancer Epi'!D$99)</f>
        <v>0</v>
      </c>
      <c r="Z25" s="93">
        <f>'Mortal Baseline'!AA25*('Bowel Cancer Epi'!$N$51*'Bowel Cancer Epi'!E$99)</f>
        <v>0</v>
      </c>
      <c r="AA25" s="93">
        <f>'Mortal Baseline'!AB25*('Bowel Cancer Epi'!$N$51*'Bowel Cancer Epi'!F$99)</f>
        <v>0</v>
      </c>
      <c r="AB25" s="93">
        <f t="shared" si="2"/>
        <v>0</v>
      </c>
      <c r="AC25" s="2">
        <f>W25/'Mortal Baseline'!X25</f>
        <v>0</v>
      </c>
      <c r="AD25" s="2">
        <f>X25/'Mortal Baseline'!Y25</f>
        <v>0</v>
      </c>
      <c r="AE25" s="2">
        <f>Y25/'Mortal Baseline'!Z25</f>
        <v>0</v>
      </c>
      <c r="AF25" s="2">
        <f>Z25/'Mortal Baseline'!AA25</f>
        <v>0</v>
      </c>
      <c r="AG25" s="2">
        <f>AA25/'Mortal Baseline'!AB25</f>
        <v>0</v>
      </c>
      <c r="AH25" s="2">
        <f>SUM(W25:AA25)/SUM('Mortal Baseline'!X25:AB25)</f>
        <v>0</v>
      </c>
      <c r="AI25" s="58">
        <f>W25*'Stroke Epi'!$X$34</f>
        <v>0</v>
      </c>
      <c r="AJ25" s="58">
        <f>X25*'Stroke Epi'!$X$34</f>
        <v>0</v>
      </c>
      <c r="AK25" s="58">
        <f>Y25*'Stroke Epi'!$X$34</f>
        <v>0</v>
      </c>
      <c r="AL25" s="58">
        <f>Z25*'Stroke Epi'!$X$34</f>
        <v>0</v>
      </c>
      <c r="AM25" s="58">
        <f>AA25*'Stroke Epi'!$X$34</f>
        <v>0</v>
      </c>
      <c r="AN25" s="93">
        <f t="shared" si="6"/>
        <v>0</v>
      </c>
      <c r="AO25" s="93">
        <f t="shared" si="5"/>
        <v>0</v>
      </c>
    </row>
    <row r="26" spans="1:41">
      <c r="A26" s="58">
        <v>28</v>
      </c>
      <c r="B26" s="93">
        <f>'Mortal Baseline'!C26*('Bowel Cancer Epi'!$B$51*'Bowel Cancer Epi'!B$90)</f>
        <v>0</v>
      </c>
      <c r="C26" s="93">
        <f>'Mortal Baseline'!D26*('Bowel Cancer Epi'!$B$51*'Bowel Cancer Epi'!C$90)</f>
        <v>0</v>
      </c>
      <c r="D26" s="93">
        <f>'Mortal Baseline'!E26*('Bowel Cancer Epi'!$B$51*'Bowel Cancer Epi'!D$90)</f>
        <v>0</v>
      </c>
      <c r="E26" s="93">
        <f>'Mortal Baseline'!F26*('Bowel Cancer Epi'!$B$51*'Bowel Cancer Epi'!E$90)</f>
        <v>0</v>
      </c>
      <c r="F26" s="93">
        <f>'Mortal Baseline'!G26*('Bowel Cancer Epi'!$B$51*'Bowel Cancer Epi'!F$90)</f>
        <v>0</v>
      </c>
      <c r="G26" s="93">
        <f t="shared" si="0"/>
        <v>0</v>
      </c>
      <c r="H26" s="2">
        <f>B26/'Mortal Baseline'!C26</f>
        <v>0</v>
      </c>
      <c r="I26" s="2">
        <f>C26/'Mortal Baseline'!D26</f>
        <v>0</v>
      </c>
      <c r="J26" s="2">
        <f>D26/'Mortal Baseline'!E26</f>
        <v>0</v>
      </c>
      <c r="K26" s="2">
        <f>E26/'Mortal Baseline'!F26</f>
        <v>0</v>
      </c>
      <c r="L26" s="2">
        <f>F26/'Mortal Baseline'!G26</f>
        <v>0</v>
      </c>
      <c r="M26" s="2">
        <f>SUM(B26:F26)/SUM('Mortal Baseline'!C26:G26)</f>
        <v>0</v>
      </c>
      <c r="N26" s="93">
        <f>B26*'Bowel Cancer Epi'!$I$51</f>
        <v>0</v>
      </c>
      <c r="O26" s="93">
        <f>C26*'Bowel Cancer Epi'!$I$51</f>
        <v>0</v>
      </c>
      <c r="P26" s="93">
        <f>D26*'Bowel Cancer Epi'!$I$51</f>
        <v>0</v>
      </c>
      <c r="Q26" s="93">
        <f>E26*'Bowel Cancer Epi'!$I$51</f>
        <v>0</v>
      </c>
      <c r="R26" s="93">
        <f>F26*'Bowel Cancer Epi'!$I$51</f>
        <v>0</v>
      </c>
      <c r="S26" s="93">
        <f t="shared" si="1"/>
        <v>0</v>
      </c>
      <c r="T26" s="93">
        <f t="shared" si="4"/>
        <v>0</v>
      </c>
      <c r="U26" s="2"/>
      <c r="V26" s="2"/>
      <c r="W26" s="93">
        <f>'Mortal Baseline'!X26*('Bowel Cancer Epi'!$N$51*'Bowel Cancer Epi'!B$99)</f>
        <v>0</v>
      </c>
      <c r="X26" s="93">
        <f>'Mortal Baseline'!Y26*('Bowel Cancer Epi'!$N$51*'Bowel Cancer Epi'!C$99)</f>
        <v>0</v>
      </c>
      <c r="Y26" s="93">
        <f>'Mortal Baseline'!Z26*('Bowel Cancer Epi'!$N$51*'Bowel Cancer Epi'!D$99)</f>
        <v>0</v>
      </c>
      <c r="Z26" s="93">
        <f>'Mortal Baseline'!AA26*('Bowel Cancer Epi'!$N$51*'Bowel Cancer Epi'!E$99)</f>
        <v>0</v>
      </c>
      <c r="AA26" s="93">
        <f>'Mortal Baseline'!AB26*('Bowel Cancer Epi'!$N$51*'Bowel Cancer Epi'!F$99)</f>
        <v>0</v>
      </c>
      <c r="AB26" s="93">
        <f t="shared" si="2"/>
        <v>0</v>
      </c>
      <c r="AC26" s="2">
        <f>W26/'Mortal Baseline'!X26</f>
        <v>0</v>
      </c>
      <c r="AD26" s="2">
        <f>X26/'Mortal Baseline'!Y26</f>
        <v>0</v>
      </c>
      <c r="AE26" s="2">
        <f>Y26/'Mortal Baseline'!Z26</f>
        <v>0</v>
      </c>
      <c r="AF26" s="2">
        <f>Z26/'Mortal Baseline'!AA26</f>
        <v>0</v>
      </c>
      <c r="AG26" s="2">
        <f>AA26/'Mortal Baseline'!AB26</f>
        <v>0</v>
      </c>
      <c r="AH26" s="2">
        <f>SUM(W26:AA26)/SUM('Mortal Baseline'!X26:AB26)</f>
        <v>0</v>
      </c>
      <c r="AI26" s="58">
        <f>W26*'Stroke Epi'!$X$34</f>
        <v>0</v>
      </c>
      <c r="AJ26" s="58">
        <f>X26*'Stroke Epi'!$X$34</f>
        <v>0</v>
      </c>
      <c r="AK26" s="58">
        <f>Y26*'Stroke Epi'!$X$34</f>
        <v>0</v>
      </c>
      <c r="AL26" s="58">
        <f>Z26*'Stroke Epi'!$X$34</f>
        <v>0</v>
      </c>
      <c r="AM26" s="58">
        <f>AA26*'Stroke Epi'!$X$34</f>
        <v>0</v>
      </c>
      <c r="AN26" s="93">
        <f t="shared" si="6"/>
        <v>0</v>
      </c>
      <c r="AO26" s="93">
        <f t="shared" si="5"/>
        <v>0</v>
      </c>
    </row>
    <row r="27" spans="1:41">
      <c r="A27" s="58">
        <v>29</v>
      </c>
      <c r="B27" s="93">
        <f>'Mortal Baseline'!C27*('Bowel Cancer Epi'!$B$51*'Bowel Cancer Epi'!B$90)</f>
        <v>0</v>
      </c>
      <c r="C27" s="93">
        <f>'Mortal Baseline'!D27*('Bowel Cancer Epi'!$B$51*'Bowel Cancer Epi'!C$90)</f>
        <v>0</v>
      </c>
      <c r="D27" s="93">
        <f>'Mortal Baseline'!E27*('Bowel Cancer Epi'!$B$51*'Bowel Cancer Epi'!D$90)</f>
        <v>0</v>
      </c>
      <c r="E27" s="93">
        <f>'Mortal Baseline'!F27*('Bowel Cancer Epi'!$B$51*'Bowel Cancer Epi'!E$90)</f>
        <v>0</v>
      </c>
      <c r="F27" s="93">
        <f>'Mortal Baseline'!G27*('Bowel Cancer Epi'!$B$51*'Bowel Cancer Epi'!F$90)</f>
        <v>0</v>
      </c>
      <c r="G27" s="93">
        <f t="shared" si="0"/>
        <v>0</v>
      </c>
      <c r="H27" s="2">
        <f>B27/'Mortal Baseline'!C27</f>
        <v>0</v>
      </c>
      <c r="I27" s="2">
        <f>C27/'Mortal Baseline'!D27</f>
        <v>0</v>
      </c>
      <c r="J27" s="2">
        <f>D27/'Mortal Baseline'!E27</f>
        <v>0</v>
      </c>
      <c r="K27" s="2">
        <f>E27/'Mortal Baseline'!F27</f>
        <v>0</v>
      </c>
      <c r="L27" s="2">
        <f>F27/'Mortal Baseline'!G27</f>
        <v>0</v>
      </c>
      <c r="M27" s="2">
        <f>SUM(B27:F27)/SUM('Mortal Baseline'!C27:G27)</f>
        <v>0</v>
      </c>
      <c r="N27" s="93">
        <f>B27*'Bowel Cancer Epi'!$I$51</f>
        <v>0</v>
      </c>
      <c r="O27" s="93">
        <f>C27*'Bowel Cancer Epi'!$I$51</f>
        <v>0</v>
      </c>
      <c r="P27" s="93">
        <f>D27*'Bowel Cancer Epi'!$I$51</f>
        <v>0</v>
      </c>
      <c r="Q27" s="93">
        <f>E27*'Bowel Cancer Epi'!$I$51</f>
        <v>0</v>
      </c>
      <c r="R27" s="93">
        <f>F27*'Bowel Cancer Epi'!$I$51</f>
        <v>0</v>
      </c>
      <c r="S27" s="93">
        <f t="shared" si="1"/>
        <v>0</v>
      </c>
      <c r="T27" s="93">
        <f t="shared" si="4"/>
        <v>0</v>
      </c>
      <c r="U27" s="2"/>
      <c r="V27" s="2"/>
      <c r="W27" s="93">
        <f>'Mortal Baseline'!X27*('Bowel Cancer Epi'!$N$51*'Bowel Cancer Epi'!B$99)</f>
        <v>0</v>
      </c>
      <c r="X27" s="93">
        <f>'Mortal Baseline'!Y27*('Bowel Cancer Epi'!$N$51*'Bowel Cancer Epi'!C$99)</f>
        <v>0</v>
      </c>
      <c r="Y27" s="93">
        <f>'Mortal Baseline'!Z27*('Bowel Cancer Epi'!$N$51*'Bowel Cancer Epi'!D$99)</f>
        <v>0</v>
      </c>
      <c r="Z27" s="93">
        <f>'Mortal Baseline'!AA27*('Bowel Cancer Epi'!$N$51*'Bowel Cancer Epi'!E$99)</f>
        <v>0</v>
      </c>
      <c r="AA27" s="93">
        <f>'Mortal Baseline'!AB27*('Bowel Cancer Epi'!$N$51*'Bowel Cancer Epi'!F$99)</f>
        <v>0</v>
      </c>
      <c r="AB27" s="93">
        <f t="shared" si="2"/>
        <v>0</v>
      </c>
      <c r="AC27" s="2">
        <f>W27/'Mortal Baseline'!X27</f>
        <v>0</v>
      </c>
      <c r="AD27" s="2">
        <f>X27/'Mortal Baseline'!Y27</f>
        <v>0</v>
      </c>
      <c r="AE27" s="2">
        <f>Y27/'Mortal Baseline'!Z27</f>
        <v>0</v>
      </c>
      <c r="AF27" s="2">
        <f>Z27/'Mortal Baseline'!AA27</f>
        <v>0</v>
      </c>
      <c r="AG27" s="2">
        <f>AA27/'Mortal Baseline'!AB27</f>
        <v>0</v>
      </c>
      <c r="AH27" s="2">
        <f>SUM(W27:AA27)/SUM('Mortal Baseline'!X27:AB27)</f>
        <v>0</v>
      </c>
      <c r="AI27" s="58">
        <f>W27*'Stroke Epi'!$X$34</f>
        <v>0</v>
      </c>
      <c r="AJ27" s="58">
        <f>X27*'Stroke Epi'!$X$34</f>
        <v>0</v>
      </c>
      <c r="AK27" s="58">
        <f>Y27*'Stroke Epi'!$X$34</f>
        <v>0</v>
      </c>
      <c r="AL27" s="58">
        <f>Z27*'Stroke Epi'!$X$34</f>
        <v>0</v>
      </c>
      <c r="AM27" s="58">
        <f>AA27*'Stroke Epi'!$X$34</f>
        <v>0</v>
      </c>
      <c r="AN27" s="93">
        <f t="shared" si="6"/>
        <v>0</v>
      </c>
      <c r="AO27" s="93">
        <f t="shared" si="5"/>
        <v>0</v>
      </c>
    </row>
    <row r="28" spans="1:41">
      <c r="A28" s="58">
        <v>30</v>
      </c>
      <c r="B28" s="93">
        <f>'Mortal Baseline'!C28*('Bowel Cancer Epi'!$B$52*'Bowel Cancer Epi'!B$90)</f>
        <v>0.17966015666527452</v>
      </c>
      <c r="C28" s="93">
        <f>'Mortal Baseline'!D28*('Bowel Cancer Epi'!$B$52*'Bowel Cancer Epi'!C$90)</f>
        <v>0.38354360514743269</v>
      </c>
      <c r="D28" s="93">
        <f>'Mortal Baseline'!E28*('Bowel Cancer Epi'!$B$52*'Bowel Cancer Epi'!D$90)</f>
        <v>0.60084753195486607</v>
      </c>
      <c r="E28" s="93">
        <f>'Mortal Baseline'!F28*('Bowel Cancer Epi'!$B$52*'Bowel Cancer Epi'!E$90)</f>
        <v>1.1296267519665593</v>
      </c>
      <c r="F28" s="93">
        <f>'Mortal Baseline'!G28*('Bowel Cancer Epi'!$B$52*'Bowel Cancer Epi'!F$90)</f>
        <v>1.9766828492160997</v>
      </c>
      <c r="G28" s="93">
        <f t="shared" si="0"/>
        <v>4.2703608949502323</v>
      </c>
      <c r="H28" s="2">
        <f>B28/'Mortal Baseline'!C28</f>
        <v>1E-4</v>
      </c>
      <c r="I28" s="2">
        <f>C28/'Mortal Baseline'!D28</f>
        <v>9.2412977101151043E-5</v>
      </c>
      <c r="J28" s="2">
        <f>D28/'Mortal Baseline'!E28</f>
        <v>8.9295454640843952E-5</v>
      </c>
      <c r="K28" s="2">
        <f>E28/'Mortal Baseline'!F28</f>
        <v>8.6374109960909095E-5</v>
      </c>
      <c r="L28" s="2">
        <f>F28/'Mortal Baseline'!G28</f>
        <v>8.2888396183407136E-5</v>
      </c>
      <c r="M28" s="2">
        <f>SUM(B28:F28)/SUM('Mortal Baseline'!C28:G28)</f>
        <v>8.6093370996892323E-5</v>
      </c>
      <c r="N28" s="93">
        <f>B28*'Bowel Cancer Epi'!$I$52</f>
        <v>2.989545006910168E-2</v>
      </c>
      <c r="O28" s="93">
        <f>C28*'Bowel Cancer Epi'!$I$52</f>
        <v>6.3821655896532797E-2</v>
      </c>
      <c r="P28" s="93">
        <f>D28*'Bowel Cancer Epi'!$I$52</f>
        <v>9.9981029317289707E-2</v>
      </c>
      <c r="Q28" s="93">
        <f>E28*'Bowel Cancer Epi'!$I$52</f>
        <v>0.18796989152723545</v>
      </c>
      <c r="R28" s="93">
        <f>F28*'Bowel Cancer Epi'!$I$52</f>
        <v>0.32892002610955895</v>
      </c>
      <c r="S28" s="93">
        <f t="shared" si="1"/>
        <v>0.7105880529197186</v>
      </c>
      <c r="T28" s="93">
        <f t="shared" si="4"/>
        <v>0.7105880529197186</v>
      </c>
      <c r="U28" s="2"/>
      <c r="V28" s="2"/>
      <c r="W28" s="93">
        <f>'Mortal Baseline'!X28*('Bowel Cancer Epi'!$N$52*'Bowel Cancer Epi'!B$99)</f>
        <v>0.36790693144788089</v>
      </c>
      <c r="X28" s="93">
        <f>'Mortal Baseline'!Y28*('Bowel Cancer Epi'!$N$52*'Bowel Cancer Epi'!C$99)</f>
        <v>0.85591259879775716</v>
      </c>
      <c r="Y28" s="93">
        <f>'Mortal Baseline'!Z28*('Bowel Cancer Epi'!$N$52*'Bowel Cancer Epi'!D$99)</f>
        <v>1.0244235391290819</v>
      </c>
      <c r="Z28" s="93">
        <f>'Mortal Baseline'!AA28*('Bowel Cancer Epi'!$N$52*'Bowel Cancer Epi'!E$99)</f>
        <v>1.1525924679608506</v>
      </c>
      <c r="AA28" s="93">
        <f>'Mortal Baseline'!AB28*('Bowel Cancer Epi'!$N$52*'Bowel Cancer Epi'!F$99)</f>
        <v>1.007840883016714</v>
      </c>
      <c r="AB28" s="93">
        <f t="shared" si="2"/>
        <v>4.4086764203522844</v>
      </c>
      <c r="AC28" s="2">
        <f>W28/'Mortal Baseline'!X28</f>
        <v>1E-4</v>
      </c>
      <c r="AD28" s="2">
        <f>X28/'Mortal Baseline'!Y28</f>
        <v>9.2520782764674112E-5</v>
      </c>
      <c r="AE28" s="2">
        <f>Y28/'Mortal Baseline'!Z28</f>
        <v>8.9295751287537259E-5</v>
      </c>
      <c r="AF28" s="2">
        <f>Z28/'Mortal Baseline'!AA28</f>
        <v>8.6602978980752891E-5</v>
      </c>
      <c r="AG28" s="2">
        <f>AA28/'Mortal Baseline'!AB28</f>
        <v>8.3367724196549398E-5</v>
      </c>
      <c r="AH28" s="2">
        <f>SUM(W28:AA28)/SUM('Mortal Baseline'!X28:AB28)</f>
        <v>8.8526964266746501E-5</v>
      </c>
      <c r="AI28" s="58">
        <f>W28*'Stroke Epi'!$X$35</f>
        <v>5.1175854164400229E-2</v>
      </c>
      <c r="AJ28" s="58">
        <f>X28*'Stroke Epi'!$X$35</f>
        <v>0.11905744249276802</v>
      </c>
      <c r="AK28" s="58">
        <f>Y28*'Stroke Epi'!$X$35</f>
        <v>0.14249731429285528</v>
      </c>
      <c r="AL28" s="58">
        <f>Z28*'Stroke Epi'!$X$35</f>
        <v>0.16032561229335432</v>
      </c>
      <c r="AM28" s="58">
        <f>AA28*'Stroke Epi'!$X$35</f>
        <v>0.14019066682762493</v>
      </c>
      <c r="AN28" s="93">
        <f t="shared" si="6"/>
        <v>0.61324689007100275</v>
      </c>
      <c r="AO28" s="93">
        <f t="shared" si="5"/>
        <v>0.61324689007100275</v>
      </c>
    </row>
    <row r="29" spans="1:41">
      <c r="A29" s="58">
        <v>31</v>
      </c>
      <c r="B29" s="93">
        <f>'Mortal Baseline'!C29*('Bowel Cancer Epi'!$B$52*'Bowel Cancer Epi'!B$90)</f>
        <v>0.18112331672915807</v>
      </c>
      <c r="C29" s="93">
        <f>'Mortal Baseline'!D29*('Bowel Cancer Epi'!$B$52*'Bowel Cancer Epi'!C$90)</f>
        <v>0.36300525322374994</v>
      </c>
      <c r="D29" s="93">
        <f>'Mortal Baseline'!E29*('Bowel Cancer Epi'!$B$52*'Bowel Cancer Epi'!D$90)</f>
        <v>0.57108122292765873</v>
      </c>
      <c r="E29" s="93">
        <f>'Mortal Baseline'!F29*('Bowel Cancer Epi'!$B$52*'Bowel Cancer Epi'!E$90)</f>
        <v>1.1520186462119433</v>
      </c>
      <c r="F29" s="93">
        <f>'Mortal Baseline'!G29*('Bowel Cancer Epi'!$B$52*'Bowel Cancer Epi'!F$90)</f>
        <v>1.996744799129714</v>
      </c>
      <c r="G29" s="93">
        <f t="shared" si="0"/>
        <v>4.2639732382222242</v>
      </c>
      <c r="H29" s="2">
        <f>B29/'Mortal Baseline'!C29</f>
        <v>1E-4</v>
      </c>
      <c r="I29" s="2">
        <f>C29/'Mortal Baseline'!D29</f>
        <v>9.2412977101151043E-5</v>
      </c>
      <c r="J29" s="2">
        <f>D29/'Mortal Baseline'!E29</f>
        <v>8.9295454640843952E-5</v>
      </c>
      <c r="K29" s="2">
        <f>E29/'Mortal Baseline'!F29</f>
        <v>8.6374109960909081E-5</v>
      </c>
      <c r="L29" s="2">
        <f>F29/'Mortal Baseline'!G29</f>
        <v>8.2888396183407136E-5</v>
      </c>
      <c r="M29" s="2">
        <f>SUM(B29:F29)/SUM('Mortal Baseline'!C29:G29)</f>
        <v>8.6033418240942375E-5</v>
      </c>
      <c r="N29" s="93">
        <f>B29*'Bowel Cancer Epi'!$I$52</f>
        <v>3.0138919903731902E-2</v>
      </c>
      <c r="O29" s="93">
        <f>C29*'Bowel Cancer Epi'!$I$52</f>
        <v>6.0404074136431986E-2</v>
      </c>
      <c r="P29" s="93">
        <f>D29*'Bowel Cancer Epi'!$I$52</f>
        <v>9.5027915495162402E-2</v>
      </c>
      <c r="Q29" s="93">
        <f>E29*'Bowel Cancer Epi'!$I$52</f>
        <v>0.19169590272966736</v>
      </c>
      <c r="R29" s="93">
        <f>F29*'Bowel Cancer Epi'!$I$52</f>
        <v>0.33225833457518439</v>
      </c>
      <c r="S29" s="93">
        <f t="shared" si="1"/>
        <v>0.70952514684017798</v>
      </c>
      <c r="T29" s="93">
        <f t="shared" si="4"/>
        <v>1.4201131997598966</v>
      </c>
      <c r="U29" s="2"/>
      <c r="V29" s="2"/>
      <c r="W29" s="93">
        <f>'Mortal Baseline'!X29*('Bowel Cancer Epi'!$N$52*'Bowel Cancer Epi'!B$99)</f>
        <v>0.36416903678275353</v>
      </c>
      <c r="X29" s="93">
        <f>'Mortal Baseline'!Y29*('Bowel Cancer Epi'!$N$52*'Bowel Cancer Epi'!C$99)</f>
        <v>0.80680637903357466</v>
      </c>
      <c r="Y29" s="93">
        <f>'Mortal Baseline'!Z29*('Bowel Cancer Epi'!$N$52*'Bowel Cancer Epi'!D$99)</f>
        <v>1.0136032652375362</v>
      </c>
      <c r="Z29" s="93">
        <f>'Mortal Baseline'!AA29*('Bowel Cancer Epi'!$N$52*'Bowel Cancer Epi'!E$99)</f>
        <v>1.1884948695510795</v>
      </c>
      <c r="AA29" s="93">
        <f>'Mortal Baseline'!AB29*('Bowel Cancer Epi'!$N$52*'Bowel Cancer Epi'!F$99)</f>
        <v>1.0290853065428791</v>
      </c>
      <c r="AB29" s="93">
        <f t="shared" si="2"/>
        <v>4.402158857147823</v>
      </c>
      <c r="AC29" s="2">
        <f>W29/'Mortal Baseline'!X29</f>
        <v>1E-4</v>
      </c>
      <c r="AD29" s="2">
        <f>X29/'Mortal Baseline'!Y29</f>
        <v>9.2520782764674112E-5</v>
      </c>
      <c r="AE29" s="2">
        <f>Y29/'Mortal Baseline'!Z29</f>
        <v>8.9295751287537246E-5</v>
      </c>
      <c r="AF29" s="2">
        <f>Z29/'Mortal Baseline'!AA29</f>
        <v>8.6602978980752891E-5</v>
      </c>
      <c r="AG29" s="2">
        <f>AA29/'Mortal Baseline'!AB29</f>
        <v>8.3367724196549398E-5</v>
      </c>
      <c r="AH29" s="2">
        <f>SUM(W29:AA29)/SUM('Mortal Baseline'!X29:AB29)</f>
        <v>8.8431463086275714E-5</v>
      </c>
      <c r="AI29" s="58">
        <f>W29*'Stroke Epi'!$X$35</f>
        <v>5.0655913016481015E-2</v>
      </c>
      <c r="AJ29" s="58">
        <f>X29*'Stroke Epi'!$X$35</f>
        <v>0.11222676732357023</v>
      </c>
      <c r="AK29" s="58">
        <f>Y29*'Stroke Epi'!$X$35</f>
        <v>0.14099221419454128</v>
      </c>
      <c r="AL29" s="58">
        <f>Z29*'Stroke Epi'!$X$35</f>
        <v>0.16531963635455516</v>
      </c>
      <c r="AM29" s="58">
        <f>AA29*'Stroke Epi'!$X$35</f>
        <v>0.14314576614011448</v>
      </c>
      <c r="AN29" s="93">
        <f t="shared" si="6"/>
        <v>0.61234029702926218</v>
      </c>
      <c r="AO29" s="93">
        <f t="shared" si="5"/>
        <v>1.225587187100265</v>
      </c>
    </row>
    <row r="30" spans="1:41">
      <c r="A30" s="58">
        <v>32</v>
      </c>
      <c r="B30" s="93">
        <f>'Mortal Baseline'!C30*('Bowel Cancer Epi'!$B$52*'Bowel Cancer Epi'!B$90)</f>
        <v>0.18304316127298725</v>
      </c>
      <c r="C30" s="93">
        <f>'Mortal Baseline'!D30*('Bowel Cancer Epi'!$B$52*'Bowel Cancer Epi'!C$90)</f>
        <v>0.34524549975988134</v>
      </c>
      <c r="D30" s="93">
        <f>'Mortal Baseline'!E30*('Bowel Cancer Epi'!$B$52*'Bowel Cancer Epi'!D$90)</f>
        <v>0.544543627595649</v>
      </c>
      <c r="E30" s="93">
        <f>'Mortal Baseline'!F30*('Bowel Cancer Epi'!$B$52*'Bowel Cancer Epi'!E$90)</f>
        <v>1.174088764944661</v>
      </c>
      <c r="F30" s="93">
        <f>'Mortal Baseline'!G30*('Bowel Cancer Epi'!$B$52*'Bowel Cancer Epi'!F$90)</f>
        <v>2.0112503612215793</v>
      </c>
      <c r="G30" s="93">
        <f t="shared" si="0"/>
        <v>4.2581714147947576</v>
      </c>
      <c r="H30" s="2">
        <f>B30/'Mortal Baseline'!C30</f>
        <v>1E-4</v>
      </c>
      <c r="I30" s="2">
        <f>C30/'Mortal Baseline'!D30</f>
        <v>9.2412977101151043E-5</v>
      </c>
      <c r="J30" s="2">
        <f>D30/'Mortal Baseline'!E30</f>
        <v>8.9295454640843952E-5</v>
      </c>
      <c r="K30" s="2">
        <f>E30/'Mortal Baseline'!F30</f>
        <v>8.6374109960909095E-5</v>
      </c>
      <c r="L30" s="2">
        <f>F30/'Mortal Baseline'!G35</f>
        <v>8.2746067399878332E-5</v>
      </c>
      <c r="M30" s="2">
        <f>SUM(B30:F30)/SUM('Mortal Baseline'!C30:G30)</f>
        <v>8.5985144012275139E-5</v>
      </c>
      <c r="N30" s="93">
        <f>B30*'Bowel Cancer Epi'!$I$52</f>
        <v>3.0458382035825078E-2</v>
      </c>
      <c r="O30" s="93">
        <f>C30*'Bowel Cancer Epi'!$I$52</f>
        <v>5.7448851160044251E-2</v>
      </c>
      <c r="P30" s="93">
        <f>D30*'Bowel Cancer Epi'!$I$52</f>
        <v>9.0612059631915987E-2</v>
      </c>
      <c r="Q30" s="93">
        <f>E30*'Bowel Cancer Epi'!$I$52</f>
        <v>0.19536837048679156</v>
      </c>
      <c r="R30" s="93">
        <f>F30*'Bowel Cancer Epi'!$I$52</f>
        <v>0.3346720601072708</v>
      </c>
      <c r="S30" s="93">
        <f t="shared" si="1"/>
        <v>0.7085597234218477</v>
      </c>
      <c r="T30" s="93">
        <f t="shared" si="4"/>
        <v>2.1286729231817443</v>
      </c>
      <c r="U30" s="2"/>
      <c r="V30" s="2"/>
      <c r="W30" s="93">
        <f>'Mortal Baseline'!X30*('Bowel Cancer Epi'!$N$52*'Bowel Cancer Epi'!B$99)</f>
        <v>0.36015623131222796</v>
      </c>
      <c r="X30" s="93">
        <f>'Mortal Baseline'!Y30*('Bowel Cancer Epi'!$N$52*'Bowel Cancer Epi'!C$99)</f>
        <v>0.76145697798733536</v>
      </c>
      <c r="Y30" s="93">
        <f>'Mortal Baseline'!Z30*('Bowel Cancer Epi'!$N$52*'Bowel Cancer Epi'!D$99)</f>
        <v>1.0039609191384939</v>
      </c>
      <c r="Z30" s="93">
        <f>'Mortal Baseline'!AA30*('Bowel Cancer Epi'!$N$52*'Bowel Cancer Epi'!E$99)</f>
        <v>1.2226397812306951</v>
      </c>
      <c r="AA30" s="93">
        <f>'Mortal Baseline'!AB30*('Bowel Cancer Epi'!$N$52*'Bowel Cancer Epi'!F$99)</f>
        <v>1.0477665291225504</v>
      </c>
      <c r="AB30" s="93">
        <f t="shared" si="2"/>
        <v>4.3959804387913026</v>
      </c>
      <c r="AC30" s="2">
        <f>W30/'Mortal Baseline'!X30</f>
        <v>1E-4</v>
      </c>
      <c r="AD30" s="2">
        <f>X30/'Mortal Baseline'!Y30</f>
        <v>9.2520782764674112E-5</v>
      </c>
      <c r="AE30" s="2">
        <f>Y30/'Mortal Baseline'!Z30</f>
        <v>8.9295751287537259E-5</v>
      </c>
      <c r="AF30" s="2">
        <f>Z30/'Mortal Baseline'!AA30</f>
        <v>8.6602978980752891E-5</v>
      </c>
      <c r="AG30" s="2">
        <f>AA30/'Mortal Baseline'!AB30</f>
        <v>8.3367724196549398E-5</v>
      </c>
      <c r="AH30" s="2">
        <f>SUM(W30:AA30)/SUM('Mortal Baseline'!X30:AB30)</f>
        <v>8.8342686835581223E-5</v>
      </c>
      <c r="AI30" s="58">
        <f>W30*'Stroke Epi'!$X$35</f>
        <v>5.009773177553091E-2</v>
      </c>
      <c r="AJ30" s="58">
        <f>X30*'Stroke Epi'!$X$35</f>
        <v>0.10591866563803835</v>
      </c>
      <c r="AK30" s="58">
        <f>Y30*'Stroke Epi'!$X$35</f>
        <v>0.13965096385216452</v>
      </c>
      <c r="AL30" s="58">
        <f>Z30*'Stroke Epi'!$X$35</f>
        <v>0.17006919356918968</v>
      </c>
      <c r="AM30" s="58">
        <f>AA30*'Stroke Epi'!$X$35</f>
        <v>0.14574432420094677</v>
      </c>
      <c r="AN30" s="93">
        <f t="shared" si="6"/>
        <v>0.61148087903587023</v>
      </c>
      <c r="AO30" s="93">
        <f t="shared" si="5"/>
        <v>1.8370680661361352</v>
      </c>
    </row>
    <row r="31" spans="1:41">
      <c r="A31" s="58">
        <v>33</v>
      </c>
      <c r="B31" s="93">
        <f>'Mortal Baseline'!C31*('Bowel Cancer Epi'!$B$52*'Bowel Cancer Epi'!B$90)</f>
        <v>0.18544684358589297</v>
      </c>
      <c r="C31" s="93">
        <f>'Mortal Baseline'!D31*('Bowel Cancer Epi'!$B$52*'Bowel Cancer Epi'!C$90)</f>
        <v>0.33006288053742888</v>
      </c>
      <c r="D31" s="93">
        <f>'Mortal Baseline'!E31*('Bowel Cancer Epi'!$B$52*'Bowel Cancer Epi'!D$90)</f>
        <v>0.52106435867880796</v>
      </c>
      <c r="E31" s="93">
        <f>'Mortal Baseline'!F31*('Bowel Cancer Epi'!$B$52*'Bowel Cancer Epi'!E$90)</f>
        <v>1.1956577183476735</v>
      </c>
      <c r="F31" s="93">
        <f>'Mortal Baseline'!G31*('Bowel Cancer Epi'!$B$52*'Bowel Cancer Epi'!F$90)</f>
        <v>2.0206880388326711</v>
      </c>
      <c r="G31" s="93">
        <f t="shared" si="0"/>
        <v>4.252919839982475</v>
      </c>
      <c r="H31" s="2">
        <f>B31/'Mortal Baseline'!C31</f>
        <v>1E-4</v>
      </c>
      <c r="I31" s="2">
        <f>C31/'Mortal Baseline'!D31</f>
        <v>9.2412977101151043E-5</v>
      </c>
      <c r="J31" s="2">
        <f>D31/'Mortal Baseline'!E31</f>
        <v>8.9295454640843952E-5</v>
      </c>
      <c r="K31" s="2">
        <f>E31/'Mortal Baseline'!F31</f>
        <v>8.6374109960909095E-5</v>
      </c>
      <c r="L31" s="2">
        <f>F31/'Mortal Baseline'!G31</f>
        <v>8.2888396183407136E-5</v>
      </c>
      <c r="M31" s="2">
        <f>SUM(B31:F31)/SUM('Mortal Baseline'!C31:G31)</f>
        <v>8.5947857385346784E-5</v>
      </c>
      <c r="N31" s="93">
        <f>B31*'Bowel Cancer Epi'!$I$52</f>
        <v>3.0858354772692588E-2</v>
      </c>
      <c r="O31" s="93">
        <f>C31*'Bowel Cancer Epi'!$I$52</f>
        <v>5.4922463321428167E-2</v>
      </c>
      <c r="P31" s="93">
        <f>D31*'Bowel Cancer Epi'!$I$52</f>
        <v>8.6705109284153634E-2</v>
      </c>
      <c r="Q31" s="93">
        <f>E31*'Bowel Cancer Epi'!$I$52</f>
        <v>0.19895744433305287</v>
      </c>
      <c r="R31" s="93">
        <f>F31*'Bowel Cancer Epi'!$I$52</f>
        <v>0.33624248966175646</v>
      </c>
      <c r="S31" s="93">
        <f t="shared" si="1"/>
        <v>0.70768586137308365</v>
      </c>
      <c r="T31" s="93">
        <f t="shared" si="4"/>
        <v>2.8363587845548279</v>
      </c>
      <c r="U31" s="2"/>
      <c r="V31" s="2"/>
      <c r="W31" s="93">
        <f>'Mortal Baseline'!X31*('Bowel Cancer Epi'!$N$52*'Bowel Cancer Epi'!B$99)</f>
        <v>0.35603372432032471</v>
      </c>
      <c r="X31" s="93">
        <f>'Mortal Baseline'!Y31*('Bowel Cancer Epi'!$N$52*'Bowel Cancer Epi'!C$99)</f>
        <v>0.71998731163253182</v>
      </c>
      <c r="Y31" s="93">
        <f>'Mortal Baseline'!Z31*('Bowel Cancer Epi'!$N$52*'Bowel Cancer Epi'!D$99)</f>
        <v>0.99547020430718725</v>
      </c>
      <c r="Z31" s="93">
        <f>'Mortal Baseline'!AA31*('Bowel Cancer Epi'!$N$52*'Bowel Cancer Epi'!E$99)</f>
        <v>1.2546686913329557</v>
      </c>
      <c r="AA31" s="93">
        <f>'Mortal Baseline'!AB31*('Bowel Cancer Epi'!$N$52*'Bowel Cancer Epi'!F$99)</f>
        <v>1.0640057327691677</v>
      </c>
      <c r="AB31" s="93">
        <f t="shared" si="2"/>
        <v>4.3901656643621676</v>
      </c>
      <c r="AC31" s="2">
        <f>W31/'Mortal Baseline'!X31</f>
        <v>1E-4</v>
      </c>
      <c r="AD31" s="2">
        <f>X31/'Mortal Baseline'!Y31</f>
        <v>9.2520782764674112E-5</v>
      </c>
      <c r="AE31" s="2">
        <f>Y31/'Mortal Baseline'!Z31</f>
        <v>8.9295751287537259E-5</v>
      </c>
      <c r="AF31" s="2">
        <f>Z31/'Mortal Baseline'!AA31</f>
        <v>8.6602978980752891E-5</v>
      </c>
      <c r="AG31" s="2">
        <f>AA31/'Mortal Baseline'!AB31</f>
        <v>8.3367724196549398E-5</v>
      </c>
      <c r="AH31" s="2">
        <f>SUM(W31:AA31)/SUM('Mortal Baseline'!X31:AB31)</f>
        <v>8.8261136175802257E-5</v>
      </c>
      <c r="AI31" s="58">
        <f>W31*'Stroke Epi'!$X$35</f>
        <v>4.9524291052957164E-2</v>
      </c>
      <c r="AJ31" s="58">
        <f>X31*'Stroke Epi'!$X$35</f>
        <v>0.10015023504808518</v>
      </c>
      <c r="AK31" s="58">
        <f>Y31*'Stroke Epi'!$X$35</f>
        <v>0.13846990541912974</v>
      </c>
      <c r="AL31" s="58">
        <f>Z31*'Stroke Epi'!$X$35</f>
        <v>0.17452441496441415</v>
      </c>
      <c r="AM31" s="58">
        <f>AA31*'Stroke Epi'!$X$35</f>
        <v>0.14800319742819124</v>
      </c>
      <c r="AN31" s="93">
        <f t="shared" si="6"/>
        <v>0.61067204391277752</v>
      </c>
      <c r="AO31" s="93">
        <f t="shared" si="5"/>
        <v>2.4477401100489127</v>
      </c>
    </row>
    <row r="32" spans="1:41">
      <c r="A32" s="58">
        <v>34</v>
      </c>
      <c r="B32" s="93">
        <f>'Mortal Baseline'!C32*('Bowel Cancer Epi'!$B$52*'Bowel Cancer Epi'!B$90)</f>
        <v>0.18836490185145902</v>
      </c>
      <c r="C32" s="93">
        <f>'Mortal Baseline'!D32*('Bowel Cancer Epi'!$B$52*'Bowel Cancer Epi'!C$90)</f>
        <v>0.31727881639911582</v>
      </c>
      <c r="D32" s="93">
        <f>'Mortal Baseline'!E32*('Bowel Cancer Epi'!$B$52*'Bowel Cancer Epi'!D$90)</f>
        <v>0.50047741615589947</v>
      </c>
      <c r="E32" s="93">
        <f>'Mortal Baseline'!F32*('Bowel Cancer Epi'!$B$52*'Bowel Cancer Epi'!E$90)</f>
        <v>1.2165504875004964</v>
      </c>
      <c r="F32" s="93">
        <f>'Mortal Baseline'!G32*('Bowel Cancer Epi'!$B$52*'Bowel Cancer Epi'!F$90)</f>
        <v>2.025514736245666</v>
      </c>
      <c r="G32" s="93">
        <f t="shared" si="0"/>
        <v>4.2481863581526369</v>
      </c>
      <c r="H32" s="2">
        <f>B32/'Mortal Baseline'!C32</f>
        <v>1E-4</v>
      </c>
      <c r="I32" s="2">
        <f>C32/'Mortal Baseline'!D32</f>
        <v>9.2412977101151043E-5</v>
      </c>
      <c r="J32" s="2">
        <f>D32/'Mortal Baseline'!E32</f>
        <v>8.9295454640843952E-5</v>
      </c>
      <c r="K32" s="2">
        <f>E32/'Mortal Baseline'!F32</f>
        <v>8.6374109960909095E-5</v>
      </c>
      <c r="L32" s="2">
        <f>F32/'Mortal Baseline'!G32</f>
        <v>8.2888396183407136E-5</v>
      </c>
      <c r="M32" s="2">
        <f>SUM(B32:F32)/SUM('Mortal Baseline'!C32:G32)</f>
        <v>8.5920934530497046E-5</v>
      </c>
      <c r="N32" s="93">
        <f>B32*'Bowel Cancer Epi'!$I$52</f>
        <v>3.1343919668082781E-2</v>
      </c>
      <c r="O32" s="93">
        <f>C32*'Bowel Cancer Epi'!$I$52</f>
        <v>5.2795195048812867E-2</v>
      </c>
      <c r="P32" s="93">
        <f>D32*'Bowel Cancer Epi'!$I$52</f>
        <v>8.3279442048341673E-2</v>
      </c>
      <c r="Q32" s="93">
        <f>E32*'Bowel Cancer Epi'!$I$52</f>
        <v>0.20243400112008259</v>
      </c>
      <c r="R32" s="93">
        <f>F32*'Bowel Cancer Epi'!$I$52</f>
        <v>0.33704565211127879</v>
      </c>
      <c r="S32" s="93">
        <f t="shared" si="1"/>
        <v>0.70689820999659869</v>
      </c>
      <c r="T32" s="93">
        <f t="shared" si="4"/>
        <v>3.5432569945514265</v>
      </c>
      <c r="U32" s="2"/>
      <c r="V32" s="2"/>
      <c r="W32" s="93">
        <f>'Mortal Baseline'!X32*('Bowel Cancer Epi'!$N$52*'Bowel Cancer Epi'!B$99)</f>
        <v>0.35195994858977853</v>
      </c>
      <c r="X32" s="93">
        <f>'Mortal Baseline'!Y32*('Bowel Cancer Epi'!$N$52*'Bowel Cancer Epi'!C$99)</f>
        <v>0.6824462250886898</v>
      </c>
      <c r="Y32" s="93">
        <f>'Mortal Baseline'!Z32*('Bowel Cancer Epi'!$N$52*'Bowel Cancer Epi'!D$99)</f>
        <v>0.98811735752329344</v>
      </c>
      <c r="Z32" s="93">
        <f>'Mortal Baseline'!AA32*('Bowel Cancer Epi'!$N$52*'Bowel Cancer Epi'!E$99)</f>
        <v>1.2842669107767086</v>
      </c>
      <c r="AA32" s="93">
        <f>'Mortal Baseline'!AB32*('Bowel Cancer Epi'!$N$52*'Bowel Cancer Epi'!F$99)</f>
        <v>1.0779426051991305</v>
      </c>
      <c r="AB32" s="93">
        <f t="shared" si="2"/>
        <v>4.3847330471776012</v>
      </c>
      <c r="AC32" s="2">
        <f>W32/'Mortal Baseline'!X32</f>
        <v>1E-4</v>
      </c>
      <c r="AD32" s="2">
        <f>X32/'Mortal Baseline'!Y32</f>
        <v>9.2520782764674112E-5</v>
      </c>
      <c r="AE32" s="2">
        <f>Y32/'Mortal Baseline'!Z32</f>
        <v>8.9295751287537259E-5</v>
      </c>
      <c r="AF32" s="2">
        <f>Z32/'Mortal Baseline'!AA32</f>
        <v>8.6602978980752891E-5</v>
      </c>
      <c r="AG32" s="2">
        <f>AA32/'Mortal Baseline'!AB32</f>
        <v>8.3367724196549398E-5</v>
      </c>
      <c r="AH32" s="2">
        <f>SUM(W32:AA32)/SUM('Mortal Baseline'!X32:AB32)</f>
        <v>8.8187192175350667E-5</v>
      </c>
      <c r="AI32" s="58">
        <f>W32*'Stroke Epi'!$X$35</f>
        <v>4.895762884883819E-2</v>
      </c>
      <c r="AJ32" s="58">
        <f>X32*'Stroke Epi'!$X$35</f>
        <v>9.4928269909836757E-2</v>
      </c>
      <c r="AK32" s="58">
        <f>Y32*'Stroke Epi'!$X$35</f>
        <v>0.13744712443149013</v>
      </c>
      <c r="AL32" s="58">
        <f>Z32*'Stroke Epi'!$X$35</f>
        <v>0.17864152728904018</v>
      </c>
      <c r="AM32" s="58">
        <f>AA32*'Stroke Epi'!$X$35</f>
        <v>0.14994181638319906</v>
      </c>
      <c r="AN32" s="93">
        <f t="shared" si="6"/>
        <v>0.60991636686240425</v>
      </c>
      <c r="AO32" s="93">
        <f t="shared" si="5"/>
        <v>3.0576564769113168</v>
      </c>
    </row>
    <row r="33" spans="1:41">
      <c r="A33" s="58">
        <v>35</v>
      </c>
      <c r="B33" s="93">
        <f>'Mortal Baseline'!C33*('Bowel Cancer Epi'!$B$53*'Bowel Cancer Epi'!B$90)</f>
        <v>0.19183164662609595</v>
      </c>
      <c r="C33" s="93">
        <f>'Mortal Baseline'!D33*('Bowel Cancer Epi'!$B$53*'Bowel Cancer Epi'!C$90)</f>
        <v>0.30673882320572926</v>
      </c>
      <c r="D33" s="93">
        <f>'Mortal Baseline'!E33*('Bowel Cancer Epi'!$B$53*'Bowel Cancer Epi'!D$90)</f>
        <v>0.48262512796050461</v>
      </c>
      <c r="E33" s="93">
        <f>'Mortal Baseline'!F33*('Bowel Cancer Epi'!$B$53*'Bowel Cancer Epi'!E$90)</f>
        <v>1.2365967535599189</v>
      </c>
      <c r="F33" s="93">
        <f>'Mortal Baseline'!G33*('Bowel Cancer Epi'!$B$53*'Bowel Cancer Epi'!F$90)</f>
        <v>2.0261503784155379</v>
      </c>
      <c r="G33" s="93">
        <f t="shared" si="0"/>
        <v>4.2439427297677863</v>
      </c>
      <c r="H33" s="2">
        <f>B33/'Mortal Baseline'!C33</f>
        <v>1E-4</v>
      </c>
      <c r="I33" s="2">
        <f>C33/'Mortal Baseline'!D33</f>
        <v>9.2412977101151043E-5</v>
      </c>
      <c r="J33" s="2">
        <f>D33/'Mortal Baseline'!E33</f>
        <v>8.9295454640843952E-5</v>
      </c>
      <c r="K33" s="2">
        <f>E33/'Mortal Baseline'!F33</f>
        <v>8.6374109960909095E-5</v>
      </c>
      <c r="L33" s="2">
        <f>F33/'Mortal Baseline'!G33</f>
        <v>8.2888396183407136E-5</v>
      </c>
      <c r="M33" s="2">
        <f>SUM(B33:F33)/SUM('Mortal Baseline'!C33:G33)</f>
        <v>8.5903828845517997E-5</v>
      </c>
      <c r="N33" s="93">
        <f>B33*'Bowel Cancer Epi'!$I$53</f>
        <v>3.1057543588764933E-2</v>
      </c>
      <c r="O33" s="93">
        <f>C33*'Bowel Cancer Epi'!$I$53</f>
        <v>4.9661015477007561E-2</v>
      </c>
      <c r="P33" s="93">
        <f>D33*'Bowel Cancer Epi'!$I$53</f>
        <v>7.8137008216805692E-2</v>
      </c>
      <c r="Q33" s="93">
        <f>E33*'Bowel Cancer Epi'!$I$53</f>
        <v>0.20020501440135086</v>
      </c>
      <c r="R33" s="93">
        <f>F33*'Bowel Cancer Epi'!$I$53</f>
        <v>0.32803374626547555</v>
      </c>
      <c r="S33" s="93">
        <f t="shared" si="1"/>
        <v>0.68709432794940462</v>
      </c>
      <c r="T33" s="93">
        <f t="shared" si="4"/>
        <v>4.2303513225008311</v>
      </c>
      <c r="U33" s="2"/>
      <c r="V33" s="2"/>
      <c r="W33" s="93">
        <f>'Mortal Baseline'!X33*('Bowel Cancer Epi'!$N$53*'Bowel Cancer Epi'!B$99)</f>
        <v>0.3480847807676164</v>
      </c>
      <c r="X33" s="93">
        <f>'Mortal Baseline'!Y33*('Bowel Cancer Epi'!$N$53*'Bowel Cancer Epi'!C$99)</f>
        <v>0.64882337674034185</v>
      </c>
      <c r="Y33" s="93">
        <f>'Mortal Baseline'!Z33*('Bowel Cancer Epi'!$N$53*'Bowel Cancer Epi'!D$99)</f>
        <v>0.98189674932463067</v>
      </c>
      <c r="Z33" s="93">
        <f>'Mortal Baseline'!AA33*('Bowel Cancer Epi'!$N$53*'Bowel Cancer Epi'!E$99)</f>
        <v>1.311165155098043</v>
      </c>
      <c r="AA33" s="93">
        <f>'Mortal Baseline'!AB33*('Bowel Cancer Epi'!$N$53*'Bowel Cancer Epi'!F$99)</f>
        <v>1.0897259963807098</v>
      </c>
      <c r="AB33" s="93">
        <f t="shared" si="2"/>
        <v>4.3796960583113416</v>
      </c>
      <c r="AC33" s="2">
        <f>W33/'Mortal Baseline'!X33</f>
        <v>1E-4</v>
      </c>
      <c r="AD33" s="2">
        <f>X33/'Mortal Baseline'!Y33</f>
        <v>9.2520782764674112E-5</v>
      </c>
      <c r="AE33" s="2">
        <f>Y33/'Mortal Baseline'!Z33</f>
        <v>8.9295751287537259E-5</v>
      </c>
      <c r="AF33" s="2">
        <f>Z33/'Mortal Baseline'!AA33</f>
        <v>8.6602978980752891E-5</v>
      </c>
      <c r="AG33" s="2">
        <f>AA33/'Mortal Baseline'!AB33</f>
        <v>8.3367724196549398E-5</v>
      </c>
      <c r="AH33" s="2">
        <f>SUM(W33:AA33)/SUM('Mortal Baseline'!X33:AB33)</f>
        <v>8.8121135053786478E-5</v>
      </c>
      <c r="AI33" s="58">
        <f>W33*'Stroke Epi'!$X$36</f>
        <v>4.5842765627095085E-2</v>
      </c>
      <c r="AJ33" s="58">
        <f>X33*'Stroke Epi'!$X$36</f>
        <v>8.5450038716703022E-2</v>
      </c>
      <c r="AK33" s="58">
        <f>Y33*'Stroke Epi'!$X$36</f>
        <v>0.12931580188605388</v>
      </c>
      <c r="AL33" s="58">
        <f>Z33*'Stroke Epi'!$X$36</f>
        <v>0.17268045092641227</v>
      </c>
      <c r="AM33" s="58">
        <f>AA33*'Stroke Epi'!$X$36</f>
        <v>0.1435169137233395</v>
      </c>
      <c r="AN33" s="93">
        <f t="shared" si="6"/>
        <v>0.57680597087960372</v>
      </c>
      <c r="AO33" s="93">
        <f t="shared" si="5"/>
        <v>3.6344624477909204</v>
      </c>
    </row>
    <row r="34" spans="1:41">
      <c r="A34" s="58">
        <v>36</v>
      </c>
      <c r="B34" s="93">
        <f>'Mortal Baseline'!C34*('Bowel Cancer Epi'!$B$53*'Bowel Cancer Epi'!B$90)</f>
        <v>0.19580713841242456</v>
      </c>
      <c r="C34" s="93">
        <f>'Mortal Baseline'!D34*('Bowel Cancer Epi'!$B$53*'Bowel Cancer Epi'!C$90)</f>
        <v>0.29819368848166605</v>
      </c>
      <c r="D34" s="93">
        <f>'Mortal Baseline'!E34*('Bowel Cancer Epi'!$B$53*'Bowel Cancer Epi'!D$90)</f>
        <v>0.46717393737090612</v>
      </c>
      <c r="E34" s="93">
        <f>'Mortal Baseline'!F34*('Bowel Cancer Epi'!$B$53*'Bowel Cancer Epi'!E$90)</f>
        <v>1.2551281836210939</v>
      </c>
      <c r="F34" s="93">
        <f>'Mortal Baseline'!G34*('Bowel Cancer Epi'!$B$53*'Bowel Cancer Epi'!F$90)</f>
        <v>2.0221645929998995</v>
      </c>
      <c r="G34" s="93">
        <f t="shared" si="0"/>
        <v>4.2384675408859902</v>
      </c>
      <c r="H34" s="2">
        <f>B34/'Mortal Baseline'!C34</f>
        <v>1E-4</v>
      </c>
      <c r="I34" s="2">
        <f>C34/'Mortal Baseline'!D34</f>
        <v>9.2412977101151043E-5</v>
      </c>
      <c r="J34" s="2">
        <f>D34/'Mortal Baseline'!E34</f>
        <v>8.9295454640843952E-5</v>
      </c>
      <c r="K34" s="2">
        <f>E34/'Mortal Baseline'!F34</f>
        <v>8.6374109960909095E-5</v>
      </c>
      <c r="L34" s="2">
        <f>F34/'Mortal Baseline'!G34</f>
        <v>8.2888396183407136E-5</v>
      </c>
      <c r="M34" s="2">
        <f>SUM(B34:F34)/SUM('Mortal Baseline'!C34:G34)</f>
        <v>8.5896078023303346E-5</v>
      </c>
      <c r="N34" s="93">
        <f>B34*'Bowel Cancer Epi'!$I$53</f>
        <v>3.1701175708971532E-2</v>
      </c>
      <c r="O34" s="93">
        <f>C34*'Bowel Cancer Epi'!$I$53</f>
        <v>4.8277558165181728E-2</v>
      </c>
      <c r="P34" s="93">
        <f>D34*'Bowel Cancer Epi'!$I$53</f>
        <v>7.5635460460349691E-2</v>
      </c>
      <c r="Q34" s="93">
        <f>E34*'Bowel Cancer Epi'!$I$53</f>
        <v>0.20320525292825509</v>
      </c>
      <c r="R34" s="93">
        <f>F34*'Bowel Cancer Epi'!$I$53</f>
        <v>0.32738844760668367</v>
      </c>
      <c r="S34" s="93">
        <f t="shared" si="1"/>
        <v>0.68620789486944167</v>
      </c>
      <c r="T34" s="93">
        <f t="shared" si="4"/>
        <v>4.9165592173702723</v>
      </c>
      <c r="U34" s="2"/>
      <c r="V34" s="2"/>
      <c r="W34" s="93">
        <f>'Mortal Baseline'!X34*('Bowel Cancer Epi'!$N$53*'Bowel Cancer Epi'!B$99)</f>
        <v>0.34444523780936809</v>
      </c>
      <c r="X34" s="93">
        <f>'Mortal Baseline'!Y34*('Bowel Cancer Epi'!$N$53*'Bowel Cancer Epi'!C$99)</f>
        <v>0.61887842569405038</v>
      </c>
      <c r="Y34" s="93">
        <f>'Mortal Baseline'!Z34*('Bowel Cancer Epi'!$N$53*'Bowel Cancer Epi'!D$99)</f>
        <v>0.97651396561813031</v>
      </c>
      <c r="Z34" s="93">
        <f>'Mortal Baseline'!AA34*('Bowel Cancer Epi'!$N$53*'Bowel Cancer Epi'!E$99)</f>
        <v>1.3347384263036017</v>
      </c>
      <c r="AA34" s="93">
        <f>'Mortal Baseline'!AB34*('Bowel Cancer Epi'!$N$53*'Bowel Cancer Epi'!F$99)</f>
        <v>1.0991750943805458</v>
      </c>
      <c r="AB34" s="93">
        <f t="shared" si="2"/>
        <v>4.3737511498056962</v>
      </c>
      <c r="AC34" s="2">
        <f>W34/'Mortal Baseline'!X34</f>
        <v>1E-4</v>
      </c>
      <c r="AD34" s="2">
        <f>X34/'Mortal Baseline'!Y34</f>
        <v>9.2520782764674112E-5</v>
      </c>
      <c r="AE34" s="2">
        <f>Y34/'Mortal Baseline'!Z34</f>
        <v>8.9295751287537259E-5</v>
      </c>
      <c r="AF34" s="2">
        <f>Z34/'Mortal Baseline'!AA34</f>
        <v>8.6602978980752891E-5</v>
      </c>
      <c r="AG34" s="2">
        <f>AA34/'Mortal Baseline'!AB34</f>
        <v>8.3367724196549398E-5</v>
      </c>
      <c r="AH34" s="2">
        <f>SUM(W34:AA34)/SUM('Mortal Baseline'!X34:AB34)</f>
        <v>8.806316547031696E-5</v>
      </c>
      <c r="AI34" s="58">
        <f>W34*'Stroke Epi'!$X$36</f>
        <v>4.5363437819493778E-2</v>
      </c>
      <c r="AJ34" s="58">
        <f>X34*'Stroke Epi'!$X$36</f>
        <v>8.150628866390644E-2</v>
      </c>
      <c r="AK34" s="58">
        <f>Y34*'Stroke Epi'!$X$36</f>
        <v>0.12860688927190778</v>
      </c>
      <c r="AL34" s="58">
        <f>Z34*'Stroke Epi'!$X$36</f>
        <v>0.17578505074418435</v>
      </c>
      <c r="AM34" s="58">
        <f>AA34*'Stroke Epi'!$X$36</f>
        <v>0.1447613599299179</v>
      </c>
      <c r="AN34" s="93">
        <f t="shared" si="6"/>
        <v>0.57602302642941028</v>
      </c>
      <c r="AO34" s="93">
        <f t="shared" si="5"/>
        <v>4.2104854742203308</v>
      </c>
    </row>
    <row r="35" spans="1:41">
      <c r="A35" s="58">
        <v>37</v>
      </c>
      <c r="B35" s="93">
        <f>'Mortal Baseline'!C35*('Bowel Cancer Epi'!$B$53*'Bowel Cancer Epi'!B$90)</f>
        <v>0.20040913285083714</v>
      </c>
      <c r="C35" s="93">
        <f>'Mortal Baseline'!D35*('Bowel Cancer Epi'!$B$53*'Bowel Cancer Epi'!C$90)</f>
        <v>0.29166313090422646</v>
      </c>
      <c r="D35" s="93">
        <f>'Mortal Baseline'!E35*('Bowel Cancer Epi'!$B$53*'Bowel Cancer Epi'!D$90)</f>
        <v>0.45418802673621173</v>
      </c>
      <c r="E35" s="93">
        <f>'Mortal Baseline'!F35*('Bowel Cancer Epi'!$B$53*'Bowel Cancer Epi'!E$90)</f>
        <v>1.2724719051402877</v>
      </c>
      <c r="F35" s="93">
        <f>'Mortal Baseline'!G35*('Bowel Cancer Epi'!$B$53*'Bowel Cancer Epi'!F$90)</f>
        <v>2.0147098466845099</v>
      </c>
      <c r="G35" s="93">
        <f t="shared" si="0"/>
        <v>4.2334420423160726</v>
      </c>
      <c r="H35" s="2">
        <f>B35/'Mortal Baseline'!C35</f>
        <v>1E-4</v>
      </c>
      <c r="I35" s="2">
        <f>C35/'Mortal Baseline'!D35</f>
        <v>9.2412977101151043E-5</v>
      </c>
      <c r="J35" s="2">
        <f>D35/'Mortal Baseline'!E35</f>
        <v>8.9295454640843952E-5</v>
      </c>
      <c r="K35" s="2">
        <f>E35/'Mortal Baseline'!F35</f>
        <v>8.6374109960909081E-5</v>
      </c>
      <c r="L35" s="2">
        <f>F35/'Mortal Baseline'!G35</f>
        <v>8.2888396183407149E-5</v>
      </c>
      <c r="M35" s="2">
        <f>SUM(B35:F35)/SUM('Mortal Baseline'!C35:G35)</f>
        <v>8.5897308876036491E-5</v>
      </c>
      <c r="N35" s="93">
        <f>B35*'Bowel Cancer Epi'!$I$53</f>
        <v>3.2446238608550532E-2</v>
      </c>
      <c r="O35" s="93">
        <f>C35*'Bowel Cancer Epi'!$I$53</f>
        <v>4.7220260893394261E-2</v>
      </c>
      <c r="P35" s="93">
        <f>D35*'Bowel Cancer Epi'!$I$53</f>
        <v>7.3533041528592677E-2</v>
      </c>
      <c r="Q35" s="93">
        <f>E35*'Bowel Cancer Epi'!$I$53</f>
        <v>0.20601320144221258</v>
      </c>
      <c r="R35" s="93">
        <f>F35*'Bowel Cancer Epi'!$I$53</f>
        <v>0.32618152417822216</v>
      </c>
      <c r="S35" s="93">
        <f t="shared" si="1"/>
        <v>0.68539426665097225</v>
      </c>
      <c r="T35" s="93">
        <f t="shared" si="4"/>
        <v>5.6019534840212444</v>
      </c>
      <c r="U35" s="2"/>
      <c r="V35" s="2"/>
      <c r="W35" s="93">
        <f>'Mortal Baseline'!X35*('Bowel Cancer Epi'!$N$53*'Bowel Cancer Epi'!B$99)</f>
        <v>0.34127750906538767</v>
      </c>
      <c r="X35" s="93">
        <f>'Mortal Baseline'!Y35*('Bowel Cancer Epi'!$N$53*'Bowel Cancer Epi'!C$99)</f>
        <v>0.59272831686949756</v>
      </c>
      <c r="Y35" s="93">
        <f>'Mortal Baseline'!Z35*('Bowel Cancer Epi'!$N$53*'Bowel Cancer Epi'!D$99)</f>
        <v>0.97226468259696608</v>
      </c>
      <c r="Z35" s="93">
        <f>'Mortal Baseline'!AA35*('Bowel Cancer Epi'!$N$53*'Bowel Cancer Epi'!E$99)</f>
        <v>1.3551936535383018</v>
      </c>
      <c r="AA35" s="93">
        <f>'Mortal Baseline'!AB35*('Bowel Cancer Epi'!$N$53*'Bowel Cancer Epi'!F$99)</f>
        <v>1.1067567731043599</v>
      </c>
      <c r="AB35" s="93">
        <f t="shared" si="2"/>
        <v>4.3682209351745129</v>
      </c>
      <c r="AC35" s="2">
        <f>W35/'Mortal Baseline'!X35</f>
        <v>1.0000000000000002E-4</v>
      </c>
      <c r="AD35" s="2">
        <f>X35/'Mortal Baseline'!Y35</f>
        <v>9.2520782764674112E-5</v>
      </c>
      <c r="AE35" s="2">
        <f>Y35/'Mortal Baseline'!Z35</f>
        <v>8.9295751287537259E-5</v>
      </c>
      <c r="AF35" s="2">
        <f>Z35/'Mortal Baseline'!AA35</f>
        <v>8.6602978980752891E-5</v>
      </c>
      <c r="AG35" s="2">
        <f>AA35/'Mortal Baseline'!AB35</f>
        <v>8.3367724196549412E-5</v>
      </c>
      <c r="AH35" s="2">
        <f>SUM(W35:AA35)/SUM('Mortal Baseline'!X35:AB35)</f>
        <v>8.8013426923321903E-5</v>
      </c>
      <c r="AI35" s="58">
        <f>W35*'Stroke Epi'!$X$36</f>
        <v>4.4946247943911562E-2</v>
      </c>
      <c r="AJ35" s="58">
        <f>X35*'Stroke Epi'!$X$36</f>
        <v>7.8062319331712829E-2</v>
      </c>
      <c r="AK35" s="58">
        <f>Y35*'Stroke Epi'!$X$36</f>
        <v>0.12804725869802044</v>
      </c>
      <c r="AL35" s="58">
        <f>Z35*'Stroke Epi'!$X$36</f>
        <v>0.17847900417099435</v>
      </c>
      <c r="AM35" s="58">
        <f>AA35*'Stroke Epi'!$X$36</f>
        <v>0.14575986701784421</v>
      </c>
      <c r="AN35" s="93">
        <f t="shared" si="6"/>
        <v>0.57529469716248349</v>
      </c>
      <c r="AO35" s="93">
        <f t="shared" si="5"/>
        <v>4.7857801713828145</v>
      </c>
    </row>
    <row r="36" spans="1:41">
      <c r="A36" s="58">
        <v>38</v>
      </c>
      <c r="B36" s="93">
        <f>'Mortal Baseline'!C36*('Bowel Cancer Epi'!$B$53*'Bowel Cancer Epi'!B$90)</f>
        <v>0.20568488966753826</v>
      </c>
      <c r="C36" s="93">
        <f>'Mortal Baseline'!D36*('Bowel Cancer Epi'!$B$53*'Bowel Cancer Epi'!C$90)</f>
        <v>0.28706485166195667</v>
      </c>
      <c r="D36" s="93">
        <f>'Mortal Baseline'!E36*('Bowel Cancer Epi'!$B$53*'Bowel Cancer Epi'!D$90)</f>
        <v>0.44354586932633233</v>
      </c>
      <c r="E36" s="93">
        <f>'Mortal Baseline'!F36*('Bowel Cancer Epi'!$B$53*'Bowel Cancer Epi'!E$90)</f>
        <v>1.2884716688476867</v>
      </c>
      <c r="F36" s="93">
        <f>'Mortal Baseline'!G36*('Bowel Cancer Epi'!$B$53*'Bowel Cancer Epi'!F$90)</f>
        <v>2.0040835269272739</v>
      </c>
      <c r="G36" s="93">
        <f t="shared" si="0"/>
        <v>4.2288508064307884</v>
      </c>
      <c r="H36" s="2">
        <f>B36/'Mortal Baseline'!C36</f>
        <v>1E-4</v>
      </c>
      <c r="I36" s="2">
        <f>C36/'Mortal Baseline'!D36</f>
        <v>9.2412977101151043E-5</v>
      </c>
      <c r="J36" s="2">
        <f>D36/'Mortal Baseline'!E36</f>
        <v>8.9295454640843952E-5</v>
      </c>
      <c r="K36" s="2">
        <f>E36/'Mortal Baseline'!F36</f>
        <v>8.6374109960909095E-5</v>
      </c>
      <c r="L36" s="2">
        <f>F36/'Mortal Baseline'!G36</f>
        <v>8.2888396183407122E-5</v>
      </c>
      <c r="M36" s="2">
        <f>SUM(B36:F36)/SUM('Mortal Baseline'!C36:G36)</f>
        <v>8.5907240553687432E-5</v>
      </c>
      <c r="N36" s="93">
        <f>B36*'Bowel Cancer Epi'!$I$53</f>
        <v>3.3300383637174441E-2</v>
      </c>
      <c r="O36" s="93">
        <f>C36*'Bowel Cancer Epi'!$I$53</f>
        <v>4.6475799484070782E-2</v>
      </c>
      <c r="P36" s="93">
        <f>D36*'Bowel Cancer Epi'!$I$53</f>
        <v>7.1810076243933194E-2</v>
      </c>
      <c r="Q36" s="93">
        <f>E36*'Bowel Cancer Epi'!$I$53</f>
        <v>0.20860356318644047</v>
      </c>
      <c r="R36" s="93">
        <f>F36*'Bowel Cancer Epi'!$I$53</f>
        <v>0.32446112300952562</v>
      </c>
      <c r="S36" s="93">
        <f t="shared" si="1"/>
        <v>0.68465094556114447</v>
      </c>
      <c r="T36" s="93">
        <f t="shared" si="4"/>
        <v>6.2866044295823889</v>
      </c>
      <c r="U36" s="2"/>
      <c r="V36" s="2"/>
      <c r="W36" s="93">
        <f>'Mortal Baseline'!X36*('Bowel Cancer Epi'!$N$53*'Bowel Cancer Epi'!B$99)</f>
        <v>0.33870315200901274</v>
      </c>
      <c r="X36" s="93">
        <f>'Mortal Baseline'!Y36*('Bowel Cancer Epi'!$N$53*'Bowel Cancer Epi'!C$99)</f>
        <v>0.57026825773462575</v>
      </c>
      <c r="Y36" s="93">
        <f>'Mortal Baseline'!Z36*('Bowel Cancer Epi'!$N$53*'Bowel Cancer Epi'!D$99)</f>
        <v>0.96914684338799362</v>
      </c>
      <c r="Z36" s="93">
        <f>'Mortal Baseline'!AA36*('Bowel Cancer Epi'!$N$53*'Bowel Cancer Epi'!E$99)</f>
        <v>1.3723920146361763</v>
      </c>
      <c r="AA36" s="93">
        <f>'Mortal Baseline'!AB36*('Bowel Cancer Epi'!$N$53*'Bowel Cancer Epi'!F$99)</f>
        <v>1.1125996733313601</v>
      </c>
      <c r="AB36" s="93">
        <f t="shared" si="2"/>
        <v>4.3631099410991689</v>
      </c>
      <c r="AC36" s="2">
        <f>W36/'Mortal Baseline'!X36</f>
        <v>1E-4</v>
      </c>
      <c r="AD36" s="2">
        <f>X36/'Mortal Baseline'!Y36</f>
        <v>9.2520782764674112E-5</v>
      </c>
      <c r="AE36" s="2">
        <f>Y36/'Mortal Baseline'!Z36</f>
        <v>8.9295751287537259E-5</v>
      </c>
      <c r="AF36" s="2">
        <f>Z36/'Mortal Baseline'!AA36</f>
        <v>8.6602978980752891E-5</v>
      </c>
      <c r="AG36" s="2">
        <f>AA36/'Mortal Baseline'!AB36</f>
        <v>8.3367724196549398E-5</v>
      </c>
      <c r="AH36" s="2">
        <f>SUM(W36:AA36)/SUM('Mortal Baseline'!X36:AB36)</f>
        <v>8.7972028095777892E-5</v>
      </c>
      <c r="AI36" s="58">
        <f>W36*'Stroke Epi'!$X$36</f>
        <v>4.4607205119586983E-2</v>
      </c>
      <c r="AJ36" s="58">
        <f>X36*'Stroke Epi'!$X$36</f>
        <v>7.510432954365022E-2</v>
      </c>
      <c r="AK36" s="58">
        <f>Y36*'Stroke Epi'!$X$36</f>
        <v>0.12763663927419877</v>
      </c>
      <c r="AL36" s="58">
        <f>Z36*'Stroke Epi'!$X$36</f>
        <v>0.18074402832758443</v>
      </c>
      <c r="AM36" s="58">
        <f>AA36*'Stroke Epi'!$X$36</f>
        <v>0.14652937697774013</v>
      </c>
      <c r="AN36" s="93">
        <f t="shared" si="6"/>
        <v>0.57462157924276058</v>
      </c>
      <c r="AO36" s="93">
        <f t="shared" si="5"/>
        <v>5.3604017506255754</v>
      </c>
    </row>
    <row r="37" spans="1:41">
      <c r="A37" s="58">
        <v>39</v>
      </c>
      <c r="B37" s="93">
        <f>'Mortal Baseline'!C37*('Bowel Cancer Epi'!$B$53*'Bowel Cancer Epi'!B$90)</f>
        <v>0.21168705698398022</v>
      </c>
      <c r="C37" s="93">
        <f>'Mortal Baseline'!D37*('Bowel Cancer Epi'!$B$53*'Bowel Cancer Epi'!C$90)</f>
        <v>0.28434146306650504</v>
      </c>
      <c r="D37" s="93">
        <f>'Mortal Baseline'!E37*('Bowel Cancer Epi'!$B$53*'Bowel Cancer Epi'!D$90)</f>
        <v>0.43514134686243511</v>
      </c>
      <c r="E37" s="93">
        <f>'Mortal Baseline'!F37*('Bowel Cancer Epi'!$B$53*'Bowel Cancer Epi'!E$90)</f>
        <v>1.3029741528680265</v>
      </c>
      <c r="F37" s="93">
        <f>'Mortal Baseline'!G37*('Bowel Cancer Epi'!$B$53*'Bowel Cancer Epi'!F$90)</f>
        <v>1.9905390990595033</v>
      </c>
      <c r="G37" s="93">
        <f t="shared" si="0"/>
        <v>4.2246831188404501</v>
      </c>
      <c r="H37" s="2">
        <f>B37/'Mortal Baseline'!C37</f>
        <v>1E-4</v>
      </c>
      <c r="I37" s="2">
        <f>C37/'Mortal Baseline'!D37</f>
        <v>9.2412977101151043E-5</v>
      </c>
      <c r="J37" s="2">
        <f>D37/'Mortal Baseline'!E37</f>
        <v>8.9295454640843952E-5</v>
      </c>
      <c r="K37" s="2">
        <f>E37/'Mortal Baseline'!F37</f>
        <v>8.6374109960909095E-5</v>
      </c>
      <c r="L37" s="2">
        <f>F37/'Mortal Baseline'!G37</f>
        <v>8.2888396183407136E-5</v>
      </c>
      <c r="M37" s="2">
        <f>SUM(B37:F37)/SUM('Mortal Baseline'!C37:G37)</f>
        <v>8.5925686640884181E-5</v>
      </c>
      <c r="N37" s="93">
        <f>B37*'Bowel Cancer Epi'!$I$53</f>
        <v>3.4272134525706398E-2</v>
      </c>
      <c r="O37" s="93">
        <f>C37*'Bowel Cancer Epi'!$I$53</f>
        <v>4.6034882870467163E-2</v>
      </c>
      <c r="P37" s="93">
        <f>D37*'Bowel Cancer Epi'!$I$53</f>
        <v>7.0449384057028233E-2</v>
      </c>
      <c r="Q37" s="93">
        <f>E37*'Bowel Cancer Epi'!$I$53</f>
        <v>0.21095151534933348</v>
      </c>
      <c r="R37" s="93">
        <f>F37*'Bowel Cancer Epi'!$I$53</f>
        <v>0.32226828013773356</v>
      </c>
      <c r="S37" s="93">
        <f t="shared" si="1"/>
        <v>0.6839761969402689</v>
      </c>
      <c r="T37" s="93">
        <f t="shared" si="4"/>
        <v>6.9705806265226578</v>
      </c>
      <c r="U37" s="2"/>
      <c r="V37" s="2"/>
      <c r="W37" s="93">
        <f>'Mortal Baseline'!X37*('Bowel Cancer Epi'!$N$53*'Bowel Cancer Epi'!B$99)</f>
        <v>0.33683607998426079</v>
      </c>
      <c r="X37" s="93">
        <f>'Mortal Baseline'!Y37*('Bowel Cancer Epi'!$N$53*'Bowel Cancer Epi'!C$99)</f>
        <v>0.55138797505332071</v>
      </c>
      <c r="Y37" s="93">
        <f>'Mortal Baseline'!Z37*('Bowel Cancer Epi'!$N$53*'Bowel Cancer Epi'!D$99)</f>
        <v>0.96715549298080805</v>
      </c>
      <c r="Z37" s="93">
        <f>'Mortal Baseline'!AA37*('Bowel Cancer Epi'!$N$53*'Bowel Cancer Epi'!E$99)</f>
        <v>1.386230273658561</v>
      </c>
      <c r="AA37" s="93">
        <f>'Mortal Baseline'!AB37*('Bowel Cancer Epi'!$N$53*'Bowel Cancer Epi'!F$99)</f>
        <v>1.1168121959965884</v>
      </c>
      <c r="AB37" s="93">
        <f t="shared" si="2"/>
        <v>4.3584220176735391</v>
      </c>
      <c r="AC37" s="2">
        <f>W37/'Mortal Baseline'!X37</f>
        <v>1E-4</v>
      </c>
      <c r="AD37" s="2">
        <f>X37/'Mortal Baseline'!Y37</f>
        <v>9.2520782764674112E-5</v>
      </c>
      <c r="AE37" s="2">
        <f>Y37/'Mortal Baseline'!Z37</f>
        <v>8.9295751287537259E-5</v>
      </c>
      <c r="AF37" s="2">
        <f>Z37/'Mortal Baseline'!AA37</f>
        <v>8.6602978980752891E-5</v>
      </c>
      <c r="AG37" s="2">
        <f>AA37/'Mortal Baseline'!AB37</f>
        <v>8.3367724196549398E-5</v>
      </c>
      <c r="AH37" s="2">
        <f>SUM(W37:AA37)/SUM('Mortal Baseline'!X37:AB37)</f>
        <v>8.7939064299473704E-5</v>
      </c>
      <c r="AI37" s="58">
        <f>W37*'Stroke Epi'!$X$36</f>
        <v>4.4361311733927149E-2</v>
      </c>
      <c r="AJ37" s="58">
        <f>X37*'Stroke Epi'!$X$36</f>
        <v>7.2617796314522351E-2</v>
      </c>
      <c r="AK37" s="58">
        <f>Y37*'Stroke Epi'!$X$36</f>
        <v>0.12737437842557242</v>
      </c>
      <c r="AL37" s="58">
        <f>Z37*'Stroke Epi'!$X$36</f>
        <v>0.18256652704083251</v>
      </c>
      <c r="AM37" s="58">
        <f>AA37*'Stroke Epi'!$X$36</f>
        <v>0.14708416621275072</v>
      </c>
      <c r="AN37" s="93">
        <f t="shared" si="6"/>
        <v>0.5740041797276052</v>
      </c>
      <c r="AO37" s="93">
        <f t="shared" si="5"/>
        <v>5.9344059303531811</v>
      </c>
    </row>
    <row r="38" spans="1:41">
      <c r="A38" s="58">
        <v>40</v>
      </c>
      <c r="B38" s="93">
        <f>'Mortal Baseline'!C38*('Bowel Cancer Epi'!$B$54*'Bowel Cancer Epi'!B$90)</f>
        <v>0.21847413604160576</v>
      </c>
      <c r="C38" s="93">
        <f>'Mortal Baseline'!D38*('Bowel Cancer Epi'!$B$54*'Bowel Cancer Epi'!C$90)</f>
        <v>0.2834603541367724</v>
      </c>
      <c r="D38" s="93">
        <f>'Mortal Baseline'!E38*('Bowel Cancer Epi'!$B$54*'Bowel Cancer Epi'!D$90)</f>
        <v>0.42888394731929985</v>
      </c>
      <c r="E38" s="93">
        <f>'Mortal Baseline'!F38*('Bowel Cancer Epi'!$B$54*'Bowel Cancer Epi'!E$90)</f>
        <v>1.3158279016437189</v>
      </c>
      <c r="F38" s="93">
        <f>'Mortal Baseline'!G38*('Bowel Cancer Epi'!$B$54*'Bowel Cancer Epi'!F$90)</f>
        <v>1.974286676291497</v>
      </c>
      <c r="G38" s="93">
        <f t="shared" si="0"/>
        <v>4.2209330154328937</v>
      </c>
      <c r="H38" s="2">
        <f>B38/'Mortal Baseline'!C38</f>
        <v>1E-4</v>
      </c>
      <c r="I38" s="2">
        <f>C38/'Mortal Baseline'!D38</f>
        <v>9.2412977101151029E-5</v>
      </c>
      <c r="J38" s="2">
        <f>D38/'Mortal Baseline'!E38</f>
        <v>8.9295454640843952E-5</v>
      </c>
      <c r="K38" s="2">
        <f>E38/'Mortal Baseline'!F38</f>
        <v>8.6374109960909095E-5</v>
      </c>
      <c r="L38" s="2">
        <f>F38/'Mortal Baseline'!G38</f>
        <v>8.2888396183407136E-5</v>
      </c>
      <c r="M38" s="2">
        <f>SUM(B38:F38)/SUM('Mortal Baseline'!C38:G38)</f>
        <v>8.5952556482671216E-5</v>
      </c>
      <c r="N38" s="93">
        <f>B38*'Bowel Cancer Epi'!$I$54</f>
        <v>3.3426542814365683E-2</v>
      </c>
      <c r="O38" s="93">
        <f>C38*'Bowel Cancer Epi'!$I$54</f>
        <v>4.3369434182926173E-2</v>
      </c>
      <c r="P38" s="93">
        <f>D38*'Bowel Cancer Epi'!$I$54</f>
        <v>6.561924393985287E-2</v>
      </c>
      <c r="Q38" s="93">
        <f>E38*'Bowel Cancer Epi'!$I$54</f>
        <v>0.20132166895148898</v>
      </c>
      <c r="R38" s="93">
        <f>F38*'Bowel Cancer Epi'!$I$54</f>
        <v>0.30206586147259906</v>
      </c>
      <c r="S38" s="93">
        <f t="shared" si="1"/>
        <v>0.64580275136123277</v>
      </c>
      <c r="T38" s="93">
        <f t="shared" si="4"/>
        <v>7.6163833778838903</v>
      </c>
      <c r="U38" s="2"/>
      <c r="V38" s="2"/>
      <c r="W38" s="93">
        <f>'Mortal Baseline'!X38*('Bowel Cancer Epi'!$N$54*'Bowel Cancer Epi'!B$99)</f>
        <v>0.33578437900486036</v>
      </c>
      <c r="X38" s="93">
        <f>'Mortal Baseline'!Y38*('Bowel Cancer Epi'!$N$54*'Bowel Cancer Epi'!C$99)</f>
        <v>0.53598136418945008</v>
      </c>
      <c r="Y38" s="93">
        <f>'Mortal Baseline'!Z38*('Bowel Cancer Epi'!$N$54*'Bowel Cancer Epi'!D$99)</f>
        <v>0.96628144576537156</v>
      </c>
      <c r="Z38" s="93">
        <f>'Mortal Baseline'!AA38*('Bowel Cancer Epi'!$N$54*'Bowel Cancer Epi'!E$99)</f>
        <v>1.3966360938425681</v>
      </c>
      <c r="AA38" s="93">
        <f>'Mortal Baseline'!AB38*('Bowel Cancer Epi'!$N$54*'Bowel Cancer Epi'!F$99)</f>
        <v>1.1194780488269764</v>
      </c>
      <c r="AB38" s="93">
        <f t="shared" si="2"/>
        <v>4.3541613316292267</v>
      </c>
      <c r="AC38" s="2">
        <f>W38/'Mortal Baseline'!X38</f>
        <v>1E-4</v>
      </c>
      <c r="AD38" s="2">
        <f>X38/'Mortal Baseline'!Y38</f>
        <v>9.2520782764674112E-5</v>
      </c>
      <c r="AE38" s="2">
        <f>Y38/'Mortal Baseline'!Z38</f>
        <v>8.9295751287537259E-5</v>
      </c>
      <c r="AF38" s="2">
        <f>Z38/'Mortal Baseline'!AA38</f>
        <v>8.6602978980752891E-5</v>
      </c>
      <c r="AG38" s="2">
        <f>AA38/'Mortal Baseline'!AB38</f>
        <v>8.3367724196549398E-5</v>
      </c>
      <c r="AH38" s="2">
        <f>SUM(W38:AA38)/SUM('Mortal Baseline'!X38:AB38)</f>
        <v>8.7914637481830695E-5</v>
      </c>
      <c r="AI38" s="58">
        <f>W38*'Stroke Epi'!$X$37</f>
        <v>3.6902703252634152E-2</v>
      </c>
      <c r="AJ38" s="58">
        <f>X38*'Stroke Epi'!$X$37</f>
        <v>5.8904351924420562E-2</v>
      </c>
      <c r="AK38" s="58">
        <f>Y38*'Stroke Epi'!$X$37</f>
        <v>0.10619433088961433</v>
      </c>
      <c r="AL38" s="58">
        <f>Z38*'Stroke Epi'!$X$37</f>
        <v>0.15349030671329825</v>
      </c>
      <c r="AM38" s="58">
        <f>AA38*'Stroke Epi'!$X$37</f>
        <v>0.12303063756608471</v>
      </c>
      <c r="AN38" s="93">
        <f t="shared" si="6"/>
        <v>0.47852233034605196</v>
      </c>
      <c r="AO38" s="93">
        <f t="shared" si="5"/>
        <v>6.4129282606992328</v>
      </c>
    </row>
    <row r="39" spans="1:41">
      <c r="A39" s="58">
        <v>41</v>
      </c>
      <c r="B39" s="93">
        <f>'Mortal Baseline'!C39*('Bowel Cancer Epi'!$B$54*'Bowel Cancer Epi'!B$90)</f>
        <v>0.22599776144048525</v>
      </c>
      <c r="C39" s="93">
        <f>'Mortal Baseline'!D39*('Bowel Cancer Epi'!$B$54*'Bowel Cancer Epi'!C$90)</f>
        <v>0.28427123293293188</v>
      </c>
      <c r="D39" s="93">
        <f>'Mortal Baseline'!E39*('Bowel Cancer Epi'!$B$54*'Bowel Cancer Epi'!D$90)</f>
        <v>0.42448594158795117</v>
      </c>
      <c r="E39" s="93">
        <f>'Mortal Baseline'!F39*('Bowel Cancer Epi'!$B$54*'Bowel Cancer Epi'!E$90)</f>
        <v>1.3262179321515537</v>
      </c>
      <c r="F39" s="93">
        <f>'Mortal Baseline'!G39*('Bowel Cancer Epi'!$B$54*'Bowel Cancer Epi'!F$90)</f>
        <v>1.9545150911122084</v>
      </c>
      <c r="G39" s="93">
        <f t="shared" si="0"/>
        <v>4.21548795922513</v>
      </c>
      <c r="H39" s="2">
        <f>B39/'Mortal Baseline'!C39</f>
        <v>1E-4</v>
      </c>
      <c r="I39" s="2">
        <f>C39/'Mortal Baseline'!D39</f>
        <v>9.2412977101151056E-5</v>
      </c>
      <c r="J39" s="2">
        <f>D39/'Mortal Baseline'!E39</f>
        <v>8.9295454640843952E-5</v>
      </c>
      <c r="K39" s="2">
        <f>E39/'Mortal Baseline'!F39</f>
        <v>8.6374109960909095E-5</v>
      </c>
      <c r="L39" s="2">
        <f>F39/'Mortal Baseline'!G39</f>
        <v>8.2888396183407136E-5</v>
      </c>
      <c r="M39" s="2">
        <f>SUM(B39:F39)/SUM('Mortal Baseline'!C39:G39)</f>
        <v>8.5987855968476426E-5</v>
      </c>
      <c r="N39" s="93">
        <f>B39*'Bowel Cancer Epi'!$I$54</f>
        <v>3.4577657500394245E-2</v>
      </c>
      <c r="O39" s="93">
        <f>C39*'Bowel Cancer Epi'!$I$54</f>
        <v>4.3493498638738574E-2</v>
      </c>
      <c r="P39" s="93">
        <f>D39*'Bowel Cancer Epi'!$I$54</f>
        <v>6.4946349062956529E-2</v>
      </c>
      <c r="Q39" s="93">
        <f>E39*'Bowel Cancer Epi'!$I$54</f>
        <v>0.20291134361918772</v>
      </c>
      <c r="R39" s="93">
        <f>F39*'Bowel Cancer Epi'!$I$54</f>
        <v>0.29904080894016788</v>
      </c>
      <c r="S39" s="93">
        <f t="shared" si="1"/>
        <v>0.64496965776144499</v>
      </c>
      <c r="T39" s="93">
        <f t="shared" si="4"/>
        <v>8.2613530356453353</v>
      </c>
      <c r="U39" s="2"/>
      <c r="V39" s="2"/>
      <c r="W39" s="93">
        <f>'Mortal Baseline'!X39*('Bowel Cancer Epi'!$N$54*'Bowel Cancer Epi'!B$99)</f>
        <v>0.33555172598286559</v>
      </c>
      <c r="X39" s="93">
        <f>'Mortal Baseline'!Y39*('Bowel Cancer Epi'!$N$54*'Bowel Cancer Epi'!C$99)</f>
        <v>0.52379715717977837</v>
      </c>
      <c r="Y39" s="93">
        <f>'Mortal Baseline'!Z39*('Bowel Cancer Epi'!$N$54*'Bowel Cancer Epi'!D$99)</f>
        <v>0.96622013883176761</v>
      </c>
      <c r="Z39" s="93">
        <f>'Mortal Baseline'!AA39*('Bowel Cancer Epi'!$N$54*'Bowel Cancer Epi'!E$99)</f>
        <v>1.4031418292405013</v>
      </c>
      <c r="AA39" s="93">
        <f>'Mortal Baseline'!AB39*('Bowel Cancer Epi'!$N$54*'Bowel Cancer Epi'!F$99)</f>
        <v>1.1203164054398225</v>
      </c>
      <c r="AB39" s="93">
        <f t="shared" si="2"/>
        <v>4.3490272566747352</v>
      </c>
      <c r="AC39" s="2">
        <f>W39/'Mortal Baseline'!X39</f>
        <v>1E-4</v>
      </c>
      <c r="AD39" s="2">
        <f>X39/'Mortal Baseline'!Y39</f>
        <v>9.2520782764674112E-5</v>
      </c>
      <c r="AE39" s="2">
        <f>Y39/'Mortal Baseline'!Z39</f>
        <v>8.9295751287537259E-5</v>
      </c>
      <c r="AF39" s="2">
        <f>Z39/'Mortal Baseline'!AA39</f>
        <v>8.6602978980752891E-5</v>
      </c>
      <c r="AG39" s="2">
        <f>AA39/'Mortal Baseline'!AB39</f>
        <v>8.3367724196549398E-5</v>
      </c>
      <c r="AH39" s="2">
        <f>SUM(W39:AA39)/SUM('Mortal Baseline'!X39:AB39)</f>
        <v>8.7898874524822111E-5</v>
      </c>
      <c r="AI39" s="58">
        <f>W39*'Stroke Epi'!$X$37</f>
        <v>3.6877134685516927E-2</v>
      </c>
      <c r="AJ39" s="58">
        <f>X39*'Stroke Epi'!$X$37</f>
        <v>5.7565307574057645E-2</v>
      </c>
      <c r="AK39" s="58">
        <f>Y39*'Stroke Epi'!$X$37</f>
        <v>0.10618759325761126</v>
      </c>
      <c r="AL39" s="58">
        <f>Z39*'Stroke Epi'!$X$37</f>
        <v>0.15420528703353109</v>
      </c>
      <c r="AM39" s="58">
        <f>AA39*'Stroke Epi'!$X$37</f>
        <v>0.12312277295783648</v>
      </c>
      <c r="AN39" s="93">
        <f t="shared" si="6"/>
        <v>0.47795809550855339</v>
      </c>
      <c r="AO39" s="93">
        <f t="shared" si="5"/>
        <v>6.890886356207786</v>
      </c>
    </row>
    <row r="40" spans="1:41">
      <c r="A40" s="58">
        <v>42</v>
      </c>
      <c r="B40" s="93">
        <f>'Mortal Baseline'!C40*('Bowel Cancer Epi'!$B$54*'Bowel Cancer Epi'!B$90)</f>
        <v>0.23443422805505798</v>
      </c>
      <c r="C40" s="93">
        <f>'Mortal Baseline'!D40*('Bowel Cancer Epi'!$B$54*'Bowel Cancer Epi'!C$90)</f>
        <v>0.28693052051489959</v>
      </c>
      <c r="D40" s="93">
        <f>'Mortal Baseline'!E40*('Bowel Cancer Epi'!$B$54*'Bowel Cancer Epi'!D$90)</f>
        <v>0.42210188809918175</v>
      </c>
      <c r="E40" s="93">
        <f>'Mortal Baseline'!F40*('Bowel Cancer Epi'!$B$54*'Bowel Cancer Epi'!E$90)</f>
        <v>1.334648491942185</v>
      </c>
      <c r="F40" s="93">
        <f>'Mortal Baseline'!G40*('Bowel Cancer Epi'!$B$54*'Bowel Cancer Epi'!F$90)</f>
        <v>1.9323516739457498</v>
      </c>
      <c r="G40" s="93">
        <f t="shared" si="0"/>
        <v>4.2104668025570744</v>
      </c>
      <c r="H40" s="2">
        <f>B40/'Mortal Baseline'!C40</f>
        <v>1E-4</v>
      </c>
      <c r="I40" s="2">
        <f>C40/'Mortal Baseline'!D40</f>
        <v>9.2412977101151043E-5</v>
      </c>
      <c r="J40" s="2">
        <f>D40/'Mortal Baseline'!E40</f>
        <v>8.9295454640843952E-5</v>
      </c>
      <c r="K40" s="2">
        <f>E40/'Mortal Baseline'!F40</f>
        <v>8.6374109960909095E-5</v>
      </c>
      <c r="L40" s="2">
        <f>F40/'Mortal Baseline'!G40</f>
        <v>8.2888396183407136E-5</v>
      </c>
      <c r="M40" s="2">
        <f>SUM(B40:F40)/SUM('Mortal Baseline'!C40:G40)</f>
        <v>8.6031687888032563E-5</v>
      </c>
      <c r="N40" s="93">
        <f>B40*'Bowel Cancer Epi'!$I$54</f>
        <v>3.5868436892423868E-2</v>
      </c>
      <c r="O40" s="93">
        <f>C40*'Bowel Cancer Epi'!$I$54</f>
        <v>4.3900369638779635E-2</v>
      </c>
      <c r="P40" s="93">
        <f>D40*'Bowel Cancer Epi'!$I$54</f>
        <v>6.4581588879174812E-2</v>
      </c>
      <c r="Q40" s="93">
        <f>E40*'Bowel Cancer Epi'!$I$54</f>
        <v>0.20420121926715432</v>
      </c>
      <c r="R40" s="93">
        <f>F40*'Bowel Cancer Epi'!$I$54</f>
        <v>0.29564980611369973</v>
      </c>
      <c r="S40" s="93">
        <f t="shared" si="1"/>
        <v>0.64420142079123233</v>
      </c>
      <c r="T40" s="93">
        <f t="shared" si="4"/>
        <v>8.9055544564365672</v>
      </c>
      <c r="U40" s="2"/>
      <c r="V40" s="2"/>
      <c r="W40" s="93">
        <f>'Mortal Baseline'!X40*('Bowel Cancer Epi'!$N$54*'Bowel Cancer Epi'!B$99)</f>
        <v>0.33634162925487021</v>
      </c>
      <c r="X40" s="93">
        <f>'Mortal Baseline'!Y40*('Bowel Cancer Epi'!$N$54*'Bowel Cancer Epi'!C$99)</f>
        <v>0.51492251654621046</v>
      </c>
      <c r="Y40" s="93">
        <f>'Mortal Baseline'!Z40*('Bowel Cancer Epi'!$N$54*'Bowel Cancer Epi'!D$99)</f>
        <v>0.96724061361632907</v>
      </c>
      <c r="Z40" s="93">
        <f>'Mortal Baseline'!AA40*('Bowel Cancer Epi'!$N$54*'Bowel Cancer Epi'!E$99)</f>
        <v>1.4061419465906706</v>
      </c>
      <c r="AA40" s="93">
        <f>'Mortal Baseline'!AB40*('Bowel Cancer Epi'!$N$54*'Bowel Cancer Epi'!F$99)</f>
        <v>1.1196889488180688</v>
      </c>
      <c r="AB40" s="93">
        <f t="shared" si="2"/>
        <v>4.3443356548261489</v>
      </c>
      <c r="AC40" s="2">
        <f>W40/'Mortal Baseline'!X40</f>
        <v>1E-4</v>
      </c>
      <c r="AD40" s="2">
        <f>X40/'Mortal Baseline'!Y40</f>
        <v>9.2520782764674112E-5</v>
      </c>
      <c r="AE40" s="2">
        <f>Y40/'Mortal Baseline'!Z40</f>
        <v>8.9295751287537259E-5</v>
      </c>
      <c r="AF40" s="2">
        <f>Z40/'Mortal Baseline'!AA40</f>
        <v>8.6602978980752891E-5</v>
      </c>
      <c r="AG40" s="2">
        <f>AA40/'Mortal Baseline'!AB40</f>
        <v>8.3367724196549412E-5</v>
      </c>
      <c r="AH40" s="2">
        <f>SUM(W40:AA40)/SUM('Mortal Baseline'!X40:AB40)</f>
        <v>8.789194376505584E-5</v>
      </c>
      <c r="AI40" s="58">
        <f>W40*'Stroke Epi'!$X$37</f>
        <v>3.6963945055110234E-2</v>
      </c>
      <c r="AJ40" s="58">
        <f>X40*'Stroke Epi'!$X$37</f>
        <v>5.6589984568428529E-2</v>
      </c>
      <c r="AK40" s="58">
        <f>Y40*'Stroke Epi'!$X$37</f>
        <v>0.10629974343643456</v>
      </c>
      <c r="AL40" s="58">
        <f>Z40*'Stroke Epi'!$X$37</f>
        <v>0.15453499993031469</v>
      </c>
      <c r="AM40" s="58">
        <f>AA40*'Stroke Epi'!$X$37</f>
        <v>0.12305381547510576</v>
      </c>
      <c r="AN40" s="93">
        <f t="shared" si="6"/>
        <v>0.47744248846539372</v>
      </c>
      <c r="AO40" s="93">
        <f t="shared" si="5"/>
        <v>7.3683288446731794</v>
      </c>
    </row>
    <row r="41" spans="1:41">
      <c r="A41" s="58">
        <v>43</v>
      </c>
      <c r="B41" s="93">
        <f>'Mortal Baseline'!C41*('Bowel Cancer Epi'!$B$54*'Bowel Cancer Epi'!B$90)</f>
        <v>0.24386087290309499</v>
      </c>
      <c r="C41" s="93">
        <f>'Mortal Baseline'!D41*('Bowel Cancer Epi'!$B$54*'Bowel Cancer Epi'!C$90)</f>
        <v>0.29147691605593939</v>
      </c>
      <c r="D41" s="93">
        <f>'Mortal Baseline'!E41*('Bowel Cancer Epi'!$B$54*'Bowel Cancer Epi'!D$90)</f>
        <v>0.4216823600829141</v>
      </c>
      <c r="E41" s="93">
        <f>'Mortal Baseline'!F41*('Bowel Cancer Epi'!$B$54*'Bowel Cancer Epi'!E$90)</f>
        <v>1.3409699534660189</v>
      </c>
      <c r="F41" s="93">
        <f>'Mortal Baseline'!G41*('Bowel Cancer Epi'!$B$54*'Bowel Cancer Epi'!F$90)</f>
        <v>1.9078870602715028</v>
      </c>
      <c r="G41" s="93">
        <f t="shared" si="0"/>
        <v>4.20587716277947</v>
      </c>
      <c r="H41" s="2">
        <f>B41/'Mortal Baseline'!C41</f>
        <v>1E-4</v>
      </c>
      <c r="I41" s="2">
        <f>C41/'Mortal Baseline'!D41</f>
        <v>9.2412977101151043E-5</v>
      </c>
      <c r="J41" s="2">
        <f>D41/'Mortal Baseline'!E41</f>
        <v>8.9295454640843952E-5</v>
      </c>
      <c r="K41" s="2">
        <f>E41/'Mortal Baseline'!F41</f>
        <v>8.6374109960909095E-5</v>
      </c>
      <c r="L41" s="2">
        <f>F41/'Mortal Baseline'!G41</f>
        <v>8.2888396183407136E-5</v>
      </c>
      <c r="M41" s="2">
        <f>SUM(B41:F41)/SUM('Mortal Baseline'!C41:G41)</f>
        <v>8.6084251857171347E-5</v>
      </c>
      <c r="N41" s="93">
        <f>B41*'Bowel Cancer Epi'!$I$54</f>
        <v>3.7310713554173536E-2</v>
      </c>
      <c r="O41" s="93">
        <f>C41*'Bowel Cancer Epi'!$I$54</f>
        <v>4.4595968156558724E-2</v>
      </c>
      <c r="P41" s="93">
        <f>D41*'Bowel Cancer Epi'!$I$54</f>
        <v>6.4517401092685861E-2</v>
      </c>
      <c r="Q41" s="93">
        <f>E41*'Bowel Cancer Epi'!$I$54</f>
        <v>0.20516840288030089</v>
      </c>
      <c r="R41" s="93">
        <f>F41*'Bowel Cancer Epi'!$I$54</f>
        <v>0.29190672022153991</v>
      </c>
      <c r="S41" s="93">
        <f t="shared" si="1"/>
        <v>0.64349920590525889</v>
      </c>
      <c r="T41" s="93">
        <f t="shared" si="4"/>
        <v>9.5490536623418265</v>
      </c>
      <c r="U41" s="2"/>
      <c r="V41" s="2"/>
      <c r="W41" s="93">
        <f>'Mortal Baseline'!X41*('Bowel Cancer Epi'!$N$54*'Bowel Cancer Epi'!B$99)</f>
        <v>0.33825774810011766</v>
      </c>
      <c r="X41" s="93">
        <f>'Mortal Baseline'!Y41*('Bowel Cancer Epi'!$N$54*'Bowel Cancer Epi'!C$99)</f>
        <v>0.50930271114159797</v>
      </c>
      <c r="Y41" s="93">
        <f>'Mortal Baseline'!Z41*('Bowel Cancer Epi'!$N$54*'Bowel Cancer Epi'!D$99)</f>
        <v>0.96931477985816772</v>
      </c>
      <c r="Z41" s="93">
        <f>'Mortal Baseline'!AA41*('Bowel Cancer Epi'!$N$54*'Bowel Cancer Epi'!E$99)</f>
        <v>1.4056315216764128</v>
      </c>
      <c r="AA41" s="93">
        <f>'Mortal Baseline'!AB41*('Bowel Cancer Epi'!$N$54*'Bowel Cancer Epi'!F$99)</f>
        <v>1.1175895387683774</v>
      </c>
      <c r="AB41" s="93">
        <f t="shared" si="2"/>
        <v>4.3400962995446735</v>
      </c>
      <c r="AC41" s="2">
        <f>W41/'Mortal Baseline'!X41</f>
        <v>9.9999999999999991E-5</v>
      </c>
      <c r="AD41" s="2">
        <f>X41/'Mortal Baseline'!Y41</f>
        <v>9.2520782764674098E-5</v>
      </c>
      <c r="AE41" s="2">
        <f>Y41/'Mortal Baseline'!Z41</f>
        <v>8.9295751287537259E-5</v>
      </c>
      <c r="AF41" s="2">
        <f>Z41/'Mortal Baseline'!AA41</f>
        <v>8.6602978980752891E-5</v>
      </c>
      <c r="AG41" s="2">
        <f>AA41/'Mortal Baseline'!AB41</f>
        <v>8.3367724196549398E-5</v>
      </c>
      <c r="AH41" s="2">
        <f>SUM(W41:AA41)/SUM('Mortal Baseline'!X41:AB41)</f>
        <v>8.789406978983157E-5</v>
      </c>
      <c r="AI41" s="58">
        <f>W41*'Stroke Epi'!$X$37</f>
        <v>3.7174526516202927E-2</v>
      </c>
      <c r="AJ41" s="58">
        <f>X41*'Stroke Epi'!$X$37</f>
        <v>5.5972367954461616E-2</v>
      </c>
      <c r="AK41" s="58">
        <f>Y41*'Stroke Epi'!$X$37</f>
        <v>0.10652769430641262</v>
      </c>
      <c r="AL41" s="58">
        <f>Z41*'Stroke Epi'!$X$37</f>
        <v>0.15447890423223776</v>
      </c>
      <c r="AM41" s="58">
        <f>AA41*'Stroke Epi'!$X$37</f>
        <v>0.12282309031064467</v>
      </c>
      <c r="AN41" s="93">
        <f t="shared" si="6"/>
        <v>0.47697658331995962</v>
      </c>
      <c r="AO41" s="93">
        <f t="shared" si="5"/>
        <v>7.8453054279931393</v>
      </c>
    </row>
    <row r="42" spans="1:41">
      <c r="A42" s="58">
        <v>44</v>
      </c>
      <c r="B42" s="93">
        <f>'Mortal Baseline'!C42*('Bowel Cancer Epi'!$B$54*'Bowel Cancer Epi'!B$90)</f>
        <v>0.25436245041018057</v>
      </c>
      <c r="C42" s="93">
        <f>'Mortal Baseline'!D42*('Bowel Cancer Epi'!$B$54*'Bowel Cancer Epi'!C$90)</f>
        <v>0.29797384162105855</v>
      </c>
      <c r="D42" s="93">
        <f>'Mortal Baseline'!E42*('Bowel Cancer Epi'!$B$54*'Bowel Cancer Epi'!D$90)</f>
        <v>0.42319055258710964</v>
      </c>
      <c r="E42" s="93">
        <f>'Mortal Baseline'!F42*('Bowel Cancer Epi'!$B$54*'Bowel Cancer Epi'!E$90)</f>
        <v>1.3450304589098092</v>
      </c>
      <c r="F42" s="93">
        <f>'Mortal Baseline'!G42*('Bowel Cancer Epi'!$B$54*'Bowel Cancer Epi'!F$90)</f>
        <v>1.8811739866876007</v>
      </c>
      <c r="G42" s="93">
        <f t="shared" si="0"/>
        <v>4.2017312902157586</v>
      </c>
      <c r="H42" s="2">
        <f>B42/'Mortal Baseline'!C42</f>
        <v>1E-4</v>
      </c>
      <c r="I42" s="2">
        <f>C42/'Mortal Baseline'!D42</f>
        <v>9.2412977101151043E-5</v>
      </c>
      <c r="J42" s="2">
        <f>D42/'Mortal Baseline'!E42</f>
        <v>8.9295454640843952E-5</v>
      </c>
      <c r="K42" s="2">
        <f>E42/'Mortal Baseline'!F42</f>
        <v>8.6374109960909095E-5</v>
      </c>
      <c r="L42" s="2">
        <f>F42/'Mortal Baseline'!G42</f>
        <v>8.2888396183407136E-5</v>
      </c>
      <c r="M42" s="2">
        <f>SUM(B42:F42)/SUM('Mortal Baseline'!C42:G42)</f>
        <v>8.6145843690296536E-5</v>
      </c>
      <c r="N42" s="93">
        <f>B42*'Bowel Cancer Epi'!$I$54</f>
        <v>3.8917454912757631E-2</v>
      </c>
      <c r="O42" s="93">
        <f>C42*'Bowel Cancer Epi'!$I$54</f>
        <v>4.5589997768021959E-2</v>
      </c>
      <c r="P42" s="93">
        <f>D42*'Bowel Cancer Epi'!$I$54</f>
        <v>6.4748154545827774E-2</v>
      </c>
      <c r="Q42" s="93">
        <f>E42*'Bowel Cancer Epi'!$I$54</f>
        <v>0.2057896602132008</v>
      </c>
      <c r="R42" s="93">
        <f>F42*'Bowel Cancer Epi'!$I$54</f>
        <v>0.28781961996320288</v>
      </c>
      <c r="S42" s="93">
        <f t="shared" si="1"/>
        <v>0.64286488740301095</v>
      </c>
      <c r="T42" s="93">
        <f t="shared" si="4"/>
        <v>10.191918549744837</v>
      </c>
      <c r="U42" s="2"/>
      <c r="V42" s="2"/>
      <c r="W42" s="93">
        <f>'Mortal Baseline'!X42*('Bowel Cancer Epi'!$N$54*'Bowel Cancer Epi'!B$99)</f>
        <v>0.34140777771274694</v>
      </c>
      <c r="X42" s="93">
        <f>'Mortal Baseline'!Y42*('Bowel Cancer Epi'!$N$54*'Bowel Cancer Epi'!C$99)</f>
        <v>0.50691055319025646</v>
      </c>
      <c r="Y42" s="93">
        <f>'Mortal Baseline'!Z42*('Bowel Cancer Epi'!$N$54*'Bowel Cancer Epi'!D$99)</f>
        <v>0.97240708831037914</v>
      </c>
      <c r="Z42" s="93">
        <f>'Mortal Baseline'!AA42*('Bowel Cancer Epi'!$N$54*'Bowel Cancer Epi'!E$99)</f>
        <v>1.4016185393096336</v>
      </c>
      <c r="AA42" s="93">
        <f>'Mortal Baseline'!AB42*('Bowel Cancer Epi'!$N$54*'Bowel Cancer Epi'!F$99)</f>
        <v>1.1139783889672954</v>
      </c>
      <c r="AB42" s="93">
        <f t="shared" si="2"/>
        <v>4.3363223474903112</v>
      </c>
      <c r="AC42" s="2">
        <f>W42/'Mortal Baseline'!X42</f>
        <v>1E-4</v>
      </c>
      <c r="AD42" s="2">
        <f>X42/'Mortal Baseline'!Y42</f>
        <v>9.2520782764674098E-5</v>
      </c>
      <c r="AE42" s="2">
        <f>Y42/'Mortal Baseline'!Z42</f>
        <v>8.9295751287537259E-5</v>
      </c>
      <c r="AF42" s="2">
        <f>Z42/'Mortal Baseline'!AA42</f>
        <v>8.6602978980752891E-5</v>
      </c>
      <c r="AG42" s="2">
        <f>AA42/'Mortal Baseline'!AB42</f>
        <v>8.3367724196549398E-5</v>
      </c>
      <c r="AH42" s="2">
        <f>SUM(W42:AA42)/SUM('Mortal Baseline'!X42:AB42)</f>
        <v>8.7905546616356067E-5</v>
      </c>
      <c r="AI42" s="58">
        <f>W42*'Stroke Epi'!$X$37</f>
        <v>3.7520714770630889E-2</v>
      </c>
      <c r="AJ42" s="58">
        <f>X42*'Stroke Epi'!$X$37</f>
        <v>5.5709469795609187E-2</v>
      </c>
      <c r="AK42" s="58">
        <f>Y42*'Stroke Epi'!$X$37</f>
        <v>0.10686753900531067</v>
      </c>
      <c r="AL42" s="58">
        <f>Z42*'Stroke Epi'!$X$37</f>
        <v>0.15403787747012873</v>
      </c>
      <c r="AM42" s="58">
        <f>AA42*'Stroke Epi'!$X$37</f>
        <v>0.12242622494750575</v>
      </c>
      <c r="AN42" s="93">
        <f t="shared" si="6"/>
        <v>0.47656182598918528</v>
      </c>
      <c r="AO42" s="93">
        <f t="shared" si="5"/>
        <v>8.3218672539823242</v>
      </c>
    </row>
    <row r="43" spans="1:41">
      <c r="A43" s="58">
        <v>45</v>
      </c>
      <c r="B43" s="93">
        <f>'Mortal Baseline'!C43*('Bowel Cancer Epi'!$B$55*'Bowel Cancer Epi'!B$90)</f>
        <v>0.53206276490137205</v>
      </c>
      <c r="C43" s="93">
        <f>'Mortal Baseline'!D43*('Bowel Cancer Epi'!$B$55*'Bowel Cancer Epi'!C$90)</f>
        <v>0.61301885387178656</v>
      </c>
      <c r="D43" s="93">
        <f>'Mortal Baseline'!E43*('Bowel Cancer Epi'!$B$55*'Bowel Cancer Epi'!D$90)</f>
        <v>0.85320113131061504</v>
      </c>
      <c r="E43" s="93">
        <f>'Mortal Baseline'!F43*('Bowel Cancer Epi'!$B$55*'Bowel Cancer Epi'!E$90)</f>
        <v>2.6933504775639769</v>
      </c>
      <c r="F43" s="93">
        <f>'Mortal Baseline'!G43*('Bowel Cancer Epi'!$B$55*'Bowel Cancer Epi'!F$90)</f>
        <v>3.7044586897421468</v>
      </c>
      <c r="G43" s="93">
        <f t="shared" si="0"/>
        <v>8.3960919173898976</v>
      </c>
      <c r="H43" s="2">
        <f>B43/'Mortal Baseline'!C43</f>
        <v>1.9999999999999998E-4</v>
      </c>
      <c r="I43" s="2">
        <f>C43/'Mortal Baseline'!D43</f>
        <v>1.8482595420230209E-4</v>
      </c>
      <c r="J43" s="2">
        <f>D43/'Mortal Baseline'!E43</f>
        <v>1.785909092816879E-4</v>
      </c>
      <c r="K43" s="2">
        <f>E43/'Mortal Baseline'!F43</f>
        <v>1.7274821992181819E-4</v>
      </c>
      <c r="L43" s="2">
        <f>F43/'Mortal Baseline'!G43</f>
        <v>1.6577679236681427E-4</v>
      </c>
      <c r="M43" s="2">
        <f>SUM(B43:F43)/SUM('Mortal Baseline'!C43:G43)</f>
        <v>1.7243370793185761E-4</v>
      </c>
      <c r="N43" s="93">
        <f>B43*'Bowel Cancer Epi'!$I$55</f>
        <v>7.9756208458715672E-2</v>
      </c>
      <c r="O43" s="93">
        <f>C43*'Bowel Cancer Epi'!$I$55</f>
        <v>9.189152619538081E-2</v>
      </c>
      <c r="P43" s="93">
        <f>D43*'Bowel Cancer Epi'!$I$55</f>
        <v>0.1278948495834612</v>
      </c>
      <c r="Q43" s="93">
        <f>E43*'Bowel Cancer Epi'!$I$55</f>
        <v>0.40373323658684018</v>
      </c>
      <c r="R43" s="93">
        <f>F43*'Bowel Cancer Epi'!$I$55</f>
        <v>0.5552983575923478</v>
      </c>
      <c r="S43" s="93">
        <f t="shared" si="1"/>
        <v>1.2585741784167457</v>
      </c>
      <c r="T43" s="93">
        <f>T42+S43</f>
        <v>11.450492728161583</v>
      </c>
      <c r="U43" s="2"/>
      <c r="V43" s="2"/>
      <c r="W43" s="93">
        <f>'Mortal Baseline'!X43*('Bowel Cancer Epi'!$N$55*'Bowel Cancer Epi'!B$99)</f>
        <v>0.69181249103247278</v>
      </c>
      <c r="X43" s="93">
        <f>'Mortal Baseline'!Y43*('Bowel Cancer Epi'!$N$55*'Bowel Cancer Epi'!C$99)</f>
        <v>1.0154984785483083</v>
      </c>
      <c r="Y43" s="93">
        <f>'Mortal Baseline'!Z43*('Bowel Cancer Epi'!$N$55*'Bowel Cancer Epi'!D$99)</f>
        <v>1.9529471880431801</v>
      </c>
      <c r="Z43" s="93">
        <f>'Mortal Baseline'!AA43*('Bowel Cancer Epi'!$N$55*'Bowel Cancer Epi'!E$99)</f>
        <v>2.78824100151762</v>
      </c>
      <c r="AA43" s="93">
        <f>'Mortal Baseline'!AB43*('Bowel Cancer Epi'!$N$55*'Bowel Cancer Epi'!F$99)</f>
        <v>2.2175626323541588</v>
      </c>
      <c r="AB43" s="93">
        <f t="shared" si="2"/>
        <v>8.666061791495741</v>
      </c>
      <c r="AC43" s="2">
        <f>W43/'Mortal Baseline'!X43</f>
        <v>2.0000000000000001E-4</v>
      </c>
      <c r="AD43" s="2">
        <f>X43/'Mortal Baseline'!Y43</f>
        <v>1.850415655293482E-4</v>
      </c>
      <c r="AE43" s="2">
        <f>Y43/'Mortal Baseline'!Z43</f>
        <v>1.7859150257507452E-4</v>
      </c>
      <c r="AF43" s="2">
        <f>Z43/'Mortal Baseline'!AA43</f>
        <v>1.7320595796150578E-4</v>
      </c>
      <c r="AG43" s="2">
        <f>AA43/'Mortal Baseline'!AB43</f>
        <v>1.667354483930988E-4</v>
      </c>
      <c r="AH43" s="2">
        <f>SUM(W43:AA43)/SUM('Mortal Baseline'!X43:AB43)</f>
        <v>1.7585349868884568E-4</v>
      </c>
      <c r="AI43" s="58">
        <f>W43*'Stroke Epi'!$X$38</f>
        <v>5.1332486834609482E-2</v>
      </c>
      <c r="AJ43" s="58">
        <f>X43*'Stroke Epi'!$X$38</f>
        <v>7.5349987108284486E-2</v>
      </c>
      <c r="AK43" s="58">
        <f>Y43*'Stroke Epi'!$X$38</f>
        <v>0.14490868135280396</v>
      </c>
      <c r="AL43" s="58">
        <f>Z43*'Stroke Epi'!$X$38</f>
        <v>0.2068874823126074</v>
      </c>
      <c r="AM43" s="58">
        <f>AA43*'Stroke Epi'!$X$38</f>
        <v>0.1645431473206786</v>
      </c>
      <c r="AN43" s="93">
        <f t="shared" si="6"/>
        <v>0.64302178492898387</v>
      </c>
      <c r="AO43" s="93">
        <f t="shared" si="5"/>
        <v>8.9648890389113074</v>
      </c>
    </row>
    <row r="44" spans="1:41">
      <c r="A44" s="58">
        <v>46</v>
      </c>
      <c r="B44" s="93">
        <f>'Mortal Baseline'!C44*('Bowel Cancer Epi'!$B$55*'Bowel Cancer Epi'!B$90)</f>
        <v>0.55748860654284693</v>
      </c>
      <c r="C44" s="93">
        <f>'Mortal Baseline'!D44*('Bowel Cancer Epi'!$B$55*'Bowel Cancer Epi'!C$90)</f>
        <v>0.63388428404545816</v>
      </c>
      <c r="D44" s="93">
        <f>'Mortal Baseline'!E44*('Bowel Cancer Epi'!$B$55*'Bowel Cancer Epi'!D$90)</f>
        <v>0.8630983024752209</v>
      </c>
      <c r="E44" s="93">
        <f>'Mortal Baseline'!F44*('Bowel Cancer Epi'!$B$55*'Bowel Cancer Epi'!E$90)</f>
        <v>2.6893357942720608</v>
      </c>
      <c r="F44" s="93">
        <f>'Mortal Baseline'!G44*('Bowel Cancer Epi'!$B$55*'Bowel Cancer Epi'!F$90)</f>
        <v>3.6391544326591561</v>
      </c>
      <c r="G44" s="93">
        <f t="shared" si="0"/>
        <v>8.3829614199947429</v>
      </c>
      <c r="H44" s="2">
        <f>B44/'Mortal Baseline'!C44</f>
        <v>2.0000000000000001E-4</v>
      </c>
      <c r="I44" s="2">
        <f>C44/'Mortal Baseline'!D44</f>
        <v>1.8482595420230209E-4</v>
      </c>
      <c r="J44" s="2">
        <f>D44/'Mortal Baseline'!E44</f>
        <v>1.785909092816879E-4</v>
      </c>
      <c r="K44" s="2">
        <f>E44/'Mortal Baseline'!F44</f>
        <v>1.7274821992181819E-4</v>
      </c>
      <c r="L44" s="2">
        <f>F44/'Mortal Baseline'!G44</f>
        <v>1.6577679236681427E-4</v>
      </c>
      <c r="M44" s="2">
        <f>SUM(B44:F44)/SUM('Mortal Baseline'!C44:G44)</f>
        <v>1.7259553077907168E-4</v>
      </c>
      <c r="N44" s="93">
        <f>B44*'Bowel Cancer Epi'!$I$55</f>
        <v>8.3567542120772761E-2</v>
      </c>
      <c r="O44" s="93">
        <f>C44*'Bowel Cancer Epi'!$I$55</f>
        <v>9.5019254178414184E-2</v>
      </c>
      <c r="P44" s="93">
        <f>D44*'Bowel Cancer Epi'!$I$55</f>
        <v>0.12937843554103562</v>
      </c>
      <c r="Q44" s="93">
        <f>E44*'Bowel Cancer Epi'!$I$55</f>
        <v>0.40313143556138192</v>
      </c>
      <c r="R44" s="93">
        <f>F44*'Bowel Cancer Epi'!$I$55</f>
        <v>0.54550924945560753</v>
      </c>
      <c r="S44" s="93">
        <f t="shared" si="1"/>
        <v>1.2566059168572119</v>
      </c>
      <c r="T44" s="93">
        <f t="shared" si="4"/>
        <v>12.707098645018796</v>
      </c>
      <c r="U44" s="2"/>
      <c r="V44" s="2"/>
      <c r="W44" s="93">
        <f>'Mortal Baseline'!X44*('Bowel Cancer Epi'!$N$55*'Bowel Cancer Epi'!B$99)</f>
        <v>0.70333199629192167</v>
      </c>
      <c r="X44" s="93">
        <f>'Mortal Baseline'!Y44*('Bowel Cancer Epi'!$N$55*'Bowel Cancer Epi'!C$99)</f>
        <v>1.0230937259210171</v>
      </c>
      <c r="Y44" s="93">
        <f>'Mortal Baseline'!Z44*('Bowel Cancer Epi'!$N$55*'Bowel Cancer Epi'!D$99)</f>
        <v>1.9617425518176634</v>
      </c>
      <c r="Z44" s="93">
        <f>'Mortal Baseline'!AA44*('Bowel Cancer Epi'!$N$55*'Bowel Cancer Epi'!E$99)</f>
        <v>2.7646619699749477</v>
      </c>
      <c r="AA44" s="93">
        <f>'Mortal Baseline'!AB44*('Bowel Cancer Epi'!$N$55*'Bowel Cancer Epi'!F$99)</f>
        <v>2.2024551842127558</v>
      </c>
      <c r="AB44" s="93">
        <f t="shared" si="2"/>
        <v>8.6552854282183063</v>
      </c>
      <c r="AC44" s="2">
        <f>W44/'Mortal Baseline'!X44</f>
        <v>2.0000000000000004E-4</v>
      </c>
      <c r="AD44" s="2">
        <f>X44/'Mortal Baseline'!Y44</f>
        <v>1.8504156552934825E-4</v>
      </c>
      <c r="AE44" s="2">
        <f>Y44/'Mortal Baseline'!Z44</f>
        <v>1.7859150257507452E-4</v>
      </c>
      <c r="AF44" s="2">
        <f>Z44/'Mortal Baseline'!AA44</f>
        <v>1.7320595796150578E-4</v>
      </c>
      <c r="AG44" s="2">
        <f>AA44/'Mortal Baseline'!AB44</f>
        <v>1.6673544839309877E-4</v>
      </c>
      <c r="AH44" s="2">
        <f>SUM(W44:AA44)/SUM('Mortal Baseline'!X44:AB44)</f>
        <v>1.7591628858243182E-4</v>
      </c>
      <c r="AI44" s="58">
        <f>W44*'Stroke Epi'!$X$38</f>
        <v>5.2187234124860586E-2</v>
      </c>
      <c r="AJ44" s="58">
        <f>X44*'Stroke Epi'!$X$38</f>
        <v>7.5913554463339472E-2</v>
      </c>
      <c r="AK44" s="58">
        <f>Y44*'Stroke Epi'!$X$38</f>
        <v>0.14556129734487064</v>
      </c>
      <c r="AL44" s="58">
        <f>Z44*'Stroke Epi'!$X$38</f>
        <v>0.20513791817214114</v>
      </c>
      <c r="AM44" s="58">
        <f>AA44*'Stroke Epi'!$X$38</f>
        <v>0.1634221746685865</v>
      </c>
      <c r="AN44" s="93">
        <f t="shared" si="6"/>
        <v>0.64222217877379828</v>
      </c>
      <c r="AO44" s="93">
        <f t="shared" si="5"/>
        <v>9.6071112176851052</v>
      </c>
    </row>
    <row r="45" spans="1:41">
      <c r="A45" s="58">
        <v>47</v>
      </c>
      <c r="B45" s="93">
        <f>'Mortal Baseline'!C45*('Bowel Cancer Epi'!$B$55*'Bowel Cancer Epi'!B$90)</f>
        <v>0.58561972127433171</v>
      </c>
      <c r="C45" s="93">
        <f>'Mortal Baseline'!D45*('Bowel Cancer Epi'!$B$55*'Bowel Cancer Epi'!C$90)</f>
        <v>0.65928455672853525</v>
      </c>
      <c r="D45" s="93">
        <f>'Mortal Baseline'!E45*('Bowel Cancer Epi'!$B$55*'Bowel Cancer Epi'!D$90)</f>
        <v>0.87672034626238204</v>
      </c>
      <c r="E45" s="93">
        <f>'Mortal Baseline'!F45*('Bowel Cancer Epi'!$B$55*'Bowel Cancer Epi'!E$90)</f>
        <v>2.6798653895856663</v>
      </c>
      <c r="F45" s="93">
        <f>'Mortal Baseline'!G45*('Bowel Cancer Epi'!$B$55*'Bowel Cancer Epi'!F$90)</f>
        <v>3.5693687525398836</v>
      </c>
      <c r="G45" s="93">
        <f t="shared" si="0"/>
        <v>8.3708587663907998</v>
      </c>
      <c r="H45" s="2">
        <f>B45/'Mortal Baseline'!C45</f>
        <v>1.9999999999999998E-4</v>
      </c>
      <c r="I45" s="2">
        <f>C45/'Mortal Baseline'!D45</f>
        <v>1.8482595420230209E-4</v>
      </c>
      <c r="J45" s="2">
        <f>D45/'Mortal Baseline'!E45</f>
        <v>1.785909092816879E-4</v>
      </c>
      <c r="K45" s="2">
        <f>E45/'Mortal Baseline'!F45</f>
        <v>1.7274821992181819E-4</v>
      </c>
      <c r="L45" s="2">
        <f>F45/'Mortal Baseline'!G45</f>
        <v>1.6577679236681427E-4</v>
      </c>
      <c r="M45" s="2">
        <f>SUM(B45:F45)/SUM('Mortal Baseline'!C45:G45)</f>
        <v>1.7277829680786667E-4</v>
      </c>
      <c r="N45" s="93">
        <f>B45*'Bowel Cancer Epi'!$I$55</f>
        <v>8.7784396219022329E-2</v>
      </c>
      <c r="O45" s="93">
        <f>C45*'Bowel Cancer Epi'!$I$55</f>
        <v>9.882675505360744E-2</v>
      </c>
      <c r="P45" s="93">
        <f>D45*'Bowel Cancer Epi'!$I$55</f>
        <v>0.13142037990473107</v>
      </c>
      <c r="Q45" s="93">
        <f>E45*'Bowel Cancer Epi'!$I$55</f>
        <v>0.40171182189889137</v>
      </c>
      <c r="R45" s="93">
        <f>F45*'Bowel Cancer Epi'!$I$55</f>
        <v>0.53504837600572852</v>
      </c>
      <c r="S45" s="93">
        <f t="shared" si="1"/>
        <v>1.2547917290819808</v>
      </c>
      <c r="T45" s="93">
        <f t="shared" si="4"/>
        <v>13.961890374100777</v>
      </c>
      <c r="U45" s="2"/>
      <c r="V45" s="2"/>
      <c r="W45" s="93">
        <f>'Mortal Baseline'!X45*('Bowel Cancer Epi'!$N$55*'Bowel Cancer Epi'!B$99)</f>
        <v>0.71805212053473877</v>
      </c>
      <c r="X45" s="93">
        <f>'Mortal Baseline'!Y45*('Bowel Cancer Epi'!$N$55*'Bowel Cancer Epi'!C$99)</f>
        <v>1.037341957006755</v>
      </c>
      <c r="Y45" s="93">
        <f>'Mortal Baseline'!Z45*('Bowel Cancer Epi'!$N$55*'Bowel Cancer Epi'!D$99)</f>
        <v>1.9722363699387371</v>
      </c>
      <c r="Z45" s="93">
        <f>'Mortal Baseline'!AA45*('Bowel Cancer Epi'!$N$55*'Bowel Cancer Epi'!E$99)</f>
        <v>2.7342552997304725</v>
      </c>
      <c r="AA45" s="93">
        <f>'Mortal Baseline'!AB45*('Bowel Cancer Epi'!$N$55*'Bowel Cancer Epi'!F$99)</f>
        <v>2.1836925584712463</v>
      </c>
      <c r="AB45" s="93">
        <f t="shared" si="2"/>
        <v>8.6455783056819495</v>
      </c>
      <c r="AC45" s="2">
        <f>W45/'Mortal Baseline'!X45</f>
        <v>2.0000000000000001E-4</v>
      </c>
      <c r="AD45" s="2">
        <f>X45/'Mortal Baseline'!Y45</f>
        <v>1.8504156552934822E-4</v>
      </c>
      <c r="AE45" s="2">
        <f>Y45/'Mortal Baseline'!Z45</f>
        <v>1.7859150257507452E-4</v>
      </c>
      <c r="AF45" s="2">
        <f>Z45/'Mortal Baseline'!AA45</f>
        <v>1.7320595796150578E-4</v>
      </c>
      <c r="AG45" s="2">
        <f>AA45/'Mortal Baseline'!AB45</f>
        <v>1.667354483930988E-4</v>
      </c>
      <c r="AH45" s="2">
        <f>SUM(W45:AA45)/SUM('Mortal Baseline'!X45:AB45)</f>
        <v>1.7600059494671307E-4</v>
      </c>
      <c r="AI45" s="58">
        <f>W45*'Stroke Epi'!$X$38</f>
        <v>5.3279467343677618E-2</v>
      </c>
      <c r="AJ45" s="58">
        <f>X45*'Stroke Epi'!$X$38</f>
        <v>7.6970773209901228E-2</v>
      </c>
      <c r="AK45" s="58">
        <f>Y45*'Stroke Epi'!$X$38</f>
        <v>0.1463399386494543</v>
      </c>
      <c r="AL45" s="58">
        <f>Z45*'Stroke Epi'!$X$38</f>
        <v>0.20288174324000108</v>
      </c>
      <c r="AM45" s="58">
        <f>AA45*'Stroke Epi'!$X$38</f>
        <v>0.16202998783856648</v>
      </c>
      <c r="AN45" s="93">
        <f t="shared" si="6"/>
        <v>0.64150191028160064</v>
      </c>
      <c r="AO45" s="93">
        <f t="shared" si="5"/>
        <v>10.248613127966706</v>
      </c>
    </row>
    <row r="46" spans="1:41">
      <c r="A46" s="58">
        <v>48</v>
      </c>
      <c r="B46" s="93">
        <f>'Mortal Baseline'!C46*('Bowel Cancer Epi'!$B$55*'Bowel Cancer Epi'!B$90)</f>
        <v>0.61667920648548369</v>
      </c>
      <c r="C46" s="93">
        <f>'Mortal Baseline'!D46*('Bowel Cancer Epi'!$B$55*'Bowel Cancer Epi'!C$90)</f>
        <v>0.68952729971662519</v>
      </c>
      <c r="D46" s="93">
        <f>'Mortal Baseline'!E46*('Bowel Cancer Epi'!$B$55*'Bowel Cancer Epi'!D$90)</f>
        <v>0.89404203043751695</v>
      </c>
      <c r="E46" s="93">
        <f>'Mortal Baseline'!F46*('Bowel Cancer Epi'!$B$55*'Bowel Cancer Epi'!E$90)</f>
        <v>2.6646274219123396</v>
      </c>
      <c r="F46" s="93">
        <f>'Mortal Baseline'!G46*('Bowel Cancer Epi'!$B$55*'Bowel Cancer Epi'!F$90)</f>
        <v>3.4949633581027926</v>
      </c>
      <c r="G46" s="93">
        <f t="shared" si="0"/>
        <v>8.3598393166547584</v>
      </c>
      <c r="H46" s="2">
        <f>B46/'Mortal Baseline'!C46</f>
        <v>1.9999999999999998E-4</v>
      </c>
      <c r="I46" s="2">
        <f>C46/'Mortal Baseline'!D46</f>
        <v>1.8482595420230209E-4</v>
      </c>
      <c r="J46" s="2">
        <f>D46/'Mortal Baseline'!E46</f>
        <v>1.785909092816879E-4</v>
      </c>
      <c r="K46" s="2">
        <f>E46/'Mortal Baseline'!F46</f>
        <v>1.7274821992181819E-4</v>
      </c>
      <c r="L46" s="2">
        <f>F46/'Mortal Baseline'!G46</f>
        <v>1.6577679236681427E-4</v>
      </c>
      <c r="M46" s="2">
        <f>SUM(B46:F46)/SUM('Mortal Baseline'!C46:G46)</f>
        <v>1.7298330867168178E-4</v>
      </c>
      <c r="N46" s="93">
        <f>B46*'Bowel Cancer Epi'!$I$55</f>
        <v>9.2440213052174008E-2</v>
      </c>
      <c r="O46" s="93">
        <f>C46*'Bowel Cancer Epi'!$I$55</f>
        <v>0.10336014222752211</v>
      </c>
      <c r="P46" s="93">
        <f>D46*'Bowel Cancer Epi'!$I$55</f>
        <v>0.13401690036258379</v>
      </c>
      <c r="Q46" s="93">
        <f>E46*'Bowel Cancer Epi'!$I$55</f>
        <v>0.39942765054465973</v>
      </c>
      <c r="R46" s="93">
        <f>F46*'Bowel Cancer Epi'!$I$55</f>
        <v>0.52389500737960859</v>
      </c>
      <c r="S46" s="93">
        <f t="shared" si="1"/>
        <v>1.2531399135665482</v>
      </c>
      <c r="T46" s="93">
        <f t="shared" si="4"/>
        <v>15.215030287667325</v>
      </c>
      <c r="U46" s="2"/>
      <c r="V46" s="2"/>
      <c r="W46" s="93">
        <f>'Mortal Baseline'!X46*('Bowel Cancer Epi'!$N$55*'Bowel Cancer Epi'!B$99)</f>
        <v>0.73627038058490002</v>
      </c>
      <c r="X46" s="93">
        <f>'Mortal Baseline'!Y46*('Bowel Cancer Epi'!$N$55*'Bowel Cancer Epi'!C$99)</f>
        <v>1.0584355390002018</v>
      </c>
      <c r="Y46" s="93">
        <f>'Mortal Baseline'!Z46*('Bowel Cancer Epi'!$N$55*'Bowel Cancer Epi'!D$99)</f>
        <v>1.9842698688554159</v>
      </c>
      <c r="Z46" s="93">
        <f>'Mortal Baseline'!AA46*('Bowel Cancer Epi'!$N$55*'Bowel Cancer Epi'!E$99)</f>
        <v>2.6970988716847146</v>
      </c>
      <c r="AA46" s="93">
        <f>'Mortal Baseline'!AB46*('Bowel Cancer Epi'!$N$55*'Bowel Cancer Epi'!F$99)</f>
        <v>2.1609266137747434</v>
      </c>
      <c r="AB46" s="93">
        <f t="shared" si="2"/>
        <v>8.6370012738999762</v>
      </c>
      <c r="AC46" s="2">
        <f>W46/'Mortal Baseline'!X46</f>
        <v>2.0000000000000001E-4</v>
      </c>
      <c r="AD46" s="2">
        <f>X46/'Mortal Baseline'!Y46</f>
        <v>1.8504156552934822E-4</v>
      </c>
      <c r="AE46" s="2">
        <f>Y46/'Mortal Baseline'!Z46</f>
        <v>1.7859150257507452E-4</v>
      </c>
      <c r="AF46" s="2">
        <f>Z46/'Mortal Baseline'!AA46</f>
        <v>1.7320595796150578E-4</v>
      </c>
      <c r="AG46" s="2">
        <f>AA46/'Mortal Baseline'!AB46</f>
        <v>1.667354483930988E-4</v>
      </c>
      <c r="AH46" s="2">
        <f>SUM(W46:AA46)/SUM('Mortal Baseline'!X46:AB46)</f>
        <v>1.7610776219313472E-4</v>
      </c>
      <c r="AI46" s="58">
        <f>W46*'Stroke Epi'!$X$38</f>
        <v>5.4631262239399583E-2</v>
      </c>
      <c r="AJ46" s="58">
        <f>X46*'Stroke Epi'!$X$38</f>
        <v>7.8535916993814972E-2</v>
      </c>
      <c r="AK46" s="58">
        <f>Y46*'Stroke Epi'!$X$38</f>
        <v>0.14723282426907186</v>
      </c>
      <c r="AL46" s="58">
        <f>Z46*'Stroke Epi'!$X$38</f>
        <v>0.20012473627900584</v>
      </c>
      <c r="AM46" s="58">
        <f>AA46*'Stroke Epi'!$X$38</f>
        <v>0.16034075474208595</v>
      </c>
      <c r="AN46" s="93">
        <f t="shared" si="6"/>
        <v>0.64086549452337827</v>
      </c>
      <c r="AO46" s="93">
        <f t="shared" si="5"/>
        <v>10.889478622490085</v>
      </c>
    </row>
    <row r="47" spans="1:41">
      <c r="A47" s="58">
        <v>49</v>
      </c>
      <c r="B47" s="93">
        <f>'Mortal Baseline'!C47*('Bowel Cancer Epi'!$B$55*'Bowel Cancer Epi'!B$90)</f>
        <v>0.65090238511581755</v>
      </c>
      <c r="C47" s="93">
        <f>'Mortal Baseline'!D47*('Bowel Cancer Epi'!$B$55*'Bowel Cancer Epi'!C$90)</f>
        <v>0.72496125890994079</v>
      </c>
      <c r="D47" s="93">
        <f>'Mortal Baseline'!E47*('Bowel Cancer Epi'!$B$55*'Bowel Cancer Epi'!D$90)</f>
        <v>0.9150361982786438</v>
      </c>
      <c r="E47" s="93">
        <f>'Mortal Baseline'!F47*('Bowel Cancer Epi'!$B$55*'Bowel Cancer Epi'!E$90)</f>
        <v>2.6433108492712214</v>
      </c>
      <c r="F47" s="93">
        <f>'Mortal Baseline'!G47*('Bowel Cancer Epi'!$B$55*'Bowel Cancer Epi'!F$90)</f>
        <v>3.4157539636295593</v>
      </c>
      <c r="G47" s="93">
        <f t="shared" si="0"/>
        <v>8.3499646552051825</v>
      </c>
      <c r="H47" s="2">
        <f>B47/'Mortal Baseline'!C47</f>
        <v>2.0000000000000001E-4</v>
      </c>
      <c r="I47" s="2">
        <f>C47/'Mortal Baseline'!D47</f>
        <v>1.8482595420230209E-4</v>
      </c>
      <c r="J47" s="2">
        <f>D47/'Mortal Baseline'!E47</f>
        <v>1.785909092816879E-4</v>
      </c>
      <c r="K47" s="2">
        <f>E47/'Mortal Baseline'!F47</f>
        <v>1.7274821992181819E-4</v>
      </c>
      <c r="L47" s="2">
        <f>F47/'Mortal Baseline'!G47</f>
        <v>1.6577679236681427E-4</v>
      </c>
      <c r="M47" s="2">
        <f>SUM(B47:F47)/SUM('Mortal Baseline'!C47:G47)</f>
        <v>1.7321201041521836E-4</v>
      </c>
      <c r="N47" s="93">
        <f>B47*'Bowel Cancer Epi'!$I$55</f>
        <v>9.7570267528861054E-2</v>
      </c>
      <c r="O47" s="93">
        <f>C47*'Bowel Cancer Epi'!$I$55</f>
        <v>0.10867169271060013</v>
      </c>
      <c r="P47" s="93">
        <f>D47*'Bowel Cancer Epi'!$I$55</f>
        <v>0.1371639261219687</v>
      </c>
      <c r="Q47" s="93">
        <f>E47*'Bowel Cancer Epi'!$I$55</f>
        <v>0.39623229630575613</v>
      </c>
      <c r="R47" s="93">
        <f>F47*'Bowel Cancer Epi'!$I$55</f>
        <v>0.51202151914807092</v>
      </c>
      <c r="S47" s="93">
        <f t="shared" si="1"/>
        <v>1.2516597018152571</v>
      </c>
      <c r="T47" s="93">
        <f t="shared" si="4"/>
        <v>16.466689989482582</v>
      </c>
      <c r="U47" s="2"/>
      <c r="V47" s="2"/>
      <c r="W47" s="93">
        <f>'Mortal Baseline'!X55*('Bowel Cancer Epi'!$N$55*'Bowel Cancer Epi'!B$99)</f>
        <v>1.1165629149866307</v>
      </c>
      <c r="X47" s="93">
        <f>'Mortal Baseline'!Y55*('Bowel Cancer Epi'!$N$55*'Bowel Cancer Epi'!C$99)</f>
        <v>1.596652895905504</v>
      </c>
      <c r="Y47" s="93">
        <f>'Mortal Baseline'!Z55*('Bowel Cancer Epi'!$N$55*'Bowel Cancer Epi'!D$99)</f>
        <v>2.0948045738196011</v>
      </c>
      <c r="Z47" s="93">
        <f>'Mortal Baseline'!AA55*('Bowel Cancer Epi'!$N$55*'Bowel Cancer Epi'!E$99)</f>
        <v>2.0583306669821604</v>
      </c>
      <c r="AA47" s="93">
        <f>'Mortal Baseline'!AB55*('Bowel Cancer Epi'!$N$55*'Bowel Cancer Epi'!F$99)</f>
        <v>1.6788244229671587</v>
      </c>
      <c r="AB47" s="93">
        <f t="shared" si="2"/>
        <v>8.545175474661054</v>
      </c>
      <c r="AC47" s="2">
        <f>W47/'Mortal Baseline'!X47</f>
        <v>2.9448355286319436E-4</v>
      </c>
      <c r="AD47" s="2">
        <f>X47/'Mortal Baseline'!Y47</f>
        <v>2.7189276529522474E-4</v>
      </c>
      <c r="AE47" s="2">
        <f>Y47/'Mortal Baseline'!Z47</f>
        <v>1.8727690678223795E-4</v>
      </c>
      <c r="AF47" s="2">
        <f>Z47/'Mortal Baseline'!AA47</f>
        <v>1.3436784701533158E-4</v>
      </c>
      <c r="AG47" s="2">
        <f>AA47/'Mortal Baseline'!AB47</f>
        <v>1.3118698425429543E-4</v>
      </c>
      <c r="AH47" s="2">
        <f>SUM(W47:AA47)/SUM('Mortal Baseline'!X47:AB47)</f>
        <v>1.745146649866939E-4</v>
      </c>
      <c r="AI47" s="58">
        <f>W47*'Stroke Epi'!$X$38</f>
        <v>8.284896829200801E-2</v>
      </c>
      <c r="AJ47" s="58">
        <f>X47*'Stroke Epi'!$X$38</f>
        <v>0.1184716448761884</v>
      </c>
      <c r="AK47" s="58">
        <f>Y47*'Stroke Epi'!$X$38</f>
        <v>0.15543449937741441</v>
      </c>
      <c r="AL47" s="58">
        <f>Z47*'Stroke Epi'!$X$38</f>
        <v>0.1527281354900763</v>
      </c>
      <c r="AM47" s="58">
        <f>AA47*'Stroke Epi'!$X$38</f>
        <v>0.12456877218416318</v>
      </c>
      <c r="AN47" s="93">
        <f t="shared" si="6"/>
        <v>0.6340520202198503</v>
      </c>
      <c r="AO47" s="93">
        <f t="shared" si="5"/>
        <v>11.523530642709936</v>
      </c>
    </row>
    <row r="48" spans="1:41">
      <c r="A48" s="58">
        <v>50</v>
      </c>
      <c r="B48" s="93">
        <f>'Mortal Baseline'!C48*('Bowel Cancer Epi'!$B$56*'Bowel Cancer Epi'!B$90)</f>
        <v>1.721335820829655</v>
      </c>
      <c r="C48" s="93">
        <f>'Mortal Baseline'!D48*('Bowel Cancer Epi'!$B$56*'Bowel Cancer Epi'!C$90)</f>
        <v>1.914925402812818</v>
      </c>
      <c r="D48" s="93">
        <f>'Mortal Baseline'!E48*('Bowel Cancer Epi'!$B$56*'Bowel Cancer Epi'!D$90)</f>
        <v>2.3491614438970192</v>
      </c>
      <c r="E48" s="93">
        <f>'Mortal Baseline'!F48*('Bowel Cancer Epi'!$B$56*'Bowel Cancer Epi'!E$90)</f>
        <v>6.5390282422202883</v>
      </c>
      <c r="F48" s="93">
        <f>'Mortal Baseline'!G48*('Bowel Cancer Epi'!$B$56*'Bowel Cancer Epi'!F$90)</f>
        <v>8.3288018694555888</v>
      </c>
      <c r="G48" s="93">
        <f t="shared" si="0"/>
        <v>20.853252779215367</v>
      </c>
      <c r="H48" s="2">
        <f>B48/'Mortal Baseline'!C48</f>
        <v>5.0000000000000001E-4</v>
      </c>
      <c r="I48" s="2">
        <f>C48/'Mortal Baseline'!D48</f>
        <v>4.6206488550575519E-4</v>
      </c>
      <c r="J48" s="2">
        <f>D48/'Mortal Baseline'!E48</f>
        <v>4.464772732042198E-4</v>
      </c>
      <c r="K48" s="2">
        <f>E48/'Mortal Baseline'!F48</f>
        <v>4.3187054980454542E-4</v>
      </c>
      <c r="L48" s="2">
        <f>F48/'Mortal Baseline'!G48</f>
        <v>4.1444198091703568E-4</v>
      </c>
      <c r="M48" s="2">
        <f>SUM(B48:F48)/SUM('Mortal Baseline'!C48:G48)</f>
        <v>4.3366489601991939E-4</v>
      </c>
      <c r="N48" s="93">
        <f>B48*'Bowel Cancer Epi'!$I$56</f>
        <v>0.26680705222859652</v>
      </c>
      <c r="O48" s="93">
        <f>C48*'Bowel Cancer Epi'!$I$56</f>
        <v>0.29681343743598676</v>
      </c>
      <c r="P48" s="93">
        <f>D48*'Bowel Cancer Epi'!$I$56</f>
        <v>0.36412002380403796</v>
      </c>
      <c r="Q48" s="93">
        <f>E48*'Bowel Cancer Epi'!$I$56</f>
        <v>1.0135493775441446</v>
      </c>
      <c r="R48" s="93">
        <f>F48*'Bowel Cancer Epi'!$I$56</f>
        <v>1.2909642897656162</v>
      </c>
      <c r="S48" s="93">
        <f t="shared" si="1"/>
        <v>3.2322541807783822</v>
      </c>
      <c r="T48" s="93">
        <f t="shared" si="4"/>
        <v>19.698944170260965</v>
      </c>
      <c r="U48" s="2"/>
      <c r="V48" s="2"/>
      <c r="W48" s="93">
        <f>'Mortal Baseline'!X48*('Bowel Cancer Epi'!$N$56*'Bowel Cancer Epi'!B$99)</f>
        <v>1.5691433167982987</v>
      </c>
      <c r="X48" s="93">
        <f>'Mortal Baseline'!Y48*('Bowel Cancer Epi'!$N$56*'Bowel Cancer Epi'!C$99)</f>
        <v>2.244489667712747</v>
      </c>
      <c r="Y48" s="93">
        <f>'Mortal Baseline'!Z48*('Bowel Cancer Epi'!$N$56*'Bowel Cancer Epi'!D$99)</f>
        <v>4.0243177147269984</v>
      </c>
      <c r="Z48" s="93">
        <f>'Mortal Baseline'!AA48*('Bowel Cancer Epi'!$N$56*'Bowel Cancer Epi'!E$99)</f>
        <v>5.2057643636429933</v>
      </c>
      <c r="AA48" s="93">
        <f>'Mortal Baseline'!AB48*('Bowel Cancer Epi'!$N$56*'Bowel Cancer Epi'!F$99)</f>
        <v>4.2033503479266434</v>
      </c>
      <c r="AB48" s="93">
        <f t="shared" si="2"/>
        <v>17.247065410807682</v>
      </c>
      <c r="AC48" s="2">
        <f>W48/'Mortal Baseline'!X48</f>
        <v>4.0000000000000002E-4</v>
      </c>
      <c r="AD48" s="2">
        <f>X48/'Mortal Baseline'!Y48</f>
        <v>3.7008313105869645E-4</v>
      </c>
      <c r="AE48" s="2">
        <f>Y48/'Mortal Baseline'!Z48</f>
        <v>3.5718300515014904E-4</v>
      </c>
      <c r="AF48" s="2">
        <f>Z48/'Mortal Baseline'!AA48</f>
        <v>3.4641191592301156E-4</v>
      </c>
      <c r="AG48" s="2">
        <f>AA48/'Mortal Baseline'!AB48</f>
        <v>3.3347089678619759E-4</v>
      </c>
      <c r="AH48" s="2">
        <f>SUM(W48:AA48)/SUM('Mortal Baseline'!X48:AB48)</f>
        <v>3.5279431698767707E-4</v>
      </c>
      <c r="AI48" s="58">
        <f>W48*'Stroke Epi'!$X$39</f>
        <v>7.1082192250962933E-2</v>
      </c>
      <c r="AJ48" s="58">
        <f>X48*'Stroke Epi'!$X$39</f>
        <v>0.10167538194738744</v>
      </c>
      <c r="AK48" s="58">
        <f>Y48*'Stroke Epi'!$X$39</f>
        <v>0.18230159247713304</v>
      </c>
      <c r="AL48" s="58">
        <f>Z48*'Stroke Epi'!$X$39</f>
        <v>0.2358211256730276</v>
      </c>
      <c r="AM48" s="58">
        <f>AA48*'Stroke Epi'!$X$39</f>
        <v>0.19041177076107696</v>
      </c>
      <c r="AN48" s="93">
        <f t="shared" si="6"/>
        <v>0.78129206310958799</v>
      </c>
      <c r="AO48" s="93">
        <f t="shared" si="5"/>
        <v>12.304822705819523</v>
      </c>
    </row>
    <row r="49" spans="1:41">
      <c r="A49" s="58">
        <v>51</v>
      </c>
      <c r="B49" s="93">
        <f>'Mortal Baseline'!C49*('Bowel Cancer Epi'!$B$56*'Bowel Cancer Epi'!B$90)</f>
        <v>1.8223707891433778</v>
      </c>
      <c r="C49" s="93">
        <f>'Mortal Baseline'!D49*('Bowel Cancer Epi'!$B$56*'Bowel Cancer Epi'!C$90)</f>
        <v>2.0299639237135607</v>
      </c>
      <c r="D49" s="93">
        <f>'Mortal Baseline'!E49*('Bowel Cancer Epi'!$B$56*'Bowel Cancer Epi'!D$90)</f>
        <v>2.416756816686354</v>
      </c>
      <c r="E49" s="93">
        <f>'Mortal Baseline'!F49*('Bowel Cancer Epi'!$B$56*'Bowel Cancer Epi'!E$90)</f>
        <v>6.4453354847625564</v>
      </c>
      <c r="F49" s="93">
        <f>'Mortal Baseline'!G49*('Bowel Cancer Epi'!$B$56*'Bowel Cancer Epi'!F$90)</f>
        <v>8.0953030241343917</v>
      </c>
      <c r="G49" s="93">
        <f t="shared" si="0"/>
        <v>20.809730038440239</v>
      </c>
      <c r="H49" s="2">
        <f>B49/'Mortal Baseline'!C49</f>
        <v>5.0000000000000001E-4</v>
      </c>
      <c r="I49" s="2">
        <f>C49/'Mortal Baseline'!D49</f>
        <v>4.6206488550575519E-4</v>
      </c>
      <c r="J49" s="2">
        <f>D49/'Mortal Baseline'!E49</f>
        <v>4.4647727320421975E-4</v>
      </c>
      <c r="K49" s="2">
        <f>E49/'Mortal Baseline'!F49</f>
        <v>4.3187054980454542E-4</v>
      </c>
      <c r="L49" s="2">
        <f>F49/'Mortal Baseline'!G49</f>
        <v>4.1444198091703563E-4</v>
      </c>
      <c r="M49" s="2">
        <f>SUM(B49:F49)/SUM('Mortal Baseline'!C49:G49)</f>
        <v>4.3436695347143857E-4</v>
      </c>
      <c r="N49" s="93">
        <f>B49*'Bowel Cancer Epi'!$I$56</f>
        <v>0.28246747231722358</v>
      </c>
      <c r="O49" s="93">
        <f>C49*'Bowel Cancer Epi'!$I$56</f>
        <v>0.31464440817560191</v>
      </c>
      <c r="P49" s="93">
        <f>D49*'Bowel Cancer Epi'!$I$56</f>
        <v>0.37459730658638485</v>
      </c>
      <c r="Q49" s="93">
        <f>E49*'Bowel Cancer Epi'!$I$56</f>
        <v>0.99902700013819623</v>
      </c>
      <c r="R49" s="93">
        <f>F49*'Bowel Cancer Epi'!$I$56</f>
        <v>1.2547719687408307</v>
      </c>
      <c r="S49" s="93">
        <f t="shared" si="1"/>
        <v>3.225508155958237</v>
      </c>
      <c r="T49" s="93">
        <f t="shared" si="4"/>
        <v>22.924452326219203</v>
      </c>
      <c r="U49" s="2"/>
      <c r="V49" s="2"/>
      <c r="W49" s="93">
        <f>'Mortal Baseline'!X49*('Bowel Cancer Epi'!$N$56*'Bowel Cancer Epi'!B$99)</f>
        <v>1.6294178929468119</v>
      </c>
      <c r="X49" s="93">
        <f>'Mortal Baseline'!Y49*('Bowel Cancer Epi'!$N$56*'Bowel Cancer Epi'!C$99)</f>
        <v>2.3291849589170592</v>
      </c>
      <c r="Y49" s="93">
        <f>'Mortal Baseline'!Z49*('Bowel Cancer Epi'!$N$56*'Bowel Cancer Epi'!D$99)</f>
        <v>4.0513750235610093</v>
      </c>
      <c r="Z49" s="93">
        <f>'Mortal Baseline'!AA49*('Bowel Cancer Epi'!$N$56*'Bowel Cancer Epi'!E$99)</f>
        <v>5.0874433540745621</v>
      </c>
      <c r="AA49" s="93">
        <f>'Mortal Baseline'!AB49*('Bowel Cancer Epi'!$N$56*'Bowel Cancer Epi'!F$99)</f>
        <v>4.1246681807178165</v>
      </c>
      <c r="AB49" s="93">
        <f t="shared" si="2"/>
        <v>17.222089410217258</v>
      </c>
      <c r="AC49" s="2">
        <f>W49/'Mortal Baseline'!X49</f>
        <v>4.0000000000000002E-4</v>
      </c>
      <c r="AD49" s="2">
        <f>X49/'Mortal Baseline'!Y49</f>
        <v>3.7008313105869645E-4</v>
      </c>
      <c r="AE49" s="2">
        <f>Y49/'Mortal Baseline'!Z49</f>
        <v>3.5718300515014909E-4</v>
      </c>
      <c r="AF49" s="2">
        <f>Z49/'Mortal Baseline'!AA49</f>
        <v>3.4641191592301156E-4</v>
      </c>
      <c r="AG49" s="2">
        <f>AA49/'Mortal Baseline'!AB49</f>
        <v>3.3347089678619754E-4</v>
      </c>
      <c r="AH49" s="2">
        <f>SUM(W49:AA49)/SUM('Mortal Baseline'!X49:AB49)</f>
        <v>3.5316634064636027E-4</v>
      </c>
      <c r="AI49" s="58">
        <f>W49*'Stroke Epi'!$X$39</f>
        <v>7.3812630550490588E-2</v>
      </c>
      <c r="AJ49" s="58">
        <f>X49*'Stroke Epi'!$X$39</f>
        <v>0.10551207863894278</v>
      </c>
      <c r="AK49" s="58">
        <f>Y49*'Stroke Epi'!$X$39</f>
        <v>0.18352728856731373</v>
      </c>
      <c r="AL49" s="58">
        <f>Z49*'Stroke Epi'!$X$39</f>
        <v>0.23046118393957765</v>
      </c>
      <c r="AM49" s="58">
        <f>AA49*'Stroke Epi'!$X$39</f>
        <v>0.18684746858651707</v>
      </c>
      <c r="AN49" s="93">
        <f t="shared" si="6"/>
        <v>0.78016065028284198</v>
      </c>
      <c r="AO49" s="93">
        <f t="shared" si="5"/>
        <v>13.084983356102365</v>
      </c>
    </row>
    <row r="50" spans="1:41">
      <c r="A50" s="58">
        <v>52</v>
      </c>
      <c r="B50" s="93">
        <f>'Mortal Baseline'!C50*('Bowel Cancer Epi'!$B$56*'Bowel Cancer Epi'!B$90)</f>
        <v>1.9329184240410193</v>
      </c>
      <c r="C50" s="93">
        <f>'Mortal Baseline'!D50*('Bowel Cancer Epi'!$B$56*'Bowel Cancer Epi'!C$90)</f>
        <v>2.1607017470079604</v>
      </c>
      <c r="D50" s="93">
        <f>'Mortal Baseline'!E50*('Bowel Cancer Epi'!$B$56*'Bowel Cancer Epi'!D$90)</f>
        <v>2.4928652600659431</v>
      </c>
      <c r="E50" s="93">
        <f>'Mortal Baseline'!F50*('Bowel Cancer Epi'!$B$56*'Bowel Cancer Epi'!E$90)</f>
        <v>6.3345620429650404</v>
      </c>
      <c r="F50" s="93">
        <f>'Mortal Baseline'!G50*('Bowel Cancer Epi'!$B$56*'Bowel Cancer Epi'!F$90)</f>
        <v>7.8485999901010457</v>
      </c>
      <c r="G50" s="93">
        <f t="shared" si="0"/>
        <v>20.769647464181009</v>
      </c>
      <c r="H50" s="2">
        <f>B50/'Mortal Baseline'!C50</f>
        <v>5.0000000000000001E-4</v>
      </c>
      <c r="I50" s="2">
        <f>C50/'Mortal Baseline'!D50</f>
        <v>4.6206488550575519E-4</v>
      </c>
      <c r="J50" s="2">
        <f>D50/'Mortal Baseline'!E50</f>
        <v>4.4647727320421975E-4</v>
      </c>
      <c r="K50" s="2">
        <f>E50/'Mortal Baseline'!F50</f>
        <v>4.3187054980454542E-4</v>
      </c>
      <c r="L50" s="2">
        <f>F50/'Mortal Baseline'!G50</f>
        <v>4.1444198091703568E-4</v>
      </c>
      <c r="M50" s="2">
        <f>SUM(B50:F50)/SUM('Mortal Baseline'!C50:G50)</f>
        <v>4.351403185639784E-4</v>
      </c>
      <c r="N50" s="93">
        <f>B50*'Bowel Cancer Epi'!$I$56</f>
        <v>0.29960235572635802</v>
      </c>
      <c r="O50" s="93">
        <f>C50*'Bowel Cancer Epi'!$I$56</f>
        <v>0.33490877078623388</v>
      </c>
      <c r="P50" s="93">
        <f>D50*'Bowel Cancer Epi'!$I$56</f>
        <v>0.38639411531022116</v>
      </c>
      <c r="Q50" s="93">
        <f>E50*'Bowel Cancer Epi'!$I$56</f>
        <v>0.98185711665958131</v>
      </c>
      <c r="R50" s="93">
        <f>F50*'Bowel Cancer Epi'!$I$56</f>
        <v>1.2165329984656621</v>
      </c>
      <c r="S50" s="93">
        <f t="shared" si="1"/>
        <v>3.2192953569480567</v>
      </c>
      <c r="T50" s="93">
        <f t="shared" si="4"/>
        <v>26.143747683167259</v>
      </c>
      <c r="U50" s="2"/>
      <c r="V50" s="2"/>
      <c r="W50" s="93">
        <f>'Mortal Baseline'!X50*('Bowel Cancer Epi'!$N$56*'Bowel Cancer Epi'!B$99)</f>
        <v>1.6997328726155492</v>
      </c>
      <c r="X50" s="93">
        <f>'Mortal Baseline'!Y50*('Bowel Cancer Epi'!$N$56*'Bowel Cancer Epi'!C$99)</f>
        <v>2.4300736527457891</v>
      </c>
      <c r="Y50" s="93">
        <f>'Mortal Baseline'!Z50*('Bowel Cancer Epi'!$N$56*'Bowel Cancer Epi'!D$99)</f>
        <v>4.0794297262745243</v>
      </c>
      <c r="Z50" s="93">
        <f>'Mortal Baseline'!AA50*('Bowel Cancer Epi'!$N$56*'Bowel Cancer Epi'!E$99)</f>
        <v>4.956649573560628</v>
      </c>
      <c r="AA50" s="93">
        <f>'Mortal Baseline'!AB50*('Bowel Cancer Epi'!$N$56*'Bowel Cancer Epi'!F$99)</f>
        <v>4.0342016956233255</v>
      </c>
      <c r="AB50" s="93">
        <f t="shared" si="2"/>
        <v>17.200087520819814</v>
      </c>
      <c r="AC50" s="2">
        <f>W50/'Mortal Baseline'!X50</f>
        <v>4.0000000000000002E-4</v>
      </c>
      <c r="AD50" s="2">
        <f>X50/'Mortal Baseline'!Y50</f>
        <v>3.7008313105869645E-4</v>
      </c>
      <c r="AE50" s="2">
        <f>Y50/'Mortal Baseline'!Z50</f>
        <v>3.5718300515014904E-4</v>
      </c>
      <c r="AF50" s="2">
        <f>Z50/'Mortal Baseline'!AA50</f>
        <v>3.4641191592301156E-4</v>
      </c>
      <c r="AG50" s="2">
        <f>AA50/'Mortal Baseline'!AB50</f>
        <v>3.3347089678619765E-4</v>
      </c>
      <c r="AH50" s="2">
        <f>SUM(W50:AA50)/SUM('Mortal Baseline'!X50:AB50)</f>
        <v>3.535991547901371E-4</v>
      </c>
      <c r="AI50" s="58">
        <f>W50*'Stroke Epi'!$X$39</f>
        <v>7.6997899129484376E-2</v>
      </c>
      <c r="AJ50" s="58">
        <f>X50*'Stroke Epi'!$X$39</f>
        <v>0.11008233646938424</v>
      </c>
      <c r="AK50" s="58">
        <f>Y50*'Stroke Epi'!$X$39</f>
        <v>0.18479816660023596</v>
      </c>
      <c r="AL50" s="58">
        <f>Z50*'Stroke Epi'!$X$39</f>
        <v>0.22453622568229645</v>
      </c>
      <c r="AM50" s="58">
        <f>AA50*'Stroke Epi'!$X$39</f>
        <v>0.18274933681173663</v>
      </c>
      <c r="AN50" s="93">
        <f t="shared" si="6"/>
        <v>0.77916396469313765</v>
      </c>
      <c r="AO50" s="93">
        <f t="shared" si="5"/>
        <v>13.864147320795503</v>
      </c>
    </row>
    <row r="51" spans="1:41">
      <c r="A51" s="58">
        <v>53</v>
      </c>
      <c r="B51" s="93">
        <f>'Mortal Baseline'!C51*('Bowel Cancer Epi'!$B$56*'Bowel Cancer Epi'!B$90)</f>
        <v>2.0535616501163143</v>
      </c>
      <c r="C51" s="93">
        <f>'Mortal Baseline'!D51*('Bowel Cancer Epi'!$B$56*'Bowel Cancer Epi'!C$90)</f>
        <v>2.3081222973212641</v>
      </c>
      <c r="D51" s="93">
        <f>'Mortal Baseline'!E51*('Bowel Cancer Epi'!$B$56*'Bowel Cancer Epi'!D$90)</f>
        <v>2.5771028556076478</v>
      </c>
      <c r="E51" s="93">
        <f>'Mortal Baseline'!F51*('Bowel Cancer Epi'!$B$56*'Bowel Cancer Epi'!E$90)</f>
        <v>6.2062158024726779</v>
      </c>
      <c r="F51" s="93">
        <f>'Mortal Baseline'!G51*('Bowel Cancer Epi'!$B$56*'Bowel Cancer Epi'!F$90)</f>
        <v>7.5881551398792713</v>
      </c>
      <c r="G51" s="93">
        <f t="shared" si="0"/>
        <v>20.733157745397175</v>
      </c>
      <c r="H51" s="2">
        <f>B51/'Mortal Baseline'!C51</f>
        <v>5.0000000000000001E-4</v>
      </c>
      <c r="I51" s="2">
        <f>C51/'Mortal Baseline'!D51</f>
        <v>4.6206488550575519E-4</v>
      </c>
      <c r="J51" s="2">
        <f>D51/'Mortal Baseline'!E51</f>
        <v>4.4647727320421969E-4</v>
      </c>
      <c r="K51" s="2">
        <f>E51/'Mortal Baseline'!F51</f>
        <v>4.3187054980454542E-4</v>
      </c>
      <c r="L51" s="2">
        <f>F51/'Mortal Baseline'!G51</f>
        <v>4.1444198091703568E-4</v>
      </c>
      <c r="M51" s="2">
        <f>SUM(B51:F51)/SUM('Mortal Baseline'!C51:G51)</f>
        <v>4.3598898974875767E-4</v>
      </c>
      <c r="N51" s="93">
        <f>B51*'Bowel Cancer Epi'!$I$56</f>
        <v>0.31830205576802872</v>
      </c>
      <c r="O51" s="93">
        <f>C51*'Bowel Cancer Epi'!$I$56</f>
        <v>0.35775895608479591</v>
      </c>
      <c r="P51" s="93">
        <f>D51*'Bowel Cancer Epi'!$I$56</f>
        <v>0.3994509426191854</v>
      </c>
      <c r="Q51" s="93">
        <f>E51*'Bowel Cancer Epi'!$I$56</f>
        <v>0.96196344938326506</v>
      </c>
      <c r="R51" s="93">
        <f>F51*'Bowel Cancer Epi'!$I$56</f>
        <v>1.176164046681287</v>
      </c>
      <c r="S51" s="93">
        <f t="shared" si="1"/>
        <v>3.2136394505365624</v>
      </c>
      <c r="T51" s="93">
        <f t="shared" si="4"/>
        <v>29.357387133703821</v>
      </c>
      <c r="U51" s="2"/>
      <c r="V51" s="2"/>
      <c r="W51" s="93">
        <f>'Mortal Baseline'!X51*('Bowel Cancer Epi'!$N$56*'Bowel Cancer Epi'!B$99)</f>
        <v>1.7810851106684631</v>
      </c>
      <c r="X51" s="93">
        <f>'Mortal Baseline'!Y51*('Bowel Cancer Epi'!$N$56*'Bowel Cancer Epi'!C$99)</f>
        <v>2.5479531345205806</v>
      </c>
      <c r="Y51" s="93">
        <f>'Mortal Baseline'!Z51*('Bowel Cancer Epi'!$N$56*'Bowel Cancer Epi'!D$99)</f>
        <v>4.1077066409815233</v>
      </c>
      <c r="Z51" s="93">
        <f>'Mortal Baseline'!AA51*('Bowel Cancer Epi'!$N$56*'Bowel Cancer Epi'!E$99)</f>
        <v>4.8136963991694168</v>
      </c>
      <c r="AA51" s="93">
        <f>'Mortal Baseline'!AB51*('Bowel Cancer Epi'!$N$56*'Bowel Cancer Epi'!F$99)</f>
        <v>3.9308231326965561</v>
      </c>
      <c r="AB51" s="93">
        <f t="shared" si="2"/>
        <v>17.181264418036541</v>
      </c>
      <c r="AC51" s="2">
        <f>W51/'Mortal Baseline'!X51</f>
        <v>4.0000000000000002E-4</v>
      </c>
      <c r="AD51" s="2">
        <f>X51/'Mortal Baseline'!Y51</f>
        <v>3.7008313105869645E-4</v>
      </c>
      <c r="AE51" s="2">
        <f>Y51/'Mortal Baseline'!Z51</f>
        <v>3.5718300515014904E-4</v>
      </c>
      <c r="AF51" s="2">
        <f>Z51/'Mortal Baseline'!AA51</f>
        <v>3.4641191592301162E-4</v>
      </c>
      <c r="AG51" s="2">
        <f>AA51/'Mortal Baseline'!AB51</f>
        <v>3.3347089678619759E-4</v>
      </c>
      <c r="AH51" s="2">
        <f>SUM(W51:AA51)/SUM('Mortal Baseline'!X51:AB51)</f>
        <v>3.5409743329388384E-4</v>
      </c>
      <c r="AI51" s="58">
        <f>W51*'Stroke Epi'!$X$39</f>
        <v>8.0683155513281382E-2</v>
      </c>
      <c r="AJ51" s="58">
        <f>X51*'Stroke Epi'!$X$39</f>
        <v>0.1154222769937823</v>
      </c>
      <c r="AK51" s="58">
        <f>Y51*'Stroke Epi'!$X$39</f>
        <v>0.186079110836463</v>
      </c>
      <c r="AL51" s="58">
        <f>Z51*'Stroke Epi'!$X$39</f>
        <v>0.21806044688237458</v>
      </c>
      <c r="AM51" s="58">
        <f>AA51*'Stroke Epi'!$X$39</f>
        <v>0.178066287911154</v>
      </c>
      <c r="AN51" s="93">
        <f t="shared" si="6"/>
        <v>0.77831127813705525</v>
      </c>
      <c r="AO51" s="93">
        <f t="shared" si="5"/>
        <v>14.642458598932558</v>
      </c>
    </row>
    <row r="52" spans="1:41">
      <c r="A52" s="58">
        <v>54</v>
      </c>
      <c r="B52" s="93">
        <f>'Mortal Baseline'!C52*('Bowel Cancer Epi'!$B$56*'Bowel Cancer Epi'!B$90)</f>
        <v>2.184850242254686</v>
      </c>
      <c r="C52" s="93">
        <f>'Mortal Baseline'!D52*('Bowel Cancer Epi'!$B$56*'Bowel Cancer Epi'!C$90)</f>
        <v>2.47313552337988</v>
      </c>
      <c r="D52" s="93">
        <f>'Mortal Baseline'!E52*('Bowel Cancer Epi'!$B$56*'Bowel Cancer Epi'!D$90)</f>
        <v>2.6689330771200255</v>
      </c>
      <c r="E52" s="93">
        <f>'Mortal Baseline'!F52*('Bowel Cancer Epi'!$B$56*'Bowel Cancer Epi'!E$90)</f>
        <v>6.0599512851067256</v>
      </c>
      <c r="F52" s="93">
        <f>'Mortal Baseline'!G52*('Bowel Cancer Epi'!$B$56*'Bowel Cancer Epi'!F$90)</f>
        <v>7.3135251695074643</v>
      </c>
      <c r="G52" s="93">
        <f t="shared" si="0"/>
        <v>20.700395297368779</v>
      </c>
      <c r="H52" s="2">
        <f>B52/'Mortal Baseline'!C52</f>
        <v>5.0000000000000001E-4</v>
      </c>
      <c r="I52" s="2">
        <f>C52/'Mortal Baseline'!D52</f>
        <v>4.6206488550575519E-4</v>
      </c>
      <c r="J52" s="2">
        <f>D52/'Mortal Baseline'!E52</f>
        <v>4.4647727320421975E-4</v>
      </c>
      <c r="K52" s="2">
        <f>E52/'Mortal Baseline'!F52</f>
        <v>4.3187054980454537E-4</v>
      </c>
      <c r="L52" s="2">
        <f>F52/'Mortal Baseline'!G52</f>
        <v>4.1444198091703568E-4</v>
      </c>
      <c r="M52" s="2">
        <f>SUM(B52:F52)/SUM('Mortal Baseline'!C52:G52)</f>
        <v>4.3691663333767557E-4</v>
      </c>
      <c r="N52" s="93">
        <f>B52*'Bowel Cancer Epi'!$I$56</f>
        <v>0.33865178754947634</v>
      </c>
      <c r="O52" s="93">
        <f>C52*'Bowel Cancer Epi'!$I$56</f>
        <v>0.38333600612388141</v>
      </c>
      <c r="P52" s="93">
        <f>D52*'Bowel Cancer Epi'!$I$56</f>
        <v>0.41368462695360397</v>
      </c>
      <c r="Q52" s="93">
        <f>E52*'Bowel Cancer Epi'!$I$56</f>
        <v>0.93929244919154242</v>
      </c>
      <c r="R52" s="93">
        <f>F52*'Bowel Cancer Epi'!$I$56</f>
        <v>1.133596401273657</v>
      </c>
      <c r="S52" s="93">
        <f t="shared" si="1"/>
        <v>3.2085612710921607</v>
      </c>
      <c r="T52" s="93">
        <f t="shared" si="4"/>
        <v>32.565948404795982</v>
      </c>
      <c r="U52" s="2"/>
      <c r="V52" s="2"/>
      <c r="W52" s="93">
        <f>'Mortal Baseline'!X52*('Bowel Cancer Epi'!$N$56*'Bowel Cancer Epi'!B$99)</f>
        <v>1.8745649261303652</v>
      </c>
      <c r="X52" s="93">
        <f>'Mortal Baseline'!Y52*('Bowel Cancer Epi'!$N$56*'Bowel Cancer Epi'!C$99)</f>
        <v>2.6835995415346914</v>
      </c>
      <c r="Y52" s="93">
        <f>'Mortal Baseline'!Z52*('Bowel Cancer Epi'!$N$56*'Bowel Cancer Epi'!D$99)</f>
        <v>4.1352897281292202</v>
      </c>
      <c r="Z52" s="93">
        <f>'Mortal Baseline'!AA52*('Bowel Cancer Epi'!$N$56*'Bowel Cancer Epi'!E$99)</f>
        <v>4.6589566005693941</v>
      </c>
      <c r="AA52" s="93">
        <f>'Mortal Baseline'!AB52*('Bowel Cancer Epi'!$N$56*'Bowel Cancer Epi'!F$99)</f>
        <v>3.8134202924254472</v>
      </c>
      <c r="AB52" s="93">
        <f t="shared" si="2"/>
        <v>17.165831088789119</v>
      </c>
      <c r="AC52" s="2">
        <f>W52/'Mortal Baseline'!X52</f>
        <v>4.0000000000000002E-4</v>
      </c>
      <c r="AD52" s="2">
        <f>X52/'Mortal Baseline'!Y52</f>
        <v>3.7008313105869645E-4</v>
      </c>
      <c r="AE52" s="2">
        <f>Y52/'Mortal Baseline'!Z52</f>
        <v>3.5718300515014898E-4</v>
      </c>
      <c r="AF52" s="2">
        <f>Z52/'Mortal Baseline'!AA52</f>
        <v>3.4641191592301151E-4</v>
      </c>
      <c r="AG52" s="2">
        <f>AA52/'Mortal Baseline'!AB52</f>
        <v>3.3347089678619759E-4</v>
      </c>
      <c r="AH52" s="2">
        <f>SUM(W52:AA52)/SUM('Mortal Baseline'!X52:AB52)</f>
        <v>3.5466602500972509E-4</v>
      </c>
      <c r="AI52" s="58">
        <f>W52*'Stroke Epi'!$X$39</f>
        <v>8.4917791153705541E-2</v>
      </c>
      <c r="AJ52" s="58">
        <f>X52*'Stroke Epi'!$X$39</f>
        <v>0.12156705923152152</v>
      </c>
      <c r="AK52" s="58">
        <f>Y52*'Stroke Epi'!$X$39</f>
        <v>0.18732862468425368</v>
      </c>
      <c r="AL52" s="58">
        <f>Z52*'Stroke Epi'!$X$39</f>
        <v>0.21105073400579355</v>
      </c>
      <c r="AM52" s="58">
        <f>AA52*'Stroke Epi'!$X$39</f>
        <v>0.17274793924687276</v>
      </c>
      <c r="AN52" s="93">
        <f t="shared" si="6"/>
        <v>0.77761214832214698</v>
      </c>
      <c r="AO52" s="93">
        <f t="shared" si="5"/>
        <v>15.420070747254705</v>
      </c>
    </row>
    <row r="53" spans="1:41">
      <c r="A53" s="58">
        <v>55</v>
      </c>
      <c r="B53" s="93">
        <f>'Mortal Baseline'!C53*('Bowel Cancer Epi'!$B$57*'Bowel Cancer Epi'!B$90)</f>
        <v>4.1891030539820733</v>
      </c>
      <c r="C53" s="93">
        <f>'Mortal Baseline'!D53*('Bowel Cancer Epi'!$B$57*'Bowel Cancer Epi'!C$90)</f>
        <v>4.7817132628903316</v>
      </c>
      <c r="D53" s="93">
        <f>'Mortal Baseline'!E53*('Bowel Cancer Epi'!$B$57*'Bowel Cancer Epi'!D$90)</f>
        <v>4.9817357354030349</v>
      </c>
      <c r="E53" s="93">
        <f>'Mortal Baseline'!F53*('Bowel Cancer Epi'!$B$57*'Bowel Cancer Epi'!E$90)</f>
        <v>10.612113831946756</v>
      </c>
      <c r="F53" s="93">
        <f>'Mortal Baseline'!G53*('Bowel Cancer Epi'!$B$57*'Bowel Cancer Epi'!F$90)</f>
        <v>12.643970668907633</v>
      </c>
      <c r="G53" s="93">
        <f t="shared" si="0"/>
        <v>37.208636553129828</v>
      </c>
      <c r="H53" s="2">
        <f>B53/'Mortal Baseline'!C53</f>
        <v>8.9999999999999998E-4</v>
      </c>
      <c r="I53" s="2">
        <f>C53/'Mortal Baseline'!D53</f>
        <v>8.3171679391035936E-4</v>
      </c>
      <c r="J53" s="2">
        <f>D53/'Mortal Baseline'!E53</f>
        <v>8.0365909176759555E-4</v>
      </c>
      <c r="K53" s="2">
        <f>E53/'Mortal Baseline'!F53</f>
        <v>7.7736698964818169E-4</v>
      </c>
      <c r="L53" s="2">
        <f>F53/'Mortal Baseline'!G53</f>
        <v>7.4599556565066417E-4</v>
      </c>
      <c r="M53" s="2">
        <f>SUM(B53:F53)/SUM('Mortal Baseline'!C53:G53)</f>
        <v>7.8826739936654032E-4</v>
      </c>
      <c r="N53" s="93">
        <f>B53*'Bowel Cancer Epi'!$I$57</f>
        <v>0.65768917947518546</v>
      </c>
      <c r="O53" s="93">
        <f>C53*'Bowel Cancer Epi'!$I$57</f>
        <v>0.75072898227378204</v>
      </c>
      <c r="P53" s="93">
        <f>D53*'Bowel Cancer Epi'!$I$57</f>
        <v>0.78213251045827648</v>
      </c>
      <c r="Q53" s="93">
        <f>E53*'Bowel Cancer Epi'!$I$57</f>
        <v>1.6661018716156406</v>
      </c>
      <c r="R53" s="93">
        <f>F53*'Bowel Cancer Epi'!$I$57</f>
        <v>1.9851033950184984</v>
      </c>
      <c r="S53" s="93">
        <f t="shared" si="1"/>
        <v>5.8417559388413833</v>
      </c>
      <c r="T53" s="93">
        <f t="shared" si="4"/>
        <v>38.407704343637363</v>
      </c>
      <c r="U53" s="2"/>
      <c r="V53" s="2"/>
      <c r="W53" s="93">
        <f>'Mortal Baseline'!X53*('Bowel Cancer Epi'!$N$57*'Bowel Cancer Epi'!B$99)</f>
        <v>2.9720228550457164</v>
      </c>
      <c r="X53" s="93">
        <f>'Mortal Baseline'!Y53*('Bowel Cancer Epi'!$N$57*'Bowel Cancer Epi'!C$99)</f>
        <v>4.2565438845899353</v>
      </c>
      <c r="Y53" s="93">
        <f>'Mortal Baseline'!Z53*('Bowel Cancer Epi'!$N$57*'Bowel Cancer Epi'!D$99)</f>
        <v>6.2416555643713378</v>
      </c>
      <c r="Z53" s="93">
        <f>'Mortal Baseline'!AA53*('Bowel Cancer Epi'!$N$57*'Bowel Cancer Epi'!E$99)</f>
        <v>6.7393231346089815</v>
      </c>
      <c r="AA53" s="93">
        <f>'Mortal Baseline'!AB53*('Bowel Cancer Epi'!$N$57*'Bowel Cancer Epi'!F$99)</f>
        <v>5.5214485451368143</v>
      </c>
      <c r="AB53" s="93">
        <f t="shared" si="2"/>
        <v>25.730993983752782</v>
      </c>
      <c r="AC53" s="2">
        <f>W53/'Mortal Baseline'!X53</f>
        <v>5.9999999999999995E-4</v>
      </c>
      <c r="AD53" s="2">
        <f>X53/'Mortal Baseline'!Y53</f>
        <v>5.5512469658804467E-4</v>
      </c>
      <c r="AE53" s="2">
        <f>Y53/'Mortal Baseline'!Z53</f>
        <v>5.3577450772522356E-4</v>
      </c>
      <c r="AF53" s="2">
        <f>Z53/'Mortal Baseline'!AA53</f>
        <v>5.1961787388451726E-4</v>
      </c>
      <c r="AG53" s="2">
        <f>AA53/'Mortal Baseline'!AB53</f>
        <v>5.0020634517929639E-4</v>
      </c>
      <c r="AH53" s="2">
        <f>SUM(W53:AA53)/SUM('Mortal Baseline'!X53:AB53)</f>
        <v>5.3296465878744151E-4</v>
      </c>
      <c r="AI53" s="58">
        <f>W53*'Stroke Epi'!$X$40</f>
        <v>0.10580401363962751</v>
      </c>
      <c r="AJ53" s="58">
        <f>X53*'Stroke Epi'!$X$40</f>
        <v>0.1515329622914017</v>
      </c>
      <c r="AK53" s="58">
        <f>Y53*'Stroke Epi'!$X$40</f>
        <v>0.22220293809161962</v>
      </c>
      <c r="AL53" s="58">
        <f>Z53*'Stroke Epi'!$X$40</f>
        <v>0.23991990359207974</v>
      </c>
      <c r="AM53" s="58">
        <f>AA53*'Stroke Epi'!$X$40</f>
        <v>0.1965635682068706</v>
      </c>
      <c r="AN53" s="93">
        <f t="shared" si="6"/>
        <v>0.91602338582159915</v>
      </c>
      <c r="AO53" s="93">
        <f t="shared" si="5"/>
        <v>16.336094133076305</v>
      </c>
    </row>
    <row r="54" spans="1:41">
      <c r="A54" s="58">
        <v>56</v>
      </c>
      <c r="B54" s="93">
        <f>'Mortal Baseline'!C54*('Bowel Cancer Epi'!$B$57*'Bowel Cancer Epi'!B$90)</f>
        <v>4.4564178031722239</v>
      </c>
      <c r="C54" s="93">
        <f>'Mortal Baseline'!D54*('Bowel Cancer Epi'!$B$57*'Bowel Cancer Epi'!C$90)</f>
        <v>5.1344339138764914</v>
      </c>
      <c r="D54" s="93">
        <f>'Mortal Baseline'!E54*('Bowel Cancer Epi'!$B$57*'Bowel Cancer Epi'!D$90)</f>
        <v>5.1586322960739466</v>
      </c>
      <c r="E54" s="93">
        <f>'Mortal Baseline'!F54*('Bowel Cancer Epi'!$B$57*'Bowel Cancer Epi'!E$90)</f>
        <v>10.261264218198844</v>
      </c>
      <c r="F54" s="93">
        <f>'Mortal Baseline'!G54*('Bowel Cancer Epi'!$B$57*'Bowel Cancer Epi'!F$90)</f>
        <v>12.070758785693869</v>
      </c>
      <c r="G54" s="93">
        <f t="shared" si="0"/>
        <v>37.081507017015376</v>
      </c>
      <c r="H54" s="2">
        <f>B54/'Mortal Baseline'!C54</f>
        <v>9.0000000000000008E-4</v>
      </c>
      <c r="I54" s="2">
        <f>C54/'Mortal Baseline'!D54</f>
        <v>8.3171679391035936E-4</v>
      </c>
      <c r="J54" s="2">
        <f>D54/'Mortal Baseline'!E54</f>
        <v>8.0365909176759545E-4</v>
      </c>
      <c r="K54" s="2">
        <f>E54/'Mortal Baseline'!F54</f>
        <v>7.7736698964818158E-4</v>
      </c>
      <c r="L54" s="2">
        <f>F54/'Mortal Baseline'!G54</f>
        <v>7.4599556565066417E-4</v>
      </c>
      <c r="M54" s="2">
        <f>SUM(B54:F54)/SUM('Mortal Baseline'!C54:G54)</f>
        <v>7.902365474578277E-4</v>
      </c>
      <c r="N54" s="93">
        <f>B54*'Bowel Cancer Epi'!$I$57</f>
        <v>0.69965759509803915</v>
      </c>
      <c r="O54" s="93">
        <f>C54*'Bowel Cancer Epi'!$I$57</f>
        <v>0.80610612447860919</v>
      </c>
      <c r="P54" s="93">
        <f>D54*'Bowel Cancer Epi'!$I$57</f>
        <v>0.80990527048360961</v>
      </c>
      <c r="Q54" s="93">
        <f>E54*'Bowel Cancer Epi'!$I$57</f>
        <v>1.6110184822572187</v>
      </c>
      <c r="R54" s="93">
        <f>F54*'Bowel Cancer Epi'!$I$57</f>
        <v>1.8951091293539375</v>
      </c>
      <c r="S54" s="93">
        <f t="shared" si="1"/>
        <v>5.821796601671414</v>
      </c>
      <c r="T54" s="93">
        <f t="shared" si="4"/>
        <v>44.229500945308779</v>
      </c>
      <c r="U54" s="2"/>
      <c r="V54" s="2"/>
      <c r="W54" s="93">
        <f>'Mortal Baseline'!X54*('Bowel Cancer Epi'!$N$57*'Bowel Cancer Epi'!B$99)</f>
        <v>3.1492808507530716</v>
      </c>
      <c r="X54" s="93">
        <f>'Mortal Baseline'!Y54*('Bowel Cancer Epi'!$N$57*'Bowel Cancer Epi'!C$99)</f>
        <v>4.5093190774366887</v>
      </c>
      <c r="Y54" s="93">
        <f>'Mortal Baseline'!Z54*('Bowel Cancer Epi'!$N$57*'Bowel Cancer Epi'!D$99)</f>
        <v>6.266410070403059</v>
      </c>
      <c r="Z54" s="93">
        <f>'Mortal Baseline'!AA54*('Bowel Cancer Epi'!$N$57*'Bowel Cancer Epi'!E$99)</f>
        <v>6.4643044083255727</v>
      </c>
      <c r="AA54" s="93">
        <f>'Mortal Baseline'!AB54*('Bowel Cancer Epi'!$N$57*'Bowel Cancer Epi'!F$99)</f>
        <v>5.2909401831871081</v>
      </c>
      <c r="AB54" s="93">
        <f t="shared" si="2"/>
        <v>25.680254590105502</v>
      </c>
      <c r="AC54" s="2">
        <f>W54/'Mortal Baseline'!X54</f>
        <v>5.9999999999999995E-4</v>
      </c>
      <c r="AD54" s="2">
        <f>X54/'Mortal Baseline'!Y54</f>
        <v>5.5512469658804467E-4</v>
      </c>
      <c r="AE54" s="2">
        <f>Y54/'Mortal Baseline'!Z54</f>
        <v>5.3577450772522356E-4</v>
      </c>
      <c r="AF54" s="2">
        <f>Z54/'Mortal Baseline'!AA54</f>
        <v>5.1961787388451726E-4</v>
      </c>
      <c r="AG54" s="2">
        <f>AA54/'Mortal Baseline'!AB54</f>
        <v>5.0020634517929639E-4</v>
      </c>
      <c r="AH54" s="2">
        <f>SUM(W54:AA54)/SUM('Mortal Baseline'!X54:AB54)</f>
        <v>5.3404989611059771E-4</v>
      </c>
      <c r="AI54" s="58">
        <f>W54*'Stroke Epi'!$X$40</f>
        <v>0.11211439828680934</v>
      </c>
      <c r="AJ54" s="58">
        <f>X54*'Stroke Epi'!$X$40</f>
        <v>0.16053175915674611</v>
      </c>
      <c r="AK54" s="58">
        <f>Y54*'Stroke Epi'!$X$40</f>
        <v>0.22308419850634889</v>
      </c>
      <c r="AL54" s="58">
        <f>Z54*'Stroke Epi'!$X$40</f>
        <v>0.2301292369363904</v>
      </c>
      <c r="AM54" s="58">
        <f>AA54*'Stroke Epi'!$X$40</f>
        <v>0.18835747052146104</v>
      </c>
      <c r="AN54" s="93">
        <f t="shared" si="6"/>
        <v>0.91421706340775577</v>
      </c>
      <c r="AO54" s="93">
        <f t="shared" si="5"/>
        <v>17.250311196484059</v>
      </c>
    </row>
    <row r="55" spans="1:41">
      <c r="A55" s="58">
        <v>57</v>
      </c>
      <c r="B55" s="93">
        <f>'Mortal Baseline'!C55*('Bowel Cancer Epi'!$B$57*'Bowel Cancer Epi'!B$90)</f>
        <v>4.7438095765127883</v>
      </c>
      <c r="C55" s="93">
        <f>'Mortal Baseline'!D55*('Bowel Cancer Epi'!$B$57*'Bowel Cancer Epi'!C$90)</f>
        <v>5.5198236886749719</v>
      </c>
      <c r="D55" s="93">
        <f>'Mortal Baseline'!E55*('Bowel Cancer Epi'!$B$57*'Bowel Cancer Epi'!D$90)</f>
        <v>5.3431856360575454</v>
      </c>
      <c r="E55" s="93">
        <f>'Mortal Baseline'!F55*('Bowel Cancer Epi'!$B$57*'Bowel Cancer Epi'!E$90)</f>
        <v>9.8804388033137993</v>
      </c>
      <c r="F55" s="93">
        <f>'Mortal Baseline'!G55*('Bowel Cancer Epi'!$B$57*'Bowel Cancer Epi'!F$90)</f>
        <v>11.474487787619182</v>
      </c>
      <c r="G55" s="93">
        <f t="shared" si="0"/>
        <v>36.961745492178288</v>
      </c>
      <c r="H55" s="2">
        <f>B55/'Mortal Baseline'!C55</f>
        <v>8.9999999999999998E-4</v>
      </c>
      <c r="I55" s="2">
        <f>C55/'Mortal Baseline'!D55</f>
        <v>8.3171679391035936E-4</v>
      </c>
      <c r="J55" s="2">
        <f>D55/'Mortal Baseline'!E55</f>
        <v>8.0365909176759545E-4</v>
      </c>
      <c r="K55" s="2">
        <f>E55/'Mortal Baseline'!F55</f>
        <v>7.7736698964818169E-4</v>
      </c>
      <c r="L55" s="2">
        <f>F55/'Mortal Baseline'!G55</f>
        <v>7.4599556565066417E-4</v>
      </c>
      <c r="M55" s="2">
        <f>SUM(B55:F55)/SUM('Mortal Baseline'!C55:G55)</f>
        <v>7.9235925325277625E-4</v>
      </c>
      <c r="N55" s="93">
        <f>B55*'Bowel Cancer Epi'!$I$57</f>
        <v>0.74477810351250773</v>
      </c>
      <c r="O55" s="93">
        <f>C55*'Bowel Cancer Epi'!$I$57</f>
        <v>0.86661231912197056</v>
      </c>
      <c r="P55" s="93">
        <f>D55*'Bowel Cancer Epi'!$I$57</f>
        <v>0.83888014486103468</v>
      </c>
      <c r="Q55" s="93">
        <f>E55*'Bowel Cancer Epi'!$I$57</f>
        <v>1.5512288921202666</v>
      </c>
      <c r="R55" s="93">
        <f>F55*'Bowel Cancer Epi'!$I$57</f>
        <v>1.8014945826562117</v>
      </c>
      <c r="S55" s="93">
        <f t="shared" si="1"/>
        <v>5.8029940422719903</v>
      </c>
      <c r="T55" s="93">
        <f t="shared" si="4"/>
        <v>50.032494987580769</v>
      </c>
      <c r="U55" s="2"/>
      <c r="V55" s="2"/>
      <c r="W55" s="93">
        <f>'Mortal Baseline'!X55*('Bowel Cancer Epi'!$N$57*'Bowel Cancer Epi'!B$99)</f>
        <v>3.3496887449598916</v>
      </c>
      <c r="X55" s="93">
        <f>'Mortal Baseline'!Y55*('Bowel Cancer Epi'!$N$57*'Bowel Cancer Epi'!C$99)</f>
        <v>4.7899586877165117</v>
      </c>
      <c r="Y55" s="93">
        <f>'Mortal Baseline'!Z55*('Bowel Cancer Epi'!$N$57*'Bowel Cancer Epi'!D$99)</f>
        <v>6.2844137214588027</v>
      </c>
      <c r="Z55" s="93">
        <f>'Mortal Baseline'!AA55*('Bowel Cancer Epi'!$N$57*'Bowel Cancer Epi'!E$99)</f>
        <v>6.1749920009464798</v>
      </c>
      <c r="AA55" s="93">
        <f>'Mortal Baseline'!AB55*('Bowel Cancer Epi'!$N$57*'Bowel Cancer Epi'!F$99)</f>
        <v>5.0364732689014762</v>
      </c>
      <c r="AB55" s="93">
        <f t="shared" si="2"/>
        <v>25.635526423983158</v>
      </c>
      <c r="AC55" s="2">
        <f>W55/'Mortal Baseline'!X55</f>
        <v>5.9999999999999995E-4</v>
      </c>
      <c r="AD55" s="2">
        <f>X55/'Mortal Baseline'!Y55</f>
        <v>5.5512469658804467E-4</v>
      </c>
      <c r="AE55" s="2">
        <f>Y55/'Mortal Baseline'!Z55</f>
        <v>5.3577450772522356E-4</v>
      </c>
      <c r="AF55" s="2">
        <f>Z55/'Mortal Baseline'!AA55</f>
        <v>5.1961787388451726E-4</v>
      </c>
      <c r="AG55" s="2">
        <f>AA55/'Mortal Baseline'!AB55</f>
        <v>5.0020634517929639E-4</v>
      </c>
      <c r="AH55" s="2">
        <f>SUM(W55:AA55)/SUM('Mortal Baseline'!X55:AB55)</f>
        <v>5.3526076644827233E-4</v>
      </c>
      <c r="AI55" s="58">
        <f>W55*'Stroke Epi'!$X$40</f>
        <v>0.11924891932057213</v>
      </c>
      <c r="AJ55" s="58">
        <f>X55*'Stroke Epi'!$X$40</f>
        <v>0.17052252928270781</v>
      </c>
      <c r="AK55" s="58">
        <f>Y55*'Stroke Epi'!$X$40</f>
        <v>0.22372512848393339</v>
      </c>
      <c r="AL55" s="58">
        <f>Z55*'Stroke Epi'!$X$40</f>
        <v>0.21982971523369468</v>
      </c>
      <c r="AM55" s="58">
        <f>AA55*'Stroke Epi'!$X$40</f>
        <v>0.17929844837289255</v>
      </c>
      <c r="AN55" s="93">
        <f t="shared" si="6"/>
        <v>0.91262474069380051</v>
      </c>
      <c r="AO55" s="93">
        <f t="shared" si="5"/>
        <v>18.16293593717786</v>
      </c>
    </row>
    <row r="56" spans="1:41">
      <c r="A56" s="58">
        <v>58</v>
      </c>
      <c r="B56" s="93">
        <f>'Mortal Baseline'!C56*('Bowel Cancer Epi'!$B$57*'Bowel Cancer Epi'!B$90)</f>
        <v>5.0514828807561001</v>
      </c>
      <c r="C56" s="93">
        <f>'Mortal Baseline'!D56*('Bowel Cancer Epi'!$B$57*'Bowel Cancer Epi'!C$90)</f>
        <v>5.9372883207724279</v>
      </c>
      <c r="D56" s="93">
        <f>'Mortal Baseline'!E56*('Bowel Cancer Epi'!$B$57*'Bowel Cancer Epi'!D$90)</f>
        <v>5.532715752001077</v>
      </c>
      <c r="E56" s="93">
        <f>'Mortal Baseline'!F56*('Bowel Cancer Epi'!$B$57*'Bowel Cancer Epi'!E$90)</f>
        <v>9.4712056337244181</v>
      </c>
      <c r="F56" s="93">
        <f>'Mortal Baseline'!G56*('Bowel Cancer Epi'!$B$57*'Bowel Cancer Epi'!F$90)</f>
        <v>10.856496891919198</v>
      </c>
      <c r="G56" s="93">
        <f t="shared" si="0"/>
        <v>36.849189479173226</v>
      </c>
      <c r="H56" s="2">
        <f>B56/'Mortal Baseline'!C56</f>
        <v>8.9999999999999998E-4</v>
      </c>
      <c r="I56" s="2">
        <f>C56/'Mortal Baseline'!D56</f>
        <v>8.3171679391035936E-4</v>
      </c>
      <c r="J56" s="2">
        <f>D56/'Mortal Baseline'!E56</f>
        <v>8.0365909176759555E-4</v>
      </c>
      <c r="K56" s="2">
        <f>E56/'Mortal Baseline'!F56</f>
        <v>7.7736698964818169E-4</v>
      </c>
      <c r="L56" s="2">
        <f>F56/'Mortal Baseline'!G56</f>
        <v>7.4599556565066417E-4</v>
      </c>
      <c r="M56" s="2">
        <f>SUM(B56:F56)/SUM('Mortal Baseline'!C56:G56)</f>
        <v>7.9463470334000821E-4</v>
      </c>
      <c r="N56" s="93">
        <f>B56*'Bowel Cancer Epi'!$I$57</f>
        <v>0.79308281227870769</v>
      </c>
      <c r="O56" s="93">
        <f>C56*'Bowel Cancer Epi'!$I$57</f>
        <v>0.93215426636127119</v>
      </c>
      <c r="P56" s="93">
        <f>D56*'Bowel Cancer Epi'!$I$57</f>
        <v>0.86863637306416908</v>
      </c>
      <c r="Q56" s="93">
        <f>E56*'Bowel Cancer Epi'!$I$57</f>
        <v>1.4869792844947336</v>
      </c>
      <c r="R56" s="93">
        <f>F56*'Bowel Cancer Epi'!$I$57</f>
        <v>1.7044700120313141</v>
      </c>
      <c r="S56" s="93">
        <f t="shared" si="1"/>
        <v>5.7853227482301959</v>
      </c>
      <c r="T56" s="93">
        <f t="shared" si="4"/>
        <v>55.817817735810962</v>
      </c>
      <c r="U56" s="2"/>
      <c r="V56" s="2"/>
      <c r="W56" s="93">
        <f>'Mortal Baseline'!X56*('Bowel Cancer Epi'!$N$57*'Bowel Cancer Epi'!B$99)</f>
        <v>3.5750756670493171</v>
      </c>
      <c r="X56" s="93">
        <f>'Mortal Baseline'!Y56*('Bowel Cancer Epi'!$N$57*'Bowel Cancer Epi'!C$99)</f>
        <v>5.097987332589522</v>
      </c>
      <c r="Y56" s="93">
        <f>'Mortal Baseline'!Z56*('Bowel Cancer Epi'!$N$57*'Bowel Cancer Epi'!D$99)</f>
        <v>6.2932756571878219</v>
      </c>
      <c r="Z56" s="93">
        <f>'Mortal Baseline'!AA56*('Bowel Cancer Epi'!$N$57*'Bowel Cancer Epi'!E$99)</f>
        <v>5.8726963575790938</v>
      </c>
      <c r="AA56" s="93">
        <f>'Mortal Baseline'!AB56*('Bowel Cancer Epi'!$N$57*'Bowel Cancer Epi'!F$99)</f>
        <v>4.7579203557519918</v>
      </c>
      <c r="AB56" s="93">
        <f t="shared" si="2"/>
        <v>25.596955370157747</v>
      </c>
      <c r="AC56" s="2">
        <f>W56/'Mortal Baseline'!X56</f>
        <v>5.9999999999999995E-4</v>
      </c>
      <c r="AD56" s="2">
        <f>X56/'Mortal Baseline'!Y56</f>
        <v>5.5512469658804467E-4</v>
      </c>
      <c r="AE56" s="2">
        <f>Y56/'Mortal Baseline'!Z56</f>
        <v>5.3577450772522356E-4</v>
      </c>
      <c r="AF56" s="2">
        <f>Z56/'Mortal Baseline'!AA56</f>
        <v>5.1961787388451726E-4</v>
      </c>
      <c r="AG56" s="2">
        <f>AA56/'Mortal Baseline'!AB56</f>
        <v>5.0020634517929639E-4</v>
      </c>
      <c r="AH56" s="2">
        <f>SUM(W56:AA56)/SUM('Mortal Baseline'!X56:AB56)</f>
        <v>5.3660182371865941E-4</v>
      </c>
      <c r="AI56" s="58">
        <f>W56*'Stroke Epi'!$X$40</f>
        <v>0.12727269374695568</v>
      </c>
      <c r="AJ56" s="58">
        <f>X56*'Stroke Epi'!$X$40</f>
        <v>0.18148834904018699</v>
      </c>
      <c r="AK56" s="58">
        <f>Y56*'Stroke Epi'!$X$40</f>
        <v>0.22404061339588646</v>
      </c>
      <c r="AL56" s="58">
        <f>Z56*'Stroke Epi'!$X$40</f>
        <v>0.20906799032981574</v>
      </c>
      <c r="AM56" s="58">
        <f>AA56*'Stroke Epi'!$X$40</f>
        <v>0.1693819646647709</v>
      </c>
      <c r="AN56" s="93">
        <f t="shared" si="6"/>
        <v>0.91125161117761566</v>
      </c>
      <c r="AO56" s="93">
        <f t="shared" si="5"/>
        <v>19.074187548355475</v>
      </c>
    </row>
    <row r="57" spans="1:41">
      <c r="A57" s="58">
        <v>59</v>
      </c>
      <c r="B57" s="93">
        <f>'Mortal Baseline'!C57*('Bowel Cancer Epi'!$B$57*'Bowel Cancer Epi'!B$90)</f>
        <v>5.3793845550568049</v>
      </c>
      <c r="C57" s="93">
        <f>'Mortal Baseline'!D57*('Bowel Cancer Epi'!$B$57*'Bowel Cancer Epi'!C$90)</f>
        <v>6.3853030440697003</v>
      </c>
      <c r="D57" s="93">
        <f>'Mortal Baseline'!E57*('Bowel Cancer Epi'!$B$57*'Bowel Cancer Epi'!D$90)</f>
        <v>5.7240716905909999</v>
      </c>
      <c r="E57" s="93">
        <f>'Mortal Baseline'!F57*('Bowel Cancer Epi'!$B$57*'Bowel Cancer Epi'!E$90)</f>
        <v>9.0358365333564894</v>
      </c>
      <c r="F57" s="93">
        <f>'Mortal Baseline'!G57*('Bowel Cancer Epi'!$B$57*'Bowel Cancer Epi'!F$90)</f>
        <v>10.218935315183256</v>
      </c>
      <c r="G57" s="93">
        <f t="shared" si="0"/>
        <v>36.743531138257254</v>
      </c>
      <c r="H57" s="2">
        <f>B57/'Mortal Baseline'!C57</f>
        <v>8.9999999999999998E-4</v>
      </c>
      <c r="I57" s="2">
        <f>C57/'Mortal Baseline'!D57</f>
        <v>8.3171679391035936E-4</v>
      </c>
      <c r="J57" s="2">
        <f>D57/'Mortal Baseline'!E57</f>
        <v>8.0365909176759555E-4</v>
      </c>
      <c r="K57" s="2">
        <f>E57/'Mortal Baseline'!F57</f>
        <v>7.7736698964818169E-4</v>
      </c>
      <c r="L57" s="2">
        <f>F57/'Mortal Baseline'!G57</f>
        <v>7.4599556565066406E-4</v>
      </c>
      <c r="M57" s="2">
        <f>SUM(B57:F57)/SUM('Mortal Baseline'!C57:G57)</f>
        <v>7.9705888041869011E-4</v>
      </c>
      <c r="N57" s="93">
        <f>B57*'Bowel Cancer Epi'!$I$57</f>
        <v>0.84456337514391833</v>
      </c>
      <c r="O57" s="93">
        <f>C57*'Bowel Cancer Epi'!$I$57</f>
        <v>1.0024925779189429</v>
      </c>
      <c r="P57" s="93">
        <f>D57*'Bowel Cancer Epi'!$I$57</f>
        <v>0.89867925542278693</v>
      </c>
      <c r="Q57" s="93">
        <f>E57*'Bowel Cancer Epi'!$I$57</f>
        <v>1.4186263357369688</v>
      </c>
      <c r="R57" s="93">
        <f>F57*'Bowel Cancer Epi'!$I$57</f>
        <v>1.604372844483771</v>
      </c>
      <c r="S57" s="93">
        <f t="shared" si="1"/>
        <v>5.7687343887063882</v>
      </c>
      <c r="T57" s="93">
        <f t="shared" si="4"/>
        <v>61.586552124517354</v>
      </c>
      <c r="U57" s="2"/>
      <c r="V57" s="2"/>
      <c r="W57" s="93">
        <f>'Mortal Baseline'!X57*('Bowel Cancer Epi'!$N$57*'Bowel Cancer Epi'!B$99)</f>
        <v>3.8271881230461946</v>
      </c>
      <c r="X57" s="93">
        <f>'Mortal Baseline'!Y57*('Bowel Cancer Epi'!$N$57*'Bowel Cancer Epi'!C$99)</f>
        <v>5.4320661131830912</v>
      </c>
      <c r="Y57" s="93">
        <f>'Mortal Baseline'!Z57*('Bowel Cancer Epi'!$N$57*'Bowel Cancer Epi'!D$99)</f>
        <v>6.2903629640592582</v>
      </c>
      <c r="Z57" s="93">
        <f>'Mortal Baseline'!AA57*('Bowel Cancer Epi'!$N$57*'Bowel Cancer Epi'!E$99)</f>
        <v>5.5589871740839536</v>
      </c>
      <c r="AA57" s="93">
        <f>'Mortal Baseline'!AB57*('Bowel Cancer Epi'!$N$57*'Bowel Cancer Epi'!F$99)</f>
        <v>4.4559773914977923</v>
      </c>
      <c r="AB57" s="93">
        <f t="shared" si="2"/>
        <v>25.56458176587029</v>
      </c>
      <c r="AC57" s="2">
        <f>W57/'Mortal Baseline'!X57</f>
        <v>5.9999999999999995E-4</v>
      </c>
      <c r="AD57" s="2">
        <f>X57/'Mortal Baseline'!Y57</f>
        <v>5.5512469658804467E-4</v>
      </c>
      <c r="AE57" s="2">
        <f>Y57/'Mortal Baseline'!Z57</f>
        <v>5.3577450772522356E-4</v>
      </c>
      <c r="AF57" s="2">
        <f>Z57/'Mortal Baseline'!AA57</f>
        <v>5.1961787388451726E-4</v>
      </c>
      <c r="AG57" s="2">
        <f>AA57/'Mortal Baseline'!AB57</f>
        <v>5.0020634517929639E-4</v>
      </c>
      <c r="AH57" s="2">
        <f>SUM(W57:AA57)/SUM('Mortal Baseline'!X57:AB57)</f>
        <v>5.3807546144796626E-4</v>
      </c>
      <c r="AI57" s="58">
        <f>W57*'Stroke Epi'!$X$40</f>
        <v>0.13624789718044453</v>
      </c>
      <c r="AJ57" s="58">
        <f>X57*'Stroke Epi'!$X$40</f>
        <v>0.19338155362931805</v>
      </c>
      <c r="AK57" s="58">
        <f>Y57*'Stroke Epi'!$X$40</f>
        <v>0.22393692152050959</v>
      </c>
      <c r="AL57" s="58">
        <f>Z57*'Stroke Epi'!$X$40</f>
        <v>0.19789994339738876</v>
      </c>
      <c r="AM57" s="58">
        <f>AA57*'Stroke Epi'!$X$40</f>
        <v>0.1586327951373214</v>
      </c>
      <c r="AN57" s="93">
        <f t="shared" si="6"/>
        <v>0.9100991108649823</v>
      </c>
      <c r="AO57" s="93">
        <f t="shared" si="5"/>
        <v>19.984286659220459</v>
      </c>
    </row>
    <row r="58" spans="1:41">
      <c r="A58" s="58">
        <v>60</v>
      </c>
      <c r="B58" s="93">
        <f>'Mortal Baseline'!C58*('Bowel Cancer Epi'!$B$58*'Bowel Cancer Epi'!B$90)</f>
        <v>9.5453100639631305</v>
      </c>
      <c r="C58" s="93">
        <f>'Mortal Baseline'!D58*('Bowel Cancer Epi'!$B$58*'Bowel Cancer Epi'!C$90)</f>
        <v>11.435441245737868</v>
      </c>
      <c r="D58" s="93">
        <f>'Mortal Baseline'!E58*('Bowel Cancer Epi'!$B$58*'Bowel Cancer Epi'!D$90)</f>
        <v>9.8560932961427117</v>
      </c>
      <c r="E58" s="93">
        <f>'Mortal Baseline'!F58*('Bowel Cancer Epi'!$B$58*'Bowel Cancer Epi'!E$90)</f>
        <v>14.295582662322358</v>
      </c>
      <c r="F58" s="93">
        <f>'Mortal Baseline'!G58*('Bowel Cancer Epi'!$B$58*'Bowel Cancer Epi'!F$90)</f>
        <v>15.941410206426594</v>
      </c>
      <c r="G58" s="93">
        <f t="shared" si="0"/>
        <v>61.073837474592665</v>
      </c>
      <c r="H58" s="2">
        <f>B58/'Mortal Baseline'!C58</f>
        <v>1.5E-3</v>
      </c>
      <c r="I58" s="2">
        <f>C58/'Mortal Baseline'!D58</f>
        <v>1.3861946565172656E-3</v>
      </c>
      <c r="J58" s="2">
        <f>D58/'Mortal Baseline'!E58</f>
        <v>1.3394318196126593E-3</v>
      </c>
      <c r="K58" s="2">
        <f>E58/'Mortal Baseline'!F58</f>
        <v>1.2956116494136363E-3</v>
      </c>
      <c r="L58" s="2">
        <f>F58/'Mortal Baseline'!G58</f>
        <v>1.243325942751107E-3</v>
      </c>
      <c r="M58" s="2">
        <f>SUM(B58:F58)/SUM('Mortal Baseline'!C58:G58)</f>
        <v>1.3327069096141517E-3</v>
      </c>
      <c r="N58" s="93">
        <f>B58*'Bowel Cancer Epi'!$I$58</f>
        <v>1.5119771141317599</v>
      </c>
      <c r="O58" s="93">
        <f>C58*'Bowel Cancer Epi'!$I$58</f>
        <v>1.8113738933248784</v>
      </c>
      <c r="P58" s="93">
        <f>D58*'Bowel Cancer Epi'!$I$58</f>
        <v>1.5612051781090057</v>
      </c>
      <c r="Q58" s="93">
        <f>E58*'Bowel Cancer Epi'!$I$58</f>
        <v>2.2644202937118618</v>
      </c>
      <c r="R58" s="93">
        <f>F58*'Bowel Cancer Epi'!$I$58</f>
        <v>2.5251193766979729</v>
      </c>
      <c r="S58" s="93">
        <f t="shared" si="1"/>
        <v>9.6740958559754784</v>
      </c>
      <c r="T58" s="93">
        <f t="shared" si="4"/>
        <v>71.260647980492834</v>
      </c>
      <c r="U58" s="2"/>
      <c r="V58" s="2"/>
      <c r="W58" s="93">
        <f>'Mortal Baseline'!X58*('Bowel Cancer Epi'!$N$58*'Bowel Cancer Epi'!B$99)</f>
        <v>6.1613849640555376</v>
      </c>
      <c r="X58" s="93">
        <f>'Mortal Baseline'!Y58*('Bowel Cancer Epi'!$N$58*'Bowel Cancer Epi'!C$99)</f>
        <v>8.6846564327936964</v>
      </c>
      <c r="Y58" s="93">
        <f>'Mortal Baseline'!Z58*('Bowel Cancer Epi'!$N$58*'Bowel Cancer Epi'!D$99)</f>
        <v>9.409279458922164</v>
      </c>
      <c r="Z58" s="93">
        <f>'Mortal Baseline'!AA58*('Bowel Cancer Epi'!$N$58*'Bowel Cancer Epi'!E$99)</f>
        <v>7.8535909080941888</v>
      </c>
      <c r="AA58" s="93">
        <f>'Mortal Baseline'!AB58*('Bowel Cancer Epi'!$N$58*'Bowel Cancer Epi'!F$99)</f>
        <v>6.1985480969403417</v>
      </c>
      <c r="AB58" s="93">
        <f t="shared" si="2"/>
        <v>38.307459860805928</v>
      </c>
      <c r="AC58" s="2">
        <f>W58/'Mortal Baseline'!X58</f>
        <v>8.9999999999999998E-4</v>
      </c>
      <c r="AD58" s="2">
        <f>X58/'Mortal Baseline'!Y58</f>
        <v>8.3268704488206695E-4</v>
      </c>
      <c r="AE58" s="2">
        <f>Y58/'Mortal Baseline'!Z58</f>
        <v>8.0366176158783522E-4</v>
      </c>
      <c r="AF58" s="2">
        <f>Z58/'Mortal Baseline'!AA58</f>
        <v>7.79426810826776E-4</v>
      </c>
      <c r="AG58" s="2">
        <f>AA58/'Mortal Baseline'!AB58</f>
        <v>7.5030951776894458E-4</v>
      </c>
      <c r="AH58" s="2">
        <f>SUM(W58:AA58)/SUM('Mortal Baseline'!X58:AB58)</f>
        <v>8.0952173084439087E-4</v>
      </c>
      <c r="AI58" s="58">
        <f>W58*'Stroke Epi'!$X$41</f>
        <v>0.18607382591447724</v>
      </c>
      <c r="AJ58" s="58">
        <f>X58*'Stroke Epi'!$X$41</f>
        <v>0.26227662427036963</v>
      </c>
      <c r="AK58" s="58">
        <f>Y58*'Stroke Epi'!$X$41</f>
        <v>0.28416023965944937</v>
      </c>
      <c r="AL58" s="58">
        <f>Z58*'Stroke Epi'!$X$41</f>
        <v>0.23717844542444452</v>
      </c>
      <c r="AM58" s="58">
        <f>AA58*'Stroke Epi'!$X$41</f>
        <v>0.18719615252759833</v>
      </c>
      <c r="AN58" s="93">
        <f t="shared" si="6"/>
        <v>1.1568852877963391</v>
      </c>
      <c r="AO58" s="93">
        <f t="shared" si="5"/>
        <v>21.141171947016797</v>
      </c>
    </row>
    <row r="59" spans="1:41">
      <c r="A59" s="58">
        <v>61</v>
      </c>
      <c r="B59" s="93">
        <f>'Mortal Baseline'!C59*('Bowel Cancer Epi'!$B$58*'Bowel Cancer Epi'!B$90)</f>
        <v>10.119334911469323</v>
      </c>
      <c r="C59" s="93">
        <f>'Mortal Baseline'!D59*('Bowel Cancer Epi'!$B$58*'Bowel Cancer Epi'!C$90)</f>
        <v>12.223314968292533</v>
      </c>
      <c r="D59" s="93">
        <f>'Mortal Baseline'!E59*('Bowel Cancer Epi'!$B$58*'Bowel Cancer Epi'!D$90)</f>
        <v>10.124649718389721</v>
      </c>
      <c r="E59" s="93">
        <f>'Mortal Baseline'!F59*('Bowel Cancer Epi'!$B$58*'Bowel Cancer Epi'!E$90)</f>
        <v>13.448941619038463</v>
      </c>
      <c r="F59" s="93">
        <f>'Mortal Baseline'!G59*('Bowel Cancer Epi'!$B$58*'Bowel Cancer Epi'!F$90)</f>
        <v>14.775139117189449</v>
      </c>
      <c r="G59" s="93">
        <f t="shared" si="0"/>
        <v>60.691380334379488</v>
      </c>
      <c r="H59" s="2">
        <f>B59/'Mortal Baseline'!C59</f>
        <v>1.5E-3</v>
      </c>
      <c r="I59" s="2">
        <f>C59/'Mortal Baseline'!D59</f>
        <v>1.3861946565172656E-3</v>
      </c>
      <c r="J59" s="2">
        <f>D59/'Mortal Baseline'!E59</f>
        <v>1.3394318196126593E-3</v>
      </c>
      <c r="K59" s="2">
        <f>E59/'Mortal Baseline'!F59</f>
        <v>1.2956116494136363E-3</v>
      </c>
      <c r="L59" s="2">
        <f>F59/'Mortal Baseline'!G59</f>
        <v>1.243325942751107E-3</v>
      </c>
      <c r="M59" s="2">
        <f>SUM(B59:F59)/SUM('Mortal Baseline'!C59:G59)</f>
        <v>1.3371983242023973E-3</v>
      </c>
      <c r="N59" s="93">
        <f>B59*'Bowel Cancer Epi'!$I$58</f>
        <v>1.6029026499767409</v>
      </c>
      <c r="O59" s="93">
        <f>C59*'Bowel Cancer Epi'!$I$58</f>
        <v>1.9361730909775374</v>
      </c>
      <c r="P59" s="93">
        <f>D59*'Bowel Cancer Epi'!$I$58</f>
        <v>1.6037445153929319</v>
      </c>
      <c r="Q59" s="93">
        <f>E59*'Bowel Cancer Epi'!$I$58</f>
        <v>2.1303123524556926</v>
      </c>
      <c r="R59" s="93">
        <f>F59*'Bowel Cancer Epi'!$I$58</f>
        <v>2.3403820361628087</v>
      </c>
      <c r="S59" s="93">
        <f t="shared" si="1"/>
        <v>9.6135146449657114</v>
      </c>
      <c r="T59" s="93">
        <f t="shared" si="4"/>
        <v>80.874162625458553</v>
      </c>
      <c r="U59" s="2"/>
      <c r="V59" s="2"/>
      <c r="W59" s="93">
        <f>'Mortal Baseline'!X59*('Bowel Cancer Epi'!$N$58*'Bowel Cancer Epi'!B$99)</f>
        <v>6.612345740658828</v>
      </c>
      <c r="X59" s="93">
        <f>'Mortal Baseline'!Y59*('Bowel Cancer Epi'!$N$58*'Bowel Cancer Epi'!C$99)</f>
        <v>9.2315811031951913</v>
      </c>
      <c r="Y59" s="93">
        <f>'Mortal Baseline'!Z59*('Bowel Cancer Epi'!$N$58*'Bowel Cancer Epi'!D$99)</f>
        <v>9.3370064274006914</v>
      </c>
      <c r="Z59" s="93">
        <f>'Mortal Baseline'!AA59*('Bowel Cancer Epi'!$N$58*'Bowel Cancer Epi'!E$99)</f>
        <v>7.342134928812988</v>
      </c>
      <c r="AA59" s="93">
        <f>'Mortal Baseline'!AB59*('Bowel Cancer Epi'!$N$58*'Bowel Cancer Epi'!F$99)</f>
        <v>5.6730158705012723</v>
      </c>
      <c r="AB59" s="93">
        <f t="shared" si="2"/>
        <v>38.196084070568972</v>
      </c>
      <c r="AC59" s="2">
        <f>W59/'Mortal Baseline'!X59</f>
        <v>8.9999999999999998E-4</v>
      </c>
      <c r="AD59" s="2">
        <f>X59/'Mortal Baseline'!Y59</f>
        <v>8.3268704488206685E-4</v>
      </c>
      <c r="AE59" s="2">
        <f>Y59/'Mortal Baseline'!Z59</f>
        <v>8.0366176158783533E-4</v>
      </c>
      <c r="AF59" s="2">
        <f>Z59/'Mortal Baseline'!AA59</f>
        <v>7.79426810826776E-4</v>
      </c>
      <c r="AG59" s="2">
        <f>AA59/'Mortal Baseline'!AB59</f>
        <v>7.5030951776894469E-4</v>
      </c>
      <c r="AH59" s="2">
        <f>SUM(W59:AA59)/SUM('Mortal Baseline'!X59:AB59)</f>
        <v>8.1212205751468201E-4</v>
      </c>
      <c r="AI59" s="58">
        <f>W59*'Stroke Epi'!$X$41</f>
        <v>0.19969284136789661</v>
      </c>
      <c r="AJ59" s="58">
        <f>X59*'Stroke Epi'!$X$41</f>
        <v>0.27879374931649481</v>
      </c>
      <c r="AK59" s="58">
        <f>Y59*'Stroke Epi'!$X$41</f>
        <v>0.2819775941075009</v>
      </c>
      <c r="AL59" s="58">
        <f>Z59*'Stroke Epi'!$X$41</f>
        <v>0.22173247485015224</v>
      </c>
      <c r="AM59" s="58">
        <f>AA59*'Stroke Epi'!$X$41</f>
        <v>0.17132507928913843</v>
      </c>
      <c r="AN59" s="93">
        <f t="shared" si="6"/>
        <v>1.1535217389311829</v>
      </c>
      <c r="AO59" s="93">
        <f t="shared" si="5"/>
        <v>22.29469368594798</v>
      </c>
    </row>
    <row r="60" spans="1:41">
      <c r="A60" s="58">
        <v>62</v>
      </c>
      <c r="B60" s="93">
        <f>'Mortal Baseline'!C60*('Bowel Cancer Epi'!$B$58*'Bowel Cancer Epi'!B$90)</f>
        <v>10.719458780944572</v>
      </c>
      <c r="C60" s="93">
        <f>'Mortal Baseline'!D60*('Bowel Cancer Epi'!$B$58*'Bowel Cancer Epi'!C$90)</f>
        <v>13.036852411931179</v>
      </c>
      <c r="D60" s="93">
        <f>'Mortal Baseline'!E60*('Bowel Cancer Epi'!$B$58*'Bowel Cancer Epi'!D$90)</f>
        <v>10.374477668768064</v>
      </c>
      <c r="E60" s="93">
        <f>'Mortal Baseline'!F60*('Bowel Cancer Epi'!$B$58*'Bowel Cancer Epi'!E$90)</f>
        <v>12.583779016997273</v>
      </c>
      <c r="F60" s="93">
        <f>'Mortal Baseline'!G60*('Bowel Cancer Epi'!$B$58*'Bowel Cancer Epi'!F$90)</f>
        <v>13.604626144247325</v>
      </c>
      <c r="G60" s="93">
        <f t="shared" si="0"/>
        <v>60.319194022888418</v>
      </c>
      <c r="H60" s="2">
        <f>B60/'Mortal Baseline'!C60</f>
        <v>1.5E-3</v>
      </c>
      <c r="I60" s="2">
        <f>C60/'Mortal Baseline'!D60</f>
        <v>1.3861946565172656E-3</v>
      </c>
      <c r="J60" s="2">
        <f>D60/'Mortal Baseline'!E60</f>
        <v>1.3394318196126593E-3</v>
      </c>
      <c r="K60" s="2">
        <f>E60/'Mortal Baseline'!F60</f>
        <v>1.2956116494136363E-3</v>
      </c>
      <c r="L60" s="2">
        <f>F60/'Mortal Baseline'!G60</f>
        <v>1.243325942751107E-3</v>
      </c>
      <c r="M60" s="2">
        <f>SUM(B60:F60)/SUM('Mortal Baseline'!C60:G60)</f>
        <v>1.3418800831193933E-3</v>
      </c>
      <c r="N60" s="93">
        <f>B60*'Bowel Cancer Epi'!$I$58</f>
        <v>1.6979622709016204</v>
      </c>
      <c r="O60" s="93">
        <f>C60*'Bowel Cancer Epi'!$I$58</f>
        <v>2.0650374220498988</v>
      </c>
      <c r="P60" s="93">
        <f>D60*'Bowel Cancer Epi'!$I$58</f>
        <v>1.6433172627328614</v>
      </c>
      <c r="Q60" s="93">
        <f>E60*'Bowel Cancer Epi'!$I$58</f>
        <v>1.9932705962923682</v>
      </c>
      <c r="R60" s="93">
        <f>F60*'Bowel Cancer Epi'!$I$58</f>
        <v>2.1549727812487762</v>
      </c>
      <c r="S60" s="93">
        <f t="shared" si="1"/>
        <v>9.554560333225524</v>
      </c>
      <c r="T60" s="93">
        <f t="shared" si="4"/>
        <v>90.428722958684077</v>
      </c>
      <c r="U60" s="2"/>
      <c r="V60" s="2"/>
      <c r="W60" s="93">
        <f>'Mortal Baseline'!X60*('Bowel Cancer Epi'!$N$58*'Bowel Cancer Epi'!B$99)</f>
        <v>7.1067671489236774</v>
      </c>
      <c r="X60" s="93">
        <f>'Mortal Baseline'!Y60*('Bowel Cancer Epi'!$N$58*'Bowel Cancer Epi'!C$99)</f>
        <v>9.7982226139822011</v>
      </c>
      <c r="Y60" s="93">
        <f>'Mortal Baseline'!Z60*('Bowel Cancer Epi'!$N$58*'Bowel Cancer Epi'!D$99)</f>
        <v>9.2345102846729894</v>
      </c>
      <c r="Z60" s="93">
        <f>'Mortal Baseline'!AA60*('Bowel Cancer Epi'!$N$58*'Bowel Cancer Epi'!E$99)</f>
        <v>6.8255490882005709</v>
      </c>
      <c r="AA60" s="93">
        <f>'Mortal Baseline'!AB60*('Bowel Cancer Epi'!$N$58*'Bowel Cancer Epi'!F$99)</f>
        <v>5.1279613349228423</v>
      </c>
      <c r="AB60" s="93">
        <f t="shared" si="2"/>
        <v>38.093010470702282</v>
      </c>
      <c r="AC60" s="2">
        <f>W60/'Mortal Baseline'!X60</f>
        <v>8.9999999999999998E-4</v>
      </c>
      <c r="AD60" s="2">
        <f>X60/'Mortal Baseline'!Y60</f>
        <v>8.3268704488206695E-4</v>
      </c>
      <c r="AE60" s="2">
        <f>Y60/'Mortal Baseline'!Z60</f>
        <v>8.0366176158783533E-4</v>
      </c>
      <c r="AF60" s="2">
        <f>Z60/'Mortal Baseline'!AA60</f>
        <v>7.79426810826776E-4</v>
      </c>
      <c r="AG60" s="2">
        <f>AA60/'Mortal Baseline'!AB60</f>
        <v>7.5030951776894458E-4</v>
      </c>
      <c r="AH60" s="2">
        <f>SUM(W60:AA60)/SUM('Mortal Baseline'!X60:AB60)</f>
        <v>8.1490141357399638E-4</v>
      </c>
      <c r="AI60" s="58">
        <f>W60*'Stroke Epi'!$X$41</f>
        <v>0.21462436789749506</v>
      </c>
      <c r="AJ60" s="58">
        <f>X60*'Stroke Epi'!$X$41</f>
        <v>0.29590632294226249</v>
      </c>
      <c r="AK60" s="58">
        <f>Y60*'Stroke Epi'!$X$41</f>
        <v>0.27888221059712431</v>
      </c>
      <c r="AL60" s="58">
        <f>Z60*'Stroke Epi'!$X$41</f>
        <v>0.20613158246365726</v>
      </c>
      <c r="AM60" s="58">
        <f>AA60*'Stroke Epi'!$X$41</f>
        <v>0.15486443231466984</v>
      </c>
      <c r="AN60" s="93">
        <f t="shared" si="6"/>
        <v>1.1504089162152089</v>
      </c>
      <c r="AO60" s="93">
        <f t="shared" si="5"/>
        <v>23.445102602163189</v>
      </c>
    </row>
    <row r="61" spans="1:41">
      <c r="A61" s="58">
        <v>63</v>
      </c>
      <c r="B61" s="93">
        <f>'Mortal Baseline'!C61*('Bowel Cancer Epi'!$B$58*'Bowel Cancer Epi'!B$90)</f>
        <v>11.343613980760082</v>
      </c>
      <c r="C61" s="93">
        <f>'Mortal Baseline'!D61*('Bowel Cancer Epi'!$B$58*'Bowel Cancer Epi'!C$90)</f>
        <v>13.865544963101675</v>
      </c>
      <c r="D61" s="93">
        <f>'Mortal Baseline'!E61*('Bowel Cancer Epi'!$B$58*'Bowel Cancer Epi'!D$90)</f>
        <v>10.598466001787163</v>
      </c>
      <c r="E61" s="93">
        <f>'Mortal Baseline'!F61*('Bowel Cancer Epi'!$B$58*'Bowel Cancer Epi'!E$90)</f>
        <v>11.708675365898927</v>
      </c>
      <c r="F61" s="93">
        <f>'Mortal Baseline'!G61*('Bowel Cancer Epi'!$B$58*'Bowel Cancer Epi'!F$90)</f>
        <v>12.439326970215694</v>
      </c>
      <c r="G61" s="93">
        <f t="shared" si="0"/>
        <v>59.955627281763547</v>
      </c>
      <c r="H61" s="2">
        <f>B61/'Mortal Baseline'!C61</f>
        <v>1.5E-3</v>
      </c>
      <c r="I61" s="2">
        <f>C61/'Mortal Baseline'!D61</f>
        <v>1.3861946565172656E-3</v>
      </c>
      <c r="J61" s="2">
        <f>D61/'Mortal Baseline'!E61</f>
        <v>1.3394318196126593E-3</v>
      </c>
      <c r="K61" s="2">
        <f>E61/'Mortal Baseline'!F61</f>
        <v>1.2956116494136363E-3</v>
      </c>
      <c r="L61" s="2">
        <f>F61/'Mortal Baseline'!G61</f>
        <v>1.243325942751107E-3</v>
      </c>
      <c r="M61" s="2">
        <f>SUM(B61:F61)/SUM('Mortal Baseline'!C61:G61)</f>
        <v>1.3467205786659539E-3</v>
      </c>
      <c r="N61" s="93">
        <f>B61*'Bowel Cancer Epi'!$I$58</f>
        <v>1.7968284545523971</v>
      </c>
      <c r="O61" s="93">
        <f>C61*'Bowel Cancer Epi'!$I$58</f>
        <v>2.1963023221553053</v>
      </c>
      <c r="P61" s="93">
        <f>D61*'Bowel Cancer Epi'!$I$58</f>
        <v>1.6787970146830866</v>
      </c>
      <c r="Q61" s="93">
        <f>E61*'Bowel Cancer Epi'!$I$58</f>
        <v>1.85465417795839</v>
      </c>
      <c r="R61" s="93">
        <f>F61*'Bowel Cancer Epi'!$I$58</f>
        <v>1.970389392082166</v>
      </c>
      <c r="S61" s="93">
        <f t="shared" si="1"/>
        <v>9.4969713614313456</v>
      </c>
      <c r="T61" s="93">
        <f t="shared" si="4"/>
        <v>99.925694320115426</v>
      </c>
      <c r="U61" s="2"/>
      <c r="V61" s="2"/>
      <c r="W61" s="93">
        <f>'Mortal Baseline'!X61*('Bowel Cancer Epi'!$N$58*'Bowel Cancer Epi'!B$99)</f>
        <v>7.6447890444940407</v>
      </c>
      <c r="X61" s="93">
        <f>'Mortal Baseline'!Y61*('Bowel Cancer Epi'!$N$58*'Bowel Cancer Epi'!C$99)</f>
        <v>10.374564940640044</v>
      </c>
      <c r="Y61" s="93">
        <f>'Mortal Baseline'!Z61*('Bowel Cancer Epi'!$N$58*'Bowel Cancer Epi'!D$99)</f>
        <v>9.0979867790005891</v>
      </c>
      <c r="Z61" s="93">
        <f>'Mortal Baseline'!AA61*('Bowel Cancer Epi'!$N$58*'Bowel Cancer Epi'!E$99)</f>
        <v>6.3081014954693959</v>
      </c>
      <c r="AA61" s="93">
        <f>'Mortal Baseline'!AB61*('Bowel Cancer Epi'!$N$58*'Bowel Cancer Epi'!F$99)</f>
        <v>4.5717280152069559</v>
      </c>
      <c r="AB61" s="93">
        <f t="shared" si="2"/>
        <v>37.997170274811026</v>
      </c>
      <c r="AC61" s="2">
        <f>W61/'Mortal Baseline'!X61</f>
        <v>8.9999999999999998E-4</v>
      </c>
      <c r="AD61" s="2">
        <f>X61/'Mortal Baseline'!Y61</f>
        <v>8.3268704488206695E-4</v>
      </c>
      <c r="AE61" s="2">
        <f>Y61/'Mortal Baseline'!Z61</f>
        <v>8.0366176158783533E-4</v>
      </c>
      <c r="AF61" s="2">
        <f>Z61/'Mortal Baseline'!AA61</f>
        <v>7.79426810826776E-4</v>
      </c>
      <c r="AG61" s="2">
        <f>AA61/'Mortal Baseline'!AB61</f>
        <v>7.5030951776894458E-4</v>
      </c>
      <c r="AH61" s="2">
        <f>SUM(W61:AA61)/SUM('Mortal Baseline'!X61:AB61)</f>
        <v>8.1783998442352588E-4</v>
      </c>
      <c r="AI61" s="58">
        <f>W61*'Stroke Epi'!$X$41</f>
        <v>0.23087262914372003</v>
      </c>
      <c r="AJ61" s="58">
        <f>X61*'Stroke Epi'!$X$41</f>
        <v>0.31331186120732935</v>
      </c>
      <c r="AK61" s="58">
        <f>Y61*'Stroke Epi'!$X$41</f>
        <v>0.27475920072581778</v>
      </c>
      <c r="AL61" s="58">
        <f>Z61*'Stroke Epi'!$X$41</f>
        <v>0.19050466516317577</v>
      </c>
      <c r="AM61" s="58">
        <f>AA61*'Stroke Epi'!$X$41</f>
        <v>0.13806618605925008</v>
      </c>
      <c r="AN61" s="93">
        <f t="shared" si="6"/>
        <v>1.1475145422992927</v>
      </c>
      <c r="AO61" s="93">
        <f t="shared" si="5"/>
        <v>24.59261714446248</v>
      </c>
    </row>
    <row r="62" spans="1:41">
      <c r="A62" s="58">
        <v>64</v>
      </c>
      <c r="B62" s="93">
        <f>'Mortal Baseline'!C62*('Bowel Cancer Epi'!$B$58*'Bowel Cancer Epi'!B$90)</f>
        <v>11.989536829645791</v>
      </c>
      <c r="C62" s="93">
        <f>'Mortal Baseline'!D62*('Bowel Cancer Epi'!$B$58*'Bowel Cancer Epi'!C$90)</f>
        <v>14.697341350673677</v>
      </c>
      <c r="D62" s="93">
        <f>'Mortal Baseline'!E62*('Bowel Cancer Epi'!$B$58*'Bowel Cancer Epi'!D$90)</f>
        <v>10.789603105664556</v>
      </c>
      <c r="E62" s="93">
        <f>'Mortal Baseline'!F62*('Bowel Cancer Epi'!$B$58*'Bowel Cancer Epi'!E$90)</f>
        <v>10.83279764017202</v>
      </c>
      <c r="F62" s="93">
        <f>'Mortal Baseline'!G62*('Bowel Cancer Epi'!$B$58*'Bowel Cancer Epi'!F$90)</f>
        <v>11.289588687870237</v>
      </c>
      <c r="G62" s="93">
        <f t="shared" si="0"/>
        <v>59.598867614026275</v>
      </c>
      <c r="H62" s="2">
        <f>B62/'Mortal Baseline'!C62</f>
        <v>1.5E-3</v>
      </c>
      <c r="I62" s="2">
        <f>C62/'Mortal Baseline'!D62</f>
        <v>1.3861946565172656E-3</v>
      </c>
      <c r="J62" s="2">
        <f>D62/'Mortal Baseline'!E62</f>
        <v>1.3394318196126593E-3</v>
      </c>
      <c r="K62" s="2">
        <f>E62/'Mortal Baseline'!F62</f>
        <v>1.2956116494136363E-3</v>
      </c>
      <c r="L62" s="2">
        <f>F62/'Mortal Baseline'!G62</f>
        <v>1.243325942751107E-3</v>
      </c>
      <c r="M62" s="2">
        <f>SUM(B62:F62)/SUM('Mortal Baseline'!C62:G62)</f>
        <v>1.3516832180959911E-3</v>
      </c>
      <c r="N62" s="93">
        <f>B62*'Bowel Cancer Epi'!$I$58</f>
        <v>1.8991426338158934</v>
      </c>
      <c r="O62" s="93">
        <f>C62*'Bowel Cancer Epi'!$I$58</f>
        <v>2.3280588699467106</v>
      </c>
      <c r="P62" s="93">
        <f>D62*'Bowel Cancer Epi'!$I$58</f>
        <v>1.7090731319372658</v>
      </c>
      <c r="Q62" s="93">
        <f>E62*'Bowel Cancer Epi'!$I$58</f>
        <v>1.715915146203248</v>
      </c>
      <c r="R62" s="93">
        <f>F62*'Bowel Cancer Epi'!$I$58</f>
        <v>1.7882708481586458</v>
      </c>
      <c r="S62" s="93">
        <f t="shared" si="1"/>
        <v>9.4404606300617644</v>
      </c>
      <c r="T62" s="93">
        <f t="shared" si="4"/>
        <v>109.36615495017719</v>
      </c>
      <c r="U62" s="2"/>
      <c r="V62" s="2"/>
      <c r="W62" s="93">
        <f>'Mortal Baseline'!X62*('Bowel Cancer Epi'!$N$58*'Bowel Cancer Epi'!B$99)</f>
        <v>8.2255754387521307</v>
      </c>
      <c r="X62" s="93">
        <f>'Mortal Baseline'!Y62*('Bowel Cancer Epi'!$N$58*'Bowel Cancer Epi'!C$99)</f>
        <v>10.948591576986445</v>
      </c>
      <c r="Y62" s="93">
        <f>'Mortal Baseline'!Z62*('Bowel Cancer Epi'!$N$58*'Bowel Cancer Epi'!D$99)</f>
        <v>8.9242907623034196</v>
      </c>
      <c r="Z62" s="93">
        <f>'Mortal Baseline'!AA62*('Bowel Cancer Epi'!$N$58*'Bowel Cancer Epi'!E$99)</f>
        <v>5.7944505347511859</v>
      </c>
      <c r="AA62" s="93">
        <f>'Mortal Baseline'!AB62*('Bowel Cancer Epi'!$N$58*'Bowel Cancer Epi'!F$99)</f>
        <v>4.0142845557620097</v>
      </c>
      <c r="AB62" s="93">
        <f t="shared" si="2"/>
        <v>37.907192868555192</v>
      </c>
      <c r="AC62" s="2">
        <f>W62/'Mortal Baseline'!X62</f>
        <v>8.9999999999999998E-4</v>
      </c>
      <c r="AD62" s="2">
        <f>X62/'Mortal Baseline'!Y62</f>
        <v>8.3268704488206695E-4</v>
      </c>
      <c r="AE62" s="2">
        <f>Y62/'Mortal Baseline'!Z62</f>
        <v>8.0366176158783533E-4</v>
      </c>
      <c r="AF62" s="2">
        <f>Z62/'Mortal Baseline'!AA62</f>
        <v>7.7942681082677589E-4</v>
      </c>
      <c r="AG62" s="2">
        <f>AA62/'Mortal Baseline'!AB62</f>
        <v>7.5030951776894458E-4</v>
      </c>
      <c r="AH62" s="2">
        <f>SUM(W62:AA62)/SUM('Mortal Baseline'!X62:AB62)</f>
        <v>8.2091089348667256E-4</v>
      </c>
      <c r="AI62" s="58">
        <f>W62*'Stroke Epi'!$X$41</f>
        <v>0.24841237825031437</v>
      </c>
      <c r="AJ62" s="58">
        <f>X62*'Stroke Epi'!$X$41</f>
        <v>0.33064746562499064</v>
      </c>
      <c r="AK62" s="58">
        <f>Y62*'Stroke Epi'!$X$41</f>
        <v>0.26951358102156325</v>
      </c>
      <c r="AL62" s="58">
        <f>Z62*'Stroke Epi'!$X$41</f>
        <v>0.17499240614948583</v>
      </c>
      <c r="AM62" s="58">
        <f>AA62*'Stroke Epi'!$X$41</f>
        <v>0.12123139358401269</v>
      </c>
      <c r="AN62" s="93">
        <f t="shared" si="6"/>
        <v>1.1447972246303668</v>
      </c>
      <c r="AO62" s="93">
        <f t="shared" si="5"/>
        <v>25.737414369092846</v>
      </c>
    </row>
    <row r="63" spans="1:41">
      <c r="A63" s="58">
        <v>65</v>
      </c>
      <c r="B63" s="93">
        <f>'Mortal Baseline'!C63*('Bowel Cancer Epi'!$B$59*'Bowel Cancer Epi'!B$90)</f>
        <v>16.873222974042964</v>
      </c>
      <c r="C63" s="93">
        <f>'Mortal Baseline'!D63*('Bowel Cancer Epi'!$B$59*'Bowel Cancer Epi'!C$90)</f>
        <v>20.69208871183821</v>
      </c>
      <c r="D63" s="93">
        <f>'Mortal Baseline'!E63*('Bowel Cancer Epi'!$B$59*'Bowel Cancer Epi'!D$90)</f>
        <v>14.588333992655844</v>
      </c>
      <c r="E63" s="93">
        <f>'Mortal Baseline'!F63*('Bowel Cancer Epi'!$B$59*'Bowel Cancer Epi'!E$90)</f>
        <v>13.287397676030066</v>
      </c>
      <c r="F63" s="93">
        <f>'Mortal Baseline'!G63*('Bowel Cancer Epi'!$B$59*'Bowel Cancer Epi'!F$90)</f>
        <v>13.554977327431697</v>
      </c>
      <c r="G63" s="93">
        <f t="shared" si="0"/>
        <v>78.996020681998786</v>
      </c>
      <c r="H63" s="2">
        <f>B63/'Mortal Baseline'!C63</f>
        <v>2E-3</v>
      </c>
      <c r="I63" s="2">
        <f>C63/'Mortal Baseline'!D63</f>
        <v>1.8482595420230208E-3</v>
      </c>
      <c r="J63" s="2">
        <f>D63/'Mortal Baseline'!E63</f>
        <v>1.785909092816879E-3</v>
      </c>
      <c r="K63" s="2">
        <f>E63/'Mortal Baseline'!F63</f>
        <v>1.7274821992181817E-3</v>
      </c>
      <c r="L63" s="2">
        <f>F63/'Mortal Baseline'!G63</f>
        <v>1.6577679236681427E-3</v>
      </c>
      <c r="M63" s="2">
        <f>SUM(B63:F63)/SUM('Mortal Baseline'!C63:G63)</f>
        <v>1.8089705508443582E-3</v>
      </c>
      <c r="N63" s="93">
        <f>B63*'Bowel Cancer Epi'!$I$59</f>
        <v>2.8735098724795169</v>
      </c>
      <c r="O63" s="93">
        <f>C63*'Bowel Cancer Epi'!$I$59</f>
        <v>3.5238627076260474</v>
      </c>
      <c r="P63" s="93">
        <f>D63*'Bowel Cancer Epi'!$I$59</f>
        <v>2.4843932789492902</v>
      </c>
      <c r="Q63" s="93">
        <f>E63*'Bowel Cancer Epi'!$I$59</f>
        <v>2.2628438242279203</v>
      </c>
      <c r="R63" s="93">
        <f>F63*'Bowel Cancer Epi'!$I$59</f>
        <v>2.308412638861618</v>
      </c>
      <c r="S63" s="93">
        <f t="shared" si="1"/>
        <v>13.453022322144394</v>
      </c>
      <c r="T63" s="93">
        <f t="shared" si="4"/>
        <v>122.81917727232158</v>
      </c>
      <c r="U63" s="2"/>
      <c r="V63" s="2"/>
      <c r="W63" s="93">
        <f>'Mortal Baseline'!X63*('Bowel Cancer Epi'!$N$59*'Bowel Cancer Epi'!B$99)</f>
        <v>11.796320232706632</v>
      </c>
      <c r="X63" s="93">
        <f>'Mortal Baseline'!Y63*('Bowel Cancer Epi'!$N$59*'Bowel Cancer Epi'!C$99)</f>
        <v>15.342241117775579</v>
      </c>
      <c r="Y63" s="93">
        <f>'Mortal Baseline'!Z63*('Bowel Cancer Epi'!$N$59*'Bowel Cancer Epi'!D$99)</f>
        <v>11.615027432587304</v>
      </c>
      <c r="Z63" s="93">
        <f>'Mortal Baseline'!AA63*('Bowel Cancer Epi'!$N$59*'Bowel Cancer Epi'!E$99)</f>
        <v>7.0527108501930922</v>
      </c>
      <c r="AA63" s="93">
        <f>'Mortal Baseline'!AB63*('Bowel Cancer Epi'!$N$59*'Bowel Cancer Epi'!F$99)</f>
        <v>4.6223011394297577</v>
      </c>
      <c r="AB63" s="93">
        <f t="shared" si="2"/>
        <v>50.42860077269237</v>
      </c>
      <c r="AC63" s="2">
        <f>W63/'Mortal Baseline'!X63</f>
        <v>1.1999999999999999E-3</v>
      </c>
      <c r="AD63" s="2">
        <f>X63/'Mortal Baseline'!Y63</f>
        <v>1.1102493931760893E-3</v>
      </c>
      <c r="AE63" s="2">
        <f>Y63/'Mortal Baseline'!Z63</f>
        <v>1.0715490154504471E-3</v>
      </c>
      <c r="AF63" s="2">
        <f>Z63/'Mortal Baseline'!AA63</f>
        <v>1.0392357477690345E-3</v>
      </c>
      <c r="AG63" s="2">
        <f>AA63/'Mortal Baseline'!AB63</f>
        <v>1.0004126903585928E-3</v>
      </c>
      <c r="AH63" s="2">
        <f>SUM(W63:AA63)/SUM('Mortal Baseline'!X63:AB63)</f>
        <v>1.0987746251215837E-3</v>
      </c>
      <c r="AI63" s="58">
        <f>W63*'Stroke Epi'!$X$42</f>
        <v>0.46949354526172399</v>
      </c>
      <c r="AJ63" s="58">
        <f>X63*'Stroke Epi'!$X$42</f>
        <v>0.61062119648746804</v>
      </c>
      <c r="AK63" s="58">
        <f>Y63*'Stroke Epi'!$X$42</f>
        <v>0.46227809181697471</v>
      </c>
      <c r="AL63" s="58">
        <f>Z63*'Stroke Epi'!$X$42</f>
        <v>0.28069789183768507</v>
      </c>
      <c r="AM63" s="58">
        <f>AA63*'Stroke Epi'!$X$42</f>
        <v>0.18396758534930438</v>
      </c>
      <c r="AN63" s="93">
        <f t="shared" si="6"/>
        <v>2.0070583107531563</v>
      </c>
      <c r="AO63" s="93">
        <f t="shared" si="5"/>
        <v>27.744472679846002</v>
      </c>
    </row>
    <row r="64" spans="1:41">
      <c r="A64" s="58">
        <v>66</v>
      </c>
      <c r="B64" s="93">
        <f>'Mortal Baseline'!C64*('Bowel Cancer Epi'!$B$59*'Bowel Cancer Epi'!B$90)</f>
        <v>17.699028057147459</v>
      </c>
      <c r="C64" s="93">
        <f>'Mortal Baseline'!D64*('Bowel Cancer Epi'!$B$59*'Bowel Cancer Epi'!C$90)</f>
        <v>21.652709183252494</v>
      </c>
      <c r="D64" s="93">
        <f>'Mortal Baseline'!E64*('Bowel Cancer Epi'!$B$59*'Bowel Cancer Epi'!D$90)</f>
        <v>14.659971675641573</v>
      </c>
      <c r="E64" s="93">
        <f>'Mortal Baseline'!F64*('Bowel Cancer Epi'!$B$59*'Bowel Cancer Epi'!E$90)</f>
        <v>12.097214014419853</v>
      </c>
      <c r="F64" s="93">
        <f>'Mortal Baseline'!G64*('Bowel Cancer Epi'!$B$59*'Bowel Cancer Epi'!F$90)</f>
        <v>12.049300033076401</v>
      </c>
      <c r="G64" s="93">
        <f t="shared" si="0"/>
        <v>78.158222963537781</v>
      </c>
      <c r="H64" s="2">
        <f>B64/'Mortal Baseline'!C64</f>
        <v>2E-3</v>
      </c>
      <c r="I64" s="2">
        <f>C64/'Mortal Baseline'!D64</f>
        <v>1.8482595420230208E-3</v>
      </c>
      <c r="J64" s="2">
        <f>D64/'Mortal Baseline'!E64</f>
        <v>1.785909092816879E-3</v>
      </c>
      <c r="K64" s="2">
        <f>E64/'Mortal Baseline'!F64</f>
        <v>1.7274821992181817E-3</v>
      </c>
      <c r="L64" s="2">
        <f>F64/'Mortal Baseline'!G64</f>
        <v>1.6577679236681427E-3</v>
      </c>
      <c r="M64" s="2">
        <f>SUM(B64:F64)/SUM('Mortal Baseline'!C64:G64)</f>
        <v>1.8157506234416198E-3</v>
      </c>
      <c r="N64" s="93">
        <f>B64*'Bowel Cancer Epi'!$I$59</f>
        <v>3.0141444781322124</v>
      </c>
      <c r="O64" s="93">
        <f>C64*'Bowel Cancer Epi'!$I$59</f>
        <v>3.6874563739078998</v>
      </c>
      <c r="P64" s="93">
        <f>D64*'Bowel Cancer Epi'!$I$59</f>
        <v>2.4965931763617601</v>
      </c>
      <c r="Q64" s="93">
        <f>E64*'Bowel Cancer Epi'!$I$59</f>
        <v>2.0601555466557011</v>
      </c>
      <c r="R64" s="93">
        <f>F64*'Bowel Cancer Epi'!$I$59</f>
        <v>2.0519957956329113</v>
      </c>
      <c r="S64" s="93">
        <f t="shared" si="1"/>
        <v>13.310345370690484</v>
      </c>
      <c r="T64" s="93">
        <f t="shared" si="4"/>
        <v>136.12952264301208</v>
      </c>
      <c r="U64" s="2"/>
      <c r="V64" s="2"/>
      <c r="W64" s="93">
        <f>'Mortal Baseline'!X64*('Bowel Cancer Epi'!$N$59*'Bowel Cancer Epi'!B$99)</f>
        <v>12.633741395501389</v>
      </c>
      <c r="X64" s="93">
        <f>'Mortal Baseline'!Y64*('Bowel Cancer Epi'!$N$59*'Bowel Cancer Epi'!C$99)</f>
        <v>15.992396620403312</v>
      </c>
      <c r="Y64" s="93">
        <f>'Mortal Baseline'!Z64*('Bowel Cancer Epi'!$N$59*'Bowel Cancer Epi'!D$99)</f>
        <v>11.23999797382926</v>
      </c>
      <c r="Z64" s="93">
        <f>'Mortal Baseline'!AA64*('Bowel Cancer Epi'!$N$59*'Bowel Cancer Epi'!E$99)</f>
        <v>6.3766203136870123</v>
      </c>
      <c r="AA64" s="93">
        <f>'Mortal Baseline'!AB64*('Bowel Cancer Epi'!$N$59*'Bowel Cancer Epi'!F$99)</f>
        <v>3.907698650150683</v>
      </c>
      <c r="AB64" s="93">
        <f t="shared" si="2"/>
        <v>50.150454953571661</v>
      </c>
      <c r="AC64" s="2">
        <f>W64/'Mortal Baseline'!X64</f>
        <v>1.1999999999999999E-3</v>
      </c>
      <c r="AD64" s="2">
        <f>X64/'Mortal Baseline'!Y64</f>
        <v>1.1102493931760893E-3</v>
      </c>
      <c r="AE64" s="2">
        <f>Y64/'Mortal Baseline'!Z64</f>
        <v>1.0715490154504471E-3</v>
      </c>
      <c r="AF64" s="2">
        <f>Z64/'Mortal Baseline'!AA64</f>
        <v>1.0392357477690345E-3</v>
      </c>
      <c r="AG64" s="2">
        <f>AA64/'Mortal Baseline'!AB64</f>
        <v>1.0004126903585928E-3</v>
      </c>
      <c r="AH64" s="2">
        <f>SUM(W64:AA64)/SUM('Mortal Baseline'!X64:AB64)</f>
        <v>1.1030831657119497E-3</v>
      </c>
      <c r="AI64" s="58">
        <f>W64*'Stroke Epi'!$X$42</f>
        <v>0.50282290754095527</v>
      </c>
      <c r="AJ64" s="58">
        <f>X64*'Stroke Epi'!$X$42</f>
        <v>0.63649738549205181</v>
      </c>
      <c r="AK64" s="58">
        <f>Y64*'Stroke Epi'!$X$42</f>
        <v>0.44735191935840457</v>
      </c>
      <c r="AL64" s="58">
        <f>Z64*'Stroke Epi'!$X$42</f>
        <v>0.25378948848474309</v>
      </c>
      <c r="AM64" s="58">
        <f>AA64*'Stroke Epi'!$X$42</f>
        <v>0.1555264062759972</v>
      </c>
      <c r="AN64" s="93">
        <f t="shared" si="6"/>
        <v>1.9959881071521519</v>
      </c>
      <c r="AO64" s="93">
        <f t="shared" si="5"/>
        <v>29.740460786998153</v>
      </c>
    </row>
    <row r="65" spans="1:41">
      <c r="A65" s="58">
        <v>67</v>
      </c>
      <c r="B65" s="93">
        <f>'Mortal Baseline'!C65*('Bowel Cancer Epi'!$B$59*'Bowel Cancer Epi'!B$90)</f>
        <v>18.536910255603939</v>
      </c>
      <c r="C65" s="93">
        <f>'Mortal Baseline'!D65*('Bowel Cancer Epi'!$B$59*'Bowel Cancer Epi'!C$90)</f>
        <v>22.554162674376148</v>
      </c>
      <c r="D65" s="93">
        <f>'Mortal Baseline'!E65*('Bowel Cancer Epi'!$B$59*'Bowel Cancer Epi'!D$90)</f>
        <v>14.663724724326531</v>
      </c>
      <c r="E65" s="93">
        <f>'Mortal Baseline'!F65*('Bowel Cancer Epi'!$B$59*'Bowel Cancer Epi'!E$90)</f>
        <v>10.953106500582122</v>
      </c>
      <c r="F65" s="93">
        <f>'Mortal Baseline'!G65*('Bowel Cancer Epi'!$B$59*'Bowel Cancer Epi'!F$90)</f>
        <v>10.620281927255977</v>
      </c>
      <c r="G65" s="93">
        <f t="shared" si="0"/>
        <v>77.328186082144711</v>
      </c>
      <c r="H65" s="2">
        <f>B65/'Mortal Baseline'!C65</f>
        <v>2E-3</v>
      </c>
      <c r="I65" s="2">
        <f>C65/'Mortal Baseline'!D65</f>
        <v>1.8482595420230205E-3</v>
      </c>
      <c r="J65" s="2">
        <f>D65/'Mortal Baseline'!E65</f>
        <v>1.785909092816879E-3</v>
      </c>
      <c r="K65" s="2">
        <f>E65/'Mortal Baseline'!F65</f>
        <v>1.7274821992181817E-3</v>
      </c>
      <c r="L65" s="2">
        <f>F65/'Mortal Baseline'!G65</f>
        <v>1.6577679236681427E-3</v>
      </c>
      <c r="M65" s="2">
        <f>SUM(B65:F65)/SUM('Mortal Baseline'!C65:G65)</f>
        <v>1.8225296052433307E-3</v>
      </c>
      <c r="N65" s="93">
        <f>B65*'Bowel Cancer Epi'!$I$59</f>
        <v>3.1568358165293509</v>
      </c>
      <c r="O65" s="93">
        <f>C65*'Bowel Cancer Epi'!$I$59</f>
        <v>3.8409739034462582</v>
      </c>
      <c r="P65" s="93">
        <f>D65*'Bowel Cancer Epi'!$I$59</f>
        <v>2.4972323205528082</v>
      </c>
      <c r="Q65" s="93">
        <f>E65*'Bowel Cancer Epi'!$I$59</f>
        <v>1.8653140370491355</v>
      </c>
      <c r="R65" s="93">
        <f>F65*'Bowel Cancer Epi'!$I$59</f>
        <v>1.8086340122116931</v>
      </c>
      <c r="S65" s="93">
        <f t="shared" si="1"/>
        <v>13.168990089789245</v>
      </c>
      <c r="T65" s="93">
        <f t="shared" si="4"/>
        <v>149.29851273280133</v>
      </c>
      <c r="U65" s="2"/>
      <c r="V65" s="2"/>
      <c r="W65" s="93">
        <f>'Mortal Baseline'!X65*('Bowel Cancer Epi'!$N$59*'Bowel Cancer Epi'!B$99)</f>
        <v>13.510730287372024</v>
      </c>
      <c r="X65" s="93">
        <f>'Mortal Baseline'!Y65*('Bowel Cancer Epi'!$N$59*'Bowel Cancer Epi'!C$99)</f>
        <v>16.578205690919837</v>
      </c>
      <c r="Y65" s="93">
        <f>'Mortal Baseline'!Z65*('Bowel Cancer Epi'!$N$59*'Bowel Cancer Epi'!D$99)</f>
        <v>10.8150558183317</v>
      </c>
      <c r="Z65" s="93">
        <f>'Mortal Baseline'!AA65*('Bowel Cancer Epi'!$N$59*'Bowel Cancer Epi'!E$99)</f>
        <v>5.7297387669716899</v>
      </c>
      <c r="AA65" s="93">
        <f>'Mortal Baseline'!AB65*('Bowel Cancer Epi'!$N$59*'Bowel Cancer Epi'!F$99)</f>
        <v>3.2406284340209179</v>
      </c>
      <c r="AB65" s="93">
        <f t="shared" si="2"/>
        <v>49.87435899761617</v>
      </c>
      <c r="AC65" s="2">
        <f>W65/'Mortal Baseline'!X65</f>
        <v>1.1999999999999999E-3</v>
      </c>
      <c r="AD65" s="2">
        <f>X65/'Mortal Baseline'!Y65</f>
        <v>1.1102493931760893E-3</v>
      </c>
      <c r="AE65" s="2">
        <f>Y65/'Mortal Baseline'!Z65</f>
        <v>1.0715490154504471E-3</v>
      </c>
      <c r="AF65" s="2">
        <f>Z65/'Mortal Baseline'!AA65</f>
        <v>1.0392357477690345E-3</v>
      </c>
      <c r="AG65" s="2">
        <f>AA65/'Mortal Baseline'!AB65</f>
        <v>1.0004126903585928E-3</v>
      </c>
      <c r="AH65" s="2">
        <f>SUM(W65:AA65)/SUM('Mortal Baseline'!X65:AB65)</f>
        <v>1.1074200520221882E-3</v>
      </c>
      <c r="AI65" s="58">
        <f>W65*'Stroke Epi'!$X$42</f>
        <v>0.53772706543740656</v>
      </c>
      <c r="AJ65" s="58">
        <f>X65*'Stroke Epi'!$X$42</f>
        <v>0.65981258649860952</v>
      </c>
      <c r="AK65" s="58">
        <f>Y65*'Stroke Epi'!$X$42</f>
        <v>0.43043922156960168</v>
      </c>
      <c r="AL65" s="58">
        <f>Z65*'Stroke Epi'!$X$42</f>
        <v>0.22804360292547327</v>
      </c>
      <c r="AM65" s="58">
        <f>AA65*'Stroke Epi'!$X$42</f>
        <v>0.12897701167403253</v>
      </c>
      <c r="AN65" s="93">
        <f t="shared" si="6"/>
        <v>1.9849994881051236</v>
      </c>
      <c r="AO65" s="93">
        <f t="shared" si="5"/>
        <v>31.725460275103277</v>
      </c>
    </row>
    <row r="66" spans="1:41">
      <c r="A66" s="58">
        <v>68</v>
      </c>
      <c r="B66" s="93">
        <f>'Mortal Baseline'!C66*('Bowel Cancer Epi'!$B$59*'Bowel Cancer Epi'!B$90)</f>
        <v>19.384727370616709</v>
      </c>
      <c r="C66" s="93">
        <f>'Mortal Baseline'!D66*('Bowel Cancer Epi'!$B$59*'Bowel Cancer Epi'!C$90)</f>
        <v>23.380077442191272</v>
      </c>
      <c r="D66" s="93">
        <f>'Mortal Baseline'!E66*('Bowel Cancer Epi'!$B$59*'Bowel Cancer Epi'!D$90)</f>
        <v>14.59514091313067</v>
      </c>
      <c r="E66" s="93">
        <f>'Mortal Baseline'!F66*('Bowel Cancer Epi'!$B$59*'Bowel Cancer Epi'!E$90)</f>
        <v>9.8647062414741082</v>
      </c>
      <c r="F66" s="93">
        <f>'Mortal Baseline'!G66*('Bowel Cancer Epi'!$B$59*'Bowel Cancer Epi'!F$90)</f>
        <v>9.2790616732909132</v>
      </c>
      <c r="G66" s="93">
        <f t="shared" si="0"/>
        <v>76.503713640703666</v>
      </c>
      <c r="H66" s="2">
        <f>B66/'Mortal Baseline'!C66</f>
        <v>2E-3</v>
      </c>
      <c r="I66" s="2">
        <f>C66/'Mortal Baseline'!D66</f>
        <v>1.8482595420230208E-3</v>
      </c>
      <c r="J66" s="2">
        <f>D66/'Mortal Baseline'!E66</f>
        <v>1.785909092816879E-3</v>
      </c>
      <c r="K66" s="2">
        <f>E66/'Mortal Baseline'!F66</f>
        <v>1.7274821992181817E-3</v>
      </c>
      <c r="L66" s="2">
        <f>F66/'Mortal Baseline'!G66</f>
        <v>1.6577679236681427E-3</v>
      </c>
      <c r="M66" s="2">
        <f>SUM(B66:F66)/SUM('Mortal Baseline'!C66:G66)</f>
        <v>1.8292561738715689E-3</v>
      </c>
      <c r="N66" s="93">
        <f>B66*'Bowel Cancer Epi'!$I$59</f>
        <v>3.3012190712160256</v>
      </c>
      <c r="O66" s="93">
        <f>C66*'Bowel Cancer Epi'!$I$59</f>
        <v>3.9816271884051737</v>
      </c>
      <c r="P66" s="93">
        <f>D66*'Bowel Cancer Epi'!$I$59</f>
        <v>2.4855524975061534</v>
      </c>
      <c r="Q66" s="93">
        <f>E66*'Bowel Cancer Epi'!$I$59</f>
        <v>1.6799594729230407</v>
      </c>
      <c r="R66" s="93">
        <f>F66*'Bowel Cancer Epi'!$I$59</f>
        <v>1.5802242029614426</v>
      </c>
      <c r="S66" s="93">
        <f t="shared" si="1"/>
        <v>13.028582433011836</v>
      </c>
      <c r="T66" s="93">
        <f t="shared" si="4"/>
        <v>162.32709516581318</v>
      </c>
      <c r="U66" s="2"/>
      <c r="V66" s="2"/>
      <c r="W66" s="93">
        <f>'Mortal Baseline'!X66*('Bowel Cancer Epi'!$N$59*'Bowel Cancer Epi'!B$99)</f>
        <v>14.421028626197039</v>
      </c>
      <c r="X66" s="93">
        <f>'Mortal Baseline'!Y66*('Bowel Cancer Epi'!$N$59*'Bowel Cancer Epi'!C$99)</f>
        <v>17.082049647643849</v>
      </c>
      <c r="Y66" s="93">
        <f>'Mortal Baseline'!Z66*('Bowel Cancer Epi'!$N$59*'Bowel Cancer Epi'!D$99)</f>
        <v>10.343823570846732</v>
      </c>
      <c r="Z66" s="93">
        <f>'Mortal Baseline'!AA66*('Bowel Cancer Epi'!$N$59*'Bowel Cancer Epi'!E$99)</f>
        <v>5.1178466256028221</v>
      </c>
      <c r="AA66" s="93">
        <f>'Mortal Baseline'!AB66*('Bowel Cancer Epi'!$N$59*'Bowel Cancer Epi'!F$99)</f>
        <v>2.6331988248931535</v>
      </c>
      <c r="AB66" s="93">
        <f t="shared" si="2"/>
        <v>49.597947295183602</v>
      </c>
      <c r="AC66" s="2">
        <f>W66/'Mortal Baseline'!X66</f>
        <v>1.1999999999999999E-3</v>
      </c>
      <c r="AD66" s="2">
        <f>X66/'Mortal Baseline'!Y66</f>
        <v>1.1102493931760893E-3</v>
      </c>
      <c r="AE66" s="2">
        <f>Y66/'Mortal Baseline'!Z66</f>
        <v>1.0715490154504471E-3</v>
      </c>
      <c r="AF66" s="2">
        <f>Z66/'Mortal Baseline'!AA66</f>
        <v>1.0392357477690345E-3</v>
      </c>
      <c r="AG66" s="2">
        <f>AA66/'Mortal Baseline'!AB66</f>
        <v>1.0004126903585928E-3</v>
      </c>
      <c r="AH66" s="2">
        <f>SUM(W66:AA66)/SUM('Mortal Baseline'!X66:AB66)</f>
        <v>1.1117328410581735E-3</v>
      </c>
      <c r="AI66" s="58">
        <f>W66*'Stroke Epi'!$X$42</f>
        <v>0.57395693932264213</v>
      </c>
      <c r="AJ66" s="58">
        <f>X66*'Stroke Epi'!$X$42</f>
        <v>0.67986557597622521</v>
      </c>
      <c r="AK66" s="58">
        <f>Y66*'Stroke Epi'!$X$42</f>
        <v>0.41168417811969998</v>
      </c>
      <c r="AL66" s="58">
        <f>Z66*'Stroke Epi'!$X$42</f>
        <v>0.20369029569899233</v>
      </c>
      <c r="AM66" s="58">
        <f>AA66*'Stroke Epi'!$X$42</f>
        <v>0.10480131323074751</v>
      </c>
      <c r="AN66" s="93">
        <f t="shared" si="6"/>
        <v>1.9739983023483072</v>
      </c>
      <c r="AO66" s="93">
        <f t="shared" si="5"/>
        <v>33.699458577451587</v>
      </c>
    </row>
    <row r="67" spans="1:41">
      <c r="A67" s="58">
        <v>69</v>
      </c>
      <c r="B67" s="93">
        <f>'Mortal Baseline'!C67*('Bowel Cancer Epi'!$B$59*'Bowel Cancer Epi'!B$90)</f>
        <v>20.241132818687525</v>
      </c>
      <c r="C67" s="93">
        <f>'Mortal Baseline'!D67*('Bowel Cancer Epi'!$B$59*'Bowel Cancer Epi'!C$90)</f>
        <v>24.116031865986127</v>
      </c>
      <c r="D67" s="93">
        <f>'Mortal Baseline'!E67*('Bowel Cancer Epi'!$B$59*'Bowel Cancer Epi'!D$90)</f>
        <v>14.451329403284177</v>
      </c>
      <c r="E67" s="93">
        <f>'Mortal Baseline'!F67*('Bowel Cancer Epi'!$B$59*'Bowel Cancer Epi'!E$90)</f>
        <v>8.8398622282993973</v>
      </c>
      <c r="F67" s="93">
        <f>'Mortal Baseline'!G67*('Bowel Cancer Epi'!$B$59*'Bowel Cancer Epi'!F$90)</f>
        <v>8.0346331980803001</v>
      </c>
      <c r="G67" s="93">
        <f t="shared" si="0"/>
        <v>75.682989514337521</v>
      </c>
      <c r="H67" s="2">
        <f>B67/'Mortal Baseline'!C67</f>
        <v>2E-3</v>
      </c>
      <c r="I67" s="2">
        <f>C67/'Mortal Baseline'!D67</f>
        <v>1.8482595420230208E-3</v>
      </c>
      <c r="J67" s="2">
        <f>D67/'Mortal Baseline'!E67</f>
        <v>1.785909092816879E-3</v>
      </c>
      <c r="K67" s="2">
        <f>E67/'Mortal Baseline'!F67</f>
        <v>1.7274821992181817E-3</v>
      </c>
      <c r="L67" s="2">
        <f>F67/'Mortal Baseline'!G67</f>
        <v>1.6577679236681427E-3</v>
      </c>
      <c r="M67" s="2">
        <f>SUM(B67:F67)/SUM('Mortal Baseline'!C67:G67)</f>
        <v>1.8358852572537753E-3</v>
      </c>
      <c r="N67" s="93">
        <f>B67*'Bowel Cancer Epi'!$I$59</f>
        <v>3.4470649190224858</v>
      </c>
      <c r="O67" s="93">
        <f>C67*'Bowel Cancer Epi'!$I$59</f>
        <v>4.1069602267774377</v>
      </c>
      <c r="P67" s="93">
        <f>D67*'Bowel Cancer Epi'!$I$59</f>
        <v>2.4610613973792956</v>
      </c>
      <c r="Q67" s="93">
        <f>E67*'Bowel Cancer Epi'!$I$59</f>
        <v>1.5054285374793874</v>
      </c>
      <c r="R67" s="93">
        <f>F67*'Bowel Cancer Epi'!$I$59</f>
        <v>1.3682980336330752</v>
      </c>
      <c r="S67" s="93">
        <f t="shared" si="1"/>
        <v>12.888813114291683</v>
      </c>
      <c r="T67" s="93">
        <f t="shared" si="4"/>
        <v>175.21590828010486</v>
      </c>
      <c r="U67" s="2"/>
      <c r="V67" s="2"/>
      <c r="W67" s="93">
        <f>'Mortal Baseline'!X67*('Bowel Cancer Epi'!$N$59*'Bowel Cancer Epi'!B$99)</f>
        <v>15.358097505990104</v>
      </c>
      <c r="X67" s="93">
        <f>'Mortal Baseline'!Y67*('Bowel Cancer Epi'!$N$59*'Bowel Cancer Epi'!C$99)</f>
        <v>17.488902880502206</v>
      </c>
      <c r="Y67" s="93">
        <f>'Mortal Baseline'!Z67*('Bowel Cancer Epi'!$N$59*'Bowel Cancer Epi'!D$99)</f>
        <v>9.831991428647207</v>
      </c>
      <c r="Z67" s="93">
        <f>'Mortal Baseline'!AA67*('Bowel Cancer Epi'!$N$59*'Bowel Cancer Epi'!E$99)</f>
        <v>4.5458397342404115</v>
      </c>
      <c r="AA67" s="93">
        <f>'Mortal Baseline'!AB67*('Bowel Cancer Epi'!$N$59*'Bowel Cancer Epi'!F$99)</f>
        <v>2.0943371184503272</v>
      </c>
      <c r="AB67" s="93">
        <f t="shared" si="2"/>
        <v>49.319168667830255</v>
      </c>
      <c r="AC67" s="2">
        <f>W67/'Mortal Baseline'!X67</f>
        <v>1.1999999999999999E-3</v>
      </c>
      <c r="AD67" s="2">
        <f>X67/'Mortal Baseline'!Y67</f>
        <v>1.1102493931760893E-3</v>
      </c>
      <c r="AE67" s="2">
        <f>Y67/'Mortal Baseline'!Z67</f>
        <v>1.0715490154504471E-3</v>
      </c>
      <c r="AF67" s="2">
        <f>Z67/'Mortal Baseline'!AA67</f>
        <v>1.0392357477690345E-3</v>
      </c>
      <c r="AG67" s="2">
        <f>AA67/'Mortal Baseline'!AB67</f>
        <v>1.0004126903585928E-3</v>
      </c>
      <c r="AH67" s="2">
        <f>SUM(W67:AA67)/SUM('Mortal Baseline'!X67:AB67)</f>
        <v>1.1159742045823895E-3</v>
      </c>
      <c r="AI67" s="58">
        <f>W67*'Stroke Epi'!$X$42</f>
        <v>0.61125228073840621</v>
      </c>
      <c r="AJ67" s="58">
        <f>X67*'Stroke Epi'!$X$42</f>
        <v>0.69605833464398781</v>
      </c>
      <c r="AK67" s="58">
        <f>Y67*'Stroke Epi'!$X$42</f>
        <v>0.39131325886015889</v>
      </c>
      <c r="AL67" s="58">
        <f>Z67*'Stroke Epi'!$X$42</f>
        <v>0.18092442142276838</v>
      </c>
      <c r="AM67" s="58">
        <f>AA67*'Stroke Epi'!$X$42</f>
        <v>8.3354617314323032E-2</v>
      </c>
      <c r="AN67" s="93">
        <f t="shared" si="6"/>
        <v>1.9629029129796445</v>
      </c>
      <c r="AO67" s="93">
        <f t="shared" si="5"/>
        <v>35.66236149043123</v>
      </c>
    </row>
    <row r="68" spans="1:41">
      <c r="A68" s="58">
        <v>70</v>
      </c>
      <c r="B68" s="93">
        <f>'Mortal Baseline'!C68*('Bowel Cancer Epi'!$B$60*'Bowel Cancer Epi'!B$90)</f>
        <v>32.713819790698366</v>
      </c>
      <c r="C68" s="93">
        <f>'Mortal Baseline'!D68*('Bowel Cancer Epi'!$B$60*'Bowel Cancer Epi'!C$90)</f>
        <v>38.36266349989554</v>
      </c>
      <c r="D68" s="93">
        <f>'Mortal Baseline'!E68*('Bowel Cancer Epi'!$B$60*'Bowel Cancer Epi'!D$90)</f>
        <v>22.057983153835739</v>
      </c>
      <c r="E68" s="93">
        <f>'Mortal Baseline'!F68*('Bowel Cancer Epi'!$B$60*'Bowel Cancer Epi'!E$90)</f>
        <v>12.220848349603958</v>
      </c>
      <c r="F68" s="93">
        <f>'Mortal Baseline'!G68*('Bowel Cancer Epi'!$B$60*'Bowel Cancer Epi'!F$90)</f>
        <v>10.684884837197833</v>
      </c>
      <c r="G68" s="93">
        <f t="shared" ref="G68:G98" si="7">SUM(B68:F68)</f>
        <v>116.04019963123142</v>
      </c>
      <c r="H68" s="2">
        <f>B68/'Mortal Baseline'!C68</f>
        <v>3.0999999999999999E-3</v>
      </c>
      <c r="I68" s="2">
        <f>C68/'Mortal Baseline'!D68</f>
        <v>2.864802290135682E-3</v>
      </c>
      <c r="J68" s="2">
        <f>D68/'Mortal Baseline'!E68</f>
        <v>2.7681590938661623E-3</v>
      </c>
      <c r="K68" s="2">
        <f>E68/'Mortal Baseline'!F68</f>
        <v>2.6775974087881816E-3</v>
      </c>
      <c r="L68" s="2">
        <f>F68/'Mortal Baseline'!G68</f>
        <v>2.5695402816856209E-3</v>
      </c>
      <c r="M68" s="2">
        <f>SUM(B68:F68)/SUM('Mortal Baseline'!C68:G68)</f>
        <v>2.8556893801806554E-3</v>
      </c>
      <c r="N68" s="93">
        <f>B68*'Bowel Cancer Epi'!$I$60</f>
        <v>6.6572623274071168</v>
      </c>
      <c r="O68" s="93">
        <f>C68*'Bowel Cancer Epi'!$I$60</f>
        <v>7.8068020222287418</v>
      </c>
      <c r="P68" s="93">
        <f>D68*'Bowel Cancer Epi'!$I$60</f>
        <v>4.4887995718055729</v>
      </c>
      <c r="Q68" s="93">
        <f>E68*'Bowel Cancer Epi'!$I$60</f>
        <v>2.4869426391444054</v>
      </c>
      <c r="R68" s="93">
        <f>F68*'Bowel Cancer Epi'!$I$60</f>
        <v>2.1743740643697591</v>
      </c>
      <c r="S68" s="93">
        <f t="shared" ref="S68:S98" si="8">SUM(N68:R68)</f>
        <v>23.614180624955594</v>
      </c>
      <c r="T68" s="93">
        <f t="shared" si="4"/>
        <v>198.83008890506045</v>
      </c>
      <c r="U68" s="2"/>
      <c r="V68" s="2"/>
      <c r="W68" s="93">
        <f>'Mortal Baseline'!X68*('Bowel Cancer Epi'!$N$60*'Bowel Cancer Epi'!B$99)</f>
        <v>24.47346620827377</v>
      </c>
      <c r="X68" s="93">
        <f>'Mortal Baseline'!Y68*('Bowel Cancer Epi'!$N$60*'Bowel Cancer Epi'!C$99)</f>
        <v>26.680880241101278</v>
      </c>
      <c r="Y68" s="93">
        <f>'Mortal Baseline'!Z68*('Bowel Cancer Epi'!$N$60*'Bowel Cancer Epi'!D$99)</f>
        <v>13.930484562895735</v>
      </c>
      <c r="Z68" s="93">
        <f>'Mortal Baseline'!AA68*('Bowel Cancer Epi'!$N$60*'Bowel Cancer Epi'!E$99)</f>
        <v>6.0261785287464393</v>
      </c>
      <c r="AA68" s="93">
        <f>'Mortal Baseline'!AB68*('Bowel Cancer Epi'!$N$60*'Bowel Cancer Epi'!F$99)</f>
        <v>2.4436399062429119</v>
      </c>
      <c r="AB68" s="93">
        <f t="shared" ref="AB68:AB98" si="9">SUM(W68:AA68)</f>
        <v>73.554649447260132</v>
      </c>
      <c r="AC68" s="2">
        <f>W68/'Mortal Baseline'!X68</f>
        <v>1.8E-3</v>
      </c>
      <c r="AD68" s="2">
        <f>X68/'Mortal Baseline'!Y68</f>
        <v>1.6653740897641339E-3</v>
      </c>
      <c r="AE68" s="2">
        <f>Y68/'Mortal Baseline'!Z68</f>
        <v>1.6073235231756707E-3</v>
      </c>
      <c r="AF68" s="2">
        <f>Z68/'Mortal Baseline'!AA68</f>
        <v>1.558853621653552E-3</v>
      </c>
      <c r="AG68" s="2">
        <f>AA68/'Mortal Baseline'!AB68</f>
        <v>1.5006190355378892E-3</v>
      </c>
      <c r="AH68" s="2">
        <f>SUM(W68:AA68)/SUM('Mortal Baseline'!X68:AB68)</f>
        <v>1.68015835165019E-3</v>
      </c>
      <c r="AI68" s="58">
        <f>W68*'Stroke Epi'!$X$43</f>
        <v>1.0792798597848732</v>
      </c>
      <c r="AJ68" s="58">
        <f>X68*'Stroke Epi'!$X$43</f>
        <v>1.1766268186325664</v>
      </c>
      <c r="AK68" s="58">
        <f>Y68*'Stroke Epi'!$X$43</f>
        <v>0.61433436922370188</v>
      </c>
      <c r="AL68" s="58">
        <f>Z68*'Stroke Epi'!$X$43</f>
        <v>0.26575447311771799</v>
      </c>
      <c r="AM68" s="58">
        <f>AA68*'Stroke Epi'!$X$43</f>
        <v>0.10776451986531242</v>
      </c>
      <c r="AN68" s="93">
        <f t="shared" si="6"/>
        <v>3.243760040624172</v>
      </c>
      <c r="AO68" s="93">
        <f t="shared" si="5"/>
        <v>38.906121531055405</v>
      </c>
    </row>
    <row r="69" spans="1:41">
      <c r="A69" s="58">
        <v>71</v>
      </c>
      <c r="B69" s="93">
        <f>'Mortal Baseline'!C69*('Bowel Cancer Epi'!$B$60*'Bowel Cancer Epi'!B$90)</f>
        <v>33.714833499052808</v>
      </c>
      <c r="C69" s="93">
        <f>'Mortal Baseline'!D69*('Bowel Cancer Epi'!$B$60*'Bowel Cancer Epi'!C$90)</f>
        <v>38.768087044311486</v>
      </c>
      <c r="D69" s="93">
        <f>'Mortal Baseline'!E69*('Bowel Cancer Epi'!$B$60*'Bowel Cancer Epi'!D$90)</f>
        <v>21.374458206868031</v>
      </c>
      <c r="E69" s="93">
        <f>'Mortal Baseline'!F69*('Bowel Cancer Epi'!$B$60*'Bowel Cancer Epi'!E$90)</f>
        <v>10.740998402559493</v>
      </c>
      <c r="F69" s="93">
        <f>'Mortal Baseline'!G69*('Bowel Cancer Epi'!$B$60*'Bowel Cancer Epi'!F$90)</f>
        <v>8.988023716145829</v>
      </c>
      <c r="G69" s="93">
        <f t="shared" si="7"/>
        <v>113.58640086893764</v>
      </c>
      <c r="H69" s="2">
        <f>B69/'Mortal Baseline'!C69</f>
        <v>3.0999999999999999E-3</v>
      </c>
      <c r="I69" s="2">
        <f>C69/'Mortal Baseline'!D69</f>
        <v>2.864802290135682E-3</v>
      </c>
      <c r="J69" s="2">
        <f>D69/'Mortal Baseline'!E69</f>
        <v>2.7681590938661623E-3</v>
      </c>
      <c r="K69" s="2">
        <f>E69/'Mortal Baseline'!F69</f>
        <v>2.6775974087881816E-3</v>
      </c>
      <c r="L69" s="2">
        <f>F69/'Mortal Baseline'!G69</f>
        <v>2.5695402816856209E-3</v>
      </c>
      <c r="M69" s="2">
        <f>SUM(B69:F69)/SUM('Mortal Baseline'!C69:G69)</f>
        <v>2.8655075960891539E-3</v>
      </c>
      <c r="N69" s="93">
        <f>B69*'Bowel Cancer Epi'!$I$60</f>
        <v>6.8609686170572459</v>
      </c>
      <c r="O69" s="93">
        <f>C69*'Bowel Cancer Epi'!$I$60</f>
        <v>7.8893057135173867</v>
      </c>
      <c r="P69" s="93">
        <f>D69*'Bowel Cancer Epi'!$I$60</f>
        <v>4.3497022450976441</v>
      </c>
      <c r="Q69" s="93">
        <f>E69*'Bowel Cancer Epi'!$I$60</f>
        <v>2.1857931749208568</v>
      </c>
      <c r="R69" s="93">
        <f>F69*'Bowel Cancer Epi'!$I$60</f>
        <v>1.8290628262356761</v>
      </c>
      <c r="S69" s="93">
        <f t="shared" si="8"/>
        <v>23.114832576828814</v>
      </c>
      <c r="T69" s="93">
        <f t="shared" ref="T69:T98" si="10">T68+S69</f>
        <v>221.94492148188925</v>
      </c>
      <c r="U69" s="2"/>
      <c r="V69" s="2"/>
      <c r="W69" s="93">
        <f>'Mortal Baseline'!X69*('Bowel Cancer Epi'!$N$60*'Bowel Cancer Epi'!B$99)</f>
        <v>25.75941690323647</v>
      </c>
      <c r="X69" s="93">
        <f>'Mortal Baseline'!Y69*('Bowel Cancer Epi'!$N$60*'Bowel Cancer Epi'!C$99)</f>
        <v>26.774793143299537</v>
      </c>
      <c r="Y69" s="93">
        <f>'Mortal Baseline'!Z69*('Bowel Cancer Epi'!$N$60*'Bowel Cancer Epi'!D$99)</f>
        <v>12.989097372151461</v>
      </c>
      <c r="Z69" s="93">
        <f>'Mortal Baseline'!AA69*('Bowel Cancer Epi'!$N$60*'Bowel Cancer Epi'!E$99)</f>
        <v>5.2672798222410986</v>
      </c>
      <c r="AA69" s="93">
        <f>'Mortal Baseline'!AB69*('Bowel Cancer Epi'!$N$60*'Bowel Cancer Epi'!F$99)</f>
        <v>1.8452748116296953</v>
      </c>
      <c r="AB69" s="93">
        <f t="shared" si="9"/>
        <v>72.635862052558252</v>
      </c>
      <c r="AC69" s="2">
        <f>W69/'Mortal Baseline'!X69</f>
        <v>1.7999999999999997E-3</v>
      </c>
      <c r="AD69" s="2">
        <f>X69/'Mortal Baseline'!Y69</f>
        <v>1.6653740897641339E-3</v>
      </c>
      <c r="AE69" s="2">
        <f>Y69/'Mortal Baseline'!Z69</f>
        <v>1.6073235231756707E-3</v>
      </c>
      <c r="AF69" s="2">
        <f>Z69/'Mortal Baseline'!AA69</f>
        <v>1.558853621653552E-3</v>
      </c>
      <c r="AG69" s="2">
        <f>AA69/'Mortal Baseline'!AB69</f>
        <v>1.5006190355378892E-3</v>
      </c>
      <c r="AH69" s="2">
        <f>SUM(W69:AA69)/SUM('Mortal Baseline'!X69:AB69)</f>
        <v>1.6861495142993434E-3</v>
      </c>
      <c r="AI69" s="58">
        <f>W69*'Stroke Epi'!$X$43</f>
        <v>1.1359902854327284</v>
      </c>
      <c r="AJ69" s="58">
        <f>X69*'Stroke Epi'!$X$43</f>
        <v>1.1807683776195095</v>
      </c>
      <c r="AK69" s="58">
        <f>Y69*'Stroke Epi'!$X$43</f>
        <v>0.57281919411187943</v>
      </c>
      <c r="AL69" s="58">
        <f>Z69*'Stroke Epi'!$X$43</f>
        <v>0.23228704016083246</v>
      </c>
      <c r="AM69" s="58">
        <f>AA69*'Stroke Epi'!$X$43</f>
        <v>8.1376619192869565E-2</v>
      </c>
      <c r="AN69" s="93">
        <f t="shared" si="6"/>
        <v>3.2032415165178194</v>
      </c>
      <c r="AO69" s="93">
        <f t="shared" ref="AO69:AO98" si="11">AO68+AN69</f>
        <v>42.109363047573225</v>
      </c>
    </row>
    <row r="70" spans="1:41">
      <c r="A70" s="58">
        <v>72</v>
      </c>
      <c r="B70" s="93">
        <f>'Mortal Baseline'!C70*('Bowel Cancer Epi'!$B$60*'Bowel Cancer Epi'!B$90)</f>
        <v>34.707188652767954</v>
      </c>
      <c r="C70" s="93">
        <f>'Mortal Baseline'!D70*('Bowel Cancer Epi'!$B$60*'Bowel Cancer Epi'!C$90)</f>
        <v>38.983071056906645</v>
      </c>
      <c r="D70" s="93">
        <f>'Mortal Baseline'!E70*('Bowel Cancer Epi'!$B$60*'Bowel Cancer Epi'!D$90)</f>
        <v>20.58894311512044</v>
      </c>
      <c r="E70" s="93">
        <f>'Mortal Baseline'!F70*('Bowel Cancer Epi'!$B$60*'Bowel Cancer Epi'!E$90)</f>
        <v>9.404161865361111</v>
      </c>
      <c r="F70" s="93">
        <f>'Mortal Baseline'!G70*('Bowel Cancer Epi'!$B$60*'Bowel Cancer Epi'!F$90)</f>
        <v>7.4892552690223315</v>
      </c>
      <c r="G70" s="93">
        <f t="shared" si="7"/>
        <v>111.17261995917848</v>
      </c>
      <c r="H70" s="2">
        <f>B70/'Mortal Baseline'!C70</f>
        <v>3.0999999999999995E-3</v>
      </c>
      <c r="I70" s="2">
        <f>C70/'Mortal Baseline'!D70</f>
        <v>2.864802290135682E-3</v>
      </c>
      <c r="J70" s="2">
        <f>D70/'Mortal Baseline'!E70</f>
        <v>2.7681590938661623E-3</v>
      </c>
      <c r="K70" s="2">
        <f>E70/'Mortal Baseline'!F70</f>
        <v>2.6775974087881816E-3</v>
      </c>
      <c r="L70" s="2">
        <f>F70/'Mortal Baseline'!G70</f>
        <v>2.5695402816856209E-3</v>
      </c>
      <c r="M70" s="2">
        <f>SUM(B70:F70)/SUM('Mortal Baseline'!C70:G70)</f>
        <v>2.8750525848134606E-3</v>
      </c>
      <c r="N70" s="93">
        <f>B70*'Bowel Cancer Epi'!$I$60</f>
        <v>7.0629128908382786</v>
      </c>
      <c r="O70" s="93">
        <f>C70*'Bowel Cancer Epi'!$I$60</f>
        <v>7.9330549600805016</v>
      </c>
      <c r="P70" s="93">
        <f>D70*'Bowel Cancer Epi'!$I$60</f>
        <v>4.1898499239270093</v>
      </c>
      <c r="Q70" s="93">
        <f>E70*'Bowel Cancer Epi'!$I$60</f>
        <v>1.9137469396009859</v>
      </c>
      <c r="R70" s="93">
        <f>F70*'Bowel Cancer Epi'!$I$60</f>
        <v>1.5240634472460444</v>
      </c>
      <c r="S70" s="93">
        <f t="shared" si="8"/>
        <v>22.623628161692821</v>
      </c>
      <c r="T70" s="93">
        <f t="shared" si="10"/>
        <v>244.56854964358206</v>
      </c>
      <c r="U70" s="2"/>
      <c r="V70" s="2"/>
      <c r="W70" s="93">
        <f>'Mortal Baseline'!X70*('Bowel Cancer Epi'!$N$60*'Bowel Cancer Epi'!B$99)</f>
        <v>27.042801818400836</v>
      </c>
      <c r="X70" s="93">
        <f>'Mortal Baseline'!Y70*('Bowel Cancer Epi'!$N$60*'Bowel Cancer Epi'!C$99)</f>
        <v>26.68930992920285</v>
      </c>
      <c r="Y70" s="93">
        <f>'Mortal Baseline'!Z70*('Bowel Cancer Epi'!$N$60*'Bowel Cancer Epi'!D$99)</f>
        <v>12.037095521570571</v>
      </c>
      <c r="Z70" s="93">
        <f>'Mortal Baseline'!AA70*('Bowel Cancer Epi'!$N$60*'Bowel Cancer Epi'!E$99)</f>
        <v>4.5877694501696133</v>
      </c>
      <c r="AA70" s="93">
        <f>'Mortal Baseline'!AB70*('Bowel Cancer Epi'!$N$60*'Bowel Cancer Epi'!F$99)</f>
        <v>1.361002486730853</v>
      </c>
      <c r="AB70" s="93">
        <f t="shared" si="9"/>
        <v>71.717979206074716</v>
      </c>
      <c r="AC70" s="2">
        <f>W70/'Mortal Baseline'!X70</f>
        <v>1.8E-3</v>
      </c>
      <c r="AD70" s="2">
        <f>X70/'Mortal Baseline'!Y70</f>
        <v>1.6653740897641339E-3</v>
      </c>
      <c r="AE70" s="2">
        <f>Y70/'Mortal Baseline'!Z70</f>
        <v>1.6073235231756707E-3</v>
      </c>
      <c r="AF70" s="2">
        <f>Z70/'Mortal Baseline'!AA70</f>
        <v>1.5588536216535518E-3</v>
      </c>
      <c r="AG70" s="2">
        <f>AA70/'Mortal Baseline'!AB70</f>
        <v>1.5006190355378892E-3</v>
      </c>
      <c r="AH70" s="2">
        <f>SUM(W70:AA70)/SUM('Mortal Baseline'!X70:AB70)</f>
        <v>1.6919126289584255E-3</v>
      </c>
      <c r="AI70" s="58">
        <f>W70*'Stroke Epi'!$X$43</f>
        <v>1.1925875601914768</v>
      </c>
      <c r="AJ70" s="58">
        <f>X70*'Stroke Epi'!$X$43</f>
        <v>1.1769985678778456</v>
      </c>
      <c r="AK70" s="58">
        <f>Y70*'Stroke Epi'!$X$43</f>
        <v>0.53083591250126216</v>
      </c>
      <c r="AL70" s="58">
        <f>Z70*'Stroke Epi'!$X$43</f>
        <v>0.20232063275247994</v>
      </c>
      <c r="AM70" s="58">
        <f>AA70*'Stroke Epi'!$X$43</f>
        <v>6.0020209664830619E-2</v>
      </c>
      <c r="AN70" s="93">
        <f t="shared" si="6"/>
        <v>3.1627628829878951</v>
      </c>
      <c r="AO70" s="93">
        <f t="shared" si="11"/>
        <v>45.272125930561117</v>
      </c>
    </row>
    <row r="71" spans="1:41">
      <c r="A71" s="58">
        <v>73</v>
      </c>
      <c r="B71" s="93">
        <f>'Mortal Baseline'!C71*('Bowel Cancer Epi'!$B$60*'Bowel Cancer Epi'!B$90)</f>
        <v>35.69465793326809</v>
      </c>
      <c r="C71" s="93">
        <f>'Mortal Baseline'!D71*('Bowel Cancer Epi'!$B$60*'Bowel Cancer Epi'!C$90)</f>
        <v>39.008004794353539</v>
      </c>
      <c r="D71" s="93">
        <f>'Mortal Baseline'!E71*('Bowel Cancer Epi'!$B$60*'Bowel Cancer Epi'!D$90)</f>
        <v>19.708777550263921</v>
      </c>
      <c r="E71" s="93">
        <f>'Mortal Baseline'!F71*('Bowel Cancer Epi'!$B$60*'Bowel Cancer Epi'!E$90)</f>
        <v>8.2061793767738092</v>
      </c>
      <c r="F71" s="93">
        <f>'Mortal Baseline'!G71*('Bowel Cancer Epi'!$B$60*'Bowel Cancer Epi'!F$90)</f>
        <v>6.1807462029276836</v>
      </c>
      <c r="G71" s="93">
        <f t="shared" si="7"/>
        <v>108.79836585758703</v>
      </c>
      <c r="H71" s="2">
        <f>B71/'Mortal Baseline'!C71</f>
        <v>3.0999999999999999E-3</v>
      </c>
      <c r="I71" s="2">
        <f>C71/'Mortal Baseline'!D71</f>
        <v>2.864802290135682E-3</v>
      </c>
      <c r="J71" s="2">
        <f>D71/'Mortal Baseline'!E71</f>
        <v>2.7681590938661623E-3</v>
      </c>
      <c r="K71" s="2">
        <f>E71/'Mortal Baseline'!F71</f>
        <v>2.6775974087881811E-3</v>
      </c>
      <c r="L71" s="2">
        <f>F71/'Mortal Baseline'!G71</f>
        <v>2.5695402816856209E-3</v>
      </c>
      <c r="M71" s="2">
        <f>SUM(B71:F71)/SUM('Mortal Baseline'!C71:G71)</f>
        <v>2.8843174029803027E-3</v>
      </c>
      <c r="N71" s="93">
        <f>B71*'Bowel Cancer Epi'!$I$60</f>
        <v>7.2638628894200554</v>
      </c>
      <c r="O71" s="93">
        <f>C71*'Bowel Cancer Epi'!$I$60</f>
        <v>7.9381289756509448</v>
      </c>
      <c r="P71" s="93">
        <f>D71*'Bowel Cancer Epi'!$I$60</f>
        <v>4.0107362314787078</v>
      </c>
      <c r="Q71" s="93">
        <f>E71*'Bowel Cancer Epi'!$I$60</f>
        <v>1.6699575031734701</v>
      </c>
      <c r="R71" s="93">
        <f>F71*'Bowel Cancer Epi'!$I$60</f>
        <v>1.2577818522957835</v>
      </c>
      <c r="S71" s="93">
        <f t="shared" si="8"/>
        <v>22.140467452018964</v>
      </c>
      <c r="T71" s="93">
        <f t="shared" si="10"/>
        <v>266.70901709560104</v>
      </c>
      <c r="U71" s="2"/>
      <c r="V71" s="2"/>
      <c r="W71" s="93">
        <f>'Mortal Baseline'!X71*('Bowel Cancer Epi'!$N$60*'Bowel Cancer Epi'!B$99)</f>
        <v>28.319272889446314</v>
      </c>
      <c r="X71" s="93">
        <f>'Mortal Baseline'!Y71*('Bowel Cancer Epi'!$N$60*'Bowel Cancer Epi'!C$99)</f>
        <v>26.427879560898315</v>
      </c>
      <c r="Y71" s="93">
        <f>'Mortal Baseline'!Z71*('Bowel Cancer Epi'!$N$60*'Bowel Cancer Epi'!D$99)</f>
        <v>11.08844887430239</v>
      </c>
      <c r="Z71" s="93">
        <f>'Mortal Baseline'!AA71*('Bowel Cancer Epi'!$N$60*'Bowel Cancer Epi'!E$99)</f>
        <v>3.9856162056127893</v>
      </c>
      <c r="AA71" s="93">
        <f>'Mortal Baseline'!AB71*('Bowel Cancer Epi'!$N$60*'Bowel Cancer Epi'!F$99)</f>
        <v>0.97998384402348937</v>
      </c>
      <c r="AB71" s="93">
        <f t="shared" si="9"/>
        <v>70.801201374283295</v>
      </c>
      <c r="AC71" s="2">
        <f>W71/'Mortal Baseline'!X71</f>
        <v>1.8E-3</v>
      </c>
      <c r="AD71" s="2">
        <f>X71/'Mortal Baseline'!Y71</f>
        <v>1.6653740897641339E-3</v>
      </c>
      <c r="AE71" s="2">
        <f>Y71/'Mortal Baseline'!Z71</f>
        <v>1.6073235231756707E-3</v>
      </c>
      <c r="AF71" s="2">
        <f>Z71/'Mortal Baseline'!AA71</f>
        <v>1.558853621653552E-3</v>
      </c>
      <c r="AG71" s="2">
        <f>AA71/'Mortal Baseline'!AB71</f>
        <v>1.5006190355378892E-3</v>
      </c>
      <c r="AH71" s="2">
        <f>SUM(W71:AA71)/SUM('Mortal Baseline'!X71:AB71)</f>
        <v>1.6974438485348499E-3</v>
      </c>
      <c r="AI71" s="58">
        <f>W71*'Stroke Epi'!$X$43</f>
        <v>1.2488799344245824</v>
      </c>
      <c r="AJ71" s="58">
        <f>X71*'Stroke Epi'!$X$43</f>
        <v>1.1654694886356156</v>
      </c>
      <c r="AK71" s="58">
        <f>Y71*'Stroke Epi'!$X$43</f>
        <v>0.4890005953567354</v>
      </c>
      <c r="AL71" s="58">
        <f>Z71*'Stroke Epi'!$X$43</f>
        <v>0.17576567466752402</v>
      </c>
      <c r="AM71" s="58">
        <f>AA71*'Stroke Epi'!$X$43</f>
        <v>4.3217287521435881E-2</v>
      </c>
      <c r="AN71" s="93">
        <f t="shared" si="6"/>
        <v>3.122332980605893</v>
      </c>
      <c r="AO71" s="93">
        <f t="shared" si="11"/>
        <v>48.394458911167007</v>
      </c>
    </row>
    <row r="72" spans="1:41">
      <c r="A72" s="58">
        <v>74</v>
      </c>
      <c r="B72" s="93">
        <f>'Mortal Baseline'!C72*('Bowel Cancer Epi'!$B$60*'Bowel Cancer Epi'!B$90)</f>
        <v>36.682348349294543</v>
      </c>
      <c r="C72" s="93">
        <f>'Mortal Baseline'!D72*('Bowel Cancer Epi'!$B$60*'Bowel Cancer Epi'!C$90)</f>
        <v>38.846709148964059</v>
      </c>
      <c r="D72" s="93">
        <f>'Mortal Baseline'!E72*('Bowel Cancer Epi'!$B$60*'Bowel Cancer Epi'!D$90)</f>
        <v>18.742579752208897</v>
      </c>
      <c r="E72" s="93">
        <f>'Mortal Baseline'!F72*('Bowel Cancer Epi'!$B$60*'Bowel Cancer Epi'!E$90)</f>
        <v>7.1405980374523272</v>
      </c>
      <c r="F72" s="93">
        <f>'Mortal Baseline'!G72*('Bowel Cancer Epi'!$B$60*'Bowel Cancer Epi'!F$90)</f>
        <v>5.0515310402769851</v>
      </c>
      <c r="G72" s="93">
        <f t="shared" si="7"/>
        <v>106.4637663281968</v>
      </c>
      <c r="H72" s="2">
        <f>B72/'Mortal Baseline'!C72</f>
        <v>3.0999999999999999E-3</v>
      </c>
      <c r="I72" s="2">
        <f>C72/'Mortal Baseline'!D72</f>
        <v>2.864802290135682E-3</v>
      </c>
      <c r="J72" s="2">
        <f>D72/'Mortal Baseline'!E72</f>
        <v>2.7681590938661623E-3</v>
      </c>
      <c r="K72" s="2">
        <f>E72/'Mortal Baseline'!F72</f>
        <v>2.6775974087881816E-3</v>
      </c>
      <c r="L72" s="2">
        <f>F72/'Mortal Baseline'!G72</f>
        <v>2.5695402816856209E-3</v>
      </c>
      <c r="M72" s="2">
        <f>SUM(B72:F72)/SUM('Mortal Baseline'!C72:G72)</f>
        <v>2.8933117467347192E-3</v>
      </c>
      <c r="N72" s="93">
        <f>B72*'Bowel Cancer Epi'!$I$60</f>
        <v>7.464857889081439</v>
      </c>
      <c r="O72" s="93">
        <f>C72*'Bowel Cancer Epi'!$I$60</f>
        <v>7.9053053118141854</v>
      </c>
      <c r="P72" s="93">
        <f>D72*'Bowel Cancer Epi'!$I$60</f>
        <v>3.8141149795745104</v>
      </c>
      <c r="Q72" s="93">
        <f>E72*'Bowel Cancer Epi'!$I$60</f>
        <v>1.4531117006215486</v>
      </c>
      <c r="R72" s="93">
        <f>F72*'Bowel Cancer Epi'!$I$60</f>
        <v>1.0279865666963663</v>
      </c>
      <c r="S72" s="93">
        <f t="shared" si="8"/>
        <v>21.665376447788052</v>
      </c>
      <c r="T72" s="93">
        <f t="shared" si="10"/>
        <v>288.37439354338909</v>
      </c>
      <c r="U72" s="2"/>
      <c r="V72" s="2"/>
      <c r="W72" s="93">
        <f>'Mortal Baseline'!X72*('Bowel Cancer Epi'!$N$60*'Bowel Cancer Epi'!B$99)</f>
        <v>29.587050671758547</v>
      </c>
      <c r="X72" s="93">
        <f>'Mortal Baseline'!Y72*('Bowel Cancer Epi'!$N$60*'Bowel Cancer Epi'!C$99)</f>
        <v>25.997702930155452</v>
      </c>
      <c r="Y72" s="93">
        <f>'Mortal Baseline'!Z72*('Bowel Cancer Epi'!$N$60*'Bowel Cancer Epi'!D$99)</f>
        <v>10.155956500770809</v>
      </c>
      <c r="Z72" s="93">
        <f>'Mortal Baseline'!AA72*('Bowel Cancer Epi'!$N$60*'Bowel Cancer Epi'!E$99)</f>
        <v>3.4571002329747107</v>
      </c>
      <c r="AA72" s="93">
        <f>'Mortal Baseline'!AB72*('Bowel Cancer Epi'!$N$60*'Bowel Cancer Epi'!F$99)</f>
        <v>0.68858058262989152</v>
      </c>
      <c r="AB72" s="93">
        <f t="shared" si="9"/>
        <v>69.886390918289422</v>
      </c>
      <c r="AC72" s="2">
        <f>W72/'Mortal Baseline'!X72</f>
        <v>1.8E-3</v>
      </c>
      <c r="AD72" s="2">
        <f>X72/'Mortal Baseline'!Y72</f>
        <v>1.6653740897641339E-3</v>
      </c>
      <c r="AE72" s="2">
        <f>Y72/'Mortal Baseline'!Z72</f>
        <v>1.6073235231756707E-3</v>
      </c>
      <c r="AF72" s="2">
        <f>Z72/'Mortal Baseline'!AA72</f>
        <v>1.558853621653552E-3</v>
      </c>
      <c r="AG72" s="2">
        <f>AA72/'Mortal Baseline'!AB72</f>
        <v>1.5006190355378892E-3</v>
      </c>
      <c r="AH72" s="2">
        <f>SUM(W72:AA72)/SUM('Mortal Baseline'!X72:AB72)</f>
        <v>1.7027555498738498E-3</v>
      </c>
      <c r="AI72" s="58">
        <f>W72*'Stroke Epi'!$X$43</f>
        <v>1.304788934624552</v>
      </c>
      <c r="AJ72" s="58">
        <f>X72*'Stroke Epi'!$X$43</f>
        <v>1.1464986992198554</v>
      </c>
      <c r="AK72" s="58">
        <f>Y72*'Stroke Epi'!$X$43</f>
        <v>0.44787768168399272</v>
      </c>
      <c r="AL72" s="58">
        <f>Z72*'Stroke Epi'!$X$43</f>
        <v>0.15245812027418473</v>
      </c>
      <c r="AM72" s="58">
        <f>AA72*'Stroke Epi'!$X$43</f>
        <v>3.0366403693978215E-2</v>
      </c>
      <c r="AN72" s="93">
        <f t="shared" si="6"/>
        <v>3.081989839496563</v>
      </c>
      <c r="AO72" s="93">
        <f t="shared" si="11"/>
        <v>51.476448750663572</v>
      </c>
    </row>
    <row r="73" spans="1:41">
      <c r="A73" s="58">
        <v>75</v>
      </c>
      <c r="B73" s="93">
        <f>'Mortal Baseline'!C73*('Bowel Cancer Epi'!$B$61*'Bowel Cancer Epi'!B$90)</f>
        <v>44.968840874826554</v>
      </c>
      <c r="C73" s="93">
        <f>'Mortal Baseline'!D73*('Bowel Cancer Epi'!$B$61*'Bowel Cancer Epi'!C$90)</f>
        <v>45.958012501216217</v>
      </c>
      <c r="D73" s="93">
        <f>'Mortal Baseline'!E73*('Bowel Cancer Epi'!$B$61*'Bowel Cancer Epi'!D$90)</f>
        <v>21.125801194887579</v>
      </c>
      <c r="E73" s="93">
        <f>'Mortal Baseline'!F73*('Bowel Cancer Epi'!$B$61*'Bowel Cancer Epi'!E$90)</f>
        <v>7.3990880726743082</v>
      </c>
      <c r="F73" s="93">
        <f>'Mortal Baseline'!G73*('Bowel Cancer Epi'!$B$61*'Bowel Cancer Epi'!F$90)</f>
        <v>4.879528134988635</v>
      </c>
      <c r="G73" s="93">
        <f t="shared" si="7"/>
        <v>124.33127077859328</v>
      </c>
      <c r="H73" s="2">
        <f>B73/'Mortal Baseline'!C73</f>
        <v>3.7000000000000006E-3</v>
      </c>
      <c r="I73" s="2">
        <f>C73/'Mortal Baseline'!D73</f>
        <v>3.4192801527425888E-3</v>
      </c>
      <c r="J73" s="2">
        <f>D73/'Mortal Baseline'!E73</f>
        <v>3.3039318217112264E-3</v>
      </c>
      <c r="K73" s="2">
        <f>E73/'Mortal Baseline'!F73</f>
        <v>3.1958420685536362E-3</v>
      </c>
      <c r="L73" s="2">
        <f>F73/'Mortal Baseline'!G73</f>
        <v>3.0668706587860636E-3</v>
      </c>
      <c r="M73" s="2">
        <f>SUM(B73:F73)/SUM('Mortal Baseline'!C73:G73)</f>
        <v>3.4637497153835162E-3</v>
      </c>
      <c r="N73" s="93">
        <f>B73*'Bowel Cancer Epi'!$I$61</f>
        <v>11.480545075343221</v>
      </c>
      <c r="O73" s="93">
        <f>C73*'Bowel Cancer Epi'!$I$61</f>
        <v>11.733080591560501</v>
      </c>
      <c r="P73" s="93">
        <f>D73*'Bowel Cancer Epi'!$I$61</f>
        <v>5.3934170450547994</v>
      </c>
      <c r="Q73" s="93">
        <f>E73*'Bowel Cancer Epi'!$I$61</f>
        <v>1.8889871849537512</v>
      </c>
      <c r="R73" s="93">
        <f>F73*'Bowel Cancer Epi'!$I$61</f>
        <v>1.2457435328625988</v>
      </c>
      <c r="S73" s="93">
        <f t="shared" si="8"/>
        <v>31.741773429774874</v>
      </c>
      <c r="T73" s="93">
        <f t="shared" si="10"/>
        <v>320.11616697316396</v>
      </c>
      <c r="U73" s="2"/>
      <c r="V73" s="2"/>
      <c r="W73" s="93">
        <f>'Mortal Baseline'!X73*('Bowel Cancer Epi'!$N$61*'Bowel Cancer Epi'!B$99)</f>
        <v>41.129298978342199</v>
      </c>
      <c r="X73" s="93">
        <f>'Mortal Baseline'!Y73*('Bowel Cancer Epi'!$N$61*'Bowel Cancer Epi'!C$99)</f>
        <v>33.877433022758233</v>
      </c>
      <c r="Y73" s="93">
        <f>'Mortal Baseline'!Z73*('Bowel Cancer Epi'!$N$61*'Bowel Cancer Epi'!D$99)</f>
        <v>12.334244105094205</v>
      </c>
      <c r="Z73" s="93">
        <f>'Mortal Baseline'!AA73*('Bowel Cancer Epi'!$N$61*'Bowel Cancer Epi'!E$99)</f>
        <v>3.9962932262729067</v>
      </c>
      <c r="AA73" s="93">
        <f>'Mortal Baseline'!AB73*('Bowel Cancer Epi'!$N$61*'Bowel Cancer Epi'!F$99)</f>
        <v>0.62925609921092218</v>
      </c>
      <c r="AB73" s="93">
        <f t="shared" si="9"/>
        <v>91.966525431678463</v>
      </c>
      <c r="AC73" s="2">
        <f>W73/'Mortal Baseline'!X73</f>
        <v>2.3999999999999998E-3</v>
      </c>
      <c r="AD73" s="2">
        <f>X73/'Mortal Baseline'!Y73</f>
        <v>2.2204987863521787E-3</v>
      </c>
      <c r="AE73" s="2">
        <f>Y73/'Mortal Baseline'!Z73</f>
        <v>2.1430980309008942E-3</v>
      </c>
      <c r="AF73" s="2">
        <f>Z73/'Mortal Baseline'!AA73</f>
        <v>2.078471495538069E-3</v>
      </c>
      <c r="AG73" s="2">
        <f>AA73/'Mortal Baseline'!AB73</f>
        <v>2.0008253807171856E-3</v>
      </c>
      <c r="AH73" s="2">
        <f>SUM(W73:AA73)/SUM('Mortal Baseline'!X73:AB73)</f>
        <v>2.2771643267232747E-3</v>
      </c>
      <c r="AI73" s="58">
        <f>W73*'Stroke Epi'!$X$44</f>
        <v>3.0682457037843278</v>
      </c>
      <c r="AJ73" s="58">
        <f>X73*'Stroke Epi'!$X$44</f>
        <v>2.5272565034977643</v>
      </c>
      <c r="AK73" s="58">
        <f>Y73*'Stroke Epi'!$X$44</f>
        <v>0.92013461024002774</v>
      </c>
      <c r="AL73" s="58">
        <f>Z73*'Stroke Epi'!$X$44</f>
        <v>0.29812347467995887</v>
      </c>
      <c r="AM73" s="58">
        <f>AA73*'Stroke Epi'!$X$44</f>
        <v>4.6942505001134796E-2</v>
      </c>
      <c r="AN73" s="93">
        <f t="shared" si="6"/>
        <v>6.8607027972032126</v>
      </c>
      <c r="AO73" s="93">
        <f t="shared" si="11"/>
        <v>58.337151547866782</v>
      </c>
    </row>
    <row r="74" spans="1:41">
      <c r="A74" s="58">
        <v>76</v>
      </c>
      <c r="B74" s="93">
        <f>'Mortal Baseline'!C74*('Bowel Cancer Epi'!$B$61*'Bowel Cancer Epi'!B$90)</f>
        <v>45.501798081772769</v>
      </c>
      <c r="C74" s="93">
        <f>'Mortal Baseline'!D74*('Bowel Cancer Epi'!$B$61*'Bowel Cancer Epi'!C$90)</f>
        <v>44.686028225687252</v>
      </c>
      <c r="D74" s="93">
        <f>'Mortal Baseline'!E74*('Bowel Cancer Epi'!$B$61*'Bowel Cancer Epi'!D$90)</f>
        <v>19.515251078276176</v>
      </c>
      <c r="E74" s="93">
        <f>'Mortal Baseline'!F74*('Bowel Cancer Epi'!$B$61*'Bowel Cancer Epi'!E$90)</f>
        <v>6.3195062128495749</v>
      </c>
      <c r="F74" s="93">
        <f>'Mortal Baseline'!G74*('Bowel Cancer Epi'!$B$61*'Bowel Cancer Epi'!F$90)</f>
        <v>3.8532124537855115</v>
      </c>
      <c r="G74" s="93">
        <f t="shared" si="7"/>
        <v>119.8757960523713</v>
      </c>
      <c r="H74" s="2">
        <f>B74/'Mortal Baseline'!C74</f>
        <v>3.7000000000000002E-3</v>
      </c>
      <c r="I74" s="2">
        <f>C74/'Mortal Baseline'!D74</f>
        <v>3.4192801527425888E-3</v>
      </c>
      <c r="J74" s="2">
        <f>D74/'Mortal Baseline'!E74</f>
        <v>3.3039318217112268E-3</v>
      </c>
      <c r="K74" s="2">
        <f>E74/'Mortal Baseline'!F74</f>
        <v>3.1958420685536362E-3</v>
      </c>
      <c r="L74" s="2">
        <f>F74/'Mortal Baseline'!G74</f>
        <v>3.0668706587860641E-3</v>
      </c>
      <c r="M74" s="2">
        <f>SUM(B74:F74)/SUM('Mortal Baseline'!C74:G74)</f>
        <v>3.4739445369645541E-3</v>
      </c>
      <c r="N74" s="93">
        <f>B74*'Bowel Cancer Epi'!$I$61</f>
        <v>11.616609050276589</v>
      </c>
      <c r="O74" s="93">
        <f>C74*'Bowel Cancer Epi'!$I$61</f>
        <v>11.408343006017956</v>
      </c>
      <c r="P74" s="93">
        <f>D74*'Bowel Cancer Epi'!$I$61</f>
        <v>4.9822436002839083</v>
      </c>
      <c r="Q74" s="93">
        <f>E74*'Bowel Cancer Epi'!$I$61</f>
        <v>1.6133699361404967</v>
      </c>
      <c r="R74" s="93">
        <f>F74*'Bowel Cancer Epi'!$I$61</f>
        <v>0.98372513945144113</v>
      </c>
      <c r="S74" s="93">
        <f t="shared" si="8"/>
        <v>30.604290732170391</v>
      </c>
      <c r="T74" s="93">
        <f t="shared" si="10"/>
        <v>350.72045770533435</v>
      </c>
      <c r="U74" s="2"/>
      <c r="V74" s="2"/>
      <c r="W74" s="93">
        <f>'Mortal Baseline'!X74*('Bowel Cancer Epi'!$N$61*'Bowel Cancer Epi'!B$99)</f>
        <v>42.338035132927459</v>
      </c>
      <c r="X74" s="93">
        <f>'Mortal Baseline'!Y74*('Bowel Cancer Epi'!$N$61*'Bowel Cancer Epi'!C$99)</f>
        <v>32.534195662015129</v>
      </c>
      <c r="Y74" s="93">
        <f>'Mortal Baseline'!Z74*('Bowel Cancer Epi'!$N$61*'Bowel Cancer Epi'!D$99)</f>
        <v>11.054058891582821</v>
      </c>
      <c r="Z74" s="93">
        <f>'Mortal Baseline'!AA74*('Bowel Cancer Epi'!$N$61*'Bowel Cancer Epi'!E$99)</f>
        <v>3.4291582498473989</v>
      </c>
      <c r="AA74" s="93">
        <f>'Mortal Baseline'!AB74*('Bowel Cancer Epi'!$N$61*'Bowel Cancer Epi'!F$99)</f>
        <v>0.41593703429379564</v>
      </c>
      <c r="AB74" s="93">
        <f t="shared" si="9"/>
        <v>89.771384970666617</v>
      </c>
      <c r="AC74" s="2">
        <f>W74/'Mortal Baseline'!X74</f>
        <v>2.3999999999999998E-3</v>
      </c>
      <c r="AD74" s="2">
        <f>X74/'Mortal Baseline'!Y74</f>
        <v>2.2204987863521783E-3</v>
      </c>
      <c r="AE74" s="2">
        <f>Y74/'Mortal Baseline'!Z74</f>
        <v>2.1430980309008942E-3</v>
      </c>
      <c r="AF74" s="2">
        <f>Z74/'Mortal Baseline'!AA74</f>
        <v>2.078471495538069E-3</v>
      </c>
      <c r="AG74" s="2">
        <f>AA74/'Mortal Baseline'!AB74</f>
        <v>2.0008253807171856E-3</v>
      </c>
      <c r="AH74" s="2">
        <f>SUM(W74:AA74)/SUM('Mortal Baseline'!X74:AB74)</f>
        <v>2.2837763113619514E-3</v>
      </c>
      <c r="AI74" s="58">
        <f>W74*'Stroke Epi'!$X$44</f>
        <v>3.1584174209163884</v>
      </c>
      <c r="AJ74" s="58">
        <f>X74*'Stroke Epi'!$X$44</f>
        <v>2.4270509963863285</v>
      </c>
      <c r="AK74" s="58">
        <f>Y74*'Stroke Epi'!$X$44</f>
        <v>0.8246327933120785</v>
      </c>
      <c r="AL74" s="58">
        <f>Z74*'Stroke Epi'!$X$44</f>
        <v>0.25581520543861597</v>
      </c>
      <c r="AM74" s="58">
        <f>AA74*'Stroke Epi'!$X$44</f>
        <v>3.1028902758317156E-2</v>
      </c>
      <c r="AN74" s="93">
        <f t="shared" si="6"/>
        <v>6.6969453188117285</v>
      </c>
      <c r="AO74" s="93">
        <f t="shared" si="11"/>
        <v>65.03409686667851</v>
      </c>
    </row>
    <row r="75" spans="1:41">
      <c r="A75" s="58">
        <v>77</v>
      </c>
      <c r="B75" s="93">
        <f>'Mortal Baseline'!C75*('Bowel Cancer Epi'!$B$61*'Bowel Cancer Epi'!B$90)</f>
        <v>46.133315832622877</v>
      </c>
      <c r="C75" s="93">
        <f>'Mortal Baseline'!D75*('Bowel Cancer Epi'!$B$61*'Bowel Cancer Epi'!C$90)</f>
        <v>43.341129131141372</v>
      </c>
      <c r="D75" s="93">
        <f>'Mortal Baseline'!E75*('Bowel Cancer Epi'!$B$61*'Bowel Cancer Epi'!D$90)</f>
        <v>17.921635081049335</v>
      </c>
      <c r="E75" s="93">
        <f>'Mortal Baseline'!F75*('Bowel Cancer Epi'!$B$61*'Bowel Cancer Epi'!E$90)</f>
        <v>5.4026566307891422</v>
      </c>
      <c r="F75" s="93">
        <f>'Mortal Baseline'!G75*('Bowel Cancer Epi'!$B$61*'Bowel Cancer Epi'!F$90)</f>
        <v>3.0186544930794343</v>
      </c>
      <c r="G75" s="93">
        <f t="shared" si="7"/>
        <v>115.81739116868216</v>
      </c>
      <c r="H75" s="2">
        <f>B75/'Mortal Baseline'!C75</f>
        <v>3.7000000000000002E-3</v>
      </c>
      <c r="I75" s="2">
        <f>C75/'Mortal Baseline'!D75</f>
        <v>3.4192801527425888E-3</v>
      </c>
      <c r="J75" s="2">
        <f>D75/'Mortal Baseline'!E75</f>
        <v>3.3039318217112264E-3</v>
      </c>
      <c r="K75" s="2">
        <f>E75/'Mortal Baseline'!F75</f>
        <v>3.1958420685536362E-3</v>
      </c>
      <c r="L75" s="2">
        <f>F75/'Mortal Baseline'!G75</f>
        <v>3.0668706587860641E-3</v>
      </c>
      <c r="M75" s="2">
        <f>SUM(B75:F75)/SUM('Mortal Baseline'!C75:G75)</f>
        <v>3.4839509850053707E-3</v>
      </c>
      <c r="N75" s="93">
        <f>B75*'Bowel Cancer Epi'!$I$61</f>
        <v>11.777835532068622</v>
      </c>
      <c r="O75" s="93">
        <f>C75*'Bowel Cancer Epi'!$I$61</f>
        <v>11.064990267180393</v>
      </c>
      <c r="P75" s="93">
        <f>D75*'Bowel Cancer Epi'!$I$61</f>
        <v>4.575393436191896</v>
      </c>
      <c r="Q75" s="93">
        <f>E75*'Bowel Cancer Epi'!$I$61</f>
        <v>1.3792982378404681</v>
      </c>
      <c r="R75" s="93">
        <f>F75*'Bowel Cancer Epi'!$I$61</f>
        <v>0.77066249208317972</v>
      </c>
      <c r="S75" s="93">
        <f t="shared" si="8"/>
        <v>29.568179965364557</v>
      </c>
      <c r="T75" s="93">
        <f t="shared" si="10"/>
        <v>380.2886376706989</v>
      </c>
      <c r="U75" s="2"/>
      <c r="V75" s="2"/>
      <c r="W75" s="93">
        <f>'Mortal Baseline'!X75*('Bowel Cancer Epi'!$N$61*'Bowel Cancer Epi'!B$99)</f>
        <v>43.580247279416419</v>
      </c>
      <c r="X75" s="93">
        <f>'Mortal Baseline'!Y75*('Bowel Cancer Epi'!$N$61*'Bowel Cancer Epi'!C$99)</f>
        <v>31.077309120741763</v>
      </c>
      <c r="Y75" s="93">
        <f>'Mortal Baseline'!Z75*('Bowel Cancer Epi'!$N$61*'Bowel Cancer Epi'!D$99)</f>
        <v>9.8707051794097875</v>
      </c>
      <c r="Z75" s="93">
        <f>'Mortal Baseline'!AA75*('Bowel Cancer Epi'!$N$61*'Bowel Cancer Epi'!E$99)</f>
        <v>2.9518546200130111</v>
      </c>
      <c r="AA75" s="93">
        <f>'Mortal Baseline'!AB75*('Bowel Cancer Epi'!$N$61*'Bowel Cancer Epi'!F$99)</f>
        <v>0.26832327966443942</v>
      </c>
      <c r="AB75" s="93">
        <f t="shared" si="9"/>
        <v>87.74843947924542</v>
      </c>
      <c r="AC75" s="2">
        <f>W75/'Mortal Baseline'!X75</f>
        <v>2.3999999999999998E-3</v>
      </c>
      <c r="AD75" s="2">
        <f>X75/'Mortal Baseline'!Y75</f>
        <v>2.2204987863521787E-3</v>
      </c>
      <c r="AE75" s="2">
        <f>Y75/'Mortal Baseline'!Z75</f>
        <v>2.1430980309008942E-3</v>
      </c>
      <c r="AF75" s="2">
        <f>Z75/'Mortal Baseline'!AA75</f>
        <v>2.078471495538069E-3</v>
      </c>
      <c r="AG75" s="2">
        <f>AA75/'Mortal Baseline'!AB75</f>
        <v>2.0008253807171856E-3</v>
      </c>
      <c r="AH75" s="2">
        <f>SUM(W75:AA75)/SUM('Mortal Baseline'!X75:AB75)</f>
        <v>2.2902327380220897E-3</v>
      </c>
      <c r="AI75" s="58">
        <f>W75*'Stroke Epi'!$X$44</f>
        <v>3.2510864470444649</v>
      </c>
      <c r="AJ75" s="58">
        <f>X75*'Stroke Epi'!$X$44</f>
        <v>2.3183672604073355</v>
      </c>
      <c r="AK75" s="58">
        <f>Y75*'Stroke Epi'!$X$44</f>
        <v>0.7363546063839701</v>
      </c>
      <c r="AL75" s="58">
        <f>Z75*'Stroke Epi'!$X$44</f>
        <v>0.22020835465297062</v>
      </c>
      <c r="AM75" s="58">
        <f>AA75*'Stroke Epi'!$X$44</f>
        <v>2.001691666296718E-2</v>
      </c>
      <c r="AN75" s="93">
        <f t="shared" si="6"/>
        <v>6.546033585151708</v>
      </c>
      <c r="AO75" s="93">
        <f t="shared" si="11"/>
        <v>71.580130451830215</v>
      </c>
    </row>
    <row r="76" spans="1:41">
      <c r="A76" s="58">
        <v>78</v>
      </c>
      <c r="B76" s="93">
        <f>'Mortal Baseline'!C76*('Bowel Cancer Epi'!$B$61*'Bowel Cancer Epi'!B$90)</f>
        <v>46.77863441602986</v>
      </c>
      <c r="C76" s="93">
        <f>'Mortal Baseline'!D76*('Bowel Cancer Epi'!$B$61*'Bowel Cancer Epi'!C$90)</f>
        <v>41.840093059923014</v>
      </c>
      <c r="D76" s="93">
        <f>'Mortal Baseline'!E76*('Bowel Cancer Epi'!$B$61*'Bowel Cancer Epi'!D$90)</f>
        <v>16.315973162020736</v>
      </c>
      <c r="E76" s="93">
        <f>'Mortal Baseline'!F76*('Bowel Cancer Epi'!$B$61*'Bowel Cancer Epi'!E$90)</f>
        <v>4.6161432512962808</v>
      </c>
      <c r="F76" s="93">
        <f>'Mortal Baseline'!G76*('Bowel Cancer Epi'!$B$61*'Bowel Cancer Epi'!F$90)</f>
        <v>2.3408037493221916</v>
      </c>
      <c r="G76" s="93">
        <f t="shared" si="7"/>
        <v>111.89164763859209</v>
      </c>
      <c r="H76" s="2">
        <f>B76/'Mortal Baseline'!C76</f>
        <v>3.7000000000000002E-3</v>
      </c>
      <c r="I76" s="2">
        <f>C76/'Mortal Baseline'!D76</f>
        <v>3.4192801527425888E-3</v>
      </c>
      <c r="J76" s="2">
        <f>D76/'Mortal Baseline'!E76</f>
        <v>3.3039318217112264E-3</v>
      </c>
      <c r="K76" s="2">
        <f>E76/'Mortal Baseline'!F76</f>
        <v>3.1958420685536362E-3</v>
      </c>
      <c r="L76" s="2">
        <f>F76/'Mortal Baseline'!G76</f>
        <v>3.0668706587860645E-3</v>
      </c>
      <c r="M76" s="2">
        <f>SUM(B76:F76)/SUM('Mortal Baseline'!C76:G76)</f>
        <v>3.4938383647729518E-3</v>
      </c>
      <c r="N76" s="93">
        <f>B76*'Bowel Cancer Epi'!$I$61</f>
        <v>11.942585366412425</v>
      </c>
      <c r="O76" s="93">
        <f>C76*'Bowel Cancer Epi'!$I$61</f>
        <v>10.681775758198347</v>
      </c>
      <c r="P76" s="93">
        <f>D76*'Bowel Cancer Epi'!$I$61</f>
        <v>4.1654679482638945</v>
      </c>
      <c r="Q76" s="93">
        <f>E76*'Bowel Cancer Epi'!$I$61</f>
        <v>1.1785013720559405</v>
      </c>
      <c r="R76" s="93">
        <f>F76*'Bowel Cancer Epi'!$I$61</f>
        <v>0.59760719720195554</v>
      </c>
      <c r="S76" s="93">
        <f t="shared" si="8"/>
        <v>28.565937642132564</v>
      </c>
      <c r="T76" s="93">
        <f t="shared" si="10"/>
        <v>408.85457531283146</v>
      </c>
      <c r="U76" s="2"/>
      <c r="V76" s="2"/>
      <c r="W76" s="93">
        <f>'Mortal Baseline'!X76*('Bowel Cancer Epi'!$N$61*'Bowel Cancer Epi'!B$99)</f>
        <v>44.807379153983184</v>
      </c>
      <c r="X76" s="93">
        <f>'Mortal Baseline'!Y76*('Bowel Cancer Epi'!$N$61*'Bowel Cancer Epi'!C$99)</f>
        <v>29.472048806602754</v>
      </c>
      <c r="Y76" s="93">
        <f>'Mortal Baseline'!Z76*('Bowel Cancer Epi'!$N$61*'Bowel Cancer Epi'!D$99)</f>
        <v>8.7707105682605349</v>
      </c>
      <c r="Z76" s="93">
        <f>'Mortal Baseline'!AA76*('Bowel Cancer Epi'!$N$61*'Bowel Cancer Epi'!E$99)</f>
        <v>2.5481580865776419</v>
      </c>
      <c r="AA76" s="93">
        <f>'Mortal Baseline'!AB76*('Bowel Cancer Epi'!$N$61*'Bowel Cancer Epi'!F$99)</f>
        <v>0.16859696594187565</v>
      </c>
      <c r="AB76" s="93">
        <f t="shared" si="9"/>
        <v>85.766893581365991</v>
      </c>
      <c r="AC76" s="2">
        <f>W76/'Mortal Baseline'!X76</f>
        <v>2.3999999999999998E-3</v>
      </c>
      <c r="AD76" s="2">
        <f>X76/'Mortal Baseline'!Y76</f>
        <v>2.2204987863521787E-3</v>
      </c>
      <c r="AE76" s="2">
        <f>Y76/'Mortal Baseline'!Z76</f>
        <v>2.1430980309008942E-3</v>
      </c>
      <c r="AF76" s="2">
        <f>Z76/'Mortal Baseline'!AA76</f>
        <v>2.078471495538069E-3</v>
      </c>
      <c r="AG76" s="2">
        <f>AA76/'Mortal Baseline'!AB76</f>
        <v>2.0008253807171856E-3</v>
      </c>
      <c r="AH76" s="2">
        <f>SUM(W76:AA76)/SUM('Mortal Baseline'!X76:AB76)</f>
        <v>2.2965953203434543E-3</v>
      </c>
      <c r="AI76" s="58">
        <f>W76*'Stroke Epi'!$X$44</f>
        <v>3.3426304848871458</v>
      </c>
      <c r="AJ76" s="58">
        <f>X76*'Stroke Epi'!$X$44</f>
        <v>2.1986148409725654</v>
      </c>
      <c r="AK76" s="58">
        <f>Y76*'Stroke Epi'!$X$44</f>
        <v>0.65429500839223587</v>
      </c>
      <c r="AL76" s="58">
        <f>Z76*'Stroke Epi'!$X$44</f>
        <v>0.19009259325869207</v>
      </c>
      <c r="AM76" s="58">
        <f>AA76*'Stroke Epi'!$X$44</f>
        <v>1.2577333659263923E-2</v>
      </c>
      <c r="AN76" s="93">
        <f t="shared" si="6"/>
        <v>6.3982102611699023</v>
      </c>
      <c r="AO76" s="93">
        <f t="shared" si="11"/>
        <v>77.978340713000122</v>
      </c>
    </row>
    <row r="77" spans="1:41">
      <c r="A77" s="58">
        <v>79</v>
      </c>
      <c r="B77" s="93">
        <f>'Mortal Baseline'!C77*('Bowel Cancer Epi'!$B$61*'Bowel Cancer Epi'!B$90)</f>
        <v>47.448302897716275</v>
      </c>
      <c r="C77" s="93">
        <f>'Mortal Baseline'!D77*('Bowel Cancer Epi'!$B$61*'Bowel Cancer Epi'!C$90)</f>
        <v>40.193873039141415</v>
      </c>
      <c r="D77" s="93">
        <f>'Mortal Baseline'!E77*('Bowel Cancer Epi'!$B$61*'Bowel Cancer Epi'!D$90)</f>
        <v>14.714198218055436</v>
      </c>
      <c r="E77" s="93">
        <f>'Mortal Baseline'!F77*('Bowel Cancer Epi'!$B$61*'Bowel Cancer Epi'!E$90)</f>
        <v>3.9440457379336773</v>
      </c>
      <c r="F77" s="93">
        <f>'Mortal Baseline'!G77*('Bowel Cancer Epi'!$B$61*'Bowel Cancer Epi'!F$90)</f>
        <v>1.796378950362794</v>
      </c>
      <c r="G77" s="93">
        <f t="shared" si="7"/>
        <v>108.09679884320958</v>
      </c>
      <c r="H77" s="2">
        <f>B77/'Mortal Baseline'!C77</f>
        <v>3.7000000000000002E-3</v>
      </c>
      <c r="I77" s="2">
        <f>C77/'Mortal Baseline'!D77</f>
        <v>3.4192801527425888E-3</v>
      </c>
      <c r="J77" s="2">
        <f>D77/'Mortal Baseline'!E77</f>
        <v>3.3039318217112264E-3</v>
      </c>
      <c r="K77" s="2">
        <f>E77/'Mortal Baseline'!F77</f>
        <v>3.1958420685536362E-3</v>
      </c>
      <c r="L77" s="2">
        <f>F77/'Mortal Baseline'!G77</f>
        <v>3.0668706587860641E-3</v>
      </c>
      <c r="M77" s="2">
        <f>SUM(B77:F77)/SUM('Mortal Baseline'!C77:G77)</f>
        <v>3.5036833991962005E-3</v>
      </c>
      <c r="N77" s="93">
        <f>B77*'Bowel Cancer Epi'!$I$61</f>
        <v>12.113551729786966</v>
      </c>
      <c r="O77" s="93">
        <f>C77*'Bowel Cancer Epi'!$I$61</f>
        <v>10.261495786892805</v>
      </c>
      <c r="P77" s="93">
        <f>D77*'Bowel Cancer Epi'!$I$61</f>
        <v>3.7565348050695535</v>
      </c>
      <c r="Q77" s="93">
        <f>E77*'Bowel Cancer Epi'!$I$61</f>
        <v>1.006914876894468</v>
      </c>
      <c r="R77" s="93">
        <f>F77*'Bowel Cancer Epi'!$I$61</f>
        <v>0.45861554602762139</v>
      </c>
      <c r="S77" s="93">
        <f t="shared" si="8"/>
        <v>27.597112744671414</v>
      </c>
      <c r="T77" s="93">
        <f t="shared" si="10"/>
        <v>436.45168805750285</v>
      </c>
      <c r="U77" s="2"/>
      <c r="V77" s="2"/>
      <c r="W77" s="93">
        <f>'Mortal Baseline'!X77*('Bowel Cancer Epi'!$N$61*'Bowel Cancer Epi'!B$99)</f>
        <v>46.032045368244908</v>
      </c>
      <c r="X77" s="93">
        <f>'Mortal Baseline'!Y77*('Bowel Cancer Epi'!$N$61*'Bowel Cancer Epi'!C$99)</f>
        <v>27.729269931182596</v>
      </c>
      <c r="Y77" s="93">
        <f>'Mortal Baseline'!Z77*('Bowel Cancer Epi'!$N$61*'Bowel Cancer Epi'!D$99)</f>
        <v>7.7557668369402153</v>
      </c>
      <c r="Z77" s="93">
        <f>'Mortal Baseline'!AA77*('Bowel Cancer Epi'!$N$61*'Bowel Cancer Epi'!E$99)</f>
        <v>2.2081959163428357</v>
      </c>
      <c r="AA77" s="93">
        <f>'Mortal Baseline'!AB77*('Bowel Cancer Epi'!$N$61*'Bowel Cancer Epi'!F$99)</f>
        <v>0.10311256210215125</v>
      </c>
      <c r="AB77" s="93">
        <f t="shared" si="9"/>
        <v>83.828390614812704</v>
      </c>
      <c r="AC77" s="2">
        <f>W77/'Mortal Baseline'!X77</f>
        <v>2.3999999999999998E-3</v>
      </c>
      <c r="AD77" s="2">
        <f>X77/'Mortal Baseline'!Y77</f>
        <v>2.2204987863521787E-3</v>
      </c>
      <c r="AE77" s="2">
        <f>Y77/'Mortal Baseline'!Z77</f>
        <v>2.1430980309008942E-3</v>
      </c>
      <c r="AF77" s="2">
        <f>Z77/'Mortal Baseline'!AA77</f>
        <v>2.078471495538069E-3</v>
      </c>
      <c r="AG77" s="2">
        <f>AA77/'Mortal Baseline'!AB77</f>
        <v>2.0008253807171856E-3</v>
      </c>
      <c r="AH77" s="2">
        <f>SUM(W77:AA77)/SUM('Mortal Baseline'!X77:AB77)</f>
        <v>2.3029287507166391E-3</v>
      </c>
      <c r="AI77" s="58">
        <f>W77*'Stroke Epi'!$X$44</f>
        <v>3.4339905844710703</v>
      </c>
      <c r="AJ77" s="58">
        <f>X77*'Stroke Epi'!$X$44</f>
        <v>2.0686035368662217</v>
      </c>
      <c r="AK77" s="58">
        <f>Y77*'Stroke Epi'!$X$44</f>
        <v>0.57858020603574001</v>
      </c>
      <c r="AL77" s="58">
        <f>Z77*'Stroke Epi'!$X$44</f>
        <v>0.16473141535917554</v>
      </c>
      <c r="AM77" s="58">
        <f>AA77*'Stroke Epi'!$X$44</f>
        <v>7.6921971328204834E-3</v>
      </c>
      <c r="AN77" s="93">
        <f t="shared" si="6"/>
        <v>6.2535979398650285</v>
      </c>
      <c r="AO77" s="93">
        <f t="shared" si="11"/>
        <v>84.231938652865153</v>
      </c>
    </row>
    <row r="78" spans="1:41">
      <c r="A78" s="58">
        <v>80</v>
      </c>
      <c r="B78" s="93">
        <f>'Mortal Baseline'!C78*('Bowel Cancer Epi'!$B$62*'Bowel Cancer Epi'!B$90)</f>
        <v>59.865785066262013</v>
      </c>
      <c r="C78" s="93">
        <f>'Mortal Baseline'!D78*('Bowel Cancer Epi'!$B$62*'Bowel Cancer Epi'!C$90)</f>
        <v>47.752869096188405</v>
      </c>
      <c r="D78" s="93">
        <f>'Mortal Baseline'!E78*('Bowel Cancer Epi'!$B$62*'Bowel Cancer Epi'!D$90)</f>
        <v>16.327010650639483</v>
      </c>
      <c r="E78" s="93">
        <f>'Mortal Baseline'!F78*('Bowel Cancer Epi'!$B$62*'Bowel Cancer Epi'!E$90)</f>
        <v>4.1916696907012696</v>
      </c>
      <c r="F78" s="93">
        <f>'Mortal Baseline'!G78*('Bowel Cancer Epi'!$B$62*'Bowel Cancer Epi'!F$90)</f>
        <v>1.6957822407961147</v>
      </c>
      <c r="G78" s="93">
        <f t="shared" si="7"/>
        <v>129.83311674458727</v>
      </c>
      <c r="H78" s="2">
        <f>B78/'Mortal Baseline'!C78</f>
        <v>4.5999999999999999E-3</v>
      </c>
      <c r="I78" s="2">
        <f>C78/'Mortal Baseline'!D78</f>
        <v>4.2509969466529478E-3</v>
      </c>
      <c r="J78" s="2">
        <f>D78/'Mortal Baseline'!E78</f>
        <v>4.1075909134788216E-3</v>
      </c>
      <c r="K78" s="2">
        <f>E78/'Mortal Baseline'!F78</f>
        <v>3.9732090582018176E-3</v>
      </c>
      <c r="L78" s="2">
        <f>F78/'Mortal Baseline'!G78</f>
        <v>3.8128662244367281E-3</v>
      </c>
      <c r="M78" s="2">
        <f>SUM(B78:F78)/SUM('Mortal Baseline'!C78:G78)</f>
        <v>4.3682188360483262E-3</v>
      </c>
      <c r="N78" s="93">
        <f>B78*'Bowel Cancer Epi'!$I$62</f>
        <v>19.007386758538189</v>
      </c>
      <c r="O78" s="93">
        <f>C78*'Bowel Cancer Epi'!$I$62</f>
        <v>15.161535938039819</v>
      </c>
      <c r="P78" s="93">
        <f>D78*'Bowel Cancer Epi'!$I$62</f>
        <v>5.183825881578036</v>
      </c>
      <c r="Q78" s="93">
        <f>E78*'Bowel Cancer Epi'!$I$62</f>
        <v>1.3308551267976532</v>
      </c>
      <c r="R78" s="93">
        <f>F78*'Bowel Cancer Epi'!$I$62</f>
        <v>0.5384108614527664</v>
      </c>
      <c r="S78" s="93">
        <f t="shared" si="8"/>
        <v>41.222014566406465</v>
      </c>
      <c r="T78" s="93">
        <f t="shared" si="10"/>
        <v>477.67370262390932</v>
      </c>
      <c r="U78" s="2"/>
      <c r="V78" s="2"/>
      <c r="W78" s="93">
        <f>'Mortal Baseline'!X78*('Bowel Cancer Epi'!$N$62*'Bowel Cancer Epi'!B$99)</f>
        <v>61.054151351606791</v>
      </c>
      <c r="X78" s="93">
        <f>'Mortal Baseline'!Y78*('Bowel Cancer Epi'!$N$62*'Bowel Cancer Epi'!C$99)</f>
        <v>33.398657849371617</v>
      </c>
      <c r="Y78" s="93">
        <f>'Mortal Baseline'!Z78*('Bowel Cancer Epi'!$N$62*'Bowel Cancer Epi'!D$99)</f>
        <v>8.8161022779801801</v>
      </c>
      <c r="Z78" s="93">
        <f>'Mortal Baseline'!AA78*('Bowel Cancer Epi'!$N$62*'Bowel Cancer Epi'!E$99)</f>
        <v>2.4837452491395964</v>
      </c>
      <c r="AA78" s="93">
        <f>'Mortal Baseline'!AB78*('Bowel Cancer Epi'!$N$62*'Bowel Cancer Epi'!F$99)</f>
        <v>7.9222002410043402E-2</v>
      </c>
      <c r="AB78" s="93">
        <f t="shared" si="9"/>
        <v>105.83187873050824</v>
      </c>
      <c r="AC78" s="2">
        <f>W78/'Mortal Baseline'!X78</f>
        <v>3.0999999999999999E-3</v>
      </c>
      <c r="AD78" s="2">
        <f>X78/'Mortal Baseline'!Y78</f>
        <v>2.8681442657048973E-3</v>
      </c>
      <c r="AE78" s="2">
        <f>Y78/'Mortal Baseline'!Z78</f>
        <v>2.7681682899136548E-3</v>
      </c>
      <c r="AF78" s="2">
        <f>Z78/'Mortal Baseline'!AA78</f>
        <v>2.684692348403339E-3</v>
      </c>
      <c r="AG78" s="2">
        <f>AA78/'Mortal Baseline'!AB78</f>
        <v>2.5843994500930312E-3</v>
      </c>
      <c r="AH78" s="2">
        <f>SUM(W78:AA78)/SUM('Mortal Baseline'!X78:AB78)</f>
        <v>2.9828434275818157E-3</v>
      </c>
      <c r="AI78" s="58">
        <f>W78*'Stroke Epi'!$X$45</f>
        <v>7.6012418432750453</v>
      </c>
      <c r="AJ78" s="58">
        <f>X78*'Stroke Epi'!$X$45</f>
        <v>4.1581329022467663</v>
      </c>
      <c r="AK78" s="58">
        <f>Y78*'Stroke Epi'!$X$45</f>
        <v>1.0976047336085324</v>
      </c>
      <c r="AL78" s="58">
        <f>Z78*'Stroke Epi'!$X$45</f>
        <v>0.30922628351787973</v>
      </c>
      <c r="AM78" s="58">
        <f>AA78*'Stroke Epi'!$X$45</f>
        <v>9.8631393000504029E-3</v>
      </c>
      <c r="AN78" s="93">
        <f t="shared" si="6"/>
        <v>13.176068901948273</v>
      </c>
      <c r="AO78" s="93">
        <f t="shared" si="11"/>
        <v>97.408007554813423</v>
      </c>
    </row>
    <row r="79" spans="1:41">
      <c r="A79" s="58">
        <v>81</v>
      </c>
      <c r="B79" s="93">
        <f>'Mortal Baseline'!C79*('Bowel Cancer Epi'!$B$62*'Bowel Cancer Epi'!B$90)</f>
        <v>58.952036665688709</v>
      </c>
      <c r="C79" s="93">
        <f>'Mortal Baseline'!D79*('Bowel Cancer Epi'!$B$62*'Bowel Cancer Epi'!C$90)</f>
        <v>43.990974873376921</v>
      </c>
      <c r="D79" s="93">
        <f>'Mortal Baseline'!E79*('Bowel Cancer Epi'!$B$62*'Bowel Cancer Epi'!D$90)</f>
        <v>13.969051357977682</v>
      </c>
      <c r="E79" s="93">
        <f>'Mortal Baseline'!F79*('Bowel Cancer Epi'!$B$62*'Bowel Cancer Epi'!E$90)</f>
        <v>3.478049193455488</v>
      </c>
      <c r="F79" s="93">
        <f>'Mortal Baseline'!G79*('Bowel Cancer Epi'!$B$62*'Bowel Cancer Epi'!F$90)</f>
        <v>1.2349709161701146</v>
      </c>
      <c r="G79" s="93">
        <f t="shared" si="7"/>
        <v>121.6250830066689</v>
      </c>
      <c r="H79" s="2">
        <f>B79/'Mortal Baseline'!C79</f>
        <v>4.5999999999999999E-3</v>
      </c>
      <c r="I79" s="2">
        <f>C79/'Mortal Baseline'!D79</f>
        <v>4.2509969466529478E-3</v>
      </c>
      <c r="J79" s="2">
        <f>D79/'Mortal Baseline'!E79</f>
        <v>4.1075909134788216E-3</v>
      </c>
      <c r="K79" s="2">
        <f>E79/'Mortal Baseline'!F79</f>
        <v>3.9732090582018176E-3</v>
      </c>
      <c r="L79" s="2">
        <f>F79/'Mortal Baseline'!G79</f>
        <v>3.8128662244367281E-3</v>
      </c>
      <c r="M79" s="2">
        <f>SUM(B79:F79)/SUM('Mortal Baseline'!C79:G79)</f>
        <v>4.3806583482602097E-3</v>
      </c>
      <c r="N79" s="93">
        <f>B79*'Bowel Cancer Epi'!$I$62</f>
        <v>18.717271641356167</v>
      </c>
      <c r="O79" s="93">
        <f>C79*'Bowel Cancer Epi'!$I$62</f>
        <v>13.967134522297172</v>
      </c>
      <c r="P79" s="93">
        <f>D79*'Bowel Cancer Epi'!$I$62</f>
        <v>4.4351738061579136</v>
      </c>
      <c r="Q79" s="93">
        <f>E79*'Bowel Cancer Epi'!$I$62</f>
        <v>1.1042806189221175</v>
      </c>
      <c r="R79" s="93">
        <f>F79*'Bowel Cancer Epi'!$I$62</f>
        <v>0.3921032658840114</v>
      </c>
      <c r="S79" s="93">
        <f t="shared" si="8"/>
        <v>38.615963854617377</v>
      </c>
      <c r="T79" s="93">
        <f t="shared" si="10"/>
        <v>516.28966647852667</v>
      </c>
      <c r="U79" s="2"/>
      <c r="V79" s="2"/>
      <c r="W79" s="93">
        <f>'Mortal Baseline'!X79*('Bowel Cancer Epi'!$N$62*'Bowel Cancer Epi'!B$99)</f>
        <v>61.222465761800969</v>
      </c>
      <c r="X79" s="93">
        <f>'Mortal Baseline'!Y79*('Bowel Cancer Epi'!$N$62*'Bowel Cancer Epi'!C$99)</f>
        <v>30.104478229181098</v>
      </c>
      <c r="Y79" s="93">
        <f>'Mortal Baseline'!Z79*('Bowel Cancer Epi'!$N$62*'Bowel Cancer Epi'!D$99)</f>
        <v>7.5409506156361692</v>
      </c>
      <c r="Z79" s="93">
        <f>'Mortal Baseline'!AA79*('Bowel Cancer Epi'!$N$62*'Bowel Cancer Epi'!E$99)</f>
        <v>2.1246901351585472</v>
      </c>
      <c r="AA79" s="93">
        <f>'Mortal Baseline'!AB79*('Bowel Cancer Epi'!$N$62*'Bowel Cancer Epi'!F$99)</f>
        <v>4.4720511349212781E-2</v>
      </c>
      <c r="AB79" s="93">
        <f t="shared" si="9"/>
        <v>101.03730525312599</v>
      </c>
      <c r="AC79" s="2">
        <f>W79/'Mortal Baseline'!X79</f>
        <v>3.0999999999999999E-3</v>
      </c>
      <c r="AD79" s="2">
        <f>X79/'Mortal Baseline'!Y79</f>
        <v>2.8681442657048973E-3</v>
      </c>
      <c r="AE79" s="2">
        <f>Y79/'Mortal Baseline'!Z79</f>
        <v>2.7681682899136548E-3</v>
      </c>
      <c r="AF79" s="2">
        <f>Z79/'Mortal Baseline'!AA79</f>
        <v>2.6846923484033394E-3</v>
      </c>
      <c r="AG79" s="2">
        <f>AA79/'Mortal Baseline'!AB79</f>
        <v>2.5843994500930312E-3</v>
      </c>
      <c r="AH79" s="2">
        <f>SUM(W79:AA79)/SUM('Mortal Baseline'!X79:AB79)</f>
        <v>2.9911973845331654E-3</v>
      </c>
      <c r="AI79" s="58">
        <f>W79*'Stroke Epi'!$X$45</f>
        <v>7.6221969873442204</v>
      </c>
      <c r="AJ79" s="58">
        <f>X79*'Stroke Epi'!$X$45</f>
        <v>3.7480075395330466</v>
      </c>
      <c r="AK79" s="58">
        <f>Y79*'Stroke Epi'!$X$45</f>
        <v>0.93884835164670311</v>
      </c>
      <c r="AL79" s="58">
        <f>Z79*'Stroke Epi'!$X$45</f>
        <v>0.26452392182723911</v>
      </c>
      <c r="AM79" s="58">
        <f>AA79*'Stroke Epi'!$X$45</f>
        <v>5.5677036629769912E-3</v>
      </c>
      <c r="AN79" s="93">
        <f t="shared" si="6"/>
        <v>12.579144504014186</v>
      </c>
      <c r="AO79" s="93">
        <f t="shared" si="11"/>
        <v>109.9871520588276</v>
      </c>
    </row>
    <row r="80" spans="1:41">
      <c r="A80" s="58">
        <v>82</v>
      </c>
      <c r="B80" s="93">
        <f>'Mortal Baseline'!C80*('Bowel Cancer Epi'!$B$62*'Bowel Cancer Epi'!B$90)</f>
        <v>58.102434596249573</v>
      </c>
      <c r="C80" s="93">
        <f>'Mortal Baseline'!D80*('Bowel Cancer Epi'!$B$62*'Bowel Cancer Epi'!C$90)</f>
        <v>40.257590370705259</v>
      </c>
      <c r="D80" s="93">
        <f>'Mortal Baseline'!E80*('Bowel Cancer Epi'!$B$62*'Bowel Cancer Epi'!D$90)</f>
        <v>11.801975374305872</v>
      </c>
      <c r="E80" s="93">
        <f>'Mortal Baseline'!F80*('Bowel Cancer Epi'!$B$62*'Bowel Cancer Epi'!E$90)</f>
        <v>2.8902883995454021</v>
      </c>
      <c r="F80" s="93">
        <f>'Mortal Baseline'!G80*('Bowel Cancer Epi'!$B$62*'Bowel Cancer Epi'!F$90)</f>
        <v>0.88930878517425072</v>
      </c>
      <c r="G80" s="93">
        <f t="shared" si="7"/>
        <v>113.94159752598034</v>
      </c>
      <c r="H80" s="2">
        <f>B80/'Mortal Baseline'!C80</f>
        <v>4.5999999999999999E-3</v>
      </c>
      <c r="I80" s="2">
        <f>C80/'Mortal Baseline'!D80</f>
        <v>4.2509969466529478E-3</v>
      </c>
      <c r="J80" s="2">
        <f>D80/'Mortal Baseline'!E80</f>
        <v>4.1075909134788216E-3</v>
      </c>
      <c r="K80" s="2">
        <f>E80/'Mortal Baseline'!F80</f>
        <v>3.9732090582018176E-3</v>
      </c>
      <c r="L80" s="2">
        <f>F80/'Mortal Baseline'!G80</f>
        <v>3.8128662244367281E-3</v>
      </c>
      <c r="M80" s="2">
        <f>SUM(B80:F80)/SUM('Mortal Baseline'!C80:G80)</f>
        <v>4.3933506500885558E-3</v>
      </c>
      <c r="N80" s="93">
        <f>B80*'Bowel Cancer Epi'!$I$62</f>
        <v>18.447522984309241</v>
      </c>
      <c r="O80" s="93">
        <f>C80*'Bowel Cancer Epi'!$I$62</f>
        <v>12.78178494269892</v>
      </c>
      <c r="P80" s="93">
        <f>D80*'Bowel Cancer Epi'!$I$62</f>
        <v>3.7471271813421145</v>
      </c>
      <c r="Q80" s="93">
        <f>E80*'Bowel Cancer Epi'!$I$62</f>
        <v>0.91766656685566517</v>
      </c>
      <c r="R80" s="93">
        <f>F80*'Bowel Cancer Epi'!$I$62</f>
        <v>0.28235553929282459</v>
      </c>
      <c r="S80" s="93">
        <f t="shared" si="8"/>
        <v>36.176457214498761</v>
      </c>
      <c r="T80" s="93">
        <f t="shared" si="10"/>
        <v>552.46612369302545</v>
      </c>
      <c r="U80" s="2"/>
      <c r="V80" s="2"/>
      <c r="W80" s="93">
        <f>'Mortal Baseline'!X80*('Bowel Cancer Epi'!$N$62*'Bowel Cancer Epi'!B$99)</f>
        <v>61.391046215322177</v>
      </c>
      <c r="X80" s="93">
        <f>'Mortal Baseline'!Y80*('Bowel Cancer Epi'!$N$62*'Bowel Cancer Epi'!C$99)</f>
        <v>26.803365703522122</v>
      </c>
      <c r="Y80" s="93">
        <f>'Mortal Baseline'!Z80*('Bowel Cancer Epi'!$N$62*'Bowel Cancer Epi'!D$99)</f>
        <v>6.4172243489906577</v>
      </c>
      <c r="Z80" s="93">
        <f>'Mortal Baseline'!AA80*('Bowel Cancer Epi'!$N$62*'Bowel Cancer Epi'!E$99)</f>
        <v>1.8293897438829652</v>
      </c>
      <c r="AA80" s="93">
        <f>'Mortal Baseline'!AB80*('Bowel Cancer Epi'!$N$62*'Bowel Cancer Epi'!F$99)</f>
        <v>2.4499737948979895E-2</v>
      </c>
      <c r="AB80" s="93">
        <f t="shared" si="9"/>
        <v>96.465525749666909</v>
      </c>
      <c r="AC80" s="2">
        <f>W80/'Mortal Baseline'!X80</f>
        <v>3.0999999999999999E-3</v>
      </c>
      <c r="AD80" s="2">
        <f>X80/'Mortal Baseline'!Y80</f>
        <v>2.8681442657048973E-3</v>
      </c>
      <c r="AE80" s="2">
        <f>Y80/'Mortal Baseline'!Z80</f>
        <v>2.7681682899136548E-3</v>
      </c>
      <c r="AF80" s="2">
        <f>Z80/'Mortal Baseline'!AA80</f>
        <v>2.6846923484033394E-3</v>
      </c>
      <c r="AG80" s="2">
        <f>AA80/'Mortal Baseline'!AB80</f>
        <v>2.5843994500930312E-3</v>
      </c>
      <c r="AH80" s="2">
        <f>SUM(W80:AA80)/SUM('Mortal Baseline'!X80:AB80)</f>
        <v>2.9997483241185605E-3</v>
      </c>
      <c r="AI80" s="58">
        <f>W80*'Stroke Epi'!$X$45</f>
        <v>7.6431852538076113</v>
      </c>
      <c r="AJ80" s="58">
        <f>X80*'Stroke Epi'!$X$45</f>
        <v>3.3370190300885043</v>
      </c>
      <c r="AK80" s="58">
        <f>Y80*'Stroke Epi'!$X$45</f>
        <v>0.79894443144933691</v>
      </c>
      <c r="AL80" s="58">
        <f>Z80*'Stroke Epi'!$X$45</f>
        <v>0.22775902311342916</v>
      </c>
      <c r="AM80" s="58">
        <f>AA80*'Stroke Epi'!$X$45</f>
        <v>3.0502173746479971E-3</v>
      </c>
      <c r="AN80" s="93">
        <f t="shared" si="6"/>
        <v>12.00995795583353</v>
      </c>
      <c r="AO80" s="93">
        <f t="shared" si="11"/>
        <v>121.99711001466113</v>
      </c>
    </row>
    <row r="81" spans="1:41">
      <c r="A81" s="58">
        <v>83</v>
      </c>
      <c r="B81" s="93">
        <f>'Mortal Baseline'!C81*('Bowel Cancer Epi'!$B$62*'Bowel Cancer Epi'!B$90)</f>
        <v>57.320785753561772</v>
      </c>
      <c r="C81" s="93">
        <f>'Mortal Baseline'!D81*('Bowel Cancer Epi'!$B$62*'Bowel Cancer Epi'!C$90)</f>
        <v>36.557355303965863</v>
      </c>
      <c r="D81" s="93">
        <f>'Mortal Baseline'!E81*('Bowel Cancer Epi'!$B$62*'Bowel Cancer Epi'!D$90)</f>
        <v>9.8334633516076053</v>
      </c>
      <c r="E81" s="93">
        <f>'Mortal Baseline'!F81*('Bowel Cancer Epi'!$B$62*'Bowel Cancer Epi'!E$90)</f>
        <v>2.4065015730694332</v>
      </c>
      <c r="F81" s="93">
        <f>'Mortal Baseline'!G81*('Bowel Cancer Epi'!$B$62*'Bowel Cancer Epi'!F$90)</f>
        <v>0.63294819790695644</v>
      </c>
      <c r="G81" s="93">
        <f t="shared" si="7"/>
        <v>106.75105418011164</v>
      </c>
      <c r="H81" s="2">
        <f>B81/'Mortal Baseline'!C81</f>
        <v>4.5999999999999999E-3</v>
      </c>
      <c r="I81" s="2">
        <f>C81/'Mortal Baseline'!D81</f>
        <v>4.2509969466529478E-3</v>
      </c>
      <c r="J81" s="2">
        <f>D81/'Mortal Baseline'!E81</f>
        <v>4.1075909134788216E-3</v>
      </c>
      <c r="K81" s="2">
        <f>E81/'Mortal Baseline'!F81</f>
        <v>3.9732090582018176E-3</v>
      </c>
      <c r="L81" s="2">
        <f>F81/'Mortal Baseline'!G81</f>
        <v>3.8128662244367281E-3</v>
      </c>
      <c r="M81" s="2">
        <f>SUM(B81:F81)/SUM('Mortal Baseline'!C81:G81)</f>
        <v>4.4063913386022894E-3</v>
      </c>
      <c r="N81" s="93">
        <f>B81*'Bowel Cancer Epi'!$I$62</f>
        <v>18.199349476755863</v>
      </c>
      <c r="O81" s="93">
        <f>C81*'Bowel Cancer Epi'!$I$62</f>
        <v>11.606960309009162</v>
      </c>
      <c r="P81" s="93">
        <f>D81*'Bowel Cancer Epi'!$I$62</f>
        <v>3.1221246141354149</v>
      </c>
      <c r="Q81" s="93">
        <f>E81*'Bowel Cancer Epi'!$I$62</f>
        <v>0.7640642494495451</v>
      </c>
      <c r="R81" s="93">
        <f>F81*'Bowel Cancer Epi'!$I$62</f>
        <v>0.20096105283545868</v>
      </c>
      <c r="S81" s="93">
        <f t="shared" si="8"/>
        <v>33.893459702185446</v>
      </c>
      <c r="T81" s="93">
        <f t="shared" si="10"/>
        <v>586.35958339521085</v>
      </c>
      <c r="U81" s="2"/>
      <c r="V81" s="2"/>
      <c r="W81" s="93">
        <f>'Mortal Baseline'!X81*('Bowel Cancer Epi'!$N$62*'Bowel Cancer Epi'!B$99)</f>
        <v>61.562571483207599</v>
      </c>
      <c r="X81" s="93">
        <f>'Mortal Baseline'!Y81*('Bowel Cancer Epi'!$N$62*'Bowel Cancer Epi'!C$99)</f>
        <v>23.514838022551963</v>
      </c>
      <c r="Y81" s="93">
        <f>'Mortal Baseline'!Z81*('Bowel Cancer Epi'!$N$62*'Bowel Cancer Epi'!D$99)</f>
        <v>5.430699987964922</v>
      </c>
      <c r="Z81" s="93">
        <f>'Mortal Baseline'!AA81*('Bowel Cancer Epi'!$N$62*'Bowel Cancer Epi'!E$99)</f>
        <v>1.586302541395354</v>
      </c>
      <c r="AA81" s="93">
        <f>'Mortal Baseline'!AB81*('Bowel Cancer Epi'!$N$62*'Bowel Cancer Epi'!F$99)</f>
        <v>1.3007472053773207E-2</v>
      </c>
      <c r="AB81" s="93">
        <f t="shared" si="9"/>
        <v>92.107419507173617</v>
      </c>
      <c r="AC81" s="2">
        <f>W81/'Mortal Baseline'!X81</f>
        <v>3.0999999999999999E-3</v>
      </c>
      <c r="AD81" s="2">
        <f>X81/'Mortal Baseline'!Y81</f>
        <v>2.8681442657048973E-3</v>
      </c>
      <c r="AE81" s="2">
        <f>Y81/'Mortal Baseline'!Z81</f>
        <v>2.7681682899136548E-3</v>
      </c>
      <c r="AF81" s="2">
        <f>Z81/'Mortal Baseline'!AA81</f>
        <v>2.6846923484033394E-3</v>
      </c>
      <c r="AG81" s="2">
        <f>AA81/'Mortal Baseline'!AB81</f>
        <v>2.5843994500930312E-3</v>
      </c>
      <c r="AH81" s="2">
        <f>SUM(W81:AA81)/SUM('Mortal Baseline'!X81:AB81)</f>
        <v>3.0085460618769692E-3</v>
      </c>
      <c r="AI81" s="58">
        <f>W81*'Stroke Epi'!$X$45</f>
        <v>7.6645401496593459</v>
      </c>
      <c r="AJ81" s="58">
        <f>X81*'Stroke Epi'!$X$45</f>
        <v>2.9275973338077192</v>
      </c>
      <c r="AK81" s="58">
        <f>Y81*'Stroke Epi'!$X$45</f>
        <v>0.67612214850163277</v>
      </c>
      <c r="AL81" s="58">
        <f>Z81*'Stroke Epi'!$X$45</f>
        <v>0.19749466640372157</v>
      </c>
      <c r="AM81" s="58">
        <f>AA81*'Stroke Epi'!$X$45</f>
        <v>1.6194302706947644E-3</v>
      </c>
      <c r="AN81" s="93">
        <f t="shared" si="6"/>
        <v>11.467373728643116</v>
      </c>
      <c r="AO81" s="93">
        <f t="shared" si="11"/>
        <v>133.46448374330424</v>
      </c>
    </row>
    <row r="82" spans="1:41">
      <c r="A82" s="58">
        <v>84</v>
      </c>
      <c r="B82" s="93">
        <f>'Mortal Baseline'!C82*('Bowel Cancer Epi'!$B$62*'Bowel Cancer Epi'!B$90)</f>
        <v>56.606998302600182</v>
      </c>
      <c r="C82" s="93">
        <f>'Mortal Baseline'!D82*('Bowel Cancer Epi'!$B$62*'Bowel Cancer Epi'!C$90)</f>
        <v>32.894204517873803</v>
      </c>
      <c r="D82" s="93">
        <f>'Mortal Baseline'!E82*('Bowel Cancer Epi'!$B$62*'Bowel Cancer Epi'!D$90)</f>
        <v>8.0687344384057251</v>
      </c>
      <c r="E82" s="93">
        <f>'Mortal Baseline'!F82*('Bowel Cancer Epi'!$B$62*'Bowel Cancer Epi'!E$90)</f>
        <v>2.0082609396573465</v>
      </c>
      <c r="F82" s="93">
        <f>'Mortal Baseline'!G82*('Bowel Cancer Epi'!$B$62*'Bowel Cancer Epi'!F$90)</f>
        <v>0.44500654857780247</v>
      </c>
      <c r="G82" s="93">
        <f t="shared" si="7"/>
        <v>100.02320474711487</v>
      </c>
      <c r="H82" s="2">
        <f>B82/'Mortal Baseline'!C82</f>
        <v>4.5999999999999999E-3</v>
      </c>
      <c r="I82" s="2">
        <f>C82/'Mortal Baseline'!D82</f>
        <v>4.2509969466529469E-3</v>
      </c>
      <c r="J82" s="2">
        <f>D82/'Mortal Baseline'!E82</f>
        <v>4.1075909134788216E-3</v>
      </c>
      <c r="K82" s="2">
        <f>E82/'Mortal Baseline'!F82</f>
        <v>3.9732090582018176E-3</v>
      </c>
      <c r="L82" s="2">
        <f>F82/'Mortal Baseline'!G82</f>
        <v>3.8128662244367281E-3</v>
      </c>
      <c r="M82" s="2">
        <f>SUM(B82:F82)/SUM('Mortal Baseline'!C82:G82)</f>
        <v>4.4198648226695574E-3</v>
      </c>
      <c r="N82" s="93">
        <f>B82*'Bowel Cancer Epi'!$I$62</f>
        <v>17.972721961075557</v>
      </c>
      <c r="O82" s="93">
        <f>C82*'Bowel Cancer Epi'!$I$62</f>
        <v>10.443909934424932</v>
      </c>
      <c r="P82" s="93">
        <f>D82*'Bowel Cancer Epi'!$I$62</f>
        <v>2.5618231841938179</v>
      </c>
      <c r="Q82" s="93">
        <f>E82*'Bowel Cancer Epi'!$I$62</f>
        <v>0.63762284834120753</v>
      </c>
      <c r="R82" s="93">
        <f>F82*'Bowel Cancer Epi'!$I$62</f>
        <v>0.14128957917345228</v>
      </c>
      <c r="S82" s="93">
        <f t="shared" si="8"/>
        <v>31.757367507208969</v>
      </c>
      <c r="T82" s="93">
        <f t="shared" si="10"/>
        <v>618.11695090241983</v>
      </c>
      <c r="U82" s="2"/>
      <c r="V82" s="2"/>
      <c r="W82" s="93">
        <f>'Mortal Baseline'!X82*('Bowel Cancer Epi'!$N$62*'Bowel Cancer Epi'!B$99)</f>
        <v>61.726784304138683</v>
      </c>
      <c r="X82" s="93">
        <f>'Mortal Baseline'!Y82*('Bowel Cancer Epi'!$N$62*'Bowel Cancer Epi'!C$99)</f>
        <v>20.266574748582272</v>
      </c>
      <c r="Y82" s="93">
        <f>'Mortal Baseline'!Z82*('Bowel Cancer Epi'!$N$62*'Bowel Cancer Epi'!D$99)</f>
        <v>4.5673217038631169</v>
      </c>
      <c r="Z82" s="93">
        <f>'Mortal Baseline'!AA82*('Bowel Cancer Epi'!$N$62*'Bowel Cancer Epi'!E$99)</f>
        <v>1.3857251092740226</v>
      </c>
      <c r="AA82" s="93">
        <f>'Mortal Baseline'!AB82*('Bowel Cancer Epi'!$N$62*'Bowel Cancer Epi'!F$99)</f>
        <v>6.6811733427629069E-3</v>
      </c>
      <c r="AB82" s="93">
        <f t="shared" si="9"/>
        <v>87.953087039200867</v>
      </c>
      <c r="AC82" s="2">
        <f>W82/'Mortal Baseline'!X82</f>
        <v>3.0999999999999999E-3</v>
      </c>
      <c r="AD82" s="2">
        <f>X82/'Mortal Baseline'!Y82</f>
        <v>2.8681442657048977E-3</v>
      </c>
      <c r="AE82" s="2">
        <f>Y82/'Mortal Baseline'!Z82</f>
        <v>2.7681682899136548E-3</v>
      </c>
      <c r="AF82" s="2">
        <f>Z82/'Mortal Baseline'!AA82</f>
        <v>2.6846923484033394E-3</v>
      </c>
      <c r="AG82" s="2">
        <f>AA82/'Mortal Baseline'!AB82</f>
        <v>2.5843994500930312E-3</v>
      </c>
      <c r="AH82" s="2">
        <f>SUM(W82:AA82)/SUM('Mortal Baseline'!X82:AB82)</f>
        <v>3.0176057817202701E-3</v>
      </c>
      <c r="AI82" s="58">
        <f>W82*'Stroke Epi'!$X$45</f>
        <v>7.6849846458652662</v>
      </c>
      <c r="AJ82" s="58">
        <f>X82*'Stroke Epi'!$X$45</f>
        <v>2.5231885561984928</v>
      </c>
      <c r="AK82" s="58">
        <f>Y82*'Stroke Epi'!$X$45</f>
        <v>0.56863155213095806</v>
      </c>
      <c r="AL82" s="58">
        <f>Z82*'Stroke Epi'!$X$45</f>
        <v>0.1725227761046158</v>
      </c>
      <c r="AM82" s="58">
        <f>AA82*'Stroke Epi'!$X$45</f>
        <v>8.3180608117398196E-4</v>
      </c>
      <c r="AN82" s="93">
        <f t="shared" ref="AN82:AN98" si="12">SUM(AI82:AM82)</f>
        <v>10.950159336380505</v>
      </c>
      <c r="AO82" s="93">
        <f t="shared" si="11"/>
        <v>144.41464307968474</v>
      </c>
    </row>
    <row r="83" spans="1:41">
      <c r="A83" s="58">
        <v>85</v>
      </c>
      <c r="B83" s="93">
        <f>'Mortal Baseline'!C83*('Bowel Cancer Epi'!$B$63*'Bowel Cancer Epi'!B$90)</f>
        <v>60.344818343082537</v>
      </c>
      <c r="C83" s="93">
        <f>'Mortal Baseline'!D83*('Bowel Cancer Epi'!$B$63*'Bowel Cancer Epi'!C$90)</f>
        <v>31.57057120555389</v>
      </c>
      <c r="D83" s="93">
        <f>'Mortal Baseline'!E83*('Bowel Cancer Epi'!$B$63*'Bowel Cancer Epi'!D$90)</f>
        <v>7.0206284401829731</v>
      </c>
      <c r="E83" s="93">
        <f>'Mortal Baseline'!F83*('Bowel Cancer Epi'!$B$63*'Bowel Cancer Epi'!E$90)</f>
        <v>1.8119343198216085</v>
      </c>
      <c r="F83" s="93">
        <f>'Mortal Baseline'!G83*('Bowel Cancer Epi'!$B$63*'Bowel Cancer Epi'!F$90)</f>
        <v>0.33307724927026611</v>
      </c>
      <c r="G83" s="93">
        <f t="shared" si="7"/>
        <v>101.08102955791126</v>
      </c>
      <c r="H83" s="2">
        <f>B83/'Mortal Baseline'!C83</f>
        <v>5.0000000000000001E-3</v>
      </c>
      <c r="I83" s="2">
        <f>C83/'Mortal Baseline'!D83</f>
        <v>4.6206488550575523E-3</v>
      </c>
      <c r="J83" s="2">
        <f>D83/'Mortal Baseline'!E83</f>
        <v>4.4647727320421974E-3</v>
      </c>
      <c r="K83" s="2">
        <f>E83/'Mortal Baseline'!F83</f>
        <v>4.3187054980454546E-3</v>
      </c>
      <c r="L83" s="2">
        <f>F83/'Mortal Baseline'!G83</f>
        <v>4.1444198091703565E-3</v>
      </c>
      <c r="M83" s="2">
        <f>SUM(B83:F83)/SUM('Mortal Baseline'!C83:G83)</f>
        <v>4.819387572980032E-3</v>
      </c>
      <c r="N83" s="93">
        <f>B83*'Bowel Cancer Epi'!$I$63</f>
        <v>22.448272423626705</v>
      </c>
      <c r="O83" s="93">
        <f>C83*'Bowel Cancer Epi'!$I$63</f>
        <v>11.744252488466048</v>
      </c>
      <c r="P83" s="93">
        <f>D83*'Bowel Cancer Epi'!$I$63</f>
        <v>2.6116737797480658</v>
      </c>
      <c r="Q83" s="93">
        <f>E83*'Bowel Cancer Epi'!$I$63</f>
        <v>0.67403956697363832</v>
      </c>
      <c r="R83" s="93">
        <f>F83*'Bowel Cancer Epi'!$I$63</f>
        <v>0.12390473672853899</v>
      </c>
      <c r="S83" s="93">
        <f t="shared" si="8"/>
        <v>37.602142995542998</v>
      </c>
      <c r="T83" s="93">
        <f t="shared" si="10"/>
        <v>655.71909389796281</v>
      </c>
      <c r="U83" s="2"/>
      <c r="V83" s="2"/>
      <c r="W83" s="93">
        <f>'Mortal Baseline'!X83*('Bowel Cancer Epi'!$N$63*'Bowel Cancer Epi'!B$99)</f>
        <v>67.463098299148754</v>
      </c>
      <c r="X83" s="93">
        <f>'Mortal Baseline'!Y83*('Bowel Cancer Epi'!$N$63*'Bowel Cancer Epi'!C$99)</f>
        <v>18.647951689143778</v>
      </c>
      <c r="Y83" s="93">
        <f>'Mortal Baseline'!Z83*('Bowel Cancer Epi'!$N$63*'Bowel Cancer Epi'!D$99)</f>
        <v>4.1593639230732213</v>
      </c>
      <c r="Z83" s="93">
        <f>'Mortal Baseline'!AA83*('Bowel Cancer Epi'!$N$63*'Bowel Cancer Epi'!E$99)</f>
        <v>1.3300700689352192</v>
      </c>
      <c r="AA83" s="93">
        <f>'Mortal Baseline'!AB83*('Bowel Cancer Epi'!$N$63*'Bowel Cancer Epi'!F$99)</f>
        <v>3.6134362976184293E-3</v>
      </c>
      <c r="AB83" s="93">
        <f t="shared" si="9"/>
        <v>91.604097416598577</v>
      </c>
      <c r="AC83" s="2">
        <f>W83/'Mortal Baseline'!X83</f>
        <v>3.3999999999999998E-3</v>
      </c>
      <c r="AD83" s="2">
        <f>X83/'Mortal Baseline'!Y83</f>
        <v>3.1457066139989197E-3</v>
      </c>
      <c r="AE83" s="2">
        <f>Y83/'Mortal Baseline'!Z83</f>
        <v>3.0360555437762668E-3</v>
      </c>
      <c r="AF83" s="2">
        <f>Z83/'Mortal Baseline'!AA83</f>
        <v>2.9445012853455978E-3</v>
      </c>
      <c r="AG83" s="2">
        <f>AA83/'Mortal Baseline'!AB83</f>
        <v>2.8345026226826793E-3</v>
      </c>
      <c r="AH83" s="2">
        <f>SUM(W83:AA83)/SUM('Mortal Baseline'!X83:AB83)</f>
        <v>3.3198154269880997E-3</v>
      </c>
      <c r="AI83" s="58">
        <f>W83*'Stroke Epi'!$X$46</f>
        <v>8.9118752853175494</v>
      </c>
      <c r="AJ83" s="58">
        <f>X83*'Stroke Epi'!$X$46</f>
        <v>2.4633944181358931</v>
      </c>
      <c r="AK83" s="58">
        <f>Y83*'Stroke Epi'!$X$46</f>
        <v>0.54945197423797254</v>
      </c>
      <c r="AL83" s="58">
        <f>Z83*'Stroke Epi'!$X$46</f>
        <v>0.17570225610634244</v>
      </c>
      <c r="AM83" s="58">
        <f>AA83*'Stroke Epi'!$X$46</f>
        <v>4.773349349153945E-4</v>
      </c>
      <c r="AN83" s="93">
        <f t="shared" si="12"/>
        <v>12.100901268732674</v>
      </c>
      <c r="AO83" s="93">
        <f t="shared" si="11"/>
        <v>156.51554434841742</v>
      </c>
    </row>
    <row r="84" spans="1:41">
      <c r="A84" s="58">
        <v>86</v>
      </c>
      <c r="B84" s="93">
        <f>'Mortal Baseline'!C84*('Bowel Cancer Epi'!$B$63*'Bowel Cancer Epi'!B$90)</f>
        <v>55.637076123675335</v>
      </c>
      <c r="C84" s="93">
        <f>'Mortal Baseline'!D84*('Bowel Cancer Epi'!$B$63*'Bowel Cancer Epi'!C$90)</f>
        <v>25.840753291355277</v>
      </c>
      <c r="D84" s="93">
        <f>'Mortal Baseline'!E84*('Bowel Cancer Epi'!$B$63*'Bowel Cancer Epi'!D$90)</f>
        <v>5.1821955528556236</v>
      </c>
      <c r="E84" s="93">
        <f>'Mortal Baseline'!F84*('Bowel Cancer Epi'!$B$63*'Bowel Cancer Epi'!E$90)</f>
        <v>1.4165102475485227</v>
      </c>
      <c r="F84" s="93">
        <f>'Mortal Baseline'!G84*('Bowel Cancer Epi'!$B$63*'Bowel Cancer Epi'!F$90)</f>
        <v>0.21249730928569396</v>
      </c>
      <c r="G84" s="93">
        <f t="shared" si="7"/>
        <v>88.28903252472044</v>
      </c>
      <c r="H84" s="2">
        <f>B84/'Mortal Baseline'!C84</f>
        <v>5.0000000000000001E-3</v>
      </c>
      <c r="I84" s="2">
        <f>C84/'Mortal Baseline'!D84</f>
        <v>4.6206488550575523E-3</v>
      </c>
      <c r="J84" s="2">
        <f>D84/'Mortal Baseline'!E84</f>
        <v>4.4647727320421974E-3</v>
      </c>
      <c r="K84" s="2">
        <f>E84/'Mortal Baseline'!F84</f>
        <v>4.3187054980454546E-3</v>
      </c>
      <c r="L84" s="2">
        <f>F84/'Mortal Baseline'!G84</f>
        <v>4.1444198091703565E-3</v>
      </c>
      <c r="M84" s="2">
        <f>SUM(B84:F84)/SUM('Mortal Baseline'!C84:G84)</f>
        <v>4.8351537858347957E-3</v>
      </c>
      <c r="N84" s="93">
        <f>B84*'Bowel Cancer Epi'!$I$63</f>
        <v>20.696992318007226</v>
      </c>
      <c r="O84" s="93">
        <f>C84*'Bowel Cancer Epi'!$I$63</f>
        <v>9.6127602243841626</v>
      </c>
      <c r="P84" s="93">
        <f>D84*'Bowel Cancer Epi'!$I$63</f>
        <v>1.9277767456622921</v>
      </c>
      <c r="Q84" s="93">
        <f>E84*'Bowel Cancer Epi'!$I$63</f>
        <v>0.52694181208805047</v>
      </c>
      <c r="R84" s="93">
        <f>F84*'Bowel Cancer Epi'!$I$63</f>
        <v>7.904899905427816E-2</v>
      </c>
      <c r="S84" s="93">
        <f t="shared" si="8"/>
        <v>32.843520099196006</v>
      </c>
      <c r="T84" s="93">
        <f t="shared" si="10"/>
        <v>688.56261399715879</v>
      </c>
      <c r="U84" s="2"/>
      <c r="V84" s="2"/>
      <c r="W84" s="93">
        <f>'Mortal Baseline'!X84*('Bowel Cancer Epi'!$N$63*'Bowel Cancer Epi'!B$99)</f>
        <v>63.7996858152462</v>
      </c>
      <c r="X84" s="93">
        <f>'Mortal Baseline'!Y84*('Bowel Cancer Epi'!$N$63*'Bowel Cancer Epi'!C$99)</f>
        <v>14.493528183076535</v>
      </c>
      <c r="Y84" s="93">
        <f>'Mortal Baseline'!Z84*('Bowel Cancer Epi'!$N$63*'Bowel Cancer Epi'!D$99)</f>
        <v>3.2541803930372368</v>
      </c>
      <c r="Z84" s="93">
        <f>'Mortal Baseline'!AA84*('Bowel Cancer Epi'!$N$63*'Bowel Cancer Epi'!E$99)</f>
        <v>1.1140401714034862</v>
      </c>
      <c r="AA84" s="93">
        <f>'Mortal Baseline'!AB84*('Bowel Cancer Epi'!$N$63*'Bowel Cancer Epi'!F$99)</f>
        <v>1.6307185206195899E-3</v>
      </c>
      <c r="AB84" s="93">
        <f t="shared" si="9"/>
        <v>82.663065281284062</v>
      </c>
      <c r="AC84" s="2">
        <f>W84/'Mortal Baseline'!X84</f>
        <v>3.3999999999999998E-3</v>
      </c>
      <c r="AD84" s="2">
        <f>X84/'Mortal Baseline'!Y84</f>
        <v>3.1457066139989197E-3</v>
      </c>
      <c r="AE84" s="2">
        <f>Y84/'Mortal Baseline'!Z84</f>
        <v>3.0360555437762668E-3</v>
      </c>
      <c r="AF84" s="2">
        <f>Z84/'Mortal Baseline'!AA84</f>
        <v>2.9445012853455974E-3</v>
      </c>
      <c r="AG84" s="2">
        <f>AA84/'Mortal Baseline'!AB84</f>
        <v>2.8345026226826793E-3</v>
      </c>
      <c r="AH84" s="2">
        <f>SUM(W84:AA84)/SUM('Mortal Baseline'!X84:AB84)</f>
        <v>3.3301293100973382E-3</v>
      </c>
      <c r="AI84" s="58">
        <f>W84*'Stroke Epi'!$X$46</f>
        <v>8.427938496194022</v>
      </c>
      <c r="AJ84" s="58">
        <f>X84*'Stroke Epi'!$X$46</f>
        <v>1.9145950729844101</v>
      </c>
      <c r="AK84" s="58">
        <f>Y84*'Stroke Epi'!$X$46</f>
        <v>0.42987722992021898</v>
      </c>
      <c r="AL84" s="58">
        <f>Z84*'Stroke Epi'!$X$46</f>
        <v>0.14716470664240053</v>
      </c>
      <c r="AM84" s="58">
        <f>AA84*'Stroke Epi'!$X$46</f>
        <v>2.1541791657384783E-4</v>
      </c>
      <c r="AN84" s="93">
        <f t="shared" si="12"/>
        <v>10.919790923657624</v>
      </c>
      <c r="AO84" s="93">
        <f t="shared" si="11"/>
        <v>167.43533527207504</v>
      </c>
    </row>
    <row r="85" spans="1:41">
      <c r="A85" s="58">
        <v>87</v>
      </c>
      <c r="B85" s="93">
        <f>'Mortal Baseline'!C85*('Bowel Cancer Epi'!$B$63*'Bowel Cancer Epi'!B$90)</f>
        <v>51.317064402218314</v>
      </c>
      <c r="C85" s="93">
        <f>'Mortal Baseline'!D85*('Bowel Cancer Epi'!$B$63*'Bowel Cancer Epi'!C$90)</f>
        <v>20.815235269609307</v>
      </c>
      <c r="D85" s="93">
        <f>'Mortal Baseline'!E85*('Bowel Cancer Epi'!$B$63*'Bowel Cancer Epi'!D$90)</f>
        <v>3.7480233064781658</v>
      </c>
      <c r="E85" s="93">
        <f>'Mortal Baseline'!F85*('Bowel Cancer Epi'!$B$63*'Bowel Cancer Epi'!E$90)</f>
        <v>1.1101758960925674</v>
      </c>
      <c r="F85" s="93">
        <f>'Mortal Baseline'!G85*('Bowel Cancer Epi'!$B$63*'Bowel Cancer Epi'!F$90)</f>
        <v>0.13356689816972114</v>
      </c>
      <c r="G85" s="93">
        <f t="shared" si="7"/>
        <v>77.124065772568073</v>
      </c>
      <c r="H85" s="2">
        <f>B85/'Mortal Baseline'!C85</f>
        <v>5.0000000000000001E-3</v>
      </c>
      <c r="I85" s="2">
        <f>C85/'Mortal Baseline'!D85</f>
        <v>4.6206488550575523E-3</v>
      </c>
      <c r="J85" s="2">
        <f>D85/'Mortal Baseline'!E85</f>
        <v>4.4647727320421974E-3</v>
      </c>
      <c r="K85" s="2">
        <f>E85/'Mortal Baseline'!F85</f>
        <v>4.3187054980454546E-3</v>
      </c>
      <c r="L85" s="2">
        <f>F85/'Mortal Baseline'!G85</f>
        <v>4.1444198091703565E-3</v>
      </c>
      <c r="M85" s="2">
        <f>SUM(B85:F85)/SUM('Mortal Baseline'!C85:G85)</f>
        <v>4.8514860550445682E-3</v>
      </c>
      <c r="N85" s="93">
        <f>B85*'Bowel Cancer Epi'!$I$63</f>
        <v>19.089947957625213</v>
      </c>
      <c r="O85" s="93">
        <f>C85*'Bowel Cancer Epi'!$I$63</f>
        <v>7.7432675202946619</v>
      </c>
      <c r="P85" s="93">
        <f>D85*'Bowel Cancer Epi'!$I$63</f>
        <v>1.3942646700098777</v>
      </c>
      <c r="Q85" s="93">
        <f>E85*'Bowel Cancer Epi'!$I$63</f>
        <v>0.41298543334643506</v>
      </c>
      <c r="R85" s="93">
        <f>F85*'Bowel Cancer Epi'!$I$63</f>
        <v>4.9686886119136263E-2</v>
      </c>
      <c r="S85" s="93">
        <f t="shared" si="8"/>
        <v>28.690152467395325</v>
      </c>
      <c r="T85" s="93">
        <f t="shared" si="10"/>
        <v>717.25276646455416</v>
      </c>
      <c r="U85" s="2"/>
      <c r="V85" s="2"/>
      <c r="W85" s="93">
        <f>'Mortal Baseline'!X85*('Bowel Cancer Epi'!$N$63*'Bowel Cancer Epi'!B$99)</f>
        <v>60.197335629484492</v>
      </c>
      <c r="X85" s="93">
        <f>'Mortal Baseline'!Y85*('Bowel Cancer Epi'!$N$63*'Bowel Cancer Epi'!C$99)</f>
        <v>10.934412635979781</v>
      </c>
      <c r="Y85" s="93">
        <f>'Mortal Baseline'!Z85*('Bowel Cancer Epi'!$N$63*'Bowel Cancer Epi'!D$99)</f>
        <v>2.5206745242950013</v>
      </c>
      <c r="Z85" s="93">
        <f>'Mortal Baseline'!AA85*('Bowel Cancer Epi'!$N$63*'Bowel Cancer Epi'!E$99)</f>
        <v>0.93928994335540594</v>
      </c>
      <c r="AA85" s="93">
        <f>'Mortal Baseline'!AB85*('Bowel Cancer Epi'!$N$63*'Bowel Cancer Epi'!F$99)</f>
        <v>7.0682186964077362E-4</v>
      </c>
      <c r="AB85" s="93">
        <f t="shared" si="9"/>
        <v>74.592419554984318</v>
      </c>
      <c r="AC85" s="2">
        <f>W85/'Mortal Baseline'!X85</f>
        <v>3.3999999999999998E-3</v>
      </c>
      <c r="AD85" s="2">
        <f>X85/'Mortal Baseline'!Y85</f>
        <v>3.1457066139989197E-3</v>
      </c>
      <c r="AE85" s="2">
        <f>Y85/'Mortal Baseline'!Z85</f>
        <v>3.0360555437762668E-3</v>
      </c>
      <c r="AF85" s="2">
        <f>Z85/'Mortal Baseline'!AA85</f>
        <v>2.9445012853455978E-3</v>
      </c>
      <c r="AG85" s="2">
        <f>AA85/'Mortal Baseline'!AB85</f>
        <v>2.8345026226826793E-3</v>
      </c>
      <c r="AH85" s="2">
        <f>SUM(W85:AA85)/SUM('Mortal Baseline'!X85:AB85)</f>
        <v>3.3403720402994364E-3</v>
      </c>
      <c r="AI85" s="58">
        <f>W85*'Stroke Epi'!$X$46</f>
        <v>7.952068036654901</v>
      </c>
      <c r="AJ85" s="58">
        <f>X85*'Stroke Epi'!$X$46</f>
        <v>1.4444359092129291</v>
      </c>
      <c r="AK85" s="58">
        <f>Y85*'Stroke Epi'!$X$46</f>
        <v>0.33298110465936964</v>
      </c>
      <c r="AL85" s="58">
        <f>Z85*'Stroke Epi'!$X$46</f>
        <v>0.12408020151724912</v>
      </c>
      <c r="AM85" s="58">
        <f>AA85*'Stroke Epi'!$X$46</f>
        <v>9.3371168979546187E-5</v>
      </c>
      <c r="AN85" s="93">
        <f t="shared" si="12"/>
        <v>9.8536586232134269</v>
      </c>
      <c r="AO85" s="93">
        <f t="shared" si="11"/>
        <v>177.28899389528846</v>
      </c>
    </row>
    <row r="86" spans="1:41">
      <c r="A86" s="58">
        <v>88</v>
      </c>
      <c r="B86" s="93">
        <f>'Mortal Baseline'!C86*('Bowel Cancer Epi'!$B$63*'Bowel Cancer Epi'!B$90)</f>
        <v>47.323136258933168</v>
      </c>
      <c r="C86" s="93">
        <f>'Mortal Baseline'!D86*('Bowel Cancer Epi'!$B$63*'Bowel Cancer Epi'!C$90)</f>
        <v>16.448369285985375</v>
      </c>
      <c r="D86" s="93">
        <f>'Mortal Baseline'!E86*('Bowel Cancer Epi'!$B$63*'Bowel Cancer Epi'!D$90)</f>
        <v>2.6507446317355723</v>
      </c>
      <c r="E86" s="93">
        <f>'Mortal Baseline'!F86*('Bowel Cancer Epi'!$B$63*'Bowel Cancer Epi'!E$90)</f>
        <v>0.87200427858414276</v>
      </c>
      <c r="F86" s="93">
        <f>'Mortal Baseline'!G86*('Bowel Cancer Epi'!$B$63*'Bowel Cancer Epi'!F$90)</f>
        <v>8.2602371850708955E-2</v>
      </c>
      <c r="G86" s="93">
        <f t="shared" si="7"/>
        <v>67.376856827088972</v>
      </c>
      <c r="H86" s="2">
        <f>B86/'Mortal Baseline'!C86</f>
        <v>5.0000000000000001E-3</v>
      </c>
      <c r="I86" s="2">
        <f>C86/'Mortal Baseline'!D86</f>
        <v>4.6206488550575523E-3</v>
      </c>
      <c r="J86" s="2">
        <f>D86/'Mortal Baseline'!E86</f>
        <v>4.4647727320421974E-3</v>
      </c>
      <c r="K86" s="2">
        <f>E86/'Mortal Baseline'!F86</f>
        <v>4.3187054980454546E-3</v>
      </c>
      <c r="L86" s="2">
        <f>F86/'Mortal Baseline'!G86</f>
        <v>4.1444198091703565E-3</v>
      </c>
      <c r="M86" s="2">
        <f>SUM(B86:F86)/SUM('Mortal Baseline'!C86:G86)</f>
        <v>4.8682957657884005E-3</v>
      </c>
      <c r="N86" s="93">
        <f>B86*'Bowel Cancer Epi'!$I$63</f>
        <v>17.604206688323139</v>
      </c>
      <c r="O86" s="93">
        <f>C86*'Bowel Cancer Epi'!$I$63</f>
        <v>6.1187933743865592</v>
      </c>
      <c r="P86" s="93">
        <f>D86*'Bowel Cancer Epi'!$I$63</f>
        <v>0.98607700300563284</v>
      </c>
      <c r="Q86" s="93">
        <f>E86*'Bowel Cancer Epi'!$I$63</f>
        <v>0.32438559163330111</v>
      </c>
      <c r="R86" s="93">
        <f>F86*'Bowel Cancer Epi'!$I$63</f>
        <v>3.0728082328463732E-2</v>
      </c>
      <c r="S86" s="93">
        <f t="shared" si="8"/>
        <v>25.064190739677095</v>
      </c>
      <c r="T86" s="93">
        <f t="shared" si="10"/>
        <v>742.31695720423124</v>
      </c>
      <c r="U86" s="2"/>
      <c r="V86" s="2"/>
      <c r="W86" s="93">
        <f>'Mortal Baseline'!X86*('Bowel Cancer Epi'!$N$63*'Bowel Cancer Epi'!B$99)</f>
        <v>56.602965980445113</v>
      </c>
      <c r="X86" s="93">
        <f>'Mortal Baseline'!Y86*('Bowel Cancer Epi'!$N$63*'Bowel Cancer Epi'!C$99)</f>
        <v>7.9723606980779582</v>
      </c>
      <c r="Y86" s="93">
        <f>'Mortal Baseline'!Z86*('Bowel Cancer Epi'!$N$63*'Bowel Cancer Epi'!D$99)</f>
        <v>1.9298121229291063</v>
      </c>
      <c r="Z86" s="93">
        <f>'Mortal Baseline'!AA86*('Bowel Cancer Epi'!$N$63*'Bowel Cancer Epi'!E$99)</f>
        <v>0.79664782872615048</v>
      </c>
      <c r="AA86" s="93">
        <f>'Mortal Baseline'!AB86*('Bowel Cancer Epi'!$N$63*'Bowel Cancer Epi'!F$99)</f>
        <v>2.9337601234435251E-4</v>
      </c>
      <c r="AB86" s="93">
        <f t="shared" si="9"/>
        <v>67.302080006190678</v>
      </c>
      <c r="AC86" s="2">
        <f>W86/'Mortal Baseline'!X86</f>
        <v>3.3999999999999998E-3</v>
      </c>
      <c r="AD86" s="2">
        <f>X86/'Mortal Baseline'!Y86</f>
        <v>3.1457066139989197E-3</v>
      </c>
      <c r="AE86" s="2">
        <f>Y86/'Mortal Baseline'!Z86</f>
        <v>3.0360555437762668E-3</v>
      </c>
      <c r="AF86" s="2">
        <f>Z86/'Mortal Baseline'!AA86</f>
        <v>2.9445012853455978E-3</v>
      </c>
      <c r="AG86" s="2">
        <f>AA86/'Mortal Baseline'!AB86</f>
        <v>2.8345026226826793E-3</v>
      </c>
      <c r="AH86" s="2">
        <f>SUM(W86:AA86)/SUM('Mortal Baseline'!X86:AB86)</f>
        <v>3.3502651908300478E-3</v>
      </c>
      <c r="AI86" s="58">
        <f>W86*'Stroke Epi'!$X$46</f>
        <v>7.477251806016799</v>
      </c>
      <c r="AJ86" s="58">
        <f>X86*'Stroke Epi'!$X$46</f>
        <v>1.0531488482160982</v>
      </c>
      <c r="AK86" s="58">
        <f>Y86*'Stroke Epi'!$X$46</f>
        <v>0.25492818143893492</v>
      </c>
      <c r="AL86" s="58">
        <f>Z86*'Stroke Epi'!$X$46</f>
        <v>0.10523717817472447</v>
      </c>
      <c r="AM86" s="58">
        <f>AA86*'Stroke Epi'!$X$46</f>
        <v>3.8754971230688967E-5</v>
      </c>
      <c r="AN86" s="93">
        <f t="shared" si="12"/>
        <v>8.8906047688177861</v>
      </c>
      <c r="AO86" s="93">
        <f t="shared" si="11"/>
        <v>186.17959866410624</v>
      </c>
    </row>
    <row r="87" spans="1:41">
      <c r="A87" s="58">
        <v>89</v>
      </c>
      <c r="B87" s="93">
        <f>'Mortal Baseline'!C87*('Bowel Cancer Epi'!$B$63*'Bowel Cancer Epi'!B$90)</f>
        <v>43.91829091410645</v>
      </c>
      <c r="C87" s="93">
        <f>'Mortal Baseline'!D87*('Bowel Cancer Epi'!$B$63*'Bowel Cancer Epi'!C$90)</f>
        <v>12.799027012434079</v>
      </c>
      <c r="D87" s="93">
        <f>'Mortal Baseline'!E87*('Bowel Cancer Epi'!$B$63*'Bowel Cancer Epi'!D$90)</f>
        <v>1.8427568923544724</v>
      </c>
      <c r="E87" s="93">
        <f>'Mortal Baseline'!F87*('Bowel Cancer Epi'!$B$63*'Bowel Cancer Epi'!E$90)</f>
        <v>0.69113644516265504</v>
      </c>
      <c r="F87" s="93">
        <f>'Mortal Baseline'!G87*('Bowel Cancer Epi'!$B$63*'Bowel Cancer Epi'!F$90)</f>
        <v>5.0551462869446187E-2</v>
      </c>
      <c r="G87" s="93">
        <f t="shared" si="7"/>
        <v>59.301762726927102</v>
      </c>
      <c r="H87" s="2">
        <f>B87/'Mortal Baseline'!C87</f>
        <v>5.0000000000000001E-3</v>
      </c>
      <c r="I87" s="2">
        <f>C87/'Mortal Baseline'!D87</f>
        <v>4.6206488550575523E-3</v>
      </c>
      <c r="J87" s="2">
        <f>D87/'Mortal Baseline'!E87</f>
        <v>4.4647727320421974E-3</v>
      </c>
      <c r="K87" s="2">
        <f>E87/'Mortal Baseline'!F87</f>
        <v>4.3187054980454546E-3</v>
      </c>
      <c r="L87" s="2">
        <f>F87/'Mortal Baseline'!G87</f>
        <v>4.1444198091703565E-3</v>
      </c>
      <c r="M87" s="2">
        <f>SUM(B87:F87)/SUM('Mortal Baseline'!C87:G87)</f>
        <v>4.8853935508359082E-3</v>
      </c>
      <c r="N87" s="93">
        <f>B87*'Bowel Cancer Epi'!$I$63</f>
        <v>16.337604220047599</v>
      </c>
      <c r="O87" s="93">
        <f>C87*'Bowel Cancer Epi'!$I$63</f>
        <v>4.7612380486254775</v>
      </c>
      <c r="P87" s="93">
        <f>D87*'Bowel Cancer Epi'!$I$63</f>
        <v>0.68550556395586371</v>
      </c>
      <c r="Q87" s="93">
        <f>E87*'Bowel Cancer Epi'!$I$63</f>
        <v>0.25710275760050766</v>
      </c>
      <c r="R87" s="93">
        <f>F87*'Bowel Cancer Epi'!$I$63</f>
        <v>1.8805144187433981E-2</v>
      </c>
      <c r="S87" s="93">
        <f t="shared" si="8"/>
        <v>22.060255734416881</v>
      </c>
      <c r="T87" s="93">
        <f t="shared" si="10"/>
        <v>764.37721293864809</v>
      </c>
      <c r="U87" s="2"/>
      <c r="V87" s="2"/>
      <c r="W87" s="93">
        <f>'Mortal Baseline'!X87*('Bowel Cancer Epi'!$N$63*'Bowel Cancer Epi'!B$99)</f>
        <v>53.275430502783152</v>
      </c>
      <c r="X87" s="93">
        <f>'Mortal Baseline'!Y87*('Bowel Cancer Epi'!$N$63*'Bowel Cancer Epi'!C$99)</f>
        <v>5.6258710615350269</v>
      </c>
      <c r="Y87" s="93">
        <f>'Mortal Baseline'!Z87*('Bowel Cancer Epi'!$N$63*'Bowel Cancer Epi'!D$99)</f>
        <v>1.4659850054727008</v>
      </c>
      <c r="Z87" s="93">
        <f>'Mortal Baseline'!AA87*('Bowel Cancer Epi'!$N$63*'Bowel Cancer Epi'!E$99)</f>
        <v>0.68301098240311231</v>
      </c>
      <c r="AA87" s="93">
        <f>'Mortal Baseline'!AB87*('Bowel Cancer Epi'!$N$63*'Bowel Cancer Epi'!F$99)</f>
        <v>1.1690795158410387E-4</v>
      </c>
      <c r="AB87" s="93">
        <f t="shared" si="9"/>
        <v>61.050414460145582</v>
      </c>
      <c r="AC87" s="2">
        <f>W87/'Mortal Baseline'!X87</f>
        <v>3.3999999999999998E-3</v>
      </c>
      <c r="AD87" s="2">
        <f>X87/'Mortal Baseline'!Y87</f>
        <v>3.1457066139989193E-3</v>
      </c>
      <c r="AE87" s="2">
        <f>Y87/'Mortal Baseline'!Z87</f>
        <v>3.0360555437762668E-3</v>
      </c>
      <c r="AF87" s="2">
        <f>Z87/'Mortal Baseline'!AA87</f>
        <v>2.9445012853455978E-3</v>
      </c>
      <c r="AG87" s="2">
        <f>AA87/'Mortal Baseline'!AB87</f>
        <v>2.8345026226826793E-3</v>
      </c>
      <c r="AH87" s="2">
        <f>SUM(W87:AA87)/SUM('Mortal Baseline'!X87:AB87)</f>
        <v>3.359488276958309E-3</v>
      </c>
      <c r="AI87" s="58">
        <f>W87*'Stroke Epi'!$X$46</f>
        <v>7.0376843694176543</v>
      </c>
      <c r="AJ87" s="58">
        <f>X87*'Stroke Epi'!$X$46</f>
        <v>0.74317756722877704</v>
      </c>
      <c r="AK87" s="58">
        <f>Y87*'Stroke Epi'!$X$46</f>
        <v>0.19365661922294378</v>
      </c>
      <c r="AL87" s="58">
        <f>Z87*'Stroke Epi'!$X$46</f>
        <v>9.0225750775451127E-2</v>
      </c>
      <c r="AM87" s="58">
        <f>AA87*'Stroke Epi'!$X$46</f>
        <v>1.544354040426012E-5</v>
      </c>
      <c r="AN87" s="93">
        <f t="shared" si="12"/>
        <v>8.0647597501852299</v>
      </c>
      <c r="AO87" s="93">
        <f t="shared" si="11"/>
        <v>194.24435841429147</v>
      </c>
    </row>
    <row r="88" spans="1:41">
      <c r="A88" s="58">
        <v>90</v>
      </c>
      <c r="B88" s="93">
        <f>'Mortal Baseline'!C88*('Bowel Cancer Epi'!$B$64*'Bowel Cancer Epi'!B$90)</f>
        <v>40.151799416953835</v>
      </c>
      <c r="C88" s="93">
        <f>'Mortal Baseline'!D88*('Bowel Cancer Epi'!$B$64*'Bowel Cancer Epi'!C$90)</f>
        <v>9.5730687452508203</v>
      </c>
      <c r="D88" s="93">
        <f>'Mortal Baseline'!E88*('Bowel Cancer Epi'!$B$64*'Bowel Cancer Epi'!D$90)</f>
        <v>1.231029753259151</v>
      </c>
      <c r="E88" s="93">
        <f>'Mortal Baseline'!F88*('Bowel Cancer Epi'!$B$64*'Bowel Cancer Epi'!E$90)</f>
        <v>0.54121776564511803</v>
      </c>
      <c r="F88" s="93">
        <f>'Mortal Baseline'!G88*('Bowel Cancer Epi'!$B$64*'Bowel Cancer Epi'!F$90)</f>
        <v>2.9942448226073008E-2</v>
      </c>
      <c r="G88" s="93">
        <f t="shared" si="7"/>
        <v>51.527058129334996</v>
      </c>
      <c r="H88" s="2">
        <f>B88/'Mortal Baseline'!C88</f>
        <v>4.8999999999999998E-3</v>
      </c>
      <c r="I88" s="2">
        <f>C88/'Mortal Baseline'!D88</f>
        <v>4.5282358779564005E-3</v>
      </c>
      <c r="J88" s="2">
        <f>D88/'Mortal Baseline'!E88</f>
        <v>4.3754772774013536E-3</v>
      </c>
      <c r="K88" s="2">
        <f>E88/'Mortal Baseline'!F88</f>
        <v>4.2323313880845452E-3</v>
      </c>
      <c r="L88" s="2">
        <f>F88/'Mortal Baseline'!G88</f>
        <v>4.0615314129869495E-3</v>
      </c>
      <c r="M88" s="2">
        <f>SUM(B88:F88)/SUM('Mortal Baseline'!C88:G88)</f>
        <v>4.8044213006595438E-3</v>
      </c>
      <c r="N88" s="93">
        <f>B88*'Bowel Cancer Epi'!$I$64</f>
        <v>15.578898173778089</v>
      </c>
      <c r="O88" s="93">
        <f>C88*'Bowel Cancer Epi'!$I$64</f>
        <v>3.7143506731573184</v>
      </c>
      <c r="P88" s="93">
        <f>D88*'Bowel Cancer Epi'!$I$64</f>
        <v>0.47763954426455058</v>
      </c>
      <c r="Q88" s="93">
        <f>E88*'Bowel Cancer Epi'!$I$64</f>
        <v>0.20999249307030579</v>
      </c>
      <c r="R88" s="93">
        <f>F88*'Bowel Cancer Epi'!$I$64</f>
        <v>1.1617669911716328E-2</v>
      </c>
      <c r="S88" s="93">
        <f t="shared" si="8"/>
        <v>19.992498554181982</v>
      </c>
      <c r="T88" s="93">
        <f t="shared" si="10"/>
        <v>784.36971149283011</v>
      </c>
      <c r="U88" s="2"/>
      <c r="V88" s="2"/>
      <c r="W88" s="93">
        <f>'Mortal Baseline'!X88*('Bowel Cancer Epi'!$N$64*'Bowel Cancer Epi'!B$99)</f>
        <v>45.721407915705157</v>
      </c>
      <c r="X88" s="93">
        <f>'Mortal Baseline'!Y88*('Bowel Cancer Epi'!$N$64*'Bowel Cancer Epi'!C$99)</f>
        <v>3.4911845198496154</v>
      </c>
      <c r="Y88" s="93">
        <f>'Mortal Baseline'!Z88*('Bowel Cancer Epi'!$N$64*'Bowel Cancer Epi'!D$99)</f>
        <v>1.0060423790556008</v>
      </c>
      <c r="Z88" s="93">
        <f>'Mortal Baseline'!AA88*('Bowel Cancer Epi'!$N$64*'Bowel Cancer Epi'!E$99)</f>
        <v>0.53947959717389871</v>
      </c>
      <c r="AA88" s="93">
        <f>'Mortal Baseline'!AB88*('Bowel Cancer Epi'!$N$64*'Bowel Cancer Epi'!F$99)</f>
        <v>4.0666156397817982E-5</v>
      </c>
      <c r="AB88" s="93">
        <f t="shared" si="9"/>
        <v>50.758155077940671</v>
      </c>
      <c r="AC88" s="2">
        <f>W88/'Mortal Baseline'!X88</f>
        <v>3.0999999999999999E-3</v>
      </c>
      <c r="AD88" s="2">
        <f>X88/'Mortal Baseline'!Y88</f>
        <v>2.8681442657048973E-3</v>
      </c>
      <c r="AE88" s="2">
        <f>Y88/'Mortal Baseline'!Z88</f>
        <v>2.7681682899136548E-3</v>
      </c>
      <c r="AF88" s="2">
        <f>Z88/'Mortal Baseline'!AA88</f>
        <v>2.6846923484033394E-3</v>
      </c>
      <c r="AG88" s="2">
        <f>AA88/'Mortal Baseline'!AB88</f>
        <v>2.5843994500930312E-3</v>
      </c>
      <c r="AH88" s="2">
        <f>SUM(W88:AA88)/SUM('Mortal Baseline'!X88:AB88)</f>
        <v>3.0705826528607443E-3</v>
      </c>
      <c r="AI88" s="58">
        <f>W88*'Stroke Epi'!$X$47</f>
        <v>5.4317032603857731</v>
      </c>
      <c r="AJ88" s="58">
        <f>X88*'Stroke Epi'!$X$47</f>
        <v>0.41475272095813431</v>
      </c>
      <c r="AK88" s="58">
        <f>Y88*'Stroke Epi'!$X$47</f>
        <v>0.11951783463180538</v>
      </c>
      <c r="AL88" s="58">
        <f>Z88*'Stroke Epi'!$X$47</f>
        <v>6.4090176144259173E-2</v>
      </c>
      <c r="AM88" s="58">
        <f>AA88*'Stroke Epi'!$X$47</f>
        <v>4.8311393800607766E-6</v>
      </c>
      <c r="AN88" s="93">
        <f t="shared" si="12"/>
        <v>6.0300688232593522</v>
      </c>
      <c r="AO88" s="93">
        <f t="shared" si="11"/>
        <v>200.27442723755081</v>
      </c>
    </row>
    <row r="89" spans="1:41">
      <c r="A89" s="58">
        <v>91</v>
      </c>
      <c r="B89" s="93">
        <f>'Mortal Baseline'!C89*('Bowel Cancer Epi'!$B$64*'Bowel Cancer Epi'!B$90)</f>
        <v>33.189274631884139</v>
      </c>
      <c r="C89" s="93">
        <f>'Mortal Baseline'!D89*('Bowel Cancer Epi'!$B$64*'Bowel Cancer Epi'!C$90)</f>
        <v>6.2995254520445059</v>
      </c>
      <c r="D89" s="93">
        <f>'Mortal Baseline'!E89*('Bowel Cancer Epi'!$B$64*'Bowel Cancer Epi'!D$90)</f>
        <v>0.72439722276675456</v>
      </c>
      <c r="E89" s="93">
        <f>'Mortal Baseline'!F89*('Bowel Cancer Epi'!$B$64*'Bowel Cancer Epi'!E$90)</f>
        <v>0.38442062355317197</v>
      </c>
      <c r="F89" s="93">
        <f>'Mortal Baseline'!G89*('Bowel Cancer Epi'!$B$64*'Bowel Cancer Epi'!F$90)</f>
        <v>1.5740606794201861E-2</v>
      </c>
      <c r="G89" s="93">
        <f t="shared" si="7"/>
        <v>40.613358537042771</v>
      </c>
      <c r="H89" s="2">
        <f>B89/'Mortal Baseline'!C89</f>
        <v>4.8999999999999998E-3</v>
      </c>
      <c r="I89" s="2">
        <f>C89/'Mortal Baseline'!D89</f>
        <v>4.5282358779564005E-3</v>
      </c>
      <c r="J89" s="2">
        <f>D89/'Mortal Baseline'!E89</f>
        <v>4.3754772774013536E-3</v>
      </c>
      <c r="K89" s="2">
        <f>E89/'Mortal Baseline'!F89</f>
        <v>4.2323313880845452E-3</v>
      </c>
      <c r="L89" s="2">
        <f>F89/'Mortal Baseline'!G89</f>
        <v>4.0615314129869495E-3</v>
      </c>
      <c r="M89" s="2">
        <f>SUM(B89:F89)/SUM('Mortal Baseline'!C89:G89)</f>
        <v>4.820719536121963E-3</v>
      </c>
      <c r="N89" s="93">
        <f>B89*'Bowel Cancer Epi'!$I$64</f>
        <v>12.877438557171047</v>
      </c>
      <c r="O89" s="93">
        <f>C89*'Bowel Cancer Epi'!$I$64</f>
        <v>2.4442158753932683</v>
      </c>
      <c r="P89" s="93">
        <f>D89*'Bowel Cancer Epi'!$I$64</f>
        <v>0.28106612243350076</v>
      </c>
      <c r="Q89" s="93">
        <f>E89*'Bowel Cancer Epi'!$I$64</f>
        <v>0.14915520193863072</v>
      </c>
      <c r="R89" s="93">
        <f>F89*'Bowel Cancer Epi'!$I$64</f>
        <v>6.1073554361503225E-3</v>
      </c>
      <c r="S89" s="93">
        <f t="shared" si="8"/>
        <v>15.757983112372598</v>
      </c>
      <c r="T89" s="93">
        <f t="shared" si="10"/>
        <v>800.12769460520269</v>
      </c>
      <c r="U89" s="2"/>
      <c r="V89" s="2"/>
      <c r="W89" s="93">
        <f>'Mortal Baseline'!X89*('Bowel Cancer Epi'!$N$64*'Bowel Cancer Epi'!B$99)</f>
        <v>38.136760754421886</v>
      </c>
      <c r="X89" s="93">
        <f>'Mortal Baseline'!Y89*('Bowel Cancer Epi'!$N$64*'Bowel Cancer Epi'!C$99)</f>
        <v>2.0264702529590664</v>
      </c>
      <c r="Y89" s="93">
        <f>'Mortal Baseline'!Z89*('Bowel Cancer Epi'!$N$64*'Bowel Cancer Epi'!D$99)</f>
        <v>0.66448772250258736</v>
      </c>
      <c r="Z89" s="93">
        <f>'Mortal Baseline'!AA89*('Bowel Cancer Epi'!$N$64*'Bowel Cancer Epi'!E$99)</f>
        <v>0.41865710458432231</v>
      </c>
      <c r="AA89" s="93">
        <f>'Mortal Baseline'!AB89*('Bowel Cancer Epi'!$N$64*'Bowel Cancer Epi'!F$99)</f>
        <v>1.313694582394063E-5</v>
      </c>
      <c r="AB89" s="93">
        <f t="shared" si="9"/>
        <v>41.24638897141368</v>
      </c>
      <c r="AC89" s="2">
        <f>W89/'Mortal Baseline'!X89</f>
        <v>3.0999999999999999E-3</v>
      </c>
      <c r="AD89" s="2">
        <f>X89/'Mortal Baseline'!Y89</f>
        <v>2.8681442657048973E-3</v>
      </c>
      <c r="AE89" s="2">
        <f>Y89/'Mortal Baseline'!Z89</f>
        <v>2.7681682899136548E-3</v>
      </c>
      <c r="AF89" s="2">
        <f>Z89/'Mortal Baseline'!AA89</f>
        <v>2.6846923484033394E-3</v>
      </c>
      <c r="AG89" s="2">
        <f>AA89/'Mortal Baseline'!AB89</f>
        <v>2.5843994500930312E-3</v>
      </c>
      <c r="AH89" s="2">
        <f>SUM(W89:AA89)/SUM('Mortal Baseline'!X89:AB89)</f>
        <v>3.0770052747403943E-3</v>
      </c>
      <c r="AI89" s="58">
        <f>W89*'Stroke Epi'!$X$47</f>
        <v>4.5306471776253199</v>
      </c>
      <c r="AJ89" s="58">
        <f>X89*'Stroke Epi'!$X$47</f>
        <v>0.24074466605153708</v>
      </c>
      <c r="AK89" s="58">
        <f>Y89*'Stroke Epi'!$X$47</f>
        <v>7.8941141433307382E-2</v>
      </c>
      <c r="AL89" s="58">
        <f>Z89*'Stroke Epi'!$X$47</f>
        <v>4.973646402461749E-2</v>
      </c>
      <c r="AM89" s="58">
        <f>AA89*'Stroke Epi'!$X$47</f>
        <v>1.5606691638841467E-6</v>
      </c>
      <c r="AN89" s="93">
        <f t="shared" si="12"/>
        <v>4.9000710098039448</v>
      </c>
      <c r="AO89" s="93">
        <f t="shared" si="11"/>
        <v>205.17449824735476</v>
      </c>
    </row>
    <row r="90" spans="1:41">
      <c r="A90" s="58">
        <v>92</v>
      </c>
      <c r="B90" s="93">
        <f>'Mortal Baseline'!C90*('Bowel Cancer Epi'!$B$64*'Bowel Cancer Epi'!B$90)</f>
        <v>27.306101850656805</v>
      </c>
      <c r="C90" s="93">
        <f>'Mortal Baseline'!D90*('Bowel Cancer Epi'!$B$64*'Bowel Cancer Epi'!C$90)</f>
        <v>4.0049283467080752</v>
      </c>
      <c r="D90" s="93">
        <f>'Mortal Baseline'!E90*('Bowel Cancer Epi'!$B$64*'Bowel Cancer Epi'!D$90)</f>
        <v>0.41286439688552751</v>
      </c>
      <c r="E90" s="93">
        <f>'Mortal Baseline'!F90*('Bowel Cancer Epi'!$B$64*'Bowel Cancer Epi'!E$90)</f>
        <v>0.27272382433708442</v>
      </c>
      <c r="F90" s="93">
        <f>'Mortal Baseline'!G90*('Bowel Cancer Epi'!$B$64*'Bowel Cancer Epi'!F$90)</f>
        <v>8.0775867665745325E-3</v>
      </c>
      <c r="G90" s="93">
        <f t="shared" si="7"/>
        <v>32.004696005354063</v>
      </c>
      <c r="H90" s="2">
        <f>B90/'Mortal Baseline'!C90</f>
        <v>4.8999999999999998E-3</v>
      </c>
      <c r="I90" s="2">
        <f>C90/'Mortal Baseline'!D90</f>
        <v>4.5282358779564005E-3</v>
      </c>
      <c r="J90" s="2">
        <f>D90/'Mortal Baseline'!E90</f>
        <v>4.3754772774013536E-3</v>
      </c>
      <c r="K90" s="2">
        <f>E90/'Mortal Baseline'!F90</f>
        <v>4.2323313880845452E-3</v>
      </c>
      <c r="L90" s="2">
        <f>F90/'Mortal Baseline'!G90</f>
        <v>4.0615314129869495E-3</v>
      </c>
      <c r="M90" s="2">
        <f>SUM(B90:F90)/SUM('Mortal Baseline'!C90:G90)</f>
        <v>4.8360846162695042E-3</v>
      </c>
      <c r="N90" s="93">
        <f>B90*'Bowel Cancer Epi'!$I$64</f>
        <v>10.594767518054841</v>
      </c>
      <c r="O90" s="93">
        <f>C90*'Bowel Cancer Epi'!$I$64</f>
        <v>1.5539121985227333</v>
      </c>
      <c r="P90" s="93">
        <f>D90*'Bowel Cancer Epi'!$I$64</f>
        <v>0.16019138599158467</v>
      </c>
      <c r="Q90" s="93">
        <f>E90*'Bowel Cancer Epi'!$I$64</f>
        <v>0.10581684384278876</v>
      </c>
      <c r="R90" s="93">
        <f>F90*'Bowel Cancer Epi'!$I$64</f>
        <v>3.1341036654309188E-3</v>
      </c>
      <c r="S90" s="93">
        <f t="shared" si="8"/>
        <v>12.417822050077378</v>
      </c>
      <c r="T90" s="93">
        <f t="shared" si="10"/>
        <v>812.54551665528004</v>
      </c>
      <c r="U90" s="2"/>
      <c r="V90" s="2"/>
      <c r="W90" s="93">
        <f>'Mortal Baseline'!X90*('Bowel Cancer Epi'!$N$64*'Bowel Cancer Epi'!B$99)</f>
        <v>31.622047968836831</v>
      </c>
      <c r="X90" s="93">
        <f>'Mortal Baseline'!Y90*('Bowel Cancer Epi'!$N$64*'Bowel Cancer Epi'!C$99)</f>
        <v>1.1233871832393041</v>
      </c>
      <c r="Y90" s="93">
        <f>'Mortal Baseline'!Z90*('Bowel Cancer Epi'!$N$64*'Bowel Cancer Epi'!D$99)</f>
        <v>0.43184281115213352</v>
      </c>
      <c r="Z90" s="93">
        <f>'Mortal Baseline'!AA90*('Bowel Cancer Epi'!$N$64*'Bowel Cancer Epi'!E$99)</f>
        <v>0.32666661231117711</v>
      </c>
      <c r="AA90" s="93">
        <f>'Mortal Baseline'!AB90*('Bowel Cancer Epi'!$N$64*'Bowel Cancer Epi'!F$99)</f>
        <v>4.0233368323987389E-6</v>
      </c>
      <c r="AB90" s="93">
        <f t="shared" si="9"/>
        <v>33.503948598876278</v>
      </c>
      <c r="AC90" s="2">
        <f>W90/'Mortal Baseline'!X90</f>
        <v>3.0999999999999999E-3</v>
      </c>
      <c r="AD90" s="2">
        <f>X90/'Mortal Baseline'!Y90</f>
        <v>2.8681442657048973E-3</v>
      </c>
      <c r="AE90" s="2">
        <f>Y90/'Mortal Baseline'!Z90</f>
        <v>2.7681682899136548E-3</v>
      </c>
      <c r="AF90" s="2">
        <f>Z90/'Mortal Baseline'!AA90</f>
        <v>2.6846923484033394E-3</v>
      </c>
      <c r="AG90" s="2">
        <f>AA90/'Mortal Baseline'!AB90</f>
        <v>2.5843994500930312E-3</v>
      </c>
      <c r="AH90" s="2">
        <f>SUM(W90:AA90)/SUM('Mortal Baseline'!X90:AB90)</f>
        <v>3.0822342731580792E-3</v>
      </c>
      <c r="AI90" s="58">
        <f>W90*'Stroke Epi'!$X$47</f>
        <v>3.7566992986978156</v>
      </c>
      <c r="AJ90" s="58">
        <f>X90*'Stroke Epi'!$X$47</f>
        <v>0.13345839736882933</v>
      </c>
      <c r="AK90" s="58">
        <f>Y90*'Stroke Epi'!$X$47</f>
        <v>5.1302925964873465E-2</v>
      </c>
      <c r="AL90" s="58">
        <f>Z90*'Stroke Epi'!$X$47</f>
        <v>3.8807993542567844E-2</v>
      </c>
      <c r="AM90" s="58">
        <f>AA90*'Stroke Epi'!$X$47</f>
        <v>4.7797241568897015E-7</v>
      </c>
      <c r="AN90" s="93">
        <f t="shared" si="12"/>
        <v>3.9802690935465024</v>
      </c>
      <c r="AO90" s="93">
        <f t="shared" si="11"/>
        <v>209.15476734090126</v>
      </c>
    </row>
    <row r="91" spans="1:41">
      <c r="A91" s="58">
        <v>93</v>
      </c>
      <c r="B91" s="93">
        <f>'Mortal Baseline'!C91*('Bowel Cancer Epi'!$B$64*'Bowel Cancer Epi'!B$90)</f>
        <v>22.336694719832874</v>
      </c>
      <c r="C91" s="93">
        <f>'Mortal Baseline'!D91*('Bowel Cancer Epi'!$B$64*'Bowel Cancer Epi'!C$90)</f>
        <v>2.4518473861682284</v>
      </c>
      <c r="D91" s="93">
        <f>'Mortal Baseline'!E91*('Bowel Cancer Epi'!$B$64*'Bowel Cancer Epi'!D$90)</f>
        <v>0.22739207701288683</v>
      </c>
      <c r="E91" s="93">
        <f>'Mortal Baseline'!F91*('Bowel Cancer Epi'!$B$64*'Bowel Cancer Epi'!E$90)</f>
        <v>0.1930950284971612</v>
      </c>
      <c r="F91" s="93">
        <f>'Mortal Baseline'!G91*('Bowel Cancer Epi'!$B$64*'Bowel Cancer Epi'!F$90)</f>
        <v>4.0382500275069327E-3</v>
      </c>
      <c r="G91" s="93">
        <f t="shared" si="7"/>
        <v>25.213067461538657</v>
      </c>
      <c r="H91" s="2">
        <f>B91/'Mortal Baseline'!C91</f>
        <v>4.8999999999999998E-3</v>
      </c>
      <c r="I91" s="2">
        <f>C91/'Mortal Baseline'!D91</f>
        <v>4.5282358779564005E-3</v>
      </c>
      <c r="J91" s="2">
        <f>D91/'Mortal Baseline'!E91</f>
        <v>4.3754772774013536E-3</v>
      </c>
      <c r="K91" s="2">
        <f>E91/'Mortal Baseline'!F91</f>
        <v>4.2323313880845452E-3</v>
      </c>
      <c r="L91" s="2">
        <f>F91/'Mortal Baseline'!G91</f>
        <v>4.0615314129869495E-3</v>
      </c>
      <c r="M91" s="2">
        <f>SUM(B91:F91)/SUM('Mortal Baseline'!C91:G91)</f>
        <v>4.8500151444876589E-3</v>
      </c>
      <c r="N91" s="93">
        <f>B91*'Bowel Cancer Epi'!$I$64</f>
        <v>8.666637551295155</v>
      </c>
      <c r="O91" s="93">
        <f>C91*'Bowel Cancer Epi'!$I$64</f>
        <v>0.95131678583327262</v>
      </c>
      <c r="P91" s="93">
        <f>D91*'Bowel Cancer Epi'!$I$64</f>
        <v>8.8228125881000097E-2</v>
      </c>
      <c r="Q91" s="93">
        <f>E91*'Bowel Cancer Epi'!$I$64</f>
        <v>7.4920871056898555E-2</v>
      </c>
      <c r="R91" s="93">
        <f>F91*'Bowel Cancer Epi'!$I$64</f>
        <v>1.56684101067269E-3</v>
      </c>
      <c r="S91" s="93">
        <f t="shared" si="8"/>
        <v>9.7826701750769995</v>
      </c>
      <c r="T91" s="93">
        <f t="shared" si="10"/>
        <v>822.32818683035703</v>
      </c>
      <c r="U91" s="2"/>
      <c r="V91" s="2"/>
      <c r="W91" s="93">
        <f>'Mortal Baseline'!X91*('Bowel Cancer Epi'!$N$64*'Bowel Cancer Epi'!B$99)</f>
        <v>26.077575934137421</v>
      </c>
      <c r="X91" s="93">
        <f>'Mortal Baseline'!Y91*('Bowel Cancer Epi'!$N$64*'Bowel Cancer Epi'!C$99)</f>
        <v>0.59418378537961758</v>
      </c>
      <c r="Y91" s="93">
        <f>'Mortal Baseline'!Z91*('Bowel Cancer Epi'!$N$64*'Bowel Cancer Epi'!D$99)</f>
        <v>0.27614957449064997</v>
      </c>
      <c r="Z91" s="93">
        <f>'Mortal Baseline'!AA91*('Bowel Cancer Epi'!$N$64*'Bowel Cancer Epi'!E$99)</f>
        <v>0.25655112999265972</v>
      </c>
      <c r="AA91" s="93">
        <f>'Mortal Baseline'!AB91*('Bowel Cancer Epi'!$N$64*'Bowel Cancer Epi'!F$99)</f>
        <v>1.1664878711312815E-6</v>
      </c>
      <c r="AB91" s="93">
        <f t="shared" si="9"/>
        <v>27.204461590488215</v>
      </c>
      <c r="AC91" s="2">
        <f>W91/'Mortal Baseline'!X91</f>
        <v>3.0999999999999999E-3</v>
      </c>
      <c r="AD91" s="2">
        <f>X91/'Mortal Baseline'!Y91</f>
        <v>2.8681442657048969E-3</v>
      </c>
      <c r="AE91" s="2">
        <f>Y91/'Mortal Baseline'!Z91</f>
        <v>2.7681682899136544E-3</v>
      </c>
      <c r="AF91" s="2">
        <f>Z91/'Mortal Baseline'!AA91</f>
        <v>2.6846923484033394E-3</v>
      </c>
      <c r="AG91" s="2">
        <f>AA91/'Mortal Baseline'!AB91</f>
        <v>2.5843994500930312E-3</v>
      </c>
      <c r="AH91" s="2">
        <f>SUM(W91:AA91)/SUM('Mortal Baseline'!X91:AB91)</f>
        <v>3.0862928350445565E-3</v>
      </c>
      <c r="AI91" s="58">
        <f>W91*'Stroke Epi'!$X$47</f>
        <v>3.0980160209755256</v>
      </c>
      <c r="AJ91" s="58">
        <f>X91*'Stroke Epi'!$X$47</f>
        <v>7.0589033703098575E-2</v>
      </c>
      <c r="AK91" s="58">
        <f>Y91*'Stroke Epi'!$X$47</f>
        <v>3.2806569449489217E-2</v>
      </c>
      <c r="AL91" s="58">
        <f>Z91*'Stroke Epi'!$X$47</f>
        <v>3.0478274243127976E-2</v>
      </c>
      <c r="AM91" s="58">
        <f>AA91*'Stroke Epi'!$X$47</f>
        <v>1.3857875909039624E-7</v>
      </c>
      <c r="AN91" s="93">
        <f t="shared" si="12"/>
        <v>3.2318900369500003</v>
      </c>
      <c r="AO91" s="93">
        <f t="shared" si="11"/>
        <v>212.38665737785126</v>
      </c>
    </row>
    <row r="92" spans="1:41">
      <c r="A92" s="58">
        <v>94</v>
      </c>
      <c r="B92" s="93">
        <f>'Mortal Baseline'!C92*('Bowel Cancer Epi'!$B$64*'Bowel Cancer Epi'!B$90)</f>
        <v>18.153966217160193</v>
      </c>
      <c r="C92" s="93">
        <f>'Mortal Baseline'!D92*('Bowel Cancer Epi'!$B$64*'Bowel Cancer Epi'!C$90)</f>
        <v>1.4418484225942374</v>
      </c>
      <c r="D92" s="93">
        <f>'Mortal Baseline'!E92*('Bowel Cancer Epi'!$B$64*'Bowel Cancer Epi'!D$90)</f>
        <v>0.12079870109857668</v>
      </c>
      <c r="E92" s="93">
        <f>'Mortal Baseline'!F92*('Bowel Cancer Epi'!$B$64*'Bowel Cancer Epi'!E$90)</f>
        <v>0.13638668308394533</v>
      </c>
      <c r="F92" s="93">
        <f>'Mortal Baseline'!G92*('Bowel Cancer Epi'!$B$64*'Bowel Cancer Epi'!F$90)</f>
        <v>1.9635361845259012E-3</v>
      </c>
      <c r="G92" s="93">
        <f t="shared" si="7"/>
        <v>19.854963560121476</v>
      </c>
      <c r="H92" s="2">
        <f>B92/'Mortal Baseline'!C92</f>
        <v>4.8999999999999998E-3</v>
      </c>
      <c r="I92" s="2">
        <f>C92/'Mortal Baseline'!D92</f>
        <v>4.5282358779564005E-3</v>
      </c>
      <c r="J92" s="2">
        <f>D92/'Mortal Baseline'!E92</f>
        <v>4.3754772774013536E-3</v>
      </c>
      <c r="K92" s="2">
        <f>E92/'Mortal Baseline'!F92</f>
        <v>4.2323313880845452E-3</v>
      </c>
      <c r="L92" s="2">
        <f>F92/'Mortal Baseline'!G92</f>
        <v>4.0615314129869495E-3</v>
      </c>
      <c r="M92" s="2">
        <f>SUM(B92:F92)/SUM('Mortal Baseline'!C92:G92)</f>
        <v>4.8620982158752582E-3</v>
      </c>
      <c r="N92" s="93">
        <f>B92*'Bowel Cancer Epi'!$I$64</f>
        <v>7.0437388922581547</v>
      </c>
      <c r="O92" s="93">
        <f>C92*'Bowel Cancer Epi'!$I$64</f>
        <v>0.55943718796656416</v>
      </c>
      <c r="P92" s="93">
        <f>D92*'Bowel Cancer Epi'!$I$64</f>
        <v>4.6869896026247755E-2</v>
      </c>
      <c r="Q92" s="93">
        <f>E92*'Bowel Cancer Epi'!$I$64</f>
        <v>5.2918033036570791E-2</v>
      </c>
      <c r="R92" s="93">
        <f>F92*'Bowel Cancer Epi'!$I$64</f>
        <v>7.6185203959604967E-4</v>
      </c>
      <c r="S92" s="93">
        <f t="shared" si="8"/>
        <v>7.7037258613271336</v>
      </c>
      <c r="T92" s="93">
        <f t="shared" si="10"/>
        <v>830.03191269168417</v>
      </c>
      <c r="U92" s="2"/>
      <c r="V92" s="2"/>
      <c r="W92" s="93">
        <f>'Mortal Baseline'!X92*('Bowel Cancer Epi'!$N$64*'Bowel Cancer Epi'!B$99)</f>
        <v>21.405254062437358</v>
      </c>
      <c r="X92" s="93">
        <f>'Mortal Baseline'!Y92*('Bowel Cancer Epi'!$N$64*'Bowel Cancer Epi'!C$99)</f>
        <v>0.29970664822444043</v>
      </c>
      <c r="Y92" s="93">
        <f>'Mortal Baseline'!Z92*('Bowel Cancer Epi'!$N$64*'Bowel Cancer Epi'!D$99)</f>
        <v>0.17382013426696505</v>
      </c>
      <c r="Z92" s="93">
        <f>'Mortal Baseline'!AA92*('Bowel Cancer Epi'!$N$64*'Bowel Cancer Epi'!E$99)</f>
        <v>0.20308505872329252</v>
      </c>
      <c r="AA92" s="93">
        <f>'Mortal Baseline'!AB92*('Bowel Cancer Epi'!$N$64*'Bowel Cancer Epi'!F$99)</f>
        <v>3.1979993782253694E-7</v>
      </c>
      <c r="AB92" s="93">
        <f t="shared" si="9"/>
        <v>22.081866223451993</v>
      </c>
      <c r="AC92" s="2">
        <f>W92/'Mortal Baseline'!X92</f>
        <v>3.0999999999999999E-3</v>
      </c>
      <c r="AD92" s="2">
        <f>X92/'Mortal Baseline'!Y92</f>
        <v>2.8681442657048973E-3</v>
      </c>
      <c r="AE92" s="2">
        <f>Y92/'Mortal Baseline'!Z92</f>
        <v>2.7681682899136548E-3</v>
      </c>
      <c r="AF92" s="2">
        <f>Z92/'Mortal Baseline'!AA92</f>
        <v>2.6846923484033394E-3</v>
      </c>
      <c r="AG92" s="2">
        <f>AA92/'Mortal Baseline'!AB92</f>
        <v>2.5843994500930312E-3</v>
      </c>
      <c r="AH92" s="2">
        <f>SUM(W92:AA92)/SUM('Mortal Baseline'!X92:AB92)</f>
        <v>3.0893002098077637E-3</v>
      </c>
      <c r="AI92" s="58">
        <f>W92*'Stroke Epi'!$X$47</f>
        <v>2.5429441826175583</v>
      </c>
      <c r="AJ92" s="58">
        <f>X92*'Stroke Epi'!$X$47</f>
        <v>3.5605149809063527E-2</v>
      </c>
      <c r="AK92" s="58">
        <f>Y92*'Stroke Epi'!$X$47</f>
        <v>2.0649831950915448E-2</v>
      </c>
      <c r="AL92" s="58">
        <f>Z92*'Stroke Epi'!$X$47</f>
        <v>2.4126504976327151E-2</v>
      </c>
      <c r="AM92" s="58">
        <f>AA92*'Stroke Epi'!$X$47</f>
        <v>3.7992232613317388E-8</v>
      </c>
      <c r="AN92" s="93">
        <f t="shared" si="12"/>
        <v>2.6233257073460972</v>
      </c>
      <c r="AO92" s="93">
        <f t="shared" si="11"/>
        <v>215.00998308519735</v>
      </c>
    </row>
    <row r="93" spans="1:41">
      <c r="A93" s="58">
        <v>95</v>
      </c>
      <c r="B93" s="93">
        <f>'Mortal Baseline'!C93*('Bowel Cancer Epi'!$B$65*'Bowel Cancer Epi'!B$90)</f>
        <v>14.656720951917452</v>
      </c>
      <c r="C93" s="93">
        <f>'Mortal Baseline'!D93*('Bowel Cancer Epi'!$B$65*'Bowel Cancer Epi'!C$90)</f>
        <v>0.81315797567934844</v>
      </c>
      <c r="D93" s="93">
        <f>'Mortal Baseline'!E93*('Bowel Cancer Epi'!$B$65*'Bowel Cancer Epi'!D$90)</f>
        <v>6.1810724644876455E-2</v>
      </c>
      <c r="E93" s="93">
        <f>'Mortal Baseline'!F93*('Bowel Cancer Epi'!$B$65*'Bowel Cancer Epi'!E$90)</f>
        <v>9.6111236567428468E-2</v>
      </c>
      <c r="F93" s="93">
        <f>'Mortal Baseline'!G93*('Bowel Cancer Epi'!$B$65*'Bowel Cancer Epi'!F$90)</f>
        <v>9.2750219583390798E-4</v>
      </c>
      <c r="G93" s="93">
        <f t="shared" si="7"/>
        <v>15.628728391004941</v>
      </c>
      <c r="H93" s="2">
        <f>B93/'Mortal Baseline'!C93</f>
        <v>4.8999999999999998E-3</v>
      </c>
      <c r="I93" s="2">
        <f>C93/'Mortal Baseline'!D93</f>
        <v>4.5282358779564005E-3</v>
      </c>
      <c r="J93" s="2">
        <f>D93/'Mortal Baseline'!E93</f>
        <v>4.3754772774013536E-3</v>
      </c>
      <c r="K93" s="2">
        <f>E93/'Mortal Baseline'!F93</f>
        <v>4.2323313880845452E-3</v>
      </c>
      <c r="L93" s="2">
        <f>F93/'Mortal Baseline'!G93</f>
        <v>4.0615314129869495E-3</v>
      </c>
      <c r="M93" s="2">
        <f>SUM(B93:F93)/SUM('Mortal Baseline'!C93:G93)</f>
        <v>4.8720922311420133E-3</v>
      </c>
      <c r="N93" s="93">
        <f>B93*'Bowel Cancer Epi'!$I$65</f>
        <v>5.6970674340103136</v>
      </c>
      <c r="O93" s="93">
        <f>C93*'Bowel Cancer Epi'!$I$65</f>
        <v>0.31607450514656271</v>
      </c>
      <c r="P93" s="93">
        <f>D93*'Bowel Cancer Epi'!$I$65</f>
        <v>2.4025828669463477E-2</v>
      </c>
      <c r="Q93" s="93">
        <f>E93*'Bowel Cancer Epi'!$I$65</f>
        <v>3.7358437653759444E-2</v>
      </c>
      <c r="R93" s="93">
        <f>F93*'Bowel Cancer Epi'!$I$65</f>
        <v>3.6052010352064E-4</v>
      </c>
      <c r="S93" s="93">
        <f t="shared" si="8"/>
        <v>6.0748867255836201</v>
      </c>
      <c r="T93" s="93">
        <f t="shared" si="10"/>
        <v>836.10679941726778</v>
      </c>
      <c r="U93" s="2"/>
      <c r="V93" s="2"/>
      <c r="W93" s="93">
        <f>'Mortal Baseline'!X93*('Bowel Cancer Epi'!$N$65*'Bowel Cancer Epi'!B$99)</f>
        <v>17.504594144234161</v>
      </c>
      <c r="X93" s="93">
        <f>'Mortal Baseline'!Y93*('Bowel Cancer Epi'!$N$65*'Bowel Cancer Epi'!C$99)</f>
        <v>0.14411393250545196</v>
      </c>
      <c r="Y93" s="93">
        <f>'Mortal Baseline'!Z93*('Bowel Cancer Epi'!$N$65*'Bowel Cancer Epi'!D$99)</f>
        <v>0.10774991202964604</v>
      </c>
      <c r="Z93" s="93">
        <f>'Mortal Baseline'!AA93*('Bowel Cancer Epi'!$N$65*'Bowel Cancer Epi'!E$99)</f>
        <v>0.16229445118783656</v>
      </c>
      <c r="AA93" s="93">
        <f>'Mortal Baseline'!AB93*('Bowel Cancer Epi'!$N$65*'Bowel Cancer Epi'!F$99)</f>
        <v>8.2820464825483991E-8</v>
      </c>
      <c r="AB93" s="93">
        <f t="shared" si="9"/>
        <v>17.918752522777559</v>
      </c>
      <c r="AC93" s="2">
        <f>W93/'Mortal Baseline'!X93</f>
        <v>3.0999999999999995E-3</v>
      </c>
      <c r="AD93" s="2">
        <f>X93/'Mortal Baseline'!Y93</f>
        <v>2.8681442657048977E-3</v>
      </c>
      <c r="AE93" s="2">
        <f>Y93/'Mortal Baseline'!Z93</f>
        <v>2.7681682899136548E-3</v>
      </c>
      <c r="AF93" s="2">
        <f>Z93/'Mortal Baseline'!AA93</f>
        <v>2.6846923484033394E-3</v>
      </c>
      <c r="AG93" s="2">
        <f>AA93/'Mortal Baseline'!AB93</f>
        <v>2.5843994500930312E-3</v>
      </c>
      <c r="AH93" s="2">
        <f>SUM(W93:AA93)/SUM('Mortal Baseline'!X93:AB93)</f>
        <v>3.0914302678940273E-3</v>
      </c>
      <c r="AI93" s="58">
        <f>W93*'Stroke Epi'!$X$48</f>
        <v>1.804723656270542</v>
      </c>
      <c r="AJ93" s="58">
        <f>X93*'Stroke Epi'!$X$48</f>
        <v>1.4858146441312097E-2</v>
      </c>
      <c r="AK93" s="58">
        <f>Y93*'Stroke Epi'!$X$48</f>
        <v>1.1109015930256507E-2</v>
      </c>
      <c r="AL93" s="58">
        <f>Z93*'Stroke Epi'!$X$48</f>
        <v>1.6732557917465949E-2</v>
      </c>
      <c r="AM93" s="58">
        <f>AA93*'Stroke Epi'!$X$48</f>
        <v>8.5387899235073998E-9</v>
      </c>
      <c r="AN93" s="93">
        <f t="shared" si="12"/>
        <v>1.8474233850983663</v>
      </c>
      <c r="AO93" s="93">
        <f t="shared" si="11"/>
        <v>216.8574064702957</v>
      </c>
    </row>
    <row r="94" spans="1:41">
      <c r="A94" s="58">
        <v>96</v>
      </c>
      <c r="B94" s="93">
        <f>'Mortal Baseline'!C94*('Bowel Cancer Epi'!$B$65*'Bowel Cancer Epi'!B$90)</f>
        <v>11.758734434577443</v>
      </c>
      <c r="C94" s="93">
        <f>'Mortal Baseline'!D94*('Bowel Cancer Epi'!$B$65*'Bowel Cancer Epi'!C$90)</f>
        <v>0.43946208984742524</v>
      </c>
      <c r="D94" s="93">
        <f>'Mortal Baseline'!E94*('Bowel Cancer Epi'!$B$65*'Bowel Cancer Epi'!D$90)</f>
        <v>3.0435924986719567E-2</v>
      </c>
      <c r="E94" s="93">
        <f>'Mortal Baseline'!F94*('Bowel Cancer Epi'!$B$65*'Bowel Cancer Epi'!E$90)</f>
        <v>6.7617246142468723E-2</v>
      </c>
      <c r="F94" s="93">
        <f>'Mortal Baseline'!G94*('Bowel Cancer Epi'!$B$65*'Bowel Cancer Epi'!F$90)</f>
        <v>4.2533922049498425E-4</v>
      </c>
      <c r="G94" s="93">
        <f t="shared" si="7"/>
        <v>12.29667503477455</v>
      </c>
      <c r="H94" s="2">
        <f>B94/'Mortal Baseline'!C94</f>
        <v>4.8999999999999998E-3</v>
      </c>
      <c r="I94" s="2">
        <f>C94/'Mortal Baseline'!D94</f>
        <v>4.5282358779564005E-3</v>
      </c>
      <c r="J94" s="2">
        <f>D94/'Mortal Baseline'!E94</f>
        <v>4.3754772774013536E-3</v>
      </c>
      <c r="K94" s="2">
        <f>E94/'Mortal Baseline'!F94</f>
        <v>4.2323313880845452E-3</v>
      </c>
      <c r="L94" s="2">
        <f>F94/'Mortal Baseline'!G94</f>
        <v>4.0615314129869495E-3</v>
      </c>
      <c r="M94" s="2">
        <f>SUM(B94:F94)/SUM('Mortal Baseline'!C94:G94)</f>
        <v>4.8799657926844545E-3</v>
      </c>
      <c r="N94" s="93">
        <f>B94*'Bowel Cancer Epi'!$I$65</f>
        <v>4.5706200747202521</v>
      </c>
      <c r="O94" s="93">
        <f>C94*'Bowel Cancer Epi'!$I$65</f>
        <v>0.1708189143236942</v>
      </c>
      <c r="P94" s="93">
        <f>D94*'Bowel Cancer Epi'!$I$65</f>
        <v>1.1830444042337896E-2</v>
      </c>
      <c r="Q94" s="93">
        <f>E94*'Bowel Cancer Epi'!$I$65</f>
        <v>2.6282823575577593E-2</v>
      </c>
      <c r="R94" s="93">
        <f>F94*'Bowel Cancer Epi'!$I$65</f>
        <v>1.6532935500640036E-4</v>
      </c>
      <c r="S94" s="93">
        <f t="shared" si="8"/>
        <v>4.7797175860168677</v>
      </c>
      <c r="T94" s="93">
        <f t="shared" si="10"/>
        <v>840.88651700328467</v>
      </c>
      <c r="U94" s="2"/>
      <c r="V94" s="2"/>
      <c r="W94" s="93">
        <f>'Mortal Baseline'!X94*('Bowel Cancer Epi'!$N$65*'Bowel Cancer Epi'!B$99)</f>
        <v>14.27427180852186</v>
      </c>
      <c r="X94" s="93">
        <f>'Mortal Baseline'!Y94*('Bowel Cancer Epi'!$N$65*'Bowel Cancer Epi'!C$99)</f>
        <v>6.6032210733227237E-2</v>
      </c>
      <c r="Y94" s="93">
        <f>'Mortal Baseline'!Z94*('Bowel Cancer Epi'!$N$65*'Bowel Cancer Epi'!D$99)</f>
        <v>6.5813940671844096E-2</v>
      </c>
      <c r="Z94" s="93">
        <f>'Mortal Baseline'!AA94*('Bowel Cancer Epi'!$N$65*'Bowel Cancer Epi'!E$99)</f>
        <v>0.13114305862746475</v>
      </c>
      <c r="AA94" s="93">
        <f>'Mortal Baseline'!AB94*('Bowel Cancer Epi'!$N$65*'Bowel Cancer Epi'!F$99)</f>
        <v>2.0239607684076572E-8</v>
      </c>
      <c r="AB94" s="93">
        <f t="shared" si="9"/>
        <v>14.537261038794005</v>
      </c>
      <c r="AC94" s="2">
        <f>W94/'Mortal Baseline'!X94</f>
        <v>3.0999999999999999E-3</v>
      </c>
      <c r="AD94" s="2">
        <f>X94/'Mortal Baseline'!Y94</f>
        <v>2.8681442657048973E-3</v>
      </c>
      <c r="AE94" s="2">
        <f>Y94/'Mortal Baseline'!Z94</f>
        <v>2.7681682899136548E-3</v>
      </c>
      <c r="AF94" s="2">
        <f>Z94/'Mortal Baseline'!AA94</f>
        <v>2.684692348403339E-3</v>
      </c>
      <c r="AG94" s="2">
        <f>AA94/'Mortal Baseline'!AB94</f>
        <v>2.5843994500930312E-3</v>
      </c>
      <c r="AH94" s="2">
        <f>SUM(W94:AA94)/SUM('Mortal Baseline'!X94:AB94)</f>
        <v>3.0928696445909204E-3</v>
      </c>
      <c r="AI94" s="58">
        <f>W94*'Stroke Epi'!$X$48</f>
        <v>1.4716774234586036</v>
      </c>
      <c r="AJ94" s="58">
        <f>X94*'Stroke Epi'!$X$48</f>
        <v>6.8079209265957275E-3</v>
      </c>
      <c r="AK94" s="58">
        <f>Y94*'Stroke Epi'!$X$48</f>
        <v>6.7854172832671261E-3</v>
      </c>
      <c r="AL94" s="58">
        <f>Z94*'Stroke Epi'!$X$48</f>
        <v>1.3520849344491616E-2</v>
      </c>
      <c r="AM94" s="58">
        <f>AA94*'Stroke Epi'!$X$48</f>
        <v>2.0867035522282944E-9</v>
      </c>
      <c r="AN94" s="93">
        <f t="shared" si="12"/>
        <v>1.4987916130996615</v>
      </c>
      <c r="AO94" s="93">
        <f t="shared" si="11"/>
        <v>218.35619808339536</v>
      </c>
    </row>
    <row r="95" spans="1:41">
      <c r="A95" s="58">
        <v>97</v>
      </c>
      <c r="B95" s="93">
        <f>'Mortal Baseline'!C95*('Bowel Cancer Epi'!$B$65*'Bowel Cancer Epi'!B$90)</f>
        <v>9.3814105932919727</v>
      </c>
      <c r="C95" s="93">
        <f>'Mortal Baseline'!D95*('Bowel Cancer Epi'!$B$65*'Bowel Cancer Epi'!C$90)</f>
        <v>0.22755620575468999</v>
      </c>
      <c r="D95" s="93">
        <f>'Mortal Baseline'!E95*('Bowel Cancer Epi'!$B$65*'Bowel Cancer Epi'!D$90)</f>
        <v>1.4414403764986209E-2</v>
      </c>
      <c r="E95" s="93">
        <f>'Mortal Baseline'!F95*('Bowel Cancer Epi'!$B$65*'Bowel Cancer Epi'!E$90)</f>
        <v>4.7543015374306614E-2</v>
      </c>
      <c r="F95" s="93">
        <f>'Mortal Baseline'!G95*('Bowel Cancer Epi'!$B$65*'Bowel Cancer Epi'!F$90)</f>
        <v>1.8931556871742256E-4</v>
      </c>
      <c r="G95" s="93">
        <f t="shared" si="7"/>
        <v>9.6711135337546725</v>
      </c>
      <c r="H95" s="2">
        <f>B95/'Mortal Baseline'!C95</f>
        <v>4.8999999999999998E-3</v>
      </c>
      <c r="I95" s="2">
        <f>C95/'Mortal Baseline'!D95</f>
        <v>4.5282358779564005E-3</v>
      </c>
      <c r="J95" s="2">
        <f>D95/'Mortal Baseline'!E95</f>
        <v>4.3754772774013536E-3</v>
      </c>
      <c r="K95" s="2">
        <f>E95/'Mortal Baseline'!F95</f>
        <v>4.2323313880845452E-3</v>
      </c>
      <c r="L95" s="2">
        <f>F95/'Mortal Baseline'!G95</f>
        <v>4.0615314129869495E-3</v>
      </c>
      <c r="M95" s="2">
        <f>SUM(B95:F95)/SUM('Mortal Baseline'!C95:G95)</f>
        <v>4.8858799031392518E-3</v>
      </c>
      <c r="N95" s="93">
        <f>B95*'Bowel Cancer Epi'!$I$65</f>
        <v>3.6465542976125898</v>
      </c>
      <c r="O95" s="93">
        <f>C95*'Bowel Cancer Epi'!$I$65</f>
        <v>8.8451097176848001E-2</v>
      </c>
      <c r="P95" s="93">
        <f>D95*'Bowel Cancer Epi'!$I$65</f>
        <v>5.6028787434501395E-3</v>
      </c>
      <c r="Q95" s="93">
        <f>E95*'Bowel Cancer Epi'!$I$65</f>
        <v>1.8479970075992981E-2</v>
      </c>
      <c r="R95" s="93">
        <f>F95*'Bowel Cancer Epi'!$I$65</f>
        <v>7.358696156046215E-5</v>
      </c>
      <c r="S95" s="93">
        <f t="shared" si="8"/>
        <v>3.7591618305704415</v>
      </c>
      <c r="T95" s="93">
        <f t="shared" si="10"/>
        <v>844.64567883385507</v>
      </c>
      <c r="U95" s="2"/>
      <c r="V95" s="2"/>
      <c r="W95" s="93">
        <f>'Mortal Baseline'!X95*('Bowel Cancer Epi'!$N$65*'Bowel Cancer Epi'!B$99)</f>
        <v>11.616156453881473</v>
      </c>
      <c r="X95" s="93">
        <f>'Mortal Baseline'!Y95*('Bowel Cancer Epi'!$N$65*'Bowel Cancer Epi'!C$99)</f>
        <v>2.8809746667933386E-2</v>
      </c>
      <c r="Y95" s="93">
        <f>'Mortal Baseline'!Z95*('Bowel Cancer Epi'!$N$65*'Bowel Cancer Epi'!D$99)</f>
        <v>3.962604390877883E-2</v>
      </c>
      <c r="Z95" s="93">
        <f>'Mortal Baseline'!AA95*('Bowel Cancer Epi'!$N$65*'Bowel Cancer Epi'!E$99)</f>
        <v>0.10731515438853119</v>
      </c>
      <c r="AA95" s="93">
        <f>'Mortal Baseline'!AB95*('Bowel Cancer Epi'!$N$65*'Bowel Cancer Epi'!F$99)</f>
        <v>4.6618627572210278E-9</v>
      </c>
      <c r="AB95" s="93">
        <f t="shared" si="9"/>
        <v>11.79190740350858</v>
      </c>
      <c r="AC95" s="2">
        <f>W95/'Mortal Baseline'!X95</f>
        <v>3.0999999999999999E-3</v>
      </c>
      <c r="AD95" s="2">
        <f>X95/'Mortal Baseline'!Y95</f>
        <v>2.8681442657048973E-3</v>
      </c>
      <c r="AE95" s="2">
        <f>Y95/'Mortal Baseline'!Z95</f>
        <v>2.7681682899136548E-3</v>
      </c>
      <c r="AF95" s="2">
        <f>Z95/'Mortal Baseline'!AA95</f>
        <v>2.6846923484033394E-3</v>
      </c>
      <c r="AG95" s="2">
        <f>AA95/'Mortal Baseline'!AB95</f>
        <v>2.5843994500930312E-3</v>
      </c>
      <c r="AH95" s="2">
        <f>SUM(W95:AA95)/SUM('Mortal Baseline'!X95:AB95)</f>
        <v>3.0937871503030965E-3</v>
      </c>
      <c r="AI95" s="58">
        <f>W95*'Stroke Epi'!$X$48</f>
        <v>1.1976257303951798</v>
      </c>
      <c r="AJ95" s="58">
        <f>X95*'Stroke Epi'!$X$48</f>
        <v>2.9702848814639319E-3</v>
      </c>
      <c r="AK95" s="58">
        <f>Y95*'Stroke Epi'!$X$48</f>
        <v>4.0854451269950976E-3</v>
      </c>
      <c r="AL95" s="58">
        <f>Z95*'Stroke Epi'!$X$48</f>
        <v>1.1064192417457566E-2</v>
      </c>
      <c r="AM95" s="58">
        <f>AA95*'Stroke Epi'!$X$48</f>
        <v>4.806380502694879E-10</v>
      </c>
      <c r="AN95" s="93">
        <f t="shared" si="12"/>
        <v>1.2157456533017343</v>
      </c>
      <c r="AO95" s="93">
        <f t="shared" si="11"/>
        <v>219.57194373669708</v>
      </c>
    </row>
    <row r="96" spans="1:41">
      <c r="A96" s="58">
        <v>98</v>
      </c>
      <c r="B96" s="93">
        <f>'Mortal Baseline'!C96*('Bowel Cancer Epi'!$B$65*'Bowel Cancer Epi'!B$90)</f>
        <v>7.2245203544203251</v>
      </c>
      <c r="C96" s="93">
        <f>'Mortal Baseline'!D96*('Bowel Cancer Epi'!$B$65*'Bowel Cancer Epi'!C$90)</f>
        <v>0.10948832710595482</v>
      </c>
      <c r="D96" s="93">
        <f>'Mortal Baseline'!E96*('Bowel Cancer Epi'!$B$65*'Bowel Cancer Epi'!D$90)</f>
        <v>6.3644914245163872E-3</v>
      </c>
      <c r="E96" s="93">
        <f>'Mortal Baseline'!F96*('Bowel Cancer Epi'!$B$65*'Bowel Cancer Epi'!E$90)</f>
        <v>3.2438214368352383E-2</v>
      </c>
      <c r="F96" s="93">
        <f>'Mortal Baseline'!G96*('Bowel Cancer Epi'!$B$65*'Bowel Cancer Epi'!F$90)</f>
        <v>7.9299579298364054E-5</v>
      </c>
      <c r="G96" s="93">
        <f t="shared" si="7"/>
        <v>7.3728906868984474</v>
      </c>
      <c r="H96" s="2">
        <f>B96/'Mortal Baseline'!C96</f>
        <v>4.8999999999999998E-3</v>
      </c>
      <c r="I96" s="2">
        <f>C96/'Mortal Baseline'!D96</f>
        <v>4.5282358779564005E-3</v>
      </c>
      <c r="J96" s="2">
        <f>D96/'Mortal Baseline'!E96</f>
        <v>4.3754772774013536E-3</v>
      </c>
      <c r="K96" s="2">
        <f>E96/'Mortal Baseline'!F96</f>
        <v>4.2323313880845452E-3</v>
      </c>
      <c r="L96" s="2">
        <f>F96/'Mortal Baseline'!G96</f>
        <v>4.0615314129869495E-3</v>
      </c>
      <c r="M96" s="2">
        <f>SUM(B96:F96)/SUM('Mortal Baseline'!C96:G96)</f>
        <v>4.8901270797715385E-3</v>
      </c>
      <c r="N96" s="93">
        <f>B96*'Bowel Cancer Epi'!$I$65</f>
        <v>2.8081710617631801</v>
      </c>
      <c r="O96" s="93">
        <f>C96*'Bowel Cancer Epi'!$I$65</f>
        <v>4.2558112746084641E-2</v>
      </c>
      <c r="P96" s="93">
        <f>D96*'Bowel Cancer Epi'!$I$65</f>
        <v>2.4738778167095197E-3</v>
      </c>
      <c r="Q96" s="93">
        <f>E96*'Bowel Cancer Epi'!$I$65</f>
        <v>1.2608733924978572E-2</v>
      </c>
      <c r="R96" s="93">
        <f>F96*'Bowel Cancer Epi'!$I$65</f>
        <v>3.082374647327411E-5</v>
      </c>
      <c r="S96" s="93">
        <f t="shared" si="8"/>
        <v>2.8658426099974266</v>
      </c>
      <c r="T96" s="93">
        <f t="shared" si="10"/>
        <v>847.51152144385253</v>
      </c>
      <c r="U96" s="2"/>
      <c r="V96" s="2"/>
      <c r="W96" s="93">
        <f>'Mortal Baseline'!X96*('Bowel Cancer Epi'!$N$65*'Bowel Cancer Epi'!B$99)</f>
        <v>9.1947161279290128</v>
      </c>
      <c r="X96" s="93">
        <f>'Mortal Baseline'!Y96*('Bowel Cancer Epi'!$N$65*'Bowel Cancer Epi'!C$99)</f>
        <v>1.1646886639396703E-2</v>
      </c>
      <c r="Y96" s="93">
        <f>'Mortal Baseline'!Z96*('Bowel Cancer Epi'!$N$65*'Bowel Cancer Epi'!D$99)</f>
        <v>2.2914944588381891E-2</v>
      </c>
      <c r="Z96" s="93">
        <f>'Mortal Baseline'!AA96*('Bowel Cancer Epi'!$N$65*'Bowel Cancer Epi'!E$99)</f>
        <v>8.6746936458966431E-2</v>
      </c>
      <c r="AA96" s="93">
        <f>'Mortal Baseline'!AB96*('Bowel Cancer Epi'!$N$65*'Bowel Cancer Epi'!F$99)</f>
        <v>9.8451664354336418E-10</v>
      </c>
      <c r="AB96" s="93">
        <f t="shared" si="9"/>
        <v>9.3160248966002772</v>
      </c>
      <c r="AC96" s="2">
        <f>W96/'Mortal Baseline'!X96</f>
        <v>3.0999999999999999E-3</v>
      </c>
      <c r="AD96" s="2">
        <f>X96/'Mortal Baseline'!Y96</f>
        <v>2.8681442657048973E-3</v>
      </c>
      <c r="AE96" s="2">
        <f>Y96/'Mortal Baseline'!Z96</f>
        <v>2.7681682899136548E-3</v>
      </c>
      <c r="AF96" s="2">
        <f>Z96/'Mortal Baseline'!AA96</f>
        <v>2.6846923484033394E-3</v>
      </c>
      <c r="AG96" s="2">
        <f>AA96/'Mortal Baseline'!AB96</f>
        <v>2.5843994500930312E-3</v>
      </c>
      <c r="AH96" s="2">
        <f>SUM(W96:AA96)/SUM('Mortal Baseline'!X96:AB96)</f>
        <v>3.0943176730943728E-3</v>
      </c>
      <c r="AI96" s="58">
        <f>W96*'Stroke Epi'!$X$48</f>
        <v>0.94797523278948115</v>
      </c>
      <c r="AJ96" s="58">
        <f>X96*'Stroke Epi'!$X$48</f>
        <v>1.2007940125218E-3</v>
      </c>
      <c r="AK96" s="58">
        <f>Y96*'Stroke Epi'!$X$48</f>
        <v>2.3625307870621731E-3</v>
      </c>
      <c r="AL96" s="58">
        <f>Z96*'Stroke Epi'!$X$48</f>
        <v>8.9436091489194392E-3</v>
      </c>
      <c r="AM96" s="58">
        <f>AA96*'Stroke Epi'!$X$48</f>
        <v>1.0150366594932085E-10</v>
      </c>
      <c r="AN96" s="93">
        <f t="shared" si="12"/>
        <v>0.96048216683948828</v>
      </c>
      <c r="AO96" s="93">
        <f t="shared" si="11"/>
        <v>220.53242590353656</v>
      </c>
    </row>
    <row r="97" spans="1:41">
      <c r="A97" s="58">
        <v>99</v>
      </c>
      <c r="B97" s="93">
        <f>'Mortal Baseline'!C97*('Bowel Cancer Epi'!$B$65*'Bowel Cancer Epi'!B$90)</f>
        <v>5.5438895247571258</v>
      </c>
      <c r="C97" s="93">
        <f>'Mortal Baseline'!D97*('Bowel Cancer Epi'!$B$65*'Bowel Cancer Epi'!C$90)</f>
        <v>5.0492190735073342E-2</v>
      </c>
      <c r="D97" s="93">
        <f>'Mortal Baseline'!E97*('Bowel Cancer Epi'!$B$65*'Bowel Cancer Epi'!D$90)</f>
        <v>2.7009576646626486E-3</v>
      </c>
      <c r="E97" s="93">
        <f>'Mortal Baseline'!F97*('Bowel Cancer Epi'!$B$65*'Bowel Cancer Epi'!E$90)</f>
        <v>2.2179491646479931E-2</v>
      </c>
      <c r="F97" s="93">
        <f>'Mortal Baseline'!G97*('Bowel Cancer Epi'!$B$65*'Bowel Cancer Epi'!F$90)</f>
        <v>3.2237988142482169E-5</v>
      </c>
      <c r="G97" s="93">
        <f t="shared" si="7"/>
        <v>5.6192944027914846</v>
      </c>
      <c r="H97" s="2">
        <f>B97/'Mortal Baseline'!C97</f>
        <v>4.8999999999999998E-3</v>
      </c>
      <c r="I97" s="2">
        <f>C97/'Mortal Baseline'!D97</f>
        <v>4.5282358779564005E-3</v>
      </c>
      <c r="J97" s="2">
        <f>D97/'Mortal Baseline'!E97</f>
        <v>4.3754772774013536E-3</v>
      </c>
      <c r="K97" s="2">
        <f>E97/'Mortal Baseline'!F97</f>
        <v>4.2323313880845452E-3</v>
      </c>
      <c r="L97" s="2">
        <f>F97/'Mortal Baseline'!G97</f>
        <v>4.0615314129869495E-3</v>
      </c>
      <c r="M97" s="2">
        <f>SUM(B97:F97)/SUM('Mortal Baseline'!C97:G97)</f>
        <v>4.8930559384953694E-3</v>
      </c>
      <c r="N97" s="93">
        <f>B97*'Bowel Cancer Epi'!$I$65</f>
        <v>2.1549098582730948</v>
      </c>
      <c r="O97" s="93">
        <f>C97*'Bowel Cancer Epi'!$I$65</f>
        <v>1.9626314538723006E-2</v>
      </c>
      <c r="P97" s="93">
        <f>D97*'Bowel Cancer Epi'!$I$65</f>
        <v>1.0498622442543714E-3</v>
      </c>
      <c r="Q97" s="93">
        <f>E97*'Bowel Cancer Epi'!$I$65</f>
        <v>8.6211684029867484E-3</v>
      </c>
      <c r="R97" s="93">
        <f>F97*'Bowel Cancer Epi'!$I$65</f>
        <v>1.253090599098282E-5</v>
      </c>
      <c r="S97" s="93">
        <f t="shared" si="8"/>
        <v>2.1842197343650502</v>
      </c>
      <c r="T97" s="93">
        <f t="shared" si="10"/>
        <v>849.69574117821753</v>
      </c>
      <c r="U97" s="2"/>
      <c r="V97" s="2"/>
      <c r="W97" s="93">
        <f>'Mortal Baseline'!X97*('Bowel Cancer Epi'!$N$65*'Bowel Cancer Epi'!B$99)</f>
        <v>7.2705599446135514</v>
      </c>
      <c r="X97" s="93">
        <f>'Mortal Baseline'!Y97*('Bowel Cancer Epi'!$N$65*'Bowel Cancer Epi'!C$99)</f>
        <v>4.4728677431024374E-3</v>
      </c>
      <c r="Y97" s="93">
        <f>'Mortal Baseline'!Z97*('Bowel Cancer Epi'!$N$65*'Bowel Cancer Epi'!D$99)</f>
        <v>1.3067243615473057E-2</v>
      </c>
      <c r="Z97" s="93">
        <f>'Mortal Baseline'!AA97*('Bowel Cancer Epi'!$N$65*'Bowel Cancer Epi'!E$99)</f>
        <v>7.1199244189022945E-2</v>
      </c>
      <c r="AA97" s="93">
        <f>'Mortal Baseline'!AB97*('Bowel Cancer Epi'!$N$65*'Bowel Cancer Epi'!F$99)</f>
        <v>1.9540447010620025E-10</v>
      </c>
      <c r="AB97" s="93">
        <f t="shared" si="9"/>
        <v>7.3592993003565539</v>
      </c>
      <c r="AC97" s="2">
        <f>W97/'Mortal Baseline'!X97</f>
        <v>3.0999999999999999E-3</v>
      </c>
      <c r="AD97" s="2">
        <f>X97/'Mortal Baseline'!Y97</f>
        <v>2.8681442657048977E-3</v>
      </c>
      <c r="AE97" s="2">
        <f>Y97/'Mortal Baseline'!Z97</f>
        <v>2.7681682899136548E-3</v>
      </c>
      <c r="AF97" s="2">
        <f>Z97/'Mortal Baseline'!AA97</f>
        <v>2.6846923484033394E-3</v>
      </c>
      <c r="AG97" s="2">
        <f>AA97/'Mortal Baseline'!AB97</f>
        <v>2.5843994500930312E-3</v>
      </c>
      <c r="AH97" s="2">
        <f>SUM(W97:AA97)/SUM('Mortal Baseline'!X97:AB97)</f>
        <v>3.0945578750820029E-3</v>
      </c>
      <c r="AI97" s="58">
        <f>W97*'Stroke Epi'!$X$48</f>
        <v>0.74959473028965717</v>
      </c>
      <c r="AJ97" s="58">
        <f>X97*'Stroke Epi'!$X$48</f>
        <v>4.6115266431386129E-4</v>
      </c>
      <c r="AK97" s="58">
        <f>Y97*'Stroke Epi'!$X$48</f>
        <v>1.3472328167552722E-3</v>
      </c>
      <c r="AL97" s="58">
        <f>Z97*'Stroke Epi'!$X$48</f>
        <v>7.3406420758882658E-3</v>
      </c>
      <c r="AM97" s="58">
        <f>AA97*'Stroke Epi'!$X$48</f>
        <v>2.0146200867949246E-11</v>
      </c>
      <c r="AN97" s="93">
        <f t="shared" si="12"/>
        <v>0.75874375786676085</v>
      </c>
      <c r="AO97" s="93">
        <f t="shared" si="11"/>
        <v>221.29116966140333</v>
      </c>
    </row>
    <row r="98" spans="1:41">
      <c r="A98" s="58">
        <v>100</v>
      </c>
      <c r="B98" s="93">
        <f>'Mortal Baseline'!C98*('Bowel Cancer Epi'!$B$66*'Bowel Cancer Epi'!B$90)</f>
        <v>4.2432731209209562</v>
      </c>
      <c r="C98" s="93">
        <f>'Mortal Baseline'!D98*('Bowel Cancer Epi'!$B$66*'Bowel Cancer Epi'!C$90)</f>
        <v>2.2318666911140948E-2</v>
      </c>
      <c r="D98" s="93">
        <f>'Mortal Baseline'!E98*('Bowel Cancer Epi'!$B$66*'Bowel Cancer Epi'!D$90)</f>
        <v>1.1011705314573053E-3</v>
      </c>
      <c r="E98" s="93">
        <f>'Mortal Baseline'!F98*('Bowel Cancer Epi'!$B$66*'Bowel Cancer Epi'!E$90)</f>
        <v>1.5217594439712495E-2</v>
      </c>
      <c r="F98" s="93">
        <f>'Mortal Baseline'!G98*('Bowel Cancer Epi'!$B$66*'Bowel Cancer Epi'!F$90)</f>
        <v>1.2718487984085461E-5</v>
      </c>
      <c r="G98" s="93">
        <f t="shared" si="7"/>
        <v>4.2819232712912507</v>
      </c>
      <c r="H98" s="2">
        <f>B98/'Mortal Baseline'!C98</f>
        <v>4.8999999999999998E-3</v>
      </c>
      <c r="I98" s="2">
        <f>C98/'Mortal Baseline'!D98</f>
        <v>4.5282358779564005E-3</v>
      </c>
      <c r="J98" s="2">
        <f>D98/'Mortal Baseline'!E98</f>
        <v>4.3754772774013536E-3</v>
      </c>
      <c r="K98" s="2">
        <f>E98/'Mortal Baseline'!F98</f>
        <v>4.2323313880845452E-3</v>
      </c>
      <c r="L98" s="2">
        <f>F98/'Mortal Baseline'!G98</f>
        <v>4.0615314129869495E-3</v>
      </c>
      <c r="M98" s="2">
        <f>SUM(B98:F98)/SUM('Mortal Baseline'!C98:G98)</f>
        <v>4.8950070312179603E-3</v>
      </c>
      <c r="N98" s="93">
        <f>B98*'Bowel Cancer Epi'!$I$66</f>
        <v>1.6485116074777915</v>
      </c>
      <c r="O98" s="93">
        <f>C98*'Bowel Cancer Epi'!$I$66</f>
        <v>8.6708020949782579E-3</v>
      </c>
      <c r="P98" s="93">
        <f>D98*'Bowel Cancer Epi'!$I$66</f>
        <v>4.2780475147116313E-4</v>
      </c>
      <c r="Q98" s="93">
        <f>E98*'Bowel Cancer Epi'!$I$66</f>
        <v>5.9120354398283044E-3</v>
      </c>
      <c r="R98" s="93">
        <f>F98*'Bowel Cancer Epi'!$I$66</f>
        <v>4.9411325818172016E-6</v>
      </c>
      <c r="S98" s="93">
        <f t="shared" si="8"/>
        <v>1.6635271908966509</v>
      </c>
      <c r="T98" s="93">
        <f t="shared" si="10"/>
        <v>851.35926836911415</v>
      </c>
      <c r="U98" s="2"/>
      <c r="V98" s="2"/>
      <c r="W98" s="93">
        <f>'Mortal Baseline'!X98*('Bowel Cancer Epi'!$N$66*'Bowel Cancer Epi'!B$99)</f>
        <v>5.7447473782012484</v>
      </c>
      <c r="X98" s="93">
        <f>'Mortal Baseline'!Y98*('Bowel Cancer Epi'!$N$66*'Bowel Cancer Epi'!C$99)</f>
        <v>1.6291988733291396E-3</v>
      </c>
      <c r="Y98" s="93">
        <f>'Mortal Baseline'!Z98*('Bowel Cancer Epi'!$N$66*'Bowel Cancer Epi'!D$99)</f>
        <v>7.3481357683333305E-3</v>
      </c>
      <c r="Z98" s="93">
        <f>'Mortal Baseline'!AA98*('Bowel Cancer Epi'!$N$66*'Bowel Cancer Epi'!E$99)</f>
        <v>5.9406399769080367E-2</v>
      </c>
      <c r="AA98" s="93">
        <f>'Mortal Baseline'!AB98*('Bowel Cancer Epi'!$N$66*'Bowel Cancer Epi'!F$99)</f>
        <v>3.6389394724058367E-11</v>
      </c>
      <c r="AB98" s="93">
        <f t="shared" si="9"/>
        <v>5.8131311126483798</v>
      </c>
      <c r="AC98" s="2">
        <f>W98/'Mortal Baseline'!X98</f>
        <v>3.0999999999999999E-3</v>
      </c>
      <c r="AD98" s="2">
        <f>X98/'Mortal Baseline'!Y98</f>
        <v>2.8681442657048973E-3</v>
      </c>
      <c r="AE98" s="2">
        <f>Y98/'Mortal Baseline'!Z98</f>
        <v>2.7681682899136548E-3</v>
      </c>
      <c r="AF98" s="2">
        <f>Z98/'Mortal Baseline'!AA98</f>
        <v>2.6846923484033394E-3</v>
      </c>
      <c r="AG98" s="2">
        <f>AA98/'Mortal Baseline'!AB98</f>
        <v>2.5843994500930312E-3</v>
      </c>
      <c r="AH98" s="2">
        <f>SUM(W98:AA98)/SUM('Mortal Baseline'!X98:AB98)</f>
        <v>3.0945688388057304E-3</v>
      </c>
      <c r="AI98" s="58">
        <f>W98*'Stroke Epi'!$X$49</f>
        <v>0.55551707147206064</v>
      </c>
      <c r="AJ98" s="58">
        <f>X98*'Stroke Epi'!$X$49</f>
        <v>1.5754353105092779E-4</v>
      </c>
      <c r="AK98" s="58">
        <f>Y98*'Stroke Epi'!$X$49</f>
        <v>7.1056472879783307E-4</v>
      </c>
      <c r="AL98" s="58">
        <f>Z98*'Stroke Epi'!$X$49</f>
        <v>5.7445988576700713E-3</v>
      </c>
      <c r="AM98" s="58">
        <f>AA98*'Stroke Epi'!$X$49</f>
        <v>3.5188544698164439E-12</v>
      </c>
      <c r="AN98" s="93">
        <f t="shared" si="12"/>
        <v>0.56212977859309832</v>
      </c>
      <c r="AO98" s="93">
        <f t="shared" si="11"/>
        <v>221.85329943999642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125"/>
  <sheetViews>
    <sheetView topLeftCell="AJ14" workbookViewId="0">
      <selection activeCell="BC19" sqref="BC19"/>
    </sheetView>
  </sheetViews>
  <sheetFormatPr defaultRowHeight="15"/>
  <sheetData>
    <row r="2" spans="1:31">
      <c r="B2" t="s">
        <v>195</v>
      </c>
    </row>
    <row r="4" spans="1:31">
      <c r="B4" s="58"/>
      <c r="C4" s="190" t="s">
        <v>189</v>
      </c>
      <c r="D4" s="190" t="s">
        <v>190</v>
      </c>
      <c r="E4" s="190" t="s">
        <v>191</v>
      </c>
      <c r="F4" s="190" t="s">
        <v>129</v>
      </c>
      <c r="G4" s="190" t="s">
        <v>130</v>
      </c>
      <c r="H4" s="190" t="s">
        <v>131</v>
      </c>
      <c r="I4" s="190" t="s">
        <v>132</v>
      </c>
      <c r="J4" s="190" t="s">
        <v>133</v>
      </c>
      <c r="K4" s="190" t="s">
        <v>134</v>
      </c>
      <c r="L4" s="190" t="s">
        <v>135</v>
      </c>
      <c r="M4" s="190" t="s">
        <v>136</v>
      </c>
      <c r="N4" s="190" t="s">
        <v>137</v>
      </c>
      <c r="O4" s="190" t="s">
        <v>138</v>
      </c>
      <c r="P4" s="190" t="s">
        <v>139</v>
      </c>
      <c r="Q4" s="190" t="s">
        <v>140</v>
      </c>
      <c r="R4" s="190" t="s">
        <v>141</v>
      </c>
      <c r="S4" s="190" t="s">
        <v>142</v>
      </c>
      <c r="T4" s="190" t="s">
        <v>143</v>
      </c>
      <c r="U4" s="190" t="s">
        <v>95</v>
      </c>
      <c r="V4" s="191" t="s">
        <v>96</v>
      </c>
    </row>
    <row r="5" spans="1:31">
      <c r="B5" s="58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1"/>
    </row>
    <row r="6" spans="1:31">
      <c r="A6" t="s">
        <v>196</v>
      </c>
      <c r="B6" t="s">
        <v>106</v>
      </c>
      <c r="C6" s="57">
        <v>0</v>
      </c>
      <c r="D6" s="57">
        <v>0</v>
      </c>
      <c r="E6" s="57">
        <v>0</v>
      </c>
      <c r="F6" s="57">
        <v>0</v>
      </c>
      <c r="G6" s="57">
        <v>0</v>
      </c>
      <c r="H6" s="57">
        <v>0</v>
      </c>
      <c r="I6" s="57">
        <v>0.5</v>
      </c>
      <c r="J6" s="57">
        <v>2.6</v>
      </c>
      <c r="K6" s="57">
        <v>3.4</v>
      </c>
      <c r="L6" s="57">
        <v>7.1</v>
      </c>
      <c r="M6" s="57">
        <v>13.5</v>
      </c>
      <c r="N6" s="57">
        <v>30.6</v>
      </c>
      <c r="O6" s="57">
        <v>58</v>
      </c>
      <c r="P6" s="57">
        <v>73.7</v>
      </c>
      <c r="Q6" s="57">
        <v>86.5</v>
      </c>
      <c r="R6" s="57">
        <v>96.9</v>
      </c>
      <c r="S6" s="57">
        <v>91.9</v>
      </c>
      <c r="T6" s="57">
        <v>82.5</v>
      </c>
      <c r="U6" s="57">
        <v>66.2</v>
      </c>
      <c r="V6" s="57">
        <v>49.5</v>
      </c>
    </row>
    <row r="10" spans="1:31">
      <c r="C10" t="s">
        <v>207</v>
      </c>
      <c r="N10" t="s">
        <v>241</v>
      </c>
    </row>
    <row r="11" spans="1:31">
      <c r="N11" t="s">
        <v>235</v>
      </c>
    </row>
    <row r="12" spans="1:31">
      <c r="C12" s="167" t="s">
        <v>208</v>
      </c>
      <c r="D12" s="167" t="s">
        <v>151</v>
      </c>
      <c r="E12" s="169" t="s">
        <v>73</v>
      </c>
      <c r="F12" s="171" t="s">
        <v>209</v>
      </c>
      <c r="G12" s="161" t="s">
        <v>210</v>
      </c>
      <c r="H12" s="161"/>
      <c r="I12" s="161"/>
      <c r="J12" s="161" t="s">
        <v>211</v>
      </c>
      <c r="K12" s="161"/>
      <c r="L12" s="161"/>
      <c r="S12" s="83" t="s">
        <v>226</v>
      </c>
      <c r="T12" s="84" t="s">
        <v>190</v>
      </c>
      <c r="U12" s="84" t="s">
        <v>227</v>
      </c>
      <c r="V12" s="83" t="s">
        <v>115</v>
      </c>
      <c r="W12" s="83" t="s">
        <v>116</v>
      </c>
      <c r="X12" s="83" t="s">
        <v>117</v>
      </c>
      <c r="Y12" s="83" t="s">
        <v>119</v>
      </c>
      <c r="Z12" s="83" t="s">
        <v>120</v>
      </c>
      <c r="AA12" s="83" t="s">
        <v>121</v>
      </c>
      <c r="AB12" s="83" t="s">
        <v>122</v>
      </c>
      <c r="AC12" s="83" t="s">
        <v>95</v>
      </c>
      <c r="AD12" s="83" t="s">
        <v>228</v>
      </c>
      <c r="AE12" s="3"/>
    </row>
    <row r="13" spans="1:31" ht="15.75" thickBot="1">
      <c r="C13" s="168"/>
      <c r="D13" s="168"/>
      <c r="E13" s="170"/>
      <c r="F13" s="172"/>
      <c r="G13" s="59" t="s">
        <v>212</v>
      </c>
      <c r="H13" s="162" t="s">
        <v>110</v>
      </c>
      <c r="I13" s="162"/>
      <c r="J13" s="59" t="s">
        <v>212</v>
      </c>
      <c r="K13" s="162" t="s">
        <v>110</v>
      </c>
      <c r="L13" s="162"/>
      <c r="S13" s="83">
        <v>1</v>
      </c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 t="s">
        <v>229</v>
      </c>
      <c r="AE13" s="3"/>
    </row>
    <row r="14" spans="1:31" ht="15.75" thickTop="1">
      <c r="C14" s="180" t="s">
        <v>223</v>
      </c>
      <c r="D14" s="183" t="s">
        <v>149</v>
      </c>
      <c r="E14" s="73" t="s">
        <v>214</v>
      </c>
      <c r="F14" s="165">
        <v>12182</v>
      </c>
      <c r="G14" s="61">
        <v>83.717987060546875</v>
      </c>
      <c r="H14" s="61">
        <v>82.867713928222656</v>
      </c>
      <c r="I14" s="62">
        <v>84.568252563476562</v>
      </c>
      <c r="J14" s="62">
        <v>67.328994750976563</v>
      </c>
      <c r="K14" s="62">
        <v>65.750770568847656</v>
      </c>
      <c r="L14" s="62">
        <v>68.907218933105469</v>
      </c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</row>
    <row r="15" spans="1:31">
      <c r="C15" s="181"/>
      <c r="D15" s="184"/>
      <c r="E15" s="74" t="s">
        <v>215</v>
      </c>
      <c r="F15" s="185"/>
      <c r="G15" s="61">
        <v>86.050544738769531</v>
      </c>
      <c r="H15" s="63">
        <v>85.412384033203125</v>
      </c>
      <c r="I15" s="64">
        <v>86.688713073730469</v>
      </c>
      <c r="J15" s="62">
        <v>71.929008483886719</v>
      </c>
      <c r="K15" s="64">
        <v>70.901802062988281</v>
      </c>
      <c r="L15" s="64">
        <v>72.956214904785156</v>
      </c>
      <c r="N15" s="3" t="s">
        <v>236</v>
      </c>
      <c r="O15" s="85" t="s">
        <v>231</v>
      </c>
      <c r="P15" s="3" t="s">
        <v>234</v>
      </c>
      <c r="Q15" s="86">
        <v>28</v>
      </c>
      <c r="R15" s="86"/>
      <c r="S15" s="87"/>
      <c r="T15" s="87"/>
      <c r="U15" s="87"/>
      <c r="V15" s="87">
        <v>1</v>
      </c>
      <c r="W15" s="87">
        <v>15</v>
      </c>
      <c r="X15" s="87">
        <v>26</v>
      </c>
      <c r="Y15" s="87">
        <v>29</v>
      </c>
      <c r="Z15" s="87">
        <v>45</v>
      </c>
      <c r="AA15" s="87">
        <v>47</v>
      </c>
      <c r="AB15" s="87">
        <v>73</v>
      </c>
      <c r="AC15" s="87">
        <v>93</v>
      </c>
      <c r="AD15" s="87">
        <v>111</v>
      </c>
      <c r="AE15" s="3"/>
    </row>
    <row r="16" spans="1:31">
      <c r="C16" s="181"/>
      <c r="D16" s="184"/>
      <c r="E16" s="75" t="s">
        <v>216</v>
      </c>
      <c r="F16" s="76">
        <v>5026</v>
      </c>
      <c r="G16" s="67">
        <v>96.409423828125</v>
      </c>
      <c r="H16" s="68">
        <v>95.890998840332031</v>
      </c>
      <c r="I16" s="69">
        <v>96.927848815917969</v>
      </c>
      <c r="J16" s="70">
        <v>89.590179443359375</v>
      </c>
      <c r="K16" s="69">
        <v>88.581008911132812</v>
      </c>
      <c r="L16" s="69">
        <v>90.599342346191406</v>
      </c>
      <c r="N16" s="3"/>
      <c r="O16" s="85" t="s">
        <v>237</v>
      </c>
      <c r="P16" s="3"/>
      <c r="Q16" s="86"/>
      <c r="R16" s="86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3"/>
    </row>
    <row r="17" spans="1:55">
      <c r="C17" s="181"/>
      <c r="D17" s="184"/>
      <c r="E17" s="75" t="s">
        <v>217</v>
      </c>
      <c r="F17" s="76">
        <v>2489</v>
      </c>
      <c r="G17" s="67">
        <v>91.096214294433594</v>
      </c>
      <c r="H17" s="68">
        <v>89.968154907226563</v>
      </c>
      <c r="I17" s="69">
        <v>92.224273681640625</v>
      </c>
      <c r="J17" s="70">
        <v>78.906654357910156</v>
      </c>
      <c r="K17" s="69">
        <v>76.967170715332031</v>
      </c>
      <c r="L17" s="69">
        <v>80.846145629882813</v>
      </c>
      <c r="N17" s="3"/>
      <c r="O17" s="85"/>
      <c r="P17" s="3"/>
      <c r="Q17" s="86"/>
      <c r="R17" s="86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3"/>
    </row>
    <row r="18" spans="1:55">
      <c r="C18" s="181"/>
      <c r="D18" s="184"/>
      <c r="E18" s="75" t="s">
        <v>218</v>
      </c>
      <c r="F18" s="76">
        <v>1499</v>
      </c>
      <c r="G18" s="67">
        <v>86.536705017089844</v>
      </c>
      <c r="H18" s="68">
        <v>84.783210754394531</v>
      </c>
      <c r="I18" s="69">
        <v>88.290206909179688</v>
      </c>
      <c r="J18" s="70">
        <v>67.742515563964844</v>
      </c>
      <c r="K18" s="69">
        <v>64.735214233398438</v>
      </c>
      <c r="L18" s="69">
        <v>70.74981689453125</v>
      </c>
      <c r="N18" s="3" t="s">
        <v>238</v>
      </c>
      <c r="O18" s="85" t="s">
        <v>231</v>
      </c>
      <c r="P18" s="3" t="s">
        <v>234</v>
      </c>
      <c r="Q18" s="86">
        <v>63</v>
      </c>
      <c r="R18" s="86"/>
      <c r="S18" s="87"/>
      <c r="T18" s="87"/>
      <c r="U18" s="87"/>
      <c r="V18" s="87"/>
      <c r="W18" s="87">
        <v>2</v>
      </c>
      <c r="X18" s="87">
        <v>4</v>
      </c>
      <c r="Y18" s="87">
        <v>18</v>
      </c>
      <c r="Z18" s="87">
        <v>70</v>
      </c>
      <c r="AA18" s="87">
        <v>201</v>
      </c>
      <c r="AB18" s="87">
        <v>301</v>
      </c>
      <c r="AC18" s="87">
        <v>389</v>
      </c>
      <c r="AD18" s="87">
        <v>379</v>
      </c>
      <c r="AE18" s="3"/>
    </row>
    <row r="19" spans="1:55">
      <c r="C19" s="181"/>
      <c r="D19" s="184"/>
      <c r="E19" s="75" t="s">
        <v>219</v>
      </c>
      <c r="F19" s="76">
        <v>1192</v>
      </c>
      <c r="G19" s="67">
        <v>77.346900939941406</v>
      </c>
      <c r="H19" s="68">
        <v>74.924491882324219</v>
      </c>
      <c r="I19" s="69">
        <v>79.769309997558594</v>
      </c>
      <c r="J19" s="70">
        <v>54.654224395751953</v>
      </c>
      <c r="K19" s="69">
        <v>51.058422088623047</v>
      </c>
      <c r="L19" s="69">
        <v>58.250022888183594</v>
      </c>
      <c r="N19" s="3"/>
      <c r="O19" s="85" t="s">
        <v>239</v>
      </c>
      <c r="P19" s="3"/>
      <c r="Q19" s="86"/>
      <c r="R19" s="86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3"/>
    </row>
    <row r="20" spans="1:55">
      <c r="C20" s="181"/>
      <c r="D20" s="184"/>
      <c r="E20" s="75" t="s">
        <v>220</v>
      </c>
      <c r="F20" s="76">
        <v>1035</v>
      </c>
      <c r="G20" s="67">
        <v>66.561767578125</v>
      </c>
      <c r="H20" s="68">
        <v>63.571613311767578</v>
      </c>
      <c r="I20" s="69">
        <v>69.551910400390625</v>
      </c>
      <c r="J20" s="70">
        <v>38.494575500488281</v>
      </c>
      <c r="K20" s="69">
        <v>34.180107116699219</v>
      </c>
      <c r="L20" s="69">
        <v>42.809047698974609</v>
      </c>
      <c r="N20" s="3"/>
      <c r="O20" s="85" t="s">
        <v>240</v>
      </c>
      <c r="P20" s="3"/>
      <c r="Q20" s="86"/>
      <c r="R20" s="86"/>
      <c r="S20" s="86">
        <f>S15+S18</f>
        <v>0</v>
      </c>
      <c r="T20" s="86">
        <f t="shared" ref="T20:AD20" si="0">T15+T18</f>
        <v>0</v>
      </c>
      <c r="U20" s="86">
        <f t="shared" si="0"/>
        <v>0</v>
      </c>
      <c r="V20" s="86">
        <f t="shared" si="0"/>
        <v>1</v>
      </c>
      <c r="W20" s="86">
        <f t="shared" si="0"/>
        <v>17</v>
      </c>
      <c r="X20" s="86">
        <f t="shared" si="0"/>
        <v>30</v>
      </c>
      <c r="Y20" s="86">
        <f t="shared" si="0"/>
        <v>47</v>
      </c>
      <c r="Z20" s="86">
        <f t="shared" si="0"/>
        <v>115</v>
      </c>
      <c r="AA20" s="86">
        <f t="shared" si="0"/>
        <v>248</v>
      </c>
      <c r="AB20" s="86">
        <f t="shared" si="0"/>
        <v>374</v>
      </c>
      <c r="AC20" s="86">
        <f t="shared" si="0"/>
        <v>482</v>
      </c>
      <c r="AD20" s="86">
        <f t="shared" si="0"/>
        <v>490</v>
      </c>
      <c r="AE20" s="87"/>
      <c r="AF20" s="87"/>
      <c r="AG20" s="87"/>
      <c r="AH20" s="87"/>
      <c r="AI20" s="87"/>
      <c r="AJ20" s="87"/>
      <c r="AK20" s="87"/>
      <c r="AL20" s="87"/>
      <c r="AM20" s="87"/>
      <c r="AN20" s="3"/>
    </row>
    <row r="21" spans="1:55">
      <c r="C21" s="182"/>
      <c r="D21" s="189"/>
      <c r="E21" s="81" t="s">
        <v>221</v>
      </c>
      <c r="F21" s="76">
        <v>941</v>
      </c>
      <c r="G21" s="71">
        <v>49.073810577392578</v>
      </c>
      <c r="H21" s="72">
        <v>45.591537475585938</v>
      </c>
      <c r="I21" s="72">
        <v>52.556079864501953</v>
      </c>
      <c r="J21" s="71">
        <v>25.446304321289063</v>
      </c>
      <c r="K21" s="72">
        <v>20.871913909912109</v>
      </c>
      <c r="L21" s="72">
        <v>30.020692825317383</v>
      </c>
    </row>
    <row r="23" spans="1:55">
      <c r="B23" s="58" t="s">
        <v>59</v>
      </c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 t="s">
        <v>458</v>
      </c>
      <c r="Z23" s="58"/>
      <c r="AA23" s="58"/>
      <c r="AB23" s="58"/>
      <c r="AC23" s="58"/>
      <c r="AD23" s="58"/>
      <c r="AE23" s="58"/>
      <c r="AF23" s="58" t="s">
        <v>459</v>
      </c>
      <c r="AG23" s="58"/>
      <c r="AH23" s="58"/>
      <c r="AI23" s="58"/>
      <c r="AJ23" s="58"/>
      <c r="AK23" s="58"/>
      <c r="AM23" s="58"/>
      <c r="AN23" s="58" t="s">
        <v>508</v>
      </c>
      <c r="AO23" s="58"/>
      <c r="AP23" s="58"/>
      <c r="AQ23" s="58" t="s">
        <v>510</v>
      </c>
      <c r="AR23" s="58"/>
      <c r="AS23" s="58"/>
      <c r="AT23" s="58"/>
      <c r="AU23" s="58"/>
      <c r="AV23" s="58"/>
      <c r="AW23" s="58" t="s">
        <v>509</v>
      </c>
      <c r="AX23" s="58"/>
      <c r="AY23" s="58" t="s">
        <v>511</v>
      </c>
      <c r="AZ23" s="58"/>
      <c r="BA23" s="58"/>
      <c r="BB23" s="58"/>
      <c r="BC23" s="58"/>
    </row>
    <row r="24" spans="1:55">
      <c r="B24" s="58" t="s">
        <v>265</v>
      </c>
      <c r="C24" s="58"/>
      <c r="D24" s="58"/>
      <c r="E24" s="58"/>
      <c r="F24" s="58" t="s">
        <v>278</v>
      </c>
      <c r="G24" s="58"/>
      <c r="H24" s="58"/>
      <c r="I24" s="58"/>
      <c r="J24" s="58"/>
      <c r="K24" s="58"/>
      <c r="L24" s="58"/>
      <c r="M24" s="58"/>
      <c r="O24" s="58"/>
      <c r="P24" s="58" t="s">
        <v>59</v>
      </c>
      <c r="Q24" s="58"/>
      <c r="R24" s="58"/>
      <c r="S24" s="58"/>
      <c r="T24" s="58"/>
      <c r="U24" s="58"/>
      <c r="V24" s="58"/>
      <c r="W24" s="58"/>
      <c r="X24" s="58"/>
      <c r="Y24" s="20" t="s">
        <v>59</v>
      </c>
      <c r="Z24" s="20"/>
      <c r="AA24" s="20"/>
      <c r="AB24" s="20"/>
      <c r="AC24" s="20"/>
      <c r="AD24" s="20"/>
      <c r="AE24" s="58"/>
      <c r="AF24" s="20" t="s">
        <v>59</v>
      </c>
      <c r="AG24" s="20"/>
      <c r="AH24" s="20"/>
      <c r="AI24" s="20"/>
      <c r="AJ24" s="20"/>
      <c r="AK24" s="20"/>
      <c r="AM24" s="58"/>
      <c r="AN24" s="20" t="s">
        <v>59</v>
      </c>
      <c r="AO24" s="20"/>
      <c r="AP24" s="20"/>
      <c r="AQ24" s="20"/>
      <c r="AR24" s="20"/>
      <c r="AS24" s="20"/>
      <c r="AT24" s="20"/>
      <c r="AU24" s="20"/>
      <c r="AV24" s="20"/>
      <c r="AW24" s="136" t="str">
        <f>AN24</f>
        <v>Females</v>
      </c>
      <c r="AX24" s="20"/>
      <c r="AY24" s="20"/>
      <c r="AZ24" s="20"/>
      <c r="BA24" s="58"/>
      <c r="BB24" s="58"/>
      <c r="BC24" s="58"/>
    </row>
    <row r="25" spans="1:55">
      <c r="B25" s="58" t="s">
        <v>158</v>
      </c>
      <c r="C25" s="58" t="s">
        <v>267</v>
      </c>
      <c r="D25" s="58" t="s">
        <v>268</v>
      </c>
      <c r="E25" s="58" t="s">
        <v>269</v>
      </c>
      <c r="F25" s="58" t="s">
        <v>158</v>
      </c>
      <c r="G25" s="58" t="s">
        <v>270</v>
      </c>
      <c r="H25" s="58" t="s">
        <v>267</v>
      </c>
      <c r="I25" s="58" t="s">
        <v>268</v>
      </c>
      <c r="J25" s="58" t="s">
        <v>271</v>
      </c>
      <c r="K25" s="58" t="s">
        <v>269</v>
      </c>
      <c r="L25" s="58" t="s">
        <v>272</v>
      </c>
      <c r="M25" s="58" t="s">
        <v>273</v>
      </c>
      <c r="O25" s="58"/>
      <c r="P25" s="58" t="s">
        <v>158</v>
      </c>
      <c r="Q25" s="58" t="s">
        <v>270</v>
      </c>
      <c r="R25" s="58" t="s">
        <v>267</v>
      </c>
      <c r="S25" s="58" t="s">
        <v>268</v>
      </c>
      <c r="T25" s="58" t="s">
        <v>271</v>
      </c>
      <c r="U25" s="58" t="s">
        <v>269</v>
      </c>
      <c r="V25" s="58" t="s">
        <v>272</v>
      </c>
      <c r="W25" s="58" t="s">
        <v>273</v>
      </c>
      <c r="X25" s="58"/>
      <c r="Y25" s="126" t="s">
        <v>454</v>
      </c>
      <c r="Z25" s="126" t="s">
        <v>258</v>
      </c>
      <c r="AA25" s="126" t="s">
        <v>259</v>
      </c>
      <c r="AB25" s="126" t="s">
        <v>260</v>
      </c>
      <c r="AC25" s="126" t="s">
        <v>48</v>
      </c>
      <c r="AD25" s="126" t="s">
        <v>261</v>
      </c>
      <c r="AE25" s="58"/>
      <c r="AF25" s="126" t="s">
        <v>454</v>
      </c>
      <c r="AG25" s="126" t="s">
        <v>258</v>
      </c>
      <c r="AH25" s="126" t="s">
        <v>259</v>
      </c>
      <c r="AI25" s="126" t="s">
        <v>260</v>
      </c>
      <c r="AJ25" s="126" t="s">
        <v>48</v>
      </c>
      <c r="AK25" s="126" t="s">
        <v>261</v>
      </c>
      <c r="AM25" s="136" t="s">
        <v>58</v>
      </c>
      <c r="AN25" s="136" t="s">
        <v>506</v>
      </c>
      <c r="AO25" s="136" t="s">
        <v>507</v>
      </c>
      <c r="AP25" s="136" t="s">
        <v>45</v>
      </c>
      <c r="AQ25" s="136" t="s">
        <v>259</v>
      </c>
      <c r="AR25" s="136" t="s">
        <v>260</v>
      </c>
      <c r="AS25" s="136" t="s">
        <v>48</v>
      </c>
      <c r="AT25" s="136" t="s">
        <v>261</v>
      </c>
      <c r="AU25" s="58"/>
      <c r="AV25" s="136" t="str">
        <f>AM25</f>
        <v>Age</v>
      </c>
      <c r="AW25" s="136" t="str">
        <f>AN25</f>
        <v>Base Incidence Rate</v>
      </c>
      <c r="AX25" s="136" t="str">
        <f t="shared" ref="AX25:BC25" si="1">AO25</f>
        <v>Base Mortality Rate</v>
      </c>
      <c r="AY25" s="136" t="str">
        <f t="shared" si="1"/>
        <v>Inactive</v>
      </c>
      <c r="AZ25" s="136" t="str">
        <f t="shared" si="1"/>
        <v>Barely</v>
      </c>
      <c r="BA25" s="136" t="str">
        <f t="shared" si="1"/>
        <v>Somewhat</v>
      </c>
      <c r="BB25" s="136" t="str">
        <f t="shared" si="1"/>
        <v>Active</v>
      </c>
      <c r="BC25" s="136" t="str">
        <f t="shared" si="1"/>
        <v>Highly</v>
      </c>
    </row>
    <row r="26" spans="1:55">
      <c r="A26" s="92" t="s">
        <v>274</v>
      </c>
      <c r="B26" s="58">
        <v>0</v>
      </c>
      <c r="C26" s="58">
        <v>0</v>
      </c>
      <c r="D26" s="58">
        <v>0.04</v>
      </c>
      <c r="E26" s="58">
        <v>0</v>
      </c>
      <c r="F26" s="58">
        <v>0</v>
      </c>
      <c r="G26" s="58">
        <v>0</v>
      </c>
      <c r="H26" s="58">
        <v>0</v>
      </c>
      <c r="I26" s="58">
        <v>0.04</v>
      </c>
      <c r="J26" s="58">
        <v>0</v>
      </c>
      <c r="K26" s="58">
        <v>0</v>
      </c>
      <c r="L26" s="58">
        <v>0</v>
      </c>
      <c r="M26" s="58">
        <v>2.3715000000000002</v>
      </c>
      <c r="O26" s="58">
        <v>1</v>
      </c>
      <c r="P26" s="32">
        <f>F$26</f>
        <v>0</v>
      </c>
      <c r="Q26" s="32">
        <f t="shared" ref="Q26:W29" si="2">G$26</f>
        <v>0</v>
      </c>
      <c r="R26" s="32">
        <f t="shared" si="2"/>
        <v>0</v>
      </c>
      <c r="S26" s="32">
        <f t="shared" si="2"/>
        <v>0.04</v>
      </c>
      <c r="T26" s="32">
        <f t="shared" si="2"/>
        <v>0</v>
      </c>
      <c r="U26" s="32">
        <f t="shared" si="2"/>
        <v>0</v>
      </c>
      <c r="V26" s="32">
        <f t="shared" si="2"/>
        <v>0</v>
      </c>
      <c r="W26" s="32">
        <f t="shared" si="2"/>
        <v>2.3715000000000002</v>
      </c>
      <c r="X26" s="58"/>
      <c r="Y26" s="125">
        <f>P26</f>
        <v>0</v>
      </c>
      <c r="Z26" s="125">
        <f>$Y26*B$70</f>
        <v>0</v>
      </c>
      <c r="AA26" s="125">
        <f>$Y26*C$70</f>
        <v>0</v>
      </c>
      <c r="AB26" s="125">
        <f>$Y26*D$70</f>
        <v>0</v>
      </c>
      <c r="AC26" s="125">
        <f>$Y26*E$70</f>
        <v>0</v>
      </c>
      <c r="AD26" s="125">
        <f>$Y26*F$70</f>
        <v>0</v>
      </c>
      <c r="AE26" s="58"/>
      <c r="AF26" s="125">
        <f>U26</f>
        <v>0</v>
      </c>
      <c r="AG26" s="125">
        <f>$AF26*B$70</f>
        <v>0</v>
      </c>
      <c r="AH26" s="125">
        <f>$AF26*C$70</f>
        <v>0</v>
      </c>
      <c r="AI26" s="125">
        <f>$AF26*D$70</f>
        <v>0</v>
      </c>
      <c r="AJ26" s="125">
        <f>$AF26*E$70</f>
        <v>0</v>
      </c>
      <c r="AK26" s="125">
        <f>$AF26*F$70</f>
        <v>0</v>
      </c>
      <c r="AM26" s="58">
        <v>5</v>
      </c>
      <c r="AN26" s="32">
        <f>P30</f>
        <v>0</v>
      </c>
      <c r="AO26" s="32">
        <f>U30</f>
        <v>0</v>
      </c>
      <c r="AP26" s="58">
        <f>1+$B$51*(IF('Female Inactive'!$Q3&gt;=0, ((('Female Inactive'!$Q3)/7)/60), 0))^0.25</f>
        <v>0.93232093474397459</v>
      </c>
      <c r="AQ26" s="58">
        <f>1+$B$51*(IF('Female Barely'!$Q3&gt;=0, ((('Female Barely'!$Q3)/7)/60), 0))^0.25</f>
        <v>0.89787627988263374</v>
      </c>
      <c r="AR26" s="58">
        <f>1+$B$51*(IF('Female Somewhat'!$Q3&gt;=0, ((('Female Somewhat'!$Q3)/7)/60), 0))^0.25</f>
        <v>0.88578722907584795</v>
      </c>
      <c r="AS26" s="58">
        <f>1+$B$51*(IF('Female Active'!$Q3&gt;=0, ((('Female Active'!$Q3)/7)/60), 0))^0.25</f>
        <v>0.8685756545976353</v>
      </c>
      <c r="AT26" s="58">
        <f>1+$B$51*(IF('Female Highly'!$Q3&gt;=0, ((('Female Highly'!$Q3)/7)/60), 0))^0.25</f>
        <v>0.84642345510025496</v>
      </c>
      <c r="AU26" s="58"/>
      <c r="AV26" s="136">
        <f>AM26</f>
        <v>5</v>
      </c>
      <c r="AW26" s="136">
        <f>AN26</f>
        <v>0</v>
      </c>
      <c r="AX26" s="136">
        <f>AO26</f>
        <v>0</v>
      </c>
      <c r="AY26" s="58">
        <f>AP26/$AP26</f>
        <v>1</v>
      </c>
      <c r="AZ26" s="58">
        <f t="shared" ref="AZ26:BC26" si="3">AQ26/$AP26</f>
        <v>0.96305493786772067</v>
      </c>
      <c r="BA26" s="58">
        <f t="shared" si="3"/>
        <v>0.95008831837407437</v>
      </c>
      <c r="BB26" s="58">
        <f t="shared" si="3"/>
        <v>0.93162732083899369</v>
      </c>
      <c r="BC26" s="58">
        <f t="shared" si="3"/>
        <v>0.90786704830637743</v>
      </c>
    </row>
    <row r="27" spans="1:55">
      <c r="A27" s="92" t="s">
        <v>191</v>
      </c>
      <c r="B27" s="58">
        <v>0</v>
      </c>
      <c r="C27" s="58">
        <v>0</v>
      </c>
      <c r="D27" s="58">
        <v>0.04</v>
      </c>
      <c r="E27" s="58">
        <v>0</v>
      </c>
      <c r="F27" s="58">
        <v>0</v>
      </c>
      <c r="G27" s="58">
        <v>0</v>
      </c>
      <c r="H27" s="58">
        <v>0</v>
      </c>
      <c r="I27" s="58">
        <v>0.04</v>
      </c>
      <c r="J27" s="58">
        <v>22.415500000000002</v>
      </c>
      <c r="K27" s="58">
        <v>0</v>
      </c>
      <c r="L27" s="58">
        <v>431.87619999999998</v>
      </c>
      <c r="M27" s="58">
        <v>9</v>
      </c>
      <c r="O27" s="58">
        <v>2</v>
      </c>
      <c r="P27" s="32">
        <f>F$26</f>
        <v>0</v>
      </c>
      <c r="Q27" s="32">
        <f t="shared" si="2"/>
        <v>0</v>
      </c>
      <c r="R27" s="32">
        <f t="shared" si="2"/>
        <v>0</v>
      </c>
      <c r="S27" s="32">
        <f t="shared" si="2"/>
        <v>0.04</v>
      </c>
      <c r="T27" s="32">
        <f t="shared" si="2"/>
        <v>0</v>
      </c>
      <c r="U27" s="32">
        <f t="shared" si="2"/>
        <v>0</v>
      </c>
      <c r="V27" s="32">
        <f t="shared" si="2"/>
        <v>0</v>
      </c>
      <c r="W27" s="32">
        <f t="shared" si="2"/>
        <v>2.3715000000000002</v>
      </c>
      <c r="X27" s="58"/>
      <c r="Y27" s="125">
        <f t="shared" ref="Y27:Y90" si="4">P27</f>
        <v>0</v>
      </c>
      <c r="Z27" s="125">
        <f t="shared" ref="Z27:Z90" si="5">$Y27*B$70</f>
        <v>0</v>
      </c>
      <c r="AA27" s="125">
        <f t="shared" ref="AA27:AA90" si="6">$Y27*C$70</f>
        <v>0</v>
      </c>
      <c r="AB27" s="125">
        <f t="shared" ref="AB27:AB90" si="7">$Y27*D$70</f>
        <v>0</v>
      </c>
      <c r="AC27" s="125">
        <f t="shared" ref="AC27:AC90" si="8">$Y27*E$70</f>
        <v>0</v>
      </c>
      <c r="AD27" s="125">
        <f t="shared" ref="AD27:AD90" si="9">$Y27*F$70</f>
        <v>0</v>
      </c>
      <c r="AE27" s="58"/>
      <c r="AF27" s="125">
        <f t="shared" ref="AF27:AF90" si="10">U27</f>
        <v>0</v>
      </c>
      <c r="AG27" s="125">
        <f t="shared" ref="AG27:AG90" si="11">$AF27*B$70</f>
        <v>0</v>
      </c>
      <c r="AH27" s="125">
        <f t="shared" ref="AH27:AH90" si="12">$AF27*C$70</f>
        <v>0</v>
      </c>
      <c r="AI27" s="125">
        <f t="shared" ref="AI27:AI90" si="13">$AF27*D$70</f>
        <v>0</v>
      </c>
      <c r="AJ27" s="125">
        <f t="shared" ref="AJ27:AJ90" si="14">$AF27*E$70</f>
        <v>0</v>
      </c>
      <c r="AK27" s="125">
        <f t="shared" ref="AK27:AK90" si="15">$AF27*F$70</f>
        <v>0</v>
      </c>
      <c r="AM27">
        <v>6</v>
      </c>
      <c r="AN27" s="32">
        <f t="shared" ref="AN27:AN90" si="16">P31</f>
        <v>0</v>
      </c>
      <c r="AO27" s="32">
        <f t="shared" ref="AO27:AO90" si="17">U31</f>
        <v>0</v>
      </c>
      <c r="AP27" s="58">
        <f>1+$B$51*(IF('Female Inactive'!$Q4&gt;=0, ((('Female Inactive'!$Q4)/7)/60), 0))^0.25</f>
        <v>0.93390637477226912</v>
      </c>
      <c r="AQ27" s="58">
        <f>1+$B$51*(IF('Female Barely'!$Q4&gt;=0, ((('Female Barely'!$Q4)/7)/60), 0))^0.25</f>
        <v>0.89940461879721156</v>
      </c>
      <c r="AR27" s="58">
        <f>1+$B$51*(IF('Female Somewhat'!$Q4&gt;=0, ((('Female Somewhat'!$Q4)/7)/60), 0))^0.25</f>
        <v>0.88577897302986019</v>
      </c>
      <c r="AS27" s="58">
        <f>1+$B$51*(IF('Female Active'!$Q4&gt;=0, ((('Female Active'!$Q4)/7)/60), 0))^0.25</f>
        <v>0.86859432900854439</v>
      </c>
      <c r="AT27" s="58">
        <f>1+$B$51*(IF('Female Highly'!$Q4&gt;=0, ((('Female Highly'!$Q4)/7)/60), 0))^0.25</f>
        <v>0.84513618657378708</v>
      </c>
      <c r="AV27" s="136">
        <f t="shared" ref="AV27:AV90" si="18">AM27</f>
        <v>6</v>
      </c>
      <c r="AW27" s="136">
        <f t="shared" ref="AW27:AW90" si="19">AN27</f>
        <v>0</v>
      </c>
      <c r="AX27" s="136">
        <f t="shared" ref="AX27:AX90" si="20">AO27</f>
        <v>0</v>
      </c>
      <c r="AY27" s="58">
        <f t="shared" ref="AY27:AY90" si="21">AP27/$AP27</f>
        <v>1</v>
      </c>
      <c r="AZ27" s="58">
        <f t="shared" ref="AZ27:AZ90" si="22">AQ27/$AP27</f>
        <v>0.9630565151849716</v>
      </c>
      <c r="BA27" s="58">
        <f t="shared" ref="BA27:BA90" si="23">AR27/$AP27</f>
        <v>0.94846656683958852</v>
      </c>
      <c r="BB27" s="58">
        <f t="shared" ref="BB27:BB90" si="24">AS27/$AP27</f>
        <v>0.93006574585203905</v>
      </c>
      <c r="BC27" s="58">
        <f t="shared" ref="BC27:BC90" si="25">AT27/$AP27</f>
        <v>0.90494744377333491</v>
      </c>
    </row>
    <row r="28" spans="1:55">
      <c r="A28" s="92" t="s">
        <v>129</v>
      </c>
      <c r="B28" s="58">
        <v>0</v>
      </c>
      <c r="C28" s="58">
        <v>0</v>
      </c>
      <c r="D28" s="58">
        <v>0.04</v>
      </c>
      <c r="E28" s="58">
        <v>0</v>
      </c>
      <c r="F28" s="58">
        <v>0</v>
      </c>
      <c r="G28" s="58">
        <v>0</v>
      </c>
      <c r="H28" s="58">
        <v>0</v>
      </c>
      <c r="I28" s="58">
        <v>3.9699999999999999E-2</v>
      </c>
      <c r="J28" s="58">
        <v>21.967500000000001</v>
      </c>
      <c r="K28" s="58">
        <v>0</v>
      </c>
      <c r="L28" s="58">
        <v>404.65499999999997</v>
      </c>
      <c r="M28" s="58">
        <v>13.011200000000001</v>
      </c>
      <c r="O28" s="58">
        <v>3</v>
      </c>
      <c r="P28" s="32">
        <f>F$26</f>
        <v>0</v>
      </c>
      <c r="Q28" s="32">
        <f t="shared" si="2"/>
        <v>0</v>
      </c>
      <c r="R28" s="32">
        <f t="shared" si="2"/>
        <v>0</v>
      </c>
      <c r="S28" s="32">
        <f t="shared" si="2"/>
        <v>0.04</v>
      </c>
      <c r="T28" s="32">
        <f t="shared" si="2"/>
        <v>0</v>
      </c>
      <c r="U28" s="32">
        <f t="shared" si="2"/>
        <v>0</v>
      </c>
      <c r="V28" s="32">
        <f t="shared" si="2"/>
        <v>0</v>
      </c>
      <c r="W28" s="32">
        <f t="shared" si="2"/>
        <v>2.3715000000000002</v>
      </c>
      <c r="X28" s="58"/>
      <c r="Y28" s="125">
        <f t="shared" si="4"/>
        <v>0</v>
      </c>
      <c r="Z28" s="125">
        <f t="shared" si="5"/>
        <v>0</v>
      </c>
      <c r="AA28" s="125">
        <f t="shared" si="6"/>
        <v>0</v>
      </c>
      <c r="AB28" s="125">
        <f t="shared" si="7"/>
        <v>0</v>
      </c>
      <c r="AC28" s="125">
        <f t="shared" si="8"/>
        <v>0</v>
      </c>
      <c r="AD28" s="125">
        <f t="shared" si="9"/>
        <v>0</v>
      </c>
      <c r="AE28" s="58"/>
      <c r="AF28" s="125">
        <f t="shared" si="10"/>
        <v>0</v>
      </c>
      <c r="AG28" s="125">
        <f t="shared" si="11"/>
        <v>0</v>
      </c>
      <c r="AH28" s="125">
        <f t="shared" si="12"/>
        <v>0</v>
      </c>
      <c r="AI28" s="125">
        <f t="shared" si="13"/>
        <v>0</v>
      </c>
      <c r="AJ28" s="125">
        <f t="shared" si="14"/>
        <v>0</v>
      </c>
      <c r="AK28" s="125">
        <f t="shared" si="15"/>
        <v>0</v>
      </c>
      <c r="AM28" s="58">
        <v>7</v>
      </c>
      <c r="AN28" s="32">
        <f t="shared" si="16"/>
        <v>0</v>
      </c>
      <c r="AO28" s="32">
        <f t="shared" si="17"/>
        <v>0</v>
      </c>
      <c r="AP28" s="58">
        <f>1+$B$51*(IF('Female Inactive'!$Q5&gt;=0, ((('Female Inactive'!$Q5)/7)/60), 0))^0.25</f>
        <v>0.93549220290686996</v>
      </c>
      <c r="AQ28" s="58">
        <f>1+$B$51*(IF('Female Barely'!$Q5&gt;=0, ((('Female Barely'!$Q5)/7)/60), 0))^0.25</f>
        <v>0.90075079988010087</v>
      </c>
      <c r="AR28" s="58">
        <f>1+$B$51*(IF('Female Somewhat'!$Q5&gt;=0, ((('Female Somewhat'!$Q5)/7)/60), 0))^0.25</f>
        <v>0.88556646092199265</v>
      </c>
      <c r="AS28" s="58">
        <f>1+$B$51*(IF('Female Active'!$Q5&gt;=0, ((('Female Active'!$Q5)/7)/60), 0))^0.25</f>
        <v>0.86841387891786526</v>
      </c>
      <c r="AT28" s="58">
        <f>1+$B$51*(IF('Female Highly'!$Q5&gt;=0, ((('Female Highly'!$Q5)/7)/60), 0))^0.25</f>
        <v>0.84378228050820747</v>
      </c>
      <c r="AV28" s="136">
        <f t="shared" si="18"/>
        <v>7</v>
      </c>
      <c r="AW28" s="136">
        <f t="shared" si="19"/>
        <v>0</v>
      </c>
      <c r="AX28" s="136">
        <f t="shared" si="20"/>
        <v>0</v>
      </c>
      <c r="AY28" s="58">
        <f t="shared" si="21"/>
        <v>1</v>
      </c>
      <c r="AZ28" s="58">
        <f t="shared" si="22"/>
        <v>0.96286296890683154</v>
      </c>
      <c r="BA28" s="58">
        <f t="shared" si="23"/>
        <v>0.94663157872428838</v>
      </c>
      <c r="BB28" s="58">
        <f t="shared" si="24"/>
        <v>0.92829622333508377</v>
      </c>
      <c r="BC28" s="58">
        <f t="shared" si="25"/>
        <v>0.90196612851107605</v>
      </c>
    </row>
    <row r="29" spans="1:55">
      <c r="A29" s="92" t="s">
        <v>130</v>
      </c>
      <c r="B29" s="58">
        <v>0</v>
      </c>
      <c r="C29" s="58">
        <v>0</v>
      </c>
      <c r="D29" s="58">
        <v>0.04</v>
      </c>
      <c r="E29" s="58">
        <v>0</v>
      </c>
      <c r="F29" s="58">
        <v>0</v>
      </c>
      <c r="G29" s="58">
        <v>0</v>
      </c>
      <c r="H29" s="58">
        <v>0</v>
      </c>
      <c r="I29" s="58">
        <v>3.6200000000000003E-2</v>
      </c>
      <c r="J29" s="58">
        <v>21.232500000000002</v>
      </c>
      <c r="K29" s="58">
        <v>0</v>
      </c>
      <c r="L29" s="58">
        <v>344.5172</v>
      </c>
      <c r="M29" s="58">
        <v>17.444099999999999</v>
      </c>
      <c r="O29" s="58">
        <v>4</v>
      </c>
      <c r="P29" s="32">
        <f>F$26</f>
        <v>0</v>
      </c>
      <c r="Q29" s="32">
        <f t="shared" si="2"/>
        <v>0</v>
      </c>
      <c r="R29" s="32">
        <f t="shared" si="2"/>
        <v>0</v>
      </c>
      <c r="S29" s="32">
        <f t="shared" si="2"/>
        <v>0.04</v>
      </c>
      <c r="T29" s="32">
        <f t="shared" si="2"/>
        <v>0</v>
      </c>
      <c r="U29" s="32">
        <f t="shared" si="2"/>
        <v>0</v>
      </c>
      <c r="V29" s="32">
        <f t="shared" si="2"/>
        <v>0</v>
      </c>
      <c r="W29" s="32">
        <f t="shared" si="2"/>
        <v>2.3715000000000002</v>
      </c>
      <c r="X29" s="58"/>
      <c r="Y29" s="125">
        <f t="shared" si="4"/>
        <v>0</v>
      </c>
      <c r="Z29" s="125">
        <f t="shared" si="5"/>
        <v>0</v>
      </c>
      <c r="AA29" s="125">
        <f t="shared" si="6"/>
        <v>0</v>
      </c>
      <c r="AB29" s="125">
        <f t="shared" si="7"/>
        <v>0</v>
      </c>
      <c r="AC29" s="125">
        <f t="shared" si="8"/>
        <v>0</v>
      </c>
      <c r="AD29" s="125">
        <f t="shared" si="9"/>
        <v>0</v>
      </c>
      <c r="AE29" s="58"/>
      <c r="AF29" s="125">
        <f t="shared" si="10"/>
        <v>0</v>
      </c>
      <c r="AG29" s="125">
        <f t="shared" si="11"/>
        <v>0</v>
      </c>
      <c r="AH29" s="125">
        <f t="shared" si="12"/>
        <v>0</v>
      </c>
      <c r="AI29" s="125">
        <f t="shared" si="13"/>
        <v>0</v>
      </c>
      <c r="AJ29" s="125">
        <f t="shared" si="14"/>
        <v>0</v>
      </c>
      <c r="AK29" s="125">
        <f t="shared" si="15"/>
        <v>0</v>
      </c>
      <c r="AM29" s="58">
        <v>8</v>
      </c>
      <c r="AN29" s="32">
        <f t="shared" si="16"/>
        <v>0</v>
      </c>
      <c r="AO29" s="32">
        <f t="shared" si="17"/>
        <v>0</v>
      </c>
      <c r="AP29" s="58">
        <f>1+$B$51*(IF('Female Inactive'!$Q6&gt;=0, ((('Female Inactive'!$Q6)/7)/60), 0))^0.25</f>
        <v>0.93707627100297075</v>
      </c>
      <c r="AQ29" s="58">
        <f>1+$B$51*(IF('Female Barely'!$Q6&gt;=0, ((('Female Barely'!$Q6)/7)/60), 0))^0.25</f>
        <v>0.90190082137686189</v>
      </c>
      <c r="AR29" s="58">
        <f>1+$B$51*(IF('Female Somewhat'!$Q6&gt;=0, ((('Female Somewhat'!$Q6)/7)/60), 0))^0.25</f>
        <v>0.88516342561121542</v>
      </c>
      <c r="AS29" s="58">
        <f>1+$B$51*(IF('Female Active'!$Q6&gt;=0, ((('Female Active'!$Q6)/7)/60), 0))^0.25</f>
        <v>0.86804669786008193</v>
      </c>
      <c r="AT29" s="58">
        <f>1+$B$51*(IF('Female Highly'!$Q6&gt;=0, ((('Female Highly'!$Q6)/7)/60), 0))^0.25</f>
        <v>0.8423738081639105</v>
      </c>
      <c r="AV29" s="136">
        <f t="shared" si="18"/>
        <v>8</v>
      </c>
      <c r="AW29" s="136">
        <f t="shared" si="19"/>
        <v>0</v>
      </c>
      <c r="AX29" s="136">
        <f t="shared" si="20"/>
        <v>0</v>
      </c>
      <c r="AY29" s="58">
        <f t="shared" si="21"/>
        <v>1</v>
      </c>
      <c r="AZ29" s="58">
        <f t="shared" si="22"/>
        <v>0.96246255431432504</v>
      </c>
      <c r="BA29" s="58">
        <f t="shared" si="23"/>
        <v>0.94460125925908678</v>
      </c>
      <c r="BB29" s="58">
        <f t="shared" si="24"/>
        <v>0.9263351604571044</v>
      </c>
      <c r="BC29" s="58">
        <f t="shared" si="25"/>
        <v>0.89893836204207966</v>
      </c>
    </row>
    <row r="30" spans="1:55">
      <c r="A30" s="92" t="s">
        <v>131</v>
      </c>
      <c r="B30" s="58">
        <v>0</v>
      </c>
      <c r="C30" s="58">
        <v>0</v>
      </c>
      <c r="D30" s="58">
        <v>0.04</v>
      </c>
      <c r="E30" s="58">
        <v>0</v>
      </c>
      <c r="F30" s="58">
        <v>0</v>
      </c>
      <c r="G30" s="58">
        <v>0</v>
      </c>
      <c r="H30" s="58">
        <v>0</v>
      </c>
      <c r="I30" s="58">
        <v>3.2899999999999999E-2</v>
      </c>
      <c r="J30" s="58">
        <v>19.7483</v>
      </c>
      <c r="K30" s="58">
        <v>0</v>
      </c>
      <c r="L30" s="58">
        <v>169.73679999999999</v>
      </c>
      <c r="M30" s="58">
        <v>22.5258</v>
      </c>
      <c r="O30" s="58">
        <v>5</v>
      </c>
      <c r="P30" s="32">
        <f>F$27</f>
        <v>0</v>
      </c>
      <c r="Q30" s="32">
        <f t="shared" ref="Q30:W34" si="26">G$27</f>
        <v>0</v>
      </c>
      <c r="R30" s="32">
        <f t="shared" si="26"/>
        <v>0</v>
      </c>
      <c r="S30" s="32">
        <f t="shared" si="26"/>
        <v>0.04</v>
      </c>
      <c r="T30" s="32">
        <f t="shared" si="26"/>
        <v>22.415500000000002</v>
      </c>
      <c r="U30" s="32">
        <f t="shared" si="26"/>
        <v>0</v>
      </c>
      <c r="V30" s="32">
        <f t="shared" si="26"/>
        <v>431.87619999999998</v>
      </c>
      <c r="W30" s="32">
        <f t="shared" si="26"/>
        <v>9</v>
      </c>
      <c r="X30" s="58"/>
      <c r="Y30" s="125">
        <f t="shared" si="4"/>
        <v>0</v>
      </c>
      <c r="Z30" s="125">
        <f t="shared" si="5"/>
        <v>0</v>
      </c>
      <c r="AA30" s="125">
        <f t="shared" si="6"/>
        <v>0</v>
      </c>
      <c r="AB30" s="125">
        <f t="shared" si="7"/>
        <v>0</v>
      </c>
      <c r="AC30" s="125">
        <f t="shared" si="8"/>
        <v>0</v>
      </c>
      <c r="AD30" s="125">
        <f t="shared" si="9"/>
        <v>0</v>
      </c>
      <c r="AE30" s="58"/>
      <c r="AF30" s="125">
        <f t="shared" si="10"/>
        <v>0</v>
      </c>
      <c r="AG30" s="125">
        <f t="shared" si="11"/>
        <v>0</v>
      </c>
      <c r="AH30" s="125">
        <f t="shared" si="12"/>
        <v>0</v>
      </c>
      <c r="AI30" s="125">
        <f t="shared" si="13"/>
        <v>0</v>
      </c>
      <c r="AJ30" s="125">
        <f t="shared" si="14"/>
        <v>0</v>
      </c>
      <c r="AK30" s="125">
        <f t="shared" si="15"/>
        <v>0</v>
      </c>
      <c r="AM30" s="58">
        <v>9</v>
      </c>
      <c r="AN30" s="32">
        <f t="shared" si="16"/>
        <v>0</v>
      </c>
      <c r="AO30" s="32">
        <f t="shared" si="17"/>
        <v>0</v>
      </c>
      <c r="AP30" s="58">
        <f>1+$B$51*(IF('Female Inactive'!$Q7&gt;=0, ((('Female Inactive'!$Q7)/7)/60), 0))^0.25</f>
        <v>0.93865590299855839</v>
      </c>
      <c r="AQ30" s="58">
        <f>1+$B$51*(IF('Female Barely'!$Q7&gt;=0, ((('Female Barely'!$Q7)/7)/60), 0))^0.25</f>
        <v>0.9028433582287374</v>
      </c>
      <c r="AR30" s="58">
        <f>1+$B$51*(IF('Female Somewhat'!$Q7&gt;=0, ((('Female Somewhat'!$Q7)/7)/60), 0))^0.25</f>
        <v>0.88458600877018168</v>
      </c>
      <c r="AS30" s="58">
        <f>1+$B$51*(IF('Female Active'!$Q7&gt;=0, ((('Female Active'!$Q7)/7)/60), 0))^0.25</f>
        <v>0.86750724823949499</v>
      </c>
      <c r="AT30" s="58">
        <f>1+$B$51*(IF('Female Highly'!$Q7&gt;=0, ((('Female Highly'!$Q7)/7)/60), 0))^0.25</f>
        <v>0.8409219422051275</v>
      </c>
      <c r="AV30" s="136">
        <f t="shared" si="18"/>
        <v>9</v>
      </c>
      <c r="AW30" s="136">
        <f t="shared" si="19"/>
        <v>0</v>
      </c>
      <c r="AX30" s="136">
        <f t="shared" si="20"/>
        <v>0</v>
      </c>
      <c r="AY30" s="58">
        <f t="shared" si="21"/>
        <v>1</v>
      </c>
      <c r="AZ30" s="58">
        <f t="shared" si="22"/>
        <v>0.96184699349845137</v>
      </c>
      <c r="BA30" s="58">
        <f t="shared" si="23"/>
        <v>0.94239646918998843</v>
      </c>
      <c r="BB30" s="58">
        <f t="shared" si="24"/>
        <v>0.92420155827947459</v>
      </c>
      <c r="BC30" s="58">
        <f t="shared" si="25"/>
        <v>0.89587881940419545</v>
      </c>
    </row>
    <row r="31" spans="1:55">
      <c r="A31" s="92" t="s">
        <v>132</v>
      </c>
      <c r="B31" s="58">
        <v>0</v>
      </c>
      <c r="C31" s="58">
        <v>0</v>
      </c>
      <c r="D31" s="58">
        <v>0.04</v>
      </c>
      <c r="E31" s="58">
        <v>0</v>
      </c>
      <c r="F31" s="58">
        <v>0</v>
      </c>
      <c r="G31" s="58">
        <v>1E-4</v>
      </c>
      <c r="H31" s="58">
        <v>0</v>
      </c>
      <c r="I31" s="58">
        <v>3.7100000000000001E-2</v>
      </c>
      <c r="J31" s="58">
        <v>17.853400000000001</v>
      </c>
      <c r="K31" s="58">
        <v>0</v>
      </c>
      <c r="L31" s="58">
        <v>123.741</v>
      </c>
      <c r="M31" s="58">
        <v>27.996099999999998</v>
      </c>
      <c r="O31" s="58">
        <v>6</v>
      </c>
      <c r="P31" s="32">
        <f>F$27</f>
        <v>0</v>
      </c>
      <c r="Q31" s="32">
        <f t="shared" si="26"/>
        <v>0</v>
      </c>
      <c r="R31" s="32">
        <f t="shared" si="26"/>
        <v>0</v>
      </c>
      <c r="S31" s="32">
        <f t="shared" si="26"/>
        <v>0.04</v>
      </c>
      <c r="T31" s="32">
        <f t="shared" si="26"/>
        <v>22.415500000000002</v>
      </c>
      <c r="U31" s="32">
        <f t="shared" si="26"/>
        <v>0</v>
      </c>
      <c r="V31" s="32">
        <f t="shared" si="26"/>
        <v>431.87619999999998</v>
      </c>
      <c r="W31" s="32">
        <f t="shared" si="26"/>
        <v>9</v>
      </c>
      <c r="X31" s="58"/>
      <c r="Y31" s="125">
        <f t="shared" si="4"/>
        <v>0</v>
      </c>
      <c r="Z31" s="125">
        <f t="shared" si="5"/>
        <v>0</v>
      </c>
      <c r="AA31" s="125">
        <f t="shared" si="6"/>
        <v>0</v>
      </c>
      <c r="AB31" s="125">
        <f t="shared" si="7"/>
        <v>0</v>
      </c>
      <c r="AC31" s="125">
        <f t="shared" si="8"/>
        <v>0</v>
      </c>
      <c r="AD31" s="125">
        <f t="shared" si="9"/>
        <v>0</v>
      </c>
      <c r="AE31" s="58"/>
      <c r="AF31" s="125">
        <f t="shared" si="10"/>
        <v>0</v>
      </c>
      <c r="AG31" s="125">
        <f t="shared" si="11"/>
        <v>0</v>
      </c>
      <c r="AH31" s="125">
        <f t="shared" si="12"/>
        <v>0</v>
      </c>
      <c r="AI31" s="125">
        <f t="shared" si="13"/>
        <v>0</v>
      </c>
      <c r="AJ31" s="125">
        <f t="shared" si="14"/>
        <v>0</v>
      </c>
      <c r="AK31" s="125">
        <f t="shared" si="15"/>
        <v>0</v>
      </c>
      <c r="AM31" s="58">
        <v>10</v>
      </c>
      <c r="AN31" s="32">
        <f t="shared" si="16"/>
        <v>0</v>
      </c>
      <c r="AO31" s="32">
        <f t="shared" si="17"/>
        <v>0</v>
      </c>
      <c r="AP31" s="58">
        <f>1+$B$51*(IF('Female Inactive'!$Q8&gt;=0, ((('Female Inactive'!$Q8)/7)/60), 0))^0.25</f>
        <v>0.9402277772908465</v>
      </c>
      <c r="AQ31" s="58">
        <f>1+$B$51*(IF('Female Barely'!$Q8&gt;=0, ((('Female Barely'!$Q8)/7)/60), 0))^0.25</f>
        <v>0.90357062807241839</v>
      </c>
      <c r="AR31" s="58">
        <f>1+$B$51*(IF('Female Somewhat'!$Q8&gt;=0, ((('Female Somewhat'!$Q8)/7)/60), 0))^0.25</f>
        <v>0.88385197481480937</v>
      </c>
      <c r="AS31" s="58">
        <f>1+$B$51*(IF('Female Active'!$Q8&gt;=0, ((('Female Active'!$Q8)/7)/60), 0))^0.25</f>
        <v>0.86681145826458916</v>
      </c>
      <c r="AT31" s="58">
        <f>1+$B$51*(IF('Female Highly'!$Q8&gt;=0, ((('Female Highly'!$Q8)/7)/60), 0))^0.25</f>
        <v>0.8394369347724211</v>
      </c>
      <c r="AV31" s="136">
        <f t="shared" si="18"/>
        <v>10</v>
      </c>
      <c r="AW31" s="136">
        <f t="shared" si="19"/>
        <v>0</v>
      </c>
      <c r="AX31" s="136">
        <f t="shared" si="20"/>
        <v>0</v>
      </c>
      <c r="AY31" s="58">
        <f t="shared" si="21"/>
        <v>1</v>
      </c>
      <c r="AZ31" s="58">
        <f t="shared" si="22"/>
        <v>0.96101248005663975</v>
      </c>
      <c r="BA31" s="58">
        <f t="shared" si="23"/>
        <v>0.94004027126439804</v>
      </c>
      <c r="BB31" s="58">
        <f t="shared" si="24"/>
        <v>0.92191645386419274</v>
      </c>
      <c r="BC31" s="58">
        <f t="shared" si="25"/>
        <v>0.89280167534632715</v>
      </c>
    </row>
    <row r="32" spans="1:55">
      <c r="A32" s="92" t="s">
        <v>133</v>
      </c>
      <c r="B32" s="58">
        <v>0</v>
      </c>
      <c r="C32" s="58">
        <v>0</v>
      </c>
      <c r="D32" s="58">
        <v>0.04</v>
      </c>
      <c r="E32" s="58">
        <v>0</v>
      </c>
      <c r="F32" s="58">
        <v>0</v>
      </c>
      <c r="G32" s="58">
        <v>1E-4</v>
      </c>
      <c r="H32" s="58">
        <v>0</v>
      </c>
      <c r="I32" s="58">
        <v>4.4999999999999998E-2</v>
      </c>
      <c r="J32" s="58">
        <v>16.465599999999998</v>
      </c>
      <c r="K32" s="58">
        <v>0</v>
      </c>
      <c r="L32" s="58">
        <v>108.08369999999999</v>
      </c>
      <c r="M32" s="58">
        <v>32.7712</v>
      </c>
      <c r="O32" s="58">
        <v>7</v>
      </c>
      <c r="P32" s="32">
        <f>F$27</f>
        <v>0</v>
      </c>
      <c r="Q32" s="32">
        <f t="shared" si="26"/>
        <v>0</v>
      </c>
      <c r="R32" s="32">
        <f t="shared" si="26"/>
        <v>0</v>
      </c>
      <c r="S32" s="32">
        <f t="shared" si="26"/>
        <v>0.04</v>
      </c>
      <c r="T32" s="32">
        <f t="shared" si="26"/>
        <v>22.415500000000002</v>
      </c>
      <c r="U32" s="32">
        <f t="shared" si="26"/>
        <v>0</v>
      </c>
      <c r="V32" s="32">
        <f t="shared" si="26"/>
        <v>431.87619999999998</v>
      </c>
      <c r="W32" s="32">
        <f t="shared" si="26"/>
        <v>9</v>
      </c>
      <c r="X32" s="58"/>
      <c r="Y32" s="125">
        <f t="shared" si="4"/>
        <v>0</v>
      </c>
      <c r="Z32" s="125">
        <f t="shared" si="5"/>
        <v>0</v>
      </c>
      <c r="AA32" s="125">
        <f t="shared" si="6"/>
        <v>0</v>
      </c>
      <c r="AB32" s="125">
        <f t="shared" si="7"/>
        <v>0</v>
      </c>
      <c r="AC32" s="125">
        <f t="shared" si="8"/>
        <v>0</v>
      </c>
      <c r="AD32" s="125">
        <f t="shared" si="9"/>
        <v>0</v>
      </c>
      <c r="AE32" s="58"/>
      <c r="AF32" s="125">
        <f t="shared" si="10"/>
        <v>0</v>
      </c>
      <c r="AG32" s="125">
        <f t="shared" si="11"/>
        <v>0</v>
      </c>
      <c r="AH32" s="125">
        <f t="shared" si="12"/>
        <v>0</v>
      </c>
      <c r="AI32" s="125">
        <f t="shared" si="13"/>
        <v>0</v>
      </c>
      <c r="AJ32" s="125">
        <f t="shared" si="14"/>
        <v>0</v>
      </c>
      <c r="AK32" s="125">
        <f t="shared" si="15"/>
        <v>0</v>
      </c>
      <c r="AM32" s="58">
        <v>11</v>
      </c>
      <c r="AN32" s="32">
        <f t="shared" si="16"/>
        <v>0</v>
      </c>
      <c r="AO32" s="32">
        <f t="shared" si="17"/>
        <v>0</v>
      </c>
      <c r="AP32" s="58">
        <f>1+$B$51*(IF('Female Inactive'!$Q9&gt;=0, ((('Female Inactive'!$Q9)/7)/60), 0))^0.25</f>
        <v>0.94178778660053364</v>
      </c>
      <c r="AQ32" s="58">
        <f>1+$B$51*(IF('Female Barely'!$Q9&gt;=0, ((('Female Barely'!$Q9)/7)/60), 0))^0.25</f>
        <v>0.90407908561615857</v>
      </c>
      <c r="AR32" s="58">
        <f>1+$B$51*(IF('Female Somewhat'!$Q9&gt;=0, ((('Female Somewhat'!$Q9)/7)/60), 0))^0.25</f>
        <v>0.882979942579735</v>
      </c>
      <c r="AS32" s="58">
        <f>1+$B$51*(IF('Female Active'!$Q9&gt;=0, ((('Female Active'!$Q9)/7)/60), 0))^0.25</f>
        <v>0.8659761227275633</v>
      </c>
      <c r="AT32" s="58">
        <f>1+$B$51*(IF('Female Highly'!$Q9&gt;=0, ((('Female Highly'!$Q9)/7)/60), 0))^0.25</f>
        <v>0.83792812648749138</v>
      </c>
      <c r="AV32" s="136">
        <f t="shared" si="18"/>
        <v>11</v>
      </c>
      <c r="AW32" s="136">
        <f t="shared" si="19"/>
        <v>0</v>
      </c>
      <c r="AX32" s="136">
        <f t="shared" si="20"/>
        <v>0</v>
      </c>
      <c r="AY32" s="58">
        <f t="shared" si="21"/>
        <v>1</v>
      </c>
      <c r="AZ32" s="58">
        <f t="shared" si="22"/>
        <v>0.95996051178313968</v>
      </c>
      <c r="BA32" s="58">
        <f t="shared" si="23"/>
        <v>0.93755722376367745</v>
      </c>
      <c r="BB32" s="58">
        <f t="shared" si="24"/>
        <v>0.91950239220385388</v>
      </c>
      <c r="BC32" s="58">
        <f t="shared" si="25"/>
        <v>0.88972074007464796</v>
      </c>
    </row>
    <row r="33" spans="1:55">
      <c r="A33" s="92" t="s">
        <v>134</v>
      </c>
      <c r="B33" s="58">
        <v>0</v>
      </c>
      <c r="C33" s="58">
        <v>0</v>
      </c>
      <c r="D33" s="58">
        <v>0.04</v>
      </c>
      <c r="E33" s="58">
        <v>0</v>
      </c>
      <c r="F33" s="58">
        <v>0</v>
      </c>
      <c r="G33" s="58">
        <v>2.0000000000000001E-4</v>
      </c>
      <c r="H33" s="58">
        <v>0</v>
      </c>
      <c r="I33" s="58">
        <v>5.2499999999999998E-2</v>
      </c>
      <c r="J33" s="58">
        <v>15.38</v>
      </c>
      <c r="K33" s="58">
        <v>0</v>
      </c>
      <c r="L33" s="58">
        <v>75.554199999999994</v>
      </c>
      <c r="M33" s="58">
        <v>37.655500000000004</v>
      </c>
      <c r="O33" s="58">
        <v>8</v>
      </c>
      <c r="P33" s="32">
        <f>F$27</f>
        <v>0</v>
      </c>
      <c r="Q33" s="32">
        <f t="shared" si="26"/>
        <v>0</v>
      </c>
      <c r="R33" s="32">
        <f t="shared" si="26"/>
        <v>0</v>
      </c>
      <c r="S33" s="32">
        <f t="shared" si="26"/>
        <v>0.04</v>
      </c>
      <c r="T33" s="32">
        <f t="shared" si="26"/>
        <v>22.415500000000002</v>
      </c>
      <c r="U33" s="32">
        <f t="shared" si="26"/>
        <v>0</v>
      </c>
      <c r="V33" s="32">
        <f t="shared" si="26"/>
        <v>431.87619999999998</v>
      </c>
      <c r="W33" s="32">
        <f t="shared" si="26"/>
        <v>9</v>
      </c>
      <c r="X33" s="58"/>
      <c r="Y33" s="125">
        <f t="shared" si="4"/>
        <v>0</v>
      </c>
      <c r="Z33" s="125">
        <f t="shared" si="5"/>
        <v>0</v>
      </c>
      <c r="AA33" s="125">
        <f t="shared" si="6"/>
        <v>0</v>
      </c>
      <c r="AB33" s="125">
        <f t="shared" si="7"/>
        <v>0</v>
      </c>
      <c r="AC33" s="125">
        <f t="shared" si="8"/>
        <v>0</v>
      </c>
      <c r="AD33" s="125">
        <f t="shared" si="9"/>
        <v>0</v>
      </c>
      <c r="AE33" s="58"/>
      <c r="AF33" s="125">
        <f t="shared" si="10"/>
        <v>0</v>
      </c>
      <c r="AG33" s="125">
        <f t="shared" si="11"/>
        <v>0</v>
      </c>
      <c r="AH33" s="125">
        <f t="shared" si="12"/>
        <v>0</v>
      </c>
      <c r="AI33" s="125">
        <f t="shared" si="13"/>
        <v>0</v>
      </c>
      <c r="AJ33" s="125">
        <f t="shared" si="14"/>
        <v>0</v>
      </c>
      <c r="AK33" s="125">
        <f t="shared" si="15"/>
        <v>0</v>
      </c>
      <c r="AM33" s="58">
        <v>12</v>
      </c>
      <c r="AN33" s="32">
        <f t="shared" si="16"/>
        <v>0</v>
      </c>
      <c r="AO33" s="32">
        <f t="shared" si="17"/>
        <v>0</v>
      </c>
      <c r="AP33" s="58">
        <f>1+$B$51*(IF('Female Inactive'!$Q10&gt;=0, ((('Female Inactive'!$Q10)/7)/60), 0))^0.25</f>
        <v>0.94333087406524985</v>
      </c>
      <c r="AQ33" s="58">
        <f>1+$B$51*(IF('Female Barely'!$Q10&gt;=0, ((('Female Barely'!$Q10)/7)/60), 0))^0.25</f>
        <v>0.9043698360843484</v>
      </c>
      <c r="AR33" s="58">
        <f>1+$B$51*(IF('Female Somewhat'!$Q10&gt;=0, ((('Female Somewhat'!$Q10)/7)/60), 0))^0.25</f>
        <v>0.88198869753665232</v>
      </c>
      <c r="AS33" s="58">
        <f>1+$B$51*(IF('Female Active'!$Q10&gt;=0, ((('Female Active'!$Q10)/7)/60), 0))^0.25</f>
        <v>0.86501835176960906</v>
      </c>
      <c r="AT33" s="58">
        <f>1+$B$51*(IF('Female Highly'!$Q10&gt;=0, ((('Female Highly'!$Q10)/7)/60), 0))^0.25</f>
        <v>0.83640397820607726</v>
      </c>
      <c r="AV33" s="136">
        <f t="shared" si="18"/>
        <v>12</v>
      </c>
      <c r="AW33" s="136">
        <f t="shared" si="19"/>
        <v>0</v>
      </c>
      <c r="AX33" s="136">
        <f t="shared" si="20"/>
        <v>0</v>
      </c>
      <c r="AY33" s="58">
        <f t="shared" si="21"/>
        <v>1</v>
      </c>
      <c r="AZ33" s="58">
        <f t="shared" si="22"/>
        <v>0.95869843863691195</v>
      </c>
      <c r="BA33" s="58">
        <f t="shared" si="23"/>
        <v>0.93497278821772722</v>
      </c>
      <c r="BB33" s="58">
        <f t="shared" si="24"/>
        <v>0.91698297548753405</v>
      </c>
      <c r="BC33" s="58">
        <f t="shared" si="25"/>
        <v>0.88664963821402876</v>
      </c>
    </row>
    <row r="34" spans="1:55">
      <c r="A34" s="92" t="s">
        <v>135</v>
      </c>
      <c r="B34" s="58">
        <v>1E-4</v>
      </c>
      <c r="C34" s="58">
        <v>0</v>
      </c>
      <c r="D34" s="58">
        <v>0.09</v>
      </c>
      <c r="E34" s="58">
        <v>0</v>
      </c>
      <c r="F34" s="58">
        <v>1E-4</v>
      </c>
      <c r="G34" s="58">
        <v>4.0000000000000002E-4</v>
      </c>
      <c r="H34" s="58">
        <v>0</v>
      </c>
      <c r="I34" s="58">
        <v>6.7699999999999996E-2</v>
      </c>
      <c r="J34" s="58">
        <v>14.906499999999999</v>
      </c>
      <c r="K34" s="58">
        <v>0</v>
      </c>
      <c r="L34" s="58">
        <v>66.789199999999994</v>
      </c>
      <c r="M34" s="58">
        <v>42.709899999999998</v>
      </c>
      <c r="O34" s="58">
        <v>9</v>
      </c>
      <c r="P34" s="32">
        <f>F$27</f>
        <v>0</v>
      </c>
      <c r="Q34" s="32">
        <f t="shared" si="26"/>
        <v>0</v>
      </c>
      <c r="R34" s="32">
        <f t="shared" si="26"/>
        <v>0</v>
      </c>
      <c r="S34" s="32">
        <f t="shared" si="26"/>
        <v>0.04</v>
      </c>
      <c r="T34" s="32">
        <f t="shared" si="26"/>
        <v>22.415500000000002</v>
      </c>
      <c r="U34" s="32">
        <f t="shared" si="26"/>
        <v>0</v>
      </c>
      <c r="V34" s="32">
        <f t="shared" si="26"/>
        <v>431.87619999999998</v>
      </c>
      <c r="W34" s="32">
        <f t="shared" si="26"/>
        <v>9</v>
      </c>
      <c r="X34" s="58"/>
      <c r="Y34" s="125">
        <f t="shared" si="4"/>
        <v>0</v>
      </c>
      <c r="Z34" s="125">
        <f t="shared" si="5"/>
        <v>0</v>
      </c>
      <c r="AA34" s="125">
        <f t="shared" si="6"/>
        <v>0</v>
      </c>
      <c r="AB34" s="125">
        <f t="shared" si="7"/>
        <v>0</v>
      </c>
      <c r="AC34" s="125">
        <f t="shared" si="8"/>
        <v>0</v>
      </c>
      <c r="AD34" s="125">
        <f t="shared" si="9"/>
        <v>0</v>
      </c>
      <c r="AE34" s="58"/>
      <c r="AF34" s="125">
        <f t="shared" si="10"/>
        <v>0</v>
      </c>
      <c r="AG34" s="125">
        <f t="shared" si="11"/>
        <v>0</v>
      </c>
      <c r="AH34" s="125">
        <f t="shared" si="12"/>
        <v>0</v>
      </c>
      <c r="AI34" s="125">
        <f t="shared" si="13"/>
        <v>0</v>
      </c>
      <c r="AJ34" s="125">
        <f t="shared" si="14"/>
        <v>0</v>
      </c>
      <c r="AK34" s="125">
        <f t="shared" si="15"/>
        <v>0</v>
      </c>
      <c r="AM34" s="58">
        <v>13</v>
      </c>
      <c r="AN34" s="32">
        <f t="shared" si="16"/>
        <v>0</v>
      </c>
      <c r="AO34" s="32">
        <f t="shared" si="17"/>
        <v>0</v>
      </c>
      <c r="AP34" s="58">
        <f>1+$B$51*(IF('Female Inactive'!$Q11&gt;=0, ((('Female Inactive'!$Q11)/7)/60), 0))^0.25</f>
        <v>0.94485084673099462</v>
      </c>
      <c r="AQ34" s="58">
        <f>1+$B$51*(IF('Female Barely'!$Q11&gt;=0, ((('Female Barely'!$Q11)/7)/60), 0))^0.25</f>
        <v>0.90444869488748003</v>
      </c>
      <c r="AR34" s="58">
        <f>1+$B$51*(IF('Female Somewhat'!$Q11&gt;=0, ((('Female Somewhat'!$Q11)/7)/60), 0))^0.25</f>
        <v>0.88089662394945756</v>
      </c>
      <c r="AS34" s="58">
        <f>1+$B$51*(IF('Female Active'!$Q11&gt;=0, ((('Female Active'!$Q11)/7)/60), 0))^0.25</f>
        <v>0.86395509798985626</v>
      </c>
      <c r="AT34" s="58">
        <f>1+$B$51*(IF('Female Highly'!$Q11&gt;=0, ((('Female Highly'!$Q11)/7)/60), 0))^0.25</f>
        <v>0.83487211848376197</v>
      </c>
      <c r="AV34" s="136">
        <f t="shared" si="18"/>
        <v>13</v>
      </c>
      <c r="AW34" s="136">
        <f t="shared" si="19"/>
        <v>0</v>
      </c>
      <c r="AX34" s="136">
        <f t="shared" si="20"/>
        <v>0</v>
      </c>
      <c r="AY34" s="58">
        <f t="shared" si="21"/>
        <v>1</v>
      </c>
      <c r="AZ34" s="58">
        <f t="shared" si="22"/>
        <v>0.95723965112239839</v>
      </c>
      <c r="BA34" s="58">
        <f t="shared" si="23"/>
        <v>0.93231289043894428</v>
      </c>
      <c r="BB34" s="58">
        <f t="shared" si="24"/>
        <v>0.91438251971618334</v>
      </c>
      <c r="BC34" s="58">
        <f t="shared" si="25"/>
        <v>0.88360202181356107</v>
      </c>
    </row>
    <row r="35" spans="1:55">
      <c r="A35" s="92" t="s">
        <v>136</v>
      </c>
      <c r="B35" s="58">
        <v>1E-4</v>
      </c>
      <c r="C35" s="58">
        <v>0</v>
      </c>
      <c r="D35" s="58">
        <v>0.09</v>
      </c>
      <c r="E35" s="58">
        <v>0</v>
      </c>
      <c r="F35" s="58">
        <v>1E-4</v>
      </c>
      <c r="G35" s="58">
        <v>5.9999999999999995E-4</v>
      </c>
      <c r="H35" s="58">
        <v>0</v>
      </c>
      <c r="I35" s="58">
        <v>7.4200000000000002E-2</v>
      </c>
      <c r="J35" s="58">
        <v>15.5251</v>
      </c>
      <c r="K35" s="58">
        <v>0</v>
      </c>
      <c r="L35" s="58">
        <v>47.4497</v>
      </c>
      <c r="M35" s="58">
        <v>47.688800000000001</v>
      </c>
      <c r="O35" s="58">
        <v>10</v>
      </c>
      <c r="P35" s="32">
        <f>F$28</f>
        <v>0</v>
      </c>
      <c r="Q35" s="32">
        <f t="shared" ref="Q35:W39" si="27">G$28</f>
        <v>0</v>
      </c>
      <c r="R35" s="32">
        <f t="shared" si="27"/>
        <v>0</v>
      </c>
      <c r="S35" s="32">
        <f t="shared" si="27"/>
        <v>3.9699999999999999E-2</v>
      </c>
      <c r="T35" s="32">
        <f t="shared" si="27"/>
        <v>21.967500000000001</v>
      </c>
      <c r="U35" s="32">
        <f t="shared" si="27"/>
        <v>0</v>
      </c>
      <c r="V35" s="32">
        <f t="shared" si="27"/>
        <v>404.65499999999997</v>
      </c>
      <c r="W35" s="32">
        <f t="shared" si="27"/>
        <v>13.011200000000001</v>
      </c>
      <c r="X35" s="58"/>
      <c r="Y35" s="125">
        <f t="shared" si="4"/>
        <v>0</v>
      </c>
      <c r="Z35" s="125">
        <f t="shared" si="5"/>
        <v>0</v>
      </c>
      <c r="AA35" s="125">
        <f t="shared" si="6"/>
        <v>0</v>
      </c>
      <c r="AB35" s="125">
        <f t="shared" si="7"/>
        <v>0</v>
      </c>
      <c r="AC35" s="125">
        <f t="shared" si="8"/>
        <v>0</v>
      </c>
      <c r="AD35" s="125">
        <f t="shared" si="9"/>
        <v>0</v>
      </c>
      <c r="AE35" s="58"/>
      <c r="AF35" s="125">
        <f t="shared" si="10"/>
        <v>0</v>
      </c>
      <c r="AG35" s="125">
        <f t="shared" si="11"/>
        <v>0</v>
      </c>
      <c r="AH35" s="125">
        <f t="shared" si="12"/>
        <v>0</v>
      </c>
      <c r="AI35" s="125">
        <f t="shared" si="13"/>
        <v>0</v>
      </c>
      <c r="AJ35" s="125">
        <f t="shared" si="14"/>
        <v>0</v>
      </c>
      <c r="AK35" s="125">
        <f t="shared" si="15"/>
        <v>0</v>
      </c>
      <c r="AM35" s="58">
        <v>14</v>
      </c>
      <c r="AN35" s="32">
        <f t="shared" si="16"/>
        <v>0</v>
      </c>
      <c r="AO35" s="32">
        <f t="shared" si="17"/>
        <v>0</v>
      </c>
      <c r="AP35" s="58">
        <f>1+$B$51*(IF('Female Inactive'!$Q12&gt;=0, ((('Female Inactive'!$Q12)/7)/60), 0))^0.25</f>
        <v>0.94634017209882526</v>
      </c>
      <c r="AQ35" s="58">
        <f>1+$B$51*(IF('Female Barely'!$Q12&gt;=0, ((('Female Barely'!$Q12)/7)/60), 0))^0.25</f>
        <v>0.90432587785878271</v>
      </c>
      <c r="AR35" s="58">
        <f>1+$B$51*(IF('Female Somewhat'!$Q12&gt;=0, ((('Female Somewhat'!$Q12)/7)/60), 0))^0.25</f>
        <v>0.87972127331848859</v>
      </c>
      <c r="AS35" s="58">
        <f>1+$B$51*(IF('Female Active'!$Q12&gt;=0, ((('Female Active'!$Q12)/7)/60), 0))^0.25</f>
        <v>0.86280277782343795</v>
      </c>
      <c r="AT35" s="58">
        <f>1+$B$51*(IF('Female Highly'!$Q12&gt;=0, ((('Female Highly'!$Q12)/7)/60), 0))^0.25</f>
        <v>0.83333940098866033</v>
      </c>
      <c r="AV35" s="136">
        <f t="shared" si="18"/>
        <v>14</v>
      </c>
      <c r="AW35" s="136">
        <f t="shared" si="19"/>
        <v>0</v>
      </c>
      <c r="AX35" s="136">
        <f t="shared" si="20"/>
        <v>0</v>
      </c>
      <c r="AY35" s="58">
        <f t="shared" si="21"/>
        <v>1</v>
      </c>
      <c r="AZ35" s="58">
        <f t="shared" si="22"/>
        <v>0.95560339138212658</v>
      </c>
      <c r="BA35" s="58">
        <f t="shared" si="23"/>
        <v>0.92960364492126857</v>
      </c>
      <c r="BB35" s="58">
        <f t="shared" si="24"/>
        <v>0.91172582889499953</v>
      </c>
      <c r="BC35" s="58">
        <f t="shared" si="25"/>
        <v>0.88059180573561835</v>
      </c>
    </row>
    <row r="36" spans="1:55">
      <c r="A36" s="92" t="s">
        <v>137</v>
      </c>
      <c r="B36" s="58">
        <v>2.9999999999999997E-4</v>
      </c>
      <c r="C36" s="58">
        <v>0</v>
      </c>
      <c r="D36" s="58">
        <v>0.13</v>
      </c>
      <c r="E36" s="58">
        <v>0</v>
      </c>
      <c r="F36" s="58">
        <v>2.0000000000000001E-4</v>
      </c>
      <c r="G36" s="58">
        <v>1E-3</v>
      </c>
      <c r="H36" s="58">
        <v>0</v>
      </c>
      <c r="I36" s="58">
        <v>6.54E-2</v>
      </c>
      <c r="J36" s="58">
        <v>16.265599999999999</v>
      </c>
      <c r="K36" s="58">
        <v>1E-4</v>
      </c>
      <c r="L36" s="58">
        <v>26.974900000000002</v>
      </c>
      <c r="M36" s="58">
        <v>52.811100000000003</v>
      </c>
      <c r="O36" s="58">
        <v>11</v>
      </c>
      <c r="P36" s="32">
        <f>F$28</f>
        <v>0</v>
      </c>
      <c r="Q36" s="32">
        <f t="shared" si="27"/>
        <v>0</v>
      </c>
      <c r="R36" s="32">
        <f t="shared" si="27"/>
        <v>0</v>
      </c>
      <c r="S36" s="32">
        <f t="shared" si="27"/>
        <v>3.9699999999999999E-2</v>
      </c>
      <c r="T36" s="32">
        <f t="shared" si="27"/>
        <v>21.967500000000001</v>
      </c>
      <c r="U36" s="32">
        <f t="shared" si="27"/>
        <v>0</v>
      </c>
      <c r="V36" s="32">
        <f t="shared" si="27"/>
        <v>404.65499999999997</v>
      </c>
      <c r="W36" s="32">
        <f t="shared" si="27"/>
        <v>13.011200000000001</v>
      </c>
      <c r="X36" s="58"/>
      <c r="Y36" s="125">
        <f t="shared" si="4"/>
        <v>0</v>
      </c>
      <c r="Z36" s="125">
        <f t="shared" si="5"/>
        <v>0</v>
      </c>
      <c r="AA36" s="125">
        <f t="shared" si="6"/>
        <v>0</v>
      </c>
      <c r="AB36" s="125">
        <f t="shared" si="7"/>
        <v>0</v>
      </c>
      <c r="AC36" s="125">
        <f t="shared" si="8"/>
        <v>0</v>
      </c>
      <c r="AD36" s="125">
        <f t="shared" si="9"/>
        <v>0</v>
      </c>
      <c r="AE36" s="58"/>
      <c r="AF36" s="125">
        <f t="shared" si="10"/>
        <v>0</v>
      </c>
      <c r="AG36" s="125">
        <f t="shared" si="11"/>
        <v>0</v>
      </c>
      <c r="AH36" s="125">
        <f t="shared" si="12"/>
        <v>0</v>
      </c>
      <c r="AI36" s="125">
        <f t="shared" si="13"/>
        <v>0</v>
      </c>
      <c r="AJ36" s="125">
        <f t="shared" si="14"/>
        <v>0</v>
      </c>
      <c r="AK36" s="125">
        <f t="shared" si="15"/>
        <v>0</v>
      </c>
      <c r="AM36" s="58">
        <v>15</v>
      </c>
      <c r="AN36" s="32">
        <f t="shared" si="16"/>
        <v>0</v>
      </c>
      <c r="AO36" s="32">
        <f t="shared" si="17"/>
        <v>0</v>
      </c>
      <c r="AP36" s="58">
        <f>1+$B$51*(IF('Female Inactive'!$Q13&gt;=0, ((('Female Inactive'!$Q13)/7)/60), 0))^0.25</f>
        <v>0.94778977092445127</v>
      </c>
      <c r="AQ36" s="58">
        <f>1+$B$51*(IF('Female Barely'!$Q13&gt;=0, ((('Female Barely'!$Q13)/7)/60), 0))^0.25</f>
        <v>0.90401536886611622</v>
      </c>
      <c r="AR36" s="58">
        <f>1+$B$51*(IF('Female Somewhat'!$Q13&gt;=0, ((('Female Somewhat'!$Q13)/7)/60), 0))^0.25</f>
        <v>0.87847906687187571</v>
      </c>
      <c r="AS36" s="58">
        <f>1+$B$51*(IF('Female Active'!$Q13&gt;=0, ((('Female Active'!$Q13)/7)/60), 0))^0.25</f>
        <v>0.86157699053808035</v>
      </c>
      <c r="AT36" s="58">
        <f>1+$B$51*(IF('Female Highly'!$Q13&gt;=0, ((('Female Highly'!$Q13)/7)/60), 0))^0.25</f>
        <v>0.83181196732968044</v>
      </c>
      <c r="AV36" s="136">
        <f t="shared" si="18"/>
        <v>15</v>
      </c>
      <c r="AW36" s="136">
        <f t="shared" si="19"/>
        <v>0</v>
      </c>
      <c r="AX36" s="136">
        <f t="shared" si="20"/>
        <v>0</v>
      </c>
      <c r="AY36" s="58">
        <f t="shared" si="21"/>
        <v>1</v>
      </c>
      <c r="AZ36" s="58">
        <f t="shared" si="22"/>
        <v>0.95381422821683493</v>
      </c>
      <c r="BA36" s="58">
        <f t="shared" si="23"/>
        <v>0.92687122589963011</v>
      </c>
      <c r="BB36" s="58">
        <f t="shared" si="24"/>
        <v>0.90903807676434289</v>
      </c>
      <c r="BC36" s="58">
        <f t="shared" si="25"/>
        <v>0.87763340863908157</v>
      </c>
    </row>
    <row r="37" spans="1:55">
      <c r="A37" s="92" t="s">
        <v>138</v>
      </c>
      <c r="B37" s="58">
        <v>5.9999999999999995E-4</v>
      </c>
      <c r="C37" s="58">
        <v>0</v>
      </c>
      <c r="D37" s="58">
        <v>0.13</v>
      </c>
      <c r="E37" s="58">
        <v>1E-4</v>
      </c>
      <c r="F37" s="58">
        <v>4.0000000000000002E-4</v>
      </c>
      <c r="G37" s="58">
        <v>2.0999999999999999E-3</v>
      </c>
      <c r="H37" s="58">
        <v>0</v>
      </c>
      <c r="I37" s="58">
        <v>5.5100000000000003E-2</v>
      </c>
      <c r="J37" s="58">
        <v>16.529</v>
      </c>
      <c r="K37" s="58">
        <v>1E-4</v>
      </c>
      <c r="L37" s="58">
        <v>14.927099999999999</v>
      </c>
      <c r="M37" s="58">
        <v>57.729799999999997</v>
      </c>
      <c r="O37" s="58">
        <v>12</v>
      </c>
      <c r="P37" s="32">
        <f>F$28</f>
        <v>0</v>
      </c>
      <c r="Q37" s="32">
        <f t="shared" si="27"/>
        <v>0</v>
      </c>
      <c r="R37" s="32">
        <f t="shared" si="27"/>
        <v>0</v>
      </c>
      <c r="S37" s="32">
        <f t="shared" si="27"/>
        <v>3.9699999999999999E-2</v>
      </c>
      <c r="T37" s="32">
        <f t="shared" si="27"/>
        <v>21.967500000000001</v>
      </c>
      <c r="U37" s="32">
        <f t="shared" si="27"/>
        <v>0</v>
      </c>
      <c r="V37" s="32">
        <f t="shared" si="27"/>
        <v>404.65499999999997</v>
      </c>
      <c r="W37" s="32">
        <f t="shared" si="27"/>
        <v>13.011200000000001</v>
      </c>
      <c r="X37" s="58"/>
      <c r="Y37" s="125">
        <f t="shared" si="4"/>
        <v>0</v>
      </c>
      <c r="Z37" s="125">
        <f t="shared" si="5"/>
        <v>0</v>
      </c>
      <c r="AA37" s="125">
        <f t="shared" si="6"/>
        <v>0</v>
      </c>
      <c r="AB37" s="125">
        <f t="shared" si="7"/>
        <v>0</v>
      </c>
      <c r="AC37" s="125">
        <f t="shared" si="8"/>
        <v>0</v>
      </c>
      <c r="AD37" s="125">
        <f t="shared" si="9"/>
        <v>0</v>
      </c>
      <c r="AE37" s="58"/>
      <c r="AF37" s="125">
        <f t="shared" si="10"/>
        <v>0</v>
      </c>
      <c r="AG37" s="125">
        <f t="shared" si="11"/>
        <v>0</v>
      </c>
      <c r="AH37" s="125">
        <f t="shared" si="12"/>
        <v>0</v>
      </c>
      <c r="AI37" s="125">
        <f t="shared" si="13"/>
        <v>0</v>
      </c>
      <c r="AJ37" s="125">
        <f t="shared" si="14"/>
        <v>0</v>
      </c>
      <c r="AK37" s="125">
        <f t="shared" si="15"/>
        <v>0</v>
      </c>
      <c r="AM37" s="58">
        <v>16</v>
      </c>
      <c r="AN37" s="32">
        <f t="shared" si="16"/>
        <v>0</v>
      </c>
      <c r="AO37" s="32">
        <f t="shared" si="17"/>
        <v>0</v>
      </c>
      <c r="AP37" s="58">
        <f>1+$B$51*(IF('Female Inactive'!$Q14&gt;=0, ((('Female Inactive'!$Q14)/7)/60), 0))^0.25</f>
        <v>0.94918883111314678</v>
      </c>
      <c r="AQ37" s="58">
        <f>1+$B$51*(IF('Female Barely'!$Q14&gt;=0, ((('Female Barely'!$Q14)/7)/60), 0))^0.25</f>
        <v>0.90353406147393622</v>
      </c>
      <c r="AR37" s="58">
        <f>1+$B$51*(IF('Female Somewhat'!$Q14&gt;=0, ((('Female Somewhat'!$Q14)/7)/60), 0))^0.25</f>
        <v>0.87718511742328609</v>
      </c>
      <c r="AS37" s="58">
        <f>1+$B$51*(IF('Female Active'!$Q14&gt;=0, ((('Female Active'!$Q14)/7)/60), 0))^0.25</f>
        <v>0.86029232883493267</v>
      </c>
      <c r="AT37" s="58">
        <f>1+$B$51*(IF('Female Highly'!$Q14&gt;=0, ((('Female Highly'!$Q14)/7)/60), 0))^0.25</f>
        <v>0.83029531187978556</v>
      </c>
      <c r="AV37" s="136">
        <f t="shared" si="18"/>
        <v>16</v>
      </c>
      <c r="AW37" s="136">
        <f t="shared" si="19"/>
        <v>0</v>
      </c>
      <c r="AX37" s="136">
        <f t="shared" si="20"/>
        <v>0</v>
      </c>
      <c r="AY37" s="58">
        <f t="shared" si="21"/>
        <v>1</v>
      </c>
      <c r="AZ37" s="58">
        <f t="shared" si="22"/>
        <v>0.95190127807796721</v>
      </c>
      <c r="BA37" s="58">
        <f t="shared" si="23"/>
        <v>0.92414184477347949</v>
      </c>
      <c r="BB37" s="58">
        <f t="shared" si="24"/>
        <v>0.90634476579969647</v>
      </c>
      <c r="BC37" s="58">
        <f t="shared" si="25"/>
        <v>0.87474197405596243</v>
      </c>
    </row>
    <row r="38" spans="1:55">
      <c r="A38" s="92" t="s">
        <v>139</v>
      </c>
      <c r="B38" s="58">
        <v>6.9999999999999999E-4</v>
      </c>
      <c r="C38" s="58">
        <v>0</v>
      </c>
      <c r="D38" s="58">
        <v>0.23</v>
      </c>
      <c r="E38" s="58">
        <v>1E-4</v>
      </c>
      <c r="F38" s="58">
        <v>5.9999999999999995E-4</v>
      </c>
      <c r="G38" s="58">
        <v>4.0000000000000001E-3</v>
      </c>
      <c r="H38" s="58">
        <v>0</v>
      </c>
      <c r="I38" s="58">
        <v>3.8199999999999998E-2</v>
      </c>
      <c r="J38" s="58">
        <v>15.757899999999999</v>
      </c>
      <c r="K38" s="58">
        <v>2.0000000000000001E-4</v>
      </c>
      <c r="L38" s="58">
        <v>7.3971999999999998</v>
      </c>
      <c r="M38" s="58">
        <v>62.627299999999998</v>
      </c>
      <c r="O38" s="58">
        <v>13</v>
      </c>
      <c r="P38" s="32">
        <f>F$28</f>
        <v>0</v>
      </c>
      <c r="Q38" s="32">
        <f t="shared" si="27"/>
        <v>0</v>
      </c>
      <c r="R38" s="32">
        <f t="shared" si="27"/>
        <v>0</v>
      </c>
      <c r="S38" s="32">
        <f t="shared" si="27"/>
        <v>3.9699999999999999E-2</v>
      </c>
      <c r="T38" s="32">
        <f t="shared" si="27"/>
        <v>21.967500000000001</v>
      </c>
      <c r="U38" s="32">
        <f t="shared" si="27"/>
        <v>0</v>
      </c>
      <c r="V38" s="32">
        <f t="shared" si="27"/>
        <v>404.65499999999997</v>
      </c>
      <c r="W38" s="32">
        <f t="shared" si="27"/>
        <v>13.011200000000001</v>
      </c>
      <c r="X38" s="58"/>
      <c r="Y38" s="125">
        <f t="shared" si="4"/>
        <v>0</v>
      </c>
      <c r="Z38" s="125">
        <f t="shared" si="5"/>
        <v>0</v>
      </c>
      <c r="AA38" s="125">
        <f t="shared" si="6"/>
        <v>0</v>
      </c>
      <c r="AB38" s="125">
        <f t="shared" si="7"/>
        <v>0</v>
      </c>
      <c r="AC38" s="125">
        <f t="shared" si="8"/>
        <v>0</v>
      </c>
      <c r="AD38" s="125">
        <f t="shared" si="9"/>
        <v>0</v>
      </c>
      <c r="AE38" s="58"/>
      <c r="AF38" s="125">
        <f t="shared" si="10"/>
        <v>0</v>
      </c>
      <c r="AG38" s="125">
        <f t="shared" si="11"/>
        <v>0</v>
      </c>
      <c r="AH38" s="125">
        <f t="shared" si="12"/>
        <v>0</v>
      </c>
      <c r="AI38" s="125">
        <f t="shared" si="13"/>
        <v>0</v>
      </c>
      <c r="AJ38" s="125">
        <f t="shared" si="14"/>
        <v>0</v>
      </c>
      <c r="AK38" s="125">
        <f t="shared" si="15"/>
        <v>0</v>
      </c>
      <c r="AM38" s="58">
        <v>17</v>
      </c>
      <c r="AN38" s="32">
        <f t="shared" si="16"/>
        <v>0</v>
      </c>
      <c r="AO38" s="32">
        <f t="shared" si="17"/>
        <v>0</v>
      </c>
      <c r="AP38" s="58">
        <f>1+$B$51*(IF('Female Inactive'!$Q15&gt;=0, ((('Female Inactive'!$Q15)/7)/60), 0))^0.25</f>
        <v>0.95052468392811407</v>
      </c>
      <c r="AQ38" s="58">
        <f>1+$B$51*(IF('Female Barely'!$Q15&gt;=0, ((('Female Barely'!$Q15)/7)/60), 0))^0.25</f>
        <v>0.90290079586523875</v>
      </c>
      <c r="AR38" s="58">
        <f>1+$B$51*(IF('Female Somewhat'!$Q15&gt;=0, ((('Female Somewhat'!$Q15)/7)/60), 0))^0.25</f>
        <v>0.87585314945185677</v>
      </c>
      <c r="AS38" s="58">
        <f>1+$B$51*(IF('Female Active'!$Q15&gt;=0, ((('Female Active'!$Q15)/7)/60), 0))^0.25</f>
        <v>0.85896226919680829</v>
      </c>
      <c r="AT38" s="58">
        <f>1+$B$51*(IF('Female Highly'!$Q15&gt;=0, ((('Female Highly'!$Q15)/7)/60), 0))^0.25</f>
        <v>0.8287943461190681</v>
      </c>
      <c r="AV38" s="136">
        <f t="shared" si="18"/>
        <v>17</v>
      </c>
      <c r="AW38" s="136">
        <f t="shared" si="19"/>
        <v>0</v>
      </c>
      <c r="AX38" s="136">
        <f t="shared" si="20"/>
        <v>0</v>
      </c>
      <c r="AY38" s="58">
        <f t="shared" si="21"/>
        <v>1</v>
      </c>
      <c r="AZ38" s="58">
        <f t="shared" si="22"/>
        <v>0.94989726319776768</v>
      </c>
      <c r="BA38" s="58">
        <f t="shared" si="23"/>
        <v>0.9214417723823104</v>
      </c>
      <c r="BB38" s="58">
        <f t="shared" si="24"/>
        <v>0.90367171281347758</v>
      </c>
      <c r="BC38" s="58">
        <f t="shared" si="25"/>
        <v>0.87193353327134415</v>
      </c>
    </row>
    <row r="39" spans="1:55">
      <c r="A39" s="92" t="s">
        <v>140</v>
      </c>
      <c r="B39" s="58">
        <v>8.9999999999999998E-4</v>
      </c>
      <c r="C39" s="58">
        <v>0</v>
      </c>
      <c r="D39" s="58">
        <v>0.23</v>
      </c>
      <c r="E39" s="58">
        <v>2.0000000000000001E-4</v>
      </c>
      <c r="F39" s="58">
        <v>8.0000000000000004E-4</v>
      </c>
      <c r="G39" s="58">
        <v>6.6E-3</v>
      </c>
      <c r="H39" s="58">
        <v>0</v>
      </c>
      <c r="I39" s="58">
        <v>3.3399999999999999E-2</v>
      </c>
      <c r="J39" s="58">
        <v>13.941700000000001</v>
      </c>
      <c r="K39" s="58">
        <v>2.0000000000000001E-4</v>
      </c>
      <c r="L39" s="58">
        <v>4.5057</v>
      </c>
      <c r="M39" s="58">
        <v>67.557299999999998</v>
      </c>
      <c r="O39" s="58">
        <v>14</v>
      </c>
      <c r="P39" s="32">
        <f>F$28</f>
        <v>0</v>
      </c>
      <c r="Q39" s="32">
        <f t="shared" si="27"/>
        <v>0</v>
      </c>
      <c r="R39" s="32">
        <f t="shared" si="27"/>
        <v>0</v>
      </c>
      <c r="S39" s="32">
        <f t="shared" si="27"/>
        <v>3.9699999999999999E-2</v>
      </c>
      <c r="T39" s="32">
        <f t="shared" si="27"/>
        <v>21.967500000000001</v>
      </c>
      <c r="U39" s="32">
        <f t="shared" si="27"/>
        <v>0</v>
      </c>
      <c r="V39" s="32">
        <f t="shared" si="27"/>
        <v>404.65499999999997</v>
      </c>
      <c r="W39" s="32">
        <f t="shared" si="27"/>
        <v>13.011200000000001</v>
      </c>
      <c r="X39" s="58"/>
      <c r="Y39" s="125">
        <f t="shared" si="4"/>
        <v>0</v>
      </c>
      <c r="Z39" s="125">
        <f t="shared" si="5"/>
        <v>0</v>
      </c>
      <c r="AA39" s="125">
        <f t="shared" si="6"/>
        <v>0</v>
      </c>
      <c r="AB39" s="125">
        <f t="shared" si="7"/>
        <v>0</v>
      </c>
      <c r="AC39" s="125">
        <f t="shared" si="8"/>
        <v>0</v>
      </c>
      <c r="AD39" s="125">
        <f t="shared" si="9"/>
        <v>0</v>
      </c>
      <c r="AE39" s="58"/>
      <c r="AF39" s="125">
        <f t="shared" si="10"/>
        <v>0</v>
      </c>
      <c r="AG39" s="125">
        <f t="shared" si="11"/>
        <v>0</v>
      </c>
      <c r="AH39" s="125">
        <f t="shared" si="12"/>
        <v>0</v>
      </c>
      <c r="AI39" s="125">
        <f t="shared" si="13"/>
        <v>0</v>
      </c>
      <c r="AJ39" s="125">
        <f t="shared" si="14"/>
        <v>0</v>
      </c>
      <c r="AK39" s="125">
        <f t="shared" si="15"/>
        <v>0</v>
      </c>
      <c r="AM39" s="58">
        <v>18</v>
      </c>
      <c r="AN39" s="32">
        <f t="shared" si="16"/>
        <v>0</v>
      </c>
      <c r="AO39" s="32">
        <f t="shared" si="17"/>
        <v>0</v>
      </c>
      <c r="AP39" s="58">
        <f>1+$B$51*(IF('Female Inactive'!$Q16&gt;=0, ((('Female Inactive'!$Q16)/7)/60), 0))^0.25</f>
        <v>0.95178280399754389</v>
      </c>
      <c r="AQ39" s="58">
        <f>1+$B$51*(IF('Female Barely'!$Q16&gt;=0, ((('Female Barely'!$Q16)/7)/60), 0))^0.25</f>
        <v>0.90213540855497087</v>
      </c>
      <c r="AR39" s="58">
        <f>1+$B$51*(IF('Female Somewhat'!$Q16&gt;=0, ((('Female Somewhat'!$Q16)/7)/60), 0))^0.25</f>
        <v>0.87449549452071007</v>
      </c>
      <c r="AS39" s="58">
        <f>1+$B$51*(IF('Female Active'!$Q16&gt;=0, ((('Female Active'!$Q16)/7)/60), 0))^0.25</f>
        <v>0.85759912739710631</v>
      </c>
      <c r="AT39" s="58">
        <f>1+$B$51*(IF('Female Highly'!$Q16&gt;=0, ((('Female Highly'!$Q16)/7)/60), 0))^0.25</f>
        <v>0.82731346079323997</v>
      </c>
      <c r="AV39" s="136">
        <f t="shared" si="18"/>
        <v>18</v>
      </c>
      <c r="AW39" s="136">
        <f t="shared" si="19"/>
        <v>0</v>
      </c>
      <c r="AX39" s="136">
        <f t="shared" si="20"/>
        <v>0</v>
      </c>
      <c r="AY39" s="58">
        <f t="shared" si="21"/>
        <v>1</v>
      </c>
      <c r="AZ39" s="58">
        <f t="shared" si="22"/>
        <v>0.94783747380804628</v>
      </c>
      <c r="BA39" s="58">
        <f t="shared" si="23"/>
        <v>0.91879732523825541</v>
      </c>
      <c r="BB39" s="58">
        <f t="shared" si="24"/>
        <v>0.9010449903015052</v>
      </c>
      <c r="BC39" s="58">
        <f t="shared" si="25"/>
        <v>0.86922505567286434</v>
      </c>
    </row>
    <row r="40" spans="1:55">
      <c r="A40" s="92" t="s">
        <v>141</v>
      </c>
      <c r="B40" s="58">
        <v>1E-3</v>
      </c>
      <c r="C40" s="58">
        <v>0</v>
      </c>
      <c r="D40" s="58">
        <v>0.33</v>
      </c>
      <c r="E40" s="58">
        <v>2.0000000000000001E-4</v>
      </c>
      <c r="F40" s="58">
        <v>8.9999999999999998E-4</v>
      </c>
      <c r="G40" s="58">
        <v>9.4999999999999998E-3</v>
      </c>
      <c r="H40" s="58">
        <v>0</v>
      </c>
      <c r="I40" s="58">
        <v>3.15E-2</v>
      </c>
      <c r="J40" s="58">
        <v>11.8649</v>
      </c>
      <c r="K40" s="58">
        <v>2.9999999999999997E-4</v>
      </c>
      <c r="L40" s="58">
        <v>2.9941</v>
      </c>
      <c r="M40" s="58">
        <v>72.5304</v>
      </c>
      <c r="O40" s="58">
        <v>15</v>
      </c>
      <c r="P40" s="32">
        <f>F$29</f>
        <v>0</v>
      </c>
      <c r="Q40" s="32">
        <f t="shared" ref="Q40:W44" si="28">G$29</f>
        <v>0</v>
      </c>
      <c r="R40" s="32">
        <f t="shared" si="28"/>
        <v>0</v>
      </c>
      <c r="S40" s="32">
        <f t="shared" si="28"/>
        <v>3.6200000000000003E-2</v>
      </c>
      <c r="T40" s="32">
        <f t="shared" si="28"/>
        <v>21.232500000000002</v>
      </c>
      <c r="U40" s="32">
        <f t="shared" si="28"/>
        <v>0</v>
      </c>
      <c r="V40" s="32">
        <f t="shared" si="28"/>
        <v>344.5172</v>
      </c>
      <c r="W40" s="32">
        <f t="shared" si="28"/>
        <v>17.444099999999999</v>
      </c>
      <c r="X40" s="58"/>
      <c r="Y40" s="125">
        <f t="shared" si="4"/>
        <v>0</v>
      </c>
      <c r="Z40" s="125">
        <f t="shared" si="5"/>
        <v>0</v>
      </c>
      <c r="AA40" s="125">
        <f t="shared" si="6"/>
        <v>0</v>
      </c>
      <c r="AB40" s="125">
        <f t="shared" si="7"/>
        <v>0</v>
      </c>
      <c r="AC40" s="125">
        <f t="shared" si="8"/>
        <v>0</v>
      </c>
      <c r="AD40" s="125">
        <f t="shared" si="9"/>
        <v>0</v>
      </c>
      <c r="AE40" s="58"/>
      <c r="AF40" s="125">
        <f t="shared" si="10"/>
        <v>0</v>
      </c>
      <c r="AG40" s="125">
        <f t="shared" si="11"/>
        <v>0</v>
      </c>
      <c r="AH40" s="125">
        <f t="shared" si="12"/>
        <v>0</v>
      </c>
      <c r="AI40" s="125">
        <f t="shared" si="13"/>
        <v>0</v>
      </c>
      <c r="AJ40" s="125">
        <f t="shared" si="14"/>
        <v>0</v>
      </c>
      <c r="AK40" s="125">
        <f t="shared" si="15"/>
        <v>0</v>
      </c>
      <c r="AM40" s="58">
        <v>19</v>
      </c>
      <c r="AN40" s="32">
        <f t="shared" si="16"/>
        <v>0</v>
      </c>
      <c r="AO40" s="32">
        <f t="shared" si="17"/>
        <v>0</v>
      </c>
      <c r="AP40" s="58">
        <f>1+$B$51*(IF('Female Inactive'!$Q17&gt;=0, ((('Female Inactive'!$Q17)/7)/60), 0))^0.25</f>
        <v>0.95294701472916432</v>
      </c>
      <c r="AQ40" s="58">
        <f>1+$B$51*(IF('Female Barely'!$Q17&gt;=0, ((('Female Barely'!$Q17)/7)/60), 0))^0.25</f>
        <v>0.90125788700127318</v>
      </c>
      <c r="AR40" s="58">
        <f>1+$B$51*(IF('Female Somewhat'!$Q17&gt;=0, ((('Female Somewhat'!$Q17)/7)/60), 0))^0.25</f>
        <v>0.87312314055088325</v>
      </c>
      <c r="AS40" s="58">
        <f>1+$B$51*(IF('Female Active'!$Q17&gt;=0, ((('Female Active'!$Q17)/7)/60), 0))^0.25</f>
        <v>0.85621406420640589</v>
      </c>
      <c r="AT40" s="58">
        <f>1+$B$51*(IF('Female Highly'!$Q17&gt;=0, ((('Female Highly'!$Q17)/7)/60), 0))^0.25</f>
        <v>0.82585658478942869</v>
      </c>
      <c r="AV40" s="136">
        <f t="shared" si="18"/>
        <v>19</v>
      </c>
      <c r="AW40" s="136">
        <f t="shared" si="19"/>
        <v>0</v>
      </c>
      <c r="AX40" s="136">
        <f t="shared" si="20"/>
        <v>0</v>
      </c>
      <c r="AY40" s="58">
        <f t="shared" si="21"/>
        <v>1</v>
      </c>
      <c r="AZ40" s="58">
        <f t="shared" si="22"/>
        <v>0.94575865506795087</v>
      </c>
      <c r="BA40" s="58">
        <f t="shared" si="23"/>
        <v>0.91623471930286937</v>
      </c>
      <c r="BB40" s="58">
        <f t="shared" si="24"/>
        <v>0.89849073555233205</v>
      </c>
      <c r="BC40" s="58">
        <f t="shared" si="25"/>
        <v>0.86663431651983736</v>
      </c>
    </row>
    <row r="41" spans="1:55">
      <c r="A41" s="92" t="s">
        <v>142</v>
      </c>
      <c r="B41" s="58">
        <v>8.9999999999999998E-4</v>
      </c>
      <c r="C41" s="58">
        <v>0</v>
      </c>
      <c r="D41" s="58">
        <v>0.33</v>
      </c>
      <c r="E41" s="58">
        <v>4.0000000000000002E-4</v>
      </c>
      <c r="F41" s="58">
        <v>8.9999999999999998E-4</v>
      </c>
      <c r="G41" s="58">
        <v>1.23E-2</v>
      </c>
      <c r="H41" s="58">
        <v>0</v>
      </c>
      <c r="I41" s="58">
        <v>2.8299999999999999E-2</v>
      </c>
      <c r="J41" s="58">
        <v>9.6278000000000006</v>
      </c>
      <c r="K41" s="58">
        <v>2.9999999999999997E-4</v>
      </c>
      <c r="L41" s="58">
        <v>2.0144000000000002</v>
      </c>
      <c r="M41" s="58">
        <v>77.477599999999995</v>
      </c>
      <c r="O41" s="58">
        <v>16</v>
      </c>
      <c r="P41" s="32">
        <f>F$29</f>
        <v>0</v>
      </c>
      <c r="Q41" s="32">
        <f t="shared" si="28"/>
        <v>0</v>
      </c>
      <c r="R41" s="32">
        <f t="shared" si="28"/>
        <v>0</v>
      </c>
      <c r="S41" s="32">
        <f t="shared" si="28"/>
        <v>3.6200000000000003E-2</v>
      </c>
      <c r="T41" s="32">
        <f t="shared" si="28"/>
        <v>21.232500000000002</v>
      </c>
      <c r="U41" s="32">
        <f t="shared" si="28"/>
        <v>0</v>
      </c>
      <c r="V41" s="32">
        <f t="shared" si="28"/>
        <v>344.5172</v>
      </c>
      <c r="W41" s="32">
        <f t="shared" si="28"/>
        <v>17.444099999999999</v>
      </c>
      <c r="X41" s="58"/>
      <c r="Y41" s="125">
        <f t="shared" si="4"/>
        <v>0</v>
      </c>
      <c r="Z41" s="125">
        <f t="shared" si="5"/>
        <v>0</v>
      </c>
      <c r="AA41" s="125">
        <f t="shared" si="6"/>
        <v>0</v>
      </c>
      <c r="AB41" s="125">
        <f t="shared" si="7"/>
        <v>0</v>
      </c>
      <c r="AC41" s="125">
        <f t="shared" si="8"/>
        <v>0</v>
      </c>
      <c r="AD41" s="125">
        <f t="shared" si="9"/>
        <v>0</v>
      </c>
      <c r="AE41" s="58"/>
      <c r="AF41" s="125">
        <f t="shared" si="10"/>
        <v>0</v>
      </c>
      <c r="AG41" s="125">
        <f t="shared" si="11"/>
        <v>0</v>
      </c>
      <c r="AH41" s="125">
        <f t="shared" si="12"/>
        <v>0</v>
      </c>
      <c r="AI41" s="125">
        <f t="shared" si="13"/>
        <v>0</v>
      </c>
      <c r="AJ41" s="125">
        <f t="shared" si="14"/>
        <v>0</v>
      </c>
      <c r="AK41" s="125">
        <f t="shared" si="15"/>
        <v>0</v>
      </c>
      <c r="AM41" s="58">
        <v>20</v>
      </c>
      <c r="AN41" s="32">
        <f t="shared" si="16"/>
        <v>0</v>
      </c>
      <c r="AO41" s="32">
        <f t="shared" si="17"/>
        <v>0</v>
      </c>
      <c r="AP41" s="58">
        <f>1+$B$51*(IF('Female Inactive'!$Q18&gt;=0, ((('Female Inactive'!$Q18)/7)/60), 0))^0.25</f>
        <v>0.95399999144315106</v>
      </c>
      <c r="AQ41" s="58">
        <f>1+$B$51*(IF('Female Barely'!$Q18&gt;=0, ((('Female Barely'!$Q18)/7)/60), 0))^0.25</f>
        <v>0.90028768538158455</v>
      </c>
      <c r="AR41" s="58">
        <f>1+$B$51*(IF('Female Somewhat'!$Q18&gt;=0, ((('Female Somewhat'!$Q18)/7)/60), 0))^0.25</f>
        <v>0.87174581656793404</v>
      </c>
      <c r="AS41" s="58">
        <f>1+$B$51*(IF('Female Active'!$Q18&gt;=0, ((('Female Active'!$Q18)/7)/60), 0))^0.25</f>
        <v>0.85481712748968308</v>
      </c>
      <c r="AT41" s="58">
        <f>1+$B$51*(IF('Female Highly'!$Q18&gt;=0, ((('Female Highly'!$Q18)/7)/60), 0))^0.25</f>
        <v>0.82442724009296164</v>
      </c>
      <c r="AV41" s="136">
        <f t="shared" si="18"/>
        <v>20</v>
      </c>
      <c r="AW41" s="136">
        <f t="shared" si="19"/>
        <v>0</v>
      </c>
      <c r="AX41" s="136">
        <f t="shared" si="20"/>
        <v>0</v>
      </c>
      <c r="AY41" s="58">
        <f t="shared" si="21"/>
        <v>1</v>
      </c>
      <c r="AZ41" s="58">
        <f t="shared" si="22"/>
        <v>0.94369779188329561</v>
      </c>
      <c r="BA41" s="58">
        <f t="shared" si="23"/>
        <v>0.91377969013313287</v>
      </c>
      <c r="BB41" s="58">
        <f t="shared" si="24"/>
        <v>0.89603473286888569</v>
      </c>
      <c r="BC41" s="58">
        <f t="shared" si="25"/>
        <v>0.86417950470399907</v>
      </c>
    </row>
    <row r="42" spans="1:55">
      <c r="A42" s="92" t="s">
        <v>143</v>
      </c>
      <c r="B42" s="58">
        <v>8.0000000000000004E-4</v>
      </c>
      <c r="C42" s="58">
        <v>0</v>
      </c>
      <c r="D42" s="58">
        <v>0.51</v>
      </c>
      <c r="E42" s="58">
        <v>4.0000000000000002E-4</v>
      </c>
      <c r="F42" s="58">
        <v>8.0000000000000004E-4</v>
      </c>
      <c r="G42" s="58">
        <v>1.47E-2</v>
      </c>
      <c r="H42" s="58">
        <v>0</v>
      </c>
      <c r="I42" s="58">
        <v>2.81E-2</v>
      </c>
      <c r="J42" s="58">
        <v>7.4564000000000004</v>
      </c>
      <c r="K42" s="58">
        <v>4.0000000000000002E-4</v>
      </c>
      <c r="L42" s="58">
        <v>1.5267999999999999</v>
      </c>
      <c r="M42" s="58">
        <v>82.442400000000006</v>
      </c>
      <c r="O42" s="58">
        <v>17</v>
      </c>
      <c r="P42" s="32">
        <f>F$29</f>
        <v>0</v>
      </c>
      <c r="Q42" s="32">
        <f t="shared" si="28"/>
        <v>0</v>
      </c>
      <c r="R42" s="32">
        <f t="shared" si="28"/>
        <v>0</v>
      </c>
      <c r="S42" s="32">
        <f t="shared" si="28"/>
        <v>3.6200000000000003E-2</v>
      </c>
      <c r="T42" s="32">
        <f t="shared" si="28"/>
        <v>21.232500000000002</v>
      </c>
      <c r="U42" s="32">
        <f t="shared" si="28"/>
        <v>0</v>
      </c>
      <c r="V42" s="32">
        <f t="shared" si="28"/>
        <v>344.5172</v>
      </c>
      <c r="W42" s="32">
        <f t="shared" si="28"/>
        <v>17.444099999999999</v>
      </c>
      <c r="X42" s="58"/>
      <c r="Y42" s="125">
        <f t="shared" si="4"/>
        <v>0</v>
      </c>
      <c r="Z42" s="125">
        <f t="shared" si="5"/>
        <v>0</v>
      </c>
      <c r="AA42" s="125">
        <f t="shared" si="6"/>
        <v>0</v>
      </c>
      <c r="AB42" s="125">
        <f t="shared" si="7"/>
        <v>0</v>
      </c>
      <c r="AC42" s="125">
        <f t="shared" si="8"/>
        <v>0</v>
      </c>
      <c r="AD42" s="125">
        <f t="shared" si="9"/>
        <v>0</v>
      </c>
      <c r="AE42" s="58"/>
      <c r="AF42" s="125">
        <f t="shared" si="10"/>
        <v>0</v>
      </c>
      <c r="AG42" s="125">
        <f t="shared" si="11"/>
        <v>0</v>
      </c>
      <c r="AH42" s="125">
        <f t="shared" si="12"/>
        <v>0</v>
      </c>
      <c r="AI42" s="125">
        <f t="shared" si="13"/>
        <v>0</v>
      </c>
      <c r="AJ42" s="125">
        <f t="shared" si="14"/>
        <v>0</v>
      </c>
      <c r="AK42" s="125">
        <f t="shared" si="15"/>
        <v>0</v>
      </c>
      <c r="AM42" s="58">
        <v>21</v>
      </c>
      <c r="AN42" s="32">
        <f t="shared" si="16"/>
        <v>0</v>
      </c>
      <c r="AO42" s="32">
        <f t="shared" si="17"/>
        <v>0</v>
      </c>
      <c r="AP42" s="58">
        <f>1+$B$51*(IF('Female Inactive'!$Q19&gt;=0, ((('Female Inactive'!$Q19)/7)/60), 0))^0.25</f>
        <v>0.95492414050069663</v>
      </c>
      <c r="AQ42" s="58">
        <f>1+$B$51*(IF('Female Barely'!$Q19&gt;=0, ((('Female Barely'!$Q19)/7)/60), 0))^0.25</f>
        <v>0.89924322248294708</v>
      </c>
      <c r="AR42" s="58">
        <f>1+$B$51*(IF('Female Somewhat'!$Q19&gt;=0, ((('Female Somewhat'!$Q19)/7)/60), 0))^0.25</f>
        <v>0.87037209825732109</v>
      </c>
      <c r="AS42" s="58">
        <f>1+$B$51*(IF('Female Active'!$Q19&gt;=0, ((('Female Active'!$Q19)/7)/60), 0))^0.25</f>
        <v>0.85341731886433869</v>
      </c>
      <c r="AT42" s="58">
        <f>1+$B$51*(IF('Female Highly'!$Q19&gt;=0, ((('Female Highly'!$Q19)/7)/60), 0))^0.25</f>
        <v>0.82302859252978444</v>
      </c>
      <c r="AV42" s="136">
        <f t="shared" si="18"/>
        <v>21</v>
      </c>
      <c r="AW42" s="136">
        <f t="shared" si="19"/>
        <v>0</v>
      </c>
      <c r="AX42" s="136">
        <f t="shared" si="20"/>
        <v>0</v>
      </c>
      <c r="AY42" s="58">
        <f t="shared" si="21"/>
        <v>1</v>
      </c>
      <c r="AZ42" s="58">
        <f t="shared" si="22"/>
        <v>0.94169074206401959</v>
      </c>
      <c r="BA42" s="58">
        <f t="shared" si="23"/>
        <v>0.9114567967681263</v>
      </c>
      <c r="BB42" s="58">
        <f t="shared" si="24"/>
        <v>0.89370169070902872</v>
      </c>
      <c r="BC42" s="58">
        <f t="shared" si="25"/>
        <v>0.86187850701757818</v>
      </c>
    </row>
    <row r="43" spans="1:55">
      <c r="A43" s="92" t="s">
        <v>95</v>
      </c>
      <c r="B43" s="58">
        <v>6.9999999999999999E-4</v>
      </c>
      <c r="C43" s="58">
        <v>0</v>
      </c>
      <c r="D43" s="58">
        <v>0.51</v>
      </c>
      <c r="E43" s="58">
        <v>5.0000000000000001E-4</v>
      </c>
      <c r="F43" s="58">
        <v>6.9999999999999999E-4</v>
      </c>
      <c r="G43" s="58">
        <v>1.61E-2</v>
      </c>
      <c r="H43" s="58">
        <v>0</v>
      </c>
      <c r="I43" s="58">
        <v>2.9399999999999999E-2</v>
      </c>
      <c r="J43" s="58">
        <v>5.8765000000000001</v>
      </c>
      <c r="K43" s="58">
        <v>5.0000000000000001E-4</v>
      </c>
      <c r="L43" s="58">
        <v>1.3136000000000001</v>
      </c>
      <c r="M43" s="58">
        <v>87.414100000000005</v>
      </c>
      <c r="O43" s="58">
        <v>18</v>
      </c>
      <c r="P43" s="32">
        <f>F$29</f>
        <v>0</v>
      </c>
      <c r="Q43" s="32">
        <f t="shared" si="28"/>
        <v>0</v>
      </c>
      <c r="R43" s="32">
        <f t="shared" si="28"/>
        <v>0</v>
      </c>
      <c r="S43" s="32">
        <f t="shared" si="28"/>
        <v>3.6200000000000003E-2</v>
      </c>
      <c r="T43" s="32">
        <f t="shared" si="28"/>
        <v>21.232500000000002</v>
      </c>
      <c r="U43" s="32">
        <f t="shared" si="28"/>
        <v>0</v>
      </c>
      <c r="V43" s="32">
        <f t="shared" si="28"/>
        <v>344.5172</v>
      </c>
      <c r="W43" s="32">
        <f t="shared" si="28"/>
        <v>17.444099999999999</v>
      </c>
      <c r="X43" s="58"/>
      <c r="Y43" s="125">
        <f t="shared" si="4"/>
        <v>0</v>
      </c>
      <c r="Z43" s="125">
        <f t="shared" si="5"/>
        <v>0</v>
      </c>
      <c r="AA43" s="125">
        <f t="shared" si="6"/>
        <v>0</v>
      </c>
      <c r="AB43" s="125">
        <f t="shared" si="7"/>
        <v>0</v>
      </c>
      <c r="AC43" s="125">
        <f t="shared" si="8"/>
        <v>0</v>
      </c>
      <c r="AD43" s="125">
        <f t="shared" si="9"/>
        <v>0</v>
      </c>
      <c r="AE43" s="58"/>
      <c r="AF43" s="125">
        <f t="shared" si="10"/>
        <v>0</v>
      </c>
      <c r="AG43" s="125">
        <f t="shared" si="11"/>
        <v>0</v>
      </c>
      <c r="AH43" s="125">
        <f t="shared" si="12"/>
        <v>0</v>
      </c>
      <c r="AI43" s="125">
        <f t="shared" si="13"/>
        <v>0</v>
      </c>
      <c r="AJ43" s="125">
        <f t="shared" si="14"/>
        <v>0</v>
      </c>
      <c r="AK43" s="125">
        <f t="shared" si="15"/>
        <v>0</v>
      </c>
      <c r="AM43" s="58">
        <v>22</v>
      </c>
      <c r="AN43" s="32">
        <f t="shared" si="16"/>
        <v>0</v>
      </c>
      <c r="AO43" s="32">
        <f t="shared" si="17"/>
        <v>0</v>
      </c>
      <c r="AP43" s="58">
        <f>1+$B$51*(IF('Female Inactive'!$Q20&gt;=0, ((('Female Inactive'!$Q20)/7)/60), 0))^0.25</f>
        <v>0.95570287624591488</v>
      </c>
      <c r="AQ43" s="58">
        <f>1+$B$51*(IF('Female Barely'!$Q20&gt;=0, ((('Female Barely'!$Q20)/7)/60), 0))^0.25</f>
        <v>0.89814155501994797</v>
      </c>
      <c r="AR43" s="58">
        <f>1+$B$51*(IF('Female Somewhat'!$Q20&gt;=0, ((('Female Somewhat'!$Q20)/7)/60), 0))^0.25</f>
        <v>0.86900952330798376</v>
      </c>
      <c r="AS43" s="58">
        <f>1+$B$51*(IF('Female Active'!$Q20&gt;=0, ((('Female Active'!$Q20)/7)/60), 0))^0.25</f>
        <v>0.85202267535822562</v>
      </c>
      <c r="AT43" s="58">
        <f>1+$B$51*(IF('Female Highly'!$Q20&gt;=0, ((('Female Highly'!$Q20)/7)/60), 0))^0.25</f>
        <v>0.82166349824286411</v>
      </c>
      <c r="AV43" s="136">
        <f t="shared" si="18"/>
        <v>22</v>
      </c>
      <c r="AW43" s="136">
        <f t="shared" si="19"/>
        <v>0</v>
      </c>
      <c r="AX43" s="136">
        <f t="shared" si="20"/>
        <v>0</v>
      </c>
      <c r="AY43" s="58">
        <f t="shared" si="21"/>
        <v>1</v>
      </c>
      <c r="AZ43" s="58">
        <f t="shared" si="22"/>
        <v>0.93977069374105804</v>
      </c>
      <c r="BA43" s="58">
        <f t="shared" si="23"/>
        <v>0.90928838335354789</v>
      </c>
      <c r="BB43" s="58">
        <f t="shared" si="24"/>
        <v>0.8915141897501091</v>
      </c>
      <c r="BC43" s="58">
        <f t="shared" si="25"/>
        <v>0.85974785539040199</v>
      </c>
    </row>
    <row r="44" spans="1:55">
      <c r="A44" s="92" t="s">
        <v>275</v>
      </c>
      <c r="B44" s="58">
        <v>5.0000000000000001E-4</v>
      </c>
      <c r="C44" s="58">
        <v>0</v>
      </c>
      <c r="D44" s="58">
        <v>0.51</v>
      </c>
      <c r="E44" s="58">
        <v>5.0000000000000001E-4</v>
      </c>
      <c r="F44" s="58">
        <v>5.0000000000000001E-4</v>
      </c>
      <c r="G44" s="58">
        <v>1.67E-2</v>
      </c>
      <c r="H44" s="58">
        <v>0</v>
      </c>
      <c r="I44" s="58">
        <v>3.0599999999999999E-2</v>
      </c>
      <c r="J44" s="58">
        <v>4.5598999999999998</v>
      </c>
      <c r="K44" s="58">
        <v>5.0000000000000001E-4</v>
      </c>
      <c r="L44" s="58">
        <v>1.2137</v>
      </c>
      <c r="M44" s="58">
        <v>92.426199999999994</v>
      </c>
      <c r="O44" s="58">
        <v>19</v>
      </c>
      <c r="P44" s="32">
        <f>F$29</f>
        <v>0</v>
      </c>
      <c r="Q44" s="32">
        <f t="shared" si="28"/>
        <v>0</v>
      </c>
      <c r="R44" s="32">
        <f t="shared" si="28"/>
        <v>0</v>
      </c>
      <c r="S44" s="32">
        <f t="shared" si="28"/>
        <v>3.6200000000000003E-2</v>
      </c>
      <c r="T44" s="32">
        <f t="shared" si="28"/>
        <v>21.232500000000002</v>
      </c>
      <c r="U44" s="32">
        <f t="shared" si="28"/>
        <v>0</v>
      </c>
      <c r="V44" s="32">
        <f t="shared" si="28"/>
        <v>344.5172</v>
      </c>
      <c r="W44" s="32">
        <f t="shared" si="28"/>
        <v>17.444099999999999</v>
      </c>
      <c r="X44" s="58"/>
      <c r="Y44" s="125">
        <f t="shared" si="4"/>
        <v>0</v>
      </c>
      <c r="Z44" s="125">
        <f t="shared" si="5"/>
        <v>0</v>
      </c>
      <c r="AA44" s="125">
        <f t="shared" si="6"/>
        <v>0</v>
      </c>
      <c r="AB44" s="125">
        <f t="shared" si="7"/>
        <v>0</v>
      </c>
      <c r="AC44" s="125">
        <f t="shared" si="8"/>
        <v>0</v>
      </c>
      <c r="AD44" s="125">
        <f t="shared" si="9"/>
        <v>0</v>
      </c>
      <c r="AE44" s="58"/>
      <c r="AF44" s="125">
        <f t="shared" si="10"/>
        <v>0</v>
      </c>
      <c r="AG44" s="125">
        <f t="shared" si="11"/>
        <v>0</v>
      </c>
      <c r="AH44" s="125">
        <f t="shared" si="12"/>
        <v>0</v>
      </c>
      <c r="AI44" s="125">
        <f t="shared" si="13"/>
        <v>0</v>
      </c>
      <c r="AJ44" s="125">
        <f t="shared" si="14"/>
        <v>0</v>
      </c>
      <c r="AK44" s="125">
        <f t="shared" si="15"/>
        <v>0</v>
      </c>
      <c r="AM44" s="58">
        <v>23</v>
      </c>
      <c r="AN44" s="32">
        <f t="shared" si="16"/>
        <v>0</v>
      </c>
      <c r="AO44" s="32">
        <f t="shared" si="17"/>
        <v>0</v>
      </c>
      <c r="AP44" s="58">
        <f>1+$B$51*(IF('Female Inactive'!$Q21&gt;=0, ((('Female Inactive'!$Q21)/7)/60), 0))^0.25</f>
        <v>0.95632221008691343</v>
      </c>
      <c r="AQ44" s="58">
        <f>1+$B$51*(IF('Female Barely'!$Q21&gt;=0, ((('Female Barely'!$Q21)/7)/60), 0))^0.25</f>
        <v>0.89699820238383188</v>
      </c>
      <c r="AR44" s="58">
        <f>1+$B$51*(IF('Female Somewhat'!$Q21&gt;=0, ((('Female Somewhat'!$Q21)/7)/60), 0))^0.25</f>
        <v>0.86766470871946277</v>
      </c>
      <c r="AS44" s="58">
        <f>1+$B$51*(IF('Female Active'!$Q21&gt;=0, ((('Female Active'!$Q21)/7)/60), 0))^0.25</f>
        <v>0.85064035872253729</v>
      </c>
      <c r="AT44" s="58">
        <f>1+$B$51*(IF('Female Highly'!$Q21&gt;=0, ((('Female Highly'!$Q21)/7)/60), 0))^0.25</f>
        <v>0.82033454601871858</v>
      </c>
      <c r="AV44" s="136">
        <f t="shared" si="18"/>
        <v>23</v>
      </c>
      <c r="AW44" s="136">
        <f t="shared" si="19"/>
        <v>0</v>
      </c>
      <c r="AX44" s="136">
        <f t="shared" si="20"/>
        <v>0</v>
      </c>
      <c r="AY44" s="58">
        <f t="shared" si="21"/>
        <v>1</v>
      </c>
      <c r="AZ44" s="58">
        <f t="shared" si="22"/>
        <v>0.93796650639569479</v>
      </c>
      <c r="BA44" s="58">
        <f t="shared" si="23"/>
        <v>0.90729327371849577</v>
      </c>
      <c r="BB44" s="58">
        <f t="shared" si="24"/>
        <v>0.88949137618086749</v>
      </c>
      <c r="BC44" s="58">
        <f t="shared" si="25"/>
        <v>0.85780141605637716</v>
      </c>
    </row>
    <row r="45" spans="1:55">
      <c r="A45" s="92" t="s">
        <v>276</v>
      </c>
      <c r="B45" s="58">
        <v>5.0000000000000001E-4</v>
      </c>
      <c r="C45" s="58">
        <v>0</v>
      </c>
      <c r="D45" s="58">
        <v>0.51</v>
      </c>
      <c r="E45" s="58">
        <v>5.0000000000000001E-4</v>
      </c>
      <c r="F45" s="58">
        <v>5.0000000000000001E-4</v>
      </c>
      <c r="G45" s="58">
        <v>1.67E-2</v>
      </c>
      <c r="H45" s="58">
        <v>0</v>
      </c>
      <c r="I45" s="58">
        <v>3.1099999999999999E-2</v>
      </c>
      <c r="J45" s="58">
        <v>3.7452000000000001</v>
      </c>
      <c r="K45" s="58">
        <v>5.0000000000000001E-4</v>
      </c>
      <c r="L45" s="58">
        <v>1.1491</v>
      </c>
      <c r="M45" s="58">
        <v>97.496700000000004</v>
      </c>
      <c r="O45" s="58">
        <v>20</v>
      </c>
      <c r="P45" s="32">
        <f>F$30</f>
        <v>0</v>
      </c>
      <c r="Q45" s="32">
        <f t="shared" ref="Q45:W49" si="29">G$30</f>
        <v>0</v>
      </c>
      <c r="R45" s="32">
        <f t="shared" si="29"/>
        <v>0</v>
      </c>
      <c r="S45" s="32">
        <f t="shared" si="29"/>
        <v>3.2899999999999999E-2</v>
      </c>
      <c r="T45" s="32">
        <f t="shared" si="29"/>
        <v>19.7483</v>
      </c>
      <c r="U45" s="32">
        <f t="shared" si="29"/>
        <v>0</v>
      </c>
      <c r="V45" s="32">
        <f t="shared" si="29"/>
        <v>169.73679999999999</v>
      </c>
      <c r="W45" s="32">
        <f t="shared" si="29"/>
        <v>22.5258</v>
      </c>
      <c r="X45" s="58"/>
      <c r="Y45" s="125">
        <f t="shared" si="4"/>
        <v>0</v>
      </c>
      <c r="Z45" s="125">
        <f t="shared" si="5"/>
        <v>0</v>
      </c>
      <c r="AA45" s="125">
        <f t="shared" si="6"/>
        <v>0</v>
      </c>
      <c r="AB45" s="125">
        <f t="shared" si="7"/>
        <v>0</v>
      </c>
      <c r="AC45" s="125">
        <f t="shared" si="8"/>
        <v>0</v>
      </c>
      <c r="AD45" s="125">
        <f t="shared" si="9"/>
        <v>0</v>
      </c>
      <c r="AE45" s="58"/>
      <c r="AF45" s="125">
        <f t="shared" si="10"/>
        <v>0</v>
      </c>
      <c r="AG45" s="125">
        <f t="shared" si="11"/>
        <v>0</v>
      </c>
      <c r="AH45" s="125">
        <f t="shared" si="12"/>
        <v>0</v>
      </c>
      <c r="AI45" s="125">
        <f t="shared" si="13"/>
        <v>0</v>
      </c>
      <c r="AJ45" s="125">
        <f t="shared" si="14"/>
        <v>0</v>
      </c>
      <c r="AK45" s="125">
        <f t="shared" si="15"/>
        <v>0</v>
      </c>
      <c r="AM45" s="58">
        <v>24</v>
      </c>
      <c r="AN45" s="32">
        <f t="shared" si="16"/>
        <v>0</v>
      </c>
      <c r="AO45" s="32">
        <f t="shared" si="17"/>
        <v>0</v>
      </c>
      <c r="AP45" s="58">
        <f>1+$B$51*(IF('Female Inactive'!$Q22&gt;=0, ((('Female Inactive'!$Q22)/7)/60), 0))^0.25</f>
        <v>0.95677242560946851</v>
      </c>
      <c r="AQ45" s="58">
        <f>1+$B$51*(IF('Female Barely'!$Q22&gt;=0, ((('Female Barely'!$Q22)/7)/60), 0))^0.25</f>
        <v>0.89582709107073699</v>
      </c>
      <c r="AR45" s="58">
        <f>1+$B$51*(IF('Female Somewhat'!$Q22&gt;=0, ((('Female Somewhat'!$Q22)/7)/60), 0))^0.25</f>
        <v>0.86634346485146441</v>
      </c>
      <c r="AS45" s="58">
        <f>1+$B$51*(IF('Female Active'!$Q22&gt;=0, ((('Female Active'!$Q22)/7)/60), 0))^0.25</f>
        <v>0.84927674702445399</v>
      </c>
      <c r="AT45" s="58">
        <f>1+$B$51*(IF('Female Highly'!$Q22&gt;=0, ((('Female Highly'!$Q22)/7)/60), 0))^0.25</f>
        <v>0.81904409569040215</v>
      </c>
      <c r="AV45" s="136">
        <f t="shared" si="18"/>
        <v>24</v>
      </c>
      <c r="AW45" s="136">
        <f t="shared" si="19"/>
        <v>0</v>
      </c>
      <c r="AX45" s="136">
        <f t="shared" si="20"/>
        <v>0</v>
      </c>
      <c r="AY45" s="58">
        <f t="shared" si="21"/>
        <v>1</v>
      </c>
      <c r="AZ45" s="58">
        <f t="shared" si="22"/>
        <v>0.93630111726943943</v>
      </c>
      <c r="BA45" s="58">
        <f t="shared" si="23"/>
        <v>0.90548540244520481</v>
      </c>
      <c r="BB45" s="58">
        <f t="shared" si="24"/>
        <v>0.88764759967184537</v>
      </c>
      <c r="BC45" s="58">
        <f t="shared" si="25"/>
        <v>0.85604901831139968</v>
      </c>
    </row>
    <row r="46" spans="1:55">
      <c r="A46" s="92" t="s">
        <v>277</v>
      </c>
      <c r="B46" s="58">
        <v>5.0000000000000001E-4</v>
      </c>
      <c r="C46" s="58">
        <v>0</v>
      </c>
      <c r="D46" s="58">
        <v>0.51</v>
      </c>
      <c r="E46" s="58">
        <v>5.0000000000000001E-4</v>
      </c>
      <c r="F46" s="58">
        <v>5.0000000000000001E-4</v>
      </c>
      <c r="G46" s="58">
        <v>1.66E-2</v>
      </c>
      <c r="H46" s="58">
        <v>0</v>
      </c>
      <c r="I46" s="58">
        <v>3.1099999999999999E-2</v>
      </c>
      <c r="J46" s="58">
        <v>3.5428999999999999</v>
      </c>
      <c r="K46" s="58">
        <v>5.0000000000000001E-4</v>
      </c>
      <c r="L46" s="58">
        <v>1.1237999999999999</v>
      </c>
      <c r="M46" s="58">
        <v>103.47029999999999</v>
      </c>
      <c r="O46" s="58">
        <v>21</v>
      </c>
      <c r="P46" s="32">
        <f>F$30</f>
        <v>0</v>
      </c>
      <c r="Q46" s="32">
        <f t="shared" si="29"/>
        <v>0</v>
      </c>
      <c r="R46" s="32">
        <f t="shared" si="29"/>
        <v>0</v>
      </c>
      <c r="S46" s="32">
        <f t="shared" si="29"/>
        <v>3.2899999999999999E-2</v>
      </c>
      <c r="T46" s="32">
        <f t="shared" si="29"/>
        <v>19.7483</v>
      </c>
      <c r="U46" s="32">
        <f t="shared" si="29"/>
        <v>0</v>
      </c>
      <c r="V46" s="32">
        <f t="shared" si="29"/>
        <v>169.73679999999999</v>
      </c>
      <c r="W46" s="32">
        <f t="shared" si="29"/>
        <v>22.5258</v>
      </c>
      <c r="X46" s="58"/>
      <c r="Y46" s="125">
        <f t="shared" si="4"/>
        <v>0</v>
      </c>
      <c r="Z46" s="125">
        <f t="shared" si="5"/>
        <v>0</v>
      </c>
      <c r="AA46" s="125">
        <f t="shared" si="6"/>
        <v>0</v>
      </c>
      <c r="AB46" s="125">
        <f t="shared" si="7"/>
        <v>0</v>
      </c>
      <c r="AC46" s="125">
        <f t="shared" si="8"/>
        <v>0</v>
      </c>
      <c r="AD46" s="125">
        <f t="shared" si="9"/>
        <v>0</v>
      </c>
      <c r="AE46" s="58"/>
      <c r="AF46" s="125">
        <f t="shared" si="10"/>
        <v>0</v>
      </c>
      <c r="AG46" s="125">
        <f t="shared" si="11"/>
        <v>0</v>
      </c>
      <c r="AH46" s="125">
        <f t="shared" si="12"/>
        <v>0</v>
      </c>
      <c r="AI46" s="125">
        <f t="shared" si="13"/>
        <v>0</v>
      </c>
      <c r="AJ46" s="125">
        <f t="shared" si="14"/>
        <v>0</v>
      </c>
      <c r="AK46" s="125">
        <f t="shared" si="15"/>
        <v>0</v>
      </c>
      <c r="AM46" s="58">
        <v>25</v>
      </c>
      <c r="AN46" s="32">
        <f t="shared" si="16"/>
        <v>0</v>
      </c>
      <c r="AO46" s="32">
        <f t="shared" si="17"/>
        <v>0</v>
      </c>
      <c r="AP46" s="58">
        <f>1+$B$51*(IF('Female Inactive'!$Q23&gt;=0, ((('Female Inactive'!$Q23)/7)/60), 0))^0.25</f>
        <v>0.9570494958092175</v>
      </c>
      <c r="AQ46" s="58">
        <f>1+$B$51*(IF('Female Barely'!$Q23&gt;=0, ((('Female Barely'!$Q23)/7)/60), 0))^0.25</f>
        <v>0.89464058634140131</v>
      </c>
      <c r="AR46" s="58">
        <f>1+$B$51*(IF('Female Somewhat'!$Q23&gt;=0, ((('Female Somewhat'!$Q23)/7)/60), 0))^0.25</f>
        <v>0.86505090300011733</v>
      </c>
      <c r="AS46" s="58">
        <f>1+$B$51*(IF('Female Active'!$Q23&gt;=0, ((('Female Active'!$Q23)/7)/60), 0))^0.25</f>
        <v>0.84793752478684881</v>
      </c>
      <c r="AT46" s="58">
        <f>1+$B$51*(IF('Female Highly'!$Q23&gt;=0, ((('Female Highly'!$Q23)/7)/60), 0))^0.25</f>
        <v>0.81779431291087634</v>
      </c>
      <c r="AV46" s="136">
        <f t="shared" si="18"/>
        <v>25</v>
      </c>
      <c r="AW46" s="136">
        <f t="shared" si="19"/>
        <v>0</v>
      </c>
      <c r="AX46" s="136">
        <f t="shared" si="20"/>
        <v>0</v>
      </c>
      <c r="AY46" s="58">
        <f t="shared" si="21"/>
        <v>1</v>
      </c>
      <c r="AZ46" s="58">
        <f t="shared" si="22"/>
        <v>0.93479030108568484</v>
      </c>
      <c r="BA46" s="58">
        <f t="shared" si="23"/>
        <v>0.90387269079399879</v>
      </c>
      <c r="BB46" s="58">
        <f t="shared" si="24"/>
        <v>0.88599129773313257</v>
      </c>
      <c r="BC46" s="58">
        <f t="shared" si="25"/>
        <v>0.85449531763182607</v>
      </c>
    </row>
    <row r="47" spans="1:55">
      <c r="O47" s="58">
        <v>22</v>
      </c>
      <c r="P47" s="32">
        <f>F$30</f>
        <v>0</v>
      </c>
      <c r="Q47" s="32">
        <f t="shared" si="29"/>
        <v>0</v>
      </c>
      <c r="R47" s="32">
        <f t="shared" si="29"/>
        <v>0</v>
      </c>
      <c r="S47" s="32">
        <f t="shared" si="29"/>
        <v>3.2899999999999999E-2</v>
      </c>
      <c r="T47" s="32">
        <f t="shared" si="29"/>
        <v>19.7483</v>
      </c>
      <c r="U47" s="32">
        <f t="shared" si="29"/>
        <v>0</v>
      </c>
      <c r="V47" s="32">
        <f t="shared" si="29"/>
        <v>169.73679999999999</v>
      </c>
      <c r="W47" s="32">
        <f t="shared" si="29"/>
        <v>22.5258</v>
      </c>
      <c r="X47" s="58"/>
      <c r="Y47" s="125">
        <f t="shared" si="4"/>
        <v>0</v>
      </c>
      <c r="Z47" s="125">
        <f t="shared" si="5"/>
        <v>0</v>
      </c>
      <c r="AA47" s="125">
        <f t="shared" si="6"/>
        <v>0</v>
      </c>
      <c r="AB47" s="125">
        <f t="shared" si="7"/>
        <v>0</v>
      </c>
      <c r="AC47" s="125">
        <f t="shared" si="8"/>
        <v>0</v>
      </c>
      <c r="AD47" s="125">
        <f t="shared" si="9"/>
        <v>0</v>
      </c>
      <c r="AE47" s="58"/>
      <c r="AF47" s="125">
        <f t="shared" si="10"/>
        <v>0</v>
      </c>
      <c r="AG47" s="125">
        <f t="shared" si="11"/>
        <v>0</v>
      </c>
      <c r="AH47" s="125">
        <f t="shared" si="12"/>
        <v>0</v>
      </c>
      <c r="AI47" s="125">
        <f t="shared" si="13"/>
        <v>0</v>
      </c>
      <c r="AJ47" s="125">
        <f t="shared" si="14"/>
        <v>0</v>
      </c>
      <c r="AK47" s="125">
        <f t="shared" si="15"/>
        <v>0</v>
      </c>
      <c r="AM47" s="58">
        <v>26</v>
      </c>
      <c r="AN47" s="32">
        <f t="shared" si="16"/>
        <v>0</v>
      </c>
      <c r="AO47" s="32">
        <f t="shared" si="17"/>
        <v>0</v>
      </c>
      <c r="AP47" s="58">
        <f>1+$B$51*(IF('Female Inactive'!$Q24&gt;=0, ((('Female Inactive'!$Q24)/7)/60), 0))^0.25</f>
        <v>0.95715587944073921</v>
      </c>
      <c r="AQ47" s="58">
        <f>1+$B$51*(IF('Female Barely'!$Q24&gt;=0, ((('Female Barely'!$Q24)/7)/60), 0))^0.25</f>
        <v>0.89344958221549298</v>
      </c>
      <c r="AR47" s="58">
        <f>1+$B$51*(IF('Female Somewhat'!$Q24&gt;=0, ((('Female Somewhat'!$Q24)/7)/60), 0))^0.25</f>
        <v>0.86379153475882953</v>
      </c>
      <c r="AS47" s="58">
        <f>1+$B$51*(IF('Female Active'!$Q24&gt;=0, ((('Female Active'!$Q24)/7)/60), 0))^0.25</f>
        <v>0.8466277692459091</v>
      </c>
      <c r="AT47" s="58">
        <f>1+$B$51*(IF('Female Highly'!$Q24&gt;=0, ((('Female Highly'!$Q24)/7)/60), 0))^0.25</f>
        <v>0.81658720062768997</v>
      </c>
      <c r="AV47" s="136">
        <f t="shared" si="18"/>
        <v>26</v>
      </c>
      <c r="AW47" s="136">
        <f t="shared" si="19"/>
        <v>0</v>
      </c>
      <c r="AX47" s="136">
        <f t="shared" si="20"/>
        <v>0</v>
      </c>
      <c r="AY47" s="58">
        <f t="shared" si="21"/>
        <v>1</v>
      </c>
      <c r="AZ47" s="58">
        <f t="shared" si="22"/>
        <v>0.93344208754955416</v>
      </c>
      <c r="BA47" s="58">
        <f t="shared" si="23"/>
        <v>0.90245648938973044</v>
      </c>
      <c r="BB47" s="58">
        <f t="shared" si="24"/>
        <v>0.88452444103523553</v>
      </c>
      <c r="BC47" s="58">
        <f t="shared" si="25"/>
        <v>0.85313919933795657</v>
      </c>
    </row>
    <row r="48" spans="1:55">
      <c r="A48" s="58" t="s">
        <v>491</v>
      </c>
      <c r="B48" s="58"/>
      <c r="C48" s="58"/>
      <c r="D48" s="58"/>
      <c r="E48" s="58"/>
      <c r="F48" s="58"/>
      <c r="G48" s="58"/>
      <c r="O48" s="58">
        <v>23</v>
      </c>
      <c r="P48" s="32">
        <f>F$30</f>
        <v>0</v>
      </c>
      <c r="Q48" s="32">
        <f t="shared" si="29"/>
        <v>0</v>
      </c>
      <c r="R48" s="32">
        <f t="shared" si="29"/>
        <v>0</v>
      </c>
      <c r="S48" s="32">
        <f t="shared" si="29"/>
        <v>3.2899999999999999E-2</v>
      </c>
      <c r="T48" s="32">
        <f t="shared" si="29"/>
        <v>19.7483</v>
      </c>
      <c r="U48" s="32">
        <f t="shared" si="29"/>
        <v>0</v>
      </c>
      <c r="V48" s="32">
        <f t="shared" si="29"/>
        <v>169.73679999999999</v>
      </c>
      <c r="W48" s="32">
        <f t="shared" si="29"/>
        <v>22.5258</v>
      </c>
      <c r="X48" s="58"/>
      <c r="Y48" s="125">
        <f t="shared" si="4"/>
        <v>0</v>
      </c>
      <c r="Z48" s="125">
        <f t="shared" si="5"/>
        <v>0</v>
      </c>
      <c r="AA48" s="125">
        <f t="shared" si="6"/>
        <v>0</v>
      </c>
      <c r="AB48" s="125">
        <f t="shared" si="7"/>
        <v>0</v>
      </c>
      <c r="AC48" s="125">
        <f t="shared" si="8"/>
        <v>0</v>
      </c>
      <c r="AD48" s="125">
        <f t="shared" si="9"/>
        <v>0</v>
      </c>
      <c r="AE48" s="58"/>
      <c r="AF48" s="125">
        <f t="shared" si="10"/>
        <v>0</v>
      </c>
      <c r="AG48" s="125">
        <f t="shared" si="11"/>
        <v>0</v>
      </c>
      <c r="AH48" s="125">
        <f t="shared" si="12"/>
        <v>0</v>
      </c>
      <c r="AI48" s="125">
        <f t="shared" si="13"/>
        <v>0</v>
      </c>
      <c r="AJ48" s="125">
        <f t="shared" si="14"/>
        <v>0</v>
      </c>
      <c r="AK48" s="125">
        <f t="shared" si="15"/>
        <v>0</v>
      </c>
      <c r="AM48" s="58">
        <v>27</v>
      </c>
      <c r="AN48" s="32">
        <f t="shared" si="16"/>
        <v>0</v>
      </c>
      <c r="AO48" s="32">
        <f t="shared" si="17"/>
        <v>0</v>
      </c>
      <c r="AP48" s="58">
        <f>1+$B$51*(IF('Female Inactive'!$Q25&gt;=0, ((('Female Inactive'!$Q25)/7)/60), 0))^0.25</f>
        <v>0.95710045939648902</v>
      </c>
      <c r="AQ48" s="58">
        <f>1+$B$51*(IF('Female Barely'!$Q25&gt;=0, ((('Female Barely'!$Q25)/7)/60), 0))^0.25</f>
        <v>0.89226362636730505</v>
      </c>
      <c r="AR48" s="58">
        <f>1+$B$51*(IF('Female Somewhat'!$Q25&gt;=0, ((('Female Somewhat'!$Q25)/7)/60), 0))^0.25</f>
        <v>0.8625693624584736</v>
      </c>
      <c r="AS48" s="58">
        <f>1+$B$51*(IF('Female Active'!$Q25&gt;=0, ((('Female Active'!$Q25)/7)/60), 0))^0.25</f>
        <v>0.84535203129071501</v>
      </c>
      <c r="AT48" s="58">
        <f>1+$B$51*(IF('Female Highly'!$Q25&gt;=0, ((('Female Highly'!$Q25)/7)/60), 0))^0.25</f>
        <v>0.81542462760557854</v>
      </c>
      <c r="AV48" s="136">
        <f t="shared" si="18"/>
        <v>27</v>
      </c>
      <c r="AW48" s="136">
        <f t="shared" si="19"/>
        <v>0</v>
      </c>
      <c r="AX48" s="136">
        <f t="shared" si="20"/>
        <v>0</v>
      </c>
      <c r="AY48" s="58">
        <f t="shared" si="21"/>
        <v>1</v>
      </c>
      <c r="AZ48" s="58">
        <f t="shared" si="22"/>
        <v>0.9322570244401851</v>
      </c>
      <c r="BA48" s="58">
        <f t="shared" si="23"/>
        <v>0.90123179232656192</v>
      </c>
      <c r="BB48" s="58">
        <f t="shared" si="24"/>
        <v>0.88324273903677963</v>
      </c>
      <c r="BC48" s="58">
        <f t="shared" si="25"/>
        <v>0.85197391726230509</v>
      </c>
    </row>
    <row r="49" spans="1:55">
      <c r="A49" s="58"/>
      <c r="B49" s="58"/>
      <c r="C49" s="58"/>
      <c r="D49" s="58"/>
      <c r="E49" s="58"/>
      <c r="F49" s="58"/>
      <c r="G49" s="58"/>
      <c r="O49" s="58">
        <v>24</v>
      </c>
      <c r="P49" s="32">
        <f>F$30</f>
        <v>0</v>
      </c>
      <c r="Q49" s="32">
        <f t="shared" si="29"/>
        <v>0</v>
      </c>
      <c r="R49" s="32">
        <f t="shared" si="29"/>
        <v>0</v>
      </c>
      <c r="S49" s="32">
        <f t="shared" si="29"/>
        <v>3.2899999999999999E-2</v>
      </c>
      <c r="T49" s="32">
        <f t="shared" si="29"/>
        <v>19.7483</v>
      </c>
      <c r="U49" s="32">
        <f t="shared" si="29"/>
        <v>0</v>
      </c>
      <c r="V49" s="32">
        <f t="shared" si="29"/>
        <v>169.73679999999999</v>
      </c>
      <c r="W49" s="32">
        <f t="shared" si="29"/>
        <v>22.5258</v>
      </c>
      <c r="X49" s="58"/>
      <c r="Y49" s="125">
        <f t="shared" si="4"/>
        <v>0</v>
      </c>
      <c r="Z49" s="125">
        <f t="shared" si="5"/>
        <v>0</v>
      </c>
      <c r="AA49" s="125">
        <f t="shared" si="6"/>
        <v>0</v>
      </c>
      <c r="AB49" s="125">
        <f t="shared" si="7"/>
        <v>0</v>
      </c>
      <c r="AC49" s="125">
        <f t="shared" si="8"/>
        <v>0</v>
      </c>
      <c r="AD49" s="125">
        <f t="shared" si="9"/>
        <v>0</v>
      </c>
      <c r="AE49" s="58"/>
      <c r="AF49" s="125">
        <f t="shared" si="10"/>
        <v>0</v>
      </c>
      <c r="AG49" s="125">
        <f t="shared" si="11"/>
        <v>0</v>
      </c>
      <c r="AH49" s="125">
        <f t="shared" si="12"/>
        <v>0</v>
      </c>
      <c r="AI49" s="125">
        <f t="shared" si="13"/>
        <v>0</v>
      </c>
      <c r="AJ49" s="125">
        <f t="shared" si="14"/>
        <v>0</v>
      </c>
      <c r="AK49" s="125">
        <f t="shared" si="15"/>
        <v>0</v>
      </c>
      <c r="AM49" s="58">
        <v>28</v>
      </c>
      <c r="AN49" s="32">
        <f t="shared" si="16"/>
        <v>0</v>
      </c>
      <c r="AO49" s="32">
        <f t="shared" si="17"/>
        <v>0</v>
      </c>
      <c r="AP49" s="58">
        <f>1+$B$51*(IF('Female Inactive'!$Q26&gt;=0, ((('Female Inactive'!$Q26)/7)/60), 0))^0.25</f>
        <v>0.95689762362746855</v>
      </c>
      <c r="AQ49" s="58">
        <f>1+$B$51*(IF('Female Barely'!$Q26&gt;=0, ((('Female Barely'!$Q26)/7)/60), 0))^0.25</f>
        <v>0.89109106227946855</v>
      </c>
      <c r="AR49" s="58">
        <f>1+$B$51*(IF('Female Somewhat'!$Q26&gt;=0, ((('Female Somewhat'!$Q26)/7)/60), 0))^0.25</f>
        <v>0.86138796067908663</v>
      </c>
      <c r="AS49" s="58">
        <f>1+$B$51*(IF('Female Active'!$Q26&gt;=0, ((('Female Active'!$Q26)/7)/60), 0))^0.25</f>
        <v>0.84411441037826229</v>
      </c>
      <c r="AT49" s="58">
        <f>1+$B$51*(IF('Female Highly'!$Q26&gt;=0, ((('Female Highly'!$Q26)/7)/60), 0))^0.25</f>
        <v>0.81430835434506066</v>
      </c>
      <c r="AV49" s="136">
        <f t="shared" si="18"/>
        <v>28</v>
      </c>
      <c r="AW49" s="136">
        <f t="shared" si="19"/>
        <v>0</v>
      </c>
      <c r="AX49" s="136">
        <f t="shared" si="20"/>
        <v>0</v>
      </c>
      <c r="AY49" s="58">
        <f t="shared" si="21"/>
        <v>1</v>
      </c>
      <c r="AZ49" s="58">
        <f t="shared" si="22"/>
        <v>0.93122925616793117</v>
      </c>
      <c r="BA49" s="58">
        <f t="shared" si="23"/>
        <v>0.90018821178976516</v>
      </c>
      <c r="BB49" s="58">
        <f t="shared" si="24"/>
        <v>0.88213659385874488</v>
      </c>
      <c r="BC49" s="58">
        <f t="shared" si="25"/>
        <v>0.85098795758121815</v>
      </c>
    </row>
    <row r="50" spans="1:55">
      <c r="A50" s="58" t="s">
        <v>370</v>
      </c>
      <c r="B50" s="58"/>
      <c r="C50" s="58"/>
      <c r="D50" s="58"/>
      <c r="E50" s="58"/>
      <c r="F50" s="58"/>
      <c r="G50" s="58"/>
      <c r="O50" s="58">
        <v>25</v>
      </c>
      <c r="P50" s="32">
        <f>F$31</f>
        <v>0</v>
      </c>
      <c r="Q50" s="32">
        <f t="shared" ref="Q50:W54" si="30">G$31</f>
        <v>1E-4</v>
      </c>
      <c r="R50" s="32">
        <f t="shared" si="30"/>
        <v>0</v>
      </c>
      <c r="S50" s="32">
        <f t="shared" si="30"/>
        <v>3.7100000000000001E-2</v>
      </c>
      <c r="T50" s="32">
        <f t="shared" si="30"/>
        <v>17.853400000000001</v>
      </c>
      <c r="U50" s="32">
        <f t="shared" si="30"/>
        <v>0</v>
      </c>
      <c r="V50" s="32">
        <f t="shared" si="30"/>
        <v>123.741</v>
      </c>
      <c r="W50" s="32">
        <f t="shared" si="30"/>
        <v>27.996099999999998</v>
      </c>
      <c r="X50" s="58"/>
      <c r="Y50" s="125">
        <f t="shared" si="4"/>
        <v>0</v>
      </c>
      <c r="Z50" s="125">
        <f t="shared" si="5"/>
        <v>0</v>
      </c>
      <c r="AA50" s="125">
        <f t="shared" si="6"/>
        <v>0</v>
      </c>
      <c r="AB50" s="125">
        <f t="shared" si="7"/>
        <v>0</v>
      </c>
      <c r="AC50" s="125">
        <f t="shared" si="8"/>
        <v>0</v>
      </c>
      <c r="AD50" s="125">
        <f t="shared" si="9"/>
        <v>0</v>
      </c>
      <c r="AE50" s="58"/>
      <c r="AF50" s="125">
        <f t="shared" si="10"/>
        <v>0</v>
      </c>
      <c r="AG50" s="125">
        <f t="shared" si="11"/>
        <v>0</v>
      </c>
      <c r="AH50" s="125">
        <f t="shared" si="12"/>
        <v>0</v>
      </c>
      <c r="AI50" s="125">
        <f t="shared" si="13"/>
        <v>0</v>
      </c>
      <c r="AJ50" s="125">
        <f t="shared" si="14"/>
        <v>0</v>
      </c>
      <c r="AK50" s="125">
        <f t="shared" si="15"/>
        <v>0</v>
      </c>
      <c r="AM50" s="58">
        <v>29</v>
      </c>
      <c r="AN50" s="32">
        <f t="shared" si="16"/>
        <v>0</v>
      </c>
      <c r="AO50" s="32">
        <f t="shared" si="17"/>
        <v>0</v>
      </c>
      <c r="AP50" s="58">
        <f>1+$B$51*(IF('Female Inactive'!$Q27&gt;=0, ((('Female Inactive'!$Q27)/7)/60), 0))^0.25</f>
        <v>0.95656573054851124</v>
      </c>
      <c r="AQ50" s="58">
        <f>1+$B$51*(IF('Female Barely'!$Q27&gt;=0, ((('Female Barely'!$Q27)/7)/60), 0))^0.25</f>
        <v>0.88993917623497198</v>
      </c>
      <c r="AR50" s="58">
        <f>1+$B$51*(IF('Female Somewhat'!$Q27&gt;=0, ((('Female Somewhat'!$Q27)/7)/60), 0))^0.25</f>
        <v>0.86025054927053968</v>
      </c>
      <c r="AS50" s="58">
        <f>1+$B$51*(IF('Female Active'!$Q27&gt;=0, ((('Female Active'!$Q27)/7)/60), 0))^0.25</f>
        <v>0.84291862323431432</v>
      </c>
      <c r="AT50" s="58">
        <f>1+$B$51*(IF('Female Highly'!$Q27&gt;=0, ((('Female Highly'!$Q27)/7)/60), 0))^0.25</f>
        <v>0.8132400567376642</v>
      </c>
      <c r="AV50" s="136">
        <f t="shared" si="18"/>
        <v>29</v>
      </c>
      <c r="AW50" s="136">
        <f t="shared" si="19"/>
        <v>0</v>
      </c>
      <c r="AX50" s="136">
        <f t="shared" si="20"/>
        <v>0</v>
      </c>
      <c r="AY50" s="58">
        <f t="shared" si="21"/>
        <v>1</v>
      </c>
      <c r="AZ50" s="58">
        <f t="shared" si="22"/>
        <v>0.93034816930423125</v>
      </c>
      <c r="BA50" s="58">
        <f t="shared" si="23"/>
        <v>0.89931148670489924</v>
      </c>
      <c r="BB50" s="58">
        <f t="shared" si="24"/>
        <v>0.88119257915602967</v>
      </c>
      <c r="BC50" s="58">
        <f t="shared" si="25"/>
        <v>0.85016641383476943</v>
      </c>
    </row>
    <row r="51" spans="1:55">
      <c r="A51" s="58" t="s">
        <v>371</v>
      </c>
      <c r="B51" s="109">
        <f>(0.9-1)/(1.61^0.25)</f>
        <v>-8.8775582579845691E-2</v>
      </c>
      <c r="C51" s="58"/>
      <c r="D51" s="58"/>
      <c r="E51" s="58"/>
      <c r="F51" s="58"/>
      <c r="G51" s="58"/>
      <c r="H51" s="109" t="s">
        <v>409</v>
      </c>
      <c r="O51" s="58">
        <v>26</v>
      </c>
      <c r="P51" s="32">
        <f>F$31</f>
        <v>0</v>
      </c>
      <c r="Q51" s="32">
        <f t="shared" si="30"/>
        <v>1E-4</v>
      </c>
      <c r="R51" s="32">
        <f t="shared" si="30"/>
        <v>0</v>
      </c>
      <c r="S51" s="32">
        <f t="shared" si="30"/>
        <v>3.7100000000000001E-2</v>
      </c>
      <c r="T51" s="32">
        <f t="shared" si="30"/>
        <v>17.853400000000001</v>
      </c>
      <c r="U51" s="32">
        <f t="shared" si="30"/>
        <v>0</v>
      </c>
      <c r="V51" s="32">
        <f t="shared" si="30"/>
        <v>123.741</v>
      </c>
      <c r="W51" s="32">
        <f t="shared" si="30"/>
        <v>27.996099999999998</v>
      </c>
      <c r="X51" s="58"/>
      <c r="Y51" s="125">
        <f t="shared" si="4"/>
        <v>0</v>
      </c>
      <c r="Z51" s="125">
        <f t="shared" si="5"/>
        <v>0</v>
      </c>
      <c r="AA51" s="125">
        <f t="shared" si="6"/>
        <v>0</v>
      </c>
      <c r="AB51" s="125">
        <f t="shared" si="7"/>
        <v>0</v>
      </c>
      <c r="AC51" s="125">
        <f t="shared" si="8"/>
        <v>0</v>
      </c>
      <c r="AD51" s="125">
        <f t="shared" si="9"/>
        <v>0</v>
      </c>
      <c r="AE51" s="58"/>
      <c r="AF51" s="125">
        <f t="shared" si="10"/>
        <v>0</v>
      </c>
      <c r="AG51" s="125">
        <f t="shared" si="11"/>
        <v>0</v>
      </c>
      <c r="AH51" s="125">
        <f t="shared" si="12"/>
        <v>0</v>
      </c>
      <c r="AI51" s="125">
        <f t="shared" si="13"/>
        <v>0</v>
      </c>
      <c r="AJ51" s="125">
        <f t="shared" si="14"/>
        <v>0</v>
      </c>
      <c r="AK51" s="125">
        <f t="shared" si="15"/>
        <v>0</v>
      </c>
      <c r="AM51" s="58">
        <v>30</v>
      </c>
      <c r="AN51" s="32">
        <f t="shared" si="16"/>
        <v>0</v>
      </c>
      <c r="AO51" s="32">
        <f t="shared" si="17"/>
        <v>0</v>
      </c>
      <c r="AP51" s="58">
        <f>1+$B$51*(IF('Female Inactive'!$Q28&gt;=0, ((('Female Inactive'!$Q28)/7)/60), 0))^0.25</f>
        <v>0.95612533400964639</v>
      </c>
      <c r="AQ51" s="58">
        <f>1+$B$51*(IF('Female Barely'!$Q28&gt;=0, ((('Female Barely'!$Q28)/7)/60), 0))^0.25</f>
        <v>0.8888143410040158</v>
      </c>
      <c r="AR51" s="58">
        <f>1+$B$51*(IF('Female Somewhat'!$Q28&gt;=0, ((('Female Somewhat'!$Q28)/7)/60), 0))^0.25</f>
        <v>0.85916005858469435</v>
      </c>
      <c r="AS51" s="58">
        <f>1+$B$51*(IF('Female Active'!$Q28&gt;=0, ((('Female Active'!$Q28)/7)/60), 0))^0.25</f>
        <v>0.84176806650312863</v>
      </c>
      <c r="AT51" s="58">
        <f>1+$B$51*(IF('Female Highly'!$Q28&gt;=0, ((('Female Highly'!$Q28)/7)/60), 0))^0.25</f>
        <v>0.81222134778596233</v>
      </c>
      <c r="AV51" s="136">
        <f t="shared" si="18"/>
        <v>30</v>
      </c>
      <c r="AW51" s="136">
        <f t="shared" si="19"/>
        <v>0</v>
      </c>
      <c r="AX51" s="136">
        <f t="shared" si="20"/>
        <v>0</v>
      </c>
      <c r="AY51" s="58">
        <f t="shared" si="21"/>
        <v>1</v>
      </c>
      <c r="AZ51" s="58">
        <f t="shared" si="22"/>
        <v>0.92960024108622619</v>
      </c>
      <c r="BA51" s="58">
        <f t="shared" si="23"/>
        <v>0.89858518336888482</v>
      </c>
      <c r="BB51" s="58">
        <f t="shared" si="24"/>
        <v>0.88039510779727548</v>
      </c>
      <c r="BC51" s="58">
        <f t="shared" si="25"/>
        <v>0.84949254966375343</v>
      </c>
    </row>
    <row r="52" spans="1:55">
      <c r="A52" s="58"/>
      <c r="B52" s="58" t="s">
        <v>372</v>
      </c>
      <c r="C52" s="58" t="s">
        <v>373</v>
      </c>
      <c r="D52" s="58"/>
      <c r="E52" s="58"/>
      <c r="F52" s="58"/>
      <c r="G52" s="58"/>
      <c r="O52" s="58">
        <v>27</v>
      </c>
      <c r="P52" s="32">
        <f>F$31</f>
        <v>0</v>
      </c>
      <c r="Q52" s="32">
        <f t="shared" si="30"/>
        <v>1E-4</v>
      </c>
      <c r="R52" s="32">
        <f t="shared" si="30"/>
        <v>0</v>
      </c>
      <c r="S52" s="32">
        <f t="shared" si="30"/>
        <v>3.7100000000000001E-2</v>
      </c>
      <c r="T52" s="32">
        <f t="shared" si="30"/>
        <v>17.853400000000001</v>
      </c>
      <c r="U52" s="32">
        <f t="shared" si="30"/>
        <v>0</v>
      </c>
      <c r="V52" s="32">
        <f t="shared" si="30"/>
        <v>123.741</v>
      </c>
      <c r="W52" s="32">
        <f t="shared" si="30"/>
        <v>27.996099999999998</v>
      </c>
      <c r="X52" s="58"/>
      <c r="Y52" s="125">
        <f t="shared" si="4"/>
        <v>0</v>
      </c>
      <c r="Z52" s="125">
        <f t="shared" si="5"/>
        <v>0</v>
      </c>
      <c r="AA52" s="125">
        <f t="shared" si="6"/>
        <v>0</v>
      </c>
      <c r="AB52" s="125">
        <f t="shared" si="7"/>
        <v>0</v>
      </c>
      <c r="AC52" s="125">
        <f t="shared" si="8"/>
        <v>0</v>
      </c>
      <c r="AD52" s="125">
        <f t="shared" si="9"/>
        <v>0</v>
      </c>
      <c r="AE52" s="58"/>
      <c r="AF52" s="125">
        <f t="shared" si="10"/>
        <v>0</v>
      </c>
      <c r="AG52" s="125">
        <f t="shared" si="11"/>
        <v>0</v>
      </c>
      <c r="AH52" s="125">
        <f t="shared" si="12"/>
        <v>0</v>
      </c>
      <c r="AI52" s="125">
        <f t="shared" si="13"/>
        <v>0</v>
      </c>
      <c r="AJ52" s="125">
        <f t="shared" si="14"/>
        <v>0</v>
      </c>
      <c r="AK52" s="125">
        <f t="shared" si="15"/>
        <v>0</v>
      </c>
      <c r="AM52" s="58">
        <v>31</v>
      </c>
      <c r="AN52" s="32">
        <f t="shared" si="16"/>
        <v>0</v>
      </c>
      <c r="AO52" s="32">
        <f t="shared" si="17"/>
        <v>0</v>
      </c>
      <c r="AP52" s="58">
        <f>1+$B$51*(IF('Female Inactive'!$Q29&gt;=0, ((('Female Inactive'!$Q29)/7)/60), 0))^0.25</f>
        <v>0.95559752651207452</v>
      </c>
      <c r="AQ52" s="58">
        <f>1+$B$51*(IF('Female Barely'!$Q29&gt;=0, ((('Female Barely'!$Q29)/7)/60), 0))^0.25</f>
        <v>0.88772215134829491</v>
      </c>
      <c r="AR52" s="58">
        <f>1+$B$51*(IF('Female Somewhat'!$Q29&gt;=0, ((('Female Somewhat'!$Q29)/7)/60), 0))^0.25</f>
        <v>0.85811918776281482</v>
      </c>
      <c r="AS52" s="58">
        <f>1+$B$51*(IF('Female Active'!$Q29&gt;=0, ((('Female Active'!$Q29)/7)/60), 0))^0.25</f>
        <v>0.8406658737393411</v>
      </c>
      <c r="AT52" s="58">
        <f>1+$B$51*(IF('Female Highly'!$Q29&gt;=0, ((('Female Highly'!$Q29)/7)/60), 0))^0.25</f>
        <v>0.81125379770201977</v>
      </c>
      <c r="AV52" s="136">
        <f t="shared" si="18"/>
        <v>31</v>
      </c>
      <c r="AW52" s="136">
        <f t="shared" si="19"/>
        <v>0</v>
      </c>
      <c r="AX52" s="136">
        <f t="shared" si="20"/>
        <v>0</v>
      </c>
      <c r="AY52" s="58">
        <f t="shared" si="21"/>
        <v>1</v>
      </c>
      <c r="AZ52" s="58">
        <f t="shared" si="22"/>
        <v>0.92897075046696242</v>
      </c>
      <c r="BA52" s="58">
        <f t="shared" si="23"/>
        <v>0.89799226552515776</v>
      </c>
      <c r="BB52" s="58">
        <f t="shared" si="24"/>
        <v>0.87972797167837669</v>
      </c>
      <c r="BC52" s="58">
        <f t="shared" si="25"/>
        <v>0.84894924400138572</v>
      </c>
    </row>
    <row r="53" spans="1:55">
      <c r="A53" s="58" t="s">
        <v>258</v>
      </c>
      <c r="B53" s="58">
        <v>0</v>
      </c>
      <c r="C53" s="93">
        <f>1+$B$51*B53^0.25</f>
        <v>1</v>
      </c>
      <c r="D53" s="58"/>
      <c r="E53" s="109"/>
      <c r="F53" s="58"/>
      <c r="G53" s="58"/>
      <c r="O53" s="58">
        <v>28</v>
      </c>
      <c r="P53" s="32">
        <f>F$31</f>
        <v>0</v>
      </c>
      <c r="Q53" s="32">
        <f t="shared" si="30"/>
        <v>1E-4</v>
      </c>
      <c r="R53" s="32">
        <f t="shared" si="30"/>
        <v>0</v>
      </c>
      <c r="S53" s="32">
        <f t="shared" si="30"/>
        <v>3.7100000000000001E-2</v>
      </c>
      <c r="T53" s="32">
        <f t="shared" si="30"/>
        <v>17.853400000000001</v>
      </c>
      <c r="U53" s="32">
        <f t="shared" si="30"/>
        <v>0</v>
      </c>
      <c r="V53" s="32">
        <f t="shared" si="30"/>
        <v>123.741</v>
      </c>
      <c r="W53" s="32">
        <f t="shared" si="30"/>
        <v>27.996099999999998</v>
      </c>
      <c r="X53" s="58"/>
      <c r="Y53" s="125">
        <f t="shared" si="4"/>
        <v>0</v>
      </c>
      <c r="Z53" s="125">
        <f t="shared" si="5"/>
        <v>0</v>
      </c>
      <c r="AA53" s="125">
        <f t="shared" si="6"/>
        <v>0</v>
      </c>
      <c r="AB53" s="125">
        <f t="shared" si="7"/>
        <v>0</v>
      </c>
      <c r="AC53" s="125">
        <f t="shared" si="8"/>
        <v>0</v>
      </c>
      <c r="AD53" s="125">
        <f t="shared" si="9"/>
        <v>0</v>
      </c>
      <c r="AE53" s="58"/>
      <c r="AF53" s="125">
        <f t="shared" si="10"/>
        <v>0</v>
      </c>
      <c r="AG53" s="125">
        <f t="shared" si="11"/>
        <v>0</v>
      </c>
      <c r="AH53" s="125">
        <f t="shared" si="12"/>
        <v>0</v>
      </c>
      <c r="AI53" s="125">
        <f t="shared" si="13"/>
        <v>0</v>
      </c>
      <c r="AJ53" s="125">
        <f t="shared" si="14"/>
        <v>0</v>
      </c>
      <c r="AK53" s="125">
        <f t="shared" si="15"/>
        <v>0</v>
      </c>
      <c r="AM53" s="58">
        <v>32</v>
      </c>
      <c r="AN53" s="32">
        <f t="shared" si="16"/>
        <v>0</v>
      </c>
      <c r="AO53" s="32">
        <f t="shared" si="17"/>
        <v>0</v>
      </c>
      <c r="AP53" s="58">
        <f>1+$B$51*(IF('Female Inactive'!$Q30&gt;=0, ((('Female Inactive'!$Q30)/7)/60), 0))^0.25</f>
        <v>0.95500263638245519</v>
      </c>
      <c r="AQ53" s="58">
        <f>1+$B$51*(IF('Female Barely'!$Q30&gt;=0, ((('Female Barely'!$Q30)/7)/60), 0))^0.25</f>
        <v>0.88666754882462007</v>
      </c>
      <c r="AR53" s="58">
        <f>1+$B$51*(IF('Female Somewhat'!$Q30&gt;=0, ((('Female Somewhat'!$Q30)/7)/60), 0))^0.25</f>
        <v>0.85713045698190315</v>
      </c>
      <c r="AS53" s="58">
        <f>1+$B$51*(IF('Female Active'!$Q30&gt;=0, ((('Female Active'!$Q30)/7)/60), 0))^0.25</f>
        <v>0.8396149672774762</v>
      </c>
      <c r="AT53" s="58">
        <f>1+$B$51*(IF('Female Highly'!$Q30&gt;=0, ((('Female Highly'!$Q30)/7)/60), 0))^0.25</f>
        <v>0.81033895268319656</v>
      </c>
      <c r="AV53" s="136">
        <f t="shared" si="18"/>
        <v>32</v>
      </c>
      <c r="AW53" s="136">
        <f t="shared" si="19"/>
        <v>0</v>
      </c>
      <c r="AX53" s="136">
        <f t="shared" si="20"/>
        <v>0</v>
      </c>
      <c r="AY53" s="58">
        <f t="shared" si="21"/>
        <v>1</v>
      </c>
      <c r="AZ53" s="58">
        <f t="shared" si="22"/>
        <v>0.92844513202949042</v>
      </c>
      <c r="BA53" s="58">
        <f t="shared" si="23"/>
        <v>0.89751632542995763</v>
      </c>
      <c r="BB53" s="58">
        <f t="shared" si="24"/>
        <v>0.87917554914605589</v>
      </c>
      <c r="BC53" s="58">
        <f t="shared" si="25"/>
        <v>0.84852012110956687</v>
      </c>
    </row>
    <row r="54" spans="1:55">
      <c r="A54" s="58" t="s">
        <v>259</v>
      </c>
      <c r="B54" s="58">
        <v>1</v>
      </c>
      <c r="C54" s="93">
        <f>1+$B$51*B54^0.25</f>
        <v>0.91122441742015425</v>
      </c>
      <c r="D54" s="58"/>
      <c r="E54" s="58"/>
      <c r="F54" s="58"/>
      <c r="G54" s="58"/>
      <c r="O54" s="58">
        <v>29</v>
      </c>
      <c r="P54" s="32">
        <f>F$31</f>
        <v>0</v>
      </c>
      <c r="Q54" s="32">
        <f t="shared" si="30"/>
        <v>1E-4</v>
      </c>
      <c r="R54" s="32">
        <f t="shared" si="30"/>
        <v>0</v>
      </c>
      <c r="S54" s="32">
        <f t="shared" si="30"/>
        <v>3.7100000000000001E-2</v>
      </c>
      <c r="T54" s="32">
        <f t="shared" si="30"/>
        <v>17.853400000000001</v>
      </c>
      <c r="U54" s="32">
        <f t="shared" si="30"/>
        <v>0</v>
      </c>
      <c r="V54" s="32">
        <f t="shared" si="30"/>
        <v>123.741</v>
      </c>
      <c r="W54" s="32">
        <f t="shared" si="30"/>
        <v>27.996099999999998</v>
      </c>
      <c r="X54" s="58"/>
      <c r="Y54" s="125">
        <f t="shared" si="4"/>
        <v>0</v>
      </c>
      <c r="Z54" s="125">
        <f t="shared" si="5"/>
        <v>0</v>
      </c>
      <c r="AA54" s="125">
        <f t="shared" si="6"/>
        <v>0</v>
      </c>
      <c r="AB54" s="125">
        <f t="shared" si="7"/>
        <v>0</v>
      </c>
      <c r="AC54" s="125">
        <f t="shared" si="8"/>
        <v>0</v>
      </c>
      <c r="AD54" s="125">
        <f t="shared" si="9"/>
        <v>0</v>
      </c>
      <c r="AE54" s="58"/>
      <c r="AF54" s="125">
        <f t="shared" si="10"/>
        <v>0</v>
      </c>
      <c r="AG54" s="125">
        <f t="shared" si="11"/>
        <v>0</v>
      </c>
      <c r="AH54" s="125">
        <f t="shared" si="12"/>
        <v>0</v>
      </c>
      <c r="AI54" s="125">
        <f t="shared" si="13"/>
        <v>0</v>
      </c>
      <c r="AJ54" s="125">
        <f t="shared" si="14"/>
        <v>0</v>
      </c>
      <c r="AK54" s="125">
        <f t="shared" si="15"/>
        <v>0</v>
      </c>
      <c r="AM54" s="58">
        <v>33</v>
      </c>
      <c r="AN54" s="32">
        <f t="shared" si="16"/>
        <v>0</v>
      </c>
      <c r="AO54" s="32">
        <f t="shared" si="17"/>
        <v>0</v>
      </c>
      <c r="AP54" s="58">
        <f>1+$B$51*(IF('Female Inactive'!$Q31&gt;=0, ((('Female Inactive'!$Q31)/7)/60), 0))^0.25</f>
        <v>0.95435936458683734</v>
      </c>
      <c r="AQ54" s="58">
        <f>1+$B$51*(IF('Female Barely'!$Q31&gt;=0, ((('Female Barely'!$Q31)/7)/60), 0))^0.25</f>
        <v>0.88565493499116643</v>
      </c>
      <c r="AR54" s="58">
        <f>1+$B$51*(IF('Female Somewhat'!$Q31&gt;=0, ((('Female Somewhat'!$Q31)/7)/60), 0))^0.25</f>
        <v>0.85619625457328152</v>
      </c>
      <c r="AS54" s="58">
        <f>1+$B$51*(IF('Female Active'!$Q31&gt;=0, ((('Female Active'!$Q31)/7)/60), 0))^0.25</f>
        <v>0.83861810559582128</v>
      </c>
      <c r="AT54" s="58">
        <f>1+$B$51*(IF('Female Highly'!$Q31&gt;=0, ((('Female Highly'!$Q31)/7)/60), 0))^0.25</f>
        <v>0.80947835265107015</v>
      </c>
      <c r="AV54" s="136">
        <f t="shared" si="18"/>
        <v>33</v>
      </c>
      <c r="AW54" s="136">
        <f t="shared" si="19"/>
        <v>0</v>
      </c>
      <c r="AX54" s="136">
        <f t="shared" si="20"/>
        <v>0</v>
      </c>
      <c r="AY54" s="58">
        <f t="shared" si="21"/>
        <v>1</v>
      </c>
      <c r="AZ54" s="58">
        <f t="shared" si="22"/>
        <v>0.92800989632934072</v>
      </c>
      <c r="BA54" s="58">
        <f t="shared" si="23"/>
        <v>0.89714240394544387</v>
      </c>
      <c r="BB54" s="58">
        <f t="shared" si="24"/>
        <v>0.87872360948527717</v>
      </c>
      <c r="BC54" s="58">
        <f t="shared" si="25"/>
        <v>0.8481902967458288</v>
      </c>
    </row>
    <row r="55" spans="1:55">
      <c r="A55" s="58" t="s">
        <v>260</v>
      </c>
      <c r="B55" s="58">
        <v>2</v>
      </c>
      <c r="C55" s="93">
        <f>1+$B$51*B55^0.25</f>
        <v>0.89442744555753584</v>
      </c>
      <c r="D55" s="58"/>
      <c r="E55" s="58"/>
      <c r="F55" s="58"/>
      <c r="G55" s="58"/>
      <c r="O55" s="58">
        <v>30</v>
      </c>
      <c r="P55" s="32">
        <f>F$32</f>
        <v>0</v>
      </c>
      <c r="Q55" s="32">
        <f t="shared" ref="Q55:W59" si="31">G$32</f>
        <v>1E-4</v>
      </c>
      <c r="R55" s="32">
        <f t="shared" si="31"/>
        <v>0</v>
      </c>
      <c r="S55" s="32">
        <f t="shared" si="31"/>
        <v>4.4999999999999998E-2</v>
      </c>
      <c r="T55" s="32">
        <f t="shared" si="31"/>
        <v>16.465599999999998</v>
      </c>
      <c r="U55" s="32">
        <f t="shared" si="31"/>
        <v>0</v>
      </c>
      <c r="V55" s="32">
        <f t="shared" si="31"/>
        <v>108.08369999999999</v>
      </c>
      <c r="W55" s="32">
        <f t="shared" si="31"/>
        <v>32.7712</v>
      </c>
      <c r="X55" s="58"/>
      <c r="Y55" s="125">
        <f t="shared" si="4"/>
        <v>0</v>
      </c>
      <c r="Z55" s="125">
        <f t="shared" si="5"/>
        <v>0</v>
      </c>
      <c r="AA55" s="125">
        <f t="shared" si="6"/>
        <v>0</v>
      </c>
      <c r="AB55" s="125">
        <f t="shared" si="7"/>
        <v>0</v>
      </c>
      <c r="AC55" s="125">
        <f t="shared" si="8"/>
        <v>0</v>
      </c>
      <c r="AD55" s="125">
        <f t="shared" si="9"/>
        <v>0</v>
      </c>
      <c r="AE55" s="58"/>
      <c r="AF55" s="125">
        <f t="shared" si="10"/>
        <v>0</v>
      </c>
      <c r="AG55" s="125">
        <f t="shared" si="11"/>
        <v>0</v>
      </c>
      <c r="AH55" s="125">
        <f t="shared" si="12"/>
        <v>0</v>
      </c>
      <c r="AI55" s="125">
        <f t="shared" si="13"/>
        <v>0</v>
      </c>
      <c r="AJ55" s="125">
        <f t="shared" si="14"/>
        <v>0</v>
      </c>
      <c r="AK55" s="125">
        <f t="shared" si="15"/>
        <v>0</v>
      </c>
      <c r="AM55" s="58">
        <v>34</v>
      </c>
      <c r="AN55" s="32">
        <f t="shared" si="16"/>
        <v>0</v>
      </c>
      <c r="AO55" s="32">
        <f t="shared" si="17"/>
        <v>0</v>
      </c>
      <c r="AP55" s="58">
        <f>1+$B$51*(IF('Female Inactive'!$Q32&gt;=0, ((('Female Inactive'!$Q32)/7)/60), 0))^0.25</f>
        <v>0.95368433096477789</v>
      </c>
      <c r="AQ55" s="58">
        <f>1+$B$51*(IF('Female Barely'!$Q32&gt;=0, ((('Female Barely'!$Q32)/7)/60), 0))^0.25</f>
        <v>0.88468827317965859</v>
      </c>
      <c r="AR55" s="58">
        <f>1+$B$51*(IF('Female Somewhat'!$Q32&gt;=0, ((('Female Somewhat'!$Q32)/7)/60), 0))^0.25</f>
        <v>0.85531887990841649</v>
      </c>
      <c r="AS55" s="58">
        <f>1+$B$51*(IF('Female Active'!$Q32&gt;=0, ((('Female Active'!$Q32)/7)/60), 0))^0.25</f>
        <v>0.83767792683265518</v>
      </c>
      <c r="AT55" s="58">
        <f>1+$B$51*(IF('Female Highly'!$Q32&gt;=0, ((('Female Highly'!$Q32)/7)/60), 0))^0.25</f>
        <v>0.80867354822864168</v>
      </c>
      <c r="AV55" s="136">
        <f t="shared" si="18"/>
        <v>34</v>
      </c>
      <c r="AW55" s="136">
        <f t="shared" si="19"/>
        <v>0</v>
      </c>
      <c r="AX55" s="136">
        <f t="shared" si="20"/>
        <v>0</v>
      </c>
      <c r="AY55" s="58">
        <f t="shared" si="21"/>
        <v>1</v>
      </c>
      <c r="AZ55" s="58">
        <f t="shared" si="22"/>
        <v>0.92765314942804955</v>
      </c>
      <c r="BA55" s="58">
        <f t="shared" si="23"/>
        <v>0.89685743189588563</v>
      </c>
      <c r="BB55" s="58">
        <f t="shared" si="24"/>
        <v>0.87835974612819012</v>
      </c>
      <c r="BC55" s="58">
        <f t="shared" si="25"/>
        <v>0.84794677019655063</v>
      </c>
    </row>
    <row r="56" spans="1:55">
      <c r="A56" s="58" t="s">
        <v>48</v>
      </c>
      <c r="B56" s="58">
        <v>3</v>
      </c>
      <c r="C56" s="93">
        <f>1+$B$51*B56^0.25</f>
        <v>0.88316476278194711</v>
      </c>
      <c r="D56" s="58"/>
      <c r="E56" s="58"/>
      <c r="F56" s="58"/>
      <c r="G56" s="58"/>
      <c r="O56" s="58">
        <v>31</v>
      </c>
      <c r="P56" s="32">
        <f>F$32</f>
        <v>0</v>
      </c>
      <c r="Q56" s="32">
        <f t="shared" si="31"/>
        <v>1E-4</v>
      </c>
      <c r="R56" s="32">
        <f t="shared" si="31"/>
        <v>0</v>
      </c>
      <c r="S56" s="32">
        <f t="shared" si="31"/>
        <v>4.4999999999999998E-2</v>
      </c>
      <c r="T56" s="32">
        <f t="shared" si="31"/>
        <v>16.465599999999998</v>
      </c>
      <c r="U56" s="32">
        <f t="shared" si="31"/>
        <v>0</v>
      </c>
      <c r="V56" s="32">
        <f t="shared" si="31"/>
        <v>108.08369999999999</v>
      </c>
      <c r="W56" s="32">
        <f t="shared" si="31"/>
        <v>32.7712</v>
      </c>
      <c r="X56" s="58"/>
      <c r="Y56" s="125">
        <f t="shared" si="4"/>
        <v>0</v>
      </c>
      <c r="Z56" s="125">
        <f t="shared" si="5"/>
        <v>0</v>
      </c>
      <c r="AA56" s="125">
        <f t="shared" si="6"/>
        <v>0</v>
      </c>
      <c r="AB56" s="125">
        <f t="shared" si="7"/>
        <v>0</v>
      </c>
      <c r="AC56" s="125">
        <f t="shared" si="8"/>
        <v>0</v>
      </c>
      <c r="AD56" s="125">
        <f t="shared" si="9"/>
        <v>0</v>
      </c>
      <c r="AE56" s="58"/>
      <c r="AF56" s="125">
        <f t="shared" si="10"/>
        <v>0</v>
      </c>
      <c r="AG56" s="125">
        <f t="shared" si="11"/>
        <v>0</v>
      </c>
      <c r="AH56" s="125">
        <f t="shared" si="12"/>
        <v>0</v>
      </c>
      <c r="AI56" s="125">
        <f t="shared" si="13"/>
        <v>0</v>
      </c>
      <c r="AJ56" s="125">
        <f t="shared" si="14"/>
        <v>0</v>
      </c>
      <c r="AK56" s="125">
        <f t="shared" si="15"/>
        <v>0</v>
      </c>
      <c r="AM56" s="58">
        <v>35</v>
      </c>
      <c r="AN56" s="32">
        <f t="shared" si="16"/>
        <v>0</v>
      </c>
      <c r="AO56" s="32">
        <f t="shared" si="17"/>
        <v>0</v>
      </c>
      <c r="AP56" s="58">
        <f>1+$B$51*(IF('Female Inactive'!$Q33&gt;=0, ((('Female Inactive'!$Q33)/7)/60), 0))^0.25</f>
        <v>0.95299193924305026</v>
      </c>
      <c r="AQ56" s="58">
        <f>1+$B$51*(IF('Female Barely'!$Q33&gt;=0, ((('Female Barely'!$Q33)/7)/60), 0))^0.25</f>
        <v>0.88377117965200802</v>
      </c>
      <c r="AR56" s="58">
        <f>1+$B$51*(IF('Female Somewhat'!$Q33&gt;=0, ((('Female Somewhat'!$Q33)/7)/60), 0))^0.25</f>
        <v>0.85450058291639519</v>
      </c>
      <c r="AS56" s="58">
        <f>1+$B$51*(IF('Female Active'!$Q33&gt;=0, ((('Female Active'!$Q33)/7)/60), 0))^0.25</f>
        <v>0.83679698912986489</v>
      </c>
      <c r="AT56" s="58">
        <f>1+$B$51*(IF('Female Highly'!$Q33&gt;=0, ((('Female Highly'!$Q33)/7)/60), 0))^0.25</f>
        <v>0.80792611722389063</v>
      </c>
      <c r="AV56" s="136">
        <f t="shared" si="18"/>
        <v>35</v>
      </c>
      <c r="AW56" s="136">
        <f t="shared" si="19"/>
        <v>0</v>
      </c>
      <c r="AX56" s="136">
        <f t="shared" si="20"/>
        <v>0</v>
      </c>
      <c r="AY56" s="58">
        <f t="shared" si="21"/>
        <v>1</v>
      </c>
      <c r="AZ56" s="58">
        <f t="shared" si="22"/>
        <v>0.92736480053963155</v>
      </c>
      <c r="BA56" s="58">
        <f t="shared" si="23"/>
        <v>0.89665037838107475</v>
      </c>
      <c r="BB56" s="58">
        <f t="shared" si="24"/>
        <v>0.87807352263076055</v>
      </c>
      <c r="BC56" s="58">
        <f t="shared" si="25"/>
        <v>0.84777854245610551</v>
      </c>
    </row>
    <row r="57" spans="1:55">
      <c r="A57" s="58" t="s">
        <v>261</v>
      </c>
      <c r="B57" s="58">
        <v>4</v>
      </c>
      <c r="C57" s="93">
        <f>1+$B$51*B57^0.25</f>
        <v>0.87445236710800955</v>
      </c>
      <c r="D57" s="58"/>
      <c r="E57" s="58"/>
      <c r="F57" s="58"/>
      <c r="G57" s="58"/>
      <c r="O57" s="58">
        <v>32</v>
      </c>
      <c r="P57" s="32">
        <f>F$32</f>
        <v>0</v>
      </c>
      <c r="Q57" s="32">
        <f t="shared" si="31"/>
        <v>1E-4</v>
      </c>
      <c r="R57" s="32">
        <f t="shared" si="31"/>
        <v>0</v>
      </c>
      <c r="S57" s="32">
        <f t="shared" si="31"/>
        <v>4.4999999999999998E-2</v>
      </c>
      <c r="T57" s="32">
        <f t="shared" si="31"/>
        <v>16.465599999999998</v>
      </c>
      <c r="U57" s="32">
        <f t="shared" si="31"/>
        <v>0</v>
      </c>
      <c r="V57" s="32">
        <f t="shared" si="31"/>
        <v>108.08369999999999</v>
      </c>
      <c r="W57" s="32">
        <f t="shared" si="31"/>
        <v>32.7712</v>
      </c>
      <c r="X57" s="58"/>
      <c r="Y57" s="125">
        <f t="shared" si="4"/>
        <v>0</v>
      </c>
      <c r="Z57" s="125">
        <f t="shared" si="5"/>
        <v>0</v>
      </c>
      <c r="AA57" s="125">
        <f t="shared" si="6"/>
        <v>0</v>
      </c>
      <c r="AB57" s="125">
        <f t="shared" si="7"/>
        <v>0</v>
      </c>
      <c r="AC57" s="125">
        <f t="shared" si="8"/>
        <v>0</v>
      </c>
      <c r="AD57" s="125">
        <f t="shared" si="9"/>
        <v>0</v>
      </c>
      <c r="AE57" s="58"/>
      <c r="AF57" s="125">
        <f t="shared" si="10"/>
        <v>0</v>
      </c>
      <c r="AG57" s="125">
        <f t="shared" si="11"/>
        <v>0</v>
      </c>
      <c r="AH57" s="125">
        <f t="shared" si="12"/>
        <v>0</v>
      </c>
      <c r="AI57" s="125">
        <f t="shared" si="13"/>
        <v>0</v>
      </c>
      <c r="AJ57" s="125">
        <f t="shared" si="14"/>
        <v>0</v>
      </c>
      <c r="AK57" s="125">
        <f t="shared" si="15"/>
        <v>0</v>
      </c>
      <c r="AM57" s="58">
        <v>36</v>
      </c>
      <c r="AN57" s="32">
        <f t="shared" si="16"/>
        <v>0</v>
      </c>
      <c r="AO57" s="32">
        <f t="shared" si="17"/>
        <v>0</v>
      </c>
      <c r="AP57" s="58">
        <f>1+$B$51*(IF('Female Inactive'!$Q34&gt;=0, ((('Female Inactive'!$Q34)/7)/60), 0))^0.25</f>
        <v>0.95229445655673517</v>
      </c>
      <c r="AQ57" s="58">
        <f>1+$B$51*(IF('Female Barely'!$Q34&gt;=0, ((('Female Barely'!$Q34)/7)/60), 0))^0.25</f>
        <v>0.88290700533717481</v>
      </c>
      <c r="AR57" s="58">
        <f>1+$B$51*(IF('Female Somewhat'!$Q34&gt;=0, ((('Female Somewhat'!$Q34)/7)/60), 0))^0.25</f>
        <v>0.85374360106571223</v>
      </c>
      <c r="AS57" s="58">
        <f>1+$B$51*(IF('Female Active'!$Q34&gt;=0, ((('Female Active'!$Q34)/7)/60), 0))^0.25</f>
        <v>0.83597780848367931</v>
      </c>
      <c r="AT57" s="58">
        <f>1+$B$51*(IF('Female Highly'!$Q34&gt;=0, ((('Female Highly'!$Q34)/7)/60), 0))^0.25</f>
        <v>0.80723768088489578</v>
      </c>
      <c r="AV57" s="136">
        <f t="shared" si="18"/>
        <v>36</v>
      </c>
      <c r="AW57" s="136">
        <f t="shared" si="19"/>
        <v>0</v>
      </c>
      <c r="AX57" s="136">
        <f t="shared" si="20"/>
        <v>0</v>
      </c>
      <c r="AY57" s="58">
        <f t="shared" si="21"/>
        <v>1</v>
      </c>
      <c r="AZ57" s="58">
        <f t="shared" si="22"/>
        <v>0.92713655871688205</v>
      </c>
      <c r="BA57" s="58">
        <f t="shared" si="23"/>
        <v>0.8965122029090048</v>
      </c>
      <c r="BB57" s="58">
        <f t="shared" si="24"/>
        <v>0.8778564263687636</v>
      </c>
      <c r="BC57" s="58">
        <f t="shared" si="25"/>
        <v>0.84767655143522591</v>
      </c>
    </row>
    <row r="58" spans="1:55">
      <c r="A58" s="58"/>
      <c r="B58" s="58"/>
      <c r="C58" s="58"/>
      <c r="D58" s="58"/>
      <c r="E58" s="58"/>
      <c r="F58" s="58"/>
      <c r="G58" s="58"/>
      <c r="O58" s="58">
        <v>33</v>
      </c>
      <c r="P58" s="32">
        <f>F$32</f>
        <v>0</v>
      </c>
      <c r="Q58" s="32">
        <f t="shared" si="31"/>
        <v>1E-4</v>
      </c>
      <c r="R58" s="32">
        <f t="shared" si="31"/>
        <v>0</v>
      </c>
      <c r="S58" s="32">
        <f t="shared" si="31"/>
        <v>4.4999999999999998E-2</v>
      </c>
      <c r="T58" s="32">
        <f t="shared" si="31"/>
        <v>16.465599999999998</v>
      </c>
      <c r="U58" s="32">
        <f t="shared" si="31"/>
        <v>0</v>
      </c>
      <c r="V58" s="32">
        <f t="shared" si="31"/>
        <v>108.08369999999999</v>
      </c>
      <c r="W58" s="32">
        <f t="shared" si="31"/>
        <v>32.7712</v>
      </c>
      <c r="X58" s="58"/>
      <c r="Y58" s="125">
        <f t="shared" si="4"/>
        <v>0</v>
      </c>
      <c r="Z58" s="125">
        <f t="shared" si="5"/>
        <v>0</v>
      </c>
      <c r="AA58" s="125">
        <f t="shared" si="6"/>
        <v>0</v>
      </c>
      <c r="AB58" s="125">
        <f t="shared" si="7"/>
        <v>0</v>
      </c>
      <c r="AC58" s="125">
        <f t="shared" si="8"/>
        <v>0</v>
      </c>
      <c r="AD58" s="125">
        <f t="shared" si="9"/>
        <v>0</v>
      </c>
      <c r="AE58" s="58"/>
      <c r="AF58" s="125">
        <f t="shared" si="10"/>
        <v>0</v>
      </c>
      <c r="AG58" s="125">
        <f t="shared" si="11"/>
        <v>0</v>
      </c>
      <c r="AH58" s="125">
        <f t="shared" si="12"/>
        <v>0</v>
      </c>
      <c r="AI58" s="125">
        <f t="shared" si="13"/>
        <v>0</v>
      </c>
      <c r="AJ58" s="125">
        <f t="shared" si="14"/>
        <v>0</v>
      </c>
      <c r="AK58" s="125">
        <f t="shared" si="15"/>
        <v>0</v>
      </c>
      <c r="AM58" s="58">
        <v>37</v>
      </c>
      <c r="AN58" s="32">
        <f t="shared" si="16"/>
        <v>0</v>
      </c>
      <c r="AO58" s="32">
        <f t="shared" si="17"/>
        <v>0</v>
      </c>
      <c r="AP58" s="58">
        <f>1+$B$51*(IF('Female Inactive'!$Q35&gt;=0, ((('Female Inactive'!$Q35)/7)/60), 0))^0.25</f>
        <v>0.95160221683010715</v>
      </c>
      <c r="AQ58" s="58">
        <f>1+$B$51*(IF('Female Barely'!$Q35&gt;=0, ((('Female Barely'!$Q35)/7)/60), 0))^0.25</f>
        <v>0.88209890954045345</v>
      </c>
      <c r="AR58" s="58">
        <f>1+$B$51*(IF('Female Somewhat'!$Q35&gt;=0, ((('Female Somewhat'!$Q35)/7)/60), 0))^0.25</f>
        <v>0.85305019461806642</v>
      </c>
      <c r="AS58" s="58">
        <f>1+$B$51*(IF('Female Active'!$Q35&gt;=0, ((('Female Active'!$Q35)/7)/60), 0))^0.25</f>
        <v>0.83522289478356759</v>
      </c>
      <c r="AT58" s="58">
        <f>1+$B$51*(IF('Female Highly'!$Q35&gt;=0, ((('Female Highly'!$Q35)/7)/60), 0))^0.25</f>
        <v>0.80660992019389843</v>
      </c>
      <c r="AV58" s="136">
        <f t="shared" si="18"/>
        <v>37</v>
      </c>
      <c r="AW58" s="136">
        <f t="shared" si="19"/>
        <v>0</v>
      </c>
      <c r="AX58" s="136">
        <f t="shared" si="20"/>
        <v>0</v>
      </c>
      <c r="AY58" s="58">
        <f t="shared" si="21"/>
        <v>1</v>
      </c>
      <c r="AZ58" s="58">
        <f t="shared" si="22"/>
        <v>0.92696180603574363</v>
      </c>
      <c r="BA58" s="58">
        <f t="shared" si="23"/>
        <v>0.89643569501095899</v>
      </c>
      <c r="BB58" s="58">
        <f t="shared" si="24"/>
        <v>0.87770171192516555</v>
      </c>
      <c r="BC58" s="58">
        <f t="shared" si="25"/>
        <v>0.84763350266333537</v>
      </c>
    </row>
    <row r="59" spans="1:55">
      <c r="A59" s="109" t="s">
        <v>385</v>
      </c>
      <c r="B59" s="58" t="s">
        <v>258</v>
      </c>
      <c r="C59" s="58" t="s">
        <v>259</v>
      </c>
      <c r="D59" s="58" t="s">
        <v>260</v>
      </c>
      <c r="E59" s="58" t="s">
        <v>48</v>
      </c>
      <c r="F59" s="58" t="s">
        <v>261</v>
      </c>
      <c r="G59" s="58"/>
      <c r="O59" s="58">
        <v>34</v>
      </c>
      <c r="P59" s="32">
        <f>F$32</f>
        <v>0</v>
      </c>
      <c r="Q59" s="32">
        <f t="shared" si="31"/>
        <v>1E-4</v>
      </c>
      <c r="R59" s="32">
        <f t="shared" si="31"/>
        <v>0</v>
      </c>
      <c r="S59" s="32">
        <f t="shared" si="31"/>
        <v>4.4999999999999998E-2</v>
      </c>
      <c r="T59" s="32">
        <f t="shared" si="31"/>
        <v>16.465599999999998</v>
      </c>
      <c r="U59" s="32">
        <f t="shared" si="31"/>
        <v>0</v>
      </c>
      <c r="V59" s="32">
        <f t="shared" si="31"/>
        <v>108.08369999999999</v>
      </c>
      <c r="W59" s="32">
        <f t="shared" si="31"/>
        <v>32.7712</v>
      </c>
      <c r="X59" s="58"/>
      <c r="Y59" s="125">
        <f t="shared" si="4"/>
        <v>0</v>
      </c>
      <c r="Z59" s="125">
        <f t="shared" si="5"/>
        <v>0</v>
      </c>
      <c r="AA59" s="125">
        <f t="shared" si="6"/>
        <v>0</v>
      </c>
      <c r="AB59" s="125">
        <f t="shared" si="7"/>
        <v>0</v>
      </c>
      <c r="AC59" s="125">
        <f t="shared" si="8"/>
        <v>0</v>
      </c>
      <c r="AD59" s="125">
        <f t="shared" si="9"/>
        <v>0</v>
      </c>
      <c r="AE59" s="58"/>
      <c r="AF59" s="125">
        <f t="shared" si="10"/>
        <v>0</v>
      </c>
      <c r="AG59" s="125">
        <f t="shared" si="11"/>
        <v>0</v>
      </c>
      <c r="AH59" s="125">
        <f t="shared" si="12"/>
        <v>0</v>
      </c>
      <c r="AI59" s="125">
        <f t="shared" si="13"/>
        <v>0</v>
      </c>
      <c r="AJ59" s="125">
        <f t="shared" si="14"/>
        <v>0</v>
      </c>
      <c r="AK59" s="125">
        <f t="shared" si="15"/>
        <v>0</v>
      </c>
      <c r="AM59" s="58">
        <v>38</v>
      </c>
      <c r="AN59" s="32">
        <f t="shared" si="16"/>
        <v>0</v>
      </c>
      <c r="AO59" s="32">
        <f t="shared" si="17"/>
        <v>0</v>
      </c>
      <c r="AP59" s="58">
        <f>1+$B$51*(IF('Female Inactive'!$Q36&gt;=0, ((('Female Inactive'!$Q36)/7)/60), 0))^0.25</f>
        <v>0.95092388105617454</v>
      </c>
      <c r="AQ59" s="58">
        <f>1+$B$51*(IF('Female Barely'!$Q36&gt;=0, ((('Female Barely'!$Q36)/7)/60), 0))^0.25</f>
        <v>0.88134992710457816</v>
      </c>
      <c r="AR59" s="58">
        <f>1+$B$51*(IF('Female Somewhat'!$Q36&gt;=0, ((('Female Somewhat'!$Q36)/7)/60), 0))^0.25</f>
        <v>0.85242268094975804</v>
      </c>
      <c r="AS59" s="58">
        <f>1+$B$51*(IF('Female Active'!$Q36&gt;=0, ((('Female Active'!$Q36)/7)/60), 0))^0.25</f>
        <v>0.83453478672527215</v>
      </c>
      <c r="AT59" s="58">
        <f>1+$B$51*(IF('Female Highly'!$Q36&gt;=0, ((('Female Highly'!$Q36)/7)/60), 0))^0.25</f>
        <v>0.80604459247563565</v>
      </c>
      <c r="AV59" s="136">
        <f t="shared" si="18"/>
        <v>38</v>
      </c>
      <c r="AW59" s="136">
        <f t="shared" si="19"/>
        <v>0</v>
      </c>
      <c r="AX59" s="136">
        <f t="shared" si="20"/>
        <v>0</v>
      </c>
      <c r="AY59" s="58">
        <f t="shared" si="21"/>
        <v>1</v>
      </c>
      <c r="AZ59" s="58">
        <f t="shared" si="22"/>
        <v>0.92683541202654218</v>
      </c>
      <c r="BA59" s="58">
        <f t="shared" si="23"/>
        <v>0.89641526302082886</v>
      </c>
      <c r="BB59" s="58">
        <f t="shared" si="24"/>
        <v>0.87760419456325878</v>
      </c>
      <c r="BC59" s="58">
        <f t="shared" si="25"/>
        <v>0.8476436532231959</v>
      </c>
    </row>
    <row r="60" spans="1:55">
      <c r="A60" s="58" t="s">
        <v>399</v>
      </c>
      <c r="B60" s="58">
        <v>0</v>
      </c>
      <c r="C60" s="58">
        <v>1</v>
      </c>
      <c r="D60" s="58">
        <v>2</v>
      </c>
      <c r="E60" s="58">
        <v>3</v>
      </c>
      <c r="F60" s="58">
        <v>4</v>
      </c>
      <c r="G60" s="58"/>
      <c r="O60" s="58">
        <v>35</v>
      </c>
      <c r="P60" s="32">
        <f>F$33</f>
        <v>0</v>
      </c>
      <c r="Q60" s="32">
        <f t="shared" ref="Q60:W64" si="32">G$33</f>
        <v>2.0000000000000001E-4</v>
      </c>
      <c r="R60" s="32">
        <f t="shared" si="32"/>
        <v>0</v>
      </c>
      <c r="S60" s="32">
        <f t="shared" si="32"/>
        <v>5.2499999999999998E-2</v>
      </c>
      <c r="T60" s="32">
        <f t="shared" si="32"/>
        <v>15.38</v>
      </c>
      <c r="U60" s="32">
        <f t="shared" si="32"/>
        <v>0</v>
      </c>
      <c r="V60" s="32">
        <f t="shared" si="32"/>
        <v>75.554199999999994</v>
      </c>
      <c r="W60" s="32">
        <f t="shared" si="32"/>
        <v>37.655500000000004</v>
      </c>
      <c r="X60" s="58"/>
      <c r="Y60" s="125">
        <f t="shared" si="4"/>
        <v>0</v>
      </c>
      <c r="Z60" s="125">
        <f t="shared" si="5"/>
        <v>0</v>
      </c>
      <c r="AA60" s="125">
        <f t="shared" si="6"/>
        <v>0</v>
      </c>
      <c r="AB60" s="125">
        <f t="shared" si="7"/>
        <v>0</v>
      </c>
      <c r="AC60" s="125">
        <f t="shared" si="8"/>
        <v>0</v>
      </c>
      <c r="AD60" s="125">
        <f t="shared" si="9"/>
        <v>0</v>
      </c>
      <c r="AE60" s="58"/>
      <c r="AF60" s="125">
        <f t="shared" si="10"/>
        <v>0</v>
      </c>
      <c r="AG60" s="125">
        <f t="shared" si="11"/>
        <v>0</v>
      </c>
      <c r="AH60" s="125">
        <f t="shared" si="12"/>
        <v>0</v>
      </c>
      <c r="AI60" s="125">
        <f t="shared" si="13"/>
        <v>0</v>
      </c>
      <c r="AJ60" s="125">
        <f t="shared" si="14"/>
        <v>0</v>
      </c>
      <c r="AK60" s="125">
        <f t="shared" si="15"/>
        <v>0</v>
      </c>
      <c r="AM60" s="58">
        <v>39</v>
      </c>
      <c r="AN60" s="32">
        <f t="shared" si="16"/>
        <v>0</v>
      </c>
      <c r="AO60" s="32">
        <f t="shared" si="17"/>
        <v>0</v>
      </c>
      <c r="AP60" s="58">
        <f>1+$B$51*(IF('Female Inactive'!$Q37&gt;=0, ((('Female Inactive'!$Q37)/7)/60), 0))^0.25</f>
        <v>0.95026671084472403</v>
      </c>
      <c r="AQ60" s="58">
        <f>1+$B$51*(IF('Female Barely'!$Q37&gt;=0, ((('Female Barely'!$Q37)/7)/60), 0))^0.25</f>
        <v>0.88066303053166528</v>
      </c>
      <c r="AR60" s="58">
        <f>1+$B$51*(IF('Female Somewhat'!$Q37&gt;=0, ((('Female Somewhat'!$Q37)/7)/60), 0))^0.25</f>
        <v>0.85186346874208518</v>
      </c>
      <c r="AS60" s="58">
        <f>1+$B$51*(IF('Female Active'!$Q37&gt;=0, ((('Female Active'!$Q37)/7)/60), 0))^0.25</f>
        <v>0.83391608629822933</v>
      </c>
      <c r="AT60" s="58">
        <f>1+$B$51*(IF('Female Highly'!$Q37&gt;=0, ((('Female Highly'!$Q37)/7)/60), 0))^0.25</f>
        <v>0.80554354860996102</v>
      </c>
      <c r="AV60" s="136">
        <f t="shared" si="18"/>
        <v>39</v>
      </c>
      <c r="AW60" s="136">
        <f t="shared" si="19"/>
        <v>0</v>
      </c>
      <c r="AX60" s="136">
        <f t="shared" si="20"/>
        <v>0</v>
      </c>
      <c r="AY60" s="58">
        <f t="shared" si="21"/>
        <v>1</v>
      </c>
      <c r="AZ60" s="58">
        <f t="shared" si="22"/>
        <v>0.92675353190980914</v>
      </c>
      <c r="BA60" s="58">
        <f t="shared" si="23"/>
        <v>0.89644671229705086</v>
      </c>
      <c r="BB60" s="58">
        <f t="shared" si="24"/>
        <v>0.87756003317945686</v>
      </c>
      <c r="BC60" s="58">
        <f t="shared" si="25"/>
        <v>0.84770258646005425</v>
      </c>
    </row>
    <row r="61" spans="1:55">
      <c r="A61" s="58" t="s">
        <v>373</v>
      </c>
      <c r="B61" s="93">
        <f>1+$B$51*B60^0.25</f>
        <v>1</v>
      </c>
      <c r="C61" s="93">
        <f>1+$B$51*C60^0.25</f>
        <v>0.91122441742015425</v>
      </c>
      <c r="D61" s="93">
        <f>1+$B$51*D60^0.25</f>
        <v>0.89442744555753584</v>
      </c>
      <c r="E61" s="93">
        <f>1+$B$51*E60^0.25</f>
        <v>0.88316476278194711</v>
      </c>
      <c r="F61" s="93">
        <f>1+$B$51*F60^0.25</f>
        <v>0.87445236710800955</v>
      </c>
      <c r="G61" s="58"/>
      <c r="O61" s="58">
        <v>36</v>
      </c>
      <c r="P61" s="32">
        <f>F$33</f>
        <v>0</v>
      </c>
      <c r="Q61" s="32">
        <f t="shared" si="32"/>
        <v>2.0000000000000001E-4</v>
      </c>
      <c r="R61" s="32">
        <f t="shared" si="32"/>
        <v>0</v>
      </c>
      <c r="S61" s="32">
        <f t="shared" si="32"/>
        <v>5.2499999999999998E-2</v>
      </c>
      <c r="T61" s="32">
        <f t="shared" si="32"/>
        <v>15.38</v>
      </c>
      <c r="U61" s="32">
        <f t="shared" si="32"/>
        <v>0</v>
      </c>
      <c r="V61" s="32">
        <f t="shared" si="32"/>
        <v>75.554199999999994</v>
      </c>
      <c r="W61" s="32">
        <f t="shared" si="32"/>
        <v>37.655500000000004</v>
      </c>
      <c r="X61" s="58"/>
      <c r="Y61" s="125">
        <f t="shared" si="4"/>
        <v>0</v>
      </c>
      <c r="Z61" s="125">
        <f t="shared" si="5"/>
        <v>0</v>
      </c>
      <c r="AA61" s="125">
        <f t="shared" si="6"/>
        <v>0</v>
      </c>
      <c r="AB61" s="125">
        <f t="shared" si="7"/>
        <v>0</v>
      </c>
      <c r="AC61" s="125">
        <f t="shared" si="8"/>
        <v>0</v>
      </c>
      <c r="AD61" s="125">
        <f t="shared" si="9"/>
        <v>0</v>
      </c>
      <c r="AE61" s="58"/>
      <c r="AF61" s="125">
        <f t="shared" si="10"/>
        <v>0</v>
      </c>
      <c r="AG61" s="125">
        <f t="shared" si="11"/>
        <v>0</v>
      </c>
      <c r="AH61" s="125">
        <f t="shared" si="12"/>
        <v>0</v>
      </c>
      <c r="AI61" s="125">
        <f t="shared" si="13"/>
        <v>0</v>
      </c>
      <c r="AJ61" s="125">
        <f t="shared" si="14"/>
        <v>0</v>
      </c>
      <c r="AK61" s="125">
        <f t="shared" si="15"/>
        <v>0</v>
      </c>
      <c r="AM61" s="58">
        <v>40</v>
      </c>
      <c r="AN61" s="32">
        <f t="shared" si="16"/>
        <v>1E-4</v>
      </c>
      <c r="AO61" s="32">
        <f t="shared" si="17"/>
        <v>0</v>
      </c>
      <c r="AP61" s="58">
        <f>1+$B$51*(IF('Female Inactive'!$Q38&gt;=0, ((('Female Inactive'!$Q38)/7)/60), 0))^0.25</f>
        <v>0.94963683014987332</v>
      </c>
      <c r="AQ61" s="58">
        <f>1+$B$51*(IF('Female Barely'!$Q38&gt;=0, ((('Female Barely'!$Q38)/7)/60), 0))^0.25</f>
        <v>0.88004118858420588</v>
      </c>
      <c r="AR61" s="58">
        <f>1+$B$51*(IF('Female Somewhat'!$Q38&gt;=0, ((('Female Somewhat'!$Q38)/7)/60), 0))^0.25</f>
        <v>0.85137509287081892</v>
      </c>
      <c r="AS61" s="58">
        <f>1+$B$51*(IF('Female Active'!$Q38&gt;=0, ((('Female Active'!$Q38)/7)/60), 0))^0.25</f>
        <v>0.83336949357648205</v>
      </c>
      <c r="AT61" s="58">
        <f>1+$B$51*(IF('Female Highly'!$Q38&gt;=0, ((('Female Highly'!$Q38)/7)/60), 0))^0.25</f>
        <v>0.80510875116137981</v>
      </c>
      <c r="AV61" s="136">
        <f t="shared" si="18"/>
        <v>40</v>
      </c>
      <c r="AW61" s="136">
        <f t="shared" si="19"/>
        <v>1E-4</v>
      </c>
      <c r="AX61" s="136">
        <f t="shared" si="20"/>
        <v>0</v>
      </c>
      <c r="AY61" s="58">
        <f t="shared" si="21"/>
        <v>1</v>
      </c>
      <c r="AZ61" s="58">
        <f t="shared" si="22"/>
        <v>0.92671341363762849</v>
      </c>
      <c r="BA61" s="58">
        <f t="shared" si="23"/>
        <v>0.89652703627391261</v>
      </c>
      <c r="BB61" s="58">
        <f t="shared" si="24"/>
        <v>0.87756652555794223</v>
      </c>
      <c r="BC61" s="58">
        <f t="shared" si="25"/>
        <v>0.84780699905490831</v>
      </c>
    </row>
    <row r="62" spans="1:55">
      <c r="A62" s="58"/>
      <c r="B62" s="93"/>
      <c r="C62" s="93"/>
      <c r="D62" s="93"/>
      <c r="E62" s="93"/>
      <c r="F62" s="93"/>
      <c r="G62" s="58"/>
      <c r="O62" s="58">
        <v>37</v>
      </c>
      <c r="P62" s="32">
        <f>F$33</f>
        <v>0</v>
      </c>
      <c r="Q62" s="32">
        <f t="shared" si="32"/>
        <v>2.0000000000000001E-4</v>
      </c>
      <c r="R62" s="32">
        <f t="shared" si="32"/>
        <v>0</v>
      </c>
      <c r="S62" s="32">
        <f t="shared" si="32"/>
        <v>5.2499999999999998E-2</v>
      </c>
      <c r="T62" s="32">
        <f t="shared" si="32"/>
        <v>15.38</v>
      </c>
      <c r="U62" s="32">
        <f t="shared" si="32"/>
        <v>0</v>
      </c>
      <c r="V62" s="32">
        <f t="shared" si="32"/>
        <v>75.554199999999994</v>
      </c>
      <c r="W62" s="32">
        <f t="shared" si="32"/>
        <v>37.655500000000004</v>
      </c>
      <c r="X62" s="58"/>
      <c r="Y62" s="125">
        <f t="shared" si="4"/>
        <v>0</v>
      </c>
      <c r="Z62" s="125">
        <f t="shared" si="5"/>
        <v>0</v>
      </c>
      <c r="AA62" s="125">
        <f t="shared" si="6"/>
        <v>0</v>
      </c>
      <c r="AB62" s="125">
        <f t="shared" si="7"/>
        <v>0</v>
      </c>
      <c r="AC62" s="125">
        <f t="shared" si="8"/>
        <v>0</v>
      </c>
      <c r="AD62" s="125">
        <f t="shared" si="9"/>
        <v>0</v>
      </c>
      <c r="AE62" s="58"/>
      <c r="AF62" s="125">
        <f t="shared" si="10"/>
        <v>0</v>
      </c>
      <c r="AG62" s="125">
        <f t="shared" si="11"/>
        <v>0</v>
      </c>
      <c r="AH62" s="125">
        <f t="shared" si="12"/>
        <v>0</v>
      </c>
      <c r="AI62" s="125">
        <f t="shared" si="13"/>
        <v>0</v>
      </c>
      <c r="AJ62" s="125">
        <f t="shared" si="14"/>
        <v>0</v>
      </c>
      <c r="AK62" s="125">
        <f t="shared" si="15"/>
        <v>0</v>
      </c>
      <c r="AM62" s="58">
        <v>41</v>
      </c>
      <c r="AN62" s="32">
        <f t="shared" si="16"/>
        <v>1E-4</v>
      </c>
      <c r="AO62" s="32">
        <f t="shared" si="17"/>
        <v>0</v>
      </c>
      <c r="AP62" s="58">
        <f>1+$B$51*(IF('Female Inactive'!$Q39&gt;=0, ((('Female Inactive'!$Q39)/7)/60), 0))^0.25</f>
        <v>0.94903946304882481</v>
      </c>
      <c r="AQ62" s="58">
        <f>1+$B$51*(IF('Female Barely'!$Q39&gt;=0, ((('Female Barely'!$Q39)/7)/60), 0))^0.25</f>
        <v>0.87948742289944848</v>
      </c>
      <c r="AR62" s="58">
        <f>1+$B$51*(IF('Female Somewhat'!$Q39&gt;=0, ((('Female Somewhat'!$Q39)/7)/60), 0))^0.25</f>
        <v>0.85096025088190219</v>
      </c>
      <c r="AS62" s="58">
        <f>1+$B$51*(IF('Female Active'!$Q39&gt;=0, ((('Female Active'!$Q39)/7)/60), 0))^0.25</f>
        <v>0.83289784259088961</v>
      </c>
      <c r="AT62" s="58">
        <f>1+$B$51*(IF('Female Highly'!$Q39&gt;=0, ((('Female Highly'!$Q39)/7)/60), 0))^0.25</f>
        <v>0.80474229377014717</v>
      </c>
      <c r="AV62" s="136">
        <f t="shared" si="18"/>
        <v>41</v>
      </c>
      <c r="AW62" s="136">
        <f t="shared" si="19"/>
        <v>1E-4</v>
      </c>
      <c r="AX62" s="136">
        <f t="shared" si="20"/>
        <v>0</v>
      </c>
      <c r="AY62" s="58">
        <f t="shared" si="21"/>
        <v>1</v>
      </c>
      <c r="AZ62" s="58">
        <f t="shared" si="22"/>
        <v>0.92671322652280674</v>
      </c>
      <c r="BA62" s="58">
        <f t="shared" si="23"/>
        <v>0.89665423200438954</v>
      </c>
      <c r="BB62" s="58">
        <f t="shared" si="24"/>
        <v>0.87762192724333521</v>
      </c>
      <c r="BC62" s="58">
        <f t="shared" si="25"/>
        <v>0.84795451095877761</v>
      </c>
    </row>
    <row r="63" spans="1:55">
      <c r="A63" s="58" t="s">
        <v>59</v>
      </c>
      <c r="B63" s="93"/>
      <c r="C63" s="93"/>
      <c r="D63" s="93"/>
      <c r="E63" s="93"/>
      <c r="F63" s="93"/>
      <c r="G63" s="58"/>
      <c r="O63" s="58">
        <v>38</v>
      </c>
      <c r="P63" s="32">
        <f>F$33</f>
        <v>0</v>
      </c>
      <c r="Q63" s="32">
        <f t="shared" si="32"/>
        <v>2.0000000000000001E-4</v>
      </c>
      <c r="R63" s="32">
        <f t="shared" si="32"/>
        <v>0</v>
      </c>
      <c r="S63" s="32">
        <f t="shared" si="32"/>
        <v>5.2499999999999998E-2</v>
      </c>
      <c r="T63" s="32">
        <f t="shared" si="32"/>
        <v>15.38</v>
      </c>
      <c r="U63" s="32">
        <f t="shared" si="32"/>
        <v>0</v>
      </c>
      <c r="V63" s="32">
        <f t="shared" si="32"/>
        <v>75.554199999999994</v>
      </c>
      <c r="W63" s="32">
        <f t="shared" si="32"/>
        <v>37.655500000000004</v>
      </c>
      <c r="X63" s="58"/>
      <c r="Y63" s="125">
        <f t="shared" si="4"/>
        <v>0</v>
      </c>
      <c r="Z63" s="125">
        <f t="shared" si="5"/>
        <v>0</v>
      </c>
      <c r="AA63" s="125">
        <f t="shared" si="6"/>
        <v>0</v>
      </c>
      <c r="AB63" s="125">
        <f t="shared" si="7"/>
        <v>0</v>
      </c>
      <c r="AC63" s="125">
        <f t="shared" si="8"/>
        <v>0</v>
      </c>
      <c r="AD63" s="125">
        <f t="shared" si="9"/>
        <v>0</v>
      </c>
      <c r="AE63" s="58"/>
      <c r="AF63" s="125">
        <f t="shared" si="10"/>
        <v>0</v>
      </c>
      <c r="AG63" s="125">
        <f t="shared" si="11"/>
        <v>0</v>
      </c>
      <c r="AH63" s="125">
        <f t="shared" si="12"/>
        <v>0</v>
      </c>
      <c r="AI63" s="125">
        <f t="shared" si="13"/>
        <v>0</v>
      </c>
      <c r="AJ63" s="125">
        <f t="shared" si="14"/>
        <v>0</v>
      </c>
      <c r="AK63" s="125">
        <f t="shared" si="15"/>
        <v>0</v>
      </c>
      <c r="AM63" s="58">
        <v>42</v>
      </c>
      <c r="AN63" s="32">
        <f t="shared" si="16"/>
        <v>1E-4</v>
      </c>
      <c r="AO63" s="32">
        <f t="shared" si="17"/>
        <v>0</v>
      </c>
      <c r="AP63" s="58">
        <f>1+$B$51*(IF('Female Inactive'!$Q40&gt;=0, ((('Female Inactive'!$Q40)/7)/60), 0))^0.25</f>
        <v>0.94847914367604791</v>
      </c>
      <c r="AQ63" s="58">
        <f>1+$B$51*(IF('Female Barely'!$Q40&gt;=0, ((('Female Barely'!$Q40)/7)/60), 0))^0.25</f>
        <v>0.8790048641962418</v>
      </c>
      <c r="AR63" s="58">
        <f>1+$B$51*(IF('Female Somewhat'!$Q40&gt;=0, ((('Female Somewhat'!$Q40)/7)/60), 0))^0.25</f>
        <v>0.85062184203285707</v>
      </c>
      <c r="AS63" s="58">
        <f>1+$B$51*(IF('Female Active'!$Q40&gt;=0, ((('Female Active'!$Q40)/7)/60), 0))^0.25</f>
        <v>0.83250413913496812</v>
      </c>
      <c r="AT63" s="58">
        <f>1+$B$51*(IF('Female Highly'!$Q40&gt;=0, ((('Female Highly'!$Q40)/7)/60), 0))^0.25</f>
        <v>0.80444642219301732</v>
      </c>
      <c r="AV63" s="136">
        <f t="shared" si="18"/>
        <v>42</v>
      </c>
      <c r="AW63" s="136">
        <f t="shared" si="19"/>
        <v>1E-4</v>
      </c>
      <c r="AX63" s="136">
        <f t="shared" si="20"/>
        <v>0</v>
      </c>
      <c r="AY63" s="58">
        <f t="shared" si="21"/>
        <v>1</v>
      </c>
      <c r="AZ63" s="58">
        <f t="shared" si="22"/>
        <v>0.9267519165360425</v>
      </c>
      <c r="BA63" s="58">
        <f t="shared" si="23"/>
        <v>0.89682714449163059</v>
      </c>
      <c r="BB63" s="58">
        <f t="shared" si="24"/>
        <v>0.87772529811083444</v>
      </c>
      <c r="BC63" s="58">
        <f t="shared" si="25"/>
        <v>0.84814350168544683</v>
      </c>
    </row>
    <row r="64" spans="1:55">
      <c r="A64" s="109" t="s">
        <v>407</v>
      </c>
      <c r="B64" s="58" t="str">
        <f>B59</f>
        <v>Sedentary</v>
      </c>
      <c r="C64" s="58" t="str">
        <f>C59</f>
        <v>Barely</v>
      </c>
      <c r="D64" s="58" t="str">
        <f>D59</f>
        <v>Somewhat</v>
      </c>
      <c r="E64" s="58" t="str">
        <f>E59</f>
        <v>Active</v>
      </c>
      <c r="F64" s="58" t="str">
        <f>F59</f>
        <v>Highly</v>
      </c>
      <c r="G64" s="58"/>
      <c r="O64" s="58">
        <v>39</v>
      </c>
      <c r="P64" s="32">
        <f>F$33</f>
        <v>0</v>
      </c>
      <c r="Q64" s="32">
        <f t="shared" si="32"/>
        <v>2.0000000000000001E-4</v>
      </c>
      <c r="R64" s="32">
        <f t="shared" si="32"/>
        <v>0</v>
      </c>
      <c r="S64" s="32">
        <f t="shared" si="32"/>
        <v>5.2499999999999998E-2</v>
      </c>
      <c r="T64" s="32">
        <f t="shared" si="32"/>
        <v>15.38</v>
      </c>
      <c r="U64" s="32">
        <f t="shared" si="32"/>
        <v>0</v>
      </c>
      <c r="V64" s="32">
        <f t="shared" si="32"/>
        <v>75.554199999999994</v>
      </c>
      <c r="W64" s="32">
        <f t="shared" si="32"/>
        <v>37.655500000000004</v>
      </c>
      <c r="X64" s="58"/>
      <c r="Y64" s="125">
        <f t="shared" si="4"/>
        <v>0</v>
      </c>
      <c r="Z64" s="125">
        <f t="shared" si="5"/>
        <v>0</v>
      </c>
      <c r="AA64" s="125">
        <f t="shared" si="6"/>
        <v>0</v>
      </c>
      <c r="AB64" s="125">
        <f t="shared" si="7"/>
        <v>0</v>
      </c>
      <c r="AC64" s="125">
        <f t="shared" si="8"/>
        <v>0</v>
      </c>
      <c r="AD64" s="125">
        <f t="shared" si="9"/>
        <v>0</v>
      </c>
      <c r="AE64" s="58"/>
      <c r="AF64" s="125">
        <f t="shared" si="10"/>
        <v>0</v>
      </c>
      <c r="AG64" s="125">
        <f t="shared" si="11"/>
        <v>0</v>
      </c>
      <c r="AH64" s="125">
        <f t="shared" si="12"/>
        <v>0</v>
      </c>
      <c r="AI64" s="125">
        <f t="shared" si="13"/>
        <v>0</v>
      </c>
      <c r="AJ64" s="125">
        <f t="shared" si="14"/>
        <v>0</v>
      </c>
      <c r="AK64" s="125">
        <f t="shared" si="15"/>
        <v>0</v>
      </c>
      <c r="AM64" s="58">
        <v>43</v>
      </c>
      <c r="AN64" s="32">
        <f t="shared" si="16"/>
        <v>1E-4</v>
      </c>
      <c r="AO64" s="32">
        <f t="shared" si="17"/>
        <v>0</v>
      </c>
      <c r="AP64" s="58">
        <f>1+$B$51*(IF('Female Inactive'!$Q41&gt;=0, ((('Female Inactive'!$Q41)/7)/60), 0))^0.25</f>
        <v>0.94795989921721324</v>
      </c>
      <c r="AQ64" s="58">
        <f>1+$B$51*(IF('Female Barely'!$Q41&gt;=0, ((('Female Barely'!$Q41)/7)/60), 0))^0.25</f>
        <v>0.87859680974601773</v>
      </c>
      <c r="AR64" s="58">
        <f>1+$B$51*(IF('Female Somewhat'!$Q41&gt;=0, ((('Female Somewhat'!$Q41)/7)/60), 0))^0.25</f>
        <v>0.85036301001612524</v>
      </c>
      <c r="AS64" s="58">
        <f>1+$B$51*(IF('Female Active'!$Q41&gt;=0, ((('Female Active'!$Q41)/7)/60), 0))^0.25</f>
        <v>0.83219160146439752</v>
      </c>
      <c r="AT64" s="58">
        <f>1+$B$51*(IF('Female Highly'!$Q41&gt;=0, ((('Female Highly'!$Q41)/7)/60), 0))^0.25</f>
        <v>0.80422355743917806</v>
      </c>
      <c r="AV64" s="136">
        <f t="shared" si="18"/>
        <v>43</v>
      </c>
      <c r="AW64" s="136">
        <f t="shared" si="19"/>
        <v>1E-4</v>
      </c>
      <c r="AX64" s="136">
        <f t="shared" si="20"/>
        <v>0</v>
      </c>
      <c r="AY64" s="58">
        <f t="shared" si="21"/>
        <v>1</v>
      </c>
      <c r="AZ64" s="58">
        <f t="shared" si="22"/>
        <v>0.92682908894303151</v>
      </c>
      <c r="BA64" s="58">
        <f t="shared" si="23"/>
        <v>0.89704533991186808</v>
      </c>
      <c r="BB64" s="58">
        <f t="shared" si="24"/>
        <v>0.87787637657625339</v>
      </c>
      <c r="BC64" s="58">
        <f t="shared" si="25"/>
        <v>0.84837297242559861</v>
      </c>
    </row>
    <row r="65" spans="1:55">
      <c r="A65" s="58" t="str">
        <f>A60</f>
        <v>MET/h day</v>
      </c>
      <c r="B65" s="93">
        <f>D87</f>
        <v>0</v>
      </c>
      <c r="C65" s="93">
        <f>(D88/7)/60</f>
        <v>0.90490285714285712</v>
      </c>
      <c r="D65" s="93">
        <f>(D89/7)/60</f>
        <v>3.260507142857143</v>
      </c>
      <c r="E65" s="93">
        <f>(D90/7)/60</f>
        <v>8.2207071428571439</v>
      </c>
      <c r="F65" s="93">
        <f>(D91/7)/60</f>
        <v>21.871795238095238</v>
      </c>
      <c r="G65" s="58"/>
      <c r="O65" s="58">
        <v>40</v>
      </c>
      <c r="P65" s="32">
        <f>F$34</f>
        <v>1E-4</v>
      </c>
      <c r="Q65" s="32">
        <f t="shared" ref="Q65:W69" si="33">G$34</f>
        <v>4.0000000000000002E-4</v>
      </c>
      <c r="R65" s="32">
        <f t="shared" si="33"/>
        <v>0</v>
      </c>
      <c r="S65" s="32">
        <f t="shared" si="33"/>
        <v>6.7699999999999996E-2</v>
      </c>
      <c r="T65" s="32">
        <f t="shared" si="33"/>
        <v>14.906499999999999</v>
      </c>
      <c r="U65" s="32">
        <f t="shared" si="33"/>
        <v>0</v>
      </c>
      <c r="V65" s="32">
        <f t="shared" si="33"/>
        <v>66.789199999999994</v>
      </c>
      <c r="W65" s="32">
        <f t="shared" si="33"/>
        <v>42.709899999999998</v>
      </c>
      <c r="X65" s="58"/>
      <c r="Y65" s="125">
        <f t="shared" si="4"/>
        <v>1E-4</v>
      </c>
      <c r="Z65" s="125">
        <f t="shared" si="5"/>
        <v>1E-4</v>
      </c>
      <c r="AA65" s="125">
        <f t="shared" si="6"/>
        <v>9.1689758627415684E-5</v>
      </c>
      <c r="AB65" s="125">
        <f t="shared" si="7"/>
        <v>8.8106390319485852E-5</v>
      </c>
      <c r="AC65" s="125">
        <f t="shared" si="8"/>
        <v>8.5114421089725438E-5</v>
      </c>
      <c r="AD65" s="125">
        <f t="shared" si="9"/>
        <v>8.151969355172155E-5</v>
      </c>
      <c r="AE65" s="58"/>
      <c r="AF65" s="125">
        <f t="shared" si="10"/>
        <v>0</v>
      </c>
      <c r="AG65" s="125">
        <f t="shared" si="11"/>
        <v>0</v>
      </c>
      <c r="AH65" s="125">
        <f t="shared" si="12"/>
        <v>0</v>
      </c>
      <c r="AI65" s="125">
        <f t="shared" si="13"/>
        <v>0</v>
      </c>
      <c r="AJ65" s="125">
        <f t="shared" si="14"/>
        <v>0</v>
      </c>
      <c r="AK65" s="125">
        <f t="shared" si="15"/>
        <v>0</v>
      </c>
      <c r="AM65" s="58">
        <v>44</v>
      </c>
      <c r="AN65" s="32">
        <f t="shared" si="16"/>
        <v>1E-4</v>
      </c>
      <c r="AO65" s="32">
        <f t="shared" si="17"/>
        <v>0</v>
      </c>
      <c r="AP65" s="58">
        <f>1+$B$51*(IF('Female Inactive'!$Q42&gt;=0, ((('Female Inactive'!$Q42)/7)/60), 0))^0.25</f>
        <v>0.94748540942302328</v>
      </c>
      <c r="AQ65" s="58">
        <f>1+$B$51*(IF('Female Barely'!$Q42&gt;=0, ((('Female Barely'!$Q42)/7)/60), 0))^0.25</f>
        <v>0.87826678394024449</v>
      </c>
      <c r="AR65" s="58">
        <f>1+$B$51*(IF('Female Somewhat'!$Q42&gt;=0, ((('Female Somewhat'!$Q42)/7)/60), 0))^0.25</f>
        <v>0.85018719067423798</v>
      </c>
      <c r="AS65" s="58">
        <f>1+$B$51*(IF('Female Active'!$Q42&gt;=0, ((('Female Active'!$Q42)/7)/60), 0))^0.25</f>
        <v>0.83196370500070427</v>
      </c>
      <c r="AT65" s="58">
        <f>1+$B$51*(IF('Female Highly'!$Q42&gt;=0, ((('Female Highly'!$Q42)/7)/60), 0))^0.25</f>
        <v>0.80407632152184949</v>
      </c>
      <c r="AV65" s="136">
        <f t="shared" si="18"/>
        <v>44</v>
      </c>
      <c r="AW65" s="136">
        <f t="shared" si="19"/>
        <v>1E-4</v>
      </c>
      <c r="AX65" s="136">
        <f t="shared" si="20"/>
        <v>0</v>
      </c>
      <c r="AY65" s="58">
        <f t="shared" si="21"/>
        <v>1</v>
      </c>
      <c r="AZ65" s="58">
        <f t="shared" si="22"/>
        <v>0.92694491672971524</v>
      </c>
      <c r="BA65" s="58">
        <f t="shared" si="23"/>
        <v>0.8973090057312485</v>
      </c>
      <c r="BB65" s="58">
        <f t="shared" si="24"/>
        <v>0.87807547929137331</v>
      </c>
      <c r="BC65" s="58">
        <f t="shared" si="25"/>
        <v>0.84864243135046946</v>
      </c>
    </row>
    <row r="66" spans="1:55">
      <c r="A66" s="58" t="str">
        <f>A61</f>
        <v>RR</v>
      </c>
      <c r="B66" s="93">
        <f>1+$B$51*B65^0.25</f>
        <v>1</v>
      </c>
      <c r="C66" s="93">
        <f>1+$B$51*C65^0.25</f>
        <v>0.91341472894258546</v>
      </c>
      <c r="D66" s="93">
        <f>1+$B$51*D65^0.25</f>
        <v>0.88070703857844113</v>
      </c>
      <c r="E66" s="93">
        <f>1+$B$51*E65^0.25</f>
        <v>0.84967859536522505</v>
      </c>
      <c r="F66" s="93">
        <f>1+$B$51*F65^0.25</f>
        <v>0.8080161755607681</v>
      </c>
      <c r="G66" s="58"/>
      <c r="O66" s="58">
        <v>41</v>
      </c>
      <c r="P66" s="32">
        <f>F$34</f>
        <v>1E-4</v>
      </c>
      <c r="Q66" s="32">
        <f t="shared" si="33"/>
        <v>4.0000000000000002E-4</v>
      </c>
      <c r="R66" s="32">
        <f t="shared" si="33"/>
        <v>0</v>
      </c>
      <c r="S66" s="32">
        <f t="shared" si="33"/>
        <v>6.7699999999999996E-2</v>
      </c>
      <c r="T66" s="32">
        <f t="shared" si="33"/>
        <v>14.906499999999999</v>
      </c>
      <c r="U66" s="32">
        <f t="shared" si="33"/>
        <v>0</v>
      </c>
      <c r="V66" s="32">
        <f t="shared" si="33"/>
        <v>66.789199999999994</v>
      </c>
      <c r="W66" s="32">
        <f t="shared" si="33"/>
        <v>42.709899999999998</v>
      </c>
      <c r="X66" s="58"/>
      <c r="Y66" s="125">
        <f t="shared" si="4"/>
        <v>1E-4</v>
      </c>
      <c r="Z66" s="125">
        <f t="shared" si="5"/>
        <v>1E-4</v>
      </c>
      <c r="AA66" s="125">
        <f t="shared" si="6"/>
        <v>9.1689758627415684E-5</v>
      </c>
      <c r="AB66" s="125">
        <f t="shared" si="7"/>
        <v>8.8106390319485852E-5</v>
      </c>
      <c r="AC66" s="125">
        <f t="shared" si="8"/>
        <v>8.5114421089725438E-5</v>
      </c>
      <c r="AD66" s="125">
        <f t="shared" si="9"/>
        <v>8.151969355172155E-5</v>
      </c>
      <c r="AE66" s="58"/>
      <c r="AF66" s="125">
        <f t="shared" si="10"/>
        <v>0</v>
      </c>
      <c r="AG66" s="125">
        <f t="shared" si="11"/>
        <v>0</v>
      </c>
      <c r="AH66" s="125">
        <f t="shared" si="12"/>
        <v>0</v>
      </c>
      <c r="AI66" s="125">
        <f t="shared" si="13"/>
        <v>0</v>
      </c>
      <c r="AJ66" s="125">
        <f t="shared" si="14"/>
        <v>0</v>
      </c>
      <c r="AK66" s="125">
        <f t="shared" si="15"/>
        <v>0</v>
      </c>
      <c r="AM66" s="58">
        <v>45</v>
      </c>
      <c r="AN66" s="32">
        <f t="shared" si="16"/>
        <v>1E-4</v>
      </c>
      <c r="AO66" s="32">
        <f t="shared" si="17"/>
        <v>0</v>
      </c>
      <c r="AP66" s="58">
        <f>1+$B$51*(IF('Female Inactive'!$Q43&gt;=0, ((('Female Inactive'!$Q43)/7)/60), 0))^0.25</f>
        <v>0.9470591473236899</v>
      </c>
      <c r="AQ66" s="58">
        <f>1+$B$51*(IF('Female Barely'!$Q43&gt;=0, ((('Female Barely'!$Q43)/7)/60), 0))^0.25</f>
        <v>0.87801860403955434</v>
      </c>
      <c r="AR66" s="58">
        <f>1+$B$51*(IF('Female Somewhat'!$Q43&gt;=0, ((('Female Somewhat'!$Q43)/7)/60), 0))^0.25</f>
        <v>0.85009816628483115</v>
      </c>
      <c r="AS66" s="58">
        <f>1+$B$51*(IF('Female Active'!$Q43&gt;=0, ((('Female Active'!$Q43)/7)/60), 0))^0.25</f>
        <v>0.83182423235577918</v>
      </c>
      <c r="AT66" s="58">
        <f>1+$B$51*(IF('Female Highly'!$Q43&gt;=0, ((('Female Highly'!$Q43)/7)/60), 0))^0.25</f>
        <v>0.80400756644310523</v>
      </c>
      <c r="AV66" s="136">
        <f t="shared" si="18"/>
        <v>45</v>
      </c>
      <c r="AW66" s="136">
        <f t="shared" si="19"/>
        <v>1E-4</v>
      </c>
      <c r="AX66" s="136">
        <f t="shared" si="20"/>
        <v>0</v>
      </c>
      <c r="AY66" s="58">
        <f t="shared" si="21"/>
        <v>1</v>
      </c>
      <c r="AZ66" s="58">
        <f t="shared" si="22"/>
        <v>0.92710007238804637</v>
      </c>
      <c r="BA66" s="58">
        <f t="shared" si="23"/>
        <v>0.89761887490040893</v>
      </c>
      <c r="BB66" s="58">
        <f t="shared" si="24"/>
        <v>0.87832342331146374</v>
      </c>
      <c r="BC66" s="58">
        <f t="shared" si="25"/>
        <v>0.8489517985388384</v>
      </c>
    </row>
    <row r="67" spans="1:55">
      <c r="A67" s="58"/>
      <c r="B67" s="93"/>
      <c r="C67" s="93"/>
      <c r="D67" s="93"/>
      <c r="E67" s="93"/>
      <c r="F67" s="93"/>
      <c r="G67" s="58"/>
      <c r="O67" s="58">
        <v>42</v>
      </c>
      <c r="P67" s="32">
        <f>F$34</f>
        <v>1E-4</v>
      </c>
      <c r="Q67" s="32">
        <f t="shared" si="33"/>
        <v>4.0000000000000002E-4</v>
      </c>
      <c r="R67" s="32">
        <f t="shared" si="33"/>
        <v>0</v>
      </c>
      <c r="S67" s="32">
        <f t="shared" si="33"/>
        <v>6.7699999999999996E-2</v>
      </c>
      <c r="T67" s="32">
        <f t="shared" si="33"/>
        <v>14.906499999999999</v>
      </c>
      <c r="U67" s="32">
        <f t="shared" si="33"/>
        <v>0</v>
      </c>
      <c r="V67" s="32">
        <f t="shared" si="33"/>
        <v>66.789199999999994</v>
      </c>
      <c r="W67" s="32">
        <f t="shared" si="33"/>
        <v>42.709899999999998</v>
      </c>
      <c r="X67" s="58"/>
      <c r="Y67" s="125">
        <f t="shared" si="4"/>
        <v>1E-4</v>
      </c>
      <c r="Z67" s="125">
        <f t="shared" si="5"/>
        <v>1E-4</v>
      </c>
      <c r="AA67" s="125">
        <f t="shared" si="6"/>
        <v>9.1689758627415684E-5</v>
      </c>
      <c r="AB67" s="125">
        <f t="shared" si="7"/>
        <v>8.8106390319485852E-5</v>
      </c>
      <c r="AC67" s="125">
        <f t="shared" si="8"/>
        <v>8.5114421089725438E-5</v>
      </c>
      <c r="AD67" s="125">
        <f t="shared" si="9"/>
        <v>8.151969355172155E-5</v>
      </c>
      <c r="AE67" s="58"/>
      <c r="AF67" s="125">
        <f t="shared" si="10"/>
        <v>0</v>
      </c>
      <c r="AG67" s="125">
        <f t="shared" si="11"/>
        <v>0</v>
      </c>
      <c r="AH67" s="125">
        <f t="shared" si="12"/>
        <v>0</v>
      </c>
      <c r="AI67" s="125">
        <f t="shared" si="13"/>
        <v>0</v>
      </c>
      <c r="AJ67" s="125">
        <f t="shared" si="14"/>
        <v>0</v>
      </c>
      <c r="AK67" s="125">
        <f t="shared" si="15"/>
        <v>0</v>
      </c>
      <c r="AM67" s="58">
        <v>46</v>
      </c>
      <c r="AN67" s="32">
        <f t="shared" si="16"/>
        <v>1E-4</v>
      </c>
      <c r="AO67" s="32">
        <f t="shared" si="17"/>
        <v>0</v>
      </c>
      <c r="AP67" s="58">
        <f>1+$B$51*(IF('Female Inactive'!$Q44&gt;=0, ((('Female Inactive'!$Q44)/7)/60), 0))^0.25</f>
        <v>0.94668450634415624</v>
      </c>
      <c r="AQ67" s="58">
        <f>1+$B$51*(IF('Female Barely'!$Q44&gt;=0, ((('Female Barely'!$Q44)/7)/60), 0))^0.25</f>
        <v>0.87785645356695219</v>
      </c>
      <c r="AR67" s="58">
        <f>1+$B$51*(IF('Female Somewhat'!$Q44&gt;=0, ((('Female Somewhat'!$Q44)/7)/60), 0))^0.25</f>
        <v>0.85010012836086446</v>
      </c>
      <c r="AS67" s="58">
        <f>1+$B$51*(IF('Female Active'!$Q44&gt;=0, ((('Female Active'!$Q44)/7)/60), 0))^0.25</f>
        <v>0.83177733027353318</v>
      </c>
      <c r="AT67" s="58">
        <f>1+$B$51*(IF('Female Highly'!$Q44&gt;=0, ((('Female Highly'!$Q44)/7)/60), 0))^0.25</f>
        <v>0.8040204071549264</v>
      </c>
      <c r="AV67" s="136">
        <f t="shared" si="18"/>
        <v>46</v>
      </c>
      <c r="AW67" s="136">
        <f t="shared" si="19"/>
        <v>1E-4</v>
      </c>
      <c r="AX67" s="136">
        <f t="shared" si="20"/>
        <v>0</v>
      </c>
      <c r="AY67" s="58">
        <f t="shared" si="21"/>
        <v>1</v>
      </c>
      <c r="AZ67" s="58">
        <f t="shared" si="22"/>
        <v>0.92729568053986677</v>
      </c>
      <c r="BA67" s="58">
        <f t="shared" si="23"/>
        <v>0.89797617122067952</v>
      </c>
      <c r="BB67" s="58">
        <f t="shared" si="24"/>
        <v>0.87862146755272885</v>
      </c>
      <c r="BC67" s="58">
        <f t="shared" si="25"/>
        <v>0.84930132664771218</v>
      </c>
    </row>
    <row r="68" spans="1:55">
      <c r="A68" s="109" t="s">
        <v>408</v>
      </c>
      <c r="B68" s="58" t="str">
        <f>B59</f>
        <v>Sedentary</v>
      </c>
      <c r="C68" s="58" t="str">
        <f>C59</f>
        <v>Barely</v>
      </c>
      <c r="D68" s="58" t="str">
        <f>D59</f>
        <v>Somewhat</v>
      </c>
      <c r="E68" s="58" t="str">
        <f>E59</f>
        <v>Active</v>
      </c>
      <c r="F68" s="58" t="str">
        <f>F59</f>
        <v>Highly</v>
      </c>
      <c r="G68" s="58"/>
      <c r="O68" s="58">
        <v>43</v>
      </c>
      <c r="P68" s="32">
        <f>F$34</f>
        <v>1E-4</v>
      </c>
      <c r="Q68" s="32">
        <f t="shared" si="33"/>
        <v>4.0000000000000002E-4</v>
      </c>
      <c r="R68" s="32">
        <f t="shared" si="33"/>
        <v>0</v>
      </c>
      <c r="S68" s="32">
        <f t="shared" si="33"/>
        <v>6.7699999999999996E-2</v>
      </c>
      <c r="T68" s="32">
        <f t="shared" si="33"/>
        <v>14.906499999999999</v>
      </c>
      <c r="U68" s="32">
        <f t="shared" si="33"/>
        <v>0</v>
      </c>
      <c r="V68" s="32">
        <f t="shared" si="33"/>
        <v>66.789199999999994</v>
      </c>
      <c r="W68" s="32">
        <f t="shared" si="33"/>
        <v>42.709899999999998</v>
      </c>
      <c r="X68" s="58"/>
      <c r="Y68" s="125">
        <f t="shared" si="4"/>
        <v>1E-4</v>
      </c>
      <c r="Z68" s="125">
        <f t="shared" si="5"/>
        <v>1E-4</v>
      </c>
      <c r="AA68" s="125">
        <f t="shared" si="6"/>
        <v>9.1689758627415684E-5</v>
      </c>
      <c r="AB68" s="125">
        <f t="shared" si="7"/>
        <v>8.8106390319485852E-5</v>
      </c>
      <c r="AC68" s="125">
        <f t="shared" si="8"/>
        <v>8.5114421089725438E-5</v>
      </c>
      <c r="AD68" s="125">
        <f t="shared" si="9"/>
        <v>8.151969355172155E-5</v>
      </c>
      <c r="AE68" s="58"/>
      <c r="AF68" s="125">
        <f t="shared" si="10"/>
        <v>0</v>
      </c>
      <c r="AG68" s="125">
        <f t="shared" si="11"/>
        <v>0</v>
      </c>
      <c r="AH68" s="125">
        <f t="shared" si="12"/>
        <v>0</v>
      </c>
      <c r="AI68" s="125">
        <f t="shared" si="13"/>
        <v>0</v>
      </c>
      <c r="AJ68" s="125">
        <f t="shared" si="14"/>
        <v>0</v>
      </c>
      <c r="AK68" s="125">
        <f t="shared" si="15"/>
        <v>0</v>
      </c>
      <c r="AM68" s="58">
        <v>47</v>
      </c>
      <c r="AN68" s="32">
        <f t="shared" si="16"/>
        <v>1E-4</v>
      </c>
      <c r="AO68" s="32">
        <f t="shared" si="17"/>
        <v>0</v>
      </c>
      <c r="AP68" s="58">
        <f>1+$B$51*(IF('Female Inactive'!$Q45&gt;=0, ((('Female Inactive'!$Q45)/7)/60), 0))^0.25</f>
        <v>0.94636491926205413</v>
      </c>
      <c r="AQ68" s="58">
        <f>1+$B$51*(IF('Female Barely'!$Q45&gt;=0, ((('Female Barely'!$Q45)/7)/60), 0))^0.25</f>
        <v>0.87778496635421055</v>
      </c>
      <c r="AR68" s="58">
        <f>1+$B$51*(IF('Female Somewhat'!$Q45&gt;=0, ((('Female Somewhat'!$Q45)/7)/60), 0))^0.25</f>
        <v>0.85019775141349774</v>
      </c>
      <c r="AS68" s="58">
        <f>1+$B$51*(IF('Female Active'!$Q45&gt;=0, ((('Female Active'!$Q45)/7)/60), 0))^0.25</f>
        <v>0.83182757546306507</v>
      </c>
      <c r="AT68" s="58">
        <f>1+$B$51*(IF('Female Highly'!$Q45&gt;=0, ((('Female Highly'!$Q45)/7)/60), 0))^0.25</f>
        <v>0.80411825940178505</v>
      </c>
      <c r="AV68" s="136">
        <f t="shared" si="18"/>
        <v>47</v>
      </c>
      <c r="AW68" s="136">
        <f t="shared" si="19"/>
        <v>1E-4</v>
      </c>
      <c r="AX68" s="136">
        <f t="shared" si="20"/>
        <v>0</v>
      </c>
      <c r="AY68" s="58">
        <f t="shared" si="21"/>
        <v>1</v>
      </c>
      <c r="AZ68" s="58">
        <f t="shared" si="22"/>
        <v>0.92753328920801492</v>
      </c>
      <c r="BA68" s="58">
        <f t="shared" si="23"/>
        <v>0.89838257326408022</v>
      </c>
      <c r="BB68" s="58">
        <f t="shared" si="24"/>
        <v>0.87897127052395208</v>
      </c>
      <c r="BC68" s="58">
        <f t="shared" si="25"/>
        <v>0.84969153339793213</v>
      </c>
    </row>
    <row r="69" spans="1:55">
      <c r="A69" s="58" t="str">
        <f>A60</f>
        <v>MET/h day</v>
      </c>
      <c r="B69" s="93">
        <f>(D107/7)/60</f>
        <v>0</v>
      </c>
      <c r="C69" s="93">
        <f>(D108/7)/60</f>
        <v>0.76785714285714279</v>
      </c>
      <c r="D69" s="93">
        <f>(D109/7)/60</f>
        <v>3.2216666666666662</v>
      </c>
      <c r="E69" s="93">
        <f>(D110/7)/60</f>
        <v>7.9047619047619042</v>
      </c>
      <c r="F69" s="93">
        <f>(D111/7)/60</f>
        <v>18.778571428571428</v>
      </c>
      <c r="G69" s="58"/>
      <c r="O69" s="58">
        <v>44</v>
      </c>
      <c r="P69" s="32">
        <f>F$34</f>
        <v>1E-4</v>
      </c>
      <c r="Q69" s="32">
        <f t="shared" si="33"/>
        <v>4.0000000000000002E-4</v>
      </c>
      <c r="R69" s="32">
        <f t="shared" si="33"/>
        <v>0</v>
      </c>
      <c r="S69" s="32">
        <f t="shared" si="33"/>
        <v>6.7699999999999996E-2</v>
      </c>
      <c r="T69" s="32">
        <f t="shared" si="33"/>
        <v>14.906499999999999</v>
      </c>
      <c r="U69" s="32">
        <f t="shared" si="33"/>
        <v>0</v>
      </c>
      <c r="V69" s="32">
        <f t="shared" si="33"/>
        <v>66.789199999999994</v>
      </c>
      <c r="W69" s="32">
        <f t="shared" si="33"/>
        <v>42.709899999999998</v>
      </c>
      <c r="X69" s="58"/>
      <c r="Y69" s="125">
        <f t="shared" si="4"/>
        <v>1E-4</v>
      </c>
      <c r="Z69" s="125">
        <f t="shared" si="5"/>
        <v>1E-4</v>
      </c>
      <c r="AA69" s="125">
        <f t="shared" si="6"/>
        <v>9.1689758627415684E-5</v>
      </c>
      <c r="AB69" s="125">
        <f t="shared" si="7"/>
        <v>8.8106390319485852E-5</v>
      </c>
      <c r="AC69" s="125">
        <f t="shared" si="8"/>
        <v>8.5114421089725438E-5</v>
      </c>
      <c r="AD69" s="125">
        <f t="shared" si="9"/>
        <v>8.151969355172155E-5</v>
      </c>
      <c r="AE69" s="58"/>
      <c r="AF69" s="125">
        <f t="shared" si="10"/>
        <v>0</v>
      </c>
      <c r="AG69" s="125">
        <f t="shared" si="11"/>
        <v>0</v>
      </c>
      <c r="AH69" s="125">
        <f t="shared" si="12"/>
        <v>0</v>
      </c>
      <c r="AI69" s="125">
        <f t="shared" si="13"/>
        <v>0</v>
      </c>
      <c r="AJ69" s="125">
        <f t="shared" si="14"/>
        <v>0</v>
      </c>
      <c r="AK69" s="125">
        <f t="shared" si="15"/>
        <v>0</v>
      </c>
      <c r="AM69" s="58">
        <v>48</v>
      </c>
      <c r="AN69" s="32">
        <f t="shared" si="16"/>
        <v>1E-4</v>
      </c>
      <c r="AO69" s="32">
        <f t="shared" si="17"/>
        <v>0</v>
      </c>
      <c r="AP69" s="58">
        <f>1+$B$51*(IF('Female Inactive'!$Q46&gt;=0, ((('Female Inactive'!$Q46)/7)/60), 0))^0.25</f>
        <v>0.94610397470234209</v>
      </c>
      <c r="AQ69" s="58">
        <f>1+$B$51*(IF('Female Barely'!$Q46&gt;=0, ((('Female Barely'!$Q46)/7)/60), 0))^0.25</f>
        <v>0.87780932503244846</v>
      </c>
      <c r="AR69" s="58">
        <f>1+$B$51*(IF('Female Somewhat'!$Q46&gt;=0, ((('Female Somewhat'!$Q46)/7)/60), 0))^0.25</f>
        <v>0.85039628081327823</v>
      </c>
      <c r="AS69" s="58">
        <f>1+$B$51*(IF('Female Active'!$Q46&gt;=0, ((('Female Active'!$Q46)/7)/60), 0))^0.25</f>
        <v>0.831980051809593</v>
      </c>
      <c r="AT69" s="58">
        <f>1+$B$51*(IF('Female Highly'!$Q46&gt;=0, ((('Female Highly'!$Q46)/7)/60), 0))^0.25</f>
        <v>0.80430488356069074</v>
      </c>
      <c r="AV69" s="136">
        <f t="shared" si="18"/>
        <v>48</v>
      </c>
      <c r="AW69" s="136">
        <f t="shared" si="19"/>
        <v>1E-4</v>
      </c>
      <c r="AX69" s="136">
        <f t="shared" si="20"/>
        <v>0</v>
      </c>
      <c r="AY69" s="58">
        <f t="shared" si="21"/>
        <v>1</v>
      </c>
      <c r="AZ69" s="58">
        <f t="shared" si="22"/>
        <v>0.92781485809592956</v>
      </c>
      <c r="BA69" s="58">
        <f t="shared" si="23"/>
        <v>0.89884019468454845</v>
      </c>
      <c r="BB69" s="58">
        <f t="shared" si="24"/>
        <v>0.87937486159631228</v>
      </c>
      <c r="BC69" s="58">
        <f t="shared" si="25"/>
        <v>0.85012314192394833</v>
      </c>
    </row>
    <row r="70" spans="1:55">
      <c r="A70" s="58" t="str">
        <f>A61</f>
        <v>RR</v>
      </c>
      <c r="B70" s="93">
        <f>1+$B$51*B69^0.25</f>
        <v>1</v>
      </c>
      <c r="C70" s="93">
        <f>1+$B$51*C69^0.25</f>
        <v>0.91689758627415685</v>
      </c>
      <c r="D70" s="93">
        <f>1+$B$51*D69^0.25</f>
        <v>0.8810639031948585</v>
      </c>
      <c r="E70" s="93">
        <f>1+$B$51*E69^0.25</f>
        <v>0.85114421089725434</v>
      </c>
      <c r="F70" s="93">
        <f>1+$B$51*F69^0.25</f>
        <v>0.8151969355172155</v>
      </c>
      <c r="G70" s="58"/>
      <c r="O70" s="58">
        <v>45</v>
      </c>
      <c r="P70" s="32">
        <f>F$35</f>
        <v>1E-4</v>
      </c>
      <c r="Q70" s="32">
        <f t="shared" ref="Q70:W74" si="34">G$35</f>
        <v>5.9999999999999995E-4</v>
      </c>
      <c r="R70" s="32">
        <f t="shared" si="34"/>
        <v>0</v>
      </c>
      <c r="S70" s="32">
        <f t="shared" si="34"/>
        <v>7.4200000000000002E-2</v>
      </c>
      <c r="T70" s="32">
        <f t="shared" si="34"/>
        <v>15.5251</v>
      </c>
      <c r="U70" s="32">
        <f t="shared" si="34"/>
        <v>0</v>
      </c>
      <c r="V70" s="32">
        <f t="shared" si="34"/>
        <v>47.4497</v>
      </c>
      <c r="W70" s="32">
        <f t="shared" si="34"/>
        <v>47.688800000000001</v>
      </c>
      <c r="X70" s="58"/>
      <c r="Y70" s="125">
        <f t="shared" si="4"/>
        <v>1E-4</v>
      </c>
      <c r="Z70" s="125">
        <f t="shared" si="5"/>
        <v>1E-4</v>
      </c>
      <c r="AA70" s="125">
        <f t="shared" si="6"/>
        <v>9.1689758627415684E-5</v>
      </c>
      <c r="AB70" s="125">
        <f t="shared" si="7"/>
        <v>8.8106390319485852E-5</v>
      </c>
      <c r="AC70" s="125">
        <f t="shared" si="8"/>
        <v>8.5114421089725438E-5</v>
      </c>
      <c r="AD70" s="125">
        <f t="shared" si="9"/>
        <v>8.151969355172155E-5</v>
      </c>
      <c r="AE70" s="58"/>
      <c r="AF70" s="125">
        <f t="shared" si="10"/>
        <v>0</v>
      </c>
      <c r="AG70" s="125">
        <f t="shared" si="11"/>
        <v>0</v>
      </c>
      <c r="AH70" s="125">
        <f t="shared" si="12"/>
        <v>0</v>
      </c>
      <c r="AI70" s="125">
        <f t="shared" si="13"/>
        <v>0</v>
      </c>
      <c r="AJ70" s="125">
        <f t="shared" si="14"/>
        <v>0</v>
      </c>
      <c r="AK70" s="125">
        <f t="shared" si="15"/>
        <v>0</v>
      </c>
      <c r="AM70" s="58">
        <v>49</v>
      </c>
      <c r="AN70" s="32">
        <f t="shared" si="16"/>
        <v>1E-4</v>
      </c>
      <c r="AO70" s="32">
        <f t="shared" si="17"/>
        <v>0</v>
      </c>
      <c r="AP70" s="58">
        <f>1+$B$51*(IF('Female Inactive'!$Q47&gt;=0, ((('Female Inactive'!$Q47)/7)/60), 0))^0.25</f>
        <v>0.94590553734161875</v>
      </c>
      <c r="AQ70" s="58">
        <f>1+$B$51*(IF('Female Barely'!$Q47&gt;=0, ((('Female Barely'!$Q47)/7)/60), 0))^0.25</f>
        <v>0.87793537887278505</v>
      </c>
      <c r="AR70" s="58">
        <f>1+$B$51*(IF('Female Somewhat'!$Q47&gt;=0, ((('Female Somewhat'!$Q47)/7)/60), 0))^0.25</f>
        <v>0.85070163883504357</v>
      </c>
      <c r="AS70" s="58">
        <f>1+$B$51*(IF('Female Active'!$Q47&gt;=0, ((('Female Active'!$Q47)/7)/60), 0))^0.25</f>
        <v>0.83224044214597404</v>
      </c>
      <c r="AT70" s="58">
        <f>1+$B$51*(IF('Female Highly'!$Q47&gt;=0, ((('Female Highly'!$Q47)/7)/60), 0))^0.25</f>
        <v>0.80458443586948969</v>
      </c>
      <c r="AV70" s="136">
        <f t="shared" si="18"/>
        <v>49</v>
      </c>
      <c r="AW70" s="136">
        <f t="shared" si="19"/>
        <v>1E-4</v>
      </c>
      <c r="AX70" s="136">
        <f t="shared" si="20"/>
        <v>0</v>
      </c>
      <c r="AY70" s="58">
        <f t="shared" si="21"/>
        <v>1</v>
      </c>
      <c r="AZ70" s="58">
        <f t="shared" si="22"/>
        <v>0.92814276290224751</v>
      </c>
      <c r="BA70" s="58">
        <f t="shared" si="23"/>
        <v>0.89935157925585563</v>
      </c>
      <c r="BB70" s="58">
        <f t="shared" si="24"/>
        <v>0.87983462332286366</v>
      </c>
      <c r="BC70" s="58">
        <f t="shared" si="25"/>
        <v>0.85059702486857292</v>
      </c>
    </row>
    <row r="71" spans="1:55">
      <c r="A71" s="58"/>
      <c r="B71" s="58"/>
      <c r="C71" s="58"/>
      <c r="D71" s="58"/>
      <c r="E71" s="58"/>
      <c r="F71" s="58"/>
      <c r="G71" s="58"/>
      <c r="O71" s="58">
        <v>46</v>
      </c>
      <c r="P71" s="32">
        <f>F$35</f>
        <v>1E-4</v>
      </c>
      <c r="Q71" s="32">
        <f t="shared" si="34"/>
        <v>5.9999999999999995E-4</v>
      </c>
      <c r="R71" s="32">
        <f t="shared" si="34"/>
        <v>0</v>
      </c>
      <c r="S71" s="32">
        <f t="shared" si="34"/>
        <v>7.4200000000000002E-2</v>
      </c>
      <c r="T71" s="32">
        <f t="shared" si="34"/>
        <v>15.5251</v>
      </c>
      <c r="U71" s="32">
        <f t="shared" si="34"/>
        <v>0</v>
      </c>
      <c r="V71" s="32">
        <f t="shared" si="34"/>
        <v>47.4497</v>
      </c>
      <c r="W71" s="32">
        <f t="shared" si="34"/>
        <v>47.688800000000001</v>
      </c>
      <c r="X71" s="58"/>
      <c r="Y71" s="125">
        <f t="shared" si="4"/>
        <v>1E-4</v>
      </c>
      <c r="Z71" s="125">
        <f t="shared" si="5"/>
        <v>1E-4</v>
      </c>
      <c r="AA71" s="125">
        <f t="shared" si="6"/>
        <v>9.1689758627415684E-5</v>
      </c>
      <c r="AB71" s="125">
        <f t="shared" si="7"/>
        <v>8.8106390319485852E-5</v>
      </c>
      <c r="AC71" s="125">
        <f t="shared" si="8"/>
        <v>8.5114421089725438E-5</v>
      </c>
      <c r="AD71" s="125">
        <f t="shared" si="9"/>
        <v>8.151969355172155E-5</v>
      </c>
      <c r="AE71" s="58"/>
      <c r="AF71" s="125">
        <f t="shared" si="10"/>
        <v>0</v>
      </c>
      <c r="AG71" s="125">
        <f t="shared" si="11"/>
        <v>0</v>
      </c>
      <c r="AH71" s="125">
        <f t="shared" si="12"/>
        <v>0</v>
      </c>
      <c r="AI71" s="125">
        <f t="shared" si="13"/>
        <v>0</v>
      </c>
      <c r="AJ71" s="125">
        <f t="shared" si="14"/>
        <v>0</v>
      </c>
      <c r="AK71" s="125">
        <f t="shared" si="15"/>
        <v>0</v>
      </c>
      <c r="AM71" s="58">
        <v>50</v>
      </c>
      <c r="AN71" s="32">
        <f t="shared" si="16"/>
        <v>2.0000000000000001E-4</v>
      </c>
      <c r="AO71" s="32">
        <f t="shared" si="17"/>
        <v>1E-4</v>
      </c>
      <c r="AP71" s="58">
        <f>1+$B$51*(IF('Female Inactive'!$Q48&gt;=0, ((('Female Inactive'!$Q48)/7)/60), 0))^0.25</f>
        <v>0.94577387890557019</v>
      </c>
      <c r="AQ71" s="58">
        <f>1+$B$51*(IF('Female Barely'!$Q48&gt;=0, ((('Female Barely'!$Q48)/7)/60), 0))^0.25</f>
        <v>0.87816978747918317</v>
      </c>
      <c r="AR71" s="58">
        <f>1+$B$51*(IF('Female Somewhat'!$Q48&gt;=0, ((('Female Somewhat'!$Q48)/7)/60), 0))^0.25</f>
        <v>0.85112055429544065</v>
      </c>
      <c r="AS71" s="58">
        <f>1+$B$51*(IF('Female Active'!$Q48&gt;=0, ((('Female Active'!$Q48)/7)/60), 0))^0.25</f>
        <v>0.83261513872303639</v>
      </c>
      <c r="AT71" s="58">
        <f>1+$B$51*(IF('Female Highly'!$Q48&gt;=0, ((('Female Highly'!$Q48)/7)/60), 0))^0.25</f>
        <v>0.80496152879534788</v>
      </c>
      <c r="AV71" s="136">
        <f t="shared" si="18"/>
        <v>50</v>
      </c>
      <c r="AW71" s="136">
        <f t="shared" si="19"/>
        <v>2.0000000000000001E-4</v>
      </c>
      <c r="AX71" s="136">
        <f t="shared" si="20"/>
        <v>1E-4</v>
      </c>
      <c r="AY71" s="58">
        <f t="shared" si="21"/>
        <v>1</v>
      </c>
      <c r="AZ71" s="58">
        <f t="shared" si="22"/>
        <v>0.92851981542922601</v>
      </c>
      <c r="BA71" s="58">
        <f t="shared" si="23"/>
        <v>0.89991970943449995</v>
      </c>
      <c r="BB71" s="58">
        <f t="shared" si="24"/>
        <v>0.88035328242150357</v>
      </c>
      <c r="BC71" s="58">
        <f t="shared" si="25"/>
        <v>0.85111414762990978</v>
      </c>
    </row>
    <row r="72" spans="1:55">
      <c r="A72" s="5" t="s">
        <v>375</v>
      </c>
      <c r="B72" s="5"/>
      <c r="C72" s="5"/>
      <c r="D72" s="5"/>
      <c r="E72" s="5"/>
      <c r="F72" s="58"/>
      <c r="G72" s="58"/>
      <c r="O72" s="58">
        <v>47</v>
      </c>
      <c r="P72" s="32">
        <f>F$35</f>
        <v>1E-4</v>
      </c>
      <c r="Q72" s="32">
        <f t="shared" si="34"/>
        <v>5.9999999999999995E-4</v>
      </c>
      <c r="R72" s="32">
        <f t="shared" si="34"/>
        <v>0</v>
      </c>
      <c r="S72" s="32">
        <f t="shared" si="34"/>
        <v>7.4200000000000002E-2</v>
      </c>
      <c r="T72" s="32">
        <f t="shared" si="34"/>
        <v>15.5251</v>
      </c>
      <c r="U72" s="32">
        <f t="shared" si="34"/>
        <v>0</v>
      </c>
      <c r="V72" s="32">
        <f t="shared" si="34"/>
        <v>47.4497</v>
      </c>
      <c r="W72" s="32">
        <f t="shared" si="34"/>
        <v>47.688800000000001</v>
      </c>
      <c r="X72" s="58"/>
      <c r="Y72" s="125">
        <f t="shared" si="4"/>
        <v>1E-4</v>
      </c>
      <c r="Z72" s="125">
        <f t="shared" si="5"/>
        <v>1E-4</v>
      </c>
      <c r="AA72" s="125">
        <f t="shared" si="6"/>
        <v>9.1689758627415684E-5</v>
      </c>
      <c r="AB72" s="125">
        <f t="shared" si="7"/>
        <v>8.8106390319485852E-5</v>
      </c>
      <c r="AC72" s="125">
        <f t="shared" si="8"/>
        <v>8.5114421089725438E-5</v>
      </c>
      <c r="AD72" s="125">
        <f t="shared" si="9"/>
        <v>8.151969355172155E-5</v>
      </c>
      <c r="AE72" s="58"/>
      <c r="AF72" s="125">
        <f t="shared" si="10"/>
        <v>0</v>
      </c>
      <c r="AG72" s="125">
        <f t="shared" si="11"/>
        <v>0</v>
      </c>
      <c r="AH72" s="125">
        <f t="shared" si="12"/>
        <v>0</v>
      </c>
      <c r="AI72" s="125">
        <f t="shared" si="13"/>
        <v>0</v>
      </c>
      <c r="AJ72" s="125">
        <f t="shared" si="14"/>
        <v>0</v>
      </c>
      <c r="AK72" s="125">
        <f t="shared" si="15"/>
        <v>0</v>
      </c>
      <c r="AM72" s="58">
        <v>51</v>
      </c>
      <c r="AN72" s="32">
        <f t="shared" si="16"/>
        <v>2.0000000000000001E-4</v>
      </c>
      <c r="AO72" s="32">
        <f t="shared" si="17"/>
        <v>1E-4</v>
      </c>
      <c r="AP72" s="58">
        <f>1+$B$51*(IF('Female Inactive'!$Q49&gt;=0, ((('Female Inactive'!$Q49)/7)/60), 0))^0.25</f>
        <v>0.94571382863427389</v>
      </c>
      <c r="AQ72" s="58">
        <f>1+$B$51*(IF('Female Barely'!$Q49&gt;=0, ((('Female Barely'!$Q49)/7)/60), 0))^0.25</f>
        <v>0.8785201991423357</v>
      </c>
      <c r="AR72" s="58">
        <f>1+$B$51*(IF('Female Somewhat'!$Q49&gt;=0, ((('Female Somewhat'!$Q49)/7)/60), 0))^0.25</f>
        <v>0.85166072305897356</v>
      </c>
      <c r="AS72" s="58">
        <f>1+$B$51*(IF('Female Active'!$Q49&gt;=0, ((('Female Active'!$Q49)/7)/60), 0))^0.25</f>
        <v>0.83311137784088174</v>
      </c>
      <c r="AT72" s="58">
        <f>1+$B$51*(IF('Female Highly'!$Q49&gt;=0, ((('Female Highly'!$Q49)/7)/60), 0))^0.25</f>
        <v>0.80544130277377035</v>
      </c>
      <c r="AV72" s="136">
        <f t="shared" si="18"/>
        <v>51</v>
      </c>
      <c r="AW72" s="136">
        <f t="shared" si="19"/>
        <v>2.0000000000000001E-4</v>
      </c>
      <c r="AX72" s="136">
        <f t="shared" si="20"/>
        <v>1E-4</v>
      </c>
      <c r="AY72" s="58">
        <f t="shared" si="21"/>
        <v>1</v>
      </c>
      <c r="AZ72" s="58">
        <f t="shared" si="22"/>
        <v>0.92894930003405574</v>
      </c>
      <c r="BA72" s="58">
        <f t="shared" si="23"/>
        <v>0.90054802760881214</v>
      </c>
      <c r="BB72" s="58">
        <f t="shared" si="24"/>
        <v>0.88093390687116857</v>
      </c>
      <c r="BC72" s="58">
        <f t="shared" si="25"/>
        <v>0.85167550519687951</v>
      </c>
    </row>
    <row r="73" spans="1:55">
      <c r="A73" s="5" t="s">
        <v>376</v>
      </c>
      <c r="B73" s="5"/>
      <c r="C73" s="5"/>
      <c r="D73" s="5"/>
      <c r="E73" s="5"/>
      <c r="F73" s="58"/>
      <c r="G73" s="58"/>
      <c r="O73" s="58">
        <v>48</v>
      </c>
      <c r="P73" s="32">
        <f>F$35</f>
        <v>1E-4</v>
      </c>
      <c r="Q73" s="32">
        <f t="shared" si="34"/>
        <v>5.9999999999999995E-4</v>
      </c>
      <c r="R73" s="32">
        <f t="shared" si="34"/>
        <v>0</v>
      </c>
      <c r="S73" s="32">
        <f t="shared" si="34"/>
        <v>7.4200000000000002E-2</v>
      </c>
      <c r="T73" s="32">
        <f t="shared" si="34"/>
        <v>15.5251</v>
      </c>
      <c r="U73" s="32">
        <f t="shared" si="34"/>
        <v>0</v>
      </c>
      <c r="V73" s="32">
        <f t="shared" si="34"/>
        <v>47.4497</v>
      </c>
      <c r="W73" s="32">
        <f t="shared" si="34"/>
        <v>47.688800000000001</v>
      </c>
      <c r="X73" s="58"/>
      <c r="Y73" s="125">
        <f t="shared" si="4"/>
        <v>1E-4</v>
      </c>
      <c r="Z73" s="125">
        <f t="shared" si="5"/>
        <v>1E-4</v>
      </c>
      <c r="AA73" s="125">
        <f t="shared" si="6"/>
        <v>9.1689758627415684E-5</v>
      </c>
      <c r="AB73" s="125">
        <f t="shared" si="7"/>
        <v>8.8106390319485852E-5</v>
      </c>
      <c r="AC73" s="125">
        <f t="shared" si="8"/>
        <v>8.5114421089725438E-5</v>
      </c>
      <c r="AD73" s="125">
        <f t="shared" si="9"/>
        <v>8.151969355172155E-5</v>
      </c>
      <c r="AE73" s="58"/>
      <c r="AF73" s="125">
        <f t="shared" si="10"/>
        <v>0</v>
      </c>
      <c r="AG73" s="125">
        <f t="shared" si="11"/>
        <v>0</v>
      </c>
      <c r="AH73" s="125">
        <f t="shared" si="12"/>
        <v>0</v>
      </c>
      <c r="AI73" s="125">
        <f t="shared" si="13"/>
        <v>0</v>
      </c>
      <c r="AJ73" s="125">
        <f t="shared" si="14"/>
        <v>0</v>
      </c>
      <c r="AK73" s="125">
        <f t="shared" si="15"/>
        <v>0</v>
      </c>
      <c r="AM73" s="58">
        <v>52</v>
      </c>
      <c r="AN73" s="32">
        <f t="shared" si="16"/>
        <v>2.0000000000000001E-4</v>
      </c>
      <c r="AO73" s="32">
        <f t="shared" si="17"/>
        <v>1E-4</v>
      </c>
      <c r="AP73" s="58">
        <f>1+$B$51*(IF('Female Inactive'!$Q50&gt;=0, ((('Female Inactive'!$Q50)/7)/60), 0))^0.25</f>
        <v>0.9457309545291589</v>
      </c>
      <c r="AQ73" s="58">
        <f>1+$B$51*(IF('Female Barely'!$Q50&gt;=0, ((('Female Barely'!$Q50)/7)/60), 0))^0.25</f>
        <v>0.87899547604195916</v>
      </c>
      <c r="AR73" s="58">
        <f>1+$B$51*(IF('Female Somewhat'!$Q50&gt;=0, ((('Female Somewhat'!$Q50)/7)/60), 0))^0.25</f>
        <v>0.85233100936050454</v>
      </c>
      <c r="AS73" s="58">
        <f>1+$B$51*(IF('Female Active'!$Q50&gt;=0, ((('Female Active'!$Q50)/7)/60), 0))^0.25</f>
        <v>0.83373740596065082</v>
      </c>
      <c r="AT73" s="58">
        <f>1+$B$51*(IF('Female Highly'!$Q50&gt;=0, ((('Female Highly'!$Q50)/7)/60), 0))^0.25</f>
        <v>0.80602951218831231</v>
      </c>
      <c r="AV73" s="136">
        <f t="shared" si="18"/>
        <v>52</v>
      </c>
      <c r="AW73" s="136">
        <f t="shared" si="19"/>
        <v>2.0000000000000001E-4</v>
      </c>
      <c r="AX73" s="136">
        <f t="shared" si="20"/>
        <v>1E-4</v>
      </c>
      <c r="AY73" s="58">
        <f t="shared" si="21"/>
        <v>1</v>
      </c>
      <c r="AZ73" s="58">
        <f t="shared" si="22"/>
        <v>0.92943502782942677</v>
      </c>
      <c r="BA73" s="58">
        <f t="shared" si="23"/>
        <v>0.90124046937307412</v>
      </c>
      <c r="BB73" s="58">
        <f t="shared" si="24"/>
        <v>0.8815799059635675</v>
      </c>
      <c r="BC73" s="58">
        <f t="shared" si="25"/>
        <v>0.85228204525630835</v>
      </c>
    </row>
    <row r="74" spans="1:55">
      <c r="A74" s="5"/>
      <c r="B74" s="5"/>
      <c r="C74" s="5"/>
      <c r="D74" s="5"/>
      <c r="E74" s="5"/>
      <c r="F74" s="58"/>
      <c r="G74" s="58"/>
      <c r="O74" s="58">
        <v>49</v>
      </c>
      <c r="P74" s="32">
        <f>F$35</f>
        <v>1E-4</v>
      </c>
      <c r="Q74" s="32">
        <f t="shared" si="34"/>
        <v>5.9999999999999995E-4</v>
      </c>
      <c r="R74" s="32">
        <f t="shared" si="34"/>
        <v>0</v>
      </c>
      <c r="S74" s="32">
        <f t="shared" si="34"/>
        <v>7.4200000000000002E-2</v>
      </c>
      <c r="T74" s="32">
        <f t="shared" si="34"/>
        <v>15.5251</v>
      </c>
      <c r="U74" s="32">
        <f t="shared" si="34"/>
        <v>0</v>
      </c>
      <c r="V74" s="32">
        <f t="shared" si="34"/>
        <v>47.4497</v>
      </c>
      <c r="W74" s="32">
        <f t="shared" si="34"/>
        <v>47.688800000000001</v>
      </c>
      <c r="X74" s="58"/>
      <c r="Y74" s="125">
        <f t="shared" si="4"/>
        <v>1E-4</v>
      </c>
      <c r="Z74" s="125">
        <f t="shared" si="5"/>
        <v>1E-4</v>
      </c>
      <c r="AA74" s="125">
        <f t="shared" si="6"/>
        <v>9.1689758627415684E-5</v>
      </c>
      <c r="AB74" s="125">
        <f t="shared" si="7"/>
        <v>8.8106390319485852E-5</v>
      </c>
      <c r="AC74" s="125">
        <f t="shared" si="8"/>
        <v>8.5114421089725438E-5</v>
      </c>
      <c r="AD74" s="125">
        <f t="shared" si="9"/>
        <v>8.151969355172155E-5</v>
      </c>
      <c r="AE74" s="58"/>
      <c r="AF74" s="125">
        <f t="shared" si="10"/>
        <v>0</v>
      </c>
      <c r="AG74" s="125">
        <f t="shared" si="11"/>
        <v>0</v>
      </c>
      <c r="AH74" s="125">
        <f t="shared" si="12"/>
        <v>0</v>
      </c>
      <c r="AI74" s="125">
        <f t="shared" si="13"/>
        <v>0</v>
      </c>
      <c r="AJ74" s="125">
        <f t="shared" si="14"/>
        <v>0</v>
      </c>
      <c r="AK74" s="125">
        <f t="shared" si="15"/>
        <v>0</v>
      </c>
      <c r="AM74" s="58">
        <v>53</v>
      </c>
      <c r="AN74" s="32">
        <f t="shared" si="16"/>
        <v>2.0000000000000001E-4</v>
      </c>
      <c r="AO74" s="32">
        <f t="shared" si="17"/>
        <v>1E-4</v>
      </c>
      <c r="AP74" s="58">
        <f>1+$B$51*(IF('Female Inactive'!$Q51&gt;=0, ((('Female Inactive'!$Q51)/7)/60), 0))^0.25</f>
        <v>0.94583179097870962</v>
      </c>
      <c r="AQ74" s="58">
        <f>1+$B$51*(IF('Female Barely'!$Q51&gt;=0, ((('Female Barely'!$Q51)/7)/60), 0))^0.25</f>
        <v>0.87960598351731234</v>
      </c>
      <c r="AR74" s="58">
        <f>1+$B$51*(IF('Female Somewhat'!$Q51&gt;=0, ((('Female Somewhat'!$Q51)/7)/60), 0))^0.25</f>
        <v>0.85314170178006732</v>
      </c>
      <c r="AS74" s="58">
        <f>1+$B$51*(IF('Female Active'!$Q51&gt;=0, ((('Female Active'!$Q51)/7)/60), 0))^0.25</f>
        <v>0.83450268725931387</v>
      </c>
      <c r="AT74" s="58">
        <f>1+$B$51*(IF('Female Highly'!$Q51&gt;=0, ((('Female Highly'!$Q51)/7)/60), 0))^0.25</f>
        <v>0.80673262932588707</v>
      </c>
      <c r="AV74" s="136">
        <f t="shared" si="18"/>
        <v>53</v>
      </c>
      <c r="AW74" s="136">
        <f t="shared" si="19"/>
        <v>2.0000000000000001E-4</v>
      </c>
      <c r="AX74" s="136">
        <f t="shared" si="20"/>
        <v>1E-4</v>
      </c>
      <c r="AY74" s="58">
        <f t="shared" si="21"/>
        <v>1</v>
      </c>
      <c r="AZ74" s="58">
        <f t="shared" si="22"/>
        <v>0.92998141097280163</v>
      </c>
      <c r="BA74" s="58">
        <f t="shared" si="23"/>
        <v>0.90200150800309831</v>
      </c>
      <c r="BB74" s="58">
        <f t="shared" si="24"/>
        <v>0.88229502879767152</v>
      </c>
      <c r="BC74" s="58">
        <f t="shared" si="25"/>
        <v>0.85293456724594952</v>
      </c>
    </row>
    <row r="75" spans="1:55">
      <c r="A75" s="5" t="s">
        <v>394</v>
      </c>
      <c r="B75" s="5"/>
      <c r="C75" s="5" t="s">
        <v>377</v>
      </c>
      <c r="D75" s="5" t="s">
        <v>378</v>
      </c>
      <c r="E75" s="5" t="s">
        <v>379</v>
      </c>
      <c r="F75" s="58"/>
      <c r="G75" s="58"/>
      <c r="O75" s="58">
        <v>50</v>
      </c>
      <c r="P75" s="32">
        <f>F$36</f>
        <v>2.0000000000000001E-4</v>
      </c>
      <c r="Q75" s="32">
        <f t="shared" ref="Q75:W79" si="35">G$36</f>
        <v>1E-3</v>
      </c>
      <c r="R75" s="32">
        <f t="shared" si="35"/>
        <v>0</v>
      </c>
      <c r="S75" s="32">
        <f t="shared" si="35"/>
        <v>6.54E-2</v>
      </c>
      <c r="T75" s="32">
        <f t="shared" si="35"/>
        <v>16.265599999999999</v>
      </c>
      <c r="U75" s="32">
        <f t="shared" si="35"/>
        <v>1E-4</v>
      </c>
      <c r="V75" s="32">
        <f t="shared" si="35"/>
        <v>26.974900000000002</v>
      </c>
      <c r="W75" s="32">
        <f t="shared" si="35"/>
        <v>52.811100000000003</v>
      </c>
      <c r="X75" s="58"/>
      <c r="Y75" s="125">
        <f t="shared" si="4"/>
        <v>2.0000000000000001E-4</v>
      </c>
      <c r="Z75" s="125">
        <f t="shared" si="5"/>
        <v>2.0000000000000001E-4</v>
      </c>
      <c r="AA75" s="125">
        <f t="shared" si="6"/>
        <v>1.8337951725483137E-4</v>
      </c>
      <c r="AB75" s="125">
        <f t="shared" si="7"/>
        <v>1.762127806389717E-4</v>
      </c>
      <c r="AC75" s="125">
        <f t="shared" si="8"/>
        <v>1.7022884217945088E-4</v>
      </c>
      <c r="AD75" s="125">
        <f t="shared" si="9"/>
        <v>1.630393871034431E-4</v>
      </c>
      <c r="AE75" s="58"/>
      <c r="AF75" s="125">
        <f t="shared" si="10"/>
        <v>1E-4</v>
      </c>
      <c r="AG75" s="125">
        <f t="shared" si="11"/>
        <v>1E-4</v>
      </c>
      <c r="AH75" s="125">
        <f t="shared" si="12"/>
        <v>9.1689758627415684E-5</v>
      </c>
      <c r="AI75" s="125">
        <f t="shared" si="13"/>
        <v>8.8106390319485852E-5</v>
      </c>
      <c r="AJ75" s="125">
        <f t="shared" si="14"/>
        <v>8.5114421089725438E-5</v>
      </c>
      <c r="AK75" s="125">
        <f t="shared" si="15"/>
        <v>8.151969355172155E-5</v>
      </c>
      <c r="AM75" s="58">
        <v>54</v>
      </c>
      <c r="AN75" s="32">
        <f t="shared" si="16"/>
        <v>2.0000000000000001E-4</v>
      </c>
      <c r="AO75" s="32">
        <f t="shared" si="17"/>
        <v>1E-4</v>
      </c>
      <c r="AP75" s="58">
        <f>1+$B$51*(IF('Female Inactive'!$Q52&gt;=0, ((('Female Inactive'!$Q52)/7)/60), 0))^0.25</f>
        <v>0.94602413530998086</v>
      </c>
      <c r="AQ75" s="58">
        <f>1+$B$51*(IF('Female Barely'!$Q52&gt;=0, ((('Female Barely'!$Q52)/7)/60), 0))^0.25</f>
        <v>0.88036396827380248</v>
      </c>
      <c r="AR75" s="58">
        <f>1+$B$51*(IF('Female Somewhat'!$Q52&gt;=0, ((('Female Somewhat'!$Q52)/7)/60), 0))^0.25</f>
        <v>0.85410484347005677</v>
      </c>
      <c r="AS75" s="58">
        <f>1+$B$51*(IF('Female Active'!$Q52&gt;=0, ((('Female Active'!$Q52)/7)/60), 0))^0.25</f>
        <v>0.83541816641263456</v>
      </c>
      <c r="AT75" s="58">
        <f>1+$B$51*(IF('Female Highly'!$Q52&gt;=0, ((('Female Highly'!$Q52)/7)/60), 0))^0.25</f>
        <v>0.8075579712251888</v>
      </c>
      <c r="AV75" s="136">
        <f t="shared" si="18"/>
        <v>54</v>
      </c>
      <c r="AW75" s="136">
        <f t="shared" si="19"/>
        <v>2.0000000000000001E-4</v>
      </c>
      <c r="AX75" s="136">
        <f t="shared" si="20"/>
        <v>1E-4</v>
      </c>
      <c r="AY75" s="58">
        <f t="shared" si="21"/>
        <v>1</v>
      </c>
      <c r="AZ75" s="58">
        <f t="shared" si="22"/>
        <v>0.93059356036972174</v>
      </c>
      <c r="BA75" s="58">
        <f t="shared" si="23"/>
        <v>0.90283620849714874</v>
      </c>
      <c r="BB75" s="58">
        <f t="shared" si="24"/>
        <v>0.88308335404032334</v>
      </c>
      <c r="BC75" s="58">
        <f t="shared" si="25"/>
        <v>0.85363358193877237</v>
      </c>
    </row>
    <row r="76" spans="1:55">
      <c r="A76" s="5"/>
      <c r="B76" s="5"/>
      <c r="C76" s="5"/>
      <c r="D76" s="5"/>
      <c r="E76" s="5"/>
      <c r="F76" s="58"/>
      <c r="G76" s="58"/>
      <c r="O76" s="58">
        <v>51</v>
      </c>
      <c r="P76" s="32">
        <f>F$36</f>
        <v>2.0000000000000001E-4</v>
      </c>
      <c r="Q76" s="32">
        <f t="shared" si="35"/>
        <v>1E-3</v>
      </c>
      <c r="R76" s="32">
        <f t="shared" si="35"/>
        <v>0</v>
      </c>
      <c r="S76" s="32">
        <f t="shared" si="35"/>
        <v>6.54E-2</v>
      </c>
      <c r="T76" s="32">
        <f t="shared" si="35"/>
        <v>16.265599999999999</v>
      </c>
      <c r="U76" s="32">
        <f t="shared" si="35"/>
        <v>1E-4</v>
      </c>
      <c r="V76" s="32">
        <f t="shared" si="35"/>
        <v>26.974900000000002</v>
      </c>
      <c r="W76" s="32">
        <f t="shared" si="35"/>
        <v>52.811100000000003</v>
      </c>
      <c r="X76" s="58"/>
      <c r="Y76" s="125">
        <f t="shared" si="4"/>
        <v>2.0000000000000001E-4</v>
      </c>
      <c r="Z76" s="125">
        <f t="shared" si="5"/>
        <v>2.0000000000000001E-4</v>
      </c>
      <c r="AA76" s="125">
        <f t="shared" si="6"/>
        <v>1.8337951725483137E-4</v>
      </c>
      <c r="AB76" s="125">
        <f t="shared" si="7"/>
        <v>1.762127806389717E-4</v>
      </c>
      <c r="AC76" s="125">
        <f t="shared" si="8"/>
        <v>1.7022884217945088E-4</v>
      </c>
      <c r="AD76" s="125">
        <f t="shared" si="9"/>
        <v>1.630393871034431E-4</v>
      </c>
      <c r="AE76" s="58"/>
      <c r="AF76" s="125">
        <f t="shared" si="10"/>
        <v>1E-4</v>
      </c>
      <c r="AG76" s="125">
        <f t="shared" si="11"/>
        <v>1E-4</v>
      </c>
      <c r="AH76" s="125">
        <f t="shared" si="12"/>
        <v>9.1689758627415684E-5</v>
      </c>
      <c r="AI76" s="125">
        <f t="shared" si="13"/>
        <v>8.8106390319485852E-5</v>
      </c>
      <c r="AJ76" s="125">
        <f t="shared" si="14"/>
        <v>8.5114421089725438E-5</v>
      </c>
      <c r="AK76" s="125">
        <f t="shared" si="15"/>
        <v>8.151969355172155E-5</v>
      </c>
      <c r="AM76" s="58">
        <v>55</v>
      </c>
      <c r="AN76" s="32">
        <f t="shared" si="16"/>
        <v>4.0000000000000002E-4</v>
      </c>
      <c r="AO76" s="32">
        <f t="shared" si="17"/>
        <v>1E-4</v>
      </c>
      <c r="AP76" s="58">
        <f>1+$B$51*(IF('Female Inactive'!$Q53&gt;=0, ((('Female Inactive'!$Q53)/7)/60), 0))^0.25</f>
        <v>0.94631744725242917</v>
      </c>
      <c r="AQ76" s="58">
        <f>1+$B$51*(IF('Female Barely'!$Q53&gt;=0, ((('Female Barely'!$Q53)/7)/60), 0))^0.25</f>
        <v>0.88128406229033807</v>
      </c>
      <c r="AR76" s="58">
        <f>1+$B$51*(IF('Female Somewhat'!$Q53&gt;=0, ((('Female Somewhat'!$Q53)/7)/60), 0))^0.25</f>
        <v>0.85523466496311618</v>
      </c>
      <c r="AS76" s="58">
        <f>1+$B$51*(IF('Female Active'!$Q53&gt;=0, ((('Female Active'!$Q53)/7)/60), 0))^0.25</f>
        <v>0.83649660602150422</v>
      </c>
      <c r="AT76" s="58">
        <f>1+$B$51*(IF('Female Highly'!$Q53&gt;=0, ((('Female Highly'!$Q53)/7)/60), 0))^0.25</f>
        <v>0.80851385597420589</v>
      </c>
      <c r="AV76" s="136">
        <f t="shared" si="18"/>
        <v>55</v>
      </c>
      <c r="AW76" s="136">
        <f t="shared" si="19"/>
        <v>4.0000000000000002E-4</v>
      </c>
      <c r="AX76" s="136">
        <f t="shared" si="20"/>
        <v>1E-4</v>
      </c>
      <c r="AY76" s="58">
        <f t="shared" si="21"/>
        <v>1</v>
      </c>
      <c r="AZ76" s="58">
        <f t="shared" si="22"/>
        <v>0.93127741103061001</v>
      </c>
      <c r="BA76" s="58">
        <f t="shared" si="23"/>
        <v>0.90375028743920349</v>
      </c>
      <c r="BB76" s="58">
        <f t="shared" si="24"/>
        <v>0.88394925872942254</v>
      </c>
      <c r="BC76" s="58">
        <f t="shared" si="25"/>
        <v>0.85437910747780565</v>
      </c>
    </row>
    <row r="77" spans="1:55">
      <c r="A77" s="5"/>
      <c r="B77" s="5"/>
      <c r="C77" s="5">
        <v>0</v>
      </c>
      <c r="D77" s="5">
        <v>0</v>
      </c>
      <c r="E77" s="5">
        <v>0</v>
      </c>
      <c r="F77" s="58"/>
      <c r="G77" s="58"/>
      <c r="O77" s="58">
        <v>52</v>
      </c>
      <c r="P77" s="32">
        <f>F$36</f>
        <v>2.0000000000000001E-4</v>
      </c>
      <c r="Q77" s="32">
        <f t="shared" si="35"/>
        <v>1E-3</v>
      </c>
      <c r="R77" s="32">
        <f t="shared" si="35"/>
        <v>0</v>
      </c>
      <c r="S77" s="32">
        <f t="shared" si="35"/>
        <v>6.54E-2</v>
      </c>
      <c r="T77" s="32">
        <f t="shared" si="35"/>
        <v>16.265599999999999</v>
      </c>
      <c r="U77" s="32">
        <f t="shared" si="35"/>
        <v>1E-4</v>
      </c>
      <c r="V77" s="32">
        <f t="shared" si="35"/>
        <v>26.974900000000002</v>
      </c>
      <c r="W77" s="32">
        <f t="shared" si="35"/>
        <v>52.811100000000003</v>
      </c>
      <c r="X77" s="58"/>
      <c r="Y77" s="125">
        <f t="shared" si="4"/>
        <v>2.0000000000000001E-4</v>
      </c>
      <c r="Z77" s="125">
        <f t="shared" si="5"/>
        <v>2.0000000000000001E-4</v>
      </c>
      <c r="AA77" s="125">
        <f t="shared" si="6"/>
        <v>1.8337951725483137E-4</v>
      </c>
      <c r="AB77" s="125">
        <f t="shared" si="7"/>
        <v>1.762127806389717E-4</v>
      </c>
      <c r="AC77" s="125">
        <f t="shared" si="8"/>
        <v>1.7022884217945088E-4</v>
      </c>
      <c r="AD77" s="125">
        <f t="shared" si="9"/>
        <v>1.630393871034431E-4</v>
      </c>
      <c r="AE77" s="58"/>
      <c r="AF77" s="125">
        <f t="shared" si="10"/>
        <v>1E-4</v>
      </c>
      <c r="AG77" s="125">
        <f t="shared" si="11"/>
        <v>1E-4</v>
      </c>
      <c r="AH77" s="125">
        <f t="shared" si="12"/>
        <v>9.1689758627415684E-5</v>
      </c>
      <c r="AI77" s="125">
        <f t="shared" si="13"/>
        <v>8.8106390319485852E-5</v>
      </c>
      <c r="AJ77" s="125">
        <f t="shared" si="14"/>
        <v>8.5114421089725438E-5</v>
      </c>
      <c r="AK77" s="125">
        <f t="shared" si="15"/>
        <v>8.151969355172155E-5</v>
      </c>
      <c r="AM77" s="58">
        <v>56</v>
      </c>
      <c r="AN77" s="32">
        <f t="shared" si="16"/>
        <v>4.0000000000000002E-4</v>
      </c>
      <c r="AO77" s="32">
        <f t="shared" si="17"/>
        <v>1E-4</v>
      </c>
      <c r="AP77" s="58">
        <f>1+$B$51*(IF('Female Inactive'!$Q54&gt;=0, ((('Female Inactive'!$Q54)/7)/60), 0))^0.25</f>
        <v>0.94672340460554205</v>
      </c>
      <c r="AQ77" s="58">
        <f>1+$B$51*(IF('Female Barely'!$Q54&gt;=0, ((('Female Barely'!$Q54)/7)/60), 0))^0.25</f>
        <v>0.88238396819932485</v>
      </c>
      <c r="AR77" s="58">
        <f>1+$B$51*(IF('Female Somewhat'!$Q54&gt;=0, ((('Female Somewhat'!$Q54)/7)/60), 0))^0.25</f>
        <v>0.85654816142353085</v>
      </c>
      <c r="AS77" s="58">
        <f>1+$B$51*(IF('Female Active'!$Q54&gt;=0, ((('Female Active'!$Q54)/7)/60), 0))^0.25</f>
        <v>0.83775302656014461</v>
      </c>
      <c r="AT77" s="58">
        <f>1+$B$51*(IF('Female Highly'!$Q54&gt;=0, ((('Female Highly'!$Q54)/7)/60), 0))^0.25</f>
        <v>0.80960979731547966</v>
      </c>
      <c r="AV77" s="136">
        <f t="shared" si="18"/>
        <v>56</v>
      </c>
      <c r="AW77" s="136">
        <f t="shared" si="19"/>
        <v>4.0000000000000002E-4</v>
      </c>
      <c r="AX77" s="136">
        <f t="shared" si="20"/>
        <v>1E-4</v>
      </c>
      <c r="AY77" s="58">
        <f t="shared" si="21"/>
        <v>1</v>
      </c>
      <c r="AZ77" s="58">
        <f t="shared" si="22"/>
        <v>0.93203987976506764</v>
      </c>
      <c r="BA77" s="58">
        <f t="shared" si="23"/>
        <v>0.90475017017289938</v>
      </c>
      <c r="BB77" s="58">
        <f t="shared" si="24"/>
        <v>0.88489734434018708</v>
      </c>
      <c r="BC77" s="58">
        <f t="shared" si="25"/>
        <v>0.85517036272363878</v>
      </c>
    </row>
    <row r="78" spans="1:55">
      <c r="A78" s="5"/>
      <c r="B78" s="5"/>
      <c r="C78" s="5">
        <v>1</v>
      </c>
      <c r="D78" s="5">
        <v>383.3827</v>
      </c>
      <c r="E78" s="5">
        <v>286.4237</v>
      </c>
      <c r="F78" s="58"/>
      <c r="G78" s="58"/>
      <c r="O78" s="58">
        <v>53</v>
      </c>
      <c r="P78" s="32">
        <f>F$36</f>
        <v>2.0000000000000001E-4</v>
      </c>
      <c r="Q78" s="32">
        <f t="shared" si="35"/>
        <v>1E-3</v>
      </c>
      <c r="R78" s="32">
        <f t="shared" si="35"/>
        <v>0</v>
      </c>
      <c r="S78" s="32">
        <f t="shared" si="35"/>
        <v>6.54E-2</v>
      </c>
      <c r="T78" s="32">
        <f t="shared" si="35"/>
        <v>16.265599999999999</v>
      </c>
      <c r="U78" s="32">
        <f t="shared" si="35"/>
        <v>1E-4</v>
      </c>
      <c r="V78" s="32">
        <f t="shared" si="35"/>
        <v>26.974900000000002</v>
      </c>
      <c r="W78" s="32">
        <f t="shared" si="35"/>
        <v>52.811100000000003</v>
      </c>
      <c r="X78" s="58"/>
      <c r="Y78" s="125">
        <f t="shared" si="4"/>
        <v>2.0000000000000001E-4</v>
      </c>
      <c r="Z78" s="125">
        <f t="shared" si="5"/>
        <v>2.0000000000000001E-4</v>
      </c>
      <c r="AA78" s="125">
        <f t="shared" si="6"/>
        <v>1.8337951725483137E-4</v>
      </c>
      <c r="AB78" s="125">
        <f t="shared" si="7"/>
        <v>1.762127806389717E-4</v>
      </c>
      <c r="AC78" s="125">
        <f t="shared" si="8"/>
        <v>1.7022884217945088E-4</v>
      </c>
      <c r="AD78" s="125">
        <f t="shared" si="9"/>
        <v>1.630393871034431E-4</v>
      </c>
      <c r="AE78" s="58"/>
      <c r="AF78" s="125">
        <f t="shared" si="10"/>
        <v>1E-4</v>
      </c>
      <c r="AG78" s="125">
        <f t="shared" si="11"/>
        <v>1E-4</v>
      </c>
      <c r="AH78" s="125">
        <f t="shared" si="12"/>
        <v>9.1689758627415684E-5</v>
      </c>
      <c r="AI78" s="125">
        <f t="shared" si="13"/>
        <v>8.8106390319485852E-5</v>
      </c>
      <c r="AJ78" s="125">
        <f t="shared" si="14"/>
        <v>8.5114421089725438E-5</v>
      </c>
      <c r="AK78" s="125">
        <f t="shared" si="15"/>
        <v>8.151969355172155E-5</v>
      </c>
      <c r="AM78" s="58">
        <v>57</v>
      </c>
      <c r="AN78" s="32">
        <f t="shared" si="16"/>
        <v>4.0000000000000002E-4</v>
      </c>
      <c r="AO78" s="32">
        <f t="shared" si="17"/>
        <v>1E-4</v>
      </c>
      <c r="AP78" s="58">
        <f>1+$B$51*(IF('Female Inactive'!$Q55&gt;=0, ((('Female Inactive'!$Q55)/7)/60), 0))^0.25</f>
        <v>0.94725670209818025</v>
      </c>
      <c r="AQ78" s="58">
        <f>1+$B$51*(IF('Female Barely'!$Q55&gt;=0, ((('Female Barely'!$Q55)/7)/60), 0))^0.25</f>
        <v>0.88368541322416905</v>
      </c>
      <c r="AR78" s="58">
        <f>1+$B$51*(IF('Female Somewhat'!$Q55&gt;=0, ((('Female Somewhat'!$Q55)/7)/60), 0))^0.25</f>
        <v>0.85806587776381671</v>
      </c>
      <c r="AS78" s="58">
        <f>1+$B$51*(IF('Female Active'!$Q55&gt;=0, ((('Female Active'!$Q55)/7)/60), 0))^0.25</f>
        <v>0.8392052897421477</v>
      </c>
      <c r="AT78" s="58">
        <f>1+$B$51*(IF('Female Highly'!$Q55&gt;=0, ((('Female Highly'!$Q55)/7)/60), 0))^0.25</f>
        <v>0.81085674970527155</v>
      </c>
      <c r="AV78" s="136">
        <f t="shared" si="18"/>
        <v>57</v>
      </c>
      <c r="AW78" s="136">
        <f t="shared" si="19"/>
        <v>4.0000000000000002E-4</v>
      </c>
      <c r="AX78" s="136">
        <f t="shared" si="20"/>
        <v>1E-4</v>
      </c>
      <c r="AY78" s="58">
        <f t="shared" si="21"/>
        <v>1</v>
      </c>
      <c r="AZ78" s="58">
        <f t="shared" si="22"/>
        <v>0.93288905875967898</v>
      </c>
      <c r="BA78" s="58">
        <f t="shared" si="23"/>
        <v>0.90584302635515246</v>
      </c>
      <c r="BB78" s="58">
        <f t="shared" si="24"/>
        <v>0.88593227990184931</v>
      </c>
      <c r="BC78" s="58">
        <f t="shared" si="25"/>
        <v>0.85600529181711582</v>
      </c>
    </row>
    <row r="79" spans="1:55">
      <c r="A79" s="5"/>
      <c r="B79" s="5"/>
      <c r="C79" s="5">
        <v>2</v>
      </c>
      <c r="D79" s="5">
        <v>1371.8910000000001</v>
      </c>
      <c r="E79" s="5">
        <v>259.57080000000002</v>
      </c>
      <c r="F79" s="58"/>
      <c r="G79" s="58"/>
      <c r="O79" s="58">
        <v>54</v>
      </c>
      <c r="P79" s="32">
        <f>F$36</f>
        <v>2.0000000000000001E-4</v>
      </c>
      <c r="Q79" s="32">
        <f t="shared" si="35"/>
        <v>1E-3</v>
      </c>
      <c r="R79" s="32">
        <f t="shared" si="35"/>
        <v>0</v>
      </c>
      <c r="S79" s="32">
        <f t="shared" si="35"/>
        <v>6.54E-2</v>
      </c>
      <c r="T79" s="32">
        <f t="shared" si="35"/>
        <v>16.265599999999999</v>
      </c>
      <c r="U79" s="32">
        <f t="shared" si="35"/>
        <v>1E-4</v>
      </c>
      <c r="V79" s="32">
        <f t="shared" si="35"/>
        <v>26.974900000000002</v>
      </c>
      <c r="W79" s="32">
        <f t="shared" si="35"/>
        <v>52.811100000000003</v>
      </c>
      <c r="X79" s="58"/>
      <c r="Y79" s="125">
        <f t="shared" si="4"/>
        <v>2.0000000000000001E-4</v>
      </c>
      <c r="Z79" s="125">
        <f t="shared" si="5"/>
        <v>2.0000000000000001E-4</v>
      </c>
      <c r="AA79" s="125">
        <f t="shared" si="6"/>
        <v>1.8337951725483137E-4</v>
      </c>
      <c r="AB79" s="125">
        <f t="shared" si="7"/>
        <v>1.762127806389717E-4</v>
      </c>
      <c r="AC79" s="125">
        <f t="shared" si="8"/>
        <v>1.7022884217945088E-4</v>
      </c>
      <c r="AD79" s="125">
        <f t="shared" si="9"/>
        <v>1.630393871034431E-4</v>
      </c>
      <c r="AE79" s="58"/>
      <c r="AF79" s="125">
        <f t="shared" si="10"/>
        <v>1E-4</v>
      </c>
      <c r="AG79" s="125">
        <f t="shared" si="11"/>
        <v>1E-4</v>
      </c>
      <c r="AH79" s="125">
        <f t="shared" si="12"/>
        <v>9.1689758627415684E-5</v>
      </c>
      <c r="AI79" s="125">
        <f t="shared" si="13"/>
        <v>8.8106390319485852E-5</v>
      </c>
      <c r="AJ79" s="125">
        <f t="shared" si="14"/>
        <v>8.5114421089725438E-5</v>
      </c>
      <c r="AK79" s="125">
        <f t="shared" si="15"/>
        <v>8.151969355172155E-5</v>
      </c>
      <c r="AM79" s="58">
        <v>58</v>
      </c>
      <c r="AN79" s="32">
        <f t="shared" si="16"/>
        <v>4.0000000000000002E-4</v>
      </c>
      <c r="AO79" s="32">
        <f t="shared" si="17"/>
        <v>1E-4</v>
      </c>
      <c r="AP79" s="58">
        <f>1+$B$51*(IF('Female Inactive'!$Q56&gt;=0, ((('Female Inactive'!$Q56)/7)/60), 0))^0.25</f>
        <v>0.94793624177187186</v>
      </c>
      <c r="AQ79" s="58">
        <f>1+$B$51*(IF('Female Barely'!$Q56&gt;=0, ((('Female Barely'!$Q56)/7)/60), 0))^0.25</f>
        <v>0.88521551219913241</v>
      </c>
      <c r="AR79" s="58">
        <f>1+$B$51*(IF('Female Somewhat'!$Q56&gt;=0, ((('Female Somewhat'!$Q56)/7)/60), 0))^0.25</f>
        <v>0.85981300045432074</v>
      </c>
      <c r="AS79" s="58">
        <f>1+$B$51*(IF('Female Active'!$Q56&gt;=0, ((('Female Active'!$Q56)/7)/60), 0))^0.25</f>
        <v>0.8408748867468514</v>
      </c>
      <c r="AT79" s="58">
        <f>1+$B$51*(IF('Female Highly'!$Q56&gt;=0, ((('Female Highly'!$Q56)/7)/60), 0))^0.25</f>
        <v>0.81226742074851455</v>
      </c>
      <c r="AV79" s="136">
        <f t="shared" si="18"/>
        <v>58</v>
      </c>
      <c r="AW79" s="136">
        <f t="shared" si="19"/>
        <v>4.0000000000000002E-4</v>
      </c>
      <c r="AX79" s="136">
        <f t="shared" si="20"/>
        <v>1E-4</v>
      </c>
      <c r="AY79" s="58">
        <f t="shared" si="21"/>
        <v>1</v>
      </c>
      <c r="AZ79" s="58">
        <f t="shared" si="22"/>
        <v>0.93383444285714556</v>
      </c>
      <c r="BA79" s="58">
        <f t="shared" si="23"/>
        <v>0.90703674209899166</v>
      </c>
      <c r="BB79" s="58">
        <f t="shared" si="24"/>
        <v>0.88705848525750786</v>
      </c>
      <c r="BC79" s="58">
        <f t="shared" si="25"/>
        <v>0.85687980367775929</v>
      </c>
    </row>
    <row r="80" spans="1:55">
      <c r="A80" s="5"/>
      <c r="B80" s="5"/>
      <c r="C80" s="5">
        <v>3</v>
      </c>
      <c r="D80" s="5">
        <v>3586.1790000000001</v>
      </c>
      <c r="E80" s="5">
        <v>1042.9760000000001</v>
      </c>
      <c r="F80" s="58"/>
      <c r="G80" s="58"/>
      <c r="O80" s="58">
        <v>55</v>
      </c>
      <c r="P80" s="32">
        <f>F$37</f>
        <v>4.0000000000000002E-4</v>
      </c>
      <c r="Q80" s="32">
        <f t="shared" ref="Q80:W84" si="36">G$37</f>
        <v>2.0999999999999999E-3</v>
      </c>
      <c r="R80" s="32">
        <f t="shared" si="36"/>
        <v>0</v>
      </c>
      <c r="S80" s="32">
        <f t="shared" si="36"/>
        <v>5.5100000000000003E-2</v>
      </c>
      <c r="T80" s="32">
        <f t="shared" si="36"/>
        <v>16.529</v>
      </c>
      <c r="U80" s="32">
        <f t="shared" si="36"/>
        <v>1E-4</v>
      </c>
      <c r="V80" s="32">
        <f t="shared" si="36"/>
        <v>14.927099999999999</v>
      </c>
      <c r="W80" s="32">
        <f t="shared" si="36"/>
        <v>57.729799999999997</v>
      </c>
      <c r="X80" s="58"/>
      <c r="Y80" s="125">
        <f t="shared" si="4"/>
        <v>4.0000000000000002E-4</v>
      </c>
      <c r="Z80" s="125">
        <f t="shared" si="5"/>
        <v>4.0000000000000002E-4</v>
      </c>
      <c r="AA80" s="125">
        <f t="shared" si="6"/>
        <v>3.6675903450966274E-4</v>
      </c>
      <c r="AB80" s="125">
        <f t="shared" si="7"/>
        <v>3.5242556127794341E-4</v>
      </c>
      <c r="AC80" s="125">
        <f t="shared" si="8"/>
        <v>3.4045768435890175E-4</v>
      </c>
      <c r="AD80" s="125">
        <f t="shared" si="9"/>
        <v>3.260787742068862E-4</v>
      </c>
      <c r="AE80" s="58"/>
      <c r="AF80" s="125">
        <f t="shared" si="10"/>
        <v>1E-4</v>
      </c>
      <c r="AG80" s="125">
        <f t="shared" si="11"/>
        <v>1E-4</v>
      </c>
      <c r="AH80" s="125">
        <f t="shared" si="12"/>
        <v>9.1689758627415684E-5</v>
      </c>
      <c r="AI80" s="125">
        <f t="shared" si="13"/>
        <v>8.8106390319485852E-5</v>
      </c>
      <c r="AJ80" s="125">
        <f t="shared" si="14"/>
        <v>8.5114421089725438E-5</v>
      </c>
      <c r="AK80" s="125">
        <f t="shared" si="15"/>
        <v>8.151969355172155E-5</v>
      </c>
      <c r="AM80" s="58">
        <v>59</v>
      </c>
      <c r="AN80" s="32">
        <f t="shared" si="16"/>
        <v>4.0000000000000002E-4</v>
      </c>
      <c r="AO80" s="32">
        <f t="shared" si="17"/>
        <v>1E-4</v>
      </c>
      <c r="AP80" s="58">
        <f>1+$B$51*(IF('Female Inactive'!$Q57&gt;=0, ((('Female Inactive'!$Q57)/7)/60), 0))^0.25</f>
        <v>0.94878698076586154</v>
      </c>
      <c r="AQ80" s="58">
        <f>1+$B$51*(IF('Female Barely'!$Q57&gt;=0, ((('Female Barely'!$Q57)/7)/60), 0))^0.25</f>
        <v>0.88700877521659616</v>
      </c>
      <c r="AR80" s="58">
        <f>1+$B$51*(IF('Female Somewhat'!$Q57&gt;=0, ((('Female Somewhat'!$Q57)/7)/60), 0))^0.25</f>
        <v>0.86182091507277492</v>
      </c>
      <c r="AS80" s="58">
        <f>1+$B$51*(IF('Female Active'!$Q57&gt;=0, ((('Female Active'!$Q57)/7)/60), 0))^0.25</f>
        <v>0.84278802614300008</v>
      </c>
      <c r="AT80" s="58">
        <f>1+$B$51*(IF('Female Highly'!$Q57&gt;=0, ((('Female Highly'!$Q57)/7)/60), 0))^0.25</f>
        <v>0.81385667500368464</v>
      </c>
      <c r="AV80" s="136">
        <f t="shared" si="18"/>
        <v>59</v>
      </c>
      <c r="AW80" s="136">
        <f t="shared" si="19"/>
        <v>4.0000000000000002E-4</v>
      </c>
      <c r="AX80" s="136">
        <f t="shared" si="20"/>
        <v>1E-4</v>
      </c>
      <c r="AY80" s="58">
        <f t="shared" si="21"/>
        <v>1</v>
      </c>
      <c r="AZ80" s="58">
        <f t="shared" si="22"/>
        <v>0.93488716982667919</v>
      </c>
      <c r="BA80" s="58">
        <f t="shared" si="23"/>
        <v>0.90833973541364621</v>
      </c>
      <c r="BB80" s="58">
        <f t="shared" si="24"/>
        <v>0.88827950132989908</v>
      </c>
      <c r="BC80" s="58">
        <f t="shared" si="25"/>
        <v>0.85778651214916435</v>
      </c>
    </row>
    <row r="81" spans="1:55">
      <c r="A81" s="5"/>
      <c r="B81" s="5"/>
      <c r="C81" s="5">
        <v>4</v>
      </c>
      <c r="D81" s="5">
        <v>10495.27</v>
      </c>
      <c r="E81" s="5">
        <v>5611.3530000000001</v>
      </c>
      <c r="F81" s="58"/>
      <c r="G81" s="58"/>
      <c r="O81" s="58">
        <v>56</v>
      </c>
      <c r="P81" s="32">
        <f>F$37</f>
        <v>4.0000000000000002E-4</v>
      </c>
      <c r="Q81" s="32">
        <f t="shared" si="36"/>
        <v>2.0999999999999999E-3</v>
      </c>
      <c r="R81" s="32">
        <f t="shared" si="36"/>
        <v>0</v>
      </c>
      <c r="S81" s="32">
        <f t="shared" si="36"/>
        <v>5.5100000000000003E-2</v>
      </c>
      <c r="T81" s="32">
        <f t="shared" si="36"/>
        <v>16.529</v>
      </c>
      <c r="U81" s="32">
        <f t="shared" si="36"/>
        <v>1E-4</v>
      </c>
      <c r="V81" s="32">
        <f t="shared" si="36"/>
        <v>14.927099999999999</v>
      </c>
      <c r="W81" s="32">
        <f t="shared" si="36"/>
        <v>57.729799999999997</v>
      </c>
      <c r="X81" s="58"/>
      <c r="Y81" s="125">
        <f t="shared" si="4"/>
        <v>4.0000000000000002E-4</v>
      </c>
      <c r="Z81" s="125">
        <f t="shared" si="5"/>
        <v>4.0000000000000002E-4</v>
      </c>
      <c r="AA81" s="125">
        <f t="shared" si="6"/>
        <v>3.6675903450966274E-4</v>
      </c>
      <c r="AB81" s="125">
        <f t="shared" si="7"/>
        <v>3.5242556127794341E-4</v>
      </c>
      <c r="AC81" s="125">
        <f t="shared" si="8"/>
        <v>3.4045768435890175E-4</v>
      </c>
      <c r="AD81" s="125">
        <f t="shared" si="9"/>
        <v>3.260787742068862E-4</v>
      </c>
      <c r="AE81" s="58"/>
      <c r="AF81" s="125">
        <f t="shared" si="10"/>
        <v>1E-4</v>
      </c>
      <c r="AG81" s="125">
        <f t="shared" si="11"/>
        <v>1E-4</v>
      </c>
      <c r="AH81" s="125">
        <f t="shared" si="12"/>
        <v>9.1689758627415684E-5</v>
      </c>
      <c r="AI81" s="125">
        <f t="shared" si="13"/>
        <v>8.8106390319485852E-5</v>
      </c>
      <c r="AJ81" s="125">
        <f t="shared" si="14"/>
        <v>8.5114421089725438E-5</v>
      </c>
      <c r="AK81" s="125">
        <f t="shared" si="15"/>
        <v>8.151969355172155E-5</v>
      </c>
      <c r="AM81" s="58">
        <v>60</v>
      </c>
      <c r="AN81" s="32">
        <f t="shared" si="16"/>
        <v>5.9999999999999995E-4</v>
      </c>
      <c r="AO81" s="32">
        <f t="shared" si="17"/>
        <v>2.0000000000000001E-4</v>
      </c>
      <c r="AP81" s="58">
        <f>1+$B$51*(IF('Female Inactive'!$Q58&gt;=0, ((('Female Inactive'!$Q58)/7)/60), 0))^0.25</f>
        <v>0.94984294209880415</v>
      </c>
      <c r="AQ81" s="58">
        <f>1+$B$51*(IF('Female Barely'!$Q58&gt;=0, ((('Female Barely'!$Q58)/7)/60), 0))^0.25</f>
        <v>0.88911017273390325</v>
      </c>
      <c r="AR81" s="58">
        <f>1+$B$51*(IF('Female Somewhat'!$Q58&gt;=0, ((('Female Somewhat'!$Q58)/7)/60), 0))^0.25</f>
        <v>0.86412949529733218</v>
      </c>
      <c r="AS81" s="58">
        <f>1+$B$51*(IF('Female Active'!$Q58&gt;=0, ((('Female Active'!$Q58)/7)/60), 0))^0.25</f>
        <v>0.84497717247007464</v>
      </c>
      <c r="AT81" s="58">
        <f>1+$B$51*(IF('Female Highly'!$Q58&gt;=0, ((('Female Highly'!$Q58)/7)/60), 0))^0.25</f>
        <v>0.81564206385110793</v>
      </c>
      <c r="AV81" s="136">
        <f t="shared" si="18"/>
        <v>60</v>
      </c>
      <c r="AW81" s="136">
        <f t="shared" si="19"/>
        <v>5.9999999999999995E-4</v>
      </c>
      <c r="AX81" s="136">
        <f t="shared" si="20"/>
        <v>2.0000000000000001E-4</v>
      </c>
      <c r="AY81" s="58">
        <f t="shared" si="21"/>
        <v>1</v>
      </c>
      <c r="AZ81" s="58">
        <f t="shared" si="22"/>
        <v>0.93606019829899056</v>
      </c>
      <c r="BA81" s="58">
        <f t="shared" si="23"/>
        <v>0.90976040037516437</v>
      </c>
      <c r="BB81" s="58">
        <f t="shared" si="24"/>
        <v>0.88959672701571624</v>
      </c>
      <c r="BC81" s="58">
        <f t="shared" si="25"/>
        <v>0.85871255941412639</v>
      </c>
    </row>
    <row r="82" spans="1:55">
      <c r="A82" s="5"/>
      <c r="B82" s="5"/>
      <c r="C82" s="5"/>
      <c r="D82" s="5"/>
      <c r="E82" s="5"/>
      <c r="F82" s="58"/>
      <c r="G82" s="58"/>
      <c r="O82" s="58">
        <v>57</v>
      </c>
      <c r="P82" s="32">
        <f>F$37</f>
        <v>4.0000000000000002E-4</v>
      </c>
      <c r="Q82" s="32">
        <f t="shared" si="36"/>
        <v>2.0999999999999999E-3</v>
      </c>
      <c r="R82" s="32">
        <f t="shared" si="36"/>
        <v>0</v>
      </c>
      <c r="S82" s="32">
        <f t="shared" si="36"/>
        <v>5.5100000000000003E-2</v>
      </c>
      <c r="T82" s="32">
        <f t="shared" si="36"/>
        <v>16.529</v>
      </c>
      <c r="U82" s="32">
        <f t="shared" si="36"/>
        <v>1E-4</v>
      </c>
      <c r="V82" s="32">
        <f t="shared" si="36"/>
        <v>14.927099999999999</v>
      </c>
      <c r="W82" s="32">
        <f t="shared" si="36"/>
        <v>57.729799999999997</v>
      </c>
      <c r="X82" s="58"/>
      <c r="Y82" s="125">
        <f t="shared" si="4"/>
        <v>4.0000000000000002E-4</v>
      </c>
      <c r="Z82" s="125">
        <f t="shared" si="5"/>
        <v>4.0000000000000002E-4</v>
      </c>
      <c r="AA82" s="125">
        <f t="shared" si="6"/>
        <v>3.6675903450966274E-4</v>
      </c>
      <c r="AB82" s="125">
        <f t="shared" si="7"/>
        <v>3.5242556127794341E-4</v>
      </c>
      <c r="AC82" s="125">
        <f t="shared" si="8"/>
        <v>3.4045768435890175E-4</v>
      </c>
      <c r="AD82" s="125">
        <f t="shared" si="9"/>
        <v>3.260787742068862E-4</v>
      </c>
      <c r="AE82" s="58"/>
      <c r="AF82" s="125">
        <f t="shared" si="10"/>
        <v>1E-4</v>
      </c>
      <c r="AG82" s="125">
        <f t="shared" si="11"/>
        <v>1E-4</v>
      </c>
      <c r="AH82" s="125">
        <f t="shared" si="12"/>
        <v>9.1689758627415684E-5</v>
      </c>
      <c r="AI82" s="125">
        <f t="shared" si="13"/>
        <v>8.8106390319485852E-5</v>
      </c>
      <c r="AJ82" s="125">
        <f t="shared" si="14"/>
        <v>8.5114421089725438E-5</v>
      </c>
      <c r="AK82" s="125">
        <f t="shared" si="15"/>
        <v>8.151969355172155E-5</v>
      </c>
      <c r="AM82" s="58">
        <v>61</v>
      </c>
      <c r="AN82" s="32">
        <f t="shared" si="16"/>
        <v>5.9999999999999995E-4</v>
      </c>
      <c r="AO82" s="32">
        <f t="shared" si="17"/>
        <v>2.0000000000000001E-4</v>
      </c>
      <c r="AP82" s="58">
        <f>1+$B$51*(IF('Female Inactive'!$Q59&gt;=0, ((('Female Inactive'!$Q59)/7)/60), 0))^0.25</f>
        <v>0.95115242196394922</v>
      </c>
      <c r="AQ82" s="58">
        <f>1+$B$51*(IF('Female Barely'!$Q59&gt;=0, ((('Female Barely'!$Q59)/7)/60), 0))^0.25</f>
        <v>0.89158002128560632</v>
      </c>
      <c r="AR82" s="58">
        <f>1+$B$51*(IF('Female Somewhat'!$Q59&gt;=0, ((('Female Somewhat'!$Q59)/7)/60), 0))^0.25</f>
        <v>0.86679058713461332</v>
      </c>
      <c r="AS82" s="58">
        <f>1+$B$51*(IF('Female Active'!$Q59&gt;=0, ((('Female Active'!$Q59)/7)/60), 0))^0.25</f>
        <v>0.84748328447124999</v>
      </c>
      <c r="AT82" s="58">
        <f>1+$B$51*(IF('Female Highly'!$Q59&gt;=0, ((('Female Highly'!$Q59)/7)/60), 0))^0.25</f>
        <v>0.81764453269649606</v>
      </c>
      <c r="AV82" s="136">
        <f t="shared" si="18"/>
        <v>61</v>
      </c>
      <c r="AW82" s="136">
        <f t="shared" si="19"/>
        <v>5.9999999999999995E-4</v>
      </c>
      <c r="AX82" s="136">
        <f t="shared" si="20"/>
        <v>2.0000000000000001E-4</v>
      </c>
      <c r="AY82" s="58">
        <f t="shared" si="21"/>
        <v>1</v>
      </c>
      <c r="AZ82" s="58">
        <f t="shared" si="22"/>
        <v>0.93736818694596058</v>
      </c>
      <c r="BA82" s="58">
        <f t="shared" si="23"/>
        <v>0.9113056615519679</v>
      </c>
      <c r="BB82" s="58">
        <f t="shared" si="24"/>
        <v>0.89100680910989838</v>
      </c>
      <c r="BC82" s="58">
        <f t="shared" si="25"/>
        <v>0.8596356523050378</v>
      </c>
    </row>
    <row r="83" spans="1:55">
      <c r="A83" s="5"/>
      <c r="B83" s="5"/>
      <c r="C83" s="5" t="s">
        <v>107</v>
      </c>
      <c r="D83" s="5">
        <v>4244.6980000000003</v>
      </c>
      <c r="E83" s="5">
        <v>5100.8180000000002</v>
      </c>
      <c r="F83" s="58"/>
      <c r="G83" s="58"/>
      <c r="O83" s="58">
        <v>58</v>
      </c>
      <c r="P83" s="32">
        <f>F$37</f>
        <v>4.0000000000000002E-4</v>
      </c>
      <c r="Q83" s="32">
        <f t="shared" si="36"/>
        <v>2.0999999999999999E-3</v>
      </c>
      <c r="R83" s="32">
        <f t="shared" si="36"/>
        <v>0</v>
      </c>
      <c r="S83" s="32">
        <f t="shared" si="36"/>
        <v>5.5100000000000003E-2</v>
      </c>
      <c r="T83" s="32">
        <f t="shared" si="36"/>
        <v>16.529</v>
      </c>
      <c r="U83" s="32">
        <f t="shared" si="36"/>
        <v>1E-4</v>
      </c>
      <c r="V83" s="32">
        <f t="shared" si="36"/>
        <v>14.927099999999999</v>
      </c>
      <c r="W83" s="32">
        <f t="shared" si="36"/>
        <v>57.729799999999997</v>
      </c>
      <c r="X83" s="58"/>
      <c r="Y83" s="125">
        <f t="shared" si="4"/>
        <v>4.0000000000000002E-4</v>
      </c>
      <c r="Z83" s="125">
        <f t="shared" si="5"/>
        <v>4.0000000000000002E-4</v>
      </c>
      <c r="AA83" s="125">
        <f t="shared" si="6"/>
        <v>3.6675903450966274E-4</v>
      </c>
      <c r="AB83" s="125">
        <f t="shared" si="7"/>
        <v>3.5242556127794341E-4</v>
      </c>
      <c r="AC83" s="125">
        <f t="shared" si="8"/>
        <v>3.4045768435890175E-4</v>
      </c>
      <c r="AD83" s="125">
        <f t="shared" si="9"/>
        <v>3.260787742068862E-4</v>
      </c>
      <c r="AE83" s="58"/>
      <c r="AF83" s="125">
        <f t="shared" si="10"/>
        <v>1E-4</v>
      </c>
      <c r="AG83" s="125">
        <f t="shared" si="11"/>
        <v>1E-4</v>
      </c>
      <c r="AH83" s="125">
        <f t="shared" si="12"/>
        <v>9.1689758627415684E-5</v>
      </c>
      <c r="AI83" s="125">
        <f t="shared" si="13"/>
        <v>8.8106390319485852E-5</v>
      </c>
      <c r="AJ83" s="125">
        <f t="shared" si="14"/>
        <v>8.5114421089725438E-5</v>
      </c>
      <c r="AK83" s="125">
        <f t="shared" si="15"/>
        <v>8.151969355172155E-5</v>
      </c>
      <c r="AM83" s="58">
        <v>62</v>
      </c>
      <c r="AN83" s="32">
        <f t="shared" si="16"/>
        <v>5.9999999999999995E-4</v>
      </c>
      <c r="AO83" s="32">
        <f t="shared" si="17"/>
        <v>2.0000000000000001E-4</v>
      </c>
      <c r="AP83" s="58">
        <f>1+$B$51*(IF('Female Inactive'!$Q60&gt;=0, ((('Female Inactive'!$Q60)/7)/60), 0))^0.25</f>
        <v>0.95278770827880632</v>
      </c>
      <c r="AQ83" s="58">
        <f>1+$B$51*(IF('Female Barely'!$Q60&gt;=0, ((('Female Barely'!$Q60)/7)/60), 0))^0.25</f>
        <v>0.89450219509430862</v>
      </c>
      <c r="AR83" s="58">
        <f>1+$B$51*(IF('Female Somewhat'!$Q60&gt;=0, ((('Female Somewhat'!$Q60)/7)/60), 0))^0.25</f>
        <v>0.86987354144119344</v>
      </c>
      <c r="AS83" s="58">
        <f>1+$B$51*(IF('Female Active'!$Q60&gt;=0, ((('Female Active'!$Q60)/7)/60), 0))^0.25</f>
        <v>0.85035918109737041</v>
      </c>
      <c r="AT83" s="58">
        <f>1+$B$51*(IF('Female Highly'!$Q60&gt;=0, ((('Female Highly'!$Q60)/7)/60), 0))^0.25</f>
        <v>0.81988938316921156</v>
      </c>
      <c r="AV83" s="136">
        <f t="shared" si="18"/>
        <v>62</v>
      </c>
      <c r="AW83" s="136">
        <f t="shared" si="19"/>
        <v>5.9999999999999995E-4</v>
      </c>
      <c r="AX83" s="136">
        <f t="shared" si="20"/>
        <v>2.0000000000000001E-4</v>
      </c>
      <c r="AY83" s="58">
        <f t="shared" si="21"/>
        <v>1</v>
      </c>
      <c r="AZ83" s="58">
        <f t="shared" si="22"/>
        <v>0.93882633804146209</v>
      </c>
      <c r="BA83" s="58">
        <f t="shared" si="23"/>
        <v>0.91297729167035979</v>
      </c>
      <c r="BB83" s="58">
        <f t="shared" si="24"/>
        <v>0.89249596075659798</v>
      </c>
      <c r="BC83" s="58">
        <f t="shared" si="25"/>
        <v>0.8605163312300983</v>
      </c>
    </row>
    <row r="84" spans="1:55">
      <c r="A84" s="5"/>
      <c r="B84" s="5"/>
      <c r="C84" s="5"/>
      <c r="D84" s="5"/>
      <c r="E84" s="5"/>
      <c r="F84" s="58"/>
      <c r="G84" s="58"/>
      <c r="O84" s="58">
        <v>59</v>
      </c>
      <c r="P84" s="32">
        <f>F$37</f>
        <v>4.0000000000000002E-4</v>
      </c>
      <c r="Q84" s="32">
        <f t="shared" si="36"/>
        <v>2.0999999999999999E-3</v>
      </c>
      <c r="R84" s="32">
        <f t="shared" si="36"/>
        <v>0</v>
      </c>
      <c r="S84" s="32">
        <f t="shared" si="36"/>
        <v>5.5100000000000003E-2</v>
      </c>
      <c r="T84" s="32">
        <f t="shared" si="36"/>
        <v>16.529</v>
      </c>
      <c r="U84" s="32">
        <f t="shared" si="36"/>
        <v>1E-4</v>
      </c>
      <c r="V84" s="32">
        <f t="shared" si="36"/>
        <v>14.927099999999999</v>
      </c>
      <c r="W84" s="32">
        <f t="shared" si="36"/>
        <v>57.729799999999997</v>
      </c>
      <c r="X84" s="58"/>
      <c r="Y84" s="125">
        <f t="shared" si="4"/>
        <v>4.0000000000000002E-4</v>
      </c>
      <c r="Z84" s="125">
        <f t="shared" si="5"/>
        <v>4.0000000000000002E-4</v>
      </c>
      <c r="AA84" s="125">
        <f t="shared" si="6"/>
        <v>3.6675903450966274E-4</v>
      </c>
      <c r="AB84" s="125">
        <f t="shared" si="7"/>
        <v>3.5242556127794341E-4</v>
      </c>
      <c r="AC84" s="125">
        <f t="shared" si="8"/>
        <v>3.4045768435890175E-4</v>
      </c>
      <c r="AD84" s="125">
        <f t="shared" si="9"/>
        <v>3.260787742068862E-4</v>
      </c>
      <c r="AE84" s="58"/>
      <c r="AF84" s="125">
        <f t="shared" si="10"/>
        <v>1E-4</v>
      </c>
      <c r="AG84" s="125">
        <f t="shared" si="11"/>
        <v>1E-4</v>
      </c>
      <c r="AH84" s="125">
        <f t="shared" si="12"/>
        <v>9.1689758627415684E-5</v>
      </c>
      <c r="AI84" s="125">
        <f t="shared" si="13"/>
        <v>8.8106390319485852E-5</v>
      </c>
      <c r="AJ84" s="125">
        <f t="shared" si="14"/>
        <v>8.5114421089725438E-5</v>
      </c>
      <c r="AK84" s="125">
        <f t="shared" si="15"/>
        <v>8.151969355172155E-5</v>
      </c>
      <c r="AM84" s="58">
        <v>63</v>
      </c>
      <c r="AN84" s="32">
        <f t="shared" si="16"/>
        <v>5.9999999999999995E-4</v>
      </c>
      <c r="AO84" s="32">
        <f t="shared" si="17"/>
        <v>2.0000000000000001E-4</v>
      </c>
      <c r="AP84" s="58">
        <f>1+$B$51*(IF('Female Inactive'!$Q61&gt;=0, ((('Female Inactive'!$Q61)/7)/60), 0))^0.25</f>
        <v>0.95486515677491879</v>
      </c>
      <c r="AQ84" s="58">
        <f>1+$B$51*(IF('Female Barely'!$Q61&gt;=0, ((('Female Barely'!$Q61)/7)/60), 0))^0.25</f>
        <v>0.89799888341068368</v>
      </c>
      <c r="AR84" s="58">
        <f>1+$B$51*(IF('Female Somewhat'!$Q61&gt;=0, ((('Female Somewhat'!$Q61)/7)/60), 0))^0.25</f>
        <v>0.87347446690483299</v>
      </c>
      <c r="AS84" s="58">
        <f>1+$B$51*(IF('Female Active'!$Q61&gt;=0, ((('Female Active'!$Q61)/7)/60), 0))^0.25</f>
        <v>0.85367480860052047</v>
      </c>
      <c r="AT84" s="58">
        <f>1+$B$51*(IF('Female Highly'!$Q61&gt;=0, ((('Female Highly'!$Q61)/7)/60), 0))^0.25</f>
        <v>0.82240761127737838</v>
      </c>
      <c r="AV84" s="136">
        <f t="shared" si="18"/>
        <v>63</v>
      </c>
      <c r="AW84" s="136">
        <f t="shared" si="19"/>
        <v>5.9999999999999995E-4</v>
      </c>
      <c r="AX84" s="136">
        <f t="shared" si="20"/>
        <v>2.0000000000000001E-4</v>
      </c>
      <c r="AY84" s="58">
        <f t="shared" si="21"/>
        <v>1</v>
      </c>
      <c r="AZ84" s="58">
        <f t="shared" si="22"/>
        <v>0.94044575513017736</v>
      </c>
      <c r="BA84" s="58">
        <f t="shared" si="23"/>
        <v>0.9147621113906963</v>
      </c>
      <c r="BB84" s="58">
        <f t="shared" si="24"/>
        <v>0.89402655709401813</v>
      </c>
      <c r="BC84" s="58">
        <f t="shared" si="25"/>
        <v>0.86128141281757609</v>
      </c>
    </row>
    <row r="85" spans="1:55">
      <c r="A85" s="5" t="s">
        <v>393</v>
      </c>
      <c r="B85" s="5"/>
      <c r="C85" s="5" t="s">
        <v>377</v>
      </c>
      <c r="D85" s="5" t="s">
        <v>389</v>
      </c>
      <c r="E85" s="5" t="s">
        <v>390</v>
      </c>
      <c r="F85" s="58"/>
      <c r="G85" s="58"/>
      <c r="O85" s="58">
        <v>60</v>
      </c>
      <c r="P85" s="32">
        <f>F$38</f>
        <v>5.9999999999999995E-4</v>
      </c>
      <c r="Q85" s="32">
        <f t="shared" ref="Q85:W89" si="37">G$38</f>
        <v>4.0000000000000001E-3</v>
      </c>
      <c r="R85" s="32">
        <f t="shared" si="37"/>
        <v>0</v>
      </c>
      <c r="S85" s="32">
        <f t="shared" si="37"/>
        <v>3.8199999999999998E-2</v>
      </c>
      <c r="T85" s="32">
        <f t="shared" si="37"/>
        <v>15.757899999999999</v>
      </c>
      <c r="U85" s="32">
        <f t="shared" si="37"/>
        <v>2.0000000000000001E-4</v>
      </c>
      <c r="V85" s="32">
        <f t="shared" si="37"/>
        <v>7.3971999999999998</v>
      </c>
      <c r="W85" s="32">
        <f t="shared" si="37"/>
        <v>62.627299999999998</v>
      </c>
      <c r="X85" s="58"/>
      <c r="Y85" s="125">
        <f t="shared" si="4"/>
        <v>5.9999999999999995E-4</v>
      </c>
      <c r="Z85" s="125">
        <f t="shared" si="5"/>
        <v>5.9999999999999995E-4</v>
      </c>
      <c r="AA85" s="125">
        <f t="shared" si="6"/>
        <v>5.5013855176449405E-4</v>
      </c>
      <c r="AB85" s="125">
        <f t="shared" si="7"/>
        <v>5.2863834191691503E-4</v>
      </c>
      <c r="AC85" s="125">
        <f t="shared" si="8"/>
        <v>5.1068652653835252E-4</v>
      </c>
      <c r="AD85" s="125">
        <f t="shared" si="9"/>
        <v>4.8911816131032922E-4</v>
      </c>
      <c r="AE85" s="58"/>
      <c r="AF85" s="125">
        <f t="shared" si="10"/>
        <v>2.0000000000000001E-4</v>
      </c>
      <c r="AG85" s="125">
        <f t="shared" si="11"/>
        <v>2.0000000000000001E-4</v>
      </c>
      <c r="AH85" s="125">
        <f t="shared" si="12"/>
        <v>1.8337951725483137E-4</v>
      </c>
      <c r="AI85" s="125">
        <f t="shared" si="13"/>
        <v>1.762127806389717E-4</v>
      </c>
      <c r="AJ85" s="125">
        <f t="shared" si="14"/>
        <v>1.7022884217945088E-4</v>
      </c>
      <c r="AK85" s="125">
        <f t="shared" si="15"/>
        <v>1.630393871034431E-4</v>
      </c>
      <c r="AM85" s="58">
        <v>64</v>
      </c>
      <c r="AN85" s="32">
        <f t="shared" si="16"/>
        <v>5.9999999999999995E-4</v>
      </c>
      <c r="AO85" s="32">
        <f t="shared" si="17"/>
        <v>2.0000000000000001E-4</v>
      </c>
      <c r="AP85" s="58">
        <f>1+$B$51*(IF('Female Inactive'!$Q62&gt;=0, ((('Female Inactive'!$Q62)/7)/60), 0))^0.25</f>
        <v>0.95759308031829071</v>
      </c>
      <c r="AQ85" s="58">
        <f>1+$B$51*(IF('Female Barely'!$Q62&gt;=0, ((('Female Barely'!$Q62)/7)/60), 0))^0.25</f>
        <v>0.9022595405148901</v>
      </c>
      <c r="AR85" s="58">
        <f>1+$B$51*(IF('Female Somewhat'!$Q62&gt;=0, ((('Female Somewhat'!$Q62)/7)/60), 0))^0.25</f>
        <v>0.87773275186090871</v>
      </c>
      <c r="AS85" s="58">
        <f>1+$B$51*(IF('Female Active'!$Q62&gt;=0, ((('Female Active'!$Q62)/7)/60), 0))^0.25</f>
        <v>0.85752589132200063</v>
      </c>
      <c r="AT85" s="58">
        <f>1+$B$51*(IF('Female Highly'!$Q62&gt;=0, ((('Female Highly'!$Q62)/7)/60), 0))^0.25</f>
        <v>0.82523781606680702</v>
      </c>
      <c r="AV85" s="136">
        <f t="shared" si="18"/>
        <v>64</v>
      </c>
      <c r="AW85" s="136">
        <f t="shared" si="19"/>
        <v>5.9999999999999995E-4</v>
      </c>
      <c r="AX85" s="136">
        <f t="shared" si="20"/>
        <v>2.0000000000000001E-4</v>
      </c>
      <c r="AY85" s="58">
        <f t="shared" si="21"/>
        <v>1</v>
      </c>
      <c r="AZ85" s="58">
        <f t="shared" si="22"/>
        <v>0.94221601958004075</v>
      </c>
      <c r="BA85" s="58">
        <f t="shared" si="23"/>
        <v>0.91660306439261496</v>
      </c>
      <c r="BB85" s="58">
        <f t="shared" si="24"/>
        <v>0.89550134493136779</v>
      </c>
      <c r="BC85" s="58">
        <f t="shared" si="25"/>
        <v>0.86178339529407355</v>
      </c>
    </row>
    <row r="86" spans="1:55">
      <c r="A86" s="5"/>
      <c r="B86" s="5"/>
      <c r="C86" s="5"/>
      <c r="D86" s="5"/>
      <c r="E86" s="5"/>
      <c r="F86" s="58"/>
      <c r="G86" s="58"/>
      <c r="O86" s="58">
        <v>61</v>
      </c>
      <c r="P86" s="32">
        <f>F$38</f>
        <v>5.9999999999999995E-4</v>
      </c>
      <c r="Q86" s="32">
        <f t="shared" si="37"/>
        <v>4.0000000000000001E-3</v>
      </c>
      <c r="R86" s="32">
        <f t="shared" si="37"/>
        <v>0</v>
      </c>
      <c r="S86" s="32">
        <f t="shared" si="37"/>
        <v>3.8199999999999998E-2</v>
      </c>
      <c r="T86" s="32">
        <f t="shared" si="37"/>
        <v>15.757899999999999</v>
      </c>
      <c r="U86" s="32">
        <f t="shared" si="37"/>
        <v>2.0000000000000001E-4</v>
      </c>
      <c r="V86" s="32">
        <f t="shared" si="37"/>
        <v>7.3971999999999998</v>
      </c>
      <c r="W86" s="32">
        <f t="shared" si="37"/>
        <v>62.627299999999998</v>
      </c>
      <c r="X86" s="58"/>
      <c r="Y86" s="125">
        <f t="shared" si="4"/>
        <v>5.9999999999999995E-4</v>
      </c>
      <c r="Z86" s="125">
        <f t="shared" si="5"/>
        <v>5.9999999999999995E-4</v>
      </c>
      <c r="AA86" s="125">
        <f t="shared" si="6"/>
        <v>5.5013855176449405E-4</v>
      </c>
      <c r="AB86" s="125">
        <f t="shared" si="7"/>
        <v>5.2863834191691503E-4</v>
      </c>
      <c r="AC86" s="125">
        <f t="shared" si="8"/>
        <v>5.1068652653835252E-4</v>
      </c>
      <c r="AD86" s="125">
        <f t="shared" si="9"/>
        <v>4.8911816131032922E-4</v>
      </c>
      <c r="AE86" s="58"/>
      <c r="AF86" s="125">
        <f t="shared" si="10"/>
        <v>2.0000000000000001E-4</v>
      </c>
      <c r="AG86" s="125">
        <f t="shared" si="11"/>
        <v>2.0000000000000001E-4</v>
      </c>
      <c r="AH86" s="125">
        <f t="shared" si="12"/>
        <v>1.8337951725483137E-4</v>
      </c>
      <c r="AI86" s="125">
        <f t="shared" si="13"/>
        <v>1.762127806389717E-4</v>
      </c>
      <c r="AJ86" s="125">
        <f t="shared" si="14"/>
        <v>1.7022884217945088E-4</v>
      </c>
      <c r="AK86" s="125">
        <f t="shared" si="15"/>
        <v>1.630393871034431E-4</v>
      </c>
      <c r="AM86" s="58">
        <v>65</v>
      </c>
      <c r="AN86" s="32">
        <f t="shared" si="16"/>
        <v>8.0000000000000004E-4</v>
      </c>
      <c r="AO86" s="32">
        <f t="shared" si="17"/>
        <v>2.0000000000000001E-4</v>
      </c>
      <c r="AP86" s="58">
        <f>1+$B$51*(IF('Female Inactive'!$Q63&gt;=0, ((('Female Inactive'!$Q63)/7)/60), 0))^0.25</f>
        <v>0.96141473923581255</v>
      </c>
      <c r="AQ86" s="58">
        <f>1+$B$51*(IF('Female Barely'!$Q63&gt;=0, ((('Female Barely'!$Q63)/7)/60), 0))^0.25</f>
        <v>0.90760494955226079</v>
      </c>
      <c r="AR86" s="58">
        <f>1+$B$51*(IF('Female Somewhat'!$Q63&gt;=0, ((('Female Somewhat'!$Q63)/7)/60), 0))^0.25</f>
        <v>0.88286319379650813</v>
      </c>
      <c r="AS86" s="58">
        <f>1+$B$51*(IF('Female Active'!$Q63&gt;=0, ((('Female Active'!$Q63)/7)/60), 0))^0.25</f>
        <v>0.86204902572867947</v>
      </c>
      <c r="AT86" s="58">
        <f>1+$B$51*(IF('Female Highly'!$Q63&gt;=0, ((('Female Highly'!$Q63)/7)/60), 0))^0.25</f>
        <v>0.82842900352616444</v>
      </c>
      <c r="AV86" s="136">
        <f t="shared" si="18"/>
        <v>65</v>
      </c>
      <c r="AW86" s="136">
        <f t="shared" si="19"/>
        <v>8.0000000000000004E-4</v>
      </c>
      <c r="AX86" s="136">
        <f t="shared" si="20"/>
        <v>2.0000000000000001E-4</v>
      </c>
      <c r="AY86" s="58">
        <f t="shared" si="21"/>
        <v>1</v>
      </c>
      <c r="AZ86" s="58">
        <f t="shared" si="22"/>
        <v>0.94403061708173641</v>
      </c>
      <c r="BA86" s="58">
        <f t="shared" si="23"/>
        <v>0.91829587977635785</v>
      </c>
      <c r="BB86" s="58">
        <f t="shared" si="24"/>
        <v>0.89664635931615255</v>
      </c>
      <c r="BC86" s="58">
        <f t="shared" si="25"/>
        <v>0.8616770366810137</v>
      </c>
    </row>
    <row r="87" spans="1:55">
      <c r="A87" s="5"/>
      <c r="B87" s="5"/>
      <c r="C87" s="5">
        <v>0</v>
      </c>
      <c r="D87" s="5">
        <v>0</v>
      </c>
      <c r="E87" s="5">
        <v>0</v>
      </c>
      <c r="F87" s="58"/>
      <c r="G87" s="58"/>
      <c r="O87" s="58">
        <v>62</v>
      </c>
      <c r="P87" s="32">
        <f>F$38</f>
        <v>5.9999999999999995E-4</v>
      </c>
      <c r="Q87" s="32">
        <f t="shared" si="37"/>
        <v>4.0000000000000001E-3</v>
      </c>
      <c r="R87" s="32">
        <f t="shared" si="37"/>
        <v>0</v>
      </c>
      <c r="S87" s="32">
        <f t="shared" si="37"/>
        <v>3.8199999999999998E-2</v>
      </c>
      <c r="T87" s="32">
        <f t="shared" si="37"/>
        <v>15.757899999999999</v>
      </c>
      <c r="U87" s="32">
        <f t="shared" si="37"/>
        <v>2.0000000000000001E-4</v>
      </c>
      <c r="V87" s="32">
        <f t="shared" si="37"/>
        <v>7.3971999999999998</v>
      </c>
      <c r="W87" s="32">
        <f t="shared" si="37"/>
        <v>62.627299999999998</v>
      </c>
      <c r="X87" s="58"/>
      <c r="Y87" s="125">
        <f t="shared" si="4"/>
        <v>5.9999999999999995E-4</v>
      </c>
      <c r="Z87" s="125">
        <f t="shared" si="5"/>
        <v>5.9999999999999995E-4</v>
      </c>
      <c r="AA87" s="125">
        <f t="shared" si="6"/>
        <v>5.5013855176449405E-4</v>
      </c>
      <c r="AB87" s="125">
        <f t="shared" si="7"/>
        <v>5.2863834191691503E-4</v>
      </c>
      <c r="AC87" s="125">
        <f t="shared" si="8"/>
        <v>5.1068652653835252E-4</v>
      </c>
      <c r="AD87" s="125">
        <f t="shared" si="9"/>
        <v>4.8911816131032922E-4</v>
      </c>
      <c r="AE87" s="58"/>
      <c r="AF87" s="125">
        <f t="shared" si="10"/>
        <v>2.0000000000000001E-4</v>
      </c>
      <c r="AG87" s="125">
        <f t="shared" si="11"/>
        <v>2.0000000000000001E-4</v>
      </c>
      <c r="AH87" s="125">
        <f t="shared" si="12"/>
        <v>1.8337951725483137E-4</v>
      </c>
      <c r="AI87" s="125">
        <f t="shared" si="13"/>
        <v>1.762127806389717E-4</v>
      </c>
      <c r="AJ87" s="125">
        <f t="shared" si="14"/>
        <v>1.7022884217945088E-4</v>
      </c>
      <c r="AK87" s="125">
        <f t="shared" si="15"/>
        <v>1.630393871034431E-4</v>
      </c>
      <c r="AM87" s="58">
        <v>66</v>
      </c>
      <c r="AN87" s="32">
        <f t="shared" si="16"/>
        <v>8.0000000000000004E-4</v>
      </c>
      <c r="AO87" s="32">
        <f t="shared" si="17"/>
        <v>2.0000000000000001E-4</v>
      </c>
      <c r="AP87" s="58">
        <f>1+$B$51*(IF('Female Inactive'!$Q64&gt;=0, ((('Female Inactive'!$Q64)/7)/60), 0))^0.25</f>
        <v>0.96180165524357863</v>
      </c>
      <c r="AQ87" s="58">
        <f>1+$B$51*(IF('Female Barely'!$Q64&gt;=0, ((('Female Barely'!$Q64)/7)/60), 0))^0.25</f>
        <v>0.90853144644119121</v>
      </c>
      <c r="AR87" s="58">
        <f>1+$B$51*(IF('Female Somewhat'!$Q64&gt;=0, ((('Female Somewhat'!$Q64)/7)/60), 0))^0.25</f>
        <v>0.88403779011958905</v>
      </c>
      <c r="AS87" s="58">
        <f>1+$B$51*(IF('Female Active'!$Q64&gt;=0, ((('Female Active'!$Q64)/7)/60), 0))^0.25</f>
        <v>0.86343233736569835</v>
      </c>
      <c r="AT87" s="58">
        <f>1+$B$51*(IF('Female Highly'!$Q64&gt;=0, ((('Female Highly'!$Q64)/7)/60), 0))^0.25</f>
        <v>0.83014944194460127</v>
      </c>
      <c r="AV87" s="136">
        <f t="shared" si="18"/>
        <v>66</v>
      </c>
      <c r="AW87" s="136">
        <f t="shared" si="19"/>
        <v>8.0000000000000004E-4</v>
      </c>
      <c r="AX87" s="136">
        <f t="shared" si="20"/>
        <v>2.0000000000000001E-4</v>
      </c>
      <c r="AY87" s="58">
        <f t="shared" si="21"/>
        <v>1</v>
      </c>
      <c r="AZ87" s="58">
        <f t="shared" si="22"/>
        <v>0.9446141431427495</v>
      </c>
      <c r="BA87" s="58">
        <f t="shared" si="23"/>
        <v>0.91914771127702444</v>
      </c>
      <c r="BB87" s="58">
        <f t="shared" si="24"/>
        <v>0.89772390456848605</v>
      </c>
      <c r="BC87" s="58">
        <f t="shared" si="25"/>
        <v>0.86311916539004485</v>
      </c>
    </row>
    <row r="88" spans="1:55">
      <c r="A88" s="5"/>
      <c r="B88" s="5"/>
      <c r="C88" s="5">
        <v>1</v>
      </c>
      <c r="D88" s="5">
        <v>380.05919999999998</v>
      </c>
      <c r="E88" s="5">
        <v>281.13580000000002</v>
      </c>
      <c r="F88" s="58"/>
      <c r="G88" s="58"/>
      <c r="O88" s="58">
        <v>63</v>
      </c>
      <c r="P88" s="32">
        <f>F$38</f>
        <v>5.9999999999999995E-4</v>
      </c>
      <c r="Q88" s="32">
        <f t="shared" si="37"/>
        <v>4.0000000000000001E-3</v>
      </c>
      <c r="R88" s="32">
        <f t="shared" si="37"/>
        <v>0</v>
      </c>
      <c r="S88" s="32">
        <f t="shared" si="37"/>
        <v>3.8199999999999998E-2</v>
      </c>
      <c r="T88" s="32">
        <f t="shared" si="37"/>
        <v>15.757899999999999</v>
      </c>
      <c r="U88" s="32">
        <f t="shared" si="37"/>
        <v>2.0000000000000001E-4</v>
      </c>
      <c r="V88" s="32">
        <f t="shared" si="37"/>
        <v>7.3971999999999998</v>
      </c>
      <c r="W88" s="32">
        <f t="shared" si="37"/>
        <v>62.627299999999998</v>
      </c>
      <c r="X88" s="58"/>
      <c r="Y88" s="125">
        <f t="shared" si="4"/>
        <v>5.9999999999999995E-4</v>
      </c>
      <c r="Z88" s="125">
        <f t="shared" si="5"/>
        <v>5.9999999999999995E-4</v>
      </c>
      <c r="AA88" s="125">
        <f t="shared" si="6"/>
        <v>5.5013855176449405E-4</v>
      </c>
      <c r="AB88" s="125">
        <f t="shared" si="7"/>
        <v>5.2863834191691503E-4</v>
      </c>
      <c r="AC88" s="125">
        <f t="shared" si="8"/>
        <v>5.1068652653835252E-4</v>
      </c>
      <c r="AD88" s="125">
        <f t="shared" si="9"/>
        <v>4.8911816131032922E-4</v>
      </c>
      <c r="AE88" s="58"/>
      <c r="AF88" s="125">
        <f t="shared" si="10"/>
        <v>2.0000000000000001E-4</v>
      </c>
      <c r="AG88" s="125">
        <f t="shared" si="11"/>
        <v>2.0000000000000001E-4</v>
      </c>
      <c r="AH88" s="125">
        <f t="shared" si="12"/>
        <v>1.8337951725483137E-4</v>
      </c>
      <c r="AI88" s="125">
        <f t="shared" si="13"/>
        <v>1.762127806389717E-4</v>
      </c>
      <c r="AJ88" s="125">
        <f t="shared" si="14"/>
        <v>1.7022884217945088E-4</v>
      </c>
      <c r="AK88" s="125">
        <f t="shared" si="15"/>
        <v>1.630393871034431E-4</v>
      </c>
      <c r="AM88" s="58">
        <v>67</v>
      </c>
      <c r="AN88" s="32">
        <f t="shared" si="16"/>
        <v>8.0000000000000004E-4</v>
      </c>
      <c r="AO88" s="32">
        <f t="shared" si="17"/>
        <v>2.0000000000000001E-4</v>
      </c>
      <c r="AP88" s="58">
        <f>1+$B$51*(IF('Female Inactive'!$Q65&gt;=0, ((('Female Inactive'!$Q65)/7)/60), 0))^0.25</f>
        <v>0.9621765091523532</v>
      </c>
      <c r="AQ88" s="58">
        <f>1+$B$51*(IF('Female Barely'!$Q65&gt;=0, ((('Female Barely'!$Q65)/7)/60), 0))^0.25</f>
        <v>0.90942905980768973</v>
      </c>
      <c r="AR88" s="58">
        <f>1+$B$51*(IF('Female Somewhat'!$Q65&gt;=0, ((('Female Somewhat'!$Q65)/7)/60), 0))^0.25</f>
        <v>0.88517576842521983</v>
      </c>
      <c r="AS88" s="58">
        <f>1+$B$51*(IF('Female Active'!$Q65&gt;=0, ((('Female Active'!$Q65)/7)/60), 0))^0.25</f>
        <v>0.86477252428942819</v>
      </c>
      <c r="AT88" s="58">
        <f>1+$B$51*(IF('Female Highly'!$Q65&gt;=0, ((('Female Highly'!$Q65)/7)/60), 0))^0.25</f>
        <v>0.83181624572891744</v>
      </c>
      <c r="AV88" s="136">
        <f t="shared" si="18"/>
        <v>67</v>
      </c>
      <c r="AW88" s="136">
        <f t="shared" si="19"/>
        <v>8.0000000000000004E-4</v>
      </c>
      <c r="AX88" s="136">
        <f t="shared" si="20"/>
        <v>2.0000000000000001E-4</v>
      </c>
      <c r="AY88" s="58">
        <f t="shared" si="21"/>
        <v>1</v>
      </c>
      <c r="AZ88" s="58">
        <f t="shared" si="22"/>
        <v>0.94517903020607696</v>
      </c>
      <c r="BA88" s="58">
        <f t="shared" si="23"/>
        <v>0.91997233356386077</v>
      </c>
      <c r="BB88" s="58">
        <f t="shared" si="24"/>
        <v>0.89876703085514442</v>
      </c>
      <c r="BC88" s="58">
        <f t="shared" si="25"/>
        <v>0.86451522960347582</v>
      </c>
    </row>
    <row r="89" spans="1:55">
      <c r="A89" s="5"/>
      <c r="B89" s="5"/>
      <c r="C89" s="5">
        <v>2</v>
      </c>
      <c r="D89" s="5">
        <v>1369.413</v>
      </c>
      <c r="E89" s="5">
        <v>251.24940000000001</v>
      </c>
      <c r="F89" s="58"/>
      <c r="G89" s="58"/>
      <c r="O89" s="58">
        <v>64</v>
      </c>
      <c r="P89" s="32">
        <f>F$38</f>
        <v>5.9999999999999995E-4</v>
      </c>
      <c r="Q89" s="32">
        <f t="shared" si="37"/>
        <v>4.0000000000000001E-3</v>
      </c>
      <c r="R89" s="32">
        <f t="shared" si="37"/>
        <v>0</v>
      </c>
      <c r="S89" s="32">
        <f t="shared" si="37"/>
        <v>3.8199999999999998E-2</v>
      </c>
      <c r="T89" s="32">
        <f t="shared" si="37"/>
        <v>15.757899999999999</v>
      </c>
      <c r="U89" s="32">
        <f t="shared" si="37"/>
        <v>2.0000000000000001E-4</v>
      </c>
      <c r="V89" s="32">
        <f t="shared" si="37"/>
        <v>7.3971999999999998</v>
      </c>
      <c r="W89" s="32">
        <f t="shared" si="37"/>
        <v>62.627299999999998</v>
      </c>
      <c r="X89" s="58"/>
      <c r="Y89" s="125">
        <f t="shared" si="4"/>
        <v>5.9999999999999995E-4</v>
      </c>
      <c r="Z89" s="125">
        <f t="shared" si="5"/>
        <v>5.9999999999999995E-4</v>
      </c>
      <c r="AA89" s="125">
        <f t="shared" si="6"/>
        <v>5.5013855176449405E-4</v>
      </c>
      <c r="AB89" s="125">
        <f t="shared" si="7"/>
        <v>5.2863834191691503E-4</v>
      </c>
      <c r="AC89" s="125">
        <f t="shared" si="8"/>
        <v>5.1068652653835252E-4</v>
      </c>
      <c r="AD89" s="125">
        <f t="shared" si="9"/>
        <v>4.8911816131032922E-4</v>
      </c>
      <c r="AE89" s="58"/>
      <c r="AF89" s="125">
        <f t="shared" si="10"/>
        <v>2.0000000000000001E-4</v>
      </c>
      <c r="AG89" s="125">
        <f t="shared" si="11"/>
        <v>2.0000000000000001E-4</v>
      </c>
      <c r="AH89" s="125">
        <f t="shared" si="12"/>
        <v>1.8337951725483137E-4</v>
      </c>
      <c r="AI89" s="125">
        <f t="shared" si="13"/>
        <v>1.762127806389717E-4</v>
      </c>
      <c r="AJ89" s="125">
        <f t="shared" si="14"/>
        <v>1.7022884217945088E-4</v>
      </c>
      <c r="AK89" s="125">
        <f t="shared" si="15"/>
        <v>1.630393871034431E-4</v>
      </c>
      <c r="AM89" s="58">
        <v>68</v>
      </c>
      <c r="AN89" s="32">
        <f t="shared" si="16"/>
        <v>8.0000000000000004E-4</v>
      </c>
      <c r="AO89" s="32">
        <f t="shared" si="17"/>
        <v>2.0000000000000001E-4</v>
      </c>
      <c r="AP89" s="58">
        <f>1+$B$51*(IF('Female Inactive'!$Q66&gt;=0, ((('Female Inactive'!$Q66)/7)/60), 0))^0.25</f>
        <v>0.96254768448673356</v>
      </c>
      <c r="AQ89" s="58">
        <f>1+$B$51*(IF('Female Barely'!$Q66&gt;=0, ((('Female Barely'!$Q66)/7)/60), 0))^0.25</f>
        <v>0.91031786457577513</v>
      </c>
      <c r="AR89" s="58">
        <f>1+$B$51*(IF('Female Somewhat'!$Q66&gt;=0, ((('Female Somewhat'!$Q66)/7)/60), 0))^0.25</f>
        <v>0.88630257934601531</v>
      </c>
      <c r="AS89" s="58">
        <f>1+$B$51*(IF('Female Active'!$Q66&gt;=0, ((('Female Active'!$Q66)/7)/60), 0))^0.25</f>
        <v>0.86609955948341555</v>
      </c>
      <c r="AT89" s="58">
        <f>1+$B$51*(IF('Female Highly'!$Q66&gt;=0, ((('Female Highly'!$Q66)/7)/60), 0))^0.25</f>
        <v>0.83346669257636385</v>
      </c>
      <c r="AV89" s="136">
        <f t="shared" si="18"/>
        <v>68</v>
      </c>
      <c r="AW89" s="136">
        <f t="shared" si="19"/>
        <v>8.0000000000000004E-4</v>
      </c>
      <c r="AX89" s="136">
        <f t="shared" si="20"/>
        <v>2.0000000000000001E-4</v>
      </c>
      <c r="AY89" s="58">
        <f t="shared" si="21"/>
        <v>1</v>
      </c>
      <c r="AZ89" s="58">
        <f t="shared" si="22"/>
        <v>0.94573794030909819</v>
      </c>
      <c r="BA89" s="58">
        <f t="shared" si="23"/>
        <v>0.92078823068243631</v>
      </c>
      <c r="BB89" s="58">
        <f t="shared" si="24"/>
        <v>0.89979912002515727</v>
      </c>
      <c r="BC89" s="58">
        <f t="shared" si="25"/>
        <v>0.86589652233260472</v>
      </c>
    </row>
    <row r="90" spans="1:55">
      <c r="A90" s="5"/>
      <c r="B90" s="5"/>
      <c r="C90" s="5">
        <v>3</v>
      </c>
      <c r="D90" s="5">
        <v>3452.6970000000001</v>
      </c>
      <c r="E90" s="5">
        <v>1045.624</v>
      </c>
      <c r="F90" s="58"/>
      <c r="G90" s="58"/>
      <c r="O90" s="58">
        <v>65</v>
      </c>
      <c r="P90" s="32">
        <f>F$39</f>
        <v>8.0000000000000004E-4</v>
      </c>
      <c r="Q90" s="32">
        <f t="shared" ref="Q90:W94" si="38">G$39</f>
        <v>6.6E-3</v>
      </c>
      <c r="R90" s="32">
        <f t="shared" si="38"/>
        <v>0</v>
      </c>
      <c r="S90" s="32">
        <f t="shared" si="38"/>
        <v>3.3399999999999999E-2</v>
      </c>
      <c r="T90" s="32">
        <f t="shared" si="38"/>
        <v>13.941700000000001</v>
      </c>
      <c r="U90" s="32">
        <f t="shared" si="38"/>
        <v>2.0000000000000001E-4</v>
      </c>
      <c r="V90" s="32">
        <f t="shared" si="38"/>
        <v>4.5057</v>
      </c>
      <c r="W90" s="32">
        <f t="shared" si="38"/>
        <v>67.557299999999998</v>
      </c>
      <c r="X90" s="58"/>
      <c r="Y90" s="125">
        <f t="shared" si="4"/>
        <v>8.0000000000000004E-4</v>
      </c>
      <c r="Z90" s="125">
        <f t="shared" si="5"/>
        <v>8.0000000000000004E-4</v>
      </c>
      <c r="AA90" s="125">
        <f t="shared" si="6"/>
        <v>7.3351806901932547E-4</v>
      </c>
      <c r="AB90" s="125">
        <f t="shared" si="7"/>
        <v>7.0485112255588682E-4</v>
      </c>
      <c r="AC90" s="125">
        <f t="shared" si="8"/>
        <v>6.809153687178035E-4</v>
      </c>
      <c r="AD90" s="125">
        <f t="shared" si="9"/>
        <v>6.521575484137724E-4</v>
      </c>
      <c r="AE90" s="58"/>
      <c r="AF90" s="125">
        <f t="shared" si="10"/>
        <v>2.0000000000000001E-4</v>
      </c>
      <c r="AG90" s="125">
        <f t="shared" si="11"/>
        <v>2.0000000000000001E-4</v>
      </c>
      <c r="AH90" s="125">
        <f t="shared" si="12"/>
        <v>1.8337951725483137E-4</v>
      </c>
      <c r="AI90" s="125">
        <f t="shared" si="13"/>
        <v>1.762127806389717E-4</v>
      </c>
      <c r="AJ90" s="125">
        <f t="shared" si="14"/>
        <v>1.7022884217945088E-4</v>
      </c>
      <c r="AK90" s="125">
        <f t="shared" si="15"/>
        <v>1.630393871034431E-4</v>
      </c>
      <c r="AM90" s="58">
        <v>69</v>
      </c>
      <c r="AN90" s="32">
        <f t="shared" si="16"/>
        <v>8.0000000000000004E-4</v>
      </c>
      <c r="AO90" s="32">
        <f t="shared" si="17"/>
        <v>2.0000000000000001E-4</v>
      </c>
      <c r="AP90" s="58">
        <f>1+$B$51*(IF('Female Inactive'!$Q67&gt;=0, ((('Female Inactive'!$Q67)/7)/60), 0))^0.25</f>
        <v>0.96291521734587526</v>
      </c>
      <c r="AQ90" s="58">
        <f>1+$B$51*(IF('Female Barely'!$Q67&gt;=0, ((('Female Barely'!$Q67)/7)/60), 0))^0.25</f>
        <v>0.91119794718734881</v>
      </c>
      <c r="AR90" s="58">
        <f>1+$B$51*(IF('Female Somewhat'!$Q67&gt;=0, ((('Female Somewhat'!$Q67)/7)/60), 0))^0.25</f>
        <v>0.88741833247148483</v>
      </c>
      <c r="AS90" s="58">
        <f>1+$B$51*(IF('Female Active'!$Q67&gt;=0, ((('Female Active'!$Q67)/7)/60), 0))^0.25</f>
        <v>0.86741357201025004</v>
      </c>
      <c r="AT90" s="58">
        <f>1+$B$51*(IF('Female Highly'!$Q67&gt;=0, ((('Female Highly'!$Q67)/7)/60), 0))^0.25</f>
        <v>0.83510094300336479</v>
      </c>
      <c r="AV90" s="136">
        <f t="shared" si="18"/>
        <v>69</v>
      </c>
      <c r="AW90" s="136">
        <f t="shared" si="19"/>
        <v>8.0000000000000004E-4</v>
      </c>
      <c r="AX90" s="136">
        <f t="shared" si="20"/>
        <v>2.0000000000000001E-4</v>
      </c>
      <c r="AY90" s="58">
        <f t="shared" si="21"/>
        <v>1</v>
      </c>
      <c r="AZ90" s="58">
        <f t="shared" si="22"/>
        <v>0.94629094106428502</v>
      </c>
      <c r="BA90" s="58">
        <f t="shared" si="23"/>
        <v>0.92159550133345514</v>
      </c>
      <c r="BB90" s="58">
        <f t="shared" si="24"/>
        <v>0.90082029693241272</v>
      </c>
      <c r="BC90" s="58">
        <f t="shared" si="25"/>
        <v>0.86726321067517198</v>
      </c>
    </row>
    <row r="91" spans="1:55">
      <c r="A91" s="5"/>
      <c r="B91" s="5"/>
      <c r="C91" s="5">
        <v>4</v>
      </c>
      <c r="D91" s="5">
        <v>9186.1540000000005</v>
      </c>
      <c r="E91" s="5">
        <v>4771.2089999999998</v>
      </c>
      <c r="F91" s="58"/>
      <c r="G91" s="58"/>
      <c r="O91" s="58">
        <v>66</v>
      </c>
      <c r="P91" s="32">
        <f>F$39</f>
        <v>8.0000000000000004E-4</v>
      </c>
      <c r="Q91" s="32">
        <f t="shared" si="38"/>
        <v>6.6E-3</v>
      </c>
      <c r="R91" s="32">
        <f t="shared" si="38"/>
        <v>0</v>
      </c>
      <c r="S91" s="32">
        <f t="shared" si="38"/>
        <v>3.3399999999999999E-2</v>
      </c>
      <c r="T91" s="32">
        <f t="shared" si="38"/>
        <v>13.941700000000001</v>
      </c>
      <c r="U91" s="32">
        <f t="shared" si="38"/>
        <v>2.0000000000000001E-4</v>
      </c>
      <c r="V91" s="32">
        <f t="shared" si="38"/>
        <v>4.5057</v>
      </c>
      <c r="W91" s="32">
        <f t="shared" si="38"/>
        <v>67.557299999999998</v>
      </c>
      <c r="X91" s="58"/>
      <c r="Y91" s="125">
        <f t="shared" ref="Y91:Y125" si="39">P91</f>
        <v>8.0000000000000004E-4</v>
      </c>
      <c r="Z91" s="125">
        <f t="shared" ref="Z91:Z125" si="40">$Y91*B$70</f>
        <v>8.0000000000000004E-4</v>
      </c>
      <c r="AA91" s="125">
        <f t="shared" ref="AA91:AA125" si="41">$Y91*C$70</f>
        <v>7.3351806901932547E-4</v>
      </c>
      <c r="AB91" s="125">
        <f t="shared" ref="AB91:AB125" si="42">$Y91*D$70</f>
        <v>7.0485112255588682E-4</v>
      </c>
      <c r="AC91" s="125">
        <f t="shared" ref="AC91:AC125" si="43">$Y91*E$70</f>
        <v>6.809153687178035E-4</v>
      </c>
      <c r="AD91" s="125">
        <f t="shared" ref="AD91:AD125" si="44">$Y91*F$70</f>
        <v>6.521575484137724E-4</v>
      </c>
      <c r="AE91" s="58"/>
      <c r="AF91" s="125">
        <f t="shared" ref="AF91:AF125" si="45">U91</f>
        <v>2.0000000000000001E-4</v>
      </c>
      <c r="AG91" s="125">
        <f t="shared" ref="AG91:AG125" si="46">$AF91*B$70</f>
        <v>2.0000000000000001E-4</v>
      </c>
      <c r="AH91" s="125">
        <f t="shared" ref="AH91:AH125" si="47">$AF91*C$70</f>
        <v>1.8337951725483137E-4</v>
      </c>
      <c r="AI91" s="125">
        <f t="shared" ref="AI91:AI125" si="48">$AF91*D$70</f>
        <v>1.762127806389717E-4</v>
      </c>
      <c r="AJ91" s="125">
        <f t="shared" ref="AJ91:AJ125" si="49">$AF91*E$70</f>
        <v>1.7022884217945088E-4</v>
      </c>
      <c r="AK91" s="125">
        <f t="shared" ref="AK91:AK125" si="50">$AF91*F$70</f>
        <v>1.630393871034431E-4</v>
      </c>
      <c r="AM91" s="58">
        <v>70</v>
      </c>
      <c r="AN91" s="32">
        <f t="shared" ref="AN91:AN121" si="51">P95</f>
        <v>8.9999999999999998E-4</v>
      </c>
      <c r="AO91" s="32">
        <f t="shared" ref="AO91:AO121" si="52">U95</f>
        <v>2.9999999999999997E-4</v>
      </c>
      <c r="AP91" s="58">
        <f>1+$B$51*(IF('Female Inactive'!$Q68&gt;=0, ((('Female Inactive'!$Q68)/7)/60), 0))^0.25</f>
        <v>0.96327914347468013</v>
      </c>
      <c r="AQ91" s="58">
        <f>1+$B$51*(IF('Female Barely'!$Q68&gt;=0, ((('Female Barely'!$Q68)/7)/60), 0))^0.25</f>
        <v>0.91206939323602709</v>
      </c>
      <c r="AR91" s="58">
        <f>1+$B$51*(IF('Female Somewhat'!$Q68&gt;=0, ((('Female Somewhat'!$Q68)/7)/60), 0))^0.25</f>
        <v>0.88852313631569668</v>
      </c>
      <c r="AS91" s="58">
        <f>1+$B$51*(IF('Female Active'!$Q68&gt;=0, ((('Female Active'!$Q68)/7)/60), 0))^0.25</f>
        <v>0.86871468966598486</v>
      </c>
      <c r="AT91" s="58">
        <f>1+$B$51*(IF('Female Highly'!$Q68&gt;=0, ((('Female Highly'!$Q68)/7)/60), 0))^0.25</f>
        <v>0.83671915595114044</v>
      </c>
      <c r="AV91" s="136">
        <f t="shared" ref="AV91:AV121" si="53">AM91</f>
        <v>70</v>
      </c>
      <c r="AW91" s="136">
        <f t="shared" ref="AW91:AW121" si="54">AN91</f>
        <v>8.9999999999999998E-4</v>
      </c>
      <c r="AX91" s="136">
        <f t="shared" ref="AX91:AX121" si="55">AO91</f>
        <v>2.9999999999999997E-4</v>
      </c>
      <c r="AY91" s="58">
        <f t="shared" ref="AY91:AY121" si="56">AP91/$AP91</f>
        <v>1</v>
      </c>
      <c r="AZ91" s="58">
        <f t="shared" ref="AZ91:AZ121" si="57">AQ91/$AP91</f>
        <v>0.94683809923057982</v>
      </c>
      <c r="BA91" s="58">
        <f t="shared" ref="BA91:BA121" si="58">AR91/$AP91</f>
        <v>0.9223942429716393</v>
      </c>
      <c r="BB91" s="58">
        <f t="shared" ref="BB91:BB121" si="59">AS91/$AP91</f>
        <v>0.90183068485466389</v>
      </c>
      <c r="BC91" s="58">
        <f t="shared" ref="BC91:BC121" si="60">AT91/$AP91</f>
        <v>0.86861545961950293</v>
      </c>
    </row>
    <row r="92" spans="1:55">
      <c r="A92" s="5"/>
      <c r="B92" s="5"/>
      <c r="C92" s="5"/>
      <c r="D92" s="5"/>
      <c r="E92" s="5"/>
      <c r="F92" s="58"/>
      <c r="G92" s="58"/>
      <c r="O92" s="58">
        <v>67</v>
      </c>
      <c r="P92" s="32">
        <f>F$39</f>
        <v>8.0000000000000004E-4</v>
      </c>
      <c r="Q92" s="32">
        <f t="shared" si="38"/>
        <v>6.6E-3</v>
      </c>
      <c r="R92" s="32">
        <f t="shared" si="38"/>
        <v>0</v>
      </c>
      <c r="S92" s="32">
        <f t="shared" si="38"/>
        <v>3.3399999999999999E-2</v>
      </c>
      <c r="T92" s="32">
        <f t="shared" si="38"/>
        <v>13.941700000000001</v>
      </c>
      <c r="U92" s="32">
        <f t="shared" si="38"/>
        <v>2.0000000000000001E-4</v>
      </c>
      <c r="V92" s="32">
        <f t="shared" si="38"/>
        <v>4.5057</v>
      </c>
      <c r="W92" s="32">
        <f t="shared" si="38"/>
        <v>67.557299999999998</v>
      </c>
      <c r="X92" s="58"/>
      <c r="Y92" s="125">
        <f t="shared" si="39"/>
        <v>8.0000000000000004E-4</v>
      </c>
      <c r="Z92" s="125">
        <f t="shared" si="40"/>
        <v>8.0000000000000004E-4</v>
      </c>
      <c r="AA92" s="125">
        <f t="shared" si="41"/>
        <v>7.3351806901932547E-4</v>
      </c>
      <c r="AB92" s="125">
        <f t="shared" si="42"/>
        <v>7.0485112255588682E-4</v>
      </c>
      <c r="AC92" s="125">
        <f t="shared" si="43"/>
        <v>6.809153687178035E-4</v>
      </c>
      <c r="AD92" s="125">
        <f t="shared" si="44"/>
        <v>6.521575484137724E-4</v>
      </c>
      <c r="AE92" s="58"/>
      <c r="AF92" s="125">
        <f t="shared" si="45"/>
        <v>2.0000000000000001E-4</v>
      </c>
      <c r="AG92" s="125">
        <f t="shared" si="46"/>
        <v>2.0000000000000001E-4</v>
      </c>
      <c r="AH92" s="125">
        <f t="shared" si="47"/>
        <v>1.8337951725483137E-4</v>
      </c>
      <c r="AI92" s="125">
        <f t="shared" si="48"/>
        <v>1.762127806389717E-4</v>
      </c>
      <c r="AJ92" s="125">
        <f t="shared" si="49"/>
        <v>1.7022884217945088E-4</v>
      </c>
      <c r="AK92" s="125">
        <f t="shared" si="50"/>
        <v>1.630393871034431E-4</v>
      </c>
      <c r="AM92" s="58">
        <v>71</v>
      </c>
      <c r="AN92" s="32">
        <f t="shared" si="51"/>
        <v>8.9999999999999998E-4</v>
      </c>
      <c r="AO92" s="32">
        <f t="shared" si="52"/>
        <v>2.9999999999999997E-4</v>
      </c>
      <c r="AP92" s="58">
        <f>1+$B$51*(IF('Female Inactive'!$Q69&gt;=0, ((('Female Inactive'!$Q69)/7)/60), 0))^0.25</f>
        <v>0.96363949826727235</v>
      </c>
      <c r="AQ92" s="58">
        <f>1+$B$51*(IF('Female Barely'!$Q69&gt;=0, ((('Female Barely'!$Q69)/7)/60), 0))^0.25</f>
        <v>0.91293228747546551</v>
      </c>
      <c r="AR92" s="58">
        <f>1+$B$51*(IF('Female Somewhat'!$Q69&gt;=0, ((('Female Somewhat'!$Q69)/7)/60), 0))^0.25</f>
        <v>0.88961709832783264</v>
      </c>
      <c r="AS92" s="58">
        <f>1+$B$51*(IF('Female Active'!$Q69&gt;=0, ((('Female Active'!$Q69)/7)/60), 0))^0.25</f>
        <v>0.87000303899256448</v>
      </c>
      <c r="AT92" s="58">
        <f>1+$B$51*(IF('Female Highly'!$Q69&gt;=0, ((('Female Highly'!$Q69)/7)/60), 0))^0.25</f>
        <v>0.83832148880116386</v>
      </c>
      <c r="AV92" s="136">
        <f t="shared" si="53"/>
        <v>71</v>
      </c>
      <c r="AW92" s="136">
        <f t="shared" si="54"/>
        <v>8.9999999999999998E-4</v>
      </c>
      <c r="AX92" s="136">
        <f t="shared" si="55"/>
        <v>2.9999999999999997E-4</v>
      </c>
      <c r="AY92" s="58">
        <f t="shared" si="56"/>
        <v>1</v>
      </c>
      <c r="AZ92" s="58">
        <f t="shared" si="57"/>
        <v>0.94737948072595213</v>
      </c>
      <c r="BA92" s="58">
        <f t="shared" si="58"/>
        <v>0.92318455182405867</v>
      </c>
      <c r="BB92" s="58">
        <f t="shared" si="59"/>
        <v>0.90283040551671412</v>
      </c>
      <c r="BC92" s="58">
        <f t="shared" si="60"/>
        <v>0.86995343207553888</v>
      </c>
    </row>
    <row r="93" spans="1:55">
      <c r="A93" s="5"/>
      <c r="B93" s="5"/>
      <c r="C93" s="5" t="s">
        <v>107</v>
      </c>
      <c r="D93" s="5">
        <v>2851.962</v>
      </c>
      <c r="E93" s="5">
        <v>3690.779</v>
      </c>
      <c r="F93" s="58"/>
      <c r="G93" s="58"/>
      <c r="O93" s="58">
        <v>68</v>
      </c>
      <c r="P93" s="32">
        <f>F$39</f>
        <v>8.0000000000000004E-4</v>
      </c>
      <c r="Q93" s="32">
        <f t="shared" si="38"/>
        <v>6.6E-3</v>
      </c>
      <c r="R93" s="32">
        <f t="shared" si="38"/>
        <v>0</v>
      </c>
      <c r="S93" s="32">
        <f t="shared" si="38"/>
        <v>3.3399999999999999E-2</v>
      </c>
      <c r="T93" s="32">
        <f t="shared" si="38"/>
        <v>13.941700000000001</v>
      </c>
      <c r="U93" s="32">
        <f t="shared" si="38"/>
        <v>2.0000000000000001E-4</v>
      </c>
      <c r="V93" s="32">
        <f t="shared" si="38"/>
        <v>4.5057</v>
      </c>
      <c r="W93" s="32">
        <f t="shared" si="38"/>
        <v>67.557299999999998</v>
      </c>
      <c r="X93" s="58"/>
      <c r="Y93" s="125">
        <f t="shared" si="39"/>
        <v>8.0000000000000004E-4</v>
      </c>
      <c r="Z93" s="125">
        <f t="shared" si="40"/>
        <v>8.0000000000000004E-4</v>
      </c>
      <c r="AA93" s="125">
        <f t="shared" si="41"/>
        <v>7.3351806901932547E-4</v>
      </c>
      <c r="AB93" s="125">
        <f t="shared" si="42"/>
        <v>7.0485112255588682E-4</v>
      </c>
      <c r="AC93" s="125">
        <f t="shared" si="43"/>
        <v>6.809153687178035E-4</v>
      </c>
      <c r="AD93" s="125">
        <f t="shared" si="44"/>
        <v>6.521575484137724E-4</v>
      </c>
      <c r="AE93" s="58"/>
      <c r="AF93" s="125">
        <f t="shared" si="45"/>
        <v>2.0000000000000001E-4</v>
      </c>
      <c r="AG93" s="125">
        <f t="shared" si="46"/>
        <v>2.0000000000000001E-4</v>
      </c>
      <c r="AH93" s="125">
        <f t="shared" si="47"/>
        <v>1.8337951725483137E-4</v>
      </c>
      <c r="AI93" s="125">
        <f t="shared" si="48"/>
        <v>1.762127806389717E-4</v>
      </c>
      <c r="AJ93" s="125">
        <f t="shared" si="49"/>
        <v>1.7022884217945088E-4</v>
      </c>
      <c r="AK93" s="125">
        <f t="shared" si="50"/>
        <v>1.630393871034431E-4</v>
      </c>
      <c r="AM93" s="58">
        <v>72</v>
      </c>
      <c r="AN93" s="32">
        <f t="shared" si="51"/>
        <v>8.9999999999999998E-4</v>
      </c>
      <c r="AO93" s="32">
        <f t="shared" si="52"/>
        <v>2.9999999999999997E-4</v>
      </c>
      <c r="AP93" s="58">
        <f>1+$B$51*(IF('Female Inactive'!$Q70&gt;=0, ((('Female Inactive'!$Q70)/7)/60), 0))^0.25</f>
        <v>0.96399631677044129</v>
      </c>
      <c r="AQ93" s="58">
        <f>1+$B$51*(IF('Female Barely'!$Q70&gt;=0, ((('Female Barely'!$Q70)/7)/60), 0))^0.25</f>
        <v>0.91378671382760213</v>
      </c>
      <c r="AR93" s="58">
        <f>1+$B$51*(IF('Female Somewhat'!$Q70&gt;=0, ((('Female Somewhat'!$Q70)/7)/60), 0))^0.25</f>
        <v>0.89070032490263706</v>
      </c>
      <c r="AS93" s="58">
        <f>1+$B$51*(IF('Female Active'!$Q70&gt;=0, ((('Female Active'!$Q70)/7)/60), 0))^0.25</f>
        <v>0.87127874529013294</v>
      </c>
      <c r="AT93" s="58">
        <f>1+$B$51*(IF('Female Highly'!$Q70&gt;=0, ((('Female Highly'!$Q70)/7)/60), 0))^0.25</f>
        <v>0.83990809739046801</v>
      </c>
      <c r="AV93" s="136">
        <f t="shared" si="53"/>
        <v>72</v>
      </c>
      <c r="AW93" s="136">
        <f t="shared" si="54"/>
        <v>8.9999999999999998E-4</v>
      </c>
      <c r="AX93" s="136">
        <f t="shared" si="55"/>
        <v>2.9999999999999997E-4</v>
      </c>
      <c r="AY93" s="58">
        <f t="shared" si="56"/>
        <v>1</v>
      </c>
      <c r="AZ93" s="58">
        <f t="shared" si="57"/>
        <v>0.94791515063973453</v>
      </c>
      <c r="BA93" s="58">
        <f t="shared" si="58"/>
        <v>0.92396652290813852</v>
      </c>
      <c r="BB93" s="58">
        <f t="shared" si="59"/>
        <v>0.90381957911319755</v>
      </c>
      <c r="BC93" s="58">
        <f t="shared" si="60"/>
        <v>0.87127728890532397</v>
      </c>
    </row>
    <row r="94" spans="1:55">
      <c r="A94" s="5"/>
      <c r="B94" s="5"/>
      <c r="C94" s="5"/>
      <c r="D94" s="5"/>
      <c r="E94" s="5"/>
      <c r="F94" s="58"/>
      <c r="G94" s="58"/>
      <c r="O94" s="58">
        <v>69</v>
      </c>
      <c r="P94" s="32">
        <f>F$39</f>
        <v>8.0000000000000004E-4</v>
      </c>
      <c r="Q94" s="32">
        <f t="shared" si="38"/>
        <v>6.6E-3</v>
      </c>
      <c r="R94" s="32">
        <f t="shared" si="38"/>
        <v>0</v>
      </c>
      <c r="S94" s="32">
        <f t="shared" si="38"/>
        <v>3.3399999999999999E-2</v>
      </c>
      <c r="T94" s="32">
        <f t="shared" si="38"/>
        <v>13.941700000000001</v>
      </c>
      <c r="U94" s="32">
        <f t="shared" si="38"/>
        <v>2.0000000000000001E-4</v>
      </c>
      <c r="V94" s="32">
        <f t="shared" si="38"/>
        <v>4.5057</v>
      </c>
      <c r="W94" s="32">
        <f t="shared" si="38"/>
        <v>67.557299999999998</v>
      </c>
      <c r="X94" s="58"/>
      <c r="Y94" s="125">
        <f t="shared" si="39"/>
        <v>8.0000000000000004E-4</v>
      </c>
      <c r="Z94" s="125">
        <f t="shared" si="40"/>
        <v>8.0000000000000004E-4</v>
      </c>
      <c r="AA94" s="125">
        <f t="shared" si="41"/>
        <v>7.3351806901932547E-4</v>
      </c>
      <c r="AB94" s="125">
        <f t="shared" si="42"/>
        <v>7.0485112255588682E-4</v>
      </c>
      <c r="AC94" s="125">
        <f t="shared" si="43"/>
        <v>6.809153687178035E-4</v>
      </c>
      <c r="AD94" s="125">
        <f t="shared" si="44"/>
        <v>6.521575484137724E-4</v>
      </c>
      <c r="AE94" s="58"/>
      <c r="AF94" s="125">
        <f t="shared" si="45"/>
        <v>2.0000000000000001E-4</v>
      </c>
      <c r="AG94" s="125">
        <f t="shared" si="46"/>
        <v>2.0000000000000001E-4</v>
      </c>
      <c r="AH94" s="125">
        <f t="shared" si="47"/>
        <v>1.8337951725483137E-4</v>
      </c>
      <c r="AI94" s="125">
        <f t="shared" si="48"/>
        <v>1.762127806389717E-4</v>
      </c>
      <c r="AJ94" s="125">
        <f t="shared" si="49"/>
        <v>1.7022884217945088E-4</v>
      </c>
      <c r="AK94" s="125">
        <f t="shared" si="50"/>
        <v>1.630393871034431E-4</v>
      </c>
      <c r="AM94" s="58">
        <v>73</v>
      </c>
      <c r="AN94" s="32">
        <f t="shared" si="51"/>
        <v>8.9999999999999998E-4</v>
      </c>
      <c r="AO94" s="32">
        <f t="shared" si="52"/>
        <v>2.9999999999999997E-4</v>
      </c>
      <c r="AP94" s="58">
        <f>1+$B$51*(IF('Female Inactive'!$Q71&gt;=0, ((('Female Inactive'!$Q71)/7)/60), 0))^0.25</f>
        <v>0.96434963368704973</v>
      </c>
      <c r="AQ94" s="58">
        <f>1+$B$51*(IF('Female Barely'!$Q71&gt;=0, ((('Female Barely'!$Q71)/7)/60), 0))^0.25</f>
        <v>0.91463275539081923</v>
      </c>
      <c r="AR94" s="58">
        <f>1+$B$51*(IF('Female Somewhat'!$Q71&gt;=0, ((('Female Somewhat'!$Q71)/7)/60), 0))^0.25</f>
        <v>0.89177292139076514</v>
      </c>
      <c r="AS94" s="58">
        <f>1+$B$51*(IF('Female Active'!$Q71&gt;=0, ((('Female Active'!$Q71)/7)/60), 0))^0.25</f>
        <v>0.87254193262921931</v>
      </c>
      <c r="AT94" s="58">
        <f>1+$B$51*(IF('Female Highly'!$Q71&gt;=0, ((('Female Highly'!$Q71)/7)/60), 0))^0.25</f>
        <v>0.84147913602680213</v>
      </c>
      <c r="AV94" s="136">
        <f t="shared" si="53"/>
        <v>73</v>
      </c>
      <c r="AW94" s="136">
        <f t="shared" si="54"/>
        <v>8.9999999999999998E-4</v>
      </c>
      <c r="AX94" s="136">
        <f t="shared" si="55"/>
        <v>2.9999999999999997E-4</v>
      </c>
      <c r="AY94" s="58">
        <f t="shared" si="56"/>
        <v>1</v>
      </c>
      <c r="AZ94" s="58">
        <f t="shared" si="57"/>
        <v>0.94844517324474398</v>
      </c>
      <c r="BA94" s="58">
        <f t="shared" si="58"/>
        <v>0.92474025004935378</v>
      </c>
      <c r="BB94" s="58">
        <f t="shared" si="59"/>
        <v>0.90479832433096163</v>
      </c>
      <c r="BC94" s="58">
        <f t="shared" si="60"/>
        <v>0.87258718895296283</v>
      </c>
    </row>
    <row r="95" spans="1:55">
      <c r="A95" s="5" t="s">
        <v>392</v>
      </c>
      <c r="B95" s="5"/>
      <c r="C95" s="5" t="s">
        <v>377</v>
      </c>
      <c r="D95" s="5" t="s">
        <v>388</v>
      </c>
      <c r="E95" s="5" t="s">
        <v>391</v>
      </c>
      <c r="F95" s="58"/>
      <c r="G95" s="58"/>
      <c r="O95" s="58">
        <v>70</v>
      </c>
      <c r="P95" s="32">
        <f>F$40</f>
        <v>8.9999999999999998E-4</v>
      </c>
      <c r="Q95" s="32">
        <f t="shared" ref="Q95:W99" si="61">G$40</f>
        <v>9.4999999999999998E-3</v>
      </c>
      <c r="R95" s="32">
        <f t="shared" si="61"/>
        <v>0</v>
      </c>
      <c r="S95" s="32">
        <f t="shared" si="61"/>
        <v>3.15E-2</v>
      </c>
      <c r="T95" s="32">
        <f t="shared" si="61"/>
        <v>11.8649</v>
      </c>
      <c r="U95" s="32">
        <f t="shared" si="61"/>
        <v>2.9999999999999997E-4</v>
      </c>
      <c r="V95" s="32">
        <f t="shared" si="61"/>
        <v>2.9941</v>
      </c>
      <c r="W95" s="32">
        <f t="shared" si="61"/>
        <v>72.5304</v>
      </c>
      <c r="X95" s="58"/>
      <c r="Y95" s="125">
        <f t="shared" si="39"/>
        <v>8.9999999999999998E-4</v>
      </c>
      <c r="Z95" s="125">
        <f t="shared" si="40"/>
        <v>8.9999999999999998E-4</v>
      </c>
      <c r="AA95" s="125">
        <f t="shared" si="41"/>
        <v>8.2520782764674118E-4</v>
      </c>
      <c r="AB95" s="125">
        <f t="shared" si="42"/>
        <v>7.9295751287537266E-4</v>
      </c>
      <c r="AC95" s="125">
        <f t="shared" si="43"/>
        <v>7.6602978980752883E-4</v>
      </c>
      <c r="AD95" s="125">
        <f t="shared" si="44"/>
        <v>7.3367724196549394E-4</v>
      </c>
      <c r="AE95" s="58"/>
      <c r="AF95" s="125">
        <f t="shared" si="45"/>
        <v>2.9999999999999997E-4</v>
      </c>
      <c r="AG95" s="125">
        <f t="shared" si="46"/>
        <v>2.9999999999999997E-4</v>
      </c>
      <c r="AH95" s="125">
        <f t="shared" si="47"/>
        <v>2.7506927588224702E-4</v>
      </c>
      <c r="AI95" s="125">
        <f t="shared" si="48"/>
        <v>2.6431917095845752E-4</v>
      </c>
      <c r="AJ95" s="125">
        <f t="shared" si="49"/>
        <v>2.5534326326917626E-4</v>
      </c>
      <c r="AK95" s="125">
        <f t="shared" si="50"/>
        <v>2.4455908065516461E-4</v>
      </c>
      <c r="AM95" s="58">
        <v>74</v>
      </c>
      <c r="AN95" s="32">
        <f t="shared" si="51"/>
        <v>8.9999999999999998E-4</v>
      </c>
      <c r="AO95" s="32">
        <f t="shared" si="52"/>
        <v>2.9999999999999997E-4</v>
      </c>
      <c r="AP95" s="58">
        <f>1+$B$51*(IF('Female Inactive'!$Q72&gt;=0, ((('Female Inactive'!$Q72)/7)/60), 0))^0.25</f>
        <v>0.9646994833794087</v>
      </c>
      <c r="AQ95" s="58">
        <f>1+$B$51*(IF('Female Barely'!$Q72&gt;=0, ((('Female Barely'!$Q72)/7)/60), 0))^0.25</f>
        <v>0.91547049444802508</v>
      </c>
      <c r="AR95" s="58">
        <f>1+$B$51*(IF('Female Somewhat'!$Q72&gt;=0, ((('Female Somewhat'!$Q72)/7)/60), 0))^0.25</f>
        <v>0.89283499210902861</v>
      </c>
      <c r="AS95" s="58">
        <f>1+$B$51*(IF('Female Active'!$Q72&gt;=0, ((('Female Active'!$Q72)/7)/60), 0))^0.25</f>
        <v>0.87379272386280449</v>
      </c>
      <c r="AT95" s="58">
        <f>1+$B$51*(IF('Female Highly'!$Q72&gt;=0, ((('Female Highly'!$Q72)/7)/60), 0))^0.25</f>
        <v>0.84303475750363832</v>
      </c>
      <c r="AV95" s="136">
        <f t="shared" si="53"/>
        <v>74</v>
      </c>
      <c r="AW95" s="136">
        <f t="shared" si="54"/>
        <v>8.9999999999999998E-4</v>
      </c>
      <c r="AX95" s="136">
        <f t="shared" si="55"/>
        <v>2.9999999999999997E-4</v>
      </c>
      <c r="AY95" s="58">
        <f t="shared" si="56"/>
        <v>1</v>
      </c>
      <c r="AZ95" s="58">
        <f t="shared" si="57"/>
        <v>0.94896961200919161</v>
      </c>
      <c r="BA95" s="58">
        <f t="shared" si="58"/>
        <v>0.92550582589861685</v>
      </c>
      <c r="BB95" s="58">
        <f t="shared" si="59"/>
        <v>0.90576675837106124</v>
      </c>
      <c r="BC95" s="58">
        <f t="shared" si="60"/>
        <v>0.87388328907405399</v>
      </c>
    </row>
    <row r="96" spans="1:55">
      <c r="A96" s="5"/>
      <c r="B96" s="5"/>
      <c r="C96" s="5"/>
      <c r="D96" s="5"/>
      <c r="E96" s="5"/>
      <c r="F96" s="58"/>
      <c r="G96" s="58"/>
      <c r="O96" s="58">
        <v>71</v>
      </c>
      <c r="P96" s="32">
        <f>F$40</f>
        <v>8.9999999999999998E-4</v>
      </c>
      <c r="Q96" s="32">
        <f t="shared" si="61"/>
        <v>9.4999999999999998E-3</v>
      </c>
      <c r="R96" s="32">
        <f t="shared" si="61"/>
        <v>0</v>
      </c>
      <c r="S96" s="32">
        <f t="shared" si="61"/>
        <v>3.15E-2</v>
      </c>
      <c r="T96" s="32">
        <f t="shared" si="61"/>
        <v>11.8649</v>
      </c>
      <c r="U96" s="32">
        <f t="shared" si="61"/>
        <v>2.9999999999999997E-4</v>
      </c>
      <c r="V96" s="32">
        <f t="shared" si="61"/>
        <v>2.9941</v>
      </c>
      <c r="W96" s="32">
        <f t="shared" si="61"/>
        <v>72.5304</v>
      </c>
      <c r="X96" s="58"/>
      <c r="Y96" s="125">
        <f t="shared" si="39"/>
        <v>8.9999999999999998E-4</v>
      </c>
      <c r="Z96" s="125">
        <f t="shared" si="40"/>
        <v>8.9999999999999998E-4</v>
      </c>
      <c r="AA96" s="125">
        <f t="shared" si="41"/>
        <v>8.2520782764674118E-4</v>
      </c>
      <c r="AB96" s="125">
        <f t="shared" si="42"/>
        <v>7.9295751287537266E-4</v>
      </c>
      <c r="AC96" s="125">
        <f t="shared" si="43"/>
        <v>7.6602978980752883E-4</v>
      </c>
      <c r="AD96" s="125">
        <f t="shared" si="44"/>
        <v>7.3367724196549394E-4</v>
      </c>
      <c r="AE96" s="58"/>
      <c r="AF96" s="125">
        <f t="shared" si="45"/>
        <v>2.9999999999999997E-4</v>
      </c>
      <c r="AG96" s="125">
        <f t="shared" si="46"/>
        <v>2.9999999999999997E-4</v>
      </c>
      <c r="AH96" s="125">
        <f t="shared" si="47"/>
        <v>2.7506927588224702E-4</v>
      </c>
      <c r="AI96" s="125">
        <f t="shared" si="48"/>
        <v>2.6431917095845752E-4</v>
      </c>
      <c r="AJ96" s="125">
        <f t="shared" si="49"/>
        <v>2.5534326326917626E-4</v>
      </c>
      <c r="AK96" s="125">
        <f t="shared" si="50"/>
        <v>2.4455908065516461E-4</v>
      </c>
      <c r="AM96" s="58">
        <v>75</v>
      </c>
      <c r="AN96" s="32">
        <f t="shared" si="51"/>
        <v>8.9999999999999998E-4</v>
      </c>
      <c r="AO96" s="32">
        <f t="shared" si="52"/>
        <v>2.9999999999999997E-4</v>
      </c>
      <c r="AP96" s="58">
        <f>1+$B$51*(IF('Female Inactive'!$Q73&gt;=0, ((('Female Inactive'!$Q73)/7)/60), 0))^0.25</f>
        <v>0.96504589987261991</v>
      </c>
      <c r="AQ96" s="58">
        <f>1+$B$51*(IF('Female Barely'!$Q73&gt;=0, ((('Female Barely'!$Q73)/7)/60), 0))^0.25</f>
        <v>0.91630001247465676</v>
      </c>
      <c r="AR96" s="58">
        <f>1+$B$51*(IF('Female Somewhat'!$Q73&gt;=0, ((('Female Somewhat'!$Q73)/7)/60), 0))^0.25</f>
        <v>0.89388664035054144</v>
      </c>
      <c r="AS96" s="58">
        <f>1+$B$51*(IF('Female Active'!$Q73&gt;=0, ((('Female Active'!$Q73)/7)/60), 0))^0.25</f>
        <v>0.87503124063826954</v>
      </c>
      <c r="AT96" s="58">
        <f>1+$B$51*(IF('Female Highly'!$Q73&gt;=0, ((('Female Highly'!$Q73)/7)/60), 0))^0.25</f>
        <v>0.84457511311503231</v>
      </c>
      <c r="AV96" s="136">
        <f t="shared" si="53"/>
        <v>75</v>
      </c>
      <c r="AW96" s="136">
        <f t="shared" si="54"/>
        <v>8.9999999999999998E-4</v>
      </c>
      <c r="AX96" s="136">
        <f t="shared" si="55"/>
        <v>2.9999999999999997E-4</v>
      </c>
      <c r="AY96" s="58">
        <f t="shared" si="56"/>
        <v>1</v>
      </c>
      <c r="AZ96" s="58">
        <f t="shared" si="57"/>
        <v>0.94948852960838726</v>
      </c>
      <c r="BA96" s="58">
        <f t="shared" si="58"/>
        <v>0.92626334194936111</v>
      </c>
      <c r="BB96" s="58">
        <f t="shared" si="59"/>
        <v>0.90672499697037023</v>
      </c>
      <c r="BC96" s="58">
        <f t="shared" si="60"/>
        <v>0.87516574416461534</v>
      </c>
    </row>
    <row r="97" spans="1:55">
      <c r="A97" s="5"/>
      <c r="B97" s="5"/>
      <c r="C97" s="5">
        <v>0</v>
      </c>
      <c r="D97" s="5">
        <v>0</v>
      </c>
      <c r="E97" s="5">
        <v>0</v>
      </c>
      <c r="F97" s="58"/>
      <c r="G97" s="58"/>
      <c r="O97" s="58">
        <v>72</v>
      </c>
      <c r="P97" s="32">
        <f>F$40</f>
        <v>8.9999999999999998E-4</v>
      </c>
      <c r="Q97" s="32">
        <f t="shared" si="61"/>
        <v>9.4999999999999998E-3</v>
      </c>
      <c r="R97" s="32">
        <f t="shared" si="61"/>
        <v>0</v>
      </c>
      <c r="S97" s="32">
        <f t="shared" si="61"/>
        <v>3.15E-2</v>
      </c>
      <c r="T97" s="32">
        <f t="shared" si="61"/>
        <v>11.8649</v>
      </c>
      <c r="U97" s="32">
        <f t="shared" si="61"/>
        <v>2.9999999999999997E-4</v>
      </c>
      <c r="V97" s="32">
        <f t="shared" si="61"/>
        <v>2.9941</v>
      </c>
      <c r="W97" s="32">
        <f t="shared" si="61"/>
        <v>72.5304</v>
      </c>
      <c r="X97" s="58"/>
      <c r="Y97" s="125">
        <f t="shared" si="39"/>
        <v>8.9999999999999998E-4</v>
      </c>
      <c r="Z97" s="125">
        <f t="shared" si="40"/>
        <v>8.9999999999999998E-4</v>
      </c>
      <c r="AA97" s="125">
        <f t="shared" si="41"/>
        <v>8.2520782764674118E-4</v>
      </c>
      <c r="AB97" s="125">
        <f t="shared" si="42"/>
        <v>7.9295751287537266E-4</v>
      </c>
      <c r="AC97" s="125">
        <f t="shared" si="43"/>
        <v>7.6602978980752883E-4</v>
      </c>
      <c r="AD97" s="125">
        <f t="shared" si="44"/>
        <v>7.3367724196549394E-4</v>
      </c>
      <c r="AE97" s="58"/>
      <c r="AF97" s="125">
        <f t="shared" si="45"/>
        <v>2.9999999999999997E-4</v>
      </c>
      <c r="AG97" s="125">
        <f t="shared" si="46"/>
        <v>2.9999999999999997E-4</v>
      </c>
      <c r="AH97" s="125">
        <f t="shared" si="47"/>
        <v>2.7506927588224702E-4</v>
      </c>
      <c r="AI97" s="125">
        <f t="shared" si="48"/>
        <v>2.6431917095845752E-4</v>
      </c>
      <c r="AJ97" s="125">
        <f t="shared" si="49"/>
        <v>2.5534326326917626E-4</v>
      </c>
      <c r="AK97" s="125">
        <f t="shared" si="50"/>
        <v>2.4455908065516461E-4</v>
      </c>
      <c r="AM97" s="58">
        <v>76</v>
      </c>
      <c r="AN97" s="32">
        <f t="shared" si="51"/>
        <v>8.9999999999999998E-4</v>
      </c>
      <c r="AO97" s="32">
        <f t="shared" si="52"/>
        <v>2.9999999999999997E-4</v>
      </c>
      <c r="AP97" s="58">
        <f>1+$B$51*(IF('Female Inactive'!$Q74&gt;=0, ((('Female Inactive'!$Q74)/7)/60), 0))^0.25</f>
        <v>0.96538891685788453</v>
      </c>
      <c r="AQ97" s="58">
        <f>1+$B$51*(IF('Female Barely'!$Q74&gt;=0, ((('Female Barely'!$Q74)/7)/60), 0))^0.25</f>
        <v>0.91712139014660388</v>
      </c>
      <c r="AR97" s="58">
        <f>1+$B$51*(IF('Female Somewhat'!$Q74&gt;=0, ((('Female Somewhat'!$Q74)/7)/60), 0))^0.25</f>
        <v>0.89492796839476563</v>
      </c>
      <c r="AS97" s="58">
        <f>1+$B$51*(IF('Female Active'!$Q74&gt;=0, ((('Female Active'!$Q74)/7)/60), 0))^0.25</f>
        <v>0.87625760340922654</v>
      </c>
      <c r="AT97" s="58">
        <f>1+$B$51*(IF('Female Highly'!$Q74&gt;=0, ((('Female Highly'!$Q74)/7)/60), 0))^0.25</f>
        <v>0.84610035267033767</v>
      </c>
      <c r="AV97" s="136">
        <f t="shared" si="53"/>
        <v>76</v>
      </c>
      <c r="AW97" s="136">
        <f t="shared" si="54"/>
        <v>8.9999999999999998E-4</v>
      </c>
      <c r="AX97" s="136">
        <f t="shared" si="55"/>
        <v>2.9999999999999997E-4</v>
      </c>
      <c r="AY97" s="58">
        <f t="shared" si="56"/>
        <v>1</v>
      </c>
      <c r="AZ97" s="58">
        <f t="shared" si="57"/>
        <v>0.95000198793624002</v>
      </c>
      <c r="BA97" s="58">
        <f t="shared" si="58"/>
        <v>0.92701288855433228</v>
      </c>
      <c r="BB97" s="58">
        <f t="shared" si="59"/>
        <v>0.90767315442282104</v>
      </c>
      <c r="BC97" s="58">
        <f t="shared" si="60"/>
        <v>0.87643470718950944</v>
      </c>
    </row>
    <row r="98" spans="1:55">
      <c r="A98" s="5"/>
      <c r="B98" s="5"/>
      <c r="C98" s="5">
        <v>1</v>
      </c>
      <c r="D98" s="5">
        <v>341.5</v>
      </c>
      <c r="E98" s="5">
        <v>82038.55</v>
      </c>
      <c r="F98" s="58"/>
      <c r="G98" s="58"/>
      <c r="O98" s="58">
        <v>73</v>
      </c>
      <c r="P98" s="32">
        <f>F$40</f>
        <v>8.9999999999999998E-4</v>
      </c>
      <c r="Q98" s="32">
        <f t="shared" si="61"/>
        <v>9.4999999999999998E-3</v>
      </c>
      <c r="R98" s="32">
        <f t="shared" si="61"/>
        <v>0</v>
      </c>
      <c r="S98" s="32">
        <f t="shared" si="61"/>
        <v>3.15E-2</v>
      </c>
      <c r="T98" s="32">
        <f t="shared" si="61"/>
        <v>11.8649</v>
      </c>
      <c r="U98" s="32">
        <f t="shared" si="61"/>
        <v>2.9999999999999997E-4</v>
      </c>
      <c r="V98" s="32">
        <f t="shared" si="61"/>
        <v>2.9941</v>
      </c>
      <c r="W98" s="32">
        <f t="shared" si="61"/>
        <v>72.5304</v>
      </c>
      <c r="X98" s="58"/>
      <c r="Y98" s="125">
        <f t="shared" si="39"/>
        <v>8.9999999999999998E-4</v>
      </c>
      <c r="Z98" s="125">
        <f t="shared" si="40"/>
        <v>8.9999999999999998E-4</v>
      </c>
      <c r="AA98" s="125">
        <f t="shared" si="41"/>
        <v>8.2520782764674118E-4</v>
      </c>
      <c r="AB98" s="125">
        <f t="shared" si="42"/>
        <v>7.9295751287537266E-4</v>
      </c>
      <c r="AC98" s="125">
        <f t="shared" si="43"/>
        <v>7.6602978980752883E-4</v>
      </c>
      <c r="AD98" s="125">
        <f t="shared" si="44"/>
        <v>7.3367724196549394E-4</v>
      </c>
      <c r="AE98" s="58"/>
      <c r="AF98" s="125">
        <f t="shared" si="45"/>
        <v>2.9999999999999997E-4</v>
      </c>
      <c r="AG98" s="125">
        <f t="shared" si="46"/>
        <v>2.9999999999999997E-4</v>
      </c>
      <c r="AH98" s="125">
        <f t="shared" si="47"/>
        <v>2.7506927588224702E-4</v>
      </c>
      <c r="AI98" s="125">
        <f t="shared" si="48"/>
        <v>2.6431917095845752E-4</v>
      </c>
      <c r="AJ98" s="125">
        <f t="shared" si="49"/>
        <v>2.5534326326917626E-4</v>
      </c>
      <c r="AK98" s="125">
        <f t="shared" si="50"/>
        <v>2.4455908065516461E-4</v>
      </c>
      <c r="AM98" s="58">
        <v>77</v>
      </c>
      <c r="AN98" s="32">
        <f t="shared" si="51"/>
        <v>8.9999999999999998E-4</v>
      </c>
      <c r="AO98" s="32">
        <f t="shared" si="52"/>
        <v>2.9999999999999997E-4</v>
      </c>
      <c r="AP98" s="58">
        <f>1+$B$51*(IF('Female Inactive'!$Q75&gt;=0, ((('Female Inactive'!$Q75)/7)/60), 0))^0.25</f>
        <v>0.96572856769578019</v>
      </c>
      <c r="AQ98" s="58">
        <f>1+$B$51*(IF('Female Barely'!$Q75&gt;=0, ((('Female Barely'!$Q75)/7)/60), 0))^0.25</f>
        <v>0.91793470734805482</v>
      </c>
      <c r="AR98" s="58">
        <f>1+$B$51*(IF('Female Somewhat'!$Q75&gt;=0, ((('Female Somewhat'!$Q75)/7)/60), 0))^0.25</f>
        <v>0.89595907751745851</v>
      </c>
      <c r="AS98" s="58">
        <f>1+$B$51*(IF('Female Active'!$Q75&gt;=0, ((('Female Active'!$Q75)/7)/60), 0))^0.25</f>
        <v>0.87747193144723379</v>
      </c>
      <c r="AT98" s="58">
        <f>1+$B$51*(IF('Female Highly'!$Q75&gt;=0, ((('Female Highly'!$Q75)/7)/60), 0))^0.25</f>
        <v>0.84761062450877533</v>
      </c>
      <c r="AV98" s="136">
        <f t="shared" si="53"/>
        <v>77</v>
      </c>
      <c r="AW98" s="136">
        <f t="shared" si="54"/>
        <v>8.9999999999999998E-4</v>
      </c>
      <c r="AX98" s="136">
        <f t="shared" si="55"/>
        <v>2.9999999999999997E-4</v>
      </c>
      <c r="AY98" s="58">
        <f t="shared" si="56"/>
        <v>1</v>
      </c>
      <c r="AZ98" s="58">
        <f t="shared" si="57"/>
        <v>0.95051004811656226</v>
      </c>
      <c r="BA98" s="58">
        <f t="shared" si="58"/>
        <v>0.92775455494208781</v>
      </c>
      <c r="BB98" s="58">
        <f t="shared" si="59"/>
        <v>0.90861134360027684</v>
      </c>
      <c r="BC98" s="58">
        <f t="shared" si="60"/>
        <v>0.87769032921037715</v>
      </c>
    </row>
    <row r="99" spans="1:55">
      <c r="A99" s="5"/>
      <c r="B99" s="5"/>
      <c r="C99" s="5">
        <v>2</v>
      </c>
      <c r="D99" s="5">
        <v>1353.25</v>
      </c>
      <c r="E99" s="5">
        <v>67376.990000000005</v>
      </c>
      <c r="F99" s="58"/>
      <c r="G99" s="58"/>
      <c r="O99" s="58">
        <v>74</v>
      </c>
      <c r="P99" s="32">
        <f>F$40</f>
        <v>8.9999999999999998E-4</v>
      </c>
      <c r="Q99" s="32">
        <f t="shared" si="61"/>
        <v>9.4999999999999998E-3</v>
      </c>
      <c r="R99" s="32">
        <f t="shared" si="61"/>
        <v>0</v>
      </c>
      <c r="S99" s="32">
        <f t="shared" si="61"/>
        <v>3.15E-2</v>
      </c>
      <c r="T99" s="32">
        <f t="shared" si="61"/>
        <v>11.8649</v>
      </c>
      <c r="U99" s="32">
        <f t="shared" si="61"/>
        <v>2.9999999999999997E-4</v>
      </c>
      <c r="V99" s="32">
        <f t="shared" si="61"/>
        <v>2.9941</v>
      </c>
      <c r="W99" s="32">
        <f t="shared" si="61"/>
        <v>72.5304</v>
      </c>
      <c r="X99" s="58"/>
      <c r="Y99" s="125">
        <f t="shared" si="39"/>
        <v>8.9999999999999998E-4</v>
      </c>
      <c r="Z99" s="125">
        <f t="shared" si="40"/>
        <v>8.9999999999999998E-4</v>
      </c>
      <c r="AA99" s="125">
        <f t="shared" si="41"/>
        <v>8.2520782764674118E-4</v>
      </c>
      <c r="AB99" s="125">
        <f t="shared" si="42"/>
        <v>7.9295751287537266E-4</v>
      </c>
      <c r="AC99" s="125">
        <f t="shared" si="43"/>
        <v>7.6602978980752883E-4</v>
      </c>
      <c r="AD99" s="125">
        <f t="shared" si="44"/>
        <v>7.3367724196549394E-4</v>
      </c>
      <c r="AE99" s="58"/>
      <c r="AF99" s="125">
        <f t="shared" si="45"/>
        <v>2.9999999999999997E-4</v>
      </c>
      <c r="AG99" s="125">
        <f t="shared" si="46"/>
        <v>2.9999999999999997E-4</v>
      </c>
      <c r="AH99" s="125">
        <f t="shared" si="47"/>
        <v>2.7506927588224702E-4</v>
      </c>
      <c r="AI99" s="125">
        <f t="shared" si="48"/>
        <v>2.6431917095845752E-4</v>
      </c>
      <c r="AJ99" s="125">
        <f t="shared" si="49"/>
        <v>2.5534326326917626E-4</v>
      </c>
      <c r="AK99" s="125">
        <f t="shared" si="50"/>
        <v>2.4455908065516461E-4</v>
      </c>
      <c r="AM99" s="58">
        <v>78</v>
      </c>
      <c r="AN99" s="32">
        <f t="shared" si="51"/>
        <v>8.9999999999999998E-4</v>
      </c>
      <c r="AO99" s="32">
        <f t="shared" si="52"/>
        <v>2.9999999999999997E-4</v>
      </c>
      <c r="AP99" s="58">
        <f>1+$B$51*(IF('Female Inactive'!$Q76&gt;=0, ((('Female Inactive'!$Q76)/7)/60), 0))^0.25</f>
        <v>0.96606488541950519</v>
      </c>
      <c r="AQ99" s="58">
        <f>1+$B$51*(IF('Female Barely'!$Q76&gt;=0, ((('Female Barely'!$Q76)/7)/60), 0))^0.25</f>
        <v>0.91874004317926627</v>
      </c>
      <c r="AR99" s="58">
        <f>1+$B$51*(IF('Female Somewhat'!$Q76&gt;=0, ((('Female Somewhat'!$Q76)/7)/60), 0))^0.25</f>
        <v>0.89698006800052232</v>
      </c>
      <c r="AS99" s="58">
        <f>1+$B$51*(IF('Female Active'!$Q76&gt;=0, ((('Female Active'!$Q76)/7)/60), 0))^0.25</f>
        <v>0.8786743428533953</v>
      </c>
      <c r="AT99" s="58">
        <f>1+$B$51*(IF('Female Highly'!$Q76&gt;=0, ((('Female Highly'!$Q76)/7)/60), 0))^0.25</f>
        <v>0.8491060755138613</v>
      </c>
      <c r="AV99" s="136">
        <f t="shared" si="53"/>
        <v>78</v>
      </c>
      <c r="AW99" s="136">
        <f t="shared" si="54"/>
        <v>8.9999999999999998E-4</v>
      </c>
      <c r="AX99" s="136">
        <f t="shared" si="55"/>
        <v>2.9999999999999997E-4</v>
      </c>
      <c r="AY99" s="58">
        <f t="shared" si="56"/>
        <v>1</v>
      </c>
      <c r="AZ99" s="58">
        <f t="shared" si="57"/>
        <v>0.95101277051417876</v>
      </c>
      <c r="BA99" s="58">
        <f t="shared" si="58"/>
        <v>0.92848842923321517</v>
      </c>
      <c r="BB99" s="58">
        <f t="shared" si="59"/>
        <v>0.90953967597304675</v>
      </c>
      <c r="BC99" s="58">
        <f t="shared" si="60"/>
        <v>0.87893275941309512</v>
      </c>
    </row>
    <row r="100" spans="1:55">
      <c r="A100" s="5"/>
      <c r="B100" s="5"/>
      <c r="C100" s="5">
        <v>3</v>
      </c>
      <c r="D100" s="5">
        <v>3552.75</v>
      </c>
      <c r="E100" s="5">
        <v>1087798</v>
      </c>
      <c r="F100" s="58"/>
      <c r="G100" s="58"/>
      <c r="O100" s="58">
        <v>75</v>
      </c>
      <c r="P100" s="32">
        <f>F$41</f>
        <v>8.9999999999999998E-4</v>
      </c>
      <c r="Q100" s="32">
        <f t="shared" ref="Q100:W104" si="62">G$41</f>
        <v>1.23E-2</v>
      </c>
      <c r="R100" s="32">
        <f t="shared" si="62"/>
        <v>0</v>
      </c>
      <c r="S100" s="32">
        <f t="shared" si="62"/>
        <v>2.8299999999999999E-2</v>
      </c>
      <c r="T100" s="32">
        <f t="shared" si="62"/>
        <v>9.6278000000000006</v>
      </c>
      <c r="U100" s="32">
        <f t="shared" si="62"/>
        <v>2.9999999999999997E-4</v>
      </c>
      <c r="V100" s="32">
        <f t="shared" si="62"/>
        <v>2.0144000000000002</v>
      </c>
      <c r="W100" s="32">
        <f t="shared" si="62"/>
        <v>77.477599999999995</v>
      </c>
      <c r="X100" s="58"/>
      <c r="Y100" s="125">
        <f t="shared" si="39"/>
        <v>8.9999999999999998E-4</v>
      </c>
      <c r="Z100" s="125">
        <f t="shared" si="40"/>
        <v>8.9999999999999998E-4</v>
      </c>
      <c r="AA100" s="125">
        <f t="shared" si="41"/>
        <v>8.2520782764674118E-4</v>
      </c>
      <c r="AB100" s="125">
        <f t="shared" si="42"/>
        <v>7.9295751287537266E-4</v>
      </c>
      <c r="AC100" s="125">
        <f t="shared" si="43"/>
        <v>7.6602978980752883E-4</v>
      </c>
      <c r="AD100" s="125">
        <f t="shared" si="44"/>
        <v>7.3367724196549394E-4</v>
      </c>
      <c r="AE100" s="58"/>
      <c r="AF100" s="125">
        <f t="shared" si="45"/>
        <v>2.9999999999999997E-4</v>
      </c>
      <c r="AG100" s="125">
        <f t="shared" si="46"/>
        <v>2.9999999999999997E-4</v>
      </c>
      <c r="AH100" s="125">
        <f t="shared" si="47"/>
        <v>2.7506927588224702E-4</v>
      </c>
      <c r="AI100" s="125">
        <f t="shared" si="48"/>
        <v>2.6431917095845752E-4</v>
      </c>
      <c r="AJ100" s="125">
        <f t="shared" si="49"/>
        <v>2.5534326326917626E-4</v>
      </c>
      <c r="AK100" s="125">
        <f t="shared" si="50"/>
        <v>2.4455908065516461E-4</v>
      </c>
      <c r="AM100" s="58">
        <v>79</v>
      </c>
      <c r="AN100" s="32">
        <f t="shared" si="51"/>
        <v>8.9999999999999998E-4</v>
      </c>
      <c r="AO100" s="32">
        <f t="shared" si="52"/>
        <v>2.9999999999999997E-4</v>
      </c>
      <c r="AP100" s="58">
        <f>1+$B$51*(IF('Female Inactive'!$Q77&gt;=0, ((('Female Inactive'!$Q77)/7)/60), 0))^0.25</f>
        <v>0.96639790273809134</v>
      </c>
      <c r="AQ100" s="58">
        <f>1+$B$51*(IF('Female Barely'!$Q77&gt;=0, ((('Female Barely'!$Q77)/7)/60), 0))^0.25</f>
        <v>0.91953747596425595</v>
      </c>
      <c r="AR100" s="58">
        <f>1+$B$51*(IF('Female Somewhat'!$Q77&gt;=0, ((('Female Somewhat'!$Q77)/7)/60), 0))^0.25</f>
        <v>0.8979910391417576</v>
      </c>
      <c r="AS100" s="58">
        <f>1+$B$51*(IF('Female Active'!$Q77&gt;=0, ((('Female Active'!$Q77)/7)/60), 0))^0.25</f>
        <v>0.87986495456984692</v>
      </c>
      <c r="AT100" s="58">
        <f>1+$B$51*(IF('Female Highly'!$Q77&gt;=0, ((('Female Highly'!$Q77)/7)/60), 0))^0.25</f>
        <v>0.85058685112769106</v>
      </c>
      <c r="AV100" s="136">
        <f t="shared" si="53"/>
        <v>79</v>
      </c>
      <c r="AW100" s="136">
        <f t="shared" si="54"/>
        <v>8.9999999999999998E-4</v>
      </c>
      <c r="AX100" s="136">
        <f t="shared" si="55"/>
        <v>2.9999999999999997E-4</v>
      </c>
      <c r="AY100" s="58">
        <f t="shared" si="56"/>
        <v>1</v>
      </c>
      <c r="AZ100" s="58">
        <f t="shared" si="57"/>
        <v>0.95151021474584541</v>
      </c>
      <c r="BA100" s="58">
        <f t="shared" si="58"/>
        <v>0.92921459845627064</v>
      </c>
      <c r="BB100" s="58">
        <f t="shared" si="59"/>
        <v>0.91045826163004806</v>
      </c>
      <c r="BC100" s="58">
        <f t="shared" si="60"/>
        <v>0.88016214513475943</v>
      </c>
    </row>
    <row r="101" spans="1:55">
      <c r="A101" s="5"/>
      <c r="B101" s="5"/>
      <c r="C101" s="5">
        <v>4</v>
      </c>
      <c r="D101" s="5">
        <v>8836.25</v>
      </c>
      <c r="E101" s="113">
        <v>31500000</v>
      </c>
      <c r="F101" s="58"/>
      <c r="G101" s="58"/>
      <c r="O101" s="58">
        <v>76</v>
      </c>
      <c r="P101" s="32">
        <f>F$41</f>
        <v>8.9999999999999998E-4</v>
      </c>
      <c r="Q101" s="32">
        <f t="shared" si="62"/>
        <v>1.23E-2</v>
      </c>
      <c r="R101" s="32">
        <f t="shared" si="62"/>
        <v>0</v>
      </c>
      <c r="S101" s="32">
        <f t="shared" si="62"/>
        <v>2.8299999999999999E-2</v>
      </c>
      <c r="T101" s="32">
        <f t="shared" si="62"/>
        <v>9.6278000000000006</v>
      </c>
      <c r="U101" s="32">
        <f t="shared" si="62"/>
        <v>2.9999999999999997E-4</v>
      </c>
      <c r="V101" s="32">
        <f t="shared" si="62"/>
        <v>2.0144000000000002</v>
      </c>
      <c r="W101" s="32">
        <f t="shared" si="62"/>
        <v>77.477599999999995</v>
      </c>
      <c r="X101" s="58"/>
      <c r="Y101" s="125">
        <f t="shared" si="39"/>
        <v>8.9999999999999998E-4</v>
      </c>
      <c r="Z101" s="125">
        <f t="shared" si="40"/>
        <v>8.9999999999999998E-4</v>
      </c>
      <c r="AA101" s="125">
        <f t="shared" si="41"/>
        <v>8.2520782764674118E-4</v>
      </c>
      <c r="AB101" s="125">
        <f t="shared" si="42"/>
        <v>7.9295751287537266E-4</v>
      </c>
      <c r="AC101" s="125">
        <f t="shared" si="43"/>
        <v>7.6602978980752883E-4</v>
      </c>
      <c r="AD101" s="125">
        <f t="shared" si="44"/>
        <v>7.3367724196549394E-4</v>
      </c>
      <c r="AE101" s="58"/>
      <c r="AF101" s="125">
        <f t="shared" si="45"/>
        <v>2.9999999999999997E-4</v>
      </c>
      <c r="AG101" s="125">
        <f t="shared" si="46"/>
        <v>2.9999999999999997E-4</v>
      </c>
      <c r="AH101" s="125">
        <f t="shared" si="47"/>
        <v>2.7506927588224702E-4</v>
      </c>
      <c r="AI101" s="125">
        <f t="shared" si="48"/>
        <v>2.6431917095845752E-4</v>
      </c>
      <c r="AJ101" s="125">
        <f t="shared" si="49"/>
        <v>2.5534326326917626E-4</v>
      </c>
      <c r="AK101" s="125">
        <f t="shared" si="50"/>
        <v>2.4455908065516461E-4</v>
      </c>
      <c r="AM101" s="58">
        <v>80</v>
      </c>
      <c r="AN101" s="32">
        <f t="shared" si="51"/>
        <v>8.0000000000000004E-4</v>
      </c>
      <c r="AO101" s="32">
        <f t="shared" si="52"/>
        <v>4.0000000000000002E-4</v>
      </c>
      <c r="AP101" s="58">
        <f>1+$B$51*(IF('Female Inactive'!$Q78&gt;=0, ((('Female Inactive'!$Q78)/7)/60), 0))^0.25</f>
        <v>0.96672765203958522</v>
      </c>
      <c r="AQ101" s="58">
        <f>1+$B$51*(IF('Female Barely'!$Q78&gt;=0, ((('Female Barely'!$Q78)/7)/60), 0))^0.25</f>
        <v>0.92032708325842016</v>
      </c>
      <c r="AR101" s="58">
        <f>1+$B$51*(IF('Female Somewhat'!$Q78&gt;=0, ((('Female Somewhat'!$Q78)/7)/60), 0))^0.25</f>
        <v>0.89899208926452034</v>
      </c>
      <c r="AS101" s="58">
        <f>1+$B$51*(IF('Female Active'!$Q78&gt;=0, ((('Female Active'!$Q78)/7)/60), 0))^0.25</f>
        <v>0.88104388239112996</v>
      </c>
      <c r="AT101" s="58">
        <f>1+$B$51*(IF('Female Highly'!$Q78&gt;=0, ((('Female Highly'!$Q78)/7)/60), 0))^0.25</f>
        <v>0.85205309536508544</v>
      </c>
      <c r="AV101" s="136">
        <f t="shared" si="53"/>
        <v>80</v>
      </c>
      <c r="AW101" s="136">
        <f t="shared" si="54"/>
        <v>8.0000000000000004E-4</v>
      </c>
      <c r="AX101" s="136">
        <f t="shared" si="55"/>
        <v>4.0000000000000002E-4</v>
      </c>
      <c r="AY101" s="58">
        <f t="shared" si="56"/>
        <v>1</v>
      </c>
      <c r="AZ101" s="58">
        <f t="shared" si="57"/>
        <v>0.95200243969098231</v>
      </c>
      <c r="BA101" s="58">
        <f t="shared" si="58"/>
        <v>0.92993314856344744</v>
      </c>
      <c r="BB101" s="58">
        <f t="shared" si="59"/>
        <v>0.91136720929862602</v>
      </c>
      <c r="BC101" s="58">
        <f t="shared" si="60"/>
        <v>0.88137863189021093</v>
      </c>
    </row>
    <row r="102" spans="1:55">
      <c r="A102" s="5"/>
      <c r="B102" s="5"/>
      <c r="C102" s="5"/>
      <c r="D102" s="5"/>
      <c r="E102" s="5"/>
      <c r="F102" s="58"/>
      <c r="G102" s="58"/>
      <c r="O102" s="58">
        <v>77</v>
      </c>
      <c r="P102" s="32">
        <f>F$41</f>
        <v>8.9999999999999998E-4</v>
      </c>
      <c r="Q102" s="32">
        <f t="shared" si="62"/>
        <v>1.23E-2</v>
      </c>
      <c r="R102" s="32">
        <f t="shared" si="62"/>
        <v>0</v>
      </c>
      <c r="S102" s="32">
        <f t="shared" si="62"/>
        <v>2.8299999999999999E-2</v>
      </c>
      <c r="T102" s="32">
        <f t="shared" si="62"/>
        <v>9.6278000000000006</v>
      </c>
      <c r="U102" s="32">
        <f t="shared" si="62"/>
        <v>2.9999999999999997E-4</v>
      </c>
      <c r="V102" s="32">
        <f t="shared" si="62"/>
        <v>2.0144000000000002</v>
      </c>
      <c r="W102" s="32">
        <f t="shared" si="62"/>
        <v>77.477599999999995</v>
      </c>
      <c r="X102" s="58"/>
      <c r="Y102" s="125">
        <f t="shared" si="39"/>
        <v>8.9999999999999998E-4</v>
      </c>
      <c r="Z102" s="125">
        <f t="shared" si="40"/>
        <v>8.9999999999999998E-4</v>
      </c>
      <c r="AA102" s="125">
        <f t="shared" si="41"/>
        <v>8.2520782764674118E-4</v>
      </c>
      <c r="AB102" s="125">
        <f t="shared" si="42"/>
        <v>7.9295751287537266E-4</v>
      </c>
      <c r="AC102" s="125">
        <f t="shared" si="43"/>
        <v>7.6602978980752883E-4</v>
      </c>
      <c r="AD102" s="125">
        <f t="shared" si="44"/>
        <v>7.3367724196549394E-4</v>
      </c>
      <c r="AE102" s="58"/>
      <c r="AF102" s="125">
        <f t="shared" si="45"/>
        <v>2.9999999999999997E-4</v>
      </c>
      <c r="AG102" s="125">
        <f t="shared" si="46"/>
        <v>2.9999999999999997E-4</v>
      </c>
      <c r="AH102" s="125">
        <f t="shared" si="47"/>
        <v>2.7506927588224702E-4</v>
      </c>
      <c r="AI102" s="125">
        <f t="shared" si="48"/>
        <v>2.6431917095845752E-4</v>
      </c>
      <c r="AJ102" s="125">
        <f t="shared" si="49"/>
        <v>2.5534326326917626E-4</v>
      </c>
      <c r="AK102" s="125">
        <f t="shared" si="50"/>
        <v>2.4455908065516461E-4</v>
      </c>
      <c r="AM102" s="58">
        <v>81</v>
      </c>
      <c r="AN102" s="32">
        <f t="shared" si="51"/>
        <v>8.0000000000000004E-4</v>
      </c>
      <c r="AO102" s="32">
        <f t="shared" si="52"/>
        <v>4.0000000000000002E-4</v>
      </c>
      <c r="AP102" s="58">
        <f>1+$B$51*(IF('Female Inactive'!$Q79&gt;=0, ((('Female Inactive'!$Q79)/7)/60), 0))^0.25</f>
        <v>0.96705416539419786</v>
      </c>
      <c r="AQ102" s="58">
        <f>1+$B$51*(IF('Female Barely'!$Q79&gt;=0, ((('Female Barely'!$Q79)/7)/60), 0))^0.25</f>
        <v>0.92110894185607672</v>
      </c>
      <c r="AR102" s="58">
        <f>1+$B$51*(IF('Female Somewhat'!$Q79&gt;=0, ((('Female Somewhat'!$Q79)/7)/60), 0))^0.25</f>
        <v>0.89998331572728452</v>
      </c>
      <c r="AS102" s="58">
        <f>1+$B$51*(IF('Female Active'!$Q79&gt;=0, ((('Female Active'!$Q79)/7)/60), 0))^0.25</f>
        <v>0.882211240975453</v>
      </c>
      <c r="AT102" s="58">
        <f>1+$B$51*(IF('Female Highly'!$Q79&gt;=0, ((('Female Highly'!$Q79)/7)/60), 0))^0.25</f>
        <v>0.85350495082759681</v>
      </c>
      <c r="AV102" s="136">
        <f t="shared" si="53"/>
        <v>81</v>
      </c>
      <c r="AW102" s="136">
        <f t="shared" si="54"/>
        <v>8.0000000000000004E-4</v>
      </c>
      <c r="AX102" s="136">
        <f t="shared" si="55"/>
        <v>4.0000000000000002E-4</v>
      </c>
      <c r="AY102" s="58">
        <f t="shared" si="56"/>
        <v>1</v>
      </c>
      <c r="AZ102" s="58">
        <f t="shared" si="57"/>
        <v>0.95248950350222361</v>
      </c>
      <c r="BA102" s="58">
        <f t="shared" si="58"/>
        <v>0.93064416444597664</v>
      </c>
      <c r="BB102" s="58">
        <f t="shared" si="59"/>
        <v>0.91226662636403566</v>
      </c>
      <c r="BC102" s="58">
        <f t="shared" si="60"/>
        <v>0.88258236339810892</v>
      </c>
    </row>
    <row r="103" spans="1:55">
      <c r="A103" s="5"/>
      <c r="B103" s="5"/>
      <c r="C103" s="5" t="s">
        <v>107</v>
      </c>
      <c r="D103" s="5">
        <v>2840.125</v>
      </c>
      <c r="E103" s="113">
        <v>26000000</v>
      </c>
      <c r="F103" s="58"/>
      <c r="G103" s="58"/>
      <c r="O103" s="58">
        <v>78</v>
      </c>
      <c r="P103" s="32">
        <f>F$41</f>
        <v>8.9999999999999998E-4</v>
      </c>
      <c r="Q103" s="32">
        <f t="shared" si="62"/>
        <v>1.23E-2</v>
      </c>
      <c r="R103" s="32">
        <f t="shared" si="62"/>
        <v>0</v>
      </c>
      <c r="S103" s="32">
        <f t="shared" si="62"/>
        <v>2.8299999999999999E-2</v>
      </c>
      <c r="T103" s="32">
        <f t="shared" si="62"/>
        <v>9.6278000000000006</v>
      </c>
      <c r="U103" s="32">
        <f t="shared" si="62"/>
        <v>2.9999999999999997E-4</v>
      </c>
      <c r="V103" s="32">
        <f t="shared" si="62"/>
        <v>2.0144000000000002</v>
      </c>
      <c r="W103" s="32">
        <f t="shared" si="62"/>
        <v>77.477599999999995</v>
      </c>
      <c r="X103" s="58"/>
      <c r="Y103" s="125">
        <f t="shared" si="39"/>
        <v>8.9999999999999998E-4</v>
      </c>
      <c r="Z103" s="125">
        <f t="shared" si="40"/>
        <v>8.9999999999999998E-4</v>
      </c>
      <c r="AA103" s="125">
        <f t="shared" si="41"/>
        <v>8.2520782764674118E-4</v>
      </c>
      <c r="AB103" s="125">
        <f t="shared" si="42"/>
        <v>7.9295751287537266E-4</v>
      </c>
      <c r="AC103" s="125">
        <f t="shared" si="43"/>
        <v>7.6602978980752883E-4</v>
      </c>
      <c r="AD103" s="125">
        <f t="shared" si="44"/>
        <v>7.3367724196549394E-4</v>
      </c>
      <c r="AE103" s="58"/>
      <c r="AF103" s="125">
        <f t="shared" si="45"/>
        <v>2.9999999999999997E-4</v>
      </c>
      <c r="AG103" s="125">
        <f t="shared" si="46"/>
        <v>2.9999999999999997E-4</v>
      </c>
      <c r="AH103" s="125">
        <f t="shared" si="47"/>
        <v>2.7506927588224702E-4</v>
      </c>
      <c r="AI103" s="125">
        <f t="shared" si="48"/>
        <v>2.6431917095845752E-4</v>
      </c>
      <c r="AJ103" s="125">
        <f t="shared" si="49"/>
        <v>2.5534326326917626E-4</v>
      </c>
      <c r="AK103" s="125">
        <f t="shared" si="50"/>
        <v>2.4455908065516461E-4</v>
      </c>
      <c r="AM103" s="58">
        <v>82</v>
      </c>
      <c r="AN103" s="32">
        <f t="shared" si="51"/>
        <v>8.0000000000000004E-4</v>
      </c>
      <c r="AO103" s="32">
        <f t="shared" si="52"/>
        <v>4.0000000000000002E-4</v>
      </c>
      <c r="AP103" s="58">
        <f>1+$B$51*(IF('Female Inactive'!$Q80&gt;=0, ((('Female Inactive'!$Q80)/7)/60), 0))^0.25</f>
        <v>0.96737747455742407</v>
      </c>
      <c r="AQ103" s="58">
        <f>1+$B$51*(IF('Female Barely'!$Q80&gt;=0, ((('Female Barely'!$Q80)/7)/60), 0))^0.25</f>
        <v>0.92188312779793335</v>
      </c>
      <c r="AR103" s="58">
        <f>1+$B$51*(IF('Female Somewhat'!$Q80&gt;=0, ((('Female Somewhat'!$Q80)/7)/60), 0))^0.25</f>
        <v>0.90096481493311065</v>
      </c>
      <c r="AS103" s="58">
        <f>1+$B$51*(IF('Female Active'!$Q80&gt;=0, ((('Female Active'!$Q80)/7)/60), 0))^0.25</f>
        <v>0.88336714385584258</v>
      </c>
      <c r="AT103" s="58">
        <f>1+$B$51*(IF('Female Highly'!$Q80&gt;=0, ((('Female Highly'!$Q80)/7)/60), 0))^0.25</f>
        <v>0.85494255871737779</v>
      </c>
      <c r="AV103" s="136">
        <f t="shared" si="53"/>
        <v>82</v>
      </c>
      <c r="AW103" s="136">
        <f t="shared" si="54"/>
        <v>8.0000000000000004E-4</v>
      </c>
      <c r="AX103" s="136">
        <f t="shared" si="55"/>
        <v>4.0000000000000002E-4</v>
      </c>
      <c r="AY103" s="58">
        <f t="shared" si="56"/>
        <v>1</v>
      </c>
      <c r="AZ103" s="58">
        <f t="shared" si="57"/>
        <v>0.95297146361578822</v>
      </c>
      <c r="BA103" s="58">
        <f t="shared" si="58"/>
        <v>0.93134772994926596</v>
      </c>
      <c r="BB103" s="58">
        <f t="shared" si="59"/>
        <v>0.91315661888859234</v>
      </c>
      <c r="BC103" s="58">
        <f t="shared" si="60"/>
        <v>0.88377348160656177</v>
      </c>
    </row>
    <row r="104" spans="1:55">
      <c r="A104" s="5"/>
      <c r="B104" s="5"/>
      <c r="C104" s="5"/>
      <c r="D104" s="5"/>
      <c r="E104" s="5"/>
      <c r="F104" s="58"/>
      <c r="G104" s="58"/>
      <c r="O104" s="58">
        <v>79</v>
      </c>
      <c r="P104" s="32">
        <f>F$41</f>
        <v>8.9999999999999998E-4</v>
      </c>
      <c r="Q104" s="32">
        <f t="shared" si="62"/>
        <v>1.23E-2</v>
      </c>
      <c r="R104" s="32">
        <f t="shared" si="62"/>
        <v>0</v>
      </c>
      <c r="S104" s="32">
        <f t="shared" si="62"/>
        <v>2.8299999999999999E-2</v>
      </c>
      <c r="T104" s="32">
        <f t="shared" si="62"/>
        <v>9.6278000000000006</v>
      </c>
      <c r="U104" s="32">
        <f t="shared" si="62"/>
        <v>2.9999999999999997E-4</v>
      </c>
      <c r="V104" s="32">
        <f t="shared" si="62"/>
        <v>2.0144000000000002</v>
      </c>
      <c r="W104" s="32">
        <f t="shared" si="62"/>
        <v>77.477599999999995</v>
      </c>
      <c r="X104" s="58"/>
      <c r="Y104" s="125">
        <f t="shared" si="39"/>
        <v>8.9999999999999998E-4</v>
      </c>
      <c r="Z104" s="125">
        <f t="shared" si="40"/>
        <v>8.9999999999999998E-4</v>
      </c>
      <c r="AA104" s="125">
        <f t="shared" si="41"/>
        <v>8.2520782764674118E-4</v>
      </c>
      <c r="AB104" s="125">
        <f t="shared" si="42"/>
        <v>7.9295751287537266E-4</v>
      </c>
      <c r="AC104" s="125">
        <f t="shared" si="43"/>
        <v>7.6602978980752883E-4</v>
      </c>
      <c r="AD104" s="125">
        <f t="shared" si="44"/>
        <v>7.3367724196549394E-4</v>
      </c>
      <c r="AE104" s="58"/>
      <c r="AF104" s="125">
        <f t="shared" si="45"/>
        <v>2.9999999999999997E-4</v>
      </c>
      <c r="AG104" s="125">
        <f t="shared" si="46"/>
        <v>2.9999999999999997E-4</v>
      </c>
      <c r="AH104" s="125">
        <f t="shared" si="47"/>
        <v>2.7506927588224702E-4</v>
      </c>
      <c r="AI104" s="125">
        <f t="shared" si="48"/>
        <v>2.6431917095845752E-4</v>
      </c>
      <c r="AJ104" s="125">
        <f t="shared" si="49"/>
        <v>2.5534326326917626E-4</v>
      </c>
      <c r="AK104" s="125">
        <f t="shared" si="50"/>
        <v>2.4455908065516461E-4</v>
      </c>
      <c r="AM104" s="58">
        <v>83</v>
      </c>
      <c r="AN104" s="32">
        <f t="shared" si="51"/>
        <v>8.0000000000000004E-4</v>
      </c>
      <c r="AO104" s="32">
        <f t="shared" si="52"/>
        <v>4.0000000000000002E-4</v>
      </c>
      <c r="AP104" s="58">
        <f>1+$B$51*(IF('Female Inactive'!$Q81&gt;=0, ((('Female Inactive'!$Q81)/7)/60), 0))^0.25</f>
        <v>0.96769761097313078</v>
      </c>
      <c r="AQ104" s="58">
        <f>1+$B$51*(IF('Female Barely'!$Q81&gt;=0, ((('Female Barely'!$Q81)/7)/60), 0))^0.25</f>
        <v>0.92264971637848348</v>
      </c>
      <c r="AR104" s="58">
        <f>1+$B$51*(IF('Female Somewhat'!$Q81&gt;=0, ((('Female Somewhat'!$Q81)/7)/60), 0))^0.25</f>
        <v>0.90193668233902224</v>
      </c>
      <c r="AS104" s="58">
        <f>1+$B$51*(IF('Female Active'!$Q81&gt;=0, ((('Female Active'!$Q81)/7)/60), 0))^0.25</f>
        <v>0.88451170345118568</v>
      </c>
      <c r="AT104" s="58">
        <f>1+$B$51*(IF('Female Highly'!$Q81&gt;=0, ((('Female Highly'!$Q81)/7)/60), 0))^0.25</f>
        <v>0.85636605885091421</v>
      </c>
      <c r="AV104" s="136">
        <f t="shared" si="53"/>
        <v>83</v>
      </c>
      <c r="AW104" s="136">
        <f t="shared" si="54"/>
        <v>8.0000000000000004E-4</v>
      </c>
      <c r="AX104" s="136">
        <f t="shared" si="55"/>
        <v>4.0000000000000002E-4</v>
      </c>
      <c r="AY104" s="58">
        <f t="shared" si="56"/>
        <v>1</v>
      </c>
      <c r="AZ104" s="58">
        <f t="shared" si="57"/>
        <v>0.95344837676167615</v>
      </c>
      <c r="BA104" s="58">
        <f t="shared" si="58"/>
        <v>0.93204392788778467</v>
      </c>
      <c r="BB104" s="58">
        <f t="shared" si="59"/>
        <v>0.91403729163049996</v>
      </c>
      <c r="BC104" s="58">
        <f t="shared" si="60"/>
        <v>0.88495212671832479</v>
      </c>
    </row>
    <row r="105" spans="1:55">
      <c r="A105" s="5" t="s">
        <v>397</v>
      </c>
      <c r="B105" s="5"/>
      <c r="C105" s="5" t="s">
        <v>398</v>
      </c>
      <c r="D105" s="5" t="s">
        <v>388</v>
      </c>
      <c r="E105" s="5" t="s">
        <v>391</v>
      </c>
      <c r="F105" s="58"/>
      <c r="G105" s="58"/>
      <c r="O105" s="58">
        <v>80</v>
      </c>
      <c r="P105" s="32">
        <f>F$42</f>
        <v>8.0000000000000004E-4</v>
      </c>
      <c r="Q105" s="32">
        <f t="shared" ref="Q105:W109" si="63">G$42</f>
        <v>1.47E-2</v>
      </c>
      <c r="R105" s="32">
        <f t="shared" si="63"/>
        <v>0</v>
      </c>
      <c r="S105" s="32">
        <f t="shared" si="63"/>
        <v>2.81E-2</v>
      </c>
      <c r="T105" s="32">
        <f t="shared" si="63"/>
        <v>7.4564000000000004</v>
      </c>
      <c r="U105" s="32">
        <f t="shared" si="63"/>
        <v>4.0000000000000002E-4</v>
      </c>
      <c r="V105" s="32">
        <f t="shared" si="63"/>
        <v>1.5267999999999999</v>
      </c>
      <c r="W105" s="32">
        <f t="shared" si="63"/>
        <v>82.442400000000006</v>
      </c>
      <c r="X105" s="58"/>
      <c r="Y105" s="125">
        <f t="shared" si="39"/>
        <v>8.0000000000000004E-4</v>
      </c>
      <c r="Z105" s="125">
        <f t="shared" si="40"/>
        <v>8.0000000000000004E-4</v>
      </c>
      <c r="AA105" s="125">
        <f t="shared" si="41"/>
        <v>7.3351806901932547E-4</v>
      </c>
      <c r="AB105" s="125">
        <f t="shared" si="42"/>
        <v>7.0485112255588682E-4</v>
      </c>
      <c r="AC105" s="125">
        <f t="shared" si="43"/>
        <v>6.809153687178035E-4</v>
      </c>
      <c r="AD105" s="125">
        <f t="shared" si="44"/>
        <v>6.521575484137724E-4</v>
      </c>
      <c r="AE105" s="58"/>
      <c r="AF105" s="125">
        <f t="shared" si="45"/>
        <v>4.0000000000000002E-4</v>
      </c>
      <c r="AG105" s="125">
        <f t="shared" si="46"/>
        <v>4.0000000000000002E-4</v>
      </c>
      <c r="AH105" s="125">
        <f t="shared" si="47"/>
        <v>3.6675903450966274E-4</v>
      </c>
      <c r="AI105" s="125">
        <f t="shared" si="48"/>
        <v>3.5242556127794341E-4</v>
      </c>
      <c r="AJ105" s="125">
        <f t="shared" si="49"/>
        <v>3.4045768435890175E-4</v>
      </c>
      <c r="AK105" s="125">
        <f t="shared" si="50"/>
        <v>3.260787742068862E-4</v>
      </c>
      <c r="AM105" s="58">
        <v>84</v>
      </c>
      <c r="AN105" s="32">
        <f t="shared" si="51"/>
        <v>8.0000000000000004E-4</v>
      </c>
      <c r="AO105" s="32">
        <f t="shared" si="52"/>
        <v>4.0000000000000002E-4</v>
      </c>
      <c r="AP105" s="58">
        <f>1+$B$51*(IF('Female Inactive'!$Q82&gt;=0, ((('Female Inactive'!$Q82)/7)/60), 0))^0.25</f>
        <v>0.96801460577661491</v>
      </c>
      <c r="AQ105" s="58">
        <f>1+$B$51*(IF('Female Barely'!$Q82&gt;=0, ((('Female Barely'!$Q82)/7)/60), 0))^0.25</f>
        <v>0.923408782153329</v>
      </c>
      <c r="AR105" s="58">
        <f>1+$B$51*(IF('Female Somewhat'!$Q82&gt;=0, ((('Female Somewhat'!$Q82)/7)/60), 0))^0.25</f>
        <v>0.90289901246528892</v>
      </c>
      <c r="AS105" s="58">
        <f>1+$B$51*(IF('Female Active'!$Q82&gt;=0, ((('Female Active'!$Q82)/7)/60), 0))^0.25</f>
        <v>0.88564503107716264</v>
      </c>
      <c r="AT105" s="58">
        <f>1+$B$51*(IF('Female Highly'!$Q82&gt;=0, ((('Female Highly'!$Q82)/7)/60), 0))^0.25</f>
        <v>0.85777558967262302</v>
      </c>
      <c r="AV105" s="136">
        <f t="shared" si="53"/>
        <v>84</v>
      </c>
      <c r="AW105" s="136">
        <f t="shared" si="54"/>
        <v>8.0000000000000004E-4</v>
      </c>
      <c r="AX105" s="136">
        <f t="shared" si="55"/>
        <v>4.0000000000000002E-4</v>
      </c>
      <c r="AY105" s="58">
        <f t="shared" si="56"/>
        <v>1</v>
      </c>
      <c r="AZ105" s="58">
        <f t="shared" si="57"/>
        <v>0.9539202989736919</v>
      </c>
      <c r="BA105" s="58">
        <f t="shared" si="58"/>
        <v>0.93273284005969592</v>
      </c>
      <c r="BB105" s="58">
        <f t="shared" si="59"/>
        <v>0.914908748062361</v>
      </c>
      <c r="BC105" s="58">
        <f t="shared" si="60"/>
        <v>0.88611843721557304</v>
      </c>
    </row>
    <row r="106" spans="1:55">
      <c r="A106" s="5"/>
      <c r="B106" s="5"/>
      <c r="C106" s="5"/>
      <c r="D106" s="5"/>
      <c r="E106" s="5"/>
      <c r="F106" s="58"/>
      <c r="G106" s="58"/>
      <c r="O106" s="58">
        <v>81</v>
      </c>
      <c r="P106" s="32">
        <f>F$42</f>
        <v>8.0000000000000004E-4</v>
      </c>
      <c r="Q106" s="32">
        <f t="shared" si="63"/>
        <v>1.47E-2</v>
      </c>
      <c r="R106" s="32">
        <f t="shared" si="63"/>
        <v>0</v>
      </c>
      <c r="S106" s="32">
        <f t="shared" si="63"/>
        <v>2.81E-2</v>
      </c>
      <c r="T106" s="32">
        <f t="shared" si="63"/>
        <v>7.4564000000000004</v>
      </c>
      <c r="U106" s="32">
        <f t="shared" si="63"/>
        <v>4.0000000000000002E-4</v>
      </c>
      <c r="V106" s="32">
        <f t="shared" si="63"/>
        <v>1.5267999999999999</v>
      </c>
      <c r="W106" s="32">
        <f t="shared" si="63"/>
        <v>82.442400000000006</v>
      </c>
      <c r="X106" s="58"/>
      <c r="Y106" s="125">
        <f t="shared" si="39"/>
        <v>8.0000000000000004E-4</v>
      </c>
      <c r="Z106" s="125">
        <f t="shared" si="40"/>
        <v>8.0000000000000004E-4</v>
      </c>
      <c r="AA106" s="125">
        <f t="shared" si="41"/>
        <v>7.3351806901932547E-4</v>
      </c>
      <c r="AB106" s="125">
        <f t="shared" si="42"/>
        <v>7.0485112255588682E-4</v>
      </c>
      <c r="AC106" s="125">
        <f t="shared" si="43"/>
        <v>6.809153687178035E-4</v>
      </c>
      <c r="AD106" s="125">
        <f t="shared" si="44"/>
        <v>6.521575484137724E-4</v>
      </c>
      <c r="AE106" s="58"/>
      <c r="AF106" s="125">
        <f t="shared" si="45"/>
        <v>4.0000000000000002E-4</v>
      </c>
      <c r="AG106" s="125">
        <f t="shared" si="46"/>
        <v>4.0000000000000002E-4</v>
      </c>
      <c r="AH106" s="125">
        <f t="shared" si="47"/>
        <v>3.6675903450966274E-4</v>
      </c>
      <c r="AI106" s="125">
        <f t="shared" si="48"/>
        <v>3.5242556127794341E-4</v>
      </c>
      <c r="AJ106" s="125">
        <f t="shared" si="49"/>
        <v>3.4045768435890175E-4</v>
      </c>
      <c r="AK106" s="125">
        <f t="shared" si="50"/>
        <v>3.260787742068862E-4</v>
      </c>
      <c r="AM106" s="58">
        <v>85</v>
      </c>
      <c r="AN106" s="32">
        <f t="shared" si="51"/>
        <v>6.9999999999999999E-4</v>
      </c>
      <c r="AO106" s="32">
        <f t="shared" si="52"/>
        <v>5.0000000000000001E-4</v>
      </c>
      <c r="AP106" s="58">
        <f>1+$B$51*(IF('Female Inactive'!$Q83&gt;=0, ((('Female Inactive'!$Q83)/7)/60), 0))^0.25</f>
        <v>0.96832848979763175</v>
      </c>
      <c r="AQ106" s="58">
        <f>1+$B$51*(IF('Female Barely'!$Q83&gt;=0, ((('Female Barely'!$Q83)/7)/60), 0))^0.25</f>
        <v>0.92416039894643121</v>
      </c>
      <c r="AR106" s="58">
        <f>1+$B$51*(IF('Female Somewhat'!$Q83&gt;=0, ((('Female Somewhat'!$Q83)/7)/60), 0))^0.25</f>
        <v>0.90385189890461937</v>
      </c>
      <c r="AS106" s="58">
        <f>1+$B$51*(IF('Female Active'!$Q83&gt;=0, ((('Female Active'!$Q83)/7)/60), 0))^0.25</f>
        <v>0.88676723695707371</v>
      </c>
      <c r="AT106" s="58">
        <f>1+$B$51*(IF('Female Highly'!$Q83&gt;=0, ((('Female Highly'!$Q83)/7)/60), 0))^0.25</f>
        <v>0.85917128826831735</v>
      </c>
      <c r="AV106" s="136">
        <f t="shared" si="53"/>
        <v>85</v>
      </c>
      <c r="AW106" s="136">
        <f t="shared" si="54"/>
        <v>6.9999999999999999E-4</v>
      </c>
      <c r="AX106" s="136">
        <f t="shared" si="55"/>
        <v>5.0000000000000001E-4</v>
      </c>
      <c r="AY106" s="58">
        <f t="shared" si="56"/>
        <v>1</v>
      </c>
      <c r="AZ106" s="58">
        <f t="shared" si="57"/>
        <v>0.95438728559929997</v>
      </c>
      <c r="BA106" s="58">
        <f t="shared" si="58"/>
        <v>0.93341454726124273</v>
      </c>
      <c r="BB106" s="58">
        <f t="shared" si="59"/>
        <v>0.91577109038937465</v>
      </c>
      <c r="BC106" s="58">
        <f t="shared" si="60"/>
        <v>0.88727254988425786</v>
      </c>
    </row>
    <row r="107" spans="1:55">
      <c r="A107" s="5"/>
      <c r="B107" s="5"/>
      <c r="C107" s="5">
        <v>0</v>
      </c>
      <c r="D107" s="5">
        <v>0</v>
      </c>
      <c r="E107" s="5">
        <v>0</v>
      </c>
      <c r="F107" s="58"/>
      <c r="G107" s="58"/>
      <c r="O107" s="58">
        <v>82</v>
      </c>
      <c r="P107" s="32">
        <f>F$42</f>
        <v>8.0000000000000004E-4</v>
      </c>
      <c r="Q107" s="32">
        <f t="shared" si="63"/>
        <v>1.47E-2</v>
      </c>
      <c r="R107" s="32">
        <f t="shared" si="63"/>
        <v>0</v>
      </c>
      <c r="S107" s="32">
        <f t="shared" si="63"/>
        <v>2.81E-2</v>
      </c>
      <c r="T107" s="32">
        <f t="shared" si="63"/>
        <v>7.4564000000000004</v>
      </c>
      <c r="U107" s="32">
        <f t="shared" si="63"/>
        <v>4.0000000000000002E-4</v>
      </c>
      <c r="V107" s="32">
        <f t="shared" si="63"/>
        <v>1.5267999999999999</v>
      </c>
      <c r="W107" s="32">
        <f t="shared" si="63"/>
        <v>82.442400000000006</v>
      </c>
      <c r="X107" s="58"/>
      <c r="Y107" s="125">
        <f t="shared" si="39"/>
        <v>8.0000000000000004E-4</v>
      </c>
      <c r="Z107" s="125">
        <f t="shared" si="40"/>
        <v>8.0000000000000004E-4</v>
      </c>
      <c r="AA107" s="125">
        <f t="shared" si="41"/>
        <v>7.3351806901932547E-4</v>
      </c>
      <c r="AB107" s="125">
        <f t="shared" si="42"/>
        <v>7.0485112255588682E-4</v>
      </c>
      <c r="AC107" s="125">
        <f t="shared" si="43"/>
        <v>6.809153687178035E-4</v>
      </c>
      <c r="AD107" s="125">
        <f t="shared" si="44"/>
        <v>6.521575484137724E-4</v>
      </c>
      <c r="AE107" s="58"/>
      <c r="AF107" s="125">
        <f t="shared" si="45"/>
        <v>4.0000000000000002E-4</v>
      </c>
      <c r="AG107" s="125">
        <f t="shared" si="46"/>
        <v>4.0000000000000002E-4</v>
      </c>
      <c r="AH107" s="125">
        <f t="shared" si="47"/>
        <v>3.6675903450966274E-4</v>
      </c>
      <c r="AI107" s="125">
        <f t="shared" si="48"/>
        <v>3.5242556127794341E-4</v>
      </c>
      <c r="AJ107" s="125">
        <f t="shared" si="49"/>
        <v>3.4045768435890175E-4</v>
      </c>
      <c r="AK107" s="125">
        <f t="shared" si="50"/>
        <v>3.260787742068862E-4</v>
      </c>
      <c r="AM107" s="58">
        <v>86</v>
      </c>
      <c r="AN107" s="32">
        <f t="shared" si="51"/>
        <v>6.9999999999999999E-4</v>
      </c>
      <c r="AO107" s="32">
        <f t="shared" si="52"/>
        <v>5.0000000000000001E-4</v>
      </c>
      <c r="AP107" s="58">
        <f>1+$B$51*(IF('Female Inactive'!$Q84&gt;=0, ((('Female Inactive'!$Q84)/7)/60), 0))^0.25</f>
        <v>0.96863929356339329</v>
      </c>
      <c r="AQ107" s="58">
        <f>1+$B$51*(IF('Female Barely'!$Q84&gt;=0, ((('Female Barely'!$Q84)/7)/60), 0))^0.25</f>
        <v>0.92490463985729054</v>
      </c>
      <c r="AR107" s="58">
        <f>1+$B$51*(IF('Female Somewhat'!$Q84&gt;=0, ((('Female Somewhat'!$Q84)/7)/60), 0))^0.25</f>
        <v>0.90479543433126375</v>
      </c>
      <c r="AS107" s="58">
        <f>1+$B$51*(IF('Female Active'!$Q84&gt;=0, ((('Female Active'!$Q84)/7)/60), 0))^0.25</f>
        <v>0.88787843023255864</v>
      </c>
      <c r="AT107" s="58">
        <f>1+$B$51*(IF('Female Highly'!$Q84&gt;=0, ((('Female Highly'!$Q84)/7)/60), 0))^0.25</f>
        <v>0.86055329037853801</v>
      </c>
      <c r="AV107" s="136">
        <f t="shared" si="53"/>
        <v>86</v>
      </c>
      <c r="AW107" s="136">
        <f t="shared" si="54"/>
        <v>6.9999999999999999E-4</v>
      </c>
      <c r="AX107" s="136">
        <f t="shared" si="55"/>
        <v>5.0000000000000001E-4</v>
      </c>
      <c r="AY107" s="58">
        <f t="shared" si="56"/>
        <v>1</v>
      </c>
      <c r="AZ107" s="58">
        <f t="shared" si="57"/>
        <v>0.95484939130931457</v>
      </c>
      <c r="BA107" s="58">
        <f t="shared" si="58"/>
        <v>0.93408912930089472</v>
      </c>
      <c r="BB107" s="58">
        <f t="shared" si="59"/>
        <v>0.91662441956723162</v>
      </c>
      <c r="BC107" s="58">
        <f t="shared" si="60"/>
        <v>0.88841459983805471</v>
      </c>
    </row>
    <row r="108" spans="1:55">
      <c r="A108" s="5"/>
      <c r="B108" s="5"/>
      <c r="C108" s="5">
        <v>1</v>
      </c>
      <c r="D108" s="5">
        <v>322.5</v>
      </c>
      <c r="E108" s="5">
        <v>79037.34</v>
      </c>
      <c r="F108" s="58"/>
      <c r="G108" s="58"/>
      <c r="O108" s="58">
        <v>83</v>
      </c>
      <c r="P108" s="32">
        <f>F$42</f>
        <v>8.0000000000000004E-4</v>
      </c>
      <c r="Q108" s="32">
        <f t="shared" si="63"/>
        <v>1.47E-2</v>
      </c>
      <c r="R108" s="32">
        <f t="shared" si="63"/>
        <v>0</v>
      </c>
      <c r="S108" s="32">
        <f t="shared" si="63"/>
        <v>2.81E-2</v>
      </c>
      <c r="T108" s="32">
        <f t="shared" si="63"/>
        <v>7.4564000000000004</v>
      </c>
      <c r="U108" s="32">
        <f t="shared" si="63"/>
        <v>4.0000000000000002E-4</v>
      </c>
      <c r="V108" s="32">
        <f t="shared" si="63"/>
        <v>1.5267999999999999</v>
      </c>
      <c r="W108" s="32">
        <f t="shared" si="63"/>
        <v>82.442400000000006</v>
      </c>
      <c r="X108" s="58"/>
      <c r="Y108" s="125">
        <f t="shared" si="39"/>
        <v>8.0000000000000004E-4</v>
      </c>
      <c r="Z108" s="125">
        <f t="shared" si="40"/>
        <v>8.0000000000000004E-4</v>
      </c>
      <c r="AA108" s="125">
        <f t="shared" si="41"/>
        <v>7.3351806901932547E-4</v>
      </c>
      <c r="AB108" s="125">
        <f t="shared" si="42"/>
        <v>7.0485112255588682E-4</v>
      </c>
      <c r="AC108" s="125">
        <f t="shared" si="43"/>
        <v>6.809153687178035E-4</v>
      </c>
      <c r="AD108" s="125">
        <f t="shared" si="44"/>
        <v>6.521575484137724E-4</v>
      </c>
      <c r="AE108" s="58"/>
      <c r="AF108" s="125">
        <f t="shared" si="45"/>
        <v>4.0000000000000002E-4</v>
      </c>
      <c r="AG108" s="125">
        <f t="shared" si="46"/>
        <v>4.0000000000000002E-4</v>
      </c>
      <c r="AH108" s="125">
        <f t="shared" si="47"/>
        <v>3.6675903450966274E-4</v>
      </c>
      <c r="AI108" s="125">
        <f t="shared" si="48"/>
        <v>3.5242556127794341E-4</v>
      </c>
      <c r="AJ108" s="125">
        <f t="shared" si="49"/>
        <v>3.4045768435890175E-4</v>
      </c>
      <c r="AK108" s="125">
        <f t="shared" si="50"/>
        <v>3.260787742068862E-4</v>
      </c>
      <c r="AM108" s="58">
        <v>87</v>
      </c>
      <c r="AN108" s="32">
        <f t="shared" si="51"/>
        <v>6.9999999999999999E-4</v>
      </c>
      <c r="AO108" s="32">
        <f t="shared" si="52"/>
        <v>5.0000000000000001E-4</v>
      </c>
      <c r="AP108" s="58">
        <f>1+$B$51*(IF('Female Inactive'!$Q85&gt;=0, ((('Female Inactive'!$Q85)/7)/60), 0))^0.25</f>
        <v>0.96894704730153713</v>
      </c>
      <c r="AQ108" s="58">
        <f>1+$B$51*(IF('Female Barely'!$Q85&gt;=0, ((('Female Barely'!$Q85)/7)/60), 0))^0.25</f>
        <v>0.92564157726805618</v>
      </c>
      <c r="AR108" s="58">
        <f>1+$B$51*(IF('Female Somewhat'!$Q85&gt;=0, ((('Female Somewhat'!$Q85)/7)/60), 0))^0.25</f>
        <v>0.90572971051002715</v>
      </c>
      <c r="AS108" s="58">
        <f>1+$B$51*(IF('Female Active'!$Q85&gt;=0, ((('Female Active'!$Q85)/7)/60), 0))^0.25</f>
        <v>0.88897871897421155</v>
      </c>
      <c r="AT108" s="58">
        <f>1+$B$51*(IF('Female Highly'!$Q85&gt;=0, ((('Female Highly'!$Q85)/7)/60), 0))^0.25</f>
        <v>0.86192173041175635</v>
      </c>
      <c r="AV108" s="136">
        <f t="shared" si="53"/>
        <v>87</v>
      </c>
      <c r="AW108" s="136">
        <f t="shared" si="54"/>
        <v>6.9999999999999999E-4</v>
      </c>
      <c r="AX108" s="136">
        <f t="shared" si="55"/>
        <v>5.0000000000000001E-4</v>
      </c>
      <c r="AY108" s="58">
        <f t="shared" si="56"/>
        <v>1</v>
      </c>
      <c r="AZ108" s="58">
        <f t="shared" si="57"/>
        <v>0.9553066701074282</v>
      </c>
      <c r="BA108" s="58">
        <f t="shared" si="58"/>
        <v>0.93475666501325672</v>
      </c>
      <c r="BB108" s="58">
        <f t="shared" si="59"/>
        <v>0.91746883531970824</v>
      </c>
      <c r="BC108" s="58">
        <f t="shared" si="60"/>
        <v>0.88954472054191169</v>
      </c>
    </row>
    <row r="109" spans="1:55">
      <c r="A109" s="5"/>
      <c r="B109" s="5"/>
      <c r="C109" s="5">
        <v>2</v>
      </c>
      <c r="D109" s="5">
        <v>1353.1</v>
      </c>
      <c r="E109" s="5">
        <v>63126.27</v>
      </c>
      <c r="F109" s="58"/>
      <c r="G109" s="58"/>
      <c r="O109" s="58">
        <v>84</v>
      </c>
      <c r="P109" s="32">
        <f>F$42</f>
        <v>8.0000000000000004E-4</v>
      </c>
      <c r="Q109" s="32">
        <f t="shared" si="63"/>
        <v>1.47E-2</v>
      </c>
      <c r="R109" s="32">
        <f t="shared" si="63"/>
        <v>0</v>
      </c>
      <c r="S109" s="32">
        <f t="shared" si="63"/>
        <v>2.81E-2</v>
      </c>
      <c r="T109" s="32">
        <f t="shared" si="63"/>
        <v>7.4564000000000004</v>
      </c>
      <c r="U109" s="32">
        <f t="shared" si="63"/>
        <v>4.0000000000000002E-4</v>
      </c>
      <c r="V109" s="32">
        <f t="shared" si="63"/>
        <v>1.5267999999999999</v>
      </c>
      <c r="W109" s="32">
        <f t="shared" si="63"/>
        <v>82.442400000000006</v>
      </c>
      <c r="X109" s="58"/>
      <c r="Y109" s="125">
        <f t="shared" si="39"/>
        <v>8.0000000000000004E-4</v>
      </c>
      <c r="Z109" s="125">
        <f t="shared" si="40"/>
        <v>8.0000000000000004E-4</v>
      </c>
      <c r="AA109" s="125">
        <f t="shared" si="41"/>
        <v>7.3351806901932547E-4</v>
      </c>
      <c r="AB109" s="125">
        <f t="shared" si="42"/>
        <v>7.0485112255588682E-4</v>
      </c>
      <c r="AC109" s="125">
        <f t="shared" si="43"/>
        <v>6.809153687178035E-4</v>
      </c>
      <c r="AD109" s="125">
        <f t="shared" si="44"/>
        <v>6.521575484137724E-4</v>
      </c>
      <c r="AE109" s="58"/>
      <c r="AF109" s="125">
        <f t="shared" si="45"/>
        <v>4.0000000000000002E-4</v>
      </c>
      <c r="AG109" s="125">
        <f t="shared" si="46"/>
        <v>4.0000000000000002E-4</v>
      </c>
      <c r="AH109" s="125">
        <f t="shared" si="47"/>
        <v>3.6675903450966274E-4</v>
      </c>
      <c r="AI109" s="125">
        <f t="shared" si="48"/>
        <v>3.5242556127794341E-4</v>
      </c>
      <c r="AJ109" s="125">
        <f t="shared" si="49"/>
        <v>3.4045768435890175E-4</v>
      </c>
      <c r="AK109" s="125">
        <f t="shared" si="50"/>
        <v>3.260787742068862E-4</v>
      </c>
      <c r="AM109" s="58">
        <v>88</v>
      </c>
      <c r="AN109" s="32">
        <f t="shared" si="51"/>
        <v>6.9999999999999999E-4</v>
      </c>
      <c r="AO109" s="32">
        <f t="shared" si="52"/>
        <v>5.0000000000000001E-4</v>
      </c>
      <c r="AP109" s="58">
        <f>1+$B$51*(IF('Female Inactive'!$Q86&gt;=0, ((('Female Inactive'!$Q86)/7)/60), 0))^0.25</f>
        <v>0.9692517809430663</v>
      </c>
      <c r="AQ109" s="58">
        <f>1+$B$51*(IF('Female Barely'!$Q86&gt;=0, ((('Female Barely'!$Q86)/7)/60), 0))^0.25</f>
        <v>0.92637128285056569</v>
      </c>
      <c r="AR109" s="58">
        <f>1+$B$51*(IF('Female Somewhat'!$Q86&gt;=0, ((('Female Somewhat'!$Q86)/7)/60), 0))^0.25</f>
        <v>0.9066548183051939</v>
      </c>
      <c r="AS109" s="58">
        <f>1+$B$51*(IF('Female Active'!$Q86&gt;=0, ((('Female Active'!$Q86)/7)/60), 0))^0.25</f>
        <v>0.89006821019209181</v>
      </c>
      <c r="AT109" s="58">
        <f>1+$B$51*(IF('Female Highly'!$Q86&gt;=0, ((('Female Highly'!$Q86)/7)/60), 0))^0.25</f>
        <v>0.86327674145744537</v>
      </c>
      <c r="AV109" s="136">
        <f t="shared" si="53"/>
        <v>88</v>
      </c>
      <c r="AW109" s="136">
        <f t="shared" si="54"/>
        <v>6.9999999999999999E-4</v>
      </c>
      <c r="AX109" s="136">
        <f t="shared" si="55"/>
        <v>5.0000000000000001E-4</v>
      </c>
      <c r="AY109" s="58">
        <f t="shared" si="56"/>
        <v>1</v>
      </c>
      <c r="AZ109" s="58">
        <f t="shared" si="57"/>
        <v>0.95575917533958143</v>
      </c>
      <c r="BA109" s="58">
        <f t="shared" si="58"/>
        <v>0.93541723227274698</v>
      </c>
      <c r="BB109" s="58">
        <f t="shared" si="59"/>
        <v>0.91830443615596957</v>
      </c>
      <c r="BC109" s="58">
        <f t="shared" si="60"/>
        <v>0.89066304383520567</v>
      </c>
    </row>
    <row r="110" spans="1:55">
      <c r="A110" s="5"/>
      <c r="B110" s="5"/>
      <c r="C110" s="5">
        <v>3</v>
      </c>
      <c r="D110" s="5">
        <v>3320</v>
      </c>
      <c r="E110" s="5">
        <v>1093330</v>
      </c>
      <c r="F110" s="58"/>
      <c r="G110" s="58"/>
      <c r="O110" s="58">
        <v>85</v>
      </c>
      <c r="P110" s="32">
        <f>F$43</f>
        <v>6.9999999999999999E-4</v>
      </c>
      <c r="Q110" s="32">
        <f t="shared" ref="Q110:W114" si="64">G$43</f>
        <v>1.61E-2</v>
      </c>
      <c r="R110" s="32">
        <f t="shared" si="64"/>
        <v>0</v>
      </c>
      <c r="S110" s="32">
        <f t="shared" si="64"/>
        <v>2.9399999999999999E-2</v>
      </c>
      <c r="T110" s="32">
        <f t="shared" si="64"/>
        <v>5.8765000000000001</v>
      </c>
      <c r="U110" s="32">
        <f t="shared" si="64"/>
        <v>5.0000000000000001E-4</v>
      </c>
      <c r="V110" s="32">
        <f t="shared" si="64"/>
        <v>1.3136000000000001</v>
      </c>
      <c r="W110" s="32">
        <f t="shared" si="64"/>
        <v>87.414100000000005</v>
      </c>
      <c r="X110" s="58"/>
      <c r="Y110" s="125">
        <f t="shared" si="39"/>
        <v>6.9999999999999999E-4</v>
      </c>
      <c r="Z110" s="125">
        <f t="shared" si="40"/>
        <v>6.9999999999999999E-4</v>
      </c>
      <c r="AA110" s="125">
        <f t="shared" si="41"/>
        <v>6.4182831039190976E-4</v>
      </c>
      <c r="AB110" s="125">
        <f t="shared" si="42"/>
        <v>6.1674473223640098E-4</v>
      </c>
      <c r="AC110" s="125">
        <f t="shared" si="43"/>
        <v>5.9580094762807807E-4</v>
      </c>
      <c r="AD110" s="125">
        <f t="shared" si="44"/>
        <v>5.7063785486205086E-4</v>
      </c>
      <c r="AE110" s="58"/>
      <c r="AF110" s="125">
        <f t="shared" si="45"/>
        <v>5.0000000000000001E-4</v>
      </c>
      <c r="AG110" s="125">
        <f t="shared" si="46"/>
        <v>5.0000000000000001E-4</v>
      </c>
      <c r="AH110" s="125">
        <f t="shared" si="47"/>
        <v>4.5844879313707845E-4</v>
      </c>
      <c r="AI110" s="125">
        <f t="shared" si="48"/>
        <v>4.4053195159742925E-4</v>
      </c>
      <c r="AJ110" s="125">
        <f t="shared" si="49"/>
        <v>4.2557210544862719E-4</v>
      </c>
      <c r="AK110" s="125">
        <f t="shared" si="50"/>
        <v>4.0759846775860774E-4</v>
      </c>
      <c r="AM110" s="58">
        <v>89</v>
      </c>
      <c r="AN110" s="32">
        <f t="shared" si="51"/>
        <v>6.9999999999999999E-4</v>
      </c>
      <c r="AO110" s="32">
        <f t="shared" si="52"/>
        <v>5.0000000000000001E-4</v>
      </c>
      <c r="AP110" s="58">
        <f>1+$B$51*(IF('Female Inactive'!$Q87&gt;=0, ((('Female Inactive'!$Q87)/7)/60), 0))^0.25</f>
        <v>0.96955352412526041</v>
      </c>
      <c r="AQ110" s="58">
        <f>1+$B$51*(IF('Female Barely'!$Q87&gt;=0, ((('Female Barely'!$Q87)/7)/60), 0))^0.25</f>
        <v>0.92709382757331549</v>
      </c>
      <c r="AR110" s="58">
        <f>1+$B$51*(IF('Female Somewhat'!$Q87&gt;=0, ((('Female Somewhat'!$Q87)/7)/60), 0))^0.25</f>
        <v>0.9075708476893648</v>
      </c>
      <c r="AS110" s="58">
        <f>1+$B$51*(IF('Female Active'!$Q87&gt;=0, ((('Female Active'!$Q87)/7)/60), 0))^0.25</f>
        <v>0.89114700984613071</v>
      </c>
      <c r="AT110" s="58">
        <f>1+$B$51*(IF('Female Highly'!$Q87&gt;=0, ((('Female Highly'!$Q87)/7)/60), 0))^0.25</f>
        <v>0.86461845529902392</v>
      </c>
      <c r="AV110" s="136">
        <f t="shared" si="53"/>
        <v>89</v>
      </c>
      <c r="AW110" s="136">
        <f t="shared" si="54"/>
        <v>6.9999999999999999E-4</v>
      </c>
      <c r="AX110" s="136">
        <f t="shared" si="55"/>
        <v>5.0000000000000001E-4</v>
      </c>
      <c r="AY110" s="58">
        <f t="shared" si="56"/>
        <v>1</v>
      </c>
      <c r="AZ110" s="58">
        <f t="shared" si="57"/>
        <v>0.95620695970317637</v>
      </c>
      <c r="BA110" s="58">
        <f t="shared" si="58"/>
        <v>0.93607090800704695</v>
      </c>
      <c r="BB110" s="58">
        <f t="shared" si="59"/>
        <v>0.9191313193875823</v>
      </c>
      <c r="BC110" s="58">
        <f t="shared" si="60"/>
        <v>0.89176969995451272</v>
      </c>
    </row>
    <row r="111" spans="1:55">
      <c r="A111" s="5"/>
      <c r="B111" s="5"/>
      <c r="C111" s="5">
        <v>4</v>
      </c>
      <c r="D111" s="5">
        <v>7887</v>
      </c>
      <c r="E111" s="113">
        <v>22800000</v>
      </c>
      <c r="F111" s="58"/>
      <c r="G111" s="58"/>
      <c r="O111" s="58">
        <v>86</v>
      </c>
      <c r="P111" s="32">
        <f>F$43</f>
        <v>6.9999999999999999E-4</v>
      </c>
      <c r="Q111" s="32">
        <f t="shared" si="64"/>
        <v>1.61E-2</v>
      </c>
      <c r="R111" s="32">
        <f t="shared" si="64"/>
        <v>0</v>
      </c>
      <c r="S111" s="32">
        <f t="shared" si="64"/>
        <v>2.9399999999999999E-2</v>
      </c>
      <c r="T111" s="32">
        <f t="shared" si="64"/>
        <v>5.8765000000000001</v>
      </c>
      <c r="U111" s="32">
        <f t="shared" si="64"/>
        <v>5.0000000000000001E-4</v>
      </c>
      <c r="V111" s="32">
        <f t="shared" si="64"/>
        <v>1.3136000000000001</v>
      </c>
      <c r="W111" s="32">
        <f t="shared" si="64"/>
        <v>87.414100000000005</v>
      </c>
      <c r="X111" s="58"/>
      <c r="Y111" s="125">
        <f t="shared" si="39"/>
        <v>6.9999999999999999E-4</v>
      </c>
      <c r="Z111" s="125">
        <f t="shared" si="40"/>
        <v>6.9999999999999999E-4</v>
      </c>
      <c r="AA111" s="125">
        <f t="shared" si="41"/>
        <v>6.4182831039190976E-4</v>
      </c>
      <c r="AB111" s="125">
        <f t="shared" si="42"/>
        <v>6.1674473223640098E-4</v>
      </c>
      <c r="AC111" s="125">
        <f t="shared" si="43"/>
        <v>5.9580094762807807E-4</v>
      </c>
      <c r="AD111" s="125">
        <f t="shared" si="44"/>
        <v>5.7063785486205086E-4</v>
      </c>
      <c r="AE111" s="58"/>
      <c r="AF111" s="125">
        <f t="shared" si="45"/>
        <v>5.0000000000000001E-4</v>
      </c>
      <c r="AG111" s="125">
        <f t="shared" si="46"/>
        <v>5.0000000000000001E-4</v>
      </c>
      <c r="AH111" s="125">
        <f t="shared" si="47"/>
        <v>4.5844879313707845E-4</v>
      </c>
      <c r="AI111" s="125">
        <f t="shared" si="48"/>
        <v>4.4053195159742925E-4</v>
      </c>
      <c r="AJ111" s="125">
        <f t="shared" si="49"/>
        <v>4.2557210544862719E-4</v>
      </c>
      <c r="AK111" s="125">
        <f t="shared" si="50"/>
        <v>4.0759846775860774E-4</v>
      </c>
      <c r="AM111" s="58">
        <v>90</v>
      </c>
      <c r="AN111" s="32">
        <f t="shared" si="51"/>
        <v>5.0000000000000001E-4</v>
      </c>
      <c r="AO111" s="32">
        <f t="shared" si="52"/>
        <v>5.0000000000000001E-4</v>
      </c>
      <c r="AP111" s="58">
        <f>1+$B$51*(IF('Female Inactive'!$Q88&gt;=0, ((('Female Inactive'!$Q88)/7)/60), 0))^0.25</f>
        <v>0.96985230619455776</v>
      </c>
      <c r="AQ111" s="58">
        <f>1+$B$51*(IF('Female Barely'!$Q88&gt;=0, ((('Female Barely'!$Q88)/7)/60), 0))^0.25</f>
        <v>0.92780928170836263</v>
      </c>
      <c r="AR111" s="58">
        <f>1+$B$51*(IF('Female Somewhat'!$Q88&gt;=0, ((('Female Somewhat'!$Q88)/7)/60), 0))^0.25</f>
        <v>0.90847788775220784</v>
      </c>
      <c r="AS111" s="58">
        <f>1+$B$51*(IF('Female Active'!$Q88&gt;=0, ((('Female Active'!$Q88)/7)/60), 0))^0.25</f>
        <v>0.89221522285643717</v>
      </c>
      <c r="AT111" s="58">
        <f>1+$B$51*(IF('Female Highly'!$Q88&gt;=0, ((('Female Highly'!$Q88)/7)/60), 0))^0.25</f>
        <v>0.86594700242667333</v>
      </c>
      <c r="AV111" s="136">
        <f t="shared" si="53"/>
        <v>90</v>
      </c>
      <c r="AW111" s="136">
        <f t="shared" si="54"/>
        <v>5.0000000000000001E-4</v>
      </c>
      <c r="AX111" s="136">
        <f t="shared" si="55"/>
        <v>5.0000000000000001E-4</v>
      </c>
      <c r="AY111" s="58">
        <f t="shared" si="56"/>
        <v>1</v>
      </c>
      <c r="AZ111" s="58">
        <f t="shared" si="57"/>
        <v>0.95665007525613799</v>
      </c>
      <c r="BA111" s="58">
        <f t="shared" si="58"/>
        <v>0.93671776821033004</v>
      </c>
      <c r="BB111" s="58">
        <f t="shared" si="59"/>
        <v>0.91994958114524894</v>
      </c>
      <c r="BC111" s="58">
        <f t="shared" si="60"/>
        <v>0.89286481755600378</v>
      </c>
    </row>
    <row r="112" spans="1:55">
      <c r="A112" s="5"/>
      <c r="B112" s="5"/>
      <c r="C112" s="5"/>
      <c r="D112" s="5"/>
      <c r="E112" s="5"/>
      <c r="F112" s="58"/>
      <c r="G112" s="58"/>
      <c r="O112" s="58">
        <v>87</v>
      </c>
      <c r="P112" s="32">
        <f>F$43</f>
        <v>6.9999999999999999E-4</v>
      </c>
      <c r="Q112" s="32">
        <f t="shared" si="64"/>
        <v>1.61E-2</v>
      </c>
      <c r="R112" s="32">
        <f t="shared" si="64"/>
        <v>0</v>
      </c>
      <c r="S112" s="32">
        <f t="shared" si="64"/>
        <v>2.9399999999999999E-2</v>
      </c>
      <c r="T112" s="32">
        <f t="shared" si="64"/>
        <v>5.8765000000000001</v>
      </c>
      <c r="U112" s="32">
        <f t="shared" si="64"/>
        <v>5.0000000000000001E-4</v>
      </c>
      <c r="V112" s="32">
        <f t="shared" si="64"/>
        <v>1.3136000000000001</v>
      </c>
      <c r="W112" s="32">
        <f t="shared" si="64"/>
        <v>87.414100000000005</v>
      </c>
      <c r="X112" s="58"/>
      <c r="Y112" s="125">
        <f t="shared" si="39"/>
        <v>6.9999999999999999E-4</v>
      </c>
      <c r="Z112" s="125">
        <f t="shared" si="40"/>
        <v>6.9999999999999999E-4</v>
      </c>
      <c r="AA112" s="125">
        <f t="shared" si="41"/>
        <v>6.4182831039190976E-4</v>
      </c>
      <c r="AB112" s="125">
        <f t="shared" si="42"/>
        <v>6.1674473223640098E-4</v>
      </c>
      <c r="AC112" s="125">
        <f t="shared" si="43"/>
        <v>5.9580094762807807E-4</v>
      </c>
      <c r="AD112" s="125">
        <f t="shared" si="44"/>
        <v>5.7063785486205086E-4</v>
      </c>
      <c r="AE112" s="58"/>
      <c r="AF112" s="125">
        <f t="shared" si="45"/>
        <v>5.0000000000000001E-4</v>
      </c>
      <c r="AG112" s="125">
        <f t="shared" si="46"/>
        <v>5.0000000000000001E-4</v>
      </c>
      <c r="AH112" s="125">
        <f t="shared" si="47"/>
        <v>4.5844879313707845E-4</v>
      </c>
      <c r="AI112" s="125">
        <f t="shared" si="48"/>
        <v>4.4053195159742925E-4</v>
      </c>
      <c r="AJ112" s="125">
        <f t="shared" si="49"/>
        <v>4.2557210544862719E-4</v>
      </c>
      <c r="AK112" s="125">
        <f t="shared" si="50"/>
        <v>4.0759846775860774E-4</v>
      </c>
      <c r="AM112" s="58">
        <v>91</v>
      </c>
      <c r="AN112" s="32">
        <f t="shared" si="51"/>
        <v>5.0000000000000001E-4</v>
      </c>
      <c r="AO112" s="32">
        <f t="shared" si="52"/>
        <v>5.0000000000000001E-4</v>
      </c>
      <c r="AP112" s="58">
        <f>1+$B$51*(IF('Female Inactive'!$Q89&gt;=0, ((('Female Inactive'!$Q89)/7)/60), 0))^0.25</f>
        <v>0.97014815620940975</v>
      </c>
      <c r="AQ112" s="58">
        <f>1+$B$51*(IF('Female Barely'!$Q89&gt;=0, ((('Female Barely'!$Q89)/7)/60), 0))^0.25</f>
        <v>0.92851771483815992</v>
      </c>
      <c r="AR112" s="58">
        <f>1+$B$51*(IF('Female Somewhat'!$Q89&gt;=0, ((('Female Somewhat'!$Q89)/7)/60), 0))^0.25</f>
        <v>0.90937602670912243</v>
      </c>
      <c r="AS112" s="58">
        <f>1+$B$51*(IF('Female Active'!$Q89&gt;=0, ((('Female Active'!$Q89)/7)/60), 0))^0.25</f>
        <v>0.89327295311350208</v>
      </c>
      <c r="AT112" s="58">
        <f>1+$B$51*(IF('Female Highly'!$Q89&gt;=0, ((('Female Highly'!$Q89)/7)/60), 0))^0.25</f>
        <v>0.86726251205002869</v>
      </c>
      <c r="AV112" s="136">
        <f t="shared" si="53"/>
        <v>91</v>
      </c>
      <c r="AW112" s="136">
        <f t="shared" si="54"/>
        <v>5.0000000000000001E-4</v>
      </c>
      <c r="AX112" s="136">
        <f t="shared" si="55"/>
        <v>5.0000000000000001E-4</v>
      </c>
      <c r="AY112" s="58">
        <f t="shared" si="56"/>
        <v>1</v>
      </c>
      <c r="AZ112" s="58">
        <f t="shared" si="57"/>
        <v>0.95708857342582654</v>
      </c>
      <c r="BA112" s="58">
        <f t="shared" si="58"/>
        <v>0.93735788795627062</v>
      </c>
      <c r="BB112" s="58">
        <f t="shared" si="59"/>
        <v>0.9207593163952642</v>
      </c>
      <c r="BC112" s="58">
        <f t="shared" si="60"/>
        <v>0.89394852373746836</v>
      </c>
    </row>
    <row r="113" spans="1:55">
      <c r="A113" s="5"/>
      <c r="B113" s="5"/>
      <c r="C113" s="5" t="s">
        <v>107</v>
      </c>
      <c r="D113" s="5">
        <v>1702.25</v>
      </c>
      <c r="E113" s="113">
        <v>13600000</v>
      </c>
      <c r="F113" s="58"/>
      <c r="G113" s="58"/>
      <c r="O113" s="58">
        <v>88</v>
      </c>
      <c r="P113" s="32">
        <f>F$43</f>
        <v>6.9999999999999999E-4</v>
      </c>
      <c r="Q113" s="32">
        <f t="shared" si="64"/>
        <v>1.61E-2</v>
      </c>
      <c r="R113" s="32">
        <f t="shared" si="64"/>
        <v>0</v>
      </c>
      <c r="S113" s="32">
        <f t="shared" si="64"/>
        <v>2.9399999999999999E-2</v>
      </c>
      <c r="T113" s="32">
        <f t="shared" si="64"/>
        <v>5.8765000000000001</v>
      </c>
      <c r="U113" s="32">
        <f t="shared" si="64"/>
        <v>5.0000000000000001E-4</v>
      </c>
      <c r="V113" s="32">
        <f t="shared" si="64"/>
        <v>1.3136000000000001</v>
      </c>
      <c r="W113" s="32">
        <f t="shared" si="64"/>
        <v>87.414100000000005</v>
      </c>
      <c r="X113" s="58"/>
      <c r="Y113" s="125">
        <f t="shared" si="39"/>
        <v>6.9999999999999999E-4</v>
      </c>
      <c r="Z113" s="125">
        <f t="shared" si="40"/>
        <v>6.9999999999999999E-4</v>
      </c>
      <c r="AA113" s="125">
        <f t="shared" si="41"/>
        <v>6.4182831039190976E-4</v>
      </c>
      <c r="AB113" s="125">
        <f t="shared" si="42"/>
        <v>6.1674473223640098E-4</v>
      </c>
      <c r="AC113" s="125">
        <f t="shared" si="43"/>
        <v>5.9580094762807807E-4</v>
      </c>
      <c r="AD113" s="125">
        <f t="shared" si="44"/>
        <v>5.7063785486205086E-4</v>
      </c>
      <c r="AE113" s="58"/>
      <c r="AF113" s="125">
        <f t="shared" si="45"/>
        <v>5.0000000000000001E-4</v>
      </c>
      <c r="AG113" s="125">
        <f t="shared" si="46"/>
        <v>5.0000000000000001E-4</v>
      </c>
      <c r="AH113" s="125">
        <f t="shared" si="47"/>
        <v>4.5844879313707845E-4</v>
      </c>
      <c r="AI113" s="125">
        <f t="shared" si="48"/>
        <v>4.4053195159742925E-4</v>
      </c>
      <c r="AJ113" s="125">
        <f t="shared" si="49"/>
        <v>4.2557210544862719E-4</v>
      </c>
      <c r="AK113" s="125">
        <f t="shared" si="50"/>
        <v>4.0759846775860774E-4</v>
      </c>
      <c r="AM113" s="58">
        <v>92</v>
      </c>
      <c r="AN113" s="32">
        <f t="shared" si="51"/>
        <v>5.0000000000000001E-4</v>
      </c>
      <c r="AO113" s="32">
        <f t="shared" si="52"/>
        <v>5.0000000000000001E-4</v>
      </c>
      <c r="AP113" s="58">
        <f>1+$B$51*(IF('Female Inactive'!$Q90&gt;=0, ((('Female Inactive'!$Q90)/7)/60), 0))^0.25</f>
        <v>0.97044110294310693</v>
      </c>
      <c r="AQ113" s="58">
        <f>1+$B$51*(IF('Female Barely'!$Q90&gt;=0, ((('Female Barely'!$Q90)/7)/60), 0))^0.25</f>
        <v>0.92921919586232271</v>
      </c>
      <c r="AR113" s="58">
        <f>1+$B$51*(IF('Female Somewhat'!$Q90&gt;=0, ((('Female Somewhat'!$Q90)/7)/60), 0))^0.25</f>
        <v>0.91026535190981872</v>
      </c>
      <c r="AS113" s="58">
        <f>1+$B$51*(IF('Female Active'!$Q90&gt;=0, ((('Female Active'!$Q90)/7)/60), 0))^0.25</f>
        <v>0.89432030348830205</v>
      </c>
      <c r="AT113" s="58">
        <f>1+$B$51*(IF('Female Highly'!$Q90&gt;=0, ((('Female Highly'!$Q90)/7)/60), 0))^0.25</f>
        <v>0.86856511211074472</v>
      </c>
      <c r="AV113" s="136">
        <f t="shared" si="53"/>
        <v>92</v>
      </c>
      <c r="AW113" s="136">
        <f t="shared" si="54"/>
        <v>5.0000000000000001E-4</v>
      </c>
      <c r="AX113" s="136">
        <f t="shared" si="55"/>
        <v>5.0000000000000001E-4</v>
      </c>
      <c r="AY113" s="58">
        <f t="shared" si="56"/>
        <v>1</v>
      </c>
      <c r="AZ113" s="58">
        <f t="shared" si="57"/>
        <v>0.95752250501780234</v>
      </c>
      <c r="BA113" s="58">
        <f t="shared" si="58"/>
        <v>0.93799134141083873</v>
      </c>
      <c r="BB113" s="58">
        <f t="shared" si="59"/>
        <v>0.92156061895570029</v>
      </c>
      <c r="BC113" s="58">
        <f t="shared" si="60"/>
        <v>0.89502094405997679</v>
      </c>
    </row>
    <row r="114" spans="1:55">
      <c r="G114" s="58"/>
      <c r="O114" s="58">
        <v>89</v>
      </c>
      <c r="P114" s="32">
        <f>F$43</f>
        <v>6.9999999999999999E-4</v>
      </c>
      <c r="Q114" s="32">
        <f t="shared" si="64"/>
        <v>1.61E-2</v>
      </c>
      <c r="R114" s="32">
        <f t="shared" si="64"/>
        <v>0</v>
      </c>
      <c r="S114" s="32">
        <f t="shared" si="64"/>
        <v>2.9399999999999999E-2</v>
      </c>
      <c r="T114" s="32">
        <f t="shared" si="64"/>
        <v>5.8765000000000001</v>
      </c>
      <c r="U114" s="32">
        <f t="shared" si="64"/>
        <v>5.0000000000000001E-4</v>
      </c>
      <c r="V114" s="32">
        <f t="shared" si="64"/>
        <v>1.3136000000000001</v>
      </c>
      <c r="W114" s="32">
        <f t="shared" si="64"/>
        <v>87.414100000000005</v>
      </c>
      <c r="X114" s="58"/>
      <c r="Y114" s="125">
        <f t="shared" si="39"/>
        <v>6.9999999999999999E-4</v>
      </c>
      <c r="Z114" s="125">
        <f t="shared" si="40"/>
        <v>6.9999999999999999E-4</v>
      </c>
      <c r="AA114" s="125">
        <f t="shared" si="41"/>
        <v>6.4182831039190976E-4</v>
      </c>
      <c r="AB114" s="125">
        <f t="shared" si="42"/>
        <v>6.1674473223640098E-4</v>
      </c>
      <c r="AC114" s="125">
        <f t="shared" si="43"/>
        <v>5.9580094762807807E-4</v>
      </c>
      <c r="AD114" s="125">
        <f t="shared" si="44"/>
        <v>5.7063785486205086E-4</v>
      </c>
      <c r="AE114" s="58"/>
      <c r="AF114" s="125">
        <f t="shared" si="45"/>
        <v>5.0000000000000001E-4</v>
      </c>
      <c r="AG114" s="125">
        <f t="shared" si="46"/>
        <v>5.0000000000000001E-4</v>
      </c>
      <c r="AH114" s="125">
        <f t="shared" si="47"/>
        <v>4.5844879313707845E-4</v>
      </c>
      <c r="AI114" s="125">
        <f t="shared" si="48"/>
        <v>4.4053195159742925E-4</v>
      </c>
      <c r="AJ114" s="125">
        <f t="shared" si="49"/>
        <v>4.2557210544862719E-4</v>
      </c>
      <c r="AK114" s="125">
        <f t="shared" si="50"/>
        <v>4.0759846775860774E-4</v>
      </c>
      <c r="AM114" s="58">
        <v>93</v>
      </c>
      <c r="AN114" s="32">
        <f t="shared" si="51"/>
        <v>5.0000000000000001E-4</v>
      </c>
      <c r="AO114" s="32">
        <f t="shared" si="52"/>
        <v>5.0000000000000001E-4</v>
      </c>
      <c r="AP114" s="58">
        <f>1+$B$51*(IF('Female Inactive'!$Q91&gt;=0, ((('Female Inactive'!$Q91)/7)/60), 0))^0.25</f>
        <v>0.97073117488657723</v>
      </c>
      <c r="AQ114" s="58">
        <f>1+$B$51*(IF('Female Barely'!$Q91&gt;=0, ((('Female Barely'!$Q91)/7)/60), 0))^0.25</f>
        <v>0.92991379300432997</v>
      </c>
      <c r="AR114" s="58">
        <f>1+$B$51*(IF('Female Somewhat'!$Q91&gt;=0, ((('Female Somewhat'!$Q91)/7)/60), 0))^0.25</f>
        <v>0.91114594984681352</v>
      </c>
      <c r="AS114" s="58">
        <f>1+$B$51*(IF('Female Active'!$Q91&gt;=0, ((('Female Active'!$Q91)/7)/60), 0))^0.25</f>
        <v>0.89535737584230413</v>
      </c>
      <c r="AT114" s="58">
        <f>1+$B$51*(IF('Female Highly'!$Q91&gt;=0, ((('Female Highly'!$Q91)/7)/60), 0))^0.25</f>
        <v>0.86985492929493979</v>
      </c>
      <c r="AV114" s="136">
        <f t="shared" si="53"/>
        <v>93</v>
      </c>
      <c r="AW114" s="136">
        <f t="shared" si="54"/>
        <v>5.0000000000000001E-4</v>
      </c>
      <c r="AX114" s="136">
        <f t="shared" si="55"/>
        <v>5.0000000000000001E-4</v>
      </c>
      <c r="AY114" s="58">
        <f t="shared" si="56"/>
        <v>1</v>
      </c>
      <c r="AZ114" s="58">
        <f t="shared" si="57"/>
        <v>0.95795192022444686</v>
      </c>
      <c r="BA114" s="58">
        <f t="shared" si="58"/>
        <v>0.93861820184488687</v>
      </c>
      <c r="BB114" s="58">
        <f t="shared" si="59"/>
        <v>0.9223535815123276</v>
      </c>
      <c r="BC114" s="58">
        <f t="shared" si="60"/>
        <v>0.89608220256918802</v>
      </c>
    </row>
    <row r="115" spans="1:55">
      <c r="G115" s="58"/>
      <c r="O115" s="58">
        <v>90</v>
      </c>
      <c r="P115" s="32">
        <f>F$44</f>
        <v>5.0000000000000001E-4</v>
      </c>
      <c r="Q115" s="32">
        <f t="shared" ref="Q115:W119" si="65">G$44</f>
        <v>1.67E-2</v>
      </c>
      <c r="R115" s="32">
        <f t="shared" si="65"/>
        <v>0</v>
      </c>
      <c r="S115" s="32">
        <f t="shared" si="65"/>
        <v>3.0599999999999999E-2</v>
      </c>
      <c r="T115" s="32">
        <f t="shared" si="65"/>
        <v>4.5598999999999998</v>
      </c>
      <c r="U115" s="32">
        <f t="shared" si="65"/>
        <v>5.0000000000000001E-4</v>
      </c>
      <c r="V115" s="32">
        <f t="shared" si="65"/>
        <v>1.2137</v>
      </c>
      <c r="W115" s="32">
        <f t="shared" si="65"/>
        <v>92.426199999999994</v>
      </c>
      <c r="X115" s="58"/>
      <c r="Y115" s="125">
        <f t="shared" si="39"/>
        <v>5.0000000000000001E-4</v>
      </c>
      <c r="Z115" s="125">
        <f t="shared" si="40"/>
        <v>5.0000000000000001E-4</v>
      </c>
      <c r="AA115" s="125">
        <f t="shared" si="41"/>
        <v>4.5844879313707845E-4</v>
      </c>
      <c r="AB115" s="125">
        <f t="shared" si="42"/>
        <v>4.4053195159742925E-4</v>
      </c>
      <c r="AC115" s="125">
        <f t="shared" si="43"/>
        <v>4.2557210544862719E-4</v>
      </c>
      <c r="AD115" s="125">
        <f t="shared" si="44"/>
        <v>4.0759846775860774E-4</v>
      </c>
      <c r="AE115" s="58"/>
      <c r="AF115" s="125">
        <f t="shared" si="45"/>
        <v>5.0000000000000001E-4</v>
      </c>
      <c r="AG115" s="125">
        <f t="shared" si="46"/>
        <v>5.0000000000000001E-4</v>
      </c>
      <c r="AH115" s="125">
        <f t="shared" si="47"/>
        <v>4.5844879313707845E-4</v>
      </c>
      <c r="AI115" s="125">
        <f t="shared" si="48"/>
        <v>4.4053195159742925E-4</v>
      </c>
      <c r="AJ115" s="125">
        <f t="shared" si="49"/>
        <v>4.2557210544862719E-4</v>
      </c>
      <c r="AK115" s="125">
        <f t="shared" si="50"/>
        <v>4.0759846775860774E-4</v>
      </c>
      <c r="AM115" s="58">
        <v>94</v>
      </c>
      <c r="AN115" s="32">
        <f t="shared" si="51"/>
        <v>5.0000000000000001E-4</v>
      </c>
      <c r="AO115" s="32">
        <f t="shared" si="52"/>
        <v>5.0000000000000001E-4</v>
      </c>
      <c r="AP115" s="58">
        <f>1+$B$51*(IF('Female Inactive'!$Q92&gt;=0, ((('Female Inactive'!$Q92)/7)/60), 0))^0.25</f>
        <v>0.97101840025115704</v>
      </c>
      <c r="AQ115" s="58">
        <f>1+$B$51*(IF('Female Barely'!$Q92&gt;=0, ((('Female Barely'!$Q92)/7)/60), 0))^0.25</f>
        <v>0.93060157381815944</v>
      </c>
      <c r="AR115" s="58">
        <f>1+$B$51*(IF('Female Somewhat'!$Q92&gt;=0, ((('Female Somewhat'!$Q92)/7)/60), 0))^0.25</f>
        <v>0.91201790616384149</v>
      </c>
      <c r="AS115" s="58">
        <f>1+$B$51*(IF('Female Active'!$Q92&gt;=0, ((('Female Active'!$Q92)/7)/60), 0))^0.25</f>
        <v>0.89638427103737284</v>
      </c>
      <c r="AT115" s="58">
        <f>1+$B$51*(IF('Female Highly'!$Q92&gt;=0, ((('Female Highly'!$Q92)/7)/60), 0))^0.25</f>
        <v>0.8711320890455162</v>
      </c>
      <c r="AV115" s="136">
        <f t="shared" si="53"/>
        <v>94</v>
      </c>
      <c r="AW115" s="136">
        <f t="shared" si="54"/>
        <v>5.0000000000000001E-4</v>
      </c>
      <c r="AX115" s="136">
        <f t="shared" si="55"/>
        <v>5.0000000000000001E-4</v>
      </c>
      <c r="AY115" s="58">
        <f t="shared" si="56"/>
        <v>1</v>
      </c>
      <c r="AZ115" s="58">
        <f t="shared" si="57"/>
        <v>0.95837686863344329</v>
      </c>
      <c r="BA115" s="58">
        <f t="shared" si="58"/>
        <v>0.93923854164652809</v>
      </c>
      <c r="BB115" s="58">
        <f t="shared" si="59"/>
        <v>0.92313829563427441</v>
      </c>
      <c r="BC115" s="58">
        <f t="shared" si="60"/>
        <v>0.89713242181630659</v>
      </c>
    </row>
    <row r="116" spans="1:55">
      <c r="G116" s="58"/>
      <c r="O116" s="58">
        <v>91</v>
      </c>
      <c r="P116" s="32">
        <f>F$44</f>
        <v>5.0000000000000001E-4</v>
      </c>
      <c r="Q116" s="32">
        <f t="shared" si="65"/>
        <v>1.67E-2</v>
      </c>
      <c r="R116" s="32">
        <f t="shared" si="65"/>
        <v>0</v>
      </c>
      <c r="S116" s="32">
        <f t="shared" si="65"/>
        <v>3.0599999999999999E-2</v>
      </c>
      <c r="T116" s="32">
        <f t="shared" si="65"/>
        <v>4.5598999999999998</v>
      </c>
      <c r="U116" s="32">
        <f t="shared" si="65"/>
        <v>5.0000000000000001E-4</v>
      </c>
      <c r="V116" s="32">
        <f t="shared" si="65"/>
        <v>1.2137</v>
      </c>
      <c r="W116" s="32">
        <f t="shared" si="65"/>
        <v>92.426199999999994</v>
      </c>
      <c r="X116" s="58"/>
      <c r="Y116" s="125">
        <f t="shared" si="39"/>
        <v>5.0000000000000001E-4</v>
      </c>
      <c r="Z116" s="125">
        <f t="shared" si="40"/>
        <v>5.0000000000000001E-4</v>
      </c>
      <c r="AA116" s="125">
        <f t="shared" si="41"/>
        <v>4.5844879313707845E-4</v>
      </c>
      <c r="AB116" s="125">
        <f t="shared" si="42"/>
        <v>4.4053195159742925E-4</v>
      </c>
      <c r="AC116" s="125">
        <f t="shared" si="43"/>
        <v>4.2557210544862719E-4</v>
      </c>
      <c r="AD116" s="125">
        <f t="shared" si="44"/>
        <v>4.0759846775860774E-4</v>
      </c>
      <c r="AE116" s="58"/>
      <c r="AF116" s="125">
        <f t="shared" si="45"/>
        <v>5.0000000000000001E-4</v>
      </c>
      <c r="AG116" s="125">
        <f t="shared" si="46"/>
        <v>5.0000000000000001E-4</v>
      </c>
      <c r="AH116" s="125">
        <f t="shared" si="47"/>
        <v>4.5844879313707845E-4</v>
      </c>
      <c r="AI116" s="125">
        <f t="shared" si="48"/>
        <v>4.4053195159742925E-4</v>
      </c>
      <c r="AJ116" s="125">
        <f t="shared" si="49"/>
        <v>4.2557210544862719E-4</v>
      </c>
      <c r="AK116" s="125">
        <f t="shared" si="50"/>
        <v>4.0759846775860774E-4</v>
      </c>
      <c r="AM116" s="58">
        <v>95</v>
      </c>
      <c r="AN116" s="32">
        <f t="shared" si="51"/>
        <v>5.0000000000000001E-4</v>
      </c>
      <c r="AO116" s="32">
        <f t="shared" si="52"/>
        <v>5.0000000000000001E-4</v>
      </c>
      <c r="AP116" s="58">
        <f>1+$B$51*(IF('Female Inactive'!$Q93&gt;=0, ((('Female Inactive'!$Q93)/7)/60), 0))^0.25</f>
        <v>0.97130280697133486</v>
      </c>
      <c r="AQ116" s="58">
        <f>1+$B$51*(IF('Female Barely'!$Q93&gt;=0, ((('Female Barely'!$Q93)/7)/60), 0))^0.25</f>
        <v>0.93128260519485795</v>
      </c>
      <c r="AR116" s="58">
        <f>1+$B$51*(IF('Female Somewhat'!$Q93&gt;=0, ((('Female Somewhat'!$Q93)/7)/60), 0))^0.25</f>
        <v>0.91288130566418546</v>
      </c>
      <c r="AS116" s="58">
        <f>1+$B$51*(IF('Female Active'!$Q93&gt;=0, ((('Female Active'!$Q93)/7)/60), 0))^0.25</f>
        <v>0.89740108894557924</v>
      </c>
      <c r="AT116" s="58">
        <f>1+$B$51*(IF('Female Highly'!$Q93&gt;=0, ((('Female Highly'!$Q93)/7)/60), 0))^0.25</f>
        <v>0.87239671557436038</v>
      </c>
      <c r="AV116" s="136">
        <f t="shared" si="53"/>
        <v>95</v>
      </c>
      <c r="AW116" s="136">
        <f t="shared" si="54"/>
        <v>5.0000000000000001E-4</v>
      </c>
      <c r="AX116" s="136">
        <f t="shared" si="55"/>
        <v>5.0000000000000001E-4</v>
      </c>
      <c r="AY116" s="58">
        <f t="shared" si="56"/>
        <v>1</v>
      </c>
      <c r="AZ116" s="58">
        <f t="shared" si="57"/>
        <v>0.95879739923611895</v>
      </c>
      <c r="BA116" s="58">
        <f t="shared" si="58"/>
        <v>0.93985243233331506</v>
      </c>
      <c r="BB116" s="58">
        <f t="shared" si="59"/>
        <v>0.92391485178943111</v>
      </c>
      <c r="BC116" s="58">
        <f t="shared" si="60"/>
        <v>0.89817172287869917</v>
      </c>
    </row>
    <row r="117" spans="1:55">
      <c r="G117" s="58"/>
      <c r="O117" s="58">
        <v>92</v>
      </c>
      <c r="P117" s="32">
        <f>F$44</f>
        <v>5.0000000000000001E-4</v>
      </c>
      <c r="Q117" s="32">
        <f t="shared" si="65"/>
        <v>1.67E-2</v>
      </c>
      <c r="R117" s="32">
        <f t="shared" si="65"/>
        <v>0</v>
      </c>
      <c r="S117" s="32">
        <f t="shared" si="65"/>
        <v>3.0599999999999999E-2</v>
      </c>
      <c r="T117" s="32">
        <f t="shared" si="65"/>
        <v>4.5598999999999998</v>
      </c>
      <c r="U117" s="32">
        <f t="shared" si="65"/>
        <v>5.0000000000000001E-4</v>
      </c>
      <c r="V117" s="32">
        <f t="shared" si="65"/>
        <v>1.2137</v>
      </c>
      <c r="W117" s="32">
        <f t="shared" si="65"/>
        <v>92.426199999999994</v>
      </c>
      <c r="X117" s="58"/>
      <c r="Y117" s="125">
        <f t="shared" si="39"/>
        <v>5.0000000000000001E-4</v>
      </c>
      <c r="Z117" s="125">
        <f t="shared" si="40"/>
        <v>5.0000000000000001E-4</v>
      </c>
      <c r="AA117" s="125">
        <f t="shared" si="41"/>
        <v>4.5844879313707845E-4</v>
      </c>
      <c r="AB117" s="125">
        <f t="shared" si="42"/>
        <v>4.4053195159742925E-4</v>
      </c>
      <c r="AC117" s="125">
        <f t="shared" si="43"/>
        <v>4.2557210544862719E-4</v>
      </c>
      <c r="AD117" s="125">
        <f t="shared" si="44"/>
        <v>4.0759846775860774E-4</v>
      </c>
      <c r="AE117" s="58"/>
      <c r="AF117" s="125">
        <f t="shared" si="45"/>
        <v>5.0000000000000001E-4</v>
      </c>
      <c r="AG117" s="125">
        <f t="shared" si="46"/>
        <v>5.0000000000000001E-4</v>
      </c>
      <c r="AH117" s="125">
        <f t="shared" si="47"/>
        <v>4.5844879313707845E-4</v>
      </c>
      <c r="AI117" s="125">
        <f t="shared" si="48"/>
        <v>4.4053195159742925E-4</v>
      </c>
      <c r="AJ117" s="125">
        <f t="shared" si="49"/>
        <v>4.2557210544862719E-4</v>
      </c>
      <c r="AK117" s="125">
        <f t="shared" si="50"/>
        <v>4.0759846775860774E-4</v>
      </c>
      <c r="AM117" s="58">
        <v>96</v>
      </c>
      <c r="AN117" s="32">
        <f t="shared" si="51"/>
        <v>5.0000000000000001E-4</v>
      </c>
      <c r="AO117" s="32">
        <f t="shared" si="52"/>
        <v>5.0000000000000001E-4</v>
      </c>
      <c r="AP117" s="58">
        <f>1+$B$51*(IF('Female Inactive'!$Q94&gt;=0, ((('Female Inactive'!$Q94)/7)/60), 0))^0.25</f>
        <v>0.97158442270746814</v>
      </c>
      <c r="AQ117" s="58">
        <f>1+$B$51*(IF('Female Barely'!$Q94&gt;=0, ((('Female Barely'!$Q94)/7)/60), 0))^0.25</f>
        <v>0.93195695336904649</v>
      </c>
      <c r="AR117" s="58">
        <f>1+$B$51*(IF('Female Somewhat'!$Q94&gt;=0, ((('Female Somewhat'!$Q94)/7)/60), 0))^0.25</f>
        <v>0.91373623231892309</v>
      </c>
      <c r="AS117" s="58">
        <f>1+$B$51*(IF('Female Active'!$Q94&gt;=0, ((('Female Active'!$Q94)/7)/60), 0))^0.25</f>
        <v>0.89840792845891448</v>
      </c>
      <c r="AT117" s="58">
        <f>1+$B$51*(IF('Female Highly'!$Q94&gt;=0, ((('Female Highly'!$Q94)/7)/60), 0))^0.25</f>
        <v>0.87364893187442372</v>
      </c>
      <c r="AV117" s="136">
        <f t="shared" si="53"/>
        <v>96</v>
      </c>
      <c r="AW117" s="136">
        <f t="shared" si="54"/>
        <v>5.0000000000000001E-4</v>
      </c>
      <c r="AX117" s="136">
        <f t="shared" si="55"/>
        <v>5.0000000000000001E-4</v>
      </c>
      <c r="AY117" s="58">
        <f t="shared" si="56"/>
        <v>1</v>
      </c>
      <c r="AZ117" s="58">
        <f t="shared" si="57"/>
        <v>0.95921356043565043</v>
      </c>
      <c r="BA117" s="58">
        <f t="shared" si="58"/>
        <v>0.94045994456421789</v>
      </c>
      <c r="BB117" s="58">
        <f t="shared" si="59"/>
        <v>0.92468333935960378</v>
      </c>
      <c r="BC117" s="58">
        <f t="shared" si="60"/>
        <v>0.89920022538017619</v>
      </c>
    </row>
    <row r="118" spans="1:55">
      <c r="G118" s="58"/>
      <c r="O118" s="58">
        <v>93</v>
      </c>
      <c r="P118" s="32">
        <f>F$44</f>
        <v>5.0000000000000001E-4</v>
      </c>
      <c r="Q118" s="32">
        <f t="shared" si="65"/>
        <v>1.67E-2</v>
      </c>
      <c r="R118" s="32">
        <f t="shared" si="65"/>
        <v>0</v>
      </c>
      <c r="S118" s="32">
        <f t="shared" si="65"/>
        <v>3.0599999999999999E-2</v>
      </c>
      <c r="T118" s="32">
        <f t="shared" si="65"/>
        <v>4.5598999999999998</v>
      </c>
      <c r="U118" s="32">
        <f t="shared" si="65"/>
        <v>5.0000000000000001E-4</v>
      </c>
      <c r="V118" s="32">
        <f t="shared" si="65"/>
        <v>1.2137</v>
      </c>
      <c r="W118" s="32">
        <f t="shared" si="65"/>
        <v>92.426199999999994</v>
      </c>
      <c r="X118" s="58"/>
      <c r="Y118" s="125">
        <f t="shared" si="39"/>
        <v>5.0000000000000001E-4</v>
      </c>
      <c r="Z118" s="125">
        <f t="shared" si="40"/>
        <v>5.0000000000000001E-4</v>
      </c>
      <c r="AA118" s="125">
        <f t="shared" si="41"/>
        <v>4.5844879313707845E-4</v>
      </c>
      <c r="AB118" s="125">
        <f t="shared" si="42"/>
        <v>4.4053195159742925E-4</v>
      </c>
      <c r="AC118" s="125">
        <f t="shared" si="43"/>
        <v>4.2557210544862719E-4</v>
      </c>
      <c r="AD118" s="125">
        <f t="shared" si="44"/>
        <v>4.0759846775860774E-4</v>
      </c>
      <c r="AE118" s="58"/>
      <c r="AF118" s="125">
        <f t="shared" si="45"/>
        <v>5.0000000000000001E-4</v>
      </c>
      <c r="AG118" s="125">
        <f t="shared" si="46"/>
        <v>5.0000000000000001E-4</v>
      </c>
      <c r="AH118" s="125">
        <f t="shared" si="47"/>
        <v>4.5844879313707845E-4</v>
      </c>
      <c r="AI118" s="125">
        <f t="shared" si="48"/>
        <v>4.4053195159742925E-4</v>
      </c>
      <c r="AJ118" s="125">
        <f t="shared" si="49"/>
        <v>4.2557210544862719E-4</v>
      </c>
      <c r="AK118" s="125">
        <f t="shared" si="50"/>
        <v>4.0759846775860774E-4</v>
      </c>
      <c r="AM118" s="58">
        <v>97</v>
      </c>
      <c r="AN118" s="32">
        <f t="shared" si="51"/>
        <v>5.0000000000000001E-4</v>
      </c>
      <c r="AO118" s="32">
        <f t="shared" si="52"/>
        <v>5.0000000000000001E-4</v>
      </c>
      <c r="AP118" s="58">
        <f>1+$B$51*(IF('Female Inactive'!$Q95&gt;=0, ((('Female Inactive'!$Q95)/7)/60), 0))^0.25</f>
        <v>0.97186327484847368</v>
      </c>
      <c r="AQ118" s="58">
        <f>1+$B$51*(IF('Female Barely'!$Q95&gt;=0, ((('Female Barely'!$Q95)/7)/60), 0))^0.25</f>
        <v>0.93262468392536224</v>
      </c>
      <c r="AR118" s="58">
        <f>1+$B$51*(IF('Female Somewhat'!$Q95&gt;=0, ((('Female Somewhat'!$Q95)/7)/60), 0))^0.25</f>
        <v>0.91458276927509419</v>
      </c>
      <c r="AS118" s="58">
        <f>1+$B$51*(IF('Female Active'!$Q95&gt;=0, ((('Female Active'!$Q95)/7)/60), 0))^0.25</f>
        <v>0.89940488749890757</v>
      </c>
      <c r="AT118" s="58">
        <f>1+$B$51*(IF('Female Highly'!$Q95&gt;=0, ((('Female Highly'!$Q95)/7)/60), 0))^0.25</f>
        <v>0.87488885973168407</v>
      </c>
      <c r="AV118" s="136">
        <f t="shared" si="53"/>
        <v>97</v>
      </c>
      <c r="AW118" s="136">
        <f t="shared" si="54"/>
        <v>5.0000000000000001E-4</v>
      </c>
      <c r="AX118" s="136">
        <f t="shared" si="55"/>
        <v>5.0000000000000001E-4</v>
      </c>
      <c r="AY118" s="58">
        <f t="shared" si="56"/>
        <v>1</v>
      </c>
      <c r="AZ118" s="58">
        <f t="shared" si="57"/>
        <v>0.95962540005513708</v>
      </c>
      <c r="BA118" s="58">
        <f t="shared" si="58"/>
        <v>0.94106114815141018</v>
      </c>
      <c r="BB118" s="58">
        <f t="shared" si="59"/>
        <v>0.92544384665542245</v>
      </c>
      <c r="BC118" s="58">
        <f t="shared" si="60"/>
        <v>0.90021804751094314</v>
      </c>
    </row>
    <row r="119" spans="1:55">
      <c r="G119" s="58"/>
      <c r="O119" s="58">
        <v>94</v>
      </c>
      <c r="P119" s="32">
        <f>F$44</f>
        <v>5.0000000000000001E-4</v>
      </c>
      <c r="Q119" s="32">
        <f t="shared" si="65"/>
        <v>1.67E-2</v>
      </c>
      <c r="R119" s="32">
        <f t="shared" si="65"/>
        <v>0</v>
      </c>
      <c r="S119" s="32">
        <f t="shared" si="65"/>
        <v>3.0599999999999999E-2</v>
      </c>
      <c r="T119" s="32">
        <f t="shared" si="65"/>
        <v>4.5598999999999998</v>
      </c>
      <c r="U119" s="32">
        <f t="shared" si="65"/>
        <v>5.0000000000000001E-4</v>
      </c>
      <c r="V119" s="32">
        <f t="shared" si="65"/>
        <v>1.2137</v>
      </c>
      <c r="W119" s="32">
        <f t="shared" si="65"/>
        <v>92.426199999999994</v>
      </c>
      <c r="X119" s="58"/>
      <c r="Y119" s="125">
        <f t="shared" si="39"/>
        <v>5.0000000000000001E-4</v>
      </c>
      <c r="Z119" s="125">
        <f t="shared" si="40"/>
        <v>5.0000000000000001E-4</v>
      </c>
      <c r="AA119" s="125">
        <f t="shared" si="41"/>
        <v>4.5844879313707845E-4</v>
      </c>
      <c r="AB119" s="125">
        <f t="shared" si="42"/>
        <v>4.4053195159742925E-4</v>
      </c>
      <c r="AC119" s="125">
        <f t="shared" si="43"/>
        <v>4.2557210544862719E-4</v>
      </c>
      <c r="AD119" s="125">
        <f t="shared" si="44"/>
        <v>4.0759846775860774E-4</v>
      </c>
      <c r="AE119" s="58"/>
      <c r="AF119" s="125">
        <f t="shared" si="45"/>
        <v>5.0000000000000001E-4</v>
      </c>
      <c r="AG119" s="125">
        <f t="shared" si="46"/>
        <v>5.0000000000000001E-4</v>
      </c>
      <c r="AH119" s="125">
        <f t="shared" si="47"/>
        <v>4.5844879313707845E-4</v>
      </c>
      <c r="AI119" s="125">
        <f t="shared" si="48"/>
        <v>4.4053195159742925E-4</v>
      </c>
      <c r="AJ119" s="125">
        <f t="shared" si="49"/>
        <v>4.2557210544862719E-4</v>
      </c>
      <c r="AK119" s="125">
        <f t="shared" si="50"/>
        <v>4.0759846775860774E-4</v>
      </c>
      <c r="AM119" s="58">
        <v>98</v>
      </c>
      <c r="AN119" s="32">
        <f t="shared" si="51"/>
        <v>5.0000000000000001E-4</v>
      </c>
      <c r="AO119" s="32">
        <f t="shared" si="52"/>
        <v>5.0000000000000001E-4</v>
      </c>
      <c r="AP119" s="58">
        <f>1+$B$51*(IF('Female Inactive'!$Q96&gt;=0, ((('Female Inactive'!$Q96)/7)/60), 0))^0.25</f>
        <v>0.97213939051449061</v>
      </c>
      <c r="AQ119" s="58">
        <f>1+$B$51*(IF('Female Barely'!$Q96&gt;=0, ((('Female Barely'!$Q96)/7)/60), 0))^0.25</f>
        <v>0.93328586180483719</v>
      </c>
      <c r="AR119" s="58">
        <f>1+$B$51*(IF('Female Somewhat'!$Q96&gt;=0, ((('Female Somewhat'!$Q96)/7)/60), 0))^0.25</f>
        <v>0.91542099886378736</v>
      </c>
      <c r="AS119" s="58">
        <f>1+$B$51*(IF('Female Active'!$Q96&gt;=0, ((('Female Active'!$Q96)/7)/60), 0))^0.25</f>
        <v>0.9003920630261486</v>
      </c>
      <c r="AT119" s="58">
        <f>1+$B$51*(IF('Female Highly'!$Q96&gt;=0, ((('Female Highly'!$Q96)/7)/60), 0))^0.25</f>
        <v>0.87611661973699007</v>
      </c>
      <c r="AV119" s="136">
        <f t="shared" si="53"/>
        <v>98</v>
      </c>
      <c r="AW119" s="136">
        <f t="shared" si="54"/>
        <v>5.0000000000000001E-4</v>
      </c>
      <c r="AX119" s="136">
        <f t="shared" si="55"/>
        <v>5.0000000000000001E-4</v>
      </c>
      <c r="AY119" s="58">
        <f t="shared" si="56"/>
        <v>1</v>
      </c>
      <c r="AZ119" s="58">
        <f t="shared" si="57"/>
        <v>0.96003296534554494</v>
      </c>
      <c r="BA119" s="58">
        <f t="shared" si="58"/>
        <v>0.94165611207186461</v>
      </c>
      <c r="BB119" s="58">
        <f t="shared" si="59"/>
        <v>0.92619646093100827</v>
      </c>
      <c r="BC119" s="58">
        <f t="shared" si="60"/>
        <v>0.90122530604723061</v>
      </c>
    </row>
    <row r="120" spans="1:55">
      <c r="G120" s="58"/>
      <c r="O120" s="58">
        <v>95</v>
      </c>
      <c r="P120" s="32">
        <f>F$45</f>
        <v>5.0000000000000001E-4</v>
      </c>
      <c r="Q120" s="32">
        <f t="shared" ref="Q120:W124" si="66">G$45</f>
        <v>1.67E-2</v>
      </c>
      <c r="R120" s="32">
        <f t="shared" si="66"/>
        <v>0</v>
      </c>
      <c r="S120" s="32">
        <f t="shared" si="66"/>
        <v>3.1099999999999999E-2</v>
      </c>
      <c r="T120" s="32">
        <f t="shared" si="66"/>
        <v>3.7452000000000001</v>
      </c>
      <c r="U120" s="32">
        <f t="shared" si="66"/>
        <v>5.0000000000000001E-4</v>
      </c>
      <c r="V120" s="32">
        <f t="shared" si="66"/>
        <v>1.1491</v>
      </c>
      <c r="W120" s="32">
        <f t="shared" si="66"/>
        <v>97.496700000000004</v>
      </c>
      <c r="X120" s="58"/>
      <c r="Y120" s="125">
        <f t="shared" si="39"/>
        <v>5.0000000000000001E-4</v>
      </c>
      <c r="Z120" s="125">
        <f t="shared" si="40"/>
        <v>5.0000000000000001E-4</v>
      </c>
      <c r="AA120" s="125">
        <f t="shared" si="41"/>
        <v>4.5844879313707845E-4</v>
      </c>
      <c r="AB120" s="125">
        <f t="shared" si="42"/>
        <v>4.4053195159742925E-4</v>
      </c>
      <c r="AC120" s="125">
        <f t="shared" si="43"/>
        <v>4.2557210544862719E-4</v>
      </c>
      <c r="AD120" s="125">
        <f t="shared" si="44"/>
        <v>4.0759846775860774E-4</v>
      </c>
      <c r="AE120" s="58"/>
      <c r="AF120" s="125">
        <f t="shared" si="45"/>
        <v>5.0000000000000001E-4</v>
      </c>
      <c r="AG120" s="125">
        <f t="shared" si="46"/>
        <v>5.0000000000000001E-4</v>
      </c>
      <c r="AH120" s="125">
        <f t="shared" si="47"/>
        <v>4.5844879313707845E-4</v>
      </c>
      <c r="AI120" s="125">
        <f>$AF120*D$70</f>
        <v>4.4053195159742925E-4</v>
      </c>
      <c r="AJ120" s="125">
        <f t="shared" si="49"/>
        <v>4.2557210544862719E-4</v>
      </c>
      <c r="AK120" s="125">
        <f t="shared" si="50"/>
        <v>4.0759846775860774E-4</v>
      </c>
      <c r="AM120" s="58">
        <v>99</v>
      </c>
      <c r="AN120" s="32">
        <f t="shared" si="51"/>
        <v>5.0000000000000001E-4</v>
      </c>
      <c r="AO120" s="32">
        <f t="shared" si="52"/>
        <v>5.0000000000000001E-4</v>
      </c>
      <c r="AP120" s="58">
        <f>1+$B$51*(IF('Female Inactive'!$Q97&gt;=0, ((('Female Inactive'!$Q97)/7)/60), 0))^0.25</f>
        <v>0.97241279655951907</v>
      </c>
      <c r="AQ120" s="58">
        <f>1+$B$51*(IF('Female Barely'!$Q97&gt;=0, ((('Female Barely'!$Q97)/7)/60), 0))^0.25</f>
        <v>0.93394055131121378</v>
      </c>
      <c r="AR120" s="58">
        <f>1+$B$51*(IF('Female Somewhat'!$Q97&gt;=0, ((('Female Somewhat'!$Q97)/7)/60), 0))^0.25</f>
        <v>0.91625100260814674</v>
      </c>
      <c r="AS120" s="58">
        <f>1+$B$51*(IF('Female Active'!$Q97&gt;=0, ((('Female Active'!$Q97)/7)/60), 0))^0.25</f>
        <v>0.90136955104971928</v>
      </c>
      <c r="AT120" s="58">
        <f>1+$B$51*(IF('Female Highly'!$Q97&gt;=0, ((('Female Highly'!$Q97)/7)/60), 0))^0.25</f>
        <v>0.87733233129778998</v>
      </c>
      <c r="AV120" s="136">
        <f t="shared" si="53"/>
        <v>99</v>
      </c>
      <c r="AW120" s="136">
        <f t="shared" si="54"/>
        <v>5.0000000000000001E-4</v>
      </c>
      <c r="AX120" s="136">
        <f t="shared" si="55"/>
        <v>5.0000000000000001E-4</v>
      </c>
      <c r="AY120" s="58">
        <f t="shared" si="56"/>
        <v>1</v>
      </c>
      <c r="AZ120" s="58">
        <f t="shared" si="57"/>
        <v>0.96043630299351934</v>
      </c>
      <c r="BA120" s="58">
        <f t="shared" si="58"/>
        <v>0.94224490447875875</v>
      </c>
      <c r="BB120" s="58">
        <f t="shared" si="59"/>
        <v>0.92694126839840352</v>
      </c>
      <c r="BC120" s="58">
        <f t="shared" si="60"/>
        <v>0.90222211637060723</v>
      </c>
    </row>
    <row r="121" spans="1:55">
      <c r="G121" s="58"/>
      <c r="O121" s="58">
        <v>96</v>
      </c>
      <c r="P121" s="32">
        <f>F$45</f>
        <v>5.0000000000000001E-4</v>
      </c>
      <c r="Q121" s="32">
        <f t="shared" si="66"/>
        <v>1.67E-2</v>
      </c>
      <c r="R121" s="32">
        <f t="shared" si="66"/>
        <v>0</v>
      </c>
      <c r="S121" s="32">
        <f t="shared" si="66"/>
        <v>3.1099999999999999E-2</v>
      </c>
      <c r="T121" s="32">
        <f t="shared" si="66"/>
        <v>3.7452000000000001</v>
      </c>
      <c r="U121" s="32">
        <f t="shared" si="66"/>
        <v>5.0000000000000001E-4</v>
      </c>
      <c r="V121" s="32">
        <f t="shared" si="66"/>
        <v>1.1491</v>
      </c>
      <c r="W121" s="32">
        <f t="shared" si="66"/>
        <v>97.496700000000004</v>
      </c>
      <c r="X121" s="58"/>
      <c r="Y121" s="125">
        <f t="shared" si="39"/>
        <v>5.0000000000000001E-4</v>
      </c>
      <c r="Z121" s="125">
        <f t="shared" si="40"/>
        <v>5.0000000000000001E-4</v>
      </c>
      <c r="AA121" s="125">
        <f t="shared" si="41"/>
        <v>4.5844879313707845E-4</v>
      </c>
      <c r="AB121" s="125">
        <f t="shared" si="42"/>
        <v>4.4053195159742925E-4</v>
      </c>
      <c r="AC121" s="125">
        <f t="shared" si="43"/>
        <v>4.2557210544862719E-4</v>
      </c>
      <c r="AD121" s="125">
        <f t="shared" si="44"/>
        <v>4.0759846775860774E-4</v>
      </c>
      <c r="AE121" s="58"/>
      <c r="AF121" s="125">
        <f t="shared" si="45"/>
        <v>5.0000000000000001E-4</v>
      </c>
      <c r="AG121" s="125">
        <f t="shared" si="46"/>
        <v>5.0000000000000001E-4</v>
      </c>
      <c r="AH121" s="125">
        <f t="shared" si="47"/>
        <v>4.5844879313707845E-4</v>
      </c>
      <c r="AI121" s="125">
        <f t="shared" si="48"/>
        <v>4.4053195159742925E-4</v>
      </c>
      <c r="AJ121" s="125">
        <f t="shared" si="49"/>
        <v>4.2557210544862719E-4</v>
      </c>
      <c r="AK121" s="125">
        <f t="shared" si="50"/>
        <v>4.0759846775860774E-4</v>
      </c>
      <c r="AM121" s="58">
        <v>100</v>
      </c>
      <c r="AN121" s="32">
        <f t="shared" si="51"/>
        <v>5.0000000000000001E-4</v>
      </c>
      <c r="AO121" s="32">
        <f t="shared" si="52"/>
        <v>5.0000000000000001E-4</v>
      </c>
      <c r="AP121" s="58">
        <f>1+$B$51*(IF('Female Inactive'!$Q98&gt;=0, ((('Female Inactive'!$Q98)/7)/60), 0))^0.25</f>
        <v>0.97268351957403099</v>
      </c>
      <c r="AQ121" s="58">
        <f>1+$B$51*(IF('Female Barely'!$Q98&gt;=0, ((('Female Barely'!$Q98)/7)/60), 0))^0.25</f>
        <v>0.93458881611719935</v>
      </c>
      <c r="AR121" s="58">
        <f>1+$B$51*(IF('Female Somewhat'!$Q98&gt;=0, ((('Female Somewhat'!$Q98)/7)/60), 0))^0.25</f>
        <v>0.91707286123130116</v>
      </c>
      <c r="AS121" s="58">
        <f>1+$B$51*(IF('Female Active'!$Q98&gt;=0, ((('Female Active'!$Q98)/7)/60), 0))^0.25</f>
        <v>0.90233744663652982</v>
      </c>
      <c r="AT121" s="58">
        <f>1+$B$51*(IF('Female Highly'!$Q98&gt;=0, ((('Female Highly'!$Q98)/7)/60), 0))^0.25</f>
        <v>0.87853611264974407</v>
      </c>
      <c r="AV121" s="136">
        <f t="shared" si="53"/>
        <v>100</v>
      </c>
      <c r="AW121" s="136">
        <f t="shared" si="54"/>
        <v>5.0000000000000001E-4</v>
      </c>
      <c r="AX121" s="136">
        <f t="shared" si="55"/>
        <v>5.0000000000000001E-4</v>
      </c>
      <c r="AY121" s="58">
        <f t="shared" si="56"/>
        <v>1</v>
      </c>
      <c r="AZ121" s="58">
        <f t="shared" si="57"/>
        <v>0.96083545912907564</v>
      </c>
      <c r="BA121" s="58">
        <f t="shared" si="58"/>
        <v>0.94282759271270111</v>
      </c>
      <c r="BB121" s="58">
        <f t="shared" si="59"/>
        <v>0.92767835424177025</v>
      </c>
      <c r="BC121" s="58">
        <f t="shared" si="60"/>
        <v>0.90320859248698171</v>
      </c>
    </row>
    <row r="122" spans="1:55">
      <c r="G122" s="58"/>
      <c r="O122" s="58">
        <v>97</v>
      </c>
      <c r="P122" s="32">
        <f>F$45</f>
        <v>5.0000000000000001E-4</v>
      </c>
      <c r="Q122" s="32">
        <f t="shared" si="66"/>
        <v>1.67E-2</v>
      </c>
      <c r="R122" s="32">
        <f t="shared" si="66"/>
        <v>0</v>
      </c>
      <c r="S122" s="32">
        <f t="shared" si="66"/>
        <v>3.1099999999999999E-2</v>
      </c>
      <c r="T122" s="32">
        <f t="shared" si="66"/>
        <v>3.7452000000000001</v>
      </c>
      <c r="U122" s="32">
        <f t="shared" si="66"/>
        <v>5.0000000000000001E-4</v>
      </c>
      <c r="V122" s="32">
        <f t="shared" si="66"/>
        <v>1.1491</v>
      </c>
      <c r="W122" s="32">
        <f t="shared" si="66"/>
        <v>97.496700000000004</v>
      </c>
      <c r="X122" s="58"/>
      <c r="Y122" s="125">
        <f t="shared" si="39"/>
        <v>5.0000000000000001E-4</v>
      </c>
      <c r="Z122" s="125">
        <f t="shared" si="40"/>
        <v>5.0000000000000001E-4</v>
      </c>
      <c r="AA122" s="125">
        <f t="shared" si="41"/>
        <v>4.5844879313707845E-4</v>
      </c>
      <c r="AB122" s="125">
        <f t="shared" si="42"/>
        <v>4.4053195159742925E-4</v>
      </c>
      <c r="AC122" s="125">
        <f t="shared" si="43"/>
        <v>4.2557210544862719E-4</v>
      </c>
      <c r="AD122" s="125">
        <f t="shared" si="44"/>
        <v>4.0759846775860774E-4</v>
      </c>
      <c r="AE122" s="58"/>
      <c r="AF122" s="125">
        <f t="shared" si="45"/>
        <v>5.0000000000000001E-4</v>
      </c>
      <c r="AG122" s="125">
        <f t="shared" si="46"/>
        <v>5.0000000000000001E-4</v>
      </c>
      <c r="AH122" s="125">
        <f t="shared" si="47"/>
        <v>4.5844879313707845E-4</v>
      </c>
      <c r="AI122" s="125">
        <f t="shared" si="48"/>
        <v>4.4053195159742925E-4</v>
      </c>
      <c r="AJ122" s="125">
        <f t="shared" si="49"/>
        <v>4.2557210544862719E-4</v>
      </c>
      <c r="AK122" s="125">
        <f t="shared" si="50"/>
        <v>4.0759846775860774E-4</v>
      </c>
    </row>
    <row r="123" spans="1:55">
      <c r="O123" s="58">
        <v>98</v>
      </c>
      <c r="P123" s="32">
        <f>F$45</f>
        <v>5.0000000000000001E-4</v>
      </c>
      <c r="Q123" s="32">
        <f t="shared" si="66"/>
        <v>1.67E-2</v>
      </c>
      <c r="R123" s="32">
        <f t="shared" si="66"/>
        <v>0</v>
      </c>
      <c r="S123" s="32">
        <f t="shared" si="66"/>
        <v>3.1099999999999999E-2</v>
      </c>
      <c r="T123" s="32">
        <f t="shared" si="66"/>
        <v>3.7452000000000001</v>
      </c>
      <c r="U123" s="32">
        <f t="shared" si="66"/>
        <v>5.0000000000000001E-4</v>
      </c>
      <c r="V123" s="32">
        <f t="shared" si="66"/>
        <v>1.1491</v>
      </c>
      <c r="W123" s="32">
        <f t="shared" si="66"/>
        <v>97.496700000000004</v>
      </c>
      <c r="X123" s="58"/>
      <c r="Y123" s="125">
        <f t="shared" si="39"/>
        <v>5.0000000000000001E-4</v>
      </c>
      <c r="Z123" s="125">
        <f t="shared" si="40"/>
        <v>5.0000000000000001E-4</v>
      </c>
      <c r="AA123" s="125">
        <f t="shared" si="41"/>
        <v>4.5844879313707845E-4</v>
      </c>
      <c r="AB123" s="125">
        <f t="shared" si="42"/>
        <v>4.4053195159742925E-4</v>
      </c>
      <c r="AC123" s="125">
        <f t="shared" si="43"/>
        <v>4.2557210544862719E-4</v>
      </c>
      <c r="AD123" s="125">
        <f t="shared" si="44"/>
        <v>4.0759846775860774E-4</v>
      </c>
      <c r="AE123" s="58"/>
      <c r="AF123" s="125">
        <f t="shared" si="45"/>
        <v>5.0000000000000001E-4</v>
      </c>
      <c r="AG123" s="125">
        <f t="shared" si="46"/>
        <v>5.0000000000000001E-4</v>
      </c>
      <c r="AH123" s="125">
        <f t="shared" si="47"/>
        <v>4.5844879313707845E-4</v>
      </c>
      <c r="AI123" s="125">
        <f t="shared" si="48"/>
        <v>4.4053195159742925E-4</v>
      </c>
      <c r="AJ123" s="125">
        <f t="shared" si="49"/>
        <v>4.2557210544862719E-4</v>
      </c>
      <c r="AK123" s="125">
        <f t="shared" si="50"/>
        <v>4.0759846775860774E-4</v>
      </c>
    </row>
    <row r="124" spans="1:55">
      <c r="O124" s="58">
        <v>99</v>
      </c>
      <c r="P124" s="32">
        <f>F$45</f>
        <v>5.0000000000000001E-4</v>
      </c>
      <c r="Q124" s="32">
        <f t="shared" si="66"/>
        <v>1.67E-2</v>
      </c>
      <c r="R124" s="32">
        <f t="shared" si="66"/>
        <v>0</v>
      </c>
      <c r="S124" s="32">
        <f t="shared" si="66"/>
        <v>3.1099999999999999E-2</v>
      </c>
      <c r="T124" s="32">
        <f t="shared" si="66"/>
        <v>3.7452000000000001</v>
      </c>
      <c r="U124" s="32">
        <f t="shared" si="66"/>
        <v>5.0000000000000001E-4</v>
      </c>
      <c r="V124" s="32">
        <f t="shared" si="66"/>
        <v>1.1491</v>
      </c>
      <c r="W124" s="32">
        <f t="shared" si="66"/>
        <v>97.496700000000004</v>
      </c>
      <c r="X124" s="58"/>
      <c r="Y124" s="125">
        <f t="shared" si="39"/>
        <v>5.0000000000000001E-4</v>
      </c>
      <c r="Z124" s="125">
        <f t="shared" si="40"/>
        <v>5.0000000000000001E-4</v>
      </c>
      <c r="AA124" s="125">
        <f t="shared" si="41"/>
        <v>4.5844879313707845E-4</v>
      </c>
      <c r="AB124" s="125">
        <f t="shared" si="42"/>
        <v>4.4053195159742925E-4</v>
      </c>
      <c r="AC124" s="125">
        <f t="shared" si="43"/>
        <v>4.2557210544862719E-4</v>
      </c>
      <c r="AD124" s="125">
        <f t="shared" si="44"/>
        <v>4.0759846775860774E-4</v>
      </c>
      <c r="AE124" s="58"/>
      <c r="AF124" s="125">
        <f t="shared" si="45"/>
        <v>5.0000000000000001E-4</v>
      </c>
      <c r="AG124" s="125">
        <f t="shared" si="46"/>
        <v>5.0000000000000001E-4</v>
      </c>
      <c r="AH124" s="125">
        <f t="shared" si="47"/>
        <v>4.5844879313707845E-4</v>
      </c>
      <c r="AI124" s="125">
        <f t="shared" si="48"/>
        <v>4.4053195159742925E-4</v>
      </c>
      <c r="AJ124" s="125">
        <f t="shared" si="49"/>
        <v>4.2557210544862719E-4</v>
      </c>
      <c r="AK124" s="125">
        <f t="shared" si="50"/>
        <v>4.0759846775860774E-4</v>
      </c>
    </row>
    <row r="125" spans="1:55">
      <c r="O125" s="58">
        <v>100</v>
      </c>
      <c r="P125" s="32">
        <f>F$46</f>
        <v>5.0000000000000001E-4</v>
      </c>
      <c r="Q125" s="32">
        <f t="shared" ref="Q125:W125" si="67">G$46</f>
        <v>1.66E-2</v>
      </c>
      <c r="R125" s="32">
        <f t="shared" si="67"/>
        <v>0</v>
      </c>
      <c r="S125" s="32">
        <f t="shared" si="67"/>
        <v>3.1099999999999999E-2</v>
      </c>
      <c r="T125" s="32">
        <f t="shared" si="67"/>
        <v>3.5428999999999999</v>
      </c>
      <c r="U125" s="32">
        <f t="shared" si="67"/>
        <v>5.0000000000000001E-4</v>
      </c>
      <c r="V125" s="32">
        <f t="shared" si="67"/>
        <v>1.1237999999999999</v>
      </c>
      <c r="W125" s="32">
        <f t="shared" si="67"/>
        <v>103.47029999999999</v>
      </c>
      <c r="X125" s="58"/>
      <c r="Y125" s="125">
        <f t="shared" si="39"/>
        <v>5.0000000000000001E-4</v>
      </c>
      <c r="Z125" s="125">
        <f t="shared" si="40"/>
        <v>5.0000000000000001E-4</v>
      </c>
      <c r="AA125" s="125">
        <f t="shared" si="41"/>
        <v>4.5844879313707845E-4</v>
      </c>
      <c r="AB125" s="125">
        <f t="shared" si="42"/>
        <v>4.4053195159742925E-4</v>
      </c>
      <c r="AC125" s="125">
        <f t="shared" si="43"/>
        <v>4.2557210544862719E-4</v>
      </c>
      <c r="AD125" s="125">
        <f t="shared" si="44"/>
        <v>4.0759846775860774E-4</v>
      </c>
      <c r="AE125" s="58"/>
      <c r="AF125" s="125">
        <f t="shared" si="45"/>
        <v>5.0000000000000001E-4</v>
      </c>
      <c r="AG125" s="125">
        <f t="shared" si="46"/>
        <v>5.0000000000000001E-4</v>
      </c>
      <c r="AH125" s="125">
        <f t="shared" si="47"/>
        <v>4.5844879313707845E-4</v>
      </c>
      <c r="AI125" s="125">
        <f t="shared" si="48"/>
        <v>4.4053195159742925E-4</v>
      </c>
      <c r="AJ125" s="125">
        <f t="shared" si="49"/>
        <v>4.2557210544862719E-4</v>
      </c>
      <c r="AK125" s="125">
        <f t="shared" si="50"/>
        <v>4.0759846775860774E-4</v>
      </c>
    </row>
  </sheetData>
  <mergeCells count="31">
    <mergeCell ref="J4:J5"/>
    <mergeCell ref="K4:K5"/>
    <mergeCell ref="L4:L5"/>
    <mergeCell ref="M4:M5"/>
    <mergeCell ref="T4:T5"/>
    <mergeCell ref="U4:U5"/>
    <mergeCell ref="V4:V5"/>
    <mergeCell ref="N4:N5"/>
    <mergeCell ref="O4:O5"/>
    <mergeCell ref="P4:P5"/>
    <mergeCell ref="Q4:Q5"/>
    <mergeCell ref="R4:R5"/>
    <mergeCell ref="S4:S5"/>
    <mergeCell ref="F4:F5"/>
    <mergeCell ref="G4:G5"/>
    <mergeCell ref="H4:H5"/>
    <mergeCell ref="I4:I5"/>
    <mergeCell ref="C4:C5"/>
    <mergeCell ref="D4:D5"/>
    <mergeCell ref="E4:E5"/>
    <mergeCell ref="J12:L12"/>
    <mergeCell ref="H13:I13"/>
    <mergeCell ref="K13:L13"/>
    <mergeCell ref="C14:C21"/>
    <mergeCell ref="D14:D21"/>
    <mergeCell ref="F14:F15"/>
    <mergeCell ref="C12:C13"/>
    <mergeCell ref="D12:D13"/>
    <mergeCell ref="E12:E13"/>
    <mergeCell ref="F12:F13"/>
    <mergeCell ref="G12:I12"/>
  </mergeCells>
  <conditionalFormatting sqref="G14:L21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4294967293" verticalDpi="4294967293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>
      <pane xSplit="1" ySplit="2" topLeftCell="B68" activePane="bottomRight" state="frozen"/>
      <selection pane="topRight" activeCell="B1" sqref="B1"/>
      <selection pane="bottomLeft" activeCell="A3" sqref="A3"/>
      <selection pane="bottomRight" activeCell="T32" sqref="T32"/>
    </sheetView>
  </sheetViews>
  <sheetFormatPr defaultRowHeight="15"/>
  <sheetData>
    <row r="1" spans="1:20">
      <c r="A1" s="58"/>
      <c r="B1" s="58" t="s">
        <v>106</v>
      </c>
      <c r="C1" s="109" t="s">
        <v>381</v>
      </c>
      <c r="D1" s="58"/>
      <c r="E1" s="58"/>
      <c r="F1" s="58"/>
      <c r="G1" s="58"/>
      <c r="H1" s="58" t="s">
        <v>364</v>
      </c>
      <c r="I1" s="58"/>
      <c r="J1" s="58"/>
      <c r="K1" s="58"/>
      <c r="L1" s="58"/>
      <c r="M1" s="2"/>
      <c r="N1" s="58" t="s">
        <v>367</v>
      </c>
      <c r="O1" s="58"/>
      <c r="P1" s="58"/>
      <c r="Q1" s="109" t="s">
        <v>381</v>
      </c>
      <c r="R1" s="58"/>
      <c r="S1" s="109" t="s">
        <v>381</v>
      </c>
      <c r="T1" s="114" t="s">
        <v>382</v>
      </c>
    </row>
    <row r="2" spans="1:20">
      <c r="A2" s="1" t="s">
        <v>58</v>
      </c>
      <c r="B2" s="58" t="s">
        <v>258</v>
      </c>
      <c r="C2" s="58" t="s">
        <v>259</v>
      </c>
      <c r="D2" s="58" t="s">
        <v>260</v>
      </c>
      <c r="E2" s="58" t="s">
        <v>48</v>
      </c>
      <c r="F2" s="58" t="s">
        <v>261</v>
      </c>
      <c r="G2" s="58" t="s">
        <v>366</v>
      </c>
      <c r="H2" s="58" t="str">
        <f>B2</f>
        <v>Sedentary</v>
      </c>
      <c r="I2" s="58" t="str">
        <f>C2</f>
        <v>Barely</v>
      </c>
      <c r="J2" s="58" t="str">
        <f>D2</f>
        <v>Somewhat</v>
      </c>
      <c r="K2" s="58" t="str">
        <f>E2</f>
        <v>Active</v>
      </c>
      <c r="L2" s="58" t="str">
        <f>F2</f>
        <v>Highly</v>
      </c>
      <c r="M2" s="2" t="s">
        <v>107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S2" s="58" t="s">
        <v>368</v>
      </c>
      <c r="T2" s="93" t="s">
        <v>380</v>
      </c>
    </row>
    <row r="3" spans="1:20">
      <c r="A3" s="58">
        <v>5</v>
      </c>
      <c r="B3" s="93">
        <f>'Mortal Baseline'!X3*('Uterine Cancer Epi'!$F$27*'Uterine Cancer Epi'!B$70)</f>
        <v>0</v>
      </c>
      <c r="C3" s="93">
        <f>'Mortal Baseline'!Y3*('Uterine Cancer Epi'!$F$27*'Uterine Cancer Epi'!C$70)</f>
        <v>0</v>
      </c>
      <c r="D3" s="93">
        <f>'Mortal Baseline'!Z3*('Uterine Cancer Epi'!$F$27*'Uterine Cancer Epi'!D$70)</f>
        <v>0</v>
      </c>
      <c r="E3" s="93">
        <f>'Mortal Baseline'!AA3*('Uterine Cancer Epi'!$F$27*'Uterine Cancer Epi'!E$70)</f>
        <v>0</v>
      </c>
      <c r="F3" s="93">
        <f>'Mortal Baseline'!AB3*('Uterine Cancer Epi'!$F$27*'Uterine Cancer Epi'!F$70)</f>
        <v>0</v>
      </c>
      <c r="G3" s="93">
        <f>SUM(B3:F3)</f>
        <v>0</v>
      </c>
      <c r="H3" s="2">
        <f>B3/'Mortal Baseline'!X3</f>
        <v>0</v>
      </c>
      <c r="I3" s="2">
        <f>C3/'Mortal Baseline'!Y3</f>
        <v>0</v>
      </c>
      <c r="J3" s="2">
        <f>D3/'Mortal Baseline'!Z3</f>
        <v>0</v>
      </c>
      <c r="K3" s="2">
        <f>E3/'Mortal Baseline'!AA3</f>
        <v>0</v>
      </c>
      <c r="L3" s="2">
        <f>F3/'Mortal Baseline'!AB3</f>
        <v>0</v>
      </c>
      <c r="M3" s="2">
        <f>SUM(B3:F3)/SUM('Mortal Baseline'!X3:AB3)</f>
        <v>0</v>
      </c>
      <c r="N3" s="58">
        <f>B3*'Uterine Cancer Epi'!$I$27</f>
        <v>0</v>
      </c>
      <c r="O3" s="58">
        <f>C3*'Uterine Cancer Epi'!$I$27</f>
        <v>0</v>
      </c>
      <c r="P3" s="58">
        <f>D3*'Uterine Cancer Epi'!$I$27</f>
        <v>0</v>
      </c>
      <c r="Q3" s="58">
        <f>E3*'Uterine Cancer Epi'!$I$27</f>
        <v>0</v>
      </c>
      <c r="R3" s="58">
        <f>F3*'Uterine Cancer Epi'!$I$27</f>
        <v>0</v>
      </c>
      <c r="S3" s="93">
        <f>SUM(N3:R3)</f>
        <v>0</v>
      </c>
      <c r="T3" s="93">
        <f>S3</f>
        <v>0</v>
      </c>
    </row>
    <row r="4" spans="1:20">
      <c r="A4" s="58">
        <v>6</v>
      </c>
      <c r="B4" s="93">
        <f>'Mortal Baseline'!X4*('Uterine Cancer Epi'!$F$27*'Uterine Cancer Epi'!B$70)</f>
        <v>0</v>
      </c>
      <c r="C4" s="93">
        <f>'Mortal Baseline'!Y4*('Uterine Cancer Epi'!$F$27*'Uterine Cancer Epi'!C$70)</f>
        <v>0</v>
      </c>
      <c r="D4" s="93">
        <f>'Mortal Baseline'!Z4*('Uterine Cancer Epi'!$F$27*'Uterine Cancer Epi'!D$70)</f>
        <v>0</v>
      </c>
      <c r="E4" s="93">
        <f>'Mortal Baseline'!AA4*('Uterine Cancer Epi'!$F$27*'Uterine Cancer Epi'!E$70)</f>
        <v>0</v>
      </c>
      <c r="F4" s="93">
        <f>'Mortal Baseline'!AB4*('Uterine Cancer Epi'!$F$27*'Uterine Cancer Epi'!F$70)</f>
        <v>0</v>
      </c>
      <c r="G4" s="93">
        <f t="shared" ref="G4:G67" si="0">SUM(B4:F4)</f>
        <v>0</v>
      </c>
      <c r="H4" s="2">
        <f>B4/'Mortal Baseline'!X4</f>
        <v>0</v>
      </c>
      <c r="I4" s="2">
        <f>C4/'Mortal Baseline'!Y4</f>
        <v>0</v>
      </c>
      <c r="J4" s="2">
        <f>D4/'Mortal Baseline'!Z4</f>
        <v>0</v>
      </c>
      <c r="K4" s="2">
        <f>E4/'Mortal Baseline'!AA4</f>
        <v>0</v>
      </c>
      <c r="L4" s="2">
        <f>F4/'Mortal Baseline'!AB4</f>
        <v>0</v>
      </c>
      <c r="M4" s="2">
        <f>SUM(B4:F4)/SUM('Mortal Baseline'!X4:AB4)</f>
        <v>0</v>
      </c>
      <c r="N4" s="58">
        <f>B4*'Uterine Cancer Epi'!$I$27</f>
        <v>0</v>
      </c>
      <c r="O4" s="58">
        <f>C4*'Uterine Cancer Epi'!$I$27</f>
        <v>0</v>
      </c>
      <c r="P4" s="58">
        <f>D4*'Uterine Cancer Epi'!$I$27</f>
        <v>0</v>
      </c>
      <c r="Q4" s="58">
        <f>E4*'Uterine Cancer Epi'!$I$27</f>
        <v>0</v>
      </c>
      <c r="R4" s="58">
        <f>F4*'Uterine Cancer Epi'!$I$27</f>
        <v>0</v>
      </c>
      <c r="S4" s="93">
        <f t="shared" ref="S4:S16" si="1">SUM(N4:R4)</f>
        <v>0</v>
      </c>
      <c r="T4" s="93">
        <f>T3+S4</f>
        <v>0</v>
      </c>
    </row>
    <row r="5" spans="1:20">
      <c r="A5" s="58">
        <v>7</v>
      </c>
      <c r="B5" s="93">
        <f>'Mortal Baseline'!X5*('Uterine Cancer Epi'!$F$27*'Uterine Cancer Epi'!B$70)</f>
        <v>0</v>
      </c>
      <c r="C5" s="93">
        <f>'Mortal Baseline'!Y5*('Uterine Cancer Epi'!$F$27*'Uterine Cancer Epi'!C$70)</f>
        <v>0</v>
      </c>
      <c r="D5" s="93">
        <f>'Mortal Baseline'!Z5*('Uterine Cancer Epi'!$F$27*'Uterine Cancer Epi'!D$70)</f>
        <v>0</v>
      </c>
      <c r="E5" s="93">
        <f>'Mortal Baseline'!AA5*('Uterine Cancer Epi'!$F$27*'Uterine Cancer Epi'!E$70)</f>
        <v>0</v>
      </c>
      <c r="F5" s="93">
        <f>'Mortal Baseline'!AB5*('Uterine Cancer Epi'!$F$27*'Uterine Cancer Epi'!F$70)</f>
        <v>0</v>
      </c>
      <c r="G5" s="93">
        <f t="shared" si="0"/>
        <v>0</v>
      </c>
      <c r="H5" s="2">
        <f>B5/'Mortal Baseline'!X5</f>
        <v>0</v>
      </c>
      <c r="I5" s="2">
        <f>C5/'Mortal Baseline'!Y5</f>
        <v>0</v>
      </c>
      <c r="J5" s="2">
        <f>D5/'Mortal Baseline'!Z5</f>
        <v>0</v>
      </c>
      <c r="K5" s="2">
        <f>E5/'Mortal Baseline'!AA5</f>
        <v>0</v>
      </c>
      <c r="L5" s="2">
        <f>F5/'Mortal Baseline'!AB5</f>
        <v>0</v>
      </c>
      <c r="M5" s="2">
        <f>SUM(B5:F5)/SUM('Mortal Baseline'!X5:AB5)</f>
        <v>0</v>
      </c>
      <c r="N5" s="58">
        <f>B5*'Uterine Cancer Epi'!$I$27</f>
        <v>0</v>
      </c>
      <c r="O5" s="58">
        <f>C5*'Uterine Cancer Epi'!$I$27</f>
        <v>0</v>
      </c>
      <c r="P5" s="58">
        <f>D5*'Uterine Cancer Epi'!$I$27</f>
        <v>0</v>
      </c>
      <c r="Q5" s="58">
        <f>E5*'Uterine Cancer Epi'!$I$27</f>
        <v>0</v>
      </c>
      <c r="R5" s="58">
        <f>F5*'Uterine Cancer Epi'!$I$27</f>
        <v>0</v>
      </c>
      <c r="S5" s="93">
        <f t="shared" si="1"/>
        <v>0</v>
      </c>
      <c r="T5" s="93">
        <f t="shared" ref="T5:T68" si="2">T4+S5</f>
        <v>0</v>
      </c>
    </row>
    <row r="6" spans="1:20">
      <c r="A6" s="58">
        <v>8</v>
      </c>
      <c r="B6" s="93">
        <f>'Mortal Baseline'!X6*('Uterine Cancer Epi'!$F$27*'Uterine Cancer Epi'!B$70)</f>
        <v>0</v>
      </c>
      <c r="C6" s="93">
        <f>'Mortal Baseline'!Y6*('Uterine Cancer Epi'!$F$27*'Uterine Cancer Epi'!C$70)</f>
        <v>0</v>
      </c>
      <c r="D6" s="93">
        <f>'Mortal Baseline'!Z6*('Uterine Cancer Epi'!$F$27*'Uterine Cancer Epi'!D$70)</f>
        <v>0</v>
      </c>
      <c r="E6" s="93">
        <f>'Mortal Baseline'!AA6*('Uterine Cancer Epi'!$F$27*'Uterine Cancer Epi'!E$70)</f>
        <v>0</v>
      </c>
      <c r="F6" s="93">
        <f>'Mortal Baseline'!AB6*('Uterine Cancer Epi'!$F$27*'Uterine Cancer Epi'!F$70)</f>
        <v>0</v>
      </c>
      <c r="G6" s="93">
        <f t="shared" si="0"/>
        <v>0</v>
      </c>
      <c r="H6" s="2">
        <f>B6/'Mortal Baseline'!X6</f>
        <v>0</v>
      </c>
      <c r="I6" s="2">
        <f>C6/'Mortal Baseline'!Y6</f>
        <v>0</v>
      </c>
      <c r="J6" s="2">
        <f>D6/'Mortal Baseline'!Z6</f>
        <v>0</v>
      </c>
      <c r="K6" s="2">
        <f>E6/'Mortal Baseline'!AA6</f>
        <v>0</v>
      </c>
      <c r="L6" s="2">
        <f>F6/'Mortal Baseline'!AB6</f>
        <v>0</v>
      </c>
      <c r="M6" s="2">
        <f>SUM(B6:F6)/SUM('Mortal Baseline'!X6:AB6)</f>
        <v>0</v>
      </c>
      <c r="N6" s="58">
        <f>B6*'Uterine Cancer Epi'!$I$27</f>
        <v>0</v>
      </c>
      <c r="O6" s="58">
        <f>C6*'Uterine Cancer Epi'!$I$27</f>
        <v>0</v>
      </c>
      <c r="P6" s="58">
        <f>D6*'Uterine Cancer Epi'!$I$27</f>
        <v>0</v>
      </c>
      <c r="Q6" s="58">
        <f>E6*'Uterine Cancer Epi'!$I$27</f>
        <v>0</v>
      </c>
      <c r="R6" s="58">
        <f>F6*'Uterine Cancer Epi'!$I$27</f>
        <v>0</v>
      </c>
      <c r="S6" s="93">
        <f t="shared" si="1"/>
        <v>0</v>
      </c>
      <c r="T6" s="93">
        <f t="shared" si="2"/>
        <v>0</v>
      </c>
    </row>
    <row r="7" spans="1:20">
      <c r="A7" s="58">
        <v>9</v>
      </c>
      <c r="B7" s="93">
        <f>'Mortal Baseline'!X7*('Uterine Cancer Epi'!$F$27*'Uterine Cancer Epi'!B$70)</f>
        <v>0</v>
      </c>
      <c r="C7" s="93">
        <f>'Mortal Baseline'!Y7*('Uterine Cancer Epi'!$F$27*'Uterine Cancer Epi'!C$70)</f>
        <v>0</v>
      </c>
      <c r="D7" s="93">
        <f>'Mortal Baseline'!Z7*('Uterine Cancer Epi'!$F$27*'Uterine Cancer Epi'!D$70)</f>
        <v>0</v>
      </c>
      <c r="E7" s="93">
        <f>'Mortal Baseline'!AA7*('Uterine Cancer Epi'!$F$27*'Uterine Cancer Epi'!E$70)</f>
        <v>0</v>
      </c>
      <c r="F7" s="93">
        <f>'Mortal Baseline'!AB7*('Uterine Cancer Epi'!$F$27*'Uterine Cancer Epi'!F$70)</f>
        <v>0</v>
      </c>
      <c r="G7" s="93">
        <f t="shared" si="0"/>
        <v>0</v>
      </c>
      <c r="H7" s="2">
        <f>B7/'Mortal Baseline'!X7</f>
        <v>0</v>
      </c>
      <c r="I7" s="2">
        <f>C7/'Mortal Baseline'!Y7</f>
        <v>0</v>
      </c>
      <c r="J7" s="2">
        <f>D7/'Mortal Baseline'!Z7</f>
        <v>0</v>
      </c>
      <c r="K7" s="2">
        <f>E7/'Mortal Baseline'!AA7</f>
        <v>0</v>
      </c>
      <c r="L7" s="2">
        <f>F7/'Mortal Baseline'!AB7</f>
        <v>0</v>
      </c>
      <c r="M7" s="2">
        <f>SUM(B7:F7)/SUM('Mortal Baseline'!X7:AB7)</f>
        <v>0</v>
      </c>
      <c r="N7" s="58">
        <f>B7*'Uterine Cancer Epi'!$I$27</f>
        <v>0</v>
      </c>
      <c r="O7" s="58">
        <f>C7*'Uterine Cancer Epi'!$I$27</f>
        <v>0</v>
      </c>
      <c r="P7" s="58">
        <f>D7*'Uterine Cancer Epi'!$I$27</f>
        <v>0</v>
      </c>
      <c r="Q7" s="58">
        <f>E7*'Uterine Cancer Epi'!$I$27</f>
        <v>0</v>
      </c>
      <c r="R7" s="58">
        <f>F7*'Uterine Cancer Epi'!$I$27</f>
        <v>0</v>
      </c>
      <c r="S7" s="93">
        <f t="shared" si="1"/>
        <v>0</v>
      </c>
      <c r="T7" s="93">
        <f t="shared" si="2"/>
        <v>0</v>
      </c>
    </row>
    <row r="8" spans="1:20">
      <c r="A8" s="58">
        <v>10</v>
      </c>
      <c r="B8" s="93">
        <f>'Mortal Baseline'!X8*('Uterine Cancer Epi'!$F$28*'Uterine Cancer Epi'!B$70)</f>
        <v>0</v>
      </c>
      <c r="C8" s="93">
        <f>'Mortal Baseline'!Y8*('Uterine Cancer Epi'!$F$28*'Uterine Cancer Epi'!C$70)</f>
        <v>0</v>
      </c>
      <c r="D8" s="93">
        <f>'Mortal Baseline'!Z8*('Uterine Cancer Epi'!$F$28*'Uterine Cancer Epi'!D$70)</f>
        <v>0</v>
      </c>
      <c r="E8" s="93">
        <f>'Mortal Baseline'!AA8*('Uterine Cancer Epi'!$F$28*'Uterine Cancer Epi'!E$70)</f>
        <v>0</v>
      </c>
      <c r="F8" s="93">
        <f>'Mortal Baseline'!AB8*('Uterine Cancer Epi'!$F$28*'Uterine Cancer Epi'!F$70)</f>
        <v>0</v>
      </c>
      <c r="G8" s="93">
        <f t="shared" si="0"/>
        <v>0</v>
      </c>
      <c r="H8" s="2">
        <f>B8/'Mortal Baseline'!X8</f>
        <v>0</v>
      </c>
      <c r="I8" s="2">
        <f>C8/'Mortal Baseline'!Y8</f>
        <v>0</v>
      </c>
      <c r="J8" s="2">
        <f>D8/'Mortal Baseline'!Z8</f>
        <v>0</v>
      </c>
      <c r="K8" s="2">
        <f>E8/'Mortal Baseline'!AA8</f>
        <v>0</v>
      </c>
      <c r="L8" s="2">
        <f>F8/'Mortal Baseline'!AB8</f>
        <v>0</v>
      </c>
      <c r="M8" s="2">
        <f>SUM(B8:F8)/SUM('Mortal Baseline'!X8:AB8)</f>
        <v>0</v>
      </c>
      <c r="N8" s="58">
        <f>B8*'Uterine Cancer Epi'!$I$28</f>
        <v>0</v>
      </c>
      <c r="O8" s="58">
        <f>C8*'Uterine Cancer Epi'!$I$28</f>
        <v>0</v>
      </c>
      <c r="P8" s="58">
        <f>D8*'Uterine Cancer Epi'!$I$28</f>
        <v>0</v>
      </c>
      <c r="Q8" s="58">
        <f>E8*'Uterine Cancer Epi'!$I$28</f>
        <v>0</v>
      </c>
      <c r="R8" s="58">
        <f>F8*'Uterine Cancer Epi'!$I$28</f>
        <v>0</v>
      </c>
      <c r="S8" s="93">
        <f t="shared" si="1"/>
        <v>0</v>
      </c>
      <c r="T8" s="93">
        <f t="shared" si="2"/>
        <v>0</v>
      </c>
    </row>
    <row r="9" spans="1:20">
      <c r="A9" s="58">
        <v>11</v>
      </c>
      <c r="B9" s="93">
        <f>'Mortal Baseline'!X9*('Uterine Cancer Epi'!$F$28*'Uterine Cancer Epi'!B$70)</f>
        <v>0</v>
      </c>
      <c r="C9" s="93">
        <f>'Mortal Baseline'!Y9*('Uterine Cancer Epi'!$F$28*'Uterine Cancer Epi'!C$70)</f>
        <v>0</v>
      </c>
      <c r="D9" s="93">
        <f>'Mortal Baseline'!Z9*('Uterine Cancer Epi'!$F$28*'Uterine Cancer Epi'!D$70)</f>
        <v>0</v>
      </c>
      <c r="E9" s="93">
        <f>'Mortal Baseline'!AA9*('Uterine Cancer Epi'!$F$28*'Uterine Cancer Epi'!E$70)</f>
        <v>0</v>
      </c>
      <c r="F9" s="93">
        <f>'Mortal Baseline'!AB9*('Uterine Cancer Epi'!$F$28*'Uterine Cancer Epi'!F$70)</f>
        <v>0</v>
      </c>
      <c r="G9" s="93">
        <f t="shared" si="0"/>
        <v>0</v>
      </c>
      <c r="H9" s="2">
        <f>B9/'Mortal Baseline'!X9</f>
        <v>0</v>
      </c>
      <c r="I9" s="2">
        <f>C9/'Mortal Baseline'!Y9</f>
        <v>0</v>
      </c>
      <c r="J9" s="2">
        <f>D9/'Mortal Baseline'!Z9</f>
        <v>0</v>
      </c>
      <c r="K9" s="2">
        <f>E9/'Mortal Baseline'!AA9</f>
        <v>0</v>
      </c>
      <c r="L9" s="2">
        <f>F9/'Mortal Baseline'!AB9</f>
        <v>0</v>
      </c>
      <c r="M9" s="2">
        <f>SUM(B9:F9)/SUM('Mortal Baseline'!X9:AB9)</f>
        <v>0</v>
      </c>
      <c r="N9" s="58">
        <f>B9*'Uterine Cancer Epi'!$I$28</f>
        <v>0</v>
      </c>
      <c r="O9" s="58">
        <f>C9*'Uterine Cancer Epi'!$I$28</f>
        <v>0</v>
      </c>
      <c r="P9" s="58">
        <f>D9*'Uterine Cancer Epi'!$I$28</f>
        <v>0</v>
      </c>
      <c r="Q9" s="58">
        <f>E9*'Uterine Cancer Epi'!$I$28</f>
        <v>0</v>
      </c>
      <c r="R9" s="58">
        <f>F9*'Uterine Cancer Epi'!$I$28</f>
        <v>0</v>
      </c>
      <c r="S9" s="93">
        <f t="shared" si="1"/>
        <v>0</v>
      </c>
      <c r="T9" s="93">
        <f t="shared" si="2"/>
        <v>0</v>
      </c>
    </row>
    <row r="10" spans="1:20">
      <c r="A10" s="58">
        <v>12</v>
      </c>
      <c r="B10" s="93">
        <f>'Mortal Baseline'!X10*('Uterine Cancer Epi'!$F$28*'Uterine Cancer Epi'!B$70)</f>
        <v>0</v>
      </c>
      <c r="C10" s="93">
        <f>'Mortal Baseline'!Y10*('Uterine Cancer Epi'!$F$28*'Uterine Cancer Epi'!C$70)</f>
        <v>0</v>
      </c>
      <c r="D10" s="93">
        <f>'Mortal Baseline'!Z10*('Uterine Cancer Epi'!$F$28*'Uterine Cancer Epi'!D$70)</f>
        <v>0</v>
      </c>
      <c r="E10" s="93">
        <f>'Mortal Baseline'!AA10*('Uterine Cancer Epi'!$F$28*'Uterine Cancer Epi'!E$70)</f>
        <v>0</v>
      </c>
      <c r="F10" s="93">
        <f>'Mortal Baseline'!AB10*('Uterine Cancer Epi'!$F$28*'Uterine Cancer Epi'!F$70)</f>
        <v>0</v>
      </c>
      <c r="G10" s="93">
        <f t="shared" si="0"/>
        <v>0</v>
      </c>
      <c r="H10" s="2">
        <f>B10/'Mortal Baseline'!X10</f>
        <v>0</v>
      </c>
      <c r="I10" s="2">
        <f>C10/'Mortal Baseline'!Y10</f>
        <v>0</v>
      </c>
      <c r="J10" s="2">
        <f>D10/'Mortal Baseline'!Z10</f>
        <v>0</v>
      </c>
      <c r="K10" s="2">
        <f>E10/'Mortal Baseline'!AA10</f>
        <v>0</v>
      </c>
      <c r="L10" s="2">
        <f>F10/'Mortal Baseline'!AB10</f>
        <v>0</v>
      </c>
      <c r="M10" s="2">
        <f>SUM(B10:F10)/SUM('Mortal Baseline'!X10:AB10)</f>
        <v>0</v>
      </c>
      <c r="N10" s="58">
        <f>B10*'Uterine Cancer Epi'!$I$28</f>
        <v>0</v>
      </c>
      <c r="O10" s="58">
        <f>C10*'Uterine Cancer Epi'!$I$28</f>
        <v>0</v>
      </c>
      <c r="P10" s="58">
        <f>D10*'Uterine Cancer Epi'!$I$28</f>
        <v>0</v>
      </c>
      <c r="Q10" s="58">
        <f>E10*'Uterine Cancer Epi'!$I$28</f>
        <v>0</v>
      </c>
      <c r="R10" s="58">
        <f>F10*'Uterine Cancer Epi'!$I$28</f>
        <v>0</v>
      </c>
      <c r="S10" s="93">
        <f t="shared" si="1"/>
        <v>0</v>
      </c>
      <c r="T10" s="93">
        <f t="shared" si="2"/>
        <v>0</v>
      </c>
    </row>
    <row r="11" spans="1:20">
      <c r="A11" s="58">
        <v>13</v>
      </c>
      <c r="B11" s="93">
        <f>'Mortal Baseline'!X11*('Uterine Cancer Epi'!$F$28*'Uterine Cancer Epi'!B$70)</f>
        <v>0</v>
      </c>
      <c r="C11" s="93">
        <f>'Mortal Baseline'!Y11*('Uterine Cancer Epi'!$F$28*'Uterine Cancer Epi'!C$70)</f>
        <v>0</v>
      </c>
      <c r="D11" s="93">
        <f>'Mortal Baseline'!Z11*('Uterine Cancer Epi'!$F$28*'Uterine Cancer Epi'!D$70)</f>
        <v>0</v>
      </c>
      <c r="E11" s="93">
        <f>'Mortal Baseline'!AA11*('Uterine Cancer Epi'!$F$28*'Uterine Cancer Epi'!E$70)</f>
        <v>0</v>
      </c>
      <c r="F11" s="93">
        <f>'Mortal Baseline'!AB11*('Uterine Cancer Epi'!$F$28*'Uterine Cancer Epi'!F$70)</f>
        <v>0</v>
      </c>
      <c r="G11" s="93">
        <f t="shared" si="0"/>
        <v>0</v>
      </c>
      <c r="H11" s="2">
        <f>B11/'Mortal Baseline'!X11</f>
        <v>0</v>
      </c>
      <c r="I11" s="2">
        <f>C11/'Mortal Baseline'!Y11</f>
        <v>0</v>
      </c>
      <c r="J11" s="2">
        <f>D11/'Mortal Baseline'!Z11</f>
        <v>0</v>
      </c>
      <c r="K11" s="2">
        <f>E11/'Mortal Baseline'!AA11</f>
        <v>0</v>
      </c>
      <c r="L11" s="2">
        <f>F11/'Mortal Baseline'!AB11</f>
        <v>0</v>
      </c>
      <c r="M11" s="2">
        <f>SUM(B11:F11)/SUM('Mortal Baseline'!X11:AB11)</f>
        <v>0</v>
      </c>
      <c r="N11" s="58">
        <f>B11*'Uterine Cancer Epi'!$I$28</f>
        <v>0</v>
      </c>
      <c r="O11" s="58">
        <f>C11*'Uterine Cancer Epi'!$I$28</f>
        <v>0</v>
      </c>
      <c r="P11" s="58">
        <f>D11*'Uterine Cancer Epi'!$I$28</f>
        <v>0</v>
      </c>
      <c r="Q11" s="58">
        <f>E11*'Uterine Cancer Epi'!$I$28</f>
        <v>0</v>
      </c>
      <c r="R11" s="58">
        <f>F11*'Uterine Cancer Epi'!$I$28</f>
        <v>0</v>
      </c>
      <c r="S11" s="93">
        <f t="shared" si="1"/>
        <v>0</v>
      </c>
      <c r="T11" s="93">
        <f t="shared" si="2"/>
        <v>0</v>
      </c>
    </row>
    <row r="12" spans="1:20">
      <c r="A12" s="58">
        <v>14</v>
      </c>
      <c r="B12" s="93">
        <f>'Mortal Baseline'!X12*('Uterine Cancer Epi'!$F$28*'Uterine Cancer Epi'!B$70)</f>
        <v>0</v>
      </c>
      <c r="C12" s="93">
        <f>'Mortal Baseline'!Y12*('Uterine Cancer Epi'!$F$28*'Uterine Cancer Epi'!C$70)</f>
        <v>0</v>
      </c>
      <c r="D12" s="93">
        <f>'Mortal Baseline'!Z12*('Uterine Cancer Epi'!$F$28*'Uterine Cancer Epi'!D$70)</f>
        <v>0</v>
      </c>
      <c r="E12" s="93">
        <f>'Mortal Baseline'!AA12*('Uterine Cancer Epi'!$F$28*'Uterine Cancer Epi'!E$70)</f>
        <v>0</v>
      </c>
      <c r="F12" s="93">
        <f>'Mortal Baseline'!AB12*('Uterine Cancer Epi'!$F$28*'Uterine Cancer Epi'!F$70)</f>
        <v>0</v>
      </c>
      <c r="G12" s="93">
        <f t="shared" si="0"/>
        <v>0</v>
      </c>
      <c r="H12" s="2">
        <f>B12/'Mortal Baseline'!X12</f>
        <v>0</v>
      </c>
      <c r="I12" s="2">
        <f>C12/'Mortal Baseline'!Y12</f>
        <v>0</v>
      </c>
      <c r="J12" s="2">
        <f>D12/'Mortal Baseline'!Z12</f>
        <v>0</v>
      </c>
      <c r="K12" s="2">
        <f>E12/'Mortal Baseline'!AA12</f>
        <v>0</v>
      </c>
      <c r="L12" s="2">
        <f>F12/'Mortal Baseline'!AB12</f>
        <v>0</v>
      </c>
      <c r="M12" s="2">
        <f>SUM(B12:F12)/SUM('Mortal Baseline'!X12:AB12)</f>
        <v>0</v>
      </c>
      <c r="N12" s="58">
        <f>B12*'Uterine Cancer Epi'!$I$28</f>
        <v>0</v>
      </c>
      <c r="O12" s="58">
        <f>C12*'Uterine Cancer Epi'!$I$28</f>
        <v>0</v>
      </c>
      <c r="P12" s="58">
        <f>D12*'Uterine Cancer Epi'!$I$28</f>
        <v>0</v>
      </c>
      <c r="Q12" s="58">
        <f>E12*'Uterine Cancer Epi'!$I$28</f>
        <v>0</v>
      </c>
      <c r="R12" s="58">
        <f>F12*'Uterine Cancer Epi'!$I$28</f>
        <v>0</v>
      </c>
      <c r="S12" s="93">
        <f t="shared" si="1"/>
        <v>0</v>
      </c>
      <c r="T12" s="93">
        <f t="shared" si="2"/>
        <v>0</v>
      </c>
    </row>
    <row r="13" spans="1:20">
      <c r="A13" s="58">
        <v>15</v>
      </c>
      <c r="B13" s="93">
        <f>'Mortal Baseline'!X13*('Uterine Cancer Epi'!$F$29*'Uterine Cancer Epi'!B$70)</f>
        <v>0</v>
      </c>
      <c r="C13" s="93">
        <f>'Mortal Baseline'!Y13*('Uterine Cancer Epi'!$F$29*'Uterine Cancer Epi'!C$70)</f>
        <v>0</v>
      </c>
      <c r="D13" s="93">
        <f>'Mortal Baseline'!Z13*('Uterine Cancer Epi'!$F$29*'Uterine Cancer Epi'!D$70)</f>
        <v>0</v>
      </c>
      <c r="E13" s="93">
        <f>'Mortal Baseline'!AA13*('Uterine Cancer Epi'!$F$29*'Uterine Cancer Epi'!E$70)</f>
        <v>0</v>
      </c>
      <c r="F13" s="93">
        <f>'Mortal Baseline'!AB13*('Uterine Cancer Epi'!$F$29*'Uterine Cancer Epi'!F$70)</f>
        <v>0</v>
      </c>
      <c r="G13" s="93">
        <f t="shared" si="0"/>
        <v>0</v>
      </c>
      <c r="H13" s="2">
        <f>B13/'Mortal Baseline'!X13</f>
        <v>0</v>
      </c>
      <c r="I13" s="2">
        <f>C13/'Mortal Baseline'!Y13</f>
        <v>0</v>
      </c>
      <c r="J13" s="2">
        <f>D13/'Mortal Baseline'!Z13</f>
        <v>0</v>
      </c>
      <c r="K13" s="2">
        <f>E13/'Mortal Baseline'!AA13</f>
        <v>0</v>
      </c>
      <c r="L13" s="2">
        <f>F13/'Mortal Baseline'!AB13</f>
        <v>0</v>
      </c>
      <c r="M13" s="2">
        <f>SUM(B13:F13)/SUM('Mortal Baseline'!X13:AB13)</f>
        <v>0</v>
      </c>
      <c r="N13" s="58">
        <f>B13*'Uterine Cancer Epi'!$I$29</f>
        <v>0</v>
      </c>
      <c r="O13" s="58">
        <f>C13*'Uterine Cancer Epi'!$I$29</f>
        <v>0</v>
      </c>
      <c r="P13" s="58">
        <f>D13*'Uterine Cancer Epi'!$I$29</f>
        <v>0</v>
      </c>
      <c r="Q13" s="58">
        <f>E13*'Uterine Cancer Epi'!$I$29</f>
        <v>0</v>
      </c>
      <c r="R13" s="58">
        <f>F13*'Uterine Cancer Epi'!$I$29</f>
        <v>0</v>
      </c>
      <c r="S13" s="93">
        <f t="shared" si="1"/>
        <v>0</v>
      </c>
      <c r="T13" s="93">
        <f t="shared" si="2"/>
        <v>0</v>
      </c>
    </row>
    <row r="14" spans="1:20">
      <c r="A14" s="58">
        <v>16</v>
      </c>
      <c r="B14" s="93">
        <f>'Mortal Baseline'!X14*('Uterine Cancer Epi'!$F$29*'Uterine Cancer Epi'!B$70)</f>
        <v>0</v>
      </c>
      <c r="C14" s="93">
        <f>'Mortal Baseline'!Y14*('Uterine Cancer Epi'!$F$29*'Uterine Cancer Epi'!C$70)</f>
        <v>0</v>
      </c>
      <c r="D14" s="93">
        <f>'Mortal Baseline'!Z14*('Uterine Cancer Epi'!$F$29*'Uterine Cancer Epi'!D$70)</f>
        <v>0</v>
      </c>
      <c r="E14" s="93">
        <f>'Mortal Baseline'!AA14*('Uterine Cancer Epi'!$F$29*'Uterine Cancer Epi'!E$70)</f>
        <v>0</v>
      </c>
      <c r="F14" s="93">
        <f>'Mortal Baseline'!AB14*('Uterine Cancer Epi'!$F$29*'Uterine Cancer Epi'!F$70)</f>
        <v>0</v>
      </c>
      <c r="G14" s="93">
        <f t="shared" si="0"/>
        <v>0</v>
      </c>
      <c r="H14" s="2">
        <f>B14/'Mortal Baseline'!X14</f>
        <v>0</v>
      </c>
      <c r="I14" s="2">
        <f>C14/'Mortal Baseline'!Y14</f>
        <v>0</v>
      </c>
      <c r="J14" s="2">
        <f>D14/'Mortal Baseline'!Z14</f>
        <v>0</v>
      </c>
      <c r="K14" s="2">
        <f>E14/'Mortal Baseline'!AA14</f>
        <v>0</v>
      </c>
      <c r="L14" s="2">
        <f>F14/'Mortal Baseline'!AB14</f>
        <v>0</v>
      </c>
      <c r="M14" s="2">
        <f>SUM(B14:F14)/SUM('Mortal Baseline'!X14:AB14)</f>
        <v>0</v>
      </c>
      <c r="N14" s="58">
        <f>B14*'Uterine Cancer Epi'!$I$29</f>
        <v>0</v>
      </c>
      <c r="O14" s="58">
        <f>C14*'Uterine Cancer Epi'!$I$29</f>
        <v>0</v>
      </c>
      <c r="P14" s="58">
        <f>D14*'Uterine Cancer Epi'!$I$29</f>
        <v>0</v>
      </c>
      <c r="Q14" s="58">
        <f>E14*'Uterine Cancer Epi'!$I$29</f>
        <v>0</v>
      </c>
      <c r="R14" s="58">
        <f>F14*'Uterine Cancer Epi'!$I$29</f>
        <v>0</v>
      </c>
      <c r="S14" s="93">
        <f t="shared" si="1"/>
        <v>0</v>
      </c>
      <c r="T14" s="93">
        <f t="shared" si="2"/>
        <v>0</v>
      </c>
    </row>
    <row r="15" spans="1:20">
      <c r="A15" s="58">
        <v>17</v>
      </c>
      <c r="B15" s="93">
        <f>'Mortal Baseline'!X15*('Uterine Cancer Epi'!$F$29*'Uterine Cancer Epi'!B$70)</f>
        <v>0</v>
      </c>
      <c r="C15" s="93">
        <f>'Mortal Baseline'!Y15*('Uterine Cancer Epi'!$F$29*'Uterine Cancer Epi'!C$70)</f>
        <v>0</v>
      </c>
      <c r="D15" s="93">
        <f>'Mortal Baseline'!Z15*('Uterine Cancer Epi'!$F$29*'Uterine Cancer Epi'!D$70)</f>
        <v>0</v>
      </c>
      <c r="E15" s="93">
        <f>'Mortal Baseline'!AA15*('Uterine Cancer Epi'!$F$29*'Uterine Cancer Epi'!E$70)</f>
        <v>0</v>
      </c>
      <c r="F15" s="93">
        <f>'Mortal Baseline'!AB15*('Uterine Cancer Epi'!$F$29*'Uterine Cancer Epi'!F$70)</f>
        <v>0</v>
      </c>
      <c r="G15" s="93">
        <f t="shared" si="0"/>
        <v>0</v>
      </c>
      <c r="H15" s="2">
        <f>B15/'Mortal Baseline'!X15</f>
        <v>0</v>
      </c>
      <c r="I15" s="2">
        <f>C15/'Mortal Baseline'!Y15</f>
        <v>0</v>
      </c>
      <c r="J15" s="2">
        <f>D15/'Mortal Baseline'!Z15</f>
        <v>0</v>
      </c>
      <c r="K15" s="2">
        <f>E15/'Mortal Baseline'!AA15</f>
        <v>0</v>
      </c>
      <c r="L15" s="2">
        <f>F15/'Mortal Baseline'!AB15</f>
        <v>0</v>
      </c>
      <c r="M15" s="2">
        <f>SUM(B15:F15)/SUM('Mortal Baseline'!X15:AB15)</f>
        <v>0</v>
      </c>
      <c r="N15" s="58">
        <f>B15*'Uterine Cancer Epi'!$I$29</f>
        <v>0</v>
      </c>
      <c r="O15" s="58">
        <f>C15*'Uterine Cancer Epi'!$I$29</f>
        <v>0</v>
      </c>
      <c r="P15" s="58">
        <f>D15*'Uterine Cancer Epi'!$I$29</f>
        <v>0</v>
      </c>
      <c r="Q15" s="58">
        <f>E15*'Uterine Cancer Epi'!$I$29</f>
        <v>0</v>
      </c>
      <c r="R15" s="58">
        <f>F15*'Uterine Cancer Epi'!$I$29</f>
        <v>0</v>
      </c>
      <c r="S15" s="93">
        <f t="shared" si="1"/>
        <v>0</v>
      </c>
      <c r="T15" s="93">
        <f t="shared" si="2"/>
        <v>0</v>
      </c>
    </row>
    <row r="16" spans="1:20">
      <c r="A16" s="58">
        <v>18</v>
      </c>
      <c r="B16" s="93">
        <f>'Mortal Baseline'!X16*('Uterine Cancer Epi'!$F$29*'Uterine Cancer Epi'!B$70)</f>
        <v>0</v>
      </c>
      <c r="C16" s="93">
        <f>'Mortal Baseline'!Y16*('Uterine Cancer Epi'!$F$29*'Uterine Cancer Epi'!C$70)</f>
        <v>0</v>
      </c>
      <c r="D16" s="93">
        <f>'Mortal Baseline'!Z16*('Uterine Cancer Epi'!$F$29*'Uterine Cancer Epi'!D$70)</f>
        <v>0</v>
      </c>
      <c r="E16" s="93">
        <f>'Mortal Baseline'!AA16*('Uterine Cancer Epi'!$F$29*'Uterine Cancer Epi'!E$70)</f>
        <v>0</v>
      </c>
      <c r="F16" s="93">
        <f>'Mortal Baseline'!AB16*('Uterine Cancer Epi'!$F$29*'Uterine Cancer Epi'!F$70)</f>
        <v>0</v>
      </c>
      <c r="G16" s="93">
        <f t="shared" si="0"/>
        <v>0</v>
      </c>
      <c r="H16" s="2">
        <f>B16/'Mortal Baseline'!X16</f>
        <v>0</v>
      </c>
      <c r="I16" s="2">
        <f>C16/'Mortal Baseline'!Y16</f>
        <v>0</v>
      </c>
      <c r="J16" s="2">
        <f>D16/'Mortal Baseline'!Z16</f>
        <v>0</v>
      </c>
      <c r="K16" s="2">
        <f>E16/'Mortal Baseline'!AA16</f>
        <v>0</v>
      </c>
      <c r="L16" s="2">
        <f>F16/'Mortal Baseline'!AB16</f>
        <v>0</v>
      </c>
      <c r="M16" s="2">
        <f>SUM(B16:F16)/SUM('Mortal Baseline'!X16:AB16)</f>
        <v>0</v>
      </c>
      <c r="N16" s="58">
        <f>B16*'Uterine Cancer Epi'!$I$29</f>
        <v>0</v>
      </c>
      <c r="O16" s="58">
        <f>C16*'Uterine Cancer Epi'!$I$29</f>
        <v>0</v>
      </c>
      <c r="P16" s="58">
        <f>D16*'Uterine Cancer Epi'!$I$29</f>
        <v>0</v>
      </c>
      <c r="Q16" s="58">
        <f>E16*'Uterine Cancer Epi'!$I$29</f>
        <v>0</v>
      </c>
      <c r="R16" s="58">
        <f>F16*'Uterine Cancer Epi'!$I$29</f>
        <v>0</v>
      </c>
      <c r="S16" s="93">
        <f t="shared" si="1"/>
        <v>0</v>
      </c>
      <c r="T16" s="93">
        <f t="shared" si="2"/>
        <v>0</v>
      </c>
    </row>
    <row r="17" spans="1:20">
      <c r="A17" s="58">
        <v>19</v>
      </c>
      <c r="B17" s="93">
        <f>'Mortal Baseline'!X17*('Uterine Cancer Epi'!$F$29*'Uterine Cancer Epi'!B$70)</f>
        <v>0</v>
      </c>
      <c r="C17" s="93">
        <f>'Mortal Baseline'!Y17*('Uterine Cancer Epi'!$F$29*'Uterine Cancer Epi'!C$70)</f>
        <v>0</v>
      </c>
      <c r="D17" s="93">
        <f>'Mortal Baseline'!Z17*('Uterine Cancer Epi'!$F$29*'Uterine Cancer Epi'!D$70)</f>
        <v>0</v>
      </c>
      <c r="E17" s="93">
        <f>'Mortal Baseline'!AA17*('Uterine Cancer Epi'!$F$29*'Uterine Cancer Epi'!E$70)</f>
        <v>0</v>
      </c>
      <c r="F17" s="93">
        <f>'Mortal Baseline'!AB17*('Uterine Cancer Epi'!$F$29*'Uterine Cancer Epi'!F$70)</f>
        <v>0</v>
      </c>
      <c r="G17" s="93">
        <f t="shared" si="0"/>
        <v>0</v>
      </c>
      <c r="H17" s="2">
        <f>B17/'Mortal Baseline'!X17</f>
        <v>0</v>
      </c>
      <c r="I17" s="2">
        <f>C17/'Mortal Baseline'!Y17</f>
        <v>0</v>
      </c>
      <c r="J17" s="2">
        <f>D17/'Mortal Baseline'!Z17</f>
        <v>0</v>
      </c>
      <c r="K17" s="2">
        <f>E17/'Mortal Baseline'!AA17</f>
        <v>0</v>
      </c>
      <c r="L17" s="2">
        <f>F17/'Mortal Baseline'!AB17</f>
        <v>0</v>
      </c>
      <c r="M17" s="2">
        <f>SUM(B17:F17)/SUM('Mortal Baseline'!X17:AB17)</f>
        <v>0</v>
      </c>
      <c r="N17" s="58">
        <f>B17*'Uterine Cancer Epi'!$I$29</f>
        <v>0</v>
      </c>
      <c r="O17" s="58">
        <f>C17*'Uterine Cancer Epi'!$I$29</f>
        <v>0</v>
      </c>
      <c r="P17" s="58">
        <f>D17*'Uterine Cancer Epi'!$I$29</f>
        <v>0</v>
      </c>
      <c r="Q17" s="58">
        <f>E17*'Uterine Cancer Epi'!$I$29</f>
        <v>0</v>
      </c>
      <c r="R17" s="58">
        <f>F17*'Uterine Cancer Epi'!$I$29</f>
        <v>0</v>
      </c>
      <c r="S17" s="93">
        <f>SUM(N17:R17)</f>
        <v>0</v>
      </c>
      <c r="T17" s="93">
        <f t="shared" si="2"/>
        <v>0</v>
      </c>
    </row>
    <row r="18" spans="1:20">
      <c r="A18" s="58">
        <v>20</v>
      </c>
      <c r="B18" s="93">
        <f>'Mortal Baseline'!X18*('Uterine Cancer Epi'!$F$30*'Uterine Cancer Epi'!B$70)</f>
        <v>0</v>
      </c>
      <c r="C18" s="93">
        <f>'Mortal Baseline'!Y18*('Uterine Cancer Epi'!$F$30*'Uterine Cancer Epi'!C$70)</f>
        <v>0</v>
      </c>
      <c r="D18" s="93">
        <f>'Mortal Baseline'!Z18*('Uterine Cancer Epi'!$F$30*'Uterine Cancer Epi'!D$70)</f>
        <v>0</v>
      </c>
      <c r="E18" s="93">
        <f>'Mortal Baseline'!AA18*('Uterine Cancer Epi'!$F$30*'Uterine Cancer Epi'!E$70)</f>
        <v>0</v>
      </c>
      <c r="F18" s="93">
        <f>'Mortal Baseline'!AB18*('Uterine Cancer Epi'!$F$30*'Uterine Cancer Epi'!F$70)</f>
        <v>0</v>
      </c>
      <c r="G18" s="93">
        <f t="shared" si="0"/>
        <v>0</v>
      </c>
      <c r="H18" s="2">
        <f>B18/'Mortal Baseline'!X18</f>
        <v>0</v>
      </c>
      <c r="I18" s="2">
        <f>C18/'Mortal Baseline'!Y18</f>
        <v>0</v>
      </c>
      <c r="J18" s="2">
        <f>D18/'Mortal Baseline'!Z18</f>
        <v>0</v>
      </c>
      <c r="K18" s="2">
        <f>E18/'Mortal Baseline'!AA18</f>
        <v>0</v>
      </c>
      <c r="L18" s="2">
        <f>F18/'Mortal Baseline'!AB18</f>
        <v>0</v>
      </c>
      <c r="M18" s="2">
        <f>SUM(B18:F18)/SUM('Mortal Baseline'!X18:AB18)</f>
        <v>0</v>
      </c>
      <c r="N18" s="58">
        <f>B18*'Uterine Cancer Epi'!$I$30</f>
        <v>0</v>
      </c>
      <c r="O18" s="58">
        <f>C18*'Uterine Cancer Epi'!$I$30</f>
        <v>0</v>
      </c>
      <c r="P18" s="58">
        <f>D18*'Uterine Cancer Epi'!$I$30</f>
        <v>0</v>
      </c>
      <c r="Q18" s="58">
        <f>E18*'Uterine Cancer Epi'!$I$30</f>
        <v>0</v>
      </c>
      <c r="R18" s="58">
        <f>F18*'Uterine Cancer Epi'!$I$30</f>
        <v>0</v>
      </c>
      <c r="S18" s="93">
        <f t="shared" ref="S18:S81" si="3">SUM(N18:R18)</f>
        <v>0</v>
      </c>
      <c r="T18" s="93">
        <f t="shared" si="2"/>
        <v>0</v>
      </c>
    </row>
    <row r="19" spans="1:20">
      <c r="A19" s="58">
        <v>21</v>
      </c>
      <c r="B19" s="93">
        <f>'Mortal Baseline'!X19*('Uterine Cancer Epi'!$F$30*'Uterine Cancer Epi'!B$70)</f>
        <v>0</v>
      </c>
      <c r="C19" s="93">
        <f>'Mortal Baseline'!Y19*('Uterine Cancer Epi'!$F$30*'Uterine Cancer Epi'!C$70)</f>
        <v>0</v>
      </c>
      <c r="D19" s="93">
        <f>'Mortal Baseline'!Z19*('Uterine Cancer Epi'!$F$30*'Uterine Cancer Epi'!D$70)</f>
        <v>0</v>
      </c>
      <c r="E19" s="93">
        <f>'Mortal Baseline'!AA19*('Uterine Cancer Epi'!$F$30*'Uterine Cancer Epi'!E$70)</f>
        <v>0</v>
      </c>
      <c r="F19" s="93">
        <f>'Mortal Baseline'!AB19*('Uterine Cancer Epi'!$F$30*'Uterine Cancer Epi'!F$70)</f>
        <v>0</v>
      </c>
      <c r="G19" s="93">
        <f t="shared" si="0"/>
        <v>0</v>
      </c>
      <c r="H19" s="2">
        <f>B19/'Mortal Baseline'!X19</f>
        <v>0</v>
      </c>
      <c r="I19" s="2">
        <f>C19/'Mortal Baseline'!Y19</f>
        <v>0</v>
      </c>
      <c r="J19" s="2">
        <f>D19/'Mortal Baseline'!Z19</f>
        <v>0</v>
      </c>
      <c r="K19" s="2">
        <f>E19/'Mortal Baseline'!AA19</f>
        <v>0</v>
      </c>
      <c r="L19" s="2">
        <f>F19/'Mortal Baseline'!AB19</f>
        <v>0</v>
      </c>
      <c r="M19" s="2">
        <f>SUM(B19:F19)/SUM('Mortal Baseline'!X19:AB19)</f>
        <v>0</v>
      </c>
      <c r="N19" s="58">
        <f>B19*'Uterine Cancer Epi'!$I$30</f>
        <v>0</v>
      </c>
      <c r="O19" s="58">
        <f>C19*'Uterine Cancer Epi'!$I$30</f>
        <v>0</v>
      </c>
      <c r="P19" s="58">
        <f>D19*'Uterine Cancer Epi'!$I$30</f>
        <v>0</v>
      </c>
      <c r="Q19" s="58">
        <f>E19*'Uterine Cancer Epi'!$I$30</f>
        <v>0</v>
      </c>
      <c r="R19" s="58">
        <f>F19*'Uterine Cancer Epi'!$I$30</f>
        <v>0</v>
      </c>
      <c r="S19" s="93">
        <f t="shared" si="3"/>
        <v>0</v>
      </c>
      <c r="T19" s="93">
        <f t="shared" si="2"/>
        <v>0</v>
      </c>
    </row>
    <row r="20" spans="1:20">
      <c r="A20" s="58">
        <v>22</v>
      </c>
      <c r="B20" s="93">
        <f>'Mortal Baseline'!X20*('Uterine Cancer Epi'!$F$30*'Uterine Cancer Epi'!B$70)</f>
        <v>0</v>
      </c>
      <c r="C20" s="93">
        <f>'Mortal Baseline'!Y20*('Uterine Cancer Epi'!$F$30*'Uterine Cancer Epi'!C$70)</f>
        <v>0</v>
      </c>
      <c r="D20" s="93">
        <f>'Mortal Baseline'!Z20*('Uterine Cancer Epi'!$F$30*'Uterine Cancer Epi'!D$70)</f>
        <v>0</v>
      </c>
      <c r="E20" s="93">
        <f>'Mortal Baseline'!AA20*('Uterine Cancer Epi'!$F$30*'Uterine Cancer Epi'!E$70)</f>
        <v>0</v>
      </c>
      <c r="F20" s="93">
        <f>'Mortal Baseline'!AB20*('Uterine Cancer Epi'!$F$30*'Uterine Cancer Epi'!F$70)</f>
        <v>0</v>
      </c>
      <c r="G20" s="93">
        <f t="shared" si="0"/>
        <v>0</v>
      </c>
      <c r="H20" s="2">
        <f>B20/'Mortal Baseline'!X20</f>
        <v>0</v>
      </c>
      <c r="I20" s="2">
        <f>C20/'Mortal Baseline'!Y20</f>
        <v>0</v>
      </c>
      <c r="J20" s="2">
        <f>D20/'Mortal Baseline'!Z20</f>
        <v>0</v>
      </c>
      <c r="K20" s="2">
        <f>E20/'Mortal Baseline'!AA20</f>
        <v>0</v>
      </c>
      <c r="L20" s="2">
        <f>F20/'Mortal Baseline'!AB20</f>
        <v>0</v>
      </c>
      <c r="M20" s="2">
        <f>SUM(B20:F20)/SUM('Mortal Baseline'!X20:AB20)</f>
        <v>0</v>
      </c>
      <c r="N20" s="58">
        <f>B20*'Uterine Cancer Epi'!$I$30</f>
        <v>0</v>
      </c>
      <c r="O20" s="58">
        <f>C20*'Uterine Cancer Epi'!$I$30</f>
        <v>0</v>
      </c>
      <c r="P20" s="58">
        <f>D20*'Uterine Cancer Epi'!$I$30</f>
        <v>0</v>
      </c>
      <c r="Q20" s="58">
        <f>E20*'Uterine Cancer Epi'!$I$30</f>
        <v>0</v>
      </c>
      <c r="R20" s="58">
        <f>F20*'Uterine Cancer Epi'!$I$30</f>
        <v>0</v>
      </c>
      <c r="S20" s="93">
        <f t="shared" si="3"/>
        <v>0</v>
      </c>
      <c r="T20" s="93">
        <f t="shared" si="2"/>
        <v>0</v>
      </c>
    </row>
    <row r="21" spans="1:20">
      <c r="A21" s="58">
        <v>23</v>
      </c>
      <c r="B21" s="93">
        <f>'Mortal Baseline'!X21*('Uterine Cancer Epi'!$F$30*'Uterine Cancer Epi'!B$70)</f>
        <v>0</v>
      </c>
      <c r="C21" s="93">
        <f>'Mortal Baseline'!Y21*('Uterine Cancer Epi'!$F$30*'Uterine Cancer Epi'!C$70)</f>
        <v>0</v>
      </c>
      <c r="D21" s="93">
        <f>'Mortal Baseline'!Z21*('Uterine Cancer Epi'!$F$30*'Uterine Cancer Epi'!D$70)</f>
        <v>0</v>
      </c>
      <c r="E21" s="93">
        <f>'Mortal Baseline'!AA21*('Uterine Cancer Epi'!$F$30*'Uterine Cancer Epi'!E$70)</f>
        <v>0</v>
      </c>
      <c r="F21" s="93">
        <f>'Mortal Baseline'!AB21*('Uterine Cancer Epi'!$F$30*'Uterine Cancer Epi'!F$70)</f>
        <v>0</v>
      </c>
      <c r="G21" s="93">
        <f t="shared" si="0"/>
        <v>0</v>
      </c>
      <c r="H21" s="2">
        <f>B21/'Mortal Baseline'!X21</f>
        <v>0</v>
      </c>
      <c r="I21" s="2">
        <f>C21/'Mortal Baseline'!Y21</f>
        <v>0</v>
      </c>
      <c r="J21" s="2">
        <f>D21/'Mortal Baseline'!Z21</f>
        <v>0</v>
      </c>
      <c r="K21" s="2">
        <f>E21/'Mortal Baseline'!AA21</f>
        <v>0</v>
      </c>
      <c r="L21" s="2">
        <f>F21/'Mortal Baseline'!AB21</f>
        <v>0</v>
      </c>
      <c r="M21" s="2">
        <f>SUM(B21:F21)/SUM('Mortal Baseline'!X21:AB21)</f>
        <v>0</v>
      </c>
      <c r="N21" s="58">
        <f>B21*'Uterine Cancer Epi'!$I$30</f>
        <v>0</v>
      </c>
      <c r="O21" s="58">
        <f>C21*'Uterine Cancer Epi'!$I$30</f>
        <v>0</v>
      </c>
      <c r="P21" s="58">
        <f>D21*'Uterine Cancer Epi'!$I$30</f>
        <v>0</v>
      </c>
      <c r="Q21" s="58">
        <f>E21*'Uterine Cancer Epi'!$I$30</f>
        <v>0</v>
      </c>
      <c r="R21" s="58">
        <f>F21*'Uterine Cancer Epi'!$I$30</f>
        <v>0</v>
      </c>
      <c r="S21" s="93">
        <f t="shared" si="3"/>
        <v>0</v>
      </c>
      <c r="T21" s="93">
        <f t="shared" si="2"/>
        <v>0</v>
      </c>
    </row>
    <row r="22" spans="1:20">
      <c r="A22" s="58">
        <v>24</v>
      </c>
      <c r="B22" s="93">
        <f>'Mortal Baseline'!X22*('Uterine Cancer Epi'!$F$30*'Uterine Cancer Epi'!B$70)</f>
        <v>0</v>
      </c>
      <c r="C22" s="93">
        <f>'Mortal Baseline'!Y22*('Uterine Cancer Epi'!$F$30*'Uterine Cancer Epi'!C$70)</f>
        <v>0</v>
      </c>
      <c r="D22" s="93">
        <f>'Mortal Baseline'!Z22*('Uterine Cancer Epi'!$F$30*'Uterine Cancer Epi'!D$70)</f>
        <v>0</v>
      </c>
      <c r="E22" s="93">
        <f>'Mortal Baseline'!AA22*('Uterine Cancer Epi'!$F$30*'Uterine Cancer Epi'!E$70)</f>
        <v>0</v>
      </c>
      <c r="F22" s="93">
        <f>'Mortal Baseline'!AB22*('Uterine Cancer Epi'!$F$30*'Uterine Cancer Epi'!F$70)</f>
        <v>0</v>
      </c>
      <c r="G22" s="93">
        <f t="shared" si="0"/>
        <v>0</v>
      </c>
      <c r="H22" s="2">
        <f>B22/'Mortal Baseline'!X22</f>
        <v>0</v>
      </c>
      <c r="I22" s="2">
        <f>C22/'Mortal Baseline'!Y22</f>
        <v>0</v>
      </c>
      <c r="J22" s="2">
        <f>D22/'Mortal Baseline'!Z22</f>
        <v>0</v>
      </c>
      <c r="K22" s="2">
        <f>E22/'Mortal Baseline'!AA22</f>
        <v>0</v>
      </c>
      <c r="L22" s="2">
        <f>F22/'Mortal Baseline'!AB22</f>
        <v>0</v>
      </c>
      <c r="M22" s="2">
        <f>SUM(B22:F22)/SUM('Mortal Baseline'!X22:AB22)</f>
        <v>0</v>
      </c>
      <c r="N22" s="58">
        <f>B22*'Uterine Cancer Epi'!$I$30</f>
        <v>0</v>
      </c>
      <c r="O22" s="58">
        <f>C22*'Uterine Cancer Epi'!$I$30</f>
        <v>0</v>
      </c>
      <c r="P22" s="58">
        <f>D22*'Uterine Cancer Epi'!$I$30</f>
        <v>0</v>
      </c>
      <c r="Q22" s="58">
        <f>E22*'Uterine Cancer Epi'!$I$30</f>
        <v>0</v>
      </c>
      <c r="R22" s="58">
        <f>F22*'Uterine Cancer Epi'!$I$30</f>
        <v>0</v>
      </c>
      <c r="S22" s="93">
        <f t="shared" si="3"/>
        <v>0</v>
      </c>
      <c r="T22" s="93">
        <f t="shared" si="2"/>
        <v>0</v>
      </c>
    </row>
    <row r="23" spans="1:20">
      <c r="A23" s="58">
        <v>25</v>
      </c>
      <c r="B23" s="93">
        <f>'Mortal Baseline'!X23*('Uterine Cancer Epi'!$F$31*'Uterine Cancer Epi'!B$70)</f>
        <v>0</v>
      </c>
      <c r="C23" s="93">
        <f>'Mortal Baseline'!Y23*('Uterine Cancer Epi'!$F$31*'Uterine Cancer Epi'!C$70)</f>
        <v>0</v>
      </c>
      <c r="D23" s="93">
        <f>'Mortal Baseline'!Z23*('Uterine Cancer Epi'!$F$31*'Uterine Cancer Epi'!D$70)</f>
        <v>0</v>
      </c>
      <c r="E23" s="93">
        <f>'Mortal Baseline'!AA23*('Uterine Cancer Epi'!$F$31*'Uterine Cancer Epi'!E$70)</f>
        <v>0</v>
      </c>
      <c r="F23" s="93">
        <f>'Mortal Baseline'!AB23*('Uterine Cancer Epi'!$F$31*'Uterine Cancer Epi'!F$70)</f>
        <v>0</v>
      </c>
      <c r="G23" s="93">
        <f t="shared" si="0"/>
        <v>0</v>
      </c>
      <c r="H23" s="2">
        <f>B23/'Mortal Baseline'!X23</f>
        <v>0</v>
      </c>
      <c r="I23" s="2">
        <f>C23/'Mortal Baseline'!Y23</f>
        <v>0</v>
      </c>
      <c r="J23" s="2">
        <f>D23/'Mortal Baseline'!Z23</f>
        <v>0</v>
      </c>
      <c r="K23" s="2">
        <f>E23/'Mortal Baseline'!AA23</f>
        <v>0</v>
      </c>
      <c r="L23" s="2">
        <f>F23/'Mortal Baseline'!AB23</f>
        <v>0</v>
      </c>
      <c r="M23" s="2">
        <f>SUM(B23:F23)/SUM('Mortal Baseline'!X23:AB23)</f>
        <v>0</v>
      </c>
      <c r="N23" s="58">
        <f>B23*'Uterine Cancer Epi'!$I$31</f>
        <v>0</v>
      </c>
      <c r="O23" s="58">
        <f>C23*'Uterine Cancer Epi'!$I$31</f>
        <v>0</v>
      </c>
      <c r="P23" s="58">
        <f>D23*'Uterine Cancer Epi'!$I$31</f>
        <v>0</v>
      </c>
      <c r="Q23" s="58">
        <f>E23*'Uterine Cancer Epi'!$I$31</f>
        <v>0</v>
      </c>
      <c r="R23" s="58">
        <f>F23*'Uterine Cancer Epi'!$I$31</f>
        <v>0</v>
      </c>
      <c r="S23" s="93">
        <f t="shared" si="3"/>
        <v>0</v>
      </c>
      <c r="T23" s="93">
        <f t="shared" si="2"/>
        <v>0</v>
      </c>
    </row>
    <row r="24" spans="1:20">
      <c r="A24" s="58">
        <v>26</v>
      </c>
      <c r="B24" s="93">
        <f>'Mortal Baseline'!X24*('Uterine Cancer Epi'!$F$31*'Uterine Cancer Epi'!B$70)</f>
        <v>0</v>
      </c>
      <c r="C24" s="93">
        <f>'Mortal Baseline'!Y24*('Uterine Cancer Epi'!$F$31*'Uterine Cancer Epi'!C$70)</f>
        <v>0</v>
      </c>
      <c r="D24" s="93">
        <f>'Mortal Baseline'!Z24*('Uterine Cancer Epi'!$F$31*'Uterine Cancer Epi'!D$70)</f>
        <v>0</v>
      </c>
      <c r="E24" s="93">
        <f>'Mortal Baseline'!AA24*('Uterine Cancer Epi'!$F$31*'Uterine Cancer Epi'!E$70)</f>
        <v>0</v>
      </c>
      <c r="F24" s="93">
        <f>'Mortal Baseline'!AB24*('Uterine Cancer Epi'!$F$31*'Uterine Cancer Epi'!F$70)</f>
        <v>0</v>
      </c>
      <c r="G24" s="93">
        <f t="shared" si="0"/>
        <v>0</v>
      </c>
      <c r="H24" s="2">
        <f>B24/'Mortal Baseline'!X24</f>
        <v>0</v>
      </c>
      <c r="I24" s="2">
        <f>C24/'Mortal Baseline'!Y24</f>
        <v>0</v>
      </c>
      <c r="J24" s="2">
        <f>D24/'Mortal Baseline'!Z24</f>
        <v>0</v>
      </c>
      <c r="K24" s="2">
        <f>E24/'Mortal Baseline'!AA24</f>
        <v>0</v>
      </c>
      <c r="L24" s="2">
        <f>F24/'Mortal Baseline'!AB24</f>
        <v>0</v>
      </c>
      <c r="M24" s="2">
        <f>SUM(B24:F24)/SUM('Mortal Baseline'!X24:AB24)</f>
        <v>0</v>
      </c>
      <c r="N24" s="58">
        <f>B24*'Uterine Cancer Epi'!$I$31</f>
        <v>0</v>
      </c>
      <c r="O24" s="58">
        <f>C24*'Uterine Cancer Epi'!$I$31</f>
        <v>0</v>
      </c>
      <c r="P24" s="58">
        <f>D24*'Uterine Cancer Epi'!$I$31</f>
        <v>0</v>
      </c>
      <c r="Q24" s="58">
        <f>E24*'Uterine Cancer Epi'!$I$31</f>
        <v>0</v>
      </c>
      <c r="R24" s="58">
        <f>F24*'Uterine Cancer Epi'!$I$31</f>
        <v>0</v>
      </c>
      <c r="S24" s="93">
        <f t="shared" si="3"/>
        <v>0</v>
      </c>
      <c r="T24" s="93">
        <f t="shared" si="2"/>
        <v>0</v>
      </c>
    </row>
    <row r="25" spans="1:20">
      <c r="A25" s="58">
        <v>27</v>
      </c>
      <c r="B25" s="93">
        <f>'Mortal Baseline'!X25*('Uterine Cancer Epi'!$F$31*'Uterine Cancer Epi'!B$70)</f>
        <v>0</v>
      </c>
      <c r="C25" s="93">
        <f>'Mortal Baseline'!Y25*('Uterine Cancer Epi'!$F$31*'Uterine Cancer Epi'!C$70)</f>
        <v>0</v>
      </c>
      <c r="D25" s="93">
        <f>'Mortal Baseline'!Z25*('Uterine Cancer Epi'!$F$31*'Uterine Cancer Epi'!D$70)</f>
        <v>0</v>
      </c>
      <c r="E25" s="93">
        <f>'Mortal Baseline'!AA25*('Uterine Cancer Epi'!$F$31*'Uterine Cancer Epi'!E$70)</f>
        <v>0</v>
      </c>
      <c r="F25" s="93">
        <f>'Mortal Baseline'!AB25*('Uterine Cancer Epi'!$F$31*'Uterine Cancer Epi'!F$70)</f>
        <v>0</v>
      </c>
      <c r="G25" s="93">
        <f t="shared" si="0"/>
        <v>0</v>
      </c>
      <c r="H25" s="2">
        <f>B25/'Mortal Baseline'!X25</f>
        <v>0</v>
      </c>
      <c r="I25" s="2">
        <f>C25/'Mortal Baseline'!Y25</f>
        <v>0</v>
      </c>
      <c r="J25" s="2">
        <f>D25/'Mortal Baseline'!Z25</f>
        <v>0</v>
      </c>
      <c r="K25" s="2">
        <f>E25/'Mortal Baseline'!AA25</f>
        <v>0</v>
      </c>
      <c r="L25" s="2">
        <f>F25/'Mortal Baseline'!AB25</f>
        <v>0</v>
      </c>
      <c r="M25" s="2">
        <f>SUM(B25:F25)/SUM('Mortal Baseline'!X25:AB25)</f>
        <v>0</v>
      </c>
      <c r="N25" s="58">
        <f>B25*'Uterine Cancer Epi'!$I$31</f>
        <v>0</v>
      </c>
      <c r="O25" s="58">
        <f>C25*'Uterine Cancer Epi'!$I$31</f>
        <v>0</v>
      </c>
      <c r="P25" s="58">
        <f>D25*'Uterine Cancer Epi'!$I$31</f>
        <v>0</v>
      </c>
      <c r="Q25" s="58">
        <f>E25*'Uterine Cancer Epi'!$I$31</f>
        <v>0</v>
      </c>
      <c r="R25" s="58">
        <f>F25*'Uterine Cancer Epi'!$I$31</f>
        <v>0</v>
      </c>
      <c r="S25" s="93">
        <f t="shared" si="3"/>
        <v>0</v>
      </c>
      <c r="T25" s="93">
        <f t="shared" si="2"/>
        <v>0</v>
      </c>
    </row>
    <row r="26" spans="1:20">
      <c r="A26" s="58">
        <v>28</v>
      </c>
      <c r="B26" s="93">
        <f>'Mortal Baseline'!X26*('Uterine Cancer Epi'!$F$31*'Uterine Cancer Epi'!B$70)</f>
        <v>0</v>
      </c>
      <c r="C26" s="93">
        <f>'Mortal Baseline'!Y26*('Uterine Cancer Epi'!$F$31*'Uterine Cancer Epi'!C$70)</f>
        <v>0</v>
      </c>
      <c r="D26" s="93">
        <f>'Mortal Baseline'!Z26*('Uterine Cancer Epi'!$F$31*'Uterine Cancer Epi'!D$70)</f>
        <v>0</v>
      </c>
      <c r="E26" s="93">
        <f>'Mortal Baseline'!AA26*('Uterine Cancer Epi'!$F$31*'Uterine Cancer Epi'!E$70)</f>
        <v>0</v>
      </c>
      <c r="F26" s="93">
        <f>'Mortal Baseline'!AB26*('Uterine Cancer Epi'!$F$31*'Uterine Cancer Epi'!F$70)</f>
        <v>0</v>
      </c>
      <c r="G26" s="93">
        <f t="shared" si="0"/>
        <v>0</v>
      </c>
      <c r="H26" s="2">
        <f>B26/'Mortal Baseline'!X26</f>
        <v>0</v>
      </c>
      <c r="I26" s="2">
        <f>C26/'Mortal Baseline'!Y26</f>
        <v>0</v>
      </c>
      <c r="J26" s="2">
        <f>D26/'Mortal Baseline'!Z26</f>
        <v>0</v>
      </c>
      <c r="K26" s="2">
        <f>E26/'Mortal Baseline'!AA26</f>
        <v>0</v>
      </c>
      <c r="L26" s="2">
        <f>F26/'Mortal Baseline'!AB26</f>
        <v>0</v>
      </c>
      <c r="M26" s="2">
        <f>SUM(B26:F26)/SUM('Mortal Baseline'!X26:AB26)</f>
        <v>0</v>
      </c>
      <c r="N26" s="58">
        <f>B26*'Uterine Cancer Epi'!$I$31</f>
        <v>0</v>
      </c>
      <c r="O26" s="58">
        <f>C26*'Uterine Cancer Epi'!$I$31</f>
        <v>0</v>
      </c>
      <c r="P26" s="58">
        <f>D26*'Uterine Cancer Epi'!$I$31</f>
        <v>0</v>
      </c>
      <c r="Q26" s="58">
        <f>E26*'Uterine Cancer Epi'!$I$31</f>
        <v>0</v>
      </c>
      <c r="R26" s="58">
        <f>F26*'Uterine Cancer Epi'!$I$31</f>
        <v>0</v>
      </c>
      <c r="S26" s="93">
        <f t="shared" si="3"/>
        <v>0</v>
      </c>
      <c r="T26" s="93">
        <f t="shared" si="2"/>
        <v>0</v>
      </c>
    </row>
    <row r="27" spans="1:20">
      <c r="A27" s="58">
        <v>29</v>
      </c>
      <c r="B27" s="93">
        <f>'Mortal Baseline'!X27*('Uterine Cancer Epi'!$F$31*'Uterine Cancer Epi'!B$70)</f>
        <v>0</v>
      </c>
      <c r="C27" s="93">
        <f>'Mortal Baseline'!Y27*('Uterine Cancer Epi'!$F$31*'Uterine Cancer Epi'!C$70)</f>
        <v>0</v>
      </c>
      <c r="D27" s="93">
        <f>'Mortal Baseline'!Z27*('Uterine Cancer Epi'!$F$31*'Uterine Cancer Epi'!D$70)</f>
        <v>0</v>
      </c>
      <c r="E27" s="93">
        <f>'Mortal Baseline'!AA27*('Uterine Cancer Epi'!$F$31*'Uterine Cancer Epi'!E$70)</f>
        <v>0</v>
      </c>
      <c r="F27" s="93">
        <f>'Mortal Baseline'!AB27*('Uterine Cancer Epi'!$F$31*'Uterine Cancer Epi'!F$70)</f>
        <v>0</v>
      </c>
      <c r="G27" s="93">
        <f t="shared" si="0"/>
        <v>0</v>
      </c>
      <c r="H27" s="2">
        <f>B27/'Mortal Baseline'!X27</f>
        <v>0</v>
      </c>
      <c r="I27" s="2">
        <f>C27/'Mortal Baseline'!Y27</f>
        <v>0</v>
      </c>
      <c r="J27" s="2">
        <f>D27/'Mortal Baseline'!Z27</f>
        <v>0</v>
      </c>
      <c r="K27" s="2">
        <f>E27/'Mortal Baseline'!AA27</f>
        <v>0</v>
      </c>
      <c r="L27" s="2">
        <f>F27/'Mortal Baseline'!AB27</f>
        <v>0</v>
      </c>
      <c r="M27" s="2">
        <f>SUM(B27:F27)/SUM('Mortal Baseline'!X27:AB27)</f>
        <v>0</v>
      </c>
      <c r="N27" s="58">
        <f>B27*'Uterine Cancer Epi'!$I$31</f>
        <v>0</v>
      </c>
      <c r="O27" s="58">
        <f>C27*'Uterine Cancer Epi'!$I$31</f>
        <v>0</v>
      </c>
      <c r="P27" s="58">
        <f>D27*'Uterine Cancer Epi'!$I$31</f>
        <v>0</v>
      </c>
      <c r="Q27" s="58">
        <f>E27*'Uterine Cancer Epi'!$I$31</f>
        <v>0</v>
      </c>
      <c r="R27" s="58">
        <f>F27*'Uterine Cancer Epi'!$I$31</f>
        <v>0</v>
      </c>
      <c r="S27" s="93">
        <f t="shared" si="3"/>
        <v>0</v>
      </c>
      <c r="T27" s="93">
        <f t="shared" si="2"/>
        <v>0</v>
      </c>
    </row>
    <row r="28" spans="1:20">
      <c r="A28" s="58">
        <v>30</v>
      </c>
      <c r="B28" s="93">
        <f>'Mortal Baseline'!X28*('Uterine Cancer Epi'!$F$32*'Uterine Cancer Epi'!B$70)</f>
        <v>0</v>
      </c>
      <c r="C28" s="93">
        <f>'Mortal Baseline'!Y28*('Uterine Cancer Epi'!$F$32*'Uterine Cancer Epi'!C$70)</f>
        <v>0</v>
      </c>
      <c r="D28" s="93">
        <f>'Mortal Baseline'!Z28*('Uterine Cancer Epi'!$F$32*'Uterine Cancer Epi'!D$70)</f>
        <v>0</v>
      </c>
      <c r="E28" s="93">
        <f>'Mortal Baseline'!AA28*('Uterine Cancer Epi'!$F$32*'Uterine Cancer Epi'!E$70)</f>
        <v>0</v>
      </c>
      <c r="F28" s="93">
        <f>'Mortal Baseline'!AB28*('Uterine Cancer Epi'!$F$32*'Uterine Cancer Epi'!F$70)</f>
        <v>0</v>
      </c>
      <c r="G28" s="93">
        <f t="shared" si="0"/>
        <v>0</v>
      </c>
      <c r="H28" s="2">
        <f>B28/'Mortal Baseline'!X28</f>
        <v>0</v>
      </c>
      <c r="I28" s="2">
        <f>C28/'Mortal Baseline'!Y28</f>
        <v>0</v>
      </c>
      <c r="J28" s="2">
        <f>D28/'Mortal Baseline'!Z28</f>
        <v>0</v>
      </c>
      <c r="K28" s="2">
        <f>E28/'Mortal Baseline'!AA28</f>
        <v>0</v>
      </c>
      <c r="L28" s="2">
        <f>F28/'Mortal Baseline'!AB28</f>
        <v>0</v>
      </c>
      <c r="M28" s="2">
        <f>SUM(B28:F28)/SUM('Mortal Baseline'!X28:AB28)</f>
        <v>0</v>
      </c>
      <c r="N28" s="58">
        <f>B28*'Uterine Cancer Epi'!$I$32</f>
        <v>0</v>
      </c>
      <c r="O28" s="58">
        <f>C28*'Uterine Cancer Epi'!$I$32</f>
        <v>0</v>
      </c>
      <c r="P28" s="58">
        <f>D28*'Uterine Cancer Epi'!$I$32</f>
        <v>0</v>
      </c>
      <c r="Q28" s="58">
        <f>E28*'Uterine Cancer Epi'!$I$32</f>
        <v>0</v>
      </c>
      <c r="R28" s="58">
        <f>F28*'Uterine Cancer Epi'!$I$32</f>
        <v>0</v>
      </c>
      <c r="S28" s="93">
        <f t="shared" si="3"/>
        <v>0</v>
      </c>
      <c r="T28" s="93">
        <f t="shared" si="2"/>
        <v>0</v>
      </c>
    </row>
    <row r="29" spans="1:20">
      <c r="A29" s="58">
        <v>31</v>
      </c>
      <c r="B29" s="93">
        <f>'Mortal Baseline'!X29*('Uterine Cancer Epi'!$F$32*'Uterine Cancer Epi'!B$70)</f>
        <v>0</v>
      </c>
      <c r="C29" s="93">
        <f>'Mortal Baseline'!Y29*('Uterine Cancer Epi'!$F$32*'Uterine Cancer Epi'!C$70)</f>
        <v>0</v>
      </c>
      <c r="D29" s="93">
        <f>'Mortal Baseline'!Z29*('Uterine Cancer Epi'!$F$32*'Uterine Cancer Epi'!D$70)</f>
        <v>0</v>
      </c>
      <c r="E29" s="93">
        <f>'Mortal Baseline'!AA29*('Uterine Cancer Epi'!$F$32*'Uterine Cancer Epi'!E$70)</f>
        <v>0</v>
      </c>
      <c r="F29" s="93">
        <f>'Mortal Baseline'!AB29*('Uterine Cancer Epi'!$F$32*'Uterine Cancer Epi'!F$70)</f>
        <v>0</v>
      </c>
      <c r="G29" s="93">
        <f t="shared" si="0"/>
        <v>0</v>
      </c>
      <c r="H29" s="2">
        <f>B29/'Mortal Baseline'!X29</f>
        <v>0</v>
      </c>
      <c r="I29" s="2">
        <f>C29/'Mortal Baseline'!Y29</f>
        <v>0</v>
      </c>
      <c r="J29" s="2">
        <f>D29/'Mortal Baseline'!Z29</f>
        <v>0</v>
      </c>
      <c r="K29" s="2">
        <f>E29/'Mortal Baseline'!AA29</f>
        <v>0</v>
      </c>
      <c r="L29" s="2">
        <f>F29/'Mortal Baseline'!AB29</f>
        <v>0</v>
      </c>
      <c r="M29" s="2">
        <f>SUM(B29:F29)/SUM('Mortal Baseline'!X29:AB29)</f>
        <v>0</v>
      </c>
      <c r="N29" s="58">
        <f>B29*'Uterine Cancer Epi'!$I$32</f>
        <v>0</v>
      </c>
      <c r="O29" s="58">
        <f>C29*'Uterine Cancer Epi'!$I$32</f>
        <v>0</v>
      </c>
      <c r="P29" s="58">
        <f>D29*'Uterine Cancer Epi'!$I$32</f>
        <v>0</v>
      </c>
      <c r="Q29" s="58">
        <f>E29*'Uterine Cancer Epi'!$I$32</f>
        <v>0</v>
      </c>
      <c r="R29" s="58">
        <f>F29*'Uterine Cancer Epi'!$I$32</f>
        <v>0</v>
      </c>
      <c r="S29" s="93">
        <f t="shared" si="3"/>
        <v>0</v>
      </c>
      <c r="T29" s="93">
        <f t="shared" si="2"/>
        <v>0</v>
      </c>
    </row>
    <row r="30" spans="1:20">
      <c r="A30" s="58">
        <v>32</v>
      </c>
      <c r="B30" s="93">
        <f>'Mortal Baseline'!X30*('Uterine Cancer Epi'!$F$32*'Uterine Cancer Epi'!B$70)</f>
        <v>0</v>
      </c>
      <c r="C30" s="93">
        <f>'Mortal Baseline'!Y30*('Uterine Cancer Epi'!$F$32*'Uterine Cancer Epi'!C$70)</f>
        <v>0</v>
      </c>
      <c r="D30" s="93">
        <f>'Mortal Baseline'!Z30*('Uterine Cancer Epi'!$F$32*'Uterine Cancer Epi'!D$70)</f>
        <v>0</v>
      </c>
      <c r="E30" s="93">
        <f>'Mortal Baseline'!AA30*('Uterine Cancer Epi'!$F$32*'Uterine Cancer Epi'!E$70)</f>
        <v>0</v>
      </c>
      <c r="F30" s="93">
        <f>'Mortal Baseline'!AB30*('Uterine Cancer Epi'!$F$32*'Uterine Cancer Epi'!F$70)</f>
        <v>0</v>
      </c>
      <c r="G30" s="93">
        <f t="shared" si="0"/>
        <v>0</v>
      </c>
      <c r="H30" s="2">
        <f>B30/'Mortal Baseline'!X30</f>
        <v>0</v>
      </c>
      <c r="I30" s="2">
        <f>C30/'Mortal Baseline'!Y30</f>
        <v>0</v>
      </c>
      <c r="J30" s="2">
        <f>D30/'Mortal Baseline'!Z30</f>
        <v>0</v>
      </c>
      <c r="K30" s="2">
        <f>E30/'Mortal Baseline'!AA30</f>
        <v>0</v>
      </c>
      <c r="L30" s="2">
        <f>F30/'Mortal Baseline'!AB30</f>
        <v>0</v>
      </c>
      <c r="M30" s="2">
        <f>SUM(B30:F30)/SUM('Mortal Baseline'!X30:AB30)</f>
        <v>0</v>
      </c>
      <c r="N30" s="58">
        <f>B30*'Uterine Cancer Epi'!$I$32</f>
        <v>0</v>
      </c>
      <c r="O30" s="58">
        <f>C30*'Uterine Cancer Epi'!$I$32</f>
        <v>0</v>
      </c>
      <c r="P30" s="58">
        <f>D30*'Uterine Cancer Epi'!$I$32</f>
        <v>0</v>
      </c>
      <c r="Q30" s="58">
        <f>E30*'Uterine Cancer Epi'!$I$32</f>
        <v>0</v>
      </c>
      <c r="R30" s="58">
        <f>F30*'Uterine Cancer Epi'!$I$32</f>
        <v>0</v>
      </c>
      <c r="S30" s="93">
        <f t="shared" si="3"/>
        <v>0</v>
      </c>
      <c r="T30" s="93">
        <f t="shared" si="2"/>
        <v>0</v>
      </c>
    </row>
    <row r="31" spans="1:20">
      <c r="A31" s="58">
        <v>33</v>
      </c>
      <c r="B31" s="93">
        <f>'Mortal Baseline'!X31*('Uterine Cancer Epi'!$F$32*'Uterine Cancer Epi'!B$70)</f>
        <v>0</v>
      </c>
      <c r="C31" s="93">
        <f>'Mortal Baseline'!Y31*('Uterine Cancer Epi'!$F$32*'Uterine Cancer Epi'!C$70)</f>
        <v>0</v>
      </c>
      <c r="D31" s="93">
        <f>'Mortal Baseline'!Z31*('Uterine Cancer Epi'!$F$32*'Uterine Cancer Epi'!D$70)</f>
        <v>0</v>
      </c>
      <c r="E31" s="93">
        <f>'Mortal Baseline'!AA31*('Uterine Cancer Epi'!$F$32*'Uterine Cancer Epi'!E$70)</f>
        <v>0</v>
      </c>
      <c r="F31" s="93">
        <f>'Mortal Baseline'!AB31*('Uterine Cancer Epi'!$F$32*'Uterine Cancer Epi'!F$70)</f>
        <v>0</v>
      </c>
      <c r="G31" s="93">
        <f t="shared" si="0"/>
        <v>0</v>
      </c>
      <c r="H31" s="2">
        <f>B31/'Mortal Baseline'!X31</f>
        <v>0</v>
      </c>
      <c r="I31" s="2">
        <f>C31/'Mortal Baseline'!Y31</f>
        <v>0</v>
      </c>
      <c r="J31" s="2">
        <f>D31/'Mortal Baseline'!Z31</f>
        <v>0</v>
      </c>
      <c r="K31" s="2">
        <f>E31/'Mortal Baseline'!AA31</f>
        <v>0</v>
      </c>
      <c r="L31" s="2">
        <f>F31/'Mortal Baseline'!AB31</f>
        <v>0</v>
      </c>
      <c r="M31" s="2">
        <f>SUM(B31:F31)/SUM('Mortal Baseline'!X31:AB31)</f>
        <v>0</v>
      </c>
      <c r="N31" s="58">
        <f>B31*'Uterine Cancer Epi'!$I$32</f>
        <v>0</v>
      </c>
      <c r="O31" s="58">
        <f>C31*'Uterine Cancer Epi'!$I$32</f>
        <v>0</v>
      </c>
      <c r="P31" s="58">
        <f>D31*'Uterine Cancer Epi'!$I$32</f>
        <v>0</v>
      </c>
      <c r="Q31" s="58">
        <f>E31*'Uterine Cancer Epi'!$I$32</f>
        <v>0</v>
      </c>
      <c r="R31" s="58">
        <f>F31*'Uterine Cancer Epi'!$I$32</f>
        <v>0</v>
      </c>
      <c r="S31" s="93">
        <f t="shared" si="3"/>
        <v>0</v>
      </c>
      <c r="T31" s="93">
        <f>T30+S31</f>
        <v>0</v>
      </c>
    </row>
    <row r="32" spans="1:20">
      <c r="A32" s="58">
        <v>34</v>
      </c>
      <c r="B32" s="93">
        <f>'Mortal Baseline'!X32*('Uterine Cancer Epi'!$F$32*'Uterine Cancer Epi'!B$70)</f>
        <v>0</v>
      </c>
      <c r="C32" s="93">
        <f>'Mortal Baseline'!Y32*('Uterine Cancer Epi'!$F$32*'Uterine Cancer Epi'!C$70)</f>
        <v>0</v>
      </c>
      <c r="D32" s="93">
        <f>'Mortal Baseline'!Z32*('Uterine Cancer Epi'!$F$32*'Uterine Cancer Epi'!D$70)</f>
        <v>0</v>
      </c>
      <c r="E32" s="93">
        <f>'Mortal Baseline'!AA32*('Uterine Cancer Epi'!$F$32*'Uterine Cancer Epi'!E$70)</f>
        <v>0</v>
      </c>
      <c r="F32" s="93">
        <f>'Mortal Baseline'!AB32*('Uterine Cancer Epi'!$F$32*'Uterine Cancer Epi'!F$70)</f>
        <v>0</v>
      </c>
      <c r="G32" s="93">
        <f t="shared" si="0"/>
        <v>0</v>
      </c>
      <c r="H32" s="2">
        <f>B32/'Mortal Baseline'!X32</f>
        <v>0</v>
      </c>
      <c r="I32" s="2">
        <f>C32/'Mortal Baseline'!Y32</f>
        <v>0</v>
      </c>
      <c r="J32" s="2">
        <f>D32/'Mortal Baseline'!Z32</f>
        <v>0</v>
      </c>
      <c r="K32" s="2">
        <f>E32/'Mortal Baseline'!AA32</f>
        <v>0</v>
      </c>
      <c r="L32" s="2">
        <f>F32/'Mortal Baseline'!AB32</f>
        <v>0</v>
      </c>
      <c r="M32" s="2">
        <f>SUM(B32:F32)/SUM('Mortal Baseline'!X32:AB32)</f>
        <v>0</v>
      </c>
      <c r="N32" s="58">
        <f>B32*'Uterine Cancer Epi'!$I$32</f>
        <v>0</v>
      </c>
      <c r="O32" s="58">
        <f>C32*'Uterine Cancer Epi'!$I$32</f>
        <v>0</v>
      </c>
      <c r="P32" s="58">
        <f>D32*'Uterine Cancer Epi'!$I$32</f>
        <v>0</v>
      </c>
      <c r="Q32" s="58">
        <f>E32*'Uterine Cancer Epi'!$I$32</f>
        <v>0</v>
      </c>
      <c r="R32" s="58">
        <f>F32*'Uterine Cancer Epi'!$I$32</f>
        <v>0</v>
      </c>
      <c r="S32" s="93">
        <f t="shared" si="3"/>
        <v>0</v>
      </c>
      <c r="T32" s="93">
        <f t="shared" si="2"/>
        <v>0</v>
      </c>
    </row>
    <row r="33" spans="1:20">
      <c r="A33" s="58">
        <v>35</v>
      </c>
      <c r="B33" s="93">
        <f>'Mortal Baseline'!X33*('Uterine Cancer Epi'!$F$33*'Uterine Cancer Epi'!B$70)</f>
        <v>0</v>
      </c>
      <c r="C33" s="93">
        <f>'Mortal Baseline'!Y33*('Uterine Cancer Epi'!$F$33*'Uterine Cancer Epi'!C$70)</f>
        <v>0</v>
      </c>
      <c r="D33" s="93">
        <f>'Mortal Baseline'!Z33*('Uterine Cancer Epi'!$F$33*'Uterine Cancer Epi'!D$70)</f>
        <v>0</v>
      </c>
      <c r="E33" s="93">
        <f>'Mortal Baseline'!AA33*('Uterine Cancer Epi'!$F$33*'Uterine Cancer Epi'!E$70)</f>
        <v>0</v>
      </c>
      <c r="F33" s="93">
        <f>'Mortal Baseline'!AB33*('Uterine Cancer Epi'!$F$33*'Uterine Cancer Epi'!F$70)</f>
        <v>0</v>
      </c>
      <c r="G33" s="93">
        <f t="shared" si="0"/>
        <v>0</v>
      </c>
      <c r="H33" s="2">
        <f>B33/'Mortal Baseline'!X33</f>
        <v>0</v>
      </c>
      <c r="I33" s="2">
        <f>C33/'Mortal Baseline'!Y33</f>
        <v>0</v>
      </c>
      <c r="J33" s="2">
        <f>D33/'Mortal Baseline'!Z33</f>
        <v>0</v>
      </c>
      <c r="K33" s="2">
        <f>E33/'Mortal Baseline'!AA33</f>
        <v>0</v>
      </c>
      <c r="L33" s="2">
        <f>F33/'Mortal Baseline'!AB33</f>
        <v>0</v>
      </c>
      <c r="M33" s="2">
        <f>SUM(B33:F33)/SUM('Mortal Baseline'!X33:AB33)</f>
        <v>0</v>
      </c>
      <c r="N33" s="58">
        <f>B33*'Uterine Cancer Epi'!$I$33</f>
        <v>0</v>
      </c>
      <c r="O33" s="58">
        <f>C33*'Uterine Cancer Epi'!$I$33</f>
        <v>0</v>
      </c>
      <c r="P33" s="58">
        <f>D33*'Uterine Cancer Epi'!$I$33</f>
        <v>0</v>
      </c>
      <c r="Q33" s="58">
        <f>E33*'Uterine Cancer Epi'!$I$33</f>
        <v>0</v>
      </c>
      <c r="R33" s="58">
        <f>F33*'Uterine Cancer Epi'!$I$33</f>
        <v>0</v>
      </c>
      <c r="S33" s="93">
        <f t="shared" si="3"/>
        <v>0</v>
      </c>
      <c r="T33" s="93">
        <f t="shared" si="2"/>
        <v>0</v>
      </c>
    </row>
    <row r="34" spans="1:20">
      <c r="A34" s="58">
        <v>36</v>
      </c>
      <c r="B34" s="93">
        <f>'Mortal Baseline'!X34*('Uterine Cancer Epi'!$F$33*'Uterine Cancer Epi'!B$70)</f>
        <v>0</v>
      </c>
      <c r="C34" s="93">
        <f>'Mortal Baseline'!Y34*('Uterine Cancer Epi'!$F$33*'Uterine Cancer Epi'!C$70)</f>
        <v>0</v>
      </c>
      <c r="D34" s="93">
        <f>'Mortal Baseline'!Z34*('Uterine Cancer Epi'!$F$33*'Uterine Cancer Epi'!D$70)</f>
        <v>0</v>
      </c>
      <c r="E34" s="93">
        <f>'Mortal Baseline'!AA34*('Uterine Cancer Epi'!$F$33*'Uterine Cancer Epi'!E$70)</f>
        <v>0</v>
      </c>
      <c r="F34" s="93">
        <f>'Mortal Baseline'!AB34*('Uterine Cancer Epi'!$F$33*'Uterine Cancer Epi'!F$70)</f>
        <v>0</v>
      </c>
      <c r="G34" s="93">
        <f t="shared" si="0"/>
        <v>0</v>
      </c>
      <c r="H34" s="2">
        <f>B34/'Mortal Baseline'!X34</f>
        <v>0</v>
      </c>
      <c r="I34" s="2">
        <f>C34/'Mortal Baseline'!Y34</f>
        <v>0</v>
      </c>
      <c r="J34" s="2">
        <f>D34/'Mortal Baseline'!Z34</f>
        <v>0</v>
      </c>
      <c r="K34" s="2">
        <f>E34/'Mortal Baseline'!AA34</f>
        <v>0</v>
      </c>
      <c r="L34" s="2">
        <f>F34/'Mortal Baseline'!AB34</f>
        <v>0</v>
      </c>
      <c r="M34" s="2">
        <f>SUM(B34:F34)/SUM('Mortal Baseline'!X34:AB34)</f>
        <v>0</v>
      </c>
      <c r="N34" s="58">
        <f>B34*'Uterine Cancer Epi'!$I$33</f>
        <v>0</v>
      </c>
      <c r="O34" s="58">
        <f>C34*'Uterine Cancer Epi'!$I$33</f>
        <v>0</v>
      </c>
      <c r="P34" s="58">
        <f>D34*'Uterine Cancer Epi'!$I$33</f>
        <v>0</v>
      </c>
      <c r="Q34" s="58">
        <f>E34*'Uterine Cancer Epi'!$I$33</f>
        <v>0</v>
      </c>
      <c r="R34" s="58">
        <f>F34*'Uterine Cancer Epi'!$I$33</f>
        <v>0</v>
      </c>
      <c r="S34" s="93">
        <f t="shared" si="3"/>
        <v>0</v>
      </c>
      <c r="T34" s="93">
        <f t="shared" si="2"/>
        <v>0</v>
      </c>
    </row>
    <row r="35" spans="1:20">
      <c r="A35" s="58">
        <v>37</v>
      </c>
      <c r="B35" s="93">
        <f>'Mortal Baseline'!X35*('Uterine Cancer Epi'!$F$33*'Uterine Cancer Epi'!B$70)</f>
        <v>0</v>
      </c>
      <c r="C35" s="93">
        <f>'Mortal Baseline'!Y35*('Uterine Cancer Epi'!$F$33*'Uterine Cancer Epi'!C$70)</f>
        <v>0</v>
      </c>
      <c r="D35" s="93">
        <f>'Mortal Baseline'!Z35*('Uterine Cancer Epi'!$F$33*'Uterine Cancer Epi'!D$70)</f>
        <v>0</v>
      </c>
      <c r="E35" s="93">
        <f>'Mortal Baseline'!AA35*('Uterine Cancer Epi'!$F$33*'Uterine Cancer Epi'!E$70)</f>
        <v>0</v>
      </c>
      <c r="F35" s="93">
        <f>'Mortal Baseline'!AB35*('Uterine Cancer Epi'!$F$33*'Uterine Cancer Epi'!F$70)</f>
        <v>0</v>
      </c>
      <c r="G35" s="93">
        <f t="shared" si="0"/>
        <v>0</v>
      </c>
      <c r="H35" s="2">
        <f>B35/'Mortal Baseline'!X35</f>
        <v>0</v>
      </c>
      <c r="I35" s="2">
        <f>C35/'Mortal Baseline'!Y35</f>
        <v>0</v>
      </c>
      <c r="J35" s="2">
        <f>D35/'Mortal Baseline'!Z35</f>
        <v>0</v>
      </c>
      <c r="K35" s="2">
        <f>E35/'Mortal Baseline'!AA35</f>
        <v>0</v>
      </c>
      <c r="L35" s="2">
        <f>F35/'Mortal Baseline'!AB35</f>
        <v>0</v>
      </c>
      <c r="M35" s="2">
        <f>SUM(B35:F35)/SUM('Mortal Baseline'!X35:AB35)</f>
        <v>0</v>
      </c>
      <c r="N35" s="58">
        <f>B35*'Uterine Cancer Epi'!$I$33</f>
        <v>0</v>
      </c>
      <c r="O35" s="58">
        <f>C35*'Uterine Cancer Epi'!$I$33</f>
        <v>0</v>
      </c>
      <c r="P35" s="58">
        <f>D35*'Uterine Cancer Epi'!$I$33</f>
        <v>0</v>
      </c>
      <c r="Q35" s="58">
        <f>E35*'Uterine Cancer Epi'!$I$33</f>
        <v>0</v>
      </c>
      <c r="R35" s="58">
        <f>F35*'Uterine Cancer Epi'!$I$33</f>
        <v>0</v>
      </c>
      <c r="S35" s="93">
        <f t="shared" si="3"/>
        <v>0</v>
      </c>
      <c r="T35" s="93">
        <f t="shared" si="2"/>
        <v>0</v>
      </c>
    </row>
    <row r="36" spans="1:20">
      <c r="A36" s="58">
        <v>38</v>
      </c>
      <c r="B36" s="93">
        <f>'Mortal Baseline'!X36*('Uterine Cancer Epi'!$F$33*'Uterine Cancer Epi'!B$70)</f>
        <v>0</v>
      </c>
      <c r="C36" s="93">
        <f>'Mortal Baseline'!Y36*('Uterine Cancer Epi'!$F$33*'Uterine Cancer Epi'!C$70)</f>
        <v>0</v>
      </c>
      <c r="D36" s="93">
        <f>'Mortal Baseline'!Z36*('Uterine Cancer Epi'!$F$33*'Uterine Cancer Epi'!D$70)</f>
        <v>0</v>
      </c>
      <c r="E36" s="93">
        <f>'Mortal Baseline'!AA36*('Uterine Cancer Epi'!$F$33*'Uterine Cancer Epi'!E$70)</f>
        <v>0</v>
      </c>
      <c r="F36" s="93">
        <f>'Mortal Baseline'!AB36*('Uterine Cancer Epi'!$F$33*'Uterine Cancer Epi'!F$70)</f>
        <v>0</v>
      </c>
      <c r="G36" s="93">
        <f t="shared" si="0"/>
        <v>0</v>
      </c>
      <c r="H36" s="2">
        <f>B36/'Mortal Baseline'!X36</f>
        <v>0</v>
      </c>
      <c r="I36" s="2">
        <f>C36/'Mortal Baseline'!Y36</f>
        <v>0</v>
      </c>
      <c r="J36" s="2">
        <f>D36/'Mortal Baseline'!Z36</f>
        <v>0</v>
      </c>
      <c r="K36" s="2">
        <f>E36/'Mortal Baseline'!AA36</f>
        <v>0</v>
      </c>
      <c r="L36" s="2">
        <f>F36/'Mortal Baseline'!AB36</f>
        <v>0</v>
      </c>
      <c r="M36" s="2">
        <f>SUM(B36:F36)/SUM('Mortal Baseline'!X36:AB36)</f>
        <v>0</v>
      </c>
      <c r="N36" s="58">
        <f>B36*'Uterine Cancer Epi'!$I$33</f>
        <v>0</v>
      </c>
      <c r="O36" s="58">
        <f>C36*'Uterine Cancer Epi'!$I$33</f>
        <v>0</v>
      </c>
      <c r="P36" s="58">
        <f>D36*'Uterine Cancer Epi'!$I$33</f>
        <v>0</v>
      </c>
      <c r="Q36" s="58">
        <f>E36*'Uterine Cancer Epi'!$I$33</f>
        <v>0</v>
      </c>
      <c r="R36" s="58">
        <f>F36*'Uterine Cancer Epi'!$I$33</f>
        <v>0</v>
      </c>
      <c r="S36" s="93">
        <f t="shared" si="3"/>
        <v>0</v>
      </c>
      <c r="T36" s="93">
        <f t="shared" si="2"/>
        <v>0</v>
      </c>
    </row>
    <row r="37" spans="1:20">
      <c r="A37" s="58">
        <v>39</v>
      </c>
      <c r="B37" s="93">
        <f>'Mortal Baseline'!X37*('Uterine Cancer Epi'!$F$33*'Uterine Cancer Epi'!B$70)</f>
        <v>0</v>
      </c>
      <c r="C37" s="93">
        <f>'Mortal Baseline'!Y37*('Uterine Cancer Epi'!$F$33*'Uterine Cancer Epi'!C$70)</f>
        <v>0</v>
      </c>
      <c r="D37" s="93">
        <f>'Mortal Baseline'!Z37*('Uterine Cancer Epi'!$F$33*'Uterine Cancer Epi'!D$70)</f>
        <v>0</v>
      </c>
      <c r="E37" s="93">
        <f>'Mortal Baseline'!AA37*('Uterine Cancer Epi'!$F$33*'Uterine Cancer Epi'!E$70)</f>
        <v>0</v>
      </c>
      <c r="F37" s="93">
        <f>'Mortal Baseline'!AB37*('Uterine Cancer Epi'!$F$33*'Uterine Cancer Epi'!F$70)</f>
        <v>0</v>
      </c>
      <c r="G37" s="93">
        <f t="shared" si="0"/>
        <v>0</v>
      </c>
      <c r="H37" s="2">
        <f>B37/'Mortal Baseline'!X37</f>
        <v>0</v>
      </c>
      <c r="I37" s="2">
        <f>C37/'Mortal Baseline'!Y37</f>
        <v>0</v>
      </c>
      <c r="J37" s="2">
        <f>D37/'Mortal Baseline'!Z37</f>
        <v>0</v>
      </c>
      <c r="K37" s="2">
        <f>E37/'Mortal Baseline'!AA37</f>
        <v>0</v>
      </c>
      <c r="L37" s="2">
        <f>F37/'Mortal Baseline'!AB37</f>
        <v>0</v>
      </c>
      <c r="M37" s="2">
        <f>SUM(B37:F37)/SUM('Mortal Baseline'!X37:AB37)</f>
        <v>0</v>
      </c>
      <c r="N37" s="58">
        <f>B37*'Uterine Cancer Epi'!$I$33</f>
        <v>0</v>
      </c>
      <c r="O37" s="58">
        <f>C37*'Uterine Cancer Epi'!$I$33</f>
        <v>0</v>
      </c>
      <c r="P37" s="58">
        <f>D37*'Uterine Cancer Epi'!$I$33</f>
        <v>0</v>
      </c>
      <c r="Q37" s="58">
        <f>E37*'Uterine Cancer Epi'!$I$33</f>
        <v>0</v>
      </c>
      <c r="R37" s="58">
        <f>F37*'Uterine Cancer Epi'!$I$33</f>
        <v>0</v>
      </c>
      <c r="S37" s="93">
        <f t="shared" si="3"/>
        <v>0</v>
      </c>
      <c r="T37" s="93">
        <f t="shared" si="2"/>
        <v>0</v>
      </c>
    </row>
    <row r="38" spans="1:20">
      <c r="A38" s="58">
        <v>40</v>
      </c>
      <c r="B38" s="93">
        <f>'Mortal Baseline'!X38*('Uterine Cancer Epi'!$F$34*'Uterine Cancer Epi'!B$70)</f>
        <v>0.33578437900486036</v>
      </c>
      <c r="C38" s="93">
        <f>'Mortal Baseline'!Y38*('Uterine Cancer Epi'!$F$34*'Uterine Cancer Epi'!C$70)</f>
        <v>0.53116716528783636</v>
      </c>
      <c r="D38" s="93">
        <f>'Mortal Baseline'!Z38*('Uterine Cancer Epi'!$F$34*'Uterine Cancer Epi'!D$70)</f>
        <v>0.95341120928519529</v>
      </c>
      <c r="E38" s="93">
        <f>'Mortal Baseline'!AA38*('Uterine Cancer Epi'!$F$34*'Uterine Cancer Epi'!E$70)</f>
        <v>1.3726302951639204</v>
      </c>
      <c r="F38" s="93">
        <f>'Mortal Baseline'!AB38*('Uterine Cancer Epi'!$F$34*'Uterine Cancer Epi'!F$70)</f>
        <v>1.0946623331482466</v>
      </c>
      <c r="G38" s="93">
        <f t="shared" si="0"/>
        <v>4.2876553818900591</v>
      </c>
      <c r="H38" s="2">
        <f>B38/'Mortal Baseline'!X38</f>
        <v>1E-4</v>
      </c>
      <c r="I38" s="2">
        <f>C38/'Mortal Baseline'!Y38</f>
        <v>9.168975862741567E-5</v>
      </c>
      <c r="J38" s="2">
        <f>D38/'Mortal Baseline'!Z38</f>
        <v>8.8106390319485852E-5</v>
      </c>
      <c r="K38" s="2">
        <f>E38/'Mortal Baseline'!AA38</f>
        <v>8.5114421089725438E-5</v>
      </c>
      <c r="L38" s="2">
        <f>F38/'Mortal Baseline'!AB38</f>
        <v>8.151969355172155E-5</v>
      </c>
      <c r="M38" s="2">
        <f>SUM(B38:F38)/SUM('Mortal Baseline'!X38:AB38)</f>
        <v>8.6571819424256322E-5</v>
      </c>
      <c r="N38" s="58">
        <f>B38*'Uterine Cancer Epi'!$I$34</f>
        <v>2.2732602458629046E-2</v>
      </c>
      <c r="O38" s="58">
        <f>C38*'Uterine Cancer Epi'!$I$34</f>
        <v>3.5960017089986522E-2</v>
      </c>
      <c r="P38" s="58">
        <f>D38*'Uterine Cancer Epi'!$I$34</f>
        <v>6.4545938868607725E-2</v>
      </c>
      <c r="Q38" s="58">
        <f>E38*'Uterine Cancer Epi'!$I$34</f>
        <v>9.2927070982597407E-2</v>
      </c>
      <c r="R38" s="58">
        <f>F38*'Uterine Cancer Epi'!$I$34</f>
        <v>7.4108639954136288E-2</v>
      </c>
      <c r="S38" s="93">
        <f t="shared" si="3"/>
        <v>0.290274269353957</v>
      </c>
      <c r="T38" s="93">
        <f t="shared" si="2"/>
        <v>0.290274269353957</v>
      </c>
    </row>
    <row r="39" spans="1:20">
      <c r="A39" s="58">
        <v>41</v>
      </c>
      <c r="B39" s="93">
        <f>'Mortal Baseline'!X39*('Uterine Cancer Epi'!$F$34*'Uterine Cancer Epi'!B$70)</f>
        <v>0.33555172598286559</v>
      </c>
      <c r="C39" s="93">
        <f>'Mortal Baseline'!Y39*('Uterine Cancer Epi'!$F$34*'Uterine Cancer Epi'!C$70)</f>
        <v>0.51909239715033839</v>
      </c>
      <c r="D39" s="93">
        <f>'Mortal Baseline'!Z39*('Uterine Cancer Epi'!$F$34*'Uterine Cancer Epi'!D$70)</f>
        <v>0.95335071891982492</v>
      </c>
      <c r="E39" s="93">
        <f>'Mortal Baseline'!AA39*('Uterine Cancer Epi'!$F$34*'Uterine Cancer Epi'!E$70)</f>
        <v>1.3790242080370687</v>
      </c>
      <c r="F39" s="93">
        <f>'Mortal Baseline'!AB39*('Uterine Cancer Epi'!$F$34*'Uterine Cancer Epi'!F$70)</f>
        <v>1.0954821057260027</v>
      </c>
      <c r="G39" s="93">
        <f t="shared" si="0"/>
        <v>4.2825011558161004</v>
      </c>
      <c r="H39" s="2">
        <f>B39/'Mortal Baseline'!X39</f>
        <v>1E-4</v>
      </c>
      <c r="I39" s="2">
        <f>C39/'Mortal Baseline'!Y39</f>
        <v>9.1689758627415684E-5</v>
      </c>
      <c r="J39" s="2">
        <f>D39/'Mortal Baseline'!Z39</f>
        <v>8.8106390319485852E-5</v>
      </c>
      <c r="K39" s="2">
        <f>E39/'Mortal Baseline'!AA39</f>
        <v>8.5114421089725438E-5</v>
      </c>
      <c r="L39" s="2">
        <f>F39/'Mortal Baseline'!AB39</f>
        <v>8.151969355172155E-5</v>
      </c>
      <c r="M39" s="2">
        <f>SUM(B39:F39)/SUM('Mortal Baseline'!X39:AB39)</f>
        <v>8.6554305027580138E-5</v>
      </c>
      <c r="N39" s="58">
        <f>B39*'Uterine Cancer Epi'!$I$34</f>
        <v>2.2716851849039998E-2</v>
      </c>
      <c r="O39" s="58">
        <f>C39*'Uterine Cancer Epi'!$I$34</f>
        <v>3.5142555287077909E-2</v>
      </c>
      <c r="P39" s="58">
        <f>D39*'Uterine Cancer Epi'!$I$34</f>
        <v>6.4541843670872137E-2</v>
      </c>
      <c r="Q39" s="58">
        <f>E39*'Uterine Cancer Epi'!$I$34</f>
        <v>9.3359938884109553E-2</v>
      </c>
      <c r="R39" s="58">
        <f>F39*'Uterine Cancer Epi'!$I$34</f>
        <v>7.4164138557650375E-2</v>
      </c>
      <c r="S39" s="93">
        <f t="shared" si="3"/>
        <v>0.28992532824874995</v>
      </c>
      <c r="T39" s="93">
        <f t="shared" si="2"/>
        <v>0.58019959760270701</v>
      </c>
    </row>
    <row r="40" spans="1:20">
      <c r="A40" s="58">
        <v>42</v>
      </c>
      <c r="B40" s="93">
        <f>'Mortal Baseline'!X40*('Uterine Cancer Epi'!$F$34*'Uterine Cancer Epi'!B$70)</f>
        <v>0.33634162925487021</v>
      </c>
      <c r="C40" s="93">
        <f>'Mortal Baseline'!Y40*('Uterine Cancer Epi'!$F$34*'Uterine Cancer Epi'!C$70)</f>
        <v>0.51029746877552584</v>
      </c>
      <c r="D40" s="93">
        <f>'Mortal Baseline'!Z40*('Uterine Cancer Epi'!$F$34*'Uterine Cancer Epi'!D$70)</f>
        <v>0.95435760164809991</v>
      </c>
      <c r="E40" s="93">
        <f>'Mortal Baseline'!AA40*('Uterine Cancer Epi'!$F$34*'Uterine Cancer Epi'!E$70)</f>
        <v>1.3819727584733954</v>
      </c>
      <c r="F40" s="93">
        <f>'Mortal Baseline'!AB40*('Uterine Cancer Epi'!$F$34*'Uterine Cancer Epi'!F$70)</f>
        <v>1.0948685580729354</v>
      </c>
      <c r="G40" s="93">
        <f t="shared" si="0"/>
        <v>4.2778380162248268</v>
      </c>
      <c r="H40" s="2">
        <f>B40/'Mortal Baseline'!X40</f>
        <v>1E-4</v>
      </c>
      <c r="I40" s="2">
        <f>C40/'Mortal Baseline'!Y40</f>
        <v>9.1689758627415684E-5</v>
      </c>
      <c r="J40" s="2">
        <f>D40/'Mortal Baseline'!Z40</f>
        <v>8.8106390319485852E-5</v>
      </c>
      <c r="K40" s="2">
        <f>E40/'Mortal Baseline'!AA40</f>
        <v>8.5114421089725438E-5</v>
      </c>
      <c r="L40" s="2">
        <f>F40/'Mortal Baseline'!AB40</f>
        <v>8.1519693551721563E-5</v>
      </c>
      <c r="M40" s="2">
        <f>SUM(B40:F40)/SUM('Mortal Baseline'!X40:AB40)</f>
        <v>8.6546604183395393E-5</v>
      </c>
      <c r="N40" s="58">
        <f>B40*'Uterine Cancer Epi'!$I$34</f>
        <v>2.2770328300554712E-2</v>
      </c>
      <c r="O40" s="58">
        <f>C40*'Uterine Cancer Epi'!$I$34</f>
        <v>3.4547138636103099E-2</v>
      </c>
      <c r="P40" s="58">
        <f>D40*'Uterine Cancer Epi'!$I$34</f>
        <v>6.4610009631576357E-2</v>
      </c>
      <c r="Q40" s="58">
        <f>E40*'Uterine Cancer Epi'!$I$34</f>
        <v>9.3559555748648868E-2</v>
      </c>
      <c r="R40" s="58">
        <f>F40*'Uterine Cancer Epi'!$I$34</f>
        <v>7.4122601381537714E-2</v>
      </c>
      <c r="S40" s="93">
        <f t="shared" si="3"/>
        <v>0.28960963369842074</v>
      </c>
      <c r="T40" s="93">
        <f t="shared" si="2"/>
        <v>0.86980923130112775</v>
      </c>
    </row>
    <row r="41" spans="1:20">
      <c r="A41" s="58">
        <v>43</v>
      </c>
      <c r="B41" s="93">
        <f>'Mortal Baseline'!X41*('Uterine Cancer Epi'!$F$34*'Uterine Cancer Epi'!B$70)</f>
        <v>0.33825774810011766</v>
      </c>
      <c r="C41" s="93">
        <f>'Mortal Baseline'!Y41*('Uterine Cancer Epi'!$F$34*'Uterine Cancer Epi'!C$70)</f>
        <v>0.5047281406128733</v>
      </c>
      <c r="D41" s="93">
        <f>'Mortal Baseline'!Z41*('Uterine Cancer Epi'!$F$34*'Uterine Cancer Epi'!D$70)</f>
        <v>0.95640414135302365</v>
      </c>
      <c r="E41" s="93">
        <f>'Mortal Baseline'!AA41*('Uterine Cancer Epi'!$F$34*'Uterine Cancer Epi'!E$70)</f>
        <v>1.3814711068951455</v>
      </c>
      <c r="F41" s="93">
        <f>'Mortal Baseline'!AB41*('Uterine Cancer Epi'!$F$34*'Uterine Cancer Epi'!F$70)</f>
        <v>1.0928156861067204</v>
      </c>
      <c r="G41" s="93">
        <f t="shared" si="0"/>
        <v>4.2736768230678805</v>
      </c>
      <c r="H41" s="2">
        <f>B41/'Mortal Baseline'!X41</f>
        <v>9.9999999999999991E-5</v>
      </c>
      <c r="I41" s="2">
        <f>C41/'Mortal Baseline'!Y41</f>
        <v>9.1689758627415698E-5</v>
      </c>
      <c r="J41" s="2">
        <f>D41/'Mortal Baseline'!Z41</f>
        <v>8.8106390319485852E-5</v>
      </c>
      <c r="K41" s="2">
        <f>E41/'Mortal Baseline'!AA41</f>
        <v>8.5114421089725438E-5</v>
      </c>
      <c r="L41" s="2">
        <f>F41/'Mortal Baseline'!AB41</f>
        <v>8.151969355172155E-5</v>
      </c>
      <c r="M41" s="2">
        <f>SUM(B41:F41)/SUM('Mortal Baseline'!X41:AB41)</f>
        <v>8.6548966433146196E-5</v>
      </c>
      <c r="N41" s="58">
        <f>B41*'Uterine Cancer Epi'!$I$34</f>
        <v>2.2900049546377966E-2</v>
      </c>
      <c r="O41" s="58">
        <f>C41*'Uterine Cancer Epi'!$I$34</f>
        <v>3.4170095119491518E-2</v>
      </c>
      <c r="P41" s="58">
        <f>D41*'Uterine Cancer Epi'!$I$34</f>
        <v>6.4748560369599695E-2</v>
      </c>
      <c r="Q41" s="58">
        <f>E41*'Uterine Cancer Epi'!$I$34</f>
        <v>9.3525593936801349E-2</v>
      </c>
      <c r="R41" s="58">
        <f>F41*'Uterine Cancer Epi'!$I$34</f>
        <v>7.3983621949424969E-2</v>
      </c>
      <c r="S41" s="93">
        <f>SUM(N41:R41)</f>
        <v>0.28932792092169551</v>
      </c>
      <c r="T41" s="93">
        <f>T40+S41</f>
        <v>1.1591371522228233</v>
      </c>
    </row>
    <row r="42" spans="1:20">
      <c r="A42" s="58">
        <v>44</v>
      </c>
      <c r="B42" s="93">
        <f>'Mortal Baseline'!X42*('Uterine Cancer Epi'!$F$34*'Uterine Cancer Epi'!B$70)</f>
        <v>0.34140777771274694</v>
      </c>
      <c r="C42" s="93">
        <f>'Mortal Baseline'!Y42*('Uterine Cancer Epi'!$F$34*'Uterine Cancer Epi'!C$70)</f>
        <v>0.50235746908802204</v>
      </c>
      <c r="D42" s="93">
        <f>'Mortal Baseline'!Z42*('Uterine Cancer Epi'!$F$34*'Uterine Cancer Epi'!D$70)</f>
        <v>0.95945526228039535</v>
      </c>
      <c r="E42" s="93">
        <f>'Mortal Baseline'!AA42*('Uterine Cancer Epi'!$F$34*'Uterine Cancer Epi'!E$70)</f>
        <v>1.3775271008688912</v>
      </c>
      <c r="F42" s="93">
        <f>'Mortal Baseline'!AB42*('Uterine Cancer Epi'!$F$34*'Uterine Cancer Epi'!F$70)</f>
        <v>1.0892845854560713</v>
      </c>
      <c r="G42" s="93">
        <f t="shared" si="0"/>
        <v>4.2700321954061273</v>
      </c>
      <c r="H42" s="2">
        <f>B42/'Mortal Baseline'!X42</f>
        <v>1E-4</v>
      </c>
      <c r="I42" s="2">
        <f>C42/'Mortal Baseline'!Y42</f>
        <v>9.1689758627415684E-5</v>
      </c>
      <c r="J42" s="2">
        <f>D42/'Mortal Baseline'!Z42</f>
        <v>8.8106390319485852E-5</v>
      </c>
      <c r="K42" s="2">
        <f>E42/'Mortal Baseline'!AA42</f>
        <v>8.5114421089725438E-5</v>
      </c>
      <c r="L42" s="2">
        <f>F42/'Mortal Baseline'!AB42</f>
        <v>8.151969355172155E-5</v>
      </c>
      <c r="M42" s="2">
        <f>SUM(B42:F42)/SUM('Mortal Baseline'!X42:AB42)</f>
        <v>8.6561718462617877E-5</v>
      </c>
      <c r="N42" s="58">
        <f>B42*'Uterine Cancer Epi'!$I$34</f>
        <v>2.3113306551152967E-2</v>
      </c>
      <c r="O42" s="58">
        <f>C42*'Uterine Cancer Epi'!$I$34</f>
        <v>3.4009600657259088E-2</v>
      </c>
      <c r="P42" s="58">
        <f>D42*'Uterine Cancer Epi'!$I$34</f>
        <v>6.4955121256382767E-2</v>
      </c>
      <c r="Q42" s="58">
        <f>E42*'Uterine Cancer Epi'!$I$34</f>
        <v>9.3258584728823923E-2</v>
      </c>
      <c r="R42" s="58">
        <f>F42*'Uterine Cancer Epi'!$I$34</f>
        <v>7.3744566435376024E-2</v>
      </c>
      <c r="S42" s="93">
        <f t="shared" si="3"/>
        <v>0.28908117962899477</v>
      </c>
      <c r="T42" s="93">
        <f t="shared" si="2"/>
        <v>1.448218331851818</v>
      </c>
    </row>
    <row r="43" spans="1:20">
      <c r="A43" s="58">
        <v>45</v>
      </c>
      <c r="B43" s="93">
        <f>'Mortal Baseline'!X43*('Uterine Cancer Epi'!$F$35*'Uterine Cancer Epi'!B$70)</f>
        <v>0.34590624551623639</v>
      </c>
      <c r="C43" s="93">
        <f>'Mortal Baseline'!Y43*('Uterine Cancer Epi'!$F$35*'Uterine Cancer Epi'!C$70)</f>
        <v>0.50318862207115611</v>
      </c>
      <c r="D43" s="93">
        <f>'Mortal Baseline'!Z43*('Uterine Cancer Epi'!$F$35*'Uterine Cancer Epi'!D$70)</f>
        <v>0.96346760479683458</v>
      </c>
      <c r="E43" s="93">
        <f>'Mortal Baseline'!AA43*('Uterine Cancer Epi'!$F$35*'Uterine Cancer Epi'!E$70)</f>
        <v>1.3701579408460745</v>
      </c>
      <c r="F43" s="93">
        <f>'Mortal Baseline'!AB43*('Uterine Cancer Epi'!$F$35*'Uterine Cancer Epi'!F$70)</f>
        <v>1.0842027173193622</v>
      </c>
      <c r="G43" s="93">
        <f t="shared" si="0"/>
        <v>4.2669231305496638</v>
      </c>
      <c r="H43" s="2">
        <f>B43/'Mortal Baseline'!X43</f>
        <v>1E-4</v>
      </c>
      <c r="I43" s="2">
        <f>C43/'Mortal Baseline'!Y43</f>
        <v>9.1689758627415698E-5</v>
      </c>
      <c r="J43" s="2">
        <f>D43/'Mortal Baseline'!Z43</f>
        <v>8.8106390319485852E-5</v>
      </c>
      <c r="K43" s="2">
        <f>E43/'Mortal Baseline'!AA43</f>
        <v>8.5114421089725438E-5</v>
      </c>
      <c r="L43" s="2">
        <f>F43/'Mortal Baseline'!AB43</f>
        <v>8.1519693551721563E-5</v>
      </c>
      <c r="M43" s="2">
        <f>SUM(B43:F43)/SUM('Mortal Baseline'!X43:AB43)</f>
        <v>8.6585277049358714E-5</v>
      </c>
      <c r="N43" s="58">
        <f>B43*'Uterine Cancer Epi'!$I$35</f>
        <v>2.5666243417304741E-2</v>
      </c>
      <c r="O43" s="58">
        <f>C43*'Uterine Cancer Epi'!$I$35</f>
        <v>3.7336595757679787E-2</v>
      </c>
      <c r="P43" s="58">
        <f>D43*'Uterine Cancer Epi'!$I$35</f>
        <v>7.1489296275925124E-2</v>
      </c>
      <c r="Q43" s="58">
        <f>E43*'Uterine Cancer Epi'!$I$35</f>
        <v>0.10166571921077873</v>
      </c>
      <c r="R43" s="58">
        <f>F43*'Uterine Cancer Epi'!$I$35</f>
        <v>8.0447841625096675E-2</v>
      </c>
      <c r="S43" s="93">
        <f t="shared" si="3"/>
        <v>0.31660569628678503</v>
      </c>
      <c r="T43" s="93">
        <f t="shared" si="2"/>
        <v>1.764824028138603</v>
      </c>
    </row>
    <row r="44" spans="1:20">
      <c r="A44" s="58">
        <v>46</v>
      </c>
      <c r="B44" s="93">
        <f>'Mortal Baseline'!X44*('Uterine Cancer Epi'!$F$35*'Uterine Cancer Epi'!B$70)</f>
        <v>0.35166599814596083</v>
      </c>
      <c r="C44" s="93">
        <f>'Mortal Baseline'!Y44*('Uterine Cancer Epi'!$F$35*'Uterine Cancer Epi'!C$70)</f>
        <v>0.50695213540032058</v>
      </c>
      <c r="D44" s="93">
        <f>'Mortal Baseline'!Z44*('Uterine Cancer Epi'!$F$35*'Uterine Cancer Epi'!D$70)</f>
        <v>0.9678067124393761</v>
      </c>
      <c r="E44" s="93">
        <f>'Mortal Baseline'!AA44*('Uterine Cancer Epi'!$F$35*'Uterine Cancer Epi'!E$70)</f>
        <v>1.3585710667960664</v>
      </c>
      <c r="F44" s="93">
        <f>'Mortal Baseline'!AB44*('Uterine Cancer Epi'!$F$35*'Uterine Cancer Epi'!F$70)</f>
        <v>1.0768164383084817</v>
      </c>
      <c r="G44" s="93">
        <f t="shared" si="0"/>
        <v>4.2618123510902057</v>
      </c>
      <c r="H44" s="2">
        <f>B44/'Mortal Baseline'!X44</f>
        <v>1.0000000000000002E-4</v>
      </c>
      <c r="I44" s="2">
        <f>C44/'Mortal Baseline'!Y44</f>
        <v>9.1689758627415698E-5</v>
      </c>
      <c r="J44" s="2">
        <f>D44/'Mortal Baseline'!Z44</f>
        <v>8.8106390319485852E-5</v>
      </c>
      <c r="K44" s="2">
        <f>E44/'Mortal Baseline'!AA44</f>
        <v>8.5114421089725438E-5</v>
      </c>
      <c r="L44" s="2">
        <f>F44/'Mortal Baseline'!AB44</f>
        <v>8.151969355172155E-5</v>
      </c>
      <c r="M44" s="2">
        <f>SUM(B44:F44)/SUM('Mortal Baseline'!X44:AB44)</f>
        <v>8.6620160323573232E-5</v>
      </c>
      <c r="N44" s="58">
        <f>B44*'Uterine Cancer Epi'!$I$35</f>
        <v>2.6093617062430293E-2</v>
      </c>
      <c r="O44" s="58">
        <f>C44*'Uterine Cancer Epi'!$I$35</f>
        <v>3.7615848446703785E-2</v>
      </c>
      <c r="P44" s="58">
        <f>D44*'Uterine Cancer Epi'!$I$35</f>
        <v>7.1811258063001704E-2</v>
      </c>
      <c r="Q44" s="58">
        <f>E44*'Uterine Cancer Epi'!$I$35</f>
        <v>0.10080597315626813</v>
      </c>
      <c r="R44" s="58">
        <f>F44*'Uterine Cancer Epi'!$I$35</f>
        <v>7.989977972248935E-2</v>
      </c>
      <c r="S44" s="93">
        <f t="shared" si="3"/>
        <v>0.3162264764508933</v>
      </c>
      <c r="T44" s="93">
        <f t="shared" si="2"/>
        <v>2.0810505045894963</v>
      </c>
    </row>
    <row r="45" spans="1:20">
      <c r="A45" s="58">
        <v>47</v>
      </c>
      <c r="B45" s="93">
        <f>'Mortal Baseline'!X45*('Uterine Cancer Epi'!$F$35*'Uterine Cancer Epi'!B$70)</f>
        <v>0.35902606026736938</v>
      </c>
      <c r="C45" s="93">
        <f>'Mortal Baseline'!Y45*('Uterine Cancer Epi'!$F$35*'Uterine Cancer Epi'!C$70)</f>
        <v>0.51401226194746519</v>
      </c>
      <c r="D45" s="93">
        <f>'Mortal Baseline'!Z45*('Uterine Cancer Epi'!$F$35*'Uterine Cancer Epi'!D$70)</f>
        <v>0.97298373610503652</v>
      </c>
      <c r="E45" s="93">
        <f>'Mortal Baseline'!AA45*('Uterine Cancer Epi'!$F$35*'Uterine Cancer Epi'!E$70)</f>
        <v>1.3436290511426565</v>
      </c>
      <c r="F45" s="93">
        <f>'Mortal Baseline'!AB45*('Uterine Cancer Epi'!$F$35*'Uterine Cancer Epi'!F$70)</f>
        <v>1.0676430830597077</v>
      </c>
      <c r="G45" s="93">
        <f t="shared" si="0"/>
        <v>4.2572941925222354</v>
      </c>
      <c r="H45" s="2">
        <f>B45/'Mortal Baseline'!X45</f>
        <v>1E-4</v>
      </c>
      <c r="I45" s="2">
        <f>C45/'Mortal Baseline'!Y45</f>
        <v>9.1689758627415684E-5</v>
      </c>
      <c r="J45" s="2">
        <f>D45/'Mortal Baseline'!Z45</f>
        <v>8.8106390319485852E-5</v>
      </c>
      <c r="K45" s="2">
        <f>E45/'Mortal Baseline'!AA45</f>
        <v>8.5114421089725438E-5</v>
      </c>
      <c r="L45" s="2">
        <f>F45/'Mortal Baseline'!AB45</f>
        <v>8.1519693551721536E-5</v>
      </c>
      <c r="M45" s="2">
        <f>SUM(B45:F45)/SUM('Mortal Baseline'!X45:AB45)</f>
        <v>8.6666997192618383E-5</v>
      </c>
      <c r="N45" s="58">
        <f>B45*'Uterine Cancer Epi'!$I$35</f>
        <v>2.6639733671838809E-2</v>
      </c>
      <c r="O45" s="58">
        <f>C45*'Uterine Cancer Epi'!$I$35</f>
        <v>3.8139709836501917E-2</v>
      </c>
      <c r="P45" s="58">
        <f>D45*'Uterine Cancer Epi'!$I$35</f>
        <v>7.2195393218993709E-2</v>
      </c>
      <c r="Q45" s="58">
        <f>E45*'Uterine Cancer Epi'!$I$35</f>
        <v>9.9697275594785112E-2</v>
      </c>
      <c r="R45" s="58">
        <f>F45*'Uterine Cancer Epi'!$I$35</f>
        <v>7.9219116763030312E-2</v>
      </c>
      <c r="S45" s="93">
        <f t="shared" si="3"/>
        <v>0.31589122908514988</v>
      </c>
      <c r="T45" s="93">
        <f t="shared" si="2"/>
        <v>2.3969417336746464</v>
      </c>
    </row>
    <row r="46" spans="1:20">
      <c r="A46" s="58">
        <v>48</v>
      </c>
      <c r="B46" s="93">
        <f>'Mortal Baseline'!X46*('Uterine Cancer Epi'!$F$35*'Uterine Cancer Epi'!B$70)</f>
        <v>0.36813519029245001</v>
      </c>
      <c r="C46" s="93">
        <f>'Mortal Baseline'!Y46*('Uterine Cancer Epi'!$F$35*'Uterine Cancer Epi'!C$70)</f>
        <v>0.52446432138629429</v>
      </c>
      <c r="D46" s="93">
        <f>'Mortal Baseline'!Z46*('Uterine Cancer Epi'!$F$35*'Uterine Cancer Epi'!D$70)</f>
        <v>0.97892034639821857</v>
      </c>
      <c r="E46" s="93">
        <f>'Mortal Baseline'!AA46*('Uterine Cancer Epi'!$F$35*'Uterine Cancer Epi'!E$70)</f>
        <v>1.3253701650160052</v>
      </c>
      <c r="F46" s="93">
        <f>'Mortal Baseline'!AB46*('Uterine Cancer Epi'!$F$35*'Uterine Cancer Epi'!F$70)</f>
        <v>1.0565124395585195</v>
      </c>
      <c r="G46" s="93">
        <f t="shared" si="0"/>
        <v>4.2534024626514881</v>
      </c>
      <c r="H46" s="2">
        <f>B46/'Mortal Baseline'!X46</f>
        <v>1E-4</v>
      </c>
      <c r="I46" s="2">
        <f>C46/'Mortal Baseline'!Y46</f>
        <v>9.1689758627415684E-5</v>
      </c>
      <c r="J46" s="2">
        <f>D46/'Mortal Baseline'!Z46</f>
        <v>8.8106390319485852E-5</v>
      </c>
      <c r="K46" s="2">
        <f>E46/'Mortal Baseline'!AA46</f>
        <v>8.5114421089725438E-5</v>
      </c>
      <c r="L46" s="2">
        <f>F46/'Mortal Baseline'!AB46</f>
        <v>8.151969355172155E-5</v>
      </c>
      <c r="M46" s="2">
        <f>SUM(B46:F46)/SUM('Mortal Baseline'!X46:AB46)</f>
        <v>8.6726534551741517E-5</v>
      </c>
      <c r="N46" s="58">
        <f>B46*'Uterine Cancer Epi'!$I$35</f>
        <v>2.7315631119699792E-2</v>
      </c>
      <c r="O46" s="58">
        <f>C46*'Uterine Cancer Epi'!$I$35</f>
        <v>3.891525264686304E-2</v>
      </c>
      <c r="P46" s="58">
        <f>D46*'Uterine Cancer Epi'!$I$35</f>
        <v>7.2635889702747813E-2</v>
      </c>
      <c r="Q46" s="58">
        <f>E46*'Uterine Cancer Epi'!$I$35</f>
        <v>9.834246624418759E-2</v>
      </c>
      <c r="R46" s="58">
        <f>F46*'Uterine Cancer Epi'!$I$35</f>
        <v>7.8393223015242153E-2</v>
      </c>
      <c r="S46" s="93">
        <f t="shared" si="3"/>
        <v>0.31560246272874037</v>
      </c>
      <c r="T46" s="93">
        <f t="shared" si="2"/>
        <v>2.7125441964033867</v>
      </c>
    </row>
    <row r="47" spans="1:20">
      <c r="A47" s="58">
        <v>49</v>
      </c>
      <c r="B47" s="93">
        <f>'Mortal Baseline'!X47*('Uterine Cancer Epi'!$F$35*'Uterine Cancer Epi'!B$70)</f>
        <v>0.37915968621356</v>
      </c>
      <c r="C47" s="93">
        <f>'Mortal Baseline'!Y47*('Uterine Cancer Epi'!$F$35*'Uterine Cancer Epi'!C$70)</f>
        <v>0.53843550591859424</v>
      </c>
      <c r="D47" s="93">
        <f>'Mortal Baseline'!Z47*('Uterine Cancer Epi'!$F$35*'Uterine Cancer Epi'!D$70)</f>
        <v>0.98552284205870322</v>
      </c>
      <c r="E47" s="93">
        <f>'Mortal Baseline'!AA47*('Uterine Cancer Epi'!$F$35*'Uterine Cancer Epi'!E$70)</f>
        <v>1.3038359028810305</v>
      </c>
      <c r="F47" s="93">
        <f>'Mortal Baseline'!AB47*('Uterine Cancer Epi'!$F$35*'Uterine Cancer Epi'!F$70)</f>
        <v>1.0432227958083231</v>
      </c>
      <c r="G47" s="93">
        <f t="shared" si="0"/>
        <v>4.2501767328802114</v>
      </c>
      <c r="H47" s="2">
        <f>B47/'Mortal Baseline'!X47</f>
        <v>1E-4</v>
      </c>
      <c r="I47" s="2">
        <f>C47/'Mortal Baseline'!Y47</f>
        <v>9.1689758627415684E-5</v>
      </c>
      <c r="J47" s="2">
        <f>D47/'Mortal Baseline'!Z47</f>
        <v>8.8106390319485852E-5</v>
      </c>
      <c r="K47" s="2">
        <f>E47/'Mortal Baseline'!AA47</f>
        <v>8.5114421089725438E-5</v>
      </c>
      <c r="L47" s="2">
        <f>F47/'Mortal Baseline'!AB47</f>
        <v>8.151969355172155E-5</v>
      </c>
      <c r="M47" s="2">
        <f>SUM(B47:F47)/SUM('Mortal Baseline'!X47:AB47)</f>
        <v>8.6799641607389187E-5</v>
      </c>
      <c r="N47" s="58">
        <f>B47*'Uterine Cancer Epi'!$I$35</f>
        <v>2.8133648717046152E-2</v>
      </c>
      <c r="O47" s="58">
        <f>C47*'Uterine Cancer Epi'!$I$35</f>
        <v>3.9951914539159694E-2</v>
      </c>
      <c r="P47" s="58">
        <f>D47*'Uterine Cancer Epi'!$I$35</f>
        <v>7.3125794880755782E-2</v>
      </c>
      <c r="Q47" s="58">
        <f>E47*'Uterine Cancer Epi'!$I$35</f>
        <v>9.6744623993772469E-2</v>
      </c>
      <c r="R47" s="58">
        <f>F47*'Uterine Cancer Epi'!$I$35</f>
        <v>7.7407131448977581E-2</v>
      </c>
      <c r="S47" s="93">
        <f t="shared" si="3"/>
        <v>0.3153631135797117</v>
      </c>
      <c r="T47" s="93">
        <f t="shared" si="2"/>
        <v>3.0279073099830986</v>
      </c>
    </row>
    <row r="48" spans="1:20">
      <c r="A48" s="58">
        <v>50</v>
      </c>
      <c r="B48" s="93">
        <f>'Mortal Baseline'!X48*('Uterine Cancer Epi'!$F$36*'Uterine Cancer Epi'!B$70)</f>
        <v>0.78457165839914933</v>
      </c>
      <c r="C48" s="93">
        <f>'Mortal Baseline'!Y48*('Uterine Cancer Epi'!$F$36*'Uterine Cancer Epi'!C$70)</f>
        <v>1.1121648008413014</v>
      </c>
      <c r="D48" s="93">
        <f>'Mortal Baseline'!Z48*('Uterine Cancer Epi'!$F$36*'Uterine Cancer Epi'!D$70)</f>
        <v>1.9853582182293832</v>
      </c>
      <c r="E48" s="93">
        <f>'Mortal Baseline'!AA48*('Uterine Cancer Epi'!$F$36*'Uterine Cancer Epi'!E$70)</f>
        <v>2.5581430647984411</v>
      </c>
      <c r="F48" s="93">
        <f>'Mortal Baseline'!AB48*('Uterine Cancer Epi'!$F$36*'Uterine Cancer Epi'!F$70)</f>
        <v>2.0550868789799872</v>
      </c>
      <c r="G48" s="93">
        <f t="shared" si="0"/>
        <v>8.4953246212482618</v>
      </c>
      <c r="H48" s="2">
        <f>B48/'Mortal Baseline'!X48</f>
        <v>2.0000000000000001E-4</v>
      </c>
      <c r="I48" s="2">
        <f>C48/'Mortal Baseline'!Y48</f>
        <v>1.8337951725483137E-4</v>
      </c>
      <c r="J48" s="2">
        <f>D48/'Mortal Baseline'!Z48</f>
        <v>1.762127806389717E-4</v>
      </c>
      <c r="K48" s="2">
        <f>E48/'Mortal Baseline'!AA48</f>
        <v>1.7022884217945088E-4</v>
      </c>
      <c r="L48" s="2">
        <f>F48/'Mortal Baseline'!AB48</f>
        <v>1.630393871034431E-4</v>
      </c>
      <c r="M48" s="2">
        <f>SUM(B48:F48)/SUM('Mortal Baseline'!X48:AB48)</f>
        <v>1.7377462054870947E-4</v>
      </c>
      <c r="N48" s="58">
        <f>B48*'Uterine Cancer Epi'!$I$36</f>
        <v>5.1310986459304368E-2</v>
      </c>
      <c r="O48" s="58">
        <f>C48*'Uterine Cancer Epi'!$I$36</f>
        <v>7.2735577975021115E-2</v>
      </c>
      <c r="P48" s="58">
        <f>D48*'Uterine Cancer Epi'!$I$36</f>
        <v>0.12984242747220165</v>
      </c>
      <c r="Q48" s="58">
        <f>E48*'Uterine Cancer Epi'!$I$36</f>
        <v>0.16730255643781805</v>
      </c>
      <c r="R48" s="58">
        <f>F48*'Uterine Cancer Epi'!$I$36</f>
        <v>0.13440268188529117</v>
      </c>
      <c r="S48" s="93">
        <f t="shared" si="3"/>
        <v>0.55559423022963639</v>
      </c>
      <c r="T48" s="93">
        <f t="shared" si="2"/>
        <v>3.583501540212735</v>
      </c>
    </row>
    <row r="49" spans="1:20">
      <c r="A49" s="58">
        <v>51</v>
      </c>
      <c r="B49" s="93">
        <f>'Mortal Baseline'!X49*('Uterine Cancer Epi'!$F$36*'Uterine Cancer Epi'!B$70)</f>
        <v>0.81470894647340597</v>
      </c>
      <c r="C49" s="93">
        <f>'Mortal Baseline'!Y49*('Uterine Cancer Epi'!$F$36*'Uterine Cancer Epi'!C$70)</f>
        <v>1.154132078761734</v>
      </c>
      <c r="D49" s="93">
        <f>'Mortal Baseline'!Z49*('Uterine Cancer Epi'!$F$36*'Uterine Cancer Epi'!D$70)</f>
        <v>1.9987066798233051</v>
      </c>
      <c r="E49" s="93">
        <f>'Mortal Baseline'!AA49*('Uterine Cancer Epi'!$F$36*'Uterine Cancer Epi'!E$70)</f>
        <v>2.4999994284553591</v>
      </c>
      <c r="F49" s="93">
        <f>'Mortal Baseline'!AB49*('Uterine Cancer Epi'!$F$36*'Uterine Cancer Epi'!F$70)</f>
        <v>2.0166178778127803</v>
      </c>
      <c r="G49" s="93">
        <f t="shared" si="0"/>
        <v>8.484165011326585</v>
      </c>
      <c r="H49" s="2">
        <f>B49/'Mortal Baseline'!X49</f>
        <v>2.0000000000000001E-4</v>
      </c>
      <c r="I49" s="2">
        <f>C49/'Mortal Baseline'!Y49</f>
        <v>1.8337951725483137E-4</v>
      </c>
      <c r="J49" s="2">
        <f>D49/'Mortal Baseline'!Z49</f>
        <v>1.762127806389717E-4</v>
      </c>
      <c r="K49" s="2">
        <f>E49/'Mortal Baseline'!AA49</f>
        <v>1.7022884217945085E-4</v>
      </c>
      <c r="L49" s="2">
        <f>F49/'Mortal Baseline'!AB49</f>
        <v>1.630393871034431E-4</v>
      </c>
      <c r="M49" s="2">
        <f>SUM(B49:F49)/SUM('Mortal Baseline'!X49:AB49)</f>
        <v>1.7398130035908905E-4</v>
      </c>
      <c r="N49" s="58">
        <f>B49*'Uterine Cancer Epi'!$I$36</f>
        <v>5.3281965099360749E-2</v>
      </c>
      <c r="O49" s="58">
        <f>C49*'Uterine Cancer Epi'!$I$36</f>
        <v>7.5480237951017395E-2</v>
      </c>
      <c r="P49" s="58">
        <f>D49*'Uterine Cancer Epi'!$I$36</f>
        <v>0.13071541686044416</v>
      </c>
      <c r="Q49" s="58">
        <f>E49*'Uterine Cancer Epi'!$I$36</f>
        <v>0.16349996262098049</v>
      </c>
      <c r="R49" s="58">
        <f>F49*'Uterine Cancer Epi'!$I$36</f>
        <v>0.13188680920895585</v>
      </c>
      <c r="S49" s="93">
        <f t="shared" si="3"/>
        <v>0.55486439174075863</v>
      </c>
      <c r="T49" s="93">
        <f t="shared" si="2"/>
        <v>4.1383659319534933</v>
      </c>
    </row>
    <row r="50" spans="1:20">
      <c r="A50" s="58">
        <v>52</v>
      </c>
      <c r="B50" s="93">
        <f>'Mortal Baseline'!X50*('Uterine Cancer Epi'!$F$36*'Uterine Cancer Epi'!B$70)</f>
        <v>0.84986643630777459</v>
      </c>
      <c r="C50" s="93">
        <f>'Mortal Baseline'!Y50*('Uterine Cancer Epi'!$F$36*'Uterine Cancer Epi'!C$70)</f>
        <v>1.2041233332073431</v>
      </c>
      <c r="D50" s="93">
        <f>'Mortal Baseline'!Z50*('Uterine Cancer Epi'!$F$36*'Uterine Cancer Epi'!D$70)</f>
        <v>2.0125471960401113</v>
      </c>
      <c r="E50" s="93">
        <f>'Mortal Baseline'!AA50*('Uterine Cancer Epi'!$F$36*'Uterine Cancer Epi'!E$70)</f>
        <v>2.4357265994972801</v>
      </c>
      <c r="F50" s="93">
        <f>'Mortal Baseline'!AB50*('Uterine Cancer Epi'!$F$36*'Uterine Cancer Epi'!F$70)</f>
        <v>1.9723873304835924</v>
      </c>
      <c r="G50" s="93">
        <f t="shared" si="0"/>
        <v>8.4746508955361026</v>
      </c>
      <c r="H50" s="2">
        <f>B50/'Mortal Baseline'!X50</f>
        <v>2.0000000000000001E-4</v>
      </c>
      <c r="I50" s="2">
        <f>C50/'Mortal Baseline'!Y50</f>
        <v>1.8337951725483137E-4</v>
      </c>
      <c r="J50" s="2">
        <f>D50/'Mortal Baseline'!Z50</f>
        <v>1.762127806389717E-4</v>
      </c>
      <c r="K50" s="2">
        <f>E50/'Mortal Baseline'!AA50</f>
        <v>1.7022884217945088E-4</v>
      </c>
      <c r="L50" s="2">
        <f>F50/'Mortal Baseline'!AB50</f>
        <v>1.630393871034431E-4</v>
      </c>
      <c r="M50" s="2">
        <f>SUM(B50:F50)/SUM('Mortal Baseline'!X50:AB50)</f>
        <v>1.7422175266118735E-4</v>
      </c>
      <c r="N50" s="58">
        <f>B50*'Uterine Cancer Epi'!$I$36</f>
        <v>5.558126493452846E-2</v>
      </c>
      <c r="O50" s="58">
        <f>C50*'Uterine Cancer Epi'!$I$36</f>
        <v>7.874966599176024E-2</v>
      </c>
      <c r="P50" s="58">
        <f>D50*'Uterine Cancer Epi'!$I$36</f>
        <v>0.13162058662102327</v>
      </c>
      <c r="Q50" s="58">
        <f>E50*'Uterine Cancer Epi'!$I$36</f>
        <v>0.15929651960712213</v>
      </c>
      <c r="R50" s="58">
        <f>F50*'Uterine Cancer Epi'!$I$36</f>
        <v>0.12899413141362695</v>
      </c>
      <c r="S50" s="93">
        <f t="shared" si="3"/>
        <v>0.55424216856806097</v>
      </c>
      <c r="T50" s="93">
        <f t="shared" si="2"/>
        <v>4.6926081005215545</v>
      </c>
    </row>
    <row r="51" spans="1:20">
      <c r="A51" s="58">
        <v>53</v>
      </c>
      <c r="B51" s="93">
        <f>'Mortal Baseline'!X51*('Uterine Cancer Epi'!$F$36*'Uterine Cancer Epi'!B$70)</f>
        <v>0.89054255533423154</v>
      </c>
      <c r="C51" s="93">
        <f>'Mortal Baseline'!Y51*('Uterine Cancer Epi'!$F$36*'Uterine Cancer Epi'!C$70)</f>
        <v>1.2625336757708425</v>
      </c>
      <c r="D51" s="93">
        <f>'Mortal Baseline'!Z51*('Uterine Cancer Epi'!$F$36*'Uterine Cancer Epi'!D$70)</f>
        <v>2.0264973383944955</v>
      </c>
      <c r="E51" s="93">
        <f>'Mortal Baseline'!AA51*('Uterine Cancer Epi'!$F$36*'Uterine Cancer Epi'!E$70)</f>
        <v>2.3654785732489527</v>
      </c>
      <c r="F51" s="93">
        <f>'Mortal Baseline'!AB51*('Uterine Cancer Epi'!$F$36*'Uterine Cancer Epi'!F$70)</f>
        <v>1.9218438566702796</v>
      </c>
      <c r="G51" s="93">
        <f t="shared" si="0"/>
        <v>8.4668959994188029</v>
      </c>
      <c r="H51" s="2">
        <f>B51/'Mortal Baseline'!X51</f>
        <v>2.0000000000000001E-4</v>
      </c>
      <c r="I51" s="2">
        <f>C51/'Mortal Baseline'!Y51</f>
        <v>1.8337951725483137E-4</v>
      </c>
      <c r="J51" s="2">
        <f>D51/'Mortal Baseline'!Z51</f>
        <v>1.762127806389717E-4</v>
      </c>
      <c r="K51" s="2">
        <f>E51/'Mortal Baseline'!AA51</f>
        <v>1.7022884217945088E-4</v>
      </c>
      <c r="L51" s="2">
        <f>F51/'Mortal Baseline'!AB51</f>
        <v>1.630393871034431E-4</v>
      </c>
      <c r="M51" s="2">
        <f>SUM(B51:F51)/SUM('Mortal Baseline'!X51:AB51)</f>
        <v>1.7449857405215771E-4</v>
      </c>
      <c r="N51" s="58">
        <f>B51*'Uterine Cancer Epi'!$I$36</f>
        <v>5.8241483118858746E-2</v>
      </c>
      <c r="O51" s="58">
        <f>C51*'Uterine Cancer Epi'!$I$36</f>
        <v>8.25697023954131E-2</v>
      </c>
      <c r="P51" s="58">
        <f>D51*'Uterine Cancer Epi'!$I$36</f>
        <v>0.132532925931</v>
      </c>
      <c r="Q51" s="58">
        <f>E51*'Uterine Cancer Epi'!$I$36</f>
        <v>0.15470229869048152</v>
      </c>
      <c r="R51" s="58">
        <f>F51*'Uterine Cancer Epi'!$I$36</f>
        <v>0.1256885882262363</v>
      </c>
      <c r="S51" s="93">
        <f t="shared" si="3"/>
        <v>0.55373499836198969</v>
      </c>
      <c r="T51" s="93">
        <f t="shared" si="2"/>
        <v>5.2463430988835444</v>
      </c>
    </row>
    <row r="52" spans="1:20">
      <c r="A52" s="58">
        <v>54</v>
      </c>
      <c r="B52" s="93">
        <f>'Mortal Baseline'!X52*('Uterine Cancer Epi'!$F$36*'Uterine Cancer Epi'!B$70)</f>
        <v>0.93728246306518259</v>
      </c>
      <c r="C52" s="93">
        <f>'Mortal Baseline'!Y52*('Uterine Cancer Epi'!$F$36*'Uterine Cancer Epi'!C$70)</f>
        <v>1.3297476894559321</v>
      </c>
      <c r="D52" s="93">
        <f>'Mortal Baseline'!Z52*('Uterine Cancer Epi'!$F$36*'Uterine Cancer Epi'!D$70)</f>
        <v>2.0401051876337384</v>
      </c>
      <c r="E52" s="93">
        <f>'Mortal Baseline'!AA52*('Uterine Cancer Epi'!$F$36*'Uterine Cancer Epi'!E$70)</f>
        <v>2.2894385309063638</v>
      </c>
      <c r="F52" s="93">
        <f>'Mortal Baseline'!AB52*('Uterine Cancer Epi'!$F$36*'Uterine Cancer Epi'!F$70)</f>
        <v>1.8644436838021887</v>
      </c>
      <c r="G52" s="93">
        <f t="shared" si="0"/>
        <v>8.4610175548634068</v>
      </c>
      <c r="H52" s="2">
        <f>B52/'Mortal Baseline'!X52</f>
        <v>2.0000000000000001E-4</v>
      </c>
      <c r="I52" s="2">
        <f>C52/'Mortal Baseline'!Y52</f>
        <v>1.8337951725483137E-4</v>
      </c>
      <c r="J52" s="2">
        <f>D52/'Mortal Baseline'!Z52</f>
        <v>1.762127806389717E-4</v>
      </c>
      <c r="K52" s="2">
        <f>E52/'Mortal Baseline'!AA52</f>
        <v>1.7022884217945088E-4</v>
      </c>
      <c r="L52" s="2">
        <f>F52/'Mortal Baseline'!AB52</f>
        <v>1.630393871034431E-4</v>
      </c>
      <c r="M52" s="2">
        <f>SUM(B52:F52)/SUM('Mortal Baseline'!X52:AB52)</f>
        <v>1.7481445833873618E-4</v>
      </c>
      <c r="N52" s="58">
        <f>B52*'Uterine Cancer Epi'!$I$36</f>
        <v>6.1298273084462944E-2</v>
      </c>
      <c r="O52" s="58">
        <f>C52*'Uterine Cancer Epi'!$I$36</f>
        <v>8.6965498890417964E-2</v>
      </c>
      <c r="P52" s="58">
        <f>D52*'Uterine Cancer Epi'!$I$36</f>
        <v>0.13342287927124649</v>
      </c>
      <c r="Q52" s="58">
        <f>E52*'Uterine Cancer Epi'!$I$36</f>
        <v>0.14972927992127619</v>
      </c>
      <c r="R52" s="58">
        <f>F52*'Uterine Cancer Epi'!$I$36</f>
        <v>0.12193461692066314</v>
      </c>
      <c r="S52" s="93">
        <f t="shared" si="3"/>
        <v>0.55335054808806672</v>
      </c>
      <c r="T52" s="93">
        <f t="shared" si="2"/>
        <v>5.7996936469716109</v>
      </c>
    </row>
    <row r="53" spans="1:20">
      <c r="A53" s="58">
        <v>55</v>
      </c>
      <c r="B53" s="93">
        <f>'Mortal Baseline'!X53*('Uterine Cancer Epi'!$F$37*'Uterine Cancer Epi'!B$70)</f>
        <v>1.9813485700304778</v>
      </c>
      <c r="C53" s="93">
        <f>'Mortal Baseline'!Y53*('Uterine Cancer Epi'!$F$37*'Uterine Cancer Epi'!C$70)</f>
        <v>2.8122076626302897</v>
      </c>
      <c r="D53" s="93">
        <f>'Mortal Baseline'!Z53*('Uterine Cancer Epi'!$F$37*'Uterine Cancer Epi'!D$70)</f>
        <v>4.1056805313800258</v>
      </c>
      <c r="E53" s="93">
        <f>'Mortal Baseline'!AA53*('Uterine Cancer Epi'!$F$37*'Uterine Cancer Epi'!E$70)</f>
        <v>4.4156570893196045</v>
      </c>
      <c r="F53" s="93">
        <f>'Mortal Baseline'!AB53*('Uterine Cancer Epi'!$F$37*'Uterine Cancer Epi'!F$70)</f>
        <v>3.5993689220380718</v>
      </c>
      <c r="G53" s="93">
        <f t="shared" si="0"/>
        <v>16.91426277539847</v>
      </c>
      <c r="H53" s="2">
        <f>B53/'Mortal Baseline'!X53</f>
        <v>4.0000000000000002E-4</v>
      </c>
      <c r="I53" s="2">
        <f>C53/'Mortal Baseline'!Y53</f>
        <v>3.6675903450966274E-4</v>
      </c>
      <c r="J53" s="2">
        <f>D53/'Mortal Baseline'!Z53</f>
        <v>3.5242556127794341E-4</v>
      </c>
      <c r="K53" s="2">
        <f>E53/'Mortal Baseline'!AA53</f>
        <v>3.4045768435890175E-4</v>
      </c>
      <c r="L53" s="2">
        <f>F53/'Mortal Baseline'!AB53</f>
        <v>3.260787742068862E-4</v>
      </c>
      <c r="M53" s="2">
        <f>SUM(B53:F53)/SUM('Mortal Baseline'!X53:AB53)</f>
        <v>3.5034419169440118E-4</v>
      </c>
      <c r="N53" s="58">
        <f>B53*'Uterine Cancer Epi'!$I$37</f>
        <v>0.10917230620867933</v>
      </c>
      <c r="O53" s="58">
        <f>C53*'Uterine Cancer Epi'!$I$37</f>
        <v>0.15495264221092897</v>
      </c>
      <c r="P53" s="58">
        <f>D53*'Uterine Cancer Epi'!$I$37</f>
        <v>0.22622299727903944</v>
      </c>
      <c r="Q53" s="58">
        <f>E53*'Uterine Cancer Epi'!$I$37</f>
        <v>0.24330270562151021</v>
      </c>
      <c r="R53" s="58">
        <f>F53*'Uterine Cancer Epi'!$I$37</f>
        <v>0.19832522760429777</v>
      </c>
      <c r="S53" s="93">
        <f t="shared" si="3"/>
        <v>0.93197587892445566</v>
      </c>
      <c r="T53" s="93">
        <f t="shared" si="2"/>
        <v>6.7316695258960664</v>
      </c>
    </row>
    <row r="54" spans="1:20">
      <c r="A54" s="58">
        <v>56</v>
      </c>
      <c r="B54" s="93">
        <f>'Mortal Baseline'!X54*('Uterine Cancer Epi'!$F$37*'Uterine Cancer Epi'!B$70)</f>
        <v>2.0995205671687147</v>
      </c>
      <c r="C54" s="93">
        <f>'Mortal Baseline'!Y54*('Uterine Cancer Epi'!$F$37*'Uterine Cancer Epi'!C$70)</f>
        <v>2.9792108355142859</v>
      </c>
      <c r="D54" s="93">
        <f>'Mortal Baseline'!Z54*('Uterine Cancer Epi'!$F$37*'Uterine Cancer Epi'!D$70)</f>
        <v>4.121963726187909</v>
      </c>
      <c r="E54" s="93">
        <f>'Mortal Baseline'!AA54*('Uterine Cancer Epi'!$F$37*'Uterine Cancer Epi'!E$70)</f>
        <v>4.2354626745166346</v>
      </c>
      <c r="F54" s="93">
        <f>'Mortal Baseline'!AB54*('Uterine Cancer Epi'!$F$37*'Uterine Cancer Epi'!F$70)</f>
        <v>3.4491031670483876</v>
      </c>
      <c r="G54" s="93">
        <f t="shared" si="0"/>
        <v>16.885260970435933</v>
      </c>
      <c r="H54" s="2">
        <f>B54/'Mortal Baseline'!X54</f>
        <v>4.0000000000000002E-4</v>
      </c>
      <c r="I54" s="2">
        <f>C54/'Mortal Baseline'!Y54</f>
        <v>3.6675903450966274E-4</v>
      </c>
      <c r="J54" s="2">
        <f>D54/'Mortal Baseline'!Z54</f>
        <v>3.5242556127794341E-4</v>
      </c>
      <c r="K54" s="2">
        <f>E54/'Mortal Baseline'!AA54</f>
        <v>3.4045768435890175E-4</v>
      </c>
      <c r="L54" s="2">
        <f>F54/'Mortal Baseline'!AB54</f>
        <v>3.260787742068862E-4</v>
      </c>
      <c r="M54" s="2">
        <f>SUM(B54:F54)/SUM('Mortal Baseline'!X54:AB54)</f>
        <v>3.5114807119303537E-4</v>
      </c>
      <c r="N54" s="58">
        <f>B54*'Uterine Cancer Epi'!$I$37</f>
        <v>0.11568358325099619</v>
      </c>
      <c r="O54" s="58">
        <f>C54*'Uterine Cancer Epi'!$I$37</f>
        <v>0.16415451703683717</v>
      </c>
      <c r="P54" s="58">
        <f>D54*'Uterine Cancer Epi'!$I$37</f>
        <v>0.2271202013129538</v>
      </c>
      <c r="Q54" s="58">
        <f>E54*'Uterine Cancer Epi'!$I$37</f>
        <v>0.23337399336586659</v>
      </c>
      <c r="R54" s="58">
        <f>F54*'Uterine Cancer Epi'!$I$37</f>
        <v>0.19004558450436618</v>
      </c>
      <c r="S54" s="93">
        <f t="shared" si="3"/>
        <v>0.93037787947101991</v>
      </c>
      <c r="T54" s="93">
        <f t="shared" si="2"/>
        <v>7.662047405367086</v>
      </c>
    </row>
    <row r="55" spans="1:20">
      <c r="A55" s="58">
        <v>57</v>
      </c>
      <c r="B55" s="93">
        <f>'Mortal Baseline'!X55*('Uterine Cancer Epi'!$F$37*'Uterine Cancer Epi'!B$70)</f>
        <v>2.2331258299732615</v>
      </c>
      <c r="C55" s="93">
        <f>'Mortal Baseline'!Y55*('Uterine Cancer Epi'!$F$37*'Uterine Cancer Epi'!C$70)</f>
        <v>3.1646234340601902</v>
      </c>
      <c r="D55" s="93">
        <f>'Mortal Baseline'!Z55*('Uterine Cancer Epi'!$F$37*'Uterine Cancer Epi'!D$70)</f>
        <v>4.133806295658621</v>
      </c>
      <c r="E55" s="93">
        <f>'Mortal Baseline'!AA55*('Uterine Cancer Epi'!$F$37*'Uterine Cancer Epi'!E$70)</f>
        <v>4.0459029283588723</v>
      </c>
      <c r="F55" s="93">
        <f>'Mortal Baseline'!AB55*('Uterine Cancer Epi'!$F$37*'Uterine Cancer Epi'!F$70)</f>
        <v>3.2832191068277496</v>
      </c>
      <c r="G55" s="93">
        <f t="shared" si="0"/>
        <v>16.860677594878695</v>
      </c>
      <c r="H55" s="2">
        <f>B55/'Mortal Baseline'!X55</f>
        <v>4.0000000000000002E-4</v>
      </c>
      <c r="I55" s="2">
        <f>C55/'Mortal Baseline'!Y55</f>
        <v>3.6675903450966274E-4</v>
      </c>
      <c r="J55" s="2">
        <f>D55/'Mortal Baseline'!Z55</f>
        <v>3.5242556127794335E-4</v>
      </c>
      <c r="K55" s="2">
        <f>E55/'Mortal Baseline'!AA55</f>
        <v>3.4045768435890175E-4</v>
      </c>
      <c r="L55" s="2">
        <f>F55/'Mortal Baseline'!AB55</f>
        <v>3.260787742068862E-4</v>
      </c>
      <c r="M55" s="2">
        <f>SUM(B55:F55)/SUM('Mortal Baseline'!X55:AB55)</f>
        <v>3.5204501218390557E-4</v>
      </c>
      <c r="N55" s="58">
        <f>B55*'Uterine Cancer Epi'!$I$37</f>
        <v>0.12304523323152672</v>
      </c>
      <c r="O55" s="58">
        <f>C55*'Uterine Cancer Epi'!$I$37</f>
        <v>0.1743707512167165</v>
      </c>
      <c r="P55" s="58">
        <f>D55*'Uterine Cancer Epi'!$I$37</f>
        <v>0.22777272689079003</v>
      </c>
      <c r="Q55" s="58">
        <f>E55*'Uterine Cancer Epi'!$I$37</f>
        <v>0.22292925135257388</v>
      </c>
      <c r="R55" s="58">
        <f>F55*'Uterine Cancer Epi'!$I$37</f>
        <v>0.18090537278620902</v>
      </c>
      <c r="S55" s="93">
        <f t="shared" si="3"/>
        <v>0.92902333547781613</v>
      </c>
      <c r="T55" s="93">
        <f t="shared" si="2"/>
        <v>8.5910707408449021</v>
      </c>
    </row>
    <row r="56" spans="1:20">
      <c r="A56" s="58">
        <v>58</v>
      </c>
      <c r="B56" s="93">
        <f>'Mortal Baseline'!X56*('Uterine Cancer Epi'!$F$37*'Uterine Cancer Epi'!B$70)</f>
        <v>2.3833837780328784</v>
      </c>
      <c r="C56" s="93">
        <f>'Mortal Baseline'!Y56*('Uterine Cancer Epi'!$F$37*'Uterine Cancer Epi'!C$70)</f>
        <v>3.368131382975641</v>
      </c>
      <c r="D56" s="93">
        <f>'Mortal Baseline'!Z56*('Uterine Cancer Epi'!$F$37*'Uterine Cancer Epi'!D$70)</f>
        <v>4.139635562688456</v>
      </c>
      <c r="E56" s="93">
        <f>'Mortal Baseline'!AA56*('Uterine Cancer Epi'!$F$37*'Uterine Cancer Epi'!E$70)</f>
        <v>3.8478364647030863</v>
      </c>
      <c r="F56" s="93">
        <f>'Mortal Baseline'!AB56*('Uterine Cancer Epi'!$F$37*'Uterine Cancer Epi'!F$70)</f>
        <v>3.1016336604476495</v>
      </c>
      <c r="G56" s="93">
        <f t="shared" si="0"/>
        <v>16.84062084884771</v>
      </c>
      <c r="H56" s="2">
        <f>B56/'Mortal Baseline'!X56</f>
        <v>4.0000000000000002E-4</v>
      </c>
      <c r="I56" s="2">
        <f>C56/'Mortal Baseline'!Y56</f>
        <v>3.6675903450966274E-4</v>
      </c>
      <c r="J56" s="2">
        <f>D56/'Mortal Baseline'!Z56</f>
        <v>3.5242556127794346E-4</v>
      </c>
      <c r="K56" s="2">
        <f>E56/'Mortal Baseline'!AA56</f>
        <v>3.4045768435890175E-4</v>
      </c>
      <c r="L56" s="2">
        <f>F56/'Mortal Baseline'!AB56</f>
        <v>3.260787742068862E-4</v>
      </c>
      <c r="M56" s="2">
        <f>SUM(B56:F56)/SUM('Mortal Baseline'!X56:AB56)</f>
        <v>3.5303838793974773E-4</v>
      </c>
      <c r="N56" s="58">
        <f>B56*'Uterine Cancer Epi'!$I$37</f>
        <v>0.13132444616961161</v>
      </c>
      <c r="O56" s="58">
        <f>C56*'Uterine Cancer Epi'!$I$37</f>
        <v>0.18558403920195782</v>
      </c>
      <c r="P56" s="58">
        <f>D56*'Uterine Cancer Epi'!$I$37</f>
        <v>0.22809391950413394</v>
      </c>
      <c r="Q56" s="58">
        <f>E56*'Uterine Cancer Epi'!$I$37</f>
        <v>0.21201578920514005</v>
      </c>
      <c r="R56" s="58">
        <f>F56*'Uterine Cancer Epi'!$I$37</f>
        <v>0.17090001469066549</v>
      </c>
      <c r="S56" s="93">
        <f t="shared" si="3"/>
        <v>0.92791820877150899</v>
      </c>
      <c r="T56" s="93">
        <f t="shared" si="2"/>
        <v>9.5189889496164106</v>
      </c>
    </row>
    <row r="57" spans="1:20">
      <c r="A57" s="58">
        <v>59</v>
      </c>
      <c r="B57" s="93">
        <f>'Mortal Baseline'!X57*('Uterine Cancer Epi'!$F$37*'Uterine Cancer Epi'!B$70)</f>
        <v>2.5514587486974634</v>
      </c>
      <c r="C57" s="93">
        <f>'Mortal Baseline'!Y57*('Uterine Cancer Epi'!$F$37*'Uterine Cancer Epi'!C$70)</f>
        <v>3.5888501003624649</v>
      </c>
      <c r="D57" s="93">
        <f>'Mortal Baseline'!Z57*('Uterine Cancer Epi'!$F$37*'Uterine Cancer Epi'!D$70)</f>
        <v>4.1377196307135984</v>
      </c>
      <c r="E57" s="93">
        <f>'Mortal Baseline'!AA57*('Uterine Cancer Epi'!$F$37*'Uterine Cancer Epi'!E$70)</f>
        <v>3.6422917605218479</v>
      </c>
      <c r="F57" s="93">
        <f>'Mortal Baseline'!AB57*('Uterine Cancer Epi'!$F$37*'Uterine Cancer Epi'!F$70)</f>
        <v>2.9048005082630013</v>
      </c>
      <c r="G57" s="93">
        <f t="shared" si="0"/>
        <v>16.825120748558376</v>
      </c>
      <c r="H57" s="2">
        <f>B57/'Mortal Baseline'!X57</f>
        <v>4.0000000000000002E-4</v>
      </c>
      <c r="I57" s="2">
        <f>C57/'Mortal Baseline'!Y57</f>
        <v>3.6675903450966274E-4</v>
      </c>
      <c r="J57" s="2">
        <f>D57/'Mortal Baseline'!Z57</f>
        <v>3.5242556127794341E-4</v>
      </c>
      <c r="K57" s="2">
        <f>E57/'Mortal Baseline'!AA57</f>
        <v>3.4045768435890175E-4</v>
      </c>
      <c r="L57" s="2">
        <f>F57/'Mortal Baseline'!AB57</f>
        <v>3.260787742068862E-4</v>
      </c>
      <c r="M57" s="2">
        <f>SUM(B57:F57)/SUM('Mortal Baseline'!X57:AB57)</f>
        <v>3.5412997144293798E-4</v>
      </c>
      <c r="N57" s="58">
        <f>B57*'Uterine Cancer Epi'!$I$37</f>
        <v>0.14058537705323024</v>
      </c>
      <c r="O57" s="58">
        <f>C57*'Uterine Cancer Epi'!$I$37</f>
        <v>0.19774564052997182</v>
      </c>
      <c r="P57" s="58">
        <f>D57*'Uterine Cancer Epi'!$I$37</f>
        <v>0.22798835165231929</v>
      </c>
      <c r="Q57" s="58">
        <f>E57*'Uterine Cancer Epi'!$I$37</f>
        <v>0.20069027600475384</v>
      </c>
      <c r="R57" s="58">
        <f>F57*'Uterine Cancer Epi'!$I$37</f>
        <v>0.16005450800529139</v>
      </c>
      <c r="S57" s="93">
        <f t="shared" si="3"/>
        <v>0.92706415324556657</v>
      </c>
      <c r="T57" s="93">
        <f t="shared" si="2"/>
        <v>10.446053102861978</v>
      </c>
    </row>
    <row r="58" spans="1:20">
      <c r="A58" s="58">
        <v>60</v>
      </c>
      <c r="B58" s="93">
        <f>'Mortal Baseline'!X58*('Uterine Cancer Epi'!$F$38*'Uterine Cancer Epi'!B$70)</f>
        <v>4.1075899760370245</v>
      </c>
      <c r="C58" s="93">
        <f>'Mortal Baseline'!Y58*('Uterine Cancer Epi'!$F$38*'Uterine Cancer Epi'!C$70)</f>
        <v>5.7377670781295675</v>
      </c>
      <c r="D58" s="93">
        <f>'Mortal Baseline'!Z58*('Uterine Cancer Epi'!$F$38*'Uterine Cancer Epi'!D$70)</f>
        <v>6.1893026762526402</v>
      </c>
      <c r="E58" s="93">
        <f>'Mortal Baseline'!AA58*('Uterine Cancer Epi'!$F$38*'Uterine Cancer Epi'!E$70)</f>
        <v>5.1457340265899214</v>
      </c>
      <c r="F58" s="93">
        <f>'Mortal Baseline'!AB58*('Uterine Cancer Epi'!$F$38*'Uterine Cancer Epi'!F$70)</f>
        <v>4.0407623469635103</v>
      </c>
      <c r="G58" s="93">
        <f t="shared" si="0"/>
        <v>25.221156103972664</v>
      </c>
      <c r="H58" s="2">
        <f>B58/'Mortal Baseline'!X58</f>
        <v>5.9999999999999995E-4</v>
      </c>
      <c r="I58" s="2">
        <f>C58/'Mortal Baseline'!Y58</f>
        <v>5.5013855176449405E-4</v>
      </c>
      <c r="J58" s="2">
        <f>D58/'Mortal Baseline'!Z58</f>
        <v>5.2863834191691503E-4</v>
      </c>
      <c r="K58" s="2">
        <f>E58/'Mortal Baseline'!AA58</f>
        <v>5.1068652653835252E-4</v>
      </c>
      <c r="L58" s="2">
        <f>F58/'Mortal Baseline'!AB58</f>
        <v>4.8911816131032922E-4</v>
      </c>
      <c r="M58" s="2">
        <f>SUM(B58:F58)/SUM('Mortal Baseline'!X58:AB58)</f>
        <v>5.3297905988473394E-4</v>
      </c>
      <c r="N58" s="58">
        <f>B58*'Uterine Cancer Epi'!$I$38</f>
        <v>0.15690993708461431</v>
      </c>
      <c r="O58" s="58">
        <f>C58*'Uterine Cancer Epi'!$I$38</f>
        <v>0.21918270238454945</v>
      </c>
      <c r="P58" s="58">
        <f>D58*'Uterine Cancer Epi'!$I$38</f>
        <v>0.23643136223285086</v>
      </c>
      <c r="Q58" s="58">
        <f>E58*'Uterine Cancer Epi'!$I$38</f>
        <v>0.19656703981573498</v>
      </c>
      <c r="R58" s="58">
        <f>F58*'Uterine Cancer Epi'!$I$38</f>
        <v>0.15435712165400609</v>
      </c>
      <c r="S58" s="93">
        <f t="shared" si="3"/>
        <v>0.96344816317175563</v>
      </c>
      <c r="T58" s="93">
        <f t="shared" si="2"/>
        <v>11.409501266033732</v>
      </c>
    </row>
    <row r="59" spans="1:20">
      <c r="A59" s="58">
        <v>61</v>
      </c>
      <c r="B59" s="93">
        <f>'Mortal Baseline'!X59*('Uterine Cancer Epi'!$F$38*'Uterine Cancer Epi'!B$70)</f>
        <v>4.4082304937725523</v>
      </c>
      <c r="C59" s="93">
        <f>'Mortal Baseline'!Y59*('Uterine Cancer Epi'!$F$38*'Uterine Cancer Epi'!C$70)</f>
        <v>6.0991085304174026</v>
      </c>
      <c r="D59" s="93">
        <f>'Mortal Baseline'!Z59*('Uterine Cancer Epi'!$F$38*'Uterine Cancer Epi'!D$70)</f>
        <v>6.1417624082257847</v>
      </c>
      <c r="E59" s="93">
        <f>'Mortal Baseline'!AA59*('Uterine Cancer Epi'!$F$38*'Uterine Cancer Epi'!E$70)</f>
        <v>4.8106240792437074</v>
      </c>
      <c r="F59" s="93">
        <f>'Mortal Baseline'!AB59*('Uterine Cancer Epi'!$F$38*'Uterine Cancer Epi'!F$70)</f>
        <v>3.6981739214967306</v>
      </c>
      <c r="G59" s="93">
        <f t="shared" si="0"/>
        <v>25.157899433156182</v>
      </c>
      <c r="H59" s="2">
        <f>B59/'Mortal Baseline'!X59</f>
        <v>5.9999999999999995E-4</v>
      </c>
      <c r="I59" s="2">
        <f>C59/'Mortal Baseline'!Y59</f>
        <v>5.5013855176449405E-4</v>
      </c>
      <c r="J59" s="2">
        <f>D59/'Mortal Baseline'!Z59</f>
        <v>5.2863834191691503E-4</v>
      </c>
      <c r="K59" s="2">
        <f>E59/'Mortal Baseline'!AA59</f>
        <v>5.1068652653835252E-4</v>
      </c>
      <c r="L59" s="2">
        <f>F59/'Mortal Baseline'!AB59</f>
        <v>4.8911816131032922E-4</v>
      </c>
      <c r="M59" s="2">
        <f>SUM(B59:F59)/SUM('Mortal Baseline'!X59:AB59)</f>
        <v>5.3490522778865341E-4</v>
      </c>
      <c r="N59" s="58">
        <f>B59*'Uterine Cancer Epi'!$I$38</f>
        <v>0.16839440486211149</v>
      </c>
      <c r="O59" s="58">
        <f>C59*'Uterine Cancer Epi'!$I$38</f>
        <v>0.23298594586194477</v>
      </c>
      <c r="P59" s="58">
        <f>D59*'Uterine Cancer Epi'!$I$38</f>
        <v>0.23461532399422497</v>
      </c>
      <c r="Q59" s="58">
        <f>E59*'Uterine Cancer Epi'!$I$38</f>
        <v>0.18376583982710962</v>
      </c>
      <c r="R59" s="58">
        <f>F59*'Uterine Cancer Epi'!$I$38</f>
        <v>0.14127024380117509</v>
      </c>
      <c r="S59" s="93">
        <f t="shared" si="3"/>
        <v>0.96103175834656596</v>
      </c>
      <c r="T59" s="93">
        <f t="shared" si="2"/>
        <v>12.370533024380299</v>
      </c>
    </row>
    <row r="60" spans="1:20">
      <c r="A60" s="58">
        <v>62</v>
      </c>
      <c r="B60" s="93">
        <f>'Mortal Baseline'!X60*('Uterine Cancer Epi'!$F$38*'Uterine Cancer Epi'!B$70)</f>
        <v>4.7378447659491183</v>
      </c>
      <c r="C60" s="93">
        <f>'Mortal Baseline'!Y60*('Uterine Cancer Epi'!$F$38*'Uterine Cancer Epi'!C$70)</f>
        <v>6.4734764781716043</v>
      </c>
      <c r="D60" s="93">
        <f>'Mortal Baseline'!Z60*('Uterine Cancer Epi'!$F$38*'Uterine Cancer Epi'!D$70)</f>
        <v>6.0743417674360591</v>
      </c>
      <c r="E60" s="93">
        <f>'Mortal Baseline'!AA60*('Uterine Cancer Epi'!$F$38*'Uterine Cancer Epi'!E$70)</f>
        <v>4.4721530067367068</v>
      </c>
      <c r="F60" s="93">
        <f>'Mortal Baseline'!AB60*('Uterine Cancer Epi'!$F$38*'Uterine Cancer Epi'!F$70)</f>
        <v>3.3428591268121268</v>
      </c>
      <c r="G60" s="93">
        <f t="shared" si="0"/>
        <v>25.100675145105615</v>
      </c>
      <c r="H60" s="2">
        <f>B60/'Mortal Baseline'!X60</f>
        <v>5.9999999999999995E-4</v>
      </c>
      <c r="I60" s="2">
        <f>C60/'Mortal Baseline'!Y60</f>
        <v>5.5013855176449405E-4</v>
      </c>
      <c r="J60" s="2">
        <f>D60/'Mortal Baseline'!Z60</f>
        <v>5.2863834191691503E-4</v>
      </c>
      <c r="K60" s="2">
        <f>E60/'Mortal Baseline'!AA60</f>
        <v>5.1068652653835252E-4</v>
      </c>
      <c r="L60" s="2">
        <f>F60/'Mortal Baseline'!AB60</f>
        <v>4.8911816131032922E-4</v>
      </c>
      <c r="M60" s="2">
        <f>SUM(B60:F60)/SUM('Mortal Baseline'!X60:AB60)</f>
        <v>5.3696401005481204E-4</v>
      </c>
      <c r="N60" s="58">
        <f>B60*'Uterine Cancer Epi'!$I$38</f>
        <v>0.18098567005925631</v>
      </c>
      <c r="O60" s="58">
        <f>C60*'Uterine Cancer Epi'!$I$38</f>
        <v>0.24728680146615528</v>
      </c>
      <c r="P60" s="58">
        <f>D60*'Uterine Cancer Epi'!$I$38</f>
        <v>0.23203985551605744</v>
      </c>
      <c r="Q60" s="58">
        <f>E60*'Uterine Cancer Epi'!$I$38</f>
        <v>0.1708362448573422</v>
      </c>
      <c r="R60" s="58">
        <f>F60*'Uterine Cancer Epi'!$I$38</f>
        <v>0.12769721864422323</v>
      </c>
      <c r="S60" s="93">
        <f t="shared" si="3"/>
        <v>0.95884579054303443</v>
      </c>
      <c r="T60" s="93">
        <f t="shared" si="2"/>
        <v>13.329378814923333</v>
      </c>
    </row>
    <row r="61" spans="1:20">
      <c r="A61" s="58">
        <v>63</v>
      </c>
      <c r="B61" s="93">
        <f>'Mortal Baseline'!X61*('Uterine Cancer Epi'!$F$38*'Uterine Cancer Epi'!B$70)</f>
        <v>5.0965260296626935</v>
      </c>
      <c r="C61" s="93">
        <f>'Mortal Baseline'!Y61*('Uterine Cancer Epi'!$F$38*'Uterine Cancer Epi'!C$70)</f>
        <v>6.8542535478485203</v>
      </c>
      <c r="D61" s="93">
        <f>'Mortal Baseline'!Z61*('Uterine Cancer Epi'!$F$38*'Uterine Cancer Epi'!D$70)</f>
        <v>5.9845383661534726</v>
      </c>
      <c r="E61" s="93">
        <f>'Mortal Baseline'!AA61*('Uterine Cancer Epi'!$F$38*'Uterine Cancer Epi'!E$70)</f>
        <v>4.1331173075192149</v>
      </c>
      <c r="F61" s="93">
        <f>'Mortal Baseline'!AB61*('Uterine Cancer Epi'!$F$38*'Uterine Cancer Epi'!F$70)</f>
        <v>2.9802570110773292</v>
      </c>
      <c r="G61" s="93">
        <f t="shared" si="0"/>
        <v>25.048692262261227</v>
      </c>
      <c r="H61" s="2">
        <f>B61/'Mortal Baseline'!X61</f>
        <v>5.9999999999999995E-4</v>
      </c>
      <c r="I61" s="2">
        <f>C61/'Mortal Baseline'!Y61</f>
        <v>5.5013855176449405E-4</v>
      </c>
      <c r="J61" s="2">
        <f>D61/'Mortal Baseline'!Z61</f>
        <v>5.2863834191691503E-4</v>
      </c>
      <c r="K61" s="2">
        <f>E61/'Mortal Baseline'!AA61</f>
        <v>5.1068652653835252E-4</v>
      </c>
      <c r="L61" s="2">
        <f>F61/'Mortal Baseline'!AB61</f>
        <v>4.8911816131032922E-4</v>
      </c>
      <c r="M61" s="2">
        <f>SUM(B61:F61)/SUM('Mortal Baseline'!X61:AB61)</f>
        <v>5.3914072920261161E-4</v>
      </c>
      <c r="N61" s="58">
        <f>B61*'Uterine Cancer Epi'!$I$38</f>
        <v>0.19468729433311488</v>
      </c>
      <c r="O61" s="58">
        <f>C61*'Uterine Cancer Epi'!$I$38</f>
        <v>0.26183248552781346</v>
      </c>
      <c r="P61" s="58">
        <f>D61*'Uterine Cancer Epi'!$I$38</f>
        <v>0.22860936558706263</v>
      </c>
      <c r="Q61" s="58">
        <f>E61*'Uterine Cancer Epi'!$I$38</f>
        <v>0.15788508114723401</v>
      </c>
      <c r="R61" s="58">
        <f>F61*'Uterine Cancer Epi'!$I$38</f>
        <v>0.11384581782315396</v>
      </c>
      <c r="S61" s="93">
        <f t="shared" si="3"/>
        <v>0.95686004441837891</v>
      </c>
      <c r="T61" s="93">
        <f t="shared" si="2"/>
        <v>14.286238859341712</v>
      </c>
    </row>
    <row r="62" spans="1:20">
      <c r="A62" s="58">
        <v>64</v>
      </c>
      <c r="B62" s="93">
        <f>'Mortal Baseline'!X62*('Uterine Cancer Epi'!$F$38*'Uterine Cancer Epi'!B$70)</f>
        <v>5.4837169591680865</v>
      </c>
      <c r="C62" s="93">
        <f>'Mortal Baseline'!Y62*('Uterine Cancer Epi'!$F$38*'Uterine Cancer Epi'!C$70)</f>
        <v>7.2335006903792163</v>
      </c>
      <c r="D62" s="93">
        <f>'Mortal Baseline'!Z62*('Uterine Cancer Epi'!$F$38*'Uterine Cancer Epi'!D$70)</f>
        <v>5.8702833665340481</v>
      </c>
      <c r="E62" s="93">
        <f>'Mortal Baseline'!AA62*('Uterine Cancer Epi'!$F$38*'Uterine Cancer Epi'!E$70)</f>
        <v>3.7965691912130537</v>
      </c>
      <c r="F62" s="93">
        <f>'Mortal Baseline'!AB62*('Uterine Cancer Epi'!$F$38*'Uterine Cancer Epi'!F$70)</f>
        <v>2.6168660191451911</v>
      </c>
      <c r="G62" s="93">
        <f t="shared" si="0"/>
        <v>25.000936226439595</v>
      </c>
      <c r="H62" s="2">
        <f>B62/'Mortal Baseline'!X62</f>
        <v>5.9999999999999995E-4</v>
      </c>
      <c r="I62" s="2">
        <f>C62/'Mortal Baseline'!Y62</f>
        <v>5.5013855176449405E-4</v>
      </c>
      <c r="J62" s="2">
        <f>D62/'Mortal Baseline'!Z62</f>
        <v>5.2863834191691503E-4</v>
      </c>
      <c r="K62" s="2">
        <f>E62/'Mortal Baseline'!AA62</f>
        <v>5.1068652653835252E-4</v>
      </c>
      <c r="L62" s="2">
        <f>F62/'Mortal Baseline'!AB62</f>
        <v>4.8911816131032922E-4</v>
      </c>
      <c r="M62" s="2">
        <f>SUM(B62:F62)/SUM('Mortal Baseline'!X62:AB62)</f>
        <v>5.4141547665679439E-4</v>
      </c>
      <c r="N62" s="58">
        <f>B62*'Uterine Cancer Epi'!$I$38</f>
        <v>0.2094779878402209</v>
      </c>
      <c r="O62" s="58">
        <f>C62*'Uterine Cancer Epi'!$I$38</f>
        <v>0.27631972637248603</v>
      </c>
      <c r="P62" s="58">
        <f>D62*'Uterine Cancer Epi'!$I$38</f>
        <v>0.22424482460160064</v>
      </c>
      <c r="Q62" s="58">
        <f>E62*'Uterine Cancer Epi'!$I$38</f>
        <v>0.14502894310433864</v>
      </c>
      <c r="R62" s="58">
        <f>F62*'Uterine Cancer Epi'!$I$38</f>
        <v>9.9964281931346294E-2</v>
      </c>
      <c r="S62" s="93">
        <f t="shared" si="3"/>
        <v>0.95503576384999256</v>
      </c>
      <c r="T62" s="93">
        <f t="shared" si="2"/>
        <v>15.241274623191703</v>
      </c>
    </row>
    <row r="63" spans="1:20">
      <c r="A63" s="58">
        <v>65</v>
      </c>
      <c r="B63" s="93">
        <f>'Mortal Baseline'!X63*('Uterine Cancer Epi'!$F$39*'Uterine Cancer Epi'!B$70)</f>
        <v>7.8642134884710897</v>
      </c>
      <c r="C63" s="93">
        <f>'Mortal Baseline'!Y63*('Uterine Cancer Epi'!$F$39*'Uterine Cancer Epi'!C$70)</f>
        <v>10.136291132702963</v>
      </c>
      <c r="D63" s="93">
        <f>'Mortal Baseline'!Z63*('Uterine Cancer Epi'!$F$39*'Uterine Cancer Epi'!D$70)</f>
        <v>7.6402152457160994</v>
      </c>
      <c r="E63" s="93">
        <f>'Mortal Baseline'!AA63*('Uterine Cancer Epi'!$F$39*'Uterine Cancer Epi'!E$70)</f>
        <v>4.6209911652178581</v>
      </c>
      <c r="F63" s="93">
        <f>'Mortal Baseline'!AB63*('Uterine Cancer Epi'!$F$39*'Uterine Cancer Epi'!F$70)</f>
        <v>3.0132250501942122</v>
      </c>
      <c r="G63" s="93">
        <f t="shared" si="0"/>
        <v>33.274936082302226</v>
      </c>
      <c r="H63" s="2">
        <f>B63/'Mortal Baseline'!X63</f>
        <v>8.0000000000000004E-4</v>
      </c>
      <c r="I63" s="2">
        <f>C63/'Mortal Baseline'!Y63</f>
        <v>7.3351806901932547E-4</v>
      </c>
      <c r="J63" s="2">
        <f>D63/'Mortal Baseline'!Z63</f>
        <v>7.0485112255588682E-4</v>
      </c>
      <c r="K63" s="2">
        <f>E63/'Mortal Baseline'!AA63</f>
        <v>6.809153687178035E-4</v>
      </c>
      <c r="L63" s="2">
        <f>F63/'Mortal Baseline'!AB63</f>
        <v>6.521575484137724E-4</v>
      </c>
      <c r="M63" s="2">
        <f>SUM(B63:F63)/SUM('Mortal Baseline'!X63:AB63)</f>
        <v>7.2501824083080291E-4</v>
      </c>
      <c r="N63" s="58">
        <f>B63*'Uterine Cancer Epi'!$I$39</f>
        <v>0.26266473051493439</v>
      </c>
      <c r="O63" s="58">
        <f>C63*'Uterine Cancer Epi'!$I$39</f>
        <v>0.33855212383227895</v>
      </c>
      <c r="P63" s="58">
        <f>D63*'Uterine Cancer Epi'!$I$39</f>
        <v>0.25518318920691774</v>
      </c>
      <c r="Q63" s="58">
        <f>E63*'Uterine Cancer Epi'!$I$39</f>
        <v>0.15434110491827646</v>
      </c>
      <c r="R63" s="58">
        <f>F63*'Uterine Cancer Epi'!$I$39</f>
        <v>0.10064171667648668</v>
      </c>
      <c r="S63" s="93">
        <f t="shared" si="3"/>
        <v>1.1113828651488942</v>
      </c>
      <c r="T63" s="93">
        <f t="shared" si="2"/>
        <v>16.352657488340597</v>
      </c>
    </row>
    <row r="64" spans="1:20">
      <c r="A64" s="58">
        <v>66</v>
      </c>
      <c r="B64" s="93">
        <f>'Mortal Baseline'!X64*('Uterine Cancer Epi'!$F$39*'Uterine Cancer Epi'!B$70)</f>
        <v>8.422494263667593</v>
      </c>
      <c r="C64" s="93">
        <f>'Mortal Baseline'!Y64*('Uterine Cancer Epi'!$F$39*'Uterine Cancer Epi'!C$70)</f>
        <v>10.565834991750267</v>
      </c>
      <c r="D64" s="93">
        <f>'Mortal Baseline'!Z64*('Uterine Cancer Epi'!$F$39*'Uterine Cancer Epi'!D$70)</f>
        <v>7.3935257045139036</v>
      </c>
      <c r="E64" s="93">
        <f>'Mortal Baseline'!AA64*('Uterine Cancer Epi'!$F$39*'Uterine Cancer Epi'!E$70)</f>
        <v>4.1780113717110163</v>
      </c>
      <c r="F64" s="93">
        <f>'Mortal Baseline'!AB64*('Uterine Cancer Epi'!$F$39*'Uterine Cancer Epi'!F$70)</f>
        <v>2.5473838908506883</v>
      </c>
      <c r="G64" s="93">
        <f t="shared" si="0"/>
        <v>33.107250222493469</v>
      </c>
      <c r="H64" s="2">
        <f>B64/'Mortal Baseline'!X64</f>
        <v>8.0000000000000004E-4</v>
      </c>
      <c r="I64" s="2">
        <f>C64/'Mortal Baseline'!Y64</f>
        <v>7.3351806901932547E-4</v>
      </c>
      <c r="J64" s="2">
        <f>D64/'Mortal Baseline'!Z64</f>
        <v>7.0485112255588682E-4</v>
      </c>
      <c r="K64" s="2">
        <f>E64/'Mortal Baseline'!AA64</f>
        <v>6.809153687178035E-4</v>
      </c>
      <c r="L64" s="2">
        <f>F64/'Mortal Baseline'!AB64</f>
        <v>6.521575484137724E-4</v>
      </c>
      <c r="M64" s="2">
        <f>SUM(B64:F64)/SUM('Mortal Baseline'!X64:AB64)</f>
        <v>7.2820975237922203E-4</v>
      </c>
      <c r="N64" s="58">
        <f>B64*'Uterine Cancer Epi'!$I$39</f>
        <v>0.2813113084064976</v>
      </c>
      <c r="O64" s="58">
        <f>C64*'Uterine Cancer Epi'!$I$39</f>
        <v>0.3528988887244589</v>
      </c>
      <c r="P64" s="58">
        <f>D64*'Uterine Cancer Epi'!$I$39</f>
        <v>0.24694375853076436</v>
      </c>
      <c r="Q64" s="58">
        <f>E64*'Uterine Cancer Epi'!$I$39</f>
        <v>0.13954557981514795</v>
      </c>
      <c r="R64" s="58">
        <f>F64*'Uterine Cancer Epi'!$I$39</f>
        <v>8.508262195441299E-2</v>
      </c>
      <c r="S64" s="93">
        <f t="shared" si="3"/>
        <v>1.1057821574312818</v>
      </c>
      <c r="T64" s="93">
        <f t="shared" si="2"/>
        <v>17.458439645771879</v>
      </c>
    </row>
    <row r="65" spans="1:20">
      <c r="A65" s="58">
        <v>67</v>
      </c>
      <c r="B65" s="93">
        <f>'Mortal Baseline'!X65*('Uterine Cancer Epi'!$F$39*'Uterine Cancer Epi'!B$70)</f>
        <v>9.0071535249146848</v>
      </c>
      <c r="C65" s="93">
        <f>'Mortal Baseline'!Y65*('Uterine Cancer Epi'!$F$39*'Uterine Cancer Epi'!C$70)</f>
        <v>10.952866536969166</v>
      </c>
      <c r="D65" s="93">
        <f>'Mortal Baseline'!Z65*('Uterine Cancer Epi'!$F$39*'Uterine Cancer Epi'!D$70)</f>
        <v>7.1140042351223585</v>
      </c>
      <c r="E65" s="93">
        <f>'Mortal Baseline'!AA65*('Uterine Cancer Epi'!$F$39*'Uterine Cancer Epi'!E$70)</f>
        <v>3.7541695361660179</v>
      </c>
      <c r="F65" s="93">
        <f>'Mortal Baseline'!AB65*('Uterine Cancer Epi'!$F$39*'Uterine Cancer Epi'!F$70)</f>
        <v>2.1125284747172759</v>
      </c>
      <c r="G65" s="93">
        <f t="shared" si="0"/>
        <v>32.940722307889502</v>
      </c>
      <c r="H65" s="2">
        <f>B65/'Mortal Baseline'!X65</f>
        <v>8.0000000000000015E-4</v>
      </c>
      <c r="I65" s="2">
        <f>C65/'Mortal Baseline'!Y65</f>
        <v>7.3351806901932547E-4</v>
      </c>
      <c r="J65" s="2">
        <f>D65/'Mortal Baseline'!Z65</f>
        <v>7.0485112255588682E-4</v>
      </c>
      <c r="K65" s="2">
        <f>E65/'Mortal Baseline'!AA65</f>
        <v>6.809153687178035E-4</v>
      </c>
      <c r="L65" s="2">
        <f>F65/'Mortal Baseline'!AB65</f>
        <v>6.5215754841377251E-4</v>
      </c>
      <c r="M65" s="2">
        <f>SUM(B65:F65)/SUM('Mortal Baseline'!X65:AB65)</f>
        <v>7.314222607571765E-4</v>
      </c>
      <c r="N65" s="58">
        <f>B65*'Uterine Cancer Epi'!$I$39</f>
        <v>0.30083892773215049</v>
      </c>
      <c r="O65" s="58">
        <f>C65*'Uterine Cancer Epi'!$I$39</f>
        <v>0.36582574233477017</v>
      </c>
      <c r="P65" s="58">
        <f>D65*'Uterine Cancer Epi'!$I$39</f>
        <v>0.23760774145308677</v>
      </c>
      <c r="Q65" s="58">
        <f>E65*'Uterine Cancer Epi'!$I$39</f>
        <v>0.12538926250794499</v>
      </c>
      <c r="R65" s="58">
        <f>F65*'Uterine Cancer Epi'!$I$39</f>
        <v>7.0558451055557012E-2</v>
      </c>
      <c r="S65" s="93">
        <f t="shared" si="3"/>
        <v>1.1002201250835093</v>
      </c>
      <c r="T65" s="93">
        <f t="shared" si="2"/>
        <v>18.558659770855389</v>
      </c>
    </row>
    <row r="66" spans="1:20">
      <c r="A66" s="58">
        <v>68</v>
      </c>
      <c r="B66" s="93">
        <f>'Mortal Baseline'!X66*('Uterine Cancer Epi'!$F$39*'Uterine Cancer Epi'!B$70)</f>
        <v>9.6140190841313604</v>
      </c>
      <c r="C66" s="93">
        <f>'Mortal Baseline'!Y66*('Uterine Cancer Epi'!$F$39*'Uterine Cancer Epi'!C$70)</f>
        <v>11.285745481551158</v>
      </c>
      <c r="D66" s="93">
        <f>'Mortal Baseline'!Z66*('Uterine Cancer Epi'!$F$39*'Uterine Cancer Epi'!D$70)</f>
        <v>6.8040337402265294</v>
      </c>
      <c r="E66" s="93">
        <f>'Mortal Baseline'!AA66*('Uterine Cancer Epi'!$F$39*'Uterine Cancer Epi'!E$70)</f>
        <v>3.3532530319463159</v>
      </c>
      <c r="F66" s="93">
        <f>'Mortal Baseline'!AB66*('Uterine Cancer Epi'!$F$39*'Uterine Cancer Epi'!F$70)</f>
        <v>1.7165520856325827</v>
      </c>
      <c r="G66" s="93">
        <f t="shared" si="0"/>
        <v>32.773603423487948</v>
      </c>
      <c r="H66" s="2">
        <f>B66/'Mortal Baseline'!X66</f>
        <v>8.0000000000000004E-4</v>
      </c>
      <c r="I66" s="2">
        <f>C66/'Mortal Baseline'!Y66</f>
        <v>7.3351806901932547E-4</v>
      </c>
      <c r="J66" s="2">
        <f>D66/'Mortal Baseline'!Z66</f>
        <v>7.0485112255588682E-4</v>
      </c>
      <c r="K66" s="2">
        <f>E66/'Mortal Baseline'!AA66</f>
        <v>6.809153687178035E-4</v>
      </c>
      <c r="L66" s="2">
        <f>F66/'Mortal Baseline'!AB66</f>
        <v>6.521575484137724E-4</v>
      </c>
      <c r="M66" s="2">
        <f>SUM(B66:F66)/SUM('Mortal Baseline'!X66:AB66)</f>
        <v>7.3461691930235083E-4</v>
      </c>
      <c r="N66" s="58">
        <f>B66*'Uterine Cancer Epi'!$I$39</f>
        <v>0.32110823740998745</v>
      </c>
      <c r="O66" s="58">
        <f>C66*'Uterine Cancer Epi'!$I$39</f>
        <v>0.37694389908380871</v>
      </c>
      <c r="P66" s="58">
        <f>D66*'Uterine Cancer Epi'!$I$39</f>
        <v>0.22725472692356607</v>
      </c>
      <c r="Q66" s="58">
        <f>E66*'Uterine Cancer Epi'!$I$39</f>
        <v>0.11199865126700695</v>
      </c>
      <c r="R66" s="58">
        <f>F66*'Uterine Cancer Epi'!$I$39</f>
        <v>5.7332839660128261E-2</v>
      </c>
      <c r="S66" s="93">
        <f t="shared" si="3"/>
        <v>1.0946383543444975</v>
      </c>
      <c r="T66" s="93">
        <f t="shared" si="2"/>
        <v>19.653298125199886</v>
      </c>
    </row>
    <row r="67" spans="1:20">
      <c r="A67" s="58">
        <v>69</v>
      </c>
      <c r="B67" s="93">
        <f>'Mortal Baseline'!X67*('Uterine Cancer Epi'!$F$39*'Uterine Cancer Epi'!B$70)</f>
        <v>10.238731670660071</v>
      </c>
      <c r="C67" s="93">
        <f>'Mortal Baseline'!Y67*('Uterine Cancer Epi'!$F$39*'Uterine Cancer Epi'!C$70)</f>
        <v>11.554544725734306</v>
      </c>
      <c r="D67" s="93">
        <f>'Mortal Baseline'!Z67*('Uterine Cancer Epi'!$F$39*'Uterine Cancer Epi'!D$70)</f>
        <v>6.4673571582058145</v>
      </c>
      <c r="E67" s="93">
        <f>'Mortal Baseline'!AA67*('Uterine Cancer Epi'!$F$39*'Uterine Cancer Epi'!E$70)</f>
        <v>2.9784696546642229</v>
      </c>
      <c r="F67" s="93">
        <f>'Mortal Baseline'!AB67*('Uterine Cancer Epi'!$F$39*'Uterine Cancer Epi'!F$70)</f>
        <v>1.3652743251696982</v>
      </c>
      <c r="G67" s="93">
        <f t="shared" si="0"/>
        <v>32.604377534434114</v>
      </c>
      <c r="H67" s="2">
        <f>B67/'Mortal Baseline'!X67</f>
        <v>8.0000000000000004E-4</v>
      </c>
      <c r="I67" s="2">
        <f>C67/'Mortal Baseline'!Y67</f>
        <v>7.3351806901932547E-4</v>
      </c>
      <c r="J67" s="2">
        <f>D67/'Mortal Baseline'!Z67</f>
        <v>7.0485112255588682E-4</v>
      </c>
      <c r="K67" s="2">
        <f>E67/'Mortal Baseline'!AA67</f>
        <v>6.809153687178035E-4</v>
      </c>
      <c r="L67" s="2">
        <f>F67/'Mortal Baseline'!AB67</f>
        <v>6.521575484137724E-4</v>
      </c>
      <c r="M67" s="2">
        <f>SUM(B67:F67)/SUM('Mortal Baseline'!X67:AB67)</f>
        <v>7.3775867006102937E-4</v>
      </c>
      <c r="N67" s="58">
        <f>B67*'Uterine Cancer Epi'!$I$39</f>
        <v>0.34197363780004636</v>
      </c>
      <c r="O67" s="58">
        <f>C67*'Uterine Cancer Epi'!$I$39</f>
        <v>0.3859217938395258</v>
      </c>
      <c r="P67" s="58">
        <f>D67*'Uterine Cancer Epi'!$I$39</f>
        <v>0.2160097290840742</v>
      </c>
      <c r="Q67" s="58">
        <f>E67*'Uterine Cancer Epi'!$I$39</f>
        <v>9.948088646578504E-2</v>
      </c>
      <c r="R67" s="58">
        <f>F67*'Uterine Cancer Epi'!$I$39</f>
        <v>4.560016246066792E-2</v>
      </c>
      <c r="S67" s="93">
        <f t="shared" si="3"/>
        <v>1.0889862096500993</v>
      </c>
      <c r="T67" s="93">
        <f t="shared" si="2"/>
        <v>20.742284334849984</v>
      </c>
    </row>
    <row r="68" spans="1:20">
      <c r="A68" s="58">
        <v>70</v>
      </c>
      <c r="B68" s="93">
        <f>'Mortal Baseline'!X68*('Uterine Cancer Epi'!$F$40*'Uterine Cancer Epi'!B$70)</f>
        <v>12.236733104136885</v>
      </c>
      <c r="C68" s="93">
        <f>'Mortal Baseline'!Y68*('Uterine Cancer Epi'!$F$40*'Uterine Cancer Epi'!C$70)</f>
        <v>13.220615931751611</v>
      </c>
      <c r="D68" s="93">
        <f>'Mortal Baseline'!Z68*('Uterine Cancer Epi'!$F$40*'Uterine Cancer Epi'!D$70)</f>
        <v>6.8724698126223362</v>
      </c>
      <c r="E68" s="93">
        <f>'Mortal Baseline'!AA68*('Uterine Cancer Epi'!$F$40*'Uterine Cancer Epi'!E$70)</f>
        <v>2.9612993853916931</v>
      </c>
      <c r="F68" s="93">
        <f>'Mortal Baseline'!AB68*('Uterine Cancer Epi'!$F$40*'Uterine Cancer Epi'!F$70)</f>
        <v>1.1947356019820732</v>
      </c>
      <c r="G68" s="93">
        <f t="shared" ref="G68:G98" si="4">SUM(B68:F68)</f>
        <v>36.485853835884598</v>
      </c>
      <c r="H68" s="2">
        <f>B68/'Mortal Baseline'!X68</f>
        <v>8.9999999999999998E-4</v>
      </c>
      <c r="I68" s="2">
        <f>C68/'Mortal Baseline'!Y68</f>
        <v>8.2520782764674118E-4</v>
      </c>
      <c r="J68" s="2">
        <f>D68/'Mortal Baseline'!Z68</f>
        <v>7.9295751287537266E-4</v>
      </c>
      <c r="K68" s="2">
        <f>E68/'Mortal Baseline'!AA68</f>
        <v>7.6602978980752883E-4</v>
      </c>
      <c r="L68" s="2">
        <f>F68/'Mortal Baseline'!AB68</f>
        <v>7.3367724196549404E-4</v>
      </c>
      <c r="M68" s="2">
        <f>SUM(B68:F68)/SUM('Mortal Baseline'!X68:AB68)</f>
        <v>8.3342130647232786E-4</v>
      </c>
      <c r="N68" s="58">
        <f>B68*'Uterine Cancer Epi'!$I$40</f>
        <v>0.38545709278031187</v>
      </c>
      <c r="O68" s="58">
        <f>C68*'Uterine Cancer Epi'!$I$40</f>
        <v>0.41644940185017576</v>
      </c>
      <c r="P68" s="58">
        <f>D68*'Uterine Cancer Epi'!$I$40</f>
        <v>0.2164827990976036</v>
      </c>
      <c r="Q68" s="58">
        <f>E68*'Uterine Cancer Epi'!$I$40</f>
        <v>9.3280930639838333E-2</v>
      </c>
      <c r="R68" s="58">
        <f>F68*'Uterine Cancer Epi'!$I$40</f>
        <v>3.7634171462435306E-2</v>
      </c>
      <c r="S68" s="93">
        <f t="shared" si="3"/>
        <v>1.1493043958303648</v>
      </c>
      <c r="T68" s="93">
        <f t="shared" si="2"/>
        <v>21.891588730680347</v>
      </c>
    </row>
    <row r="69" spans="1:20">
      <c r="A69" s="58">
        <v>71</v>
      </c>
      <c r="B69" s="93">
        <f>'Mortal Baseline'!X69*('Uterine Cancer Epi'!$F$40*'Uterine Cancer Epi'!B$70)</f>
        <v>12.879708451618235</v>
      </c>
      <c r="C69" s="93">
        <f>'Mortal Baseline'!Y69*('Uterine Cancer Epi'!$F$40*'Uterine Cancer Epi'!C$70)</f>
        <v>13.26715061875518</v>
      </c>
      <c r="D69" s="93">
        <f>'Mortal Baseline'!Z69*('Uterine Cancer Epi'!$F$40*'Uterine Cancer Epi'!D$70)</f>
        <v>6.4080455478977996</v>
      </c>
      <c r="E69" s="93">
        <f>'Mortal Baseline'!AA69*('Uterine Cancer Epi'!$F$40*'Uterine Cancer Epi'!E$70)</f>
        <v>2.5883721210518655</v>
      </c>
      <c r="F69" s="93">
        <f>'Mortal Baseline'!AB69*('Uterine Cancer Epi'!$F$40*'Uterine Cancer Epi'!F$70)</f>
        <v>0.90218509988419249</v>
      </c>
      <c r="G69" s="93">
        <f t="shared" si="4"/>
        <v>36.045461839207277</v>
      </c>
      <c r="H69" s="2">
        <f>B69/'Mortal Baseline'!X69</f>
        <v>8.9999999999999987E-4</v>
      </c>
      <c r="I69" s="2">
        <f>C69/'Mortal Baseline'!Y69</f>
        <v>8.2520782764674118E-4</v>
      </c>
      <c r="J69" s="2">
        <f>D69/'Mortal Baseline'!Z69</f>
        <v>7.9295751287537266E-4</v>
      </c>
      <c r="K69" s="2">
        <f>E69/'Mortal Baseline'!AA69</f>
        <v>7.6602978980752883E-4</v>
      </c>
      <c r="L69" s="2">
        <f>F69/'Mortal Baseline'!AB69</f>
        <v>7.3367724196549394E-4</v>
      </c>
      <c r="M69" s="2">
        <f>SUM(B69:F69)/SUM('Mortal Baseline'!X69:AB69)</f>
        <v>8.3674973016630223E-4</v>
      </c>
      <c r="N69" s="58">
        <f>B69*'Uterine Cancer Epi'!$I$40</f>
        <v>0.40571081622597444</v>
      </c>
      <c r="O69" s="58">
        <f>C69*'Uterine Cancer Epi'!$I$40</f>
        <v>0.41791524449078815</v>
      </c>
      <c r="P69" s="58">
        <f>D69*'Uterine Cancer Epi'!$I$40</f>
        <v>0.20185343475878068</v>
      </c>
      <c r="Q69" s="58">
        <f>E69*'Uterine Cancer Epi'!$I$40</f>
        <v>8.1533721813133758E-2</v>
      </c>
      <c r="R69" s="58">
        <f>F69*'Uterine Cancer Epi'!$I$40</f>
        <v>2.8418830646352065E-2</v>
      </c>
      <c r="S69" s="93">
        <f t="shared" si="3"/>
        <v>1.1354320479350291</v>
      </c>
      <c r="T69" s="93">
        <f t="shared" ref="T69:T98" si="5">T68+S69</f>
        <v>23.027020778615377</v>
      </c>
    </row>
    <row r="70" spans="1:20">
      <c r="A70" s="58">
        <v>72</v>
      </c>
      <c r="B70" s="93">
        <f>'Mortal Baseline'!X70*('Uterine Cancer Epi'!$F$40*'Uterine Cancer Epi'!B$70)</f>
        <v>13.521400909200418</v>
      </c>
      <c r="C70" s="93">
        <f>'Mortal Baseline'!Y70*('Uterine Cancer Epi'!$F$40*'Uterine Cancer Epi'!C$70)</f>
        <v>13.224792917960771</v>
      </c>
      <c r="D70" s="93">
        <f>'Mortal Baseline'!Z70*('Uterine Cancer Epi'!$F$40*'Uterine Cancer Epi'!D$70)</f>
        <v>5.9383846434161134</v>
      </c>
      <c r="E70" s="93">
        <f>'Mortal Baseline'!AA70*('Uterine Cancer Epi'!$F$40*'Uterine Cancer Epi'!E$70)</f>
        <v>2.2544567487170282</v>
      </c>
      <c r="F70" s="93">
        <f>'Mortal Baseline'!AB70*('Uterine Cancer Epi'!$F$40*'Uterine Cancer Epi'!F$70)</f>
        <v>0.66541642290639791</v>
      </c>
      <c r="G70" s="93">
        <f t="shared" si="4"/>
        <v>35.604451642200722</v>
      </c>
      <c r="H70" s="2">
        <f>B70/'Mortal Baseline'!X70</f>
        <v>8.9999999999999998E-4</v>
      </c>
      <c r="I70" s="2">
        <f>C70/'Mortal Baseline'!Y70</f>
        <v>8.2520782764674118E-4</v>
      </c>
      <c r="J70" s="2">
        <f>D70/'Mortal Baseline'!Z70</f>
        <v>7.9295751287537266E-4</v>
      </c>
      <c r="K70" s="2">
        <f>E70/'Mortal Baseline'!AA70</f>
        <v>7.6602978980752883E-4</v>
      </c>
      <c r="L70" s="2">
        <f>F70/'Mortal Baseline'!AB70</f>
        <v>7.3367724196549394E-4</v>
      </c>
      <c r="M70" s="2">
        <f>SUM(B70:F70)/SUM('Mortal Baseline'!X70:AB70)</f>
        <v>8.3995146053245865E-4</v>
      </c>
      <c r="N70" s="58">
        <f>B70*'Uterine Cancer Epi'!$I$40</f>
        <v>0.42592412863981316</v>
      </c>
      <c r="O70" s="58">
        <f>C70*'Uterine Cancer Epi'!$I$40</f>
        <v>0.41658097691576429</v>
      </c>
      <c r="P70" s="58">
        <f>D70*'Uterine Cancer Epi'!$I$40</f>
        <v>0.18705911626760757</v>
      </c>
      <c r="Q70" s="58">
        <f>E70*'Uterine Cancer Epi'!$I$40</f>
        <v>7.1015387584586392E-2</v>
      </c>
      <c r="R70" s="58">
        <f>F70*'Uterine Cancer Epi'!$I$40</f>
        <v>2.0960617321551533E-2</v>
      </c>
      <c r="S70" s="93">
        <f t="shared" si="3"/>
        <v>1.1215402267293231</v>
      </c>
      <c r="T70" s="93">
        <f t="shared" si="5"/>
        <v>24.1485610053447</v>
      </c>
    </row>
    <row r="71" spans="1:20">
      <c r="A71" s="58">
        <v>73</v>
      </c>
      <c r="B71" s="93">
        <f>'Mortal Baseline'!X71*('Uterine Cancer Epi'!$F$40*'Uterine Cancer Epi'!B$70)</f>
        <v>14.159636444723157</v>
      </c>
      <c r="C71" s="93">
        <f>'Mortal Baseline'!Y71*('Uterine Cancer Epi'!$F$40*'Uterine Cancer Epi'!C$70)</f>
        <v>13.09525182107723</v>
      </c>
      <c r="D71" s="93">
        <f>'Mortal Baseline'!Z71*('Uterine Cancer Epi'!$F$40*'Uterine Cancer Epi'!D$70)</f>
        <v>5.4703789960346167</v>
      </c>
      <c r="E71" s="93">
        <f>'Mortal Baseline'!AA71*('Uterine Cancer Epi'!$F$40*'Uterine Cancer Epi'!E$70)</f>
        <v>1.9585551214234425</v>
      </c>
      <c r="F71" s="93">
        <f>'Mortal Baseline'!AB71*('Uterine Cancer Epi'!$F$40*'Uterine Cancer Epi'!F$70)</f>
        <v>0.47913016350360876</v>
      </c>
      <c r="G71" s="93">
        <f t="shared" si="4"/>
        <v>35.162952546762064</v>
      </c>
      <c r="H71" s="2">
        <f>B71/'Mortal Baseline'!X71</f>
        <v>8.9999999999999998E-4</v>
      </c>
      <c r="I71" s="2">
        <f>C71/'Mortal Baseline'!Y71</f>
        <v>8.2520782764674118E-4</v>
      </c>
      <c r="J71" s="2">
        <f>D71/'Mortal Baseline'!Z71</f>
        <v>7.9295751287537266E-4</v>
      </c>
      <c r="K71" s="2">
        <f>E71/'Mortal Baseline'!AA71</f>
        <v>7.6602978980752883E-4</v>
      </c>
      <c r="L71" s="2">
        <f>F71/'Mortal Baseline'!AB71</f>
        <v>7.3367724196549394E-4</v>
      </c>
      <c r="M71" s="2">
        <f>SUM(B71:F71)/SUM('Mortal Baseline'!X71:AB71)</f>
        <v>8.4302436029713907E-4</v>
      </c>
      <c r="N71" s="58">
        <f>B71*'Uterine Cancer Epi'!$I$40</f>
        <v>0.44602854800877945</v>
      </c>
      <c r="O71" s="58">
        <f>C71*'Uterine Cancer Epi'!$I$40</f>
        <v>0.41250043236393275</v>
      </c>
      <c r="P71" s="58">
        <f>D71*'Uterine Cancer Epi'!$I$40</f>
        <v>0.17231693837509043</v>
      </c>
      <c r="Q71" s="58">
        <f>E71*'Uterine Cancer Epi'!$I$40</f>
        <v>6.1694486324838441E-2</v>
      </c>
      <c r="R71" s="58">
        <f>F71*'Uterine Cancer Epi'!$I$40</f>
        <v>1.5092600150363676E-2</v>
      </c>
      <c r="S71" s="93">
        <f t="shared" si="3"/>
        <v>1.1076330052230048</v>
      </c>
      <c r="T71" s="93">
        <f t="shared" si="5"/>
        <v>25.256194010567704</v>
      </c>
    </row>
    <row r="72" spans="1:20">
      <c r="A72" s="58">
        <v>74</v>
      </c>
      <c r="B72" s="93">
        <f>'Mortal Baseline'!X72*('Uterine Cancer Epi'!$F$40*'Uterine Cancer Epi'!B$70)</f>
        <v>14.793525335879274</v>
      </c>
      <c r="C72" s="93">
        <f>'Mortal Baseline'!Y72*('Uterine Cancer Epi'!$F$40*'Uterine Cancer Epi'!C$70)</f>
        <v>12.8820954346884</v>
      </c>
      <c r="D72" s="93">
        <f>'Mortal Baseline'!Z72*('Uterine Cancer Epi'!$F$40*'Uterine Cancer Epi'!D$70)</f>
        <v>5.0103429033443714</v>
      </c>
      <c r="E72" s="93">
        <f>'Mortal Baseline'!AA72*('Uterine Cancer Epi'!$F$40*'Uterine Cancer Epi'!E$70)</f>
        <v>1.698839280368132</v>
      </c>
      <c r="F72" s="93">
        <f>'Mortal Baseline'!AB72*('Uterine Cancer Epi'!$F$40*'Uterine Cancer Epi'!F$70)</f>
        <v>0.33665833284182406</v>
      </c>
      <c r="G72" s="93">
        <f t="shared" si="4"/>
        <v>34.721461287122004</v>
      </c>
      <c r="H72" s="2">
        <f>B72/'Mortal Baseline'!X72</f>
        <v>8.9999999999999998E-4</v>
      </c>
      <c r="I72" s="2">
        <f>C72/'Mortal Baseline'!Y72</f>
        <v>8.2520782764674118E-4</v>
      </c>
      <c r="J72" s="2">
        <f>D72/'Mortal Baseline'!Z72</f>
        <v>7.9295751287537266E-4</v>
      </c>
      <c r="K72" s="2">
        <f>E72/'Mortal Baseline'!AA72</f>
        <v>7.6602978980752883E-4</v>
      </c>
      <c r="L72" s="2">
        <f>F72/'Mortal Baseline'!AB72</f>
        <v>7.3367724196549383E-4</v>
      </c>
      <c r="M72" s="2">
        <f>SUM(B72:F72)/SUM('Mortal Baseline'!X72:AB72)</f>
        <v>8.459753054854721E-4</v>
      </c>
      <c r="N72" s="58">
        <f>B72*'Uterine Cancer Epi'!$I$40</f>
        <v>0.46599604808019712</v>
      </c>
      <c r="O72" s="58">
        <f>C72*'Uterine Cancer Epi'!$I$40</f>
        <v>0.40578600619268462</v>
      </c>
      <c r="P72" s="58">
        <f>D72*'Uterine Cancer Epi'!$I$40</f>
        <v>0.15782580145534769</v>
      </c>
      <c r="Q72" s="58">
        <f>E72*'Uterine Cancer Epi'!$I$40</f>
        <v>5.3513437331596157E-2</v>
      </c>
      <c r="R72" s="58">
        <f>F72*'Uterine Cancer Epi'!$I$40</f>
        <v>1.0604737484517459E-2</v>
      </c>
      <c r="S72" s="93">
        <f t="shared" si="3"/>
        <v>1.0937260305443433</v>
      </c>
      <c r="T72" s="93">
        <f t="shared" si="5"/>
        <v>26.349920041112046</v>
      </c>
    </row>
    <row r="73" spans="1:20">
      <c r="A73" s="58">
        <v>75</v>
      </c>
      <c r="B73" s="93">
        <f>'Mortal Baseline'!X73*('Uterine Cancer Epi'!$F$41*'Uterine Cancer Epi'!B$70)</f>
        <v>15.423487116878325</v>
      </c>
      <c r="C73" s="93">
        <f>'Mortal Baseline'!Y73*('Uterine Cancer Epi'!$F$41*'Uterine Cancer Epi'!C$70)</f>
        <v>12.589929381084735</v>
      </c>
      <c r="D73" s="93">
        <f>'Mortal Baseline'!Z73*('Uterine Cancer Epi'!$F$41*'Uterine Cancer Epi'!D$70)</f>
        <v>4.5637350171339506</v>
      </c>
      <c r="E73" s="93">
        <f>'Mortal Baseline'!AA73*('Uterine Cancer Epi'!$F$41*'Uterine Cancer Epi'!E$70)</f>
        <v>1.4728514038815772</v>
      </c>
      <c r="F73" s="93">
        <f>'Mortal Baseline'!AB73*('Uterine Cancer Epi'!$F$41*'Uterine Cancer Epi'!F$70)</f>
        <v>0.23074021541727499</v>
      </c>
      <c r="G73" s="93">
        <f t="shared" si="4"/>
        <v>34.28074313439587</v>
      </c>
      <c r="H73" s="2">
        <f>B73/'Mortal Baseline'!X73</f>
        <v>8.9999999999999998E-4</v>
      </c>
      <c r="I73" s="2">
        <f>C73/'Mortal Baseline'!Y73</f>
        <v>8.2520782764674118E-4</v>
      </c>
      <c r="J73" s="2">
        <f>D73/'Mortal Baseline'!Z73</f>
        <v>7.9295751287537266E-4</v>
      </c>
      <c r="K73" s="2">
        <f>E73/'Mortal Baseline'!AA73</f>
        <v>7.6602978980752883E-4</v>
      </c>
      <c r="L73" s="2">
        <f>F73/'Mortal Baseline'!AB73</f>
        <v>7.3367724196549394E-4</v>
      </c>
      <c r="M73" s="2">
        <f>SUM(B73:F73)/SUM('Mortal Baseline'!X73:AB73)</f>
        <v>8.4881846946803139E-4</v>
      </c>
      <c r="N73" s="58">
        <f>B73*'Uterine Cancer Epi'!$I$41</f>
        <v>0.43648468540765661</v>
      </c>
      <c r="O73" s="58">
        <f>C73*'Uterine Cancer Epi'!$I$41</f>
        <v>0.356295001484698</v>
      </c>
      <c r="P73" s="58">
        <f>D73*'Uterine Cancer Epi'!$I$41</f>
        <v>0.12915370098489079</v>
      </c>
      <c r="Q73" s="58">
        <f>E73*'Uterine Cancer Epi'!$I$41</f>
        <v>4.1681694729848631E-2</v>
      </c>
      <c r="R73" s="58">
        <f>F73*'Uterine Cancer Epi'!$I$41</f>
        <v>6.5299480963088817E-3</v>
      </c>
      <c r="S73" s="93">
        <f t="shared" si="3"/>
        <v>0.97014503070340297</v>
      </c>
      <c r="T73" s="93">
        <f t="shared" si="5"/>
        <v>27.320065071815449</v>
      </c>
    </row>
    <row r="74" spans="1:20">
      <c r="A74" s="58">
        <v>76</v>
      </c>
      <c r="B74" s="93">
        <f>'Mortal Baseline'!X74*('Uterine Cancer Epi'!$F$41*'Uterine Cancer Epi'!B$70)</f>
        <v>15.876763174847799</v>
      </c>
      <c r="C74" s="93">
        <f>'Mortal Baseline'!Y74*('Uterine Cancer Epi'!$F$41*'Uterine Cancer Epi'!C$70)</f>
        <v>12.090739743474661</v>
      </c>
      <c r="D74" s="93">
        <f>'Mortal Baseline'!Z74*('Uterine Cancer Epi'!$F$41*'Uterine Cancer Epi'!D$70)</f>
        <v>4.0900597730299353</v>
      </c>
      <c r="E74" s="93">
        <f>'Mortal Baseline'!AA74*('Uterine Cancer Epi'!$F$41*'Uterine Cancer Epi'!E$70)</f>
        <v>1.2638313197878752</v>
      </c>
      <c r="F74" s="93">
        <f>'Mortal Baseline'!AB74*('Uterine Cancer Epi'!$F$41*'Uterine Cancer Epi'!F$70)</f>
        <v>0.15251882502739683</v>
      </c>
      <c r="G74" s="93">
        <f t="shared" si="4"/>
        <v>33.473912836167671</v>
      </c>
      <c r="H74" s="2">
        <f>B74/'Mortal Baseline'!X74</f>
        <v>8.9999999999999998E-4</v>
      </c>
      <c r="I74" s="2">
        <f>C74/'Mortal Baseline'!Y74</f>
        <v>8.2520782764674107E-4</v>
      </c>
      <c r="J74" s="2">
        <f>D74/'Mortal Baseline'!Z74</f>
        <v>7.9295751287537266E-4</v>
      </c>
      <c r="K74" s="2">
        <f>E74/'Mortal Baseline'!AA74</f>
        <v>7.6602978980752883E-4</v>
      </c>
      <c r="L74" s="2">
        <f>F74/'Mortal Baseline'!AB74</f>
        <v>7.3367724196549394E-4</v>
      </c>
      <c r="M74" s="2">
        <f>SUM(B74:F74)/SUM('Mortal Baseline'!X74:AB74)</f>
        <v>8.5157346306747976E-4</v>
      </c>
      <c r="N74" s="58">
        <f>B74*'Uterine Cancer Epi'!$I$41</f>
        <v>0.44931239784819271</v>
      </c>
      <c r="O74" s="58">
        <f>C74*'Uterine Cancer Epi'!$I$41</f>
        <v>0.34216793474033286</v>
      </c>
      <c r="P74" s="58">
        <f>D74*'Uterine Cancer Epi'!$I$41</f>
        <v>0.11574869157674716</v>
      </c>
      <c r="Q74" s="58">
        <f>E74*'Uterine Cancer Epi'!$I$41</f>
        <v>3.5766426349996869E-2</v>
      </c>
      <c r="R74" s="58">
        <f>F74*'Uterine Cancer Epi'!$I$41</f>
        <v>4.31628274827533E-3</v>
      </c>
      <c r="S74" s="93">
        <f t="shared" si="3"/>
        <v>0.9473117332635449</v>
      </c>
      <c r="T74" s="93">
        <f t="shared" si="5"/>
        <v>28.267376805078992</v>
      </c>
    </row>
    <row r="75" spans="1:20">
      <c r="A75" s="58">
        <v>77</v>
      </c>
      <c r="B75" s="93">
        <f>'Mortal Baseline'!X75*('Uterine Cancer Epi'!$F$41*'Uterine Cancer Epi'!B$70)</f>
        <v>16.34259272978116</v>
      </c>
      <c r="C75" s="93">
        <f>'Mortal Baseline'!Y75*('Uterine Cancer Epi'!$F$41*'Uterine Cancer Epi'!C$70)</f>
        <v>11.5493144631542</v>
      </c>
      <c r="D75" s="93">
        <f>'Mortal Baseline'!Z75*('Uterine Cancer Epi'!$F$41*'Uterine Cancer Epi'!D$70)</f>
        <v>3.6522126923426765</v>
      </c>
      <c r="E75" s="93">
        <f>'Mortal Baseline'!AA75*('Uterine Cancer Epi'!$F$41*'Uterine Cancer Epi'!E$70)</f>
        <v>1.0879189726513783</v>
      </c>
      <c r="F75" s="93">
        <f>'Mortal Baseline'!AB75*('Uterine Cancer Epi'!$F$41*'Uterine Cancer Epi'!F$70)</f>
        <v>9.8390736981143964E-2</v>
      </c>
      <c r="G75" s="93">
        <f t="shared" si="4"/>
        <v>32.730429594910561</v>
      </c>
      <c r="H75" s="2">
        <f>B75/'Mortal Baseline'!X75</f>
        <v>9.0000000000000008E-4</v>
      </c>
      <c r="I75" s="2">
        <f>C75/'Mortal Baseline'!Y75</f>
        <v>8.2520782764674118E-4</v>
      </c>
      <c r="J75" s="2">
        <f>D75/'Mortal Baseline'!Z75</f>
        <v>7.9295751287537266E-4</v>
      </c>
      <c r="K75" s="2">
        <f>E75/'Mortal Baseline'!AA75</f>
        <v>7.6602978980752883E-4</v>
      </c>
      <c r="L75" s="2">
        <f>F75/'Mortal Baseline'!AB75</f>
        <v>7.3367724196549394E-4</v>
      </c>
      <c r="M75" s="2">
        <f>SUM(B75:F75)/SUM('Mortal Baseline'!X75:AB75)</f>
        <v>8.5426364084253764E-4</v>
      </c>
      <c r="N75" s="58">
        <f>B75*'Uterine Cancer Epi'!$I$41</f>
        <v>0.46249537425280679</v>
      </c>
      <c r="O75" s="58">
        <f>C75*'Uterine Cancer Epi'!$I$41</f>
        <v>0.32684559930726387</v>
      </c>
      <c r="P75" s="58">
        <f>D75*'Uterine Cancer Epi'!$I$41</f>
        <v>0.10335761919329774</v>
      </c>
      <c r="Q75" s="58">
        <f>E75*'Uterine Cancer Epi'!$I$41</f>
        <v>3.0788106926034002E-2</v>
      </c>
      <c r="R75" s="58">
        <f>F75*'Uterine Cancer Epi'!$I$41</f>
        <v>2.784457856566374E-3</v>
      </c>
      <c r="S75" s="93">
        <f t="shared" si="3"/>
        <v>0.92627115753596878</v>
      </c>
      <c r="T75" s="93">
        <f t="shared" si="5"/>
        <v>29.193647962614961</v>
      </c>
    </row>
    <row r="76" spans="1:20">
      <c r="A76" s="58">
        <v>78</v>
      </c>
      <c r="B76" s="93">
        <f>'Mortal Baseline'!X76*('Uterine Cancer Epi'!$F$41*'Uterine Cancer Epi'!B$70)</f>
        <v>16.802767182743697</v>
      </c>
      <c r="C76" s="93">
        <f>'Mortal Baseline'!Y76*('Uterine Cancer Epi'!$F$41*'Uterine Cancer Epi'!C$70)</f>
        <v>10.952748779452863</v>
      </c>
      <c r="D76" s="93">
        <f>'Mortal Baseline'!Z76*('Uterine Cancer Epi'!$F$41*'Uterine Cancer Epi'!D$70)</f>
        <v>3.2452089162874316</v>
      </c>
      <c r="E76" s="93">
        <f>'Mortal Baseline'!AA76*('Uterine Cancer Epi'!$F$41*'Uterine Cancer Epi'!E$70)</f>
        <v>0.93913484387338519</v>
      </c>
      <c r="F76" s="93">
        <f>'Mortal Baseline'!AB76*('Uterine Cancer Epi'!$F$41*'Uterine Cancer Epi'!F$70)</f>
        <v>6.1822364994014389E-2</v>
      </c>
      <c r="G76" s="93">
        <f t="shared" si="4"/>
        <v>32.001682087351391</v>
      </c>
      <c r="H76" s="2">
        <f>B76/'Mortal Baseline'!X76</f>
        <v>8.9999999999999998E-4</v>
      </c>
      <c r="I76" s="2">
        <f>C76/'Mortal Baseline'!Y76</f>
        <v>8.2520782764674118E-4</v>
      </c>
      <c r="J76" s="2">
        <f>D76/'Mortal Baseline'!Z76</f>
        <v>7.9295751287537266E-4</v>
      </c>
      <c r="K76" s="2">
        <f>E76/'Mortal Baseline'!AA76</f>
        <v>7.6602978980752883E-4</v>
      </c>
      <c r="L76" s="2">
        <f>F76/'Mortal Baseline'!AB76</f>
        <v>7.3367724196549394E-4</v>
      </c>
      <c r="M76" s="2">
        <f>SUM(B76:F76)/SUM('Mortal Baseline'!X76:AB76)</f>
        <v>8.5691471680977263E-4</v>
      </c>
      <c r="N76" s="58">
        <f>B76*'Uterine Cancer Epi'!$I$41</f>
        <v>0.47551831127164662</v>
      </c>
      <c r="O76" s="58">
        <f>C76*'Uterine Cancer Epi'!$I$41</f>
        <v>0.30996279045851599</v>
      </c>
      <c r="P76" s="58">
        <f>D76*'Uterine Cancer Epi'!$I$41</f>
        <v>9.1839412330934303E-2</v>
      </c>
      <c r="Q76" s="58">
        <f>E76*'Uterine Cancer Epi'!$I$41</f>
        <v>2.6577516081616799E-2</v>
      </c>
      <c r="R76" s="58">
        <f>F76*'Uterine Cancer Epi'!$I$41</f>
        <v>1.7495729293306071E-3</v>
      </c>
      <c r="S76" s="93">
        <f t="shared" si="3"/>
        <v>0.90564760307204439</v>
      </c>
      <c r="T76" s="93">
        <f t="shared" si="5"/>
        <v>30.099295565687004</v>
      </c>
    </row>
    <row r="77" spans="1:20">
      <c r="A77" s="58">
        <v>79</v>
      </c>
      <c r="B77" s="93">
        <f>'Mortal Baseline'!X77*('Uterine Cancer Epi'!$F$41*'Uterine Cancer Epi'!B$70)</f>
        <v>17.262017013091839</v>
      </c>
      <c r="C77" s="93">
        <f>'Mortal Baseline'!Y77*('Uterine Cancer Epi'!$F$41*'Uterine Cancer Epi'!C$70)</f>
        <v>10.305076833539896</v>
      </c>
      <c r="D77" s="93">
        <f>'Mortal Baseline'!Z77*('Uterine Cancer Epi'!$F$41*'Uterine Cancer Epi'!D$70)</f>
        <v>2.8696744118961912</v>
      </c>
      <c r="E77" s="93">
        <f>'Mortal Baseline'!AA77*('Uterine Cancer Epi'!$F$41*'Uterine Cancer Epi'!E$70)</f>
        <v>0.81384029431303007</v>
      </c>
      <c r="F77" s="93">
        <f>'Mortal Baseline'!AB77*('Uterine Cancer Epi'!$F$41*'Uterine Cancer Epi'!F$70)</f>
        <v>3.7810066237756949E-2</v>
      </c>
      <c r="G77" s="93">
        <f t="shared" si="4"/>
        <v>31.288418619078715</v>
      </c>
      <c r="H77" s="2">
        <f>B77/'Mortal Baseline'!X77</f>
        <v>8.9999999999999987E-4</v>
      </c>
      <c r="I77" s="2">
        <f>C77/'Mortal Baseline'!Y77</f>
        <v>8.2520782764674129E-4</v>
      </c>
      <c r="J77" s="2">
        <f>D77/'Mortal Baseline'!Z77</f>
        <v>7.9295751287537266E-4</v>
      </c>
      <c r="K77" s="2">
        <f>E77/'Mortal Baseline'!AA77</f>
        <v>7.6602978980752883E-4</v>
      </c>
      <c r="L77" s="2">
        <f>F77/'Mortal Baseline'!AB77</f>
        <v>7.3367724196549394E-4</v>
      </c>
      <c r="M77" s="2">
        <f>SUM(B77:F77)/SUM('Mortal Baseline'!X77:AB77)</f>
        <v>8.595536461319331E-4</v>
      </c>
      <c r="N77" s="58">
        <f>B77*'Uterine Cancer Epi'!$I$41</f>
        <v>0.48851508147049905</v>
      </c>
      <c r="O77" s="58">
        <f>C77*'Uterine Cancer Epi'!$I$41</f>
        <v>0.29163367438917903</v>
      </c>
      <c r="P77" s="58">
        <f>D77*'Uterine Cancer Epi'!$I$41</f>
        <v>8.1211785856662208E-2</v>
      </c>
      <c r="Q77" s="58">
        <f>E77*'Uterine Cancer Epi'!$I$41</f>
        <v>2.3031680329058751E-2</v>
      </c>
      <c r="R77" s="58">
        <f>F77*'Uterine Cancer Epi'!$I$41</f>
        <v>1.0700248745285216E-3</v>
      </c>
      <c r="S77" s="93">
        <f t="shared" si="3"/>
        <v>0.88546224691992759</v>
      </c>
      <c r="T77" s="93">
        <f t="shared" si="5"/>
        <v>30.984757812606933</v>
      </c>
    </row>
    <row r="78" spans="1:20">
      <c r="A78" s="58">
        <v>80</v>
      </c>
      <c r="B78" s="93">
        <f>'Mortal Baseline'!X78*('Uterine Cancer Epi'!$F$42*'Uterine Cancer Epi'!B$70)</f>
        <v>15.755910026221109</v>
      </c>
      <c r="C78" s="93">
        <f>'Mortal Baseline'!Y78*('Uterine Cancer Epi'!$F$42*'Uterine Cancer Epi'!C$70)</f>
        <v>8.5415923133445517</v>
      </c>
      <c r="D78" s="93">
        <f>'Mortal Baseline'!Z78*('Uterine Cancer Epi'!$F$42*'Uterine Cancer Epi'!D$70)</f>
        <v>2.2448200168479171</v>
      </c>
      <c r="E78" s="93">
        <f>'Mortal Baseline'!AA78*('Uterine Cancer Epi'!$F$42*'Uterine Cancer Epi'!E$70)</f>
        <v>0.62994939182688714</v>
      </c>
      <c r="F78" s="93">
        <f>'Mortal Baseline'!AB78*('Uterine Cancer Epi'!$F$42*'Uterine Cancer Epi'!F$70)</f>
        <v>1.9991192487795982E-2</v>
      </c>
      <c r="G78" s="93">
        <f t="shared" si="4"/>
        <v>27.192262940728263</v>
      </c>
      <c r="H78" s="2">
        <f>B78/'Mortal Baseline'!X78</f>
        <v>8.0000000000000004E-4</v>
      </c>
      <c r="I78" s="2">
        <f>C78/'Mortal Baseline'!Y78</f>
        <v>7.3351806901932547E-4</v>
      </c>
      <c r="J78" s="2">
        <f>D78/'Mortal Baseline'!Z78</f>
        <v>7.0485112255588682E-4</v>
      </c>
      <c r="K78" s="2">
        <f>E78/'Mortal Baseline'!AA78</f>
        <v>6.809153687178035E-4</v>
      </c>
      <c r="L78" s="2">
        <f>F78/'Mortal Baseline'!AB78</f>
        <v>6.521575484137724E-4</v>
      </c>
      <c r="M78" s="2">
        <f>SUM(B78:F78)/SUM('Mortal Baseline'!X78:AB78)</f>
        <v>7.664067175861838E-4</v>
      </c>
      <c r="N78" s="58">
        <f>B78*'Uterine Cancer Epi'!$I$42</f>
        <v>0.44274107173681315</v>
      </c>
      <c r="O78" s="58">
        <f>C78*'Uterine Cancer Epi'!$I$42</f>
        <v>0.24001874400498191</v>
      </c>
      <c r="P78" s="58">
        <f>D78*'Uterine Cancer Epi'!$I$42</f>
        <v>6.3079442473426464E-2</v>
      </c>
      <c r="Q78" s="58">
        <f>E78*'Uterine Cancer Epi'!$I$42</f>
        <v>1.7701577910335529E-2</v>
      </c>
      <c r="R78" s="58">
        <f>F78*'Uterine Cancer Epi'!$I$42</f>
        <v>5.6175250890706709E-4</v>
      </c>
      <c r="S78" s="93">
        <f t="shared" si="3"/>
        <v>0.76410258863446423</v>
      </c>
      <c r="T78" s="93">
        <f t="shared" si="5"/>
        <v>31.748860401241398</v>
      </c>
    </row>
    <row r="79" spans="1:20">
      <c r="A79" s="58">
        <v>81</v>
      </c>
      <c r="B79" s="93">
        <f>'Mortal Baseline'!X79*('Uterine Cancer Epi'!$F$42*'Uterine Cancer Epi'!B$70)</f>
        <v>15.799346003045413</v>
      </c>
      <c r="C79" s="93">
        <f>'Mortal Baseline'!Y79*('Uterine Cancer Epi'!$F$42*'Uterine Cancer Epi'!C$70)</f>
        <v>7.6991171621125396</v>
      </c>
      <c r="D79" s="93">
        <f>'Mortal Baseline'!Z79*('Uterine Cancer Epi'!$F$42*'Uterine Cancer Epi'!D$70)</f>
        <v>1.9201316357595635</v>
      </c>
      <c r="E79" s="93">
        <f>'Mortal Baseline'!AA79*('Uterine Cancer Epi'!$F$42*'Uterine Cancer Epi'!E$70)</f>
        <v>0.53888266476900959</v>
      </c>
      <c r="F79" s="93">
        <f>'Mortal Baseline'!AB79*('Uterine Cancer Epi'!$F$42*'Uterine Cancer Epi'!F$70)</f>
        <v>1.1284950182241774E-2</v>
      </c>
      <c r="G79" s="93">
        <f t="shared" si="4"/>
        <v>25.968762415868763</v>
      </c>
      <c r="H79" s="2">
        <f>B79/'Mortal Baseline'!X79</f>
        <v>8.0000000000000004E-4</v>
      </c>
      <c r="I79" s="2">
        <f>C79/'Mortal Baseline'!Y79</f>
        <v>7.3351806901932547E-4</v>
      </c>
      <c r="J79" s="2">
        <f>D79/'Mortal Baseline'!Z79</f>
        <v>7.0485112255588682E-4</v>
      </c>
      <c r="K79" s="2">
        <f>E79/'Mortal Baseline'!AA79</f>
        <v>6.809153687178035E-4</v>
      </c>
      <c r="L79" s="2">
        <f>F79/'Mortal Baseline'!AB79</f>
        <v>6.521575484137724E-4</v>
      </c>
      <c r="M79" s="2">
        <f>SUM(B79:F79)/SUM('Mortal Baseline'!X79:AB79)</f>
        <v>7.6880211742886455E-4</v>
      </c>
      <c r="N79" s="58">
        <f>B79*'Uterine Cancer Epi'!$I$42</f>
        <v>0.4439616226855761</v>
      </c>
      <c r="O79" s="58">
        <f>C79*'Uterine Cancer Epi'!$I$42</f>
        <v>0.21634519225536236</v>
      </c>
      <c r="P79" s="58">
        <f>D79*'Uterine Cancer Epi'!$I$42</f>
        <v>5.3955698964843736E-2</v>
      </c>
      <c r="Q79" s="58">
        <f>E79*'Uterine Cancer Epi'!$I$42</f>
        <v>1.5142602880009169E-2</v>
      </c>
      <c r="R79" s="58">
        <f>F79*'Uterine Cancer Epi'!$I$42</f>
        <v>3.1710710012099386E-4</v>
      </c>
      <c r="S79" s="93">
        <f t="shared" si="3"/>
        <v>0.72972222388591235</v>
      </c>
      <c r="T79" s="93">
        <f t="shared" si="5"/>
        <v>32.478582625127309</v>
      </c>
    </row>
    <row r="80" spans="1:20">
      <c r="A80" s="58">
        <v>82</v>
      </c>
      <c r="B80" s="93">
        <f>'Mortal Baseline'!X80*('Uterine Cancer Epi'!$F$42*'Uterine Cancer Epi'!B$70)</f>
        <v>15.842850636212177</v>
      </c>
      <c r="C80" s="93">
        <f>'Mortal Baseline'!Y80*('Uterine Cancer Epi'!$F$42*'Uterine Cancer Epi'!C$70)</f>
        <v>6.854868944060728</v>
      </c>
      <c r="D80" s="93">
        <f>'Mortal Baseline'!Z80*('Uterine Cancer Epi'!$F$42*'Uterine Cancer Epi'!D$70)</f>
        <v>1.6340002891298646</v>
      </c>
      <c r="E80" s="93">
        <f>'Mortal Baseline'!AA80*('Uterine Cancer Epi'!$F$42*'Uterine Cancer Epi'!E$70)</f>
        <v>0.4639859731881254</v>
      </c>
      <c r="F80" s="93">
        <f>'Mortal Baseline'!AB80*('Uterine Cancer Epi'!$F$42*'Uterine Cancer Epi'!F$70)</f>
        <v>6.1823604849519063E-3</v>
      </c>
      <c r="G80" s="93">
        <f t="shared" si="4"/>
        <v>24.801888203075848</v>
      </c>
      <c r="H80" s="2">
        <f>B80/'Mortal Baseline'!X80</f>
        <v>8.0000000000000004E-4</v>
      </c>
      <c r="I80" s="2">
        <f>C80/'Mortal Baseline'!Y80</f>
        <v>7.3351806901932547E-4</v>
      </c>
      <c r="J80" s="2">
        <f>D80/'Mortal Baseline'!Z80</f>
        <v>7.0485112255588682E-4</v>
      </c>
      <c r="K80" s="2">
        <f>E80/'Mortal Baseline'!AA80</f>
        <v>6.809153687178035E-4</v>
      </c>
      <c r="L80" s="2">
        <f>F80/'Mortal Baseline'!AB80</f>
        <v>6.521575484137724E-4</v>
      </c>
      <c r="M80" s="2">
        <f>SUM(B80:F80)/SUM('Mortal Baseline'!X80:AB80)</f>
        <v>7.7125399974725759E-4</v>
      </c>
      <c r="N80" s="58">
        <f>B80*'Uterine Cancer Epi'!$I$42</f>
        <v>0.44518410287756216</v>
      </c>
      <c r="O80" s="58">
        <f>C80*'Uterine Cancer Epi'!$I$42</f>
        <v>0.19262181732810646</v>
      </c>
      <c r="P80" s="58">
        <f>D80*'Uterine Cancer Epi'!$I$42</f>
        <v>4.5915408124549195E-2</v>
      </c>
      <c r="Q80" s="58">
        <f>E80*'Uterine Cancer Epi'!$I$42</f>
        <v>1.3038005846586324E-2</v>
      </c>
      <c r="R80" s="58">
        <f>F80*'Uterine Cancer Epi'!$I$42</f>
        <v>1.7372432962714857E-4</v>
      </c>
      <c r="S80" s="93">
        <f t="shared" si="3"/>
        <v>0.69693305850643128</v>
      </c>
      <c r="T80" s="93">
        <f t="shared" si="5"/>
        <v>33.175515683633741</v>
      </c>
    </row>
    <row r="81" spans="1:20">
      <c r="A81" s="58">
        <v>83</v>
      </c>
      <c r="B81" s="93">
        <f>'Mortal Baseline'!X81*('Uterine Cancer Epi'!$F$42*'Uterine Cancer Epi'!B$70)</f>
        <v>15.887115221472929</v>
      </c>
      <c r="C81" s="93">
        <f>'Mortal Baseline'!Y81*('Uterine Cancer Epi'!$F$42*'Uterine Cancer Epi'!C$70)</f>
        <v>6.0138392569194528</v>
      </c>
      <c r="D81" s="93">
        <f>'Mortal Baseline'!Z81*('Uterine Cancer Epi'!$F$42*'Uterine Cancer Epi'!D$70)</f>
        <v>1.3828042885718899</v>
      </c>
      <c r="E81" s="93">
        <f>'Mortal Baseline'!AA81*('Uterine Cancer Epi'!$F$42*'Uterine Cancer Epi'!E$70)</f>
        <v>0.40233205138555034</v>
      </c>
      <c r="F81" s="93">
        <f>'Mortal Baseline'!AB81*('Uterine Cancer Epi'!$F$42*'Uterine Cancer Epi'!F$70)</f>
        <v>3.2823567909922094E-3</v>
      </c>
      <c r="G81" s="93">
        <f t="shared" si="4"/>
        <v>23.689373175140815</v>
      </c>
      <c r="H81" s="2">
        <f>B81/'Mortal Baseline'!X81</f>
        <v>8.0000000000000004E-4</v>
      </c>
      <c r="I81" s="2">
        <f>C81/'Mortal Baseline'!Y81</f>
        <v>7.3351806901932547E-4</v>
      </c>
      <c r="J81" s="2">
        <f>D81/'Mortal Baseline'!Z81</f>
        <v>7.0485112255588682E-4</v>
      </c>
      <c r="K81" s="2">
        <f>E81/'Mortal Baseline'!AA81</f>
        <v>6.809153687178035E-4</v>
      </c>
      <c r="L81" s="2">
        <f>F81/'Mortal Baseline'!AB81</f>
        <v>6.521575484137724E-4</v>
      </c>
      <c r="M81" s="2">
        <f>SUM(B81:F81)/SUM('Mortal Baseline'!X81:AB81)</f>
        <v>7.7377664856687295E-4</v>
      </c>
      <c r="N81" s="58">
        <f>B81*'Uterine Cancer Epi'!$I$42</f>
        <v>0.44642793772338929</v>
      </c>
      <c r="O81" s="58">
        <f>C81*'Uterine Cancer Epi'!$I$42</f>
        <v>0.16898888311943663</v>
      </c>
      <c r="P81" s="58">
        <f>D81*'Uterine Cancer Epi'!$I$42</f>
        <v>3.8856800508870103E-2</v>
      </c>
      <c r="Q81" s="58">
        <f>E81*'Uterine Cancer Epi'!$I$42</f>
        <v>1.1305530643933965E-2</v>
      </c>
      <c r="R81" s="58">
        <f>F81*'Uterine Cancer Epi'!$I$42</f>
        <v>9.2234225826881078E-5</v>
      </c>
      <c r="S81" s="93">
        <f t="shared" si="3"/>
        <v>0.66567138622145672</v>
      </c>
      <c r="T81" s="93">
        <f t="shared" si="5"/>
        <v>33.841187069855195</v>
      </c>
    </row>
    <row r="82" spans="1:20">
      <c r="A82" s="58">
        <v>84</v>
      </c>
      <c r="B82" s="93">
        <f>'Mortal Baseline'!X82*('Uterine Cancer Epi'!$F$42*'Uterine Cancer Epi'!B$70)</f>
        <v>15.929492723648693</v>
      </c>
      <c r="C82" s="93">
        <f>'Mortal Baseline'!Y82*('Uterine Cancer Epi'!$F$42*'Uterine Cancer Epi'!C$70)</f>
        <v>5.1831070539132487</v>
      </c>
      <c r="D82" s="93">
        <f>'Mortal Baseline'!Z82*('Uterine Cancer Epi'!$F$42*'Uterine Cancer Epi'!D$70)</f>
        <v>1.1629646368581874</v>
      </c>
      <c r="E82" s="93">
        <f>'Mortal Baseline'!AA82*('Uterine Cancer Epi'!$F$42*'Uterine Cancer Epi'!E$70)</f>
        <v>0.35145983273800507</v>
      </c>
      <c r="F82" s="93">
        <f>'Mortal Baseline'!AB82*('Uterine Cancer Epi'!$F$42*'Uterine Cancer Epi'!F$70)</f>
        <v>1.6859536274807904E-3</v>
      </c>
      <c r="G82" s="93">
        <f t="shared" si="4"/>
        <v>22.628710200785612</v>
      </c>
      <c r="H82" s="2">
        <f>B82/'Mortal Baseline'!X82</f>
        <v>8.0000000000000004E-4</v>
      </c>
      <c r="I82" s="2">
        <f>C82/'Mortal Baseline'!Y82</f>
        <v>7.3351806901932547E-4</v>
      </c>
      <c r="J82" s="2">
        <f>D82/'Mortal Baseline'!Z82</f>
        <v>7.0485112255588682E-4</v>
      </c>
      <c r="K82" s="2">
        <f>E82/'Mortal Baseline'!AA82</f>
        <v>6.809153687178035E-4</v>
      </c>
      <c r="L82" s="2">
        <f>F82/'Mortal Baseline'!AB82</f>
        <v>6.521575484137724E-4</v>
      </c>
      <c r="M82" s="2">
        <f>SUM(B82:F82)/SUM('Mortal Baseline'!X82:AB82)</f>
        <v>7.763744176975683E-4</v>
      </c>
      <c r="N82" s="58">
        <f>B82*'Uterine Cancer Epi'!$I$42</f>
        <v>0.44761874553452824</v>
      </c>
      <c r="O82" s="58">
        <f>C82*'Uterine Cancer Epi'!$I$42</f>
        <v>0.1456453082149623</v>
      </c>
      <c r="P82" s="58">
        <f>D82*'Uterine Cancer Epi'!$I$42</f>
        <v>3.2679306295715069E-2</v>
      </c>
      <c r="Q82" s="58">
        <f>E82*'Uterine Cancer Epi'!$I$42</f>
        <v>9.876021299937943E-3</v>
      </c>
      <c r="R82" s="58">
        <f>F82*'Uterine Cancer Epi'!$I$42</f>
        <v>4.737529693221021E-5</v>
      </c>
      <c r="S82" s="93">
        <f t="shared" ref="S82:S98" si="6">SUM(N82:R82)</f>
        <v>0.6358667566420757</v>
      </c>
      <c r="T82" s="93">
        <f t="shared" si="5"/>
        <v>34.477053826497269</v>
      </c>
    </row>
    <row r="83" spans="1:20">
      <c r="A83" s="58">
        <v>85</v>
      </c>
      <c r="B83" s="93">
        <f>'Mortal Baseline'!X83*('Uterine Cancer Epi'!$F$43*'Uterine Cancer Epi'!B$70)</f>
        <v>13.889461414530626</v>
      </c>
      <c r="C83" s="93">
        <f>'Mortal Baseline'!Y83*('Uterine Cancer Epi'!$F$43*'Uterine Cancer Epi'!C$70)</f>
        <v>3.8047996185181496</v>
      </c>
      <c r="D83" s="93">
        <f>'Mortal Baseline'!Z83*('Uterine Cancer Epi'!$F$43*'Uterine Cancer Epi'!D$70)</f>
        <v>0.84493374775971486</v>
      </c>
      <c r="E83" s="93">
        <f>'Mortal Baseline'!AA83*('Uterine Cancer Epi'!$F$43*'Uterine Cancer Epi'!E$70)</f>
        <v>0.26913114673350724</v>
      </c>
      <c r="F83" s="93">
        <f>'Mortal Baseline'!AB83*('Uterine Cancer Epi'!$F$43*'Uterine Cancer Epi'!F$70)</f>
        <v>7.2745162451186307E-4</v>
      </c>
      <c r="G83" s="93">
        <f t="shared" si="4"/>
        <v>18.80905337916651</v>
      </c>
      <c r="H83" s="2">
        <f>B83/'Mortal Baseline'!X83</f>
        <v>6.9999999999999999E-4</v>
      </c>
      <c r="I83" s="2">
        <f>C83/'Mortal Baseline'!Y83</f>
        <v>6.4182831039190976E-4</v>
      </c>
      <c r="J83" s="2">
        <f>D83/'Mortal Baseline'!Z83</f>
        <v>6.1674473223640098E-4</v>
      </c>
      <c r="K83" s="2">
        <f>E83/'Mortal Baseline'!AA83</f>
        <v>5.9580094762807817E-4</v>
      </c>
      <c r="L83" s="2">
        <f>F83/'Mortal Baseline'!AB83</f>
        <v>5.7063785486205086E-4</v>
      </c>
      <c r="M83" s="2">
        <f>SUM(B83:F83)/SUM('Mortal Baseline'!X83:AB83)</f>
        <v>6.8165712382080724E-4</v>
      </c>
      <c r="N83" s="58">
        <f>B83*'Uterine Cancer Epi'!$I$43</f>
        <v>0.40835016558720039</v>
      </c>
      <c r="O83" s="58">
        <f>C83*'Uterine Cancer Epi'!$I$43</f>
        <v>0.1118611087844336</v>
      </c>
      <c r="P83" s="58">
        <f>D83*'Uterine Cancer Epi'!$I$43</f>
        <v>2.4841052184135615E-2</v>
      </c>
      <c r="Q83" s="58">
        <f>E83*'Uterine Cancer Epi'!$I$43</f>
        <v>7.9124557139651133E-3</v>
      </c>
      <c r="R83" s="58">
        <f>F83*'Uterine Cancer Epi'!$I$43</f>
        <v>2.1387077760648774E-5</v>
      </c>
      <c r="S83" s="93">
        <f t="shared" si="6"/>
        <v>0.55298616934749534</v>
      </c>
      <c r="T83" s="93">
        <f t="shared" si="5"/>
        <v>35.030039995844767</v>
      </c>
    </row>
    <row r="84" spans="1:20">
      <c r="A84" s="58">
        <v>86</v>
      </c>
      <c r="B84" s="93">
        <f>'Mortal Baseline'!X84*('Uterine Cancer Epi'!$F$43*'Uterine Cancer Epi'!B$70)</f>
        <v>13.135229432550689</v>
      </c>
      <c r="C84" s="93">
        <f>'Mortal Baseline'!Y84*('Uterine Cancer Epi'!$F$43*'Uterine Cancer Epi'!C$70)</f>
        <v>2.9571596613506479</v>
      </c>
      <c r="D84" s="93">
        <f>'Mortal Baseline'!Z84*('Uterine Cancer Epi'!$F$43*'Uterine Cancer Epi'!D$70)</f>
        <v>0.66105464350509813</v>
      </c>
      <c r="E84" s="93">
        <f>'Mortal Baseline'!AA84*('Uterine Cancer Epi'!$F$43*'Uterine Cancer Epi'!E$70)</f>
        <v>0.22541888268866536</v>
      </c>
      <c r="F84" s="93">
        <f>'Mortal Baseline'!AB84*('Uterine Cancer Epi'!$F$43*'Uterine Cancer Epi'!F$70)</f>
        <v>3.2829382871040451E-4</v>
      </c>
      <c r="G84" s="93">
        <f t="shared" si="4"/>
        <v>16.979190913923812</v>
      </c>
      <c r="H84" s="2">
        <f>B84/'Mortal Baseline'!X84</f>
        <v>6.9999999999999999E-4</v>
      </c>
      <c r="I84" s="2">
        <f>C84/'Mortal Baseline'!Y84</f>
        <v>6.4182831039190976E-4</v>
      </c>
      <c r="J84" s="2">
        <f>D84/'Mortal Baseline'!Z84</f>
        <v>6.1674473223640098E-4</v>
      </c>
      <c r="K84" s="2">
        <f>E84/'Mortal Baseline'!AA84</f>
        <v>5.9580094762807807E-4</v>
      </c>
      <c r="L84" s="2">
        <f>F84/'Mortal Baseline'!AB84</f>
        <v>5.7063785486205086E-4</v>
      </c>
      <c r="M84" s="2">
        <f>SUM(B84:F84)/SUM('Mortal Baseline'!X84:AB84)</f>
        <v>6.8401650884579652E-4</v>
      </c>
      <c r="N84" s="58">
        <f>B84*'Uterine Cancer Epi'!$I$43</f>
        <v>0.38617574531699023</v>
      </c>
      <c r="O84" s="58">
        <f>C84*'Uterine Cancer Epi'!$I$43</f>
        <v>8.6940494043709043E-2</v>
      </c>
      <c r="P84" s="58">
        <f>D84*'Uterine Cancer Epi'!$I$43</f>
        <v>1.9435006519049884E-2</v>
      </c>
      <c r="Q84" s="58">
        <f>E84*'Uterine Cancer Epi'!$I$43</f>
        <v>6.6273151510467618E-3</v>
      </c>
      <c r="R84" s="58">
        <f>F84*'Uterine Cancer Epi'!$I$43</f>
        <v>9.6518385640858927E-6</v>
      </c>
      <c r="S84" s="93">
        <f t="shared" si="6"/>
        <v>0.49918821286935999</v>
      </c>
      <c r="T84" s="93">
        <f t="shared" si="5"/>
        <v>35.52922820871413</v>
      </c>
    </row>
    <row r="85" spans="1:20">
      <c r="A85" s="58">
        <v>87</v>
      </c>
      <c r="B85" s="93">
        <f>'Mortal Baseline'!X85*('Uterine Cancer Epi'!$F$43*'Uterine Cancer Epi'!B$70)</f>
        <v>12.393569100187985</v>
      </c>
      <c r="C85" s="93">
        <f>'Mortal Baseline'!Y85*('Uterine Cancer Epi'!$F$43*'Uterine Cancer Epi'!C$70)</f>
        <v>2.2309822397446442</v>
      </c>
      <c r="D85" s="93">
        <f>'Mortal Baseline'!Z85*('Uterine Cancer Epi'!$F$43*'Uterine Cancer Epi'!D$70)</f>
        <v>0.51205016249729085</v>
      </c>
      <c r="E85" s="93">
        <f>'Mortal Baseline'!AA85*('Uterine Cancer Epi'!$F$43*'Uterine Cancer Epi'!E$70)</f>
        <v>0.19005929497598795</v>
      </c>
      <c r="F85" s="93">
        <f>'Mortal Baseline'!AB85*('Uterine Cancer Epi'!$F$43*'Uterine Cancer Epi'!F$70)</f>
        <v>1.4229632819307811E-4</v>
      </c>
      <c r="G85" s="93">
        <f t="shared" si="4"/>
        <v>15.326803093734101</v>
      </c>
      <c r="H85" s="2">
        <f>B85/'Mortal Baseline'!X85</f>
        <v>6.9999999999999999E-4</v>
      </c>
      <c r="I85" s="2">
        <f>C85/'Mortal Baseline'!Y85</f>
        <v>6.4182831039190976E-4</v>
      </c>
      <c r="J85" s="2">
        <f>D85/'Mortal Baseline'!Z85</f>
        <v>6.1674473223640109E-4</v>
      </c>
      <c r="K85" s="2">
        <f>E85/'Mortal Baseline'!AA85</f>
        <v>5.9580094762807807E-4</v>
      </c>
      <c r="L85" s="2">
        <f>F85/'Mortal Baseline'!AB85</f>
        <v>5.7063785486205086E-4</v>
      </c>
      <c r="M85" s="2">
        <f>SUM(B85:F85)/SUM('Mortal Baseline'!X85:AB85)</f>
        <v>6.8635961706196272E-4</v>
      </c>
      <c r="N85" s="58">
        <f>B85*'Uterine Cancer Epi'!$I$43</f>
        <v>0.36437093154552674</v>
      </c>
      <c r="O85" s="58">
        <f>C85*'Uterine Cancer Epi'!$I$43</f>
        <v>6.5590877848492532E-2</v>
      </c>
      <c r="P85" s="58">
        <f>D85*'Uterine Cancer Epi'!$I$43</f>
        <v>1.505427477742035E-2</v>
      </c>
      <c r="Q85" s="58">
        <f>E85*'Uterine Cancer Epi'!$I$43</f>
        <v>5.5877432722940459E-3</v>
      </c>
      <c r="R85" s="58">
        <f>F85*'Uterine Cancer Epi'!$I$43</f>
        <v>4.1835120488764965E-6</v>
      </c>
      <c r="S85" s="93">
        <f t="shared" si="6"/>
        <v>0.45060801095578257</v>
      </c>
      <c r="T85" s="93">
        <f t="shared" si="5"/>
        <v>35.979836219669913</v>
      </c>
    </row>
    <row r="86" spans="1:20">
      <c r="A86" s="58">
        <v>88</v>
      </c>
      <c r="B86" s="93">
        <f>'Mortal Baseline'!X86*('Uterine Cancer Epi'!$F$43*'Uterine Cancer Epi'!B$70)</f>
        <v>11.653551819503406</v>
      </c>
      <c r="C86" s="93">
        <f>'Mortal Baseline'!Y86*('Uterine Cancer Epi'!$F$43*'Uterine Cancer Epi'!C$70)</f>
        <v>1.6266255644792942</v>
      </c>
      <c r="D86" s="93">
        <f>'Mortal Baseline'!Z86*('Uterine Cancer Epi'!$F$43*'Uterine Cancer Epi'!D$70)</f>
        <v>0.39202229467188582</v>
      </c>
      <c r="E86" s="93">
        <f>'Mortal Baseline'!AA86*('Uterine Cancer Epi'!$F$43*'Uterine Cancer Epi'!E$70)</f>
        <v>0.16119657805657303</v>
      </c>
      <c r="F86" s="93">
        <f>'Mortal Baseline'!AB86*('Uterine Cancer Epi'!$F$43*'Uterine Cancer Epi'!F$70)</f>
        <v>5.9062022738126599E-5</v>
      </c>
      <c r="G86" s="93">
        <f t="shared" si="4"/>
        <v>13.833455318733897</v>
      </c>
      <c r="H86" s="2">
        <f>B86/'Mortal Baseline'!X86</f>
        <v>6.9999999999999999E-4</v>
      </c>
      <c r="I86" s="2">
        <f>C86/'Mortal Baseline'!Y86</f>
        <v>6.4182831039190976E-4</v>
      </c>
      <c r="J86" s="2">
        <f>D86/'Mortal Baseline'!Z86</f>
        <v>6.1674473223640098E-4</v>
      </c>
      <c r="K86" s="2">
        <f>E86/'Mortal Baseline'!AA86</f>
        <v>5.9580094762807807E-4</v>
      </c>
      <c r="L86" s="2">
        <f>F86/'Mortal Baseline'!AB86</f>
        <v>5.7063785486205086E-4</v>
      </c>
      <c r="M86" s="2">
        <f>SUM(B86:F86)/SUM('Mortal Baseline'!X86:AB86)</f>
        <v>6.886227560722331E-4</v>
      </c>
      <c r="N86" s="58">
        <f>B86*'Uterine Cancer Epi'!$I$43</f>
        <v>0.3426144234934001</v>
      </c>
      <c r="O86" s="58">
        <f>C86*'Uterine Cancer Epi'!$I$43</f>
        <v>4.782279159569125E-2</v>
      </c>
      <c r="P86" s="58">
        <f>D86*'Uterine Cancer Epi'!$I$43</f>
        <v>1.1525455463353443E-2</v>
      </c>
      <c r="Q86" s="58">
        <f>E86*'Uterine Cancer Epi'!$I$43</f>
        <v>4.7391793948632467E-3</v>
      </c>
      <c r="R86" s="58">
        <f>F86*'Uterine Cancer Epi'!$I$43</f>
        <v>1.736423468500922E-6</v>
      </c>
      <c r="S86" s="93">
        <f t="shared" si="6"/>
        <v>0.40670358637077653</v>
      </c>
      <c r="T86" s="93">
        <f t="shared" si="5"/>
        <v>36.386539806040687</v>
      </c>
    </row>
    <row r="87" spans="1:20">
      <c r="A87" s="58">
        <v>89</v>
      </c>
      <c r="B87" s="93">
        <f>'Mortal Baseline'!X87*('Uterine Cancer Epi'!$F$43*'Uterine Cancer Epi'!B$70)</f>
        <v>10.968470985867119</v>
      </c>
      <c r="C87" s="93">
        <f>'Mortal Baseline'!Y87*('Uterine Cancer Epi'!$F$43*'Uterine Cancer Epi'!C$70)</f>
        <v>1.1478639812876734</v>
      </c>
      <c r="D87" s="93">
        <f>'Mortal Baseline'!Z87*('Uterine Cancer Epi'!$F$43*'Uterine Cancer Epi'!D$70)</f>
        <v>0.29780039153640314</v>
      </c>
      <c r="E87" s="93">
        <f>'Mortal Baseline'!AA87*('Uterine Cancer Epi'!$F$43*'Uterine Cancer Epi'!E$70)</f>
        <v>0.13820289112504031</v>
      </c>
      <c r="F87" s="93">
        <f>'Mortal Baseline'!AB87*('Uterine Cancer Epi'!$F$43*'Uterine Cancer Epi'!F$70)</f>
        <v>2.353573504374842E-5</v>
      </c>
      <c r="G87" s="93">
        <f t="shared" si="4"/>
        <v>12.55236178555128</v>
      </c>
      <c r="H87" s="2">
        <f>B87/'Mortal Baseline'!X87</f>
        <v>6.9999999999999999E-4</v>
      </c>
      <c r="I87" s="2">
        <f>C87/'Mortal Baseline'!Y87</f>
        <v>6.4182831039190976E-4</v>
      </c>
      <c r="J87" s="2">
        <f>D87/'Mortal Baseline'!Z87</f>
        <v>6.1674473223640098E-4</v>
      </c>
      <c r="K87" s="2">
        <f>E87/'Mortal Baseline'!AA87</f>
        <v>5.9580094762807807E-4</v>
      </c>
      <c r="L87" s="2">
        <f>F87/'Mortal Baseline'!AB87</f>
        <v>5.7063785486205086E-4</v>
      </c>
      <c r="M87" s="2">
        <f>SUM(B87:F87)/SUM('Mortal Baseline'!X87:AB87)</f>
        <v>6.9073261237608376E-4</v>
      </c>
      <c r="N87" s="58">
        <f>B87*'Uterine Cancer Epi'!$I$43</f>
        <v>0.32247304698449331</v>
      </c>
      <c r="O87" s="58">
        <f>C87*'Uterine Cancer Epi'!$I$43</f>
        <v>3.3747201049857595E-2</v>
      </c>
      <c r="P87" s="58">
        <f>D87*'Uterine Cancer Epi'!$I$43</f>
        <v>8.7553315111702518E-3</v>
      </c>
      <c r="Q87" s="58">
        <f>E87*'Uterine Cancer Epi'!$I$43</f>
        <v>4.0631649990761848E-3</v>
      </c>
      <c r="R87" s="58">
        <f>F87*'Uterine Cancer Epi'!$I$43</f>
        <v>6.9195061028620353E-7</v>
      </c>
      <c r="S87" s="93">
        <f t="shared" si="6"/>
        <v>0.36903943649520765</v>
      </c>
      <c r="T87" s="93">
        <f t="shared" si="5"/>
        <v>36.755579242535894</v>
      </c>
    </row>
    <row r="88" spans="1:20">
      <c r="A88" s="58">
        <v>90</v>
      </c>
      <c r="B88" s="93">
        <f>'Mortal Baseline'!X88*('Uterine Cancer Epi'!$F$44*'Uterine Cancer Epi'!B$70)</f>
        <v>7.3744206315653482</v>
      </c>
      <c r="C88" s="93">
        <f>'Mortal Baseline'!Y88*('Uterine Cancer Epi'!$F$44*'Uterine Cancer Epi'!C$70)</f>
        <v>0.55803654958428262</v>
      </c>
      <c r="D88" s="93">
        <f>'Mortal Baseline'!Z88*('Uterine Cancer Epi'!$F$44*'Uterine Cancer Epi'!D$70)</f>
        <v>0.160103637575051</v>
      </c>
      <c r="E88" s="93">
        <f>'Mortal Baseline'!AA88*('Uterine Cancer Epi'!$F$44*'Uterine Cancer Epi'!E$70)</f>
        <v>8.5517235579121512E-2</v>
      </c>
      <c r="F88" s="93">
        <f>'Mortal Baseline'!AB88*('Uterine Cancer Epi'!$F$44*'Uterine Cancer Epi'!F$70)</f>
        <v>6.4136614163053781E-6</v>
      </c>
      <c r="G88" s="93">
        <f t="shared" si="4"/>
        <v>8.1780844679652205</v>
      </c>
      <c r="H88" s="2">
        <f>B88/'Mortal Baseline'!X88</f>
        <v>5.0000000000000001E-4</v>
      </c>
      <c r="I88" s="2">
        <f>C88/'Mortal Baseline'!Y88</f>
        <v>4.5844879313707839E-4</v>
      </c>
      <c r="J88" s="2">
        <f>D88/'Mortal Baseline'!Z88</f>
        <v>4.405319515974293E-4</v>
      </c>
      <c r="K88" s="2">
        <f>E88/'Mortal Baseline'!AA88</f>
        <v>4.2557210544862719E-4</v>
      </c>
      <c r="L88" s="2">
        <f>F88/'Mortal Baseline'!AB88</f>
        <v>4.0759846775860774E-4</v>
      </c>
      <c r="M88" s="2">
        <f>SUM(B88:F88)/SUM('Mortal Baseline'!X88:AB88)</f>
        <v>4.9472807398938075E-4</v>
      </c>
      <c r="N88" s="58">
        <f>B88*'Uterine Cancer Epi'!$I$44</f>
        <v>0.22565727132589963</v>
      </c>
      <c r="O88" s="58">
        <f>C88*'Uterine Cancer Epi'!$I$44</f>
        <v>1.7075918417279047E-2</v>
      </c>
      <c r="P88" s="58">
        <f>D88*'Uterine Cancer Epi'!$I$44</f>
        <v>4.8991713097965607E-3</v>
      </c>
      <c r="Q88" s="58">
        <f>E88*'Uterine Cancer Epi'!$I$44</f>
        <v>2.6168274087211181E-3</v>
      </c>
      <c r="R88" s="58">
        <f>F88*'Uterine Cancer Epi'!$I$44</f>
        <v>1.9625803933894457E-7</v>
      </c>
      <c r="S88" s="93">
        <f t="shared" si="6"/>
        <v>0.25024938471973568</v>
      </c>
      <c r="T88" s="93">
        <f t="shared" si="5"/>
        <v>37.005828627255632</v>
      </c>
    </row>
    <row r="89" spans="1:20">
      <c r="A89" s="58">
        <v>91</v>
      </c>
      <c r="B89" s="93">
        <f>'Mortal Baseline'!X89*('Uterine Cancer Epi'!$F$44*'Uterine Cancer Epi'!B$70)</f>
        <v>6.1510904442615946</v>
      </c>
      <c r="C89" s="93">
        <f>'Mortal Baseline'!Y89*('Uterine Cancer Epi'!$F$44*'Uterine Cancer Epi'!C$70)</f>
        <v>0.32391426502005044</v>
      </c>
      <c r="D89" s="93">
        <f>'Mortal Baseline'!Z89*('Uterine Cancer Epi'!$F$44*'Uterine Cancer Epi'!D$70)</f>
        <v>0.10574793240469012</v>
      </c>
      <c r="E89" s="93">
        <f>'Mortal Baseline'!AA89*('Uterine Cancer Epi'!$F$44*'Uterine Cancer Epi'!E$70)</f>
        <v>6.6364693729223032E-2</v>
      </c>
      <c r="F89" s="93">
        <f>'Mortal Baseline'!AB89*('Uterine Cancer Epi'!$F$44*'Uterine Cancer Epi'!F$70)</f>
        <v>2.071892945447458E-6</v>
      </c>
      <c r="G89" s="93">
        <f t="shared" si="4"/>
        <v>6.6471194073085034</v>
      </c>
      <c r="H89" s="2">
        <f>B89/'Mortal Baseline'!X89</f>
        <v>5.0000000000000001E-4</v>
      </c>
      <c r="I89" s="2">
        <f>C89/'Mortal Baseline'!Y89</f>
        <v>4.5844879313707845E-4</v>
      </c>
      <c r="J89" s="2">
        <f>D89/'Mortal Baseline'!Z89</f>
        <v>4.4053195159742925E-4</v>
      </c>
      <c r="K89" s="2">
        <f>E89/'Mortal Baseline'!AA89</f>
        <v>4.2557210544862714E-4</v>
      </c>
      <c r="L89" s="2">
        <f>F89/'Mortal Baseline'!AB89</f>
        <v>4.0759846775860774E-4</v>
      </c>
      <c r="M89" s="2">
        <f>SUM(B89:F89)/SUM('Mortal Baseline'!X89:AB89)</f>
        <v>4.9587908149469442E-4</v>
      </c>
      <c r="N89" s="58">
        <f>B89*'Uterine Cancer Epi'!$I$44</f>
        <v>0.18822336759440478</v>
      </c>
      <c r="O89" s="58">
        <f>C89*'Uterine Cancer Epi'!$I$44</f>
        <v>9.911776509613543E-3</v>
      </c>
      <c r="P89" s="58">
        <f>D89*'Uterine Cancer Epi'!$I$44</f>
        <v>3.2358867315835176E-3</v>
      </c>
      <c r="Q89" s="58">
        <f>E89*'Uterine Cancer Epi'!$I$44</f>
        <v>2.0307596281142247E-3</v>
      </c>
      <c r="R89" s="58">
        <f>F89*'Uterine Cancer Epi'!$I$44</f>
        <v>6.3399924130692208E-8</v>
      </c>
      <c r="S89" s="93">
        <f t="shared" si="6"/>
        <v>0.20340185386364021</v>
      </c>
      <c r="T89" s="93">
        <f t="shared" si="5"/>
        <v>37.20923048111927</v>
      </c>
    </row>
    <row r="90" spans="1:20">
      <c r="A90" s="58">
        <v>92</v>
      </c>
      <c r="B90" s="93">
        <f>'Mortal Baseline'!X90*('Uterine Cancer Epi'!$F$44*'Uterine Cancer Epi'!B$70)</f>
        <v>5.1003303175543282</v>
      </c>
      <c r="C90" s="93">
        <f>'Mortal Baseline'!Y90*('Uterine Cancer Epi'!$F$44*'Uterine Cancer Epi'!C$70)</f>
        <v>0.17956401445348733</v>
      </c>
      <c r="D90" s="93">
        <f>'Mortal Baseline'!Z90*('Uterine Cancer Epi'!$F$44*'Uterine Cancer Epi'!D$70)</f>
        <v>6.8724346374946552E-2</v>
      </c>
      <c r="E90" s="93">
        <f>'Mortal Baseline'!AA90*('Uterine Cancer Epi'!$F$44*'Uterine Cancer Epi'!E$70)</f>
        <v>5.1782543375488529E-2</v>
      </c>
      <c r="F90" s="93">
        <f>'Mortal Baseline'!AB90*('Uterine Cancer Epi'!$F$44*'Uterine Cancer Epi'!F$70)</f>
        <v>6.345404260566084E-7</v>
      </c>
      <c r="G90" s="93">
        <f t="shared" si="4"/>
        <v>5.4004018562986777</v>
      </c>
      <c r="H90" s="2">
        <f>B90/'Mortal Baseline'!X90</f>
        <v>5.0000000000000001E-4</v>
      </c>
      <c r="I90" s="2">
        <f>C90/'Mortal Baseline'!Y90</f>
        <v>4.5844879313707845E-4</v>
      </c>
      <c r="J90" s="2">
        <f>D90/'Mortal Baseline'!Z90</f>
        <v>4.4053195159742925E-4</v>
      </c>
      <c r="K90" s="2">
        <f>E90/'Mortal Baseline'!AA90</f>
        <v>4.2557210544862719E-4</v>
      </c>
      <c r="L90" s="2">
        <f>F90/'Mortal Baseline'!AB90</f>
        <v>4.0759846775860779E-4</v>
      </c>
      <c r="M90" s="2">
        <f>SUM(B90:F90)/SUM('Mortal Baseline'!X90:AB90)</f>
        <v>4.9681617798531905E-4</v>
      </c>
      <c r="N90" s="58">
        <f>B90*'Uterine Cancer Epi'!$I$44</f>
        <v>0.15607010771716243</v>
      </c>
      <c r="O90" s="58">
        <f>C90*'Uterine Cancer Epi'!$I$44</f>
        <v>5.4946588422767123E-3</v>
      </c>
      <c r="P90" s="58">
        <f>D90*'Uterine Cancer Epi'!$I$44</f>
        <v>2.1029649990733645E-3</v>
      </c>
      <c r="Q90" s="58">
        <f>E90*'Uterine Cancer Epi'!$I$44</f>
        <v>1.5845458272899489E-3</v>
      </c>
      <c r="R90" s="58">
        <f>F90*'Uterine Cancer Epi'!$I$44</f>
        <v>1.9416937037332217E-8</v>
      </c>
      <c r="S90" s="93">
        <f t="shared" si="6"/>
        <v>0.16525229680273948</v>
      </c>
      <c r="T90" s="93">
        <f t="shared" si="5"/>
        <v>37.374482777922012</v>
      </c>
    </row>
    <row r="91" spans="1:20">
      <c r="A91" s="58">
        <v>93</v>
      </c>
      <c r="B91" s="93">
        <f>'Mortal Baseline'!X91*('Uterine Cancer Epi'!$F$44*'Uterine Cancer Epi'!B$70)</f>
        <v>4.2060606345382938</v>
      </c>
      <c r="C91" s="93">
        <f>'Mortal Baseline'!Y91*('Uterine Cancer Epi'!$F$44*'Uterine Cancer Epi'!C$70)</f>
        <v>9.497529206117486E-2</v>
      </c>
      <c r="D91" s="93">
        <f>'Mortal Baseline'!Z91*('Uterine Cancer Epi'!$F$44*'Uterine Cancer Epi'!D$70)</f>
        <v>4.3947006916606329E-2</v>
      </c>
      <c r="E91" s="93">
        <f>'Mortal Baseline'!AA91*('Uterine Cancer Epi'!$F$44*'Uterine Cancer Epi'!E$70)</f>
        <v>4.0667976206336491E-2</v>
      </c>
      <c r="F91" s="93">
        <f>'Mortal Baseline'!AB91*('Uterine Cancer Epi'!$F$44*'Uterine Cancer Epi'!F$70)</f>
        <v>1.8397259329048202E-7</v>
      </c>
      <c r="G91" s="93">
        <f t="shared" si="4"/>
        <v>4.3856510936950048</v>
      </c>
      <c r="H91" s="2">
        <f>B91/'Mortal Baseline'!X91</f>
        <v>5.0000000000000001E-4</v>
      </c>
      <c r="I91" s="2">
        <f>C91/'Mortal Baseline'!Y91</f>
        <v>4.5844879313707845E-4</v>
      </c>
      <c r="J91" s="2">
        <f>D91/'Mortal Baseline'!Z91</f>
        <v>4.4053195159742925E-4</v>
      </c>
      <c r="K91" s="2">
        <f>E91/'Mortal Baseline'!AA91</f>
        <v>4.2557210544862719E-4</v>
      </c>
      <c r="L91" s="2">
        <f>F91/'Mortal Baseline'!AB91</f>
        <v>4.0759846775860774E-4</v>
      </c>
      <c r="M91" s="2">
        <f>SUM(B91:F91)/SUM('Mortal Baseline'!X91:AB91)</f>
        <v>4.9754351882518944E-4</v>
      </c>
      <c r="N91" s="58">
        <f>B91*'Uterine Cancer Epi'!$I$44</f>
        <v>0.12870545541687178</v>
      </c>
      <c r="O91" s="58">
        <f>C91*'Uterine Cancer Epi'!$I$44</f>
        <v>2.9062439370719506E-3</v>
      </c>
      <c r="P91" s="58">
        <f>D91*'Uterine Cancer Epi'!$I$44</f>
        <v>1.3447784116481535E-3</v>
      </c>
      <c r="Q91" s="58">
        <f>E91*'Uterine Cancer Epi'!$I$44</f>
        <v>1.2444400719138966E-3</v>
      </c>
      <c r="R91" s="58">
        <f>F91*'Uterine Cancer Epi'!$I$44</f>
        <v>5.6295613546887498E-9</v>
      </c>
      <c r="S91" s="93">
        <f t="shared" si="6"/>
        <v>0.13420092346706713</v>
      </c>
      <c r="T91" s="93">
        <f t="shared" si="5"/>
        <v>37.508683701389081</v>
      </c>
    </row>
    <row r="92" spans="1:20">
      <c r="A92" s="58">
        <v>94</v>
      </c>
      <c r="B92" s="93">
        <f>'Mortal Baseline'!X92*('Uterine Cancer Epi'!$F$44*'Uterine Cancer Epi'!B$70)</f>
        <v>3.4524603326511869</v>
      </c>
      <c r="C92" s="93">
        <f>'Mortal Baseline'!Y92*('Uterine Cancer Epi'!$F$44*'Uterine Cancer Epi'!C$70)</f>
        <v>4.7905592761347766E-2</v>
      </c>
      <c r="D92" s="93">
        <f>'Mortal Baseline'!Z92*('Uterine Cancer Epi'!$F$44*'Uterine Cancer Epi'!D$70)</f>
        <v>2.7662090940988922E-2</v>
      </c>
      <c r="E92" s="93">
        <f>'Mortal Baseline'!AA92*('Uterine Cancer Epi'!$F$44*'Uterine Cancer Epi'!E$70)</f>
        <v>3.2192640649283483E-2</v>
      </c>
      <c r="F92" s="93">
        <f>'Mortal Baseline'!AB92*('Uterine Cancer Epi'!$F$44*'Uterine Cancer Epi'!F$70)</f>
        <v>5.0437235869660872E-8</v>
      </c>
      <c r="G92" s="93">
        <f t="shared" si="4"/>
        <v>3.5602207074400427</v>
      </c>
      <c r="H92" s="2">
        <f>B92/'Mortal Baseline'!X92</f>
        <v>5.0000000000000001E-4</v>
      </c>
      <c r="I92" s="2">
        <f>C92/'Mortal Baseline'!Y92</f>
        <v>4.5844879313707845E-4</v>
      </c>
      <c r="J92" s="2">
        <f>D92/'Mortal Baseline'!Z92</f>
        <v>4.4053195159742925E-4</v>
      </c>
      <c r="K92" s="2">
        <f>E92/'Mortal Baseline'!AA92</f>
        <v>4.2557210544862714E-4</v>
      </c>
      <c r="L92" s="2">
        <f>F92/'Mortal Baseline'!AB92</f>
        <v>4.0759846775860774E-4</v>
      </c>
      <c r="M92" s="2">
        <f>SUM(B92:F92)/SUM('Mortal Baseline'!X92:AB92)</f>
        <v>4.9808247487594332E-4</v>
      </c>
      <c r="N92" s="58">
        <f>B92*'Uterine Cancer Epi'!$I$44</f>
        <v>0.10564528617912632</v>
      </c>
      <c r="O92" s="58">
        <f>C92*'Uterine Cancer Epi'!$I$44</f>
        <v>1.4659111384972415E-3</v>
      </c>
      <c r="P92" s="58">
        <f>D92*'Uterine Cancer Epi'!$I$44</f>
        <v>8.4645998279426094E-4</v>
      </c>
      <c r="Q92" s="58">
        <f>E92*'Uterine Cancer Epi'!$I$44</f>
        <v>9.8509480386807448E-4</v>
      </c>
      <c r="R92" s="58">
        <f>F92*'Uterine Cancer Epi'!$I$44</f>
        <v>1.5433794176116227E-9</v>
      </c>
      <c r="S92" s="93">
        <f t="shared" si="6"/>
        <v>0.10894275364766531</v>
      </c>
      <c r="T92" s="93">
        <f t="shared" si="5"/>
        <v>37.617626455036749</v>
      </c>
    </row>
    <row r="93" spans="1:20">
      <c r="A93" s="58">
        <v>95</v>
      </c>
      <c r="B93" s="93">
        <f>'Mortal Baseline'!X93*('Uterine Cancer Epi'!$F$45*'Uterine Cancer Epi'!B$70)</f>
        <v>2.8233216361668005</v>
      </c>
      <c r="C93" s="93">
        <f>'Mortal Baseline'!Y93*('Uterine Cancer Epi'!$F$45*'Uterine Cancer Epi'!C$70)</f>
        <v>2.3035402793842811E-2</v>
      </c>
      <c r="D93" s="93">
        <f>'Mortal Baseline'!Z93*('Uterine Cancer Epi'!$F$45*'Uterine Cancer Epi'!D$70)</f>
        <v>1.714754092221463E-2</v>
      </c>
      <c r="E93" s="93">
        <f>'Mortal Baseline'!AA93*('Uterine Cancer Epi'!$F$45*'Uterine Cancer Epi'!E$70)</f>
        <v>2.5726594459031291E-2</v>
      </c>
      <c r="F93" s="93">
        <f>'Mortal Baseline'!AB93*('Uterine Cancer Epi'!$F$45*'Uterine Cancer Epi'!F$70)</f>
        <v>1.3062026677303218E-8</v>
      </c>
      <c r="G93" s="93">
        <f t="shared" si="4"/>
        <v>2.889231187403916</v>
      </c>
      <c r="H93" s="2">
        <f>B93/'Mortal Baseline'!X93</f>
        <v>5.0000000000000001E-4</v>
      </c>
      <c r="I93" s="2">
        <f>C93/'Mortal Baseline'!Y93</f>
        <v>4.584487931370785E-4</v>
      </c>
      <c r="J93" s="2">
        <f>D93/'Mortal Baseline'!Z93</f>
        <v>4.4053195159742925E-4</v>
      </c>
      <c r="K93" s="2">
        <f>E93/'Mortal Baseline'!AA93</f>
        <v>4.2557210544862719E-4</v>
      </c>
      <c r="L93" s="2">
        <f>F93/'Mortal Baseline'!AB93</f>
        <v>4.0759846775860774E-4</v>
      </c>
      <c r="M93" s="2">
        <f>SUM(B93:F93)/SUM('Mortal Baseline'!X93:AB93)</f>
        <v>4.9846420571577558E-4</v>
      </c>
      <c r="N93" s="58">
        <f>B93*'Uterine Cancer Epi'!$I$45</f>
        <v>8.7805302884787495E-2</v>
      </c>
      <c r="O93" s="58">
        <f>C93*'Uterine Cancer Epi'!$I$45</f>
        <v>7.1640102688851136E-4</v>
      </c>
      <c r="P93" s="58">
        <f>D93*'Uterine Cancer Epi'!$I$45</f>
        <v>5.3328852268087496E-4</v>
      </c>
      <c r="Q93" s="58">
        <f>E93*'Uterine Cancer Epi'!$I$45</f>
        <v>8.0009708767587312E-4</v>
      </c>
      <c r="R93" s="58">
        <f>F93*'Uterine Cancer Epi'!$I$45</f>
        <v>4.0622902966413006E-10</v>
      </c>
      <c r="S93" s="93">
        <f t="shared" si="6"/>
        <v>8.9855089928261786E-2</v>
      </c>
      <c r="T93" s="93">
        <f t="shared" si="5"/>
        <v>37.707481544965013</v>
      </c>
    </row>
    <row r="94" spans="1:20">
      <c r="A94" s="58">
        <v>96</v>
      </c>
      <c r="B94" s="93">
        <f>'Mortal Baseline'!X94*('Uterine Cancer Epi'!$F$45*'Uterine Cancer Epi'!B$70)</f>
        <v>2.3023019046002999</v>
      </c>
      <c r="C94" s="93">
        <f>'Mortal Baseline'!Y94*('Uterine Cancer Epi'!$F$45*'Uterine Cancer Epi'!C$70)</f>
        <v>1.0554694783242115E-2</v>
      </c>
      <c r="D94" s="93">
        <f>'Mortal Baseline'!Z94*('Uterine Cancer Epi'!$F$45*'Uterine Cancer Epi'!D$70)</f>
        <v>1.0473764847363837E-2</v>
      </c>
      <c r="E94" s="93">
        <f>'Mortal Baseline'!AA94*('Uterine Cancer Epi'!$F$45*'Uterine Cancer Epi'!E$70)</f>
        <v>2.0788537505332844E-2</v>
      </c>
      <c r="F94" s="93">
        <f>'Mortal Baseline'!AB94*('Uterine Cancer Epi'!$F$45*'Uterine Cancer Epi'!F$70)</f>
        <v>3.1920890092156576E-9</v>
      </c>
      <c r="G94" s="93">
        <f t="shared" si="4"/>
        <v>2.3441189049283273</v>
      </c>
      <c r="H94" s="2">
        <f>B94/'Mortal Baseline'!X94</f>
        <v>5.0000000000000001E-4</v>
      </c>
      <c r="I94" s="2">
        <f>C94/'Mortal Baseline'!Y94</f>
        <v>4.584487931370785E-4</v>
      </c>
      <c r="J94" s="2">
        <f>D94/'Mortal Baseline'!Z94</f>
        <v>4.4053195159742925E-4</v>
      </c>
      <c r="K94" s="2">
        <f>E94/'Mortal Baseline'!AA94</f>
        <v>4.2557210544862719E-4</v>
      </c>
      <c r="L94" s="2">
        <f>F94/'Mortal Baseline'!AB94</f>
        <v>4.0759846775860774E-4</v>
      </c>
      <c r="M94" s="2">
        <f>SUM(B94:F94)/SUM('Mortal Baseline'!X94:AB94)</f>
        <v>4.9872215852883866E-4</v>
      </c>
      <c r="N94" s="58">
        <f>B94*'Uterine Cancer Epi'!$I$45</f>
        <v>7.1601589233069321E-2</v>
      </c>
      <c r="O94" s="58">
        <f>C94*'Uterine Cancer Epi'!$I$45</f>
        <v>3.2825100775882976E-4</v>
      </c>
      <c r="P94" s="58">
        <f>D94*'Uterine Cancer Epi'!$I$45</f>
        <v>3.257340867530153E-4</v>
      </c>
      <c r="Q94" s="58">
        <f>E94*'Uterine Cancer Epi'!$I$45</f>
        <v>6.4652351641585146E-4</v>
      </c>
      <c r="R94" s="58">
        <f>F94*'Uterine Cancer Epi'!$I$45</f>
        <v>9.9273968186606944E-11</v>
      </c>
      <c r="S94" s="93">
        <f t="shared" si="6"/>
        <v>7.2902097943270974E-2</v>
      </c>
      <c r="T94" s="93">
        <f t="shared" si="5"/>
        <v>37.780383642908284</v>
      </c>
    </row>
    <row r="95" spans="1:20">
      <c r="A95" s="58">
        <v>97</v>
      </c>
      <c r="B95" s="93">
        <f>'Mortal Baseline'!X95*('Uterine Cancer Epi'!$F$45*'Uterine Cancer Epi'!B$70)</f>
        <v>1.8735736215937862</v>
      </c>
      <c r="C95" s="93">
        <f>'Mortal Baseline'!Y95*('Uterine Cancer Epi'!$F$45*'Uterine Cancer Epi'!C$70)</f>
        <v>4.6049962508608253E-3</v>
      </c>
      <c r="D95" s="93">
        <f>'Mortal Baseline'!Z95*('Uterine Cancer Epi'!$F$45*'Uterine Cancer Epi'!D$70)</f>
        <v>6.3061695059603001E-3</v>
      </c>
      <c r="E95" s="93">
        <f>'Mortal Baseline'!AA95*('Uterine Cancer Epi'!$F$45*'Uterine Cancer Epi'!E$70)</f>
        <v>1.7011385392755752E-2</v>
      </c>
      <c r="F95" s="93">
        <f>'Mortal Baseline'!AB95*('Uterine Cancer Epi'!$F$45*'Uterine Cancer Epi'!F$70)</f>
        <v>7.3524551967994275E-10</v>
      </c>
      <c r="G95" s="93">
        <f t="shared" si="4"/>
        <v>1.9014961734786084</v>
      </c>
      <c r="H95" s="2">
        <f>B95/'Mortal Baseline'!X95</f>
        <v>5.0000000000000001E-4</v>
      </c>
      <c r="I95" s="2">
        <f>C95/'Mortal Baseline'!Y95</f>
        <v>4.5844879313707845E-4</v>
      </c>
      <c r="J95" s="2">
        <f>D95/'Mortal Baseline'!Z95</f>
        <v>4.4053195159742925E-4</v>
      </c>
      <c r="K95" s="2">
        <f>E95/'Mortal Baseline'!AA95</f>
        <v>4.2557210544862724E-4</v>
      </c>
      <c r="L95" s="2">
        <f>F95/'Mortal Baseline'!AB95</f>
        <v>4.0759846775860774E-4</v>
      </c>
      <c r="M95" s="2">
        <f>SUM(B95:F95)/SUM('Mortal Baseline'!X95:AB95)</f>
        <v>4.9888658607582376E-4</v>
      </c>
      <c r="N95" s="58">
        <f>B95*'Uterine Cancer Epi'!$I$45</f>
        <v>5.8268139631566747E-2</v>
      </c>
      <c r="O95" s="58">
        <f>C95*'Uterine Cancer Epi'!$I$45</f>
        <v>1.4321538340177165E-4</v>
      </c>
      <c r="P95" s="58">
        <f>D95*'Uterine Cancer Epi'!$I$45</f>
        <v>1.9612187163536531E-4</v>
      </c>
      <c r="Q95" s="58">
        <f>E95*'Uterine Cancer Epi'!$I$45</f>
        <v>5.2905408571470383E-4</v>
      </c>
      <c r="R95" s="58">
        <f>F95*'Uterine Cancer Epi'!$I$45</f>
        <v>2.286613566204622E-11</v>
      </c>
      <c r="S95" s="93">
        <f t="shared" si="6"/>
        <v>5.9136530995184726E-2</v>
      </c>
      <c r="T95" s="93">
        <f t="shared" si="5"/>
        <v>37.839520173903466</v>
      </c>
    </row>
    <row r="96" spans="1:20">
      <c r="A96" s="58">
        <v>98</v>
      </c>
      <c r="B96" s="93">
        <f>'Mortal Baseline'!X96*('Uterine Cancer Epi'!$F$45*'Uterine Cancer Epi'!B$70)</f>
        <v>1.4830187303111311</v>
      </c>
      <c r="C96" s="93">
        <f>'Mortal Baseline'!Y96*('Uterine Cancer Epi'!$F$45*'Uterine Cancer Epi'!C$70)</f>
        <v>1.8616570956633887E-3</v>
      </c>
      <c r="D96" s="93">
        <f>'Mortal Baseline'!Z96*('Uterine Cancer Epi'!$F$45*'Uterine Cancer Epi'!D$70)</f>
        <v>3.646731052100052E-3</v>
      </c>
      <c r="E96" s="93">
        <f>'Mortal Baseline'!AA96*('Uterine Cancer Epi'!$F$45*'Uterine Cancer Epi'!E$70)</f>
        <v>1.3750952287704857E-2</v>
      </c>
      <c r="F96" s="93">
        <f>'Mortal Baseline'!AB96*('Uterine Cancer Epi'!$F$45*'Uterine Cancer Epi'!F$70)</f>
        <v>1.552730075750006E-10</v>
      </c>
      <c r="G96" s="93">
        <f t="shared" si="4"/>
        <v>1.5022780709018722</v>
      </c>
      <c r="H96" s="2">
        <f>B96/'Mortal Baseline'!X96</f>
        <v>5.0000000000000001E-4</v>
      </c>
      <c r="I96" s="2">
        <f>C96/'Mortal Baseline'!Y96</f>
        <v>4.5844879313707845E-4</v>
      </c>
      <c r="J96" s="2">
        <f>D96/'Mortal Baseline'!Z96</f>
        <v>4.4053195159742925E-4</v>
      </c>
      <c r="K96" s="2">
        <f>E96/'Mortal Baseline'!AA96</f>
        <v>4.2557210544862719E-4</v>
      </c>
      <c r="L96" s="2">
        <f>F96/'Mortal Baseline'!AB96</f>
        <v>4.0759846775860774E-4</v>
      </c>
      <c r="M96" s="2">
        <f>SUM(B96:F96)/SUM('Mortal Baseline'!X96:AB96)</f>
        <v>4.9898166184486939E-4</v>
      </c>
      <c r="N96" s="58">
        <f>B96*'Uterine Cancer Epi'!$I$45</f>
        <v>4.6121882512676175E-2</v>
      </c>
      <c r="O96" s="58">
        <f>C96*'Uterine Cancer Epi'!$I$45</f>
        <v>5.7897535675131387E-5</v>
      </c>
      <c r="P96" s="58">
        <f>D96*'Uterine Cancer Epi'!$I$45</f>
        <v>1.1341333572031161E-4</v>
      </c>
      <c r="Q96" s="58">
        <f>E96*'Uterine Cancer Epi'!$I$45</f>
        <v>4.2765461614762101E-4</v>
      </c>
      <c r="R96" s="58">
        <f>F96*'Uterine Cancer Epi'!$I$45</f>
        <v>4.8289905355825189E-12</v>
      </c>
      <c r="S96" s="93">
        <f t="shared" si="6"/>
        <v>4.6720848005048228E-2</v>
      </c>
      <c r="T96" s="93">
        <f t="shared" si="5"/>
        <v>37.886241021908518</v>
      </c>
    </row>
    <row r="97" spans="1:20">
      <c r="A97" s="58">
        <v>99</v>
      </c>
      <c r="B97" s="93">
        <f>'Mortal Baseline'!X97*('Uterine Cancer Epi'!$F$45*'Uterine Cancer Epi'!B$70)</f>
        <v>1.1726709588086375</v>
      </c>
      <c r="C97" s="93">
        <f>'Mortal Baseline'!Y97*('Uterine Cancer Epi'!$F$45*'Uterine Cancer Epi'!C$70)</f>
        <v>7.149503751280494E-4</v>
      </c>
      <c r="D97" s="93">
        <f>'Mortal Baseline'!Z97*('Uterine Cancer Epi'!$F$45*'Uterine Cancer Epi'!D$70)</f>
        <v>2.0795478197255675E-3</v>
      </c>
      <c r="E97" s="93">
        <f>'Mortal Baseline'!AA97*('Uterine Cancer Epi'!$F$45*'Uterine Cancer Epi'!E$70)</f>
        <v>1.1286362951007746E-2</v>
      </c>
      <c r="F97" s="93">
        <f>'Mortal Baseline'!AB97*('Uterine Cancer Epi'!$F$45*'Uterine Cancer Epi'!F$70)</f>
        <v>3.0818209083585292E-11</v>
      </c>
      <c r="G97" s="93">
        <f t="shared" si="4"/>
        <v>1.1867518199853171</v>
      </c>
      <c r="H97" s="2">
        <f>B97/'Mortal Baseline'!X97</f>
        <v>5.0000000000000001E-4</v>
      </c>
      <c r="I97" s="2">
        <f>C97/'Mortal Baseline'!Y97</f>
        <v>4.5844879313707845E-4</v>
      </c>
      <c r="J97" s="2">
        <f>D97/'Mortal Baseline'!Z97</f>
        <v>4.405319515974293E-4</v>
      </c>
      <c r="K97" s="2">
        <f>E97/'Mortal Baseline'!AA97</f>
        <v>4.2557210544862719E-4</v>
      </c>
      <c r="L97" s="2">
        <f>F97/'Mortal Baseline'!AB97</f>
        <v>4.0759846775860774E-4</v>
      </c>
      <c r="M97" s="2">
        <f>SUM(B97:F97)/SUM('Mortal Baseline'!X97:AB97)</f>
        <v>4.9902470879605791E-4</v>
      </c>
      <c r="N97" s="58">
        <f>B97*'Uterine Cancer Epi'!$I$45</f>
        <v>3.6470066818948627E-2</v>
      </c>
      <c r="O97" s="58">
        <f>C97*'Uterine Cancer Epi'!$I$45</f>
        <v>2.2234956666482334E-5</v>
      </c>
      <c r="P97" s="58">
        <f>D97*'Uterine Cancer Epi'!$I$45</f>
        <v>6.467393719346515E-5</v>
      </c>
      <c r="Q97" s="58">
        <f>E97*'Uterine Cancer Epi'!$I$45</f>
        <v>3.5100588777634088E-4</v>
      </c>
      <c r="R97" s="58">
        <f>F97*'Uterine Cancer Epi'!$I$45</f>
        <v>9.5844630249950263E-13</v>
      </c>
      <c r="S97" s="93">
        <f t="shared" si="6"/>
        <v>3.6907981601543363E-2</v>
      </c>
      <c r="T97" s="93">
        <f t="shared" si="5"/>
        <v>37.923149003510062</v>
      </c>
    </row>
    <row r="98" spans="1:20">
      <c r="A98" s="58">
        <v>100</v>
      </c>
      <c r="B98" s="93">
        <f>'Mortal Baseline'!X98*('Uterine Cancer Epi'!$F$46*'Uterine Cancer Epi'!B$70)</f>
        <v>0.92657215777439494</v>
      </c>
      <c r="C98" s="93">
        <f>'Mortal Baseline'!Y98*('Uterine Cancer Epi'!$F$46*'Uterine Cancer Epi'!C$70)</f>
        <v>2.6041376864788463E-4</v>
      </c>
      <c r="D98" s="93">
        <f>'Mortal Baseline'!Z98*('Uterine Cancer Epi'!$F$46*'Uterine Cancer Epi'!D$70)</f>
        <v>1.1693973240072513E-3</v>
      </c>
      <c r="E98" s="93">
        <f>'Mortal Baseline'!AA98*('Uterine Cancer Epi'!$F$46*'Uterine Cancer Epi'!E$70)</f>
        <v>9.4169846470066113E-3</v>
      </c>
      <c r="F98" s="93">
        <f>'Mortal Baseline'!AB98*('Uterine Cancer Epi'!$F$46*'Uterine Cancer Epi'!F$70)</f>
        <v>5.7391521003672385E-12</v>
      </c>
      <c r="G98" s="93">
        <f t="shared" si="4"/>
        <v>0.93741895351979587</v>
      </c>
      <c r="H98" s="2">
        <f>B98/'Mortal Baseline'!X98</f>
        <v>5.0000000000000001E-4</v>
      </c>
      <c r="I98" s="2">
        <f>C98/'Mortal Baseline'!Y98</f>
        <v>4.584487931370785E-4</v>
      </c>
      <c r="J98" s="2">
        <f>D98/'Mortal Baseline'!Z98</f>
        <v>4.4053195159742925E-4</v>
      </c>
      <c r="K98" s="2">
        <f>E98/'Mortal Baseline'!AA98</f>
        <v>4.2557210544862719E-4</v>
      </c>
      <c r="L98" s="2">
        <f>F98/'Mortal Baseline'!AB98</f>
        <v>4.0759846775860779E-4</v>
      </c>
      <c r="M98" s="2">
        <f>SUM(B98:F98)/SUM('Mortal Baseline'!X98:AB98)</f>
        <v>4.9902667362109875E-4</v>
      </c>
      <c r="N98" s="58">
        <f>B98*'Uterine Cancer Epi'!$I$46</f>
        <v>2.8816394106783681E-2</v>
      </c>
      <c r="O98" s="58">
        <f>C98*'Uterine Cancer Epi'!$I$46</f>
        <v>8.0988682049492122E-6</v>
      </c>
      <c r="P98" s="58">
        <f>D98*'Uterine Cancer Epi'!$I$46</f>
        <v>3.6368256776625517E-5</v>
      </c>
      <c r="Q98" s="58">
        <f>E98*'Uterine Cancer Epi'!$I$46</f>
        <v>2.9286822252190558E-4</v>
      </c>
      <c r="R98" s="58">
        <f>F98*'Uterine Cancer Epi'!$I$46</f>
        <v>1.7848763032142113E-13</v>
      </c>
      <c r="S98" s="93">
        <f t="shared" si="6"/>
        <v>2.9153729454465652E-2</v>
      </c>
      <c r="T98" s="93">
        <f t="shared" si="5"/>
        <v>37.952302732964526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D156"/>
  <sheetViews>
    <sheetView topLeftCell="BK51" workbookViewId="0">
      <selection activeCell="CE62" sqref="CE62"/>
    </sheetView>
  </sheetViews>
  <sheetFormatPr defaultRowHeight="15"/>
  <sheetData>
    <row r="4" spans="1:15">
      <c r="B4" t="s">
        <v>242</v>
      </c>
      <c r="L4" t="s">
        <v>487</v>
      </c>
      <c r="O4" t="s">
        <v>486</v>
      </c>
    </row>
    <row r="5" spans="1:15">
      <c r="B5" t="s">
        <v>244</v>
      </c>
      <c r="L5" t="s">
        <v>488</v>
      </c>
    </row>
    <row r="6" spans="1:15">
      <c r="B6" t="s">
        <v>243</v>
      </c>
      <c r="L6" t="s">
        <v>489</v>
      </c>
    </row>
    <row r="7" spans="1:15">
      <c r="A7" t="s">
        <v>248</v>
      </c>
      <c r="C7" t="s">
        <v>146</v>
      </c>
      <c r="D7" t="s">
        <v>149</v>
      </c>
      <c r="L7" t="s">
        <v>490</v>
      </c>
      <c r="M7" t="s">
        <v>44</v>
      </c>
      <c r="N7" t="s">
        <v>59</v>
      </c>
    </row>
    <row r="8" spans="1:15">
      <c r="B8" t="s">
        <v>245</v>
      </c>
      <c r="C8">
        <v>1.8</v>
      </c>
      <c r="D8">
        <v>2.1</v>
      </c>
      <c r="L8" s="92" t="s">
        <v>274</v>
      </c>
      <c r="M8">
        <v>40</v>
      </c>
      <c r="N8">
        <v>36</v>
      </c>
    </row>
    <row r="9" spans="1:15">
      <c r="B9" t="s">
        <v>246</v>
      </c>
      <c r="C9">
        <v>9.4</v>
      </c>
      <c r="D9">
        <v>6.6</v>
      </c>
      <c r="L9" s="92" t="s">
        <v>191</v>
      </c>
      <c r="M9">
        <v>32</v>
      </c>
      <c r="N9">
        <v>28</v>
      </c>
    </row>
    <row r="10" spans="1:15">
      <c r="B10" t="s">
        <v>120</v>
      </c>
      <c r="C10">
        <v>11.1</v>
      </c>
      <c r="D10">
        <v>8</v>
      </c>
      <c r="L10" s="92" t="s">
        <v>129</v>
      </c>
      <c r="M10">
        <v>32</v>
      </c>
      <c r="N10">
        <v>35</v>
      </c>
    </row>
    <row r="11" spans="1:15">
      <c r="B11" t="s">
        <v>121</v>
      </c>
      <c r="C11">
        <v>15.2</v>
      </c>
      <c r="D11">
        <v>12.2</v>
      </c>
      <c r="L11" s="92" t="s">
        <v>130</v>
      </c>
      <c r="M11">
        <v>52</v>
      </c>
      <c r="N11">
        <v>90</v>
      </c>
    </row>
    <row r="12" spans="1:15">
      <c r="B12" t="s">
        <v>247</v>
      </c>
      <c r="C12">
        <v>15.9</v>
      </c>
      <c r="D12">
        <v>13.2</v>
      </c>
      <c r="L12" s="92" t="s">
        <v>131</v>
      </c>
      <c r="M12">
        <v>60</v>
      </c>
      <c r="N12">
        <v>132</v>
      </c>
    </row>
    <row r="13" spans="1:15">
      <c r="L13" s="92" t="s">
        <v>132</v>
      </c>
      <c r="M13">
        <v>89</v>
      </c>
      <c r="N13">
        <v>170</v>
      </c>
    </row>
    <row r="14" spans="1:15">
      <c r="A14" s="89">
        <v>0.9</v>
      </c>
      <c r="B14" t="str">
        <f>B8</f>
        <v>16-34</v>
      </c>
      <c r="C14">
        <f>C8*0.9</f>
        <v>1.62</v>
      </c>
      <c r="D14" s="58">
        <f>D8*0.9</f>
        <v>1.8900000000000001</v>
      </c>
      <c r="L14" s="92" t="s">
        <v>133</v>
      </c>
      <c r="M14">
        <v>136</v>
      </c>
      <c r="N14">
        <v>181</v>
      </c>
    </row>
    <row r="15" spans="1:15">
      <c r="B15" s="58" t="str">
        <f>B9</f>
        <v>35-54</v>
      </c>
      <c r="C15" s="58">
        <f t="shared" ref="C15:D18" si="0">C9*0.9</f>
        <v>8.4600000000000009</v>
      </c>
      <c r="D15" s="58">
        <f t="shared" si="0"/>
        <v>5.9399999999999995</v>
      </c>
      <c r="L15" s="92" t="s">
        <v>134</v>
      </c>
      <c r="M15">
        <v>209</v>
      </c>
      <c r="N15">
        <v>219</v>
      </c>
    </row>
    <row r="16" spans="1:15">
      <c r="B16" s="58" t="str">
        <f>B10</f>
        <v>55-64</v>
      </c>
      <c r="C16" s="58">
        <f t="shared" si="0"/>
        <v>9.99</v>
      </c>
      <c r="D16" s="58">
        <f t="shared" si="0"/>
        <v>7.2</v>
      </c>
      <c r="L16" s="92" t="s">
        <v>135</v>
      </c>
      <c r="M16">
        <v>329</v>
      </c>
      <c r="N16">
        <v>287</v>
      </c>
    </row>
    <row r="17" spans="2:31">
      <c r="B17" s="58" t="str">
        <f>B11</f>
        <v>65-74</v>
      </c>
      <c r="C17" s="58">
        <f t="shared" si="0"/>
        <v>13.68</v>
      </c>
      <c r="D17" s="58">
        <f t="shared" si="0"/>
        <v>10.98</v>
      </c>
      <c r="L17" s="92" t="s">
        <v>136</v>
      </c>
      <c r="M17">
        <v>516</v>
      </c>
      <c r="N17">
        <v>425</v>
      </c>
    </row>
    <row r="18" spans="2:31">
      <c r="B18" s="58" t="str">
        <f>B12</f>
        <v>75+</v>
      </c>
      <c r="C18" s="58">
        <f t="shared" si="0"/>
        <v>14.31</v>
      </c>
      <c r="D18" s="58">
        <f t="shared" si="0"/>
        <v>11.879999999999999</v>
      </c>
      <c r="L18" s="92" t="s">
        <v>137</v>
      </c>
      <c r="M18">
        <v>770</v>
      </c>
      <c r="N18">
        <v>597</v>
      </c>
    </row>
    <row r="19" spans="2:31">
      <c r="L19" s="92" t="s">
        <v>138</v>
      </c>
      <c r="M19">
        <v>992</v>
      </c>
      <c r="N19">
        <v>739</v>
      </c>
    </row>
    <row r="20" spans="2:31">
      <c r="L20" s="92" t="s">
        <v>139</v>
      </c>
      <c r="M20">
        <v>1233</v>
      </c>
      <c r="N20">
        <v>915</v>
      </c>
    </row>
    <row r="21" spans="2:31">
      <c r="L21" s="93" t="s">
        <v>140</v>
      </c>
      <c r="M21">
        <v>1486</v>
      </c>
      <c r="N21">
        <v>1142</v>
      </c>
    </row>
    <row r="22" spans="2:31">
      <c r="L22" s="92" t="s">
        <v>141</v>
      </c>
      <c r="M22">
        <v>1656</v>
      </c>
      <c r="N22">
        <v>1338</v>
      </c>
    </row>
    <row r="23" spans="2:31">
      <c r="L23" s="92" t="s">
        <v>142</v>
      </c>
      <c r="M23">
        <v>1625</v>
      </c>
      <c r="N23">
        <v>1380</v>
      </c>
    </row>
    <row r="24" spans="2:31">
      <c r="L24" s="92" t="s">
        <v>143</v>
      </c>
      <c r="M24">
        <v>1411</v>
      </c>
      <c r="N24">
        <v>1252</v>
      </c>
    </row>
    <row r="25" spans="2:31">
      <c r="L25" s="92" t="s">
        <v>95</v>
      </c>
      <c r="M25">
        <v>1189</v>
      </c>
      <c r="N25">
        <v>1060</v>
      </c>
    </row>
    <row r="26" spans="2:31">
      <c r="L26" s="92" t="s">
        <v>144</v>
      </c>
      <c r="M26">
        <v>538</v>
      </c>
      <c r="N26">
        <v>452</v>
      </c>
    </row>
    <row r="28" spans="2:31" s="58" customFormat="1">
      <c r="E28" s="58" t="s">
        <v>44</v>
      </c>
      <c r="S28" s="58" t="s">
        <v>59</v>
      </c>
    </row>
    <row r="29" spans="2:31" s="58" customFormat="1">
      <c r="E29" s="58" t="s">
        <v>265</v>
      </c>
      <c r="J29" s="58" t="s">
        <v>278</v>
      </c>
      <c r="S29" s="58" t="s">
        <v>265</v>
      </c>
      <c r="X29" s="58" t="s">
        <v>278</v>
      </c>
    </row>
    <row r="30" spans="2:31">
      <c r="E30" s="58" t="s">
        <v>158</v>
      </c>
      <c r="F30" s="58" t="s">
        <v>270</v>
      </c>
      <c r="G30" s="58" t="s">
        <v>267</v>
      </c>
      <c r="H30" s="58" t="s">
        <v>268</v>
      </c>
      <c r="I30" s="58" t="s">
        <v>269</v>
      </c>
      <c r="J30" s="58" t="s">
        <v>158</v>
      </c>
      <c r="K30" s="58" t="s">
        <v>270</v>
      </c>
      <c r="L30" s="58" t="s">
        <v>267</v>
      </c>
      <c r="M30" s="58" t="s">
        <v>268</v>
      </c>
      <c r="N30" s="58" t="s">
        <v>271</v>
      </c>
      <c r="O30" s="58" t="s">
        <v>269</v>
      </c>
      <c r="P30" s="58" t="s">
        <v>272</v>
      </c>
      <c r="Q30" s="58" t="s">
        <v>273</v>
      </c>
      <c r="S30" s="58" t="s">
        <v>158</v>
      </c>
      <c r="T30" s="58" t="s">
        <v>270</v>
      </c>
      <c r="U30" s="58" t="s">
        <v>267</v>
      </c>
      <c r="V30" s="58" t="s">
        <v>268</v>
      </c>
      <c r="W30" s="58" t="s">
        <v>269</v>
      </c>
      <c r="X30" s="58" t="s">
        <v>158</v>
      </c>
      <c r="Y30" s="58" t="s">
        <v>270</v>
      </c>
      <c r="Z30" s="58" t="s">
        <v>267</v>
      </c>
      <c r="AA30" s="58" t="s">
        <v>268</v>
      </c>
      <c r="AB30" s="58" t="s">
        <v>271</v>
      </c>
      <c r="AC30" s="58" t="s">
        <v>269</v>
      </c>
      <c r="AD30" s="58" t="s">
        <v>272</v>
      </c>
      <c r="AE30" s="58" t="s">
        <v>273</v>
      </c>
    </row>
    <row r="31" spans="2:31">
      <c r="E31">
        <v>4.0000000000000002E-4</v>
      </c>
      <c r="F31">
        <v>0</v>
      </c>
      <c r="G31">
        <v>0</v>
      </c>
      <c r="H31">
        <v>0</v>
      </c>
      <c r="I31">
        <v>0</v>
      </c>
      <c r="J31">
        <v>1E-4</v>
      </c>
      <c r="K31">
        <v>2.9999999999999997E-4</v>
      </c>
      <c r="L31">
        <v>0</v>
      </c>
      <c r="M31">
        <v>0</v>
      </c>
      <c r="N31">
        <v>77.391499999999994</v>
      </c>
      <c r="O31">
        <v>0</v>
      </c>
      <c r="P31">
        <v>1.0028999999999999</v>
      </c>
      <c r="Q31">
        <v>2.3948999999999998</v>
      </c>
      <c r="S31">
        <v>4.0000000000000002E-4</v>
      </c>
      <c r="T31">
        <v>0</v>
      </c>
      <c r="U31">
        <v>0</v>
      </c>
      <c r="V31">
        <v>0</v>
      </c>
      <c r="W31">
        <v>0</v>
      </c>
      <c r="X31">
        <v>1E-4</v>
      </c>
      <c r="Y31">
        <v>2.9999999999999997E-4</v>
      </c>
      <c r="Z31">
        <v>0</v>
      </c>
      <c r="AA31">
        <v>0</v>
      </c>
      <c r="AB31">
        <v>81.247900000000001</v>
      </c>
      <c r="AC31">
        <v>0</v>
      </c>
      <c r="AD31">
        <v>1.0048999999999999</v>
      </c>
      <c r="AE31">
        <v>2.3988</v>
      </c>
    </row>
    <row r="32" spans="2:31">
      <c r="E32">
        <v>2.9999999999999997E-4</v>
      </c>
      <c r="F32">
        <v>0</v>
      </c>
      <c r="G32">
        <v>0</v>
      </c>
      <c r="H32">
        <v>0</v>
      </c>
      <c r="I32">
        <v>0</v>
      </c>
      <c r="J32">
        <v>1E-4</v>
      </c>
      <c r="K32">
        <v>8.9999999999999998E-4</v>
      </c>
      <c r="L32">
        <v>0</v>
      </c>
      <c r="M32">
        <v>0</v>
      </c>
      <c r="N32">
        <v>72.622399999999999</v>
      </c>
      <c r="O32">
        <v>0</v>
      </c>
      <c r="P32">
        <v>1.0106999999999999</v>
      </c>
      <c r="Q32">
        <v>7.2206999999999999</v>
      </c>
      <c r="S32">
        <v>2.9999999999999997E-4</v>
      </c>
      <c r="T32">
        <v>0</v>
      </c>
      <c r="U32">
        <v>0</v>
      </c>
      <c r="V32">
        <v>0</v>
      </c>
      <c r="W32">
        <v>0</v>
      </c>
      <c r="X32">
        <v>1E-4</v>
      </c>
      <c r="Y32">
        <v>8.9999999999999998E-4</v>
      </c>
      <c r="Z32">
        <v>0</v>
      </c>
      <c r="AA32">
        <v>0</v>
      </c>
      <c r="AB32">
        <v>76.519000000000005</v>
      </c>
      <c r="AC32">
        <v>0</v>
      </c>
      <c r="AD32">
        <v>1.0230999999999999</v>
      </c>
      <c r="AE32">
        <v>7.1863999999999999</v>
      </c>
    </row>
    <row r="33" spans="5:31">
      <c r="E33">
        <v>2.9999999999999997E-4</v>
      </c>
      <c r="F33">
        <v>0</v>
      </c>
      <c r="G33">
        <v>0</v>
      </c>
      <c r="H33">
        <v>0</v>
      </c>
      <c r="I33">
        <v>0</v>
      </c>
      <c r="J33">
        <v>1E-4</v>
      </c>
      <c r="K33">
        <v>1.1999999999999999E-3</v>
      </c>
      <c r="L33">
        <v>0</v>
      </c>
      <c r="M33">
        <v>0</v>
      </c>
      <c r="N33">
        <v>66.951700000000002</v>
      </c>
      <c r="O33">
        <v>0</v>
      </c>
      <c r="P33">
        <v>1.0317000000000001</v>
      </c>
      <c r="Q33">
        <v>12.932</v>
      </c>
      <c r="S33">
        <v>4.0000000000000002E-4</v>
      </c>
      <c r="T33">
        <v>0</v>
      </c>
      <c r="U33">
        <v>0</v>
      </c>
      <c r="V33">
        <v>0</v>
      </c>
      <c r="W33">
        <v>0</v>
      </c>
      <c r="X33">
        <v>1E-4</v>
      </c>
      <c r="Y33">
        <v>1.1999999999999999E-3</v>
      </c>
      <c r="Z33">
        <v>0</v>
      </c>
      <c r="AA33">
        <v>0</v>
      </c>
      <c r="AB33">
        <v>70.667599999999993</v>
      </c>
      <c r="AC33">
        <v>0</v>
      </c>
      <c r="AD33">
        <v>1.0463</v>
      </c>
      <c r="AE33">
        <v>13.083299999999999</v>
      </c>
    </row>
    <row r="34" spans="5:31">
      <c r="E34">
        <v>5.0000000000000001E-4</v>
      </c>
      <c r="F34">
        <v>1.2999999999999999E-2</v>
      </c>
      <c r="G34">
        <v>0</v>
      </c>
      <c r="H34">
        <v>0</v>
      </c>
      <c r="I34">
        <v>0</v>
      </c>
      <c r="J34">
        <v>2.9999999999999997E-4</v>
      </c>
      <c r="K34">
        <v>2.0999999999999999E-3</v>
      </c>
      <c r="L34">
        <v>0</v>
      </c>
      <c r="M34">
        <v>0</v>
      </c>
      <c r="N34">
        <v>62.018799999999999</v>
      </c>
      <c r="O34">
        <v>0</v>
      </c>
      <c r="P34">
        <v>1.0197000000000001</v>
      </c>
      <c r="Q34">
        <v>17.933199999999999</v>
      </c>
      <c r="S34">
        <v>8.9999999999999998E-4</v>
      </c>
      <c r="T34">
        <v>1.5100000000000001E-2</v>
      </c>
      <c r="U34">
        <v>0</v>
      </c>
      <c r="V34">
        <v>0</v>
      </c>
      <c r="W34">
        <v>0</v>
      </c>
      <c r="X34">
        <v>5.0000000000000001E-4</v>
      </c>
      <c r="Y34">
        <v>2.3999999999999998E-3</v>
      </c>
      <c r="Z34">
        <v>0</v>
      </c>
      <c r="AA34">
        <v>0</v>
      </c>
      <c r="AB34">
        <v>65.708200000000005</v>
      </c>
      <c r="AC34">
        <v>0</v>
      </c>
      <c r="AD34">
        <v>1.0559000000000001</v>
      </c>
      <c r="AE34">
        <v>18.079599999999999</v>
      </c>
    </row>
    <row r="35" spans="5:31">
      <c r="E35">
        <v>5.9999999999999995E-4</v>
      </c>
      <c r="F35">
        <v>1.6199999999999999E-2</v>
      </c>
      <c r="G35">
        <v>0</v>
      </c>
      <c r="H35">
        <v>0</v>
      </c>
      <c r="I35">
        <v>0</v>
      </c>
      <c r="J35">
        <v>5.9999999999999995E-4</v>
      </c>
      <c r="K35">
        <v>4.4000000000000003E-3</v>
      </c>
      <c r="L35">
        <v>0</v>
      </c>
      <c r="M35">
        <v>0</v>
      </c>
      <c r="N35">
        <v>57.3996</v>
      </c>
      <c r="O35">
        <v>0</v>
      </c>
      <c r="P35">
        <v>1.0123</v>
      </c>
      <c r="Q35">
        <v>22.673999999999999</v>
      </c>
      <c r="S35">
        <v>1.2999999999999999E-3</v>
      </c>
      <c r="T35">
        <v>1.89E-2</v>
      </c>
      <c r="U35">
        <v>0</v>
      </c>
      <c r="V35">
        <v>0</v>
      </c>
      <c r="W35">
        <v>0</v>
      </c>
      <c r="X35">
        <v>1.1999999999999999E-3</v>
      </c>
      <c r="Y35">
        <v>6.8999999999999999E-3</v>
      </c>
      <c r="Z35">
        <v>0</v>
      </c>
      <c r="AA35">
        <v>0</v>
      </c>
      <c r="AB35">
        <v>61.148800000000001</v>
      </c>
      <c r="AC35">
        <v>0</v>
      </c>
      <c r="AD35">
        <v>1.0305</v>
      </c>
      <c r="AE35">
        <v>22.685199999999998</v>
      </c>
    </row>
    <row r="36" spans="5:31">
      <c r="E36">
        <v>8.9999999999999998E-4</v>
      </c>
      <c r="F36">
        <v>1.6199999999999999E-2</v>
      </c>
      <c r="G36">
        <v>0</v>
      </c>
      <c r="H36">
        <v>0</v>
      </c>
      <c r="I36">
        <v>0</v>
      </c>
      <c r="J36">
        <v>8.9999999999999998E-4</v>
      </c>
      <c r="K36">
        <v>8.3000000000000001E-3</v>
      </c>
      <c r="L36">
        <v>0</v>
      </c>
      <c r="M36">
        <v>0</v>
      </c>
      <c r="N36">
        <v>52.576700000000002</v>
      </c>
      <c r="O36">
        <v>0</v>
      </c>
      <c r="P36">
        <v>1.0101</v>
      </c>
      <c r="Q36">
        <v>27.650700000000001</v>
      </c>
      <c r="S36">
        <v>1.6999999999999999E-3</v>
      </c>
      <c r="T36">
        <v>1.89E-2</v>
      </c>
      <c r="U36">
        <v>0</v>
      </c>
      <c r="V36">
        <v>0</v>
      </c>
      <c r="W36">
        <v>0</v>
      </c>
      <c r="X36">
        <v>1.6000000000000001E-3</v>
      </c>
      <c r="Y36">
        <v>1.41E-2</v>
      </c>
      <c r="Z36">
        <v>0</v>
      </c>
      <c r="AA36">
        <v>0</v>
      </c>
      <c r="AB36">
        <v>56.357399999999998</v>
      </c>
      <c r="AC36">
        <v>0</v>
      </c>
      <c r="AD36">
        <v>1.0204</v>
      </c>
      <c r="AE36">
        <v>27.552099999999999</v>
      </c>
    </row>
    <row r="37" spans="5:31">
      <c r="E37">
        <v>1.4E-3</v>
      </c>
      <c r="F37">
        <v>1.6199999999999999E-2</v>
      </c>
      <c r="G37">
        <v>0</v>
      </c>
      <c r="H37">
        <v>0</v>
      </c>
      <c r="I37">
        <v>0</v>
      </c>
      <c r="J37">
        <v>1.4E-3</v>
      </c>
      <c r="K37">
        <v>1.38E-2</v>
      </c>
      <c r="L37">
        <v>0</v>
      </c>
      <c r="M37">
        <v>0</v>
      </c>
      <c r="N37">
        <v>47.733199999999997</v>
      </c>
      <c r="O37">
        <v>0</v>
      </c>
      <c r="P37">
        <v>1.0076000000000001</v>
      </c>
      <c r="Q37">
        <v>32.671900000000001</v>
      </c>
      <c r="S37">
        <v>1.8E-3</v>
      </c>
      <c r="T37">
        <v>1.89E-2</v>
      </c>
      <c r="U37">
        <v>0</v>
      </c>
      <c r="V37">
        <v>0</v>
      </c>
      <c r="W37">
        <v>0</v>
      </c>
      <c r="X37">
        <v>1.8E-3</v>
      </c>
      <c r="Y37">
        <v>2.2499999999999999E-2</v>
      </c>
      <c r="Z37">
        <v>0</v>
      </c>
      <c r="AA37">
        <v>0</v>
      </c>
      <c r="AB37">
        <v>51.4544</v>
      </c>
      <c r="AC37">
        <v>0</v>
      </c>
      <c r="AD37">
        <v>1.0149999999999999</v>
      </c>
      <c r="AE37">
        <v>32.551200000000001</v>
      </c>
    </row>
    <row r="38" spans="5:31">
      <c r="E38">
        <v>2.0999999999999999E-3</v>
      </c>
      <c r="F38">
        <v>8.4599999999999995E-2</v>
      </c>
      <c r="G38">
        <v>0</v>
      </c>
      <c r="H38">
        <v>0</v>
      </c>
      <c r="I38">
        <v>0</v>
      </c>
      <c r="J38">
        <v>2.0999999999999999E-3</v>
      </c>
      <c r="K38">
        <v>2.23E-2</v>
      </c>
      <c r="L38">
        <v>0</v>
      </c>
      <c r="M38">
        <v>0</v>
      </c>
      <c r="N38">
        <v>42.9649</v>
      </c>
      <c r="O38">
        <v>0</v>
      </c>
      <c r="P38">
        <v>1.0051000000000001</v>
      </c>
      <c r="Q38">
        <v>37.667999999999999</v>
      </c>
      <c r="S38">
        <v>2.2000000000000001E-3</v>
      </c>
      <c r="T38">
        <v>5.9400000000000001E-2</v>
      </c>
      <c r="U38">
        <v>0</v>
      </c>
      <c r="V38">
        <v>0</v>
      </c>
      <c r="W38">
        <v>0</v>
      </c>
      <c r="X38">
        <v>2.2000000000000001E-3</v>
      </c>
      <c r="Y38">
        <v>3.2199999999999999E-2</v>
      </c>
      <c r="Z38">
        <v>0</v>
      </c>
      <c r="AA38">
        <v>0</v>
      </c>
      <c r="AB38">
        <v>46.541699999999999</v>
      </c>
      <c r="AC38">
        <v>0</v>
      </c>
      <c r="AD38">
        <v>1.0088999999999999</v>
      </c>
      <c r="AE38">
        <v>37.600099999999998</v>
      </c>
    </row>
    <row r="39" spans="5:31">
      <c r="E39">
        <v>3.3E-3</v>
      </c>
      <c r="F39">
        <v>8.4599999999999995E-2</v>
      </c>
      <c r="G39">
        <v>0</v>
      </c>
      <c r="H39">
        <v>0</v>
      </c>
      <c r="I39">
        <v>0</v>
      </c>
      <c r="J39">
        <v>3.3E-3</v>
      </c>
      <c r="K39">
        <v>3.5200000000000002E-2</v>
      </c>
      <c r="L39">
        <v>0</v>
      </c>
      <c r="M39">
        <v>0</v>
      </c>
      <c r="N39">
        <v>38.266399999999997</v>
      </c>
      <c r="O39">
        <v>0</v>
      </c>
      <c r="P39">
        <v>1.0036</v>
      </c>
      <c r="Q39">
        <v>42.661499999999997</v>
      </c>
      <c r="S39">
        <v>2.8999999999999998E-3</v>
      </c>
      <c r="T39">
        <v>5.9400000000000001E-2</v>
      </c>
      <c r="U39">
        <v>0</v>
      </c>
      <c r="V39">
        <v>0</v>
      </c>
      <c r="W39">
        <v>0</v>
      </c>
      <c r="X39">
        <v>2.8999999999999998E-3</v>
      </c>
      <c r="Y39">
        <v>4.4400000000000002E-2</v>
      </c>
      <c r="Z39">
        <v>0</v>
      </c>
      <c r="AA39">
        <v>0</v>
      </c>
      <c r="AB39">
        <v>41.731099999999998</v>
      </c>
      <c r="AC39">
        <v>0</v>
      </c>
      <c r="AD39">
        <v>1.0061</v>
      </c>
      <c r="AE39">
        <v>42.599899999999998</v>
      </c>
    </row>
    <row r="40" spans="5:31">
      <c r="E40">
        <v>5.1999999999999998E-3</v>
      </c>
      <c r="F40">
        <v>8.4599999999999995E-2</v>
      </c>
      <c r="G40">
        <v>0</v>
      </c>
      <c r="H40">
        <v>0</v>
      </c>
      <c r="I40">
        <v>0</v>
      </c>
      <c r="J40">
        <v>4.8999999999999998E-3</v>
      </c>
      <c r="K40">
        <v>5.45E-2</v>
      </c>
      <c r="L40">
        <v>0</v>
      </c>
      <c r="M40">
        <v>0</v>
      </c>
      <c r="N40">
        <v>33.659999999999997</v>
      </c>
      <c r="O40">
        <v>0</v>
      </c>
      <c r="P40">
        <v>1.0024</v>
      </c>
      <c r="Q40">
        <v>47.642099999999999</v>
      </c>
      <c r="S40">
        <v>4.3E-3</v>
      </c>
      <c r="T40">
        <v>5.9400000000000001E-2</v>
      </c>
      <c r="U40">
        <v>0</v>
      </c>
      <c r="V40">
        <v>0</v>
      </c>
      <c r="W40">
        <v>0</v>
      </c>
      <c r="X40">
        <v>3.8E-3</v>
      </c>
      <c r="Y40">
        <v>6.0199999999999997E-2</v>
      </c>
      <c r="Z40">
        <v>0</v>
      </c>
      <c r="AA40">
        <v>0</v>
      </c>
      <c r="AB40">
        <v>36.9818</v>
      </c>
      <c r="AC40">
        <v>0</v>
      </c>
      <c r="AD40">
        <v>1.0038</v>
      </c>
      <c r="AE40">
        <v>47.602600000000002</v>
      </c>
    </row>
    <row r="41" spans="5:31">
      <c r="E41">
        <v>7.7000000000000002E-3</v>
      </c>
      <c r="F41">
        <v>8.4599999999999995E-2</v>
      </c>
      <c r="G41">
        <v>0</v>
      </c>
      <c r="H41">
        <v>0</v>
      </c>
      <c r="I41">
        <v>0</v>
      </c>
      <c r="J41">
        <v>6.7999999999999996E-3</v>
      </c>
      <c r="K41">
        <v>8.1699999999999995E-2</v>
      </c>
      <c r="L41">
        <v>0</v>
      </c>
      <c r="M41">
        <v>0</v>
      </c>
      <c r="N41">
        <v>29.178100000000001</v>
      </c>
      <c r="O41">
        <v>0</v>
      </c>
      <c r="P41">
        <v>1.0016</v>
      </c>
      <c r="Q41">
        <v>52.602499999999999</v>
      </c>
      <c r="S41">
        <v>6.0000000000000001E-3</v>
      </c>
      <c r="T41">
        <v>5.9400000000000001E-2</v>
      </c>
      <c r="U41">
        <v>0</v>
      </c>
      <c r="V41">
        <v>0</v>
      </c>
      <c r="W41">
        <v>0</v>
      </c>
      <c r="X41">
        <v>4.8999999999999998E-3</v>
      </c>
      <c r="Y41">
        <v>8.0500000000000002E-2</v>
      </c>
      <c r="Z41">
        <v>0</v>
      </c>
      <c r="AA41">
        <v>0</v>
      </c>
      <c r="AB41">
        <v>32.353099999999998</v>
      </c>
      <c r="AC41">
        <v>0</v>
      </c>
      <c r="AD41">
        <v>1.0024</v>
      </c>
      <c r="AE41">
        <v>52.582500000000003</v>
      </c>
    </row>
    <row r="42" spans="5:31">
      <c r="E42">
        <v>9.9000000000000008E-3</v>
      </c>
      <c r="F42">
        <v>9.9900000000000003E-2</v>
      </c>
      <c r="G42">
        <v>0</v>
      </c>
      <c r="H42">
        <v>0</v>
      </c>
      <c r="I42">
        <v>0</v>
      </c>
      <c r="J42">
        <v>8.6999999999999994E-3</v>
      </c>
      <c r="K42">
        <v>0.1167</v>
      </c>
      <c r="L42">
        <v>0</v>
      </c>
      <c r="M42">
        <v>0</v>
      </c>
      <c r="N42">
        <v>24.8522</v>
      </c>
      <c r="O42">
        <v>0</v>
      </c>
      <c r="P42">
        <v>1.0009999999999999</v>
      </c>
      <c r="Q42">
        <v>57.5593</v>
      </c>
      <c r="S42">
        <v>7.4000000000000003E-3</v>
      </c>
      <c r="T42">
        <v>7.1999999999999995E-2</v>
      </c>
      <c r="U42">
        <v>0</v>
      </c>
      <c r="V42">
        <v>0</v>
      </c>
      <c r="W42">
        <v>0</v>
      </c>
      <c r="X42">
        <v>6.0000000000000001E-3</v>
      </c>
      <c r="Y42">
        <v>0.1053</v>
      </c>
      <c r="Z42">
        <v>0</v>
      </c>
      <c r="AA42">
        <v>0</v>
      </c>
      <c r="AB42">
        <v>27.861999999999998</v>
      </c>
      <c r="AC42">
        <v>0</v>
      </c>
      <c r="AD42">
        <v>1.0015000000000001</v>
      </c>
      <c r="AE42">
        <v>57.553199999999997</v>
      </c>
    </row>
    <row r="43" spans="5:31">
      <c r="E43">
        <v>1.23E-2</v>
      </c>
      <c r="F43">
        <v>9.9900000000000003E-2</v>
      </c>
      <c r="G43">
        <v>0</v>
      </c>
      <c r="H43">
        <v>0</v>
      </c>
      <c r="I43">
        <v>0</v>
      </c>
      <c r="J43">
        <v>1.0200000000000001E-2</v>
      </c>
      <c r="K43">
        <v>0.1575</v>
      </c>
      <c r="L43">
        <v>0</v>
      </c>
      <c r="M43">
        <v>0</v>
      </c>
      <c r="N43">
        <v>20.7376</v>
      </c>
      <c r="O43">
        <v>0</v>
      </c>
      <c r="P43">
        <v>1.0005999999999999</v>
      </c>
      <c r="Q43">
        <v>62.539200000000001</v>
      </c>
      <c r="S43">
        <v>9.1999999999999998E-3</v>
      </c>
      <c r="T43">
        <v>7.1999999999999995E-2</v>
      </c>
      <c r="U43">
        <v>0</v>
      </c>
      <c r="V43">
        <v>0</v>
      </c>
      <c r="W43">
        <v>0</v>
      </c>
      <c r="X43">
        <v>7.0000000000000001E-3</v>
      </c>
      <c r="Y43">
        <v>0.1338</v>
      </c>
      <c r="Z43">
        <v>0</v>
      </c>
      <c r="AA43">
        <v>0</v>
      </c>
      <c r="AB43">
        <v>23.496700000000001</v>
      </c>
      <c r="AC43">
        <v>0</v>
      </c>
      <c r="AD43">
        <v>1.0009999999999999</v>
      </c>
      <c r="AE43">
        <v>62.560200000000002</v>
      </c>
    </row>
    <row r="44" spans="5:31">
      <c r="E44">
        <v>1.49E-2</v>
      </c>
      <c r="F44">
        <v>0.1368</v>
      </c>
      <c r="G44">
        <v>0</v>
      </c>
      <c r="H44">
        <v>0</v>
      </c>
      <c r="I44">
        <v>0</v>
      </c>
      <c r="J44">
        <v>1.18E-2</v>
      </c>
      <c r="K44">
        <v>0.20250000000000001</v>
      </c>
      <c r="L44">
        <v>0</v>
      </c>
      <c r="M44">
        <v>0</v>
      </c>
      <c r="N44">
        <v>16.852</v>
      </c>
      <c r="O44">
        <v>0</v>
      </c>
      <c r="P44">
        <v>1.0004</v>
      </c>
      <c r="Q44">
        <v>67.522800000000004</v>
      </c>
      <c r="S44">
        <v>1.14E-2</v>
      </c>
      <c r="T44">
        <v>0.10979999999999999</v>
      </c>
      <c r="U44">
        <v>0</v>
      </c>
      <c r="V44">
        <v>0</v>
      </c>
      <c r="W44">
        <v>0</v>
      </c>
      <c r="X44">
        <v>8.6999999999999994E-3</v>
      </c>
      <c r="Y44">
        <v>0.16700000000000001</v>
      </c>
      <c r="Z44">
        <v>0</v>
      </c>
      <c r="AA44">
        <v>0</v>
      </c>
      <c r="AB44">
        <v>19.308</v>
      </c>
      <c r="AC44">
        <v>0</v>
      </c>
      <c r="AD44">
        <v>1.0006999999999999</v>
      </c>
      <c r="AE44">
        <v>67.561899999999994</v>
      </c>
    </row>
    <row r="45" spans="5:31">
      <c r="E45">
        <v>1.66E-2</v>
      </c>
      <c r="F45">
        <v>0.1368</v>
      </c>
      <c r="G45">
        <v>0</v>
      </c>
      <c r="H45">
        <v>0</v>
      </c>
      <c r="I45">
        <v>0</v>
      </c>
      <c r="J45">
        <v>1.24E-2</v>
      </c>
      <c r="K45">
        <v>0.24970000000000001</v>
      </c>
      <c r="L45">
        <v>0</v>
      </c>
      <c r="M45">
        <v>0</v>
      </c>
      <c r="N45">
        <v>13.3003</v>
      </c>
      <c r="O45">
        <v>0</v>
      </c>
      <c r="P45">
        <v>1.0003</v>
      </c>
      <c r="Q45">
        <v>72.469200000000001</v>
      </c>
      <c r="S45">
        <v>1.34E-2</v>
      </c>
      <c r="T45">
        <v>0.10979999999999999</v>
      </c>
      <c r="U45">
        <v>0</v>
      </c>
      <c r="V45">
        <v>0</v>
      </c>
      <c r="W45">
        <v>0</v>
      </c>
      <c r="X45">
        <v>9.7000000000000003E-3</v>
      </c>
      <c r="Y45">
        <v>0.20480000000000001</v>
      </c>
      <c r="Z45">
        <v>0</v>
      </c>
      <c r="AA45">
        <v>0</v>
      </c>
      <c r="AB45">
        <v>15.4312</v>
      </c>
      <c r="AC45">
        <v>0</v>
      </c>
      <c r="AD45">
        <v>1.0004</v>
      </c>
      <c r="AE45">
        <v>72.4923</v>
      </c>
    </row>
    <row r="46" spans="5:31">
      <c r="E46">
        <v>1.6299999999999999E-2</v>
      </c>
      <c r="F46">
        <v>0.1431</v>
      </c>
      <c r="G46">
        <v>0</v>
      </c>
      <c r="H46">
        <v>0</v>
      </c>
      <c r="I46">
        <v>0</v>
      </c>
      <c r="J46">
        <v>1.17E-2</v>
      </c>
      <c r="K46">
        <v>0.29380000000000001</v>
      </c>
      <c r="L46">
        <v>0</v>
      </c>
      <c r="M46">
        <v>0</v>
      </c>
      <c r="N46">
        <v>10.1645</v>
      </c>
      <c r="O46">
        <v>0</v>
      </c>
      <c r="P46">
        <v>1.0002</v>
      </c>
      <c r="Q46">
        <v>77.439099999999996</v>
      </c>
      <c r="S46">
        <v>1.38E-2</v>
      </c>
      <c r="T46">
        <v>0.1188</v>
      </c>
      <c r="U46">
        <v>0</v>
      </c>
      <c r="V46">
        <v>0</v>
      </c>
      <c r="W46">
        <v>0</v>
      </c>
      <c r="X46">
        <v>9.4999999999999998E-3</v>
      </c>
      <c r="Y46">
        <v>0.2424</v>
      </c>
      <c r="Z46">
        <v>0</v>
      </c>
      <c r="AA46">
        <v>0</v>
      </c>
      <c r="AB46">
        <v>11.906499999999999</v>
      </c>
      <c r="AC46">
        <v>0</v>
      </c>
      <c r="AD46">
        <v>1.0002</v>
      </c>
      <c r="AE46">
        <v>77.4542</v>
      </c>
    </row>
    <row r="47" spans="5:31">
      <c r="E47">
        <v>1.41E-2</v>
      </c>
      <c r="F47">
        <v>0.1431</v>
      </c>
      <c r="G47">
        <v>0</v>
      </c>
      <c r="H47">
        <v>0</v>
      </c>
      <c r="I47">
        <v>0</v>
      </c>
      <c r="J47">
        <v>1.04E-2</v>
      </c>
      <c r="K47">
        <v>0.33179999999999998</v>
      </c>
      <c r="L47">
        <v>0</v>
      </c>
      <c r="M47">
        <v>0</v>
      </c>
      <c r="N47">
        <v>7.5392999999999999</v>
      </c>
      <c r="O47">
        <v>0</v>
      </c>
      <c r="P47">
        <v>1.0001</v>
      </c>
      <c r="Q47">
        <v>82.427700000000002</v>
      </c>
      <c r="S47">
        <v>1.2500000000000001E-2</v>
      </c>
      <c r="T47">
        <v>0.1188</v>
      </c>
      <c r="U47">
        <v>0</v>
      </c>
      <c r="V47">
        <v>0</v>
      </c>
      <c r="W47">
        <v>0</v>
      </c>
      <c r="X47">
        <v>8.6E-3</v>
      </c>
      <c r="Y47">
        <v>0.27600000000000002</v>
      </c>
      <c r="Z47">
        <v>0</v>
      </c>
      <c r="AA47">
        <v>0</v>
      </c>
      <c r="AB47">
        <v>8.9018999999999995</v>
      </c>
      <c r="AC47">
        <v>0</v>
      </c>
      <c r="AD47">
        <v>1.0001</v>
      </c>
      <c r="AE47">
        <v>82.435599999999994</v>
      </c>
    </row>
    <row r="48" spans="5:31">
      <c r="E48">
        <v>1.1900000000000001E-2</v>
      </c>
      <c r="F48">
        <v>0.1431</v>
      </c>
      <c r="G48">
        <v>0</v>
      </c>
      <c r="H48">
        <v>0</v>
      </c>
      <c r="I48">
        <v>0</v>
      </c>
      <c r="J48">
        <v>8.6E-3</v>
      </c>
      <c r="K48">
        <v>0.36309999999999998</v>
      </c>
      <c r="L48">
        <v>0</v>
      </c>
      <c r="M48">
        <v>0</v>
      </c>
      <c r="N48">
        <v>5.8413000000000004</v>
      </c>
      <c r="O48">
        <v>0</v>
      </c>
      <c r="P48">
        <v>1.0001</v>
      </c>
      <c r="Q48">
        <v>87.367699999999999</v>
      </c>
      <c r="S48">
        <v>1.06E-2</v>
      </c>
      <c r="T48">
        <v>0.1188</v>
      </c>
      <c r="U48">
        <v>0</v>
      </c>
      <c r="V48">
        <v>0</v>
      </c>
      <c r="W48">
        <v>0</v>
      </c>
      <c r="X48">
        <v>7.1999999999999998E-3</v>
      </c>
      <c r="Y48">
        <v>0.30420000000000003</v>
      </c>
      <c r="Z48">
        <v>0</v>
      </c>
      <c r="AA48">
        <v>0</v>
      </c>
      <c r="AB48">
        <v>6.8463000000000003</v>
      </c>
      <c r="AC48">
        <v>0</v>
      </c>
      <c r="AD48">
        <v>1.0001</v>
      </c>
      <c r="AE48">
        <v>87.370199999999997</v>
      </c>
    </row>
    <row r="49" spans="1:82">
      <c r="E49">
        <v>5.4000000000000003E-3</v>
      </c>
      <c r="F49">
        <v>0.1431</v>
      </c>
      <c r="G49">
        <v>0</v>
      </c>
      <c r="H49">
        <v>0</v>
      </c>
      <c r="I49">
        <v>0</v>
      </c>
      <c r="J49">
        <v>5.8999999999999999E-3</v>
      </c>
      <c r="K49">
        <v>0.38569999999999999</v>
      </c>
      <c r="L49">
        <v>0</v>
      </c>
      <c r="M49">
        <v>0</v>
      </c>
      <c r="N49">
        <v>4.5065999999999997</v>
      </c>
      <c r="O49">
        <v>0</v>
      </c>
      <c r="P49">
        <v>1</v>
      </c>
      <c r="Q49">
        <v>92.332400000000007</v>
      </c>
      <c r="S49">
        <v>4.4999999999999997E-3</v>
      </c>
      <c r="T49">
        <v>0.1188</v>
      </c>
      <c r="U49">
        <v>0</v>
      </c>
      <c r="V49">
        <v>0</v>
      </c>
      <c r="W49">
        <v>0</v>
      </c>
      <c r="X49">
        <v>4.8999999999999998E-3</v>
      </c>
      <c r="Y49">
        <v>0.32479999999999998</v>
      </c>
      <c r="Z49">
        <v>0</v>
      </c>
      <c r="AA49">
        <v>0</v>
      </c>
      <c r="AB49">
        <v>5.2091000000000003</v>
      </c>
      <c r="AC49">
        <v>0</v>
      </c>
      <c r="AD49">
        <v>1.0001</v>
      </c>
      <c r="AE49">
        <v>92.332300000000004</v>
      </c>
    </row>
    <row r="50" spans="1:82">
      <c r="E50">
        <v>5.4000000000000003E-3</v>
      </c>
      <c r="F50">
        <v>0.1431</v>
      </c>
      <c r="G50">
        <v>0</v>
      </c>
      <c r="H50">
        <v>0</v>
      </c>
      <c r="I50">
        <v>0</v>
      </c>
      <c r="J50">
        <v>4.7999999999999996E-3</v>
      </c>
      <c r="K50">
        <v>0.40139999999999998</v>
      </c>
      <c r="L50">
        <v>0</v>
      </c>
      <c r="M50">
        <v>0</v>
      </c>
      <c r="N50">
        <v>3.7086999999999999</v>
      </c>
      <c r="O50">
        <v>0</v>
      </c>
      <c r="P50">
        <v>1</v>
      </c>
      <c r="Q50">
        <v>97.487200000000001</v>
      </c>
      <c r="S50">
        <v>4.4999999999999997E-3</v>
      </c>
      <c r="T50">
        <v>0.1188</v>
      </c>
      <c r="U50">
        <v>0</v>
      </c>
      <c r="V50">
        <v>0</v>
      </c>
      <c r="W50">
        <v>0</v>
      </c>
      <c r="X50">
        <v>4.0000000000000001E-3</v>
      </c>
      <c r="Y50">
        <v>0.33900000000000002</v>
      </c>
      <c r="Z50">
        <v>0</v>
      </c>
      <c r="AA50">
        <v>0</v>
      </c>
      <c r="AB50">
        <v>4.2084000000000001</v>
      </c>
      <c r="AC50">
        <v>0</v>
      </c>
      <c r="AD50">
        <v>1</v>
      </c>
      <c r="AE50">
        <v>97.4893</v>
      </c>
    </row>
    <row r="51" spans="1:82">
      <c r="E51">
        <v>5.4000000000000003E-3</v>
      </c>
      <c r="F51">
        <v>0.1431</v>
      </c>
      <c r="G51">
        <v>0</v>
      </c>
      <c r="H51">
        <v>0</v>
      </c>
      <c r="I51">
        <v>0</v>
      </c>
      <c r="J51">
        <v>4.7999999999999996E-3</v>
      </c>
      <c r="K51">
        <v>0.40989999999999999</v>
      </c>
      <c r="L51">
        <v>0</v>
      </c>
      <c r="M51">
        <v>0</v>
      </c>
      <c r="N51">
        <v>3.5211000000000001</v>
      </c>
      <c r="O51">
        <v>0</v>
      </c>
      <c r="P51">
        <v>1</v>
      </c>
      <c r="Q51">
        <v>103.02030000000001</v>
      </c>
      <c r="S51">
        <v>4.4999999999999997E-3</v>
      </c>
      <c r="T51">
        <v>0.1188</v>
      </c>
      <c r="U51">
        <v>0</v>
      </c>
      <c r="V51">
        <v>0</v>
      </c>
      <c r="W51">
        <v>0</v>
      </c>
      <c r="X51">
        <v>4.0000000000000001E-3</v>
      </c>
      <c r="Y51">
        <v>0.3468</v>
      </c>
      <c r="Z51">
        <v>0</v>
      </c>
      <c r="AA51">
        <v>0</v>
      </c>
      <c r="AB51">
        <v>3.9739</v>
      </c>
      <c r="AC51">
        <v>0</v>
      </c>
      <c r="AD51">
        <v>1</v>
      </c>
      <c r="AE51">
        <v>103.47029999999999</v>
      </c>
    </row>
    <row r="52" spans="1:82">
      <c r="A52" s="58" t="s">
        <v>405</v>
      </c>
      <c r="B52" s="58"/>
      <c r="C52" s="58"/>
      <c r="D52" s="58"/>
      <c r="E52" s="58"/>
      <c r="F52" s="58"/>
      <c r="G52" s="58"/>
    </row>
    <row r="53" spans="1:82">
      <c r="A53" s="58"/>
      <c r="B53" s="58"/>
      <c r="C53" s="58"/>
      <c r="D53" s="58"/>
      <c r="E53" s="58"/>
      <c r="F53" s="58"/>
      <c r="G53" s="58"/>
      <c r="I53" t="s">
        <v>492</v>
      </c>
      <c r="AA53" t="s">
        <v>158</v>
      </c>
      <c r="AM53" t="s">
        <v>269</v>
      </c>
      <c r="AZ53" s="58"/>
      <c r="BA53" s="58" t="s">
        <v>508</v>
      </c>
      <c r="BB53" s="58"/>
      <c r="BC53" s="58"/>
      <c r="BD53" s="58" t="s">
        <v>510</v>
      </c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 t="s">
        <v>509</v>
      </c>
      <c r="BR53" s="58"/>
      <c r="BS53" s="58" t="s">
        <v>511</v>
      </c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</row>
    <row r="54" spans="1:82">
      <c r="A54" s="58" t="s">
        <v>370</v>
      </c>
      <c r="B54" s="58"/>
      <c r="C54" s="58"/>
      <c r="D54" s="58"/>
      <c r="E54" s="58"/>
      <c r="F54" s="58"/>
      <c r="G54" s="58"/>
      <c r="I54" t="s">
        <v>44</v>
      </c>
      <c r="R54" t="s">
        <v>59</v>
      </c>
      <c r="AA54" t="s">
        <v>44</v>
      </c>
      <c r="AG54" t="s">
        <v>59</v>
      </c>
      <c r="AM54" s="58" t="s">
        <v>44</v>
      </c>
      <c r="AN54" s="58"/>
      <c r="AO54" s="58"/>
      <c r="AP54" s="58"/>
      <c r="AQ54" s="58"/>
      <c r="AR54" s="58"/>
      <c r="AS54" s="58" t="s">
        <v>59</v>
      </c>
      <c r="AT54" s="58"/>
      <c r="AU54" s="58"/>
      <c r="AV54" s="58"/>
      <c r="AW54" s="58"/>
      <c r="AX54" s="58"/>
      <c r="AZ54" s="58"/>
      <c r="BA54" s="20" t="s">
        <v>44</v>
      </c>
      <c r="BB54" s="20"/>
      <c r="BC54" s="20"/>
      <c r="BD54" s="20"/>
      <c r="BE54" s="20"/>
      <c r="BF54" s="20"/>
      <c r="BG54" s="20"/>
      <c r="BH54" s="20" t="s">
        <v>59</v>
      </c>
      <c r="BI54" s="20"/>
      <c r="BJ54" s="20"/>
      <c r="BK54" s="20"/>
      <c r="BL54" s="20"/>
      <c r="BM54" s="20"/>
      <c r="BN54" s="20"/>
      <c r="BO54" s="20"/>
      <c r="BP54" s="20"/>
      <c r="BQ54" s="136" t="str">
        <f t="shared" ref="BQ54:CA56" si="1">BA54</f>
        <v>Males</v>
      </c>
      <c r="BR54" s="20"/>
      <c r="BS54" s="20"/>
      <c r="BT54" s="20"/>
      <c r="BU54" s="20"/>
      <c r="BV54" s="20"/>
      <c r="BW54" s="20"/>
      <c r="BX54" s="136" t="str">
        <f t="shared" si="1"/>
        <v>Females</v>
      </c>
      <c r="BY54" s="20"/>
      <c r="BZ54" s="20"/>
      <c r="CA54" s="20"/>
      <c r="CB54" s="58"/>
      <c r="CC54" s="58"/>
      <c r="CD54" s="58"/>
    </row>
    <row r="55" spans="1:82">
      <c r="A55" s="58" t="s">
        <v>371</v>
      </c>
      <c r="B55" s="58">
        <f>(0.643-1)/(1.61^0.25)</f>
        <v>-0.31692882981004922</v>
      </c>
      <c r="C55" s="58"/>
      <c r="D55" s="58"/>
      <c r="E55" s="58"/>
      <c r="F55" s="58"/>
      <c r="G55" s="58"/>
      <c r="I55" s="58" t="s">
        <v>158</v>
      </c>
      <c r="J55" s="58" t="s">
        <v>270</v>
      </c>
      <c r="K55" s="58" t="s">
        <v>267</v>
      </c>
      <c r="L55" s="58" t="s">
        <v>268</v>
      </c>
      <c r="M55" s="58" t="s">
        <v>271</v>
      </c>
      <c r="N55" s="58" t="s">
        <v>269</v>
      </c>
      <c r="O55" s="58" t="s">
        <v>272</v>
      </c>
      <c r="P55" s="58" t="s">
        <v>273</v>
      </c>
      <c r="R55" s="58" t="s">
        <v>158</v>
      </c>
      <c r="S55" s="58" t="s">
        <v>270</v>
      </c>
      <c r="T55" s="58" t="s">
        <v>267</v>
      </c>
      <c r="U55" s="58" t="s">
        <v>268</v>
      </c>
      <c r="V55" s="58" t="s">
        <v>271</v>
      </c>
      <c r="W55" s="58" t="s">
        <v>269</v>
      </c>
      <c r="X55" s="58" t="s">
        <v>272</v>
      </c>
      <c r="Y55" s="58" t="s">
        <v>273</v>
      </c>
      <c r="AA55" t="s">
        <v>454</v>
      </c>
      <c r="AB55" t="s">
        <v>45</v>
      </c>
      <c r="AC55" t="s">
        <v>259</v>
      </c>
      <c r="AD55" t="s">
        <v>260</v>
      </c>
      <c r="AE55" t="s">
        <v>48</v>
      </c>
      <c r="AF55" t="s">
        <v>261</v>
      </c>
      <c r="AG55" s="58" t="s">
        <v>454</v>
      </c>
      <c r="AH55" s="58" t="s">
        <v>45</v>
      </c>
      <c r="AI55" s="58" t="s">
        <v>259</v>
      </c>
      <c r="AJ55" s="58" t="s">
        <v>260</v>
      </c>
      <c r="AK55" s="58" t="s">
        <v>48</v>
      </c>
      <c r="AL55" s="58" t="s">
        <v>261</v>
      </c>
      <c r="AM55" s="58" t="s">
        <v>454</v>
      </c>
      <c r="AN55" s="58" t="s">
        <v>45</v>
      </c>
      <c r="AO55" s="58" t="s">
        <v>259</v>
      </c>
      <c r="AP55" s="58" t="s">
        <v>260</v>
      </c>
      <c r="AQ55" s="58" t="s">
        <v>48</v>
      </c>
      <c r="AR55" s="58" t="s">
        <v>261</v>
      </c>
      <c r="AS55" s="58" t="s">
        <v>454</v>
      </c>
      <c r="AT55" s="58" t="s">
        <v>45</v>
      </c>
      <c r="AU55" s="58" t="s">
        <v>259</v>
      </c>
      <c r="AV55" s="58" t="s">
        <v>260</v>
      </c>
      <c r="AW55" s="58" t="s">
        <v>48</v>
      </c>
      <c r="AX55" s="58" t="s">
        <v>261</v>
      </c>
      <c r="AZ55" s="136" t="s">
        <v>58</v>
      </c>
      <c r="BA55" s="136" t="s">
        <v>506</v>
      </c>
      <c r="BB55" s="136" t="s">
        <v>507</v>
      </c>
      <c r="BC55" s="136" t="s">
        <v>45</v>
      </c>
      <c r="BD55" s="136" t="s">
        <v>259</v>
      </c>
      <c r="BE55" s="136" t="s">
        <v>260</v>
      </c>
      <c r="BF55" s="136" t="s">
        <v>48</v>
      </c>
      <c r="BG55" s="136" t="s">
        <v>261</v>
      </c>
      <c r="BH55" s="136" t="s">
        <v>506</v>
      </c>
      <c r="BI55" s="136" t="s">
        <v>507</v>
      </c>
      <c r="BJ55" s="136" t="s">
        <v>45</v>
      </c>
      <c r="BK55" s="136" t="s">
        <v>259</v>
      </c>
      <c r="BL55" s="136" t="s">
        <v>260</v>
      </c>
      <c r="BM55" s="136" t="s">
        <v>48</v>
      </c>
      <c r="BN55" s="136" t="s">
        <v>261</v>
      </c>
      <c r="BO55" s="58"/>
      <c r="BP55" s="136" t="str">
        <f>AZ55</f>
        <v>Age</v>
      </c>
      <c r="BQ55" s="136" t="str">
        <f t="shared" si="1"/>
        <v>Base Incidence Rate</v>
      </c>
      <c r="BR55" s="136" t="str">
        <f t="shared" si="1"/>
        <v>Base Mortality Rate</v>
      </c>
      <c r="BS55" s="136" t="str">
        <f t="shared" si="1"/>
        <v>Inactive</v>
      </c>
      <c r="BT55" s="136" t="str">
        <f t="shared" si="1"/>
        <v>Barely</v>
      </c>
      <c r="BU55" s="136" t="str">
        <f t="shared" si="1"/>
        <v>Somewhat</v>
      </c>
      <c r="BV55" s="136" t="str">
        <f t="shared" si="1"/>
        <v>Active</v>
      </c>
      <c r="BW55" s="136" t="str">
        <f t="shared" si="1"/>
        <v>Highly</v>
      </c>
      <c r="BX55" s="136" t="str">
        <f t="shared" si="1"/>
        <v>Base Incidence Rate</v>
      </c>
      <c r="BY55" s="136" t="str">
        <f t="shared" si="1"/>
        <v>Base Mortality Rate</v>
      </c>
      <c r="BZ55" s="136" t="str">
        <f t="shared" si="1"/>
        <v>Inactive</v>
      </c>
      <c r="CA55" s="136" t="str">
        <f t="shared" si="1"/>
        <v>Barely</v>
      </c>
      <c r="CB55" s="136" t="str">
        <f>BL55</f>
        <v>Somewhat</v>
      </c>
      <c r="CC55" s="136" t="str">
        <f t="shared" ref="CC55:CD55" si="2">BM55</f>
        <v>Active</v>
      </c>
      <c r="CD55" s="136" t="str">
        <f t="shared" si="2"/>
        <v>Highly</v>
      </c>
    </row>
    <row r="56" spans="1:82">
      <c r="A56" s="58"/>
      <c r="B56" s="58" t="s">
        <v>372</v>
      </c>
      <c r="C56" s="58" t="s">
        <v>373</v>
      </c>
      <c r="D56" s="58"/>
      <c r="E56" s="58"/>
      <c r="F56" s="58"/>
      <c r="G56" s="58"/>
      <c r="H56">
        <v>0</v>
      </c>
      <c r="I56">
        <f>J$31</f>
        <v>1E-4</v>
      </c>
      <c r="J56" s="58">
        <f t="shared" ref="J56:P56" si="3">K$31</f>
        <v>2.9999999999999997E-4</v>
      </c>
      <c r="K56" s="58">
        <f t="shared" si="3"/>
        <v>0</v>
      </c>
      <c r="L56" s="58">
        <f t="shared" si="3"/>
        <v>0</v>
      </c>
      <c r="M56" s="58">
        <f t="shared" si="3"/>
        <v>77.391499999999994</v>
      </c>
      <c r="N56" s="58">
        <f t="shared" si="3"/>
        <v>0</v>
      </c>
      <c r="O56" s="58">
        <f t="shared" si="3"/>
        <v>1.0028999999999999</v>
      </c>
      <c r="P56" s="58">
        <f t="shared" si="3"/>
        <v>2.3948999999999998</v>
      </c>
      <c r="R56" s="58">
        <f>X$31</f>
        <v>1E-4</v>
      </c>
      <c r="S56" s="58">
        <f t="shared" ref="S56:Y60" si="4">Y$31</f>
        <v>2.9999999999999997E-4</v>
      </c>
      <c r="T56" s="58">
        <f t="shared" si="4"/>
        <v>0</v>
      </c>
      <c r="U56" s="58">
        <f t="shared" si="4"/>
        <v>0</v>
      </c>
      <c r="V56" s="58">
        <f t="shared" si="4"/>
        <v>81.247900000000001</v>
      </c>
      <c r="W56" s="58">
        <f t="shared" si="4"/>
        <v>0</v>
      </c>
      <c r="X56" s="58">
        <f t="shared" si="4"/>
        <v>1.0048999999999999</v>
      </c>
      <c r="Y56" s="58">
        <f t="shared" si="4"/>
        <v>2.3988</v>
      </c>
      <c r="AA56">
        <f>I56</f>
        <v>1E-4</v>
      </c>
      <c r="AB56">
        <f>$AA56*B$74</f>
        <v>1E-4</v>
      </c>
      <c r="AC56" s="58">
        <f t="shared" ref="AC56:AF71" si="5">$AA56*C$74</f>
        <v>6.9904809167899094E-5</v>
      </c>
      <c r="AD56" s="58">
        <f t="shared" si="5"/>
        <v>5.7538636742014316E-5</v>
      </c>
      <c r="AE56" s="58">
        <f t="shared" si="5"/>
        <v>4.5950636178272699E-5</v>
      </c>
      <c r="AF56" s="58">
        <f t="shared" si="5"/>
        <v>3.2123971527514915E-5</v>
      </c>
      <c r="AG56">
        <f>R56</f>
        <v>1E-4</v>
      </c>
      <c r="AH56">
        <f>$AG56*B$83</f>
        <v>1E-4</v>
      </c>
      <c r="AI56" s="58">
        <f t="shared" ref="AI56:AL71" si="6">$AG56*C$83</f>
        <v>7.0332438299873992E-5</v>
      </c>
      <c r="AJ56" s="58">
        <f t="shared" si="6"/>
        <v>5.7539813440564472E-5</v>
      </c>
      <c r="AK56" s="58">
        <f t="shared" si="6"/>
        <v>4.6858483290319796E-5</v>
      </c>
      <c r="AL56" s="58">
        <f t="shared" si="6"/>
        <v>3.4025305979645938E-5</v>
      </c>
      <c r="AM56">
        <f>N56</f>
        <v>0</v>
      </c>
      <c r="AN56">
        <f>$AM56*B$74</f>
        <v>0</v>
      </c>
      <c r="AO56" s="58">
        <f t="shared" ref="AO56:AR71" si="7">$AM56*C$74</f>
        <v>0</v>
      </c>
      <c r="AP56" s="58">
        <f t="shared" si="7"/>
        <v>0</v>
      </c>
      <c r="AQ56" s="58">
        <f t="shared" si="7"/>
        <v>0</v>
      </c>
      <c r="AR56" s="58">
        <f t="shared" si="7"/>
        <v>0</v>
      </c>
      <c r="AS56">
        <f>W56</f>
        <v>0</v>
      </c>
      <c r="AT56">
        <f>$AS56*B$83</f>
        <v>0</v>
      </c>
      <c r="AU56" s="58">
        <f t="shared" ref="AU56:AX71" si="8">$AS56*C$83</f>
        <v>0</v>
      </c>
      <c r="AV56" s="58">
        <f t="shared" si="8"/>
        <v>0</v>
      </c>
      <c r="AW56" s="58">
        <f t="shared" si="8"/>
        <v>0</v>
      </c>
      <c r="AX56" s="58">
        <f t="shared" si="8"/>
        <v>0</v>
      </c>
      <c r="AZ56" s="58">
        <v>5</v>
      </c>
      <c r="BA56" s="144">
        <f>I61</f>
        <v>1E-4</v>
      </c>
      <c r="BB56" s="32">
        <f>N61</f>
        <v>0</v>
      </c>
      <c r="BC56" s="58">
        <f>1+$B$55*(IF('Male Inactive'!$O3&gt;=0, ((('Male Inactive'!$O3)/7)/60), 0))^0.25</f>
        <v>1</v>
      </c>
      <c r="BD56" s="58">
        <f>1+$B$55*(IF('Male Barely'!$O3&gt;=0, ((('Male Barely'!$O3)/7)/60), 0))^0.25</f>
        <v>0.77181990228983866</v>
      </c>
      <c r="BE56" s="58">
        <f>1+$B$55*(IF('Male Somewhat'!$O3&gt;=0, ((('Male Somewhat'!$O3)/7)/60), 0))^0.25</f>
        <v>0.63062852975950268</v>
      </c>
      <c r="BF56" s="58">
        <f>1+$B$55*(IF('Male Active'!$O3&gt;=0, ((('Male Active'!$O3)/7)/60), 0))^0.25</f>
        <v>0.58664105467462679</v>
      </c>
      <c r="BG56" s="58">
        <f>1+$B$55*(IF('Male Highly'!$O3&gt;=0, ((('Male Highly'!$O3)/7)/60), 0))^0.25</f>
        <v>0.50361060225761711</v>
      </c>
      <c r="BH56" s="32">
        <f>R61</f>
        <v>1E-4</v>
      </c>
      <c r="BI56" s="32">
        <f>W61</f>
        <v>0</v>
      </c>
      <c r="BJ56" s="58">
        <f>1+$B$55*(IF('Female Inactive'!$Q3&gt;=0, ((('Female Inactive'!$Q3)/7)/60), 0))^0.25</f>
        <v>0.7583857370359891</v>
      </c>
      <c r="BK56" s="58">
        <f>1+$B$55*(IF('Female Barely'!$Q3&gt;=0, ((('Female Barely'!$Q3)/7)/60), 0))^0.25</f>
        <v>0.63541831918100244</v>
      </c>
      <c r="BL56" s="58">
        <f>1+$B$55*(IF('Female Somewhat'!$Q3&gt;=0, ((('Female Somewhat'!$Q3)/7)/60), 0))^0.25</f>
        <v>0.59226040780077704</v>
      </c>
      <c r="BM56" s="58">
        <f>1+$B$55*(IF('Female Active'!$Q3&gt;=0, ((('Female Active'!$Q3)/7)/60), 0))^0.25</f>
        <v>0.53081508691355783</v>
      </c>
      <c r="BN56" s="58">
        <f>1+$B$55*(IF('Female Highly'!$Q3&gt;=0, ((('Female Highly'!$Q3)/7)/60), 0))^0.25</f>
        <v>0.45173173470790995</v>
      </c>
      <c r="BO56" s="58"/>
      <c r="BP56" s="136">
        <f t="shared" ref="BP56:BP119" si="9">AZ56</f>
        <v>5</v>
      </c>
      <c r="BQ56" s="136">
        <f t="shared" si="1"/>
        <v>1E-4</v>
      </c>
      <c r="BR56" s="136">
        <f t="shared" si="1"/>
        <v>0</v>
      </c>
      <c r="BS56" s="58">
        <f>BC56/$BC56</f>
        <v>1</v>
      </c>
      <c r="BT56" s="58">
        <f t="shared" ref="BT56:BW56" si="10">BD56/$BC56</f>
        <v>0.77181990228983866</v>
      </c>
      <c r="BU56" s="58">
        <f t="shared" si="10"/>
        <v>0.63062852975950268</v>
      </c>
      <c r="BV56" s="58">
        <f t="shared" si="10"/>
        <v>0.58664105467462679</v>
      </c>
      <c r="BW56" s="58">
        <f t="shared" si="10"/>
        <v>0.50361060225761711</v>
      </c>
      <c r="BX56" s="136">
        <f t="shared" si="1"/>
        <v>1E-4</v>
      </c>
      <c r="BY56" s="136">
        <f t="shared" si="1"/>
        <v>0</v>
      </c>
      <c r="BZ56" s="58">
        <f>BJ56/$BJ56</f>
        <v>1</v>
      </c>
      <c r="CA56" s="58">
        <f t="shared" ref="CA56:CD56" si="11">BK56/$BJ56</f>
        <v>0.83785636800662666</v>
      </c>
      <c r="CB56" s="58">
        <f t="shared" si="11"/>
        <v>0.78094876904663013</v>
      </c>
      <c r="CC56" s="58">
        <f t="shared" si="11"/>
        <v>0.69992757114361193</v>
      </c>
      <c r="CD56" s="58">
        <f t="shared" si="11"/>
        <v>0.59564903801252933</v>
      </c>
    </row>
    <row r="57" spans="1:82">
      <c r="A57" s="58" t="s">
        <v>258</v>
      </c>
      <c r="B57" s="58">
        <v>0</v>
      </c>
      <c r="C57" s="93">
        <f>1+$B$55*B57^0.25</f>
        <v>1</v>
      </c>
      <c r="D57" s="58"/>
      <c r="E57" s="109"/>
      <c r="F57" s="58"/>
      <c r="G57" s="58"/>
      <c r="H57">
        <v>1</v>
      </c>
      <c r="I57" s="58">
        <f>J$31</f>
        <v>1E-4</v>
      </c>
      <c r="J57" s="58">
        <f t="shared" ref="J57:P57" si="12">K$31</f>
        <v>2.9999999999999997E-4</v>
      </c>
      <c r="K57" s="58">
        <f t="shared" si="12"/>
        <v>0</v>
      </c>
      <c r="L57" s="58">
        <f t="shared" si="12"/>
        <v>0</v>
      </c>
      <c r="M57" s="58">
        <f t="shared" si="12"/>
        <v>77.391499999999994</v>
      </c>
      <c r="N57" s="58">
        <f t="shared" si="12"/>
        <v>0</v>
      </c>
      <c r="O57" s="58">
        <f t="shared" si="12"/>
        <v>1.0028999999999999</v>
      </c>
      <c r="P57" s="58">
        <f t="shared" si="12"/>
        <v>2.3948999999999998</v>
      </c>
      <c r="R57" s="58">
        <f>X$31</f>
        <v>1E-4</v>
      </c>
      <c r="S57" s="58">
        <f t="shared" si="4"/>
        <v>2.9999999999999997E-4</v>
      </c>
      <c r="T57" s="58">
        <f t="shared" si="4"/>
        <v>0</v>
      </c>
      <c r="U57" s="58">
        <f t="shared" si="4"/>
        <v>0</v>
      </c>
      <c r="V57" s="58">
        <f t="shared" si="4"/>
        <v>81.247900000000001</v>
      </c>
      <c r="W57" s="58">
        <f t="shared" si="4"/>
        <v>0</v>
      </c>
      <c r="X57" s="58">
        <f t="shared" si="4"/>
        <v>1.0048999999999999</v>
      </c>
      <c r="Y57" s="58">
        <f t="shared" si="4"/>
        <v>2.3988</v>
      </c>
      <c r="AA57" s="58">
        <f t="shared" ref="AA57:AA120" si="13">I57</f>
        <v>1E-4</v>
      </c>
      <c r="AB57" s="58">
        <f t="shared" ref="AB57:AB120" si="14">$AA57*B$74</f>
        <v>1E-4</v>
      </c>
      <c r="AC57" s="58">
        <f t="shared" si="5"/>
        <v>6.9904809167899094E-5</v>
      </c>
      <c r="AD57" s="58">
        <f t="shared" si="5"/>
        <v>5.7538636742014316E-5</v>
      </c>
      <c r="AE57" s="58">
        <f t="shared" si="5"/>
        <v>4.5950636178272699E-5</v>
      </c>
      <c r="AF57" s="58">
        <f t="shared" si="5"/>
        <v>3.2123971527514915E-5</v>
      </c>
      <c r="AG57" s="58">
        <f t="shared" ref="AG57:AG120" si="15">R57</f>
        <v>1E-4</v>
      </c>
      <c r="AH57" s="58">
        <f t="shared" ref="AH57:AH120" si="16">$AG57*B$83</f>
        <v>1E-4</v>
      </c>
      <c r="AI57" s="58">
        <f t="shared" si="6"/>
        <v>7.0332438299873992E-5</v>
      </c>
      <c r="AJ57" s="58">
        <f t="shared" si="6"/>
        <v>5.7539813440564472E-5</v>
      </c>
      <c r="AK57" s="58">
        <f t="shared" si="6"/>
        <v>4.6858483290319796E-5</v>
      </c>
      <c r="AL57" s="58">
        <f t="shared" si="6"/>
        <v>3.4025305979645938E-5</v>
      </c>
      <c r="AM57" s="58">
        <f t="shared" ref="AM57:AM120" si="17">N57</f>
        <v>0</v>
      </c>
      <c r="AN57" s="58">
        <f t="shared" ref="AN57:AN120" si="18">$AM57*B$74</f>
        <v>0</v>
      </c>
      <c r="AO57" s="58">
        <f t="shared" si="7"/>
        <v>0</v>
      </c>
      <c r="AP57" s="58">
        <f t="shared" si="7"/>
        <v>0</v>
      </c>
      <c r="AQ57" s="58">
        <f t="shared" si="7"/>
        <v>0</v>
      </c>
      <c r="AR57" s="58">
        <f t="shared" si="7"/>
        <v>0</v>
      </c>
      <c r="AS57" s="58">
        <f t="shared" ref="AS57:AS120" si="19">W57</f>
        <v>0</v>
      </c>
      <c r="AT57" s="58">
        <f t="shared" ref="AT57:AT120" si="20">$AS57*B$83</f>
        <v>0</v>
      </c>
      <c r="AU57" s="58">
        <f t="shared" si="8"/>
        <v>0</v>
      </c>
      <c r="AV57" s="58">
        <f t="shared" si="8"/>
        <v>0</v>
      </c>
      <c r="AW57" s="58">
        <f t="shared" si="8"/>
        <v>0</v>
      </c>
      <c r="AX57" s="58">
        <f t="shared" si="8"/>
        <v>0</v>
      </c>
      <c r="AZ57">
        <v>6</v>
      </c>
      <c r="BA57" s="32">
        <f t="shared" ref="BA57:BA120" si="21">I62</f>
        <v>1E-4</v>
      </c>
      <c r="BB57" s="32">
        <f t="shared" ref="BB57:BB120" si="22">N62</f>
        <v>0</v>
      </c>
      <c r="BC57" s="58">
        <f>1+$B$55*(IF('Male Inactive'!$O4&gt;=0, ((('Male Inactive'!$O4)/7)/60), 0))^0.25</f>
        <v>0.82877666537120054</v>
      </c>
      <c r="BD57" s="58">
        <f>1+$B$55*(IF('Male Barely'!$O4&gt;=0, ((('Male Barely'!$O4)/7)/60), 0))^0.25</f>
        <v>0.71487939461493366</v>
      </c>
      <c r="BE57" s="58">
        <f>1+$B$55*(IF('Male Somewhat'!$O4&gt;=0, ((('Male Somewhat'!$O4)/7)/60), 0))^0.25</f>
        <v>0.61240151201059301</v>
      </c>
      <c r="BF57" s="58">
        <f>1+$B$55*(IF('Male Active'!$O4&gt;=0, ((('Male Active'!$O4)/7)/60), 0))^0.25</f>
        <v>0.56421211954225381</v>
      </c>
      <c r="BG57" s="58">
        <f>1+$B$55*(IF('Male Highly'!$O4&gt;=0, ((('Male Highly'!$O4)/7)/60), 0))^0.25</f>
        <v>0.47008697428092738</v>
      </c>
      <c r="BH57" s="32">
        <f t="shared" ref="BH57:BH120" si="23">R62</f>
        <v>1E-4</v>
      </c>
      <c r="BI57" s="32">
        <f t="shared" ref="BI57:BI120" si="24">W62</f>
        <v>0</v>
      </c>
      <c r="BJ57" s="58">
        <f>1+$B$55*(IF('Female Inactive'!$Q4&gt;=0, ((('Female Inactive'!$Q4)/7)/60), 0))^0.25</f>
        <v>0.7640457579370008</v>
      </c>
      <c r="BK57" s="58">
        <f>1+$B$55*(IF('Female Barely'!$Q4&gt;=0, ((('Female Barely'!$Q4)/7)/60), 0))^0.25</f>
        <v>0.64087448910604516</v>
      </c>
      <c r="BL57" s="58">
        <f>1+$B$55*(IF('Female Somewhat'!$Q4&gt;=0, ((('Female Somewhat'!$Q4)/7)/60), 0))^0.25</f>
        <v>0.59223093371660063</v>
      </c>
      <c r="BM57" s="58">
        <f>1+$B$55*(IF('Female Active'!$Q4&gt;=0, ((('Female Active'!$Q4)/7)/60), 0))^0.25</f>
        <v>0.53088175456050335</v>
      </c>
      <c r="BN57" s="58">
        <f>1+$B$55*(IF('Female Highly'!$Q4&gt;=0, ((('Female Highly'!$Q4)/7)/60), 0))^0.25</f>
        <v>0.44713618606841954</v>
      </c>
      <c r="BP57" s="136">
        <f t="shared" si="9"/>
        <v>6</v>
      </c>
      <c r="BQ57" s="136">
        <f t="shared" ref="BQ57:BQ120" si="25">BA57</f>
        <v>1E-4</v>
      </c>
      <c r="BR57" s="136">
        <f t="shared" ref="BR57:BR120" si="26">BB57</f>
        <v>0</v>
      </c>
      <c r="BS57" s="58">
        <f t="shared" ref="BS57:BS120" si="27">BC57/$BC57</f>
        <v>1</v>
      </c>
      <c r="BT57" s="58">
        <f t="shared" ref="BT57:BT120" si="28">BD57/$BC57</f>
        <v>0.86257181757735246</v>
      </c>
      <c r="BU57" s="58">
        <f t="shared" ref="BU57:BU120" si="29">BE57/$BC57</f>
        <v>0.73892224238275905</v>
      </c>
      <c r="BV57" s="58">
        <f t="shared" ref="BV57:BV120" si="30">BF57/$BC57</f>
        <v>0.68077703332724626</v>
      </c>
      <c r="BW57" s="58">
        <f t="shared" ref="BW57:BW120" si="31">BG57/$BC57</f>
        <v>0.56720585161550163</v>
      </c>
      <c r="BX57" s="136">
        <f t="shared" ref="BX57:BX120" si="32">BH57</f>
        <v>1E-4</v>
      </c>
      <c r="BY57" s="136">
        <f t="shared" ref="BY57:BY120" si="33">BI57</f>
        <v>0</v>
      </c>
      <c r="BZ57" s="58">
        <f t="shared" ref="BZ57:BZ120" si="34">BJ57/$BJ57</f>
        <v>1</v>
      </c>
      <c r="CA57" s="58">
        <f t="shared" ref="CA57:CA120" si="35">BK57/$BJ57</f>
        <v>0.83879071698070773</v>
      </c>
      <c r="CB57" s="58">
        <f t="shared" ref="CB57:CB120" si="36">BL57/$BJ57</f>
        <v>0.7751249549708682</v>
      </c>
      <c r="CC57" s="58">
        <f t="shared" ref="CC57:CC120" si="37">BM57/$BJ57</f>
        <v>0.69482979133859291</v>
      </c>
      <c r="CD57" s="58">
        <f t="shared" ref="CD57:CD120" si="38">BN57/$BJ57</f>
        <v>0.58522173760342777</v>
      </c>
    </row>
    <row r="58" spans="1:82">
      <c r="A58" s="58" t="s">
        <v>259</v>
      </c>
      <c r="B58" s="58">
        <v>1</v>
      </c>
      <c r="C58" s="93">
        <f>1+$B$55*B58^0.25</f>
        <v>0.68307117018995078</v>
      </c>
      <c r="D58" s="58"/>
      <c r="E58" s="58"/>
      <c r="F58" s="58"/>
      <c r="G58" s="58"/>
      <c r="H58">
        <v>2</v>
      </c>
      <c r="I58" s="58">
        <f>J$31</f>
        <v>1E-4</v>
      </c>
      <c r="J58" s="58">
        <f t="shared" ref="J58:P58" si="39">K$31</f>
        <v>2.9999999999999997E-4</v>
      </c>
      <c r="K58" s="58">
        <f t="shared" si="39"/>
        <v>0</v>
      </c>
      <c r="L58" s="58">
        <f t="shared" si="39"/>
        <v>0</v>
      </c>
      <c r="M58" s="58">
        <f t="shared" si="39"/>
        <v>77.391499999999994</v>
      </c>
      <c r="N58" s="58">
        <f t="shared" si="39"/>
        <v>0</v>
      </c>
      <c r="O58" s="58">
        <f t="shared" si="39"/>
        <v>1.0028999999999999</v>
      </c>
      <c r="P58" s="58">
        <f t="shared" si="39"/>
        <v>2.3948999999999998</v>
      </c>
      <c r="R58" s="58">
        <f>X$31</f>
        <v>1E-4</v>
      </c>
      <c r="S58" s="58">
        <f t="shared" si="4"/>
        <v>2.9999999999999997E-4</v>
      </c>
      <c r="T58" s="58">
        <f t="shared" si="4"/>
        <v>0</v>
      </c>
      <c r="U58" s="58">
        <f t="shared" si="4"/>
        <v>0</v>
      </c>
      <c r="V58" s="58">
        <f t="shared" si="4"/>
        <v>81.247900000000001</v>
      </c>
      <c r="W58" s="58">
        <f t="shared" si="4"/>
        <v>0</v>
      </c>
      <c r="X58" s="58">
        <f t="shared" si="4"/>
        <v>1.0048999999999999</v>
      </c>
      <c r="Y58" s="58">
        <f t="shared" si="4"/>
        <v>2.3988</v>
      </c>
      <c r="AA58" s="58">
        <f t="shared" si="13"/>
        <v>1E-4</v>
      </c>
      <c r="AB58" s="58">
        <f t="shared" si="14"/>
        <v>1E-4</v>
      </c>
      <c r="AC58" s="58">
        <f t="shared" si="5"/>
        <v>6.9904809167899094E-5</v>
      </c>
      <c r="AD58" s="58">
        <f t="shared" si="5"/>
        <v>5.7538636742014316E-5</v>
      </c>
      <c r="AE58" s="58">
        <f t="shared" si="5"/>
        <v>4.5950636178272699E-5</v>
      </c>
      <c r="AF58" s="58">
        <f t="shared" si="5"/>
        <v>3.2123971527514915E-5</v>
      </c>
      <c r="AG58" s="58">
        <f t="shared" si="15"/>
        <v>1E-4</v>
      </c>
      <c r="AH58" s="58">
        <f t="shared" si="16"/>
        <v>1E-4</v>
      </c>
      <c r="AI58" s="58">
        <f t="shared" si="6"/>
        <v>7.0332438299873992E-5</v>
      </c>
      <c r="AJ58" s="58">
        <f t="shared" si="6"/>
        <v>5.7539813440564472E-5</v>
      </c>
      <c r="AK58" s="58">
        <f t="shared" si="6"/>
        <v>4.6858483290319796E-5</v>
      </c>
      <c r="AL58" s="58">
        <f t="shared" si="6"/>
        <v>3.4025305979645938E-5</v>
      </c>
      <c r="AM58" s="58">
        <f t="shared" si="17"/>
        <v>0</v>
      </c>
      <c r="AN58" s="58">
        <f t="shared" si="18"/>
        <v>0</v>
      </c>
      <c r="AO58" s="58">
        <f t="shared" si="7"/>
        <v>0</v>
      </c>
      <c r="AP58" s="58">
        <f t="shared" si="7"/>
        <v>0</v>
      </c>
      <c r="AQ58" s="58">
        <f t="shared" si="7"/>
        <v>0</v>
      </c>
      <c r="AR58" s="58">
        <f t="shared" si="7"/>
        <v>0</v>
      </c>
      <c r="AS58" s="58">
        <f t="shared" si="19"/>
        <v>0</v>
      </c>
      <c r="AT58" s="58">
        <f t="shared" si="20"/>
        <v>0</v>
      </c>
      <c r="AU58" s="58">
        <f t="shared" si="8"/>
        <v>0</v>
      </c>
      <c r="AV58" s="58">
        <f t="shared" si="8"/>
        <v>0</v>
      </c>
      <c r="AW58" s="58">
        <f t="shared" si="8"/>
        <v>0</v>
      </c>
      <c r="AX58" s="58">
        <f t="shared" si="8"/>
        <v>0</v>
      </c>
      <c r="AZ58" s="58">
        <v>7</v>
      </c>
      <c r="BA58" s="32">
        <f t="shared" si="21"/>
        <v>1E-4</v>
      </c>
      <c r="BB58" s="32">
        <f t="shared" si="22"/>
        <v>0</v>
      </c>
      <c r="BC58" s="58">
        <f>1+$B$55*(IF('Male Inactive'!$O5&gt;=0, ((('Male Inactive'!$O5)/7)/60), 0))^0.25</f>
        <v>0.79230818627602662</v>
      </c>
      <c r="BD58" s="58">
        <f>1+$B$55*(IF('Male Barely'!$O5&gt;=0, ((('Male Barely'!$O5)/7)/60), 0))^0.25</f>
        <v>0.68051716400047724</v>
      </c>
      <c r="BE58" s="58">
        <f>1+$B$55*(IF('Male Somewhat'!$O5&gt;=0, ((('Male Somewhat'!$O5)/7)/60), 0))^0.25</f>
        <v>0.59626206246848579</v>
      </c>
      <c r="BF58" s="58">
        <f>1+$B$55*(IF('Male Active'!$O5&gt;=0, ((('Male Active'!$O5)/7)/60), 0))^0.25</f>
        <v>0.54489130577888223</v>
      </c>
      <c r="BG58" s="58">
        <f>1+$B$55*(IF('Male Highly'!$O5&gt;=0, ((('Male Highly'!$O5)/7)/60), 0))^0.25</f>
        <v>0.44288733572818884</v>
      </c>
      <c r="BH58" s="32">
        <f t="shared" si="23"/>
        <v>1E-4</v>
      </c>
      <c r="BI58" s="32">
        <f t="shared" si="24"/>
        <v>0</v>
      </c>
      <c r="BJ58" s="58">
        <f>1+$B$55*(IF('Female Inactive'!$Q5&gt;=0, ((('Female Inactive'!$Q5)/7)/60), 0))^0.25</f>
        <v>0.76970716437752562</v>
      </c>
      <c r="BK58" s="58">
        <f>1+$B$55*(IF('Female Barely'!$Q5&gt;=0, ((('Female Barely'!$Q5)/7)/60), 0))^0.25</f>
        <v>0.64568035557196013</v>
      </c>
      <c r="BL58" s="58">
        <f>1+$B$55*(IF('Female Somewhat'!$Q5&gt;=0, ((('Female Somewhat'!$Q5)/7)/60), 0))^0.25</f>
        <v>0.59147226549151388</v>
      </c>
      <c r="BM58" s="58">
        <f>1+$B$55*(IF('Female Active'!$Q5&gt;=0, ((('Female Active'!$Q5)/7)/60), 0))^0.25</f>
        <v>0.53023754773677867</v>
      </c>
      <c r="BN58" s="58">
        <f>1+$B$55*(IF('Female Highly'!$Q5&gt;=0, ((('Female Highly'!$Q5)/7)/60), 0))^0.25</f>
        <v>0.44230274141430059</v>
      </c>
      <c r="BP58" s="136">
        <f t="shared" si="9"/>
        <v>7</v>
      </c>
      <c r="BQ58" s="136">
        <f t="shared" si="25"/>
        <v>1E-4</v>
      </c>
      <c r="BR58" s="136">
        <f t="shared" si="26"/>
        <v>0</v>
      </c>
      <c r="BS58" s="58">
        <f t="shared" si="27"/>
        <v>1</v>
      </c>
      <c r="BT58" s="58">
        <f t="shared" si="28"/>
        <v>0.85890462295866865</v>
      </c>
      <c r="BU58" s="58">
        <f t="shared" si="29"/>
        <v>0.75256329897462182</v>
      </c>
      <c r="BV58" s="58">
        <f t="shared" si="30"/>
        <v>0.68772646202225585</v>
      </c>
      <c r="BW58" s="58">
        <f t="shared" si="31"/>
        <v>0.55898366746635442</v>
      </c>
      <c r="BX58" s="136">
        <f t="shared" si="32"/>
        <v>1E-4</v>
      </c>
      <c r="BY58" s="136">
        <f t="shared" si="33"/>
        <v>0</v>
      </c>
      <c r="BZ58" s="58">
        <f t="shared" si="34"/>
        <v>1</v>
      </c>
      <c r="CA58" s="58">
        <f t="shared" si="35"/>
        <v>0.83886494170043491</v>
      </c>
      <c r="CB58" s="58">
        <f t="shared" si="36"/>
        <v>0.76843804093969537</v>
      </c>
      <c r="CC58" s="58">
        <f t="shared" si="37"/>
        <v>0.68888217789370609</v>
      </c>
      <c r="CD58" s="58">
        <f t="shared" si="38"/>
        <v>0.57463768285435912</v>
      </c>
    </row>
    <row r="59" spans="1:82">
      <c r="A59" s="58" t="s">
        <v>260</v>
      </c>
      <c r="B59" s="58">
        <v>2</v>
      </c>
      <c r="C59" s="93">
        <f>1+$B$55*B59^0.25</f>
        <v>0.62310598064040301</v>
      </c>
      <c r="D59" s="58"/>
      <c r="E59" s="58"/>
      <c r="F59" s="58"/>
      <c r="G59" s="58"/>
      <c r="H59" s="58">
        <v>3</v>
      </c>
      <c r="I59" s="58">
        <f>J$31</f>
        <v>1E-4</v>
      </c>
      <c r="J59" s="58">
        <f t="shared" ref="J59:P59" si="40">K$31</f>
        <v>2.9999999999999997E-4</v>
      </c>
      <c r="K59" s="58">
        <f t="shared" si="40"/>
        <v>0</v>
      </c>
      <c r="L59" s="58">
        <f t="shared" si="40"/>
        <v>0</v>
      </c>
      <c r="M59" s="58">
        <f t="shared" si="40"/>
        <v>77.391499999999994</v>
      </c>
      <c r="N59" s="58">
        <f t="shared" si="40"/>
        <v>0</v>
      </c>
      <c r="O59" s="58">
        <f t="shared" si="40"/>
        <v>1.0028999999999999</v>
      </c>
      <c r="P59" s="58">
        <f t="shared" si="40"/>
        <v>2.3948999999999998</v>
      </c>
      <c r="R59" s="58">
        <f>X$31</f>
        <v>1E-4</v>
      </c>
      <c r="S59" s="58">
        <f t="shared" si="4"/>
        <v>2.9999999999999997E-4</v>
      </c>
      <c r="T59" s="58">
        <f t="shared" si="4"/>
        <v>0</v>
      </c>
      <c r="U59" s="58">
        <f t="shared" si="4"/>
        <v>0</v>
      </c>
      <c r="V59" s="58">
        <f t="shared" si="4"/>
        <v>81.247900000000001</v>
      </c>
      <c r="W59" s="58">
        <f t="shared" si="4"/>
        <v>0</v>
      </c>
      <c r="X59" s="58">
        <f t="shared" si="4"/>
        <v>1.0048999999999999</v>
      </c>
      <c r="Y59" s="58">
        <f t="shared" si="4"/>
        <v>2.3988</v>
      </c>
      <c r="AA59" s="58">
        <f t="shared" si="13"/>
        <v>1E-4</v>
      </c>
      <c r="AB59" s="58">
        <f t="shared" si="14"/>
        <v>1E-4</v>
      </c>
      <c r="AC59" s="58">
        <f t="shared" si="5"/>
        <v>6.9904809167899094E-5</v>
      </c>
      <c r="AD59" s="58">
        <f t="shared" si="5"/>
        <v>5.7538636742014316E-5</v>
      </c>
      <c r="AE59" s="58">
        <f t="shared" si="5"/>
        <v>4.5950636178272699E-5</v>
      </c>
      <c r="AF59" s="58">
        <f t="shared" si="5"/>
        <v>3.2123971527514915E-5</v>
      </c>
      <c r="AG59" s="58">
        <f t="shared" si="15"/>
        <v>1E-4</v>
      </c>
      <c r="AH59" s="58">
        <f t="shared" si="16"/>
        <v>1E-4</v>
      </c>
      <c r="AI59" s="58">
        <f t="shared" si="6"/>
        <v>7.0332438299873992E-5</v>
      </c>
      <c r="AJ59" s="58">
        <f t="shared" si="6"/>
        <v>5.7539813440564472E-5</v>
      </c>
      <c r="AK59" s="58">
        <f t="shared" si="6"/>
        <v>4.6858483290319796E-5</v>
      </c>
      <c r="AL59" s="58">
        <f t="shared" si="6"/>
        <v>3.4025305979645938E-5</v>
      </c>
      <c r="AM59" s="58">
        <f t="shared" si="17"/>
        <v>0</v>
      </c>
      <c r="AN59" s="58">
        <f t="shared" si="18"/>
        <v>0</v>
      </c>
      <c r="AO59" s="58">
        <f t="shared" si="7"/>
        <v>0</v>
      </c>
      <c r="AP59" s="58">
        <f t="shared" si="7"/>
        <v>0</v>
      </c>
      <c r="AQ59" s="58">
        <f t="shared" si="7"/>
        <v>0</v>
      </c>
      <c r="AR59" s="58">
        <f t="shared" si="7"/>
        <v>0</v>
      </c>
      <c r="AS59" s="58">
        <f t="shared" si="19"/>
        <v>0</v>
      </c>
      <c r="AT59" s="58">
        <f t="shared" si="20"/>
        <v>0</v>
      </c>
      <c r="AU59" s="58">
        <f t="shared" si="8"/>
        <v>0</v>
      </c>
      <c r="AV59" s="58">
        <f t="shared" si="8"/>
        <v>0</v>
      </c>
      <c r="AW59" s="58">
        <f t="shared" si="8"/>
        <v>0</v>
      </c>
      <c r="AX59" s="58">
        <f t="shared" si="8"/>
        <v>0</v>
      </c>
      <c r="AZ59" s="58">
        <v>8</v>
      </c>
      <c r="BA59" s="32">
        <f t="shared" si="21"/>
        <v>1E-4</v>
      </c>
      <c r="BB59" s="32">
        <f t="shared" si="22"/>
        <v>0</v>
      </c>
      <c r="BC59" s="58">
        <f>1+$B$55*(IF('Male Inactive'!$O6&gt;=0, ((('Male Inactive'!$O6)/7)/60), 0))^0.25</f>
        <v>0.77016453403560592</v>
      </c>
      <c r="BD59" s="58">
        <f>1+$B$55*(IF('Male Barely'!$O6&gt;=0, ((('Male Barely'!$O6)/7)/60), 0))^0.25</f>
        <v>0.65517976689461088</v>
      </c>
      <c r="BE59" s="58">
        <f>1+$B$55*(IF('Male Somewhat'!$O6&gt;=0, ((('Male Somewhat'!$O6)/7)/60), 0))^0.25</f>
        <v>0.58172919604507545</v>
      </c>
      <c r="BF59" s="58">
        <f>1+$B$55*(IF('Male Active'!$O6&gt;=0, ((('Male Active'!$O6)/7)/60), 0))^0.25</f>
        <v>0.52786696423837332</v>
      </c>
      <c r="BG59" s="58">
        <f>1+$B$55*(IF('Male Highly'!$O6&gt;=0, ((('Male Highly'!$O6)/7)/60), 0))^0.25</f>
        <v>0.42000763494193227</v>
      </c>
      <c r="BH59" s="32">
        <f t="shared" si="23"/>
        <v>1E-4</v>
      </c>
      <c r="BI59" s="32">
        <f t="shared" si="24"/>
        <v>0</v>
      </c>
      <c r="BJ59" s="58">
        <f>1+$B$55*(IF('Female Inactive'!$Q6&gt;=0, ((('Female Inactive'!$Q6)/7)/60), 0))^0.25</f>
        <v>0.77536228748060565</v>
      </c>
      <c r="BK59" s="58">
        <f>1+$B$55*(IF('Female Barely'!$Q6&gt;=0, ((('Female Barely'!$Q6)/7)/60), 0))^0.25</f>
        <v>0.64978593231539694</v>
      </c>
      <c r="BL59" s="58">
        <f>1+$B$55*(IF('Female Somewhat'!$Q6&gt;=0, ((('Female Somewhat'!$Q6)/7)/60), 0))^0.25</f>
        <v>0.59003342943203885</v>
      </c>
      <c r="BM59" s="58">
        <f>1+$B$55*(IF('Female Active'!$Q6&gt;=0, ((('Female Active'!$Q6)/7)/60), 0))^0.25</f>
        <v>0.5289267113604923</v>
      </c>
      <c r="BN59" s="58">
        <f>1+$B$55*(IF('Female Highly'!$Q6&gt;=0, ((('Female Highly'!$Q6)/7)/60), 0))^0.25</f>
        <v>0.43727449514516048</v>
      </c>
      <c r="BP59" s="136">
        <f t="shared" si="9"/>
        <v>8</v>
      </c>
      <c r="BQ59" s="136">
        <f t="shared" si="25"/>
        <v>1E-4</v>
      </c>
      <c r="BR59" s="136">
        <f t="shared" si="26"/>
        <v>0</v>
      </c>
      <c r="BS59" s="58">
        <f t="shared" si="27"/>
        <v>1</v>
      </c>
      <c r="BT59" s="58">
        <f t="shared" si="28"/>
        <v>0.85070103587024026</v>
      </c>
      <c r="BU59" s="58">
        <f t="shared" si="29"/>
        <v>0.7553310628273896</v>
      </c>
      <c r="BV59" s="58">
        <f t="shared" si="30"/>
        <v>0.68539505639449405</v>
      </c>
      <c r="BW59" s="58">
        <f t="shared" si="31"/>
        <v>0.54534793070919918</v>
      </c>
      <c r="BX59" s="136">
        <f t="shared" si="32"/>
        <v>1E-4</v>
      </c>
      <c r="BY59" s="136">
        <f t="shared" si="33"/>
        <v>0</v>
      </c>
      <c r="BZ59" s="58">
        <f t="shared" si="34"/>
        <v>1</v>
      </c>
      <c r="CA59" s="58">
        <f t="shared" si="35"/>
        <v>0.83804170361026264</v>
      </c>
      <c r="CB59" s="58">
        <f t="shared" si="36"/>
        <v>0.76097772481202541</v>
      </c>
      <c r="CC59" s="58">
        <f t="shared" si="37"/>
        <v>0.68216718803688592</v>
      </c>
      <c r="CD59" s="58">
        <f t="shared" si="38"/>
        <v>0.56396152122126286</v>
      </c>
    </row>
    <row r="60" spans="1:82">
      <c r="A60" s="58" t="s">
        <v>48</v>
      </c>
      <c r="B60" s="58">
        <v>3</v>
      </c>
      <c r="C60" s="93">
        <f>1+$B$55*B60^0.25</f>
        <v>0.58289820313155094</v>
      </c>
      <c r="D60" s="58"/>
      <c r="E60" s="58"/>
      <c r="F60" s="58"/>
      <c r="G60" s="58"/>
      <c r="H60" s="58">
        <v>4</v>
      </c>
      <c r="I60" s="58">
        <f>J$31</f>
        <v>1E-4</v>
      </c>
      <c r="J60" s="58">
        <f t="shared" ref="J60:P60" si="41">K$31</f>
        <v>2.9999999999999997E-4</v>
      </c>
      <c r="K60" s="58">
        <f t="shared" si="41"/>
        <v>0</v>
      </c>
      <c r="L60" s="58">
        <f t="shared" si="41"/>
        <v>0</v>
      </c>
      <c r="M60" s="58">
        <f t="shared" si="41"/>
        <v>77.391499999999994</v>
      </c>
      <c r="N60" s="58">
        <f t="shared" si="41"/>
        <v>0</v>
      </c>
      <c r="O60" s="58">
        <f t="shared" si="41"/>
        <v>1.0028999999999999</v>
      </c>
      <c r="P60" s="58">
        <f t="shared" si="41"/>
        <v>2.3948999999999998</v>
      </c>
      <c r="R60" s="58">
        <f>X$31</f>
        <v>1E-4</v>
      </c>
      <c r="S60" s="58">
        <f t="shared" si="4"/>
        <v>2.9999999999999997E-4</v>
      </c>
      <c r="T60" s="58">
        <f t="shared" si="4"/>
        <v>0</v>
      </c>
      <c r="U60" s="58">
        <f t="shared" si="4"/>
        <v>0</v>
      </c>
      <c r="V60" s="58">
        <f t="shared" si="4"/>
        <v>81.247900000000001</v>
      </c>
      <c r="W60" s="58">
        <f t="shared" si="4"/>
        <v>0</v>
      </c>
      <c r="X60" s="58">
        <f t="shared" si="4"/>
        <v>1.0048999999999999</v>
      </c>
      <c r="Y60" s="58">
        <f t="shared" si="4"/>
        <v>2.3988</v>
      </c>
      <c r="AA60" s="58">
        <f t="shared" si="13"/>
        <v>1E-4</v>
      </c>
      <c r="AB60" s="58">
        <f t="shared" si="14"/>
        <v>1E-4</v>
      </c>
      <c r="AC60" s="58">
        <f t="shared" si="5"/>
        <v>6.9904809167899094E-5</v>
      </c>
      <c r="AD60" s="58">
        <f t="shared" si="5"/>
        <v>5.7538636742014316E-5</v>
      </c>
      <c r="AE60" s="58">
        <f t="shared" si="5"/>
        <v>4.5950636178272699E-5</v>
      </c>
      <c r="AF60" s="58">
        <f t="shared" si="5"/>
        <v>3.2123971527514915E-5</v>
      </c>
      <c r="AG60" s="58">
        <f t="shared" si="15"/>
        <v>1E-4</v>
      </c>
      <c r="AH60" s="58">
        <f t="shared" si="16"/>
        <v>1E-4</v>
      </c>
      <c r="AI60" s="58">
        <f t="shared" si="6"/>
        <v>7.0332438299873992E-5</v>
      </c>
      <c r="AJ60" s="58">
        <f t="shared" si="6"/>
        <v>5.7539813440564472E-5</v>
      </c>
      <c r="AK60" s="58">
        <f t="shared" si="6"/>
        <v>4.6858483290319796E-5</v>
      </c>
      <c r="AL60" s="58">
        <f t="shared" si="6"/>
        <v>3.4025305979645938E-5</v>
      </c>
      <c r="AM60" s="58">
        <f t="shared" si="17"/>
        <v>0</v>
      </c>
      <c r="AN60" s="58">
        <f t="shared" si="18"/>
        <v>0</v>
      </c>
      <c r="AO60" s="58">
        <f t="shared" si="7"/>
        <v>0</v>
      </c>
      <c r="AP60" s="58">
        <f t="shared" si="7"/>
        <v>0</v>
      </c>
      <c r="AQ60" s="58">
        <f t="shared" si="7"/>
        <v>0</v>
      </c>
      <c r="AR60" s="58">
        <f t="shared" si="7"/>
        <v>0</v>
      </c>
      <c r="AS60" s="58">
        <f t="shared" si="19"/>
        <v>0</v>
      </c>
      <c r="AT60" s="58">
        <f t="shared" si="20"/>
        <v>0</v>
      </c>
      <c r="AU60" s="58">
        <f t="shared" si="8"/>
        <v>0</v>
      </c>
      <c r="AV60" s="58">
        <f t="shared" si="8"/>
        <v>0</v>
      </c>
      <c r="AW60" s="58">
        <f t="shared" si="8"/>
        <v>0</v>
      </c>
      <c r="AX60" s="58">
        <f t="shared" si="8"/>
        <v>0</v>
      </c>
      <c r="AZ60" s="58">
        <v>9</v>
      </c>
      <c r="BA60" s="32">
        <f t="shared" si="21"/>
        <v>1E-4</v>
      </c>
      <c r="BB60" s="32">
        <f t="shared" si="22"/>
        <v>0</v>
      </c>
      <c r="BC60" s="58">
        <f>1+$B$55*(IF('Male Inactive'!$O7&gt;=0, ((('Male Inactive'!$O7)/7)/60), 0))^0.25</f>
        <v>0.75419579364404965</v>
      </c>
      <c r="BD60" s="58">
        <f>1+$B$55*(IF('Male Barely'!$O7&gt;=0, ((('Male Barely'!$O7)/7)/60), 0))^0.25</f>
        <v>0.63491843605609977</v>
      </c>
      <c r="BE60" s="58">
        <f>1+$B$55*(IF('Male Somewhat'!$O7&gt;=0, ((('Male Somewhat'!$O7)/7)/60), 0))^0.25</f>
        <v>0.5684832334732649</v>
      </c>
      <c r="BF60" s="58">
        <f>1+$B$55*(IF('Male Active'!$O7&gt;=0, ((('Male Active'!$O7)/7)/60), 0))^0.25</f>
        <v>0.51262485043393569</v>
      </c>
      <c r="BG60" s="58">
        <f>1+$B$55*(IF('Male Highly'!$O7&gt;=0, ((('Male Highly'!$O7)/7)/60), 0))^0.25</f>
        <v>0.40030126490768414</v>
      </c>
      <c r="BH60" s="32">
        <f t="shared" si="23"/>
        <v>1E-4</v>
      </c>
      <c r="BI60" s="32">
        <f t="shared" si="24"/>
        <v>0</v>
      </c>
      <c r="BJ60" s="58">
        <f>1+$B$55*(IF('Female Inactive'!$Q7&gt;=0, ((('Female Inactive'!$Q7)/7)/60), 0))^0.25</f>
        <v>0.78100157370485324</v>
      </c>
      <c r="BK60" s="58">
        <f>1+$B$55*(IF('Female Barely'!$Q7&gt;=0, ((('Female Barely'!$Q7)/7)/60), 0))^0.25</f>
        <v>0.65315078887659217</v>
      </c>
      <c r="BL60" s="58">
        <f>1+$B$55*(IF('Female Somewhat'!$Q7&gt;=0, ((('Female Somewhat'!$Q7)/7)/60), 0))^0.25</f>
        <v>0.58797205130954833</v>
      </c>
      <c r="BM60" s="58">
        <f>1+$B$55*(IF('Female Active'!$Q7&gt;=0, ((('Female Active'!$Q7)/7)/60), 0))^0.25</f>
        <v>0.52700087621499681</v>
      </c>
      <c r="BN60" s="58">
        <f>1+$B$55*(IF('Female Highly'!$Q7&gt;=0, ((('Female Highly'!$Q7)/7)/60), 0))^0.25</f>
        <v>0.43209133367230512</v>
      </c>
      <c r="BP60" s="136">
        <f t="shared" si="9"/>
        <v>9</v>
      </c>
      <c r="BQ60" s="136">
        <f t="shared" si="25"/>
        <v>1E-4</v>
      </c>
      <c r="BR60" s="136">
        <f t="shared" si="26"/>
        <v>0</v>
      </c>
      <c r="BS60" s="58">
        <f t="shared" si="27"/>
        <v>1</v>
      </c>
      <c r="BT60" s="58">
        <f t="shared" si="28"/>
        <v>0.8418482858255717</v>
      </c>
      <c r="BU60" s="58">
        <f t="shared" si="29"/>
        <v>0.75376081153479135</v>
      </c>
      <c r="BV60" s="58">
        <f t="shared" si="30"/>
        <v>0.6796973077204328</v>
      </c>
      <c r="BW60" s="58">
        <f t="shared" si="31"/>
        <v>0.53076570869422057</v>
      </c>
      <c r="BX60" s="136">
        <f t="shared" si="32"/>
        <v>1E-4</v>
      </c>
      <c r="BY60" s="136">
        <f t="shared" si="33"/>
        <v>0</v>
      </c>
      <c r="BZ60" s="58">
        <f t="shared" si="34"/>
        <v>1</v>
      </c>
      <c r="CA60" s="58">
        <f t="shared" si="35"/>
        <v>0.83629894083084533</v>
      </c>
      <c r="CB60" s="58">
        <f t="shared" si="36"/>
        <v>0.75284361914966857</v>
      </c>
      <c r="CC60" s="58">
        <f t="shared" si="37"/>
        <v>0.67477569054701381</v>
      </c>
      <c r="CD60" s="58">
        <f t="shared" si="38"/>
        <v>0.55325283356675525</v>
      </c>
    </row>
    <row r="61" spans="1:82">
      <c r="A61" s="58" t="s">
        <v>261</v>
      </c>
      <c r="B61" s="58">
        <v>4</v>
      </c>
      <c r="C61" s="93">
        <f>1+$B$55*B61^0.25</f>
        <v>0.55179495057559391</v>
      </c>
      <c r="D61" s="58"/>
      <c r="E61" s="58"/>
      <c r="F61" s="58"/>
      <c r="G61" s="58"/>
      <c r="H61" s="58">
        <v>5</v>
      </c>
      <c r="I61" s="58">
        <f>J$32</f>
        <v>1E-4</v>
      </c>
      <c r="J61" s="58">
        <f t="shared" ref="J61:P61" si="42">K$32</f>
        <v>8.9999999999999998E-4</v>
      </c>
      <c r="K61" s="58">
        <f t="shared" si="42"/>
        <v>0</v>
      </c>
      <c r="L61" s="58">
        <f t="shared" si="42"/>
        <v>0</v>
      </c>
      <c r="M61" s="58">
        <f t="shared" si="42"/>
        <v>72.622399999999999</v>
      </c>
      <c r="N61" s="58">
        <f t="shared" si="42"/>
        <v>0</v>
      </c>
      <c r="O61" s="58">
        <f t="shared" si="42"/>
        <v>1.0106999999999999</v>
      </c>
      <c r="P61" s="58">
        <f t="shared" si="42"/>
        <v>7.2206999999999999</v>
      </c>
      <c r="R61" s="58">
        <f>X$32</f>
        <v>1E-4</v>
      </c>
      <c r="S61" s="58">
        <f t="shared" ref="S61:Y65" si="43">Y$32</f>
        <v>8.9999999999999998E-4</v>
      </c>
      <c r="T61" s="58">
        <f t="shared" si="43"/>
        <v>0</v>
      </c>
      <c r="U61" s="58">
        <f t="shared" si="43"/>
        <v>0</v>
      </c>
      <c r="V61" s="58">
        <f t="shared" si="43"/>
        <v>76.519000000000005</v>
      </c>
      <c r="W61" s="58">
        <f t="shared" si="43"/>
        <v>0</v>
      </c>
      <c r="X61" s="58">
        <f t="shared" si="43"/>
        <v>1.0230999999999999</v>
      </c>
      <c r="Y61" s="58">
        <f t="shared" si="43"/>
        <v>7.1863999999999999</v>
      </c>
      <c r="AA61" s="58">
        <f t="shared" si="13"/>
        <v>1E-4</v>
      </c>
      <c r="AB61" s="58">
        <f t="shared" si="14"/>
        <v>1E-4</v>
      </c>
      <c r="AC61" s="58">
        <f t="shared" si="5"/>
        <v>6.9904809167899094E-5</v>
      </c>
      <c r="AD61" s="58">
        <f t="shared" si="5"/>
        <v>5.7538636742014316E-5</v>
      </c>
      <c r="AE61" s="58">
        <f t="shared" si="5"/>
        <v>4.5950636178272699E-5</v>
      </c>
      <c r="AF61" s="58">
        <f t="shared" si="5"/>
        <v>3.2123971527514915E-5</v>
      </c>
      <c r="AG61" s="58">
        <f t="shared" si="15"/>
        <v>1E-4</v>
      </c>
      <c r="AH61" s="58">
        <f t="shared" si="16"/>
        <v>1E-4</v>
      </c>
      <c r="AI61" s="58">
        <f t="shared" si="6"/>
        <v>7.0332438299873992E-5</v>
      </c>
      <c r="AJ61" s="58">
        <f t="shared" si="6"/>
        <v>5.7539813440564472E-5</v>
      </c>
      <c r="AK61" s="58">
        <f t="shared" si="6"/>
        <v>4.6858483290319796E-5</v>
      </c>
      <c r="AL61" s="58">
        <f t="shared" si="6"/>
        <v>3.4025305979645938E-5</v>
      </c>
      <c r="AM61" s="58">
        <f t="shared" si="17"/>
        <v>0</v>
      </c>
      <c r="AN61" s="58">
        <f t="shared" si="18"/>
        <v>0</v>
      </c>
      <c r="AO61" s="58">
        <f t="shared" si="7"/>
        <v>0</v>
      </c>
      <c r="AP61" s="58">
        <f t="shared" si="7"/>
        <v>0</v>
      </c>
      <c r="AQ61" s="58">
        <f t="shared" si="7"/>
        <v>0</v>
      </c>
      <c r="AR61" s="58">
        <f t="shared" si="7"/>
        <v>0</v>
      </c>
      <c r="AS61" s="58">
        <f t="shared" si="19"/>
        <v>0</v>
      </c>
      <c r="AT61" s="58">
        <f t="shared" si="20"/>
        <v>0</v>
      </c>
      <c r="AU61" s="58">
        <f t="shared" si="8"/>
        <v>0</v>
      </c>
      <c r="AV61" s="58">
        <f t="shared" si="8"/>
        <v>0</v>
      </c>
      <c r="AW61" s="58">
        <f t="shared" si="8"/>
        <v>0</v>
      </c>
      <c r="AX61" s="58">
        <f t="shared" si="8"/>
        <v>0</v>
      </c>
      <c r="AZ61" s="58">
        <v>10</v>
      </c>
      <c r="BA61" s="32">
        <f t="shared" si="21"/>
        <v>1E-4</v>
      </c>
      <c r="BB61" s="32">
        <f t="shared" si="22"/>
        <v>0</v>
      </c>
      <c r="BC61" s="58">
        <f>1+$B$55*(IF('Male Inactive'!$O8&gt;=0, ((('Male Inactive'!$O8)/7)/60), 0))^0.25</f>
        <v>0.74182200076113269</v>
      </c>
      <c r="BD61" s="58">
        <f>1+$B$55*(IF('Male Barely'!$O8&gt;=0, ((('Male Barely'!$O8)/7)/60), 0))^0.25</f>
        <v>0.6179799504328034</v>
      </c>
      <c r="BE61" s="58">
        <f>1+$B$55*(IF('Male Somewhat'!$O8&gt;=0, ((('Male Somewhat'!$O8)/7)/60), 0))^0.25</f>
        <v>0.55630026113601216</v>
      </c>
      <c r="BF61" s="58">
        <f>1+$B$55*(IF('Male Active'!$O8&gt;=0, ((('Male Active'!$O8)/7)/60), 0))^0.25</f>
        <v>0.49881712849954551</v>
      </c>
      <c r="BG61" s="58">
        <f>1+$B$55*(IF('Male Highly'!$O8&gt;=0, ((('Male Highly'!$O8)/7)/60), 0))^0.25</f>
        <v>0.38304488585715568</v>
      </c>
      <c r="BH61" s="32">
        <f t="shared" si="23"/>
        <v>1E-4</v>
      </c>
      <c r="BI61" s="32">
        <f t="shared" si="24"/>
        <v>0</v>
      </c>
      <c r="BJ61" s="58">
        <f>1+$B$55*(IF('Female Inactive'!$Q8&gt;=0, ((('Female Inactive'!$Q8)/7)/60), 0))^0.25</f>
        <v>0.7866131649283219</v>
      </c>
      <c r="BK61" s="58">
        <f>1+$B$55*(IF('Female Barely'!$Q8&gt;=0, ((('Female Barely'!$Q8)/7)/60), 0))^0.25</f>
        <v>0.65574714221853347</v>
      </c>
      <c r="BL61" s="58">
        <f>1+$B$55*(IF('Female Somewhat'!$Q8&gt;=0, ((('Female Somewhat'!$Q8)/7)/60), 0))^0.25</f>
        <v>0.58535155008886941</v>
      </c>
      <c r="BM61" s="58">
        <f>1+$B$55*(IF('Female Active'!$Q8&gt;=0, ((('Female Active'!$Q8)/7)/60), 0))^0.25</f>
        <v>0.52451690600458312</v>
      </c>
      <c r="BN61" s="58">
        <f>1+$B$55*(IF('Female Highly'!$Q8&gt;=0, ((('Female Highly'!$Q8)/7)/60), 0))^0.25</f>
        <v>0.42678985713754314</v>
      </c>
      <c r="BP61" s="136">
        <f t="shared" si="9"/>
        <v>10</v>
      </c>
      <c r="BQ61" s="136">
        <f t="shared" si="25"/>
        <v>1E-4</v>
      </c>
      <c r="BR61" s="136">
        <f t="shared" si="26"/>
        <v>0</v>
      </c>
      <c r="BS61" s="58">
        <f t="shared" si="27"/>
        <v>1</v>
      </c>
      <c r="BT61" s="58">
        <f t="shared" si="28"/>
        <v>0.83305691904356649</v>
      </c>
      <c r="BU61" s="58">
        <f t="shared" si="29"/>
        <v>0.74991070710390173</v>
      </c>
      <c r="BV61" s="58">
        <f t="shared" si="30"/>
        <v>0.67242158899000493</v>
      </c>
      <c r="BW61" s="58">
        <f t="shared" si="31"/>
        <v>0.51635686925453761</v>
      </c>
      <c r="BX61" s="136">
        <f t="shared" si="32"/>
        <v>1E-4</v>
      </c>
      <c r="BY61" s="136">
        <f t="shared" si="33"/>
        <v>0</v>
      </c>
      <c r="BZ61" s="58">
        <f t="shared" si="34"/>
        <v>1</v>
      </c>
      <c r="CA61" s="58">
        <f t="shared" si="35"/>
        <v>0.83363357169122232</v>
      </c>
      <c r="CB61" s="58">
        <f t="shared" si="36"/>
        <v>0.74414156307974844</v>
      </c>
      <c r="CC61" s="58">
        <f t="shared" si="37"/>
        <v>0.66680412862449157</v>
      </c>
      <c r="CD61" s="58">
        <f t="shared" si="38"/>
        <v>0.5425663797229141</v>
      </c>
    </row>
    <row r="62" spans="1:82">
      <c r="A62" s="58"/>
      <c r="B62" s="58"/>
      <c r="C62" s="58"/>
      <c r="D62" s="58"/>
      <c r="E62" s="58"/>
      <c r="F62" s="58"/>
      <c r="G62" s="58"/>
      <c r="H62" s="58">
        <v>6</v>
      </c>
      <c r="I62" s="58">
        <f t="shared" ref="I62:P65" si="44">J$32</f>
        <v>1E-4</v>
      </c>
      <c r="J62" s="58">
        <f t="shared" si="44"/>
        <v>8.9999999999999998E-4</v>
      </c>
      <c r="K62" s="58">
        <f t="shared" si="44"/>
        <v>0</v>
      </c>
      <c r="L62" s="58">
        <f t="shared" si="44"/>
        <v>0</v>
      </c>
      <c r="M62" s="58">
        <f t="shared" si="44"/>
        <v>72.622399999999999</v>
      </c>
      <c r="N62" s="58">
        <f t="shared" si="44"/>
        <v>0</v>
      </c>
      <c r="O62" s="58">
        <f t="shared" si="44"/>
        <v>1.0106999999999999</v>
      </c>
      <c r="P62" s="58">
        <f t="shared" si="44"/>
        <v>7.2206999999999999</v>
      </c>
      <c r="R62" s="58">
        <f>X$32</f>
        <v>1E-4</v>
      </c>
      <c r="S62" s="58">
        <f t="shared" si="43"/>
        <v>8.9999999999999998E-4</v>
      </c>
      <c r="T62" s="58">
        <f t="shared" si="43"/>
        <v>0</v>
      </c>
      <c r="U62" s="58">
        <f t="shared" si="43"/>
        <v>0</v>
      </c>
      <c r="V62" s="58">
        <f t="shared" si="43"/>
        <v>76.519000000000005</v>
      </c>
      <c r="W62" s="58">
        <f t="shared" si="43"/>
        <v>0</v>
      </c>
      <c r="X62" s="58">
        <f t="shared" si="43"/>
        <v>1.0230999999999999</v>
      </c>
      <c r="Y62" s="58">
        <f t="shared" si="43"/>
        <v>7.1863999999999999</v>
      </c>
      <c r="AA62" s="58">
        <f t="shared" si="13"/>
        <v>1E-4</v>
      </c>
      <c r="AB62" s="58">
        <f t="shared" si="14"/>
        <v>1E-4</v>
      </c>
      <c r="AC62" s="58">
        <f t="shared" si="5"/>
        <v>6.9904809167899094E-5</v>
      </c>
      <c r="AD62" s="58">
        <f t="shared" si="5"/>
        <v>5.7538636742014316E-5</v>
      </c>
      <c r="AE62" s="58">
        <f t="shared" si="5"/>
        <v>4.5950636178272699E-5</v>
      </c>
      <c r="AF62" s="58">
        <f t="shared" si="5"/>
        <v>3.2123971527514915E-5</v>
      </c>
      <c r="AG62" s="58">
        <f t="shared" si="15"/>
        <v>1E-4</v>
      </c>
      <c r="AH62" s="58">
        <f t="shared" si="16"/>
        <v>1E-4</v>
      </c>
      <c r="AI62" s="58">
        <f t="shared" si="6"/>
        <v>7.0332438299873992E-5</v>
      </c>
      <c r="AJ62" s="58">
        <f t="shared" si="6"/>
        <v>5.7539813440564472E-5</v>
      </c>
      <c r="AK62" s="58">
        <f t="shared" si="6"/>
        <v>4.6858483290319796E-5</v>
      </c>
      <c r="AL62" s="58">
        <f t="shared" si="6"/>
        <v>3.4025305979645938E-5</v>
      </c>
      <c r="AM62" s="58">
        <f t="shared" si="17"/>
        <v>0</v>
      </c>
      <c r="AN62" s="58">
        <f t="shared" si="18"/>
        <v>0</v>
      </c>
      <c r="AO62" s="58">
        <f t="shared" si="7"/>
        <v>0</v>
      </c>
      <c r="AP62" s="58">
        <f t="shared" si="7"/>
        <v>0</v>
      </c>
      <c r="AQ62" s="58">
        <f t="shared" si="7"/>
        <v>0</v>
      </c>
      <c r="AR62" s="58">
        <f t="shared" si="7"/>
        <v>0</v>
      </c>
      <c r="AS62" s="58">
        <f t="shared" si="19"/>
        <v>0</v>
      </c>
      <c r="AT62" s="58">
        <f t="shared" si="20"/>
        <v>0</v>
      </c>
      <c r="AU62" s="58">
        <f t="shared" si="8"/>
        <v>0</v>
      </c>
      <c r="AV62" s="58">
        <f t="shared" si="8"/>
        <v>0</v>
      </c>
      <c r="AW62" s="58">
        <f t="shared" si="8"/>
        <v>0</v>
      </c>
      <c r="AX62" s="58">
        <f t="shared" si="8"/>
        <v>0</v>
      </c>
      <c r="AZ62" s="58">
        <v>11</v>
      </c>
      <c r="BA62" s="32">
        <f t="shared" si="21"/>
        <v>1E-4</v>
      </c>
      <c r="BB62" s="32">
        <f t="shared" si="22"/>
        <v>0</v>
      </c>
      <c r="BC62" s="58">
        <f>1+$B$55*(IF('Male Inactive'!$O9&gt;=0, ((('Male Inactive'!$O9)/7)/60), 0))^0.25</f>
        <v>0.73185685106529186</v>
      </c>
      <c r="BD62" s="58">
        <f>1+$B$55*(IF('Male Barely'!$O9&gt;=0, ((('Male Barely'!$O9)/7)/60), 0))^0.25</f>
        <v>0.60341793534125965</v>
      </c>
      <c r="BE62" s="58">
        <f>1+$B$55*(IF('Male Somewhat'!$O9&gt;=0, ((('Male Somewhat'!$O9)/7)/60), 0))^0.25</f>
        <v>0.5450170367303151</v>
      </c>
      <c r="BF62" s="58">
        <f>1+$B$55*(IF('Male Active'!$O9&gt;=0, ((('Male Active'!$O9)/7)/60), 0))^0.25</f>
        <v>0.48619685092754428</v>
      </c>
      <c r="BG62" s="58">
        <f>1+$B$55*(IF('Male Highly'!$O9&gt;=0, ((('Male Highly'!$O9)/7)/60), 0))^0.25</f>
        <v>0.36775008358250283</v>
      </c>
      <c r="BH62" s="32">
        <f t="shared" si="23"/>
        <v>1E-4</v>
      </c>
      <c r="BI62" s="32">
        <f t="shared" si="24"/>
        <v>0</v>
      </c>
      <c r="BJ62" s="58">
        <f>1+$B$55*(IF('Female Inactive'!$Q9&gt;=0, ((('Female Inactive'!$Q9)/7)/60), 0))^0.25</f>
        <v>0.79218239816390512</v>
      </c>
      <c r="BK62" s="58">
        <f>1+$B$55*(IF('Female Barely'!$Q9&gt;=0, ((('Female Barely'!$Q9)/7)/60), 0))^0.25</f>
        <v>0.65756233564968614</v>
      </c>
      <c r="BL62" s="58">
        <f>1+$B$55*(IF('Female Somewhat'!$Q9&gt;=0, ((('Female Somewhat'!$Q9)/7)/60), 0))^0.25</f>
        <v>0.58223839500965369</v>
      </c>
      <c r="BM62" s="58">
        <f>1+$B$55*(IF('Female Active'!$Q9&gt;=0, ((('Female Active'!$Q9)/7)/60), 0))^0.25</f>
        <v>0.52153475813740102</v>
      </c>
      <c r="BN62" s="58">
        <f>1+$B$55*(IF('Female Highly'!$Q9&gt;=0, ((('Female Highly'!$Q9)/7)/60), 0))^0.25</f>
        <v>0.42140341156034378</v>
      </c>
      <c r="BP62" s="136">
        <f t="shared" si="9"/>
        <v>11</v>
      </c>
      <c r="BQ62" s="136">
        <f t="shared" si="25"/>
        <v>1E-4</v>
      </c>
      <c r="BR62" s="136">
        <f t="shared" si="26"/>
        <v>0</v>
      </c>
      <c r="BS62" s="58">
        <f t="shared" si="27"/>
        <v>1</v>
      </c>
      <c r="BT62" s="58">
        <f t="shared" si="28"/>
        <v>0.82450268035740004</v>
      </c>
      <c r="BU62" s="58">
        <f t="shared" si="29"/>
        <v>0.74470442674272641</v>
      </c>
      <c r="BV62" s="58">
        <f t="shared" si="30"/>
        <v>0.66433326438064422</v>
      </c>
      <c r="BW62" s="58">
        <f t="shared" si="31"/>
        <v>0.50248909065646552</v>
      </c>
      <c r="BX62" s="136">
        <f t="shared" si="32"/>
        <v>1E-4</v>
      </c>
      <c r="BY62" s="136">
        <f t="shared" si="33"/>
        <v>0</v>
      </c>
      <c r="BZ62" s="58">
        <f t="shared" si="34"/>
        <v>1</v>
      </c>
      <c r="CA62" s="58">
        <f t="shared" si="35"/>
        <v>0.83006430990358149</v>
      </c>
      <c r="CB62" s="58">
        <f t="shared" si="36"/>
        <v>0.73498022218007764</v>
      </c>
      <c r="CC62" s="58">
        <f t="shared" si="37"/>
        <v>0.65835186359378539</v>
      </c>
      <c r="CD62" s="58">
        <f t="shared" si="38"/>
        <v>0.53195250555561324</v>
      </c>
    </row>
    <row r="63" spans="1:82">
      <c r="A63" s="109" t="s">
        <v>385</v>
      </c>
      <c r="B63" s="58" t="s">
        <v>258</v>
      </c>
      <c r="C63" s="58" t="s">
        <v>259</v>
      </c>
      <c r="D63" s="58" t="s">
        <v>260</v>
      </c>
      <c r="E63" s="58" t="s">
        <v>48</v>
      </c>
      <c r="F63" s="58" t="s">
        <v>261</v>
      </c>
      <c r="G63" s="58"/>
      <c r="H63" s="58">
        <v>7</v>
      </c>
      <c r="I63" s="58">
        <f t="shared" si="44"/>
        <v>1E-4</v>
      </c>
      <c r="J63" s="58">
        <f t="shared" si="44"/>
        <v>8.9999999999999998E-4</v>
      </c>
      <c r="K63" s="58">
        <f t="shared" si="44"/>
        <v>0</v>
      </c>
      <c r="L63" s="58">
        <f t="shared" si="44"/>
        <v>0</v>
      </c>
      <c r="M63" s="58">
        <f t="shared" si="44"/>
        <v>72.622399999999999</v>
      </c>
      <c r="N63" s="58">
        <f t="shared" si="44"/>
        <v>0</v>
      </c>
      <c r="O63" s="58">
        <f t="shared" si="44"/>
        <v>1.0106999999999999</v>
      </c>
      <c r="P63" s="58">
        <f t="shared" si="44"/>
        <v>7.2206999999999999</v>
      </c>
      <c r="R63" s="58">
        <f>X$32</f>
        <v>1E-4</v>
      </c>
      <c r="S63" s="58">
        <f t="shared" si="43"/>
        <v>8.9999999999999998E-4</v>
      </c>
      <c r="T63" s="58">
        <f t="shared" si="43"/>
        <v>0</v>
      </c>
      <c r="U63" s="58">
        <f t="shared" si="43"/>
        <v>0</v>
      </c>
      <c r="V63" s="58">
        <f t="shared" si="43"/>
        <v>76.519000000000005</v>
      </c>
      <c r="W63" s="58">
        <f t="shared" si="43"/>
        <v>0</v>
      </c>
      <c r="X63" s="58">
        <f t="shared" si="43"/>
        <v>1.0230999999999999</v>
      </c>
      <c r="Y63" s="58">
        <f t="shared" si="43"/>
        <v>7.1863999999999999</v>
      </c>
      <c r="AA63" s="58">
        <f t="shared" si="13"/>
        <v>1E-4</v>
      </c>
      <c r="AB63" s="58">
        <f t="shared" si="14"/>
        <v>1E-4</v>
      </c>
      <c r="AC63" s="58">
        <f t="shared" si="5"/>
        <v>6.9904809167899094E-5</v>
      </c>
      <c r="AD63" s="58">
        <f t="shared" si="5"/>
        <v>5.7538636742014316E-5</v>
      </c>
      <c r="AE63" s="58">
        <f t="shared" si="5"/>
        <v>4.5950636178272699E-5</v>
      </c>
      <c r="AF63" s="58">
        <f t="shared" si="5"/>
        <v>3.2123971527514915E-5</v>
      </c>
      <c r="AG63" s="58">
        <f t="shared" si="15"/>
        <v>1E-4</v>
      </c>
      <c r="AH63" s="58">
        <f t="shared" si="16"/>
        <v>1E-4</v>
      </c>
      <c r="AI63" s="58">
        <f t="shared" si="6"/>
        <v>7.0332438299873992E-5</v>
      </c>
      <c r="AJ63" s="58">
        <f t="shared" si="6"/>
        <v>5.7539813440564472E-5</v>
      </c>
      <c r="AK63" s="58">
        <f t="shared" si="6"/>
        <v>4.6858483290319796E-5</v>
      </c>
      <c r="AL63" s="58">
        <f t="shared" si="6"/>
        <v>3.4025305979645938E-5</v>
      </c>
      <c r="AM63" s="58">
        <f t="shared" si="17"/>
        <v>0</v>
      </c>
      <c r="AN63" s="58">
        <f t="shared" si="18"/>
        <v>0</v>
      </c>
      <c r="AO63" s="58">
        <f t="shared" si="7"/>
        <v>0</v>
      </c>
      <c r="AP63" s="58">
        <f t="shared" si="7"/>
        <v>0</v>
      </c>
      <c r="AQ63" s="58">
        <f t="shared" si="7"/>
        <v>0</v>
      </c>
      <c r="AR63" s="58">
        <f t="shared" si="7"/>
        <v>0</v>
      </c>
      <c r="AS63" s="58">
        <f t="shared" si="19"/>
        <v>0</v>
      </c>
      <c r="AT63" s="58">
        <f t="shared" si="20"/>
        <v>0</v>
      </c>
      <c r="AU63" s="58">
        <f t="shared" si="8"/>
        <v>0</v>
      </c>
      <c r="AV63" s="58">
        <f t="shared" si="8"/>
        <v>0</v>
      </c>
      <c r="AW63" s="58">
        <f t="shared" si="8"/>
        <v>0</v>
      </c>
      <c r="AX63" s="58">
        <f t="shared" si="8"/>
        <v>0</v>
      </c>
      <c r="AZ63" s="58">
        <v>12</v>
      </c>
      <c r="BA63" s="32">
        <f t="shared" si="21"/>
        <v>1E-4</v>
      </c>
      <c r="BB63" s="32">
        <f t="shared" si="22"/>
        <v>0</v>
      </c>
      <c r="BC63" s="58">
        <f>1+$B$55*(IF('Male Inactive'!$O10&gt;=0, ((('Male Inactive'!$O10)/7)/60), 0))^0.25</f>
        <v>0.72364629355300913</v>
      </c>
      <c r="BD63" s="58">
        <f>1+$B$55*(IF('Male Barely'!$O10&gt;=0, ((('Male Barely'!$O10)/7)/60), 0))^0.25</f>
        <v>0.59065828269485476</v>
      </c>
      <c r="BE63" s="58">
        <f>1+$B$55*(IF('Male Somewhat'!$O10&gt;=0, ((('Male Somewhat'!$O10)/7)/60), 0))^0.25</f>
        <v>0.53451074258821385</v>
      </c>
      <c r="BF63" s="58">
        <f>1+$B$55*(IF('Male Active'!$O10&gt;=0, ((('Male Active'!$O10)/7)/60), 0))^0.25</f>
        <v>0.47458204116127767</v>
      </c>
      <c r="BG63" s="58">
        <f>1+$B$55*(IF('Male Highly'!$O10&gt;=0, ((('Male Highly'!$O10)/7)/60), 0))^0.25</f>
        <v>0.35407010412347795</v>
      </c>
      <c r="BH63" s="32">
        <f t="shared" si="23"/>
        <v>1E-4</v>
      </c>
      <c r="BI63" s="32">
        <f t="shared" si="24"/>
        <v>0</v>
      </c>
      <c r="BJ63" s="58">
        <f>1+$B$55*(IF('Female Inactive'!$Q10&gt;=0, ((('Female Inactive'!$Q10)/7)/60), 0))^0.25</f>
        <v>0.79769122041294171</v>
      </c>
      <c r="BK63" s="58">
        <f>1+$B$55*(IF('Female Barely'!$Q10&gt;=0, ((('Female Barely'!$Q10)/7)/60), 0))^0.25</f>
        <v>0.65860031482112369</v>
      </c>
      <c r="BL63" s="58">
        <f>1+$B$55*(IF('Female Somewhat'!$Q10&gt;=0, ((('Female Somewhat'!$Q10)/7)/60), 0))^0.25</f>
        <v>0.57869965020584879</v>
      </c>
      <c r="BM63" s="58">
        <f>1+$B$55*(IF('Female Active'!$Q10&gt;=0, ((('Female Active'!$Q10)/7)/60), 0))^0.25</f>
        <v>0.51811551581750437</v>
      </c>
      <c r="BN63" s="58">
        <f>1+$B$55*(IF('Female Highly'!$Q10&gt;=0, ((('Female Highly'!$Q10)/7)/60), 0))^0.25</f>
        <v>0.4159622021956958</v>
      </c>
      <c r="BP63" s="136">
        <f t="shared" si="9"/>
        <v>12</v>
      </c>
      <c r="BQ63" s="136">
        <f t="shared" si="25"/>
        <v>1E-4</v>
      </c>
      <c r="BR63" s="136">
        <f t="shared" si="26"/>
        <v>0</v>
      </c>
      <c r="BS63" s="58">
        <f t="shared" si="27"/>
        <v>1</v>
      </c>
      <c r="BT63" s="58">
        <f t="shared" si="28"/>
        <v>0.81622511986456736</v>
      </c>
      <c r="BU63" s="58">
        <f t="shared" si="29"/>
        <v>0.73863536281494047</v>
      </c>
      <c r="BV63" s="58">
        <f t="shared" si="30"/>
        <v>0.65582045453607118</v>
      </c>
      <c r="BW63" s="58">
        <f t="shared" si="31"/>
        <v>0.48928614335194037</v>
      </c>
      <c r="BX63" s="136">
        <f t="shared" si="32"/>
        <v>1E-4</v>
      </c>
      <c r="BY63" s="136">
        <f t="shared" si="33"/>
        <v>0</v>
      </c>
      <c r="BZ63" s="58">
        <f t="shared" si="34"/>
        <v>1</v>
      </c>
      <c r="CA63" s="58">
        <f t="shared" si="35"/>
        <v>0.82563314972952229</v>
      </c>
      <c r="CB63" s="58">
        <f t="shared" si="36"/>
        <v>0.72546824560294487</v>
      </c>
      <c r="CC63" s="58">
        <f t="shared" si="37"/>
        <v>0.64951888971435701</v>
      </c>
      <c r="CD63" s="58">
        <f t="shared" si="38"/>
        <v>0.52145766626385104</v>
      </c>
    </row>
    <row r="64" spans="1:82">
      <c r="A64" s="58" t="s">
        <v>399</v>
      </c>
      <c r="B64" s="58">
        <v>0</v>
      </c>
      <c r="C64" s="58">
        <v>1</v>
      </c>
      <c r="D64" s="58">
        <v>2</v>
      </c>
      <c r="E64" s="58">
        <v>3</v>
      </c>
      <c r="F64" s="58">
        <v>4</v>
      </c>
      <c r="G64" s="58"/>
      <c r="H64" s="58">
        <v>8</v>
      </c>
      <c r="I64" s="58">
        <f t="shared" si="44"/>
        <v>1E-4</v>
      </c>
      <c r="J64" s="58">
        <f t="shared" si="44"/>
        <v>8.9999999999999998E-4</v>
      </c>
      <c r="K64" s="58">
        <f t="shared" si="44"/>
        <v>0</v>
      </c>
      <c r="L64" s="58">
        <f t="shared" si="44"/>
        <v>0</v>
      </c>
      <c r="M64" s="58">
        <f t="shared" si="44"/>
        <v>72.622399999999999</v>
      </c>
      <c r="N64" s="58">
        <f t="shared" si="44"/>
        <v>0</v>
      </c>
      <c r="O64" s="58">
        <f t="shared" si="44"/>
        <v>1.0106999999999999</v>
      </c>
      <c r="P64" s="58">
        <f t="shared" si="44"/>
        <v>7.2206999999999999</v>
      </c>
      <c r="R64" s="58">
        <f>X$32</f>
        <v>1E-4</v>
      </c>
      <c r="S64" s="58">
        <f t="shared" si="43"/>
        <v>8.9999999999999998E-4</v>
      </c>
      <c r="T64" s="58">
        <f t="shared" si="43"/>
        <v>0</v>
      </c>
      <c r="U64" s="58">
        <f t="shared" si="43"/>
        <v>0</v>
      </c>
      <c r="V64" s="58">
        <f t="shared" si="43"/>
        <v>76.519000000000005</v>
      </c>
      <c r="W64" s="58">
        <f t="shared" si="43"/>
        <v>0</v>
      </c>
      <c r="X64" s="58">
        <f t="shared" si="43"/>
        <v>1.0230999999999999</v>
      </c>
      <c r="Y64" s="58">
        <f t="shared" si="43"/>
        <v>7.1863999999999999</v>
      </c>
      <c r="AA64" s="58">
        <f t="shared" si="13"/>
        <v>1E-4</v>
      </c>
      <c r="AB64" s="58">
        <f t="shared" si="14"/>
        <v>1E-4</v>
      </c>
      <c r="AC64" s="58">
        <f t="shared" si="5"/>
        <v>6.9904809167899094E-5</v>
      </c>
      <c r="AD64" s="58">
        <f t="shared" si="5"/>
        <v>5.7538636742014316E-5</v>
      </c>
      <c r="AE64" s="58">
        <f t="shared" si="5"/>
        <v>4.5950636178272699E-5</v>
      </c>
      <c r="AF64" s="58">
        <f t="shared" si="5"/>
        <v>3.2123971527514915E-5</v>
      </c>
      <c r="AG64" s="58">
        <f t="shared" si="15"/>
        <v>1E-4</v>
      </c>
      <c r="AH64" s="58">
        <f t="shared" si="16"/>
        <v>1E-4</v>
      </c>
      <c r="AI64" s="58">
        <f t="shared" si="6"/>
        <v>7.0332438299873992E-5</v>
      </c>
      <c r="AJ64" s="58">
        <f t="shared" si="6"/>
        <v>5.7539813440564472E-5</v>
      </c>
      <c r="AK64" s="58">
        <f t="shared" si="6"/>
        <v>4.6858483290319796E-5</v>
      </c>
      <c r="AL64" s="58">
        <f t="shared" si="6"/>
        <v>3.4025305979645938E-5</v>
      </c>
      <c r="AM64" s="58">
        <f t="shared" si="17"/>
        <v>0</v>
      </c>
      <c r="AN64" s="58">
        <f t="shared" si="18"/>
        <v>0</v>
      </c>
      <c r="AO64" s="58">
        <f t="shared" si="7"/>
        <v>0</v>
      </c>
      <c r="AP64" s="58">
        <f t="shared" si="7"/>
        <v>0</v>
      </c>
      <c r="AQ64" s="58">
        <f t="shared" si="7"/>
        <v>0</v>
      </c>
      <c r="AR64" s="58">
        <f t="shared" si="7"/>
        <v>0</v>
      </c>
      <c r="AS64" s="58">
        <f t="shared" si="19"/>
        <v>0</v>
      </c>
      <c r="AT64" s="58">
        <f t="shared" si="20"/>
        <v>0</v>
      </c>
      <c r="AU64" s="58">
        <f t="shared" si="8"/>
        <v>0</v>
      </c>
      <c r="AV64" s="58">
        <f t="shared" si="8"/>
        <v>0</v>
      </c>
      <c r="AW64" s="58">
        <f t="shared" si="8"/>
        <v>0</v>
      </c>
      <c r="AX64" s="58">
        <f t="shared" si="8"/>
        <v>0</v>
      </c>
      <c r="AZ64" s="58">
        <v>13</v>
      </c>
      <c r="BA64" s="32">
        <f t="shared" si="21"/>
        <v>1E-4</v>
      </c>
      <c r="BB64" s="32">
        <f t="shared" si="22"/>
        <v>0</v>
      </c>
      <c r="BC64" s="58">
        <f>1+$B$55*(IF('Male Inactive'!$O11&gt;=0, ((('Male Inactive'!$O11)/7)/60), 0))^0.25</f>
        <v>0.71678762701975052</v>
      </c>
      <c r="BD64" s="58">
        <f>1+$B$55*(IF('Male Barely'!$O11&gt;=0, ((('Male Barely'!$O11)/7)/60), 0))^0.25</f>
        <v>0.57932431865810452</v>
      </c>
      <c r="BE64" s="58">
        <f>1+$B$55*(IF('Male Somewhat'!$O11&gt;=0, ((('Male Somewhat'!$O11)/7)/60), 0))^0.25</f>
        <v>0.5246866054635837</v>
      </c>
      <c r="BF64" s="58">
        <f>1+$B$55*(IF('Male Active'!$O11&gt;=0, ((('Male Active'!$O11)/7)/60), 0))^0.25</f>
        <v>0.46383458628329366</v>
      </c>
      <c r="BG64" s="58">
        <f>1+$B$55*(IF('Male Highly'!$O11&gt;=0, ((('Male Highly'!$O11)/7)/60), 0))^0.25</f>
        <v>0.34174908096466206</v>
      </c>
      <c r="BH64" s="32">
        <f t="shared" si="23"/>
        <v>1E-4</v>
      </c>
      <c r="BI64" s="32">
        <f t="shared" si="24"/>
        <v>0</v>
      </c>
      <c r="BJ64" s="58">
        <f>1+$B$55*(IF('Female Inactive'!$Q11&gt;=0, ((('Female Inactive'!$Q11)/7)/60), 0))^0.25</f>
        <v>0.80311752282965077</v>
      </c>
      <c r="BK64" s="58">
        <f>1+$B$55*(IF('Female Barely'!$Q11&gt;=0, ((('Female Barely'!$Q11)/7)/60), 0))^0.25</f>
        <v>0.65888184074830369</v>
      </c>
      <c r="BL64" s="58">
        <f>1+$B$55*(IF('Female Somewhat'!$Q11&gt;=0, ((('Female Somewhat'!$Q11)/7)/60), 0))^0.25</f>
        <v>0.57480094749956345</v>
      </c>
      <c r="BM64" s="58">
        <f>1+$B$55*(IF('Female Active'!$Q11&gt;=0, ((('Female Active'!$Q11)/7)/60), 0))^0.25</f>
        <v>0.51431969982378645</v>
      </c>
      <c r="BN64" s="58">
        <f>1+$B$55*(IF('Female Highly'!$Q11&gt;=0, ((('Female Highly'!$Q11)/7)/60), 0))^0.25</f>
        <v>0.41049346298702982</v>
      </c>
      <c r="BP64" s="136">
        <f t="shared" si="9"/>
        <v>13</v>
      </c>
      <c r="BQ64" s="136">
        <f t="shared" si="25"/>
        <v>1E-4</v>
      </c>
      <c r="BR64" s="136">
        <f t="shared" si="26"/>
        <v>0</v>
      </c>
      <c r="BS64" s="58">
        <f t="shared" si="27"/>
        <v>1</v>
      </c>
      <c r="BT64" s="58">
        <f t="shared" si="28"/>
        <v>0.80822310098572847</v>
      </c>
      <c r="BU64" s="58">
        <f t="shared" si="29"/>
        <v>0.73199729694710036</v>
      </c>
      <c r="BV64" s="58">
        <f t="shared" si="30"/>
        <v>0.64710183155897727</v>
      </c>
      <c r="BW64" s="58">
        <f t="shared" si="31"/>
        <v>0.47677871113035469</v>
      </c>
      <c r="BX64" s="136">
        <f t="shared" si="32"/>
        <v>1E-4</v>
      </c>
      <c r="BY64" s="136">
        <f t="shared" si="33"/>
        <v>0</v>
      </c>
      <c r="BZ64" s="58">
        <f t="shared" si="34"/>
        <v>1</v>
      </c>
      <c r="CA64" s="58">
        <f t="shared" si="35"/>
        <v>0.82040526077284848</v>
      </c>
      <c r="CB64" s="58">
        <f t="shared" si="36"/>
        <v>0.71571212326976519</v>
      </c>
      <c r="CC64" s="58">
        <f t="shared" si="37"/>
        <v>0.64040403204211838</v>
      </c>
      <c r="CD64" s="58">
        <f t="shared" si="38"/>
        <v>0.51112502382057923</v>
      </c>
    </row>
    <row r="65" spans="1:82">
      <c r="A65" s="58" t="s">
        <v>373</v>
      </c>
      <c r="B65" s="93">
        <f>1+$B$55*B64^0.25</f>
        <v>1</v>
      </c>
      <c r="C65" s="93">
        <f>1+$B$55*C64^0.25</f>
        <v>0.68307117018995078</v>
      </c>
      <c r="D65" s="93">
        <f>1+$B$55*D64^0.25</f>
        <v>0.62310598064040301</v>
      </c>
      <c r="E65" s="93">
        <f>1+$B$55*E64^0.25</f>
        <v>0.58289820313155094</v>
      </c>
      <c r="F65" s="93">
        <f>1+$B$55*F64^0.25</f>
        <v>0.55179495057559391</v>
      </c>
      <c r="G65" s="58"/>
      <c r="H65" s="58">
        <v>9</v>
      </c>
      <c r="I65" s="58">
        <f t="shared" si="44"/>
        <v>1E-4</v>
      </c>
      <c r="J65" s="58">
        <f t="shared" si="44"/>
        <v>8.9999999999999998E-4</v>
      </c>
      <c r="K65" s="58">
        <f t="shared" si="44"/>
        <v>0</v>
      </c>
      <c r="L65" s="58">
        <f t="shared" si="44"/>
        <v>0</v>
      </c>
      <c r="M65" s="58">
        <f t="shared" si="44"/>
        <v>72.622399999999999</v>
      </c>
      <c r="N65" s="58">
        <f t="shared" si="44"/>
        <v>0</v>
      </c>
      <c r="O65" s="58">
        <f t="shared" si="44"/>
        <v>1.0106999999999999</v>
      </c>
      <c r="P65" s="58">
        <f t="shared" si="44"/>
        <v>7.2206999999999999</v>
      </c>
      <c r="R65" s="58">
        <f>X$32</f>
        <v>1E-4</v>
      </c>
      <c r="S65" s="58">
        <f t="shared" si="43"/>
        <v>8.9999999999999998E-4</v>
      </c>
      <c r="T65" s="58">
        <f t="shared" si="43"/>
        <v>0</v>
      </c>
      <c r="U65" s="58">
        <f t="shared" si="43"/>
        <v>0</v>
      </c>
      <c r="V65" s="58">
        <f t="shared" si="43"/>
        <v>76.519000000000005</v>
      </c>
      <c r="W65" s="58">
        <f t="shared" si="43"/>
        <v>0</v>
      </c>
      <c r="X65" s="58">
        <f t="shared" si="43"/>
        <v>1.0230999999999999</v>
      </c>
      <c r="Y65" s="58">
        <f t="shared" si="43"/>
        <v>7.1863999999999999</v>
      </c>
      <c r="AA65" s="58">
        <f t="shared" si="13"/>
        <v>1E-4</v>
      </c>
      <c r="AB65" s="58">
        <f t="shared" si="14"/>
        <v>1E-4</v>
      </c>
      <c r="AC65" s="58">
        <f t="shared" si="5"/>
        <v>6.9904809167899094E-5</v>
      </c>
      <c r="AD65" s="58">
        <f t="shared" si="5"/>
        <v>5.7538636742014316E-5</v>
      </c>
      <c r="AE65" s="58">
        <f t="shared" si="5"/>
        <v>4.5950636178272699E-5</v>
      </c>
      <c r="AF65" s="58">
        <f t="shared" si="5"/>
        <v>3.2123971527514915E-5</v>
      </c>
      <c r="AG65" s="58">
        <f t="shared" si="15"/>
        <v>1E-4</v>
      </c>
      <c r="AH65" s="58">
        <f t="shared" si="16"/>
        <v>1E-4</v>
      </c>
      <c r="AI65" s="58">
        <f t="shared" si="6"/>
        <v>7.0332438299873992E-5</v>
      </c>
      <c r="AJ65" s="58">
        <f t="shared" si="6"/>
        <v>5.7539813440564472E-5</v>
      </c>
      <c r="AK65" s="58">
        <f t="shared" si="6"/>
        <v>4.6858483290319796E-5</v>
      </c>
      <c r="AL65" s="58">
        <f t="shared" si="6"/>
        <v>3.4025305979645938E-5</v>
      </c>
      <c r="AM65" s="58">
        <f t="shared" si="17"/>
        <v>0</v>
      </c>
      <c r="AN65" s="58">
        <f t="shared" si="18"/>
        <v>0</v>
      </c>
      <c r="AO65" s="58">
        <f t="shared" si="7"/>
        <v>0</v>
      </c>
      <c r="AP65" s="58">
        <f t="shared" si="7"/>
        <v>0</v>
      </c>
      <c r="AQ65" s="58">
        <f t="shared" si="7"/>
        <v>0</v>
      </c>
      <c r="AR65" s="58">
        <f t="shared" si="7"/>
        <v>0</v>
      </c>
      <c r="AS65" s="58">
        <f t="shared" si="19"/>
        <v>0</v>
      </c>
      <c r="AT65" s="58">
        <f t="shared" si="20"/>
        <v>0</v>
      </c>
      <c r="AU65" s="58">
        <f t="shared" si="8"/>
        <v>0</v>
      </c>
      <c r="AV65" s="58">
        <f t="shared" si="8"/>
        <v>0</v>
      </c>
      <c r="AW65" s="58">
        <f t="shared" si="8"/>
        <v>0</v>
      </c>
      <c r="AX65" s="58">
        <f t="shared" si="8"/>
        <v>0</v>
      </c>
      <c r="AZ65" s="58">
        <v>14</v>
      </c>
      <c r="BA65" s="32">
        <f t="shared" si="21"/>
        <v>1E-4</v>
      </c>
      <c r="BB65" s="32">
        <f t="shared" si="22"/>
        <v>0</v>
      </c>
      <c r="BC65" s="58">
        <f>1+$B$55*(IF('Male Inactive'!$O12&gt;=0, ((('Male Inactive'!$O12)/7)/60), 0))^0.25</f>
        <v>0.71101364326396588</v>
      </c>
      <c r="BD65" s="58">
        <f>1+$B$55*(IF('Male Barely'!$O12&gt;=0, ((('Male Barely'!$O12)/7)/60), 0))^0.25</f>
        <v>0.56915456500947903</v>
      </c>
      <c r="BE65" s="58">
        <f>1+$B$55*(IF('Male Somewhat'!$O12&gt;=0, ((('Male Somewhat'!$O12)/7)/60), 0))^0.25</f>
        <v>0.51546996448394811</v>
      </c>
      <c r="BF65" s="58">
        <f>1+$B$55*(IF('Male Active'!$O12&gt;=0, ((('Male Active'!$O12)/7)/60), 0))^0.25</f>
        <v>0.45384713560521939</v>
      </c>
      <c r="BG65" s="58">
        <f>1+$B$55*(IF('Male Highly'!$O12&gt;=0, ((('Male Highly'!$O12)/7)/60), 0))^0.25</f>
        <v>0.33059234513562497</v>
      </c>
      <c r="BH65" s="32">
        <f t="shared" si="23"/>
        <v>1E-4</v>
      </c>
      <c r="BI65" s="32">
        <f t="shared" si="24"/>
        <v>0</v>
      </c>
      <c r="BJ65" s="58">
        <f>1+$B$55*(IF('Female Inactive'!$Q12&gt;=0, ((('Female Inactive'!$Q12)/7)/60), 0))^0.25</f>
        <v>0.80843441439280617</v>
      </c>
      <c r="BK65" s="58">
        <f>1+$B$55*(IF('Female Barely'!$Q12&gt;=0, ((('Female Barely'!$Q12)/7)/60), 0))^0.25</f>
        <v>0.65844338395585411</v>
      </c>
      <c r="BL65" s="58">
        <f>1+$B$55*(IF('Female Somewhat'!$Q12&gt;=0, ((('Female Somewhat'!$Q12)/7)/60), 0))^0.25</f>
        <v>0.57060494574700416</v>
      </c>
      <c r="BM65" s="58">
        <f>1+$B$55*(IF('Female Active'!$Q12&gt;=0, ((('Female Active'!$Q12)/7)/60), 0))^0.25</f>
        <v>0.51020591682967331</v>
      </c>
      <c r="BN65" s="58">
        <f>1+$B$55*(IF('Female Highly'!$Q12&gt;=0, ((('Female Highly'!$Q12)/7)/60), 0))^0.25</f>
        <v>0.40502166152951702</v>
      </c>
      <c r="BP65" s="136">
        <f t="shared" si="9"/>
        <v>14</v>
      </c>
      <c r="BQ65" s="136">
        <f t="shared" si="25"/>
        <v>1E-4</v>
      </c>
      <c r="BR65" s="136">
        <f t="shared" si="26"/>
        <v>0</v>
      </c>
      <c r="BS65" s="58">
        <f t="shared" si="27"/>
        <v>1</v>
      </c>
      <c r="BT65" s="58">
        <f t="shared" si="28"/>
        <v>0.80048332461910121</v>
      </c>
      <c r="BU65" s="58">
        <f t="shared" si="29"/>
        <v>0.72497900619408839</v>
      </c>
      <c r="BV65" s="58">
        <f t="shared" si="30"/>
        <v>0.638310023872112</v>
      </c>
      <c r="BW65" s="58">
        <f t="shared" si="31"/>
        <v>0.46495921459117712</v>
      </c>
      <c r="BX65" s="136">
        <f t="shared" si="32"/>
        <v>1E-4</v>
      </c>
      <c r="BY65" s="136">
        <f t="shared" si="33"/>
        <v>0</v>
      </c>
      <c r="BZ65" s="58">
        <f t="shared" si="34"/>
        <v>1</v>
      </c>
      <c r="CA65" s="58">
        <f t="shared" si="35"/>
        <v>0.81446728668817692</v>
      </c>
      <c r="CB65" s="58">
        <f t="shared" si="36"/>
        <v>0.70581476442411295</v>
      </c>
      <c r="CC65" s="58">
        <f t="shared" si="37"/>
        <v>0.63110365880808716</v>
      </c>
      <c r="CD65" s="58">
        <f t="shared" si="38"/>
        <v>0.50099507680374811</v>
      </c>
    </row>
    <row r="66" spans="1:82">
      <c r="A66" s="58"/>
      <c r="B66" s="58"/>
      <c r="C66" s="58"/>
      <c r="D66" s="58"/>
      <c r="E66" s="58"/>
      <c r="F66" s="58"/>
      <c r="G66" s="58"/>
      <c r="H66" s="58">
        <v>10</v>
      </c>
      <c r="I66" s="58">
        <f>J$33</f>
        <v>1E-4</v>
      </c>
      <c r="J66" s="58">
        <f t="shared" ref="J66:P66" si="45">K$33</f>
        <v>1.1999999999999999E-3</v>
      </c>
      <c r="K66" s="58">
        <f t="shared" si="45"/>
        <v>0</v>
      </c>
      <c r="L66" s="58">
        <f t="shared" si="45"/>
        <v>0</v>
      </c>
      <c r="M66" s="58">
        <f t="shared" si="45"/>
        <v>66.951700000000002</v>
      </c>
      <c r="N66" s="58">
        <f t="shared" si="45"/>
        <v>0</v>
      </c>
      <c r="O66" s="58">
        <f t="shared" si="45"/>
        <v>1.0317000000000001</v>
      </c>
      <c r="P66" s="58">
        <f t="shared" si="45"/>
        <v>12.932</v>
      </c>
      <c r="R66" s="58">
        <f>X$33</f>
        <v>1E-4</v>
      </c>
      <c r="S66" s="58">
        <f t="shared" ref="S66:Y70" si="46">Y$33</f>
        <v>1.1999999999999999E-3</v>
      </c>
      <c r="T66" s="58">
        <f t="shared" si="46"/>
        <v>0</v>
      </c>
      <c r="U66" s="58">
        <f t="shared" si="46"/>
        <v>0</v>
      </c>
      <c r="V66" s="58">
        <f t="shared" si="46"/>
        <v>70.667599999999993</v>
      </c>
      <c r="W66" s="58">
        <f t="shared" si="46"/>
        <v>0</v>
      </c>
      <c r="X66" s="58">
        <f t="shared" si="46"/>
        <v>1.0463</v>
      </c>
      <c r="Y66" s="58">
        <f t="shared" si="46"/>
        <v>13.083299999999999</v>
      </c>
      <c r="AA66" s="58">
        <f t="shared" si="13"/>
        <v>1E-4</v>
      </c>
      <c r="AB66" s="58">
        <f t="shared" si="14"/>
        <v>1E-4</v>
      </c>
      <c r="AC66" s="58">
        <f t="shared" si="5"/>
        <v>6.9904809167899094E-5</v>
      </c>
      <c r="AD66" s="58">
        <f t="shared" si="5"/>
        <v>5.7538636742014316E-5</v>
      </c>
      <c r="AE66" s="58">
        <f t="shared" si="5"/>
        <v>4.5950636178272699E-5</v>
      </c>
      <c r="AF66" s="58">
        <f t="shared" si="5"/>
        <v>3.2123971527514915E-5</v>
      </c>
      <c r="AG66" s="58">
        <f t="shared" si="15"/>
        <v>1E-4</v>
      </c>
      <c r="AH66" s="58">
        <f t="shared" si="16"/>
        <v>1E-4</v>
      </c>
      <c r="AI66" s="58">
        <f t="shared" si="6"/>
        <v>7.0332438299873992E-5</v>
      </c>
      <c r="AJ66" s="58">
        <f t="shared" si="6"/>
        <v>5.7539813440564472E-5</v>
      </c>
      <c r="AK66" s="58">
        <f t="shared" si="6"/>
        <v>4.6858483290319796E-5</v>
      </c>
      <c r="AL66" s="58">
        <f t="shared" si="6"/>
        <v>3.4025305979645938E-5</v>
      </c>
      <c r="AM66" s="58">
        <f t="shared" si="17"/>
        <v>0</v>
      </c>
      <c r="AN66" s="58">
        <f t="shared" si="18"/>
        <v>0</v>
      </c>
      <c r="AO66" s="58">
        <f t="shared" si="7"/>
        <v>0</v>
      </c>
      <c r="AP66" s="58">
        <f t="shared" si="7"/>
        <v>0</v>
      </c>
      <c r="AQ66" s="58">
        <f t="shared" si="7"/>
        <v>0</v>
      </c>
      <c r="AR66" s="58">
        <f t="shared" si="7"/>
        <v>0</v>
      </c>
      <c r="AS66" s="58">
        <f t="shared" si="19"/>
        <v>0</v>
      </c>
      <c r="AT66" s="58">
        <f t="shared" si="20"/>
        <v>0</v>
      </c>
      <c r="AU66" s="58">
        <f t="shared" si="8"/>
        <v>0</v>
      </c>
      <c r="AV66" s="58">
        <f t="shared" si="8"/>
        <v>0</v>
      </c>
      <c r="AW66" s="58">
        <f t="shared" si="8"/>
        <v>0</v>
      </c>
      <c r="AX66" s="58">
        <f t="shared" si="8"/>
        <v>0</v>
      </c>
      <c r="AZ66" s="58">
        <v>15</v>
      </c>
      <c r="BA66" s="32">
        <f t="shared" si="21"/>
        <v>2.9999999999999997E-4</v>
      </c>
      <c r="BB66" s="32">
        <f t="shared" si="22"/>
        <v>0</v>
      </c>
      <c r="BC66" s="58">
        <f>1+$B$55*(IF('Male Inactive'!$O13&gt;=0, ((('Male Inactive'!$O13)/7)/60), 0))^0.25</f>
        <v>0.70613717910780527</v>
      </c>
      <c r="BD66" s="58">
        <f>1+$B$55*(IF('Male Barely'!$O13&gt;=0, ((('Male Barely'!$O13)/7)/60), 0))^0.25</f>
        <v>0.55995962508585584</v>
      </c>
      <c r="BE66" s="58">
        <f>1+$B$55*(IF('Male Somewhat'!$O13&gt;=0, ((('Male Somewhat'!$O13)/7)/60), 0))^0.25</f>
        <v>0.50680099035266202</v>
      </c>
      <c r="BF66" s="58">
        <f>1+$B$55*(IF('Male Active'!$O13&gt;=0, ((('Male Active'!$O13)/7)/60), 0))^0.25</f>
        <v>0.44453460087841179</v>
      </c>
      <c r="BG66" s="58">
        <f>1+$B$55*(IF('Male Highly'!$O13&gt;=0, ((('Male Highly'!$O13)/7)/60), 0))^0.25</f>
        <v>0.32044806178717611</v>
      </c>
      <c r="BH66" s="32">
        <f t="shared" si="23"/>
        <v>5.0000000000000001E-4</v>
      </c>
      <c r="BI66" s="32">
        <f t="shared" si="24"/>
        <v>0</v>
      </c>
      <c r="BJ66" s="58">
        <f>1+$B$55*(IF('Female Inactive'!$Q13&gt;=0, ((('Female Inactive'!$Q13)/7)/60), 0))^0.25</f>
        <v>0.81360948220029106</v>
      </c>
      <c r="BK66" s="58">
        <f>1+$B$55*(IF('Female Barely'!$Q13&gt;=0, ((('Female Barely'!$Q13)/7)/60), 0))^0.25</f>
        <v>0.6573348668520349</v>
      </c>
      <c r="BL66" s="58">
        <f>1+$B$55*(IF('Female Somewhat'!$Q13&gt;=0, ((('Female Somewhat'!$Q13)/7)/60), 0))^0.25</f>
        <v>0.56617026873259613</v>
      </c>
      <c r="BM66" s="58">
        <f>1+$B$55*(IF('Female Active'!$Q13&gt;=0, ((('Female Active'!$Q13)/7)/60), 0))^0.25</f>
        <v>0.50582985622094656</v>
      </c>
      <c r="BN66" s="58">
        <f>1+$B$55*(IF('Female Highly'!$Q13&gt;=0, ((('Female Highly'!$Q13)/7)/60), 0))^0.25</f>
        <v>0.39956872336695914</v>
      </c>
      <c r="BP66" s="136">
        <f t="shared" si="9"/>
        <v>15</v>
      </c>
      <c r="BQ66" s="136">
        <f t="shared" si="25"/>
        <v>2.9999999999999997E-4</v>
      </c>
      <c r="BR66" s="136">
        <f t="shared" si="26"/>
        <v>0</v>
      </c>
      <c r="BS66" s="58">
        <f t="shared" si="27"/>
        <v>1</v>
      </c>
      <c r="BT66" s="58">
        <f t="shared" si="28"/>
        <v>0.79298986323501219</v>
      </c>
      <c r="BU66" s="58">
        <f t="shared" si="29"/>
        <v>0.71770897404523892</v>
      </c>
      <c r="BV66" s="58">
        <f t="shared" si="30"/>
        <v>0.62953008853049663</v>
      </c>
      <c r="BW66" s="58">
        <f t="shared" si="31"/>
        <v>0.45380426249763239</v>
      </c>
      <c r="BX66" s="136">
        <f t="shared" si="32"/>
        <v>5.0000000000000001E-4</v>
      </c>
      <c r="BY66" s="136">
        <f t="shared" si="33"/>
        <v>0</v>
      </c>
      <c r="BZ66" s="58">
        <f t="shared" si="34"/>
        <v>1</v>
      </c>
      <c r="CA66" s="58">
        <f t="shared" si="35"/>
        <v>0.80792429443467928</v>
      </c>
      <c r="CB66" s="58">
        <f t="shared" si="36"/>
        <v>0.6958747176857738</v>
      </c>
      <c r="CC66" s="58">
        <f t="shared" si="37"/>
        <v>0.62171086656094732</v>
      </c>
      <c r="CD66" s="58">
        <f t="shared" si="38"/>
        <v>0.49110627654729688</v>
      </c>
    </row>
    <row r="67" spans="1:82">
      <c r="A67" s="58" t="s">
        <v>44</v>
      </c>
      <c r="B67" s="58"/>
      <c r="C67" s="58"/>
      <c r="D67" s="58"/>
      <c r="E67" s="58"/>
      <c r="F67" s="58"/>
      <c r="G67" s="58"/>
      <c r="H67" s="58">
        <v>11</v>
      </c>
      <c r="I67" s="58">
        <f t="shared" ref="I67:P70" si="47">J$33</f>
        <v>1E-4</v>
      </c>
      <c r="J67" s="58">
        <f t="shared" si="47"/>
        <v>1.1999999999999999E-3</v>
      </c>
      <c r="K67" s="58">
        <f t="shared" si="47"/>
        <v>0</v>
      </c>
      <c r="L67" s="58">
        <f t="shared" si="47"/>
        <v>0</v>
      </c>
      <c r="M67" s="58">
        <f t="shared" si="47"/>
        <v>66.951700000000002</v>
      </c>
      <c r="N67" s="58">
        <f t="shared" si="47"/>
        <v>0</v>
      </c>
      <c r="O67" s="58">
        <f t="shared" si="47"/>
        <v>1.0317000000000001</v>
      </c>
      <c r="P67" s="58">
        <f t="shared" si="47"/>
        <v>12.932</v>
      </c>
      <c r="R67" s="58">
        <f>X$33</f>
        <v>1E-4</v>
      </c>
      <c r="S67" s="58">
        <f t="shared" si="46"/>
        <v>1.1999999999999999E-3</v>
      </c>
      <c r="T67" s="58">
        <f t="shared" si="46"/>
        <v>0</v>
      </c>
      <c r="U67" s="58">
        <f t="shared" si="46"/>
        <v>0</v>
      </c>
      <c r="V67" s="58">
        <f t="shared" si="46"/>
        <v>70.667599999999993</v>
      </c>
      <c r="W67" s="58">
        <f t="shared" si="46"/>
        <v>0</v>
      </c>
      <c r="X67" s="58">
        <f t="shared" si="46"/>
        <v>1.0463</v>
      </c>
      <c r="Y67" s="58">
        <f t="shared" si="46"/>
        <v>13.083299999999999</v>
      </c>
      <c r="AA67" s="58">
        <f t="shared" si="13"/>
        <v>1E-4</v>
      </c>
      <c r="AB67" s="58">
        <f t="shared" si="14"/>
        <v>1E-4</v>
      </c>
      <c r="AC67" s="58">
        <f t="shared" si="5"/>
        <v>6.9904809167899094E-5</v>
      </c>
      <c r="AD67" s="58">
        <f t="shared" si="5"/>
        <v>5.7538636742014316E-5</v>
      </c>
      <c r="AE67" s="58">
        <f t="shared" si="5"/>
        <v>4.5950636178272699E-5</v>
      </c>
      <c r="AF67" s="58">
        <f t="shared" si="5"/>
        <v>3.2123971527514915E-5</v>
      </c>
      <c r="AG67" s="58">
        <f t="shared" si="15"/>
        <v>1E-4</v>
      </c>
      <c r="AH67" s="58">
        <f t="shared" si="16"/>
        <v>1E-4</v>
      </c>
      <c r="AI67" s="58">
        <f t="shared" si="6"/>
        <v>7.0332438299873992E-5</v>
      </c>
      <c r="AJ67" s="58">
        <f t="shared" si="6"/>
        <v>5.7539813440564472E-5</v>
      </c>
      <c r="AK67" s="58">
        <f t="shared" si="6"/>
        <v>4.6858483290319796E-5</v>
      </c>
      <c r="AL67" s="58">
        <f t="shared" si="6"/>
        <v>3.4025305979645938E-5</v>
      </c>
      <c r="AM67" s="58">
        <f t="shared" si="17"/>
        <v>0</v>
      </c>
      <c r="AN67" s="58">
        <f t="shared" si="18"/>
        <v>0</v>
      </c>
      <c r="AO67" s="58">
        <f t="shared" si="7"/>
        <v>0</v>
      </c>
      <c r="AP67" s="58">
        <f t="shared" si="7"/>
        <v>0</v>
      </c>
      <c r="AQ67" s="58">
        <f t="shared" si="7"/>
        <v>0</v>
      </c>
      <c r="AR67" s="58">
        <f t="shared" si="7"/>
        <v>0</v>
      </c>
      <c r="AS67" s="58">
        <f t="shared" si="19"/>
        <v>0</v>
      </c>
      <c r="AT67" s="58">
        <f t="shared" si="20"/>
        <v>0</v>
      </c>
      <c r="AU67" s="58">
        <f t="shared" si="8"/>
        <v>0</v>
      </c>
      <c r="AV67" s="58">
        <f t="shared" si="8"/>
        <v>0</v>
      </c>
      <c r="AW67" s="58">
        <f t="shared" si="8"/>
        <v>0</v>
      </c>
      <c r="AX67" s="58">
        <f t="shared" si="8"/>
        <v>0</v>
      </c>
      <c r="AZ67" s="58">
        <v>16</v>
      </c>
      <c r="BA67" s="32">
        <f t="shared" si="21"/>
        <v>2.9999999999999997E-4</v>
      </c>
      <c r="BB67" s="32">
        <f t="shared" si="22"/>
        <v>0</v>
      </c>
      <c r="BC67" s="58">
        <f>1+$B$55*(IF('Male Inactive'!$O14&gt;=0, ((('Male Inactive'!$O14)/7)/60), 0))^0.25</f>
        <v>0.70202166707244373</v>
      </c>
      <c r="BD67" s="58">
        <f>1+$B$55*(IF('Male Barely'!$O14&gt;=0, ((('Male Barely'!$O14)/7)/60), 0))^0.25</f>
        <v>0.55159769373143241</v>
      </c>
      <c r="BE67" s="58">
        <f>1+$B$55*(IF('Male Somewhat'!$O14&gt;=0, ((('Male Somewhat'!$O14)/7)/60), 0))^0.25</f>
        <v>0.49863105511927341</v>
      </c>
      <c r="BF67" s="58">
        <f>1+$B$55*(IF('Male Active'!$O14&gt;=0, ((('Male Active'!$O14)/7)/60), 0))^0.25</f>
        <v>0.43582843686128747</v>
      </c>
      <c r="BG67" s="58">
        <f>1+$B$55*(IF('Male Highly'!$O14&gt;=0, ((('Male Highly'!$O14)/7)/60), 0))^0.25</f>
        <v>0.3111953462840048</v>
      </c>
      <c r="BH67" s="32">
        <f t="shared" si="23"/>
        <v>5.0000000000000001E-4</v>
      </c>
      <c r="BI67" s="32">
        <f t="shared" si="24"/>
        <v>0</v>
      </c>
      <c r="BJ67" s="58">
        <f>1+$B$55*(IF('Female Inactive'!$Q14&gt;=0, ((('Female Inactive'!$Q14)/7)/60), 0))^0.25</f>
        <v>0.81860412707393382</v>
      </c>
      <c r="BK67" s="58">
        <f>1+$B$55*(IF('Female Barely'!$Q14&gt;=0, ((('Female Barely'!$Q14)/7)/60), 0))^0.25</f>
        <v>0.65561659946195239</v>
      </c>
      <c r="BL67" s="58">
        <f>1+$B$55*(IF('Female Somewhat'!$Q14&gt;=0, ((('Female Somewhat'!$Q14)/7)/60), 0))^0.25</f>
        <v>0.56155086920113129</v>
      </c>
      <c r="BM67" s="58">
        <f>1+$B$55*(IF('Female Active'!$Q14&gt;=0, ((('Female Active'!$Q14)/7)/60), 0))^0.25</f>
        <v>0.50124361394070938</v>
      </c>
      <c r="BN67" s="58">
        <f>1+$B$55*(IF('Female Highly'!$Q14&gt;=0, ((('Female Highly'!$Q14)/7)/60), 0))^0.25</f>
        <v>0.39415426341083437</v>
      </c>
      <c r="BP67" s="136">
        <f t="shared" si="9"/>
        <v>16</v>
      </c>
      <c r="BQ67" s="136">
        <f t="shared" si="25"/>
        <v>2.9999999999999997E-4</v>
      </c>
      <c r="BR67" s="136">
        <f t="shared" si="26"/>
        <v>0</v>
      </c>
      <c r="BS67" s="58">
        <f t="shared" si="27"/>
        <v>1</v>
      </c>
      <c r="BT67" s="58">
        <f t="shared" si="28"/>
        <v>0.78572744917075532</v>
      </c>
      <c r="BU67" s="58">
        <f t="shared" si="29"/>
        <v>0.71027872572459816</v>
      </c>
      <c r="BV67" s="58">
        <f t="shared" si="30"/>
        <v>0.62081906770594453</v>
      </c>
      <c r="BW67" s="58">
        <f t="shared" si="31"/>
        <v>0.44328453220218289</v>
      </c>
      <c r="BX67" s="136">
        <f t="shared" si="32"/>
        <v>5.0000000000000001E-4</v>
      </c>
      <c r="BY67" s="136">
        <f t="shared" si="33"/>
        <v>0</v>
      </c>
      <c r="BZ67" s="58">
        <f t="shared" si="34"/>
        <v>1</v>
      </c>
      <c r="CA67" s="58">
        <f t="shared" si="35"/>
        <v>0.80089579050306825</v>
      </c>
      <c r="CB67" s="58">
        <f t="shared" si="36"/>
        <v>0.68598587599157523</v>
      </c>
      <c r="CC67" s="58">
        <f t="shared" si="37"/>
        <v>0.61231503404751164</v>
      </c>
      <c r="CD67" s="58">
        <f t="shared" si="38"/>
        <v>0.48149557322624587</v>
      </c>
    </row>
    <row r="68" spans="1:82">
      <c r="A68" s="109" t="s">
        <v>410</v>
      </c>
      <c r="B68" s="58" t="str">
        <f>B63</f>
        <v>Sedentary</v>
      </c>
      <c r="C68" s="58" t="str">
        <f>C63</f>
        <v>Barely</v>
      </c>
      <c r="D68" s="58" t="str">
        <f>D63</f>
        <v>Somewhat</v>
      </c>
      <c r="E68" s="58" t="str">
        <f>E63</f>
        <v>Active</v>
      </c>
      <c r="F68" s="58" t="str">
        <f>F63</f>
        <v>Highly</v>
      </c>
      <c r="G68" s="58"/>
      <c r="H68" s="58">
        <v>12</v>
      </c>
      <c r="I68" s="58">
        <f t="shared" si="47"/>
        <v>1E-4</v>
      </c>
      <c r="J68" s="58">
        <f t="shared" si="47"/>
        <v>1.1999999999999999E-3</v>
      </c>
      <c r="K68" s="58">
        <f t="shared" si="47"/>
        <v>0</v>
      </c>
      <c r="L68" s="58">
        <f t="shared" si="47"/>
        <v>0</v>
      </c>
      <c r="M68" s="58">
        <f t="shared" si="47"/>
        <v>66.951700000000002</v>
      </c>
      <c r="N68" s="58">
        <f t="shared" si="47"/>
        <v>0</v>
      </c>
      <c r="O68" s="58">
        <f t="shared" si="47"/>
        <v>1.0317000000000001</v>
      </c>
      <c r="P68" s="58">
        <f t="shared" si="47"/>
        <v>12.932</v>
      </c>
      <c r="R68" s="58">
        <f>X$33</f>
        <v>1E-4</v>
      </c>
      <c r="S68" s="58">
        <f t="shared" si="46"/>
        <v>1.1999999999999999E-3</v>
      </c>
      <c r="T68" s="58">
        <f t="shared" si="46"/>
        <v>0</v>
      </c>
      <c r="U68" s="58">
        <f t="shared" si="46"/>
        <v>0</v>
      </c>
      <c r="V68" s="58">
        <f t="shared" si="46"/>
        <v>70.667599999999993</v>
      </c>
      <c r="W68" s="58">
        <f t="shared" si="46"/>
        <v>0</v>
      </c>
      <c r="X68" s="58">
        <f t="shared" si="46"/>
        <v>1.0463</v>
      </c>
      <c r="Y68" s="58">
        <f t="shared" si="46"/>
        <v>13.083299999999999</v>
      </c>
      <c r="AA68" s="58">
        <f t="shared" si="13"/>
        <v>1E-4</v>
      </c>
      <c r="AB68" s="58">
        <f t="shared" si="14"/>
        <v>1E-4</v>
      </c>
      <c r="AC68" s="58">
        <f t="shared" si="5"/>
        <v>6.9904809167899094E-5</v>
      </c>
      <c r="AD68" s="58">
        <f t="shared" si="5"/>
        <v>5.7538636742014316E-5</v>
      </c>
      <c r="AE68" s="58">
        <f t="shared" si="5"/>
        <v>4.5950636178272699E-5</v>
      </c>
      <c r="AF68" s="58">
        <f t="shared" si="5"/>
        <v>3.2123971527514915E-5</v>
      </c>
      <c r="AG68" s="58">
        <f t="shared" si="15"/>
        <v>1E-4</v>
      </c>
      <c r="AH68" s="58">
        <f t="shared" si="16"/>
        <v>1E-4</v>
      </c>
      <c r="AI68" s="58">
        <f t="shared" si="6"/>
        <v>7.0332438299873992E-5</v>
      </c>
      <c r="AJ68" s="58">
        <f t="shared" si="6"/>
        <v>5.7539813440564472E-5</v>
      </c>
      <c r="AK68" s="58">
        <f t="shared" si="6"/>
        <v>4.6858483290319796E-5</v>
      </c>
      <c r="AL68" s="58">
        <f t="shared" si="6"/>
        <v>3.4025305979645938E-5</v>
      </c>
      <c r="AM68" s="58">
        <f t="shared" si="17"/>
        <v>0</v>
      </c>
      <c r="AN68" s="58">
        <f t="shared" si="18"/>
        <v>0</v>
      </c>
      <c r="AO68" s="58">
        <f t="shared" si="7"/>
        <v>0</v>
      </c>
      <c r="AP68" s="58">
        <f t="shared" si="7"/>
        <v>0</v>
      </c>
      <c r="AQ68" s="58">
        <f t="shared" si="7"/>
        <v>0</v>
      </c>
      <c r="AR68" s="58">
        <f t="shared" si="7"/>
        <v>0</v>
      </c>
      <c r="AS68" s="58">
        <f t="shared" si="19"/>
        <v>0</v>
      </c>
      <c r="AT68" s="58">
        <f t="shared" si="20"/>
        <v>0</v>
      </c>
      <c r="AU68" s="58">
        <f t="shared" si="8"/>
        <v>0</v>
      </c>
      <c r="AV68" s="58">
        <f t="shared" si="8"/>
        <v>0</v>
      </c>
      <c r="AW68" s="58">
        <f t="shared" si="8"/>
        <v>0</v>
      </c>
      <c r="AX68" s="58">
        <f t="shared" si="8"/>
        <v>0</v>
      </c>
      <c r="AZ68" s="58">
        <v>17</v>
      </c>
      <c r="BA68" s="32">
        <f t="shared" si="21"/>
        <v>2.9999999999999997E-4</v>
      </c>
      <c r="BB68" s="32">
        <f t="shared" si="22"/>
        <v>0</v>
      </c>
      <c r="BC68" s="58">
        <f>1+$B$55*(IF('Male Inactive'!$O15&gt;=0, ((('Male Inactive'!$O15)/7)/60), 0))^0.25</f>
        <v>0.69856423424380587</v>
      </c>
      <c r="BD68" s="58">
        <f>1+$B$55*(IF('Male Barely'!$O15&gt;=0, ((('Male Barely'!$O15)/7)/60), 0))^0.25</f>
        <v>0.54395975720958689</v>
      </c>
      <c r="BE68" s="58">
        <f>1+$B$55*(IF('Male Somewhat'!$O15&gt;=0, ((('Male Somewhat'!$O15)/7)/60), 0))^0.25</f>
        <v>0.49092016792043203</v>
      </c>
      <c r="BF68" s="58">
        <f>1+$B$55*(IF('Male Active'!$O15&gt;=0, ((('Male Active'!$O15)/7)/60), 0))^0.25</f>
        <v>0.42767267301650425</v>
      </c>
      <c r="BG68" s="58">
        <f>1+$B$55*(IF('Male Highly'!$O15&gt;=0, ((('Male Highly'!$O15)/7)/60), 0))^0.25</f>
        <v>0.30273628094099336</v>
      </c>
      <c r="BH68" s="32">
        <f t="shared" si="23"/>
        <v>5.0000000000000001E-4</v>
      </c>
      <c r="BI68" s="32">
        <f t="shared" si="24"/>
        <v>0</v>
      </c>
      <c r="BJ68" s="58">
        <f>1+$B$55*(IF('Female Inactive'!$Q15&gt;=0, ((('Female Inactive'!$Q15)/7)/60), 0))^0.25</f>
        <v>0.8233731216233674</v>
      </c>
      <c r="BK68" s="58">
        <f>1+$B$55*(IF('Female Barely'!$Q15&gt;=0, ((('Female Barely'!$Q15)/7)/60), 0))^0.25</f>
        <v>0.65335584123890234</v>
      </c>
      <c r="BL68" s="58">
        <f>1+$B$55*(IF('Female Somewhat'!$Q15&gt;=0, ((('Female Somewhat'!$Q15)/7)/60), 0))^0.25</f>
        <v>0.55679574354312855</v>
      </c>
      <c r="BM68" s="58">
        <f>1+$B$55*(IF('Female Active'!$Q15&gt;=0, ((('Female Active'!$Q15)/7)/60), 0))^0.25</f>
        <v>0.49649530103260542</v>
      </c>
      <c r="BN68" s="58">
        <f>1+$B$55*(IF('Female Highly'!$Q15&gt;=0, ((('Female Highly'!$Q15)/7)/60), 0))^0.25</f>
        <v>0.38879581564507315</v>
      </c>
      <c r="BP68" s="136">
        <f t="shared" si="9"/>
        <v>17</v>
      </c>
      <c r="BQ68" s="136">
        <f t="shared" si="25"/>
        <v>2.9999999999999997E-4</v>
      </c>
      <c r="BR68" s="136">
        <f t="shared" si="26"/>
        <v>0</v>
      </c>
      <c r="BS68" s="58">
        <f t="shared" si="27"/>
        <v>1</v>
      </c>
      <c r="BT68" s="58">
        <f t="shared" si="28"/>
        <v>0.77868251843500413</v>
      </c>
      <c r="BU68" s="58">
        <f t="shared" si="29"/>
        <v>0.7027559440569584</v>
      </c>
      <c r="BV68" s="58">
        <f t="shared" si="30"/>
        <v>0.61221667536337432</v>
      </c>
      <c r="BW68" s="58">
        <f t="shared" si="31"/>
        <v>0.43336928245217804</v>
      </c>
      <c r="BX68" s="136">
        <f t="shared" si="32"/>
        <v>5.0000000000000001E-4</v>
      </c>
      <c r="BY68" s="136">
        <f t="shared" si="33"/>
        <v>0</v>
      </c>
      <c r="BZ68" s="58">
        <f t="shared" si="34"/>
        <v>1</v>
      </c>
      <c r="CA68" s="58">
        <f t="shared" si="35"/>
        <v>0.79351125763097785</v>
      </c>
      <c r="CB68" s="58">
        <f t="shared" si="36"/>
        <v>0.67623745410263902</v>
      </c>
      <c r="CC68" s="58">
        <f t="shared" si="37"/>
        <v>0.6030015894297257</v>
      </c>
      <c r="CD68" s="58">
        <f t="shared" si="38"/>
        <v>0.47219881902207467</v>
      </c>
    </row>
    <row r="69" spans="1:82">
      <c r="A69" s="58" t="s">
        <v>399</v>
      </c>
      <c r="B69" s="5">
        <v>0</v>
      </c>
      <c r="C69" s="5">
        <f>(D91/7)/60</f>
        <v>0.91281595238095237</v>
      </c>
      <c r="D69" s="5">
        <f>(D92/7)/60</f>
        <v>3.2664071428571431</v>
      </c>
      <c r="E69" s="5">
        <f>(D93/7)/60</f>
        <v>8.5385214285714301</v>
      </c>
      <c r="F69" s="5">
        <f>(D94/7)/60</f>
        <v>24.988738095238094</v>
      </c>
      <c r="G69" s="58"/>
      <c r="H69" s="58">
        <v>13</v>
      </c>
      <c r="I69" s="58">
        <f t="shared" si="47"/>
        <v>1E-4</v>
      </c>
      <c r="J69" s="58">
        <f t="shared" si="47"/>
        <v>1.1999999999999999E-3</v>
      </c>
      <c r="K69" s="58">
        <f t="shared" si="47"/>
        <v>0</v>
      </c>
      <c r="L69" s="58">
        <f t="shared" si="47"/>
        <v>0</v>
      </c>
      <c r="M69" s="58">
        <f t="shared" si="47"/>
        <v>66.951700000000002</v>
      </c>
      <c r="N69" s="58">
        <f t="shared" si="47"/>
        <v>0</v>
      </c>
      <c r="O69" s="58">
        <f t="shared" si="47"/>
        <v>1.0317000000000001</v>
      </c>
      <c r="P69" s="58">
        <f t="shared" si="47"/>
        <v>12.932</v>
      </c>
      <c r="R69" s="58">
        <f>X$33</f>
        <v>1E-4</v>
      </c>
      <c r="S69" s="58">
        <f t="shared" si="46"/>
        <v>1.1999999999999999E-3</v>
      </c>
      <c r="T69" s="58">
        <f t="shared" si="46"/>
        <v>0</v>
      </c>
      <c r="U69" s="58">
        <f t="shared" si="46"/>
        <v>0</v>
      </c>
      <c r="V69" s="58">
        <f t="shared" si="46"/>
        <v>70.667599999999993</v>
      </c>
      <c r="W69" s="58">
        <f t="shared" si="46"/>
        <v>0</v>
      </c>
      <c r="X69" s="58">
        <f t="shared" si="46"/>
        <v>1.0463</v>
      </c>
      <c r="Y69" s="58">
        <f t="shared" si="46"/>
        <v>13.083299999999999</v>
      </c>
      <c r="AA69" s="58">
        <f t="shared" si="13"/>
        <v>1E-4</v>
      </c>
      <c r="AB69" s="58">
        <f t="shared" si="14"/>
        <v>1E-4</v>
      </c>
      <c r="AC69" s="58">
        <f t="shared" si="5"/>
        <v>6.9904809167899094E-5</v>
      </c>
      <c r="AD69" s="58">
        <f t="shared" si="5"/>
        <v>5.7538636742014316E-5</v>
      </c>
      <c r="AE69" s="58">
        <f t="shared" si="5"/>
        <v>4.5950636178272699E-5</v>
      </c>
      <c r="AF69" s="58">
        <f t="shared" si="5"/>
        <v>3.2123971527514915E-5</v>
      </c>
      <c r="AG69" s="58">
        <f t="shared" si="15"/>
        <v>1E-4</v>
      </c>
      <c r="AH69" s="58">
        <f t="shared" si="16"/>
        <v>1E-4</v>
      </c>
      <c r="AI69" s="58">
        <f t="shared" si="6"/>
        <v>7.0332438299873992E-5</v>
      </c>
      <c r="AJ69" s="58">
        <f t="shared" si="6"/>
        <v>5.7539813440564472E-5</v>
      </c>
      <c r="AK69" s="58">
        <f t="shared" si="6"/>
        <v>4.6858483290319796E-5</v>
      </c>
      <c r="AL69" s="58">
        <f t="shared" si="6"/>
        <v>3.4025305979645938E-5</v>
      </c>
      <c r="AM69" s="58">
        <f t="shared" si="17"/>
        <v>0</v>
      </c>
      <c r="AN69" s="58">
        <f t="shared" si="18"/>
        <v>0</v>
      </c>
      <c r="AO69" s="58">
        <f t="shared" si="7"/>
        <v>0</v>
      </c>
      <c r="AP69" s="58">
        <f t="shared" si="7"/>
        <v>0</v>
      </c>
      <c r="AQ69" s="58">
        <f t="shared" si="7"/>
        <v>0</v>
      </c>
      <c r="AR69" s="58">
        <f t="shared" si="7"/>
        <v>0</v>
      </c>
      <c r="AS69" s="58">
        <f t="shared" si="19"/>
        <v>0</v>
      </c>
      <c r="AT69" s="58">
        <f t="shared" si="20"/>
        <v>0</v>
      </c>
      <c r="AU69" s="58">
        <f t="shared" si="8"/>
        <v>0</v>
      </c>
      <c r="AV69" s="58">
        <f t="shared" si="8"/>
        <v>0</v>
      </c>
      <c r="AW69" s="58">
        <f t="shared" si="8"/>
        <v>0</v>
      </c>
      <c r="AX69" s="58">
        <f t="shared" si="8"/>
        <v>0</v>
      </c>
      <c r="AZ69" s="58">
        <v>18</v>
      </c>
      <c r="BA69" s="32">
        <f t="shared" si="21"/>
        <v>2.9999999999999997E-4</v>
      </c>
      <c r="BB69" s="32">
        <f t="shared" si="22"/>
        <v>0</v>
      </c>
      <c r="BC69" s="58">
        <f>1+$B$55*(IF('Male Inactive'!$O16&gt;=0, ((('Male Inactive'!$O16)/7)/60), 0))^0.25</f>
        <v>0.69568540186123162</v>
      </c>
      <c r="BD69" s="58">
        <f>1+$B$55*(IF('Male Barely'!$O16&gt;=0, ((('Male Barely'!$O16)/7)/60), 0))^0.25</f>
        <v>0.53696019626997304</v>
      </c>
      <c r="BE69" s="58">
        <f>1+$B$55*(IF('Male Somewhat'!$O16&gt;=0, ((('Male Somewhat'!$O16)/7)/60), 0))^0.25</f>
        <v>0.48363512108373563</v>
      </c>
      <c r="BF69" s="58">
        <f>1+$B$55*(IF('Male Active'!$O16&gt;=0, ((('Male Active'!$O16)/7)/60), 0))^0.25</f>
        <v>0.42002108750964617</v>
      </c>
      <c r="BG69" s="58">
        <f>1+$B$55*(IF('Male Highly'!$O16&gt;=0, ((('Male Highly'!$O16)/7)/60), 0))^0.25</f>
        <v>0.29499038135359512</v>
      </c>
      <c r="BH69" s="32">
        <f t="shared" si="23"/>
        <v>5.0000000000000001E-4</v>
      </c>
      <c r="BI69" s="32">
        <f t="shared" si="24"/>
        <v>0</v>
      </c>
      <c r="BJ69" s="58">
        <f>1+$B$55*(IF('Female Inactive'!$Q16&gt;=0, ((('Female Inactive'!$Q16)/7)/60), 0))^0.25</f>
        <v>0.8278646102712317</v>
      </c>
      <c r="BK69" s="58">
        <f>1+$B$55*(IF('Female Barely'!$Q16&gt;=0, ((('Female Barely'!$Q16)/7)/60), 0))^0.25</f>
        <v>0.65062340854124612</v>
      </c>
      <c r="BL69" s="58">
        <f>1+$B$55*(IF('Female Somewhat'!$Q16&gt;=0, ((('Female Somewhat'!$Q16)/7)/60), 0))^0.25</f>
        <v>0.55194891543893476</v>
      </c>
      <c r="BM69" s="58">
        <f>1+$B$55*(IF('Female Active'!$Q16&gt;=0, ((('Female Active'!$Q16)/7)/60), 0))^0.25</f>
        <v>0.49162888480766931</v>
      </c>
      <c r="BN69" s="58">
        <f>1+$B$55*(IF('Female Highly'!$Q16&gt;=0, ((('Female Highly'!$Q16)/7)/60), 0))^0.25</f>
        <v>0.38350905503186639</v>
      </c>
      <c r="BP69" s="136">
        <f t="shared" si="9"/>
        <v>18</v>
      </c>
      <c r="BQ69" s="136">
        <f t="shared" si="25"/>
        <v>2.9999999999999997E-4</v>
      </c>
      <c r="BR69" s="136">
        <f t="shared" si="26"/>
        <v>0</v>
      </c>
      <c r="BS69" s="58">
        <f t="shared" si="27"/>
        <v>1</v>
      </c>
      <c r="BT69" s="58">
        <f t="shared" si="28"/>
        <v>0.77184341490189912</v>
      </c>
      <c r="BU69" s="58">
        <f t="shared" si="29"/>
        <v>0.69519228057656779</v>
      </c>
      <c r="BV69" s="58">
        <f t="shared" si="30"/>
        <v>0.60375147499994231</v>
      </c>
      <c r="BW69" s="58">
        <f t="shared" si="31"/>
        <v>0.4240284194039145</v>
      </c>
      <c r="BX69" s="136">
        <f t="shared" si="32"/>
        <v>5.0000000000000001E-4</v>
      </c>
      <c r="BY69" s="136">
        <f t="shared" si="33"/>
        <v>0</v>
      </c>
      <c r="BZ69" s="58">
        <f t="shared" si="34"/>
        <v>1</v>
      </c>
      <c r="CA69" s="58">
        <f t="shared" si="35"/>
        <v>0.78590557014882378</v>
      </c>
      <c r="CB69" s="58">
        <f t="shared" si="36"/>
        <v>0.66671398751795996</v>
      </c>
      <c r="CC69" s="58">
        <f t="shared" si="37"/>
        <v>0.59385179497719787</v>
      </c>
      <c r="CD69" s="58">
        <f t="shared" si="38"/>
        <v>0.46325093532651196</v>
      </c>
    </row>
    <row r="70" spans="1:82">
      <c r="A70" s="58" t="s">
        <v>373</v>
      </c>
      <c r="B70" s="93">
        <f>1+$B$55*B69^0.25</f>
        <v>1</v>
      </c>
      <c r="C70" s="93">
        <f>1+$B$55*C69^0.25</f>
        <v>0.69021702057023404</v>
      </c>
      <c r="D70" s="93">
        <f>1+$B$55*D69^0.25</f>
        <v>0.57393159905545676</v>
      </c>
      <c r="E70" s="93">
        <f>1+$B$55*E69^0.25</f>
        <v>0.45823940266507457</v>
      </c>
      <c r="F70" s="93">
        <f>1+$B$55*F69^0.25</f>
        <v>0.2914054162378843</v>
      </c>
      <c r="G70" s="58"/>
      <c r="H70" s="58">
        <v>14</v>
      </c>
      <c r="I70" s="58">
        <f t="shared" si="47"/>
        <v>1E-4</v>
      </c>
      <c r="J70" s="58">
        <f t="shared" si="47"/>
        <v>1.1999999999999999E-3</v>
      </c>
      <c r="K70" s="58">
        <f t="shared" si="47"/>
        <v>0</v>
      </c>
      <c r="L70" s="58">
        <f t="shared" si="47"/>
        <v>0</v>
      </c>
      <c r="M70" s="58">
        <f t="shared" si="47"/>
        <v>66.951700000000002</v>
      </c>
      <c r="N70" s="58">
        <f t="shared" si="47"/>
        <v>0</v>
      </c>
      <c r="O70" s="58">
        <f t="shared" si="47"/>
        <v>1.0317000000000001</v>
      </c>
      <c r="P70" s="58">
        <f t="shared" si="47"/>
        <v>12.932</v>
      </c>
      <c r="R70" s="58">
        <f>X$33</f>
        <v>1E-4</v>
      </c>
      <c r="S70" s="58">
        <f t="shared" si="46"/>
        <v>1.1999999999999999E-3</v>
      </c>
      <c r="T70" s="58">
        <f t="shared" si="46"/>
        <v>0</v>
      </c>
      <c r="U70" s="58">
        <f t="shared" si="46"/>
        <v>0</v>
      </c>
      <c r="V70" s="58">
        <f t="shared" si="46"/>
        <v>70.667599999999993</v>
      </c>
      <c r="W70" s="58">
        <f t="shared" si="46"/>
        <v>0</v>
      </c>
      <c r="X70" s="58">
        <f t="shared" si="46"/>
        <v>1.0463</v>
      </c>
      <c r="Y70" s="58">
        <f t="shared" si="46"/>
        <v>13.083299999999999</v>
      </c>
      <c r="AA70" s="58">
        <f t="shared" si="13"/>
        <v>1E-4</v>
      </c>
      <c r="AB70" s="58">
        <f t="shared" si="14"/>
        <v>1E-4</v>
      </c>
      <c r="AC70" s="58">
        <f t="shared" si="5"/>
        <v>6.9904809167899094E-5</v>
      </c>
      <c r="AD70" s="58">
        <f t="shared" si="5"/>
        <v>5.7538636742014316E-5</v>
      </c>
      <c r="AE70" s="58">
        <f t="shared" si="5"/>
        <v>4.5950636178272699E-5</v>
      </c>
      <c r="AF70" s="58">
        <f t="shared" si="5"/>
        <v>3.2123971527514915E-5</v>
      </c>
      <c r="AG70" s="58">
        <f t="shared" si="15"/>
        <v>1E-4</v>
      </c>
      <c r="AH70" s="58">
        <f t="shared" si="16"/>
        <v>1E-4</v>
      </c>
      <c r="AI70" s="58">
        <f t="shared" si="6"/>
        <v>7.0332438299873992E-5</v>
      </c>
      <c r="AJ70" s="58">
        <f t="shared" si="6"/>
        <v>5.7539813440564472E-5</v>
      </c>
      <c r="AK70" s="58">
        <f t="shared" si="6"/>
        <v>4.6858483290319796E-5</v>
      </c>
      <c r="AL70" s="58">
        <f t="shared" si="6"/>
        <v>3.4025305979645938E-5</v>
      </c>
      <c r="AM70" s="58">
        <f t="shared" si="17"/>
        <v>0</v>
      </c>
      <c r="AN70" s="58">
        <f t="shared" si="18"/>
        <v>0</v>
      </c>
      <c r="AO70" s="58">
        <f t="shared" si="7"/>
        <v>0</v>
      </c>
      <c r="AP70" s="58">
        <f t="shared" si="7"/>
        <v>0</v>
      </c>
      <c r="AQ70" s="58">
        <f t="shared" si="7"/>
        <v>0</v>
      </c>
      <c r="AR70" s="58">
        <f t="shared" si="7"/>
        <v>0</v>
      </c>
      <c r="AS70" s="58">
        <f t="shared" si="19"/>
        <v>0</v>
      </c>
      <c r="AT70" s="58">
        <f t="shared" si="20"/>
        <v>0</v>
      </c>
      <c r="AU70" s="58">
        <f t="shared" si="8"/>
        <v>0</v>
      </c>
      <c r="AV70" s="58">
        <f t="shared" si="8"/>
        <v>0</v>
      </c>
      <c r="AW70" s="58">
        <f t="shared" si="8"/>
        <v>0</v>
      </c>
      <c r="AX70" s="58">
        <f t="shared" si="8"/>
        <v>0</v>
      </c>
      <c r="AZ70" s="58">
        <v>19</v>
      </c>
      <c r="BA70" s="32">
        <f t="shared" si="21"/>
        <v>2.9999999999999997E-4</v>
      </c>
      <c r="BB70" s="32">
        <f t="shared" si="22"/>
        <v>0</v>
      </c>
      <c r="BC70" s="58">
        <f>1+$B$55*(IF('Male Inactive'!$O17&gt;=0, ((('Male Inactive'!$O17)/7)/60), 0))^0.25</f>
        <v>0.69332249888280051</v>
      </c>
      <c r="BD70" s="58">
        <f>1+$B$55*(IF('Male Barely'!$O17&gt;=0, ((('Male Barely'!$O17)/7)/60), 0))^0.25</f>
        <v>0.53053057436391116</v>
      </c>
      <c r="BE70" s="58">
        <f>1+$B$55*(IF('Male Somewhat'!$O17&gt;=0, ((('Male Somewhat'!$O17)/7)/60), 0))^0.25</f>
        <v>0.47674812266603983</v>
      </c>
      <c r="BF70" s="58">
        <f>1+$B$55*(IF('Male Active'!$O17&gt;=0, ((('Male Active'!$O17)/7)/60), 0))^0.25</f>
        <v>0.4128351491384995</v>
      </c>
      <c r="BG70" s="58">
        <f>1+$B$55*(IF('Male Highly'!$O17&gt;=0, ((('Male Highly'!$O17)/7)/60), 0))^0.25</f>
        <v>0.28789065693535276</v>
      </c>
      <c r="BH70" s="32">
        <f t="shared" si="23"/>
        <v>5.0000000000000001E-4</v>
      </c>
      <c r="BI70" s="32">
        <f t="shared" si="24"/>
        <v>0</v>
      </c>
      <c r="BJ70" s="58">
        <f>1+$B$55*(IF('Female Inactive'!$Q17&gt;=0, ((('Female Inactive'!$Q17)/7)/60), 0))^0.25</f>
        <v>0.8320208425831167</v>
      </c>
      <c r="BK70" s="58">
        <f>1+$B$55*(IF('Female Barely'!$Q17&gt;=0, ((('Female Barely'!$Q17)/7)/60), 0))^0.25</f>
        <v>0.64749065659454508</v>
      </c>
      <c r="BL70" s="58">
        <f>1+$B$55*(IF('Female Somewhat'!$Q17&gt;=0, ((('Female Somewhat'!$Q17)/7)/60), 0))^0.25</f>
        <v>0.54704961176665279</v>
      </c>
      <c r="BM70" s="58">
        <f>1+$B$55*(IF('Female Active'!$Q17&gt;=0, ((('Female Active'!$Q17)/7)/60), 0))^0.25</f>
        <v>0.48668420921686883</v>
      </c>
      <c r="BN70" s="58">
        <f>1+$B$55*(IF('Female Highly'!$Q17&gt;=0, ((('Female Highly'!$Q17)/7)/60), 0))^0.25</f>
        <v>0.37830800769826034</v>
      </c>
      <c r="BP70" s="136">
        <f t="shared" si="9"/>
        <v>19</v>
      </c>
      <c r="BQ70" s="136">
        <f t="shared" si="25"/>
        <v>2.9999999999999997E-4</v>
      </c>
      <c r="BR70" s="136">
        <f t="shared" si="26"/>
        <v>0</v>
      </c>
      <c r="BS70" s="58">
        <f t="shared" si="27"/>
        <v>1</v>
      </c>
      <c r="BT70" s="58">
        <f t="shared" si="28"/>
        <v>0.76520028589695632</v>
      </c>
      <c r="BU70" s="58">
        <f t="shared" si="29"/>
        <v>0.68762822991357953</v>
      </c>
      <c r="BV70" s="58">
        <f t="shared" si="30"/>
        <v>0.59544461603904375</v>
      </c>
      <c r="BW70" s="58">
        <f t="shared" si="31"/>
        <v>0.41523339773229817</v>
      </c>
      <c r="BX70" s="136">
        <f t="shared" si="32"/>
        <v>5.0000000000000001E-4</v>
      </c>
      <c r="BY70" s="136">
        <f t="shared" si="33"/>
        <v>0</v>
      </c>
      <c r="BZ70" s="58">
        <f t="shared" si="34"/>
        <v>1</v>
      </c>
      <c r="CA70" s="58">
        <f t="shared" si="35"/>
        <v>0.77821446706109709</v>
      </c>
      <c r="CB70" s="58">
        <f t="shared" si="36"/>
        <v>0.65749508157544023</v>
      </c>
      <c r="CC70" s="58">
        <f t="shared" si="37"/>
        <v>0.58494232873529295</v>
      </c>
      <c r="CD70" s="58">
        <f t="shared" si="38"/>
        <v>0.45468573422241926</v>
      </c>
    </row>
    <row r="71" spans="1:82">
      <c r="A71" s="58"/>
      <c r="B71" s="58"/>
      <c r="C71" s="58"/>
      <c r="D71" s="58"/>
      <c r="E71" s="58"/>
      <c r="F71" s="58"/>
      <c r="G71" s="58"/>
      <c r="H71" s="58">
        <v>15</v>
      </c>
      <c r="I71" s="58">
        <f>J$34</f>
        <v>2.9999999999999997E-4</v>
      </c>
      <c r="J71" s="58">
        <f t="shared" ref="J71:P71" si="48">K$34</f>
        <v>2.0999999999999999E-3</v>
      </c>
      <c r="K71" s="58">
        <f t="shared" si="48"/>
        <v>0</v>
      </c>
      <c r="L71" s="58">
        <f t="shared" si="48"/>
        <v>0</v>
      </c>
      <c r="M71" s="58">
        <f t="shared" si="48"/>
        <v>62.018799999999999</v>
      </c>
      <c r="N71" s="58">
        <f t="shared" si="48"/>
        <v>0</v>
      </c>
      <c r="O71" s="58">
        <f t="shared" si="48"/>
        <v>1.0197000000000001</v>
      </c>
      <c r="P71" s="58">
        <f t="shared" si="48"/>
        <v>17.933199999999999</v>
      </c>
      <c r="R71" s="58">
        <f>X$34</f>
        <v>5.0000000000000001E-4</v>
      </c>
      <c r="S71" s="58">
        <f t="shared" ref="S71:Y75" si="49">Y$34</f>
        <v>2.3999999999999998E-3</v>
      </c>
      <c r="T71" s="58">
        <f t="shared" si="49"/>
        <v>0</v>
      </c>
      <c r="U71" s="58">
        <f t="shared" si="49"/>
        <v>0</v>
      </c>
      <c r="V71" s="58">
        <f t="shared" si="49"/>
        <v>65.708200000000005</v>
      </c>
      <c r="W71" s="58">
        <f t="shared" si="49"/>
        <v>0</v>
      </c>
      <c r="X71" s="58">
        <f t="shared" si="49"/>
        <v>1.0559000000000001</v>
      </c>
      <c r="Y71" s="58">
        <f t="shared" si="49"/>
        <v>18.079599999999999</v>
      </c>
      <c r="AA71" s="58">
        <f t="shared" si="13"/>
        <v>2.9999999999999997E-4</v>
      </c>
      <c r="AB71" s="58">
        <f t="shared" si="14"/>
        <v>2.9999999999999997E-4</v>
      </c>
      <c r="AC71" s="58">
        <f t="shared" si="5"/>
        <v>2.0971442750369724E-4</v>
      </c>
      <c r="AD71" s="58">
        <f t="shared" si="5"/>
        <v>1.7261591022604294E-4</v>
      </c>
      <c r="AE71" s="58">
        <f t="shared" si="5"/>
        <v>1.3785190853481808E-4</v>
      </c>
      <c r="AF71" s="58">
        <f t="shared" si="5"/>
        <v>9.6371914582544737E-5</v>
      </c>
      <c r="AG71" s="58">
        <f t="shared" si="15"/>
        <v>5.0000000000000001E-4</v>
      </c>
      <c r="AH71" s="58">
        <f t="shared" si="16"/>
        <v>5.0000000000000001E-4</v>
      </c>
      <c r="AI71" s="58">
        <f t="shared" si="6"/>
        <v>3.5166219149936995E-4</v>
      </c>
      <c r="AJ71" s="58">
        <f t="shared" si="6"/>
        <v>2.8769906720282234E-4</v>
      </c>
      <c r="AK71" s="58">
        <f t="shared" si="6"/>
        <v>2.3429241645159899E-4</v>
      </c>
      <c r="AL71" s="58">
        <f t="shared" si="6"/>
        <v>1.701265298982297E-4</v>
      </c>
      <c r="AM71" s="58">
        <f t="shared" si="17"/>
        <v>0</v>
      </c>
      <c r="AN71" s="58">
        <f t="shared" si="18"/>
        <v>0</v>
      </c>
      <c r="AO71" s="58">
        <f t="shared" si="7"/>
        <v>0</v>
      </c>
      <c r="AP71" s="58">
        <f t="shared" si="7"/>
        <v>0</v>
      </c>
      <c r="AQ71" s="58">
        <f t="shared" si="7"/>
        <v>0</v>
      </c>
      <c r="AR71" s="58">
        <f t="shared" si="7"/>
        <v>0</v>
      </c>
      <c r="AS71" s="58">
        <f t="shared" si="19"/>
        <v>0</v>
      </c>
      <c r="AT71" s="58">
        <f t="shared" si="20"/>
        <v>0</v>
      </c>
      <c r="AU71" s="58">
        <f t="shared" si="8"/>
        <v>0</v>
      </c>
      <c r="AV71" s="58">
        <f t="shared" si="8"/>
        <v>0</v>
      </c>
      <c r="AW71" s="58">
        <f t="shared" si="8"/>
        <v>0</v>
      </c>
      <c r="AX71" s="58">
        <f t="shared" si="8"/>
        <v>0</v>
      </c>
      <c r="AZ71" s="58">
        <v>20</v>
      </c>
      <c r="BA71" s="32">
        <f t="shared" si="21"/>
        <v>5.9999999999999995E-4</v>
      </c>
      <c r="BB71" s="32">
        <f t="shared" si="22"/>
        <v>0</v>
      </c>
      <c r="BC71" s="58">
        <f>1+$B$55*(IF('Male Inactive'!$O18&gt;=0, ((('Male Inactive'!$O18)/7)/60), 0))^0.25</f>
        <v>0.6914252818018598</v>
      </c>
      <c r="BD71" s="58">
        <f>1+$B$55*(IF('Male Barely'!$O18&gt;=0, ((('Male Barely'!$O18)/7)/60), 0))^0.25</f>
        <v>0.52461539141164715</v>
      </c>
      <c r="BE71" s="58">
        <f>1+$B$55*(IF('Male Somewhat'!$O18&gt;=0, ((('Male Somewhat'!$O18)/7)/60), 0))^0.25</f>
        <v>0.47023577013065976</v>
      </c>
      <c r="BF71" s="58">
        <f>1+$B$55*(IF('Male Active'!$O18&gt;=0, ((('Male Active'!$O18)/7)/60), 0))^0.25</f>
        <v>0.40608248920250012</v>
      </c>
      <c r="BG71" s="58">
        <f>1+$B$55*(IF('Male Highly'!$O18&gt;=0, ((('Male Highly'!$O18)/7)/60), 0))^0.25</f>
        <v>0.28138074113405365</v>
      </c>
      <c r="BH71" s="32">
        <f t="shared" si="23"/>
        <v>1.1999999999999999E-3</v>
      </c>
      <c r="BI71" s="32">
        <f t="shared" si="24"/>
        <v>0</v>
      </c>
      <c r="BJ71" s="58">
        <f>1+$B$55*(IF('Female Inactive'!$Q18&gt;=0, ((('Female Inactive'!$Q18)/7)/60), 0))^0.25</f>
        <v>0.83577996945204935</v>
      </c>
      <c r="BK71" s="58">
        <f>1+$B$55*(IF('Female Barely'!$Q18&gt;=0, ((('Female Barely'!$Q18)/7)/60), 0))^0.25</f>
        <v>0.64402703681225681</v>
      </c>
      <c r="BL71" s="58">
        <f>1+$B$55*(IF('Female Somewhat'!$Q18&gt;=0, ((('Female Somewhat'!$Q18)/7)/60), 0))^0.25</f>
        <v>0.54213256514752439</v>
      </c>
      <c r="BM71" s="58">
        <f>1+$B$55*(IF('Female Active'!$Q18&gt;=0, ((('Female Active'!$Q18)/7)/60), 0))^0.25</f>
        <v>0.48169714513816841</v>
      </c>
      <c r="BN71" s="58">
        <f>1+$B$55*(IF('Female Highly'!$Q18&gt;=0, ((('Female Highly'!$Q18)/7)/60), 0))^0.25</f>
        <v>0.37320524713187297</v>
      </c>
      <c r="BP71" s="136">
        <f t="shared" si="9"/>
        <v>20</v>
      </c>
      <c r="BQ71" s="136">
        <f t="shared" si="25"/>
        <v>5.9999999999999995E-4</v>
      </c>
      <c r="BR71" s="136">
        <f t="shared" si="26"/>
        <v>0</v>
      </c>
      <c r="BS71" s="58">
        <f t="shared" si="27"/>
        <v>1</v>
      </c>
      <c r="BT71" s="58">
        <f t="shared" si="28"/>
        <v>0.75874487846972449</v>
      </c>
      <c r="BU71" s="58">
        <f t="shared" si="29"/>
        <v>0.68009629168494035</v>
      </c>
      <c r="BV71" s="58">
        <f t="shared" si="30"/>
        <v>0.58731217947982162</v>
      </c>
      <c r="BW71" s="58">
        <f t="shared" si="31"/>
        <v>0.40695755353459623</v>
      </c>
      <c r="BX71" s="136">
        <f t="shared" si="32"/>
        <v>1.1999999999999999E-3</v>
      </c>
      <c r="BY71" s="136">
        <f t="shared" si="33"/>
        <v>0</v>
      </c>
      <c r="BZ71" s="58">
        <f t="shared" si="34"/>
        <v>1</v>
      </c>
      <c r="CA71" s="58">
        <f t="shared" si="35"/>
        <v>0.77057007867093441</v>
      </c>
      <c r="CB71" s="58">
        <f t="shared" si="36"/>
        <v>0.64865465189714366</v>
      </c>
      <c r="CC71" s="58">
        <f t="shared" si="37"/>
        <v>0.5763444479938622</v>
      </c>
      <c r="CD71" s="58">
        <f t="shared" si="38"/>
        <v>0.44653528532940584</v>
      </c>
    </row>
    <row r="72" spans="1:82">
      <c r="A72" s="109" t="s">
        <v>411</v>
      </c>
      <c r="B72" s="58" t="str">
        <f>B68</f>
        <v>Sedentary</v>
      </c>
      <c r="C72" s="58" t="str">
        <f>C68</f>
        <v>Barely</v>
      </c>
      <c r="D72" s="58" t="str">
        <f>D68</f>
        <v>Somewhat</v>
      </c>
      <c r="E72" s="58" t="str">
        <f>E68</f>
        <v>Active</v>
      </c>
      <c r="F72" s="58" t="str">
        <f>F68</f>
        <v>Highly</v>
      </c>
      <c r="G72" s="58"/>
      <c r="H72" s="58">
        <v>16</v>
      </c>
      <c r="I72" s="58">
        <f t="shared" ref="I72:P75" si="50">J$34</f>
        <v>2.9999999999999997E-4</v>
      </c>
      <c r="J72" s="58">
        <f t="shared" si="50"/>
        <v>2.0999999999999999E-3</v>
      </c>
      <c r="K72" s="58">
        <f t="shared" si="50"/>
        <v>0</v>
      </c>
      <c r="L72" s="58">
        <f t="shared" si="50"/>
        <v>0</v>
      </c>
      <c r="M72" s="58">
        <f t="shared" si="50"/>
        <v>62.018799999999999</v>
      </c>
      <c r="N72" s="58">
        <f t="shared" si="50"/>
        <v>0</v>
      </c>
      <c r="O72" s="58">
        <f t="shared" si="50"/>
        <v>1.0197000000000001</v>
      </c>
      <c r="P72" s="58">
        <f t="shared" si="50"/>
        <v>17.933199999999999</v>
      </c>
      <c r="R72" s="58">
        <f>X$34</f>
        <v>5.0000000000000001E-4</v>
      </c>
      <c r="S72" s="58">
        <f t="shared" si="49"/>
        <v>2.3999999999999998E-3</v>
      </c>
      <c r="T72" s="58">
        <f t="shared" si="49"/>
        <v>0</v>
      </c>
      <c r="U72" s="58">
        <f t="shared" si="49"/>
        <v>0</v>
      </c>
      <c r="V72" s="58">
        <f t="shared" si="49"/>
        <v>65.708200000000005</v>
      </c>
      <c r="W72" s="58">
        <f t="shared" si="49"/>
        <v>0</v>
      </c>
      <c r="X72" s="58">
        <f t="shared" si="49"/>
        <v>1.0559000000000001</v>
      </c>
      <c r="Y72" s="58">
        <f t="shared" si="49"/>
        <v>18.079599999999999</v>
      </c>
      <c r="AA72" s="58">
        <f t="shared" si="13"/>
        <v>2.9999999999999997E-4</v>
      </c>
      <c r="AB72" s="58">
        <f t="shared" si="14"/>
        <v>2.9999999999999997E-4</v>
      </c>
      <c r="AC72" s="58">
        <f t="shared" ref="AC72:AC135" si="51">$AA72*C$74</f>
        <v>2.0971442750369724E-4</v>
      </c>
      <c r="AD72" s="58">
        <f t="shared" ref="AD72:AD135" si="52">$AA72*D$74</f>
        <v>1.7261591022604294E-4</v>
      </c>
      <c r="AE72" s="58">
        <f t="shared" ref="AE72:AE135" si="53">$AA72*E$74</f>
        <v>1.3785190853481808E-4</v>
      </c>
      <c r="AF72" s="58">
        <f t="shared" ref="AF72:AF135" si="54">$AA72*F$74</f>
        <v>9.6371914582544737E-5</v>
      </c>
      <c r="AG72" s="58">
        <f t="shared" si="15"/>
        <v>5.0000000000000001E-4</v>
      </c>
      <c r="AH72" s="58">
        <f t="shared" si="16"/>
        <v>5.0000000000000001E-4</v>
      </c>
      <c r="AI72" s="58">
        <f t="shared" ref="AI72:AI135" si="55">$AG72*C$83</f>
        <v>3.5166219149936995E-4</v>
      </c>
      <c r="AJ72" s="58">
        <f t="shared" ref="AJ72:AJ135" si="56">$AG72*D$83</f>
        <v>2.8769906720282234E-4</v>
      </c>
      <c r="AK72" s="58">
        <f t="shared" ref="AK72:AK135" si="57">$AG72*E$83</f>
        <v>2.3429241645159899E-4</v>
      </c>
      <c r="AL72" s="58">
        <f t="shared" ref="AL72:AL135" si="58">$AG72*F$83</f>
        <v>1.701265298982297E-4</v>
      </c>
      <c r="AM72" s="58">
        <f t="shared" si="17"/>
        <v>0</v>
      </c>
      <c r="AN72" s="58">
        <f t="shared" si="18"/>
        <v>0</v>
      </c>
      <c r="AO72" s="58">
        <f t="shared" ref="AO72:AO135" si="59">$AM72*C$74</f>
        <v>0</v>
      </c>
      <c r="AP72" s="58">
        <f t="shared" ref="AP72:AP135" si="60">$AM72*D$74</f>
        <v>0</v>
      </c>
      <c r="AQ72" s="58">
        <f t="shared" ref="AQ72:AQ135" si="61">$AM72*E$74</f>
        <v>0</v>
      </c>
      <c r="AR72" s="58">
        <f t="shared" ref="AR72:AR135" si="62">$AM72*F$74</f>
        <v>0</v>
      </c>
      <c r="AS72" s="58">
        <f t="shared" si="19"/>
        <v>0</v>
      </c>
      <c r="AT72" s="58">
        <f t="shared" si="20"/>
        <v>0</v>
      </c>
      <c r="AU72" s="58">
        <f t="shared" ref="AU72:AU135" si="63">$AS72*C$83</f>
        <v>0</v>
      </c>
      <c r="AV72" s="58">
        <f t="shared" ref="AV72:AV135" si="64">$AS72*D$83</f>
        <v>0</v>
      </c>
      <c r="AW72" s="58">
        <f t="shared" ref="AW72:AW135" si="65">$AS72*E$83</f>
        <v>0</v>
      </c>
      <c r="AX72" s="58">
        <f t="shared" ref="AX72:AX135" si="66">$AS72*F$83</f>
        <v>0</v>
      </c>
      <c r="AZ72" s="58">
        <v>21</v>
      </c>
      <c r="BA72" s="32">
        <f t="shared" si="21"/>
        <v>5.9999999999999995E-4</v>
      </c>
      <c r="BB72" s="32">
        <f t="shared" si="22"/>
        <v>0</v>
      </c>
      <c r="BC72" s="58">
        <f>1+$B$55*(IF('Male Inactive'!$O19&gt;=0, ((('Male Inactive'!$O19)/7)/60), 0))^0.25</f>
        <v>0.6899529251021348</v>
      </c>
      <c r="BD72" s="58">
        <f>1+$B$55*(IF('Male Barely'!$O19&gt;=0, ((('Male Barely'!$O19)/7)/60), 0))^0.25</f>
        <v>0.51916909796360922</v>
      </c>
      <c r="BE72" s="58">
        <f>1+$B$55*(IF('Male Somewhat'!$O19&gt;=0, ((('Male Somewhat'!$O19)/7)/60), 0))^0.25</f>
        <v>0.46407826839050026</v>
      </c>
      <c r="BF72" s="58">
        <f>1+$B$55*(IF('Male Active'!$O19&gt;=0, ((('Male Active'!$O19)/7)/60), 0))^0.25</f>
        <v>0.39973574758570962</v>
      </c>
      <c r="BG72" s="58">
        <f>1+$B$55*(IF('Male Highly'!$O19&gt;=0, ((('Male Highly'!$O19)/7)/60), 0))^0.25</f>
        <v>0.27541275860956549</v>
      </c>
      <c r="BH72" s="32">
        <f t="shared" si="23"/>
        <v>1.1999999999999999E-3</v>
      </c>
      <c r="BI72" s="32">
        <f t="shared" si="24"/>
        <v>0</v>
      </c>
      <c r="BJ72" s="58">
        <f>1+$B$55*(IF('Female Inactive'!$Q19&gt;=0, ((('Female Inactive'!$Q19)/7)/60), 0))^0.25</f>
        <v>0.83907918158748696</v>
      </c>
      <c r="BK72" s="58">
        <f>1+$B$55*(IF('Female Barely'!$Q19&gt;=0, ((('Female Barely'!$Q19)/7)/60), 0))^0.25</f>
        <v>0.64029830426412104</v>
      </c>
      <c r="BL72" s="58">
        <f>1+$B$55*(IF('Female Somewhat'!$Q19&gt;=0, ((('Female Somewhat'!$Q19)/7)/60), 0))^0.25</f>
        <v>0.53722839077863616</v>
      </c>
      <c r="BM72" s="58">
        <f>1+$B$55*(IF('Female Active'!$Q19&gt;=0, ((('Female Active'!$Q19)/7)/60), 0))^0.25</f>
        <v>0.47669982834568903</v>
      </c>
      <c r="BN72" s="58">
        <f>1+$B$55*(IF('Female Highly'!$Q19&gt;=0, ((('Female Highly'!$Q19)/7)/60), 0))^0.25</f>
        <v>0.36821207533133038</v>
      </c>
      <c r="BP72" s="136">
        <f t="shared" si="9"/>
        <v>21</v>
      </c>
      <c r="BQ72" s="136">
        <f t="shared" si="25"/>
        <v>5.9999999999999995E-4</v>
      </c>
      <c r="BR72" s="136">
        <f t="shared" si="26"/>
        <v>0</v>
      </c>
      <c r="BS72" s="58">
        <f t="shared" si="27"/>
        <v>1</v>
      </c>
      <c r="BT72" s="58">
        <f t="shared" si="28"/>
        <v>0.75247031945948462</v>
      </c>
      <c r="BU72" s="58">
        <f t="shared" si="29"/>
        <v>0.67262308993298647</v>
      </c>
      <c r="BV72" s="58">
        <f t="shared" si="30"/>
        <v>0.57936669741132862</v>
      </c>
      <c r="BW72" s="58">
        <f t="shared" si="31"/>
        <v>0.39917615911084908</v>
      </c>
      <c r="BX72" s="136">
        <f t="shared" si="32"/>
        <v>1.1999999999999999E-3</v>
      </c>
      <c r="BY72" s="136">
        <f t="shared" si="33"/>
        <v>0</v>
      </c>
      <c r="BZ72" s="58">
        <f t="shared" si="34"/>
        <v>1</v>
      </c>
      <c r="CA72" s="58">
        <f t="shared" si="35"/>
        <v>0.76309640176355642</v>
      </c>
      <c r="CB72" s="58">
        <f t="shared" si="36"/>
        <v>0.64025946843566373</v>
      </c>
      <c r="CC72" s="58">
        <f t="shared" si="37"/>
        <v>0.56812257866272153</v>
      </c>
      <c r="CD72" s="58">
        <f t="shared" si="38"/>
        <v>0.43882875825222534</v>
      </c>
    </row>
    <row r="73" spans="1:82">
      <c r="A73" s="58" t="s">
        <v>399</v>
      </c>
      <c r="B73" s="58">
        <f>D110</f>
        <v>0</v>
      </c>
      <c r="C73" s="58">
        <f>($D111/7)/60</f>
        <v>0.81309523809523809</v>
      </c>
      <c r="D73" s="58">
        <f>($D112/7)/60</f>
        <v>3.2220238095238098</v>
      </c>
      <c r="E73" s="58">
        <f>($D113/7)/60</f>
        <v>8.4589285714285705</v>
      </c>
      <c r="F73" s="58">
        <f>($D114/7)/60</f>
        <v>21.038690476190478</v>
      </c>
      <c r="G73" s="58"/>
      <c r="H73" s="58">
        <v>17</v>
      </c>
      <c r="I73" s="58">
        <f t="shared" si="50"/>
        <v>2.9999999999999997E-4</v>
      </c>
      <c r="J73" s="58">
        <f t="shared" si="50"/>
        <v>2.0999999999999999E-3</v>
      </c>
      <c r="K73" s="58">
        <f t="shared" si="50"/>
        <v>0</v>
      </c>
      <c r="L73" s="58">
        <f t="shared" si="50"/>
        <v>0</v>
      </c>
      <c r="M73" s="58">
        <f t="shared" si="50"/>
        <v>62.018799999999999</v>
      </c>
      <c r="N73" s="58">
        <f t="shared" si="50"/>
        <v>0</v>
      </c>
      <c r="O73" s="58">
        <f t="shared" si="50"/>
        <v>1.0197000000000001</v>
      </c>
      <c r="P73" s="58">
        <f t="shared" si="50"/>
        <v>17.933199999999999</v>
      </c>
      <c r="R73" s="58">
        <f>X$34</f>
        <v>5.0000000000000001E-4</v>
      </c>
      <c r="S73" s="58">
        <f t="shared" si="49"/>
        <v>2.3999999999999998E-3</v>
      </c>
      <c r="T73" s="58">
        <f t="shared" si="49"/>
        <v>0</v>
      </c>
      <c r="U73" s="58">
        <f t="shared" si="49"/>
        <v>0</v>
      </c>
      <c r="V73" s="58">
        <f t="shared" si="49"/>
        <v>65.708200000000005</v>
      </c>
      <c r="W73" s="58">
        <f t="shared" si="49"/>
        <v>0</v>
      </c>
      <c r="X73" s="58">
        <f t="shared" si="49"/>
        <v>1.0559000000000001</v>
      </c>
      <c r="Y73" s="58">
        <f t="shared" si="49"/>
        <v>18.079599999999999</v>
      </c>
      <c r="AA73" s="58">
        <f t="shared" si="13"/>
        <v>2.9999999999999997E-4</v>
      </c>
      <c r="AB73" s="58">
        <f t="shared" si="14"/>
        <v>2.9999999999999997E-4</v>
      </c>
      <c r="AC73" s="58">
        <f t="shared" si="51"/>
        <v>2.0971442750369724E-4</v>
      </c>
      <c r="AD73" s="58">
        <f t="shared" si="52"/>
        <v>1.7261591022604294E-4</v>
      </c>
      <c r="AE73" s="58">
        <f t="shared" si="53"/>
        <v>1.3785190853481808E-4</v>
      </c>
      <c r="AF73" s="58">
        <f t="shared" si="54"/>
        <v>9.6371914582544737E-5</v>
      </c>
      <c r="AG73" s="58">
        <f t="shared" si="15"/>
        <v>5.0000000000000001E-4</v>
      </c>
      <c r="AH73" s="58">
        <f t="shared" si="16"/>
        <v>5.0000000000000001E-4</v>
      </c>
      <c r="AI73" s="58">
        <f t="shared" si="55"/>
        <v>3.5166219149936995E-4</v>
      </c>
      <c r="AJ73" s="58">
        <f t="shared" si="56"/>
        <v>2.8769906720282234E-4</v>
      </c>
      <c r="AK73" s="58">
        <f t="shared" si="57"/>
        <v>2.3429241645159899E-4</v>
      </c>
      <c r="AL73" s="58">
        <f t="shared" si="58"/>
        <v>1.701265298982297E-4</v>
      </c>
      <c r="AM73" s="58">
        <f t="shared" si="17"/>
        <v>0</v>
      </c>
      <c r="AN73" s="58">
        <f t="shared" si="18"/>
        <v>0</v>
      </c>
      <c r="AO73" s="58">
        <f t="shared" si="59"/>
        <v>0</v>
      </c>
      <c r="AP73" s="58">
        <f t="shared" si="60"/>
        <v>0</v>
      </c>
      <c r="AQ73" s="58">
        <f t="shared" si="61"/>
        <v>0</v>
      </c>
      <c r="AR73" s="58">
        <f t="shared" si="62"/>
        <v>0</v>
      </c>
      <c r="AS73" s="58">
        <f t="shared" si="19"/>
        <v>0</v>
      </c>
      <c r="AT73" s="58">
        <f t="shared" si="20"/>
        <v>0</v>
      </c>
      <c r="AU73" s="58">
        <f t="shared" si="63"/>
        <v>0</v>
      </c>
      <c r="AV73" s="58">
        <f t="shared" si="64"/>
        <v>0</v>
      </c>
      <c r="AW73" s="58">
        <f t="shared" si="65"/>
        <v>0</v>
      </c>
      <c r="AX73" s="58">
        <f t="shared" si="66"/>
        <v>0</v>
      </c>
      <c r="AZ73" s="58">
        <v>22</v>
      </c>
      <c r="BA73" s="32">
        <f t="shared" si="21"/>
        <v>5.9999999999999995E-4</v>
      </c>
      <c r="BB73" s="32">
        <f t="shared" si="22"/>
        <v>0</v>
      </c>
      <c r="BC73" s="58">
        <f>1+$B$55*(IF('Male Inactive'!$O20&gt;=0, ((('Male Inactive'!$O20)/7)/60), 0))^0.25</f>
        <v>0.68887189593643272</v>
      </c>
      <c r="BD73" s="58">
        <f>1+$B$55*(IF('Male Barely'!$O20&gt;=0, ((('Male Barely'!$O20)/7)/60), 0))^0.25</f>
        <v>0.5141539444554637</v>
      </c>
      <c r="BE73" s="58">
        <f>1+$B$55*(IF('Male Somewhat'!$O20&gt;=0, ((('Male Somewhat'!$O20)/7)/60), 0))^0.25</f>
        <v>0.45825882626255698</v>
      </c>
      <c r="BF73" s="58">
        <f>1+$B$55*(IF('Male Active'!$O20&gt;=0, ((('Male Active'!$O20)/7)/60), 0))^0.25</f>
        <v>0.39377168854394506</v>
      </c>
      <c r="BG73" s="58">
        <f>1+$B$55*(IF('Male Highly'!$O20&gt;=0, ((('Male Highly'!$O20)/7)/60), 0))^0.25</f>
        <v>0.26994571203199891</v>
      </c>
      <c r="BH73" s="32">
        <f t="shared" si="23"/>
        <v>1.1999999999999999E-3</v>
      </c>
      <c r="BI73" s="32">
        <f t="shared" si="24"/>
        <v>0</v>
      </c>
      <c r="BJ73" s="58">
        <f>1+$B$55*(IF('Female Inactive'!$Q20&gt;=0, ((('Female Inactive'!$Q20)/7)/60), 0))^0.25</f>
        <v>0.8418592681979159</v>
      </c>
      <c r="BK73" s="58">
        <f>1+$B$55*(IF('Female Barely'!$Q20&gt;=0, ((('Female Barely'!$Q20)/7)/60), 0))^0.25</f>
        <v>0.63636535142121431</v>
      </c>
      <c r="BL73" s="58">
        <f>1+$B$55*(IF('Female Somewhat'!$Q20&gt;=0, ((('Female Somewhat'!$Q20)/7)/60), 0))^0.25</f>
        <v>0.53236399820950164</v>
      </c>
      <c r="BM73" s="58">
        <f>1+$B$55*(IF('Female Active'!$Q20&gt;=0, ((('Female Active'!$Q20)/7)/60), 0))^0.25</f>
        <v>0.47172095102886535</v>
      </c>
      <c r="BN73" s="58">
        <f>1+$B$55*(IF('Female Highly'!$Q20&gt;=0, ((('Female Highly'!$Q20)/7)/60), 0))^0.25</f>
        <v>0.36333868872702479</v>
      </c>
      <c r="BP73" s="136">
        <f t="shared" si="9"/>
        <v>22</v>
      </c>
      <c r="BQ73" s="136">
        <f t="shared" si="25"/>
        <v>5.9999999999999995E-4</v>
      </c>
      <c r="BR73" s="136">
        <f t="shared" si="26"/>
        <v>0</v>
      </c>
      <c r="BS73" s="58">
        <f t="shared" si="27"/>
        <v>1</v>
      </c>
      <c r="BT73" s="58">
        <f t="shared" si="28"/>
        <v>0.7463709108883555</v>
      </c>
      <c r="BU73" s="58">
        <f t="shared" si="29"/>
        <v>0.66523083459459909</v>
      </c>
      <c r="BV73" s="58">
        <f t="shared" si="30"/>
        <v>0.57161816422872513</v>
      </c>
      <c r="BW73" s="58">
        <f t="shared" si="31"/>
        <v>0.39186634499734152</v>
      </c>
      <c r="BX73" s="136">
        <f t="shared" si="32"/>
        <v>1.1999999999999999E-3</v>
      </c>
      <c r="BY73" s="136">
        <f t="shared" si="33"/>
        <v>0</v>
      </c>
      <c r="BZ73" s="58">
        <f t="shared" si="34"/>
        <v>1</v>
      </c>
      <c r="CA73" s="58">
        <f t="shared" si="35"/>
        <v>0.75590466893999764</v>
      </c>
      <c r="CB73" s="58">
        <f t="shared" si="36"/>
        <v>0.63236697429141586</v>
      </c>
      <c r="CC73" s="58">
        <f t="shared" si="37"/>
        <v>0.56033231307013021</v>
      </c>
      <c r="CD73" s="58">
        <f t="shared" si="38"/>
        <v>0.43159076873357666</v>
      </c>
    </row>
    <row r="74" spans="1:82">
      <c r="A74" s="58" t="s">
        <v>373</v>
      </c>
      <c r="B74" s="93">
        <f>1+$B$55*B73^0.25</f>
        <v>1</v>
      </c>
      <c r="C74" s="93">
        <f>1+$B$55*C73^0.25</f>
        <v>0.69904809167899085</v>
      </c>
      <c r="D74" s="93">
        <f>1+$B$55*D73^0.25</f>
        <v>0.57538636742014315</v>
      </c>
      <c r="E74" s="93">
        <f>1+$B$55*E73^0.25</f>
        <v>0.45950636178272697</v>
      </c>
      <c r="F74" s="93">
        <f>1+$B$55*F73^0.25</f>
        <v>0.32123971527514916</v>
      </c>
      <c r="G74" s="58"/>
      <c r="H74" s="58">
        <v>18</v>
      </c>
      <c r="I74" s="58">
        <f t="shared" si="50"/>
        <v>2.9999999999999997E-4</v>
      </c>
      <c r="J74" s="58">
        <f t="shared" si="50"/>
        <v>2.0999999999999999E-3</v>
      </c>
      <c r="K74" s="58">
        <f t="shared" si="50"/>
        <v>0</v>
      </c>
      <c r="L74" s="58">
        <f t="shared" si="50"/>
        <v>0</v>
      </c>
      <c r="M74" s="58">
        <f t="shared" si="50"/>
        <v>62.018799999999999</v>
      </c>
      <c r="N74" s="58">
        <f t="shared" si="50"/>
        <v>0</v>
      </c>
      <c r="O74" s="58">
        <f t="shared" si="50"/>
        <v>1.0197000000000001</v>
      </c>
      <c r="P74" s="58">
        <f t="shared" si="50"/>
        <v>17.933199999999999</v>
      </c>
      <c r="R74" s="58">
        <f>X$34</f>
        <v>5.0000000000000001E-4</v>
      </c>
      <c r="S74" s="58">
        <f t="shared" si="49"/>
        <v>2.3999999999999998E-3</v>
      </c>
      <c r="T74" s="58">
        <f t="shared" si="49"/>
        <v>0</v>
      </c>
      <c r="U74" s="58">
        <f t="shared" si="49"/>
        <v>0</v>
      </c>
      <c r="V74" s="58">
        <f t="shared" si="49"/>
        <v>65.708200000000005</v>
      </c>
      <c r="W74" s="58">
        <f t="shared" si="49"/>
        <v>0</v>
      </c>
      <c r="X74" s="58">
        <f t="shared" si="49"/>
        <v>1.0559000000000001</v>
      </c>
      <c r="Y74" s="58">
        <f t="shared" si="49"/>
        <v>18.079599999999999</v>
      </c>
      <c r="AA74" s="58">
        <f t="shared" si="13"/>
        <v>2.9999999999999997E-4</v>
      </c>
      <c r="AB74" s="58">
        <f t="shared" si="14"/>
        <v>2.9999999999999997E-4</v>
      </c>
      <c r="AC74" s="58">
        <f t="shared" si="51"/>
        <v>2.0971442750369724E-4</v>
      </c>
      <c r="AD74" s="58">
        <f t="shared" si="52"/>
        <v>1.7261591022604294E-4</v>
      </c>
      <c r="AE74" s="58">
        <f t="shared" si="53"/>
        <v>1.3785190853481808E-4</v>
      </c>
      <c r="AF74" s="58">
        <f t="shared" si="54"/>
        <v>9.6371914582544737E-5</v>
      </c>
      <c r="AG74" s="58">
        <f t="shared" si="15"/>
        <v>5.0000000000000001E-4</v>
      </c>
      <c r="AH74" s="58">
        <f t="shared" si="16"/>
        <v>5.0000000000000001E-4</v>
      </c>
      <c r="AI74" s="58">
        <f t="shared" si="55"/>
        <v>3.5166219149936995E-4</v>
      </c>
      <c r="AJ74" s="58">
        <f t="shared" si="56"/>
        <v>2.8769906720282234E-4</v>
      </c>
      <c r="AK74" s="58">
        <f t="shared" si="57"/>
        <v>2.3429241645159899E-4</v>
      </c>
      <c r="AL74" s="58">
        <f t="shared" si="58"/>
        <v>1.701265298982297E-4</v>
      </c>
      <c r="AM74" s="58">
        <f t="shared" si="17"/>
        <v>0</v>
      </c>
      <c r="AN74" s="58">
        <f t="shared" si="18"/>
        <v>0</v>
      </c>
      <c r="AO74" s="58">
        <f t="shared" si="59"/>
        <v>0</v>
      </c>
      <c r="AP74" s="58">
        <f t="shared" si="60"/>
        <v>0</v>
      </c>
      <c r="AQ74" s="58">
        <f t="shared" si="61"/>
        <v>0</v>
      </c>
      <c r="AR74" s="58">
        <f t="shared" si="62"/>
        <v>0</v>
      </c>
      <c r="AS74" s="58">
        <f t="shared" si="19"/>
        <v>0</v>
      </c>
      <c r="AT74" s="58">
        <f t="shared" si="20"/>
        <v>0</v>
      </c>
      <c r="AU74" s="58">
        <f t="shared" si="63"/>
        <v>0</v>
      </c>
      <c r="AV74" s="58">
        <f t="shared" si="64"/>
        <v>0</v>
      </c>
      <c r="AW74" s="58">
        <f t="shared" si="65"/>
        <v>0</v>
      </c>
      <c r="AX74" s="58">
        <f t="shared" si="66"/>
        <v>0</v>
      </c>
      <c r="AZ74" s="58">
        <v>23</v>
      </c>
      <c r="BA74" s="32">
        <f t="shared" si="21"/>
        <v>5.9999999999999995E-4</v>
      </c>
      <c r="BB74" s="32">
        <f t="shared" si="22"/>
        <v>0</v>
      </c>
      <c r="BC74" s="58">
        <f>1+$B$55*(IF('Male Inactive'!$O21&gt;=0, ((('Male Inactive'!$O21)/7)/60), 0))^0.25</f>
        <v>0.6881544179424437</v>
      </c>
      <c r="BD74" s="58">
        <f>1+$B$55*(IF('Male Barely'!$O21&gt;=0, ((('Male Barely'!$O21)/7)/60), 0))^0.25</f>
        <v>0.50953839964166248</v>
      </c>
      <c r="BE74" s="58">
        <f>1+$B$55*(IF('Male Somewhat'!$O21&gt;=0, ((('Male Somewhat'!$O21)/7)/60), 0))^0.25</f>
        <v>0.45276318546049865</v>
      </c>
      <c r="BF74" s="58">
        <f>1+$B$55*(IF('Male Active'!$O21&gt;=0, ((('Male Active'!$O21)/7)/60), 0))^0.25</f>
        <v>0.38817051447633466</v>
      </c>
      <c r="BG74" s="58">
        <f>1+$B$55*(IF('Male Highly'!$O21&gt;=0, ((('Male Highly'!$O21)/7)/60), 0))^0.25</f>
        <v>0.26494424282116857</v>
      </c>
      <c r="BH74" s="32">
        <f t="shared" si="23"/>
        <v>1.1999999999999999E-3</v>
      </c>
      <c r="BI74" s="32">
        <f t="shared" si="24"/>
        <v>0</v>
      </c>
      <c r="BJ74" s="58">
        <f>1+$B$55*(IF('Female Inactive'!$Q21&gt;=0, ((('Female Inactive'!$Q21)/7)/60), 0))^0.25</f>
        <v>0.84407029001028089</v>
      </c>
      <c r="BK74" s="58">
        <f>1+$B$55*(IF('Female Barely'!$Q21&gt;=0, ((('Female Barely'!$Q21)/7)/60), 0))^0.25</f>
        <v>0.63228358251027972</v>
      </c>
      <c r="BL74" s="58">
        <f>1+$B$55*(IF('Female Somewhat'!$Q21&gt;=0, ((('Female Somewhat'!$Q21)/7)/60), 0))^0.25</f>
        <v>0.52756301012848206</v>
      </c>
      <c r="BM74" s="58">
        <f>1+$B$55*(IF('Female Active'!$Q21&gt;=0, ((('Female Active'!$Q21)/7)/60), 0))^0.25</f>
        <v>0.46678608063945815</v>
      </c>
      <c r="BN74" s="58">
        <f>1+$B$55*(IF('Female Highly'!$Q21&gt;=0, ((('Female Highly'!$Q21)/7)/60), 0))^0.25</f>
        <v>0.35859432928682522</v>
      </c>
      <c r="BP74" s="136">
        <f t="shared" si="9"/>
        <v>23</v>
      </c>
      <c r="BQ74" s="136">
        <f t="shared" si="25"/>
        <v>5.9999999999999995E-4</v>
      </c>
      <c r="BR74" s="136">
        <f t="shared" si="26"/>
        <v>0</v>
      </c>
      <c r="BS74" s="58">
        <f t="shared" si="27"/>
        <v>1</v>
      </c>
      <c r="BT74" s="58">
        <f t="shared" si="28"/>
        <v>0.74044195075454644</v>
      </c>
      <c r="BU74" s="58">
        <f t="shared" si="29"/>
        <v>0.65793835461268102</v>
      </c>
      <c r="BV74" s="58">
        <f t="shared" si="30"/>
        <v>0.56407472560729921</v>
      </c>
      <c r="BW74" s="58">
        <f t="shared" si="31"/>
        <v>0.38500696342739771</v>
      </c>
      <c r="BX74" s="136">
        <f t="shared" si="32"/>
        <v>1.1999999999999999E-3</v>
      </c>
      <c r="BY74" s="136">
        <f t="shared" si="33"/>
        <v>0</v>
      </c>
      <c r="BZ74" s="58">
        <f t="shared" si="34"/>
        <v>1</v>
      </c>
      <c r="CA74" s="58">
        <f t="shared" si="35"/>
        <v>0.74908877849803057</v>
      </c>
      <c r="CB74" s="58">
        <f t="shared" si="36"/>
        <v>0.62502260341618743</v>
      </c>
      <c r="CC74" s="58">
        <f t="shared" si="37"/>
        <v>0.55301802013878798</v>
      </c>
      <c r="CD74" s="58">
        <f t="shared" si="38"/>
        <v>0.42483941625579252</v>
      </c>
    </row>
    <row r="75" spans="1:82">
      <c r="A75" s="58"/>
      <c r="B75" s="93"/>
      <c r="C75" s="93"/>
      <c r="D75" s="93"/>
      <c r="E75" s="93"/>
      <c r="F75" s="93"/>
      <c r="G75" s="58"/>
      <c r="H75" s="58">
        <v>19</v>
      </c>
      <c r="I75" s="58">
        <f t="shared" si="50"/>
        <v>2.9999999999999997E-4</v>
      </c>
      <c r="J75" s="58">
        <f t="shared" si="50"/>
        <v>2.0999999999999999E-3</v>
      </c>
      <c r="K75" s="58">
        <f t="shared" si="50"/>
        <v>0</v>
      </c>
      <c r="L75" s="58">
        <f t="shared" si="50"/>
        <v>0</v>
      </c>
      <c r="M75" s="58">
        <f t="shared" si="50"/>
        <v>62.018799999999999</v>
      </c>
      <c r="N75" s="58">
        <f t="shared" si="50"/>
        <v>0</v>
      </c>
      <c r="O75" s="58">
        <f t="shared" si="50"/>
        <v>1.0197000000000001</v>
      </c>
      <c r="P75" s="58">
        <f t="shared" si="50"/>
        <v>17.933199999999999</v>
      </c>
      <c r="R75" s="58">
        <f>X$34</f>
        <v>5.0000000000000001E-4</v>
      </c>
      <c r="S75" s="58">
        <f t="shared" si="49"/>
        <v>2.3999999999999998E-3</v>
      </c>
      <c r="T75" s="58">
        <f t="shared" si="49"/>
        <v>0</v>
      </c>
      <c r="U75" s="58">
        <f t="shared" si="49"/>
        <v>0</v>
      </c>
      <c r="V75" s="58">
        <f t="shared" si="49"/>
        <v>65.708200000000005</v>
      </c>
      <c r="W75" s="58">
        <f t="shared" si="49"/>
        <v>0</v>
      </c>
      <c r="X75" s="58">
        <f t="shared" si="49"/>
        <v>1.0559000000000001</v>
      </c>
      <c r="Y75" s="58">
        <f t="shared" si="49"/>
        <v>18.079599999999999</v>
      </c>
      <c r="AA75" s="58">
        <f t="shared" si="13"/>
        <v>2.9999999999999997E-4</v>
      </c>
      <c r="AB75" s="58">
        <f t="shared" si="14"/>
        <v>2.9999999999999997E-4</v>
      </c>
      <c r="AC75" s="58">
        <f t="shared" si="51"/>
        <v>2.0971442750369724E-4</v>
      </c>
      <c r="AD75" s="58">
        <f t="shared" si="52"/>
        <v>1.7261591022604294E-4</v>
      </c>
      <c r="AE75" s="58">
        <f t="shared" si="53"/>
        <v>1.3785190853481808E-4</v>
      </c>
      <c r="AF75" s="58">
        <f t="shared" si="54"/>
        <v>9.6371914582544737E-5</v>
      </c>
      <c r="AG75" s="58">
        <f t="shared" si="15"/>
        <v>5.0000000000000001E-4</v>
      </c>
      <c r="AH75" s="58">
        <f t="shared" si="16"/>
        <v>5.0000000000000001E-4</v>
      </c>
      <c r="AI75" s="58">
        <f t="shared" si="55"/>
        <v>3.5166219149936995E-4</v>
      </c>
      <c r="AJ75" s="58">
        <f t="shared" si="56"/>
        <v>2.8769906720282234E-4</v>
      </c>
      <c r="AK75" s="58">
        <f t="shared" si="57"/>
        <v>2.3429241645159899E-4</v>
      </c>
      <c r="AL75" s="58">
        <f t="shared" si="58"/>
        <v>1.701265298982297E-4</v>
      </c>
      <c r="AM75" s="58">
        <f t="shared" si="17"/>
        <v>0</v>
      </c>
      <c r="AN75" s="58">
        <f t="shared" si="18"/>
        <v>0</v>
      </c>
      <c r="AO75" s="58">
        <f t="shared" si="59"/>
        <v>0</v>
      </c>
      <c r="AP75" s="58">
        <f t="shared" si="60"/>
        <v>0</v>
      </c>
      <c r="AQ75" s="58">
        <f t="shared" si="61"/>
        <v>0</v>
      </c>
      <c r="AR75" s="58">
        <f t="shared" si="62"/>
        <v>0</v>
      </c>
      <c r="AS75" s="58">
        <f t="shared" si="19"/>
        <v>0</v>
      </c>
      <c r="AT75" s="58">
        <f t="shared" si="20"/>
        <v>0</v>
      </c>
      <c r="AU75" s="58">
        <f t="shared" si="63"/>
        <v>0</v>
      </c>
      <c r="AV75" s="58">
        <f t="shared" si="64"/>
        <v>0</v>
      </c>
      <c r="AW75" s="58">
        <f t="shared" si="65"/>
        <v>0</v>
      </c>
      <c r="AX75" s="58">
        <f t="shared" si="66"/>
        <v>0</v>
      </c>
      <c r="AZ75" s="58">
        <v>24</v>
      </c>
      <c r="BA75" s="32">
        <f t="shared" si="21"/>
        <v>5.9999999999999995E-4</v>
      </c>
      <c r="BB75" s="32">
        <f t="shared" si="22"/>
        <v>0</v>
      </c>
      <c r="BC75" s="58">
        <f>1+$B$55*(IF('Male Inactive'!$O22&gt;=0, ((('Male Inactive'!$O22)/7)/60), 0))^0.25</f>
        <v>0.68777733876207225</v>
      </c>
      <c r="BD75" s="58">
        <f>1+$B$55*(IF('Male Barely'!$O22&gt;=0, ((('Male Barely'!$O22)/7)/60), 0))^0.25</f>
        <v>0.50529596670084165</v>
      </c>
      <c r="BE75" s="58">
        <f>1+$B$55*(IF('Male Somewhat'!$O22&gt;=0, ((('Male Somewhat'!$O22)/7)/60), 0))^0.25</f>
        <v>0.44757924964040652</v>
      </c>
      <c r="BF75" s="58">
        <f>1+$B$55*(IF('Male Active'!$O22&gt;=0, ((('Male Active'!$O22)/7)/60), 0))^0.25</f>
        <v>0.3829153274805992</v>
      </c>
      <c r="BG75" s="58">
        <f>1+$B$55*(IF('Male Highly'!$O22&gt;=0, ((('Male Highly'!$O22)/7)/60), 0))^0.25</f>
        <v>0.26037766593312572</v>
      </c>
      <c r="BH75" s="32">
        <f t="shared" si="23"/>
        <v>1.1999999999999999E-3</v>
      </c>
      <c r="BI75" s="32">
        <f t="shared" si="24"/>
        <v>0</v>
      </c>
      <c r="BJ75" s="58">
        <f>1+$B$55*(IF('Female Inactive'!$Q22&gt;=0, ((('Female Inactive'!$Q22)/7)/60), 0))^0.25</f>
        <v>0.84567755942580258</v>
      </c>
      <c r="BK75" s="58">
        <f>1+$B$55*(IF('Female Barely'!$Q22&gt;=0, ((('Female Barely'!$Q22)/7)/60), 0))^0.25</f>
        <v>0.6281027151225308</v>
      </c>
      <c r="BL75" s="58">
        <f>1+$B$55*(IF('Female Somewhat'!$Q22&gt;=0, ((('Female Somewhat'!$Q22)/7)/60), 0))^0.25</f>
        <v>0.52284616951972773</v>
      </c>
      <c r="BM75" s="58">
        <f>1+$B$55*(IF('Female Active'!$Q22&gt;=0, ((('Female Active'!$Q22)/7)/60), 0))^0.25</f>
        <v>0.46191798687730046</v>
      </c>
      <c r="BN75" s="58">
        <f>1+$B$55*(IF('Female Highly'!$Q22&gt;=0, ((('Female Highly'!$Q22)/7)/60), 0))^0.25</f>
        <v>0.35398742161473551</v>
      </c>
      <c r="BP75" s="136">
        <f t="shared" si="9"/>
        <v>24</v>
      </c>
      <c r="BQ75" s="136">
        <f t="shared" si="25"/>
        <v>5.9999999999999995E-4</v>
      </c>
      <c r="BR75" s="136">
        <f t="shared" si="26"/>
        <v>0</v>
      </c>
      <c r="BS75" s="58">
        <f t="shared" si="27"/>
        <v>1</v>
      </c>
      <c r="BT75" s="58">
        <f t="shared" si="28"/>
        <v>0.73467958047341586</v>
      </c>
      <c r="BU75" s="58">
        <f t="shared" si="29"/>
        <v>0.65076184459058029</v>
      </c>
      <c r="BV75" s="58">
        <f t="shared" si="30"/>
        <v>0.55674315785077622</v>
      </c>
      <c r="BW75" s="58">
        <f t="shared" si="31"/>
        <v>0.37857843121405899</v>
      </c>
      <c r="BX75" s="136">
        <f t="shared" si="32"/>
        <v>1.1999999999999999E-3</v>
      </c>
      <c r="BY75" s="136">
        <f t="shared" si="33"/>
        <v>0</v>
      </c>
      <c r="BZ75" s="58">
        <f t="shared" si="34"/>
        <v>1</v>
      </c>
      <c r="CA75" s="58">
        <f t="shared" si="35"/>
        <v>0.7427212749372224</v>
      </c>
      <c r="CB75" s="58">
        <f t="shared" si="36"/>
        <v>0.61825711666598959</v>
      </c>
      <c r="CC75" s="58">
        <f t="shared" si="37"/>
        <v>0.54621052873973996</v>
      </c>
      <c r="CD75" s="58">
        <f t="shared" si="38"/>
        <v>0.41858438558436573</v>
      </c>
    </row>
    <row r="76" spans="1:82">
      <c r="A76" s="58" t="s">
        <v>59</v>
      </c>
      <c r="B76" s="93"/>
      <c r="C76" s="93"/>
      <c r="D76" s="93"/>
      <c r="E76" s="93"/>
      <c r="F76" s="93"/>
      <c r="G76" s="58"/>
      <c r="H76" s="58">
        <v>20</v>
      </c>
      <c r="I76" s="58">
        <f>J$35</f>
        <v>5.9999999999999995E-4</v>
      </c>
      <c r="J76" s="58">
        <f t="shared" ref="J76:P76" si="67">K$35</f>
        <v>4.4000000000000003E-3</v>
      </c>
      <c r="K76" s="58">
        <f t="shared" si="67"/>
        <v>0</v>
      </c>
      <c r="L76" s="58">
        <f t="shared" si="67"/>
        <v>0</v>
      </c>
      <c r="M76" s="58">
        <f t="shared" si="67"/>
        <v>57.3996</v>
      </c>
      <c r="N76" s="58">
        <f t="shared" si="67"/>
        <v>0</v>
      </c>
      <c r="O76" s="58">
        <f t="shared" si="67"/>
        <v>1.0123</v>
      </c>
      <c r="P76" s="58">
        <f t="shared" si="67"/>
        <v>22.673999999999999</v>
      </c>
      <c r="R76" s="58">
        <f>X$35</f>
        <v>1.1999999999999999E-3</v>
      </c>
      <c r="S76" s="58">
        <f t="shared" ref="S76:Y80" si="68">Y$35</f>
        <v>6.8999999999999999E-3</v>
      </c>
      <c r="T76" s="58">
        <f t="shared" si="68"/>
        <v>0</v>
      </c>
      <c r="U76" s="58">
        <f t="shared" si="68"/>
        <v>0</v>
      </c>
      <c r="V76" s="58">
        <f t="shared" si="68"/>
        <v>61.148800000000001</v>
      </c>
      <c r="W76" s="58">
        <f t="shared" si="68"/>
        <v>0</v>
      </c>
      <c r="X76" s="58">
        <f t="shared" si="68"/>
        <v>1.0305</v>
      </c>
      <c r="Y76" s="58">
        <f t="shared" si="68"/>
        <v>22.685199999999998</v>
      </c>
      <c r="AA76" s="58">
        <f t="shared" si="13"/>
        <v>5.9999999999999995E-4</v>
      </c>
      <c r="AB76" s="58">
        <f t="shared" si="14"/>
        <v>5.9999999999999995E-4</v>
      </c>
      <c r="AC76" s="58">
        <f t="shared" si="51"/>
        <v>4.1942885500739448E-4</v>
      </c>
      <c r="AD76" s="58">
        <f t="shared" si="52"/>
        <v>3.4523182045208587E-4</v>
      </c>
      <c r="AE76" s="58">
        <f t="shared" si="53"/>
        <v>2.7570381706963615E-4</v>
      </c>
      <c r="AF76" s="58">
        <f t="shared" si="54"/>
        <v>1.9274382916508947E-4</v>
      </c>
      <c r="AG76" s="58">
        <f t="shared" si="15"/>
        <v>1.1999999999999999E-3</v>
      </c>
      <c r="AH76" s="58">
        <f t="shared" si="16"/>
        <v>1.1999999999999999E-3</v>
      </c>
      <c r="AI76" s="58">
        <f t="shared" si="55"/>
        <v>8.4398925959848785E-4</v>
      </c>
      <c r="AJ76" s="58">
        <f t="shared" si="56"/>
        <v>6.9047776128677353E-4</v>
      </c>
      <c r="AK76" s="58">
        <f t="shared" si="57"/>
        <v>5.623017994838375E-4</v>
      </c>
      <c r="AL76" s="58">
        <f t="shared" si="58"/>
        <v>4.0830367175575123E-4</v>
      </c>
      <c r="AM76" s="58">
        <f t="shared" si="17"/>
        <v>0</v>
      </c>
      <c r="AN76" s="58">
        <f t="shared" si="18"/>
        <v>0</v>
      </c>
      <c r="AO76" s="58">
        <f t="shared" si="59"/>
        <v>0</v>
      </c>
      <c r="AP76" s="58">
        <f t="shared" si="60"/>
        <v>0</v>
      </c>
      <c r="AQ76" s="58">
        <f t="shared" si="61"/>
        <v>0</v>
      </c>
      <c r="AR76" s="58">
        <f t="shared" si="62"/>
        <v>0</v>
      </c>
      <c r="AS76" s="58">
        <f t="shared" si="19"/>
        <v>0</v>
      </c>
      <c r="AT76" s="58">
        <f t="shared" si="20"/>
        <v>0</v>
      </c>
      <c r="AU76" s="58">
        <f t="shared" si="63"/>
        <v>0</v>
      </c>
      <c r="AV76" s="58">
        <f t="shared" si="64"/>
        <v>0</v>
      </c>
      <c r="AW76" s="58">
        <f t="shared" si="65"/>
        <v>0</v>
      </c>
      <c r="AX76" s="58">
        <f t="shared" si="66"/>
        <v>0</v>
      </c>
      <c r="AZ76" s="58">
        <v>25</v>
      </c>
      <c r="BA76" s="32">
        <f t="shared" si="21"/>
        <v>8.9999999999999998E-4</v>
      </c>
      <c r="BB76" s="32">
        <f t="shared" si="22"/>
        <v>0</v>
      </c>
      <c r="BC76" s="58">
        <f>1+$B$55*(IF('Male Inactive'!$O23&gt;=0, ((('Male Inactive'!$O23)/7)/60), 0))^0.25</f>
        <v>0.68772128115000397</v>
      </c>
      <c r="BD76" s="58">
        <f>1+$B$55*(IF('Male Barely'!$O23&gt;=0, ((('Male Barely'!$O23)/7)/60), 0))^0.25</f>
        <v>0.50140428336568532</v>
      </c>
      <c r="BE76" s="58">
        <f>1+$B$55*(IF('Male Somewhat'!$O23&gt;=0, ((('Male Somewhat'!$O23)/7)/60), 0))^0.25</f>
        <v>0.44269679012793051</v>
      </c>
      <c r="BF76" s="58">
        <f>1+$B$55*(IF('Male Active'!$O23&gt;=0, ((('Male Active'!$O23)/7)/60), 0))^0.25</f>
        <v>0.37799170293115636</v>
      </c>
      <c r="BG76" s="58">
        <f>1+$B$55*(IF('Male Highly'!$O23&gt;=0, ((('Male Highly'!$O23)/7)/60), 0))^0.25</f>
        <v>0.25621920879218418</v>
      </c>
      <c r="BH76" s="32">
        <f t="shared" si="23"/>
        <v>1.6000000000000001E-3</v>
      </c>
      <c r="BI76" s="32">
        <f t="shared" si="24"/>
        <v>0</v>
      </c>
      <c r="BJ76" s="58">
        <f>1+$B$55*(IF('Female Inactive'!$Q23&gt;=0, ((('Female Inactive'!$Q23)/7)/60), 0))^0.25</f>
        <v>0.84666670003890654</v>
      </c>
      <c r="BK76" s="58">
        <f>1+$B$55*(IF('Female Barely'!$Q23&gt;=0, ((('Female Barely'!$Q23)/7)/60), 0))^0.25</f>
        <v>0.62386689323880251</v>
      </c>
      <c r="BL76" s="58">
        <f>1+$B$55*(IF('Female Somewhat'!$Q23&gt;=0, ((('Female Somewhat'!$Q23)/7)/60), 0))^0.25</f>
        <v>0.51823172371041859</v>
      </c>
      <c r="BM76" s="58">
        <f>1+$B$55*(IF('Female Active'!$Q23&gt;=0, ((('Female Active'!$Q23)/7)/60), 0))^0.25</f>
        <v>0.45713696348905031</v>
      </c>
      <c r="BN76" s="58">
        <f>1+$B$55*(IF('Female Highly'!$Q23&gt;=0, ((('Female Highly'!$Q23)/7)/60), 0))^0.25</f>
        <v>0.34952569709182846</v>
      </c>
      <c r="BP76" s="136">
        <f t="shared" si="9"/>
        <v>25</v>
      </c>
      <c r="BQ76" s="136">
        <f t="shared" si="25"/>
        <v>8.9999999999999998E-4</v>
      </c>
      <c r="BR76" s="136">
        <f t="shared" si="26"/>
        <v>0</v>
      </c>
      <c r="BS76" s="58">
        <f t="shared" si="27"/>
        <v>1</v>
      </c>
      <c r="BT76" s="58">
        <f t="shared" si="28"/>
        <v>0.72908065681381806</v>
      </c>
      <c r="BU76" s="58">
        <f t="shared" si="29"/>
        <v>0.64371541533170995</v>
      </c>
      <c r="BV76" s="58">
        <f t="shared" si="30"/>
        <v>0.5496292077788848</v>
      </c>
      <c r="BW76" s="58">
        <f t="shared" si="31"/>
        <v>0.37256257122614522</v>
      </c>
      <c r="BX76" s="136">
        <f t="shared" si="32"/>
        <v>1.6000000000000001E-3</v>
      </c>
      <c r="BY76" s="136">
        <f t="shared" si="33"/>
        <v>0</v>
      </c>
      <c r="BZ76" s="58">
        <f t="shared" si="34"/>
        <v>1</v>
      </c>
      <c r="CA76" s="58">
        <f t="shared" si="35"/>
        <v>0.73685063226194469</v>
      </c>
      <c r="CB76" s="58">
        <f t="shared" si="36"/>
        <v>0.61208468891785217</v>
      </c>
      <c r="CC76" s="58">
        <f t="shared" si="37"/>
        <v>0.53992552614629075</v>
      </c>
      <c r="CD76" s="58">
        <f t="shared" si="38"/>
        <v>0.41282561021446434</v>
      </c>
    </row>
    <row r="77" spans="1:82">
      <c r="A77" s="109" t="s">
        <v>395</v>
      </c>
      <c r="B77" s="58" t="str">
        <f>B72</f>
        <v>Sedentary</v>
      </c>
      <c r="C77" s="58" t="str">
        <f>C72</f>
        <v>Barely</v>
      </c>
      <c r="D77" s="58" t="str">
        <f>D72</f>
        <v>Somewhat</v>
      </c>
      <c r="E77" s="58" t="str">
        <f>E72</f>
        <v>Active</v>
      </c>
      <c r="F77" s="58" t="str">
        <f>F72</f>
        <v>Highly</v>
      </c>
      <c r="G77" s="58"/>
      <c r="H77" s="58">
        <v>21</v>
      </c>
      <c r="I77" s="58">
        <f t="shared" ref="I77:P80" si="69">J$35</f>
        <v>5.9999999999999995E-4</v>
      </c>
      <c r="J77" s="58">
        <f t="shared" si="69"/>
        <v>4.4000000000000003E-3</v>
      </c>
      <c r="K77" s="58">
        <f t="shared" si="69"/>
        <v>0</v>
      </c>
      <c r="L77" s="58">
        <f t="shared" si="69"/>
        <v>0</v>
      </c>
      <c r="M77" s="58">
        <f t="shared" si="69"/>
        <v>57.3996</v>
      </c>
      <c r="N77" s="58">
        <f t="shared" si="69"/>
        <v>0</v>
      </c>
      <c r="O77" s="58">
        <f t="shared" si="69"/>
        <v>1.0123</v>
      </c>
      <c r="P77" s="58">
        <f t="shared" si="69"/>
        <v>22.673999999999999</v>
      </c>
      <c r="R77" s="58">
        <f>X$35</f>
        <v>1.1999999999999999E-3</v>
      </c>
      <c r="S77" s="58">
        <f t="shared" si="68"/>
        <v>6.8999999999999999E-3</v>
      </c>
      <c r="T77" s="58">
        <f t="shared" si="68"/>
        <v>0</v>
      </c>
      <c r="U77" s="58">
        <f t="shared" si="68"/>
        <v>0</v>
      </c>
      <c r="V77" s="58">
        <f t="shared" si="68"/>
        <v>61.148800000000001</v>
      </c>
      <c r="W77" s="58">
        <f t="shared" si="68"/>
        <v>0</v>
      </c>
      <c r="X77" s="58">
        <f t="shared" si="68"/>
        <v>1.0305</v>
      </c>
      <c r="Y77" s="58">
        <f t="shared" si="68"/>
        <v>22.685199999999998</v>
      </c>
      <c r="AA77" s="58">
        <f t="shared" si="13"/>
        <v>5.9999999999999995E-4</v>
      </c>
      <c r="AB77" s="58">
        <f t="shared" si="14"/>
        <v>5.9999999999999995E-4</v>
      </c>
      <c r="AC77" s="58">
        <f t="shared" si="51"/>
        <v>4.1942885500739448E-4</v>
      </c>
      <c r="AD77" s="58">
        <f t="shared" si="52"/>
        <v>3.4523182045208587E-4</v>
      </c>
      <c r="AE77" s="58">
        <f t="shared" si="53"/>
        <v>2.7570381706963615E-4</v>
      </c>
      <c r="AF77" s="58">
        <f t="shared" si="54"/>
        <v>1.9274382916508947E-4</v>
      </c>
      <c r="AG77" s="58">
        <f t="shared" si="15"/>
        <v>1.1999999999999999E-3</v>
      </c>
      <c r="AH77" s="58">
        <f t="shared" si="16"/>
        <v>1.1999999999999999E-3</v>
      </c>
      <c r="AI77" s="58">
        <f t="shared" si="55"/>
        <v>8.4398925959848785E-4</v>
      </c>
      <c r="AJ77" s="58">
        <f t="shared" si="56"/>
        <v>6.9047776128677353E-4</v>
      </c>
      <c r="AK77" s="58">
        <f t="shared" si="57"/>
        <v>5.623017994838375E-4</v>
      </c>
      <c r="AL77" s="58">
        <f t="shared" si="58"/>
        <v>4.0830367175575123E-4</v>
      </c>
      <c r="AM77" s="58">
        <f t="shared" si="17"/>
        <v>0</v>
      </c>
      <c r="AN77" s="58">
        <f t="shared" si="18"/>
        <v>0</v>
      </c>
      <c r="AO77" s="58">
        <f t="shared" si="59"/>
        <v>0</v>
      </c>
      <c r="AP77" s="58">
        <f t="shared" si="60"/>
        <v>0</v>
      </c>
      <c r="AQ77" s="58">
        <f t="shared" si="61"/>
        <v>0</v>
      </c>
      <c r="AR77" s="58">
        <f t="shared" si="62"/>
        <v>0</v>
      </c>
      <c r="AS77" s="58">
        <f t="shared" si="19"/>
        <v>0</v>
      </c>
      <c r="AT77" s="58">
        <f t="shared" si="20"/>
        <v>0</v>
      </c>
      <c r="AU77" s="58">
        <f t="shared" si="63"/>
        <v>0</v>
      </c>
      <c r="AV77" s="58">
        <f t="shared" si="64"/>
        <v>0</v>
      </c>
      <c r="AW77" s="58">
        <f t="shared" si="65"/>
        <v>0</v>
      </c>
      <c r="AX77" s="58">
        <f t="shared" si="66"/>
        <v>0</v>
      </c>
      <c r="AZ77" s="58">
        <v>26</v>
      </c>
      <c r="BA77" s="32">
        <f t="shared" si="21"/>
        <v>8.9999999999999998E-4</v>
      </c>
      <c r="BB77" s="32">
        <f t="shared" si="22"/>
        <v>0</v>
      </c>
      <c r="BC77" s="58">
        <f>1+$B$55*(IF('Male Inactive'!$O24&gt;=0, ((('Male Inactive'!$O24)/7)/60), 0))^0.25</f>
        <v>0.6879699977989634</v>
      </c>
      <c r="BD77" s="58">
        <f>1+$B$55*(IF('Male Barely'!$O24&gt;=0, ((('Male Barely'!$O24)/7)/60), 0))^0.25</f>
        <v>0.49784442896540282</v>
      </c>
      <c r="BE77" s="58">
        <f>1+$B$55*(IF('Male Somewhat'!$O24&gt;=0, ((('Male Somewhat'!$O24)/7)/60), 0))^0.25</f>
        <v>0.43810721127713592</v>
      </c>
      <c r="BF77" s="58">
        <f>1+$B$55*(IF('Male Active'!$O24&gt;=0, ((('Male Active'!$O24)/7)/60), 0))^0.25</f>
        <v>0.37338734920540795</v>
      </c>
      <c r="BG77" s="58">
        <f>1+$B$55*(IF('Male Highly'!$O24&gt;=0, ((('Male Highly'!$O24)/7)/60), 0))^0.25</f>
        <v>0.25244540455827646</v>
      </c>
      <c r="BH77" s="32">
        <f t="shared" si="23"/>
        <v>1.6000000000000001E-3</v>
      </c>
      <c r="BI77" s="32">
        <f t="shared" si="24"/>
        <v>0</v>
      </c>
      <c r="BJ77" s="58">
        <f>1+$B$55*(IF('Female Inactive'!$Q24&gt;=0, ((('Female Inactive'!$Q24)/7)/60), 0))^0.25</f>
        <v>0.84704648960343898</v>
      </c>
      <c r="BK77" s="58">
        <f>1+$B$55*(IF('Female Barely'!$Q24&gt;=0, ((('Female Barely'!$Q24)/7)/60), 0))^0.25</f>
        <v>0.61961500850930973</v>
      </c>
      <c r="BL77" s="58">
        <f>1+$B$55*(IF('Female Somewhat'!$Q24&gt;=0, ((('Female Somewhat'!$Q24)/7)/60), 0))^0.25</f>
        <v>0.51373577908902135</v>
      </c>
      <c r="BM77" s="58">
        <f>1+$B$55*(IF('Female Active'!$Q24&gt;=0, ((('Female Active'!$Q24)/7)/60), 0))^0.25</f>
        <v>0.45246113620789519</v>
      </c>
      <c r="BN77" s="58">
        <f>1+$B$55*(IF('Female Highly'!$Q24&gt;=0, ((('Female Highly'!$Q24)/7)/60), 0))^0.25</f>
        <v>0.34521630624085309</v>
      </c>
      <c r="BP77" s="136">
        <f t="shared" si="9"/>
        <v>26</v>
      </c>
      <c r="BQ77" s="136">
        <f t="shared" si="25"/>
        <v>8.9999999999999998E-4</v>
      </c>
      <c r="BR77" s="136">
        <f t="shared" si="26"/>
        <v>0</v>
      </c>
      <c r="BS77" s="58">
        <f t="shared" si="27"/>
        <v>1</v>
      </c>
      <c r="BT77" s="58">
        <f t="shared" si="28"/>
        <v>0.72364264511267462</v>
      </c>
      <c r="BU77" s="58">
        <f t="shared" si="29"/>
        <v>0.63681150730232616</v>
      </c>
      <c r="BV77" s="58">
        <f t="shared" si="30"/>
        <v>0.5427378379871125</v>
      </c>
      <c r="BW77" s="58">
        <f t="shared" si="31"/>
        <v>0.36694246168572797</v>
      </c>
      <c r="BX77" s="136">
        <f t="shared" si="32"/>
        <v>1.6000000000000001E-3</v>
      </c>
      <c r="BY77" s="136">
        <f t="shared" si="33"/>
        <v>0</v>
      </c>
      <c r="BZ77" s="58">
        <f t="shared" si="34"/>
        <v>1</v>
      </c>
      <c r="CA77" s="58">
        <f t="shared" si="35"/>
        <v>0.73150059189713934</v>
      </c>
      <c r="CB77" s="58">
        <f t="shared" si="36"/>
        <v>0.6065024593036642</v>
      </c>
      <c r="CC77" s="58">
        <f t="shared" si="37"/>
        <v>0.53416328591329565</v>
      </c>
      <c r="CD77" s="58">
        <f t="shared" si="38"/>
        <v>0.40755296253275625</v>
      </c>
    </row>
    <row r="78" spans="1:82">
      <c r="A78" s="58" t="s">
        <v>399</v>
      </c>
      <c r="B78" s="5">
        <f>C100</f>
        <v>0</v>
      </c>
      <c r="C78" s="5">
        <f>(D101/7)/60</f>
        <v>0.90490285714285712</v>
      </c>
      <c r="D78" s="5">
        <f>(D102/7)/60</f>
        <v>3.260507142857143</v>
      </c>
      <c r="E78" s="5">
        <f>(D103/7)/60</f>
        <v>8.2207071428571439</v>
      </c>
      <c r="F78" s="5">
        <f>(D103/7)/60</f>
        <v>8.2207071428571439</v>
      </c>
      <c r="G78" s="58"/>
      <c r="H78" s="58">
        <v>22</v>
      </c>
      <c r="I78" s="58">
        <f t="shared" si="69"/>
        <v>5.9999999999999995E-4</v>
      </c>
      <c r="J78" s="58">
        <f t="shared" si="69"/>
        <v>4.4000000000000003E-3</v>
      </c>
      <c r="K78" s="58">
        <f t="shared" si="69"/>
        <v>0</v>
      </c>
      <c r="L78" s="58">
        <f t="shared" si="69"/>
        <v>0</v>
      </c>
      <c r="M78" s="58">
        <f t="shared" si="69"/>
        <v>57.3996</v>
      </c>
      <c r="N78" s="58">
        <f t="shared" si="69"/>
        <v>0</v>
      </c>
      <c r="O78" s="58">
        <f t="shared" si="69"/>
        <v>1.0123</v>
      </c>
      <c r="P78" s="58">
        <f t="shared" si="69"/>
        <v>22.673999999999999</v>
      </c>
      <c r="R78" s="58">
        <f>X$35</f>
        <v>1.1999999999999999E-3</v>
      </c>
      <c r="S78" s="58">
        <f t="shared" si="68"/>
        <v>6.8999999999999999E-3</v>
      </c>
      <c r="T78" s="58">
        <f t="shared" si="68"/>
        <v>0</v>
      </c>
      <c r="U78" s="58">
        <f t="shared" si="68"/>
        <v>0</v>
      </c>
      <c r="V78" s="58">
        <f t="shared" si="68"/>
        <v>61.148800000000001</v>
      </c>
      <c r="W78" s="58">
        <f t="shared" si="68"/>
        <v>0</v>
      </c>
      <c r="X78" s="58">
        <f t="shared" si="68"/>
        <v>1.0305</v>
      </c>
      <c r="Y78" s="58">
        <f t="shared" si="68"/>
        <v>22.685199999999998</v>
      </c>
      <c r="AA78" s="58">
        <f t="shared" si="13"/>
        <v>5.9999999999999995E-4</v>
      </c>
      <c r="AB78" s="58">
        <f t="shared" si="14"/>
        <v>5.9999999999999995E-4</v>
      </c>
      <c r="AC78" s="58">
        <f t="shared" si="51"/>
        <v>4.1942885500739448E-4</v>
      </c>
      <c r="AD78" s="58">
        <f t="shared" si="52"/>
        <v>3.4523182045208587E-4</v>
      </c>
      <c r="AE78" s="58">
        <f t="shared" si="53"/>
        <v>2.7570381706963615E-4</v>
      </c>
      <c r="AF78" s="58">
        <f t="shared" si="54"/>
        <v>1.9274382916508947E-4</v>
      </c>
      <c r="AG78" s="58">
        <f t="shared" si="15"/>
        <v>1.1999999999999999E-3</v>
      </c>
      <c r="AH78" s="58">
        <f t="shared" si="16"/>
        <v>1.1999999999999999E-3</v>
      </c>
      <c r="AI78" s="58">
        <f t="shared" si="55"/>
        <v>8.4398925959848785E-4</v>
      </c>
      <c r="AJ78" s="58">
        <f t="shared" si="56"/>
        <v>6.9047776128677353E-4</v>
      </c>
      <c r="AK78" s="58">
        <f t="shared" si="57"/>
        <v>5.623017994838375E-4</v>
      </c>
      <c r="AL78" s="58">
        <f t="shared" si="58"/>
        <v>4.0830367175575123E-4</v>
      </c>
      <c r="AM78" s="58">
        <f t="shared" si="17"/>
        <v>0</v>
      </c>
      <c r="AN78" s="58">
        <f t="shared" si="18"/>
        <v>0</v>
      </c>
      <c r="AO78" s="58">
        <f t="shared" si="59"/>
        <v>0</v>
      </c>
      <c r="AP78" s="58">
        <f t="shared" si="60"/>
        <v>0</v>
      </c>
      <c r="AQ78" s="58">
        <f t="shared" si="61"/>
        <v>0</v>
      </c>
      <c r="AR78" s="58">
        <f t="shared" si="62"/>
        <v>0</v>
      </c>
      <c r="AS78" s="58">
        <f t="shared" si="19"/>
        <v>0</v>
      </c>
      <c r="AT78" s="58">
        <f t="shared" si="20"/>
        <v>0</v>
      </c>
      <c r="AU78" s="58">
        <f t="shared" si="63"/>
        <v>0</v>
      </c>
      <c r="AV78" s="58">
        <f t="shared" si="64"/>
        <v>0</v>
      </c>
      <c r="AW78" s="58">
        <f t="shared" si="65"/>
        <v>0</v>
      </c>
      <c r="AX78" s="58">
        <f t="shared" si="66"/>
        <v>0</v>
      </c>
      <c r="AZ78" s="58">
        <v>27</v>
      </c>
      <c r="BA78" s="32">
        <f t="shared" si="21"/>
        <v>8.9999999999999998E-4</v>
      </c>
      <c r="BB78" s="32">
        <f t="shared" si="22"/>
        <v>0</v>
      </c>
      <c r="BC78" s="58">
        <f>1+$B$55*(IF('Male Inactive'!$O25&gt;=0, ((('Male Inactive'!$O25)/7)/60), 0))^0.25</f>
        <v>0.68850987554875165</v>
      </c>
      <c r="BD78" s="58">
        <f>1+$B$55*(IF('Male Barely'!$O25&gt;=0, ((('Male Barely'!$O25)/7)/60), 0))^0.25</f>
        <v>0.49460038495913916</v>
      </c>
      <c r="BE78" s="58">
        <f>1+$B$55*(IF('Male Somewhat'!$O25&gt;=0, ((('Male Somewhat'!$O25)/7)/60), 0))^0.25</f>
        <v>0.43380336287503729</v>
      </c>
      <c r="BF78" s="58">
        <f>1+$B$55*(IF('Male Active'!$O25&gt;=0, ((('Male Active'!$O25)/7)/60), 0))^0.25</f>
        <v>0.36909183457779304</v>
      </c>
      <c r="BG78" s="58">
        <f>1+$B$55*(IF('Male Highly'!$O25&gt;=0, ((('Male Highly'!$O25)/7)/60), 0))^0.25</f>
        <v>0.2490356036513417</v>
      </c>
      <c r="BH78" s="32">
        <f t="shared" si="23"/>
        <v>1.6000000000000001E-3</v>
      </c>
      <c r="BI78" s="32">
        <f t="shared" si="24"/>
        <v>0</v>
      </c>
      <c r="BJ78" s="58">
        <f>1+$B$55*(IF('Female Inactive'!$Q25&gt;=0, ((('Female Inactive'!$Q25)/7)/60), 0))^0.25</f>
        <v>0.84684864004546556</v>
      </c>
      <c r="BK78" s="58">
        <f>1+$B$55*(IF('Female Barely'!$Q25&gt;=0, ((('Female Barely'!$Q25)/7)/60), 0))^0.25</f>
        <v>0.61538114613127903</v>
      </c>
      <c r="BL78" s="58">
        <f>1+$B$55*(IF('Female Somewhat'!$Q25&gt;=0, ((('Female Somewhat'!$Q25)/7)/60), 0))^0.25</f>
        <v>0.50937262397675043</v>
      </c>
      <c r="BM78" s="58">
        <f>1+$B$55*(IF('Female Active'!$Q25&gt;=0, ((('Female Active'!$Q25)/7)/60), 0))^0.25</f>
        <v>0.44790675170785244</v>
      </c>
      <c r="BN78" s="58">
        <f>1+$B$55*(IF('Female Highly'!$Q25&gt;=0, ((('Female Highly'!$Q25)/7)/60), 0))^0.25</f>
        <v>0.34106592055191498</v>
      </c>
      <c r="BP78" s="136">
        <f t="shared" si="9"/>
        <v>27</v>
      </c>
      <c r="BQ78" s="136">
        <f t="shared" si="25"/>
        <v>8.9999999999999998E-4</v>
      </c>
      <c r="BR78" s="136">
        <f t="shared" si="26"/>
        <v>0</v>
      </c>
      <c r="BS78" s="58">
        <f t="shared" si="27"/>
        <v>1</v>
      </c>
      <c r="BT78" s="58">
        <f t="shared" si="28"/>
        <v>0.71836353046488399</v>
      </c>
      <c r="BU78" s="58">
        <f t="shared" si="29"/>
        <v>0.63006120649945674</v>
      </c>
      <c r="BV78" s="58">
        <f t="shared" si="30"/>
        <v>0.53607340676649251</v>
      </c>
      <c r="BW78" s="58">
        <f t="shared" si="31"/>
        <v>0.36170229722973396</v>
      </c>
      <c r="BX78" s="136">
        <f t="shared" si="32"/>
        <v>1.6000000000000001E-3</v>
      </c>
      <c r="BY78" s="136">
        <f t="shared" si="33"/>
        <v>0</v>
      </c>
      <c r="BZ78" s="58">
        <f t="shared" si="34"/>
        <v>1</v>
      </c>
      <c r="CA78" s="58">
        <f t="shared" si="35"/>
        <v>0.72667194234171584</v>
      </c>
      <c r="CB78" s="58">
        <f t="shared" si="36"/>
        <v>0.60149193124925282</v>
      </c>
      <c r="CC78" s="58">
        <f t="shared" si="37"/>
        <v>0.52891004428348054</v>
      </c>
      <c r="CD78" s="58">
        <f t="shared" si="38"/>
        <v>0.40274720230241362</v>
      </c>
    </row>
    <row r="79" spans="1:82">
      <c r="A79" s="58" t="s">
        <v>373</v>
      </c>
      <c r="B79" s="93">
        <f>1+$B$55*B78^0.25</f>
        <v>1</v>
      </c>
      <c r="C79" s="93">
        <f>1+$B$55*C78^0.25</f>
        <v>0.6908905823250302</v>
      </c>
      <c r="D79" s="93">
        <f>1+$B$55*D78^0.25</f>
        <v>0.57412412772503474</v>
      </c>
      <c r="E79" s="93">
        <f>1+$B$55*E78^0.25</f>
        <v>0.46335258545385338</v>
      </c>
      <c r="F79" s="93">
        <f>1+$B$55*F78^0.25</f>
        <v>0.46335258545385338</v>
      </c>
      <c r="G79" s="58"/>
      <c r="H79" s="58">
        <v>23</v>
      </c>
      <c r="I79" s="58">
        <f t="shared" si="69"/>
        <v>5.9999999999999995E-4</v>
      </c>
      <c r="J79" s="58">
        <f t="shared" si="69"/>
        <v>4.4000000000000003E-3</v>
      </c>
      <c r="K79" s="58">
        <f t="shared" si="69"/>
        <v>0</v>
      </c>
      <c r="L79" s="58">
        <f t="shared" si="69"/>
        <v>0</v>
      </c>
      <c r="M79" s="58">
        <f t="shared" si="69"/>
        <v>57.3996</v>
      </c>
      <c r="N79" s="58">
        <f t="shared" si="69"/>
        <v>0</v>
      </c>
      <c r="O79" s="58">
        <f t="shared" si="69"/>
        <v>1.0123</v>
      </c>
      <c r="P79" s="58">
        <f t="shared" si="69"/>
        <v>22.673999999999999</v>
      </c>
      <c r="R79" s="58">
        <f>X$35</f>
        <v>1.1999999999999999E-3</v>
      </c>
      <c r="S79" s="58">
        <f t="shared" si="68"/>
        <v>6.8999999999999999E-3</v>
      </c>
      <c r="T79" s="58">
        <f t="shared" si="68"/>
        <v>0</v>
      </c>
      <c r="U79" s="58">
        <f t="shared" si="68"/>
        <v>0</v>
      </c>
      <c r="V79" s="58">
        <f t="shared" si="68"/>
        <v>61.148800000000001</v>
      </c>
      <c r="W79" s="58">
        <f t="shared" si="68"/>
        <v>0</v>
      </c>
      <c r="X79" s="58">
        <f t="shared" si="68"/>
        <v>1.0305</v>
      </c>
      <c r="Y79" s="58">
        <f t="shared" si="68"/>
        <v>22.685199999999998</v>
      </c>
      <c r="AA79" s="58">
        <f t="shared" si="13"/>
        <v>5.9999999999999995E-4</v>
      </c>
      <c r="AB79" s="58">
        <f t="shared" si="14"/>
        <v>5.9999999999999995E-4</v>
      </c>
      <c r="AC79" s="58">
        <f t="shared" si="51"/>
        <v>4.1942885500739448E-4</v>
      </c>
      <c r="AD79" s="58">
        <f t="shared" si="52"/>
        <v>3.4523182045208587E-4</v>
      </c>
      <c r="AE79" s="58">
        <f t="shared" si="53"/>
        <v>2.7570381706963615E-4</v>
      </c>
      <c r="AF79" s="58">
        <f t="shared" si="54"/>
        <v>1.9274382916508947E-4</v>
      </c>
      <c r="AG79" s="58">
        <f t="shared" si="15"/>
        <v>1.1999999999999999E-3</v>
      </c>
      <c r="AH79" s="58">
        <f t="shared" si="16"/>
        <v>1.1999999999999999E-3</v>
      </c>
      <c r="AI79" s="58">
        <f t="shared" si="55"/>
        <v>8.4398925959848785E-4</v>
      </c>
      <c r="AJ79" s="58">
        <f t="shared" si="56"/>
        <v>6.9047776128677353E-4</v>
      </c>
      <c r="AK79" s="58">
        <f t="shared" si="57"/>
        <v>5.623017994838375E-4</v>
      </c>
      <c r="AL79" s="58">
        <f t="shared" si="58"/>
        <v>4.0830367175575123E-4</v>
      </c>
      <c r="AM79" s="58">
        <f t="shared" si="17"/>
        <v>0</v>
      </c>
      <c r="AN79" s="58">
        <f t="shared" si="18"/>
        <v>0</v>
      </c>
      <c r="AO79" s="58">
        <f t="shared" si="59"/>
        <v>0</v>
      </c>
      <c r="AP79" s="58">
        <f t="shared" si="60"/>
        <v>0</v>
      </c>
      <c r="AQ79" s="58">
        <f t="shared" si="61"/>
        <v>0</v>
      </c>
      <c r="AR79" s="58">
        <f t="shared" si="62"/>
        <v>0</v>
      </c>
      <c r="AS79" s="58">
        <f t="shared" si="19"/>
        <v>0</v>
      </c>
      <c r="AT79" s="58">
        <f t="shared" si="20"/>
        <v>0</v>
      </c>
      <c r="AU79" s="58">
        <f t="shared" si="63"/>
        <v>0</v>
      </c>
      <c r="AV79" s="58">
        <f t="shared" si="64"/>
        <v>0</v>
      </c>
      <c r="AW79" s="58">
        <f t="shared" si="65"/>
        <v>0</v>
      </c>
      <c r="AX79" s="58">
        <f t="shared" si="66"/>
        <v>0</v>
      </c>
      <c r="AZ79" s="58">
        <v>28</v>
      </c>
      <c r="BA79" s="32">
        <f t="shared" si="21"/>
        <v>8.9999999999999998E-4</v>
      </c>
      <c r="BB79" s="32">
        <f t="shared" si="22"/>
        <v>0</v>
      </c>
      <c r="BC79" s="58">
        <f>1+$B$55*(IF('Male Inactive'!$O26&gt;=0, ((('Male Inactive'!$O26)/7)/60), 0))^0.25</f>
        <v>0.68932955129261331</v>
      </c>
      <c r="BD79" s="58">
        <f>1+$B$55*(IF('Male Barely'!$O26&gt;=0, ((('Male Barely'!$O26)/7)/60), 0))^0.25</f>
        <v>0.49165861126899135</v>
      </c>
      <c r="BE79" s="58">
        <f>1+$B$55*(IF('Male Somewhat'!$O26&gt;=0, ((('Male Somewhat'!$O26)/7)/60), 0))^0.25</f>
        <v>0.42977939021058165</v>
      </c>
      <c r="BF79" s="58">
        <f>1+$B$55*(IF('Male Active'!$O26&gt;=0, ((('Male Active'!$O26)/7)/60), 0))^0.25</f>
        <v>0.36509636719138927</v>
      </c>
      <c r="BG79" s="58">
        <f>1+$B$55*(IF('Male Highly'!$O26&gt;=0, ((('Male Highly'!$O26)/7)/60), 0))^0.25</f>
        <v>0.2459715770118347</v>
      </c>
      <c r="BH79" s="32">
        <f t="shared" si="23"/>
        <v>1.6000000000000001E-3</v>
      </c>
      <c r="BI79" s="32">
        <f t="shared" si="24"/>
        <v>0</v>
      </c>
      <c r="BJ79" s="58">
        <f>1+$B$55*(IF('Female Inactive'!$Q26&gt;=0, ((('Female Inactive'!$Q26)/7)/60), 0))^0.25</f>
        <v>0.84612451635006258</v>
      </c>
      <c r="BK79" s="58">
        <f>1+$B$55*(IF('Female Barely'!$Q26&gt;=0, ((('Female Barely'!$Q26)/7)/60), 0))^0.25</f>
        <v>0.61119509233770253</v>
      </c>
      <c r="BL79" s="58">
        <f>1+$B$55*(IF('Female Somewhat'!$Q26&gt;=0, ((('Female Somewhat'!$Q26)/7)/60), 0))^0.25</f>
        <v>0.50515501962433906</v>
      </c>
      <c r="BM79" s="58">
        <f>1+$B$55*(IF('Female Active'!$Q26&gt;=0, ((('Female Active'!$Q26)/7)/60), 0))^0.25</f>
        <v>0.44348844505039609</v>
      </c>
      <c r="BN79" s="58">
        <f>1+$B$55*(IF('Female Highly'!$Q26&gt;=0, ((('Female Highly'!$Q26)/7)/60), 0))^0.25</f>
        <v>0.33708082501186654</v>
      </c>
      <c r="BP79" s="136">
        <f t="shared" si="9"/>
        <v>28</v>
      </c>
      <c r="BQ79" s="136">
        <f t="shared" si="25"/>
        <v>8.9999999999999998E-4</v>
      </c>
      <c r="BR79" s="136">
        <f t="shared" si="26"/>
        <v>0</v>
      </c>
      <c r="BS79" s="58">
        <f t="shared" si="27"/>
        <v>1</v>
      </c>
      <c r="BT79" s="58">
        <f t="shared" si="28"/>
        <v>0.71324174387569139</v>
      </c>
      <c r="BU79" s="58">
        <f t="shared" si="29"/>
        <v>0.62347448967575847</v>
      </c>
      <c r="BV79" s="58">
        <f t="shared" si="30"/>
        <v>0.52963980219152051</v>
      </c>
      <c r="BW79" s="58">
        <f t="shared" si="31"/>
        <v>0.35682726288260097</v>
      </c>
      <c r="BX79" s="136">
        <f t="shared" si="32"/>
        <v>1.6000000000000001E-3</v>
      </c>
      <c r="BY79" s="136">
        <f t="shared" si="33"/>
        <v>0</v>
      </c>
      <c r="BZ79" s="58">
        <f t="shared" si="34"/>
        <v>1</v>
      </c>
      <c r="CA79" s="58">
        <f t="shared" si="35"/>
        <v>0.72234651109534342</v>
      </c>
      <c r="CB79" s="58">
        <f t="shared" si="36"/>
        <v>0.59702208110389277</v>
      </c>
      <c r="CC79" s="58">
        <f t="shared" si="37"/>
        <v>0.52414087581751856</v>
      </c>
      <c r="CD79" s="58">
        <f t="shared" si="38"/>
        <v>0.39838205665749543</v>
      </c>
    </row>
    <row r="80" spans="1:82">
      <c r="A80" s="58"/>
      <c r="B80" s="58"/>
      <c r="C80" s="58"/>
      <c r="D80" s="58"/>
      <c r="E80" s="58"/>
      <c r="F80" s="58"/>
      <c r="G80" s="58"/>
      <c r="H80" s="58">
        <v>24</v>
      </c>
      <c r="I80" s="58">
        <f t="shared" si="69"/>
        <v>5.9999999999999995E-4</v>
      </c>
      <c r="J80" s="58">
        <f t="shared" si="69"/>
        <v>4.4000000000000003E-3</v>
      </c>
      <c r="K80" s="58">
        <f t="shared" si="69"/>
        <v>0</v>
      </c>
      <c r="L80" s="58">
        <f t="shared" si="69"/>
        <v>0</v>
      </c>
      <c r="M80" s="58">
        <f t="shared" si="69"/>
        <v>57.3996</v>
      </c>
      <c r="N80" s="58">
        <f t="shared" si="69"/>
        <v>0</v>
      </c>
      <c r="O80" s="58">
        <f t="shared" si="69"/>
        <v>1.0123</v>
      </c>
      <c r="P80" s="58">
        <f t="shared" si="69"/>
        <v>22.673999999999999</v>
      </c>
      <c r="R80" s="58">
        <f>X$35</f>
        <v>1.1999999999999999E-3</v>
      </c>
      <c r="S80" s="58">
        <f t="shared" si="68"/>
        <v>6.8999999999999999E-3</v>
      </c>
      <c r="T80" s="58">
        <f t="shared" si="68"/>
        <v>0</v>
      </c>
      <c r="U80" s="58">
        <f t="shared" si="68"/>
        <v>0</v>
      </c>
      <c r="V80" s="58">
        <f t="shared" si="68"/>
        <v>61.148800000000001</v>
      </c>
      <c r="W80" s="58">
        <f t="shared" si="68"/>
        <v>0</v>
      </c>
      <c r="X80" s="58">
        <f t="shared" si="68"/>
        <v>1.0305</v>
      </c>
      <c r="Y80" s="58">
        <f t="shared" si="68"/>
        <v>22.685199999999998</v>
      </c>
      <c r="AA80" s="58">
        <f t="shared" si="13"/>
        <v>5.9999999999999995E-4</v>
      </c>
      <c r="AB80" s="58">
        <f t="shared" si="14"/>
        <v>5.9999999999999995E-4</v>
      </c>
      <c r="AC80" s="58">
        <f t="shared" si="51"/>
        <v>4.1942885500739448E-4</v>
      </c>
      <c r="AD80" s="58">
        <f t="shared" si="52"/>
        <v>3.4523182045208587E-4</v>
      </c>
      <c r="AE80" s="58">
        <f t="shared" si="53"/>
        <v>2.7570381706963615E-4</v>
      </c>
      <c r="AF80" s="58">
        <f t="shared" si="54"/>
        <v>1.9274382916508947E-4</v>
      </c>
      <c r="AG80" s="58">
        <f t="shared" si="15"/>
        <v>1.1999999999999999E-3</v>
      </c>
      <c r="AH80" s="58">
        <f t="shared" si="16"/>
        <v>1.1999999999999999E-3</v>
      </c>
      <c r="AI80" s="58">
        <f t="shared" si="55"/>
        <v>8.4398925959848785E-4</v>
      </c>
      <c r="AJ80" s="58">
        <f t="shared" si="56"/>
        <v>6.9047776128677353E-4</v>
      </c>
      <c r="AK80" s="58">
        <f t="shared" si="57"/>
        <v>5.623017994838375E-4</v>
      </c>
      <c r="AL80" s="58">
        <f t="shared" si="58"/>
        <v>4.0830367175575123E-4</v>
      </c>
      <c r="AM80" s="58">
        <f t="shared" si="17"/>
        <v>0</v>
      </c>
      <c r="AN80" s="58">
        <f t="shared" si="18"/>
        <v>0</v>
      </c>
      <c r="AO80" s="58">
        <f t="shared" si="59"/>
        <v>0</v>
      </c>
      <c r="AP80" s="58">
        <f t="shared" si="60"/>
        <v>0</v>
      </c>
      <c r="AQ80" s="58">
        <f t="shared" si="61"/>
        <v>0</v>
      </c>
      <c r="AR80" s="58">
        <f t="shared" si="62"/>
        <v>0</v>
      </c>
      <c r="AS80" s="58">
        <f t="shared" si="19"/>
        <v>0</v>
      </c>
      <c r="AT80" s="58">
        <f t="shared" si="20"/>
        <v>0</v>
      </c>
      <c r="AU80" s="58">
        <f t="shared" si="63"/>
        <v>0</v>
      </c>
      <c r="AV80" s="58">
        <f t="shared" si="64"/>
        <v>0</v>
      </c>
      <c r="AW80" s="58">
        <f t="shared" si="65"/>
        <v>0</v>
      </c>
      <c r="AX80" s="58">
        <f t="shared" si="66"/>
        <v>0</v>
      </c>
      <c r="AZ80" s="58">
        <v>29</v>
      </c>
      <c r="BA80" s="32">
        <f t="shared" si="21"/>
        <v>8.9999999999999998E-4</v>
      </c>
      <c r="BB80" s="32">
        <f t="shared" si="22"/>
        <v>0</v>
      </c>
      <c r="BC80" s="58">
        <f>1+$B$55*(IF('Male Inactive'!$O27&gt;=0, ((('Male Inactive'!$O27)/7)/60), 0))^0.25</f>
        <v>0.6904196130122533</v>
      </c>
      <c r="BD80" s="58">
        <f>1+$B$55*(IF('Male Barely'!$O27&gt;=0, ((('Male Barely'!$O27)/7)/60), 0))^0.25</f>
        <v>0.48900771139398758</v>
      </c>
      <c r="BE80" s="58">
        <f>1+$B$55*(IF('Male Somewhat'!$O27&gt;=0, ((('Male Somewhat'!$O27)/7)/60), 0))^0.25</f>
        <v>0.42603061476549986</v>
      </c>
      <c r="BF80" s="58">
        <f>1+$B$55*(IF('Male Active'!$O27&gt;=0, ((('Male Active'!$O27)/7)/60), 0))^0.25</f>
        <v>0.36139361754155575</v>
      </c>
      <c r="BG80" s="58">
        <f>1+$B$55*(IF('Male Highly'!$O27&gt;=0, ((('Male Highly'!$O27)/7)/60), 0))^0.25</f>
        <v>0.24323719133928945</v>
      </c>
      <c r="BH80" s="32">
        <f t="shared" si="23"/>
        <v>1.6000000000000001E-3</v>
      </c>
      <c r="BI80" s="32">
        <f t="shared" si="24"/>
        <v>0</v>
      </c>
      <c r="BJ80" s="58">
        <f>1+$B$55*(IF('Female Inactive'!$Q27&gt;=0, ((('Female Inactive'!$Q27)/7)/60), 0))^0.25</f>
        <v>0.84493965805818516</v>
      </c>
      <c r="BK80" s="58">
        <f>1+$B$55*(IF('Female Barely'!$Q27&gt;=0, ((('Female Barely'!$Q27)/7)/60), 0))^0.25</f>
        <v>0.60708285915884996</v>
      </c>
      <c r="BL80" s="58">
        <f>1+$B$55*(IF('Female Somewhat'!$Q27&gt;=0, ((('Female Somewhat'!$Q27)/7)/60), 0))^0.25</f>
        <v>0.50109446089582632</v>
      </c>
      <c r="BM80" s="58">
        <f>1+$B$55*(IF('Female Active'!$Q27&gt;=0, ((('Female Active'!$Q27)/7)/60), 0))^0.25</f>
        <v>0.43921948494650187</v>
      </c>
      <c r="BN80" s="58">
        <f>1+$B$55*(IF('Female Highly'!$Q27&gt;=0, ((('Female Highly'!$Q27)/7)/60), 0))^0.25</f>
        <v>0.33326700255346109</v>
      </c>
      <c r="BP80" s="136">
        <f t="shared" si="9"/>
        <v>29</v>
      </c>
      <c r="BQ80" s="136">
        <f t="shared" si="25"/>
        <v>8.9999999999999998E-4</v>
      </c>
      <c r="BR80" s="136">
        <f t="shared" si="26"/>
        <v>0</v>
      </c>
      <c r="BS80" s="58">
        <f t="shared" si="27"/>
        <v>1</v>
      </c>
      <c r="BT80" s="58">
        <f t="shared" si="28"/>
        <v>0.70827610076208658</v>
      </c>
      <c r="BU80" s="58">
        <f t="shared" si="29"/>
        <v>0.61706041765928055</v>
      </c>
      <c r="BV80" s="58">
        <f t="shared" si="30"/>
        <v>0.5234405435917735</v>
      </c>
      <c r="BW80" s="58">
        <f t="shared" si="31"/>
        <v>0.35230342063728798</v>
      </c>
      <c r="BX80" s="136">
        <f t="shared" si="32"/>
        <v>1.6000000000000001E-3</v>
      </c>
      <c r="BY80" s="136">
        <f t="shared" si="33"/>
        <v>0</v>
      </c>
      <c r="BZ80" s="58">
        <f t="shared" si="34"/>
        <v>1</v>
      </c>
      <c r="CA80" s="58">
        <f t="shared" si="35"/>
        <v>0.71849256141442042</v>
      </c>
      <c r="CB80" s="58">
        <f t="shared" si="36"/>
        <v>0.59305354662536081</v>
      </c>
      <c r="CC80" s="58">
        <f t="shared" si="37"/>
        <v>0.51982349361598534</v>
      </c>
      <c r="CD80" s="58">
        <f t="shared" si="38"/>
        <v>0.39442698585052249</v>
      </c>
    </row>
    <row r="81" spans="1:82">
      <c r="A81" s="109" t="s">
        <v>396</v>
      </c>
      <c r="B81" s="58" t="str">
        <f>B77</f>
        <v>Sedentary</v>
      </c>
      <c r="C81" s="58" t="str">
        <f>C77</f>
        <v>Barely</v>
      </c>
      <c r="D81" s="58" t="str">
        <f>D77</f>
        <v>Somewhat</v>
      </c>
      <c r="E81" s="58" t="str">
        <f>E77</f>
        <v>Active</v>
      </c>
      <c r="F81" s="58" t="str">
        <f>F77</f>
        <v>Highly</v>
      </c>
      <c r="G81" s="58"/>
      <c r="H81" s="58">
        <v>25</v>
      </c>
      <c r="I81" s="58">
        <f>J$36</f>
        <v>8.9999999999999998E-4</v>
      </c>
      <c r="J81" s="58">
        <f t="shared" ref="J81:P81" si="70">K$36</f>
        <v>8.3000000000000001E-3</v>
      </c>
      <c r="K81" s="58">
        <f t="shared" si="70"/>
        <v>0</v>
      </c>
      <c r="L81" s="58">
        <f t="shared" si="70"/>
        <v>0</v>
      </c>
      <c r="M81" s="58">
        <f t="shared" si="70"/>
        <v>52.576700000000002</v>
      </c>
      <c r="N81" s="58">
        <f t="shared" si="70"/>
        <v>0</v>
      </c>
      <c r="O81" s="58">
        <f t="shared" si="70"/>
        <v>1.0101</v>
      </c>
      <c r="P81" s="58">
        <f t="shared" si="70"/>
        <v>27.650700000000001</v>
      </c>
      <c r="R81" s="58">
        <f>X$36</f>
        <v>1.6000000000000001E-3</v>
      </c>
      <c r="S81" s="58">
        <f t="shared" ref="S81:Y85" si="71">Y$36</f>
        <v>1.41E-2</v>
      </c>
      <c r="T81" s="58">
        <f t="shared" si="71"/>
        <v>0</v>
      </c>
      <c r="U81" s="58">
        <f t="shared" si="71"/>
        <v>0</v>
      </c>
      <c r="V81" s="58">
        <f t="shared" si="71"/>
        <v>56.357399999999998</v>
      </c>
      <c r="W81" s="58">
        <f t="shared" si="71"/>
        <v>0</v>
      </c>
      <c r="X81" s="58">
        <f t="shared" si="71"/>
        <v>1.0204</v>
      </c>
      <c r="Y81" s="58">
        <f t="shared" si="71"/>
        <v>27.552099999999999</v>
      </c>
      <c r="AA81" s="58">
        <f t="shared" si="13"/>
        <v>8.9999999999999998E-4</v>
      </c>
      <c r="AB81" s="58">
        <f t="shared" si="14"/>
        <v>8.9999999999999998E-4</v>
      </c>
      <c r="AC81" s="58">
        <f t="shared" si="51"/>
        <v>6.2914328251109175E-4</v>
      </c>
      <c r="AD81" s="58">
        <f t="shared" si="52"/>
        <v>5.1784773067812878E-4</v>
      </c>
      <c r="AE81" s="58">
        <f t="shared" si="53"/>
        <v>4.1355572560445425E-4</v>
      </c>
      <c r="AF81" s="58">
        <f t="shared" si="54"/>
        <v>2.8911574374763423E-4</v>
      </c>
      <c r="AG81" s="58">
        <f t="shared" si="15"/>
        <v>1.6000000000000001E-3</v>
      </c>
      <c r="AH81" s="58">
        <f t="shared" si="16"/>
        <v>1.6000000000000001E-3</v>
      </c>
      <c r="AI81" s="58">
        <f t="shared" si="55"/>
        <v>1.1253190127979839E-3</v>
      </c>
      <c r="AJ81" s="58">
        <f t="shared" si="56"/>
        <v>9.2063701504903155E-4</v>
      </c>
      <c r="AK81" s="58">
        <f t="shared" si="57"/>
        <v>7.4973573264511674E-4</v>
      </c>
      <c r="AL81" s="58">
        <f t="shared" si="58"/>
        <v>5.4440489567433501E-4</v>
      </c>
      <c r="AM81" s="58">
        <f t="shared" si="17"/>
        <v>0</v>
      </c>
      <c r="AN81" s="58">
        <f t="shared" si="18"/>
        <v>0</v>
      </c>
      <c r="AO81" s="58">
        <f t="shared" si="59"/>
        <v>0</v>
      </c>
      <c r="AP81" s="58">
        <f t="shared" si="60"/>
        <v>0</v>
      </c>
      <c r="AQ81" s="58">
        <f t="shared" si="61"/>
        <v>0</v>
      </c>
      <c r="AR81" s="58">
        <f t="shared" si="62"/>
        <v>0</v>
      </c>
      <c r="AS81" s="58">
        <f t="shared" si="19"/>
        <v>0</v>
      </c>
      <c r="AT81" s="58">
        <f t="shared" si="20"/>
        <v>0</v>
      </c>
      <c r="AU81" s="58">
        <f t="shared" si="63"/>
        <v>0</v>
      </c>
      <c r="AV81" s="58">
        <f t="shared" si="64"/>
        <v>0</v>
      </c>
      <c r="AW81" s="58">
        <f t="shared" si="65"/>
        <v>0</v>
      </c>
      <c r="AX81" s="58">
        <f t="shared" si="66"/>
        <v>0</v>
      </c>
      <c r="AZ81" s="58">
        <v>30</v>
      </c>
      <c r="BA81" s="32">
        <f t="shared" si="21"/>
        <v>1.4E-3</v>
      </c>
      <c r="BB81" s="32">
        <f t="shared" si="22"/>
        <v>0</v>
      </c>
      <c r="BC81" s="58">
        <f>1+$B$55*(IF('Male Inactive'!$O28&gt;=0, ((('Male Inactive'!$O28)/7)/60), 0))^0.25</f>
        <v>0.69177236697077904</v>
      </c>
      <c r="BD81" s="58">
        <f>1+$B$55*(IF('Male Barely'!$O28&gt;=0, ((('Male Barely'!$O28)/7)/60), 0))^0.25</f>
        <v>0.48663816667297632</v>
      </c>
      <c r="BE81" s="58">
        <f>1+$B$55*(IF('Male Somewhat'!$O28&gt;=0, ((('Male Somewhat'!$O28)/7)/60), 0))^0.25</f>
        <v>0.42255344021942487</v>
      </c>
      <c r="BF81" s="58">
        <f>1+$B$55*(IF('Male Active'!$O28&gt;=0, ((('Male Active'!$O28)/7)/60), 0))^0.25</f>
        <v>0.35797757548609088</v>
      </c>
      <c r="BG81" s="58">
        <f>1+$B$55*(IF('Male Highly'!$O28&gt;=0, ((('Male Highly'!$O28)/7)/60), 0))^0.25</f>
        <v>0.24081814140923408</v>
      </c>
      <c r="BH81" s="32">
        <f t="shared" si="23"/>
        <v>1.8E-3</v>
      </c>
      <c r="BI81" s="32">
        <f t="shared" si="24"/>
        <v>0</v>
      </c>
      <c r="BJ81" s="58">
        <f>1+$B$55*(IF('Female Inactive'!$Q28&gt;=0, ((('Female Inactive'!$Q28)/7)/60), 0))^0.25</f>
        <v>0.84336744241443751</v>
      </c>
      <c r="BK81" s="58">
        <f>1+$B$55*(IF('Female Barely'!$Q28&gt;=0, ((('Female Barely'!$Q28)/7)/60), 0))^0.25</f>
        <v>0.60306719738433612</v>
      </c>
      <c r="BL81" s="58">
        <f>1+$B$55*(IF('Female Somewhat'!$Q28&gt;=0, ((('Female Somewhat'!$Q28)/7)/60), 0))^0.25</f>
        <v>0.49720140914735855</v>
      </c>
      <c r="BM81" s="58">
        <f>1+$B$55*(IF('Female Active'!$Q28&gt;=0, ((('Female Active'!$Q28)/7)/60), 0))^0.25</f>
        <v>0.43511199741616913</v>
      </c>
      <c r="BN81" s="58">
        <f>1+$B$55*(IF('Female Highly'!$Q28&gt;=0, ((('Female Highly'!$Q28)/7)/60), 0))^0.25</f>
        <v>0.32963021159588524</v>
      </c>
      <c r="BP81" s="136">
        <f t="shared" si="9"/>
        <v>30</v>
      </c>
      <c r="BQ81" s="136">
        <f t="shared" si="25"/>
        <v>1.4E-3</v>
      </c>
      <c r="BR81" s="136">
        <f t="shared" si="26"/>
        <v>0</v>
      </c>
      <c r="BS81" s="58">
        <f t="shared" si="27"/>
        <v>1</v>
      </c>
      <c r="BT81" s="58">
        <f t="shared" si="28"/>
        <v>0.70346574958454833</v>
      </c>
      <c r="BU81" s="58">
        <f t="shared" si="29"/>
        <v>0.61082729000835301</v>
      </c>
      <c r="BV81" s="58">
        <f t="shared" si="30"/>
        <v>0.51747885948906669</v>
      </c>
      <c r="BW81" s="58">
        <f t="shared" si="31"/>
        <v>0.34811760762251781</v>
      </c>
      <c r="BX81" s="136">
        <f t="shared" si="32"/>
        <v>1.8E-3</v>
      </c>
      <c r="BY81" s="136">
        <f t="shared" si="33"/>
        <v>0</v>
      </c>
      <c r="BZ81" s="58">
        <f t="shared" si="34"/>
        <v>1</v>
      </c>
      <c r="CA81" s="58">
        <f t="shared" si="35"/>
        <v>0.7150705221176703</v>
      </c>
      <c r="CB81" s="58">
        <f t="shared" si="36"/>
        <v>0.58954304392394341</v>
      </c>
      <c r="CC81" s="58">
        <f t="shared" si="37"/>
        <v>0.51592221318208253</v>
      </c>
      <c r="CD81" s="58">
        <f t="shared" si="38"/>
        <v>0.3908500554066946</v>
      </c>
    </row>
    <row r="82" spans="1:82">
      <c r="A82" s="58" t="s">
        <v>399</v>
      </c>
      <c r="B82" s="58">
        <f>D119</f>
        <v>0</v>
      </c>
      <c r="C82" s="58">
        <f>($D121/7)/60</f>
        <v>0.76785714285714279</v>
      </c>
      <c r="D82" s="58">
        <f>($D122/7)/60</f>
        <v>3.2216666666666662</v>
      </c>
      <c r="E82" s="58">
        <f>($D123/7)/60</f>
        <v>7.9047619047619042</v>
      </c>
      <c r="F82" s="58">
        <f>($D124/7)/60</f>
        <v>18.778571428571428</v>
      </c>
      <c r="G82" s="58"/>
      <c r="H82" s="58">
        <v>26</v>
      </c>
      <c r="I82" s="58">
        <f t="shared" ref="I82:P85" si="72">J$36</f>
        <v>8.9999999999999998E-4</v>
      </c>
      <c r="J82" s="58">
        <f t="shared" si="72"/>
        <v>8.3000000000000001E-3</v>
      </c>
      <c r="K82" s="58">
        <f t="shared" si="72"/>
        <v>0</v>
      </c>
      <c r="L82" s="58">
        <f t="shared" si="72"/>
        <v>0</v>
      </c>
      <c r="M82" s="58">
        <f t="shared" si="72"/>
        <v>52.576700000000002</v>
      </c>
      <c r="N82" s="58">
        <f t="shared" si="72"/>
        <v>0</v>
      </c>
      <c r="O82" s="58">
        <f t="shared" si="72"/>
        <v>1.0101</v>
      </c>
      <c r="P82" s="58">
        <f t="shared" si="72"/>
        <v>27.650700000000001</v>
      </c>
      <c r="R82" s="58">
        <f>X$36</f>
        <v>1.6000000000000001E-3</v>
      </c>
      <c r="S82" s="58">
        <f t="shared" si="71"/>
        <v>1.41E-2</v>
      </c>
      <c r="T82" s="58">
        <f t="shared" si="71"/>
        <v>0</v>
      </c>
      <c r="U82" s="58">
        <f t="shared" si="71"/>
        <v>0</v>
      </c>
      <c r="V82" s="58">
        <f t="shared" si="71"/>
        <v>56.357399999999998</v>
      </c>
      <c r="W82" s="58">
        <f t="shared" si="71"/>
        <v>0</v>
      </c>
      <c r="X82" s="58">
        <f t="shared" si="71"/>
        <v>1.0204</v>
      </c>
      <c r="Y82" s="58">
        <f t="shared" si="71"/>
        <v>27.552099999999999</v>
      </c>
      <c r="AA82" s="58">
        <f t="shared" si="13"/>
        <v>8.9999999999999998E-4</v>
      </c>
      <c r="AB82" s="58">
        <f t="shared" si="14"/>
        <v>8.9999999999999998E-4</v>
      </c>
      <c r="AC82" s="58">
        <f t="shared" si="51"/>
        <v>6.2914328251109175E-4</v>
      </c>
      <c r="AD82" s="58">
        <f t="shared" si="52"/>
        <v>5.1784773067812878E-4</v>
      </c>
      <c r="AE82" s="58">
        <f t="shared" si="53"/>
        <v>4.1355572560445425E-4</v>
      </c>
      <c r="AF82" s="58">
        <f t="shared" si="54"/>
        <v>2.8911574374763423E-4</v>
      </c>
      <c r="AG82" s="58">
        <f t="shared" si="15"/>
        <v>1.6000000000000001E-3</v>
      </c>
      <c r="AH82" s="58">
        <f t="shared" si="16"/>
        <v>1.6000000000000001E-3</v>
      </c>
      <c r="AI82" s="58">
        <f t="shared" si="55"/>
        <v>1.1253190127979839E-3</v>
      </c>
      <c r="AJ82" s="58">
        <f t="shared" si="56"/>
        <v>9.2063701504903155E-4</v>
      </c>
      <c r="AK82" s="58">
        <f t="shared" si="57"/>
        <v>7.4973573264511674E-4</v>
      </c>
      <c r="AL82" s="58">
        <f t="shared" si="58"/>
        <v>5.4440489567433501E-4</v>
      </c>
      <c r="AM82" s="58">
        <f t="shared" si="17"/>
        <v>0</v>
      </c>
      <c r="AN82" s="58">
        <f t="shared" si="18"/>
        <v>0</v>
      </c>
      <c r="AO82" s="58">
        <f t="shared" si="59"/>
        <v>0</v>
      </c>
      <c r="AP82" s="58">
        <f t="shared" si="60"/>
        <v>0</v>
      </c>
      <c r="AQ82" s="58">
        <f t="shared" si="61"/>
        <v>0</v>
      </c>
      <c r="AR82" s="58">
        <f t="shared" si="62"/>
        <v>0</v>
      </c>
      <c r="AS82" s="58">
        <f t="shared" si="19"/>
        <v>0</v>
      </c>
      <c r="AT82" s="58">
        <f t="shared" si="20"/>
        <v>0</v>
      </c>
      <c r="AU82" s="58">
        <f t="shared" si="63"/>
        <v>0</v>
      </c>
      <c r="AV82" s="58">
        <f t="shared" si="64"/>
        <v>0</v>
      </c>
      <c r="AW82" s="58">
        <f t="shared" si="65"/>
        <v>0</v>
      </c>
      <c r="AX82" s="58">
        <f t="shared" si="66"/>
        <v>0</v>
      </c>
      <c r="AZ82" s="58">
        <v>31</v>
      </c>
      <c r="BA82" s="32">
        <f t="shared" si="21"/>
        <v>1.4E-3</v>
      </c>
      <c r="BB82" s="32">
        <f t="shared" si="22"/>
        <v>0</v>
      </c>
      <c r="BC82" s="58">
        <f>1+$B$55*(IF('Male Inactive'!$O29&gt;=0, ((('Male Inactive'!$O29)/7)/60), 0))^0.25</f>
        <v>0.69338165740427826</v>
      </c>
      <c r="BD82" s="58">
        <f>1+$B$55*(IF('Male Barely'!$O29&gt;=0, ((('Male Barely'!$O29)/7)/60), 0))^0.25</f>
        <v>0.48454212527336837</v>
      </c>
      <c r="BE82" s="58">
        <f>1+$B$55*(IF('Male Somewhat'!$O29&gt;=0, ((('Male Somewhat'!$O29)/7)/60), 0))^0.25</f>
        <v>0.41934527977147273</v>
      </c>
      <c r="BF82" s="58">
        <f>1+$B$55*(IF('Male Active'!$O29&gt;=0, ((('Male Active'!$O29)/7)/60), 0))^0.25</f>
        <v>0.35484343571403754</v>
      </c>
      <c r="BG82" s="58">
        <f>1+$B$55*(IF('Male Highly'!$O29&gt;=0, ((('Male Highly'!$O29)/7)/60), 0))^0.25</f>
        <v>0.23870172810792134</v>
      </c>
      <c r="BH82" s="32">
        <f t="shared" si="23"/>
        <v>1.8E-3</v>
      </c>
      <c r="BI82" s="32">
        <f t="shared" si="24"/>
        <v>0</v>
      </c>
      <c r="BJ82" s="58">
        <f>1+$B$55*(IF('Female Inactive'!$Q29&gt;=0, ((('Female Inactive'!$Q29)/7)/60), 0))^0.25</f>
        <v>0.84148316964810599</v>
      </c>
      <c r="BK82" s="58">
        <f>1+$B$55*(IF('Female Barely'!$Q29&gt;=0, ((('Female Barely'!$Q29)/7)/60), 0))^0.25</f>
        <v>0.59916808031341251</v>
      </c>
      <c r="BL82" s="58">
        <f>1+$B$55*(IF('Female Somewhat'!$Q29&gt;=0, ((('Female Somewhat'!$Q29)/7)/60), 0))^0.25</f>
        <v>0.49348550031324878</v>
      </c>
      <c r="BM82" s="58">
        <f>1+$B$55*(IF('Female Active'!$Q29&gt;=0, ((('Female Active'!$Q29)/7)/60), 0))^0.25</f>
        <v>0.43117716924944727</v>
      </c>
      <c r="BN82" s="58">
        <f>1+$B$55*(IF('Female Highly'!$Q29&gt;=0, ((('Female Highly'!$Q29)/7)/60), 0))^0.25</f>
        <v>0.32617605779621017</v>
      </c>
      <c r="BP82" s="136">
        <f t="shared" si="9"/>
        <v>31</v>
      </c>
      <c r="BQ82" s="136">
        <f t="shared" si="25"/>
        <v>1.4E-3</v>
      </c>
      <c r="BR82" s="136">
        <f t="shared" si="26"/>
        <v>0</v>
      </c>
      <c r="BS82" s="58">
        <f t="shared" si="27"/>
        <v>1</v>
      </c>
      <c r="BT82" s="58">
        <f t="shared" si="28"/>
        <v>0.69881012873528414</v>
      </c>
      <c r="BU82" s="58">
        <f t="shared" si="29"/>
        <v>0.60478277048937312</v>
      </c>
      <c r="BV82" s="58">
        <f t="shared" si="30"/>
        <v>0.51175774831197329</v>
      </c>
      <c r="BW82" s="58">
        <f t="shared" si="31"/>
        <v>0.3442573445070895</v>
      </c>
      <c r="BX82" s="136">
        <f t="shared" si="32"/>
        <v>1.8E-3</v>
      </c>
      <c r="BY82" s="136">
        <f t="shared" si="33"/>
        <v>0</v>
      </c>
      <c r="BZ82" s="58">
        <f t="shared" si="34"/>
        <v>1</v>
      </c>
      <c r="CA82" s="58">
        <f t="shared" si="35"/>
        <v>0.71203810358319397</v>
      </c>
      <c r="CB82" s="58">
        <f t="shared" si="36"/>
        <v>0.58644726135118785</v>
      </c>
      <c r="CC82" s="58">
        <f t="shared" si="37"/>
        <v>0.51240141787952609</v>
      </c>
      <c r="CD82" s="58">
        <f t="shared" si="38"/>
        <v>0.38762041780658724</v>
      </c>
    </row>
    <row r="83" spans="1:82">
      <c r="A83" s="58" t="s">
        <v>373</v>
      </c>
      <c r="B83" s="93">
        <f>1+$B$55*B82^0.25</f>
        <v>1</v>
      </c>
      <c r="C83" s="93">
        <f>1+$B$55*C82^0.25</f>
        <v>0.70332438299873989</v>
      </c>
      <c r="D83" s="93">
        <f>1+$B$55*D82^0.25</f>
        <v>0.57539813440564469</v>
      </c>
      <c r="E83" s="93">
        <f>1+$B$55*E82^0.25</f>
        <v>0.46858483290319797</v>
      </c>
      <c r="F83" s="93">
        <f>1+$B$55*F82^0.25</f>
        <v>0.34025305979645937</v>
      </c>
      <c r="G83" s="58"/>
      <c r="H83" s="58">
        <v>27</v>
      </c>
      <c r="I83" s="58">
        <f t="shared" si="72"/>
        <v>8.9999999999999998E-4</v>
      </c>
      <c r="J83" s="58">
        <f t="shared" si="72"/>
        <v>8.3000000000000001E-3</v>
      </c>
      <c r="K83" s="58">
        <f t="shared" si="72"/>
        <v>0</v>
      </c>
      <c r="L83" s="58">
        <f t="shared" si="72"/>
        <v>0</v>
      </c>
      <c r="M83" s="58">
        <f t="shared" si="72"/>
        <v>52.576700000000002</v>
      </c>
      <c r="N83" s="58">
        <f t="shared" si="72"/>
        <v>0</v>
      </c>
      <c r="O83" s="58">
        <f t="shared" si="72"/>
        <v>1.0101</v>
      </c>
      <c r="P83" s="58">
        <f t="shared" si="72"/>
        <v>27.650700000000001</v>
      </c>
      <c r="R83" s="58">
        <f>X$36</f>
        <v>1.6000000000000001E-3</v>
      </c>
      <c r="S83" s="58">
        <f t="shared" si="71"/>
        <v>1.41E-2</v>
      </c>
      <c r="T83" s="58">
        <f t="shared" si="71"/>
        <v>0</v>
      </c>
      <c r="U83" s="58">
        <f t="shared" si="71"/>
        <v>0</v>
      </c>
      <c r="V83" s="58">
        <f t="shared" si="71"/>
        <v>56.357399999999998</v>
      </c>
      <c r="W83" s="58">
        <f t="shared" si="71"/>
        <v>0</v>
      </c>
      <c r="X83" s="58">
        <f t="shared" si="71"/>
        <v>1.0204</v>
      </c>
      <c r="Y83" s="58">
        <f t="shared" si="71"/>
        <v>27.552099999999999</v>
      </c>
      <c r="AA83" s="58">
        <f t="shared" si="13"/>
        <v>8.9999999999999998E-4</v>
      </c>
      <c r="AB83" s="58">
        <f t="shared" si="14"/>
        <v>8.9999999999999998E-4</v>
      </c>
      <c r="AC83" s="58">
        <f t="shared" si="51"/>
        <v>6.2914328251109175E-4</v>
      </c>
      <c r="AD83" s="58">
        <f t="shared" si="52"/>
        <v>5.1784773067812878E-4</v>
      </c>
      <c r="AE83" s="58">
        <f t="shared" si="53"/>
        <v>4.1355572560445425E-4</v>
      </c>
      <c r="AF83" s="58">
        <f t="shared" si="54"/>
        <v>2.8911574374763423E-4</v>
      </c>
      <c r="AG83" s="58">
        <f t="shared" si="15"/>
        <v>1.6000000000000001E-3</v>
      </c>
      <c r="AH83" s="58">
        <f t="shared" si="16"/>
        <v>1.6000000000000001E-3</v>
      </c>
      <c r="AI83" s="58">
        <f t="shared" si="55"/>
        <v>1.1253190127979839E-3</v>
      </c>
      <c r="AJ83" s="58">
        <f t="shared" si="56"/>
        <v>9.2063701504903155E-4</v>
      </c>
      <c r="AK83" s="58">
        <f t="shared" si="57"/>
        <v>7.4973573264511674E-4</v>
      </c>
      <c r="AL83" s="58">
        <f t="shared" si="58"/>
        <v>5.4440489567433501E-4</v>
      </c>
      <c r="AM83" s="58">
        <f t="shared" si="17"/>
        <v>0</v>
      </c>
      <c r="AN83" s="58">
        <f t="shared" si="18"/>
        <v>0</v>
      </c>
      <c r="AO83" s="58">
        <f t="shared" si="59"/>
        <v>0</v>
      </c>
      <c r="AP83" s="58">
        <f t="shared" si="60"/>
        <v>0</v>
      </c>
      <c r="AQ83" s="58">
        <f t="shared" si="61"/>
        <v>0</v>
      </c>
      <c r="AR83" s="58">
        <f t="shared" si="62"/>
        <v>0</v>
      </c>
      <c r="AS83" s="58">
        <f t="shared" si="19"/>
        <v>0</v>
      </c>
      <c r="AT83" s="58">
        <f t="shared" si="20"/>
        <v>0</v>
      </c>
      <c r="AU83" s="58">
        <f t="shared" si="63"/>
        <v>0</v>
      </c>
      <c r="AV83" s="58">
        <f t="shared" si="64"/>
        <v>0</v>
      </c>
      <c r="AW83" s="58">
        <f t="shared" si="65"/>
        <v>0</v>
      </c>
      <c r="AX83" s="58">
        <f t="shared" si="66"/>
        <v>0</v>
      </c>
      <c r="AZ83" s="58">
        <v>32</v>
      </c>
      <c r="BA83" s="32">
        <f t="shared" si="21"/>
        <v>1.4E-3</v>
      </c>
      <c r="BB83" s="32">
        <f t="shared" si="22"/>
        <v>0</v>
      </c>
      <c r="BC83" s="58">
        <f>1+$B$55*(IF('Male Inactive'!$O30&gt;=0, ((('Male Inactive'!$O30)/7)/60), 0))^0.25</f>
        <v>0.69524272885505922</v>
      </c>
      <c r="BD83" s="58">
        <f>1+$B$55*(IF('Male Barely'!$O30&gt;=0, ((('Male Barely'!$O30)/7)/60), 0))^0.25</f>
        <v>0.48271323522358367</v>
      </c>
      <c r="BE83" s="58">
        <f>1+$B$55*(IF('Male Somewhat'!$O30&gt;=0, ((('Male Somewhat'!$O30)/7)/60), 0))^0.25</f>
        <v>0.41640450178881683</v>
      </c>
      <c r="BF83" s="58">
        <f>1+$B$55*(IF('Male Active'!$O30&gt;=0, ((('Male Active'!$O30)/7)/60), 0))^0.25</f>
        <v>0.35198750705339599</v>
      </c>
      <c r="BG83" s="58">
        <f>1+$B$55*(IF('Male Highly'!$O30&gt;=0, ((('Male Highly'!$O30)/7)/60), 0))^0.25</f>
        <v>0.23687667343600605</v>
      </c>
      <c r="BH83" s="32">
        <f t="shared" si="23"/>
        <v>1.8E-3</v>
      </c>
      <c r="BI83" s="32">
        <f t="shared" si="24"/>
        <v>0</v>
      </c>
      <c r="BJ83" s="58">
        <f>1+$B$55*(IF('Female Inactive'!$Q30&gt;=0, ((('Female Inactive'!$Q30)/7)/60), 0))^0.25</f>
        <v>0.839359411885365</v>
      </c>
      <c r="BK83" s="58">
        <f>1+$B$55*(IF('Female Barely'!$Q30&gt;=0, ((('Female Barely'!$Q30)/7)/60), 0))^0.25</f>
        <v>0.5954031493038936</v>
      </c>
      <c r="BL83" s="58">
        <f>1+$B$55*(IF('Female Somewhat'!$Q30&gt;=0, ((('Female Somewhat'!$Q30)/7)/60), 0))^0.25</f>
        <v>0.48995573142539417</v>
      </c>
      <c r="BM83" s="58">
        <f>1+$B$55*(IF('Female Active'!$Q30&gt;=0, ((('Female Active'!$Q30)/7)/60), 0))^0.25</f>
        <v>0.42742543318058968</v>
      </c>
      <c r="BN83" s="58">
        <f>1+$B$55*(IF('Female Highly'!$Q30&gt;=0, ((('Female Highly'!$Q30)/7)/60), 0))^0.25</f>
        <v>0.32291006107901155</v>
      </c>
      <c r="BP83" s="136">
        <f t="shared" si="9"/>
        <v>32</v>
      </c>
      <c r="BQ83" s="136">
        <f t="shared" si="25"/>
        <v>1.4E-3</v>
      </c>
      <c r="BR83" s="136">
        <f t="shared" si="26"/>
        <v>0</v>
      </c>
      <c r="BS83" s="58">
        <f t="shared" si="27"/>
        <v>1</v>
      </c>
      <c r="BT83" s="58">
        <f t="shared" si="28"/>
        <v>0.69430893008910177</v>
      </c>
      <c r="BU83" s="58">
        <f t="shared" si="29"/>
        <v>0.59893399025482907</v>
      </c>
      <c r="BV83" s="58">
        <f t="shared" si="30"/>
        <v>0.50628002630542668</v>
      </c>
      <c r="BW83" s="58">
        <f t="shared" si="31"/>
        <v>0.3407107526692148</v>
      </c>
      <c r="BX83" s="136">
        <f t="shared" si="32"/>
        <v>1.8E-3</v>
      </c>
      <c r="BY83" s="136">
        <f t="shared" si="33"/>
        <v>0</v>
      </c>
      <c r="BZ83" s="58">
        <f t="shared" si="34"/>
        <v>1</v>
      </c>
      <c r="CA83" s="58">
        <f t="shared" si="35"/>
        <v>0.70935422999130004</v>
      </c>
      <c r="CB83" s="58">
        <f t="shared" si="36"/>
        <v>0.58372578479206905</v>
      </c>
      <c r="CC83" s="58">
        <f t="shared" si="37"/>
        <v>0.50922814128039473</v>
      </c>
      <c r="CD83" s="58">
        <f t="shared" si="38"/>
        <v>0.38471012120265924</v>
      </c>
    </row>
    <row r="84" spans="1:82">
      <c r="A84" s="58"/>
      <c r="B84" s="58"/>
      <c r="C84" s="58"/>
      <c r="D84" s="58"/>
      <c r="E84" s="58"/>
      <c r="F84" s="58"/>
      <c r="G84" s="58"/>
      <c r="H84" s="58">
        <v>28</v>
      </c>
      <c r="I84" s="58">
        <f t="shared" si="72"/>
        <v>8.9999999999999998E-4</v>
      </c>
      <c r="J84" s="58">
        <f t="shared" si="72"/>
        <v>8.3000000000000001E-3</v>
      </c>
      <c r="K84" s="58">
        <f t="shared" si="72"/>
        <v>0</v>
      </c>
      <c r="L84" s="58">
        <f t="shared" si="72"/>
        <v>0</v>
      </c>
      <c r="M84" s="58">
        <f t="shared" si="72"/>
        <v>52.576700000000002</v>
      </c>
      <c r="N84" s="58">
        <f t="shared" si="72"/>
        <v>0</v>
      </c>
      <c r="O84" s="58">
        <f t="shared" si="72"/>
        <v>1.0101</v>
      </c>
      <c r="P84" s="58">
        <f t="shared" si="72"/>
        <v>27.650700000000001</v>
      </c>
      <c r="R84" s="58">
        <f>X$36</f>
        <v>1.6000000000000001E-3</v>
      </c>
      <c r="S84" s="58">
        <f t="shared" si="71"/>
        <v>1.41E-2</v>
      </c>
      <c r="T84" s="58">
        <f t="shared" si="71"/>
        <v>0</v>
      </c>
      <c r="U84" s="58">
        <f t="shared" si="71"/>
        <v>0</v>
      </c>
      <c r="V84" s="58">
        <f t="shared" si="71"/>
        <v>56.357399999999998</v>
      </c>
      <c r="W84" s="58">
        <f t="shared" si="71"/>
        <v>0</v>
      </c>
      <c r="X84" s="58">
        <f t="shared" si="71"/>
        <v>1.0204</v>
      </c>
      <c r="Y84" s="58">
        <f t="shared" si="71"/>
        <v>27.552099999999999</v>
      </c>
      <c r="AA84" s="58">
        <f t="shared" si="13"/>
        <v>8.9999999999999998E-4</v>
      </c>
      <c r="AB84" s="58">
        <f t="shared" si="14"/>
        <v>8.9999999999999998E-4</v>
      </c>
      <c r="AC84" s="58">
        <f t="shared" si="51"/>
        <v>6.2914328251109175E-4</v>
      </c>
      <c r="AD84" s="58">
        <f t="shared" si="52"/>
        <v>5.1784773067812878E-4</v>
      </c>
      <c r="AE84" s="58">
        <f t="shared" si="53"/>
        <v>4.1355572560445425E-4</v>
      </c>
      <c r="AF84" s="58">
        <f t="shared" si="54"/>
        <v>2.8911574374763423E-4</v>
      </c>
      <c r="AG84" s="58">
        <f t="shared" si="15"/>
        <v>1.6000000000000001E-3</v>
      </c>
      <c r="AH84" s="58">
        <f t="shared" si="16"/>
        <v>1.6000000000000001E-3</v>
      </c>
      <c r="AI84" s="58">
        <f t="shared" si="55"/>
        <v>1.1253190127979839E-3</v>
      </c>
      <c r="AJ84" s="58">
        <f t="shared" si="56"/>
        <v>9.2063701504903155E-4</v>
      </c>
      <c r="AK84" s="58">
        <f t="shared" si="57"/>
        <v>7.4973573264511674E-4</v>
      </c>
      <c r="AL84" s="58">
        <f t="shared" si="58"/>
        <v>5.4440489567433501E-4</v>
      </c>
      <c r="AM84" s="58">
        <f t="shared" si="17"/>
        <v>0</v>
      </c>
      <c r="AN84" s="58">
        <f t="shared" si="18"/>
        <v>0</v>
      </c>
      <c r="AO84" s="58">
        <f t="shared" si="59"/>
        <v>0</v>
      </c>
      <c r="AP84" s="58">
        <f t="shared" si="60"/>
        <v>0</v>
      </c>
      <c r="AQ84" s="58">
        <f t="shared" si="61"/>
        <v>0</v>
      </c>
      <c r="AR84" s="58">
        <f t="shared" si="62"/>
        <v>0</v>
      </c>
      <c r="AS84" s="58">
        <f t="shared" si="19"/>
        <v>0</v>
      </c>
      <c r="AT84" s="58">
        <f t="shared" si="20"/>
        <v>0</v>
      </c>
      <c r="AU84" s="58">
        <f t="shared" si="63"/>
        <v>0</v>
      </c>
      <c r="AV84" s="58">
        <f t="shared" si="64"/>
        <v>0</v>
      </c>
      <c r="AW84" s="58">
        <f t="shared" si="65"/>
        <v>0</v>
      </c>
      <c r="AX84" s="58">
        <f t="shared" si="66"/>
        <v>0</v>
      </c>
      <c r="AZ84" s="58">
        <v>33</v>
      </c>
      <c r="BA84" s="32">
        <f t="shared" si="21"/>
        <v>1.4E-3</v>
      </c>
      <c r="BB84" s="32">
        <f t="shared" si="22"/>
        <v>0</v>
      </c>
      <c r="BC84" s="58">
        <f>1+$B$55*(IF('Male Inactive'!$O31&gt;=0, ((('Male Inactive'!$O31)/7)/60), 0))^0.25</f>
        <v>0.69735212408591973</v>
      </c>
      <c r="BD84" s="58">
        <f>1+$B$55*(IF('Male Barely'!$O31&gt;=0, ((('Male Barely'!$O31)/7)/60), 0))^0.25</f>
        <v>0.48114651354374294</v>
      </c>
      <c r="BE84" s="58">
        <f>1+$B$55*(IF('Male Somewhat'!$O31&gt;=0, ((('Male Somewhat'!$O31)/7)/60), 0))^0.25</f>
        <v>0.4137303915870445</v>
      </c>
      <c r="BF84" s="58">
        <f>1+$B$55*(IF('Male Active'!$O31&gt;=0, ((('Male Active'!$O31)/7)/60), 0))^0.25</f>
        <v>0.34940714211060142</v>
      </c>
      <c r="BG84" s="58">
        <f>1+$B$55*(IF('Male Highly'!$O31&gt;=0, ((('Male Highly'!$O31)/7)/60), 0))^0.25</f>
        <v>0.23533296568293982</v>
      </c>
      <c r="BH84" s="32">
        <f t="shared" si="23"/>
        <v>1.8E-3</v>
      </c>
      <c r="BI84" s="32">
        <f t="shared" si="24"/>
        <v>0</v>
      </c>
      <c r="BJ84" s="58">
        <f>1+$B$55*(IF('Female Inactive'!$Q31&gt;=0, ((('Female Inactive'!$Q31)/7)/60), 0))^0.25</f>
        <v>0.83706293157500922</v>
      </c>
      <c r="BK84" s="58">
        <f>1+$B$55*(IF('Female Barely'!$Q31&gt;=0, ((('Female Barely'!$Q31)/7)/60), 0))^0.25</f>
        <v>0.59178811791846408</v>
      </c>
      <c r="BL84" s="58">
        <f>1+$B$55*(IF('Female Somewhat'!$Q31&gt;=0, ((('Female Somewhat'!$Q31)/7)/60), 0))^0.25</f>
        <v>0.48662062882661483</v>
      </c>
      <c r="BM84" s="58">
        <f>1+$B$55*(IF('Female Active'!$Q31&gt;=0, ((('Female Active'!$Q31)/7)/60), 0))^0.25</f>
        <v>0.42386663697708182</v>
      </c>
      <c r="BN84" s="58">
        <f>1+$B$55*(IF('Female Highly'!$Q31&gt;=0, ((('Female Highly'!$Q31)/7)/60), 0))^0.25</f>
        <v>0.31983771896432012</v>
      </c>
      <c r="BP84" s="136">
        <f t="shared" si="9"/>
        <v>33</v>
      </c>
      <c r="BQ84" s="136">
        <f t="shared" si="25"/>
        <v>1.4E-3</v>
      </c>
      <c r="BR84" s="136">
        <f t="shared" si="26"/>
        <v>0</v>
      </c>
      <c r="BS84" s="58">
        <f t="shared" si="27"/>
        <v>1</v>
      </c>
      <c r="BT84" s="58">
        <f t="shared" si="28"/>
        <v>0.68996206783541913</v>
      </c>
      <c r="BU84" s="58">
        <f t="shared" si="29"/>
        <v>0.59328763374651938</v>
      </c>
      <c r="BV84" s="58">
        <f t="shared" si="30"/>
        <v>0.50104836572857625</v>
      </c>
      <c r="BW84" s="58">
        <f t="shared" si="31"/>
        <v>0.33746647863360463</v>
      </c>
      <c r="BX84" s="136">
        <f t="shared" si="32"/>
        <v>1.8E-3</v>
      </c>
      <c r="BY84" s="136">
        <f t="shared" si="33"/>
        <v>0</v>
      </c>
      <c r="BZ84" s="58">
        <f t="shared" si="34"/>
        <v>1</v>
      </c>
      <c r="CA84" s="58">
        <f t="shared" si="35"/>
        <v>0.7069816325577355</v>
      </c>
      <c r="CB84" s="58">
        <f t="shared" si="36"/>
        <v>0.58134294384652097</v>
      </c>
      <c r="CC84" s="58">
        <f t="shared" si="37"/>
        <v>0.50637367990903459</v>
      </c>
      <c r="CD84" s="58">
        <f t="shared" si="38"/>
        <v>0.38209518890355909</v>
      </c>
    </row>
    <row r="85" spans="1:82">
      <c r="A85" s="5" t="s">
        <v>375</v>
      </c>
      <c r="B85" s="5"/>
      <c r="C85" s="5"/>
      <c r="D85" s="5"/>
      <c r="E85" s="5"/>
      <c r="F85" s="58"/>
      <c r="G85" s="58"/>
      <c r="H85" s="58">
        <v>29</v>
      </c>
      <c r="I85" s="58">
        <f t="shared" si="72"/>
        <v>8.9999999999999998E-4</v>
      </c>
      <c r="J85" s="58">
        <f t="shared" si="72"/>
        <v>8.3000000000000001E-3</v>
      </c>
      <c r="K85" s="58">
        <f t="shared" si="72"/>
        <v>0</v>
      </c>
      <c r="L85" s="58">
        <f t="shared" si="72"/>
        <v>0</v>
      </c>
      <c r="M85" s="58">
        <f t="shared" si="72"/>
        <v>52.576700000000002</v>
      </c>
      <c r="N85" s="58">
        <f t="shared" si="72"/>
        <v>0</v>
      </c>
      <c r="O85" s="58">
        <f t="shared" si="72"/>
        <v>1.0101</v>
      </c>
      <c r="P85" s="58">
        <f t="shared" si="72"/>
        <v>27.650700000000001</v>
      </c>
      <c r="R85" s="58">
        <f>X$36</f>
        <v>1.6000000000000001E-3</v>
      </c>
      <c r="S85" s="58">
        <f t="shared" si="71"/>
        <v>1.41E-2</v>
      </c>
      <c r="T85" s="58">
        <f t="shared" si="71"/>
        <v>0</v>
      </c>
      <c r="U85" s="58">
        <f t="shared" si="71"/>
        <v>0</v>
      </c>
      <c r="V85" s="58">
        <f t="shared" si="71"/>
        <v>56.357399999999998</v>
      </c>
      <c r="W85" s="58">
        <f t="shared" si="71"/>
        <v>0</v>
      </c>
      <c r="X85" s="58">
        <f t="shared" si="71"/>
        <v>1.0204</v>
      </c>
      <c r="Y85" s="58">
        <f t="shared" si="71"/>
        <v>27.552099999999999</v>
      </c>
      <c r="AA85" s="58">
        <f t="shared" si="13"/>
        <v>8.9999999999999998E-4</v>
      </c>
      <c r="AB85" s="58">
        <f t="shared" si="14"/>
        <v>8.9999999999999998E-4</v>
      </c>
      <c r="AC85" s="58">
        <f t="shared" si="51"/>
        <v>6.2914328251109175E-4</v>
      </c>
      <c r="AD85" s="58">
        <f t="shared" si="52"/>
        <v>5.1784773067812878E-4</v>
      </c>
      <c r="AE85" s="58">
        <f t="shared" si="53"/>
        <v>4.1355572560445425E-4</v>
      </c>
      <c r="AF85" s="58">
        <f t="shared" si="54"/>
        <v>2.8911574374763423E-4</v>
      </c>
      <c r="AG85" s="58">
        <f t="shared" si="15"/>
        <v>1.6000000000000001E-3</v>
      </c>
      <c r="AH85" s="58">
        <f t="shared" si="16"/>
        <v>1.6000000000000001E-3</v>
      </c>
      <c r="AI85" s="58">
        <f t="shared" si="55"/>
        <v>1.1253190127979839E-3</v>
      </c>
      <c r="AJ85" s="58">
        <f t="shared" si="56"/>
        <v>9.2063701504903155E-4</v>
      </c>
      <c r="AK85" s="58">
        <f t="shared" si="57"/>
        <v>7.4973573264511674E-4</v>
      </c>
      <c r="AL85" s="58">
        <f t="shared" si="58"/>
        <v>5.4440489567433501E-4</v>
      </c>
      <c r="AM85" s="58">
        <f t="shared" si="17"/>
        <v>0</v>
      </c>
      <c r="AN85" s="58">
        <f t="shared" si="18"/>
        <v>0</v>
      </c>
      <c r="AO85" s="58">
        <f t="shared" si="59"/>
        <v>0</v>
      </c>
      <c r="AP85" s="58">
        <f t="shared" si="60"/>
        <v>0</v>
      </c>
      <c r="AQ85" s="58">
        <f t="shared" si="61"/>
        <v>0</v>
      </c>
      <c r="AR85" s="58">
        <f t="shared" si="62"/>
        <v>0</v>
      </c>
      <c r="AS85" s="58">
        <f t="shared" si="19"/>
        <v>0</v>
      </c>
      <c r="AT85" s="58">
        <f t="shared" si="20"/>
        <v>0</v>
      </c>
      <c r="AU85" s="58">
        <f t="shared" si="63"/>
        <v>0</v>
      </c>
      <c r="AV85" s="58">
        <f t="shared" si="64"/>
        <v>0</v>
      </c>
      <c r="AW85" s="58">
        <f t="shared" si="65"/>
        <v>0</v>
      </c>
      <c r="AX85" s="58">
        <f t="shared" si="66"/>
        <v>0</v>
      </c>
      <c r="AZ85" s="58">
        <v>34</v>
      </c>
      <c r="BA85" s="32">
        <f t="shared" si="21"/>
        <v>1.4E-3</v>
      </c>
      <c r="BB85" s="32">
        <f t="shared" si="22"/>
        <v>0</v>
      </c>
      <c r="BC85" s="58">
        <f>1+$B$55*(IF('Male Inactive'!$O32&gt;=0, ((('Male Inactive'!$O32)/7)/60), 0))^0.25</f>
        <v>0.6997076126404671</v>
      </c>
      <c r="BD85" s="58">
        <f>1+$B$55*(IF('Male Barely'!$O32&gt;=0, ((('Male Barely'!$O32)/7)/60), 0))^0.25</f>
        <v>0.47983824557122634</v>
      </c>
      <c r="BE85" s="58">
        <f>1+$B$55*(IF('Male Somewhat'!$O32&gt;=0, ((('Male Somewhat'!$O32)/7)/60), 0))^0.25</f>
        <v>0.41132312779047731</v>
      </c>
      <c r="BF85" s="58">
        <f>1+$B$55*(IF('Male Active'!$O32&gt;=0, ((('Male Active'!$O32)/7)/60), 0))^0.25</f>
        <v>0.34710068460639354</v>
      </c>
      <c r="BG85" s="58">
        <f>1+$B$55*(IF('Male Highly'!$O32&gt;=0, ((('Male Highly'!$O32)/7)/60), 0))^0.25</f>
        <v>0.23406172944743264</v>
      </c>
      <c r="BH85" s="32">
        <f t="shared" si="23"/>
        <v>1.8E-3</v>
      </c>
      <c r="BI85" s="32">
        <f t="shared" si="24"/>
        <v>0</v>
      </c>
      <c r="BJ85" s="58">
        <f>1+$B$55*(IF('Female Inactive'!$Q32&gt;=0, ((('Female Inactive'!$Q32)/7)/60), 0))^0.25</f>
        <v>0.83465306154425711</v>
      </c>
      <c r="BK85" s="58">
        <f>1+$B$55*(IF('Female Barely'!$Q32&gt;=0, ((('Female Barely'!$Q32)/7)/60), 0))^0.25</f>
        <v>0.5883371352513812</v>
      </c>
      <c r="BL85" s="58">
        <f>1+$B$55*(IF('Female Somewhat'!$Q32&gt;=0, ((('Female Somewhat'!$Q32)/7)/60), 0))^0.25</f>
        <v>0.4834884012730466</v>
      </c>
      <c r="BM85" s="58">
        <f>1+$B$55*(IF('Female Active'!$Q32&gt;=0, ((('Female Active'!$Q32)/7)/60), 0))^0.25</f>
        <v>0.42051019879257889</v>
      </c>
      <c r="BN85" s="58">
        <f>1+$B$55*(IF('Female Highly'!$Q32&gt;=0, ((('Female Highly'!$Q32)/7)/60), 0))^0.25</f>
        <v>0.31696456717625066</v>
      </c>
      <c r="BP85" s="136">
        <f t="shared" si="9"/>
        <v>34</v>
      </c>
      <c r="BQ85" s="136">
        <f t="shared" si="25"/>
        <v>1.4E-3</v>
      </c>
      <c r="BR85" s="136">
        <f t="shared" si="26"/>
        <v>0</v>
      </c>
      <c r="BS85" s="58">
        <f t="shared" si="27"/>
        <v>1</v>
      </c>
      <c r="BT85" s="58">
        <f t="shared" si="28"/>
        <v>0.68576965135547707</v>
      </c>
      <c r="BU85" s="58">
        <f t="shared" si="29"/>
        <v>0.58785001100428036</v>
      </c>
      <c r="BV85" s="58">
        <f t="shared" si="30"/>
        <v>0.49606532548152416</v>
      </c>
      <c r="BW85" s="58">
        <f t="shared" si="31"/>
        <v>0.33451362428966641</v>
      </c>
      <c r="BX85" s="136">
        <f t="shared" si="32"/>
        <v>1.8E-3</v>
      </c>
      <c r="BY85" s="136">
        <f t="shared" si="33"/>
        <v>0</v>
      </c>
      <c r="BZ85" s="58">
        <f t="shared" si="34"/>
        <v>1</v>
      </c>
      <c r="CA85" s="58">
        <f t="shared" si="35"/>
        <v>0.70488824921201687</v>
      </c>
      <c r="CB85" s="58">
        <f t="shared" si="36"/>
        <v>0.57926870881957437</v>
      </c>
      <c r="CC85" s="58">
        <f t="shared" si="37"/>
        <v>0.50381436092088372</v>
      </c>
      <c r="CD85" s="58">
        <f t="shared" si="38"/>
        <v>0.37975607085153396</v>
      </c>
    </row>
    <row r="86" spans="1:82">
      <c r="A86" s="5" t="s">
        <v>376</v>
      </c>
      <c r="B86" s="5"/>
      <c r="C86" s="5"/>
      <c r="D86" s="5"/>
      <c r="E86" s="5"/>
      <c r="F86" s="58"/>
      <c r="G86" s="58"/>
      <c r="H86" s="58">
        <v>30</v>
      </c>
      <c r="I86" s="58">
        <f>J$37</f>
        <v>1.4E-3</v>
      </c>
      <c r="J86" s="58">
        <f t="shared" ref="J86:P86" si="73">K$37</f>
        <v>1.38E-2</v>
      </c>
      <c r="K86" s="58">
        <f t="shared" si="73"/>
        <v>0</v>
      </c>
      <c r="L86" s="58">
        <f t="shared" si="73"/>
        <v>0</v>
      </c>
      <c r="M86" s="58">
        <f t="shared" si="73"/>
        <v>47.733199999999997</v>
      </c>
      <c r="N86" s="58">
        <f t="shared" si="73"/>
        <v>0</v>
      </c>
      <c r="O86" s="58">
        <f t="shared" si="73"/>
        <v>1.0076000000000001</v>
      </c>
      <c r="P86" s="58">
        <f t="shared" si="73"/>
        <v>32.671900000000001</v>
      </c>
      <c r="R86" s="58">
        <f>X$37</f>
        <v>1.8E-3</v>
      </c>
      <c r="S86" s="58">
        <f t="shared" ref="S86:Y90" si="74">Y$37</f>
        <v>2.2499999999999999E-2</v>
      </c>
      <c r="T86" s="58">
        <f t="shared" si="74"/>
        <v>0</v>
      </c>
      <c r="U86" s="58">
        <f t="shared" si="74"/>
        <v>0</v>
      </c>
      <c r="V86" s="58">
        <f t="shared" si="74"/>
        <v>51.4544</v>
      </c>
      <c r="W86" s="58">
        <f t="shared" si="74"/>
        <v>0</v>
      </c>
      <c r="X86" s="58">
        <f t="shared" si="74"/>
        <v>1.0149999999999999</v>
      </c>
      <c r="Y86" s="58">
        <f t="shared" si="74"/>
        <v>32.551200000000001</v>
      </c>
      <c r="AA86" s="58">
        <f t="shared" si="13"/>
        <v>1.4E-3</v>
      </c>
      <c r="AB86" s="58">
        <f t="shared" si="14"/>
        <v>1.4E-3</v>
      </c>
      <c r="AC86" s="58">
        <f t="shared" si="51"/>
        <v>9.7866732835058708E-4</v>
      </c>
      <c r="AD86" s="58">
        <f t="shared" si="52"/>
        <v>8.0554091438820045E-4</v>
      </c>
      <c r="AE86" s="58">
        <f t="shared" si="53"/>
        <v>6.4330890649581774E-4</v>
      </c>
      <c r="AF86" s="58">
        <f t="shared" si="54"/>
        <v>4.4973560138520882E-4</v>
      </c>
      <c r="AG86" s="58">
        <f t="shared" si="15"/>
        <v>1.8E-3</v>
      </c>
      <c r="AH86" s="58">
        <f t="shared" si="16"/>
        <v>1.8E-3</v>
      </c>
      <c r="AI86" s="58">
        <f t="shared" si="55"/>
        <v>1.2659838893977317E-3</v>
      </c>
      <c r="AJ86" s="58">
        <f t="shared" si="56"/>
        <v>1.0357166419301604E-3</v>
      </c>
      <c r="AK86" s="58">
        <f t="shared" si="57"/>
        <v>8.4345269922575636E-4</v>
      </c>
      <c r="AL86" s="58">
        <f t="shared" si="58"/>
        <v>6.124555076336269E-4</v>
      </c>
      <c r="AM86" s="58">
        <f t="shared" si="17"/>
        <v>0</v>
      </c>
      <c r="AN86" s="58">
        <f t="shared" si="18"/>
        <v>0</v>
      </c>
      <c r="AO86" s="58">
        <f t="shared" si="59"/>
        <v>0</v>
      </c>
      <c r="AP86" s="58">
        <f t="shared" si="60"/>
        <v>0</v>
      </c>
      <c r="AQ86" s="58">
        <f t="shared" si="61"/>
        <v>0</v>
      </c>
      <c r="AR86" s="58">
        <f t="shared" si="62"/>
        <v>0</v>
      </c>
      <c r="AS86" s="58">
        <f t="shared" si="19"/>
        <v>0</v>
      </c>
      <c r="AT86" s="58">
        <f t="shared" si="20"/>
        <v>0</v>
      </c>
      <c r="AU86" s="58">
        <f t="shared" si="63"/>
        <v>0</v>
      </c>
      <c r="AV86" s="58">
        <f t="shared" si="64"/>
        <v>0</v>
      </c>
      <c r="AW86" s="58">
        <f t="shared" si="65"/>
        <v>0</v>
      </c>
      <c r="AX86" s="58">
        <f t="shared" si="66"/>
        <v>0</v>
      </c>
      <c r="AZ86" s="58">
        <v>35</v>
      </c>
      <c r="BA86" s="32">
        <f t="shared" si="21"/>
        <v>2.0999999999999999E-3</v>
      </c>
      <c r="BB86" s="32">
        <f t="shared" si="22"/>
        <v>0</v>
      </c>
      <c r="BC86" s="58">
        <f>1+$B$55*(IF('Male Inactive'!$O33&gt;=0, ((('Male Inactive'!$O33)/7)/60), 0))^0.25</f>
        <v>0.70230814680123521</v>
      </c>
      <c r="BD86" s="58">
        <f>1+$B$55*(IF('Male Barely'!$O33&gt;=0, ((('Male Barely'!$O33)/7)/60), 0))^0.25</f>
        <v>0.47878591013620619</v>
      </c>
      <c r="BE86" s="58">
        <f>1+$B$55*(IF('Male Somewhat'!$O33&gt;=0, ((('Male Somewhat'!$O33)/7)/60), 0))^0.25</f>
        <v>0.4091837722601851</v>
      </c>
      <c r="BF86" s="58">
        <f>1+$B$55*(IF('Male Active'!$O33&gt;=0, ((('Male Active'!$O33)/7)/60), 0))^0.25</f>
        <v>0.34506743247201777</v>
      </c>
      <c r="BG86" s="58">
        <f>1+$B$55*(IF('Male Highly'!$O33&gt;=0, ((('Male Highly'!$O33)/7)/60), 0))^0.25</f>
        <v>0.23305511630471409</v>
      </c>
      <c r="BH86" s="32">
        <f t="shared" si="23"/>
        <v>2.2000000000000001E-3</v>
      </c>
      <c r="BI86" s="32">
        <f t="shared" si="24"/>
        <v>0</v>
      </c>
      <c r="BJ86" s="58">
        <f>1+$B$55*(IF('Female Inactive'!$Q33&gt;=0, ((('Female Inactive'!$Q33)/7)/60), 0))^0.25</f>
        <v>0.83218122309768927</v>
      </c>
      <c r="BK86" s="58">
        <f>1+$B$55*(IF('Female Barely'!$Q33&gt;=0, ((('Female Barely'!$Q33)/7)/60), 0))^0.25</f>
        <v>0.58506311135766853</v>
      </c>
      <c r="BL86" s="58">
        <f>1+$B$55*(IF('Female Somewhat'!$Q33&gt;=0, ((('Female Somewhat'!$Q33)/7)/60), 0))^0.25</f>
        <v>0.48056708101153078</v>
      </c>
      <c r="BM86" s="58">
        <f>1+$B$55*(IF('Female Active'!$Q33&gt;=0, ((('Female Active'!$Q33)/7)/60), 0))^0.25</f>
        <v>0.41736525119361756</v>
      </c>
      <c r="BN86" s="58">
        <f>1+$B$55*(IF('Female Highly'!$Q33&gt;=0, ((('Female Highly'!$Q33)/7)/60), 0))^0.25</f>
        <v>0.31429623848928934</v>
      </c>
      <c r="BP86" s="136">
        <f t="shared" si="9"/>
        <v>35</v>
      </c>
      <c r="BQ86" s="136">
        <f t="shared" si="25"/>
        <v>2.0999999999999999E-3</v>
      </c>
      <c r="BR86" s="136">
        <f t="shared" si="26"/>
        <v>0</v>
      </c>
      <c r="BS86" s="58">
        <f t="shared" si="27"/>
        <v>1</v>
      </c>
      <c r="BT86" s="58">
        <f t="shared" si="28"/>
        <v>0.681731960987362</v>
      </c>
      <c r="BU86" s="58">
        <f t="shared" si="29"/>
        <v>0.58262711905574815</v>
      </c>
      <c r="BV86" s="58">
        <f t="shared" si="30"/>
        <v>0.49133337558972889</v>
      </c>
      <c r="BW86" s="58">
        <f t="shared" si="31"/>
        <v>0.33184168141320525</v>
      </c>
      <c r="BX86" s="136">
        <f t="shared" si="32"/>
        <v>2.2000000000000001E-3</v>
      </c>
      <c r="BY86" s="136">
        <f t="shared" si="33"/>
        <v>0</v>
      </c>
      <c r="BZ86" s="58">
        <f t="shared" si="34"/>
        <v>1</v>
      </c>
      <c r="CA86" s="58">
        <f t="shared" si="35"/>
        <v>0.70304771979815306</v>
      </c>
      <c r="CB86" s="58">
        <f t="shared" si="36"/>
        <v>0.57747888040862139</v>
      </c>
      <c r="CC86" s="58">
        <f t="shared" si="37"/>
        <v>0.50153168517793301</v>
      </c>
      <c r="CD86" s="58">
        <f t="shared" si="38"/>
        <v>0.37767763771376789</v>
      </c>
    </row>
    <row r="87" spans="1:82">
      <c r="A87" s="5"/>
      <c r="B87" s="5"/>
      <c r="C87" s="5"/>
      <c r="D87" s="5"/>
      <c r="E87" s="5"/>
      <c r="F87" s="58"/>
      <c r="G87" s="58"/>
      <c r="H87" s="58">
        <v>31</v>
      </c>
      <c r="I87" s="58">
        <f t="shared" ref="I87:P90" si="75">J$37</f>
        <v>1.4E-3</v>
      </c>
      <c r="J87" s="58">
        <f t="shared" si="75"/>
        <v>1.38E-2</v>
      </c>
      <c r="K87" s="58">
        <f t="shared" si="75"/>
        <v>0</v>
      </c>
      <c r="L87" s="58">
        <f t="shared" si="75"/>
        <v>0</v>
      </c>
      <c r="M87" s="58">
        <f t="shared" si="75"/>
        <v>47.733199999999997</v>
      </c>
      <c r="N87" s="58">
        <f t="shared" si="75"/>
        <v>0</v>
      </c>
      <c r="O87" s="58">
        <f t="shared" si="75"/>
        <v>1.0076000000000001</v>
      </c>
      <c r="P87" s="58">
        <f t="shared" si="75"/>
        <v>32.671900000000001</v>
      </c>
      <c r="R87" s="58">
        <f>X$37</f>
        <v>1.8E-3</v>
      </c>
      <c r="S87" s="58">
        <f t="shared" si="74"/>
        <v>2.2499999999999999E-2</v>
      </c>
      <c r="T87" s="58">
        <f t="shared" si="74"/>
        <v>0</v>
      </c>
      <c r="U87" s="58">
        <f t="shared" si="74"/>
        <v>0</v>
      </c>
      <c r="V87" s="58">
        <f t="shared" si="74"/>
        <v>51.4544</v>
      </c>
      <c r="W87" s="58">
        <f t="shared" si="74"/>
        <v>0</v>
      </c>
      <c r="X87" s="58">
        <f t="shared" si="74"/>
        <v>1.0149999999999999</v>
      </c>
      <c r="Y87" s="58">
        <f t="shared" si="74"/>
        <v>32.551200000000001</v>
      </c>
      <c r="AA87" s="58">
        <f t="shared" si="13"/>
        <v>1.4E-3</v>
      </c>
      <c r="AB87" s="58">
        <f t="shared" si="14"/>
        <v>1.4E-3</v>
      </c>
      <c r="AC87" s="58">
        <f t="shared" si="51"/>
        <v>9.7866732835058708E-4</v>
      </c>
      <c r="AD87" s="58">
        <f t="shared" si="52"/>
        <v>8.0554091438820045E-4</v>
      </c>
      <c r="AE87" s="58">
        <f t="shared" si="53"/>
        <v>6.4330890649581774E-4</v>
      </c>
      <c r="AF87" s="58">
        <f t="shared" si="54"/>
        <v>4.4973560138520882E-4</v>
      </c>
      <c r="AG87" s="58">
        <f t="shared" si="15"/>
        <v>1.8E-3</v>
      </c>
      <c r="AH87" s="58">
        <f t="shared" si="16"/>
        <v>1.8E-3</v>
      </c>
      <c r="AI87" s="58">
        <f t="shared" si="55"/>
        <v>1.2659838893977317E-3</v>
      </c>
      <c r="AJ87" s="58">
        <f t="shared" si="56"/>
        <v>1.0357166419301604E-3</v>
      </c>
      <c r="AK87" s="58">
        <f t="shared" si="57"/>
        <v>8.4345269922575636E-4</v>
      </c>
      <c r="AL87" s="58">
        <f t="shared" si="58"/>
        <v>6.124555076336269E-4</v>
      </c>
      <c r="AM87" s="58">
        <f t="shared" si="17"/>
        <v>0</v>
      </c>
      <c r="AN87" s="58">
        <f t="shared" si="18"/>
        <v>0</v>
      </c>
      <c r="AO87" s="58">
        <f t="shared" si="59"/>
        <v>0</v>
      </c>
      <c r="AP87" s="58">
        <f t="shared" si="60"/>
        <v>0</v>
      </c>
      <c r="AQ87" s="58">
        <f t="shared" si="61"/>
        <v>0</v>
      </c>
      <c r="AR87" s="58">
        <f t="shared" si="62"/>
        <v>0</v>
      </c>
      <c r="AS87" s="58">
        <f t="shared" si="19"/>
        <v>0</v>
      </c>
      <c r="AT87" s="58">
        <f t="shared" si="20"/>
        <v>0</v>
      </c>
      <c r="AU87" s="58">
        <f t="shared" si="63"/>
        <v>0</v>
      </c>
      <c r="AV87" s="58">
        <f t="shared" si="64"/>
        <v>0</v>
      </c>
      <c r="AW87" s="58">
        <f t="shared" si="65"/>
        <v>0</v>
      </c>
      <c r="AX87" s="58">
        <f t="shared" si="66"/>
        <v>0</v>
      </c>
      <c r="AZ87" s="58">
        <v>36</v>
      </c>
      <c r="BA87" s="32">
        <f t="shared" si="21"/>
        <v>2.0999999999999999E-3</v>
      </c>
      <c r="BB87" s="32">
        <f t="shared" si="22"/>
        <v>0</v>
      </c>
      <c r="BC87" s="58">
        <f>1+$B$55*(IF('Male Inactive'!$O34&gt;=0, ((('Male Inactive'!$O34)/7)/60), 0))^0.25</f>
        <v>0.70515384311367213</v>
      </c>
      <c r="BD87" s="58">
        <f>1+$B$55*(IF('Male Barely'!$O34&gt;=0, ((('Male Barely'!$O34)/7)/60), 0))^0.25</f>
        <v>0.47798812746435282</v>
      </c>
      <c r="BE87" s="58">
        <f>1+$B$55*(IF('Male Somewhat'!$O34&gt;=0, ((('Male Somewhat'!$O34)/7)/60), 0))^0.25</f>
        <v>0.40731427304947276</v>
      </c>
      <c r="BF87" s="58">
        <f>1+$B$55*(IF('Male Active'!$O34&gt;=0, ((('Male Active'!$O34)/7)/60), 0))^0.25</f>
        <v>0.34330761534704823</v>
      </c>
      <c r="BG87" s="58">
        <f>1+$B$55*(IF('Male Highly'!$O34&gt;=0, ((('Male Highly'!$O34)/7)/60), 0))^0.25</f>
        <v>0.23230621278992836</v>
      </c>
      <c r="BH87" s="32">
        <f t="shared" si="23"/>
        <v>2.2000000000000001E-3</v>
      </c>
      <c r="BI87" s="32">
        <f t="shared" si="24"/>
        <v>0</v>
      </c>
      <c r="BJ87" s="58">
        <f>1+$B$55*(IF('Female Inactive'!$Q34&gt;=0, ((('Female Inactive'!$Q34)/7)/60), 0))^0.25</f>
        <v>0.82969120990754452</v>
      </c>
      <c r="BK87" s="58">
        <f>1+$B$55*(IF('Female Barely'!$Q34&gt;=0, ((('Female Barely'!$Q34)/7)/60), 0))^0.25</f>
        <v>0.58197800905371377</v>
      </c>
      <c r="BL87" s="58">
        <f>1+$B$55*(IF('Female Somewhat'!$Q34&gt;=0, ((('Female Somewhat'!$Q34)/7)/60), 0))^0.25</f>
        <v>0.47786465580459236</v>
      </c>
      <c r="BM87" s="58">
        <f>1+$B$55*(IF('Female Active'!$Q34&gt;=0, ((('Female Active'!$Q34)/7)/60), 0))^0.25</f>
        <v>0.41444077628673504</v>
      </c>
      <c r="BN87" s="58">
        <f>1+$B$55*(IF('Female Highly'!$Q34&gt;=0, ((('Female Highly'!$Q34)/7)/60), 0))^0.25</f>
        <v>0.31183852075907748</v>
      </c>
      <c r="BP87" s="136">
        <f t="shared" si="9"/>
        <v>36</v>
      </c>
      <c r="BQ87" s="136">
        <f t="shared" si="25"/>
        <v>2.0999999999999999E-3</v>
      </c>
      <c r="BR87" s="136">
        <f t="shared" si="26"/>
        <v>0</v>
      </c>
      <c r="BS87" s="58">
        <f t="shared" si="27"/>
        <v>1</v>
      </c>
      <c r="BT87" s="58">
        <f t="shared" si="28"/>
        <v>0.67784942552926031</v>
      </c>
      <c r="BU87" s="58">
        <f t="shared" si="29"/>
        <v>0.57762469428080954</v>
      </c>
      <c r="BV87" s="58">
        <f t="shared" si="30"/>
        <v>0.48685491641248335</v>
      </c>
      <c r="BW87" s="58">
        <f t="shared" si="31"/>
        <v>0.3294404689963239</v>
      </c>
      <c r="BX87" s="136">
        <f t="shared" si="32"/>
        <v>2.2000000000000001E-3</v>
      </c>
      <c r="BY87" s="136">
        <f t="shared" si="33"/>
        <v>0</v>
      </c>
      <c r="BZ87" s="58">
        <f t="shared" si="34"/>
        <v>1</v>
      </c>
      <c r="CA87" s="58">
        <f t="shared" si="35"/>
        <v>0.70143928500648534</v>
      </c>
      <c r="CB87" s="58">
        <f t="shared" si="36"/>
        <v>0.57595482523894947</v>
      </c>
      <c r="CC87" s="58">
        <f t="shared" si="37"/>
        <v>0.49951207309152723</v>
      </c>
      <c r="CD87" s="58">
        <f t="shared" si="38"/>
        <v>0.37584889056957316</v>
      </c>
    </row>
    <row r="88" spans="1:82">
      <c r="A88" s="5" t="s">
        <v>394</v>
      </c>
      <c r="B88" s="5"/>
      <c r="C88" s="5" t="s">
        <v>377</v>
      </c>
      <c r="D88" s="5" t="s">
        <v>378</v>
      </c>
      <c r="E88" s="5" t="s">
        <v>379</v>
      </c>
      <c r="F88" s="58"/>
      <c r="G88" s="58"/>
      <c r="H88" s="58">
        <v>32</v>
      </c>
      <c r="I88" s="58">
        <f t="shared" si="75"/>
        <v>1.4E-3</v>
      </c>
      <c r="J88" s="58">
        <f t="shared" si="75"/>
        <v>1.38E-2</v>
      </c>
      <c r="K88" s="58">
        <f t="shared" si="75"/>
        <v>0</v>
      </c>
      <c r="L88" s="58">
        <f t="shared" si="75"/>
        <v>0</v>
      </c>
      <c r="M88" s="58">
        <f t="shared" si="75"/>
        <v>47.733199999999997</v>
      </c>
      <c r="N88" s="58">
        <f t="shared" si="75"/>
        <v>0</v>
      </c>
      <c r="O88" s="58">
        <f t="shared" si="75"/>
        <v>1.0076000000000001</v>
      </c>
      <c r="P88" s="58">
        <f t="shared" si="75"/>
        <v>32.671900000000001</v>
      </c>
      <c r="R88" s="58">
        <f>X$37</f>
        <v>1.8E-3</v>
      </c>
      <c r="S88" s="58">
        <f t="shared" si="74"/>
        <v>2.2499999999999999E-2</v>
      </c>
      <c r="T88" s="58">
        <f t="shared" si="74"/>
        <v>0</v>
      </c>
      <c r="U88" s="58">
        <f t="shared" si="74"/>
        <v>0</v>
      </c>
      <c r="V88" s="58">
        <f t="shared" si="74"/>
        <v>51.4544</v>
      </c>
      <c r="W88" s="58">
        <f t="shared" si="74"/>
        <v>0</v>
      </c>
      <c r="X88" s="58">
        <f t="shared" si="74"/>
        <v>1.0149999999999999</v>
      </c>
      <c r="Y88" s="58">
        <f t="shared" si="74"/>
        <v>32.551200000000001</v>
      </c>
      <c r="AA88" s="58">
        <f t="shared" si="13"/>
        <v>1.4E-3</v>
      </c>
      <c r="AB88" s="58">
        <f t="shared" si="14"/>
        <v>1.4E-3</v>
      </c>
      <c r="AC88" s="58">
        <f t="shared" si="51"/>
        <v>9.7866732835058708E-4</v>
      </c>
      <c r="AD88" s="58">
        <f t="shared" si="52"/>
        <v>8.0554091438820045E-4</v>
      </c>
      <c r="AE88" s="58">
        <f t="shared" si="53"/>
        <v>6.4330890649581774E-4</v>
      </c>
      <c r="AF88" s="58">
        <f t="shared" si="54"/>
        <v>4.4973560138520882E-4</v>
      </c>
      <c r="AG88" s="58">
        <f t="shared" si="15"/>
        <v>1.8E-3</v>
      </c>
      <c r="AH88" s="58">
        <f t="shared" si="16"/>
        <v>1.8E-3</v>
      </c>
      <c r="AI88" s="58">
        <f t="shared" si="55"/>
        <v>1.2659838893977317E-3</v>
      </c>
      <c r="AJ88" s="58">
        <f t="shared" si="56"/>
        <v>1.0357166419301604E-3</v>
      </c>
      <c r="AK88" s="58">
        <f t="shared" si="57"/>
        <v>8.4345269922575636E-4</v>
      </c>
      <c r="AL88" s="58">
        <f t="shared" si="58"/>
        <v>6.124555076336269E-4</v>
      </c>
      <c r="AM88" s="58">
        <f t="shared" si="17"/>
        <v>0</v>
      </c>
      <c r="AN88" s="58">
        <f t="shared" si="18"/>
        <v>0</v>
      </c>
      <c r="AO88" s="58">
        <f t="shared" si="59"/>
        <v>0</v>
      </c>
      <c r="AP88" s="58">
        <f t="shared" si="60"/>
        <v>0</v>
      </c>
      <c r="AQ88" s="58">
        <f t="shared" si="61"/>
        <v>0</v>
      </c>
      <c r="AR88" s="58">
        <f t="shared" si="62"/>
        <v>0</v>
      </c>
      <c r="AS88" s="58">
        <f t="shared" si="19"/>
        <v>0</v>
      </c>
      <c r="AT88" s="58">
        <f t="shared" si="20"/>
        <v>0</v>
      </c>
      <c r="AU88" s="58">
        <f t="shared" si="63"/>
        <v>0</v>
      </c>
      <c r="AV88" s="58">
        <f t="shared" si="64"/>
        <v>0</v>
      </c>
      <c r="AW88" s="58">
        <f t="shared" si="65"/>
        <v>0</v>
      </c>
      <c r="AX88" s="58">
        <f t="shared" si="66"/>
        <v>0</v>
      </c>
      <c r="AZ88" s="58">
        <v>37</v>
      </c>
      <c r="BA88" s="32">
        <f t="shared" si="21"/>
        <v>2.0999999999999999E-3</v>
      </c>
      <c r="BB88" s="32">
        <f t="shared" si="22"/>
        <v>0</v>
      </c>
      <c r="BC88" s="58">
        <f>1+$B$55*(IF('Male Inactive'!$O35&gt;=0, ((('Male Inactive'!$O35)/7)/60), 0))^0.25</f>
        <v>0.70824598892223012</v>
      </c>
      <c r="BD88" s="58">
        <f>1+$B$55*(IF('Male Barely'!$O35&gt;=0, ((('Male Barely'!$O35)/7)/60), 0))^0.25</f>
        <v>0.47744462767520857</v>
      </c>
      <c r="BE88" s="58">
        <f>1+$B$55*(IF('Male Somewhat'!$O35&gt;=0, ((('Male Somewhat'!$O35)/7)/60), 0))^0.25</f>
        <v>0.40571748028074761</v>
      </c>
      <c r="BF88" s="58">
        <f>1+$B$55*(IF('Male Active'!$O35&gt;=0, ((('Male Active'!$O35)/7)/60), 0))^0.25</f>
        <v>0.34182238561398082</v>
      </c>
      <c r="BG88" s="58">
        <f>1+$B$55*(IF('Male Highly'!$O35&gt;=0, ((('Male Highly'!$O35)/7)/60), 0))^0.25</f>
        <v>0.23180896304448462</v>
      </c>
      <c r="BH88" s="32">
        <f t="shared" si="23"/>
        <v>2.2000000000000001E-3</v>
      </c>
      <c r="BI88" s="32">
        <f t="shared" si="24"/>
        <v>0</v>
      </c>
      <c r="BJ88" s="58">
        <f>1+$B$55*(IF('Female Inactive'!$Q35&gt;=0, ((('Female Inactive'!$Q35)/7)/60), 0))^0.25</f>
        <v>0.8272199140834825</v>
      </c>
      <c r="BK88" s="58">
        <f>1+$B$55*(IF('Female Barely'!$Q35&gt;=0, ((('Female Barely'!$Q35)/7)/60), 0))^0.25</f>
        <v>0.57909310705941885</v>
      </c>
      <c r="BL88" s="58">
        <f>1+$B$55*(IF('Female Somewhat'!$Q35&gt;=0, ((('Female Somewhat'!$Q35)/7)/60), 0))^0.25</f>
        <v>0.47538919478649688</v>
      </c>
      <c r="BM88" s="58">
        <f>1+$B$55*(IF('Female Active'!$Q35&gt;=0, ((('Female Active'!$Q35)/7)/60), 0))^0.25</f>
        <v>0.41174573437733619</v>
      </c>
      <c r="BN88" s="58">
        <f>1+$B$55*(IF('Female Highly'!$Q35&gt;=0, ((('Female Highly'!$Q35)/7)/60), 0))^0.25</f>
        <v>0.30959741509221717</v>
      </c>
      <c r="BP88" s="136">
        <f t="shared" si="9"/>
        <v>37</v>
      </c>
      <c r="BQ88" s="136">
        <f t="shared" si="25"/>
        <v>2.0999999999999999E-3</v>
      </c>
      <c r="BR88" s="136">
        <f t="shared" si="26"/>
        <v>0</v>
      </c>
      <c r="BS88" s="58">
        <f t="shared" si="27"/>
        <v>1</v>
      </c>
      <c r="BT88" s="58">
        <f t="shared" si="28"/>
        <v>0.67412260025892645</v>
      </c>
      <c r="BU88" s="58">
        <f t="shared" si="29"/>
        <v>0.57284825699916242</v>
      </c>
      <c r="BV88" s="58">
        <f t="shared" si="30"/>
        <v>0.48263229296101962</v>
      </c>
      <c r="BW88" s="58">
        <f t="shared" si="31"/>
        <v>0.3273000718256644</v>
      </c>
      <c r="BX88" s="136">
        <f t="shared" si="32"/>
        <v>2.2000000000000001E-3</v>
      </c>
      <c r="BY88" s="136">
        <f t="shared" si="33"/>
        <v>0</v>
      </c>
      <c r="BZ88" s="58">
        <f t="shared" si="34"/>
        <v>1</v>
      </c>
      <c r="CA88" s="58">
        <f t="shared" si="35"/>
        <v>0.70004734799092028</v>
      </c>
      <c r="CB88" s="58">
        <f t="shared" si="36"/>
        <v>0.57468296724118872</v>
      </c>
      <c r="CC88" s="58">
        <f t="shared" si="37"/>
        <v>0.49774640016195631</v>
      </c>
      <c r="CD88" s="58">
        <f t="shared" si="38"/>
        <v>0.37426252659214004</v>
      </c>
    </row>
    <row r="89" spans="1:82">
      <c r="A89" s="5"/>
      <c r="B89" s="5"/>
      <c r="C89" s="5"/>
      <c r="D89" s="5"/>
      <c r="E89" s="5"/>
      <c r="F89" s="58"/>
      <c r="G89" s="58"/>
      <c r="H89" s="58">
        <v>33</v>
      </c>
      <c r="I89" s="58">
        <f t="shared" si="75"/>
        <v>1.4E-3</v>
      </c>
      <c r="J89" s="58">
        <f t="shared" si="75"/>
        <v>1.38E-2</v>
      </c>
      <c r="K89" s="58">
        <f t="shared" si="75"/>
        <v>0</v>
      </c>
      <c r="L89" s="58">
        <f t="shared" si="75"/>
        <v>0</v>
      </c>
      <c r="M89" s="58">
        <f t="shared" si="75"/>
        <v>47.733199999999997</v>
      </c>
      <c r="N89" s="58">
        <f t="shared" si="75"/>
        <v>0</v>
      </c>
      <c r="O89" s="58">
        <f t="shared" si="75"/>
        <v>1.0076000000000001</v>
      </c>
      <c r="P89" s="58">
        <f t="shared" si="75"/>
        <v>32.671900000000001</v>
      </c>
      <c r="R89" s="58">
        <f>X$37</f>
        <v>1.8E-3</v>
      </c>
      <c r="S89" s="58">
        <f t="shared" si="74"/>
        <v>2.2499999999999999E-2</v>
      </c>
      <c r="T89" s="58">
        <f t="shared" si="74"/>
        <v>0</v>
      </c>
      <c r="U89" s="58">
        <f t="shared" si="74"/>
        <v>0</v>
      </c>
      <c r="V89" s="58">
        <f t="shared" si="74"/>
        <v>51.4544</v>
      </c>
      <c r="W89" s="58">
        <f t="shared" si="74"/>
        <v>0</v>
      </c>
      <c r="X89" s="58">
        <f t="shared" si="74"/>
        <v>1.0149999999999999</v>
      </c>
      <c r="Y89" s="58">
        <f t="shared" si="74"/>
        <v>32.551200000000001</v>
      </c>
      <c r="AA89" s="58">
        <f t="shared" si="13"/>
        <v>1.4E-3</v>
      </c>
      <c r="AB89" s="58">
        <f t="shared" si="14"/>
        <v>1.4E-3</v>
      </c>
      <c r="AC89" s="58">
        <f t="shared" si="51"/>
        <v>9.7866732835058708E-4</v>
      </c>
      <c r="AD89" s="58">
        <f t="shared" si="52"/>
        <v>8.0554091438820045E-4</v>
      </c>
      <c r="AE89" s="58">
        <f t="shared" si="53"/>
        <v>6.4330890649581774E-4</v>
      </c>
      <c r="AF89" s="58">
        <f t="shared" si="54"/>
        <v>4.4973560138520882E-4</v>
      </c>
      <c r="AG89" s="58">
        <f t="shared" si="15"/>
        <v>1.8E-3</v>
      </c>
      <c r="AH89" s="58">
        <f t="shared" si="16"/>
        <v>1.8E-3</v>
      </c>
      <c r="AI89" s="58">
        <f t="shared" si="55"/>
        <v>1.2659838893977317E-3</v>
      </c>
      <c r="AJ89" s="58">
        <f t="shared" si="56"/>
        <v>1.0357166419301604E-3</v>
      </c>
      <c r="AK89" s="58">
        <f t="shared" si="57"/>
        <v>8.4345269922575636E-4</v>
      </c>
      <c r="AL89" s="58">
        <f t="shared" si="58"/>
        <v>6.124555076336269E-4</v>
      </c>
      <c r="AM89" s="58">
        <f t="shared" si="17"/>
        <v>0</v>
      </c>
      <c r="AN89" s="58">
        <f t="shared" si="18"/>
        <v>0</v>
      </c>
      <c r="AO89" s="58">
        <f t="shared" si="59"/>
        <v>0</v>
      </c>
      <c r="AP89" s="58">
        <f t="shared" si="60"/>
        <v>0</v>
      </c>
      <c r="AQ89" s="58">
        <f t="shared" si="61"/>
        <v>0</v>
      </c>
      <c r="AR89" s="58">
        <f t="shared" si="62"/>
        <v>0</v>
      </c>
      <c r="AS89" s="58">
        <f t="shared" si="19"/>
        <v>0</v>
      </c>
      <c r="AT89" s="58">
        <f t="shared" si="20"/>
        <v>0</v>
      </c>
      <c r="AU89" s="58">
        <f t="shared" si="63"/>
        <v>0</v>
      </c>
      <c r="AV89" s="58">
        <f t="shared" si="64"/>
        <v>0</v>
      </c>
      <c r="AW89" s="58">
        <f t="shared" si="65"/>
        <v>0</v>
      </c>
      <c r="AX89" s="58">
        <f t="shared" si="66"/>
        <v>0</v>
      </c>
      <c r="AZ89" s="58">
        <v>38</v>
      </c>
      <c r="BA89" s="32">
        <f t="shared" si="21"/>
        <v>2.0999999999999999E-3</v>
      </c>
      <c r="BB89" s="32">
        <f t="shared" si="22"/>
        <v>0</v>
      </c>
      <c r="BC89" s="58">
        <f>1+$B$55*(IF('Male Inactive'!$O36&gt;=0, ((('Male Inactive'!$O36)/7)/60), 0))^0.25</f>
        <v>0.71158707462014359</v>
      </c>
      <c r="BD89" s="58">
        <f>1+$B$55*(IF('Male Barely'!$O36&gt;=0, ((('Male Barely'!$O36)/7)/60), 0))^0.25</f>
        <v>0.47715623858381329</v>
      </c>
      <c r="BE89" s="58">
        <f>1+$B$55*(IF('Male Somewhat'!$O36&gt;=0, ((('Male Somewhat'!$O36)/7)/60), 0))^0.25</f>
        <v>0.40439717525966379</v>
      </c>
      <c r="BF89" s="58">
        <f>1+$B$55*(IF('Male Active'!$O36&gt;=0, ((('Male Active'!$O36)/7)/60), 0))^0.25</f>
        <v>0.3406138225456915</v>
      </c>
      <c r="BG89" s="58">
        <f>1+$B$55*(IF('Male Highly'!$O36&gt;=0, ((('Male Highly'!$O36)/7)/60), 0))^0.25</f>
        <v>0.23155810400633037</v>
      </c>
      <c r="BH89" s="32">
        <f t="shared" si="23"/>
        <v>2.2000000000000001E-3</v>
      </c>
      <c r="BI89" s="32">
        <f t="shared" si="24"/>
        <v>0</v>
      </c>
      <c r="BJ89" s="58">
        <f>1+$B$55*(IF('Female Inactive'!$Q36&gt;=0, ((('Female Inactive'!$Q36)/7)/60), 0))^0.25</f>
        <v>0.82479825537054308</v>
      </c>
      <c r="BK89" s="58">
        <f>1+$B$55*(IF('Female Barely'!$Q36&gt;=0, ((('Female Barely'!$Q36)/7)/60), 0))^0.25</f>
        <v>0.57641923976334375</v>
      </c>
      <c r="BL89" s="58">
        <f>1+$B$55*(IF('Female Somewhat'!$Q36&gt;=0, ((('Female Somewhat'!$Q36)/7)/60), 0))^0.25</f>
        <v>0.47314897099063613</v>
      </c>
      <c r="BM89" s="58">
        <f>1+$B$55*(IF('Female Active'!$Q36&gt;=0, ((('Female Active'!$Q36)/7)/60), 0))^0.25</f>
        <v>0.40928918860922137</v>
      </c>
      <c r="BN89" s="58">
        <f>1+$B$55*(IF('Female Highly'!$Q36&gt;=0, ((('Female Highly'!$Q36)/7)/60), 0))^0.25</f>
        <v>0.3075791951380189</v>
      </c>
      <c r="BP89" s="136">
        <f t="shared" si="9"/>
        <v>38</v>
      </c>
      <c r="BQ89" s="136">
        <f t="shared" si="25"/>
        <v>2.0999999999999999E-3</v>
      </c>
      <c r="BR89" s="136">
        <f t="shared" si="26"/>
        <v>0</v>
      </c>
      <c r="BS89" s="58">
        <f t="shared" si="27"/>
        <v>1</v>
      </c>
      <c r="BT89" s="58">
        <f t="shared" si="28"/>
        <v>0.67055214407671304</v>
      </c>
      <c r="BU89" s="58">
        <f t="shared" si="29"/>
        <v>0.56830314895128942</v>
      </c>
      <c r="BV89" s="58">
        <f t="shared" si="30"/>
        <v>0.47866780425644539</v>
      </c>
      <c r="BW89" s="58">
        <f t="shared" si="31"/>
        <v>0.32541077861755674</v>
      </c>
      <c r="BX89" s="136">
        <f t="shared" si="32"/>
        <v>2.2000000000000001E-3</v>
      </c>
      <c r="BY89" s="136">
        <f t="shared" si="33"/>
        <v>0</v>
      </c>
      <c r="BZ89" s="58">
        <f t="shared" si="34"/>
        <v>1</v>
      </c>
      <c r="CA89" s="58">
        <f t="shared" si="35"/>
        <v>0.69886088629562593</v>
      </c>
      <c r="CB89" s="58">
        <f t="shared" si="36"/>
        <v>0.57365418502015686</v>
      </c>
      <c r="CC89" s="58">
        <f t="shared" si="37"/>
        <v>0.49622945483237835</v>
      </c>
      <c r="CD89" s="58">
        <f t="shared" si="38"/>
        <v>0.37291445894225134</v>
      </c>
    </row>
    <row r="90" spans="1:82">
      <c r="A90" s="5"/>
      <c r="B90" s="5"/>
      <c r="C90" s="5">
        <v>0</v>
      </c>
      <c r="D90" s="5">
        <v>0</v>
      </c>
      <c r="E90" s="5">
        <v>0</v>
      </c>
      <c r="F90" s="58"/>
      <c r="G90" s="58"/>
      <c r="H90" s="58">
        <v>34</v>
      </c>
      <c r="I90" s="58">
        <f t="shared" si="75"/>
        <v>1.4E-3</v>
      </c>
      <c r="J90" s="58">
        <f t="shared" si="75"/>
        <v>1.38E-2</v>
      </c>
      <c r="K90" s="58">
        <f t="shared" si="75"/>
        <v>0</v>
      </c>
      <c r="L90" s="58">
        <f t="shared" si="75"/>
        <v>0</v>
      </c>
      <c r="M90" s="58">
        <f t="shared" si="75"/>
        <v>47.733199999999997</v>
      </c>
      <c r="N90" s="58">
        <f t="shared" si="75"/>
        <v>0</v>
      </c>
      <c r="O90" s="58">
        <f t="shared" si="75"/>
        <v>1.0076000000000001</v>
      </c>
      <c r="P90" s="58">
        <f t="shared" si="75"/>
        <v>32.671900000000001</v>
      </c>
      <c r="R90" s="58">
        <f>X$37</f>
        <v>1.8E-3</v>
      </c>
      <c r="S90" s="58">
        <f t="shared" si="74"/>
        <v>2.2499999999999999E-2</v>
      </c>
      <c r="T90" s="58">
        <f t="shared" si="74"/>
        <v>0</v>
      </c>
      <c r="U90" s="58">
        <f t="shared" si="74"/>
        <v>0</v>
      </c>
      <c r="V90" s="58">
        <f t="shared" si="74"/>
        <v>51.4544</v>
      </c>
      <c r="W90" s="58">
        <f t="shared" si="74"/>
        <v>0</v>
      </c>
      <c r="X90" s="58">
        <f t="shared" si="74"/>
        <v>1.0149999999999999</v>
      </c>
      <c r="Y90" s="58">
        <f t="shared" si="74"/>
        <v>32.551200000000001</v>
      </c>
      <c r="AA90" s="58">
        <f t="shared" si="13"/>
        <v>1.4E-3</v>
      </c>
      <c r="AB90" s="58">
        <f t="shared" si="14"/>
        <v>1.4E-3</v>
      </c>
      <c r="AC90" s="58">
        <f t="shared" si="51"/>
        <v>9.7866732835058708E-4</v>
      </c>
      <c r="AD90" s="58">
        <f t="shared" si="52"/>
        <v>8.0554091438820045E-4</v>
      </c>
      <c r="AE90" s="58">
        <f t="shared" si="53"/>
        <v>6.4330890649581774E-4</v>
      </c>
      <c r="AF90" s="58">
        <f t="shared" si="54"/>
        <v>4.4973560138520882E-4</v>
      </c>
      <c r="AG90" s="58">
        <f t="shared" si="15"/>
        <v>1.8E-3</v>
      </c>
      <c r="AH90" s="58">
        <f t="shared" si="16"/>
        <v>1.8E-3</v>
      </c>
      <c r="AI90" s="58">
        <f t="shared" si="55"/>
        <v>1.2659838893977317E-3</v>
      </c>
      <c r="AJ90" s="58">
        <f t="shared" si="56"/>
        <v>1.0357166419301604E-3</v>
      </c>
      <c r="AK90" s="58">
        <f t="shared" si="57"/>
        <v>8.4345269922575636E-4</v>
      </c>
      <c r="AL90" s="58">
        <f t="shared" si="58"/>
        <v>6.124555076336269E-4</v>
      </c>
      <c r="AM90" s="58">
        <f t="shared" si="17"/>
        <v>0</v>
      </c>
      <c r="AN90" s="58">
        <f t="shared" si="18"/>
        <v>0</v>
      </c>
      <c r="AO90" s="58">
        <f t="shared" si="59"/>
        <v>0</v>
      </c>
      <c r="AP90" s="58">
        <f t="shared" si="60"/>
        <v>0</v>
      </c>
      <c r="AQ90" s="58">
        <f t="shared" si="61"/>
        <v>0</v>
      </c>
      <c r="AR90" s="58">
        <f t="shared" si="62"/>
        <v>0</v>
      </c>
      <c r="AS90" s="58">
        <f t="shared" si="19"/>
        <v>0</v>
      </c>
      <c r="AT90" s="58">
        <f t="shared" si="20"/>
        <v>0</v>
      </c>
      <c r="AU90" s="58">
        <f t="shared" si="63"/>
        <v>0</v>
      </c>
      <c r="AV90" s="58">
        <f t="shared" si="64"/>
        <v>0</v>
      </c>
      <c r="AW90" s="58">
        <f t="shared" si="65"/>
        <v>0</v>
      </c>
      <c r="AX90" s="58">
        <f t="shared" si="66"/>
        <v>0</v>
      </c>
      <c r="AZ90" s="58">
        <v>39</v>
      </c>
      <c r="BA90" s="32">
        <f t="shared" si="21"/>
        <v>2.0999999999999999E-3</v>
      </c>
      <c r="BB90" s="32">
        <f t="shared" si="22"/>
        <v>0</v>
      </c>
      <c r="BC90" s="58">
        <f>1+$B$55*(IF('Male Inactive'!$O37&gt;=0, ((('Male Inactive'!$O37)/7)/60), 0))^0.25</f>
        <v>0.71518085366211848</v>
      </c>
      <c r="BD90" s="58">
        <f>1+$B$55*(IF('Male Barely'!$O37&gt;=0, ((('Male Barely'!$O37)/7)/60), 0))^0.25</f>
        <v>0.47712489226159893</v>
      </c>
      <c r="BE90" s="58">
        <f>1+$B$55*(IF('Male Somewhat'!$O37&gt;=0, ((('Male Somewhat'!$O37)/7)/60), 0))^0.25</f>
        <v>0.40335811357662454</v>
      </c>
      <c r="BF90" s="58">
        <f>1+$B$55*(IF('Male Active'!$O37&gt;=0, ((('Male Active'!$O37)/7)/60), 0))^0.25</f>
        <v>0.33968494955551265</v>
      </c>
      <c r="BG90" s="58">
        <f>1+$B$55*(IF('Male Highly'!$O37&gt;=0, ((('Male Highly'!$O37)/7)/60), 0))^0.25</f>
        <v>0.23154911145105062</v>
      </c>
      <c r="BH90" s="32">
        <f t="shared" si="23"/>
        <v>2.2000000000000001E-3</v>
      </c>
      <c r="BI90" s="32">
        <f t="shared" si="24"/>
        <v>0</v>
      </c>
      <c r="BJ90" s="58">
        <f>1+$B$55*(IF('Female Inactive'!$Q37&gt;=0, ((('Female Inactive'!$Q37)/7)/60), 0))^0.25</f>
        <v>0.82245215771566471</v>
      </c>
      <c r="BK90" s="58">
        <f>1+$B$55*(IF('Female Barely'!$Q37&gt;=0, ((('Female Barely'!$Q37)/7)/60), 0))^0.25</f>
        <v>0.57396701899804503</v>
      </c>
      <c r="BL90" s="58">
        <f>1+$B$55*(IF('Female Somewhat'!$Q37&gt;=0, ((('Female Somewhat'!$Q37)/7)/60), 0))^0.25</f>
        <v>0.47115258340924415</v>
      </c>
      <c r="BM90" s="58">
        <f>1+$B$55*(IF('Female Active'!$Q37&gt;=0, ((('Female Active'!$Q37)/7)/60), 0))^0.25</f>
        <v>0.40708042808467859</v>
      </c>
      <c r="BN90" s="58">
        <f>1+$B$55*(IF('Female Highly'!$Q37&gt;=0, ((('Female Highly'!$Q37)/7)/60), 0))^0.25</f>
        <v>0.30579046853756064</v>
      </c>
      <c r="BP90" s="136">
        <f t="shared" si="9"/>
        <v>39</v>
      </c>
      <c r="BQ90" s="136">
        <f t="shared" si="25"/>
        <v>2.0999999999999999E-3</v>
      </c>
      <c r="BR90" s="136">
        <f t="shared" si="26"/>
        <v>0</v>
      </c>
      <c r="BS90" s="58">
        <f t="shared" si="27"/>
        <v>1</v>
      </c>
      <c r="BT90" s="58">
        <f t="shared" si="28"/>
        <v>0.66713879408048693</v>
      </c>
      <c r="BU90" s="58">
        <f t="shared" si="29"/>
        <v>0.56399456376832469</v>
      </c>
      <c r="BV90" s="58">
        <f t="shared" si="30"/>
        <v>0.47496370717440112</v>
      </c>
      <c r="BW90" s="58">
        <f t="shared" si="31"/>
        <v>0.32376301779527805</v>
      </c>
      <c r="BX90" s="136">
        <f t="shared" si="32"/>
        <v>2.2000000000000001E-3</v>
      </c>
      <c r="BY90" s="136">
        <f t="shared" si="33"/>
        <v>0</v>
      </c>
      <c r="BZ90" s="58">
        <f t="shared" si="34"/>
        <v>1</v>
      </c>
      <c r="CA90" s="58">
        <f t="shared" si="35"/>
        <v>0.69787283505002962</v>
      </c>
      <c r="CB90" s="58">
        <f t="shared" si="36"/>
        <v>0.5728632103268545</v>
      </c>
      <c r="CC90" s="58">
        <f t="shared" si="37"/>
        <v>0.49495940191260707</v>
      </c>
      <c r="CD90" s="58">
        <f t="shared" si="38"/>
        <v>0.37180335131818992</v>
      </c>
    </row>
    <row r="91" spans="1:82">
      <c r="A91" s="5"/>
      <c r="B91" s="5"/>
      <c r="C91" s="5">
        <v>1</v>
      </c>
      <c r="D91" s="5">
        <v>383.3827</v>
      </c>
      <c r="E91" s="5">
        <v>286.4237</v>
      </c>
      <c r="F91" s="58"/>
      <c r="G91" s="58"/>
      <c r="H91" s="58">
        <v>35</v>
      </c>
      <c r="I91" s="58">
        <f>J$38</f>
        <v>2.0999999999999999E-3</v>
      </c>
      <c r="J91" s="58">
        <f t="shared" ref="J91:P91" si="76">K$38</f>
        <v>2.23E-2</v>
      </c>
      <c r="K91" s="58">
        <f t="shared" si="76"/>
        <v>0</v>
      </c>
      <c r="L91" s="58">
        <f t="shared" si="76"/>
        <v>0</v>
      </c>
      <c r="M91" s="58">
        <f t="shared" si="76"/>
        <v>42.9649</v>
      </c>
      <c r="N91" s="58">
        <f t="shared" si="76"/>
        <v>0</v>
      </c>
      <c r="O91" s="58">
        <f t="shared" si="76"/>
        <v>1.0051000000000001</v>
      </c>
      <c r="P91" s="58">
        <f t="shared" si="76"/>
        <v>37.667999999999999</v>
      </c>
      <c r="R91" s="58">
        <f>X$38</f>
        <v>2.2000000000000001E-3</v>
      </c>
      <c r="S91" s="58">
        <f t="shared" ref="S91:Y95" si="77">Y$38</f>
        <v>3.2199999999999999E-2</v>
      </c>
      <c r="T91" s="58">
        <f t="shared" si="77"/>
        <v>0</v>
      </c>
      <c r="U91" s="58">
        <f t="shared" si="77"/>
        <v>0</v>
      </c>
      <c r="V91" s="58">
        <f t="shared" si="77"/>
        <v>46.541699999999999</v>
      </c>
      <c r="W91" s="58">
        <f t="shared" si="77"/>
        <v>0</v>
      </c>
      <c r="X91" s="58">
        <f t="shared" si="77"/>
        <v>1.0088999999999999</v>
      </c>
      <c r="Y91" s="58">
        <f t="shared" si="77"/>
        <v>37.600099999999998</v>
      </c>
      <c r="AA91" s="58">
        <f t="shared" si="13"/>
        <v>2.0999999999999999E-3</v>
      </c>
      <c r="AB91" s="58">
        <f t="shared" si="14"/>
        <v>2.0999999999999999E-3</v>
      </c>
      <c r="AC91" s="58">
        <f t="shared" si="51"/>
        <v>1.4680009925258806E-3</v>
      </c>
      <c r="AD91" s="58">
        <f t="shared" si="52"/>
        <v>1.2083113715823006E-3</v>
      </c>
      <c r="AE91" s="58">
        <f t="shared" si="53"/>
        <v>9.6496335974372656E-4</v>
      </c>
      <c r="AF91" s="58">
        <f t="shared" si="54"/>
        <v>6.7460340207781317E-4</v>
      </c>
      <c r="AG91" s="58">
        <f t="shared" si="15"/>
        <v>2.2000000000000001E-3</v>
      </c>
      <c r="AH91" s="58">
        <f t="shared" si="16"/>
        <v>2.2000000000000001E-3</v>
      </c>
      <c r="AI91" s="58">
        <f t="shared" si="55"/>
        <v>1.5473136425972278E-3</v>
      </c>
      <c r="AJ91" s="58">
        <f t="shared" si="56"/>
        <v>1.2658758956924183E-3</v>
      </c>
      <c r="AK91" s="58">
        <f t="shared" si="57"/>
        <v>1.0308866323870355E-3</v>
      </c>
      <c r="AL91" s="58">
        <f t="shared" si="58"/>
        <v>7.4855673155221068E-4</v>
      </c>
      <c r="AM91" s="58">
        <f t="shared" si="17"/>
        <v>0</v>
      </c>
      <c r="AN91" s="58">
        <f t="shared" si="18"/>
        <v>0</v>
      </c>
      <c r="AO91" s="58">
        <f t="shared" si="59"/>
        <v>0</v>
      </c>
      <c r="AP91" s="58">
        <f t="shared" si="60"/>
        <v>0</v>
      </c>
      <c r="AQ91" s="58">
        <f t="shared" si="61"/>
        <v>0</v>
      </c>
      <c r="AR91" s="58">
        <f t="shared" si="62"/>
        <v>0</v>
      </c>
      <c r="AS91" s="58">
        <f t="shared" si="19"/>
        <v>0</v>
      </c>
      <c r="AT91" s="58">
        <f t="shared" si="20"/>
        <v>0</v>
      </c>
      <c r="AU91" s="58">
        <f t="shared" si="63"/>
        <v>0</v>
      </c>
      <c r="AV91" s="58">
        <f t="shared" si="64"/>
        <v>0</v>
      </c>
      <c r="AW91" s="58">
        <f t="shared" si="65"/>
        <v>0</v>
      </c>
      <c r="AX91" s="58">
        <f t="shared" si="66"/>
        <v>0</v>
      </c>
      <c r="AZ91" s="58">
        <v>40</v>
      </c>
      <c r="BA91" s="32">
        <f t="shared" si="21"/>
        <v>3.3E-3</v>
      </c>
      <c r="BB91" s="32">
        <f t="shared" si="22"/>
        <v>0</v>
      </c>
      <c r="BC91" s="58">
        <f>1+$B$55*(IF('Male Inactive'!$O38&gt;=0, ((('Male Inactive'!$O38)/7)/60), 0))^0.25</f>
        <v>0.71903243396075411</v>
      </c>
      <c r="BD91" s="58">
        <f>1+$B$55*(IF('Male Barely'!$O38&gt;=0, ((('Male Barely'!$O38)/7)/60), 0))^0.25</f>
        <v>0.47735365052204271</v>
      </c>
      <c r="BE91" s="58">
        <f>1+$B$55*(IF('Male Somewhat'!$O38&gt;=0, ((('Male Somewhat'!$O38)/7)/60), 0))^0.25</f>
        <v>0.40260608341725823</v>
      </c>
      <c r="BF91" s="58">
        <f>1+$B$55*(IF('Male Active'!$O38&gt;=0, ((('Male Active'!$O38)/7)/60), 0))^0.25</f>
        <v>0.33903976494915755</v>
      </c>
      <c r="BG91" s="58">
        <f>1+$B$55*(IF('Male Highly'!$O38&gt;=0, ((('Male Highly'!$O38)/7)/60), 0))^0.25</f>
        <v>0.23177815553461167</v>
      </c>
      <c r="BH91" s="32">
        <f t="shared" si="23"/>
        <v>2.8999999999999998E-3</v>
      </c>
      <c r="BI91" s="32">
        <f t="shared" si="24"/>
        <v>0</v>
      </c>
      <c r="BJ91" s="58">
        <f>1+$B$55*(IF('Female Inactive'!$Q38&gt;=0, ((('Female Inactive'!$Q38)/7)/60), 0))^0.25</f>
        <v>0.82020348363504769</v>
      </c>
      <c r="BK91" s="58">
        <f>1+$B$55*(IF('Female Barely'!$Q38&gt;=0, ((('Female Barely'!$Q38)/7)/60), 0))^0.25</f>
        <v>0.57174704324561487</v>
      </c>
      <c r="BL91" s="58">
        <f>1+$B$55*(IF('Female Somewhat'!$Q38&gt;=0, ((('Female Somewhat'!$Q38)/7)/60), 0))^0.25</f>
        <v>0.46940908154882344</v>
      </c>
      <c r="BM91" s="58">
        <f>1+$B$55*(IF('Female Active'!$Q38&gt;=0, ((('Female Active'!$Q38)/7)/60), 0))^0.25</f>
        <v>0.4051290920680406</v>
      </c>
      <c r="BN91" s="58">
        <f>1+$B$55*(IF('Female Highly'!$Q38&gt;=0, ((('Female Highly'!$Q38)/7)/60), 0))^0.25</f>
        <v>0.30423824164612578</v>
      </c>
      <c r="BP91" s="136">
        <f t="shared" si="9"/>
        <v>40</v>
      </c>
      <c r="BQ91" s="136">
        <f t="shared" si="25"/>
        <v>3.3E-3</v>
      </c>
      <c r="BR91" s="136">
        <f t="shared" si="26"/>
        <v>0</v>
      </c>
      <c r="BS91" s="58">
        <f t="shared" si="27"/>
        <v>1</v>
      </c>
      <c r="BT91" s="58">
        <f t="shared" si="28"/>
        <v>0.66388333540472444</v>
      </c>
      <c r="BU91" s="58">
        <f t="shared" si="29"/>
        <v>0.55992756988655268</v>
      </c>
      <c r="BV91" s="58">
        <f t="shared" si="30"/>
        <v>0.47152221365255248</v>
      </c>
      <c r="BW91" s="58">
        <f t="shared" si="31"/>
        <v>0.32234728864437079</v>
      </c>
      <c r="BX91" s="136">
        <f t="shared" si="32"/>
        <v>2.8999999999999998E-3</v>
      </c>
      <c r="BY91" s="136">
        <f t="shared" si="33"/>
        <v>0</v>
      </c>
      <c r="BZ91" s="58">
        <f t="shared" si="34"/>
        <v>1</v>
      </c>
      <c r="CA91" s="58">
        <f t="shared" si="35"/>
        <v>0.69707951094245246</v>
      </c>
      <c r="CB91" s="58">
        <f t="shared" si="36"/>
        <v>0.57230808075632189</v>
      </c>
      <c r="CC91" s="58">
        <f t="shared" si="37"/>
        <v>0.49393729745276743</v>
      </c>
      <c r="CD91" s="58">
        <f t="shared" si="38"/>
        <v>0.37093019929368848</v>
      </c>
    </row>
    <row r="92" spans="1:82">
      <c r="A92" s="5"/>
      <c r="B92" s="5"/>
      <c r="C92" s="5">
        <v>2</v>
      </c>
      <c r="D92" s="5">
        <v>1371.8910000000001</v>
      </c>
      <c r="E92" s="5">
        <v>259.57080000000002</v>
      </c>
      <c r="F92" s="58"/>
      <c r="G92" s="58"/>
      <c r="H92" s="58">
        <v>36</v>
      </c>
      <c r="I92" s="58">
        <f t="shared" ref="I92:P95" si="78">J$38</f>
        <v>2.0999999999999999E-3</v>
      </c>
      <c r="J92" s="58">
        <f t="shared" si="78"/>
        <v>2.23E-2</v>
      </c>
      <c r="K92" s="58">
        <f t="shared" si="78"/>
        <v>0</v>
      </c>
      <c r="L92" s="58">
        <f t="shared" si="78"/>
        <v>0</v>
      </c>
      <c r="M92" s="58">
        <f t="shared" si="78"/>
        <v>42.9649</v>
      </c>
      <c r="N92" s="58">
        <f t="shared" si="78"/>
        <v>0</v>
      </c>
      <c r="O92" s="58">
        <f t="shared" si="78"/>
        <v>1.0051000000000001</v>
      </c>
      <c r="P92" s="58">
        <f t="shared" si="78"/>
        <v>37.667999999999999</v>
      </c>
      <c r="R92" s="58">
        <f>X$38</f>
        <v>2.2000000000000001E-3</v>
      </c>
      <c r="S92" s="58">
        <f t="shared" si="77"/>
        <v>3.2199999999999999E-2</v>
      </c>
      <c r="T92" s="58">
        <f t="shared" si="77"/>
        <v>0</v>
      </c>
      <c r="U92" s="58">
        <f t="shared" si="77"/>
        <v>0</v>
      </c>
      <c r="V92" s="58">
        <f t="shared" si="77"/>
        <v>46.541699999999999</v>
      </c>
      <c r="W92" s="58">
        <f t="shared" si="77"/>
        <v>0</v>
      </c>
      <c r="X92" s="58">
        <f t="shared" si="77"/>
        <v>1.0088999999999999</v>
      </c>
      <c r="Y92" s="58">
        <f t="shared" si="77"/>
        <v>37.600099999999998</v>
      </c>
      <c r="AA92" s="58">
        <f t="shared" si="13"/>
        <v>2.0999999999999999E-3</v>
      </c>
      <c r="AB92" s="58">
        <f t="shared" si="14"/>
        <v>2.0999999999999999E-3</v>
      </c>
      <c r="AC92" s="58">
        <f t="shared" si="51"/>
        <v>1.4680009925258806E-3</v>
      </c>
      <c r="AD92" s="58">
        <f t="shared" si="52"/>
        <v>1.2083113715823006E-3</v>
      </c>
      <c r="AE92" s="58">
        <f t="shared" si="53"/>
        <v>9.6496335974372656E-4</v>
      </c>
      <c r="AF92" s="58">
        <f t="shared" si="54"/>
        <v>6.7460340207781317E-4</v>
      </c>
      <c r="AG92" s="58">
        <f t="shared" si="15"/>
        <v>2.2000000000000001E-3</v>
      </c>
      <c r="AH92" s="58">
        <f t="shared" si="16"/>
        <v>2.2000000000000001E-3</v>
      </c>
      <c r="AI92" s="58">
        <f t="shared" si="55"/>
        <v>1.5473136425972278E-3</v>
      </c>
      <c r="AJ92" s="58">
        <f t="shared" si="56"/>
        <v>1.2658758956924183E-3</v>
      </c>
      <c r="AK92" s="58">
        <f t="shared" si="57"/>
        <v>1.0308866323870355E-3</v>
      </c>
      <c r="AL92" s="58">
        <f t="shared" si="58"/>
        <v>7.4855673155221068E-4</v>
      </c>
      <c r="AM92" s="58">
        <f t="shared" si="17"/>
        <v>0</v>
      </c>
      <c r="AN92" s="58">
        <f t="shared" si="18"/>
        <v>0</v>
      </c>
      <c r="AO92" s="58">
        <f t="shared" si="59"/>
        <v>0</v>
      </c>
      <c r="AP92" s="58">
        <f t="shared" si="60"/>
        <v>0</v>
      </c>
      <c r="AQ92" s="58">
        <f t="shared" si="61"/>
        <v>0</v>
      </c>
      <c r="AR92" s="58">
        <f t="shared" si="62"/>
        <v>0</v>
      </c>
      <c r="AS92" s="58">
        <f t="shared" si="19"/>
        <v>0</v>
      </c>
      <c r="AT92" s="58">
        <f t="shared" si="20"/>
        <v>0</v>
      </c>
      <c r="AU92" s="58">
        <f t="shared" si="63"/>
        <v>0</v>
      </c>
      <c r="AV92" s="58">
        <f t="shared" si="64"/>
        <v>0</v>
      </c>
      <c r="AW92" s="58">
        <f t="shared" si="65"/>
        <v>0</v>
      </c>
      <c r="AX92" s="58">
        <f t="shared" si="66"/>
        <v>0</v>
      </c>
      <c r="AZ92" s="58">
        <v>41</v>
      </c>
      <c r="BA92" s="32">
        <f t="shared" si="21"/>
        <v>3.3E-3</v>
      </c>
      <c r="BB92" s="32">
        <f t="shared" si="22"/>
        <v>0</v>
      </c>
      <c r="BC92" s="58">
        <f>1+$B$55*(IF('Male Inactive'!$O39&gt;=0, ((('Male Inactive'!$O39)/7)/60), 0))^0.25</f>
        <v>0.72314840625229004</v>
      </c>
      <c r="BD92" s="58">
        <f>1+$B$55*(IF('Male Barely'!$O39&gt;=0, ((('Male Barely'!$O39)/7)/60), 0))^0.25</f>
        <v>0.47784675021452938</v>
      </c>
      <c r="BE92" s="58">
        <f>1+$B$55*(IF('Male Somewhat'!$O39&gt;=0, ((('Male Somewhat'!$O39)/7)/60), 0))^0.25</f>
        <v>0.40214798084055203</v>
      </c>
      <c r="BF92" s="58">
        <f>1+$B$55*(IF('Male Active'!$O39&gt;=0, ((('Male Active'!$O39)/7)/60), 0))^0.25</f>
        <v>0.33868328700556449</v>
      </c>
      <c r="BG92" s="58">
        <f>1+$B$55*(IF('Male Highly'!$O39&gt;=0, ((('Male Highly'!$O39)/7)/60), 0))^0.25</f>
        <v>0.23224206477019127</v>
      </c>
      <c r="BH92" s="32">
        <f t="shared" si="23"/>
        <v>2.8999999999999998E-3</v>
      </c>
      <c r="BI92" s="32">
        <f t="shared" si="24"/>
        <v>0</v>
      </c>
      <c r="BJ92" s="58">
        <f>1+$B$55*(IF('Female Inactive'!$Q39&gt;=0, ((('Female Inactive'!$Q39)/7)/60), 0))^0.25</f>
        <v>0.81807088308430442</v>
      </c>
      <c r="BK92" s="58">
        <f>1+$B$55*(IF('Female Barely'!$Q39&gt;=0, ((('Female Barely'!$Q39)/7)/60), 0))^0.25</f>
        <v>0.5697700997510311</v>
      </c>
      <c r="BL92" s="58">
        <f>1+$B$55*(IF('Female Somewhat'!$Q39&gt;=0, ((('Female Somewhat'!$Q39)/7)/60), 0))^0.25</f>
        <v>0.46792809564839055</v>
      </c>
      <c r="BM92" s="58">
        <f>1+$B$55*(IF('Female Active'!$Q39&gt;=0, ((('Female Active'!$Q39)/7)/60), 0))^0.25</f>
        <v>0.40344529804947582</v>
      </c>
      <c r="BN92" s="58">
        <f>1+$B$55*(IF('Female Highly'!$Q39&gt;=0, ((('Female Highly'!$Q39)/7)/60), 0))^0.25</f>
        <v>0.30292998875942523</v>
      </c>
      <c r="BP92" s="136">
        <f t="shared" si="9"/>
        <v>41</v>
      </c>
      <c r="BQ92" s="136">
        <f t="shared" si="25"/>
        <v>3.3E-3</v>
      </c>
      <c r="BR92" s="136">
        <f t="shared" si="26"/>
        <v>0</v>
      </c>
      <c r="BS92" s="58">
        <f t="shared" si="27"/>
        <v>1</v>
      </c>
      <c r="BT92" s="58">
        <f t="shared" si="28"/>
        <v>0.66078656342612407</v>
      </c>
      <c r="BU92" s="58">
        <f t="shared" si="29"/>
        <v>0.55610712457306</v>
      </c>
      <c r="BV92" s="58">
        <f t="shared" si="30"/>
        <v>0.46834547940275151</v>
      </c>
      <c r="BW92" s="58">
        <f t="shared" si="31"/>
        <v>0.32115408505673632</v>
      </c>
      <c r="BX92" s="136">
        <f t="shared" si="32"/>
        <v>2.8999999999999998E-3</v>
      </c>
      <c r="BY92" s="136">
        <f t="shared" si="33"/>
        <v>0</v>
      </c>
      <c r="BZ92" s="58">
        <f t="shared" si="34"/>
        <v>1</v>
      </c>
      <c r="CA92" s="58">
        <f t="shared" si="35"/>
        <v>0.69648011136012378</v>
      </c>
      <c r="CB92" s="58">
        <f t="shared" si="36"/>
        <v>0.57198967146245361</v>
      </c>
      <c r="CC92" s="58">
        <f t="shared" si="37"/>
        <v>0.49316667588559032</v>
      </c>
      <c r="CD92" s="58">
        <f t="shared" si="38"/>
        <v>0.37029797175681595</v>
      </c>
    </row>
    <row r="93" spans="1:82">
      <c r="A93" s="5"/>
      <c r="B93" s="5"/>
      <c r="C93" s="5">
        <v>3</v>
      </c>
      <c r="D93" s="5">
        <v>3586.1790000000001</v>
      </c>
      <c r="E93" s="5">
        <v>1042.9760000000001</v>
      </c>
      <c r="F93" s="58"/>
      <c r="G93" s="58"/>
      <c r="H93" s="58">
        <v>37</v>
      </c>
      <c r="I93" s="58">
        <f t="shared" si="78"/>
        <v>2.0999999999999999E-3</v>
      </c>
      <c r="J93" s="58">
        <f t="shared" si="78"/>
        <v>2.23E-2</v>
      </c>
      <c r="K93" s="58">
        <f t="shared" si="78"/>
        <v>0</v>
      </c>
      <c r="L93" s="58">
        <f t="shared" si="78"/>
        <v>0</v>
      </c>
      <c r="M93" s="58">
        <f t="shared" si="78"/>
        <v>42.9649</v>
      </c>
      <c r="N93" s="58">
        <f t="shared" si="78"/>
        <v>0</v>
      </c>
      <c r="O93" s="58">
        <f t="shared" si="78"/>
        <v>1.0051000000000001</v>
      </c>
      <c r="P93" s="58">
        <f t="shared" si="78"/>
        <v>37.667999999999999</v>
      </c>
      <c r="R93" s="58">
        <f>X$38</f>
        <v>2.2000000000000001E-3</v>
      </c>
      <c r="S93" s="58">
        <f t="shared" si="77"/>
        <v>3.2199999999999999E-2</v>
      </c>
      <c r="T93" s="58">
        <f t="shared" si="77"/>
        <v>0</v>
      </c>
      <c r="U93" s="58">
        <f t="shared" si="77"/>
        <v>0</v>
      </c>
      <c r="V93" s="58">
        <f t="shared" si="77"/>
        <v>46.541699999999999</v>
      </c>
      <c r="W93" s="58">
        <f t="shared" si="77"/>
        <v>0</v>
      </c>
      <c r="X93" s="58">
        <f t="shared" si="77"/>
        <v>1.0088999999999999</v>
      </c>
      <c r="Y93" s="58">
        <f t="shared" si="77"/>
        <v>37.600099999999998</v>
      </c>
      <c r="AA93" s="58">
        <f t="shared" si="13"/>
        <v>2.0999999999999999E-3</v>
      </c>
      <c r="AB93" s="58">
        <f t="shared" si="14"/>
        <v>2.0999999999999999E-3</v>
      </c>
      <c r="AC93" s="58">
        <f t="shared" si="51"/>
        <v>1.4680009925258806E-3</v>
      </c>
      <c r="AD93" s="58">
        <f t="shared" si="52"/>
        <v>1.2083113715823006E-3</v>
      </c>
      <c r="AE93" s="58">
        <f t="shared" si="53"/>
        <v>9.6496335974372656E-4</v>
      </c>
      <c r="AF93" s="58">
        <f t="shared" si="54"/>
        <v>6.7460340207781317E-4</v>
      </c>
      <c r="AG93" s="58">
        <f t="shared" si="15"/>
        <v>2.2000000000000001E-3</v>
      </c>
      <c r="AH93" s="58">
        <f t="shared" si="16"/>
        <v>2.2000000000000001E-3</v>
      </c>
      <c r="AI93" s="58">
        <f t="shared" si="55"/>
        <v>1.5473136425972278E-3</v>
      </c>
      <c r="AJ93" s="58">
        <f t="shared" si="56"/>
        <v>1.2658758956924183E-3</v>
      </c>
      <c r="AK93" s="58">
        <f t="shared" si="57"/>
        <v>1.0308866323870355E-3</v>
      </c>
      <c r="AL93" s="58">
        <f t="shared" si="58"/>
        <v>7.4855673155221068E-4</v>
      </c>
      <c r="AM93" s="58">
        <f t="shared" si="17"/>
        <v>0</v>
      </c>
      <c r="AN93" s="58">
        <f t="shared" si="18"/>
        <v>0</v>
      </c>
      <c r="AO93" s="58">
        <f t="shared" si="59"/>
        <v>0</v>
      </c>
      <c r="AP93" s="58">
        <f t="shared" si="60"/>
        <v>0</v>
      </c>
      <c r="AQ93" s="58">
        <f t="shared" si="61"/>
        <v>0</v>
      </c>
      <c r="AR93" s="58">
        <f t="shared" si="62"/>
        <v>0</v>
      </c>
      <c r="AS93" s="58">
        <f t="shared" si="19"/>
        <v>0</v>
      </c>
      <c r="AT93" s="58">
        <f t="shared" si="20"/>
        <v>0</v>
      </c>
      <c r="AU93" s="58">
        <f t="shared" si="63"/>
        <v>0</v>
      </c>
      <c r="AV93" s="58">
        <f t="shared" si="64"/>
        <v>0</v>
      </c>
      <c r="AW93" s="58">
        <f t="shared" si="65"/>
        <v>0</v>
      </c>
      <c r="AX93" s="58">
        <f t="shared" si="66"/>
        <v>0</v>
      </c>
      <c r="AZ93" s="58">
        <v>42</v>
      </c>
      <c r="BA93" s="32">
        <f t="shared" si="21"/>
        <v>3.3E-3</v>
      </c>
      <c r="BB93" s="32">
        <f t="shared" si="22"/>
        <v>0</v>
      </c>
      <c r="BC93" s="58">
        <f>1+$B$55*(IF('Male Inactive'!$O40&gt;=0, ((('Male Inactive'!$O40)/7)/60), 0))^0.25</f>
        <v>0.72753701761206424</v>
      </c>
      <c r="BD93" s="58">
        <f>1+$B$55*(IF('Male Barely'!$O40&gt;=0, ((('Male Barely'!$O40)/7)/60), 0))^0.25</f>
        <v>0.47860966998450005</v>
      </c>
      <c r="BE93" s="58">
        <f>1+$B$55*(IF('Male Somewhat'!$O40&gt;=0, ((('Male Somewhat'!$O40)/7)/60), 0))^0.25</f>
        <v>0.40199190441982402</v>
      </c>
      <c r="BF93" s="58">
        <f>1+$B$55*(IF('Male Active'!$O40&gt;=0, ((('Male Active'!$O40)/7)/60), 0))^0.25</f>
        <v>0.33862161468388718</v>
      </c>
      <c r="BG93" s="58">
        <f>1+$B$55*(IF('Male Highly'!$O40&gt;=0, ((('Male Highly'!$O40)/7)/60), 0))^0.25</f>
        <v>0.23293829760603846</v>
      </c>
      <c r="BH93" s="32">
        <f t="shared" si="23"/>
        <v>2.8999999999999998E-3</v>
      </c>
      <c r="BI93" s="32">
        <f t="shared" si="24"/>
        <v>0</v>
      </c>
      <c r="BJ93" s="58">
        <f>1+$B$55*(IF('Female Inactive'!$Q40&gt;=0, ((('Female Inactive'!$Q40)/7)/60), 0))^0.25</f>
        <v>0.81607054292349113</v>
      </c>
      <c r="BK93" s="58">
        <f>1+$B$55*(IF('Female Barely'!$Q40&gt;=0, ((('Female Barely'!$Q40)/7)/60), 0))^0.25</f>
        <v>0.56804736518058307</v>
      </c>
      <c r="BL93" s="58">
        <f>1+$B$55*(IF('Female Somewhat'!$Q40&gt;=0, ((('Female Somewhat'!$Q40)/7)/60), 0))^0.25</f>
        <v>0.46671997605729976</v>
      </c>
      <c r="BM93" s="58">
        <f>1+$B$55*(IF('Female Active'!$Q40&gt;=0, ((('Female Active'!$Q40)/7)/60), 0))^0.25</f>
        <v>0.40203977671183599</v>
      </c>
      <c r="BN93" s="58">
        <f>1+$B$55*(IF('Female Highly'!$Q40&gt;=0, ((('Female Highly'!$Q40)/7)/60), 0))^0.25</f>
        <v>0.30187372722907169</v>
      </c>
      <c r="BP93" s="136">
        <f t="shared" si="9"/>
        <v>42</v>
      </c>
      <c r="BQ93" s="136">
        <f t="shared" si="25"/>
        <v>3.3E-3</v>
      </c>
      <c r="BR93" s="136">
        <f t="shared" si="26"/>
        <v>0</v>
      </c>
      <c r="BS93" s="58">
        <f t="shared" si="27"/>
        <v>1</v>
      </c>
      <c r="BT93" s="58">
        <f t="shared" si="28"/>
        <v>0.65784923433229803</v>
      </c>
      <c r="BU93" s="58">
        <f t="shared" si="29"/>
        <v>0.55253807667305976</v>
      </c>
      <c r="BV93" s="58">
        <f t="shared" si="30"/>
        <v>0.46543558126474094</v>
      </c>
      <c r="BW93" s="58">
        <f t="shared" si="31"/>
        <v>0.32017380829719555</v>
      </c>
      <c r="BX93" s="136">
        <f t="shared" si="32"/>
        <v>2.8999999999999998E-3</v>
      </c>
      <c r="BY93" s="136">
        <f t="shared" si="33"/>
        <v>0</v>
      </c>
      <c r="BZ93" s="58">
        <f t="shared" si="34"/>
        <v>1</v>
      </c>
      <c r="CA93" s="58">
        <f t="shared" si="35"/>
        <v>0.6960763013766067</v>
      </c>
      <c r="CB93" s="58">
        <f t="shared" si="36"/>
        <v>0.571911313432932</v>
      </c>
      <c r="CC93" s="58">
        <f t="shared" si="37"/>
        <v>0.49265321509041204</v>
      </c>
      <c r="CD93" s="58">
        <f t="shared" si="38"/>
        <v>0.36991131446509423</v>
      </c>
    </row>
    <row r="94" spans="1:82">
      <c r="A94" s="5"/>
      <c r="B94" s="5"/>
      <c r="C94" s="5">
        <v>4</v>
      </c>
      <c r="D94" s="5">
        <v>10495.27</v>
      </c>
      <c r="E94" s="5">
        <v>5611.3530000000001</v>
      </c>
      <c r="F94" s="58"/>
      <c r="G94" s="58"/>
      <c r="H94" s="58">
        <v>38</v>
      </c>
      <c r="I94" s="58">
        <f t="shared" si="78"/>
        <v>2.0999999999999999E-3</v>
      </c>
      <c r="J94" s="58">
        <f t="shared" si="78"/>
        <v>2.23E-2</v>
      </c>
      <c r="K94" s="58">
        <f t="shared" si="78"/>
        <v>0</v>
      </c>
      <c r="L94" s="58">
        <f t="shared" si="78"/>
        <v>0</v>
      </c>
      <c r="M94" s="58">
        <f t="shared" si="78"/>
        <v>42.9649</v>
      </c>
      <c r="N94" s="58">
        <f t="shared" si="78"/>
        <v>0</v>
      </c>
      <c r="O94" s="58">
        <f t="shared" si="78"/>
        <v>1.0051000000000001</v>
      </c>
      <c r="P94" s="58">
        <f t="shared" si="78"/>
        <v>37.667999999999999</v>
      </c>
      <c r="R94" s="58">
        <f>X$38</f>
        <v>2.2000000000000001E-3</v>
      </c>
      <c r="S94" s="58">
        <f t="shared" si="77"/>
        <v>3.2199999999999999E-2</v>
      </c>
      <c r="T94" s="58">
        <f t="shared" si="77"/>
        <v>0</v>
      </c>
      <c r="U94" s="58">
        <f t="shared" si="77"/>
        <v>0</v>
      </c>
      <c r="V94" s="58">
        <f t="shared" si="77"/>
        <v>46.541699999999999</v>
      </c>
      <c r="W94" s="58">
        <f t="shared" si="77"/>
        <v>0</v>
      </c>
      <c r="X94" s="58">
        <f t="shared" si="77"/>
        <v>1.0088999999999999</v>
      </c>
      <c r="Y94" s="58">
        <f t="shared" si="77"/>
        <v>37.600099999999998</v>
      </c>
      <c r="AA94" s="58">
        <f t="shared" si="13"/>
        <v>2.0999999999999999E-3</v>
      </c>
      <c r="AB94" s="58">
        <f t="shared" si="14"/>
        <v>2.0999999999999999E-3</v>
      </c>
      <c r="AC94" s="58">
        <f t="shared" si="51"/>
        <v>1.4680009925258806E-3</v>
      </c>
      <c r="AD94" s="58">
        <f t="shared" si="52"/>
        <v>1.2083113715823006E-3</v>
      </c>
      <c r="AE94" s="58">
        <f t="shared" si="53"/>
        <v>9.6496335974372656E-4</v>
      </c>
      <c r="AF94" s="58">
        <f t="shared" si="54"/>
        <v>6.7460340207781317E-4</v>
      </c>
      <c r="AG94" s="58">
        <f t="shared" si="15"/>
        <v>2.2000000000000001E-3</v>
      </c>
      <c r="AH94" s="58">
        <f t="shared" si="16"/>
        <v>2.2000000000000001E-3</v>
      </c>
      <c r="AI94" s="58">
        <f t="shared" si="55"/>
        <v>1.5473136425972278E-3</v>
      </c>
      <c r="AJ94" s="58">
        <f t="shared" si="56"/>
        <v>1.2658758956924183E-3</v>
      </c>
      <c r="AK94" s="58">
        <f t="shared" si="57"/>
        <v>1.0308866323870355E-3</v>
      </c>
      <c r="AL94" s="58">
        <f t="shared" si="58"/>
        <v>7.4855673155221068E-4</v>
      </c>
      <c r="AM94" s="58">
        <f t="shared" si="17"/>
        <v>0</v>
      </c>
      <c r="AN94" s="58">
        <f t="shared" si="18"/>
        <v>0</v>
      </c>
      <c r="AO94" s="58">
        <f t="shared" si="59"/>
        <v>0</v>
      </c>
      <c r="AP94" s="58">
        <f t="shared" si="60"/>
        <v>0</v>
      </c>
      <c r="AQ94" s="58">
        <f t="shared" si="61"/>
        <v>0</v>
      </c>
      <c r="AR94" s="58">
        <f t="shared" si="62"/>
        <v>0</v>
      </c>
      <c r="AS94" s="58">
        <f t="shared" si="19"/>
        <v>0</v>
      </c>
      <c r="AT94" s="58">
        <f t="shared" si="20"/>
        <v>0</v>
      </c>
      <c r="AU94" s="58">
        <f t="shared" si="63"/>
        <v>0</v>
      </c>
      <c r="AV94" s="58">
        <f t="shared" si="64"/>
        <v>0</v>
      </c>
      <c r="AW94" s="58">
        <f t="shared" si="65"/>
        <v>0</v>
      </c>
      <c r="AX94" s="58">
        <f t="shared" si="66"/>
        <v>0</v>
      </c>
      <c r="AZ94" s="58">
        <v>43</v>
      </c>
      <c r="BA94" s="32">
        <f t="shared" si="21"/>
        <v>3.3E-3</v>
      </c>
      <c r="BB94" s="32">
        <f t="shared" si="22"/>
        <v>0</v>
      </c>
      <c r="BC94" s="58">
        <f>1+$B$55*(IF('Male Inactive'!$O41&gt;=0, ((('Male Inactive'!$O41)/7)/60), 0))^0.25</f>
        <v>0.73220840187641789</v>
      </c>
      <c r="BD94" s="58">
        <f>1+$B$55*(IF('Male Barely'!$O41&gt;=0, ((('Male Barely'!$O41)/7)/60), 0))^0.25</f>
        <v>0.47964922104325103</v>
      </c>
      <c r="BE94" s="58">
        <f>1+$B$55*(IF('Male Somewhat'!$O41&gt;=0, ((('Male Somewhat'!$O41)/7)/60), 0))^0.25</f>
        <v>0.40214727242060977</v>
      </c>
      <c r="BF94" s="58">
        <f>1+$B$55*(IF('Male Active'!$O41&gt;=0, ((('Male Active'!$O41)/7)/60), 0))^0.25</f>
        <v>0.33886200579378067</v>
      </c>
      <c r="BG94" s="58">
        <f>1+$B$55*(IF('Male Highly'!$O41&gt;=0, ((('Male Highly'!$O41)/7)/60), 0))^0.25</f>
        <v>0.23386492097044165</v>
      </c>
      <c r="BH94" s="32">
        <f t="shared" si="23"/>
        <v>2.8999999999999998E-3</v>
      </c>
      <c r="BI94" s="32">
        <f t="shared" si="24"/>
        <v>0</v>
      </c>
      <c r="BJ94" s="58">
        <f>1+$B$55*(IF('Female Inactive'!$Q41&gt;=0, ((('Female Inactive'!$Q41)/7)/60), 0))^0.25</f>
        <v>0.81421684020545126</v>
      </c>
      <c r="BK94" s="58">
        <f>1+$B$55*(IF('Female Barely'!$Q41&gt;=0, ((('Female Barely'!$Q41)/7)/60), 0))^0.25</f>
        <v>0.56659061079328299</v>
      </c>
      <c r="BL94" s="58">
        <f>1+$B$55*(IF('Female Somewhat'!$Q41&gt;=0, ((('Female Somewhat'!$Q41)/7)/60), 0))^0.25</f>
        <v>0.46579594575756678</v>
      </c>
      <c r="BM94" s="58">
        <f>1+$B$55*(IF('Female Active'!$Q41&gt;=0, ((('Female Active'!$Q41)/7)/60), 0))^0.25</f>
        <v>0.40092401722789883</v>
      </c>
      <c r="BN94" s="58">
        <f>1+$B$55*(IF('Female Highly'!$Q41&gt;=0, ((('Female Highly'!$Q41)/7)/60), 0))^0.25</f>
        <v>0.30107810005786528</v>
      </c>
      <c r="BP94" s="136">
        <f t="shared" si="9"/>
        <v>43</v>
      </c>
      <c r="BQ94" s="136">
        <f t="shared" si="25"/>
        <v>3.3E-3</v>
      </c>
      <c r="BR94" s="136">
        <f t="shared" si="26"/>
        <v>0</v>
      </c>
      <c r="BS94" s="58">
        <f t="shared" si="27"/>
        <v>1</v>
      </c>
      <c r="BT94" s="58">
        <f t="shared" si="28"/>
        <v>0.65507199837377206</v>
      </c>
      <c r="BU94" s="58">
        <f t="shared" si="29"/>
        <v>0.54922515419112083</v>
      </c>
      <c r="BV94" s="58">
        <f t="shared" si="30"/>
        <v>0.4627944789016144</v>
      </c>
      <c r="BW94" s="58">
        <f t="shared" si="31"/>
        <v>0.31939666407968009</v>
      </c>
      <c r="BX94" s="136">
        <f t="shared" si="32"/>
        <v>2.8999999999999998E-3</v>
      </c>
      <c r="BY94" s="136">
        <f t="shared" si="33"/>
        <v>0</v>
      </c>
      <c r="BZ94" s="58">
        <f t="shared" si="34"/>
        <v>1</v>
      </c>
      <c r="CA94" s="58">
        <f t="shared" si="35"/>
        <v>0.6958718891767397</v>
      </c>
      <c r="CB94" s="58">
        <f t="shared" si="36"/>
        <v>0.57207849648507947</v>
      </c>
      <c r="CC94" s="58">
        <f t="shared" si="37"/>
        <v>0.49240447683043953</v>
      </c>
      <c r="CD94" s="58">
        <f t="shared" si="38"/>
        <v>0.36977631165414643</v>
      </c>
    </row>
    <row r="95" spans="1:82">
      <c r="A95" s="5"/>
      <c r="B95" s="5"/>
      <c r="C95" s="5"/>
      <c r="D95" s="5"/>
      <c r="E95" s="5"/>
      <c r="F95" s="58"/>
      <c r="G95" s="58"/>
      <c r="H95" s="58">
        <v>39</v>
      </c>
      <c r="I95" s="58">
        <f t="shared" si="78"/>
        <v>2.0999999999999999E-3</v>
      </c>
      <c r="J95" s="58">
        <f t="shared" si="78"/>
        <v>2.23E-2</v>
      </c>
      <c r="K95" s="58">
        <f t="shared" si="78"/>
        <v>0</v>
      </c>
      <c r="L95" s="58">
        <f t="shared" si="78"/>
        <v>0</v>
      </c>
      <c r="M95" s="58">
        <f t="shared" si="78"/>
        <v>42.9649</v>
      </c>
      <c r="N95" s="58">
        <f t="shared" si="78"/>
        <v>0</v>
      </c>
      <c r="O95" s="58">
        <f t="shared" si="78"/>
        <v>1.0051000000000001</v>
      </c>
      <c r="P95" s="58">
        <f t="shared" si="78"/>
        <v>37.667999999999999</v>
      </c>
      <c r="R95" s="58">
        <f>X$38</f>
        <v>2.2000000000000001E-3</v>
      </c>
      <c r="S95" s="58">
        <f t="shared" si="77"/>
        <v>3.2199999999999999E-2</v>
      </c>
      <c r="T95" s="58">
        <f t="shared" si="77"/>
        <v>0</v>
      </c>
      <c r="U95" s="58">
        <f t="shared" si="77"/>
        <v>0</v>
      </c>
      <c r="V95" s="58">
        <f t="shared" si="77"/>
        <v>46.541699999999999</v>
      </c>
      <c r="W95" s="58">
        <f t="shared" si="77"/>
        <v>0</v>
      </c>
      <c r="X95" s="58">
        <f t="shared" si="77"/>
        <v>1.0088999999999999</v>
      </c>
      <c r="Y95" s="58">
        <f t="shared" si="77"/>
        <v>37.600099999999998</v>
      </c>
      <c r="AA95" s="58">
        <f t="shared" si="13"/>
        <v>2.0999999999999999E-3</v>
      </c>
      <c r="AB95" s="58">
        <f t="shared" si="14"/>
        <v>2.0999999999999999E-3</v>
      </c>
      <c r="AC95" s="58">
        <f t="shared" si="51"/>
        <v>1.4680009925258806E-3</v>
      </c>
      <c r="AD95" s="58">
        <f t="shared" si="52"/>
        <v>1.2083113715823006E-3</v>
      </c>
      <c r="AE95" s="58">
        <f t="shared" si="53"/>
        <v>9.6496335974372656E-4</v>
      </c>
      <c r="AF95" s="58">
        <f t="shared" si="54"/>
        <v>6.7460340207781317E-4</v>
      </c>
      <c r="AG95" s="58">
        <f t="shared" si="15"/>
        <v>2.2000000000000001E-3</v>
      </c>
      <c r="AH95" s="58">
        <f t="shared" si="16"/>
        <v>2.2000000000000001E-3</v>
      </c>
      <c r="AI95" s="58">
        <f t="shared" si="55"/>
        <v>1.5473136425972278E-3</v>
      </c>
      <c r="AJ95" s="58">
        <f t="shared" si="56"/>
        <v>1.2658758956924183E-3</v>
      </c>
      <c r="AK95" s="58">
        <f t="shared" si="57"/>
        <v>1.0308866323870355E-3</v>
      </c>
      <c r="AL95" s="58">
        <f t="shared" si="58"/>
        <v>7.4855673155221068E-4</v>
      </c>
      <c r="AM95" s="58">
        <f t="shared" si="17"/>
        <v>0</v>
      </c>
      <c r="AN95" s="58">
        <f t="shared" si="18"/>
        <v>0</v>
      </c>
      <c r="AO95" s="58">
        <f t="shared" si="59"/>
        <v>0</v>
      </c>
      <c r="AP95" s="58">
        <f t="shared" si="60"/>
        <v>0</v>
      </c>
      <c r="AQ95" s="58">
        <f t="shared" si="61"/>
        <v>0</v>
      </c>
      <c r="AR95" s="58">
        <f t="shared" si="62"/>
        <v>0</v>
      </c>
      <c r="AS95" s="58">
        <f t="shared" si="19"/>
        <v>0</v>
      </c>
      <c r="AT95" s="58">
        <f t="shared" si="20"/>
        <v>0</v>
      </c>
      <c r="AU95" s="58">
        <f t="shared" si="63"/>
        <v>0</v>
      </c>
      <c r="AV95" s="58">
        <f t="shared" si="64"/>
        <v>0</v>
      </c>
      <c r="AW95" s="58">
        <f t="shared" si="65"/>
        <v>0</v>
      </c>
      <c r="AX95" s="58">
        <f t="shared" si="66"/>
        <v>0</v>
      </c>
      <c r="AZ95" s="58">
        <v>44</v>
      </c>
      <c r="BA95" s="32">
        <f t="shared" si="21"/>
        <v>3.3E-3</v>
      </c>
      <c r="BB95" s="32">
        <f t="shared" si="22"/>
        <v>0</v>
      </c>
      <c r="BC95" s="58">
        <f>1+$B$55*(IF('Male Inactive'!$O42&gt;=0, ((('Male Inactive'!$O42)/7)/60), 0))^0.25</f>
        <v>0.73717488383026719</v>
      </c>
      <c r="BD95" s="58">
        <f>1+$B$55*(IF('Male Barely'!$O42&gt;=0, ((('Male Barely'!$O42)/7)/60), 0))^0.25</f>
        <v>0.48097366555237298</v>
      </c>
      <c r="BE95" s="58">
        <f>1+$B$55*(IF('Male Somewhat'!$O42&gt;=0, ((('Male Somewhat'!$O42)/7)/60), 0))^0.25</f>
        <v>0.40262496666745462</v>
      </c>
      <c r="BF95" s="58">
        <f>1+$B$55*(IF('Male Active'!$O42&gt;=0, ((('Male Active'!$O42)/7)/60), 0))^0.25</f>
        <v>0.33941297510928836</v>
      </c>
      <c r="BG95" s="58">
        <f>1+$B$55*(IF('Male Highly'!$O42&gt;=0, ((('Male Highly'!$O42)/7)/60), 0))^0.25</f>
        <v>0.23502059532307373</v>
      </c>
      <c r="BH95" s="32">
        <f t="shared" si="23"/>
        <v>2.8999999999999998E-3</v>
      </c>
      <c r="BI95" s="32">
        <f t="shared" si="24"/>
        <v>0</v>
      </c>
      <c r="BJ95" s="58">
        <f>1+$B$55*(IF('Female Inactive'!$Q42&gt;=0, ((('Female Inactive'!$Q42)/7)/60), 0))^0.25</f>
        <v>0.81252291164019297</v>
      </c>
      <c r="BK95" s="58">
        <f>1+$B$55*(IF('Female Barely'!$Q42&gt;=0, ((('Female Barely'!$Q42)/7)/60), 0))^0.25</f>
        <v>0.56541241866667269</v>
      </c>
      <c r="BL95" s="58">
        <f>1+$B$55*(IF('Female Somewhat'!$Q42&gt;=0, ((('Female Somewhat'!$Q42)/7)/60), 0))^0.25</f>
        <v>0.46516827070702949</v>
      </c>
      <c r="BM95" s="58">
        <f>1+$B$55*(IF('Female Active'!$Q42&gt;=0, ((('Female Active'!$Q42)/7)/60), 0))^0.25</f>
        <v>0.40011042685251397</v>
      </c>
      <c r="BN95" s="58">
        <f>1+$B$55*(IF('Female Highly'!$Q42&gt;=0, ((('Female Highly'!$Q42)/7)/60), 0))^0.25</f>
        <v>0.3005524678330026</v>
      </c>
      <c r="BP95" s="136">
        <f t="shared" si="9"/>
        <v>44</v>
      </c>
      <c r="BQ95" s="136">
        <f t="shared" si="25"/>
        <v>3.3E-3</v>
      </c>
      <c r="BR95" s="136">
        <f t="shared" si="26"/>
        <v>0</v>
      </c>
      <c r="BS95" s="58">
        <f t="shared" si="27"/>
        <v>1</v>
      </c>
      <c r="BT95" s="58">
        <f t="shared" si="28"/>
        <v>0.65245530755645775</v>
      </c>
      <c r="BU95" s="58">
        <f t="shared" si="29"/>
        <v>0.54617293060157768</v>
      </c>
      <c r="BV95" s="58">
        <f t="shared" si="30"/>
        <v>0.46042395441600181</v>
      </c>
      <c r="BW95" s="58">
        <f t="shared" si="31"/>
        <v>0.31881253753781807</v>
      </c>
      <c r="BX95" s="136">
        <f t="shared" si="32"/>
        <v>2.8999999999999998E-3</v>
      </c>
      <c r="BY95" s="136">
        <f t="shared" si="33"/>
        <v>0</v>
      </c>
      <c r="BZ95" s="58">
        <f t="shared" si="34"/>
        <v>1</v>
      </c>
      <c r="CA95" s="58">
        <f t="shared" si="35"/>
        <v>0.69587258471925106</v>
      </c>
      <c r="CB95" s="58">
        <f t="shared" si="36"/>
        <v>0.57249865086022156</v>
      </c>
      <c r="CC95" s="58">
        <f t="shared" si="37"/>
        <v>0.49242971628311899</v>
      </c>
      <c r="CD95" s="58">
        <f t="shared" si="38"/>
        <v>0.36990029884362857</v>
      </c>
    </row>
    <row r="96" spans="1:82">
      <c r="A96" s="5"/>
      <c r="B96" s="5"/>
      <c r="C96" s="5" t="s">
        <v>107</v>
      </c>
      <c r="D96" s="5">
        <v>4244.6980000000003</v>
      </c>
      <c r="E96" s="5">
        <v>5100.8180000000002</v>
      </c>
      <c r="F96" s="58"/>
      <c r="G96" s="58"/>
      <c r="H96" s="58">
        <v>40</v>
      </c>
      <c r="I96" s="58">
        <f>J$39</f>
        <v>3.3E-3</v>
      </c>
      <c r="J96" s="58">
        <f t="shared" ref="J96:P96" si="79">K$39</f>
        <v>3.5200000000000002E-2</v>
      </c>
      <c r="K96" s="58">
        <f t="shared" si="79"/>
        <v>0</v>
      </c>
      <c r="L96" s="58">
        <f t="shared" si="79"/>
        <v>0</v>
      </c>
      <c r="M96" s="58">
        <f t="shared" si="79"/>
        <v>38.266399999999997</v>
      </c>
      <c r="N96" s="58">
        <f t="shared" si="79"/>
        <v>0</v>
      </c>
      <c r="O96" s="58">
        <f t="shared" si="79"/>
        <v>1.0036</v>
      </c>
      <c r="P96" s="58">
        <f t="shared" si="79"/>
        <v>42.661499999999997</v>
      </c>
      <c r="R96" s="58">
        <f>X$39</f>
        <v>2.8999999999999998E-3</v>
      </c>
      <c r="S96" s="58">
        <f t="shared" ref="S96:Y100" si="80">Y$39</f>
        <v>4.4400000000000002E-2</v>
      </c>
      <c r="T96" s="58">
        <f t="shared" si="80"/>
        <v>0</v>
      </c>
      <c r="U96" s="58">
        <f t="shared" si="80"/>
        <v>0</v>
      </c>
      <c r="V96" s="58">
        <f t="shared" si="80"/>
        <v>41.731099999999998</v>
      </c>
      <c r="W96" s="58">
        <f t="shared" si="80"/>
        <v>0</v>
      </c>
      <c r="X96" s="58">
        <f t="shared" si="80"/>
        <v>1.0061</v>
      </c>
      <c r="Y96" s="58">
        <f t="shared" si="80"/>
        <v>42.599899999999998</v>
      </c>
      <c r="AA96" s="58">
        <f t="shared" si="13"/>
        <v>3.3E-3</v>
      </c>
      <c r="AB96" s="58">
        <f t="shared" si="14"/>
        <v>3.3E-3</v>
      </c>
      <c r="AC96" s="58">
        <f t="shared" si="51"/>
        <v>2.3068587025406699E-3</v>
      </c>
      <c r="AD96" s="58">
        <f t="shared" si="52"/>
        <v>1.8987750124864725E-3</v>
      </c>
      <c r="AE96" s="58">
        <f t="shared" si="53"/>
        <v>1.5163709938829991E-3</v>
      </c>
      <c r="AF96" s="58">
        <f t="shared" si="54"/>
        <v>1.0600910604079922E-3</v>
      </c>
      <c r="AG96" s="58">
        <f t="shared" si="15"/>
        <v>2.8999999999999998E-3</v>
      </c>
      <c r="AH96" s="58">
        <f t="shared" si="16"/>
        <v>2.8999999999999998E-3</v>
      </c>
      <c r="AI96" s="58">
        <f t="shared" si="55"/>
        <v>2.0396407106963456E-3</v>
      </c>
      <c r="AJ96" s="58">
        <f t="shared" si="56"/>
        <v>1.6686545897763696E-3</v>
      </c>
      <c r="AK96" s="58">
        <f t="shared" si="57"/>
        <v>1.358896015419274E-3</v>
      </c>
      <c r="AL96" s="58">
        <f t="shared" si="58"/>
        <v>9.8673387340973218E-4</v>
      </c>
      <c r="AM96" s="58">
        <f t="shared" si="17"/>
        <v>0</v>
      </c>
      <c r="AN96" s="58">
        <f t="shared" si="18"/>
        <v>0</v>
      </c>
      <c r="AO96" s="58">
        <f t="shared" si="59"/>
        <v>0</v>
      </c>
      <c r="AP96" s="58">
        <f t="shared" si="60"/>
        <v>0</v>
      </c>
      <c r="AQ96" s="58">
        <f t="shared" si="61"/>
        <v>0</v>
      </c>
      <c r="AR96" s="58">
        <f t="shared" si="62"/>
        <v>0</v>
      </c>
      <c r="AS96" s="58">
        <f t="shared" si="19"/>
        <v>0</v>
      </c>
      <c r="AT96" s="58">
        <f t="shared" si="20"/>
        <v>0</v>
      </c>
      <c r="AU96" s="58">
        <f t="shared" si="63"/>
        <v>0</v>
      </c>
      <c r="AV96" s="58">
        <f t="shared" si="64"/>
        <v>0</v>
      </c>
      <c r="AW96" s="58">
        <f t="shared" si="65"/>
        <v>0</v>
      </c>
      <c r="AX96" s="58">
        <f t="shared" si="66"/>
        <v>0</v>
      </c>
      <c r="AZ96" s="58">
        <v>45</v>
      </c>
      <c r="BA96" s="32">
        <f t="shared" si="21"/>
        <v>4.8999999999999998E-3</v>
      </c>
      <c r="BB96" s="32">
        <f t="shared" si="22"/>
        <v>0</v>
      </c>
      <c r="BC96" s="58">
        <f>1+$B$55*(IF('Male Inactive'!$O43&gt;=0, ((('Male Inactive'!$O43)/7)/60), 0))^0.25</f>
        <v>0.74245138152117507</v>
      </c>
      <c r="BD96" s="58">
        <f>1+$B$55*(IF('Male Barely'!$O43&gt;=0, ((('Male Barely'!$O43)/7)/60), 0))^0.25</f>
        <v>0.48259286755097042</v>
      </c>
      <c r="BE96" s="58">
        <f>1+$B$55*(IF('Male Somewhat'!$O43&gt;=0, ((('Male Somewhat'!$O43)/7)/60), 0))^0.25</f>
        <v>0.40343750850541082</v>
      </c>
      <c r="BF96" s="58">
        <f>1+$B$55*(IF('Male Active'!$O43&gt;=0, ((('Male Active'!$O43)/7)/60), 0))^0.25</f>
        <v>0.34028441569579404</v>
      </c>
      <c r="BG96" s="58">
        <f>1+$B$55*(IF('Male Highly'!$O43&gt;=0, ((('Male Highly'!$O43)/7)/60), 0))^0.25</f>
        <v>0.2364045659069296</v>
      </c>
      <c r="BH96" s="32">
        <f t="shared" si="23"/>
        <v>3.8E-3</v>
      </c>
      <c r="BI96" s="32">
        <f t="shared" si="24"/>
        <v>0</v>
      </c>
      <c r="BJ96" s="58">
        <f>1+$B$55*(IF('Female Inactive'!$Q43&gt;=0, ((('Female Inactive'!$Q43)/7)/60), 0))^0.25</f>
        <v>0.81100115594557298</v>
      </c>
      <c r="BK96" s="58">
        <f>1+$B$55*(IF('Female Barely'!$Q43&gt;=0, ((('Female Barely'!$Q43)/7)/60), 0))^0.25</f>
        <v>0.56452641642120893</v>
      </c>
      <c r="BL96" s="58">
        <f>1+$B$55*(IF('Female Somewhat'!$Q43&gt;=0, ((('Female Somewhat'!$Q43)/7)/60), 0))^0.25</f>
        <v>0.46485045363684696</v>
      </c>
      <c r="BM96" s="58">
        <f>1+$B$55*(IF('Female Active'!$Q43&gt;=0, ((('Female Active'!$Q43)/7)/60), 0))^0.25</f>
        <v>0.39961250951013139</v>
      </c>
      <c r="BN96" s="58">
        <f>1+$B$55*(IF('Female Highly'!$Q43&gt;=0, ((('Female Highly'!$Q43)/7)/60), 0))^0.25</f>
        <v>0.30030701220188571</v>
      </c>
      <c r="BP96" s="136">
        <f t="shared" si="9"/>
        <v>45</v>
      </c>
      <c r="BQ96" s="136">
        <f t="shared" si="25"/>
        <v>4.8999999999999998E-3</v>
      </c>
      <c r="BR96" s="136">
        <f t="shared" si="26"/>
        <v>0</v>
      </c>
      <c r="BS96" s="58">
        <f t="shared" si="27"/>
        <v>1</v>
      </c>
      <c r="BT96" s="58">
        <f t="shared" si="28"/>
        <v>0.64999928555888431</v>
      </c>
      <c r="BU96" s="58">
        <f t="shared" si="29"/>
        <v>0.54338576039662823</v>
      </c>
      <c r="BV96" s="58">
        <f t="shared" si="30"/>
        <v>0.45832552024969053</v>
      </c>
      <c r="BW96" s="58">
        <f t="shared" si="31"/>
        <v>0.31841083711443968</v>
      </c>
      <c r="BX96" s="136">
        <f t="shared" si="32"/>
        <v>3.8E-3</v>
      </c>
      <c r="BY96" s="136">
        <f t="shared" si="33"/>
        <v>0</v>
      </c>
      <c r="BZ96" s="58">
        <f t="shared" si="34"/>
        <v>1</v>
      </c>
      <c r="CA96" s="58">
        <f t="shared" si="35"/>
        <v>0.69608583450538852</v>
      </c>
      <c r="CB96" s="58">
        <f t="shared" si="36"/>
        <v>0.57318100008730877</v>
      </c>
      <c r="CC96" s="58">
        <f t="shared" si="37"/>
        <v>0.49273975330430941</v>
      </c>
      <c r="CD96" s="58">
        <f t="shared" si="38"/>
        <v>0.37029171906881919</v>
      </c>
    </row>
    <row r="97" spans="1:82">
      <c r="A97" s="5"/>
      <c r="B97" s="5"/>
      <c r="C97" s="5"/>
      <c r="D97" s="5"/>
      <c r="E97" s="5"/>
      <c r="F97" s="58"/>
      <c r="G97" s="58"/>
      <c r="H97" s="58">
        <v>41</v>
      </c>
      <c r="I97" s="58">
        <f t="shared" ref="I97:P100" si="81">J$39</f>
        <v>3.3E-3</v>
      </c>
      <c r="J97" s="58">
        <f t="shared" si="81"/>
        <v>3.5200000000000002E-2</v>
      </c>
      <c r="K97" s="58">
        <f t="shared" si="81"/>
        <v>0</v>
      </c>
      <c r="L97" s="58">
        <f t="shared" si="81"/>
        <v>0</v>
      </c>
      <c r="M97" s="58">
        <f t="shared" si="81"/>
        <v>38.266399999999997</v>
      </c>
      <c r="N97" s="58">
        <f t="shared" si="81"/>
        <v>0</v>
      </c>
      <c r="O97" s="58">
        <f t="shared" si="81"/>
        <v>1.0036</v>
      </c>
      <c r="P97" s="58">
        <f t="shared" si="81"/>
        <v>42.661499999999997</v>
      </c>
      <c r="R97" s="58">
        <f>X$39</f>
        <v>2.8999999999999998E-3</v>
      </c>
      <c r="S97" s="58">
        <f t="shared" si="80"/>
        <v>4.4400000000000002E-2</v>
      </c>
      <c r="T97" s="58">
        <f t="shared" si="80"/>
        <v>0</v>
      </c>
      <c r="U97" s="58">
        <f t="shared" si="80"/>
        <v>0</v>
      </c>
      <c r="V97" s="58">
        <f t="shared" si="80"/>
        <v>41.731099999999998</v>
      </c>
      <c r="W97" s="58">
        <f t="shared" si="80"/>
        <v>0</v>
      </c>
      <c r="X97" s="58">
        <f t="shared" si="80"/>
        <v>1.0061</v>
      </c>
      <c r="Y97" s="58">
        <f t="shared" si="80"/>
        <v>42.599899999999998</v>
      </c>
      <c r="AA97" s="58">
        <f t="shared" si="13"/>
        <v>3.3E-3</v>
      </c>
      <c r="AB97" s="58">
        <f t="shared" si="14"/>
        <v>3.3E-3</v>
      </c>
      <c r="AC97" s="58">
        <f t="shared" si="51"/>
        <v>2.3068587025406699E-3</v>
      </c>
      <c r="AD97" s="58">
        <f t="shared" si="52"/>
        <v>1.8987750124864725E-3</v>
      </c>
      <c r="AE97" s="58">
        <f t="shared" si="53"/>
        <v>1.5163709938829991E-3</v>
      </c>
      <c r="AF97" s="58">
        <f t="shared" si="54"/>
        <v>1.0600910604079922E-3</v>
      </c>
      <c r="AG97" s="58">
        <f t="shared" si="15"/>
        <v>2.8999999999999998E-3</v>
      </c>
      <c r="AH97" s="58">
        <f t="shared" si="16"/>
        <v>2.8999999999999998E-3</v>
      </c>
      <c r="AI97" s="58">
        <f t="shared" si="55"/>
        <v>2.0396407106963456E-3</v>
      </c>
      <c r="AJ97" s="58">
        <f t="shared" si="56"/>
        <v>1.6686545897763696E-3</v>
      </c>
      <c r="AK97" s="58">
        <f t="shared" si="57"/>
        <v>1.358896015419274E-3</v>
      </c>
      <c r="AL97" s="58">
        <f t="shared" si="58"/>
        <v>9.8673387340973218E-4</v>
      </c>
      <c r="AM97" s="58">
        <f t="shared" si="17"/>
        <v>0</v>
      </c>
      <c r="AN97" s="58">
        <f t="shared" si="18"/>
        <v>0</v>
      </c>
      <c r="AO97" s="58">
        <f t="shared" si="59"/>
        <v>0</v>
      </c>
      <c r="AP97" s="58">
        <f t="shared" si="60"/>
        <v>0</v>
      </c>
      <c r="AQ97" s="58">
        <f t="shared" si="61"/>
        <v>0</v>
      </c>
      <c r="AR97" s="58">
        <f t="shared" si="62"/>
        <v>0</v>
      </c>
      <c r="AS97" s="58">
        <f t="shared" si="19"/>
        <v>0</v>
      </c>
      <c r="AT97" s="58">
        <f t="shared" si="20"/>
        <v>0</v>
      </c>
      <c r="AU97" s="58">
        <f t="shared" si="63"/>
        <v>0</v>
      </c>
      <c r="AV97" s="58">
        <f t="shared" si="64"/>
        <v>0</v>
      </c>
      <c r="AW97" s="58">
        <f t="shared" si="65"/>
        <v>0</v>
      </c>
      <c r="AX97" s="58">
        <f t="shared" si="66"/>
        <v>0</v>
      </c>
      <c r="AZ97" s="58">
        <v>46</v>
      </c>
      <c r="BA97" s="32">
        <f t="shared" si="21"/>
        <v>4.8999999999999998E-3</v>
      </c>
      <c r="BB97" s="32">
        <f t="shared" si="22"/>
        <v>0</v>
      </c>
      <c r="BC97" s="58">
        <f>1+$B$55*(IF('Male Inactive'!$O44&gt;=0, ((('Male Inactive'!$O44)/7)/60), 0))^0.25</f>
        <v>0.74805594240580575</v>
      </c>
      <c r="BD97" s="58">
        <f>1+$B$55*(IF('Male Barely'!$O44&gt;=0, ((('Male Barely'!$O44)/7)/60), 0))^0.25</f>
        <v>0.48451848305400769</v>
      </c>
      <c r="BE97" s="58">
        <f>1+$B$55*(IF('Male Somewhat'!$O44&gt;=0, ((('Male Somewhat'!$O44)/7)/60), 0))^0.25</f>
        <v>0.40459927389836603</v>
      </c>
      <c r="BF97" s="58">
        <f>1+$B$55*(IF('Male Active'!$O44&gt;=0, ((('Male Active'!$O44)/7)/60), 0))^0.25</f>
        <v>0.34148774771126889</v>
      </c>
      <c r="BG97" s="58">
        <f>1+$B$55*(IF('Male Highly'!$O44&gt;=0, ((('Male Highly'!$O44)/7)/60), 0))^0.25</f>
        <v>0.23801666003833866</v>
      </c>
      <c r="BH97" s="32">
        <f t="shared" si="23"/>
        <v>3.8E-3</v>
      </c>
      <c r="BI97" s="32">
        <f t="shared" si="24"/>
        <v>0</v>
      </c>
      <c r="BJ97" s="58">
        <f>1+$B$55*(IF('Female Inactive'!$Q44&gt;=0, ((('Female Inactive'!$Q44)/7)/60), 0))^0.25</f>
        <v>0.80966368764863772</v>
      </c>
      <c r="BK97" s="58">
        <f>1+$B$55*(IF('Female Barely'!$Q44&gt;=0, ((('Female Barely'!$Q44)/7)/60), 0))^0.25</f>
        <v>0.56394753923401897</v>
      </c>
      <c r="BL97" s="58">
        <f>1+$B$55*(IF('Female Somewhat'!$Q44&gt;=0, ((('Female Somewhat'!$Q44)/7)/60), 0))^0.25</f>
        <v>0.46485745824828606</v>
      </c>
      <c r="BM97" s="58">
        <f>1+$B$55*(IF('Female Active'!$Q44&gt;=0, ((('Female Active'!$Q44)/7)/60), 0))^0.25</f>
        <v>0.39944506907651334</v>
      </c>
      <c r="BN97" s="58">
        <f>1+$B$55*(IF('Female Highly'!$Q44&gt;=0, ((('Female Highly'!$Q44)/7)/60), 0))^0.25</f>
        <v>0.30035285354308694</v>
      </c>
      <c r="BP97" s="136">
        <f t="shared" si="9"/>
        <v>46</v>
      </c>
      <c r="BQ97" s="136">
        <f t="shared" si="25"/>
        <v>4.8999999999999998E-3</v>
      </c>
      <c r="BR97" s="136">
        <f t="shared" si="26"/>
        <v>0</v>
      </c>
      <c r="BS97" s="58">
        <f t="shared" si="27"/>
        <v>1</v>
      </c>
      <c r="BT97" s="58">
        <f t="shared" si="28"/>
        <v>0.64770354138991104</v>
      </c>
      <c r="BU97" s="58">
        <f t="shared" si="29"/>
        <v>0.54086766906381822</v>
      </c>
      <c r="BV97" s="58">
        <f t="shared" si="30"/>
        <v>0.4565002807317029</v>
      </c>
      <c r="BW97" s="58">
        <f t="shared" si="31"/>
        <v>0.31818029447484725</v>
      </c>
      <c r="BX97" s="136">
        <f t="shared" si="32"/>
        <v>3.8E-3</v>
      </c>
      <c r="BY97" s="136">
        <f t="shared" si="33"/>
        <v>0</v>
      </c>
      <c r="BZ97" s="58">
        <f t="shared" si="34"/>
        <v>1</v>
      </c>
      <c r="CA97" s="58">
        <f t="shared" si="35"/>
        <v>0.69652072562595901</v>
      </c>
      <c r="CB97" s="58">
        <f t="shared" si="36"/>
        <v>0.57413647831766901</v>
      </c>
      <c r="CC97" s="58">
        <f t="shared" si="37"/>
        <v>0.4933468984345224</v>
      </c>
      <c r="CD97" s="58">
        <f t="shared" si="38"/>
        <v>0.37096001478755747</v>
      </c>
    </row>
    <row r="98" spans="1:82">
      <c r="A98" s="5" t="s">
        <v>393</v>
      </c>
      <c r="B98" s="5"/>
      <c r="C98" s="5" t="s">
        <v>377</v>
      </c>
      <c r="D98" s="5" t="s">
        <v>389</v>
      </c>
      <c r="E98" s="5" t="s">
        <v>390</v>
      </c>
      <c r="F98" s="58"/>
      <c r="G98" s="58"/>
      <c r="H98" s="58">
        <v>42</v>
      </c>
      <c r="I98" s="58">
        <f t="shared" si="81"/>
        <v>3.3E-3</v>
      </c>
      <c r="J98" s="58">
        <f t="shared" si="81"/>
        <v>3.5200000000000002E-2</v>
      </c>
      <c r="K98" s="58">
        <f t="shared" si="81"/>
        <v>0</v>
      </c>
      <c r="L98" s="58">
        <f t="shared" si="81"/>
        <v>0</v>
      </c>
      <c r="M98" s="58">
        <f t="shared" si="81"/>
        <v>38.266399999999997</v>
      </c>
      <c r="N98" s="58">
        <f t="shared" si="81"/>
        <v>0</v>
      </c>
      <c r="O98" s="58">
        <f t="shared" si="81"/>
        <v>1.0036</v>
      </c>
      <c r="P98" s="58">
        <f t="shared" si="81"/>
        <v>42.661499999999997</v>
      </c>
      <c r="R98" s="58">
        <f>X$39</f>
        <v>2.8999999999999998E-3</v>
      </c>
      <c r="S98" s="58">
        <f t="shared" si="80"/>
        <v>4.4400000000000002E-2</v>
      </c>
      <c r="T98" s="58">
        <f t="shared" si="80"/>
        <v>0</v>
      </c>
      <c r="U98" s="58">
        <f t="shared" si="80"/>
        <v>0</v>
      </c>
      <c r="V98" s="58">
        <f t="shared" si="80"/>
        <v>41.731099999999998</v>
      </c>
      <c r="W98" s="58">
        <f t="shared" si="80"/>
        <v>0</v>
      </c>
      <c r="X98" s="58">
        <f t="shared" si="80"/>
        <v>1.0061</v>
      </c>
      <c r="Y98" s="58">
        <f t="shared" si="80"/>
        <v>42.599899999999998</v>
      </c>
      <c r="AA98" s="58">
        <f t="shared" si="13"/>
        <v>3.3E-3</v>
      </c>
      <c r="AB98" s="58">
        <f t="shared" si="14"/>
        <v>3.3E-3</v>
      </c>
      <c r="AC98" s="58">
        <f t="shared" si="51"/>
        <v>2.3068587025406699E-3</v>
      </c>
      <c r="AD98" s="58">
        <f t="shared" si="52"/>
        <v>1.8987750124864725E-3</v>
      </c>
      <c r="AE98" s="58">
        <f t="shared" si="53"/>
        <v>1.5163709938829991E-3</v>
      </c>
      <c r="AF98" s="58">
        <f t="shared" si="54"/>
        <v>1.0600910604079922E-3</v>
      </c>
      <c r="AG98" s="58">
        <f t="shared" si="15"/>
        <v>2.8999999999999998E-3</v>
      </c>
      <c r="AH98" s="58">
        <f t="shared" si="16"/>
        <v>2.8999999999999998E-3</v>
      </c>
      <c r="AI98" s="58">
        <f t="shared" si="55"/>
        <v>2.0396407106963456E-3</v>
      </c>
      <c r="AJ98" s="58">
        <f t="shared" si="56"/>
        <v>1.6686545897763696E-3</v>
      </c>
      <c r="AK98" s="58">
        <f t="shared" si="57"/>
        <v>1.358896015419274E-3</v>
      </c>
      <c r="AL98" s="58">
        <f t="shared" si="58"/>
        <v>9.8673387340973218E-4</v>
      </c>
      <c r="AM98" s="58">
        <f t="shared" si="17"/>
        <v>0</v>
      </c>
      <c r="AN98" s="58">
        <f t="shared" si="18"/>
        <v>0</v>
      </c>
      <c r="AO98" s="58">
        <f t="shared" si="59"/>
        <v>0</v>
      </c>
      <c r="AP98" s="58">
        <f t="shared" si="60"/>
        <v>0</v>
      </c>
      <c r="AQ98" s="58">
        <f t="shared" si="61"/>
        <v>0</v>
      </c>
      <c r="AR98" s="58">
        <f t="shared" si="62"/>
        <v>0</v>
      </c>
      <c r="AS98" s="58">
        <f t="shared" si="19"/>
        <v>0</v>
      </c>
      <c r="AT98" s="58">
        <f t="shared" si="20"/>
        <v>0</v>
      </c>
      <c r="AU98" s="58">
        <f t="shared" si="63"/>
        <v>0</v>
      </c>
      <c r="AV98" s="58">
        <f t="shared" si="64"/>
        <v>0</v>
      </c>
      <c r="AW98" s="58">
        <f t="shared" si="65"/>
        <v>0</v>
      </c>
      <c r="AX98" s="58">
        <f t="shared" si="66"/>
        <v>0</v>
      </c>
      <c r="AZ98" s="58">
        <v>47</v>
      </c>
      <c r="BA98" s="32">
        <f t="shared" si="21"/>
        <v>4.8999999999999998E-3</v>
      </c>
      <c r="BB98" s="32">
        <f t="shared" si="22"/>
        <v>0</v>
      </c>
      <c r="BC98" s="58">
        <f>1+$B$55*(IF('Male Inactive'!$O45&gt;=0, ((('Male Inactive'!$O45)/7)/60), 0))^0.25</f>
        <v>0.75401046668918026</v>
      </c>
      <c r="BD98" s="58">
        <f>1+$B$55*(IF('Male Barely'!$O45&gt;=0, ((('Male Barely'!$O45)/7)/60), 0))^0.25</f>
        <v>0.48676419818942562</v>
      </c>
      <c r="BE98" s="58">
        <f>1+$B$55*(IF('Male Somewhat'!$O45&gt;=0, ((('Male Somewhat'!$O45)/7)/60), 0))^0.25</f>
        <v>0.40612675687603139</v>
      </c>
      <c r="BF98" s="58">
        <f>1+$B$55*(IF('Male Active'!$O45&gt;=0, ((('Male Active'!$O45)/7)/60), 0))^0.25</f>
        <v>0.34303610021428266</v>
      </c>
      <c r="BG98" s="58">
        <f>1+$B$55*(IF('Male Highly'!$O45&gt;=0, ((('Male Highly'!$O45)/7)/60), 0))^0.25</f>
        <v>0.23985729040996628</v>
      </c>
      <c r="BH98" s="32">
        <f t="shared" si="23"/>
        <v>3.8E-3</v>
      </c>
      <c r="BI98" s="32">
        <f t="shared" si="24"/>
        <v>0</v>
      </c>
      <c r="BJ98" s="58">
        <f>1+$B$55*(IF('Female Inactive'!$Q45&gt;=0, ((('Female Inactive'!$Q45)/7)/60), 0))^0.25</f>
        <v>0.80852276176553328</v>
      </c>
      <c r="BK98" s="58">
        <f>1+$B$55*(IF('Female Barely'!$Q45&gt;=0, ((('Female Barely'!$Q45)/7)/60), 0))^0.25</f>
        <v>0.56369232988453155</v>
      </c>
      <c r="BL98" s="58">
        <f>1+$B$55*(IF('Female Somewhat'!$Q45&gt;=0, ((('Female Somewhat'!$Q45)/7)/60), 0))^0.25</f>
        <v>0.46520597254618701</v>
      </c>
      <c r="BM98" s="58">
        <f>1+$B$55*(IF('Female Active'!$Q45&gt;=0, ((('Female Active'!$Q45)/7)/60), 0))^0.25</f>
        <v>0.39962444440314204</v>
      </c>
      <c r="BN98" s="58">
        <f>1+$B$55*(IF('Female Highly'!$Q45&gt;=0, ((('Female Highly'!$Q45)/7)/60), 0))^0.25</f>
        <v>0.30070218606437238</v>
      </c>
      <c r="BP98" s="136">
        <f t="shared" si="9"/>
        <v>47</v>
      </c>
      <c r="BQ98" s="136">
        <f t="shared" si="25"/>
        <v>4.8999999999999998E-3</v>
      </c>
      <c r="BR98" s="136">
        <f t="shared" si="26"/>
        <v>0</v>
      </c>
      <c r="BS98" s="58">
        <f t="shared" si="27"/>
        <v>1</v>
      </c>
      <c r="BT98" s="58">
        <f t="shared" si="28"/>
        <v>0.64556689819808633</v>
      </c>
      <c r="BU98" s="58">
        <f t="shared" si="29"/>
        <v>0.5386221741182351</v>
      </c>
      <c r="BV98" s="58">
        <f t="shared" si="30"/>
        <v>0.45494872467823411</v>
      </c>
      <c r="BW98" s="58">
        <f t="shared" si="31"/>
        <v>0.31810870141255049</v>
      </c>
      <c r="BX98" s="136">
        <f t="shared" si="32"/>
        <v>3.8E-3</v>
      </c>
      <c r="BY98" s="136">
        <f t="shared" si="33"/>
        <v>0</v>
      </c>
      <c r="BZ98" s="58">
        <f t="shared" si="34"/>
        <v>1</v>
      </c>
      <c r="CA98" s="58">
        <f t="shared" si="35"/>
        <v>0.69718795381050624</v>
      </c>
      <c r="CB98" s="58">
        <f t="shared" si="36"/>
        <v>0.57537770678260003</v>
      </c>
      <c r="CC98" s="58">
        <f t="shared" si="37"/>
        <v>0.49426492771891894</v>
      </c>
      <c r="CD98" s="58">
        <f t="shared" si="38"/>
        <v>0.37191554806415483</v>
      </c>
    </row>
    <row r="99" spans="1:82">
      <c r="A99" s="5"/>
      <c r="B99" s="5"/>
      <c r="C99" s="5"/>
      <c r="D99" s="5"/>
      <c r="E99" s="5"/>
      <c r="F99" s="58"/>
      <c r="G99" s="58"/>
      <c r="H99" s="58">
        <v>43</v>
      </c>
      <c r="I99" s="58">
        <f t="shared" si="81"/>
        <v>3.3E-3</v>
      </c>
      <c r="J99" s="58">
        <f t="shared" si="81"/>
        <v>3.5200000000000002E-2</v>
      </c>
      <c r="K99" s="58">
        <f t="shared" si="81"/>
        <v>0</v>
      </c>
      <c r="L99" s="58">
        <f t="shared" si="81"/>
        <v>0</v>
      </c>
      <c r="M99" s="58">
        <f t="shared" si="81"/>
        <v>38.266399999999997</v>
      </c>
      <c r="N99" s="58">
        <f t="shared" si="81"/>
        <v>0</v>
      </c>
      <c r="O99" s="58">
        <f t="shared" si="81"/>
        <v>1.0036</v>
      </c>
      <c r="P99" s="58">
        <f t="shared" si="81"/>
        <v>42.661499999999997</v>
      </c>
      <c r="R99" s="58">
        <f>X$39</f>
        <v>2.8999999999999998E-3</v>
      </c>
      <c r="S99" s="58">
        <f t="shared" si="80"/>
        <v>4.4400000000000002E-2</v>
      </c>
      <c r="T99" s="58">
        <f t="shared" si="80"/>
        <v>0</v>
      </c>
      <c r="U99" s="58">
        <f t="shared" si="80"/>
        <v>0</v>
      </c>
      <c r="V99" s="58">
        <f t="shared" si="80"/>
        <v>41.731099999999998</v>
      </c>
      <c r="W99" s="58">
        <f t="shared" si="80"/>
        <v>0</v>
      </c>
      <c r="X99" s="58">
        <f t="shared" si="80"/>
        <v>1.0061</v>
      </c>
      <c r="Y99" s="58">
        <f t="shared" si="80"/>
        <v>42.599899999999998</v>
      </c>
      <c r="AA99" s="58">
        <f t="shared" si="13"/>
        <v>3.3E-3</v>
      </c>
      <c r="AB99" s="58">
        <f t="shared" si="14"/>
        <v>3.3E-3</v>
      </c>
      <c r="AC99" s="58">
        <f t="shared" si="51"/>
        <v>2.3068587025406699E-3</v>
      </c>
      <c r="AD99" s="58">
        <f t="shared" si="52"/>
        <v>1.8987750124864725E-3</v>
      </c>
      <c r="AE99" s="58">
        <f t="shared" si="53"/>
        <v>1.5163709938829991E-3</v>
      </c>
      <c r="AF99" s="58">
        <f t="shared" si="54"/>
        <v>1.0600910604079922E-3</v>
      </c>
      <c r="AG99" s="58">
        <f t="shared" si="15"/>
        <v>2.8999999999999998E-3</v>
      </c>
      <c r="AH99" s="58">
        <f t="shared" si="16"/>
        <v>2.8999999999999998E-3</v>
      </c>
      <c r="AI99" s="58">
        <f t="shared" si="55"/>
        <v>2.0396407106963456E-3</v>
      </c>
      <c r="AJ99" s="58">
        <f t="shared" si="56"/>
        <v>1.6686545897763696E-3</v>
      </c>
      <c r="AK99" s="58">
        <f t="shared" si="57"/>
        <v>1.358896015419274E-3</v>
      </c>
      <c r="AL99" s="58">
        <f t="shared" si="58"/>
        <v>9.8673387340973218E-4</v>
      </c>
      <c r="AM99" s="58">
        <f t="shared" si="17"/>
        <v>0</v>
      </c>
      <c r="AN99" s="58">
        <f t="shared" si="18"/>
        <v>0</v>
      </c>
      <c r="AO99" s="58">
        <f t="shared" si="59"/>
        <v>0</v>
      </c>
      <c r="AP99" s="58">
        <f t="shared" si="60"/>
        <v>0</v>
      </c>
      <c r="AQ99" s="58">
        <f t="shared" si="61"/>
        <v>0</v>
      </c>
      <c r="AR99" s="58">
        <f t="shared" si="62"/>
        <v>0</v>
      </c>
      <c r="AS99" s="58">
        <f t="shared" si="19"/>
        <v>0</v>
      </c>
      <c r="AT99" s="58">
        <f t="shared" si="20"/>
        <v>0</v>
      </c>
      <c r="AU99" s="58">
        <f t="shared" si="63"/>
        <v>0</v>
      </c>
      <c r="AV99" s="58">
        <f t="shared" si="64"/>
        <v>0</v>
      </c>
      <c r="AW99" s="58">
        <f t="shared" si="65"/>
        <v>0</v>
      </c>
      <c r="AX99" s="58">
        <f t="shared" si="66"/>
        <v>0</v>
      </c>
      <c r="AZ99" s="58">
        <v>48</v>
      </c>
      <c r="BA99" s="32">
        <f t="shared" si="21"/>
        <v>4.8999999999999998E-3</v>
      </c>
      <c r="BB99" s="32">
        <f t="shared" si="22"/>
        <v>0</v>
      </c>
      <c r="BC99" s="58">
        <f>1+$B$55*(IF('Male Inactive'!$O46&gt;=0, ((('Male Inactive'!$O46)/7)/60), 0))^0.25</f>
        <v>0.76034169953673303</v>
      </c>
      <c r="BD99" s="58">
        <f>1+$B$55*(IF('Male Barely'!$O46&gt;=0, ((('Male Barely'!$O46)/7)/60), 0))^0.25</f>
        <v>0.48934602725319021</v>
      </c>
      <c r="BE99" s="58">
        <f>1+$B$55*(IF('Male Somewhat'!$O46&gt;=0, ((('Male Somewhat'!$O46)/7)/60), 0))^0.25</f>
        <v>0.40803889346154287</v>
      </c>
      <c r="BF99" s="58">
        <f>1+$B$55*(IF('Male Active'!$O46&gt;=0, ((('Male Active'!$O46)/7)/60), 0))^0.25</f>
        <v>0.34494453316859031</v>
      </c>
      <c r="BG99" s="58">
        <f>1+$B$55*(IF('Male Highly'!$O46&gt;=0, ((('Male Highly'!$O46)/7)/60), 0))^0.25</f>
        <v>0.24192746451881308</v>
      </c>
      <c r="BH99" s="32">
        <f t="shared" si="23"/>
        <v>3.8E-3</v>
      </c>
      <c r="BI99" s="32">
        <f t="shared" si="24"/>
        <v>0</v>
      </c>
      <c r="BJ99" s="58">
        <f>1+$B$55*(IF('Female Inactive'!$Q46&gt;=0, ((('Female Inactive'!$Q46)/7)/60), 0))^0.25</f>
        <v>0.8075911896873611</v>
      </c>
      <c r="BK99" s="58">
        <f>1+$B$55*(IF('Female Barely'!$Q46&gt;=0, ((('Female Barely'!$Q46)/7)/60), 0))^0.25</f>
        <v>0.56377929036584096</v>
      </c>
      <c r="BL99" s="58">
        <f>1+$B$55*(IF('Female Somewhat'!$Q46&gt;=0, ((('Female Somewhat'!$Q46)/7)/60), 0))^0.25</f>
        <v>0.46591472250340316</v>
      </c>
      <c r="BM99" s="58">
        <f>1+$B$55*(IF('Female Active'!$Q46&gt;=0, ((('Female Active'!$Q46)/7)/60), 0))^0.25</f>
        <v>0.40016878496024677</v>
      </c>
      <c r="BN99" s="58">
        <f>1+$B$55*(IF('Female Highly'!$Q46&gt;=0, ((('Female Highly'!$Q46)/7)/60), 0))^0.25</f>
        <v>0.30136843431166571</v>
      </c>
      <c r="BP99" s="136">
        <f t="shared" si="9"/>
        <v>48</v>
      </c>
      <c r="BQ99" s="136">
        <f t="shared" si="25"/>
        <v>4.8999999999999998E-3</v>
      </c>
      <c r="BR99" s="136">
        <f t="shared" si="26"/>
        <v>0</v>
      </c>
      <c r="BS99" s="58">
        <f t="shared" si="27"/>
        <v>1</v>
      </c>
      <c r="BT99" s="58">
        <f t="shared" si="28"/>
        <v>0.64358699194236324</v>
      </c>
      <c r="BU99" s="58">
        <f t="shared" si="29"/>
        <v>0.53665199963405408</v>
      </c>
      <c r="BV99" s="58">
        <f t="shared" si="30"/>
        <v>0.45367041341907305</v>
      </c>
      <c r="BW99" s="58">
        <f t="shared" si="31"/>
        <v>0.31818255485161023</v>
      </c>
      <c r="BX99" s="136">
        <f t="shared" si="32"/>
        <v>3.8E-3</v>
      </c>
      <c r="BY99" s="136">
        <f t="shared" si="33"/>
        <v>0</v>
      </c>
      <c r="BZ99" s="58">
        <f t="shared" si="34"/>
        <v>1</v>
      </c>
      <c r="CA99" s="58">
        <f t="shared" si="35"/>
        <v>0.69809985245640693</v>
      </c>
      <c r="CB99" s="58">
        <f t="shared" si="36"/>
        <v>0.57691902592915911</v>
      </c>
      <c r="CC99" s="58">
        <f t="shared" si="37"/>
        <v>0.49550910172158041</v>
      </c>
      <c r="CD99" s="58">
        <f t="shared" si="38"/>
        <v>0.37316954191678714</v>
      </c>
    </row>
    <row r="100" spans="1:82">
      <c r="A100" s="5"/>
      <c r="B100" s="5"/>
      <c r="C100" s="5">
        <v>0</v>
      </c>
      <c r="D100" s="5">
        <v>0</v>
      </c>
      <c r="E100" s="5">
        <v>0</v>
      </c>
      <c r="F100" s="58"/>
      <c r="G100" s="58"/>
      <c r="H100" s="58">
        <v>44</v>
      </c>
      <c r="I100" s="58">
        <f t="shared" si="81"/>
        <v>3.3E-3</v>
      </c>
      <c r="J100" s="58">
        <f t="shared" si="81"/>
        <v>3.5200000000000002E-2</v>
      </c>
      <c r="K100" s="58">
        <f t="shared" si="81"/>
        <v>0</v>
      </c>
      <c r="L100" s="58">
        <f t="shared" si="81"/>
        <v>0</v>
      </c>
      <c r="M100" s="58">
        <f t="shared" si="81"/>
        <v>38.266399999999997</v>
      </c>
      <c r="N100" s="58">
        <f t="shared" si="81"/>
        <v>0</v>
      </c>
      <c r="O100" s="58">
        <f t="shared" si="81"/>
        <v>1.0036</v>
      </c>
      <c r="P100" s="58">
        <f t="shared" si="81"/>
        <v>42.661499999999997</v>
      </c>
      <c r="R100" s="58">
        <f>X$39</f>
        <v>2.8999999999999998E-3</v>
      </c>
      <c r="S100" s="58">
        <f t="shared" si="80"/>
        <v>4.4400000000000002E-2</v>
      </c>
      <c r="T100" s="58">
        <f t="shared" si="80"/>
        <v>0</v>
      </c>
      <c r="U100" s="58">
        <f t="shared" si="80"/>
        <v>0</v>
      </c>
      <c r="V100" s="58">
        <f t="shared" si="80"/>
        <v>41.731099999999998</v>
      </c>
      <c r="W100" s="58">
        <f t="shared" si="80"/>
        <v>0</v>
      </c>
      <c r="X100" s="58">
        <f t="shared" si="80"/>
        <v>1.0061</v>
      </c>
      <c r="Y100" s="58">
        <f t="shared" si="80"/>
        <v>42.599899999999998</v>
      </c>
      <c r="AA100" s="58">
        <f t="shared" si="13"/>
        <v>3.3E-3</v>
      </c>
      <c r="AB100" s="58">
        <f t="shared" si="14"/>
        <v>3.3E-3</v>
      </c>
      <c r="AC100" s="58">
        <f t="shared" si="51"/>
        <v>2.3068587025406699E-3</v>
      </c>
      <c r="AD100" s="58">
        <f t="shared" si="52"/>
        <v>1.8987750124864725E-3</v>
      </c>
      <c r="AE100" s="58">
        <f t="shared" si="53"/>
        <v>1.5163709938829991E-3</v>
      </c>
      <c r="AF100" s="58">
        <f t="shared" si="54"/>
        <v>1.0600910604079922E-3</v>
      </c>
      <c r="AG100" s="58">
        <f t="shared" si="15"/>
        <v>2.8999999999999998E-3</v>
      </c>
      <c r="AH100" s="58">
        <f t="shared" si="16"/>
        <v>2.8999999999999998E-3</v>
      </c>
      <c r="AI100" s="58">
        <f t="shared" si="55"/>
        <v>2.0396407106963456E-3</v>
      </c>
      <c r="AJ100" s="58">
        <f t="shared" si="56"/>
        <v>1.6686545897763696E-3</v>
      </c>
      <c r="AK100" s="58">
        <f t="shared" si="57"/>
        <v>1.358896015419274E-3</v>
      </c>
      <c r="AL100" s="58">
        <f t="shared" si="58"/>
        <v>9.8673387340973218E-4</v>
      </c>
      <c r="AM100" s="58">
        <f t="shared" si="17"/>
        <v>0</v>
      </c>
      <c r="AN100" s="58">
        <f t="shared" si="18"/>
        <v>0</v>
      </c>
      <c r="AO100" s="58">
        <f t="shared" si="59"/>
        <v>0</v>
      </c>
      <c r="AP100" s="58">
        <f t="shared" si="60"/>
        <v>0</v>
      </c>
      <c r="AQ100" s="58">
        <f t="shared" si="61"/>
        <v>0</v>
      </c>
      <c r="AR100" s="58">
        <f t="shared" si="62"/>
        <v>0</v>
      </c>
      <c r="AS100" s="58">
        <f t="shared" si="19"/>
        <v>0</v>
      </c>
      <c r="AT100" s="58">
        <f t="shared" si="20"/>
        <v>0</v>
      </c>
      <c r="AU100" s="58">
        <f t="shared" si="63"/>
        <v>0</v>
      </c>
      <c r="AV100" s="58">
        <f t="shared" si="64"/>
        <v>0</v>
      </c>
      <c r="AW100" s="58">
        <f t="shared" si="65"/>
        <v>0</v>
      </c>
      <c r="AX100" s="58">
        <f t="shared" si="66"/>
        <v>0</v>
      </c>
      <c r="AZ100" s="58">
        <v>49</v>
      </c>
      <c r="BA100" s="32">
        <f t="shared" si="21"/>
        <v>4.8999999999999998E-3</v>
      </c>
      <c r="BB100" s="32">
        <f t="shared" si="22"/>
        <v>0</v>
      </c>
      <c r="BC100" s="58">
        <f>1+$B$55*(IF('Male Inactive'!$O47&gt;=0, ((('Male Inactive'!$O47)/7)/60), 0))^0.25</f>
        <v>0.76708262080896794</v>
      </c>
      <c r="BD100" s="58">
        <f>1+$B$55*(IF('Male Barely'!$O47&gt;=0, ((('Male Barely'!$O47)/7)/60), 0))^0.25</f>
        <v>0.49228268668807829</v>
      </c>
      <c r="BE100" s="58">
        <f>1+$B$55*(IF('Male Somewhat'!$O47&gt;=0, ((('Male Somewhat'!$O47)/7)/60), 0))^0.25</f>
        <v>0.41035746219980862</v>
      </c>
      <c r="BF100" s="58">
        <f>1+$B$55*(IF('Male Active'!$O47&gt;=0, ((('Male Active'!$O47)/7)/60), 0))^0.25</f>
        <v>0.34723030902809904</v>
      </c>
      <c r="BG100" s="58">
        <f>1+$B$55*(IF('Male Highly'!$O47&gt;=0, ((('Male Highly'!$O47)/7)/60), 0))^0.25</f>
        <v>0.24422880047351259</v>
      </c>
      <c r="BH100" s="32">
        <f t="shared" si="23"/>
        <v>3.8E-3</v>
      </c>
      <c r="BI100" s="32">
        <f t="shared" si="24"/>
        <v>0</v>
      </c>
      <c r="BJ100" s="58">
        <f>1+$B$55*(IF('Female Inactive'!$Q47&gt;=0, ((('Female Inactive'!$Q47)/7)/60), 0))^0.25</f>
        <v>0.80688276830957872</v>
      </c>
      <c r="BK100" s="58">
        <f>1+$B$55*(IF('Female Barely'!$Q47&gt;=0, ((('Female Barely'!$Q47)/7)/60), 0))^0.25</f>
        <v>0.56422930257584269</v>
      </c>
      <c r="BL100" s="58">
        <f>1+$B$55*(IF('Female Somewhat'!$Q47&gt;=0, ((('Female Somewhat'!$Q47)/7)/60), 0))^0.25</f>
        <v>0.46700485064110542</v>
      </c>
      <c r="BM100" s="58">
        <f>1+$B$55*(IF('Female Active'!$Q47&gt;=0, ((('Female Active'!$Q47)/7)/60), 0))^0.25</f>
        <v>0.40109837846112728</v>
      </c>
      <c r="BN100" s="58">
        <f>1+$B$55*(IF('Female Highly'!$Q47&gt;=0, ((('Female Highly'!$Q47)/7)/60), 0))^0.25</f>
        <v>0.30236643605407798</v>
      </c>
      <c r="BP100" s="136">
        <f t="shared" si="9"/>
        <v>49</v>
      </c>
      <c r="BQ100" s="136">
        <f t="shared" si="25"/>
        <v>4.8999999999999998E-3</v>
      </c>
      <c r="BR100" s="136">
        <f t="shared" si="26"/>
        <v>0</v>
      </c>
      <c r="BS100" s="58">
        <f t="shared" si="27"/>
        <v>1</v>
      </c>
      <c r="BT100" s="58">
        <f t="shared" si="28"/>
        <v>0.64175966621289804</v>
      </c>
      <c r="BU100" s="58">
        <f t="shared" si="29"/>
        <v>0.53495862253670179</v>
      </c>
      <c r="BV100" s="58">
        <f t="shared" si="30"/>
        <v>0.45266350665318006</v>
      </c>
      <c r="BW100" s="58">
        <f t="shared" si="31"/>
        <v>0.3183865646909691</v>
      </c>
      <c r="BX100" s="136">
        <f t="shared" si="32"/>
        <v>3.8E-3</v>
      </c>
      <c r="BY100" s="136">
        <f t="shared" si="33"/>
        <v>0</v>
      </c>
      <c r="BZ100" s="58">
        <f t="shared" si="34"/>
        <v>1</v>
      </c>
      <c r="CA100" s="58">
        <f t="shared" si="35"/>
        <v>0.69927048232533751</v>
      </c>
      <c r="CB100" s="58">
        <f t="shared" si="36"/>
        <v>0.5787765819060452</v>
      </c>
      <c r="CC100" s="58">
        <f t="shared" si="37"/>
        <v>0.49709622539272874</v>
      </c>
      <c r="CD100" s="58">
        <f t="shared" si="38"/>
        <v>0.37473403563634944</v>
      </c>
    </row>
    <row r="101" spans="1:82">
      <c r="A101" s="5"/>
      <c r="B101" s="5"/>
      <c r="C101" s="5">
        <v>1</v>
      </c>
      <c r="D101" s="5">
        <v>380.05919999999998</v>
      </c>
      <c r="E101" s="5">
        <v>281.13580000000002</v>
      </c>
      <c r="F101" s="58"/>
      <c r="G101" s="58"/>
      <c r="H101" s="58">
        <v>45</v>
      </c>
      <c r="I101" s="58">
        <f>J$40</f>
        <v>4.8999999999999998E-3</v>
      </c>
      <c r="J101" s="58">
        <f t="shared" ref="J101:P101" si="82">K$40</f>
        <v>5.45E-2</v>
      </c>
      <c r="K101" s="58">
        <f t="shared" si="82"/>
        <v>0</v>
      </c>
      <c r="L101" s="58">
        <f t="shared" si="82"/>
        <v>0</v>
      </c>
      <c r="M101" s="58">
        <f t="shared" si="82"/>
        <v>33.659999999999997</v>
      </c>
      <c r="N101" s="58">
        <f t="shared" si="82"/>
        <v>0</v>
      </c>
      <c r="O101" s="58">
        <f t="shared" si="82"/>
        <v>1.0024</v>
      </c>
      <c r="P101" s="58">
        <f t="shared" si="82"/>
        <v>47.642099999999999</v>
      </c>
      <c r="R101" s="58">
        <f>X$40</f>
        <v>3.8E-3</v>
      </c>
      <c r="S101" s="58">
        <f t="shared" ref="S101:Y105" si="83">Y$40</f>
        <v>6.0199999999999997E-2</v>
      </c>
      <c r="T101" s="58">
        <f t="shared" si="83"/>
        <v>0</v>
      </c>
      <c r="U101" s="58">
        <f t="shared" si="83"/>
        <v>0</v>
      </c>
      <c r="V101" s="58">
        <f t="shared" si="83"/>
        <v>36.9818</v>
      </c>
      <c r="W101" s="58">
        <f t="shared" si="83"/>
        <v>0</v>
      </c>
      <c r="X101" s="58">
        <f t="shared" si="83"/>
        <v>1.0038</v>
      </c>
      <c r="Y101" s="58">
        <f t="shared" si="83"/>
        <v>47.602600000000002</v>
      </c>
      <c r="AA101" s="58">
        <f t="shared" si="13"/>
        <v>4.8999999999999998E-3</v>
      </c>
      <c r="AB101" s="58">
        <f t="shared" si="14"/>
        <v>4.8999999999999998E-3</v>
      </c>
      <c r="AC101" s="58">
        <f t="shared" si="51"/>
        <v>3.4253356492270552E-3</v>
      </c>
      <c r="AD101" s="58">
        <f t="shared" si="52"/>
        <v>2.8193932003587013E-3</v>
      </c>
      <c r="AE101" s="58">
        <f t="shared" si="53"/>
        <v>2.2515811727353619E-3</v>
      </c>
      <c r="AF101" s="58">
        <f t="shared" si="54"/>
        <v>1.5740746048482309E-3</v>
      </c>
      <c r="AG101" s="58">
        <f t="shared" si="15"/>
        <v>3.8E-3</v>
      </c>
      <c r="AH101" s="58">
        <f t="shared" si="16"/>
        <v>3.8E-3</v>
      </c>
      <c r="AI101" s="58">
        <f t="shared" si="55"/>
        <v>2.6726326553952115E-3</v>
      </c>
      <c r="AJ101" s="58">
        <f t="shared" si="56"/>
        <v>2.18651291074145E-3</v>
      </c>
      <c r="AK101" s="58">
        <f t="shared" si="57"/>
        <v>1.7806223650321522E-3</v>
      </c>
      <c r="AL101" s="58">
        <f t="shared" si="58"/>
        <v>1.2929616272265457E-3</v>
      </c>
      <c r="AM101" s="58">
        <f t="shared" si="17"/>
        <v>0</v>
      </c>
      <c r="AN101" s="58">
        <f t="shared" si="18"/>
        <v>0</v>
      </c>
      <c r="AO101" s="58">
        <f t="shared" si="59"/>
        <v>0</v>
      </c>
      <c r="AP101" s="58">
        <f t="shared" si="60"/>
        <v>0</v>
      </c>
      <c r="AQ101" s="58">
        <f t="shared" si="61"/>
        <v>0</v>
      </c>
      <c r="AR101" s="58">
        <f t="shared" si="62"/>
        <v>0</v>
      </c>
      <c r="AS101" s="58">
        <f t="shared" si="19"/>
        <v>0</v>
      </c>
      <c r="AT101" s="58">
        <f t="shared" si="20"/>
        <v>0</v>
      </c>
      <c r="AU101" s="58">
        <f t="shared" si="63"/>
        <v>0</v>
      </c>
      <c r="AV101" s="58">
        <f t="shared" si="64"/>
        <v>0</v>
      </c>
      <c r="AW101" s="58">
        <f t="shared" si="65"/>
        <v>0</v>
      </c>
      <c r="AX101" s="58">
        <f t="shared" si="66"/>
        <v>0</v>
      </c>
      <c r="AZ101" s="58">
        <v>50</v>
      </c>
      <c r="BA101" s="32">
        <f t="shared" si="21"/>
        <v>6.7999999999999996E-3</v>
      </c>
      <c r="BB101" s="32">
        <f t="shared" si="22"/>
        <v>0</v>
      </c>
      <c r="BC101" s="58">
        <f>1+$B$55*(IF('Male Inactive'!$O48&gt;=0, ((('Male Inactive'!$O48)/7)/60), 0))^0.25</f>
        <v>0.7742744418590175</v>
      </c>
      <c r="BD101" s="58">
        <f>1+$B$55*(IF('Male Barely'!$O48&gt;=0, ((('Male Barely'!$O48)/7)/60), 0))^0.25</f>
        <v>0.49559606674846057</v>
      </c>
      <c r="BE101" s="58">
        <f>1+$B$55*(IF('Male Somewhat'!$O48&gt;=0, ((('Male Somewhat'!$O48)/7)/60), 0))^0.25</f>
        <v>0.41310758293581895</v>
      </c>
      <c r="BF101" s="58">
        <f>1+$B$55*(IF('Male Active'!$O48&gt;=0, ((('Male Active'!$O48)/7)/60), 0))^0.25</f>
        <v>0.34991322623280185</v>
      </c>
      <c r="BG101" s="58">
        <f>1+$B$55*(IF('Male Highly'!$O48&gt;=0, ((('Male Highly'!$O48)/7)/60), 0))^0.25</f>
        <v>0.24676354958854707</v>
      </c>
      <c r="BH101" s="32">
        <f t="shared" si="23"/>
        <v>4.8999999999999998E-3</v>
      </c>
      <c r="BI101" s="32">
        <f t="shared" si="24"/>
        <v>0</v>
      </c>
      <c r="BJ101" s="58">
        <f>1+$B$55*(IF('Female Inactive'!$Q48&gt;=0, ((('Female Inactive'!$Q48)/7)/60), 0))^0.25</f>
        <v>0.80641274769288529</v>
      </c>
      <c r="BK101" s="58">
        <f>1+$B$55*(IF('Female Barely'!$Q48&gt;=0, ((('Female Barely'!$Q48)/7)/60), 0))^0.25</f>
        <v>0.56506614130068367</v>
      </c>
      <c r="BL101" s="58">
        <f>1+$B$55*(IF('Female Somewhat'!$Q48&gt;=0, ((('Female Somewhat'!$Q48)/7)/60), 0))^0.25</f>
        <v>0.46850037883472295</v>
      </c>
      <c r="BM101" s="58">
        <f>1+$B$55*(IF('Female Active'!$Q48&gt;=0, ((('Female Active'!$Q48)/7)/60), 0))^0.25</f>
        <v>0.40243604524123955</v>
      </c>
      <c r="BN101" s="58">
        <f>1+$B$55*(IF('Female Highly'!$Q48&gt;=0, ((('Female Highly'!$Q48)/7)/60), 0))^0.25</f>
        <v>0.30371265779939172</v>
      </c>
      <c r="BP101" s="136">
        <f t="shared" si="9"/>
        <v>50</v>
      </c>
      <c r="BQ101" s="136">
        <f t="shared" si="25"/>
        <v>6.7999999999999996E-3</v>
      </c>
      <c r="BR101" s="136">
        <f t="shared" si="26"/>
        <v>0</v>
      </c>
      <c r="BS101" s="58">
        <f t="shared" si="27"/>
        <v>1</v>
      </c>
      <c r="BT101" s="58">
        <f t="shared" si="28"/>
        <v>0.64007803945916686</v>
      </c>
      <c r="BU101" s="58">
        <f t="shared" si="29"/>
        <v>0.53354154625581585</v>
      </c>
      <c r="BV101" s="58">
        <f t="shared" si="30"/>
        <v>0.45192403018323474</v>
      </c>
      <c r="BW101" s="58">
        <f t="shared" si="31"/>
        <v>0.3187029511087473</v>
      </c>
      <c r="BX101" s="136">
        <f t="shared" si="32"/>
        <v>4.8999999999999998E-3</v>
      </c>
      <c r="BY101" s="136">
        <f t="shared" si="33"/>
        <v>0</v>
      </c>
      <c r="BZ101" s="58">
        <f t="shared" si="34"/>
        <v>1</v>
      </c>
      <c r="CA101" s="58">
        <f t="shared" si="35"/>
        <v>0.70071578471113627</v>
      </c>
      <c r="CB101" s="58">
        <f t="shared" si="36"/>
        <v>0.58096846828759074</v>
      </c>
      <c r="CC101" s="58">
        <f t="shared" si="37"/>
        <v>0.49904474649314884</v>
      </c>
      <c r="CD101" s="58">
        <f t="shared" si="38"/>
        <v>0.37662184615546013</v>
      </c>
    </row>
    <row r="102" spans="1:82">
      <c r="A102" s="5"/>
      <c r="B102" s="5"/>
      <c r="C102" s="5">
        <v>2</v>
      </c>
      <c r="D102" s="5">
        <v>1369.413</v>
      </c>
      <c r="E102" s="5">
        <v>251.24940000000001</v>
      </c>
      <c r="F102" s="58"/>
      <c r="G102" s="58"/>
      <c r="H102" s="58">
        <v>46</v>
      </c>
      <c r="I102" s="58">
        <f t="shared" ref="I102:P105" si="84">J$40</f>
        <v>4.8999999999999998E-3</v>
      </c>
      <c r="J102" s="58">
        <f t="shared" si="84"/>
        <v>5.45E-2</v>
      </c>
      <c r="K102" s="58">
        <f t="shared" si="84"/>
        <v>0</v>
      </c>
      <c r="L102" s="58">
        <f t="shared" si="84"/>
        <v>0</v>
      </c>
      <c r="M102" s="58">
        <f t="shared" si="84"/>
        <v>33.659999999999997</v>
      </c>
      <c r="N102" s="58">
        <f t="shared" si="84"/>
        <v>0</v>
      </c>
      <c r="O102" s="58">
        <f t="shared" si="84"/>
        <v>1.0024</v>
      </c>
      <c r="P102" s="58">
        <f t="shared" si="84"/>
        <v>47.642099999999999</v>
      </c>
      <c r="R102" s="58">
        <f>X$40</f>
        <v>3.8E-3</v>
      </c>
      <c r="S102" s="58">
        <f t="shared" si="83"/>
        <v>6.0199999999999997E-2</v>
      </c>
      <c r="T102" s="58">
        <f t="shared" si="83"/>
        <v>0</v>
      </c>
      <c r="U102" s="58">
        <f t="shared" si="83"/>
        <v>0</v>
      </c>
      <c r="V102" s="58">
        <f t="shared" si="83"/>
        <v>36.9818</v>
      </c>
      <c r="W102" s="58">
        <f t="shared" si="83"/>
        <v>0</v>
      </c>
      <c r="X102" s="58">
        <f t="shared" si="83"/>
        <v>1.0038</v>
      </c>
      <c r="Y102" s="58">
        <f t="shared" si="83"/>
        <v>47.602600000000002</v>
      </c>
      <c r="AA102" s="58">
        <f t="shared" si="13"/>
        <v>4.8999999999999998E-3</v>
      </c>
      <c r="AB102" s="58">
        <f t="shared" si="14"/>
        <v>4.8999999999999998E-3</v>
      </c>
      <c r="AC102" s="58">
        <f t="shared" si="51"/>
        <v>3.4253356492270552E-3</v>
      </c>
      <c r="AD102" s="58">
        <f t="shared" si="52"/>
        <v>2.8193932003587013E-3</v>
      </c>
      <c r="AE102" s="58">
        <f t="shared" si="53"/>
        <v>2.2515811727353619E-3</v>
      </c>
      <c r="AF102" s="58">
        <f t="shared" si="54"/>
        <v>1.5740746048482309E-3</v>
      </c>
      <c r="AG102" s="58">
        <f t="shared" si="15"/>
        <v>3.8E-3</v>
      </c>
      <c r="AH102" s="58">
        <f t="shared" si="16"/>
        <v>3.8E-3</v>
      </c>
      <c r="AI102" s="58">
        <f t="shared" si="55"/>
        <v>2.6726326553952115E-3</v>
      </c>
      <c r="AJ102" s="58">
        <f t="shared" si="56"/>
        <v>2.18651291074145E-3</v>
      </c>
      <c r="AK102" s="58">
        <f t="shared" si="57"/>
        <v>1.7806223650321522E-3</v>
      </c>
      <c r="AL102" s="58">
        <f t="shared" si="58"/>
        <v>1.2929616272265457E-3</v>
      </c>
      <c r="AM102" s="58">
        <f t="shared" si="17"/>
        <v>0</v>
      </c>
      <c r="AN102" s="58">
        <f t="shared" si="18"/>
        <v>0</v>
      </c>
      <c r="AO102" s="58">
        <f t="shared" si="59"/>
        <v>0</v>
      </c>
      <c r="AP102" s="58">
        <f t="shared" si="60"/>
        <v>0</v>
      </c>
      <c r="AQ102" s="58">
        <f t="shared" si="61"/>
        <v>0</v>
      </c>
      <c r="AR102" s="58">
        <f t="shared" si="62"/>
        <v>0</v>
      </c>
      <c r="AS102" s="58">
        <f t="shared" si="19"/>
        <v>0</v>
      </c>
      <c r="AT102" s="58">
        <f t="shared" si="20"/>
        <v>0</v>
      </c>
      <c r="AU102" s="58">
        <f t="shared" si="63"/>
        <v>0</v>
      </c>
      <c r="AV102" s="58">
        <f t="shared" si="64"/>
        <v>0</v>
      </c>
      <c r="AW102" s="58">
        <f t="shared" si="65"/>
        <v>0</v>
      </c>
      <c r="AX102" s="58">
        <f t="shared" si="66"/>
        <v>0</v>
      </c>
      <c r="AZ102" s="58">
        <v>51</v>
      </c>
      <c r="BA102" s="32">
        <f t="shared" si="21"/>
        <v>6.7999999999999996E-3</v>
      </c>
      <c r="BB102" s="32">
        <f t="shared" si="22"/>
        <v>0</v>
      </c>
      <c r="BC102" s="58">
        <f>1+$B$55*(IF('Male Inactive'!$O49&gt;=0, ((('Male Inactive'!$O49)/7)/60), 0))^0.25</f>
        <v>0.78196956439488718</v>
      </c>
      <c r="BD102" s="58">
        <f>1+$B$55*(IF('Male Barely'!$O49&gt;=0, ((('Male Barely'!$O49)/7)/60), 0))^0.25</f>
        <v>0.49931183078798125</v>
      </c>
      <c r="BE102" s="58">
        <f>1+$B$55*(IF('Male Somewhat'!$O49&gt;=0, ((('Male Somewhat'!$O49)/7)/60), 0))^0.25</f>
        <v>0.41631834327886696</v>
      </c>
      <c r="BF102" s="58">
        <f>1+$B$55*(IF('Male Active'!$O49&gt;=0, ((('Male Active'!$O49)/7)/60), 0))^0.25</f>
        <v>0.35301603096123901</v>
      </c>
      <c r="BG102" s="58">
        <f>1+$B$55*(IF('Male Highly'!$O49&gt;=0, ((('Male Highly'!$O49)/7)/60), 0))^0.25</f>
        <v>0.24953462634395873</v>
      </c>
      <c r="BH102" s="32">
        <f t="shared" si="23"/>
        <v>4.8999999999999998E-3</v>
      </c>
      <c r="BI102" s="32">
        <f t="shared" si="24"/>
        <v>0</v>
      </c>
      <c r="BJ102" s="58">
        <f>1+$B$55*(IF('Female Inactive'!$Q49&gt;=0, ((('Female Inactive'!$Q49)/7)/60), 0))^0.25</f>
        <v>0.80619836822435786</v>
      </c>
      <c r="BK102" s="58">
        <f>1+$B$55*(IF('Female Barely'!$Q49&gt;=0, ((('Female Barely'!$Q49)/7)/60), 0))^0.25</f>
        <v>0.56631711093813819</v>
      </c>
      <c r="BL102" s="58">
        <f>1+$B$55*(IF('Female Somewhat'!$Q49&gt;=0, ((('Female Somewhat'!$Q49)/7)/60), 0))^0.25</f>
        <v>0.47042878132053545</v>
      </c>
      <c r="BM102" s="58">
        <f>1+$B$55*(IF('Female Active'!$Q49&gt;=0, ((('Female Active'!$Q49)/7)/60), 0))^0.25</f>
        <v>0.40420761889194767</v>
      </c>
      <c r="BN102" s="58">
        <f>1+$B$55*(IF('Female Highly'!$Q49&gt;=0, ((('Female Highly'!$Q49)/7)/60), 0))^0.25</f>
        <v>0.30542545090235984</v>
      </c>
      <c r="BP102" s="136">
        <f t="shared" si="9"/>
        <v>51</v>
      </c>
      <c r="BQ102" s="136">
        <f t="shared" si="25"/>
        <v>6.7999999999999996E-3</v>
      </c>
      <c r="BR102" s="136">
        <f t="shared" si="26"/>
        <v>0</v>
      </c>
      <c r="BS102" s="58">
        <f t="shared" si="27"/>
        <v>1</v>
      </c>
      <c r="BT102" s="58">
        <f t="shared" si="28"/>
        <v>0.63853102924071548</v>
      </c>
      <c r="BU102" s="58">
        <f t="shared" si="29"/>
        <v>0.53239711906310228</v>
      </c>
      <c r="BV102" s="58">
        <f t="shared" si="30"/>
        <v>0.45144471989061874</v>
      </c>
      <c r="BW102" s="58">
        <f t="shared" si="31"/>
        <v>0.31911040749655845</v>
      </c>
      <c r="BX102" s="136">
        <f t="shared" si="32"/>
        <v>4.8999999999999998E-3</v>
      </c>
      <c r="BY102" s="136">
        <f t="shared" si="33"/>
        <v>0</v>
      </c>
      <c r="BZ102" s="58">
        <f t="shared" si="34"/>
        <v>1</v>
      </c>
      <c r="CA102" s="58">
        <f t="shared" si="35"/>
        <v>0.70245380449658412</v>
      </c>
      <c r="CB102" s="58">
        <f t="shared" si="36"/>
        <v>0.58351492617958178</v>
      </c>
      <c r="CC102" s="58">
        <f t="shared" si="37"/>
        <v>0.5013748908748229</v>
      </c>
      <c r="CD102" s="58">
        <f t="shared" si="38"/>
        <v>0.37884652579371464</v>
      </c>
    </row>
    <row r="103" spans="1:82">
      <c r="A103" s="5"/>
      <c r="B103" s="5"/>
      <c r="C103" s="5">
        <v>3</v>
      </c>
      <c r="D103" s="5">
        <v>3452.6970000000001</v>
      </c>
      <c r="E103" s="5">
        <v>1045.624</v>
      </c>
      <c r="F103" s="58"/>
      <c r="G103" s="58"/>
      <c r="H103" s="58">
        <v>47</v>
      </c>
      <c r="I103" s="58">
        <f t="shared" si="84"/>
        <v>4.8999999999999998E-3</v>
      </c>
      <c r="J103" s="58">
        <f t="shared" si="84"/>
        <v>5.45E-2</v>
      </c>
      <c r="K103" s="58">
        <f t="shared" si="84"/>
        <v>0</v>
      </c>
      <c r="L103" s="58">
        <f t="shared" si="84"/>
        <v>0</v>
      </c>
      <c r="M103" s="58">
        <f t="shared" si="84"/>
        <v>33.659999999999997</v>
      </c>
      <c r="N103" s="58">
        <f t="shared" si="84"/>
        <v>0</v>
      </c>
      <c r="O103" s="58">
        <f t="shared" si="84"/>
        <v>1.0024</v>
      </c>
      <c r="P103" s="58">
        <f t="shared" si="84"/>
        <v>47.642099999999999</v>
      </c>
      <c r="R103" s="58">
        <f>X$40</f>
        <v>3.8E-3</v>
      </c>
      <c r="S103" s="58">
        <f t="shared" si="83"/>
        <v>6.0199999999999997E-2</v>
      </c>
      <c r="T103" s="58">
        <f t="shared" si="83"/>
        <v>0</v>
      </c>
      <c r="U103" s="58">
        <f t="shared" si="83"/>
        <v>0</v>
      </c>
      <c r="V103" s="58">
        <f t="shared" si="83"/>
        <v>36.9818</v>
      </c>
      <c r="W103" s="58">
        <f t="shared" si="83"/>
        <v>0</v>
      </c>
      <c r="X103" s="58">
        <f t="shared" si="83"/>
        <v>1.0038</v>
      </c>
      <c r="Y103" s="58">
        <f t="shared" si="83"/>
        <v>47.602600000000002</v>
      </c>
      <c r="AA103" s="58">
        <f t="shared" si="13"/>
        <v>4.8999999999999998E-3</v>
      </c>
      <c r="AB103" s="58">
        <f t="shared" si="14"/>
        <v>4.8999999999999998E-3</v>
      </c>
      <c r="AC103" s="58">
        <f t="shared" si="51"/>
        <v>3.4253356492270552E-3</v>
      </c>
      <c r="AD103" s="58">
        <f t="shared" si="52"/>
        <v>2.8193932003587013E-3</v>
      </c>
      <c r="AE103" s="58">
        <f t="shared" si="53"/>
        <v>2.2515811727353619E-3</v>
      </c>
      <c r="AF103" s="58">
        <f t="shared" si="54"/>
        <v>1.5740746048482309E-3</v>
      </c>
      <c r="AG103" s="58">
        <f t="shared" si="15"/>
        <v>3.8E-3</v>
      </c>
      <c r="AH103" s="58">
        <f t="shared" si="16"/>
        <v>3.8E-3</v>
      </c>
      <c r="AI103" s="58">
        <f t="shared" si="55"/>
        <v>2.6726326553952115E-3</v>
      </c>
      <c r="AJ103" s="58">
        <f t="shared" si="56"/>
        <v>2.18651291074145E-3</v>
      </c>
      <c r="AK103" s="58">
        <f t="shared" si="57"/>
        <v>1.7806223650321522E-3</v>
      </c>
      <c r="AL103" s="58">
        <f t="shared" si="58"/>
        <v>1.2929616272265457E-3</v>
      </c>
      <c r="AM103" s="58">
        <f t="shared" si="17"/>
        <v>0</v>
      </c>
      <c r="AN103" s="58">
        <f t="shared" si="18"/>
        <v>0</v>
      </c>
      <c r="AO103" s="58">
        <f t="shared" si="59"/>
        <v>0</v>
      </c>
      <c r="AP103" s="58">
        <f t="shared" si="60"/>
        <v>0</v>
      </c>
      <c r="AQ103" s="58">
        <f t="shared" si="61"/>
        <v>0</v>
      </c>
      <c r="AR103" s="58">
        <f t="shared" si="62"/>
        <v>0</v>
      </c>
      <c r="AS103" s="58">
        <f t="shared" si="19"/>
        <v>0</v>
      </c>
      <c r="AT103" s="58">
        <f t="shared" si="20"/>
        <v>0</v>
      </c>
      <c r="AU103" s="58">
        <f t="shared" si="63"/>
        <v>0</v>
      </c>
      <c r="AV103" s="58">
        <f t="shared" si="64"/>
        <v>0</v>
      </c>
      <c r="AW103" s="58">
        <f t="shared" si="65"/>
        <v>0</v>
      </c>
      <c r="AX103" s="58">
        <f t="shared" si="66"/>
        <v>0</v>
      </c>
      <c r="AZ103" s="58">
        <v>52</v>
      </c>
      <c r="BA103" s="32">
        <f t="shared" si="21"/>
        <v>6.7999999999999996E-3</v>
      </c>
      <c r="BB103" s="32">
        <f t="shared" si="22"/>
        <v>0</v>
      </c>
      <c r="BC103" s="58">
        <f>1+$B$55*(IF('Male Inactive'!$O50&gt;=0, ((('Male Inactive'!$O50)/7)/60), 0))^0.25</f>
        <v>0.79023613152795358</v>
      </c>
      <c r="BD103" s="58">
        <f>1+$B$55*(IF('Male Barely'!$O50&gt;=0, ((('Male Barely'!$O50)/7)/60), 0))^0.25</f>
        <v>0.50346018393333125</v>
      </c>
      <c r="BE103" s="58">
        <f>1+$B$55*(IF('Male Somewhat'!$O50&gt;=0, ((('Male Somewhat'!$O50)/7)/60), 0))^0.25</f>
        <v>0.42002359334072337</v>
      </c>
      <c r="BF103" s="58">
        <f>1+$B$55*(IF('Male Active'!$O50&gt;=0, ((('Male Active'!$O50)/7)/60), 0))^0.25</f>
        <v>0.3565649290362739</v>
      </c>
      <c r="BG103" s="58">
        <f>1+$B$55*(IF('Male Highly'!$O50&gt;=0, ((('Male Highly'!$O50)/7)/60), 0))^0.25</f>
        <v>0.25254564648547662</v>
      </c>
      <c r="BH103" s="32">
        <f t="shared" si="23"/>
        <v>4.8999999999999998E-3</v>
      </c>
      <c r="BI103" s="32">
        <f t="shared" si="24"/>
        <v>0</v>
      </c>
      <c r="BJ103" s="58">
        <f>1+$B$55*(IF('Female Inactive'!$Q50&gt;=0, ((('Female Inactive'!$Q50)/7)/60), 0))^0.25</f>
        <v>0.80625950766909715</v>
      </c>
      <c r="BK103" s="58">
        <f>1+$B$55*(IF('Female Barely'!$Q50&gt;=0, ((('Female Barely'!$Q50)/7)/60), 0))^0.25</f>
        <v>0.56801384946979416</v>
      </c>
      <c r="BL103" s="58">
        <f>1+$B$55*(IF('Female Somewhat'!$Q50&gt;=0, ((('Female Somewhat'!$Q50)/7)/60), 0))^0.25</f>
        <v>0.47282170341700092</v>
      </c>
      <c r="BM103" s="58">
        <f>1+$B$55*(IF('Female Active'!$Q50&gt;=0, ((('Female Active'!$Q50)/7)/60), 0))^0.25</f>
        <v>0.40644253927952312</v>
      </c>
      <c r="BN103" s="58">
        <f>1+$B$55*(IF('Female Highly'!$Q50&gt;=0, ((('Female Highly'!$Q50)/7)/60), 0))^0.25</f>
        <v>0.30752535851227469</v>
      </c>
      <c r="BP103" s="136">
        <f t="shared" si="9"/>
        <v>52</v>
      </c>
      <c r="BQ103" s="136">
        <f t="shared" si="25"/>
        <v>6.7999999999999996E-3</v>
      </c>
      <c r="BR103" s="136">
        <f t="shared" si="26"/>
        <v>0</v>
      </c>
      <c r="BS103" s="58">
        <f t="shared" si="27"/>
        <v>1</v>
      </c>
      <c r="BT103" s="58">
        <f t="shared" si="28"/>
        <v>0.63710094217012148</v>
      </c>
      <c r="BU103" s="58">
        <f t="shared" si="29"/>
        <v>0.53151656395233504</v>
      </c>
      <c r="BV103" s="58">
        <f t="shared" si="30"/>
        <v>0.45121314352817704</v>
      </c>
      <c r="BW103" s="58">
        <f t="shared" si="31"/>
        <v>0.31958251010007527</v>
      </c>
      <c r="BX103" s="136">
        <f t="shared" si="32"/>
        <v>4.8999999999999998E-3</v>
      </c>
      <c r="BY103" s="136">
        <f t="shared" si="33"/>
        <v>0</v>
      </c>
      <c r="BZ103" s="58">
        <f t="shared" si="34"/>
        <v>1</v>
      </c>
      <c r="CA103" s="58">
        <f t="shared" si="35"/>
        <v>0.70450499382255583</v>
      </c>
      <c r="CB103" s="58">
        <f t="shared" si="36"/>
        <v>0.58643860806545067</v>
      </c>
      <c r="CC103" s="58">
        <f t="shared" si="37"/>
        <v>0.50410883271882501</v>
      </c>
      <c r="CD103" s="58">
        <f t="shared" si="38"/>
        <v>0.3814223033491202</v>
      </c>
    </row>
    <row r="104" spans="1:82">
      <c r="A104" s="5"/>
      <c r="B104" s="5"/>
      <c r="C104" s="5">
        <v>4</v>
      </c>
      <c r="D104" s="5">
        <v>9186.1540000000005</v>
      </c>
      <c r="E104" s="5">
        <v>4771.2089999999998</v>
      </c>
      <c r="F104" s="58"/>
      <c r="G104" s="58"/>
      <c r="H104" s="58">
        <v>48</v>
      </c>
      <c r="I104" s="58">
        <f t="shared" si="84"/>
        <v>4.8999999999999998E-3</v>
      </c>
      <c r="J104" s="58">
        <f t="shared" si="84"/>
        <v>5.45E-2</v>
      </c>
      <c r="K104" s="58">
        <f t="shared" si="84"/>
        <v>0</v>
      </c>
      <c r="L104" s="58">
        <f t="shared" si="84"/>
        <v>0</v>
      </c>
      <c r="M104" s="58">
        <f t="shared" si="84"/>
        <v>33.659999999999997</v>
      </c>
      <c r="N104" s="58">
        <f t="shared" si="84"/>
        <v>0</v>
      </c>
      <c r="O104" s="58">
        <f t="shared" si="84"/>
        <v>1.0024</v>
      </c>
      <c r="P104" s="58">
        <f t="shared" si="84"/>
        <v>47.642099999999999</v>
      </c>
      <c r="R104" s="58">
        <f>X$40</f>
        <v>3.8E-3</v>
      </c>
      <c r="S104" s="58">
        <f t="shared" si="83"/>
        <v>6.0199999999999997E-2</v>
      </c>
      <c r="T104" s="58">
        <f t="shared" si="83"/>
        <v>0</v>
      </c>
      <c r="U104" s="58">
        <f t="shared" si="83"/>
        <v>0</v>
      </c>
      <c r="V104" s="58">
        <f t="shared" si="83"/>
        <v>36.9818</v>
      </c>
      <c r="W104" s="58">
        <f t="shared" si="83"/>
        <v>0</v>
      </c>
      <c r="X104" s="58">
        <f t="shared" si="83"/>
        <v>1.0038</v>
      </c>
      <c r="Y104" s="58">
        <f t="shared" si="83"/>
        <v>47.602600000000002</v>
      </c>
      <c r="AA104" s="58">
        <f t="shared" si="13"/>
        <v>4.8999999999999998E-3</v>
      </c>
      <c r="AB104" s="58">
        <f t="shared" si="14"/>
        <v>4.8999999999999998E-3</v>
      </c>
      <c r="AC104" s="58">
        <f t="shared" si="51"/>
        <v>3.4253356492270552E-3</v>
      </c>
      <c r="AD104" s="58">
        <f t="shared" si="52"/>
        <v>2.8193932003587013E-3</v>
      </c>
      <c r="AE104" s="58">
        <f t="shared" si="53"/>
        <v>2.2515811727353619E-3</v>
      </c>
      <c r="AF104" s="58">
        <f t="shared" si="54"/>
        <v>1.5740746048482309E-3</v>
      </c>
      <c r="AG104" s="58">
        <f t="shared" si="15"/>
        <v>3.8E-3</v>
      </c>
      <c r="AH104" s="58">
        <f t="shared" si="16"/>
        <v>3.8E-3</v>
      </c>
      <c r="AI104" s="58">
        <f t="shared" si="55"/>
        <v>2.6726326553952115E-3</v>
      </c>
      <c r="AJ104" s="58">
        <f t="shared" si="56"/>
        <v>2.18651291074145E-3</v>
      </c>
      <c r="AK104" s="58">
        <f t="shared" si="57"/>
        <v>1.7806223650321522E-3</v>
      </c>
      <c r="AL104" s="58">
        <f t="shared" si="58"/>
        <v>1.2929616272265457E-3</v>
      </c>
      <c r="AM104" s="58">
        <f t="shared" si="17"/>
        <v>0</v>
      </c>
      <c r="AN104" s="58">
        <f t="shared" si="18"/>
        <v>0</v>
      </c>
      <c r="AO104" s="58">
        <f t="shared" si="59"/>
        <v>0</v>
      </c>
      <c r="AP104" s="58">
        <f t="shared" si="60"/>
        <v>0</v>
      </c>
      <c r="AQ104" s="58">
        <f t="shared" si="61"/>
        <v>0</v>
      </c>
      <c r="AR104" s="58">
        <f t="shared" si="62"/>
        <v>0</v>
      </c>
      <c r="AS104" s="58">
        <f t="shared" si="19"/>
        <v>0</v>
      </c>
      <c r="AT104" s="58">
        <f t="shared" si="20"/>
        <v>0</v>
      </c>
      <c r="AU104" s="58">
        <f t="shared" si="63"/>
        <v>0</v>
      </c>
      <c r="AV104" s="58">
        <f t="shared" si="64"/>
        <v>0</v>
      </c>
      <c r="AW104" s="58">
        <f t="shared" si="65"/>
        <v>0</v>
      </c>
      <c r="AX104" s="58">
        <f t="shared" si="66"/>
        <v>0</v>
      </c>
      <c r="AZ104" s="58">
        <v>53</v>
      </c>
      <c r="BA104" s="32">
        <f t="shared" si="21"/>
        <v>6.7999999999999996E-3</v>
      </c>
      <c r="BB104" s="32">
        <f t="shared" si="22"/>
        <v>0</v>
      </c>
      <c r="BC104" s="58">
        <f>1+$B$55*(IF('Male Inactive'!$O51&gt;=0, ((('Male Inactive'!$O51)/7)/60), 0))^0.25</f>
        <v>0.79916535365977448</v>
      </c>
      <c r="BD104" s="58">
        <f>1+$B$55*(IF('Male Barely'!$O51&gt;=0, ((('Male Barely'!$O51)/7)/60), 0))^0.25</f>
        <v>0.50807687035936744</v>
      </c>
      <c r="BE104" s="58">
        <f>1+$B$55*(IF('Male Somewhat'!$O51&gt;=0, ((('Male Somewhat'!$O51)/7)/60), 0))^0.25</f>
        <v>0.42426296560164223</v>
      </c>
      <c r="BF104" s="58">
        <f>1+$B$55*(IF('Male Active'!$O51&gt;=0, ((('Male Active'!$O51)/7)/60), 0))^0.25</f>
        <v>0.36059022767538607</v>
      </c>
      <c r="BG104" s="58">
        <f>1+$B$55*(IF('Male Highly'!$O51&gt;=0, ((('Male Highly'!$O51)/7)/60), 0))^0.25</f>
        <v>0.25580097427121173</v>
      </c>
      <c r="BH104" s="32">
        <f t="shared" si="23"/>
        <v>4.8999999999999998E-3</v>
      </c>
      <c r="BI104" s="32">
        <f t="shared" si="24"/>
        <v>0</v>
      </c>
      <c r="BJ104" s="58">
        <f>1+$B$55*(IF('Female Inactive'!$Q51&gt;=0, ((('Female Inactive'!$Q51)/7)/60), 0))^0.25</f>
        <v>0.80661949379399323</v>
      </c>
      <c r="BK104" s="58">
        <f>1+$B$55*(IF('Female Barely'!$Q51&gt;=0, ((('Female Barely'!$Q51)/7)/60), 0))^0.25</f>
        <v>0.57019336115680486</v>
      </c>
      <c r="BL104" s="58">
        <f>1+$B$55*(IF('Female Somewhat'!$Q51&gt;=0, ((('Female Somewhat'!$Q51)/7)/60), 0))^0.25</f>
        <v>0.47571587535484039</v>
      </c>
      <c r="BM104" s="58">
        <f>1+$B$55*(IF('Female Active'!$Q51&gt;=0, ((('Female Active'!$Q51)/7)/60), 0))^0.25</f>
        <v>0.40917459351575025</v>
      </c>
      <c r="BN104" s="58">
        <f>1+$B$55*(IF('Female Highly'!$Q51&gt;=0, ((('Female Highly'!$Q51)/7)/60), 0))^0.25</f>
        <v>0.31003548669341663</v>
      </c>
      <c r="BP104" s="136">
        <f t="shared" si="9"/>
        <v>53</v>
      </c>
      <c r="BQ104" s="136">
        <f t="shared" si="25"/>
        <v>6.7999999999999996E-3</v>
      </c>
      <c r="BR104" s="136">
        <f t="shared" si="26"/>
        <v>0</v>
      </c>
      <c r="BS104" s="58">
        <f t="shared" si="27"/>
        <v>1</v>
      </c>
      <c r="BT104" s="58">
        <f t="shared" si="28"/>
        <v>0.63575938074971783</v>
      </c>
      <c r="BU104" s="58">
        <f t="shared" si="29"/>
        <v>0.53088258100621066</v>
      </c>
      <c r="BV104" s="58">
        <f t="shared" si="30"/>
        <v>0.45120853403374483</v>
      </c>
      <c r="BW104" s="58">
        <f t="shared" si="31"/>
        <v>0.32008516522866287</v>
      </c>
      <c r="BX104" s="136">
        <f t="shared" si="32"/>
        <v>4.8999999999999998E-3</v>
      </c>
      <c r="BY104" s="136">
        <f t="shared" si="33"/>
        <v>0</v>
      </c>
      <c r="BZ104" s="58">
        <f t="shared" si="34"/>
        <v>1</v>
      </c>
      <c r="CA104" s="58">
        <f t="shared" si="35"/>
        <v>0.70689261237025036</v>
      </c>
      <c r="CB104" s="58">
        <f t="shared" si="36"/>
        <v>0.58976491271897769</v>
      </c>
      <c r="CC104" s="58">
        <f t="shared" si="37"/>
        <v>0.50727089620803478</v>
      </c>
      <c r="CD104" s="58">
        <f t="shared" si="38"/>
        <v>0.3843639895623428</v>
      </c>
    </row>
    <row r="105" spans="1:82">
      <c r="A105" s="5"/>
      <c r="B105" s="5"/>
      <c r="C105" s="5"/>
      <c r="D105" s="5"/>
      <c r="E105" s="5"/>
      <c r="F105" s="58"/>
      <c r="G105" s="58"/>
      <c r="H105" s="58">
        <v>49</v>
      </c>
      <c r="I105" s="58">
        <f t="shared" si="84"/>
        <v>4.8999999999999998E-3</v>
      </c>
      <c r="J105" s="58">
        <f t="shared" si="84"/>
        <v>5.45E-2</v>
      </c>
      <c r="K105" s="58">
        <f t="shared" si="84"/>
        <v>0</v>
      </c>
      <c r="L105" s="58">
        <f t="shared" si="84"/>
        <v>0</v>
      </c>
      <c r="M105" s="58">
        <f t="shared" si="84"/>
        <v>33.659999999999997</v>
      </c>
      <c r="N105" s="58">
        <f t="shared" si="84"/>
        <v>0</v>
      </c>
      <c r="O105" s="58">
        <f t="shared" si="84"/>
        <v>1.0024</v>
      </c>
      <c r="P105" s="58">
        <f t="shared" si="84"/>
        <v>47.642099999999999</v>
      </c>
      <c r="R105" s="58">
        <f>X$40</f>
        <v>3.8E-3</v>
      </c>
      <c r="S105" s="58">
        <f t="shared" si="83"/>
        <v>6.0199999999999997E-2</v>
      </c>
      <c r="T105" s="58">
        <f t="shared" si="83"/>
        <v>0</v>
      </c>
      <c r="U105" s="58">
        <f t="shared" si="83"/>
        <v>0</v>
      </c>
      <c r="V105" s="58">
        <f t="shared" si="83"/>
        <v>36.9818</v>
      </c>
      <c r="W105" s="58">
        <f t="shared" si="83"/>
        <v>0</v>
      </c>
      <c r="X105" s="58">
        <f t="shared" si="83"/>
        <v>1.0038</v>
      </c>
      <c r="Y105" s="58">
        <f t="shared" si="83"/>
        <v>47.602600000000002</v>
      </c>
      <c r="AA105" s="58">
        <f t="shared" si="13"/>
        <v>4.8999999999999998E-3</v>
      </c>
      <c r="AB105" s="58">
        <f t="shared" si="14"/>
        <v>4.8999999999999998E-3</v>
      </c>
      <c r="AC105" s="58">
        <f t="shared" si="51"/>
        <v>3.4253356492270552E-3</v>
      </c>
      <c r="AD105" s="58">
        <f t="shared" si="52"/>
        <v>2.8193932003587013E-3</v>
      </c>
      <c r="AE105" s="58">
        <f t="shared" si="53"/>
        <v>2.2515811727353619E-3</v>
      </c>
      <c r="AF105" s="58">
        <f t="shared" si="54"/>
        <v>1.5740746048482309E-3</v>
      </c>
      <c r="AG105" s="58">
        <f t="shared" si="15"/>
        <v>3.8E-3</v>
      </c>
      <c r="AH105" s="58">
        <f t="shared" si="16"/>
        <v>3.8E-3</v>
      </c>
      <c r="AI105" s="58">
        <f t="shared" si="55"/>
        <v>2.6726326553952115E-3</v>
      </c>
      <c r="AJ105" s="58">
        <f t="shared" si="56"/>
        <v>2.18651291074145E-3</v>
      </c>
      <c r="AK105" s="58">
        <f t="shared" si="57"/>
        <v>1.7806223650321522E-3</v>
      </c>
      <c r="AL105" s="58">
        <f t="shared" si="58"/>
        <v>1.2929616272265457E-3</v>
      </c>
      <c r="AM105" s="58">
        <f t="shared" si="17"/>
        <v>0</v>
      </c>
      <c r="AN105" s="58">
        <f t="shared" si="18"/>
        <v>0</v>
      </c>
      <c r="AO105" s="58">
        <f t="shared" si="59"/>
        <v>0</v>
      </c>
      <c r="AP105" s="58">
        <f t="shared" si="60"/>
        <v>0</v>
      </c>
      <c r="AQ105" s="58">
        <f t="shared" si="61"/>
        <v>0</v>
      </c>
      <c r="AR105" s="58">
        <f t="shared" si="62"/>
        <v>0</v>
      </c>
      <c r="AS105" s="58">
        <f t="shared" si="19"/>
        <v>0</v>
      </c>
      <c r="AT105" s="58">
        <f t="shared" si="20"/>
        <v>0</v>
      </c>
      <c r="AU105" s="58">
        <f t="shared" si="63"/>
        <v>0</v>
      </c>
      <c r="AV105" s="58">
        <f t="shared" si="64"/>
        <v>0</v>
      </c>
      <c r="AW105" s="58">
        <f t="shared" si="65"/>
        <v>0</v>
      </c>
      <c r="AX105" s="58">
        <f t="shared" si="66"/>
        <v>0</v>
      </c>
      <c r="AZ105" s="58">
        <v>54</v>
      </c>
      <c r="BA105" s="32">
        <f t="shared" si="21"/>
        <v>6.7999999999999996E-3</v>
      </c>
      <c r="BB105" s="32">
        <f t="shared" si="22"/>
        <v>0</v>
      </c>
      <c r="BC105" s="58">
        <f>1+$B$55*(IF('Male Inactive'!$O52&gt;=0, ((('Male Inactive'!$O52)/7)/60), 0))^0.25</f>
        <v>0.80888398533584449</v>
      </c>
      <c r="BD105" s="58">
        <f>1+$B$55*(IF('Male Barely'!$O52&gt;=0, ((('Male Barely'!$O52)/7)/60), 0))^0.25</f>
        <v>0.51320448469753099</v>
      </c>
      <c r="BE105" s="58">
        <f>1+$B$55*(IF('Male Somewhat'!$O52&gt;=0, ((('Male Somewhat'!$O52)/7)/60), 0))^0.25</f>
        <v>0.42908320096177621</v>
      </c>
      <c r="BF105" s="58">
        <f>1+$B$55*(IF('Male Active'!$O52&gt;=0, ((('Male Active'!$O52)/7)/60), 0))^0.25</f>
        <v>0.36512714790258227</v>
      </c>
      <c r="BG105" s="58">
        <f>1+$B$55*(IF('Male Highly'!$O52&gt;=0, ((('Male Highly'!$O52)/7)/60), 0))^0.25</f>
        <v>0.25930578014914241</v>
      </c>
      <c r="BH105" s="32">
        <f t="shared" si="23"/>
        <v>4.8999999999999998E-3</v>
      </c>
      <c r="BI105" s="32">
        <f t="shared" si="24"/>
        <v>0</v>
      </c>
      <c r="BJ105" s="58">
        <f>1+$B$55*(IF('Female Inactive'!$Q52&gt;=0, ((('Female Inactive'!$Q52)/7)/60), 0))^0.25</f>
        <v>0.80730616305663172</v>
      </c>
      <c r="BK105" s="58">
        <f>1+$B$55*(IF('Female Barely'!$Q52&gt;=0, ((('Female Barely'!$Q52)/7)/60), 0))^0.25</f>
        <v>0.57289936673747488</v>
      </c>
      <c r="BL105" s="58">
        <f>1+$B$55*(IF('Female Somewhat'!$Q52&gt;=0, ((('Female Somewhat'!$Q52)/7)/60), 0))^0.25</f>
        <v>0.4791542911881026</v>
      </c>
      <c r="BM105" s="58">
        <f>1+$B$55*(IF('Female Active'!$Q52&gt;=0, ((('Female Active'!$Q52)/7)/60), 0))^0.25</f>
        <v>0.41244285409310522</v>
      </c>
      <c r="BN105" s="58">
        <f>1+$B$55*(IF('Female Highly'!$Q52&gt;=0, ((('Female Highly'!$Q52)/7)/60), 0))^0.25</f>
        <v>0.31298195727392397</v>
      </c>
      <c r="BP105" s="136">
        <f t="shared" si="9"/>
        <v>54</v>
      </c>
      <c r="BQ105" s="136">
        <f t="shared" si="25"/>
        <v>6.7999999999999996E-3</v>
      </c>
      <c r="BR105" s="136">
        <f t="shared" si="26"/>
        <v>0</v>
      </c>
      <c r="BS105" s="58">
        <f t="shared" si="27"/>
        <v>1</v>
      </c>
      <c r="BT105" s="58">
        <f t="shared" si="28"/>
        <v>0.63445993986943772</v>
      </c>
      <c r="BU105" s="58">
        <f t="shared" si="29"/>
        <v>0.53046321690201725</v>
      </c>
      <c r="BV105" s="58">
        <f t="shared" si="30"/>
        <v>0.4513961884793446</v>
      </c>
      <c r="BW105" s="58">
        <f t="shared" si="31"/>
        <v>0.32057227593828547</v>
      </c>
      <c r="BX105" s="136">
        <f t="shared" si="32"/>
        <v>4.8999999999999998E-3</v>
      </c>
      <c r="BY105" s="136">
        <f t="shared" si="33"/>
        <v>0</v>
      </c>
      <c r="BZ105" s="58">
        <f t="shared" si="34"/>
        <v>1</v>
      </c>
      <c r="CA105" s="58">
        <f t="shared" si="35"/>
        <v>0.70964324683012059</v>
      </c>
      <c r="CB105" s="58">
        <f t="shared" si="36"/>
        <v>0.59352239969768494</v>
      </c>
      <c r="CC105" s="58">
        <f t="shared" si="37"/>
        <v>0.51088778082841513</v>
      </c>
      <c r="CD105" s="58">
        <f t="shared" si="38"/>
        <v>0.3876868177110257</v>
      </c>
    </row>
    <row r="106" spans="1:82">
      <c r="A106" s="5"/>
      <c r="B106" s="5"/>
      <c r="C106" s="5" t="s">
        <v>107</v>
      </c>
      <c r="D106" s="5">
        <v>2851.962</v>
      </c>
      <c r="E106" s="5">
        <v>3690.779</v>
      </c>
      <c r="F106" s="58"/>
      <c r="G106" s="58"/>
      <c r="H106" s="58">
        <v>50</v>
      </c>
      <c r="I106" s="58">
        <f>J$41</f>
        <v>6.7999999999999996E-3</v>
      </c>
      <c r="J106" s="58">
        <f t="shared" ref="J106:P106" si="85">K$41</f>
        <v>8.1699999999999995E-2</v>
      </c>
      <c r="K106" s="58">
        <f t="shared" si="85"/>
        <v>0</v>
      </c>
      <c r="L106" s="58">
        <f t="shared" si="85"/>
        <v>0</v>
      </c>
      <c r="M106" s="58">
        <f t="shared" si="85"/>
        <v>29.178100000000001</v>
      </c>
      <c r="N106" s="58">
        <f t="shared" si="85"/>
        <v>0</v>
      </c>
      <c r="O106" s="58">
        <f t="shared" si="85"/>
        <v>1.0016</v>
      </c>
      <c r="P106" s="58">
        <f t="shared" si="85"/>
        <v>52.602499999999999</v>
      </c>
      <c r="R106" s="58">
        <f>X$41</f>
        <v>4.8999999999999998E-3</v>
      </c>
      <c r="S106" s="58">
        <f t="shared" ref="S106:Y110" si="86">Y$41</f>
        <v>8.0500000000000002E-2</v>
      </c>
      <c r="T106" s="58">
        <f t="shared" si="86"/>
        <v>0</v>
      </c>
      <c r="U106" s="58">
        <f t="shared" si="86"/>
        <v>0</v>
      </c>
      <c r="V106" s="58">
        <f t="shared" si="86"/>
        <v>32.353099999999998</v>
      </c>
      <c r="W106" s="58">
        <f t="shared" si="86"/>
        <v>0</v>
      </c>
      <c r="X106" s="58">
        <f t="shared" si="86"/>
        <v>1.0024</v>
      </c>
      <c r="Y106" s="58">
        <f t="shared" si="86"/>
        <v>52.582500000000003</v>
      </c>
      <c r="AA106" s="58">
        <f t="shared" si="13"/>
        <v>6.7999999999999996E-3</v>
      </c>
      <c r="AB106" s="58">
        <f t="shared" si="14"/>
        <v>6.7999999999999996E-3</v>
      </c>
      <c r="AC106" s="58">
        <f t="shared" si="51"/>
        <v>4.7535270234171376E-3</v>
      </c>
      <c r="AD106" s="58">
        <f t="shared" si="52"/>
        <v>3.9126272984569728E-3</v>
      </c>
      <c r="AE106" s="58">
        <f t="shared" si="53"/>
        <v>3.1246432601225432E-3</v>
      </c>
      <c r="AF106" s="58">
        <f t="shared" si="54"/>
        <v>2.1844300638710142E-3</v>
      </c>
      <c r="AG106" s="58">
        <f t="shared" si="15"/>
        <v>4.8999999999999998E-3</v>
      </c>
      <c r="AH106" s="58">
        <f t="shared" si="16"/>
        <v>4.8999999999999998E-3</v>
      </c>
      <c r="AI106" s="58">
        <f t="shared" si="55"/>
        <v>3.4462894766938254E-3</v>
      </c>
      <c r="AJ106" s="58">
        <f t="shared" si="56"/>
        <v>2.8194508585876587E-3</v>
      </c>
      <c r="AK106" s="58">
        <f t="shared" si="57"/>
        <v>2.29606568122567E-3</v>
      </c>
      <c r="AL106" s="58">
        <f t="shared" si="58"/>
        <v>1.6672399930026509E-3</v>
      </c>
      <c r="AM106" s="58">
        <f t="shared" si="17"/>
        <v>0</v>
      </c>
      <c r="AN106" s="58">
        <f t="shared" si="18"/>
        <v>0</v>
      </c>
      <c r="AO106" s="58">
        <f t="shared" si="59"/>
        <v>0</v>
      </c>
      <c r="AP106" s="58">
        <f t="shared" si="60"/>
        <v>0</v>
      </c>
      <c r="AQ106" s="58">
        <f t="shared" si="61"/>
        <v>0</v>
      </c>
      <c r="AR106" s="58">
        <f t="shared" si="62"/>
        <v>0</v>
      </c>
      <c r="AS106" s="58">
        <f t="shared" si="19"/>
        <v>0</v>
      </c>
      <c r="AT106" s="58">
        <f t="shared" si="20"/>
        <v>0</v>
      </c>
      <c r="AU106" s="58">
        <f t="shared" si="63"/>
        <v>0</v>
      </c>
      <c r="AV106" s="58">
        <f t="shared" si="64"/>
        <v>0</v>
      </c>
      <c r="AW106" s="58">
        <f t="shared" si="65"/>
        <v>0</v>
      </c>
      <c r="AX106" s="58">
        <f t="shared" si="66"/>
        <v>0</v>
      </c>
      <c r="AZ106" s="58">
        <v>55</v>
      </c>
      <c r="BA106" s="32">
        <f t="shared" si="21"/>
        <v>8.6999999999999994E-3</v>
      </c>
      <c r="BB106" s="32">
        <f t="shared" si="22"/>
        <v>0</v>
      </c>
      <c r="BC106" s="58">
        <f>1+$B$55*(IF('Male Inactive'!$O53&gt;=0, ((('Male Inactive'!$O53)/7)/60), 0))^0.25</f>
        <v>0.81957715177888635</v>
      </c>
      <c r="BD106" s="58">
        <f>1+$B$55*(IF('Male Barely'!$O53&gt;=0, ((('Male Barely'!$O53)/7)/60), 0))^0.25</f>
        <v>0.51889422375266459</v>
      </c>
      <c r="BE106" s="58">
        <f>1+$B$55*(IF('Male Somewhat'!$O53&gt;=0, ((('Male Somewhat'!$O53)/7)/60), 0))^0.25</f>
        <v>0.4345398988571274</v>
      </c>
      <c r="BF106" s="58">
        <f>1+$B$55*(IF('Male Active'!$O53&gt;=0, ((('Male Active'!$O53)/7)/60), 0))^0.25</f>
        <v>0.37021686460667735</v>
      </c>
      <c r="BG106" s="58">
        <f>1+$B$55*(IF('Male Highly'!$O53&gt;=0, ((('Male Highly'!$O53)/7)/60), 0))^0.25</f>
        <v>0.26306611048995077</v>
      </c>
      <c r="BH106" s="32">
        <f t="shared" si="23"/>
        <v>6.0000000000000001E-3</v>
      </c>
      <c r="BI106" s="32">
        <f t="shared" si="24"/>
        <v>0</v>
      </c>
      <c r="BJ106" s="58">
        <f>1+$B$55*(IF('Female Inactive'!$Q53&gt;=0, ((('Female Inactive'!$Q53)/7)/60), 0))^0.25</f>
        <v>0.80835328669117201</v>
      </c>
      <c r="BK106" s="58">
        <f>1+$B$55*(IF('Female Barely'!$Q53&gt;=0, ((('Female Barely'!$Q53)/7)/60), 0))^0.25</f>
        <v>0.57618410237650686</v>
      </c>
      <c r="BL106" s="58">
        <f>1+$B$55*(IF('Female Somewhat'!$Q53&gt;=0, ((('Female Somewhat'!$Q53)/7)/60), 0))^0.25</f>
        <v>0.4831877539183248</v>
      </c>
      <c r="BM106" s="58">
        <f>1+$B$55*(IF('Female Active'!$Q53&gt;=0, ((('Female Active'!$Q53)/7)/60), 0))^0.25</f>
        <v>0.41629288349676985</v>
      </c>
      <c r="BN106" s="58">
        <f>1+$B$55*(IF('Female Highly'!$Q53&gt;=0, ((('Female Highly'!$Q53)/7)/60), 0))^0.25</f>
        <v>0.31639446582791475</v>
      </c>
      <c r="BP106" s="136">
        <f t="shared" si="9"/>
        <v>55</v>
      </c>
      <c r="BQ106" s="136">
        <f t="shared" si="25"/>
        <v>8.6999999999999994E-3</v>
      </c>
      <c r="BR106" s="136">
        <f t="shared" si="26"/>
        <v>0</v>
      </c>
      <c r="BS106" s="58">
        <f t="shared" si="27"/>
        <v>1</v>
      </c>
      <c r="BT106" s="58">
        <f t="shared" si="28"/>
        <v>0.63312431615060083</v>
      </c>
      <c r="BU106" s="58">
        <f t="shared" si="29"/>
        <v>0.53020011345357987</v>
      </c>
      <c r="BV106" s="58">
        <f t="shared" si="30"/>
        <v>0.45171691744105397</v>
      </c>
      <c r="BW106" s="58">
        <f t="shared" si="31"/>
        <v>0.32097784805123919</v>
      </c>
      <c r="BX106" s="136">
        <f t="shared" si="32"/>
        <v>6.0000000000000001E-3</v>
      </c>
      <c r="BY106" s="136">
        <f t="shared" si="33"/>
        <v>0</v>
      </c>
      <c r="BZ106" s="58">
        <f t="shared" si="34"/>
        <v>1</v>
      </c>
      <c r="CA106" s="58">
        <f t="shared" si="35"/>
        <v>0.71278748025507266</v>
      </c>
      <c r="CB106" s="58">
        <f t="shared" si="36"/>
        <v>0.59774329105056845</v>
      </c>
      <c r="CC106" s="58">
        <f t="shared" si="37"/>
        <v>0.51498879308177148</v>
      </c>
      <c r="CD106" s="58">
        <f t="shared" si="38"/>
        <v>0.39140617232226571</v>
      </c>
    </row>
    <row r="107" spans="1:82">
      <c r="A107" s="5"/>
      <c r="B107" s="5"/>
      <c r="C107" s="5"/>
      <c r="D107" s="5"/>
      <c r="E107" s="5"/>
      <c r="F107" s="58"/>
      <c r="G107" s="58"/>
      <c r="H107" s="58">
        <v>51</v>
      </c>
      <c r="I107" s="58">
        <f t="shared" ref="I107:P110" si="87">J$41</f>
        <v>6.7999999999999996E-3</v>
      </c>
      <c r="J107" s="58">
        <f t="shared" si="87"/>
        <v>8.1699999999999995E-2</v>
      </c>
      <c r="K107" s="58">
        <f t="shared" si="87"/>
        <v>0</v>
      </c>
      <c r="L107" s="58">
        <f t="shared" si="87"/>
        <v>0</v>
      </c>
      <c r="M107" s="58">
        <f t="shared" si="87"/>
        <v>29.178100000000001</v>
      </c>
      <c r="N107" s="58">
        <f t="shared" si="87"/>
        <v>0</v>
      </c>
      <c r="O107" s="58">
        <f t="shared" si="87"/>
        <v>1.0016</v>
      </c>
      <c r="P107" s="58">
        <f t="shared" si="87"/>
        <v>52.602499999999999</v>
      </c>
      <c r="R107" s="58">
        <f>X$41</f>
        <v>4.8999999999999998E-3</v>
      </c>
      <c r="S107" s="58">
        <f t="shared" si="86"/>
        <v>8.0500000000000002E-2</v>
      </c>
      <c r="T107" s="58">
        <f t="shared" si="86"/>
        <v>0</v>
      </c>
      <c r="U107" s="58">
        <f t="shared" si="86"/>
        <v>0</v>
      </c>
      <c r="V107" s="58">
        <f t="shared" si="86"/>
        <v>32.353099999999998</v>
      </c>
      <c r="W107" s="58">
        <f t="shared" si="86"/>
        <v>0</v>
      </c>
      <c r="X107" s="58">
        <f t="shared" si="86"/>
        <v>1.0024</v>
      </c>
      <c r="Y107" s="58">
        <f t="shared" si="86"/>
        <v>52.582500000000003</v>
      </c>
      <c r="AA107" s="58">
        <f t="shared" si="13"/>
        <v>6.7999999999999996E-3</v>
      </c>
      <c r="AB107" s="58">
        <f t="shared" si="14"/>
        <v>6.7999999999999996E-3</v>
      </c>
      <c r="AC107" s="58">
        <f t="shared" si="51"/>
        <v>4.7535270234171376E-3</v>
      </c>
      <c r="AD107" s="58">
        <f t="shared" si="52"/>
        <v>3.9126272984569728E-3</v>
      </c>
      <c r="AE107" s="58">
        <f t="shared" si="53"/>
        <v>3.1246432601225432E-3</v>
      </c>
      <c r="AF107" s="58">
        <f t="shared" si="54"/>
        <v>2.1844300638710142E-3</v>
      </c>
      <c r="AG107" s="58">
        <f t="shared" si="15"/>
        <v>4.8999999999999998E-3</v>
      </c>
      <c r="AH107" s="58">
        <f t="shared" si="16"/>
        <v>4.8999999999999998E-3</v>
      </c>
      <c r="AI107" s="58">
        <f t="shared" si="55"/>
        <v>3.4462894766938254E-3</v>
      </c>
      <c r="AJ107" s="58">
        <f t="shared" si="56"/>
        <v>2.8194508585876587E-3</v>
      </c>
      <c r="AK107" s="58">
        <f t="shared" si="57"/>
        <v>2.29606568122567E-3</v>
      </c>
      <c r="AL107" s="58">
        <f t="shared" si="58"/>
        <v>1.6672399930026509E-3</v>
      </c>
      <c r="AM107" s="58">
        <f t="shared" si="17"/>
        <v>0</v>
      </c>
      <c r="AN107" s="58">
        <f t="shared" si="18"/>
        <v>0</v>
      </c>
      <c r="AO107" s="58">
        <f t="shared" si="59"/>
        <v>0</v>
      </c>
      <c r="AP107" s="58">
        <f t="shared" si="60"/>
        <v>0</v>
      </c>
      <c r="AQ107" s="58">
        <f t="shared" si="61"/>
        <v>0</v>
      </c>
      <c r="AR107" s="58">
        <f t="shared" si="62"/>
        <v>0</v>
      </c>
      <c r="AS107" s="58">
        <f t="shared" si="19"/>
        <v>0</v>
      </c>
      <c r="AT107" s="58">
        <f t="shared" si="20"/>
        <v>0</v>
      </c>
      <c r="AU107" s="58">
        <f t="shared" si="63"/>
        <v>0</v>
      </c>
      <c r="AV107" s="58">
        <f t="shared" si="64"/>
        <v>0</v>
      </c>
      <c r="AW107" s="58">
        <f t="shared" si="65"/>
        <v>0</v>
      </c>
      <c r="AX107" s="58">
        <f t="shared" si="66"/>
        <v>0</v>
      </c>
      <c r="AZ107" s="58">
        <v>56</v>
      </c>
      <c r="BA107" s="32">
        <f t="shared" si="21"/>
        <v>8.6999999999999994E-3</v>
      </c>
      <c r="BB107" s="32">
        <f t="shared" si="22"/>
        <v>0</v>
      </c>
      <c r="BC107" s="58">
        <f>1+$B$55*(IF('Male Inactive'!$O54&gt;=0, ((('Male Inactive'!$O54)/7)/60), 0))^0.25</f>
        <v>0.83153422648329089</v>
      </c>
      <c r="BD107" s="58">
        <f>1+$B$55*(IF('Male Barely'!$O54&gt;=0, ((('Male Barely'!$O54)/7)/60), 0))^0.25</f>
        <v>0.52520826916971475</v>
      </c>
      <c r="BE107" s="58">
        <f>1+$B$55*(IF('Male Somewhat'!$O54&gt;=0, ((('Male Somewhat'!$O54)/7)/60), 0))^0.25</f>
        <v>0.44069986673788974</v>
      </c>
      <c r="BF107" s="58">
        <f>1+$B$55*(IF('Male Active'!$O54&gt;=0, ((('Male Active'!$O54)/7)/60), 0))^0.25</f>
        <v>0.3759078551893561</v>
      </c>
      <c r="BG107" s="58">
        <f>1+$B$55*(IF('Male Highly'!$O54&gt;=0, ((('Male Highly'!$O54)/7)/60), 0))^0.25</f>
        <v>0.26708897142255827</v>
      </c>
      <c r="BH107" s="32">
        <f t="shared" si="23"/>
        <v>6.0000000000000001E-3</v>
      </c>
      <c r="BI107" s="32">
        <f t="shared" si="24"/>
        <v>0</v>
      </c>
      <c r="BJ107" s="58">
        <f>1+$B$55*(IF('Female Inactive'!$Q54&gt;=0, ((('Female Inactive'!$Q54)/7)/60), 0))^0.25</f>
        <v>0.80980255444178495</v>
      </c>
      <c r="BK107" s="58">
        <f>1+$B$55*(IF('Female Barely'!$Q54&gt;=0, ((('Female Barely'!$Q54)/7)/60), 0))^0.25</f>
        <v>0.58011076647158943</v>
      </c>
      <c r="BL107" s="58">
        <f>1+$B$55*(IF('Female Somewhat'!$Q54&gt;=0, ((('Female Somewhat'!$Q54)/7)/60), 0))^0.25</f>
        <v>0.48787693628200512</v>
      </c>
      <c r="BM107" s="58">
        <f>1+$B$55*(IF('Female Active'!$Q54&gt;=0, ((('Female Active'!$Q54)/7)/60), 0))^0.25</f>
        <v>0.42077830481971601</v>
      </c>
      <c r="BN107" s="58">
        <f>1+$B$55*(IF('Female Highly'!$Q54&gt;=0, ((('Female Highly'!$Q54)/7)/60), 0))^0.25</f>
        <v>0.32030697641626227</v>
      </c>
      <c r="BP107" s="136">
        <f t="shared" si="9"/>
        <v>56</v>
      </c>
      <c r="BQ107" s="136">
        <f t="shared" si="25"/>
        <v>8.6999999999999994E-3</v>
      </c>
      <c r="BR107" s="136">
        <f t="shared" si="26"/>
        <v>0</v>
      </c>
      <c r="BS107" s="58">
        <f t="shared" si="27"/>
        <v>1</v>
      </c>
      <c r="BT107" s="58">
        <f t="shared" si="28"/>
        <v>0.63161353128050524</v>
      </c>
      <c r="BU107" s="58">
        <f t="shared" si="29"/>
        <v>0.52998403758037649</v>
      </c>
      <c r="BV107" s="58">
        <f t="shared" si="30"/>
        <v>0.4520654029830361</v>
      </c>
      <c r="BW107" s="58">
        <f t="shared" si="31"/>
        <v>0.32120021391317349</v>
      </c>
      <c r="BX107" s="136">
        <f t="shared" si="32"/>
        <v>6.0000000000000001E-3</v>
      </c>
      <c r="BY107" s="136">
        <f t="shared" si="33"/>
        <v>0</v>
      </c>
      <c r="BZ107" s="58">
        <f t="shared" si="34"/>
        <v>1</v>
      </c>
      <c r="CA107" s="58">
        <f t="shared" si="35"/>
        <v>0.71636075150623946</v>
      </c>
      <c r="CB107" s="58">
        <f t="shared" si="36"/>
        <v>0.60246406189507473</v>
      </c>
      <c r="CC107" s="58">
        <f t="shared" si="37"/>
        <v>0.51960604780972552</v>
      </c>
      <c r="CD107" s="58">
        <f t="shared" si="38"/>
        <v>0.39553712773486749</v>
      </c>
    </row>
    <row r="108" spans="1:82">
      <c r="A108" s="5" t="s">
        <v>392</v>
      </c>
      <c r="B108" s="5"/>
      <c r="C108" s="5" t="s">
        <v>377</v>
      </c>
      <c r="D108" s="5" t="s">
        <v>388</v>
      </c>
      <c r="E108" s="5" t="s">
        <v>391</v>
      </c>
      <c r="F108" s="58"/>
      <c r="G108" s="58"/>
      <c r="H108" s="58">
        <v>52</v>
      </c>
      <c r="I108" s="58">
        <f t="shared" si="87"/>
        <v>6.7999999999999996E-3</v>
      </c>
      <c r="J108" s="58">
        <f t="shared" si="87"/>
        <v>8.1699999999999995E-2</v>
      </c>
      <c r="K108" s="58">
        <f t="shared" si="87"/>
        <v>0</v>
      </c>
      <c r="L108" s="58">
        <f t="shared" si="87"/>
        <v>0</v>
      </c>
      <c r="M108" s="58">
        <f t="shared" si="87"/>
        <v>29.178100000000001</v>
      </c>
      <c r="N108" s="58">
        <f t="shared" si="87"/>
        <v>0</v>
      </c>
      <c r="O108" s="58">
        <f t="shared" si="87"/>
        <v>1.0016</v>
      </c>
      <c r="P108" s="58">
        <f t="shared" si="87"/>
        <v>52.602499999999999</v>
      </c>
      <c r="R108" s="58">
        <f>X$41</f>
        <v>4.8999999999999998E-3</v>
      </c>
      <c r="S108" s="58">
        <f t="shared" si="86"/>
        <v>8.0500000000000002E-2</v>
      </c>
      <c r="T108" s="58">
        <f t="shared" si="86"/>
        <v>0</v>
      </c>
      <c r="U108" s="58">
        <f t="shared" si="86"/>
        <v>0</v>
      </c>
      <c r="V108" s="58">
        <f t="shared" si="86"/>
        <v>32.353099999999998</v>
      </c>
      <c r="W108" s="58">
        <f t="shared" si="86"/>
        <v>0</v>
      </c>
      <c r="X108" s="58">
        <f t="shared" si="86"/>
        <v>1.0024</v>
      </c>
      <c r="Y108" s="58">
        <f t="shared" si="86"/>
        <v>52.582500000000003</v>
      </c>
      <c r="AA108" s="58">
        <f t="shared" si="13"/>
        <v>6.7999999999999996E-3</v>
      </c>
      <c r="AB108" s="58">
        <f t="shared" si="14"/>
        <v>6.7999999999999996E-3</v>
      </c>
      <c r="AC108" s="58">
        <f t="shared" si="51"/>
        <v>4.7535270234171376E-3</v>
      </c>
      <c r="AD108" s="58">
        <f t="shared" si="52"/>
        <v>3.9126272984569728E-3</v>
      </c>
      <c r="AE108" s="58">
        <f t="shared" si="53"/>
        <v>3.1246432601225432E-3</v>
      </c>
      <c r="AF108" s="58">
        <f t="shared" si="54"/>
        <v>2.1844300638710142E-3</v>
      </c>
      <c r="AG108" s="58">
        <f t="shared" si="15"/>
        <v>4.8999999999999998E-3</v>
      </c>
      <c r="AH108" s="58">
        <f t="shared" si="16"/>
        <v>4.8999999999999998E-3</v>
      </c>
      <c r="AI108" s="58">
        <f t="shared" si="55"/>
        <v>3.4462894766938254E-3</v>
      </c>
      <c r="AJ108" s="58">
        <f t="shared" si="56"/>
        <v>2.8194508585876587E-3</v>
      </c>
      <c r="AK108" s="58">
        <f t="shared" si="57"/>
        <v>2.29606568122567E-3</v>
      </c>
      <c r="AL108" s="58">
        <f t="shared" si="58"/>
        <v>1.6672399930026509E-3</v>
      </c>
      <c r="AM108" s="58">
        <f t="shared" si="17"/>
        <v>0</v>
      </c>
      <c r="AN108" s="58">
        <f t="shared" si="18"/>
        <v>0</v>
      </c>
      <c r="AO108" s="58">
        <f t="shared" si="59"/>
        <v>0</v>
      </c>
      <c r="AP108" s="58">
        <f t="shared" si="60"/>
        <v>0</v>
      </c>
      <c r="AQ108" s="58">
        <f t="shared" si="61"/>
        <v>0</v>
      </c>
      <c r="AR108" s="58">
        <f t="shared" si="62"/>
        <v>0</v>
      </c>
      <c r="AS108" s="58">
        <f t="shared" si="19"/>
        <v>0</v>
      </c>
      <c r="AT108" s="58">
        <f t="shared" si="20"/>
        <v>0</v>
      </c>
      <c r="AU108" s="58">
        <f t="shared" si="63"/>
        <v>0</v>
      </c>
      <c r="AV108" s="58">
        <f t="shared" si="64"/>
        <v>0</v>
      </c>
      <c r="AW108" s="58">
        <f t="shared" si="65"/>
        <v>0</v>
      </c>
      <c r="AX108" s="58">
        <f t="shared" si="66"/>
        <v>0</v>
      </c>
      <c r="AZ108" s="58">
        <v>57</v>
      </c>
      <c r="BA108" s="32">
        <f t="shared" si="21"/>
        <v>8.6999999999999994E-3</v>
      </c>
      <c r="BB108" s="32">
        <f t="shared" si="22"/>
        <v>0</v>
      </c>
      <c r="BC108" s="58">
        <f>1+$B$55*(IF('Male Inactive'!$O55&gt;=0, ((('Male Inactive'!$O55)/7)/60), 0))^0.25</f>
        <v>0.84525381830893398</v>
      </c>
      <c r="BD108" s="58">
        <f>1+$B$55*(IF('Male Barely'!$O55&gt;=0, ((('Male Barely'!$O55)/7)/60), 0))^0.25</f>
        <v>0.53222309707417481</v>
      </c>
      <c r="BE108" s="58">
        <f>1+$B$55*(IF('Male Somewhat'!$O55&gt;=0, ((('Male Somewhat'!$O55)/7)/60), 0))^0.25</f>
        <v>0.44764433626971023</v>
      </c>
      <c r="BF108" s="58">
        <f>1+$B$55*(IF('Male Active'!$O55&gt;=0, ((('Male Active'!$O55)/7)/60), 0))^0.25</f>
        <v>0.38225767402762123</v>
      </c>
      <c r="BG108" s="58">
        <f>1+$B$55*(IF('Male Highly'!$O55&gt;=0, ((('Male Highly'!$O55)/7)/60), 0))^0.25</f>
        <v>0.27138242935191592</v>
      </c>
      <c r="BH108" s="32">
        <f t="shared" si="23"/>
        <v>6.0000000000000001E-3</v>
      </c>
      <c r="BI108" s="32">
        <f t="shared" si="24"/>
        <v>0</v>
      </c>
      <c r="BJ108" s="58">
        <f>1+$B$55*(IF('Female Inactive'!$Q55&gt;=0, ((('Female Inactive'!$Q55)/7)/60), 0))^0.25</f>
        <v>0.81170642649050317</v>
      </c>
      <c r="BK108" s="58">
        <f>1+$B$55*(IF('Female Barely'!$Q55&gt;=0, ((('Female Barely'!$Q55)/7)/60), 0))^0.25</f>
        <v>0.58475692521028344</v>
      </c>
      <c r="BL108" s="58">
        <f>1+$B$55*(IF('Female Somewhat'!$Q55&gt;=0, ((('Female Somewhat'!$Q55)/7)/60), 0))^0.25</f>
        <v>0.49329518361682556</v>
      </c>
      <c r="BM108" s="58">
        <f>1+$B$55*(IF('Female Active'!$Q55&gt;=0, ((('Female Active'!$Q55)/7)/60), 0))^0.25</f>
        <v>0.42596288437946705</v>
      </c>
      <c r="BN108" s="58">
        <f>1+$B$55*(IF('Female Highly'!$Q55&gt;=0, ((('Female Highly'!$Q55)/7)/60), 0))^0.25</f>
        <v>0.32475859644781913</v>
      </c>
      <c r="BP108" s="136">
        <f t="shared" si="9"/>
        <v>57</v>
      </c>
      <c r="BQ108" s="136">
        <f t="shared" si="25"/>
        <v>8.6999999999999994E-3</v>
      </c>
      <c r="BR108" s="136">
        <f t="shared" si="26"/>
        <v>0</v>
      </c>
      <c r="BS108" s="58">
        <f t="shared" si="27"/>
        <v>1</v>
      </c>
      <c r="BT108" s="58">
        <f t="shared" si="28"/>
        <v>0.62966068362633676</v>
      </c>
      <c r="BU108" s="58">
        <f t="shared" si="29"/>
        <v>0.52959753221262529</v>
      </c>
      <c r="BV108" s="58">
        <f t="shared" si="30"/>
        <v>0.45224010320638253</v>
      </c>
      <c r="BW108" s="58">
        <f t="shared" si="31"/>
        <v>0.32106619748238469</v>
      </c>
      <c r="BX108" s="136">
        <f t="shared" si="32"/>
        <v>6.0000000000000001E-3</v>
      </c>
      <c r="BY108" s="136">
        <f t="shared" si="33"/>
        <v>0</v>
      </c>
      <c r="BZ108" s="58">
        <f t="shared" si="34"/>
        <v>1</v>
      </c>
      <c r="CA108" s="58">
        <f t="shared" si="35"/>
        <v>0.72040445427855071</v>
      </c>
      <c r="CB108" s="58">
        <f t="shared" si="36"/>
        <v>0.60772610332733024</v>
      </c>
      <c r="CC108" s="58">
        <f t="shared" si="37"/>
        <v>0.52477456193264571</v>
      </c>
      <c r="CD108" s="58">
        <f t="shared" si="38"/>
        <v>0.40009366175890287</v>
      </c>
    </row>
    <row r="109" spans="1:82">
      <c r="A109" s="5"/>
      <c r="B109" s="5"/>
      <c r="C109" s="5"/>
      <c r="D109" s="5"/>
      <c r="E109" s="5"/>
      <c r="F109" s="58"/>
      <c r="G109" s="58"/>
      <c r="H109" s="58">
        <v>53</v>
      </c>
      <c r="I109" s="58">
        <f t="shared" si="87"/>
        <v>6.7999999999999996E-3</v>
      </c>
      <c r="J109" s="58">
        <f t="shared" si="87"/>
        <v>8.1699999999999995E-2</v>
      </c>
      <c r="K109" s="58">
        <f t="shared" si="87"/>
        <v>0</v>
      </c>
      <c r="L109" s="58">
        <f t="shared" si="87"/>
        <v>0</v>
      </c>
      <c r="M109" s="58">
        <f t="shared" si="87"/>
        <v>29.178100000000001</v>
      </c>
      <c r="N109" s="58">
        <f t="shared" si="87"/>
        <v>0</v>
      </c>
      <c r="O109" s="58">
        <f t="shared" si="87"/>
        <v>1.0016</v>
      </c>
      <c r="P109" s="58">
        <f t="shared" si="87"/>
        <v>52.602499999999999</v>
      </c>
      <c r="R109" s="58">
        <f>X$41</f>
        <v>4.8999999999999998E-3</v>
      </c>
      <c r="S109" s="58">
        <f t="shared" si="86"/>
        <v>8.0500000000000002E-2</v>
      </c>
      <c r="T109" s="58">
        <f t="shared" si="86"/>
        <v>0</v>
      </c>
      <c r="U109" s="58">
        <f t="shared" si="86"/>
        <v>0</v>
      </c>
      <c r="V109" s="58">
        <f t="shared" si="86"/>
        <v>32.353099999999998</v>
      </c>
      <c r="W109" s="58">
        <f t="shared" si="86"/>
        <v>0</v>
      </c>
      <c r="X109" s="58">
        <f t="shared" si="86"/>
        <v>1.0024</v>
      </c>
      <c r="Y109" s="58">
        <f t="shared" si="86"/>
        <v>52.582500000000003</v>
      </c>
      <c r="AA109" s="58">
        <f t="shared" si="13"/>
        <v>6.7999999999999996E-3</v>
      </c>
      <c r="AB109" s="58">
        <f t="shared" si="14"/>
        <v>6.7999999999999996E-3</v>
      </c>
      <c r="AC109" s="58">
        <f t="shared" si="51"/>
        <v>4.7535270234171376E-3</v>
      </c>
      <c r="AD109" s="58">
        <f t="shared" si="52"/>
        <v>3.9126272984569728E-3</v>
      </c>
      <c r="AE109" s="58">
        <f t="shared" si="53"/>
        <v>3.1246432601225432E-3</v>
      </c>
      <c r="AF109" s="58">
        <f t="shared" si="54"/>
        <v>2.1844300638710142E-3</v>
      </c>
      <c r="AG109" s="58">
        <f t="shared" si="15"/>
        <v>4.8999999999999998E-3</v>
      </c>
      <c r="AH109" s="58">
        <f t="shared" si="16"/>
        <v>4.8999999999999998E-3</v>
      </c>
      <c r="AI109" s="58">
        <f t="shared" si="55"/>
        <v>3.4462894766938254E-3</v>
      </c>
      <c r="AJ109" s="58">
        <f t="shared" si="56"/>
        <v>2.8194508585876587E-3</v>
      </c>
      <c r="AK109" s="58">
        <f t="shared" si="57"/>
        <v>2.29606568122567E-3</v>
      </c>
      <c r="AL109" s="58">
        <f t="shared" si="58"/>
        <v>1.6672399930026509E-3</v>
      </c>
      <c r="AM109" s="58">
        <f t="shared" si="17"/>
        <v>0</v>
      </c>
      <c r="AN109" s="58">
        <f t="shared" si="18"/>
        <v>0</v>
      </c>
      <c r="AO109" s="58">
        <f t="shared" si="59"/>
        <v>0</v>
      </c>
      <c r="AP109" s="58">
        <f t="shared" si="60"/>
        <v>0</v>
      </c>
      <c r="AQ109" s="58">
        <f t="shared" si="61"/>
        <v>0</v>
      </c>
      <c r="AR109" s="58">
        <f t="shared" si="62"/>
        <v>0</v>
      </c>
      <c r="AS109" s="58">
        <f t="shared" si="19"/>
        <v>0</v>
      </c>
      <c r="AT109" s="58">
        <f t="shared" si="20"/>
        <v>0</v>
      </c>
      <c r="AU109" s="58">
        <f t="shared" si="63"/>
        <v>0</v>
      </c>
      <c r="AV109" s="58">
        <f t="shared" si="64"/>
        <v>0</v>
      </c>
      <c r="AW109" s="58">
        <f t="shared" si="65"/>
        <v>0</v>
      </c>
      <c r="AX109" s="58">
        <f t="shared" si="66"/>
        <v>0</v>
      </c>
      <c r="AZ109" s="58">
        <v>58</v>
      </c>
      <c r="BA109" s="32">
        <f t="shared" si="21"/>
        <v>8.6999999999999994E-3</v>
      </c>
      <c r="BB109" s="32">
        <f t="shared" si="22"/>
        <v>0</v>
      </c>
      <c r="BC109" s="58">
        <f>1+$B$55*(IF('Male Inactive'!$O56&gt;=0, ((('Male Inactive'!$O56)/7)/60), 0))^0.25</f>
        <v>0.86173551056155251</v>
      </c>
      <c r="BD109" s="58">
        <f>1+$B$55*(IF('Male Barely'!$O56&gt;=0, ((('Male Barely'!$O56)/7)/60), 0))^0.25</f>
        <v>0.54003418900392686</v>
      </c>
      <c r="BE109" s="58">
        <f>1+$B$55*(IF('Male Somewhat'!$O56&gt;=0, ((('Male Somewhat'!$O56)/7)/60), 0))^0.25</f>
        <v>0.45547346596324256</v>
      </c>
      <c r="BF109" s="58">
        <f>1+$B$55*(IF('Male Active'!$O56&gt;=0, ((('Male Active'!$O56)/7)/60), 0))^0.25</f>
        <v>0.38933532625880007</v>
      </c>
      <c r="BG109" s="58">
        <f>1+$B$55*(IF('Male Highly'!$O56&gt;=0, ((('Male Highly'!$O56)/7)/60), 0))^0.25</f>
        <v>0.27595573141655394</v>
      </c>
      <c r="BH109" s="32">
        <f t="shared" si="23"/>
        <v>6.0000000000000001E-3</v>
      </c>
      <c r="BI109" s="32">
        <f t="shared" si="24"/>
        <v>0</v>
      </c>
      <c r="BJ109" s="58">
        <f>1+$B$55*(IF('Female Inactive'!$Q56&gt;=0, ((('Female Inactive'!$Q56)/7)/60), 0))^0.25</f>
        <v>0.81413238312558267</v>
      </c>
      <c r="BK109" s="58">
        <f>1+$B$55*(IF('Female Barely'!$Q56&gt;=0, ((('Female Barely'!$Q56)/7)/60), 0))^0.25</f>
        <v>0.59021937855090267</v>
      </c>
      <c r="BL109" s="58">
        <f>1+$B$55*(IF('Female Somewhat'!$Q56&gt;=0, ((('Female Somewhat'!$Q56)/7)/60), 0))^0.25</f>
        <v>0.49953241162192497</v>
      </c>
      <c r="BM109" s="58">
        <f>1+$B$55*(IF('Female Active'!$Q56&gt;=0, ((('Female Active'!$Q56)/7)/60), 0))^0.25</f>
        <v>0.43192334568625945</v>
      </c>
      <c r="BN109" s="58">
        <f>1+$B$55*(IF('Female Highly'!$Q56&gt;=0, ((('Female Highly'!$Q56)/7)/60), 0))^0.25</f>
        <v>0.32979469207219692</v>
      </c>
      <c r="BP109" s="136">
        <f t="shared" si="9"/>
        <v>58</v>
      </c>
      <c r="BQ109" s="136">
        <f t="shared" si="25"/>
        <v>8.6999999999999994E-3</v>
      </c>
      <c r="BR109" s="136">
        <f t="shared" si="26"/>
        <v>0</v>
      </c>
      <c r="BS109" s="58">
        <f t="shared" si="27"/>
        <v>1</v>
      </c>
      <c r="BT109" s="58">
        <f t="shared" si="28"/>
        <v>0.62668206472309818</v>
      </c>
      <c r="BU109" s="58">
        <f t="shared" si="29"/>
        <v>0.52855366917214763</v>
      </c>
      <c r="BV109" s="58">
        <f t="shared" si="30"/>
        <v>0.45180373964754983</v>
      </c>
      <c r="BW109" s="58">
        <f t="shared" si="31"/>
        <v>0.32023251686207821</v>
      </c>
      <c r="BX109" s="136">
        <f t="shared" si="32"/>
        <v>6.0000000000000001E-3</v>
      </c>
      <c r="BY109" s="136">
        <f t="shared" si="33"/>
        <v>0</v>
      </c>
      <c r="BZ109" s="58">
        <f t="shared" si="34"/>
        <v>1</v>
      </c>
      <c r="CA109" s="58">
        <f t="shared" si="35"/>
        <v>0.72496732814503384</v>
      </c>
      <c r="CB109" s="58">
        <f t="shared" si="36"/>
        <v>0.6135763936869103</v>
      </c>
      <c r="CC109" s="58">
        <f t="shared" si="37"/>
        <v>0.53053207885926068</v>
      </c>
      <c r="CD109" s="58">
        <f t="shared" si="38"/>
        <v>0.4050873038682764</v>
      </c>
    </row>
    <row r="110" spans="1:82">
      <c r="A110" s="5"/>
      <c r="B110" s="5"/>
      <c r="C110" s="5">
        <v>0</v>
      </c>
      <c r="D110" s="5">
        <v>0</v>
      </c>
      <c r="E110" s="5">
        <v>0</v>
      </c>
      <c r="F110" s="58"/>
      <c r="G110" s="58"/>
      <c r="H110" s="58">
        <v>54</v>
      </c>
      <c r="I110" s="58">
        <f t="shared" si="87"/>
        <v>6.7999999999999996E-3</v>
      </c>
      <c r="J110" s="58">
        <f t="shared" si="87"/>
        <v>8.1699999999999995E-2</v>
      </c>
      <c r="K110" s="58">
        <f t="shared" si="87"/>
        <v>0</v>
      </c>
      <c r="L110" s="58">
        <f t="shared" si="87"/>
        <v>0</v>
      </c>
      <c r="M110" s="58">
        <f t="shared" si="87"/>
        <v>29.178100000000001</v>
      </c>
      <c r="N110" s="58">
        <f t="shared" si="87"/>
        <v>0</v>
      </c>
      <c r="O110" s="58">
        <f t="shared" si="87"/>
        <v>1.0016</v>
      </c>
      <c r="P110" s="58">
        <f t="shared" si="87"/>
        <v>52.602499999999999</v>
      </c>
      <c r="R110" s="58">
        <f>X$41</f>
        <v>4.8999999999999998E-3</v>
      </c>
      <c r="S110" s="58">
        <f t="shared" si="86"/>
        <v>8.0500000000000002E-2</v>
      </c>
      <c r="T110" s="58">
        <f t="shared" si="86"/>
        <v>0</v>
      </c>
      <c r="U110" s="58">
        <f t="shared" si="86"/>
        <v>0</v>
      </c>
      <c r="V110" s="58">
        <f t="shared" si="86"/>
        <v>32.353099999999998</v>
      </c>
      <c r="W110" s="58">
        <f t="shared" si="86"/>
        <v>0</v>
      </c>
      <c r="X110" s="58">
        <f t="shared" si="86"/>
        <v>1.0024</v>
      </c>
      <c r="Y110" s="58">
        <f t="shared" si="86"/>
        <v>52.582500000000003</v>
      </c>
      <c r="AA110" s="58">
        <f t="shared" si="13"/>
        <v>6.7999999999999996E-3</v>
      </c>
      <c r="AB110" s="58">
        <f t="shared" si="14"/>
        <v>6.7999999999999996E-3</v>
      </c>
      <c r="AC110" s="58">
        <f t="shared" si="51"/>
        <v>4.7535270234171376E-3</v>
      </c>
      <c r="AD110" s="58">
        <f t="shared" si="52"/>
        <v>3.9126272984569728E-3</v>
      </c>
      <c r="AE110" s="58">
        <f t="shared" si="53"/>
        <v>3.1246432601225432E-3</v>
      </c>
      <c r="AF110" s="58">
        <f t="shared" si="54"/>
        <v>2.1844300638710142E-3</v>
      </c>
      <c r="AG110" s="58">
        <f t="shared" si="15"/>
        <v>4.8999999999999998E-3</v>
      </c>
      <c r="AH110" s="58">
        <f t="shared" si="16"/>
        <v>4.8999999999999998E-3</v>
      </c>
      <c r="AI110" s="58">
        <f t="shared" si="55"/>
        <v>3.4462894766938254E-3</v>
      </c>
      <c r="AJ110" s="58">
        <f t="shared" si="56"/>
        <v>2.8194508585876587E-3</v>
      </c>
      <c r="AK110" s="58">
        <f t="shared" si="57"/>
        <v>2.29606568122567E-3</v>
      </c>
      <c r="AL110" s="58">
        <f t="shared" si="58"/>
        <v>1.6672399930026509E-3</v>
      </c>
      <c r="AM110" s="58">
        <f t="shared" si="17"/>
        <v>0</v>
      </c>
      <c r="AN110" s="58">
        <f t="shared" si="18"/>
        <v>0</v>
      </c>
      <c r="AO110" s="58">
        <f t="shared" si="59"/>
        <v>0</v>
      </c>
      <c r="AP110" s="58">
        <f t="shared" si="60"/>
        <v>0</v>
      </c>
      <c r="AQ110" s="58">
        <f t="shared" si="61"/>
        <v>0</v>
      </c>
      <c r="AR110" s="58">
        <f t="shared" si="62"/>
        <v>0</v>
      </c>
      <c r="AS110" s="58">
        <f t="shared" si="19"/>
        <v>0</v>
      </c>
      <c r="AT110" s="58">
        <f t="shared" si="20"/>
        <v>0</v>
      </c>
      <c r="AU110" s="58">
        <f t="shared" si="63"/>
        <v>0</v>
      </c>
      <c r="AV110" s="58">
        <f t="shared" si="64"/>
        <v>0</v>
      </c>
      <c r="AW110" s="58">
        <f t="shared" si="65"/>
        <v>0</v>
      </c>
      <c r="AX110" s="58">
        <f t="shared" si="66"/>
        <v>0</v>
      </c>
      <c r="AZ110" s="58">
        <v>59</v>
      </c>
      <c r="BA110" s="32">
        <f t="shared" si="21"/>
        <v>8.6999999999999994E-3</v>
      </c>
      <c r="BB110" s="32">
        <f t="shared" si="22"/>
        <v>0</v>
      </c>
      <c r="BC110" s="58">
        <f>1+$B$55*(IF('Male Inactive'!$O57&gt;=0, ((('Male Inactive'!$O57)/7)/60), 0))^0.25</f>
        <v>0.88361562830448825</v>
      </c>
      <c r="BD110" s="58">
        <f>1+$B$55*(IF('Male Barely'!$O57&gt;=0, ((('Male Barely'!$O57)/7)/60), 0))^0.25</f>
        <v>0.54876293230881779</v>
      </c>
      <c r="BE110" s="58">
        <f>1+$B$55*(IF('Male Somewhat'!$O57&gt;=0, ((('Male Somewhat'!$O57)/7)/60), 0))^0.25</f>
        <v>0.46431281133173807</v>
      </c>
      <c r="BF110" s="58">
        <f>1+$B$55*(IF('Male Active'!$O57&gt;=0, ((('Male Active'!$O57)/7)/60), 0))^0.25</f>
        <v>0.39722450411031707</v>
      </c>
      <c r="BG110" s="58">
        <f>1+$B$55*(IF('Male Highly'!$O57&gt;=0, ((('Male Highly'!$O57)/7)/60), 0))^0.25</f>
        <v>0.28081945001679787</v>
      </c>
      <c r="BH110" s="32">
        <f t="shared" si="23"/>
        <v>6.0000000000000001E-3</v>
      </c>
      <c r="BI110" s="32">
        <f t="shared" si="24"/>
        <v>0</v>
      </c>
      <c r="BJ110" s="58">
        <f>1+$B$55*(IF('Female Inactive'!$Q57&gt;=0, ((('Female Inactive'!$Q57)/7)/60), 0))^0.25</f>
        <v>0.81716952133412546</v>
      </c>
      <c r="BK110" s="58">
        <f>1+$B$55*(IF('Female Barely'!$Q57&gt;=0, ((('Female Barely'!$Q57)/7)/60), 0))^0.25</f>
        <v>0.59662132752324826</v>
      </c>
      <c r="BL110" s="58">
        <f>1+$B$55*(IF('Female Somewhat'!$Q57&gt;=0, ((('Female Somewhat'!$Q57)/7)/60), 0))^0.25</f>
        <v>0.50670066680980641</v>
      </c>
      <c r="BM110" s="58">
        <f>1+$B$55*(IF('Female Active'!$Q57&gt;=0, ((('Female Active'!$Q57)/7)/60), 0))^0.25</f>
        <v>0.43875325333050996</v>
      </c>
      <c r="BN110" s="58">
        <f>1+$B$55*(IF('Female Highly'!$Q57&gt;=0, ((('Female Highly'!$Q57)/7)/60), 0))^0.25</f>
        <v>0.33546832976315399</v>
      </c>
      <c r="BP110" s="136">
        <f t="shared" si="9"/>
        <v>59</v>
      </c>
      <c r="BQ110" s="136">
        <f t="shared" si="25"/>
        <v>8.6999999999999994E-3</v>
      </c>
      <c r="BR110" s="136">
        <f t="shared" si="26"/>
        <v>0</v>
      </c>
      <c r="BS110" s="58">
        <f t="shared" si="27"/>
        <v>1</v>
      </c>
      <c r="BT110" s="58">
        <f t="shared" si="28"/>
        <v>0.6210425831442149</v>
      </c>
      <c r="BU110" s="58">
        <f t="shared" si="29"/>
        <v>0.5254692158655877</v>
      </c>
      <c r="BV110" s="58">
        <f t="shared" si="30"/>
        <v>0.44954445279846961</v>
      </c>
      <c r="BW110" s="58">
        <f t="shared" si="31"/>
        <v>0.31780724675008726</v>
      </c>
      <c r="BX110" s="136">
        <f t="shared" si="32"/>
        <v>6.0000000000000001E-3</v>
      </c>
      <c r="BY110" s="136">
        <f t="shared" si="33"/>
        <v>0</v>
      </c>
      <c r="BZ110" s="58">
        <f t="shared" si="34"/>
        <v>1</v>
      </c>
      <c r="CA110" s="58">
        <f t="shared" si="35"/>
        <v>0.7301071710912489</v>
      </c>
      <c r="CB110" s="58">
        <f t="shared" si="36"/>
        <v>0.62006799517260247</v>
      </c>
      <c r="CC110" s="58">
        <f t="shared" si="37"/>
        <v>0.53691827934819891</v>
      </c>
      <c r="CD110" s="58">
        <f t="shared" si="38"/>
        <v>0.41052476995894616</v>
      </c>
    </row>
    <row r="111" spans="1:82">
      <c r="A111" s="5"/>
      <c r="B111" s="5"/>
      <c r="C111" s="5">
        <v>1</v>
      </c>
      <c r="D111" s="5">
        <v>341.5</v>
      </c>
      <c r="E111" s="5">
        <v>82038.55</v>
      </c>
      <c r="F111" s="58"/>
      <c r="G111" s="58"/>
      <c r="H111" s="58">
        <v>55</v>
      </c>
      <c r="I111" s="58">
        <f>J$42</f>
        <v>8.6999999999999994E-3</v>
      </c>
      <c r="J111" s="58">
        <f t="shared" ref="J111:P111" si="88">K$42</f>
        <v>0.1167</v>
      </c>
      <c r="K111" s="58">
        <f t="shared" si="88"/>
        <v>0</v>
      </c>
      <c r="L111" s="58">
        <f t="shared" si="88"/>
        <v>0</v>
      </c>
      <c r="M111" s="58">
        <f t="shared" si="88"/>
        <v>24.8522</v>
      </c>
      <c r="N111" s="58">
        <f t="shared" si="88"/>
        <v>0</v>
      </c>
      <c r="O111" s="58">
        <f t="shared" si="88"/>
        <v>1.0009999999999999</v>
      </c>
      <c r="P111" s="58">
        <f t="shared" si="88"/>
        <v>57.5593</v>
      </c>
      <c r="R111" s="58">
        <f>X$42</f>
        <v>6.0000000000000001E-3</v>
      </c>
      <c r="S111" s="58">
        <f t="shared" ref="S111:Y115" si="89">Y$42</f>
        <v>0.1053</v>
      </c>
      <c r="T111" s="58">
        <f t="shared" si="89"/>
        <v>0</v>
      </c>
      <c r="U111" s="58">
        <f t="shared" si="89"/>
        <v>0</v>
      </c>
      <c r="V111" s="58">
        <f t="shared" si="89"/>
        <v>27.861999999999998</v>
      </c>
      <c r="W111" s="58">
        <f t="shared" si="89"/>
        <v>0</v>
      </c>
      <c r="X111" s="58">
        <f t="shared" si="89"/>
        <v>1.0015000000000001</v>
      </c>
      <c r="Y111" s="58">
        <f t="shared" si="89"/>
        <v>57.553199999999997</v>
      </c>
      <c r="AA111" s="58">
        <f t="shared" si="13"/>
        <v>8.6999999999999994E-3</v>
      </c>
      <c r="AB111" s="58">
        <f t="shared" si="14"/>
        <v>8.6999999999999994E-3</v>
      </c>
      <c r="AC111" s="58">
        <f t="shared" si="51"/>
        <v>6.0817183976072196E-3</v>
      </c>
      <c r="AD111" s="58">
        <f t="shared" si="52"/>
        <v>5.0058613965552447E-3</v>
      </c>
      <c r="AE111" s="58">
        <f t="shared" si="53"/>
        <v>3.997705347509724E-3</v>
      </c>
      <c r="AF111" s="58">
        <f t="shared" si="54"/>
        <v>2.7947855228937974E-3</v>
      </c>
      <c r="AG111" s="58">
        <f t="shared" si="15"/>
        <v>6.0000000000000001E-3</v>
      </c>
      <c r="AH111" s="58">
        <f t="shared" si="16"/>
        <v>6.0000000000000001E-3</v>
      </c>
      <c r="AI111" s="58">
        <f t="shared" si="55"/>
        <v>4.2199462979924393E-3</v>
      </c>
      <c r="AJ111" s="58">
        <f t="shared" si="56"/>
        <v>3.4523888064338683E-3</v>
      </c>
      <c r="AK111" s="58">
        <f t="shared" si="57"/>
        <v>2.8115089974191879E-3</v>
      </c>
      <c r="AL111" s="58">
        <f t="shared" si="58"/>
        <v>2.0415183587787562E-3</v>
      </c>
      <c r="AM111" s="58">
        <f t="shared" si="17"/>
        <v>0</v>
      </c>
      <c r="AN111" s="58">
        <f t="shared" si="18"/>
        <v>0</v>
      </c>
      <c r="AO111" s="58">
        <f t="shared" si="59"/>
        <v>0</v>
      </c>
      <c r="AP111" s="58">
        <f t="shared" si="60"/>
        <v>0</v>
      </c>
      <c r="AQ111" s="58">
        <f t="shared" si="61"/>
        <v>0</v>
      </c>
      <c r="AR111" s="58">
        <f t="shared" si="62"/>
        <v>0</v>
      </c>
      <c r="AS111" s="58">
        <f t="shared" si="19"/>
        <v>0</v>
      </c>
      <c r="AT111" s="58">
        <f t="shared" si="20"/>
        <v>0</v>
      </c>
      <c r="AU111" s="58">
        <f t="shared" si="63"/>
        <v>0</v>
      </c>
      <c r="AV111" s="58">
        <f t="shared" si="64"/>
        <v>0</v>
      </c>
      <c r="AW111" s="58">
        <f t="shared" si="65"/>
        <v>0</v>
      </c>
      <c r="AX111" s="58">
        <f t="shared" si="66"/>
        <v>0</v>
      </c>
      <c r="AZ111" s="58">
        <v>60</v>
      </c>
      <c r="BA111" s="32">
        <f t="shared" si="21"/>
        <v>1.0200000000000001E-2</v>
      </c>
      <c r="BB111" s="32">
        <f t="shared" si="22"/>
        <v>0</v>
      </c>
      <c r="BC111" s="58">
        <f>1+$B$55*(IF('Male Inactive'!$O58&gt;=0, ((('Male Inactive'!$O58)/7)/60), 0))^0.25</f>
        <v>0.92637676166928262</v>
      </c>
      <c r="BD111" s="58">
        <f>1+$B$55*(IF('Male Barely'!$O58&gt;=0, ((('Male Barely'!$O58)/7)/60), 0))^0.25</f>
        <v>0.55856707690674523</v>
      </c>
      <c r="BE111" s="58">
        <f>1+$B$55*(IF('Male Somewhat'!$O58&gt;=0, ((('Male Somewhat'!$O58)/7)/60), 0))^0.25</f>
        <v>0.47432291140770733</v>
      </c>
      <c r="BF111" s="58">
        <f>1+$B$55*(IF('Male Active'!$O58&gt;=0, ((('Male Active'!$O58)/7)/60), 0))^0.25</f>
        <v>0.40602809646149518</v>
      </c>
      <c r="BG111" s="58">
        <f>1+$B$55*(IF('Male Highly'!$O58&gt;=0, ((('Male Highly'!$O58)/7)/60), 0))^0.25</f>
        <v>0.28598565668221321</v>
      </c>
      <c r="BH111" s="32">
        <f t="shared" si="23"/>
        <v>7.0000000000000001E-3</v>
      </c>
      <c r="BI111" s="32">
        <f t="shared" si="24"/>
        <v>0</v>
      </c>
      <c r="BJ111" s="58">
        <f>1+$B$55*(IF('Female Inactive'!$Q58&gt;=0, ((('Female Inactive'!$Q58)/7)/60), 0))^0.25</f>
        <v>0.82093930329273102</v>
      </c>
      <c r="BK111" s="58">
        <f>1+$B$55*(IF('Female Barely'!$Q58&gt;=0, ((('Female Barely'!$Q58)/7)/60), 0))^0.25</f>
        <v>0.60412331666003438</v>
      </c>
      <c r="BL111" s="58">
        <f>1+$B$55*(IF('Female Somewhat'!$Q58&gt;=0, ((('Female Somewhat'!$Q58)/7)/60), 0))^0.25</f>
        <v>0.51494229821147552</v>
      </c>
      <c r="BM111" s="58">
        <f>1+$B$55*(IF('Female Active'!$Q58&gt;=0, ((('Female Active'!$Q58)/7)/60), 0))^0.25</f>
        <v>0.4465685057181662</v>
      </c>
      <c r="BN111" s="58">
        <f>1+$B$55*(IF('Female Highly'!$Q58&gt;=0, ((('Female Highly'!$Q58)/7)/60), 0))^0.25</f>
        <v>0.3418421679484549</v>
      </c>
      <c r="BP111" s="136">
        <f t="shared" si="9"/>
        <v>60</v>
      </c>
      <c r="BQ111" s="136">
        <f t="shared" si="25"/>
        <v>1.0200000000000001E-2</v>
      </c>
      <c r="BR111" s="136">
        <f t="shared" si="26"/>
        <v>0</v>
      </c>
      <c r="BS111" s="58">
        <f t="shared" si="27"/>
        <v>1</v>
      </c>
      <c r="BT111" s="58">
        <f t="shared" si="28"/>
        <v>0.60295886082055483</v>
      </c>
      <c r="BU111" s="58">
        <f t="shared" si="29"/>
        <v>0.51201944072193928</v>
      </c>
      <c r="BV111" s="58">
        <f t="shared" si="30"/>
        <v>0.4382969362593398</v>
      </c>
      <c r="BW111" s="58">
        <f t="shared" si="31"/>
        <v>0.3087141954714861</v>
      </c>
      <c r="BX111" s="136">
        <f t="shared" si="32"/>
        <v>7.0000000000000001E-3</v>
      </c>
      <c r="BY111" s="136">
        <f t="shared" si="33"/>
        <v>0</v>
      </c>
      <c r="BZ111" s="58">
        <f t="shared" si="34"/>
        <v>1</v>
      </c>
      <c r="CA111" s="58">
        <f t="shared" si="35"/>
        <v>0.73589279284952902</v>
      </c>
      <c r="CB111" s="58">
        <f t="shared" si="36"/>
        <v>0.62725989137817795</v>
      </c>
      <c r="CC111" s="58">
        <f t="shared" si="37"/>
        <v>0.54397262249110334</v>
      </c>
      <c r="CD111" s="58">
        <f t="shared" si="38"/>
        <v>0.41640370558133777</v>
      </c>
    </row>
    <row r="112" spans="1:82">
      <c r="A112" s="5"/>
      <c r="B112" s="5"/>
      <c r="C112" s="5">
        <v>2</v>
      </c>
      <c r="D112" s="5">
        <v>1353.25</v>
      </c>
      <c r="E112" s="5">
        <v>67376.990000000005</v>
      </c>
      <c r="F112" s="58"/>
      <c r="G112" s="58"/>
      <c r="H112" s="58">
        <v>56</v>
      </c>
      <c r="I112" s="58">
        <f t="shared" ref="I112:P115" si="90">J$42</f>
        <v>8.6999999999999994E-3</v>
      </c>
      <c r="J112" s="58">
        <f t="shared" si="90"/>
        <v>0.1167</v>
      </c>
      <c r="K112" s="58">
        <f t="shared" si="90"/>
        <v>0</v>
      </c>
      <c r="L112" s="58">
        <f t="shared" si="90"/>
        <v>0</v>
      </c>
      <c r="M112" s="58">
        <f t="shared" si="90"/>
        <v>24.8522</v>
      </c>
      <c r="N112" s="58">
        <f t="shared" si="90"/>
        <v>0</v>
      </c>
      <c r="O112" s="58">
        <f t="shared" si="90"/>
        <v>1.0009999999999999</v>
      </c>
      <c r="P112" s="58">
        <f t="shared" si="90"/>
        <v>57.5593</v>
      </c>
      <c r="R112" s="58">
        <f>X$42</f>
        <v>6.0000000000000001E-3</v>
      </c>
      <c r="S112" s="58">
        <f t="shared" si="89"/>
        <v>0.1053</v>
      </c>
      <c r="T112" s="58">
        <f t="shared" si="89"/>
        <v>0</v>
      </c>
      <c r="U112" s="58">
        <f t="shared" si="89"/>
        <v>0</v>
      </c>
      <c r="V112" s="58">
        <f t="shared" si="89"/>
        <v>27.861999999999998</v>
      </c>
      <c r="W112" s="58">
        <f t="shared" si="89"/>
        <v>0</v>
      </c>
      <c r="X112" s="58">
        <f t="shared" si="89"/>
        <v>1.0015000000000001</v>
      </c>
      <c r="Y112" s="58">
        <f t="shared" si="89"/>
        <v>57.553199999999997</v>
      </c>
      <c r="AA112" s="58">
        <f t="shared" si="13"/>
        <v>8.6999999999999994E-3</v>
      </c>
      <c r="AB112" s="58">
        <f t="shared" si="14"/>
        <v>8.6999999999999994E-3</v>
      </c>
      <c r="AC112" s="58">
        <f t="shared" si="51"/>
        <v>6.0817183976072196E-3</v>
      </c>
      <c r="AD112" s="58">
        <f t="shared" si="52"/>
        <v>5.0058613965552447E-3</v>
      </c>
      <c r="AE112" s="58">
        <f t="shared" si="53"/>
        <v>3.997705347509724E-3</v>
      </c>
      <c r="AF112" s="58">
        <f t="shared" si="54"/>
        <v>2.7947855228937974E-3</v>
      </c>
      <c r="AG112" s="58">
        <f t="shared" si="15"/>
        <v>6.0000000000000001E-3</v>
      </c>
      <c r="AH112" s="58">
        <f t="shared" si="16"/>
        <v>6.0000000000000001E-3</v>
      </c>
      <c r="AI112" s="58">
        <f t="shared" si="55"/>
        <v>4.2199462979924393E-3</v>
      </c>
      <c r="AJ112" s="58">
        <f t="shared" si="56"/>
        <v>3.4523888064338683E-3</v>
      </c>
      <c r="AK112" s="58">
        <f t="shared" si="57"/>
        <v>2.8115089974191879E-3</v>
      </c>
      <c r="AL112" s="58">
        <f t="shared" si="58"/>
        <v>2.0415183587787562E-3</v>
      </c>
      <c r="AM112" s="58">
        <f t="shared" si="17"/>
        <v>0</v>
      </c>
      <c r="AN112" s="58">
        <f t="shared" si="18"/>
        <v>0</v>
      </c>
      <c r="AO112" s="58">
        <f t="shared" si="59"/>
        <v>0</v>
      </c>
      <c r="AP112" s="58">
        <f t="shared" si="60"/>
        <v>0</v>
      </c>
      <c r="AQ112" s="58">
        <f t="shared" si="61"/>
        <v>0</v>
      </c>
      <c r="AR112" s="58">
        <f t="shared" si="62"/>
        <v>0</v>
      </c>
      <c r="AS112" s="58">
        <f t="shared" si="19"/>
        <v>0</v>
      </c>
      <c r="AT112" s="58">
        <f t="shared" si="20"/>
        <v>0</v>
      </c>
      <c r="AU112" s="58">
        <f t="shared" si="63"/>
        <v>0</v>
      </c>
      <c r="AV112" s="58">
        <f t="shared" si="64"/>
        <v>0</v>
      </c>
      <c r="AW112" s="58">
        <f t="shared" si="65"/>
        <v>0</v>
      </c>
      <c r="AX112" s="58">
        <f t="shared" si="66"/>
        <v>0</v>
      </c>
      <c r="AZ112" s="58">
        <v>61</v>
      </c>
      <c r="BA112" s="32">
        <f t="shared" si="21"/>
        <v>1.0200000000000001E-2</v>
      </c>
      <c r="BB112" s="32">
        <f t="shared" si="22"/>
        <v>0</v>
      </c>
      <c r="BC112" s="58">
        <f>1+$B$55*(IF('Male Inactive'!$O59&gt;=0, ((('Male Inactive'!$O59)/7)/60), 0))^0.25</f>
        <v>1</v>
      </c>
      <c r="BD112" s="58">
        <f>1+$B$55*(IF('Male Barely'!$O59&gt;=0, ((('Male Barely'!$O59)/7)/60), 0))^0.25</f>
        <v>0.56965724264977369</v>
      </c>
      <c r="BE112" s="58">
        <f>1+$B$55*(IF('Male Somewhat'!$O59&gt;=0, ((('Male Somewhat'!$O59)/7)/60), 0))^0.25</f>
        <v>0.48571401970580352</v>
      </c>
      <c r="BF112" s="58">
        <f>1+$B$55*(IF('Male Active'!$O59&gt;=0, ((('Male Active'!$O59)/7)/60), 0))^0.25</f>
        <v>0.41587463339371988</v>
      </c>
      <c r="BG112" s="58">
        <f>1+$B$55*(IF('Male Highly'!$O59&gt;=0, ((('Male Highly'!$O59)/7)/60), 0))^0.25</f>
        <v>0.29146813204512956</v>
      </c>
      <c r="BH112" s="32">
        <f t="shared" si="23"/>
        <v>7.0000000000000001E-3</v>
      </c>
      <c r="BI112" s="32">
        <f t="shared" si="24"/>
        <v>0</v>
      </c>
      <c r="BJ112" s="58">
        <f>1+$B$55*(IF('Female Inactive'!$Q59&gt;=0, ((('Female Inactive'!$Q59)/7)/60), 0))^0.25</f>
        <v>0.8256141464112986</v>
      </c>
      <c r="BK112" s="58">
        <f>1+$B$55*(IF('Female Barely'!$Q59&gt;=0, ((('Female Barely'!$Q59)/7)/60), 0))^0.25</f>
        <v>0.61294067598961455</v>
      </c>
      <c r="BL112" s="58">
        <f>1+$B$55*(IF('Female Somewhat'!$Q59&gt;=0, ((('Female Somewhat'!$Q59)/7)/60), 0))^0.25</f>
        <v>0.52444239607056931</v>
      </c>
      <c r="BM112" s="58">
        <f>1+$B$55*(IF('Female Active'!$Q59&gt;=0, ((('Female Active'!$Q59)/7)/60), 0))^0.25</f>
        <v>0.45551532556236229</v>
      </c>
      <c r="BN112" s="58">
        <f>1+$B$55*(IF('Female Highly'!$Q59&gt;=0, ((('Female Highly'!$Q59)/7)/60), 0))^0.25</f>
        <v>0.34899098172649057</v>
      </c>
      <c r="BP112" s="136">
        <f t="shared" si="9"/>
        <v>61</v>
      </c>
      <c r="BQ112" s="136">
        <f t="shared" si="25"/>
        <v>1.0200000000000001E-2</v>
      </c>
      <c r="BR112" s="136">
        <f t="shared" si="26"/>
        <v>0</v>
      </c>
      <c r="BS112" s="58">
        <f t="shared" si="27"/>
        <v>1</v>
      </c>
      <c r="BT112" s="58">
        <f t="shared" si="28"/>
        <v>0.56965724264977369</v>
      </c>
      <c r="BU112" s="58">
        <f t="shared" si="29"/>
        <v>0.48571401970580352</v>
      </c>
      <c r="BV112" s="58">
        <f t="shared" si="30"/>
        <v>0.41587463339371988</v>
      </c>
      <c r="BW112" s="58">
        <f t="shared" si="31"/>
        <v>0.29146813204512956</v>
      </c>
      <c r="BX112" s="136">
        <f t="shared" si="32"/>
        <v>7.0000000000000001E-3</v>
      </c>
      <c r="BY112" s="136">
        <f t="shared" si="33"/>
        <v>0</v>
      </c>
      <c r="BZ112" s="58">
        <f t="shared" si="34"/>
        <v>1</v>
      </c>
      <c r="CA112" s="58">
        <f t="shared" si="35"/>
        <v>0.7424057335425841</v>
      </c>
      <c r="CB112" s="58">
        <f t="shared" si="36"/>
        <v>0.63521488621551103</v>
      </c>
      <c r="CC112" s="58">
        <f t="shared" si="37"/>
        <v>0.55172907046512365</v>
      </c>
      <c r="CD112" s="58">
        <f t="shared" si="38"/>
        <v>0.4227047020008699</v>
      </c>
    </row>
    <row r="113" spans="1:82">
      <c r="A113" s="5"/>
      <c r="B113" s="5"/>
      <c r="C113" s="5">
        <v>3</v>
      </c>
      <c r="D113" s="5">
        <v>3552.75</v>
      </c>
      <c r="E113" s="5">
        <v>1087798</v>
      </c>
      <c r="F113" s="58"/>
      <c r="G113" s="58"/>
      <c r="H113" s="58">
        <v>57</v>
      </c>
      <c r="I113" s="58">
        <f t="shared" si="90"/>
        <v>8.6999999999999994E-3</v>
      </c>
      <c r="J113" s="58">
        <f t="shared" si="90"/>
        <v>0.1167</v>
      </c>
      <c r="K113" s="58">
        <f t="shared" si="90"/>
        <v>0</v>
      </c>
      <c r="L113" s="58">
        <f t="shared" si="90"/>
        <v>0</v>
      </c>
      <c r="M113" s="58">
        <f t="shared" si="90"/>
        <v>24.8522</v>
      </c>
      <c r="N113" s="58">
        <f t="shared" si="90"/>
        <v>0</v>
      </c>
      <c r="O113" s="58">
        <f t="shared" si="90"/>
        <v>1.0009999999999999</v>
      </c>
      <c r="P113" s="58">
        <f t="shared" si="90"/>
        <v>57.5593</v>
      </c>
      <c r="R113" s="58">
        <f>X$42</f>
        <v>6.0000000000000001E-3</v>
      </c>
      <c r="S113" s="58">
        <f t="shared" si="89"/>
        <v>0.1053</v>
      </c>
      <c r="T113" s="58">
        <f t="shared" si="89"/>
        <v>0</v>
      </c>
      <c r="U113" s="58">
        <f t="shared" si="89"/>
        <v>0</v>
      </c>
      <c r="V113" s="58">
        <f t="shared" si="89"/>
        <v>27.861999999999998</v>
      </c>
      <c r="W113" s="58">
        <f t="shared" si="89"/>
        <v>0</v>
      </c>
      <c r="X113" s="58">
        <f t="shared" si="89"/>
        <v>1.0015000000000001</v>
      </c>
      <c r="Y113" s="58">
        <f t="shared" si="89"/>
        <v>57.553199999999997</v>
      </c>
      <c r="AA113" s="58">
        <f t="shared" si="13"/>
        <v>8.6999999999999994E-3</v>
      </c>
      <c r="AB113" s="58">
        <f t="shared" si="14"/>
        <v>8.6999999999999994E-3</v>
      </c>
      <c r="AC113" s="58">
        <f t="shared" si="51"/>
        <v>6.0817183976072196E-3</v>
      </c>
      <c r="AD113" s="58">
        <f t="shared" si="52"/>
        <v>5.0058613965552447E-3</v>
      </c>
      <c r="AE113" s="58">
        <f t="shared" si="53"/>
        <v>3.997705347509724E-3</v>
      </c>
      <c r="AF113" s="58">
        <f t="shared" si="54"/>
        <v>2.7947855228937974E-3</v>
      </c>
      <c r="AG113" s="58">
        <f t="shared" si="15"/>
        <v>6.0000000000000001E-3</v>
      </c>
      <c r="AH113" s="58">
        <f t="shared" si="16"/>
        <v>6.0000000000000001E-3</v>
      </c>
      <c r="AI113" s="58">
        <f t="shared" si="55"/>
        <v>4.2199462979924393E-3</v>
      </c>
      <c r="AJ113" s="58">
        <f t="shared" si="56"/>
        <v>3.4523888064338683E-3</v>
      </c>
      <c r="AK113" s="58">
        <f t="shared" si="57"/>
        <v>2.8115089974191879E-3</v>
      </c>
      <c r="AL113" s="58">
        <f t="shared" si="58"/>
        <v>2.0415183587787562E-3</v>
      </c>
      <c r="AM113" s="58">
        <f t="shared" si="17"/>
        <v>0</v>
      </c>
      <c r="AN113" s="58">
        <f t="shared" si="18"/>
        <v>0</v>
      </c>
      <c r="AO113" s="58">
        <f t="shared" si="59"/>
        <v>0</v>
      </c>
      <c r="AP113" s="58">
        <f t="shared" si="60"/>
        <v>0</v>
      </c>
      <c r="AQ113" s="58">
        <f t="shared" si="61"/>
        <v>0</v>
      </c>
      <c r="AR113" s="58">
        <f t="shared" si="62"/>
        <v>0</v>
      </c>
      <c r="AS113" s="58">
        <f t="shared" si="19"/>
        <v>0</v>
      </c>
      <c r="AT113" s="58">
        <f t="shared" si="20"/>
        <v>0</v>
      </c>
      <c r="AU113" s="58">
        <f t="shared" si="63"/>
        <v>0</v>
      </c>
      <c r="AV113" s="58">
        <f t="shared" si="64"/>
        <v>0</v>
      </c>
      <c r="AW113" s="58">
        <f t="shared" si="65"/>
        <v>0</v>
      </c>
      <c r="AX113" s="58">
        <f t="shared" si="66"/>
        <v>0</v>
      </c>
      <c r="AZ113" s="58">
        <v>62</v>
      </c>
      <c r="BA113" s="32">
        <f t="shared" si="21"/>
        <v>1.0200000000000001E-2</v>
      </c>
      <c r="BB113" s="32">
        <f t="shared" si="22"/>
        <v>0</v>
      </c>
      <c r="BC113" s="58">
        <f>1+$B$55*(IF('Male Inactive'!$O60&gt;=0, ((('Male Inactive'!$O60)/7)/60), 0))^0.25</f>
        <v>1</v>
      </c>
      <c r="BD113" s="58">
        <f>1+$B$55*(IF('Male Barely'!$O60&gt;=0, ((('Male Barely'!$O60)/7)/60), 0))^0.25</f>
        <v>0.5823243184539475</v>
      </c>
      <c r="BE113" s="58">
        <f>1+$B$55*(IF('Male Somewhat'!$O60&gt;=0, ((('Male Somewhat'!$O60)/7)/60), 0))^0.25</f>
        <v>0.49876976079010171</v>
      </c>
      <c r="BF113" s="58">
        <f>1+$B$55*(IF('Male Active'!$O60&gt;=0, ((('Male Active'!$O60)/7)/60), 0))^0.25</f>
        <v>0.42692777269611148</v>
      </c>
      <c r="BG113" s="58">
        <f>1+$B$55*(IF('Male Highly'!$O60&gt;=0, ((('Male Highly'!$O60)/7)/60), 0))^0.25</f>
        <v>0.29728262068290656</v>
      </c>
      <c r="BH113" s="32">
        <f t="shared" si="23"/>
        <v>7.0000000000000001E-3</v>
      </c>
      <c r="BI113" s="32">
        <f t="shared" si="24"/>
        <v>0</v>
      </c>
      <c r="BJ113" s="58">
        <f>1+$B$55*(IF('Female Inactive'!$Q60&gt;=0, ((('Female Inactive'!$Q60)/7)/60), 0))^0.25</f>
        <v>0.8314521185553384</v>
      </c>
      <c r="BK113" s="58">
        <f>1+$B$55*(IF('Female Barely'!$Q60&gt;=0, ((('Female Barely'!$Q60)/7)/60), 0))^0.25</f>
        <v>0.62337283648668174</v>
      </c>
      <c r="BL113" s="58">
        <f>1+$B$55*(IF('Female Somewhat'!$Q60&gt;=0, ((('Female Somewhat'!$Q60)/7)/60), 0))^0.25</f>
        <v>0.53544854294506039</v>
      </c>
      <c r="BM113" s="58">
        <f>1+$B$55*(IF('Female Active'!$Q60&gt;=0, ((('Female Active'!$Q60)/7)/60), 0))^0.25</f>
        <v>0.46578227651761206</v>
      </c>
      <c r="BN113" s="58">
        <f>1+$B$55*(IF('Female Highly'!$Q60&gt;=0, ((('Female Highly'!$Q60)/7)/60), 0))^0.25</f>
        <v>0.35700509791408508</v>
      </c>
      <c r="BP113" s="136">
        <f t="shared" si="9"/>
        <v>62</v>
      </c>
      <c r="BQ113" s="136">
        <f t="shared" si="25"/>
        <v>1.0200000000000001E-2</v>
      </c>
      <c r="BR113" s="136">
        <f t="shared" si="26"/>
        <v>0</v>
      </c>
      <c r="BS113" s="58">
        <f t="shared" si="27"/>
        <v>1</v>
      </c>
      <c r="BT113" s="58">
        <f t="shared" si="28"/>
        <v>0.5823243184539475</v>
      </c>
      <c r="BU113" s="58">
        <f t="shared" si="29"/>
        <v>0.49876976079010171</v>
      </c>
      <c r="BV113" s="58">
        <f t="shared" si="30"/>
        <v>0.42692777269611148</v>
      </c>
      <c r="BW113" s="58">
        <f t="shared" si="31"/>
        <v>0.29728262068290656</v>
      </c>
      <c r="BX113" s="136">
        <f t="shared" si="32"/>
        <v>7.0000000000000001E-3</v>
      </c>
      <c r="BY113" s="136">
        <f t="shared" si="33"/>
        <v>0</v>
      </c>
      <c r="BZ113" s="58">
        <f t="shared" si="34"/>
        <v>1</v>
      </c>
      <c r="CA113" s="58">
        <f t="shared" si="35"/>
        <v>0.74973990994190043</v>
      </c>
      <c r="CB113" s="58">
        <f t="shared" si="36"/>
        <v>0.64399203633687407</v>
      </c>
      <c r="CC113" s="58">
        <f t="shared" si="37"/>
        <v>0.56020336724490682</v>
      </c>
      <c r="CD113" s="58">
        <f t="shared" si="38"/>
        <v>0.42937541434663401</v>
      </c>
    </row>
    <row r="114" spans="1:82">
      <c r="A114" s="5"/>
      <c r="B114" s="5"/>
      <c r="C114" s="5">
        <v>4</v>
      </c>
      <c r="D114" s="5">
        <v>8836.25</v>
      </c>
      <c r="E114" s="113">
        <v>31500000</v>
      </c>
      <c r="F114" s="58"/>
      <c r="G114" s="58"/>
      <c r="H114" s="58">
        <v>58</v>
      </c>
      <c r="I114" s="58">
        <f t="shared" si="90"/>
        <v>8.6999999999999994E-3</v>
      </c>
      <c r="J114" s="58">
        <f t="shared" si="90"/>
        <v>0.1167</v>
      </c>
      <c r="K114" s="58">
        <f t="shared" si="90"/>
        <v>0</v>
      </c>
      <c r="L114" s="58">
        <f t="shared" si="90"/>
        <v>0</v>
      </c>
      <c r="M114" s="58">
        <f t="shared" si="90"/>
        <v>24.8522</v>
      </c>
      <c r="N114" s="58">
        <f t="shared" si="90"/>
        <v>0</v>
      </c>
      <c r="O114" s="58">
        <f t="shared" si="90"/>
        <v>1.0009999999999999</v>
      </c>
      <c r="P114" s="58">
        <f t="shared" si="90"/>
        <v>57.5593</v>
      </c>
      <c r="R114" s="58">
        <f>X$42</f>
        <v>6.0000000000000001E-3</v>
      </c>
      <c r="S114" s="58">
        <f t="shared" si="89"/>
        <v>0.1053</v>
      </c>
      <c r="T114" s="58">
        <f t="shared" si="89"/>
        <v>0</v>
      </c>
      <c r="U114" s="58">
        <f t="shared" si="89"/>
        <v>0</v>
      </c>
      <c r="V114" s="58">
        <f t="shared" si="89"/>
        <v>27.861999999999998</v>
      </c>
      <c r="W114" s="58">
        <f t="shared" si="89"/>
        <v>0</v>
      </c>
      <c r="X114" s="58">
        <f t="shared" si="89"/>
        <v>1.0015000000000001</v>
      </c>
      <c r="Y114" s="58">
        <f t="shared" si="89"/>
        <v>57.553199999999997</v>
      </c>
      <c r="AA114" s="58">
        <f t="shared" si="13"/>
        <v>8.6999999999999994E-3</v>
      </c>
      <c r="AB114" s="58">
        <f t="shared" si="14"/>
        <v>8.6999999999999994E-3</v>
      </c>
      <c r="AC114" s="58">
        <f t="shared" si="51"/>
        <v>6.0817183976072196E-3</v>
      </c>
      <c r="AD114" s="58">
        <f t="shared" si="52"/>
        <v>5.0058613965552447E-3</v>
      </c>
      <c r="AE114" s="58">
        <f t="shared" si="53"/>
        <v>3.997705347509724E-3</v>
      </c>
      <c r="AF114" s="58">
        <f t="shared" si="54"/>
        <v>2.7947855228937974E-3</v>
      </c>
      <c r="AG114" s="58">
        <f t="shared" si="15"/>
        <v>6.0000000000000001E-3</v>
      </c>
      <c r="AH114" s="58">
        <f t="shared" si="16"/>
        <v>6.0000000000000001E-3</v>
      </c>
      <c r="AI114" s="58">
        <f t="shared" si="55"/>
        <v>4.2199462979924393E-3</v>
      </c>
      <c r="AJ114" s="58">
        <f t="shared" si="56"/>
        <v>3.4523888064338683E-3</v>
      </c>
      <c r="AK114" s="58">
        <f t="shared" si="57"/>
        <v>2.8115089974191879E-3</v>
      </c>
      <c r="AL114" s="58">
        <f t="shared" si="58"/>
        <v>2.0415183587787562E-3</v>
      </c>
      <c r="AM114" s="58">
        <f t="shared" si="17"/>
        <v>0</v>
      </c>
      <c r="AN114" s="58">
        <f t="shared" si="18"/>
        <v>0</v>
      </c>
      <c r="AO114" s="58">
        <f t="shared" si="59"/>
        <v>0</v>
      </c>
      <c r="AP114" s="58">
        <f t="shared" si="60"/>
        <v>0</v>
      </c>
      <c r="AQ114" s="58">
        <f t="shared" si="61"/>
        <v>0</v>
      </c>
      <c r="AR114" s="58">
        <f t="shared" si="62"/>
        <v>0</v>
      </c>
      <c r="AS114" s="58">
        <f t="shared" si="19"/>
        <v>0</v>
      </c>
      <c r="AT114" s="58">
        <f t="shared" si="20"/>
        <v>0</v>
      </c>
      <c r="AU114" s="58">
        <f t="shared" si="63"/>
        <v>0</v>
      </c>
      <c r="AV114" s="58">
        <f t="shared" si="64"/>
        <v>0</v>
      </c>
      <c r="AW114" s="58">
        <f t="shared" si="65"/>
        <v>0</v>
      </c>
      <c r="AX114" s="58">
        <f t="shared" si="66"/>
        <v>0</v>
      </c>
      <c r="AZ114" s="58">
        <v>63</v>
      </c>
      <c r="BA114" s="32">
        <f t="shared" si="21"/>
        <v>1.0200000000000001E-2</v>
      </c>
      <c r="BB114" s="32">
        <f t="shared" si="22"/>
        <v>0</v>
      </c>
      <c r="BC114" s="58">
        <f>1+$B$55*(IF('Male Inactive'!$O61&gt;=0, ((('Male Inactive'!$O61)/7)/60), 0))^0.25</f>
        <v>1</v>
      </c>
      <c r="BD114" s="58">
        <f>1+$B$55*(IF('Male Barely'!$O61&gt;=0, ((('Male Barely'!$O61)/7)/60), 0))^0.25</f>
        <v>0.59698789758736193</v>
      </c>
      <c r="BE114" s="58">
        <f>1+$B$55*(IF('Male Somewhat'!$O61&gt;=0, ((('Male Somewhat'!$O61)/7)/60), 0))^0.25</f>
        <v>0.51388724854117585</v>
      </c>
      <c r="BF114" s="58">
        <f>1+$B$55*(IF('Male Active'!$O61&gt;=0, ((('Male Active'!$O61)/7)/60), 0))^0.25</f>
        <v>0.43940076330364741</v>
      </c>
      <c r="BG114" s="58">
        <f>1+$B$55*(IF('Male Highly'!$O61&gt;=0, ((('Male Highly'!$O61)/7)/60), 0))^0.25</f>
        <v>0.30344714228190539</v>
      </c>
      <c r="BH114" s="32">
        <f t="shared" si="23"/>
        <v>7.0000000000000001E-3</v>
      </c>
      <c r="BI114" s="32">
        <f t="shared" si="24"/>
        <v>0</v>
      </c>
      <c r="BJ114" s="58">
        <f>1+$B$55*(IF('Female Inactive'!$Q61&gt;=0, ((('Female Inactive'!$Q61)/7)/60), 0))^0.25</f>
        <v>0.83886860968646004</v>
      </c>
      <c r="BK114" s="58">
        <f>1+$B$55*(IF('Female Barely'!$Q61&gt;=0, ((('Female Barely'!$Q61)/7)/60), 0))^0.25</f>
        <v>0.63585601377614065</v>
      </c>
      <c r="BL114" s="58">
        <f>1+$B$55*(IF('Female Somewhat'!$Q61&gt;=0, ((('Female Somewhat'!$Q61)/7)/60), 0))^0.25</f>
        <v>0.54830384685025346</v>
      </c>
      <c r="BM114" s="58">
        <f>1+$B$55*(IF('Female Active'!$Q61&gt;=0, ((('Female Active'!$Q61)/7)/60), 0))^0.25</f>
        <v>0.47761906670385779</v>
      </c>
      <c r="BN114" s="58">
        <f>1+$B$55*(IF('Female Highly'!$Q61&gt;=0, ((('Female Highly'!$Q61)/7)/60), 0))^0.25</f>
        <v>0.36599517226024081</v>
      </c>
      <c r="BP114" s="136">
        <f t="shared" si="9"/>
        <v>63</v>
      </c>
      <c r="BQ114" s="136">
        <f t="shared" si="25"/>
        <v>1.0200000000000001E-2</v>
      </c>
      <c r="BR114" s="136">
        <f t="shared" si="26"/>
        <v>0</v>
      </c>
      <c r="BS114" s="58">
        <f t="shared" si="27"/>
        <v>1</v>
      </c>
      <c r="BT114" s="58">
        <f t="shared" si="28"/>
        <v>0.59698789758736193</v>
      </c>
      <c r="BU114" s="58">
        <f t="shared" si="29"/>
        <v>0.51388724854117585</v>
      </c>
      <c r="BV114" s="58">
        <f t="shared" si="30"/>
        <v>0.43940076330364741</v>
      </c>
      <c r="BW114" s="58">
        <f t="shared" si="31"/>
        <v>0.30344714228190539</v>
      </c>
      <c r="BX114" s="136">
        <f t="shared" si="32"/>
        <v>7.0000000000000001E-3</v>
      </c>
      <c r="BY114" s="136">
        <f t="shared" si="33"/>
        <v>0</v>
      </c>
      <c r="BZ114" s="58">
        <f t="shared" si="34"/>
        <v>1</v>
      </c>
      <c r="CA114" s="58">
        <f t="shared" si="35"/>
        <v>0.75799237977661549</v>
      </c>
      <c r="CB114" s="58">
        <f t="shared" si="36"/>
        <v>0.6536230352631629</v>
      </c>
      <c r="CC114" s="58">
        <f t="shared" si="37"/>
        <v>0.56936099549889607</v>
      </c>
      <c r="CD114" s="58">
        <f t="shared" si="38"/>
        <v>0.43629618278008647</v>
      </c>
    </row>
    <row r="115" spans="1:82">
      <c r="A115" s="5"/>
      <c r="B115" s="5"/>
      <c r="C115" s="5"/>
      <c r="D115" s="5"/>
      <c r="E115" s="5"/>
      <c r="F115" s="58"/>
      <c r="G115" s="58"/>
      <c r="H115" s="58">
        <v>59</v>
      </c>
      <c r="I115" s="58">
        <f t="shared" si="90"/>
        <v>8.6999999999999994E-3</v>
      </c>
      <c r="J115" s="58">
        <f t="shared" si="90"/>
        <v>0.1167</v>
      </c>
      <c r="K115" s="58">
        <f t="shared" si="90"/>
        <v>0</v>
      </c>
      <c r="L115" s="58">
        <f t="shared" si="90"/>
        <v>0</v>
      </c>
      <c r="M115" s="58">
        <f t="shared" si="90"/>
        <v>24.8522</v>
      </c>
      <c r="N115" s="58">
        <f t="shared" si="90"/>
        <v>0</v>
      </c>
      <c r="O115" s="58">
        <f t="shared" si="90"/>
        <v>1.0009999999999999</v>
      </c>
      <c r="P115" s="58">
        <f t="shared" si="90"/>
        <v>57.5593</v>
      </c>
      <c r="R115" s="58">
        <f>X$42</f>
        <v>6.0000000000000001E-3</v>
      </c>
      <c r="S115" s="58">
        <f t="shared" si="89"/>
        <v>0.1053</v>
      </c>
      <c r="T115" s="58">
        <f t="shared" si="89"/>
        <v>0</v>
      </c>
      <c r="U115" s="58">
        <f t="shared" si="89"/>
        <v>0</v>
      </c>
      <c r="V115" s="58">
        <f t="shared" si="89"/>
        <v>27.861999999999998</v>
      </c>
      <c r="W115" s="58">
        <f t="shared" si="89"/>
        <v>0</v>
      </c>
      <c r="X115" s="58">
        <f t="shared" si="89"/>
        <v>1.0015000000000001</v>
      </c>
      <c r="Y115" s="58">
        <f t="shared" si="89"/>
        <v>57.553199999999997</v>
      </c>
      <c r="AA115" s="58">
        <f t="shared" si="13"/>
        <v>8.6999999999999994E-3</v>
      </c>
      <c r="AB115" s="58">
        <f t="shared" si="14"/>
        <v>8.6999999999999994E-3</v>
      </c>
      <c r="AC115" s="58">
        <f t="shared" si="51"/>
        <v>6.0817183976072196E-3</v>
      </c>
      <c r="AD115" s="58">
        <f t="shared" si="52"/>
        <v>5.0058613965552447E-3</v>
      </c>
      <c r="AE115" s="58">
        <f t="shared" si="53"/>
        <v>3.997705347509724E-3</v>
      </c>
      <c r="AF115" s="58">
        <f t="shared" si="54"/>
        <v>2.7947855228937974E-3</v>
      </c>
      <c r="AG115" s="58">
        <f t="shared" si="15"/>
        <v>6.0000000000000001E-3</v>
      </c>
      <c r="AH115" s="58">
        <f t="shared" si="16"/>
        <v>6.0000000000000001E-3</v>
      </c>
      <c r="AI115" s="58">
        <f t="shared" si="55"/>
        <v>4.2199462979924393E-3</v>
      </c>
      <c r="AJ115" s="58">
        <f t="shared" si="56"/>
        <v>3.4523888064338683E-3</v>
      </c>
      <c r="AK115" s="58">
        <f t="shared" si="57"/>
        <v>2.8115089974191879E-3</v>
      </c>
      <c r="AL115" s="58">
        <f t="shared" si="58"/>
        <v>2.0415183587787562E-3</v>
      </c>
      <c r="AM115" s="58">
        <f t="shared" si="17"/>
        <v>0</v>
      </c>
      <c r="AN115" s="58">
        <f t="shared" si="18"/>
        <v>0</v>
      </c>
      <c r="AO115" s="58">
        <f t="shared" si="59"/>
        <v>0</v>
      </c>
      <c r="AP115" s="58">
        <f t="shared" si="60"/>
        <v>0</v>
      </c>
      <c r="AQ115" s="58">
        <f t="shared" si="61"/>
        <v>0</v>
      </c>
      <c r="AR115" s="58">
        <f t="shared" si="62"/>
        <v>0</v>
      </c>
      <c r="AS115" s="58">
        <f t="shared" si="19"/>
        <v>0</v>
      </c>
      <c r="AT115" s="58">
        <f t="shared" si="20"/>
        <v>0</v>
      </c>
      <c r="AU115" s="58">
        <f t="shared" si="63"/>
        <v>0</v>
      </c>
      <c r="AV115" s="58">
        <f t="shared" si="64"/>
        <v>0</v>
      </c>
      <c r="AW115" s="58">
        <f t="shared" si="65"/>
        <v>0</v>
      </c>
      <c r="AX115" s="58">
        <f t="shared" si="66"/>
        <v>0</v>
      </c>
      <c r="AZ115" s="58">
        <v>64</v>
      </c>
      <c r="BA115" s="32">
        <f t="shared" si="21"/>
        <v>1.0200000000000001E-2</v>
      </c>
      <c r="BB115" s="32">
        <f t="shared" si="22"/>
        <v>0</v>
      </c>
      <c r="BC115" s="58">
        <f>1+$B$55*(IF('Male Inactive'!$O62&gt;=0, ((('Male Inactive'!$O62)/7)/60), 0))^0.25</f>
        <v>1</v>
      </c>
      <c r="BD115" s="58">
        <f>1+$B$55*(IF('Male Barely'!$O62&gt;=0, ((('Male Barely'!$O62)/7)/60), 0))^0.25</f>
        <v>0.61428919584850672</v>
      </c>
      <c r="BE115" s="58">
        <f>1+$B$55*(IF('Male Somewhat'!$O62&gt;=0, ((('Male Somewhat'!$O62)/7)/60), 0))^0.25</f>
        <v>0.53164999748182074</v>
      </c>
      <c r="BF115" s="58">
        <f>1+$B$55*(IF('Male Active'!$O62&gt;=0, ((('Male Active'!$O62)/7)/60), 0))^0.25</f>
        <v>0.45357945040010672</v>
      </c>
      <c r="BG115" s="58">
        <f>1+$B$55*(IF('Male Highly'!$O62&gt;=0, ((('Male Highly'!$O62)/7)/60), 0))^0.25</f>
        <v>0.30998237424861419</v>
      </c>
      <c r="BH115" s="32">
        <f t="shared" si="23"/>
        <v>7.0000000000000001E-3</v>
      </c>
      <c r="BI115" s="32">
        <f t="shared" si="24"/>
        <v>0</v>
      </c>
      <c r="BJ115" s="58">
        <f>1+$B$55*(IF('Female Inactive'!$Q62&gt;=0, ((('Female Inactive'!$Q62)/7)/60), 0))^0.25</f>
        <v>0.84860729673629798</v>
      </c>
      <c r="BK115" s="58">
        <f>1+$B$55*(IF('Female Barely'!$Q62&gt;=0, ((('Female Barely'!$Q62)/7)/60), 0))^0.25</f>
        <v>0.65106655963815729</v>
      </c>
      <c r="BL115" s="58">
        <f>1+$B$55*(IF('Female Somewhat'!$Q62&gt;=0, ((('Female Somewhat'!$Q62)/7)/60), 0))^0.25</f>
        <v>0.56350592414344391</v>
      </c>
      <c r="BM115" s="58">
        <f>1+$B$55*(IF('Female Active'!$Q62&gt;=0, ((('Female Active'!$Q62)/7)/60), 0))^0.25</f>
        <v>0.49136743201954214</v>
      </c>
      <c r="BN115" s="58">
        <f>1+$B$55*(IF('Female Highly'!$Q62&gt;=0, ((('Female Highly'!$Q62)/7)/60), 0))^0.25</f>
        <v>0.3760990033585011</v>
      </c>
      <c r="BP115" s="136">
        <f t="shared" si="9"/>
        <v>64</v>
      </c>
      <c r="BQ115" s="136">
        <f t="shared" si="25"/>
        <v>1.0200000000000001E-2</v>
      </c>
      <c r="BR115" s="136">
        <f t="shared" si="26"/>
        <v>0</v>
      </c>
      <c r="BS115" s="58">
        <f t="shared" si="27"/>
        <v>1</v>
      </c>
      <c r="BT115" s="58">
        <f t="shared" si="28"/>
        <v>0.61428919584850672</v>
      </c>
      <c r="BU115" s="58">
        <f t="shared" si="29"/>
        <v>0.53164999748182074</v>
      </c>
      <c r="BV115" s="58">
        <f t="shared" si="30"/>
        <v>0.45357945040010672</v>
      </c>
      <c r="BW115" s="58">
        <f t="shared" si="31"/>
        <v>0.30998237424861419</v>
      </c>
      <c r="BX115" s="136">
        <f t="shared" si="32"/>
        <v>7.0000000000000001E-3</v>
      </c>
      <c r="BY115" s="136">
        <f t="shared" si="33"/>
        <v>0</v>
      </c>
      <c r="BZ115" s="58">
        <f t="shared" si="34"/>
        <v>1</v>
      </c>
      <c r="CA115" s="58">
        <f t="shared" si="35"/>
        <v>0.7672177250208988</v>
      </c>
      <c r="CB115" s="58">
        <f t="shared" si="36"/>
        <v>0.66403615230585455</v>
      </c>
      <c r="CC115" s="58">
        <f t="shared" si="37"/>
        <v>0.57902805444793748</v>
      </c>
      <c r="CD115" s="58">
        <f t="shared" si="38"/>
        <v>0.44319558034082362</v>
      </c>
    </row>
    <row r="116" spans="1:82">
      <c r="A116" s="5"/>
      <c r="B116" s="5"/>
      <c r="C116" s="5" t="s">
        <v>107</v>
      </c>
      <c r="D116" s="5">
        <v>2840.125</v>
      </c>
      <c r="E116" s="113">
        <v>26000000</v>
      </c>
      <c r="F116" s="58"/>
      <c r="G116" s="58"/>
      <c r="H116" s="58">
        <v>60</v>
      </c>
      <c r="I116" s="58">
        <f>J$43</f>
        <v>1.0200000000000001E-2</v>
      </c>
      <c r="J116" s="58">
        <f t="shared" ref="J116:P116" si="91">K$43</f>
        <v>0.1575</v>
      </c>
      <c r="K116" s="58">
        <f t="shared" si="91"/>
        <v>0</v>
      </c>
      <c r="L116" s="58">
        <f t="shared" si="91"/>
        <v>0</v>
      </c>
      <c r="M116" s="58">
        <f t="shared" si="91"/>
        <v>20.7376</v>
      </c>
      <c r="N116" s="58">
        <f t="shared" si="91"/>
        <v>0</v>
      </c>
      <c r="O116" s="58">
        <f t="shared" si="91"/>
        <v>1.0005999999999999</v>
      </c>
      <c r="P116" s="58">
        <f t="shared" si="91"/>
        <v>62.539200000000001</v>
      </c>
      <c r="R116" s="58">
        <f>X$43</f>
        <v>7.0000000000000001E-3</v>
      </c>
      <c r="S116" s="58">
        <f t="shared" ref="S116:Y120" si="92">Y$43</f>
        <v>0.1338</v>
      </c>
      <c r="T116" s="58">
        <f t="shared" si="92"/>
        <v>0</v>
      </c>
      <c r="U116" s="58">
        <f t="shared" si="92"/>
        <v>0</v>
      </c>
      <c r="V116" s="58">
        <f t="shared" si="92"/>
        <v>23.496700000000001</v>
      </c>
      <c r="W116" s="58">
        <f t="shared" si="92"/>
        <v>0</v>
      </c>
      <c r="X116" s="58">
        <f t="shared" si="92"/>
        <v>1.0009999999999999</v>
      </c>
      <c r="Y116" s="58">
        <f t="shared" si="92"/>
        <v>62.560200000000002</v>
      </c>
      <c r="AA116" s="58">
        <f t="shared" si="13"/>
        <v>1.0200000000000001E-2</v>
      </c>
      <c r="AB116" s="58">
        <f t="shared" si="14"/>
        <v>1.0200000000000001E-2</v>
      </c>
      <c r="AC116" s="58">
        <f t="shared" si="51"/>
        <v>7.1302905351257068E-3</v>
      </c>
      <c r="AD116" s="58">
        <f t="shared" si="52"/>
        <v>5.8689409476854609E-3</v>
      </c>
      <c r="AE116" s="58">
        <f t="shared" si="53"/>
        <v>4.6869648901838156E-3</v>
      </c>
      <c r="AF116" s="58">
        <f t="shared" si="54"/>
        <v>3.2766450958065219E-3</v>
      </c>
      <c r="AG116" s="58">
        <f t="shared" si="15"/>
        <v>7.0000000000000001E-3</v>
      </c>
      <c r="AH116" s="58">
        <f t="shared" si="16"/>
        <v>7.0000000000000001E-3</v>
      </c>
      <c r="AI116" s="58">
        <f t="shared" si="55"/>
        <v>4.9232706809911797E-3</v>
      </c>
      <c r="AJ116" s="58">
        <f t="shared" si="56"/>
        <v>4.0277869408395133E-3</v>
      </c>
      <c r="AK116" s="58">
        <f t="shared" si="57"/>
        <v>3.2800938303223859E-3</v>
      </c>
      <c r="AL116" s="58">
        <f t="shared" si="58"/>
        <v>2.3817714185752157E-3</v>
      </c>
      <c r="AM116" s="58">
        <f t="shared" si="17"/>
        <v>0</v>
      </c>
      <c r="AN116" s="58">
        <f t="shared" si="18"/>
        <v>0</v>
      </c>
      <c r="AO116" s="58">
        <f t="shared" si="59"/>
        <v>0</v>
      </c>
      <c r="AP116" s="58">
        <f t="shared" si="60"/>
        <v>0</v>
      </c>
      <c r="AQ116" s="58">
        <f t="shared" si="61"/>
        <v>0</v>
      </c>
      <c r="AR116" s="58">
        <f t="shared" si="62"/>
        <v>0</v>
      </c>
      <c r="AS116" s="58">
        <f t="shared" si="19"/>
        <v>0</v>
      </c>
      <c r="AT116" s="58">
        <f t="shared" si="20"/>
        <v>0</v>
      </c>
      <c r="AU116" s="58">
        <f t="shared" si="63"/>
        <v>0</v>
      </c>
      <c r="AV116" s="58">
        <f t="shared" si="64"/>
        <v>0</v>
      </c>
      <c r="AW116" s="58">
        <f t="shared" si="65"/>
        <v>0</v>
      </c>
      <c r="AX116" s="58">
        <f t="shared" si="66"/>
        <v>0</v>
      </c>
      <c r="AZ116" s="58">
        <v>65</v>
      </c>
      <c r="BA116" s="32">
        <f t="shared" si="21"/>
        <v>1.18E-2</v>
      </c>
      <c r="BB116" s="32">
        <f t="shared" si="22"/>
        <v>0</v>
      </c>
      <c r="BC116" s="58">
        <f>1+$B$55*(IF('Male Inactive'!$O63&gt;=0, ((('Male Inactive'!$O63)/7)/60), 0))^0.25</f>
        <v>1</v>
      </c>
      <c r="BD116" s="58">
        <f>1+$B$55*(IF('Male Barely'!$O63&gt;=0, ((('Male Barely'!$O63)/7)/60), 0))^0.25</f>
        <v>0.63529022361888488</v>
      </c>
      <c r="BE116" s="58">
        <f>1+$B$55*(IF('Male Somewhat'!$O63&gt;=0, ((('Male Somewhat'!$O63)/7)/60), 0))^0.25</f>
        <v>0.55297308096858255</v>
      </c>
      <c r="BF116" s="58">
        <f>1+$B$55*(IF('Male Active'!$O63&gt;=0, ((('Male Active'!$O63)/7)/60), 0))^0.25</f>
        <v>0.46986082283608965</v>
      </c>
      <c r="BG116" s="58">
        <f>1+$B$55*(IF('Male Highly'!$O63&gt;=0, ((('Male Highly'!$O63)/7)/60), 0))^0.25</f>
        <v>0.31691212597481033</v>
      </c>
      <c r="BH116" s="32">
        <f t="shared" si="23"/>
        <v>8.6999999999999994E-3</v>
      </c>
      <c r="BI116" s="32">
        <f t="shared" si="24"/>
        <v>0</v>
      </c>
      <c r="BJ116" s="58">
        <f>1+$B$55*(IF('Female Inactive'!$Q63&gt;=0, ((('Female Inactive'!$Q63)/7)/60), 0))^0.25</f>
        <v>0.86225061907185063</v>
      </c>
      <c r="BK116" s="58">
        <f>1+$B$55*(IF('Female Barely'!$Q63&gt;=0, ((('Female Barely'!$Q63)/7)/60), 0))^0.25</f>
        <v>0.67014966990157099</v>
      </c>
      <c r="BL116" s="58">
        <f>1+$B$55*(IF('Female Somewhat'!$Q63&gt;=0, ((('Female Somewhat'!$Q63)/7)/60), 0))^0.25</f>
        <v>0.58182160185353404</v>
      </c>
      <c r="BM116" s="58">
        <f>1+$B$55*(IF('Female Active'!$Q63&gt;=0, ((('Female Active'!$Q63)/7)/60), 0))^0.25</f>
        <v>0.50751502185138575</v>
      </c>
      <c r="BN116" s="58">
        <f>1+$B$55*(IF('Female Highly'!$Q63&gt;=0, ((('Female Highly'!$Q63)/7)/60), 0))^0.25</f>
        <v>0.38749154258840701</v>
      </c>
      <c r="BP116" s="136">
        <f t="shared" si="9"/>
        <v>65</v>
      </c>
      <c r="BQ116" s="136">
        <f t="shared" si="25"/>
        <v>1.18E-2</v>
      </c>
      <c r="BR116" s="136">
        <f t="shared" si="26"/>
        <v>0</v>
      </c>
      <c r="BS116" s="58">
        <f t="shared" si="27"/>
        <v>1</v>
      </c>
      <c r="BT116" s="58">
        <f t="shared" si="28"/>
        <v>0.63529022361888488</v>
      </c>
      <c r="BU116" s="58">
        <f t="shared" si="29"/>
        <v>0.55297308096858255</v>
      </c>
      <c r="BV116" s="58">
        <f t="shared" si="30"/>
        <v>0.46986082283608965</v>
      </c>
      <c r="BW116" s="58">
        <f t="shared" si="31"/>
        <v>0.31691212597481033</v>
      </c>
      <c r="BX116" s="136">
        <f t="shared" si="32"/>
        <v>8.6999999999999994E-3</v>
      </c>
      <c r="BY116" s="136">
        <f t="shared" si="33"/>
        <v>0</v>
      </c>
      <c r="BZ116" s="58">
        <f t="shared" si="34"/>
        <v>1</v>
      </c>
      <c r="CA116" s="58">
        <f t="shared" si="35"/>
        <v>0.77720984488586142</v>
      </c>
      <c r="CB116" s="58">
        <f t="shared" si="36"/>
        <v>0.67477087169832617</v>
      </c>
      <c r="CC116" s="58">
        <f t="shared" si="37"/>
        <v>0.5885933980513558</v>
      </c>
      <c r="CD116" s="58">
        <f t="shared" si="38"/>
        <v>0.44939549362749448</v>
      </c>
    </row>
    <row r="117" spans="1:82">
      <c r="A117" s="5"/>
      <c r="B117" s="5"/>
      <c r="C117" s="5"/>
      <c r="D117" s="5"/>
      <c r="E117" s="5"/>
      <c r="F117" s="58"/>
      <c r="G117" s="58"/>
      <c r="H117" s="58">
        <v>61</v>
      </c>
      <c r="I117" s="58">
        <f t="shared" ref="I117:P120" si="93">J$43</f>
        <v>1.0200000000000001E-2</v>
      </c>
      <c r="J117" s="58">
        <f t="shared" si="93"/>
        <v>0.1575</v>
      </c>
      <c r="K117" s="58">
        <f t="shared" si="93"/>
        <v>0</v>
      </c>
      <c r="L117" s="58">
        <f t="shared" si="93"/>
        <v>0</v>
      </c>
      <c r="M117" s="58">
        <f t="shared" si="93"/>
        <v>20.7376</v>
      </c>
      <c r="N117" s="58">
        <f t="shared" si="93"/>
        <v>0</v>
      </c>
      <c r="O117" s="58">
        <f t="shared" si="93"/>
        <v>1.0005999999999999</v>
      </c>
      <c r="P117" s="58">
        <f t="shared" si="93"/>
        <v>62.539200000000001</v>
      </c>
      <c r="R117" s="58">
        <f>X$43</f>
        <v>7.0000000000000001E-3</v>
      </c>
      <c r="S117" s="58">
        <f t="shared" si="92"/>
        <v>0.1338</v>
      </c>
      <c r="T117" s="58">
        <f t="shared" si="92"/>
        <v>0</v>
      </c>
      <c r="U117" s="58">
        <f t="shared" si="92"/>
        <v>0</v>
      </c>
      <c r="V117" s="58">
        <f t="shared" si="92"/>
        <v>23.496700000000001</v>
      </c>
      <c r="W117" s="58">
        <f t="shared" si="92"/>
        <v>0</v>
      </c>
      <c r="X117" s="58">
        <f t="shared" si="92"/>
        <v>1.0009999999999999</v>
      </c>
      <c r="Y117" s="58">
        <f t="shared" si="92"/>
        <v>62.560200000000002</v>
      </c>
      <c r="AA117" s="58">
        <f t="shared" si="13"/>
        <v>1.0200000000000001E-2</v>
      </c>
      <c r="AB117" s="58">
        <f t="shared" si="14"/>
        <v>1.0200000000000001E-2</v>
      </c>
      <c r="AC117" s="58">
        <f t="shared" si="51"/>
        <v>7.1302905351257068E-3</v>
      </c>
      <c r="AD117" s="58">
        <f t="shared" si="52"/>
        <v>5.8689409476854609E-3</v>
      </c>
      <c r="AE117" s="58">
        <f t="shared" si="53"/>
        <v>4.6869648901838156E-3</v>
      </c>
      <c r="AF117" s="58">
        <f t="shared" si="54"/>
        <v>3.2766450958065219E-3</v>
      </c>
      <c r="AG117" s="58">
        <f t="shared" si="15"/>
        <v>7.0000000000000001E-3</v>
      </c>
      <c r="AH117" s="58">
        <f t="shared" si="16"/>
        <v>7.0000000000000001E-3</v>
      </c>
      <c r="AI117" s="58">
        <f t="shared" si="55"/>
        <v>4.9232706809911797E-3</v>
      </c>
      <c r="AJ117" s="58">
        <f t="shared" si="56"/>
        <v>4.0277869408395133E-3</v>
      </c>
      <c r="AK117" s="58">
        <f t="shared" si="57"/>
        <v>3.2800938303223859E-3</v>
      </c>
      <c r="AL117" s="58">
        <f t="shared" si="58"/>
        <v>2.3817714185752157E-3</v>
      </c>
      <c r="AM117" s="58">
        <f t="shared" si="17"/>
        <v>0</v>
      </c>
      <c r="AN117" s="58">
        <f t="shared" si="18"/>
        <v>0</v>
      </c>
      <c r="AO117" s="58">
        <f t="shared" si="59"/>
        <v>0</v>
      </c>
      <c r="AP117" s="58">
        <f t="shared" si="60"/>
        <v>0</v>
      </c>
      <c r="AQ117" s="58">
        <f t="shared" si="61"/>
        <v>0</v>
      </c>
      <c r="AR117" s="58">
        <f t="shared" si="62"/>
        <v>0</v>
      </c>
      <c r="AS117" s="58">
        <f t="shared" si="19"/>
        <v>0</v>
      </c>
      <c r="AT117" s="58">
        <f t="shared" si="20"/>
        <v>0</v>
      </c>
      <c r="AU117" s="58">
        <f t="shared" si="63"/>
        <v>0</v>
      </c>
      <c r="AV117" s="58">
        <f t="shared" si="64"/>
        <v>0</v>
      </c>
      <c r="AW117" s="58">
        <f t="shared" si="65"/>
        <v>0</v>
      </c>
      <c r="AX117" s="58">
        <f t="shared" si="66"/>
        <v>0</v>
      </c>
      <c r="AZ117" s="58">
        <v>66</v>
      </c>
      <c r="BA117" s="32">
        <f t="shared" si="21"/>
        <v>1.18E-2</v>
      </c>
      <c r="BB117" s="32">
        <f t="shared" si="22"/>
        <v>0</v>
      </c>
      <c r="BC117" s="58">
        <f>1+$B$55*(IF('Male Inactive'!$O64&gt;=0, ((('Male Inactive'!$O64)/7)/60), 0))^0.25</f>
        <v>1</v>
      </c>
      <c r="BD117" s="58">
        <f>1+$B$55*(IF('Male Barely'!$O64&gt;=0, ((('Male Barely'!$O64)/7)/60), 0))^0.25</f>
        <v>0.63894737269280355</v>
      </c>
      <c r="BE117" s="58">
        <f>1+$B$55*(IF('Male Somewhat'!$O64&gt;=0, ((('Male Somewhat'!$O64)/7)/60), 0))^0.25</f>
        <v>0.55745567010884201</v>
      </c>
      <c r="BF117" s="58">
        <f>1+$B$55*(IF('Male Active'!$O64&gt;=0, ((('Male Active'!$O64)/7)/60), 0))^0.25</f>
        <v>0.47517682511069537</v>
      </c>
      <c r="BG117" s="58">
        <f>1+$B$55*(IF('Male Highly'!$O64&gt;=0, ((('Male Highly'!$O64)/7)/60), 0))^0.25</f>
        <v>0.32376183044581341</v>
      </c>
      <c r="BH117" s="32">
        <f t="shared" si="23"/>
        <v>8.6999999999999994E-3</v>
      </c>
      <c r="BI117" s="32">
        <f t="shared" si="24"/>
        <v>0</v>
      </c>
      <c r="BJ117" s="58">
        <f>1+$B$55*(IF('Female Inactive'!$Q64&gt;=0, ((('Female Inactive'!$Q64)/7)/60), 0))^0.25</f>
        <v>0.86363190921957567</v>
      </c>
      <c r="BK117" s="58">
        <f>1+$B$55*(IF('Female Barely'!$Q64&gt;=0, ((('Female Barely'!$Q64)/7)/60), 0))^0.25</f>
        <v>0.67345726379505255</v>
      </c>
      <c r="BL117" s="58">
        <f>1+$B$55*(IF('Female Somewhat'!$Q64&gt;=0, ((('Female Somewhat'!$Q64)/7)/60), 0))^0.25</f>
        <v>0.58601491072693257</v>
      </c>
      <c r="BM117" s="58">
        <f>1+$B$55*(IF('Female Active'!$Q64&gt;=0, ((('Female Active'!$Q64)/7)/60), 0))^0.25</f>
        <v>0.51245344439554297</v>
      </c>
      <c r="BN117" s="58">
        <f>1+$B$55*(IF('Female Highly'!$Q64&gt;=0, ((('Female Highly'!$Q64)/7)/60), 0))^0.25</f>
        <v>0.3936335077422265</v>
      </c>
      <c r="BP117" s="136">
        <f t="shared" si="9"/>
        <v>66</v>
      </c>
      <c r="BQ117" s="136">
        <f t="shared" si="25"/>
        <v>1.18E-2</v>
      </c>
      <c r="BR117" s="136">
        <f t="shared" si="26"/>
        <v>0</v>
      </c>
      <c r="BS117" s="58">
        <f t="shared" si="27"/>
        <v>1</v>
      </c>
      <c r="BT117" s="58">
        <f t="shared" si="28"/>
        <v>0.63894737269280355</v>
      </c>
      <c r="BU117" s="58">
        <f t="shared" si="29"/>
        <v>0.55745567010884201</v>
      </c>
      <c r="BV117" s="58">
        <f t="shared" si="30"/>
        <v>0.47517682511069537</v>
      </c>
      <c r="BW117" s="58">
        <f t="shared" si="31"/>
        <v>0.32376183044581341</v>
      </c>
      <c r="BX117" s="136">
        <f t="shared" si="32"/>
        <v>8.6999999999999994E-3</v>
      </c>
      <c r="BY117" s="136">
        <f t="shared" si="33"/>
        <v>0</v>
      </c>
      <c r="BZ117" s="58">
        <f t="shared" si="34"/>
        <v>1</v>
      </c>
      <c r="CA117" s="58">
        <f t="shared" si="35"/>
        <v>0.77979664322920261</v>
      </c>
      <c r="CB117" s="58">
        <f t="shared" si="36"/>
        <v>0.67854708061503566</v>
      </c>
      <c r="CC117" s="58">
        <f t="shared" si="37"/>
        <v>0.59337020659487161</v>
      </c>
      <c r="CD117" s="58">
        <f t="shared" si="38"/>
        <v>0.45578851770071227</v>
      </c>
    </row>
    <row r="118" spans="1:82">
      <c r="A118" s="5" t="s">
        <v>397</v>
      </c>
      <c r="B118" s="5"/>
      <c r="C118" s="5" t="s">
        <v>398</v>
      </c>
      <c r="D118" s="5" t="s">
        <v>388</v>
      </c>
      <c r="E118" s="5" t="s">
        <v>391</v>
      </c>
      <c r="F118" s="58"/>
      <c r="G118" s="58"/>
      <c r="H118" s="58">
        <v>62</v>
      </c>
      <c r="I118" s="58">
        <f t="shared" si="93"/>
        <v>1.0200000000000001E-2</v>
      </c>
      <c r="J118" s="58">
        <f t="shared" si="93"/>
        <v>0.1575</v>
      </c>
      <c r="K118" s="58">
        <f t="shared" si="93"/>
        <v>0</v>
      </c>
      <c r="L118" s="58">
        <f t="shared" si="93"/>
        <v>0</v>
      </c>
      <c r="M118" s="58">
        <f t="shared" si="93"/>
        <v>20.7376</v>
      </c>
      <c r="N118" s="58">
        <f t="shared" si="93"/>
        <v>0</v>
      </c>
      <c r="O118" s="58">
        <f t="shared" si="93"/>
        <v>1.0005999999999999</v>
      </c>
      <c r="P118" s="58">
        <f t="shared" si="93"/>
        <v>62.539200000000001</v>
      </c>
      <c r="R118" s="58">
        <f>X$43</f>
        <v>7.0000000000000001E-3</v>
      </c>
      <c r="S118" s="58">
        <f t="shared" si="92"/>
        <v>0.1338</v>
      </c>
      <c r="T118" s="58">
        <f t="shared" si="92"/>
        <v>0</v>
      </c>
      <c r="U118" s="58">
        <f t="shared" si="92"/>
        <v>0</v>
      </c>
      <c r="V118" s="58">
        <f t="shared" si="92"/>
        <v>23.496700000000001</v>
      </c>
      <c r="W118" s="58">
        <f t="shared" si="92"/>
        <v>0</v>
      </c>
      <c r="X118" s="58">
        <f t="shared" si="92"/>
        <v>1.0009999999999999</v>
      </c>
      <c r="Y118" s="58">
        <f t="shared" si="92"/>
        <v>62.560200000000002</v>
      </c>
      <c r="AA118" s="58">
        <f t="shared" si="13"/>
        <v>1.0200000000000001E-2</v>
      </c>
      <c r="AB118" s="58">
        <f t="shared" si="14"/>
        <v>1.0200000000000001E-2</v>
      </c>
      <c r="AC118" s="58">
        <f t="shared" si="51"/>
        <v>7.1302905351257068E-3</v>
      </c>
      <c r="AD118" s="58">
        <f t="shared" si="52"/>
        <v>5.8689409476854609E-3</v>
      </c>
      <c r="AE118" s="58">
        <f t="shared" si="53"/>
        <v>4.6869648901838156E-3</v>
      </c>
      <c r="AF118" s="58">
        <f t="shared" si="54"/>
        <v>3.2766450958065219E-3</v>
      </c>
      <c r="AG118" s="58">
        <f t="shared" si="15"/>
        <v>7.0000000000000001E-3</v>
      </c>
      <c r="AH118" s="58">
        <f t="shared" si="16"/>
        <v>7.0000000000000001E-3</v>
      </c>
      <c r="AI118" s="58">
        <f t="shared" si="55"/>
        <v>4.9232706809911797E-3</v>
      </c>
      <c r="AJ118" s="58">
        <f t="shared" si="56"/>
        <v>4.0277869408395133E-3</v>
      </c>
      <c r="AK118" s="58">
        <f t="shared" si="57"/>
        <v>3.2800938303223859E-3</v>
      </c>
      <c r="AL118" s="58">
        <f t="shared" si="58"/>
        <v>2.3817714185752157E-3</v>
      </c>
      <c r="AM118" s="58">
        <f t="shared" si="17"/>
        <v>0</v>
      </c>
      <c r="AN118" s="58">
        <f t="shared" si="18"/>
        <v>0</v>
      </c>
      <c r="AO118" s="58">
        <f t="shared" si="59"/>
        <v>0</v>
      </c>
      <c r="AP118" s="58">
        <f t="shared" si="60"/>
        <v>0</v>
      </c>
      <c r="AQ118" s="58">
        <f t="shared" si="61"/>
        <v>0</v>
      </c>
      <c r="AR118" s="58">
        <f t="shared" si="62"/>
        <v>0</v>
      </c>
      <c r="AS118" s="58">
        <f t="shared" si="19"/>
        <v>0</v>
      </c>
      <c r="AT118" s="58">
        <f t="shared" si="20"/>
        <v>0</v>
      </c>
      <c r="AU118" s="58">
        <f t="shared" si="63"/>
        <v>0</v>
      </c>
      <c r="AV118" s="58">
        <f t="shared" si="64"/>
        <v>0</v>
      </c>
      <c r="AW118" s="58">
        <f t="shared" si="65"/>
        <v>0</v>
      </c>
      <c r="AX118" s="58">
        <f t="shared" si="66"/>
        <v>0</v>
      </c>
      <c r="AZ118" s="58">
        <v>67</v>
      </c>
      <c r="BA118" s="32">
        <f t="shared" si="21"/>
        <v>1.18E-2</v>
      </c>
      <c r="BB118" s="32">
        <f t="shared" si="22"/>
        <v>0</v>
      </c>
      <c r="BC118" s="58">
        <f>1+$B$55*(IF('Male Inactive'!$O65&gt;=0, ((('Male Inactive'!$O65)/7)/60), 0))^0.25</f>
        <v>1</v>
      </c>
      <c r="BD118" s="58">
        <f>1+$B$55*(IF('Male Barely'!$O65&gt;=0, ((('Male Barely'!$O65)/7)/60), 0))^0.25</f>
        <v>0.64256784948587031</v>
      </c>
      <c r="BE118" s="58">
        <f>1+$B$55*(IF('Male Somewhat'!$O65&gt;=0, ((('Male Somewhat'!$O65)/7)/60), 0))^0.25</f>
        <v>0.56189330981866459</v>
      </c>
      <c r="BF118" s="58">
        <f>1+$B$55*(IF('Male Active'!$O65&gt;=0, ((('Male Active'!$O65)/7)/60), 0))^0.25</f>
        <v>0.48043952085486363</v>
      </c>
      <c r="BG118" s="58">
        <f>1+$B$55*(IF('Male Highly'!$O65&gt;=0, ((('Male Highly'!$O65)/7)/60), 0))^0.25</f>
        <v>0.33054284909596643</v>
      </c>
      <c r="BH118" s="32">
        <f t="shared" si="23"/>
        <v>8.6999999999999994E-3</v>
      </c>
      <c r="BI118" s="32">
        <f t="shared" si="24"/>
        <v>0</v>
      </c>
      <c r="BJ118" s="58">
        <f>1+$B$55*(IF('Female Inactive'!$Q65&gt;=0, ((('Female Inactive'!$Q65)/7)/60), 0))^0.25</f>
        <v>0.86497013767390096</v>
      </c>
      <c r="BK118" s="58">
        <f>1+$B$55*(IF('Female Barely'!$Q65&gt;=0, ((('Female Barely'!$Q65)/7)/60), 0))^0.25</f>
        <v>0.6766617435134521</v>
      </c>
      <c r="BL118" s="58">
        <f>1+$B$55*(IF('Female Somewhat'!$Q65&gt;=0, ((('Female Somewhat'!$Q65)/7)/60), 0))^0.25</f>
        <v>0.5900774932780346</v>
      </c>
      <c r="BM118" s="58">
        <f>1+$B$55*(IF('Female Active'!$Q65&gt;=0, ((('Female Active'!$Q65)/7)/60), 0))^0.25</f>
        <v>0.5172379117132585</v>
      </c>
      <c r="BN118" s="58">
        <f>1+$B$55*(IF('Female Highly'!$Q65&gt;=0, ((('Female Highly'!$Q65)/7)/60), 0))^0.25</f>
        <v>0.39958399725223515</v>
      </c>
      <c r="BP118" s="136">
        <f t="shared" si="9"/>
        <v>67</v>
      </c>
      <c r="BQ118" s="136">
        <f t="shared" si="25"/>
        <v>1.18E-2</v>
      </c>
      <c r="BR118" s="136">
        <f t="shared" si="26"/>
        <v>0</v>
      </c>
      <c r="BS118" s="58">
        <f t="shared" si="27"/>
        <v>1</v>
      </c>
      <c r="BT118" s="58">
        <f t="shared" si="28"/>
        <v>0.64256784948587031</v>
      </c>
      <c r="BU118" s="58">
        <f t="shared" si="29"/>
        <v>0.56189330981866459</v>
      </c>
      <c r="BV118" s="58">
        <f t="shared" si="30"/>
        <v>0.48043952085486363</v>
      </c>
      <c r="BW118" s="58">
        <f t="shared" si="31"/>
        <v>0.33054284909596643</v>
      </c>
      <c r="BX118" s="136">
        <f t="shared" si="32"/>
        <v>8.6999999999999994E-3</v>
      </c>
      <c r="BY118" s="136">
        <f t="shared" si="33"/>
        <v>0</v>
      </c>
      <c r="BZ118" s="58">
        <f t="shared" si="34"/>
        <v>1</v>
      </c>
      <c r="CA118" s="58">
        <f t="shared" si="35"/>
        <v>0.78229491868140966</v>
      </c>
      <c r="CB118" s="58">
        <f t="shared" si="36"/>
        <v>0.68219406379148018</v>
      </c>
      <c r="CC118" s="58">
        <f t="shared" si="37"/>
        <v>0.59798354785314034</v>
      </c>
      <c r="CD118" s="58">
        <f t="shared" si="38"/>
        <v>0.46196276593641289</v>
      </c>
    </row>
    <row r="119" spans="1:82">
      <c r="A119" s="5"/>
      <c r="B119" s="5"/>
      <c r="C119" s="5"/>
      <c r="D119" s="5"/>
      <c r="E119" s="5"/>
      <c r="F119" s="58"/>
      <c r="G119" s="58"/>
      <c r="H119" s="58">
        <v>63</v>
      </c>
      <c r="I119" s="58">
        <f t="shared" si="93"/>
        <v>1.0200000000000001E-2</v>
      </c>
      <c r="J119" s="58">
        <f t="shared" si="93"/>
        <v>0.1575</v>
      </c>
      <c r="K119" s="58">
        <f t="shared" si="93"/>
        <v>0</v>
      </c>
      <c r="L119" s="58">
        <f t="shared" si="93"/>
        <v>0</v>
      </c>
      <c r="M119" s="58">
        <f t="shared" si="93"/>
        <v>20.7376</v>
      </c>
      <c r="N119" s="58">
        <f t="shared" si="93"/>
        <v>0</v>
      </c>
      <c r="O119" s="58">
        <f t="shared" si="93"/>
        <v>1.0005999999999999</v>
      </c>
      <c r="P119" s="58">
        <f t="shared" si="93"/>
        <v>62.539200000000001</v>
      </c>
      <c r="R119" s="58">
        <f>X$43</f>
        <v>7.0000000000000001E-3</v>
      </c>
      <c r="S119" s="58">
        <f t="shared" si="92"/>
        <v>0.1338</v>
      </c>
      <c r="T119" s="58">
        <f t="shared" si="92"/>
        <v>0</v>
      </c>
      <c r="U119" s="58">
        <f t="shared" si="92"/>
        <v>0</v>
      </c>
      <c r="V119" s="58">
        <f t="shared" si="92"/>
        <v>23.496700000000001</v>
      </c>
      <c r="W119" s="58">
        <f t="shared" si="92"/>
        <v>0</v>
      </c>
      <c r="X119" s="58">
        <f t="shared" si="92"/>
        <v>1.0009999999999999</v>
      </c>
      <c r="Y119" s="58">
        <f t="shared" si="92"/>
        <v>62.560200000000002</v>
      </c>
      <c r="AA119" s="58">
        <f t="shared" si="13"/>
        <v>1.0200000000000001E-2</v>
      </c>
      <c r="AB119" s="58">
        <f t="shared" si="14"/>
        <v>1.0200000000000001E-2</v>
      </c>
      <c r="AC119" s="58">
        <f t="shared" si="51"/>
        <v>7.1302905351257068E-3</v>
      </c>
      <c r="AD119" s="58">
        <f t="shared" si="52"/>
        <v>5.8689409476854609E-3</v>
      </c>
      <c r="AE119" s="58">
        <f t="shared" si="53"/>
        <v>4.6869648901838156E-3</v>
      </c>
      <c r="AF119" s="58">
        <f t="shared" si="54"/>
        <v>3.2766450958065219E-3</v>
      </c>
      <c r="AG119" s="58">
        <f t="shared" si="15"/>
        <v>7.0000000000000001E-3</v>
      </c>
      <c r="AH119" s="58">
        <f t="shared" si="16"/>
        <v>7.0000000000000001E-3</v>
      </c>
      <c r="AI119" s="58">
        <f t="shared" si="55"/>
        <v>4.9232706809911797E-3</v>
      </c>
      <c r="AJ119" s="58">
        <f t="shared" si="56"/>
        <v>4.0277869408395133E-3</v>
      </c>
      <c r="AK119" s="58">
        <f t="shared" si="57"/>
        <v>3.2800938303223859E-3</v>
      </c>
      <c r="AL119" s="58">
        <f t="shared" si="58"/>
        <v>2.3817714185752157E-3</v>
      </c>
      <c r="AM119" s="58">
        <f t="shared" si="17"/>
        <v>0</v>
      </c>
      <c r="AN119" s="58">
        <f t="shared" si="18"/>
        <v>0</v>
      </c>
      <c r="AO119" s="58">
        <f t="shared" si="59"/>
        <v>0</v>
      </c>
      <c r="AP119" s="58">
        <f t="shared" si="60"/>
        <v>0</v>
      </c>
      <c r="AQ119" s="58">
        <f t="shared" si="61"/>
        <v>0</v>
      </c>
      <c r="AR119" s="58">
        <f t="shared" si="62"/>
        <v>0</v>
      </c>
      <c r="AS119" s="58">
        <f t="shared" si="19"/>
        <v>0</v>
      </c>
      <c r="AT119" s="58">
        <f t="shared" si="20"/>
        <v>0</v>
      </c>
      <c r="AU119" s="58">
        <f t="shared" si="63"/>
        <v>0</v>
      </c>
      <c r="AV119" s="58">
        <f t="shared" si="64"/>
        <v>0</v>
      </c>
      <c r="AW119" s="58">
        <f t="shared" si="65"/>
        <v>0</v>
      </c>
      <c r="AX119" s="58">
        <f t="shared" si="66"/>
        <v>0</v>
      </c>
      <c r="AZ119" s="58">
        <v>68</v>
      </c>
      <c r="BA119" s="32">
        <f t="shared" si="21"/>
        <v>1.18E-2</v>
      </c>
      <c r="BB119" s="32">
        <f t="shared" si="22"/>
        <v>0</v>
      </c>
      <c r="BC119" s="58">
        <f>1+$B$55*(IF('Male Inactive'!$O66&gt;=0, ((('Male Inactive'!$O66)/7)/60), 0))^0.25</f>
        <v>1</v>
      </c>
      <c r="BD119" s="58">
        <f>1+$B$55*(IF('Male Barely'!$O66&gt;=0, ((('Male Barely'!$O66)/7)/60), 0))^0.25</f>
        <v>0.6461520217315726</v>
      </c>
      <c r="BE119" s="58">
        <f>1+$B$55*(IF('Male Somewhat'!$O66&gt;=0, ((('Male Somewhat'!$O66)/7)/60), 0))^0.25</f>
        <v>0.56628645083114981</v>
      </c>
      <c r="BF119" s="58">
        <f>1+$B$55*(IF('Male Active'!$O66&gt;=0, ((('Male Active'!$O66)/7)/60), 0))^0.25</f>
        <v>0.48564944460301318</v>
      </c>
      <c r="BG119" s="58">
        <f>1+$B$55*(IF('Male Highly'!$O66&gt;=0, ((('Male Highly'!$O66)/7)/60), 0))^0.25</f>
        <v>0.33725587067644192</v>
      </c>
      <c r="BH119" s="32">
        <f t="shared" si="23"/>
        <v>8.6999999999999994E-3</v>
      </c>
      <c r="BI119" s="32">
        <f t="shared" si="24"/>
        <v>0</v>
      </c>
      <c r="BJ119" s="58">
        <f>1+$B$55*(IF('Female Inactive'!$Q66&gt;=0, ((('Female Inactive'!$Q66)/7)/60), 0))^0.25</f>
        <v>0.86629523361763883</v>
      </c>
      <c r="BK119" s="58">
        <f>1+$B$55*(IF('Female Barely'!$Q66&gt;=0, ((('Female Barely'!$Q66)/7)/60), 0))^0.25</f>
        <v>0.67983477653551705</v>
      </c>
      <c r="BL119" s="58">
        <f>1+$B$55*(IF('Female Somewhat'!$Q66&gt;=0, ((('Female Somewhat'!$Q66)/7)/60), 0))^0.25</f>
        <v>0.59410020826527465</v>
      </c>
      <c r="BM119" s="58">
        <f>1+$B$55*(IF('Female Active'!$Q66&gt;=0, ((('Female Active'!$Q66)/7)/60), 0))^0.25</f>
        <v>0.52197542735579328</v>
      </c>
      <c r="BN119" s="58">
        <f>1+$B$55*(IF('Female Highly'!$Q66&gt;=0, ((('Female Highly'!$Q66)/7)/60), 0))^0.25</f>
        <v>0.40547609249761851</v>
      </c>
      <c r="BP119" s="136">
        <f t="shared" si="9"/>
        <v>68</v>
      </c>
      <c r="BQ119" s="136">
        <f t="shared" si="25"/>
        <v>1.18E-2</v>
      </c>
      <c r="BR119" s="136">
        <f t="shared" si="26"/>
        <v>0</v>
      </c>
      <c r="BS119" s="58">
        <f t="shared" si="27"/>
        <v>1</v>
      </c>
      <c r="BT119" s="58">
        <f t="shared" si="28"/>
        <v>0.6461520217315726</v>
      </c>
      <c r="BU119" s="58">
        <f t="shared" si="29"/>
        <v>0.56628645083114981</v>
      </c>
      <c r="BV119" s="58">
        <f t="shared" si="30"/>
        <v>0.48564944460301318</v>
      </c>
      <c r="BW119" s="58">
        <f t="shared" si="31"/>
        <v>0.33725587067644192</v>
      </c>
      <c r="BX119" s="136">
        <f t="shared" si="32"/>
        <v>8.6999999999999994E-3</v>
      </c>
      <c r="BY119" s="136">
        <f t="shared" si="33"/>
        <v>0</v>
      </c>
      <c r="BZ119" s="58">
        <f t="shared" si="34"/>
        <v>1</v>
      </c>
      <c r="CA119" s="58">
        <f t="shared" si="35"/>
        <v>0.78476107238468218</v>
      </c>
      <c r="CB119" s="58">
        <f t="shared" si="36"/>
        <v>0.68579415563019908</v>
      </c>
      <c r="CC119" s="58">
        <f t="shared" si="37"/>
        <v>0.60253757275799613</v>
      </c>
      <c r="CD119" s="58">
        <f t="shared" si="38"/>
        <v>0.46805762834958131</v>
      </c>
    </row>
    <row r="120" spans="1:82">
      <c r="A120" s="5"/>
      <c r="B120" s="5"/>
      <c r="C120" s="5">
        <v>0</v>
      </c>
      <c r="D120" s="5">
        <v>0</v>
      </c>
      <c r="E120" s="5">
        <v>0</v>
      </c>
      <c r="F120" s="58"/>
      <c r="G120" s="58"/>
      <c r="H120" s="58">
        <v>64</v>
      </c>
      <c r="I120" s="58">
        <f t="shared" si="93"/>
        <v>1.0200000000000001E-2</v>
      </c>
      <c r="J120" s="58">
        <f t="shared" si="93"/>
        <v>0.1575</v>
      </c>
      <c r="K120" s="58">
        <f t="shared" si="93"/>
        <v>0</v>
      </c>
      <c r="L120" s="58">
        <f t="shared" si="93"/>
        <v>0</v>
      </c>
      <c r="M120" s="58">
        <f t="shared" si="93"/>
        <v>20.7376</v>
      </c>
      <c r="N120" s="58">
        <f t="shared" si="93"/>
        <v>0</v>
      </c>
      <c r="O120" s="58">
        <f t="shared" si="93"/>
        <v>1.0005999999999999</v>
      </c>
      <c r="P120" s="58">
        <f t="shared" si="93"/>
        <v>62.539200000000001</v>
      </c>
      <c r="R120" s="58">
        <f>X$43</f>
        <v>7.0000000000000001E-3</v>
      </c>
      <c r="S120" s="58">
        <f t="shared" si="92"/>
        <v>0.1338</v>
      </c>
      <c r="T120" s="58">
        <f t="shared" si="92"/>
        <v>0</v>
      </c>
      <c r="U120" s="58">
        <f t="shared" si="92"/>
        <v>0</v>
      </c>
      <c r="V120" s="58">
        <f t="shared" si="92"/>
        <v>23.496700000000001</v>
      </c>
      <c r="W120" s="58">
        <f t="shared" si="92"/>
        <v>0</v>
      </c>
      <c r="X120" s="58">
        <f t="shared" si="92"/>
        <v>1.0009999999999999</v>
      </c>
      <c r="Y120" s="58">
        <f t="shared" si="92"/>
        <v>62.560200000000002</v>
      </c>
      <c r="AA120" s="58">
        <f t="shared" si="13"/>
        <v>1.0200000000000001E-2</v>
      </c>
      <c r="AB120" s="58">
        <f t="shared" si="14"/>
        <v>1.0200000000000001E-2</v>
      </c>
      <c r="AC120" s="58">
        <f t="shared" si="51"/>
        <v>7.1302905351257068E-3</v>
      </c>
      <c r="AD120" s="58">
        <f t="shared" si="52"/>
        <v>5.8689409476854609E-3</v>
      </c>
      <c r="AE120" s="58">
        <f t="shared" si="53"/>
        <v>4.6869648901838156E-3</v>
      </c>
      <c r="AF120" s="58">
        <f t="shared" si="54"/>
        <v>3.2766450958065219E-3</v>
      </c>
      <c r="AG120" s="58">
        <f t="shared" si="15"/>
        <v>7.0000000000000001E-3</v>
      </c>
      <c r="AH120" s="58">
        <f t="shared" si="16"/>
        <v>7.0000000000000001E-3</v>
      </c>
      <c r="AI120" s="58">
        <f t="shared" si="55"/>
        <v>4.9232706809911797E-3</v>
      </c>
      <c r="AJ120" s="58">
        <f t="shared" si="56"/>
        <v>4.0277869408395133E-3</v>
      </c>
      <c r="AK120" s="58">
        <f t="shared" si="57"/>
        <v>3.2800938303223859E-3</v>
      </c>
      <c r="AL120" s="58">
        <f t="shared" si="58"/>
        <v>2.3817714185752157E-3</v>
      </c>
      <c r="AM120" s="58">
        <f t="shared" si="17"/>
        <v>0</v>
      </c>
      <c r="AN120" s="58">
        <f t="shared" si="18"/>
        <v>0</v>
      </c>
      <c r="AO120" s="58">
        <f t="shared" si="59"/>
        <v>0</v>
      </c>
      <c r="AP120" s="58">
        <f t="shared" si="60"/>
        <v>0</v>
      </c>
      <c r="AQ120" s="58">
        <f t="shared" si="61"/>
        <v>0</v>
      </c>
      <c r="AR120" s="58">
        <f t="shared" si="62"/>
        <v>0</v>
      </c>
      <c r="AS120" s="58">
        <f t="shared" si="19"/>
        <v>0</v>
      </c>
      <c r="AT120" s="58">
        <f t="shared" si="20"/>
        <v>0</v>
      </c>
      <c r="AU120" s="58">
        <f t="shared" si="63"/>
        <v>0</v>
      </c>
      <c r="AV120" s="58">
        <f t="shared" si="64"/>
        <v>0</v>
      </c>
      <c r="AW120" s="58">
        <f t="shared" si="65"/>
        <v>0</v>
      </c>
      <c r="AX120" s="58">
        <f t="shared" si="66"/>
        <v>0</v>
      </c>
      <c r="AZ120" s="58">
        <v>69</v>
      </c>
      <c r="BA120" s="32">
        <f t="shared" si="21"/>
        <v>1.18E-2</v>
      </c>
      <c r="BB120" s="32">
        <f t="shared" si="22"/>
        <v>0</v>
      </c>
      <c r="BC120" s="58">
        <f>1+$B$55*(IF('Male Inactive'!$O67&gt;=0, ((('Male Inactive'!$O67)/7)/60), 0))^0.25</f>
        <v>1</v>
      </c>
      <c r="BD120" s="58">
        <f>1+$B$55*(IF('Male Barely'!$O67&gt;=0, ((('Male Barely'!$O67)/7)/60), 0))^0.25</f>
        <v>0.64970025347592819</v>
      </c>
      <c r="BE120" s="58">
        <f>1+$B$55*(IF('Male Somewhat'!$O67&gt;=0, ((('Male Somewhat'!$O67)/7)/60), 0))^0.25</f>
        <v>0.57063553935964406</v>
      </c>
      <c r="BF120" s="58">
        <f>1+$B$55*(IF('Male Active'!$O67&gt;=0, ((('Male Active'!$O67)/7)/60), 0))^0.25</f>
        <v>0.49080712552948758</v>
      </c>
      <c r="BG120" s="58">
        <f>1+$B$55*(IF('Male Highly'!$O67&gt;=0, ((('Male Highly'!$O67)/7)/60), 0))^0.25</f>
        <v>0.34390157703191904</v>
      </c>
      <c r="BH120" s="32">
        <f t="shared" si="23"/>
        <v>8.6999999999999994E-3</v>
      </c>
      <c r="BI120" s="32">
        <f t="shared" si="24"/>
        <v>0</v>
      </c>
      <c r="BJ120" s="58">
        <f>1+$B$55*(IF('Female Inactive'!$Q67&gt;=0, ((('Female Inactive'!$Q67)/7)/60), 0))^0.25</f>
        <v>0.86760732592477474</v>
      </c>
      <c r="BK120" s="58">
        <f>1+$B$55*(IF('Female Barely'!$Q67&gt;=0, ((('Female Barely'!$Q67)/7)/60), 0))^0.25</f>
        <v>0.68297667145883534</v>
      </c>
      <c r="BL120" s="58">
        <f>1+$B$55*(IF('Female Somewhat'!$Q67&gt;=0, ((('Female Somewhat'!$Q67)/7)/60), 0))^0.25</f>
        <v>0.59808344692320059</v>
      </c>
      <c r="BM120" s="58">
        <f>1+$B$55*(IF('Female Active'!$Q67&gt;=0, ((('Female Active'!$Q67)/7)/60), 0))^0.25</f>
        <v>0.52666645207659268</v>
      </c>
      <c r="BN120" s="58">
        <f>1+$B$55*(IF('Female Highly'!$Q67&gt;=0, ((('Female Highly'!$Q67)/7)/60), 0))^0.25</f>
        <v>0.41131036652201225</v>
      </c>
      <c r="BP120" s="136">
        <f t="shared" ref="BP120:BP151" si="94">AZ120</f>
        <v>69</v>
      </c>
      <c r="BQ120" s="136">
        <f t="shared" si="25"/>
        <v>1.18E-2</v>
      </c>
      <c r="BR120" s="136">
        <f t="shared" si="26"/>
        <v>0</v>
      </c>
      <c r="BS120" s="58">
        <f t="shared" si="27"/>
        <v>1</v>
      </c>
      <c r="BT120" s="58">
        <f t="shared" si="28"/>
        <v>0.64970025347592819</v>
      </c>
      <c r="BU120" s="58">
        <f t="shared" si="29"/>
        <v>0.57063553935964406</v>
      </c>
      <c r="BV120" s="58">
        <f t="shared" si="30"/>
        <v>0.49080712552948758</v>
      </c>
      <c r="BW120" s="58">
        <f t="shared" si="31"/>
        <v>0.34390157703191904</v>
      </c>
      <c r="BX120" s="136">
        <f t="shared" si="32"/>
        <v>8.6999999999999994E-3</v>
      </c>
      <c r="BY120" s="136">
        <f t="shared" si="33"/>
        <v>0</v>
      </c>
      <c r="BZ120" s="58">
        <f t="shared" si="34"/>
        <v>1</v>
      </c>
      <c r="CA120" s="58">
        <f t="shared" si="35"/>
        <v>0.78719560226264429</v>
      </c>
      <c r="CB120" s="58">
        <f t="shared" si="36"/>
        <v>0.68934808300023154</v>
      </c>
      <c r="CC120" s="58">
        <f t="shared" si="37"/>
        <v>0.60703320078034573</v>
      </c>
      <c r="CD120" s="58">
        <f t="shared" si="38"/>
        <v>0.47407433551071076</v>
      </c>
    </row>
    <row r="121" spans="1:82">
      <c r="A121" s="5"/>
      <c r="B121" s="5"/>
      <c r="C121" s="5">
        <v>1</v>
      </c>
      <c r="D121" s="5">
        <v>322.5</v>
      </c>
      <c r="E121" s="5">
        <v>79037.34</v>
      </c>
      <c r="F121" s="58"/>
      <c r="G121" s="58"/>
      <c r="H121" s="58">
        <v>65</v>
      </c>
      <c r="I121" s="58">
        <f>J$44</f>
        <v>1.18E-2</v>
      </c>
      <c r="J121" s="58">
        <f t="shared" ref="J121:P121" si="95">K$44</f>
        <v>0.20250000000000001</v>
      </c>
      <c r="K121" s="58">
        <f t="shared" si="95"/>
        <v>0</v>
      </c>
      <c r="L121" s="58">
        <f t="shared" si="95"/>
        <v>0</v>
      </c>
      <c r="M121" s="58">
        <f t="shared" si="95"/>
        <v>16.852</v>
      </c>
      <c r="N121" s="58">
        <f t="shared" si="95"/>
        <v>0</v>
      </c>
      <c r="O121" s="58">
        <f t="shared" si="95"/>
        <v>1.0004</v>
      </c>
      <c r="P121" s="58">
        <f t="shared" si="95"/>
        <v>67.522800000000004</v>
      </c>
      <c r="R121" s="58">
        <f>X$44</f>
        <v>8.6999999999999994E-3</v>
      </c>
      <c r="S121" s="58">
        <f t="shared" ref="S121:Y125" si="96">Y$44</f>
        <v>0.16700000000000001</v>
      </c>
      <c r="T121" s="58">
        <f t="shared" si="96"/>
        <v>0</v>
      </c>
      <c r="U121" s="58">
        <f t="shared" si="96"/>
        <v>0</v>
      </c>
      <c r="V121" s="58">
        <f t="shared" si="96"/>
        <v>19.308</v>
      </c>
      <c r="W121" s="58">
        <f t="shared" si="96"/>
        <v>0</v>
      </c>
      <c r="X121" s="58">
        <f t="shared" si="96"/>
        <v>1.0006999999999999</v>
      </c>
      <c r="Y121" s="58">
        <f t="shared" si="96"/>
        <v>67.561899999999994</v>
      </c>
      <c r="AA121" s="58">
        <f t="shared" ref="AA121:AA156" si="97">I121</f>
        <v>1.18E-2</v>
      </c>
      <c r="AB121" s="58">
        <f t="shared" ref="AB121:AB156" si="98">$AA121*B$74</f>
        <v>1.18E-2</v>
      </c>
      <c r="AC121" s="58">
        <f t="shared" si="51"/>
        <v>8.2487674818120926E-3</v>
      </c>
      <c r="AD121" s="58">
        <f t="shared" si="52"/>
        <v>6.7895591355576889E-3</v>
      </c>
      <c r="AE121" s="58">
        <f t="shared" si="53"/>
        <v>5.4221750690361782E-3</v>
      </c>
      <c r="AF121" s="58">
        <f t="shared" si="54"/>
        <v>3.79062864024676E-3</v>
      </c>
      <c r="AG121" s="58">
        <f t="shared" ref="AG121:AG156" si="99">R121</f>
        <v>8.6999999999999994E-3</v>
      </c>
      <c r="AH121" s="58">
        <f t="shared" ref="AH121:AH156" si="100">$AG121*B$83</f>
        <v>8.6999999999999994E-3</v>
      </c>
      <c r="AI121" s="58">
        <f t="shared" si="55"/>
        <v>6.1189221320890365E-3</v>
      </c>
      <c r="AJ121" s="58">
        <f t="shared" si="56"/>
        <v>5.0059637693291087E-3</v>
      </c>
      <c r="AK121" s="58">
        <f t="shared" si="57"/>
        <v>4.0766880462578224E-3</v>
      </c>
      <c r="AL121" s="58">
        <f t="shared" si="58"/>
        <v>2.9602016202291961E-3</v>
      </c>
      <c r="AM121" s="58">
        <f t="shared" ref="AM121:AM156" si="101">N121</f>
        <v>0</v>
      </c>
      <c r="AN121" s="58">
        <f t="shared" ref="AN121:AN156" si="102">$AM121*B$74</f>
        <v>0</v>
      </c>
      <c r="AO121" s="58">
        <f t="shared" si="59"/>
        <v>0</v>
      </c>
      <c r="AP121" s="58">
        <f t="shared" si="60"/>
        <v>0</v>
      </c>
      <c r="AQ121" s="58">
        <f t="shared" si="61"/>
        <v>0</v>
      </c>
      <c r="AR121" s="58">
        <f t="shared" si="62"/>
        <v>0</v>
      </c>
      <c r="AS121" s="58">
        <f t="shared" ref="AS121:AS156" si="103">W121</f>
        <v>0</v>
      </c>
      <c r="AT121" s="58">
        <f t="shared" ref="AT121:AT156" si="104">$AS121*B$83</f>
        <v>0</v>
      </c>
      <c r="AU121" s="58">
        <f t="shared" si="63"/>
        <v>0</v>
      </c>
      <c r="AV121" s="58">
        <f t="shared" si="64"/>
        <v>0</v>
      </c>
      <c r="AW121" s="58">
        <f t="shared" si="65"/>
        <v>0</v>
      </c>
      <c r="AX121" s="58">
        <f t="shared" si="66"/>
        <v>0</v>
      </c>
      <c r="AZ121" s="58">
        <v>70</v>
      </c>
      <c r="BA121" s="32">
        <f t="shared" ref="BA121:BA151" si="105">I126</f>
        <v>1.24E-2</v>
      </c>
      <c r="BB121" s="32">
        <f t="shared" ref="BB121:BB151" si="106">N126</f>
        <v>0</v>
      </c>
      <c r="BC121" s="58">
        <f>1+$B$55*(IF('Male Inactive'!$O68&gt;=0, ((('Male Inactive'!$O68)/7)/60), 0))^0.25</f>
        <v>1</v>
      </c>
      <c r="BD121" s="58">
        <f>1+$B$55*(IF('Male Barely'!$O68&gt;=0, ((('Male Barely'!$O68)/7)/60), 0))^0.25</f>
        <v>0.65321290511446206</v>
      </c>
      <c r="BE121" s="58">
        <f>1+$B$55*(IF('Male Somewhat'!$O68&gt;=0, ((('Male Somewhat'!$O68)/7)/60), 0))^0.25</f>
        <v>0.57494101714306267</v>
      </c>
      <c r="BF121" s="58">
        <f>1+$B$55*(IF('Male Active'!$O68&gt;=0, ((('Male Active'!$O68)/7)/60), 0))^0.25</f>
        <v>0.49591308750230245</v>
      </c>
      <c r="BG121" s="58">
        <f>1+$B$55*(IF('Male Highly'!$O68&gt;=0, ((('Male Highly'!$O68)/7)/60), 0))^0.25</f>
        <v>0.3504806431698384</v>
      </c>
      <c r="BH121" s="32">
        <f t="shared" ref="BH121:BH151" si="107">R126</f>
        <v>9.7000000000000003E-3</v>
      </c>
      <c r="BI121" s="32">
        <f t="shared" ref="BI121:BI151" si="108">W126</f>
        <v>0</v>
      </c>
      <c r="BJ121" s="58">
        <f>1+$B$55*(IF('Female Inactive'!$Q68&gt;=0, ((('Female Inactive'!$Q68)/7)/60), 0))^0.25</f>
        <v>0.86890654220460795</v>
      </c>
      <c r="BK121" s="58">
        <f>1+$B$55*(IF('Female Barely'!$Q68&gt;=0, ((('Female Barely'!$Q68)/7)/60), 0))^0.25</f>
        <v>0.68608773385261657</v>
      </c>
      <c r="BL121" s="58">
        <f>1+$B$55*(IF('Female Somewhat'!$Q68&gt;=0, ((('Female Somewhat'!$Q68)/7)/60), 0))^0.25</f>
        <v>0.6020275966470372</v>
      </c>
      <c r="BM121" s="58">
        <f>1+$B$55*(IF('Female Active'!$Q68&gt;=0, ((('Female Active'!$Q68)/7)/60), 0))^0.25</f>
        <v>0.53131144210756576</v>
      </c>
      <c r="BN121" s="58">
        <f>1+$B$55*(IF('Female Highly'!$Q68&gt;=0, ((('Female Highly'!$Q68)/7)/60), 0))^0.25</f>
        <v>0.417087386745571</v>
      </c>
      <c r="BP121" s="136">
        <f t="shared" si="94"/>
        <v>70</v>
      </c>
      <c r="BQ121" s="136">
        <f t="shared" ref="BQ121:BQ151" si="109">BA121</f>
        <v>1.24E-2</v>
      </c>
      <c r="BR121" s="136">
        <f t="shared" ref="BR121:BR151" si="110">BB121</f>
        <v>0</v>
      </c>
      <c r="BS121" s="58">
        <f t="shared" ref="BS121:BS151" si="111">BC121/$BC121</f>
        <v>1</v>
      </c>
      <c r="BT121" s="58">
        <f t="shared" ref="BT121:BT151" si="112">BD121/$BC121</f>
        <v>0.65321290511446206</v>
      </c>
      <c r="BU121" s="58">
        <f t="shared" ref="BU121:BU151" si="113">BE121/$BC121</f>
        <v>0.57494101714306267</v>
      </c>
      <c r="BV121" s="58">
        <f t="shared" ref="BV121:BV151" si="114">BF121/$BC121</f>
        <v>0.49591308750230245</v>
      </c>
      <c r="BW121" s="58">
        <f t="shared" ref="BW121:BW151" si="115">BG121/$BC121</f>
        <v>0.3504806431698384</v>
      </c>
      <c r="BX121" s="136">
        <f t="shared" ref="BX121:BX151" si="116">BH121</f>
        <v>9.7000000000000003E-3</v>
      </c>
      <c r="BY121" s="136">
        <f t="shared" ref="BY121:BY151" si="117">BI121</f>
        <v>0</v>
      </c>
      <c r="BZ121" s="58">
        <f t="shared" ref="BZ121:BZ151" si="118">BJ121/$BJ121</f>
        <v>1</v>
      </c>
      <c r="CA121" s="58">
        <f t="shared" ref="CA121:CA151" si="119">BK121/$BJ121</f>
        <v>0.78959899658697508</v>
      </c>
      <c r="CB121" s="58">
        <f t="shared" ref="CB121:CB151" si="120">BL121/$BJ121</f>
        <v>0.69285655868070706</v>
      </c>
      <c r="CC121" s="58">
        <f t="shared" ref="CC121:CC151" si="121">BM121/$BJ121</f>
        <v>0.61147133356771743</v>
      </c>
      <c r="CD121" s="58">
        <f t="shared" ref="CD121:CD151" si="122">BN121/$BJ121</f>
        <v>0.4800140941364397</v>
      </c>
    </row>
    <row r="122" spans="1:82">
      <c r="A122" s="5"/>
      <c r="B122" s="5"/>
      <c r="C122" s="5">
        <v>2</v>
      </c>
      <c r="D122" s="5">
        <v>1353.1</v>
      </c>
      <c r="E122" s="5">
        <v>63126.27</v>
      </c>
      <c r="F122" s="58"/>
      <c r="G122" s="58"/>
      <c r="H122" s="58">
        <v>66</v>
      </c>
      <c r="I122" s="58">
        <f t="shared" ref="I122:P125" si="123">J$44</f>
        <v>1.18E-2</v>
      </c>
      <c r="J122" s="58">
        <f t="shared" si="123"/>
        <v>0.20250000000000001</v>
      </c>
      <c r="K122" s="58">
        <f t="shared" si="123"/>
        <v>0</v>
      </c>
      <c r="L122" s="58">
        <f t="shared" si="123"/>
        <v>0</v>
      </c>
      <c r="M122" s="58">
        <f t="shared" si="123"/>
        <v>16.852</v>
      </c>
      <c r="N122" s="58">
        <f t="shared" si="123"/>
        <v>0</v>
      </c>
      <c r="O122" s="58">
        <f t="shared" si="123"/>
        <v>1.0004</v>
      </c>
      <c r="P122" s="58">
        <f t="shared" si="123"/>
        <v>67.522800000000004</v>
      </c>
      <c r="R122" s="58">
        <f>X$44</f>
        <v>8.6999999999999994E-3</v>
      </c>
      <c r="S122" s="58">
        <f t="shared" si="96"/>
        <v>0.16700000000000001</v>
      </c>
      <c r="T122" s="58">
        <f t="shared" si="96"/>
        <v>0</v>
      </c>
      <c r="U122" s="58">
        <f t="shared" si="96"/>
        <v>0</v>
      </c>
      <c r="V122" s="58">
        <f t="shared" si="96"/>
        <v>19.308</v>
      </c>
      <c r="W122" s="58">
        <f t="shared" si="96"/>
        <v>0</v>
      </c>
      <c r="X122" s="58">
        <f t="shared" si="96"/>
        <v>1.0006999999999999</v>
      </c>
      <c r="Y122" s="58">
        <f t="shared" si="96"/>
        <v>67.561899999999994</v>
      </c>
      <c r="AA122" s="58">
        <f t="shared" si="97"/>
        <v>1.18E-2</v>
      </c>
      <c r="AB122" s="58">
        <f t="shared" si="98"/>
        <v>1.18E-2</v>
      </c>
      <c r="AC122" s="58">
        <f t="shared" si="51"/>
        <v>8.2487674818120926E-3</v>
      </c>
      <c r="AD122" s="58">
        <f t="shared" si="52"/>
        <v>6.7895591355576889E-3</v>
      </c>
      <c r="AE122" s="58">
        <f t="shared" si="53"/>
        <v>5.4221750690361782E-3</v>
      </c>
      <c r="AF122" s="58">
        <f t="shared" si="54"/>
        <v>3.79062864024676E-3</v>
      </c>
      <c r="AG122" s="58">
        <f t="shared" si="99"/>
        <v>8.6999999999999994E-3</v>
      </c>
      <c r="AH122" s="58">
        <f t="shared" si="100"/>
        <v>8.6999999999999994E-3</v>
      </c>
      <c r="AI122" s="58">
        <f t="shared" si="55"/>
        <v>6.1189221320890365E-3</v>
      </c>
      <c r="AJ122" s="58">
        <f t="shared" si="56"/>
        <v>5.0059637693291087E-3</v>
      </c>
      <c r="AK122" s="58">
        <f t="shared" si="57"/>
        <v>4.0766880462578224E-3</v>
      </c>
      <c r="AL122" s="58">
        <f t="shared" si="58"/>
        <v>2.9602016202291961E-3</v>
      </c>
      <c r="AM122" s="58">
        <f t="shared" si="101"/>
        <v>0</v>
      </c>
      <c r="AN122" s="58">
        <f t="shared" si="102"/>
        <v>0</v>
      </c>
      <c r="AO122" s="58">
        <f t="shared" si="59"/>
        <v>0</v>
      </c>
      <c r="AP122" s="58">
        <f t="shared" si="60"/>
        <v>0</v>
      </c>
      <c r="AQ122" s="58">
        <f t="shared" si="61"/>
        <v>0</v>
      </c>
      <c r="AR122" s="58">
        <f t="shared" si="62"/>
        <v>0</v>
      </c>
      <c r="AS122" s="58">
        <f t="shared" si="103"/>
        <v>0</v>
      </c>
      <c r="AT122" s="58">
        <f t="shared" si="104"/>
        <v>0</v>
      </c>
      <c r="AU122" s="58">
        <f t="shared" si="63"/>
        <v>0</v>
      </c>
      <c r="AV122" s="58">
        <f t="shared" si="64"/>
        <v>0</v>
      </c>
      <c r="AW122" s="58">
        <f t="shared" si="65"/>
        <v>0</v>
      </c>
      <c r="AX122" s="58">
        <f t="shared" si="66"/>
        <v>0</v>
      </c>
      <c r="AZ122" s="58">
        <v>71</v>
      </c>
      <c r="BA122" s="32">
        <f t="shared" si="105"/>
        <v>1.24E-2</v>
      </c>
      <c r="BB122" s="32">
        <f t="shared" si="106"/>
        <v>0</v>
      </c>
      <c r="BC122" s="58">
        <f>1+$B$55*(IF('Male Inactive'!$O69&gt;=0, ((('Male Inactive'!$O69)/7)/60), 0))^0.25</f>
        <v>1</v>
      </c>
      <c r="BD122" s="58">
        <f>1+$B$55*(IF('Male Barely'!$O69&gt;=0, ((('Male Barely'!$O69)/7)/60), 0))^0.25</f>
        <v>0.656690333428811</v>
      </c>
      <c r="BE122" s="58">
        <f>1+$B$55*(IF('Male Somewhat'!$O69&gt;=0, ((('Male Somewhat'!$O69)/7)/60), 0))^0.25</f>
        <v>0.57920332149075748</v>
      </c>
      <c r="BF122" s="58">
        <f>1+$B$55*(IF('Male Active'!$O69&gt;=0, ((('Male Active'!$O69)/7)/60), 0))^0.25</f>
        <v>0.50096784913635573</v>
      </c>
      <c r="BG122" s="58">
        <f>1+$B$55*(IF('Male Highly'!$O69&gt;=0, ((('Male Highly'!$O69)/7)/60), 0))^0.25</f>
        <v>0.35699373732896345</v>
      </c>
      <c r="BH122" s="32">
        <f t="shared" si="107"/>
        <v>9.7000000000000003E-3</v>
      </c>
      <c r="BI122" s="32">
        <f t="shared" si="108"/>
        <v>0</v>
      </c>
      <c r="BJ122" s="58">
        <f>1+$B$55*(IF('Female Inactive'!$Q69&gt;=0, ((('Female Inactive'!$Q69)/7)/60), 0))^0.25</f>
        <v>0.87019300881416228</v>
      </c>
      <c r="BK122" s="58">
        <f>1+$B$55*(IF('Female Barely'!$Q69&gt;=0, ((('Female Barely'!$Q69)/7)/60), 0))^0.25</f>
        <v>0.68916826628741168</v>
      </c>
      <c r="BL122" s="58">
        <f>1+$B$55*(IF('Female Somewhat'!$Q69&gt;=0, ((('Female Somewhat'!$Q69)/7)/60), 0))^0.25</f>
        <v>0.6059330410303625</v>
      </c>
      <c r="BM122" s="58">
        <f>1+$B$55*(IF('Female Active'!$Q69&gt;=0, ((('Female Active'!$Q69)/7)/60), 0))^0.25</f>
        <v>0.53591084920345522</v>
      </c>
      <c r="BN122" s="58">
        <f>1+$B$55*(IF('Female Highly'!$Q69&gt;=0, ((('Female Highly'!$Q69)/7)/60), 0))^0.25</f>
        <v>0.42280771502015468</v>
      </c>
      <c r="BP122" s="136">
        <f t="shared" si="94"/>
        <v>71</v>
      </c>
      <c r="BQ122" s="136">
        <f t="shared" si="109"/>
        <v>1.24E-2</v>
      </c>
      <c r="BR122" s="136">
        <f t="shared" si="110"/>
        <v>0</v>
      </c>
      <c r="BS122" s="58">
        <f t="shared" si="111"/>
        <v>1</v>
      </c>
      <c r="BT122" s="58">
        <f t="shared" si="112"/>
        <v>0.656690333428811</v>
      </c>
      <c r="BU122" s="58">
        <f t="shared" si="113"/>
        <v>0.57920332149075748</v>
      </c>
      <c r="BV122" s="58">
        <f t="shared" si="114"/>
        <v>0.50096784913635573</v>
      </c>
      <c r="BW122" s="58">
        <f t="shared" si="115"/>
        <v>0.35699373732896345</v>
      </c>
      <c r="BX122" s="136">
        <f t="shared" si="116"/>
        <v>9.7000000000000003E-3</v>
      </c>
      <c r="BY122" s="136">
        <f t="shared" si="117"/>
        <v>0</v>
      </c>
      <c r="BZ122" s="58">
        <f t="shared" si="118"/>
        <v>1</v>
      </c>
      <c r="CA122" s="58">
        <f t="shared" si="119"/>
        <v>0.79197173420935851</v>
      </c>
      <c r="CB122" s="58">
        <f t="shared" si="120"/>
        <v>0.69632028169944205</v>
      </c>
      <c r="CC122" s="58">
        <f t="shared" si="121"/>
        <v>0.61585285537257617</v>
      </c>
      <c r="CD122" s="58">
        <f t="shared" si="122"/>
        <v>0.48587808766279017</v>
      </c>
    </row>
    <row r="123" spans="1:82">
      <c r="A123" s="5"/>
      <c r="B123" s="5"/>
      <c r="C123" s="5">
        <v>3</v>
      </c>
      <c r="D123" s="5">
        <v>3320</v>
      </c>
      <c r="E123" s="5">
        <v>1093330</v>
      </c>
      <c r="F123" s="58"/>
      <c r="G123" s="58"/>
      <c r="H123" s="58">
        <v>67</v>
      </c>
      <c r="I123" s="58">
        <f t="shared" si="123"/>
        <v>1.18E-2</v>
      </c>
      <c r="J123" s="58">
        <f t="shared" si="123"/>
        <v>0.20250000000000001</v>
      </c>
      <c r="K123" s="58">
        <f t="shared" si="123"/>
        <v>0</v>
      </c>
      <c r="L123" s="58">
        <f t="shared" si="123"/>
        <v>0</v>
      </c>
      <c r="M123" s="58">
        <f t="shared" si="123"/>
        <v>16.852</v>
      </c>
      <c r="N123" s="58">
        <f t="shared" si="123"/>
        <v>0</v>
      </c>
      <c r="O123" s="58">
        <f t="shared" si="123"/>
        <v>1.0004</v>
      </c>
      <c r="P123" s="58">
        <f t="shared" si="123"/>
        <v>67.522800000000004</v>
      </c>
      <c r="R123" s="58">
        <f>X$44</f>
        <v>8.6999999999999994E-3</v>
      </c>
      <c r="S123" s="58">
        <f t="shared" si="96"/>
        <v>0.16700000000000001</v>
      </c>
      <c r="T123" s="58">
        <f t="shared" si="96"/>
        <v>0</v>
      </c>
      <c r="U123" s="58">
        <f t="shared" si="96"/>
        <v>0</v>
      </c>
      <c r="V123" s="58">
        <f t="shared" si="96"/>
        <v>19.308</v>
      </c>
      <c r="W123" s="58">
        <f t="shared" si="96"/>
        <v>0</v>
      </c>
      <c r="X123" s="58">
        <f t="shared" si="96"/>
        <v>1.0006999999999999</v>
      </c>
      <c r="Y123" s="58">
        <f t="shared" si="96"/>
        <v>67.561899999999994</v>
      </c>
      <c r="AA123" s="58">
        <f t="shared" si="97"/>
        <v>1.18E-2</v>
      </c>
      <c r="AB123" s="58">
        <f t="shared" si="98"/>
        <v>1.18E-2</v>
      </c>
      <c r="AC123" s="58">
        <f t="shared" si="51"/>
        <v>8.2487674818120926E-3</v>
      </c>
      <c r="AD123" s="58">
        <f t="shared" si="52"/>
        <v>6.7895591355576889E-3</v>
      </c>
      <c r="AE123" s="58">
        <f t="shared" si="53"/>
        <v>5.4221750690361782E-3</v>
      </c>
      <c r="AF123" s="58">
        <f t="shared" si="54"/>
        <v>3.79062864024676E-3</v>
      </c>
      <c r="AG123" s="58">
        <f t="shared" si="99"/>
        <v>8.6999999999999994E-3</v>
      </c>
      <c r="AH123" s="58">
        <f t="shared" si="100"/>
        <v>8.6999999999999994E-3</v>
      </c>
      <c r="AI123" s="58">
        <f t="shared" si="55"/>
        <v>6.1189221320890365E-3</v>
      </c>
      <c r="AJ123" s="58">
        <f t="shared" si="56"/>
        <v>5.0059637693291087E-3</v>
      </c>
      <c r="AK123" s="58">
        <f t="shared" si="57"/>
        <v>4.0766880462578224E-3</v>
      </c>
      <c r="AL123" s="58">
        <f t="shared" si="58"/>
        <v>2.9602016202291961E-3</v>
      </c>
      <c r="AM123" s="58">
        <f t="shared" si="101"/>
        <v>0</v>
      </c>
      <c r="AN123" s="58">
        <f t="shared" si="102"/>
        <v>0</v>
      </c>
      <c r="AO123" s="58">
        <f t="shared" si="59"/>
        <v>0</v>
      </c>
      <c r="AP123" s="58">
        <f t="shared" si="60"/>
        <v>0</v>
      </c>
      <c r="AQ123" s="58">
        <f t="shared" si="61"/>
        <v>0</v>
      </c>
      <c r="AR123" s="58">
        <f t="shared" si="62"/>
        <v>0</v>
      </c>
      <c r="AS123" s="58">
        <f t="shared" si="103"/>
        <v>0</v>
      </c>
      <c r="AT123" s="58">
        <f t="shared" si="104"/>
        <v>0</v>
      </c>
      <c r="AU123" s="58">
        <f t="shared" si="63"/>
        <v>0</v>
      </c>
      <c r="AV123" s="58">
        <f t="shared" si="64"/>
        <v>0</v>
      </c>
      <c r="AW123" s="58">
        <f t="shared" si="65"/>
        <v>0</v>
      </c>
      <c r="AX123" s="58">
        <f t="shared" si="66"/>
        <v>0</v>
      </c>
      <c r="AZ123" s="58">
        <v>72</v>
      </c>
      <c r="BA123" s="32">
        <f t="shared" si="105"/>
        <v>1.24E-2</v>
      </c>
      <c r="BB123" s="32">
        <f t="shared" si="106"/>
        <v>0</v>
      </c>
      <c r="BC123" s="58">
        <f>1+$B$55*(IF('Male Inactive'!$O70&gt;=0, ((('Male Inactive'!$O70)/7)/60), 0))^0.25</f>
        <v>1</v>
      </c>
      <c r="BD123" s="58">
        <f>1+$B$55*(IF('Male Barely'!$O70&gt;=0, ((('Male Barely'!$O70)/7)/60), 0))^0.25</f>
        <v>0.66013289162296296</v>
      </c>
      <c r="BE123" s="58">
        <f>1+$B$55*(IF('Male Somewhat'!$O70&gt;=0, ((('Male Somewhat'!$O70)/7)/60), 0))^0.25</f>
        <v>0.58342288532693476</v>
      </c>
      <c r="BF123" s="58">
        <f>1+$B$55*(IF('Male Active'!$O70&gt;=0, ((('Male Active'!$O70)/7)/60), 0))^0.25</f>
        <v>0.50597192384610368</v>
      </c>
      <c r="BG123" s="58">
        <f>1+$B$55*(IF('Male Highly'!$O70&gt;=0, ((('Male Highly'!$O70)/7)/60), 0))^0.25</f>
        <v>0.36344152104725302</v>
      </c>
      <c r="BH123" s="32">
        <f t="shared" si="107"/>
        <v>9.7000000000000003E-3</v>
      </c>
      <c r="BI123" s="32">
        <f t="shared" si="108"/>
        <v>0</v>
      </c>
      <c r="BJ123" s="58">
        <f>1+$B$55*(IF('Female Inactive'!$Q70&gt;=0, ((('Female Inactive'!$Q70)/7)/60), 0))^0.25</f>
        <v>0.8714668508704756</v>
      </c>
      <c r="BK123" s="58">
        <f>1+$B$55*(IF('Female Barely'!$Q70&gt;=0, ((('Female Barely'!$Q70)/7)/60), 0))^0.25</f>
        <v>0.69221856836453943</v>
      </c>
      <c r="BL123" s="58">
        <f>1+$B$55*(IF('Female Somewhat'!$Q70&gt;=0, ((('Female Somewhat'!$Q70)/7)/60), 0))^0.25</f>
        <v>0.6098001599024141</v>
      </c>
      <c r="BM123" s="58">
        <f>1+$B$55*(IF('Female Active'!$Q70&gt;=0, ((('Female Active'!$Q70)/7)/60), 0))^0.25</f>
        <v>0.54046512068577457</v>
      </c>
      <c r="BN123" s="58">
        <f>1+$B$55*(IF('Female Highly'!$Q70&gt;=0, ((('Female Highly'!$Q70)/7)/60), 0))^0.25</f>
        <v>0.42847190768397081</v>
      </c>
      <c r="BP123" s="136">
        <f t="shared" si="94"/>
        <v>72</v>
      </c>
      <c r="BQ123" s="136">
        <f t="shared" si="109"/>
        <v>1.24E-2</v>
      </c>
      <c r="BR123" s="136">
        <f t="shared" si="110"/>
        <v>0</v>
      </c>
      <c r="BS123" s="58">
        <f t="shared" si="111"/>
        <v>1</v>
      </c>
      <c r="BT123" s="58">
        <f t="shared" si="112"/>
        <v>0.66013289162296296</v>
      </c>
      <c r="BU123" s="58">
        <f t="shared" si="113"/>
        <v>0.58342288532693476</v>
      </c>
      <c r="BV123" s="58">
        <f t="shared" si="114"/>
        <v>0.50597192384610368</v>
      </c>
      <c r="BW123" s="58">
        <f t="shared" si="115"/>
        <v>0.36344152104725302</v>
      </c>
      <c r="BX123" s="136">
        <f t="shared" si="116"/>
        <v>9.7000000000000003E-3</v>
      </c>
      <c r="BY123" s="136">
        <f t="shared" si="117"/>
        <v>0</v>
      </c>
      <c r="BZ123" s="58">
        <f t="shared" si="118"/>
        <v>1</v>
      </c>
      <c r="CA123" s="58">
        <f t="shared" si="119"/>
        <v>0.79431428478674571</v>
      </c>
      <c r="CB123" s="58">
        <f t="shared" si="120"/>
        <v>0.69973993766177978</v>
      </c>
      <c r="CC123" s="58">
        <f t="shared" si="121"/>
        <v>0.62017863346830027</v>
      </c>
      <c r="CD123" s="58">
        <f t="shared" si="122"/>
        <v>0.49166747680188438</v>
      </c>
    </row>
    <row r="124" spans="1:82">
      <c r="A124" s="5"/>
      <c r="B124" s="5"/>
      <c r="C124" s="5">
        <v>4</v>
      </c>
      <c r="D124" s="5">
        <v>7887</v>
      </c>
      <c r="E124" s="113">
        <v>22800000</v>
      </c>
      <c r="F124" s="58"/>
      <c r="G124" s="58"/>
      <c r="H124" s="58">
        <v>68</v>
      </c>
      <c r="I124" s="58">
        <f t="shared" si="123"/>
        <v>1.18E-2</v>
      </c>
      <c r="J124" s="58">
        <f t="shared" si="123"/>
        <v>0.20250000000000001</v>
      </c>
      <c r="K124" s="58">
        <f t="shared" si="123"/>
        <v>0</v>
      </c>
      <c r="L124" s="58">
        <f t="shared" si="123"/>
        <v>0</v>
      </c>
      <c r="M124" s="58">
        <f t="shared" si="123"/>
        <v>16.852</v>
      </c>
      <c r="N124" s="58">
        <f t="shared" si="123"/>
        <v>0</v>
      </c>
      <c r="O124" s="58">
        <f t="shared" si="123"/>
        <v>1.0004</v>
      </c>
      <c r="P124" s="58">
        <f t="shared" si="123"/>
        <v>67.522800000000004</v>
      </c>
      <c r="R124" s="58">
        <f>X$44</f>
        <v>8.6999999999999994E-3</v>
      </c>
      <c r="S124" s="58">
        <f t="shared" si="96"/>
        <v>0.16700000000000001</v>
      </c>
      <c r="T124" s="58">
        <f t="shared" si="96"/>
        <v>0</v>
      </c>
      <c r="U124" s="58">
        <f t="shared" si="96"/>
        <v>0</v>
      </c>
      <c r="V124" s="58">
        <f t="shared" si="96"/>
        <v>19.308</v>
      </c>
      <c r="W124" s="58">
        <f t="shared" si="96"/>
        <v>0</v>
      </c>
      <c r="X124" s="58">
        <f t="shared" si="96"/>
        <v>1.0006999999999999</v>
      </c>
      <c r="Y124" s="58">
        <f t="shared" si="96"/>
        <v>67.561899999999994</v>
      </c>
      <c r="AA124" s="58">
        <f t="shared" si="97"/>
        <v>1.18E-2</v>
      </c>
      <c r="AB124" s="58">
        <f t="shared" si="98"/>
        <v>1.18E-2</v>
      </c>
      <c r="AC124" s="58">
        <f t="shared" si="51"/>
        <v>8.2487674818120926E-3</v>
      </c>
      <c r="AD124" s="58">
        <f t="shared" si="52"/>
        <v>6.7895591355576889E-3</v>
      </c>
      <c r="AE124" s="58">
        <f t="shared" si="53"/>
        <v>5.4221750690361782E-3</v>
      </c>
      <c r="AF124" s="58">
        <f t="shared" si="54"/>
        <v>3.79062864024676E-3</v>
      </c>
      <c r="AG124" s="58">
        <f t="shared" si="99"/>
        <v>8.6999999999999994E-3</v>
      </c>
      <c r="AH124" s="58">
        <f t="shared" si="100"/>
        <v>8.6999999999999994E-3</v>
      </c>
      <c r="AI124" s="58">
        <f t="shared" si="55"/>
        <v>6.1189221320890365E-3</v>
      </c>
      <c r="AJ124" s="58">
        <f t="shared" si="56"/>
        <v>5.0059637693291087E-3</v>
      </c>
      <c r="AK124" s="58">
        <f t="shared" si="57"/>
        <v>4.0766880462578224E-3</v>
      </c>
      <c r="AL124" s="58">
        <f t="shared" si="58"/>
        <v>2.9602016202291961E-3</v>
      </c>
      <c r="AM124" s="58">
        <f t="shared" si="101"/>
        <v>0</v>
      </c>
      <c r="AN124" s="58">
        <f t="shared" si="102"/>
        <v>0</v>
      </c>
      <c r="AO124" s="58">
        <f t="shared" si="59"/>
        <v>0</v>
      </c>
      <c r="AP124" s="58">
        <f t="shared" si="60"/>
        <v>0</v>
      </c>
      <c r="AQ124" s="58">
        <f t="shared" si="61"/>
        <v>0</v>
      </c>
      <c r="AR124" s="58">
        <f t="shared" si="62"/>
        <v>0</v>
      </c>
      <c r="AS124" s="58">
        <f t="shared" si="103"/>
        <v>0</v>
      </c>
      <c r="AT124" s="58">
        <f t="shared" si="104"/>
        <v>0</v>
      </c>
      <c r="AU124" s="58">
        <f t="shared" si="63"/>
        <v>0</v>
      </c>
      <c r="AV124" s="58">
        <f t="shared" si="64"/>
        <v>0</v>
      </c>
      <c r="AW124" s="58">
        <f t="shared" si="65"/>
        <v>0</v>
      </c>
      <c r="AX124" s="58">
        <f t="shared" si="66"/>
        <v>0</v>
      </c>
      <c r="AZ124" s="58">
        <v>73</v>
      </c>
      <c r="BA124" s="32">
        <f t="shared" si="105"/>
        <v>1.24E-2</v>
      </c>
      <c r="BB124" s="32">
        <f t="shared" si="106"/>
        <v>0</v>
      </c>
      <c r="BC124" s="58">
        <f>1+$B$55*(IF('Male Inactive'!$O71&gt;=0, ((('Male Inactive'!$O71)/7)/60), 0))^0.25</f>
        <v>1</v>
      </c>
      <c r="BD124" s="58">
        <f>1+$B$55*(IF('Male Barely'!$O71&gt;=0, ((('Male Barely'!$O71)/7)/60), 0))^0.25</f>
        <v>0.66354092935913156</v>
      </c>
      <c r="BE124" s="58">
        <f>1+$B$55*(IF('Male Somewhat'!$O71&gt;=0, ((('Male Somewhat'!$O71)/7)/60), 0))^0.25</f>
        <v>0.58760013723462767</v>
      </c>
      <c r="BF124" s="58">
        <f>1+$B$55*(IF('Male Active'!$O71&gt;=0, ((('Male Active'!$O71)/7)/60), 0))^0.25</f>
        <v>0.51092581989770824</v>
      </c>
      <c r="BG124" s="58">
        <f>1+$B$55*(IF('Male Highly'!$O71&gt;=0, ((('Male Highly'!$O71)/7)/60), 0))^0.25</f>
        <v>0.36982464922905522</v>
      </c>
      <c r="BH124" s="32">
        <f t="shared" si="107"/>
        <v>9.7000000000000003E-3</v>
      </c>
      <c r="BI124" s="32">
        <f t="shared" si="108"/>
        <v>0</v>
      </c>
      <c r="BJ124" s="58">
        <f>1+$B$55*(IF('Female Inactive'!$Q71&gt;=0, ((('Female Inactive'!$Q71)/7)/60), 0))^0.25</f>
        <v>0.87272819226276754</v>
      </c>
      <c r="BK124" s="58">
        <f>1+$B$55*(IF('Female Barely'!$Q71&gt;=0, ((('Female Barely'!$Q71)/7)/60), 0))^0.25</f>
        <v>0.69523893674522441</v>
      </c>
      <c r="BL124" s="58">
        <f>1+$B$55*(IF('Female Somewhat'!$Q71&gt;=0, ((('Female Somewhat'!$Q71)/7)/60), 0))^0.25</f>
        <v>0.61362932936503123</v>
      </c>
      <c r="BM124" s="58">
        <f>1+$B$55*(IF('Female Active'!$Q71&gt;=0, ((('Female Active'!$Q71)/7)/60), 0))^0.25</f>
        <v>0.54497469948631272</v>
      </c>
      <c r="BN124" s="58">
        <f>1+$B$55*(IF('Female Highly'!$Q71&gt;=0, ((('Female Highly'!$Q71)/7)/60), 0))^0.25</f>
        <v>0.43408051561568362</v>
      </c>
      <c r="BP124" s="136">
        <f t="shared" si="94"/>
        <v>73</v>
      </c>
      <c r="BQ124" s="136">
        <f t="shared" si="109"/>
        <v>1.24E-2</v>
      </c>
      <c r="BR124" s="136">
        <f t="shared" si="110"/>
        <v>0</v>
      </c>
      <c r="BS124" s="58">
        <f t="shared" si="111"/>
        <v>1</v>
      </c>
      <c r="BT124" s="58">
        <f t="shared" si="112"/>
        <v>0.66354092935913156</v>
      </c>
      <c r="BU124" s="58">
        <f t="shared" si="113"/>
        <v>0.58760013723462767</v>
      </c>
      <c r="BV124" s="58">
        <f t="shared" si="114"/>
        <v>0.51092581989770824</v>
      </c>
      <c r="BW124" s="58">
        <f t="shared" si="115"/>
        <v>0.36982464922905522</v>
      </c>
      <c r="BX124" s="136">
        <f t="shared" si="116"/>
        <v>9.7000000000000003E-3</v>
      </c>
      <c r="BY124" s="136">
        <f t="shared" si="117"/>
        <v>0</v>
      </c>
      <c r="BZ124" s="58">
        <f t="shared" si="118"/>
        <v>1</v>
      </c>
      <c r="CA124" s="58">
        <f t="shared" si="119"/>
        <v>0.79662710900016009</v>
      </c>
      <c r="CB124" s="58">
        <f t="shared" si="120"/>
        <v>0.70311619907000222</v>
      </c>
      <c r="CC124" s="58">
        <f t="shared" si="121"/>
        <v>0.62444951855322628</v>
      </c>
      <c r="CD124" s="58">
        <f t="shared" si="122"/>
        <v>0.49738340008269999</v>
      </c>
    </row>
    <row r="125" spans="1:82">
      <c r="A125" s="5"/>
      <c r="B125" s="5"/>
      <c r="C125" s="5"/>
      <c r="D125" s="5"/>
      <c r="E125" s="5"/>
      <c r="F125" s="58"/>
      <c r="G125" s="58"/>
      <c r="H125" s="58">
        <v>69</v>
      </c>
      <c r="I125" s="58">
        <f t="shared" si="123"/>
        <v>1.18E-2</v>
      </c>
      <c r="J125" s="58">
        <f t="shared" si="123"/>
        <v>0.20250000000000001</v>
      </c>
      <c r="K125" s="58">
        <f t="shared" si="123"/>
        <v>0</v>
      </c>
      <c r="L125" s="58">
        <f t="shared" si="123"/>
        <v>0</v>
      </c>
      <c r="M125" s="58">
        <f t="shared" si="123"/>
        <v>16.852</v>
      </c>
      <c r="N125" s="58">
        <f t="shared" si="123"/>
        <v>0</v>
      </c>
      <c r="O125" s="58">
        <f t="shared" si="123"/>
        <v>1.0004</v>
      </c>
      <c r="P125" s="58">
        <f t="shared" si="123"/>
        <v>67.522800000000004</v>
      </c>
      <c r="R125" s="58">
        <f>X$44</f>
        <v>8.6999999999999994E-3</v>
      </c>
      <c r="S125" s="58">
        <f t="shared" si="96"/>
        <v>0.16700000000000001</v>
      </c>
      <c r="T125" s="58">
        <f t="shared" si="96"/>
        <v>0</v>
      </c>
      <c r="U125" s="58">
        <f t="shared" si="96"/>
        <v>0</v>
      </c>
      <c r="V125" s="58">
        <f t="shared" si="96"/>
        <v>19.308</v>
      </c>
      <c r="W125" s="58">
        <f t="shared" si="96"/>
        <v>0</v>
      </c>
      <c r="X125" s="58">
        <f t="shared" si="96"/>
        <v>1.0006999999999999</v>
      </c>
      <c r="Y125" s="58">
        <f t="shared" si="96"/>
        <v>67.561899999999994</v>
      </c>
      <c r="AA125" s="58">
        <f t="shared" si="97"/>
        <v>1.18E-2</v>
      </c>
      <c r="AB125" s="58">
        <f t="shared" si="98"/>
        <v>1.18E-2</v>
      </c>
      <c r="AC125" s="58">
        <f t="shared" si="51"/>
        <v>8.2487674818120926E-3</v>
      </c>
      <c r="AD125" s="58">
        <f t="shared" si="52"/>
        <v>6.7895591355576889E-3</v>
      </c>
      <c r="AE125" s="58">
        <f t="shared" si="53"/>
        <v>5.4221750690361782E-3</v>
      </c>
      <c r="AF125" s="58">
        <f t="shared" si="54"/>
        <v>3.79062864024676E-3</v>
      </c>
      <c r="AG125" s="58">
        <f t="shared" si="99"/>
        <v>8.6999999999999994E-3</v>
      </c>
      <c r="AH125" s="58">
        <f t="shared" si="100"/>
        <v>8.6999999999999994E-3</v>
      </c>
      <c r="AI125" s="58">
        <f t="shared" si="55"/>
        <v>6.1189221320890365E-3</v>
      </c>
      <c r="AJ125" s="58">
        <f t="shared" si="56"/>
        <v>5.0059637693291087E-3</v>
      </c>
      <c r="AK125" s="58">
        <f t="shared" si="57"/>
        <v>4.0766880462578224E-3</v>
      </c>
      <c r="AL125" s="58">
        <f t="shared" si="58"/>
        <v>2.9602016202291961E-3</v>
      </c>
      <c r="AM125" s="58">
        <f t="shared" si="101"/>
        <v>0</v>
      </c>
      <c r="AN125" s="58">
        <f t="shared" si="102"/>
        <v>0</v>
      </c>
      <c r="AO125" s="58">
        <f t="shared" si="59"/>
        <v>0</v>
      </c>
      <c r="AP125" s="58">
        <f t="shared" si="60"/>
        <v>0</v>
      </c>
      <c r="AQ125" s="58">
        <f t="shared" si="61"/>
        <v>0</v>
      </c>
      <c r="AR125" s="58">
        <f t="shared" si="62"/>
        <v>0</v>
      </c>
      <c r="AS125" s="58">
        <f t="shared" si="103"/>
        <v>0</v>
      </c>
      <c r="AT125" s="58">
        <f t="shared" si="104"/>
        <v>0</v>
      </c>
      <c r="AU125" s="58">
        <f t="shared" si="63"/>
        <v>0</v>
      </c>
      <c r="AV125" s="58">
        <f t="shared" si="64"/>
        <v>0</v>
      </c>
      <c r="AW125" s="58">
        <f t="shared" si="65"/>
        <v>0</v>
      </c>
      <c r="AX125" s="58">
        <f t="shared" si="66"/>
        <v>0</v>
      </c>
      <c r="AZ125" s="58">
        <v>74</v>
      </c>
      <c r="BA125" s="32">
        <f t="shared" si="105"/>
        <v>1.24E-2</v>
      </c>
      <c r="BB125" s="32">
        <f t="shared" si="106"/>
        <v>0</v>
      </c>
      <c r="BC125" s="58">
        <f>1+$B$55*(IF('Male Inactive'!$O72&gt;=0, ((('Male Inactive'!$O72)/7)/60), 0))^0.25</f>
        <v>1</v>
      </c>
      <c r="BD125" s="58">
        <f>1+$B$55*(IF('Male Barely'!$O72&gt;=0, ((('Male Barely'!$O72)/7)/60), 0))^0.25</f>
        <v>0.66691479279327193</v>
      </c>
      <c r="BE125" s="58">
        <f>1+$B$55*(IF('Male Somewhat'!$O72&gt;=0, ((('Male Somewhat'!$O72)/7)/60), 0))^0.25</f>
        <v>0.59173550149922716</v>
      </c>
      <c r="BF125" s="58">
        <f>1+$B$55*(IF('Male Active'!$O72&gt;=0, ((('Male Active'!$O72)/7)/60), 0))^0.25</f>
        <v>0.51583004046066216</v>
      </c>
      <c r="BG125" s="58">
        <f>1+$B$55*(IF('Male Highly'!$O72&gt;=0, ((('Male Highly'!$O72)/7)/60), 0))^0.25</f>
        <v>0.37614377021162515</v>
      </c>
      <c r="BH125" s="32">
        <f t="shared" si="107"/>
        <v>9.7000000000000003E-3</v>
      </c>
      <c r="BI125" s="32">
        <f t="shared" si="108"/>
        <v>0</v>
      </c>
      <c r="BJ125" s="58">
        <f>1+$B$55*(IF('Female Inactive'!$Q72&gt;=0, ((('Female Inactive'!$Q72)/7)/60), 0))^0.25</f>
        <v>0.87397715566448908</v>
      </c>
      <c r="BK125" s="58">
        <f>1+$B$55*(IF('Female Barely'!$Q72&gt;=0, ((('Female Barely'!$Q72)/7)/60), 0))^0.25</f>
        <v>0.69822966517944951</v>
      </c>
      <c r="BL125" s="58">
        <f>1+$B$55*(IF('Female Somewhat'!$Q72&gt;=0, ((('Female Somewhat'!$Q72)/7)/60), 0))^0.25</f>
        <v>0.61742092182923192</v>
      </c>
      <c r="BM125" s="58">
        <f>1+$B$55*(IF('Female Active'!$Q72&gt;=0, ((('Female Active'!$Q72)/7)/60), 0))^0.25</f>
        <v>0.54944002419021176</v>
      </c>
      <c r="BN125" s="58">
        <f>1+$B$55*(IF('Female Highly'!$Q72&gt;=0, ((('Female Highly'!$Q72)/7)/60), 0))^0.25</f>
        <v>0.43963408428798878</v>
      </c>
      <c r="BP125" s="136">
        <f t="shared" si="94"/>
        <v>74</v>
      </c>
      <c r="BQ125" s="136">
        <f t="shared" si="109"/>
        <v>1.24E-2</v>
      </c>
      <c r="BR125" s="136">
        <f t="shared" si="110"/>
        <v>0</v>
      </c>
      <c r="BS125" s="58">
        <f t="shared" si="111"/>
        <v>1</v>
      </c>
      <c r="BT125" s="58">
        <f t="shared" si="112"/>
        <v>0.66691479279327193</v>
      </c>
      <c r="BU125" s="58">
        <f t="shared" si="113"/>
        <v>0.59173550149922716</v>
      </c>
      <c r="BV125" s="58">
        <f t="shared" si="114"/>
        <v>0.51583004046066216</v>
      </c>
      <c r="BW125" s="58">
        <f t="shared" si="115"/>
        <v>0.37614377021162515</v>
      </c>
      <c r="BX125" s="136">
        <f t="shared" si="116"/>
        <v>9.7000000000000003E-3</v>
      </c>
      <c r="BY125" s="136">
        <f t="shared" si="117"/>
        <v>0</v>
      </c>
      <c r="BZ125" s="58">
        <f t="shared" si="118"/>
        <v>1</v>
      </c>
      <c r="CA125" s="58">
        <f t="shared" si="119"/>
        <v>0.79891065876725587</v>
      </c>
      <c r="CB125" s="58">
        <f t="shared" si="120"/>
        <v>0.70644972563362229</v>
      </c>
      <c r="CC125" s="58">
        <f t="shared" si="121"/>
        <v>0.62866634514316322</v>
      </c>
      <c r="CD125" s="58">
        <f t="shared" si="122"/>
        <v>0.50302697437638733</v>
      </c>
    </row>
    <row r="126" spans="1:82">
      <c r="A126" s="5"/>
      <c r="B126" s="5"/>
      <c r="C126" s="5" t="s">
        <v>107</v>
      </c>
      <c r="D126" s="5">
        <v>1702.25</v>
      </c>
      <c r="E126" s="113">
        <v>13600000</v>
      </c>
      <c r="F126" s="58"/>
      <c r="G126" s="58"/>
      <c r="H126" s="58">
        <v>70</v>
      </c>
      <c r="I126" s="58">
        <f>J$45</f>
        <v>1.24E-2</v>
      </c>
      <c r="J126" s="58">
        <f t="shared" ref="J126:P126" si="124">K$45</f>
        <v>0.24970000000000001</v>
      </c>
      <c r="K126" s="58">
        <f t="shared" si="124"/>
        <v>0</v>
      </c>
      <c r="L126" s="58">
        <f t="shared" si="124"/>
        <v>0</v>
      </c>
      <c r="M126" s="58">
        <f t="shared" si="124"/>
        <v>13.3003</v>
      </c>
      <c r="N126" s="58">
        <f t="shared" si="124"/>
        <v>0</v>
      </c>
      <c r="O126" s="58">
        <f t="shared" si="124"/>
        <v>1.0003</v>
      </c>
      <c r="P126" s="58">
        <f t="shared" si="124"/>
        <v>72.469200000000001</v>
      </c>
      <c r="R126" s="58">
        <f>X$45</f>
        <v>9.7000000000000003E-3</v>
      </c>
      <c r="S126" s="58">
        <f t="shared" ref="S126:Y130" si="125">Y$45</f>
        <v>0.20480000000000001</v>
      </c>
      <c r="T126" s="58">
        <f t="shared" si="125"/>
        <v>0</v>
      </c>
      <c r="U126" s="58">
        <f t="shared" si="125"/>
        <v>0</v>
      </c>
      <c r="V126" s="58">
        <f t="shared" si="125"/>
        <v>15.4312</v>
      </c>
      <c r="W126" s="58">
        <f t="shared" si="125"/>
        <v>0</v>
      </c>
      <c r="X126" s="58">
        <f t="shared" si="125"/>
        <v>1.0004</v>
      </c>
      <c r="Y126" s="58">
        <f t="shared" si="125"/>
        <v>72.4923</v>
      </c>
      <c r="AA126" s="58">
        <f t="shared" si="97"/>
        <v>1.24E-2</v>
      </c>
      <c r="AB126" s="58">
        <f t="shared" si="98"/>
        <v>1.24E-2</v>
      </c>
      <c r="AC126" s="58">
        <f t="shared" si="51"/>
        <v>8.6681963368194868E-3</v>
      </c>
      <c r="AD126" s="58">
        <f t="shared" si="52"/>
        <v>7.134790956009775E-3</v>
      </c>
      <c r="AE126" s="58">
        <f t="shared" si="53"/>
        <v>5.6978788861058146E-3</v>
      </c>
      <c r="AF126" s="58">
        <f t="shared" si="54"/>
        <v>3.9833724694118494E-3</v>
      </c>
      <c r="AG126" s="58">
        <f t="shared" si="99"/>
        <v>9.7000000000000003E-3</v>
      </c>
      <c r="AH126" s="58">
        <f t="shared" si="100"/>
        <v>9.7000000000000003E-3</v>
      </c>
      <c r="AI126" s="58">
        <f t="shared" si="55"/>
        <v>6.8222465150877768E-3</v>
      </c>
      <c r="AJ126" s="58">
        <f t="shared" si="56"/>
        <v>5.5813619037347537E-3</v>
      </c>
      <c r="AK126" s="58">
        <f t="shared" si="57"/>
        <v>4.5452728791610204E-3</v>
      </c>
      <c r="AL126" s="58">
        <f t="shared" si="58"/>
        <v>3.300454680025656E-3</v>
      </c>
      <c r="AM126" s="58">
        <f t="shared" si="101"/>
        <v>0</v>
      </c>
      <c r="AN126" s="58">
        <f t="shared" si="102"/>
        <v>0</v>
      </c>
      <c r="AO126" s="58">
        <f t="shared" si="59"/>
        <v>0</v>
      </c>
      <c r="AP126" s="58">
        <f t="shared" si="60"/>
        <v>0</v>
      </c>
      <c r="AQ126" s="58">
        <f t="shared" si="61"/>
        <v>0</v>
      </c>
      <c r="AR126" s="58">
        <f t="shared" si="62"/>
        <v>0</v>
      </c>
      <c r="AS126" s="58">
        <f t="shared" si="103"/>
        <v>0</v>
      </c>
      <c r="AT126" s="58">
        <f t="shared" si="104"/>
        <v>0</v>
      </c>
      <c r="AU126" s="58">
        <f t="shared" si="63"/>
        <v>0</v>
      </c>
      <c r="AV126" s="58">
        <f t="shared" si="64"/>
        <v>0</v>
      </c>
      <c r="AW126" s="58">
        <f t="shared" si="65"/>
        <v>0</v>
      </c>
      <c r="AX126" s="58">
        <f t="shared" si="66"/>
        <v>0</v>
      </c>
      <c r="AZ126" s="58">
        <v>75</v>
      </c>
      <c r="BA126" s="32">
        <f t="shared" si="105"/>
        <v>1.17E-2</v>
      </c>
      <c r="BB126" s="32">
        <f t="shared" si="106"/>
        <v>0</v>
      </c>
      <c r="BC126" s="58">
        <f>1+$B$55*(IF('Male Inactive'!$O73&gt;=0, ((('Male Inactive'!$O73)/7)/60), 0))^0.25</f>
        <v>1</v>
      </c>
      <c r="BD126" s="58">
        <f>1+$B$55*(IF('Male Barely'!$O73&gt;=0, ((('Male Barely'!$O73)/7)/60), 0))^0.25</f>
        <v>0.67025482461023955</v>
      </c>
      <c r="BE126" s="58">
        <f>1+$B$55*(IF('Male Somewhat'!$O73&gt;=0, ((('Male Somewhat'!$O73)/7)/60), 0))^0.25</f>
        <v>0.59582939815157698</v>
      </c>
      <c r="BF126" s="58">
        <f>1+$B$55*(IF('Male Active'!$O73&gt;=0, ((('Male Active'!$O73)/7)/60), 0))^0.25</f>
        <v>0.52068508365889588</v>
      </c>
      <c r="BG126" s="58">
        <f>1+$B$55*(IF('Male Highly'!$O73&gt;=0, ((('Male Highly'!$O73)/7)/60), 0))^0.25</f>
        <v>0.38239952583097747</v>
      </c>
      <c r="BH126" s="32">
        <f t="shared" si="107"/>
        <v>9.4999999999999998E-3</v>
      </c>
      <c r="BI126" s="32">
        <f t="shared" si="108"/>
        <v>0</v>
      </c>
      <c r="BJ126" s="58">
        <f>1+$B$55*(IF('Female Inactive'!$Q73&gt;=0, ((('Female Inactive'!$Q73)/7)/60), 0))^0.25</f>
        <v>0.87521386254525302</v>
      </c>
      <c r="BK126" s="58">
        <f>1+$B$55*(IF('Female Barely'!$Q73&gt;=0, ((('Female Barely'!$Q73)/7)/60), 0))^0.25</f>
        <v>0.70119104453452463</v>
      </c>
      <c r="BL126" s="58">
        <f>1+$B$55*(IF('Female Somewhat'!$Q73&gt;=0, ((('Female Somewhat'!$Q73)/7)/60), 0))^0.25</f>
        <v>0.6211753060514329</v>
      </c>
      <c r="BM126" s="58">
        <f>1+$B$55*(IF('Female Active'!$Q73&gt;=0, ((('Female Active'!$Q73)/7)/60), 0))^0.25</f>
        <v>0.55386152907862196</v>
      </c>
      <c r="BN126" s="58">
        <f>1+$B$55*(IF('Female Highly'!$Q73&gt;=0, ((('Female Highly'!$Q73)/7)/60), 0))^0.25</f>
        <v>0.44513315382066543</v>
      </c>
      <c r="BP126" s="136">
        <f t="shared" si="94"/>
        <v>75</v>
      </c>
      <c r="BQ126" s="136">
        <f t="shared" si="109"/>
        <v>1.17E-2</v>
      </c>
      <c r="BR126" s="136">
        <f t="shared" si="110"/>
        <v>0</v>
      </c>
      <c r="BS126" s="58">
        <f t="shared" si="111"/>
        <v>1</v>
      </c>
      <c r="BT126" s="58">
        <f t="shared" si="112"/>
        <v>0.67025482461023955</v>
      </c>
      <c r="BU126" s="58">
        <f t="shared" si="113"/>
        <v>0.59582939815157698</v>
      </c>
      <c r="BV126" s="58">
        <f t="shared" si="114"/>
        <v>0.52068508365889588</v>
      </c>
      <c r="BW126" s="58">
        <f t="shared" si="115"/>
        <v>0.38239952583097747</v>
      </c>
      <c r="BX126" s="136">
        <f t="shared" si="116"/>
        <v>9.4999999999999998E-3</v>
      </c>
      <c r="BY126" s="136">
        <f t="shared" si="117"/>
        <v>0</v>
      </c>
      <c r="BZ126" s="58">
        <f t="shared" si="118"/>
        <v>1</v>
      </c>
      <c r="CA126" s="58">
        <f t="shared" si="119"/>
        <v>0.80116537744883976</v>
      </c>
      <c r="CB126" s="58">
        <f t="shared" si="120"/>
        <v>0.70974116457086511</v>
      </c>
      <c r="CC126" s="58">
        <f t="shared" si="121"/>
        <v>0.63282993195275683</v>
      </c>
      <c r="CD126" s="58">
        <f t="shared" si="122"/>
        <v>0.50859929540666959</v>
      </c>
    </row>
    <row r="127" spans="1:82">
      <c r="H127" s="58">
        <v>71</v>
      </c>
      <c r="I127" s="58">
        <f t="shared" ref="I127:P130" si="126">J$45</f>
        <v>1.24E-2</v>
      </c>
      <c r="J127" s="58">
        <f t="shared" si="126"/>
        <v>0.24970000000000001</v>
      </c>
      <c r="K127" s="58">
        <f t="shared" si="126"/>
        <v>0</v>
      </c>
      <c r="L127" s="58">
        <f t="shared" si="126"/>
        <v>0</v>
      </c>
      <c r="M127" s="58">
        <f t="shared" si="126"/>
        <v>13.3003</v>
      </c>
      <c r="N127" s="58">
        <f t="shared" si="126"/>
        <v>0</v>
      </c>
      <c r="O127" s="58">
        <f t="shared" si="126"/>
        <v>1.0003</v>
      </c>
      <c r="P127" s="58">
        <f t="shared" si="126"/>
        <v>72.469200000000001</v>
      </c>
      <c r="R127" s="58">
        <f>X$45</f>
        <v>9.7000000000000003E-3</v>
      </c>
      <c r="S127" s="58">
        <f t="shared" si="125"/>
        <v>0.20480000000000001</v>
      </c>
      <c r="T127" s="58">
        <f t="shared" si="125"/>
        <v>0</v>
      </c>
      <c r="U127" s="58">
        <f t="shared" si="125"/>
        <v>0</v>
      </c>
      <c r="V127" s="58">
        <f t="shared" si="125"/>
        <v>15.4312</v>
      </c>
      <c r="W127" s="58">
        <f t="shared" si="125"/>
        <v>0</v>
      </c>
      <c r="X127" s="58">
        <f t="shared" si="125"/>
        <v>1.0004</v>
      </c>
      <c r="Y127" s="58">
        <f t="shared" si="125"/>
        <v>72.4923</v>
      </c>
      <c r="AA127" s="58">
        <f t="shared" si="97"/>
        <v>1.24E-2</v>
      </c>
      <c r="AB127" s="58">
        <f t="shared" si="98"/>
        <v>1.24E-2</v>
      </c>
      <c r="AC127" s="58">
        <f t="shared" si="51"/>
        <v>8.6681963368194868E-3</v>
      </c>
      <c r="AD127" s="58">
        <f t="shared" si="52"/>
        <v>7.134790956009775E-3</v>
      </c>
      <c r="AE127" s="58">
        <f t="shared" si="53"/>
        <v>5.6978788861058146E-3</v>
      </c>
      <c r="AF127" s="58">
        <f t="shared" si="54"/>
        <v>3.9833724694118494E-3</v>
      </c>
      <c r="AG127" s="58">
        <f t="shared" si="99"/>
        <v>9.7000000000000003E-3</v>
      </c>
      <c r="AH127" s="58">
        <f t="shared" si="100"/>
        <v>9.7000000000000003E-3</v>
      </c>
      <c r="AI127" s="58">
        <f t="shared" si="55"/>
        <v>6.8222465150877768E-3</v>
      </c>
      <c r="AJ127" s="58">
        <f t="shared" si="56"/>
        <v>5.5813619037347537E-3</v>
      </c>
      <c r="AK127" s="58">
        <f t="shared" si="57"/>
        <v>4.5452728791610204E-3</v>
      </c>
      <c r="AL127" s="58">
        <f t="shared" si="58"/>
        <v>3.300454680025656E-3</v>
      </c>
      <c r="AM127" s="58">
        <f t="shared" si="101"/>
        <v>0</v>
      </c>
      <c r="AN127" s="58">
        <f t="shared" si="102"/>
        <v>0</v>
      </c>
      <c r="AO127" s="58">
        <f t="shared" si="59"/>
        <v>0</v>
      </c>
      <c r="AP127" s="58">
        <f t="shared" si="60"/>
        <v>0</v>
      </c>
      <c r="AQ127" s="58">
        <f t="shared" si="61"/>
        <v>0</v>
      </c>
      <c r="AR127" s="58">
        <f t="shared" si="62"/>
        <v>0</v>
      </c>
      <c r="AS127" s="58">
        <f t="shared" si="103"/>
        <v>0</v>
      </c>
      <c r="AT127" s="58">
        <f t="shared" si="104"/>
        <v>0</v>
      </c>
      <c r="AU127" s="58">
        <f t="shared" si="63"/>
        <v>0</v>
      </c>
      <c r="AV127" s="58">
        <f t="shared" si="64"/>
        <v>0</v>
      </c>
      <c r="AW127" s="58">
        <f t="shared" si="65"/>
        <v>0</v>
      </c>
      <c r="AX127" s="58">
        <f t="shared" si="66"/>
        <v>0</v>
      </c>
      <c r="AZ127" s="58">
        <v>76</v>
      </c>
      <c r="BA127" s="32">
        <f t="shared" si="105"/>
        <v>1.17E-2</v>
      </c>
      <c r="BB127" s="32">
        <f t="shared" si="106"/>
        <v>0</v>
      </c>
      <c r="BC127" s="58">
        <f>1+$B$55*(IF('Male Inactive'!$O74&gt;=0, ((('Male Inactive'!$O74)/7)/60), 0))^0.25</f>
        <v>1</v>
      </c>
      <c r="BD127" s="58">
        <f>1+$B$55*(IF('Male Barely'!$O74&gt;=0, ((('Male Barely'!$O74)/7)/60), 0))^0.25</f>
        <v>0.6735613640585969</v>
      </c>
      <c r="BE127" s="58">
        <f>1+$B$55*(IF('Male Somewhat'!$O74&gt;=0, ((('Male Somewhat'!$O74)/7)/60), 0))^0.25</f>
        <v>0.59988224301063697</v>
      </c>
      <c r="BF127" s="58">
        <f>1+$B$55*(IF('Male Active'!$O74&gt;=0, ((('Male Active'!$O74)/7)/60), 0))^0.25</f>
        <v>0.5254914426213726</v>
      </c>
      <c r="BG127" s="58">
        <f>1+$B$55*(IF('Male Highly'!$O74&gt;=0, ((('Male Highly'!$O74)/7)/60), 0))^0.25</f>
        <v>0.38859255148707794</v>
      </c>
      <c r="BH127" s="32">
        <f t="shared" si="107"/>
        <v>9.4999999999999998E-3</v>
      </c>
      <c r="BI127" s="32">
        <f t="shared" si="108"/>
        <v>0</v>
      </c>
      <c r="BJ127" s="58">
        <f>1+$B$55*(IF('Female Inactive'!$Q74&gt;=0, ((('Female Inactive'!$Q74)/7)/60), 0))^0.25</f>
        <v>0.8764384331826478</v>
      </c>
      <c r="BK127" s="58">
        <f>1+$B$55*(IF('Female Barely'!$Q74&gt;=0, ((('Female Barely'!$Q74)/7)/60), 0))^0.25</f>
        <v>0.70412336282337562</v>
      </c>
      <c r="BL127" s="58">
        <f>1+$B$55*(IF('Female Somewhat'!$Q74&gt;=0, ((('Female Somewhat'!$Q74)/7)/60), 0))^0.25</f>
        <v>0.62489284716931326</v>
      </c>
      <c r="BM127" s="58">
        <f>1+$B$55*(IF('Female Active'!$Q74&gt;=0, ((('Female Active'!$Q74)/7)/60), 0))^0.25</f>
        <v>0.55823964417093874</v>
      </c>
      <c r="BN127" s="58">
        <f>1+$B$55*(IF('Female Highly'!$Q74&gt;=0, ((('Female Highly'!$Q74)/7)/60), 0))^0.25</f>
        <v>0.45057825903310522</v>
      </c>
      <c r="BP127" s="136">
        <f t="shared" si="94"/>
        <v>76</v>
      </c>
      <c r="BQ127" s="136">
        <f t="shared" si="109"/>
        <v>1.17E-2</v>
      </c>
      <c r="BR127" s="136">
        <f t="shared" si="110"/>
        <v>0</v>
      </c>
      <c r="BS127" s="58">
        <f t="shared" si="111"/>
        <v>1</v>
      </c>
      <c r="BT127" s="58">
        <f t="shared" si="112"/>
        <v>0.6735613640585969</v>
      </c>
      <c r="BU127" s="58">
        <f t="shared" si="113"/>
        <v>0.59988224301063697</v>
      </c>
      <c r="BV127" s="58">
        <f t="shared" si="114"/>
        <v>0.5254914426213726</v>
      </c>
      <c r="BW127" s="58">
        <f t="shared" si="115"/>
        <v>0.38859255148707794</v>
      </c>
      <c r="BX127" s="136">
        <f t="shared" si="116"/>
        <v>9.4999999999999998E-3</v>
      </c>
      <c r="BY127" s="136">
        <f t="shared" si="117"/>
        <v>0</v>
      </c>
      <c r="BZ127" s="58">
        <f t="shared" si="118"/>
        <v>1</v>
      </c>
      <c r="CA127" s="58">
        <f t="shared" si="119"/>
        <v>0.80339170004955485</v>
      </c>
      <c r="CB127" s="58">
        <f t="shared" si="120"/>
        <v>0.71299115090162524</v>
      </c>
      <c r="CC127" s="58">
        <f t="shared" si="121"/>
        <v>0.63694108226607504</v>
      </c>
      <c r="CD127" s="58">
        <f t="shared" si="122"/>
        <v>0.514101438245812</v>
      </c>
    </row>
    <row r="128" spans="1:82">
      <c r="H128" s="58">
        <v>72</v>
      </c>
      <c r="I128" s="58">
        <f t="shared" si="126"/>
        <v>1.24E-2</v>
      </c>
      <c r="J128" s="58">
        <f t="shared" si="126"/>
        <v>0.24970000000000001</v>
      </c>
      <c r="K128" s="58">
        <f t="shared" si="126"/>
        <v>0</v>
      </c>
      <c r="L128" s="58">
        <f t="shared" si="126"/>
        <v>0</v>
      </c>
      <c r="M128" s="58">
        <f t="shared" si="126"/>
        <v>13.3003</v>
      </c>
      <c r="N128" s="58">
        <f t="shared" si="126"/>
        <v>0</v>
      </c>
      <c r="O128" s="58">
        <f t="shared" si="126"/>
        <v>1.0003</v>
      </c>
      <c r="P128" s="58">
        <f t="shared" si="126"/>
        <v>72.469200000000001</v>
      </c>
      <c r="R128" s="58">
        <f>X$45</f>
        <v>9.7000000000000003E-3</v>
      </c>
      <c r="S128" s="58">
        <f t="shared" si="125"/>
        <v>0.20480000000000001</v>
      </c>
      <c r="T128" s="58">
        <f t="shared" si="125"/>
        <v>0</v>
      </c>
      <c r="U128" s="58">
        <f t="shared" si="125"/>
        <v>0</v>
      </c>
      <c r="V128" s="58">
        <f t="shared" si="125"/>
        <v>15.4312</v>
      </c>
      <c r="W128" s="58">
        <f t="shared" si="125"/>
        <v>0</v>
      </c>
      <c r="X128" s="58">
        <f t="shared" si="125"/>
        <v>1.0004</v>
      </c>
      <c r="Y128" s="58">
        <f t="shared" si="125"/>
        <v>72.4923</v>
      </c>
      <c r="AA128" s="58">
        <f t="shared" si="97"/>
        <v>1.24E-2</v>
      </c>
      <c r="AB128" s="58">
        <f t="shared" si="98"/>
        <v>1.24E-2</v>
      </c>
      <c r="AC128" s="58">
        <f t="shared" si="51"/>
        <v>8.6681963368194868E-3</v>
      </c>
      <c r="AD128" s="58">
        <f t="shared" si="52"/>
        <v>7.134790956009775E-3</v>
      </c>
      <c r="AE128" s="58">
        <f t="shared" si="53"/>
        <v>5.6978788861058146E-3</v>
      </c>
      <c r="AF128" s="58">
        <f t="shared" si="54"/>
        <v>3.9833724694118494E-3</v>
      </c>
      <c r="AG128" s="58">
        <f t="shared" si="99"/>
        <v>9.7000000000000003E-3</v>
      </c>
      <c r="AH128" s="58">
        <f t="shared" si="100"/>
        <v>9.7000000000000003E-3</v>
      </c>
      <c r="AI128" s="58">
        <f t="shared" si="55"/>
        <v>6.8222465150877768E-3</v>
      </c>
      <c r="AJ128" s="58">
        <f t="shared" si="56"/>
        <v>5.5813619037347537E-3</v>
      </c>
      <c r="AK128" s="58">
        <f t="shared" si="57"/>
        <v>4.5452728791610204E-3</v>
      </c>
      <c r="AL128" s="58">
        <f t="shared" si="58"/>
        <v>3.300454680025656E-3</v>
      </c>
      <c r="AM128" s="58">
        <f t="shared" si="101"/>
        <v>0</v>
      </c>
      <c r="AN128" s="58">
        <f t="shared" si="102"/>
        <v>0</v>
      </c>
      <c r="AO128" s="58">
        <f t="shared" si="59"/>
        <v>0</v>
      </c>
      <c r="AP128" s="58">
        <f t="shared" si="60"/>
        <v>0</v>
      </c>
      <c r="AQ128" s="58">
        <f t="shared" si="61"/>
        <v>0</v>
      </c>
      <c r="AR128" s="58">
        <f t="shared" si="62"/>
        <v>0</v>
      </c>
      <c r="AS128" s="58">
        <f t="shared" si="103"/>
        <v>0</v>
      </c>
      <c r="AT128" s="58">
        <f t="shared" si="104"/>
        <v>0</v>
      </c>
      <c r="AU128" s="58">
        <f t="shared" si="63"/>
        <v>0</v>
      </c>
      <c r="AV128" s="58">
        <f t="shared" si="64"/>
        <v>0</v>
      </c>
      <c r="AW128" s="58">
        <f t="shared" si="65"/>
        <v>0</v>
      </c>
      <c r="AX128" s="58">
        <f t="shared" si="66"/>
        <v>0</v>
      </c>
      <c r="AZ128" s="58">
        <v>77</v>
      </c>
      <c r="BA128" s="32">
        <f t="shared" si="105"/>
        <v>1.17E-2</v>
      </c>
      <c r="BB128" s="32">
        <f t="shared" si="106"/>
        <v>0</v>
      </c>
      <c r="BC128" s="58">
        <f>1+$B$55*(IF('Male Inactive'!$O75&gt;=0, ((('Male Inactive'!$O75)/7)/60), 0))^0.25</f>
        <v>1</v>
      </c>
      <c r="BD128" s="58">
        <f>1+$B$55*(IF('Male Barely'!$O75&gt;=0, ((('Male Barely'!$O75)/7)/60), 0))^0.25</f>
        <v>0.67683474698507162</v>
      </c>
      <c r="BE128" s="58">
        <f>1+$B$55*(IF('Male Somewhat'!$O75&gt;=0, ((('Male Somewhat'!$O75)/7)/60), 0))^0.25</f>
        <v>0.60389444772571665</v>
      </c>
      <c r="BF128" s="58">
        <f>1+$B$55*(IF('Male Active'!$O75&gt;=0, ((('Male Active'!$O75)/7)/60), 0))^0.25</f>
        <v>0.53024960553217504</v>
      </c>
      <c r="BG128" s="58">
        <f>1+$B$55*(IF('Male Highly'!$O75&gt;=0, ((('Male Highly'!$O75)/7)/60), 0))^0.25</f>
        <v>0.39472347620838122</v>
      </c>
      <c r="BH128" s="32">
        <f t="shared" si="107"/>
        <v>9.4999999999999998E-3</v>
      </c>
      <c r="BI128" s="32">
        <f t="shared" si="108"/>
        <v>0</v>
      </c>
      <c r="BJ128" s="58">
        <f>1+$B$55*(IF('Female Inactive'!$Q75&gt;=0, ((('Female Inactive'!$Q75)/7)/60), 0))^0.25</f>
        <v>0.87765098667393526</v>
      </c>
      <c r="BK128" s="58">
        <f>1+$B$55*(IF('Female Barely'!$Q75&gt;=0, ((('Female Barely'!$Q75)/7)/60), 0))^0.25</f>
        <v>0.70702690523255562</v>
      </c>
      <c r="BL128" s="58">
        <f>1+$B$55*(IF('Female Somewhat'!$Q75&gt;=0, ((('Female Somewhat'!$Q75)/7)/60), 0))^0.25</f>
        <v>0.6285739067373266</v>
      </c>
      <c r="BM128" s="58">
        <f>1+$B$55*(IF('Female Active'!$Q75&gt;=0, ((('Female Active'!$Q75)/7)/60), 0))^0.25</f>
        <v>0.56257479526662468</v>
      </c>
      <c r="BN128" s="58">
        <f>1+$B$55*(IF('Female Highly'!$Q75&gt;=0, ((('Female Highly'!$Q75)/7)/60), 0))^0.25</f>
        <v>0.45596992949632797</v>
      </c>
      <c r="BP128" s="136">
        <f t="shared" si="94"/>
        <v>77</v>
      </c>
      <c r="BQ128" s="136">
        <f t="shared" si="109"/>
        <v>1.17E-2</v>
      </c>
      <c r="BR128" s="136">
        <f t="shared" si="110"/>
        <v>0</v>
      </c>
      <c r="BS128" s="58">
        <f t="shared" si="111"/>
        <v>1</v>
      </c>
      <c r="BT128" s="58">
        <f t="shared" si="112"/>
        <v>0.67683474698507162</v>
      </c>
      <c r="BU128" s="58">
        <f t="shared" si="113"/>
        <v>0.60389444772571665</v>
      </c>
      <c r="BV128" s="58">
        <f t="shared" si="114"/>
        <v>0.53024960553217504</v>
      </c>
      <c r="BW128" s="58">
        <f t="shared" si="115"/>
        <v>0.39472347620838122</v>
      </c>
      <c r="BX128" s="136">
        <f t="shared" si="116"/>
        <v>9.4999999999999998E-3</v>
      </c>
      <c r="BY128" s="136">
        <f t="shared" si="117"/>
        <v>0</v>
      </c>
      <c r="BZ128" s="58">
        <f t="shared" si="118"/>
        <v>1</v>
      </c>
      <c r="CA128" s="58">
        <f t="shared" si="119"/>
        <v>0.80559005341291789</v>
      </c>
      <c r="CB128" s="58">
        <f t="shared" si="120"/>
        <v>0.71620030773218313</v>
      </c>
      <c r="CC128" s="58">
        <f t="shared" si="121"/>
        <v>0.64100058429676487</v>
      </c>
      <c r="CD128" s="58">
        <f t="shared" si="122"/>
        <v>0.51953445779663876</v>
      </c>
    </row>
    <row r="129" spans="8:82">
      <c r="H129" s="58">
        <v>73</v>
      </c>
      <c r="I129" s="58">
        <f t="shared" si="126"/>
        <v>1.24E-2</v>
      </c>
      <c r="J129" s="58">
        <f t="shared" si="126"/>
        <v>0.24970000000000001</v>
      </c>
      <c r="K129" s="58">
        <f t="shared" si="126"/>
        <v>0</v>
      </c>
      <c r="L129" s="58">
        <f t="shared" si="126"/>
        <v>0</v>
      </c>
      <c r="M129" s="58">
        <f t="shared" si="126"/>
        <v>13.3003</v>
      </c>
      <c r="N129" s="58">
        <f t="shared" si="126"/>
        <v>0</v>
      </c>
      <c r="O129" s="58">
        <f t="shared" si="126"/>
        <v>1.0003</v>
      </c>
      <c r="P129" s="58">
        <f t="shared" si="126"/>
        <v>72.469200000000001</v>
      </c>
      <c r="R129" s="58">
        <f>X$45</f>
        <v>9.7000000000000003E-3</v>
      </c>
      <c r="S129" s="58">
        <f t="shared" si="125"/>
        <v>0.20480000000000001</v>
      </c>
      <c r="T129" s="58">
        <f t="shared" si="125"/>
        <v>0</v>
      </c>
      <c r="U129" s="58">
        <f t="shared" si="125"/>
        <v>0</v>
      </c>
      <c r="V129" s="58">
        <f t="shared" si="125"/>
        <v>15.4312</v>
      </c>
      <c r="W129" s="58">
        <f t="shared" si="125"/>
        <v>0</v>
      </c>
      <c r="X129" s="58">
        <f t="shared" si="125"/>
        <v>1.0004</v>
      </c>
      <c r="Y129" s="58">
        <f t="shared" si="125"/>
        <v>72.4923</v>
      </c>
      <c r="AA129" s="58">
        <f t="shared" si="97"/>
        <v>1.24E-2</v>
      </c>
      <c r="AB129" s="58">
        <f t="shared" si="98"/>
        <v>1.24E-2</v>
      </c>
      <c r="AC129" s="58">
        <f t="shared" si="51"/>
        <v>8.6681963368194868E-3</v>
      </c>
      <c r="AD129" s="58">
        <f t="shared" si="52"/>
        <v>7.134790956009775E-3</v>
      </c>
      <c r="AE129" s="58">
        <f t="shared" si="53"/>
        <v>5.6978788861058146E-3</v>
      </c>
      <c r="AF129" s="58">
        <f t="shared" si="54"/>
        <v>3.9833724694118494E-3</v>
      </c>
      <c r="AG129" s="58">
        <f t="shared" si="99"/>
        <v>9.7000000000000003E-3</v>
      </c>
      <c r="AH129" s="58">
        <f t="shared" si="100"/>
        <v>9.7000000000000003E-3</v>
      </c>
      <c r="AI129" s="58">
        <f t="shared" si="55"/>
        <v>6.8222465150877768E-3</v>
      </c>
      <c r="AJ129" s="58">
        <f t="shared" si="56"/>
        <v>5.5813619037347537E-3</v>
      </c>
      <c r="AK129" s="58">
        <f t="shared" si="57"/>
        <v>4.5452728791610204E-3</v>
      </c>
      <c r="AL129" s="58">
        <f t="shared" si="58"/>
        <v>3.300454680025656E-3</v>
      </c>
      <c r="AM129" s="58">
        <f t="shared" si="101"/>
        <v>0</v>
      </c>
      <c r="AN129" s="58">
        <f t="shared" si="102"/>
        <v>0</v>
      </c>
      <c r="AO129" s="58">
        <f t="shared" si="59"/>
        <v>0</v>
      </c>
      <c r="AP129" s="58">
        <f t="shared" si="60"/>
        <v>0</v>
      </c>
      <c r="AQ129" s="58">
        <f t="shared" si="61"/>
        <v>0</v>
      </c>
      <c r="AR129" s="58">
        <f t="shared" si="62"/>
        <v>0</v>
      </c>
      <c r="AS129" s="58">
        <f t="shared" si="103"/>
        <v>0</v>
      </c>
      <c r="AT129" s="58">
        <f t="shared" si="104"/>
        <v>0</v>
      </c>
      <c r="AU129" s="58">
        <f t="shared" si="63"/>
        <v>0</v>
      </c>
      <c r="AV129" s="58">
        <f t="shared" si="64"/>
        <v>0</v>
      </c>
      <c r="AW129" s="58">
        <f t="shared" si="65"/>
        <v>0</v>
      </c>
      <c r="AX129" s="58">
        <f t="shared" si="66"/>
        <v>0</v>
      </c>
      <c r="AZ129" s="58">
        <v>78</v>
      </c>
      <c r="BA129" s="32">
        <f t="shared" si="105"/>
        <v>1.17E-2</v>
      </c>
      <c r="BB129" s="32">
        <f t="shared" si="106"/>
        <v>0</v>
      </c>
      <c r="BC129" s="58">
        <f>1+$B$55*(IF('Male Inactive'!$O76&gt;=0, ((('Male Inactive'!$O76)/7)/60), 0))^0.25</f>
        <v>1</v>
      </c>
      <c r="BD129" s="58">
        <f>1+$B$55*(IF('Male Barely'!$O76&gt;=0, ((('Male Barely'!$O76)/7)/60), 0))^0.25</f>
        <v>0.68007530586866782</v>
      </c>
      <c r="BE129" s="58">
        <f>1+$B$55*(IF('Male Somewhat'!$O76&gt;=0, ((('Male Somewhat'!$O76)/7)/60), 0))^0.25</f>
        <v>0.60786641981828859</v>
      </c>
      <c r="BF129" s="58">
        <f>1+$B$55*(IF('Male Active'!$O76&gt;=0, ((('Male Active'!$O76)/7)/60), 0))^0.25</f>
        <v>0.5349600556800912</v>
      </c>
      <c r="BG129" s="58">
        <f>1+$B$55*(IF('Male Highly'!$O76&gt;=0, ((('Male Highly'!$O76)/7)/60), 0))^0.25</f>
        <v>0.40079292271572131</v>
      </c>
      <c r="BH129" s="32">
        <f t="shared" si="107"/>
        <v>9.4999999999999998E-3</v>
      </c>
      <c r="BI129" s="32">
        <f t="shared" si="108"/>
        <v>0</v>
      </c>
      <c r="BJ129" s="58">
        <f>1+$B$55*(IF('Female Inactive'!$Q76&gt;=0, ((('Female Inactive'!$Q76)/7)/60), 0))^0.25</f>
        <v>0.87885164094763346</v>
      </c>
      <c r="BK129" s="58">
        <f>1+$B$55*(IF('Female Barely'!$Q76&gt;=0, ((('Female Barely'!$Q76)/7)/60), 0))^0.25</f>
        <v>0.70990195414998047</v>
      </c>
      <c r="BL129" s="58">
        <f>1+$B$55*(IF('Female Somewhat'!$Q76&gt;=0, ((('Female Somewhat'!$Q76)/7)/60), 0))^0.25</f>
        <v>0.63221884276186446</v>
      </c>
      <c r="BM129" s="58">
        <f>1+$B$55*(IF('Female Active'!$Q76&gt;=0, ((('Female Active'!$Q76)/7)/60), 0))^0.25</f>
        <v>0.56686740398662105</v>
      </c>
      <c r="BN129" s="58">
        <f>1+$B$55*(IF('Female Highly'!$Q76&gt;=0, ((('Female Highly'!$Q76)/7)/60), 0))^0.25</f>
        <v>0.46130868958448457</v>
      </c>
      <c r="BP129" s="136">
        <f t="shared" si="94"/>
        <v>78</v>
      </c>
      <c r="BQ129" s="136">
        <f t="shared" si="109"/>
        <v>1.17E-2</v>
      </c>
      <c r="BR129" s="136">
        <f t="shared" si="110"/>
        <v>0</v>
      </c>
      <c r="BS129" s="58">
        <f t="shared" si="111"/>
        <v>1</v>
      </c>
      <c r="BT129" s="58">
        <f t="shared" si="112"/>
        <v>0.68007530586866782</v>
      </c>
      <c r="BU129" s="58">
        <f t="shared" si="113"/>
        <v>0.60786641981828859</v>
      </c>
      <c r="BV129" s="58">
        <f t="shared" si="114"/>
        <v>0.5349600556800912</v>
      </c>
      <c r="BW129" s="58">
        <f t="shared" si="115"/>
        <v>0.40079292271572131</v>
      </c>
      <c r="BX129" s="136">
        <f t="shared" si="116"/>
        <v>9.4999999999999998E-3</v>
      </c>
      <c r="BY129" s="136">
        <f t="shared" si="117"/>
        <v>0</v>
      </c>
      <c r="BZ129" s="58">
        <f t="shared" si="118"/>
        <v>1</v>
      </c>
      <c r="CA129" s="58">
        <f t="shared" si="119"/>
        <v>0.80776085641089468</v>
      </c>
      <c r="CB129" s="58">
        <f t="shared" si="120"/>
        <v>0.71936924653194723</v>
      </c>
      <c r="CC129" s="58">
        <f t="shared" si="121"/>
        <v>0.64500921153812574</v>
      </c>
      <c r="CD129" s="58">
        <f t="shared" si="122"/>
        <v>0.52489938926105018</v>
      </c>
    </row>
    <row r="130" spans="8:82">
      <c r="H130" s="58">
        <v>74</v>
      </c>
      <c r="I130" s="58">
        <f t="shared" si="126"/>
        <v>1.24E-2</v>
      </c>
      <c r="J130" s="58">
        <f t="shared" si="126"/>
        <v>0.24970000000000001</v>
      </c>
      <c r="K130" s="58">
        <f t="shared" si="126"/>
        <v>0</v>
      </c>
      <c r="L130" s="58">
        <f t="shared" si="126"/>
        <v>0</v>
      </c>
      <c r="M130" s="58">
        <f t="shared" si="126"/>
        <v>13.3003</v>
      </c>
      <c r="N130" s="58">
        <f t="shared" si="126"/>
        <v>0</v>
      </c>
      <c r="O130" s="58">
        <f t="shared" si="126"/>
        <v>1.0003</v>
      </c>
      <c r="P130" s="58">
        <f t="shared" si="126"/>
        <v>72.469200000000001</v>
      </c>
      <c r="R130" s="58">
        <f>X$45</f>
        <v>9.7000000000000003E-3</v>
      </c>
      <c r="S130" s="58">
        <f t="shared" si="125"/>
        <v>0.20480000000000001</v>
      </c>
      <c r="T130" s="58">
        <f t="shared" si="125"/>
        <v>0</v>
      </c>
      <c r="U130" s="58">
        <f t="shared" si="125"/>
        <v>0</v>
      </c>
      <c r="V130" s="58">
        <f t="shared" si="125"/>
        <v>15.4312</v>
      </c>
      <c r="W130" s="58">
        <f t="shared" si="125"/>
        <v>0</v>
      </c>
      <c r="X130" s="58">
        <f t="shared" si="125"/>
        <v>1.0004</v>
      </c>
      <c r="Y130" s="58">
        <f t="shared" si="125"/>
        <v>72.4923</v>
      </c>
      <c r="AA130" s="58">
        <f t="shared" si="97"/>
        <v>1.24E-2</v>
      </c>
      <c r="AB130" s="58">
        <f t="shared" si="98"/>
        <v>1.24E-2</v>
      </c>
      <c r="AC130" s="58">
        <f t="shared" si="51"/>
        <v>8.6681963368194868E-3</v>
      </c>
      <c r="AD130" s="58">
        <f t="shared" si="52"/>
        <v>7.134790956009775E-3</v>
      </c>
      <c r="AE130" s="58">
        <f t="shared" si="53"/>
        <v>5.6978788861058146E-3</v>
      </c>
      <c r="AF130" s="58">
        <f t="shared" si="54"/>
        <v>3.9833724694118494E-3</v>
      </c>
      <c r="AG130" s="58">
        <f t="shared" si="99"/>
        <v>9.7000000000000003E-3</v>
      </c>
      <c r="AH130" s="58">
        <f t="shared" si="100"/>
        <v>9.7000000000000003E-3</v>
      </c>
      <c r="AI130" s="58">
        <f t="shared" si="55"/>
        <v>6.8222465150877768E-3</v>
      </c>
      <c r="AJ130" s="58">
        <f t="shared" si="56"/>
        <v>5.5813619037347537E-3</v>
      </c>
      <c r="AK130" s="58">
        <f t="shared" si="57"/>
        <v>4.5452728791610204E-3</v>
      </c>
      <c r="AL130" s="58">
        <f t="shared" si="58"/>
        <v>3.300454680025656E-3</v>
      </c>
      <c r="AM130" s="58">
        <f t="shared" si="101"/>
        <v>0</v>
      </c>
      <c r="AN130" s="58">
        <f t="shared" si="102"/>
        <v>0</v>
      </c>
      <c r="AO130" s="58">
        <f t="shared" si="59"/>
        <v>0</v>
      </c>
      <c r="AP130" s="58">
        <f t="shared" si="60"/>
        <v>0</v>
      </c>
      <c r="AQ130" s="58">
        <f t="shared" si="61"/>
        <v>0</v>
      </c>
      <c r="AR130" s="58">
        <f t="shared" si="62"/>
        <v>0</v>
      </c>
      <c r="AS130" s="58">
        <f t="shared" si="103"/>
        <v>0</v>
      </c>
      <c r="AT130" s="58">
        <f t="shared" si="104"/>
        <v>0</v>
      </c>
      <c r="AU130" s="58">
        <f t="shared" si="63"/>
        <v>0</v>
      </c>
      <c r="AV130" s="58">
        <f t="shared" si="64"/>
        <v>0</v>
      </c>
      <c r="AW130" s="58">
        <f t="shared" si="65"/>
        <v>0</v>
      </c>
      <c r="AX130" s="58">
        <f t="shared" si="66"/>
        <v>0</v>
      </c>
      <c r="AZ130" s="58">
        <v>79</v>
      </c>
      <c r="BA130" s="32">
        <f t="shared" si="105"/>
        <v>1.17E-2</v>
      </c>
      <c r="BB130" s="32">
        <f t="shared" si="106"/>
        <v>0</v>
      </c>
      <c r="BC130" s="58">
        <f>1+$B$55*(IF('Male Inactive'!$O77&gt;=0, ((('Male Inactive'!$O77)/7)/60), 0))^0.25</f>
        <v>1</v>
      </c>
      <c r="BD130" s="58">
        <f>1+$B$55*(IF('Male Barely'!$O77&gt;=0, ((('Male Barely'!$O77)/7)/60), 0))^0.25</f>
        <v>0.68328336985443672</v>
      </c>
      <c r="BE130" s="58">
        <f>1+$B$55*(IF('Male Somewhat'!$O77&gt;=0, ((('Male Somewhat'!$O77)/7)/60), 0))^0.25</f>
        <v>0.61179856272337851</v>
      </c>
      <c r="BF130" s="58">
        <f>1+$B$55*(IF('Male Active'!$O77&gt;=0, ((('Male Active'!$O77)/7)/60), 0))^0.25</f>
        <v>0.53962327150770162</v>
      </c>
      <c r="BG130" s="58">
        <f>1+$B$55*(IF('Male Highly'!$O77&gt;=0, ((('Male Highly'!$O77)/7)/60), 0))^0.25</f>
        <v>0.40680150748556221</v>
      </c>
      <c r="BH130" s="32">
        <f t="shared" si="107"/>
        <v>9.4999999999999998E-3</v>
      </c>
      <c r="BI130" s="32">
        <f t="shared" si="108"/>
        <v>0</v>
      </c>
      <c r="BJ130" s="58">
        <f>1+$B$55*(IF('Female Inactive'!$Q77&gt;=0, ((('Female Inactive'!$Q77)/7)/60), 0))^0.25</f>
        <v>0.88004051277498596</v>
      </c>
      <c r="BK130" s="58">
        <f>1+$B$55*(IF('Female Barely'!$Q77&gt;=0, ((('Female Barely'!$Q77)/7)/60), 0))^0.25</f>
        <v>0.71274878919239359</v>
      </c>
      <c r="BL130" s="58">
        <f>1+$B$55*(IF('Female Somewhat'!$Q77&gt;=0, ((('Female Somewhat'!$Q77)/7)/60), 0))^0.25</f>
        <v>0.63582800973607467</v>
      </c>
      <c r="BM130" s="58">
        <f>1+$B$55*(IF('Female Active'!$Q77&gt;=0, ((('Female Active'!$Q77)/7)/60), 0))^0.25</f>
        <v>0.57111788781435324</v>
      </c>
      <c r="BN130" s="58">
        <f>1+$B$55*(IF('Female Highly'!$Q77&gt;=0, ((('Female Highly'!$Q77)/7)/60), 0))^0.25</f>
        <v>0.46659505852585681</v>
      </c>
      <c r="BP130" s="136">
        <f t="shared" si="94"/>
        <v>79</v>
      </c>
      <c r="BQ130" s="136">
        <f t="shared" si="109"/>
        <v>1.17E-2</v>
      </c>
      <c r="BR130" s="136">
        <f t="shared" si="110"/>
        <v>0</v>
      </c>
      <c r="BS130" s="58">
        <f t="shared" si="111"/>
        <v>1</v>
      </c>
      <c r="BT130" s="58">
        <f t="shared" si="112"/>
        <v>0.68328336985443672</v>
      </c>
      <c r="BU130" s="58">
        <f t="shared" si="113"/>
        <v>0.61179856272337851</v>
      </c>
      <c r="BV130" s="58">
        <f t="shared" si="114"/>
        <v>0.53962327150770162</v>
      </c>
      <c r="BW130" s="58">
        <f t="shared" si="115"/>
        <v>0.40680150748556221</v>
      </c>
      <c r="BX130" s="136">
        <f t="shared" si="116"/>
        <v>9.4999999999999998E-3</v>
      </c>
      <c r="BY130" s="136">
        <f t="shared" si="117"/>
        <v>0</v>
      </c>
      <c r="BZ130" s="58">
        <f t="shared" si="118"/>
        <v>1</v>
      </c>
      <c r="CA130" s="58">
        <f t="shared" si="119"/>
        <v>0.8099045201281927</v>
      </c>
      <c r="CB130" s="58">
        <f t="shared" si="120"/>
        <v>0.72249856740248386</v>
      </c>
      <c r="CC130" s="58">
        <f t="shared" si="121"/>
        <v>0.64896772310342499</v>
      </c>
      <c r="CD130" s="58">
        <f t="shared" si="122"/>
        <v>0.53019724859548445</v>
      </c>
    </row>
    <row r="131" spans="8:82">
      <c r="H131" s="58">
        <v>75</v>
      </c>
      <c r="I131" s="58">
        <f>J$46</f>
        <v>1.17E-2</v>
      </c>
      <c r="J131" s="58">
        <f t="shared" ref="J131:P131" si="127">K$46</f>
        <v>0.29380000000000001</v>
      </c>
      <c r="K131" s="58">
        <f t="shared" si="127"/>
        <v>0</v>
      </c>
      <c r="L131" s="58">
        <f t="shared" si="127"/>
        <v>0</v>
      </c>
      <c r="M131" s="58">
        <f t="shared" si="127"/>
        <v>10.1645</v>
      </c>
      <c r="N131" s="58">
        <f t="shared" si="127"/>
        <v>0</v>
      </c>
      <c r="O131" s="58">
        <f t="shared" si="127"/>
        <v>1.0002</v>
      </c>
      <c r="P131" s="58">
        <f t="shared" si="127"/>
        <v>77.439099999999996</v>
      </c>
      <c r="R131" s="58">
        <f>X$46</f>
        <v>9.4999999999999998E-3</v>
      </c>
      <c r="S131" s="58">
        <f t="shared" ref="S131:Y135" si="128">Y$46</f>
        <v>0.2424</v>
      </c>
      <c r="T131" s="58">
        <f t="shared" si="128"/>
        <v>0</v>
      </c>
      <c r="U131" s="58">
        <f t="shared" si="128"/>
        <v>0</v>
      </c>
      <c r="V131" s="58">
        <f t="shared" si="128"/>
        <v>11.906499999999999</v>
      </c>
      <c r="W131" s="58">
        <f t="shared" si="128"/>
        <v>0</v>
      </c>
      <c r="X131" s="58">
        <f t="shared" si="128"/>
        <v>1.0002</v>
      </c>
      <c r="Y131" s="58">
        <f t="shared" si="128"/>
        <v>77.4542</v>
      </c>
      <c r="AA131" s="58">
        <f t="shared" si="97"/>
        <v>1.17E-2</v>
      </c>
      <c r="AB131" s="58">
        <f t="shared" si="98"/>
        <v>1.17E-2</v>
      </c>
      <c r="AC131" s="58">
        <f t="shared" si="51"/>
        <v>8.1788626726441924E-3</v>
      </c>
      <c r="AD131" s="58">
        <f t="shared" si="52"/>
        <v>6.7320204988156754E-3</v>
      </c>
      <c r="AE131" s="58">
        <f t="shared" si="53"/>
        <v>5.3762244328579055E-3</v>
      </c>
      <c r="AF131" s="58">
        <f t="shared" si="54"/>
        <v>3.7585046687192451E-3</v>
      </c>
      <c r="AG131" s="58">
        <f t="shared" si="99"/>
        <v>9.4999999999999998E-3</v>
      </c>
      <c r="AH131" s="58">
        <f t="shared" si="100"/>
        <v>9.4999999999999998E-3</v>
      </c>
      <c r="AI131" s="58">
        <f t="shared" si="55"/>
        <v>6.6815816384880287E-3</v>
      </c>
      <c r="AJ131" s="58">
        <f t="shared" si="56"/>
        <v>5.4662822768536245E-3</v>
      </c>
      <c r="AK131" s="58">
        <f t="shared" si="57"/>
        <v>4.4515559125803805E-3</v>
      </c>
      <c r="AL131" s="58">
        <f t="shared" si="58"/>
        <v>3.2324040680663641E-3</v>
      </c>
      <c r="AM131" s="58">
        <f t="shared" si="101"/>
        <v>0</v>
      </c>
      <c r="AN131" s="58">
        <f t="shared" si="102"/>
        <v>0</v>
      </c>
      <c r="AO131" s="58">
        <f t="shared" si="59"/>
        <v>0</v>
      </c>
      <c r="AP131" s="58">
        <f t="shared" si="60"/>
        <v>0</v>
      </c>
      <c r="AQ131" s="58">
        <f t="shared" si="61"/>
        <v>0</v>
      </c>
      <c r="AR131" s="58">
        <f t="shared" si="62"/>
        <v>0</v>
      </c>
      <c r="AS131" s="58">
        <f t="shared" si="103"/>
        <v>0</v>
      </c>
      <c r="AT131" s="58">
        <f t="shared" si="104"/>
        <v>0</v>
      </c>
      <c r="AU131" s="58">
        <f t="shared" si="63"/>
        <v>0</v>
      </c>
      <c r="AV131" s="58">
        <f t="shared" si="64"/>
        <v>0</v>
      </c>
      <c r="AW131" s="58">
        <f t="shared" si="65"/>
        <v>0</v>
      </c>
      <c r="AX131" s="58">
        <f t="shared" si="66"/>
        <v>0</v>
      </c>
      <c r="AZ131" s="58">
        <v>80</v>
      </c>
      <c r="BA131" s="32">
        <f t="shared" si="105"/>
        <v>1.04E-2</v>
      </c>
      <c r="BB131" s="32">
        <f t="shared" si="106"/>
        <v>0</v>
      </c>
      <c r="BC131" s="58">
        <f>1+$B$55*(IF('Male Inactive'!$O78&gt;=0, ((('Male Inactive'!$O78)/7)/60), 0))^0.25</f>
        <v>1</v>
      </c>
      <c r="BD131" s="58">
        <f>1+$B$55*(IF('Male Barely'!$O78&gt;=0, ((('Male Barely'!$O78)/7)/60), 0))^0.25</f>
        <v>0.68645926478690789</v>
      </c>
      <c r="BE131" s="58">
        <f>1+$B$55*(IF('Male Somewhat'!$O78&gt;=0, ((('Male Somewhat'!$O78)/7)/60), 0))^0.25</f>
        <v>0.61569127583054373</v>
      </c>
      <c r="BF131" s="58">
        <f>1+$B$55*(IF('Male Active'!$O78&gt;=0, ((('Male Active'!$O78)/7)/60), 0))^0.25</f>
        <v>0.54423972665997566</v>
      </c>
      <c r="BG131" s="58">
        <f>1+$B$55*(IF('Male Highly'!$O78&gt;=0, ((('Male Highly'!$O78)/7)/60), 0))^0.25</f>
        <v>0.41274984081261312</v>
      </c>
      <c r="BH131" s="32">
        <f t="shared" si="107"/>
        <v>8.6E-3</v>
      </c>
      <c r="BI131" s="32">
        <f t="shared" si="108"/>
        <v>0</v>
      </c>
      <c r="BJ131" s="58">
        <f>1+$B$55*(IF('Female Inactive'!$Q78&gt;=0, ((('Female Inactive'!$Q78)/7)/60), 0))^0.25</f>
        <v>0.88121771778131908</v>
      </c>
      <c r="BK131" s="58">
        <f>1+$B$55*(IF('Female Barely'!$Q78&gt;=0, ((('Female Barely'!$Q78)/7)/60), 0))^0.25</f>
        <v>0.71556768723255981</v>
      </c>
      <c r="BL131" s="58">
        <f>1+$B$55*(IF('Female Somewhat'!$Q78&gt;=0, ((('Female Somewhat'!$Q78)/7)/60), 0))^0.25</f>
        <v>0.63940175867433746</v>
      </c>
      <c r="BM131" s="58">
        <f>1+$B$55*(IF('Female Active'!$Q78&gt;=0, ((('Female Active'!$Q78)/7)/60), 0))^0.25</f>
        <v>0.57532666013633393</v>
      </c>
      <c r="BN131" s="58">
        <f>1+$B$55*(IF('Female Highly'!$Q78&gt;=0, ((('Female Highly'!$Q78)/7)/60), 0))^0.25</f>
        <v>0.47182955045335484</v>
      </c>
      <c r="BP131" s="136">
        <f t="shared" si="94"/>
        <v>80</v>
      </c>
      <c r="BQ131" s="136">
        <f t="shared" si="109"/>
        <v>1.04E-2</v>
      </c>
      <c r="BR131" s="136">
        <f t="shared" si="110"/>
        <v>0</v>
      </c>
      <c r="BS131" s="58">
        <f t="shared" si="111"/>
        <v>1</v>
      </c>
      <c r="BT131" s="58">
        <f t="shared" si="112"/>
        <v>0.68645926478690789</v>
      </c>
      <c r="BU131" s="58">
        <f t="shared" si="113"/>
        <v>0.61569127583054373</v>
      </c>
      <c r="BV131" s="58">
        <f t="shared" si="114"/>
        <v>0.54423972665997566</v>
      </c>
      <c r="BW131" s="58">
        <f t="shared" si="115"/>
        <v>0.41274984081261312</v>
      </c>
      <c r="BX131" s="136">
        <f t="shared" si="116"/>
        <v>8.6E-3</v>
      </c>
      <c r="BY131" s="136">
        <f t="shared" si="117"/>
        <v>0</v>
      </c>
      <c r="BZ131" s="58">
        <f t="shared" si="118"/>
        <v>1</v>
      </c>
      <c r="CA131" s="58">
        <f t="shared" si="119"/>
        <v>0.81202144804144005</v>
      </c>
      <c r="CB131" s="58">
        <f t="shared" si="120"/>
        <v>0.72558885933908324</v>
      </c>
      <c r="CC131" s="58">
        <f t="shared" si="121"/>
        <v>0.65287686405677292</v>
      </c>
      <c r="CD131" s="58">
        <f t="shared" si="122"/>
        <v>0.53542903295374156</v>
      </c>
    </row>
    <row r="132" spans="8:82">
      <c r="H132" s="58">
        <v>76</v>
      </c>
      <c r="I132" s="58">
        <f t="shared" ref="I132:P135" si="129">J$46</f>
        <v>1.17E-2</v>
      </c>
      <c r="J132" s="58">
        <f t="shared" si="129"/>
        <v>0.29380000000000001</v>
      </c>
      <c r="K132" s="58">
        <f t="shared" si="129"/>
        <v>0</v>
      </c>
      <c r="L132" s="58">
        <f t="shared" si="129"/>
        <v>0</v>
      </c>
      <c r="M132" s="58">
        <f t="shared" si="129"/>
        <v>10.1645</v>
      </c>
      <c r="N132" s="58">
        <f t="shared" si="129"/>
        <v>0</v>
      </c>
      <c r="O132" s="58">
        <f t="shared" si="129"/>
        <v>1.0002</v>
      </c>
      <c r="P132" s="58">
        <f t="shared" si="129"/>
        <v>77.439099999999996</v>
      </c>
      <c r="R132" s="58">
        <f>X$46</f>
        <v>9.4999999999999998E-3</v>
      </c>
      <c r="S132" s="58">
        <f t="shared" si="128"/>
        <v>0.2424</v>
      </c>
      <c r="T132" s="58">
        <f t="shared" si="128"/>
        <v>0</v>
      </c>
      <c r="U132" s="58">
        <f t="shared" si="128"/>
        <v>0</v>
      </c>
      <c r="V132" s="58">
        <f t="shared" si="128"/>
        <v>11.906499999999999</v>
      </c>
      <c r="W132" s="58">
        <f t="shared" si="128"/>
        <v>0</v>
      </c>
      <c r="X132" s="58">
        <f t="shared" si="128"/>
        <v>1.0002</v>
      </c>
      <c r="Y132" s="58">
        <f t="shared" si="128"/>
        <v>77.4542</v>
      </c>
      <c r="AA132" s="58">
        <f t="shared" si="97"/>
        <v>1.17E-2</v>
      </c>
      <c r="AB132" s="58">
        <f t="shared" si="98"/>
        <v>1.17E-2</v>
      </c>
      <c r="AC132" s="58">
        <f t="shared" si="51"/>
        <v>8.1788626726441924E-3</v>
      </c>
      <c r="AD132" s="58">
        <f t="shared" si="52"/>
        <v>6.7320204988156754E-3</v>
      </c>
      <c r="AE132" s="58">
        <f t="shared" si="53"/>
        <v>5.3762244328579055E-3</v>
      </c>
      <c r="AF132" s="58">
        <f t="shared" si="54"/>
        <v>3.7585046687192451E-3</v>
      </c>
      <c r="AG132" s="58">
        <f t="shared" si="99"/>
        <v>9.4999999999999998E-3</v>
      </c>
      <c r="AH132" s="58">
        <f t="shared" si="100"/>
        <v>9.4999999999999998E-3</v>
      </c>
      <c r="AI132" s="58">
        <f t="shared" si="55"/>
        <v>6.6815816384880287E-3</v>
      </c>
      <c r="AJ132" s="58">
        <f t="shared" si="56"/>
        <v>5.4662822768536245E-3</v>
      </c>
      <c r="AK132" s="58">
        <f t="shared" si="57"/>
        <v>4.4515559125803805E-3</v>
      </c>
      <c r="AL132" s="58">
        <f t="shared" si="58"/>
        <v>3.2324040680663641E-3</v>
      </c>
      <c r="AM132" s="58">
        <f t="shared" si="101"/>
        <v>0</v>
      </c>
      <c r="AN132" s="58">
        <f t="shared" si="102"/>
        <v>0</v>
      </c>
      <c r="AO132" s="58">
        <f t="shared" si="59"/>
        <v>0</v>
      </c>
      <c r="AP132" s="58">
        <f t="shared" si="60"/>
        <v>0</v>
      </c>
      <c r="AQ132" s="58">
        <f t="shared" si="61"/>
        <v>0</v>
      </c>
      <c r="AR132" s="58">
        <f t="shared" si="62"/>
        <v>0</v>
      </c>
      <c r="AS132" s="58">
        <f t="shared" si="103"/>
        <v>0</v>
      </c>
      <c r="AT132" s="58">
        <f t="shared" si="104"/>
        <v>0</v>
      </c>
      <c r="AU132" s="58">
        <f t="shared" si="63"/>
        <v>0</v>
      </c>
      <c r="AV132" s="58">
        <f t="shared" si="64"/>
        <v>0</v>
      </c>
      <c r="AW132" s="58">
        <f t="shared" si="65"/>
        <v>0</v>
      </c>
      <c r="AX132" s="58">
        <f t="shared" si="66"/>
        <v>0</v>
      </c>
      <c r="AZ132" s="58">
        <v>81</v>
      </c>
      <c r="BA132" s="32">
        <f t="shared" si="105"/>
        <v>1.04E-2</v>
      </c>
      <c r="BB132" s="32">
        <f t="shared" si="106"/>
        <v>0</v>
      </c>
      <c r="BC132" s="58">
        <f>1+$B$55*(IF('Male Inactive'!$O79&gt;=0, ((('Male Inactive'!$O79)/7)/60), 0))^0.25</f>
        <v>1</v>
      </c>
      <c r="BD132" s="58">
        <f>1+$B$55*(IF('Male Barely'!$O79&gt;=0, ((('Male Barely'!$O79)/7)/60), 0))^0.25</f>
        <v>0.68960331324318513</v>
      </c>
      <c r="BE132" s="58">
        <f>1+$B$55*(IF('Male Somewhat'!$O79&gt;=0, ((('Male Somewhat'!$O79)/7)/60), 0))^0.25</f>
        <v>0.61954495452443881</v>
      </c>
      <c r="BF132" s="58">
        <f>1+$B$55*(IF('Male Active'!$O79&gt;=0, ((('Male Active'!$O79)/7)/60), 0))^0.25</f>
        <v>0.54880989003237879</v>
      </c>
      <c r="BG132" s="58">
        <f>1+$B$55*(IF('Male Highly'!$O79&gt;=0, ((('Male Highly'!$O79)/7)/60), 0))^0.25</f>
        <v>0.41863852687181657</v>
      </c>
      <c r="BH132" s="32">
        <f t="shared" si="107"/>
        <v>8.6E-3</v>
      </c>
      <c r="BI132" s="32">
        <f t="shared" si="108"/>
        <v>0</v>
      </c>
      <c r="BJ132" s="58">
        <f>1+$B$55*(IF('Female Inactive'!$Q79&gt;=0, ((('Female Inactive'!$Q79)/7)/60), 0))^0.25</f>
        <v>0.88238337045728632</v>
      </c>
      <c r="BK132" s="58">
        <f>1+$B$55*(IF('Female Barely'!$Q79&gt;=0, ((('Female Barely'!$Q79)/7)/60), 0))^0.25</f>
        <v>0.71835892242619359</v>
      </c>
      <c r="BL132" s="58">
        <f>1+$B$55*(IF('Female Somewhat'!$Q79&gt;=0, ((('Female Somewhat'!$Q79)/7)/60), 0))^0.25</f>
        <v>0.64294043714640536</v>
      </c>
      <c r="BM132" s="58">
        <f>1+$B$55*(IF('Female Active'!$Q79&gt;=0, ((('Female Active'!$Q79)/7)/60), 0))^0.25</f>
        <v>0.57949413028236707</v>
      </c>
      <c r="BN132" s="58">
        <f>1+$B$55*(IF('Female Highly'!$Q79&gt;=0, ((('Female Highly'!$Q79)/7)/60), 0))^0.25</f>
        <v>0.47701267445452045</v>
      </c>
      <c r="BP132" s="136">
        <f t="shared" si="94"/>
        <v>81</v>
      </c>
      <c r="BQ132" s="136">
        <f t="shared" si="109"/>
        <v>1.04E-2</v>
      </c>
      <c r="BR132" s="136">
        <f t="shared" si="110"/>
        <v>0</v>
      </c>
      <c r="BS132" s="58">
        <f t="shared" si="111"/>
        <v>1</v>
      </c>
      <c r="BT132" s="58">
        <f t="shared" si="112"/>
        <v>0.68960331324318513</v>
      </c>
      <c r="BU132" s="58">
        <f t="shared" si="113"/>
        <v>0.61954495452443881</v>
      </c>
      <c r="BV132" s="58">
        <f t="shared" si="114"/>
        <v>0.54880989003237879</v>
      </c>
      <c r="BW132" s="58">
        <f t="shared" si="115"/>
        <v>0.41863852687181657</v>
      </c>
      <c r="BX132" s="136">
        <f t="shared" si="116"/>
        <v>8.6E-3</v>
      </c>
      <c r="BY132" s="136">
        <f t="shared" si="117"/>
        <v>0</v>
      </c>
      <c r="BZ132" s="58">
        <f t="shared" si="118"/>
        <v>1</v>
      </c>
      <c r="CA132" s="58">
        <f t="shared" si="119"/>
        <v>0.81411203619341932</v>
      </c>
      <c r="CB132" s="58">
        <f t="shared" si="120"/>
        <v>0.72864070048510543</v>
      </c>
      <c r="CC132" s="58">
        <f t="shared" si="121"/>
        <v>0.65673736573486197</v>
      </c>
      <c r="CD132" s="58">
        <f t="shared" si="122"/>
        <v>0.54059572111758336</v>
      </c>
    </row>
    <row r="133" spans="8:82">
      <c r="H133" s="58">
        <v>77</v>
      </c>
      <c r="I133" s="58">
        <f t="shared" si="129"/>
        <v>1.17E-2</v>
      </c>
      <c r="J133" s="58">
        <f t="shared" si="129"/>
        <v>0.29380000000000001</v>
      </c>
      <c r="K133" s="58">
        <f t="shared" si="129"/>
        <v>0</v>
      </c>
      <c r="L133" s="58">
        <f t="shared" si="129"/>
        <v>0</v>
      </c>
      <c r="M133" s="58">
        <f t="shared" si="129"/>
        <v>10.1645</v>
      </c>
      <c r="N133" s="58">
        <f t="shared" si="129"/>
        <v>0</v>
      </c>
      <c r="O133" s="58">
        <f t="shared" si="129"/>
        <v>1.0002</v>
      </c>
      <c r="P133" s="58">
        <f t="shared" si="129"/>
        <v>77.439099999999996</v>
      </c>
      <c r="R133" s="58">
        <f>X$46</f>
        <v>9.4999999999999998E-3</v>
      </c>
      <c r="S133" s="58">
        <f t="shared" si="128"/>
        <v>0.2424</v>
      </c>
      <c r="T133" s="58">
        <f t="shared" si="128"/>
        <v>0</v>
      </c>
      <c r="U133" s="58">
        <f t="shared" si="128"/>
        <v>0</v>
      </c>
      <c r="V133" s="58">
        <f t="shared" si="128"/>
        <v>11.906499999999999</v>
      </c>
      <c r="W133" s="58">
        <f t="shared" si="128"/>
        <v>0</v>
      </c>
      <c r="X133" s="58">
        <f t="shared" si="128"/>
        <v>1.0002</v>
      </c>
      <c r="Y133" s="58">
        <f t="shared" si="128"/>
        <v>77.4542</v>
      </c>
      <c r="AA133" s="58">
        <f t="shared" si="97"/>
        <v>1.17E-2</v>
      </c>
      <c r="AB133" s="58">
        <f t="shared" si="98"/>
        <v>1.17E-2</v>
      </c>
      <c r="AC133" s="58">
        <f t="shared" si="51"/>
        <v>8.1788626726441924E-3</v>
      </c>
      <c r="AD133" s="58">
        <f t="shared" si="52"/>
        <v>6.7320204988156754E-3</v>
      </c>
      <c r="AE133" s="58">
        <f t="shared" si="53"/>
        <v>5.3762244328579055E-3</v>
      </c>
      <c r="AF133" s="58">
        <f t="shared" si="54"/>
        <v>3.7585046687192451E-3</v>
      </c>
      <c r="AG133" s="58">
        <f t="shared" si="99"/>
        <v>9.4999999999999998E-3</v>
      </c>
      <c r="AH133" s="58">
        <f t="shared" si="100"/>
        <v>9.4999999999999998E-3</v>
      </c>
      <c r="AI133" s="58">
        <f t="shared" si="55"/>
        <v>6.6815816384880287E-3</v>
      </c>
      <c r="AJ133" s="58">
        <f t="shared" si="56"/>
        <v>5.4662822768536245E-3</v>
      </c>
      <c r="AK133" s="58">
        <f t="shared" si="57"/>
        <v>4.4515559125803805E-3</v>
      </c>
      <c r="AL133" s="58">
        <f t="shared" si="58"/>
        <v>3.2324040680663641E-3</v>
      </c>
      <c r="AM133" s="58">
        <f t="shared" si="101"/>
        <v>0</v>
      </c>
      <c r="AN133" s="58">
        <f t="shared" si="102"/>
        <v>0</v>
      </c>
      <c r="AO133" s="58">
        <f t="shared" si="59"/>
        <v>0</v>
      </c>
      <c r="AP133" s="58">
        <f t="shared" si="60"/>
        <v>0</v>
      </c>
      <c r="AQ133" s="58">
        <f t="shared" si="61"/>
        <v>0</v>
      </c>
      <c r="AR133" s="58">
        <f t="shared" si="62"/>
        <v>0</v>
      </c>
      <c r="AS133" s="58">
        <f t="shared" si="103"/>
        <v>0</v>
      </c>
      <c r="AT133" s="58">
        <f t="shared" si="104"/>
        <v>0</v>
      </c>
      <c r="AU133" s="58">
        <f t="shared" si="63"/>
        <v>0</v>
      </c>
      <c r="AV133" s="58">
        <f t="shared" si="64"/>
        <v>0</v>
      </c>
      <c r="AW133" s="58">
        <f t="shared" si="65"/>
        <v>0</v>
      </c>
      <c r="AX133" s="58">
        <f t="shared" si="66"/>
        <v>0</v>
      </c>
      <c r="AZ133" s="58">
        <v>82</v>
      </c>
      <c r="BA133" s="32">
        <f t="shared" si="105"/>
        <v>1.04E-2</v>
      </c>
      <c r="BB133" s="32">
        <f t="shared" si="106"/>
        <v>0</v>
      </c>
      <c r="BC133" s="58">
        <f>1+$B$55*(IF('Male Inactive'!$O80&gt;=0, ((('Male Inactive'!$O80)/7)/60), 0))^0.25</f>
        <v>1</v>
      </c>
      <c r="BD133" s="58">
        <f>1+$B$55*(IF('Male Barely'!$O80&gt;=0, ((('Male Barely'!$O80)/7)/60), 0))^0.25</f>
        <v>0.69271583456571162</v>
      </c>
      <c r="BE133" s="58">
        <f>1+$B$55*(IF('Male Somewhat'!$O80&gt;=0, ((('Male Somewhat'!$O80)/7)/60), 0))^0.25</f>
        <v>0.62335999022497524</v>
      </c>
      <c r="BF133" s="58">
        <f>1+$B$55*(IF('Male Active'!$O80&gt;=0, ((('Male Active'!$O80)/7)/60), 0))^0.25</f>
        <v>0.55333422581849989</v>
      </c>
      <c r="BG133" s="58">
        <f>1+$B$55*(IF('Male Highly'!$O80&gt;=0, ((('Male Highly'!$O80)/7)/60), 0))^0.25</f>
        <v>0.42446816377971486</v>
      </c>
      <c r="BH133" s="32">
        <f t="shared" si="107"/>
        <v>8.6E-3</v>
      </c>
      <c r="BI133" s="32">
        <f t="shared" si="108"/>
        <v>0</v>
      </c>
      <c r="BJ133" s="58">
        <f>1+$B$55*(IF('Female Inactive'!$Q80&gt;=0, ((('Female Inactive'!$Q80)/7)/60), 0))^0.25</f>
        <v>0.88353758417000405</v>
      </c>
      <c r="BK133" s="58">
        <f>1+$B$55*(IF('Female Barely'!$Q80&gt;=0, ((('Female Barely'!$Q80)/7)/60), 0))^0.25</f>
        <v>0.72112276623862182</v>
      </c>
      <c r="BL133" s="58">
        <f>1+$B$55*(IF('Female Somewhat'!$Q80&gt;=0, ((('Female Somewhat'!$Q80)/7)/60), 0))^0.25</f>
        <v>0.64644438931120507</v>
      </c>
      <c r="BM133" s="58">
        <f>1+$B$55*(IF('Female Active'!$Q80&gt;=0, ((('Female Active'!$Q80)/7)/60), 0))^0.25</f>
        <v>0.58362070356535789</v>
      </c>
      <c r="BN133" s="58">
        <f>1+$B$55*(IF('Female Highly'!$Q80&gt;=0, ((('Female Highly'!$Q80)/7)/60), 0))^0.25</f>
        <v>0.48214493462103858</v>
      </c>
      <c r="BP133" s="136">
        <f t="shared" si="94"/>
        <v>82</v>
      </c>
      <c r="BQ133" s="136">
        <f t="shared" si="109"/>
        <v>1.04E-2</v>
      </c>
      <c r="BR133" s="136">
        <f t="shared" si="110"/>
        <v>0</v>
      </c>
      <c r="BS133" s="58">
        <f t="shared" si="111"/>
        <v>1</v>
      </c>
      <c r="BT133" s="58">
        <f t="shared" si="112"/>
        <v>0.69271583456571162</v>
      </c>
      <c r="BU133" s="58">
        <f t="shared" si="113"/>
        <v>0.62335999022497524</v>
      </c>
      <c r="BV133" s="58">
        <f t="shared" si="114"/>
        <v>0.55333422581849989</v>
      </c>
      <c r="BW133" s="58">
        <f t="shared" si="115"/>
        <v>0.42446816377971486</v>
      </c>
      <c r="BX133" s="136">
        <f t="shared" si="116"/>
        <v>8.6E-3</v>
      </c>
      <c r="BY133" s="136">
        <f t="shared" si="117"/>
        <v>0</v>
      </c>
      <c r="BZ133" s="58">
        <f t="shared" si="118"/>
        <v>1</v>
      </c>
      <c r="CA133" s="58">
        <f t="shared" si="119"/>
        <v>0.8161766733625091</v>
      </c>
      <c r="CB133" s="58">
        <f t="shared" si="120"/>
        <v>0.73165465837933252</v>
      </c>
      <c r="CC133" s="58">
        <f t="shared" si="121"/>
        <v>0.66054994605986306</v>
      </c>
      <c r="CD133" s="58">
        <f t="shared" si="122"/>
        <v>0.54569827391549608</v>
      </c>
    </row>
    <row r="134" spans="8:82">
      <c r="H134" s="58">
        <v>78</v>
      </c>
      <c r="I134" s="58">
        <f t="shared" si="129"/>
        <v>1.17E-2</v>
      </c>
      <c r="J134" s="58">
        <f t="shared" si="129"/>
        <v>0.29380000000000001</v>
      </c>
      <c r="K134" s="58">
        <f t="shared" si="129"/>
        <v>0</v>
      </c>
      <c r="L134" s="58">
        <f t="shared" si="129"/>
        <v>0</v>
      </c>
      <c r="M134" s="58">
        <f t="shared" si="129"/>
        <v>10.1645</v>
      </c>
      <c r="N134" s="58">
        <f t="shared" si="129"/>
        <v>0</v>
      </c>
      <c r="O134" s="58">
        <f t="shared" si="129"/>
        <v>1.0002</v>
      </c>
      <c r="P134" s="58">
        <f t="shared" si="129"/>
        <v>77.439099999999996</v>
      </c>
      <c r="R134" s="58">
        <f>X$46</f>
        <v>9.4999999999999998E-3</v>
      </c>
      <c r="S134" s="58">
        <f t="shared" si="128"/>
        <v>0.2424</v>
      </c>
      <c r="T134" s="58">
        <f t="shared" si="128"/>
        <v>0</v>
      </c>
      <c r="U134" s="58">
        <f t="shared" si="128"/>
        <v>0</v>
      </c>
      <c r="V134" s="58">
        <f t="shared" si="128"/>
        <v>11.906499999999999</v>
      </c>
      <c r="W134" s="58">
        <f t="shared" si="128"/>
        <v>0</v>
      </c>
      <c r="X134" s="58">
        <f t="shared" si="128"/>
        <v>1.0002</v>
      </c>
      <c r="Y134" s="58">
        <f t="shared" si="128"/>
        <v>77.4542</v>
      </c>
      <c r="AA134" s="58">
        <f t="shared" si="97"/>
        <v>1.17E-2</v>
      </c>
      <c r="AB134" s="58">
        <f t="shared" si="98"/>
        <v>1.17E-2</v>
      </c>
      <c r="AC134" s="58">
        <f t="shared" si="51"/>
        <v>8.1788626726441924E-3</v>
      </c>
      <c r="AD134" s="58">
        <f t="shared" si="52"/>
        <v>6.7320204988156754E-3</v>
      </c>
      <c r="AE134" s="58">
        <f t="shared" si="53"/>
        <v>5.3762244328579055E-3</v>
      </c>
      <c r="AF134" s="58">
        <f t="shared" si="54"/>
        <v>3.7585046687192451E-3</v>
      </c>
      <c r="AG134" s="58">
        <f t="shared" si="99"/>
        <v>9.4999999999999998E-3</v>
      </c>
      <c r="AH134" s="58">
        <f t="shared" si="100"/>
        <v>9.4999999999999998E-3</v>
      </c>
      <c r="AI134" s="58">
        <f t="shared" si="55"/>
        <v>6.6815816384880287E-3</v>
      </c>
      <c r="AJ134" s="58">
        <f t="shared" si="56"/>
        <v>5.4662822768536245E-3</v>
      </c>
      <c r="AK134" s="58">
        <f t="shared" si="57"/>
        <v>4.4515559125803805E-3</v>
      </c>
      <c r="AL134" s="58">
        <f t="shared" si="58"/>
        <v>3.2324040680663641E-3</v>
      </c>
      <c r="AM134" s="58">
        <f t="shared" si="101"/>
        <v>0</v>
      </c>
      <c r="AN134" s="58">
        <f t="shared" si="102"/>
        <v>0</v>
      </c>
      <c r="AO134" s="58">
        <f t="shared" si="59"/>
        <v>0</v>
      </c>
      <c r="AP134" s="58">
        <f t="shared" si="60"/>
        <v>0</v>
      </c>
      <c r="AQ134" s="58">
        <f t="shared" si="61"/>
        <v>0</v>
      </c>
      <c r="AR134" s="58">
        <f t="shared" si="62"/>
        <v>0</v>
      </c>
      <c r="AS134" s="58">
        <f t="shared" si="103"/>
        <v>0</v>
      </c>
      <c r="AT134" s="58">
        <f t="shared" si="104"/>
        <v>0</v>
      </c>
      <c r="AU134" s="58">
        <f t="shared" si="63"/>
        <v>0</v>
      </c>
      <c r="AV134" s="58">
        <f t="shared" si="64"/>
        <v>0</v>
      </c>
      <c r="AW134" s="58">
        <f t="shared" si="65"/>
        <v>0</v>
      </c>
      <c r="AX134" s="58">
        <f t="shared" si="66"/>
        <v>0</v>
      </c>
      <c r="AZ134" s="58">
        <v>83</v>
      </c>
      <c r="BA134" s="32">
        <f t="shared" si="105"/>
        <v>1.04E-2</v>
      </c>
      <c r="BB134" s="32">
        <f t="shared" si="106"/>
        <v>0</v>
      </c>
      <c r="BC134" s="58">
        <f>1+$B$55*(IF('Male Inactive'!$O81&gt;=0, ((('Male Inactive'!$O81)/7)/60), 0))^0.25</f>
        <v>1</v>
      </c>
      <c r="BD134" s="58">
        <f>1+$B$55*(IF('Male Barely'!$O81&gt;=0, ((('Male Barely'!$O81)/7)/60), 0))^0.25</f>
        <v>0.69579714489470468</v>
      </c>
      <c r="BE134" s="58">
        <f>1+$B$55*(IF('Male Somewhat'!$O81&gt;=0, ((('Male Somewhat'!$O81)/7)/60), 0))^0.25</f>
        <v>0.62713677042707761</v>
      </c>
      <c r="BF134" s="58">
        <f>1+$B$55*(IF('Male Active'!$O81&gt;=0, ((('Male Active'!$O81)/7)/60), 0))^0.25</f>
        <v>0.55781319355719861</v>
      </c>
      <c r="BG134" s="58">
        <f>1+$B$55*(IF('Male Highly'!$O81&gt;=0, ((('Male Highly'!$O81)/7)/60), 0))^0.25</f>
        <v>0.43023934365520089</v>
      </c>
      <c r="BH134" s="32">
        <f t="shared" si="107"/>
        <v>8.6E-3</v>
      </c>
      <c r="BI134" s="32">
        <f t="shared" si="108"/>
        <v>0</v>
      </c>
      <c r="BJ134" s="58">
        <f>1+$B$55*(IF('Female Inactive'!$Q81&gt;=0, ((('Female Inactive'!$Q81)/7)/60), 0))^0.25</f>
        <v>0.88468047117407689</v>
      </c>
      <c r="BK134" s="58">
        <f>1+$B$55*(IF('Female Barely'!$Q81&gt;=0, ((('Female Barely'!$Q81)/7)/60), 0))^0.25</f>
        <v>0.72385948747118589</v>
      </c>
      <c r="BL134" s="58">
        <f>1+$B$55*(IF('Female Somewhat'!$Q81&gt;=0, ((('Female Somewhat'!$Q81)/7)/60), 0))^0.25</f>
        <v>0.64991395595030954</v>
      </c>
      <c r="BM134" s="58">
        <f>1+$B$55*(IF('Female Active'!$Q81&gt;=0, ((('Female Active'!$Q81)/7)/60), 0))^0.25</f>
        <v>0.58770678132073262</v>
      </c>
      <c r="BN134" s="58">
        <f>1+$B$55*(IF('Female Highly'!$Q81&gt;=0, ((('Female Highly'!$Q81)/7)/60), 0))^0.25</f>
        <v>0.48722683009776346</v>
      </c>
      <c r="BP134" s="136">
        <f t="shared" si="94"/>
        <v>83</v>
      </c>
      <c r="BQ134" s="136">
        <f t="shared" si="109"/>
        <v>1.04E-2</v>
      </c>
      <c r="BR134" s="136">
        <f t="shared" si="110"/>
        <v>0</v>
      </c>
      <c r="BS134" s="58">
        <f t="shared" si="111"/>
        <v>1</v>
      </c>
      <c r="BT134" s="58">
        <f t="shared" si="112"/>
        <v>0.69579714489470468</v>
      </c>
      <c r="BU134" s="58">
        <f t="shared" si="113"/>
        <v>0.62713677042707761</v>
      </c>
      <c r="BV134" s="58">
        <f t="shared" si="114"/>
        <v>0.55781319355719861</v>
      </c>
      <c r="BW134" s="58">
        <f t="shared" si="115"/>
        <v>0.43023934365520089</v>
      </c>
      <c r="BX134" s="136">
        <f t="shared" si="116"/>
        <v>8.6E-3</v>
      </c>
      <c r="BY134" s="136">
        <f t="shared" si="117"/>
        <v>0</v>
      </c>
      <c r="BZ134" s="58">
        <f t="shared" si="118"/>
        <v>1</v>
      </c>
      <c r="CA134" s="58">
        <f t="shared" si="119"/>
        <v>0.81821574122749396</v>
      </c>
      <c r="CB134" s="58">
        <f t="shared" si="120"/>
        <v>0.73463129019655637</v>
      </c>
      <c r="CC134" s="58">
        <f t="shared" si="121"/>
        <v>0.66431530984376241</v>
      </c>
      <c r="CD134" s="58">
        <f t="shared" si="122"/>
        <v>0.55073763462999825</v>
      </c>
    </row>
    <row r="135" spans="8:82">
      <c r="H135" s="58">
        <v>79</v>
      </c>
      <c r="I135" s="58">
        <f t="shared" si="129"/>
        <v>1.17E-2</v>
      </c>
      <c r="J135" s="58">
        <f t="shared" si="129"/>
        <v>0.29380000000000001</v>
      </c>
      <c r="K135" s="58">
        <f t="shared" si="129"/>
        <v>0</v>
      </c>
      <c r="L135" s="58">
        <f t="shared" si="129"/>
        <v>0</v>
      </c>
      <c r="M135" s="58">
        <f t="shared" si="129"/>
        <v>10.1645</v>
      </c>
      <c r="N135" s="58">
        <f t="shared" si="129"/>
        <v>0</v>
      </c>
      <c r="O135" s="58">
        <f t="shared" si="129"/>
        <v>1.0002</v>
      </c>
      <c r="P135" s="58">
        <f t="shared" si="129"/>
        <v>77.439099999999996</v>
      </c>
      <c r="R135" s="58">
        <f>X$46</f>
        <v>9.4999999999999998E-3</v>
      </c>
      <c r="S135" s="58">
        <f t="shared" si="128"/>
        <v>0.2424</v>
      </c>
      <c r="T135" s="58">
        <f t="shared" si="128"/>
        <v>0</v>
      </c>
      <c r="U135" s="58">
        <f t="shared" si="128"/>
        <v>0</v>
      </c>
      <c r="V135" s="58">
        <f t="shared" si="128"/>
        <v>11.906499999999999</v>
      </c>
      <c r="W135" s="58">
        <f t="shared" si="128"/>
        <v>0</v>
      </c>
      <c r="X135" s="58">
        <f t="shared" si="128"/>
        <v>1.0002</v>
      </c>
      <c r="Y135" s="58">
        <f t="shared" si="128"/>
        <v>77.4542</v>
      </c>
      <c r="AA135" s="58">
        <f t="shared" si="97"/>
        <v>1.17E-2</v>
      </c>
      <c r="AB135" s="58">
        <f t="shared" si="98"/>
        <v>1.17E-2</v>
      </c>
      <c r="AC135" s="58">
        <f t="shared" si="51"/>
        <v>8.1788626726441924E-3</v>
      </c>
      <c r="AD135" s="58">
        <f t="shared" si="52"/>
        <v>6.7320204988156754E-3</v>
      </c>
      <c r="AE135" s="58">
        <f t="shared" si="53"/>
        <v>5.3762244328579055E-3</v>
      </c>
      <c r="AF135" s="58">
        <f t="shared" si="54"/>
        <v>3.7585046687192451E-3</v>
      </c>
      <c r="AG135" s="58">
        <f t="shared" si="99"/>
        <v>9.4999999999999998E-3</v>
      </c>
      <c r="AH135" s="58">
        <f t="shared" si="100"/>
        <v>9.4999999999999998E-3</v>
      </c>
      <c r="AI135" s="58">
        <f t="shared" si="55"/>
        <v>6.6815816384880287E-3</v>
      </c>
      <c r="AJ135" s="58">
        <f t="shared" si="56"/>
        <v>5.4662822768536245E-3</v>
      </c>
      <c r="AK135" s="58">
        <f t="shared" si="57"/>
        <v>4.4515559125803805E-3</v>
      </c>
      <c r="AL135" s="58">
        <f t="shared" si="58"/>
        <v>3.2324040680663641E-3</v>
      </c>
      <c r="AM135" s="58">
        <f t="shared" si="101"/>
        <v>0</v>
      </c>
      <c r="AN135" s="58">
        <f t="shared" si="102"/>
        <v>0</v>
      </c>
      <c r="AO135" s="58">
        <f t="shared" si="59"/>
        <v>0</v>
      </c>
      <c r="AP135" s="58">
        <f t="shared" si="60"/>
        <v>0</v>
      </c>
      <c r="AQ135" s="58">
        <f t="shared" si="61"/>
        <v>0</v>
      </c>
      <c r="AR135" s="58">
        <f t="shared" si="62"/>
        <v>0</v>
      </c>
      <c r="AS135" s="58">
        <f t="shared" si="103"/>
        <v>0</v>
      </c>
      <c r="AT135" s="58">
        <f t="shared" si="104"/>
        <v>0</v>
      </c>
      <c r="AU135" s="58">
        <f t="shared" si="63"/>
        <v>0</v>
      </c>
      <c r="AV135" s="58">
        <f t="shared" si="64"/>
        <v>0</v>
      </c>
      <c r="AW135" s="58">
        <f t="shared" si="65"/>
        <v>0</v>
      </c>
      <c r="AX135" s="58">
        <f t="shared" si="66"/>
        <v>0</v>
      </c>
      <c r="AZ135" s="58">
        <v>84</v>
      </c>
      <c r="BA135" s="32">
        <f t="shared" si="105"/>
        <v>1.04E-2</v>
      </c>
      <c r="BB135" s="32">
        <f t="shared" si="106"/>
        <v>0</v>
      </c>
      <c r="BC135" s="58">
        <f>1+$B$55*(IF('Male Inactive'!$O82&gt;=0, ((('Male Inactive'!$O82)/7)/60), 0))^0.25</f>
        <v>1</v>
      </c>
      <c r="BD135" s="58">
        <f>1+$B$55*(IF('Male Barely'!$O82&gt;=0, ((('Male Barely'!$O82)/7)/60), 0))^0.25</f>
        <v>0.69884755720026659</v>
      </c>
      <c r="BE135" s="58">
        <f>1+$B$55*(IF('Male Somewhat'!$O82&gt;=0, ((('Male Somewhat'!$O82)/7)/60), 0))^0.25</f>
        <v>0.63087567874004247</v>
      </c>
      <c r="BF135" s="58">
        <f>1+$B$55*(IF('Male Active'!$O82&gt;=0, ((('Male Active'!$O82)/7)/60), 0))^0.25</f>
        <v>0.56224724817928085</v>
      </c>
      <c r="BG135" s="58">
        <f>1+$B$55*(IF('Male Highly'!$O82&gt;=0, ((('Male Highly'!$O82)/7)/60), 0))^0.25</f>
        <v>0.43595265267965977</v>
      </c>
      <c r="BH135" s="32">
        <f t="shared" si="107"/>
        <v>8.6E-3</v>
      </c>
      <c r="BI135" s="32">
        <f t="shared" si="108"/>
        <v>0</v>
      </c>
      <c r="BJ135" s="58">
        <f>1+$B$55*(IF('Female Inactive'!$Q82&gt;=0, ((('Female Inactive'!$Q82)/7)/60), 0))^0.25</f>
        <v>0.88581214262251518</v>
      </c>
      <c r="BK135" s="58">
        <f>1+$B$55*(IF('Female Barely'!$Q82&gt;=0, ((('Female Barely'!$Q82)/7)/60), 0))^0.25</f>
        <v>0.72656935228738462</v>
      </c>
      <c r="BL135" s="58">
        <f>1+$B$55*(IF('Female Somewhat'!$Q82&gt;=0, ((('Female Somewhat'!$Q82)/7)/60), 0))^0.25</f>
        <v>0.6533494745010815</v>
      </c>
      <c r="BM135" s="58">
        <f>1+$B$55*(IF('Female Active'!$Q82&gt;=0, ((('Female Active'!$Q82)/7)/60), 0))^0.25</f>
        <v>0.59175276094547047</v>
      </c>
      <c r="BN135" s="58">
        <f>1+$B$55*(IF('Female Highly'!$Q82&gt;=0, ((('Female Highly'!$Q82)/7)/60), 0))^0.25</f>
        <v>0.49225885513126411</v>
      </c>
      <c r="BP135" s="136">
        <f t="shared" si="94"/>
        <v>84</v>
      </c>
      <c r="BQ135" s="136">
        <f t="shared" si="109"/>
        <v>1.04E-2</v>
      </c>
      <c r="BR135" s="136">
        <f t="shared" si="110"/>
        <v>0</v>
      </c>
      <c r="BS135" s="58">
        <f t="shared" si="111"/>
        <v>1</v>
      </c>
      <c r="BT135" s="58">
        <f t="shared" si="112"/>
        <v>0.69884755720026659</v>
      </c>
      <c r="BU135" s="58">
        <f t="shared" si="113"/>
        <v>0.63087567874004247</v>
      </c>
      <c r="BV135" s="58">
        <f t="shared" si="114"/>
        <v>0.56224724817928085</v>
      </c>
      <c r="BW135" s="58">
        <f t="shared" si="115"/>
        <v>0.43595265267965977</v>
      </c>
      <c r="BX135" s="136">
        <f t="shared" si="116"/>
        <v>8.6E-3</v>
      </c>
      <c r="BY135" s="136">
        <f t="shared" si="117"/>
        <v>0</v>
      </c>
      <c r="BZ135" s="58">
        <f t="shared" si="118"/>
        <v>1</v>
      </c>
      <c r="CA135" s="58">
        <f t="shared" si="119"/>
        <v>0.82022961452788401</v>
      </c>
      <c r="CB135" s="58">
        <f t="shared" si="120"/>
        <v>0.73757114298161452</v>
      </c>
      <c r="CC135" s="58">
        <f t="shared" si="121"/>
        <v>0.66803414908441061</v>
      </c>
      <c r="CD135" s="58">
        <f t="shared" si="122"/>
        <v>0.55571472939385747</v>
      </c>
    </row>
    <row r="136" spans="8:82">
      <c r="H136" s="58">
        <v>80</v>
      </c>
      <c r="I136" s="58">
        <f>J$47</f>
        <v>1.04E-2</v>
      </c>
      <c r="J136" s="58">
        <f t="shared" ref="J136:P136" si="130">K$47</f>
        <v>0.33179999999999998</v>
      </c>
      <c r="K136" s="58">
        <f t="shared" si="130"/>
        <v>0</v>
      </c>
      <c r="L136" s="58">
        <f t="shared" si="130"/>
        <v>0</v>
      </c>
      <c r="M136" s="58">
        <f t="shared" si="130"/>
        <v>7.5392999999999999</v>
      </c>
      <c r="N136" s="58">
        <f t="shared" si="130"/>
        <v>0</v>
      </c>
      <c r="O136" s="58">
        <f t="shared" si="130"/>
        <v>1.0001</v>
      </c>
      <c r="P136" s="58">
        <f t="shared" si="130"/>
        <v>82.427700000000002</v>
      </c>
      <c r="R136" s="58">
        <f>X$47</f>
        <v>8.6E-3</v>
      </c>
      <c r="S136" s="58">
        <f t="shared" ref="S136:Y140" si="131">Y$47</f>
        <v>0.27600000000000002</v>
      </c>
      <c r="T136" s="58">
        <f t="shared" si="131"/>
        <v>0</v>
      </c>
      <c r="U136" s="58">
        <f t="shared" si="131"/>
        <v>0</v>
      </c>
      <c r="V136" s="58">
        <f t="shared" si="131"/>
        <v>8.9018999999999995</v>
      </c>
      <c r="W136" s="58">
        <f t="shared" si="131"/>
        <v>0</v>
      </c>
      <c r="X136" s="58">
        <f t="shared" si="131"/>
        <v>1.0001</v>
      </c>
      <c r="Y136" s="58">
        <f t="shared" si="131"/>
        <v>82.435599999999994</v>
      </c>
      <c r="AA136" s="58">
        <f t="shared" si="97"/>
        <v>1.04E-2</v>
      </c>
      <c r="AB136" s="58">
        <f t="shared" si="98"/>
        <v>1.04E-2</v>
      </c>
      <c r="AC136" s="58">
        <f t="shared" ref="AC136:AC156" si="132">$AA136*C$74</f>
        <v>7.2701001534615046E-3</v>
      </c>
      <c r="AD136" s="58">
        <f t="shared" ref="AD136:AD156" si="133">$AA136*D$74</f>
        <v>5.9840182211694888E-3</v>
      </c>
      <c r="AE136" s="58">
        <f t="shared" ref="AE136:AE156" si="134">$AA136*E$74</f>
        <v>4.7788661625403602E-3</v>
      </c>
      <c r="AF136" s="58">
        <f t="shared" ref="AF136:AF156" si="135">$AA136*F$74</f>
        <v>3.3408930388615513E-3</v>
      </c>
      <c r="AG136" s="58">
        <f t="shared" si="99"/>
        <v>8.6E-3</v>
      </c>
      <c r="AH136" s="58">
        <f t="shared" si="100"/>
        <v>8.6E-3</v>
      </c>
      <c r="AI136" s="58">
        <f t="shared" ref="AI136:AI156" si="136">$AG136*C$83</f>
        <v>6.0485896937891633E-3</v>
      </c>
      <c r="AJ136" s="58">
        <f t="shared" ref="AJ136:AJ156" si="137">$AG136*D$83</f>
        <v>4.9484239558885441E-3</v>
      </c>
      <c r="AK136" s="58">
        <f t="shared" ref="AK136:AK156" si="138">$AG136*E$83</f>
        <v>4.0298295629675029E-3</v>
      </c>
      <c r="AL136" s="58">
        <f t="shared" ref="AL136:AL156" si="139">$AG136*F$83</f>
        <v>2.9261763142495504E-3</v>
      </c>
      <c r="AM136" s="58">
        <f t="shared" si="101"/>
        <v>0</v>
      </c>
      <c r="AN136" s="58">
        <f t="shared" si="102"/>
        <v>0</v>
      </c>
      <c r="AO136" s="58">
        <f t="shared" ref="AO136:AO156" si="140">$AM136*C$74</f>
        <v>0</v>
      </c>
      <c r="AP136" s="58">
        <f t="shared" ref="AP136:AP156" si="141">$AM136*D$74</f>
        <v>0</v>
      </c>
      <c r="AQ136" s="58">
        <f t="shared" ref="AQ136:AQ156" si="142">$AM136*E$74</f>
        <v>0</v>
      </c>
      <c r="AR136" s="58">
        <f t="shared" ref="AR136:AR156" si="143">$AM136*F$74</f>
        <v>0</v>
      </c>
      <c r="AS136" s="58">
        <f t="shared" si="103"/>
        <v>0</v>
      </c>
      <c r="AT136" s="58">
        <f t="shared" si="104"/>
        <v>0</v>
      </c>
      <c r="AU136" s="58">
        <f t="shared" ref="AU136:AU156" si="144">$AS136*C$83</f>
        <v>0</v>
      </c>
      <c r="AV136" s="58">
        <f t="shared" ref="AV136:AV156" si="145">$AS136*D$83</f>
        <v>0</v>
      </c>
      <c r="AW136" s="58">
        <f t="shared" ref="AW136:AW156" si="146">$AS136*E$83</f>
        <v>0</v>
      </c>
      <c r="AX136" s="58">
        <f t="shared" ref="AX136:AX156" si="147">$AS136*F$83</f>
        <v>0</v>
      </c>
      <c r="AZ136" s="58">
        <v>85</v>
      </c>
      <c r="BA136" s="32">
        <f t="shared" si="105"/>
        <v>8.6E-3</v>
      </c>
      <c r="BB136" s="32">
        <f t="shared" si="106"/>
        <v>0</v>
      </c>
      <c r="BC136" s="58">
        <f>1+$B$55*(IF('Male Inactive'!$O83&gt;=0, ((('Male Inactive'!$O83)/7)/60), 0))^0.25</f>
        <v>1</v>
      </c>
      <c r="BD136" s="58">
        <f>1+$B$55*(IF('Male Barely'!$O83&gt;=0, ((('Male Barely'!$O83)/7)/60), 0))^0.25</f>
        <v>0.70186738131417381</v>
      </c>
      <c r="BE136" s="58">
        <f>1+$B$55*(IF('Male Somewhat'!$O83&gt;=0, ((('Male Somewhat'!$O83)/7)/60), 0))^0.25</f>
        <v>0.63457709492650083</v>
      </c>
      <c r="BF136" s="58">
        <f>1+$B$55*(IF('Male Active'!$O83&gt;=0, ((('Male Active'!$O83)/7)/60), 0))^0.25</f>
        <v>0.5666368400537074</v>
      </c>
      <c r="BG136" s="58">
        <f>1+$B$55*(IF('Male Highly'!$O83&gt;=0, ((('Male Highly'!$O83)/7)/60), 0))^0.25</f>
        <v>0.44160867115650804</v>
      </c>
      <c r="BH136" s="32">
        <f t="shared" si="107"/>
        <v>7.1999999999999998E-3</v>
      </c>
      <c r="BI136" s="32">
        <f t="shared" si="108"/>
        <v>0</v>
      </c>
      <c r="BJ136" s="58">
        <f>1+$B$55*(IF('Female Inactive'!$Q83&gt;=0, ((('Female Inactive'!$Q83)/7)/60), 0))^0.25</f>
        <v>0.88693270857754536</v>
      </c>
      <c r="BK136" s="58">
        <f>1+$B$55*(IF('Female Barely'!$Q83&gt;=0, ((('Female Barely'!$Q83)/7)/60), 0))^0.25</f>
        <v>0.72925262423875936</v>
      </c>
      <c r="BL136" s="58">
        <f>1+$B$55*(IF('Female Somewhat'!$Q83&gt;=0, ((('Female Somewhat'!$Q83)/7)/60), 0))^0.25</f>
        <v>0.65675127908949094</v>
      </c>
      <c r="BM136" s="58">
        <f>1+$B$55*(IF('Female Active'!$Q83&gt;=0, ((('Female Active'!$Q83)/7)/60), 0))^0.25</f>
        <v>0.59575903593675283</v>
      </c>
      <c r="BN136" s="58">
        <f>1+$B$55*(IF('Female Highly'!$Q83&gt;=0, ((('Female Highly'!$Q83)/7)/60), 0))^0.25</f>
        <v>0.4972414991178925</v>
      </c>
      <c r="BP136" s="136">
        <f t="shared" si="94"/>
        <v>85</v>
      </c>
      <c r="BQ136" s="136">
        <f t="shared" si="109"/>
        <v>8.6E-3</v>
      </c>
      <c r="BR136" s="136">
        <f t="shared" si="110"/>
        <v>0</v>
      </c>
      <c r="BS136" s="58">
        <f t="shared" si="111"/>
        <v>1</v>
      </c>
      <c r="BT136" s="58">
        <f t="shared" si="112"/>
        <v>0.70186738131417381</v>
      </c>
      <c r="BU136" s="58">
        <f t="shared" si="113"/>
        <v>0.63457709492650083</v>
      </c>
      <c r="BV136" s="58">
        <f t="shared" si="114"/>
        <v>0.5666368400537074</v>
      </c>
      <c r="BW136" s="58">
        <f t="shared" si="115"/>
        <v>0.44160867115650804</v>
      </c>
      <c r="BX136" s="136">
        <f t="shared" si="116"/>
        <v>7.1999999999999998E-3</v>
      </c>
      <c r="BY136" s="136">
        <f t="shared" si="117"/>
        <v>0</v>
      </c>
      <c r="BZ136" s="58">
        <f t="shared" si="118"/>
        <v>1</v>
      </c>
      <c r="CA136" s="58">
        <f t="shared" si="119"/>
        <v>0.82221866121988907</v>
      </c>
      <c r="CB136" s="58">
        <f t="shared" si="120"/>
        <v>0.74047475387708128</v>
      </c>
      <c r="CC136" s="58">
        <f t="shared" si="121"/>
        <v>0.67170714325354597</v>
      </c>
      <c r="CD136" s="58">
        <f t="shared" si="122"/>
        <v>0.560630467575566</v>
      </c>
    </row>
    <row r="137" spans="8:82">
      <c r="H137" s="58">
        <v>81</v>
      </c>
      <c r="I137" s="58">
        <f t="shared" ref="I137:P140" si="148">J$47</f>
        <v>1.04E-2</v>
      </c>
      <c r="J137" s="58">
        <f t="shared" si="148"/>
        <v>0.33179999999999998</v>
      </c>
      <c r="K137" s="58">
        <f t="shared" si="148"/>
        <v>0</v>
      </c>
      <c r="L137" s="58">
        <f t="shared" si="148"/>
        <v>0</v>
      </c>
      <c r="M137" s="58">
        <f t="shared" si="148"/>
        <v>7.5392999999999999</v>
      </c>
      <c r="N137" s="58">
        <f t="shared" si="148"/>
        <v>0</v>
      </c>
      <c r="O137" s="58">
        <f t="shared" si="148"/>
        <v>1.0001</v>
      </c>
      <c r="P137" s="58">
        <f t="shared" si="148"/>
        <v>82.427700000000002</v>
      </c>
      <c r="R137" s="58">
        <f>X$47</f>
        <v>8.6E-3</v>
      </c>
      <c r="S137" s="58">
        <f t="shared" si="131"/>
        <v>0.27600000000000002</v>
      </c>
      <c r="T137" s="58">
        <f t="shared" si="131"/>
        <v>0</v>
      </c>
      <c r="U137" s="58">
        <f t="shared" si="131"/>
        <v>0</v>
      </c>
      <c r="V137" s="58">
        <f t="shared" si="131"/>
        <v>8.9018999999999995</v>
      </c>
      <c r="W137" s="58">
        <f t="shared" si="131"/>
        <v>0</v>
      </c>
      <c r="X137" s="58">
        <f t="shared" si="131"/>
        <v>1.0001</v>
      </c>
      <c r="Y137" s="58">
        <f t="shared" si="131"/>
        <v>82.435599999999994</v>
      </c>
      <c r="AA137" s="58">
        <f t="shared" si="97"/>
        <v>1.04E-2</v>
      </c>
      <c r="AB137" s="58">
        <f t="shared" si="98"/>
        <v>1.04E-2</v>
      </c>
      <c r="AC137" s="58">
        <f t="shared" si="132"/>
        <v>7.2701001534615046E-3</v>
      </c>
      <c r="AD137" s="58">
        <f t="shared" si="133"/>
        <v>5.9840182211694888E-3</v>
      </c>
      <c r="AE137" s="58">
        <f t="shared" si="134"/>
        <v>4.7788661625403602E-3</v>
      </c>
      <c r="AF137" s="58">
        <f t="shared" si="135"/>
        <v>3.3408930388615513E-3</v>
      </c>
      <c r="AG137" s="58">
        <f t="shared" si="99"/>
        <v>8.6E-3</v>
      </c>
      <c r="AH137" s="58">
        <f t="shared" si="100"/>
        <v>8.6E-3</v>
      </c>
      <c r="AI137" s="58">
        <f t="shared" si="136"/>
        <v>6.0485896937891633E-3</v>
      </c>
      <c r="AJ137" s="58">
        <f t="shared" si="137"/>
        <v>4.9484239558885441E-3</v>
      </c>
      <c r="AK137" s="58">
        <f t="shared" si="138"/>
        <v>4.0298295629675029E-3</v>
      </c>
      <c r="AL137" s="58">
        <f t="shared" si="139"/>
        <v>2.9261763142495504E-3</v>
      </c>
      <c r="AM137" s="58">
        <f t="shared" si="101"/>
        <v>0</v>
      </c>
      <c r="AN137" s="58">
        <f t="shared" si="102"/>
        <v>0</v>
      </c>
      <c r="AO137" s="58">
        <f t="shared" si="140"/>
        <v>0</v>
      </c>
      <c r="AP137" s="58">
        <f t="shared" si="141"/>
        <v>0</v>
      </c>
      <c r="AQ137" s="58">
        <f t="shared" si="142"/>
        <v>0</v>
      </c>
      <c r="AR137" s="58">
        <f t="shared" si="143"/>
        <v>0</v>
      </c>
      <c r="AS137" s="58">
        <f t="shared" si="103"/>
        <v>0</v>
      </c>
      <c r="AT137" s="58">
        <f t="shared" si="104"/>
        <v>0</v>
      </c>
      <c r="AU137" s="58">
        <f t="shared" si="144"/>
        <v>0</v>
      </c>
      <c r="AV137" s="58">
        <f t="shared" si="145"/>
        <v>0</v>
      </c>
      <c r="AW137" s="58">
        <f t="shared" si="146"/>
        <v>0</v>
      </c>
      <c r="AX137" s="58">
        <f t="shared" si="147"/>
        <v>0</v>
      </c>
      <c r="AZ137" s="58">
        <v>86</v>
      </c>
      <c r="BA137" s="32">
        <f t="shared" si="105"/>
        <v>8.6E-3</v>
      </c>
      <c r="BB137" s="32">
        <f t="shared" si="106"/>
        <v>0</v>
      </c>
      <c r="BC137" s="58">
        <f>1+$B$55*(IF('Male Inactive'!$O84&gt;=0, ((('Male Inactive'!$O84)/7)/60), 0))^0.25</f>
        <v>1</v>
      </c>
      <c r="BD137" s="58">
        <f>1+$B$55*(IF('Male Barely'!$O84&gt;=0, ((('Male Barely'!$O84)/7)/60), 0))^0.25</f>
        <v>0.70485692396134536</v>
      </c>
      <c r="BE137" s="58">
        <f>1+$B$55*(IF('Male Somewhat'!$O84&gt;=0, ((('Male Somewhat'!$O84)/7)/60), 0))^0.25</f>
        <v>0.63824139494099152</v>
      </c>
      <c r="BF137" s="58">
        <f>1+$B$55*(IF('Male Active'!$O84&gt;=0, ((('Male Active'!$O84)/7)/60), 0))^0.25</f>
        <v>0.57098241503333669</v>
      </c>
      <c r="BG137" s="58">
        <f>1+$B$55*(IF('Male Highly'!$O84&gt;=0, ((('Male Highly'!$O84)/7)/60), 0))^0.25</f>
        <v>0.44720797357013509</v>
      </c>
      <c r="BH137" s="32">
        <f t="shared" si="107"/>
        <v>7.1999999999999998E-3</v>
      </c>
      <c r="BI137" s="32">
        <f t="shared" si="108"/>
        <v>0</v>
      </c>
      <c r="BJ137" s="58">
        <f>1+$B$55*(IF('Female Inactive'!$Q84&gt;=0, ((('Female Inactive'!$Q84)/7)/60), 0))^0.25</f>
        <v>0.88804227802131397</v>
      </c>
      <c r="BK137" s="58">
        <f>1+$B$55*(IF('Female Barely'!$Q84&gt;=0, ((('Female Barely'!$Q84)/7)/60), 0))^0.25</f>
        <v>0.73190956429052711</v>
      </c>
      <c r="BL137" s="58">
        <f>1+$B$55*(IF('Female Somewhat'!$Q84&gt;=0, ((('Female Somewhat'!$Q84)/7)/60), 0))^0.25</f>
        <v>0.66011970056261149</v>
      </c>
      <c r="BM137" s="58">
        <f>1+$B$55*(IF('Female Active'!$Q84&gt;=0, ((('Female Active'!$Q84)/7)/60), 0))^0.25</f>
        <v>0.59972599593023401</v>
      </c>
      <c r="BN137" s="58">
        <f>1+$B$55*(IF('Female Highly'!$Q84&gt;=0, ((('Female Highly'!$Q84)/7)/60), 0))^0.25</f>
        <v>0.50217524665138069</v>
      </c>
      <c r="BP137" s="136">
        <f t="shared" si="94"/>
        <v>86</v>
      </c>
      <c r="BQ137" s="136">
        <f t="shared" si="109"/>
        <v>8.6E-3</v>
      </c>
      <c r="BR137" s="136">
        <f t="shared" si="110"/>
        <v>0</v>
      </c>
      <c r="BS137" s="58">
        <f t="shared" si="111"/>
        <v>1</v>
      </c>
      <c r="BT137" s="58">
        <f t="shared" si="112"/>
        <v>0.70485692396134536</v>
      </c>
      <c r="BU137" s="58">
        <f t="shared" si="113"/>
        <v>0.63824139494099152</v>
      </c>
      <c r="BV137" s="58">
        <f t="shared" si="114"/>
        <v>0.57098241503333669</v>
      </c>
      <c r="BW137" s="58">
        <f t="shared" si="115"/>
        <v>0.44720797357013509</v>
      </c>
      <c r="BX137" s="136">
        <f t="shared" si="116"/>
        <v>7.1999999999999998E-3</v>
      </c>
      <c r="BY137" s="136">
        <f t="shared" si="117"/>
        <v>0</v>
      </c>
      <c r="BZ137" s="58">
        <f t="shared" si="118"/>
        <v>1</v>
      </c>
      <c r="CA137" s="58">
        <f t="shared" si="119"/>
        <v>0.82418324262818543</v>
      </c>
      <c r="CB137" s="58">
        <f t="shared" si="120"/>
        <v>0.74334265034481606</v>
      </c>
      <c r="CC137" s="58">
        <f t="shared" si="121"/>
        <v>0.67533495957704837</v>
      </c>
      <c r="CD137" s="58">
        <f t="shared" si="122"/>
        <v>0.56548574215441572</v>
      </c>
    </row>
    <row r="138" spans="8:82">
      <c r="H138" s="58">
        <v>82</v>
      </c>
      <c r="I138" s="58">
        <f t="shared" si="148"/>
        <v>1.04E-2</v>
      </c>
      <c r="J138" s="58">
        <f t="shared" si="148"/>
        <v>0.33179999999999998</v>
      </c>
      <c r="K138" s="58">
        <f t="shared" si="148"/>
        <v>0</v>
      </c>
      <c r="L138" s="58">
        <f t="shared" si="148"/>
        <v>0</v>
      </c>
      <c r="M138" s="58">
        <f t="shared" si="148"/>
        <v>7.5392999999999999</v>
      </c>
      <c r="N138" s="58">
        <f t="shared" si="148"/>
        <v>0</v>
      </c>
      <c r="O138" s="58">
        <f t="shared" si="148"/>
        <v>1.0001</v>
      </c>
      <c r="P138" s="58">
        <f t="shared" si="148"/>
        <v>82.427700000000002</v>
      </c>
      <c r="R138" s="58">
        <f>X$47</f>
        <v>8.6E-3</v>
      </c>
      <c r="S138" s="58">
        <f t="shared" si="131"/>
        <v>0.27600000000000002</v>
      </c>
      <c r="T138" s="58">
        <f t="shared" si="131"/>
        <v>0</v>
      </c>
      <c r="U138" s="58">
        <f t="shared" si="131"/>
        <v>0</v>
      </c>
      <c r="V138" s="58">
        <f t="shared" si="131"/>
        <v>8.9018999999999995</v>
      </c>
      <c r="W138" s="58">
        <f t="shared" si="131"/>
        <v>0</v>
      </c>
      <c r="X138" s="58">
        <f t="shared" si="131"/>
        <v>1.0001</v>
      </c>
      <c r="Y138" s="58">
        <f t="shared" si="131"/>
        <v>82.435599999999994</v>
      </c>
      <c r="AA138" s="58">
        <f t="shared" si="97"/>
        <v>1.04E-2</v>
      </c>
      <c r="AB138" s="58">
        <f t="shared" si="98"/>
        <v>1.04E-2</v>
      </c>
      <c r="AC138" s="58">
        <f t="shared" si="132"/>
        <v>7.2701001534615046E-3</v>
      </c>
      <c r="AD138" s="58">
        <f t="shared" si="133"/>
        <v>5.9840182211694888E-3</v>
      </c>
      <c r="AE138" s="58">
        <f t="shared" si="134"/>
        <v>4.7788661625403602E-3</v>
      </c>
      <c r="AF138" s="58">
        <f t="shared" si="135"/>
        <v>3.3408930388615513E-3</v>
      </c>
      <c r="AG138" s="58">
        <f t="shared" si="99"/>
        <v>8.6E-3</v>
      </c>
      <c r="AH138" s="58">
        <f t="shared" si="100"/>
        <v>8.6E-3</v>
      </c>
      <c r="AI138" s="58">
        <f t="shared" si="136"/>
        <v>6.0485896937891633E-3</v>
      </c>
      <c r="AJ138" s="58">
        <f t="shared" si="137"/>
        <v>4.9484239558885441E-3</v>
      </c>
      <c r="AK138" s="58">
        <f t="shared" si="138"/>
        <v>4.0298295629675029E-3</v>
      </c>
      <c r="AL138" s="58">
        <f t="shared" si="139"/>
        <v>2.9261763142495504E-3</v>
      </c>
      <c r="AM138" s="58">
        <f t="shared" si="101"/>
        <v>0</v>
      </c>
      <c r="AN138" s="58">
        <f t="shared" si="102"/>
        <v>0</v>
      </c>
      <c r="AO138" s="58">
        <f t="shared" si="140"/>
        <v>0</v>
      </c>
      <c r="AP138" s="58">
        <f t="shared" si="141"/>
        <v>0</v>
      </c>
      <c r="AQ138" s="58">
        <f t="shared" si="142"/>
        <v>0</v>
      </c>
      <c r="AR138" s="58">
        <f t="shared" si="143"/>
        <v>0</v>
      </c>
      <c r="AS138" s="58">
        <f t="shared" si="103"/>
        <v>0</v>
      </c>
      <c r="AT138" s="58">
        <f t="shared" si="104"/>
        <v>0</v>
      </c>
      <c r="AU138" s="58">
        <f t="shared" si="144"/>
        <v>0</v>
      </c>
      <c r="AV138" s="58">
        <f t="shared" si="145"/>
        <v>0</v>
      </c>
      <c r="AW138" s="58">
        <f t="shared" si="146"/>
        <v>0</v>
      </c>
      <c r="AX138" s="58">
        <f t="shared" si="147"/>
        <v>0</v>
      </c>
      <c r="AZ138" s="58">
        <v>87</v>
      </c>
      <c r="BA138" s="32">
        <f t="shared" si="105"/>
        <v>8.6E-3</v>
      </c>
      <c r="BB138" s="32">
        <f t="shared" si="106"/>
        <v>0</v>
      </c>
      <c r="BC138" s="58">
        <f>1+$B$55*(IF('Male Inactive'!$O85&gt;=0, ((('Male Inactive'!$O85)/7)/60), 0))^0.25</f>
        <v>1</v>
      </c>
      <c r="BD138" s="58">
        <f>1+$B$55*(IF('Male Barely'!$O85&gt;=0, ((('Male Barely'!$O85)/7)/60), 0))^0.25</f>
        <v>0.70781648879099857</v>
      </c>
      <c r="BE138" s="58">
        <f>1+$B$55*(IF('Male Somewhat'!$O85&gt;=0, ((('Male Somewhat'!$O85)/7)/60), 0))^0.25</f>
        <v>0.64186895096814633</v>
      </c>
      <c r="BF138" s="58">
        <f>1+$B$55*(IF('Male Active'!$O85&gt;=0, ((('Male Active'!$O85)/7)/60), 0))^0.25</f>
        <v>0.57528441450021162</v>
      </c>
      <c r="BG138" s="58">
        <f>1+$B$55*(IF('Male Highly'!$O85&gt;=0, ((('Male Highly'!$O85)/7)/60), 0))^0.25</f>
        <v>0.45275112864425338</v>
      </c>
      <c r="BH138" s="32">
        <f t="shared" si="107"/>
        <v>7.1999999999999998E-3</v>
      </c>
      <c r="BI138" s="32">
        <f t="shared" si="108"/>
        <v>0</v>
      </c>
      <c r="BJ138" s="58">
        <f>1+$B$55*(IF('Female Inactive'!$Q85&gt;=0, ((('Female Inactive'!$Q85)/7)/60), 0))^0.25</f>
        <v>0.88914095886648736</v>
      </c>
      <c r="BK138" s="58">
        <f>1+$B$55*(IF('Female Barely'!$Q85&gt;=0, ((('Female Barely'!$Q85)/7)/60), 0))^0.25</f>
        <v>0.73454043084696063</v>
      </c>
      <c r="BL138" s="58">
        <f>1+$B$55*(IF('Female Somewhat'!$Q85&gt;=0, ((('Female Somewhat'!$Q85)/7)/60), 0))^0.25</f>
        <v>0.66345506652079678</v>
      </c>
      <c r="BM138" s="58">
        <f>1+$B$55*(IF('Female Active'!$Q85&gt;=0, ((('Female Active'!$Q85)/7)/60), 0))^0.25</f>
        <v>0.60365402673793533</v>
      </c>
      <c r="BN138" s="58">
        <f>1+$B$55*(IF('Female Highly'!$Q85&gt;=0, ((('Female Highly'!$Q85)/7)/60), 0))^0.25</f>
        <v>0.50706057756997014</v>
      </c>
      <c r="BP138" s="136">
        <f t="shared" si="94"/>
        <v>87</v>
      </c>
      <c r="BQ138" s="136">
        <f t="shared" si="109"/>
        <v>8.6E-3</v>
      </c>
      <c r="BR138" s="136">
        <f t="shared" si="110"/>
        <v>0</v>
      </c>
      <c r="BS138" s="58">
        <f t="shared" si="111"/>
        <v>1</v>
      </c>
      <c r="BT138" s="58">
        <f t="shared" si="112"/>
        <v>0.70781648879099857</v>
      </c>
      <c r="BU138" s="58">
        <f t="shared" si="113"/>
        <v>0.64186895096814633</v>
      </c>
      <c r="BV138" s="58">
        <f t="shared" si="114"/>
        <v>0.57528441450021162</v>
      </c>
      <c r="BW138" s="58">
        <f t="shared" si="115"/>
        <v>0.45275112864425338</v>
      </c>
      <c r="BX138" s="136">
        <f t="shared" si="116"/>
        <v>7.1999999999999998E-3</v>
      </c>
      <c r="BY138" s="136">
        <f t="shared" si="117"/>
        <v>0</v>
      </c>
      <c r="BZ138" s="58">
        <f t="shared" si="118"/>
        <v>1</v>
      </c>
      <c r="CA138" s="58">
        <f t="shared" si="119"/>
        <v>0.82612371359360426</v>
      </c>
      <c r="CB138" s="58">
        <f t="shared" si="120"/>
        <v>0.74617535038155924</v>
      </c>
      <c r="CC138" s="58">
        <f t="shared" si="121"/>
        <v>0.67891825330766198</v>
      </c>
      <c r="CD138" s="58">
        <f t="shared" si="122"/>
        <v>0.57028143008549659</v>
      </c>
    </row>
    <row r="139" spans="8:82">
      <c r="H139" s="58">
        <v>83</v>
      </c>
      <c r="I139" s="58">
        <f t="shared" si="148"/>
        <v>1.04E-2</v>
      </c>
      <c r="J139" s="58">
        <f t="shared" si="148"/>
        <v>0.33179999999999998</v>
      </c>
      <c r="K139" s="58">
        <f t="shared" si="148"/>
        <v>0</v>
      </c>
      <c r="L139" s="58">
        <f t="shared" si="148"/>
        <v>0</v>
      </c>
      <c r="M139" s="58">
        <f t="shared" si="148"/>
        <v>7.5392999999999999</v>
      </c>
      <c r="N139" s="58">
        <f t="shared" si="148"/>
        <v>0</v>
      </c>
      <c r="O139" s="58">
        <f t="shared" si="148"/>
        <v>1.0001</v>
      </c>
      <c r="P139" s="58">
        <f t="shared" si="148"/>
        <v>82.427700000000002</v>
      </c>
      <c r="R139" s="58">
        <f>X$47</f>
        <v>8.6E-3</v>
      </c>
      <c r="S139" s="58">
        <f t="shared" si="131"/>
        <v>0.27600000000000002</v>
      </c>
      <c r="T139" s="58">
        <f t="shared" si="131"/>
        <v>0</v>
      </c>
      <c r="U139" s="58">
        <f t="shared" si="131"/>
        <v>0</v>
      </c>
      <c r="V139" s="58">
        <f t="shared" si="131"/>
        <v>8.9018999999999995</v>
      </c>
      <c r="W139" s="58">
        <f t="shared" si="131"/>
        <v>0</v>
      </c>
      <c r="X139" s="58">
        <f t="shared" si="131"/>
        <v>1.0001</v>
      </c>
      <c r="Y139" s="58">
        <f t="shared" si="131"/>
        <v>82.435599999999994</v>
      </c>
      <c r="AA139" s="58">
        <f t="shared" si="97"/>
        <v>1.04E-2</v>
      </c>
      <c r="AB139" s="58">
        <f t="shared" si="98"/>
        <v>1.04E-2</v>
      </c>
      <c r="AC139" s="58">
        <f t="shared" si="132"/>
        <v>7.2701001534615046E-3</v>
      </c>
      <c r="AD139" s="58">
        <f t="shared" si="133"/>
        <v>5.9840182211694888E-3</v>
      </c>
      <c r="AE139" s="58">
        <f t="shared" si="134"/>
        <v>4.7788661625403602E-3</v>
      </c>
      <c r="AF139" s="58">
        <f t="shared" si="135"/>
        <v>3.3408930388615513E-3</v>
      </c>
      <c r="AG139" s="58">
        <f t="shared" si="99"/>
        <v>8.6E-3</v>
      </c>
      <c r="AH139" s="58">
        <f t="shared" si="100"/>
        <v>8.6E-3</v>
      </c>
      <c r="AI139" s="58">
        <f t="shared" si="136"/>
        <v>6.0485896937891633E-3</v>
      </c>
      <c r="AJ139" s="58">
        <f t="shared" si="137"/>
        <v>4.9484239558885441E-3</v>
      </c>
      <c r="AK139" s="58">
        <f t="shared" si="138"/>
        <v>4.0298295629675029E-3</v>
      </c>
      <c r="AL139" s="58">
        <f t="shared" si="139"/>
        <v>2.9261763142495504E-3</v>
      </c>
      <c r="AM139" s="58">
        <f t="shared" si="101"/>
        <v>0</v>
      </c>
      <c r="AN139" s="58">
        <f t="shared" si="102"/>
        <v>0</v>
      </c>
      <c r="AO139" s="58">
        <f t="shared" si="140"/>
        <v>0</v>
      </c>
      <c r="AP139" s="58">
        <f t="shared" si="141"/>
        <v>0</v>
      </c>
      <c r="AQ139" s="58">
        <f t="shared" si="142"/>
        <v>0</v>
      </c>
      <c r="AR139" s="58">
        <f t="shared" si="143"/>
        <v>0</v>
      </c>
      <c r="AS139" s="58">
        <f t="shared" si="103"/>
        <v>0</v>
      </c>
      <c r="AT139" s="58">
        <f t="shared" si="104"/>
        <v>0</v>
      </c>
      <c r="AU139" s="58">
        <f t="shared" si="144"/>
        <v>0</v>
      </c>
      <c r="AV139" s="58">
        <f t="shared" si="145"/>
        <v>0</v>
      </c>
      <c r="AW139" s="58">
        <f t="shared" si="146"/>
        <v>0</v>
      </c>
      <c r="AX139" s="58">
        <f t="shared" si="147"/>
        <v>0</v>
      </c>
      <c r="AZ139" s="58">
        <v>88</v>
      </c>
      <c r="BA139" s="32">
        <f t="shared" si="105"/>
        <v>8.6E-3</v>
      </c>
      <c r="BB139" s="32">
        <f t="shared" si="106"/>
        <v>0</v>
      </c>
      <c r="BC139" s="58">
        <f>1+$B$55*(IF('Male Inactive'!$O86&gt;=0, ((('Male Inactive'!$O86)/7)/60), 0))^0.25</f>
        <v>1</v>
      </c>
      <c r="BD139" s="58">
        <f>1+$B$55*(IF('Male Barely'!$O86&gt;=0, ((('Male Barely'!$O86)/7)/60), 0))^0.25</f>
        <v>0.71074637640748972</v>
      </c>
      <c r="BE139" s="58">
        <f>1+$B$55*(IF('Male Somewhat'!$O86&gt;=0, ((('Male Somewhat'!$O86)/7)/60), 0))^0.25</f>
        <v>0.64546013146049397</v>
      </c>
      <c r="BF139" s="58">
        <f>1+$B$55*(IF('Male Active'!$O86&gt;=0, ((('Male Active'!$O86)/7)/60), 0))^0.25</f>
        <v>0.57954327541038975</v>
      </c>
      <c r="BG139" s="58">
        <f>1+$B$55*(IF('Male Highly'!$O86&gt;=0, ((('Male Highly'!$O86)/7)/60), 0))^0.25</f>
        <v>0.45823869939966488</v>
      </c>
      <c r="BH139" s="32">
        <f t="shared" si="107"/>
        <v>7.1999999999999998E-3</v>
      </c>
      <c r="BI139" s="32">
        <f t="shared" si="108"/>
        <v>0</v>
      </c>
      <c r="BJ139" s="58">
        <f>1+$B$55*(IF('Female Inactive'!$Q86&gt;=0, ((('Female Inactive'!$Q86)/7)/60), 0))^0.25</f>
        <v>0.89022885796674667</v>
      </c>
      <c r="BK139" s="58">
        <f>1+$B$55*(IF('Female Barely'!$Q86&gt;=0, ((('Female Barely'!$Q86)/7)/60), 0))^0.25</f>
        <v>0.73714547977651967</v>
      </c>
      <c r="BL139" s="58">
        <f>1+$B$55*(IF('Female Somewhat'!$Q86&gt;=0, ((('Female Somewhat'!$Q86)/7)/60), 0))^0.25</f>
        <v>0.66675770134954182</v>
      </c>
      <c r="BM139" s="58">
        <f>1+$B$55*(IF('Female Active'!$Q86&gt;=0, ((('Female Active'!$Q86)/7)/60), 0))^0.25</f>
        <v>0.60754351038576759</v>
      </c>
      <c r="BN139" s="58">
        <f>1+$B$55*(IF('Female Highly'!$Q86&gt;=0, ((('Female Highly'!$Q86)/7)/60), 0))^0.25</f>
        <v>0.51189796700307999</v>
      </c>
      <c r="BP139" s="136">
        <f t="shared" si="94"/>
        <v>88</v>
      </c>
      <c r="BQ139" s="136">
        <f t="shared" si="109"/>
        <v>8.6E-3</v>
      </c>
      <c r="BR139" s="136">
        <f t="shared" si="110"/>
        <v>0</v>
      </c>
      <c r="BS139" s="58">
        <f t="shared" si="111"/>
        <v>1</v>
      </c>
      <c r="BT139" s="58">
        <f t="shared" si="112"/>
        <v>0.71074637640748972</v>
      </c>
      <c r="BU139" s="58">
        <f t="shared" si="113"/>
        <v>0.64546013146049397</v>
      </c>
      <c r="BV139" s="58">
        <f t="shared" si="114"/>
        <v>0.57954327541038975</v>
      </c>
      <c r="BW139" s="58">
        <f t="shared" si="115"/>
        <v>0.45823869939966488</v>
      </c>
      <c r="BX139" s="136">
        <f t="shared" si="116"/>
        <v>7.1999999999999998E-3</v>
      </c>
      <c r="BY139" s="136">
        <f t="shared" si="117"/>
        <v>0</v>
      </c>
      <c r="BZ139" s="58">
        <f t="shared" si="118"/>
        <v>1</v>
      </c>
      <c r="CA139" s="58">
        <f t="shared" si="119"/>
        <v>0.82804042261687139</v>
      </c>
      <c r="CB139" s="58">
        <f t="shared" si="120"/>
        <v>0.74897336272876436</v>
      </c>
      <c r="CC139" s="58">
        <f t="shared" si="121"/>
        <v>0.68245766799042773</v>
      </c>
      <c r="CD139" s="58">
        <f t="shared" si="122"/>
        <v>0.57501839265493826</v>
      </c>
    </row>
    <row r="140" spans="8:82">
      <c r="H140" s="58">
        <v>84</v>
      </c>
      <c r="I140" s="58">
        <f t="shared" si="148"/>
        <v>1.04E-2</v>
      </c>
      <c r="J140" s="58">
        <f t="shared" si="148"/>
        <v>0.33179999999999998</v>
      </c>
      <c r="K140" s="58">
        <f t="shared" si="148"/>
        <v>0</v>
      </c>
      <c r="L140" s="58">
        <f t="shared" si="148"/>
        <v>0</v>
      </c>
      <c r="M140" s="58">
        <f t="shared" si="148"/>
        <v>7.5392999999999999</v>
      </c>
      <c r="N140" s="58">
        <f t="shared" si="148"/>
        <v>0</v>
      </c>
      <c r="O140" s="58">
        <f t="shared" si="148"/>
        <v>1.0001</v>
      </c>
      <c r="P140" s="58">
        <f t="shared" si="148"/>
        <v>82.427700000000002</v>
      </c>
      <c r="R140" s="58">
        <f>X$47</f>
        <v>8.6E-3</v>
      </c>
      <c r="S140" s="58">
        <f t="shared" si="131"/>
        <v>0.27600000000000002</v>
      </c>
      <c r="T140" s="58">
        <f t="shared" si="131"/>
        <v>0</v>
      </c>
      <c r="U140" s="58">
        <f t="shared" si="131"/>
        <v>0</v>
      </c>
      <c r="V140" s="58">
        <f t="shared" si="131"/>
        <v>8.9018999999999995</v>
      </c>
      <c r="W140" s="58">
        <f t="shared" si="131"/>
        <v>0</v>
      </c>
      <c r="X140" s="58">
        <f t="shared" si="131"/>
        <v>1.0001</v>
      </c>
      <c r="Y140" s="58">
        <f t="shared" si="131"/>
        <v>82.435599999999994</v>
      </c>
      <c r="AA140" s="58">
        <f t="shared" si="97"/>
        <v>1.04E-2</v>
      </c>
      <c r="AB140" s="58">
        <f t="shared" si="98"/>
        <v>1.04E-2</v>
      </c>
      <c r="AC140" s="58">
        <f t="shared" si="132"/>
        <v>7.2701001534615046E-3</v>
      </c>
      <c r="AD140" s="58">
        <f t="shared" si="133"/>
        <v>5.9840182211694888E-3</v>
      </c>
      <c r="AE140" s="58">
        <f t="shared" si="134"/>
        <v>4.7788661625403602E-3</v>
      </c>
      <c r="AF140" s="58">
        <f t="shared" si="135"/>
        <v>3.3408930388615513E-3</v>
      </c>
      <c r="AG140" s="58">
        <f t="shared" si="99"/>
        <v>8.6E-3</v>
      </c>
      <c r="AH140" s="58">
        <f t="shared" si="100"/>
        <v>8.6E-3</v>
      </c>
      <c r="AI140" s="58">
        <f t="shared" si="136"/>
        <v>6.0485896937891633E-3</v>
      </c>
      <c r="AJ140" s="58">
        <f t="shared" si="137"/>
        <v>4.9484239558885441E-3</v>
      </c>
      <c r="AK140" s="58">
        <f t="shared" si="138"/>
        <v>4.0298295629675029E-3</v>
      </c>
      <c r="AL140" s="58">
        <f t="shared" si="139"/>
        <v>2.9261763142495504E-3</v>
      </c>
      <c r="AM140" s="58">
        <f t="shared" si="101"/>
        <v>0</v>
      </c>
      <c r="AN140" s="58">
        <f t="shared" si="102"/>
        <v>0</v>
      </c>
      <c r="AO140" s="58">
        <f t="shared" si="140"/>
        <v>0</v>
      </c>
      <c r="AP140" s="58">
        <f t="shared" si="141"/>
        <v>0</v>
      </c>
      <c r="AQ140" s="58">
        <f t="shared" si="142"/>
        <v>0</v>
      </c>
      <c r="AR140" s="58">
        <f t="shared" si="143"/>
        <v>0</v>
      </c>
      <c r="AS140" s="58">
        <f t="shared" si="103"/>
        <v>0</v>
      </c>
      <c r="AT140" s="58">
        <f t="shared" si="104"/>
        <v>0</v>
      </c>
      <c r="AU140" s="58">
        <f t="shared" si="144"/>
        <v>0</v>
      </c>
      <c r="AV140" s="58">
        <f t="shared" si="145"/>
        <v>0</v>
      </c>
      <c r="AW140" s="58">
        <f t="shared" si="146"/>
        <v>0</v>
      </c>
      <c r="AX140" s="58">
        <f t="shared" si="147"/>
        <v>0</v>
      </c>
      <c r="AZ140" s="58">
        <v>89</v>
      </c>
      <c r="BA140" s="32">
        <f t="shared" si="105"/>
        <v>8.6E-3</v>
      </c>
      <c r="BB140" s="32">
        <f t="shared" si="106"/>
        <v>0</v>
      </c>
      <c r="BC140" s="58">
        <f>1+$B$55*(IF('Male Inactive'!$O87&gt;=0, ((('Male Inactive'!$O87)/7)/60), 0))^0.25</f>
        <v>1</v>
      </c>
      <c r="BD140" s="58">
        <f>1+$B$55*(IF('Male Barely'!$O87&gt;=0, ((('Male Barely'!$O87)/7)/60), 0))^0.25</f>
        <v>0.713646884400847</v>
      </c>
      <c r="BE140" s="58">
        <f>1+$B$55*(IF('Male Somewhat'!$O87&gt;=0, ((('Male Somewhat'!$O87)/7)/60), 0))^0.25</f>
        <v>0.64901530117588302</v>
      </c>
      <c r="BF140" s="58">
        <f>1+$B$55*(IF('Male Active'!$O87&gt;=0, ((('Male Active'!$O87)/7)/60), 0))^0.25</f>
        <v>0.583759430338326</v>
      </c>
      <c r="BG140" s="58">
        <f>1+$B$55*(IF('Male Highly'!$O87&gt;=0, ((('Male Highly'!$O87)/7)/60), 0))^0.25</f>
        <v>0.46367124321144637</v>
      </c>
      <c r="BH140" s="32">
        <f t="shared" si="107"/>
        <v>7.1999999999999998E-3</v>
      </c>
      <c r="BI140" s="32">
        <f t="shared" si="108"/>
        <v>0</v>
      </c>
      <c r="BJ140" s="58">
        <f>1+$B$55*(IF('Female Inactive'!$Q87&gt;=0, ((('Female Inactive'!$Q87)/7)/60), 0))^0.25</f>
        <v>0.89130608112717957</v>
      </c>
      <c r="BK140" s="58">
        <f>1+$B$55*(IF('Female Barely'!$Q87&gt;=0, ((('Female Barely'!$Q87)/7)/60), 0))^0.25</f>
        <v>0.73972496443673608</v>
      </c>
      <c r="BL140" s="58">
        <f>1+$B$55*(IF('Female Somewhat'!$Q87&gt;=0, ((('Female Somewhat'!$Q87)/7)/60), 0))^0.25</f>
        <v>0.67002792625103225</v>
      </c>
      <c r="BM140" s="58">
        <f>1+$B$55*(IF('Female Active'!$Q87&gt;=0, ((('Female Active'!$Q87)/7)/60), 0))^0.25</f>
        <v>0.61139482515068633</v>
      </c>
      <c r="BN140" s="58">
        <f>1+$B$55*(IF('Female Highly'!$Q87&gt;=0, ((('Female Highly'!$Q87)/7)/60), 0))^0.25</f>
        <v>0.51668788541751531</v>
      </c>
      <c r="BP140" s="136">
        <f t="shared" si="94"/>
        <v>89</v>
      </c>
      <c r="BQ140" s="136">
        <f t="shared" si="109"/>
        <v>8.6E-3</v>
      </c>
      <c r="BR140" s="136">
        <f t="shared" si="110"/>
        <v>0</v>
      </c>
      <c r="BS140" s="58">
        <f t="shared" si="111"/>
        <v>1</v>
      </c>
      <c r="BT140" s="58">
        <f t="shared" si="112"/>
        <v>0.713646884400847</v>
      </c>
      <c r="BU140" s="58">
        <f t="shared" si="113"/>
        <v>0.64901530117588302</v>
      </c>
      <c r="BV140" s="58">
        <f t="shared" si="114"/>
        <v>0.583759430338326</v>
      </c>
      <c r="BW140" s="58">
        <f t="shared" si="115"/>
        <v>0.46367124321144637</v>
      </c>
      <c r="BX140" s="136">
        <f t="shared" si="116"/>
        <v>7.1999999999999998E-3</v>
      </c>
      <c r="BY140" s="136">
        <f t="shared" si="117"/>
        <v>0</v>
      </c>
      <c r="BZ140" s="58">
        <f t="shared" si="118"/>
        <v>1</v>
      </c>
      <c r="CA140" s="58">
        <f t="shared" si="119"/>
        <v>0.82993371199852217</v>
      </c>
      <c r="CB140" s="58">
        <f t="shared" si="120"/>
        <v>0.75173718707684511</v>
      </c>
      <c r="CC140" s="58">
        <f t="shared" si="121"/>
        <v>0.68595383572105018</v>
      </c>
      <c r="CD140" s="58">
        <f t="shared" si="122"/>
        <v>0.57969747582569187</v>
      </c>
    </row>
    <row r="141" spans="8:82">
      <c r="H141" s="58">
        <v>85</v>
      </c>
      <c r="I141" s="58">
        <f>J$48</f>
        <v>8.6E-3</v>
      </c>
      <c r="J141" s="58">
        <f t="shared" ref="J141:P141" si="149">K$48</f>
        <v>0.36309999999999998</v>
      </c>
      <c r="K141" s="58">
        <f t="shared" si="149"/>
        <v>0</v>
      </c>
      <c r="L141" s="58">
        <f t="shared" si="149"/>
        <v>0</v>
      </c>
      <c r="M141" s="58">
        <f t="shared" si="149"/>
        <v>5.8413000000000004</v>
      </c>
      <c r="N141" s="58">
        <f t="shared" si="149"/>
        <v>0</v>
      </c>
      <c r="O141" s="58">
        <f t="shared" si="149"/>
        <v>1.0001</v>
      </c>
      <c r="P141" s="58">
        <f t="shared" si="149"/>
        <v>87.367699999999999</v>
      </c>
      <c r="R141" s="58">
        <f>X$48</f>
        <v>7.1999999999999998E-3</v>
      </c>
      <c r="S141" s="58">
        <f t="shared" ref="S141:Y145" si="150">Y$48</f>
        <v>0.30420000000000003</v>
      </c>
      <c r="T141" s="58">
        <f t="shared" si="150"/>
        <v>0</v>
      </c>
      <c r="U141" s="58">
        <f t="shared" si="150"/>
        <v>0</v>
      </c>
      <c r="V141" s="58">
        <f t="shared" si="150"/>
        <v>6.8463000000000003</v>
      </c>
      <c r="W141" s="58">
        <f t="shared" si="150"/>
        <v>0</v>
      </c>
      <c r="X141" s="58">
        <f t="shared" si="150"/>
        <v>1.0001</v>
      </c>
      <c r="Y141" s="58">
        <f t="shared" si="150"/>
        <v>87.370199999999997</v>
      </c>
      <c r="AA141" s="58">
        <f t="shared" si="97"/>
        <v>8.6E-3</v>
      </c>
      <c r="AB141" s="58">
        <f t="shared" si="98"/>
        <v>8.6E-3</v>
      </c>
      <c r="AC141" s="58">
        <f t="shared" si="132"/>
        <v>6.0118135884393211E-3</v>
      </c>
      <c r="AD141" s="58">
        <f t="shared" si="133"/>
        <v>4.9483227598132312E-3</v>
      </c>
      <c r="AE141" s="58">
        <f t="shared" si="134"/>
        <v>3.9517547113314521E-3</v>
      </c>
      <c r="AF141" s="58">
        <f t="shared" si="135"/>
        <v>2.7626615513662829E-3</v>
      </c>
      <c r="AG141" s="58">
        <f t="shared" si="99"/>
        <v>7.1999999999999998E-3</v>
      </c>
      <c r="AH141" s="58">
        <f t="shared" si="100"/>
        <v>7.1999999999999998E-3</v>
      </c>
      <c r="AI141" s="58">
        <f t="shared" si="136"/>
        <v>5.0639355575909269E-3</v>
      </c>
      <c r="AJ141" s="58">
        <f t="shared" si="137"/>
        <v>4.1428665677206416E-3</v>
      </c>
      <c r="AK141" s="58">
        <f t="shared" si="138"/>
        <v>3.3738107969030254E-3</v>
      </c>
      <c r="AL141" s="58">
        <f t="shared" si="139"/>
        <v>2.4498220305345076E-3</v>
      </c>
      <c r="AM141" s="58">
        <f t="shared" si="101"/>
        <v>0</v>
      </c>
      <c r="AN141" s="58">
        <f t="shared" si="102"/>
        <v>0</v>
      </c>
      <c r="AO141" s="58">
        <f t="shared" si="140"/>
        <v>0</v>
      </c>
      <c r="AP141" s="58">
        <f t="shared" si="141"/>
        <v>0</v>
      </c>
      <c r="AQ141" s="58">
        <f t="shared" si="142"/>
        <v>0</v>
      </c>
      <c r="AR141" s="58">
        <f t="shared" si="143"/>
        <v>0</v>
      </c>
      <c r="AS141" s="58">
        <f t="shared" si="103"/>
        <v>0</v>
      </c>
      <c r="AT141" s="58">
        <f t="shared" si="104"/>
        <v>0</v>
      </c>
      <c r="AU141" s="58">
        <f t="shared" si="144"/>
        <v>0</v>
      </c>
      <c r="AV141" s="58">
        <f t="shared" si="145"/>
        <v>0</v>
      </c>
      <c r="AW141" s="58">
        <f t="shared" si="146"/>
        <v>0</v>
      </c>
      <c r="AX141" s="58">
        <f t="shared" si="147"/>
        <v>0</v>
      </c>
      <c r="AZ141" s="58">
        <v>90</v>
      </c>
      <c r="BA141" s="32">
        <f t="shared" si="105"/>
        <v>5.8999999999999999E-3</v>
      </c>
      <c r="BB141" s="32">
        <f t="shared" si="106"/>
        <v>0</v>
      </c>
      <c r="BC141" s="58">
        <f>1+$B$55*(IF('Male Inactive'!$O88&gt;=0, ((('Male Inactive'!$O88)/7)/60), 0))^0.25</f>
        <v>1</v>
      </c>
      <c r="BD141" s="58">
        <f>1+$B$55*(IF('Male Barely'!$O88&gt;=0, ((('Male Barely'!$O88)/7)/60), 0))^0.25</f>
        <v>0.71651830737699662</v>
      </c>
      <c r="BE141" s="58">
        <f>1+$B$55*(IF('Male Somewhat'!$O88&gt;=0, ((('Male Somewhat'!$O88)/7)/60), 0))^0.25</f>
        <v>0.65253482121453121</v>
      </c>
      <c r="BF141" s="58">
        <f>1+$B$55*(IF('Male Active'!$O88&gt;=0, ((('Male Active'!$O88)/7)/60), 0))^0.25</f>
        <v>0.58793330752080875</v>
      </c>
      <c r="BG141" s="58">
        <f>1+$B$55*(IF('Male Highly'!$O88&gt;=0, ((('Male Highly'!$O88)/7)/60), 0))^0.25</f>
        <v>0.46904931186556298</v>
      </c>
      <c r="BH141" s="32">
        <f t="shared" si="107"/>
        <v>4.8999999999999998E-3</v>
      </c>
      <c r="BI141" s="32">
        <f t="shared" si="108"/>
        <v>0</v>
      </c>
      <c r="BJ141" s="58">
        <f>1+$B$55*(IF('Female Inactive'!$Q88&gt;=0, ((('Female Inactive'!$Q88)/7)/60), 0))^0.25</f>
        <v>0.89237273311457121</v>
      </c>
      <c r="BK141" s="58">
        <f>1+$B$55*(IF('Female Barely'!$Q88&gt;=0, ((('Female Barely'!$Q88)/7)/60), 0))^0.25</f>
        <v>0.7422791356988544</v>
      </c>
      <c r="BL141" s="58">
        <f>1+$B$55*(IF('Female Somewhat'!$Q88&gt;=0, ((('Female Somewhat'!$Q88)/7)/60), 0))^0.25</f>
        <v>0.67326605927538208</v>
      </c>
      <c r="BM141" s="58">
        <f>1+$B$55*(IF('Female Active'!$Q88&gt;=0, ((('Female Active'!$Q88)/7)/60), 0))^0.25</f>
        <v>0.61520834559748061</v>
      </c>
      <c r="BN141" s="58">
        <f>1+$B$55*(IF('Female Highly'!$Q88&gt;=0, ((('Female Highly'!$Q88)/7)/60), 0))^0.25</f>
        <v>0.52143079866322373</v>
      </c>
      <c r="BP141" s="136">
        <f t="shared" si="94"/>
        <v>90</v>
      </c>
      <c r="BQ141" s="136">
        <f t="shared" si="109"/>
        <v>5.8999999999999999E-3</v>
      </c>
      <c r="BR141" s="136">
        <f t="shared" si="110"/>
        <v>0</v>
      </c>
      <c r="BS141" s="58">
        <f t="shared" si="111"/>
        <v>1</v>
      </c>
      <c r="BT141" s="58">
        <f t="shared" si="112"/>
        <v>0.71651830737699662</v>
      </c>
      <c r="BU141" s="58">
        <f t="shared" si="113"/>
        <v>0.65253482121453121</v>
      </c>
      <c r="BV141" s="58">
        <f t="shared" si="114"/>
        <v>0.58793330752080875</v>
      </c>
      <c r="BW141" s="58">
        <f t="shared" si="115"/>
        <v>0.46904931186556298</v>
      </c>
      <c r="BX141" s="136">
        <f t="shared" si="116"/>
        <v>4.8999999999999998E-3</v>
      </c>
      <c r="BY141" s="136">
        <f t="shared" si="117"/>
        <v>0</v>
      </c>
      <c r="BZ141" s="58">
        <f t="shared" si="118"/>
        <v>1</v>
      </c>
      <c r="CA141" s="58">
        <f t="shared" si="119"/>
        <v>0.83180391797510644</v>
      </c>
      <c r="CB141" s="58">
        <f t="shared" si="120"/>
        <v>0.75446731426400704</v>
      </c>
      <c r="CC141" s="58">
        <f t="shared" si="121"/>
        <v>0.68940737739741575</v>
      </c>
      <c r="CD141" s="58">
        <f t="shared" si="122"/>
        <v>0.58431951057415099</v>
      </c>
    </row>
    <row r="142" spans="8:82">
      <c r="H142" s="58">
        <v>86</v>
      </c>
      <c r="I142" s="58">
        <f t="shared" ref="I142:P145" si="151">J$48</f>
        <v>8.6E-3</v>
      </c>
      <c r="J142" s="58">
        <f t="shared" si="151"/>
        <v>0.36309999999999998</v>
      </c>
      <c r="K142" s="58">
        <f t="shared" si="151"/>
        <v>0</v>
      </c>
      <c r="L142" s="58">
        <f t="shared" si="151"/>
        <v>0</v>
      </c>
      <c r="M142" s="58">
        <f t="shared" si="151"/>
        <v>5.8413000000000004</v>
      </c>
      <c r="N142" s="58">
        <f t="shared" si="151"/>
        <v>0</v>
      </c>
      <c r="O142" s="58">
        <f t="shared" si="151"/>
        <v>1.0001</v>
      </c>
      <c r="P142" s="58">
        <f t="shared" si="151"/>
        <v>87.367699999999999</v>
      </c>
      <c r="R142" s="58">
        <f>X$48</f>
        <v>7.1999999999999998E-3</v>
      </c>
      <c r="S142" s="58">
        <f t="shared" si="150"/>
        <v>0.30420000000000003</v>
      </c>
      <c r="T142" s="58">
        <f t="shared" si="150"/>
        <v>0</v>
      </c>
      <c r="U142" s="58">
        <f t="shared" si="150"/>
        <v>0</v>
      </c>
      <c r="V142" s="58">
        <f t="shared" si="150"/>
        <v>6.8463000000000003</v>
      </c>
      <c r="W142" s="58">
        <f t="shared" si="150"/>
        <v>0</v>
      </c>
      <c r="X142" s="58">
        <f t="shared" si="150"/>
        <v>1.0001</v>
      </c>
      <c r="Y142" s="58">
        <f t="shared" si="150"/>
        <v>87.370199999999997</v>
      </c>
      <c r="AA142" s="58">
        <f t="shared" si="97"/>
        <v>8.6E-3</v>
      </c>
      <c r="AB142" s="58">
        <f t="shared" si="98"/>
        <v>8.6E-3</v>
      </c>
      <c r="AC142" s="58">
        <f t="shared" si="132"/>
        <v>6.0118135884393211E-3</v>
      </c>
      <c r="AD142" s="58">
        <f t="shared" si="133"/>
        <v>4.9483227598132312E-3</v>
      </c>
      <c r="AE142" s="58">
        <f t="shared" si="134"/>
        <v>3.9517547113314521E-3</v>
      </c>
      <c r="AF142" s="58">
        <f t="shared" si="135"/>
        <v>2.7626615513662829E-3</v>
      </c>
      <c r="AG142" s="58">
        <f t="shared" si="99"/>
        <v>7.1999999999999998E-3</v>
      </c>
      <c r="AH142" s="58">
        <f t="shared" si="100"/>
        <v>7.1999999999999998E-3</v>
      </c>
      <c r="AI142" s="58">
        <f t="shared" si="136"/>
        <v>5.0639355575909269E-3</v>
      </c>
      <c r="AJ142" s="58">
        <f t="shared" si="137"/>
        <v>4.1428665677206416E-3</v>
      </c>
      <c r="AK142" s="58">
        <f t="shared" si="138"/>
        <v>3.3738107969030254E-3</v>
      </c>
      <c r="AL142" s="58">
        <f t="shared" si="139"/>
        <v>2.4498220305345076E-3</v>
      </c>
      <c r="AM142" s="58">
        <f t="shared" si="101"/>
        <v>0</v>
      </c>
      <c r="AN142" s="58">
        <f t="shared" si="102"/>
        <v>0</v>
      </c>
      <c r="AO142" s="58">
        <f t="shared" si="140"/>
        <v>0</v>
      </c>
      <c r="AP142" s="58">
        <f t="shared" si="141"/>
        <v>0</v>
      </c>
      <c r="AQ142" s="58">
        <f t="shared" si="142"/>
        <v>0</v>
      </c>
      <c r="AR142" s="58">
        <f t="shared" si="143"/>
        <v>0</v>
      </c>
      <c r="AS142" s="58">
        <f t="shared" si="103"/>
        <v>0</v>
      </c>
      <c r="AT142" s="58">
        <f t="shared" si="104"/>
        <v>0</v>
      </c>
      <c r="AU142" s="58">
        <f t="shared" si="144"/>
        <v>0</v>
      </c>
      <c r="AV142" s="58">
        <f t="shared" si="145"/>
        <v>0</v>
      </c>
      <c r="AW142" s="58">
        <f t="shared" si="146"/>
        <v>0</v>
      </c>
      <c r="AX142" s="58">
        <f t="shared" si="147"/>
        <v>0</v>
      </c>
      <c r="AZ142" s="58">
        <v>91</v>
      </c>
      <c r="BA142" s="32">
        <f t="shared" si="105"/>
        <v>5.8999999999999999E-3</v>
      </c>
      <c r="BB142" s="32">
        <f t="shared" si="106"/>
        <v>0</v>
      </c>
      <c r="BC142" s="58">
        <f>1+$B$55*(IF('Male Inactive'!$O89&gt;=0, ((('Male Inactive'!$O89)/7)/60), 0))^0.25</f>
        <v>1</v>
      </c>
      <c r="BD142" s="58">
        <f>1+$B$55*(IF('Male Barely'!$O89&gt;=0, ((('Male Barely'!$O89)/7)/60), 0))^0.25</f>
        <v>0.71936093698768666</v>
      </c>
      <c r="BE142" s="58">
        <f>1+$B$55*(IF('Male Somewhat'!$O89&gt;=0, ((('Male Somewhat'!$O89)/7)/60), 0))^0.25</f>
        <v>0.65601904905570185</v>
      </c>
      <c r="BF142" s="58">
        <f>1+$B$55*(IF('Male Active'!$O89&gt;=0, ((('Male Active'!$O89)/7)/60), 0))^0.25</f>
        <v>0.59206533090045665</v>
      </c>
      <c r="BG142" s="58">
        <f>1+$B$55*(IF('Male Highly'!$O89&gt;=0, ((('Male Highly'!$O89)/7)/60), 0))^0.25</f>
        <v>0.47437345161491307</v>
      </c>
      <c r="BH142" s="32">
        <f t="shared" si="107"/>
        <v>4.8999999999999998E-3</v>
      </c>
      <c r="BI142" s="32">
        <f t="shared" si="108"/>
        <v>0</v>
      </c>
      <c r="BJ142" s="58">
        <f>1+$B$55*(IF('Female Inactive'!$Q89&gt;=0, ((('Female Inactive'!$Q89)/7)/60), 0))^0.25</f>
        <v>0.89342891766759291</v>
      </c>
      <c r="BK142" s="58">
        <f>1+$B$55*(IF('Female Barely'!$Q89&gt;=0, ((('Female Barely'!$Q89)/7)/60), 0))^0.25</f>
        <v>0.74480824197223072</v>
      </c>
      <c r="BL142" s="58">
        <f>1+$B$55*(IF('Female Somewhat'!$Q89&gt;=0, ((('Female Somewhat'!$Q89)/7)/60), 0))^0.25</f>
        <v>0.67647241535156688</v>
      </c>
      <c r="BM142" s="58">
        <f>1+$B$55*(IF('Female Active'!$Q89&gt;=0, ((('Female Active'!$Q89)/7)/60), 0))^0.25</f>
        <v>0.61898444261520247</v>
      </c>
      <c r="BN142" s="58">
        <f>1+$B$55*(IF('Female Highly'!$Q89&gt;=0, ((('Female Highly'!$Q89)/7)/60), 0))^0.25</f>
        <v>0.52612716801860215</v>
      </c>
      <c r="BP142" s="136">
        <f t="shared" si="94"/>
        <v>91</v>
      </c>
      <c r="BQ142" s="136">
        <f t="shared" si="109"/>
        <v>5.8999999999999999E-3</v>
      </c>
      <c r="BR142" s="136">
        <f t="shared" si="110"/>
        <v>0</v>
      </c>
      <c r="BS142" s="58">
        <f t="shared" si="111"/>
        <v>1</v>
      </c>
      <c r="BT142" s="58">
        <f t="shared" si="112"/>
        <v>0.71936093698768666</v>
      </c>
      <c r="BU142" s="58">
        <f t="shared" si="113"/>
        <v>0.65601904905570185</v>
      </c>
      <c r="BV142" s="58">
        <f t="shared" si="114"/>
        <v>0.59206533090045665</v>
      </c>
      <c r="BW142" s="58">
        <f t="shared" si="115"/>
        <v>0.47437345161491307</v>
      </c>
      <c r="BX142" s="136">
        <f t="shared" si="116"/>
        <v>4.8999999999999998E-3</v>
      </c>
      <c r="BY142" s="136">
        <f t="shared" si="117"/>
        <v>0</v>
      </c>
      <c r="BZ142" s="58">
        <f t="shared" si="118"/>
        <v>1</v>
      </c>
      <c r="CA142" s="58">
        <f t="shared" si="119"/>
        <v>0.83365137085180219</v>
      </c>
      <c r="CB142" s="58">
        <f t="shared" si="120"/>
        <v>0.75716422646983728</v>
      </c>
      <c r="CC142" s="58">
        <f t="shared" si="121"/>
        <v>0.69281890296447779</v>
      </c>
      <c r="CD142" s="58">
        <f t="shared" si="122"/>
        <v>0.58888531321789139</v>
      </c>
    </row>
    <row r="143" spans="8:82">
      <c r="H143" s="58">
        <v>87</v>
      </c>
      <c r="I143" s="58">
        <f t="shared" si="151"/>
        <v>8.6E-3</v>
      </c>
      <c r="J143" s="58">
        <f t="shared" si="151"/>
        <v>0.36309999999999998</v>
      </c>
      <c r="K143" s="58">
        <f t="shared" si="151"/>
        <v>0</v>
      </c>
      <c r="L143" s="58">
        <f t="shared" si="151"/>
        <v>0</v>
      </c>
      <c r="M143" s="58">
        <f t="shared" si="151"/>
        <v>5.8413000000000004</v>
      </c>
      <c r="N143" s="58">
        <f t="shared" si="151"/>
        <v>0</v>
      </c>
      <c r="O143" s="58">
        <f t="shared" si="151"/>
        <v>1.0001</v>
      </c>
      <c r="P143" s="58">
        <f t="shared" si="151"/>
        <v>87.367699999999999</v>
      </c>
      <c r="R143" s="58">
        <f>X$48</f>
        <v>7.1999999999999998E-3</v>
      </c>
      <c r="S143" s="58">
        <f t="shared" si="150"/>
        <v>0.30420000000000003</v>
      </c>
      <c r="T143" s="58">
        <f t="shared" si="150"/>
        <v>0</v>
      </c>
      <c r="U143" s="58">
        <f t="shared" si="150"/>
        <v>0</v>
      </c>
      <c r="V143" s="58">
        <f t="shared" si="150"/>
        <v>6.8463000000000003</v>
      </c>
      <c r="W143" s="58">
        <f t="shared" si="150"/>
        <v>0</v>
      </c>
      <c r="X143" s="58">
        <f t="shared" si="150"/>
        <v>1.0001</v>
      </c>
      <c r="Y143" s="58">
        <f t="shared" si="150"/>
        <v>87.370199999999997</v>
      </c>
      <c r="AA143" s="58">
        <f t="shared" si="97"/>
        <v>8.6E-3</v>
      </c>
      <c r="AB143" s="58">
        <f t="shared" si="98"/>
        <v>8.6E-3</v>
      </c>
      <c r="AC143" s="58">
        <f t="shared" si="132"/>
        <v>6.0118135884393211E-3</v>
      </c>
      <c r="AD143" s="58">
        <f t="shared" si="133"/>
        <v>4.9483227598132312E-3</v>
      </c>
      <c r="AE143" s="58">
        <f t="shared" si="134"/>
        <v>3.9517547113314521E-3</v>
      </c>
      <c r="AF143" s="58">
        <f t="shared" si="135"/>
        <v>2.7626615513662829E-3</v>
      </c>
      <c r="AG143" s="58">
        <f t="shared" si="99"/>
        <v>7.1999999999999998E-3</v>
      </c>
      <c r="AH143" s="58">
        <f t="shared" si="100"/>
        <v>7.1999999999999998E-3</v>
      </c>
      <c r="AI143" s="58">
        <f t="shared" si="136"/>
        <v>5.0639355575909269E-3</v>
      </c>
      <c r="AJ143" s="58">
        <f t="shared" si="137"/>
        <v>4.1428665677206416E-3</v>
      </c>
      <c r="AK143" s="58">
        <f t="shared" si="138"/>
        <v>3.3738107969030254E-3</v>
      </c>
      <c r="AL143" s="58">
        <f t="shared" si="139"/>
        <v>2.4498220305345076E-3</v>
      </c>
      <c r="AM143" s="58">
        <f t="shared" si="101"/>
        <v>0</v>
      </c>
      <c r="AN143" s="58">
        <f t="shared" si="102"/>
        <v>0</v>
      </c>
      <c r="AO143" s="58">
        <f t="shared" si="140"/>
        <v>0</v>
      </c>
      <c r="AP143" s="58">
        <f t="shared" si="141"/>
        <v>0</v>
      </c>
      <c r="AQ143" s="58">
        <f t="shared" si="142"/>
        <v>0</v>
      </c>
      <c r="AR143" s="58">
        <f t="shared" si="143"/>
        <v>0</v>
      </c>
      <c r="AS143" s="58">
        <f t="shared" si="103"/>
        <v>0</v>
      </c>
      <c r="AT143" s="58">
        <f t="shared" si="104"/>
        <v>0</v>
      </c>
      <c r="AU143" s="58">
        <f t="shared" si="144"/>
        <v>0</v>
      </c>
      <c r="AV143" s="58">
        <f t="shared" si="145"/>
        <v>0</v>
      </c>
      <c r="AW143" s="58">
        <f t="shared" si="146"/>
        <v>0</v>
      </c>
      <c r="AX143" s="58">
        <f t="shared" si="147"/>
        <v>0</v>
      </c>
      <c r="AZ143" s="58">
        <v>92</v>
      </c>
      <c r="BA143" s="32">
        <f t="shared" si="105"/>
        <v>5.8999999999999999E-3</v>
      </c>
      <c r="BB143" s="32">
        <f t="shared" si="106"/>
        <v>0</v>
      </c>
      <c r="BC143" s="58">
        <f>1+$B$55*(IF('Male Inactive'!$O90&gt;=0, ((('Male Inactive'!$O90)/7)/60), 0))^0.25</f>
        <v>1</v>
      </c>
      <c r="BD143" s="58">
        <f>1+$B$55*(IF('Male Barely'!$O90&gt;=0, ((('Male Barely'!$O90)/7)/60), 0))^0.25</f>
        <v>0.7221750619601095</v>
      </c>
      <c r="BE143" s="58">
        <f>1+$B$55*(IF('Male Somewhat'!$O90&gt;=0, ((('Male Somewhat'!$O90)/7)/60), 0))^0.25</f>
        <v>0.6594683385940141</v>
      </c>
      <c r="BF143" s="58">
        <f>1+$B$55*(IF('Male Active'!$O90&gt;=0, ((('Male Active'!$O90)/7)/60), 0))^0.25</f>
        <v>0.59615592016877861</v>
      </c>
      <c r="BG143" s="58">
        <f>1+$B$55*(IF('Male Highly'!$O90&gt;=0, ((('Male Highly'!$O90)/7)/60), 0))^0.25</f>
        <v>0.47964420323481138</v>
      </c>
      <c r="BH143" s="32">
        <f t="shared" si="107"/>
        <v>4.8999999999999998E-3</v>
      </c>
      <c r="BI143" s="32">
        <f t="shared" si="108"/>
        <v>0</v>
      </c>
      <c r="BJ143" s="58">
        <f>1+$B$55*(IF('Female Inactive'!$Q90&gt;=0, ((('Female Inactive'!$Q90)/7)/60), 0))^0.25</f>
        <v>0.89447473750689177</v>
      </c>
      <c r="BK143" s="58">
        <f>1+$B$55*(IF('Female Barely'!$Q90&gt;=0, ((('Female Barely'!$Q90)/7)/60), 0))^0.25</f>
        <v>0.7473125292284919</v>
      </c>
      <c r="BL143" s="58">
        <f>1+$B$55*(IF('Female Somewhat'!$Q90&gt;=0, ((('Female Somewhat'!$Q90)/7)/60), 0))^0.25</f>
        <v>0.67964730631805281</v>
      </c>
      <c r="BM143" s="58">
        <f>1+$B$55*(IF('Female Active'!$Q90&gt;=0, ((('Female Active'!$Q90)/7)/60), 0))^0.25</f>
        <v>0.62272348345323825</v>
      </c>
      <c r="BN143" s="58">
        <f>1+$B$55*(IF('Female Highly'!$Q90&gt;=0, ((('Female Highly'!$Q90)/7)/60), 0))^0.25</f>
        <v>0.53077745023535861</v>
      </c>
      <c r="BP143" s="136">
        <f t="shared" si="94"/>
        <v>92</v>
      </c>
      <c r="BQ143" s="136">
        <f t="shared" si="109"/>
        <v>5.8999999999999999E-3</v>
      </c>
      <c r="BR143" s="136">
        <f t="shared" si="110"/>
        <v>0</v>
      </c>
      <c r="BS143" s="58">
        <f t="shared" si="111"/>
        <v>1</v>
      </c>
      <c r="BT143" s="58">
        <f t="shared" si="112"/>
        <v>0.7221750619601095</v>
      </c>
      <c r="BU143" s="58">
        <f t="shared" si="113"/>
        <v>0.6594683385940141</v>
      </c>
      <c r="BV143" s="58">
        <f t="shared" si="114"/>
        <v>0.59615592016877861</v>
      </c>
      <c r="BW143" s="58">
        <f t="shared" si="115"/>
        <v>0.47964420323481138</v>
      </c>
      <c r="BX143" s="136">
        <f t="shared" si="116"/>
        <v>4.8999999999999998E-3</v>
      </c>
      <c r="BY143" s="136">
        <f t="shared" si="117"/>
        <v>0</v>
      </c>
      <c r="BZ143" s="58">
        <f t="shared" si="118"/>
        <v>1</v>
      </c>
      <c r="CA143" s="58">
        <f t="shared" si="119"/>
        <v>0.83547639513154393</v>
      </c>
      <c r="CB143" s="58">
        <f t="shared" si="120"/>
        <v>0.75982839740380737</v>
      </c>
      <c r="CC143" s="58">
        <f t="shared" si="121"/>
        <v>0.69618901165270786</v>
      </c>
      <c r="CD143" s="58">
        <f t="shared" si="122"/>
        <v>0.5933956857348015</v>
      </c>
    </row>
    <row r="144" spans="8:82">
      <c r="H144" s="58">
        <v>88</v>
      </c>
      <c r="I144" s="58">
        <f t="shared" si="151"/>
        <v>8.6E-3</v>
      </c>
      <c r="J144" s="58">
        <f t="shared" si="151"/>
        <v>0.36309999999999998</v>
      </c>
      <c r="K144" s="58">
        <f t="shared" si="151"/>
        <v>0</v>
      </c>
      <c r="L144" s="58">
        <f t="shared" si="151"/>
        <v>0</v>
      </c>
      <c r="M144" s="58">
        <f t="shared" si="151"/>
        <v>5.8413000000000004</v>
      </c>
      <c r="N144" s="58">
        <f t="shared" si="151"/>
        <v>0</v>
      </c>
      <c r="O144" s="58">
        <f t="shared" si="151"/>
        <v>1.0001</v>
      </c>
      <c r="P144" s="58">
        <f t="shared" si="151"/>
        <v>87.367699999999999</v>
      </c>
      <c r="R144" s="58">
        <f>X$48</f>
        <v>7.1999999999999998E-3</v>
      </c>
      <c r="S144" s="58">
        <f t="shared" si="150"/>
        <v>0.30420000000000003</v>
      </c>
      <c r="T144" s="58">
        <f t="shared" si="150"/>
        <v>0</v>
      </c>
      <c r="U144" s="58">
        <f t="shared" si="150"/>
        <v>0</v>
      </c>
      <c r="V144" s="58">
        <f t="shared" si="150"/>
        <v>6.8463000000000003</v>
      </c>
      <c r="W144" s="58">
        <f t="shared" si="150"/>
        <v>0</v>
      </c>
      <c r="X144" s="58">
        <f t="shared" si="150"/>
        <v>1.0001</v>
      </c>
      <c r="Y144" s="58">
        <f t="shared" si="150"/>
        <v>87.370199999999997</v>
      </c>
      <c r="AA144" s="58">
        <f t="shared" si="97"/>
        <v>8.6E-3</v>
      </c>
      <c r="AB144" s="58">
        <f t="shared" si="98"/>
        <v>8.6E-3</v>
      </c>
      <c r="AC144" s="58">
        <f t="shared" si="132"/>
        <v>6.0118135884393211E-3</v>
      </c>
      <c r="AD144" s="58">
        <f t="shared" si="133"/>
        <v>4.9483227598132312E-3</v>
      </c>
      <c r="AE144" s="58">
        <f t="shared" si="134"/>
        <v>3.9517547113314521E-3</v>
      </c>
      <c r="AF144" s="58">
        <f t="shared" si="135"/>
        <v>2.7626615513662829E-3</v>
      </c>
      <c r="AG144" s="58">
        <f t="shared" si="99"/>
        <v>7.1999999999999998E-3</v>
      </c>
      <c r="AH144" s="58">
        <f t="shared" si="100"/>
        <v>7.1999999999999998E-3</v>
      </c>
      <c r="AI144" s="58">
        <f t="shared" si="136"/>
        <v>5.0639355575909269E-3</v>
      </c>
      <c r="AJ144" s="58">
        <f t="shared" si="137"/>
        <v>4.1428665677206416E-3</v>
      </c>
      <c r="AK144" s="58">
        <f t="shared" si="138"/>
        <v>3.3738107969030254E-3</v>
      </c>
      <c r="AL144" s="58">
        <f t="shared" si="139"/>
        <v>2.4498220305345076E-3</v>
      </c>
      <c r="AM144" s="58">
        <f t="shared" si="101"/>
        <v>0</v>
      </c>
      <c r="AN144" s="58">
        <f t="shared" si="102"/>
        <v>0</v>
      </c>
      <c r="AO144" s="58">
        <f t="shared" si="140"/>
        <v>0</v>
      </c>
      <c r="AP144" s="58">
        <f t="shared" si="141"/>
        <v>0</v>
      </c>
      <c r="AQ144" s="58">
        <f t="shared" si="142"/>
        <v>0</v>
      </c>
      <c r="AR144" s="58">
        <f t="shared" si="143"/>
        <v>0</v>
      </c>
      <c r="AS144" s="58">
        <f t="shared" si="103"/>
        <v>0</v>
      </c>
      <c r="AT144" s="58">
        <f t="shared" si="104"/>
        <v>0</v>
      </c>
      <c r="AU144" s="58">
        <f t="shared" si="144"/>
        <v>0</v>
      </c>
      <c r="AV144" s="58">
        <f t="shared" si="145"/>
        <v>0</v>
      </c>
      <c r="AW144" s="58">
        <f t="shared" si="146"/>
        <v>0</v>
      </c>
      <c r="AX144" s="58">
        <f t="shared" si="147"/>
        <v>0</v>
      </c>
      <c r="AZ144" s="58">
        <v>93</v>
      </c>
      <c r="BA144" s="32">
        <f t="shared" si="105"/>
        <v>5.8999999999999999E-3</v>
      </c>
      <c r="BB144" s="32">
        <f t="shared" si="106"/>
        <v>0</v>
      </c>
      <c r="BC144" s="58">
        <f>1+$B$55*(IF('Male Inactive'!$O91&gt;=0, ((('Male Inactive'!$O91)/7)/60), 0))^0.25</f>
        <v>1</v>
      </c>
      <c r="BD144" s="58">
        <f>1+$B$55*(IF('Male Barely'!$O91&gt;=0, ((('Male Barely'!$O91)/7)/60), 0))^0.25</f>
        <v>0.72496096812622857</v>
      </c>
      <c r="BE144" s="58">
        <f>1+$B$55*(IF('Male Somewhat'!$O91&gt;=0, ((('Male Somewhat'!$O91)/7)/60), 0))^0.25</f>
        <v>0.66288304017538735</v>
      </c>
      <c r="BF144" s="58">
        <f>1+$B$55*(IF('Male Active'!$O91&gt;=0, ((('Male Active'!$O91)/7)/60), 0))^0.25</f>
        <v>0.60020549080880148</v>
      </c>
      <c r="BG144" s="58">
        <f>1+$B$55*(IF('Male Highly'!$O91&gt;=0, ((('Male Highly'!$O91)/7)/60), 0))^0.25</f>
        <v>0.48486210207791614</v>
      </c>
      <c r="BH144" s="32">
        <f t="shared" si="107"/>
        <v>4.8999999999999998E-3</v>
      </c>
      <c r="BI144" s="32">
        <f t="shared" si="108"/>
        <v>0</v>
      </c>
      <c r="BJ144" s="58">
        <f>1+$B$55*(IF('Female Inactive'!$Q91&gt;=0, ((('Female Inactive'!$Q91)/7)/60), 0))^0.25</f>
        <v>0.89551029434508067</v>
      </c>
      <c r="BK144" s="58">
        <f>1+$B$55*(IF('Female Barely'!$Q91&gt;=0, ((('Female Barely'!$Q91)/7)/60), 0))^0.25</f>
        <v>0.74979224102545783</v>
      </c>
      <c r="BL144" s="58">
        <f>1+$B$55*(IF('Female Somewhat'!$Q91&gt;=0, ((('Female Somewhat'!$Q91)/7)/60), 0))^0.25</f>
        <v>0.68279104095312393</v>
      </c>
      <c r="BM144" s="58">
        <f>1+$B$55*(IF('Female Active'!$Q91&gt;=0, ((('Female Active'!$Q91)/7)/60), 0))^0.25</f>
        <v>0.62642583175702571</v>
      </c>
      <c r="BN144" s="58">
        <f>1+$B$55*(IF('Female Highly'!$Q91&gt;=0, ((('Female Highly'!$Q91)/7)/60), 0))^0.25</f>
        <v>0.53538209758293509</v>
      </c>
      <c r="BP144" s="136">
        <f t="shared" si="94"/>
        <v>93</v>
      </c>
      <c r="BQ144" s="136">
        <f t="shared" si="109"/>
        <v>5.8999999999999999E-3</v>
      </c>
      <c r="BR144" s="136">
        <f t="shared" si="110"/>
        <v>0</v>
      </c>
      <c r="BS144" s="58">
        <f t="shared" si="111"/>
        <v>1</v>
      </c>
      <c r="BT144" s="58">
        <f t="shared" si="112"/>
        <v>0.72496096812622857</v>
      </c>
      <c r="BU144" s="58">
        <f t="shared" si="113"/>
        <v>0.66288304017538735</v>
      </c>
      <c r="BV144" s="58">
        <f t="shared" si="114"/>
        <v>0.60020549080880148</v>
      </c>
      <c r="BW144" s="58">
        <f t="shared" si="115"/>
        <v>0.48486210207791614</v>
      </c>
      <c r="BX144" s="136">
        <f t="shared" si="116"/>
        <v>4.8999999999999998E-3</v>
      </c>
      <c r="BY144" s="136">
        <f t="shared" si="117"/>
        <v>0</v>
      </c>
      <c r="BZ144" s="58">
        <f t="shared" si="118"/>
        <v>1</v>
      </c>
      <c r="CA144" s="58">
        <f t="shared" si="119"/>
        <v>0.83727930964077668</v>
      </c>
      <c r="CB144" s="58">
        <f t="shared" si="120"/>
        <v>0.76246029248884728</v>
      </c>
      <c r="CC144" s="58">
        <f t="shared" si="121"/>
        <v>0.69951829221031314</v>
      </c>
      <c r="CD144" s="58">
        <f t="shared" si="122"/>
        <v>0.59785141607387049</v>
      </c>
    </row>
    <row r="145" spans="8:82">
      <c r="H145" s="58">
        <v>89</v>
      </c>
      <c r="I145" s="58">
        <f t="shared" si="151"/>
        <v>8.6E-3</v>
      </c>
      <c r="J145" s="58">
        <f t="shared" si="151"/>
        <v>0.36309999999999998</v>
      </c>
      <c r="K145" s="58">
        <f t="shared" si="151"/>
        <v>0</v>
      </c>
      <c r="L145" s="58">
        <f t="shared" si="151"/>
        <v>0</v>
      </c>
      <c r="M145" s="58">
        <f t="shared" si="151"/>
        <v>5.8413000000000004</v>
      </c>
      <c r="N145" s="58">
        <f t="shared" si="151"/>
        <v>0</v>
      </c>
      <c r="O145" s="58">
        <f t="shared" si="151"/>
        <v>1.0001</v>
      </c>
      <c r="P145" s="58">
        <f t="shared" si="151"/>
        <v>87.367699999999999</v>
      </c>
      <c r="R145" s="58">
        <f>X$48</f>
        <v>7.1999999999999998E-3</v>
      </c>
      <c r="S145" s="58">
        <f t="shared" si="150"/>
        <v>0.30420000000000003</v>
      </c>
      <c r="T145" s="58">
        <f t="shared" si="150"/>
        <v>0</v>
      </c>
      <c r="U145" s="58">
        <f t="shared" si="150"/>
        <v>0</v>
      </c>
      <c r="V145" s="58">
        <f t="shared" si="150"/>
        <v>6.8463000000000003</v>
      </c>
      <c r="W145" s="58">
        <f t="shared" si="150"/>
        <v>0</v>
      </c>
      <c r="X145" s="58">
        <f t="shared" si="150"/>
        <v>1.0001</v>
      </c>
      <c r="Y145" s="58">
        <f t="shared" si="150"/>
        <v>87.370199999999997</v>
      </c>
      <c r="AA145" s="58">
        <f t="shared" si="97"/>
        <v>8.6E-3</v>
      </c>
      <c r="AB145" s="58">
        <f t="shared" si="98"/>
        <v>8.6E-3</v>
      </c>
      <c r="AC145" s="58">
        <f t="shared" si="132"/>
        <v>6.0118135884393211E-3</v>
      </c>
      <c r="AD145" s="58">
        <f t="shared" si="133"/>
        <v>4.9483227598132312E-3</v>
      </c>
      <c r="AE145" s="58">
        <f t="shared" si="134"/>
        <v>3.9517547113314521E-3</v>
      </c>
      <c r="AF145" s="58">
        <f t="shared" si="135"/>
        <v>2.7626615513662829E-3</v>
      </c>
      <c r="AG145" s="58">
        <f t="shared" si="99"/>
        <v>7.1999999999999998E-3</v>
      </c>
      <c r="AH145" s="58">
        <f t="shared" si="100"/>
        <v>7.1999999999999998E-3</v>
      </c>
      <c r="AI145" s="58">
        <f t="shared" si="136"/>
        <v>5.0639355575909269E-3</v>
      </c>
      <c r="AJ145" s="58">
        <f t="shared" si="137"/>
        <v>4.1428665677206416E-3</v>
      </c>
      <c r="AK145" s="58">
        <f t="shared" si="138"/>
        <v>3.3738107969030254E-3</v>
      </c>
      <c r="AL145" s="58">
        <f t="shared" si="139"/>
        <v>2.4498220305345076E-3</v>
      </c>
      <c r="AM145" s="58">
        <f t="shared" si="101"/>
        <v>0</v>
      </c>
      <c r="AN145" s="58">
        <f t="shared" si="102"/>
        <v>0</v>
      </c>
      <c r="AO145" s="58">
        <f t="shared" si="140"/>
        <v>0</v>
      </c>
      <c r="AP145" s="58">
        <f t="shared" si="141"/>
        <v>0</v>
      </c>
      <c r="AQ145" s="58">
        <f t="shared" si="142"/>
        <v>0</v>
      </c>
      <c r="AR145" s="58">
        <f t="shared" si="143"/>
        <v>0</v>
      </c>
      <c r="AS145" s="58">
        <f t="shared" si="103"/>
        <v>0</v>
      </c>
      <c r="AT145" s="58">
        <f t="shared" si="104"/>
        <v>0</v>
      </c>
      <c r="AU145" s="58">
        <f t="shared" si="144"/>
        <v>0</v>
      </c>
      <c r="AV145" s="58">
        <f t="shared" si="145"/>
        <v>0</v>
      </c>
      <c r="AW145" s="58">
        <f t="shared" si="146"/>
        <v>0</v>
      </c>
      <c r="AX145" s="58">
        <f t="shared" si="147"/>
        <v>0</v>
      </c>
      <c r="AZ145" s="58">
        <v>94</v>
      </c>
      <c r="BA145" s="32">
        <f t="shared" si="105"/>
        <v>5.8999999999999999E-3</v>
      </c>
      <c r="BB145" s="32">
        <f t="shared" si="106"/>
        <v>0</v>
      </c>
      <c r="BC145" s="58">
        <f>1+$B$55*(IF('Male Inactive'!$O92&gt;=0, ((('Male Inactive'!$O92)/7)/60), 0))^0.25</f>
        <v>1</v>
      </c>
      <c r="BD145" s="58">
        <f>1+$B$55*(IF('Male Barely'!$O92&gt;=0, ((('Male Barely'!$O92)/7)/60), 0))^0.25</f>
        <v>0.72771893845181024</v>
      </c>
      <c r="BE145" s="58">
        <f>1+$B$55*(IF('Male Somewhat'!$O92&gt;=0, ((('Male Somewhat'!$O92)/7)/60), 0))^0.25</f>
        <v>0.66626350063262629</v>
      </c>
      <c r="BF145" s="58">
        <f>1+$B$55*(IF('Male Active'!$O92&gt;=0, ((('Male Active'!$O92)/7)/60), 0))^0.25</f>
        <v>0.60421445413727126</v>
      </c>
      <c r="BG145" s="58">
        <f>1+$B$55*(IF('Male Highly'!$O92&gt;=0, ((('Male Highly'!$O92)/7)/60), 0))^0.25</f>
        <v>0.49002767812860415</v>
      </c>
      <c r="BH145" s="32">
        <f t="shared" si="107"/>
        <v>4.8999999999999998E-3</v>
      </c>
      <c r="BI145" s="32">
        <f t="shared" si="108"/>
        <v>0</v>
      </c>
      <c r="BJ145" s="58">
        <f>1+$B$55*(IF('Female Inactive'!$Q92&gt;=0, ((('Female Inactive'!$Q92)/7)/60), 0))^0.25</f>
        <v>0.89653568889663049</v>
      </c>
      <c r="BK145" s="58">
        <f>1+$B$55*(IF('Female Barely'!$Q92&gt;=0, ((('Female Barely'!$Q92)/7)/60), 0))^0.25</f>
        <v>0.75224761853082933</v>
      </c>
      <c r="BL145" s="58">
        <f>1+$B$55*(IF('Female Somewhat'!$Q92&gt;=0, ((('Female Somewhat'!$Q92)/7)/60), 0))^0.25</f>
        <v>0.68590392500491415</v>
      </c>
      <c r="BM145" s="58">
        <f>1+$B$55*(IF('Female Active'!$Q92&gt;=0, ((('Female Active'!$Q92)/7)/60), 0))^0.25</f>
        <v>0.63009184760342074</v>
      </c>
      <c r="BN145" s="58">
        <f>1+$B$55*(IF('Female Highly'!$Q92&gt;=0, ((('Female Highly'!$Q92)/7)/60), 0))^0.25</f>
        <v>0.53994155789249265</v>
      </c>
      <c r="BP145" s="136">
        <f t="shared" si="94"/>
        <v>94</v>
      </c>
      <c r="BQ145" s="136">
        <f t="shared" si="109"/>
        <v>5.8999999999999999E-3</v>
      </c>
      <c r="BR145" s="136">
        <f t="shared" si="110"/>
        <v>0</v>
      </c>
      <c r="BS145" s="58">
        <f t="shared" si="111"/>
        <v>1</v>
      </c>
      <c r="BT145" s="58">
        <f t="shared" si="112"/>
        <v>0.72771893845181024</v>
      </c>
      <c r="BU145" s="58">
        <f t="shared" si="113"/>
        <v>0.66626350063262629</v>
      </c>
      <c r="BV145" s="58">
        <f t="shared" si="114"/>
        <v>0.60421445413727126</v>
      </c>
      <c r="BW145" s="58">
        <f t="shared" si="115"/>
        <v>0.49002767812860415</v>
      </c>
      <c r="BX145" s="136">
        <f t="shared" si="116"/>
        <v>4.8999999999999998E-3</v>
      </c>
      <c r="BY145" s="136">
        <f t="shared" si="117"/>
        <v>0</v>
      </c>
      <c r="BZ145" s="58">
        <f t="shared" si="118"/>
        <v>1</v>
      </c>
      <c r="CA145" s="58">
        <f t="shared" si="119"/>
        <v>0.83906042765193545</v>
      </c>
      <c r="CB145" s="58">
        <f t="shared" si="120"/>
        <v>0.76506036904014207</v>
      </c>
      <c r="CC145" s="58">
        <f t="shared" si="121"/>
        <v>0.70280732312940819</v>
      </c>
      <c r="CD145" s="58">
        <f t="shared" si="122"/>
        <v>0.60225327845788335</v>
      </c>
    </row>
    <row r="146" spans="8:82">
      <c r="H146" s="58">
        <v>90</v>
      </c>
      <c r="I146" s="58">
        <f>J$49</f>
        <v>5.8999999999999999E-3</v>
      </c>
      <c r="J146" s="58">
        <f t="shared" ref="J146:P146" si="152">K$49</f>
        <v>0.38569999999999999</v>
      </c>
      <c r="K146" s="58">
        <f t="shared" si="152"/>
        <v>0</v>
      </c>
      <c r="L146" s="58">
        <f t="shared" si="152"/>
        <v>0</v>
      </c>
      <c r="M146" s="58">
        <f t="shared" si="152"/>
        <v>4.5065999999999997</v>
      </c>
      <c r="N146" s="58">
        <f t="shared" si="152"/>
        <v>0</v>
      </c>
      <c r="O146" s="58">
        <f t="shared" si="152"/>
        <v>1</v>
      </c>
      <c r="P146" s="58">
        <f t="shared" si="152"/>
        <v>92.332400000000007</v>
      </c>
      <c r="R146" s="58">
        <f>X$49</f>
        <v>4.8999999999999998E-3</v>
      </c>
      <c r="S146" s="58">
        <f t="shared" ref="S146:Y150" si="153">Y$49</f>
        <v>0.32479999999999998</v>
      </c>
      <c r="T146" s="58">
        <f t="shared" si="153"/>
        <v>0</v>
      </c>
      <c r="U146" s="58">
        <f t="shared" si="153"/>
        <v>0</v>
      </c>
      <c r="V146" s="58">
        <f t="shared" si="153"/>
        <v>5.2091000000000003</v>
      </c>
      <c r="W146" s="58">
        <f t="shared" si="153"/>
        <v>0</v>
      </c>
      <c r="X146" s="58">
        <f t="shared" si="153"/>
        <v>1.0001</v>
      </c>
      <c r="Y146" s="58">
        <f t="shared" si="153"/>
        <v>92.332300000000004</v>
      </c>
      <c r="AA146" s="58">
        <f t="shared" si="97"/>
        <v>5.8999999999999999E-3</v>
      </c>
      <c r="AB146" s="58">
        <f t="shared" si="98"/>
        <v>5.8999999999999999E-3</v>
      </c>
      <c r="AC146" s="58">
        <f t="shared" si="132"/>
        <v>4.1243837409060463E-3</v>
      </c>
      <c r="AD146" s="58">
        <f t="shared" si="133"/>
        <v>3.3947795677788445E-3</v>
      </c>
      <c r="AE146" s="58">
        <f t="shared" si="134"/>
        <v>2.7110875345180891E-3</v>
      </c>
      <c r="AF146" s="58">
        <f t="shared" si="135"/>
        <v>1.89531432012338E-3</v>
      </c>
      <c r="AG146" s="58">
        <f t="shared" si="99"/>
        <v>4.8999999999999998E-3</v>
      </c>
      <c r="AH146" s="58">
        <f t="shared" si="100"/>
        <v>4.8999999999999998E-3</v>
      </c>
      <c r="AI146" s="58">
        <f t="shared" si="136"/>
        <v>3.4462894766938254E-3</v>
      </c>
      <c r="AJ146" s="58">
        <f t="shared" si="137"/>
        <v>2.8194508585876587E-3</v>
      </c>
      <c r="AK146" s="58">
        <f t="shared" si="138"/>
        <v>2.29606568122567E-3</v>
      </c>
      <c r="AL146" s="58">
        <f t="shared" si="139"/>
        <v>1.6672399930026509E-3</v>
      </c>
      <c r="AM146" s="58">
        <f t="shared" si="101"/>
        <v>0</v>
      </c>
      <c r="AN146" s="58">
        <f t="shared" si="102"/>
        <v>0</v>
      </c>
      <c r="AO146" s="58">
        <f t="shared" si="140"/>
        <v>0</v>
      </c>
      <c r="AP146" s="58">
        <f t="shared" si="141"/>
        <v>0</v>
      </c>
      <c r="AQ146" s="58">
        <f t="shared" si="142"/>
        <v>0</v>
      </c>
      <c r="AR146" s="58">
        <f t="shared" si="143"/>
        <v>0</v>
      </c>
      <c r="AS146" s="58">
        <f t="shared" si="103"/>
        <v>0</v>
      </c>
      <c r="AT146" s="58">
        <f t="shared" si="104"/>
        <v>0</v>
      </c>
      <c r="AU146" s="58">
        <f t="shared" si="144"/>
        <v>0</v>
      </c>
      <c r="AV146" s="58">
        <f t="shared" si="145"/>
        <v>0</v>
      </c>
      <c r="AW146" s="58">
        <f t="shared" si="146"/>
        <v>0</v>
      </c>
      <c r="AX146" s="58">
        <f t="shared" si="147"/>
        <v>0</v>
      </c>
      <c r="AZ146" s="58">
        <v>95</v>
      </c>
      <c r="BA146" s="32">
        <f t="shared" si="105"/>
        <v>4.7999999999999996E-3</v>
      </c>
      <c r="BB146" s="32">
        <f t="shared" si="106"/>
        <v>0</v>
      </c>
      <c r="BC146" s="58">
        <f>1+$B$55*(IF('Male Inactive'!$O93&gt;=0, ((('Male Inactive'!$O93)/7)/60), 0))^0.25</f>
        <v>1</v>
      </c>
      <c r="BD146" s="58">
        <f>1+$B$55*(IF('Male Barely'!$O93&gt;=0, ((('Male Barely'!$O93)/7)/60), 0))^0.25</f>
        <v>0.73044925306516451</v>
      </c>
      <c r="BE146" s="58">
        <f>1+$B$55*(IF('Male Somewhat'!$O93&gt;=0, ((('Male Somewhat'!$O93)/7)/60), 0))^0.25</f>
        <v>0.66961006332064921</v>
      </c>
      <c r="BF146" s="58">
        <f>1+$B$55*(IF('Male Active'!$O93&gt;=0, ((('Male Active'!$O93)/7)/60), 0))^0.25</f>
        <v>0.60818321734643099</v>
      </c>
      <c r="BG146" s="58">
        <f>1+$B$55*(IF('Male Highly'!$O93&gt;=0, ((('Male Highly'!$O93)/7)/60), 0))^0.25</f>
        <v>0.49514145605680304</v>
      </c>
      <c r="BH146" s="32">
        <f t="shared" si="107"/>
        <v>4.0000000000000001E-3</v>
      </c>
      <c r="BI146" s="32">
        <f t="shared" si="108"/>
        <v>0</v>
      </c>
      <c r="BJ146" s="58">
        <f>1+$B$55*(IF('Female Inactive'!$Q93&gt;=0, ((('Female Inactive'!$Q93)/7)/60), 0))^0.25</f>
        <v>0.89755102088766525</v>
      </c>
      <c r="BK146" s="58">
        <f>1+$B$55*(IF('Female Barely'!$Q93&gt;=0, ((('Female Barely'!$Q93)/7)/60), 0))^0.25</f>
        <v>0.75467890054564291</v>
      </c>
      <c r="BL146" s="58">
        <f>1+$B$55*(IF('Female Somewhat'!$Q93&gt;=0, ((('Female Somewhat'!$Q93)/7)/60), 0))^0.25</f>
        <v>0.68898626122114193</v>
      </c>
      <c r="BM146" s="58">
        <f>1+$B$55*(IF('Female Active'!$Q93&gt;=0, ((('Female Active'!$Q93)/7)/60), 0))^0.25</f>
        <v>0.63372188753571757</v>
      </c>
      <c r="BN146" s="58">
        <f>1+$B$55*(IF('Female Highly'!$Q93&gt;=0, ((('Female Highly'!$Q93)/7)/60), 0))^0.25</f>
        <v>0.54445627460046642</v>
      </c>
      <c r="BP146" s="136">
        <f t="shared" si="94"/>
        <v>95</v>
      </c>
      <c r="BQ146" s="136">
        <f t="shared" si="109"/>
        <v>4.7999999999999996E-3</v>
      </c>
      <c r="BR146" s="136">
        <f t="shared" si="110"/>
        <v>0</v>
      </c>
      <c r="BS146" s="58">
        <f t="shared" si="111"/>
        <v>1</v>
      </c>
      <c r="BT146" s="58">
        <f t="shared" si="112"/>
        <v>0.73044925306516451</v>
      </c>
      <c r="BU146" s="58">
        <f t="shared" si="113"/>
        <v>0.66961006332064921</v>
      </c>
      <c r="BV146" s="58">
        <f t="shared" si="114"/>
        <v>0.60818321734643099</v>
      </c>
      <c r="BW146" s="58">
        <f t="shared" si="115"/>
        <v>0.49514145605680304</v>
      </c>
      <c r="BX146" s="136">
        <f t="shared" si="116"/>
        <v>4.0000000000000001E-3</v>
      </c>
      <c r="BY146" s="136">
        <f t="shared" si="117"/>
        <v>0</v>
      </c>
      <c r="BZ146" s="58">
        <f t="shared" si="118"/>
        <v>1</v>
      </c>
      <c r="CA146" s="58">
        <f t="shared" si="119"/>
        <v>0.84082005700274975</v>
      </c>
      <c r="CB146" s="58">
        <f t="shared" si="120"/>
        <v>0.76762907643929179</v>
      </c>
      <c r="CC146" s="58">
        <f t="shared" si="121"/>
        <v>0.70605667286632423</v>
      </c>
      <c r="CD146" s="58">
        <f t="shared" si="122"/>
        <v>0.60660203367827148</v>
      </c>
    </row>
    <row r="147" spans="8:82">
      <c r="H147" s="58">
        <v>91</v>
      </c>
      <c r="I147" s="58">
        <f t="shared" ref="I147:P150" si="154">J$49</f>
        <v>5.8999999999999999E-3</v>
      </c>
      <c r="J147" s="58">
        <f t="shared" si="154"/>
        <v>0.38569999999999999</v>
      </c>
      <c r="K147" s="58">
        <f t="shared" si="154"/>
        <v>0</v>
      </c>
      <c r="L147" s="58">
        <f t="shared" si="154"/>
        <v>0</v>
      </c>
      <c r="M147" s="58">
        <f t="shared" si="154"/>
        <v>4.5065999999999997</v>
      </c>
      <c r="N147" s="58">
        <f t="shared" si="154"/>
        <v>0</v>
      </c>
      <c r="O147" s="58">
        <f t="shared" si="154"/>
        <v>1</v>
      </c>
      <c r="P147" s="58">
        <f t="shared" si="154"/>
        <v>92.332400000000007</v>
      </c>
      <c r="R147" s="58">
        <f>X$49</f>
        <v>4.8999999999999998E-3</v>
      </c>
      <c r="S147" s="58">
        <f t="shared" si="153"/>
        <v>0.32479999999999998</v>
      </c>
      <c r="T147" s="58">
        <f t="shared" si="153"/>
        <v>0</v>
      </c>
      <c r="U147" s="58">
        <f t="shared" si="153"/>
        <v>0</v>
      </c>
      <c r="V147" s="58">
        <f t="shared" si="153"/>
        <v>5.2091000000000003</v>
      </c>
      <c r="W147" s="58">
        <f t="shared" si="153"/>
        <v>0</v>
      </c>
      <c r="X147" s="58">
        <f t="shared" si="153"/>
        <v>1.0001</v>
      </c>
      <c r="Y147" s="58">
        <f t="shared" si="153"/>
        <v>92.332300000000004</v>
      </c>
      <c r="AA147" s="58">
        <f t="shared" si="97"/>
        <v>5.8999999999999999E-3</v>
      </c>
      <c r="AB147" s="58">
        <f t="shared" si="98"/>
        <v>5.8999999999999999E-3</v>
      </c>
      <c r="AC147" s="58">
        <f t="shared" si="132"/>
        <v>4.1243837409060463E-3</v>
      </c>
      <c r="AD147" s="58">
        <f t="shared" si="133"/>
        <v>3.3947795677788445E-3</v>
      </c>
      <c r="AE147" s="58">
        <f t="shared" si="134"/>
        <v>2.7110875345180891E-3</v>
      </c>
      <c r="AF147" s="58">
        <f t="shared" si="135"/>
        <v>1.89531432012338E-3</v>
      </c>
      <c r="AG147" s="58">
        <f t="shared" si="99"/>
        <v>4.8999999999999998E-3</v>
      </c>
      <c r="AH147" s="58">
        <f t="shared" si="100"/>
        <v>4.8999999999999998E-3</v>
      </c>
      <c r="AI147" s="58">
        <f t="shared" si="136"/>
        <v>3.4462894766938254E-3</v>
      </c>
      <c r="AJ147" s="58">
        <f t="shared" si="137"/>
        <v>2.8194508585876587E-3</v>
      </c>
      <c r="AK147" s="58">
        <f t="shared" si="138"/>
        <v>2.29606568122567E-3</v>
      </c>
      <c r="AL147" s="58">
        <f t="shared" si="139"/>
        <v>1.6672399930026509E-3</v>
      </c>
      <c r="AM147" s="58">
        <f t="shared" si="101"/>
        <v>0</v>
      </c>
      <c r="AN147" s="58">
        <f t="shared" si="102"/>
        <v>0</v>
      </c>
      <c r="AO147" s="58">
        <f t="shared" si="140"/>
        <v>0</v>
      </c>
      <c r="AP147" s="58">
        <f t="shared" si="141"/>
        <v>0</v>
      </c>
      <c r="AQ147" s="58">
        <f t="shared" si="142"/>
        <v>0</v>
      </c>
      <c r="AR147" s="58">
        <f t="shared" si="143"/>
        <v>0</v>
      </c>
      <c r="AS147" s="58">
        <f t="shared" si="103"/>
        <v>0</v>
      </c>
      <c r="AT147" s="58">
        <f t="shared" si="104"/>
        <v>0</v>
      </c>
      <c r="AU147" s="58">
        <f t="shared" si="144"/>
        <v>0</v>
      </c>
      <c r="AV147" s="58">
        <f t="shared" si="145"/>
        <v>0</v>
      </c>
      <c r="AW147" s="58">
        <f t="shared" si="146"/>
        <v>0</v>
      </c>
      <c r="AX147" s="58">
        <f t="shared" si="147"/>
        <v>0</v>
      </c>
      <c r="AZ147" s="58">
        <v>96</v>
      </c>
      <c r="BA147" s="32">
        <f t="shared" si="105"/>
        <v>4.7999999999999996E-3</v>
      </c>
      <c r="BB147" s="32">
        <f t="shared" si="106"/>
        <v>0</v>
      </c>
      <c r="BC147" s="58">
        <f>1+$B$55*(IF('Male Inactive'!$O94&gt;=0, ((('Male Inactive'!$O94)/7)/60), 0))^0.25</f>
        <v>1</v>
      </c>
      <c r="BD147" s="58">
        <f>1+$B$55*(IF('Male Barely'!$O94&gt;=0, ((('Male Barely'!$O94)/7)/60), 0))^0.25</f>
        <v>0.73315218928559822</v>
      </c>
      <c r="BE147" s="58">
        <f>1+$B$55*(IF('Male Somewhat'!$O94&gt;=0, ((('Male Somewhat'!$O94)/7)/60), 0))^0.25</f>
        <v>0.67292306815136227</v>
      </c>
      <c r="BF147" s="58">
        <f>1+$B$55*(IF('Male Active'!$O94&gt;=0, ((('Male Active'!$O94)/7)/60), 0))^0.25</f>
        <v>0.61211218354537889</v>
      </c>
      <c r="BG147" s="58">
        <f>1+$B$55*(IF('Male Highly'!$O94&gt;=0, ((('Male Highly'!$O94)/7)/60), 0))^0.25</f>
        <v>0.5002039552712807</v>
      </c>
      <c r="BH147" s="32">
        <f t="shared" si="107"/>
        <v>4.0000000000000001E-3</v>
      </c>
      <c r="BI147" s="32">
        <f t="shared" si="108"/>
        <v>0</v>
      </c>
      <c r="BJ147" s="58">
        <f>1+$B$55*(IF('Female Inactive'!$Q94&gt;=0, ((('Female Inactive'!$Q94)/7)/60), 0))^0.25</f>
        <v>0.89855638906566138</v>
      </c>
      <c r="BK147" s="58">
        <f>1+$B$55*(IF('Female Barely'!$Q94&gt;=0, ((('Female Barely'!$Q94)/7)/60), 0))^0.25</f>
        <v>0.75708632352749594</v>
      </c>
      <c r="BL147" s="58">
        <f>1+$B$55*(IF('Female Somewhat'!$Q94&gt;=0, ((('Female Somewhat'!$Q94)/7)/60), 0))^0.25</f>
        <v>0.69203834937855513</v>
      </c>
      <c r="BM147" s="58">
        <f>1+$B$55*(IF('Female Active'!$Q94&gt;=0, ((('Female Active'!$Q94)/7)/60), 0))^0.25</f>
        <v>0.63731630459832456</v>
      </c>
      <c r="BN147" s="58">
        <f>1+$B$55*(IF('Female Highly'!$Q94&gt;=0, ((('Female Highly'!$Q94)/7)/60), 0))^0.25</f>
        <v>0.54892668679169254</v>
      </c>
      <c r="BP147" s="136">
        <f t="shared" si="94"/>
        <v>96</v>
      </c>
      <c r="BQ147" s="136">
        <f t="shared" si="109"/>
        <v>4.7999999999999996E-3</v>
      </c>
      <c r="BR147" s="136">
        <f t="shared" si="110"/>
        <v>0</v>
      </c>
      <c r="BS147" s="58">
        <f t="shared" si="111"/>
        <v>1</v>
      </c>
      <c r="BT147" s="58">
        <f t="shared" si="112"/>
        <v>0.73315218928559822</v>
      </c>
      <c r="BU147" s="58">
        <f t="shared" si="113"/>
        <v>0.67292306815136227</v>
      </c>
      <c r="BV147" s="58">
        <f t="shared" si="114"/>
        <v>0.61211218354537889</v>
      </c>
      <c r="BW147" s="58">
        <f t="shared" si="115"/>
        <v>0.5002039552712807</v>
      </c>
      <c r="BX147" s="136">
        <f t="shared" si="116"/>
        <v>4.0000000000000001E-3</v>
      </c>
      <c r="BY147" s="136">
        <f t="shared" si="117"/>
        <v>0</v>
      </c>
      <c r="BZ147" s="58">
        <f t="shared" si="118"/>
        <v>1</v>
      </c>
      <c r="CA147" s="58">
        <f t="shared" si="119"/>
        <v>0.84255850021246959</v>
      </c>
      <c r="CB147" s="58">
        <f t="shared" si="120"/>
        <v>0.77016685630397863</v>
      </c>
      <c r="CC147" s="58">
        <f t="shared" si="121"/>
        <v>0.7092669000562335</v>
      </c>
      <c r="CD147" s="58">
        <f t="shared" si="122"/>
        <v>0.61089842938235461</v>
      </c>
    </row>
    <row r="148" spans="8:82">
      <c r="H148" s="58">
        <v>92</v>
      </c>
      <c r="I148" s="58">
        <f t="shared" si="154"/>
        <v>5.8999999999999999E-3</v>
      </c>
      <c r="J148" s="58">
        <f t="shared" si="154"/>
        <v>0.38569999999999999</v>
      </c>
      <c r="K148" s="58">
        <f t="shared" si="154"/>
        <v>0</v>
      </c>
      <c r="L148" s="58">
        <f t="shared" si="154"/>
        <v>0</v>
      </c>
      <c r="M148" s="58">
        <f t="shared" si="154"/>
        <v>4.5065999999999997</v>
      </c>
      <c r="N148" s="58">
        <f t="shared" si="154"/>
        <v>0</v>
      </c>
      <c r="O148" s="58">
        <f t="shared" si="154"/>
        <v>1</v>
      </c>
      <c r="P148" s="58">
        <f t="shared" si="154"/>
        <v>92.332400000000007</v>
      </c>
      <c r="R148" s="58">
        <f>X$49</f>
        <v>4.8999999999999998E-3</v>
      </c>
      <c r="S148" s="58">
        <f t="shared" si="153"/>
        <v>0.32479999999999998</v>
      </c>
      <c r="T148" s="58">
        <f t="shared" si="153"/>
        <v>0</v>
      </c>
      <c r="U148" s="58">
        <f t="shared" si="153"/>
        <v>0</v>
      </c>
      <c r="V148" s="58">
        <f t="shared" si="153"/>
        <v>5.2091000000000003</v>
      </c>
      <c r="W148" s="58">
        <f t="shared" si="153"/>
        <v>0</v>
      </c>
      <c r="X148" s="58">
        <f t="shared" si="153"/>
        <v>1.0001</v>
      </c>
      <c r="Y148" s="58">
        <f t="shared" si="153"/>
        <v>92.332300000000004</v>
      </c>
      <c r="AA148" s="58">
        <f t="shared" si="97"/>
        <v>5.8999999999999999E-3</v>
      </c>
      <c r="AB148" s="58">
        <f t="shared" si="98"/>
        <v>5.8999999999999999E-3</v>
      </c>
      <c r="AC148" s="58">
        <f t="shared" si="132"/>
        <v>4.1243837409060463E-3</v>
      </c>
      <c r="AD148" s="58">
        <f t="shared" si="133"/>
        <v>3.3947795677788445E-3</v>
      </c>
      <c r="AE148" s="58">
        <f t="shared" si="134"/>
        <v>2.7110875345180891E-3</v>
      </c>
      <c r="AF148" s="58">
        <f t="shared" si="135"/>
        <v>1.89531432012338E-3</v>
      </c>
      <c r="AG148" s="58">
        <f t="shared" si="99"/>
        <v>4.8999999999999998E-3</v>
      </c>
      <c r="AH148" s="58">
        <f t="shared" si="100"/>
        <v>4.8999999999999998E-3</v>
      </c>
      <c r="AI148" s="58">
        <f t="shared" si="136"/>
        <v>3.4462894766938254E-3</v>
      </c>
      <c r="AJ148" s="58">
        <f t="shared" si="137"/>
        <v>2.8194508585876587E-3</v>
      </c>
      <c r="AK148" s="58">
        <f t="shared" si="138"/>
        <v>2.29606568122567E-3</v>
      </c>
      <c r="AL148" s="58">
        <f t="shared" si="139"/>
        <v>1.6672399930026509E-3</v>
      </c>
      <c r="AM148" s="58">
        <f t="shared" si="101"/>
        <v>0</v>
      </c>
      <c r="AN148" s="58">
        <f t="shared" si="102"/>
        <v>0</v>
      </c>
      <c r="AO148" s="58">
        <f t="shared" si="140"/>
        <v>0</v>
      </c>
      <c r="AP148" s="58">
        <f t="shared" si="141"/>
        <v>0</v>
      </c>
      <c r="AQ148" s="58">
        <f t="shared" si="142"/>
        <v>0</v>
      </c>
      <c r="AR148" s="58">
        <f t="shared" si="143"/>
        <v>0</v>
      </c>
      <c r="AS148" s="58">
        <f t="shared" si="103"/>
        <v>0</v>
      </c>
      <c r="AT148" s="58">
        <f t="shared" si="104"/>
        <v>0</v>
      </c>
      <c r="AU148" s="58">
        <f t="shared" si="144"/>
        <v>0</v>
      </c>
      <c r="AV148" s="58">
        <f t="shared" si="145"/>
        <v>0</v>
      </c>
      <c r="AW148" s="58">
        <f t="shared" si="146"/>
        <v>0</v>
      </c>
      <c r="AX148" s="58">
        <f t="shared" si="147"/>
        <v>0</v>
      </c>
      <c r="AZ148" s="58">
        <v>97</v>
      </c>
      <c r="BA148" s="32">
        <f t="shared" si="105"/>
        <v>4.7999999999999996E-3</v>
      </c>
      <c r="BB148" s="32">
        <f t="shared" si="106"/>
        <v>0</v>
      </c>
      <c r="BC148" s="58">
        <f>1+$B$55*(IF('Male Inactive'!$O95&gt;=0, ((('Male Inactive'!$O95)/7)/60), 0))^0.25</f>
        <v>1</v>
      </c>
      <c r="BD148" s="58">
        <f>1+$B$55*(IF('Male Barely'!$O95&gt;=0, ((('Male Barely'!$O95)/7)/60), 0))^0.25</f>
        <v>0.73582802165158223</v>
      </c>
      <c r="BE148" s="58">
        <f>1+$B$55*(IF('Male Somewhat'!$O95&gt;=0, ((('Male Somewhat'!$O95)/7)/60), 0))^0.25</f>
        <v>0.67620285162818461</v>
      </c>
      <c r="BF148" s="58">
        <f>1+$B$55*(IF('Male Active'!$O95&gt;=0, ((('Male Active'!$O95)/7)/60), 0))^0.25</f>
        <v>0.6160017518010128</v>
      </c>
      <c r="BG148" s="58">
        <f>1+$B$55*(IF('Male Highly'!$O95&gt;=0, ((('Male Highly'!$O95)/7)/60), 0))^0.25</f>
        <v>0.50521568997240318</v>
      </c>
      <c r="BH148" s="32">
        <f t="shared" si="107"/>
        <v>4.0000000000000001E-3</v>
      </c>
      <c r="BI148" s="32">
        <f t="shared" si="108"/>
        <v>0</v>
      </c>
      <c r="BJ148" s="58">
        <f>1+$B$55*(IF('Female Inactive'!$Q95&gt;=0, ((('Female Inactive'!$Q95)/7)/60), 0))^0.25</f>
        <v>0.89955189120905077</v>
      </c>
      <c r="BK148" s="58">
        <f>1+$B$55*(IF('Female Barely'!$Q95&gt;=0, ((('Female Barely'!$Q95)/7)/60), 0))^0.25</f>
        <v>0.75947012161354321</v>
      </c>
      <c r="BL148" s="58">
        <f>1+$B$55*(IF('Female Somewhat'!$Q95&gt;=0, ((('Female Somewhat'!$Q95)/7)/60), 0))^0.25</f>
        <v>0.69506048631208617</v>
      </c>
      <c r="BM148" s="58">
        <f>1+$B$55*(IF('Female Active'!$Q95&gt;=0, ((('Female Active'!$Q95)/7)/60), 0))^0.25</f>
        <v>0.64087544837109989</v>
      </c>
      <c r="BN148" s="58">
        <f>1+$B$55*(IF('Female Highly'!$Q95&gt;=0, ((('Female Highly'!$Q95)/7)/60), 0))^0.25</f>
        <v>0.55335322924211194</v>
      </c>
      <c r="BP148" s="136">
        <f t="shared" si="94"/>
        <v>97</v>
      </c>
      <c r="BQ148" s="136">
        <f t="shared" si="109"/>
        <v>4.7999999999999996E-3</v>
      </c>
      <c r="BR148" s="136">
        <f t="shared" si="110"/>
        <v>0</v>
      </c>
      <c r="BS148" s="58">
        <f t="shared" si="111"/>
        <v>1</v>
      </c>
      <c r="BT148" s="58">
        <f t="shared" si="112"/>
        <v>0.73582802165158223</v>
      </c>
      <c r="BU148" s="58">
        <f t="shared" si="113"/>
        <v>0.67620285162818461</v>
      </c>
      <c r="BV148" s="58">
        <f t="shared" si="114"/>
        <v>0.6160017518010128</v>
      </c>
      <c r="BW148" s="58">
        <f t="shared" si="115"/>
        <v>0.50521568997240318</v>
      </c>
      <c r="BX148" s="136">
        <f t="shared" si="116"/>
        <v>4.0000000000000001E-3</v>
      </c>
      <c r="BY148" s="136">
        <f t="shared" si="117"/>
        <v>0</v>
      </c>
      <c r="BZ148" s="58">
        <f t="shared" si="118"/>
        <v>1</v>
      </c>
      <c r="CA148" s="58">
        <f t="shared" si="119"/>
        <v>0.8442760545951058</v>
      </c>
      <c r="CB148" s="58">
        <f t="shared" si="120"/>
        <v>0.77267414265327583</v>
      </c>
      <c r="CC148" s="58">
        <f t="shared" si="121"/>
        <v>0.71243855372225995</v>
      </c>
      <c r="CD148" s="58">
        <f t="shared" si="122"/>
        <v>0.61514320035320313</v>
      </c>
    </row>
    <row r="149" spans="8:82">
      <c r="H149" s="58">
        <v>93</v>
      </c>
      <c r="I149" s="58">
        <f t="shared" si="154"/>
        <v>5.8999999999999999E-3</v>
      </c>
      <c r="J149" s="58">
        <f t="shared" si="154"/>
        <v>0.38569999999999999</v>
      </c>
      <c r="K149" s="58">
        <f t="shared" si="154"/>
        <v>0</v>
      </c>
      <c r="L149" s="58">
        <f t="shared" si="154"/>
        <v>0</v>
      </c>
      <c r="M149" s="58">
        <f t="shared" si="154"/>
        <v>4.5065999999999997</v>
      </c>
      <c r="N149" s="58">
        <f t="shared" si="154"/>
        <v>0</v>
      </c>
      <c r="O149" s="58">
        <f t="shared" si="154"/>
        <v>1</v>
      </c>
      <c r="P149" s="58">
        <f t="shared" si="154"/>
        <v>92.332400000000007</v>
      </c>
      <c r="R149" s="58">
        <f>X$49</f>
        <v>4.8999999999999998E-3</v>
      </c>
      <c r="S149" s="58">
        <f t="shared" si="153"/>
        <v>0.32479999999999998</v>
      </c>
      <c r="T149" s="58">
        <f t="shared" si="153"/>
        <v>0</v>
      </c>
      <c r="U149" s="58">
        <f t="shared" si="153"/>
        <v>0</v>
      </c>
      <c r="V149" s="58">
        <f t="shared" si="153"/>
        <v>5.2091000000000003</v>
      </c>
      <c r="W149" s="58">
        <f t="shared" si="153"/>
        <v>0</v>
      </c>
      <c r="X149" s="58">
        <f t="shared" si="153"/>
        <v>1.0001</v>
      </c>
      <c r="Y149" s="58">
        <f t="shared" si="153"/>
        <v>92.332300000000004</v>
      </c>
      <c r="AA149" s="58">
        <f t="shared" si="97"/>
        <v>5.8999999999999999E-3</v>
      </c>
      <c r="AB149" s="58">
        <f t="shared" si="98"/>
        <v>5.8999999999999999E-3</v>
      </c>
      <c r="AC149" s="58">
        <f t="shared" si="132"/>
        <v>4.1243837409060463E-3</v>
      </c>
      <c r="AD149" s="58">
        <f t="shared" si="133"/>
        <v>3.3947795677788445E-3</v>
      </c>
      <c r="AE149" s="58">
        <f t="shared" si="134"/>
        <v>2.7110875345180891E-3</v>
      </c>
      <c r="AF149" s="58">
        <f t="shared" si="135"/>
        <v>1.89531432012338E-3</v>
      </c>
      <c r="AG149" s="58">
        <f t="shared" si="99"/>
        <v>4.8999999999999998E-3</v>
      </c>
      <c r="AH149" s="58">
        <f t="shared" si="100"/>
        <v>4.8999999999999998E-3</v>
      </c>
      <c r="AI149" s="58">
        <f t="shared" si="136"/>
        <v>3.4462894766938254E-3</v>
      </c>
      <c r="AJ149" s="58">
        <f t="shared" si="137"/>
        <v>2.8194508585876587E-3</v>
      </c>
      <c r="AK149" s="58">
        <f t="shared" si="138"/>
        <v>2.29606568122567E-3</v>
      </c>
      <c r="AL149" s="58">
        <f t="shared" si="139"/>
        <v>1.6672399930026509E-3</v>
      </c>
      <c r="AM149" s="58">
        <f t="shared" si="101"/>
        <v>0</v>
      </c>
      <c r="AN149" s="58">
        <f t="shared" si="102"/>
        <v>0</v>
      </c>
      <c r="AO149" s="58">
        <f t="shared" si="140"/>
        <v>0</v>
      </c>
      <c r="AP149" s="58">
        <f t="shared" si="141"/>
        <v>0</v>
      </c>
      <c r="AQ149" s="58">
        <f t="shared" si="142"/>
        <v>0</v>
      </c>
      <c r="AR149" s="58">
        <f t="shared" si="143"/>
        <v>0</v>
      </c>
      <c r="AS149" s="58">
        <f t="shared" si="103"/>
        <v>0</v>
      </c>
      <c r="AT149" s="58">
        <f t="shared" si="104"/>
        <v>0</v>
      </c>
      <c r="AU149" s="58">
        <f t="shared" si="144"/>
        <v>0</v>
      </c>
      <c r="AV149" s="58">
        <f t="shared" si="145"/>
        <v>0</v>
      </c>
      <c r="AW149" s="58">
        <f t="shared" si="146"/>
        <v>0</v>
      </c>
      <c r="AX149" s="58">
        <f t="shared" si="147"/>
        <v>0</v>
      </c>
      <c r="AZ149" s="58">
        <v>98</v>
      </c>
      <c r="BA149" s="32">
        <f t="shared" si="105"/>
        <v>4.7999999999999996E-3</v>
      </c>
      <c r="BB149" s="32">
        <f t="shared" si="106"/>
        <v>0</v>
      </c>
      <c r="BC149" s="58">
        <f>1+$B$55*(IF('Male Inactive'!$O96&gt;=0, ((('Male Inactive'!$O96)/7)/60), 0))^0.25</f>
        <v>1</v>
      </c>
      <c r="BD149" s="58">
        <f>1+$B$55*(IF('Male Barely'!$O96&gt;=0, ((('Male Barely'!$O96)/7)/60), 0))^0.25</f>
        <v>0.73847702194863651</v>
      </c>
      <c r="BE149" s="58">
        <f>1+$B$55*(IF('Male Somewhat'!$O96&gt;=0, ((('Male Somewhat'!$O96)/7)/60), 0))^0.25</f>
        <v>0.67944974688022752</v>
      </c>
      <c r="BF149" s="58">
        <f>1+$B$55*(IF('Male Active'!$O96&gt;=0, ((('Male Active'!$O96)/7)/60), 0))^0.25</f>
        <v>0.61985231717856326</v>
      </c>
      <c r="BG149" s="58">
        <f>1+$B$55*(IF('Male Highly'!$O96&gt;=0, ((('Male Highly'!$O96)/7)/60), 0))^0.25</f>
        <v>0.51017716920436085</v>
      </c>
      <c r="BH149" s="32">
        <f t="shared" si="107"/>
        <v>4.0000000000000001E-3</v>
      </c>
      <c r="BI149" s="32">
        <f t="shared" si="108"/>
        <v>0</v>
      </c>
      <c r="BJ149" s="58">
        <f>1+$B$55*(IF('Female Inactive'!$Q96&gt;=0, ((('Female Inactive'!$Q96)/7)/60), 0))^0.25</f>
        <v>0.90053762413673155</v>
      </c>
      <c r="BK149" s="58">
        <f>1+$B$55*(IF('Female Barely'!$Q96&gt;=0, ((('Female Barely'!$Q96)/7)/60), 0))^0.25</f>
        <v>0.76183052664326867</v>
      </c>
      <c r="BL149" s="58">
        <f>1+$B$55*(IF('Female Somewhat'!$Q96&gt;=0, ((('Female Somewhat'!$Q96)/7)/60), 0))^0.25</f>
        <v>0.69805296594372068</v>
      </c>
      <c r="BM149" s="58">
        <f>1+$B$55*(IF('Female Active'!$Q96&gt;=0, ((('Female Active'!$Q96)/7)/60), 0))^0.25</f>
        <v>0.64439966500335044</v>
      </c>
      <c r="BN149" s="58">
        <f>1+$B$55*(IF('Female Highly'!$Q96&gt;=0, ((('Female Highly'!$Q96)/7)/60), 0))^0.25</f>
        <v>0.55773633246105447</v>
      </c>
      <c r="BP149" s="136">
        <f t="shared" si="94"/>
        <v>98</v>
      </c>
      <c r="BQ149" s="136">
        <f t="shared" si="109"/>
        <v>4.7999999999999996E-3</v>
      </c>
      <c r="BR149" s="136">
        <f t="shared" si="110"/>
        <v>0</v>
      </c>
      <c r="BS149" s="58">
        <f t="shared" si="111"/>
        <v>1</v>
      </c>
      <c r="BT149" s="58">
        <f t="shared" si="112"/>
        <v>0.73847702194863651</v>
      </c>
      <c r="BU149" s="58">
        <f t="shared" si="113"/>
        <v>0.67944974688022752</v>
      </c>
      <c r="BV149" s="58">
        <f t="shared" si="114"/>
        <v>0.61985231717856326</v>
      </c>
      <c r="BW149" s="58">
        <f t="shared" si="115"/>
        <v>0.51017716920436085</v>
      </c>
      <c r="BX149" s="136">
        <f t="shared" si="116"/>
        <v>4.0000000000000001E-3</v>
      </c>
      <c r="BY149" s="136">
        <f t="shared" si="117"/>
        <v>0</v>
      </c>
      <c r="BZ149" s="58">
        <f t="shared" si="118"/>
        <v>1</v>
      </c>
      <c r="CA149" s="58">
        <f t="shared" si="119"/>
        <v>0.8459730123697724</v>
      </c>
      <c r="CB149" s="58">
        <f t="shared" si="120"/>
        <v>0.7751513620687247</v>
      </c>
      <c r="CC149" s="58">
        <f t="shared" si="121"/>
        <v>0.7155721734792384</v>
      </c>
      <c r="CD149" s="58">
        <f t="shared" si="122"/>
        <v>0.61933706878233841</v>
      </c>
    </row>
    <row r="150" spans="8:82">
      <c r="H150" s="58">
        <v>94</v>
      </c>
      <c r="I150" s="58">
        <f t="shared" si="154"/>
        <v>5.8999999999999999E-3</v>
      </c>
      <c r="J150" s="58">
        <f t="shared" si="154"/>
        <v>0.38569999999999999</v>
      </c>
      <c r="K150" s="58">
        <f t="shared" si="154"/>
        <v>0</v>
      </c>
      <c r="L150" s="58">
        <f t="shared" si="154"/>
        <v>0</v>
      </c>
      <c r="M150" s="58">
        <f t="shared" si="154"/>
        <v>4.5065999999999997</v>
      </c>
      <c r="N150" s="58">
        <f t="shared" si="154"/>
        <v>0</v>
      </c>
      <c r="O150" s="58">
        <f t="shared" si="154"/>
        <v>1</v>
      </c>
      <c r="P150" s="58">
        <f t="shared" si="154"/>
        <v>92.332400000000007</v>
      </c>
      <c r="R150" s="58">
        <f>X$49</f>
        <v>4.8999999999999998E-3</v>
      </c>
      <c r="S150" s="58">
        <f t="shared" si="153"/>
        <v>0.32479999999999998</v>
      </c>
      <c r="T150" s="58">
        <f t="shared" si="153"/>
        <v>0</v>
      </c>
      <c r="U150" s="58">
        <f t="shared" si="153"/>
        <v>0</v>
      </c>
      <c r="V150" s="58">
        <f t="shared" si="153"/>
        <v>5.2091000000000003</v>
      </c>
      <c r="W150" s="58">
        <f t="shared" si="153"/>
        <v>0</v>
      </c>
      <c r="X150" s="58">
        <f t="shared" si="153"/>
        <v>1.0001</v>
      </c>
      <c r="Y150" s="58">
        <f t="shared" si="153"/>
        <v>92.332300000000004</v>
      </c>
      <c r="AA150" s="58">
        <f t="shared" si="97"/>
        <v>5.8999999999999999E-3</v>
      </c>
      <c r="AB150" s="58">
        <f t="shared" si="98"/>
        <v>5.8999999999999999E-3</v>
      </c>
      <c r="AC150" s="58">
        <f t="shared" si="132"/>
        <v>4.1243837409060463E-3</v>
      </c>
      <c r="AD150" s="58">
        <f t="shared" si="133"/>
        <v>3.3947795677788445E-3</v>
      </c>
      <c r="AE150" s="58">
        <f t="shared" si="134"/>
        <v>2.7110875345180891E-3</v>
      </c>
      <c r="AF150" s="58">
        <f t="shared" si="135"/>
        <v>1.89531432012338E-3</v>
      </c>
      <c r="AG150" s="58">
        <f t="shared" si="99"/>
        <v>4.8999999999999998E-3</v>
      </c>
      <c r="AH150" s="58">
        <f t="shared" si="100"/>
        <v>4.8999999999999998E-3</v>
      </c>
      <c r="AI150" s="58">
        <f t="shared" si="136"/>
        <v>3.4462894766938254E-3</v>
      </c>
      <c r="AJ150" s="58">
        <f t="shared" si="137"/>
        <v>2.8194508585876587E-3</v>
      </c>
      <c r="AK150" s="58">
        <f t="shared" si="138"/>
        <v>2.29606568122567E-3</v>
      </c>
      <c r="AL150" s="58">
        <f t="shared" si="139"/>
        <v>1.6672399930026509E-3</v>
      </c>
      <c r="AM150" s="58">
        <f t="shared" si="101"/>
        <v>0</v>
      </c>
      <c r="AN150" s="58">
        <f t="shared" si="102"/>
        <v>0</v>
      </c>
      <c r="AO150" s="58">
        <f t="shared" si="140"/>
        <v>0</v>
      </c>
      <c r="AP150" s="58">
        <f t="shared" si="141"/>
        <v>0</v>
      </c>
      <c r="AQ150" s="58">
        <f t="shared" si="142"/>
        <v>0</v>
      </c>
      <c r="AR150" s="58">
        <f t="shared" si="143"/>
        <v>0</v>
      </c>
      <c r="AS150" s="58">
        <f t="shared" si="103"/>
        <v>0</v>
      </c>
      <c r="AT150" s="58">
        <f t="shared" si="104"/>
        <v>0</v>
      </c>
      <c r="AU150" s="58">
        <f t="shared" si="144"/>
        <v>0</v>
      </c>
      <c r="AV150" s="58">
        <f t="shared" si="145"/>
        <v>0</v>
      </c>
      <c r="AW150" s="58">
        <f t="shared" si="146"/>
        <v>0</v>
      </c>
      <c r="AX150" s="58">
        <f t="shared" si="147"/>
        <v>0</v>
      </c>
      <c r="AZ150" s="58">
        <v>99</v>
      </c>
      <c r="BA150" s="32">
        <f t="shared" si="105"/>
        <v>4.7999999999999996E-3</v>
      </c>
      <c r="BB150" s="32">
        <f t="shared" si="106"/>
        <v>0</v>
      </c>
      <c r="BC150" s="58">
        <f>1+$B$55*(IF('Male Inactive'!$O97&gt;=0, ((('Male Inactive'!$O97)/7)/60), 0))^0.25</f>
        <v>1</v>
      </c>
      <c r="BD150" s="58">
        <f>1+$B$55*(IF('Male Barely'!$O97&gt;=0, ((('Male Barely'!$O97)/7)/60), 0))^0.25</f>
        <v>0.74109945923693532</v>
      </c>
      <c r="BE150" s="58">
        <f>1+$B$55*(IF('Male Somewhat'!$O97&gt;=0, ((('Male Somewhat'!$O97)/7)/60), 0))^0.25</f>
        <v>0.68266408369612985</v>
      </c>
      <c r="BF150" s="58">
        <f>1+$B$55*(IF('Male Active'!$O97&gt;=0, ((('Male Active'!$O97)/7)/60), 0))^0.25</f>
        <v>0.6236642707817206</v>
      </c>
      <c r="BG150" s="58">
        <f>1+$B$55*(IF('Male Highly'!$O97&gt;=0, ((('Male Highly'!$O97)/7)/60), 0))^0.25</f>
        <v>0.51508889690687387</v>
      </c>
      <c r="BH150" s="32">
        <f t="shared" si="107"/>
        <v>4.0000000000000001E-3</v>
      </c>
      <c r="BI150" s="32">
        <f t="shared" si="108"/>
        <v>0</v>
      </c>
      <c r="BJ150" s="58">
        <f>1+$B$55*(IF('Female Inactive'!$Q97&gt;=0, ((('Female Inactive'!$Q97)/7)/60), 0))^0.25</f>
        <v>0.90151368371748308</v>
      </c>
      <c r="BK150" s="58">
        <f>1+$B$55*(IF('Female Barely'!$Q97&gt;=0, ((('Female Barely'!$Q97)/7)/60), 0))^0.25</f>
        <v>0.76416776818103327</v>
      </c>
      <c r="BL150" s="58">
        <f>1+$B$55*(IF('Female Somewhat'!$Q97&gt;=0, ((('Female Somewhat'!$Q97)/7)/60), 0))^0.25</f>
        <v>0.70101607931108378</v>
      </c>
      <c r="BM150" s="58">
        <f>1+$B$55*(IF('Female Active'!$Q97&gt;=0, ((('Female Active'!$Q97)/7)/60), 0))^0.25</f>
        <v>0.64788929724749766</v>
      </c>
      <c r="BN150" s="58">
        <f>1+$B$55*(IF('Female Highly'!$Q97&gt;=0, ((('Female Highly'!$Q97)/7)/60), 0))^0.25</f>
        <v>0.5620764227331102</v>
      </c>
      <c r="BP150" s="136">
        <f t="shared" si="94"/>
        <v>99</v>
      </c>
      <c r="BQ150" s="136">
        <f t="shared" si="109"/>
        <v>4.7999999999999996E-3</v>
      </c>
      <c r="BR150" s="136">
        <f t="shared" si="110"/>
        <v>0</v>
      </c>
      <c r="BS150" s="58">
        <f t="shared" si="111"/>
        <v>1</v>
      </c>
      <c r="BT150" s="58">
        <f t="shared" si="112"/>
        <v>0.74109945923693532</v>
      </c>
      <c r="BU150" s="58">
        <f t="shared" si="113"/>
        <v>0.68266408369612985</v>
      </c>
      <c r="BV150" s="58">
        <f t="shared" si="114"/>
        <v>0.6236642707817206</v>
      </c>
      <c r="BW150" s="58">
        <f t="shared" si="115"/>
        <v>0.51508889690687387</v>
      </c>
      <c r="BX150" s="136">
        <f t="shared" si="116"/>
        <v>4.0000000000000001E-3</v>
      </c>
      <c r="BY150" s="136">
        <f t="shared" si="117"/>
        <v>0</v>
      </c>
      <c r="BZ150" s="58">
        <f t="shared" si="118"/>
        <v>1</v>
      </c>
      <c r="CA150" s="58">
        <f t="shared" si="119"/>
        <v>0.84764966076822035</v>
      </c>
      <c r="CB150" s="58">
        <f t="shared" si="120"/>
        <v>0.77759893385131207</v>
      </c>
      <c r="CC150" s="58">
        <f t="shared" si="121"/>
        <v>0.71866828973228725</v>
      </c>
      <c r="CD150" s="58">
        <f t="shared" si="122"/>
        <v>0.62348074453549174</v>
      </c>
    </row>
    <row r="151" spans="8:82">
      <c r="H151" s="58">
        <v>95</v>
      </c>
      <c r="I151" s="58">
        <f>J$50</f>
        <v>4.7999999999999996E-3</v>
      </c>
      <c r="J151" s="58">
        <f t="shared" ref="J151:P151" si="155">K$50</f>
        <v>0.40139999999999998</v>
      </c>
      <c r="K151" s="58">
        <f t="shared" si="155"/>
        <v>0</v>
      </c>
      <c r="L151" s="58">
        <f t="shared" si="155"/>
        <v>0</v>
      </c>
      <c r="M151" s="58">
        <f t="shared" si="155"/>
        <v>3.7086999999999999</v>
      </c>
      <c r="N151" s="58">
        <f t="shared" si="155"/>
        <v>0</v>
      </c>
      <c r="O151" s="58">
        <f t="shared" si="155"/>
        <v>1</v>
      </c>
      <c r="P151" s="58">
        <f t="shared" si="155"/>
        <v>97.487200000000001</v>
      </c>
      <c r="R151" s="58">
        <f>X$50</f>
        <v>4.0000000000000001E-3</v>
      </c>
      <c r="S151" s="58">
        <f t="shared" ref="S151:Y155" si="156">Y$50</f>
        <v>0.33900000000000002</v>
      </c>
      <c r="T151" s="58">
        <f t="shared" si="156"/>
        <v>0</v>
      </c>
      <c r="U151" s="58">
        <f t="shared" si="156"/>
        <v>0</v>
      </c>
      <c r="V151" s="58">
        <f t="shared" si="156"/>
        <v>4.2084000000000001</v>
      </c>
      <c r="W151" s="58">
        <f t="shared" si="156"/>
        <v>0</v>
      </c>
      <c r="X151" s="58">
        <f t="shared" si="156"/>
        <v>1</v>
      </c>
      <c r="Y151" s="58">
        <f t="shared" si="156"/>
        <v>97.4893</v>
      </c>
      <c r="AA151" s="58">
        <f t="shared" si="97"/>
        <v>4.7999999999999996E-3</v>
      </c>
      <c r="AB151" s="58">
        <f t="shared" si="98"/>
        <v>4.7999999999999996E-3</v>
      </c>
      <c r="AC151" s="58">
        <f t="shared" si="132"/>
        <v>3.3554308400591559E-3</v>
      </c>
      <c r="AD151" s="58">
        <f t="shared" si="133"/>
        <v>2.761854563616687E-3</v>
      </c>
      <c r="AE151" s="58">
        <f t="shared" si="134"/>
        <v>2.2056305365570892E-3</v>
      </c>
      <c r="AF151" s="58">
        <f t="shared" si="135"/>
        <v>1.5419506333207158E-3</v>
      </c>
      <c r="AG151" s="58">
        <f t="shared" si="99"/>
        <v>4.0000000000000001E-3</v>
      </c>
      <c r="AH151" s="58">
        <f t="shared" si="100"/>
        <v>4.0000000000000001E-3</v>
      </c>
      <c r="AI151" s="58">
        <f t="shared" si="136"/>
        <v>2.8132975319949596E-3</v>
      </c>
      <c r="AJ151" s="58">
        <f t="shared" si="137"/>
        <v>2.3015925376225787E-3</v>
      </c>
      <c r="AK151" s="58">
        <f t="shared" si="138"/>
        <v>1.874339331612792E-3</v>
      </c>
      <c r="AL151" s="58">
        <f t="shared" si="139"/>
        <v>1.3610122391858376E-3</v>
      </c>
      <c r="AM151" s="58">
        <f t="shared" si="101"/>
        <v>0</v>
      </c>
      <c r="AN151" s="58">
        <f t="shared" si="102"/>
        <v>0</v>
      </c>
      <c r="AO151" s="58">
        <f t="shared" si="140"/>
        <v>0</v>
      </c>
      <c r="AP151" s="58">
        <f t="shared" si="141"/>
        <v>0</v>
      </c>
      <c r="AQ151" s="58">
        <f t="shared" si="142"/>
        <v>0</v>
      </c>
      <c r="AR151" s="58">
        <f t="shared" si="143"/>
        <v>0</v>
      </c>
      <c r="AS151" s="58">
        <f t="shared" si="103"/>
        <v>0</v>
      </c>
      <c r="AT151" s="58">
        <f t="shared" si="104"/>
        <v>0</v>
      </c>
      <c r="AU151" s="58">
        <f t="shared" si="144"/>
        <v>0</v>
      </c>
      <c r="AV151" s="58">
        <f t="shared" si="145"/>
        <v>0</v>
      </c>
      <c r="AW151" s="58">
        <f t="shared" si="146"/>
        <v>0</v>
      </c>
      <c r="AX151" s="58">
        <f t="shared" si="147"/>
        <v>0</v>
      </c>
      <c r="AZ151" s="58">
        <v>100</v>
      </c>
      <c r="BA151" s="32">
        <f t="shared" si="105"/>
        <v>4.7999999999999996E-3</v>
      </c>
      <c r="BB151" s="32">
        <f t="shared" si="106"/>
        <v>0</v>
      </c>
      <c r="BC151" s="58">
        <f>1+$B$55*(IF('Male Inactive'!$O98&gt;=0, ((('Male Inactive'!$O98)/7)/60), 0))^0.25</f>
        <v>1</v>
      </c>
      <c r="BD151" s="58">
        <f>1+$B$55*(IF('Male Barely'!$O98&gt;=0, ((('Male Barely'!$O98)/7)/60), 0))^0.25</f>
        <v>0.7436955998786362</v>
      </c>
      <c r="BE151" s="58">
        <f>1+$B$55*(IF('Male Somewhat'!$O98&gt;=0, ((('Male Somewhat'!$O98)/7)/60), 0))^0.25</f>
        <v>0.68584618855755553</v>
      </c>
      <c r="BF151" s="58">
        <f>1+$B$55*(IF('Male Active'!$O98&gt;=0, ((('Male Active'!$O98)/7)/60), 0))^0.25</f>
        <v>0.62743799979235959</v>
      </c>
      <c r="BG151" s="58">
        <f>1+$B$55*(IF('Male Highly'!$O98&gt;=0, ((('Male Highly'!$O98)/7)/60), 0))^0.25</f>
        <v>0.5199513719663762</v>
      </c>
      <c r="BH151" s="32">
        <f t="shared" si="107"/>
        <v>4.0000000000000001E-3</v>
      </c>
      <c r="BI151" s="32">
        <f t="shared" si="108"/>
        <v>0</v>
      </c>
      <c r="BJ151" s="58">
        <f>1+$B$55*(IF('Female Inactive'!$Q98&gt;=0, ((('Female Inactive'!$Q98)/7)/60), 0))^0.25</f>
        <v>0.90248016487929072</v>
      </c>
      <c r="BK151" s="58">
        <f>1+$B$55*(IF('Female Barely'!$Q98&gt;=0, ((('Female Barely'!$Q98)/7)/60), 0))^0.25</f>
        <v>0.76648207353840148</v>
      </c>
      <c r="BL151" s="58">
        <f>1+$B$55*(IF('Female Somewhat'!$Q98&gt;=0, ((('Female Somewhat'!$Q98)/7)/60), 0))^0.25</f>
        <v>0.70395011459574519</v>
      </c>
      <c r="BM151" s="58">
        <f>1+$B$55*(IF('Female Active'!$Q98&gt;=0, ((('Female Active'!$Q98)/7)/60), 0))^0.25</f>
        <v>0.65134468449241123</v>
      </c>
      <c r="BN151" s="58">
        <f>1+$B$55*(IF('Female Highly'!$Q98&gt;=0, ((('Female Highly'!$Q98)/7)/60), 0))^0.25</f>
        <v>0.56637392215958615</v>
      </c>
      <c r="BP151" s="136">
        <f t="shared" si="94"/>
        <v>100</v>
      </c>
      <c r="BQ151" s="136">
        <f t="shared" si="109"/>
        <v>4.7999999999999996E-3</v>
      </c>
      <c r="BR151" s="136">
        <f t="shared" si="110"/>
        <v>0</v>
      </c>
      <c r="BS151" s="58">
        <f t="shared" si="111"/>
        <v>1</v>
      </c>
      <c r="BT151" s="58">
        <f t="shared" si="112"/>
        <v>0.7436955998786362</v>
      </c>
      <c r="BU151" s="58">
        <f t="shared" si="113"/>
        <v>0.68584618855755553</v>
      </c>
      <c r="BV151" s="58">
        <f t="shared" si="114"/>
        <v>0.62743799979235959</v>
      </c>
      <c r="BW151" s="58">
        <f t="shared" si="115"/>
        <v>0.5199513719663762</v>
      </c>
      <c r="BX151" s="136">
        <f t="shared" si="116"/>
        <v>4.0000000000000001E-3</v>
      </c>
      <c r="BY151" s="136">
        <f t="shared" si="117"/>
        <v>0</v>
      </c>
      <c r="BZ151" s="58">
        <f t="shared" si="118"/>
        <v>1</v>
      </c>
      <c r="CA151" s="58">
        <f t="shared" si="119"/>
        <v>0.84930628213964199</v>
      </c>
      <c r="CB151" s="58">
        <f t="shared" si="120"/>
        <v>0.78001727017446476</v>
      </c>
      <c r="CC151" s="58">
        <f t="shared" si="121"/>
        <v>0.72172742387034117</v>
      </c>
      <c r="CD151" s="58">
        <f t="shared" si="122"/>
        <v>0.62757492541161863</v>
      </c>
    </row>
    <row r="152" spans="8:82">
      <c r="H152" s="58">
        <v>96</v>
      </c>
      <c r="I152" s="58">
        <f t="shared" ref="I152:P155" si="157">J$50</f>
        <v>4.7999999999999996E-3</v>
      </c>
      <c r="J152" s="58">
        <f t="shared" si="157"/>
        <v>0.40139999999999998</v>
      </c>
      <c r="K152" s="58">
        <f t="shared" si="157"/>
        <v>0</v>
      </c>
      <c r="L152" s="58">
        <f t="shared" si="157"/>
        <v>0</v>
      </c>
      <c r="M152" s="58">
        <f t="shared" si="157"/>
        <v>3.7086999999999999</v>
      </c>
      <c r="N152" s="58">
        <f t="shared" si="157"/>
        <v>0</v>
      </c>
      <c r="O152" s="58">
        <f t="shared" si="157"/>
        <v>1</v>
      </c>
      <c r="P152" s="58">
        <f t="shared" si="157"/>
        <v>97.487200000000001</v>
      </c>
      <c r="R152" s="58">
        <f>X$50</f>
        <v>4.0000000000000001E-3</v>
      </c>
      <c r="S152" s="58">
        <f t="shared" si="156"/>
        <v>0.33900000000000002</v>
      </c>
      <c r="T152" s="58">
        <f t="shared" si="156"/>
        <v>0</v>
      </c>
      <c r="U152" s="58">
        <f t="shared" si="156"/>
        <v>0</v>
      </c>
      <c r="V152" s="58">
        <f t="shared" si="156"/>
        <v>4.2084000000000001</v>
      </c>
      <c r="W152" s="58">
        <f t="shared" si="156"/>
        <v>0</v>
      </c>
      <c r="X152" s="58">
        <f t="shared" si="156"/>
        <v>1</v>
      </c>
      <c r="Y152" s="58">
        <f t="shared" si="156"/>
        <v>97.4893</v>
      </c>
      <c r="AA152" s="58">
        <f t="shared" si="97"/>
        <v>4.7999999999999996E-3</v>
      </c>
      <c r="AB152" s="58">
        <f t="shared" si="98"/>
        <v>4.7999999999999996E-3</v>
      </c>
      <c r="AC152" s="58">
        <f t="shared" si="132"/>
        <v>3.3554308400591559E-3</v>
      </c>
      <c r="AD152" s="58">
        <f t="shared" si="133"/>
        <v>2.761854563616687E-3</v>
      </c>
      <c r="AE152" s="58">
        <f t="shared" si="134"/>
        <v>2.2056305365570892E-3</v>
      </c>
      <c r="AF152" s="58">
        <f t="shared" si="135"/>
        <v>1.5419506333207158E-3</v>
      </c>
      <c r="AG152" s="58">
        <f t="shared" si="99"/>
        <v>4.0000000000000001E-3</v>
      </c>
      <c r="AH152" s="58">
        <f t="shared" si="100"/>
        <v>4.0000000000000001E-3</v>
      </c>
      <c r="AI152" s="58">
        <f t="shared" si="136"/>
        <v>2.8132975319949596E-3</v>
      </c>
      <c r="AJ152" s="58">
        <f t="shared" si="137"/>
        <v>2.3015925376225787E-3</v>
      </c>
      <c r="AK152" s="58">
        <f t="shared" si="138"/>
        <v>1.874339331612792E-3</v>
      </c>
      <c r="AL152" s="58">
        <f t="shared" si="139"/>
        <v>1.3610122391858376E-3</v>
      </c>
      <c r="AM152" s="58">
        <f t="shared" si="101"/>
        <v>0</v>
      </c>
      <c r="AN152" s="58">
        <f t="shared" si="102"/>
        <v>0</v>
      </c>
      <c r="AO152" s="58">
        <f t="shared" si="140"/>
        <v>0</v>
      </c>
      <c r="AP152" s="58">
        <f t="shared" si="141"/>
        <v>0</v>
      </c>
      <c r="AQ152" s="58">
        <f t="shared" si="142"/>
        <v>0</v>
      </c>
      <c r="AR152" s="58">
        <f t="shared" si="143"/>
        <v>0</v>
      </c>
      <c r="AS152" s="58">
        <f t="shared" si="103"/>
        <v>0</v>
      </c>
      <c r="AT152" s="58">
        <f t="shared" si="104"/>
        <v>0</v>
      </c>
      <c r="AU152" s="58">
        <f t="shared" si="144"/>
        <v>0</v>
      </c>
      <c r="AV152" s="58">
        <f t="shared" si="145"/>
        <v>0</v>
      </c>
      <c r="AW152" s="58">
        <f t="shared" si="146"/>
        <v>0</v>
      </c>
      <c r="AX152" s="58">
        <f t="shared" si="147"/>
        <v>0</v>
      </c>
    </row>
    <row r="153" spans="8:82">
      <c r="H153" s="58">
        <v>97</v>
      </c>
      <c r="I153" s="58">
        <f t="shared" si="157"/>
        <v>4.7999999999999996E-3</v>
      </c>
      <c r="J153" s="58">
        <f t="shared" si="157"/>
        <v>0.40139999999999998</v>
      </c>
      <c r="K153" s="58">
        <f t="shared" si="157"/>
        <v>0</v>
      </c>
      <c r="L153" s="58">
        <f t="shared" si="157"/>
        <v>0</v>
      </c>
      <c r="M153" s="58">
        <f t="shared" si="157"/>
        <v>3.7086999999999999</v>
      </c>
      <c r="N153" s="58">
        <f t="shared" si="157"/>
        <v>0</v>
      </c>
      <c r="O153" s="58">
        <f t="shared" si="157"/>
        <v>1</v>
      </c>
      <c r="P153" s="58">
        <f t="shared" si="157"/>
        <v>97.487200000000001</v>
      </c>
      <c r="R153" s="58">
        <f>X$50</f>
        <v>4.0000000000000001E-3</v>
      </c>
      <c r="S153" s="58">
        <f t="shared" si="156"/>
        <v>0.33900000000000002</v>
      </c>
      <c r="T153" s="58">
        <f t="shared" si="156"/>
        <v>0</v>
      </c>
      <c r="U153" s="58">
        <f t="shared" si="156"/>
        <v>0</v>
      </c>
      <c r="V153" s="58">
        <f t="shared" si="156"/>
        <v>4.2084000000000001</v>
      </c>
      <c r="W153" s="58">
        <f t="shared" si="156"/>
        <v>0</v>
      </c>
      <c r="X153" s="58">
        <f t="shared" si="156"/>
        <v>1</v>
      </c>
      <c r="Y153" s="58">
        <f t="shared" si="156"/>
        <v>97.4893</v>
      </c>
      <c r="AA153" s="58">
        <f t="shared" si="97"/>
        <v>4.7999999999999996E-3</v>
      </c>
      <c r="AB153" s="58">
        <f t="shared" si="98"/>
        <v>4.7999999999999996E-3</v>
      </c>
      <c r="AC153" s="58">
        <f t="shared" si="132"/>
        <v>3.3554308400591559E-3</v>
      </c>
      <c r="AD153" s="58">
        <f t="shared" si="133"/>
        <v>2.761854563616687E-3</v>
      </c>
      <c r="AE153" s="58">
        <f t="shared" si="134"/>
        <v>2.2056305365570892E-3</v>
      </c>
      <c r="AF153" s="58">
        <f t="shared" si="135"/>
        <v>1.5419506333207158E-3</v>
      </c>
      <c r="AG153" s="58">
        <f t="shared" si="99"/>
        <v>4.0000000000000001E-3</v>
      </c>
      <c r="AH153" s="58">
        <f t="shared" si="100"/>
        <v>4.0000000000000001E-3</v>
      </c>
      <c r="AI153" s="58">
        <f t="shared" si="136"/>
        <v>2.8132975319949596E-3</v>
      </c>
      <c r="AJ153" s="58">
        <f t="shared" si="137"/>
        <v>2.3015925376225787E-3</v>
      </c>
      <c r="AK153" s="58">
        <f t="shared" si="138"/>
        <v>1.874339331612792E-3</v>
      </c>
      <c r="AL153" s="58">
        <f t="shared" si="139"/>
        <v>1.3610122391858376E-3</v>
      </c>
      <c r="AM153" s="58">
        <f t="shared" si="101"/>
        <v>0</v>
      </c>
      <c r="AN153" s="58">
        <f t="shared" si="102"/>
        <v>0</v>
      </c>
      <c r="AO153" s="58">
        <f t="shared" si="140"/>
        <v>0</v>
      </c>
      <c r="AP153" s="58">
        <f t="shared" si="141"/>
        <v>0</v>
      </c>
      <c r="AQ153" s="58">
        <f t="shared" si="142"/>
        <v>0</v>
      </c>
      <c r="AR153" s="58">
        <f t="shared" si="143"/>
        <v>0</v>
      </c>
      <c r="AS153" s="58">
        <f t="shared" si="103"/>
        <v>0</v>
      </c>
      <c r="AT153" s="58">
        <f t="shared" si="104"/>
        <v>0</v>
      </c>
      <c r="AU153" s="58">
        <f t="shared" si="144"/>
        <v>0</v>
      </c>
      <c r="AV153" s="58">
        <f t="shared" si="145"/>
        <v>0</v>
      </c>
      <c r="AW153" s="58">
        <f t="shared" si="146"/>
        <v>0</v>
      </c>
      <c r="AX153" s="58">
        <f t="shared" si="147"/>
        <v>0</v>
      </c>
    </row>
    <row r="154" spans="8:82">
      <c r="H154" s="58">
        <v>98</v>
      </c>
      <c r="I154" s="58">
        <f t="shared" si="157"/>
        <v>4.7999999999999996E-3</v>
      </c>
      <c r="J154" s="58">
        <f t="shared" si="157"/>
        <v>0.40139999999999998</v>
      </c>
      <c r="K154" s="58">
        <f t="shared" si="157"/>
        <v>0</v>
      </c>
      <c r="L154" s="58">
        <f t="shared" si="157"/>
        <v>0</v>
      </c>
      <c r="M154" s="58">
        <f t="shared" si="157"/>
        <v>3.7086999999999999</v>
      </c>
      <c r="N154" s="58">
        <f t="shared" si="157"/>
        <v>0</v>
      </c>
      <c r="O154" s="58">
        <f t="shared" si="157"/>
        <v>1</v>
      </c>
      <c r="P154" s="58">
        <f t="shared" si="157"/>
        <v>97.487200000000001</v>
      </c>
      <c r="R154" s="58">
        <f>X$50</f>
        <v>4.0000000000000001E-3</v>
      </c>
      <c r="S154" s="58">
        <f t="shared" si="156"/>
        <v>0.33900000000000002</v>
      </c>
      <c r="T154" s="58">
        <f t="shared" si="156"/>
        <v>0</v>
      </c>
      <c r="U154" s="58">
        <f t="shared" si="156"/>
        <v>0</v>
      </c>
      <c r="V154" s="58">
        <f t="shared" si="156"/>
        <v>4.2084000000000001</v>
      </c>
      <c r="W154" s="58">
        <f t="shared" si="156"/>
        <v>0</v>
      </c>
      <c r="X154" s="58">
        <f t="shared" si="156"/>
        <v>1</v>
      </c>
      <c r="Y154" s="58">
        <f t="shared" si="156"/>
        <v>97.4893</v>
      </c>
      <c r="AA154" s="58">
        <f t="shared" si="97"/>
        <v>4.7999999999999996E-3</v>
      </c>
      <c r="AB154" s="58">
        <f t="shared" si="98"/>
        <v>4.7999999999999996E-3</v>
      </c>
      <c r="AC154" s="58">
        <f t="shared" si="132"/>
        <v>3.3554308400591559E-3</v>
      </c>
      <c r="AD154" s="58">
        <f t="shared" si="133"/>
        <v>2.761854563616687E-3</v>
      </c>
      <c r="AE154" s="58">
        <f t="shared" si="134"/>
        <v>2.2056305365570892E-3</v>
      </c>
      <c r="AF154" s="58">
        <f t="shared" si="135"/>
        <v>1.5419506333207158E-3</v>
      </c>
      <c r="AG154" s="58">
        <f t="shared" si="99"/>
        <v>4.0000000000000001E-3</v>
      </c>
      <c r="AH154" s="58">
        <f t="shared" si="100"/>
        <v>4.0000000000000001E-3</v>
      </c>
      <c r="AI154" s="58">
        <f t="shared" si="136"/>
        <v>2.8132975319949596E-3</v>
      </c>
      <c r="AJ154" s="58">
        <f t="shared" si="137"/>
        <v>2.3015925376225787E-3</v>
      </c>
      <c r="AK154" s="58">
        <f t="shared" si="138"/>
        <v>1.874339331612792E-3</v>
      </c>
      <c r="AL154" s="58">
        <f t="shared" si="139"/>
        <v>1.3610122391858376E-3</v>
      </c>
      <c r="AM154" s="58">
        <f t="shared" si="101"/>
        <v>0</v>
      </c>
      <c r="AN154" s="58">
        <f t="shared" si="102"/>
        <v>0</v>
      </c>
      <c r="AO154" s="58">
        <f t="shared" si="140"/>
        <v>0</v>
      </c>
      <c r="AP154" s="58">
        <f t="shared" si="141"/>
        <v>0</v>
      </c>
      <c r="AQ154" s="58">
        <f t="shared" si="142"/>
        <v>0</v>
      </c>
      <c r="AR154" s="58">
        <f t="shared" si="143"/>
        <v>0</v>
      </c>
      <c r="AS154" s="58">
        <f t="shared" si="103"/>
        <v>0</v>
      </c>
      <c r="AT154" s="58">
        <f t="shared" si="104"/>
        <v>0</v>
      </c>
      <c r="AU154" s="58">
        <f t="shared" si="144"/>
        <v>0</v>
      </c>
      <c r="AV154" s="58">
        <f t="shared" si="145"/>
        <v>0</v>
      </c>
      <c r="AW154" s="58">
        <f t="shared" si="146"/>
        <v>0</v>
      </c>
      <c r="AX154" s="58">
        <f t="shared" si="147"/>
        <v>0</v>
      </c>
    </row>
    <row r="155" spans="8:82">
      <c r="H155" s="58">
        <v>99</v>
      </c>
      <c r="I155" s="58">
        <f t="shared" si="157"/>
        <v>4.7999999999999996E-3</v>
      </c>
      <c r="J155" s="58">
        <f t="shared" si="157"/>
        <v>0.40139999999999998</v>
      </c>
      <c r="K155" s="58">
        <f t="shared" si="157"/>
        <v>0</v>
      </c>
      <c r="L155" s="58">
        <f t="shared" si="157"/>
        <v>0</v>
      </c>
      <c r="M155" s="58">
        <f t="shared" si="157"/>
        <v>3.7086999999999999</v>
      </c>
      <c r="N155" s="58">
        <f t="shared" si="157"/>
        <v>0</v>
      </c>
      <c r="O155" s="58">
        <f t="shared" si="157"/>
        <v>1</v>
      </c>
      <c r="P155" s="58">
        <f t="shared" si="157"/>
        <v>97.487200000000001</v>
      </c>
      <c r="R155" s="58">
        <f>X$50</f>
        <v>4.0000000000000001E-3</v>
      </c>
      <c r="S155" s="58">
        <f t="shared" si="156"/>
        <v>0.33900000000000002</v>
      </c>
      <c r="T155" s="58">
        <f t="shared" si="156"/>
        <v>0</v>
      </c>
      <c r="U155" s="58">
        <f t="shared" si="156"/>
        <v>0</v>
      </c>
      <c r="V155" s="58">
        <f t="shared" si="156"/>
        <v>4.2084000000000001</v>
      </c>
      <c r="W155" s="58">
        <f t="shared" si="156"/>
        <v>0</v>
      </c>
      <c r="X155" s="58">
        <f t="shared" si="156"/>
        <v>1</v>
      </c>
      <c r="Y155" s="58">
        <f t="shared" si="156"/>
        <v>97.4893</v>
      </c>
      <c r="AA155" s="58">
        <f t="shared" si="97"/>
        <v>4.7999999999999996E-3</v>
      </c>
      <c r="AB155" s="58">
        <f t="shared" si="98"/>
        <v>4.7999999999999996E-3</v>
      </c>
      <c r="AC155" s="58">
        <f t="shared" si="132"/>
        <v>3.3554308400591559E-3</v>
      </c>
      <c r="AD155" s="58">
        <f t="shared" si="133"/>
        <v>2.761854563616687E-3</v>
      </c>
      <c r="AE155" s="58">
        <f t="shared" si="134"/>
        <v>2.2056305365570892E-3</v>
      </c>
      <c r="AF155" s="58">
        <f t="shared" si="135"/>
        <v>1.5419506333207158E-3</v>
      </c>
      <c r="AG155" s="58">
        <f t="shared" si="99"/>
        <v>4.0000000000000001E-3</v>
      </c>
      <c r="AH155" s="58">
        <f t="shared" si="100"/>
        <v>4.0000000000000001E-3</v>
      </c>
      <c r="AI155" s="58">
        <f t="shared" si="136"/>
        <v>2.8132975319949596E-3</v>
      </c>
      <c r="AJ155" s="58">
        <f t="shared" si="137"/>
        <v>2.3015925376225787E-3</v>
      </c>
      <c r="AK155" s="58">
        <f t="shared" si="138"/>
        <v>1.874339331612792E-3</v>
      </c>
      <c r="AL155" s="58">
        <f t="shared" si="139"/>
        <v>1.3610122391858376E-3</v>
      </c>
      <c r="AM155" s="58">
        <f t="shared" si="101"/>
        <v>0</v>
      </c>
      <c r="AN155" s="58">
        <f t="shared" si="102"/>
        <v>0</v>
      </c>
      <c r="AO155" s="58">
        <f t="shared" si="140"/>
        <v>0</v>
      </c>
      <c r="AP155" s="58">
        <f t="shared" si="141"/>
        <v>0</v>
      </c>
      <c r="AQ155" s="58">
        <f t="shared" si="142"/>
        <v>0</v>
      </c>
      <c r="AR155" s="58">
        <f t="shared" si="143"/>
        <v>0</v>
      </c>
      <c r="AS155" s="58">
        <f t="shared" si="103"/>
        <v>0</v>
      </c>
      <c r="AT155" s="58">
        <f t="shared" si="104"/>
        <v>0</v>
      </c>
      <c r="AU155" s="58">
        <f t="shared" si="144"/>
        <v>0</v>
      </c>
      <c r="AV155" s="58">
        <f t="shared" si="145"/>
        <v>0</v>
      </c>
      <c r="AW155" s="58">
        <f t="shared" si="146"/>
        <v>0</v>
      </c>
      <c r="AX155" s="58">
        <f t="shared" si="147"/>
        <v>0</v>
      </c>
    </row>
    <row r="156" spans="8:82">
      <c r="H156" s="58">
        <v>100</v>
      </c>
      <c r="I156" s="58">
        <f>J$51</f>
        <v>4.7999999999999996E-3</v>
      </c>
      <c r="J156" s="58">
        <f t="shared" ref="J156:P156" si="158">K$51</f>
        <v>0.40989999999999999</v>
      </c>
      <c r="K156" s="58">
        <f t="shared" si="158"/>
        <v>0</v>
      </c>
      <c r="L156" s="58">
        <f t="shared" si="158"/>
        <v>0</v>
      </c>
      <c r="M156" s="58">
        <f t="shared" si="158"/>
        <v>3.5211000000000001</v>
      </c>
      <c r="N156" s="58">
        <f t="shared" si="158"/>
        <v>0</v>
      </c>
      <c r="O156" s="58">
        <f t="shared" si="158"/>
        <v>1</v>
      </c>
      <c r="P156" s="58">
        <f t="shared" si="158"/>
        <v>103.02030000000001</v>
      </c>
      <c r="R156" s="58">
        <f>X$51</f>
        <v>4.0000000000000001E-3</v>
      </c>
      <c r="S156" s="58">
        <f t="shared" ref="S156:Y156" si="159">Y$51</f>
        <v>0.3468</v>
      </c>
      <c r="T156" s="58">
        <f t="shared" si="159"/>
        <v>0</v>
      </c>
      <c r="U156" s="58">
        <f t="shared" si="159"/>
        <v>0</v>
      </c>
      <c r="V156" s="58">
        <f t="shared" si="159"/>
        <v>3.9739</v>
      </c>
      <c r="W156" s="58">
        <f t="shared" si="159"/>
        <v>0</v>
      </c>
      <c r="X156" s="58">
        <f t="shared" si="159"/>
        <v>1</v>
      </c>
      <c r="Y156" s="58">
        <f t="shared" si="159"/>
        <v>103.47029999999999</v>
      </c>
      <c r="AA156" s="58">
        <f t="shared" si="97"/>
        <v>4.7999999999999996E-3</v>
      </c>
      <c r="AB156" s="58">
        <f t="shared" si="98"/>
        <v>4.7999999999999996E-3</v>
      </c>
      <c r="AC156" s="58">
        <f t="shared" si="132"/>
        <v>3.3554308400591559E-3</v>
      </c>
      <c r="AD156" s="58">
        <f t="shared" si="133"/>
        <v>2.761854563616687E-3</v>
      </c>
      <c r="AE156" s="58">
        <f t="shared" si="134"/>
        <v>2.2056305365570892E-3</v>
      </c>
      <c r="AF156" s="58">
        <f t="shared" si="135"/>
        <v>1.5419506333207158E-3</v>
      </c>
      <c r="AG156" s="58">
        <f t="shared" si="99"/>
        <v>4.0000000000000001E-3</v>
      </c>
      <c r="AH156" s="58">
        <f t="shared" si="100"/>
        <v>4.0000000000000001E-3</v>
      </c>
      <c r="AI156" s="58">
        <f t="shared" si="136"/>
        <v>2.8132975319949596E-3</v>
      </c>
      <c r="AJ156" s="58">
        <f t="shared" si="137"/>
        <v>2.3015925376225787E-3</v>
      </c>
      <c r="AK156" s="58">
        <f t="shared" si="138"/>
        <v>1.874339331612792E-3</v>
      </c>
      <c r="AL156" s="58">
        <f t="shared" si="139"/>
        <v>1.3610122391858376E-3</v>
      </c>
      <c r="AM156" s="58">
        <f t="shared" si="101"/>
        <v>0</v>
      </c>
      <c r="AN156" s="58">
        <f t="shared" si="102"/>
        <v>0</v>
      </c>
      <c r="AO156" s="58">
        <f t="shared" si="140"/>
        <v>0</v>
      </c>
      <c r="AP156" s="58">
        <f t="shared" si="141"/>
        <v>0</v>
      </c>
      <c r="AQ156" s="58">
        <f t="shared" si="142"/>
        <v>0</v>
      </c>
      <c r="AR156" s="58">
        <f t="shared" si="143"/>
        <v>0</v>
      </c>
      <c r="AS156" s="58">
        <f t="shared" si="103"/>
        <v>0</v>
      </c>
      <c r="AT156" s="58">
        <f t="shared" si="104"/>
        <v>0</v>
      </c>
      <c r="AU156" s="58">
        <f t="shared" si="144"/>
        <v>0</v>
      </c>
      <c r="AV156" s="58">
        <f t="shared" si="145"/>
        <v>0</v>
      </c>
      <c r="AW156" s="58">
        <f t="shared" si="146"/>
        <v>0</v>
      </c>
      <c r="AX156" s="58">
        <f t="shared" si="147"/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4" sqref="J14"/>
    </sheetView>
  </sheetViews>
  <sheetFormatPr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pane ySplit="2" topLeftCell="A26" activePane="bottomLeft" state="frozen"/>
      <selection pane="bottomLeft" activeCell="P68" sqref="P68"/>
    </sheetView>
  </sheetViews>
  <sheetFormatPr defaultRowHeight="15"/>
  <cols>
    <col min="8" max="19" width="9.140625" style="58"/>
    <col min="25" max="30" width="9.140625" style="58"/>
  </cols>
  <sheetData>
    <row r="1" spans="1:40">
      <c r="C1" s="58" t="str">
        <f>'Immortal Baseline'!C1</f>
        <v>Males</v>
      </c>
      <c r="I1" s="58" t="s">
        <v>358</v>
      </c>
      <c r="N1" s="58" t="s">
        <v>361</v>
      </c>
      <c r="T1" s="58" t="str">
        <f>'Immortal Baseline'!H1</f>
        <v>Females</v>
      </c>
      <c r="Y1" s="58" t="s">
        <v>359</v>
      </c>
      <c r="AE1" s="58" t="str">
        <f>'Immortal Baseline'!M1</f>
        <v>Cohort</v>
      </c>
      <c r="AJ1" t="s">
        <v>360</v>
      </c>
    </row>
    <row r="2" spans="1:40">
      <c r="A2" t="str">
        <f>'Immortal Baseline'!A2</f>
        <v>Cycle</v>
      </c>
      <c r="B2" s="58" t="str">
        <f>'Immortal Baseline'!B2</f>
        <v>Age</v>
      </c>
      <c r="C2" s="58" t="str">
        <f>'Immortal Baseline'!C2</f>
        <v>Sedentary</v>
      </c>
      <c r="D2" s="58" t="str">
        <f>'Immortal Baseline'!D2</f>
        <v>Barely</v>
      </c>
      <c r="E2" s="58" t="str">
        <f>'Immortal Baseline'!E2</f>
        <v>Somewhat</v>
      </c>
      <c r="F2" s="58" t="str">
        <f>'Immortal Baseline'!F2</f>
        <v>Active</v>
      </c>
      <c r="G2" s="58" t="str">
        <f>'Immortal Baseline'!G2</f>
        <v>Highly</v>
      </c>
      <c r="H2" s="58" t="s">
        <v>12</v>
      </c>
      <c r="I2" s="58" t="str">
        <f>'Immortal Baseline'!H2</f>
        <v>Sedentary</v>
      </c>
      <c r="J2" s="58" t="str">
        <f>'Immortal Baseline'!I2</f>
        <v>Barely</v>
      </c>
      <c r="K2" s="58" t="str">
        <f>'Immortal Baseline'!J2</f>
        <v>Somewhat</v>
      </c>
      <c r="L2" s="58" t="str">
        <f>'Immortal Baseline'!K2</f>
        <v>Active</v>
      </c>
      <c r="M2" s="58" t="str">
        <f>'Immortal Baseline'!L2</f>
        <v>Highly</v>
      </c>
      <c r="N2" s="58" t="s">
        <v>258</v>
      </c>
      <c r="O2" s="58" t="s">
        <v>259</v>
      </c>
      <c r="P2" s="58" t="s">
        <v>260</v>
      </c>
      <c r="Q2" s="58" t="s">
        <v>48</v>
      </c>
      <c r="R2" s="58" t="s">
        <v>261</v>
      </c>
      <c r="T2" s="58" t="str">
        <f>'Immortal Baseline'!H2</f>
        <v>Sedentary</v>
      </c>
      <c r="U2" s="58" t="str">
        <f>'Immortal Baseline'!I2</f>
        <v>Barely</v>
      </c>
      <c r="V2" s="58" t="str">
        <f>'Immortal Baseline'!J2</f>
        <v>Somewhat</v>
      </c>
      <c r="W2" s="58" t="str">
        <f>'Immortal Baseline'!K2</f>
        <v>Active</v>
      </c>
      <c r="X2" s="58" t="str">
        <f>'Immortal Baseline'!L2</f>
        <v>Highly</v>
      </c>
      <c r="Y2" s="58" t="str">
        <f>'Immortal Baseline'!M2</f>
        <v>Sedentary</v>
      </c>
      <c r="Z2" s="58" t="str">
        <f>'Immortal Baseline'!N2</f>
        <v>Barely</v>
      </c>
      <c r="AA2" s="58" t="str">
        <f>'Immortal Baseline'!O2</f>
        <v>Somewhat</v>
      </c>
      <c r="AB2" s="58" t="str">
        <f>'Immortal Baseline'!P2</f>
        <v>Active</v>
      </c>
      <c r="AC2" s="58" t="str">
        <f>'Immortal Baseline'!Q2</f>
        <v>Highly</v>
      </c>
      <c r="AE2" s="58" t="str">
        <f>'Immortal Baseline'!M2</f>
        <v>Sedentary</v>
      </c>
      <c r="AF2" s="58" t="str">
        <f>'Immortal Baseline'!N2</f>
        <v>Barely</v>
      </c>
      <c r="AG2" s="58" t="str">
        <f>'Immortal Baseline'!O2</f>
        <v>Somewhat</v>
      </c>
      <c r="AH2" s="58" t="str">
        <f>'Immortal Baseline'!P2</f>
        <v>Active</v>
      </c>
      <c r="AI2" s="58" t="str">
        <f>'Immortal Baseline'!Q2</f>
        <v>Highly</v>
      </c>
      <c r="AJ2" s="58" t="s">
        <v>258</v>
      </c>
      <c r="AK2" s="58" t="s">
        <v>259</v>
      </c>
      <c r="AL2" s="58" t="s">
        <v>260</v>
      </c>
      <c r="AM2" s="58" t="s">
        <v>48</v>
      </c>
      <c r="AN2" s="58" t="s">
        <v>261</v>
      </c>
    </row>
    <row r="3" spans="1:40">
      <c r="A3" s="58">
        <f>'Immortal Baseline'!A3</f>
        <v>1</v>
      </c>
      <c r="B3" s="58">
        <f>'Immortal Baseline'!B3</f>
        <v>5</v>
      </c>
      <c r="C3" s="93">
        <f>'Immortal Baseline'!C3</f>
        <v>2087.2806196676656</v>
      </c>
      <c r="D3" s="93">
        <f>'Immortal Baseline'!D3</f>
        <v>17447.888770684989</v>
      </c>
      <c r="E3" s="93">
        <f>'Immortal Baseline'!E3</f>
        <v>19216.533488322977</v>
      </c>
      <c r="F3" s="93">
        <f>'Immortal Baseline'!F3</f>
        <v>10466.857811275591</v>
      </c>
      <c r="G3" s="93">
        <f>'Immortal Baseline'!G3</f>
        <v>781.43931004877822</v>
      </c>
      <c r="H3" s="93">
        <f>(Input_population/2)-(SUM('Iterative Baseline'!C3:G3))</f>
        <v>0</v>
      </c>
      <c r="I3" s="2">
        <f>C3/(SUM($C3:$G3))</f>
        <v>4.174561239335331E-2</v>
      </c>
      <c r="J3" s="2">
        <f>D3/(SUM($C3:$G3))</f>
        <v>0.34895777541369977</v>
      </c>
      <c r="K3" s="2">
        <f>E3/(SUM($C3:$G3))</f>
        <v>0.38433066976645952</v>
      </c>
      <c r="L3" s="2">
        <f>F3/(SUM($C3:$G3))</f>
        <v>0.20933715622551183</v>
      </c>
      <c r="M3" s="2">
        <f>G3/(SUM($C3:$G3))</f>
        <v>1.5628786200975565E-2</v>
      </c>
      <c r="N3" s="2">
        <f>('ACM Rates'!AM13*(SUM('Iterative Baseline'!C3:G3)))/('Iterative Baseline'!C3+('Iterative Baseline'!D3*O3)+('Iterative Baseline'!E3*P3)+('Iterative Baseline'!F3*Q3)+('Iterative Baseline'!G3*R3))</f>
        <v>4.7710854875311322E-3</v>
      </c>
      <c r="O3" s="2">
        <f>'ACM Rates'!AN13</f>
        <v>1.9000000000000001E-4</v>
      </c>
      <c r="P3" s="2">
        <f>'ACM Rates'!AO13</f>
        <v>1.8000000000000001E-4</v>
      </c>
      <c r="Q3" s="2">
        <f>'ACM Rates'!AP13</f>
        <v>1.7000000000000001E-4</v>
      </c>
      <c r="R3" s="2">
        <f>'ACM Rates'!AQ13</f>
        <v>1.6000000000000004E-4</v>
      </c>
      <c r="S3" s="93"/>
      <c r="T3" s="93">
        <f>'Immortal Baseline'!H3</f>
        <v>1037.5867044205663</v>
      </c>
      <c r="U3" s="93">
        <f>'Immortal Baseline'!I3</f>
        <v>12931.930229231644</v>
      </c>
      <c r="V3" s="93">
        <f>'Immortal Baseline'!J3</f>
        <v>25157.317152721411</v>
      </c>
      <c r="W3" s="93">
        <f>'Immortal Baseline'!K3</f>
        <v>9972.3872632960847</v>
      </c>
      <c r="X3" s="93">
        <f>'Immortal Baseline'!L3</f>
        <v>900.77865033028854</v>
      </c>
      <c r="Y3" s="2">
        <f>T3/(SUM($T3:$X3))</f>
        <v>2.0751734088411328E-2</v>
      </c>
      <c r="Z3" s="2">
        <f>U3/(SUM($T3:$X3))</f>
        <v>0.25863860458463295</v>
      </c>
      <c r="AA3" s="2">
        <f>V3/(SUM($T3:$X3))</f>
        <v>0.50314634305442829</v>
      </c>
      <c r="AB3" s="2">
        <f>W3/(SUM($T3:$X3))</f>
        <v>0.19944774526592171</v>
      </c>
      <c r="AC3" s="2">
        <f>X3/(SUM($T3:$X3))</f>
        <v>1.8015573006605775E-2</v>
      </c>
      <c r="AD3" s="93"/>
      <c r="AE3" s="93">
        <f>'Immortal Baseline'!M3</f>
        <v>3124.8673240882317</v>
      </c>
      <c r="AF3" s="93">
        <f>'Immortal Baseline'!N3</f>
        <v>30379.818999916635</v>
      </c>
      <c r="AG3" s="93">
        <f>'Immortal Baseline'!O3</f>
        <v>44373.850641044388</v>
      </c>
      <c r="AH3" s="93">
        <f>'Immortal Baseline'!P3</f>
        <v>20439.245074571678</v>
      </c>
      <c r="AI3" s="93">
        <f>'Immortal Baseline'!Q3</f>
        <v>1682.2179603790669</v>
      </c>
      <c r="AJ3" s="2">
        <f>AE3/(SUM($AE3:$AI3))</f>
        <v>3.1248673240882319E-2</v>
      </c>
      <c r="AK3" s="2">
        <f>AF3/(SUM($AE3:$AI3))</f>
        <v>0.30379818999916636</v>
      </c>
      <c r="AL3" s="2">
        <f>AG3/(SUM($AE3:$AI3))</f>
        <v>0.44373850641044388</v>
      </c>
      <c r="AM3" s="2">
        <f>AH3/(SUM($AE3:$AI3))</f>
        <v>0.20439245074571677</v>
      </c>
      <c r="AN3" s="2">
        <f>AI3/(SUM($AE3:$AI3))</f>
        <v>1.682217960379067E-2</v>
      </c>
    </row>
    <row r="4" spans="1:40">
      <c r="A4" s="58">
        <f>'Immortal Baseline'!A4</f>
        <v>2</v>
      </c>
      <c r="B4" s="58">
        <f>'Immortal Baseline'!B4</f>
        <v>6</v>
      </c>
      <c r="C4">
        <f>C3-(C3*N3)</f>
        <v>2077.3220253947643</v>
      </c>
      <c r="D4" s="58">
        <f>D3-(D3*O3)</f>
        <v>17444.573671818558</v>
      </c>
      <c r="E4" s="58">
        <f>E3-(E3*P3)</f>
        <v>19213.074512295079</v>
      </c>
      <c r="F4" s="58">
        <f>F3-(F3*Q3)</f>
        <v>10465.078445447674</v>
      </c>
      <c r="G4" s="58">
        <f>G3-(G3*R3)</f>
        <v>781.3142797591704</v>
      </c>
      <c r="H4" s="93">
        <f>(Input_population/2)-(SUM('Iterative Baseline'!C4:G4))</f>
        <v>18.637065284747223</v>
      </c>
      <c r="I4" s="2">
        <f t="shared" ref="I4:I67" si="0">C4/(SUM($C4:$G4))</f>
        <v>4.1561932356829173E-2</v>
      </c>
      <c r="J4" s="2">
        <f t="shared" ref="J4:J67" si="1">D4/(SUM($C4:$G4))</f>
        <v>0.3490215681914145</v>
      </c>
      <c r="K4" s="2">
        <f t="shared" ref="K4:K67" si="2">E4/(SUM($C4:$G4))</f>
        <v>0.38440477378319693</v>
      </c>
      <c r="L4" s="2">
        <f t="shared" ref="L4:L67" si="3">F4/(SUM($C4:$G4))</f>
        <v>0.20937961333941552</v>
      </c>
      <c r="M4" s="2">
        <f t="shared" ref="M4:M67" si="4">G4/(SUM($C4:$G4))</f>
        <v>1.5632112329143744E-2</v>
      </c>
      <c r="N4" s="2">
        <f>('ACM Rates'!AM14*(SUM('Iterative Baseline'!C4:G4)))/('Iterative Baseline'!C4+('Iterative Baseline'!D4*O4)+('Iterative Baseline'!E4*P4)+('Iterative Baseline'!F4*Q4)+('Iterative Baseline'!G4*R4))</f>
        <v>4.7920794609585928E-3</v>
      </c>
      <c r="O4" s="2">
        <f>'ACM Rates'!AN14</f>
        <v>1.9000000000000001E-4</v>
      </c>
      <c r="P4" s="2">
        <f>'ACM Rates'!AO14</f>
        <v>1.8000000000000001E-4</v>
      </c>
      <c r="Q4" s="2">
        <f>'ACM Rates'!AP14</f>
        <v>1.7000000000000001E-4</v>
      </c>
      <c r="R4" s="2">
        <f>'ACM Rates'!AQ14</f>
        <v>1.6000000000000004E-4</v>
      </c>
    </row>
    <row r="5" spans="1:40">
      <c r="A5" s="58">
        <f>'Immortal Baseline'!A5</f>
        <v>3</v>
      </c>
      <c r="B5" s="58">
        <f>'Immortal Baseline'!B5</f>
        <v>7</v>
      </c>
      <c r="C5" s="58">
        <f t="shared" ref="C5:C68" si="5">C4-(C4*N4)</f>
        <v>2067.3673331830732</v>
      </c>
      <c r="D5" s="58">
        <f t="shared" ref="D5:D68" si="6">D4-(D4*O4)</f>
        <v>17441.259202820911</v>
      </c>
      <c r="E5" s="58">
        <f t="shared" ref="E5:E68" si="7">E4-(E4*P4)</f>
        <v>19209.616158882865</v>
      </c>
      <c r="F5" s="58">
        <f t="shared" ref="F5:F68" si="8">F4-(F4*Q4)</f>
        <v>10463.299382111949</v>
      </c>
      <c r="G5" s="58">
        <f t="shared" ref="G5:G68" si="9">G4-(G4*R4)</f>
        <v>781.18926947440889</v>
      </c>
      <c r="H5" s="93">
        <f>(Input_population/2)-(SUM('Iterative Baseline'!C5:G5))</f>
        <v>37.268653526793059</v>
      </c>
      <c r="I5" s="2">
        <f t="shared" si="0"/>
        <v>4.1378188851338801E-2</v>
      </c>
      <c r="J5" s="2">
        <f t="shared" si="1"/>
        <v>0.34908538290014968</v>
      </c>
      <c r="K5" s="2">
        <f t="shared" si="2"/>
        <v>0.38447890339843965</v>
      </c>
      <c r="L5" s="2">
        <f t="shared" si="3"/>
        <v>0.20942208522494113</v>
      </c>
      <c r="M5" s="2">
        <f t="shared" si="4"/>
        <v>1.563543962513074E-2</v>
      </c>
      <c r="N5" s="2">
        <f>('ACM Rates'!AM15*(SUM('Iterative Baseline'!C5:G5)))/('Iterative Baseline'!C5+('Iterative Baseline'!D5*O5)+('Iterative Baseline'!E5*P5)+('Iterative Baseline'!F5*Q5)+('Iterative Baseline'!G5*R5))</f>
        <v>4.8132663592180738E-3</v>
      </c>
      <c r="O5" s="2">
        <f>'ACM Rates'!AN15</f>
        <v>1.9000000000000001E-4</v>
      </c>
      <c r="P5" s="2">
        <f>'ACM Rates'!AO15</f>
        <v>1.8000000000000001E-4</v>
      </c>
      <c r="Q5" s="2">
        <f>'ACM Rates'!AP15</f>
        <v>1.7000000000000001E-4</v>
      </c>
      <c r="R5" s="2">
        <f>'ACM Rates'!AQ15</f>
        <v>1.6000000000000004E-4</v>
      </c>
    </row>
    <row r="6" spans="1:40">
      <c r="A6" s="58">
        <f>'Immortal Baseline'!A6</f>
        <v>4</v>
      </c>
      <c r="B6" s="58">
        <f>'Immortal Baseline'!B6</f>
        <v>8</v>
      </c>
      <c r="C6" s="58">
        <f t="shared" si="5"/>
        <v>2057.4165435461168</v>
      </c>
      <c r="D6" s="58">
        <f t="shared" si="6"/>
        <v>17437.945363572377</v>
      </c>
      <c r="E6" s="58">
        <f t="shared" si="7"/>
        <v>19206.158427974267</v>
      </c>
      <c r="F6" s="58">
        <f t="shared" si="8"/>
        <v>10461.520621216991</v>
      </c>
      <c r="G6" s="58">
        <f t="shared" si="9"/>
        <v>781.06427919129294</v>
      </c>
      <c r="H6" s="93">
        <f>(Input_population/2)-(SUM('Iterative Baseline'!C6:G6))</f>
        <v>55.894764498960285</v>
      </c>
      <c r="I6" s="2">
        <f t="shared" si="0"/>
        <v>4.1194381876395562E-2</v>
      </c>
      <c r="J6" s="2">
        <f t="shared" si="1"/>
        <v>0.34914921953947065</v>
      </c>
      <c r="K6" s="2">
        <f t="shared" si="2"/>
        <v>0.38455305861245531</v>
      </c>
      <c r="L6" s="2">
        <f t="shared" si="3"/>
        <v>0.20946457188266496</v>
      </c>
      <c r="M6" s="2">
        <f t="shared" si="4"/>
        <v>1.5638768089013644E-2</v>
      </c>
      <c r="N6" s="2">
        <f>('ACM Rates'!AM16*(SUM('Iterative Baseline'!C6:G6)))/('Iterative Baseline'!C6+('Iterative Baseline'!D6*O6)+('Iterative Baseline'!E6*P6)+('Iterative Baseline'!F6*Q6)+('Iterative Baseline'!G6*R6))</f>
        <v>2.4224092378587023E-3</v>
      </c>
      <c r="O6" s="2">
        <f>'ACM Rates'!AN16</f>
        <v>9.5000000000000005E-5</v>
      </c>
      <c r="P6" s="2">
        <f>'ACM Rates'!AO16</f>
        <v>9.0000000000000006E-5</v>
      </c>
      <c r="Q6" s="2">
        <f>'ACM Rates'!AP16</f>
        <v>8.5000000000000006E-5</v>
      </c>
      <c r="R6" s="2">
        <f>'ACM Rates'!AQ16</f>
        <v>8.000000000000002E-5</v>
      </c>
    </row>
    <row r="7" spans="1:40">
      <c r="A7" s="58">
        <f>'Immortal Baseline'!A7</f>
        <v>5</v>
      </c>
      <c r="B7" s="58">
        <f>'Immortal Baseline'!B7</f>
        <v>9</v>
      </c>
      <c r="C7" s="58">
        <f t="shared" si="5"/>
        <v>2052.4326387049073</v>
      </c>
      <c r="D7" s="58">
        <f t="shared" si="6"/>
        <v>17436.288758762836</v>
      </c>
      <c r="E7" s="58">
        <f t="shared" si="7"/>
        <v>19204.429873715751</v>
      </c>
      <c r="F7" s="58">
        <f t="shared" si="8"/>
        <v>10460.631391964187</v>
      </c>
      <c r="G7" s="58">
        <f t="shared" si="9"/>
        <v>781.00179404895766</v>
      </c>
      <c r="H7" s="93">
        <f>(Input_population/2)-(SUM('Iterative Baseline'!C7:G7))</f>
        <v>65.215542803365679</v>
      </c>
      <c r="I7" s="2">
        <f t="shared" si="0"/>
        <v>4.1102262901809912E-2</v>
      </c>
      <c r="J7" s="2">
        <f t="shared" si="1"/>
        <v>0.34918121602605429</v>
      </c>
      <c r="K7" s="2">
        <f t="shared" si="2"/>
        <v>0.38459022267688986</v>
      </c>
      <c r="L7" s="2">
        <f t="shared" si="3"/>
        <v>0.20948586252396637</v>
      </c>
      <c r="M7" s="2">
        <f t="shared" si="4"/>
        <v>1.5640435871279688E-2</v>
      </c>
      <c r="N7" s="2">
        <f>('ACM Rates'!AM17*(SUM('Iterative Baseline'!C7:G7)))/('Iterative Baseline'!C7+('Iterative Baseline'!D7*O7)+('Iterative Baseline'!E7*P7)+('Iterative Baseline'!F7*Q7)+('Iterative Baseline'!G7*R7))</f>
        <v>2.4278264392785429E-3</v>
      </c>
      <c r="O7" s="2">
        <f>'ACM Rates'!AN17</f>
        <v>9.5000000000000005E-5</v>
      </c>
      <c r="P7" s="2">
        <f>'ACM Rates'!AO17</f>
        <v>9.0000000000000006E-5</v>
      </c>
      <c r="Q7" s="2">
        <f>'ACM Rates'!AP17</f>
        <v>8.5000000000000006E-5</v>
      </c>
      <c r="R7" s="2">
        <f>'ACM Rates'!AQ17</f>
        <v>8.000000000000002E-5</v>
      </c>
    </row>
    <row r="8" spans="1:40">
      <c r="A8" s="58">
        <f>'Immortal Baseline'!A8</f>
        <v>6</v>
      </c>
      <c r="B8" s="58">
        <f>'Immortal Baseline'!B8</f>
        <v>10</v>
      </c>
      <c r="C8" s="58">
        <f t="shared" si="5"/>
        <v>2047.4496884798214</v>
      </c>
      <c r="D8" s="58">
        <f t="shared" si="6"/>
        <v>17434.632311330752</v>
      </c>
      <c r="E8" s="58">
        <f t="shared" si="7"/>
        <v>19202.701475027116</v>
      </c>
      <c r="F8" s="58">
        <f t="shared" si="8"/>
        <v>10459.74223829587</v>
      </c>
      <c r="G8" s="58">
        <f t="shared" si="9"/>
        <v>780.93931390543378</v>
      </c>
      <c r="H8" s="93">
        <f>(Input_population/2)-(SUM('Iterative Baseline'!C8:G8))</f>
        <v>74.534972961002495</v>
      </c>
      <c r="I8" s="2">
        <f t="shared" si="0"/>
        <v>4.1010127544549635E-2</v>
      </c>
      <c r="J8" s="2">
        <f t="shared" si="1"/>
        <v>0.3492132181821116</v>
      </c>
      <c r="K8" s="2">
        <f t="shared" si="2"/>
        <v>0.3846273933478071</v>
      </c>
      <c r="L8" s="2">
        <f t="shared" si="3"/>
        <v>0.20950715697151759</v>
      </c>
      <c r="M8" s="2">
        <f t="shared" si="4"/>
        <v>1.5642103954013987E-2</v>
      </c>
      <c r="N8" s="2">
        <f>('ACM Rates'!AM18*(SUM('Iterative Baseline'!C8:G8)))/('Iterative Baseline'!C8+('Iterative Baseline'!D8*O8)+('Iterative Baseline'!E8*P8)+('Iterative Baseline'!F8*Q8)+('Iterative Baseline'!G8*R8))</f>
        <v>2.433268893729708E-3</v>
      </c>
      <c r="O8" s="2">
        <f>'ACM Rates'!AN18</f>
        <v>9.5000000000000005E-5</v>
      </c>
      <c r="P8" s="2">
        <f>'ACM Rates'!AO18</f>
        <v>9.0000000000000006E-5</v>
      </c>
      <c r="Q8" s="2">
        <f>'ACM Rates'!AP18</f>
        <v>8.5000000000000006E-5</v>
      </c>
      <c r="R8" s="2">
        <f>'ACM Rates'!AQ18</f>
        <v>8.000000000000002E-5</v>
      </c>
    </row>
    <row r="9" spans="1:40">
      <c r="A9" s="58">
        <f>'Immortal Baseline'!A9</f>
        <v>7</v>
      </c>
      <c r="B9" s="58">
        <f>'Immortal Baseline'!B9</f>
        <v>11</v>
      </c>
      <c r="C9" s="58">
        <f t="shared" si="5"/>
        <v>2042.4676928413669</v>
      </c>
      <c r="D9" s="58">
        <f t="shared" si="6"/>
        <v>17432.976021261176</v>
      </c>
      <c r="E9" s="58">
        <f t="shared" si="7"/>
        <v>19200.973231894364</v>
      </c>
      <c r="F9" s="58">
        <f t="shared" si="8"/>
        <v>10458.853160205615</v>
      </c>
      <c r="G9" s="58">
        <f t="shared" si="9"/>
        <v>780.87683876032133</v>
      </c>
      <c r="H9" s="93">
        <f>(Input_population/2)-(SUM('Iterative Baseline'!C9:G9))</f>
        <v>83.853055037150625</v>
      </c>
      <c r="I9" s="2">
        <f t="shared" si="0"/>
        <v>4.0917975802366634E-2</v>
      </c>
      <c r="J9" s="2">
        <f t="shared" si="1"/>
        <v>0.34924522600838237</v>
      </c>
      <c r="K9" s="2">
        <f t="shared" si="2"/>
        <v>0.38466457062611836</v>
      </c>
      <c r="L9" s="2">
        <f t="shared" si="3"/>
        <v>0.20952845522587038</v>
      </c>
      <c r="M9" s="2">
        <f t="shared" si="4"/>
        <v>1.5643772337262128E-2</v>
      </c>
      <c r="N9" s="2">
        <f>('ACM Rates'!AM19*(SUM('Iterative Baseline'!C9:G9)))/('Iterative Baseline'!C9+('Iterative Baseline'!D9*O9)+('Iterative Baseline'!E9*P9)+('Iterative Baseline'!F9*Q9)+('Iterative Baseline'!G9*R9))</f>
        <v>2.4387367780792399E-3</v>
      </c>
      <c r="O9" s="2">
        <f>'ACM Rates'!AN19</f>
        <v>9.5000000000000005E-5</v>
      </c>
      <c r="P9" s="2">
        <f>'ACM Rates'!AO19</f>
        <v>9.0000000000000006E-5</v>
      </c>
      <c r="Q9" s="2">
        <f>'ACM Rates'!AP19</f>
        <v>8.5000000000000006E-5</v>
      </c>
      <c r="R9" s="2">
        <f>'ACM Rates'!AQ19</f>
        <v>8.000000000000002E-5</v>
      </c>
    </row>
    <row r="10" spans="1:40">
      <c r="A10" s="58">
        <f>'Immortal Baseline'!A10</f>
        <v>8</v>
      </c>
      <c r="B10" s="58">
        <f>'Immortal Baseline'!B10</f>
        <v>12</v>
      </c>
      <c r="C10" s="58">
        <f t="shared" si="5"/>
        <v>2037.4866517607959</v>
      </c>
      <c r="D10" s="58">
        <f t="shared" si="6"/>
        <v>17431.319888539158</v>
      </c>
      <c r="E10" s="58">
        <f t="shared" si="7"/>
        <v>19199.245144303495</v>
      </c>
      <c r="F10" s="58">
        <f t="shared" si="8"/>
        <v>10457.964157686998</v>
      </c>
      <c r="G10" s="58">
        <f t="shared" si="9"/>
        <v>780.81436861322049</v>
      </c>
      <c r="H10" s="93">
        <f>(Input_population/2)-(SUM('Iterative Baseline'!C10:G10))</f>
        <v>93.169789096340537</v>
      </c>
      <c r="I10" s="2">
        <f t="shared" si="0"/>
        <v>4.0825807673027591E-2</v>
      </c>
      <c r="J10" s="2">
        <f t="shared" si="1"/>
        <v>0.34927723950560091</v>
      </c>
      <c r="K10" s="2">
        <f t="shared" si="2"/>
        <v>0.38470175451272876</v>
      </c>
      <c r="L10" s="2">
        <f t="shared" si="3"/>
        <v>0.20954975728757341</v>
      </c>
      <c r="M10" s="2">
        <f t="shared" si="4"/>
        <v>1.5645441021069455E-2</v>
      </c>
      <c r="N10" s="2">
        <f>('ACM Rates'!AM20*(SUM('Iterative Baseline'!C10:G10)))/('Iterative Baseline'!C10+('Iterative Baseline'!D10*O10)+('Iterative Baseline'!E10*P10)+('Iterative Baseline'!F10*Q10)+('Iterative Baseline'!G10*R10))</f>
        <v>2.4442302708488108E-3</v>
      </c>
      <c r="O10" s="2">
        <f>'ACM Rates'!AN20</f>
        <v>9.5000000000000005E-5</v>
      </c>
      <c r="P10" s="2">
        <f>'ACM Rates'!AO20</f>
        <v>9.0000000000000006E-5</v>
      </c>
      <c r="Q10" s="2">
        <f>'ACM Rates'!AP20</f>
        <v>8.5000000000000006E-5</v>
      </c>
      <c r="R10" s="2">
        <f>'ACM Rates'!AQ20</f>
        <v>8.000000000000002E-5</v>
      </c>
    </row>
    <row r="11" spans="1:40">
      <c r="A11" s="58">
        <f>'Immortal Baseline'!A11</f>
        <v>9</v>
      </c>
      <c r="B11" s="58">
        <f>'Immortal Baseline'!B11</f>
        <v>13</v>
      </c>
      <c r="C11" s="58">
        <f t="shared" si="5"/>
        <v>2032.5065652101118</v>
      </c>
      <c r="D11" s="58">
        <f t="shared" si="6"/>
        <v>17429.663913149747</v>
      </c>
      <c r="E11" s="58">
        <f t="shared" si="7"/>
        <v>19197.517212240509</v>
      </c>
      <c r="F11" s="58">
        <f t="shared" si="8"/>
        <v>10457.075230733595</v>
      </c>
      <c r="G11" s="58">
        <f t="shared" si="9"/>
        <v>780.75190346373142</v>
      </c>
      <c r="H11" s="93">
        <f>(Input_population/2)-(SUM('Iterative Baseline'!C11:G11))</f>
        <v>102.48517520230962</v>
      </c>
      <c r="I11" s="2">
        <f t="shared" si="0"/>
        <v>4.0733623154314134E-2</v>
      </c>
      <c r="J11" s="2">
        <f t="shared" si="1"/>
        <v>0.3493092586744958</v>
      </c>
      <c r="K11" s="2">
        <f t="shared" si="2"/>
        <v>0.38473894500853723</v>
      </c>
      <c r="L11" s="2">
        <f t="shared" si="3"/>
        <v>0.20957106315717183</v>
      </c>
      <c r="M11" s="2">
        <f t="shared" si="4"/>
        <v>1.5647110005481059E-2</v>
      </c>
      <c r="N11" s="2">
        <f>('ACM Rates'!AM21*(SUM('Iterative Baseline'!C11:G11)))/('Iterative Baseline'!C11+('Iterative Baseline'!D11*O11)+('Iterative Baseline'!E11*P11)+('Iterative Baseline'!F11*Q11)+('Iterative Baseline'!G11*R11))</f>
        <v>2.449749552234115E-3</v>
      </c>
      <c r="O11" s="2">
        <f>'ACM Rates'!AN21</f>
        <v>9.5000000000000005E-5</v>
      </c>
      <c r="P11" s="2">
        <f>'ACM Rates'!AO21</f>
        <v>9.0000000000000006E-5</v>
      </c>
      <c r="Q11" s="2">
        <f>'ACM Rates'!AP21</f>
        <v>8.5000000000000006E-5</v>
      </c>
      <c r="R11" s="2">
        <f>'ACM Rates'!AQ21</f>
        <v>8.000000000000002E-5</v>
      </c>
    </row>
    <row r="12" spans="1:40">
      <c r="A12" s="58">
        <f>'Immortal Baseline'!A12</f>
        <v>10</v>
      </c>
      <c r="B12" s="58">
        <f>'Immortal Baseline'!B12</f>
        <v>14</v>
      </c>
      <c r="C12" s="58">
        <f t="shared" si="5"/>
        <v>2027.5274331620756</v>
      </c>
      <c r="D12" s="58">
        <f t="shared" si="6"/>
        <v>17428.008095077999</v>
      </c>
      <c r="E12" s="58">
        <f t="shared" si="7"/>
        <v>19195.789435691408</v>
      </c>
      <c r="F12" s="58">
        <f t="shared" si="8"/>
        <v>10456.186379338982</v>
      </c>
      <c r="G12" s="58">
        <f t="shared" si="9"/>
        <v>780.68944331145428</v>
      </c>
      <c r="H12" s="93">
        <f>(Input_population/2)-(SUM('Iterative Baseline'!C12:G12))</f>
        <v>111.79921341807494</v>
      </c>
      <c r="I12" s="2">
        <f t="shared" si="0"/>
        <v>4.0641422244022986E-2</v>
      </c>
      <c r="J12" s="2">
        <f t="shared" si="1"/>
        <v>0.34934128351579052</v>
      </c>
      <c r="K12" s="2">
        <f t="shared" si="2"/>
        <v>0.38477614211443684</v>
      </c>
      <c r="L12" s="2">
        <f t="shared" si="3"/>
        <v>0.20959237283520774</v>
      </c>
      <c r="M12" s="2">
        <f t="shared" si="4"/>
        <v>1.5648779290541797E-2</v>
      </c>
      <c r="N12" s="2">
        <f>('ACM Rates'!AM22*(SUM('Iterative Baseline'!C12:G12)))/('Iterative Baseline'!C12+('Iterative Baseline'!D12*O12)+('Iterative Baseline'!E12*P12)+('Iterative Baseline'!F12*Q12)+('Iterative Baseline'!G12*R12))</f>
        <v>2.4552948041245207E-3</v>
      </c>
      <c r="O12" s="2">
        <f>'ACM Rates'!AN22</f>
        <v>9.5000000000000005E-5</v>
      </c>
      <c r="P12" s="2">
        <f>'ACM Rates'!AO22</f>
        <v>9.0000000000000006E-5</v>
      </c>
      <c r="Q12" s="2">
        <f>'ACM Rates'!AP22</f>
        <v>8.5000000000000006E-5</v>
      </c>
      <c r="R12" s="2">
        <f>'ACM Rates'!AQ22</f>
        <v>8.000000000000002E-5</v>
      </c>
    </row>
    <row r="13" spans="1:40">
      <c r="A13" s="58">
        <f>'Immortal Baseline'!A13</f>
        <v>11</v>
      </c>
      <c r="B13" s="58">
        <f>'Immortal Baseline'!B13</f>
        <v>15</v>
      </c>
      <c r="C13" s="58">
        <f t="shared" si="5"/>
        <v>2022.5492555902129</v>
      </c>
      <c r="D13" s="58">
        <f t="shared" si="6"/>
        <v>17426.352434308967</v>
      </c>
      <c r="E13" s="58">
        <f t="shared" si="7"/>
        <v>19194.061814642195</v>
      </c>
      <c r="F13" s="58">
        <f t="shared" si="8"/>
        <v>10455.297603496738</v>
      </c>
      <c r="G13" s="58">
        <f t="shared" si="9"/>
        <v>780.62698815598935</v>
      </c>
      <c r="H13" s="93">
        <f>(Input_population/2)-(SUM('Iterative Baseline'!C13:G13))</f>
        <v>121.11190380589687</v>
      </c>
      <c r="I13" s="2">
        <f t="shared" si="0"/>
        <v>4.0549204939966152E-2</v>
      </c>
      <c r="J13" s="2">
        <f t="shared" si="1"/>
        <v>0.34937331403020278</v>
      </c>
      <c r="K13" s="2">
        <f t="shared" si="2"/>
        <v>0.38481334583131482</v>
      </c>
      <c r="L13" s="2">
        <f t="shared" si="3"/>
        <v>0.20961368632221988</v>
      </c>
      <c r="M13" s="2">
        <f t="shared" si="4"/>
        <v>1.565044887629629E-2</v>
      </c>
      <c r="N13" s="2">
        <f>('ACM Rates'!AM23*(SUM('Iterative Baseline'!C13:G13)))/('Iterative Baseline'!C13+('Iterative Baseline'!D13*O13)+('Iterative Baseline'!E13*P13)+('Iterative Baseline'!F13*Q13)+('Iterative Baseline'!G13*R13))</f>
        <v>2.4608662101230114E-3</v>
      </c>
      <c r="O13" s="2">
        <f>'ACM Rates'!AN23</f>
        <v>9.5000000000000005E-5</v>
      </c>
      <c r="P13" s="2">
        <f>'ACM Rates'!AO23</f>
        <v>9.0000000000000006E-5</v>
      </c>
      <c r="Q13" s="2">
        <f>'ACM Rates'!AP23</f>
        <v>8.5000000000000006E-5</v>
      </c>
      <c r="R13" s="2">
        <f>'ACM Rates'!AQ23</f>
        <v>8.000000000000002E-5</v>
      </c>
    </row>
    <row r="14" spans="1:40">
      <c r="A14" s="58">
        <f>'Immortal Baseline'!A14</f>
        <v>12</v>
      </c>
      <c r="B14" s="58">
        <f>'Immortal Baseline'!B14</f>
        <v>16</v>
      </c>
      <c r="C14" s="58">
        <f t="shared" si="5"/>
        <v>2017.5720324688214</v>
      </c>
      <c r="D14" s="58">
        <f t="shared" si="6"/>
        <v>17424.696930827708</v>
      </c>
      <c r="E14" s="58">
        <f t="shared" si="7"/>
        <v>19192.334349078876</v>
      </c>
      <c r="F14" s="58">
        <f t="shared" si="8"/>
        <v>10454.408903200441</v>
      </c>
      <c r="G14" s="58">
        <f t="shared" si="9"/>
        <v>780.56453799693691</v>
      </c>
      <c r="H14" s="93">
        <f>(Input_population/2)-(SUM('Iterative Baseline'!C14:G14))</f>
        <v>130.42324642722087</v>
      </c>
      <c r="I14" s="2">
        <f t="shared" si="0"/>
        <v>4.0456971239971024E-2</v>
      </c>
      <c r="J14" s="2">
        <f t="shared" si="1"/>
        <v>0.34940535021844477</v>
      </c>
      <c r="K14" s="2">
        <f t="shared" si="2"/>
        <v>0.38485055616005182</v>
      </c>
      <c r="L14" s="2">
        <f t="shared" si="3"/>
        <v>0.2096350036187436</v>
      </c>
      <c r="M14" s="2">
        <f t="shared" si="4"/>
        <v>1.5652118762788884E-2</v>
      </c>
      <c r="N14" s="2">
        <f>('ACM Rates'!AM24*(SUM('Iterative Baseline'!C14:G14)))/('Iterative Baseline'!C14+('Iterative Baseline'!D14*O14)+('Iterative Baseline'!E14*P14)+('Iterative Baseline'!F14*Q14)+('Iterative Baseline'!G14*R14))</f>
        <v>2.4664639555664046E-3</v>
      </c>
      <c r="O14" s="2">
        <f>'ACM Rates'!AN24</f>
        <v>9.5000000000000005E-5</v>
      </c>
      <c r="P14" s="2">
        <f>'ACM Rates'!AO24</f>
        <v>9.0000000000000006E-5</v>
      </c>
      <c r="Q14" s="2">
        <f>'ACM Rates'!AP24</f>
        <v>8.5000000000000006E-5</v>
      </c>
      <c r="R14" s="2">
        <f>'ACM Rates'!AQ24</f>
        <v>8.000000000000002E-5</v>
      </c>
    </row>
    <row r="15" spans="1:40">
      <c r="A15" s="58">
        <f>'Immortal Baseline'!A15</f>
        <v>13</v>
      </c>
      <c r="B15" s="58">
        <f>'Immortal Baseline'!B15</f>
        <v>17</v>
      </c>
      <c r="C15" s="58">
        <f t="shared" si="5"/>
        <v>2012.5957637729782</v>
      </c>
      <c r="D15" s="58">
        <f t="shared" si="6"/>
        <v>17423.041584619277</v>
      </c>
      <c r="E15" s="58">
        <f t="shared" si="7"/>
        <v>19190.607038987459</v>
      </c>
      <c r="F15" s="58">
        <f t="shared" si="8"/>
        <v>10453.52027844367</v>
      </c>
      <c r="G15" s="58">
        <f t="shared" si="9"/>
        <v>780.50209283389711</v>
      </c>
      <c r="H15" s="93">
        <f>(Input_population/2)-(SUM('Iterative Baseline'!C15:G15))</f>
        <v>139.73324134271388</v>
      </c>
      <c r="I15" s="2">
        <f t="shared" si="0"/>
        <v>4.0364721141880562E-2</v>
      </c>
      <c r="J15" s="2">
        <f t="shared" si="1"/>
        <v>0.34943739208122265</v>
      </c>
      <c r="K15" s="2">
        <f t="shared" si="2"/>
        <v>0.38488777310152228</v>
      </c>
      <c r="L15" s="2">
        <f t="shared" si="3"/>
        <v>0.20965632472531076</v>
      </c>
      <c r="M15" s="2">
        <f t="shared" si="4"/>
        <v>1.5653788950063686E-2</v>
      </c>
      <c r="N15" s="2">
        <f>('ACM Rates'!AM25*(SUM('Iterative Baseline'!C15:G15)))/('Iterative Baseline'!C15+('Iterative Baseline'!D15*O15)+('Iterative Baseline'!E15*P15)+('Iterative Baseline'!F15*Q15)+('Iterative Baseline'!G15*R15))</f>
        <v>2.4720882275458575E-3</v>
      </c>
      <c r="O15" s="2">
        <f>'ACM Rates'!AN25</f>
        <v>9.5000000000000005E-5</v>
      </c>
      <c r="P15" s="2">
        <f>'ACM Rates'!AO25</f>
        <v>9.0000000000000006E-5</v>
      </c>
      <c r="Q15" s="2">
        <f>'ACM Rates'!AP25</f>
        <v>8.5000000000000006E-5</v>
      </c>
      <c r="R15" s="2">
        <f>'ACM Rates'!AQ25</f>
        <v>8.000000000000002E-5</v>
      </c>
    </row>
    <row r="16" spans="1:40">
      <c r="A16" s="58">
        <f>'Immortal Baseline'!A16</f>
        <v>14</v>
      </c>
      <c r="B16" s="58">
        <f>'Immortal Baseline'!B16</f>
        <v>18</v>
      </c>
      <c r="C16" s="58">
        <f t="shared" si="5"/>
        <v>2007.6204494785463</v>
      </c>
      <c r="D16" s="58">
        <f t="shared" si="6"/>
        <v>17421.386395668738</v>
      </c>
      <c r="E16" s="58">
        <f t="shared" si="7"/>
        <v>19188.879884353948</v>
      </c>
      <c r="F16" s="58">
        <f t="shared" si="8"/>
        <v>10452.631729220002</v>
      </c>
      <c r="G16" s="58">
        <f t="shared" si="9"/>
        <v>780.43965266647035</v>
      </c>
      <c r="H16" s="93">
        <f>(Input_population/2)-(SUM('Iterative Baseline'!C16:G16))</f>
        <v>149.04188861229341</v>
      </c>
      <c r="I16" s="2">
        <f>C16/(SUM($C16:$G16))</f>
        <v>4.0272454643553487E-2</v>
      </c>
      <c r="J16" s="2">
        <f t="shared" si="1"/>
        <v>0.34946943961923738</v>
      </c>
      <c r="K16" s="2">
        <f t="shared" si="2"/>
        <v>0.38492499665659458</v>
      </c>
      <c r="L16" s="2">
        <f t="shared" si="3"/>
        <v>0.20967764964244998</v>
      </c>
      <c r="M16" s="2">
        <f t="shared" si="4"/>
        <v>1.565545943816455E-2</v>
      </c>
      <c r="N16" s="2">
        <f>('ACM Rates'!AM26*(SUM('Iterative Baseline'!C16:G16)))/('Iterative Baseline'!C16+('Iterative Baseline'!D16*O16)+('Iterative Baseline'!E16*P16)+('Iterative Baseline'!F16*Q16)+('Iterative Baseline'!G16*R16))</f>
        <v>7.401338621532162E-3</v>
      </c>
      <c r="O16" s="2">
        <f>'ACM Rates'!AN26</f>
        <v>2.8499999999999999E-4</v>
      </c>
      <c r="P16" s="2">
        <f>'ACM Rates'!AO26</f>
        <v>2.7E-4</v>
      </c>
      <c r="Q16" s="2">
        <f>'ACM Rates'!AP26</f>
        <v>2.5500000000000002E-4</v>
      </c>
      <c r="R16" s="2">
        <f>'ACM Rates'!AQ26</f>
        <v>2.3999999999999998E-4</v>
      </c>
    </row>
    <row r="17" spans="1:18">
      <c r="A17" s="58">
        <f>'Immortal Baseline'!A17</f>
        <v>15</v>
      </c>
      <c r="B17" s="58">
        <f>'Immortal Baseline'!B17</f>
        <v>19</v>
      </c>
      <c r="C17" s="58">
        <f t="shared" si="5"/>
        <v>1992.7613707084431</v>
      </c>
      <c r="D17" s="58">
        <f t="shared" si="6"/>
        <v>17416.421300545971</v>
      </c>
      <c r="E17" s="58">
        <f t="shared" si="7"/>
        <v>19183.698886785172</v>
      </c>
      <c r="F17" s="58">
        <f t="shared" si="8"/>
        <v>10449.966308129051</v>
      </c>
      <c r="G17" s="58">
        <f t="shared" si="9"/>
        <v>780.25234714983037</v>
      </c>
      <c r="H17" s="93">
        <f>(Input_population/2)-(SUM('Iterative Baseline'!C17:G17))</f>
        <v>176.89978668153344</v>
      </c>
      <c r="I17" s="2">
        <f t="shared" si="0"/>
        <v>3.9996735694414857E-2</v>
      </c>
      <c r="J17" s="2">
        <f t="shared" si="1"/>
        <v>0.34956518614813736</v>
      </c>
      <c r="K17" s="2">
        <f t="shared" si="2"/>
        <v>0.3850362342899144</v>
      </c>
      <c r="L17" s="2">
        <f t="shared" si="3"/>
        <v>0.20974139030665173</v>
      </c>
      <c r="M17" s="2">
        <f t="shared" si="4"/>
        <v>1.5660453560881728E-2</v>
      </c>
      <c r="N17" s="2">
        <f>('ACM Rates'!AM27*(SUM('Iterative Baseline'!C17:G17)))/('Iterative Baseline'!C17+('Iterative Baseline'!D17*O17)+('Iterative Baseline'!E17*P17)+('Iterative Baseline'!F17*Q17)+('Iterative Baseline'!G17*R17))</f>
        <v>7.4520157034937357E-3</v>
      </c>
      <c r="O17" s="2">
        <f>'ACM Rates'!AN27</f>
        <v>2.8499999999999999E-4</v>
      </c>
      <c r="P17" s="2">
        <f>'ACM Rates'!AO27</f>
        <v>2.7E-4</v>
      </c>
      <c r="Q17" s="2">
        <f>'ACM Rates'!AP27</f>
        <v>2.5500000000000002E-4</v>
      </c>
      <c r="R17" s="2">
        <f>'ACM Rates'!AQ27</f>
        <v>2.3999999999999998E-4</v>
      </c>
    </row>
    <row r="18" spans="1:18">
      <c r="A18" s="58">
        <f>'Immortal Baseline'!A18</f>
        <v>16</v>
      </c>
      <c r="B18" s="58">
        <f>'Immortal Baseline'!B18</f>
        <v>20</v>
      </c>
      <c r="C18" s="58">
        <f t="shared" si="5"/>
        <v>1977.911281680608</v>
      </c>
      <c r="D18" s="58">
        <f t="shared" si="6"/>
        <v>17411.457620475318</v>
      </c>
      <c r="E18" s="58">
        <f t="shared" si="7"/>
        <v>19178.519288085739</v>
      </c>
      <c r="F18" s="58">
        <f t="shared" si="8"/>
        <v>10447.301566720478</v>
      </c>
      <c r="G18" s="58">
        <f t="shared" si="9"/>
        <v>780.06508658651444</v>
      </c>
      <c r="H18" s="93">
        <f>(Input_population/2)-(SUM('Iterative Baseline'!C18:G18))</f>
        <v>204.7451564513467</v>
      </c>
      <c r="I18" s="2">
        <f t="shared" si="0"/>
        <v>3.9720878784434241E-2</v>
      </c>
      <c r="J18" s="2">
        <f t="shared" si="1"/>
        <v>0.34966098025163739</v>
      </c>
      <c r="K18" s="2">
        <f t="shared" si="2"/>
        <v>0.38514752757752901</v>
      </c>
      <c r="L18" s="2">
        <f t="shared" si="3"/>
        <v>0.20980516315349282</v>
      </c>
      <c r="M18" s="2">
        <f t="shared" si="4"/>
        <v>1.5665450232906632E-2</v>
      </c>
      <c r="N18" s="2">
        <f>('ACM Rates'!AM28*(SUM('Iterative Baseline'!C18:G18)))/('Iterative Baseline'!C18+('Iterative Baseline'!D18*O18)+('Iterative Baseline'!E18*P18)+('Iterative Baseline'!F18*Q18)+('Iterative Baseline'!G18*R18))</f>
        <v>7.5034174275446022E-3</v>
      </c>
      <c r="O18" s="2">
        <f>'ACM Rates'!AN28</f>
        <v>2.8499999999999999E-4</v>
      </c>
      <c r="P18" s="2">
        <f>'ACM Rates'!AO28</f>
        <v>2.7E-4</v>
      </c>
      <c r="Q18" s="2">
        <f>'ACM Rates'!AP28</f>
        <v>2.5500000000000002E-4</v>
      </c>
      <c r="R18" s="2">
        <f>'ACM Rates'!AQ28</f>
        <v>2.3999999999999998E-4</v>
      </c>
    </row>
    <row r="19" spans="1:18">
      <c r="A19" s="58">
        <f>'Immortal Baseline'!A19</f>
        <v>17</v>
      </c>
      <c r="B19" s="58">
        <f>'Immortal Baseline'!B19</f>
        <v>21</v>
      </c>
      <c r="C19" s="58">
        <f t="shared" si="5"/>
        <v>1963.0701876995086</v>
      </c>
      <c r="D19" s="58">
        <f t="shared" si="6"/>
        <v>17406.495355053481</v>
      </c>
      <c r="E19" s="58">
        <f t="shared" si="7"/>
        <v>19173.341087877958</v>
      </c>
      <c r="F19" s="58">
        <f t="shared" si="8"/>
        <v>10444.637504820965</v>
      </c>
      <c r="G19" s="58">
        <f t="shared" si="9"/>
        <v>779.87787096573368</v>
      </c>
      <c r="H19" s="93">
        <f>(Input_population/2)-(SUM('Iterative Baseline'!C19:G19))</f>
        <v>232.57799358235206</v>
      </c>
      <c r="I19" s="2">
        <f t="shared" si="0"/>
        <v>3.9444883993516186E-2</v>
      </c>
      <c r="J19" s="2">
        <f t="shared" si="1"/>
        <v>0.34975682189864815</v>
      </c>
      <c r="K19" s="2">
        <f t="shared" si="2"/>
        <v>0.3852588764876248</v>
      </c>
      <c r="L19" s="2">
        <f t="shared" si="3"/>
        <v>0.20986896816704911</v>
      </c>
      <c r="M19" s="2">
        <f t="shared" si="4"/>
        <v>1.5670449453161674E-2</v>
      </c>
      <c r="N19" s="2">
        <f>('ACM Rates'!AM29*(SUM('Iterative Baseline'!C19:G19)))/('Iterative Baseline'!C19+('Iterative Baseline'!D19*O19)+('Iterative Baseline'!E19*P19)+('Iterative Baseline'!F19*Q19)+('Iterative Baseline'!G19*R19))</f>
        <v>7.5555594134160721E-3</v>
      </c>
      <c r="O19" s="2">
        <f>'ACM Rates'!AN29</f>
        <v>2.8499999999999999E-4</v>
      </c>
      <c r="P19" s="2">
        <f>'ACM Rates'!AO29</f>
        <v>2.7E-4</v>
      </c>
      <c r="Q19" s="2">
        <f>'ACM Rates'!AP29</f>
        <v>2.5500000000000002E-4</v>
      </c>
      <c r="R19" s="2">
        <f>'ACM Rates'!AQ29</f>
        <v>2.3999999999999998E-4</v>
      </c>
    </row>
    <row r="20" spans="1:18">
      <c r="A20" s="58">
        <f>'Immortal Baseline'!A20</f>
        <v>18</v>
      </c>
      <c r="B20" s="58">
        <f>'Immortal Baseline'!B20</f>
        <v>22</v>
      </c>
      <c r="C20" s="58">
        <f t="shared" si="5"/>
        <v>1948.2380942636391</v>
      </c>
      <c r="D20" s="58">
        <f t="shared" si="6"/>
        <v>17401.53450387729</v>
      </c>
      <c r="E20" s="58">
        <f t="shared" si="7"/>
        <v>19168.164285784231</v>
      </c>
      <c r="F20" s="58">
        <f t="shared" si="8"/>
        <v>10441.974122257236</v>
      </c>
      <c r="G20" s="58">
        <f t="shared" si="9"/>
        <v>779.69070027670193</v>
      </c>
      <c r="H20" s="93">
        <f>(Input_population/2)-(SUM('Iterative Baseline'!C20:G20))</f>
        <v>260.39829354090034</v>
      </c>
      <c r="I20" s="2">
        <f t="shared" si="0"/>
        <v>3.9168751405796724E-2</v>
      </c>
      <c r="J20" s="2">
        <f t="shared" si="1"/>
        <v>0.34985271105654142</v>
      </c>
      <c r="K20" s="2">
        <f t="shared" si="2"/>
        <v>0.38537028098669085</v>
      </c>
      <c r="L20" s="2">
        <f t="shared" si="3"/>
        <v>0.20993280533047087</v>
      </c>
      <c r="M20" s="2">
        <f t="shared" si="4"/>
        <v>1.5675451220500076E-2</v>
      </c>
      <c r="N20" s="2">
        <f>('ACM Rates'!AM30*(SUM('Iterative Baseline'!C20:G20)))/('Iterative Baseline'!C20+('Iterative Baseline'!D20*O20)+('Iterative Baseline'!E20*P20)+('Iterative Baseline'!F20*Q20)+('Iterative Baseline'!G20*R20))</f>
        <v>7.6084577322336755E-3</v>
      </c>
      <c r="O20" s="2">
        <f>'ACM Rates'!AN30</f>
        <v>2.8499999999999999E-4</v>
      </c>
      <c r="P20" s="2">
        <f>'ACM Rates'!AO30</f>
        <v>2.7E-4</v>
      </c>
      <c r="Q20" s="2">
        <f>'ACM Rates'!AP30</f>
        <v>2.5500000000000002E-4</v>
      </c>
      <c r="R20" s="2">
        <f>'ACM Rates'!AQ30</f>
        <v>2.3999999999999998E-4</v>
      </c>
    </row>
    <row r="21" spans="1:18">
      <c r="A21" s="58">
        <f>'Immortal Baseline'!A21</f>
        <v>19</v>
      </c>
      <c r="B21" s="58">
        <f>'Immortal Baseline'!B21</f>
        <v>23</v>
      </c>
      <c r="C21" s="58">
        <f t="shared" si="5"/>
        <v>1933.4150070711069</v>
      </c>
      <c r="D21" s="58">
        <f t="shared" si="6"/>
        <v>17396.575066543686</v>
      </c>
      <c r="E21" s="58">
        <f t="shared" si="7"/>
        <v>19162.988881427071</v>
      </c>
      <c r="F21" s="58">
        <f t="shared" si="8"/>
        <v>10439.311418856059</v>
      </c>
      <c r="G21" s="58">
        <f t="shared" si="9"/>
        <v>779.50357450863555</v>
      </c>
      <c r="H21" s="93">
        <f>(Input_population/2)-(SUM('Iterative Baseline'!C21:G21))</f>
        <v>288.20605159344268</v>
      </c>
      <c r="I21" s="2">
        <f t="shared" si="0"/>
        <v>3.8892481109768513E-2</v>
      </c>
      <c r="J21" s="2">
        <f t="shared" si="1"/>
        <v>0.34994864769110406</v>
      </c>
      <c r="K21" s="2">
        <f t="shared" si="2"/>
        <v>0.38548174103946842</v>
      </c>
      <c r="L21" s="2">
        <f t="shared" si="3"/>
        <v>0.20999667462595517</v>
      </c>
      <c r="M21" s="2">
        <f t="shared" si="4"/>
        <v>1.5680455533703817E-2</v>
      </c>
      <c r="N21" s="2">
        <f>('ACM Rates'!AM31*(SUM('Iterative Baseline'!C21:G21)))/('Iterative Baseline'!C21+('Iterative Baseline'!D21*O21)+('Iterative Baseline'!E21*P21)+('Iterative Baseline'!F21*Q21)+('Iterative Baseline'!G21*R21))</f>
        <v>1.2713687117520923E-2</v>
      </c>
      <c r="O21" s="2">
        <f>'ACM Rates'!AN31</f>
        <v>4.75E-4</v>
      </c>
      <c r="P21" s="2">
        <f>'ACM Rates'!AO31</f>
        <v>4.4999999999999999E-4</v>
      </c>
      <c r="Q21" s="2">
        <f>'ACM Rates'!AP31</f>
        <v>4.2499999999999998E-4</v>
      </c>
      <c r="R21" s="2">
        <f>'ACM Rates'!AQ31</f>
        <v>4.0000000000000002E-4</v>
      </c>
    </row>
    <row r="22" spans="1:18">
      <c r="A22" s="58">
        <f>'Immortal Baseline'!A22</f>
        <v>20</v>
      </c>
      <c r="B22" s="58">
        <f>'Immortal Baseline'!B22</f>
        <v>24</v>
      </c>
      <c r="C22" s="58">
        <f t="shared" si="5"/>
        <v>1908.8341736028854</v>
      </c>
      <c r="D22" s="58">
        <f t="shared" si="6"/>
        <v>17388.311693387077</v>
      </c>
      <c r="E22" s="58">
        <f t="shared" si="7"/>
        <v>19154.365536430429</v>
      </c>
      <c r="F22" s="58">
        <f t="shared" si="8"/>
        <v>10434.874711503046</v>
      </c>
      <c r="G22" s="58">
        <f t="shared" si="9"/>
        <v>779.19177307883206</v>
      </c>
      <c r="H22" s="93">
        <f>(Input_population/2)-(SUM('Iterative Baseline'!C22:G22))</f>
        <v>334.42211199773737</v>
      </c>
      <c r="I22" s="2">
        <f t="shared" si="0"/>
        <v>3.8433745357949481E-2</v>
      </c>
      <c r="J22" s="2">
        <f t="shared" si="1"/>
        <v>0.3501079104042315</v>
      </c>
      <c r="K22" s="2">
        <f t="shared" si="2"/>
        <v>0.38566682098463123</v>
      </c>
      <c r="L22" s="2">
        <f t="shared" si="3"/>
        <v>0.21010275436710066</v>
      </c>
      <c r="M22" s="2">
        <f t="shared" si="4"/>
        <v>1.5688768886087234E-2</v>
      </c>
      <c r="N22" s="2">
        <f>('ACM Rates'!AM32*(SUM('Iterative Baseline'!C22:G22)))/('Iterative Baseline'!C22+('Iterative Baseline'!D22*O22)+('Iterative Baseline'!E22*P22)+('Iterative Baseline'!F22*Q22)+('Iterative Baseline'!G22*R22))</f>
        <v>1.2863666839735801E-2</v>
      </c>
      <c r="O22" s="2">
        <f>'ACM Rates'!AN32</f>
        <v>4.75E-4</v>
      </c>
      <c r="P22" s="2">
        <f>'ACM Rates'!AO32</f>
        <v>4.4999999999999999E-4</v>
      </c>
      <c r="Q22" s="2">
        <f>'ACM Rates'!AP32</f>
        <v>4.2499999999999998E-4</v>
      </c>
      <c r="R22" s="2">
        <f>'ACM Rates'!AQ32</f>
        <v>4.0000000000000002E-4</v>
      </c>
    </row>
    <row r="23" spans="1:18">
      <c r="A23" s="58">
        <f>'Immortal Baseline'!A23</f>
        <v>21</v>
      </c>
      <c r="B23" s="58">
        <f>'Immortal Baseline'!B23</f>
        <v>25</v>
      </c>
      <c r="C23" s="58">
        <f t="shared" si="5"/>
        <v>1884.2795667413554</v>
      </c>
      <c r="D23" s="58">
        <f t="shared" si="6"/>
        <v>17380.052245332718</v>
      </c>
      <c r="E23" s="58">
        <f t="shared" si="7"/>
        <v>19145.746071939036</v>
      </c>
      <c r="F23" s="58">
        <f t="shared" si="8"/>
        <v>10430.439889750656</v>
      </c>
      <c r="G23" s="58">
        <f t="shared" si="9"/>
        <v>778.88009636960055</v>
      </c>
      <c r="H23" s="93">
        <f>(Input_population/2)-(SUM('Iterative Baseline'!C23:G23))</f>
        <v>380.60212986663828</v>
      </c>
      <c r="I23" s="2">
        <f t="shared" si="0"/>
        <v>3.7974656034178336E-2</v>
      </c>
      <c r="J23" s="2">
        <f t="shared" si="1"/>
        <v>0.35026729447263255</v>
      </c>
      <c r="K23" s="2">
        <f t="shared" si="2"/>
        <v>0.38585204363116909</v>
      </c>
      <c r="L23" s="2">
        <f t="shared" si="3"/>
        <v>0.21020891702575234</v>
      </c>
      <c r="M23" s="2">
        <f t="shared" si="4"/>
        <v>1.5697088836267799E-2</v>
      </c>
      <c r="N23" s="2">
        <f>('ACM Rates'!AM33*(SUM('Iterative Baseline'!C23:G23)))/('Iterative Baseline'!C23+('Iterative Baseline'!D23*O23)+('Iterative Baseline'!E23*P23)+('Iterative Baseline'!F23*Q23)+('Iterative Baseline'!G23*R23))</f>
        <v>1.3017347110159153E-2</v>
      </c>
      <c r="O23" s="2">
        <f>'ACM Rates'!AN33</f>
        <v>4.75E-4</v>
      </c>
      <c r="P23" s="2">
        <f>'ACM Rates'!AO33</f>
        <v>4.4999999999999999E-4</v>
      </c>
      <c r="Q23" s="2">
        <f>'ACM Rates'!AP33</f>
        <v>4.2499999999999998E-4</v>
      </c>
      <c r="R23" s="2">
        <f>'ACM Rates'!AQ33</f>
        <v>4.0000000000000002E-4</v>
      </c>
    </row>
    <row r="24" spans="1:18">
      <c r="A24" s="58">
        <f>'Immortal Baseline'!A24</f>
        <v>22</v>
      </c>
      <c r="B24" s="58">
        <f>'Immortal Baseline'!B24</f>
        <v>26</v>
      </c>
      <c r="C24" s="58">
        <f t="shared" si="5"/>
        <v>1859.751245568503</v>
      </c>
      <c r="D24" s="58">
        <f t="shared" si="6"/>
        <v>17371.796720516184</v>
      </c>
      <c r="E24" s="58">
        <f t="shared" si="7"/>
        <v>19137.130486206665</v>
      </c>
      <c r="F24" s="58">
        <f t="shared" si="8"/>
        <v>10426.006952797512</v>
      </c>
      <c r="G24" s="58">
        <f t="shared" si="9"/>
        <v>778.56854433105275</v>
      </c>
      <c r="H24" s="93">
        <f>(Input_population/2)-(SUM('Iterative Baseline'!C24:G24))</f>
        <v>426.74605058008456</v>
      </c>
      <c r="I24" s="2">
        <f t="shared" si="0"/>
        <v>3.751521430217241E-2</v>
      </c>
      <c r="J24" s="2">
        <f t="shared" si="1"/>
        <v>0.35042679946409816</v>
      </c>
      <c r="K24" s="2">
        <f t="shared" si="2"/>
        <v>0.38603740851331786</v>
      </c>
      <c r="L24" s="2">
        <f t="shared" si="3"/>
        <v>0.2103151623541854</v>
      </c>
      <c r="M24" s="2">
        <f t="shared" si="4"/>
        <v>1.5705415366226192E-2</v>
      </c>
      <c r="N24" s="2">
        <f>('ACM Rates'!AM34*(SUM('Iterative Baseline'!C24:G24)))/('Iterative Baseline'!C24+('Iterative Baseline'!D24*O24)+('Iterative Baseline'!E24*P24)+('Iterative Baseline'!F24*Q24)+('Iterative Baseline'!G24*R24))</f>
        <v>1.3174866052917343E-2</v>
      </c>
      <c r="O24" s="2">
        <f>'ACM Rates'!AN34</f>
        <v>4.75E-4</v>
      </c>
      <c r="P24" s="2">
        <f>'ACM Rates'!AO34</f>
        <v>4.4999999999999999E-4</v>
      </c>
      <c r="Q24" s="2">
        <f>'ACM Rates'!AP34</f>
        <v>4.2499999999999998E-4</v>
      </c>
      <c r="R24" s="2">
        <f>'ACM Rates'!AQ34</f>
        <v>4.0000000000000002E-4</v>
      </c>
    </row>
    <row r="25" spans="1:18">
      <c r="A25" s="58">
        <f>'Immortal Baseline'!A25</f>
        <v>23</v>
      </c>
      <c r="B25" s="58">
        <f>'Immortal Baseline'!B25</f>
        <v>27</v>
      </c>
      <c r="C25" s="58">
        <f t="shared" si="5"/>
        <v>1835.2492720163918</v>
      </c>
      <c r="D25" s="58">
        <f t="shared" si="6"/>
        <v>17363.54511707394</v>
      </c>
      <c r="E25" s="58">
        <f t="shared" si="7"/>
        <v>19128.518777487872</v>
      </c>
      <c r="F25" s="58">
        <f t="shared" si="8"/>
        <v>10421.575899842574</v>
      </c>
      <c r="G25" s="58">
        <f t="shared" si="9"/>
        <v>778.25711691332037</v>
      </c>
      <c r="H25" s="93">
        <f>(Input_population/2)-(SUM('Iterative Baseline'!C25:G25))</f>
        <v>472.85381666589819</v>
      </c>
      <c r="I25" s="2">
        <f t="shared" si="0"/>
        <v>3.7055421388966558E-2</v>
      </c>
      <c r="J25" s="2">
        <f t="shared" si="1"/>
        <v>0.35058642492340447</v>
      </c>
      <c r="K25" s="2">
        <f t="shared" si="2"/>
        <v>0.38622291513991219</v>
      </c>
      <c r="L25" s="2">
        <f t="shared" si="3"/>
        <v>0.21042149009081079</v>
      </c>
      <c r="M25" s="2">
        <f t="shared" si="4"/>
        <v>1.5713748456905926E-2</v>
      </c>
      <c r="N25" s="2">
        <f>('ACM Rates'!AM35*(SUM('Iterative Baseline'!C25:G25)))/('Iterative Baseline'!C25+('Iterative Baseline'!D25*O25)+('Iterative Baseline'!E25*P25)+('Iterative Baseline'!F25*Q25)+('Iterative Baseline'!G25*R25))</f>
        <v>1.3336368731651902E-2</v>
      </c>
      <c r="O25" s="2">
        <f>'ACM Rates'!AN35</f>
        <v>4.75E-4</v>
      </c>
      <c r="P25" s="2">
        <f>'ACM Rates'!AO35</f>
        <v>4.4999999999999999E-4</v>
      </c>
      <c r="Q25" s="2">
        <f>'ACM Rates'!AP35</f>
        <v>4.2499999999999998E-4</v>
      </c>
      <c r="R25" s="2">
        <f>'ACM Rates'!AQ35</f>
        <v>4.0000000000000002E-4</v>
      </c>
    </row>
    <row r="26" spans="1:18">
      <c r="A26" s="58">
        <f>'Immortal Baseline'!A26</f>
        <v>24</v>
      </c>
      <c r="B26" s="58">
        <f>'Immortal Baseline'!B26</f>
        <v>28</v>
      </c>
      <c r="C26" s="58">
        <f t="shared" si="5"/>
        <v>1810.7737110102855</v>
      </c>
      <c r="D26" s="58">
        <f t="shared" si="6"/>
        <v>17355.297433143329</v>
      </c>
      <c r="E26" s="58">
        <f t="shared" si="7"/>
        <v>19119.910944038002</v>
      </c>
      <c r="F26" s="58">
        <f t="shared" si="8"/>
        <v>10417.14673008514</v>
      </c>
      <c r="G26" s="58">
        <f t="shared" si="9"/>
        <v>777.94581406655504</v>
      </c>
      <c r="H26" s="93">
        <f>(Input_population/2)-(SUM('Iterative Baseline'!C26:G26))</f>
        <v>518.92536765668774</v>
      </c>
      <c r="I26" s="2">
        <f t="shared" si="0"/>
        <v>3.6595278588122518E-2</v>
      </c>
      <c r="J26" s="2">
        <f t="shared" si="1"/>
        <v>0.35074617037114703</v>
      </c>
      <c r="K26" s="2">
        <f t="shared" si="2"/>
        <v>0.38640856299309773</v>
      </c>
      <c r="L26" s="2">
        <f t="shared" si="3"/>
        <v>0.21052789995947199</v>
      </c>
      <c r="M26" s="2">
        <f t="shared" si="4"/>
        <v>1.5722088088160693E-2</v>
      </c>
      <c r="N26" s="2">
        <f>('ACM Rates'!AM36*(SUM('Iterative Baseline'!C26:G26)))/('Iterative Baseline'!C26+('Iterative Baseline'!D26*O26)+('Iterative Baseline'!E26*P26)+('Iterative Baseline'!F26*Q26)+('Iterative Baseline'!G26*R26))</f>
        <v>1.6164324209270001E-2</v>
      </c>
      <c r="O26" s="2">
        <f>'ACM Rates'!AN36</f>
        <v>5.6999999999999998E-4</v>
      </c>
      <c r="P26" s="2">
        <f>'ACM Rates'!AO36</f>
        <v>5.4000000000000001E-4</v>
      </c>
      <c r="Q26" s="2">
        <f>'ACM Rates'!AP36</f>
        <v>5.1000000000000004E-4</v>
      </c>
      <c r="R26" s="2">
        <f>'ACM Rates'!AQ36</f>
        <v>4.7999999999999996E-4</v>
      </c>
    </row>
    <row r="27" spans="1:18">
      <c r="A27" s="58">
        <f>'Immortal Baseline'!A27</f>
        <v>25</v>
      </c>
      <c r="B27" s="58">
        <f>'Immortal Baseline'!B27</f>
        <v>29</v>
      </c>
      <c r="C27" s="58">
        <f t="shared" si="5"/>
        <v>1781.5037776758923</v>
      </c>
      <c r="D27" s="58">
        <f t="shared" si="6"/>
        <v>17345.404913606439</v>
      </c>
      <c r="E27" s="58">
        <f t="shared" si="7"/>
        <v>19109.586192128219</v>
      </c>
      <c r="F27" s="58">
        <f t="shared" si="8"/>
        <v>10411.833985252797</v>
      </c>
      <c r="G27" s="58">
        <f t="shared" si="9"/>
        <v>777.5724000758031</v>
      </c>
      <c r="H27" s="93">
        <f>(Input_population/2)-(SUM('Iterative Baseline'!C27:G27))</f>
        <v>574.09873126084858</v>
      </c>
      <c r="I27" s="2">
        <f t="shared" si="0"/>
        <v>3.6043931055287727E-2</v>
      </c>
      <c r="J27" s="2">
        <f t="shared" si="1"/>
        <v>0.35093755436639945</v>
      </c>
      <c r="K27" s="2">
        <f t="shared" si="2"/>
        <v>0.38663101130367517</v>
      </c>
      <c r="L27" s="2">
        <f t="shared" si="3"/>
        <v>0.21065541989090777</v>
      </c>
      <c r="M27" s="2">
        <f t="shared" si="4"/>
        <v>1.5732083383729847E-2</v>
      </c>
      <c r="N27" s="2">
        <f>('ACM Rates'!AM37*(SUM('Iterative Baseline'!C27:G27)))/('Iterative Baseline'!C27+('Iterative Baseline'!D27*O27)+('Iterative Baseline'!E27*P27)+('Iterative Baseline'!F27*Q27)+('Iterative Baseline'!G27*R27))</f>
        <v>1.6407908538260189E-2</v>
      </c>
      <c r="O27" s="2">
        <f>'ACM Rates'!AN37</f>
        <v>5.6999999999999998E-4</v>
      </c>
      <c r="P27" s="2">
        <f>'ACM Rates'!AO37</f>
        <v>5.4000000000000001E-4</v>
      </c>
      <c r="Q27" s="2">
        <f>'ACM Rates'!AP37</f>
        <v>5.1000000000000004E-4</v>
      </c>
      <c r="R27" s="2">
        <f>'ACM Rates'!AQ37</f>
        <v>4.7999999999999996E-4</v>
      </c>
    </row>
    <row r="28" spans="1:18">
      <c r="A28" s="58">
        <f>'Immortal Baseline'!A28</f>
        <v>26</v>
      </c>
      <c r="B28" s="58">
        <f>'Immortal Baseline'!B28</f>
        <v>30</v>
      </c>
      <c r="C28" s="58">
        <f t="shared" si="5"/>
        <v>1752.2730266312212</v>
      </c>
      <c r="D28" s="58">
        <f t="shared" si="6"/>
        <v>17335.518032805681</v>
      </c>
      <c r="E28" s="58">
        <f t="shared" si="7"/>
        <v>19099.267015584472</v>
      </c>
      <c r="F28" s="58">
        <f t="shared" si="8"/>
        <v>10406.523949920318</v>
      </c>
      <c r="G28" s="58">
        <f t="shared" si="9"/>
        <v>777.19916532376669</v>
      </c>
      <c r="H28" s="93">
        <f>(Input_population/2)-(SUM('Iterative Baseline'!C28:G28))</f>
        <v>629.21880973454972</v>
      </c>
      <c r="I28" s="2">
        <f t="shared" si="0"/>
        <v>3.5492106553434905E-2</v>
      </c>
      <c r="J28" s="2">
        <f t="shared" si="1"/>
        <v>0.35112910136053843</v>
      </c>
      <c r="K28" s="2">
        <f t="shared" si="2"/>
        <v>0.38685365220330598</v>
      </c>
      <c r="L28" s="2">
        <f t="shared" si="3"/>
        <v>0.21078305222304639</v>
      </c>
      <c r="M28" s="2">
        <f t="shared" si="4"/>
        <v>1.574208765967448E-2</v>
      </c>
      <c r="N28" s="2">
        <f>('ACM Rates'!AM38*(SUM('Iterative Baseline'!C28:G28)))/('Iterative Baseline'!C28+('Iterative Baseline'!D28*O28)+('Iterative Baseline'!E28*P28)+('Iterative Baseline'!F28*Q28)+('Iterative Baseline'!G28*R28))</f>
        <v>1.665916695398725E-2</v>
      </c>
      <c r="O28" s="2">
        <f>'ACM Rates'!AN38</f>
        <v>5.6999999999999998E-4</v>
      </c>
      <c r="P28" s="2">
        <f>'ACM Rates'!AO38</f>
        <v>5.4000000000000001E-4</v>
      </c>
      <c r="Q28" s="2">
        <f>'ACM Rates'!AP38</f>
        <v>5.1000000000000004E-4</v>
      </c>
      <c r="R28" s="2">
        <f>'ACM Rates'!AQ38</f>
        <v>4.7999999999999996E-4</v>
      </c>
    </row>
    <row r="29" spans="1:18">
      <c r="A29" s="58">
        <f>'Immortal Baseline'!A29</f>
        <v>27</v>
      </c>
      <c r="B29" s="58">
        <f>'Immortal Baseline'!B29</f>
        <v>31</v>
      </c>
      <c r="C29" s="58">
        <f t="shared" si="5"/>
        <v>1723.0816177316033</v>
      </c>
      <c r="D29" s="58">
        <f t="shared" si="6"/>
        <v>17325.636787526983</v>
      </c>
      <c r="E29" s="58">
        <f t="shared" si="7"/>
        <v>19088.953411396054</v>
      </c>
      <c r="F29" s="58">
        <f t="shared" si="8"/>
        <v>10401.216622705859</v>
      </c>
      <c r="G29" s="58">
        <f t="shared" si="9"/>
        <v>776.82610972441125</v>
      </c>
      <c r="H29" s="93">
        <f>(Input_population/2)-(SUM('Iterative Baseline'!C29:G29))</f>
        <v>684.28545091509295</v>
      </c>
      <c r="I29" s="2">
        <f t="shared" si="0"/>
        <v>3.4939808405626688E-2</v>
      </c>
      <c r="J29" s="2">
        <f t="shared" si="1"/>
        <v>0.35132081013005362</v>
      </c>
      <c r="K29" s="2">
        <f t="shared" si="2"/>
        <v>0.38707648436070902</v>
      </c>
      <c r="L29" s="2">
        <f t="shared" si="3"/>
        <v>0.21091079624028</v>
      </c>
      <c r="M29" s="2">
        <f t="shared" si="4"/>
        <v>1.5752100863330711E-2</v>
      </c>
      <c r="N29" s="2">
        <f>('ACM Rates'!AM39*(SUM('Iterative Baseline'!C29:G29)))/('Iterative Baseline'!C29+('Iterative Baseline'!D29*O29)+('Iterative Baseline'!E29*P29)+('Iterative Baseline'!F29*Q29)+('Iterative Baseline'!G29*R29))</f>
        <v>1.6918466037310374E-2</v>
      </c>
      <c r="O29" s="2">
        <f>'ACM Rates'!AN39</f>
        <v>5.6999999999999998E-4</v>
      </c>
      <c r="P29" s="2">
        <f>'ACM Rates'!AO39</f>
        <v>5.4000000000000001E-4</v>
      </c>
      <c r="Q29" s="2">
        <f>'ACM Rates'!AP39</f>
        <v>5.1000000000000004E-4</v>
      </c>
      <c r="R29" s="2">
        <f>'ACM Rates'!AQ39</f>
        <v>4.7999999999999996E-4</v>
      </c>
    </row>
    <row r="30" spans="1:18">
      <c r="A30" s="58">
        <f>'Immortal Baseline'!A30</f>
        <v>28</v>
      </c>
      <c r="B30" s="58">
        <f>'Immortal Baseline'!B30</f>
        <v>32</v>
      </c>
      <c r="C30" s="58">
        <f t="shared" si="5"/>
        <v>1693.9297199024973</v>
      </c>
      <c r="D30" s="58">
        <f t="shared" si="6"/>
        <v>17315.761174558091</v>
      </c>
      <c r="E30" s="58">
        <f t="shared" si="7"/>
        <v>19078.645376553901</v>
      </c>
      <c r="F30" s="58">
        <f t="shared" si="8"/>
        <v>10395.912002228279</v>
      </c>
      <c r="G30" s="58">
        <f t="shared" si="9"/>
        <v>776.45323319174349</v>
      </c>
      <c r="H30" s="93">
        <f>(Input_population/2)-(SUM('Iterative Baseline'!C30:G30))</f>
        <v>739.29849356548948</v>
      </c>
      <c r="I30" s="2">
        <f t="shared" si="0"/>
        <v>3.4387040137486335E-2</v>
      </c>
      <c r="J30" s="2">
        <f t="shared" si="1"/>
        <v>0.35151267937782571</v>
      </c>
      <c r="K30" s="2">
        <f t="shared" si="2"/>
        <v>0.38729950636333949</v>
      </c>
      <c r="L30" s="2">
        <f t="shared" si="3"/>
        <v>0.21103865118263385</v>
      </c>
      <c r="M30" s="2">
        <f t="shared" si="4"/>
        <v>1.5762122938714585E-2</v>
      </c>
      <c r="N30" s="2">
        <f>('ACM Rates'!AM40*(SUM('Iterative Baseline'!C30:G30)))/('Iterative Baseline'!C30+('Iterative Baseline'!D30*O30)+('Iterative Baseline'!E30*P30)+('Iterative Baseline'!F30*Q30)+('Iterative Baseline'!G30*R30))</f>
        <v>1.7186196000864996E-2</v>
      </c>
      <c r="O30" s="2">
        <f>'ACM Rates'!AN40</f>
        <v>5.6999999999999998E-4</v>
      </c>
      <c r="P30" s="2">
        <f>'ACM Rates'!AO40</f>
        <v>5.4000000000000001E-4</v>
      </c>
      <c r="Q30" s="2">
        <f>'ACM Rates'!AP40</f>
        <v>5.1000000000000004E-4</v>
      </c>
      <c r="R30" s="2">
        <f>'ACM Rates'!AQ40</f>
        <v>4.7999999999999996E-4</v>
      </c>
    </row>
    <row r="31" spans="1:18">
      <c r="A31" s="58">
        <f>'Immortal Baseline'!A31</f>
        <v>29</v>
      </c>
      <c r="B31" s="58">
        <f>'Immortal Baseline'!B31</f>
        <v>33</v>
      </c>
      <c r="C31" s="58">
        <f t="shared" si="5"/>
        <v>1664.8175117245626</v>
      </c>
      <c r="D31" s="58">
        <f t="shared" si="6"/>
        <v>17305.891190688591</v>
      </c>
      <c r="E31" s="58">
        <f t="shared" si="7"/>
        <v>19068.342908050563</v>
      </c>
      <c r="F31" s="58">
        <f t="shared" si="8"/>
        <v>10390.610087107143</v>
      </c>
      <c r="G31" s="58">
        <f t="shared" si="9"/>
        <v>776.0805356398115</v>
      </c>
      <c r="H31" s="93">
        <f>(Input_population/2)-(SUM('Iterative Baseline'!C31:G31))</f>
        <v>794.25776678932743</v>
      </c>
      <c r="I31" s="2">
        <f t="shared" si="0"/>
        <v>3.3833805490305541E-2</v>
      </c>
      <c r="J31" s="2">
        <f t="shared" si="1"/>
        <v>0.35170470772836432</v>
      </c>
      <c r="K31" s="2">
        <f t="shared" si="2"/>
        <v>0.38752271671212946</v>
      </c>
      <c r="L31" s="2">
        <f t="shared" si="3"/>
        <v>0.21116661624289365</v>
      </c>
      <c r="M31" s="2">
        <f t="shared" si="4"/>
        <v>1.5772153826307037E-2</v>
      </c>
      <c r="N31" s="2">
        <f>('ACM Rates'!AM41*(SUM('Iterative Baseline'!C31:G31)))/('Iterative Baseline'!C31+('Iterative Baseline'!D31*O31)+('Iterative Baseline'!E31*P31)+('Iterative Baseline'!F31*Q31)+('Iterative Baseline'!G31*R31))</f>
        <v>2.3165706827760618E-2</v>
      </c>
      <c r="O31" s="2">
        <f>'ACM Rates'!AN41</f>
        <v>7.6000000000000004E-4</v>
      </c>
      <c r="P31" s="2">
        <f>'ACM Rates'!AO41</f>
        <v>7.2000000000000005E-4</v>
      </c>
      <c r="Q31" s="2">
        <f>'ACM Rates'!AP41</f>
        <v>6.8000000000000005E-4</v>
      </c>
      <c r="R31" s="2">
        <f>'ACM Rates'!AQ41</f>
        <v>6.4000000000000016E-4</v>
      </c>
    </row>
    <row r="32" spans="1:18">
      <c r="A32" s="58">
        <f>'Immortal Baseline'!A32</f>
        <v>30</v>
      </c>
      <c r="B32" s="58">
        <f>'Immortal Baseline'!B32</f>
        <v>34</v>
      </c>
      <c r="C32" s="58">
        <f t="shared" si="5"/>
        <v>1626.2508373262294</v>
      </c>
      <c r="D32" s="58">
        <f t="shared" si="6"/>
        <v>17292.738713383667</v>
      </c>
      <c r="E32" s="58">
        <f t="shared" si="7"/>
        <v>19054.613701156766</v>
      </c>
      <c r="F32" s="58">
        <f t="shared" si="8"/>
        <v>10383.54447224791</v>
      </c>
      <c r="G32" s="58">
        <f t="shared" si="9"/>
        <v>775.58384409700204</v>
      </c>
      <c r="H32" s="93">
        <f>(Input_population/2)-(SUM('Iterative Baseline'!C32:G32))</f>
        <v>867.26843178842682</v>
      </c>
      <c r="I32" s="2">
        <f t="shared" si="0"/>
        <v>3.3099133417169885E-2</v>
      </c>
      <c r="J32" s="2">
        <f t="shared" si="1"/>
        <v>0.35195964403843388</v>
      </c>
      <c r="K32" s="2">
        <f t="shared" si="2"/>
        <v>0.38781913996992029</v>
      </c>
      <c r="L32" s="2">
        <f t="shared" si="3"/>
        <v>0.21133660069015922</v>
      </c>
      <c r="M32" s="2">
        <f t="shared" si="4"/>
        <v>1.5785481884316763E-2</v>
      </c>
      <c r="N32" s="2">
        <f>('ACM Rates'!AM42*(SUM('Iterative Baseline'!C32:G32)))/('Iterative Baseline'!C32+('Iterative Baseline'!D32*O32)+('Iterative Baseline'!E32*P32)+('Iterative Baseline'!F32*Q32)+('Iterative Baseline'!G32*R32))</f>
        <v>2.3668874254434348E-2</v>
      </c>
      <c r="O32" s="2">
        <f>'ACM Rates'!AN42</f>
        <v>7.6000000000000004E-4</v>
      </c>
      <c r="P32" s="2">
        <f>'ACM Rates'!AO42</f>
        <v>7.2000000000000005E-4</v>
      </c>
      <c r="Q32" s="2">
        <f>'ACM Rates'!AP42</f>
        <v>6.8000000000000005E-4</v>
      </c>
      <c r="R32" s="2">
        <f>'ACM Rates'!AQ42</f>
        <v>6.4000000000000016E-4</v>
      </c>
    </row>
    <row r="33" spans="1:18">
      <c r="A33" s="58">
        <f>'Immortal Baseline'!A33</f>
        <v>31</v>
      </c>
      <c r="B33" s="58">
        <f>'Immortal Baseline'!B33</f>
        <v>35</v>
      </c>
      <c r="C33" s="58">
        <f t="shared" si="5"/>
        <v>1587.7593107513862</v>
      </c>
      <c r="D33" s="58">
        <f t="shared" si="6"/>
        <v>17279.596231961496</v>
      </c>
      <c r="E33" s="58">
        <f t="shared" si="7"/>
        <v>19040.894379291934</v>
      </c>
      <c r="F33" s="58">
        <f t="shared" si="8"/>
        <v>10376.483662006782</v>
      </c>
      <c r="G33" s="58">
        <f t="shared" si="9"/>
        <v>775.08747043677999</v>
      </c>
      <c r="H33" s="93">
        <f>(Input_population/2)-(SUM('Iterative Baseline'!C33:G33))</f>
        <v>940.17894555161911</v>
      </c>
      <c r="I33" s="2">
        <f t="shared" si="0"/>
        <v>3.2363740360757391E-2</v>
      </c>
      <c r="J33" s="2">
        <f t="shared" si="1"/>
        <v>0.352214823873572</v>
      </c>
      <c r="K33" s="2">
        <f t="shared" si="2"/>
        <v>0.38811585468605064</v>
      </c>
      <c r="L33" s="2">
        <f t="shared" si="3"/>
        <v>0.21150675724011675</v>
      </c>
      <c r="M33" s="2">
        <f t="shared" si="4"/>
        <v>1.5798823839503196E-2</v>
      </c>
      <c r="N33" s="2">
        <f>('ACM Rates'!AM43*(SUM('Iterative Baseline'!C33:G33)))/('Iterative Baseline'!C33+('Iterative Baseline'!D33*O33)+('Iterative Baseline'!E33*P33)+('Iterative Baseline'!F33*Q33)+('Iterative Baseline'!G33*R33))</f>
        <v>2.4194912118350783E-2</v>
      </c>
      <c r="O33" s="2">
        <f>'ACM Rates'!AN43</f>
        <v>7.6000000000000004E-4</v>
      </c>
      <c r="P33" s="2">
        <f>'ACM Rates'!AO43</f>
        <v>7.2000000000000005E-4</v>
      </c>
      <c r="Q33" s="2">
        <f>'ACM Rates'!AP43</f>
        <v>6.8000000000000005E-4</v>
      </c>
      <c r="R33" s="2">
        <f>'ACM Rates'!AQ43</f>
        <v>6.4000000000000016E-4</v>
      </c>
    </row>
    <row r="34" spans="1:18">
      <c r="A34" s="58">
        <f>'Immortal Baseline'!A34</f>
        <v>32</v>
      </c>
      <c r="B34" s="58">
        <f>'Immortal Baseline'!B34</f>
        <v>36</v>
      </c>
      <c r="C34" s="58">
        <f t="shared" si="5"/>
        <v>1549.3436137626632</v>
      </c>
      <c r="D34" s="58">
        <f t="shared" si="6"/>
        <v>17266.463738825205</v>
      </c>
      <c r="E34" s="58">
        <f t="shared" si="7"/>
        <v>19027.184935338842</v>
      </c>
      <c r="F34" s="58">
        <f t="shared" si="8"/>
        <v>10369.427653116618</v>
      </c>
      <c r="G34" s="58">
        <f t="shared" si="9"/>
        <v>774.59141445570049</v>
      </c>
      <c r="H34" s="93">
        <f>(Input_population/2)-(SUM('Iterative Baseline'!C34:G34))</f>
        <v>1012.9886445009688</v>
      </c>
      <c r="I34" s="2">
        <f t="shared" si="0"/>
        <v>3.1627641101006701E-2</v>
      </c>
      <c r="J34" s="2">
        <f t="shared" si="1"/>
        <v>0.35247024182639713</v>
      </c>
      <c r="K34" s="2">
        <f t="shared" si="2"/>
        <v>0.38841285493533068</v>
      </c>
      <c r="L34" s="2">
        <f t="shared" si="3"/>
        <v>0.21167708268352237</v>
      </c>
      <c r="M34" s="2">
        <f t="shared" si="4"/>
        <v>1.5812179453743073E-2</v>
      </c>
      <c r="N34" s="2">
        <f>('ACM Rates'!AM44*(SUM('Iterative Baseline'!C34:G34)))/('Iterative Baseline'!C34+('Iterative Baseline'!D34*O34)+('Iterative Baseline'!E34*P34)+('Iterative Baseline'!F34*Q34)+('Iterative Baseline'!G34*R34))</f>
        <v>2.4745403856807749E-2</v>
      </c>
      <c r="O34" s="2">
        <f>'ACM Rates'!AN44</f>
        <v>7.6000000000000004E-4</v>
      </c>
      <c r="P34" s="2">
        <f>'ACM Rates'!AO44</f>
        <v>7.2000000000000005E-4</v>
      </c>
      <c r="Q34" s="2">
        <f>'ACM Rates'!AP44</f>
        <v>6.8000000000000005E-4</v>
      </c>
      <c r="R34" s="2">
        <f>'ACM Rates'!AQ44</f>
        <v>6.4000000000000016E-4</v>
      </c>
    </row>
    <row r="35" spans="1:18">
      <c r="A35" s="58">
        <f>'Immortal Baseline'!A35</f>
        <v>33</v>
      </c>
      <c r="B35" s="58">
        <f>'Immortal Baseline'!B35</f>
        <v>37</v>
      </c>
      <c r="C35" s="58">
        <f t="shared" si="5"/>
        <v>1511.0044803271401</v>
      </c>
      <c r="D35" s="58">
        <f t="shared" si="6"/>
        <v>17253.341226383698</v>
      </c>
      <c r="E35" s="58">
        <f t="shared" si="7"/>
        <v>19013.485362185398</v>
      </c>
      <c r="F35" s="58">
        <f t="shared" si="8"/>
        <v>10362.376442312499</v>
      </c>
      <c r="G35" s="58">
        <f t="shared" si="9"/>
        <v>774.09567595044882</v>
      </c>
      <c r="H35" s="93">
        <f>(Input_population/2)-(SUM('Iterative Baseline'!C35:G35))</f>
        <v>1085.6968128408189</v>
      </c>
      <c r="I35" s="2">
        <f t="shared" si="0"/>
        <v>3.089085158886213E-2</v>
      </c>
      <c r="J35" s="2">
        <f t="shared" si="1"/>
        <v>0.35272589206408211</v>
      </c>
      <c r="K35" s="2">
        <f t="shared" si="2"/>
        <v>0.38871013432277113</v>
      </c>
      <c r="L35" s="2">
        <f t="shared" si="3"/>
        <v>0.21184757355457526</v>
      </c>
      <c r="M35" s="2">
        <f t="shared" si="4"/>
        <v>1.5825548469709405E-2</v>
      </c>
      <c r="N35" s="2">
        <f>('ACM Rates'!AM45*(SUM('Iterative Baseline'!C35:G35)))/('Iterative Baseline'!C35+('Iterative Baseline'!D35*O35)+('Iterative Baseline'!E35*P35)+('Iterative Baseline'!F35*Q35)+('Iterative Baseline'!G35*R35))</f>
        <v>2.5322081634032028E-2</v>
      </c>
      <c r="O35" s="2">
        <f>'ACM Rates'!AN45</f>
        <v>7.6000000000000004E-4</v>
      </c>
      <c r="P35" s="2">
        <f>'ACM Rates'!AO45</f>
        <v>7.2000000000000005E-4</v>
      </c>
      <c r="Q35" s="2">
        <f>'ACM Rates'!AP45</f>
        <v>6.8000000000000005E-4</v>
      </c>
      <c r="R35" s="2">
        <f>'ACM Rates'!AQ45</f>
        <v>6.4000000000000016E-4</v>
      </c>
    </row>
    <row r="36" spans="1:18">
      <c r="A36" s="58">
        <f>'Immortal Baseline'!A36</f>
        <v>34</v>
      </c>
      <c r="B36" s="58">
        <f>'Immortal Baseline'!B36</f>
        <v>38</v>
      </c>
      <c r="C36" s="58">
        <f t="shared" si="5"/>
        <v>1472.7427015269081</v>
      </c>
      <c r="D36" s="58">
        <f t="shared" si="6"/>
        <v>17240.228687051647</v>
      </c>
      <c r="E36" s="58">
        <f t="shared" si="7"/>
        <v>18999.795652724624</v>
      </c>
      <c r="F36" s="58">
        <f t="shared" si="8"/>
        <v>10355.330026331727</v>
      </c>
      <c r="G36" s="58">
        <f t="shared" si="9"/>
        <v>773.60025471784058</v>
      </c>
      <c r="H36" s="93">
        <f>(Input_population/2)-(SUM('Iterative Baseline'!C36:G36))</f>
        <v>1158.302677647247</v>
      </c>
      <c r="I36" s="2">
        <f t="shared" si="0"/>
        <v>3.0153389056217277E-2</v>
      </c>
      <c r="J36" s="2">
        <f t="shared" si="1"/>
        <v>0.3529817682884156</v>
      </c>
      <c r="K36" s="2">
        <f t="shared" si="2"/>
        <v>0.38900768593947349</v>
      </c>
      <c r="L36" s="2">
        <f t="shared" si="3"/>
        <v>0.21201822610682566</v>
      </c>
      <c r="M36" s="2">
        <f t="shared" si="4"/>
        <v>1.5838930609067856E-2</v>
      </c>
      <c r="N36" s="2">
        <f>('ACM Rates'!AM46*(SUM('Iterative Baseline'!C36:G36)))/('Iterative Baseline'!C36+('Iterative Baseline'!D36*O36)+('Iterative Baseline'!E36*P36)+('Iterative Baseline'!F36*Q36)+('Iterative Baseline'!G36*R36))</f>
        <v>3.8452442318294582E-2</v>
      </c>
      <c r="O36" s="2">
        <f>'ACM Rates'!AN46</f>
        <v>1.14E-3</v>
      </c>
      <c r="P36" s="2">
        <f>'ACM Rates'!AO46</f>
        <v>1.08E-3</v>
      </c>
      <c r="Q36" s="2">
        <f>'ACM Rates'!AP46</f>
        <v>1.0200000000000001E-3</v>
      </c>
      <c r="R36" s="2">
        <f>'ACM Rates'!AQ46</f>
        <v>9.5999999999999992E-4</v>
      </c>
    </row>
    <row r="37" spans="1:18">
      <c r="A37" s="58">
        <f>'Immortal Baseline'!A37</f>
        <v>35</v>
      </c>
      <c r="B37" s="58">
        <f>'Immortal Baseline'!B37</f>
        <v>39</v>
      </c>
      <c r="C37" s="58">
        <f t="shared" si="5"/>
        <v>1416.1121477467555</v>
      </c>
      <c r="D37" s="58">
        <f t="shared" si="6"/>
        <v>17220.574826348409</v>
      </c>
      <c r="E37" s="58">
        <f t="shared" si="7"/>
        <v>18979.275873419683</v>
      </c>
      <c r="F37" s="58">
        <f t="shared" si="8"/>
        <v>10344.767589704868</v>
      </c>
      <c r="G37" s="58">
        <f t="shared" si="9"/>
        <v>772.85759847331144</v>
      </c>
      <c r="H37" s="93">
        <f>(Input_population/2)-(SUM('Iterative Baseline'!C37:G37))</f>
        <v>1266.4119643069716</v>
      </c>
      <c r="I37" s="2">
        <f t="shared" si="0"/>
        <v>2.9058236933212859E-2</v>
      </c>
      <c r="J37" s="2">
        <f t="shared" si="1"/>
        <v>0.35336152170318069</v>
      </c>
      <c r="K37" s="2">
        <f t="shared" si="2"/>
        <v>0.38944958987052314</v>
      </c>
      <c r="L37" s="2">
        <f t="shared" si="3"/>
        <v>0.21227182332908145</v>
      </c>
      <c r="M37" s="2">
        <f t="shared" si="4"/>
        <v>1.5858828164001835E-2</v>
      </c>
      <c r="N37" s="2">
        <f>('ACM Rates'!AM47*(SUM('Iterative Baseline'!C37:G37)))/('Iterative Baseline'!C37+('Iterative Baseline'!D37*O37)+('Iterative Baseline'!E37*P37)+('Iterative Baseline'!F37*Q37)+('Iterative Baseline'!G37*R37))</f>
        <v>3.9849347734587849E-2</v>
      </c>
      <c r="O37" s="2">
        <f>'ACM Rates'!AN47</f>
        <v>1.14E-3</v>
      </c>
      <c r="P37" s="2">
        <f>'ACM Rates'!AO47</f>
        <v>1.08E-3</v>
      </c>
      <c r="Q37" s="2">
        <f>'ACM Rates'!AP47</f>
        <v>1.0200000000000001E-3</v>
      </c>
      <c r="R37" s="2">
        <f>'ACM Rates'!AQ47</f>
        <v>9.5999999999999992E-4</v>
      </c>
    </row>
    <row r="38" spans="1:18">
      <c r="A38" s="58">
        <f>'Immortal Baseline'!A38</f>
        <v>36</v>
      </c>
      <c r="B38" s="58">
        <f>'Immortal Baseline'!B38</f>
        <v>40</v>
      </c>
      <c r="C38" s="58">
        <f t="shared" si="5"/>
        <v>1359.681002340021</v>
      </c>
      <c r="D38" s="58">
        <f t="shared" si="6"/>
        <v>17200.943371046371</v>
      </c>
      <c r="E38" s="58">
        <f t="shared" si="7"/>
        <v>18958.778255476391</v>
      </c>
      <c r="F38" s="58">
        <f t="shared" si="8"/>
        <v>10334.215926763369</v>
      </c>
      <c r="G38" s="58">
        <f t="shared" si="9"/>
        <v>772.11565517877705</v>
      </c>
      <c r="H38" s="93">
        <f>(Input_population/2)-(SUM('Iterative Baseline'!C38:G38))</f>
        <v>1374.265789195073</v>
      </c>
      <c r="I38" s="2">
        <f t="shared" si="0"/>
        <v>2.7962169094361805E-2</v>
      </c>
      <c r="J38" s="2">
        <f t="shared" si="1"/>
        <v>0.35374156607026036</v>
      </c>
      <c r="K38" s="2">
        <f t="shared" si="2"/>
        <v>0.38989186617286364</v>
      </c>
      <c r="L38" s="2">
        <f t="shared" si="3"/>
        <v>0.21252565322637421</v>
      </c>
      <c r="M38" s="2">
        <f t="shared" si="4"/>
        <v>1.5878745436140033E-2</v>
      </c>
      <c r="N38" s="2">
        <f>('ACM Rates'!AM48*(SUM('Iterative Baseline'!C38:G38)))/('Iterative Baseline'!C38+('Iterative Baseline'!D38*O38)+('Iterative Baseline'!E38*P38)+('Iterative Baseline'!F38*Q38)+('Iterative Baseline'!G38*R38))</f>
        <v>4.1352876649133924E-2</v>
      </c>
      <c r="O38" s="2">
        <f>'ACM Rates'!AN48</f>
        <v>1.14E-3</v>
      </c>
      <c r="P38" s="2">
        <f>'ACM Rates'!AO48</f>
        <v>1.08E-3</v>
      </c>
      <c r="Q38" s="2">
        <f>'ACM Rates'!AP48</f>
        <v>1.0200000000000001E-3</v>
      </c>
      <c r="R38" s="2">
        <f>'ACM Rates'!AQ48</f>
        <v>9.5999999999999992E-4</v>
      </c>
    </row>
    <row r="39" spans="1:18">
      <c r="A39" s="58">
        <f>'Immortal Baseline'!A39</f>
        <v>37</v>
      </c>
      <c r="B39" s="58">
        <f>'Immortal Baseline'!B39</f>
        <v>41</v>
      </c>
      <c r="C39" s="58">
        <f t="shared" si="5"/>
        <v>1303.4542815680834</v>
      </c>
      <c r="D39" s="58">
        <f t="shared" si="6"/>
        <v>17181.334295603378</v>
      </c>
      <c r="E39" s="58">
        <f t="shared" si="7"/>
        <v>18938.302774960477</v>
      </c>
      <c r="F39" s="58">
        <f t="shared" si="8"/>
        <v>10323.675026518071</v>
      </c>
      <c r="G39" s="58">
        <f t="shared" si="9"/>
        <v>771.37442414980546</v>
      </c>
      <c r="H39" s="93">
        <f>(Input_population/2)-(SUM('Iterative Baseline'!C39:G39))</f>
        <v>1481.8591972001886</v>
      </c>
      <c r="I39" s="2">
        <f t="shared" si="0"/>
        <v>2.6865297391875032E-2</v>
      </c>
      <c r="J39" s="2">
        <f t="shared" si="1"/>
        <v>0.35412186063427853</v>
      </c>
      <c r="K39" s="2">
        <f t="shared" si="2"/>
        <v>0.39033446998586585</v>
      </c>
      <c r="L39" s="2">
        <f t="shared" si="3"/>
        <v>0.2127796913834408</v>
      </c>
      <c r="M39" s="2">
        <f t="shared" si="4"/>
        <v>1.5898680604539819E-2</v>
      </c>
      <c r="N39" s="2">
        <f>('ACM Rates'!AM49*(SUM('Iterative Baseline'!C39:G39)))/('Iterative Baseline'!C39+('Iterative Baseline'!D39*O39)+('Iterative Baseline'!E39*P39)+('Iterative Baseline'!F39*Q39)+('Iterative Baseline'!G39*R39))</f>
        <v>4.2975547305931928E-2</v>
      </c>
      <c r="O39" s="2">
        <f>'ACM Rates'!AN49</f>
        <v>1.14E-3</v>
      </c>
      <c r="P39" s="2">
        <f>'ACM Rates'!AO49</f>
        <v>1.08E-3</v>
      </c>
      <c r="Q39" s="2">
        <f>'ACM Rates'!AP49</f>
        <v>1.0200000000000001E-3</v>
      </c>
      <c r="R39" s="2">
        <f>'ACM Rates'!AQ49</f>
        <v>9.5999999999999992E-4</v>
      </c>
    </row>
    <row r="40" spans="1:18">
      <c r="A40" s="58">
        <f>'Immortal Baseline'!A40</f>
        <v>38</v>
      </c>
      <c r="B40" s="58">
        <f>'Immortal Baseline'!B40</f>
        <v>42</v>
      </c>
      <c r="C40" s="58">
        <f t="shared" si="5"/>
        <v>1247.4376204294347</v>
      </c>
      <c r="D40" s="58">
        <f t="shared" si="6"/>
        <v>17161.747574506389</v>
      </c>
      <c r="E40" s="58">
        <f t="shared" si="7"/>
        <v>18917.84940796352</v>
      </c>
      <c r="F40" s="58">
        <f t="shared" si="8"/>
        <v>10313.144877991022</v>
      </c>
      <c r="G40" s="58">
        <f t="shared" si="9"/>
        <v>770.63390470262163</v>
      </c>
      <c r="H40" s="93">
        <f>(Input_population/2)-(SUM('Iterative Baseline'!C40:G40))</f>
        <v>1589.1866144070154</v>
      </c>
      <c r="I40" s="2">
        <f t="shared" si="0"/>
        <v>2.5767747599974657E-2</v>
      </c>
      <c r="J40" s="2">
        <f t="shared" si="1"/>
        <v>0.35450235958261572</v>
      </c>
      <c r="K40" s="2">
        <f t="shared" si="2"/>
        <v>0.39077735086338078</v>
      </c>
      <c r="L40" s="2">
        <f t="shared" si="3"/>
        <v>0.21303391033417765</v>
      </c>
      <c r="M40" s="2">
        <f t="shared" si="4"/>
        <v>1.5918631619851312E-2</v>
      </c>
      <c r="N40" s="2">
        <f>('ACM Rates'!AM50*(SUM('Iterative Baseline'!C40:G40)))/('Iterative Baseline'!C40+('Iterative Baseline'!D40*O40)+('Iterative Baseline'!E40*P40)+('Iterative Baseline'!F40*Q40)+('Iterative Baseline'!G40*R40))</f>
        <v>4.4731894408189067E-2</v>
      </c>
      <c r="O40" s="2">
        <f>'ACM Rates'!AN50</f>
        <v>1.14E-3</v>
      </c>
      <c r="P40" s="2">
        <f>'ACM Rates'!AO50</f>
        <v>1.08E-3</v>
      </c>
      <c r="Q40" s="2">
        <f>'ACM Rates'!AP50</f>
        <v>1.0200000000000001E-3</v>
      </c>
      <c r="R40" s="2">
        <f>'ACM Rates'!AQ50</f>
        <v>9.5999999999999992E-4</v>
      </c>
    </row>
    <row r="41" spans="1:18">
      <c r="A41" s="58">
        <f>'Immortal Baseline'!A41</f>
        <v>39</v>
      </c>
      <c r="B41" s="58">
        <f>'Immortal Baseline'!B41</f>
        <v>43</v>
      </c>
      <c r="C41" s="58">
        <f t="shared" si="5"/>
        <v>1191.6373725115825</v>
      </c>
      <c r="D41" s="58">
        <f t="shared" si="6"/>
        <v>17142.183182271452</v>
      </c>
      <c r="E41" s="58">
        <f t="shared" si="7"/>
        <v>18897.41813060292</v>
      </c>
      <c r="F41" s="58">
        <f t="shared" si="8"/>
        <v>10302.625470215471</v>
      </c>
      <c r="G41" s="58">
        <f t="shared" si="9"/>
        <v>769.89409615410716</v>
      </c>
      <c r="H41" s="93">
        <f>(Input_population/2)-(SUM('Iterative Baseline'!C41:G41))</f>
        <v>1696.2417482444725</v>
      </c>
      <c r="I41" s="2">
        <f t="shared" si="0"/>
        <v>2.4669661650359768E-2</v>
      </c>
      <c r="J41" s="2">
        <f t="shared" si="1"/>
        <v>0.35488301123336391</v>
      </c>
      <c r="K41" s="2">
        <f t="shared" si="2"/>
        <v>0.39122045187687071</v>
      </c>
      <c r="L41" s="2">
        <f t="shared" si="3"/>
        <v>0.21328827907176431</v>
      </c>
      <c r="M41" s="2">
        <f t="shared" si="4"/>
        <v>1.5938596167641397E-2</v>
      </c>
      <c r="N41" s="2">
        <f>('ACM Rates'!AM51*(SUM('Iterative Baseline'!C41:G41)))/('Iterative Baseline'!C41+('Iterative Baseline'!D41*O41)+('Iterative Baseline'!E41*P41)+('Iterative Baseline'!F41*Q41)+('Iterative Baseline'!G41*R41))</f>
        <v>6.4956792314860581E-2</v>
      </c>
      <c r="O41" s="2">
        <f>'ACM Rates'!AN51</f>
        <v>1.6149999999999999E-3</v>
      </c>
      <c r="P41" s="2">
        <f>'ACM Rates'!AO51</f>
        <v>1.5300000000000001E-3</v>
      </c>
      <c r="Q41" s="2">
        <f>'ACM Rates'!AP51</f>
        <v>1.4449999999999999E-3</v>
      </c>
      <c r="R41" s="2">
        <f>'ACM Rates'!AQ51</f>
        <v>1.3600000000000001E-3</v>
      </c>
    </row>
    <row r="42" spans="1:18">
      <c r="A42" s="58">
        <f>'Immortal Baseline'!A42</f>
        <v>40</v>
      </c>
      <c r="B42" s="58">
        <f>'Immortal Baseline'!B42</f>
        <v>44</v>
      </c>
      <c r="C42" s="58">
        <f t="shared" si="5"/>
        <v>1114.2324311907214</v>
      </c>
      <c r="D42" s="58">
        <f t="shared" si="6"/>
        <v>17114.498556432085</v>
      </c>
      <c r="E42" s="58">
        <f t="shared" si="7"/>
        <v>18868.505080863099</v>
      </c>
      <c r="F42" s="58">
        <f t="shared" si="8"/>
        <v>10287.73817641101</v>
      </c>
      <c r="G42" s="58">
        <f t="shared" si="9"/>
        <v>768.84704018333753</v>
      </c>
      <c r="H42" s="93">
        <f>(Input_population/2)-(SUM('Iterative Baseline'!C42:G42))</f>
        <v>1846.178714919748</v>
      </c>
      <c r="I42" s="2">
        <f t="shared" si="0"/>
        <v>2.3139024099338712E-2</v>
      </c>
      <c r="J42" s="2">
        <f t="shared" si="1"/>
        <v>0.35541309286984374</v>
      </c>
      <c r="K42" s="2">
        <f t="shared" si="2"/>
        <v>0.39183816730053</v>
      </c>
      <c r="L42" s="2">
        <f t="shared" si="3"/>
        <v>0.21364323540400965</v>
      </c>
      <c r="M42" s="2">
        <f t="shared" si="4"/>
        <v>1.5966480326277937E-2</v>
      </c>
      <c r="N42" s="2">
        <f>('ACM Rates'!AM52*(SUM('Iterative Baseline'!C42:G42)))/('Iterative Baseline'!C42+('Iterative Baseline'!D42*O42)+('Iterative Baseline'!E42*P42)+('Iterative Baseline'!F42*Q42)+('Iterative Baseline'!G42*R42))</f>
        <v>6.8985226226211296E-2</v>
      </c>
      <c r="O42" s="2">
        <f>'ACM Rates'!AN52</f>
        <v>1.6149999999999999E-3</v>
      </c>
      <c r="P42" s="2">
        <f>'ACM Rates'!AO52</f>
        <v>1.5300000000000001E-3</v>
      </c>
      <c r="Q42" s="2">
        <f>'ACM Rates'!AP52</f>
        <v>1.4449999999999999E-3</v>
      </c>
      <c r="R42" s="2">
        <f>'ACM Rates'!AQ52</f>
        <v>1.3600000000000001E-3</v>
      </c>
    </row>
    <row r="43" spans="1:18">
      <c r="A43" s="58">
        <f>'Immortal Baseline'!A43</f>
        <v>41</v>
      </c>
      <c r="B43" s="58">
        <f>'Immortal Baseline'!B43</f>
        <v>45</v>
      </c>
      <c r="C43" s="58">
        <f t="shared" si="5"/>
        <v>1037.3668548564481</v>
      </c>
      <c r="D43" s="58">
        <f t="shared" si="6"/>
        <v>17086.858641263447</v>
      </c>
      <c r="E43" s="58">
        <f t="shared" si="7"/>
        <v>18839.636268089376</v>
      </c>
      <c r="F43" s="58">
        <f t="shared" si="8"/>
        <v>10272.872394746097</v>
      </c>
      <c r="G43" s="58">
        <f t="shared" si="9"/>
        <v>767.80140820868814</v>
      </c>
      <c r="H43" s="93">
        <f>(Input_population/2)-(SUM('Iterative Baseline'!C43:G43))</f>
        <v>1995.4644328359427</v>
      </c>
      <c r="I43" s="2">
        <f t="shared" si="0"/>
        <v>2.1609767548006968E-2</v>
      </c>
      <c r="J43" s="2">
        <f t="shared" si="1"/>
        <v>0.35594258832807368</v>
      </c>
      <c r="K43" s="2">
        <f t="shared" si="2"/>
        <v>0.39245533876128191</v>
      </c>
      <c r="L43" s="2">
        <f t="shared" si="3"/>
        <v>0.21399795401359786</v>
      </c>
      <c r="M43" s="2">
        <f t="shared" si="4"/>
        <v>1.5994351349039565E-2</v>
      </c>
      <c r="N43" s="2">
        <f>('ACM Rates'!AM53*(SUM('Iterative Baseline'!C43:G43)))/('Iterative Baseline'!C43+('Iterative Baseline'!D43*O43)+('Iterative Baseline'!E43*P43)+('Iterative Baseline'!F43*Q43)+('Iterative Baseline'!G43*R43))</f>
        <v>7.3541973516769471E-2</v>
      </c>
      <c r="O43" s="2">
        <f>'ACM Rates'!AN53</f>
        <v>1.6149999999999999E-3</v>
      </c>
      <c r="P43" s="2">
        <f>'ACM Rates'!AO53</f>
        <v>1.5300000000000001E-3</v>
      </c>
      <c r="Q43" s="2">
        <f>'ACM Rates'!AP53</f>
        <v>1.4449999999999999E-3</v>
      </c>
      <c r="R43" s="2">
        <f>'ACM Rates'!AQ53</f>
        <v>1.3600000000000001E-3</v>
      </c>
    </row>
    <row r="44" spans="1:18">
      <c r="A44" s="58">
        <f>'Immortal Baseline'!A44</f>
        <v>42</v>
      </c>
      <c r="B44" s="58">
        <f>'Immortal Baseline'!B44</f>
        <v>46</v>
      </c>
      <c r="C44" s="58">
        <f t="shared" si="5"/>
        <v>961.07684908942076</v>
      </c>
      <c r="D44" s="58">
        <f t="shared" si="6"/>
        <v>17059.263364557806</v>
      </c>
      <c r="E44" s="58">
        <f t="shared" si="7"/>
        <v>18810.811624599199</v>
      </c>
      <c r="F44" s="58">
        <f t="shared" si="8"/>
        <v>10258.028094135689</v>
      </c>
      <c r="G44" s="58">
        <f t="shared" si="9"/>
        <v>766.75719829352431</v>
      </c>
      <c r="H44" s="93">
        <f>(Input_population/2)-(SUM('Iterative Baseline'!C44:G44))</f>
        <v>2144.0628693243561</v>
      </c>
      <c r="I44" s="2">
        <f t="shared" si="0"/>
        <v>2.0082708786270342E-2</v>
      </c>
      <c r="J44" s="2">
        <f t="shared" si="1"/>
        <v>0.35647120059472875</v>
      </c>
      <c r="K44" s="2">
        <f t="shared" si="2"/>
        <v>0.39307163859803451</v>
      </c>
      <c r="L44" s="2">
        <f t="shared" si="3"/>
        <v>0.21435225615005865</v>
      </c>
      <c r="M44" s="2">
        <f t="shared" si="4"/>
        <v>1.6022195870907585E-2</v>
      </c>
      <c r="N44" s="2">
        <f>('ACM Rates'!AM54*(SUM('Iterative Baseline'!C44:G44)))/('Iterative Baseline'!C44+('Iterative Baseline'!D44*O44)+('Iterative Baseline'!E44*P44)+('Iterative Baseline'!F44*Q44)+('Iterative Baseline'!G44*R44))</f>
        <v>7.8735275897559673E-2</v>
      </c>
      <c r="O44" s="2">
        <f>'ACM Rates'!AN54</f>
        <v>1.6149999999999999E-3</v>
      </c>
      <c r="P44" s="2">
        <f>'ACM Rates'!AO54</f>
        <v>1.5300000000000001E-3</v>
      </c>
      <c r="Q44" s="2">
        <f>'ACM Rates'!AP54</f>
        <v>1.4449999999999999E-3</v>
      </c>
      <c r="R44" s="2">
        <f>'ACM Rates'!AQ54</f>
        <v>1.3600000000000001E-3</v>
      </c>
    </row>
    <row r="45" spans="1:18">
      <c r="A45" s="58">
        <f>'Immortal Baseline'!A45</f>
        <v>43</v>
      </c>
      <c r="B45" s="58">
        <f>'Immortal Baseline'!B45</f>
        <v>47</v>
      </c>
      <c r="C45" s="58">
        <f t="shared" si="5"/>
        <v>885.40619821760788</v>
      </c>
      <c r="D45" s="58">
        <f t="shared" si="6"/>
        <v>17031.712654224044</v>
      </c>
      <c r="E45" s="58">
        <f t="shared" si="7"/>
        <v>18782.031082813563</v>
      </c>
      <c r="F45" s="58">
        <f t="shared" si="8"/>
        <v>10243.205243539662</v>
      </c>
      <c r="G45" s="58">
        <f t="shared" si="9"/>
        <v>765.71440850384511</v>
      </c>
      <c r="H45" s="93">
        <f>(Input_population/2)-(SUM('Iterative Baseline'!C45:G45))</f>
        <v>2291.9304127012801</v>
      </c>
      <c r="I45" s="2">
        <f t="shared" si="0"/>
        <v>1.855883513788889E-2</v>
      </c>
      <c r="J45" s="2">
        <f t="shared" si="1"/>
        <v>0.35699857071471996</v>
      </c>
      <c r="K45" s="2">
        <f t="shared" si="2"/>
        <v>0.39368667073072872</v>
      </c>
      <c r="L45" s="2">
        <f t="shared" si="3"/>
        <v>0.21470592568823413</v>
      </c>
      <c r="M45" s="2">
        <f t="shared" si="4"/>
        <v>1.6049997728428328E-2</v>
      </c>
      <c r="N45" s="2">
        <f>('ACM Rates'!AM55*(SUM('Iterative Baseline'!C45:G45)))/('Iterative Baseline'!C45+('Iterative Baseline'!D45*O45)+('Iterative Baseline'!E45*P45)+('Iterative Baseline'!F45*Q45)+('Iterative Baseline'!G45*R45))</f>
        <v>8.4704354294328071E-2</v>
      </c>
      <c r="O45" s="2">
        <f>'ACM Rates'!AN55</f>
        <v>1.6149999999999999E-3</v>
      </c>
      <c r="P45" s="2">
        <f>'ACM Rates'!AO55</f>
        <v>1.5300000000000001E-3</v>
      </c>
      <c r="Q45" s="2">
        <f>'ACM Rates'!AP55</f>
        <v>1.4449999999999999E-3</v>
      </c>
      <c r="R45" s="2">
        <f>'ACM Rates'!AQ55</f>
        <v>1.3600000000000001E-3</v>
      </c>
    </row>
    <row r="46" spans="1:18">
      <c r="A46" s="58">
        <f>'Immortal Baseline'!A46</f>
        <v>44</v>
      </c>
      <c r="B46" s="58">
        <f>'Immortal Baseline'!B46</f>
        <v>48</v>
      </c>
      <c r="C46" s="58">
        <f t="shared" si="5"/>
        <v>810.40843790938959</v>
      </c>
      <c r="D46" s="58">
        <f t="shared" si="6"/>
        <v>17004.206438287471</v>
      </c>
      <c r="E46" s="58">
        <f t="shared" si="7"/>
        <v>18753.294575256859</v>
      </c>
      <c r="F46" s="58">
        <f t="shared" si="8"/>
        <v>10228.403811962748</v>
      </c>
      <c r="G46" s="58">
        <f t="shared" si="9"/>
        <v>764.67303690827987</v>
      </c>
      <c r="H46" s="93">
        <f>(Input_population/2)-(SUM('Iterative Baseline'!C46:G46))</f>
        <v>2439.0136996752553</v>
      </c>
      <c r="I46" s="2">
        <f t="shared" si="0"/>
        <v>1.7039353069594695E-2</v>
      </c>
      <c r="J46" s="2">
        <f t="shared" si="1"/>
        <v>0.35752426013443223</v>
      </c>
      <c r="K46" s="2">
        <f t="shared" si="2"/>
        <v>0.39429995115826294</v>
      </c>
      <c r="L46" s="2">
        <f t="shared" si="3"/>
        <v>0.21505869847558037</v>
      </c>
      <c r="M46" s="2">
        <f t="shared" si="4"/>
        <v>1.6077737162129849E-2</v>
      </c>
      <c r="N46" s="2">
        <f>('ACM Rates'!AM56*(SUM('Iterative Baseline'!C46:G46)))/('Iterative Baseline'!C46+('Iterative Baseline'!D46*O46)+('Iterative Baseline'!E46*P46)+('Iterative Baseline'!F46*Q46)+('Iterative Baseline'!G46*R46))</f>
        <v>0.129770336238168</v>
      </c>
      <c r="O46" s="2">
        <f>'ACM Rates'!AN56</f>
        <v>2.3749999999999999E-3</v>
      </c>
      <c r="P46" s="2">
        <f>'ACM Rates'!AO56</f>
        <v>2.2499999999999998E-3</v>
      </c>
      <c r="Q46" s="2">
        <f>'ACM Rates'!AP56</f>
        <v>2.1250000000000002E-3</v>
      </c>
      <c r="R46" s="2">
        <f>'ACM Rates'!AQ56</f>
        <v>2E-3</v>
      </c>
    </row>
    <row r="47" spans="1:18">
      <c r="A47" s="58">
        <f>'Immortal Baseline'!A47</f>
        <v>45</v>
      </c>
      <c r="B47" s="58">
        <f>'Immortal Baseline'!B47</f>
        <v>49</v>
      </c>
      <c r="C47" s="58">
        <f t="shared" si="5"/>
        <v>705.24146243163955</v>
      </c>
      <c r="D47" s="58">
        <f t="shared" si="6"/>
        <v>16963.821447996539</v>
      </c>
      <c r="E47" s="58">
        <f t="shared" si="7"/>
        <v>18711.099662462533</v>
      </c>
      <c r="F47" s="58">
        <f t="shared" si="8"/>
        <v>10206.668453862327</v>
      </c>
      <c r="G47" s="58">
        <f t="shared" si="9"/>
        <v>763.14369083446331</v>
      </c>
      <c r="H47" s="93">
        <f>(Input_population/2)-(SUM('Iterative Baseline'!C47:G47))</f>
        <v>2650.0252824125055</v>
      </c>
      <c r="I47" s="2">
        <f t="shared" si="0"/>
        <v>1.4894231024154853E-2</v>
      </c>
      <c r="J47" s="2">
        <f t="shared" si="1"/>
        <v>0.35826463581395668</v>
      </c>
      <c r="K47" s="2">
        <f t="shared" si="2"/>
        <v>0.39516599056414181</v>
      </c>
      <c r="L47" s="2">
        <f t="shared" si="3"/>
        <v>0.21555805498817301</v>
      </c>
      <c r="M47" s="2">
        <f t="shared" si="4"/>
        <v>1.6117087609573824E-2</v>
      </c>
      <c r="N47" s="2">
        <f>('ACM Rates'!AM57*(SUM('Iterative Baseline'!C47:G47)))/('Iterative Baseline'!C47+('Iterative Baseline'!D47*O47)+('Iterative Baseline'!E47*P47)+('Iterative Baseline'!F47*Q47)+('Iterative Baseline'!G47*R47))</f>
        <v>0.14598942475746413</v>
      </c>
      <c r="O47" s="2">
        <f>'ACM Rates'!AN57</f>
        <v>2.3749999999999999E-3</v>
      </c>
      <c r="P47" s="2">
        <f>'ACM Rates'!AO57</f>
        <v>2.2499999999999998E-3</v>
      </c>
      <c r="Q47" s="2">
        <f>'ACM Rates'!AP57</f>
        <v>2.1250000000000002E-3</v>
      </c>
      <c r="R47" s="2">
        <f>'ACM Rates'!AQ57</f>
        <v>2E-3</v>
      </c>
    </row>
    <row r="48" spans="1:18">
      <c r="A48" s="58">
        <f>'Immortal Baseline'!A48</f>
        <v>46</v>
      </c>
      <c r="B48" s="58">
        <f>'Immortal Baseline'!B48</f>
        <v>50</v>
      </c>
      <c r="C48" s="58">
        <f t="shared" si="5"/>
        <v>602.28366701613174</v>
      </c>
      <c r="D48" s="58">
        <f t="shared" si="6"/>
        <v>16923.532372057547</v>
      </c>
      <c r="E48" s="58">
        <f t="shared" si="7"/>
        <v>18668.999688221993</v>
      </c>
      <c r="F48" s="58">
        <f t="shared" si="8"/>
        <v>10184.97928339787</v>
      </c>
      <c r="G48" s="58">
        <f t="shared" si="9"/>
        <v>761.61740345279441</v>
      </c>
      <c r="H48" s="93">
        <f>(Input_population/2)-(SUM('Iterative Baseline'!C48:G48))</f>
        <v>2858.5875858536601</v>
      </c>
      <c r="I48" s="2">
        <f t="shared" si="0"/>
        <v>1.2776105682302311E-2</v>
      </c>
      <c r="J48" s="2">
        <f t="shared" si="1"/>
        <v>0.35899502168880881</v>
      </c>
      <c r="K48" s="2">
        <f t="shared" si="2"/>
        <v>0.39602122066711226</v>
      </c>
      <c r="L48" s="2">
        <f t="shared" si="3"/>
        <v>0.21605163616908368</v>
      </c>
      <c r="M48" s="2">
        <f t="shared" si="4"/>
        <v>1.6156015792692838E-2</v>
      </c>
      <c r="N48" s="2">
        <f>('ACM Rates'!AM58*(SUM('Iterative Baseline'!C48:G48)))/('Iterative Baseline'!C48+('Iterative Baseline'!D48*O48)+('Iterative Baseline'!E48*P48)+('Iterative Baseline'!F48*Q48)+('Iterative Baseline'!G48*R48))</f>
        <v>0.16654244417022152</v>
      </c>
      <c r="O48" s="2">
        <f>'ACM Rates'!AN58</f>
        <v>2.3749999999999999E-3</v>
      </c>
      <c r="P48" s="2">
        <f>'ACM Rates'!AO58</f>
        <v>2.2499999999999998E-3</v>
      </c>
      <c r="Q48" s="2">
        <f>'ACM Rates'!AP58</f>
        <v>2.1250000000000002E-3</v>
      </c>
      <c r="R48" s="2">
        <f>'ACM Rates'!AQ58</f>
        <v>2E-3</v>
      </c>
    </row>
    <row r="49" spans="1:18">
      <c r="A49" s="58">
        <f>'Immortal Baseline'!A49</f>
        <v>47</v>
      </c>
      <c r="B49" s="58">
        <f>'Immortal Baseline'!B49</f>
        <v>51</v>
      </c>
      <c r="C49" s="58">
        <f t="shared" si="5"/>
        <v>501.97787302746133</v>
      </c>
      <c r="D49" s="58">
        <f t="shared" si="6"/>
        <v>16883.338982673911</v>
      </c>
      <c r="E49" s="58">
        <f t="shared" si="7"/>
        <v>18626.994438923495</v>
      </c>
      <c r="F49" s="58">
        <f t="shared" si="8"/>
        <v>10163.336202420649</v>
      </c>
      <c r="G49" s="58">
        <f t="shared" si="9"/>
        <v>760.09416864588877</v>
      </c>
      <c r="H49" s="93">
        <f>(Input_population/2)-(SUM('Iterative Baseline'!C49:G49))</f>
        <v>3064.2583343085862</v>
      </c>
      <c r="I49" s="2">
        <f t="shared" si="0"/>
        <v>1.0695002469608183E-2</v>
      </c>
      <c r="J49" s="2">
        <f t="shared" si="1"/>
        <v>0.35971177579186125</v>
      </c>
      <c r="K49" s="2">
        <f t="shared" si="2"/>
        <v>0.39686161926656538</v>
      </c>
      <c r="L49" s="2">
        <f t="shared" si="3"/>
        <v>0.21653724521519035</v>
      </c>
      <c r="M49" s="2">
        <f t="shared" si="4"/>
        <v>1.6194357256774622E-2</v>
      </c>
      <c r="N49" s="2">
        <f>('ACM Rates'!AM59*(SUM('Iterative Baseline'!C49:G49)))/('Iterative Baseline'!C49+('Iterative Baseline'!D49*O49)+('Iterative Baseline'!E49*P49)+('Iterative Baseline'!F49*Q49)+('Iterative Baseline'!G49*R49))</f>
        <v>0.19327724618827249</v>
      </c>
      <c r="O49" s="2">
        <f>'ACM Rates'!AN59</f>
        <v>2.3749999999999999E-3</v>
      </c>
      <c r="P49" s="2">
        <f>'ACM Rates'!AO59</f>
        <v>2.2499999999999998E-3</v>
      </c>
      <c r="Q49" s="2">
        <f>'ACM Rates'!AP59</f>
        <v>2.1250000000000002E-3</v>
      </c>
      <c r="R49" s="2">
        <f>'ACM Rates'!AQ59</f>
        <v>2E-3</v>
      </c>
    </row>
    <row r="50" spans="1:18">
      <c r="A50" s="58">
        <f>'Immortal Baseline'!A50</f>
        <v>48</v>
      </c>
      <c r="B50" s="58">
        <f>'Immortal Baseline'!B50</f>
        <v>52</v>
      </c>
      <c r="C50" s="58">
        <f t="shared" si="5"/>
        <v>404.95697208126728</v>
      </c>
      <c r="D50" s="58">
        <f t="shared" si="6"/>
        <v>16843.24105259006</v>
      </c>
      <c r="E50" s="58">
        <f t="shared" si="7"/>
        <v>18585.083701435917</v>
      </c>
      <c r="F50" s="58">
        <f t="shared" si="8"/>
        <v>10141.739112990505</v>
      </c>
      <c r="G50" s="58">
        <f t="shared" si="9"/>
        <v>758.57398030859702</v>
      </c>
      <c r="H50" s="93">
        <f>(Input_population/2)-(SUM('Iterative Baseline'!C50:G50))</f>
        <v>3266.4051805936542</v>
      </c>
      <c r="I50" s="2">
        <f t="shared" si="0"/>
        <v>8.6652219596235081E-3</v>
      </c>
      <c r="J50" s="2">
        <f t="shared" si="1"/>
        <v>0.36040970350510732</v>
      </c>
      <c r="K50" s="2">
        <f t="shared" si="2"/>
        <v>0.39768144892886292</v>
      </c>
      <c r="L50" s="2">
        <f t="shared" si="3"/>
        <v>0.21701174823339503</v>
      </c>
      <c r="M50" s="2">
        <f t="shared" si="4"/>
        <v>1.6231877373011235E-2</v>
      </c>
      <c r="N50" s="2">
        <f>('ACM Rates'!AM60*(SUM('Iterative Baseline'!C50:G50)))/('Iterative Baseline'!C50+('Iterative Baseline'!D50*O50)+('Iterative Baseline'!E50*P50)+('Iterative Baseline'!F50*Q50)+('Iterative Baseline'!G50*R50))</f>
        <v>0.22915614107046015</v>
      </c>
      <c r="O50" s="2">
        <f>'ACM Rates'!AN60</f>
        <v>2.3749999999999999E-3</v>
      </c>
      <c r="P50" s="2">
        <f>'ACM Rates'!AO60</f>
        <v>2.2499999999999998E-3</v>
      </c>
      <c r="Q50" s="2">
        <f>'ACM Rates'!AP60</f>
        <v>2.1250000000000002E-3</v>
      </c>
      <c r="R50" s="2">
        <f>'ACM Rates'!AQ60</f>
        <v>2E-3</v>
      </c>
    </row>
    <row r="51" spans="1:18">
      <c r="A51" s="58">
        <f>'Immortal Baseline'!A51</f>
        <v>49</v>
      </c>
      <c r="B51" s="58">
        <f>'Immortal Baseline'!B51</f>
        <v>53</v>
      </c>
      <c r="C51" s="58">
        <f t="shared" si="5"/>
        <v>312.15859505954597</v>
      </c>
      <c r="D51" s="58">
        <f t="shared" si="6"/>
        <v>16803.238355090158</v>
      </c>
      <c r="E51" s="58">
        <f t="shared" si="7"/>
        <v>18543.267263107686</v>
      </c>
      <c r="F51" s="58">
        <f t="shared" si="8"/>
        <v>10120.187917375401</v>
      </c>
      <c r="G51" s="58">
        <f t="shared" si="9"/>
        <v>757.05683234797982</v>
      </c>
      <c r="H51" s="93">
        <f>(Input_population/2)-(SUM('Iterative Baseline'!C51:G51))</f>
        <v>3464.0910370192287</v>
      </c>
      <c r="I51" s="2">
        <f t="shared" si="0"/>
        <v>6.707907979359929E-3</v>
      </c>
      <c r="J51" s="2">
        <f t="shared" si="1"/>
        <v>0.3610811248676179</v>
      </c>
      <c r="K51" s="2">
        <f t="shared" si="2"/>
        <v>0.39847222663811765</v>
      </c>
      <c r="L51" s="2">
        <f t="shared" si="3"/>
        <v>0.21747051132977743</v>
      </c>
      <c r="M51" s="2">
        <f t="shared" si="4"/>
        <v>1.6268229185127062E-2</v>
      </c>
      <c r="N51" s="2">
        <f>('ACM Rates'!AM61*(SUM('Iterative Baseline'!C51:G51)))/('Iterative Baseline'!C51+('Iterative Baseline'!D51*O51)+('Iterative Baseline'!E51*P51)+('Iterative Baseline'!F51*Q51)+('Iterative Baseline'!G51*R51))</f>
        <v>0.36866839319286049</v>
      </c>
      <c r="O51" s="2">
        <f>'ACM Rates'!AN61</f>
        <v>3.5150000000000003E-3</v>
      </c>
      <c r="P51" s="2">
        <f>'ACM Rates'!AO61</f>
        <v>3.3300000000000001E-3</v>
      </c>
      <c r="Q51" s="2">
        <f>'ACM Rates'!AP61</f>
        <v>3.1450000000000002E-3</v>
      </c>
      <c r="R51" s="2">
        <f>'ACM Rates'!AQ61</f>
        <v>2.9600000000000004E-3</v>
      </c>
    </row>
    <row r="52" spans="1:18">
      <c r="A52" s="58">
        <f>'Immortal Baseline'!A52</f>
        <v>50</v>
      </c>
      <c r="B52" s="58">
        <f>'Immortal Baseline'!B52</f>
        <v>54</v>
      </c>
      <c r="C52" s="58">
        <f t="shared" si="5"/>
        <v>197.07558739760236</v>
      </c>
      <c r="D52" s="58">
        <f t="shared" si="6"/>
        <v>16744.174972272016</v>
      </c>
      <c r="E52" s="58">
        <f t="shared" si="7"/>
        <v>18481.518183121538</v>
      </c>
      <c r="F52" s="58">
        <f t="shared" si="8"/>
        <v>10088.359926375255</v>
      </c>
      <c r="G52" s="58">
        <f t="shared" si="9"/>
        <v>754.81594412422976</v>
      </c>
      <c r="H52" s="93">
        <f>(Input_population/2)-(SUM('Iterative Baseline'!C52:G52))</f>
        <v>3734.0553867093549</v>
      </c>
      <c r="I52" s="2">
        <f t="shared" si="0"/>
        <v>4.2596252825882908E-3</v>
      </c>
      <c r="J52" s="2">
        <f t="shared" si="1"/>
        <v>0.36191144722595764</v>
      </c>
      <c r="K52" s="2">
        <f t="shared" si="2"/>
        <v>0.39946267903092636</v>
      </c>
      <c r="L52" s="2">
        <f t="shared" si="3"/>
        <v>0.21805152819634011</v>
      </c>
      <c r="M52" s="2">
        <f t="shared" si="4"/>
        <v>1.6314720264187507E-2</v>
      </c>
      <c r="N52" s="2">
        <f>('ACM Rates'!AM62*(SUM('Iterative Baseline'!C52:G52)))/('Iterative Baseline'!C52+('Iterative Baseline'!D52*O52)+('Iterative Baseline'!E52*P52)+('Iterative Baseline'!F52*Q52)+('Iterative Baseline'!G52*R52))</f>
        <v>0.48709729496429116</v>
      </c>
      <c r="O52" s="2">
        <f>'ACM Rates'!AN62</f>
        <v>3.5150000000000003E-3</v>
      </c>
      <c r="P52" s="2">
        <f>'ACM Rates'!AO62</f>
        <v>3.3300000000000001E-3</v>
      </c>
      <c r="Q52" s="2">
        <f>'ACM Rates'!AP62</f>
        <v>3.1450000000000002E-3</v>
      </c>
      <c r="R52" s="2">
        <f>'ACM Rates'!AQ62</f>
        <v>2.9600000000000004E-3</v>
      </c>
    </row>
    <row r="53" spans="1:18">
      <c r="A53" s="58">
        <f>'Immortal Baseline'!A53</f>
        <v>51</v>
      </c>
      <c r="B53" s="58">
        <f>'Immortal Baseline'!B53</f>
        <v>55</v>
      </c>
      <c r="C53" s="58">
        <f t="shared" si="5"/>
        <v>101.08060187273151</v>
      </c>
      <c r="D53" s="58">
        <f t="shared" si="6"/>
        <v>16685.31919724448</v>
      </c>
      <c r="E53" s="58">
        <f t="shared" si="7"/>
        <v>18419.974727571742</v>
      </c>
      <c r="F53" s="58">
        <f t="shared" si="8"/>
        <v>10056.632034406804</v>
      </c>
      <c r="G53" s="58">
        <f t="shared" si="9"/>
        <v>752.58168892962203</v>
      </c>
      <c r="H53" s="93">
        <f>(Input_population/2)-(SUM('Iterative Baseline'!C53:G53))</f>
        <v>3984.4117499746208</v>
      </c>
      <c r="I53" s="2">
        <f t="shared" si="0"/>
        <v>2.1966599953804947E-3</v>
      </c>
      <c r="J53" s="2">
        <f t="shared" si="1"/>
        <v>0.36260145380702108</v>
      </c>
      <c r="K53" s="2">
        <f t="shared" si="2"/>
        <v>0.40029858202587648</v>
      </c>
      <c r="L53" s="2">
        <f t="shared" si="3"/>
        <v>0.21854837494990098</v>
      </c>
      <c r="M53" s="2">
        <f t="shared" si="4"/>
        <v>1.6354929221820975E-2</v>
      </c>
      <c r="N53" s="2">
        <f>('ACM Rates'!AM63*(SUM('Iterative Baseline'!C53:G53)))/('Iterative Baseline'!C53+('Iterative Baseline'!D53*O53)+('Iterative Baseline'!E53*P53)+('Iterative Baseline'!F53*Q53)+('Iterative Baseline'!G53*R53))</f>
        <v>0.66787683381269491</v>
      </c>
      <c r="O53" s="2">
        <f>'ACM Rates'!AN63</f>
        <v>3.5150000000000003E-3</v>
      </c>
      <c r="P53" s="2">
        <f>'ACM Rates'!AO63</f>
        <v>3.3300000000000001E-3</v>
      </c>
      <c r="Q53" s="2">
        <f>'ACM Rates'!AP63</f>
        <v>3.1450000000000002E-3</v>
      </c>
      <c r="R53" s="2">
        <f>'ACM Rates'!AQ63</f>
        <v>2.9600000000000004E-3</v>
      </c>
    </row>
    <row r="54" spans="1:18">
      <c r="A54" s="58">
        <f>'Immortal Baseline'!A54</f>
        <v>52</v>
      </c>
      <c r="B54" s="58">
        <f>'Immortal Baseline'!B54</f>
        <v>56</v>
      </c>
      <c r="C54" s="58">
        <f t="shared" si="5"/>
        <v>33.571209534090031</v>
      </c>
      <c r="D54" s="58">
        <f t="shared" si="6"/>
        <v>16626.670300266167</v>
      </c>
      <c r="E54" s="58">
        <f t="shared" si="7"/>
        <v>18358.636211728928</v>
      </c>
      <c r="F54" s="58">
        <f t="shared" si="8"/>
        <v>10025.003926658595</v>
      </c>
      <c r="G54" s="58">
        <f t="shared" si="9"/>
        <v>750.35404713039031</v>
      </c>
      <c r="H54" s="93">
        <f>(Input_population/2)-(SUM('Iterative Baseline'!C54:G54))</f>
        <v>4205.7643046818266</v>
      </c>
      <c r="I54" s="2">
        <f t="shared" si="0"/>
        <v>7.3308810649114556E-4</v>
      </c>
      <c r="J54" s="2">
        <f t="shared" si="1"/>
        <v>0.36307343157527605</v>
      </c>
      <c r="K54" s="2">
        <f t="shared" si="2"/>
        <v>0.4008940412036584</v>
      </c>
      <c r="L54" s="2">
        <f t="shared" si="3"/>
        <v>0.21891410074747711</v>
      </c>
      <c r="M54" s="2">
        <f t="shared" si="4"/>
        <v>1.638533836709723E-2</v>
      </c>
      <c r="N54" s="2">
        <f>('ACM Rates'!AM64*(SUM('Iterative Baseline'!C54:G54)))/('Iterative Baseline'!C54+('Iterative Baseline'!D54*O54)+('Iterative Baseline'!E54*P54)+('Iterative Baseline'!F54*Q54)+('Iterative Baseline'!G54*R54))</f>
        <v>0.9065841428797774</v>
      </c>
      <c r="O54" s="2">
        <f>'ACM Rates'!AN64</f>
        <v>3.5150000000000003E-3</v>
      </c>
      <c r="P54" s="2">
        <f>'ACM Rates'!AO64</f>
        <v>3.3300000000000001E-3</v>
      </c>
      <c r="Q54" s="2">
        <f>'ACM Rates'!AP64</f>
        <v>3.1450000000000002E-3</v>
      </c>
      <c r="R54" s="2">
        <f>'ACM Rates'!AQ64</f>
        <v>2.9600000000000004E-3</v>
      </c>
    </row>
    <row r="55" spans="1:18">
      <c r="A55" s="58">
        <f>'Immortal Baseline'!A55</f>
        <v>53</v>
      </c>
      <c r="B55" s="58">
        <f>'Immortal Baseline'!B55</f>
        <v>57</v>
      </c>
      <c r="C55" s="58">
        <f t="shared" si="5"/>
        <v>3.1360833131896086</v>
      </c>
      <c r="D55" s="58">
        <f t="shared" si="6"/>
        <v>16568.227554160731</v>
      </c>
      <c r="E55" s="58">
        <f t="shared" si="7"/>
        <v>18297.50195314387</v>
      </c>
      <c r="F55" s="58">
        <f t="shared" si="8"/>
        <v>9993.4752893092536</v>
      </c>
      <c r="G55" s="58">
        <f t="shared" si="9"/>
        <v>748.1329991508843</v>
      </c>
      <c r="H55" s="93">
        <f>(Input_population/2)-(SUM('Iterative Baseline'!C55:G55))</f>
        <v>4389.5261209220771</v>
      </c>
      <c r="I55" s="2">
        <f t="shared" si="0"/>
        <v>6.8757963828746096E-5</v>
      </c>
      <c r="J55" s="2">
        <f t="shared" si="1"/>
        <v>0.36325488742095219</v>
      </c>
      <c r="K55" s="2">
        <f t="shared" si="2"/>
        <v>0.40116886313556055</v>
      </c>
      <c r="L55" s="2">
        <f t="shared" si="3"/>
        <v>0.21910483359159708</v>
      </c>
      <c r="M55" s="2">
        <f t="shared" si="4"/>
        <v>1.6402657888061584E-2</v>
      </c>
      <c r="N55" s="2">
        <f>('ACM Rates'!AM65*(SUM('Iterative Baseline'!C55:G55)))/('Iterative Baseline'!C55+('Iterative Baseline'!D55*O55)+('Iterative Baseline'!E55*P55)+('Iterative Baseline'!F55*Q55)+('Iterative Baseline'!G55*R55))</f>
        <v>1.0821473317241368</v>
      </c>
      <c r="O55" s="2">
        <f>'ACM Rates'!AN65</f>
        <v>3.5150000000000003E-3</v>
      </c>
      <c r="P55" s="2">
        <f>'ACM Rates'!AO65</f>
        <v>3.3300000000000001E-3</v>
      </c>
      <c r="Q55" s="2">
        <f>'ACM Rates'!AP65</f>
        <v>3.1450000000000002E-3</v>
      </c>
      <c r="R55" s="2">
        <f>'ACM Rates'!AQ65</f>
        <v>2.9600000000000004E-3</v>
      </c>
    </row>
    <row r="56" spans="1:18">
      <c r="A56" s="58">
        <f>'Immortal Baseline'!A56</f>
        <v>54</v>
      </c>
      <c r="B56" s="58">
        <f>'Immortal Baseline'!B56</f>
        <v>58</v>
      </c>
      <c r="C56" s="58">
        <f t="shared" si="5"/>
        <v>-0.25762087624311691</v>
      </c>
      <c r="D56" s="58">
        <f t="shared" si="6"/>
        <v>16509.990234307854</v>
      </c>
      <c r="E56" s="58">
        <f t="shared" si="7"/>
        <v>18236.571271639899</v>
      </c>
      <c r="F56" s="58">
        <f t="shared" si="8"/>
        <v>9962.0458095243757</v>
      </c>
      <c r="G56" s="58">
        <f t="shared" si="9"/>
        <v>745.91852547339772</v>
      </c>
      <c r="H56" s="93">
        <f>(Input_population/2)-(SUM('Iterative Baseline'!C56:G56))</f>
        <v>4545.7317799307202</v>
      </c>
      <c r="I56" s="2">
        <f t="shared" si="0"/>
        <v>-5.6676938455115287E-6</v>
      </c>
      <c r="J56" s="2">
        <f t="shared" si="1"/>
        <v>0.36322200050331577</v>
      </c>
      <c r="K56" s="2">
        <f t="shared" si="2"/>
        <v>0.40120701500124389</v>
      </c>
      <c r="L56" s="2">
        <f t="shared" si="3"/>
        <v>0.21916634453980419</v>
      </c>
      <c r="M56" s="2">
        <f t="shared" si="4"/>
        <v>1.6410307649481742E-2</v>
      </c>
      <c r="N56" s="2">
        <f>('ACM Rates'!AM66*(SUM('Iterative Baseline'!C56:G56)))/('Iterative Baseline'!C56+('Iterative Baseline'!D56*O56)+('Iterative Baseline'!E56*P56)+('Iterative Baseline'!F56*Q56)+('Iterative Baseline'!G56*R56))</f>
        <v>1.1054533677560532</v>
      </c>
      <c r="O56" s="2">
        <f>'ACM Rates'!AN66</f>
        <v>5.6050000000000006E-3</v>
      </c>
      <c r="P56" s="2">
        <f>'ACM Rates'!AO66</f>
        <v>5.3100000000000005E-3</v>
      </c>
      <c r="Q56" s="2">
        <f>'ACM Rates'!AP66</f>
        <v>5.0150000000000004E-3</v>
      </c>
      <c r="R56" s="2">
        <f>'ACM Rates'!AQ66</f>
        <v>4.7200000000000002E-3</v>
      </c>
    </row>
    <row r="57" spans="1:18">
      <c r="A57" s="58">
        <f>'Immortal Baseline'!A57</f>
        <v>55</v>
      </c>
      <c r="B57" s="58">
        <f>'Immortal Baseline'!B57</f>
        <v>59</v>
      </c>
      <c r="C57" s="58">
        <f t="shared" si="5"/>
        <v>2.7166989004102082E-2</v>
      </c>
      <c r="D57" s="58">
        <f t="shared" si="6"/>
        <v>16417.451739044558</v>
      </c>
      <c r="E57" s="58">
        <f t="shared" si="7"/>
        <v>18139.735078187492</v>
      </c>
      <c r="F57" s="58">
        <f t="shared" si="8"/>
        <v>9912.0861497896112</v>
      </c>
      <c r="G57" s="58">
        <f t="shared" si="9"/>
        <v>742.39779003316323</v>
      </c>
      <c r="H57" s="93">
        <f>(Input_population/2)-(SUM('Iterative Baseline'!C57:G57))</f>
        <v>4788.3020759561696</v>
      </c>
      <c r="I57" s="2">
        <f t="shared" si="0"/>
        <v>6.0088406875899536E-7</v>
      </c>
      <c r="J57" s="2">
        <f t="shared" si="1"/>
        <v>0.36312398102424875</v>
      </c>
      <c r="K57" s="2">
        <f t="shared" si="2"/>
        <v>0.40121773592008098</v>
      </c>
      <c r="L57" s="2">
        <f t="shared" si="3"/>
        <v>0.21923720198347846</v>
      </c>
      <c r="M57" s="2">
        <f t="shared" si="4"/>
        <v>1.6420480188122994E-2</v>
      </c>
      <c r="N57" s="2">
        <f>('ACM Rates'!AM67*(SUM('Iterative Baseline'!C57:G57)))/('Iterative Baseline'!C57+('Iterative Baseline'!D57*O57)+('Iterative Baseline'!E57*P57)+('Iterative Baseline'!F57*Q57)+('Iterative Baseline'!G57*R57))</f>
        <v>1.1041749357997737</v>
      </c>
      <c r="O57" s="2">
        <f>'ACM Rates'!AN67</f>
        <v>5.6050000000000006E-3</v>
      </c>
      <c r="P57" s="2">
        <f>'ACM Rates'!AO67</f>
        <v>5.3100000000000005E-3</v>
      </c>
      <c r="Q57" s="2">
        <f>'ACM Rates'!AP67</f>
        <v>5.0150000000000004E-3</v>
      </c>
      <c r="R57" s="2">
        <f>'ACM Rates'!AQ67</f>
        <v>4.7200000000000002E-3</v>
      </c>
    </row>
    <row r="58" spans="1:18">
      <c r="A58" s="58">
        <f>'Immortal Baseline'!A58</f>
        <v>56</v>
      </c>
      <c r="B58" s="58">
        <f>'Immortal Baseline'!B58</f>
        <v>60</v>
      </c>
      <c r="C58" s="58">
        <f t="shared" si="5"/>
        <v>-2.8301193353754903E-3</v>
      </c>
      <c r="D58" s="58">
        <f t="shared" si="6"/>
        <v>16325.431922047213</v>
      </c>
      <c r="E58" s="58">
        <f t="shared" si="7"/>
        <v>18043.413084922315</v>
      </c>
      <c r="F58" s="58">
        <f t="shared" si="8"/>
        <v>9862.3770377484161</v>
      </c>
      <c r="G58" s="58">
        <f t="shared" si="9"/>
        <v>738.8936724642067</v>
      </c>
      <c r="H58" s="93">
        <f>(Input_population/2)-(SUM('Iterative Baseline'!C58:G58))</f>
        <v>5029.8871129371837</v>
      </c>
      <c r="I58" s="2">
        <f t="shared" si="0"/>
        <v>-6.2933338470441563E-8</v>
      </c>
      <c r="J58" s="2">
        <f t="shared" si="1"/>
        <v>0.36302848434129192</v>
      </c>
      <c r="K58" s="2">
        <f t="shared" si="2"/>
        <v>0.40123121616875274</v>
      </c>
      <c r="L58" s="2">
        <f t="shared" si="3"/>
        <v>0.21930959040544604</v>
      </c>
      <c r="M58" s="2">
        <f t="shared" si="4"/>
        <v>1.6430772017847761E-2</v>
      </c>
      <c r="N58" s="2">
        <f>('ACM Rates'!AM68*(SUM('Iterative Baseline'!C58:G58)))/('Iterative Baseline'!C58+('Iterative Baseline'!D58*O58)+('Iterative Baseline'!E58*P58)+('Iterative Baseline'!F58*Q58)+('Iterative Baseline'!G58*R58))</f>
        <v>1.1043228904917486</v>
      </c>
      <c r="O58" s="2">
        <f>'ACM Rates'!AN68</f>
        <v>5.6050000000000006E-3</v>
      </c>
      <c r="P58" s="2">
        <f>'ACM Rates'!AO68</f>
        <v>5.3100000000000005E-3</v>
      </c>
      <c r="Q58" s="2">
        <f>'ACM Rates'!AP68</f>
        <v>5.0150000000000004E-3</v>
      </c>
      <c r="R58" s="2">
        <f>'ACM Rates'!AQ68</f>
        <v>4.7200000000000002E-3</v>
      </c>
    </row>
    <row r="59" spans="1:18">
      <c r="A59" s="58">
        <f>'Immortal Baseline'!A59</f>
        <v>57</v>
      </c>
      <c r="B59" s="58">
        <f>'Immortal Baseline'!B59</f>
        <v>61</v>
      </c>
      <c r="C59" s="58">
        <f t="shared" si="5"/>
        <v>2.9524622950295775E-4</v>
      </c>
      <c r="D59" s="58">
        <f t="shared" si="6"/>
        <v>16233.927876124138</v>
      </c>
      <c r="E59" s="58">
        <f t="shared" si="7"/>
        <v>17947.602561441377</v>
      </c>
      <c r="F59" s="58">
        <f t="shared" si="8"/>
        <v>9812.9172169041085</v>
      </c>
      <c r="G59" s="58">
        <f t="shared" si="9"/>
        <v>735.40609433017562</v>
      </c>
      <c r="H59" s="93">
        <f>(Input_population/2)-(SUM('Iterative Baseline'!C59:G59))</f>
        <v>5270.1459559539653</v>
      </c>
      <c r="I59" s="2">
        <f t="shared" si="0"/>
        <v>6.6006526471610028E-9</v>
      </c>
      <c r="J59" s="2">
        <f t="shared" si="1"/>
        <v>0.36293272632051049</v>
      </c>
      <c r="K59" s="2">
        <f t="shared" si="2"/>
        <v>0.40124438017991637</v>
      </c>
      <c r="L59" s="2">
        <f t="shared" si="3"/>
        <v>0.21938182957720381</v>
      </c>
      <c r="M59" s="2">
        <f t="shared" si="4"/>
        <v>1.6441057321716548E-2</v>
      </c>
      <c r="N59" s="2">
        <f>('ACM Rates'!AM69*(SUM('Iterative Baseline'!C59:G59)))/('Iterative Baseline'!C59+('Iterative Baseline'!D59*O59)+('Iterative Baseline'!E59*P59)+('Iterative Baseline'!F59*Q59)+('Iterative Baseline'!G59*R59))</f>
        <v>1.1043200923484455</v>
      </c>
      <c r="O59" s="2">
        <f>'ACM Rates'!AN69</f>
        <v>5.6050000000000006E-3</v>
      </c>
      <c r="P59" s="2">
        <f>'ACM Rates'!AO69</f>
        <v>5.3100000000000005E-3</v>
      </c>
      <c r="Q59" s="2">
        <f>'ACM Rates'!AP69</f>
        <v>5.0150000000000004E-3</v>
      </c>
      <c r="R59" s="2">
        <f>'ACM Rates'!AQ69</f>
        <v>4.7200000000000002E-3</v>
      </c>
    </row>
    <row r="60" spans="1:18">
      <c r="A60" s="58">
        <f>'Immortal Baseline'!A60</f>
        <v>58</v>
      </c>
      <c r="B60" s="58">
        <f>'Immortal Baseline'!B60</f>
        <v>62</v>
      </c>
      <c r="C60" s="58">
        <f t="shared" si="5"/>
        <v>-3.0800113927278896E-5</v>
      </c>
      <c r="D60" s="58">
        <f t="shared" si="6"/>
        <v>16142.936710378463</v>
      </c>
      <c r="E60" s="58">
        <f t="shared" si="7"/>
        <v>17852.300791840124</v>
      </c>
      <c r="F60" s="58">
        <f t="shared" si="8"/>
        <v>9763.705437061335</v>
      </c>
      <c r="G60" s="58">
        <f t="shared" si="9"/>
        <v>731.93497756493718</v>
      </c>
      <c r="H60" s="93">
        <f>(Input_population/2)-(SUM('Iterative Baseline'!C60:G60))</f>
        <v>5509.1221139552581</v>
      </c>
      <c r="I60" s="2">
        <f t="shared" si="0"/>
        <v>-6.9227930287569877E-10</v>
      </c>
      <c r="J60" s="2">
        <f t="shared" si="1"/>
        <v>0.36283700114269823</v>
      </c>
      <c r="K60" s="2">
        <f t="shared" si="2"/>
        <v>0.40125755301042904</v>
      </c>
      <c r="L60" s="2">
        <f t="shared" si="3"/>
        <v>0.21945409713131045</v>
      </c>
      <c r="M60" s="2">
        <f t="shared" si="4"/>
        <v>1.6451349407841646E-2</v>
      </c>
      <c r="N60" s="2">
        <f>('ACM Rates'!AM70*(SUM('Iterative Baseline'!C60:G60)))/('Iterative Baseline'!C60+('Iterative Baseline'!D60*O60)+('Iterative Baseline'!E60*P60)+('Iterative Baseline'!F60*Q60)+('Iterative Baseline'!G60*R60))</f>
        <v>1.1043330906294824</v>
      </c>
      <c r="O60" s="2">
        <f>'ACM Rates'!AN70</f>
        <v>5.6050000000000006E-3</v>
      </c>
      <c r="P60" s="2">
        <f>'ACM Rates'!AO70</f>
        <v>5.3100000000000005E-3</v>
      </c>
      <c r="Q60" s="2">
        <f>'ACM Rates'!AP70</f>
        <v>5.0150000000000004E-3</v>
      </c>
      <c r="R60" s="2">
        <f>'ACM Rates'!AQ70</f>
        <v>4.7200000000000002E-3</v>
      </c>
    </row>
    <row r="61" spans="1:18">
      <c r="A61" s="58">
        <f>'Immortal Baseline'!A61</f>
        <v>59</v>
      </c>
      <c r="B61" s="58">
        <f>'Immortal Baseline'!B61</f>
        <v>63</v>
      </c>
      <c r="C61" s="58">
        <f t="shared" si="5"/>
        <v>3.213471077773169E-6</v>
      </c>
      <c r="D61" s="58">
        <f t="shared" si="6"/>
        <v>16052.455550116791</v>
      </c>
      <c r="E61" s="58">
        <f t="shared" si="7"/>
        <v>17757.505074635454</v>
      </c>
      <c r="F61" s="58">
        <f t="shared" si="8"/>
        <v>9714.7404542944732</v>
      </c>
      <c r="G61" s="58">
        <f t="shared" si="9"/>
        <v>728.48024447083071</v>
      </c>
      <c r="H61" s="93">
        <f>(Input_population/2)-(SUM('Iterative Baseline'!C61:G61))</f>
        <v>5746.8186732689792</v>
      </c>
      <c r="I61" s="2">
        <f t="shared" si="0"/>
        <v>7.2615594663068438E-11</v>
      </c>
      <c r="J61" s="2">
        <f t="shared" si="1"/>
        <v>0.36274127800209349</v>
      </c>
      <c r="K61" s="2">
        <f t="shared" si="2"/>
        <v>0.4012707005972716</v>
      </c>
      <c r="L61" s="2">
        <f t="shared" si="3"/>
        <v>0.21952637444454889</v>
      </c>
      <c r="M61" s="2">
        <f t="shared" si="4"/>
        <v>1.6461646883470366E-2</v>
      </c>
      <c r="N61" s="2">
        <f>('ACM Rates'!AM71*(SUM('Iterative Baseline'!C61:G61)))/('Iterative Baseline'!C61+('Iterative Baseline'!D61*O61)+('Iterative Baseline'!E61*P61)+('Iterative Baseline'!F61*Q61)+('Iterative Baseline'!G61*R61))</f>
        <v>1.1043444393553163</v>
      </c>
      <c r="O61" s="2">
        <f>'ACM Rates'!AN71</f>
        <v>9.1199999999999996E-3</v>
      </c>
      <c r="P61" s="2">
        <f>'ACM Rates'!AO71</f>
        <v>8.6400000000000001E-3</v>
      </c>
      <c r="Q61" s="2">
        <f>'ACM Rates'!AP71</f>
        <v>8.1600000000000006E-3</v>
      </c>
      <c r="R61" s="2">
        <f>'ACM Rates'!AQ71</f>
        <v>7.6799999999999993E-3</v>
      </c>
    </row>
    <row r="62" spans="1:18">
      <c r="A62" s="58">
        <f>'Immortal Baseline'!A62</f>
        <v>60</v>
      </c>
      <c r="B62" s="58">
        <f>'Immortal Baseline'!B62</f>
        <v>64</v>
      </c>
      <c r="C62" s="58">
        <f t="shared" si="5"/>
        <v>-3.353078379947656E-7</v>
      </c>
      <c r="D62" s="58">
        <f t="shared" si="6"/>
        <v>15906.057155499726</v>
      </c>
      <c r="E62" s="58">
        <f t="shared" si="7"/>
        <v>17604.080230790605</v>
      </c>
      <c r="F62" s="58">
        <f t="shared" si="8"/>
        <v>9635.4681721874294</v>
      </c>
      <c r="G62" s="58">
        <f t="shared" si="9"/>
        <v>722.88551619329473</v>
      </c>
      <c r="H62" s="93">
        <f>(Input_population/2)-(SUM('Iterative Baseline'!C62:G62))</f>
        <v>6131.5089256642532</v>
      </c>
      <c r="I62" s="2">
        <f t="shared" si="0"/>
        <v>-7.6434778079460715E-12</v>
      </c>
      <c r="J62" s="2">
        <f t="shared" si="1"/>
        <v>0.36258500727883936</v>
      </c>
      <c r="K62" s="2">
        <f t="shared" si="2"/>
        <v>0.40129213017516957</v>
      </c>
      <c r="L62" s="2">
        <f t="shared" si="3"/>
        <v>0.21964439478577003</v>
      </c>
      <c r="M62" s="2">
        <f t="shared" si="4"/>
        <v>1.6478467767864536E-2</v>
      </c>
      <c r="N62" s="2">
        <f>('ACM Rates'!AM72*(SUM('Iterative Baseline'!C62:G62)))/('Iterative Baseline'!C62+('Iterative Baseline'!D62*O62)+('Iterative Baseline'!E62*P62)+('Iterative Baseline'!F62*Q62)+('Iterative Baseline'!G62*R62))</f>
        <v>1.1043632271674162</v>
      </c>
      <c r="O62" s="2">
        <f>'ACM Rates'!AN72</f>
        <v>9.1199999999999996E-3</v>
      </c>
      <c r="P62" s="2">
        <f>'ACM Rates'!AO72</f>
        <v>8.6400000000000001E-3</v>
      </c>
      <c r="Q62" s="2">
        <f>'ACM Rates'!AP72</f>
        <v>8.1600000000000006E-3</v>
      </c>
      <c r="R62" s="2">
        <f>'ACM Rates'!AQ72</f>
        <v>7.6799999999999993E-3</v>
      </c>
    </row>
    <row r="63" spans="1:18">
      <c r="A63" s="58">
        <f>'Immortal Baseline'!A63</f>
        <v>61</v>
      </c>
      <c r="B63" s="58">
        <f>'Immortal Baseline'!B63</f>
        <v>65</v>
      </c>
      <c r="C63" s="58">
        <f t="shared" si="5"/>
        <v>3.4993808067662918E-8</v>
      </c>
      <c r="D63" s="58">
        <f t="shared" si="6"/>
        <v>15760.993914241568</v>
      </c>
      <c r="E63" s="58">
        <f t="shared" si="7"/>
        <v>17451.980977596573</v>
      </c>
      <c r="F63" s="58">
        <f t="shared" si="8"/>
        <v>9556.8427519023808</v>
      </c>
      <c r="G63" s="58">
        <f t="shared" si="9"/>
        <v>717.3337554289302</v>
      </c>
      <c r="H63" s="93">
        <f>(Input_population/2)-(SUM('Iterative Baseline'!C63:G63))</f>
        <v>6512.8486007955507</v>
      </c>
      <c r="I63" s="2">
        <f t="shared" si="0"/>
        <v>8.046930401677929E-13</v>
      </c>
      <c r="J63" s="2">
        <f t="shared" si="1"/>
        <v>0.36242874980608408</v>
      </c>
      <c r="K63" s="2">
        <f t="shared" si="2"/>
        <v>0.4013135010244851</v>
      </c>
      <c r="L63" s="2">
        <f t="shared" si="3"/>
        <v>0.2197624457893835</v>
      </c>
      <c r="M63" s="2">
        <f t="shared" si="4"/>
        <v>1.6495303379242564E-2</v>
      </c>
      <c r="N63" s="2">
        <f>('ACM Rates'!AM73*(SUM('Iterative Baseline'!C63:G63)))/('Iterative Baseline'!C63+('Iterative Baseline'!D63*O63)+('Iterative Baseline'!E63*P63)+('Iterative Baseline'!F63*Q63)+('Iterative Baseline'!G63*R63))</f>
        <v>1.1043820073041144</v>
      </c>
      <c r="O63" s="2">
        <f>'ACM Rates'!AN73</f>
        <v>9.1199999999999996E-3</v>
      </c>
      <c r="P63" s="2">
        <f>'ACM Rates'!AO73</f>
        <v>8.6400000000000001E-3</v>
      </c>
      <c r="Q63" s="2">
        <f>'ACM Rates'!AP73</f>
        <v>8.1600000000000006E-3</v>
      </c>
      <c r="R63" s="2">
        <f>'ACM Rates'!AQ73</f>
        <v>7.6799999999999993E-3</v>
      </c>
    </row>
    <row r="64" spans="1:18">
      <c r="A64" s="58">
        <f>'Immortal Baseline'!A64</f>
        <v>62</v>
      </c>
      <c r="B64" s="58">
        <f>'Immortal Baseline'!B64</f>
        <v>66</v>
      </c>
      <c r="C64" s="58">
        <f t="shared" si="5"/>
        <v>-3.6527239293175666E-9</v>
      </c>
      <c r="D64" s="58">
        <f t="shared" si="6"/>
        <v>15617.253649743685</v>
      </c>
      <c r="E64" s="58">
        <f t="shared" si="7"/>
        <v>17301.195861950138</v>
      </c>
      <c r="F64" s="58">
        <f t="shared" si="8"/>
        <v>9478.8589150468579</v>
      </c>
      <c r="G64" s="58">
        <f t="shared" si="9"/>
        <v>711.82463218723603</v>
      </c>
      <c r="H64" s="93">
        <f>(Input_population/2)-(SUM('Iterative Baseline'!C64:G64))</f>
        <v>6890.8669410757357</v>
      </c>
      <c r="I64" s="2">
        <f t="shared" si="0"/>
        <v>-8.4732020111023676E-14</v>
      </c>
      <c r="J64" s="2">
        <f t="shared" si="1"/>
        <v>0.36227250565204</v>
      </c>
      <c r="K64" s="2">
        <f t="shared" si="2"/>
        <v>0.40133481316596603</v>
      </c>
      <c r="L64" s="2">
        <f t="shared" si="3"/>
        <v>0.21988052745320949</v>
      </c>
      <c r="M64" s="2">
        <f t="shared" si="4"/>
        <v>1.651215372886923E-2</v>
      </c>
      <c r="N64" s="2">
        <f>('ACM Rates'!AM74*(SUM('Iterative Baseline'!C64:G64)))/('Iterative Baseline'!C64+('Iterative Baseline'!D64*O64)+('Iterative Baseline'!E64*P64)+('Iterative Baseline'!F64*Q64)+('Iterative Baseline'!G64*R64))</f>
        <v>1.1044007921108605</v>
      </c>
      <c r="O64" s="2">
        <f>'ACM Rates'!AN74</f>
        <v>9.1199999999999996E-3</v>
      </c>
      <c r="P64" s="2">
        <f>'ACM Rates'!AO74</f>
        <v>8.6400000000000001E-3</v>
      </c>
      <c r="Q64" s="2">
        <f>'ACM Rates'!AP74</f>
        <v>8.1600000000000006E-3</v>
      </c>
      <c r="R64" s="2">
        <f>'ACM Rates'!AQ74</f>
        <v>7.6799999999999993E-3</v>
      </c>
    </row>
    <row r="65" spans="1:18">
      <c r="A65" s="58">
        <f>'Immortal Baseline'!A65</f>
        <v>63</v>
      </c>
      <c r="B65" s="58">
        <f>'Immortal Baseline'!B65</f>
        <v>67</v>
      </c>
      <c r="C65" s="58">
        <f t="shared" si="5"/>
        <v>3.8134727158304892E-10</v>
      </c>
      <c r="D65" s="58">
        <f t="shared" si="6"/>
        <v>15474.824296458022</v>
      </c>
      <c r="E65" s="58">
        <f t="shared" si="7"/>
        <v>17151.713529702891</v>
      </c>
      <c r="F65" s="58">
        <f t="shared" si="8"/>
        <v>9401.511426300076</v>
      </c>
      <c r="G65" s="58">
        <f t="shared" si="9"/>
        <v>706.35781901203802</v>
      </c>
      <c r="H65" s="93">
        <f>(Input_population/2)-(SUM('Iterative Baseline'!C65:G65))</f>
        <v>7265.5929285265956</v>
      </c>
      <c r="I65" s="2">
        <f t="shared" si="0"/>
        <v>8.9236588902531081E-15</v>
      </c>
      <c r="J65" s="2">
        <f t="shared" si="1"/>
        <v>0.36211627484561421</v>
      </c>
      <c r="K65" s="2">
        <f t="shared" si="2"/>
        <v>0.4013560665769062</v>
      </c>
      <c r="L65" s="2">
        <f t="shared" si="3"/>
        <v>0.21999863975124365</v>
      </c>
      <c r="M65" s="2">
        <f t="shared" si="4"/>
        <v>1.6529018826227138E-2</v>
      </c>
      <c r="N65" s="2">
        <f>('ACM Rates'!AM75*(SUM('Iterative Baseline'!C65:G65)))/('Iterative Baseline'!C65+('Iterative Baseline'!D65*O65)+('Iterative Baseline'!E65*P65)+('Iterative Baseline'!F65*Q65)+('Iterative Baseline'!G65*R65))</f>
        <v>1.1044195802859271</v>
      </c>
      <c r="O65" s="2">
        <f>'ACM Rates'!AN75</f>
        <v>9.1199999999999996E-3</v>
      </c>
      <c r="P65" s="2">
        <f>'ACM Rates'!AO75</f>
        <v>8.6400000000000001E-3</v>
      </c>
      <c r="Q65" s="2">
        <f>'ACM Rates'!AP75</f>
        <v>8.1600000000000006E-3</v>
      </c>
      <c r="R65" s="2">
        <f>'ACM Rates'!AQ75</f>
        <v>7.6799999999999993E-3</v>
      </c>
    </row>
    <row r="66" spans="1:18">
      <c r="A66" s="58">
        <f>'Immortal Baseline'!A66</f>
        <v>64</v>
      </c>
      <c r="B66" s="58">
        <f>'Immortal Baseline'!B66</f>
        <v>68</v>
      </c>
      <c r="C66" s="58">
        <f t="shared" si="5"/>
        <v>-3.9820122041885457E-11</v>
      </c>
      <c r="D66" s="58">
        <f t="shared" si="6"/>
        <v>15333.693898874326</v>
      </c>
      <c r="E66" s="58">
        <f t="shared" si="7"/>
        <v>17003.522724806258</v>
      </c>
      <c r="F66" s="58">
        <f t="shared" si="8"/>
        <v>9324.7950930614679</v>
      </c>
      <c r="G66" s="58">
        <f t="shared" si="9"/>
        <v>700.93299096202554</v>
      </c>
      <c r="H66" s="93">
        <f>(Input_population/2)-(SUM('Iterative Baseline'!C66:G66))</f>
        <v>7637.0552922959614</v>
      </c>
      <c r="I66" s="2">
        <f t="shared" si="0"/>
        <v>-9.3997530900263053E-16</v>
      </c>
      <c r="J66" s="2">
        <f t="shared" si="1"/>
        <v>0.36196005741984627</v>
      </c>
      <c r="K66" s="2">
        <f t="shared" si="2"/>
        <v>0.40137726123920825</v>
      </c>
      <c r="L66" s="2">
        <f t="shared" si="3"/>
        <v>0.22011678265995704</v>
      </c>
      <c r="M66" s="2">
        <f t="shared" si="4"/>
        <v>1.6545898680989362E-2</v>
      </c>
      <c r="N66" s="2">
        <f>('ACM Rates'!AM76*(SUM('Iterative Baseline'!C66:G66)))/('Iterative Baseline'!C66+('Iterative Baseline'!D66*O66)+('Iterative Baseline'!E66*P66)+('Iterative Baseline'!F66*Q66)+('Iterative Baseline'!G66*R66))</f>
        <v>1.1044383719641879</v>
      </c>
      <c r="O66" s="2">
        <f>'ACM Rates'!AN76</f>
        <v>1.3585000000000002E-2</v>
      </c>
      <c r="P66" s="2">
        <f>'ACM Rates'!AO76</f>
        <v>1.2870000000000001E-2</v>
      </c>
      <c r="Q66" s="2">
        <f>'ACM Rates'!AP76</f>
        <v>1.2155000000000001E-2</v>
      </c>
      <c r="R66" s="2">
        <f>'ACM Rates'!AQ76</f>
        <v>1.1440000000000001E-2</v>
      </c>
    </row>
    <row r="67" spans="1:18">
      <c r="A67" s="58">
        <f>'Immortal Baseline'!A67</f>
        <v>65</v>
      </c>
      <c r="B67" s="58">
        <f>'Immortal Baseline'!B67</f>
        <v>69</v>
      </c>
      <c r="C67" s="58">
        <f t="shared" si="5"/>
        <v>4.1587487174697895E-12</v>
      </c>
      <c r="D67" s="58">
        <f t="shared" si="6"/>
        <v>15125.385667258119</v>
      </c>
      <c r="E67" s="58">
        <f t="shared" si="7"/>
        <v>16784.687387338003</v>
      </c>
      <c r="F67" s="58">
        <f t="shared" si="8"/>
        <v>9211.4522087053065</v>
      </c>
      <c r="G67" s="58">
        <f t="shared" si="9"/>
        <v>692.91431754541998</v>
      </c>
      <c r="H67" s="93">
        <f>(Input_population/2)-(SUM('Iterative Baseline'!C67:G67))</f>
        <v>8185.5604191531456</v>
      </c>
      <c r="I67" s="2">
        <f t="shared" si="0"/>
        <v>9.9457239153689594E-17</v>
      </c>
      <c r="J67" s="2">
        <f t="shared" si="1"/>
        <v>0.36172637535925067</v>
      </c>
      <c r="K67" s="2">
        <f t="shared" si="2"/>
        <v>0.40140888065438152</v>
      </c>
      <c r="L67" s="2">
        <f t="shared" si="3"/>
        <v>0.22029357085834581</v>
      </c>
      <c r="M67" s="2">
        <f t="shared" si="4"/>
        <v>1.6571173128021786E-2</v>
      </c>
      <c r="N67" s="2">
        <f>('ACM Rates'!AM77*(SUM('Iterative Baseline'!C67:G67)))/('Iterative Baseline'!C67+('Iterative Baseline'!D67*O67)+('Iterative Baseline'!E67*P67)+('Iterative Baseline'!F67*Q67)+('Iterative Baseline'!G67*R67))</f>
        <v>1.1044664898719732</v>
      </c>
      <c r="O67" s="2">
        <f>'ACM Rates'!AN77</f>
        <v>1.3585000000000002E-2</v>
      </c>
      <c r="P67" s="2">
        <f>'ACM Rates'!AO77</f>
        <v>1.2870000000000001E-2</v>
      </c>
      <c r="Q67" s="2">
        <f>'ACM Rates'!AP77</f>
        <v>1.2155000000000001E-2</v>
      </c>
      <c r="R67" s="2">
        <f>'ACM Rates'!AQ77</f>
        <v>1.1440000000000001E-2</v>
      </c>
    </row>
    <row r="68" spans="1:18">
      <c r="A68" s="58">
        <f>'Immortal Baseline'!A68</f>
        <v>66</v>
      </c>
      <c r="B68" s="58">
        <f>'Immortal Baseline'!B68</f>
        <v>70</v>
      </c>
      <c r="C68" s="58">
        <f t="shared" si="5"/>
        <v>-4.3444988077363945E-13</v>
      </c>
      <c r="D68" s="58">
        <f t="shared" si="6"/>
        <v>14919.907302968417</v>
      </c>
      <c r="E68" s="58">
        <f t="shared" si="7"/>
        <v>16568.668460662964</v>
      </c>
      <c r="F68" s="58">
        <f t="shared" si="8"/>
        <v>9099.4870071084933</v>
      </c>
      <c r="G68" s="58">
        <f t="shared" si="9"/>
        <v>684.98737775270035</v>
      </c>
      <c r="H68" s="93">
        <f>(Input_population/2)-(SUM('Iterative Baseline'!C68:G68))</f>
        <v>8726.9498515074229</v>
      </c>
      <c r="I68" s="2">
        <f t="shared" ref="I68:I98" si="10">C68/(SUM($C68:$G68))</f>
        <v>-1.0526236350610665E-17</v>
      </c>
      <c r="J68" s="2">
        <f t="shared" ref="J68:J98" si="11">D68/(SUM($C68:$G68))</f>
        <v>0.36149272344276545</v>
      </c>
      <c r="K68" s="2">
        <f t="shared" ref="K68:K98" si="12">E68/(SUM($C68:$G68))</f>
        <v>0.40144036849837966</v>
      </c>
      <c r="L68" s="2">
        <f t="shared" ref="L68:L98" si="13">F68/(SUM($C68:$G68))</f>
        <v>0.22047042741862477</v>
      </c>
      <c r="M68" s="2">
        <f t="shared" ref="M68:M98" si="14">G68/(SUM($C68:$G68))</f>
        <v>1.6596480640230032E-2</v>
      </c>
      <c r="N68" s="2">
        <f>('ACM Rates'!AM78*(SUM('Iterative Baseline'!C68:G68)))/('Iterative Baseline'!C68+('Iterative Baseline'!D68*O68)+('Iterative Baseline'!E68*P68)+('Iterative Baseline'!F68*Q68)+('Iterative Baseline'!G68*R68))</f>
        <v>1.1044946155763578</v>
      </c>
      <c r="O68" s="2">
        <f>'ACM Rates'!AN78</f>
        <v>1.3585000000000002E-2</v>
      </c>
      <c r="P68" s="2">
        <f>'ACM Rates'!AO78</f>
        <v>1.2870000000000001E-2</v>
      </c>
      <c r="Q68" s="2">
        <f>'ACM Rates'!AP78</f>
        <v>1.2155000000000001E-2</v>
      </c>
      <c r="R68" s="2">
        <f>'ACM Rates'!AQ78</f>
        <v>1.1440000000000001E-2</v>
      </c>
    </row>
    <row r="69" spans="1:18">
      <c r="A69" s="58">
        <f>'Immortal Baseline'!A69</f>
        <v>67</v>
      </c>
      <c r="B69" s="58">
        <f>'Immortal Baseline'!B69</f>
        <v>71</v>
      </c>
      <c r="C69" s="58">
        <f t="shared" ref="C69:C97" si="15">C68-(C68*N68)</f>
        <v>4.5397673278635892E-14</v>
      </c>
      <c r="D69" s="58">
        <f t="shared" ref="D69:D97" si="16">D68-(D68*O68)</f>
        <v>14717.220362257591</v>
      </c>
      <c r="E69" s="58">
        <f t="shared" ref="E69:E97" si="17">E68-(E68*P68)</f>
        <v>16355.429697574233</v>
      </c>
      <c r="F69" s="58">
        <f t="shared" ref="F69:F97" si="18">F68-(F68*Q68)</f>
        <v>8988.8827425370891</v>
      </c>
      <c r="G69" s="58">
        <f t="shared" ref="G69:G97" si="19">G68-(G68*R68)</f>
        <v>677.15112215120951</v>
      </c>
      <c r="H69" s="93">
        <f>(Input_population/2)-(SUM('Iterative Baseline'!C69:G69))</f>
        <v>9261.3160754798737</v>
      </c>
      <c r="I69" s="2">
        <f t="shared" si="10"/>
        <v>1.1143627850803393E-18</v>
      </c>
      <c r="J69" s="2">
        <f t="shared" si="11"/>
        <v>0.36125910177965942</v>
      </c>
      <c r="K69" s="2">
        <f t="shared" si="12"/>
        <v>0.40147172470954801</v>
      </c>
      <c r="L69" s="2">
        <f t="shared" si="13"/>
        <v>0.22064735226085172</v>
      </c>
      <c r="M69" s="2">
        <f t="shared" si="14"/>
        <v>1.6621821249940782E-2</v>
      </c>
      <c r="N69" s="2">
        <f>('ACM Rates'!AM79*(SUM('Iterative Baseline'!C69:G69)))/('Iterative Baseline'!C69+('Iterative Baseline'!D69*O69)+('Iterative Baseline'!E69*P69)+('Iterative Baseline'!F69*Q69)+('Iterative Baseline'!G69*R69))</f>
        <v>1.1045227490707188</v>
      </c>
      <c r="O69" s="2">
        <f>'ACM Rates'!AN79</f>
        <v>1.3585000000000002E-2</v>
      </c>
      <c r="P69" s="2">
        <f>'ACM Rates'!AO79</f>
        <v>1.2870000000000001E-2</v>
      </c>
      <c r="Q69" s="2">
        <f>'ACM Rates'!AP79</f>
        <v>1.2155000000000001E-2</v>
      </c>
      <c r="R69" s="2">
        <f>'ACM Rates'!AQ79</f>
        <v>1.1440000000000001E-2</v>
      </c>
    </row>
    <row r="70" spans="1:18">
      <c r="A70" s="58">
        <f>'Immortal Baseline'!A70</f>
        <v>68</v>
      </c>
      <c r="B70" s="58">
        <f>'Immortal Baseline'!B70</f>
        <v>72</v>
      </c>
      <c r="C70" s="58">
        <f t="shared" si="15"/>
        <v>-4.7450896124973357E-15</v>
      </c>
      <c r="D70" s="58">
        <f t="shared" si="16"/>
        <v>14517.286923636322</v>
      </c>
      <c r="E70" s="58">
        <f t="shared" si="17"/>
        <v>16144.935317366453</v>
      </c>
      <c r="F70" s="58">
        <f t="shared" si="18"/>
        <v>8879.6228728015503</v>
      </c>
      <c r="G70" s="58">
        <f t="shared" si="19"/>
        <v>669.40451331379973</v>
      </c>
      <c r="H70" s="93">
        <f>(Input_population/2)-(SUM('Iterative Baseline'!C70:G70))</f>
        <v>9788.7503728818774</v>
      </c>
      <c r="I70" s="2">
        <f t="shared" si="10"/>
        <v>-1.1800403261522337E-19</v>
      </c>
      <c r="J70" s="2">
        <f t="shared" si="11"/>
        <v>0.36102551047918663</v>
      </c>
      <c r="K70" s="2">
        <f t="shared" si="12"/>
        <v>0.40150294922638879</v>
      </c>
      <c r="L70" s="2">
        <f t="shared" si="13"/>
        <v>0.220824345304932</v>
      </c>
      <c r="M70" s="2">
        <f t="shared" si="14"/>
        <v>1.6647194989492669E-2</v>
      </c>
      <c r="N70" s="2">
        <f>('ACM Rates'!AM80*(SUM('Iterative Baseline'!C70:G70)))/('Iterative Baseline'!C70+('Iterative Baseline'!D70*O70)+('Iterative Baseline'!E70*P70)+('Iterative Baseline'!F70*Q70)+('Iterative Baseline'!G70*R70))</f>
        <v>1.104550890348543</v>
      </c>
      <c r="O70" s="2">
        <f>'ACM Rates'!AN80</f>
        <v>1.3585000000000002E-2</v>
      </c>
      <c r="P70" s="2">
        <f>'ACM Rates'!AO80</f>
        <v>1.2870000000000001E-2</v>
      </c>
      <c r="Q70" s="2">
        <f>'ACM Rates'!AP80</f>
        <v>1.2155000000000001E-2</v>
      </c>
      <c r="R70" s="2">
        <f>'ACM Rates'!AQ80</f>
        <v>1.1440000000000001E-2</v>
      </c>
    </row>
    <row r="71" spans="1:18">
      <c r="A71" s="58">
        <f>'Immortal Baseline'!A71</f>
        <v>69</v>
      </c>
      <c r="B71" s="58">
        <f>'Immortal Baseline'!B71</f>
        <v>73</v>
      </c>
      <c r="C71" s="58">
        <f t="shared" si="15"/>
        <v>4.961033437702192E-16</v>
      </c>
      <c r="D71" s="58">
        <f t="shared" si="16"/>
        <v>14320.069580778723</v>
      </c>
      <c r="E71" s="58">
        <f t="shared" si="17"/>
        <v>15937.149999831947</v>
      </c>
      <c r="F71" s="58">
        <f t="shared" si="18"/>
        <v>8771.6910567826471</v>
      </c>
      <c r="G71" s="58">
        <f t="shared" si="19"/>
        <v>661.74652568148986</v>
      </c>
      <c r="H71" s="93">
        <f>(Input_population/2)-(SUM('Iterative Baseline'!C71:G71))</f>
        <v>10309.342836925192</v>
      </c>
      <c r="I71" s="2">
        <f t="shared" si="10"/>
        <v>1.2499247410591033E-20</v>
      </c>
      <c r="J71" s="2">
        <f t="shared" si="11"/>
        <v>0.36079194965058514</v>
      </c>
      <c r="K71" s="2">
        <f t="shared" si="12"/>
        <v>0.40153404198756043</v>
      </c>
      <c r="L71" s="2">
        <f t="shared" si="13"/>
        <v>0.22100140647061814</v>
      </c>
      <c r="M71" s="2">
        <f t="shared" si="14"/>
        <v>1.6672601891236229E-2</v>
      </c>
      <c r="N71" s="2">
        <f>('ACM Rates'!AM81*(SUM('Iterative Baseline'!C71:G71)))/('Iterative Baseline'!C71+('Iterative Baseline'!D71*O71)+('Iterative Baseline'!E71*P71)+('Iterative Baseline'!F71*Q71)+('Iterative Baseline'!G71*R71))</f>
        <v>1.1045790394032977</v>
      </c>
      <c r="O71" s="2">
        <f>'ACM Rates'!AN81</f>
        <v>2.3274999999999997E-2</v>
      </c>
      <c r="P71" s="2">
        <f>'ACM Rates'!AO81</f>
        <v>2.205E-2</v>
      </c>
      <c r="Q71" s="2">
        <f>'ACM Rates'!AP81</f>
        <v>2.0825E-2</v>
      </c>
      <c r="R71" s="2">
        <f>'ACM Rates'!AQ81</f>
        <v>1.9600000000000003E-2</v>
      </c>
    </row>
    <row r="72" spans="1:18">
      <c r="A72" s="58">
        <f>'Immortal Baseline'!A72</f>
        <v>70</v>
      </c>
      <c r="B72" s="58">
        <f>'Immortal Baseline'!B72</f>
        <v>74</v>
      </c>
      <c r="C72" s="58">
        <f t="shared" si="15"/>
        <v>-5.1882011136253554E-17</v>
      </c>
      <c r="D72" s="58">
        <f t="shared" si="16"/>
        <v>13986.769961286098</v>
      </c>
      <c r="E72" s="58">
        <f t="shared" si="17"/>
        <v>15585.735842335653</v>
      </c>
      <c r="F72" s="58">
        <f t="shared" si="18"/>
        <v>8589.0205905251478</v>
      </c>
      <c r="G72" s="58">
        <f t="shared" si="19"/>
        <v>648.77629377813264</v>
      </c>
      <c r="H72" s="93">
        <f>(Input_population/2)-(SUM('Iterative Baseline'!C72:G72))</f>
        <v>11189.697312074968</v>
      </c>
      <c r="I72" s="2">
        <f t="shared" si="10"/>
        <v>-1.336810267970301E-21</v>
      </c>
      <c r="J72" s="2">
        <f t="shared" si="11"/>
        <v>0.36038806689435515</v>
      </c>
      <c r="K72" s="2">
        <f t="shared" si="12"/>
        <v>0.40158758790574467</v>
      </c>
      <c r="L72" s="2">
        <f t="shared" si="13"/>
        <v>0.2213077455125706</v>
      </c>
      <c r="M72" s="2">
        <f t="shared" si="14"/>
        <v>1.6716599687329546E-2</v>
      </c>
      <c r="N72" s="2">
        <f>('ACM Rates'!AM82*(SUM('Iterative Baseline'!C72:G72)))/('Iterative Baseline'!C72+('Iterative Baseline'!D72*O72)+('Iterative Baseline'!E72*P72)+('Iterative Baseline'!F72*Q72)+('Iterative Baseline'!G72*R72))</f>
        <v>1.1046277365966288</v>
      </c>
      <c r="O72" s="2">
        <f>'ACM Rates'!AN82</f>
        <v>2.3274999999999997E-2</v>
      </c>
      <c r="P72" s="2">
        <f>'ACM Rates'!AO82</f>
        <v>2.205E-2</v>
      </c>
      <c r="Q72" s="2">
        <f>'ACM Rates'!AP82</f>
        <v>2.0825E-2</v>
      </c>
      <c r="R72" s="2">
        <f>'ACM Rates'!AQ82</f>
        <v>1.9600000000000003E-2</v>
      </c>
    </row>
    <row r="73" spans="1:18">
      <c r="A73" s="58">
        <f>'Immortal Baseline'!A73</f>
        <v>71</v>
      </c>
      <c r="B73" s="58">
        <f>'Immortal Baseline'!B73</f>
        <v>75</v>
      </c>
      <c r="C73" s="58">
        <f t="shared" si="15"/>
        <v>5.4282973952672959E-18</v>
      </c>
      <c r="D73" s="58">
        <f t="shared" si="16"/>
        <v>13661.227890437163</v>
      </c>
      <c r="E73" s="58">
        <f t="shared" si="17"/>
        <v>15242.070367012151</v>
      </c>
      <c r="F73" s="58">
        <f t="shared" si="18"/>
        <v>8410.1542367274615</v>
      </c>
      <c r="G73" s="58">
        <f t="shared" si="19"/>
        <v>636.0602784200812</v>
      </c>
      <c r="H73" s="93">
        <f>(Input_population/2)-(SUM('Iterative Baseline'!C73:G73))</f>
        <v>12050.487227403144</v>
      </c>
      <c r="I73" s="2">
        <f t="shared" si="10"/>
        <v>1.4303997597531848E-22</v>
      </c>
      <c r="J73" s="2">
        <f t="shared" si="11"/>
        <v>0.35998427627513219</v>
      </c>
      <c r="K73" s="2">
        <f t="shared" si="12"/>
        <v>0.40164073932507427</v>
      </c>
      <c r="L73" s="2">
        <f t="shared" si="13"/>
        <v>0.22161428756999457</v>
      </c>
      <c r="M73" s="2">
        <f t="shared" si="14"/>
        <v>1.6760696829799013E-2</v>
      </c>
      <c r="N73" s="2">
        <f>('ACM Rates'!AM83*(SUM('Iterative Baseline'!C73:G73)))/('Iterative Baseline'!C73+('Iterative Baseline'!D73*O73)+('Iterative Baseline'!E73*P73)+('Iterative Baseline'!F73*Q73)+('Iterative Baseline'!G73*R73))</f>
        <v>1.1046764569725855</v>
      </c>
      <c r="O73" s="2">
        <f>'ACM Rates'!AN83</f>
        <v>2.3274999999999997E-2</v>
      </c>
      <c r="P73" s="2">
        <f>'ACM Rates'!AO83</f>
        <v>2.205E-2</v>
      </c>
      <c r="Q73" s="2">
        <f>'ACM Rates'!AP83</f>
        <v>2.0825E-2</v>
      </c>
      <c r="R73" s="2">
        <f>'ACM Rates'!AQ83</f>
        <v>1.9600000000000003E-2</v>
      </c>
    </row>
    <row r="74" spans="1:18">
      <c r="A74" s="58">
        <f>'Immortal Baseline'!A74</f>
        <v>72</v>
      </c>
      <c r="B74" s="58">
        <f>'Immortal Baseline'!B74</f>
        <v>76</v>
      </c>
      <c r="C74" s="58">
        <f t="shared" si="15"/>
        <v>-5.6821493873009503E-19</v>
      </c>
      <c r="D74" s="58">
        <f t="shared" si="16"/>
        <v>13343.262811287239</v>
      </c>
      <c r="E74" s="58">
        <f t="shared" si="17"/>
        <v>14905.982715419534</v>
      </c>
      <c r="F74" s="58">
        <f t="shared" si="18"/>
        <v>8235.0127747476126</v>
      </c>
      <c r="G74" s="58">
        <f t="shared" si="19"/>
        <v>623.59349696304764</v>
      </c>
      <c r="H74" s="93">
        <f>(Input_population/2)-(SUM('Iterative Baseline'!C74:G74))</f>
        <v>12892.148201582568</v>
      </c>
      <c r="I74" s="2">
        <f t="shared" si="10"/>
        <v>-1.531252581843954E-23</v>
      </c>
      <c r="J74" s="2">
        <f t="shared" si="11"/>
        <v>0.35958057835771295</v>
      </c>
      <c r="K74" s="2">
        <f t="shared" si="12"/>
        <v>0.40169349593164111</v>
      </c>
      <c r="L74" s="2">
        <f t="shared" si="13"/>
        <v>0.22192103222474382</v>
      </c>
      <c r="M74" s="2">
        <f t="shared" si="14"/>
        <v>1.6804893485902153E-2</v>
      </c>
      <c r="N74" s="2">
        <f>('ACM Rates'!AM84*(SUM('Iterative Baseline'!C74:G74)))/('Iterative Baseline'!C74+('Iterative Baseline'!D74*O74)+('Iterative Baseline'!E74*P74)+('Iterative Baseline'!F74*Q74)+('Iterative Baseline'!G74*R74))</f>
        <v>1.1047252004971668</v>
      </c>
      <c r="O74" s="2">
        <f>'ACM Rates'!AN84</f>
        <v>2.3274999999999997E-2</v>
      </c>
      <c r="P74" s="2">
        <f>'ACM Rates'!AO84</f>
        <v>2.205E-2</v>
      </c>
      <c r="Q74" s="2">
        <f>'ACM Rates'!AP84</f>
        <v>2.0825E-2</v>
      </c>
      <c r="R74" s="2">
        <f>'ACM Rates'!AQ84</f>
        <v>1.9600000000000003E-2</v>
      </c>
    </row>
    <row r="75" spans="1:18">
      <c r="A75" s="58">
        <f>'Immortal Baseline'!A75</f>
        <v>73</v>
      </c>
      <c r="B75" s="58">
        <f>'Immortal Baseline'!B75</f>
        <v>77</v>
      </c>
      <c r="C75" s="58">
        <f t="shared" si="15"/>
        <v>5.9506423383994587E-20</v>
      </c>
      <c r="D75" s="58">
        <f t="shared" si="16"/>
        <v>13032.698369354528</v>
      </c>
      <c r="E75" s="58">
        <f t="shared" si="17"/>
        <v>14577.305796544533</v>
      </c>
      <c r="F75" s="58">
        <f t="shared" si="18"/>
        <v>8063.5186337134937</v>
      </c>
      <c r="G75" s="58">
        <f t="shared" si="19"/>
        <v>611.37106442257186</v>
      </c>
      <c r="H75" s="93">
        <f>(Input_population/2)-(SUM('Iterative Baseline'!C75:G75))</f>
        <v>13715.106135964874</v>
      </c>
      <c r="I75" s="2">
        <f t="shared" si="10"/>
        <v>1.639977881896912E-24</v>
      </c>
      <c r="J75" s="2">
        <f t="shared" si="11"/>
        <v>0.35917697370674362</v>
      </c>
      <c r="K75" s="2">
        <f t="shared" si="12"/>
        <v>0.40174585741294594</v>
      </c>
      <c r="L75" s="2">
        <f t="shared" si="13"/>
        <v>0.22222797905730943</v>
      </c>
      <c r="M75" s="2">
        <f t="shared" si="14"/>
        <v>1.6849189823000994E-2</v>
      </c>
      <c r="N75" s="2">
        <f>('ACM Rates'!AM85*(SUM('Iterative Baseline'!C75:G75)))/('Iterative Baseline'!C75+('Iterative Baseline'!D75*O75)+('Iterative Baseline'!E75*P75)+('Iterative Baseline'!F75*Q75)+('Iterative Baseline'!G75*R75))</f>
        <v>1.1047739671362999</v>
      </c>
      <c r="O75" s="2">
        <f>'ACM Rates'!AN85</f>
        <v>2.3274999999999997E-2</v>
      </c>
      <c r="P75" s="2">
        <f>'ACM Rates'!AO85</f>
        <v>2.205E-2</v>
      </c>
      <c r="Q75" s="2">
        <f>'ACM Rates'!AP85</f>
        <v>2.0825E-2</v>
      </c>
      <c r="R75" s="2">
        <f>'ACM Rates'!AQ85</f>
        <v>1.9600000000000003E-2</v>
      </c>
    </row>
    <row r="76" spans="1:18">
      <c r="A76" s="58">
        <f>'Immortal Baseline'!A76</f>
        <v>74</v>
      </c>
      <c r="B76" s="58">
        <f>'Immortal Baseline'!B76</f>
        <v>78</v>
      </c>
      <c r="C76" s="58">
        <f t="shared" si="15"/>
        <v>-6.2347240480334016E-21</v>
      </c>
      <c r="D76" s="58">
        <f t="shared" si="16"/>
        <v>12729.362314807802</v>
      </c>
      <c r="E76" s="58">
        <f t="shared" si="17"/>
        <v>14255.876203730726</v>
      </c>
      <c r="F76" s="58">
        <f t="shared" si="18"/>
        <v>7895.5958581664099</v>
      </c>
      <c r="G76" s="58">
        <f t="shared" si="19"/>
        <v>599.38819155988949</v>
      </c>
      <c r="H76" s="93">
        <f>(Input_population/2)-(SUM('Iterative Baseline'!C76:G76))</f>
        <v>14519.777431735172</v>
      </c>
      <c r="I76" s="2">
        <f t="shared" si="10"/>
        <v>-1.7572392721149475E-25</v>
      </c>
      <c r="J76" s="2">
        <f t="shared" si="11"/>
        <v>0.35877346288671652</v>
      </c>
      <c r="K76" s="2">
        <f t="shared" si="12"/>
        <v>0.40179782345790155</v>
      </c>
      <c r="L76" s="2">
        <f t="shared" si="13"/>
        <v>0.22253512764682035</v>
      </c>
      <c r="M76" s="2">
        <f t="shared" si="14"/>
        <v>1.6893586008561581E-2</v>
      </c>
      <c r="N76" s="2">
        <f>('ACM Rates'!AM86*(SUM('Iterative Baseline'!C76:G76)))/('Iterative Baseline'!C76+('Iterative Baseline'!D76*O76)+('Iterative Baseline'!E76*P76)+('Iterative Baseline'!F76*Q76)+('Iterative Baseline'!G76*R76))</f>
        <v>1.1048227568558404</v>
      </c>
      <c r="O76" s="2">
        <f>'ACM Rates'!AN86</f>
        <v>3.8664999999999998E-2</v>
      </c>
      <c r="P76" s="2">
        <f>'ACM Rates'!AO86</f>
        <v>3.6630000000000003E-2</v>
      </c>
      <c r="Q76" s="2">
        <f>'ACM Rates'!AP86</f>
        <v>3.4595000000000001E-2</v>
      </c>
      <c r="R76" s="2">
        <f>'ACM Rates'!AQ86</f>
        <v>3.2560000000000006E-2</v>
      </c>
    </row>
    <row r="77" spans="1:18">
      <c r="A77" s="58">
        <f>'Immortal Baseline'!A77</f>
        <v>75</v>
      </c>
      <c r="B77" s="58">
        <f>'Immortal Baseline'!B77</f>
        <v>79</v>
      </c>
      <c r="C77" s="58">
        <f t="shared" si="15"/>
        <v>6.5354096295026597E-22</v>
      </c>
      <c r="D77" s="58">
        <f t="shared" si="16"/>
        <v>12237.181520905759</v>
      </c>
      <c r="E77" s="58">
        <f t="shared" si="17"/>
        <v>13733.68345838807</v>
      </c>
      <c r="F77" s="58">
        <f t="shared" si="18"/>
        <v>7622.4477194531428</v>
      </c>
      <c r="G77" s="58">
        <f t="shared" si="19"/>
        <v>579.87211204269954</v>
      </c>
      <c r="H77" s="93">
        <f>(Input_population/2)-(SUM('Iterative Baseline'!C77:G77))</f>
        <v>15826.815189210327</v>
      </c>
      <c r="I77" s="2">
        <f t="shared" si="10"/>
        <v>1.9124379731324316E-26</v>
      </c>
      <c r="J77" s="2">
        <f t="shared" si="11"/>
        <v>0.35809309517566684</v>
      </c>
      <c r="K77" s="2">
        <f t="shared" si="12"/>
        <v>0.40188479752264311</v>
      </c>
      <c r="L77" s="2">
        <f t="shared" si="13"/>
        <v>0.22305347779720164</v>
      </c>
      <c r="M77" s="2">
        <f t="shared" si="14"/>
        <v>1.6968629504488374E-2</v>
      </c>
      <c r="N77" s="2">
        <f>('ACM Rates'!AM87*(SUM('Iterative Baseline'!C77:G77)))/('Iterative Baseline'!C77+('Iterative Baseline'!D77*O77)+('Iterative Baseline'!E77*P77)+('Iterative Baseline'!F77*Q77)+('Iterative Baseline'!G77*R77))</f>
        <v>1.1049050827974856</v>
      </c>
      <c r="O77" s="2">
        <f>'ACM Rates'!AN87</f>
        <v>3.8664999999999998E-2</v>
      </c>
      <c r="P77" s="2">
        <f>'ACM Rates'!AO87</f>
        <v>3.6630000000000003E-2</v>
      </c>
      <c r="Q77" s="2">
        <f>'ACM Rates'!AP87</f>
        <v>3.4595000000000001E-2</v>
      </c>
      <c r="R77" s="2">
        <f>'ACM Rates'!AQ87</f>
        <v>3.2560000000000006E-2</v>
      </c>
    </row>
    <row r="78" spans="1:18">
      <c r="A78" s="58">
        <f>'Immortal Baseline'!A78</f>
        <v>76</v>
      </c>
      <c r="B78" s="58">
        <f>'Immortal Baseline'!B78</f>
        <v>80</v>
      </c>
      <c r="C78" s="58">
        <f t="shared" si="15"/>
        <v>-6.8559768829846116E-23</v>
      </c>
      <c r="D78" s="58">
        <f t="shared" si="16"/>
        <v>11764.030897399938</v>
      </c>
      <c r="E78" s="58">
        <f t="shared" si="17"/>
        <v>13230.618633307315</v>
      </c>
      <c r="F78" s="58">
        <f t="shared" si="18"/>
        <v>7358.7491405986611</v>
      </c>
      <c r="G78" s="58">
        <f t="shared" si="19"/>
        <v>560.99147607458929</v>
      </c>
      <c r="H78" s="93">
        <f>(Input_population/2)-(SUM('Iterative Baseline'!C78:G78))</f>
        <v>17085.609852619491</v>
      </c>
      <c r="I78" s="2">
        <f t="shared" si="10"/>
        <v>-2.0829724786896118E-27</v>
      </c>
      <c r="J78" s="2">
        <f t="shared" si="11"/>
        <v>0.35741299913880309</v>
      </c>
      <c r="K78" s="2">
        <f t="shared" si="12"/>
        <v>0.40197064487795997</v>
      </c>
      <c r="L78" s="2">
        <f t="shared" si="13"/>
        <v>0.22357239820177277</v>
      </c>
      <c r="M78" s="2">
        <f t="shared" si="14"/>
        <v>1.7043957781464038E-2</v>
      </c>
      <c r="N78" s="2">
        <f>('ACM Rates'!AM88*(SUM('Iterative Baseline'!C78:G78)))/('Iterative Baseline'!C78+('Iterative Baseline'!D78*O78)+('Iterative Baseline'!E78*P78)+('Iterative Baseline'!F78*Q78)+('Iterative Baseline'!G78*R78))</f>
        <v>1.1049874740090475</v>
      </c>
      <c r="O78" s="2">
        <f>'ACM Rates'!AN88</f>
        <v>3.8664999999999998E-2</v>
      </c>
      <c r="P78" s="2">
        <f>'ACM Rates'!AO88</f>
        <v>3.6630000000000003E-2</v>
      </c>
      <c r="Q78" s="2">
        <f>'ACM Rates'!AP88</f>
        <v>3.4595000000000001E-2</v>
      </c>
      <c r="R78" s="2">
        <f>'ACM Rates'!AQ88</f>
        <v>3.2560000000000006E-2</v>
      </c>
    </row>
    <row r="79" spans="1:18">
      <c r="A79" s="58">
        <f>'Immortal Baseline'!A79</f>
        <v>77</v>
      </c>
      <c r="B79" s="58">
        <f>'Immortal Baseline'!B79</f>
        <v>81</v>
      </c>
      <c r="C79" s="58">
        <f t="shared" si="15"/>
        <v>7.1979169480897797E-24</v>
      </c>
      <c r="D79" s="58">
        <f t="shared" si="16"/>
        <v>11309.17464275197</v>
      </c>
      <c r="E79" s="58">
        <f t="shared" si="17"/>
        <v>12745.981072769267</v>
      </c>
      <c r="F79" s="58">
        <f t="shared" si="18"/>
        <v>7104.1732140796503</v>
      </c>
      <c r="G79" s="58">
        <f t="shared" si="19"/>
        <v>542.72559361360061</v>
      </c>
      <c r="H79" s="93">
        <f>(Input_population/2)-(SUM('Iterative Baseline'!C79:G79))</f>
        <v>18297.945476785513</v>
      </c>
      <c r="I79" s="2">
        <f t="shared" si="10"/>
        <v>2.270489107517923E-28</v>
      </c>
      <c r="J79" s="2">
        <f t="shared" si="11"/>
        <v>0.35673317748130778</v>
      </c>
      <c r="K79" s="2">
        <f t="shared" si="12"/>
        <v>0.40205536405963083</v>
      </c>
      <c r="L79" s="2">
        <f t="shared" si="13"/>
        <v>0.22409188681690873</v>
      </c>
      <c r="M79" s="2">
        <f t="shared" si="14"/>
        <v>1.7119571642152671E-2</v>
      </c>
      <c r="N79" s="2">
        <f>('ACM Rates'!AM89*(SUM('Iterative Baseline'!C79:G79)))/('Iterative Baseline'!C79+('Iterative Baseline'!D79*O79)+('Iterative Baseline'!E79*P79)+('Iterative Baseline'!F79*Q79)+('Iterative Baseline'!G79*R79))</f>
        <v>1.1050699303250469</v>
      </c>
      <c r="O79" s="2">
        <f>'ACM Rates'!AN89</f>
        <v>3.8664999999999998E-2</v>
      </c>
      <c r="P79" s="2">
        <f>'ACM Rates'!AO89</f>
        <v>3.6630000000000003E-2</v>
      </c>
      <c r="Q79" s="2">
        <f>'ACM Rates'!AP89</f>
        <v>3.4595000000000001E-2</v>
      </c>
      <c r="R79" s="2">
        <f>'ACM Rates'!AQ89</f>
        <v>3.2560000000000006E-2</v>
      </c>
    </row>
    <row r="80" spans="1:18">
      <c r="A80" s="58">
        <f>'Immortal Baseline'!A80</f>
        <v>78</v>
      </c>
      <c r="B80" s="58">
        <f>'Immortal Baseline'!B80</f>
        <v>82</v>
      </c>
      <c r="C80" s="58">
        <f t="shared" si="15"/>
        <v>-7.5628463222126648E-25</v>
      </c>
      <c r="D80" s="58">
        <f t="shared" si="16"/>
        <v>10871.905405189966</v>
      </c>
      <c r="E80" s="58">
        <f t="shared" si="17"/>
        <v>12279.095786073729</v>
      </c>
      <c r="F80" s="58">
        <f t="shared" si="18"/>
        <v>6858.4043417385647</v>
      </c>
      <c r="G80" s="58">
        <f t="shared" si="19"/>
        <v>525.05444828554175</v>
      </c>
      <c r="H80" s="93">
        <f>(Input_population/2)-(SUM('Iterative Baseline'!C80:G80))</f>
        <v>19465.5400187122</v>
      </c>
      <c r="I80" s="2">
        <f t="shared" si="10"/>
        <v>-2.4768233421672911E-29</v>
      </c>
      <c r="J80" s="2">
        <f t="shared" si="11"/>
        <v>0.35605363290696845</v>
      </c>
      <c r="K80" s="2">
        <f t="shared" si="12"/>
        <v>0.40213895361498558</v>
      </c>
      <c r="L80" s="2">
        <f t="shared" si="13"/>
        <v>0.22461194158801395</v>
      </c>
      <c r="M80" s="2">
        <f t="shared" si="14"/>
        <v>1.719547189003201E-2</v>
      </c>
      <c r="N80" s="2">
        <f>('ACM Rates'!AM90*(SUM('Iterative Baseline'!C80:G80)))/('Iterative Baseline'!C80+('Iterative Baseline'!D80*O80)+('Iterative Baseline'!E80*P80)+('Iterative Baseline'!F80*Q80)+('Iterative Baseline'!G80*R80))</f>
        <v>1.1051524515794318</v>
      </c>
      <c r="O80" s="2">
        <f>'ACM Rates'!AN90</f>
        <v>3.8664999999999998E-2</v>
      </c>
      <c r="P80" s="2">
        <f>'ACM Rates'!AO90</f>
        <v>3.6630000000000003E-2</v>
      </c>
      <c r="Q80" s="2">
        <f>'ACM Rates'!AP90</f>
        <v>3.4595000000000001E-2</v>
      </c>
      <c r="R80" s="2">
        <f>'ACM Rates'!AQ90</f>
        <v>3.2560000000000006E-2</v>
      </c>
    </row>
    <row r="81" spans="1:18">
      <c r="A81" s="58">
        <f>'Immortal Baseline'!A81</f>
        <v>79</v>
      </c>
      <c r="B81" s="58">
        <f>'Immortal Baseline'!B81</f>
        <v>83</v>
      </c>
      <c r="C81" s="58">
        <f t="shared" si="15"/>
        <v>7.9525183169915055E-26</v>
      </c>
      <c r="D81" s="58">
        <f t="shared" si="16"/>
        <v>10451.543182698295</v>
      </c>
      <c r="E81" s="58">
        <f t="shared" si="17"/>
        <v>11829.312507429848</v>
      </c>
      <c r="F81" s="58">
        <f t="shared" si="18"/>
        <v>6621.1378435361194</v>
      </c>
      <c r="G81" s="58">
        <f t="shared" si="19"/>
        <v>507.95867544936453</v>
      </c>
      <c r="H81" s="93">
        <f>(Input_population/2)-(SUM('Iterative Baseline'!C81:G81))</f>
        <v>20590.047790886376</v>
      </c>
      <c r="I81" s="2">
        <f t="shared" si="10"/>
        <v>2.7040228628889647E-30</v>
      </c>
      <c r="J81" s="2">
        <f t="shared" si="11"/>
        <v>0.35537436811813472</v>
      </c>
      <c r="K81" s="2">
        <f t="shared" si="12"/>
        <v>0.40222141210294632</v>
      </c>
      <c r="L81" s="2">
        <f t="shared" si="13"/>
        <v>0.22513256044953198</v>
      </c>
      <c r="M81" s="2">
        <f t="shared" si="14"/>
        <v>1.7271659329387047E-2</v>
      </c>
      <c r="N81" s="2">
        <f>('ACM Rates'!AM91*(SUM('Iterative Baseline'!C81:G81)))/('Iterative Baseline'!C81+('Iterative Baseline'!D81*O81)+('Iterative Baseline'!E81*P81)+('Iterative Baseline'!F81*Q81)+('Iterative Baseline'!G81*R81))</f>
        <v>1.1052350376055788</v>
      </c>
      <c r="O81" s="2">
        <f>'ACM Rates'!AN91</f>
        <v>6.9540000000000005E-2</v>
      </c>
      <c r="P81" s="2">
        <f>'ACM Rates'!AO91</f>
        <v>6.5880000000000008E-2</v>
      </c>
      <c r="Q81" s="2">
        <f>'ACM Rates'!AP91</f>
        <v>6.2219999999999998E-2</v>
      </c>
      <c r="R81" s="2">
        <f>'ACM Rates'!AQ91</f>
        <v>5.8560000000000001E-2</v>
      </c>
    </row>
    <row r="82" spans="1:18">
      <c r="A82" s="58">
        <f>'Immortal Baseline'!A82</f>
        <v>80</v>
      </c>
      <c r="B82" s="58">
        <f>'Immortal Baseline'!B82</f>
        <v>84</v>
      </c>
      <c r="C82" s="58">
        <f t="shared" si="15"/>
        <v>-8.3688356414765568E-27</v>
      </c>
      <c r="D82" s="58">
        <f t="shared" si="16"/>
        <v>9724.7428697734558</v>
      </c>
      <c r="E82" s="58">
        <f t="shared" si="17"/>
        <v>11049.99739944037</v>
      </c>
      <c r="F82" s="58">
        <f t="shared" si="18"/>
        <v>6209.1706469113024</v>
      </c>
      <c r="G82" s="58">
        <f t="shared" si="19"/>
        <v>478.21261541504975</v>
      </c>
      <c r="H82" s="93">
        <f>(Input_population/2)-(SUM('Iterative Baseline'!C82:G82))</f>
        <v>22537.876468459821</v>
      </c>
      <c r="I82" s="2">
        <f t="shared" si="10"/>
        <v>-3.0474102382741706E-31</v>
      </c>
      <c r="J82" s="2">
        <f t="shared" si="11"/>
        <v>0.35411474493604306</v>
      </c>
      <c r="K82" s="2">
        <f t="shared" si="12"/>
        <v>0.40237228511296574</v>
      </c>
      <c r="L82" s="2">
        <f t="shared" si="13"/>
        <v>0.2260994361845356</v>
      </c>
      <c r="M82" s="2">
        <f t="shared" si="14"/>
        <v>1.7413533766455599E-2</v>
      </c>
      <c r="N82" s="2">
        <f>('ACM Rates'!AM92*(SUM('Iterative Baseline'!C82:G82)))/('Iterative Baseline'!C82+('Iterative Baseline'!D82*O82)+('Iterative Baseline'!E82*P82)+('Iterative Baseline'!F82*Q82)+('Iterative Baseline'!G82*R82))</f>
        <v>1.1053883778447318</v>
      </c>
      <c r="O82" s="2">
        <f>'ACM Rates'!AN92</f>
        <v>6.9540000000000005E-2</v>
      </c>
      <c r="P82" s="2">
        <f>'ACM Rates'!AO92</f>
        <v>6.5880000000000008E-2</v>
      </c>
      <c r="Q82" s="2">
        <f>'ACM Rates'!AP92</f>
        <v>6.2219999999999998E-2</v>
      </c>
      <c r="R82" s="2">
        <f>'ACM Rates'!AQ92</f>
        <v>5.8560000000000001E-2</v>
      </c>
    </row>
    <row r="83" spans="1:18">
      <c r="A83" s="58">
        <f>'Immortal Baseline'!A83</f>
        <v>81</v>
      </c>
      <c r="B83" s="58">
        <f>'Immortal Baseline'!B83</f>
        <v>85</v>
      </c>
      <c r="C83" s="58">
        <f t="shared" si="15"/>
        <v>8.8197801270439008E-28</v>
      </c>
      <c r="D83" s="58">
        <f t="shared" si="16"/>
        <v>9048.4842506094101</v>
      </c>
      <c r="E83" s="58">
        <f t="shared" si="17"/>
        <v>10322.023570765239</v>
      </c>
      <c r="F83" s="58">
        <f t="shared" si="18"/>
        <v>5822.8360492604816</v>
      </c>
      <c r="G83" s="58">
        <f t="shared" si="19"/>
        <v>450.20848465634447</v>
      </c>
      <c r="H83" s="93">
        <f>(Input_population/2)-(SUM('Iterative Baseline'!C83:G83))</f>
        <v>24356.447644708525</v>
      </c>
      <c r="I83" s="2">
        <f t="shared" si="10"/>
        <v>3.4393753271176423E-32</v>
      </c>
      <c r="J83" s="2">
        <f t="shared" si="11"/>
        <v>0.35285611467719608</v>
      </c>
      <c r="K83" s="2">
        <f t="shared" si="12"/>
        <v>0.40251925426530538</v>
      </c>
      <c r="L83" s="2">
        <f t="shared" si="13"/>
        <v>0.22706823019623315</v>
      </c>
      <c r="M83" s="2">
        <f t="shared" si="14"/>
        <v>1.7556400861265434E-2</v>
      </c>
      <c r="N83" s="2">
        <f>('ACM Rates'!AM93*(SUM('Iterative Baseline'!C83:G83)))/('Iterative Baseline'!C83+('Iterative Baseline'!D83*O83)+('Iterative Baseline'!E83*P83)+('Iterative Baseline'!F83*Q83)+('Iterative Baseline'!G83*R83))</f>
        <v>1.1055419385129124</v>
      </c>
      <c r="O83" s="2">
        <f>'ACM Rates'!AN93</f>
        <v>6.9540000000000005E-2</v>
      </c>
      <c r="P83" s="2">
        <f>'ACM Rates'!AO93</f>
        <v>6.5880000000000008E-2</v>
      </c>
      <c r="Q83" s="2">
        <f>'ACM Rates'!AP93</f>
        <v>6.2219999999999998E-2</v>
      </c>
      <c r="R83" s="2">
        <f>'ACM Rates'!AQ93</f>
        <v>5.8560000000000001E-2</v>
      </c>
    </row>
    <row r="84" spans="1:18">
      <c r="A84" s="58">
        <f>'Immortal Baseline'!A84</f>
        <v>82</v>
      </c>
      <c r="B84" s="58">
        <f>'Immortal Baseline'!B84</f>
        <v>86</v>
      </c>
      <c r="C84" s="58">
        <f t="shared" si="15"/>
        <v>-9.3085669186587448E-29</v>
      </c>
      <c r="D84" s="58">
        <f t="shared" si="16"/>
        <v>8419.2526558220325</v>
      </c>
      <c r="E84" s="58">
        <f t="shared" si="17"/>
        <v>9642.0086579232247</v>
      </c>
      <c r="F84" s="58">
        <f t="shared" si="18"/>
        <v>5460.5391902754945</v>
      </c>
      <c r="G84" s="58">
        <f t="shared" si="19"/>
        <v>423.84427579486896</v>
      </c>
      <c r="H84" s="93">
        <f>(Input_population/2)-(SUM('Iterative Baseline'!C84:G84))</f>
        <v>26054.355220184381</v>
      </c>
      <c r="I84" s="2">
        <f t="shared" si="10"/>
        <v>-3.8873736766132803E-33</v>
      </c>
      <c r="J84" s="2">
        <f t="shared" si="11"/>
        <v>0.3515984945587613</v>
      </c>
      <c r="K84" s="2">
        <f t="shared" si="12"/>
        <v>0.40266231068668967</v>
      </c>
      <c r="L84" s="2">
        <f t="shared" si="13"/>
        <v>0.22803892901970713</v>
      </c>
      <c r="M84" s="2">
        <f t="shared" si="14"/>
        <v>1.7700265734842013E-2</v>
      </c>
      <c r="N84" s="2">
        <f>('ACM Rates'!AM94*(SUM('Iterative Baseline'!C84:G84)))/('Iterative Baseline'!C84+('Iterative Baseline'!D84*O84)+('Iterative Baseline'!E84*P84)+('Iterative Baseline'!F84*Q84)+('Iterative Baseline'!G84*R84))</f>
        <v>1.1056957185266694</v>
      </c>
      <c r="O84" s="2">
        <f>'ACM Rates'!AN94</f>
        <v>6.9540000000000005E-2</v>
      </c>
      <c r="P84" s="2">
        <f>'ACM Rates'!AO94</f>
        <v>6.5880000000000008E-2</v>
      </c>
      <c r="Q84" s="2">
        <f>'ACM Rates'!AP94</f>
        <v>6.2219999999999998E-2</v>
      </c>
      <c r="R84" s="2">
        <f>'ACM Rates'!AQ94</f>
        <v>5.8560000000000001E-2</v>
      </c>
    </row>
    <row r="85" spans="1:18">
      <c r="A85" s="58">
        <f>'Immortal Baseline'!A85</f>
        <v>83</v>
      </c>
      <c r="B85" s="58">
        <f>'Immortal Baseline'!B85</f>
        <v>87</v>
      </c>
      <c r="C85" s="58">
        <f t="shared" si="15"/>
        <v>9.8387566892121991E-30</v>
      </c>
      <c r="D85" s="58">
        <f t="shared" si="16"/>
        <v>7833.7778261361682</v>
      </c>
      <c r="E85" s="58">
        <f t="shared" si="17"/>
        <v>9006.7931275392421</v>
      </c>
      <c r="F85" s="58">
        <f t="shared" si="18"/>
        <v>5120.7844418565537</v>
      </c>
      <c r="G85" s="58">
        <f t="shared" si="19"/>
        <v>399.02395500432146</v>
      </c>
      <c r="H85" s="93">
        <f>(Input_population/2)-(SUM('Iterative Baseline'!C85:G85))</f>
        <v>27639.620649463712</v>
      </c>
      <c r="I85" s="2">
        <f t="shared" si="10"/>
        <v>4.4000848710897332E-34</v>
      </c>
      <c r="J85" s="2">
        <f t="shared" si="11"/>
        <v>0.35034190177763169</v>
      </c>
      <c r="K85" s="2">
        <f t="shared" si="12"/>
        <v>0.40280144564377546</v>
      </c>
      <c r="L85" s="2">
        <f t="shared" si="13"/>
        <v>0.2290115190614482</v>
      </c>
      <c r="M85" s="2">
        <f t="shared" si="14"/>
        <v>1.7845133517144524E-2</v>
      </c>
      <c r="N85" s="2">
        <f>('ACM Rates'!AM95*(SUM('Iterative Baseline'!C85:G85)))/('Iterative Baseline'!C85+('Iterative Baseline'!D85*O85)+('Iterative Baseline'!E85*P85)+('Iterative Baseline'!F85*Q85)+('Iterative Baseline'!G85*R85))</f>
        <v>1.1058497167959338</v>
      </c>
      <c r="O85" s="2">
        <f>'ACM Rates'!AN95</f>
        <v>6.9540000000000005E-2</v>
      </c>
      <c r="P85" s="2">
        <f>'ACM Rates'!AO95</f>
        <v>6.5880000000000008E-2</v>
      </c>
      <c r="Q85" s="2">
        <f>'ACM Rates'!AP95</f>
        <v>6.2219999999999998E-2</v>
      </c>
      <c r="R85" s="2">
        <f>'ACM Rates'!AQ95</f>
        <v>5.8560000000000001E-2</v>
      </c>
    </row>
    <row r="86" spans="1:18">
      <c r="A86" s="58">
        <f>'Immortal Baseline'!A86</f>
        <v>84</v>
      </c>
      <c r="B86" s="58">
        <f>'Immortal Baseline'!B86</f>
        <v>88</v>
      </c>
      <c r="C86" s="58">
        <f t="shared" si="15"/>
        <v>-1.041429609177211E-30</v>
      </c>
      <c r="D86" s="58">
        <f t="shared" si="16"/>
        <v>7289.0169161066588</v>
      </c>
      <c r="E86" s="58">
        <f t="shared" si="17"/>
        <v>8413.4255962969564</v>
      </c>
      <c r="F86" s="58">
        <f t="shared" si="18"/>
        <v>4802.1692338842386</v>
      </c>
      <c r="G86" s="58">
        <f t="shared" si="19"/>
        <v>375.6571121992684</v>
      </c>
      <c r="H86" s="93">
        <f>(Input_population/2)-(SUM('Iterative Baseline'!C86:G86))</f>
        <v>29119.731141512879</v>
      </c>
      <c r="I86" s="2">
        <f t="shared" si="10"/>
        <v>-4.9876254766418159E-35</v>
      </c>
      <c r="J86" s="2">
        <f t="shared" si="11"/>
        <v>0.3490863535094722</v>
      </c>
      <c r="K86" s="2">
        <f t="shared" si="12"/>
        <v>0.40293665054399835</v>
      </c>
      <c r="L86" s="2">
        <f t="shared" si="13"/>
        <v>0.22998598659960834</v>
      </c>
      <c r="M86" s="2">
        <f t="shared" si="14"/>
        <v>1.799100934692115E-2</v>
      </c>
      <c r="N86" s="2">
        <f>('ACM Rates'!AM96*(SUM('Iterative Baseline'!C86:G86)))/('Iterative Baseline'!C86+('Iterative Baseline'!D86*O86)+('Iterative Baseline'!E86*P86)+('Iterative Baseline'!F86*Q86)+('Iterative Baseline'!G86*R86))</f>
        <v>1.1060039322240616</v>
      </c>
      <c r="O86" s="2">
        <f>'ACM Rates'!AN96</f>
        <v>0.12293</v>
      </c>
      <c r="P86" s="2">
        <f>'ACM Rates'!AO96</f>
        <v>0.11646000000000001</v>
      </c>
      <c r="Q86" s="2">
        <f>'ACM Rates'!AP96</f>
        <v>0.10998999999999999</v>
      </c>
      <c r="R86" s="2">
        <f>'ACM Rates'!AQ96</f>
        <v>0.10352000000000001</v>
      </c>
    </row>
    <row r="87" spans="1:18">
      <c r="A87" s="58">
        <f>'Immortal Baseline'!A87</f>
        <v>85</v>
      </c>
      <c r="B87" s="58">
        <f>'Immortal Baseline'!B87</f>
        <v>89</v>
      </c>
      <c r="C87" s="58">
        <f t="shared" si="15"/>
        <v>1.1039563370735205E-31</v>
      </c>
      <c r="D87" s="58">
        <f t="shared" si="16"/>
        <v>6392.9780666096667</v>
      </c>
      <c r="E87" s="58">
        <f t="shared" si="17"/>
        <v>7433.5980513522127</v>
      </c>
      <c r="F87" s="58">
        <f t="shared" si="18"/>
        <v>4273.9786398493115</v>
      </c>
      <c r="G87" s="58">
        <f t="shared" si="19"/>
        <v>336.7690879444001</v>
      </c>
      <c r="H87" s="93">
        <f>(Input_population/2)-(SUM('Iterative Baseline'!C87:G87))</f>
        <v>31562.676154244407</v>
      </c>
      <c r="I87" s="2">
        <f t="shared" si="10"/>
        <v>5.9876170007593556E-36</v>
      </c>
      <c r="J87" s="2">
        <f t="shared" si="11"/>
        <v>0.34674110625232507</v>
      </c>
      <c r="K87" s="2">
        <f t="shared" si="12"/>
        <v>0.40318205144850683</v>
      </c>
      <c r="L87" s="2">
        <f t="shared" si="13"/>
        <v>0.23181122572911864</v>
      </c>
      <c r="M87" s="2">
        <f t="shared" si="14"/>
        <v>1.8265616570049392E-2</v>
      </c>
      <c r="N87" s="2">
        <f>('ACM Rates'!AM97*(SUM('Iterative Baseline'!C87:G87)))/('Iterative Baseline'!C87+('Iterative Baseline'!D87*O87)+('Iterative Baseline'!E87*P87)+('Iterative Baseline'!F87*Q87)+('Iterative Baseline'!G87*R87))</f>
        <v>1.1062926750370701</v>
      </c>
      <c r="O87" s="2">
        <f>'ACM Rates'!AN97</f>
        <v>0.12293</v>
      </c>
      <c r="P87" s="2">
        <f>'ACM Rates'!AO97</f>
        <v>0.11646000000000001</v>
      </c>
      <c r="Q87" s="2">
        <f>'ACM Rates'!AP97</f>
        <v>0.10998999999999999</v>
      </c>
      <c r="R87" s="2">
        <f>'ACM Rates'!AQ97</f>
        <v>0.10352000000000001</v>
      </c>
    </row>
    <row r="88" spans="1:18">
      <c r="A88" s="58">
        <f>'Immortal Baseline'!A88</f>
        <v>86</v>
      </c>
      <c r="B88" s="58">
        <f>'Immortal Baseline'!B88</f>
        <v>90</v>
      </c>
      <c r="C88" s="58">
        <f t="shared" si="15"/>
        <v>-1.1734247219166986E-32</v>
      </c>
      <c r="D88" s="58">
        <f t="shared" si="16"/>
        <v>5607.0892728813405</v>
      </c>
      <c r="E88" s="58">
        <f t="shared" si="17"/>
        <v>6567.881222291734</v>
      </c>
      <c r="F88" s="58">
        <f t="shared" si="18"/>
        <v>3803.8837292522858</v>
      </c>
      <c r="G88" s="58">
        <f t="shared" si="19"/>
        <v>301.90675196039581</v>
      </c>
      <c r="H88" s="93">
        <f>(Input_population/2)-(SUM('Iterative Baseline'!C88:G88))</f>
        <v>33719.239023614246</v>
      </c>
      <c r="I88" s="2">
        <f t="shared" si="10"/>
        <v>-7.2074316650104931E-37</v>
      </c>
      <c r="J88" s="2">
        <f t="shared" si="11"/>
        <v>0.34439970471982723</v>
      </c>
      <c r="K88" s="2">
        <f t="shared" si="12"/>
        <v>0.40341365073893304</v>
      </c>
      <c r="L88" s="2">
        <f t="shared" si="13"/>
        <v>0.23364287054945315</v>
      </c>
      <c r="M88" s="2">
        <f t="shared" si="14"/>
        <v>1.8543773991786562E-2</v>
      </c>
      <c r="N88" s="2">
        <f>('ACM Rates'!AM98*(SUM('Iterative Baseline'!C88:G88)))/('Iterative Baseline'!C88+('Iterative Baseline'!D88*O88)+('Iterative Baseline'!E88*P88)+('Iterative Baseline'!F88*Q88)+('Iterative Baseline'!G88*R88))</f>
        <v>1.1065821601198291</v>
      </c>
      <c r="O88" s="2">
        <f>'ACM Rates'!AN98</f>
        <v>0.12293</v>
      </c>
      <c r="P88" s="2">
        <f>'ACM Rates'!AO98</f>
        <v>0.11646000000000001</v>
      </c>
      <c r="Q88" s="2">
        <f>'ACM Rates'!AP98</f>
        <v>0.10998999999999999</v>
      </c>
      <c r="R88" s="2">
        <f>'ACM Rates'!AQ98</f>
        <v>0.10352000000000001</v>
      </c>
    </row>
    <row r="89" spans="1:18">
      <c r="A89" s="58">
        <f>'Immortal Baseline'!A89</f>
        <v>87</v>
      </c>
      <c r="B89" s="58">
        <f>'Immortal Baseline'!B89</f>
        <v>91</v>
      </c>
      <c r="C89" s="58">
        <f t="shared" si="15"/>
        <v>1.2506614159989152E-33</v>
      </c>
      <c r="D89" s="58">
        <f t="shared" si="16"/>
        <v>4917.8097885660372</v>
      </c>
      <c r="E89" s="58">
        <f t="shared" si="17"/>
        <v>5802.9857751436384</v>
      </c>
      <c r="F89" s="58">
        <f t="shared" si="18"/>
        <v>3385.4945578718271</v>
      </c>
      <c r="G89" s="58">
        <f t="shared" si="19"/>
        <v>270.65336499745564</v>
      </c>
      <c r="H89" s="93">
        <f>(Input_population/2)-(SUM('Iterative Baseline'!C89:G89))</f>
        <v>35623.056513421041</v>
      </c>
      <c r="I89" s="2">
        <f t="shared" si="10"/>
        <v>8.6990772215695367E-38</v>
      </c>
      <c r="J89" s="2">
        <f t="shared" si="11"/>
        <v>0.34206226053241912</v>
      </c>
      <c r="K89" s="2">
        <f t="shared" si="12"/>
        <v>0.4036313963785691</v>
      </c>
      <c r="L89" s="2">
        <f t="shared" si="13"/>
        <v>0.23548082810732512</v>
      </c>
      <c r="M89" s="2">
        <f t="shared" si="14"/>
        <v>1.8825514981686733E-2</v>
      </c>
      <c r="N89" s="2">
        <f>('ACM Rates'!AM99*(SUM('Iterative Baseline'!C89:G89)))/('Iterative Baseline'!C89+('Iterative Baseline'!D89*O89)+('Iterative Baseline'!E89*P89)+('Iterative Baseline'!F89*Q89)+('Iterative Baseline'!G89*R89))</f>
        <v>1.1068723800759779</v>
      </c>
      <c r="O89" s="2">
        <f>'ACM Rates'!AN99</f>
        <v>0.12293</v>
      </c>
      <c r="P89" s="2">
        <f>'ACM Rates'!AO99</f>
        <v>0.11646000000000001</v>
      </c>
      <c r="Q89" s="2">
        <f>'ACM Rates'!AP99</f>
        <v>0.10998999999999999</v>
      </c>
      <c r="R89" s="2">
        <f>'ACM Rates'!AQ99</f>
        <v>0.10352000000000001</v>
      </c>
    </row>
    <row r="90" spans="1:18">
      <c r="A90" s="58">
        <f>'Immortal Baseline'!A90</f>
        <v>88</v>
      </c>
      <c r="B90" s="58">
        <f>'Immortal Baseline'!B90</f>
        <v>92</v>
      </c>
      <c r="C90" s="58">
        <f t="shared" si="15"/>
        <v>-1.3366116219699666E-34</v>
      </c>
      <c r="D90" s="58">
        <f t="shared" si="16"/>
        <v>4313.2634312576147</v>
      </c>
      <c r="E90" s="58">
        <f t="shared" si="17"/>
        <v>5127.1700517704103</v>
      </c>
      <c r="F90" s="58">
        <f t="shared" si="18"/>
        <v>3013.1240114515049</v>
      </c>
      <c r="G90" s="58">
        <f t="shared" si="19"/>
        <v>242.63532865291904</v>
      </c>
      <c r="H90" s="93">
        <f>(Input_population/2)-(SUM('Iterative Baseline'!C90:G90))</f>
        <v>37303.807176867551</v>
      </c>
      <c r="I90" s="2">
        <f t="shared" si="10"/>
        <v>-1.0527656917234762E-38</v>
      </c>
      <c r="J90" s="2">
        <f t="shared" si="11"/>
        <v>0.33972888497714476</v>
      </c>
      <c r="K90" s="2">
        <f t="shared" si="12"/>
        <v>0.40383523810608107</v>
      </c>
      <c r="L90" s="2">
        <f t="shared" si="13"/>
        <v>0.23732500391468506</v>
      </c>
      <c r="M90" s="2">
        <f t="shared" si="14"/>
        <v>1.9110873002089079E-2</v>
      </c>
      <c r="N90" s="2">
        <f>('ACM Rates'!AM100*(SUM('Iterative Baseline'!C90:G90)))/('Iterative Baseline'!C90+('Iterative Baseline'!D90*O90)+('Iterative Baseline'!E90*P90)+('Iterative Baseline'!F90*Q90)+('Iterative Baseline'!G90*R90))</f>
        <v>1.1071633274326194</v>
      </c>
      <c r="O90" s="2">
        <f>'ACM Rates'!AN100</f>
        <v>0.12293</v>
      </c>
      <c r="P90" s="2">
        <f>'ACM Rates'!AO100</f>
        <v>0.11646000000000001</v>
      </c>
      <c r="Q90" s="2">
        <f>'ACM Rates'!AP100</f>
        <v>0.10998999999999999</v>
      </c>
      <c r="R90" s="2">
        <f>'ACM Rates'!AQ100</f>
        <v>0.10352000000000001</v>
      </c>
    </row>
    <row r="91" spans="1:18">
      <c r="A91" s="58">
        <f>'Immortal Baseline'!A91</f>
        <v>89</v>
      </c>
      <c r="B91" s="58">
        <f>'Immortal Baseline'!B91</f>
        <v>93</v>
      </c>
      <c r="C91" s="58">
        <f t="shared" si="15"/>
        <v>1.4323574889541207E-35</v>
      </c>
      <c r="D91" s="58">
        <f t="shared" si="16"/>
        <v>3783.033957653116</v>
      </c>
      <c r="E91" s="58">
        <f t="shared" si="17"/>
        <v>4530.0598275412285</v>
      </c>
      <c r="F91" s="58">
        <f t="shared" si="18"/>
        <v>2681.7105014319541</v>
      </c>
      <c r="G91" s="58">
        <f t="shared" si="19"/>
        <v>217.51771943076886</v>
      </c>
      <c r="H91" s="93">
        <f>(Input_population/2)-(SUM('Iterative Baseline'!C91:G91))</f>
        <v>38787.677993942933</v>
      </c>
      <c r="I91" s="2">
        <f t="shared" si="10"/>
        <v>1.2774851526564608E-39</v>
      </c>
      <c r="J91" s="2">
        <f t="shared" si="11"/>
        <v>0.33739968898587314</v>
      </c>
      <c r="K91" s="2">
        <f t="shared" si="12"/>
        <v>0.40402512745299513</v>
      </c>
      <c r="L91" s="2">
        <f t="shared" si="13"/>
        <v>0.23917530195647727</v>
      </c>
      <c r="M91" s="2">
        <f t="shared" si="14"/>
        <v>1.9399881604654456E-2</v>
      </c>
      <c r="N91" s="2">
        <f>('ACM Rates'!AM101*(SUM('Iterative Baseline'!C91:G91)))/('Iterative Baseline'!C91+('Iterative Baseline'!D91*O91)+('Iterative Baseline'!E91*P91)+('Iterative Baseline'!F91*Q91)+('Iterative Baseline'!G91*R91))</f>
        <v>1.1074549946414309</v>
      </c>
      <c r="O91" s="2">
        <f>'ACM Rates'!AN101</f>
        <v>0.226385</v>
      </c>
      <c r="P91" s="2">
        <f>'ACM Rates'!AO101</f>
        <v>0.21447000000000002</v>
      </c>
      <c r="Q91" s="2">
        <f>'ACM Rates'!AP101</f>
        <v>0.20255500000000001</v>
      </c>
      <c r="R91" s="2">
        <f>'ACM Rates'!AQ101</f>
        <v>0.19064</v>
      </c>
    </row>
    <row r="92" spans="1:18">
      <c r="A92" s="58">
        <f>'Immortal Baseline'!A92</f>
        <v>90</v>
      </c>
      <c r="B92" s="58">
        <f>'Immortal Baseline'!B92</f>
        <v>94</v>
      </c>
      <c r="C92" s="58">
        <f t="shared" si="15"/>
        <v>-1.539139663001785E-36</v>
      </c>
      <c r="D92" s="58">
        <f t="shared" si="16"/>
        <v>2926.6118151498154</v>
      </c>
      <c r="E92" s="58">
        <f t="shared" si="17"/>
        <v>3558.4978963284611</v>
      </c>
      <c r="F92" s="58">
        <f t="shared" si="18"/>
        <v>2138.5166308144044</v>
      </c>
      <c r="G92" s="58">
        <f t="shared" si="19"/>
        <v>176.05014139848709</v>
      </c>
      <c r="H92" s="93">
        <f>(Input_population/2)-(SUM('Iterative Baseline'!C92:G92))</f>
        <v>41200.323516308832</v>
      </c>
      <c r="I92" s="2">
        <f t="shared" si="10"/>
        <v>-1.7490866463719896E-40</v>
      </c>
      <c r="J92" s="2">
        <f t="shared" si="11"/>
        <v>0.33258175122390404</v>
      </c>
      <c r="K92" s="2">
        <f t="shared" si="12"/>
        <v>0.40438962761001301</v>
      </c>
      <c r="L92" s="2">
        <f t="shared" si="13"/>
        <v>0.24302218777904075</v>
      </c>
      <c r="M92" s="2">
        <f t="shared" si="14"/>
        <v>2.0006433387041968E-2</v>
      </c>
      <c r="N92" s="2">
        <f>('ACM Rates'!AM102*(SUM('Iterative Baseline'!C92:G92)))/('Iterative Baseline'!C92+('Iterative Baseline'!D92*O92)+('Iterative Baseline'!E92*P92)+('Iterative Baseline'!F92*Q92)+('Iterative Baseline'!G92*R92))</f>
        <v>1.1080610685745911</v>
      </c>
      <c r="O92" s="2">
        <f>'ACM Rates'!AN102</f>
        <v>0.226385</v>
      </c>
      <c r="P92" s="2">
        <f>'ACM Rates'!AO102</f>
        <v>0.21447000000000002</v>
      </c>
      <c r="Q92" s="2">
        <f>'ACM Rates'!AP102</f>
        <v>0.20255500000000001</v>
      </c>
      <c r="R92" s="2">
        <f>'ACM Rates'!AQ102</f>
        <v>0.19064</v>
      </c>
    </row>
    <row r="93" spans="1:18">
      <c r="A93" s="58">
        <f>'Immortal Baseline'!A93</f>
        <v>91</v>
      </c>
      <c r="B93" s="58">
        <f>'Immortal Baseline'!B93</f>
        <v>95</v>
      </c>
      <c r="C93" s="58">
        <f t="shared" si="15"/>
        <v>1.6632107666950896E-37</v>
      </c>
      <c r="D93" s="58">
        <f t="shared" si="16"/>
        <v>2264.0707993771243</v>
      </c>
      <c r="E93" s="58">
        <f t="shared" si="17"/>
        <v>2795.3068525028962</v>
      </c>
      <c r="F93" s="58">
        <f t="shared" si="18"/>
        <v>1705.3493946597928</v>
      </c>
      <c r="G93" s="58">
        <f t="shared" si="19"/>
        <v>142.48794244227952</v>
      </c>
      <c r="H93" s="93">
        <f>(Input_population/2)-(SUM('Iterative Baseline'!C93:G93))</f>
        <v>43092.785011017906</v>
      </c>
      <c r="I93" s="2">
        <f t="shared" si="10"/>
        <v>2.4079325304744782E-41</v>
      </c>
      <c r="J93" s="2">
        <f t="shared" si="11"/>
        <v>0.32778345584850216</v>
      </c>
      <c r="K93" s="2">
        <f t="shared" si="12"/>
        <v>0.40469376687446018</v>
      </c>
      <c r="L93" s="2">
        <f t="shared" si="13"/>
        <v>0.24689392141116889</v>
      </c>
      <c r="M93" s="2">
        <f t="shared" si="14"/>
        <v>2.0628855865868708E-2</v>
      </c>
      <c r="N93" s="2">
        <f>('ACM Rates'!AM103*(SUM('Iterative Baseline'!C93:G93)))/('Iterative Baseline'!C93+('Iterative Baseline'!D93*O93)+('Iterative Baseline'!E93*P93)+('Iterative Baseline'!F93*Q93)+('Iterative Baseline'!G93*R93))</f>
        <v>1.1086700768929765</v>
      </c>
      <c r="O93" s="2">
        <f>'ACM Rates'!AN103</f>
        <v>0.226385</v>
      </c>
      <c r="P93" s="2">
        <f>'ACM Rates'!AO103</f>
        <v>0.21447000000000002</v>
      </c>
      <c r="Q93" s="2">
        <f>'ACM Rates'!AP103</f>
        <v>0.20255500000000001</v>
      </c>
      <c r="R93" s="2">
        <f>'ACM Rates'!AQ103</f>
        <v>0.19064</v>
      </c>
    </row>
    <row r="94" spans="1:18">
      <c r="A94" s="58">
        <f>'Immortal Baseline'!A94</f>
        <v>92</v>
      </c>
      <c r="B94" s="58">
        <f>'Immortal Baseline'!B94</f>
        <v>96</v>
      </c>
      <c r="C94" s="58">
        <f t="shared" si="15"/>
        <v>-1.8074124190598178E-38</v>
      </c>
      <c r="D94" s="58">
        <f t="shared" si="16"/>
        <v>1751.5191314601341</v>
      </c>
      <c r="E94" s="58">
        <f t="shared" si="17"/>
        <v>2195.7973918466</v>
      </c>
      <c r="F94" s="58">
        <f t="shared" si="18"/>
        <v>1359.9223480244784</v>
      </c>
      <c r="G94" s="58">
        <f t="shared" si="19"/>
        <v>115.32404109508334</v>
      </c>
      <c r="H94" s="93">
        <f>(Input_population/2)-(SUM('Iterative Baseline'!C94:G94))</f>
        <v>44577.437087573708</v>
      </c>
      <c r="I94" s="2">
        <f t="shared" si="10"/>
        <v>-3.333133148013771E-42</v>
      </c>
      <c r="J94" s="2">
        <f t="shared" si="11"/>
        <v>0.3230057741601059</v>
      </c>
      <c r="K94" s="2">
        <f t="shared" si="12"/>
        <v>0.4049371906436956</v>
      </c>
      <c r="L94" s="2">
        <f t="shared" si="13"/>
        <v>0.25078959340574786</v>
      </c>
      <c r="M94" s="2">
        <f t="shared" si="14"/>
        <v>2.1267441790450755E-2</v>
      </c>
      <c r="N94" s="2">
        <f>('ACM Rates'!AM104*(SUM('Iterative Baseline'!C94:G94)))/('Iterative Baseline'!C94+('Iterative Baseline'!D94*O94)+('Iterative Baseline'!E94*P94)+('Iterative Baseline'!F94*Q94)+('Iterative Baseline'!G94*R94))</f>
        <v>1.1092819484909824</v>
      </c>
      <c r="O94" s="2">
        <f>'ACM Rates'!AN104</f>
        <v>0.226385</v>
      </c>
      <c r="P94" s="2">
        <f>'ACM Rates'!AO104</f>
        <v>0.21447000000000002</v>
      </c>
      <c r="Q94" s="2">
        <f>'ACM Rates'!AP104</f>
        <v>0.20255500000000001</v>
      </c>
      <c r="R94" s="2">
        <f>'ACM Rates'!AQ104</f>
        <v>0.19064</v>
      </c>
    </row>
    <row r="95" spans="1:18">
      <c r="A95" s="58">
        <f>'Immortal Baseline'!A95</f>
        <v>93</v>
      </c>
      <c r="B95" s="58">
        <f>'Immortal Baseline'!B95</f>
        <v>97</v>
      </c>
      <c r="C95" s="58">
        <f t="shared" si="15"/>
        <v>1.9751755088165683E-39</v>
      </c>
      <c r="D95" s="58">
        <f t="shared" si="16"/>
        <v>1355.0014728845317</v>
      </c>
      <c r="E95" s="58">
        <f t="shared" si="17"/>
        <v>1724.8647252172595</v>
      </c>
      <c r="F95" s="58">
        <f t="shared" si="18"/>
        <v>1084.4632768203801</v>
      </c>
      <c r="G95" s="58">
        <f t="shared" si="19"/>
        <v>93.338665900716649</v>
      </c>
      <c r="H95" s="93">
        <f>(Input_population/2)-(SUM('Iterative Baseline'!C95:G95))</f>
        <v>45742.331859177109</v>
      </c>
      <c r="I95" s="2">
        <f t="shared" si="10"/>
        <v>4.6391016008937282E-43</v>
      </c>
      <c r="J95" s="2">
        <f t="shared" si="11"/>
        <v>0.31824966814408601</v>
      </c>
      <c r="K95" s="2">
        <f t="shared" si="12"/>
        <v>0.40511957911400104</v>
      </c>
      <c r="L95" s="2">
        <f t="shared" si="13"/>
        <v>0.2547082677539973</v>
      </c>
      <c r="M95" s="2">
        <f t="shared" si="14"/>
        <v>2.1922484987915686E-2</v>
      </c>
      <c r="N95" s="2">
        <f>('ACM Rates'!AM105*(SUM('Iterative Baseline'!C95:G95)))/('Iterative Baseline'!C95+('Iterative Baseline'!D95*O95)+('Iterative Baseline'!E95*P95)+('Iterative Baseline'!F95*Q95)+('Iterative Baseline'!G95*R95))</f>
        <v>1.1098966110352069</v>
      </c>
      <c r="O95" s="2">
        <f>'ACM Rates'!AN105</f>
        <v>0.226385</v>
      </c>
      <c r="P95" s="2">
        <f>'ACM Rates'!AO105</f>
        <v>0.21447000000000002</v>
      </c>
      <c r="Q95" s="2">
        <f>'ACM Rates'!AP105</f>
        <v>0.20255500000000001</v>
      </c>
      <c r="R95" s="2">
        <f>'ACM Rates'!AQ105</f>
        <v>0.19064</v>
      </c>
    </row>
    <row r="96" spans="1:18">
      <c r="A96" s="58">
        <f>'Immortal Baseline'!A96</f>
        <v>94</v>
      </c>
      <c r="B96" s="58">
        <f>'Immortal Baseline'!B96</f>
        <v>98</v>
      </c>
      <c r="C96" s="58">
        <f t="shared" si="15"/>
        <v>-2.1706509461868108E-40</v>
      </c>
      <c r="D96" s="58">
        <f t="shared" si="16"/>
        <v>1048.2494644455669</v>
      </c>
      <c r="E96" s="58">
        <f t="shared" si="17"/>
        <v>1354.9329875999138</v>
      </c>
      <c r="F96" s="58">
        <f t="shared" si="18"/>
        <v>864.79981778402794</v>
      </c>
      <c r="G96" s="58">
        <f t="shared" si="19"/>
        <v>75.544582633404019</v>
      </c>
      <c r="H96" s="93">
        <f>(Input_population/2)-(SUM('Iterative Baseline'!C96:G96))</f>
        <v>46656.473147537086</v>
      </c>
      <c r="I96" s="2">
        <f t="shared" si="10"/>
        <v>-6.4920996360111883E-44</v>
      </c>
      <c r="J96" s="2">
        <f t="shared" si="11"/>
        <v>0.31351608965646688</v>
      </c>
      <c r="K96" s="2">
        <f t="shared" si="12"/>
        <v>0.40524064779137081</v>
      </c>
      <c r="L96" s="2">
        <f t="shared" si="13"/>
        <v>0.25864898233043893</v>
      </c>
      <c r="M96" s="2">
        <f t="shared" si="14"/>
        <v>2.2594280221723443E-2</v>
      </c>
      <c r="N96" s="2">
        <f>('ACM Rates'!AM106*(SUM('Iterative Baseline'!C96:G96)))/('Iterative Baseline'!C96+('Iterative Baseline'!D96*O96)+('Iterative Baseline'!E96*P96)+('Iterative Baseline'!F96*Q96)+('Iterative Baseline'!G96*R96))</f>
        <v>1.1105139910152331</v>
      </c>
      <c r="O96" s="2">
        <f>'ACM Rates'!AN106</f>
        <v>0.226385</v>
      </c>
      <c r="P96" s="2">
        <f>'ACM Rates'!AO106</f>
        <v>0.21447000000000002</v>
      </c>
      <c r="Q96" s="2">
        <f>'ACM Rates'!AP106</f>
        <v>0.20255500000000001</v>
      </c>
      <c r="R96" s="2">
        <f>'ACM Rates'!AQ106</f>
        <v>0.19064</v>
      </c>
    </row>
    <row r="97" spans="1:18">
      <c r="A97" s="58">
        <f>'Immortal Baseline'!A97</f>
        <v>95</v>
      </c>
      <c r="B97" s="58">
        <f>'Immortal Baseline'!B97</f>
        <v>99</v>
      </c>
      <c r="C97" s="58">
        <f t="shared" si="15"/>
        <v>2.3988729916409651E-41</v>
      </c>
      <c r="D97" s="58">
        <f t="shared" si="16"/>
        <v>810.94150943705722</v>
      </c>
      <c r="E97" s="58">
        <f t="shared" si="17"/>
        <v>1064.3405097493603</v>
      </c>
      <c r="F97" s="58">
        <f t="shared" si="18"/>
        <v>689.63029069278411</v>
      </c>
      <c r="G97" s="58">
        <f t="shared" si="19"/>
        <v>61.142763400171873</v>
      </c>
      <c r="H97" s="93">
        <f>(Input_population/2)-(SUM('Iterative Baseline'!C97:G97))</f>
        <v>47373.944926720629</v>
      </c>
      <c r="I97" s="2">
        <f t="shared" si="10"/>
        <v>9.1348921660096522E-45</v>
      </c>
      <c r="J97" s="2">
        <f t="shared" si="11"/>
        <v>0.30880597961883832</v>
      </c>
      <c r="K97" s="2">
        <f t="shared" si="12"/>
        <v>0.40530014795928471</v>
      </c>
      <c r="L97" s="2">
        <f t="shared" si="13"/>
        <v>0.26261074937456869</v>
      </c>
      <c r="M97" s="2">
        <f t="shared" si="14"/>
        <v>2.3283123047308302E-2</v>
      </c>
      <c r="N97" s="2">
        <f>('ACM Rates'!AM107*(SUM('Iterative Baseline'!C97:G97)))/('Iterative Baseline'!C97+('Iterative Baseline'!D97*O97)+('Iterative Baseline'!E97*P97)+('Iterative Baseline'!F97*Q97)+('Iterative Baseline'!G97*R97))</f>
        <v>1.1111340137961656</v>
      </c>
      <c r="O97" s="2">
        <f>'ACM Rates'!AN107</f>
        <v>0.226385</v>
      </c>
      <c r="P97" s="2">
        <f>'ACM Rates'!AO107</f>
        <v>0.21447000000000002</v>
      </c>
      <c r="Q97" s="2">
        <f>'ACM Rates'!AP107</f>
        <v>0.20255500000000001</v>
      </c>
      <c r="R97" s="2">
        <f>'ACM Rates'!AQ107</f>
        <v>0.19064</v>
      </c>
    </row>
    <row r="98" spans="1:18">
      <c r="A98" s="58">
        <f>'Immortal Baseline'!A98</f>
        <v>96</v>
      </c>
      <c r="B98" s="58">
        <f>'Immortal Baseline'!B98</f>
        <v>100</v>
      </c>
      <c r="C98" s="58">
        <f>C97-(C97*N97)</f>
        <v>-2.6659638414827589E-42</v>
      </c>
      <c r="D98" s="58">
        <f>D97-(D97*O97)</f>
        <v>627.35651582314904</v>
      </c>
      <c r="E98" s="58">
        <f>E97-(E97*P97)</f>
        <v>836.071400623415</v>
      </c>
      <c r="F98" s="58">
        <f>F97-(F97*Q97)</f>
        <v>549.94222716150716</v>
      </c>
      <c r="G98" s="58">
        <f>G97-(G97*R97)</f>
        <v>49.486506985563111</v>
      </c>
      <c r="H98" s="93">
        <f>(Input_population/2)-(SUM('Iterative Baseline'!C98:G98))</f>
        <v>47937.143349406368</v>
      </c>
      <c r="I98" s="2">
        <f t="shared" si="10"/>
        <v>-1.2923650515005814E-45</v>
      </c>
      <c r="J98" s="2">
        <f t="shared" si="11"/>
        <v>0.30412026722390662</v>
      </c>
      <c r="K98" s="2">
        <f t="shared" si="12"/>
        <v>0.40529786710230997</v>
      </c>
      <c r="L98" s="2">
        <f t="shared" si="13"/>
        <v>0.26659255600879911</v>
      </c>
      <c r="M98" s="2">
        <f t="shared" si="14"/>
        <v>2.3989309664984349E-2</v>
      </c>
      <c r="N98" s="2">
        <f>('ACM Rates'!AM108*(SUM('Iterative Baseline'!C98:G98)))/('Iterative Baseline'!C98+('Iterative Baseline'!D98*O98)+('Iterative Baseline'!E98*P98)+('Iterative Baseline'!F98*Q98)+('Iterative Baseline'!G98*R98))</f>
        <v>1.1117566036728375</v>
      </c>
      <c r="O98" s="2">
        <f>'ACM Rates'!AN108</f>
        <v>0.226385</v>
      </c>
      <c r="P98" s="2">
        <f>'ACM Rates'!AO108</f>
        <v>0.21447000000000002</v>
      </c>
      <c r="Q98" s="2">
        <f>'ACM Rates'!AP108</f>
        <v>0.20255500000000001</v>
      </c>
      <c r="R98" s="2">
        <f>'ACM Rates'!AQ108</f>
        <v>0.19064</v>
      </c>
    </row>
    <row r="99" spans="1:18">
      <c r="A99" s="58"/>
      <c r="B99" s="58"/>
    </row>
    <row r="100" spans="1:18">
      <c r="A100" s="58"/>
      <c r="B100" s="58"/>
    </row>
    <row r="101" spans="1:18">
      <c r="A101" s="58"/>
      <c r="B101" s="58"/>
    </row>
    <row r="102" spans="1:18">
      <c r="A102" s="58"/>
      <c r="B102" s="58"/>
    </row>
    <row r="103" spans="1:18">
      <c r="A103" s="58"/>
      <c r="B103" s="58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4" sqref="C4"/>
    </sheetView>
  </sheetViews>
  <sheetFormatPr defaultRowHeight="15"/>
  <cols>
    <col min="9" max="9" width="10.7109375" customWidth="1"/>
    <col min="27" max="27" width="9.42578125" customWidth="1"/>
    <col min="45" max="45" width="10.28515625" customWidth="1"/>
  </cols>
  <sheetData>
    <row r="1" spans="1:50">
      <c r="A1" s="58"/>
      <c r="B1" s="58"/>
      <c r="C1" s="58" t="s">
        <v>44</v>
      </c>
      <c r="D1" s="109" t="s">
        <v>418</v>
      </c>
      <c r="E1" s="58"/>
      <c r="F1" s="58"/>
      <c r="G1" s="58"/>
      <c r="H1" s="58"/>
      <c r="I1" s="58"/>
      <c r="J1" s="58" t="s">
        <v>363</v>
      </c>
      <c r="K1" s="58"/>
      <c r="L1" s="58"/>
      <c r="M1" s="58"/>
      <c r="N1" s="58"/>
      <c r="O1" s="58" t="s">
        <v>383</v>
      </c>
      <c r="P1" s="58"/>
      <c r="Q1" s="109"/>
      <c r="R1" s="58"/>
      <c r="S1" s="58"/>
      <c r="T1" s="58"/>
      <c r="U1" s="58" t="s">
        <v>59</v>
      </c>
      <c r="V1" s="58"/>
      <c r="W1" s="58"/>
      <c r="X1" s="58"/>
      <c r="Y1" s="58"/>
      <c r="Z1" s="58"/>
      <c r="AA1" s="58"/>
      <c r="AB1" s="58" t="s">
        <v>364</v>
      </c>
      <c r="AC1" s="58"/>
      <c r="AD1" s="58"/>
      <c r="AE1" s="58"/>
      <c r="AF1" s="58"/>
      <c r="AG1" s="58" t="s">
        <v>402</v>
      </c>
      <c r="AH1" s="58"/>
      <c r="AI1" s="58"/>
      <c r="AJ1" s="58"/>
      <c r="AK1" s="58"/>
      <c r="AL1" s="58"/>
      <c r="AM1" s="58" t="s">
        <v>350</v>
      </c>
      <c r="AN1" s="58"/>
      <c r="AO1" s="58"/>
      <c r="AP1" s="58"/>
      <c r="AQ1" s="58"/>
      <c r="AR1" s="58"/>
      <c r="AS1" s="58"/>
      <c r="AT1" s="58" t="s">
        <v>270</v>
      </c>
      <c r="AU1" s="58"/>
      <c r="AV1" s="58"/>
      <c r="AW1" s="58"/>
      <c r="AX1" s="58"/>
    </row>
    <row r="2" spans="1:50">
      <c r="A2" s="58" t="s">
        <v>57</v>
      </c>
      <c r="B2" s="58" t="s">
        <v>58</v>
      </c>
      <c r="C2" s="58" t="s">
        <v>258</v>
      </c>
      <c r="D2" s="58" t="s">
        <v>259</v>
      </c>
      <c r="E2" s="58" t="s">
        <v>260</v>
      </c>
      <c r="F2" s="58" t="s">
        <v>48</v>
      </c>
      <c r="G2" s="58" t="s">
        <v>261</v>
      </c>
      <c r="H2" s="58" t="s">
        <v>384</v>
      </c>
      <c r="I2" s="58" t="s">
        <v>387</v>
      </c>
      <c r="J2" s="58" t="s">
        <v>258</v>
      </c>
      <c r="K2" s="58" t="s">
        <v>259</v>
      </c>
      <c r="L2" s="58" t="s">
        <v>260</v>
      </c>
      <c r="M2" s="58" t="s">
        <v>48</v>
      </c>
      <c r="N2" s="58" t="s">
        <v>261</v>
      </c>
      <c r="O2" s="58" t="s">
        <v>258</v>
      </c>
      <c r="P2" s="58" t="s">
        <v>259</v>
      </c>
      <c r="Q2" s="58" t="s">
        <v>260</v>
      </c>
      <c r="R2" s="58" t="s">
        <v>48</v>
      </c>
      <c r="S2" s="58" t="s">
        <v>261</v>
      </c>
      <c r="T2" s="58"/>
      <c r="U2" s="58" t="s">
        <v>258</v>
      </c>
      <c r="V2" s="58" t="s">
        <v>259</v>
      </c>
      <c r="W2" s="58" t="s">
        <v>260</v>
      </c>
      <c r="X2" s="58" t="s">
        <v>48</v>
      </c>
      <c r="Y2" s="58" t="s">
        <v>261</v>
      </c>
      <c r="Z2" s="58" t="s">
        <v>400</v>
      </c>
      <c r="AA2" s="58" t="s">
        <v>387</v>
      </c>
      <c r="AB2" s="58" t="s">
        <v>258</v>
      </c>
      <c r="AC2" s="58" t="s">
        <v>259</v>
      </c>
      <c r="AD2" s="58" t="s">
        <v>260</v>
      </c>
      <c r="AE2" s="58" t="s">
        <v>48</v>
      </c>
      <c r="AF2" s="58" t="s">
        <v>261</v>
      </c>
      <c r="AG2" s="58" t="s">
        <v>258</v>
      </c>
      <c r="AH2" s="58" t="s">
        <v>259</v>
      </c>
      <c r="AI2" s="58" t="s">
        <v>260</v>
      </c>
      <c r="AJ2" s="58" t="s">
        <v>48</v>
      </c>
      <c r="AK2" s="58" t="s">
        <v>261</v>
      </c>
      <c r="AL2" s="58"/>
      <c r="AM2" s="58" t="s">
        <v>258</v>
      </c>
      <c r="AN2" s="58" t="s">
        <v>259</v>
      </c>
      <c r="AO2" s="58" t="s">
        <v>260</v>
      </c>
      <c r="AP2" s="58" t="s">
        <v>48</v>
      </c>
      <c r="AQ2" s="58" t="s">
        <v>261</v>
      </c>
      <c r="AR2" s="58" t="s">
        <v>400</v>
      </c>
      <c r="AS2" s="58" t="s">
        <v>401</v>
      </c>
      <c r="AT2" s="58" t="s">
        <v>258</v>
      </c>
      <c r="AU2" s="58" t="s">
        <v>259</v>
      </c>
      <c r="AV2" s="58" t="s">
        <v>260</v>
      </c>
      <c r="AW2" s="58" t="s">
        <v>48</v>
      </c>
      <c r="AX2" s="58" t="s">
        <v>261</v>
      </c>
    </row>
    <row r="3" spans="1:50">
      <c r="A3" s="58">
        <v>1</v>
      </c>
      <c r="B3" s="58">
        <v>5</v>
      </c>
      <c r="C3" s="93">
        <f>(Input_population/2)*'Function Resolution'!H130</f>
        <v>2087.2806196676656</v>
      </c>
      <c r="D3" s="93">
        <f>(Input_population/2)*'Function Resolution'!I130</f>
        <v>17447.888770684989</v>
      </c>
      <c r="E3" s="93">
        <f>(Input_population/2)*'Function Resolution'!J130</f>
        <v>19216.533488322977</v>
      </c>
      <c r="F3" s="93">
        <f>(Input_population/2)*'Function Resolution'!K130</f>
        <v>10466.857811275591</v>
      </c>
      <c r="G3" s="93">
        <f>(Input_population/2)*'Function Resolution'!L130</f>
        <v>781.43931004877822</v>
      </c>
      <c r="H3" s="111">
        <f>(C3*O3)+(D3*P3)+(E3*Q3)+(F3*R3)+(G3*S3)</f>
        <v>5</v>
      </c>
      <c r="I3" s="111">
        <f>H3</f>
        <v>5</v>
      </c>
      <c r="J3" s="2">
        <f t="shared" ref="J3:J34" si="0">C3/(SUM($C3:$G3))</f>
        <v>4.174561239335331E-2</v>
      </c>
      <c r="K3" s="2">
        <f t="shared" ref="K3:K34" si="1">D3/(SUM($C3:$G3))</f>
        <v>0.34895777541369977</v>
      </c>
      <c r="L3" s="2">
        <f t="shared" ref="L3:N34" si="2">E3/(SUM($C3:$G3))</f>
        <v>0.38433066976645952</v>
      </c>
      <c r="M3" s="2">
        <f t="shared" si="2"/>
        <v>0.20933715622551183</v>
      </c>
      <c r="N3" s="2">
        <f t="shared" si="2"/>
        <v>1.5628786200975565E-2</v>
      </c>
      <c r="O3" s="106">
        <f>('ACM Rates'!$AM16*(SUM($C3:$G3)))/($C3*'ACM Rates'!$B$65+$D3*'ACM Rates'!$C$65+$E3*'ACM Rates'!$D$65+$F3*'ACM Rates'!$E$65+$G3*'ACM Rates'!$F$65)</f>
        <v>1.3358779602260393E-4</v>
      </c>
      <c r="P3" s="106">
        <f>$O3*'ACM Rates'!C$65</f>
        <v>1.0779899492910061E-4</v>
      </c>
      <c r="Q3" s="106">
        <f>$O3*'ACM Rates'!D$65</f>
        <v>9.7202326419561054E-5</v>
      </c>
      <c r="R3" s="106">
        <f>$O3*'ACM Rates'!E$65</f>
        <v>8.7272479379316354E-5</v>
      </c>
      <c r="S3" s="106">
        <f>$O3*'ACM Rates'!F$65</f>
        <v>7.5424303820162606E-5</v>
      </c>
      <c r="T3" s="2"/>
      <c r="U3" s="93">
        <f>(Input_population/2)*'Function Resolution'!M130</f>
        <v>1037.5867044205663</v>
      </c>
      <c r="V3" s="93">
        <f>(Input_population/2)*'Function Resolution'!N130</f>
        <v>12931.930229231644</v>
      </c>
      <c r="W3" s="93">
        <f>(Input_population/2)*'Function Resolution'!O130</f>
        <v>25157.317152721411</v>
      </c>
      <c r="X3" s="93">
        <f>(Input_population/2)*'Function Resolution'!P130</f>
        <v>9972.3872632960847</v>
      </c>
      <c r="Y3" s="93">
        <f>(Input_population/2)*'Function Resolution'!Q130</f>
        <v>900.77865033028854</v>
      </c>
      <c r="Z3" s="111">
        <f>(U3*AG3)+(V3*AH3)+(W3*AI3)+(X3*AJ3)+(Y3*AK3)</f>
        <v>4.9999999999999982</v>
      </c>
      <c r="AA3" s="111">
        <f>Z3</f>
        <v>4.9999999999999982</v>
      </c>
      <c r="AB3" s="2">
        <f>U3/(SUM($U3:$Y3))</f>
        <v>2.0751734088411328E-2</v>
      </c>
      <c r="AC3" s="2">
        <f>V3/(SUM($U3:$Y3))</f>
        <v>0.25863860458463295</v>
      </c>
      <c r="AD3" s="2">
        <f>W3/(SUM($U3:$Y3))</f>
        <v>0.50314634305442829</v>
      </c>
      <c r="AE3" s="2">
        <f>X3/(SUM($U3:$Y3))</f>
        <v>0.19944774526592171</v>
      </c>
      <c r="AF3" s="2">
        <f>Y3/(SUM($U3:$Y3))</f>
        <v>1.8015573006605775E-2</v>
      </c>
      <c r="AG3" s="106">
        <f>('ACM Rates'!$AR16*(SUM(U3:Y3)))/(U3+V3*'ACM Rates'!C$74+W3*'ACM Rates'!D$74+X3*'ACM Rates'!E$74+Y3*'ACM Rates'!F$74)</f>
        <v>1.3547762798439401E-4</v>
      </c>
      <c r="AH3" s="93">
        <f>$AG3*'ACM Rates'!C$74</f>
        <v>1.096956220131911E-4</v>
      </c>
      <c r="AI3" s="93">
        <f>$AG3*'ACM Rates'!D$74</f>
        <v>9.857844515033233E-5</v>
      </c>
      <c r="AJ3" s="93">
        <f>$AG3*'ACM Rates'!E$74</f>
        <v>8.9296047072001943E-5</v>
      </c>
      <c r="AK3" s="93">
        <f>$AG3*'ACM Rates'!F$74</f>
        <v>7.8143628905736056E-5</v>
      </c>
      <c r="AL3" s="93"/>
      <c r="AM3" s="93">
        <f t="shared" ref="AM3:AS34" si="3">C3+U3</f>
        <v>3124.8673240882317</v>
      </c>
      <c r="AN3" s="93">
        <f t="shared" si="3"/>
        <v>30379.818999916635</v>
      </c>
      <c r="AO3" s="93">
        <f t="shared" si="3"/>
        <v>44373.850641044388</v>
      </c>
      <c r="AP3" s="93">
        <f t="shared" si="3"/>
        <v>20439.245074571678</v>
      </c>
      <c r="AQ3" s="93">
        <f t="shared" si="3"/>
        <v>1682.2179603790669</v>
      </c>
      <c r="AR3" s="93">
        <f>H3+Z3</f>
        <v>9.9999999999999982</v>
      </c>
      <c r="AS3" s="93">
        <f>I3+AA3</f>
        <v>9.9999999999999982</v>
      </c>
      <c r="AT3" s="2">
        <f>(C3+U3)/((SUM($C3:$G3))+(SUM($U3:$Y3)))</f>
        <v>3.1248673240882319E-2</v>
      </c>
      <c r="AU3" s="2">
        <f>(D3+V3)/((SUM($C3:$G3))+(SUM($U3:$Y3)))</f>
        <v>0.30379818999916636</v>
      </c>
      <c r="AV3" s="2">
        <f t="shared" ref="AV3:AX18" si="4">(E3+W3)/((SUM($C3:$G3))+(SUM($U3:$Y3)))</f>
        <v>0.44373850641044388</v>
      </c>
      <c r="AW3" s="2">
        <f t="shared" si="4"/>
        <v>0.20439245074571677</v>
      </c>
      <c r="AX3" s="2">
        <f t="shared" si="4"/>
        <v>1.682217960379067E-2</v>
      </c>
    </row>
    <row r="4" spans="1:50">
      <c r="A4" s="58">
        <v>2</v>
      </c>
      <c r="B4" s="58">
        <v>6</v>
      </c>
      <c r="C4" s="93">
        <f>((SUM($C3:$G3))-($H3))*('Function Resolution'!H131)</f>
        <v>2076.3264283481926</v>
      </c>
      <c r="D4" s="93">
        <f>((SUM($C3:$G3))-($H3))*('Function Resolution'!I131)</f>
        <v>17296.065971473505</v>
      </c>
      <c r="E4" s="93">
        <f>((SUM($C3:$G3))-($H3))*('Function Resolution'!J131)</f>
        <v>19328.523182770485</v>
      </c>
      <c r="F4" s="93">
        <f>((SUM($C3:$G3))-($H3))*('Function Resolution'!K131)</f>
        <v>10187.014618736768</v>
      </c>
      <c r="G4" s="93">
        <f>((SUM($C3:$G3))-($H3))*('Function Resolution'!L131)</f>
        <v>1107.0697986710504</v>
      </c>
      <c r="H4" s="111">
        <f t="shared" ref="H4:H67" si="5">(C4*O4)+(D4*P4)+(E4*Q4)+(F4*R4)+(G4*S4)</f>
        <v>4.9994999999999994</v>
      </c>
      <c r="I4" s="111">
        <f>I3+H4</f>
        <v>9.9994999999999994</v>
      </c>
      <c r="J4" s="2">
        <f t="shared" si="0"/>
        <v>4.1530681635127374E-2</v>
      </c>
      <c r="K4" s="2">
        <f t="shared" si="1"/>
        <v>0.34595591502097223</v>
      </c>
      <c r="L4" s="2">
        <f t="shared" si="2"/>
        <v>0.38660912456786656</v>
      </c>
      <c r="M4" s="2">
        <f t="shared" si="2"/>
        <v>0.20376066844157956</v>
      </c>
      <c r="N4" s="2">
        <f t="shared" si="2"/>
        <v>2.2143610334454458E-2</v>
      </c>
      <c r="O4" s="106">
        <f>('ACM Rates'!$AM17*(SUM($C4:$G4)))/($C4*'ACM Rates'!$B$65+$D4*'ACM Rates'!$C$65+$E4*'ACM Rates'!$D$65+$F4*'ACM Rates'!$E$65+$G4*'ACM Rates'!$F$65)</f>
        <v>1.3375651166122428E-4</v>
      </c>
      <c r="P4" s="106">
        <f>$O4*'ACM Rates'!C$65</f>
        <v>1.0793514042153031E-4</v>
      </c>
      <c r="Q4" s="106">
        <f>$O4*'ACM Rates'!D$65</f>
        <v>9.7325088775596067E-5</v>
      </c>
      <c r="R4" s="106">
        <f>$O4*'ACM Rates'!E$65</f>
        <v>8.7382700765781704E-5</v>
      </c>
      <c r="S4" s="106">
        <f>$O4*'ACM Rates'!F$65</f>
        <v>7.5519561470677033E-5</v>
      </c>
      <c r="T4" s="2"/>
      <c r="U4" s="93">
        <f>((SUM($U3:$Y3))-($Z3))*('Function Resolution'!M131)</f>
        <v>1221.7970339226122</v>
      </c>
      <c r="V4" s="93">
        <f>((SUM($U3:$Y3))-($Z3))*('Function Resolution'!N131)</f>
        <v>14229.9815297736</v>
      </c>
      <c r="W4" s="93">
        <f>((SUM($U3:$Y3))-($Z3))*('Function Resolution'!O131)</f>
        <v>23991.962270901051</v>
      </c>
      <c r="X4" s="93">
        <f>((SUM($U3:$Y3))-($Z3))*('Function Resolution'!P131)</f>
        <v>9400.024710776268</v>
      </c>
      <c r="Y4" s="93">
        <f>((SUM($U3:$Y3))-($Z3))*('Function Resolution'!Q131)</f>
        <v>1151.234454626454</v>
      </c>
      <c r="Z4" s="111">
        <f t="shared" ref="Z4:Z67" si="6">(U4*AG4)+(V4*AH4)+(W4*AI4)+(X4*AJ4)+(Y4*AK4)</f>
        <v>4.9994999999999985</v>
      </c>
      <c r="AA4" s="111">
        <f>AA3+Z4</f>
        <v>9.9994999999999976</v>
      </c>
      <c r="AB4" s="2">
        <f t="shared" ref="AB4:AB67" si="7">U4/(SUM($U4:$Y4))</f>
        <v>2.443838451690394E-2</v>
      </c>
      <c r="AC4" s="2">
        <f t="shared" ref="AC4:AC67" si="8">V4/(SUM($U4:$Y4))</f>
        <v>0.2846280934048126</v>
      </c>
      <c r="AD4" s="2">
        <f t="shared" ref="AD4:AF67" si="9">W4/(SUM($U4:$Y4))</f>
        <v>0.4798872341414353</v>
      </c>
      <c r="AE4" s="2">
        <f t="shared" si="9"/>
        <v>0.18801929614513993</v>
      </c>
      <c r="AF4" s="2">
        <f t="shared" si="9"/>
        <v>2.3026991791708258E-2</v>
      </c>
      <c r="AG4" s="106">
        <f>('ACM Rates'!$AR17*(SUM(U4:Y4)))/(U4+V4*'ACM Rates'!C$74+W4*'ACM Rates'!D$74+X4*'ACM Rates'!E$74+Y4*'ACM Rates'!F$74)</f>
        <v>1.3489939504996855E-4</v>
      </c>
      <c r="AH4" s="93">
        <f>$AG4*'ACM Rates'!C$74</f>
        <v>1.0922742942409721E-4</v>
      </c>
      <c r="AI4" s="93">
        <f>$AG4*'ACM Rates'!D$74</f>
        <v>9.8157701855233141E-5</v>
      </c>
      <c r="AJ4" s="93">
        <f>$AG4*'ACM Rates'!E$74</f>
        <v>8.891492203977901E-5</v>
      </c>
      <c r="AK4" s="93">
        <f>$AG4*'ACM Rates'!F$74</f>
        <v>7.7810103581141333E-5</v>
      </c>
      <c r="AL4" s="93"/>
      <c r="AM4" s="93">
        <f t="shared" si="3"/>
        <v>3298.1234622708048</v>
      </c>
      <c r="AN4" s="93">
        <f t="shared" si="3"/>
        <v>31526.047501247107</v>
      </c>
      <c r="AO4" s="93">
        <f t="shared" si="3"/>
        <v>43320.485453671536</v>
      </c>
      <c r="AP4" s="93">
        <f t="shared" si="3"/>
        <v>19587.039329513034</v>
      </c>
      <c r="AQ4" s="93">
        <f t="shared" si="3"/>
        <v>2258.3042532975041</v>
      </c>
      <c r="AR4" s="93">
        <f t="shared" si="3"/>
        <v>9.9989999999999988</v>
      </c>
      <c r="AS4" s="93">
        <f t="shared" si="3"/>
        <v>19.998999999999995</v>
      </c>
      <c r="AT4" s="2">
        <f t="shared" ref="AT4:AT67" si="10">(C4+U4)/((SUM($C4:$G4))+(SUM($U4:$Y4)))</f>
        <v>3.2984533076015662E-2</v>
      </c>
      <c r="AU4" s="2">
        <f t="shared" ref="AU4:AU67" si="11">(D4+V4)/((SUM($C4:$G4))+(SUM($U4:$Y4)))</f>
        <v>0.31529200421289244</v>
      </c>
      <c r="AV4" s="2">
        <f t="shared" si="4"/>
        <v>0.43324817935465093</v>
      </c>
      <c r="AW4" s="2">
        <f t="shared" si="4"/>
        <v>0.19588998229335974</v>
      </c>
      <c r="AX4" s="2">
        <f t="shared" si="4"/>
        <v>2.2585301063081355E-2</v>
      </c>
    </row>
    <row r="5" spans="1:50">
      <c r="A5" s="58">
        <v>3</v>
      </c>
      <c r="B5" s="58">
        <v>7</v>
      </c>
      <c r="C5" s="93">
        <f>((SUM($C4:$G4))-($H4))*('Function Resolution'!H132)</f>
        <v>2067.0397407083374</v>
      </c>
      <c r="D5" s="93">
        <f>((SUM($C4:$G4))-($H4))*('Function Resolution'!I132)</f>
        <v>17054.027927090436</v>
      </c>
      <c r="E5" s="93">
        <f>((SUM($C4:$G4))-($H4))*('Function Resolution'!J132)</f>
        <v>19349.423267969567</v>
      </c>
      <c r="F5" s="93">
        <f>((SUM($C4:$G4))-($H4))*('Function Resolution'!K132)</f>
        <v>9984.9484876473034</v>
      </c>
      <c r="G5" s="93">
        <f>((SUM($C4:$G4))-($H4))*('Function Resolution'!L132)</f>
        <v>1534.5610765843462</v>
      </c>
      <c r="H5" s="111">
        <f t="shared" si="5"/>
        <v>4.9990000499999994</v>
      </c>
      <c r="I5" s="111">
        <f t="shared" ref="I5:I68" si="12">I4+H5</f>
        <v>14.998500049999999</v>
      </c>
      <c r="J5" s="2">
        <f t="shared" si="0"/>
        <v>4.1349064213518825E-2</v>
      </c>
      <c r="K5" s="2">
        <f t="shared" si="1"/>
        <v>0.34114878488729844</v>
      </c>
      <c r="L5" s="2">
        <f t="shared" si="2"/>
        <v>0.38706587466366549</v>
      </c>
      <c r="M5" s="2">
        <f t="shared" si="2"/>
        <v>0.19973891553866471</v>
      </c>
      <c r="N5" s="2">
        <f t="shared" si="2"/>
        <v>3.06973606968527E-2</v>
      </c>
      <c r="O5" s="106">
        <f>('ACM Rates'!$AM18*(SUM($C5:$G5)))/($C5*'ACM Rates'!$B$65+$D5*'ACM Rates'!$C$65+$E5*'ACM Rates'!$D$65+$F5*'ACM Rates'!$E$65+$G5*'ACM Rates'!$F$65)</f>
        <v>1.3403013913507381E-4</v>
      </c>
      <c r="P5" s="106">
        <f>$O5*'ACM Rates'!C$65</f>
        <v>1.0815594477300698E-4</v>
      </c>
      <c r="Q5" s="106">
        <f>$O5*'ACM Rates'!D$65</f>
        <v>9.7524188003387662E-5</v>
      </c>
      <c r="R5" s="106">
        <f>$O5*'ACM Rates'!E$65</f>
        <v>8.7561460718263491E-5</v>
      </c>
      <c r="S5" s="106">
        <f>$O5*'ACM Rates'!F$65</f>
        <v>7.5674052841413314E-5</v>
      </c>
      <c r="T5" s="2"/>
      <c r="U5" s="93">
        <f>((SUM($U4:$Y4))-($Z4))*('Function Resolution'!M132)</f>
        <v>1415.2723717440356</v>
      </c>
      <c r="V5" s="93">
        <f>((SUM($U4:$Y4))-($Z4))*('Function Resolution'!N132)</f>
        <v>15346.975007702486</v>
      </c>
      <c r="W5" s="93">
        <f>((SUM($U4:$Y4))-($Z4))*('Function Resolution'!O132)</f>
        <v>22851.294079948915</v>
      </c>
      <c r="X5" s="93">
        <f>((SUM($U4:$Y4))-($Z4))*('Function Resolution'!P132)</f>
        <v>8933.9589714012491</v>
      </c>
      <c r="Y5" s="93">
        <f>((SUM($U4:$Y4))-($Z4))*('Function Resolution'!Q132)</f>
        <v>1442.5000692033068</v>
      </c>
      <c r="Z5" s="111">
        <f t="shared" si="6"/>
        <v>4.9990000500000003</v>
      </c>
      <c r="AA5" s="111">
        <f t="shared" ref="AA5:AA68" si="13">AA4+Z5</f>
        <v>14.998500049999997</v>
      </c>
      <c r="AB5" s="2">
        <f t="shared" si="7"/>
        <v>2.8311109373644353E-2</v>
      </c>
      <c r="AC5" s="2">
        <f t="shared" si="8"/>
        <v>0.3070008972634935</v>
      </c>
      <c r="AD5" s="2">
        <f t="shared" si="9"/>
        <v>0.457117300487903</v>
      </c>
      <c r="AE5" s="2">
        <f t="shared" si="9"/>
        <v>0.17871492062500083</v>
      </c>
      <c r="AF5" s="2">
        <f t="shared" si="9"/>
        <v>2.8855772249958413E-2</v>
      </c>
      <c r="AG5" s="106">
        <f>('ACM Rates'!$AR18*(SUM(U5:Y5)))/(U5+V5*'ACM Rates'!C$74+W5*'ACM Rates'!D$74+X5*'ACM Rates'!E$74+Y5*'ACM Rates'!F$74)</f>
        <v>1.3441905136148696E-4</v>
      </c>
      <c r="AH5" s="93">
        <f>$AG5*'ACM Rates'!C$74</f>
        <v>1.0883849731425715E-4</v>
      </c>
      <c r="AI5" s="93">
        <f>$AG5*'ACM Rates'!D$74</f>
        <v>9.7808186332613086E-5</v>
      </c>
      <c r="AJ5" s="93">
        <f>$AG5*'ACM Rates'!E$74</f>
        <v>8.8598317791125264E-5</v>
      </c>
      <c r="AK5" s="93">
        <f>$AG5*'ACM Rates'!F$74</f>
        <v>7.7533040869767021E-5</v>
      </c>
      <c r="AL5" s="93"/>
      <c r="AM5" s="93">
        <f t="shared" si="3"/>
        <v>3482.3121124523732</v>
      </c>
      <c r="AN5" s="93">
        <f t="shared" si="3"/>
        <v>32401.002934792923</v>
      </c>
      <c r="AO5" s="93">
        <f t="shared" si="3"/>
        <v>42200.717347918486</v>
      </c>
      <c r="AP5" s="93">
        <f t="shared" si="3"/>
        <v>18918.907459048554</v>
      </c>
      <c r="AQ5" s="93">
        <f t="shared" si="3"/>
        <v>2977.061145787653</v>
      </c>
      <c r="AR5" s="93">
        <f t="shared" si="3"/>
        <v>9.9980000999999987</v>
      </c>
      <c r="AS5" s="93">
        <f t="shared" si="3"/>
        <v>29.997000099999994</v>
      </c>
      <c r="AT5" s="2">
        <f t="shared" si="10"/>
        <v>3.4830086793581592E-2</v>
      </c>
      <c r="AU5" s="2">
        <f t="shared" si="11"/>
        <v>0.32407484107539603</v>
      </c>
      <c r="AV5" s="2">
        <f t="shared" si="4"/>
        <v>0.4220915875757843</v>
      </c>
      <c r="AW5" s="2">
        <f t="shared" si="4"/>
        <v>0.18922691808183281</v>
      </c>
      <c r="AX5" s="2">
        <f t="shared" si="4"/>
        <v>2.9776566473405559E-2</v>
      </c>
    </row>
    <row r="6" spans="1:50">
      <c r="A6" s="58">
        <v>4</v>
      </c>
      <c r="B6" s="58">
        <v>8</v>
      </c>
      <c r="C6" s="93">
        <f>((SUM($C5:$G5))-($H5))*('Function Resolution'!H133)</f>
        <v>2058.5014579646572</v>
      </c>
      <c r="D6" s="93">
        <f>((SUM($C5:$G5))-($H5))*('Function Resolution'!I133)</f>
        <v>16721.761664726695</v>
      </c>
      <c r="E6" s="93">
        <f>((SUM($C5:$G5))-($H5))*('Function Resolution'!J133)</f>
        <v>19275.17798294107</v>
      </c>
      <c r="F6" s="93">
        <f>((SUM($C5:$G5))-($H5))*('Function Resolution'!K133)</f>
        <v>9848.5026379698338</v>
      </c>
      <c r="G6" s="93">
        <f>((SUM($C5:$G5))-($H5))*('Function Resolution'!L133)</f>
        <v>2081.0577563477382</v>
      </c>
      <c r="H6" s="111">
        <f t="shared" si="5"/>
        <v>4.9985001499949977</v>
      </c>
      <c r="I6" s="111">
        <f t="shared" si="12"/>
        <v>19.997000199994996</v>
      </c>
      <c r="J6" s="2">
        <f t="shared" si="0"/>
        <v>4.1182382638654459E-2</v>
      </c>
      <c r="K6" s="2">
        <f t="shared" si="1"/>
        <v>0.3345355839339812</v>
      </c>
      <c r="L6" s="2">
        <f t="shared" si="2"/>
        <v>0.38561923386078834</v>
      </c>
      <c r="M6" s="2">
        <f t="shared" si="2"/>
        <v>0.19702915559539771</v>
      </c>
      <c r="N6" s="2">
        <f t="shared" si="2"/>
        <v>4.1633643971178448E-2</v>
      </c>
      <c r="O6" s="106">
        <f>('ACM Rates'!$AM19*(SUM($C6:$G6)))/($C6*'ACM Rates'!$B$65+$D6*'ACM Rates'!$C$65+$E6*'ACM Rates'!$D$65+$F6*'ACM Rates'!$E$65+$G6*'ACM Rates'!$F$65)</f>
        <v>1.3441774275319829E-4</v>
      </c>
      <c r="P6" s="106">
        <f>$O6*'ACM Rates'!C$65</f>
        <v>1.0846872244962671E-4</v>
      </c>
      <c r="Q6" s="106">
        <f>$O6*'ACM Rates'!D$65</f>
        <v>9.7806219555161776E-5</v>
      </c>
      <c r="R6" s="106">
        <f>$O6*'ACM Rates'!E$65</f>
        <v>8.7814680920836436E-5</v>
      </c>
      <c r="S6" s="106">
        <f>$O6*'ACM Rates'!F$65</f>
        <v>7.5892895684289972E-5</v>
      </c>
      <c r="T6" s="2"/>
      <c r="U6" s="93">
        <f>((SUM($U5:$Y5))-($Z5))*('Function Resolution'!M133)</f>
        <v>1615.1506952824368</v>
      </c>
      <c r="V6" s="93">
        <f>((SUM($U5:$Y5))-($Z5))*('Function Resolution'!N133)</f>
        <v>16272.605412380934</v>
      </c>
      <c r="W6" s="93">
        <f>((SUM($U5:$Y5))-($Z5))*('Function Resolution'!O133)</f>
        <v>21757.514527568914</v>
      </c>
      <c r="X6" s="93">
        <f>((SUM($U5:$Y5))-($Z5))*('Function Resolution'!P133)</f>
        <v>8564.7713201199786</v>
      </c>
      <c r="Y6" s="93">
        <f>((SUM($U5:$Y5))-($Z5))*('Function Resolution'!Q133)</f>
        <v>1774.9595445977259</v>
      </c>
      <c r="Z6" s="111">
        <f t="shared" si="6"/>
        <v>4.9985001499949995</v>
      </c>
      <c r="AA6" s="111">
        <f t="shared" si="13"/>
        <v>19.997000199994996</v>
      </c>
      <c r="AB6" s="2">
        <f t="shared" si="7"/>
        <v>3.231270674832435E-2</v>
      </c>
      <c r="AC6" s="2">
        <f t="shared" si="8"/>
        <v>0.32554976341047454</v>
      </c>
      <c r="AD6" s="2">
        <f t="shared" si="9"/>
        <v>0.43528086175191338</v>
      </c>
      <c r="AE6" s="2">
        <f t="shared" si="9"/>
        <v>0.17134682530975912</v>
      </c>
      <c r="AF6" s="2">
        <f t="shared" si="9"/>
        <v>3.5509842779528608E-2</v>
      </c>
      <c r="AG6" s="106">
        <f>('ACM Rates'!$AR19*(SUM(U6:Y6)))/(U6*'ACM Rates'!B$74+V6*'ACM Rates'!C$74+W6*'ACM Rates'!D$74+X6*'ACM Rates'!E$74+Y6*'ACM Rates'!F$74)</f>
        <v>1.3403831733772408E-4</v>
      </c>
      <c r="AH6" s="93">
        <f>$AG6*'ACM Rates'!C$74</f>
        <v>1.0853021869896381E-4</v>
      </c>
      <c r="AI6" s="93">
        <f>$AG6*'ACM Rates'!D$74</f>
        <v>9.7531150421689859E-5</v>
      </c>
      <c r="AJ6" s="93">
        <f>$AG6*'ACM Rates'!E$74</f>
        <v>8.8347368288881555E-5</v>
      </c>
      <c r="AK6" s="93">
        <f>$AG6*'ACM Rates'!F$74</f>
        <v>7.731343311085245E-5</v>
      </c>
      <c r="AL6" s="93"/>
      <c r="AM6" s="93">
        <f t="shared" si="3"/>
        <v>3673.6521532470942</v>
      </c>
      <c r="AN6" s="93">
        <f t="shared" si="3"/>
        <v>32994.367077107629</v>
      </c>
      <c r="AO6" s="93">
        <f t="shared" si="3"/>
        <v>41032.69251050998</v>
      </c>
      <c r="AP6" s="93">
        <f t="shared" si="3"/>
        <v>18413.273958089812</v>
      </c>
      <c r="AQ6" s="93">
        <f t="shared" si="3"/>
        <v>3856.0173009454638</v>
      </c>
      <c r="AR6" s="93">
        <f t="shared" si="3"/>
        <v>9.9970002999899972</v>
      </c>
      <c r="AS6" s="93">
        <f t="shared" si="3"/>
        <v>39.994000399989993</v>
      </c>
      <c r="AT6" s="2">
        <f t="shared" si="10"/>
        <v>3.6747544693489405E-2</v>
      </c>
      <c r="AU6" s="2">
        <f t="shared" si="11"/>
        <v>0.33004267367222789</v>
      </c>
      <c r="AV6" s="2">
        <f t="shared" si="4"/>
        <v>0.41045004780635086</v>
      </c>
      <c r="AW6" s="2">
        <f t="shared" si="4"/>
        <v>0.18418799045257844</v>
      </c>
      <c r="AX6" s="2">
        <f t="shared" si="4"/>
        <v>3.8571743375353525E-2</v>
      </c>
    </row>
    <row r="7" spans="1:50">
      <c r="A7" s="58">
        <v>5</v>
      </c>
      <c r="B7" s="58">
        <v>9</v>
      </c>
      <c r="C7" s="93">
        <f>((SUM($C6:$G6))-($H6))*('Function Resolution'!H134)</f>
        <v>2049.7842981610424</v>
      </c>
      <c r="D7" s="93">
        <f>((SUM($C6:$G6))-($H6))*('Function Resolution'!I134)</f>
        <v>16300.447510716815</v>
      </c>
      <c r="E7" s="93">
        <f>((SUM($C6:$G6))-($H6))*('Function Resolution'!J134)</f>
        <v>19102.082039681802</v>
      </c>
      <c r="F7" s="93">
        <f>((SUM($C6:$G6))-($H6))*('Function Resolution'!K134)</f>
        <v>9766.8832137823611</v>
      </c>
      <c r="G7" s="93">
        <f>((SUM($C6:$G6))-($H6))*('Function Resolution'!L134)</f>
        <v>2760.8059374579757</v>
      </c>
      <c r="H7" s="111">
        <f t="shared" si="5"/>
        <v>4.9980002999800002</v>
      </c>
      <c r="I7" s="111">
        <f t="shared" si="12"/>
        <v>24.995000499974996</v>
      </c>
      <c r="J7" s="2">
        <f t="shared" si="0"/>
        <v>4.1012088337994801E-2</v>
      </c>
      <c r="K7" s="2">
        <f t="shared" si="1"/>
        <v>0.32613938640183843</v>
      </c>
      <c r="L7" s="2">
        <f t="shared" si="2"/>
        <v>0.38219449566175984</v>
      </c>
      <c r="M7" s="2">
        <f t="shared" si="2"/>
        <v>0.19541581887903139</v>
      </c>
      <c r="N7" s="2">
        <f t="shared" si="2"/>
        <v>5.5238210719375576E-2</v>
      </c>
      <c r="O7" s="106">
        <f>('ACM Rates'!$AM20*(SUM($C7:$G7)))/($C7*'ACM Rates'!$B$65+$D7*'ACM Rates'!$C$65+$E7*'ACM Rates'!$D$65+$F7*'ACM Rates'!$E$65+$G7*'ACM Rates'!$F$65)</f>
        <v>1.3492744571833417E-4</v>
      </c>
      <c r="P7" s="106">
        <f>$O7*'ACM Rates'!C$65</f>
        <v>1.0888002848947434E-4</v>
      </c>
      <c r="Q7" s="106">
        <f>$O7*'ACM Rates'!D$65</f>
        <v>9.8177094107098937E-5</v>
      </c>
      <c r="R7" s="106">
        <f>$O7*'ACM Rates'!E$65</f>
        <v>8.8147668235836912E-5</v>
      </c>
      <c r="S7" s="106">
        <f>$O7*'ACM Rates'!F$65</f>
        <v>7.6180676398135587E-5</v>
      </c>
      <c r="T7" s="2"/>
      <c r="U7" s="93">
        <f>((SUM($U6:$Y6))-($Z6))*('Function Resolution'!M134)</f>
        <v>1818.4032576825707</v>
      </c>
      <c r="V7" s="93">
        <f>((SUM($U6:$Y6))-($Z6))*('Function Resolution'!N134)</f>
        <v>17006.668570953148</v>
      </c>
      <c r="W7" s="93">
        <f>((SUM($U6:$Y6))-($Z6))*('Function Resolution'!O134)</f>
        <v>20724.112451902623</v>
      </c>
      <c r="X7" s="93">
        <f>((SUM($U6:$Y6))-($Z6))*('Function Resolution'!P134)</f>
        <v>8282.9715188393675</v>
      </c>
      <c r="Y7" s="93">
        <f>((SUM($U6:$Y6))-($Z6))*('Function Resolution'!Q134)</f>
        <v>2147.8472004222904</v>
      </c>
      <c r="Z7" s="111">
        <f t="shared" si="6"/>
        <v>4.9980002999800002</v>
      </c>
      <c r="AA7" s="111">
        <f t="shared" si="13"/>
        <v>24.995000499974996</v>
      </c>
      <c r="AB7" s="2">
        <f t="shared" si="7"/>
        <v>3.6382616017246877E-2</v>
      </c>
      <c r="AC7" s="2">
        <f t="shared" si="8"/>
        <v>0.34026945878777159</v>
      </c>
      <c r="AD7" s="2">
        <f t="shared" si="9"/>
        <v>0.41464808339418369</v>
      </c>
      <c r="AE7" s="2">
        <f t="shared" si="9"/>
        <v>0.16572571071819489</v>
      </c>
      <c r="AF7" s="2">
        <f t="shared" si="9"/>
        <v>4.2974131082602875E-2</v>
      </c>
      <c r="AG7" s="106">
        <f>('ACM Rates'!$AR20*(SUM(U7:Y7)))/(U7*'ACM Rates'!B$74+V7*'ACM Rates'!C$74+W7*'ACM Rates'!D$74+X7*'ACM Rates'!E$74+Y7*'ACM Rates'!F$74)</f>
        <v>1.3375583035765145E-4</v>
      </c>
      <c r="AH7" s="93">
        <f>$AG7*'ACM Rates'!C$74</f>
        <v>1.0830149027013964E-4</v>
      </c>
      <c r="AI7" s="93">
        <f>$AG7*'ACM Rates'!D$74</f>
        <v>9.7325602629887799E-5</v>
      </c>
      <c r="AJ7" s="93">
        <f>$AG7*'ACM Rates'!E$74</f>
        <v>8.8161175401944527E-5</v>
      </c>
      <c r="AK7" s="93">
        <f>$AG7*'ACM Rates'!F$74</f>
        <v>7.7150494343249866E-5</v>
      </c>
      <c r="AL7" s="93"/>
      <c r="AM7" s="93">
        <f t="shared" si="3"/>
        <v>3868.1875558436132</v>
      </c>
      <c r="AN7" s="93">
        <f t="shared" si="3"/>
        <v>33307.116081669963</v>
      </c>
      <c r="AO7" s="93">
        <f t="shared" si="3"/>
        <v>39826.194491584421</v>
      </c>
      <c r="AP7" s="93">
        <f t="shared" si="3"/>
        <v>18049.85473262173</v>
      </c>
      <c r="AQ7" s="93">
        <f t="shared" si="3"/>
        <v>4908.6531378802665</v>
      </c>
      <c r="AR7" s="93">
        <f t="shared" si="3"/>
        <v>9.9960005999600003</v>
      </c>
      <c r="AS7" s="93">
        <f t="shared" si="3"/>
        <v>49.990000999949991</v>
      </c>
      <c r="AT7" s="2">
        <f t="shared" si="10"/>
        <v>3.8697352177620839E-2</v>
      </c>
      <c r="AU7" s="2">
        <f t="shared" si="11"/>
        <v>0.33320442259480504</v>
      </c>
      <c r="AV7" s="2">
        <f t="shared" si="4"/>
        <v>0.39842128952797173</v>
      </c>
      <c r="AW7" s="2">
        <f t="shared" si="4"/>
        <v>0.18057076479861317</v>
      </c>
      <c r="AX7" s="2">
        <f t="shared" si="4"/>
        <v>4.9106170900989239E-2</v>
      </c>
    </row>
    <row r="8" spans="1:50">
      <c r="A8" s="58">
        <v>6</v>
      </c>
      <c r="B8" s="58">
        <v>10</v>
      </c>
      <c r="C8" s="93">
        <f>((SUM($C7:$G7))-($H7))*('Function Resolution'!H135)</f>
        <v>2040.0329001182458</v>
      </c>
      <c r="D8" s="93">
        <f>((SUM($C7:$G7))-($H7))*('Function Resolution'!I135)</f>
        <v>15793.470654311937</v>
      </c>
      <c r="E8" s="93">
        <f>((SUM($C7:$G7))-($H7))*('Function Resolution'!J135)</f>
        <v>18828.053342640622</v>
      </c>
      <c r="F8" s="93">
        <f>((SUM($C7:$G7))-($H7))*('Function Resolution'!K135)</f>
        <v>9730.5914107976241</v>
      </c>
      <c r="G8" s="93">
        <f>((SUM($C7:$G7))-($H7))*('Function Resolution'!L135)</f>
        <v>3582.8566916315822</v>
      </c>
      <c r="H8" s="111">
        <f t="shared" si="5"/>
        <v>4.997500499950001</v>
      </c>
      <c r="I8" s="111">
        <f t="shared" si="12"/>
        <v>29.992500999924996</v>
      </c>
      <c r="J8" s="2">
        <f t="shared" si="0"/>
        <v>4.0821064452893123E-2</v>
      </c>
      <c r="K8" s="2">
        <f t="shared" si="1"/>
        <v>0.3160273951842516</v>
      </c>
      <c r="L8" s="2">
        <f t="shared" si="2"/>
        <v>0.37674940388358125</v>
      </c>
      <c r="M8" s="2">
        <f t="shared" si="2"/>
        <v>0.19470916332864754</v>
      </c>
      <c r="N8" s="2">
        <f t="shared" si="2"/>
        <v>7.169297315062656E-2</v>
      </c>
      <c r="O8" s="106">
        <f>('ACM Rates'!$AM21*(SUM($C8:$G8)))/($C8*'ACM Rates'!$B$65+$D8*'ACM Rates'!$C$65+$E8*'ACM Rates'!$D$65+$F8*'ACM Rates'!$E$65+$G8*'ACM Rates'!$F$65)</f>
        <v>1.3556474460006064E-4</v>
      </c>
      <c r="P8" s="106">
        <f>$O8*'ACM Rates'!C$65</f>
        <v>1.0939429836265894E-4</v>
      </c>
      <c r="Q8" s="106">
        <f>$O8*'ACM Rates'!D$65</f>
        <v>9.8640811121472876E-5</v>
      </c>
      <c r="R8" s="106">
        <f>$O8*'ACM Rates'!E$65</f>
        <v>8.856401355457039E-5</v>
      </c>
      <c r="S8" s="106">
        <f>$O8*'ACM Rates'!F$65</f>
        <v>7.6540498372228586E-5</v>
      </c>
      <c r="T8" s="2"/>
      <c r="U8" s="93">
        <f>((SUM($U7:$Y7))-($Z7))*('Function Resolution'!M135)</f>
        <v>2021.9465694839557</v>
      </c>
      <c r="V8" s="93">
        <f>((SUM($U7:$Y7))-($Z7))*('Function Resolution'!N135)</f>
        <v>17555.707107015558</v>
      </c>
      <c r="W8" s="93">
        <f>((SUM($U7:$Y7))-($Z7))*('Function Resolution'!O135)</f>
        <v>19758.342007818595</v>
      </c>
      <c r="X8" s="93">
        <f>((SUM($U7:$Y7))-($Z7))*('Function Resolution'!P135)</f>
        <v>8079.7653571279561</v>
      </c>
      <c r="Y8" s="93">
        <f>((SUM($U7:$Y7))-($Z7))*('Function Resolution'!Q135)</f>
        <v>2559.243958053954</v>
      </c>
      <c r="Z8" s="111">
        <f t="shared" si="6"/>
        <v>4.9975004999500019</v>
      </c>
      <c r="AA8" s="111">
        <f t="shared" si="13"/>
        <v>29.992500999924999</v>
      </c>
      <c r="AB8" s="2">
        <f t="shared" si="7"/>
        <v>4.0459156922629302E-2</v>
      </c>
      <c r="AC8" s="2">
        <f t="shared" si="8"/>
        <v>0.35128975189079403</v>
      </c>
      <c r="AD8" s="2">
        <f t="shared" si="9"/>
        <v>0.39536448286530967</v>
      </c>
      <c r="AE8" s="2">
        <f t="shared" si="9"/>
        <v>0.16167612904108342</v>
      </c>
      <c r="AF8" s="2">
        <f t="shared" si="9"/>
        <v>5.1210479280183317E-2</v>
      </c>
      <c r="AG8" s="106">
        <f>('ACM Rates'!$AR21*(SUM(U8:Y8)))/(U8*'ACM Rates'!B$74+V8*'ACM Rates'!C$74+W8*'ACM Rates'!D$74+X8*'ACM Rates'!E$74+Y8*'ACM Rates'!F$74)</f>
        <v>1.3356828753624913E-4</v>
      </c>
      <c r="AH8" s="93">
        <f>$AG8*'ACM Rates'!C$74</f>
        <v>1.0814963769673759E-4</v>
      </c>
      <c r="AI8" s="93">
        <f>$AG8*'ACM Rates'!D$74</f>
        <v>9.7189139658045119E-5</v>
      </c>
      <c r="AJ8" s="93">
        <f>$AG8*'ACM Rates'!E$74</f>
        <v>8.8037562131937418E-5</v>
      </c>
      <c r="AK8" s="93">
        <f>$AG8*'ACM Rates'!F$74</f>
        <v>7.7042319459635244E-5</v>
      </c>
      <c r="AL8" s="93"/>
      <c r="AM8" s="93">
        <f t="shared" si="3"/>
        <v>4061.9794696022018</v>
      </c>
      <c r="AN8" s="93">
        <f t="shared" si="3"/>
        <v>33349.177761327497</v>
      </c>
      <c r="AO8" s="93">
        <f t="shared" si="3"/>
        <v>38586.395350459221</v>
      </c>
      <c r="AP8" s="93">
        <f t="shared" si="3"/>
        <v>17810.356767925579</v>
      </c>
      <c r="AQ8" s="93">
        <f t="shared" si="3"/>
        <v>6142.1006496855362</v>
      </c>
      <c r="AR8" s="93">
        <f t="shared" si="3"/>
        <v>9.9950009999000038</v>
      </c>
      <c r="AS8" s="93">
        <f t="shared" si="3"/>
        <v>59.985001999849999</v>
      </c>
      <c r="AT8" s="2">
        <f t="shared" si="10"/>
        <v>4.0640110687761216E-2</v>
      </c>
      <c r="AU8" s="2">
        <f t="shared" si="11"/>
        <v>0.33365857353752287</v>
      </c>
      <c r="AV8" s="2">
        <f t="shared" si="4"/>
        <v>0.38605694337444557</v>
      </c>
      <c r="AW8" s="2">
        <f t="shared" si="4"/>
        <v>0.17819264618486547</v>
      </c>
      <c r="AX8" s="2">
        <f t="shared" si="4"/>
        <v>6.1451726215404942E-2</v>
      </c>
    </row>
    <row r="9" spans="1:50">
      <c r="A9" s="58">
        <v>7</v>
      </c>
      <c r="B9" s="58">
        <v>11</v>
      </c>
      <c r="C9" s="93">
        <f>((SUM($C8:$G8))-($H8))*('Function Resolution'!H136)</f>
        <v>2028.5495225258232</v>
      </c>
      <c r="D9" s="93">
        <f>((SUM($C8:$G8))-($H8))*('Function Resolution'!I136)</f>
        <v>15207.201536844817</v>
      </c>
      <c r="E9" s="93">
        <f>((SUM($C8:$G8))-($H8))*('Function Resolution'!J136)</f>
        <v>18453.827692382456</v>
      </c>
      <c r="F9" s="93">
        <f>((SUM($C8:$G8))-($H8))*('Function Resolution'!K136)</f>
        <v>9731.4501655486492</v>
      </c>
      <c r="G9" s="93">
        <f>((SUM($C8:$G8))-($H8))*('Function Resolution'!L136)</f>
        <v>4548.9785816983122</v>
      </c>
      <c r="H9" s="111">
        <f t="shared" si="5"/>
        <v>4.9970007499000078</v>
      </c>
      <c r="I9" s="111">
        <f t="shared" si="12"/>
        <v>34.989501749825003</v>
      </c>
      <c r="J9" s="2">
        <f t="shared" si="0"/>
        <v>4.0595341566967265E-2</v>
      </c>
      <c r="K9" s="2">
        <f t="shared" si="1"/>
        <v>0.30432658104262089</v>
      </c>
      <c r="L9" s="2">
        <f t="shared" si="2"/>
        <v>0.36929807730670705</v>
      </c>
      <c r="M9" s="2">
        <f t="shared" si="2"/>
        <v>0.19474582159595197</v>
      </c>
      <c r="N9" s="2">
        <f t="shared" si="2"/>
        <v>9.1034178487752693E-2</v>
      </c>
      <c r="O9" s="106">
        <f>('ACM Rates'!$AM22*(SUM($C9:$G9)))/($C9*'ACM Rates'!$B$65+$D9*'ACM Rates'!$C$65+$E9*'ACM Rates'!$D$65+$F9*'ACM Rates'!$E$65+$G9*'ACM Rates'!$F$65)</f>
        <v>1.3633089041765686E-4</v>
      </c>
      <c r="P9" s="106">
        <f>$O9*'ACM Rates'!C$65</f>
        <v>1.1001254158221196E-4</v>
      </c>
      <c r="Q9" s="106">
        <f>$O9*'ACM Rates'!D$65</f>
        <v>9.9198280875928359E-5</v>
      </c>
      <c r="R9" s="106">
        <f>$O9*'ACM Rates'!E$65</f>
        <v>8.9064534163926077E-5</v>
      </c>
      <c r="S9" s="106">
        <f>$O9*'ACM Rates'!F$65</f>
        <v>7.6973067937993023E-5</v>
      </c>
      <c r="T9" s="2"/>
      <c r="U9" s="93">
        <f>((SUM($U8:$Y8))-($Z8))*('Function Resolution'!M136)</f>
        <v>2222.7655497148839</v>
      </c>
      <c r="V9" s="93">
        <f>((SUM($U8:$Y8))-($Z8))*('Function Resolution'!N136)</f>
        <v>17930.408275750706</v>
      </c>
      <c r="W9" s="93">
        <f>((SUM($U8:$Y8))-($Z8))*('Function Resolution'!O136)</f>
        <v>18863.238668766673</v>
      </c>
      <c r="X9" s="93">
        <f>((SUM($U8:$Y8))-($Z8))*('Function Resolution'!P136)</f>
        <v>7947.4298633356811</v>
      </c>
      <c r="Y9" s="93">
        <f>((SUM($U8:$Y8))-($Z8))*('Function Resolution'!Q136)</f>
        <v>3006.165141432135</v>
      </c>
      <c r="Z9" s="111">
        <f t="shared" si="6"/>
        <v>4.9970007499000086</v>
      </c>
      <c r="AA9" s="111">
        <f t="shared" si="13"/>
        <v>34.98950174982501</v>
      </c>
      <c r="AB9" s="2">
        <f t="shared" si="7"/>
        <v>4.4481993518999612E-2</v>
      </c>
      <c r="AC9" s="2">
        <f t="shared" si="8"/>
        <v>0.3588234057421244</v>
      </c>
      <c r="AD9" s="2">
        <f t="shared" si="9"/>
        <v>0.37749121148609255</v>
      </c>
      <c r="AE9" s="2">
        <f t="shared" si="9"/>
        <v>0.15904399981318215</v>
      </c>
      <c r="AF9" s="2">
        <f t="shared" si="9"/>
        <v>6.0159389439601127E-2</v>
      </c>
      <c r="AG9" s="106">
        <f>('ACM Rates'!$AR22*(SUM(U9:Y9)))/(U9*'ACM Rates'!B$74+V9*'ACM Rates'!C$74+W9*'ACM Rates'!D$74+X9*'ACM Rates'!E$74+Y9*'ACM Rates'!F$74)</f>
        <v>1.3347123257284848E-4</v>
      </c>
      <c r="AH9" s="93">
        <f>$AG9*'ACM Rates'!C$74</f>
        <v>1.0807105273228184E-4</v>
      </c>
      <c r="AI9" s="93">
        <f>$AG9*'ACM Rates'!D$74</f>
        <v>9.7118518939860865E-5</v>
      </c>
      <c r="AJ9" s="93">
        <f>$AG9*'ACM Rates'!E$74</f>
        <v>8.7973591240880832E-5</v>
      </c>
      <c r="AK9" s="93">
        <f>$AG9*'ACM Rates'!F$74</f>
        <v>7.698633806140531E-5</v>
      </c>
      <c r="AL9" s="93"/>
      <c r="AM9" s="93">
        <f t="shared" si="3"/>
        <v>4251.3150722407072</v>
      </c>
      <c r="AN9" s="93">
        <f t="shared" si="3"/>
        <v>33137.609812595525</v>
      </c>
      <c r="AO9" s="93">
        <f t="shared" si="3"/>
        <v>37317.066361149133</v>
      </c>
      <c r="AP9" s="93">
        <f t="shared" si="3"/>
        <v>17678.88002888433</v>
      </c>
      <c r="AQ9" s="93">
        <f t="shared" si="3"/>
        <v>7555.1437231304471</v>
      </c>
      <c r="AR9" s="93">
        <f t="shared" si="3"/>
        <v>9.9940014998000173</v>
      </c>
      <c r="AS9" s="93">
        <f t="shared" si="3"/>
        <v>69.97900349965002</v>
      </c>
      <c r="AT9" s="2">
        <f t="shared" si="10"/>
        <v>4.2538667542983445E-2</v>
      </c>
      <c r="AU9" s="2">
        <f t="shared" si="11"/>
        <v>0.33157499339237267</v>
      </c>
      <c r="AV9" s="2">
        <f t="shared" si="4"/>
        <v>0.37339464439639986</v>
      </c>
      <c r="AW9" s="2">
        <f t="shared" si="4"/>
        <v>0.17689491070456709</v>
      </c>
      <c r="AX9" s="2">
        <f t="shared" si="4"/>
        <v>7.5596783963676903E-2</v>
      </c>
    </row>
    <row r="10" spans="1:50">
      <c r="A10" s="58">
        <v>8</v>
      </c>
      <c r="B10" s="58">
        <v>12</v>
      </c>
      <c r="C10" s="93">
        <f>((SUM($C9:$G9))-($H9))*('Function Resolution'!H137)</f>
        <v>2014.8696060431296</v>
      </c>
      <c r="D10" s="93">
        <f>((SUM($C9:$G9))-($H9))*('Function Resolution'!I137)</f>
        <v>14551.35314466924</v>
      </c>
      <c r="E10" s="93">
        <f>((SUM($C9:$G9))-($H9))*('Function Resolution'!J137)</f>
        <v>17983.828747803214</v>
      </c>
      <c r="F10" s="93">
        <f>((SUM($C9:$G9))-($H9))*('Function Resolution'!K137)</f>
        <v>9762.6791180745004</v>
      </c>
      <c r="G10" s="93">
        <f>((SUM($C9:$G9))-($H9))*('Function Resolution'!L137)</f>
        <v>5652.2798816600798</v>
      </c>
      <c r="H10" s="111">
        <f t="shared" si="5"/>
        <v>4.9965010498250173</v>
      </c>
      <c r="I10" s="111">
        <f t="shared" si="12"/>
        <v>39.986002799650024</v>
      </c>
      <c r="J10" s="2">
        <f t="shared" si="0"/>
        <v>4.0325611582002832E-2</v>
      </c>
      <c r="K10" s="2">
        <f t="shared" si="1"/>
        <v>0.29123086334944026</v>
      </c>
      <c r="L10" s="2">
        <f t="shared" si="2"/>
        <v>0.35992844929819501</v>
      </c>
      <c r="M10" s="2">
        <f t="shared" si="2"/>
        <v>0.19539031455655159</v>
      </c>
      <c r="N10" s="2">
        <f t="shared" si="2"/>
        <v>0.11312476121381042</v>
      </c>
      <c r="O10" s="106">
        <f>('ACM Rates'!$AM23*(SUM($C10:$G10)))/($C10*'ACM Rates'!$B$65+$D10*'ACM Rates'!$C$65+$E10*'ACM Rates'!$D$65+$F10*'ACM Rates'!$E$65+$G10*'ACM Rates'!$F$65)</f>
        <v>1.3722164457504287E-4</v>
      </c>
      <c r="P10" s="106">
        <f>$O10*'ACM Rates'!C$65</f>
        <v>1.1073133780278051E-4</v>
      </c>
      <c r="Q10" s="106">
        <f>$O10*'ACM Rates'!D$65</f>
        <v>9.9846419245927111E-5</v>
      </c>
      <c r="R10" s="106">
        <f>$O10*'ACM Rates'!E$65</f>
        <v>8.9646461002657342E-5</v>
      </c>
      <c r="S10" s="106">
        <f>$O10*'ACM Rates'!F$65</f>
        <v>7.7475991963960083E-5</v>
      </c>
      <c r="T10" s="2"/>
      <c r="U10" s="93">
        <f>((SUM($U9:$Y9))-($Z9))*('Function Resolution'!M137)</f>
        <v>2418.03041530579</v>
      </c>
      <c r="V10" s="93">
        <f>((SUM($U9:$Y9))-($Z9))*('Function Resolution'!N137)</f>
        <v>18143.755338755564</v>
      </c>
      <c r="W10" s="93">
        <f>((SUM($U9:$Y9))-($Z9))*('Function Resolution'!O137)</f>
        <v>18039.081860331706</v>
      </c>
      <c r="X10" s="93">
        <f>((SUM($U9:$Y9))-($Z9))*('Function Resolution'!P137)</f>
        <v>7879.4182020526541</v>
      </c>
      <c r="Y10" s="93">
        <f>((SUM($U9:$Y9))-($Z9))*('Function Resolution'!Q137)</f>
        <v>3484.72468180447</v>
      </c>
      <c r="Z10" s="111">
        <f t="shared" si="6"/>
        <v>4.99650104982502</v>
      </c>
      <c r="AA10" s="111">
        <f t="shared" si="13"/>
        <v>39.986002799650031</v>
      </c>
      <c r="AB10" s="2">
        <f t="shared" si="7"/>
        <v>4.8394474276963695E-2</v>
      </c>
      <c r="AC10" s="2">
        <f t="shared" si="8"/>
        <v>0.36312922098537276</v>
      </c>
      <c r="AD10" s="2">
        <f t="shared" si="9"/>
        <v>0.36103428540185029</v>
      </c>
      <c r="AE10" s="2">
        <f t="shared" si="9"/>
        <v>0.15769872003386443</v>
      </c>
      <c r="AF10" s="2">
        <f t="shared" si="9"/>
        <v>6.9743299301948655E-2</v>
      </c>
      <c r="AG10" s="106">
        <f>('ACM Rates'!$AR23*(SUM(U10:Y10)))/(U10*'ACM Rates'!B$74+V10*'ACM Rates'!C$74+W10*'ACM Rates'!D$74+X10*'ACM Rates'!E$74+Y10*'ACM Rates'!F$74)</f>
        <v>1.3345955972064936E-4</v>
      </c>
      <c r="AH10" s="93">
        <f>$AG10*'ACM Rates'!C$74</f>
        <v>1.0806160127670427E-4</v>
      </c>
      <c r="AI10" s="93">
        <f>$AG10*'ACM Rates'!D$74</f>
        <v>9.7110025348428987E-5</v>
      </c>
      <c r="AJ10" s="93">
        <f>$AG10*'ACM Rates'!E$74</f>
        <v>8.796589742770336E-5</v>
      </c>
      <c r="AK10" s="93">
        <f>$AG10*'ACM Rates'!F$74</f>
        <v>7.6979605148790219E-5</v>
      </c>
      <c r="AL10" s="93"/>
      <c r="AM10" s="93">
        <f t="shared" si="3"/>
        <v>4432.9000213489198</v>
      </c>
      <c r="AN10" s="93">
        <f t="shared" si="3"/>
        <v>32695.108483424803</v>
      </c>
      <c r="AO10" s="93">
        <f t="shared" si="3"/>
        <v>36022.910608134916</v>
      </c>
      <c r="AP10" s="93">
        <f t="shared" si="3"/>
        <v>17642.097320127155</v>
      </c>
      <c r="AQ10" s="93">
        <f t="shared" si="3"/>
        <v>9137.0045634645503</v>
      </c>
      <c r="AR10" s="93">
        <f t="shared" si="3"/>
        <v>9.9930020996500382</v>
      </c>
      <c r="AS10" s="93">
        <f t="shared" si="3"/>
        <v>79.972005599300047</v>
      </c>
      <c r="AT10" s="2">
        <f t="shared" si="10"/>
        <v>4.4360042929483263E-2</v>
      </c>
      <c r="AU10" s="2">
        <f t="shared" si="11"/>
        <v>0.32718004216740648</v>
      </c>
      <c r="AV10" s="2">
        <f t="shared" si="4"/>
        <v>0.36048136735002256</v>
      </c>
      <c r="AW10" s="2">
        <f t="shared" si="4"/>
        <v>0.17654451729520798</v>
      </c>
      <c r="AX10" s="2">
        <f t="shared" si="4"/>
        <v>9.1434030257879523E-2</v>
      </c>
    </row>
    <row r="11" spans="1:50">
      <c r="A11" s="58">
        <v>9</v>
      </c>
      <c r="B11" s="58">
        <v>13</v>
      </c>
      <c r="C11" s="93">
        <f>((SUM($C10:$G10))-($H10))*('Function Resolution'!H138)</f>
        <v>1998.8102632117727</v>
      </c>
      <c r="D11" s="93">
        <f>((SUM($C10:$G10))-($H10))*('Function Resolution'!I138)</f>
        <v>13838.791346130396</v>
      </c>
      <c r="E11" s="93">
        <f>((SUM($C10:$G10))-($H10))*('Function Resolution'!J138)</f>
        <v>17426.500380161517</v>
      </c>
      <c r="F11" s="93">
        <f>((SUM($C10:$G10))-($H10))*('Function Resolution'!K138)</f>
        <v>9818.9543844526925</v>
      </c>
      <c r="G11" s="93">
        <f>((SUM($C10:$G10))-($H10))*('Function Resolution'!L138)</f>
        <v>6876.9576232439495</v>
      </c>
      <c r="H11" s="111">
        <f t="shared" si="5"/>
        <v>4.9960013997200328</v>
      </c>
      <c r="I11" s="111">
        <f t="shared" si="12"/>
        <v>44.982004199370053</v>
      </c>
      <c r="J11" s="2">
        <f t="shared" si="0"/>
        <v>4.0008200624679219E-2</v>
      </c>
      <c r="K11" s="2">
        <f t="shared" si="1"/>
        <v>0.27699734725666603</v>
      </c>
      <c r="L11" s="2">
        <f t="shared" si="2"/>
        <v>0.34880895712195087</v>
      </c>
      <c r="M11" s="2">
        <f t="shared" si="2"/>
        <v>0.1965362616792487</v>
      </c>
      <c r="N11" s="2">
        <f t="shared" si="2"/>
        <v>0.13764923331745507</v>
      </c>
      <c r="O11" s="106">
        <f>('ACM Rates'!$AM24*(SUM($C11:$G11)))/($C11*'ACM Rates'!$B$65+$D11*'ACM Rates'!$C$65+$E11*'ACM Rates'!$D$65+$F11*'ACM Rates'!$E$65+$G11*'ACM Rates'!$F$65)</f>
        <v>1.3822669850527787E-4</v>
      </c>
      <c r="P11" s="106">
        <f>$O11*'ACM Rates'!C$65</f>
        <v>1.1154236850135227E-4</v>
      </c>
      <c r="Q11" s="106">
        <f>$O11*'ACM Rates'!D$65</f>
        <v>1.005777254213762E-4</v>
      </c>
      <c r="R11" s="106">
        <f>$O11*'ACM Rates'!E$65</f>
        <v>9.0303059516990883E-5</v>
      </c>
      <c r="S11" s="106">
        <f>$O11*'ACM Rates'!F$65</f>
        <v>7.8043450184296821E-5</v>
      </c>
      <c r="T11" s="2"/>
      <c r="U11" s="93">
        <f>((SUM($U10:$Y10))-($Z10))*('Function Resolution'!M138)</f>
        <v>2605.1920551768389</v>
      </c>
      <c r="V11" s="93">
        <f>((SUM($U10:$Y10))-($Z10))*('Function Resolution'!N138)</f>
        <v>18209.796337910611</v>
      </c>
      <c r="W11" s="93">
        <f>((SUM($U10:$Y10))-($Z10))*('Function Resolution'!O138)</f>
        <v>17284.379743846148</v>
      </c>
      <c r="X11" s="93">
        <f>((SUM($U10:$Y10))-($Z10))*('Function Resolution'!P138)</f>
        <v>7870.2983008132751</v>
      </c>
      <c r="Y11" s="93">
        <f>((SUM($U10:$Y10))-($Z10))*('Function Resolution'!Q138)</f>
        <v>3990.347559453488</v>
      </c>
      <c r="Z11" s="111">
        <f t="shared" si="6"/>
        <v>4.9960013997200372</v>
      </c>
      <c r="AA11" s="111">
        <f t="shared" si="13"/>
        <v>44.982004199370067</v>
      </c>
      <c r="AB11" s="2">
        <f t="shared" si="7"/>
        <v>5.2145542940056577E-2</v>
      </c>
      <c r="AC11" s="2">
        <f t="shared" si="8"/>
        <v>0.36448741465386791</v>
      </c>
      <c r="AD11" s="2">
        <f t="shared" si="9"/>
        <v>0.34596426944185249</v>
      </c>
      <c r="AE11" s="2">
        <f t="shared" si="9"/>
        <v>0.15753194747412017</v>
      </c>
      <c r="AF11" s="2">
        <f t="shared" si="9"/>
        <v>7.9870825490102895E-2</v>
      </c>
      <c r="AG11" s="106">
        <f>('ACM Rates'!$AR24*(SUM(U11:Y11)))/(U11*'ACM Rates'!B$74+V11*'ACM Rates'!C$74+W11*'ACM Rates'!D$74+X11*'ACM Rates'!E$74+Y11*'ACM Rates'!F$74)</f>
        <v>1.335278223584457E-4</v>
      </c>
      <c r="AH11" s="93">
        <f>$AG11*'ACM Rates'!C$74</f>
        <v>1.081168732254735E-4</v>
      </c>
      <c r="AI11" s="93">
        <f>$AG11*'ACM Rates'!D$74</f>
        <v>9.7159695724238917E-5</v>
      </c>
      <c r="AJ11" s="93">
        <f>$AG11*'ACM Rates'!E$74</f>
        <v>8.8010890714112418E-5</v>
      </c>
      <c r="AK11" s="93">
        <f>$AG11*'ACM Rates'!F$74</f>
        <v>7.7018979105327888E-5</v>
      </c>
      <c r="AL11" s="93"/>
      <c r="AM11" s="93">
        <f t="shared" si="3"/>
        <v>4604.0023183886115</v>
      </c>
      <c r="AN11" s="93">
        <f t="shared" si="3"/>
        <v>32048.587684041006</v>
      </c>
      <c r="AO11" s="93">
        <f t="shared" si="3"/>
        <v>34710.880124007665</v>
      </c>
      <c r="AP11" s="93">
        <f t="shared" si="3"/>
        <v>17689.252685265968</v>
      </c>
      <c r="AQ11" s="93">
        <f t="shared" si="3"/>
        <v>10867.305182697437</v>
      </c>
      <c r="AR11" s="93">
        <f t="shared" si="3"/>
        <v>9.9920027994400691</v>
      </c>
      <c r="AS11" s="93">
        <f t="shared" si="3"/>
        <v>89.96400839874012</v>
      </c>
      <c r="AT11" s="2">
        <f t="shared" si="10"/>
        <v>4.6076871782367898E-2</v>
      </c>
      <c r="AU11" s="2">
        <f t="shared" si="11"/>
        <v>0.32074238095526697</v>
      </c>
      <c r="AV11" s="2">
        <f t="shared" si="4"/>
        <v>0.34738661328190168</v>
      </c>
      <c r="AW11" s="2">
        <f t="shared" si="4"/>
        <v>0.17703410457668445</v>
      </c>
      <c r="AX11" s="2">
        <f t="shared" si="4"/>
        <v>0.10876002940377898</v>
      </c>
    </row>
    <row r="12" spans="1:50">
      <c r="A12" s="58">
        <v>10</v>
      </c>
      <c r="B12" s="58">
        <v>14</v>
      </c>
      <c r="C12" s="93">
        <f>((SUM($C11:$G11))-($H11))*('Function Resolution'!H139)</f>
        <v>1980.4797065435664</v>
      </c>
      <c r="D12" s="93">
        <f>((SUM($C11:$G11))-($H11))*('Function Resolution'!I139)</f>
        <v>13084.801149024894</v>
      </c>
      <c r="E12" s="93">
        <f>((SUM($C11:$G11))-($H11))*('Function Resolution'!J139)</f>
        <v>16794.003367370486</v>
      </c>
      <c r="F12" s="93">
        <f>((SUM($C11:$G11))-($H11))*('Function Resolution'!K139)</f>
        <v>9896.3934085574565</v>
      </c>
      <c r="G12" s="93">
        <f>((SUM($C11:$G11))-($H11))*('Function Resolution'!L139)</f>
        <v>8199.3403643042166</v>
      </c>
      <c r="H12" s="111">
        <f t="shared" si="5"/>
        <v>4.9955017995800617</v>
      </c>
      <c r="I12" s="111">
        <f t="shared" si="12"/>
        <v>49.977505998950114</v>
      </c>
      <c r="J12" s="2">
        <f t="shared" si="0"/>
        <v>3.9645260596444021E-2</v>
      </c>
      <c r="K12" s="2">
        <f t="shared" si="1"/>
        <v>0.26193166720758354</v>
      </c>
      <c r="L12" s="2">
        <f t="shared" si="2"/>
        <v>0.33618251060948962</v>
      </c>
      <c r="M12" s="2">
        <f t="shared" si="2"/>
        <v>0.19810609235271179</v>
      </c>
      <c r="N12" s="2">
        <f t="shared" si="2"/>
        <v>0.16413446923377106</v>
      </c>
      <c r="O12" s="106">
        <f>('ACM Rates'!$AM25*(SUM($C12:$G12)))/($C12*'ACM Rates'!$B$65+$D12*'ACM Rates'!$C$65+$E12*'ACM Rates'!$D$65+$F12*'ACM Rates'!$E$65+$G12*'ACM Rates'!$F$65)</f>
        <v>1.3932992568271467E-4</v>
      </c>
      <c r="P12" s="106">
        <f>$O12*'ACM Rates'!C$65</f>
        <v>1.1243262033907278E-4</v>
      </c>
      <c r="Q12" s="106">
        <f>$O12*'ACM Rates'!D$65</f>
        <v>1.0138046527792716E-4</v>
      </c>
      <c r="R12" s="106">
        <f>$O12*'ACM Rates'!E$65</f>
        <v>9.1023794299360252E-5</v>
      </c>
      <c r="S12" s="106">
        <f>$O12*'ACM Rates'!F$65</f>
        <v>7.8666337486064806E-5</v>
      </c>
      <c r="T12" s="2"/>
      <c r="U12" s="93">
        <f>((SUM($U11:$Y11))-($Z11))*('Function Resolution'!M139)</f>
        <v>2782.0467570946812</v>
      </c>
      <c r="V12" s="93">
        <f>((SUM($U11:$Y11))-($Z11))*('Function Resolution'!N139)</f>
        <v>18142.872117740117</v>
      </c>
      <c r="W12" s="93">
        <f>((SUM($U11:$Y11))-($Z11))*('Function Resolution'!O139)</f>
        <v>16596.501684788003</v>
      </c>
      <c r="X12" s="93">
        <f>((SUM($U11:$Y11))-($Z11))*('Function Resolution'!P139)</f>
        <v>7915.5998604497609</v>
      </c>
      <c r="Y12" s="93">
        <f>((SUM($U11:$Y11))-($Z11))*('Function Resolution'!Q139)</f>
        <v>4517.9975757280854</v>
      </c>
      <c r="Z12" s="111">
        <f t="shared" si="6"/>
        <v>4.9955017995800644</v>
      </c>
      <c r="AA12" s="111">
        <f t="shared" si="13"/>
        <v>49.977505998950129</v>
      </c>
      <c r="AB12" s="2">
        <f t="shared" si="7"/>
        <v>5.5691037031125636E-2</v>
      </c>
      <c r="AC12" s="2">
        <f t="shared" si="8"/>
        <v>0.3631841773986601</v>
      </c>
      <c r="AD12" s="2">
        <f t="shared" si="9"/>
        <v>0.33222892014938621</v>
      </c>
      <c r="AE12" s="2">
        <f t="shared" si="9"/>
        <v>0.15845454927301134</v>
      </c>
      <c r="AF12" s="2">
        <f t="shared" si="9"/>
        <v>9.0441316147816836E-2</v>
      </c>
      <c r="AG12" s="106">
        <f>('ACM Rates'!$AR25*(SUM(U12:Y12)))/(U12*'ACM Rates'!B$74+V12*'ACM Rates'!C$74+W12*'ACM Rates'!D$74+X12*'ACM Rates'!E$74+Y12*'ACM Rates'!F$74)</f>
        <v>1.3367041498579474E-4</v>
      </c>
      <c r="AH12" s="93">
        <f>$AG12*'ACM Rates'!C$74</f>
        <v>1.0823232983025957E-4</v>
      </c>
      <c r="AI12" s="93">
        <f>$AG12*'ACM Rates'!D$74</f>
        <v>9.7263451301474063E-5</v>
      </c>
      <c r="AJ12" s="93">
        <f>$AG12*'ACM Rates'!E$74</f>
        <v>8.8104876401294264E-5</v>
      </c>
      <c r="AK12" s="93">
        <f>$AG12*'ACM Rates'!F$74</f>
        <v>7.7101226672856462E-5</v>
      </c>
      <c r="AL12" s="93"/>
      <c r="AM12" s="93">
        <f t="shared" si="3"/>
        <v>4762.5264636382472</v>
      </c>
      <c r="AN12" s="93">
        <f t="shared" si="3"/>
        <v>31227.67326676501</v>
      </c>
      <c r="AO12" s="93">
        <f t="shared" si="3"/>
        <v>33390.505052158493</v>
      </c>
      <c r="AP12" s="93">
        <f t="shared" si="3"/>
        <v>17811.993269007216</v>
      </c>
      <c r="AQ12" s="93">
        <f t="shared" si="3"/>
        <v>12717.337940032303</v>
      </c>
      <c r="AR12" s="93">
        <f t="shared" si="3"/>
        <v>9.9910035991601269</v>
      </c>
      <c r="AS12" s="93">
        <f t="shared" si="3"/>
        <v>99.955011997900243</v>
      </c>
      <c r="AT12" s="2">
        <f t="shared" si="10"/>
        <v>4.7668148813784825E-2</v>
      </c>
      <c r="AU12" s="2">
        <f t="shared" si="11"/>
        <v>0.31255792230312179</v>
      </c>
      <c r="AV12" s="2">
        <f t="shared" si="4"/>
        <v>0.33420571537943794</v>
      </c>
      <c r="AW12" s="2">
        <f t="shared" si="4"/>
        <v>0.17828032081286155</v>
      </c>
      <c r="AX12" s="2">
        <f t="shared" si="4"/>
        <v>0.12728789269079394</v>
      </c>
    </row>
    <row r="13" spans="1:50">
      <c r="A13" s="58">
        <v>11</v>
      </c>
      <c r="B13" s="58">
        <v>15</v>
      </c>
      <c r="C13" s="93">
        <f>((SUM($C12:$G12))-($H12))*('Function Resolution'!H140)</f>
        <v>1960.2454982764934</v>
      </c>
      <c r="D13" s="93">
        <f>((SUM($C12:$G12))-($H12))*('Function Resolution'!I140)</f>
        <v>12305.953189399241</v>
      </c>
      <c r="E13" s="93">
        <f>((SUM($C12:$G12))-($H12))*('Function Resolution'!J140)</f>
        <v>16101.33933686331</v>
      </c>
      <c r="F13" s="93">
        <f>((SUM($C12:$G12))-($H12))*('Function Resolution'!K140)</f>
        <v>9992.4302431447904</v>
      </c>
      <c r="G13" s="93">
        <f>((SUM($C12:$G12))-($H12))*('Function Resolution'!L140)</f>
        <v>9590.0542263172047</v>
      </c>
      <c r="H13" s="111">
        <f t="shared" si="5"/>
        <v>14.985006748200309</v>
      </c>
      <c r="I13" s="111">
        <f t="shared" si="12"/>
        <v>64.962512747150427</v>
      </c>
      <c r="J13" s="2">
        <f t="shared" si="0"/>
        <v>3.9244136446823771E-2</v>
      </c>
      <c r="K13" s="2">
        <f t="shared" si="1"/>
        <v>0.24636531827142175</v>
      </c>
      <c r="L13" s="2">
        <f t="shared" si="2"/>
        <v>0.32234899070960515</v>
      </c>
      <c r="M13" s="2">
        <f t="shared" si="2"/>
        <v>0.20004856342847241</v>
      </c>
      <c r="N13" s="2">
        <f t="shared" si="2"/>
        <v>0.19199299114367693</v>
      </c>
      <c r="O13" s="106">
        <f>('ACM Rates'!$AM26*(SUM($C13:$G13)))/($C13*'ACM Rates'!$B$65+$D13*'ACM Rates'!$C$65+$E13*'ACM Rates'!$D$65+$F13*'ACM Rates'!$E$65+$G13*'ACM Rates'!$F$65)</f>
        <v>4.2153133030227777E-4</v>
      </c>
      <c r="P13" s="106">
        <f>$O13*'ACM Rates'!C$65</f>
        <v>3.4015572597682068E-4</v>
      </c>
      <c r="Q13" s="106">
        <f>$O13*'ACM Rates'!D$65</f>
        <v>3.0671833194389082E-4</v>
      </c>
      <c r="R13" s="106">
        <f>$O13*'ACM Rates'!E$65</f>
        <v>2.7538506829857828E-4</v>
      </c>
      <c r="S13" s="106">
        <f>$O13*'ACM Rates'!F$65</f>
        <v>2.3799859023841227E-4</v>
      </c>
      <c r="T13" s="2"/>
      <c r="U13" s="93">
        <f>((SUM($U12:$Y12))-($Z12))*('Function Resolution'!M140)</f>
        <v>2946.7682663266423</v>
      </c>
      <c r="V13" s="93">
        <f>((SUM($U12:$Y12))-($Z12))*('Function Resolution'!N140)</f>
        <v>17957.169093508513</v>
      </c>
      <c r="W13" s="93">
        <f>((SUM($U12:$Y12))-($Z12))*('Function Resolution'!O140)</f>
        <v>15972.076551661568</v>
      </c>
      <c r="X13" s="93">
        <f>((SUM($U12:$Y12))-($Z12))*('Function Resolution'!P140)</f>
        <v>8011.6178230528112</v>
      </c>
      <c r="Y13" s="93">
        <f>((SUM($U12:$Y12))-($Z12))*('Function Resolution'!Q140)</f>
        <v>5062.3907594515267</v>
      </c>
      <c r="Z13" s="111">
        <f t="shared" si="6"/>
        <v>4.9950022494001072</v>
      </c>
      <c r="AA13" s="111">
        <f t="shared" si="13"/>
        <v>54.972508248350238</v>
      </c>
      <c r="AB13" s="2">
        <f t="shared" si="7"/>
        <v>5.899433311928029E-2</v>
      </c>
      <c r="AC13" s="2">
        <f t="shared" si="8"/>
        <v>0.35950272285993762</v>
      </c>
      <c r="AD13" s="2">
        <f t="shared" si="9"/>
        <v>0.3197611483274066</v>
      </c>
      <c r="AE13" s="2">
        <f t="shared" si="9"/>
        <v>0.16039267698057588</v>
      </c>
      <c r="AF13" s="2">
        <f t="shared" si="9"/>
        <v>0.10134911871279965</v>
      </c>
      <c r="AG13" s="106">
        <f>('ACM Rates'!$AR26*(SUM(U13:Y13)))/(U13*'ACM Rates'!B$74+V13*'ACM Rates'!C$74+W13*'ACM Rates'!D$74+X13*'ACM Rates'!E$74+Y13*'ACM Rates'!F$74)</f>
        <v>1.3388167290243752E-4</v>
      </c>
      <c r="AH13" s="93">
        <f>$AG13*'ACM Rates'!C$74</f>
        <v>1.0840338440890934E-4</v>
      </c>
      <c r="AI13" s="93">
        <f>$AG13*'ACM Rates'!D$74</f>
        <v>9.7417170238380338E-5</v>
      </c>
      <c r="AJ13" s="93">
        <f>$AG13*'ACM Rates'!E$74</f>
        <v>8.8244120770637974E-5</v>
      </c>
      <c r="AK13" s="93">
        <f>$AG13*'ACM Rates'!F$74</f>
        <v>7.7223080446701942E-5</v>
      </c>
      <c r="AL13" s="93"/>
      <c r="AM13" s="93">
        <f t="shared" si="3"/>
        <v>4907.0137646031362</v>
      </c>
      <c r="AN13" s="93">
        <f t="shared" si="3"/>
        <v>30263.122282907752</v>
      </c>
      <c r="AO13" s="93">
        <f t="shared" si="3"/>
        <v>32073.415888524876</v>
      </c>
      <c r="AP13" s="93">
        <f t="shared" si="3"/>
        <v>18004.048066197603</v>
      </c>
      <c r="AQ13" s="93">
        <f t="shared" si="3"/>
        <v>14652.444985768732</v>
      </c>
      <c r="AR13" s="93">
        <f t="shared" si="3"/>
        <v>19.980008997600414</v>
      </c>
      <c r="AS13" s="93">
        <f t="shared" si="3"/>
        <v>119.93502099550066</v>
      </c>
      <c r="AT13" s="2">
        <f t="shared" si="10"/>
        <v>4.9119234783052038E-2</v>
      </c>
      <c r="AU13" s="2">
        <f t="shared" si="11"/>
        <v>0.30293402056567964</v>
      </c>
      <c r="AV13" s="2">
        <f t="shared" si="4"/>
        <v>0.32105506951850582</v>
      </c>
      <c r="AW13" s="2">
        <f t="shared" si="4"/>
        <v>0.18022062020452415</v>
      </c>
      <c r="AX13" s="2">
        <f t="shared" si="4"/>
        <v>0.14667105492823829</v>
      </c>
    </row>
    <row r="14" spans="1:50">
      <c r="A14" s="58">
        <v>12</v>
      </c>
      <c r="B14" s="58">
        <v>16</v>
      </c>
      <c r="C14" s="93">
        <f>((SUM($C13:$G13))-($H13))*('Function Resolution'!H141)</f>
        <v>1938.2826328538945</v>
      </c>
      <c r="D14" s="93">
        <f>((SUM($C13:$G13))-($H13))*('Function Resolution'!I141)</f>
        <v>11516.508853901611</v>
      </c>
      <c r="E14" s="93">
        <f>((SUM($C13:$G13))-($H13))*('Function Resolution'!J141)</f>
        <v>15362.034895509985</v>
      </c>
      <c r="F14" s="93">
        <f>((SUM($C13:$G13))-($H13))*('Function Resolution'!K141)</f>
        <v>10103.562076460539</v>
      </c>
      <c r="G14" s="93">
        <f>((SUM($C13:$G13))-($H13))*('Function Resolution'!L141)</f>
        <v>11014.649028526806</v>
      </c>
      <c r="H14" s="111">
        <f t="shared" si="5"/>
        <v>14.980511246175851</v>
      </c>
      <c r="I14" s="111">
        <f t="shared" si="12"/>
        <v>79.943023993326278</v>
      </c>
      <c r="J14" s="2">
        <f t="shared" si="0"/>
        <v>3.8816084464714566E-2</v>
      </c>
      <c r="K14" s="2">
        <f t="shared" si="1"/>
        <v>0.23062982293427708</v>
      </c>
      <c r="L14" s="2">
        <f t="shared" si="2"/>
        <v>0.30764039977804214</v>
      </c>
      <c r="M14" s="2">
        <f t="shared" si="2"/>
        <v>0.20233412419165048</v>
      </c>
      <c r="N14" s="2">
        <f t="shared" si="2"/>
        <v>0.22057956863131561</v>
      </c>
      <c r="O14" s="106">
        <f>('ACM Rates'!$AM27*(SUM($C14:$G14)))/($C14*'ACM Rates'!$B$65+$D14*'ACM Rates'!$C$65+$E14*'ACM Rates'!$D$65+$F14*'ACM Rates'!$E$65+$G14*'ACM Rates'!$F$65)</f>
        <v>4.2523280638627107E-4</v>
      </c>
      <c r="P14" s="106">
        <f>$O14*'ACM Rates'!C$65</f>
        <v>3.4314264105056788E-4</v>
      </c>
      <c r="Q14" s="106">
        <f>$O14*'ACM Rates'!D$65</f>
        <v>3.0941163250923314E-4</v>
      </c>
      <c r="R14" s="106">
        <f>$O14*'ACM Rates'!E$65</f>
        <v>2.7780323077173324E-4</v>
      </c>
      <c r="S14" s="106">
        <f>$O14*'ACM Rates'!F$65</f>
        <v>2.4008846120757577E-4</v>
      </c>
      <c r="T14" s="2"/>
      <c r="U14" s="93">
        <f>((SUM($U13:$Y13))-($Z13))*('Function Resolution'!M141)</f>
        <v>3097.9111543174081</v>
      </c>
      <c r="V14" s="93">
        <f>((SUM($U13:$Y13))-($Z13))*('Function Resolution'!N141)</f>
        <v>17666.494179848618</v>
      </c>
      <c r="W14" s="93">
        <f>((SUM($U13:$Y13))-($Z13))*('Function Resolution'!O141)</f>
        <v>15407.24751557236</v>
      </c>
      <c r="X14" s="93">
        <f>((SUM($U13:$Y13))-($Z13))*('Function Resolution'!P141)</f>
        <v>8155.2010829133151</v>
      </c>
      <c r="Y14" s="93">
        <f>((SUM($U13:$Y13))-($Z13))*('Function Resolution'!Q141)</f>
        <v>5618.1735590999533</v>
      </c>
      <c r="Z14" s="111">
        <f t="shared" si="6"/>
        <v>4.9945027491751643</v>
      </c>
      <c r="AA14" s="111">
        <f t="shared" si="13"/>
        <v>59.967010997525399</v>
      </c>
      <c r="AB14" s="2">
        <f t="shared" si="7"/>
        <v>6.2026418041896639E-2</v>
      </c>
      <c r="AC14" s="2">
        <f t="shared" si="8"/>
        <v>0.35371877976773991</v>
      </c>
      <c r="AD14" s="2">
        <f t="shared" si="9"/>
        <v>0.30848411322061731</v>
      </c>
      <c r="AE14" s="2">
        <f t="shared" si="9"/>
        <v>0.16328354377740878</v>
      </c>
      <c r="AF14" s="2">
        <f t="shared" si="9"/>
        <v>0.11248714519233745</v>
      </c>
      <c r="AG14" s="106">
        <f>('ACM Rates'!$AR27*(SUM(U14:Y14)))/(U14*'ACM Rates'!B$74+V14*'ACM Rates'!C$74+W14*'ACM Rates'!D$74+X14*'ACM Rates'!E$74+Y14*'ACM Rates'!F$74)</f>
        <v>1.3415591514833657E-4</v>
      </c>
      <c r="AH14" s="93">
        <f>$AG14*'ACM Rates'!C$74</f>
        <v>1.0862543711380062E-4</v>
      </c>
      <c r="AI14" s="93">
        <f>$AG14*'ACM Rates'!D$74</f>
        <v>9.7616718861997932E-5</v>
      </c>
      <c r="AJ14" s="93">
        <f>$AG14*'ACM Rates'!E$74</f>
        <v>8.8424879386383393E-5</v>
      </c>
      <c r="AK14" s="93">
        <f>$AG14*'ACM Rates'!F$74</f>
        <v>7.7381263643534111E-5</v>
      </c>
      <c r="AL14" s="93"/>
      <c r="AM14" s="93">
        <f t="shared" si="3"/>
        <v>5036.1937871713026</v>
      </c>
      <c r="AN14" s="93">
        <f t="shared" si="3"/>
        <v>29183.003033750228</v>
      </c>
      <c r="AO14" s="93">
        <f t="shared" si="3"/>
        <v>30769.282411082346</v>
      </c>
      <c r="AP14" s="93">
        <f t="shared" si="3"/>
        <v>18258.763159373855</v>
      </c>
      <c r="AQ14" s="93">
        <f t="shared" si="3"/>
        <v>16632.822587626761</v>
      </c>
      <c r="AR14" s="93">
        <f t="shared" si="3"/>
        <v>19.975013995351016</v>
      </c>
      <c r="AS14" s="93">
        <f t="shared" si="3"/>
        <v>139.91003499085167</v>
      </c>
      <c r="AT14" s="2">
        <f t="shared" si="10"/>
        <v>5.0422412002134223E-2</v>
      </c>
      <c r="AU14" s="2">
        <f t="shared" si="11"/>
        <v>0.29218045702998596</v>
      </c>
      <c r="AV14" s="2">
        <f t="shared" si="4"/>
        <v>0.30806229869344065</v>
      </c>
      <c r="AW14" s="2">
        <f t="shared" si="4"/>
        <v>0.18280688106492499</v>
      </c>
      <c r="AX14" s="2">
        <f t="shared" si="4"/>
        <v>0.16652795120951411</v>
      </c>
    </row>
    <row r="15" spans="1:50">
      <c r="A15" s="58">
        <v>13</v>
      </c>
      <c r="B15" s="58">
        <v>17</v>
      </c>
      <c r="C15" s="93">
        <f>((SUM($C14:$G14))-($H14))*('Function Resolution'!H142)</f>
        <v>1915.6654987622057</v>
      </c>
      <c r="D15" s="93">
        <f>((SUM($C14:$G14))-($H14))*('Function Resolution'!I142)</f>
        <v>10734.454906311803</v>
      </c>
      <c r="E15" s="93">
        <f>((SUM($C14:$G14))-($H14))*('Function Resolution'!J142)</f>
        <v>14596.333333222725</v>
      </c>
      <c r="F15" s="93">
        <f>((SUM($C14:$G14))-($H14))*('Function Resolution'!K142)</f>
        <v>10231.057459643069</v>
      </c>
      <c r="G15" s="93">
        <f>((SUM($C14:$G14))-($H14))*('Function Resolution'!L142)</f>
        <v>12442.545778066855</v>
      </c>
      <c r="H15" s="111">
        <f t="shared" si="5"/>
        <v>14.976017092801996</v>
      </c>
      <c r="I15" s="111">
        <f t="shared" si="12"/>
        <v>94.919041086128274</v>
      </c>
      <c r="J15" s="2">
        <f t="shared" si="0"/>
        <v>3.8374665711678621E-2</v>
      </c>
      <c r="K15" s="2">
        <f t="shared" si="1"/>
        <v>0.21503290574109643</v>
      </c>
      <c r="L15" s="2">
        <f t="shared" si="2"/>
        <v>0.29239416413803848</v>
      </c>
      <c r="M15" s="2">
        <f t="shared" si="2"/>
        <v>0.20494883378359277</v>
      </c>
      <c r="N15" s="2">
        <f t="shared" si="2"/>
        <v>0.24924943062559368</v>
      </c>
      <c r="O15" s="106">
        <f>('ACM Rates'!$AM28*(SUM($C15:$G15)))/($C15*'ACM Rates'!$B$65+$D15*'ACM Rates'!$C$65+$E15*'ACM Rates'!$D$65+$F15*'ACM Rates'!$E$65+$G15*'ACM Rates'!$F$65)</f>
        <v>4.290186931856008E-4</v>
      </c>
      <c r="P15" s="106">
        <f>$O15*'ACM Rates'!C$65</f>
        <v>3.4619767155510619E-4</v>
      </c>
      <c r="Q15" s="106">
        <f>$O15*'ACM Rates'!D$65</f>
        <v>3.1216635274126459E-4</v>
      </c>
      <c r="R15" s="106">
        <f>$O15*'ACM Rates'!E$65</f>
        <v>2.8027653849492539E-4</v>
      </c>
      <c r="S15" s="106">
        <f>$O15*'ACM Rates'!F$65</f>
        <v>2.4222599086734403E-4</v>
      </c>
      <c r="T15" s="2"/>
      <c r="U15" s="93">
        <f>((SUM($U14:$Y14))-($Z14))*('Function Resolution'!M142)</f>
        <v>3234.3932797703719</v>
      </c>
      <c r="V15" s="93">
        <f>((SUM($U14:$Y14))-($Z14))*('Function Resolution'!N142)</f>
        <v>17284.195215782103</v>
      </c>
      <c r="W15" s="93">
        <f>((SUM($U14:$Y14))-($Z14))*('Function Resolution'!O142)</f>
        <v>14897.845077348818</v>
      </c>
      <c r="X15" s="93">
        <f>((SUM($U14:$Y14))-($Z14))*('Function Resolution'!P142)</f>
        <v>8343.5431038169718</v>
      </c>
      <c r="Y15" s="93">
        <f>((SUM($U14:$Y14))-($Z14))*('Function Resolution'!Q142)</f>
        <v>6180.056312284215</v>
      </c>
      <c r="Z15" s="111">
        <f t="shared" si="6"/>
        <v>4.9940032989002479</v>
      </c>
      <c r="AA15" s="111">
        <f t="shared" si="13"/>
        <v>64.961014296425645</v>
      </c>
      <c r="AB15" s="2">
        <f t="shared" si="7"/>
        <v>6.4765541514212294E-2</v>
      </c>
      <c r="AC15" s="2">
        <f t="shared" si="8"/>
        <v>0.34609899476014233</v>
      </c>
      <c r="AD15" s="2">
        <f t="shared" si="9"/>
        <v>0.29831468234371289</v>
      </c>
      <c r="AE15" s="2">
        <f t="shared" si="9"/>
        <v>0.16707123733086723</v>
      </c>
      <c r="AF15" s="2">
        <f t="shared" si="9"/>
        <v>0.12374954405106527</v>
      </c>
      <c r="AG15" s="106">
        <f>('ACM Rates'!$AR28*(SUM(U15:Y15)))/(U15*'ACM Rates'!B$74+V15*'ACM Rates'!C$74+W15*'ACM Rates'!D$74+X15*'ACM Rates'!E$74+Y15*'ACM Rates'!F$74)</f>
        <v>1.3448744598140903E-4</v>
      </c>
      <c r="AH15" s="93">
        <f>$AG15*'ACM Rates'!C$74</f>
        <v>1.0889387612835604E-4</v>
      </c>
      <c r="AI15" s="93">
        <f>$AG15*'ACM Rates'!D$74</f>
        <v>9.7857952743413712E-5</v>
      </c>
      <c r="AJ15" s="93">
        <f>$AG15*'ACM Rates'!E$74</f>
        <v>8.8643398069625099E-5</v>
      </c>
      <c r="AK15" s="93">
        <f>$AG15*'ACM Rates'!F$74</f>
        <v>7.7572490953724447E-5</v>
      </c>
      <c r="AL15" s="93"/>
      <c r="AM15" s="93">
        <f t="shared" si="3"/>
        <v>5150.0587785325779</v>
      </c>
      <c r="AN15" s="93">
        <f t="shared" si="3"/>
        <v>28018.650122093906</v>
      </c>
      <c r="AO15" s="93">
        <f t="shared" si="3"/>
        <v>29494.178410571541</v>
      </c>
      <c r="AP15" s="93">
        <f t="shared" si="3"/>
        <v>18574.600563460041</v>
      </c>
      <c r="AQ15" s="93">
        <f t="shared" si="3"/>
        <v>18622.602090351069</v>
      </c>
      <c r="AR15" s="93">
        <f t="shared" si="3"/>
        <v>19.970020391702242</v>
      </c>
      <c r="AS15" s="93">
        <f t="shared" si="3"/>
        <v>159.88005538255391</v>
      </c>
      <c r="AT15" s="2">
        <f t="shared" si="10"/>
        <v>5.1572743228422417E-2</v>
      </c>
      <c r="AU15" s="2">
        <f t="shared" si="11"/>
        <v>0.28057905948123629</v>
      </c>
      <c r="AV15" s="2">
        <f t="shared" si="4"/>
        <v>0.29535501541112441</v>
      </c>
      <c r="AW15" s="2">
        <f t="shared" si="4"/>
        <v>0.18600624703991916</v>
      </c>
      <c r="AX15" s="2">
        <f t="shared" si="4"/>
        <v>0.18648693483929776</v>
      </c>
    </row>
    <row r="16" spans="1:50">
      <c r="A16" s="58">
        <v>14</v>
      </c>
      <c r="B16" s="58">
        <v>18</v>
      </c>
      <c r="C16" s="93">
        <f>((SUM($C15:$G15))-($H15))*('Function Resolution'!H143)</f>
        <v>1893.1076808312039</v>
      </c>
      <c r="D16" s="93">
        <f>((SUM($C15:$G15))-($H15))*('Function Resolution'!I143)</f>
        <v>9973.0600313632294</v>
      </c>
      <c r="E16" s="93">
        <f>((SUM($C15:$G15))-($H15))*('Function Resolution'!J143)</f>
        <v>13820.194615929155</v>
      </c>
      <c r="F16" s="93">
        <f>((SUM($C15:$G15))-($H15))*('Function Resolution'!K143)</f>
        <v>10374.661382191718</v>
      </c>
      <c r="G16" s="93">
        <f>((SUM($C15:$G15))-($H15))*('Function Resolution'!L143)</f>
        <v>13844.057248598552</v>
      </c>
      <c r="H16" s="111">
        <f t="shared" si="5"/>
        <v>14.971524287674157</v>
      </c>
      <c r="I16" s="111">
        <f t="shared" si="12"/>
        <v>109.89056537380243</v>
      </c>
      <c r="J16" s="2">
        <f t="shared" si="0"/>
        <v>3.7934167111957448E-2</v>
      </c>
      <c r="K16" s="2">
        <f t="shared" si="1"/>
        <v>0.19984057414061521</v>
      </c>
      <c r="L16" s="2">
        <f t="shared" si="2"/>
        <v>0.27692961017951506</v>
      </c>
      <c r="M16" s="2">
        <f t="shared" si="2"/>
        <v>0.20788787800450678</v>
      </c>
      <c r="N16" s="2">
        <f t="shared" si="2"/>
        <v>0.27740777056340549</v>
      </c>
      <c r="O16" s="106">
        <f>('ACM Rates'!$AM29*(SUM($C16:$G16)))/($C16*'ACM Rates'!$B$65+$D16*'ACM Rates'!$C$65+$E16*'ACM Rates'!$D$65+$F16*'ACM Rates'!$E$65+$G16*'ACM Rates'!$F$65)</f>
        <v>4.3281537625809371E-4</v>
      </c>
      <c r="P16" s="106">
        <f>$O16*'ACM Rates'!C$65</f>
        <v>3.4926141413837189E-4</v>
      </c>
      <c r="Q16" s="106">
        <f>$O16*'ACM Rates'!D$65</f>
        <v>3.1492892865247758E-4</v>
      </c>
      <c r="R16" s="106">
        <f>$O16*'ACM Rates'!E$65</f>
        <v>2.8275689938880432E-4</v>
      </c>
      <c r="S16" s="106">
        <f>$O16*'ACM Rates'!F$65</f>
        <v>2.4436961615419372E-4</v>
      </c>
      <c r="T16" s="2"/>
      <c r="U16" s="93">
        <f>((SUM($U15:$Y15))-($Z15))*('Function Resolution'!M143)</f>
        <v>3355.4665113812853</v>
      </c>
      <c r="V16" s="93">
        <f>((SUM($U15:$Y15))-($Z15))*('Function Resolution'!N143)</f>
        <v>16823.167980794937</v>
      </c>
      <c r="W16" s="93">
        <f>((SUM($U15:$Y15))-($Z15))*('Function Resolution'!O143)</f>
        <v>14439.516696743027</v>
      </c>
      <c r="X16" s="93">
        <f>((SUM($U15:$Y15))-($Z15))*('Function Resolution'!P143)</f>
        <v>8573.9844728489097</v>
      </c>
      <c r="Y16" s="93">
        <f>((SUM($U15:$Y15))-($Z15))*('Function Resolution'!Q143)</f>
        <v>6742.9033239354212</v>
      </c>
      <c r="Z16" s="111">
        <f t="shared" si="6"/>
        <v>4.9935038985703573</v>
      </c>
      <c r="AA16" s="111">
        <f t="shared" si="13"/>
        <v>69.954518194995998</v>
      </c>
      <c r="AB16" s="2">
        <f t="shared" si="7"/>
        <v>6.7196633456959087E-2</v>
      </c>
      <c r="AC16" s="2">
        <f t="shared" si="8"/>
        <v>0.33690106831820871</v>
      </c>
      <c r="AD16" s="2">
        <f t="shared" si="9"/>
        <v>0.2891660242996319</v>
      </c>
      <c r="AE16" s="2">
        <f t="shared" si="9"/>
        <v>0.17170276917784413</v>
      </c>
      <c r="AF16" s="2">
        <f t="shared" si="9"/>
        <v>0.1350335047473562</v>
      </c>
      <c r="AG16" s="106">
        <f>('ACM Rates'!$AR29*(SUM(U16:Y16)))/(U16*'ACM Rates'!B$74+V16*'ACM Rates'!C$74+W16*'ACM Rates'!D$74+X16*'ACM Rates'!E$74+Y16*'ACM Rates'!F$74)</f>
        <v>1.3487052656401143E-4</v>
      </c>
      <c r="AH16" s="93">
        <f>$AG16*'ACM Rates'!C$74</f>
        <v>1.0920405474171784E-4</v>
      </c>
      <c r="AI16" s="93">
        <f>$AG16*'ACM Rates'!D$74</f>
        <v>9.813669609581857E-5</v>
      </c>
      <c r="AJ16" s="93">
        <f>$AG16*'ACM Rates'!E$74</f>
        <v>8.8895894236301214E-5</v>
      </c>
      <c r="AK16" s="93">
        <f>$AG16*'ACM Rates'!F$74</f>
        <v>7.7793452210082767E-5</v>
      </c>
      <c r="AL16" s="93"/>
      <c r="AM16" s="93">
        <f t="shared" si="3"/>
        <v>5248.5741922124889</v>
      </c>
      <c r="AN16" s="93">
        <f t="shared" si="3"/>
        <v>26796.228012158164</v>
      </c>
      <c r="AO16" s="93">
        <f t="shared" si="3"/>
        <v>28259.711312672182</v>
      </c>
      <c r="AP16" s="93">
        <f t="shared" si="3"/>
        <v>18948.645855040628</v>
      </c>
      <c r="AQ16" s="93">
        <f t="shared" si="3"/>
        <v>20586.960572533972</v>
      </c>
      <c r="AR16" s="93">
        <f t="shared" si="3"/>
        <v>19.965028186244513</v>
      </c>
      <c r="AS16" s="93">
        <f t="shared" si="3"/>
        <v>179.84508356879843</v>
      </c>
      <c r="AT16" s="2">
        <f t="shared" si="10"/>
        <v>5.2569790532342495E-2</v>
      </c>
      <c r="AU16" s="2">
        <f t="shared" si="11"/>
        <v>0.26839138441562738</v>
      </c>
      <c r="AV16" s="2">
        <f t="shared" si="4"/>
        <v>0.28304965306880836</v>
      </c>
      <c r="AW16" s="2">
        <f t="shared" si="4"/>
        <v>0.18978989473922586</v>
      </c>
      <c r="AX16" s="2">
        <f t="shared" si="4"/>
        <v>0.20619927724399584</v>
      </c>
    </row>
    <row r="17" spans="1:50">
      <c r="A17" s="58">
        <v>15</v>
      </c>
      <c r="B17" s="58">
        <v>19</v>
      </c>
      <c r="C17" s="93">
        <f>((SUM($C16:$G16))-($H16))*('Function Resolution'!H144)</f>
        <v>1871.2942642288219</v>
      </c>
      <c r="D17" s="93">
        <f>((SUM($C16:$G16))-($H16))*('Function Resolution'!I144)</f>
        <v>9242.984683991468</v>
      </c>
      <c r="E17" s="93">
        <f>((SUM($C16:$G16))-($H16))*('Function Resolution'!J144)</f>
        <v>13047.800984595169</v>
      </c>
      <c r="F17" s="93">
        <f>((SUM($C16:$G16))-($H16))*('Function Resolution'!K144)</f>
        <v>10534.280895449983</v>
      </c>
      <c r="G17" s="93">
        <f>((SUM($C16:$G16))-($H16))*('Function Resolution'!L144)</f>
        <v>15193.748606360736</v>
      </c>
      <c r="H17" s="111">
        <f t="shared" si="5"/>
        <v>14.967032830387851</v>
      </c>
      <c r="I17" s="111">
        <f t="shared" si="12"/>
        <v>124.85759820419028</v>
      </c>
      <c r="J17" s="2">
        <f t="shared" si="0"/>
        <v>3.750832149768852E-2</v>
      </c>
      <c r="K17" s="2">
        <f t="shared" si="1"/>
        <v>0.18526687531329372</v>
      </c>
      <c r="L17" s="2">
        <f t="shared" si="2"/>
        <v>0.26153081507452769</v>
      </c>
      <c r="M17" s="2">
        <f t="shared" si="2"/>
        <v>0.2111496850744263</v>
      </c>
      <c r="N17" s="2">
        <f t="shared" si="2"/>
        <v>0.30454430304006369</v>
      </c>
      <c r="O17" s="106">
        <f>('ACM Rates'!$AM30*(SUM($C17:$G17)))/($C17*'ACM Rates'!$B$65+$D17*'ACM Rates'!$C$65+$E17*'ACM Rates'!$D$65+$F17*'ACM Rates'!$E$65+$G17*'ACM Rates'!$F$65)</f>
        <v>4.3655553195643537E-4</v>
      </c>
      <c r="P17" s="106">
        <f>$O17*'ACM Rates'!C$65</f>
        <v>3.5227954182041969E-4</v>
      </c>
      <c r="Q17" s="106">
        <f>$O17*'ACM Rates'!D$65</f>
        <v>3.1765037361881768E-4</v>
      </c>
      <c r="R17" s="106">
        <f>$O17*'ACM Rates'!E$65</f>
        <v>2.8520033113015682E-4</v>
      </c>
      <c r="S17" s="106">
        <f>$O17*'ACM Rates'!F$65</f>
        <v>2.4648132581724336E-4</v>
      </c>
      <c r="T17" s="2"/>
      <c r="U17" s="93">
        <f>((SUM($U16:$Y16))-($Z16))*('Function Resolution'!M144)</f>
        <v>3460.6842042433104</v>
      </c>
      <c r="V17" s="93">
        <f>((SUM($U16:$Y16))-($Z16))*('Function Resolution'!N144)</f>
        <v>16295.902963322043</v>
      </c>
      <c r="W17" s="93">
        <f>((SUM($U16:$Y16))-($Z16))*('Function Resolution'!O144)</f>
        <v>14027.83486796656</v>
      </c>
      <c r="X17" s="93">
        <f>((SUM($U16:$Y16))-($Z16))*('Function Resolution'!P144)</f>
        <v>8843.8344120583897</v>
      </c>
      <c r="Y17" s="93">
        <f>((SUM($U16:$Y16))-($Z16))*('Function Resolution'!Q144)</f>
        <v>7301.7890342146993</v>
      </c>
      <c r="Z17" s="111">
        <f t="shared" si="6"/>
        <v>4.993004548180501</v>
      </c>
      <c r="AA17" s="111">
        <f t="shared" si="13"/>
        <v>74.947522743176506</v>
      </c>
      <c r="AB17" s="2">
        <f t="shared" si="7"/>
        <v>6.9310655955729453E-2</v>
      </c>
      <c r="AC17" s="2">
        <f t="shared" si="8"/>
        <v>0.32637468694596783</v>
      </c>
      <c r="AD17" s="2">
        <f t="shared" si="9"/>
        <v>0.28094977147734501</v>
      </c>
      <c r="AE17" s="2">
        <f t="shared" si="9"/>
        <v>0.17712450142432112</v>
      </c>
      <c r="AF17" s="2">
        <f t="shared" si="9"/>
        <v>0.14624038419663651</v>
      </c>
      <c r="AG17" s="106">
        <f>('ACM Rates'!$AR30*(SUM(U17:Y17)))/(U17*'ACM Rates'!B$74+V17*'ACM Rates'!C$74+W17*'ACM Rates'!D$74+X17*'ACM Rates'!E$74+Y17*'ACM Rates'!F$74)</f>
        <v>1.3529932873642295E-4</v>
      </c>
      <c r="AH17" s="93">
        <f>$AG17*'ACM Rates'!C$74</f>
        <v>1.095512539193467E-4</v>
      </c>
      <c r="AI17" s="93">
        <f>$AG17*'ACM Rates'!D$74</f>
        <v>9.8448708138414122E-5</v>
      </c>
      <c r="AJ17" s="93">
        <f>$AG17*'ACM Rates'!E$74</f>
        <v>8.9178526428360612E-5</v>
      </c>
      <c r="AK17" s="93">
        <f>$AG17*'ACM Rates'!F$74</f>
        <v>7.8040785724356866E-5</v>
      </c>
      <c r="AL17" s="93"/>
      <c r="AM17" s="93">
        <f t="shared" si="3"/>
        <v>5331.9784684721326</v>
      </c>
      <c r="AN17" s="93">
        <f t="shared" si="3"/>
        <v>25538.88764731351</v>
      </c>
      <c r="AO17" s="93">
        <f t="shared" si="3"/>
        <v>27075.635852561729</v>
      </c>
      <c r="AP17" s="93">
        <f t="shared" si="3"/>
        <v>19378.115307508371</v>
      </c>
      <c r="AQ17" s="93">
        <f t="shared" si="3"/>
        <v>22495.537640575436</v>
      </c>
      <c r="AR17" s="93">
        <f t="shared" si="3"/>
        <v>19.960037378568352</v>
      </c>
      <c r="AS17" s="93">
        <f t="shared" si="3"/>
        <v>199.80512094736679</v>
      </c>
      <c r="AT17" s="2">
        <f t="shared" si="10"/>
        <v>5.341585046563023E-2</v>
      </c>
      <c r="AU17" s="2">
        <f t="shared" si="11"/>
        <v>0.25584900833598695</v>
      </c>
      <c r="AV17" s="2">
        <f t="shared" si="4"/>
        <v>0.27124417784393623</v>
      </c>
      <c r="AW17" s="2">
        <f t="shared" si="4"/>
        <v>0.19413028685170453</v>
      </c>
      <c r="AX17" s="2">
        <f t="shared" si="4"/>
        <v>0.22536067650274197</v>
      </c>
    </row>
    <row r="18" spans="1:50">
      <c r="A18" s="58">
        <v>16</v>
      </c>
      <c r="B18" s="58">
        <v>20</v>
      </c>
      <c r="C18" s="93">
        <f>((SUM($C17:$G17))-($H17))*('Function Resolution'!H145)</f>
        <v>1850.8396959873098</v>
      </c>
      <c r="D18" s="93">
        <f>((SUM($C17:$G17))-($H17))*('Function Resolution'!I145)</f>
        <v>8552.1428705672024</v>
      </c>
      <c r="E18" s="93">
        <f>((SUM($C17:$G17))-($H17))*('Function Resolution'!J145)</f>
        <v>12291.072061022744</v>
      </c>
      <c r="F18" s="93">
        <f>((SUM($C17:$G17))-($H17))*('Function Resolution'!K145)</f>
        <v>10709.754922835933</v>
      </c>
      <c r="G18" s="93">
        <f>((SUM($C17:$G17))-($H17))*('Function Resolution'!L145)</f>
        <v>16471.332851382605</v>
      </c>
      <c r="H18" s="111">
        <f t="shared" si="5"/>
        <v>24.937571200897899</v>
      </c>
      <c r="I18" s="111">
        <f t="shared" si="12"/>
        <v>149.79516940508819</v>
      </c>
      <c r="J18" s="2">
        <f t="shared" si="0"/>
        <v>3.710946188537937E-2</v>
      </c>
      <c r="K18" s="2">
        <f t="shared" si="1"/>
        <v>0.17147104667232541</v>
      </c>
      <c r="L18" s="2">
        <f t="shared" si="2"/>
        <v>0.24643683143810319</v>
      </c>
      <c r="M18" s="2">
        <f t="shared" si="2"/>
        <v>0.21473131518217617</v>
      </c>
      <c r="N18" s="2">
        <f t="shared" si="2"/>
        <v>0.33025134482201579</v>
      </c>
      <c r="O18" s="106">
        <f>('ACM Rates'!$AM31*(SUM($C18:$G18)))/($C18*'ACM Rates'!$B$65+$D18*'ACM Rates'!$C$65+$E18*'ACM Rates'!$D$65+$F18*'ACM Rates'!$E$65+$G18*'ACM Rates'!$F$65)</f>
        <v>7.3363510029846816E-4</v>
      </c>
      <c r="P18" s="106">
        <f>$O18*'ACM Rates'!C$65</f>
        <v>5.9200861763976603E-4</v>
      </c>
      <c r="Q18" s="106">
        <f>$O18*'ACM Rates'!D$65</f>
        <v>5.3381402055613532E-4</v>
      </c>
      <c r="R18" s="106">
        <f>$O18*'ACM Rates'!E$65</f>
        <v>4.7928146184781056E-4</v>
      </c>
      <c r="S18" s="106">
        <f>$O18*'ACM Rates'!F$65</f>
        <v>4.1421386043890017E-4</v>
      </c>
      <c r="T18" s="2"/>
      <c r="U18" s="93">
        <f>((SUM($U17:$Y17))-($Z17))*('Function Resolution'!M145)</f>
        <v>3549.8718219425</v>
      </c>
      <c r="V18" s="93">
        <f>((SUM($U17:$Y17))-($Z17))*('Function Resolution'!N145)</f>
        <v>15714.53462032927</v>
      </c>
      <c r="W18" s="93">
        <f>((SUM($U17:$Y17))-($Z17))*('Function Resolution'!O145)</f>
        <v>13658.394667373368</v>
      </c>
      <c r="X18" s="93">
        <f>((SUM($U17:$Y17))-($Z17))*('Function Resolution'!P145)</f>
        <v>9150.2172840168023</v>
      </c>
      <c r="Y18" s="93">
        <f>((SUM($U17:$Y17))-($Z17))*('Function Resolution'!Q145)</f>
        <v>7852.0340835948828</v>
      </c>
      <c r="Z18" s="111">
        <f t="shared" si="6"/>
        <v>9.9850104954513661</v>
      </c>
      <c r="AA18" s="111">
        <f t="shared" si="13"/>
        <v>84.932533238627869</v>
      </c>
      <c r="AB18" s="2">
        <f t="shared" si="7"/>
        <v>7.1104017838731992E-2</v>
      </c>
      <c r="AC18" s="2">
        <f t="shared" si="8"/>
        <v>0.31476250580784004</v>
      </c>
      <c r="AD18" s="2">
        <f t="shared" si="9"/>
        <v>0.27357797317479837</v>
      </c>
      <c r="AE18" s="2">
        <f t="shared" si="9"/>
        <v>0.18327907192857035</v>
      </c>
      <c r="AF18" s="2">
        <f t="shared" si="9"/>
        <v>0.15727643125005925</v>
      </c>
      <c r="AG18" s="106">
        <f>('ACM Rates'!$AR31*(SUM(U18:Y18)))/(U18*'ACM Rates'!B$74+V18*'ACM Rates'!C$74+W18*'ACM Rates'!D$74+X18*'ACM Rates'!E$74+Y18*'ACM Rates'!F$74)</f>
        <v>2.7153576828429685E-4</v>
      </c>
      <c r="AH18" s="93">
        <f>$AG18*'ACM Rates'!C$74</f>
        <v>2.1986128222001959E-4</v>
      </c>
      <c r="AI18" s="93">
        <f>$AG18*'ACM Rates'!D$74</f>
        <v>1.9757929215626896E-4</v>
      </c>
      <c r="AJ18" s="93">
        <f>$AG18*'ACM Rates'!E$74</f>
        <v>1.7897472156244026E-4</v>
      </c>
      <c r="AK18" s="93">
        <f>$AG18*'ACM Rates'!F$74</f>
        <v>1.5662209788531485E-4</v>
      </c>
      <c r="AL18" s="93"/>
      <c r="AM18" s="93">
        <f t="shared" si="3"/>
        <v>5400.7115179298098</v>
      </c>
      <c r="AN18" s="93">
        <f t="shared" si="3"/>
        <v>24266.677490896473</v>
      </c>
      <c r="AO18" s="93">
        <f t="shared" si="3"/>
        <v>25949.46672839611</v>
      </c>
      <c r="AP18" s="93">
        <f t="shared" si="3"/>
        <v>19859.972206852734</v>
      </c>
      <c r="AQ18" s="93">
        <f t="shared" si="3"/>
        <v>24323.366934977486</v>
      </c>
      <c r="AR18" s="93">
        <f t="shared" si="3"/>
        <v>34.922581696349269</v>
      </c>
      <c r="AS18" s="93">
        <f t="shared" si="3"/>
        <v>234.72770264371604</v>
      </c>
      <c r="AT18" s="2">
        <f t="shared" si="10"/>
        <v>5.4115240200431534E-2</v>
      </c>
      <c r="AU18" s="2">
        <f t="shared" si="11"/>
        <v>0.24315260626800522</v>
      </c>
      <c r="AV18" s="2">
        <f t="shared" si="4"/>
        <v>0.26001418894867034</v>
      </c>
      <c r="AW18" s="2">
        <f t="shared" si="4"/>
        <v>0.19899732892226252</v>
      </c>
      <c r="AX18" s="2">
        <f t="shared" si="4"/>
        <v>0.24372063566063029</v>
      </c>
    </row>
    <row r="19" spans="1:50">
      <c r="A19" s="58">
        <v>17</v>
      </c>
      <c r="B19" s="58">
        <v>21</v>
      </c>
      <c r="C19" s="93">
        <f>((SUM($C18:$G18))-($H18))*('Function Resolution'!H146)</f>
        <v>1831.9010669073996</v>
      </c>
      <c r="D19" s="93">
        <f>((SUM($C18:$G18))-($H18))*('Function Resolution'!I146)</f>
        <v>7904.2699145792558</v>
      </c>
      <c r="E19" s="93">
        <f>((SUM($C18:$G18))-($H18))*('Function Resolution'!J146)</f>
        <v>11557.198053551914</v>
      </c>
      <c r="F19" s="93">
        <f>((SUM($C18:$G18))-($H18))*('Function Resolution'!K146)</f>
        <v>10898.520246668404</v>
      </c>
      <c r="G19" s="93">
        <f>((SUM($C18:$G18))-($H18))*('Function Resolution'!L146)</f>
        <v>17658.315548887924</v>
      </c>
      <c r="H19" s="111">
        <f t="shared" si="5"/>
        <v>24.925102415297452</v>
      </c>
      <c r="I19" s="111">
        <f t="shared" si="12"/>
        <v>174.72027182038565</v>
      </c>
      <c r="J19" s="2">
        <f t="shared" si="0"/>
        <v>3.6748115140804692E-2</v>
      </c>
      <c r="K19" s="2">
        <f t="shared" si="1"/>
        <v>0.15856043002110426</v>
      </c>
      <c r="L19" s="2">
        <f t="shared" si="2"/>
        <v>0.23183852689926837</v>
      </c>
      <c r="M19" s="2">
        <f t="shared" si="2"/>
        <v>0.21862538546641203</v>
      </c>
      <c r="N19" s="2">
        <f t="shared" si="2"/>
        <v>0.35422754247241062</v>
      </c>
      <c r="O19" s="106">
        <f>('ACM Rates'!$AM32*(SUM($C19:$G19)))/($C19*'ACM Rates'!$B$65+$D19*'ACM Rates'!$C$65+$E19*'ACM Rates'!$D$65+$F19*'ACM Rates'!$E$65+$G19*'ACM Rates'!$F$65)</f>
        <v>7.3940757169484183E-4</v>
      </c>
      <c r="P19" s="106">
        <f>$O19*'ACM Rates'!C$65</f>
        <v>5.9666672738716226E-4</v>
      </c>
      <c r="Q19" s="106">
        <f>$O19*'ACM Rates'!D$65</f>
        <v>5.3801423693535422E-4</v>
      </c>
      <c r="R19" s="106">
        <f>$O19*'ACM Rates'!E$65</f>
        <v>4.8305259892699761E-4</v>
      </c>
      <c r="S19" s="106">
        <f>$O19*'ACM Rates'!F$65</f>
        <v>4.1747302519313877E-4</v>
      </c>
      <c r="T19" s="2"/>
      <c r="U19" s="93">
        <f>((SUM($U18:$Y18))-($Z18))*('Function Resolution'!M146)</f>
        <v>3622.7419387886421</v>
      </c>
      <c r="V19" s="93">
        <f>((SUM($U18:$Y18))-($Z18))*('Function Resolution'!N146)</f>
        <v>15089.356047273259</v>
      </c>
      <c r="W19" s="93">
        <f>((SUM($U18:$Y18))-($Z18))*('Function Resolution'!O146)</f>
        <v>13325.572218564183</v>
      </c>
      <c r="X19" s="93">
        <f>((SUM($U18:$Y18))-($Z18))*('Function Resolution'!P146)</f>
        <v>9489.000818495153</v>
      </c>
      <c r="Y19" s="93">
        <f>((SUM($U18:$Y18))-($Z18))*('Function Resolution'!Q146)</f>
        <v>8388.3964436401293</v>
      </c>
      <c r="Z19" s="111">
        <f t="shared" si="6"/>
        <v>9.983013493352269</v>
      </c>
      <c r="AA19" s="111">
        <f t="shared" si="13"/>
        <v>94.915546731980143</v>
      </c>
      <c r="AB19" s="2">
        <f t="shared" si="7"/>
        <v>7.2578123653765272E-2</v>
      </c>
      <c r="AC19" s="2">
        <f t="shared" si="8"/>
        <v>0.3023006241015565</v>
      </c>
      <c r="AD19" s="2">
        <f t="shared" si="9"/>
        <v>0.26696492451778681</v>
      </c>
      <c r="AE19" s="2">
        <f t="shared" si="9"/>
        <v>0.19010293484655541</v>
      </c>
      <c r="AF19" s="2">
        <f t="shared" si="9"/>
        <v>0.16805339288033608</v>
      </c>
      <c r="AG19" s="106">
        <f>('ACM Rates'!$AR32*(SUM(U19:Y19)))/(U19*'ACM Rates'!B$74+V19*'ACM Rates'!C$74+W19*'ACM Rates'!D$74+X19*'ACM Rates'!E$74+Y19*'ACM Rates'!F$74)</f>
        <v>2.7254008531676639E-4</v>
      </c>
      <c r="AH19" s="93">
        <f>$AG19*'ACM Rates'!C$74</f>
        <v>2.2067447317423292E-4</v>
      </c>
      <c r="AI19" s="93">
        <f>$AG19*'ACM Rates'!D$74</f>
        <v>1.9831006972428371E-4</v>
      </c>
      <c r="AJ19" s="93">
        <f>$AG19*'ACM Rates'!E$74</f>
        <v>1.7963668724888513E-4</v>
      </c>
      <c r="AK19" s="93">
        <f>$AG19*'ACM Rates'!F$74</f>
        <v>1.5720138893621845E-4</v>
      </c>
      <c r="AL19" s="93"/>
      <c r="AM19" s="93">
        <f t="shared" si="3"/>
        <v>5454.6430056960417</v>
      </c>
      <c r="AN19" s="93">
        <f t="shared" si="3"/>
        <v>22993.625961852515</v>
      </c>
      <c r="AO19" s="93">
        <f t="shared" si="3"/>
        <v>24882.770272116097</v>
      </c>
      <c r="AP19" s="93">
        <f t="shared" si="3"/>
        <v>20387.521065163557</v>
      </c>
      <c r="AQ19" s="93">
        <f t="shared" si="3"/>
        <v>26046.711992528053</v>
      </c>
      <c r="AR19" s="93">
        <f t="shared" si="3"/>
        <v>34.908115908649719</v>
      </c>
      <c r="AS19" s="93">
        <f t="shared" si="3"/>
        <v>269.63581855236578</v>
      </c>
      <c r="AT19" s="2">
        <f t="shared" si="10"/>
        <v>5.4674766881186443E-2</v>
      </c>
      <c r="AU19" s="2">
        <f t="shared" si="11"/>
        <v>0.23047725358097215</v>
      </c>
      <c r="AV19" s="2">
        <f t="shared" ref="AV19:AX82" si="14">(E19+W19)/((SUM($C19:$G19))+(SUM($U19:$Y19)))</f>
        <v>0.24941314446525575</v>
      </c>
      <c r="AW19" s="2">
        <f t="shared" si="14"/>
        <v>0.20435488818591455</v>
      </c>
      <c r="AX19" s="2">
        <f t="shared" si="14"/>
        <v>0.26107994688667108</v>
      </c>
    </row>
    <row r="20" spans="1:50">
      <c r="A20" s="58">
        <v>18</v>
      </c>
      <c r="B20" s="58">
        <v>22</v>
      </c>
      <c r="C20" s="93">
        <f>((SUM($C19:$G19))-($H19))*('Function Resolution'!H147)</f>
        <v>1815.2821058762381</v>
      </c>
      <c r="D20" s="93">
        <f>((SUM($C19:$G19))-($H19))*('Function Resolution'!I147)</f>
        <v>7304.2378824313118</v>
      </c>
      <c r="E20" s="93">
        <f>((SUM($C19:$G19))-($H19))*('Function Resolution'!J147)</f>
        <v>10855.948640349427</v>
      </c>
      <c r="F20" s="93">
        <f>((SUM($C19:$G19))-($H19))*('Function Resolution'!K147)</f>
        <v>11101.991450954009</v>
      </c>
      <c r="G20" s="93">
        <f>((SUM($C19:$G19))-($H19))*('Function Resolution'!L147)</f>
        <v>18747.819648568617</v>
      </c>
      <c r="H20" s="111">
        <f t="shared" si="5"/>
        <v>24.912639864089801</v>
      </c>
      <c r="I20" s="111">
        <f t="shared" si="12"/>
        <v>199.63291168447546</v>
      </c>
      <c r="J20" s="2">
        <f t="shared" si="0"/>
        <v>3.6432953628749459E-2</v>
      </c>
      <c r="K20" s="2">
        <f t="shared" si="1"/>
        <v>0.14659702709707548</v>
      </c>
      <c r="L20" s="2">
        <f t="shared" si="2"/>
        <v>0.21788033503421847</v>
      </c>
      <c r="M20" s="2">
        <f t="shared" si="2"/>
        <v>0.22281844701164963</v>
      </c>
      <c r="N20" s="2">
        <f t="shared" si="2"/>
        <v>0.37627123722830685</v>
      </c>
      <c r="O20" s="106">
        <f>('ACM Rates'!$AM33*(SUM($C20:$G20)))/($C20*'ACM Rates'!$B$65+$D20*'ACM Rates'!$C$65+$E20*'ACM Rates'!$D$65+$F20*'ACM Rates'!$E$65+$G20*'ACM Rates'!$F$65)</f>
        <v>7.4484912059177301E-4</v>
      </c>
      <c r="P20" s="106">
        <f>$O20*'ACM Rates'!C$65</f>
        <v>6.0105779842367733E-4</v>
      </c>
      <c r="Q20" s="106">
        <f>$O20*'ACM Rates'!D$65</f>
        <v>5.4197366457661874E-4</v>
      </c>
      <c r="R20" s="106">
        <f>$O20*'ACM Rates'!E$65</f>
        <v>4.8660754539694767E-4</v>
      </c>
      <c r="S20" s="106">
        <f>$O20*'ACM Rates'!F$65</f>
        <v>4.2054534953319273E-4</v>
      </c>
      <c r="T20" s="2"/>
      <c r="U20" s="93">
        <f>((SUM($U19:$Y19))-($Z19))*('Function Resolution'!M147)</f>
        <v>3679.9545842566204</v>
      </c>
      <c r="V20" s="93">
        <f>((SUM($U19:$Y19))-($Z19))*('Function Resolution'!N147)</f>
        <v>14433.458764130164</v>
      </c>
      <c r="W20" s="93">
        <f>((SUM($U19:$Y19))-($Z19))*('Function Resolution'!O147)</f>
        <v>13026.66802285723</v>
      </c>
      <c r="X20" s="93">
        <f>((SUM($U19:$Y19))-($Z19))*('Function Resolution'!P147)</f>
        <v>9857.4831398803399</v>
      </c>
      <c r="Y20" s="93">
        <f>((SUM($U19:$Y19))-($Z19))*('Function Resolution'!Q147)</f>
        <v>8907.5199421436573</v>
      </c>
      <c r="Z20" s="111">
        <f t="shared" si="6"/>
        <v>9.9810168906535974</v>
      </c>
      <c r="AA20" s="111">
        <f t="shared" si="13"/>
        <v>104.89656362263374</v>
      </c>
      <c r="AB20" s="2">
        <f t="shared" si="7"/>
        <v>7.373907137062545E-2</v>
      </c>
      <c r="AC20" s="2">
        <f t="shared" si="8"/>
        <v>0.28921820135673565</v>
      </c>
      <c r="AD20" s="2">
        <f t="shared" si="9"/>
        <v>0.26102887442371986</v>
      </c>
      <c r="AE20" s="2">
        <f t="shared" si="9"/>
        <v>0.19752462595491768</v>
      </c>
      <c r="AF20" s="2">
        <f t="shared" si="9"/>
        <v>0.17848922689400146</v>
      </c>
      <c r="AG20" s="106">
        <f>('ACM Rates'!$AR33*(SUM(U20:Y20)))/(U20*'ACM Rates'!B$74+V20*'ACM Rates'!C$74+W20*'ACM Rates'!D$74+X20*'ACM Rates'!E$74+Y20*'ACM Rates'!F$74)</f>
        <v>2.7359890605052601E-4</v>
      </c>
      <c r="AH20" s="93">
        <f>$AG20*'ACM Rates'!C$74</f>
        <v>2.2153179552861902E-4</v>
      </c>
      <c r="AI20" s="93">
        <f>$AG20*'ACM Rates'!D$74</f>
        <v>1.9908050616592986E-4</v>
      </c>
      <c r="AJ20" s="93">
        <f>$AG20*'ACM Rates'!E$74</f>
        <v>1.8033457742816625E-4</v>
      </c>
      <c r="AK20" s="93">
        <f>$AG20*'ACM Rates'!F$74</f>
        <v>1.5781211777556706E-4</v>
      </c>
      <c r="AL20" s="93"/>
      <c r="AM20" s="93">
        <f t="shared" si="3"/>
        <v>5495.2366901328587</v>
      </c>
      <c r="AN20" s="93">
        <f t="shared" si="3"/>
        <v>21737.696646561475</v>
      </c>
      <c r="AO20" s="93">
        <f t="shared" si="3"/>
        <v>23882.616663206656</v>
      </c>
      <c r="AP20" s="93">
        <f t="shared" si="3"/>
        <v>20959.474590834347</v>
      </c>
      <c r="AQ20" s="93">
        <f t="shared" si="3"/>
        <v>27655.339590712276</v>
      </c>
      <c r="AR20" s="93">
        <f t="shared" si="3"/>
        <v>34.893656754743397</v>
      </c>
      <c r="AS20" s="93">
        <f t="shared" si="3"/>
        <v>304.52947530710918</v>
      </c>
      <c r="AT20" s="2">
        <f t="shared" si="10"/>
        <v>5.5100938768607367E-2</v>
      </c>
      <c r="AU20" s="2">
        <f t="shared" si="11"/>
        <v>0.21796467730742769</v>
      </c>
      <c r="AV20" s="2">
        <f t="shared" si="14"/>
        <v>0.23947186856507469</v>
      </c>
      <c r="AW20" s="2">
        <f t="shared" si="14"/>
        <v>0.21016141636363683</v>
      </c>
      <c r="AX20" s="2">
        <f t="shared" si="14"/>
        <v>0.27730109899525335</v>
      </c>
    </row>
    <row r="21" spans="1:50">
      <c r="A21" s="58">
        <v>19</v>
      </c>
      <c r="B21" s="58">
        <v>23</v>
      </c>
      <c r="C21" s="93">
        <f>((SUM($C20:$G20))-($H20))*('Function Resolution'!H148)</f>
        <v>1801.3284979140683</v>
      </c>
      <c r="D21" s="93">
        <f>((SUM($C20:$G20))-($H20))*('Function Resolution'!I148)</f>
        <v>6753.215467215543</v>
      </c>
      <c r="E21" s="93">
        <f>((SUM($C20:$G20))-($H20))*('Function Resolution'!J148)</f>
        <v>10192.393353842444</v>
      </c>
      <c r="F21" s="93">
        <f>((SUM($C20:$G20))-($H20))*('Function Resolution'!K148)</f>
        <v>11319.151612109161</v>
      </c>
      <c r="G21" s="93">
        <f>((SUM($C20:$G20))-($H20))*('Function Resolution'!L148)</f>
        <v>19734.278157234301</v>
      </c>
      <c r="H21" s="111">
        <f t="shared" si="5"/>
        <v>24.900183544157766</v>
      </c>
      <c r="I21" s="111">
        <f t="shared" si="12"/>
        <v>224.53309522863321</v>
      </c>
      <c r="J21" s="2">
        <f t="shared" si="0"/>
        <v>3.6170988352748658E-2</v>
      </c>
      <c r="K21" s="2">
        <f t="shared" si="1"/>
        <v>0.13560573670550363</v>
      </c>
      <c r="L21" s="2">
        <f t="shared" si="2"/>
        <v>0.204665024572356</v>
      </c>
      <c r="M21" s="2">
        <f t="shared" si="2"/>
        <v>0.22729052563078259</v>
      </c>
      <c r="N21" s="2">
        <f t="shared" si="2"/>
        <v>0.39626772473860905</v>
      </c>
      <c r="O21" s="106">
        <f>('ACM Rates'!$AM34*(SUM($C21:$G21)))/($C21*'ACM Rates'!$B$65+$D21*'ACM Rates'!$C$65+$E21*'ACM Rates'!$D$65+$F21*'ACM Rates'!$E$65+$G21*'ACM Rates'!$F$65)</f>
        <v>7.4991600097486233E-4</v>
      </c>
      <c r="P21" s="106">
        <f>$O21*'ACM Rates'!C$65</f>
        <v>6.0514652979724219E-4</v>
      </c>
      <c r="Q21" s="106">
        <f>$O21*'ACM Rates'!D$65</f>
        <v>5.4566047262039085E-4</v>
      </c>
      <c r="R21" s="106">
        <f>$O21*'ACM Rates'!E$65</f>
        <v>4.8991772212653303E-4</v>
      </c>
      <c r="S21" s="106">
        <f>$O21*'ACM Rates'!F$65</f>
        <v>4.2340613425165518E-4</v>
      </c>
      <c r="T21" s="2"/>
      <c r="U21" s="93">
        <f>((SUM($U20:$Y20))-($Z20))*('Function Resolution'!M148)</f>
        <v>3722.0482284494988</v>
      </c>
      <c r="V21" s="93">
        <f>((SUM($U20:$Y20))-($Z20))*('Function Resolution'!N148)</f>
        <v>13757.880426309182</v>
      </c>
      <c r="W21" s="93">
        <f>((SUM($U20:$Y20))-($Z20))*('Function Resolution'!O148)</f>
        <v>12757.85702871009</v>
      </c>
      <c r="X21" s="93">
        <f>((SUM($U20:$Y20))-($Z20))*('Function Resolution'!P148)</f>
        <v>10251.639531228177</v>
      </c>
      <c r="Y21" s="93">
        <f>((SUM($U20:$Y20))-($Z20))*('Function Resolution'!Q148)</f>
        <v>9405.6782216804058</v>
      </c>
      <c r="Z21" s="111">
        <f t="shared" si="6"/>
        <v>9.9790206872754705</v>
      </c>
      <c r="AA21" s="111">
        <f t="shared" si="13"/>
        <v>114.8755843099092</v>
      </c>
      <c r="AB21" s="2">
        <f t="shared" si="7"/>
        <v>7.4597464923498696E-2</v>
      </c>
      <c r="AC21" s="2">
        <f t="shared" si="8"/>
        <v>0.27573608387949816</v>
      </c>
      <c r="AD21" s="2">
        <f t="shared" si="9"/>
        <v>0.25569356810689836</v>
      </c>
      <c r="AE21" s="2">
        <f t="shared" si="9"/>
        <v>0.20546383963910067</v>
      </c>
      <c r="AF21" s="2">
        <f t="shared" si="9"/>
        <v>0.18850904345100417</v>
      </c>
      <c r="AG21" s="106">
        <f>('ACM Rates'!$AR34*(SUM(U21:Y21)))/(U21*'ACM Rates'!B$74+V21*'ACM Rates'!C$74+W21*'ACM Rates'!D$74+X21*'ACM Rates'!E$74+Y21*'ACM Rates'!F$74)</f>
        <v>2.7469915089812716E-4</v>
      </c>
      <c r="AH21" s="93">
        <f>$AG21*'ACM Rates'!C$74</f>
        <v>2.2242265880043774E-4</v>
      </c>
      <c r="AI21" s="93">
        <f>$AG21*'ACM Rates'!D$74</f>
        <v>1.9988108429808967E-4</v>
      </c>
      <c r="AJ21" s="93">
        <f>$AG21*'ACM Rates'!E$74</f>
        <v>1.8105977107942681E-4</v>
      </c>
      <c r="AK21" s="93">
        <f>$AG21*'ACM Rates'!F$74</f>
        <v>1.5844674008447178E-4</v>
      </c>
      <c r="AL21" s="93"/>
      <c r="AM21" s="93">
        <f t="shared" si="3"/>
        <v>5523.3767263635673</v>
      </c>
      <c r="AN21" s="93">
        <f t="shared" si="3"/>
        <v>20511.095893524725</v>
      </c>
      <c r="AO21" s="93">
        <f t="shared" si="3"/>
        <v>22950.250382552535</v>
      </c>
      <c r="AP21" s="93">
        <f t="shared" si="3"/>
        <v>21570.791143337337</v>
      </c>
      <c r="AQ21" s="93">
        <f t="shared" si="3"/>
        <v>29139.956378914707</v>
      </c>
      <c r="AR21" s="93">
        <f t="shared" si="3"/>
        <v>34.879204231433235</v>
      </c>
      <c r="AS21" s="93">
        <f t="shared" si="3"/>
        <v>339.4086795385424</v>
      </c>
      <c r="AT21" s="2">
        <f t="shared" si="10"/>
        <v>5.5402484157948989E-2</v>
      </c>
      <c r="AU21" s="2">
        <f t="shared" si="11"/>
        <v>0.20573749023476923</v>
      </c>
      <c r="AV21" s="2">
        <f t="shared" si="14"/>
        <v>0.23020354146247946</v>
      </c>
      <c r="AW21" s="2">
        <f t="shared" si="14"/>
        <v>0.21636681215115602</v>
      </c>
      <c r="AX21" s="2">
        <f t="shared" si="14"/>
        <v>0.29228967199364625</v>
      </c>
    </row>
    <row r="22" spans="1:50">
      <c r="A22" s="58">
        <v>20</v>
      </c>
      <c r="B22" s="58">
        <v>24</v>
      </c>
      <c r="C22" s="93">
        <f>((SUM($C21:$G21))-($H21))*('Function Resolution'!H149)</f>
        <v>1790.3185868139199</v>
      </c>
      <c r="D22" s="93">
        <f>((SUM($C21:$G21))-($H21))*('Function Resolution'!I149)</f>
        <v>6250.9429522938635</v>
      </c>
      <c r="E22" s="93">
        <f>((SUM($C21:$G21))-($H21))*('Function Resolution'!J149)</f>
        <v>9569.8253747338422</v>
      </c>
      <c r="F22" s="93">
        <f>((SUM($C21:$G21))-($H21))*('Function Resolution'!K149)</f>
        <v>11548.678349362368</v>
      </c>
      <c r="G22" s="93">
        <f>((SUM($C21:$G21))-($H21))*('Function Resolution'!L149)</f>
        <v>20615.701641567368</v>
      </c>
      <c r="H22" s="111">
        <f t="shared" si="5"/>
        <v>24.887733452385675</v>
      </c>
      <c r="I22" s="111">
        <f t="shared" si="12"/>
        <v>249.42082868101889</v>
      </c>
      <c r="J22" s="2">
        <f t="shared" si="0"/>
        <v>3.5967891375867825E-2</v>
      </c>
      <c r="K22" s="2">
        <f t="shared" si="1"/>
        <v>0.12558280898204219</v>
      </c>
      <c r="L22" s="2">
        <f t="shared" si="2"/>
        <v>0.19225988162084928</v>
      </c>
      <c r="M22" s="2">
        <f t="shared" si="2"/>
        <v>0.23201547001973657</v>
      </c>
      <c r="N22" s="2">
        <f t="shared" si="2"/>
        <v>0.41417394800150426</v>
      </c>
      <c r="O22" s="106">
        <f>('ACM Rates'!$AM35*(SUM($C22:$G22)))/($C22*'ACM Rates'!$B$65+$D22*'ACM Rates'!$C$65+$E22*'ACM Rates'!$D$65+$F22*'ACM Rates'!$E$65+$G22*'ACM Rates'!$F$65)</f>
        <v>7.5457960932861178E-4</v>
      </c>
      <c r="P22" s="106">
        <f>$O22*'ACM Rates'!C$65</f>
        <v>6.0890983983188094E-4</v>
      </c>
      <c r="Q22" s="106">
        <f>$O22*'ACM Rates'!D$65</f>
        <v>5.4905384832529009E-4</v>
      </c>
      <c r="R22" s="106">
        <f>$O22*'ACM Rates'!E$65</f>
        <v>4.9296444253067045E-4</v>
      </c>
      <c r="S22" s="106">
        <f>$O22*'ACM Rates'!F$65</f>
        <v>4.2603922966788564E-4</v>
      </c>
      <c r="T22" s="2"/>
      <c r="U22" s="93">
        <f>((SUM($U21:$Y21))-($Z21))*('Function Resolution'!M149)</f>
        <v>3749.7788002006241</v>
      </c>
      <c r="V22" s="93">
        <f>((SUM($U21:$Y21))-($Z21))*('Function Resolution'!N149)</f>
        <v>13073.121531312281</v>
      </c>
      <c r="W22" s="93">
        <f>((SUM($U21:$Y21))-($Z21))*('Function Resolution'!O149)</f>
        <v>12515.65672088869</v>
      </c>
      <c r="X22" s="93">
        <f>((SUM($U21:$Y21))-($Z21))*('Function Resolution'!P149)</f>
        <v>10667.004094290996</v>
      </c>
      <c r="Y22" s="93">
        <f>((SUM($U21:$Y21))-($Z21))*('Function Resolution'!Q149)</f>
        <v>9879.5632689974791</v>
      </c>
      <c r="Z22" s="111">
        <f t="shared" si="6"/>
        <v>9.9770248831380126</v>
      </c>
      <c r="AA22" s="111">
        <f t="shared" si="13"/>
        <v>124.85260919304721</v>
      </c>
      <c r="AB22" s="2">
        <f t="shared" si="7"/>
        <v>7.516827599654595E-2</v>
      </c>
      <c r="AC22" s="2">
        <f t="shared" si="8"/>
        <v>0.26206452693942706</v>
      </c>
      <c r="AD22" s="2">
        <f t="shared" si="9"/>
        <v>0.2508895561048699</v>
      </c>
      <c r="AE22" s="2">
        <f t="shared" si="9"/>
        <v>0.21383136193874996</v>
      </c>
      <c r="AF22" s="2">
        <f t="shared" si="9"/>
        <v>0.19804627902040711</v>
      </c>
      <c r="AG22" s="106">
        <f>('ACM Rates'!$AR35*(SUM(U22:Y22)))/(U22*'ACM Rates'!B$74+V22*'ACM Rates'!C$74+W22*'ACM Rates'!D$74+X22*'ACM Rates'!E$74+Y22*'ACM Rates'!F$74)</f>
        <v>2.7582746215883727E-4</v>
      </c>
      <c r="AH22" s="93">
        <f>$AG22*'ACM Rates'!C$74</f>
        <v>2.23336247319882E-4</v>
      </c>
      <c r="AI22" s="93">
        <f>$AG22*'ACM Rates'!D$74</f>
        <v>2.0070208457231373E-4</v>
      </c>
      <c r="AJ22" s="93">
        <f>$AG22*'ACM Rates'!E$74</f>
        <v>1.8180346387171458E-4</v>
      </c>
      <c r="AK22" s="93">
        <f>$AG22*'ACM Rates'!F$74</f>
        <v>1.5909755112802839E-4</v>
      </c>
      <c r="AL22" s="93"/>
      <c r="AM22" s="93">
        <f t="shared" si="3"/>
        <v>5540.0973870145444</v>
      </c>
      <c r="AN22" s="93">
        <f t="shared" si="3"/>
        <v>19324.064483606144</v>
      </c>
      <c r="AO22" s="93">
        <f t="shared" si="3"/>
        <v>22085.48209562253</v>
      </c>
      <c r="AP22" s="93">
        <f t="shared" si="3"/>
        <v>22215.682443653364</v>
      </c>
      <c r="AQ22" s="93">
        <f t="shared" si="3"/>
        <v>30495.264910564845</v>
      </c>
      <c r="AR22" s="93">
        <f t="shared" si="3"/>
        <v>34.864758335523689</v>
      </c>
      <c r="AS22" s="93">
        <f t="shared" si="3"/>
        <v>374.27343787406608</v>
      </c>
      <c r="AT22" s="2">
        <f t="shared" si="10"/>
        <v>5.5589649967058757E-2</v>
      </c>
      <c r="AU22" s="2">
        <f t="shared" si="11"/>
        <v>0.19389875403677942</v>
      </c>
      <c r="AV22" s="2">
        <f t="shared" si="14"/>
        <v>0.22160697426133108</v>
      </c>
      <c r="AW22" s="2">
        <f t="shared" si="14"/>
        <v>0.22291341190439273</v>
      </c>
      <c r="AX22" s="2">
        <f t="shared" si="14"/>
        <v>0.30599120983043809</v>
      </c>
    </row>
    <row r="23" spans="1:50">
      <c r="A23" s="58">
        <v>21</v>
      </c>
      <c r="B23" s="58">
        <v>25</v>
      </c>
      <c r="C23" s="93">
        <f>((SUM($C22:$G22))-($H22))*('Function Resolution'!H150)</f>
        <v>1782.4816873383961</v>
      </c>
      <c r="D23" s="93">
        <f>((SUM($C22:$G22))-($H22))*('Function Resolution'!I150)</f>
        <v>5796.1220716607468</v>
      </c>
      <c r="E23" s="93">
        <f>((SUM($C22:$G22))-($H22))*('Function Resolution'!J150)</f>
        <v>8990.0875033006105</v>
      </c>
      <c r="F23" s="93">
        <f>((SUM($C22:$G22))-($H22))*('Function Resolution'!K150)</f>
        <v>11788.985624492607</v>
      </c>
      <c r="G23" s="93">
        <f>((SUM($C22:$G22))-($H22))*('Function Resolution'!L150)</f>
        <v>21392.902284526608</v>
      </c>
      <c r="H23" s="111">
        <f t="shared" si="5"/>
        <v>29.850347502791379</v>
      </c>
      <c r="I23" s="111">
        <f t="shared" si="12"/>
        <v>279.27117618381027</v>
      </c>
      <c r="J23" s="2">
        <f t="shared" si="0"/>
        <v>3.5828360534262693E-2</v>
      </c>
      <c r="K23" s="2">
        <f t="shared" si="1"/>
        <v>0.11650360997208632</v>
      </c>
      <c r="L23" s="2">
        <f t="shared" si="2"/>
        <v>0.1807031727679537</v>
      </c>
      <c r="M23" s="2">
        <f t="shared" si="2"/>
        <v>0.23696177654327519</v>
      </c>
      <c r="N23" s="2">
        <f t="shared" si="2"/>
        <v>0.43000308018242206</v>
      </c>
      <c r="O23" s="106">
        <f>('ACM Rates'!$AM36*(SUM($C23:$G23)))/($C23*'ACM Rates'!$B$65+$D23*'ACM Rates'!$C$65+$E23*'ACM Rates'!$D$65+$F23*'ACM Rates'!$E$65+$G23*'ACM Rates'!$F$65)</f>
        <v>9.1058894999463042E-4</v>
      </c>
      <c r="P23" s="106">
        <f>$O23*'ACM Rates'!C$65</f>
        <v>7.3480195441173984E-4</v>
      </c>
      <c r="Q23" s="106">
        <f>$O23*'ACM Rates'!D$65</f>
        <v>6.6257073615052923E-4</v>
      </c>
      <c r="R23" s="106">
        <f>$O23*'ACM Rates'!E$65</f>
        <v>5.9488484522937245E-4</v>
      </c>
      <c r="S23" s="106">
        <f>$O23*'ACM Rates'!F$65</f>
        <v>5.1412284403626709E-4</v>
      </c>
      <c r="T23" s="2"/>
      <c r="U23" s="93">
        <f>((SUM($U22:$Y22))-($Z22))*('Function Resolution'!M150)</f>
        <v>3764.1111789893525</v>
      </c>
      <c r="V23" s="93">
        <f>((SUM($U22:$Y22))-($Z22))*('Function Resolution'!N150)</f>
        <v>12389.000667805083</v>
      </c>
      <c r="W23" s="93">
        <f>((SUM($U22:$Y22))-($Z22))*('Function Resolution'!O150)</f>
        <v>12296.976830027013</v>
      </c>
      <c r="X23" s="93">
        <f>((SUM($U22:$Y22))-($Z22))*('Function Resolution'!P150)</f>
        <v>11098.708756187236</v>
      </c>
      <c r="Y23" s="93">
        <f>((SUM($U22:$Y22))-($Z22))*('Function Resolution'!Q150)</f>
        <v>10326.349957798247</v>
      </c>
      <c r="Z23" s="111">
        <f t="shared" si="6"/>
        <v>14.962544217242076</v>
      </c>
      <c r="AA23" s="111">
        <f t="shared" si="13"/>
        <v>139.8151534102893</v>
      </c>
      <c r="AB23" s="2">
        <f t="shared" si="7"/>
        <v>7.5470677800606553E-2</v>
      </c>
      <c r="AC23" s="2">
        <f t="shared" si="8"/>
        <v>0.24840028182229781</v>
      </c>
      <c r="AD23" s="2">
        <f t="shared" si="9"/>
        <v>0.24655519779563825</v>
      </c>
      <c r="AE23" s="2">
        <f t="shared" si="9"/>
        <v>0.22252984375607016</v>
      </c>
      <c r="AF23" s="2">
        <f t="shared" si="9"/>
        <v>0.20704399882538727</v>
      </c>
      <c r="AG23" s="106">
        <f>('ACM Rates'!$AR36*(SUM(U23:Y23)))/(U23*'ACM Rates'!B$74+V23*'ACM Rates'!C$74+W23*'ACM Rates'!D$74+X23*'ACM Rates'!E$74+Y23*'ACM Rates'!F$74)</f>
        <v>4.1545556218430449E-4</v>
      </c>
      <c r="AH23" s="93">
        <f>$AG23*'ACM Rates'!C$74</f>
        <v>3.3639248775374942E-4</v>
      </c>
      <c r="AI23" s="93">
        <f>$AG23*'ACM Rates'!D$74</f>
        <v>3.0230056400089647E-4</v>
      </c>
      <c r="AJ23" s="93">
        <f>$AG23*'ACM Rates'!E$74</f>
        <v>2.7383517108380543E-4</v>
      </c>
      <c r="AK23" s="93">
        <f>$AG23*'ACM Rates'!F$74</f>
        <v>2.3963517638420702E-4</v>
      </c>
      <c r="AL23" s="93"/>
      <c r="AM23" s="93">
        <f t="shared" si="3"/>
        <v>5546.5928663277482</v>
      </c>
      <c r="AN23" s="93">
        <f t="shared" si="3"/>
        <v>18185.122739465831</v>
      </c>
      <c r="AO23" s="93">
        <f t="shared" si="3"/>
        <v>21287.064333327624</v>
      </c>
      <c r="AP23" s="93">
        <f t="shared" si="3"/>
        <v>22887.694380679844</v>
      </c>
      <c r="AQ23" s="93">
        <f t="shared" si="3"/>
        <v>31719.252242324856</v>
      </c>
      <c r="AR23" s="93">
        <f t="shared" si="3"/>
        <v>44.812891720033456</v>
      </c>
      <c r="AS23" s="93">
        <f t="shared" si="3"/>
        <v>419.08632959409954</v>
      </c>
      <c r="AT23" s="2">
        <f t="shared" si="10"/>
        <v>5.5674302790343334E-2</v>
      </c>
      <c r="AU23" s="2">
        <f t="shared" si="11"/>
        <v>0.18253440518825945</v>
      </c>
      <c r="AV23" s="2">
        <f t="shared" si="14"/>
        <v>0.21367035471558807</v>
      </c>
      <c r="AW23" s="2">
        <f t="shared" si="14"/>
        <v>0.22973678757973465</v>
      </c>
      <c r="AX23" s="2">
        <f t="shared" si="14"/>
        <v>0.31838414972607454</v>
      </c>
    </row>
    <row r="24" spans="1:50">
      <c r="A24" s="58">
        <v>22</v>
      </c>
      <c r="B24" s="58">
        <v>26</v>
      </c>
      <c r="C24" s="93">
        <f>((SUM($C23:$G23))-($H23))*('Function Resolution'!H151)</f>
        <v>1777.8377546065781</v>
      </c>
      <c r="D24" s="93">
        <f>((SUM($C23:$G23))-($H23))*('Function Resolution'!I151)</f>
        <v>5386.2095095953619</v>
      </c>
      <c r="E24" s="93">
        <f>((SUM($C23:$G23))-($H23))*('Function Resolution'!J151)</f>
        <v>8453.0318055895787</v>
      </c>
      <c r="F24" s="93">
        <f>((SUM($C23:$G23))-($H23))*('Function Resolution'!K151)</f>
        <v>12037.07178139057</v>
      </c>
      <c r="G24" s="93">
        <f>((SUM($C23:$G23))-($H23))*('Function Resolution'!L151)</f>
        <v>22066.577972634084</v>
      </c>
      <c r="H24" s="111">
        <f t="shared" si="5"/>
        <v>29.832437294289704</v>
      </c>
      <c r="I24" s="111">
        <f t="shared" si="12"/>
        <v>309.10361347809999</v>
      </c>
      <c r="J24" s="2">
        <f t="shared" si="0"/>
        <v>3.5756470121471672E-2</v>
      </c>
      <c r="K24" s="2">
        <f t="shared" si="1"/>
        <v>0.10832925496086802</v>
      </c>
      <c r="L24" s="2">
        <f t="shared" si="2"/>
        <v>0.1700102151668498</v>
      </c>
      <c r="M24" s="2">
        <f t="shared" si="2"/>
        <v>0.24209363108983284</v>
      </c>
      <c r="N24" s="2">
        <f t="shared" si="2"/>
        <v>0.4438104286609777</v>
      </c>
      <c r="O24" s="106">
        <f>('ACM Rates'!$AM37*(SUM($C24:$G24)))/($C24*'ACM Rates'!$B$65+$D24*'ACM Rates'!$C$65+$E24*'ACM Rates'!$D$65+$F24*'ACM Rates'!$E$65+$G24*'ACM Rates'!$F$65)</f>
        <v>9.1517289801951347E-4</v>
      </c>
      <c r="P24" s="106">
        <f>$O24*'ACM Rates'!C$65</f>
        <v>7.3850098235143295E-4</v>
      </c>
      <c r="Q24" s="106">
        <f>$O24*'ACM Rates'!D$65</f>
        <v>6.6590614870670002E-4</v>
      </c>
      <c r="R24" s="106">
        <f>$O24*'ACM Rates'!E$65</f>
        <v>5.9787952379574219E-4</v>
      </c>
      <c r="S24" s="106">
        <f>$O24*'ACM Rates'!F$65</f>
        <v>5.1671096285264536E-4</v>
      </c>
      <c r="T24" s="2"/>
      <c r="U24" s="93">
        <f>((SUM($U23:$Y23))-($Z23))*('Function Resolution'!M151)</f>
        <v>3765.8291516686577</v>
      </c>
      <c r="V24" s="93">
        <f>((SUM($U23:$Y23))-($Z23))*('Function Resolution'!N151)</f>
        <v>11713.326161867903</v>
      </c>
      <c r="W24" s="93">
        <f>((SUM($U23:$Y23))-($Z23))*('Function Resolution'!O151)</f>
        <v>12097.940633299802</v>
      </c>
      <c r="X24" s="93">
        <f>((SUM($U23:$Y23))-($Z23))*('Function Resolution'!P151)</f>
        <v>11540.405466418055</v>
      </c>
      <c r="Y24" s="93">
        <f>((SUM($U23:$Y23))-($Z23))*('Function Resolution'!Q151)</f>
        <v>10742.683433335278</v>
      </c>
      <c r="Z24" s="111">
        <f t="shared" si="6"/>
        <v>14.958055453976904</v>
      </c>
      <c r="AA24" s="111">
        <f t="shared" si="13"/>
        <v>154.77320886426619</v>
      </c>
      <c r="AB24" s="2">
        <f t="shared" si="7"/>
        <v>7.5527781600798274E-2</v>
      </c>
      <c r="AC24" s="2">
        <f t="shared" si="8"/>
        <v>0.23492344037447074</v>
      </c>
      <c r="AD24" s="2">
        <f t="shared" si="9"/>
        <v>0.24263730009270654</v>
      </c>
      <c r="AE24" s="2">
        <f t="shared" si="9"/>
        <v>0.23145532857380469</v>
      </c>
      <c r="AF24" s="2">
        <f t="shared" si="9"/>
        <v>0.21545614935821983</v>
      </c>
      <c r="AG24" s="106">
        <f>('ACM Rates'!$AR37*(SUM(U24:Y24)))/(U24*'ACM Rates'!B$74+V24*'ACM Rates'!C$74+W24*'ACM Rates'!D$74+X24*'ACM Rates'!E$74+Y24*'ACM Rates'!F$74)</f>
        <v>4.1717181813644372E-4</v>
      </c>
      <c r="AH24" s="93">
        <f>$AG24*'ACM Rates'!C$74</f>
        <v>3.3778213242796412E-4</v>
      </c>
      <c r="AI24" s="93">
        <f>$AG24*'ACM Rates'!D$74</f>
        <v>3.0354937419752444E-4</v>
      </c>
      <c r="AJ24" s="93">
        <f>$AG24*'ACM Rates'!E$74</f>
        <v>2.7496639012395194E-4</v>
      </c>
      <c r="AK24" s="93">
        <f>$AG24*'ACM Rates'!F$74</f>
        <v>2.4062511450333824E-4</v>
      </c>
      <c r="AL24" s="93"/>
      <c r="AM24" s="93">
        <f t="shared" si="3"/>
        <v>5543.6669062752353</v>
      </c>
      <c r="AN24" s="93">
        <f t="shared" si="3"/>
        <v>17099.535671463265</v>
      </c>
      <c r="AO24" s="93">
        <f t="shared" si="3"/>
        <v>20550.972438889381</v>
      </c>
      <c r="AP24" s="93">
        <f t="shared" si="3"/>
        <v>23577.477247808623</v>
      </c>
      <c r="AQ24" s="93">
        <f t="shared" si="3"/>
        <v>32809.261405969359</v>
      </c>
      <c r="AR24" s="93">
        <f t="shared" si="3"/>
        <v>44.790492748266608</v>
      </c>
      <c r="AS24" s="93">
        <f t="shared" si="3"/>
        <v>463.87682234236615</v>
      </c>
      <c r="AT24" s="2">
        <f t="shared" si="10"/>
        <v>5.5669974314794222E-2</v>
      </c>
      <c r="AU24" s="2">
        <f t="shared" si="11"/>
        <v>0.17171499076680014</v>
      </c>
      <c r="AV24" s="2">
        <f t="shared" si="14"/>
        <v>0.20637461217627751</v>
      </c>
      <c r="AW24" s="2">
        <f t="shared" si="14"/>
        <v>0.23676703073689048</v>
      </c>
      <c r="AX24" s="2">
        <f t="shared" si="14"/>
        <v>0.32947339200523762</v>
      </c>
    </row>
    <row r="25" spans="1:50">
      <c r="A25" s="58">
        <v>23</v>
      </c>
      <c r="B25" s="58">
        <v>27</v>
      </c>
      <c r="C25" s="93">
        <f>((SUM($C24:$G24))-($H24))*('Function Resolution'!H152)</f>
        <v>1776.7466031690615</v>
      </c>
      <c r="D25" s="93">
        <f>((SUM($C24:$G24))-($H24))*('Function Resolution'!I152)</f>
        <v>5019.3763409153407</v>
      </c>
      <c r="E25" s="93">
        <f>((SUM($C24:$G24))-($H24))*('Function Resolution'!J152)</f>
        <v>7959.424686762437</v>
      </c>
      <c r="F25" s="93">
        <f>((SUM($C24:$G24))-($H24))*('Function Resolution'!K152)</f>
        <v>12292.135874506788</v>
      </c>
      <c r="G25" s="93">
        <f>((SUM($C24:$G24))-($H24))*('Function Resolution'!L152)</f>
        <v>22643.212881168249</v>
      </c>
      <c r="H25" s="111">
        <f t="shared" si="5"/>
        <v>29.814537831913121</v>
      </c>
      <c r="I25" s="111">
        <f t="shared" si="12"/>
        <v>338.91815131001312</v>
      </c>
      <c r="J25" s="2">
        <f t="shared" si="0"/>
        <v>3.5755978104089606E-2</v>
      </c>
      <c r="K25" s="2">
        <f t="shared" si="1"/>
        <v>0.10101199024207566</v>
      </c>
      <c r="L25" s="2">
        <f t="shared" si="2"/>
        <v>0.16017873022152496</v>
      </c>
      <c r="M25" s="2">
        <f t="shared" si="2"/>
        <v>0.24737198900362156</v>
      </c>
      <c r="N25" s="2">
        <f t="shared" si="2"/>
        <v>0.4556813124286882</v>
      </c>
      <c r="O25" s="106">
        <f>('ACM Rates'!$AM38*(SUM($C25:$G25)))/($C25*'ACM Rates'!$B$65+$D25*'ACM Rates'!$C$65+$E25*'ACM Rates'!$D$65+$F25*'ACM Rates'!$E$65+$G25*'ACM Rates'!$F$65)</f>
        <v>9.1925048764210143E-4</v>
      </c>
      <c r="P25" s="106">
        <f>$O25*'ACM Rates'!C$65</f>
        <v>7.4179140315434769E-4</v>
      </c>
      <c r="Q25" s="106">
        <f>$O25*'ACM Rates'!D$65</f>
        <v>6.6887312031114771E-4</v>
      </c>
      <c r="R25" s="106">
        <f>$O25*'ACM Rates'!E$65</f>
        <v>6.0054340003930565E-4</v>
      </c>
      <c r="S25" s="106">
        <f>$O25*'ACM Rates'!F$65</f>
        <v>5.1901318931123577E-4</v>
      </c>
      <c r="T25" s="2"/>
      <c r="U25" s="93">
        <f>((SUM($U24:$Y24))-($Z24))*('Function Resolution'!M152)</f>
        <v>3756.6468440661092</v>
      </c>
      <c r="V25" s="93">
        <f>((SUM($U24:$Y24))-($Z24))*('Function Resolution'!N152)</f>
        <v>11055.3959363423</v>
      </c>
      <c r="W25" s="93">
        <f>((SUM($U24:$Y24))-($Z24))*('Function Resolution'!O152)</f>
        <v>11917.562964828341</v>
      </c>
      <c r="X25" s="93">
        <f>((SUM($U24:$Y24))-($Z24))*('Function Resolution'!P152)</f>
        <v>11987.746236247594</v>
      </c>
      <c r="Y25" s="93">
        <f>((SUM($U24:$Y24))-($Z24))*('Function Resolution'!Q152)</f>
        <v>11127.874809651368</v>
      </c>
      <c r="Z25" s="111">
        <f t="shared" si="6"/>
        <v>14.953568037340714</v>
      </c>
      <c r="AA25" s="111">
        <f t="shared" si="13"/>
        <v>169.72677690160691</v>
      </c>
      <c r="AB25" s="2">
        <f t="shared" si="7"/>
        <v>7.5366230347540059E-2</v>
      </c>
      <c r="AC25" s="2">
        <f t="shared" si="8"/>
        <v>0.22179447558072601</v>
      </c>
      <c r="AD25" s="2">
        <f t="shared" si="9"/>
        <v>0.23909135803044868</v>
      </c>
      <c r="AE25" s="2">
        <f t="shared" si="9"/>
        <v>0.24049938194642642</v>
      </c>
      <c r="AF25" s="2">
        <f t="shared" si="9"/>
        <v>0.22324855409485883</v>
      </c>
      <c r="AG25" s="106">
        <f>('ACM Rates'!$AR38*(SUM(U25:Y25)))/(U25*'ACM Rates'!B$74+V25*'ACM Rates'!C$74+W25*'ACM Rates'!D$74+X25*'ACM Rates'!E$74+Y25*'ACM Rates'!F$74)</f>
        <v>4.188705250134714E-4</v>
      </c>
      <c r="AH25" s="93">
        <f>$AG25*'ACM Rates'!C$74</f>
        <v>3.3915756769551324E-4</v>
      </c>
      <c r="AI25" s="93">
        <f>$AG25*'ACM Rates'!D$74</f>
        <v>3.0478541504939748E-4</v>
      </c>
      <c r="AJ25" s="93">
        <f>$AG25*'ACM Rates'!E$74</f>
        <v>2.7608604221344724E-4</v>
      </c>
      <c r="AK25" s="93">
        <f>$AG25*'ACM Rates'!F$74</f>
        <v>2.4160493029870604E-4</v>
      </c>
      <c r="AL25" s="93"/>
      <c r="AM25" s="93">
        <f t="shared" si="3"/>
        <v>5533.3934472351702</v>
      </c>
      <c r="AN25" s="93">
        <f t="shared" si="3"/>
        <v>16074.772277257642</v>
      </c>
      <c r="AO25" s="93">
        <f t="shared" si="3"/>
        <v>19876.987651590778</v>
      </c>
      <c r="AP25" s="93">
        <f t="shared" si="3"/>
        <v>24279.882110754384</v>
      </c>
      <c r="AQ25" s="93">
        <f t="shared" si="3"/>
        <v>33771.087690819615</v>
      </c>
      <c r="AR25" s="93">
        <f t="shared" si="3"/>
        <v>44.768105869253837</v>
      </c>
      <c r="AS25" s="93">
        <f t="shared" si="3"/>
        <v>508.64492821162003</v>
      </c>
      <c r="AT25" s="2">
        <f t="shared" si="10"/>
        <v>5.5591812003355438E-2</v>
      </c>
      <c r="AU25" s="2">
        <f t="shared" si="11"/>
        <v>0.16149686931815194</v>
      </c>
      <c r="AV25" s="2">
        <f t="shared" si="14"/>
        <v>0.1996962210002215</v>
      </c>
      <c r="AW25" s="2">
        <f t="shared" si="14"/>
        <v>0.24393035749863701</v>
      </c>
      <c r="AX25" s="2">
        <f t="shared" si="14"/>
        <v>0.33928474017963417</v>
      </c>
    </row>
    <row r="26" spans="1:50">
      <c r="A26" s="58">
        <v>24</v>
      </c>
      <c r="B26" s="58">
        <v>28</v>
      </c>
      <c r="C26" s="93">
        <f>((SUM($C25:$G25))-($H25))*('Function Resolution'!H153)</f>
        <v>1779.3853619425449</v>
      </c>
      <c r="D26" s="93">
        <f>((SUM($C25:$G25))-($H25))*('Function Resolution'!I153)</f>
        <v>4692.9419759926323</v>
      </c>
      <c r="E26" s="93">
        <f>((SUM($C25:$G25))-($H25))*('Function Resolution'!J153)</f>
        <v>7508.427023682415</v>
      </c>
      <c r="F26" s="93">
        <f>((SUM($C25:$G25))-($H25))*('Function Resolution'!K153)</f>
        <v>12552.115747908645</v>
      </c>
      <c r="G26" s="93">
        <f>((SUM($C25:$G25))-($H25))*('Function Resolution'!L153)</f>
        <v>23128.211739163729</v>
      </c>
      <c r="H26" s="111">
        <f t="shared" si="5"/>
        <v>29.796649109213973</v>
      </c>
      <c r="I26" s="111">
        <f t="shared" si="12"/>
        <v>368.71480041922712</v>
      </c>
      <c r="J26" s="2">
        <f t="shared" si="0"/>
        <v>3.5830579916967399E-2</v>
      </c>
      <c r="K26" s="2">
        <f t="shared" si="1"/>
        <v>9.449939069574316E-2</v>
      </c>
      <c r="L26" s="2">
        <f t="shared" si="2"/>
        <v>0.15119338411836236</v>
      </c>
      <c r="M26" s="2">
        <f t="shared" si="2"/>
        <v>0.25275558406385712</v>
      </c>
      <c r="N26" s="2">
        <f t="shared" si="2"/>
        <v>0.46572106120506995</v>
      </c>
      <c r="O26" s="106">
        <f>('ACM Rates'!$AM39*(SUM($C26:$G26)))/($C26*'ACM Rates'!$B$65+$D26*'ACM Rates'!$C$65+$E26*'ACM Rates'!$D$65+$F26*'ACM Rates'!$E$65+$G26*'ACM Rates'!$F$65)</f>
        <v>9.2283203657164529E-4</v>
      </c>
      <c r="P26" s="106">
        <f>$O26*'ACM Rates'!C$65</f>
        <v>7.4468154272090584E-4</v>
      </c>
      <c r="Q26" s="106">
        <f>$O26*'ACM Rates'!D$65</f>
        <v>6.7147915842617311E-4</v>
      </c>
      <c r="R26" s="106">
        <f>$O26*'ACM Rates'!E$65</f>
        <v>6.0288321448647819E-4</v>
      </c>
      <c r="S26" s="106">
        <f>$O26*'ACM Rates'!F$65</f>
        <v>5.2103534883966298E-4</v>
      </c>
      <c r="T26" s="2"/>
      <c r="U26" s="93">
        <f>((SUM($U25:$Y25))-($Z25))*('Function Resolution'!M153)</f>
        <v>3738.0496441546688</v>
      </c>
      <c r="V26" s="93">
        <f>((SUM($U25:$Y25))-($Z25))*('Function Resolution'!N153)</f>
        <v>10422.095461015249</v>
      </c>
      <c r="W26" s="93">
        <f>((SUM($U25:$Y25))-($Z25))*('Function Resolution'!O153)</f>
        <v>11754.034515837811</v>
      </c>
      <c r="X26" s="93">
        <f>((SUM($U25:$Y25))-($Z25))*('Function Resolution'!P153)</f>
        <v>12435.225320443285</v>
      </c>
      <c r="Y26" s="93">
        <f>((SUM($U25:$Y25))-($Z25))*('Function Resolution'!Q153)</f>
        <v>11480.868281647357</v>
      </c>
      <c r="Z26" s="111">
        <f t="shared" si="6"/>
        <v>14.949081966929509</v>
      </c>
      <c r="AA26" s="111">
        <f t="shared" si="13"/>
        <v>184.67585886853641</v>
      </c>
      <c r="AB26" s="2">
        <f t="shared" si="7"/>
        <v>7.501563612583062E-2</v>
      </c>
      <c r="AC26" s="2">
        <f t="shared" si="8"/>
        <v>0.20915188271904117</v>
      </c>
      <c r="AD26" s="2">
        <f t="shared" si="9"/>
        <v>0.23588139810538575</v>
      </c>
      <c r="AE26" s="2">
        <f t="shared" si="9"/>
        <v>0.24955161824557384</v>
      </c>
      <c r="AF26" s="2">
        <f t="shared" si="9"/>
        <v>0.23039946480416856</v>
      </c>
      <c r="AG26" s="106">
        <f>('ACM Rates'!$AR39*(SUM(U26:Y26)))/(U26*'ACM Rates'!B$74+V26*'ACM Rates'!C$74+W26*'ACM Rates'!D$74+X26*'ACM Rates'!E$74+Y26*'ACM Rates'!F$74)</f>
        <v>4.2053323242199968E-4</v>
      </c>
      <c r="AH26" s="93">
        <f>$AG26*'ACM Rates'!C$74</f>
        <v>3.4050385435640358E-4</v>
      </c>
      <c r="AI26" s="93">
        <f>$AG26*'ACM Rates'!D$74</f>
        <v>3.0599526137983026E-4</v>
      </c>
      <c r="AJ26" s="93">
        <f>$AG26*'ACM Rates'!E$74</f>
        <v>2.7718196632451898E-4</v>
      </c>
      <c r="AK26" s="93">
        <f>$AG26*'ACM Rates'!F$74</f>
        <v>2.4256398156527988E-4</v>
      </c>
      <c r="AL26" s="93"/>
      <c r="AM26" s="93">
        <f t="shared" si="3"/>
        <v>5517.4350060972138</v>
      </c>
      <c r="AN26" s="93">
        <f t="shared" si="3"/>
        <v>15115.037437007883</v>
      </c>
      <c r="AO26" s="93">
        <f t="shared" si="3"/>
        <v>19262.461539520227</v>
      </c>
      <c r="AP26" s="93">
        <f t="shared" si="3"/>
        <v>24987.341068351932</v>
      </c>
      <c r="AQ26" s="93">
        <f t="shared" si="3"/>
        <v>34609.080020811089</v>
      </c>
      <c r="AR26" s="93">
        <f t="shared" si="3"/>
        <v>44.745731076143485</v>
      </c>
      <c r="AS26" s="93">
        <f t="shared" si="3"/>
        <v>553.39065928776358</v>
      </c>
      <c r="AT26" s="2">
        <f t="shared" si="10"/>
        <v>5.5456426361024928E-2</v>
      </c>
      <c r="AU26" s="2">
        <f t="shared" si="11"/>
        <v>0.15192312363321994</v>
      </c>
      <c r="AV26" s="2">
        <f t="shared" si="14"/>
        <v>0.19360939978776379</v>
      </c>
      <c r="AW26" s="2">
        <f t="shared" si="14"/>
        <v>0.25115087688093329</v>
      </c>
      <c r="AX26" s="2">
        <f t="shared" si="14"/>
        <v>0.34786017333705815</v>
      </c>
    </row>
    <row r="27" spans="1:50">
      <c r="A27" s="58">
        <v>25</v>
      </c>
      <c r="B27" s="58">
        <v>29</v>
      </c>
      <c r="C27" s="93">
        <f>((SUM($C26:$G26))-($H26))*('Function Resolution'!H154)</f>
        <v>1785.9376715646176</v>
      </c>
      <c r="D27" s="93">
        <f>((SUM($C26:$G26))-($H26))*('Function Resolution'!I154)</f>
        <v>4404.1576391497019</v>
      </c>
      <c r="E27" s="93">
        <f>((SUM($C26:$G26))-($H26))*('Function Resolution'!J154)</f>
        <v>7098.7400592931444</v>
      </c>
      <c r="F27" s="93">
        <f>((SUM($C26:$G26))-($H26))*('Function Resolution'!K154)</f>
        <v>12814.887648752047</v>
      </c>
      <c r="G27" s="93">
        <f>((SUM($C26:$G26))-($H26))*('Function Resolution'!L154)</f>
        <v>23527.562180821249</v>
      </c>
      <c r="H27" s="111">
        <f t="shared" si="5"/>
        <v>29.778771119748455</v>
      </c>
      <c r="I27" s="111">
        <f t="shared" si="12"/>
        <v>398.49357153897557</v>
      </c>
      <c r="J27" s="2">
        <f t="shared" si="0"/>
        <v>3.5984110916791323E-2</v>
      </c>
      <c r="K27" s="2">
        <f t="shared" si="1"/>
        <v>8.8737529593267597E-2</v>
      </c>
      <c r="L27" s="2">
        <f t="shared" si="2"/>
        <v>0.14302954337666654</v>
      </c>
      <c r="M27" s="2">
        <f t="shared" si="2"/>
        <v>0.25820180954855254</v>
      </c>
      <c r="N27" s="2">
        <f t="shared" si="2"/>
        <v>0.47404700656472198</v>
      </c>
      <c r="O27" s="106">
        <f>('ACM Rates'!$AM40*(SUM($C27:$G27)))/($C27*'ACM Rates'!$B$65+$D27*'ACM Rates'!$C$65+$E27*'ACM Rates'!$D$65+$F27*'ACM Rates'!$E$65+$G27*'ACM Rates'!$F$65)</f>
        <v>9.2593293570803164E-4</v>
      </c>
      <c r="P27" s="106">
        <f>$O27*'ACM Rates'!C$65</f>
        <v>7.4718382077497598E-4</v>
      </c>
      <c r="Q27" s="106">
        <f>$O27*'ACM Rates'!D$65</f>
        <v>6.737354619136426E-4</v>
      </c>
      <c r="R27" s="106">
        <f>$O27*'ACM Rates'!E$65</f>
        <v>6.0490902196287243E-4</v>
      </c>
      <c r="S27" s="106">
        <f>$O27*'ACM Rates'!F$65</f>
        <v>5.2278613121306864E-4</v>
      </c>
      <c r="T27" s="2"/>
      <c r="U27" s="93">
        <f>((SUM($U26:$Y26))-($Z26))*('Function Resolution'!M154)</f>
        <v>3711.6342616117108</v>
      </c>
      <c r="V27" s="93">
        <f>((SUM($U26:$Y26))-($Z26))*('Function Resolution'!N154)</f>
        <v>9819.134686703137</v>
      </c>
      <c r="W27" s="93">
        <f>((SUM($U26:$Y26))-($Z26))*('Function Resolution'!O154)</f>
        <v>11605.947364411048</v>
      </c>
      <c r="X27" s="93">
        <f>((SUM($U26:$Y26))-($Z26))*('Function Resolution'!P154)</f>
        <v>12877.380512863863</v>
      </c>
      <c r="Y27" s="93">
        <f>((SUM($U26:$Y26))-($Z26))*('Function Resolution'!Q154)</f>
        <v>11801.227315541688</v>
      </c>
      <c r="Z27" s="111">
        <f t="shared" si="6"/>
        <v>14.944597242339436</v>
      </c>
      <c r="AA27" s="111">
        <f t="shared" si="13"/>
        <v>199.62045611087584</v>
      </c>
      <c r="AB27" s="2">
        <f t="shared" si="7"/>
        <v>7.4507881371930956E-2</v>
      </c>
      <c r="AC27" s="2">
        <f t="shared" si="8"/>
        <v>0.19711072558485446</v>
      </c>
      <c r="AD27" s="2">
        <f t="shared" si="9"/>
        <v>0.23297946092913735</v>
      </c>
      <c r="AE27" s="2">
        <f t="shared" si="9"/>
        <v>0.25850239328727531</v>
      </c>
      <c r="AF27" s="2">
        <f t="shared" si="9"/>
        <v>0.23689953882680181</v>
      </c>
      <c r="AG27" s="106">
        <f>('ACM Rates'!$AR40*(SUM(U27:Y27)))/(U27*'ACM Rates'!B$74+V27*'ACM Rates'!C$74+W27*'ACM Rates'!D$74+X27*'ACM Rates'!E$74+Y27*'ACM Rates'!F$74)</f>
        <v>4.2214284892969957E-4</v>
      </c>
      <c r="AH27" s="93">
        <f>$AG27*'ACM Rates'!C$74</f>
        <v>3.4180715355525859E-4</v>
      </c>
      <c r="AI27" s="93">
        <f>$AG27*'ACM Rates'!D$74</f>
        <v>3.0716647684158634E-4</v>
      </c>
      <c r="AJ27" s="93">
        <f>$AG27*'ACM Rates'!E$74</f>
        <v>2.7824289714813806E-4</v>
      </c>
      <c r="AK27" s="93">
        <f>$AG27*'ACM Rates'!F$74</f>
        <v>2.4349240994810288E-4</v>
      </c>
      <c r="AL27" s="93"/>
      <c r="AM27" s="93">
        <f t="shared" si="3"/>
        <v>5497.5719331763285</v>
      </c>
      <c r="AN27" s="93">
        <f t="shared" si="3"/>
        <v>14223.292325852839</v>
      </c>
      <c r="AO27" s="93">
        <f t="shared" si="3"/>
        <v>18704.687423704192</v>
      </c>
      <c r="AP27" s="93">
        <f t="shared" si="3"/>
        <v>25692.26816161591</v>
      </c>
      <c r="AQ27" s="93">
        <f t="shared" si="3"/>
        <v>35328.789496362937</v>
      </c>
      <c r="AR27" s="93">
        <f t="shared" si="3"/>
        <v>44.723368362087889</v>
      </c>
      <c r="AS27" s="93">
        <f t="shared" si="3"/>
        <v>598.11402764985144</v>
      </c>
      <c r="AT27" s="2">
        <f t="shared" si="10"/>
        <v>5.5281642779204242E-2</v>
      </c>
      <c r="AU27" s="2">
        <f t="shared" si="11"/>
        <v>0.14302440696718655</v>
      </c>
      <c r="AV27" s="2">
        <f t="shared" si="14"/>
        <v>0.18808773418931163</v>
      </c>
      <c r="AW27" s="2">
        <f t="shared" si="14"/>
        <v>0.25835237955265122</v>
      </c>
      <c r="AX27" s="2">
        <f t="shared" si="14"/>
        <v>0.35525383651164633</v>
      </c>
    </row>
    <row r="28" spans="1:50">
      <c r="A28" s="58">
        <v>26</v>
      </c>
      <c r="B28" s="58">
        <v>30</v>
      </c>
      <c r="C28" s="93">
        <f>((SUM($C27:$G27))-($H27))*('Function Resolution'!H155)</f>
        <v>1796.6015666527451</v>
      </c>
      <c r="D28" s="93">
        <f>((SUM($C27:$G27))-($H27))*('Function Resolution'!I155)</f>
        <v>4150.3219264067566</v>
      </c>
      <c r="E28" s="93">
        <f>((SUM($C27:$G27))-($H27))*('Function Resolution'!J155)</f>
        <v>6728.7583043452805</v>
      </c>
      <c r="F28" s="93">
        <f>((SUM($C27:$G27))-($H27))*('Function Resolution'!K155)</f>
        <v>13078.302658954193</v>
      </c>
      <c r="G28" s="93">
        <f>((SUM($C27:$G27))-($H27))*('Function Resolution'!L155)</f>
        <v>23847.521972102029</v>
      </c>
      <c r="H28" s="111">
        <f t="shared" si="5"/>
        <v>39.681205142768803</v>
      </c>
      <c r="I28" s="111">
        <f t="shared" si="12"/>
        <v>438.17477668174439</v>
      </c>
      <c r="J28" s="2">
        <f t="shared" si="0"/>
        <v>3.622070570062097E-2</v>
      </c>
      <c r="K28" s="2">
        <f t="shared" si="1"/>
        <v>8.3673304003229448E-2</v>
      </c>
      <c r="L28" s="2">
        <f t="shared" si="2"/>
        <v>0.1356563295925296</v>
      </c>
      <c r="M28" s="2">
        <f t="shared" si="2"/>
        <v>0.26366744884687521</v>
      </c>
      <c r="N28" s="2">
        <f t="shared" si="2"/>
        <v>0.48078221185674491</v>
      </c>
      <c r="O28" s="106">
        <f>('ACM Rates'!$AM41*(SUM($C28:$G28)))/($C28*'ACM Rates'!$B$65+$D28*'ACM Rates'!$C$65+$E28*'ACM Rates'!$D$65+$F28*'ACM Rates'!$E$65+$G28*'ACM Rates'!$F$65)</f>
        <v>1.2380958037912272E-3</v>
      </c>
      <c r="P28" s="106">
        <f>$O28*'ACM Rates'!C$65</f>
        <v>9.9908440178209101E-4</v>
      </c>
      <c r="Q28" s="106">
        <f>$O28*'ACM Rates'!D$65</f>
        <v>9.0087415199544408E-4</v>
      </c>
      <c r="R28" s="106">
        <f>$O28*'ACM Rates'!E$65</f>
        <v>8.0884402410310685E-4</v>
      </c>
      <c r="S28" s="106">
        <f>$O28*'ACM Rates'!F$65</f>
        <v>6.9903476847403795E-4</v>
      </c>
      <c r="T28" s="2"/>
      <c r="U28" s="93">
        <f>((SUM($U27:$Y27))-($Z27))*('Function Resolution'!M155)</f>
        <v>3679.0693144788088</v>
      </c>
      <c r="V28" s="93">
        <f>((SUM($U27:$Y27))-($Z27))*('Function Resolution'!N155)</f>
        <v>9251.0306681555448</v>
      </c>
      <c r="W28" s="93">
        <f>((SUM($U27:$Y27))-($Z27))*('Function Resolution'!O155)</f>
        <v>11472.253991462387</v>
      </c>
      <c r="X28" s="93">
        <f>((SUM($U27:$Y27))-($Z27))*('Function Resolution'!P155)</f>
        <v>13308.924029241638</v>
      </c>
      <c r="Y28" s="93">
        <f>((SUM($U27:$Y27))-($Z27))*('Function Resolution'!Q155)</f>
        <v>12089.101540550735</v>
      </c>
      <c r="Z28" s="111">
        <f t="shared" si="6"/>
        <v>19.920151817555649</v>
      </c>
      <c r="AA28" s="111">
        <f t="shared" si="13"/>
        <v>219.54060792843148</v>
      </c>
      <c r="AB28" s="2">
        <f t="shared" si="7"/>
        <v>7.3876330826684614E-2</v>
      </c>
      <c r="AC28" s="2">
        <f t="shared" si="8"/>
        <v>0.18576225227365195</v>
      </c>
      <c r="AD28" s="2">
        <f t="shared" si="9"/>
        <v>0.23036479031955731</v>
      </c>
      <c r="AE28" s="2">
        <f t="shared" si="9"/>
        <v>0.26724543369217646</v>
      </c>
      <c r="AF28" s="2">
        <f t="shared" si="9"/>
        <v>0.24275119288792973</v>
      </c>
      <c r="AG28" s="106">
        <f>('ACM Rates'!$AR41*(SUM(U28:Y28)))/(U28*'ACM Rates'!B$74+V28*'ACM Rates'!C$74+W28*'ACM Rates'!D$74+X28*'ACM Rates'!E$74+Y28*'ACM Rates'!F$74)</f>
        <v>5.6491192526386398E-4</v>
      </c>
      <c r="AH28" s="93">
        <f>$AG28*'ACM Rates'!C$74</f>
        <v>4.5740662828572086E-4</v>
      </c>
      <c r="AI28" s="93">
        <f>$AG28*'ACM Rates'!D$74</f>
        <v>4.1105044477016752E-4</v>
      </c>
      <c r="AJ28" s="93">
        <f>$AG28*'ACM Rates'!E$74</f>
        <v>3.723448854279324E-4</v>
      </c>
      <c r="AK28" s="93">
        <f>$AG28*'ACM Rates'!F$74</f>
        <v>3.2584175342462721E-4</v>
      </c>
      <c r="AL28" s="93"/>
      <c r="AM28" s="93">
        <f t="shared" si="3"/>
        <v>5475.6708811315539</v>
      </c>
      <c r="AN28" s="93">
        <f t="shared" si="3"/>
        <v>13401.352594562301</v>
      </c>
      <c r="AO28" s="93">
        <f t="shared" si="3"/>
        <v>18201.012295807668</v>
      </c>
      <c r="AP28" s="93">
        <f t="shared" si="3"/>
        <v>26387.226688195831</v>
      </c>
      <c r="AQ28" s="93">
        <f t="shared" si="3"/>
        <v>35936.623512652761</v>
      </c>
      <c r="AR28" s="93">
        <f t="shared" si="3"/>
        <v>59.601356960324452</v>
      </c>
      <c r="AS28" s="93">
        <f t="shared" si="3"/>
        <v>657.71538461017587</v>
      </c>
      <c r="AT28" s="2">
        <f t="shared" si="10"/>
        <v>5.5086187023198743E-2</v>
      </c>
      <c r="AU28" s="2">
        <f t="shared" si="11"/>
        <v>0.13481990269570998</v>
      </c>
      <c r="AV28" s="2">
        <f t="shared" si="14"/>
        <v>0.18310530145142828</v>
      </c>
      <c r="AW28" s="2">
        <f t="shared" si="14"/>
        <v>0.26546002050238537</v>
      </c>
      <c r="AX28" s="2">
        <f t="shared" si="14"/>
        <v>0.36152858832727769</v>
      </c>
    </row>
    <row r="29" spans="1:50">
      <c r="A29" s="58">
        <v>27</v>
      </c>
      <c r="B29" s="58">
        <v>31</v>
      </c>
      <c r="C29" s="93">
        <f>((SUM($C28:$G28))-($H28))*('Function Resolution'!H156)</f>
        <v>1811.2331672915807</v>
      </c>
      <c r="D29" s="93">
        <f>((SUM($C28:$G28))-($H28))*('Function Resolution'!I156)</f>
        <v>3928.0766036399941</v>
      </c>
      <c r="E29" s="93">
        <f>((SUM($C28:$G28))-($H28))*('Function Resolution'!J156)</f>
        <v>6395.4120086471321</v>
      </c>
      <c r="F29" s="93">
        <f>((SUM($C28:$G28))-($H28))*('Function Resolution'!K156)</f>
        <v>13337.545784649128</v>
      </c>
      <c r="G29" s="93">
        <f>((SUM($C28:$G28))-($H28))*('Function Resolution'!L156)</f>
        <v>24089.557659090391</v>
      </c>
      <c r="H29" s="111">
        <f t="shared" si="5"/>
        <v>39.649460178654586</v>
      </c>
      <c r="I29" s="111">
        <f t="shared" si="12"/>
        <v>477.82423686039897</v>
      </c>
      <c r="J29" s="2">
        <f t="shared" si="0"/>
        <v>3.6544924629600156E-2</v>
      </c>
      <c r="K29" s="2">
        <f t="shared" si="1"/>
        <v>7.925609248530828E-2</v>
      </c>
      <c r="L29" s="2">
        <f t="shared" si="2"/>
        <v>0.12903907351737662</v>
      </c>
      <c r="M29" s="2">
        <f t="shared" si="2"/>
        <v>0.26910925343350706</v>
      </c>
      <c r="N29" s="2">
        <f t="shared" si="2"/>
        <v>0.48605065593420782</v>
      </c>
      <c r="O29" s="106">
        <f>('ACM Rates'!$AM42*(SUM($C29:$G29)))/($C29*'ACM Rates'!$B$65+$D29*'ACM Rates'!$C$65+$E29*'ACM Rates'!$D$65+$F29*'ACM Rates'!$E$65+$G29*'ACM Rates'!$F$65)</f>
        <v>1.2410256657077819E-3</v>
      </c>
      <c r="P29" s="106">
        <f>$O29*'ACM Rates'!C$65</f>
        <v>1.001448660938161E-3</v>
      </c>
      <c r="Q29" s="106">
        <f>$O29*'ACM Rates'!D$65</f>
        <v>9.0300600387755012E-4</v>
      </c>
      <c r="R29" s="106">
        <f>$O29*'ACM Rates'!E$65</f>
        <v>8.1075809351146427E-4</v>
      </c>
      <c r="S29" s="106">
        <f>$O29*'ACM Rates'!F$65</f>
        <v>7.0068898242115591E-4</v>
      </c>
      <c r="T29" s="2"/>
      <c r="U29" s="93">
        <f>((SUM($U28:$Y28))-($Z28))*('Function Resolution'!M156)</f>
        <v>3641.6903678275353</v>
      </c>
      <c r="V29" s="93">
        <f>((SUM($U28:$Y28))-($Z28))*('Function Resolution'!N156)</f>
        <v>8720.2718667618756</v>
      </c>
      <c r="W29" s="93">
        <f>((SUM($U28:$Y28))-($Z28))*('Function Resolution'!O156)</f>
        <v>11351.080545519771</v>
      </c>
      <c r="X29" s="93">
        <f>((SUM($U28:$Y28))-($Z28))*('Function Resolution'!P156)</f>
        <v>13723.487154122227</v>
      </c>
      <c r="Y29" s="93">
        <f>((SUM($U28:$Y28))-($Z28))*('Function Resolution'!Q156)</f>
        <v>12343.92945784015</v>
      </c>
      <c r="Z29" s="111">
        <f t="shared" si="6"/>
        <v>19.912183756828618</v>
      </c>
      <c r="AA29" s="111">
        <f t="shared" si="13"/>
        <v>239.45279168526011</v>
      </c>
      <c r="AB29" s="2">
        <f t="shared" si="7"/>
        <v>7.3155017295954097E-2</v>
      </c>
      <c r="AC29" s="2">
        <f t="shared" si="8"/>
        <v>0.17517459608158492</v>
      </c>
      <c r="AD29" s="2">
        <f t="shared" si="9"/>
        <v>0.22802281626448062</v>
      </c>
      <c r="AE29" s="2">
        <f t="shared" si="9"/>
        <v>0.27568020306996088</v>
      </c>
      <c r="AF29" s="2">
        <f t="shared" si="9"/>
        <v>0.24796736728801955</v>
      </c>
      <c r="AG29" s="106">
        <f>('ACM Rates'!$AR42*(SUM(U29:Y29)))/(U29*'ACM Rates'!B$74+V29*'ACM Rates'!C$74+W29*'ACM Rates'!D$74+X29*'ACM Rates'!E$74+Y29*'ACM Rates'!F$74)</f>
        <v>5.6685726825109184E-4</v>
      </c>
      <c r="AH29" s="93">
        <f>$AG29*'ACM Rates'!C$74</f>
        <v>4.5898176369507085E-4</v>
      </c>
      <c r="AI29" s="93">
        <f>$AG29*'ACM Rates'!D$74</f>
        <v>4.1246594701816315E-4</v>
      </c>
      <c r="AJ29" s="93">
        <f>$AG29*'ACM Rates'!E$74</f>
        <v>3.7362710037030426E-4</v>
      </c>
      <c r="AK29" s="93">
        <f>$AG29*'ACM Rates'!F$74</f>
        <v>3.2696382917063763E-4</v>
      </c>
      <c r="AL29" s="93"/>
      <c r="AM29" s="93">
        <f t="shared" si="3"/>
        <v>5452.9235351191164</v>
      </c>
      <c r="AN29" s="93">
        <f t="shared" si="3"/>
        <v>12648.34847040187</v>
      </c>
      <c r="AO29" s="93">
        <f t="shared" si="3"/>
        <v>17746.492554166904</v>
      </c>
      <c r="AP29" s="93">
        <f t="shared" si="3"/>
        <v>27061.032938771357</v>
      </c>
      <c r="AQ29" s="93">
        <f t="shared" si="3"/>
        <v>36433.487116930541</v>
      </c>
      <c r="AR29" s="93">
        <f t="shared" si="3"/>
        <v>59.561643935483204</v>
      </c>
      <c r="AS29" s="93">
        <f t="shared" si="3"/>
        <v>717.27702854565905</v>
      </c>
      <c r="AT29" s="2">
        <f t="shared" si="10"/>
        <v>5.4890257016239057E-2</v>
      </c>
      <c r="AU29" s="2">
        <f t="shared" si="11"/>
        <v>0.12732089381043316</v>
      </c>
      <c r="AV29" s="2">
        <f t="shared" si="14"/>
        <v>0.17863986743282201</v>
      </c>
      <c r="AW29" s="2">
        <f t="shared" si="14"/>
        <v>0.27240195897990399</v>
      </c>
      <c r="AX29" s="2">
        <f t="shared" si="14"/>
        <v>0.36674702276060184</v>
      </c>
    </row>
    <row r="30" spans="1:50">
      <c r="A30" s="58">
        <v>28</v>
      </c>
      <c r="B30" s="58">
        <v>32</v>
      </c>
      <c r="C30" s="93">
        <f>((SUM($C29:$G29))-($H29))*('Function Resolution'!H157)</f>
        <v>1830.4316127298725</v>
      </c>
      <c r="D30" s="93">
        <f>((SUM($C29:$G29))-($H29))*('Function Resolution'!I157)</f>
        <v>3735.8984699950888</v>
      </c>
      <c r="E30" s="93">
        <f>((SUM($C29:$G29))-($H29))*('Function Resolution'!J157)</f>
        <v>6098.2233618257815</v>
      </c>
      <c r="F30" s="93">
        <f>((SUM($C29:$G29))-($H29))*('Function Resolution'!K157)</f>
        <v>13593.063540406101</v>
      </c>
      <c r="G30" s="93">
        <f>((SUM($C29:$G29))-($H29))*('Function Resolution'!L157)</f>
        <v>24264.558778182727</v>
      </c>
      <c r="H30" s="111">
        <f t="shared" si="5"/>
        <v>39.61774061051166</v>
      </c>
      <c r="I30" s="111">
        <f t="shared" si="12"/>
        <v>517.44197747091062</v>
      </c>
      <c r="J30" s="2">
        <f t="shared" si="0"/>
        <v>3.696185768340781E-2</v>
      </c>
      <c r="K30" s="2">
        <f t="shared" si="1"/>
        <v>7.5438900097273165E-2</v>
      </c>
      <c r="L30" s="2">
        <f t="shared" si="2"/>
        <v>0.12314126485461935</v>
      </c>
      <c r="M30" s="2">
        <f t="shared" si="2"/>
        <v>0.2744843765633519</v>
      </c>
      <c r="N30" s="2">
        <f t="shared" si="2"/>
        <v>0.48997360080134772</v>
      </c>
      <c r="O30" s="106">
        <f>('ACM Rates'!$AM43*(SUM($C30:$G30)))/($C30*'ACM Rates'!$B$65+$D30*'ACM Rates'!$C$65+$E30*'ACM Rates'!$D$65+$F30*'ACM Rates'!$E$65+$G30*'ACM Rates'!$F$65)</f>
        <v>1.2433949008973319E-3</v>
      </c>
      <c r="P30" s="106">
        <f>$O30*'ACM Rates'!C$65</f>
        <v>1.0033605210016427E-3</v>
      </c>
      <c r="Q30" s="106">
        <f>$O30*'ACM Rates'!D$65</f>
        <v>9.0472992761247268E-4</v>
      </c>
      <c r="R30" s="106">
        <f>$O30*'ACM Rates'!E$65</f>
        <v>8.1230590727425565E-4</v>
      </c>
      <c r="S30" s="106">
        <f>$O30*'ACM Rates'!F$65</f>
        <v>7.0202666385672514E-4</v>
      </c>
      <c r="T30" s="2"/>
      <c r="U30" s="93">
        <f>((SUM($U29:$Y29))-($Z29))*('Function Resolution'!M157)</f>
        <v>3601.5623131222792</v>
      </c>
      <c r="V30" s="93">
        <f>((SUM($U29:$Y29))-($Z29))*('Function Resolution'!N157)</f>
        <v>8230.118198676455</v>
      </c>
      <c r="W30" s="93">
        <f>((SUM($U29:$Y29))-($Z29))*('Function Resolution'!O157)</f>
        <v>11243.098407959907</v>
      </c>
      <c r="X30" s="93">
        <f>((SUM($U29:$Y29))-($Z29))*('Function Resolution'!P157)</f>
        <v>14117.756636321034</v>
      </c>
      <c r="Y30" s="93">
        <f>((SUM($U29:$Y29))-($Z29))*('Function Resolution'!Q157)</f>
        <v>12568.011652235045</v>
      </c>
      <c r="Z30" s="111">
        <f t="shared" si="6"/>
        <v>19.904218883325889</v>
      </c>
      <c r="AA30" s="111">
        <f t="shared" si="13"/>
        <v>259.35701056858602</v>
      </c>
      <c r="AB30" s="2">
        <f t="shared" si="7"/>
        <v>7.2377867913005545E-2</v>
      </c>
      <c r="AC30" s="2">
        <f t="shared" si="8"/>
        <v>0.1653944472158306</v>
      </c>
      <c r="AD30" s="2">
        <f t="shared" si="9"/>
        <v>0.22594402671844507</v>
      </c>
      <c r="AE30" s="2">
        <f t="shared" si="9"/>
        <v>0.28371385421505235</v>
      </c>
      <c r="AF30" s="2">
        <f t="shared" si="9"/>
        <v>0.25256980393766648</v>
      </c>
      <c r="AG30" s="106">
        <f>('ACM Rates'!$AR43*(SUM(U30:Y30)))/(U30*'ACM Rates'!B$74+V30*'ACM Rates'!C$74+W30*'ACM Rates'!D$74+X30*'ACM Rates'!E$74+Y30*'ACM Rates'!F$74)</f>
        <v>5.6867768022603432E-4</v>
      </c>
      <c r="AH30" s="93">
        <f>$AG30*'ACM Rates'!C$74</f>
        <v>4.6045574302938999E-4</v>
      </c>
      <c r="AI30" s="93">
        <f>$AG30*'ACM Rates'!D$74</f>
        <v>4.1379054492183729E-4</v>
      </c>
      <c r="AJ30" s="93">
        <f>$AG30*'ACM Rates'!E$74</f>
        <v>3.7482697075350604E-4</v>
      </c>
      <c r="AK30" s="93">
        <f>$AG30*'ACM Rates'!F$74</f>
        <v>3.2801384458603782E-4</v>
      </c>
      <c r="AL30" s="93"/>
      <c r="AM30" s="93">
        <f t="shared" si="3"/>
        <v>5431.9939258521517</v>
      </c>
      <c r="AN30" s="93">
        <f t="shared" si="3"/>
        <v>11966.016668671544</v>
      </c>
      <c r="AO30" s="93">
        <f t="shared" si="3"/>
        <v>17341.321769785689</v>
      </c>
      <c r="AP30" s="93">
        <f t="shared" si="3"/>
        <v>27710.820176727135</v>
      </c>
      <c r="AQ30" s="93">
        <f t="shared" si="3"/>
        <v>36832.570430417771</v>
      </c>
      <c r="AR30" s="93">
        <f t="shared" si="3"/>
        <v>59.521959493837549</v>
      </c>
      <c r="AS30" s="93">
        <f t="shared" si="3"/>
        <v>776.79898803949663</v>
      </c>
      <c r="AT30" s="2">
        <f t="shared" si="10"/>
        <v>5.4712378581860163E-2</v>
      </c>
      <c r="AU30" s="2">
        <f t="shared" si="11"/>
        <v>0.12052466240387066</v>
      </c>
      <c r="AV30" s="2">
        <f t="shared" si="14"/>
        <v>0.17466605720283937</v>
      </c>
      <c r="AW30" s="2">
        <f t="shared" si="14"/>
        <v>0.27911019508091589</v>
      </c>
      <c r="AX30" s="2">
        <f t="shared" si="14"/>
        <v>0.37098670673051393</v>
      </c>
    </row>
    <row r="31" spans="1:50">
      <c r="A31" s="58">
        <v>29</v>
      </c>
      <c r="B31" s="58">
        <v>33</v>
      </c>
      <c r="C31" s="93">
        <f>((SUM($C30:$G30))-($H30))*('Function Resolution'!H158)</f>
        <v>1854.4684358589295</v>
      </c>
      <c r="D31" s="93">
        <f>((SUM($C30:$G30))-($H30))*('Function Resolution'!I158)</f>
        <v>3571.6074829637514</v>
      </c>
      <c r="E31" s="93">
        <f>((SUM($C30:$G30))-($H30))*('Function Resolution'!J158)</f>
        <v>5835.284234506511</v>
      </c>
      <c r="F31" s="93">
        <f>((SUM($C30:$G30))-($H30))*('Function Resolution'!K158)</f>
        <v>13842.779032846767</v>
      </c>
      <c r="G31" s="93">
        <f>((SUM($C30:$G30))-($H30))*('Function Resolution'!L158)</f>
        <v>24378.418836353103</v>
      </c>
      <c r="H31" s="111">
        <f t="shared" si="5"/>
        <v>39.586046418023251</v>
      </c>
      <c r="I31" s="111">
        <f t="shared" si="12"/>
        <v>557.02802388893383</v>
      </c>
      <c r="J31" s="2">
        <f t="shared" si="0"/>
        <v>3.7477214395719056E-2</v>
      </c>
      <c r="K31" s="2">
        <f t="shared" si="1"/>
        <v>7.2179119788787466E-2</v>
      </c>
      <c r="L31" s="2">
        <f t="shared" si="2"/>
        <v>0.11792608279971595</v>
      </c>
      <c r="M31" s="2">
        <f t="shared" si="2"/>
        <v>0.2797506755116469</v>
      </c>
      <c r="N31" s="2">
        <f t="shared" si="2"/>
        <v>0.49266690750413067</v>
      </c>
      <c r="O31" s="106">
        <f>('ACM Rates'!$AM44*(SUM($C31:$G31)))/($C31*'ACM Rates'!$B$65+$D31*'ACM Rates'!$C$65+$E31*'ACM Rates'!$D$65+$F31*'ACM Rates'!$E$65+$G31*'ACM Rates'!$F$65)</f>
        <v>1.2452310803248215E-3</v>
      </c>
      <c r="P31" s="106">
        <f>$O31*'ACM Rates'!C$65</f>
        <v>1.0048422304293465E-3</v>
      </c>
      <c r="Q31" s="106">
        <f>$O31*'ACM Rates'!D$65</f>
        <v>9.0606598462808149E-4</v>
      </c>
      <c r="R31" s="106">
        <f>$O31*'ACM Rates'!E$65</f>
        <v>8.1350547741459393E-4</v>
      </c>
      <c r="S31" s="106">
        <f>$O31*'ACM Rates'!F$65</f>
        <v>7.0306337947844159E-4</v>
      </c>
      <c r="T31" s="2"/>
      <c r="U31" s="93">
        <f>((SUM($U30:$Y30))-($Z30))*('Function Resolution'!M158)</f>
        <v>3560.337243203247</v>
      </c>
      <c r="V31" s="93">
        <f>((SUM($U30:$Y30))-($Z30))*('Function Resolution'!N158)</f>
        <v>7781.8981867437706</v>
      </c>
      <c r="W31" s="93">
        <f>((SUM($U30:$Y30))-($Z30))*('Function Resolution'!O158)</f>
        <v>11148.013090810089</v>
      </c>
      <c r="X31" s="93">
        <f>((SUM($U30:$Y30))-($Z30))*('Function Resolution'!P158)</f>
        <v>14487.592760657806</v>
      </c>
      <c r="Y31" s="93">
        <f>((SUM($U30:$Y30))-($Z30))*('Function Resolution'!Q158)</f>
        <v>12762.801708016483</v>
      </c>
      <c r="Z31" s="111">
        <f t="shared" si="6"/>
        <v>19.896257195772556</v>
      </c>
      <c r="AA31" s="111">
        <f t="shared" si="13"/>
        <v>279.25326776435855</v>
      </c>
      <c r="AB31" s="2">
        <f t="shared" si="7"/>
        <v>7.1578030142467747E-2</v>
      </c>
      <c r="AC31" s="2">
        <f t="shared" si="8"/>
        <v>0.15644948917120399</v>
      </c>
      <c r="AD31" s="2">
        <f t="shared" si="9"/>
        <v>0.22412281829928807</v>
      </c>
      <c r="AE31" s="2">
        <f t="shared" si="9"/>
        <v>0.29126267554957114</v>
      </c>
      <c r="AF31" s="2">
        <f t="shared" si="9"/>
        <v>0.25658698683746911</v>
      </c>
      <c r="AG31" s="106">
        <f>('ACM Rates'!$AR44*(SUM(U31:Y31)))/(U31*'ACM Rates'!B$74+V31*'ACM Rates'!C$74+W31*'ACM Rates'!D$74+X31*'ACM Rates'!E$74+Y31*'ACM Rates'!F$74)</f>
        <v>5.7036026092495851E-4</v>
      </c>
      <c r="AH31" s="93">
        <f>$AG31*'ACM Rates'!C$74</f>
        <v>4.6181812100353891E-4</v>
      </c>
      <c r="AI31" s="93">
        <f>$AG31*'ACM Rates'!D$74</f>
        <v>4.1501485178052405E-4</v>
      </c>
      <c r="AJ31" s="93">
        <f>$AG31*'ACM Rates'!E$74</f>
        <v>3.7593599375257186E-4</v>
      </c>
      <c r="AK31" s="93">
        <f>$AG31*'ACM Rates'!F$74</f>
        <v>3.2898435878603419E-4</v>
      </c>
      <c r="AL31" s="93"/>
      <c r="AM31" s="93">
        <f t="shared" si="3"/>
        <v>5414.8056790621768</v>
      </c>
      <c r="AN31" s="93">
        <f t="shared" si="3"/>
        <v>11353.505669707522</v>
      </c>
      <c r="AO31" s="93">
        <f t="shared" si="3"/>
        <v>16983.297325316598</v>
      </c>
      <c r="AP31" s="93">
        <f t="shared" si="3"/>
        <v>28330.371793504572</v>
      </c>
      <c r="AQ31" s="93">
        <f t="shared" si="3"/>
        <v>37141.220544369586</v>
      </c>
      <c r="AR31" s="93">
        <f t="shared" si="3"/>
        <v>59.482303613795807</v>
      </c>
      <c r="AS31" s="93">
        <f t="shared" si="3"/>
        <v>836.28129165329233</v>
      </c>
      <c r="AT31" s="2">
        <f t="shared" si="10"/>
        <v>5.4571971311522909E-2</v>
      </c>
      <c r="AU31" s="2">
        <f t="shared" si="11"/>
        <v>0.1144239003974379</v>
      </c>
      <c r="AV31" s="2">
        <f t="shared" si="14"/>
        <v>0.17116256230505419</v>
      </c>
      <c r="AW31" s="2">
        <f t="shared" si="14"/>
        <v>0.28552164720113798</v>
      </c>
      <c r="AX31" s="2">
        <f t="shared" si="14"/>
        <v>0.37431991878484699</v>
      </c>
    </row>
    <row r="32" spans="1:50">
      <c r="A32" s="58">
        <v>30</v>
      </c>
      <c r="B32" s="58">
        <v>34</v>
      </c>
      <c r="C32" s="93">
        <f>((SUM($C31:$G31))-($H31))*('Function Resolution'!H159)</f>
        <v>1883.6490185145901</v>
      </c>
      <c r="D32" s="93">
        <f>((SUM($C31:$G31))-($H31))*('Function Resolution'!I159)</f>
        <v>3433.2712390797328</v>
      </c>
      <c r="E32" s="93">
        <f>((SUM($C31:$G31))-($H31))*('Function Resolution'!J159)</f>
        <v>5604.7356292531813</v>
      </c>
      <c r="F32" s="93">
        <f>((SUM($C31:$G31))-($H31))*('Function Resolution'!K159)</f>
        <v>14084.665972836985</v>
      </c>
      <c r="G32" s="93">
        <f>((SUM($C31:$G31))-($H31))*('Function Resolution'!L159)</f>
        <v>24436.65011642655</v>
      </c>
      <c r="H32" s="111">
        <f t="shared" si="5"/>
        <v>39.554377580888833</v>
      </c>
      <c r="I32" s="111">
        <f t="shared" si="12"/>
        <v>596.58240146982268</v>
      </c>
      <c r="J32" s="2">
        <f t="shared" si="0"/>
        <v>3.8097406835185747E-2</v>
      </c>
      <c r="K32" s="2">
        <f t="shared" si="1"/>
        <v>6.9439014320145612E-2</v>
      </c>
      <c r="L32" s="2">
        <f t="shared" si="2"/>
        <v>0.11335757955571878</v>
      </c>
      <c r="M32" s="2">
        <f t="shared" si="2"/>
        <v>0.28486689634357254</v>
      </c>
      <c r="N32" s="2">
        <f t="shared" si="2"/>
        <v>0.49423910294537732</v>
      </c>
      <c r="O32" s="106">
        <f>('ACM Rates'!$AM45*(SUM($C32:$G32)))/($C32*'ACM Rates'!$B$65+$D32*'ACM Rates'!$C$65+$E32*'ACM Rates'!$D$65+$F32*'ACM Rates'!$E$65+$G32*'ACM Rates'!$F$65)</f>
        <v>1.2465602711322205E-3</v>
      </c>
      <c r="P32" s="106">
        <f>$O32*'ACM Rates'!C$65</f>
        <v>1.0059148241644985E-3</v>
      </c>
      <c r="Q32" s="106">
        <f>$O32*'ACM Rates'!D$65</f>
        <v>9.0703314212735504E-4</v>
      </c>
      <c r="R32" s="106">
        <f>$O32*'ACM Rates'!E$65</f>
        <v>8.143738335128582E-4</v>
      </c>
      <c r="S32" s="106">
        <f>$O32*'ACM Rates'!F$65</f>
        <v>7.0381384691841091E-4</v>
      </c>
      <c r="T32" s="2"/>
      <c r="U32" s="93">
        <f>((SUM($U31:$Y31))-($Z31))*('Function Resolution'!M159)</f>
        <v>3519.5994858977851</v>
      </c>
      <c r="V32" s="93">
        <f>((SUM($U31:$Y31))-($Z31))*('Function Resolution'!N159)</f>
        <v>7376.1397676939941</v>
      </c>
      <c r="W32" s="93">
        <f>((SUM($U31:$Y31))-($Z31))*('Function Resolution'!O159)</f>
        <v>11065.670463329223</v>
      </c>
      <c r="X32" s="93">
        <f>((SUM($U31:$Y31))-($Z31))*('Function Resolution'!P159)</f>
        <v>14829.361829021274</v>
      </c>
      <c r="Y32" s="93">
        <f>((SUM($U31:$Y31))-($Z31))*('Function Resolution'!Q159)</f>
        <v>12929.975186293339</v>
      </c>
      <c r="Z32" s="111">
        <f t="shared" si="6"/>
        <v>19.888298692894249</v>
      </c>
      <c r="AA32" s="111">
        <f t="shared" si="13"/>
        <v>299.14156645725279</v>
      </c>
      <c r="AB32" s="2">
        <f t="shared" si="7"/>
        <v>7.0787341647383414E-2</v>
      </c>
      <c r="AC32" s="2">
        <f t="shared" si="8"/>
        <v>0.14835134732423069</v>
      </c>
      <c r="AD32" s="2">
        <f t="shared" si="9"/>
        <v>0.22255640131315607</v>
      </c>
      <c r="AE32" s="2">
        <f t="shared" si="9"/>
        <v>0.29825299907265684</v>
      </c>
      <c r="AF32" s="2">
        <f t="shared" si="9"/>
        <v>0.26005191064257299</v>
      </c>
      <c r="AG32" s="106">
        <f>('ACM Rates'!$AR45*(SUM(U32:Y32)))/(U32*'ACM Rates'!B$74+V32*'ACM Rates'!C$74+W32*'ACM Rates'!D$74+X32*'ACM Rates'!E$74+Y32*'ACM Rates'!F$74)</f>
        <v>5.7189452856367372E-4</v>
      </c>
      <c r="AH32" s="93">
        <f>$AG32*'ACM Rates'!C$74</f>
        <v>4.6306041056431394E-4</v>
      </c>
      <c r="AI32" s="93">
        <f>$AG32*'ACM Rates'!D$74</f>
        <v>4.1613124066715583E-4</v>
      </c>
      <c r="AJ32" s="93">
        <f>$AG32*'ACM Rates'!E$74</f>
        <v>3.7694726061135941E-4</v>
      </c>
      <c r="AK32" s="93">
        <f>$AG32*'ACM Rates'!F$74</f>
        <v>3.2986932586720908E-4</v>
      </c>
      <c r="AL32" s="93"/>
      <c r="AM32" s="93">
        <f t="shared" si="3"/>
        <v>5403.248504412375</v>
      </c>
      <c r="AN32" s="93">
        <f t="shared" si="3"/>
        <v>10809.411006773727</v>
      </c>
      <c r="AO32" s="93">
        <f t="shared" si="3"/>
        <v>16670.406092582405</v>
      </c>
      <c r="AP32" s="93">
        <f t="shared" si="3"/>
        <v>28914.027801858261</v>
      </c>
      <c r="AQ32" s="93">
        <f t="shared" si="3"/>
        <v>37366.625302719891</v>
      </c>
      <c r="AR32" s="93">
        <f t="shared" si="3"/>
        <v>59.442676273783078</v>
      </c>
      <c r="AS32" s="93">
        <f t="shared" si="3"/>
        <v>895.72396792707548</v>
      </c>
      <c r="AT32" s="2">
        <f t="shared" si="10"/>
        <v>5.4488159326739539E-2</v>
      </c>
      <c r="AU32" s="2">
        <f t="shared" si="11"/>
        <v>0.10900570438030471</v>
      </c>
      <c r="AV32" s="2">
        <f t="shared" si="14"/>
        <v>0.16810993284360612</v>
      </c>
      <c r="AW32" s="2">
        <f t="shared" si="14"/>
        <v>0.29157869610455173</v>
      </c>
      <c r="AX32" s="2">
        <f t="shared" si="14"/>
        <v>0.37681750734479791</v>
      </c>
    </row>
    <row r="33" spans="1:50">
      <c r="A33" s="58">
        <v>31</v>
      </c>
      <c r="B33" s="58">
        <v>35</v>
      </c>
      <c r="C33" s="93">
        <f>((SUM($C32:$G32))-($H32))*('Function Resolution'!H160)</f>
        <v>1918.3164662609595</v>
      </c>
      <c r="D33" s="93">
        <f>((SUM($C32:$G32))-($H32))*('Function Resolution'!I160)</f>
        <v>3319.2180668520928</v>
      </c>
      <c r="E33" s="93">
        <f>((SUM($C32:$G32))-($H32))*('Function Resolution'!J160)</f>
        <v>5404.8118115493726</v>
      </c>
      <c r="F33" s="93">
        <f>((SUM($C32:$G32))-($H32))*('Function Resolution'!K160)</f>
        <v>14316.752486590874</v>
      </c>
      <c r="G33" s="93">
        <f>((SUM($C32:$G32))-($H32))*('Function Resolution'!L160)</f>
        <v>24444.318767276851</v>
      </c>
      <c r="H33" s="111">
        <f t="shared" si="5"/>
        <v>59.28410111823618</v>
      </c>
      <c r="I33" s="111">
        <f t="shared" si="12"/>
        <v>655.86650258805889</v>
      </c>
      <c r="J33" s="2">
        <f t="shared" si="0"/>
        <v>3.8829630813193641E-2</v>
      </c>
      <c r="K33" s="2">
        <f t="shared" si="1"/>
        <v>6.7186001054122327E-2</v>
      </c>
      <c r="L33" s="2">
        <f t="shared" si="2"/>
        <v>0.10940157734573763</v>
      </c>
      <c r="M33" s="2">
        <f t="shared" si="2"/>
        <v>0.28979275488456946</v>
      </c>
      <c r="N33" s="2">
        <f t="shared" si="2"/>
        <v>0.49479003590237686</v>
      </c>
      <c r="O33" s="106">
        <f>('ACM Rates'!$AM46*(SUM($C33:$G33)))/($C33*'ACM Rates'!$B$65+$D33*'ACM Rates'!$C$65+$E33*'ACM Rates'!$D$65+$F33*'ACM Rates'!$E$65+$G33*'ACM Rates'!$F$65)</f>
        <v>1.871109390023464E-3</v>
      </c>
      <c r="P33" s="106">
        <f>$O33*'ACM Rates'!C$65</f>
        <v>1.5098962454085428E-3</v>
      </c>
      <c r="Q33" s="106">
        <f>$O33*'ACM Rates'!D$65</f>
        <v>1.3614730619928175E-3</v>
      </c>
      <c r="R33" s="106">
        <f>$O33*'ACM Rates'!E$65</f>
        <v>1.2223897730121781E-3</v>
      </c>
      <c r="S33" s="106">
        <f>$O33*'ACM Rates'!F$65</f>
        <v>1.0564372443872736E-3</v>
      </c>
      <c r="T33" s="2"/>
      <c r="U33" s="93">
        <f>((SUM($U32:$Y32))-($Z32))*('Function Resolution'!M160)</f>
        <v>3480.8478076761639</v>
      </c>
      <c r="V33" s="93">
        <f>((SUM($U32:$Y32))-($Z32))*('Function Resolution'!N160)</f>
        <v>7012.7311653925262</v>
      </c>
      <c r="W33" s="93">
        <f>((SUM($U32:$Y32))-($Z32))*('Function Resolution'!O160)</f>
        <v>10996.0074826278</v>
      </c>
      <c r="X33" s="93">
        <f>((SUM($U32:$Y32))-($Z32))*('Function Resolution'!P160)</f>
        <v>15139.954428004647</v>
      </c>
      <c r="Y33" s="93">
        <f>((SUM($U32:$Y32))-($Z32))*('Function Resolution'!Q160)</f>
        <v>13071.317549841593</v>
      </c>
      <c r="Z33" s="111">
        <f t="shared" si="6"/>
        <v>34.790600903479913</v>
      </c>
      <c r="AA33" s="111">
        <f t="shared" si="13"/>
        <v>333.93216736073271</v>
      </c>
      <c r="AB33" s="2">
        <f t="shared" si="7"/>
        <v>7.0035969546291904E-2</v>
      </c>
      <c r="AC33" s="2">
        <f t="shared" si="8"/>
        <v>0.14109879359064928</v>
      </c>
      <c r="AD33" s="2">
        <f t="shared" si="9"/>
        <v>0.22124381407478222</v>
      </c>
      <c r="AE33" s="2">
        <f t="shared" si="9"/>
        <v>0.30462158814115786</v>
      </c>
      <c r="AF33" s="2">
        <f t="shared" si="9"/>
        <v>0.26299983464711868</v>
      </c>
      <c r="AG33" s="106">
        <f>('ACM Rates'!$AR46*(SUM(U33:Y33)))/(U33*'ACM Rates'!B$74+V33*'ACM Rates'!C$74+W33*'ACM Rates'!D$74+X33*'ACM Rates'!E$74+Y33*'ACM Rates'!F$74)</f>
        <v>1.0032262598319978E-3</v>
      </c>
      <c r="AH33" s="93">
        <f>$AG33*'ACM Rates'!C$74</f>
        <v>8.1230776054711515E-4</v>
      </c>
      <c r="AI33" s="93">
        <f>$AG33*'ACM Rates'!D$74</f>
        <v>7.2998388220683755E-4</v>
      </c>
      <c r="AJ33" s="93">
        <f>$AG33*'ACM Rates'!E$74</f>
        <v>6.6124673611901393E-4</v>
      </c>
      <c r="AK33" s="93">
        <f>$AG33*'ACM Rates'!F$74</f>
        <v>5.7866189217478593E-4</v>
      </c>
      <c r="AL33" s="93"/>
      <c r="AM33" s="93">
        <f t="shared" si="3"/>
        <v>5399.1642739371237</v>
      </c>
      <c r="AN33" s="93">
        <f t="shared" si="3"/>
        <v>10331.949232244619</v>
      </c>
      <c r="AO33" s="93">
        <f t="shared" si="3"/>
        <v>16400.81929417717</v>
      </c>
      <c r="AP33" s="93">
        <f t="shared" si="3"/>
        <v>29456.706914595521</v>
      </c>
      <c r="AQ33" s="93">
        <f t="shared" si="3"/>
        <v>37515.636317118442</v>
      </c>
      <c r="AR33" s="93">
        <f t="shared" si="3"/>
        <v>94.074702021716092</v>
      </c>
      <c r="AS33" s="93">
        <f t="shared" si="3"/>
        <v>989.7986699487916</v>
      </c>
      <c r="AT33" s="2">
        <f t="shared" si="10"/>
        <v>5.4479629841499518E-2</v>
      </c>
      <c r="AU33" s="2">
        <f t="shared" si="11"/>
        <v>0.10425331424550152</v>
      </c>
      <c r="AV33" s="2">
        <f t="shared" si="14"/>
        <v>0.16549053129523303</v>
      </c>
      <c r="AW33" s="2">
        <f t="shared" si="14"/>
        <v>0.29722942433949584</v>
      </c>
      <c r="AX33" s="2">
        <f t="shared" si="14"/>
        <v>0.37854710027826999</v>
      </c>
    </row>
    <row r="34" spans="1:50">
      <c r="A34" s="58">
        <v>32</v>
      </c>
      <c r="B34" s="58">
        <v>36</v>
      </c>
      <c r="C34" s="93">
        <f>((SUM($C33:$G33))-($H33))*('Function Resolution'!H161)</f>
        <v>1958.0713841242455</v>
      </c>
      <c r="D34" s="93">
        <f>((SUM($C33:$G33))-($H33))*('Function Resolution'!I161)</f>
        <v>3226.7512403076985</v>
      </c>
      <c r="E34" s="93">
        <f>((SUM($C33:$G33))-($H33))*('Function Resolution'!J161)</f>
        <v>5231.7773536170525</v>
      </c>
      <c r="F34" s="93">
        <f>((SUM($C33:$G33))-($H33))*('Function Resolution'!K161)</f>
        <v>14531.30092094883</v>
      </c>
      <c r="G34" s="93">
        <f>((SUM($C33:$G33))-($H33))*('Function Resolution'!L161)</f>
        <v>24396.232598414092</v>
      </c>
      <c r="H34" s="111">
        <f t="shared" si="5"/>
        <v>59.212960196894286</v>
      </c>
      <c r="I34" s="111">
        <f t="shared" si="12"/>
        <v>715.07946278495319</v>
      </c>
      <c r="J34" s="2">
        <f t="shared" si="0"/>
        <v>3.968194890334726E-2</v>
      </c>
      <c r="K34" s="2">
        <f t="shared" si="1"/>
        <v>6.5392803796563592E-2</v>
      </c>
      <c r="L34" s="2">
        <f t="shared" si="2"/>
        <v>0.10602632942964654</v>
      </c>
      <c r="M34" s="2">
        <f t="shared" si="2"/>
        <v>0.29448892686931044</v>
      </c>
      <c r="N34" s="2">
        <f t="shared" si="2"/>
        <v>0.4944099910011322</v>
      </c>
      <c r="O34" s="106">
        <f>('ACM Rates'!$AM47*(SUM($C34:$G34)))/($C34*'ACM Rates'!$B$65+$D34*'ACM Rates'!$C$65+$E34*'ACM Rates'!$D$65+$F34*'ACM Rates'!$E$65+$G34*'ACM Rates'!$F$65)</f>
        <v>1.8716849511168491E-3</v>
      </c>
      <c r="P34" s="106">
        <f>$O34*'ACM Rates'!C$65</f>
        <v>1.5103606958241835E-3</v>
      </c>
      <c r="Q34" s="106">
        <f>$O34*'ACM Rates'!D$65</f>
        <v>1.3618918568149446E-3</v>
      </c>
      <c r="R34" s="106">
        <f>$O34*'ACM Rates'!E$65</f>
        <v>1.222765785231479E-3</v>
      </c>
      <c r="S34" s="106">
        <f>$O34*'ACM Rates'!F$65</f>
        <v>1.0567622089129791E-3</v>
      </c>
      <c r="T34" s="2"/>
      <c r="U34" s="93">
        <f>((SUM($U33:$Y33))-($Z33))*('Function Resolution'!M161)</f>
        <v>3444.4523780936806</v>
      </c>
      <c r="V34" s="93">
        <f>((SUM($U33:$Y33))-($Z33))*('Function Resolution'!N161)</f>
        <v>6689.0746835569134</v>
      </c>
      <c r="W34" s="93">
        <f>((SUM($U33:$Y33))-($Z33))*('Function Resolution'!O161)</f>
        <v>10935.727081501351</v>
      </c>
      <c r="X34" s="93">
        <f>((SUM($U33:$Y33))-($Z33))*('Function Resolution'!P161)</f>
        <v>15412.153738963658</v>
      </c>
      <c r="Y34" s="93">
        <f>((SUM($U33:$Y33))-($Z33))*('Function Resolution'!Q161)</f>
        <v>13184.659950523645</v>
      </c>
      <c r="Z34" s="111">
        <f t="shared" si="6"/>
        <v>34.766247482847461</v>
      </c>
      <c r="AA34" s="111">
        <f t="shared" si="13"/>
        <v>368.69841484358017</v>
      </c>
      <c r="AB34" s="2">
        <f t="shared" si="7"/>
        <v>6.9352226346980433E-2</v>
      </c>
      <c r="AC34" s="2">
        <f t="shared" si="8"/>
        <v>0.1346809799015542</v>
      </c>
      <c r="AD34" s="2">
        <f t="shared" si="9"/>
        <v>0.22018507924468053</v>
      </c>
      <c r="AE34" s="2">
        <f t="shared" si="9"/>
        <v>0.31031556174123359</v>
      </c>
      <c r="AF34" s="2">
        <f t="shared" si="9"/>
        <v>0.26546615276555136</v>
      </c>
      <c r="AG34" s="106">
        <f>('ACM Rates'!$AR47*(SUM(U34:Y34)))/(U34*'ACM Rates'!B$74+V34*'ACM Rates'!C$74+W34*'ACM Rates'!D$74+X34*'ACM Rates'!E$74+Y34*'ACM Rates'!F$74)</f>
        <v>1.005351519217233E-3</v>
      </c>
      <c r="AH34" s="93">
        <f>$AG34*'ACM Rates'!C$74</f>
        <v>8.1402857344937247E-4</v>
      </c>
      <c r="AI34" s="93">
        <f>$AG34*'ACM Rates'!D$74</f>
        <v>7.3153029816388235E-4</v>
      </c>
      <c r="AJ34" s="93">
        <f>$AG34*'ACM Rates'!E$74</f>
        <v>6.6264753760135193E-4</v>
      </c>
      <c r="AK34" s="93">
        <f>$AG34*'ACM Rates'!F$74</f>
        <v>5.7988774387590517E-4</v>
      </c>
      <c r="AL34" s="93"/>
      <c r="AM34" s="93">
        <f t="shared" si="3"/>
        <v>5402.5237622179266</v>
      </c>
      <c r="AN34" s="93">
        <f t="shared" si="3"/>
        <v>9915.8259238646115</v>
      </c>
      <c r="AO34" s="93">
        <f t="shared" si="3"/>
        <v>16167.504435118404</v>
      </c>
      <c r="AP34" s="93">
        <f t="shared" si="3"/>
        <v>29943.454659912488</v>
      </c>
      <c r="AQ34" s="93">
        <f t="shared" si="3"/>
        <v>37580.892548937736</v>
      </c>
      <c r="AR34" s="93">
        <f t="shared" si="3"/>
        <v>93.979207679741748</v>
      </c>
      <c r="AS34" s="93">
        <f t="shared" si="3"/>
        <v>1083.7778776285334</v>
      </c>
      <c r="AT34" s="2">
        <f t="shared" si="10"/>
        <v>5.4565324478116933E-2</v>
      </c>
      <c r="AU34" s="2">
        <f t="shared" si="11"/>
        <v>0.10014953803406722</v>
      </c>
      <c r="AV34" s="2">
        <f t="shared" si="14"/>
        <v>0.16329129946139512</v>
      </c>
      <c r="AW34" s="2">
        <f t="shared" si="14"/>
        <v>0.30242797466996135</v>
      </c>
      <c r="AX34" s="2">
        <f t="shared" si="14"/>
        <v>0.37956586335645942</v>
      </c>
    </row>
    <row r="35" spans="1:50">
      <c r="A35" s="58">
        <v>33</v>
      </c>
      <c r="B35" s="58">
        <v>37</v>
      </c>
      <c r="C35" s="93">
        <f>((SUM($C34:$G34))-($H34))*('Function Resolution'!H162)</f>
        <v>2004.0913285083714</v>
      </c>
      <c r="D35" s="93">
        <f>((SUM($C34:$G34))-($H34))*('Function Resolution'!I162)</f>
        <v>3156.0841350775363</v>
      </c>
      <c r="E35" s="93">
        <f>((SUM($C34:$G34))-($H34))*('Function Resolution'!J162)</f>
        <v>5086.3510193548536</v>
      </c>
      <c r="F35" s="93">
        <f>((SUM($C34:$G34))-($H34))*('Function Resolution'!K162)</f>
        <v>14732.098608207702</v>
      </c>
      <c r="G35" s="93">
        <f>((SUM($C34:$G34))-($H34))*('Function Resolution'!L162)</f>
        <v>24306.295446066561</v>
      </c>
      <c r="H35" s="111">
        <f t="shared" si="5"/>
        <v>59.141904644658027</v>
      </c>
      <c r="I35" s="111">
        <f t="shared" si="12"/>
        <v>774.22136742961118</v>
      </c>
      <c r="J35" s="2">
        <f t="shared" ref="J35:J98" si="15">C35/(SUM($C35:$G35))</f>
        <v>4.0663377492819189E-2</v>
      </c>
      <c r="K35" s="2">
        <f t="shared" ref="K35:K98" si="16">D35/(SUM($C35:$G35))</f>
        <v>6.4037521024191954E-2</v>
      </c>
      <c r="L35" s="2">
        <f t="shared" ref="L35:N66" si="17">E35/(SUM($C35:$G35))</f>
        <v>0.10320298711883187</v>
      </c>
      <c r="M35" s="2">
        <f t="shared" si="17"/>
        <v>0.29891695974397486</v>
      </c>
      <c r="N35" s="2">
        <f t="shared" si="17"/>
        <v>0.49317915462018225</v>
      </c>
      <c r="O35" s="106">
        <f>('ACM Rates'!$AM48*(SUM($C35:$G35)))/($C35*'ACM Rates'!$B$65+$D35*'ACM Rates'!$C$65+$E35*'ACM Rates'!$D$65+$F35*'ACM Rates'!$E$65+$G35*'ACM Rates'!$F$65)</f>
        <v>1.8715935267199402E-3</v>
      </c>
      <c r="P35" s="106">
        <f>$O35*'ACM Rates'!C$65</f>
        <v>1.5102869206860929E-3</v>
      </c>
      <c r="Q35" s="106">
        <f>$O35*'ACM Rates'!D$65</f>
        <v>1.3618253337916173E-3</v>
      </c>
      <c r="R35" s="106">
        <f>$O35*'ACM Rates'!E$65</f>
        <v>1.2227060579657291E-3</v>
      </c>
      <c r="S35" s="106">
        <f>$O35*'ACM Rates'!F$65</f>
        <v>1.0567105902644623E-3</v>
      </c>
      <c r="T35" s="2"/>
      <c r="U35" s="93">
        <f>((SUM($U34:$Y34))-($Z34))*('Function Resolution'!M162)</f>
        <v>3412.7750906538763</v>
      </c>
      <c r="V35" s="93">
        <f>((SUM($U34:$Y34))-($Z34))*('Function Resolution'!N162)</f>
        <v>6406.4343075987308</v>
      </c>
      <c r="W35" s="93">
        <f>((SUM($U34:$Y34))-($Z34))*('Function Resolution'!O162)</f>
        <v>10888.140461086665</v>
      </c>
      <c r="X35" s="93">
        <f>((SUM($U34:$Y34))-($Z34))*('Function Resolution'!P162)</f>
        <v>15648.349161747512</v>
      </c>
      <c r="Y35" s="93">
        <f>((SUM($U34:$Y34))-($Z34))*('Function Resolution'!Q162)</f>
        <v>13275.602564069617</v>
      </c>
      <c r="Z35" s="111">
        <f t="shared" si="6"/>
        <v>34.741911109609468</v>
      </c>
      <c r="AA35" s="111">
        <f t="shared" si="13"/>
        <v>403.44032595318964</v>
      </c>
      <c r="AB35" s="2">
        <f t="shared" si="7"/>
        <v>6.8762554711532295E-2</v>
      </c>
      <c r="AC35" s="2">
        <f t="shared" si="8"/>
        <v>0.1290805218276756</v>
      </c>
      <c r="AD35" s="2">
        <f t="shared" si="9"/>
        <v>0.21938051417823509</v>
      </c>
      <c r="AE35" s="2">
        <f t="shared" si="9"/>
        <v>0.31529193597508998</v>
      </c>
      <c r="AF35" s="2">
        <f t="shared" si="9"/>
        <v>0.26748447330746711</v>
      </c>
      <c r="AG35" s="106">
        <f>('ACM Rates'!$AR48*(SUM(U35:Y35)))/(U35*'ACM Rates'!B$74+V35*'ACM Rates'!C$74+W35*'ACM Rates'!D$74+X35*'ACM Rates'!E$74+Y35*'ACM Rates'!F$74)</f>
        <v>1.0071822058478814E-3</v>
      </c>
      <c r="AH35" s="93">
        <f>$AG35*'ACM Rates'!C$74</f>
        <v>8.1551087212589882E-4</v>
      </c>
      <c r="AI35" s="93">
        <f>$AG35*'ACM Rates'!D$74</f>
        <v>7.3286237228041182E-4</v>
      </c>
      <c r="AJ35" s="93">
        <f>$AG35*'ACM Rates'!E$74</f>
        <v>6.6385418021811882E-4</v>
      </c>
      <c r="AK35" s="93">
        <f>$AG35*'ACM Rates'!F$74</f>
        <v>5.8094368572280959E-4</v>
      </c>
      <c r="AL35" s="93"/>
      <c r="AM35" s="93">
        <f t="shared" ref="AM35:AS66" si="18">C35+U35</f>
        <v>5416.8664191622474</v>
      </c>
      <c r="AN35" s="93">
        <f t="shared" si="18"/>
        <v>9562.518442676268</v>
      </c>
      <c r="AO35" s="93">
        <f t="shared" si="18"/>
        <v>15974.491480441518</v>
      </c>
      <c r="AP35" s="93">
        <f t="shared" si="18"/>
        <v>30380.447769955215</v>
      </c>
      <c r="AQ35" s="93">
        <f t="shared" si="18"/>
        <v>37581.898010136181</v>
      </c>
      <c r="AR35" s="93">
        <f t="shared" si="18"/>
        <v>93.883815754267488</v>
      </c>
      <c r="AS35" s="93">
        <f t="shared" si="18"/>
        <v>1177.6616933828009</v>
      </c>
      <c r="AT35" s="2">
        <f t="shared" si="10"/>
        <v>5.4762164414861335E-2</v>
      </c>
      <c r="AU35" s="2">
        <f t="shared" si="11"/>
        <v>9.667290397369066E-2</v>
      </c>
      <c r="AV35" s="2">
        <f t="shared" si="14"/>
        <v>0.16149516366161989</v>
      </c>
      <c r="AW35" s="2">
        <f t="shared" si="14"/>
        <v>0.30713311849264624</v>
      </c>
      <c r="AX35" s="2">
        <f t="shared" si="14"/>
        <v>0.37993664945718203</v>
      </c>
    </row>
    <row r="36" spans="1:50">
      <c r="A36" s="58">
        <v>34</v>
      </c>
      <c r="B36" s="58">
        <v>38</v>
      </c>
      <c r="C36" s="93">
        <f>((SUM($C35:$G35))-($H35))*('Function Resolution'!H163)</f>
        <v>2056.8488966753825</v>
      </c>
      <c r="D36" s="93">
        <f>((SUM($C35:$G35))-($H35))*('Function Resolution'!I163)</f>
        <v>3106.3261964577609</v>
      </c>
      <c r="E36" s="93">
        <f>((SUM($C35:$G35))-($H35))*('Function Resolution'!J163)</f>
        <v>4967.1718578546033</v>
      </c>
      <c r="F36" s="93">
        <f>((SUM($C35:$G35))-($H35))*('Function Resolution'!K163)</f>
        <v>14917.336565677133</v>
      </c>
      <c r="G36" s="93">
        <f>((SUM($C35:$G35))-($H35))*('Function Resolution'!L163)</f>
        <v>24178.095115905475</v>
      </c>
      <c r="H36" s="111">
        <f t="shared" si="5"/>
        <v>59.070934359084418</v>
      </c>
      <c r="I36" s="111">
        <f t="shared" si="12"/>
        <v>833.29230178869557</v>
      </c>
      <c r="J36" s="2">
        <f t="shared" si="15"/>
        <v>4.1783978919420553E-2</v>
      </c>
      <c r="K36" s="2">
        <f t="shared" si="16"/>
        <v>6.3103647778614366E-2</v>
      </c>
      <c r="L36" s="2">
        <f t="shared" si="17"/>
        <v>0.10090590734847335</v>
      </c>
      <c r="M36" s="2">
        <f t="shared" si="17"/>
        <v>0.30303911852817378</v>
      </c>
      <c r="N36" s="2">
        <f t="shared" si="17"/>
        <v>0.49116734742531792</v>
      </c>
      <c r="O36" s="106">
        <f>('ACM Rates'!$AM49*(SUM($C36:$G36)))/($C36*'ACM Rates'!$B$65+$D36*'ACM Rates'!$C$65+$E36*'ACM Rates'!$D$65+$F36*'ACM Rates'!$E$65+$G36*'ACM Rates'!$F$65)</f>
        <v>1.8708561553455257E-3</v>
      </c>
      <c r="P36" s="106">
        <f>$O36*'ACM Rates'!C$65</f>
        <v>1.5096918970730234E-3</v>
      </c>
      <c r="Q36" s="106">
        <f>$O36*'ACM Rates'!D$65</f>
        <v>1.3612888011504459E-3</v>
      </c>
      <c r="R36" s="106">
        <f>$O36*'ACM Rates'!E$65</f>
        <v>1.2222243356079651E-3</v>
      </c>
      <c r="S36" s="106">
        <f>$O36*'ACM Rates'!F$65</f>
        <v>1.0562942668859202E-3</v>
      </c>
      <c r="T36" s="2"/>
      <c r="U36" s="93">
        <f>((SUM($U35:$Y35))-($Z35))*('Function Resolution'!M163)</f>
        <v>3387.0315200901273</v>
      </c>
      <c r="V36" s="93">
        <f>((SUM($U35:$Y35))-($Z35))*('Function Resolution'!N163)</f>
        <v>6163.6773997589125</v>
      </c>
      <c r="W36" s="93">
        <f>((SUM($U35:$Y35))-($Z35))*('Function Resolution'!O163)</f>
        <v>10853.224586993923</v>
      </c>
      <c r="X36" s="93">
        <f>((SUM($U35:$Y35))-($Z35))*('Function Resolution'!P163)</f>
        <v>15846.937724176718</v>
      </c>
      <c r="Y36" s="93">
        <f>((SUM($U35:$Y35))-($Z35))*('Function Resolution'!Q163)</f>
        <v>13345.688443027102</v>
      </c>
      <c r="Z36" s="111">
        <f t="shared" si="6"/>
        <v>34.717591771832744</v>
      </c>
      <c r="AA36" s="111">
        <f t="shared" si="13"/>
        <v>438.1579177250224</v>
      </c>
      <c r="AB36" s="2">
        <f t="shared" si="7"/>
        <v>6.829166261430257E-2</v>
      </c>
      <c r="AC36" s="2">
        <f t="shared" si="8"/>
        <v>0.12427630949136743</v>
      </c>
      <c r="AD36" s="2">
        <f t="shared" si="9"/>
        <v>0.21883019020517405</v>
      </c>
      <c r="AE36" s="2">
        <f t="shared" si="9"/>
        <v>0.31951687432201487</v>
      </c>
      <c r="AF36" s="2">
        <f t="shared" si="9"/>
        <v>0.26908496336714099</v>
      </c>
      <c r="AG36" s="106">
        <f>('ACM Rates'!$AR49*(SUM(U36:Y36)))/(U36*'ACM Rates'!B$74+V36*'ACM Rates'!C$74+W36*'ACM Rates'!D$74+X36*'ACM Rates'!E$74+Y36*'ACM Rates'!F$74)</f>
        <v>1.0087110308942362E-3</v>
      </c>
      <c r="AH36" s="93">
        <f>$AG36*'ACM Rates'!C$74</f>
        <v>8.1674875484428057E-4</v>
      </c>
      <c r="AI36" s="93">
        <f>$AG36*'ACM Rates'!D$74</f>
        <v>7.3397480093906754E-4</v>
      </c>
      <c r="AJ36" s="93">
        <f>$AG36*'ACM Rates'!E$74</f>
        <v>6.6486185975410741E-4</v>
      </c>
      <c r="AK36" s="93">
        <f>$AG36*'ACM Rates'!F$74</f>
        <v>5.8182551351136451E-4</v>
      </c>
      <c r="AL36" s="93"/>
      <c r="AM36" s="93">
        <f t="shared" si="18"/>
        <v>5443.8804167655098</v>
      </c>
      <c r="AN36" s="93">
        <f t="shared" si="18"/>
        <v>9270.003596216673</v>
      </c>
      <c r="AO36" s="93">
        <f t="shared" si="18"/>
        <v>15820.396444848528</v>
      </c>
      <c r="AP36" s="93">
        <f t="shared" si="18"/>
        <v>30764.274289853849</v>
      </c>
      <c r="AQ36" s="93">
        <f t="shared" si="18"/>
        <v>37523.783558932577</v>
      </c>
      <c r="AR36" s="93">
        <f t="shared" si="18"/>
        <v>93.788526130917163</v>
      </c>
      <c r="AS36" s="93">
        <f t="shared" si="18"/>
        <v>1271.4502195137179</v>
      </c>
      <c r="AT36" s="2">
        <f t="shared" si="10"/>
        <v>5.5087549131601431E-2</v>
      </c>
      <c r="AU36" s="2">
        <f t="shared" si="11"/>
        <v>9.3804738433273388E-2</v>
      </c>
      <c r="AV36" s="2">
        <f t="shared" si="14"/>
        <v>0.16008927450959937</v>
      </c>
      <c r="AW36" s="2">
        <f t="shared" si="14"/>
        <v>0.31130890866396221</v>
      </c>
      <c r="AX36" s="2">
        <f t="shared" si="14"/>
        <v>0.37970952926156359</v>
      </c>
    </row>
    <row r="37" spans="1:50">
      <c r="A37" s="58">
        <v>35</v>
      </c>
      <c r="B37" s="58">
        <v>39</v>
      </c>
      <c r="C37" s="93">
        <f>((SUM($C36:$G36))-($H36))*('Function Resolution'!H164)</f>
        <v>2116.8705698398021</v>
      </c>
      <c r="D37" s="93">
        <f>((SUM($C36:$G36))-($H36))*('Function Resolution'!I164)</f>
        <v>3076.8564327851682</v>
      </c>
      <c r="E37" s="93">
        <f>((SUM($C36:$G36))-($H36))*('Function Resolution'!J164)</f>
        <v>4873.0514740377439</v>
      </c>
      <c r="F37" s="93">
        <f>((SUM($C36:$G36))-($H36))*('Function Resolution'!K164)</f>
        <v>15085.239702703995</v>
      </c>
      <c r="G37" s="93">
        <f>((SUM($C36:$G36))-($H36))*('Function Resolution'!L164)</f>
        <v>24014.689518844567</v>
      </c>
      <c r="H37" s="111">
        <f t="shared" si="5"/>
        <v>59.000049237853531</v>
      </c>
      <c r="I37" s="111">
        <f t="shared" si="12"/>
        <v>892.29235102654911</v>
      </c>
      <c r="J37" s="2">
        <f t="shared" si="15"/>
        <v>4.3054958709729009E-2</v>
      </c>
      <c r="K37" s="2">
        <f t="shared" si="16"/>
        <v>6.2580078610736556E-2</v>
      </c>
      <c r="L37" s="2">
        <f t="shared" si="17"/>
        <v>9.9112828622751753E-2</v>
      </c>
      <c r="M37" s="2">
        <f t="shared" si="17"/>
        <v>0.30681817857925858</v>
      </c>
      <c r="N37" s="2">
        <f t="shared" si="17"/>
        <v>0.48843395547752405</v>
      </c>
      <c r="O37" s="106">
        <f>('ACM Rates'!$AM50*(SUM($C37:$G37)))/($C37*'ACM Rates'!$B$65+$D37*'ACM Rates'!$C$65+$E37*'ACM Rates'!$D$65+$F37*'ACM Rates'!$E$65+$G37*'ACM Rates'!$F$65)</f>
        <v>1.8694881773731332E-3</v>
      </c>
      <c r="P37" s="106">
        <f>$O37*'ACM Rates'!C$65</f>
        <v>1.5085880039413175E-3</v>
      </c>
      <c r="Q37" s="106">
        <f>$O37*'ACM Rates'!D$65</f>
        <v>1.3602934209932288E-3</v>
      </c>
      <c r="R37" s="106">
        <f>$O37*'ACM Rates'!E$65</f>
        <v>1.2213306399790113E-3</v>
      </c>
      <c r="S37" s="106">
        <f>$O37*'ACM Rates'!F$65</f>
        <v>1.0555219000284598E-3</v>
      </c>
      <c r="T37" s="2"/>
      <c r="U37" s="93">
        <f>((SUM($U36:$Y36))-($Z36))*('Function Resolution'!M164)</f>
        <v>3368.3607998426078</v>
      </c>
      <c r="V37" s="93">
        <f>((SUM($U36:$Y36))-($Z36))*('Function Resolution'!N164)</f>
        <v>5959.6120847331322</v>
      </c>
      <c r="W37" s="93">
        <f>((SUM($U36:$Y36))-($Z36))*('Function Resolution'!O164)</f>
        <v>10830.923969344452</v>
      </c>
      <c r="X37" s="93">
        <f>((SUM($U36:$Y36))-($Z36))*('Function Resolution'!P164)</f>
        <v>16006.72736634896</v>
      </c>
      <c r="Y37" s="93">
        <f>((SUM($U36:$Y36))-($Z36))*('Function Resolution'!Q164)</f>
        <v>13396.217862005804</v>
      </c>
      <c r="Z37" s="111">
        <f t="shared" si="6"/>
        <v>34.693289457592471</v>
      </c>
      <c r="AA37" s="111">
        <f t="shared" si="13"/>
        <v>472.85120718261487</v>
      </c>
      <c r="AB37" s="2">
        <f t="shared" si="7"/>
        <v>6.7962784640872964E-2</v>
      </c>
      <c r="AC37" s="2">
        <f t="shared" si="8"/>
        <v>0.12024597622582106</v>
      </c>
      <c r="AD37" s="2">
        <f t="shared" si="9"/>
        <v>0.21853352325695677</v>
      </c>
      <c r="AE37" s="2">
        <f t="shared" si="9"/>
        <v>0.32296473847313928</v>
      </c>
      <c r="AF37" s="2">
        <f t="shared" si="9"/>
        <v>0.27029297740320996</v>
      </c>
      <c r="AG37" s="106">
        <f>('ACM Rates'!$AR50*(SUM(U37:Y37)))/(U37*'ACM Rates'!B$74+V37*'ACM Rates'!C$74+W37*'ACM Rates'!D$74+X37*'ACM Rates'!E$74+Y37*'ACM Rates'!F$74)</f>
        <v>1.009931680233828E-3</v>
      </c>
      <c r="AH37" s="93">
        <f>$AG37*'ACM Rates'!C$74</f>
        <v>8.1773710908814099E-4</v>
      </c>
      <c r="AI37" s="93">
        <f>$AG37*'ACM Rates'!D$74</f>
        <v>7.3486298975489618E-4</v>
      </c>
      <c r="AJ37" s="93">
        <f>$AG37*'ACM Rates'!E$74</f>
        <v>6.6566641444338172E-4</v>
      </c>
      <c r="AK37" s="93">
        <f>$AG37*'ACM Rates'!F$74</f>
        <v>5.8252958524952693E-4</v>
      </c>
      <c r="AL37" s="93"/>
      <c r="AM37" s="93">
        <f t="shared" si="18"/>
        <v>5485.2313696824094</v>
      </c>
      <c r="AN37" s="93">
        <f t="shared" si="18"/>
        <v>9036.4685175183004</v>
      </c>
      <c r="AO37" s="93">
        <f t="shared" si="18"/>
        <v>15703.975443382196</v>
      </c>
      <c r="AP37" s="93">
        <f t="shared" si="18"/>
        <v>31091.967069052953</v>
      </c>
      <c r="AQ37" s="93">
        <f t="shared" si="18"/>
        <v>37410.907380850374</v>
      </c>
      <c r="AR37" s="93">
        <f t="shared" si="18"/>
        <v>93.693338695446002</v>
      </c>
      <c r="AS37" s="93">
        <f t="shared" si="18"/>
        <v>1365.143558209164</v>
      </c>
      <c r="AT37" s="2">
        <f t="shared" si="10"/>
        <v>5.5558715101946821E-2</v>
      </c>
      <c r="AU37" s="2">
        <f t="shared" si="11"/>
        <v>9.1528423516906196E-2</v>
      </c>
      <c r="AV37" s="2">
        <f t="shared" si="14"/>
        <v>0.1590621504954598</v>
      </c>
      <c r="AW37" s="2">
        <f t="shared" si="14"/>
        <v>0.31492376965105895</v>
      </c>
      <c r="AX37" s="2">
        <f t="shared" si="14"/>
        <v>0.37892694123462822</v>
      </c>
    </row>
    <row r="38" spans="1:50">
      <c r="A38" s="58">
        <v>36</v>
      </c>
      <c r="B38" s="58">
        <v>40</v>
      </c>
      <c r="C38" s="93">
        <f>((SUM($C37:$G37))-($H37))*('Function Resolution'!H165)</f>
        <v>2184.7413604160574</v>
      </c>
      <c r="D38" s="93">
        <f>((SUM($C37:$G37))-($H37))*('Function Resolution'!I165)</f>
        <v>3067.3219609244879</v>
      </c>
      <c r="E38" s="93">
        <f>((SUM($C37:$G37))-($H37))*('Function Resolution'!J165)</f>
        <v>4802.9762438000662</v>
      </c>
      <c r="F38" s="93">
        <f>((SUM($C37:$G37))-($H37))*('Function Resolution'!K165)</f>
        <v>15234.054536008902</v>
      </c>
      <c r="G38" s="93">
        <f>((SUM($C37:$G37))-($H37))*('Function Resolution'!L165)</f>
        <v>23818.613547823912</v>
      </c>
      <c r="H38" s="111">
        <f t="shared" si="5"/>
        <v>83.483103003254811</v>
      </c>
      <c r="I38" s="111">
        <f t="shared" si="12"/>
        <v>975.77545402980388</v>
      </c>
      <c r="J38" s="2">
        <f t="shared" si="15"/>
        <v>4.4488766937214763E-2</v>
      </c>
      <c r="K38" s="2">
        <f t="shared" si="16"/>
        <v>6.2461110643770988E-2</v>
      </c>
      <c r="L38" s="2">
        <f t="shared" si="17"/>
        <v>9.780493681627736E-2</v>
      </c>
      <c r="M38" s="2">
        <f t="shared" si="17"/>
        <v>0.31021717904047519</v>
      </c>
      <c r="N38" s="2">
        <f t="shared" si="17"/>
        <v>0.48502800656226169</v>
      </c>
      <c r="O38" s="106">
        <f>('ACM Rates'!$AM51*(SUM($C38:$G38)))/($C38*'ACM Rates'!$B$65+$D38*'ACM Rates'!$C$65+$E38*'ACM Rates'!$D$65+$F38*'ACM Rates'!$E$65+$G38*'ACM Rates'!$F$65)</f>
        <v>2.6456236713119485E-3</v>
      </c>
      <c r="P38" s="106">
        <f>$O38*'ACM Rates'!C$65</f>
        <v>2.1348924169675523E-3</v>
      </c>
      <c r="Q38" s="106">
        <f>$O38*'ACM Rates'!D$65</f>
        <v>1.9250319515614152E-3</v>
      </c>
      <c r="R38" s="106">
        <f>$O38*'ACM Rates'!E$65</f>
        <v>1.7283774729013055E-3</v>
      </c>
      <c r="S38" s="106">
        <f>$O38*'ACM Rates'!F$65</f>
        <v>1.4937316844802365E-3</v>
      </c>
      <c r="T38" s="2"/>
      <c r="U38" s="93">
        <f>((SUM($U37:$Y37))-($Z37))*('Function Resolution'!M165)</f>
        <v>3357.8437900486033</v>
      </c>
      <c r="V38" s="93">
        <f>((SUM($U37:$Y37))-($Z37))*('Function Resolution'!N165)</f>
        <v>5793.0915430397354</v>
      </c>
      <c r="W38" s="93">
        <f>((SUM($U37:$Y37))-($Z37))*('Function Resolution'!O165)</f>
        <v>10821.135740869595</v>
      </c>
      <c r="X38" s="93">
        <f>((SUM($U37:$Y37))-($Z37))*('Function Resolution'!P165)</f>
        <v>16126.88281950398</v>
      </c>
      <c r="Y38" s="93">
        <f>((SUM($U37:$Y37))-($Z37))*('Function Resolution'!Q165)</f>
        <v>13428.194899355449</v>
      </c>
      <c r="Z38" s="111">
        <f t="shared" si="6"/>
        <v>49.527148792817357</v>
      </c>
      <c r="AA38" s="111">
        <f t="shared" si="13"/>
        <v>522.37835597543221</v>
      </c>
      <c r="AB38" s="2">
        <f t="shared" si="7"/>
        <v>6.7798043535580471E-2</v>
      </c>
      <c r="AC38" s="2">
        <f t="shared" si="8"/>
        <v>0.11696800006141025</v>
      </c>
      <c r="AD38" s="2">
        <f t="shared" si="9"/>
        <v>0.21848897028449421</v>
      </c>
      <c r="AE38" s="2">
        <f t="shared" si="9"/>
        <v>0.32561702445190566</v>
      </c>
      <c r="AF38" s="2">
        <f t="shared" si="9"/>
        <v>0.27112796166660946</v>
      </c>
      <c r="AG38" s="106">
        <f>('ACM Rates'!$AR51*(SUM(U38:Y38)))/(U38*'ACM Rates'!B$74+V38*'ACM Rates'!C$74+W38*'ACM Rates'!D$74+X38*'ACM Rates'!E$74+Y38*'ACM Rates'!F$74)</f>
        <v>1.4440544466381871E-3</v>
      </c>
      <c r="AH38" s="93">
        <f>$AG38*'ACM Rates'!C$74</f>
        <v>1.1692443475843676E-3</v>
      </c>
      <c r="AI38" s="93">
        <f>$AG38*'ACM Rates'!D$74</f>
        <v>1.0507464898810745E-3</v>
      </c>
      <c r="AJ38" s="93">
        <f>$AG38*'ACM Rates'!E$74</f>
        <v>9.5180551770799476E-4</v>
      </c>
      <c r="AK38" s="93">
        <f>$AG38*'ACM Rates'!F$74</f>
        <v>8.3293202336529872E-4</v>
      </c>
      <c r="AL38" s="93"/>
      <c r="AM38" s="93">
        <f t="shared" si="18"/>
        <v>5542.5851504646607</v>
      </c>
      <c r="AN38" s="93">
        <f t="shared" si="18"/>
        <v>8860.4135039642242</v>
      </c>
      <c r="AO38" s="93">
        <f t="shared" si="18"/>
        <v>15624.11198466966</v>
      </c>
      <c r="AP38" s="93">
        <f t="shared" si="18"/>
        <v>31360.937355512884</v>
      </c>
      <c r="AQ38" s="93">
        <f t="shared" si="18"/>
        <v>37246.808447179363</v>
      </c>
      <c r="AR38" s="93">
        <f t="shared" si="18"/>
        <v>133.01025179607217</v>
      </c>
      <c r="AS38" s="93">
        <f t="shared" si="18"/>
        <v>1498.1538100052362</v>
      </c>
      <c r="AT38" s="2">
        <f t="shared" si="10"/>
        <v>5.6192966162379003E-2</v>
      </c>
      <c r="AU38" s="2">
        <f t="shared" si="11"/>
        <v>8.9830449636160659E-2</v>
      </c>
      <c r="AV38" s="2">
        <f t="shared" si="14"/>
        <v>0.15840355578446252</v>
      </c>
      <c r="AW38" s="2">
        <f t="shared" si="14"/>
        <v>0.31794984538777621</v>
      </c>
      <c r="AX38" s="2">
        <f t="shared" si="14"/>
        <v>0.3776231830292216</v>
      </c>
    </row>
    <row r="39" spans="1:50">
      <c r="A39" s="58">
        <v>37</v>
      </c>
      <c r="B39" s="58">
        <v>41</v>
      </c>
      <c r="C39" s="93">
        <f>((SUM($C38:$G38))-($H38))*('Function Resolution'!H166)</f>
        <v>2259.9776144048524</v>
      </c>
      <c r="D39" s="93">
        <f>((SUM($C38:$G38))-($H38))*('Function Resolution'!I166)</f>
        <v>3076.0964731369004</v>
      </c>
      <c r="E39" s="93">
        <f>((SUM($C38:$G38))-($H38))*('Function Resolution'!J166)</f>
        <v>4753.7239526387975</v>
      </c>
      <c r="F39" s="93">
        <f>((SUM($C38:$G38))-($H38))*('Function Resolution'!K166)</f>
        <v>15354.345564333675</v>
      </c>
      <c r="G39" s="93">
        <f>((SUM($C38:$G38))-($H38))*('Function Resolution'!L166)</f>
        <v>23580.080941455948</v>
      </c>
      <c r="H39" s="111">
        <f t="shared" si="5"/>
        <v>83.341181728149309</v>
      </c>
      <c r="I39" s="111">
        <f t="shared" si="12"/>
        <v>1059.1166357579532</v>
      </c>
      <c r="J39" s="2">
        <f t="shared" si="15"/>
        <v>4.6099201677033443E-2</v>
      </c>
      <c r="K39" s="2">
        <f t="shared" si="16"/>
        <v>6.2746458544233261E-2</v>
      </c>
      <c r="L39" s="2">
        <f t="shared" si="17"/>
        <v>9.6966836225654426E-2</v>
      </c>
      <c r="M39" s="2">
        <f t="shared" si="17"/>
        <v>0.31319915218517846</v>
      </c>
      <c r="N39" s="2">
        <f t="shared" si="17"/>
        <v>0.48098835136790036</v>
      </c>
      <c r="O39" s="106">
        <f>('ACM Rates'!$AM52*(SUM($C39:$G39)))/($C39*'ACM Rates'!$B$65+$D39*'ACM Rates'!$C$65+$E39*'ACM Rates'!$D$65+$F39*'ACM Rates'!$E$65+$G39*'ACM Rates'!$F$65)</f>
        <v>2.6419308189977774E-3</v>
      </c>
      <c r="P39" s="106">
        <f>$O39*'ACM Rates'!C$65</f>
        <v>2.1319124608657099E-3</v>
      </c>
      <c r="Q39" s="106">
        <f>$O39*'ACM Rates'!D$65</f>
        <v>1.9223449258992764E-3</v>
      </c>
      <c r="R39" s="106">
        <f>$O39*'ACM Rates'!E$65</f>
        <v>1.7259649443093611E-3</v>
      </c>
      <c r="S39" s="106">
        <f>$O39*'ACM Rates'!F$65</f>
        <v>1.4916466825324545E-3</v>
      </c>
      <c r="T39" s="2"/>
      <c r="U39" s="93">
        <f>((SUM($U38:$Y38))-($Z38))*('Function Resolution'!M166)</f>
        <v>3355.5172598286558</v>
      </c>
      <c r="V39" s="93">
        <f>((SUM($U38:$Y38))-($Z38))*('Function Resolution'!N166)</f>
        <v>5661.3999744473886</v>
      </c>
      <c r="W39" s="93">
        <f>((SUM($U38:$Y38))-($Z38))*('Function Resolution'!O166)</f>
        <v>10820.449180392528</v>
      </c>
      <c r="X39" s="93">
        <f>((SUM($U38:$Y38))-($Z38))*('Function Resolution'!P166)</f>
        <v>16202.004200713964</v>
      </c>
      <c r="Y39" s="93">
        <f>((SUM($U38:$Y38))-($Z38))*('Function Resolution'!Q166)</f>
        <v>13438.251028642</v>
      </c>
      <c r="Z39" s="111">
        <f t="shared" si="6"/>
        <v>49.477621644024538</v>
      </c>
      <c r="AA39" s="111">
        <f t="shared" si="13"/>
        <v>571.85597761945678</v>
      </c>
      <c r="AB39" s="2">
        <f t="shared" si="7"/>
        <v>6.7818887576499051E-2</v>
      </c>
      <c r="AC39" s="2">
        <f t="shared" si="8"/>
        <v>0.11442344612235665</v>
      </c>
      <c r="AD39" s="2">
        <f t="shared" si="9"/>
        <v>0.21869380178057379</v>
      </c>
      <c r="AE39" s="2">
        <f t="shared" si="9"/>
        <v>0.32746125748084937</v>
      </c>
      <c r="AF39" s="2">
        <f t="shared" si="9"/>
        <v>0.27160260703972122</v>
      </c>
      <c r="AG39" s="106">
        <f>('ACM Rates'!$AR52*(SUM(U39:Y39)))/(U39*'ACM Rates'!B$74+V39*'ACM Rates'!C$74+W39*'ACM Rates'!D$74+X39*'ACM Rates'!E$74+Y39*'ACM Rates'!F$74)</f>
        <v>1.4448913000831732E-3</v>
      </c>
      <c r="AH39" s="93">
        <f>$AG39*'ACM Rates'!C$74</f>
        <v>1.1699219440299755E-3</v>
      </c>
      <c r="AI39" s="93">
        <f>$AG39*'ACM Rates'!D$74</f>
        <v>1.0513554148574914E-3</v>
      </c>
      <c r="AJ39" s="93">
        <f>$AG39*'ACM Rates'!E$74</f>
        <v>9.5235710475397148E-4</v>
      </c>
      <c r="AK39" s="93">
        <f>$AG39*'ACM Rates'!F$74</f>
        <v>8.334147212544367E-4</v>
      </c>
      <c r="AL39" s="93"/>
      <c r="AM39" s="93">
        <f t="shared" si="18"/>
        <v>5615.4948742335082</v>
      </c>
      <c r="AN39" s="93">
        <f t="shared" si="18"/>
        <v>8737.4964475842899</v>
      </c>
      <c r="AO39" s="93">
        <f t="shared" si="18"/>
        <v>15574.173133031327</v>
      </c>
      <c r="AP39" s="93">
        <f t="shared" si="18"/>
        <v>31556.349765047638</v>
      </c>
      <c r="AQ39" s="93">
        <f t="shared" si="18"/>
        <v>37018.331970097948</v>
      </c>
      <c r="AR39" s="93">
        <f t="shared" si="18"/>
        <v>132.81880337217385</v>
      </c>
      <c r="AS39" s="93">
        <f t="shared" si="18"/>
        <v>1630.97261337741</v>
      </c>
      <c r="AT39" s="2">
        <f t="shared" si="10"/>
        <v>5.7009031723142464E-2</v>
      </c>
      <c r="AU39" s="2">
        <f t="shared" si="11"/>
        <v>8.870388511024474E-2</v>
      </c>
      <c r="AV39" s="2">
        <f t="shared" si="14"/>
        <v>0.15811046935091119</v>
      </c>
      <c r="AW39" s="2">
        <f t="shared" si="14"/>
        <v>0.32036302856882859</v>
      </c>
      <c r="AX39" s="2">
        <f t="shared" si="14"/>
        <v>0.37581358524687297</v>
      </c>
    </row>
    <row r="40" spans="1:50">
      <c r="A40" s="58">
        <v>38</v>
      </c>
      <c r="B40" s="58">
        <v>42</v>
      </c>
      <c r="C40" s="93">
        <f>((SUM($C39:$G39))-($H39))*('Function Resolution'!H167)</f>
        <v>2344.3422805505797</v>
      </c>
      <c r="D40" s="93">
        <f>((SUM($C39:$G39))-($H39))*('Function Resolution'!I167)</f>
        <v>3104.8726003149804</v>
      </c>
      <c r="E40" s="93">
        <f>((SUM($C39:$G39))-($H39))*('Function Resolution'!J167)</f>
        <v>4727.0254661552653</v>
      </c>
      <c r="F40" s="93">
        <f>((SUM($C39:$G39))-($H39))*('Function Resolution'!K167)</f>
        <v>15451.950735541192</v>
      </c>
      <c r="G40" s="93">
        <f>((SUM($C39:$G39))-($H39))*('Function Resolution'!L167)</f>
        <v>23312.692281680003</v>
      </c>
      <c r="H40" s="111">
        <f t="shared" si="5"/>
        <v>83.199501719211426</v>
      </c>
      <c r="I40" s="111">
        <f t="shared" si="12"/>
        <v>1142.3161374771646</v>
      </c>
      <c r="J40" s="2">
        <f t="shared" si="15"/>
        <v>4.7901511362245679E-2</v>
      </c>
      <c r="K40" s="2">
        <f t="shared" si="16"/>
        <v>6.3441286443626246E-2</v>
      </c>
      <c r="L40" s="2">
        <f t="shared" si="17"/>
        <v>9.6586435332080681E-2</v>
      </c>
      <c r="M40" s="2">
        <f t="shared" si="17"/>
        <v>0.31572684580578997</v>
      </c>
      <c r="N40" s="2">
        <f t="shared" si="17"/>
        <v>0.47634392105625739</v>
      </c>
      <c r="O40" s="106">
        <f>('ACM Rates'!$AM53*(SUM($C40:$G40)))/($C40*'ACM Rates'!$B$65+$D40*'ACM Rates'!$C$65+$E40*'ACM Rates'!$D$65+$F40*'ACM Rates'!$E$65+$G40*'ACM Rates'!$F$65)</f>
        <v>2.6373596703542826E-3</v>
      </c>
      <c r="P40" s="106">
        <f>$O40*'ACM Rates'!C$65</f>
        <v>2.1282237614177689E-3</v>
      </c>
      <c r="Q40" s="106">
        <f>$O40*'ACM Rates'!D$65</f>
        <v>1.9190188265415019E-3</v>
      </c>
      <c r="R40" s="106">
        <f>$O40*'ACM Rates'!E$65</f>
        <v>1.7229786275378674E-3</v>
      </c>
      <c r="S40" s="106">
        <f>$O40*'ACM Rates'!F$65</f>
        <v>1.489065790307571E-3</v>
      </c>
      <c r="T40" s="2"/>
      <c r="U40" s="93">
        <f>((SUM($U39:$Y39))-($Z39))*('Function Resolution'!M167)</f>
        <v>3363.4162925487021</v>
      </c>
      <c r="V40" s="93">
        <f>((SUM($U39:$Y39))-($Z39))*('Function Resolution'!N167)</f>
        <v>5565.4794648237239</v>
      </c>
      <c r="W40" s="93">
        <f>((SUM($U39:$Y39))-($Z39))*('Function Resolution'!O167)</f>
        <v>10831.87721330392</v>
      </c>
      <c r="X40" s="93">
        <f>((SUM($U39:$Y39))-($Z39))*('Function Resolution'!P167)</f>
        <v>16236.64639646148</v>
      </c>
      <c r="Y40" s="93">
        <f>((SUM($U39:$Y39))-($Z39))*('Function Resolution'!Q167)</f>
        <v>13430.724655242691</v>
      </c>
      <c r="Z40" s="111">
        <f t="shared" si="6"/>
        <v>49.428144022380515</v>
      </c>
      <c r="AA40" s="111">
        <f t="shared" si="13"/>
        <v>621.28412164183726</v>
      </c>
      <c r="AB40" s="2">
        <f t="shared" si="7"/>
        <v>6.8046582753052282E-2</v>
      </c>
      <c r="AC40" s="2">
        <f t="shared" si="8"/>
        <v>0.11259737898116784</v>
      </c>
      <c r="AD40" s="2">
        <f t="shared" si="9"/>
        <v>0.21914391947226194</v>
      </c>
      <c r="AE40" s="2">
        <f t="shared" si="9"/>
        <v>0.32848990625886554</v>
      </c>
      <c r="AF40" s="2">
        <f t="shared" si="9"/>
        <v>0.27172221253465251</v>
      </c>
      <c r="AG40" s="106">
        <f>('ACM Rates'!$AR53*(SUM(U40:Y40)))/(U40*'ACM Rates'!B$74+V40*'ACM Rates'!C$74+W40*'ACM Rates'!D$74+X40*'ACM Rates'!E$74+Y40*'ACM Rates'!F$74)</f>
        <v>1.445259560334767E-3</v>
      </c>
      <c r="AH40" s="93">
        <f>$AG40*'ACM Rates'!C$74</f>
        <v>1.1702201226884178E-3</v>
      </c>
      <c r="AI40" s="93">
        <f>$AG40*'ACM Rates'!D$74</f>
        <v>1.0516233743985085E-3</v>
      </c>
      <c r="AJ40" s="93">
        <f>$AG40*'ACM Rates'!E$74</f>
        <v>9.5259983254047259E-4</v>
      </c>
      <c r="AK40" s="93">
        <f>$AG40*'ACM Rates'!F$74</f>
        <v>8.3362713412931072E-4</v>
      </c>
      <c r="AL40" s="93"/>
      <c r="AM40" s="93">
        <f t="shared" si="18"/>
        <v>5707.7585730992814</v>
      </c>
      <c r="AN40" s="93">
        <f t="shared" si="18"/>
        <v>8670.3520651387043</v>
      </c>
      <c r="AO40" s="93">
        <f t="shared" si="18"/>
        <v>15558.902679459185</v>
      </c>
      <c r="AP40" s="93">
        <f t="shared" si="18"/>
        <v>31688.597132002673</v>
      </c>
      <c r="AQ40" s="93">
        <f t="shared" si="18"/>
        <v>36743.416936922695</v>
      </c>
      <c r="AR40" s="93">
        <f t="shared" si="18"/>
        <v>132.62764574159195</v>
      </c>
      <c r="AS40" s="93">
        <f t="shared" si="18"/>
        <v>1763.6002591190017</v>
      </c>
      <c r="AT40" s="2">
        <f t="shared" si="10"/>
        <v>5.8023940306595884E-2</v>
      </c>
      <c r="AU40" s="2">
        <f t="shared" si="11"/>
        <v>8.8141077486324812E-2</v>
      </c>
      <c r="AV40" s="2">
        <f t="shared" si="14"/>
        <v>0.15816871522280682</v>
      </c>
      <c r="AW40" s="2">
        <f t="shared" si="14"/>
        <v>0.32213998627287527</v>
      </c>
      <c r="AX40" s="2">
        <f t="shared" si="14"/>
        <v>0.37352628071139726</v>
      </c>
    </row>
    <row r="41" spans="1:50">
      <c r="A41" s="58">
        <v>39</v>
      </c>
      <c r="B41" s="58">
        <v>43</v>
      </c>
      <c r="C41" s="93">
        <f>((SUM($C40:$G40))-($H40))*('Function Resolution'!H168)</f>
        <v>2438.6087290309497</v>
      </c>
      <c r="D41" s="93">
        <f>((SUM($C40:$G40))-($H40))*('Function Resolution'!I168)</f>
        <v>3154.0691058670473</v>
      </c>
      <c r="E41" s="93">
        <f>((SUM($C40:$G40))-($H40))*('Function Resolution'!J168)</f>
        <v>4722.3272649091323</v>
      </c>
      <c r="F41" s="93">
        <f>((SUM($C40:$G40))-($H40))*('Function Resolution'!K168)</f>
        <v>15525.137730193812</v>
      </c>
      <c r="G41" s="93">
        <f>((SUM($C40:$G40))-($H40))*('Function Resolution'!L168)</f>
        <v>23017.541032521869</v>
      </c>
      <c r="H41" s="111">
        <f t="shared" si="5"/>
        <v>83.058062566288797</v>
      </c>
      <c r="I41" s="111">
        <f t="shared" si="12"/>
        <v>1225.3742000434534</v>
      </c>
      <c r="J41" s="2">
        <f t="shared" si="15"/>
        <v>4.9912491469975916E-2</v>
      </c>
      <c r="K41" s="2">
        <f t="shared" si="16"/>
        <v>6.4556255158186776E-2</v>
      </c>
      <c r="L41" s="2">
        <f t="shared" si="17"/>
        <v>9.6654750933281158E-2</v>
      </c>
      <c r="M41" s="2">
        <f t="shared" si="17"/>
        <v>0.31776245828350974</v>
      </c>
      <c r="N41" s="2">
        <f t="shared" si="17"/>
        <v>0.47111404415504637</v>
      </c>
      <c r="O41" s="106">
        <f>('ACM Rates'!$AM54*(SUM($C41:$G41)))/($C41*'ACM Rates'!$B$65+$D41*'ACM Rates'!$C$65+$E41*'ACM Rates'!$D$65+$F41*'ACM Rates'!$E$65+$G41*'ACM Rates'!$F$65)</f>
        <v>2.6318986885228812E-3</v>
      </c>
      <c r="P41" s="106">
        <f>$O41*'ACM Rates'!C$65</f>
        <v>2.1238170089278069E-3</v>
      </c>
      <c r="Q41" s="106">
        <f>$O41*'ACM Rates'!D$65</f>
        <v>1.9150452589376367E-3</v>
      </c>
      <c r="R41" s="106">
        <f>$O41*'ACM Rates'!E$65</f>
        <v>1.7194109855940543E-3</v>
      </c>
      <c r="S41" s="106">
        <f>$O41*'ACM Rates'!F$65</f>
        <v>1.4859824940404605E-3</v>
      </c>
      <c r="T41" s="2"/>
      <c r="U41" s="93">
        <f>((SUM($U40:$Y40))-($Z40))*('Function Resolution'!M168)</f>
        <v>3382.5774810011767</v>
      </c>
      <c r="V41" s="93">
        <f>((SUM($U40:$Y40))-($Z40))*('Function Resolution'!N168)</f>
        <v>5504.7384590012116</v>
      </c>
      <c r="W41" s="93">
        <f>((SUM($U40:$Y40))-($Z40))*('Function Resolution'!O168)</f>
        <v>10855.105264044652</v>
      </c>
      <c r="X41" s="93">
        <f>((SUM($U40:$Y40))-($Z40))*('Function Resolution'!P168)</f>
        <v>16230.752547078177</v>
      </c>
      <c r="Y41" s="93">
        <f>((SUM($U40:$Y40))-($Z40))*('Function Resolution'!Q168)</f>
        <v>13405.542127232911</v>
      </c>
      <c r="Z41" s="111">
        <f t="shared" si="6"/>
        <v>49.378715878358129</v>
      </c>
      <c r="AA41" s="111">
        <f t="shared" si="13"/>
        <v>670.66283752019535</v>
      </c>
      <c r="AB41" s="2">
        <f t="shared" si="7"/>
        <v>6.8502742949694745E-2</v>
      </c>
      <c r="AC41" s="2">
        <f t="shared" si="8"/>
        <v>0.11147998405956619</v>
      </c>
      <c r="AD41" s="2">
        <f t="shared" si="9"/>
        <v>0.21983368888704263</v>
      </c>
      <c r="AE41" s="2">
        <f t="shared" si="9"/>
        <v>0.32869936486525458</v>
      </c>
      <c r="AF41" s="2">
        <f t="shared" si="9"/>
        <v>0.27148421923844196</v>
      </c>
      <c r="AG41" s="106">
        <f>('ACM Rates'!$AR54*(SUM(U41:Y41)))/(U41*'ACM Rates'!B$74+V41*'ACM Rates'!C$74+W41*'ACM Rates'!D$74+X41*'ACM Rates'!E$74+Y41*'ACM Rates'!F$74)</f>
        <v>1.445146575789177E-3</v>
      </c>
      <c r="AH41" s="93">
        <f>$AG41*'ACM Rates'!C$74</f>
        <v>1.1701286396133834E-3</v>
      </c>
      <c r="AI41" s="93">
        <f>$AG41*'ACM Rates'!D$74</f>
        <v>1.0515411627374691E-3</v>
      </c>
      <c r="AJ41" s="93">
        <f>$AG41*'ACM Rates'!E$74</f>
        <v>9.5252536213933313E-4</v>
      </c>
      <c r="AK41" s="93">
        <f>$AG41*'ACM Rates'!F$74</f>
        <v>8.3356196453242574E-4</v>
      </c>
      <c r="AL41" s="93"/>
      <c r="AM41" s="93">
        <f t="shared" si="18"/>
        <v>5821.1862100321268</v>
      </c>
      <c r="AN41" s="93">
        <f t="shared" si="18"/>
        <v>8658.8075648682589</v>
      </c>
      <c r="AO41" s="93">
        <f t="shared" si="18"/>
        <v>15577.432528953785</v>
      </c>
      <c r="AP41" s="93">
        <f t="shared" si="18"/>
        <v>31755.890277271988</v>
      </c>
      <c r="AQ41" s="93">
        <f t="shared" si="18"/>
        <v>36423.08315975478</v>
      </c>
      <c r="AR41" s="93">
        <f t="shared" si="18"/>
        <v>132.43677844464693</v>
      </c>
      <c r="AS41" s="93">
        <f t="shared" si="18"/>
        <v>1896.0370375636487</v>
      </c>
      <c r="AT41" s="2">
        <f t="shared" si="10"/>
        <v>5.9256917246425192E-2</v>
      </c>
      <c r="AU41" s="2">
        <f t="shared" si="11"/>
        <v>8.8142558030502707E-2</v>
      </c>
      <c r="AV41" s="2">
        <f t="shared" si="14"/>
        <v>0.15857088177134465</v>
      </c>
      <c r="AW41" s="2">
        <f t="shared" si="14"/>
        <v>0.32325991547974881</v>
      </c>
      <c r="AX41" s="2">
        <f t="shared" si="14"/>
        <v>0.37076972747197867</v>
      </c>
    </row>
    <row r="42" spans="1:50">
      <c r="A42" s="58">
        <v>40</v>
      </c>
      <c r="B42" s="58">
        <v>44</v>
      </c>
      <c r="C42" s="93">
        <f>((SUM($C41:$G41))-($H41))*('Function Resolution'!H169)</f>
        <v>2543.6245041018055</v>
      </c>
      <c r="D42" s="93">
        <f>((SUM($C41:$G41))-($H41))*('Function Resolution'!I169)</f>
        <v>3224.3722793922107</v>
      </c>
      <c r="E42" s="93">
        <f>((SUM($C41:$G41))-($H41))*('Function Resolution'!J169)</f>
        <v>4739.2171784020602</v>
      </c>
      <c r="F42" s="93">
        <f>((SUM($C41:$G41))-($H41))*('Function Resolution'!K169)</f>
        <v>15572.148407879846</v>
      </c>
      <c r="G42" s="93">
        <f>((SUM($C41:$G41))-($H41))*('Function Resolution'!L169)</f>
        <v>22695.263430180596</v>
      </c>
      <c r="H42" s="111">
        <f t="shared" si="5"/>
        <v>82.916863859926053</v>
      </c>
      <c r="I42" s="111">
        <f t="shared" si="12"/>
        <v>1308.2910639033794</v>
      </c>
      <c r="J42" s="2">
        <f t="shared" si="15"/>
        <v>5.2150569325414967E-2</v>
      </c>
      <c r="K42" s="2">
        <f t="shared" si="16"/>
        <v>6.6107575947719224E-2</v>
      </c>
      <c r="L42" s="2">
        <f t="shared" si="17"/>
        <v>9.7165628657806855E-2</v>
      </c>
      <c r="M42" s="2">
        <f t="shared" si="17"/>
        <v>0.31926740907756446</v>
      </c>
      <c r="N42" s="2">
        <f t="shared" si="17"/>
        <v>0.46530881699149457</v>
      </c>
      <c r="O42" s="106">
        <f>('ACM Rates'!$AM55*(SUM($C42:$G42)))/($C42*'ACM Rates'!$B$65+$D42*'ACM Rates'!$C$65+$E42*'ACM Rates'!$D$65+$F42*'ACM Rates'!$E$65+$G42*'ACM Rates'!$F$65)</f>
        <v>2.6255284882827834E-3</v>
      </c>
      <c r="P42" s="106">
        <f>$O42*'ACM Rates'!C$65</f>
        <v>2.1186765604450466E-3</v>
      </c>
      <c r="Q42" s="106">
        <f>$O42*'ACM Rates'!D$65</f>
        <v>1.9104101178429279E-3</v>
      </c>
      <c r="R42" s="106">
        <f>$O42*'ACM Rates'!E$65</f>
        <v>1.7152493541752532E-3</v>
      </c>
      <c r="S42" s="106">
        <f>$O42*'ACM Rates'!F$65</f>
        <v>1.4823858487434372E-3</v>
      </c>
      <c r="T42" s="2"/>
      <c r="U42" s="93">
        <f>((SUM($U41:$Y41))-($Z41))*('Function Resolution'!M169)</f>
        <v>3414.0777771274693</v>
      </c>
      <c r="V42" s="93">
        <f>((SUM($U41:$Y41))-($Z41))*('Function Resolution'!N169)</f>
        <v>5478.8831011036682</v>
      </c>
      <c r="W42" s="93">
        <f>((SUM($U41:$Y41))-($Z41))*('Function Resolution'!O169)</f>
        <v>10889.73522580234</v>
      </c>
      <c r="X42" s="93">
        <f>((SUM($U41:$Y41))-($Z41))*('Function Resolution'!P169)</f>
        <v>16184.41485276317</v>
      </c>
      <c r="Y42" s="93">
        <f>((SUM($U41:$Y41))-($Z41))*('Function Resolution'!Q169)</f>
        <v>13362.226205683124</v>
      </c>
      <c r="Z42" s="111">
        <f t="shared" si="6"/>
        <v>49.329337162479781</v>
      </c>
      <c r="AA42" s="111">
        <f t="shared" si="13"/>
        <v>719.99217468267511</v>
      </c>
      <c r="AB42" s="2">
        <f t="shared" si="7"/>
        <v>6.9209885506514371E-2</v>
      </c>
      <c r="AC42" s="2">
        <f t="shared" si="8"/>
        <v>0.11106743808572687</v>
      </c>
      <c r="AD42" s="2">
        <f t="shared" si="9"/>
        <v>0.22075575817964055</v>
      </c>
      <c r="AE42" s="2">
        <f t="shared" si="9"/>
        <v>0.32808903958014551</v>
      </c>
      <c r="AF42" s="2">
        <f t="shared" si="9"/>
        <v>0.27087787864797269</v>
      </c>
      <c r="AG42" s="106">
        <f>('ACM Rates'!$AR55*(SUM(U42:Y42)))/(U42*'ACM Rates'!B$74+V42*'ACM Rates'!C$74+W42*'ACM Rates'!D$74+X42*'ACM Rates'!E$74+Y42*'ACM Rates'!F$74)</f>
        <v>1.4445369612070861E-3</v>
      </c>
      <c r="AH42" s="93">
        <f>$AG42*'ACM Rates'!C$74</f>
        <v>1.1696350374462529E-3</v>
      </c>
      <c r="AI42" s="93">
        <f>$AG42*'ACM Rates'!D$74</f>
        <v>1.0510975850151723E-3</v>
      </c>
      <c r="AJ42" s="93">
        <f>$AG42*'ACM Rates'!E$74</f>
        <v>9.5212355282787672E-4</v>
      </c>
      <c r="AK42" s="93">
        <f>$AG42*'ACM Rates'!F$74</f>
        <v>8.3321033824263033E-4</v>
      </c>
      <c r="AL42" s="93"/>
      <c r="AM42" s="93">
        <f t="shared" si="18"/>
        <v>5957.7022812292744</v>
      </c>
      <c r="AN42" s="93">
        <f t="shared" si="18"/>
        <v>8703.2553804958789</v>
      </c>
      <c r="AO42" s="93">
        <f t="shared" si="18"/>
        <v>15628.952404204399</v>
      </c>
      <c r="AP42" s="93">
        <f t="shared" si="18"/>
        <v>31756.563260643015</v>
      </c>
      <c r="AQ42" s="93">
        <f t="shared" si="18"/>
        <v>36057.48963586372</v>
      </c>
      <c r="AR42" s="93">
        <f t="shared" si="18"/>
        <v>132.24620102240584</v>
      </c>
      <c r="AS42" s="93">
        <f t="shared" si="18"/>
        <v>2028.2832385860545</v>
      </c>
      <c r="AT42" s="2">
        <f t="shared" si="10"/>
        <v>6.0728456846442187E-2</v>
      </c>
      <c r="AU42" s="2">
        <f t="shared" si="11"/>
        <v>8.8714615777838957E-2</v>
      </c>
      <c r="AV42" s="2">
        <f t="shared" si="14"/>
        <v>0.15931010259176459</v>
      </c>
      <c r="AW42" s="2">
        <f t="shared" si="14"/>
        <v>0.32370316449706021</v>
      </c>
      <c r="AX42" s="2">
        <f t="shared" si="14"/>
        <v>0.36754366028689406</v>
      </c>
    </row>
    <row r="43" spans="1:50">
      <c r="A43" s="58">
        <v>41</v>
      </c>
      <c r="B43" s="58">
        <v>45</v>
      </c>
      <c r="C43" s="93">
        <f>((SUM($C42:$G42))-($H42))*('Function Resolution'!H170)</f>
        <v>2660.3138245068603</v>
      </c>
      <c r="D43" s="93">
        <f>((SUM($C42:$G42))-($H42))*('Function Resolution'!I170)</f>
        <v>3316.7357718646158</v>
      </c>
      <c r="E43" s="93">
        <f>((SUM($C42:$G42))-($H42))*('Function Resolution'!J170)</f>
        <v>4777.405158763584</v>
      </c>
      <c r="F43" s="93">
        <f>((SUM($C42:$G42))-($H42))*('Function Resolution'!K170)</f>
        <v>15591.190918105694</v>
      </c>
      <c r="G43" s="93">
        <f>((SUM($C42:$G42))-($H42))*('Function Resolution'!L170)</f>
        <v>22346.063262855827</v>
      </c>
      <c r="H43" s="111">
        <f t="shared" si="5"/>
        <v>121.72927234024144</v>
      </c>
      <c r="I43" s="111">
        <f t="shared" si="12"/>
        <v>1430.0203362436209</v>
      </c>
      <c r="J43" s="2">
        <f t="shared" si="15"/>
        <v>5.4635868870371328E-2</v>
      </c>
      <c r="K43" s="2">
        <f t="shared" si="16"/>
        <v>6.8117054100884589E-2</v>
      </c>
      <c r="L43" s="2">
        <f t="shared" si="17"/>
        <v>9.8115372476112767E-2</v>
      </c>
      <c r="M43" s="2">
        <f t="shared" si="17"/>
        <v>0.32020217114514732</v>
      </c>
      <c r="N43" s="2">
        <f t="shared" si="17"/>
        <v>0.4589295334074841</v>
      </c>
      <c r="O43" s="106">
        <f>('ACM Rates'!$AM56*(SUM($C43:$G43)))/($C43*'ACM Rates'!$B$65+$D43*'ACM Rates'!$C$65+$E43*'ACM Rates'!$D$65+$F43*'ACM Rates'!$E$65+$G43*'ACM Rates'!$F$65)</f>
        <v>3.8503269699269541E-3</v>
      </c>
      <c r="P43" s="106">
        <f>$O43*'ACM Rates'!C$65</f>
        <v>3.1070306559762687E-3</v>
      </c>
      <c r="Q43" s="106">
        <f>$O43*'ACM Rates'!D$65</f>
        <v>2.8016087554102011E-3</v>
      </c>
      <c r="R43" s="106">
        <f>$O43*'ACM Rates'!E$65</f>
        <v>2.5154062802991198E-3</v>
      </c>
      <c r="S43" s="106">
        <f>$O43*'ACM Rates'!F$65</f>
        <v>2.1739128860064258E-3</v>
      </c>
      <c r="T43" s="2"/>
      <c r="U43" s="93">
        <f>((SUM($U42:$Y42))-($Z42))*('Function Resolution'!M170)</f>
        <v>3459.0624551623637</v>
      </c>
      <c r="V43" s="93">
        <f>((SUM($U42:$Y42))-($Z42))*('Function Resolution'!N170)</f>
        <v>5487.9479410113772</v>
      </c>
      <c r="W43" s="93">
        <f>((SUM($U42:$Y42))-($Z42))*('Function Resolution'!O170)</f>
        <v>10935.274970443903</v>
      </c>
      <c r="X43" s="93">
        <f>((SUM($U42:$Y42))-($Z42))*('Function Resolution'!P170)</f>
        <v>16097.835399734307</v>
      </c>
      <c r="Y43" s="93">
        <f>((SUM($U42:$Y42))-($Z42))*('Function Resolution'!Q170)</f>
        <v>13299.887058965345</v>
      </c>
      <c r="Z43" s="111">
        <f t="shared" si="6"/>
        <v>78.848012520507666</v>
      </c>
      <c r="AA43" s="111">
        <f t="shared" si="13"/>
        <v>798.84018720318272</v>
      </c>
      <c r="AB43" s="2">
        <f t="shared" si="7"/>
        <v>7.0192002960382888E-2</v>
      </c>
      <c r="AC43" s="2">
        <f t="shared" si="8"/>
        <v>0.11136256228823037</v>
      </c>
      <c r="AD43" s="2">
        <f t="shared" si="9"/>
        <v>0.22190083672888489</v>
      </c>
      <c r="AE43" s="2">
        <f t="shared" si="9"/>
        <v>0.32666056906476676</v>
      </c>
      <c r="AF43" s="2">
        <f t="shared" si="9"/>
        <v>0.26988402895773511</v>
      </c>
      <c r="AG43" s="106">
        <f>('ACM Rates'!$AR56*(SUM(U43:Y43)))/(U43*'ACM Rates'!B$74+V43*'ACM Rates'!C$74+W43*'ACM Rates'!D$74+X43*'ACM Rates'!E$74+Y43*'ACM Rates'!F$74)</f>
        <v>2.3094593402191721E-3</v>
      </c>
      <c r="AH43" s="93">
        <f>$AG43*'ACM Rates'!C$74</f>
        <v>1.8699587718549265E-3</v>
      </c>
      <c r="AI43" s="93">
        <f>$AG43*'ACM Rates'!D$74</f>
        <v>1.6804465378072856E-3</v>
      </c>
      <c r="AJ43" s="93">
        <f>$AG43*'ACM Rates'!E$74</f>
        <v>1.5222114014192907E-3</v>
      </c>
      <c r="AK43" s="93">
        <f>$AG43*'ACM Rates'!F$74</f>
        <v>1.3320984160998281E-3</v>
      </c>
      <c r="AL43" s="93"/>
      <c r="AM43" s="93">
        <f t="shared" si="18"/>
        <v>6119.3762796692245</v>
      </c>
      <c r="AN43" s="93">
        <f t="shared" si="18"/>
        <v>8804.6837128759926</v>
      </c>
      <c r="AO43" s="93">
        <f t="shared" si="18"/>
        <v>15712.680129207487</v>
      </c>
      <c r="AP43" s="93">
        <f t="shared" si="18"/>
        <v>31689.026317840002</v>
      </c>
      <c r="AQ43" s="93">
        <f t="shared" si="18"/>
        <v>35645.950321821176</v>
      </c>
      <c r="AR43" s="93">
        <f t="shared" si="18"/>
        <v>200.5772848607491</v>
      </c>
      <c r="AS43" s="93">
        <f t="shared" si="18"/>
        <v>2228.8605234468037</v>
      </c>
      <c r="AT43" s="2">
        <f t="shared" si="10"/>
        <v>6.2460641519342434E-2</v>
      </c>
      <c r="AU43" s="2">
        <f t="shared" si="11"/>
        <v>8.9869648138530059E-2</v>
      </c>
      <c r="AV43" s="2">
        <f t="shared" si="14"/>
        <v>0.16037975702183388</v>
      </c>
      <c r="AW43" s="2">
        <f t="shared" si="14"/>
        <v>0.32345076074364265</v>
      </c>
      <c r="AX43" s="2">
        <f t="shared" si="14"/>
        <v>0.36383919257665109</v>
      </c>
    </row>
    <row r="44" spans="1:50">
      <c r="A44" s="58">
        <v>42</v>
      </c>
      <c r="B44" s="58">
        <v>46</v>
      </c>
      <c r="C44" s="93">
        <f>((SUM($C43:$G43))-($H43))*('Function Resolution'!H171)</f>
        <v>2787.4430327142345</v>
      </c>
      <c r="D44" s="93">
        <f>((SUM($C43:$G43))-($H43))*('Function Resolution'!I171)</f>
        <v>3429.6280886592217</v>
      </c>
      <c r="E44" s="93">
        <f>((SUM($C43:$G43))-($H43))*('Function Resolution'!J171)</f>
        <v>4832.8232716138591</v>
      </c>
      <c r="F44" s="93">
        <f>((SUM($C43:$G43))-($H43))*('Function Resolution'!K171)</f>
        <v>15567.950833236901</v>
      </c>
      <c r="G44" s="93">
        <f>((SUM($C43:$G43))-($H43))*('Function Resolution'!L171)</f>
        <v>21952.134437532124</v>
      </c>
      <c r="H44" s="111">
        <f t="shared" si="5"/>
        <v>121.42494915939085</v>
      </c>
      <c r="I44" s="111">
        <f t="shared" si="12"/>
        <v>1551.4452854030119</v>
      </c>
      <c r="J44" s="2">
        <f t="shared" si="15"/>
        <v>5.7390245003422699E-2</v>
      </c>
      <c r="K44" s="2">
        <f t="shared" si="16"/>
        <v>7.0612096451390161E-2</v>
      </c>
      <c r="L44" s="2">
        <f t="shared" si="17"/>
        <v>9.9502270848595503E-2</v>
      </c>
      <c r="M44" s="2">
        <f t="shared" si="17"/>
        <v>0.32052619624327211</v>
      </c>
      <c r="N44" s="2">
        <f t="shared" si="17"/>
        <v>0.45196919145331949</v>
      </c>
      <c r="O44" s="106">
        <f>('ACM Rates'!$AM57*(SUM($C44:$G44)))/($C44*'ACM Rates'!$B$65+$D44*'ACM Rates'!$C$65+$E44*'ACM Rates'!$D$65+$F44*'ACM Rates'!$E$65+$G44*'ACM Rates'!$F$65)</f>
        <v>3.8381571774161933E-3</v>
      </c>
      <c r="P44" s="106">
        <f>$O44*'ACM Rates'!C$65</f>
        <v>3.0972102124910438E-3</v>
      </c>
      <c r="Q44" s="106">
        <f>$O44*'ACM Rates'!D$65</f>
        <v>2.792753664007322E-3</v>
      </c>
      <c r="R44" s="106">
        <f>$O44*'ACM Rates'!E$65</f>
        <v>2.5074557938208025E-3</v>
      </c>
      <c r="S44" s="106">
        <f>$O44*'ACM Rates'!F$65</f>
        <v>2.1670417633807885E-3</v>
      </c>
      <c r="T44" s="2"/>
      <c r="U44" s="93">
        <f>((SUM($U43:$Y43))-($Z43))*('Function Resolution'!M171)</f>
        <v>3516.6599814596079</v>
      </c>
      <c r="V44" s="93">
        <f>((SUM($U43:$Y43))-($Z43))*('Function Resolution'!N171)</f>
        <v>5528.994110022004</v>
      </c>
      <c r="W44" s="93">
        <f>((SUM($U43:$Y43))-($Z43))*('Function Resolution'!O171)</f>
        <v>10984.523471339324</v>
      </c>
      <c r="X44" s="93">
        <f>((SUM($U43:$Y43))-($Z43))*('Function Resolution'!P171)</f>
        <v>15961.702487101402</v>
      </c>
      <c r="Y44" s="93">
        <f>((SUM($U43:$Y43))-($Z43))*('Function Resolution'!Q171)</f>
        <v>13209.279762874443</v>
      </c>
      <c r="Z44" s="111">
        <f t="shared" si="6"/>
        <v>78.721855700474848</v>
      </c>
      <c r="AA44" s="111">
        <f t="shared" si="13"/>
        <v>877.56204290365758</v>
      </c>
      <c r="AB44" s="2">
        <f t="shared" si="7"/>
        <v>7.1475143977092911E-2</v>
      </c>
      <c r="AC44" s="2">
        <f t="shared" si="8"/>
        <v>0.11237527999459805</v>
      </c>
      <c r="AD44" s="2">
        <f t="shared" si="9"/>
        <v>0.22325740923859985</v>
      </c>
      <c r="AE44" s="2">
        <f t="shared" si="9"/>
        <v>0.3244171996723928</v>
      </c>
      <c r="AF44" s="2">
        <f t="shared" si="9"/>
        <v>0.26847496711731633</v>
      </c>
      <c r="AG44" s="106">
        <f>('ACM Rates'!$AR57*(SUM(U44:Y44)))/(U44*'ACM Rates'!B$74+V44*'ACM Rates'!C$74+W44*'ACM Rates'!D$74+X44*'ACM Rates'!E$74+Y44*'ACM Rates'!F$74)</f>
        <v>2.3067995161369947E-3</v>
      </c>
      <c r="AH44" s="93">
        <f>$AG44*'ACM Rates'!C$74</f>
        <v>1.8678051243377605E-3</v>
      </c>
      <c r="AI44" s="93">
        <f>$AG44*'ACM Rates'!D$74</f>
        <v>1.6785111531515647E-3</v>
      </c>
      <c r="AJ44" s="93">
        <f>$AG44*'ACM Rates'!E$74</f>
        <v>1.5204582575240292E-3</v>
      </c>
      <c r="AK44" s="93">
        <f>$AG44*'ACM Rates'!F$74</f>
        <v>1.3305642269563914E-3</v>
      </c>
      <c r="AL44" s="93"/>
      <c r="AM44" s="93">
        <f t="shared" si="18"/>
        <v>6304.1030141738429</v>
      </c>
      <c r="AN44" s="93">
        <f t="shared" si="18"/>
        <v>8958.6221986812252</v>
      </c>
      <c r="AO44" s="93">
        <f t="shared" si="18"/>
        <v>15817.346742953183</v>
      </c>
      <c r="AP44" s="93">
        <f t="shared" si="18"/>
        <v>31529.653320338301</v>
      </c>
      <c r="AQ44" s="93">
        <f t="shared" si="18"/>
        <v>35161.414200406565</v>
      </c>
      <c r="AR44" s="93">
        <f t="shared" si="18"/>
        <v>200.14680485986571</v>
      </c>
      <c r="AS44" s="93">
        <f t="shared" si="18"/>
        <v>2429.0073283066695</v>
      </c>
      <c r="AT44" s="2">
        <f t="shared" si="10"/>
        <v>6.4478158359662502E-2</v>
      </c>
      <c r="AU44" s="2">
        <f t="shared" si="11"/>
        <v>9.1628493302255379E-2</v>
      </c>
      <c r="AV44" s="2">
        <f t="shared" si="14"/>
        <v>0.16177930243665004</v>
      </c>
      <c r="AW44" s="2">
        <f t="shared" si="14"/>
        <v>0.32248425751343063</v>
      </c>
      <c r="AX44" s="2">
        <f t="shared" si="14"/>
        <v>0.35962978838800136</v>
      </c>
    </row>
    <row r="45" spans="1:50">
      <c r="A45" s="58">
        <v>43</v>
      </c>
      <c r="B45" s="58">
        <v>47</v>
      </c>
      <c r="C45" s="93">
        <f>((SUM($C44:$G44))-($H44))*('Function Resolution'!H172)</f>
        <v>2928.0986063716587</v>
      </c>
      <c r="D45" s="93">
        <f>((SUM($C44:$G44))-($H44))*('Function Resolution'!I172)</f>
        <v>3567.0561506037857</v>
      </c>
      <c r="E45" s="93">
        <f>((SUM($C44:$G44))-($H44))*('Function Resolution'!J172)</f>
        <v>4909.0983958178322</v>
      </c>
      <c r="F45" s="93">
        <f>((SUM($C44:$G44))-($H44))*('Function Resolution'!K172)</f>
        <v>15513.128822968543</v>
      </c>
      <c r="G45" s="93">
        <f>((SUM($C44:$G44))-($H44))*('Function Resolution'!L172)</f>
        <v>21531.172738835132</v>
      </c>
      <c r="H45" s="111">
        <f t="shared" si="5"/>
        <v>121.12138678649237</v>
      </c>
      <c r="I45" s="111">
        <f t="shared" si="12"/>
        <v>1672.5666721895043</v>
      </c>
      <c r="J45" s="2">
        <f t="shared" si="15"/>
        <v>6.043727462296123E-2</v>
      </c>
      <c r="K45" s="2">
        <f t="shared" si="16"/>
        <v>7.3625646247174353E-2</v>
      </c>
      <c r="L45" s="2">
        <f t="shared" si="17"/>
        <v>0.1013260029063113</v>
      </c>
      <c r="M45" s="2">
        <f t="shared" si="17"/>
        <v>0.32019796904890191</v>
      </c>
      <c r="N45" s="2">
        <f t="shared" si="17"/>
        <v>0.44441310717465132</v>
      </c>
      <c r="O45" s="106">
        <f>('ACM Rates'!$AM58*(SUM($C45:$G45)))/($C45*'ACM Rates'!$B$65+$D45*'ACM Rates'!$C$65+$E45*'ACM Rates'!$D$65+$F45*'ACM Rates'!$E$65+$G45*'ACM Rates'!$F$65)</f>
        <v>3.8245045455132243E-3</v>
      </c>
      <c r="P45" s="106">
        <f>$O45*'ACM Rates'!C$65</f>
        <v>3.0861931881737328E-3</v>
      </c>
      <c r="Q45" s="106">
        <f>$O45*'ACM Rates'!D$65</f>
        <v>2.7828196159712729E-3</v>
      </c>
      <c r="R45" s="106">
        <f>$O45*'ACM Rates'!E$65</f>
        <v>2.498536573115764E-3</v>
      </c>
      <c r="S45" s="106">
        <f>$O45*'ACM Rates'!F$65</f>
        <v>2.1593334225947771E-3</v>
      </c>
      <c r="T45" s="2"/>
      <c r="U45" s="93">
        <f>((SUM($U44:$Y44))-($Z44))*('Function Resolution'!M172)</f>
        <v>3590.2606026736935</v>
      </c>
      <c r="V45" s="93">
        <f>((SUM($U44:$Y44))-($Z44))*('Function Resolution'!N172)</f>
        <v>5605.9942750658856</v>
      </c>
      <c r="W45" s="93">
        <f>((SUM($U44:$Y44))-($Z44))*('Function Resolution'!O172)</f>
        <v>11043.282247483572</v>
      </c>
      <c r="X45" s="93">
        <f>((SUM($U44:$Y44))-($Z44))*('Function Resolution'!P172)</f>
        <v>15786.150383684539</v>
      </c>
      <c r="Y45" s="93">
        <f>((SUM($U44:$Y44))-($Z44))*('Function Resolution'!Q172)</f>
        <v>13096.750448188615</v>
      </c>
      <c r="Z45" s="111">
        <f t="shared" si="6"/>
        <v>78.595900731354078</v>
      </c>
      <c r="AA45" s="111">
        <f t="shared" si="13"/>
        <v>956.15794363501163</v>
      </c>
      <c r="AB45" s="2">
        <f t="shared" si="7"/>
        <v>7.3087997094310325E-2</v>
      </c>
      <c r="AC45" s="2">
        <f t="shared" si="8"/>
        <v>0.11412288372092158</v>
      </c>
      <c r="AD45" s="2">
        <f t="shared" si="9"/>
        <v>0.22481136333519952</v>
      </c>
      <c r="AE45" s="2">
        <f t="shared" si="9"/>
        <v>0.32136333293295044</v>
      </c>
      <c r="AF45" s="2">
        <f t="shared" si="9"/>
        <v>0.2666144229166183</v>
      </c>
      <c r="AG45" s="106">
        <f>('ACM Rates'!$AR58*(SUM(U45:Y45)))/(U45*'ACM Rates'!B$74+V45*'ACM Rates'!C$74+W45*'ACM Rates'!D$74+X45*'ACM Rates'!E$74+Y45*'ACM Rates'!F$74)</f>
        <v>2.3032378599193164E-3</v>
      </c>
      <c r="AH45" s="93">
        <f>$AG45*'ACM Rates'!C$74</f>
        <v>1.8649212674234634E-3</v>
      </c>
      <c r="AI45" s="93">
        <f>$AG45*'ACM Rates'!D$74</f>
        <v>1.675919562662992E-3</v>
      </c>
      <c r="AJ45" s="93">
        <f>$AG45*'ACM Rates'!E$74</f>
        <v>1.5181106978125118E-3</v>
      </c>
      <c r="AK45" s="93">
        <f>$AG45*'ACM Rates'!F$74</f>
        <v>1.328509860151297E-3</v>
      </c>
      <c r="AL45" s="93"/>
      <c r="AM45" s="93">
        <f t="shared" si="18"/>
        <v>6518.3592090453521</v>
      </c>
      <c r="AN45" s="93">
        <f t="shared" si="18"/>
        <v>9173.0504256696713</v>
      </c>
      <c r="AO45" s="93">
        <f t="shared" si="18"/>
        <v>15952.380643301403</v>
      </c>
      <c r="AP45" s="93">
        <f t="shared" si="18"/>
        <v>31299.279206653082</v>
      </c>
      <c r="AQ45" s="93">
        <f t="shared" si="18"/>
        <v>34627.923187023749</v>
      </c>
      <c r="AR45" s="93">
        <f t="shared" si="18"/>
        <v>199.71728751784644</v>
      </c>
      <c r="AS45" s="93">
        <f t="shared" si="18"/>
        <v>2628.7246158245161</v>
      </c>
      <c r="AT45" s="2">
        <f t="shared" si="10"/>
        <v>6.6806322561238252E-2</v>
      </c>
      <c r="AU45" s="2">
        <f t="shared" si="11"/>
        <v>9.4014113974786956E-2</v>
      </c>
      <c r="AV45" s="2">
        <f t="shared" si="14"/>
        <v>0.16349511475175779</v>
      </c>
      <c r="AW45" s="2">
        <f t="shared" si="14"/>
        <v>0.32078467533859023</v>
      </c>
      <c r="AX45" s="2">
        <f t="shared" si="14"/>
        <v>0.35489977337362699</v>
      </c>
    </row>
    <row r="46" spans="1:50">
      <c r="A46" s="58">
        <v>44</v>
      </c>
      <c r="B46" s="58">
        <v>48</v>
      </c>
      <c r="C46" s="93">
        <f>((SUM($C45:$G45))-($H45))*('Function Resolution'!H173)</f>
        <v>3083.3960324274185</v>
      </c>
      <c r="D46" s="93">
        <f>((SUM($C45:$G45))-($H45))*('Function Resolution'!I173)</f>
        <v>3730.6843765129433</v>
      </c>
      <c r="E46" s="93">
        <f>((SUM($C45:$G45))-($H45))*('Function Resolution'!J173)</f>
        <v>5006.0892462749161</v>
      </c>
      <c r="F46" s="93">
        <f>((SUM($C45:$G45))-($H45))*('Function Resolution'!K173)</f>
        <v>15424.919707527451</v>
      </c>
      <c r="G46" s="93">
        <f>((SUM($C45:$G45))-($H45))*('Function Resolution'!L173)</f>
        <v>21082.343965067728</v>
      </c>
      <c r="H46" s="111">
        <f t="shared" si="5"/>
        <v>120.81858331952614</v>
      </c>
      <c r="I46" s="111">
        <f t="shared" si="12"/>
        <v>1793.3852555090305</v>
      </c>
      <c r="J46" s="2">
        <f t="shared" si="15"/>
        <v>6.3802188945404847E-2</v>
      </c>
      <c r="K46" s="2">
        <f t="shared" si="16"/>
        <v>7.7195996551426352E-2</v>
      </c>
      <c r="L46" s="2">
        <f t="shared" si="17"/>
        <v>0.10358690502593103</v>
      </c>
      <c r="M46" s="2">
        <f t="shared" si="17"/>
        <v>0.31917523123767966</v>
      </c>
      <c r="N46" s="2">
        <f t="shared" si="17"/>
        <v>0.436239678239558</v>
      </c>
      <c r="O46" s="106">
        <f>('ACM Rates'!$AM59*(SUM($C46:$G46)))/($C46*'ACM Rates'!$B$65+$D46*'ACM Rates'!$C$65+$E46*'ACM Rates'!$D$65+$F46*'ACM Rates'!$E$65+$G46*'ACM Rates'!$F$65)</f>
        <v>3.8093052688130237E-3</v>
      </c>
      <c r="P46" s="106">
        <f>$O46*'ACM Rates'!C$65</f>
        <v>3.0739280950985116E-3</v>
      </c>
      <c r="Q46" s="106">
        <f>$O46*'ACM Rates'!D$65</f>
        <v>2.7717601846523809E-3</v>
      </c>
      <c r="R46" s="106">
        <f>$O46*'ACM Rates'!E$65</f>
        <v>2.4886069343172143E-3</v>
      </c>
      <c r="S46" s="106">
        <f>$O46*'ACM Rates'!F$65</f>
        <v>2.1507518388138107E-3</v>
      </c>
      <c r="T46" s="2"/>
      <c r="U46" s="93">
        <f>((SUM($U45:$Y45))-($Z45))*('Function Resolution'!M173)</f>
        <v>3681.3519029244999</v>
      </c>
      <c r="V46" s="93">
        <f>((SUM($U45:$Y45))-($Z45))*('Function Resolution'!N173)</f>
        <v>5719.988025243606</v>
      </c>
      <c r="W46" s="93">
        <f>((SUM($U45:$Y45))-($Z45))*('Function Resolution'!O173)</f>
        <v>11110.66226693114</v>
      </c>
      <c r="X46" s="93">
        <f>((SUM($U45:$Y45))-($Z45))*('Function Resolution'!P173)</f>
        <v>15571.62873279528</v>
      </c>
      <c r="Y46" s="93">
        <f>((SUM($U45:$Y45))-($Z45))*('Function Resolution'!Q173)</f>
        <v>12960.211128470413</v>
      </c>
      <c r="Z46" s="111">
        <f t="shared" si="6"/>
        <v>78.470147290183917</v>
      </c>
      <c r="AA46" s="111">
        <f t="shared" si="13"/>
        <v>1034.6280909251955</v>
      </c>
      <c r="AB46" s="2">
        <f t="shared" si="7"/>
        <v>7.5062469589833689E-2</v>
      </c>
      <c r="AC46" s="2">
        <f t="shared" si="8"/>
        <v>0.11663009636703743</v>
      </c>
      <c r="AD46" s="2">
        <f t="shared" si="9"/>
        <v>0.22654551114005128</v>
      </c>
      <c r="AE46" s="2">
        <f t="shared" si="9"/>
        <v>0.31750425904437035</v>
      </c>
      <c r="AF46" s="2">
        <f t="shared" si="9"/>
        <v>0.26425766385870719</v>
      </c>
      <c r="AG46" s="106">
        <f>('ACM Rates'!$AR59*(SUM(U46:Y46)))/(U46*'ACM Rates'!B$74+V46*'ACM Rates'!C$74+W46*'ACM Rates'!D$74+X46*'ACM Rates'!E$74+Y46*'ACM Rates'!F$74)</f>
        <v>2.2987262544613934E-3</v>
      </c>
      <c r="AH46" s="93">
        <f>$AG46*'ACM Rates'!C$74</f>
        <v>1.8612682409101708E-3</v>
      </c>
      <c r="AI46" s="93">
        <f>$AG46*'ACM Rates'!D$74</f>
        <v>1.6726367545876614E-3</v>
      </c>
      <c r="AJ46" s="93">
        <f>$AG46*'ACM Rates'!E$74</f>
        <v>1.5151370073269699E-3</v>
      </c>
      <c r="AK46" s="93">
        <f>$AG46*'ACM Rates'!F$74</f>
        <v>1.3259075616912617E-3</v>
      </c>
      <c r="AL46" s="93"/>
      <c r="AM46" s="93">
        <f t="shared" si="18"/>
        <v>6764.7479353519184</v>
      </c>
      <c r="AN46" s="93">
        <f t="shared" si="18"/>
        <v>9450.6724017565502</v>
      </c>
      <c r="AO46" s="93">
        <f t="shared" si="18"/>
        <v>16116.751513206056</v>
      </c>
      <c r="AP46" s="93">
        <f t="shared" si="18"/>
        <v>30996.548440322731</v>
      </c>
      <c r="AQ46" s="93">
        <f t="shared" si="18"/>
        <v>34042.55509353814</v>
      </c>
      <c r="AR46" s="93">
        <f t="shared" si="18"/>
        <v>199.28873060971006</v>
      </c>
      <c r="AS46" s="93">
        <f t="shared" si="18"/>
        <v>2828.0133464342262</v>
      </c>
      <c r="AT46" s="2">
        <f t="shared" si="10"/>
        <v>6.9473753000171876E-2</v>
      </c>
      <c r="AU46" s="2">
        <f t="shared" si="11"/>
        <v>9.7058114566839243E-2</v>
      </c>
      <c r="AV46" s="2">
        <f t="shared" si="14"/>
        <v>0.16551854178368214</v>
      </c>
      <c r="AW46" s="2">
        <f t="shared" si="14"/>
        <v>0.31833359805575917</v>
      </c>
      <c r="AX46" s="2">
        <f t="shared" si="14"/>
        <v>0.34961599259354748</v>
      </c>
    </row>
    <row r="47" spans="1:50">
      <c r="A47" s="58">
        <v>45</v>
      </c>
      <c r="B47" s="58">
        <v>49</v>
      </c>
      <c r="C47" s="93">
        <f>((SUM($C46:$G46))-($H46))*('Function Resolution'!H174)</f>
        <v>3254.5119255790878</v>
      </c>
      <c r="D47" s="93">
        <f>((SUM($C46:$G46))-($H46))*('Function Resolution'!I174)</f>
        <v>3922.3996545227146</v>
      </c>
      <c r="E47" s="93">
        <f>((SUM($C46:$G46))-($H46))*('Function Resolution'!J174)</f>
        <v>5123.6437619306553</v>
      </c>
      <c r="F47" s="93">
        <f>((SUM($C46:$G46))-($H46))*('Function Resolution'!K174)</f>
        <v>15301.522935909396</v>
      </c>
      <c r="G47" s="93">
        <f>((SUM($C46:$G46))-($H46))*('Function Resolution'!L174)</f>
        <v>20604.536466549078</v>
      </c>
      <c r="H47" s="111">
        <f t="shared" si="5"/>
        <v>120.51653686122731</v>
      </c>
      <c r="I47" s="111">
        <f t="shared" si="12"/>
        <v>1913.9017923702577</v>
      </c>
      <c r="J47" s="2">
        <f t="shared" si="15"/>
        <v>6.751172930994942E-2</v>
      </c>
      <c r="K47" s="2">
        <f t="shared" si="16"/>
        <v>8.136641984326369E-2</v>
      </c>
      <c r="L47" s="2">
        <f t="shared" si="17"/>
        <v>0.10628507703947801</v>
      </c>
      <c r="M47" s="2">
        <f t="shared" si="17"/>
        <v>0.31741542145226159</v>
      </c>
      <c r="N47" s="2">
        <f t="shared" si="17"/>
        <v>0.42742135235504736</v>
      </c>
      <c r="O47" s="106">
        <f>('ACM Rates'!$AM60*(SUM($C47:$G47)))/($C47*'ACM Rates'!$B$65+$D47*'ACM Rates'!$C$65+$E47*'ACM Rates'!$D$65+$F47*'ACM Rates'!$E$65+$G47*'ACM Rates'!$F$65)</f>
        <v>3.7924915861100713E-3</v>
      </c>
      <c r="P47" s="106">
        <f>$O47*'ACM Rates'!C$65</f>
        <v>3.0603602531967828E-3</v>
      </c>
      <c r="Q47" s="106">
        <f>$O47*'ACM Rates'!D$65</f>
        <v>2.7595260650466443E-3</v>
      </c>
      <c r="R47" s="106">
        <f>$O47*'ACM Rates'!E$65</f>
        <v>2.4776226092465656E-3</v>
      </c>
      <c r="S47" s="106">
        <f>$O47*'ACM Rates'!F$65</f>
        <v>2.1412587537395669E-3</v>
      </c>
      <c r="T47" s="2"/>
      <c r="U47" s="93">
        <f>((SUM($U46:$Y46))-($Z46))*('Function Resolution'!M174)</f>
        <v>3791.5968621355996</v>
      </c>
      <c r="V47" s="93">
        <f>((SUM($U46:$Y46))-($Z46))*('Function Resolution'!N174)</f>
        <v>5872.3625623941753</v>
      </c>
      <c r="W47" s="93">
        <f>((SUM($U46:$Y46))-($Z46))*('Function Resolution'!O174)</f>
        <v>11185.600028386843</v>
      </c>
      <c r="X47" s="93">
        <f>((SUM($U46:$Y46))-($Z46))*('Function Resolution'!P174)</f>
        <v>15318.625048351796</v>
      </c>
      <c r="Y47" s="93">
        <f>((SUM($U46:$Y46))-($Z46))*('Function Resolution'!Q174)</f>
        <v>12797.187407806345</v>
      </c>
      <c r="Z47" s="111">
        <f t="shared" si="6"/>
        <v>78.34459505451963</v>
      </c>
      <c r="AA47" s="111">
        <f t="shared" si="13"/>
        <v>1112.9726859797152</v>
      </c>
      <c r="AB47" s="2">
        <f t="shared" si="7"/>
        <v>7.7434250252940526E-2</v>
      </c>
      <c r="AC47" s="2">
        <f t="shared" si="8"/>
        <v>0.11992888715925079</v>
      </c>
      <c r="AD47" s="2">
        <f t="shared" si="9"/>
        <v>0.22843898845816413</v>
      </c>
      <c r="AE47" s="2">
        <f t="shared" si="9"/>
        <v>0.31284608798228675</v>
      </c>
      <c r="AF47" s="2">
        <f t="shared" si="9"/>
        <v>0.26135178614735771</v>
      </c>
      <c r="AG47" s="106">
        <f>('ACM Rates'!$AR60*(SUM(U47:Y47)))/(U47*'ACM Rates'!B$74+V47*'ACM Rates'!C$74+W47*'ACM Rates'!D$74+X47*'ACM Rates'!E$74+Y47*'ACM Rates'!F$74)</f>
        <v>2.2932104867511055E-3</v>
      </c>
      <c r="AH47" s="93">
        <f>$AG47*'ACM Rates'!C$74</f>
        <v>1.8568021487674149E-3</v>
      </c>
      <c r="AI47" s="93">
        <f>$AG47*'ACM Rates'!D$74</f>
        <v>1.6686232815679447E-3</v>
      </c>
      <c r="AJ47" s="93">
        <f>$AG47*'ACM Rates'!E$74</f>
        <v>1.5115014531736832E-3</v>
      </c>
      <c r="AK47" s="93">
        <f>$AG47*'ACM Rates'!F$74</f>
        <v>1.3227260614576393E-3</v>
      </c>
      <c r="AL47" s="93"/>
      <c r="AM47" s="93">
        <f t="shared" si="18"/>
        <v>7046.1087877146874</v>
      </c>
      <c r="AN47" s="93">
        <f t="shared" si="18"/>
        <v>9794.7622169168899</v>
      </c>
      <c r="AO47" s="93">
        <f t="shared" si="18"/>
        <v>16309.243790317498</v>
      </c>
      <c r="AP47" s="93">
        <f t="shared" si="18"/>
        <v>30620.147984261192</v>
      </c>
      <c r="AQ47" s="93">
        <f t="shared" si="18"/>
        <v>33401.723874355419</v>
      </c>
      <c r="AR47" s="93">
        <f t="shared" si="18"/>
        <v>198.86113191574694</v>
      </c>
      <c r="AS47" s="93">
        <f t="shared" si="18"/>
        <v>3026.8744783499728</v>
      </c>
      <c r="AT47" s="2">
        <f t="shared" si="10"/>
        <v>7.251172925830196E-2</v>
      </c>
      <c r="AU47" s="2">
        <f t="shared" si="11"/>
        <v>0.10079820897185984</v>
      </c>
      <c r="AV47" s="2">
        <f t="shared" si="14"/>
        <v>0.16783894568773886</v>
      </c>
      <c r="AW47" s="2">
        <f t="shared" si="14"/>
        <v>0.3151129151390834</v>
      </c>
      <c r="AX47" s="2">
        <f t="shared" si="14"/>
        <v>0.34373820094301588</v>
      </c>
    </row>
    <row r="48" spans="1:50">
      <c r="A48" s="58">
        <v>46</v>
      </c>
      <c r="B48" s="58">
        <v>50</v>
      </c>
      <c r="C48" s="93">
        <f>((SUM($C47:$G47))-($H47))*('Function Resolution'!H175)</f>
        <v>3442.6716416593099</v>
      </c>
      <c r="D48" s="93">
        <f>((SUM($C47:$G47))-($H47))*('Function Resolution'!I175)</f>
        <v>4144.2781368612932</v>
      </c>
      <c r="E48" s="93">
        <f>((SUM($C47:$G47))-($H47))*('Function Resolution'!J175)</f>
        <v>5261.5476416926313</v>
      </c>
      <c r="F48" s="93">
        <f>((SUM($C47:$G47))-($H47))*('Function Resolution'!K175)</f>
        <v>15141.176552047136</v>
      </c>
      <c r="G48" s="93">
        <f>((SUM($C47:$G47))-($H47))*('Function Resolution'!L175)</f>
        <v>20096.42423536933</v>
      </c>
      <c r="H48" s="111">
        <f t="shared" si="5"/>
        <v>177.91856336822991</v>
      </c>
      <c r="I48" s="111">
        <f t="shared" si="12"/>
        <v>2091.8203557384877</v>
      </c>
      <c r="J48" s="2">
        <f t="shared" si="15"/>
        <v>7.1593906970665172E-2</v>
      </c>
      <c r="K48" s="2">
        <f t="shared" si="16"/>
        <v>8.6184537555258137E-2</v>
      </c>
      <c r="L48" s="2">
        <f t="shared" si="17"/>
        <v>0.10941930906878601</v>
      </c>
      <c r="M48" s="2">
        <f t="shared" si="17"/>
        <v>0.31487638041808774</v>
      </c>
      <c r="N48" s="2">
        <f t="shared" si="17"/>
        <v>0.41792586598720294</v>
      </c>
      <c r="O48" s="106">
        <f>('ACM Rates'!$AM61*(SUM($C48:$G48)))/($C48*'ACM Rates'!$B$65+$D48*'ACM Rates'!$C$65+$E48*'ACM Rates'!$D$65+$F48*'ACM Rates'!$E$65+$G48*'ACM Rates'!$F$65)</f>
        <v>5.585512466974178E-3</v>
      </c>
      <c r="P48" s="106">
        <f>$O48*'ACM Rates'!C$65</f>
        <v>4.5072427873718065E-3</v>
      </c>
      <c r="Q48" s="106">
        <f>$O48*'ACM Rates'!D$65</f>
        <v>4.0641796795830463E-3</v>
      </c>
      <c r="R48" s="106">
        <f>$O48*'ACM Rates'!E$65</f>
        <v>3.6489974092726004E-3</v>
      </c>
      <c r="S48" s="106">
        <f>$O48*'ACM Rates'!F$65</f>
        <v>3.1536068551432828E-3</v>
      </c>
      <c r="T48" s="2"/>
      <c r="U48" s="93">
        <f>((SUM($U47:$Y47))-($Z47))*('Function Resolution'!M175)</f>
        <v>3922.8582919957466</v>
      </c>
      <c r="V48" s="93">
        <f>((SUM($U47:$Y47))-($Z47))*('Function Resolution'!N175)</f>
        <v>6064.8256549601101</v>
      </c>
      <c r="W48" s="93">
        <f>((SUM($U47:$Y47))-($Z47))*('Function Resolution'!O175)</f>
        <v>11266.823047852728</v>
      </c>
      <c r="X48" s="93">
        <f>((SUM($U47:$Y47))-($Z47))*('Function Resolution'!P175)</f>
        <v>15027.671175144998</v>
      </c>
      <c r="Y48" s="93">
        <f>((SUM($U47:$Y47))-($Z47))*('Function Resolution'!Q175)</f>
        <v>12604.849144066658</v>
      </c>
      <c r="Z48" s="111">
        <f t="shared" si="6"/>
        <v>122.21756828505059</v>
      </c>
      <c r="AA48" s="111">
        <f t="shared" si="13"/>
        <v>1235.1902542647658</v>
      </c>
      <c r="AB48" s="2">
        <f t="shared" si="7"/>
        <v>8.024333872456009E-2</v>
      </c>
      <c r="AC48" s="2">
        <f t="shared" si="8"/>
        <v>0.12405797587166419</v>
      </c>
      <c r="AD48" s="2">
        <f t="shared" si="9"/>
        <v>0.2304665197881961</v>
      </c>
      <c r="AE48" s="2">
        <f t="shared" si="9"/>
        <v>0.30739588804646417</v>
      </c>
      <c r="AF48" s="2">
        <f t="shared" si="9"/>
        <v>0.25783627756911565</v>
      </c>
      <c r="AG48" s="106">
        <f>('ACM Rates'!$AR61*(SUM(U48:Y48)))/(U48*'ACM Rates'!B$74+V48*'ACM Rates'!C$74+W48*'ACM Rates'!D$74+X48*'ACM Rates'!E$74+Y48*'ACM Rates'!F$74)</f>
        <v>3.5728607512176521E-3</v>
      </c>
      <c r="AH48" s="93">
        <f>$AG48*'ACM Rates'!C$74</f>
        <v>2.8929291743761899E-3</v>
      </c>
      <c r="AI48" s="93">
        <f>$AG48*'ACM Rates'!D$74</f>
        <v>2.599743314329773E-3</v>
      </c>
      <c r="AJ48" s="93">
        <f>$AG48*'ACM Rates'!E$74</f>
        <v>2.3549448463859356E-3</v>
      </c>
      <c r="AK48" s="93">
        <f>$AG48*'ACM Rates'!F$74</f>
        <v>2.060829591046448E-3</v>
      </c>
      <c r="AL48" s="93"/>
      <c r="AM48" s="93">
        <f t="shared" si="18"/>
        <v>7365.5299336550561</v>
      </c>
      <c r="AN48" s="93">
        <f t="shared" si="18"/>
        <v>10209.103791821402</v>
      </c>
      <c r="AO48" s="93">
        <f t="shared" si="18"/>
        <v>16528.370689545358</v>
      </c>
      <c r="AP48" s="93">
        <f t="shared" si="18"/>
        <v>30168.847727192137</v>
      </c>
      <c r="AQ48" s="93">
        <f t="shared" si="18"/>
        <v>32701.273379435988</v>
      </c>
      <c r="AR48" s="93">
        <f t="shared" si="18"/>
        <v>300.13613165328047</v>
      </c>
      <c r="AS48" s="93">
        <f t="shared" si="18"/>
        <v>3327.0106100032535</v>
      </c>
      <c r="AT48" s="2">
        <f t="shared" si="10"/>
        <v>7.5954341927554458E-2</v>
      </c>
      <c r="AU48" s="2">
        <f t="shared" si="11"/>
        <v>0.10527766055701844</v>
      </c>
      <c r="AV48" s="2">
        <f t="shared" si="14"/>
        <v>0.17044279639986734</v>
      </c>
      <c r="AW48" s="2">
        <f t="shared" si="14"/>
        <v>0.31110524245665083</v>
      </c>
      <c r="AX48" s="2">
        <f t="shared" si="14"/>
        <v>0.33721995865890908</v>
      </c>
    </row>
    <row r="49" spans="1:50">
      <c r="A49" s="58">
        <v>47</v>
      </c>
      <c r="B49" s="58">
        <v>51</v>
      </c>
      <c r="C49" s="93">
        <f>((SUM($C48:$G48))-($H48))*('Function Resolution'!H176)</f>
        <v>3644.7415782867556</v>
      </c>
      <c r="D49" s="93">
        <f>((SUM($C48:$G48))-($H48))*('Function Resolution'!I176)</f>
        <v>4393.2442983449273</v>
      </c>
      <c r="E49" s="93">
        <f>((SUM($C48:$G48))-($H48))*('Function Resolution'!J176)</f>
        <v>5412.9447605296673</v>
      </c>
      <c r="F49" s="93">
        <f>((SUM($C48:$G48))-($H48))*('Function Resolution'!K176)</f>
        <v>14924.230160356074</v>
      </c>
      <c r="G49" s="93">
        <f>((SUM($C48:$G48))-($H48))*('Function Resolution'!L176)</f>
        <v>19533.018846744042</v>
      </c>
      <c r="H49" s="111">
        <f t="shared" si="5"/>
        <v>177.26026468376745</v>
      </c>
      <c r="I49" s="111">
        <f t="shared" si="12"/>
        <v>2269.0806204222554</v>
      </c>
      <c r="J49" s="2">
        <f t="shared" si="15"/>
        <v>7.6077646976998634E-2</v>
      </c>
      <c r="K49" s="2">
        <f t="shared" si="16"/>
        <v>9.1701340584564639E-2</v>
      </c>
      <c r="L49" s="2">
        <f t="shared" si="17"/>
        <v>0.11298581579853537</v>
      </c>
      <c r="M49" s="2">
        <f t="shared" si="17"/>
        <v>0.31151737075327862</v>
      </c>
      <c r="N49" s="2">
        <f t="shared" si="17"/>
        <v>0.40771782588662281</v>
      </c>
      <c r="O49" s="106">
        <f>('ACM Rates'!$AM62*(SUM($C49:$G49)))/($C49*'ACM Rates'!$B$65+$D49*'ACM Rates'!$C$65+$E49*'ACM Rates'!$D$65+$F49*'ACM Rates'!$E$65+$G49*'ACM Rates'!$F$65)</f>
        <v>5.5555495597589214E-3</v>
      </c>
      <c r="P49" s="106">
        <f>$O49*'ACM Rates'!C$65</f>
        <v>4.4830641469635769E-3</v>
      </c>
      <c r="Q49" s="106">
        <f>$O49*'ACM Rates'!D$65</f>
        <v>4.0423778056519607E-3</v>
      </c>
      <c r="R49" s="106">
        <f>$O49*'ACM Rates'!E$65</f>
        <v>3.6294227379332711E-3</v>
      </c>
      <c r="S49" s="106">
        <f>$O49*'ACM Rates'!F$65</f>
        <v>3.13668965548564E-3</v>
      </c>
      <c r="T49" s="2"/>
      <c r="U49" s="93">
        <f>((SUM($U48:$Y48))-($Z48))*('Function Resolution'!M176)</f>
        <v>4073.5447323670296</v>
      </c>
      <c r="V49" s="93">
        <f>((SUM($U48:$Y48))-($Z48))*('Function Resolution'!N176)</f>
        <v>6293.6804286484557</v>
      </c>
      <c r="W49" s="93">
        <f>((SUM($U48:$Y48))-($Z48))*('Function Resolution'!O176)</f>
        <v>11342.5749969765</v>
      </c>
      <c r="X49" s="93">
        <f>((SUM($U48:$Y48))-($Z48))*('Function Resolution'!P176)</f>
        <v>14686.109571372894</v>
      </c>
      <c r="Y49" s="93">
        <f>((SUM($U48:$Y48))-($Z48))*('Function Resolution'!Q176)</f>
        <v>12368.900016370297</v>
      </c>
      <c r="Z49" s="111">
        <f t="shared" si="6"/>
        <v>121.91202436433792</v>
      </c>
      <c r="AA49" s="111">
        <f t="shared" si="13"/>
        <v>1357.1022786291037</v>
      </c>
      <c r="AB49" s="2">
        <f t="shared" si="7"/>
        <v>8.3534515024398098E-2</v>
      </c>
      <c r="AC49" s="2">
        <f t="shared" si="8"/>
        <v>0.12906192931879287</v>
      </c>
      <c r="AD49" s="2">
        <f t="shared" si="9"/>
        <v>0.23259754433817897</v>
      </c>
      <c r="AE49" s="2">
        <f t="shared" si="9"/>
        <v>0.30116203975669764</v>
      </c>
      <c r="AF49" s="2">
        <f t="shared" si="9"/>
        <v>0.25364397156193241</v>
      </c>
      <c r="AG49" s="106">
        <f>('ACM Rates'!$AR62*(SUM(U49:Y49)))/(U49*'ACM Rates'!B$74+V49*'ACM Rates'!C$74+W49*'ACM Rates'!D$74+X49*'ACM Rates'!E$74+Y49*'ACM Rates'!F$74)</f>
        <v>3.5608178981684684E-3</v>
      </c>
      <c r="AH49" s="93">
        <f>$AG49*'ACM Rates'!C$74</f>
        <v>2.8831781307854664E-3</v>
      </c>
      <c r="AI49" s="93">
        <f>$AG49*'ACM Rates'!D$74</f>
        <v>2.5909804968341846E-3</v>
      </c>
      <c r="AJ49" s="93">
        <f>$AG49*'ACM Rates'!E$74</f>
        <v>2.3470071581582898E-3</v>
      </c>
      <c r="AK49" s="93">
        <f>$AG49*'ACM Rates'!F$74</f>
        <v>2.0538832615775698E-3</v>
      </c>
      <c r="AL49" s="93"/>
      <c r="AM49" s="93">
        <f t="shared" si="18"/>
        <v>7718.2863106537852</v>
      </c>
      <c r="AN49" s="93">
        <f t="shared" si="18"/>
        <v>10686.924726993384</v>
      </c>
      <c r="AO49" s="93">
        <f t="shared" si="18"/>
        <v>16755.519757506168</v>
      </c>
      <c r="AP49" s="93">
        <f t="shared" si="18"/>
        <v>29610.339731728967</v>
      </c>
      <c r="AQ49" s="93">
        <f t="shared" si="18"/>
        <v>31901.918863114341</v>
      </c>
      <c r="AR49" s="93">
        <f t="shared" si="18"/>
        <v>299.17228904810537</v>
      </c>
      <c r="AS49" s="93">
        <f t="shared" si="18"/>
        <v>3626.1828990513591</v>
      </c>
      <c r="AT49" s="2">
        <f t="shared" si="10"/>
        <v>7.9839119068893141E-2</v>
      </c>
      <c r="AU49" s="2">
        <f t="shared" si="11"/>
        <v>0.11054716311585609</v>
      </c>
      <c r="AV49" s="2">
        <f t="shared" si="14"/>
        <v>0.17332162647739502</v>
      </c>
      <c r="AW49" s="2">
        <f t="shared" si="14"/>
        <v>0.30629382538565558</v>
      </c>
      <c r="AX49" s="2">
        <f t="shared" si="14"/>
        <v>0.32999826595220022</v>
      </c>
    </row>
    <row r="50" spans="1:50">
      <c r="A50" s="58">
        <v>48</v>
      </c>
      <c r="B50" s="58">
        <v>52</v>
      </c>
      <c r="C50" s="93">
        <f>((SUM($C49:$G49))-($H49))*('Function Resolution'!H177)</f>
        <v>3865.8368480820386</v>
      </c>
      <c r="D50" s="93">
        <f>((SUM($C49:$G49))-($H49))*('Function Resolution'!I177)</f>
        <v>4676.1868620311943</v>
      </c>
      <c r="E50" s="93">
        <f>((SUM($C49:$G49))-($H49))*('Function Resolution'!J177)</f>
        <v>5583.4090774105334</v>
      </c>
      <c r="F50" s="93">
        <f>((SUM($C49:$G49))-($H49))*('Function Resolution'!K177)</f>
        <v>14667.733296081236</v>
      </c>
      <c r="G50" s="93">
        <f>((SUM($C49:$G49))-($H49))*('Function Resolution'!L177)</f>
        <v>18937.753295972696</v>
      </c>
      <c r="H50" s="111">
        <f t="shared" si="5"/>
        <v>176.60440170443749</v>
      </c>
      <c r="I50" s="111">
        <f t="shared" si="12"/>
        <v>2445.6850221266927</v>
      </c>
      <c r="J50" s="2">
        <f t="shared" si="15"/>
        <v>8.0992298039331043E-2</v>
      </c>
      <c r="K50" s="2">
        <f t="shared" si="16"/>
        <v>9.7969763055349032E-2</v>
      </c>
      <c r="L50" s="2">
        <f t="shared" si="17"/>
        <v>0.11697677626967036</v>
      </c>
      <c r="M50" s="2">
        <f t="shared" si="17"/>
        <v>0.30730045611392559</v>
      </c>
      <c r="N50" s="2">
        <f t="shared" si="17"/>
        <v>0.39676070652172402</v>
      </c>
      <c r="O50" s="106">
        <f>('ACM Rates'!$AM63*(SUM($C50:$G50)))/($C50*'ACM Rates'!$B$65+$D50*'ACM Rates'!$C$65+$E50*'ACM Rates'!$D$65+$F50*'ACM Rates'!$E$65+$G50*'ACM Rates'!$F$65)</f>
        <v>5.5229132491566787E-3</v>
      </c>
      <c r="P50" s="106">
        <f>$O50*'ACM Rates'!C$65</f>
        <v>4.4567281972296624E-3</v>
      </c>
      <c r="Q50" s="106">
        <f>$O50*'ACM Rates'!D$65</f>
        <v>4.0186306864484021E-3</v>
      </c>
      <c r="R50" s="106">
        <f>$O50*'ACM Rates'!E$65</f>
        <v>3.6081015407217441E-3</v>
      </c>
      <c r="S50" s="106">
        <f>$O50*'ACM Rates'!F$65</f>
        <v>3.118263039584168E-3</v>
      </c>
      <c r="T50" s="2"/>
      <c r="U50" s="93">
        <f>((SUM($U49:$Y49))-($Z49))*('Function Resolution'!M177)</f>
        <v>4249.3321815388726</v>
      </c>
      <c r="V50" s="93">
        <f>((SUM($U49:$Y49))-($Z49))*('Function Resolution'!N177)</f>
        <v>6566.2913243142966</v>
      </c>
      <c r="W50" s="93">
        <f>((SUM($U49:$Y49))-($Z49))*('Function Resolution'!O177)</f>
        <v>11421.1193350581</v>
      </c>
      <c r="X50" s="93">
        <f>((SUM($U49:$Y49))-($Z49))*('Function Resolution'!P177)</f>
        <v>14308.542361638103</v>
      </c>
      <c r="Y50" s="93">
        <f>((SUM($U49:$Y49))-($Z49))*('Function Resolution'!Q177)</f>
        <v>12097.612518821466</v>
      </c>
      <c r="Z50" s="111">
        <f t="shared" si="6"/>
        <v>121.60724430342708</v>
      </c>
      <c r="AA50" s="111">
        <f t="shared" si="13"/>
        <v>1478.7095229325307</v>
      </c>
      <c r="AB50" s="2">
        <f t="shared" si="7"/>
        <v>8.7357710592803881E-2</v>
      </c>
      <c r="AC50" s="2">
        <f t="shared" si="8"/>
        <v>0.13498972371930576</v>
      </c>
      <c r="AD50" s="2">
        <f t="shared" si="9"/>
        <v>0.23479520896306164</v>
      </c>
      <c r="AE50" s="2">
        <f t="shared" si="9"/>
        <v>0.29415481050488013</v>
      </c>
      <c r="AF50" s="2">
        <f t="shared" si="9"/>
        <v>0.24870254621994867</v>
      </c>
      <c r="AG50" s="106">
        <f>('ACM Rates'!$AR63*(SUM(U50:Y50)))/(U50*'ACM Rates'!B$74+V50*'ACM Rates'!C$74+W50*'ACM Rates'!D$74+X50*'ACM Rates'!E$74+Y50*'ACM Rates'!F$74)</f>
        <v>3.5469089521358629E-3</v>
      </c>
      <c r="AH50" s="93">
        <f>$AG50*'ACM Rates'!C$74</f>
        <v>2.8719161201546757E-3</v>
      </c>
      <c r="AI50" s="93">
        <f>$AG50*'ACM Rates'!D$74</f>
        <v>2.5808598422731813E-3</v>
      </c>
      <c r="AJ50" s="93">
        <f>$AG50*'ACM Rates'!E$74</f>
        <v>2.3378394902700346E-3</v>
      </c>
      <c r="AK50" s="93">
        <f>$AG50*'ACM Rates'!F$74</f>
        <v>2.0458605678427264E-3</v>
      </c>
      <c r="AL50" s="93"/>
      <c r="AM50" s="93">
        <f t="shared" si="18"/>
        <v>8115.1690296209108</v>
      </c>
      <c r="AN50" s="93">
        <f t="shared" si="18"/>
        <v>11242.478186345492</v>
      </c>
      <c r="AO50" s="93">
        <f t="shared" si="18"/>
        <v>17004.528412468633</v>
      </c>
      <c r="AP50" s="93">
        <f t="shared" si="18"/>
        <v>28976.27565771934</v>
      </c>
      <c r="AQ50" s="93">
        <f t="shared" si="18"/>
        <v>31035.365814794161</v>
      </c>
      <c r="AR50" s="93">
        <f t="shared" si="18"/>
        <v>298.2116460078646</v>
      </c>
      <c r="AS50" s="93">
        <f t="shared" si="18"/>
        <v>3924.3945450592237</v>
      </c>
      <c r="AT50" s="2">
        <f t="shared" si="10"/>
        <v>8.4205122031438553E-2</v>
      </c>
      <c r="AU50" s="2">
        <f t="shared" si="11"/>
        <v>0.11665490196958112</v>
      </c>
      <c r="AV50" s="2">
        <f t="shared" si="14"/>
        <v>0.17644344619718574</v>
      </c>
      <c r="AW50" s="2">
        <f t="shared" si="14"/>
        <v>0.30066543517071243</v>
      </c>
      <c r="AX50" s="2">
        <f t="shared" si="14"/>
        <v>0.32203109463108215</v>
      </c>
    </row>
    <row r="51" spans="1:50">
      <c r="A51" s="58">
        <v>49</v>
      </c>
      <c r="B51" s="58">
        <v>53</v>
      </c>
      <c r="C51" s="93">
        <f>((SUM($C50:$G50))-($H50))*('Function Resolution'!H178)</f>
        <v>4107.1233002326289</v>
      </c>
      <c r="D51" s="93">
        <f>((SUM($C50:$G50))-($H50))*('Function Resolution'!I178)</f>
        <v>4995.2341537377342</v>
      </c>
      <c r="E51" s="93">
        <f>((SUM($C50:$G50))-($H50))*('Function Resolution'!J178)</f>
        <v>5772.0807088625879</v>
      </c>
      <c r="F51" s="93">
        <f>((SUM($C50:$G50))-($H50))*('Function Resolution'!K178)</f>
        <v>14370.546464169569</v>
      </c>
      <c r="G51" s="93">
        <f>((SUM($C50:$G50))-($H50))*('Function Resolution'!L178)</f>
        <v>18309.330350870736</v>
      </c>
      <c r="H51" s="111">
        <f t="shared" si="5"/>
        <v>175.95096541813106</v>
      </c>
      <c r="I51" s="111">
        <f t="shared" si="12"/>
        <v>2621.6359875448238</v>
      </c>
      <c r="J51" s="2">
        <f t="shared" si="15"/>
        <v>8.6366995342980951E-2</v>
      </c>
      <c r="K51" s="2">
        <f t="shared" si="16"/>
        <v>0.10504271076267185</v>
      </c>
      <c r="L51" s="2">
        <f t="shared" si="17"/>
        <v>0.12137869532025229</v>
      </c>
      <c r="M51" s="2">
        <f t="shared" si="17"/>
        <v>0.30219227152901057</v>
      </c>
      <c r="N51" s="2">
        <f t="shared" si="17"/>
        <v>0.38501932704508435</v>
      </c>
      <c r="O51" s="106">
        <f>('ACM Rates'!$AM64*(SUM($C51:$G51)))/($C51*'ACM Rates'!$B$65+$D51*'ACM Rates'!$C$65+$E51*'ACM Rates'!$D$65+$F51*'ACM Rates'!$E$65+$G51*'ACM Rates'!$F$65)</f>
        <v>5.4875374370217285E-3</v>
      </c>
      <c r="P51" s="106">
        <f>$O51*'ACM Rates'!C$65</f>
        <v>4.4281816001115913E-3</v>
      </c>
      <c r="Q51" s="106">
        <f>$O51*'ACM Rates'!D$65</f>
        <v>3.9928902270585593E-3</v>
      </c>
      <c r="R51" s="106">
        <f>$O51*'ACM Rates'!E$65</f>
        <v>3.5849906359310727E-3</v>
      </c>
      <c r="S51" s="106">
        <f>$O51*'ACM Rates'!F$65</f>
        <v>3.098289688112002E-3</v>
      </c>
      <c r="T51" s="2"/>
      <c r="U51" s="93">
        <f>((SUM($U50:$Y50))-($Z50))*('Function Resolution'!M178)</f>
        <v>4452.7127766711574</v>
      </c>
      <c r="V51" s="93">
        <f>((SUM($U50:$Y50))-($Z50))*('Function Resolution'!N178)</f>
        <v>6884.8129533266037</v>
      </c>
      <c r="W51" s="93">
        <f>((SUM($U50:$Y50))-($Z50))*('Function Resolution'!O178)</f>
        <v>11500.285796785785</v>
      </c>
      <c r="X51" s="93">
        <f>((SUM($U50:$Y50))-($Z50))*('Function Resolution'!P178)</f>
        <v>13895.874183032543</v>
      </c>
      <c r="Y51" s="93">
        <f>((SUM($U50:$Y50))-($Z50))*('Function Resolution'!Q178)</f>
        <v>11787.604767251321</v>
      </c>
      <c r="Z51" s="111">
        <f t="shared" si="6"/>
        <v>121.30322619266849</v>
      </c>
      <c r="AA51" s="111">
        <f t="shared" si="13"/>
        <v>1600.0127491251992</v>
      </c>
      <c r="AB51" s="2">
        <f t="shared" si="7"/>
        <v>9.1768226543266412E-2</v>
      </c>
      <c r="AC51" s="2">
        <f t="shared" si="8"/>
        <v>0.14189261838739775</v>
      </c>
      <c r="AD51" s="2">
        <f t="shared" si="9"/>
        <v>0.2370152500832837</v>
      </c>
      <c r="AE51" s="2">
        <f t="shared" si="9"/>
        <v>0.28638715183389735</v>
      </c>
      <c r="AF51" s="2">
        <f t="shared" si="9"/>
        <v>0.24293675315215471</v>
      </c>
      <c r="AG51" s="106">
        <f>('ACM Rates'!$AR64*(SUM(U51:Y51)))/(U51*'ACM Rates'!B$74+V51*'ACM Rates'!C$74+W51*'ACM Rates'!D$74+X51*'ACM Rates'!E$74+Y51*'ACM Rates'!F$74)</f>
        <v>3.5310301917205042E-3</v>
      </c>
      <c r="AH51" s="93">
        <f>$AG51*'ACM Rates'!C$74</f>
        <v>2.8590591597363706E-3</v>
      </c>
      <c r="AI51" s="93">
        <f>$AG51*'ACM Rates'!D$74</f>
        <v>2.5693058791875492E-3</v>
      </c>
      <c r="AJ51" s="93">
        <f>$AG51*'ACM Rates'!E$74</f>
        <v>2.3273734778472437E-3</v>
      </c>
      <c r="AK51" s="93">
        <f>$AG51*'ACM Rates'!F$74</f>
        <v>2.0367016832368947E-3</v>
      </c>
      <c r="AL51" s="93"/>
      <c r="AM51" s="93">
        <f t="shared" si="18"/>
        <v>8559.8360769037863</v>
      </c>
      <c r="AN51" s="93">
        <f t="shared" si="18"/>
        <v>11880.047107064338</v>
      </c>
      <c r="AO51" s="93">
        <f t="shared" si="18"/>
        <v>17272.366505648373</v>
      </c>
      <c r="AP51" s="93">
        <f t="shared" si="18"/>
        <v>28266.420647202111</v>
      </c>
      <c r="AQ51" s="93">
        <f t="shared" si="18"/>
        <v>30096.935118122055</v>
      </c>
      <c r="AR51" s="93">
        <f t="shared" si="18"/>
        <v>297.25419161079958</v>
      </c>
      <c r="AS51" s="93">
        <f t="shared" si="18"/>
        <v>4221.648736670023</v>
      </c>
      <c r="AT51" s="2">
        <f t="shared" si="10"/>
        <v>8.9094791923204048E-2</v>
      </c>
      <c r="AU51" s="2">
        <f t="shared" si="11"/>
        <v>0.12365310685068817</v>
      </c>
      <c r="AV51" s="2">
        <f t="shared" si="14"/>
        <v>0.1797788983359474</v>
      </c>
      <c r="AW51" s="2">
        <f t="shared" si="14"/>
        <v>0.29421017451156239</v>
      </c>
      <c r="AX51" s="2">
        <f t="shared" si="14"/>
        <v>0.31326302837859793</v>
      </c>
    </row>
    <row r="52" spans="1:50">
      <c r="A52" s="58">
        <v>50</v>
      </c>
      <c r="B52" s="58">
        <v>54</v>
      </c>
      <c r="C52" s="93">
        <f>((SUM($C51:$G51))-($H51))*('Function Resolution'!H179)</f>
        <v>4369.7004845093716</v>
      </c>
      <c r="D52" s="93">
        <f>((SUM($C51:$G51))-($H51))*('Function Resolution'!I179)</f>
        <v>5352.355482873143</v>
      </c>
      <c r="E52" s="93">
        <f>((SUM($C51:$G51))-($H51))*('Function Resolution'!J179)</f>
        <v>5977.7579673114724</v>
      </c>
      <c r="F52" s="93">
        <f>((SUM($C51:$G51))-($H51))*('Function Resolution'!K179)</f>
        <v>14031.86970690481</v>
      </c>
      <c r="G52" s="93">
        <f>((SUM($C51:$G51))-($H51))*('Function Resolution'!L179)</f>
        <v>17646.680370856324</v>
      </c>
      <c r="H52" s="111">
        <f t="shared" si="5"/>
        <v>175.29994684608397</v>
      </c>
      <c r="I52" s="111">
        <f t="shared" si="12"/>
        <v>2796.9359343909077</v>
      </c>
      <c r="J52" s="2">
        <f t="shared" si="15"/>
        <v>9.2229872761343909E-2</v>
      </c>
      <c r="K52" s="2">
        <f t="shared" si="16"/>
        <v>0.11297045802311963</v>
      </c>
      <c r="L52" s="2">
        <f t="shared" si="17"/>
        <v>0.12617062855399569</v>
      </c>
      <c r="M52" s="2">
        <f t="shared" si="17"/>
        <v>0.2961661931428452</v>
      </c>
      <c r="N52" s="2">
        <f t="shared" si="17"/>
        <v>0.37246284751869552</v>
      </c>
      <c r="O52" s="106">
        <f>('ACM Rates'!$AM65*(SUM($C52:$G52)))/($C52*'ACM Rates'!$B$65+$D52*'ACM Rates'!$C$65+$E52*'ACM Rates'!$D$65+$F52*'ACM Rates'!$E$65+$G52*'ACM Rates'!$F$65)</f>
        <v>5.4493845554405189E-3</v>
      </c>
      <c r="P52" s="106">
        <f>$O52*'ACM Rates'!C$65</f>
        <v>4.3973940400907083E-3</v>
      </c>
      <c r="Q52" s="106">
        <f>$O52*'ACM Rates'!D$65</f>
        <v>3.9651290919869384E-3</v>
      </c>
      <c r="R52" s="106">
        <f>$O52*'ACM Rates'!E$65</f>
        <v>3.5600654805636304E-3</v>
      </c>
      <c r="S52" s="106">
        <f>$O52*'ACM Rates'!F$65</f>
        <v>3.0767483900468037E-3</v>
      </c>
      <c r="T52" s="2"/>
      <c r="U52" s="93">
        <f>((SUM($U51:$Y51))-($Z51))*('Function Resolution'!M179)</f>
        <v>4686.4123153259125</v>
      </c>
      <c r="V52" s="93">
        <f>((SUM($U51:$Y51))-($Z51))*('Function Resolution'!N179)</f>
        <v>7251.342512850345</v>
      </c>
      <c r="W52" s="93">
        <f>((SUM($U51:$Y51))-($Z51))*('Function Resolution'!O179)</f>
        <v>11577.509759712304</v>
      </c>
      <c r="X52" s="93">
        <f>((SUM($U51:$Y51))-($Z51))*('Function Resolution'!P179)</f>
        <v>13449.181123448496</v>
      </c>
      <c r="Y52" s="93">
        <f>((SUM($U51:$Y51))-($Z51))*('Function Resolution'!Q179)</f>
        <v>11435.541539537688</v>
      </c>
      <c r="Z52" s="111">
        <f t="shared" si="6"/>
        <v>120.99996812718688</v>
      </c>
      <c r="AA52" s="111">
        <f t="shared" si="13"/>
        <v>1721.012717252386</v>
      </c>
      <c r="AB52" s="2">
        <f t="shared" si="7"/>
        <v>9.6826726235164723E-2</v>
      </c>
      <c r="AC52" s="2">
        <f t="shared" si="8"/>
        <v>0.14982116576320562</v>
      </c>
      <c r="AD52" s="2">
        <f t="shared" si="9"/>
        <v>0.23920481011083447</v>
      </c>
      <c r="AE52" s="2">
        <f t="shared" si="9"/>
        <v>0.27787571624216539</v>
      </c>
      <c r="AF52" s="2">
        <f t="shared" si="9"/>
        <v>0.23627158164862966</v>
      </c>
      <c r="AG52" s="106">
        <f>('ACM Rates'!$AR65*(SUM(U52:Y52)))/(U52*'ACM Rates'!B$74+V52*'ACM Rates'!C$74+W52*'ACM Rates'!D$74+X52*'ACM Rates'!E$74+Y52*'ACM Rates'!F$74)</f>
        <v>3.5130835410583498E-3</v>
      </c>
      <c r="AH52" s="93">
        <f>$AG52*'ACM Rates'!C$74</f>
        <v>2.8445278379474678E-3</v>
      </c>
      <c r="AI52" s="93">
        <f>$AG52*'ACM Rates'!D$74</f>
        <v>2.5562472440146984E-3</v>
      </c>
      <c r="AJ52" s="93">
        <f>$AG52*'ACM Rates'!E$74</f>
        <v>2.3155444771025811E-3</v>
      </c>
      <c r="AK52" s="93">
        <f>$AG52*'ACM Rates'!F$74</f>
        <v>2.0263500375053514E-3</v>
      </c>
      <c r="AL52" s="93"/>
      <c r="AM52" s="93">
        <f t="shared" si="18"/>
        <v>9056.112799835284</v>
      </c>
      <c r="AN52" s="93">
        <f t="shared" si="18"/>
        <v>12603.697995723487</v>
      </c>
      <c r="AO52" s="93">
        <f t="shared" si="18"/>
        <v>17555.267727023776</v>
      </c>
      <c r="AP52" s="93">
        <f t="shared" si="18"/>
        <v>27481.050830353306</v>
      </c>
      <c r="AQ52" s="93">
        <f t="shared" si="18"/>
        <v>29082.221910394012</v>
      </c>
      <c r="AR52" s="93">
        <f t="shared" si="18"/>
        <v>296.29991497327086</v>
      </c>
      <c r="AS52" s="93">
        <f t="shared" si="18"/>
        <v>4517.9486516432935</v>
      </c>
      <c r="AT52" s="2">
        <f t="shared" si="10"/>
        <v>9.4552815749946478E-2</v>
      </c>
      <c r="AU52" s="2">
        <f t="shared" si="11"/>
        <v>0.1315923465948092</v>
      </c>
      <c r="AV52" s="2">
        <f t="shared" si="14"/>
        <v>0.18329056091974161</v>
      </c>
      <c r="AW52" s="2">
        <f t="shared" si="14"/>
        <v>0.28692340667671129</v>
      </c>
      <c r="AX52" s="2">
        <f t="shared" si="14"/>
        <v>0.30364087005879126</v>
      </c>
    </row>
    <row r="53" spans="1:50">
      <c r="A53" s="58">
        <v>51</v>
      </c>
      <c r="B53" s="58">
        <v>55</v>
      </c>
      <c r="C53" s="93">
        <f>((SUM($C52:$G52))-($H52))*('Function Resolution'!H180)</f>
        <v>4654.5589488689702</v>
      </c>
      <c r="D53" s="93">
        <f>((SUM($C52:$G52))-($H52))*('Function Resolution'!I180)</f>
        <v>5749.208502101852</v>
      </c>
      <c r="E53" s="93">
        <f>((SUM($C52:$G52))-($H52))*('Function Resolution'!J180)</f>
        <v>6198.8171183953555</v>
      </c>
      <c r="F53" s="93">
        <f>((SUM($C52:$G52))-($H52))*('Function Resolution'!K180)</f>
        <v>13651.35640342736</v>
      </c>
      <c r="G53" s="93">
        <f>((SUM($C52:$G52))-($H52))*('Function Resolution'!L180)</f>
        <v>16949.123092815498</v>
      </c>
      <c r="H53" s="111">
        <f t="shared" si="5"/>
        <v>278.49807798709338</v>
      </c>
      <c r="I53" s="111">
        <f t="shared" si="12"/>
        <v>3075.4340123780012</v>
      </c>
      <c r="J53" s="2">
        <f t="shared" si="15"/>
        <v>9.8607135807952009E-2</v>
      </c>
      <c r="K53" s="2">
        <f t="shared" si="16"/>
        <v>0.12179735819926529</v>
      </c>
      <c r="L53" s="2">
        <f t="shared" si="17"/>
        <v>0.13132234614641589</v>
      </c>
      <c r="M53" s="2">
        <f t="shared" si="17"/>
        <v>0.28920487840477699</v>
      </c>
      <c r="N53" s="2">
        <f t="shared" si="17"/>
        <v>0.35906828144158975</v>
      </c>
      <c r="O53" s="106">
        <f>('ACM Rates'!$AM66*(SUM($C53:$G53)))/($C53*'ACM Rates'!$B$65+$D53*'ACM Rates'!$C$65+$E53*'ACM Rates'!$D$65+$F53*'ACM Rates'!$E$65+$G53*'ACM Rates'!$F$65)</f>
        <v>8.6242935410787164E-3</v>
      </c>
      <c r="P53" s="106">
        <f>$O53*'ACM Rates'!C$65</f>
        <v>6.9593945209224812E-3</v>
      </c>
      <c r="Q53" s="106">
        <f>$O53*'ACM Rates'!D$65</f>
        <v>6.2752842765382505E-3</v>
      </c>
      <c r="R53" s="106">
        <f>$O53*'ACM Rates'!E$65</f>
        <v>5.6342233544867219E-3</v>
      </c>
      <c r="S53" s="106">
        <f>$O53*'ACM Rates'!F$65</f>
        <v>4.8693170756894692E-3</v>
      </c>
      <c r="T53" s="2"/>
      <c r="U53" s="93">
        <f>((SUM($U52:$Y52))-($Z52))*('Function Resolution'!M180)</f>
        <v>4953.3714250761941</v>
      </c>
      <c r="V53" s="93">
        <f>((SUM($U52:$Y52))-($Z52))*('Function Resolution'!N180)</f>
        <v>7667.7256673174015</v>
      </c>
      <c r="W53" s="93">
        <f>((SUM($U52:$Y52))-($Z52))*('Function Resolution'!O180)</f>
        <v>11649.780783471735</v>
      </c>
      <c r="X53" s="93">
        <f>((SUM($U52:$Y52))-($Z52))*('Function Resolution'!P180)</f>
        <v>12969.767733791939</v>
      </c>
      <c r="Y53" s="93">
        <f>((SUM($U52:$Y52))-($Z52))*('Function Resolution'!Q180)</f>
        <v>11038.341673090292</v>
      </c>
      <c r="Z53" s="111">
        <f t="shared" si="6"/>
        <v>193.11594913099029</v>
      </c>
      <c r="AA53" s="111">
        <f t="shared" si="13"/>
        <v>1914.1286663833762</v>
      </c>
      <c r="AB53" s="2">
        <f t="shared" si="7"/>
        <v>0.10259890904642641</v>
      </c>
      <c r="AC53" s="2">
        <f t="shared" si="8"/>
        <v>0.158821178713031</v>
      </c>
      <c r="AD53" s="2">
        <f t="shared" si="9"/>
        <v>0.24130126664100035</v>
      </c>
      <c r="AE53" s="2">
        <f t="shared" si="9"/>
        <v>0.2686420835183233</v>
      </c>
      <c r="AF53" s="2">
        <f t="shared" si="9"/>
        <v>0.22863656208121891</v>
      </c>
      <c r="AG53" s="106">
        <f>('ACM Rates'!$AR66*(SUM(U53:Y53)))/(U53*'ACM Rates'!B$74+V53*'ACM Rates'!C$74+W53*'ACM Rates'!D$74+X53*'ACM Rates'!E$74+Y53*'ACM Rates'!F$74)</f>
        <v>5.588773849916101E-3</v>
      </c>
      <c r="AH53" s="93">
        <f>$AG53*'ACM Rates'!C$74</f>
        <v>4.5252048834824874E-3</v>
      </c>
      <c r="AI53" s="93">
        <f>$AG53*'ACM Rates'!D$74</f>
        <v>4.0665949398304285E-3</v>
      </c>
      <c r="AJ53" s="93">
        <f>$AG53*'ACM Rates'!E$74</f>
        <v>3.6836739777756445E-3</v>
      </c>
      <c r="AK53" s="93">
        <f>$AG53*'ACM Rates'!F$74</f>
        <v>3.2236102466765455E-3</v>
      </c>
      <c r="AL53" s="93"/>
      <c r="AM53" s="93">
        <f t="shared" si="18"/>
        <v>9607.9303739451643</v>
      </c>
      <c r="AN53" s="93">
        <f t="shared" si="18"/>
        <v>13416.934169419254</v>
      </c>
      <c r="AO53" s="93">
        <f t="shared" si="18"/>
        <v>17848.597901867091</v>
      </c>
      <c r="AP53" s="93">
        <f t="shared" si="18"/>
        <v>26621.1241372193</v>
      </c>
      <c r="AQ53" s="93">
        <f t="shared" si="18"/>
        <v>27987.464765905788</v>
      </c>
      <c r="AR53" s="93">
        <f t="shared" si="18"/>
        <v>471.61402711808364</v>
      </c>
      <c r="AS53" s="93">
        <f t="shared" si="18"/>
        <v>4989.5626787613774</v>
      </c>
      <c r="AT53" s="2">
        <f t="shared" si="10"/>
        <v>0.10062551273528469</v>
      </c>
      <c r="AU53" s="2">
        <f t="shared" si="11"/>
        <v>0.14051786676083158</v>
      </c>
      <c r="AV53" s="2">
        <f t="shared" si="14"/>
        <v>0.18693144575149823</v>
      </c>
      <c r="AW53" s="2">
        <f t="shared" si="14"/>
        <v>0.27880762678730919</v>
      </c>
      <c r="AX53" s="2">
        <f t="shared" si="14"/>
        <v>0.29311754796507622</v>
      </c>
    </row>
    <row r="54" spans="1:50">
      <c r="A54" s="58">
        <v>52</v>
      </c>
      <c r="B54" s="58">
        <v>56</v>
      </c>
      <c r="C54" s="93">
        <f>((SUM($C53:$G53))-($H53))*('Function Resolution'!H181)</f>
        <v>4951.5753368580263</v>
      </c>
      <c r="D54" s="93">
        <f>((SUM($C53:$G53))-($H53))*('Function Resolution'!I181)</f>
        <v>6173.2959481756834</v>
      </c>
      <c r="E54" s="93">
        <f>((SUM($C53:$G53))-($H53))*('Function Resolution'!J181)</f>
        <v>6418.9310478997668</v>
      </c>
      <c r="F54" s="93">
        <f>((SUM($C53:$G53))-($H53))*('Function Resolution'!K181)</f>
        <v>13200.025669784172</v>
      </c>
      <c r="G54" s="93">
        <f>((SUM($C53:$G53))-($H53))*('Function Resolution'!L181)</f>
        <v>16180.737984904297</v>
      </c>
      <c r="H54" s="111">
        <f t="shared" si="5"/>
        <v>276.85493932696949</v>
      </c>
      <c r="I54" s="111">
        <f t="shared" si="12"/>
        <v>3352.2889517049707</v>
      </c>
      <c r="J54" s="2">
        <f t="shared" si="15"/>
        <v>0.10552202737824329</v>
      </c>
      <c r="K54" s="2">
        <f t="shared" si="16"/>
        <v>0.13155786991837312</v>
      </c>
      <c r="L54" s="2">
        <f t="shared" si="17"/>
        <v>0.13679255018774159</v>
      </c>
      <c r="M54" s="2">
        <f t="shared" si="17"/>
        <v>0.28130309555268251</v>
      </c>
      <c r="N54" s="2">
        <f t="shared" si="17"/>
        <v>0.34482445696295955</v>
      </c>
      <c r="O54" s="106">
        <f>('ACM Rates'!$AM67*(SUM($C54:$G54)))/($C54*'ACM Rates'!$B$65+$D54*'ACM Rates'!$C$65+$E54*'ACM Rates'!$D$65+$F54*'ACM Rates'!$E$65+$G54*'ACM Rates'!$F$65)</f>
        <v>8.5546783458503688E-3</v>
      </c>
      <c r="P54" s="106">
        <f>$O54*'ACM Rates'!C$65</f>
        <v>6.903218370848568E-3</v>
      </c>
      <c r="Q54" s="106">
        <f>$O54*'ACM Rates'!D$65</f>
        <v>6.2246302562473368E-3</v>
      </c>
      <c r="R54" s="106">
        <f>$O54*'ACM Rates'!E$65</f>
        <v>5.5887439703592593E-3</v>
      </c>
      <c r="S54" s="106">
        <f>$O54*'ACM Rates'!F$65</f>
        <v>4.8300120059770061E-3</v>
      </c>
      <c r="T54" s="2"/>
      <c r="U54" s="93">
        <f>((SUM($U53:$Y53))-($Z53))*('Function Resolution'!M181)</f>
        <v>5248.8014179217862</v>
      </c>
      <c r="V54" s="93">
        <f>((SUM($U53:$Y53))-($Z53))*('Function Resolution'!N181)</f>
        <v>8123.0741582067149</v>
      </c>
      <c r="W54" s="93">
        <f>((SUM($U53:$Y53))-($Z53))*('Function Resolution'!O181)</f>
        <v>11695.984000823048</v>
      </c>
      <c r="X54" s="93">
        <f>((SUM($U53:$Y53))-($Z53))*('Function Resolution'!P181)</f>
        <v>12440.496628801948</v>
      </c>
      <c r="Y54" s="93">
        <f>((SUM($U53:$Y53))-($Z53))*('Function Resolution'!Q181)</f>
        <v>10577.515127863078</v>
      </c>
      <c r="Z54" s="111">
        <f t="shared" si="6"/>
        <v>192.34348533446632</v>
      </c>
      <c r="AA54" s="111">
        <f t="shared" si="13"/>
        <v>2106.4721517178423</v>
      </c>
      <c r="AB54" s="2">
        <f t="shared" si="7"/>
        <v>0.10915475320195304</v>
      </c>
      <c r="AC54" s="2">
        <f t="shared" si="8"/>
        <v>0.16892850088645306</v>
      </c>
      <c r="AD54" s="2">
        <f t="shared" si="9"/>
        <v>0.2432311961174019</v>
      </c>
      <c r="AE54" s="2">
        <f t="shared" si="9"/>
        <v>0.25871417702906141</v>
      </c>
      <c r="AF54" s="2">
        <f t="shared" si="9"/>
        <v>0.21997137276513057</v>
      </c>
      <c r="AG54" s="106">
        <f>('ACM Rates'!$AR67*(SUM(U54:Y54)))/(U54*'ACM Rates'!B$74+V54*'ACM Rates'!C$74+W54*'ACM Rates'!D$74+X54*'ACM Rates'!E$74+Y54*'ACM Rates'!F$74)</f>
        <v>5.5530666434738859E-3</v>
      </c>
      <c r="AH54" s="93">
        <f>$AG54*'ACM Rates'!C$74</f>
        <v>4.4962929200881817E-3</v>
      </c>
      <c r="AI54" s="93">
        <f>$AG54*'ACM Rates'!D$74</f>
        <v>4.0406130788833141E-3</v>
      </c>
      <c r="AJ54" s="93">
        <f>$AG54*'ACM Rates'!E$74</f>
        <v>3.6601386351902175E-3</v>
      </c>
      <c r="AK54" s="93">
        <f>$AG54*'ACM Rates'!F$74</f>
        <v>3.2030142949242574E-3</v>
      </c>
      <c r="AL54" s="93"/>
      <c r="AM54" s="93">
        <f t="shared" si="18"/>
        <v>10200.376754779812</v>
      </c>
      <c r="AN54" s="93">
        <f t="shared" si="18"/>
        <v>14296.370106382397</v>
      </c>
      <c r="AO54" s="93">
        <f t="shared" si="18"/>
        <v>18114.915048722814</v>
      </c>
      <c r="AP54" s="93">
        <f t="shared" si="18"/>
        <v>25640.522298586118</v>
      </c>
      <c r="AQ54" s="93">
        <f t="shared" si="18"/>
        <v>26758.253112767376</v>
      </c>
      <c r="AR54" s="93">
        <f t="shared" si="18"/>
        <v>469.19842466143581</v>
      </c>
      <c r="AS54" s="93">
        <f t="shared" si="18"/>
        <v>5458.761103422813</v>
      </c>
      <c r="AT54" s="2">
        <f t="shared" si="10"/>
        <v>0.10736059155576198</v>
      </c>
      <c r="AU54" s="2">
        <f t="shared" si="11"/>
        <v>0.15047157459180124</v>
      </c>
      <c r="AV54" s="2">
        <f t="shared" si="14"/>
        <v>0.19066236888769092</v>
      </c>
      <c r="AW54" s="2">
        <f t="shared" si="14"/>
        <v>0.26987058497471489</v>
      </c>
      <c r="AX54" s="2">
        <f t="shared" si="14"/>
        <v>0.28163487999003106</v>
      </c>
    </row>
    <row r="55" spans="1:50">
      <c r="A55" s="58">
        <v>53</v>
      </c>
      <c r="B55" s="58">
        <v>57</v>
      </c>
      <c r="C55" s="93">
        <f>((SUM($C54:$G54))-($H54))*('Function Resolution'!H182)</f>
        <v>5270.8995294586539</v>
      </c>
      <c r="D55" s="93">
        <f>((SUM($C54:$G54))-($H54))*('Function Resolution'!I182)</f>
        <v>6636.6625383662586</v>
      </c>
      <c r="E55" s="93">
        <f>((SUM($C54:$G54))-($H54))*('Function Resolution'!J182)</f>
        <v>6648.5723745195974</v>
      </c>
      <c r="F55" s="93">
        <f>((SUM($C54:$G54))-($H54))*('Function Resolution'!K182)</f>
        <v>12710.134254331351</v>
      </c>
      <c r="G55" s="93">
        <f>((SUM($C54:$G54))-($H54))*('Function Resolution'!L182)</f>
        <v>15381.442351619113</v>
      </c>
      <c r="H55" s="111">
        <f t="shared" si="5"/>
        <v>275.22149518494041</v>
      </c>
      <c r="I55" s="111">
        <f t="shared" si="12"/>
        <v>3627.5104468899112</v>
      </c>
      <c r="J55" s="2">
        <f t="shared" si="15"/>
        <v>0.11299374419468564</v>
      </c>
      <c r="K55" s="2">
        <f t="shared" si="16"/>
        <v>0.14227198696834739</v>
      </c>
      <c r="L55" s="2">
        <f t="shared" si="17"/>
        <v>0.14252730144971623</v>
      </c>
      <c r="M55" s="2">
        <f t="shared" si="17"/>
        <v>0.27247069510382588</v>
      </c>
      <c r="N55" s="2">
        <f t="shared" si="17"/>
        <v>0.32973627228342473</v>
      </c>
      <c r="O55" s="106">
        <f>('ACM Rates'!$AM68*(SUM($C55:$G55)))/($C55*'ACM Rates'!$B$65+$D55*'ACM Rates'!$C$65+$E55*'ACM Rates'!$D$65+$F55*'ACM Rates'!$E$65+$G55*'ACM Rates'!$F$65)</f>
        <v>8.4808823191841968E-3</v>
      </c>
      <c r="P55" s="106">
        <f>$O55*'ACM Rates'!C$65</f>
        <v>6.8436684887393648E-3</v>
      </c>
      <c r="Q55" s="106">
        <f>$O55*'ACM Rates'!D$65</f>
        <v>6.170934142634847E-3</v>
      </c>
      <c r="R55" s="106">
        <f>$O55*'ACM Rates'!E$65</f>
        <v>5.5405332624409312E-3</v>
      </c>
      <c r="S55" s="106">
        <f>$O55*'ACM Rates'!F$65</f>
        <v>4.7883464189869456E-3</v>
      </c>
      <c r="T55" s="2"/>
      <c r="U55" s="93">
        <f>((SUM($U54:$Y54))-($Z54))*('Function Resolution'!M182)</f>
        <v>5582.8145749331534</v>
      </c>
      <c r="V55" s="93">
        <f>((SUM($U54:$Y54))-($Z54))*('Function Resolution'!N182)</f>
        <v>8628.6175289209241</v>
      </c>
      <c r="W55" s="93">
        <f>((SUM($U54:$Y54))-($Z54))*('Function Resolution'!O182)</f>
        <v>11729.58703866108</v>
      </c>
      <c r="X55" s="93">
        <f>((SUM($U54:$Y54))-($Z54))*('Function Resolution'!P182)</f>
        <v>11883.717461033382</v>
      </c>
      <c r="Y55" s="93">
        <f>((SUM($U54:$Y54))-($Z54))*('Function Resolution'!Q182)</f>
        <v>10068.791244733568</v>
      </c>
      <c r="Z55" s="111">
        <f t="shared" si="6"/>
        <v>191.57411139312842</v>
      </c>
      <c r="AA55" s="111">
        <f t="shared" si="13"/>
        <v>2298.0462631109708</v>
      </c>
      <c r="AB55" s="2">
        <f t="shared" si="7"/>
        <v>0.1165672028299624</v>
      </c>
      <c r="AC55" s="2">
        <f t="shared" si="8"/>
        <v>0.1801624961989603</v>
      </c>
      <c r="AD55" s="2">
        <f t="shared" si="9"/>
        <v>0.24490964783004199</v>
      </c>
      <c r="AE55" s="2">
        <f t="shared" si="9"/>
        <v>0.24812783678577227</v>
      </c>
      <c r="AF55" s="2">
        <f t="shared" si="9"/>
        <v>0.210232816355263</v>
      </c>
      <c r="AG55" s="106">
        <f>('ACM Rates'!$AR68*(SUM(U55:Y55)))/(U55*'ACM Rates'!B$74+V55*'ACM Rates'!C$74+W55*'ACM Rates'!D$74+X55*'ACM Rates'!E$74+Y55*'ACM Rates'!F$74)</f>
        <v>5.5137605251573971E-3</v>
      </c>
      <c r="AH55" s="93">
        <f>$AG55*'ACM Rates'!C$74</f>
        <v>4.4644669340431053E-3</v>
      </c>
      <c r="AI55" s="93">
        <f>$AG55*'ACM Rates'!D$74</f>
        <v>4.01201251887808E-3</v>
      </c>
      <c r="AJ55" s="93">
        <f>$AG55*'ACM Rates'!E$74</f>
        <v>3.6342311769358465E-3</v>
      </c>
      <c r="AK55" s="93">
        <f>$AG55*'ACM Rates'!F$74</f>
        <v>3.1803424872675536E-3</v>
      </c>
      <c r="AL55" s="93"/>
      <c r="AM55" s="93">
        <f t="shared" si="18"/>
        <v>10853.714104391807</v>
      </c>
      <c r="AN55" s="93">
        <f t="shared" si="18"/>
        <v>15265.280067287182</v>
      </c>
      <c r="AO55" s="93">
        <f t="shared" si="18"/>
        <v>18378.159413180678</v>
      </c>
      <c r="AP55" s="93">
        <f t="shared" si="18"/>
        <v>24593.851715364734</v>
      </c>
      <c r="AQ55" s="93">
        <f t="shared" si="18"/>
        <v>25450.233596352678</v>
      </c>
      <c r="AR55" s="93">
        <f t="shared" si="18"/>
        <v>466.79560657806883</v>
      </c>
      <c r="AS55" s="93">
        <f t="shared" si="18"/>
        <v>5925.556710000882</v>
      </c>
      <c r="AT55" s="2">
        <f t="shared" si="10"/>
        <v>0.11480401813080927</v>
      </c>
      <c r="AU55" s="2">
        <f t="shared" si="11"/>
        <v>0.16146689260108552</v>
      </c>
      <c r="AV55" s="2">
        <f t="shared" si="14"/>
        <v>0.19439304612123151</v>
      </c>
      <c r="AW55" s="2">
        <f t="shared" si="14"/>
        <v>0.26013887698540794</v>
      </c>
      <c r="AX55" s="2">
        <f t="shared" si="14"/>
        <v>0.26919716616146561</v>
      </c>
    </row>
    <row r="56" spans="1:50">
      <c r="A56" s="58">
        <v>54</v>
      </c>
      <c r="B56" s="58">
        <v>58</v>
      </c>
      <c r="C56" s="93">
        <f>((SUM($C55:$G55))-($H55))*('Function Resolution'!H183)</f>
        <v>5612.7587563956668</v>
      </c>
      <c r="D56" s="93">
        <f>((SUM($C55:$G55))-($H55))*('Function Resolution'!I183)</f>
        <v>7138.5937668253164</v>
      </c>
      <c r="E56" s="93">
        <f>((SUM($C55:$G55))-($H55))*('Function Resolution'!J183)</f>
        <v>6884.4063467660535</v>
      </c>
      <c r="F56" s="93">
        <f>((SUM($C55:$G55))-($H55))*('Function Resolution'!K183)</f>
        <v>12183.69928212525</v>
      </c>
      <c r="G56" s="93">
        <f>((SUM($C55:$G55))-($H55))*('Function Resolution'!L183)</f>
        <v>14553.031400997756</v>
      </c>
      <c r="H56" s="111">
        <f t="shared" si="5"/>
        <v>273.59768836334928</v>
      </c>
      <c r="I56" s="111">
        <f t="shared" si="12"/>
        <v>3901.1081352532606</v>
      </c>
      <c r="J56" s="2">
        <f t="shared" si="15"/>
        <v>0.12103639055150185</v>
      </c>
      <c r="K56" s="2">
        <f t="shared" si="16"/>
        <v>0.15394027440880745</v>
      </c>
      <c r="L56" s="2">
        <f t="shared" si="17"/>
        <v>0.14845884732760353</v>
      </c>
      <c r="M56" s="2">
        <f t="shared" si="17"/>
        <v>0.26273550114602662</v>
      </c>
      <c r="N56" s="2">
        <f t="shared" si="17"/>
        <v>0.31382898656606056</v>
      </c>
      <c r="O56" s="106">
        <f>('ACM Rates'!$AM69*(SUM($C56:$G56)))/($C56*'ACM Rates'!$B$65+$D56*'ACM Rates'!$C$65+$E56*'ACM Rates'!$D$65+$F56*'ACM Rates'!$E$65+$G56*'ACM Rates'!$F$65)</f>
        <v>8.4031770771132702E-3</v>
      </c>
      <c r="P56" s="106">
        <f>$O56*'ACM Rates'!C$65</f>
        <v>6.7809640558093463E-3</v>
      </c>
      <c r="Q56" s="106">
        <f>$O56*'ACM Rates'!D$65</f>
        <v>6.1143935713463505E-3</v>
      </c>
      <c r="R56" s="106">
        <f>$O56*'ACM Rates'!E$65</f>
        <v>5.4897686766163982E-3</v>
      </c>
      <c r="S56" s="106">
        <f>$O56*'ACM Rates'!F$65</f>
        <v>4.7444736704210129E-3</v>
      </c>
      <c r="T56" s="2"/>
      <c r="U56" s="93">
        <f>((SUM($U55:$Y55))-($Z55))*('Function Resolution'!M183)</f>
        <v>5958.459445082196</v>
      </c>
      <c r="V56" s="93">
        <f>((SUM($U55:$Y55))-($Z55))*('Function Resolution'!N183)</f>
        <v>9183.4994262067812</v>
      </c>
      <c r="W56" s="93">
        <f>((SUM($U55:$Y55))-($Z55))*('Function Resolution'!O183)</f>
        <v>11746.127459306781</v>
      </c>
      <c r="X56" s="93">
        <f>((SUM($U55:$Y55))-($Z55))*('Function Resolution'!P183)</f>
        <v>11301.952170498804</v>
      </c>
      <c r="Y56" s="93">
        <f>((SUM($U55:$Y55))-($Z55))*('Function Resolution'!Q183)</f>
        <v>9511.9152357944204</v>
      </c>
      <c r="Z56" s="111">
        <f t="shared" si="6"/>
        <v>190.80781494755593</v>
      </c>
      <c r="AA56" s="111">
        <f t="shared" si="13"/>
        <v>2488.8540780585267</v>
      </c>
      <c r="AB56" s="2">
        <f t="shared" si="7"/>
        <v>0.12491017617323265</v>
      </c>
      <c r="AC56" s="2">
        <f t="shared" si="8"/>
        <v>0.19251830809405565</v>
      </c>
      <c r="AD56" s="2">
        <f t="shared" si="9"/>
        <v>0.24623996585329042</v>
      </c>
      <c r="AE56" s="2">
        <f t="shared" si="9"/>
        <v>0.23692849632191801</v>
      </c>
      <c r="AF56" s="2">
        <f t="shared" si="9"/>
        <v>0.19940305355750335</v>
      </c>
      <c r="AG56" s="106">
        <f>('ACM Rates'!$AR69*(SUM(U56:Y56)))/(U56*'ACM Rates'!B$74+V56*'ACM Rates'!C$74+W56*'ACM Rates'!D$74+X56*'ACM Rates'!E$74+Y56*'ACM Rates'!F$74)</f>
        <v>5.4708727449079781E-3</v>
      </c>
      <c r="AH56" s="93">
        <f>$AG56*'ACM Rates'!C$74</f>
        <v>4.4297408925466674E-3</v>
      </c>
      <c r="AI56" s="93">
        <f>$AG56*'ACM Rates'!D$74</f>
        <v>3.9808058114988816E-3</v>
      </c>
      <c r="AJ56" s="93">
        <f>$AG56*'ACM Rates'!E$74</f>
        <v>3.6059629727980612E-3</v>
      </c>
      <c r="AK56" s="93">
        <f>$AG56*'ACM Rates'!F$74</f>
        <v>3.1556047734895461E-3</v>
      </c>
      <c r="AL56" s="93"/>
      <c r="AM56" s="93">
        <f t="shared" si="18"/>
        <v>11571.218201477863</v>
      </c>
      <c r="AN56" s="93">
        <f t="shared" si="18"/>
        <v>16322.093193032098</v>
      </c>
      <c r="AO56" s="93">
        <f t="shared" si="18"/>
        <v>18630.533806072835</v>
      </c>
      <c r="AP56" s="93">
        <f t="shared" si="18"/>
        <v>23485.651452624053</v>
      </c>
      <c r="AQ56" s="93">
        <f t="shared" si="18"/>
        <v>24064.946636792178</v>
      </c>
      <c r="AR56" s="93">
        <f t="shared" si="18"/>
        <v>464.4055033109052</v>
      </c>
      <c r="AS56" s="93">
        <f t="shared" si="18"/>
        <v>6389.9622133117873</v>
      </c>
      <c r="AT56" s="2">
        <f t="shared" si="10"/>
        <v>0.1230006556170393</v>
      </c>
      <c r="AU56" s="2">
        <f t="shared" si="11"/>
        <v>0.1735018844886142</v>
      </c>
      <c r="AV56" s="2">
        <f t="shared" si="14"/>
        <v>0.19804033013133368</v>
      </c>
      <c r="AW56" s="2">
        <f t="shared" si="14"/>
        <v>0.24964964586849481</v>
      </c>
      <c r="AX56" s="2">
        <f t="shared" si="14"/>
        <v>0.25580748389451807</v>
      </c>
    </row>
    <row r="57" spans="1:50">
      <c r="A57" s="58">
        <v>55</v>
      </c>
      <c r="B57" s="58">
        <v>59</v>
      </c>
      <c r="C57" s="93">
        <f>((SUM($C56:$G56))-($H56))*('Function Resolution'!H184)</f>
        <v>5977.0939500631166</v>
      </c>
      <c r="D57" s="93">
        <f>((SUM($C56:$G56))-($H56))*('Function Resolution'!I184)</f>
        <v>7677.2563579591424</v>
      </c>
      <c r="E57" s="93">
        <f>((SUM($C56:$G56))-($H56))*('Function Resolution'!J184)</f>
        <v>7122.5122060167068</v>
      </c>
      <c r="F57" s="93">
        <f>((SUM($C56:$G56))-($H56))*('Function Resolution'!K184)</f>
        <v>11623.643213157147</v>
      </c>
      <c r="G57" s="93">
        <f>((SUM($C56:$G56))-($H56))*('Function Resolution'!L184)</f>
        <v>13698.386137550573</v>
      </c>
      <c r="H57" s="111">
        <f t="shared" si="5"/>
        <v>271.98346200200547</v>
      </c>
      <c r="I57" s="111">
        <f t="shared" si="12"/>
        <v>4173.0915972552657</v>
      </c>
      <c r="J57" s="2">
        <f t="shared" si="15"/>
        <v>0.1296580830532717</v>
      </c>
      <c r="K57" s="2">
        <f t="shared" si="16"/>
        <v>0.16653884827609466</v>
      </c>
      <c r="L57" s="2">
        <f t="shared" si="17"/>
        <v>0.15450506330855043</v>
      </c>
      <c r="M57" s="2">
        <f t="shared" si="17"/>
        <v>0.25214582700297233</v>
      </c>
      <c r="N57" s="2">
        <f t="shared" si="17"/>
        <v>0.2971521783591109</v>
      </c>
      <c r="O57" s="106">
        <f>('ACM Rates'!$AM70*(SUM($C57:$G57)))/($C57*'ACM Rates'!$B$65+$D57*'ACM Rates'!$C$65+$E57*'ACM Rates'!$D$65+$F57*'ACM Rates'!$E$65+$G57*'ACM Rates'!$F$65)</f>
        <v>8.3219443348930295E-3</v>
      </c>
      <c r="P57" s="106">
        <f>$O57*'ACM Rates'!C$65</f>
        <v>6.7154130981066304E-3</v>
      </c>
      <c r="Q57" s="106">
        <f>$O57*'ACM Rates'!D$65</f>
        <v>6.0552862893914041E-3</v>
      </c>
      <c r="R57" s="106">
        <f>$O57*'ACM Rates'!E$65</f>
        <v>5.4366995862397465E-3</v>
      </c>
      <c r="S57" s="106">
        <f>$O57*'ACM Rates'!F$65</f>
        <v>4.6986092785245579E-3</v>
      </c>
      <c r="T57" s="2"/>
      <c r="U57" s="93">
        <f>((SUM($U56:$Y56))-($Z56))*('Function Resolution'!M184)</f>
        <v>6378.6468717436583</v>
      </c>
      <c r="V57" s="93">
        <f>((SUM($U56:$Y56))-($Z56))*('Function Resolution'!N184)</f>
        <v>9785.3079615627357</v>
      </c>
      <c r="W57" s="93">
        <f>((SUM($U56:$Y56))-($Z56))*('Function Resolution'!O184)</f>
        <v>11740.691043265022</v>
      </c>
      <c r="X57" s="93">
        <f>((SUM($U56:$Y56))-($Z56))*('Function Resolution'!P184)</f>
        <v>10698.221622991001</v>
      </c>
      <c r="Y57" s="93">
        <f>((SUM($U56:$Y56))-($Z56))*('Function Resolution'!Q184)</f>
        <v>8908.2784223790095</v>
      </c>
      <c r="Z57" s="111">
        <f t="shared" si="6"/>
        <v>190.04458368776568</v>
      </c>
      <c r="AA57" s="111">
        <f t="shared" si="13"/>
        <v>2678.8986617462924</v>
      </c>
      <c r="AB57" s="2">
        <f t="shared" si="7"/>
        <v>0.13425579930703996</v>
      </c>
      <c r="AC57" s="2">
        <f t="shared" si="8"/>
        <v>0.20595815511668641</v>
      </c>
      <c r="AD57" s="2">
        <f t="shared" si="9"/>
        <v>0.24711445736447663</v>
      </c>
      <c r="AE57" s="2">
        <f t="shared" si="9"/>
        <v>0.2251728813396266</v>
      </c>
      <c r="AF57" s="2">
        <f t="shared" si="9"/>
        <v>0.18749870687217041</v>
      </c>
      <c r="AG57" s="106">
        <f>('ACM Rates'!$AR70*(SUM(U57:Y57)))/(U57*'ACM Rates'!B$74+V57*'ACM Rates'!C$74+W57*'ACM Rates'!D$74+X57*'ACM Rates'!E$74+Y57*'ACM Rates'!F$74)</f>
        <v>5.4245078353246431E-3</v>
      </c>
      <c r="AH57" s="93">
        <f>$AG57*'ACM Rates'!C$74</f>
        <v>4.3921994351710245E-3</v>
      </c>
      <c r="AI57" s="93">
        <f>$AG57*'ACM Rates'!D$74</f>
        <v>3.9470690184633004E-3</v>
      </c>
      <c r="AJ57" s="93">
        <f>$AG57*'ACM Rates'!E$74</f>
        <v>3.5754029223289204E-3</v>
      </c>
      <c r="AK57" s="93">
        <f>$AG57*'ACM Rates'!F$74</f>
        <v>3.1288614480960318E-3</v>
      </c>
      <c r="AL57" s="93"/>
      <c r="AM57" s="93">
        <f t="shared" si="18"/>
        <v>12355.740821806776</v>
      </c>
      <c r="AN57" s="93">
        <f t="shared" si="18"/>
        <v>17462.56431952188</v>
      </c>
      <c r="AO57" s="93">
        <f t="shared" si="18"/>
        <v>18863.203249281731</v>
      </c>
      <c r="AP57" s="93">
        <f t="shared" si="18"/>
        <v>22321.864836148146</v>
      </c>
      <c r="AQ57" s="93">
        <f t="shared" si="18"/>
        <v>22606.664559929581</v>
      </c>
      <c r="AR57" s="93">
        <f t="shared" si="18"/>
        <v>462.02804568977115</v>
      </c>
      <c r="AS57" s="93">
        <f t="shared" si="18"/>
        <v>6851.9902590015581</v>
      </c>
      <c r="AT57" s="2">
        <f t="shared" si="10"/>
        <v>0.13199162305608891</v>
      </c>
      <c r="AU57" s="2">
        <f t="shared" si="11"/>
        <v>0.18654585269278845</v>
      </c>
      <c r="AV57" s="2">
        <f t="shared" si="14"/>
        <v>0.20150833922603317</v>
      </c>
      <c r="AW57" s="2">
        <f t="shared" si="14"/>
        <v>0.23845588960249781</v>
      </c>
      <c r="AX57" s="2">
        <f t="shared" si="14"/>
        <v>0.24149829542259177</v>
      </c>
    </row>
    <row r="58" spans="1:50">
      <c r="A58" s="58">
        <v>56</v>
      </c>
      <c r="B58" s="58">
        <v>60</v>
      </c>
      <c r="C58" s="93">
        <f>((SUM($C57:$G57))-($H57))*('Function Resolution'!H185)</f>
        <v>6363.5400426420865</v>
      </c>
      <c r="D58" s="93">
        <f>((SUM($C57:$G57))-($H57))*('Function Resolution'!I185)</f>
        <v>8249.5205070756492</v>
      </c>
      <c r="E58" s="93">
        <f>((SUM($C57:$G57))-($H57))*('Function Resolution'!J185)</f>
        <v>7358.4135838977791</v>
      </c>
      <c r="F58" s="93">
        <f>((SUM($C57:$G57))-($H57))*('Function Resolution'!K185)</f>
        <v>11033.848506064458</v>
      </c>
      <c r="G58" s="93">
        <f>((SUM($C57:$G57))-($H57))*('Function Resolution'!L185)</f>
        <v>12821.585763064704</v>
      </c>
      <c r="H58" s="111">
        <f t="shared" si="5"/>
        <v>439.93832066634889</v>
      </c>
      <c r="I58" s="111">
        <f t="shared" si="12"/>
        <v>4613.0299179216145</v>
      </c>
      <c r="J58" s="2">
        <f t="shared" si="15"/>
        <v>0.13886033914216564</v>
      </c>
      <c r="K58" s="2">
        <f t="shared" si="16"/>
        <v>0.18001477286173567</v>
      </c>
      <c r="L58" s="2">
        <f t="shared" si="17"/>
        <v>0.16056971417816757</v>
      </c>
      <c r="M58" s="2">
        <f t="shared" si="17"/>
        <v>0.24077226438874536</v>
      </c>
      <c r="N58" s="2">
        <f t="shared" si="17"/>
        <v>0.27978290942918571</v>
      </c>
      <c r="O58" s="106">
        <f>('ACM Rates'!$AM71*(SUM($C58:$G58)))/($C58*'ACM Rates'!$B$65+$D58*'ACM Rates'!$C$65+$E58*'ACM Rates'!$D$65+$F58*'ACM Rates'!$E$65+$G58*'ACM Rates'!$F$65)</f>
        <v>1.3403677501198157E-2</v>
      </c>
      <c r="P58" s="106">
        <f>$O58*'ACM Rates'!C$65</f>
        <v>1.0816129960991894E-2</v>
      </c>
      <c r="Q58" s="106">
        <f>$O58*'ACM Rates'!D$65</f>
        <v>9.7529016458474671E-3</v>
      </c>
      <c r="R58" s="106">
        <f>$O58*'ACM Rates'!E$65</f>
        <v>8.7565795915398557E-3</v>
      </c>
      <c r="S58" s="106">
        <f>$O58*'ACM Rates'!F$65</f>
        <v>7.5677799489018149E-3</v>
      </c>
      <c r="T58" s="2"/>
      <c r="U58" s="93">
        <f>((SUM($U57:$Y57))-($Z57))*('Function Resolution'!M185)</f>
        <v>6845.983293395042</v>
      </c>
      <c r="V58" s="93">
        <f>((SUM($U57:$Y57))-($Z57))*('Function Resolution'!N185)</f>
        <v>10429.676414653119</v>
      </c>
      <c r="W58" s="93">
        <f>((SUM($U57:$Y57))-($Z57))*('Function Resolution'!O185)</f>
        <v>11708.009399789998</v>
      </c>
      <c r="X58" s="93">
        <f>((SUM($U57:$Y57))-($Z57))*('Function Resolution'!P185)</f>
        <v>10076.110802197711</v>
      </c>
      <c r="Y58" s="93">
        <f>((SUM($U57:$Y57))-($Z57))*('Function Resolution'!Q185)</f>
        <v>8261.3214282177942</v>
      </c>
      <c r="Z58" s="111">
        <f t="shared" si="6"/>
        <v>288.65871816334732</v>
      </c>
      <c r="AA58" s="111">
        <f t="shared" si="13"/>
        <v>2967.5573799096396</v>
      </c>
      <c r="AB58" s="2">
        <f t="shared" si="7"/>
        <v>0.14467083604964309</v>
      </c>
      <c r="AC58" s="2">
        <f t="shared" si="8"/>
        <v>0.22040223324688191</v>
      </c>
      <c r="AD58" s="2">
        <f t="shared" si="9"/>
        <v>0.24741624917181335</v>
      </c>
      <c r="AE58" s="2">
        <f t="shared" si="9"/>
        <v>0.2129306063731094</v>
      </c>
      <c r="AF58" s="2">
        <f t="shared" si="9"/>
        <v>0.17458007515855231</v>
      </c>
      <c r="AG58" s="106">
        <f>('ACM Rates'!$AR71*(SUM(U58:Y58)))/(U58*'ACM Rates'!B$74+V58*'ACM Rates'!C$74+W58*'ACM Rates'!D$74+X58*'ACM Rates'!E$74+Y58*'ACM Rates'!F$74)</f>
        <v>8.1966837325837903E-3</v>
      </c>
      <c r="AH58" s="93">
        <f>$AG58*'ACM Rates'!C$74</f>
        <v>6.636817708343388E-3</v>
      </c>
      <c r="AI58" s="93">
        <f>$AG58*'ACM Rates'!D$74</f>
        <v>5.9642049375134452E-3</v>
      </c>
      <c r="AJ58" s="93">
        <f>$AG58*'ACM Rates'!E$74</f>
        <v>5.4026001732435675E-3</v>
      </c>
      <c r="AK58" s="93">
        <f>$AG58*'ACM Rates'!F$74</f>
        <v>4.7278552288389196E-3</v>
      </c>
      <c r="AL58" s="93"/>
      <c r="AM58" s="93">
        <f t="shared" si="18"/>
        <v>13209.523336037128</v>
      </c>
      <c r="AN58" s="93">
        <f t="shared" si="18"/>
        <v>18679.19692172877</v>
      </c>
      <c r="AO58" s="93">
        <f t="shared" si="18"/>
        <v>19066.422983687778</v>
      </c>
      <c r="AP58" s="93">
        <f t="shared" si="18"/>
        <v>21109.959308262169</v>
      </c>
      <c r="AQ58" s="93">
        <f t="shared" si="18"/>
        <v>21082.907191282498</v>
      </c>
      <c r="AR58" s="93">
        <f t="shared" si="18"/>
        <v>728.5970388296962</v>
      </c>
      <c r="AS58" s="93">
        <f t="shared" si="18"/>
        <v>7580.5872978312545</v>
      </c>
      <c r="AT58" s="2">
        <f t="shared" si="10"/>
        <v>0.14181219086448246</v>
      </c>
      <c r="AU58" s="2">
        <f t="shared" si="11"/>
        <v>0.20053243191848116</v>
      </c>
      <c r="AV58" s="2">
        <f t="shared" si="14"/>
        <v>0.20468953697135031</v>
      </c>
      <c r="AW58" s="2">
        <f t="shared" si="14"/>
        <v>0.22662813050927474</v>
      </c>
      <c r="AX58" s="2">
        <f t="shared" si="14"/>
        <v>0.22633770973641135</v>
      </c>
    </row>
    <row r="59" spans="1:50">
      <c r="A59" s="58">
        <v>57</v>
      </c>
      <c r="B59" s="58">
        <v>61</v>
      </c>
      <c r="C59" s="93">
        <f>((SUM($C58:$G58))-($H58))*('Function Resolution'!H186)</f>
        <v>6746.2232743128825</v>
      </c>
      <c r="D59" s="93">
        <f>((SUM($C58:$G58))-($H58))*('Function Resolution'!I186)</f>
        <v>8817.892141499744</v>
      </c>
      <c r="E59" s="93">
        <f>((SUM($C58:$G58))-($H58))*('Function Resolution'!J186)</f>
        <v>7558.9138395395121</v>
      </c>
      <c r="F59" s="93">
        <f>((SUM($C58:$G58))-($H58))*('Function Resolution'!K186)</f>
        <v>10380.380282259071</v>
      </c>
      <c r="G59" s="93">
        <f>((SUM($C58:$G58))-($H58))*('Function Resolution'!L186)</f>
        <v>11883.560544467127</v>
      </c>
      <c r="H59" s="111">
        <f t="shared" si="5"/>
        <v>435.7149127879519</v>
      </c>
      <c r="I59" s="111">
        <f t="shared" si="12"/>
        <v>5048.7448307095665</v>
      </c>
      <c r="J59" s="2">
        <f t="shared" si="15"/>
        <v>0.148637885765737</v>
      </c>
      <c r="K59" s="2">
        <f t="shared" si="16"/>
        <v>0.19428245872225802</v>
      </c>
      <c r="L59" s="2">
        <f t="shared" si="17"/>
        <v>0.16654369802324065</v>
      </c>
      <c r="M59" s="2">
        <f t="shared" si="17"/>
        <v>0.22870837739305067</v>
      </c>
      <c r="N59" s="2">
        <f t="shared" si="17"/>
        <v>0.26182758009571372</v>
      </c>
      <c r="O59" s="106">
        <f>('ACM Rates'!$AM72*(SUM($C59:$G59)))/($C59*'ACM Rates'!$B$65+$D59*'ACM Rates'!$C$65+$E59*'ACM Rates'!$D$65+$F59*'ACM Rates'!$E$65+$G59*'ACM Rates'!$F$65)</f>
        <v>1.3262597265041864E-2</v>
      </c>
      <c r="P59" s="106">
        <f>$O59*'ACM Rates'!C$65</f>
        <v>1.0702284923385052E-2</v>
      </c>
      <c r="Q59" s="106">
        <f>$O59*'ACM Rates'!D$65</f>
        <v>9.6502476042769902E-3</v>
      </c>
      <c r="R59" s="106">
        <f>$O59*'ACM Rates'!E$65</f>
        <v>8.6644123250127856E-3</v>
      </c>
      <c r="S59" s="106">
        <f>$O59*'ACM Rates'!F$65</f>
        <v>7.4881253778130612E-3</v>
      </c>
      <c r="T59" s="2"/>
      <c r="U59" s="93">
        <f>((SUM($U58:$Y58))-($Z58))*('Function Resolution'!M186)</f>
        <v>7347.0508229542538</v>
      </c>
      <c r="V59" s="93">
        <f>((SUM($U58:$Y58))-($Z58))*('Function Resolution'!N186)</f>
        <v>11086.495412574428</v>
      </c>
      <c r="W59" s="93">
        <f>((SUM($U58:$Y58))-($Z58))*('Function Resolution'!O186)</f>
        <v>11618.079736620906</v>
      </c>
      <c r="X59" s="93">
        <f>((SUM($U58:$Y58))-($Z58))*('Function Resolution'!P186)</f>
        <v>9419.915798155349</v>
      </c>
      <c r="Y59" s="93">
        <f>((SUM($U58:$Y58))-($Z58))*('Function Resolution'!Q186)</f>
        <v>7560.9008497853802</v>
      </c>
      <c r="Z59" s="111">
        <f t="shared" si="6"/>
        <v>286.897899982551</v>
      </c>
      <c r="AA59" s="111">
        <f t="shared" si="13"/>
        <v>3254.4552798921904</v>
      </c>
      <c r="AB59" s="2">
        <f t="shared" si="7"/>
        <v>0.15621240177340687</v>
      </c>
      <c r="AC59" s="2">
        <f t="shared" si="8"/>
        <v>0.2357201709068526</v>
      </c>
      <c r="AD59" s="2">
        <f t="shared" si="9"/>
        <v>0.24702267391186147</v>
      </c>
      <c r="AE59" s="2">
        <f t="shared" si="9"/>
        <v>0.20028548961927717</v>
      </c>
      <c r="AF59" s="2">
        <f t="shared" si="9"/>
        <v>0.16075926378860186</v>
      </c>
      <c r="AG59" s="106">
        <f>('ACM Rates'!$AR72*(SUM(U59:Y59)))/(U59*'ACM Rates'!B$74+V59*'ACM Rates'!C$74+W59*'ACM Rates'!D$74+X59*'ACM Rates'!E$74+Y59*'ACM Rates'!F$74)</f>
        <v>8.1165056232665022E-3</v>
      </c>
      <c r="AH59" s="93">
        <f>$AG59*'ACM Rates'!C$74</f>
        <v>6.5718978562301321E-3</v>
      </c>
      <c r="AI59" s="93">
        <f>$AG59*'ACM Rates'!D$74</f>
        <v>5.9058644316366954E-3</v>
      </c>
      <c r="AJ59" s="93">
        <f>$AG59*'ACM Rates'!E$74</f>
        <v>5.3497531583507072E-3</v>
      </c>
      <c r="AK59" s="93">
        <f>$AG59*'ACM Rates'!F$74</f>
        <v>4.6816084166229916E-3</v>
      </c>
      <c r="AL59" s="93"/>
      <c r="AM59" s="93">
        <f t="shared" si="18"/>
        <v>14093.274097267136</v>
      </c>
      <c r="AN59" s="93">
        <f t="shared" si="18"/>
        <v>19904.387554074172</v>
      </c>
      <c r="AO59" s="93">
        <f t="shared" si="18"/>
        <v>19176.993576160417</v>
      </c>
      <c r="AP59" s="93">
        <f t="shared" si="18"/>
        <v>19800.29608041442</v>
      </c>
      <c r="AQ59" s="93">
        <f t="shared" si="18"/>
        <v>19444.461394252507</v>
      </c>
      <c r="AR59" s="93">
        <f t="shared" si="18"/>
        <v>722.61281277050284</v>
      </c>
      <c r="AS59" s="93">
        <f t="shared" si="18"/>
        <v>8303.200110601756</v>
      </c>
      <c r="AT59" s="2">
        <f t="shared" si="10"/>
        <v>0.15249257364017454</v>
      </c>
      <c r="AU59" s="2">
        <f t="shared" si="11"/>
        <v>0.21537020169364382</v>
      </c>
      <c r="AV59" s="2">
        <f t="shared" si="14"/>
        <v>0.20749962605757202</v>
      </c>
      <c r="AW59" s="2">
        <f t="shared" si="14"/>
        <v>0.2142439072213429</v>
      </c>
      <c r="AX59" s="2">
        <f t="shared" si="14"/>
        <v>0.21039369138726668</v>
      </c>
    </row>
    <row r="60" spans="1:50">
      <c r="A60" s="58">
        <v>58</v>
      </c>
      <c r="B60" s="58">
        <v>62</v>
      </c>
      <c r="C60" s="93">
        <f>((SUM($C59:$G59))-($H59))*('Function Resolution'!H187)</f>
        <v>7146.3058539630483</v>
      </c>
      <c r="D60" s="93">
        <f>((SUM($C59:$G59))-($H59))*('Function Resolution'!I187)</f>
        <v>9404.7775690360268</v>
      </c>
      <c r="E60" s="93">
        <f>((SUM($C59:$G59))-($H59))*('Function Resolution'!J187)</f>
        <v>7745.4316948870037</v>
      </c>
      <c r="F60" s="93">
        <f>((SUM($C59:$G59))-($H59))*('Function Resolution'!K187)</f>
        <v>9712.6164485263762</v>
      </c>
      <c r="G60" s="93">
        <f>((SUM($C59:$G59))-($H59))*('Function Resolution'!L187)</f>
        <v>10942.123602877917</v>
      </c>
      <c r="H60" s="111">
        <f t="shared" si="5"/>
        <v>431.53204962518765</v>
      </c>
      <c r="I60" s="111">
        <f t="shared" si="12"/>
        <v>5480.2768803347544</v>
      </c>
      <c r="J60" s="2">
        <f t="shared" si="15"/>
        <v>0.1589790057485477</v>
      </c>
      <c r="K60" s="2">
        <f t="shared" si="16"/>
        <v>0.20922168988645165</v>
      </c>
      <c r="L60" s="2">
        <f t="shared" si="17"/>
        <v>0.17230735083407633</v>
      </c>
      <c r="M60" s="2">
        <f t="shared" si="17"/>
        <v>0.21606997206079809</v>
      </c>
      <c r="N60" s="2">
        <f t="shared" si="17"/>
        <v>0.24342198147012623</v>
      </c>
      <c r="O60" s="106">
        <f>('ACM Rates'!$AM73*(SUM($C60:$G60)))/($C60*'ACM Rates'!$B$65+$D60*'ACM Rates'!$C$65+$E60*'ACM Rates'!$D$65+$F60*'ACM Rates'!$E$65+$G60*'ACM Rates'!$F$65)</f>
        <v>1.3118665134011385E-2</v>
      </c>
      <c r="P60" s="106">
        <f>$O60*'ACM Rates'!C$65</f>
        <v>1.0586138542315453E-2</v>
      </c>
      <c r="Q60" s="106">
        <f>$O60*'ACM Rates'!D$65</f>
        <v>9.5455184418891306E-3</v>
      </c>
      <c r="R60" s="106">
        <f>$O60*'ACM Rates'!E$65</f>
        <v>8.5703819246964793E-3</v>
      </c>
      <c r="S60" s="106">
        <f>$O60*'ACM Rates'!F$65</f>
        <v>7.4068606133394456E-3</v>
      </c>
      <c r="T60" s="2"/>
      <c r="U60" s="93">
        <f>((SUM($U59:$Y59))-($Z59))*('Function Resolution'!M187)</f>
        <v>7896.4079432485305</v>
      </c>
      <c r="V60" s="93">
        <f>((SUM($U59:$Y59))-($Z59))*('Function Resolution'!N187)</f>
        <v>11766.992982783728</v>
      </c>
      <c r="W60" s="93">
        <f>((SUM($U59:$Y59))-($Z59))*('Function Resolution'!O187)</f>
        <v>11490.543318158996</v>
      </c>
      <c r="X60" s="93">
        <f>((SUM($U59:$Y59))-($Z59))*('Function Resolution'!P187)</f>
        <v>8757.1392122890647</v>
      </c>
      <c r="Y60" s="93">
        <f>((SUM($U59:$Y59))-($Z59))*('Function Resolution'!Q187)</f>
        <v>6834.4612636274487</v>
      </c>
      <c r="Z60" s="111">
        <f t="shared" si="6"/>
        <v>285.14782279265739</v>
      </c>
      <c r="AA60" s="111">
        <f t="shared" si="13"/>
        <v>3539.6031026848477</v>
      </c>
      <c r="AB60" s="2">
        <f t="shared" si="7"/>
        <v>0.16892322018127776</v>
      </c>
      <c r="AC60" s="2">
        <f t="shared" si="8"/>
        <v>0.25172437401766146</v>
      </c>
      <c r="AD60" s="2">
        <f t="shared" si="9"/>
        <v>0.24581044860979653</v>
      </c>
      <c r="AE60" s="2">
        <f t="shared" si="9"/>
        <v>0.18733633899707555</v>
      </c>
      <c r="AF60" s="2">
        <f t="shared" si="9"/>
        <v>0.14620561819418867</v>
      </c>
      <c r="AG60" s="106">
        <f>('ACM Rates'!$AR73*(SUM(U60:Y60)))/(U60*'ACM Rates'!B$74+V60*'ACM Rates'!C$74+W60*'ACM Rates'!D$74+X60*'ACM Rates'!E$74+Y60*'ACM Rates'!F$74)</f>
        <v>8.0325236791501022E-3</v>
      </c>
      <c r="AH60" s="93">
        <f>$AG60*'ACM Rates'!C$74</f>
        <v>6.5038980563016397E-3</v>
      </c>
      <c r="AI60" s="93">
        <f>$AG60*'ACM Rates'!D$74</f>
        <v>5.8447561173351602E-3</v>
      </c>
      <c r="AJ60" s="93">
        <f>$AG60*'ACM Rates'!E$74</f>
        <v>5.2943989589408968E-3</v>
      </c>
      <c r="AK60" s="93">
        <f>$AG60*'ACM Rates'!F$74</f>
        <v>4.6331675487582972E-3</v>
      </c>
      <c r="AL60" s="93"/>
      <c r="AM60" s="93">
        <f t="shared" si="18"/>
        <v>15042.713797211578</v>
      </c>
      <c r="AN60" s="93">
        <f t="shared" si="18"/>
        <v>21171.770551819754</v>
      </c>
      <c r="AO60" s="93">
        <f t="shared" si="18"/>
        <v>19235.975013046002</v>
      </c>
      <c r="AP60" s="93">
        <f t="shared" si="18"/>
        <v>18469.755660815441</v>
      </c>
      <c r="AQ60" s="93">
        <f t="shared" si="18"/>
        <v>17776.584866505364</v>
      </c>
      <c r="AR60" s="93">
        <f t="shared" si="18"/>
        <v>716.67987241784499</v>
      </c>
      <c r="AS60" s="93">
        <f t="shared" si="18"/>
        <v>9019.8799830196022</v>
      </c>
      <c r="AT60" s="2">
        <f t="shared" si="10"/>
        <v>0.16404840534626766</v>
      </c>
      <c r="AU60" s="2">
        <f t="shared" si="11"/>
        <v>0.2308888704661067</v>
      </c>
      <c r="AV60" s="2">
        <f t="shared" si="14"/>
        <v>0.20977804063225589</v>
      </c>
      <c r="AW60" s="2">
        <f t="shared" si="14"/>
        <v>0.20142203090067584</v>
      </c>
      <c r="AX60" s="2">
        <f t="shared" si="14"/>
        <v>0.19386265265469388</v>
      </c>
    </row>
    <row r="61" spans="1:50">
      <c r="A61" s="58">
        <v>59</v>
      </c>
      <c r="B61" s="58">
        <v>63</v>
      </c>
      <c r="C61" s="93">
        <f>((SUM($C60:$G60))-($H60))*('Function Resolution'!H188)</f>
        <v>7562.4093205067211</v>
      </c>
      <c r="D61" s="93">
        <f>((SUM($C60:$G60))-($H60))*('Function Resolution'!I188)</f>
        <v>10002.595882123842</v>
      </c>
      <c r="E61" s="93">
        <f>((SUM($C60:$G60))-($H60))*('Function Resolution'!J188)</f>
        <v>7912.6580738182383</v>
      </c>
      <c r="F61" s="93">
        <f>((SUM($C60:$G60))-($H60))*('Function Resolution'!K188)</f>
        <v>9037.1797530517742</v>
      </c>
      <c r="G61" s="93">
        <f>((SUM($C60:$G60))-($H60))*('Function Resolution'!L188)</f>
        <v>10004.88009016461</v>
      </c>
      <c r="H61" s="111">
        <f t="shared" si="5"/>
        <v>427.38934194878573</v>
      </c>
      <c r="I61" s="111">
        <f t="shared" si="12"/>
        <v>5907.6662222835403</v>
      </c>
      <c r="J61" s="2">
        <f t="shared" si="15"/>
        <v>0.16986649490563127</v>
      </c>
      <c r="K61" s="2">
        <f t="shared" si="16"/>
        <v>0.22467785469459739</v>
      </c>
      <c r="L61" s="2">
        <f t="shared" si="17"/>
        <v>0.17773376650500936</v>
      </c>
      <c r="M61" s="2">
        <f t="shared" si="17"/>
        <v>0.20299272142283123</v>
      </c>
      <c r="N61" s="2">
        <f t="shared" si="17"/>
        <v>0.22472916247193078</v>
      </c>
      <c r="O61" s="106">
        <f>('ACM Rates'!$AM74*(SUM($C61:$G61)))/($C61*'ACM Rates'!$B$65+$D61*'ACM Rates'!$C$65+$E61*'ACM Rates'!$D$65+$F61*'ACM Rates'!$E$65+$G61*'ACM Rates'!$F$65)</f>
        <v>1.2973101208701593E-2</v>
      </c>
      <c r="P61" s="106">
        <f>$O61*'ACM Rates'!C$65</f>
        <v>1.0468675380907542E-2</v>
      </c>
      <c r="Q61" s="106">
        <f>$O61*'ACM Rates'!D$65</f>
        <v>9.439601939003785E-3</v>
      </c>
      <c r="R61" s="106">
        <f>$O61*'ACM Rates'!E$65</f>
        <v>8.4752854784026759E-3</v>
      </c>
      <c r="S61" s="106">
        <f>$O61*'ACM Rates'!F$65</f>
        <v>7.3246745300690587E-3</v>
      </c>
      <c r="T61" s="2"/>
      <c r="U61" s="93">
        <f>((SUM($U60:$Y60))-($Z60))*('Function Resolution'!M188)</f>
        <v>8494.2100494378228</v>
      </c>
      <c r="V61" s="93">
        <f>((SUM($U60:$Y60))-($Z60))*('Function Resolution'!N188)</f>
        <v>12459.140567161565</v>
      </c>
      <c r="W61" s="93">
        <f>((SUM($U60:$Y60))-($Z60))*('Function Resolution'!O188)</f>
        <v>11320.666496593336</v>
      </c>
      <c r="X61" s="93">
        <f>((SUM($U60:$Y60))-($Z60))*('Function Resolution'!P188)</f>
        <v>8093.2570035383887</v>
      </c>
      <c r="Y61" s="93">
        <f>((SUM($U60:$Y60))-($Z60))*('Function Resolution'!Q188)</f>
        <v>6093.1227805840053</v>
      </c>
      <c r="Z61" s="111">
        <f t="shared" si="6"/>
        <v>283.40842107362221</v>
      </c>
      <c r="AA61" s="111">
        <f t="shared" si="13"/>
        <v>3823.01152375847</v>
      </c>
      <c r="AB61" s="2">
        <f t="shared" si="7"/>
        <v>0.18282689379971032</v>
      </c>
      <c r="AC61" s="2">
        <f t="shared" si="8"/>
        <v>0.26816689910545211</v>
      </c>
      <c r="AD61" s="2">
        <f t="shared" si="9"/>
        <v>0.24366271604639567</v>
      </c>
      <c r="AE61" s="2">
        <f t="shared" si="9"/>
        <v>0.17419689765943619</v>
      </c>
      <c r="AF61" s="2">
        <f t="shared" si="9"/>
        <v>0.13114659338900564</v>
      </c>
      <c r="AG61" s="106">
        <f>('ACM Rates'!$AR74*(SUM(U61:Y61)))/(U61*'ACM Rates'!B$74+V61*'ACM Rates'!C$74+W61*'ACM Rates'!D$74+X61*'ACM Rates'!E$74+Y61*'ACM Rates'!F$74)</f>
        <v>7.9456005134014972E-3</v>
      </c>
      <c r="AH61" s="93">
        <f>$AG61*'ACM Rates'!C$74</f>
        <v>6.4335167625337317E-3</v>
      </c>
      <c r="AI61" s="93">
        <f>$AG61*'ACM Rates'!D$74</f>
        <v>5.7815076632949909E-3</v>
      </c>
      <c r="AJ61" s="93">
        <f>$AG61*'ACM Rates'!E$74</f>
        <v>5.237106140814283E-3</v>
      </c>
      <c r="AK61" s="93">
        <f>$AG61*'ACM Rates'!F$74</f>
        <v>4.5830301813668834E-3</v>
      </c>
      <c r="AL61" s="93"/>
      <c r="AM61" s="93">
        <f t="shared" si="18"/>
        <v>16056.619369944543</v>
      </c>
      <c r="AN61" s="93">
        <f t="shared" si="18"/>
        <v>22461.736449285407</v>
      </c>
      <c r="AO61" s="93">
        <f t="shared" si="18"/>
        <v>19233.324570411576</v>
      </c>
      <c r="AP61" s="93">
        <f t="shared" si="18"/>
        <v>17130.436756590163</v>
      </c>
      <c r="AQ61" s="93">
        <f t="shared" si="18"/>
        <v>16098.002870748616</v>
      </c>
      <c r="AR61" s="93">
        <f t="shared" si="18"/>
        <v>710.79776302240793</v>
      </c>
      <c r="AS61" s="93">
        <f t="shared" si="18"/>
        <v>9730.6777460420108</v>
      </c>
      <c r="AT61" s="2">
        <f t="shared" si="10"/>
        <v>0.17648492183729561</v>
      </c>
      <c r="AU61" s="2">
        <f t="shared" si="11"/>
        <v>0.24688620376729778</v>
      </c>
      <c r="AV61" s="2">
        <f t="shared" si="14"/>
        <v>0.21140139809468173</v>
      </c>
      <c r="AW61" s="2">
        <f t="shared" si="14"/>
        <v>0.18828769134831852</v>
      </c>
      <c r="AX61" s="2">
        <f t="shared" si="14"/>
        <v>0.17693978495240636</v>
      </c>
    </row>
    <row r="62" spans="1:50">
      <c r="A62" s="58">
        <v>60</v>
      </c>
      <c r="B62" s="58">
        <v>64</v>
      </c>
      <c r="C62" s="93">
        <f>((SUM($C61:$G61))-($H61))*('Function Resolution'!H189)</f>
        <v>7993.0245530971943</v>
      </c>
      <c r="D62" s="93">
        <f>((SUM($C61:$G61))-($H61))*('Function Resolution'!I189)</f>
        <v>10602.653300943968</v>
      </c>
      <c r="E62" s="93">
        <f>((SUM($C61:$G61))-($H61))*('Function Resolution'!J189)</f>
        <v>8055.3582106065869</v>
      </c>
      <c r="F62" s="93">
        <f>((SUM($C61:$G61))-($H61))*('Function Resolution'!K189)</f>
        <v>8361.1455987407116</v>
      </c>
      <c r="G62" s="93">
        <f>((SUM($C61:$G61))-($H61))*('Function Resolution'!L189)</f>
        <v>9080.1521143279351</v>
      </c>
      <c r="H62" s="111">
        <f t="shared" si="5"/>
        <v>423.28640426607745</v>
      </c>
      <c r="I62" s="111">
        <f t="shared" si="12"/>
        <v>6330.9526265496179</v>
      </c>
      <c r="J62" s="2">
        <f t="shared" si="15"/>
        <v>0.18127923537439855</v>
      </c>
      <c r="K62" s="2">
        <f t="shared" si="16"/>
        <v>0.24046477907917838</v>
      </c>
      <c r="L62" s="2">
        <f t="shared" si="17"/>
        <v>0.18269294275091522</v>
      </c>
      <c r="M62" s="2">
        <f t="shared" si="17"/>
        <v>0.18962810271944164</v>
      </c>
      <c r="N62" s="2">
        <f t="shared" si="17"/>
        <v>0.20593494007606619</v>
      </c>
      <c r="O62" s="106">
        <f>('ACM Rates'!$AM75*(SUM($C62:$G62)))/($C62*'ACM Rates'!$B$65+$D62*'ACM Rates'!$C$65+$E62*'ACM Rates'!$D$65+$F62*'ACM Rates'!$E$65+$G62*'ACM Rates'!$F$65)</f>
        <v>1.282718007321482E-2</v>
      </c>
      <c r="P62" s="106">
        <f>$O62*'ACM Rates'!C$65</f>
        <v>1.0350923967883813E-2</v>
      </c>
      <c r="Q62" s="106">
        <f>$O62*'ACM Rates'!D$65</f>
        <v>9.3334255197094797E-3</v>
      </c>
      <c r="R62" s="106">
        <f>$O62*'ACM Rates'!E$65</f>
        <v>8.3799556678440749E-3</v>
      </c>
      <c r="S62" s="106">
        <f>$O62*'ACM Rates'!F$65</f>
        <v>7.2422867642369521E-3</v>
      </c>
      <c r="T62" s="2"/>
      <c r="U62" s="93">
        <f>((SUM($U61:$Y61))-($Z61))*('Function Resolution'!M189)</f>
        <v>9139.5282652801452</v>
      </c>
      <c r="V62" s="93">
        <f>((SUM($U61:$Y61))-($Z61))*('Function Resolution'!N189)</f>
        <v>13148.507166383366</v>
      </c>
      <c r="W62" s="93">
        <f>((SUM($U61:$Y61))-($Z61))*('Function Resolution'!O189)</f>
        <v>11104.535749805049</v>
      </c>
      <c r="X62" s="93">
        <f>((SUM($U61:$Y61))-($Z61))*('Function Resolution'!P189)</f>
        <v>7434.2458512618141</v>
      </c>
      <c r="Y62" s="93">
        <f>((SUM($U61:$Y61))-($Z61))*('Function Resolution'!Q189)</f>
        <v>5350.1714435111244</v>
      </c>
      <c r="Z62" s="111">
        <f t="shared" si="6"/>
        <v>281.67962970507307</v>
      </c>
      <c r="AA62" s="111">
        <f t="shared" si="13"/>
        <v>4104.6911534635428</v>
      </c>
      <c r="AB62" s="2">
        <f t="shared" si="7"/>
        <v>0.19792387002419007</v>
      </c>
      <c r="AC62" s="2">
        <f t="shared" si="8"/>
        <v>0.28474154768989313</v>
      </c>
      <c r="AD62" s="2">
        <f t="shared" si="9"/>
        <v>0.2404776949782777</v>
      </c>
      <c r="AE62" s="2">
        <f t="shared" si="9"/>
        <v>0.16099460134969182</v>
      </c>
      <c r="AF62" s="2">
        <f t="shared" si="9"/>
        <v>0.11586228595794718</v>
      </c>
      <c r="AG62" s="106">
        <f>('ACM Rates'!$AR75*(SUM(U62:Y62)))/(U62*'ACM Rates'!B$74+V62*'ACM Rates'!C$74+W62*'ACM Rates'!D$74+X62*'ACM Rates'!E$74+Y62*'ACM Rates'!F$74)</f>
        <v>7.8567505455691307E-3</v>
      </c>
      <c r="AH62" s="93">
        <f>$AG62*'ACM Rates'!C$74</f>
        <v>6.361575345842068E-3</v>
      </c>
      <c r="AI62" s="93">
        <f>$AG62*'ACM Rates'!D$74</f>
        <v>5.7168571980419332E-3</v>
      </c>
      <c r="AJ62" s="93">
        <f>$AG62*'ACM Rates'!E$74</f>
        <v>5.1785433284300955E-3</v>
      </c>
      <c r="AK62" s="93">
        <f>$AG62*'ACM Rates'!F$74</f>
        <v>4.5317814326407925E-3</v>
      </c>
      <c r="AL62" s="93"/>
      <c r="AM62" s="93">
        <f t="shared" si="18"/>
        <v>17132.552818377339</v>
      </c>
      <c r="AN62" s="93">
        <f t="shared" si="18"/>
        <v>23751.160467327332</v>
      </c>
      <c r="AO62" s="93">
        <f t="shared" si="18"/>
        <v>19159.893960411635</v>
      </c>
      <c r="AP62" s="93">
        <f t="shared" si="18"/>
        <v>15795.391450002526</v>
      </c>
      <c r="AQ62" s="93">
        <f t="shared" si="18"/>
        <v>14430.32355783906</v>
      </c>
      <c r="AR62" s="93">
        <f t="shared" si="18"/>
        <v>704.96603397115052</v>
      </c>
      <c r="AS62" s="93">
        <f t="shared" si="18"/>
        <v>10435.643780013161</v>
      </c>
      <c r="AT62" s="2">
        <f t="shared" si="10"/>
        <v>0.18979374598800816</v>
      </c>
      <c r="AU62" s="2">
        <f t="shared" si="11"/>
        <v>0.26311442109321864</v>
      </c>
      <c r="AV62" s="2">
        <f t="shared" si="14"/>
        <v>0.21225255138737414</v>
      </c>
      <c r="AW62" s="2">
        <f t="shared" si="14"/>
        <v>0.17498072496395606</v>
      </c>
      <c r="AX62" s="2">
        <f t="shared" si="14"/>
        <v>0.15985855656744288</v>
      </c>
    </row>
    <row r="63" spans="1:50">
      <c r="A63" s="58">
        <v>61</v>
      </c>
      <c r="B63" s="58">
        <v>65</v>
      </c>
      <c r="C63" s="93">
        <f>((SUM($C62:$G62))-($H62))*('Function Resolution'!H190)</f>
        <v>8436.6114870214824</v>
      </c>
      <c r="D63" s="93">
        <f>((SUM($C62:$G62))-($H62))*('Function Resolution'!I190)</f>
        <v>11195.445358929186</v>
      </c>
      <c r="E63" s="93">
        <f>((SUM($C62:$G62))-($H62))*('Function Resolution'!J190)</f>
        <v>8168.5759097883056</v>
      </c>
      <c r="F63" s="93">
        <f>((SUM($C62:$G62))-($H62))*('Function Resolution'!K190)</f>
        <v>7691.7711117623285</v>
      </c>
      <c r="G63" s="93">
        <f>((SUM($C62:$G62))-($H62))*('Function Resolution'!L190)</f>
        <v>8176.6435059490123</v>
      </c>
      <c r="H63" s="111">
        <f t="shared" si="5"/>
        <v>624.46737744033953</v>
      </c>
      <c r="I63" s="111">
        <f t="shared" si="12"/>
        <v>6955.420003989957</v>
      </c>
      <c r="J63" s="2">
        <f t="shared" si="15"/>
        <v>0.19319431025991951</v>
      </c>
      <c r="K63" s="2">
        <f t="shared" si="16"/>
        <v>0.25637026755329995</v>
      </c>
      <c r="L63" s="2">
        <f t="shared" si="17"/>
        <v>0.18705642557145855</v>
      </c>
      <c r="M63" s="2">
        <f t="shared" si="17"/>
        <v>0.17613782700555847</v>
      </c>
      <c r="N63" s="2">
        <f t="shared" si="17"/>
        <v>0.18724116960976361</v>
      </c>
      <c r="O63" s="106">
        <f>('ACM Rates'!$AM76*(SUM($C63:$G63)))/($C63*'ACM Rates'!$B$65+$D63*'ACM Rates'!$C$65+$E63*'ACM Rates'!$D$65+$F63*'ACM Rates'!$E$65+$G63*'ACM Rates'!$F$65)</f>
        <v>1.8891153002162389E-2</v>
      </c>
      <c r="P63" s="106">
        <f>$O63*'ACM Rates'!C$65</f>
        <v>1.5244261581652168E-2</v>
      </c>
      <c r="Q63" s="106">
        <f>$O63*'ACM Rates'!D$65</f>
        <v>1.3745746806447435E-2</v>
      </c>
      <c r="R63" s="106">
        <f>$O63*'ACM Rates'!E$65</f>
        <v>1.2341529764842891E-2</v>
      </c>
      <c r="S63" s="106">
        <f>$O63*'ACM Rates'!F$65</f>
        <v>1.0666034667621723E-2</v>
      </c>
      <c r="T63" s="2"/>
      <c r="U63" s="93">
        <f>((SUM($U62:$Y62))-($Z62))*('Function Resolution'!M190)</f>
        <v>9830.2668605888612</v>
      </c>
      <c r="V63" s="93">
        <f>((SUM($U62:$Y62))-($Z62))*('Function Resolution'!N190)</f>
        <v>13818.734071888159</v>
      </c>
      <c r="W63" s="93">
        <f>((SUM($U62:$Y62))-($Z62))*('Function Resolution'!O190)</f>
        <v>10839.473757254767</v>
      </c>
      <c r="X63" s="93">
        <f>((SUM($U62:$Y62))-($Z62))*('Function Resolution'!P190)</f>
        <v>6786.4398095748775</v>
      </c>
      <c r="Y63" s="93">
        <f>((SUM($U62:$Y62))-($Z62))*('Function Resolution'!Q190)</f>
        <v>4620.3943472297597</v>
      </c>
      <c r="Z63" s="111">
        <f t="shared" si="6"/>
        <v>431.41590315744241</v>
      </c>
      <c r="AA63" s="111">
        <f t="shared" si="13"/>
        <v>4536.1070566209855</v>
      </c>
      <c r="AB63" s="2">
        <f t="shared" si="7"/>
        <v>0.21418892491733871</v>
      </c>
      <c r="AC63" s="2">
        <f t="shared" si="8"/>
        <v>0.30109251727872433</v>
      </c>
      <c r="AD63" s="2">
        <f t="shared" si="9"/>
        <v>0.23617825066826603</v>
      </c>
      <c r="AE63" s="2">
        <f t="shared" si="9"/>
        <v>0.14786783181407936</v>
      </c>
      <c r="AF63" s="2">
        <f t="shared" si="9"/>
        <v>0.10067247532159153</v>
      </c>
      <c r="AG63" s="106">
        <f>('ACM Rates'!$AR76*(SUM(U63:Y63)))/(U63*'ACM Rates'!B$74+V63*'ACM Rates'!C$74+W63*'ACM Rates'!D$74+X63*'ACM Rates'!E$74+Y63*'ACM Rates'!F$74)</f>
        <v>1.19689614619911E-2</v>
      </c>
      <c r="AH63" s="93">
        <f>$AG63*'ACM Rates'!C$74</f>
        <v>9.6912139071128993E-3</v>
      </c>
      <c r="AI63" s="93">
        <f>$AG63*'ACM Rates'!D$74</f>
        <v>8.7090512916512264E-3</v>
      </c>
      <c r="AJ63" s="93">
        <f>$AG63*'ACM Rates'!E$74</f>
        <v>7.8889847867431653E-3</v>
      </c>
      <c r="AK63" s="93">
        <f>$AG63*'ACM Rates'!F$74</f>
        <v>6.9037087287993253E-3</v>
      </c>
      <c r="AL63" s="93"/>
      <c r="AM63" s="93">
        <f t="shared" si="18"/>
        <v>18266.878347610342</v>
      </c>
      <c r="AN63" s="93">
        <f t="shared" si="18"/>
        <v>25014.179430817345</v>
      </c>
      <c r="AO63" s="93">
        <f t="shared" si="18"/>
        <v>19008.049667043073</v>
      </c>
      <c r="AP63" s="93">
        <f t="shared" si="18"/>
        <v>14478.210921337206</v>
      </c>
      <c r="AQ63" s="93">
        <f t="shared" si="18"/>
        <v>12797.037853178772</v>
      </c>
      <c r="AR63" s="93">
        <f t="shared" si="18"/>
        <v>1055.883280597782</v>
      </c>
      <c r="AS63" s="93">
        <f t="shared" si="18"/>
        <v>11491.527060610942</v>
      </c>
      <c r="AT63" s="2">
        <f t="shared" si="10"/>
        <v>0.20395254450044262</v>
      </c>
      <c r="AU63" s="2">
        <f t="shared" si="11"/>
        <v>0.27928721297764769</v>
      </c>
      <c r="AV63" s="2">
        <f t="shared" si="14"/>
        <v>0.21222783782820659</v>
      </c>
      <c r="AW63" s="2">
        <f t="shared" si="14"/>
        <v>0.16165148204466542</v>
      </c>
      <c r="AX63" s="2">
        <f t="shared" si="14"/>
        <v>0.14288092264903757</v>
      </c>
    </row>
    <row r="64" spans="1:50">
      <c r="A64" s="58">
        <v>62</v>
      </c>
      <c r="B64" s="58">
        <v>66</v>
      </c>
      <c r="C64" s="93">
        <f>((SUM($C63:$G63))-($H63))*('Function Resolution'!H191)</f>
        <v>8849.5140285737289</v>
      </c>
      <c r="D64" s="93">
        <f>((SUM($C63:$G63))-($H63))*('Function Resolution'!I191)</f>
        <v>11715.188636089726</v>
      </c>
      <c r="E64" s="93">
        <f>((SUM($C63:$G63))-($H63))*('Function Resolution'!J191)</f>
        <v>8208.6886362836594</v>
      </c>
      <c r="F64" s="93">
        <f>((SUM($C63:$G63))-($H63))*('Function Resolution'!K191)</f>
        <v>7002.8009665713316</v>
      </c>
      <c r="G64" s="93">
        <f>((SUM($C63:$G63))-($H63))*('Function Resolution'!L191)</f>
        <v>7268.3877284915234</v>
      </c>
      <c r="H64" s="111">
        <f t="shared" si="5"/>
        <v>615.53749394294255</v>
      </c>
      <c r="I64" s="111">
        <f t="shared" si="12"/>
        <v>7570.9574979328991</v>
      </c>
      <c r="J64" s="2">
        <f t="shared" si="15"/>
        <v>0.2055895081191183</v>
      </c>
      <c r="K64" s="2">
        <f t="shared" si="16"/>
        <v>0.27216408284563748</v>
      </c>
      <c r="L64" s="2">
        <f t="shared" si="17"/>
        <v>0.19070202652795235</v>
      </c>
      <c r="M64" s="2">
        <f t="shared" si="17"/>
        <v>0.1626871714678238</v>
      </c>
      <c r="N64" s="2">
        <f t="shared" si="17"/>
        <v>0.16885721103946813</v>
      </c>
      <c r="O64" s="106">
        <f>('ACM Rates'!$AM77*(SUM($C64:$G64)))/($C64*'ACM Rates'!$B$65+$D64*'ACM Rates'!$C$65+$E64*'ACM Rates'!$D$65+$F64*'ACM Rates'!$E$65+$G64*'ACM Rates'!$F$65)</f>
        <v>1.867831099225873E-2</v>
      </c>
      <c r="P64" s="106">
        <f>$O64*'ACM Rates'!C$65</f>
        <v>1.5072508207246456E-2</v>
      </c>
      <c r="Q64" s="106">
        <f>$O64*'ACM Rates'!D$65</f>
        <v>1.3590876832254954E-2</v>
      </c>
      <c r="R64" s="106">
        <f>$O64*'ACM Rates'!E$65</f>
        <v>1.2202480761315457E-2</v>
      </c>
      <c r="S64" s="106">
        <f>$O64*'ACM Rates'!F$65</f>
        <v>1.0545863058398143E-2</v>
      </c>
      <c r="T64" s="2"/>
      <c r="U64" s="93">
        <f>((SUM($U63:$Y63))-($Z63))*('Function Resolution'!M191)</f>
        <v>10528.117829584491</v>
      </c>
      <c r="V64" s="93">
        <f>((SUM($U63:$Y63))-($Z63))*('Function Resolution'!N191)</f>
        <v>14404.328179503776</v>
      </c>
      <c r="W64" s="93">
        <f>((SUM($U63:$Y63))-($Z63))*('Function Resolution'!O191)</f>
        <v>10489.485606129087</v>
      </c>
      <c r="X64" s="93">
        <f>((SUM($U63:$Y63))-($Z63))*('Function Resolution'!P191)</f>
        <v>6135.8746823095116</v>
      </c>
      <c r="Y64" s="93">
        <f>((SUM($U63:$Y63))-($Z63))*('Function Resolution'!Q191)</f>
        <v>3906.0866458521118</v>
      </c>
      <c r="Z64" s="111">
        <f t="shared" si="6"/>
        <v>427.36059366776249</v>
      </c>
      <c r="AA64" s="111">
        <f t="shared" si="13"/>
        <v>4963.4676502887478</v>
      </c>
      <c r="AB64" s="2">
        <f t="shared" si="7"/>
        <v>0.23157097089543729</v>
      </c>
      <c r="AC64" s="2">
        <f t="shared" si="8"/>
        <v>0.31683006550809489</v>
      </c>
      <c r="AD64" s="2">
        <f t="shared" si="9"/>
        <v>0.23072123672279357</v>
      </c>
      <c r="AE64" s="2">
        <f t="shared" si="9"/>
        <v>0.13496148888858173</v>
      </c>
      <c r="AF64" s="2">
        <f t="shared" si="9"/>
        <v>8.5916237985092403E-2</v>
      </c>
      <c r="AG64" s="106">
        <f>('ACM Rates'!$AR77*(SUM(U64:Y64)))/(U64*'ACM Rates'!B$74+V64*'ACM Rates'!C$74+W64*'ACM Rates'!D$74+X64*'ACM Rates'!E$74+Y64*'ACM Rates'!F$74)</f>
        <v>1.1831334268055329E-2</v>
      </c>
      <c r="AH64" s="93">
        <f>$AG64*'ACM Rates'!C$74</f>
        <v>9.5797777912808926E-3</v>
      </c>
      <c r="AI64" s="93">
        <f>$AG64*'ACM Rates'!D$74</f>
        <v>8.6089087442030657E-3</v>
      </c>
      <c r="AJ64" s="93">
        <f>$AG64*'ACM Rates'!E$74</f>
        <v>7.7982719172390441E-3</v>
      </c>
      <c r="AK64" s="93">
        <f>$AG64*'ACM Rates'!F$74</f>
        <v>6.824325228141242E-3</v>
      </c>
      <c r="AL64" s="93"/>
      <c r="AM64" s="93">
        <f t="shared" si="18"/>
        <v>19377.63185815822</v>
      </c>
      <c r="AN64" s="93">
        <f t="shared" si="18"/>
        <v>26119.516815593503</v>
      </c>
      <c r="AO64" s="93">
        <f t="shared" si="18"/>
        <v>18698.174242412744</v>
      </c>
      <c r="AP64" s="93">
        <f t="shared" si="18"/>
        <v>13138.675648880842</v>
      </c>
      <c r="AQ64" s="93">
        <f t="shared" si="18"/>
        <v>11174.474374343636</v>
      </c>
      <c r="AR64" s="93">
        <f t="shared" si="18"/>
        <v>1042.898087610705</v>
      </c>
      <c r="AS64" s="93">
        <f t="shared" si="18"/>
        <v>12534.425148221646</v>
      </c>
      <c r="AT64" s="2">
        <f t="shared" si="10"/>
        <v>0.2189353314391507</v>
      </c>
      <c r="AU64" s="2">
        <f t="shared" si="11"/>
        <v>0.2951075298009071</v>
      </c>
      <c r="AV64" s="2">
        <f t="shared" si="14"/>
        <v>0.21125857922345298</v>
      </c>
      <c r="AW64" s="2">
        <f t="shared" si="14"/>
        <v>0.14844539977407897</v>
      </c>
      <c r="AX64" s="2">
        <f t="shared" si="14"/>
        <v>0.12625315976241025</v>
      </c>
    </row>
    <row r="65" spans="1:50">
      <c r="A65" s="58">
        <v>63</v>
      </c>
      <c r="B65" s="58">
        <v>67</v>
      </c>
      <c r="C65" s="93">
        <f>((SUM($C64:$G64))-($H64))*('Function Resolution'!H192)</f>
        <v>9268.4551278019699</v>
      </c>
      <c r="D65" s="93">
        <f>((SUM($C64:$G64))-($H64))*('Function Resolution'!I192)</f>
        <v>12202.919644980915</v>
      </c>
      <c r="E65" s="93">
        <f>((SUM($C64:$G64))-($H64))*('Function Resolution'!J192)</f>
        <v>8210.790114292844</v>
      </c>
      <c r="F65" s="93">
        <f>((SUM($C64:$G64))-($H64))*('Function Resolution'!K192)</f>
        <v>6340.5032512284315</v>
      </c>
      <c r="G65" s="93">
        <f>((SUM($C64:$G64))-($H64))*('Function Resolution'!L192)</f>
        <v>6406.3743637628613</v>
      </c>
      <c r="H65" s="111">
        <f t="shared" si="5"/>
        <v>606.73530777955852</v>
      </c>
      <c r="I65" s="111">
        <f t="shared" si="12"/>
        <v>8177.6928057124578</v>
      </c>
      <c r="J65" s="2">
        <f t="shared" si="15"/>
        <v>0.21844601200581976</v>
      </c>
      <c r="K65" s="2">
        <f t="shared" si="16"/>
        <v>0.28760770748919029</v>
      </c>
      <c r="L65" s="2">
        <f t="shared" si="17"/>
        <v>0.1935181571418407</v>
      </c>
      <c r="M65" s="2">
        <f t="shared" si="17"/>
        <v>0.14943781139816059</v>
      </c>
      <c r="N65" s="2">
        <f t="shared" si="17"/>
        <v>0.15099031196498863</v>
      </c>
      <c r="O65" s="106">
        <f>('ACM Rates'!$AM78*(SUM($C65:$G65)))/($C65*'ACM Rates'!$B$65+$D65*'ACM Rates'!$C$65+$E65*'ACM Rates'!$D$65+$F65*'ACM Rates'!$E$65+$G65*'ACM Rates'!$F$65)</f>
        <v>1.8470244732713519E-2</v>
      </c>
      <c r="P65" s="106">
        <f>$O65*'ACM Rates'!C$65</f>
        <v>1.490460863613716E-2</v>
      </c>
      <c r="Q65" s="106">
        <f>$O65*'ACM Rates'!D$65</f>
        <v>1.3439481831518595E-2</v>
      </c>
      <c r="R65" s="106">
        <f>$O65*'ACM Rates'!E$65</f>
        <v>1.2066551740204738E-2</v>
      </c>
      <c r="S65" s="106">
        <f>$O65*'ACM Rates'!F$65</f>
        <v>1.0428387860499022E-2</v>
      </c>
      <c r="T65" s="2"/>
      <c r="U65" s="93">
        <f>((SUM($U64:$Y64))-($Z64))*('Function Resolution'!M192)</f>
        <v>11258.941906143355</v>
      </c>
      <c r="V65" s="93">
        <f>((SUM($U64:$Y64))-($Z64))*('Function Resolution'!N192)</f>
        <v>14931.965550095534</v>
      </c>
      <c r="W65" s="93">
        <f>((SUM($U64:$Y64))-($Z64))*('Function Resolution'!O192)</f>
        <v>10092.917507637647</v>
      </c>
      <c r="X65" s="93">
        <f>((SUM($U64:$Y64))-($Z64))*('Function Resolution'!P192)</f>
        <v>5513.4157762297245</v>
      </c>
      <c r="Y65" s="93">
        <f>((SUM($U64:$Y64))-($Z64))*('Function Resolution'!Q192)</f>
        <v>3239.2916096049635</v>
      </c>
      <c r="Z65" s="111">
        <f t="shared" si="6"/>
        <v>423.34340408728548</v>
      </c>
      <c r="AA65" s="111">
        <f t="shared" si="13"/>
        <v>5386.8110543760331</v>
      </c>
      <c r="AB65" s="2">
        <f t="shared" si="7"/>
        <v>0.24999575497325222</v>
      </c>
      <c r="AC65" s="2">
        <f t="shared" si="8"/>
        <v>0.33155229257323754</v>
      </c>
      <c r="AD65" s="2">
        <f t="shared" si="9"/>
        <v>0.22410512046677064</v>
      </c>
      <c r="AE65" s="2">
        <f t="shared" si="9"/>
        <v>0.12242096557118871</v>
      </c>
      <c r="AF65" s="2">
        <f t="shared" si="9"/>
        <v>7.1925866415550835E-2</v>
      </c>
      <c r="AG65" s="106">
        <f>('ACM Rates'!$AR78*(SUM(U65:Y65)))/(U65*'ACM Rates'!B$74+V65*'ACM Rates'!C$74+W65*'ACM Rates'!D$74+X65*'ACM Rates'!E$74+Y65*'ACM Rates'!F$74)</f>
        <v>1.169596142112244E-2</v>
      </c>
      <c r="AH65" s="93">
        <f>$AG65*'ACM Rates'!C$74</f>
        <v>9.470167010010716E-3</v>
      </c>
      <c r="AI65" s="93">
        <f>$AG65*'ACM Rates'!D$74</f>
        <v>8.5104065415533749E-3</v>
      </c>
      <c r="AJ65" s="93">
        <f>$AG65*'ACM Rates'!E$74</f>
        <v>7.7090449334791672E-3</v>
      </c>
      <c r="AK65" s="93">
        <f>$AG65*'ACM Rates'!F$74</f>
        <v>6.7462420370489442E-3</v>
      </c>
      <c r="AL65" s="93"/>
      <c r="AM65" s="93">
        <f t="shared" si="18"/>
        <v>20527.397033945323</v>
      </c>
      <c r="AN65" s="93">
        <f t="shared" si="18"/>
        <v>27134.885195076451</v>
      </c>
      <c r="AO65" s="93">
        <f t="shared" si="18"/>
        <v>18303.707621930491</v>
      </c>
      <c r="AP65" s="93">
        <f t="shared" si="18"/>
        <v>11853.919027458156</v>
      </c>
      <c r="AQ65" s="93">
        <f t="shared" si="18"/>
        <v>9645.6659733678243</v>
      </c>
      <c r="AR65" s="93">
        <f t="shared" si="18"/>
        <v>1030.0787118668441</v>
      </c>
      <c r="AS65" s="93">
        <f t="shared" si="18"/>
        <v>13564.503860088491</v>
      </c>
      <c r="AT65" s="2">
        <f t="shared" si="10"/>
        <v>0.2346911578496072</v>
      </c>
      <c r="AU65" s="2">
        <f t="shared" si="11"/>
        <v>0.31023502950800963</v>
      </c>
      <c r="AV65" s="2">
        <f t="shared" si="14"/>
        <v>0.2092675621574373</v>
      </c>
      <c r="AW65" s="2">
        <f t="shared" si="14"/>
        <v>0.13552668061172818</v>
      </c>
      <c r="AX65" s="2">
        <f t="shared" si="14"/>
        <v>0.1102795698732176</v>
      </c>
    </row>
    <row r="66" spans="1:50">
      <c r="A66" s="58">
        <v>64</v>
      </c>
      <c r="B66" s="58">
        <v>68</v>
      </c>
      <c r="C66" s="93">
        <f>((SUM($C65:$G65))-($H65))*('Function Resolution'!H193)</f>
        <v>9692.3636853083535</v>
      </c>
      <c r="D66" s="93">
        <f>((SUM($C65:$G65))-($H65))*('Function Resolution'!I193)</f>
        <v>12649.780461352579</v>
      </c>
      <c r="E66" s="93">
        <f>((SUM($C65:$G65))-($H65))*('Function Resolution'!J193)</f>
        <v>8172.3873694545364</v>
      </c>
      <c r="F66" s="93">
        <f>((SUM($C65:$G65))-($H65))*('Function Resolution'!K193)</f>
        <v>5710.4531936355961</v>
      </c>
      <c r="G66" s="93">
        <f>((SUM($C65:$G65))-($H65))*('Function Resolution'!L193)</f>
        <v>5597.3224845363975</v>
      </c>
      <c r="H66" s="111">
        <f t="shared" si="5"/>
        <v>598.05899287831085</v>
      </c>
      <c r="I66" s="111">
        <f t="shared" si="12"/>
        <v>8775.7517985907689</v>
      </c>
      <c r="J66" s="2">
        <f t="shared" si="15"/>
        <v>0.23175105190352197</v>
      </c>
      <c r="K66" s="2">
        <f t="shared" si="16"/>
        <v>0.30246491190903074</v>
      </c>
      <c r="L66" s="2">
        <f t="shared" si="17"/>
        <v>0.19540737749090056</v>
      </c>
      <c r="M66" s="2">
        <f t="shared" si="17"/>
        <v>0.13654084570483935</v>
      </c>
      <c r="N66" s="2">
        <f t="shared" si="17"/>
        <v>0.13383581299170744</v>
      </c>
      <c r="O66" s="106">
        <f>('ACM Rates'!$AM79*(SUM($C66:$G66)))/($C66*'ACM Rates'!$B$65+$D66*'ACM Rates'!$C$65+$E66*'ACM Rates'!$D$65+$F66*'ACM Rates'!$E$65+$G66*'ACM Rates'!$F$65)</f>
        <v>1.8268318960296501E-2</v>
      </c>
      <c r="P66" s="106">
        <f>$O66*'ACM Rates'!C$65</f>
        <v>1.4741664145959678E-2</v>
      </c>
      <c r="Q66" s="106">
        <f>$O66*'ACM Rates'!D$65</f>
        <v>1.3292554826003212E-2</v>
      </c>
      <c r="R66" s="106">
        <f>$O66*'ACM Rates'!E$65</f>
        <v>1.1934634279672379E-2</v>
      </c>
      <c r="S66" s="106">
        <f>$O66*'ACM Rates'!F$65</f>
        <v>1.0314379610783419E-2</v>
      </c>
      <c r="T66" s="2"/>
      <c r="U66" s="93">
        <f>((SUM($U65:$Y65))-($Z65))*('Function Resolution'!M193)</f>
        <v>12017.5238551642</v>
      </c>
      <c r="V66" s="93">
        <f>((SUM($U65:$Y65))-($Z65))*('Function Resolution'!N193)</f>
        <v>15385.777062914889</v>
      </c>
      <c r="W66" s="93">
        <f>((SUM($U65:$Y65))-($Z65))*('Function Resolution'!O193)</f>
        <v>9653.1501795076529</v>
      </c>
      <c r="X66" s="93">
        <f>((SUM($U65:$Y65))-($Z65))*('Function Resolution'!P193)</f>
        <v>4924.625270627469</v>
      </c>
      <c r="Y66" s="93">
        <f>((SUM($U65:$Y65))-($Z65))*('Function Resolution'!Q193)</f>
        <v>2632.1125774097259</v>
      </c>
      <c r="Z66" s="111">
        <f t="shared" si="6"/>
        <v>419.363976088865</v>
      </c>
      <c r="AA66" s="111">
        <f t="shared" si="13"/>
        <v>5806.1750304648976</v>
      </c>
      <c r="AB66" s="2">
        <f t="shared" si="7"/>
        <v>0.26937154996500168</v>
      </c>
      <c r="AC66" s="2">
        <f t="shared" si="8"/>
        <v>0.34487059603983017</v>
      </c>
      <c r="AD66" s="2">
        <f t="shared" si="9"/>
        <v>0.21637435941360836</v>
      </c>
      <c r="AE66" s="2">
        <f t="shared" si="9"/>
        <v>0.11038496433486897</v>
      </c>
      <c r="AF66" s="2">
        <f t="shared" si="9"/>
        <v>5.8998530246690807E-2</v>
      </c>
      <c r="AG66" s="106">
        <f>('ACM Rates'!$AR79*(SUM(U66:Y66)))/(U66*'ACM Rates'!B$74+V66*'ACM Rates'!C$74+W66*'ACM Rates'!D$74+X66*'ACM Rates'!E$74+Y66*'ACM Rates'!F$74)</f>
        <v>1.1564378263553955E-2</v>
      </c>
      <c r="AH66" s="93">
        <f>$AG66*'ACM Rates'!C$74</f>
        <v>9.3636247230613357E-3</v>
      </c>
      <c r="AI66" s="93">
        <f>$AG66*'ACM Rates'!D$74</f>
        <v>8.4146618545961546E-3</v>
      </c>
      <c r="AJ66" s="93">
        <f>$AG66*'ACM Rates'!E$74</f>
        <v>7.6223158106938794E-3</v>
      </c>
      <c r="AK66" s="93">
        <f>$AG66*'ACM Rates'!F$74</f>
        <v>6.6703447425047763E-3</v>
      </c>
      <c r="AL66" s="93"/>
      <c r="AM66" s="93">
        <f t="shared" si="18"/>
        <v>21709.887540472555</v>
      </c>
      <c r="AN66" s="93">
        <f t="shared" si="18"/>
        <v>28035.557524267468</v>
      </c>
      <c r="AO66" s="93">
        <f t="shared" si="18"/>
        <v>17825.537548962187</v>
      </c>
      <c r="AP66" s="93">
        <f t="shared" si="18"/>
        <v>10635.078464263064</v>
      </c>
      <c r="AQ66" s="93">
        <f t="shared" si="18"/>
        <v>8229.4350619461238</v>
      </c>
      <c r="AR66" s="93">
        <f t="shared" si="18"/>
        <v>1017.4229689671758</v>
      </c>
      <c r="AS66" s="93">
        <f t="shared" si="18"/>
        <v>14581.926829055667</v>
      </c>
      <c r="AT66" s="2">
        <f t="shared" si="10"/>
        <v>0.25116865766965918</v>
      </c>
      <c r="AU66" s="2">
        <f t="shared" si="11"/>
        <v>0.32435236420563696</v>
      </c>
      <c r="AV66" s="2">
        <f t="shared" si="14"/>
        <v>0.20622936577015014</v>
      </c>
      <c r="AW66" s="2">
        <f t="shared" si="14"/>
        <v>0.12304063653488234</v>
      </c>
      <c r="AX66" s="2">
        <f t="shared" si="14"/>
        <v>9.5208975819671388E-2</v>
      </c>
    </row>
    <row r="67" spans="1:50">
      <c r="A67" s="58">
        <v>65</v>
      </c>
      <c r="B67" s="58">
        <v>69</v>
      </c>
      <c r="C67" s="93">
        <f>((SUM($C66:$G66))-($H66))*('Function Resolution'!H194)</f>
        <v>10120.566409343763</v>
      </c>
      <c r="D67" s="93">
        <f>((SUM($C66:$G66))-($H66))*('Function Resolution'!I194)</f>
        <v>13047.9682737576</v>
      </c>
      <c r="E67" s="93">
        <f>((SUM($C66:$G66))-($H66))*('Function Resolution'!J194)</f>
        <v>8091.8617086440736</v>
      </c>
      <c r="F67" s="93">
        <f>((SUM($C66:$G66))-($H66))*('Function Resolution'!K194)</f>
        <v>5117.1943955776296</v>
      </c>
      <c r="G67" s="93">
        <f>((SUM($C66:$G66))-($H66))*('Function Resolution'!L194)</f>
        <v>4846.6574140860857</v>
      </c>
      <c r="H67" s="111">
        <f t="shared" si="5"/>
        <v>589.50674928015098</v>
      </c>
      <c r="I67" s="111">
        <f t="shared" si="12"/>
        <v>9365.2585478709207</v>
      </c>
      <c r="J67" s="2">
        <f t="shared" si="15"/>
        <v>0.24550032689250634</v>
      </c>
      <c r="K67" s="2">
        <f t="shared" si="16"/>
        <v>0.31651197639819145</v>
      </c>
      <c r="L67" s="2">
        <f t="shared" ref="L67:N98" si="19">E67/(SUM($C67:$G67))</f>
        <v>0.19628888485994203</v>
      </c>
      <c r="M67" s="2">
        <f t="shared" si="19"/>
        <v>0.12413069052409574</v>
      </c>
      <c r="N67" s="2">
        <f t="shared" si="19"/>
        <v>0.11756812132526445</v>
      </c>
      <c r="O67" s="106">
        <f>('ACM Rates'!$AM80*(SUM($C67:$G67)))/($C67*'ACM Rates'!$B$65+$D67*'ACM Rates'!$C$65+$E67*'ACM Rates'!$D$65+$F67*'ACM Rates'!$E$65+$G67*'ACM Rates'!$F$65)</f>
        <v>1.8073593154785142E-2</v>
      </c>
      <c r="P67" s="106">
        <f>$O67*'ACM Rates'!C$65</f>
        <v>1.4584529686481567E-2</v>
      </c>
      <c r="Q67" s="106">
        <f>$O67*'ACM Rates'!D$65</f>
        <v>1.3150866723697637E-2</v>
      </c>
      <c r="R67" s="106">
        <f>$O67*'ACM Rates'!E$65</f>
        <v>1.180742053446443E-2</v>
      </c>
      <c r="S67" s="106">
        <f>$O67*'ACM Rates'!F$65</f>
        <v>1.0204436496563394E-2</v>
      </c>
      <c r="T67" s="2"/>
      <c r="U67" s="93">
        <f>((SUM($U66:$Y66))-($Z66))*('Function Resolution'!M194)</f>
        <v>12798.414588325088</v>
      </c>
      <c r="V67" s="93">
        <f>((SUM($U66:$Y66))-($Z66))*('Function Resolution'!N194)</f>
        <v>15752.229173007445</v>
      </c>
      <c r="W67" s="93">
        <f>((SUM($U66:$Y66))-($Z66))*('Function Resolution'!O194)</f>
        <v>9175.4938755779949</v>
      </c>
      <c r="X67" s="93">
        <f>((SUM($U66:$Y66))-($Z66))*('Function Resolution'!P194)</f>
        <v>4374.2141703642628</v>
      </c>
      <c r="Y67" s="93">
        <f>((SUM($U66:$Y66))-($Z66))*('Function Resolution'!Q194)</f>
        <v>2093.4731622602899</v>
      </c>
      <c r="Z67" s="111">
        <f t="shared" si="6"/>
        <v>415.42195471362982</v>
      </c>
      <c r="AA67" s="111">
        <f t="shared" si="13"/>
        <v>6221.5969851785276</v>
      </c>
      <c r="AB67" s="2">
        <f t="shared" si="7"/>
        <v>0.28959734979146173</v>
      </c>
      <c r="AC67" s="2">
        <f t="shared" si="8"/>
        <v>0.35643507172927913</v>
      </c>
      <c r="AD67" s="2">
        <f t="shared" si="9"/>
        <v>0.20761936496565078</v>
      </c>
      <c r="AE67" s="2">
        <f t="shared" si="9"/>
        <v>9.8977949371425039E-2</v>
      </c>
      <c r="AF67" s="2">
        <f t="shared" si="9"/>
        <v>4.737026414218324E-2</v>
      </c>
      <c r="AG67" s="106">
        <f>('ACM Rates'!$AR80*(SUM(U67:Y67)))/(U67*'ACM Rates'!B$74+V67*'ACM Rates'!C$74+W67*'ACM Rates'!D$74+X67*'ACM Rates'!E$74+Y67*'ACM Rates'!F$74)</f>
        <v>1.1437830257607182E-2</v>
      </c>
      <c r="AH67" s="93">
        <f>$AG67*'ACM Rates'!C$74</f>
        <v>9.2611593755837478E-3</v>
      </c>
      <c r="AI67" s="93">
        <f>$AG67*'ACM Rates'!D$74</f>
        <v>8.3225809269278257E-3</v>
      </c>
      <c r="AJ67" s="93">
        <f>$AG67*'ACM Rates'!E$74</f>
        <v>7.5389054582688077E-3</v>
      </c>
      <c r="AK67" s="93">
        <f>$AG67*'ACM Rates'!F$74</f>
        <v>6.5973517283622156E-3</v>
      </c>
      <c r="AL67" s="93"/>
      <c r="AM67" s="93">
        <f t="shared" ref="AM67:AS98" si="20">C67+U67</f>
        <v>22918.980997668848</v>
      </c>
      <c r="AN67" s="93">
        <f t="shared" si="20"/>
        <v>28800.197446765043</v>
      </c>
      <c r="AO67" s="93">
        <f t="shared" si="20"/>
        <v>17267.355584222067</v>
      </c>
      <c r="AP67" s="93">
        <f t="shared" si="20"/>
        <v>9491.4085659418924</v>
      </c>
      <c r="AQ67" s="93">
        <f t="shared" si="20"/>
        <v>6940.1305763463752</v>
      </c>
      <c r="AR67" s="93">
        <f t="shared" si="20"/>
        <v>1004.9287039937808</v>
      </c>
      <c r="AS67" s="93">
        <f t="shared" si="20"/>
        <v>15586.855533049449</v>
      </c>
      <c r="AT67" s="2">
        <f t="shared" si="10"/>
        <v>0.26831535934792028</v>
      </c>
      <c r="AU67" s="2">
        <f t="shared" si="11"/>
        <v>0.33716749134727264</v>
      </c>
      <c r="AV67" s="2">
        <f t="shared" si="14"/>
        <v>0.20215107814086963</v>
      </c>
      <c r="AW67" s="2">
        <f t="shared" si="14"/>
        <v>0.1111170998548172</v>
      </c>
      <c r="AX67" s="2">
        <f t="shared" si="14"/>
        <v>8.1248971309120163E-2</v>
      </c>
    </row>
    <row r="68" spans="1:50">
      <c r="A68" s="58">
        <v>66</v>
      </c>
      <c r="B68" s="58">
        <v>70</v>
      </c>
      <c r="C68" s="93">
        <f>((SUM($C67:$G67))-($H67))*('Function Resolution'!H195)</f>
        <v>10552.845093773667</v>
      </c>
      <c r="D68" s="93">
        <f>((SUM($C67:$G67))-($H67))*('Function Resolution'!I195)</f>
        <v>13391.033521576324</v>
      </c>
      <c r="E68" s="93">
        <f>((SUM($C67:$G67))-($H67))*('Function Resolution'!J195)</f>
        <v>7968.4665533541838</v>
      </c>
      <c r="F68" s="93">
        <f>((SUM($C67:$G67))-($H67))*('Function Resolution'!K195)</f>
        <v>4564.1097162305778</v>
      </c>
      <c r="G68" s="93">
        <f>((SUM($C67:$G67))-($H67))*('Function Resolution'!L195)</f>
        <v>4158.2865671942445</v>
      </c>
      <c r="H68" s="111">
        <f t="shared" ref="H68:H98" si="21">(C68*O68)+(D68*P68)+(E68*Q68)+(F68*R68)+(G68*S68)</f>
        <v>995.5511655771603</v>
      </c>
      <c r="I68" s="111">
        <f t="shared" si="12"/>
        <v>10360.809713448081</v>
      </c>
      <c r="J68" s="2">
        <f t="shared" si="15"/>
        <v>0.25970006739690399</v>
      </c>
      <c r="K68" s="2">
        <f t="shared" si="16"/>
        <v>0.32954641873019036</v>
      </c>
      <c r="L68" s="2">
        <f t="shared" si="19"/>
        <v>0.19609984630372709</v>
      </c>
      <c r="M68" s="2">
        <f t="shared" si="19"/>
        <v>0.11232038283318396</v>
      </c>
      <c r="N68" s="2">
        <f t="shared" si="19"/>
        <v>0.10233328473599475</v>
      </c>
      <c r="O68" s="106">
        <f>('ACM Rates'!$AM81*(SUM($C68:$G68)))/($C68*'ACM Rates'!$B$65+$D68*'ACM Rates'!$C$65+$E68*'ACM Rates'!$D$65+$F68*'ACM Rates'!$E$65+$G68*'ACM Rates'!$F$65)</f>
        <v>3.0645201110434953E-2</v>
      </c>
      <c r="P68" s="106">
        <f>$O68*'ACM Rates'!C$65</f>
        <v>2.4729219116288653E-2</v>
      </c>
      <c r="Q68" s="106">
        <f>$O68*'ACM Rates'!D$65</f>
        <v>2.2298330612667366E-2</v>
      </c>
      <c r="R68" s="106">
        <f>$O68*'ACM Rates'!E$65</f>
        <v>2.0020411756272234E-2</v>
      </c>
      <c r="S68" s="106">
        <f>$O68*'ACM Rates'!F$65</f>
        <v>1.7302426029937101E-2</v>
      </c>
      <c r="T68" s="2"/>
      <c r="U68" s="93">
        <f>((SUM($U67:$Y67))-($Z67))*('Function Resolution'!M195)</f>
        <v>13596.37011570765</v>
      </c>
      <c r="V68" s="93">
        <f>((SUM($U67:$Y67))-($Z67))*('Function Resolution'!N195)</f>
        <v>16020.953133046569</v>
      </c>
      <c r="W68" s="93">
        <f>((SUM($U67:$Y67))-($Z67))*('Function Resolution'!O195)</f>
        <v>8666.8827787529481</v>
      </c>
      <c r="X68" s="93">
        <f>((SUM($U67:$Y67))-($Z67))*('Function Resolution'!P195)</f>
        <v>3865.7757502299532</v>
      </c>
      <c r="Y68" s="93">
        <f>((SUM($U67:$Y67))-($Z67))*('Function Resolution'!Q195)</f>
        <v>1628.4212370843356</v>
      </c>
      <c r="Z68" s="111">
        <f t="shared" ref="Z68:Z98" si="22">(U68*AG68)+(V68*AH68)+(W68*AI68)+(X68*AJ68)+(Y68*AK68)</f>
        <v>700.45444823714342</v>
      </c>
      <c r="AA68" s="111">
        <f t="shared" si="13"/>
        <v>6922.0514334156705</v>
      </c>
      <c r="AB68" s="2">
        <f t="shared" ref="AB68:AB98" si="23">U68/(SUM($U68:$Y68))</f>
        <v>0.31057254672137108</v>
      </c>
      <c r="AC68" s="2">
        <f t="shared" ref="AC68:AC98" si="24">V68/(SUM($U68:$Y68))</f>
        <v>0.3659556317671655</v>
      </c>
      <c r="AD68" s="2">
        <f t="shared" ref="AD68:AF98" si="25">W68/(SUM($U68:$Y68))</f>
        <v>0.19797165227380997</v>
      </c>
      <c r="AE68" s="2">
        <f t="shared" si="25"/>
        <v>8.8303261060508995E-2</v>
      </c>
      <c r="AF68" s="2">
        <f t="shared" si="25"/>
        <v>3.7196908177144404E-2</v>
      </c>
      <c r="AG68" s="106">
        <f>('ACM Rates'!$AR81*(SUM(U68:Y68)))/(U68*'ACM Rates'!B$74+V68*'ACM Rates'!C$74+W68*'ACM Rates'!D$74+X68*'ACM Rates'!E$74+Y68*'ACM Rates'!F$74)</f>
        <v>1.9263317450294647E-2</v>
      </c>
      <c r="AH68" s="93">
        <f>$AG68*'ACM Rates'!C$74</f>
        <v>1.5597420926140242E-2</v>
      </c>
      <c r="AI68" s="93">
        <f>$AG68*'ACM Rates'!D$74</f>
        <v>1.4016689773355455E-2</v>
      </c>
      <c r="AJ68" s="93">
        <f>$AG68*'ACM Rates'!E$74</f>
        <v>1.2696842477951961E-2</v>
      </c>
      <c r="AK68" s="93">
        <f>$AG68*'ACM Rates'!F$74</f>
        <v>1.1111100428349795E-2</v>
      </c>
      <c r="AL68" s="93"/>
      <c r="AM68" s="93">
        <f t="shared" si="20"/>
        <v>24149.215209481317</v>
      </c>
      <c r="AN68" s="93">
        <f t="shared" si="20"/>
        <v>29411.986654622895</v>
      </c>
      <c r="AO68" s="93">
        <f t="shared" si="20"/>
        <v>16635.349332107133</v>
      </c>
      <c r="AP68" s="93">
        <f t="shared" si="20"/>
        <v>8429.8854664605315</v>
      </c>
      <c r="AQ68" s="93">
        <f t="shared" si="20"/>
        <v>5786.7078042785797</v>
      </c>
      <c r="AR68" s="93">
        <f t="shared" si="20"/>
        <v>1696.0056138143036</v>
      </c>
      <c r="AS68" s="93">
        <f t="shared" si="20"/>
        <v>17282.861146863754</v>
      </c>
      <c r="AT68" s="2">
        <f t="shared" ref="AT68:AT98" si="26">(C68+U68)/((SUM($C68:$G68))+(SUM($U68:$Y68)))</f>
        <v>0.28608358759738245</v>
      </c>
      <c r="AU68" s="2">
        <f t="shared" ref="AU68:AU98" si="27">(D68+V68)/((SUM($C68:$G68))+(SUM($U68:$Y68)))</f>
        <v>0.34842898982561088</v>
      </c>
      <c r="AV68" s="2">
        <f t="shared" si="14"/>
        <v>0.19707060360273901</v>
      </c>
      <c r="AW68" s="2">
        <f t="shared" si="14"/>
        <v>9.9864606628426361E-2</v>
      </c>
      <c r="AX68" s="2">
        <f t="shared" si="14"/>
        <v>6.8552212345841468E-2</v>
      </c>
    </row>
    <row r="69" spans="1:50">
      <c r="A69" s="58">
        <v>67</v>
      </c>
      <c r="B69" s="58">
        <v>71</v>
      </c>
      <c r="C69" s="93">
        <f>((SUM($C68:$G68))-($H68))*('Function Resolution'!H196)</f>
        <v>10875.752741629938</v>
      </c>
      <c r="D69" s="93">
        <f>((SUM($C68:$G68))-($H68))*('Function Resolution'!I196)</f>
        <v>13532.552378152197</v>
      </c>
      <c r="E69" s="93">
        <f>((SUM($C68:$G68))-($H68))*('Function Resolution'!J196)</f>
        <v>7721.5425422009594</v>
      </c>
      <c r="F69" s="93">
        <f>((SUM($C68:$G68))-($H68))*('Function Resolution'!K196)</f>
        <v>4011.4314300224164</v>
      </c>
      <c r="G69" s="93">
        <f>((SUM($C68:$G68))-($H68))*('Function Resolution'!L196)</f>
        <v>3497.9111945463164</v>
      </c>
      <c r="H69" s="111">
        <f t="shared" si="21"/>
        <v>971.16016202051969</v>
      </c>
      <c r="I69" s="111">
        <f t="shared" ref="I69:I98" si="28">I68+H69</f>
        <v>11331.969875468601</v>
      </c>
      <c r="J69" s="2">
        <f t="shared" si="15"/>
        <v>0.27436869075803744</v>
      </c>
      <c r="K69" s="2">
        <f t="shared" si="16"/>
        <v>0.34139325955765837</v>
      </c>
      <c r="L69" s="2">
        <f t="shared" si="19"/>
        <v>0.19479566778185695</v>
      </c>
      <c r="M69" s="2">
        <f t="shared" si="19"/>
        <v>0.1011986218947402</v>
      </c>
      <c r="N69" s="2">
        <f t="shared" si="19"/>
        <v>8.8243760007707187E-2</v>
      </c>
      <c r="O69" s="106">
        <f>('ACM Rates'!$AM82*(SUM($C69:$G69)))/($C69*'ACM Rates'!$B$65+$D69*'ACM Rates'!$C$65+$E69*'ACM Rates'!$D$65+$F69*'ACM Rates'!$E$65+$G69*'ACM Rates'!$F$65)</f>
        <v>3.0339380355987863E-2</v>
      </c>
      <c r="P69" s="106">
        <f>$O69*'ACM Rates'!C$65</f>
        <v>2.448243631921131E-2</v>
      </c>
      <c r="Q69" s="106">
        <f>$O69*'ACM Rates'!D$65</f>
        <v>2.2075806627058586E-2</v>
      </c>
      <c r="R69" s="106">
        <f>$O69*'ACM Rates'!E$65</f>
        <v>1.9820620036662347E-2</v>
      </c>
      <c r="S69" s="106">
        <f>$O69*'ACM Rates'!F$65</f>
        <v>1.7129758180143204E-2</v>
      </c>
      <c r="T69" s="2"/>
      <c r="U69" s="93">
        <f>((SUM($U68:$Y68))-($Z68))*('Function Resolution'!M196)</f>
        <v>14310.787168464707</v>
      </c>
      <c r="V69" s="93">
        <f>((SUM($U68:$Y68))-($Z68))*('Function Resolution'!N196)</f>
        <v>16077.34460855677</v>
      </c>
      <c r="W69" s="93">
        <f>((SUM($U68:$Y68))-($Z68))*('Function Resolution'!O196)</f>
        <v>8081.1965885301315</v>
      </c>
      <c r="X69" s="93">
        <f>((SUM($U68:$Y68))-($Z68))*('Function Resolution'!P196)</f>
        <v>3378.9444685985577</v>
      </c>
      <c r="Y69" s="93">
        <f>((SUM($U68:$Y68))-($Z68))*('Function Resolution'!Q196)</f>
        <v>1229.675732434159</v>
      </c>
      <c r="Z69" s="111">
        <f t="shared" si="22"/>
        <v>689.24717706534932</v>
      </c>
      <c r="AA69" s="111">
        <f t="shared" ref="AA69:AA98" si="29">AA68+Z69</f>
        <v>7611.2986104810198</v>
      </c>
      <c r="AB69" s="2">
        <f t="shared" si="23"/>
        <v>0.33220679360682515</v>
      </c>
      <c r="AC69" s="2">
        <f t="shared" si="24"/>
        <v>0.37321518650560831</v>
      </c>
      <c r="AD69" s="2">
        <f t="shared" si="25"/>
        <v>0.18759474063717921</v>
      </c>
      <c r="AE69" s="2">
        <f t="shared" si="25"/>
        <v>7.8437915012963585E-2</v>
      </c>
      <c r="AF69" s="2">
        <f t="shared" si="25"/>
        <v>2.8545364237423824E-2</v>
      </c>
      <c r="AG69" s="106">
        <f>('ACM Rates'!$AR82*(SUM(U69:Y69)))/(U69*'ACM Rates'!B$74+V69*'ACM Rates'!C$74+W69*'ACM Rates'!D$74+X69*'ACM Rates'!E$74+Y69*'ACM Rates'!F$74)</f>
        <v>1.9068885342501098E-2</v>
      </c>
      <c r="AH69" s="93">
        <f>$AG69*'ACM Rates'!C$74</f>
        <v>1.5439990128737986E-2</v>
      </c>
      <c r="AI69" s="93">
        <f>$AG69*'ACM Rates'!D$74</f>
        <v>1.3875213906389452E-2</v>
      </c>
      <c r="AJ69" s="93">
        <f>$AG69*'ACM Rates'!E$74</f>
        <v>1.256868833982488E-2</v>
      </c>
      <c r="AK69" s="93">
        <f>$AG69*'ACM Rates'!F$74</f>
        <v>1.0998951797577124E-2</v>
      </c>
      <c r="AL69" s="93"/>
      <c r="AM69" s="93">
        <f t="shared" si="20"/>
        <v>25186.539910094645</v>
      </c>
      <c r="AN69" s="93">
        <f t="shared" si="20"/>
        <v>29609.896986708969</v>
      </c>
      <c r="AO69" s="93">
        <f t="shared" si="20"/>
        <v>15802.73913073109</v>
      </c>
      <c r="AP69" s="93">
        <f t="shared" si="20"/>
        <v>7390.3758986209741</v>
      </c>
      <c r="AQ69" s="93">
        <f t="shared" si="20"/>
        <v>4727.5869269804753</v>
      </c>
      <c r="AR69" s="93">
        <f t="shared" si="20"/>
        <v>1660.4073390858689</v>
      </c>
      <c r="AS69" s="93">
        <f t="shared" si="20"/>
        <v>18943.268485949622</v>
      </c>
      <c r="AT69" s="2">
        <f t="shared" si="26"/>
        <v>0.30448997945653339</v>
      </c>
      <c r="AU69" s="2">
        <f t="shared" si="27"/>
        <v>0.3579656815654757</v>
      </c>
      <c r="AV69" s="2">
        <f t="shared" si="14"/>
        <v>0.19104552393656618</v>
      </c>
      <c r="AW69" s="2">
        <f t="shared" si="14"/>
        <v>8.9345158706982702E-2</v>
      </c>
      <c r="AX69" s="2">
        <f t="shared" si="14"/>
        <v>5.7153656334442145E-2</v>
      </c>
    </row>
    <row r="70" spans="1:50">
      <c r="A70" s="58">
        <v>68</v>
      </c>
      <c r="B70" s="58">
        <v>72</v>
      </c>
      <c r="C70" s="93">
        <f>((SUM($C69:$G69))-($H69))*('Function Resolution'!H197)</f>
        <v>11195.867307344502</v>
      </c>
      <c r="D70" s="93">
        <f>((SUM($C69:$G69))-($H69))*('Function Resolution'!I197)</f>
        <v>13607.595606557667</v>
      </c>
      <c r="E70" s="93">
        <f>((SUM($C69:$G69))-($H69))*('Function Resolution'!J197)</f>
        <v>7437.7744981285732</v>
      </c>
      <c r="F70" s="93">
        <f>((SUM($C69:$G69))-($H69))*('Function Resolution'!K197)</f>
        <v>3512.1642389164158</v>
      </c>
      <c r="G70" s="93">
        <f>((SUM($C69:$G69))-($H69))*('Function Resolution'!L197)</f>
        <v>2914.6284735841436</v>
      </c>
      <c r="H70" s="111">
        <f t="shared" si="21"/>
        <v>947.36673805101691</v>
      </c>
      <c r="I70" s="111">
        <f t="shared" si="28"/>
        <v>12279.336613519619</v>
      </c>
      <c r="J70" s="2">
        <f t="shared" si="15"/>
        <v>0.28953808278539012</v>
      </c>
      <c r="K70" s="2">
        <f t="shared" si="16"/>
        <v>0.35190816710171385</v>
      </c>
      <c r="L70" s="2">
        <f t="shared" si="19"/>
        <v>0.19234945442462534</v>
      </c>
      <c r="M70" s="2">
        <f t="shared" si="19"/>
        <v>9.0828630980306163E-2</v>
      </c>
      <c r="N70" s="2">
        <f t="shared" si="19"/>
        <v>7.5375664707964543E-2</v>
      </c>
      <c r="O70" s="106">
        <f>('ACM Rates'!$AM83*(SUM($C70:$G70)))/($C70*'ACM Rates'!$B$65+$D70*'ACM Rates'!$C$65+$E70*'ACM Rates'!$D$65+$F70*'ACM Rates'!$E$65+$G70*'ACM Rates'!$F$65)</f>
        <v>3.0047865329996436E-2</v>
      </c>
      <c r="P70" s="106">
        <f>$O70*'ACM Rates'!C$65</f>
        <v>2.4247197564293239E-2</v>
      </c>
      <c r="Q70" s="106">
        <f>$O70*'ACM Rates'!D$65</f>
        <v>2.1863691901340448E-2</v>
      </c>
      <c r="R70" s="106">
        <f>$O70*'ACM Rates'!E$65</f>
        <v>1.9630174203644091E-2</v>
      </c>
      <c r="S70" s="106">
        <f>$O70*'ACM Rates'!F$65</f>
        <v>1.6965167412549439E-2</v>
      </c>
      <c r="T70" s="2"/>
      <c r="U70" s="93">
        <f>((SUM($U69:$Y69))-($Z69))*('Function Resolution'!M197)</f>
        <v>15023.778788000465</v>
      </c>
      <c r="V70" s="93">
        <f>((SUM($U69:$Y69))-($Z69))*('Function Resolution'!N197)</f>
        <v>16026.014871519254</v>
      </c>
      <c r="W70" s="93">
        <f>((SUM($U69:$Y69))-($Z69))*('Function Resolution'!O197)</f>
        <v>7488.9064634531505</v>
      </c>
      <c r="X70" s="93">
        <f>((SUM($U69:$Y69))-($Z69))*('Function Resolution'!P197)</f>
        <v>2943.0405693275698</v>
      </c>
      <c r="Y70" s="93">
        <f>((SUM($U69:$Y69))-($Z69))*('Function Resolution'!Q197)</f>
        <v>906.96069721853735</v>
      </c>
      <c r="Z70" s="111">
        <f t="shared" si="22"/>
        <v>678.21922223230376</v>
      </c>
      <c r="AA70" s="111">
        <f t="shared" si="29"/>
        <v>8289.5178327133235</v>
      </c>
      <c r="AB70" s="2">
        <f t="shared" si="23"/>
        <v>0.35442885239497435</v>
      </c>
      <c r="AC70" s="2">
        <f t="shared" si="24"/>
        <v>0.37807279643348179</v>
      </c>
      <c r="AD70" s="2">
        <f t="shared" si="25"/>
        <v>0.17667223146649302</v>
      </c>
      <c r="AE70" s="2">
        <f t="shared" si="25"/>
        <v>6.9429835613111418E-2</v>
      </c>
      <c r="AF70" s="2">
        <f t="shared" si="25"/>
        <v>2.1396284091939471E-2</v>
      </c>
      <c r="AG70" s="106">
        <f>('ACM Rates'!$AR83*(SUM(U70:Y70)))/(U70*'ACM Rates'!B$74+V70*'ACM Rates'!C$74+W70*'ACM Rates'!D$74+X70*'ACM Rates'!E$74+Y70*'ACM Rates'!F$74)</f>
        <v>1.8885522196969508E-2</v>
      </c>
      <c r="AH70" s="93">
        <f>$AG70*'ACM Rates'!C$74</f>
        <v>1.5291521819965265E-2</v>
      </c>
      <c r="AI70" s="93">
        <f>$AG70*'ACM Rates'!D$74</f>
        <v>1.37417922185927E-2</v>
      </c>
      <c r="AJ70" s="93">
        <f>$AG70*'ACM Rates'!E$74</f>
        <v>1.2447829978793158E-2</v>
      </c>
      <c r="AK70" s="93">
        <f>$AG70*'ACM Rates'!F$74</f>
        <v>1.0893187755110573E-2</v>
      </c>
      <c r="AL70" s="93"/>
      <c r="AM70" s="93">
        <f t="shared" si="20"/>
        <v>26219.646095344968</v>
      </c>
      <c r="AN70" s="93">
        <f t="shared" si="20"/>
        <v>29633.61047807692</v>
      </c>
      <c r="AO70" s="93">
        <f t="shared" si="20"/>
        <v>14926.680961581724</v>
      </c>
      <c r="AP70" s="93">
        <f t="shared" si="20"/>
        <v>6455.2048082439851</v>
      </c>
      <c r="AQ70" s="93">
        <f t="shared" si="20"/>
        <v>3821.5891708026811</v>
      </c>
      <c r="AR70" s="93">
        <f t="shared" si="20"/>
        <v>1625.5859602833207</v>
      </c>
      <c r="AS70" s="93">
        <f t="shared" si="20"/>
        <v>20568.854446232945</v>
      </c>
      <c r="AT70" s="2">
        <f t="shared" si="26"/>
        <v>0.32347277771495248</v>
      </c>
      <c r="AU70" s="2">
        <f t="shared" si="27"/>
        <v>0.36559098701062559</v>
      </c>
      <c r="AV70" s="2">
        <f t="shared" si="14"/>
        <v>0.18415103450099454</v>
      </c>
      <c r="AW70" s="2">
        <f t="shared" si="14"/>
        <v>7.9638108861138174E-2</v>
      </c>
      <c r="AX70" s="2">
        <f t="shared" si="14"/>
        <v>4.7147091912289253E-2</v>
      </c>
    </row>
    <row r="71" spans="1:50">
      <c r="A71" s="58">
        <v>69</v>
      </c>
      <c r="B71" s="58">
        <v>73</v>
      </c>
      <c r="C71" s="93">
        <f>((SUM($C70:$G70))-($H70))*('Function Resolution'!H198)</f>
        <v>11514.405784925191</v>
      </c>
      <c r="D71" s="93">
        <f>((SUM($C70:$G70))-($H70))*('Function Resolution'!I198)</f>
        <v>13616.299082372645</v>
      </c>
      <c r="E71" s="93">
        <f>((SUM($C70:$G70))-($H70))*('Function Resolution'!J198)</f>
        <v>7119.8138842293074</v>
      </c>
      <c r="F71" s="93">
        <f>((SUM($C70:$G70))-($H70))*('Function Resolution'!K198)</f>
        <v>3064.7547498515605</v>
      </c>
      <c r="G71" s="93">
        <f>((SUM($C70:$G70))-($H70))*('Function Resolution'!L198)</f>
        <v>2405.3898851015902</v>
      </c>
      <c r="H71" s="111">
        <f t="shared" si="21"/>
        <v>924.15625296876715</v>
      </c>
      <c r="I71" s="111">
        <f t="shared" si="28"/>
        <v>13203.492866488386</v>
      </c>
      <c r="J71" s="2">
        <f t="shared" si="15"/>
        <v>0.30525459393304688</v>
      </c>
      <c r="K71" s="2">
        <f t="shared" si="16"/>
        <v>0.36097719021699259</v>
      </c>
      <c r="L71" s="2">
        <f t="shared" si="19"/>
        <v>0.18875102516837405</v>
      </c>
      <c r="M71" s="2">
        <f t="shared" si="19"/>
        <v>8.1248696992694436E-2</v>
      </c>
      <c r="N71" s="2">
        <f t="shared" si="19"/>
        <v>6.376849368889205E-2</v>
      </c>
      <c r="O71" s="106">
        <f>('ACM Rates'!$AM84*(SUM($C71:$G71)))/($C71*'ACM Rates'!$B$65+$D71*'ACM Rates'!$C$65+$E71*'ACM Rates'!$D$65+$F71*'ACM Rates'!$E$65+$G71*'ACM Rates'!$F$65)</f>
        <v>2.9770215319121007E-2</v>
      </c>
      <c r="P71" s="106">
        <f>$O71*'ACM Rates'!C$65</f>
        <v>2.4023147216839638E-2</v>
      </c>
      <c r="Q71" s="106">
        <f>$O71*'ACM Rates'!D$65</f>
        <v>2.1661665759798734E-2</v>
      </c>
      <c r="R71" s="106">
        <f>$O71*'ACM Rates'!E$65</f>
        <v>1.9448786340603874E-2</v>
      </c>
      <c r="S71" s="106">
        <f>$O71*'ACM Rates'!F$65</f>
        <v>1.6808404898312011E-2</v>
      </c>
      <c r="T71" s="2"/>
      <c r="U71" s="93">
        <f>((SUM($U70:$Y70))-($Z70))*('Function Resolution'!M198)</f>
        <v>15732.92938302573</v>
      </c>
      <c r="V71" s="93">
        <f>((SUM($U70:$Y70))-($Z70))*('Function Resolution'!N198)</f>
        <v>15869.034905329458</v>
      </c>
      <c r="W71" s="93">
        <f>((SUM($U70:$Y70))-($Z70))*('Function Resolution'!O198)</f>
        <v>6898.7037857782225</v>
      </c>
      <c r="X71" s="93">
        <f>((SUM($U70:$Y70))-($Z70))*('Function Resolution'!P198)</f>
        <v>2556.7610391699586</v>
      </c>
      <c r="Y71" s="93">
        <f>((SUM($U70:$Y70))-($Z70))*('Function Resolution'!Q198)</f>
        <v>653.05305398329779</v>
      </c>
      <c r="Z71" s="111">
        <f t="shared" si="22"/>
        <v>667.3677146765865</v>
      </c>
      <c r="AA71" s="111">
        <f t="shared" si="29"/>
        <v>8956.8855473899093</v>
      </c>
      <c r="AB71" s="2">
        <f t="shared" si="23"/>
        <v>0.37719365889673157</v>
      </c>
      <c r="AC71" s="2">
        <f t="shared" si="24"/>
        <v>0.38045676004617057</v>
      </c>
      <c r="AD71" s="2">
        <f t="shared" si="25"/>
        <v>0.16539496614088159</v>
      </c>
      <c r="AE71" s="2">
        <f t="shared" si="25"/>
        <v>6.1297805882839076E-2</v>
      </c>
      <c r="AF71" s="2">
        <f t="shared" si="25"/>
        <v>1.5656809033377329E-2</v>
      </c>
      <c r="AG71" s="106">
        <f>('ACM Rates'!$AR84*(SUM(U71:Y71)))/(U71*'ACM Rates'!B$74+V71*'ACM Rates'!C$74+W71*'ACM Rates'!D$74+X71*'ACM Rates'!E$74+Y71*'ACM Rates'!F$74)</f>
        <v>1.8712823246714978E-2</v>
      </c>
      <c r="AH71" s="93">
        <f>$AG71*'ACM Rates'!C$74</f>
        <v>1.5151688261826956E-2</v>
      </c>
      <c r="AI71" s="93">
        <f>$AG71*'ACM Rates'!D$74</f>
        <v>1.3616130186798438E-2</v>
      </c>
      <c r="AJ71" s="93">
        <f>$AG71*'ACM Rates'!E$74</f>
        <v>1.2334000604743368E-2</v>
      </c>
      <c r="AK71" s="93">
        <f>$AG71*'ACM Rates'!F$74</f>
        <v>1.0793574830955636E-2</v>
      </c>
      <c r="AL71" s="93"/>
      <c r="AM71" s="93">
        <f t="shared" si="20"/>
        <v>27247.335167950921</v>
      </c>
      <c r="AN71" s="93">
        <f t="shared" si="20"/>
        <v>29485.333987702103</v>
      </c>
      <c r="AO71" s="93">
        <f t="shared" si="20"/>
        <v>14018.51767000753</v>
      </c>
      <c r="AP71" s="93">
        <f t="shared" si="20"/>
        <v>5621.5157890215196</v>
      </c>
      <c r="AQ71" s="93">
        <f t="shared" si="20"/>
        <v>3058.4429390848882</v>
      </c>
      <c r="AR71" s="93">
        <f t="shared" si="20"/>
        <v>1591.5239676453537</v>
      </c>
      <c r="AS71" s="93">
        <f t="shared" si="20"/>
        <v>22160.378413878294</v>
      </c>
      <c r="AT71" s="2">
        <f t="shared" si="26"/>
        <v>0.34303087256254156</v>
      </c>
      <c r="AU71" s="2">
        <f t="shared" si="27"/>
        <v>0.37120620358853412</v>
      </c>
      <c r="AV71" s="2">
        <f t="shared" si="14"/>
        <v>0.17648640935838442</v>
      </c>
      <c r="AW71" s="2">
        <f t="shared" si="14"/>
        <v>7.0772185769577181E-2</v>
      </c>
      <c r="AX71" s="2">
        <f t="shared" si="14"/>
        <v>3.8504328720962835E-2</v>
      </c>
    </row>
    <row r="72" spans="1:50">
      <c r="A72" s="58">
        <v>70</v>
      </c>
      <c r="B72" s="58">
        <v>74</v>
      </c>
      <c r="C72" s="93">
        <f>((SUM($C71:$G71))-($H71))*('Function Resolution'!H199)</f>
        <v>11833.015596546627</v>
      </c>
      <c r="D72" s="93">
        <f>((SUM($C71:$G71))-($H71))*('Function Resolution'!I199)</f>
        <v>13559.996542422552</v>
      </c>
      <c r="E72" s="93">
        <f>((SUM($C71:$G71))-($H71))*('Function Resolution'!J199)</f>
        <v>6770.774047539293</v>
      </c>
      <c r="F72" s="93">
        <f>((SUM($C71:$G71))-($H71))*('Function Resolution'!K199)</f>
        <v>2666.7930040625474</v>
      </c>
      <c r="G72" s="93">
        <f>((SUM($C71:$G71))-($H71))*('Function Resolution'!L199)</f>
        <v>1965.9279429405076</v>
      </c>
      <c r="H72" s="111">
        <f t="shared" si="21"/>
        <v>901.51442477103262</v>
      </c>
      <c r="I72" s="111">
        <f t="shared" si="28"/>
        <v>14105.007291259419</v>
      </c>
      <c r="J72" s="2">
        <f t="shared" si="15"/>
        <v>0.32157985956688795</v>
      </c>
      <c r="K72" s="2">
        <f t="shared" si="16"/>
        <v>0.36851314428355386</v>
      </c>
      <c r="L72" s="2">
        <f t="shared" si="19"/>
        <v>0.18400589009637205</v>
      </c>
      <c r="M72" s="2">
        <f t="shared" si="19"/>
        <v>7.2474080063806665E-2</v>
      </c>
      <c r="N72" s="2">
        <f t="shared" si="19"/>
        <v>5.342702598937947E-2</v>
      </c>
      <c r="O72" s="106">
        <f>('ACM Rates'!$AM85*(SUM($C72:$G72)))/($C72*'ACM Rates'!$B$65+$D72*'ACM Rates'!$C$65+$E72*'ACM Rates'!$D$65+$F72*'ACM Rates'!$E$65+$G72*'ACM Rates'!$F$65)</f>
        <v>2.9505535908172838E-2</v>
      </c>
      <c r="P72" s="106">
        <f>$O72*'ACM Rates'!C$65</f>
        <v>2.3809563526351839E-2</v>
      </c>
      <c r="Q72" s="106">
        <f>$O72*'ACM Rates'!D$65</f>
        <v>2.1469077400191633E-2</v>
      </c>
      <c r="R72" s="106">
        <f>$O72*'ACM Rates'!E$65</f>
        <v>1.9275872128962902E-2</v>
      </c>
      <c r="S72" s="106">
        <f>$O72*'ACM Rates'!F$65</f>
        <v>1.6658965646369279E-2</v>
      </c>
      <c r="T72" s="2"/>
      <c r="U72" s="93">
        <f>((SUM($U71:$Y71))-($Z71))*('Function Resolution'!M199)</f>
        <v>16437.250373199193</v>
      </c>
      <c r="V72" s="93">
        <f>((SUM($U71:$Y71))-($Z71))*('Function Resolution'!N199)</f>
        <v>15610.72859842409</v>
      </c>
      <c r="W72" s="93">
        <f>((SUM($U71:$Y71))-($Z71))*('Function Resolution'!O199)</f>
        <v>6318.5515263941206</v>
      </c>
      <c r="X72" s="93">
        <f>((SUM($U71:$Y71))-($Z71))*('Function Resolution'!P199)</f>
        <v>2217.7196017337383</v>
      </c>
      <c r="Y72" s="93">
        <f>((SUM($U71:$Y71))-($Z71))*('Function Resolution'!Q199)</f>
        <v>458.86435285893424</v>
      </c>
      <c r="Z72" s="111">
        <f t="shared" si="22"/>
        <v>656.68983124176145</v>
      </c>
      <c r="AA72" s="111">
        <f t="shared" si="29"/>
        <v>9613.5753786316709</v>
      </c>
      <c r="AB72" s="2">
        <f t="shared" si="23"/>
        <v>0.40048740434106822</v>
      </c>
      <c r="AC72" s="2">
        <f t="shared" si="24"/>
        <v>0.38034951310648768</v>
      </c>
      <c r="AD72" s="2">
        <f t="shared" si="25"/>
        <v>0.15394912424810642</v>
      </c>
      <c r="AE72" s="2">
        <f t="shared" si="25"/>
        <v>5.4033901454881079E-2</v>
      </c>
      <c r="AF72" s="2">
        <f t="shared" si="25"/>
        <v>1.1180056849456594E-2</v>
      </c>
      <c r="AG72" s="106">
        <f>('ACM Rates'!$AR85*(SUM(U72:Y72)))/(U72*'ACM Rates'!B$74+V72*'ACM Rates'!C$74+W72*'ACM Rates'!D$74+X72*'ACM Rates'!E$74+Y72*'ACM Rates'!F$74)</f>
        <v>1.8549925298716418E-2</v>
      </c>
      <c r="AH72" s="93">
        <f>$AG72*'ACM Rates'!C$74</f>
        <v>1.5019790530841935E-2</v>
      </c>
      <c r="AI72" s="93">
        <f>$AG72*'ACM Rates'!D$74</f>
        <v>1.3497599720397539E-2</v>
      </c>
      <c r="AJ72" s="93">
        <f>$AG72*'ACM Rates'!E$74</f>
        <v>1.2226631269681733E-2</v>
      </c>
      <c r="AK72" s="93">
        <f>$AG72*'ACM Rates'!F$74</f>
        <v>1.0699615134529805E-2</v>
      </c>
      <c r="AL72" s="93"/>
      <c r="AM72" s="93">
        <f t="shared" si="20"/>
        <v>28270.265969745822</v>
      </c>
      <c r="AN72" s="93">
        <f t="shared" si="20"/>
        <v>29170.72514084664</v>
      </c>
      <c r="AO72" s="93">
        <f t="shared" si="20"/>
        <v>13089.325573933413</v>
      </c>
      <c r="AP72" s="93">
        <f t="shared" si="20"/>
        <v>4884.5126057962862</v>
      </c>
      <c r="AQ72" s="93">
        <f t="shared" si="20"/>
        <v>2424.7922957994419</v>
      </c>
      <c r="AR72" s="93">
        <f t="shared" si="20"/>
        <v>1558.2042560127941</v>
      </c>
      <c r="AS72" s="93">
        <f t="shared" si="20"/>
        <v>23718.58266989109</v>
      </c>
      <c r="AT72" s="2">
        <f t="shared" si="26"/>
        <v>0.36318606634627143</v>
      </c>
      <c r="AU72" s="2">
        <f t="shared" si="27"/>
        <v>0.37475420032164736</v>
      </c>
      <c r="AV72" s="2">
        <f t="shared" si="14"/>
        <v>0.16815762085188721</v>
      </c>
      <c r="AW72" s="2">
        <f t="shared" si="14"/>
        <v>6.2750980879218057E-2</v>
      </c>
      <c r="AX72" s="2">
        <f t="shared" si="14"/>
        <v>3.1151131600975945E-2</v>
      </c>
    </row>
    <row r="73" spans="1:50">
      <c r="A73" s="58">
        <v>71</v>
      </c>
      <c r="B73" s="58">
        <v>75</v>
      </c>
      <c r="C73" s="93">
        <f>((SUM($C72:$G72))-($H72))*('Function Resolution'!H200)</f>
        <v>12153.740776980148</v>
      </c>
      <c r="D73" s="93">
        <f>((SUM($C72:$G72))-($H72))*('Function Resolution'!I200)</f>
        <v>13440.844402396659</v>
      </c>
      <c r="E73" s="93">
        <f>((SUM($C72:$G72))-($H72))*('Function Resolution'!J200)</f>
        <v>6394.1395691227544</v>
      </c>
      <c r="F73" s="93">
        <f>((SUM($C72:$G72))-($H72))*('Function Resolution'!K200)</f>
        <v>2315.2233164084241</v>
      </c>
      <c r="G73" s="93">
        <f>((SUM($C72:$G72))-($H72))*('Function Resolution'!L200)</f>
        <v>1591.0446438325057</v>
      </c>
      <c r="H73" s="111">
        <f t="shared" si="21"/>
        <v>1387.8798930834512</v>
      </c>
      <c r="I73" s="111">
        <f t="shared" si="28"/>
        <v>15492.88718434287</v>
      </c>
      <c r="J73" s="2">
        <f t="shared" si="15"/>
        <v>0.338591537699928</v>
      </c>
      <c r="K73" s="2">
        <f t="shared" si="16"/>
        <v>0.3744490077337107</v>
      </c>
      <c r="L73" s="2">
        <f t="shared" si="19"/>
        <v>0.17813458331099674</v>
      </c>
      <c r="M73" s="2">
        <f t="shared" si="19"/>
        <v>6.4499896550881966E-2</v>
      </c>
      <c r="N73" s="2">
        <f t="shared" si="19"/>
        <v>4.4324974704482489E-2</v>
      </c>
      <c r="O73" s="106">
        <f>('ACM Rates'!$AN86*(SUM($C73:$G73)))/($C73*'ACM Rates'!$B$65+$D73*'ACM Rates'!$C$65+$E73*'ACM Rates'!$D$65+$F73*'ACM Rates'!$E$65+$G73*'ACM Rates'!$F$65)</f>
        <v>4.6165312712676744E-2</v>
      </c>
      <c r="P73" s="106">
        <f>$O73*'ACM Rates'!C$65</f>
        <v>3.7253210691282873E-2</v>
      </c>
      <c r="Q73" s="106">
        <f>$O73*'ACM Rates'!D$65</f>
        <v>3.3591210643219405E-2</v>
      </c>
      <c r="R73" s="106">
        <f>$O73*'ACM Rates'!E$65</f>
        <v>3.0159650968978075E-2</v>
      </c>
      <c r="S73" s="106">
        <f>$O73*'ACM Rates'!F$65</f>
        <v>2.6065154719706364E-2</v>
      </c>
      <c r="T73" s="2"/>
      <c r="U73" s="93">
        <f>((SUM($U72:$Y72))-($Z72))*('Function Resolution'!M200)</f>
        <v>17137.207907642583</v>
      </c>
      <c r="V73" s="93">
        <f>((SUM($U72:$Y72))-($Z72))*('Function Resolution'!N200)</f>
        <v>15256.677117311945</v>
      </c>
      <c r="W73" s="93">
        <f>((SUM($U72:$Y72))-($Z72))*('Function Resolution'!O200)</f>
        <v>5755.3335998863568</v>
      </c>
      <c r="X73" s="93">
        <f>((SUM($U72:$Y72))-($Z72))*('Function Resolution'!P200)</f>
        <v>1922.7077373213422</v>
      </c>
      <c r="Y73" s="93">
        <f>((SUM($U72:$Y72))-($Z72))*('Function Resolution'!Q200)</f>
        <v>314.49825920609254</v>
      </c>
      <c r="Z73" s="111">
        <f t="shared" si="22"/>
        <v>1078.1156052674269</v>
      </c>
      <c r="AA73" s="111">
        <f t="shared" si="29"/>
        <v>10691.690983899098</v>
      </c>
      <c r="AB73" s="2">
        <f t="shared" si="23"/>
        <v>0.42433090000681434</v>
      </c>
      <c r="AC73" s="2">
        <f t="shared" si="24"/>
        <v>0.37776746172375186</v>
      </c>
      <c r="AD73" s="2">
        <f t="shared" si="25"/>
        <v>0.14250663815487222</v>
      </c>
      <c r="AE73" s="2">
        <f t="shared" si="25"/>
        <v>4.7607773041242286E-2</v>
      </c>
      <c r="AF73" s="2">
        <f t="shared" si="25"/>
        <v>7.7872270733193999E-3</v>
      </c>
      <c r="AG73" s="106">
        <f>('ACM Rates'!$AS86*(SUM(U73:Y73)))/(U73*'ACM Rates'!B$74+V73*'ACM Rates'!C$74+W73*'ACM Rates'!D$74+X73*'ACM Rates'!E$74+Y73*'ACM Rates'!F$74)</f>
        <v>3.0691971250875891E-2</v>
      </c>
      <c r="AH73" s="93">
        <f>$AG73*'ACM Rates'!C$74</f>
        <v>2.4851150166015874E-2</v>
      </c>
      <c r="AI73" s="93">
        <f>$AG73*'ACM Rates'!D$74</f>
        <v>2.2332593576694211E-2</v>
      </c>
      <c r="AJ73" s="93">
        <f>$AG73*'ACM Rates'!E$74</f>
        <v>2.0229699547636367E-2</v>
      </c>
      <c r="AK73" s="93">
        <f>$AG73*'ACM Rates'!F$74</f>
        <v>1.7703159167285102E-2</v>
      </c>
      <c r="AL73" s="93"/>
      <c r="AM73" s="93">
        <f t="shared" si="20"/>
        <v>29290.94868462273</v>
      </c>
      <c r="AN73" s="93">
        <f t="shared" si="20"/>
        <v>28697.521519708604</v>
      </c>
      <c r="AO73" s="93">
        <f t="shared" si="20"/>
        <v>12149.47316900911</v>
      </c>
      <c r="AP73" s="93">
        <f t="shared" si="20"/>
        <v>4237.9310537297661</v>
      </c>
      <c r="AQ73" s="93">
        <f t="shared" si="20"/>
        <v>1905.5429030385983</v>
      </c>
      <c r="AR73" s="93">
        <f t="shared" si="20"/>
        <v>2465.9954983508778</v>
      </c>
      <c r="AS73" s="93">
        <f t="shared" si="20"/>
        <v>26184.578168241969</v>
      </c>
      <c r="AT73" s="2">
        <f t="shared" si="26"/>
        <v>0.3839853755976475</v>
      </c>
      <c r="AU73" s="2">
        <f t="shared" si="27"/>
        <v>0.37620592962398314</v>
      </c>
      <c r="AV73" s="2">
        <f t="shared" si="14"/>
        <v>0.15927172821700611</v>
      </c>
      <c r="AW73" s="2">
        <f t="shared" si="14"/>
        <v>5.555653266627264E-2</v>
      </c>
      <c r="AX73" s="2">
        <f t="shared" si="14"/>
        <v>2.4980433895090554E-2</v>
      </c>
    </row>
    <row r="74" spans="1:50">
      <c r="A74" s="58">
        <v>72</v>
      </c>
      <c r="B74" s="58">
        <v>76</v>
      </c>
      <c r="C74" s="93">
        <f>((SUM($C73:$G73))-($H73))*('Function Resolution'!H201)</f>
        <v>12297.783265343991</v>
      </c>
      <c r="D74" s="93">
        <f>((SUM($C73:$G73))-($H73))*('Function Resolution'!I201)</f>
        <v>13068.840875716134</v>
      </c>
      <c r="E74" s="93">
        <f>((SUM($C73:$G73))-($H73))*('Function Resolution'!J201)</f>
        <v>5906.674874473807</v>
      </c>
      <c r="F74" s="93">
        <f>((SUM($C73:$G73))-($H73))*('Function Resolution'!K201)</f>
        <v>1977.4150528375878</v>
      </c>
      <c r="G74" s="93">
        <f>((SUM($C73:$G73))-($H73))*('Function Resolution'!L201)</f>
        <v>1256.3987472855144</v>
      </c>
      <c r="H74" s="111">
        <f t="shared" si="21"/>
        <v>1263.9955424375173</v>
      </c>
      <c r="I74" s="111">
        <f t="shared" si="28"/>
        <v>16756.882726780386</v>
      </c>
      <c r="J74" s="2">
        <f t="shared" si="15"/>
        <v>0.35638401077021065</v>
      </c>
      <c r="K74" s="2">
        <f t="shared" si="16"/>
        <v>0.37872889990919101</v>
      </c>
      <c r="L74" s="2">
        <f t="shared" si="19"/>
        <v>0.17117267695006202</v>
      </c>
      <c r="M74" s="2">
        <f t="shared" si="19"/>
        <v>5.7304563943129092E-2</v>
      </c>
      <c r="N74" s="2">
        <f t="shared" si="19"/>
        <v>3.6409848427407236E-2</v>
      </c>
      <c r="O74" s="106">
        <f>('ACM Rates'!$AO87*(SUM($C74:$G74)))/($C74*'ACM Rates'!$B$65+$D74*'ACM Rates'!$C$65+$E74*'ACM Rates'!$D$65+$F74*'ACM Rates'!$E$65+$G74*'ACM Rates'!$F$65)</f>
        <v>4.337249552202966E-2</v>
      </c>
      <c r="P74" s="106">
        <f>$O74*'ACM Rates'!C$65</f>
        <v>3.4999540108069355E-2</v>
      </c>
      <c r="Q74" s="106">
        <f>$O74*'ACM Rates'!D$65</f>
        <v>3.1559076449243294E-2</v>
      </c>
      <c r="R74" s="106">
        <f>$O74*'ACM Rates'!E$65</f>
        <v>2.8335112441224341E-2</v>
      </c>
      <c r="S74" s="106">
        <f>$O74*'ACM Rates'!F$65</f>
        <v>2.4488316875432806E-2</v>
      </c>
      <c r="T74" s="2"/>
      <c r="U74" s="93">
        <f>((SUM($U73:$Y73))-($Z73))*('Function Resolution'!M201)</f>
        <v>17640.84797205311</v>
      </c>
      <c r="V74" s="93">
        <f>((SUM($U73:$Y73))-($Z73))*('Function Resolution'!N201)</f>
        <v>14651.751156983113</v>
      </c>
      <c r="W74" s="93">
        <f>((SUM($U73:$Y73))-($Z73))*('Function Resolution'!O201)</f>
        <v>5157.9809846290727</v>
      </c>
      <c r="X74" s="93">
        <f>((SUM($U73:$Y73))-($Z73))*('Function Resolution'!P201)</f>
        <v>1649.8461764854119</v>
      </c>
      <c r="Y74" s="93">
        <f>((SUM($U73:$Y73))-($Z73))*('Function Resolution'!Q201)</f>
        <v>207.8827259501802</v>
      </c>
      <c r="Z74" s="111">
        <f t="shared" si="22"/>
        <v>994.10713501719147</v>
      </c>
      <c r="AA74" s="111">
        <f t="shared" si="29"/>
        <v>11685.798118916289</v>
      </c>
      <c r="AB74" s="2">
        <f t="shared" si="23"/>
        <v>0.4487816549123832</v>
      </c>
      <c r="AC74" s="2">
        <f t="shared" si="24"/>
        <v>0.37273928906434717</v>
      </c>
      <c r="AD74" s="2">
        <f t="shared" si="25"/>
        <v>0.13121859255040294</v>
      </c>
      <c r="AE74" s="2">
        <f t="shared" si="25"/>
        <v>4.1971944807130381E-2</v>
      </c>
      <c r="AF74" s="2">
        <f t="shared" si="25"/>
        <v>5.2885186657363045E-3</v>
      </c>
      <c r="AG74" s="106">
        <f>('ACM Rates'!$AT87*(SUM(U74:Y74)))/(U74*'ACM Rates'!B$74+V74*'ACM Rates'!C$74+W74*'ACM Rates'!D$74+X74*'ACM Rates'!E$74+Y74*'ACM Rates'!F$74)</f>
        <v>2.8844134864021334E-2</v>
      </c>
      <c r="AH74" s="93">
        <f>$AG74*'ACM Rates'!C$74</f>
        <v>2.3354965409533662E-2</v>
      </c>
      <c r="AI74" s="93">
        <f>$AG74*'ACM Rates'!D$74</f>
        <v>2.0988040674355876E-2</v>
      </c>
      <c r="AJ74" s="93">
        <f>$AG74*'ACM Rates'!E$74</f>
        <v>1.9011753179392236E-2</v>
      </c>
      <c r="AK74" s="93">
        <f>$AG74*'ACM Rates'!F$74</f>
        <v>1.6637325324154101E-2</v>
      </c>
      <c r="AL74" s="93"/>
      <c r="AM74" s="93">
        <f t="shared" si="20"/>
        <v>29938.631237397101</v>
      </c>
      <c r="AN74" s="93">
        <f t="shared" si="20"/>
        <v>27720.592032699249</v>
      </c>
      <c r="AO74" s="93">
        <f t="shared" si="20"/>
        <v>11064.655859102881</v>
      </c>
      <c r="AP74" s="93">
        <f t="shared" si="20"/>
        <v>3627.2612293229995</v>
      </c>
      <c r="AQ74" s="93">
        <f t="shared" si="20"/>
        <v>1464.2814732356946</v>
      </c>
      <c r="AR74" s="93">
        <f t="shared" si="20"/>
        <v>2258.102677454709</v>
      </c>
      <c r="AS74" s="93">
        <f t="shared" si="20"/>
        <v>28442.680845696676</v>
      </c>
      <c r="AT74" s="2">
        <f t="shared" si="26"/>
        <v>0.4055877551663124</v>
      </c>
      <c r="AU74" s="2">
        <f t="shared" si="27"/>
        <v>0.37553930255767909</v>
      </c>
      <c r="AV74" s="2">
        <f t="shared" si="14"/>
        <v>0.14989626265798142</v>
      </c>
      <c r="AW74" s="2">
        <f t="shared" si="14"/>
        <v>4.913961255400464E-2</v>
      </c>
      <c r="AX74" s="2">
        <f t="shared" si="14"/>
        <v>1.983706706402253E-2</v>
      </c>
    </row>
    <row r="75" spans="1:50">
      <c r="A75" s="58">
        <v>73</v>
      </c>
      <c r="B75" s="58">
        <v>77</v>
      </c>
      <c r="C75" s="93">
        <f>((SUM($C74:$G74))-($H74))*('Function Resolution'!H202)</f>
        <v>12468.463738546723</v>
      </c>
      <c r="D75" s="93">
        <f>((SUM($C74:$G74))-($H74))*('Function Resolution'!I202)</f>
        <v>12675.512738076653</v>
      </c>
      <c r="E75" s="93">
        <f>((SUM($C74:$G74))-($H74))*('Function Resolution'!J202)</f>
        <v>5424.3356243855751</v>
      </c>
      <c r="F75" s="93">
        <f>((SUM($C74:$G74))-($H74))*('Function Resolution'!K202)</f>
        <v>1690.5267891520868</v>
      </c>
      <c r="G75" s="93">
        <f>((SUM($C74:$G74))-($H74))*('Function Resolution'!L202)</f>
        <v>984.2783830584774</v>
      </c>
      <c r="H75" s="111">
        <f t="shared" si="21"/>
        <v>1217.6953857180308</v>
      </c>
      <c r="I75" s="111">
        <f t="shared" si="28"/>
        <v>17974.578112498417</v>
      </c>
      <c r="J75" s="2">
        <f t="shared" si="15"/>
        <v>0.37506902966020139</v>
      </c>
      <c r="K75" s="2">
        <f t="shared" si="16"/>
        <v>0.3812973564993552</v>
      </c>
      <c r="L75" s="2">
        <f t="shared" si="19"/>
        <v>0.16317168994122561</v>
      </c>
      <c r="M75" s="2">
        <f t="shared" si="19"/>
        <v>5.0853437578008566E-2</v>
      </c>
      <c r="N75" s="2">
        <f t="shared" si="19"/>
        <v>2.9608486321209326E-2</v>
      </c>
      <c r="O75" s="106">
        <f>('ACM Rates'!$AO88*(SUM($C75:$G75)))/($C75*'ACM Rates'!$B$65+$D75*'ACM Rates'!$C$65+$E75*'ACM Rates'!$D$65+$F75*'ACM Rates'!$E$65+$G75*'ACM Rates'!$F$65)</f>
        <v>4.3021954521045624E-2</v>
      </c>
      <c r="P75" s="106">
        <f>$O75*'ACM Rates'!C$65</f>
        <v>3.4716670199944476E-2</v>
      </c>
      <c r="Q75" s="106">
        <f>$O75*'ACM Rates'!D$65</f>
        <v>3.1304012724744659E-2</v>
      </c>
      <c r="R75" s="106">
        <f>$O75*'ACM Rates'!E$65</f>
        <v>2.810610512775083E-2</v>
      </c>
      <c r="S75" s="106">
        <f>$O75*'ACM Rates'!F$65</f>
        <v>2.4290399762142229E-2</v>
      </c>
      <c r="T75" s="2"/>
      <c r="U75" s="93">
        <f>((SUM($U74:$Y74))-($Z74))*('Function Resolution'!M202)</f>
        <v>18158.43636642351</v>
      </c>
      <c r="V75" s="93">
        <f>((SUM($U74:$Y74))-($Z74))*('Function Resolution'!N202)</f>
        <v>13995.643371548682</v>
      </c>
      <c r="W75" s="93">
        <f>((SUM($U74:$Y74))-($Z74))*('Function Resolution'!O202)</f>
        <v>4605.8113241140154</v>
      </c>
      <c r="X75" s="93">
        <f>((SUM($U74:$Y74))-($Z74))*('Function Resolution'!P202)</f>
        <v>1420.2045235404314</v>
      </c>
      <c r="Y75" s="93">
        <f>((SUM($U74:$Y74))-($Z74))*('Function Resolution'!Q202)</f>
        <v>134.106295457058</v>
      </c>
      <c r="Z75" s="111">
        <f t="shared" si="22"/>
        <v>968.96616557260688</v>
      </c>
      <c r="AA75" s="111">
        <f t="shared" si="29"/>
        <v>12654.764284488896</v>
      </c>
      <c r="AB75" s="2">
        <f t="shared" si="23"/>
        <v>0.47393487205559165</v>
      </c>
      <c r="AC75" s="2">
        <f t="shared" si="24"/>
        <v>0.3652860475858834</v>
      </c>
      <c r="AD75" s="2">
        <f t="shared" si="25"/>
        <v>0.12021159512624416</v>
      </c>
      <c r="AE75" s="2">
        <f t="shared" si="25"/>
        <v>3.7067313262803679E-2</v>
      </c>
      <c r="AF75" s="2">
        <f t="shared" si="25"/>
        <v>3.5001719694771538E-3</v>
      </c>
      <c r="AG75" s="106">
        <f>('ACM Rates'!$AT88*(SUM(U75:Y75)))/(U75*'ACM Rates'!B$74+V75*'ACM Rates'!C$74+W75*'ACM Rates'!D$74+X75*'ACM Rates'!E$74+Y75*'ACM Rates'!F$74)</f>
        <v>2.8620693897989085E-2</v>
      </c>
      <c r="AH75" s="93">
        <f>$AG75*'ACM Rates'!C$74</f>
        <v>2.3174046270951171E-2</v>
      </c>
      <c r="AI75" s="93">
        <f>$AG75*'ACM Rates'!D$74</f>
        <v>2.0825456908002332E-2</v>
      </c>
      <c r="AJ75" s="93">
        <f>$AG75*'ACM Rates'!E$74</f>
        <v>1.8864478715575023E-2</v>
      </c>
      <c r="AK75" s="93">
        <f>$AG75*'ACM Rates'!F$74</f>
        <v>1.6508444355452945E-2</v>
      </c>
      <c r="AL75" s="93"/>
      <c r="AM75" s="93">
        <f t="shared" si="20"/>
        <v>30626.900104970235</v>
      </c>
      <c r="AN75" s="93">
        <f t="shared" si="20"/>
        <v>26671.156109625335</v>
      </c>
      <c r="AO75" s="93">
        <f t="shared" si="20"/>
        <v>10030.146948499591</v>
      </c>
      <c r="AP75" s="93">
        <f t="shared" si="20"/>
        <v>3110.7313126925183</v>
      </c>
      <c r="AQ75" s="93">
        <f t="shared" si="20"/>
        <v>1118.3846785155354</v>
      </c>
      <c r="AR75" s="93">
        <f t="shared" si="20"/>
        <v>2186.6615512906378</v>
      </c>
      <c r="AS75" s="93">
        <f t="shared" si="20"/>
        <v>30629.342396987311</v>
      </c>
      <c r="AT75" s="2">
        <f t="shared" si="26"/>
        <v>0.42800513583981076</v>
      </c>
      <c r="AU75" s="2">
        <f t="shared" si="27"/>
        <v>0.37272436174017048</v>
      </c>
      <c r="AV75" s="2">
        <f t="shared" si="14"/>
        <v>0.14016940638694139</v>
      </c>
      <c r="AW75" s="2">
        <f t="shared" si="14"/>
        <v>4.3471881695073954E-2</v>
      </c>
      <c r="AX75" s="2">
        <f t="shared" si="14"/>
        <v>1.5629214338003603E-2</v>
      </c>
    </row>
    <row r="76" spans="1:50">
      <c r="A76" s="58">
        <v>74</v>
      </c>
      <c r="B76" s="58">
        <v>78</v>
      </c>
      <c r="C76" s="93">
        <f>((SUM($C75:$G75))-($H75))*('Function Resolution'!H203)</f>
        <v>12642.874166494556</v>
      </c>
      <c r="D76" s="93">
        <f>((SUM($C75:$G75))-($H75))*('Function Resolution'!I203)</f>
        <v>12236.520902320119</v>
      </c>
      <c r="E76" s="93">
        <f>((SUM($C75:$G75))-($H75))*('Function Resolution'!J203)</f>
        <v>4938.3504389537011</v>
      </c>
      <c r="F76" s="93">
        <f>((SUM($C75:$G75))-($H75))*('Function Resolution'!K203)</f>
        <v>1444.4215803772306</v>
      </c>
      <c r="G76" s="93">
        <f>((SUM($C75:$G75))-($H75))*('Function Resolution'!L203)</f>
        <v>763.25479935587953</v>
      </c>
      <c r="H76" s="111">
        <f t="shared" si="21"/>
        <v>1173.0912037391793</v>
      </c>
      <c r="I76" s="111">
        <f t="shared" si="28"/>
        <v>19147.669316237596</v>
      </c>
      <c r="J76" s="2">
        <f t="shared" si="15"/>
        <v>0.39477619407813863</v>
      </c>
      <c r="K76" s="2">
        <f t="shared" si="16"/>
        <v>0.3820877347160147</v>
      </c>
      <c r="L76" s="2">
        <f t="shared" si="19"/>
        <v>0.15420094874319154</v>
      </c>
      <c r="M76" s="2">
        <f t="shared" si="19"/>
        <v>4.5102343552293464E-2</v>
      </c>
      <c r="N76" s="2">
        <f t="shared" si="19"/>
        <v>2.3832778910361643E-2</v>
      </c>
      <c r="O76" s="106">
        <f>('ACM Rates'!$AO89*(SUM($C76:$G76)))/($C76*'ACM Rates'!$B$65+$D76*'ACM Rates'!$C$65+$E76*'ACM Rates'!$D$65+$F76*'ACM Rates'!$E$65+$G76*'ACM Rates'!$F$65)</f>
        <v>4.268110605190302E-2</v>
      </c>
      <c r="P76" s="106">
        <f>$O76*'ACM Rates'!C$65</f>
        <v>3.4441621703819286E-2</v>
      </c>
      <c r="Q76" s="106">
        <f>$O76*'ACM Rates'!D$65</f>
        <v>3.10560015654648E-2</v>
      </c>
      <c r="R76" s="106">
        <f>$O76*'ACM Rates'!E$65</f>
        <v>2.7883429914292809E-2</v>
      </c>
      <c r="S76" s="106">
        <f>$O76*'ACM Rates'!F$65</f>
        <v>2.4097955098343008E-2</v>
      </c>
      <c r="T76" s="2"/>
      <c r="U76" s="93">
        <f>((SUM($U75:$Y75))-($Z75))*('Function Resolution'!M203)</f>
        <v>18669.741314159663</v>
      </c>
      <c r="V76" s="93">
        <f>((SUM($U75:$Y75))-($Z75))*('Function Resolution'!N203)</f>
        <v>13272.715566316183</v>
      </c>
      <c r="W76" s="93">
        <f>((SUM($U75:$Y75))-($Z75))*('Function Resolution'!O203)</f>
        <v>4092.5382048779124</v>
      </c>
      <c r="X76" s="93">
        <f>((SUM($U75:$Y75))-($Z75))*('Function Resolution'!P203)</f>
        <v>1225.9769220063235</v>
      </c>
      <c r="Y76" s="93">
        <f>((SUM($U75:$Y75))-($Z75))*('Function Resolution'!Q203)</f>
        <v>84.263708151004636</v>
      </c>
      <c r="Z76" s="111">
        <f t="shared" si="22"/>
        <v>944.46101124527559</v>
      </c>
      <c r="AA76" s="111">
        <f t="shared" si="29"/>
        <v>13599.225295734172</v>
      </c>
      <c r="AB76" s="2">
        <f t="shared" si="23"/>
        <v>0.49992297428197285</v>
      </c>
      <c r="AC76" s="2">
        <f t="shared" si="24"/>
        <v>0.35540585865959473</v>
      </c>
      <c r="AD76" s="2">
        <f t="shared" si="25"/>
        <v>0.1095866213311409</v>
      </c>
      <c r="AE76" s="2">
        <f t="shared" si="25"/>
        <v>3.2828201469809505E-2</v>
      </c>
      <c r="AF76" s="2">
        <f t="shared" si="25"/>
        <v>2.2563442574819867E-3</v>
      </c>
      <c r="AG76" s="106">
        <f>('ACM Rates'!$AT89*(SUM(U76:Y76)))/(U76*'ACM Rates'!B$74+V76*'ACM Rates'!C$74+W76*'ACM Rates'!D$74+X76*'ACM Rates'!E$74+Y76*'ACM Rates'!F$74)</f>
        <v>2.8403861654254906E-2</v>
      </c>
      <c r="AH76" s="93">
        <f>$AG76*'ACM Rates'!C$74</f>
        <v>2.2998478184892885E-2</v>
      </c>
      <c r="AI76" s="93">
        <f>$AG76*'ACM Rates'!D$74</f>
        <v>2.0667681888142702E-2</v>
      </c>
      <c r="AJ76" s="93">
        <f>$AG76*'ACM Rates'!E$74</f>
        <v>1.8721560194404536E-2</v>
      </c>
      <c r="AK76" s="93">
        <f>$AG76*'ACM Rates'!F$74</f>
        <v>1.6383375304265296E-2</v>
      </c>
      <c r="AL76" s="93"/>
      <c r="AM76" s="93">
        <f t="shared" si="20"/>
        <v>31312.615480654218</v>
      </c>
      <c r="AN76" s="93">
        <f t="shared" si="20"/>
        <v>25509.2364686363</v>
      </c>
      <c r="AO76" s="93">
        <f t="shared" si="20"/>
        <v>9030.8886438316131</v>
      </c>
      <c r="AP76" s="93">
        <f t="shared" si="20"/>
        <v>2670.3985023835539</v>
      </c>
      <c r="AQ76" s="93">
        <f t="shared" si="20"/>
        <v>847.51850750688413</v>
      </c>
      <c r="AR76" s="93">
        <f t="shared" si="20"/>
        <v>2117.5522149844546</v>
      </c>
      <c r="AS76" s="93">
        <f t="shared" si="20"/>
        <v>32746.894611971766</v>
      </c>
      <c r="AT76" s="2">
        <f t="shared" si="26"/>
        <v>0.45138126929467653</v>
      </c>
      <c r="AU76" s="2">
        <f t="shared" si="27"/>
        <v>0.3677237228255496</v>
      </c>
      <c r="AV76" s="2">
        <f t="shared" si="14"/>
        <v>0.1301831200089334</v>
      </c>
      <c r="AW76" s="2">
        <f t="shared" si="14"/>
        <v>3.849464016422393E-2</v>
      </c>
      <c r="AX76" s="2">
        <f t="shared" si="14"/>
        <v>1.2217247706616504E-2</v>
      </c>
    </row>
    <row r="77" spans="1:50">
      <c r="A77" s="58">
        <v>75</v>
      </c>
      <c r="B77" s="58">
        <v>79</v>
      </c>
      <c r="C77" s="93">
        <f>((SUM($C76:$G76))-($H76))*('Function Resolution'!H204)</f>
        <v>12823.865648031426</v>
      </c>
      <c r="D77" s="93">
        <f>((SUM($C76:$G76))-($H76))*('Function Resolution'!I204)</f>
        <v>11755.068682190928</v>
      </c>
      <c r="E77" s="93">
        <f>((SUM($C76:$G76))-($H76))*('Function Resolution'!J204)</f>
        <v>4453.5417230354406</v>
      </c>
      <c r="F77" s="93">
        <f>((SUM($C76:$G76))-($H76))*('Function Resolution'!K204)</f>
        <v>1234.1178485452069</v>
      </c>
      <c r="G77" s="93">
        <f>((SUM($C76:$G76))-($H76))*('Function Resolution'!L204)</f>
        <v>585.73678195931518</v>
      </c>
      <c r="H77" s="111">
        <f t="shared" si="21"/>
        <v>1130.1208729462137</v>
      </c>
      <c r="I77" s="111">
        <f t="shared" si="28"/>
        <v>20277.790189183808</v>
      </c>
      <c r="J77" s="2">
        <f t="shared" si="15"/>
        <v>0.41565305971456701</v>
      </c>
      <c r="K77" s="2">
        <f t="shared" si="16"/>
        <v>0.38101071853147417</v>
      </c>
      <c r="L77" s="2">
        <f t="shared" si="19"/>
        <v>0.14435025245529842</v>
      </c>
      <c r="M77" s="2">
        <f t="shared" si="19"/>
        <v>4.000079803354134E-2</v>
      </c>
      <c r="N77" s="2">
        <f t="shared" si="19"/>
        <v>1.8985171265119054E-2</v>
      </c>
      <c r="O77" s="106">
        <f>('ACM Rates'!$AO90*(SUM($C77:$G77)))/($C77*'ACM Rates'!$B$65+$D77*'ACM Rates'!$C$65+$E77*'ACM Rates'!$D$65+$F77*'ACM Rates'!$E$65+$G77*'ACM Rates'!$F$65)</f>
        <v>4.2347041565182625E-2</v>
      </c>
      <c r="P77" s="106">
        <f>$O77*'ACM Rates'!C$65</f>
        <v>3.4172047558708972E-2</v>
      </c>
      <c r="Q77" s="106">
        <f>$O77*'ACM Rates'!D$65</f>
        <v>3.0812926627108269E-2</v>
      </c>
      <c r="R77" s="106">
        <f>$O77*'ACM Rates'!E$65</f>
        <v>2.7665186654828193E-2</v>
      </c>
      <c r="S77" s="106">
        <f>$O77*'ACM Rates'!F$65</f>
        <v>2.3909340703225191E-2</v>
      </c>
      <c r="T77" s="2"/>
      <c r="U77" s="93">
        <f>((SUM($U76:$Y76))-($Z76))*('Function Resolution'!M204)</f>
        <v>19180.018903435379</v>
      </c>
      <c r="V77" s="93">
        <f>((SUM($U76:$Y76))-($Z76))*('Function Resolution'!N204)</f>
        <v>12487.85637786187</v>
      </c>
      <c r="W77" s="93">
        <f>((SUM($U76:$Y76))-($Z76))*('Function Resolution'!O204)</f>
        <v>3618.951034955654</v>
      </c>
      <c r="X77" s="93">
        <f>((SUM($U76:$Y76))-($Z76))*('Function Resolution'!P204)</f>
        <v>1062.4133749648483</v>
      </c>
      <c r="Y77" s="93">
        <f>((SUM($U76:$Y76))-($Z76))*('Function Resolution'!Q204)</f>
        <v>51.53501304806074</v>
      </c>
      <c r="Z77" s="111">
        <f t="shared" si="22"/>
        <v>920.57559227088223</v>
      </c>
      <c r="AA77" s="111">
        <f t="shared" si="29"/>
        <v>14519.800888005055</v>
      </c>
      <c r="AB77" s="2">
        <f t="shared" si="23"/>
        <v>0.52691238192762069</v>
      </c>
      <c r="AC77" s="2">
        <f t="shared" si="24"/>
        <v>0.34306567591811221</v>
      </c>
      <c r="AD77" s="2">
        <f t="shared" si="25"/>
        <v>9.9419615773494757E-2</v>
      </c>
      <c r="AE77" s="2">
        <f t="shared" si="25"/>
        <v>2.9186559450899381E-2</v>
      </c>
      <c r="AF77" s="2">
        <f t="shared" si="25"/>
        <v>1.4157669298730984E-3</v>
      </c>
      <c r="AG77" s="106">
        <f>('ACM Rates'!$AT90*(SUM(U77:Y77)))/(U77*'ACM Rates'!B$74+V77*'ACM Rates'!C$74+W77*'ACM Rates'!D$74+X77*'ACM Rates'!E$74+Y77*'ACM Rates'!F$74)</f>
        <v>2.8191261390300593E-2</v>
      </c>
      <c r="AH77" s="93">
        <f>$AG77*'ACM Rates'!C$74</f>
        <v>2.2826336713702353E-2</v>
      </c>
      <c r="AI77" s="93">
        <f>$AG77*'ACM Rates'!D$74</f>
        <v>2.0512986210553922E-2</v>
      </c>
      <c r="AJ77" s="93">
        <f>$AG77*'ACM Rates'!E$74</f>
        <v>1.8581431056774733E-2</v>
      </c>
      <c r="AK77" s="93">
        <f>$AG77*'ACM Rates'!F$74</f>
        <v>1.626074726317189E-2</v>
      </c>
      <c r="AL77" s="93"/>
      <c r="AM77" s="93">
        <f t="shared" si="20"/>
        <v>32003.884551466806</v>
      </c>
      <c r="AN77" s="93">
        <f t="shared" si="20"/>
        <v>24242.925060052796</v>
      </c>
      <c r="AO77" s="93">
        <f t="shared" si="20"/>
        <v>8072.4927579910945</v>
      </c>
      <c r="AP77" s="93">
        <f t="shared" si="20"/>
        <v>2296.5312235100555</v>
      </c>
      <c r="AQ77" s="93">
        <f t="shared" si="20"/>
        <v>637.27179500737589</v>
      </c>
      <c r="AR77" s="93">
        <f t="shared" si="20"/>
        <v>2050.6964652170959</v>
      </c>
      <c r="AS77" s="93">
        <f t="shared" si="20"/>
        <v>34797.591077188859</v>
      </c>
      <c r="AT77" s="2">
        <f t="shared" si="26"/>
        <v>0.47587221983007327</v>
      </c>
      <c r="AU77" s="2">
        <f t="shared" si="27"/>
        <v>0.36047294649338724</v>
      </c>
      <c r="AV77" s="2">
        <f t="shared" si="14"/>
        <v>0.12003152436479307</v>
      </c>
      <c r="AW77" s="2">
        <f t="shared" si="14"/>
        <v>3.4147586349505078E-2</v>
      </c>
      <c r="AX77" s="2">
        <f t="shared" si="14"/>
        <v>9.475722962241355E-3</v>
      </c>
    </row>
    <row r="78" spans="1:50">
      <c r="A78" s="58">
        <v>76</v>
      </c>
      <c r="B78" s="58">
        <v>80</v>
      </c>
      <c r="C78" s="93">
        <f>((SUM($C77:$G77))-($H77))*('Function Resolution'!H205)</f>
        <v>13014.301101361307</v>
      </c>
      <c r="D78" s="93">
        <f>((SUM($C77:$G77))-($H77))*('Function Resolution'!I205)</f>
        <v>11233.334132076232</v>
      </c>
      <c r="E78" s="93">
        <f>((SUM($C77:$G77))-($H77))*('Function Resolution'!J205)</f>
        <v>3974.8385354206871</v>
      </c>
      <c r="F78" s="93">
        <f>((SUM($C77:$G77))-($H77))*('Function Resolution'!K205)</f>
        <v>1054.9834225431678</v>
      </c>
      <c r="G78" s="93">
        <f>((SUM($C77:$G77))-($H77))*('Function Resolution'!L205)</f>
        <v>444.75261941471115</v>
      </c>
      <c r="H78" s="111">
        <f t="shared" si="21"/>
        <v>1958.0991823365646</v>
      </c>
      <c r="I78" s="111">
        <f t="shared" si="28"/>
        <v>22235.889371520374</v>
      </c>
      <c r="J78" s="2">
        <f t="shared" si="15"/>
        <v>0.43786451896404144</v>
      </c>
      <c r="K78" s="2">
        <f t="shared" si="16"/>
        <v>0.37794410992914629</v>
      </c>
      <c r="L78" s="2">
        <f t="shared" si="19"/>
        <v>0.13373294114807768</v>
      </c>
      <c r="M78" s="2">
        <f t="shared" si="19"/>
        <v>3.5494784178505212E-2</v>
      </c>
      <c r="N78" s="2">
        <f t="shared" si="19"/>
        <v>1.4963645780229396E-2</v>
      </c>
      <c r="O78" s="106">
        <f>('ACM Rates'!$AO91*(SUM($C78:$G78)))/($C78*'ACM Rates'!$B$65+$D78*'ACM Rates'!$C$65+$E78*'ACM Rates'!$D$65+$F78*'ACM Rates'!$E$65+$G78*'ACM Rates'!$F$65)</f>
        <v>7.5568437020680168E-2</v>
      </c>
      <c r="P78" s="106">
        <f>$O78*'ACM Rates'!C$65</f>
        <v>6.0980132929313167E-2</v>
      </c>
      <c r="Q78" s="106">
        <f>$O78*'ACM Rates'!D$65</f>
        <v>5.4985770414666478E-2</v>
      </c>
      <c r="R78" s="106">
        <f>$O78*'ACM Rates'!E$65</f>
        <v>4.9368617927483073E-2</v>
      </c>
      <c r="S78" s="106">
        <f>$O78*'ACM Rates'!F$65</f>
        <v>4.2666298290437984E-2</v>
      </c>
      <c r="T78" s="2"/>
      <c r="U78" s="93">
        <f>((SUM($U77:$Y77))-($Z77))*('Function Resolution'!M205)</f>
        <v>19694.887532776385</v>
      </c>
      <c r="V78" s="93">
        <f>((SUM($U77:$Y77))-($Z77))*('Function Resolution'!N205)</f>
        <v>11644.692440588689</v>
      </c>
      <c r="W78" s="93">
        <f>((SUM($U77:$Y77))-($Z77))*('Function Resolution'!O205)</f>
        <v>3184.8144168486133</v>
      </c>
      <c r="X78" s="93">
        <f>((SUM($U77:$Y77))-($Z77))*('Function Resolution'!P205)</f>
        <v>925.15079078492863</v>
      </c>
      <c r="Y78" s="93">
        <f>((SUM($U77:$Y77))-($Z77))*('Function Resolution'!Q205)</f>
        <v>30.653930996306176</v>
      </c>
      <c r="Z78" s="111">
        <f t="shared" si="22"/>
        <v>1701.9851514023967</v>
      </c>
      <c r="AA78" s="111">
        <f t="shared" si="29"/>
        <v>16221.786039407452</v>
      </c>
      <c r="AB78" s="2">
        <f t="shared" si="23"/>
        <v>0.55509518057124041</v>
      </c>
      <c r="AC78" s="2">
        <f t="shared" si="24"/>
        <v>0.32820256740475634</v>
      </c>
      <c r="AD78" s="2">
        <f t="shared" si="25"/>
        <v>8.9763149490666508E-2</v>
      </c>
      <c r="AE78" s="2">
        <f t="shared" si="25"/>
        <v>2.6075129619894367E-2</v>
      </c>
      <c r="AF78" s="2">
        <f t="shared" si="25"/>
        <v>8.6397291344238506E-4</v>
      </c>
      <c r="AG78" s="106">
        <f>('ACM Rates'!$AT91*(SUM(U78:Y78)))/(U78*'ACM Rates'!B$74+V78*'ACM Rates'!C$74+W78*'ACM Rates'!D$74+X78*'ACM Rates'!E$74+Y78*'ACM Rates'!F$74)</f>
        <v>5.3073598109116195E-2</v>
      </c>
      <c r="AH78" s="93">
        <f>$AG78*'ACM Rates'!C$74</f>
        <v>4.2973452101835348E-2</v>
      </c>
      <c r="AI78" s="93">
        <f>$AG78*'ACM Rates'!D$74</f>
        <v>3.8618278589384283E-2</v>
      </c>
      <c r="AJ78" s="93">
        <f>$AG78*'ACM Rates'!E$74</f>
        <v>3.4981882880161436E-2</v>
      </c>
      <c r="AK78" s="93">
        <f>$AG78*'ACM Rates'!F$74</f>
        <v>3.0612903525360627E-2</v>
      </c>
      <c r="AL78" s="93"/>
      <c r="AM78" s="93">
        <f t="shared" si="20"/>
        <v>32709.188634137692</v>
      </c>
      <c r="AN78" s="93">
        <f t="shared" si="20"/>
        <v>22878.026572664923</v>
      </c>
      <c r="AO78" s="93">
        <f t="shared" si="20"/>
        <v>7159.6529522692999</v>
      </c>
      <c r="AP78" s="93">
        <f t="shared" si="20"/>
        <v>1980.1342133280964</v>
      </c>
      <c r="AQ78" s="93">
        <f t="shared" si="20"/>
        <v>475.40655041101735</v>
      </c>
      <c r="AR78" s="93">
        <f t="shared" si="20"/>
        <v>3660.0843337389615</v>
      </c>
      <c r="AS78" s="93">
        <f t="shared" si="20"/>
        <v>38457.675410927826</v>
      </c>
      <c r="AT78" s="2">
        <f t="shared" si="26"/>
        <v>0.50165613777951079</v>
      </c>
      <c r="AU78" s="2">
        <f t="shared" si="27"/>
        <v>0.35087701437148988</v>
      </c>
      <c r="AV78" s="2">
        <f t="shared" si="14"/>
        <v>0.10980657111526596</v>
      </c>
      <c r="AW78" s="2">
        <f t="shared" si="14"/>
        <v>3.0369034611470429E-2</v>
      </c>
      <c r="AX78" s="2">
        <f t="shared" si="14"/>
        <v>7.2912421222630112E-3</v>
      </c>
    </row>
    <row r="79" spans="1:50">
      <c r="A79" s="58">
        <v>77</v>
      </c>
      <c r="B79" s="58">
        <v>81</v>
      </c>
      <c r="C79" s="93">
        <f>((SUM($C78:$G78))-($H78))*('Function Resolution'!H206)</f>
        <v>12815.660144714937</v>
      </c>
      <c r="D79" s="93">
        <f>((SUM($C78:$G78))-($H78))*('Function Resolution'!I206)</f>
        <v>10348.390136580438</v>
      </c>
      <c r="E79" s="93">
        <f>((SUM($C78:$G78))-($H78))*('Function Resolution'!J206)</f>
        <v>3400.7893318049391</v>
      </c>
      <c r="F79" s="93">
        <f>((SUM($C78:$G78))-($H78))*('Function Resolution'!K206)</f>
        <v>875.37533074828252</v>
      </c>
      <c r="G79" s="93">
        <f>((SUM($C78:$G78))-($H78))*('Function Resolution'!L206)</f>
        <v>323.89568463093821</v>
      </c>
      <c r="H79" s="111">
        <f t="shared" si="21"/>
        <v>1829.0996082042325</v>
      </c>
      <c r="I79" s="111">
        <f t="shared" si="28"/>
        <v>24064.988979724607</v>
      </c>
      <c r="J79" s="2">
        <f t="shared" si="15"/>
        <v>0.46159087594072051</v>
      </c>
      <c r="K79" s="2">
        <f t="shared" si="16"/>
        <v>0.37272543230559635</v>
      </c>
      <c r="L79" s="2">
        <f t="shared" si="19"/>
        <v>0.12248868250497887</v>
      </c>
      <c r="M79" s="2">
        <f t="shared" si="19"/>
        <v>3.1529024734916256E-2</v>
      </c>
      <c r="N79" s="2">
        <f t="shared" si="19"/>
        <v>1.166598451378797E-2</v>
      </c>
      <c r="O79" s="106">
        <f>('ACM Rates'!$AO92*(SUM($C79:$G79)))/($C79*'ACM Rates'!$B$65+$D79*'ACM Rates'!$C$65+$E79*'ACM Rates'!$D$65+$F79*'ACM Rates'!$E$65+$G79*'ACM Rates'!$F$65)</f>
        <v>7.4976669011747293E-2</v>
      </c>
      <c r="P79" s="106">
        <f>$O79*'ACM Rates'!C$65</f>
        <v>6.0502604303993499E-2</v>
      </c>
      <c r="Q79" s="106">
        <f>$O79*'ACM Rates'!D$65</f>
        <v>5.4555182974184907E-2</v>
      </c>
      <c r="R79" s="106">
        <f>$O79*'ACM Rates'!E$65</f>
        <v>4.8982017782150972E-2</v>
      </c>
      <c r="S79" s="106">
        <f>$O79*'ACM Rates'!F$65</f>
        <v>4.2332183263274474E-2</v>
      </c>
      <c r="T79" s="2"/>
      <c r="U79" s="93">
        <f>((SUM($U78:$Y78))-($Z78))*('Function Resolution'!M206)</f>
        <v>19749.182503806765</v>
      </c>
      <c r="V79" s="93">
        <f>((SUM($U78:$Y78))-($Z78))*('Function Resolution'!N206)</f>
        <v>10496.152020366517</v>
      </c>
      <c r="W79" s="93">
        <f>((SUM($U78:$Y78))-($Z78))*('Function Resolution'!O206)</f>
        <v>2724.1662449183636</v>
      </c>
      <c r="X79" s="93">
        <f>((SUM($U78:$Y78))-($Z78))*('Function Resolution'!P206)</f>
        <v>791.40916702137542</v>
      </c>
      <c r="Y79" s="93">
        <f>((SUM($U78:$Y78))-($Z78))*('Function Resolution'!Q206)</f>
        <v>17.304024479498697</v>
      </c>
      <c r="Z79" s="111">
        <f t="shared" si="22"/>
        <v>1620.3409236896227</v>
      </c>
      <c r="AA79" s="111">
        <f t="shared" si="29"/>
        <v>17842.126963097075</v>
      </c>
      <c r="AB79" s="2">
        <f t="shared" si="23"/>
        <v>0.5846721951269308</v>
      </c>
      <c r="AC79" s="2">
        <f t="shared" si="24"/>
        <v>0.31073733006167503</v>
      </c>
      <c r="AD79" s="2">
        <f t="shared" si="25"/>
        <v>8.0648617126308761E-2</v>
      </c>
      <c r="AE79" s="2">
        <f t="shared" si="25"/>
        <v>2.3429574101954471E-2</v>
      </c>
      <c r="AF79" s="2">
        <f t="shared" si="25"/>
        <v>5.1228358313102349E-4</v>
      </c>
      <c r="AG79" s="106">
        <f>('ACM Rates'!$AT92*(SUM(U79:Y79)))/(U79*'ACM Rates'!B$74+V79*'ACM Rates'!C$74+W79*'ACM Rates'!D$74+X79*'ACM Rates'!E$74+Y79*'ACM Rates'!F$74)</f>
        <v>5.2673995251439919E-2</v>
      </c>
      <c r="AH79" s="93">
        <f>$AG79*'ACM Rates'!C$74</f>
        <v>4.2649895477149709E-2</v>
      </c>
      <c r="AI79" s="93">
        <f>$AG79*'ACM Rates'!D$74</f>
        <v>3.8327513029244017E-2</v>
      </c>
      <c r="AJ79" s="93">
        <f>$AG79*'ACM Rates'!E$74</f>
        <v>3.4718496547524451E-2</v>
      </c>
      <c r="AK79" s="93">
        <f>$AG79*'ACM Rates'!F$74</f>
        <v>3.0382412204509306E-2</v>
      </c>
      <c r="AL79" s="93"/>
      <c r="AM79" s="93">
        <f t="shared" si="20"/>
        <v>32564.842648521702</v>
      </c>
      <c r="AN79" s="93">
        <f t="shared" si="20"/>
        <v>20844.542156946954</v>
      </c>
      <c r="AO79" s="93">
        <f t="shared" si="20"/>
        <v>6124.9555767233032</v>
      </c>
      <c r="AP79" s="93">
        <f t="shared" si="20"/>
        <v>1666.7844977696579</v>
      </c>
      <c r="AQ79" s="93">
        <f t="shared" si="20"/>
        <v>341.19970911043691</v>
      </c>
      <c r="AR79" s="93">
        <f t="shared" si="20"/>
        <v>3449.4405318938552</v>
      </c>
      <c r="AS79" s="93">
        <f t="shared" si="20"/>
        <v>41907.115942821678</v>
      </c>
      <c r="AT79" s="2">
        <f t="shared" si="26"/>
        <v>0.52914547615746343</v>
      </c>
      <c r="AU79" s="2">
        <f t="shared" si="27"/>
        <v>0.33870254814275047</v>
      </c>
      <c r="AV79" s="2">
        <f t="shared" si="14"/>
        <v>9.9524280527598055E-2</v>
      </c>
      <c r="AW79" s="2">
        <f t="shared" si="14"/>
        <v>2.7083547930615955E-2</v>
      </c>
      <c r="AX79" s="2">
        <f t="shared" si="14"/>
        <v>5.5441472415720715E-3</v>
      </c>
    </row>
    <row r="80" spans="1:50">
      <c r="A80" s="58">
        <v>78</v>
      </c>
      <c r="B80" s="58">
        <v>82</v>
      </c>
      <c r="C80" s="93">
        <f>((SUM($C79:$G79))-($H79))*('Function Resolution'!H207)</f>
        <v>12630.96404266295</v>
      </c>
      <c r="D80" s="93">
        <f>((SUM($C79:$G79))-($H79))*('Function Resolution'!I207)</f>
        <v>9470.1527373249119</v>
      </c>
      <c r="E80" s="93">
        <f>((SUM($C79:$G79))-($H79))*('Function Resolution'!J207)</f>
        <v>2873.2109946923815</v>
      </c>
      <c r="F80" s="93">
        <f>((SUM($C79:$G79))-($H79))*('Function Resolution'!K207)</f>
        <v>727.4443295600156</v>
      </c>
      <c r="G80" s="93">
        <f>((SUM($C79:$G79))-($H79))*('Function Resolution'!L207)</f>
        <v>233.23891603504333</v>
      </c>
      <c r="H80" s="111">
        <f t="shared" si="21"/>
        <v>1708.5985260157368</v>
      </c>
      <c r="I80" s="111">
        <f t="shared" si="28"/>
        <v>25773.587505740343</v>
      </c>
      <c r="J80" s="2">
        <f t="shared" si="15"/>
        <v>0.4870236620600778</v>
      </c>
      <c r="K80" s="2">
        <f t="shared" si="16"/>
        <v>0.36514936237819212</v>
      </c>
      <c r="L80" s="2">
        <f t="shared" si="19"/>
        <v>0.1107850308004952</v>
      </c>
      <c r="M80" s="2">
        <f t="shared" si="19"/>
        <v>2.8048738016394868E-2</v>
      </c>
      <c r="N80" s="2">
        <f t="shared" si="19"/>
        <v>8.9932067448401463E-3</v>
      </c>
      <c r="O80" s="106">
        <f>('ACM Rates'!$AO93*(SUM($C80:$G80)))/($C80*'ACM Rates'!$B$65+$D80*'ACM Rates'!$C$65+$E80*'ACM Rates'!$D$65+$F80*'ACM Rates'!$E$65+$G80*'ACM Rates'!$F$65)</f>
        <v>7.4382352231870605E-2</v>
      </c>
      <c r="P80" s="106">
        <f>$O80*'ACM Rates'!C$65</f>
        <v>6.0023018941799441E-2</v>
      </c>
      <c r="Q80" s="106">
        <f>$O80*'ACM Rates'!D$65</f>
        <v>5.4122740974584721E-2</v>
      </c>
      <c r="R80" s="106">
        <f>$O80*'ACM Rates'!E$65</f>
        <v>4.8593752532922717E-2</v>
      </c>
      <c r="S80" s="106">
        <f>$O80*'ACM Rates'!F$65</f>
        <v>4.1996629187936223E-2</v>
      </c>
      <c r="T80" s="2"/>
      <c r="U80" s="93">
        <f>((SUM($U79:$Y79))-($Z79))*('Function Resolution'!M207)</f>
        <v>19803.563295265219</v>
      </c>
      <c r="V80" s="93">
        <f>((SUM($U79:$Y79))-($Z79))*('Function Resolution'!N207)</f>
        <v>9345.1943906785036</v>
      </c>
      <c r="W80" s="93">
        <f>((SUM($U79:$Y79))-($Z79))*('Function Resolution'!O207)</f>
        <v>2318.2204537105022</v>
      </c>
      <c r="X80" s="93">
        <f>((SUM($U79:$Y79))-($Z79))*('Function Resolution'!P207)</f>
        <v>681.41503996573522</v>
      </c>
      <c r="Y80" s="93">
        <f>((SUM($U79:$Y79))-($Z79))*('Function Resolution'!Q207)</f>
        <v>9.4798572829358765</v>
      </c>
      <c r="Z80" s="111">
        <f t="shared" si="22"/>
        <v>1542.6131695802319</v>
      </c>
      <c r="AA80" s="111">
        <f t="shared" si="29"/>
        <v>19384.740132677307</v>
      </c>
      <c r="AB80" s="2">
        <f t="shared" si="23"/>
        <v>0.61582316941607307</v>
      </c>
      <c r="AC80" s="2">
        <f t="shared" si="24"/>
        <v>0.2906036223214884</v>
      </c>
      <c r="AD80" s="2">
        <f t="shared" si="25"/>
        <v>7.2088737058269334E-2</v>
      </c>
      <c r="AE80" s="2">
        <f t="shared" si="25"/>
        <v>2.1189680025907643E-2</v>
      </c>
      <c r="AF80" s="2">
        <f t="shared" si="25"/>
        <v>2.9479117826161042E-4</v>
      </c>
      <c r="AG80" s="106">
        <f>('ACM Rates'!$AT93*(SUM(U80:Y80)))/(U80*'ACM Rates'!B$74+V80*'ACM Rates'!C$74+W80*'ACM Rates'!D$74+X80*'ACM Rates'!E$74+Y80*'ACM Rates'!F$74)</f>
        <v>5.2271154174288771E-2</v>
      </c>
      <c r="AH80" s="93">
        <f>$AG80*'ACM Rates'!C$74</f>
        <v>4.2323716880816077E-2</v>
      </c>
      <c r="AI80" s="93">
        <f>$AG80*'ACM Rates'!D$74</f>
        <v>3.8034391222942394E-2</v>
      </c>
      <c r="AJ80" s="93">
        <f>$AG80*'ACM Rates'!E$74</f>
        <v>3.4452975838880448E-2</v>
      </c>
      <c r="AK80" s="93">
        <f>$AG80*'ACM Rates'!F$74</f>
        <v>3.0150053075483869E-2</v>
      </c>
      <c r="AL80" s="93"/>
      <c r="AM80" s="93">
        <f t="shared" si="20"/>
        <v>32434.527337928172</v>
      </c>
      <c r="AN80" s="93">
        <f t="shared" si="20"/>
        <v>18815.347128003414</v>
      </c>
      <c r="AO80" s="93">
        <f t="shared" si="20"/>
        <v>5191.4314484028837</v>
      </c>
      <c r="AP80" s="93">
        <f t="shared" si="20"/>
        <v>1408.8593695257509</v>
      </c>
      <c r="AQ80" s="93">
        <f t="shared" si="20"/>
        <v>242.71877331797921</v>
      </c>
      <c r="AR80" s="93">
        <f t="shared" si="20"/>
        <v>3251.2116955959686</v>
      </c>
      <c r="AS80" s="93">
        <f t="shared" si="20"/>
        <v>45158.32763841765</v>
      </c>
      <c r="AT80" s="2">
        <f t="shared" si="26"/>
        <v>0.5583218644473622</v>
      </c>
      <c r="AU80" s="2">
        <f t="shared" si="27"/>
        <v>0.32388385313224111</v>
      </c>
      <c r="AV80" s="2">
        <f t="shared" si="14"/>
        <v>8.936432633114226E-2</v>
      </c>
      <c r="AW80" s="2">
        <f t="shared" si="14"/>
        <v>2.4251840692554955E-2</v>
      </c>
      <c r="AX80" s="2">
        <f t="shared" si="14"/>
        <v>4.1781153966995704E-3</v>
      </c>
    </row>
    <row r="81" spans="1:50">
      <c r="A81" s="58">
        <v>79</v>
      </c>
      <c r="B81" s="58">
        <v>83</v>
      </c>
      <c r="C81" s="93">
        <f>((SUM($C80:$G80))-($H80))*('Function Resolution'!H208)</f>
        <v>12461.040381209081</v>
      </c>
      <c r="D81" s="93">
        <f>((SUM($C80:$G80))-($H80))*('Function Resolution'!I208)</f>
        <v>8599.7133761174664</v>
      </c>
      <c r="E81" s="93">
        <f>((SUM($C80:$G80))-($H80))*('Function Resolution'!J208)</f>
        <v>2393.9733918827374</v>
      </c>
      <c r="F81" s="93">
        <f>((SUM($C80:$G80))-($H80))*('Function Resolution'!K208)</f>
        <v>605.68209168398505</v>
      </c>
      <c r="G81" s="93">
        <f>((SUM($C80:$G80))-($H80))*('Function Resolution'!L208)</f>
        <v>166.00325336629439</v>
      </c>
      <c r="H81" s="111">
        <f t="shared" si="21"/>
        <v>1596.0360551218203</v>
      </c>
      <c r="I81" s="111">
        <f t="shared" si="28"/>
        <v>27369.623560862165</v>
      </c>
      <c r="J81" s="2">
        <f t="shared" si="15"/>
        <v>0.51435764103173409</v>
      </c>
      <c r="K81" s="2">
        <f t="shared" si="16"/>
        <v>0.35497263072504703</v>
      </c>
      <c r="L81" s="2">
        <f t="shared" si="19"/>
        <v>9.881666930462725E-2</v>
      </c>
      <c r="M81" s="2">
        <f t="shared" si="19"/>
        <v>2.5000898991028947E-2</v>
      </c>
      <c r="N81" s="2">
        <f t="shared" si="19"/>
        <v>6.8521599475625519E-3</v>
      </c>
      <c r="O81" s="106">
        <f>('ACM Rates'!$AO94*(SUM($C81:$G81)))/($C81*'ACM Rates'!$B$65+$D81*'ACM Rates'!$C$65+$E81*'ACM Rates'!$D$65+$F81*'ACM Rates'!$E$65+$G81*'ACM Rates'!$F$65)</f>
        <v>7.3781456382668739E-2</v>
      </c>
      <c r="P81" s="106">
        <f>$O81*'ACM Rates'!C$65</f>
        <v>5.9538124583709502E-2</v>
      </c>
      <c r="Q81" s="106">
        <f>$O81*'ACM Rates'!D$65</f>
        <v>5.3685511854730125E-2</v>
      </c>
      <c r="R81" s="106">
        <f>$O81*'ACM Rates'!E$65</f>
        <v>4.8201189198771192E-2</v>
      </c>
      <c r="S81" s="106">
        <f>$O81*'ACM Rates'!F$65</f>
        <v>4.1657360538823934E-2</v>
      </c>
      <c r="T81" s="2"/>
      <c r="U81" s="93">
        <f>((SUM($U80:$Y80))-($Z80))*('Function Resolution'!M208)</f>
        <v>19858.894026841161</v>
      </c>
      <c r="V81" s="93">
        <f>((SUM($U80:$Y80))-($Z80))*('Function Resolution'!N208)</f>
        <v>8198.6245614366871</v>
      </c>
      <c r="W81" s="93">
        <f>((SUM($U80:$Y80))-($Z80))*('Function Resolution'!O208)</f>
        <v>1961.8388115176037</v>
      </c>
      <c r="X81" s="93">
        <f>((SUM($U80:$Y80))-($Z80))*('Function Resolution'!P208)</f>
        <v>590.86939415563643</v>
      </c>
      <c r="Y81" s="93">
        <f>((SUM($U80:$Y80))-($Z80))*('Function Resolution'!Q208)</f>
        <v>5.0330733715738001</v>
      </c>
      <c r="Z81" s="111">
        <f t="shared" si="22"/>
        <v>1468.6140158354676</v>
      </c>
      <c r="AA81" s="111">
        <f t="shared" si="29"/>
        <v>20853.354148512775</v>
      </c>
      <c r="AB81" s="2">
        <f t="shared" si="23"/>
        <v>0.64865998567066363</v>
      </c>
      <c r="AC81" s="2">
        <f t="shared" si="24"/>
        <v>0.26779536077652333</v>
      </c>
      <c r="AD81" s="2">
        <f t="shared" si="25"/>
        <v>6.4080423292816185E-2</v>
      </c>
      <c r="AE81" s="2">
        <f t="shared" si="25"/>
        <v>1.9299832721207884E-2</v>
      </c>
      <c r="AF81" s="2">
        <f t="shared" si="25"/>
        <v>1.6439753878901006E-4</v>
      </c>
      <c r="AG81" s="106">
        <f>('ACM Rates'!$AT94*(SUM(U81:Y81)))/(U81*'ACM Rates'!B$74+V81*'ACM Rates'!C$74+W81*'ACM Rates'!D$74+X81*'ACM Rates'!E$74+Y81*'ACM Rates'!F$74)</f>
        <v>5.1863067081168446E-2</v>
      </c>
      <c r="AH81" s="93">
        <f>$AG81*'ACM Rates'!C$74</f>
        <v>4.1993290609103187E-2</v>
      </c>
      <c r="AI81" s="93">
        <f>$AG81*'ACM Rates'!D$74</f>
        <v>3.7737452224790205E-2</v>
      </c>
      <c r="AJ81" s="93">
        <f>$AG81*'ACM Rates'!E$74</f>
        <v>3.41839973749163E-2</v>
      </c>
      <c r="AK81" s="93">
        <f>$AG81*'ACM Rates'!F$74</f>
        <v>2.9914668039294066E-2</v>
      </c>
      <c r="AL81" s="93"/>
      <c r="AM81" s="93">
        <f t="shared" si="20"/>
        <v>32319.934408050241</v>
      </c>
      <c r="AN81" s="93">
        <f t="shared" si="20"/>
        <v>16798.337937554155</v>
      </c>
      <c r="AO81" s="93">
        <f t="shared" si="20"/>
        <v>4355.8122034003409</v>
      </c>
      <c r="AP81" s="93">
        <f t="shared" si="20"/>
        <v>1196.5514858396214</v>
      </c>
      <c r="AQ81" s="93">
        <f t="shared" si="20"/>
        <v>171.03632673786819</v>
      </c>
      <c r="AR81" s="93">
        <f t="shared" si="20"/>
        <v>3064.6500709572879</v>
      </c>
      <c r="AS81" s="93">
        <f t="shared" si="20"/>
        <v>48222.977709374944</v>
      </c>
      <c r="AT81" s="2">
        <f t="shared" si="26"/>
        <v>0.58933167090453376</v>
      </c>
      <c r="AU81" s="2">
        <f t="shared" si="27"/>
        <v>0.30630608466494819</v>
      </c>
      <c r="AV81" s="2">
        <f t="shared" si="14"/>
        <v>7.9425225669297439E-2</v>
      </c>
      <c r="AW81" s="2">
        <f t="shared" si="14"/>
        <v>2.1818289529001153E-2</v>
      </c>
      <c r="AX81" s="2">
        <f t="shared" si="14"/>
        <v>3.1187292322194539E-3</v>
      </c>
    </row>
    <row r="82" spans="1:50">
      <c r="A82" s="58">
        <v>80</v>
      </c>
      <c r="B82" s="58">
        <v>84</v>
      </c>
      <c r="C82" s="93">
        <f>((SUM($C81:$G81))-($H81))*('Function Resolution'!H209)</f>
        <v>12305.869196217431</v>
      </c>
      <c r="D82" s="93">
        <f>((SUM($C81:$G81))-($H81))*('Function Resolution'!I209)</f>
        <v>7737.9976816434291</v>
      </c>
      <c r="E82" s="93">
        <f>((SUM($C81:$G81))-($H81))*('Function Resolution'!J209)</f>
        <v>1964.3471339681466</v>
      </c>
      <c r="F82" s="93">
        <f>((SUM($C81:$G81))-($H81))*('Function Resolution'!K209)</f>
        <v>505.45060937876724</v>
      </c>
      <c r="G82" s="93">
        <f>((SUM($C81:$G81))-($H81))*('Function Resolution'!L209)</f>
        <v>116.71181792997287</v>
      </c>
      <c r="H82" s="111">
        <f t="shared" si="21"/>
        <v>1656.5435553448833</v>
      </c>
      <c r="I82" s="111">
        <f t="shared" si="28"/>
        <v>29026.167116207049</v>
      </c>
      <c r="J82" s="2">
        <f t="shared" si="15"/>
        <v>0.54377660174203912</v>
      </c>
      <c r="K82" s="2">
        <f t="shared" si="16"/>
        <v>0.34192969358923575</v>
      </c>
      <c r="L82" s="2">
        <f t="shared" si="19"/>
        <v>8.6801345936558874E-2</v>
      </c>
      <c r="M82" s="2">
        <f t="shared" si="19"/>
        <v>2.2335050887824549E-2</v>
      </c>
      <c r="N82" s="2">
        <f t="shared" si="19"/>
        <v>5.1573078443417969E-3</v>
      </c>
      <c r="O82" s="106">
        <f>('ACM Rates'!$AM95*(SUM($C82:$G82)))/($C82*'ACM Rates'!$B$65+$D82*'ACM Rates'!$C$65+$E82*'ACM Rates'!$D$65+$F82*'ACM Rates'!$E$65+$G82*'ACM Rates'!$F$65)</f>
        <v>8.130081205033135E-2</v>
      </c>
      <c r="P82" s="106">
        <f>$O82*'ACM Rates'!C$65</f>
        <v>6.560588681665562E-2</v>
      </c>
      <c r="Q82" s="106">
        <f>$O82*'ACM Rates'!D$65</f>
        <v>5.9156811523071416E-2</v>
      </c>
      <c r="R82" s="106">
        <f>$O82*'ACM Rates'!E$65</f>
        <v>5.31135601786831E-2</v>
      </c>
      <c r="S82" s="106">
        <f>$O82*'ACM Rates'!F$65</f>
        <v>4.5902824445674249E-2</v>
      </c>
      <c r="T82" s="2"/>
      <c r="U82" s="93">
        <f>((SUM($U81:$Y81))-($Z81))*('Function Resolution'!M209)</f>
        <v>19911.865904560866</v>
      </c>
      <c r="V82" s="93">
        <f>((SUM($U81:$Y81))-($Z81))*('Function Resolution'!N209)</f>
        <v>7066.0932195477972</v>
      </c>
      <c r="W82" s="93">
        <f>((SUM($U81:$Y81))-($Z81))*('Function Resolution'!O209)</f>
        <v>1649.9436542586727</v>
      </c>
      <c r="X82" s="93">
        <f>((SUM($U81:$Y81))-($Z81))*('Function Resolution'!P209)</f>
        <v>516.15787935558114</v>
      </c>
      <c r="Y82" s="93">
        <f>((SUM($U81:$Y81))-($Z81))*('Function Resolution'!Q209)</f>
        <v>2.5851937642698397</v>
      </c>
      <c r="Z82" s="111">
        <f t="shared" si="22"/>
        <v>1553.5162238842672</v>
      </c>
      <c r="AA82" s="111">
        <f t="shared" si="29"/>
        <v>22406.870372397043</v>
      </c>
      <c r="AB82" s="2">
        <f t="shared" si="23"/>
        <v>0.68316148643720787</v>
      </c>
      <c r="AC82" s="2">
        <f t="shared" si="24"/>
        <v>0.24243246566181662</v>
      </c>
      <c r="AD82" s="2">
        <f t="shared" si="25"/>
        <v>5.6608354273961353E-2</v>
      </c>
      <c r="AE82" s="2">
        <f t="shared" si="25"/>
        <v>1.770899752875834E-2</v>
      </c>
      <c r="AF82" s="2">
        <f t="shared" si="25"/>
        <v>8.8696098255776893E-5</v>
      </c>
      <c r="AG82" s="106">
        <f>('ACM Rates'!$AR95*(SUM(U82:Y82)))/(U82*'ACM Rates'!B$74+V82*'ACM Rates'!C$74+W82*'ACM Rates'!D$74+X82*'ACM Rates'!E$74+Y82*'ACM Rates'!F$74)</f>
        <v>5.7166037923167733E-2</v>
      </c>
      <c r="AH82" s="93">
        <f>$AG82*'ACM Rates'!C$74</f>
        <v>4.6287082091029171E-2</v>
      </c>
      <c r="AI82" s="93">
        <f>$AG82*'ACM Rates'!D$74</f>
        <v>4.1596086510460283E-2</v>
      </c>
      <c r="AJ82" s="93">
        <f>$AG82*'ACM Rates'!E$74</f>
        <v>3.7679292804676627E-2</v>
      </c>
      <c r="AK82" s="93">
        <f>$AG82*'ACM Rates'!F$74</f>
        <v>3.2973426830250056E-2</v>
      </c>
      <c r="AL82" s="93"/>
      <c r="AM82" s="93">
        <f t="shared" si="20"/>
        <v>32217.735100778296</v>
      </c>
      <c r="AN82" s="93">
        <f t="shared" si="20"/>
        <v>14804.090901191226</v>
      </c>
      <c r="AO82" s="93">
        <f t="shared" si="20"/>
        <v>3614.2907882268191</v>
      </c>
      <c r="AP82" s="93">
        <f t="shared" si="20"/>
        <v>1021.6084887343484</v>
      </c>
      <c r="AQ82" s="93">
        <f t="shared" si="20"/>
        <v>119.29701169424271</v>
      </c>
      <c r="AR82" s="93">
        <f t="shared" si="20"/>
        <v>3210.0597792291505</v>
      </c>
      <c r="AS82" s="93">
        <f t="shared" si="20"/>
        <v>51433.037488604095</v>
      </c>
      <c r="AT82" s="2">
        <f t="shared" si="26"/>
        <v>0.62224001449793376</v>
      </c>
      <c r="AU82" s="2">
        <f t="shared" si="27"/>
        <v>0.28592009053930756</v>
      </c>
      <c r="AV82" s="2">
        <f t="shared" si="14"/>
        <v>6.9804917863753729E-2</v>
      </c>
      <c r="AW82" s="2">
        <f t="shared" si="14"/>
        <v>1.9730923941513091E-2</v>
      </c>
      <c r="AX82" s="2">
        <f t="shared" si="14"/>
        <v>2.304053157491897E-3</v>
      </c>
    </row>
    <row r="83" spans="1:50">
      <c r="A83" s="58">
        <v>81</v>
      </c>
      <c r="B83" s="58">
        <v>85</v>
      </c>
      <c r="C83" s="93">
        <f>((SUM($C82:$G82))-($H82))*('Function Resolution'!H210)</f>
        <v>12068.963668616507</v>
      </c>
      <c r="D83" s="93">
        <f>((SUM($C82:$G82))-($H82))*('Function Resolution'!I210)</f>
        <v>6832.49738205018</v>
      </c>
      <c r="E83" s="93">
        <f>((SUM($C82:$G82))-($H82))*('Function Resolution'!J210)</f>
        <v>1572.4492290051505</v>
      </c>
      <c r="F83" s="93">
        <f>((SUM($C82:$G82))-($H82))*('Function Resolution'!K210)</f>
        <v>419.55496169897384</v>
      </c>
      <c r="G83" s="93">
        <f>((SUM($C82:$G82))-($H82))*('Function Resolution'!L210)</f>
        <v>80.367642422050537</v>
      </c>
      <c r="H83" s="111">
        <f t="shared" si="21"/>
        <v>2714.0139751627967</v>
      </c>
      <c r="I83" s="111">
        <f t="shared" si="28"/>
        <v>31740.181091369846</v>
      </c>
      <c r="J83" s="2">
        <f t="shared" si="15"/>
        <v>0.57542957148011675</v>
      </c>
      <c r="K83" s="2">
        <f t="shared" si="16"/>
        <v>0.32576293612646573</v>
      </c>
      <c r="L83" s="2">
        <f t="shared" si="19"/>
        <v>7.497195375387164E-2</v>
      </c>
      <c r="M83" s="2">
        <f t="shared" si="19"/>
        <v>2.0003733415039134E-2</v>
      </c>
      <c r="N83" s="2">
        <f t="shared" si="19"/>
        <v>3.8318052245068252E-3</v>
      </c>
      <c r="O83" s="106">
        <f>('ACM Rates'!$AM96*(SUM($C83:$G83)))/($C83*'ACM Rates'!$B$65+$D83*'ACM Rates'!$C$65+$E83*'ACM Rates'!$D$65+$F83*'ACM Rates'!$E$65+$G83*'ACM Rates'!$F$65)</f>
        <v>0.14249714913867562</v>
      </c>
      <c r="P83" s="106">
        <f>$O83*'ACM Rates'!C$65</f>
        <v>0.11498841896315287</v>
      </c>
      <c r="Q83" s="106">
        <f>$O83*'ACM Rates'!D$65</f>
        <v>0.10368502824981655</v>
      </c>
      <c r="R83" s="106">
        <f>$O83*'ACM Rates'!E$65</f>
        <v>9.3092931241355079E-2</v>
      </c>
      <c r="S83" s="106">
        <f>$O83*'ACM Rates'!F$65</f>
        <v>8.0454566885165932E-2</v>
      </c>
      <c r="T83" s="2"/>
      <c r="U83" s="93">
        <f>((SUM($U82:$Y82))-($Z82))*('Function Resolution'!M210)</f>
        <v>19842.087735043751</v>
      </c>
      <c r="V83" s="93">
        <f>((SUM($U82:$Y82))-($Z82))*('Function Resolution'!N210)</f>
        <v>5928.0644946853208</v>
      </c>
      <c r="W83" s="93">
        <f>((SUM($U82:$Y82))-($Z82))*('Function Resolution'!O210)</f>
        <v>1369.989403388772</v>
      </c>
      <c r="X83" s="93">
        <f>((SUM($U82:$Y82))-($Z82))*('Function Resolution'!P210)</f>
        <v>451.71319012656096</v>
      </c>
      <c r="Y83" s="93">
        <f>((SUM($U82:$Y82))-($Z82))*('Function Resolution'!Q210)</f>
        <v>1.2748043585151239</v>
      </c>
      <c r="Z83" s="111">
        <f t="shared" si="22"/>
        <v>2770.3502146113333</v>
      </c>
      <c r="AA83" s="111">
        <f t="shared" si="29"/>
        <v>25177.220587008378</v>
      </c>
      <c r="AB83" s="2">
        <f t="shared" si="23"/>
        <v>0.71909522416749072</v>
      </c>
      <c r="AC83" s="2">
        <f t="shared" si="24"/>
        <v>0.21483842444443682</v>
      </c>
      <c r="AD83" s="2">
        <f t="shared" si="25"/>
        <v>4.9649656341203732E-2</v>
      </c>
      <c r="AE83" s="2">
        <f t="shared" si="25"/>
        <v>1.6370494982732495E-2</v>
      </c>
      <c r="AF83" s="2">
        <f t="shared" si="25"/>
        <v>4.6200064136250318E-5</v>
      </c>
      <c r="AG83" s="106">
        <f>('ACM Rates'!$AR96*(SUM(U83:Y83)))/(U83*'ACM Rates'!B$74+V83*'ACM Rates'!C$74+W83*'ACM Rates'!D$74+X83*'ACM Rates'!E$74+Y83*'ACM Rates'!F$74)</f>
        <v>0.10680935252492998</v>
      </c>
      <c r="AH83" s="93">
        <f>$AG83*'ACM Rates'!C$74</f>
        <v>8.6483049167335971E-2</v>
      </c>
      <c r="AI83" s="93">
        <f>$AG83*'ACM Rates'!D$74</f>
        <v>7.7718366169166997E-2</v>
      </c>
      <c r="AJ83" s="93">
        <f>$AG83*'ACM Rates'!E$74</f>
        <v>7.0400206386067393E-2</v>
      </c>
      <c r="AK83" s="93">
        <f>$AG83*'ACM Rates'!F$74</f>
        <v>6.1607739458883357E-2</v>
      </c>
      <c r="AL83" s="93"/>
      <c r="AM83" s="93">
        <f t="shared" si="20"/>
        <v>31911.051403660258</v>
      </c>
      <c r="AN83" s="93">
        <f t="shared" si="20"/>
        <v>12760.561876735501</v>
      </c>
      <c r="AO83" s="93">
        <f t="shared" si="20"/>
        <v>2942.4386323939225</v>
      </c>
      <c r="AP83" s="93">
        <f t="shared" si="20"/>
        <v>871.2681518255348</v>
      </c>
      <c r="AQ83" s="93">
        <f t="shared" si="20"/>
        <v>81.642446780565663</v>
      </c>
      <c r="AR83" s="93">
        <f t="shared" si="20"/>
        <v>5484.36418977413</v>
      </c>
      <c r="AS83" s="93">
        <f t="shared" si="20"/>
        <v>56917.401678378228</v>
      </c>
      <c r="AT83" s="2">
        <f t="shared" si="26"/>
        <v>0.65705264965196519</v>
      </c>
      <c r="AU83" s="2">
        <f t="shared" si="27"/>
        <v>0.26274160904630089</v>
      </c>
      <c r="AV83" s="2">
        <f t="shared" ref="AV83:AX98" si="30">(E83+W83)/((SUM($C83:$G83))+(SUM($U83:$Y83)))</f>
        <v>6.0585189607101887E-2</v>
      </c>
      <c r="AW83" s="2">
        <f t="shared" si="30"/>
        <v>1.7939523222624845E-2</v>
      </c>
      <c r="AX83" s="2">
        <f t="shared" si="30"/>
        <v>1.6810284720072627E-3</v>
      </c>
    </row>
    <row r="84" spans="1:50">
      <c r="A84" s="58">
        <v>82</v>
      </c>
      <c r="B84" s="58">
        <v>86</v>
      </c>
      <c r="C84" s="93">
        <f>((SUM($C83:$G83))-($H83))*('Function Resolution'!H211)</f>
        <v>11127.415224735067</v>
      </c>
      <c r="D84" s="93">
        <f>((SUM($C83:$G83))-($H83))*('Function Resolution'!I211)</f>
        <v>5592.4512123597451</v>
      </c>
      <c r="E84" s="93">
        <f>((SUM($C83:$G83))-($H83))*('Function Resolution'!J211)</f>
        <v>1160.6851823979125</v>
      </c>
      <c r="F84" s="93">
        <f>((SUM($C83:$G83))-($H83))*('Function Resolution'!K211)</f>
        <v>327.99417515030888</v>
      </c>
      <c r="G84" s="93">
        <f>((SUM($C83:$G83))-($H83))*('Function Resolution'!L211)</f>
        <v>51.273113987029312</v>
      </c>
      <c r="H84" s="111">
        <f t="shared" si="21"/>
        <v>2362.8205667767311</v>
      </c>
      <c r="I84" s="111">
        <f t="shared" si="28"/>
        <v>34103.001658146575</v>
      </c>
      <c r="J84" s="2">
        <f t="shared" si="15"/>
        <v>0.60939351482154969</v>
      </c>
      <c r="K84" s="2">
        <f t="shared" si="16"/>
        <v>0.30627090226599168</v>
      </c>
      <c r="L84" s="2">
        <f t="shared" si="19"/>
        <v>6.3564988689419191E-2</v>
      </c>
      <c r="M84" s="2">
        <f t="shared" si="19"/>
        <v>1.7962619278512688E-2</v>
      </c>
      <c r="N84" s="2">
        <f t="shared" si="19"/>
        <v>2.8079749445267671E-3</v>
      </c>
      <c r="O84" s="106">
        <f>('ACM Rates'!$AM97*(SUM($C84:$G84)))/($C84*'ACM Rates'!$B$65+$D84*'ACM Rates'!$C$65+$E84*'ACM Rates'!$D$65+$F84*'ACM Rates'!$E$65+$G84*'ACM Rates'!$F$65)</f>
        <v>0.14124916762916148</v>
      </c>
      <c r="P84" s="106">
        <f>$O84*'ACM Rates'!C$65</f>
        <v>0.11398135726724046</v>
      </c>
      <c r="Q84" s="106">
        <f>$O84*'ACM Rates'!D$65</f>
        <v>0.10277696097372463</v>
      </c>
      <c r="R84" s="106">
        <f>$O84*'ACM Rates'!E$65</f>
        <v>9.2277628917358259E-2</v>
      </c>
      <c r="S84" s="106">
        <f>$O84*'ACM Rates'!F$65</f>
        <v>7.9749950600309996E-2</v>
      </c>
      <c r="T84" s="2"/>
      <c r="U84" s="93">
        <f>((SUM($U83:$Y83))-($Z83))*('Function Resolution'!M211)</f>
        <v>18764.613475072412</v>
      </c>
      <c r="V84" s="93">
        <f>((SUM($U83:$Y83))-($Z83))*('Function Resolution'!N211)</f>
        <v>4607.399850506692</v>
      </c>
      <c r="W84" s="93">
        <f>((SUM($U83:$Y83))-($Z83))*('Function Resolution'!O211)</f>
        <v>1071.8448151280081</v>
      </c>
      <c r="X84" s="93">
        <f>((SUM($U83:$Y83))-($Z83))*('Function Resolution'!P211)</f>
        <v>378.34596199632182</v>
      </c>
      <c r="Y84" s="93">
        <f>((SUM($U83:$Y83))-($Z83))*('Function Resolution'!Q211)</f>
        <v>0.57531028815073626</v>
      </c>
      <c r="Z84" s="111">
        <f t="shared" si="22"/>
        <v>2492.2070530643546</v>
      </c>
      <c r="AA84" s="111">
        <f t="shared" si="29"/>
        <v>27669.427640072732</v>
      </c>
      <c r="AB84" s="2">
        <f t="shared" si="23"/>
        <v>0.75594328752933737</v>
      </c>
      <c r="AC84" s="2">
        <f t="shared" si="24"/>
        <v>0.18561176304436325</v>
      </c>
      <c r="AD84" s="2">
        <f t="shared" si="25"/>
        <v>4.3179887203406118E-2</v>
      </c>
      <c r="AE84" s="2">
        <f t="shared" si="25"/>
        <v>1.5241885515781751E-2</v>
      </c>
      <c r="AF84" s="2">
        <f t="shared" si="25"/>
        <v>2.3176707111599041E-5</v>
      </c>
      <c r="AG84" s="106">
        <f>('ACM Rates'!$AR97*(SUM(U84:Y84)))/(U84*'ACM Rates'!B$74+V84*'ACM Rates'!C$74+W84*'ACM Rates'!D$74+X84*'ACM Rates'!E$74+Y84*'ACM Rates'!F$74)</f>
        <v>0.10593945208001848</v>
      </c>
      <c r="AH84" s="93">
        <f>$AG84*'ACM Rates'!C$74</f>
        <v>8.5778694715506393E-2</v>
      </c>
      <c r="AI84" s="93">
        <f>$AG84*'ACM Rates'!D$74</f>
        <v>7.7085394994731937E-2</v>
      </c>
      <c r="AJ84" s="93">
        <f>$AG84*'ACM Rates'!E$74</f>
        <v>6.9826837393470897E-2</v>
      </c>
      <c r="AK84" s="93">
        <f>$AG84*'ACM Rates'!F$74</f>
        <v>6.110598002772525E-2</v>
      </c>
      <c r="AL84" s="93"/>
      <c r="AM84" s="93">
        <f t="shared" si="20"/>
        <v>29892.028699807481</v>
      </c>
      <c r="AN84" s="93">
        <f t="shared" si="20"/>
        <v>10199.851062866437</v>
      </c>
      <c r="AO84" s="93">
        <f t="shared" si="20"/>
        <v>2232.5299975259204</v>
      </c>
      <c r="AP84" s="93">
        <f t="shared" si="20"/>
        <v>706.3401371466307</v>
      </c>
      <c r="AQ84" s="93">
        <f t="shared" si="20"/>
        <v>51.848424275180051</v>
      </c>
      <c r="AR84" s="93">
        <f t="shared" si="20"/>
        <v>4855.0276198410857</v>
      </c>
      <c r="AS84" s="93">
        <f t="shared" si="20"/>
        <v>61772.429298219307</v>
      </c>
      <c r="AT84" s="2">
        <f t="shared" si="26"/>
        <v>0.69383068487783672</v>
      </c>
      <c r="AU84" s="2">
        <f t="shared" si="27"/>
        <v>0.23675106563262899</v>
      </c>
      <c r="AV84" s="2">
        <f t="shared" si="30"/>
        <v>5.181976214293213E-2</v>
      </c>
      <c r="AW84" s="2">
        <f t="shared" si="30"/>
        <v>1.6395021764324353E-2</v>
      </c>
      <c r="AX84" s="2">
        <f t="shared" si="30"/>
        <v>1.2034655822780111E-3</v>
      </c>
    </row>
    <row r="85" spans="1:50">
      <c r="A85" s="58">
        <v>83</v>
      </c>
      <c r="B85" s="58">
        <v>87</v>
      </c>
      <c r="C85" s="93">
        <f>((SUM($C84:$G84))-($H84))*('Function Resolution'!H212)</f>
        <v>10263.412880443662</v>
      </c>
      <c r="D85" s="93">
        <f>((SUM($C84:$G84))-($H84))*('Function Resolution'!I212)</f>
        <v>4504.8294996114873</v>
      </c>
      <c r="E85" s="93">
        <f>((SUM($C84:$G84))-($H84))*('Function Resolution'!J212)</f>
        <v>839.46564168425459</v>
      </c>
      <c r="F85" s="93">
        <f>((SUM($C84:$G84))-($H84))*('Function Resolution'!K212)</f>
        <v>257.06219064833363</v>
      </c>
      <c r="G85" s="93">
        <f>((SUM($C84:$G84))-($H84))*('Function Resolution'!L212)</f>
        <v>32.228129465595572</v>
      </c>
      <c r="H85" s="111">
        <f t="shared" si="21"/>
        <v>2057.0715854358214</v>
      </c>
      <c r="I85" s="111">
        <f t="shared" si="28"/>
        <v>36160.073243582396</v>
      </c>
      <c r="J85" s="2">
        <f t="shared" si="15"/>
        <v>0.64561954777477282</v>
      </c>
      <c r="K85" s="2">
        <f t="shared" si="16"/>
        <v>0.28337610678056452</v>
      </c>
      <c r="L85" s="2">
        <f t="shared" si="19"/>
        <v>5.2806550245031128E-2</v>
      </c>
      <c r="M85" s="2">
        <f t="shared" si="19"/>
        <v>1.6170486095575972E-2</v>
      </c>
      <c r="N85" s="2">
        <f t="shared" si="19"/>
        <v>2.0273091040555703E-3</v>
      </c>
      <c r="O85" s="106">
        <f>('ACM Rates'!$AM98*(SUM($C85:$G85)))/($C85*'ACM Rates'!$B$65+$D85*'ACM Rates'!$C$65+$E85*'ACM Rates'!$D$65+$F85*'ACM Rates'!$E$65+$G85*'ACM Rates'!$F$65)</f>
        <v>0.13997922325450471</v>
      </c>
      <c r="P85" s="106">
        <f>$O85*'ACM Rates'!C$65</f>
        <v>0.11295657258420921</v>
      </c>
      <c r="Q85" s="106">
        <f>$O85*'ACM Rates'!D$65</f>
        <v>0.10185291288463731</v>
      </c>
      <c r="R85" s="106">
        <f>$O85*'ACM Rates'!E$65</f>
        <v>9.1447978323891191E-2</v>
      </c>
      <c r="S85" s="106">
        <f>$O85*'ACM Rates'!F$65</f>
        <v>7.9032933977529488E-2</v>
      </c>
      <c r="T85" s="2"/>
      <c r="U85" s="93">
        <f>((SUM($U84:$Y84))-($Z84))*('Function Resolution'!M212)</f>
        <v>17705.098714554264</v>
      </c>
      <c r="V85" s="93">
        <f>((SUM($U84:$Y84))-($Z84))*('Function Resolution'!N212)</f>
        <v>3475.9797965009893</v>
      </c>
      <c r="W85" s="93">
        <f>((SUM($U84:$Y84))-($Z84))*('Function Resolution'!O212)</f>
        <v>830.24651161677002</v>
      </c>
      <c r="X85" s="93">
        <f>((SUM($U84:$Y84))-($Z84))*('Function Resolution'!P212)</f>
        <v>318.99797362294612</v>
      </c>
      <c r="Y85" s="93">
        <f>((SUM($U84:$Y84))-($Z84))*('Function Resolution'!Q212)</f>
        <v>0.2493636322593383</v>
      </c>
      <c r="Z85" s="111">
        <f t="shared" si="22"/>
        <v>2241.9894649366938</v>
      </c>
      <c r="AA85" s="111">
        <f t="shared" si="29"/>
        <v>29911.417105009426</v>
      </c>
      <c r="AB85" s="2">
        <f t="shared" si="23"/>
        <v>0.79286363238617685</v>
      </c>
      <c r="AC85" s="2">
        <f t="shared" si="24"/>
        <v>0.15566012999911827</v>
      </c>
      <c r="AD85" s="2">
        <f t="shared" si="25"/>
        <v>3.7179813317578379E-2</v>
      </c>
      <c r="AE85" s="2">
        <f t="shared" si="25"/>
        <v>1.4285257380836148E-2</v>
      </c>
      <c r="AF85" s="2">
        <f t="shared" si="25"/>
        <v>1.1166916290369144E-5</v>
      </c>
      <c r="AG85" s="106">
        <f>('ACM Rates'!$AR98*(SUM(U85:Y85)))/(U85*'ACM Rates'!B$74+V85*'ACM Rates'!C$74+W85*'ACM Rates'!D$74+X85*'ACM Rates'!E$74+Y85*'ACM Rates'!F$74)</f>
        <v>0.10508946372729221</v>
      </c>
      <c r="AH85" s="93">
        <f>$AG85*'ACM Rates'!C$74</f>
        <v>8.5090462994568558E-2</v>
      </c>
      <c r="AI85" s="93">
        <f>$AG85*'ACM Rates'!D$74</f>
        <v>7.6466912582142749E-2</v>
      </c>
      <c r="AJ85" s="93">
        <f>$AG85*'ACM Rates'!E$74</f>
        <v>6.926659286391329E-2</v>
      </c>
      <c r="AK85" s="93">
        <f>$AG85*'ACM Rates'!F$74</f>
        <v>6.0615705910899917E-2</v>
      </c>
      <c r="AL85" s="93"/>
      <c r="AM85" s="93">
        <f t="shared" si="20"/>
        <v>27968.511594997926</v>
      </c>
      <c r="AN85" s="93">
        <f t="shared" si="20"/>
        <v>7980.8092961124767</v>
      </c>
      <c r="AO85" s="93">
        <f t="shared" si="20"/>
        <v>1669.7121533010245</v>
      </c>
      <c r="AP85" s="93">
        <f t="shared" si="20"/>
        <v>576.06016427127975</v>
      </c>
      <c r="AQ85" s="93">
        <f t="shared" si="20"/>
        <v>32.477493097854911</v>
      </c>
      <c r="AR85" s="93">
        <f t="shared" si="20"/>
        <v>4299.0610503725147</v>
      </c>
      <c r="AS85" s="93">
        <f t="shared" si="20"/>
        <v>66071.490348591818</v>
      </c>
      <c r="AT85" s="2">
        <f t="shared" si="26"/>
        <v>0.73163193688620165</v>
      </c>
      <c r="AU85" s="2">
        <f t="shared" si="27"/>
        <v>0.20877102964172262</v>
      </c>
      <c r="AV85" s="2">
        <f t="shared" si="30"/>
        <v>4.3678217648898433E-2</v>
      </c>
      <c r="AW85" s="2">
        <f t="shared" si="30"/>
        <v>1.5069232851996218E-2</v>
      </c>
      <c r="AX85" s="2">
        <f t="shared" si="30"/>
        <v>8.4958297118111609E-4</v>
      </c>
    </row>
    <row r="86" spans="1:50">
      <c r="A86" s="58">
        <v>84</v>
      </c>
      <c r="B86" s="58">
        <v>88</v>
      </c>
      <c r="C86" s="93">
        <f>((SUM($C85:$G85))-($H85))*('Function Resolution'!H213)</f>
        <v>9464.6272517866328</v>
      </c>
      <c r="D86" s="93">
        <f>((SUM($C85:$G85))-($H85))*('Function Resolution'!I213)</f>
        <v>3559.7531433235267</v>
      </c>
      <c r="E86" s="93">
        <f>((SUM($C85:$G85))-($H85))*('Function Resolution'!J213)</f>
        <v>593.70202938036573</v>
      </c>
      <c r="F86" s="93">
        <f>((SUM($C85:$G85))-($H85))*('Function Resolution'!K213)</f>
        <v>201.91334625127635</v>
      </c>
      <c r="G86" s="93">
        <f>((SUM($C85:$G85))-($H85))*('Function Resolution'!L213)</f>
        <v>19.930985675711401</v>
      </c>
      <c r="H86" s="111">
        <f t="shared" si="21"/>
        <v>1701.3421961664051</v>
      </c>
      <c r="I86" s="111">
        <f t="shared" si="28"/>
        <v>37861.415439748802</v>
      </c>
      <c r="J86" s="2">
        <f t="shared" si="15"/>
        <v>0.68386396968451635</v>
      </c>
      <c r="K86" s="2">
        <f t="shared" si="16"/>
        <v>0.25720895825354601</v>
      </c>
      <c r="L86" s="2">
        <f t="shared" si="19"/>
        <v>4.2897772497608684E-2</v>
      </c>
      <c r="M86" s="2">
        <f t="shared" si="19"/>
        <v>1.4589191821961776E-2</v>
      </c>
      <c r="N86" s="2">
        <f t="shared" si="19"/>
        <v>1.440107742367169E-3</v>
      </c>
      <c r="O86" s="106">
        <f>('ACM Rates'!$AN99*(SUM($C86:$G86)))/($C86*'ACM Rates'!$B$65+$D86*'ACM Rates'!$C$65+$E86*'ACM Rates'!$D$65+$F86*'ACM Rates'!$E$65+$G86*'ACM Rates'!$F$65)</f>
        <v>0.13176099353873827</v>
      </c>
      <c r="P86" s="106">
        <f>$O86*'ACM Rates'!C$65</f>
        <v>0.10632485224872149</v>
      </c>
      <c r="Q86" s="106">
        <f>$O86*'ACM Rates'!D$65</f>
        <v>9.5873092338098029E-2</v>
      </c>
      <c r="R86" s="106">
        <f>$O86*'ACM Rates'!E$65</f>
        <v>8.607903516622166E-2</v>
      </c>
      <c r="S86" s="106">
        <f>$O86*'ACM Rates'!F$65</f>
        <v>7.4392882465331683E-2</v>
      </c>
      <c r="T86" s="2"/>
      <c r="U86" s="93">
        <f>((SUM($U85:$Y85))-($Z85))*('Function Resolution'!M213)</f>
        <v>16647.931170719152</v>
      </c>
      <c r="V86" s="93">
        <f>((SUM($U85:$Y85))-($Z85))*('Function Resolution'!N213)</f>
        <v>2534.3624426383635</v>
      </c>
      <c r="W86" s="93">
        <f>((SUM($U85:$Y85))-($Z85))*('Function Resolution'!O213)</f>
        <v>635.63136283363008</v>
      </c>
      <c r="X86" s="93">
        <f>((SUM($U85:$Y85))-($Z85))*('Function Resolution'!P213)</f>
        <v>270.55441703862169</v>
      </c>
      <c r="Y86" s="93">
        <f>((SUM($U85:$Y85))-($Z85))*('Function Resolution'!Q213)</f>
        <v>0.10350176076629998</v>
      </c>
      <c r="Z86" s="111">
        <f t="shared" si="22"/>
        <v>1916.0490365241963</v>
      </c>
      <c r="AA86" s="111">
        <f t="shared" si="29"/>
        <v>31827.466141533623</v>
      </c>
      <c r="AB86" s="2">
        <f t="shared" si="23"/>
        <v>0.82872601107520782</v>
      </c>
      <c r="AC86" s="2">
        <f t="shared" si="24"/>
        <v>0.12615934413523788</v>
      </c>
      <c r="AD86" s="2">
        <f t="shared" si="25"/>
        <v>3.1641423696050601E-2</v>
      </c>
      <c r="AE86" s="2">
        <f t="shared" si="25"/>
        <v>1.3468068825605891E-2</v>
      </c>
      <c r="AF86" s="2">
        <f t="shared" si="25"/>
        <v>5.15226789800639E-6</v>
      </c>
      <c r="AG86" s="106">
        <f>('ACM Rates'!$AS99*(SUM(U86:Y86)))/(U86*'ACM Rates'!B$74+V86*'ACM Rates'!C$74+W86*'ACM Rates'!D$74+X86*'ACM Rates'!E$74+Y86*'ACM Rates'!F$74)</f>
        <v>9.9067267946348861E-2</v>
      </c>
      <c r="AH86" s="93">
        <f>$AG86*'ACM Rates'!C$74</f>
        <v>8.021431833582171E-2</v>
      </c>
      <c r="AI86" s="93">
        <f>$AG86*'ACM Rates'!D$74</f>
        <v>7.208494409547371E-2</v>
      </c>
      <c r="AJ86" s="93">
        <f>$AG86*'ACM Rates'!E$74</f>
        <v>6.5297241717657065E-2</v>
      </c>
      <c r="AK86" s="93">
        <f>$AG86*'ACM Rates'!F$74</f>
        <v>5.7142097468641573E-2</v>
      </c>
      <c r="AL86" s="93"/>
      <c r="AM86" s="93">
        <f t="shared" si="20"/>
        <v>26112.558422505783</v>
      </c>
      <c r="AN86" s="93">
        <f t="shared" si="20"/>
        <v>6094.1155859618902</v>
      </c>
      <c r="AO86" s="93">
        <f t="shared" si="20"/>
        <v>1229.3333922139959</v>
      </c>
      <c r="AP86" s="93">
        <f t="shared" si="20"/>
        <v>472.46776328989802</v>
      </c>
      <c r="AQ86" s="93">
        <f t="shared" si="20"/>
        <v>20.034487436477701</v>
      </c>
      <c r="AR86" s="93">
        <f t="shared" si="20"/>
        <v>3617.3912326906011</v>
      </c>
      <c r="AS86" s="93">
        <f t="shared" si="20"/>
        <v>69688.881581282418</v>
      </c>
      <c r="AT86" s="2">
        <f t="shared" si="26"/>
        <v>0.76963470222518615</v>
      </c>
      <c r="AU86" s="2">
        <f t="shared" si="27"/>
        <v>0.17961636536867404</v>
      </c>
      <c r="AV86" s="2">
        <f t="shared" si="30"/>
        <v>3.6233050164730066E-2</v>
      </c>
      <c r="AW86" s="2">
        <f t="shared" si="30"/>
        <v>1.3925391010220528E-2</v>
      </c>
      <c r="AX86" s="2">
        <f t="shared" si="30"/>
        <v>5.9049123118929162E-4</v>
      </c>
    </row>
    <row r="87" spans="1:50">
      <c r="A87" s="58">
        <v>85</v>
      </c>
      <c r="B87" s="58">
        <v>89</v>
      </c>
      <c r="C87" s="93">
        <f>((SUM($C86:$G86))-($H86))*('Function Resolution'!H214)</f>
        <v>8783.6581828212893</v>
      </c>
      <c r="D87" s="93">
        <f>((SUM($C86:$G86))-($H86))*('Function Resolution'!I214)</f>
        <v>2769.9631402253917</v>
      </c>
      <c r="E87" s="93">
        <f>((SUM($C86:$G86))-($H86))*('Function Resolution'!J214)</f>
        <v>412.73251808084552</v>
      </c>
      <c r="F87" s="93">
        <f>((SUM($C86:$G86))-($H86))*('Function Resolution'!K214)</f>
        <v>160.0332427102166</v>
      </c>
      <c r="G87" s="93">
        <f>((SUM($C86:$G86))-($H86))*('Function Resolution'!L214)</f>
        <v>12.197476413366951</v>
      </c>
      <c r="H87" s="111">
        <f t="shared" si="21"/>
        <v>1413.6595578868441</v>
      </c>
      <c r="I87" s="111">
        <f t="shared" si="28"/>
        <v>39275.074997635646</v>
      </c>
      <c r="J87" s="2">
        <f t="shared" si="15"/>
        <v>0.72361469652599941</v>
      </c>
      <c r="K87" s="2">
        <f t="shared" si="16"/>
        <v>0.22819490414853522</v>
      </c>
      <c r="L87" s="2">
        <f t="shared" si="19"/>
        <v>3.4001700612802527E-2</v>
      </c>
      <c r="M87" s="2">
        <f t="shared" si="19"/>
        <v>1.3183847088256062E-2</v>
      </c>
      <c r="N87" s="2">
        <f t="shared" si="19"/>
        <v>1.0048516244067439E-3</v>
      </c>
      <c r="O87" s="106">
        <f>('ACM Rates'!$AO100*(SUM($C87:$G87)))/($C87*'ACM Rates'!$B$65+$D87*'ACM Rates'!$C$65+$E87*'ACM Rates'!$D$65+$F87*'ACM Rates'!$E$65+$G87*'ACM Rates'!$F$65)</f>
        <v>0.12367284107739231</v>
      </c>
      <c r="P87" s="106">
        <f>$O87*'ACM Rates'!C$65</f>
        <v>9.9798098068130794E-2</v>
      </c>
      <c r="Q87" s="106">
        <f>$O87*'ACM Rates'!D$65</f>
        <v>8.9987919746839035E-2</v>
      </c>
      <c r="R87" s="106">
        <f>$O87*'ACM Rates'!E$65</f>
        <v>8.0795071062343918E-2</v>
      </c>
      <c r="S87" s="106">
        <f>$O87*'ACM Rates'!F$65</f>
        <v>6.9826273188499752E-2</v>
      </c>
      <c r="T87" s="2"/>
      <c r="U87" s="93">
        <f>((SUM($U86:$Y86))-($Z86))*('Function Resolution'!M214)</f>
        <v>15669.244265524458</v>
      </c>
      <c r="V87" s="93">
        <f>((SUM($U86:$Y86))-($Z86))*('Function Resolution'!N214)</f>
        <v>1788.4284047657088</v>
      </c>
      <c r="W87" s="93">
        <f>((SUM($U86:$Y86))-($Z86))*('Function Resolution'!O214)</f>
        <v>482.85842743486126</v>
      </c>
      <c r="X87" s="93">
        <f>((SUM($U86:$Y86))-($Z86))*('Function Resolution'!P214)</f>
        <v>231.96151613258573</v>
      </c>
      <c r="Y87" s="93">
        <f>((SUM($U86:$Y86))-($Z86))*('Function Resolution'!Q214)</f>
        <v>4.1244608718498138E-2</v>
      </c>
      <c r="Z87" s="111">
        <f t="shared" si="22"/>
        <v>1642.0701594510176</v>
      </c>
      <c r="AA87" s="111">
        <f t="shared" si="29"/>
        <v>33469.536300984641</v>
      </c>
      <c r="AB87" s="2">
        <f t="shared" si="23"/>
        <v>0.8622487313856001</v>
      </c>
      <c r="AC87" s="2">
        <f t="shared" si="24"/>
        <v>9.8413816075104188E-2</v>
      </c>
      <c r="AD87" s="2">
        <f t="shared" si="25"/>
        <v>2.657078155393857E-2</v>
      </c>
      <c r="AE87" s="2">
        <f t="shared" si="25"/>
        <v>1.2764401372927866E-2</v>
      </c>
      <c r="AF87" s="2">
        <f t="shared" si="25"/>
        <v>2.2696124293796735E-6</v>
      </c>
      <c r="AG87" s="106">
        <f>('ACM Rates'!$AT100*(SUM(U87:Y87)))/(U87*'ACM Rates'!B$74+V87*'ACM Rates'!C$74+W87*'ACM Rates'!D$74+X87*'ACM Rates'!E$74+Y87*'ACM Rates'!F$74)</f>
        <v>9.3185149785467283E-2</v>
      </c>
      <c r="AH87" s="93">
        <f>$AG87*'ACM Rates'!C$74</f>
        <v>7.5451593891846941E-2</v>
      </c>
      <c r="AI87" s="93">
        <f>$AG87*'ACM Rates'!D$74</f>
        <v>6.780490117534646E-2</v>
      </c>
      <c r="AJ87" s="93">
        <f>$AG87*'ACM Rates'!E$74</f>
        <v>6.1420218566368472E-2</v>
      </c>
      <c r="AK87" s="93">
        <f>$AG87*'ACM Rates'!F$74</f>
        <v>5.374928593523793E-2</v>
      </c>
      <c r="AL87" s="93"/>
      <c r="AM87" s="93">
        <f t="shared" si="20"/>
        <v>24452.902448345747</v>
      </c>
      <c r="AN87" s="93">
        <f t="shared" si="20"/>
        <v>4558.3915449911001</v>
      </c>
      <c r="AO87" s="93">
        <f t="shared" si="20"/>
        <v>895.59094551570684</v>
      </c>
      <c r="AP87" s="93">
        <f t="shared" si="20"/>
        <v>391.9947588428023</v>
      </c>
      <c r="AQ87" s="93">
        <f t="shared" si="20"/>
        <v>12.23872102208545</v>
      </c>
      <c r="AR87" s="93">
        <f t="shared" si="20"/>
        <v>3055.729717337862</v>
      </c>
      <c r="AS87" s="93">
        <f t="shared" si="20"/>
        <v>72744.611298620293</v>
      </c>
      <c r="AT87" s="2">
        <f t="shared" si="26"/>
        <v>0.80673045812937794</v>
      </c>
      <c r="AU87" s="2">
        <f t="shared" si="27"/>
        <v>0.15038678157702834</v>
      </c>
      <c r="AV87" s="2">
        <f t="shared" si="30"/>
        <v>2.954661497949445E-2</v>
      </c>
      <c r="AW87" s="2">
        <f t="shared" si="30"/>
        <v>1.2932375289746528E-2</v>
      </c>
      <c r="AX87" s="2">
        <f t="shared" si="30"/>
        <v>4.0377002435277703E-4</v>
      </c>
    </row>
    <row r="88" spans="1:50">
      <c r="A88" s="58">
        <v>86</v>
      </c>
      <c r="B88" s="58">
        <v>90</v>
      </c>
      <c r="C88" s="93">
        <f>((SUM($C87:$G87))-($H87))*('Function Resolution'!H215)</f>
        <v>8194.244778970171</v>
      </c>
      <c r="D88" s="93">
        <f>((SUM($C87:$G87))-($H87))*('Function Resolution'!I215)</f>
        <v>2114.0834981350749</v>
      </c>
      <c r="E88" s="93">
        <f>((SUM($C87:$G87))-($H87))*('Function Resolution'!J215)</f>
        <v>281.34753655726303</v>
      </c>
      <c r="F88" s="93">
        <f>((SUM($C87:$G87))-($H87))*('Function Resolution'!K215)</f>
        <v>127.87698221571932</v>
      </c>
      <c r="G88" s="93">
        <f>((SUM($C87:$G87))-($H87))*('Function Resolution'!L215)</f>
        <v>7.3722064860388707</v>
      </c>
      <c r="H88" s="111">
        <f t="shared" si="21"/>
        <v>2300.1746652570646</v>
      </c>
      <c r="I88" s="111">
        <f t="shared" si="28"/>
        <v>41575.249662892711</v>
      </c>
      <c r="J88" s="2">
        <f t="shared" si="15"/>
        <v>0.76403748997440846</v>
      </c>
      <c r="K88" s="2">
        <f t="shared" si="16"/>
        <v>0.1971187208925968</v>
      </c>
      <c r="L88" s="2">
        <f t="shared" si="19"/>
        <v>2.6233053983616771E-2</v>
      </c>
      <c r="M88" s="2">
        <f t="shared" si="19"/>
        <v>1.19233451224628E-2</v>
      </c>
      <c r="N88" s="2">
        <f t="shared" si="19"/>
        <v>6.8739002691521828E-4</v>
      </c>
      <c r="O88" s="106">
        <f>('ACM Rates'!$AO101*(SUM($C88:$G88)))/($C88*'ACM Rates'!$B$65+$D88*'ACM Rates'!$C$65+$E88*'ACM Rates'!$D$65+$F88*'ACM Rates'!$E$65+$G88*'ACM Rates'!$F$65)</f>
        <v>0.22567037489543998</v>
      </c>
      <c r="P88" s="106">
        <f>$O88*'ACM Rates'!C$65</f>
        <v>0.1821052545464967</v>
      </c>
      <c r="Q88" s="106">
        <f>$O88*'ACM Rates'!D$65</f>
        <v>0.16420426189305204</v>
      </c>
      <c r="R88" s="106">
        <f>$O88*'ACM Rates'!E$65</f>
        <v>0.14742973329878414</v>
      </c>
      <c r="S88" s="106">
        <f>$O88*'ACM Rates'!F$65</f>
        <v>0.12741456499846432</v>
      </c>
      <c r="T88" s="2"/>
      <c r="U88" s="93">
        <f>((SUM($U87:$Y87))-($Z87))*('Function Resolution'!M215)</f>
        <v>14748.841263130696</v>
      </c>
      <c r="V88" s="93">
        <f>((SUM($U87:$Y87))-($Z87))*('Function Resolution'!N215)</f>
        <v>1217.2276553848992</v>
      </c>
      <c r="W88" s="93">
        <f>((SUM($U87:$Y87))-($Z87))*('Function Resolution'!O215)</f>
        <v>363.43252060263336</v>
      </c>
      <c r="X88" s="93">
        <f>((SUM($U87:$Y87))-($Z87))*('Function Resolution'!P215)</f>
        <v>200.94652465290562</v>
      </c>
      <c r="Y88" s="93">
        <f>((SUM($U87:$Y87))-($Z87))*('Function Resolution'!Q215)</f>
        <v>1.5735244176883767E-2</v>
      </c>
      <c r="Z88" s="111">
        <f t="shared" si="22"/>
        <v>3125.7453808468049</v>
      </c>
      <c r="AA88" s="111">
        <f t="shared" si="29"/>
        <v>36595.281681831446</v>
      </c>
      <c r="AB88" s="2">
        <f t="shared" si="23"/>
        <v>0.89222187179233559</v>
      </c>
      <c r="AC88" s="2">
        <f t="shared" si="24"/>
        <v>7.3635421095743794E-2</v>
      </c>
      <c r="AD88" s="2">
        <f t="shared" si="25"/>
        <v>2.198562165102981E-2</v>
      </c>
      <c r="AE88" s="2">
        <f t="shared" si="25"/>
        <v>1.2156133567195433E-2</v>
      </c>
      <c r="AF88" s="2">
        <f t="shared" si="25"/>
        <v>9.5189369538502935E-7</v>
      </c>
      <c r="AG88" s="106">
        <f>('ACM Rates'!$AT101*(SUM(U88:Y88)))/(U88*'ACM Rates'!B$74+V88*'ACM Rates'!C$74+W88*'ACM Rates'!D$74+X88*'ACM Rates'!E$74+Y88*'ACM Rates'!F$74)</f>
        <v>0.19376862505343193</v>
      </c>
      <c r="AH88" s="93">
        <f>$AG88*'ACM Rates'!C$74</f>
        <v>0.15689357843145513</v>
      </c>
      <c r="AI88" s="93">
        <f>$AG88*'ACM Rates'!D$74</f>
        <v>0.14099309281444894</v>
      </c>
      <c r="AJ88" s="93">
        <f>$AG88*'ACM Rates'!E$74</f>
        <v>0.12771682322221864</v>
      </c>
      <c r="AK88" s="93">
        <f>$AG88*'ACM Rates'!F$74</f>
        <v>0.11176593327641013</v>
      </c>
      <c r="AL88" s="93"/>
      <c r="AM88" s="93">
        <f t="shared" si="20"/>
        <v>22943.086042100869</v>
      </c>
      <c r="AN88" s="93">
        <f t="shared" si="20"/>
        <v>3331.3111535199741</v>
      </c>
      <c r="AO88" s="93">
        <f t="shared" si="20"/>
        <v>644.78005715989639</v>
      </c>
      <c r="AP88" s="93">
        <f t="shared" si="20"/>
        <v>328.82350686862492</v>
      </c>
      <c r="AQ88" s="93">
        <f t="shared" si="20"/>
        <v>7.3879417302157542</v>
      </c>
      <c r="AR88" s="93">
        <f t="shared" si="20"/>
        <v>5425.920046103869</v>
      </c>
      <c r="AS88" s="93">
        <f t="shared" si="20"/>
        <v>78170.53134472415</v>
      </c>
      <c r="AT88" s="2">
        <f t="shared" si="26"/>
        <v>0.84178164888690676</v>
      </c>
      <c r="AU88" s="2">
        <f t="shared" si="27"/>
        <v>0.12222578037756453</v>
      </c>
      <c r="AV88" s="2">
        <f t="shared" si="30"/>
        <v>2.3656975294843612E-2</v>
      </c>
      <c r="AW88" s="2">
        <f t="shared" si="30"/>
        <v>1.206453191592094E-2</v>
      </c>
      <c r="AX88" s="2">
        <f t="shared" si="30"/>
        <v>2.7106352476425336E-4</v>
      </c>
    </row>
    <row r="89" spans="1:50">
      <c r="A89" s="58">
        <v>87</v>
      </c>
      <c r="B89" s="58">
        <v>91</v>
      </c>
      <c r="C89" s="93">
        <f>((SUM($C88:$G88))-($H88))*('Function Resolution'!H216)</f>
        <v>6773.3213534457427</v>
      </c>
      <c r="D89" s="93">
        <f>((SUM($C88:$G88))-($H88))*('Function Resolution'!I216)</f>
        <v>1391.1654829446497</v>
      </c>
      <c r="E89" s="93">
        <f>((SUM($C88:$G88))-($H88))*('Function Resolution'!J216)</f>
        <v>165.55844696260939</v>
      </c>
      <c r="F89" s="93">
        <f>((SUM($C88:$G88))-($H88))*('Function Resolution'!K216)</f>
        <v>90.829518840478087</v>
      </c>
      <c r="G89" s="93">
        <f>((SUM($C88:$G88))-($H88))*('Function Resolution'!L216)</f>
        <v>3.8755349137201023</v>
      </c>
      <c r="H89" s="111">
        <f t="shared" si="21"/>
        <v>1806.8562047993814</v>
      </c>
      <c r="I89" s="111">
        <f t="shared" si="28"/>
        <v>43382.105867692095</v>
      </c>
      <c r="J89" s="2">
        <f t="shared" si="15"/>
        <v>0.80397888155953268</v>
      </c>
      <c r="K89" s="2">
        <f t="shared" si="16"/>
        <v>0.16512839280437752</v>
      </c>
      <c r="L89" s="2">
        <f t="shared" si="19"/>
        <v>1.9651436581259816E-2</v>
      </c>
      <c r="M89" s="2">
        <f t="shared" si="19"/>
        <v>1.0781271278795681E-2</v>
      </c>
      <c r="N89" s="2">
        <f t="shared" si="19"/>
        <v>4.6001777603427971E-4</v>
      </c>
      <c r="O89" s="106">
        <f>('ACM Rates'!$AO102*(SUM($C89:$G89)))/($C89*'ACM Rates'!$B$65+$D89*'ACM Rates'!$C$65+$E89*'ACM Rates'!$D$65+$F89*'ACM Rates'!$E$65+$G89*'ACM Rates'!$F$65)</f>
        <v>0.22367846516417975</v>
      </c>
      <c r="P89" s="106">
        <f>$O89*'ACM Rates'!C$65</f>
        <v>0.18049787817371027</v>
      </c>
      <c r="Q89" s="106">
        <f>$O89*'ACM Rates'!D$65</f>
        <v>0.16275489102489657</v>
      </c>
      <c r="R89" s="106">
        <f>$O89*'ACM Rates'!E$65</f>
        <v>0.14612842504965745</v>
      </c>
      <c r="S89" s="106">
        <f>$O89*'ACM Rates'!F$65</f>
        <v>0.12628992330793526</v>
      </c>
      <c r="T89" s="2"/>
      <c r="U89" s="93">
        <f>((SUM($U88:$Y88))-($Z88))*('Function Resolution'!M216)</f>
        <v>12302.180888523189</v>
      </c>
      <c r="V89" s="93">
        <f>((SUM($U88:$Y88))-($Z88))*('Function Resolution'!N216)</f>
        <v>706.54404563608148</v>
      </c>
      <c r="W89" s="93">
        <f>((SUM($U88:$Y88))-($Z88))*('Function Resolution'!O216)</f>
        <v>240.04599898198899</v>
      </c>
      <c r="X89" s="93">
        <f>((SUM($U88:$Y88))-($Z88))*('Function Resolution'!P216)</f>
        <v>155.94230185567045</v>
      </c>
      <c r="Y89" s="93">
        <f>((SUM($U88:$Y88))-($Z88))*('Function Resolution'!Q216)</f>
        <v>5.0831715753026242E-3</v>
      </c>
      <c r="Z89" s="111">
        <f t="shared" si="22"/>
        <v>2534.6981867824829</v>
      </c>
      <c r="AA89" s="111">
        <f t="shared" si="29"/>
        <v>39129.979868613926</v>
      </c>
      <c r="AB89" s="2">
        <f t="shared" si="23"/>
        <v>0.91775004864138343</v>
      </c>
      <c r="AC89" s="2">
        <f t="shared" si="24"/>
        <v>5.2708608183019028E-2</v>
      </c>
      <c r="AD89" s="2">
        <f t="shared" si="25"/>
        <v>1.790757502577545E-2</v>
      </c>
      <c r="AE89" s="2">
        <f t="shared" si="25"/>
        <v>1.1633388942183825E-2</v>
      </c>
      <c r="AF89" s="2">
        <f t="shared" si="25"/>
        <v>3.7920763828457239E-7</v>
      </c>
      <c r="AG89" s="106">
        <f>('ACM Rates'!$AT102*(SUM(U89:Y89)))/(U89*'ACM Rates'!B$74+V89*'ACM Rates'!C$74+W89*'ACM Rates'!D$74+X89*'ACM Rates'!E$74+Y89*'ACM Rates'!F$74)</f>
        <v>0.19272750162184973</v>
      </c>
      <c r="AH89" s="93">
        <f>$AG89*'ACM Rates'!C$74</f>
        <v>0.15605058550251874</v>
      </c>
      <c r="AI89" s="93">
        <f>$AG89*'ACM Rates'!D$74</f>
        <v>0.14023553357295723</v>
      </c>
      <c r="AJ89" s="93">
        <f>$AG89*'ACM Rates'!E$74</f>
        <v>0.12703059769304834</v>
      </c>
      <c r="AK89" s="93">
        <f>$AG89*'ACM Rates'!F$74</f>
        <v>0.11116541225834213</v>
      </c>
      <c r="AL89" s="93"/>
      <c r="AM89" s="93">
        <f t="shared" si="20"/>
        <v>19075.502241968934</v>
      </c>
      <c r="AN89" s="93">
        <f t="shared" si="20"/>
        <v>2097.7095285807313</v>
      </c>
      <c r="AO89" s="93">
        <f t="shared" si="20"/>
        <v>405.60444594459841</v>
      </c>
      <c r="AP89" s="93">
        <f t="shared" si="20"/>
        <v>246.77182069614855</v>
      </c>
      <c r="AQ89" s="93">
        <f t="shared" si="20"/>
        <v>3.8806180852954051</v>
      </c>
      <c r="AR89" s="93">
        <f t="shared" si="20"/>
        <v>4341.5543915818644</v>
      </c>
      <c r="AS89" s="93">
        <f t="shared" si="20"/>
        <v>82512.08573630602</v>
      </c>
      <c r="AT89" s="2">
        <f t="shared" si="26"/>
        <v>0.87384180271189527</v>
      </c>
      <c r="AU89" s="2">
        <f t="shared" si="27"/>
        <v>9.6095308672286939E-2</v>
      </c>
      <c r="AV89" s="2">
        <f t="shared" si="30"/>
        <v>1.8580591783967801E-2</v>
      </c>
      <c r="AW89" s="2">
        <f t="shared" si="30"/>
        <v>1.1304527132249241E-2</v>
      </c>
      <c r="AX89" s="2">
        <f t="shared" si="30"/>
        <v>1.7776969960088995E-4</v>
      </c>
    </row>
    <row r="90" spans="1:50">
      <c r="A90" s="58">
        <v>88</v>
      </c>
      <c r="B90" s="58">
        <v>92</v>
      </c>
      <c r="C90" s="93">
        <f>((SUM($C89:$G89))-($H89))*('Function Resolution'!H217)</f>
        <v>5572.6738470728178</v>
      </c>
      <c r="D90" s="93">
        <f>((SUM($C89:$G89))-($H89))*('Function Resolution'!I217)</f>
        <v>884.4345689243346</v>
      </c>
      <c r="E90" s="93">
        <f>((SUM($C89:$G89))-($H89))*('Function Resolution'!J217)</f>
        <v>94.358711224009014</v>
      </c>
      <c r="F90" s="93">
        <f>((SUM($C89:$G89))-($H89))*('Function Resolution'!K217)</f>
        <v>64.438201863137394</v>
      </c>
      <c r="G90" s="93">
        <f>((SUM($C89:$G89))-($H89))*('Function Resolution'!L217)</f>
        <v>1.9888032235195932</v>
      </c>
      <c r="H90" s="111">
        <f t="shared" si="21"/>
        <v>1419.3397545560581</v>
      </c>
      <c r="I90" s="111">
        <f t="shared" si="28"/>
        <v>44801.445622248153</v>
      </c>
      <c r="J90" s="2">
        <f t="shared" si="15"/>
        <v>0.84206149806290309</v>
      </c>
      <c r="K90" s="2">
        <f t="shared" si="16"/>
        <v>0.13364290078419719</v>
      </c>
      <c r="L90" s="2">
        <f t="shared" si="19"/>
        <v>1.4258117361436826E-2</v>
      </c>
      <c r="M90" s="2">
        <f t="shared" si="19"/>
        <v>9.7369647466189133E-3</v>
      </c>
      <c r="N90" s="2">
        <f t="shared" si="19"/>
        <v>3.0051904484395999E-4</v>
      </c>
      <c r="O90" s="106">
        <f>('ACM Rates'!$AO103*(SUM($C90:$G90)))/($C90*'ACM Rates'!$B$65+$D90*'ACM Rates'!$C$65+$E90*'ACM Rates'!$D$65+$F90*'ACM Rates'!$E$65+$G90*'ACM Rates'!$F$65)</f>
        <v>0.22183253786385113</v>
      </c>
      <c r="P90" s="106">
        <f>$O90*'ACM Rates'!C$65</f>
        <v>0.17900830267645496</v>
      </c>
      <c r="Q90" s="106">
        <f>$O90*'ACM Rates'!D$65</f>
        <v>0.16141174117636578</v>
      </c>
      <c r="R90" s="106">
        <f>$O90*'ACM Rates'!E$65</f>
        <v>0.14492248665520721</v>
      </c>
      <c r="S90" s="106">
        <f>$O90*'ACM Rates'!F$65</f>
        <v>0.12524770399093749</v>
      </c>
      <c r="T90" s="2"/>
      <c r="U90" s="93">
        <f>((SUM($U89:$Y89))-($Z89))*('Function Resolution'!M217)</f>
        <v>10200.660635108656</v>
      </c>
      <c r="V90" s="93">
        <f>((SUM($U89:$Y89))-($Z89))*('Function Resolution'!N217)</f>
        <v>391.67736318982259</v>
      </c>
      <c r="W90" s="93">
        <f>((SUM($U89:$Y89))-($Z89))*('Function Resolution'!O217)</f>
        <v>156.00309154816728</v>
      </c>
      <c r="X90" s="93">
        <f>((SUM($U89:$Y89))-($Z89))*('Function Resolution'!P217)</f>
        <v>121.67748476113279</v>
      </c>
      <c r="Y90" s="93">
        <f>((SUM($U89:$Y89))-($Z89))*('Function Resolution'!Q217)</f>
        <v>1.5567782419447234E-3</v>
      </c>
      <c r="Z90" s="111">
        <f t="shared" si="22"/>
        <v>2055.4121066437824</v>
      </c>
      <c r="AA90" s="111">
        <f t="shared" si="29"/>
        <v>41185.391975257706</v>
      </c>
      <c r="AB90" s="2">
        <f t="shared" si="23"/>
        <v>0.93842150353110565</v>
      </c>
      <c r="AC90" s="2">
        <f t="shared" si="24"/>
        <v>3.6032809365172759E-2</v>
      </c>
      <c r="AD90" s="2">
        <f t="shared" si="25"/>
        <v>1.4351683774506088E-2</v>
      </c>
      <c r="AE90" s="2">
        <f t="shared" si="25"/>
        <v>1.1193860111611208E-2</v>
      </c>
      <c r="AF90" s="2">
        <f t="shared" si="25"/>
        <v>1.4321760430320574E-7</v>
      </c>
      <c r="AG90" s="106">
        <f>('ACM Rates'!$AT103*(SUM(U90:Y90)))/(U90*'ACM Rates'!B$74+V90*'ACM Rates'!C$74+W90*'ACM Rates'!D$74+X90*'ACM Rates'!E$74+Y90*'ACM Rates'!F$74)</f>
        <v>0.19188809392306655</v>
      </c>
      <c r="AH90" s="93">
        <f>$AG90*'ACM Rates'!C$74</f>
        <v>0.15537092088917542</v>
      </c>
      <c r="AI90" s="93">
        <f>$AG90*'ACM Rates'!D$74</f>
        <v>0.13962475002866021</v>
      </c>
      <c r="AJ90" s="93">
        <f>$AG90*'ACM Rates'!E$74</f>
        <v>0.12647732708668832</v>
      </c>
      <c r="AK90" s="93">
        <f>$AG90*'ACM Rates'!F$74</f>
        <v>0.11068124107310492</v>
      </c>
      <c r="AL90" s="93"/>
      <c r="AM90" s="93">
        <f t="shared" si="20"/>
        <v>15773.334482181474</v>
      </c>
      <c r="AN90" s="93">
        <f t="shared" si="20"/>
        <v>1276.1119321141573</v>
      </c>
      <c r="AO90" s="93">
        <f t="shared" si="20"/>
        <v>250.3618027721763</v>
      </c>
      <c r="AP90" s="93">
        <f t="shared" si="20"/>
        <v>186.11568662427018</v>
      </c>
      <c r="AQ90" s="93">
        <f t="shared" si="20"/>
        <v>1.9903600017615379</v>
      </c>
      <c r="AR90" s="93">
        <f t="shared" si="20"/>
        <v>3474.7518611998403</v>
      </c>
      <c r="AS90" s="93">
        <f t="shared" si="20"/>
        <v>85986.837597505859</v>
      </c>
      <c r="AT90" s="2">
        <f t="shared" si="26"/>
        <v>0.90195630218339107</v>
      </c>
      <c r="AU90" s="2">
        <f t="shared" si="27"/>
        <v>7.2971076645970134E-2</v>
      </c>
      <c r="AV90" s="2">
        <f t="shared" si="30"/>
        <v>1.4316275743182555E-2</v>
      </c>
      <c r="AW90" s="2">
        <f t="shared" si="30"/>
        <v>1.0642531969101638E-2</v>
      </c>
      <c r="AX90" s="2">
        <f t="shared" si="30"/>
        <v>1.1381345835470315E-4</v>
      </c>
    </row>
    <row r="91" spans="1:50">
      <c r="A91" s="58">
        <v>89</v>
      </c>
      <c r="B91" s="58">
        <v>93</v>
      </c>
      <c r="C91" s="93">
        <f>((SUM($C90:$G90))-($H90))*('Function Resolution'!H218)</f>
        <v>4558.5091264965049</v>
      </c>
      <c r="D91" s="93">
        <f>((SUM($C90:$G90))-($H90))*('Function Resolution'!I218)</f>
        <v>541.45752391210476</v>
      </c>
      <c r="E91" s="93">
        <f>((SUM($C90:$G90))-($H90))*('Function Resolution'!J218)</f>
        <v>51.969662415419421</v>
      </c>
      <c r="F91" s="93">
        <f>((SUM($C90:$G90))-($H90))*('Function Resolution'!K218)</f>
        <v>45.623797096982884</v>
      </c>
      <c r="G91" s="93">
        <f>((SUM($C90:$G90))-($H90))*('Function Resolution'!L218)</f>
        <v>0.99426783074837899</v>
      </c>
      <c r="H91" s="111">
        <f t="shared" si="21"/>
        <v>1114.9339573964203</v>
      </c>
      <c r="I91" s="111">
        <f t="shared" si="28"/>
        <v>45916.37957964457</v>
      </c>
      <c r="J91" s="2">
        <f t="shared" si="15"/>
        <v>0.87688014691267724</v>
      </c>
      <c r="K91" s="2">
        <f t="shared" si="16"/>
        <v>0.10415540255371361</v>
      </c>
      <c r="L91" s="2">
        <f t="shared" si="19"/>
        <v>9.9969450426129706E-3</v>
      </c>
      <c r="M91" s="2">
        <f t="shared" si="19"/>
        <v>8.7762469682415804E-3</v>
      </c>
      <c r="N91" s="2">
        <f t="shared" si="19"/>
        <v>1.912585227546228E-4</v>
      </c>
      <c r="O91" s="106">
        <f>('ACM Rates'!$AO104*(SUM($C91:$G91)))/($C91*'ACM Rates'!$B$65+$D91*'ACM Rates'!$C$65+$E91*'ACM Rates'!$D$65+$F91*'ACM Rates'!$E$65+$G91*'ACM Rates'!$F$65)</f>
        <v>0.22018509225653723</v>
      </c>
      <c r="P91" s="106">
        <f>$O91*'ACM Rates'!C$65</f>
        <v>0.17767889246117788</v>
      </c>
      <c r="Q91" s="106">
        <f>$O91*'ACM Rates'!D$65</f>
        <v>0.16021301232202118</v>
      </c>
      <c r="R91" s="106">
        <f>$O91*'ACM Rates'!E$65</f>
        <v>0.14384621571524411</v>
      </c>
      <c r="S91" s="106">
        <f>$O91*'ACM Rates'!F$65</f>
        <v>0.12431754838007457</v>
      </c>
      <c r="T91" s="2"/>
      <c r="U91" s="93">
        <f>((SUM($U90:$Y90))-($Z90))*('Function Resolution'!M218)</f>
        <v>8412.1212690765879</v>
      </c>
      <c r="V91" s="93">
        <f>((SUM($U90:$Y90))-($Z90))*('Function Resolution'!N218)</f>
        <v>207.16663122019995</v>
      </c>
      <c r="W91" s="93">
        <f>((SUM($U90:$Y90))-($Z90))*('Function Resolution'!O218)</f>
        <v>99.758954503182935</v>
      </c>
      <c r="X91" s="93">
        <f>((SUM($U90:$Y90))-($Z90))*('Function Resolution'!P218)</f>
        <v>95.560718584845574</v>
      </c>
      <c r="Y91" s="93">
        <f>((SUM($U90:$Y90))-($Z90))*('Function Resolution'!Q218)</f>
        <v>4.5135742119481226E-4</v>
      </c>
      <c r="Z91" s="111">
        <f t="shared" si="22"/>
        <v>1666.7542313985095</v>
      </c>
      <c r="AA91" s="111">
        <f t="shared" si="29"/>
        <v>42852.146206656216</v>
      </c>
      <c r="AB91" s="2">
        <f t="shared" si="23"/>
        <v>0.95433866661615752</v>
      </c>
      <c r="AC91" s="2">
        <f t="shared" si="24"/>
        <v>2.3502648176605457E-2</v>
      </c>
      <c r="AD91" s="2">
        <f t="shared" si="25"/>
        <v>1.1317457818108726E-2</v>
      </c>
      <c r="AE91" s="2">
        <f t="shared" si="25"/>
        <v>1.0841176183513847E-2</v>
      </c>
      <c r="AF91" s="2">
        <f t="shared" si="25"/>
        <v>5.1205614580690469E-8</v>
      </c>
      <c r="AG91" s="106">
        <f>('ACM Rates'!$AT104*(SUM(U91:Y91)))/(U91*'ACM Rates'!B$74+V91*'ACM Rates'!C$74+W91*'ACM Rates'!D$74+X91*'ACM Rates'!E$74+Y91*'ACM Rates'!F$74)</f>
        <v>0.19124159875327573</v>
      </c>
      <c r="AH91" s="93">
        <f>$AG91*'ACM Rates'!C$74</f>
        <v>0.15484745667715885</v>
      </c>
      <c r="AI91" s="93">
        <f>$AG91*'ACM Rates'!D$74</f>
        <v>0.13915433665057447</v>
      </c>
      <c r="AJ91" s="93">
        <f>$AG91*'ACM Rates'!E$74</f>
        <v>0.12605120903330674</v>
      </c>
      <c r="AK91" s="93">
        <f>$AG91*'ACM Rates'!F$74</f>
        <v>0.11030834202409512</v>
      </c>
      <c r="AL91" s="93"/>
      <c r="AM91" s="93">
        <f t="shared" si="20"/>
        <v>12970.630395573093</v>
      </c>
      <c r="AN91" s="93">
        <f t="shared" si="20"/>
        <v>748.62415513230474</v>
      </c>
      <c r="AO91" s="93">
        <f t="shared" si="20"/>
        <v>151.72861691860237</v>
      </c>
      <c r="AP91" s="93">
        <f t="shared" si="20"/>
        <v>141.18451568182846</v>
      </c>
      <c r="AQ91" s="93">
        <f t="shared" si="20"/>
        <v>0.99471918816957383</v>
      </c>
      <c r="AR91" s="93">
        <f t="shared" si="20"/>
        <v>2781.6881887949298</v>
      </c>
      <c r="AS91" s="93">
        <f t="shared" si="20"/>
        <v>88768.525786300786</v>
      </c>
      <c r="AT91" s="2">
        <f t="shared" si="26"/>
        <v>0.92560337367278656</v>
      </c>
      <c r="AU91" s="2">
        <f t="shared" si="27"/>
        <v>5.3422927218703196E-2</v>
      </c>
      <c r="AV91" s="2">
        <f t="shared" si="30"/>
        <v>1.0827578569388338E-2</v>
      </c>
      <c r="AW91" s="2">
        <f t="shared" si="30"/>
        <v>1.0075135906274882E-2</v>
      </c>
      <c r="AX91" s="2">
        <f t="shared" si="30"/>
        <v>7.0984632847225006E-5</v>
      </c>
    </row>
    <row r="92" spans="1:50">
      <c r="A92" s="58">
        <v>90</v>
      </c>
      <c r="B92" s="58">
        <v>94</v>
      </c>
      <c r="C92" s="93">
        <f>((SUM($C91:$G91))-($H91))*('Function Resolution'!H219)</f>
        <v>3704.8910647265698</v>
      </c>
      <c r="D92" s="93">
        <f>((SUM($C91:$G91))-($H91))*('Function Resolution'!I219)</f>
        <v>318.4128348112788</v>
      </c>
      <c r="E92" s="93">
        <f>((SUM($C91:$G91))-($H91))*('Function Resolution'!J219)</f>
        <v>27.608119855285917</v>
      </c>
      <c r="F92" s="93">
        <f>((SUM($C91:$G91))-($H91))*('Function Resolution'!K219)</f>
        <v>32.224953714144483</v>
      </c>
      <c r="G92" s="93">
        <f>((SUM($C91:$G91))-($H91))*('Function Resolution'!L219)</f>
        <v>0.48344724806199857</v>
      </c>
      <c r="H92" s="111">
        <f t="shared" si="21"/>
        <v>875.81407155361012</v>
      </c>
      <c r="I92" s="111">
        <f t="shared" si="28"/>
        <v>46792.193651198177</v>
      </c>
      <c r="J92" s="2">
        <f t="shared" si="15"/>
        <v>0.90725647424502398</v>
      </c>
      <c r="K92" s="2">
        <f t="shared" si="16"/>
        <v>7.7973171361399876E-2</v>
      </c>
      <c r="L92" s="2">
        <f t="shared" si="19"/>
        <v>6.7606968849674726E-3</v>
      </c>
      <c r="M92" s="2">
        <f t="shared" si="19"/>
        <v>7.891270587617542E-3</v>
      </c>
      <c r="N92" s="2">
        <f t="shared" si="19"/>
        <v>1.1838692099103834E-4</v>
      </c>
      <c r="O92" s="106">
        <f>('ACM Rates'!$AO105*(SUM($C92:$G92)))/($C92*'ACM Rates'!$B$65+$D92*'ACM Rates'!$C$65+$E92*'ACM Rates'!$D$65+$F92*'ACM Rates'!$E$65+$G92*'ACM Rates'!$F$65)</f>
        <v>0.21877581996162548</v>
      </c>
      <c r="P92" s="106">
        <f>$O92*'ACM Rates'!C$65</f>
        <v>0.17654167677609234</v>
      </c>
      <c r="Q92" s="106">
        <f>$O92*'ACM Rates'!D$65</f>
        <v>0.15918758522686291</v>
      </c>
      <c r="R92" s="106">
        <f>$O92*'ACM Rates'!E$65</f>
        <v>0.1429255426376172</v>
      </c>
      <c r="S92" s="106">
        <f>$O92*'ACM Rates'!F$65</f>
        <v>0.12352186655208201</v>
      </c>
      <c r="T92" s="2"/>
      <c r="U92" s="93">
        <f>((SUM($U91:$Y91))-($Z91))*('Function Resolution'!M219)</f>
        <v>6904.9206653023739</v>
      </c>
      <c r="V92" s="93">
        <f>((SUM($U91:$Y91))-($Z91))*('Function Resolution'!N219)</f>
        <v>104.49496972941918</v>
      </c>
      <c r="W92" s="93">
        <f>((SUM($U91:$Y91))-($Z91))*('Function Resolution'!O219)</f>
        <v>62.792473600796463</v>
      </c>
      <c r="X92" s="93">
        <f>((SUM($U91:$Y91))-($Z91))*('Function Resolution'!P219)</f>
        <v>75.645560968679632</v>
      </c>
      <c r="Y92" s="93">
        <f>((SUM($U91:$Y91))-($Z91))*('Function Resolution'!Q219)</f>
        <v>1.2374245699944914E-4</v>
      </c>
      <c r="Z92" s="111">
        <f t="shared" si="22"/>
        <v>1351.5876737833653</v>
      </c>
      <c r="AA92" s="111">
        <f t="shared" si="29"/>
        <v>44203.733880439584</v>
      </c>
      <c r="AB92" s="2">
        <f t="shared" si="23"/>
        <v>0.96601313694082858</v>
      </c>
      <c r="AC92" s="2">
        <f t="shared" si="24"/>
        <v>1.4619069268978012E-2</v>
      </c>
      <c r="AD92" s="2">
        <f t="shared" si="25"/>
        <v>8.7848010628407795E-3</v>
      </c>
      <c r="AE92" s="2">
        <f t="shared" si="25"/>
        <v>1.0582975415518826E-2</v>
      </c>
      <c r="AF92" s="2">
        <f t="shared" si="25"/>
        <v>1.7311833814323601E-8</v>
      </c>
      <c r="AG92" s="106">
        <f>('ACM Rates'!$AT105*(SUM(U92:Y92)))/(U92*'ACM Rates'!B$74+V92*'ACM Rates'!C$74+W92*'ACM Rates'!D$74+X92*'ACM Rates'!E$74+Y92*'ACM Rates'!F$74)</f>
        <v>0.19076535188608815</v>
      </c>
      <c r="AH92" s="93">
        <f>$AG92*'ACM Rates'!C$74</f>
        <v>0.15446184174497246</v>
      </c>
      <c r="AI92" s="93">
        <f>$AG92*'ACM Rates'!D$74</f>
        <v>0.13880780212399954</v>
      </c>
      <c r="AJ92" s="93">
        <f>$AG92*'ACM Rates'!E$74</f>
        <v>0.12573730508249964</v>
      </c>
      <c r="AK92" s="93">
        <f>$AG92*'ACM Rates'!F$74</f>
        <v>0.11003364236326763</v>
      </c>
      <c r="AL92" s="93"/>
      <c r="AM92" s="93">
        <f t="shared" si="20"/>
        <v>10609.811730028943</v>
      </c>
      <c r="AN92" s="93">
        <f t="shared" si="20"/>
        <v>422.90780454069795</v>
      </c>
      <c r="AO92" s="93">
        <f t="shared" si="20"/>
        <v>90.400593456082376</v>
      </c>
      <c r="AP92" s="93">
        <f t="shared" si="20"/>
        <v>107.87051468282411</v>
      </c>
      <c r="AQ92" s="93">
        <f t="shared" si="20"/>
        <v>0.48357099051899805</v>
      </c>
      <c r="AR92" s="93">
        <f t="shared" si="20"/>
        <v>2227.4017453369752</v>
      </c>
      <c r="AS92" s="93">
        <f t="shared" si="20"/>
        <v>90995.927531637761</v>
      </c>
      <c r="AT92" s="2">
        <f t="shared" si="26"/>
        <v>0.94464996563746895</v>
      </c>
      <c r="AU92" s="2">
        <f t="shared" si="27"/>
        <v>3.7653810754858505E-2</v>
      </c>
      <c r="AV92" s="2">
        <f t="shared" si="30"/>
        <v>8.0488626636225948E-3</v>
      </c>
      <c r="AW92" s="2">
        <f t="shared" si="30"/>
        <v>9.6043059557804154E-3</v>
      </c>
      <c r="AX92" s="2">
        <f t="shared" si="30"/>
        <v>4.3054988269410336E-5</v>
      </c>
    </row>
    <row r="93" spans="1:50">
      <c r="A93" s="58">
        <v>91</v>
      </c>
      <c r="B93" s="58">
        <v>95</v>
      </c>
      <c r="C93" s="93">
        <f>((SUM($C92:$G92))-($H92))*('Function Resolution'!H220)</f>
        <v>2991.1675412076434</v>
      </c>
      <c r="D93" s="93">
        <f>((SUM($C92:$G92))-($H92))*('Function Resolution'!I220)</f>
        <v>179.57500395194251</v>
      </c>
      <c r="E93" s="93">
        <f>((SUM($C92:$G92))-($H92))*('Function Resolution'!J220)</f>
        <v>14.126624531709728</v>
      </c>
      <c r="F93" s="93">
        <f>((SUM($C92:$G92))-($H92))*('Function Resolution'!K220)</f>
        <v>22.70881643106075</v>
      </c>
      <c r="G93" s="93">
        <f>((SUM($C92:$G92))-($H92))*('Function Resolution'!L220)</f>
        <v>0.2283626793746254</v>
      </c>
      <c r="H93" s="111">
        <f t="shared" si="21"/>
        <v>687.97822762750718</v>
      </c>
      <c r="I93" s="111">
        <f t="shared" si="28"/>
        <v>47480.171878825684</v>
      </c>
      <c r="J93" s="2">
        <f t="shared" si="15"/>
        <v>0.93246512287906258</v>
      </c>
      <c r="K93" s="2">
        <f t="shared" si="16"/>
        <v>5.5980624896207448E-2</v>
      </c>
      <c r="L93" s="2">
        <f t="shared" si="19"/>
        <v>4.4038271004066994E-3</v>
      </c>
      <c r="M93" s="2">
        <f t="shared" si="19"/>
        <v>7.0792354530826275E-3</v>
      </c>
      <c r="N93" s="2">
        <f t="shared" si="19"/>
        <v>7.1189671240575288E-5</v>
      </c>
      <c r="O93" s="106">
        <f>('ACM Rates'!$AO106*(SUM($C93:$G93)))/($C93*'ACM Rates'!$B$65+$D93*'ACM Rates'!$C$65+$E93*'ACM Rates'!$D$65+$F93*'ACM Rates'!$E$65+$G93*'ACM Rates'!$F$65)</f>
        <v>0.21762375763600844</v>
      </c>
      <c r="P93" s="106">
        <f>$O93*'ACM Rates'!C$65</f>
        <v>0.17561201729749606</v>
      </c>
      <c r="Q93" s="106">
        <f>$O93*'ACM Rates'!D$65</f>
        <v>0.15834931151051715</v>
      </c>
      <c r="R93" s="106">
        <f>$O93*'ACM Rates'!E$65</f>
        <v>0.14217290400931698</v>
      </c>
      <c r="S93" s="106">
        <f>$O93*'ACM Rates'!F$65</f>
        <v>0.12287140669381472</v>
      </c>
      <c r="T93" s="2"/>
      <c r="U93" s="93">
        <f>((SUM($U92:$Y92))-($Z92))*('Function Resolution'!M220)</f>
        <v>5646.6432723336011</v>
      </c>
      <c r="V93" s="93">
        <f>((SUM($U92:$Y92))-($Z92))*('Function Resolution'!N220)</f>
        <v>50.246402954222873</v>
      </c>
      <c r="W93" s="93">
        <f>((SUM($U92:$Y92))-($Z92))*('Function Resolution'!O220)</f>
        <v>38.92462478609167</v>
      </c>
      <c r="X93" s="93">
        <f>((SUM($U92:$Y92))-($Z92))*('Function Resolution'!P220)</f>
        <v>60.451787440135384</v>
      </c>
      <c r="Y93" s="93">
        <f>((SUM($U92:$Y92))-($Z92))*('Function Resolution'!Q220)</f>
        <v>3.204630956816783E-5</v>
      </c>
      <c r="Z93" s="111">
        <f t="shared" si="22"/>
        <v>1096.0159605476686</v>
      </c>
      <c r="AA93" s="111">
        <f t="shared" si="29"/>
        <v>45299.74984098725</v>
      </c>
      <c r="AB93" s="2">
        <f t="shared" si="23"/>
        <v>0.97418633925005016</v>
      </c>
      <c r="AC93" s="2">
        <f t="shared" si="24"/>
        <v>8.6687536282467996E-3</v>
      </c>
      <c r="AD93" s="2">
        <f t="shared" si="25"/>
        <v>6.7154654364013321E-3</v>
      </c>
      <c r="AE93" s="2">
        <f t="shared" si="25"/>
        <v>1.0429436156516668E-2</v>
      </c>
      <c r="AF93" s="2">
        <f t="shared" si="25"/>
        <v>5.5287850673423705E-9</v>
      </c>
      <c r="AG93" s="106">
        <f>('ACM Rates'!$AT106*(SUM(U93:Y93)))/(U93*'ACM Rates'!B$74+V93*'ACM Rates'!C$74+W93*'ACM Rates'!D$74+X93*'ACM Rates'!E$74+Y93*'ACM Rates'!F$74)</f>
        <v>0.19042946904468877</v>
      </c>
      <c r="AH93" s="93">
        <f>$AG93*'ACM Rates'!C$74</f>
        <v>0.15418987892897817</v>
      </c>
      <c r="AI93" s="93">
        <f>$AG93*'ACM Rates'!D$74</f>
        <v>0.13856340156318045</v>
      </c>
      <c r="AJ93" s="93">
        <f>$AG93*'ACM Rates'!E$74</f>
        <v>0.12551591790247216</v>
      </c>
      <c r="AK93" s="93">
        <f>$AG93*'ACM Rates'!F$74</f>
        <v>0.10983990481039918</v>
      </c>
      <c r="AL93" s="93"/>
      <c r="AM93" s="93">
        <f t="shared" si="20"/>
        <v>8637.810813541244</v>
      </c>
      <c r="AN93" s="93">
        <f t="shared" si="20"/>
        <v>229.82140690616538</v>
      </c>
      <c r="AO93" s="93">
        <f t="shared" si="20"/>
        <v>53.0512493178014</v>
      </c>
      <c r="AP93" s="93">
        <f t="shared" si="20"/>
        <v>83.16060387119613</v>
      </c>
      <c r="AQ93" s="93">
        <f t="shared" si="20"/>
        <v>0.22839472568419356</v>
      </c>
      <c r="AR93" s="93">
        <f t="shared" si="20"/>
        <v>1783.9941881751756</v>
      </c>
      <c r="AS93" s="93">
        <f t="shared" si="20"/>
        <v>92779.921719812934</v>
      </c>
      <c r="AT93" s="2">
        <f t="shared" si="26"/>
        <v>0.95932266692568346</v>
      </c>
      <c r="AU93" s="2">
        <f t="shared" si="27"/>
        <v>2.5524162284754646E-2</v>
      </c>
      <c r="AV93" s="2">
        <f t="shared" si="30"/>
        <v>5.8919171857189437E-3</v>
      </c>
      <c r="AW93" s="2">
        <f t="shared" si="30"/>
        <v>9.2358878899964775E-3</v>
      </c>
      <c r="AX93" s="2">
        <f t="shared" si="30"/>
        <v>2.5365713846341384E-5</v>
      </c>
    </row>
    <row r="94" spans="1:50">
      <c r="A94" s="58">
        <v>92</v>
      </c>
      <c r="B94" s="58">
        <v>96</v>
      </c>
      <c r="C94" s="93">
        <f>((SUM($C93:$G93))-($H93))*('Function Resolution'!H221)</f>
        <v>2399.7417213423355</v>
      </c>
      <c r="D94" s="93">
        <f>((SUM($C93:$G93))-($H93))*('Function Resolution'!I221)</f>
        <v>97.04929285745493</v>
      </c>
      <c r="E94" s="93">
        <f>((SUM($C93:$G93))-($H93))*('Function Resolution'!J221)</f>
        <v>6.9560240076931246</v>
      </c>
      <c r="F94" s="93">
        <f>((SUM($C93:$G93))-($H93))*('Function Resolution'!K221)</f>
        <v>15.976359113285483</v>
      </c>
      <c r="G94" s="93">
        <f>((SUM($C93:$G93))-($H93))*('Function Resolution'!L221)</f>
        <v>0.1047238534546208</v>
      </c>
      <c r="H94" s="111">
        <f t="shared" si="21"/>
        <v>540.42753714823584</v>
      </c>
      <c r="I94" s="111">
        <f t="shared" si="28"/>
        <v>48020.59941597392</v>
      </c>
      <c r="J94" s="2">
        <f t="shared" si="15"/>
        <v>0.95234341627399222</v>
      </c>
      <c r="K94" s="2">
        <f t="shared" si="16"/>
        <v>3.8514251048293952E-2</v>
      </c>
      <c r="L94" s="2">
        <f t="shared" si="19"/>
        <v>2.76051527056205E-3</v>
      </c>
      <c r="M94" s="2">
        <f t="shared" si="19"/>
        <v>6.3402574878165113E-3</v>
      </c>
      <c r="N94" s="2">
        <f t="shared" si="19"/>
        <v>4.1559919335220438E-5</v>
      </c>
      <c r="O94" s="106">
        <f>('ACM Rates'!$AO107*(SUM($C94:$G94)))/($C94*'ACM Rates'!$B$65+$D94*'ACM Rates'!$C$65+$E94*'ACM Rates'!$D$65+$F94*'ACM Rates'!$E$65+$G94*'ACM Rates'!$F$65)</f>
        <v>0.21672464072936928</v>
      </c>
      <c r="P94" s="106">
        <f>$O94*'ACM Rates'!C$65</f>
        <v>0.17488647273620198</v>
      </c>
      <c r="Q94" s="106">
        <f>$O94*'ACM Rates'!D$65</f>
        <v>0.1576950881633957</v>
      </c>
      <c r="R94" s="106">
        <f>$O94*'ACM Rates'!E$65</f>
        <v>0.14158551381327705</v>
      </c>
      <c r="S94" s="106">
        <f>$O94*'ACM Rates'!F$65</f>
        <v>0.12236376101991857</v>
      </c>
      <c r="T94" s="2"/>
      <c r="U94" s="93">
        <f>((SUM($U93:$Y93))-($Z93))*('Function Resolution'!M221)</f>
        <v>4604.6038092006002</v>
      </c>
      <c r="V94" s="93">
        <f>((SUM($U93:$Y93))-($Z93))*('Function Resolution'!N221)</f>
        <v>23.022625299149187</v>
      </c>
      <c r="W94" s="93">
        <f>((SUM($U93:$Y93))-($Z93))*('Function Resolution'!O221)</f>
        <v>23.775267172754507</v>
      </c>
      <c r="X94" s="93">
        <f>((SUM($U93:$Y93))-($Z93))*('Function Resolution'!P221)</f>
        <v>48.8484495087339</v>
      </c>
      <c r="Y94" s="93">
        <f>((SUM($U93:$Y93))-($Z93))*('Function Resolution'!Q221)</f>
        <v>7.8314548795264613E-6</v>
      </c>
      <c r="Z94" s="111">
        <f t="shared" si="22"/>
        <v>888.77030256771013</v>
      </c>
      <c r="AA94" s="111">
        <f t="shared" si="29"/>
        <v>46188.520143554961</v>
      </c>
      <c r="AB94" s="2">
        <f t="shared" si="23"/>
        <v>0.97965079589887538</v>
      </c>
      <c r="AC94" s="2">
        <f t="shared" si="24"/>
        <v>4.8981702080267966E-3</v>
      </c>
      <c r="AD94" s="2">
        <f t="shared" si="25"/>
        <v>5.0582982540122081E-3</v>
      </c>
      <c r="AE94" s="2">
        <f t="shared" si="25"/>
        <v>1.0392733972907246E-2</v>
      </c>
      <c r="AF94" s="2">
        <f t="shared" si="25"/>
        <v>1.6661783127669721E-9</v>
      </c>
      <c r="AG94" s="106">
        <f>('ACM Rates'!$AT107*(SUM(U94:Y94)))/(U94*'ACM Rates'!B$74+V94*'ACM Rates'!C$74+W94*'ACM Rates'!D$74+X94*'ACM Rates'!E$74+Y94*'ACM Rates'!F$74)</f>
        <v>0.19020316668405465</v>
      </c>
      <c r="AH94" s="93">
        <f>$AG94*'ACM Rates'!C$74</f>
        <v>0.15400664293214131</v>
      </c>
      <c r="AI94" s="93">
        <f>$AG94*'ACM Rates'!D$74</f>
        <v>0.13839873574213632</v>
      </c>
      <c r="AJ94" s="93">
        <f>$AG94*'ACM Rates'!E$74</f>
        <v>0.12536675743554979</v>
      </c>
      <c r="AK94" s="93">
        <f>$AG94*'ACM Rates'!F$74</f>
        <v>0.10970937338648083</v>
      </c>
      <c r="AL94" s="93"/>
      <c r="AM94" s="93">
        <f t="shared" si="20"/>
        <v>7004.3455305429361</v>
      </c>
      <c r="AN94" s="93">
        <f t="shared" si="20"/>
        <v>120.07191815660411</v>
      </c>
      <c r="AO94" s="93">
        <f t="shared" si="20"/>
        <v>30.731291180447631</v>
      </c>
      <c r="AP94" s="93">
        <f t="shared" si="20"/>
        <v>64.82480862201939</v>
      </c>
      <c r="AQ94" s="93">
        <f t="shared" si="20"/>
        <v>0.10473168490950033</v>
      </c>
      <c r="AR94" s="93">
        <f t="shared" si="20"/>
        <v>1429.197839715946</v>
      </c>
      <c r="AS94" s="93">
        <f t="shared" si="20"/>
        <v>94209.119559528888</v>
      </c>
      <c r="AT94" s="2">
        <f t="shared" si="26"/>
        <v>0.97012044173593137</v>
      </c>
      <c r="AU94" s="2">
        <f t="shared" si="27"/>
        <v>1.6630279270808075E-2</v>
      </c>
      <c r="AV94" s="2">
        <f t="shared" si="30"/>
        <v>4.2563653727660201E-3</v>
      </c>
      <c r="AW94" s="2">
        <f t="shared" si="30"/>
        <v>8.9784080042330464E-3</v>
      </c>
      <c r="AX94" s="2">
        <f t="shared" si="30"/>
        <v>1.4505616261377845E-5</v>
      </c>
    </row>
    <row r="95" spans="1:50">
      <c r="A95" s="58">
        <v>93</v>
      </c>
      <c r="B95" s="58">
        <v>97</v>
      </c>
      <c r="C95" s="93">
        <f>((SUM($C94:$G94))-($H94))*('Function Resolution'!H222)</f>
        <v>1914.5735904677497</v>
      </c>
      <c r="D95" s="93">
        <f>((SUM($C94:$G94))-($H94))*('Function Resolution'!I222)</f>
        <v>50.252727969062079</v>
      </c>
      <c r="E95" s="93">
        <f>((SUM($C94:$G94))-($H94))*('Function Resolution'!J222)</f>
        <v>3.2943614721608356</v>
      </c>
      <c r="F95" s="93">
        <f>((SUM($C94:$G94))-($H94))*('Function Resolution'!K222)</f>
        <v>11.233292248370816</v>
      </c>
      <c r="G95" s="93">
        <f>((SUM($C94:$G94))-($H94))*('Function Resolution'!L222)</f>
        <v>4.6611868644441987E-2</v>
      </c>
      <c r="H95" s="111">
        <f t="shared" si="21"/>
        <v>471.69115917339286</v>
      </c>
      <c r="I95" s="111">
        <f t="shared" si="28"/>
        <v>48492.290575147315</v>
      </c>
      <c r="J95" s="2">
        <f t="shared" si="15"/>
        <v>0.96724917933166221</v>
      </c>
      <c r="K95" s="2">
        <f t="shared" si="16"/>
        <v>2.5387851440788655E-2</v>
      </c>
      <c r="L95" s="2">
        <f t="shared" si="19"/>
        <v>1.6643227746554932E-3</v>
      </c>
      <c r="M95" s="2">
        <f t="shared" si="19"/>
        <v>5.6750979761372713E-3</v>
      </c>
      <c r="N95" s="2">
        <f t="shared" si="19"/>
        <v>2.3548476756350201E-5</v>
      </c>
      <c r="O95" s="106">
        <f>('ACM Rates'!$AM108*(SUM($C95:$G95)))/($C95*'ACM Rates'!$B$65+$D95*'ACM Rates'!$C$65+$E95*'ACM Rates'!$D$65+$F95*'ACM Rates'!$E$65+$G95*'ACM Rates'!$F$65)</f>
        <v>0.24006017025879758</v>
      </c>
      <c r="P95" s="106">
        <f>$O95*'ACM Rates'!C$65</f>
        <v>0.19371713470015167</v>
      </c>
      <c r="Q95" s="106">
        <f>$O95*'ACM Rates'!D$65</f>
        <v>0.17467469128604166</v>
      </c>
      <c r="R95" s="106">
        <f>$O95*'ACM Rates'!E$65</f>
        <v>0.15683054053201909</v>
      </c>
      <c r="S95" s="106">
        <f>$O95*'ACM Rates'!F$65</f>
        <v>0.13553911177377156</v>
      </c>
      <c r="T95" s="2"/>
      <c r="U95" s="93">
        <f>((SUM($U94:$Y94))-($Z94))*('Function Resolution'!M222)</f>
        <v>3747.1472431875723</v>
      </c>
      <c r="V95" s="93">
        <f>((SUM($U94:$Y94))-($Z94))*('Function Resolution'!N222)</f>
        <v>10.044734155258009</v>
      </c>
      <c r="W95" s="93">
        <f>((SUM($U94:$Y94))-($Z94))*('Function Resolution'!O222)</f>
        <v>14.31489698554955</v>
      </c>
      <c r="X95" s="93">
        <f>((SUM($U94:$Y94))-($Z94))*('Function Resolution'!P222)</f>
        <v>39.97298031275519</v>
      </c>
      <c r="Y95" s="93">
        <f>((SUM($U94:$Y94))-($Z94))*('Function Resolution'!Q222)</f>
        <v>1.8038476045385373E-6</v>
      </c>
      <c r="Z95" s="111">
        <f t="shared" si="22"/>
        <v>800.79191783909084</v>
      </c>
      <c r="AA95" s="111">
        <f t="shared" si="29"/>
        <v>46989.312061394048</v>
      </c>
      <c r="AB95" s="2">
        <f t="shared" si="23"/>
        <v>0.98312135556780444</v>
      </c>
      <c r="AC95" s="2">
        <f t="shared" si="24"/>
        <v>2.6353895425350257E-3</v>
      </c>
      <c r="AD95" s="2">
        <f t="shared" si="25"/>
        <v>3.7557320318363802E-3</v>
      </c>
      <c r="AE95" s="2">
        <f t="shared" si="25"/>
        <v>1.0487522384557087E-2</v>
      </c>
      <c r="AF95" s="2">
        <f t="shared" si="25"/>
        <v>4.7326699142547993E-10</v>
      </c>
      <c r="AG95" s="106">
        <f>('ACM Rates'!$AR108*(SUM(U95:Y95)))/(U95*'ACM Rates'!B$74+V95*'ACM Rates'!C$74+W95*'ACM Rates'!D$74+X95*'ACM Rates'!E$74+Y95*'ACM Rates'!F$74)</f>
        <v>0.21117688295129478</v>
      </c>
      <c r="AH95" s="93">
        <f>$AG95*'ACM Rates'!C$74</f>
        <v>0.17098896603664765</v>
      </c>
      <c r="AI95" s="93">
        <f>$AG95*'ACM Rates'!D$74</f>
        <v>0.15365997384771438</v>
      </c>
      <c r="AJ95" s="93">
        <f>$AG95*'ACM Rates'!E$74</f>
        <v>0.1391909583972763</v>
      </c>
      <c r="AK95" s="93">
        <f>$AG95*'ACM Rates'!F$74</f>
        <v>0.12180703353262841</v>
      </c>
      <c r="AL95" s="93"/>
      <c r="AM95" s="93">
        <f t="shared" si="20"/>
        <v>5661.7208336553222</v>
      </c>
      <c r="AN95" s="93">
        <f t="shared" si="20"/>
        <v>60.297462124320091</v>
      </c>
      <c r="AO95" s="93">
        <f t="shared" si="20"/>
        <v>17.609258457710386</v>
      </c>
      <c r="AP95" s="93">
        <f t="shared" si="20"/>
        <v>51.206272561126006</v>
      </c>
      <c r="AQ95" s="93">
        <f t="shared" si="20"/>
        <v>4.6613672492046523E-2</v>
      </c>
      <c r="AR95" s="93">
        <f t="shared" si="20"/>
        <v>1272.4830770124836</v>
      </c>
      <c r="AS95" s="93">
        <f t="shared" si="20"/>
        <v>95481.602636541356</v>
      </c>
      <c r="AT95" s="2">
        <f t="shared" si="26"/>
        <v>0.97769603290149365</v>
      </c>
      <c r="AU95" s="2">
        <f t="shared" si="27"/>
        <v>1.0412486105379879E-2</v>
      </c>
      <c r="AV95" s="2">
        <f t="shared" si="30"/>
        <v>3.0408603041851491E-3</v>
      </c>
      <c r="AW95" s="2">
        <f t="shared" si="30"/>
        <v>8.8425711923282978E-3</v>
      </c>
      <c r="AX95" s="2">
        <f t="shared" si="30"/>
        <v>8.0494966130323779E-6</v>
      </c>
    </row>
    <row r="96" spans="1:50">
      <c r="A96" s="58">
        <v>94</v>
      </c>
      <c r="B96" s="58">
        <v>98</v>
      </c>
      <c r="C96" s="93">
        <f>((SUM($C95:$G95))-($H95))*('Function Resolution'!H223)</f>
        <v>1474.3919090653726</v>
      </c>
      <c r="D96" s="93">
        <f>((SUM($C95:$G95))-($H95))*('Function Resolution'!I223)</f>
        <v>24.179024692363654</v>
      </c>
      <c r="E96" s="93">
        <f>((SUM($C95:$G95))-($H95))*('Function Resolution'!J223)</f>
        <v>1.4545822137822486</v>
      </c>
      <c r="F96" s="93">
        <f>((SUM($C95:$G95))-($H95))*('Function Resolution'!K223)</f>
        <v>7.6643843295628997</v>
      </c>
      <c r="G96" s="93">
        <f>((SUM($C95:$G95))-($H95))*('Function Resolution'!L223)</f>
        <v>1.9524551513943653E-2</v>
      </c>
      <c r="H96" s="111">
        <f t="shared" si="21"/>
        <v>359.28715594237354</v>
      </c>
      <c r="I96" s="111">
        <f t="shared" si="28"/>
        <v>48851.577731089688</v>
      </c>
      <c r="J96" s="2">
        <f t="shared" si="15"/>
        <v>0.97790189857672338</v>
      </c>
      <c r="K96" s="2">
        <f t="shared" si="16"/>
        <v>1.6036926143595323E-2</v>
      </c>
      <c r="L96" s="2">
        <f t="shared" si="19"/>
        <v>9.6476296413976399E-4</v>
      </c>
      <c r="M96" s="2">
        <f t="shared" si="19"/>
        <v>5.0834625049267874E-3</v>
      </c>
      <c r="N96" s="2">
        <f t="shared" si="19"/>
        <v>1.2949810614769166E-5</v>
      </c>
      <c r="O96" s="106">
        <f>('ACM Rates'!$AM109*(SUM($C96:$G96)))/($C96*'ACM Rates'!$B$65+$D96*'ACM Rates'!$C$65+$E96*'ACM Rates'!$D$65+$F96*'ACM Rates'!$E$65+$G96*'ACM Rates'!$F$65)</f>
        <v>0.23952800125713575</v>
      </c>
      <c r="P96" s="106">
        <f>$O96*'ACM Rates'!C$65</f>
        <v>0.19328769963782111</v>
      </c>
      <c r="Q96" s="106">
        <f>$O96*'ACM Rates'!D$65</f>
        <v>0.17428746979912413</v>
      </c>
      <c r="R96" s="106">
        <f>$O96*'ACM Rates'!E$65</f>
        <v>0.15648287622729484</v>
      </c>
      <c r="S96" s="106">
        <f>$O96*'ACM Rates'!F$65</f>
        <v>0.13523864662904964</v>
      </c>
      <c r="T96" s="2"/>
      <c r="U96" s="93">
        <f>((SUM($U95:$Y95))-($Z95))*('Function Resolution'!M223)</f>
        <v>2966.0374606222622</v>
      </c>
      <c r="V96" s="93">
        <f>((SUM($U95:$Y95))-($Z95))*('Function Resolution'!N223)</f>
        <v>4.0607743406290178</v>
      </c>
      <c r="W96" s="93">
        <f>((SUM($U95:$Y95))-($Z95))*('Function Resolution'!O223)</f>
        <v>8.2780171537535594</v>
      </c>
      <c r="X96" s="93">
        <f>((SUM($U95:$Y95))-($Z95))*('Function Resolution'!P223)</f>
        <v>32.311686108301096</v>
      </c>
      <c r="Y96" s="93">
        <f>((SUM($U95:$Y95))-($Z95))*('Function Resolution'!Q223)</f>
        <v>3.8094600411245415E-7</v>
      </c>
      <c r="Z96" s="111">
        <f t="shared" si="22"/>
        <v>632.54553590109776</v>
      </c>
      <c r="AA96" s="111">
        <f t="shared" si="29"/>
        <v>47621.857597295144</v>
      </c>
      <c r="AB96" s="2">
        <f t="shared" si="23"/>
        <v>0.98516934372005849</v>
      </c>
      <c r="AC96" s="2">
        <f t="shared" si="24"/>
        <v>1.348786198847753E-3</v>
      </c>
      <c r="AD96" s="2">
        <f t="shared" si="25"/>
        <v>2.7495434008968462E-3</v>
      </c>
      <c r="AE96" s="2">
        <f t="shared" si="25"/>
        <v>1.0732326553665711E-2</v>
      </c>
      <c r="AF96" s="2">
        <f t="shared" si="25"/>
        <v>1.2653121541678357E-10</v>
      </c>
      <c r="AG96" s="106">
        <f>('ACM Rates'!$AR109*(SUM(U96:Y96)))/(U96*'ACM Rates'!B$74+V96*'ACM Rates'!C$74+W96*'ACM Rates'!D$74+X96*'ACM Rates'!E$74+Y96*'ACM Rates'!F$74)</f>
        <v>0.21108449571341178</v>
      </c>
      <c r="AH96" s="93">
        <f>$AG96*'ACM Rates'!C$74</f>
        <v>0.17091416050841074</v>
      </c>
      <c r="AI96" s="93">
        <f>$AG96*'ACM Rates'!D$74</f>
        <v>0.15359274953623406</v>
      </c>
      <c r="AJ96" s="93">
        <f>$AG96*'ACM Rates'!E$74</f>
        <v>0.13913006409859693</v>
      </c>
      <c r="AK96" s="93">
        <f>$AG96*'ACM Rates'!F$74</f>
        <v>0.12175374448306234</v>
      </c>
      <c r="AL96" s="93"/>
      <c r="AM96" s="93">
        <f t="shared" si="20"/>
        <v>4440.4293696876348</v>
      </c>
      <c r="AN96" s="93">
        <f t="shared" si="20"/>
        <v>28.239799032992671</v>
      </c>
      <c r="AO96" s="93">
        <f t="shared" si="20"/>
        <v>9.7325993675358085</v>
      </c>
      <c r="AP96" s="93">
        <f t="shared" si="20"/>
        <v>39.976070437863996</v>
      </c>
      <c r="AQ96" s="93">
        <f t="shared" si="20"/>
        <v>1.9524932459947766E-2</v>
      </c>
      <c r="AR96" s="93">
        <f t="shared" si="20"/>
        <v>991.83269184347137</v>
      </c>
      <c r="AS96" s="93">
        <f t="shared" si="20"/>
        <v>96473.435328384832</v>
      </c>
      <c r="AT96" s="2">
        <f t="shared" si="26"/>
        <v>0.98274432558734193</v>
      </c>
      <c r="AU96" s="2">
        <f t="shared" si="27"/>
        <v>6.2499591694558862E-3</v>
      </c>
      <c r="AV96" s="2">
        <f t="shared" si="30"/>
        <v>2.1539936806457076E-3</v>
      </c>
      <c r="AW96" s="2">
        <f t="shared" si="30"/>
        <v>8.8474003550819569E-3</v>
      </c>
      <c r="AX96" s="2">
        <f t="shared" si="30"/>
        <v>4.3212074745464447E-6</v>
      </c>
    </row>
    <row r="97" spans="1:50">
      <c r="A97" s="58">
        <v>95</v>
      </c>
      <c r="B97" s="58">
        <v>99</v>
      </c>
      <c r="C97" s="93">
        <f>((SUM($C96:$G96))-($H96))*('Function Resolution'!H224)</f>
        <v>1131.4060254606379</v>
      </c>
      <c r="D97" s="93">
        <f>((SUM($C96:$G96))-($H96))*('Function Resolution'!I224)</f>
        <v>11.150521327935007</v>
      </c>
      <c r="E97" s="93">
        <f>((SUM($C96:$G96))-($H96))*('Function Resolution'!J224)</f>
        <v>0.61729441005502794</v>
      </c>
      <c r="F97" s="93">
        <f>((SUM($C96:$G96))-($H96))*('Function Resolution'!K224)</f>
        <v>5.2404903143744264</v>
      </c>
      <c r="G97" s="93">
        <f>((SUM($C96:$G96))-($H96))*('Function Resolution'!L224)</f>
        <v>7.9373972190390045E-3</v>
      </c>
      <c r="H97" s="111">
        <f t="shared" si="21"/>
        <v>273.6690266813057</v>
      </c>
      <c r="I97" s="111">
        <f t="shared" si="28"/>
        <v>49125.24675777099</v>
      </c>
      <c r="J97" s="2">
        <f t="shared" si="15"/>
        <v>0.98518293844499305</v>
      </c>
      <c r="K97" s="2">
        <f t="shared" si="16"/>
        <v>9.7094262535644942E-3</v>
      </c>
      <c r="L97" s="2">
        <f t="shared" si="19"/>
        <v>5.3751518650086826E-4</v>
      </c>
      <c r="M97" s="2">
        <f t="shared" si="19"/>
        <v>4.563208548147811E-3</v>
      </c>
      <c r="N97" s="2">
        <f t="shared" si="19"/>
        <v>6.9115667937814211E-6</v>
      </c>
      <c r="O97" s="106">
        <f>('ACM Rates'!$AM110*(SUM($C97:$G97)))/($C97*'ACM Rates'!$B$65+$D97*'ACM Rates'!$C$65+$E97*'ACM Rates'!$D$65+$F97*'ACM Rates'!$E$65+$G97*'ACM Rates'!$F$65)</f>
        <v>0.23916238925167302</v>
      </c>
      <c r="P97" s="106">
        <f>$O97*'ACM Rates'!C$65</f>
        <v>0.19299266814620022</v>
      </c>
      <c r="Q97" s="106">
        <f>$O97*'ACM Rates'!D$65</f>
        <v>0.17402143997786798</v>
      </c>
      <c r="R97" s="106">
        <f>$O97*'ACM Rates'!E$65</f>
        <v>0.15624402307485435</v>
      </c>
      <c r="S97" s="106">
        <f>$O97*'ACM Rates'!F$65</f>
        <v>0.1350322203550833</v>
      </c>
      <c r="T97" s="2"/>
      <c r="U97" s="93">
        <f>((SUM($U96:$Y96))-($Z96))*('Function Resolution'!M224)</f>
        <v>2345.3419176172747</v>
      </c>
      <c r="V97" s="93">
        <f>((SUM($U96:$Y96))-($Z96))*('Function Resolution'!N224)</f>
        <v>1.5594988706062003</v>
      </c>
      <c r="W97" s="93">
        <f>((SUM($U96:$Y96))-($Z96))*('Function Resolution'!O224)</f>
        <v>4.7205380045303</v>
      </c>
      <c r="X97" s="93">
        <f>((SUM($U96:$Y96))-($Z96))*('Function Resolution'!P224)</f>
        <v>26.520448136773325</v>
      </c>
      <c r="Y97" s="93">
        <f>((SUM($U96:$Y96))-($Z96))*('Function Resolution'!Q224)</f>
        <v>7.5609236838046161E-8</v>
      </c>
      <c r="Z97" s="111">
        <f t="shared" si="22"/>
        <v>499.64771880827703</v>
      </c>
      <c r="AA97" s="111">
        <f t="shared" si="29"/>
        <v>48121.505316103423</v>
      </c>
      <c r="AB97" s="2">
        <f t="shared" si="23"/>
        <v>0.98620751850258725</v>
      </c>
      <c r="AC97" s="2">
        <f t="shared" si="24"/>
        <v>6.5576345168922418E-4</v>
      </c>
      <c r="AD97" s="2">
        <f t="shared" si="25"/>
        <v>1.9849686037141301E-3</v>
      </c>
      <c r="AE97" s="2">
        <f t="shared" si="25"/>
        <v>1.1151749410216204E-2</v>
      </c>
      <c r="AF97" s="2">
        <f t="shared" si="25"/>
        <v>3.1793401754264835E-11</v>
      </c>
      <c r="AG97" s="106">
        <f>('ACM Rates'!$AR110*(SUM(U97:Y97)))/(U97*'ACM Rates'!B$74+V97*'ACM Rates'!C$74+W97*'ACM Rates'!D$74+X97*'ACM Rates'!E$74+Y97*'ACM Rates'!F$74)</f>
        <v>0.21104269261447528</v>
      </c>
      <c r="AH97" s="93">
        <f>$AG97*'ACM Rates'!C$74</f>
        <v>0.17088031272846255</v>
      </c>
      <c r="AI97" s="93">
        <f>$AG97*'ACM Rates'!D$74</f>
        <v>0.15356233208239362</v>
      </c>
      <c r="AJ97" s="93">
        <f>$AG97*'ACM Rates'!E$74</f>
        <v>0.13910251082986966</v>
      </c>
      <c r="AK97" s="93">
        <f>$AG97*'ACM Rates'!F$74</f>
        <v>0.12172963241453114</v>
      </c>
      <c r="AL97" s="93"/>
      <c r="AM97" s="93">
        <f t="shared" si="20"/>
        <v>3476.7479430779126</v>
      </c>
      <c r="AN97" s="93">
        <f t="shared" si="20"/>
        <v>12.710020198541207</v>
      </c>
      <c r="AO97" s="93">
        <f t="shared" si="20"/>
        <v>5.3378324145853284</v>
      </c>
      <c r="AP97" s="93">
        <f t="shared" si="20"/>
        <v>31.760938451147751</v>
      </c>
      <c r="AQ97" s="93">
        <f t="shared" si="20"/>
        <v>7.937472828275843E-3</v>
      </c>
      <c r="AR97" s="93">
        <f t="shared" si="20"/>
        <v>773.31674548958267</v>
      </c>
      <c r="AS97" s="93">
        <f t="shared" si="20"/>
        <v>97246.752073874406</v>
      </c>
      <c r="AT97" s="2">
        <f t="shared" si="26"/>
        <v>0.98587386502845886</v>
      </c>
      <c r="AU97" s="2">
        <f t="shared" si="27"/>
        <v>3.6040797155495134E-3</v>
      </c>
      <c r="AV97" s="2">
        <f t="shared" si="30"/>
        <v>1.5136068416805272E-3</v>
      </c>
      <c r="AW97" s="2">
        <f t="shared" si="30"/>
        <v>9.0061976480364982E-3</v>
      </c>
      <c r="AX97" s="2">
        <f t="shared" si="30"/>
        <v>2.2507662746592482E-6</v>
      </c>
    </row>
    <row r="98" spans="1:50">
      <c r="A98" s="58">
        <v>96</v>
      </c>
      <c r="B98" s="58">
        <v>100</v>
      </c>
      <c r="C98" s="93">
        <f>((SUM($C97:$G97))-($H97))*('Function Resolution'!H225)</f>
        <v>865.97410631039929</v>
      </c>
      <c r="D98" s="93">
        <f>((SUM($C97:$G97))-($H97))*('Function Resolution'!I225)</f>
        <v>4.928777456092547</v>
      </c>
      <c r="E98" s="93">
        <f>((SUM($C97:$G97))-($H97))*('Function Resolution'!J225)</f>
        <v>0.25166866644347041</v>
      </c>
      <c r="F98" s="93">
        <f>((SUM($C97:$G97))-($H97))*('Function Resolution'!K225)</f>
        <v>3.5955583446407831</v>
      </c>
      <c r="G98" s="93">
        <f>((SUM($C97:$G97))-($H97))*('Function Resolution'!L225)</f>
        <v>3.131451339614772E-3</v>
      </c>
      <c r="H98" s="111">
        <f t="shared" si="21"/>
        <v>874.75324222891584</v>
      </c>
      <c r="I98" s="111">
        <f t="shared" si="28"/>
        <v>49999.999999999905</v>
      </c>
      <c r="J98" s="2">
        <f t="shared" si="15"/>
        <v>0.98996387153004783</v>
      </c>
      <c r="K98" s="2">
        <f t="shared" si="16"/>
        <v>5.6344774939430589E-3</v>
      </c>
      <c r="L98" s="2">
        <f t="shared" si="19"/>
        <v>2.8770246772930595E-4</v>
      </c>
      <c r="M98" s="2">
        <f t="shared" si="19"/>
        <v>4.1103686972101035E-3</v>
      </c>
      <c r="N98" s="2">
        <f t="shared" si="19"/>
        <v>3.5798110695030684E-6</v>
      </c>
      <c r="O98" s="106">
        <v>1</v>
      </c>
      <c r="P98" s="106">
        <v>1</v>
      </c>
      <c r="Q98" s="106">
        <v>1</v>
      </c>
      <c r="R98" s="106">
        <v>1</v>
      </c>
      <c r="S98" s="106">
        <v>1</v>
      </c>
      <c r="T98" s="2"/>
      <c r="U98" s="93">
        <f>((SUM($U97:$Y97))-($Z97))*('Function Resolution'!M225)</f>
        <v>1853.1443155487898</v>
      </c>
      <c r="V98" s="93">
        <f>((SUM($U97:$Y97))-($Z97))*('Function Resolution'!N225)</f>
        <v>0.56803240088368956</v>
      </c>
      <c r="W98" s="93">
        <f>((SUM($U97:$Y97))-($Z97))*('Function Resolution'!O225)</f>
        <v>2.6545119366866725</v>
      </c>
      <c r="X98" s="93">
        <f>((SUM($U97:$Y97))-($Z97))*('Function Resolution'!P225)</f>
        <v>22.127823996075747</v>
      </c>
      <c r="Y98" s="93">
        <f>((SUM($U97:$Y97))-($Z97))*('Function Resolution'!Q225)</f>
        <v>1.4080406464545739E-8</v>
      </c>
      <c r="Z98" s="111">
        <f t="shared" si="22"/>
        <v>1878.4946838965163</v>
      </c>
      <c r="AA98" s="111">
        <f t="shared" si="29"/>
        <v>49999.999999999942</v>
      </c>
      <c r="AB98" s="2">
        <f t="shared" si="23"/>
        <v>0.98650495603472088</v>
      </c>
      <c r="AC98" s="2">
        <f t="shared" si="24"/>
        <v>3.0238701538693396E-4</v>
      </c>
      <c r="AD98" s="2">
        <f t="shared" si="25"/>
        <v>1.4131059083864334E-3</v>
      </c>
      <c r="AE98" s="2">
        <f t="shared" si="25"/>
        <v>1.1779551034010132E-2</v>
      </c>
      <c r="AF98" s="2">
        <f t="shared" si="25"/>
        <v>7.4955796176857363E-12</v>
      </c>
      <c r="AG98" s="106">
        <v>1</v>
      </c>
      <c r="AH98" s="93">
        <v>1</v>
      </c>
      <c r="AI98" s="93">
        <v>1</v>
      </c>
      <c r="AJ98" s="93">
        <v>1</v>
      </c>
      <c r="AK98" s="93">
        <v>1</v>
      </c>
      <c r="AL98" s="93"/>
      <c r="AM98" s="93">
        <f t="shared" si="20"/>
        <v>2719.1184218591889</v>
      </c>
      <c r="AN98" s="93">
        <f t="shared" si="20"/>
        <v>5.4968098569762365</v>
      </c>
      <c r="AO98" s="93">
        <f t="shared" si="20"/>
        <v>2.9061806031301431</v>
      </c>
      <c r="AP98" s="93">
        <f t="shared" si="20"/>
        <v>25.72338234071653</v>
      </c>
      <c r="AQ98" s="93">
        <f t="shared" si="20"/>
        <v>3.1314654200212365E-3</v>
      </c>
      <c r="AR98" s="93">
        <f t="shared" si="20"/>
        <v>2753.2479261254321</v>
      </c>
      <c r="AS98" s="93">
        <f t="shared" si="20"/>
        <v>99999.999999999854</v>
      </c>
      <c r="AT98" s="2">
        <f t="shared" si="26"/>
        <v>0.9876039117500498</v>
      </c>
      <c r="AU98" s="2">
        <f t="shared" si="27"/>
        <v>1.996481974913077E-3</v>
      </c>
      <c r="AV98" s="2">
        <f t="shared" si="30"/>
        <v>1.0555462788343689E-3</v>
      </c>
      <c r="AW98" s="2">
        <f t="shared" si="30"/>
        <v>9.3429226248129132E-3</v>
      </c>
      <c r="AX98" s="2">
        <f t="shared" si="30"/>
        <v>1.1373713897346177E-6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topLeftCell="Q1" workbookViewId="0">
      <selection activeCell="C4" sqref="C4"/>
    </sheetView>
  </sheetViews>
  <sheetFormatPr defaultRowHeight="15"/>
  <sheetData>
    <row r="1" spans="1:17">
      <c r="C1" t="s">
        <v>44</v>
      </c>
      <c r="H1" t="s">
        <v>59</v>
      </c>
      <c r="M1" t="s">
        <v>350</v>
      </c>
    </row>
    <row r="2" spans="1:17">
      <c r="A2" t="s">
        <v>57</v>
      </c>
      <c r="B2" t="s">
        <v>58</v>
      </c>
      <c r="C2" t="s">
        <v>258</v>
      </c>
      <c r="D2" t="s">
        <v>259</v>
      </c>
      <c r="E2" t="s">
        <v>260</v>
      </c>
      <c r="F2" t="s">
        <v>48</v>
      </c>
      <c r="G2" t="s">
        <v>261</v>
      </c>
      <c r="H2" s="58" t="s">
        <v>258</v>
      </c>
      <c r="I2" s="58" t="s">
        <v>259</v>
      </c>
      <c r="J2" s="58" t="s">
        <v>260</v>
      </c>
      <c r="K2" s="58" t="s">
        <v>48</v>
      </c>
      <c r="L2" s="58" t="s">
        <v>261</v>
      </c>
      <c r="M2" s="58" t="s">
        <v>258</v>
      </c>
      <c r="N2" s="58" t="s">
        <v>259</v>
      </c>
      <c r="O2" s="58" t="s">
        <v>260</v>
      </c>
      <c r="P2" s="58" t="s">
        <v>48</v>
      </c>
      <c r="Q2" s="58" t="s">
        <v>261</v>
      </c>
    </row>
    <row r="3" spans="1:17">
      <c r="A3">
        <v>1</v>
      </c>
      <c r="B3">
        <v>5</v>
      </c>
      <c r="C3" s="93">
        <f>(Input_population/2)*'Function Resolution'!H130</f>
        <v>2087.2806196676656</v>
      </c>
      <c r="D3" s="93">
        <f>(Input_population/2)*'Function Resolution'!I130</f>
        <v>17447.888770684989</v>
      </c>
      <c r="E3" s="93">
        <f>(Input_population/2)*'Function Resolution'!J130</f>
        <v>19216.533488322977</v>
      </c>
      <c r="F3" s="93">
        <f>(Input_population/2)*'Function Resolution'!K130</f>
        <v>10466.857811275591</v>
      </c>
      <c r="G3" s="93">
        <f>(Input_population/2)*'Function Resolution'!L130</f>
        <v>781.43931004877822</v>
      </c>
      <c r="H3" s="93">
        <f>(Input_population/2)*'Function Resolution'!M130</f>
        <v>1037.5867044205663</v>
      </c>
      <c r="I3" s="93">
        <f>(Input_population/2)*'Function Resolution'!N130</f>
        <v>12931.930229231644</v>
      </c>
      <c r="J3" s="93">
        <f>(Input_population/2)*'Function Resolution'!O130</f>
        <v>25157.317152721411</v>
      </c>
      <c r="K3" s="93">
        <f>(Input_population/2)*'Function Resolution'!P130</f>
        <v>9972.3872632960847</v>
      </c>
      <c r="L3" s="93">
        <f>(Input_population/2)*'Function Resolution'!Q130</f>
        <v>900.77865033028854</v>
      </c>
      <c r="M3" s="93">
        <f>C3+H3</f>
        <v>3124.8673240882317</v>
      </c>
      <c r="N3" s="93">
        <f>D3+I3</f>
        <v>30379.818999916635</v>
      </c>
      <c r="O3" s="93">
        <f>E3+J3</f>
        <v>44373.850641044388</v>
      </c>
      <c r="P3" s="93">
        <f>F3+K3</f>
        <v>20439.245074571678</v>
      </c>
      <c r="Q3" s="93">
        <f>G3+L3</f>
        <v>1682.2179603790669</v>
      </c>
    </row>
    <row r="4" spans="1:17">
      <c r="A4">
        <v>2</v>
      </c>
      <c r="B4">
        <v>6</v>
      </c>
      <c r="C4" s="93">
        <f>(Input_population/2)*'Function Resolution'!H131</f>
        <v>2076.5340817563683</v>
      </c>
      <c r="D4" s="93">
        <f>(Input_population/2)*'Function Resolution'!I131</f>
        <v>17297.795751048612</v>
      </c>
      <c r="E4" s="93">
        <f>(Input_population/2)*'Function Resolution'!J131</f>
        <v>19330.456228393323</v>
      </c>
      <c r="F4" s="93">
        <f>(Input_population/2)*'Function Resolution'!K131</f>
        <v>10188.033422078977</v>
      </c>
      <c r="G4" s="93">
        <f>(Input_population/2)*'Function Resolution'!L131</f>
        <v>1107.1805167227228</v>
      </c>
      <c r="H4" s="93">
        <f>(Input_population/2)*'Function Resolution'!M131</f>
        <v>1221.9192258451969</v>
      </c>
      <c r="I4" s="93">
        <f>(Input_population/2)*'Function Resolution'!N131</f>
        <v>14231.404670240627</v>
      </c>
      <c r="J4" s="93">
        <f>(Input_population/2)*'Function Resolution'!O131</f>
        <v>23994.361707071763</v>
      </c>
      <c r="K4" s="93">
        <f>(Input_population/2)*'Function Resolution'!P131</f>
        <v>9400.9648072569944</v>
      </c>
      <c r="L4" s="93">
        <f>(Input_population/2)*'Function Resolution'!Q131</f>
        <v>1151.3495895854126</v>
      </c>
      <c r="M4" s="93">
        <f t="shared" ref="M4:M67" si="0">C4+H4</f>
        <v>3298.453307601565</v>
      </c>
      <c r="N4" s="93">
        <f t="shared" ref="N4:N67" si="1">D4+I4</f>
        <v>31529.200421289239</v>
      </c>
      <c r="O4" s="93">
        <f t="shared" ref="O4:O67" si="2">E4+J4</f>
        <v>43324.817935465086</v>
      </c>
      <c r="P4" s="93">
        <f t="shared" ref="P4:P67" si="3">F4+K4</f>
        <v>19588.998229335972</v>
      </c>
      <c r="Q4" s="93">
        <f t="shared" ref="Q4:Q67" si="4">G4+L4</f>
        <v>2258.5301063081351</v>
      </c>
    </row>
    <row r="5" spans="1:17">
      <c r="A5">
        <v>3</v>
      </c>
      <c r="B5" s="58">
        <v>7</v>
      </c>
      <c r="C5" s="93">
        <f>(Input_population/2)*'Function Resolution'!H132</f>
        <v>2067.4532106759407</v>
      </c>
      <c r="D5" s="93">
        <f>(Input_population/2)*'Function Resolution'!I132</f>
        <v>17057.439244364916</v>
      </c>
      <c r="E5" s="93">
        <f>(Input_population/2)*'Function Resolution'!J132</f>
        <v>19353.293733183269</v>
      </c>
      <c r="F5" s="93">
        <f>(Input_population/2)*'Function Resolution'!K132</f>
        <v>9986.9457769332348</v>
      </c>
      <c r="G5" s="93">
        <f>(Input_population/2)*'Function Resolution'!L132</f>
        <v>1534.8680348426344</v>
      </c>
      <c r="H5" s="93">
        <f>(Input_population/2)*'Function Resolution'!M132</f>
        <v>1415.5554686822177</v>
      </c>
      <c r="I5" s="93">
        <f>(Input_population/2)*'Function Resolution'!N132</f>
        <v>15350.044863174675</v>
      </c>
      <c r="J5" s="93">
        <f>(Input_population/2)*'Function Resolution'!O132</f>
        <v>22855.865024395149</v>
      </c>
      <c r="K5" s="93">
        <f>(Input_population/2)*'Function Resolution'!P132</f>
        <v>8935.7460312500407</v>
      </c>
      <c r="L5" s="93">
        <f>(Input_population/2)*'Function Resolution'!Q132</f>
        <v>1442.7886124979207</v>
      </c>
      <c r="M5" s="93">
        <f t="shared" si="0"/>
        <v>3483.0086793581586</v>
      </c>
      <c r="N5" s="93">
        <f t="shared" si="1"/>
        <v>32407.484107539589</v>
      </c>
      <c r="O5" s="93">
        <f t="shared" si="2"/>
        <v>42209.158757578422</v>
      </c>
      <c r="P5" s="93">
        <f t="shared" si="3"/>
        <v>18922.691808183277</v>
      </c>
      <c r="Q5" s="93">
        <f t="shared" si="4"/>
        <v>2977.6566473405551</v>
      </c>
    </row>
    <row r="6" spans="1:17">
      <c r="A6">
        <v>4</v>
      </c>
      <c r="B6" s="58">
        <v>8</v>
      </c>
      <c r="C6" s="93">
        <f>(Input_population/2)*'Function Resolution'!H133</f>
        <v>2059.1191319327231</v>
      </c>
      <c r="D6" s="93">
        <f>(Input_population/2)*'Function Resolution'!I133</f>
        <v>16726.779196699059</v>
      </c>
      <c r="E6" s="93">
        <f>(Input_population/2)*'Function Resolution'!J133</f>
        <v>19280.961693039415</v>
      </c>
      <c r="F6" s="93">
        <f>(Input_population/2)*'Function Resolution'!K133</f>
        <v>9851.4577797698857</v>
      </c>
      <c r="G6" s="93">
        <f>(Input_population/2)*'Function Resolution'!L133</f>
        <v>2081.6821985589222</v>
      </c>
      <c r="H6" s="93">
        <f>(Input_population/2)*'Function Resolution'!M133</f>
        <v>1615.6353374162175</v>
      </c>
      <c r="I6" s="93">
        <f>(Input_population/2)*'Function Resolution'!N133</f>
        <v>16277.488170523728</v>
      </c>
      <c r="J6" s="93">
        <f>(Input_population/2)*'Function Resolution'!O133</f>
        <v>21764.04308759567</v>
      </c>
      <c r="K6" s="93">
        <f>(Input_population/2)*'Function Resolution'!P133</f>
        <v>8567.3412654879558</v>
      </c>
      <c r="L6" s="93">
        <f>(Input_population/2)*'Function Resolution'!Q133</f>
        <v>1775.4921389764304</v>
      </c>
      <c r="M6" s="93">
        <f t="shared" si="0"/>
        <v>3674.7544693489408</v>
      </c>
      <c r="N6" s="93">
        <f t="shared" si="1"/>
        <v>33004.267367222783</v>
      </c>
      <c r="O6" s="93">
        <f t="shared" si="2"/>
        <v>41045.004780635085</v>
      </c>
      <c r="P6" s="93">
        <f t="shared" si="3"/>
        <v>18418.799045257841</v>
      </c>
      <c r="Q6" s="93">
        <f t="shared" si="4"/>
        <v>3857.1743375353526</v>
      </c>
    </row>
    <row r="7" spans="1:17">
      <c r="A7" s="58">
        <v>5</v>
      </c>
      <c r="B7" s="58">
        <v>9</v>
      </c>
      <c r="C7" s="93">
        <f>(Input_population/2)*'Function Resolution'!H134</f>
        <v>2050.6044168997405</v>
      </c>
      <c r="D7" s="93">
        <f>(Input_population/2)*'Function Resolution'!I134</f>
        <v>16306.969320091925</v>
      </c>
      <c r="E7" s="93">
        <f>(Input_population/2)*'Function Resolution'!J134</f>
        <v>19109.724783087993</v>
      </c>
      <c r="F7" s="93">
        <f>(Input_population/2)*'Function Resolution'!K134</f>
        <v>9770.7909439515697</v>
      </c>
      <c r="G7" s="93">
        <f>(Input_population/2)*'Function Resolution'!L134</f>
        <v>2761.9105359687792</v>
      </c>
      <c r="H7" s="93">
        <f>(Input_population/2)*'Function Resolution'!M134</f>
        <v>1819.1308008623441</v>
      </c>
      <c r="I7" s="93">
        <f>(Input_population/2)*'Function Resolution'!N134</f>
        <v>17013.472939388583</v>
      </c>
      <c r="J7" s="93">
        <f>(Input_population/2)*'Function Resolution'!O134</f>
        <v>20732.404169709189</v>
      </c>
      <c r="K7" s="93">
        <f>(Input_population/2)*'Function Resolution'!P134</f>
        <v>8286.2855359097448</v>
      </c>
      <c r="L7" s="93">
        <f>(Input_population/2)*'Function Resolution'!Q134</f>
        <v>2148.706554130144</v>
      </c>
      <c r="M7" s="93">
        <f t="shared" si="0"/>
        <v>3869.7352177620846</v>
      </c>
      <c r="N7" s="93">
        <f t="shared" si="1"/>
        <v>33320.442259480507</v>
      </c>
      <c r="O7" s="93">
        <f t="shared" si="2"/>
        <v>39842.128952797182</v>
      </c>
      <c r="P7" s="93">
        <f t="shared" si="3"/>
        <v>18057.076479861316</v>
      </c>
      <c r="Q7" s="93">
        <f t="shared" si="4"/>
        <v>4910.6170900989237</v>
      </c>
    </row>
    <row r="8" spans="1:17">
      <c r="A8" s="58">
        <v>6</v>
      </c>
      <c r="B8" s="58">
        <v>10</v>
      </c>
      <c r="C8" s="93">
        <f>(Input_population/2)*'Function Resolution'!H135</f>
        <v>2041.0532226446558</v>
      </c>
      <c r="D8" s="93">
        <f>(Input_population/2)*'Function Resolution'!I135</f>
        <v>15801.369759212577</v>
      </c>
      <c r="E8" s="93">
        <f>(Input_population/2)*'Function Resolution'!J135</f>
        <v>18837.470194179063</v>
      </c>
      <c r="F8" s="93">
        <f>(Input_population/2)*'Function Resolution'!K135</f>
        <v>9735.4581664323759</v>
      </c>
      <c r="G8" s="93">
        <f>(Input_population/2)*'Function Resolution'!L135</f>
        <v>3584.6486575313274</v>
      </c>
      <c r="H8" s="93">
        <f>(Input_population/2)*'Function Resolution'!M135</f>
        <v>2022.9578461314654</v>
      </c>
      <c r="I8" s="93">
        <f>(Input_population/2)*'Function Resolution'!N135</f>
        <v>17564.487594539703</v>
      </c>
      <c r="J8" s="93">
        <f>(Input_population/2)*'Function Resolution'!O135</f>
        <v>19768.224143265488</v>
      </c>
      <c r="K8" s="93">
        <f>(Input_population/2)*'Function Resolution'!P135</f>
        <v>8083.806452054172</v>
      </c>
      <c r="L8" s="93">
        <f>(Input_population/2)*'Function Resolution'!Q135</f>
        <v>2560.5239640091663</v>
      </c>
      <c r="M8" s="93">
        <f t="shared" si="0"/>
        <v>4064.0110687761212</v>
      </c>
      <c r="N8" s="93">
        <f t="shared" si="1"/>
        <v>33365.857353752283</v>
      </c>
      <c r="O8" s="93">
        <f t="shared" si="2"/>
        <v>38605.694337444555</v>
      </c>
      <c r="P8" s="93">
        <f t="shared" si="3"/>
        <v>17819.264618486548</v>
      </c>
      <c r="Q8" s="93">
        <f t="shared" si="4"/>
        <v>6145.1726215404942</v>
      </c>
    </row>
    <row r="9" spans="1:17">
      <c r="A9" s="58">
        <v>7</v>
      </c>
      <c r="B9" s="58">
        <v>11</v>
      </c>
      <c r="C9" s="93">
        <f>(Input_population/2)*'Function Resolution'!H136</f>
        <v>2029.7670783483636</v>
      </c>
      <c r="D9" s="93">
        <f>(Input_population/2)*'Function Resolution'!I136</f>
        <v>15216.329052131048</v>
      </c>
      <c r="E9" s="93">
        <f>(Input_population/2)*'Function Resolution'!J136</f>
        <v>18464.903865335353</v>
      </c>
      <c r="F9" s="93">
        <f>(Input_population/2)*'Function Resolution'!K136</f>
        <v>9737.2910797976001</v>
      </c>
      <c r="G9" s="93">
        <f>(Input_population/2)*'Function Resolution'!L136</f>
        <v>4551.7089243876353</v>
      </c>
      <c r="H9" s="93">
        <f>(Input_population/2)*'Function Resolution'!M136</f>
        <v>2224.0996759499808</v>
      </c>
      <c r="I9" s="93">
        <f>(Input_population/2)*'Function Resolution'!N136</f>
        <v>17941.170287106219</v>
      </c>
      <c r="J9" s="93">
        <f>(Input_population/2)*'Function Resolution'!O136</f>
        <v>18874.560574304629</v>
      </c>
      <c r="K9" s="93">
        <f>(Input_population/2)*'Function Resolution'!P136</f>
        <v>7952.1999906591091</v>
      </c>
      <c r="L9" s="93">
        <f>(Input_population/2)*'Function Resolution'!Q136</f>
        <v>3007.9694719800568</v>
      </c>
      <c r="M9" s="93">
        <f t="shared" si="0"/>
        <v>4253.8667542983439</v>
      </c>
      <c r="N9" s="93">
        <f t="shared" si="1"/>
        <v>33157.499339237271</v>
      </c>
      <c r="O9" s="93">
        <f t="shared" si="2"/>
        <v>37339.464439639982</v>
      </c>
      <c r="P9" s="93">
        <f t="shared" si="3"/>
        <v>17689.491070456708</v>
      </c>
      <c r="Q9" s="93">
        <f t="shared" si="4"/>
        <v>7559.6783963676917</v>
      </c>
    </row>
    <row r="10" spans="1:17">
      <c r="A10" s="58">
        <v>8</v>
      </c>
      <c r="B10" s="58">
        <v>12</v>
      </c>
      <c r="C10" s="93">
        <f>(Input_population/2)*'Function Resolution'!H137</f>
        <v>2016.2805791001413</v>
      </c>
      <c r="D10" s="93">
        <f>(Input_population/2)*'Function Resolution'!I137</f>
        <v>14561.543167472009</v>
      </c>
      <c r="E10" s="93">
        <f>(Input_population/2)*'Function Resolution'!J137</f>
        <v>17996.422464909749</v>
      </c>
      <c r="F10" s="93">
        <f>(Input_population/2)*'Function Resolution'!K137</f>
        <v>9769.5157278275765</v>
      </c>
      <c r="G10" s="93">
        <f>(Input_population/2)*'Function Resolution'!L137</f>
        <v>5656.2380606905199</v>
      </c>
      <c r="H10" s="93">
        <f>(Input_population/2)*'Function Resolution'!M137</f>
        <v>2419.7237138481851</v>
      </c>
      <c r="I10" s="93">
        <f>(Input_population/2)*'Function Resolution'!N137</f>
        <v>18156.461049268641</v>
      </c>
      <c r="J10" s="93">
        <f>(Input_population/2)*'Function Resolution'!O137</f>
        <v>18051.714270092518</v>
      </c>
      <c r="K10" s="93">
        <f>(Input_population/2)*'Function Resolution'!P137</f>
        <v>7884.9360016932224</v>
      </c>
      <c r="L10" s="93">
        <f>(Input_population/2)*'Function Resolution'!Q137</f>
        <v>3487.1649650974337</v>
      </c>
      <c r="M10" s="93">
        <f t="shared" si="0"/>
        <v>4436.0042929483261</v>
      </c>
      <c r="N10" s="93">
        <f t="shared" si="1"/>
        <v>32718.00421674065</v>
      </c>
      <c r="O10" s="93">
        <f t="shared" si="2"/>
        <v>36048.136735002263</v>
      </c>
      <c r="P10" s="93">
        <f t="shared" si="3"/>
        <v>17654.451729520799</v>
      </c>
      <c r="Q10" s="93">
        <f t="shared" si="4"/>
        <v>9143.4030257879531</v>
      </c>
    </row>
    <row r="11" spans="1:17">
      <c r="A11" s="58">
        <v>9</v>
      </c>
      <c r="B11" s="58">
        <v>13</v>
      </c>
      <c r="C11" s="93">
        <f>(Input_population/2)*'Function Resolution'!H138</f>
        <v>2000.410031233961</v>
      </c>
      <c r="D11" s="93">
        <f>(Input_population/2)*'Function Resolution'!I138</f>
        <v>13849.867362833302</v>
      </c>
      <c r="E11" s="93">
        <f>(Input_population/2)*'Function Resolution'!J138</f>
        <v>17440.447856097544</v>
      </c>
      <c r="F11" s="93">
        <f>(Input_population/2)*'Function Resolution'!K138</f>
        <v>9826.8130839624355</v>
      </c>
      <c r="G11" s="93">
        <f>(Input_population/2)*'Function Resolution'!L138</f>
        <v>6882.4616658727537</v>
      </c>
      <c r="H11" s="93">
        <f>(Input_population/2)*'Function Resolution'!M138</f>
        <v>2607.2771470028283</v>
      </c>
      <c r="I11" s="93">
        <f>(Input_population/2)*'Function Resolution'!N138</f>
        <v>18224.370732693395</v>
      </c>
      <c r="J11" s="93">
        <f>(Input_population/2)*'Function Resolution'!O138</f>
        <v>17298.213472092626</v>
      </c>
      <c r="K11" s="93">
        <f>(Input_population/2)*'Function Resolution'!P138</f>
        <v>7876.5973737060067</v>
      </c>
      <c r="L11" s="93">
        <f>(Input_population/2)*'Function Resolution'!Q138</f>
        <v>3993.541274505144</v>
      </c>
      <c r="M11" s="93">
        <f t="shared" si="0"/>
        <v>4607.6871782367889</v>
      </c>
      <c r="N11" s="93">
        <f t="shared" si="1"/>
        <v>32074.238095526696</v>
      </c>
      <c r="O11" s="93">
        <f t="shared" si="2"/>
        <v>34738.661328190166</v>
      </c>
      <c r="P11" s="93">
        <f t="shared" si="3"/>
        <v>17703.41045766844</v>
      </c>
      <c r="Q11" s="93">
        <f t="shared" si="4"/>
        <v>10876.002940377897</v>
      </c>
    </row>
    <row r="12" spans="1:17">
      <c r="A12" s="58">
        <v>10</v>
      </c>
      <c r="B12" s="58">
        <v>14</v>
      </c>
      <c r="C12" s="93">
        <f>(Input_population/2)*'Function Resolution'!H139</f>
        <v>1982.2630298222014</v>
      </c>
      <c r="D12" s="93">
        <f>(Input_population/2)*'Function Resolution'!I139</f>
        <v>13096.583360379176</v>
      </c>
      <c r="E12" s="93">
        <f>(Input_population/2)*'Function Resolution'!J139</f>
        <v>16809.125530474481</v>
      </c>
      <c r="F12" s="93">
        <f>(Input_population/2)*'Function Resolution'!K139</f>
        <v>9905.3046176355911</v>
      </c>
      <c r="G12" s="93">
        <f>(Input_population/2)*'Function Resolution'!L139</f>
        <v>8206.7234616885544</v>
      </c>
      <c r="H12" s="93">
        <f>(Input_population/2)*'Function Resolution'!M139</f>
        <v>2784.5518515562821</v>
      </c>
      <c r="I12" s="93">
        <f>(Input_population/2)*'Function Resolution'!N139</f>
        <v>18159.208869933002</v>
      </c>
      <c r="J12" s="93">
        <f>(Input_population/2)*'Function Resolution'!O139</f>
        <v>16611.446007469309</v>
      </c>
      <c r="K12" s="93">
        <f>(Input_population/2)*'Function Resolution'!P139</f>
        <v>7922.7274636505672</v>
      </c>
      <c r="L12" s="93">
        <f>(Input_population/2)*'Function Resolution'!Q139</f>
        <v>4522.0658073908426</v>
      </c>
      <c r="M12" s="93">
        <f t="shared" si="0"/>
        <v>4766.8148813784837</v>
      </c>
      <c r="N12" s="93">
        <f t="shared" si="1"/>
        <v>31255.792230312178</v>
      </c>
      <c r="O12" s="93">
        <f t="shared" si="2"/>
        <v>33420.57153794379</v>
      </c>
      <c r="P12" s="93">
        <f t="shared" si="3"/>
        <v>17828.032081286157</v>
      </c>
      <c r="Q12" s="93">
        <f t="shared" si="4"/>
        <v>12728.789269079396</v>
      </c>
    </row>
    <row r="13" spans="1:17">
      <c r="A13" s="58">
        <v>11</v>
      </c>
      <c r="B13" s="58">
        <v>15</v>
      </c>
      <c r="C13" s="93">
        <f>(Input_population/2)*'Function Resolution'!H140</f>
        <v>1962.2068223411886</v>
      </c>
      <c r="D13" s="93">
        <f>(Input_population/2)*'Function Resolution'!I140</f>
        <v>12318.265913571087</v>
      </c>
      <c r="E13" s="93">
        <f>(Input_population/2)*'Function Resolution'!J140</f>
        <v>16117.449535480258</v>
      </c>
      <c r="F13" s="93">
        <f>(Input_population/2)*'Function Resolution'!K140</f>
        <v>10002.42817142362</v>
      </c>
      <c r="G13" s="93">
        <f>(Input_population/2)*'Function Resolution'!L140</f>
        <v>9599.6495571838459</v>
      </c>
      <c r="H13" s="93">
        <f>(Input_population/2)*'Function Resolution'!M140</f>
        <v>2949.716655964015</v>
      </c>
      <c r="I13" s="93">
        <f>(Input_population/2)*'Function Resolution'!N140</f>
        <v>17975.136142996882</v>
      </c>
      <c r="J13" s="93">
        <f>(Input_population/2)*'Function Resolution'!O140</f>
        <v>15988.05741637033</v>
      </c>
      <c r="K13" s="93">
        <f>(Input_population/2)*'Function Resolution'!P140</f>
        <v>8019.6338490287944</v>
      </c>
      <c r="L13" s="93">
        <f>(Input_population/2)*'Function Resolution'!Q140</f>
        <v>5067.4559356399832</v>
      </c>
      <c r="M13" s="93">
        <f t="shared" si="0"/>
        <v>4911.9234783052034</v>
      </c>
      <c r="N13" s="93">
        <f t="shared" si="1"/>
        <v>30293.402056567968</v>
      </c>
      <c r="O13" s="93">
        <f t="shared" si="2"/>
        <v>32105.506951850588</v>
      </c>
      <c r="P13" s="93">
        <f t="shared" si="3"/>
        <v>18022.062020452417</v>
      </c>
      <c r="Q13" s="93">
        <f t="shared" si="4"/>
        <v>14667.10549282383</v>
      </c>
    </row>
    <row r="14" spans="1:17">
      <c r="A14" s="58">
        <v>12</v>
      </c>
      <c r="B14" s="58">
        <v>16</v>
      </c>
      <c r="C14" s="93">
        <f>(Input_population/2)*'Function Resolution'!H141</f>
        <v>1940.8042232357286</v>
      </c>
      <c r="D14" s="93">
        <f>(Input_population/2)*'Function Resolution'!I141</f>
        <v>11531.491146713855</v>
      </c>
      <c r="E14" s="93">
        <f>(Input_population/2)*'Function Resolution'!J141</f>
        <v>15382.01998890211</v>
      </c>
      <c r="F14" s="93">
        <f>(Input_population/2)*'Function Resolution'!K141</f>
        <v>10116.706209582526</v>
      </c>
      <c r="G14" s="93">
        <f>(Input_population/2)*'Function Resolution'!L141</f>
        <v>11028.978431565783</v>
      </c>
      <c r="H14" s="93">
        <f>(Input_population/2)*'Function Resolution'!M141</f>
        <v>3101.3209020948311</v>
      </c>
      <c r="I14" s="93">
        <f>(Input_population/2)*'Function Resolution'!N141</f>
        <v>17685.938988386992</v>
      </c>
      <c r="J14" s="93">
        <f>(Input_population/2)*'Function Resolution'!O141</f>
        <v>15424.205661030863</v>
      </c>
      <c r="K14" s="93">
        <f>(Input_population/2)*'Function Resolution'!P141</f>
        <v>8164.1771888704379</v>
      </c>
      <c r="L14" s="93">
        <f>(Input_population/2)*'Function Resolution'!Q141</f>
        <v>5624.3572596168715</v>
      </c>
      <c r="M14" s="93">
        <f t="shared" si="0"/>
        <v>5042.12512533056</v>
      </c>
      <c r="N14" s="93">
        <f t="shared" si="1"/>
        <v>29217.430135100847</v>
      </c>
      <c r="O14" s="93">
        <f t="shared" si="2"/>
        <v>30806.225649932974</v>
      </c>
      <c r="P14" s="93">
        <f t="shared" si="3"/>
        <v>18280.883398452963</v>
      </c>
      <c r="Q14" s="93">
        <f t="shared" si="4"/>
        <v>16653.335691182656</v>
      </c>
    </row>
    <row r="15" spans="1:17">
      <c r="A15" s="58">
        <v>13</v>
      </c>
      <c r="B15" s="58">
        <v>17</v>
      </c>
      <c r="C15" s="93">
        <f>(Input_population/2)*'Function Resolution'!H142</f>
        <v>1918.7332855839306</v>
      </c>
      <c r="D15" s="93">
        <f>(Input_population/2)*'Function Resolution'!I142</f>
        <v>10751.64528705482</v>
      </c>
      <c r="E15" s="93">
        <f>(Input_population/2)*'Function Resolution'!J142</f>
        <v>14619.708206901923</v>
      </c>
      <c r="F15" s="93">
        <f>(Input_population/2)*'Function Resolution'!K142</f>
        <v>10247.441689179637</v>
      </c>
      <c r="G15" s="93">
        <f>(Input_population/2)*'Function Resolution'!L142</f>
        <v>12462.471531279683</v>
      </c>
      <c r="H15" s="93">
        <f>(Input_population/2)*'Function Resolution'!M142</f>
        <v>3238.2770757106155</v>
      </c>
      <c r="I15" s="93">
        <f>(Input_population/2)*'Function Resolution'!N142</f>
        <v>17304.949738007115</v>
      </c>
      <c r="J15" s="93">
        <f>(Input_population/2)*'Function Resolution'!O142</f>
        <v>14915.734117185648</v>
      </c>
      <c r="K15" s="93">
        <f>(Input_population/2)*'Function Resolution'!P142</f>
        <v>8353.5618665433631</v>
      </c>
      <c r="L15" s="93">
        <f>(Input_population/2)*'Function Resolution'!Q142</f>
        <v>6187.4772025532639</v>
      </c>
      <c r="M15" s="93">
        <f t="shared" si="0"/>
        <v>5157.0103612945459</v>
      </c>
      <c r="N15" s="93">
        <f t="shared" si="1"/>
        <v>28056.595025061935</v>
      </c>
      <c r="O15" s="93">
        <f t="shared" si="2"/>
        <v>29535.442324087569</v>
      </c>
      <c r="P15" s="93">
        <f t="shared" si="3"/>
        <v>18601.003555723</v>
      </c>
      <c r="Q15" s="93">
        <f t="shared" si="4"/>
        <v>18649.948733832949</v>
      </c>
    </row>
    <row r="16" spans="1:17">
      <c r="A16" s="58">
        <v>14</v>
      </c>
      <c r="B16" s="58">
        <v>18</v>
      </c>
      <c r="C16" s="93">
        <f>(Input_population/2)*'Function Resolution'!H143</f>
        <v>1896.7083555978725</v>
      </c>
      <c r="D16" s="93">
        <f>(Input_population/2)*'Function Resolution'!I143</f>
        <v>9992.0287070307604</v>
      </c>
      <c r="E16" s="93">
        <f>(Input_population/2)*'Function Resolution'!J143</f>
        <v>13846.480508975754</v>
      </c>
      <c r="F16" s="93">
        <f>(Input_population/2)*'Function Resolution'!K143</f>
        <v>10394.393900225339</v>
      </c>
      <c r="G16" s="93">
        <f>(Input_population/2)*'Function Resolution'!L143</f>
        <v>13870.388528170275</v>
      </c>
      <c r="H16" s="93">
        <f>(Input_population/2)*'Function Resolution'!M143</f>
        <v>3359.8316728479545</v>
      </c>
      <c r="I16" s="93">
        <f>(Input_population/2)*'Function Resolution'!N143</f>
        <v>16845.053415910435</v>
      </c>
      <c r="J16" s="93">
        <f>(Input_population/2)*'Function Resolution'!O143</f>
        <v>14458.301214981595</v>
      </c>
      <c r="K16" s="93">
        <f>(Input_population/2)*'Function Resolution'!P143</f>
        <v>8585.1384588922065</v>
      </c>
      <c r="L16" s="93">
        <f>(Input_population/2)*'Function Resolution'!Q143</f>
        <v>6751.67523736781</v>
      </c>
      <c r="M16" s="93">
        <f t="shared" si="0"/>
        <v>5256.5400284458265</v>
      </c>
      <c r="N16" s="93">
        <f t="shared" si="1"/>
        <v>26837.082122941196</v>
      </c>
      <c r="O16" s="93">
        <f t="shared" si="2"/>
        <v>28304.781723957349</v>
      </c>
      <c r="P16" s="93">
        <f t="shared" si="3"/>
        <v>18979.532359117547</v>
      </c>
      <c r="Q16" s="93">
        <f t="shared" si="4"/>
        <v>20622.063765538085</v>
      </c>
    </row>
    <row r="17" spans="1:17">
      <c r="A17" s="58">
        <v>15</v>
      </c>
      <c r="B17" s="58">
        <v>19</v>
      </c>
      <c r="C17" s="93">
        <f>(Input_population/2)*'Function Resolution'!H144</f>
        <v>1875.4160748844261</v>
      </c>
      <c r="D17" s="93">
        <f>(Input_population/2)*'Function Resolution'!I144</f>
        <v>9263.3437656646875</v>
      </c>
      <c r="E17" s="93">
        <f>(Input_population/2)*'Function Resolution'!J144</f>
        <v>13076.540753726384</v>
      </c>
      <c r="F17" s="93">
        <f>(Input_population/2)*'Function Resolution'!K144</f>
        <v>10557.484253721315</v>
      </c>
      <c r="G17" s="93">
        <f>(Input_population/2)*'Function Resolution'!L144</f>
        <v>15227.215152003184</v>
      </c>
      <c r="H17" s="93">
        <f>(Input_population/2)*'Function Resolution'!M144</f>
        <v>3465.5327977864727</v>
      </c>
      <c r="I17" s="93">
        <f>(Input_population/2)*'Function Resolution'!N144</f>
        <v>16318.734347298392</v>
      </c>
      <c r="J17" s="93">
        <f>(Input_population/2)*'Function Resolution'!O144</f>
        <v>14047.488573867251</v>
      </c>
      <c r="K17" s="93">
        <f>(Input_population/2)*'Function Resolution'!P144</f>
        <v>8856.2250712160567</v>
      </c>
      <c r="L17" s="93">
        <f>(Input_population/2)*'Function Resolution'!Q144</f>
        <v>7312.0192098318257</v>
      </c>
      <c r="M17" s="93">
        <f t="shared" si="0"/>
        <v>5340.9488726708987</v>
      </c>
      <c r="N17" s="93">
        <f t="shared" si="1"/>
        <v>25582.078112963078</v>
      </c>
      <c r="O17" s="93">
        <f t="shared" si="2"/>
        <v>27124.029327593635</v>
      </c>
      <c r="P17" s="93">
        <f t="shared" si="3"/>
        <v>19413.709324937372</v>
      </c>
      <c r="Q17" s="93">
        <f t="shared" si="4"/>
        <v>22539.23436183501</v>
      </c>
    </row>
    <row r="18" spans="1:17">
      <c r="A18" s="58">
        <v>16</v>
      </c>
      <c r="B18" s="58">
        <v>20</v>
      </c>
      <c r="C18" s="93">
        <f>(Input_population/2)*'Function Resolution'!H145</f>
        <v>1855.4730942689689</v>
      </c>
      <c r="D18" s="93">
        <f>(Input_population/2)*'Function Resolution'!I145</f>
        <v>8573.5523336162714</v>
      </c>
      <c r="E18" s="93">
        <f>(Input_population/2)*'Function Resolution'!J145</f>
        <v>12321.841571905161</v>
      </c>
      <c r="F18" s="93">
        <f>(Input_population/2)*'Function Resolution'!K145</f>
        <v>10736.565759108809</v>
      </c>
      <c r="G18" s="93">
        <f>(Input_population/2)*'Function Resolution'!L145</f>
        <v>16512.567241100791</v>
      </c>
      <c r="H18" s="93">
        <f>(Input_population/2)*'Function Resolution'!M145</f>
        <v>3555.2008919365994</v>
      </c>
      <c r="I18" s="93">
        <f>(Input_population/2)*'Function Resolution'!N145</f>
        <v>15738.125290392001</v>
      </c>
      <c r="J18" s="93">
        <f>(Input_population/2)*'Function Resolution'!O145</f>
        <v>13678.898658739919</v>
      </c>
      <c r="K18" s="93">
        <f>(Input_population/2)*'Function Resolution'!P145</f>
        <v>9163.9535964285169</v>
      </c>
      <c r="L18" s="93">
        <f>(Input_population/2)*'Function Resolution'!Q145</f>
        <v>7863.8215625029625</v>
      </c>
      <c r="M18" s="93">
        <f t="shared" si="0"/>
        <v>5410.6739862055683</v>
      </c>
      <c r="N18" s="93">
        <f t="shared" si="1"/>
        <v>24311.677624008273</v>
      </c>
      <c r="O18" s="93">
        <f t="shared" si="2"/>
        <v>26000.740230645082</v>
      </c>
      <c r="P18" s="93">
        <f t="shared" si="3"/>
        <v>19900.519355537326</v>
      </c>
      <c r="Q18" s="93">
        <f t="shared" si="4"/>
        <v>24376.388803603753</v>
      </c>
    </row>
    <row r="19" spans="1:17">
      <c r="A19" s="58">
        <v>17</v>
      </c>
      <c r="B19" s="58">
        <v>21</v>
      </c>
      <c r="C19" s="93">
        <f>(Input_population/2)*'Function Resolution'!H146</f>
        <v>1837.4057570402347</v>
      </c>
      <c r="D19" s="93">
        <f>(Input_population/2)*'Function Resolution'!I146</f>
        <v>7928.0215010552129</v>
      </c>
      <c r="E19" s="93">
        <f>(Input_population/2)*'Function Resolution'!J146</f>
        <v>11591.926344963418</v>
      </c>
      <c r="F19" s="93">
        <f>(Input_population/2)*'Function Resolution'!K146</f>
        <v>10931.2692733206</v>
      </c>
      <c r="G19" s="93">
        <f>(Input_population/2)*'Function Resolution'!L146</f>
        <v>17711.377123620532</v>
      </c>
      <c r="H19" s="93">
        <f>(Input_population/2)*'Function Resolution'!M146</f>
        <v>3628.906182688263</v>
      </c>
      <c r="I19" s="93">
        <f>(Input_population/2)*'Function Resolution'!N146</f>
        <v>15115.031205077823</v>
      </c>
      <c r="J19" s="93">
        <f>(Input_population/2)*'Function Resolution'!O146</f>
        <v>13348.246225889337</v>
      </c>
      <c r="K19" s="93">
        <f>(Input_population/2)*'Function Resolution'!P146</f>
        <v>9505.14674232777</v>
      </c>
      <c r="L19" s="93">
        <f>(Input_population/2)*'Function Resolution'!Q146</f>
        <v>8402.6696440168016</v>
      </c>
      <c r="M19" s="93">
        <f t="shared" si="0"/>
        <v>5466.3119397284972</v>
      </c>
      <c r="N19" s="93">
        <f t="shared" si="1"/>
        <v>23043.052706133036</v>
      </c>
      <c r="O19" s="93">
        <f t="shared" si="2"/>
        <v>24940.172570852756</v>
      </c>
      <c r="P19" s="93">
        <f t="shared" si="3"/>
        <v>20436.41601564837</v>
      </c>
      <c r="Q19" s="93">
        <f t="shared" si="4"/>
        <v>26114.046767637334</v>
      </c>
    </row>
    <row r="20" spans="1:17">
      <c r="A20" s="58">
        <v>18</v>
      </c>
      <c r="B20" s="58">
        <v>22</v>
      </c>
      <c r="C20" s="93">
        <f>(Input_population/2)*'Function Resolution'!H147</f>
        <v>1821.6476814374732</v>
      </c>
      <c r="D20" s="93">
        <f>(Input_population/2)*'Function Resolution'!I147</f>
        <v>7329.8513548537749</v>
      </c>
      <c r="E20" s="93">
        <f>(Input_population/2)*'Function Resolution'!J147</f>
        <v>10894.016751710926</v>
      </c>
      <c r="F20" s="93">
        <f>(Input_population/2)*'Function Resolution'!K147</f>
        <v>11140.922350582483</v>
      </c>
      <c r="G20" s="93">
        <f>(Input_population/2)*'Function Resolution'!L147</f>
        <v>18813.561861415343</v>
      </c>
      <c r="H20" s="93">
        <f>(Input_population/2)*'Function Resolution'!M147</f>
        <v>3686.9535685312726</v>
      </c>
      <c r="I20" s="93">
        <f>(Input_population/2)*'Function Resolution'!N147</f>
        <v>14460.910067836779</v>
      </c>
      <c r="J20" s="93">
        <f>(Input_population/2)*'Function Resolution'!O147</f>
        <v>13051.443721185993</v>
      </c>
      <c r="K20" s="93">
        <f>(Input_population/2)*'Function Resolution'!P147</f>
        <v>9876.2312977458823</v>
      </c>
      <c r="L20" s="93">
        <f>(Input_population/2)*'Function Resolution'!Q147</f>
        <v>8924.461344700072</v>
      </c>
      <c r="M20" s="93">
        <f t="shared" si="0"/>
        <v>5508.6012499687458</v>
      </c>
      <c r="N20" s="93">
        <f t="shared" si="1"/>
        <v>21790.761422690553</v>
      </c>
      <c r="O20" s="93">
        <f t="shared" si="2"/>
        <v>23945.460472896921</v>
      </c>
      <c r="P20" s="93">
        <f t="shared" si="3"/>
        <v>21017.153648328363</v>
      </c>
      <c r="Q20" s="93">
        <f t="shared" si="4"/>
        <v>27738.023206115417</v>
      </c>
    </row>
    <row r="21" spans="1:17">
      <c r="A21" s="58">
        <v>19</v>
      </c>
      <c r="B21" s="58">
        <v>23</v>
      </c>
      <c r="C21" s="93">
        <f>(Input_population/2)*'Function Resolution'!H148</f>
        <v>1808.549417637433</v>
      </c>
      <c r="D21" s="93">
        <f>(Input_population/2)*'Function Resolution'!I148</f>
        <v>6780.2868352751821</v>
      </c>
      <c r="E21" s="93">
        <f>(Input_population/2)*'Function Resolution'!J148</f>
        <v>10233.251228617801</v>
      </c>
      <c r="F21" s="93">
        <f>(Input_population/2)*'Function Resolution'!K148</f>
        <v>11364.526281539129</v>
      </c>
      <c r="G21" s="93">
        <f>(Input_population/2)*'Function Resolution'!L148</f>
        <v>19813.386236930452</v>
      </c>
      <c r="H21" s="93">
        <f>(Input_population/2)*'Function Resolution'!M148</f>
        <v>3729.8732461749346</v>
      </c>
      <c r="I21" s="93">
        <f>(Input_population/2)*'Function Resolution'!N148</f>
        <v>13786.804193974907</v>
      </c>
      <c r="J21" s="93">
        <f>(Input_population/2)*'Function Resolution'!O148</f>
        <v>12784.678405344917</v>
      </c>
      <c r="K21" s="93">
        <f>(Input_population/2)*'Function Resolution'!P148</f>
        <v>10273.191981955033</v>
      </c>
      <c r="L21" s="93">
        <f>(Input_population/2)*'Function Resolution'!Q148</f>
        <v>9425.4521725502091</v>
      </c>
      <c r="M21" s="93">
        <f t="shared" si="0"/>
        <v>5538.4226638123673</v>
      </c>
      <c r="N21" s="93">
        <f t="shared" si="1"/>
        <v>20567.091029250088</v>
      </c>
      <c r="O21" s="93">
        <f t="shared" si="2"/>
        <v>23017.929633962718</v>
      </c>
      <c r="P21" s="93">
        <f t="shared" si="3"/>
        <v>21637.718263494164</v>
      </c>
      <c r="Q21" s="93">
        <f t="shared" si="4"/>
        <v>29238.838409480661</v>
      </c>
    </row>
    <row r="22" spans="1:17">
      <c r="A22" s="58">
        <v>20</v>
      </c>
      <c r="B22" s="58">
        <v>24</v>
      </c>
      <c r="C22" s="93">
        <f>(Input_population/2)*'Function Resolution'!H149</f>
        <v>1798.3945687933908</v>
      </c>
      <c r="D22" s="93">
        <f>(Input_population/2)*'Function Resolution'!I149</f>
        <v>6279.1404491021076</v>
      </c>
      <c r="E22" s="93">
        <f>(Input_population/2)*'Function Resolution'!J149</f>
        <v>9612.9940810424632</v>
      </c>
      <c r="F22" s="93">
        <f>(Input_population/2)*'Function Resolution'!K149</f>
        <v>11600.773500986827</v>
      </c>
      <c r="G22" s="93">
        <f>(Input_population/2)*'Function Resolution'!L149</f>
        <v>20708.697400075209</v>
      </c>
      <c r="H22" s="93">
        <f>(Input_population/2)*'Function Resolution'!M149</f>
        <v>3758.4137998272977</v>
      </c>
      <c r="I22" s="93">
        <f>(Input_population/2)*'Function Resolution'!N149</f>
        <v>13103.226346971353</v>
      </c>
      <c r="J22" s="93">
        <f>(Input_population/2)*'Function Resolution'!O149</f>
        <v>12544.477805243496</v>
      </c>
      <c r="K22" s="93">
        <f>(Input_population/2)*'Function Resolution'!P149</f>
        <v>10691.568096937499</v>
      </c>
      <c r="L22" s="93">
        <f>(Input_population/2)*'Function Resolution'!Q149</f>
        <v>9902.3139510203564</v>
      </c>
      <c r="M22" s="93">
        <f t="shared" si="0"/>
        <v>5556.8083686206883</v>
      </c>
      <c r="N22" s="93">
        <f t="shared" si="1"/>
        <v>19382.36679607346</v>
      </c>
      <c r="O22" s="93">
        <f t="shared" si="2"/>
        <v>22157.471886285959</v>
      </c>
      <c r="P22" s="93">
        <f t="shared" si="3"/>
        <v>22292.341597924325</v>
      </c>
      <c r="Q22" s="93">
        <f t="shared" si="4"/>
        <v>30611.011351095563</v>
      </c>
    </row>
    <row r="23" spans="1:17">
      <c r="A23" s="58">
        <v>21</v>
      </c>
      <c r="B23" s="58">
        <v>25</v>
      </c>
      <c r="C23" s="93">
        <f>(Input_population/2)*'Function Resolution'!H150</f>
        <v>1791.4180267131346</v>
      </c>
      <c r="D23" s="93">
        <f>(Input_population/2)*'Function Resolution'!I150</f>
        <v>5825.1804986043162</v>
      </c>
      <c r="E23" s="93">
        <f>(Input_population/2)*'Function Resolution'!J150</f>
        <v>9035.1586383976846</v>
      </c>
      <c r="F23" s="93">
        <f>(Input_population/2)*'Function Resolution'!K150</f>
        <v>11848.08882716376</v>
      </c>
      <c r="G23" s="93">
        <f>(Input_population/2)*'Function Resolution'!L150</f>
        <v>21500.154009121106</v>
      </c>
      <c r="H23" s="93">
        <f>(Input_population/2)*'Function Resolution'!M150</f>
        <v>3773.5338900303277</v>
      </c>
      <c r="I23" s="93">
        <f>(Input_population/2)*'Function Resolution'!N150</f>
        <v>12420.01409111489</v>
      </c>
      <c r="J23" s="93">
        <f>(Input_population/2)*'Function Resolution'!O150</f>
        <v>12327.759889781912</v>
      </c>
      <c r="K23" s="93">
        <f>(Input_population/2)*'Function Resolution'!P150</f>
        <v>11126.492187803507</v>
      </c>
      <c r="L23" s="93">
        <f>(Input_population/2)*'Function Resolution'!Q150</f>
        <v>10352.199941269364</v>
      </c>
      <c r="M23" s="93">
        <f t="shared" si="0"/>
        <v>5564.9519167434628</v>
      </c>
      <c r="N23" s="93">
        <f t="shared" si="1"/>
        <v>18245.194589719205</v>
      </c>
      <c r="O23" s="93">
        <f t="shared" si="2"/>
        <v>21362.918528179594</v>
      </c>
      <c r="P23" s="93">
        <f t="shared" si="3"/>
        <v>22974.581014967269</v>
      </c>
      <c r="Q23" s="93">
        <f t="shared" si="4"/>
        <v>31852.353950390469</v>
      </c>
    </row>
    <row r="24" spans="1:17">
      <c r="A24" s="58">
        <v>22</v>
      </c>
      <c r="B24" s="58">
        <v>26</v>
      </c>
      <c r="C24" s="93">
        <f>(Input_population/2)*'Function Resolution'!H151</f>
        <v>1787.8235060735833</v>
      </c>
      <c r="D24" s="93">
        <f>(Input_population/2)*'Function Resolution'!I151</f>
        <v>5416.4627480434001</v>
      </c>
      <c r="E24" s="93">
        <f>(Input_population/2)*'Function Resolution'!J151</f>
        <v>8500.5107583424906</v>
      </c>
      <c r="F24" s="93">
        <f>(Input_population/2)*'Function Resolution'!K151</f>
        <v>12104.681554491641</v>
      </c>
      <c r="G24" s="93">
        <f>(Input_population/2)*'Function Resolution'!L151</f>
        <v>22190.521433048882</v>
      </c>
      <c r="H24" s="93">
        <f>(Input_population/2)*'Function Resolution'!M151</f>
        <v>3776.3890800399136</v>
      </c>
      <c r="I24" s="93">
        <f>(Input_population/2)*'Function Resolution'!N151</f>
        <v>11746.172018723537</v>
      </c>
      <c r="J24" s="93">
        <f>(Input_population/2)*'Function Resolution'!O151</f>
        <v>12131.865004635327</v>
      </c>
      <c r="K24" s="93">
        <f>(Input_population/2)*'Function Resolution'!P151</f>
        <v>11572.766428690235</v>
      </c>
      <c r="L24" s="93">
        <f>(Input_population/2)*'Function Resolution'!Q151</f>
        <v>10772.807467910992</v>
      </c>
      <c r="M24" s="93">
        <f t="shared" si="0"/>
        <v>5564.2125861134973</v>
      </c>
      <c r="N24" s="93">
        <f t="shared" si="1"/>
        <v>17162.634766766936</v>
      </c>
      <c r="O24" s="93">
        <f t="shared" si="2"/>
        <v>20632.375762977819</v>
      </c>
      <c r="P24" s="93">
        <f t="shared" si="3"/>
        <v>23677.447983181875</v>
      </c>
      <c r="Q24" s="93">
        <f t="shared" si="4"/>
        <v>32963.328900959874</v>
      </c>
    </row>
    <row r="25" spans="1:17">
      <c r="A25" s="58">
        <v>23</v>
      </c>
      <c r="B25" s="58">
        <v>27</v>
      </c>
      <c r="C25" s="93">
        <f>(Input_population/2)*'Function Resolution'!H152</f>
        <v>1787.79890520448</v>
      </c>
      <c r="D25" s="93">
        <f>(Input_population/2)*'Function Resolution'!I152</f>
        <v>5050.5995121037822</v>
      </c>
      <c r="E25" s="93">
        <f>(Input_population/2)*'Function Resolution'!J152</f>
        <v>8008.9365110762465</v>
      </c>
      <c r="F25" s="93">
        <f>(Input_population/2)*'Function Resolution'!K152</f>
        <v>12368.599450181076</v>
      </c>
      <c r="G25" s="93">
        <f>(Input_population/2)*'Function Resolution'!L152</f>
        <v>22784.065621434409</v>
      </c>
      <c r="H25" s="93">
        <f>(Input_population/2)*'Function Resolution'!M152</f>
        <v>3768.3115173770029</v>
      </c>
      <c r="I25" s="93">
        <f>(Input_population/2)*'Function Resolution'!N152</f>
        <v>11089.723779036301</v>
      </c>
      <c r="J25" s="93">
        <f>(Input_population/2)*'Function Resolution'!O152</f>
        <v>11954.567901522434</v>
      </c>
      <c r="K25" s="93">
        <f>(Input_population/2)*'Function Resolution'!P152</f>
        <v>12024.969097321322</v>
      </c>
      <c r="L25" s="93">
        <f>(Input_population/2)*'Function Resolution'!Q152</f>
        <v>11162.427704742942</v>
      </c>
      <c r="M25" s="93">
        <f t="shared" si="0"/>
        <v>5556.1104225814834</v>
      </c>
      <c r="N25" s="93">
        <f t="shared" si="1"/>
        <v>16140.323291140085</v>
      </c>
      <c r="O25" s="93">
        <f t="shared" si="2"/>
        <v>19963.504412598682</v>
      </c>
      <c r="P25" s="93">
        <f t="shared" si="3"/>
        <v>24393.5685475024</v>
      </c>
      <c r="Q25" s="93">
        <f t="shared" si="4"/>
        <v>33946.493326177355</v>
      </c>
    </row>
    <row r="26" spans="1:17">
      <c r="A26" s="58">
        <v>24</v>
      </c>
      <c r="B26" s="58">
        <v>28</v>
      </c>
      <c r="C26" s="93">
        <f>(Input_population/2)*'Function Resolution'!H153</f>
        <v>1791.52899584837</v>
      </c>
      <c r="D26" s="93">
        <f>(Input_population/2)*'Function Resolution'!I153</f>
        <v>4724.9695347871584</v>
      </c>
      <c r="E26" s="93">
        <f>(Input_population/2)*'Function Resolution'!J153</f>
        <v>7559.6692059181178</v>
      </c>
      <c r="F26" s="93">
        <f>(Input_population/2)*'Function Resolution'!K153</f>
        <v>12637.779203192857</v>
      </c>
      <c r="G26" s="93">
        <f>(Input_population/2)*'Function Resolution'!L153</f>
        <v>23286.053060253496</v>
      </c>
      <c r="H26" s="93">
        <f>(Input_population/2)*'Function Resolution'!M153</f>
        <v>3750.7818062915312</v>
      </c>
      <c r="I26" s="93">
        <f>(Input_population/2)*'Function Resolution'!N153</f>
        <v>10457.594135952058</v>
      </c>
      <c r="J26" s="93">
        <f>(Input_population/2)*'Function Resolution'!O153</f>
        <v>11794.069905269287</v>
      </c>
      <c r="K26" s="93">
        <f>(Input_population/2)*'Function Resolution'!P153</f>
        <v>12477.58091227869</v>
      </c>
      <c r="L26" s="93">
        <f>(Input_population/2)*'Function Resolution'!Q153</f>
        <v>11519.973240208428</v>
      </c>
      <c r="M26" s="93">
        <f t="shared" si="0"/>
        <v>5542.3108021399012</v>
      </c>
      <c r="N26" s="93">
        <f t="shared" si="1"/>
        <v>15182.563670739217</v>
      </c>
      <c r="O26" s="93">
        <f t="shared" si="2"/>
        <v>19353.739111187406</v>
      </c>
      <c r="P26" s="93">
        <f t="shared" si="3"/>
        <v>25115.360115471547</v>
      </c>
      <c r="Q26" s="93">
        <f t="shared" si="4"/>
        <v>34806.026300461926</v>
      </c>
    </row>
    <row r="27" spans="1:17">
      <c r="A27" s="58">
        <v>25</v>
      </c>
      <c r="B27" s="58">
        <v>29</v>
      </c>
      <c r="C27" s="93">
        <f>(Input_population/2)*'Function Resolution'!H154</f>
        <v>1799.2055458395664</v>
      </c>
      <c r="D27" s="93">
        <f>(Input_population/2)*'Function Resolution'!I154</f>
        <v>4436.8764796633805</v>
      </c>
      <c r="E27" s="93">
        <f>(Input_population/2)*'Function Resolution'!J154</f>
        <v>7151.4771688333285</v>
      </c>
      <c r="F27" s="93">
        <f>(Input_population/2)*'Function Resolution'!K154</f>
        <v>12910.09047742763</v>
      </c>
      <c r="G27" s="93">
        <f>(Input_population/2)*'Function Resolution'!L154</f>
        <v>23702.350328236105</v>
      </c>
      <c r="H27" s="93">
        <f>(Input_population/2)*'Function Resolution'!M154</f>
        <v>3725.3940685965485</v>
      </c>
      <c r="I27" s="93">
        <f>(Input_population/2)*'Function Resolution'!N154</f>
        <v>9855.536279242724</v>
      </c>
      <c r="J27" s="93">
        <f>(Input_population/2)*'Function Resolution'!O154</f>
        <v>11648.973046456869</v>
      </c>
      <c r="K27" s="93">
        <f>(Input_population/2)*'Function Resolution'!P154</f>
        <v>12925.119664363769</v>
      </c>
      <c r="L27" s="93">
        <f>(Input_population/2)*'Function Resolution'!Q154</f>
        <v>11844.976941340092</v>
      </c>
      <c r="M27" s="93">
        <f t="shared" si="0"/>
        <v>5524.5996144361152</v>
      </c>
      <c r="N27" s="93">
        <f t="shared" si="1"/>
        <v>14292.412758906105</v>
      </c>
      <c r="O27" s="93">
        <f t="shared" si="2"/>
        <v>18800.450215290199</v>
      </c>
      <c r="P27" s="93">
        <f t="shared" si="3"/>
        <v>25835.210141791398</v>
      </c>
      <c r="Q27" s="93">
        <f t="shared" si="4"/>
        <v>35547.327269576199</v>
      </c>
    </row>
    <row r="28" spans="1:17">
      <c r="A28" s="58">
        <v>26</v>
      </c>
      <c r="B28" s="58">
        <v>30</v>
      </c>
      <c r="C28" s="93">
        <f>(Input_population/2)*'Function Resolution'!H155</f>
        <v>1811.035285031048</v>
      </c>
      <c r="D28" s="93">
        <f>(Input_population/2)*'Function Resolution'!I155</f>
        <v>4183.6652001614711</v>
      </c>
      <c r="E28" s="93">
        <f>(Input_population/2)*'Function Resolution'!J155</f>
        <v>6782.8164796264773</v>
      </c>
      <c r="F28" s="93">
        <f>(Input_population/2)*'Function Resolution'!K155</f>
        <v>13183.372442343758</v>
      </c>
      <c r="G28" s="93">
        <f>(Input_population/2)*'Function Resolution'!L155</f>
        <v>24039.110592837238</v>
      </c>
      <c r="H28" s="93">
        <f>(Input_population/2)*'Function Resolution'!M155</f>
        <v>3693.8165413342308</v>
      </c>
      <c r="I28" s="93">
        <f>(Input_population/2)*'Function Resolution'!N155</f>
        <v>9288.1126136825969</v>
      </c>
      <c r="J28" s="93">
        <f>(Input_population/2)*'Function Resolution'!O155</f>
        <v>11518.239515977866</v>
      </c>
      <c r="K28" s="93">
        <f>(Input_population/2)*'Function Resolution'!P155</f>
        <v>13362.271684608822</v>
      </c>
      <c r="L28" s="93">
        <f>(Input_population/2)*'Function Resolution'!Q155</f>
        <v>12137.559644396486</v>
      </c>
      <c r="M28" s="93">
        <f t="shared" si="0"/>
        <v>5504.8518263652786</v>
      </c>
      <c r="N28" s="93">
        <f t="shared" si="1"/>
        <v>13471.777813844068</v>
      </c>
      <c r="O28" s="93">
        <f t="shared" si="2"/>
        <v>18301.055995604343</v>
      </c>
      <c r="P28" s="93">
        <f t="shared" si="3"/>
        <v>26545.644126952582</v>
      </c>
      <c r="Q28" s="93">
        <f t="shared" si="4"/>
        <v>36176.670237233724</v>
      </c>
    </row>
    <row r="29" spans="1:17">
      <c r="A29" s="58">
        <v>27</v>
      </c>
      <c r="B29" s="58">
        <v>31</v>
      </c>
      <c r="C29" s="93">
        <f>(Input_population/2)*'Function Resolution'!H156</f>
        <v>1827.2462314800077</v>
      </c>
      <c r="D29" s="93">
        <f>(Input_population/2)*'Function Resolution'!I156</f>
        <v>3962.8046242654141</v>
      </c>
      <c r="E29" s="93">
        <f>(Input_population/2)*'Function Resolution'!J156</f>
        <v>6451.9536758688309</v>
      </c>
      <c r="F29" s="93">
        <f>(Input_population/2)*'Function Resolution'!K156</f>
        <v>13455.462671675354</v>
      </c>
      <c r="G29" s="93">
        <f>(Input_population/2)*'Function Resolution'!L156</f>
        <v>24302.532796710391</v>
      </c>
      <c r="H29" s="93">
        <f>(Input_population/2)*'Function Resolution'!M156</f>
        <v>3657.7508647977047</v>
      </c>
      <c r="I29" s="93">
        <f>(Input_population/2)*'Function Resolution'!N156</f>
        <v>8758.7298040792466</v>
      </c>
      <c r="J29" s="93">
        <f>(Input_population/2)*'Function Resolution'!O156</f>
        <v>11401.14081322403</v>
      </c>
      <c r="K29" s="93">
        <f>(Input_population/2)*'Function Resolution'!P156</f>
        <v>13784.010153498044</v>
      </c>
      <c r="L29" s="93">
        <f>(Input_population/2)*'Function Resolution'!Q156</f>
        <v>12398.368364400978</v>
      </c>
      <c r="M29" s="93">
        <f t="shared" si="0"/>
        <v>5484.9970962777124</v>
      </c>
      <c r="N29" s="93">
        <f t="shared" si="1"/>
        <v>12721.534428344661</v>
      </c>
      <c r="O29" s="93">
        <f t="shared" si="2"/>
        <v>17853.094489092862</v>
      </c>
      <c r="P29" s="93">
        <f t="shared" si="3"/>
        <v>27239.472825173398</v>
      </c>
      <c r="Q29" s="93">
        <f t="shared" si="4"/>
        <v>36700.901161111367</v>
      </c>
    </row>
    <row r="30" spans="1:17">
      <c r="A30" s="58">
        <v>28</v>
      </c>
      <c r="B30" s="58">
        <v>32</v>
      </c>
      <c r="C30" s="93">
        <f>(Input_population/2)*'Function Resolution'!H157</f>
        <v>1848.0928841703906</v>
      </c>
      <c r="D30" s="93">
        <f>(Input_population/2)*'Function Resolution'!I157</f>
        <v>3771.9450048636581</v>
      </c>
      <c r="E30" s="93">
        <f>(Input_population/2)*'Function Resolution'!J157</f>
        <v>6157.0632427309674</v>
      </c>
      <c r="F30" s="93">
        <f>(Input_population/2)*'Function Resolution'!K157</f>
        <v>13724.218828167595</v>
      </c>
      <c r="G30" s="93">
        <f>(Input_population/2)*'Function Resolution'!L157</f>
        <v>24498.680040067386</v>
      </c>
      <c r="H30" s="93">
        <f>(Input_population/2)*'Function Resolution'!M157</f>
        <v>3618.8933956502765</v>
      </c>
      <c r="I30" s="93">
        <f>(Input_population/2)*'Function Resolution'!N157</f>
        <v>8269.7223607915294</v>
      </c>
      <c r="J30" s="93">
        <f>(Input_population/2)*'Function Resolution'!O157</f>
        <v>11297.201335922251</v>
      </c>
      <c r="K30" s="93">
        <f>(Input_population/2)*'Function Resolution'!P157</f>
        <v>14185.692710752617</v>
      </c>
      <c r="L30" s="93">
        <f>(Input_population/2)*'Function Resolution'!Q157</f>
        <v>12628.490196883322</v>
      </c>
      <c r="M30" s="93">
        <f t="shared" si="0"/>
        <v>5466.9862798206668</v>
      </c>
      <c r="N30" s="93">
        <f t="shared" si="1"/>
        <v>12041.667365655187</v>
      </c>
      <c r="O30" s="93">
        <f t="shared" si="2"/>
        <v>17454.264578653219</v>
      </c>
      <c r="P30" s="93">
        <f t="shared" si="3"/>
        <v>27909.911538920212</v>
      </c>
      <c r="Q30" s="93">
        <f t="shared" si="4"/>
        <v>37127.170236950711</v>
      </c>
    </row>
    <row r="31" spans="1:17">
      <c r="A31" s="58">
        <v>29</v>
      </c>
      <c r="B31" s="58">
        <v>33</v>
      </c>
      <c r="C31" s="93">
        <f>(Input_population/2)*'Function Resolution'!H158</f>
        <v>1873.8607197859528</v>
      </c>
      <c r="D31" s="93">
        <f>(Input_population/2)*'Function Resolution'!I158</f>
        <v>3608.9559894393733</v>
      </c>
      <c r="E31" s="93">
        <f>(Input_population/2)*'Function Resolution'!J158</f>
        <v>5896.3041399857975</v>
      </c>
      <c r="F31" s="93">
        <f>(Input_population/2)*'Function Resolution'!K158</f>
        <v>13987.533775582344</v>
      </c>
      <c r="G31" s="93">
        <f>(Input_population/2)*'Function Resolution'!L158</f>
        <v>24633.345375206532</v>
      </c>
      <c r="H31" s="93">
        <f>(Input_population/2)*'Function Resolution'!M158</f>
        <v>3578.9015071233875</v>
      </c>
      <c r="I31" s="93">
        <f>(Input_population/2)*'Function Resolution'!N158</f>
        <v>7822.4744585601993</v>
      </c>
      <c r="J31" s="93">
        <f>(Input_population/2)*'Function Resolution'!O158</f>
        <v>11206.140914964404</v>
      </c>
      <c r="K31" s="93">
        <f>(Input_population/2)*'Function Resolution'!P158</f>
        <v>14563.133777478557</v>
      </c>
      <c r="L31" s="93">
        <f>(Input_population/2)*'Function Resolution'!Q158</f>
        <v>12829.349341873456</v>
      </c>
      <c r="M31" s="93">
        <f t="shared" si="0"/>
        <v>5452.7622269093408</v>
      </c>
      <c r="N31" s="93">
        <f t="shared" si="1"/>
        <v>11431.430447999574</v>
      </c>
      <c r="O31" s="93">
        <f t="shared" si="2"/>
        <v>17102.4450549502</v>
      </c>
      <c r="P31" s="93">
        <f t="shared" si="3"/>
        <v>28550.667553060899</v>
      </c>
      <c r="Q31" s="93">
        <f t="shared" si="4"/>
        <v>37462.69471707999</v>
      </c>
    </row>
    <row r="32" spans="1:17">
      <c r="A32" s="58">
        <v>30</v>
      </c>
      <c r="B32" s="58">
        <v>34</v>
      </c>
      <c r="C32" s="93">
        <f>(Input_population/2)*'Function Resolution'!H159</f>
        <v>1904.8703417592874</v>
      </c>
      <c r="D32" s="93">
        <f>(Input_population/2)*'Function Resolution'!I159</f>
        <v>3471.9507160072808</v>
      </c>
      <c r="E32" s="93">
        <f>(Input_population/2)*'Function Resolution'!J159</f>
        <v>5667.8789777859392</v>
      </c>
      <c r="F32" s="93">
        <f>(Input_population/2)*'Function Resolution'!K159</f>
        <v>14243.344817178628</v>
      </c>
      <c r="G32" s="93">
        <f>(Input_population/2)*'Function Resolution'!L159</f>
        <v>24711.955147268865</v>
      </c>
      <c r="H32" s="93">
        <f>(Input_population/2)*'Function Resolution'!M159</f>
        <v>3539.3670823691709</v>
      </c>
      <c r="I32" s="93">
        <f>(Input_population/2)*'Function Resolution'!N159</f>
        <v>7417.567366211535</v>
      </c>
      <c r="J32" s="93">
        <f>(Input_population/2)*'Function Resolution'!O159</f>
        <v>11127.820065657803</v>
      </c>
      <c r="K32" s="93">
        <f>(Input_population/2)*'Function Resolution'!P159</f>
        <v>14912.649953632843</v>
      </c>
      <c r="L32" s="93">
        <f>(Input_population/2)*'Function Resolution'!Q159</f>
        <v>13002.595532128649</v>
      </c>
      <c r="M32" s="93">
        <f t="shared" si="0"/>
        <v>5444.2374241284579</v>
      </c>
      <c r="N32" s="93">
        <f t="shared" si="1"/>
        <v>10889.518082218816</v>
      </c>
      <c r="O32" s="93">
        <f t="shared" si="2"/>
        <v>16795.699043443743</v>
      </c>
      <c r="P32" s="93">
        <f t="shared" si="3"/>
        <v>29155.994770811471</v>
      </c>
      <c r="Q32" s="93">
        <f t="shared" si="4"/>
        <v>37714.550679397515</v>
      </c>
    </row>
    <row r="33" spans="1:17">
      <c r="A33" s="58">
        <v>31</v>
      </c>
      <c r="B33" s="58">
        <v>35</v>
      </c>
      <c r="C33" s="93">
        <f>(Input_population/2)*'Function Resolution'!H160</f>
        <v>1941.4815406596824</v>
      </c>
      <c r="D33" s="93">
        <f>(Input_population/2)*'Function Resolution'!I160</f>
        <v>3359.3000527061172</v>
      </c>
      <c r="E33" s="93">
        <f>(Input_population/2)*'Function Resolution'!J160</f>
        <v>5470.0788672868821</v>
      </c>
      <c r="F33" s="93">
        <f>(Input_population/2)*'Function Resolution'!K160</f>
        <v>14489.637744228476</v>
      </c>
      <c r="G33" s="93">
        <f>(Input_population/2)*'Function Resolution'!L160</f>
        <v>24739.501795118846</v>
      </c>
      <c r="H33" s="93">
        <f>(Input_population/2)*'Function Resolution'!M160</f>
        <v>3501.7984773145959</v>
      </c>
      <c r="I33" s="93">
        <f>(Input_population/2)*'Function Resolution'!N160</f>
        <v>7054.9396795324656</v>
      </c>
      <c r="J33" s="93">
        <f>(Input_population/2)*'Function Resolution'!O160</f>
        <v>11062.190703739112</v>
      </c>
      <c r="K33" s="93">
        <f>(Input_population/2)*'Function Resolution'!P160</f>
        <v>15231.079407057896</v>
      </c>
      <c r="L33" s="93">
        <f>(Input_population/2)*'Function Resolution'!Q160</f>
        <v>13149.991732355937</v>
      </c>
      <c r="M33" s="93">
        <f t="shared" si="0"/>
        <v>5443.2800179742781</v>
      </c>
      <c r="N33" s="93">
        <f t="shared" si="1"/>
        <v>10414.239732238582</v>
      </c>
      <c r="O33" s="93">
        <f t="shared" si="2"/>
        <v>16532.269571025994</v>
      </c>
      <c r="P33" s="93">
        <f t="shared" si="3"/>
        <v>29720.717151286372</v>
      </c>
      <c r="Q33" s="93">
        <f t="shared" si="4"/>
        <v>37889.493527474784</v>
      </c>
    </row>
    <row r="34" spans="1:17">
      <c r="A34" s="58">
        <v>32</v>
      </c>
      <c r="B34" s="58">
        <v>36</v>
      </c>
      <c r="C34" s="93">
        <f>(Input_population/2)*'Function Resolution'!H161</f>
        <v>1984.097445167363</v>
      </c>
      <c r="D34" s="93">
        <f>(Input_population/2)*'Function Resolution'!I161</f>
        <v>3269.6401898281797</v>
      </c>
      <c r="E34" s="93">
        <f>(Input_population/2)*'Function Resolution'!J161</f>
        <v>5301.316471482327</v>
      </c>
      <c r="F34" s="93">
        <f>(Input_population/2)*'Function Resolution'!K161</f>
        <v>14724.446343465523</v>
      </c>
      <c r="G34" s="93">
        <f>(Input_population/2)*'Function Resolution'!L161</f>
        <v>24720.499550056611</v>
      </c>
      <c r="H34" s="93">
        <f>(Input_population/2)*'Function Resolution'!M161</f>
        <v>3467.6113173490212</v>
      </c>
      <c r="I34" s="93">
        <f>(Input_population/2)*'Function Resolution'!N161</f>
        <v>6734.0489950777082</v>
      </c>
      <c r="J34" s="93">
        <f>(Input_population/2)*'Function Resolution'!O161</f>
        <v>11009.253962234025</v>
      </c>
      <c r="K34" s="93">
        <f>(Input_population/2)*'Function Resolution'!P161</f>
        <v>15515.778087061677</v>
      </c>
      <c r="L34" s="93">
        <f>(Input_population/2)*'Function Resolution'!Q161</f>
        <v>13273.307638277565</v>
      </c>
      <c r="M34" s="93">
        <f t="shared" si="0"/>
        <v>5451.708762516384</v>
      </c>
      <c r="N34" s="93">
        <f t="shared" si="1"/>
        <v>10003.689184905888</v>
      </c>
      <c r="O34" s="93">
        <f t="shared" si="2"/>
        <v>16310.570433716352</v>
      </c>
      <c r="P34" s="93">
        <f t="shared" si="3"/>
        <v>30240.2244305272</v>
      </c>
      <c r="Q34" s="93">
        <f t="shared" si="4"/>
        <v>37993.807188334176</v>
      </c>
    </row>
    <row r="35" spans="1:17">
      <c r="A35" s="58">
        <v>33</v>
      </c>
      <c r="B35" s="58">
        <v>37</v>
      </c>
      <c r="C35" s="93">
        <f>(Input_population/2)*'Function Resolution'!H162</f>
        <v>2033.1688746409591</v>
      </c>
      <c r="D35" s="93">
        <f>(Input_population/2)*'Function Resolution'!I162</f>
        <v>3201.8760512095969</v>
      </c>
      <c r="E35" s="93">
        <f>(Input_population/2)*'Function Resolution'!J162</f>
        <v>5160.1493559415931</v>
      </c>
      <c r="F35" s="93">
        <f>(Input_population/2)*'Function Resolution'!K162</f>
        <v>14945.84798719874</v>
      </c>
      <c r="G35" s="93">
        <f>(Input_population/2)*'Function Resolution'!L162</f>
        <v>24658.957731009108</v>
      </c>
      <c r="H35" s="93">
        <f>(Input_population/2)*'Function Resolution'!M162</f>
        <v>3438.1277355766147</v>
      </c>
      <c r="I35" s="93">
        <f>(Input_population/2)*'Function Resolution'!N162</f>
        <v>6454.0260913837801</v>
      </c>
      <c r="J35" s="93">
        <f>(Input_population/2)*'Function Resolution'!O162</f>
        <v>10969.025708911755</v>
      </c>
      <c r="K35" s="93">
        <f>(Input_population/2)*'Function Resolution'!P162</f>
        <v>15764.596798754499</v>
      </c>
      <c r="L35" s="93">
        <f>(Input_population/2)*'Function Resolution'!Q162</f>
        <v>13374.223665373356</v>
      </c>
      <c r="M35" s="93">
        <f t="shared" si="0"/>
        <v>5471.2966102175742</v>
      </c>
      <c r="N35" s="93">
        <f t="shared" si="1"/>
        <v>9655.902142593377</v>
      </c>
      <c r="O35" s="93">
        <f t="shared" si="2"/>
        <v>16129.175064853349</v>
      </c>
      <c r="P35" s="93">
        <f t="shared" si="3"/>
        <v>30710.444785953237</v>
      </c>
      <c r="Q35" s="93">
        <f t="shared" si="4"/>
        <v>38033.181396382468</v>
      </c>
    </row>
    <row r="36" spans="1:17">
      <c r="A36" s="58">
        <v>34</v>
      </c>
      <c r="B36" s="58">
        <v>38</v>
      </c>
      <c r="C36" s="93">
        <f>(Input_population/2)*'Function Resolution'!H163</f>
        <v>2089.1989459710276</v>
      </c>
      <c r="D36" s="93">
        <f>(Input_population/2)*'Function Resolution'!I163</f>
        <v>3155.1823889307184</v>
      </c>
      <c r="E36" s="93">
        <f>(Input_population/2)*'Function Resolution'!J163</f>
        <v>5045.2953674236669</v>
      </c>
      <c r="F36" s="93">
        <f>(Input_population/2)*'Function Resolution'!K163</f>
        <v>15151.955926408689</v>
      </c>
      <c r="G36" s="93">
        <f>(Input_population/2)*'Function Resolution'!L163</f>
        <v>24558.367371265897</v>
      </c>
      <c r="H36" s="93">
        <f>(Input_population/2)*'Function Resolution'!M163</f>
        <v>3414.5831307151284</v>
      </c>
      <c r="I36" s="93">
        <f>(Input_population/2)*'Function Resolution'!N163</f>
        <v>6213.8154745683723</v>
      </c>
      <c r="J36" s="93">
        <f>(Input_population/2)*'Function Resolution'!O163</f>
        <v>10941.509510258702</v>
      </c>
      <c r="K36" s="93">
        <f>(Input_population/2)*'Function Resolution'!P163</f>
        <v>15975.843716100744</v>
      </c>
      <c r="L36" s="93">
        <f>(Input_population/2)*'Function Resolution'!Q163</f>
        <v>13454.24816835705</v>
      </c>
      <c r="M36" s="93">
        <f t="shared" si="0"/>
        <v>5503.782076686156</v>
      </c>
      <c r="N36" s="93">
        <f t="shared" si="1"/>
        <v>9368.9978634990912</v>
      </c>
      <c r="O36" s="93">
        <f t="shared" si="2"/>
        <v>15986.804877682369</v>
      </c>
      <c r="P36" s="93">
        <f t="shared" si="3"/>
        <v>31127.799642509432</v>
      </c>
      <c r="Q36" s="93">
        <f t="shared" si="4"/>
        <v>38012.615539622944</v>
      </c>
    </row>
    <row r="37" spans="1:17">
      <c r="A37" s="58">
        <v>35</v>
      </c>
      <c r="B37" s="58">
        <v>39</v>
      </c>
      <c r="C37" s="93">
        <f>(Input_population/2)*'Function Resolution'!H164</f>
        <v>2152.7479354864508</v>
      </c>
      <c r="D37" s="93">
        <f>(Input_population/2)*'Function Resolution'!I164</f>
        <v>3129.0039305368286</v>
      </c>
      <c r="E37" s="93">
        <f>(Input_population/2)*'Function Resolution'!J164</f>
        <v>4955.6414311375884</v>
      </c>
      <c r="F37" s="93">
        <f>(Input_population/2)*'Function Resolution'!K164</f>
        <v>15340.908928962932</v>
      </c>
      <c r="G37" s="93">
        <f>(Input_population/2)*'Function Resolution'!L164</f>
        <v>24421.697773876207</v>
      </c>
      <c r="H37" s="93">
        <f>(Input_population/2)*'Function Resolution'!M164</f>
        <v>3398.139232043648</v>
      </c>
      <c r="I37" s="93">
        <f>(Input_population/2)*'Function Resolution'!N164</f>
        <v>6012.2988112910534</v>
      </c>
      <c r="J37" s="93">
        <f>(Input_population/2)*'Function Resolution'!O164</f>
        <v>10926.676162847838</v>
      </c>
      <c r="K37" s="93">
        <f>(Input_population/2)*'Function Resolution'!P164</f>
        <v>16148.236923656965</v>
      </c>
      <c r="L37" s="93">
        <f>(Input_population/2)*'Function Resolution'!Q164</f>
        <v>13514.648870160498</v>
      </c>
      <c r="M37" s="93">
        <f t="shared" si="0"/>
        <v>5550.8871675300988</v>
      </c>
      <c r="N37" s="93">
        <f t="shared" si="1"/>
        <v>9141.3027418278816</v>
      </c>
      <c r="O37" s="93">
        <f t="shared" si="2"/>
        <v>15882.317593985426</v>
      </c>
      <c r="P37" s="93">
        <f t="shared" si="3"/>
        <v>31489.145852619899</v>
      </c>
      <c r="Q37" s="93">
        <f t="shared" si="4"/>
        <v>37936.346644036705</v>
      </c>
    </row>
    <row r="38" spans="1:17">
      <c r="A38" s="58">
        <v>36</v>
      </c>
      <c r="B38" s="58">
        <v>40</v>
      </c>
      <c r="C38" s="93">
        <f>(Input_population/2)*'Function Resolution'!H165</f>
        <v>2224.438346860738</v>
      </c>
      <c r="D38" s="93">
        <f>(Input_population/2)*'Function Resolution'!I165</f>
        <v>3123.0555321885495</v>
      </c>
      <c r="E38" s="93">
        <f>(Input_population/2)*'Function Resolution'!J165</f>
        <v>4890.2468408138684</v>
      </c>
      <c r="F38" s="93">
        <f>(Input_population/2)*'Function Resolution'!K165</f>
        <v>15510.85895202376</v>
      </c>
      <c r="G38" s="93">
        <f>(Input_population/2)*'Function Resolution'!L165</f>
        <v>24251.400328113086</v>
      </c>
      <c r="H38" s="93">
        <f>(Input_population/2)*'Function Resolution'!M165</f>
        <v>3389.9021767790236</v>
      </c>
      <c r="I38" s="93">
        <f>(Input_population/2)*'Function Resolution'!N165</f>
        <v>5848.4000030705129</v>
      </c>
      <c r="J38" s="93">
        <f>(Input_population/2)*'Function Resolution'!O165</f>
        <v>10924.44851422471</v>
      </c>
      <c r="K38" s="93">
        <f>(Input_population/2)*'Function Resolution'!P165</f>
        <v>16280.851222595284</v>
      </c>
      <c r="L38" s="93">
        <f>(Input_population/2)*'Function Resolution'!Q165</f>
        <v>13556.398083330474</v>
      </c>
      <c r="M38" s="93">
        <f t="shared" si="0"/>
        <v>5614.3405236397612</v>
      </c>
      <c r="N38" s="93">
        <f t="shared" si="1"/>
        <v>8971.4555352590614</v>
      </c>
      <c r="O38" s="93">
        <f t="shared" si="2"/>
        <v>15814.695355038579</v>
      </c>
      <c r="P38" s="93">
        <f t="shared" si="3"/>
        <v>31791.710174619046</v>
      </c>
      <c r="Q38" s="93">
        <f t="shared" si="4"/>
        <v>37807.79841144356</v>
      </c>
    </row>
    <row r="39" spans="1:17">
      <c r="A39" s="58">
        <v>37</v>
      </c>
      <c r="B39" s="58">
        <v>41</v>
      </c>
      <c r="C39" s="93">
        <f>(Input_population/2)*'Function Resolution'!H166</f>
        <v>2304.9600838516726</v>
      </c>
      <c r="D39" s="93">
        <f>(Input_population/2)*'Function Resolution'!I166</f>
        <v>3137.3229272116637</v>
      </c>
      <c r="E39" s="93">
        <f>(Input_population/2)*'Function Resolution'!J166</f>
        <v>4848.3418112827221</v>
      </c>
      <c r="F39" s="93">
        <f>(Input_population/2)*'Function Resolution'!K166</f>
        <v>15659.957609258927</v>
      </c>
      <c r="G39" s="93">
        <f>(Input_population/2)*'Function Resolution'!L166</f>
        <v>24049.41756839502</v>
      </c>
      <c r="H39" s="93">
        <f>(Input_population/2)*'Function Resolution'!M166</f>
        <v>3390.9443788249519</v>
      </c>
      <c r="I39" s="93">
        <f>(Input_population/2)*'Function Resolution'!N166</f>
        <v>5721.1723061178318</v>
      </c>
      <c r="J39" s="93">
        <f>(Input_population/2)*'Function Resolution'!O166</f>
        <v>10934.690089028689</v>
      </c>
      <c r="K39" s="93">
        <f>(Input_population/2)*'Function Resolution'!P166</f>
        <v>16373.062874042465</v>
      </c>
      <c r="L39" s="93">
        <f>(Input_population/2)*'Function Resolution'!Q166</f>
        <v>13580.130351986058</v>
      </c>
      <c r="M39" s="93">
        <f t="shared" si="0"/>
        <v>5695.9044626766245</v>
      </c>
      <c r="N39" s="93">
        <f t="shared" si="1"/>
        <v>8858.495233329495</v>
      </c>
      <c r="O39" s="93">
        <f t="shared" si="2"/>
        <v>15783.031900311411</v>
      </c>
      <c r="P39" s="93">
        <f t="shared" si="3"/>
        <v>32033.020483301392</v>
      </c>
      <c r="Q39" s="93">
        <f t="shared" si="4"/>
        <v>37629.547920381076</v>
      </c>
    </row>
    <row r="40" spans="1:17">
      <c r="A40" s="58">
        <v>38</v>
      </c>
      <c r="B40" s="58">
        <v>42</v>
      </c>
      <c r="C40" s="93">
        <f>(Input_population/2)*'Function Resolution'!H167</f>
        <v>2395.0755681122841</v>
      </c>
      <c r="D40" s="93">
        <f>(Input_population/2)*'Function Resolution'!I167</f>
        <v>3172.0643221813125</v>
      </c>
      <c r="E40" s="93">
        <f>(Input_population/2)*'Function Resolution'!J167</f>
        <v>4829.3217666040337</v>
      </c>
      <c r="F40" s="93">
        <f>(Input_population/2)*'Function Resolution'!K167</f>
        <v>15786.342290289498</v>
      </c>
      <c r="G40" s="93">
        <f>(Input_population/2)*'Function Resolution'!L167</f>
        <v>23817.196052812869</v>
      </c>
      <c r="H40" s="93">
        <f>(Input_population/2)*'Function Resolution'!M167</f>
        <v>3402.329137652614</v>
      </c>
      <c r="I40" s="93">
        <f>(Input_population/2)*'Function Resolution'!N167</f>
        <v>5629.868949058392</v>
      </c>
      <c r="J40" s="93">
        <f>(Input_population/2)*'Function Resolution'!O167</f>
        <v>10957.195973613098</v>
      </c>
      <c r="K40" s="93">
        <f>(Input_population/2)*'Function Resolution'!P167</f>
        <v>16424.495312943276</v>
      </c>
      <c r="L40" s="93">
        <f>(Input_population/2)*'Function Resolution'!Q167</f>
        <v>13586.110626732625</v>
      </c>
      <c r="M40" s="93">
        <f t="shared" si="0"/>
        <v>5797.4047057648986</v>
      </c>
      <c r="N40" s="93">
        <f t="shared" si="1"/>
        <v>8801.9332712397045</v>
      </c>
      <c r="O40" s="93">
        <f t="shared" si="2"/>
        <v>15786.517740217132</v>
      </c>
      <c r="P40" s="93">
        <f t="shared" si="3"/>
        <v>32210.837603232772</v>
      </c>
      <c r="Q40" s="93">
        <f t="shared" si="4"/>
        <v>37403.306679545494</v>
      </c>
    </row>
    <row r="41" spans="1:17">
      <c r="A41" s="58">
        <v>39</v>
      </c>
      <c r="B41" s="58">
        <v>43</v>
      </c>
      <c r="C41" s="93">
        <f>(Input_population/2)*'Function Resolution'!H168</f>
        <v>2495.6245734987956</v>
      </c>
      <c r="D41" s="93">
        <f>(Input_population/2)*'Function Resolution'!I168</f>
        <v>3227.8127579093389</v>
      </c>
      <c r="E41" s="93">
        <f>(Input_population/2)*'Function Resolution'!J168</f>
        <v>4832.7375466640569</v>
      </c>
      <c r="F41" s="93">
        <f>(Input_population/2)*'Function Resolution'!K168</f>
        <v>15888.122914175487</v>
      </c>
      <c r="G41" s="93">
        <f>(Input_population/2)*'Function Resolution'!L168</f>
        <v>23555.702207752318</v>
      </c>
      <c r="H41" s="93">
        <f>(Input_population/2)*'Function Resolution'!M168</f>
        <v>3425.1371474847365</v>
      </c>
      <c r="I41" s="93">
        <f>(Input_population/2)*'Function Resolution'!N168</f>
        <v>5573.9992029783089</v>
      </c>
      <c r="J41" s="93">
        <f>(Input_population/2)*'Function Resolution'!O168</f>
        <v>10991.68444435213</v>
      </c>
      <c r="K41" s="93">
        <f>(Input_population/2)*'Function Resolution'!P168</f>
        <v>16434.968243262727</v>
      </c>
      <c r="L41" s="93">
        <f>(Input_population/2)*'Function Resolution'!Q168</f>
        <v>13574.210961922096</v>
      </c>
      <c r="M41" s="93">
        <f t="shared" si="0"/>
        <v>5920.7617209835316</v>
      </c>
      <c r="N41" s="93">
        <f t="shared" si="1"/>
        <v>8801.8119608876477</v>
      </c>
      <c r="O41" s="93">
        <f t="shared" si="2"/>
        <v>15824.421991016186</v>
      </c>
      <c r="P41" s="93">
        <f t="shared" si="3"/>
        <v>32323.091157438212</v>
      </c>
      <c r="Q41" s="93">
        <f t="shared" si="4"/>
        <v>37129.913169674415</v>
      </c>
    </row>
    <row r="42" spans="1:17">
      <c r="A42" s="58">
        <v>40</v>
      </c>
      <c r="B42" s="58">
        <v>44</v>
      </c>
      <c r="C42" s="93">
        <f>(Input_population/2)*'Function Resolution'!H169</f>
        <v>2607.5284662707481</v>
      </c>
      <c r="D42" s="93">
        <f>(Input_population/2)*'Function Resolution'!I169</f>
        <v>3305.3787973859603</v>
      </c>
      <c r="E42" s="93">
        <f>(Input_population/2)*'Function Resolution'!J169</f>
        <v>4858.2814328903423</v>
      </c>
      <c r="F42" s="93">
        <f>(Input_population/2)*'Function Resolution'!K169</f>
        <v>15963.37045387822</v>
      </c>
      <c r="G42" s="93">
        <f>(Input_population/2)*'Function Resolution'!L169</f>
        <v>23265.440849574727</v>
      </c>
      <c r="H42" s="93">
        <f>(Input_population/2)*'Function Resolution'!M169</f>
        <v>3460.4942753257187</v>
      </c>
      <c r="I42" s="93">
        <f>(Input_population/2)*'Function Resolution'!N169</f>
        <v>5553.3719042863449</v>
      </c>
      <c r="J42" s="93">
        <f>(Input_population/2)*'Function Resolution'!O169</f>
        <v>11037.787908982029</v>
      </c>
      <c r="K42" s="93">
        <f>(Input_population/2)*'Function Resolution'!P169</f>
        <v>16404.451979007277</v>
      </c>
      <c r="L42" s="93">
        <f>(Input_population/2)*'Function Resolution'!Q169</f>
        <v>13543.893932398634</v>
      </c>
      <c r="M42" s="93">
        <f t="shared" si="0"/>
        <v>6068.0227415964673</v>
      </c>
      <c r="N42" s="93">
        <f t="shared" si="1"/>
        <v>8858.7507016723048</v>
      </c>
      <c r="O42" s="93">
        <f t="shared" si="2"/>
        <v>15896.069341872371</v>
      </c>
      <c r="P42" s="93">
        <f t="shared" si="3"/>
        <v>32367.822432885499</v>
      </c>
      <c r="Q42" s="93">
        <f t="shared" si="4"/>
        <v>36809.334781973361</v>
      </c>
    </row>
    <row r="43" spans="1:17">
      <c r="A43" s="58">
        <v>41</v>
      </c>
      <c r="B43" s="58">
        <v>45</v>
      </c>
      <c r="C43" s="93">
        <f>(Input_population/2)*'Function Resolution'!H170</f>
        <v>2731.7934435185662</v>
      </c>
      <c r="D43" s="93">
        <f>(Input_population/2)*'Function Resolution'!I170</f>
        <v>3405.8527050442285</v>
      </c>
      <c r="E43" s="93">
        <f>(Input_population/2)*'Function Resolution'!J170</f>
        <v>4905.7686238056376</v>
      </c>
      <c r="F43" s="93">
        <f>(Input_population/2)*'Function Resolution'!K170</f>
        <v>16010.108557257363</v>
      </c>
      <c r="G43" s="93">
        <f>(Input_population/2)*'Function Resolution'!L170</f>
        <v>22946.476670374203</v>
      </c>
      <c r="H43" s="93">
        <f>(Input_population/2)*'Function Resolution'!M170</f>
        <v>3509.6001480191449</v>
      </c>
      <c r="I43" s="93">
        <f>(Input_population/2)*'Function Resolution'!N170</f>
        <v>5568.1281144115192</v>
      </c>
      <c r="J43" s="93">
        <f>(Input_population/2)*'Function Resolution'!O170</f>
        <v>11095.041836444245</v>
      </c>
      <c r="K43" s="93">
        <f>(Input_population/2)*'Function Resolution'!P170</f>
        <v>16333.028453238341</v>
      </c>
      <c r="L43" s="93">
        <f>(Input_population/2)*'Function Resolution'!Q170</f>
        <v>13494.201447886755</v>
      </c>
      <c r="M43" s="93">
        <f t="shared" si="0"/>
        <v>6241.3935915377115</v>
      </c>
      <c r="N43" s="93">
        <f t="shared" si="1"/>
        <v>8973.9808194557481</v>
      </c>
      <c r="O43" s="93">
        <f t="shared" si="2"/>
        <v>16000.810460249882</v>
      </c>
      <c r="P43" s="93">
        <f t="shared" si="3"/>
        <v>32343.137010495702</v>
      </c>
      <c r="Q43" s="93">
        <f t="shared" si="4"/>
        <v>36440.678118260956</v>
      </c>
    </row>
    <row r="44" spans="1:17">
      <c r="A44" s="58">
        <v>42</v>
      </c>
      <c r="B44" s="58">
        <v>46</v>
      </c>
      <c r="C44" s="93">
        <f>(Input_population/2)*'Function Resolution'!H171</f>
        <v>2869.5122501711353</v>
      </c>
      <c r="D44" s="93">
        <f>(Input_population/2)*'Function Resolution'!I171</f>
        <v>3530.6048225695085</v>
      </c>
      <c r="E44" s="93">
        <f>(Input_population/2)*'Function Resolution'!J171</f>
        <v>4975.1135424297754</v>
      </c>
      <c r="F44" s="93">
        <f>(Input_population/2)*'Function Resolution'!K171</f>
        <v>16026.309812163609</v>
      </c>
      <c r="G44" s="93">
        <f>(Input_population/2)*'Function Resolution'!L171</f>
        <v>22598.459572665975</v>
      </c>
      <c r="H44" s="93">
        <f>(Input_population/2)*'Function Resolution'!M171</f>
        <v>3573.7571988546456</v>
      </c>
      <c r="I44" s="93">
        <f>(Input_population/2)*'Function Resolution'!N171</f>
        <v>5618.763999729902</v>
      </c>
      <c r="J44" s="93">
        <f>(Input_population/2)*'Function Resolution'!O171</f>
        <v>11162.870461929992</v>
      </c>
      <c r="K44" s="93">
        <f>(Input_population/2)*'Function Resolution'!P171</f>
        <v>16220.859983619637</v>
      </c>
      <c r="L44" s="93">
        <f>(Input_population/2)*'Function Resolution'!Q171</f>
        <v>13423.748355865817</v>
      </c>
      <c r="M44" s="93">
        <f t="shared" si="0"/>
        <v>6443.2694490257809</v>
      </c>
      <c r="N44" s="93">
        <f t="shared" si="1"/>
        <v>9149.3688222994097</v>
      </c>
      <c r="O44" s="93">
        <f t="shared" si="2"/>
        <v>16137.984004359767</v>
      </c>
      <c r="P44" s="93">
        <f t="shared" si="3"/>
        <v>32247.169795783244</v>
      </c>
      <c r="Q44" s="93">
        <f t="shared" si="4"/>
        <v>36022.207928531789</v>
      </c>
    </row>
    <row r="45" spans="1:17">
      <c r="A45" s="58">
        <v>43</v>
      </c>
      <c r="B45" s="58">
        <v>47</v>
      </c>
      <c r="C45" s="93">
        <f>(Input_population/2)*'Function Resolution'!H172</f>
        <v>3021.8637311480611</v>
      </c>
      <c r="D45" s="93">
        <f>(Input_population/2)*'Function Resolution'!I172</f>
        <v>3681.2823123587168</v>
      </c>
      <c r="E45" s="93">
        <f>(Input_population/2)*'Function Resolution'!J172</f>
        <v>5066.3001453155639</v>
      </c>
      <c r="F45" s="93">
        <f>(Input_population/2)*'Function Resolution'!K172</f>
        <v>16009.898452445093</v>
      </c>
      <c r="G45" s="93">
        <f>(Input_population/2)*'Function Resolution'!L172</f>
        <v>22220.655358732562</v>
      </c>
      <c r="H45" s="93">
        <f>(Input_population/2)*'Function Resolution'!M172</f>
        <v>3654.3998547155156</v>
      </c>
      <c r="I45" s="93">
        <f>(Input_population/2)*'Function Resolution'!N172</f>
        <v>5706.1441860460782</v>
      </c>
      <c r="J45" s="93">
        <f>(Input_population/2)*'Function Resolution'!O172</f>
        <v>11240.568166759975</v>
      </c>
      <c r="K45" s="93">
        <f>(Input_population/2)*'Function Resolution'!P172</f>
        <v>16068.16664664752</v>
      </c>
      <c r="L45" s="93">
        <f>(Input_population/2)*'Function Resolution'!Q172</f>
        <v>13330.721145830912</v>
      </c>
      <c r="M45" s="93">
        <f t="shared" si="0"/>
        <v>6676.2635858635767</v>
      </c>
      <c r="N45" s="93">
        <f t="shared" si="1"/>
        <v>9387.426498404795</v>
      </c>
      <c r="O45" s="93">
        <f t="shared" si="2"/>
        <v>16306.868312075538</v>
      </c>
      <c r="P45" s="93">
        <f t="shared" si="3"/>
        <v>32078.065099092615</v>
      </c>
      <c r="Q45" s="93">
        <f t="shared" si="4"/>
        <v>35551.376504563472</v>
      </c>
    </row>
    <row r="46" spans="1:17">
      <c r="A46" s="58">
        <v>44</v>
      </c>
      <c r="B46" s="58">
        <v>48</v>
      </c>
      <c r="C46" s="93">
        <f>(Input_population/2)*'Function Resolution'!H173</f>
        <v>3190.109447270243</v>
      </c>
      <c r="D46" s="93">
        <f>(Input_population/2)*'Function Resolution'!I173</f>
        <v>3859.7998275713185</v>
      </c>
      <c r="E46" s="93">
        <f>(Input_population/2)*'Function Resolution'!J173</f>
        <v>5179.3452512965523</v>
      </c>
      <c r="F46" s="93">
        <f>(Input_population/2)*'Function Resolution'!K173</f>
        <v>15958.761561883986</v>
      </c>
      <c r="G46" s="93">
        <f>(Input_population/2)*'Function Resolution'!L173</f>
        <v>21811.983911977906</v>
      </c>
      <c r="H46" s="93">
        <f>(Input_population/2)*'Function Resolution'!M173</f>
        <v>3753.1234794916845</v>
      </c>
      <c r="I46" s="93">
        <f>(Input_population/2)*'Function Resolution'!N173</f>
        <v>5831.5048183518711</v>
      </c>
      <c r="J46" s="93">
        <f>(Input_population/2)*'Function Resolution'!O173</f>
        <v>11327.275557002564</v>
      </c>
      <c r="K46" s="93">
        <f>(Input_population/2)*'Function Resolution'!P173</f>
        <v>15875.212952218517</v>
      </c>
      <c r="L46" s="93">
        <f>(Input_population/2)*'Function Resolution'!Q173</f>
        <v>13212.88319293536</v>
      </c>
      <c r="M46" s="93">
        <f t="shared" si="0"/>
        <v>6943.232926761928</v>
      </c>
      <c r="N46" s="93">
        <f t="shared" si="1"/>
        <v>9691.30464592319</v>
      </c>
      <c r="O46" s="93">
        <f t="shared" si="2"/>
        <v>16506.620808299114</v>
      </c>
      <c r="P46" s="93">
        <f t="shared" si="3"/>
        <v>31833.974514102505</v>
      </c>
      <c r="Q46" s="93">
        <f t="shared" si="4"/>
        <v>35024.867104913268</v>
      </c>
    </row>
    <row r="47" spans="1:17">
      <c r="A47" s="58">
        <v>45</v>
      </c>
      <c r="B47" s="58">
        <v>49</v>
      </c>
      <c r="C47" s="93">
        <f>(Input_population/2)*'Function Resolution'!H174</f>
        <v>3375.5864654974703</v>
      </c>
      <c r="D47" s="93">
        <f>(Input_population/2)*'Function Resolution'!I174</f>
        <v>4068.3209921631837</v>
      </c>
      <c r="E47" s="93">
        <f>(Input_population/2)*'Function Resolution'!J174</f>
        <v>5314.2538519739001</v>
      </c>
      <c r="F47" s="93">
        <f>(Input_population/2)*'Function Resolution'!K174</f>
        <v>15870.771072613077</v>
      </c>
      <c r="G47" s="93">
        <f>(Input_population/2)*'Function Resolution'!L174</f>
        <v>21371.067617752364</v>
      </c>
      <c r="H47" s="93">
        <f>(Input_population/2)*'Function Resolution'!M174</f>
        <v>3871.7125126470269</v>
      </c>
      <c r="I47" s="93">
        <f>(Input_population/2)*'Function Resolution'!N174</f>
        <v>5996.4443579625404</v>
      </c>
      <c r="J47" s="93">
        <f>(Input_population/2)*'Function Resolution'!O174</f>
        <v>11421.949422908208</v>
      </c>
      <c r="K47" s="93">
        <f>(Input_population/2)*'Function Resolution'!P174</f>
        <v>15642.30439911434</v>
      </c>
      <c r="L47" s="93">
        <f>(Input_population/2)*'Function Resolution'!Q174</f>
        <v>13067.589307367889</v>
      </c>
      <c r="M47" s="93">
        <f t="shared" si="0"/>
        <v>7247.2989781444976</v>
      </c>
      <c r="N47" s="93">
        <f t="shared" si="1"/>
        <v>10064.765350125725</v>
      </c>
      <c r="O47" s="93">
        <f t="shared" si="2"/>
        <v>16736.203274882108</v>
      </c>
      <c r="P47" s="93">
        <f t="shared" si="3"/>
        <v>31513.075471727418</v>
      </c>
      <c r="Q47" s="93">
        <f t="shared" si="4"/>
        <v>34438.656925120253</v>
      </c>
    </row>
    <row r="48" spans="1:17">
      <c r="A48" s="58">
        <v>46</v>
      </c>
      <c r="B48" s="58">
        <v>50</v>
      </c>
      <c r="C48" s="93">
        <f>(Input_population/2)*'Function Resolution'!H175</f>
        <v>3579.6953485332588</v>
      </c>
      <c r="D48" s="93">
        <f>(Input_population/2)*'Function Resolution'!I175</f>
        <v>4309.226877762907</v>
      </c>
      <c r="E48" s="93">
        <f>(Input_population/2)*'Function Resolution'!J175</f>
        <v>5470.9654534393003</v>
      </c>
      <c r="F48" s="93">
        <f>(Input_population/2)*'Function Resolution'!K175</f>
        <v>15743.819020904388</v>
      </c>
      <c r="G48" s="93">
        <f>(Input_population/2)*'Function Resolution'!L175</f>
        <v>20896.293299360146</v>
      </c>
      <c r="H48" s="93">
        <f>(Input_population/2)*'Function Resolution'!M175</f>
        <v>4012.1669362280036</v>
      </c>
      <c r="I48" s="93">
        <f>(Input_population/2)*'Function Resolution'!N175</f>
        <v>6202.8987935832083</v>
      </c>
      <c r="J48" s="93">
        <f>(Input_population/2)*'Function Resolution'!O175</f>
        <v>11523.325989409803</v>
      </c>
      <c r="K48" s="93">
        <f>(Input_population/2)*'Function Resolution'!P175</f>
        <v>15369.794402323207</v>
      </c>
      <c r="L48" s="93">
        <f>(Input_population/2)*'Function Resolution'!Q175</f>
        <v>12891.81387845578</v>
      </c>
      <c r="M48" s="93">
        <f t="shared" si="0"/>
        <v>7591.8622847612623</v>
      </c>
      <c r="N48" s="93">
        <f t="shared" si="1"/>
        <v>10512.125671346115</v>
      </c>
      <c r="O48" s="93">
        <f t="shared" si="2"/>
        <v>16994.291442849102</v>
      </c>
      <c r="P48" s="93">
        <f t="shared" si="3"/>
        <v>31113.613423227594</v>
      </c>
      <c r="Q48" s="93">
        <f t="shared" si="4"/>
        <v>33788.107177815924</v>
      </c>
    </row>
    <row r="49" spans="1:17">
      <c r="A49" s="58">
        <v>47</v>
      </c>
      <c r="B49" s="58">
        <v>51</v>
      </c>
      <c r="C49" s="93">
        <f>(Input_population/2)*'Function Resolution'!H176</f>
        <v>3803.8823488499311</v>
      </c>
      <c r="D49" s="93">
        <f>(Input_population/2)*'Function Resolution'!I176</f>
        <v>4585.0670292282311</v>
      </c>
      <c r="E49" s="93">
        <f>(Input_population/2)*'Function Resolution'!J176</f>
        <v>5649.2907899267675</v>
      </c>
      <c r="F49" s="93">
        <f>(Input_population/2)*'Function Resolution'!K176</f>
        <v>15575.868537663928</v>
      </c>
      <c r="G49" s="93">
        <f>(Input_population/2)*'Function Resolution'!L176</f>
        <v>20385.891294331137</v>
      </c>
      <c r="H49" s="93">
        <f>(Input_population/2)*'Function Resolution'!M176</f>
        <v>4176.7257512199039</v>
      </c>
      <c r="I49" s="93">
        <f>(Input_population/2)*'Function Resolution'!N176</f>
        <v>6453.0964659396441</v>
      </c>
      <c r="J49" s="93">
        <f>(Input_population/2)*'Function Resolution'!O176</f>
        <v>11629.877216908948</v>
      </c>
      <c r="K49" s="93">
        <f>(Input_population/2)*'Function Resolution'!P176</f>
        <v>15058.10198783488</v>
      </c>
      <c r="L49" s="93">
        <f>(Input_population/2)*'Function Resolution'!Q176</f>
        <v>12682.198578096617</v>
      </c>
      <c r="M49" s="93">
        <f t="shared" si="0"/>
        <v>7980.608100069835</v>
      </c>
      <c r="N49" s="93">
        <f t="shared" si="1"/>
        <v>11038.163495167875</v>
      </c>
      <c r="O49" s="93">
        <f t="shared" si="2"/>
        <v>17279.168006835716</v>
      </c>
      <c r="P49" s="93">
        <f t="shared" si="3"/>
        <v>30633.970525498808</v>
      </c>
      <c r="Q49" s="93">
        <f t="shared" si="4"/>
        <v>33068.08987242775</v>
      </c>
    </row>
    <row r="50" spans="1:17">
      <c r="A50" s="58">
        <v>48</v>
      </c>
      <c r="B50" s="58">
        <v>52</v>
      </c>
      <c r="C50" s="93">
        <f>(Input_population/2)*'Function Resolution'!H177</f>
        <v>4049.6149019665522</v>
      </c>
      <c r="D50" s="93">
        <f>(Input_population/2)*'Function Resolution'!I177</f>
        <v>4898.4881527674515</v>
      </c>
      <c r="E50" s="93">
        <f>(Input_population/2)*'Function Resolution'!J177</f>
        <v>5848.8388134835177</v>
      </c>
      <c r="F50" s="93">
        <f>(Input_population/2)*'Function Resolution'!K177</f>
        <v>15365.022805696279</v>
      </c>
      <c r="G50" s="93">
        <f>(Input_population/2)*'Function Resolution'!L177</f>
        <v>19838.035326086199</v>
      </c>
      <c r="H50" s="93">
        <f>(Input_population/2)*'Function Resolution'!M177</f>
        <v>4367.8855296401944</v>
      </c>
      <c r="I50" s="93">
        <f>(Input_population/2)*'Function Resolution'!N177</f>
        <v>6749.4861859652883</v>
      </c>
      <c r="J50" s="93">
        <f>(Input_population/2)*'Function Resolution'!O177</f>
        <v>11739.760448153082</v>
      </c>
      <c r="K50" s="93">
        <f>(Input_population/2)*'Function Resolution'!P177</f>
        <v>14707.740525244006</v>
      </c>
      <c r="L50" s="93">
        <f>(Input_population/2)*'Function Resolution'!Q177</f>
        <v>12435.127310997434</v>
      </c>
      <c r="M50" s="93">
        <f t="shared" si="0"/>
        <v>8417.5004316067461</v>
      </c>
      <c r="N50" s="93">
        <f t="shared" si="1"/>
        <v>11647.97433873274</v>
      </c>
      <c r="O50" s="93">
        <f t="shared" si="2"/>
        <v>17588.599261636598</v>
      </c>
      <c r="P50" s="93">
        <f t="shared" si="3"/>
        <v>30072.763330940285</v>
      </c>
      <c r="Q50" s="93">
        <f t="shared" si="4"/>
        <v>32273.162637083631</v>
      </c>
    </row>
    <row r="51" spans="1:17">
      <c r="A51" s="58">
        <v>49</v>
      </c>
      <c r="B51" s="58">
        <v>53</v>
      </c>
      <c r="C51" s="93">
        <f>(Input_population/2)*'Function Resolution'!H178</f>
        <v>4318.3497671490477</v>
      </c>
      <c r="D51" s="93">
        <f>(Input_population/2)*'Function Resolution'!I178</f>
        <v>5252.1355381335925</v>
      </c>
      <c r="E51" s="93">
        <f>(Input_population/2)*'Function Resolution'!J178</f>
        <v>6068.934766012615</v>
      </c>
      <c r="F51" s="93">
        <f>(Input_population/2)*'Function Resolution'!K178</f>
        <v>15109.613576450529</v>
      </c>
      <c r="G51" s="93">
        <f>(Input_population/2)*'Function Resolution'!L178</f>
        <v>19250.966352254218</v>
      </c>
      <c r="H51" s="93">
        <f>(Input_population/2)*'Function Resolution'!M178</f>
        <v>4588.4113271633205</v>
      </c>
      <c r="I51" s="93">
        <f>(Input_population/2)*'Function Resolution'!N178</f>
        <v>7094.6309193698889</v>
      </c>
      <c r="J51" s="93">
        <f>(Input_population/2)*'Function Resolution'!O178</f>
        <v>11850.762504164188</v>
      </c>
      <c r="K51" s="93">
        <f>(Input_population/2)*'Function Resolution'!P178</f>
        <v>14319.35759169487</v>
      </c>
      <c r="L51" s="93">
        <f>(Input_population/2)*'Function Resolution'!Q178</f>
        <v>12146.837657607737</v>
      </c>
      <c r="M51" s="93">
        <f t="shared" si="0"/>
        <v>8906.7610943123691</v>
      </c>
      <c r="N51" s="93">
        <f t="shared" si="1"/>
        <v>12346.766457503481</v>
      </c>
      <c r="O51" s="93">
        <f t="shared" si="2"/>
        <v>17919.697270176803</v>
      </c>
      <c r="P51" s="93">
        <f t="shared" si="3"/>
        <v>29428.971168145399</v>
      </c>
      <c r="Q51" s="93">
        <f t="shared" si="4"/>
        <v>31397.804009861953</v>
      </c>
    </row>
    <row r="52" spans="1:17">
      <c r="A52" s="58">
        <v>50</v>
      </c>
      <c r="B52" s="58">
        <v>54</v>
      </c>
      <c r="C52" s="93">
        <f>(Input_population/2)*'Function Resolution'!H179</f>
        <v>4611.4936380671961</v>
      </c>
      <c r="D52" s="93">
        <f>(Input_population/2)*'Function Resolution'!I179</f>
        <v>5648.5229011559813</v>
      </c>
      <c r="E52" s="93">
        <f>(Input_population/2)*'Function Resolution'!J179</f>
        <v>6308.5314276997842</v>
      </c>
      <c r="F52" s="93">
        <f>(Input_population/2)*'Function Resolution'!K179</f>
        <v>14808.309657142259</v>
      </c>
      <c r="G52" s="93">
        <f>(Input_population/2)*'Function Resolution'!L179</f>
        <v>18623.142375934774</v>
      </c>
      <c r="H52" s="93">
        <f>(Input_population/2)*'Function Resolution'!M179</f>
        <v>4841.3363117582367</v>
      </c>
      <c r="I52" s="93">
        <f>(Input_population/2)*'Function Resolution'!N179</f>
        <v>7491.0582881602822</v>
      </c>
      <c r="J52" s="93">
        <f>(Input_population/2)*'Function Resolution'!O179</f>
        <v>11960.240505541726</v>
      </c>
      <c r="K52" s="93">
        <f>(Input_population/2)*'Function Resolution'!P179</f>
        <v>13893.785812108272</v>
      </c>
      <c r="L52" s="93">
        <f>(Input_population/2)*'Function Resolution'!Q179</f>
        <v>11813.579082431484</v>
      </c>
      <c r="M52" s="93">
        <f t="shared" si="0"/>
        <v>9452.8299498254328</v>
      </c>
      <c r="N52" s="93">
        <f t="shared" si="1"/>
        <v>13139.581189316264</v>
      </c>
      <c r="O52" s="93">
        <f t="shared" si="2"/>
        <v>18268.771933241511</v>
      </c>
      <c r="P52" s="93">
        <f t="shared" si="3"/>
        <v>28702.095469250533</v>
      </c>
      <c r="Q52" s="93">
        <f t="shared" si="4"/>
        <v>30436.721458366257</v>
      </c>
    </row>
    <row r="53" spans="1:17">
      <c r="A53" s="58">
        <v>51</v>
      </c>
      <c r="B53" s="58">
        <v>55</v>
      </c>
      <c r="C53" s="93">
        <f>(Input_population/2)*'Function Resolution'!H180</f>
        <v>4930.3567903976009</v>
      </c>
      <c r="D53" s="93">
        <f>(Input_population/2)*'Function Resolution'!I180</f>
        <v>6089.8679099632645</v>
      </c>
      <c r="E53" s="93">
        <f>(Input_population/2)*'Function Resolution'!J180</f>
        <v>6566.1173073207947</v>
      </c>
      <c r="F53" s="93">
        <f>(Input_population/2)*'Function Resolution'!K180</f>
        <v>14460.243920238849</v>
      </c>
      <c r="G53" s="93">
        <f>(Input_population/2)*'Function Resolution'!L180</f>
        <v>17953.414072079489</v>
      </c>
      <c r="H53" s="93">
        <f>(Input_population/2)*'Function Resolution'!M180</f>
        <v>5129.9454523213208</v>
      </c>
      <c r="I53" s="93">
        <f>(Input_population/2)*'Function Resolution'!N180</f>
        <v>7941.0589356515502</v>
      </c>
      <c r="J53" s="93">
        <f>(Input_population/2)*'Function Resolution'!O180</f>
        <v>12065.063332050018</v>
      </c>
      <c r="K53" s="93">
        <f>(Input_population/2)*'Function Resolution'!P180</f>
        <v>13432.104175916165</v>
      </c>
      <c r="L53" s="93">
        <f>(Input_population/2)*'Function Resolution'!Q180</f>
        <v>11431.828104060947</v>
      </c>
      <c r="M53" s="93">
        <f t="shared" si="0"/>
        <v>10060.302242718921</v>
      </c>
      <c r="N53" s="93">
        <f t="shared" si="1"/>
        <v>14030.926845614815</v>
      </c>
      <c r="O53" s="93">
        <f t="shared" si="2"/>
        <v>18631.180639370814</v>
      </c>
      <c r="P53" s="93">
        <f t="shared" si="3"/>
        <v>27892.348096155016</v>
      </c>
      <c r="Q53" s="93">
        <f t="shared" si="4"/>
        <v>29385.242176140437</v>
      </c>
    </row>
    <row r="54" spans="1:17">
      <c r="A54" s="58">
        <v>52</v>
      </c>
      <c r="B54" s="58">
        <v>56</v>
      </c>
      <c r="C54" s="93">
        <f>(Input_population/2)*'Function Resolution'!H181</f>
        <v>5276.1013689121637</v>
      </c>
      <c r="D54" s="93">
        <f>(Input_population/2)*'Function Resolution'!I181</f>
        <v>6577.8934959186563</v>
      </c>
      <c r="E54" s="93">
        <f>(Input_population/2)*'Function Resolution'!J181</f>
        <v>6839.627509387079</v>
      </c>
      <c r="F54" s="93">
        <f>(Input_population/2)*'Function Resolution'!K181</f>
        <v>14065.154777634125</v>
      </c>
      <c r="G54" s="93">
        <f>(Input_population/2)*'Function Resolution'!L181</f>
        <v>17241.222848147976</v>
      </c>
      <c r="H54" s="93">
        <f>(Input_population/2)*'Function Resolution'!M181</f>
        <v>5457.7376600976522</v>
      </c>
      <c r="I54" s="93">
        <f>(Input_population/2)*'Function Resolution'!N181</f>
        <v>8446.4250443226538</v>
      </c>
      <c r="J54" s="93">
        <f>(Input_population/2)*'Function Resolution'!O181</f>
        <v>12161.559805870094</v>
      </c>
      <c r="K54" s="93">
        <f>(Input_population/2)*'Function Resolution'!P181</f>
        <v>12935.70885145307</v>
      </c>
      <c r="L54" s="93">
        <f>(Input_population/2)*'Function Resolution'!Q181</f>
        <v>10998.568638256529</v>
      </c>
      <c r="M54" s="93">
        <f t="shared" si="0"/>
        <v>10733.839029009816</v>
      </c>
      <c r="N54" s="93">
        <f t="shared" si="1"/>
        <v>15024.318540241311</v>
      </c>
      <c r="O54" s="93">
        <f t="shared" si="2"/>
        <v>19001.187315257172</v>
      </c>
      <c r="P54" s="93">
        <f t="shared" si="3"/>
        <v>27000.863629087195</v>
      </c>
      <c r="Q54" s="93">
        <f t="shared" si="4"/>
        <v>28239.791486404505</v>
      </c>
    </row>
    <row r="55" spans="1:17">
      <c r="A55" s="58">
        <v>53</v>
      </c>
      <c r="B55" s="58">
        <v>57</v>
      </c>
      <c r="C55" s="93">
        <f>(Input_population/2)*'Function Resolution'!H182</f>
        <v>5649.6872097342821</v>
      </c>
      <c r="D55" s="93">
        <f>(Input_population/2)*'Function Resolution'!I182</f>
        <v>7113.5993484173714</v>
      </c>
      <c r="E55" s="93">
        <f>(Input_population/2)*'Function Resolution'!J182</f>
        <v>7126.3650724858126</v>
      </c>
      <c r="F55" s="93">
        <f>(Input_population/2)*'Function Resolution'!K182</f>
        <v>13623.534755191296</v>
      </c>
      <c r="G55" s="93">
        <f>(Input_population/2)*'Function Resolution'!L182</f>
        <v>16486.813614171238</v>
      </c>
      <c r="H55" s="93">
        <f>(Input_population/2)*'Function Resolution'!M182</f>
        <v>5828.3601414981204</v>
      </c>
      <c r="I55" s="93">
        <f>(Input_population/2)*'Function Resolution'!N182</f>
        <v>9008.1248099480144</v>
      </c>
      <c r="J55" s="93">
        <f>(Input_population/2)*'Function Resolution'!O182</f>
        <v>12245.482391502099</v>
      </c>
      <c r="K55" s="93">
        <f>(Input_population/2)*'Function Resolution'!P182</f>
        <v>12406.391839288613</v>
      </c>
      <c r="L55" s="93">
        <f>(Input_population/2)*'Function Resolution'!Q182</f>
        <v>10511.640817763149</v>
      </c>
      <c r="M55" s="93">
        <f t="shared" si="0"/>
        <v>11478.047351232402</v>
      </c>
      <c r="N55" s="93">
        <f t="shared" si="1"/>
        <v>16121.724158365385</v>
      </c>
      <c r="O55" s="93">
        <f t="shared" si="2"/>
        <v>19371.847463987913</v>
      </c>
      <c r="P55" s="93">
        <f t="shared" si="3"/>
        <v>26029.926594479912</v>
      </c>
      <c r="Q55" s="93">
        <f t="shared" si="4"/>
        <v>26998.454431934388</v>
      </c>
    </row>
    <row r="56" spans="1:17">
      <c r="A56" s="58">
        <v>54</v>
      </c>
      <c r="B56" s="58">
        <v>58</v>
      </c>
      <c r="C56" s="93">
        <f>(Input_population/2)*'Function Resolution'!H183</f>
        <v>6051.8195275750923</v>
      </c>
      <c r="D56" s="93">
        <f>(Input_population/2)*'Function Resolution'!I183</f>
        <v>7697.0137204403727</v>
      </c>
      <c r="E56" s="93">
        <f>(Input_population/2)*'Function Resolution'!J183</f>
        <v>7422.9423663801763</v>
      </c>
      <c r="F56" s="93">
        <f>(Input_population/2)*'Function Resolution'!K183</f>
        <v>13136.775057301331</v>
      </c>
      <c r="G56" s="93">
        <f>(Input_population/2)*'Function Resolution'!L183</f>
        <v>15691.449328303028</v>
      </c>
      <c r="H56" s="93">
        <f>(Input_population/2)*'Function Resolution'!M183</f>
        <v>6245.5088086616324</v>
      </c>
      <c r="I56" s="93">
        <f>(Input_population/2)*'Function Resolution'!N183</f>
        <v>9625.9154047027805</v>
      </c>
      <c r="J56" s="93">
        <f>(Input_population/2)*'Function Resolution'!O183</f>
        <v>12311.998292664519</v>
      </c>
      <c r="K56" s="93">
        <f>(Input_population/2)*'Function Resolution'!P183</f>
        <v>11846.4248160959</v>
      </c>
      <c r="L56" s="93">
        <f>(Input_population/2)*'Function Resolution'!Q183</f>
        <v>9970.1526778751668</v>
      </c>
      <c r="M56" s="93">
        <f t="shared" si="0"/>
        <v>12297.328336236726</v>
      </c>
      <c r="N56" s="93">
        <f t="shared" si="1"/>
        <v>17322.929125143153</v>
      </c>
      <c r="O56" s="93">
        <f t="shared" si="2"/>
        <v>19734.940659044696</v>
      </c>
      <c r="P56" s="93">
        <f t="shared" si="3"/>
        <v>24983.199873397229</v>
      </c>
      <c r="Q56" s="93">
        <f t="shared" si="4"/>
        <v>25661.602006178196</v>
      </c>
    </row>
    <row r="57" spans="1:17">
      <c r="A57" s="58">
        <v>55</v>
      </c>
      <c r="B57" s="58">
        <v>59</v>
      </c>
      <c r="C57" s="93">
        <f>(Input_population/2)*'Function Resolution'!H184</f>
        <v>6482.9041526635838</v>
      </c>
      <c r="D57" s="93">
        <f>(Input_population/2)*'Function Resolution'!I184</f>
        <v>8326.9424138047325</v>
      </c>
      <c r="E57" s="93">
        <f>(Input_population/2)*'Function Resolution'!J184</f>
        <v>7725.2531654275199</v>
      </c>
      <c r="F57" s="93">
        <f>(Input_population/2)*'Function Resolution'!K184</f>
        <v>12607.291350148616</v>
      </c>
      <c r="G57" s="93">
        <f>(Input_population/2)*'Function Resolution'!L184</f>
        <v>14857.608917955542</v>
      </c>
      <c r="H57" s="93">
        <f>(Input_population/2)*'Function Resolution'!M184</f>
        <v>6712.789965351998</v>
      </c>
      <c r="I57" s="93">
        <f>(Input_population/2)*'Function Resolution'!N184</f>
        <v>10297.907755834322</v>
      </c>
      <c r="J57" s="93">
        <f>(Input_population/2)*'Function Resolution'!O184</f>
        <v>12355.722868223831</v>
      </c>
      <c r="K57" s="93">
        <f>(Input_population/2)*'Function Resolution'!P184</f>
        <v>11258.644066981331</v>
      </c>
      <c r="L57" s="93">
        <f>(Input_population/2)*'Function Resolution'!Q184</f>
        <v>9374.9353436085203</v>
      </c>
      <c r="M57" s="93">
        <f t="shared" si="0"/>
        <v>13195.694118015581</v>
      </c>
      <c r="N57" s="93">
        <f t="shared" si="1"/>
        <v>18624.850169639052</v>
      </c>
      <c r="O57" s="93">
        <f t="shared" si="2"/>
        <v>20080.97603365135</v>
      </c>
      <c r="P57" s="93">
        <f t="shared" si="3"/>
        <v>23865.935417129949</v>
      </c>
      <c r="Q57" s="93">
        <f t="shared" si="4"/>
        <v>24232.544261564064</v>
      </c>
    </row>
    <row r="58" spans="1:17">
      <c r="A58" s="58">
        <v>56</v>
      </c>
      <c r="B58" s="58">
        <v>60</v>
      </c>
      <c r="C58" s="93">
        <f>(Input_population/2)*'Function Resolution'!H185</f>
        <v>6943.0169571082815</v>
      </c>
      <c r="D58" s="93">
        <f>(Input_population/2)*'Function Resolution'!I185</f>
        <v>9000.7386430867828</v>
      </c>
      <c r="E58" s="93">
        <f>(Input_population/2)*'Function Resolution'!J185</f>
        <v>8028.485708908378</v>
      </c>
      <c r="F58" s="93">
        <f>(Input_population/2)*'Function Resolution'!K185</f>
        <v>12038.613219437266</v>
      </c>
      <c r="G58" s="93">
        <f>(Input_population/2)*'Function Resolution'!L185</f>
        <v>13989.145471459286</v>
      </c>
      <c r="H58" s="93">
        <f>(Input_population/2)*'Function Resolution'!M185</f>
        <v>7233.5418024821547</v>
      </c>
      <c r="I58" s="93">
        <f>(Input_population/2)*'Function Resolution'!N185</f>
        <v>11020.111662344094</v>
      </c>
      <c r="J58" s="93">
        <f>(Input_population/2)*'Function Resolution'!O185</f>
        <v>12370.812458590668</v>
      </c>
      <c r="K58" s="93">
        <f>(Input_population/2)*'Function Resolution'!P185</f>
        <v>10646.53031865547</v>
      </c>
      <c r="L58" s="93">
        <f>(Input_population/2)*'Function Resolution'!Q185</f>
        <v>8729.0037579276141</v>
      </c>
      <c r="M58" s="93">
        <f t="shared" si="0"/>
        <v>14176.558759590436</v>
      </c>
      <c r="N58" s="93">
        <f t="shared" si="1"/>
        <v>20020.850305430875</v>
      </c>
      <c r="O58" s="93">
        <f t="shared" si="2"/>
        <v>20399.298167499044</v>
      </c>
      <c r="P58" s="93">
        <f t="shared" si="3"/>
        <v>22685.143538092736</v>
      </c>
      <c r="Q58" s="93">
        <f t="shared" si="4"/>
        <v>22718.149229386901</v>
      </c>
    </row>
    <row r="59" spans="1:17">
      <c r="A59" s="58">
        <v>57</v>
      </c>
      <c r="B59" s="58">
        <v>61</v>
      </c>
      <c r="C59" s="93">
        <f>(Input_population/2)*'Function Resolution'!H186</f>
        <v>7431.8942882868496</v>
      </c>
      <c r="D59" s="93">
        <f>(Input_population/2)*'Function Resolution'!I186</f>
        <v>9714.1229361129008</v>
      </c>
      <c r="E59" s="93">
        <f>(Input_population/2)*'Function Resolution'!J186</f>
        <v>8327.1849011620325</v>
      </c>
      <c r="F59" s="93">
        <f>(Input_population/2)*'Function Resolution'!K186</f>
        <v>11435.418869652534</v>
      </c>
      <c r="G59" s="93">
        <f>(Input_population/2)*'Function Resolution'!L186</f>
        <v>13091.379004785686</v>
      </c>
      <c r="H59" s="93">
        <f>(Input_population/2)*'Function Resolution'!M186</f>
        <v>7810.6200886703436</v>
      </c>
      <c r="I59" s="93">
        <f>(Input_population/2)*'Function Resolution'!N186</f>
        <v>11786.008545342629</v>
      </c>
      <c r="J59" s="93">
        <f>(Input_population/2)*'Function Resolution'!O186</f>
        <v>12351.133695593073</v>
      </c>
      <c r="K59" s="93">
        <f>(Input_population/2)*'Function Resolution'!P186</f>
        <v>10014.274480963859</v>
      </c>
      <c r="L59" s="93">
        <f>(Input_population/2)*'Function Resolution'!Q186</f>
        <v>8037.9631894300928</v>
      </c>
      <c r="M59" s="93">
        <f t="shared" si="0"/>
        <v>15242.514376957193</v>
      </c>
      <c r="N59" s="93">
        <f t="shared" si="1"/>
        <v>21500.13148145553</v>
      </c>
      <c r="O59" s="93">
        <f t="shared" si="2"/>
        <v>20678.318596755103</v>
      </c>
      <c r="P59" s="93">
        <f t="shared" si="3"/>
        <v>21449.693350616391</v>
      </c>
      <c r="Q59" s="93">
        <f t="shared" si="4"/>
        <v>21129.34219421578</v>
      </c>
    </row>
    <row r="60" spans="1:17">
      <c r="A60" s="58">
        <v>58</v>
      </c>
      <c r="B60" s="58">
        <v>62</v>
      </c>
      <c r="C60" s="93">
        <f>(Input_population/2)*'Function Resolution'!H187</f>
        <v>7948.950287427384</v>
      </c>
      <c r="D60" s="93">
        <f>(Input_population/2)*'Function Resolution'!I187</f>
        <v>10461.08449432258</v>
      </c>
      <c r="E60" s="93">
        <f>(Input_population/2)*'Function Resolution'!J187</f>
        <v>8615.3675417038157</v>
      </c>
      <c r="F60" s="93">
        <f>(Input_population/2)*'Function Resolution'!K187</f>
        <v>10803.498603039903</v>
      </c>
      <c r="G60" s="93">
        <f>(Input_population/2)*'Function Resolution'!L187</f>
        <v>12171.099073506308</v>
      </c>
      <c r="H60" s="93">
        <f>(Input_population/2)*'Function Resolution'!M187</f>
        <v>8446.1610090638878</v>
      </c>
      <c r="I60" s="93">
        <f>(Input_population/2)*'Function Resolution'!N187</f>
        <v>12586.218700883073</v>
      </c>
      <c r="J60" s="93">
        <f>(Input_population/2)*'Function Resolution'!O187</f>
        <v>12290.522430489826</v>
      </c>
      <c r="K60" s="93">
        <f>(Input_population/2)*'Function Resolution'!P187</f>
        <v>9366.8169498537791</v>
      </c>
      <c r="L60" s="93">
        <f>(Input_population/2)*'Function Resolution'!Q187</f>
        <v>7310.2809097094341</v>
      </c>
      <c r="M60" s="93">
        <f t="shared" si="0"/>
        <v>16395.111296491272</v>
      </c>
      <c r="N60" s="93">
        <f t="shared" si="1"/>
        <v>23047.303195205655</v>
      </c>
      <c r="O60" s="93">
        <f t="shared" si="2"/>
        <v>20905.88997219364</v>
      </c>
      <c r="P60" s="93">
        <f t="shared" si="3"/>
        <v>20170.315552893684</v>
      </c>
      <c r="Q60" s="93">
        <f t="shared" si="4"/>
        <v>19481.379983215742</v>
      </c>
    </row>
    <row r="61" spans="1:17">
      <c r="A61" s="58">
        <v>59</v>
      </c>
      <c r="B61" s="58">
        <v>63</v>
      </c>
      <c r="C61" s="93">
        <f>(Input_population/2)*'Function Resolution'!H188</f>
        <v>8493.3247452815631</v>
      </c>
      <c r="D61" s="93">
        <f>(Input_population/2)*'Function Resolution'!I188</f>
        <v>11233.892734729869</v>
      </c>
      <c r="E61" s="93">
        <f>(Input_population/2)*'Function Resolution'!J188</f>
        <v>8886.6883252504686</v>
      </c>
      <c r="F61" s="93">
        <f>(Input_population/2)*'Function Resolution'!K188</f>
        <v>10149.636071141562</v>
      </c>
      <c r="G61" s="93">
        <f>(Input_population/2)*'Function Resolution'!L188</f>
        <v>11236.45812359654</v>
      </c>
      <c r="H61" s="93">
        <f>(Input_population/2)*'Function Resolution'!M188</f>
        <v>9141.3446899855171</v>
      </c>
      <c r="I61" s="93">
        <f>(Input_population/2)*'Function Resolution'!N188</f>
        <v>13408.344955272609</v>
      </c>
      <c r="J61" s="93">
        <f>(Input_population/2)*'Function Resolution'!O188</f>
        <v>12183.135802319784</v>
      </c>
      <c r="K61" s="93">
        <f>(Input_population/2)*'Function Resolution'!P188</f>
        <v>8709.8448829718109</v>
      </c>
      <c r="L61" s="93">
        <f>(Input_population/2)*'Function Resolution'!Q188</f>
        <v>6557.3296694502833</v>
      </c>
      <c r="M61" s="93">
        <f t="shared" si="0"/>
        <v>17634.669435267082</v>
      </c>
      <c r="N61" s="93">
        <f t="shared" si="1"/>
        <v>24642.237690002476</v>
      </c>
      <c r="O61" s="93">
        <f t="shared" si="2"/>
        <v>21069.824127570253</v>
      </c>
      <c r="P61" s="93">
        <f t="shared" si="3"/>
        <v>18859.480954113373</v>
      </c>
      <c r="Q61" s="93">
        <f t="shared" si="4"/>
        <v>17793.787793046824</v>
      </c>
    </row>
    <row r="62" spans="1:17">
      <c r="A62" s="58">
        <v>60</v>
      </c>
      <c r="B62" s="58">
        <v>64</v>
      </c>
      <c r="C62" s="93">
        <f>(Input_population/2)*'Function Resolution'!H189</f>
        <v>9063.9617687199279</v>
      </c>
      <c r="D62" s="93">
        <f>(Input_population/2)*'Function Resolution'!I189</f>
        <v>12023.238953958919</v>
      </c>
      <c r="E62" s="93">
        <f>(Input_population/2)*'Function Resolution'!J189</f>
        <v>9134.6471375457604</v>
      </c>
      <c r="F62" s="93">
        <f>(Input_population/2)*'Function Resolution'!K189</f>
        <v>9481.4051359720834</v>
      </c>
      <c r="G62" s="93">
        <f>(Input_population/2)*'Function Resolution'!L189</f>
        <v>10296.74700380331</v>
      </c>
      <c r="H62" s="93">
        <f>(Input_population/2)*'Function Resolution'!M189</f>
        <v>9896.1935012095055</v>
      </c>
      <c r="I62" s="93">
        <f>(Input_population/2)*'Function Resolution'!N189</f>
        <v>14237.07738449466</v>
      </c>
      <c r="J62" s="93">
        <f>(Input_population/2)*'Function Resolution'!O189</f>
        <v>12023.884748913888</v>
      </c>
      <c r="K62" s="93">
        <f>(Input_population/2)*'Function Resolution'!P189</f>
        <v>8049.7300674845919</v>
      </c>
      <c r="L62" s="93">
        <f>(Input_population/2)*'Function Resolution'!Q189</f>
        <v>5793.1142978973594</v>
      </c>
      <c r="M62" s="93">
        <f t="shared" si="0"/>
        <v>18960.155269929433</v>
      </c>
      <c r="N62" s="93">
        <f t="shared" si="1"/>
        <v>26260.31633845358</v>
      </c>
      <c r="O62" s="93">
        <f t="shared" si="2"/>
        <v>21158.531886459648</v>
      </c>
      <c r="P62" s="93">
        <f t="shared" si="3"/>
        <v>17531.135203456673</v>
      </c>
      <c r="Q62" s="93">
        <f t="shared" si="4"/>
        <v>16089.861301700668</v>
      </c>
    </row>
    <row r="63" spans="1:17">
      <c r="A63" s="58">
        <v>61</v>
      </c>
      <c r="B63" s="58">
        <v>65</v>
      </c>
      <c r="C63" s="93">
        <f>(Input_population/2)*'Function Resolution'!H190</f>
        <v>9659.7155129959738</v>
      </c>
      <c r="D63" s="93">
        <f>(Input_population/2)*'Function Resolution'!I190</f>
        <v>12818.513377664995</v>
      </c>
      <c r="E63" s="93">
        <f>(Input_population/2)*'Function Resolution'!J190</f>
        <v>9352.8212785729265</v>
      </c>
      <c r="F63" s="93">
        <f>(Input_population/2)*'Function Resolution'!K190</f>
        <v>8806.8913502779214</v>
      </c>
      <c r="G63" s="93">
        <f>(Input_population/2)*'Function Resolution'!L190</f>
        <v>9362.0584804881801</v>
      </c>
      <c r="H63" s="93">
        <f>(Input_population/2)*'Function Resolution'!M190</f>
        <v>10709.446245866935</v>
      </c>
      <c r="I63" s="93">
        <f>(Input_population/2)*'Function Resolution'!N190</f>
        <v>15054.625863936217</v>
      </c>
      <c r="J63" s="93">
        <f>(Input_population/2)*'Function Resolution'!O190</f>
        <v>11808.912533413302</v>
      </c>
      <c r="K63" s="93">
        <f>(Input_population/2)*'Function Resolution'!P190</f>
        <v>7393.3915907039682</v>
      </c>
      <c r="L63" s="93">
        <f>(Input_population/2)*'Function Resolution'!Q190</f>
        <v>5033.6237660795769</v>
      </c>
      <c r="M63" s="93">
        <f t="shared" si="0"/>
        <v>20369.161758862909</v>
      </c>
      <c r="N63" s="93">
        <f t="shared" si="1"/>
        <v>27873.13924160121</v>
      </c>
      <c r="O63" s="93">
        <f t="shared" si="2"/>
        <v>21161.733811986229</v>
      </c>
      <c r="P63" s="93">
        <f t="shared" si="3"/>
        <v>16200.28294098189</v>
      </c>
      <c r="Q63" s="93">
        <f t="shared" si="4"/>
        <v>14395.682246567758</v>
      </c>
    </row>
    <row r="64" spans="1:17">
      <c r="A64" s="58">
        <v>62</v>
      </c>
      <c r="B64" s="58">
        <v>66</v>
      </c>
      <c r="C64" s="93">
        <f>(Input_population/2)*'Function Resolution'!H191</f>
        <v>10279.475405955915</v>
      </c>
      <c r="D64" s="93">
        <f>(Input_population/2)*'Function Resolution'!I191</f>
        <v>13608.204142281875</v>
      </c>
      <c r="E64" s="93">
        <f>(Input_population/2)*'Function Resolution'!J191</f>
        <v>9535.1013263976165</v>
      </c>
      <c r="F64" s="93">
        <f>(Input_population/2)*'Function Resolution'!K191</f>
        <v>8134.3585733911896</v>
      </c>
      <c r="G64" s="93">
        <f>(Input_population/2)*'Function Resolution'!L191</f>
        <v>8442.8605519734065</v>
      </c>
      <c r="H64" s="93">
        <f>(Input_population/2)*'Function Resolution'!M191</f>
        <v>11578.548544771866</v>
      </c>
      <c r="I64" s="93">
        <f>(Input_population/2)*'Function Resolution'!N191</f>
        <v>15841.503275404744</v>
      </c>
      <c r="J64" s="93">
        <f>(Input_population/2)*'Function Resolution'!O191</f>
        <v>11536.061836139679</v>
      </c>
      <c r="K64" s="93">
        <f>(Input_population/2)*'Function Resolution'!P191</f>
        <v>6748.0744444290867</v>
      </c>
      <c r="L64" s="93">
        <f>(Input_population/2)*'Function Resolution'!Q191</f>
        <v>4295.8118992546206</v>
      </c>
      <c r="M64" s="93">
        <f t="shared" si="0"/>
        <v>21858.02395072778</v>
      </c>
      <c r="N64" s="93">
        <f t="shared" si="1"/>
        <v>29449.707417686619</v>
      </c>
      <c r="O64" s="93">
        <f t="shared" si="2"/>
        <v>21071.163162537297</v>
      </c>
      <c r="P64" s="93">
        <f t="shared" si="3"/>
        <v>14882.433017820276</v>
      </c>
      <c r="Q64" s="93">
        <f t="shared" si="4"/>
        <v>12738.672451228027</v>
      </c>
    </row>
    <row r="65" spans="1:17">
      <c r="A65" s="58">
        <v>63</v>
      </c>
      <c r="B65" s="58">
        <v>67</v>
      </c>
      <c r="C65" s="93">
        <f>(Input_population/2)*'Function Resolution'!H192</f>
        <v>10922.300600290988</v>
      </c>
      <c r="D65" s="93">
        <f>(Input_population/2)*'Function Resolution'!I192</f>
        <v>14380.385374459514</v>
      </c>
      <c r="E65" s="93">
        <f>(Input_population/2)*'Function Resolution'!J192</f>
        <v>9675.9078570920356</v>
      </c>
      <c r="F65" s="93">
        <f>(Input_population/2)*'Function Resolution'!K192</f>
        <v>7471.8905699080296</v>
      </c>
      <c r="G65" s="93">
        <f>(Input_population/2)*'Function Resolution'!L192</f>
        <v>7549.5155982494316</v>
      </c>
      <c r="H65" s="93">
        <f>(Input_population/2)*'Function Resolution'!M192</f>
        <v>12499.787748662613</v>
      </c>
      <c r="I65" s="93">
        <f>(Input_population/2)*'Function Resolution'!N192</f>
        <v>16577.614628661879</v>
      </c>
      <c r="J65" s="93">
        <f>(Input_population/2)*'Function Resolution'!O192</f>
        <v>11205.256023338534</v>
      </c>
      <c r="K65" s="93">
        <f>(Input_population/2)*'Function Resolution'!P192</f>
        <v>6121.0482785594368</v>
      </c>
      <c r="L65" s="93">
        <f>(Input_population/2)*'Function Resolution'!Q192</f>
        <v>3596.2933207775422</v>
      </c>
      <c r="M65" s="93">
        <f t="shared" si="0"/>
        <v>23422.088348953599</v>
      </c>
      <c r="N65" s="93">
        <f t="shared" si="1"/>
        <v>30958.000003121393</v>
      </c>
      <c r="O65" s="93">
        <f t="shared" si="2"/>
        <v>20881.163880430569</v>
      </c>
      <c r="P65" s="93">
        <f t="shared" si="3"/>
        <v>13592.938848467467</v>
      </c>
      <c r="Q65" s="93">
        <f t="shared" si="4"/>
        <v>11145.808919026975</v>
      </c>
    </row>
    <row r="66" spans="1:17">
      <c r="A66" s="58">
        <v>64</v>
      </c>
      <c r="B66" s="58">
        <v>68</v>
      </c>
      <c r="C66" s="93">
        <f>(Input_population/2)*'Function Resolution'!H193</f>
        <v>11587.552595176097</v>
      </c>
      <c r="D66" s="93">
        <f>(Input_population/2)*'Function Resolution'!I193</f>
        <v>15123.245595451534</v>
      </c>
      <c r="E66" s="93">
        <f>(Input_population/2)*'Function Resolution'!J193</f>
        <v>9770.3688745450272</v>
      </c>
      <c r="F66" s="93">
        <f>(Input_population/2)*'Function Resolution'!K193</f>
        <v>6827.0422852419661</v>
      </c>
      <c r="G66" s="93">
        <f>(Input_population/2)*'Function Resolution'!L193</f>
        <v>6691.7906495853722</v>
      </c>
      <c r="H66" s="93">
        <f>(Input_population/2)*'Function Resolution'!M193</f>
        <v>13468.577498250084</v>
      </c>
      <c r="I66" s="93">
        <f>(Input_population/2)*'Function Resolution'!N193</f>
        <v>17243.52980199151</v>
      </c>
      <c r="J66" s="93">
        <f>(Input_population/2)*'Function Resolution'!O193</f>
        <v>10818.717970680418</v>
      </c>
      <c r="K66" s="93">
        <f>(Input_population/2)*'Function Resolution'!P193</f>
        <v>5519.2482167434491</v>
      </c>
      <c r="L66" s="93">
        <f>(Input_population/2)*'Function Resolution'!Q193</f>
        <v>2949.9265123345403</v>
      </c>
      <c r="M66" s="93">
        <f t="shared" si="0"/>
        <v>25056.130093426182</v>
      </c>
      <c r="N66" s="93">
        <f t="shared" si="1"/>
        <v>32366.775397443045</v>
      </c>
      <c r="O66" s="93">
        <f t="shared" si="2"/>
        <v>20589.086845225444</v>
      </c>
      <c r="P66" s="93">
        <f t="shared" si="3"/>
        <v>12346.290501985415</v>
      </c>
      <c r="Q66" s="93">
        <f t="shared" si="4"/>
        <v>9641.7171619199125</v>
      </c>
    </row>
    <row r="67" spans="1:17">
      <c r="A67" s="58">
        <v>65</v>
      </c>
      <c r="B67" s="58">
        <v>69</v>
      </c>
      <c r="C67" s="93">
        <f>(Input_population/2)*'Function Resolution'!H194</f>
        <v>12275.016344625315</v>
      </c>
      <c r="D67" s="93">
        <f>(Input_population/2)*'Function Resolution'!I194</f>
        <v>15825.598819909572</v>
      </c>
      <c r="E67" s="93">
        <f>(Input_population/2)*'Function Resolution'!J194</f>
        <v>9814.4442429971023</v>
      </c>
      <c r="F67" s="93">
        <f>(Input_population/2)*'Function Resolution'!K194</f>
        <v>6206.5345262047867</v>
      </c>
      <c r="G67" s="93">
        <f>(Input_population/2)*'Function Resolution'!L194</f>
        <v>5878.4060662632228</v>
      </c>
      <c r="H67" s="93">
        <f>(Input_population/2)*'Function Resolution'!M194</f>
        <v>14479.867489573089</v>
      </c>
      <c r="I67" s="93">
        <f>(Input_population/2)*'Function Resolution'!N194</f>
        <v>17821.753586463958</v>
      </c>
      <c r="J67" s="93">
        <f>(Input_population/2)*'Function Resolution'!O194</f>
        <v>10380.968248282541</v>
      </c>
      <c r="K67" s="93">
        <f>(Input_population/2)*'Function Resolution'!P194</f>
        <v>4948.8974685712528</v>
      </c>
      <c r="L67" s="93">
        <f>(Input_population/2)*'Function Resolution'!Q194</f>
        <v>2368.5132071091625</v>
      </c>
      <c r="M67" s="93">
        <f t="shared" si="0"/>
        <v>26754.883834198405</v>
      </c>
      <c r="N67" s="93">
        <f t="shared" si="1"/>
        <v>33647.352406373531</v>
      </c>
      <c r="O67" s="93">
        <f t="shared" si="2"/>
        <v>20195.412491279643</v>
      </c>
      <c r="P67" s="93">
        <f t="shared" si="3"/>
        <v>11155.43199477604</v>
      </c>
      <c r="Q67" s="93">
        <f t="shared" si="4"/>
        <v>8246.9192733723849</v>
      </c>
    </row>
    <row r="68" spans="1:17">
      <c r="A68" s="58">
        <v>66</v>
      </c>
      <c r="B68" s="58">
        <v>70</v>
      </c>
      <c r="C68" s="93">
        <f>(Input_population/2)*'Function Resolution'!H195</f>
        <v>12985.003369845197</v>
      </c>
      <c r="D68" s="93">
        <f>(Input_population/2)*'Function Resolution'!I195</f>
        <v>16477.320936509514</v>
      </c>
      <c r="E68" s="93">
        <f>(Input_population/2)*'Function Resolution'!J195</f>
        <v>9804.9923151863532</v>
      </c>
      <c r="F68" s="93">
        <f>(Input_population/2)*'Function Resolution'!K195</f>
        <v>5616.019141659197</v>
      </c>
      <c r="G68" s="93">
        <f>(Input_population/2)*'Function Resolution'!L195</f>
        <v>5116.6642367997356</v>
      </c>
      <c r="H68" s="93">
        <f>(Input_population/2)*'Function Resolution'!M195</f>
        <v>15528.627336068557</v>
      </c>
      <c r="I68" s="93">
        <f>(Input_population/2)*'Function Resolution'!N195</f>
        <v>18297.781588358277</v>
      </c>
      <c r="J68" s="93">
        <f>(Input_population/2)*'Function Resolution'!O195</f>
        <v>9898.5826136904998</v>
      </c>
      <c r="K68" s="93">
        <f>(Input_population/2)*'Function Resolution'!P195</f>
        <v>4415.1630530254506</v>
      </c>
      <c r="L68" s="93">
        <f>(Input_population/2)*'Function Resolution'!Q195</f>
        <v>1859.8454088572205</v>
      </c>
      <c r="M68" s="93">
        <f t="shared" ref="M68:M98" si="5">C68+H68</f>
        <v>28513.630705913754</v>
      </c>
      <c r="N68" s="93">
        <f t="shared" ref="N68:N98" si="6">D68+I68</f>
        <v>34775.102524867791</v>
      </c>
      <c r="O68" s="93">
        <f t="shared" ref="O68:O98" si="7">E68+J68</f>
        <v>19703.574928876853</v>
      </c>
      <c r="P68" s="93">
        <f t="shared" ref="P68:P98" si="8">F68+K68</f>
        <v>10031.182194684647</v>
      </c>
      <c r="Q68" s="93">
        <f t="shared" ref="Q68:Q98" si="9">G68+L68</f>
        <v>6976.5096456569563</v>
      </c>
    </row>
    <row r="69" spans="1:17">
      <c r="A69" s="58">
        <v>67</v>
      </c>
      <c r="B69" s="58">
        <v>71</v>
      </c>
      <c r="C69" s="93">
        <f>(Input_population/2)*'Function Resolution'!H196</f>
        <v>13718.434537901869</v>
      </c>
      <c r="D69" s="93">
        <f>(Input_population/2)*'Function Resolution'!I196</f>
        <v>17069.662977882916</v>
      </c>
      <c r="E69" s="93">
        <f>(Input_population/2)*'Function Resolution'!J196</f>
        <v>9739.783389092845</v>
      </c>
      <c r="F69" s="93">
        <f>(Input_population/2)*'Function Resolution'!K196</f>
        <v>5059.9310947370095</v>
      </c>
      <c r="G69" s="93">
        <f>(Input_population/2)*'Function Resolution'!L196</f>
        <v>4412.1880003853576</v>
      </c>
      <c r="H69" s="93">
        <f>(Input_population/2)*'Function Resolution'!M196</f>
        <v>16610.339680341262</v>
      </c>
      <c r="I69" s="93">
        <f>(Input_population/2)*'Function Resolution'!N196</f>
        <v>18660.759325280418</v>
      </c>
      <c r="J69" s="93">
        <f>(Input_population/2)*'Function Resolution'!O196</f>
        <v>9379.7370318589619</v>
      </c>
      <c r="K69" s="93">
        <f>(Input_population/2)*'Function Resolution'!P196</f>
        <v>3921.8957506481802</v>
      </c>
      <c r="L69" s="93">
        <f>(Input_population/2)*'Function Resolution'!Q196</f>
        <v>1427.2682118711916</v>
      </c>
      <c r="M69" s="93">
        <f t="shared" si="5"/>
        <v>30328.774218243132</v>
      </c>
      <c r="N69" s="93">
        <f t="shared" si="6"/>
        <v>35730.42230316333</v>
      </c>
      <c r="O69" s="93">
        <f t="shared" si="7"/>
        <v>19119.520420951805</v>
      </c>
      <c r="P69" s="93">
        <f t="shared" si="8"/>
        <v>8981.8268453851888</v>
      </c>
      <c r="Q69" s="93">
        <f t="shared" si="9"/>
        <v>5839.4562122565494</v>
      </c>
    </row>
    <row r="70" spans="1:17">
      <c r="A70" s="58">
        <v>68</v>
      </c>
      <c r="B70" s="58">
        <v>72</v>
      </c>
      <c r="C70" s="93">
        <f>(Input_population/2)*'Function Resolution'!H197</f>
        <v>14476.904139269505</v>
      </c>
      <c r="D70" s="93">
        <f>(Input_population/2)*'Function Resolution'!I197</f>
        <v>17595.408355085692</v>
      </c>
      <c r="E70" s="93">
        <f>(Input_population/2)*'Function Resolution'!J197</f>
        <v>9617.4727212312664</v>
      </c>
      <c r="F70" s="93">
        <f>(Input_population/2)*'Function Resolution'!K197</f>
        <v>4541.4315490153085</v>
      </c>
      <c r="G70" s="93">
        <f>(Input_population/2)*'Function Resolution'!L197</f>
        <v>3768.7832353982271</v>
      </c>
      <c r="H70" s="93">
        <f>(Input_population/2)*'Function Resolution'!M197</f>
        <v>17721.442619748719</v>
      </c>
      <c r="I70" s="93">
        <f>(Input_population/2)*'Function Resolution'!N197</f>
        <v>18903.639821674089</v>
      </c>
      <c r="J70" s="93">
        <f>(Input_population/2)*'Function Resolution'!O197</f>
        <v>8833.6115733246515</v>
      </c>
      <c r="K70" s="93">
        <f>(Input_population/2)*'Function Resolution'!P197</f>
        <v>3471.4917806555709</v>
      </c>
      <c r="L70" s="93">
        <f>(Input_population/2)*'Function Resolution'!Q197</f>
        <v>1069.8142045969735</v>
      </c>
      <c r="M70" s="93">
        <f t="shared" si="5"/>
        <v>32198.346759018226</v>
      </c>
      <c r="N70" s="93">
        <f t="shared" si="6"/>
        <v>36499.048176759781</v>
      </c>
      <c r="O70" s="93">
        <f t="shared" si="7"/>
        <v>18451.08429455592</v>
      </c>
      <c r="P70" s="93">
        <f t="shared" si="8"/>
        <v>8012.923329670879</v>
      </c>
      <c r="Q70" s="93">
        <f t="shared" si="9"/>
        <v>4838.5974399952011</v>
      </c>
    </row>
    <row r="71" spans="1:17">
      <c r="A71" s="58">
        <v>69</v>
      </c>
      <c r="B71" s="58">
        <v>73</v>
      </c>
      <c r="C71" s="93">
        <f>(Input_population/2)*'Function Resolution'!H198</f>
        <v>15262.729696652346</v>
      </c>
      <c r="D71" s="93">
        <f>(Input_population/2)*'Function Resolution'!I198</f>
        <v>18048.859510849634</v>
      </c>
      <c r="E71" s="93">
        <f>(Input_population/2)*'Function Resolution'!J198</f>
        <v>9437.5512584187036</v>
      </c>
      <c r="F71" s="93">
        <f>(Input_population/2)*'Function Resolution'!K198</f>
        <v>4062.4348496347225</v>
      </c>
      <c r="G71" s="93">
        <f>(Input_population/2)*'Function Resolution'!L198</f>
        <v>3188.4246844446034</v>
      </c>
      <c r="H71" s="93">
        <f>(Input_population/2)*'Function Resolution'!M198</f>
        <v>18859.682944836575</v>
      </c>
      <c r="I71" s="93">
        <f>(Input_population/2)*'Function Resolution'!N198</f>
        <v>19022.838002308526</v>
      </c>
      <c r="J71" s="93">
        <f>(Input_population/2)*'Function Resolution'!O198</f>
        <v>8269.7483070440776</v>
      </c>
      <c r="K71" s="93">
        <f>(Input_population/2)*'Function Resolution'!P198</f>
        <v>3064.8902941419533</v>
      </c>
      <c r="L71" s="93">
        <f>(Input_population/2)*'Function Resolution'!Q198</f>
        <v>782.84045166886631</v>
      </c>
      <c r="M71" s="93">
        <f t="shared" si="5"/>
        <v>34122.412641488918</v>
      </c>
      <c r="N71" s="93">
        <f t="shared" si="6"/>
        <v>37071.697513158157</v>
      </c>
      <c r="O71" s="93">
        <f t="shared" si="7"/>
        <v>17707.299565462781</v>
      </c>
      <c r="P71" s="93">
        <f t="shared" si="8"/>
        <v>7127.3251437766758</v>
      </c>
      <c r="Q71" s="93">
        <f t="shared" si="9"/>
        <v>3971.2651361134695</v>
      </c>
    </row>
    <row r="72" spans="1:17">
      <c r="A72" s="58">
        <v>70</v>
      </c>
      <c r="B72" s="58">
        <v>74</v>
      </c>
      <c r="C72" s="93">
        <f>(Input_population/2)*'Function Resolution'!H199</f>
        <v>16078.992978344397</v>
      </c>
      <c r="D72" s="93">
        <f>(Input_population/2)*'Function Resolution'!I199</f>
        <v>18425.657214177692</v>
      </c>
      <c r="E72" s="93">
        <f>(Input_population/2)*'Function Resolution'!J199</f>
        <v>9200.2945048186029</v>
      </c>
      <c r="F72" s="93">
        <f>(Input_population/2)*'Function Resolution'!K199</f>
        <v>3623.7040031903334</v>
      </c>
      <c r="G72" s="93">
        <f>(Input_population/2)*'Function Resolution'!L199</f>
        <v>2671.3512994689736</v>
      </c>
      <c r="H72" s="93">
        <f>(Input_population/2)*'Function Resolution'!M199</f>
        <v>20024.370217053412</v>
      </c>
      <c r="I72" s="93">
        <f>(Input_population/2)*'Function Resolution'!N199</f>
        <v>19017.475655324382</v>
      </c>
      <c r="J72" s="93">
        <f>(Input_population/2)*'Function Resolution'!O199</f>
        <v>7697.4562124053209</v>
      </c>
      <c r="K72" s="93">
        <f>(Input_population/2)*'Function Resolution'!P199</f>
        <v>2701.695072744054</v>
      </c>
      <c r="L72" s="93">
        <f>(Input_population/2)*'Function Resolution'!Q199</f>
        <v>559.00284247282968</v>
      </c>
      <c r="M72" s="93">
        <f t="shared" si="5"/>
        <v>36103.363195397811</v>
      </c>
      <c r="N72" s="93">
        <f t="shared" si="6"/>
        <v>37443.132869502078</v>
      </c>
      <c r="O72" s="93">
        <f t="shared" si="7"/>
        <v>16897.750717223924</v>
      </c>
      <c r="P72" s="93">
        <f t="shared" si="8"/>
        <v>6325.3990759343869</v>
      </c>
      <c r="Q72" s="93">
        <f t="shared" si="9"/>
        <v>3230.3541419418034</v>
      </c>
    </row>
    <row r="73" spans="1:17">
      <c r="A73" s="58">
        <v>71</v>
      </c>
      <c r="B73" s="58">
        <v>75</v>
      </c>
      <c r="C73" s="93">
        <f>(Input_population/2)*'Function Resolution'!H200</f>
        <v>16929.576884996401</v>
      </c>
      <c r="D73" s="93">
        <f>(Input_population/2)*'Function Resolution'!I200</f>
        <v>18722.450386685534</v>
      </c>
      <c r="E73" s="93">
        <f>(Input_population/2)*'Function Resolution'!J200</f>
        <v>8906.7291655498375</v>
      </c>
      <c r="F73" s="93">
        <f>(Input_population/2)*'Function Resolution'!K200</f>
        <v>3224.9948275440984</v>
      </c>
      <c r="G73" s="93">
        <f>(Input_population/2)*'Function Resolution'!L200</f>
        <v>2216.2487352241246</v>
      </c>
      <c r="H73" s="93">
        <f>(Input_population/2)*'Function Resolution'!M200</f>
        <v>21216.545000340717</v>
      </c>
      <c r="I73" s="93">
        <f>(Input_population/2)*'Function Resolution'!N200</f>
        <v>18888.373086187592</v>
      </c>
      <c r="J73" s="93">
        <f>(Input_population/2)*'Function Resolution'!O200</f>
        <v>7125.3319077436108</v>
      </c>
      <c r="K73" s="93">
        <f>(Input_population/2)*'Function Resolution'!P200</f>
        <v>2380.3886520621145</v>
      </c>
      <c r="L73" s="93">
        <f>(Input_population/2)*'Function Resolution'!Q200</f>
        <v>389.36135366597006</v>
      </c>
      <c r="M73" s="93">
        <f t="shared" si="5"/>
        <v>38146.121885337117</v>
      </c>
      <c r="N73" s="93">
        <f t="shared" si="6"/>
        <v>37610.823472873126</v>
      </c>
      <c r="O73" s="93">
        <f t="shared" si="7"/>
        <v>16032.061073293447</v>
      </c>
      <c r="P73" s="93">
        <f t="shared" si="8"/>
        <v>5605.3834796062129</v>
      </c>
      <c r="Q73" s="93">
        <f t="shared" si="9"/>
        <v>2605.6100888900946</v>
      </c>
    </row>
    <row r="74" spans="1:17">
      <c r="A74" s="58">
        <v>72</v>
      </c>
      <c r="B74" s="58">
        <v>76</v>
      </c>
      <c r="C74" s="93">
        <f>(Input_population/2)*'Function Resolution'!H201</f>
        <v>17819.200538510529</v>
      </c>
      <c r="D74" s="93">
        <f>(Input_population/2)*'Function Resolution'!I201</f>
        <v>18936.444995459544</v>
      </c>
      <c r="E74" s="93">
        <f>(Input_population/2)*'Function Resolution'!J201</f>
        <v>8558.6338475031007</v>
      </c>
      <c r="F74" s="93">
        <f>(Input_population/2)*'Function Resolution'!K201</f>
        <v>2865.2281971564539</v>
      </c>
      <c r="G74" s="93">
        <f>(Input_population/2)*'Function Resolution'!L201</f>
        <v>1820.4924213703614</v>
      </c>
      <c r="H74" s="93">
        <f>(Input_population/2)*'Function Resolution'!M201</f>
        <v>22439.082745619162</v>
      </c>
      <c r="I74" s="93">
        <f>(Input_population/2)*'Function Resolution'!N201</f>
        <v>18636.964453217359</v>
      </c>
      <c r="J74" s="93">
        <f>(Input_population/2)*'Function Resolution'!O201</f>
        <v>6560.9296275201468</v>
      </c>
      <c r="K74" s="93">
        <f>(Input_population/2)*'Function Resolution'!P201</f>
        <v>2098.5972403565193</v>
      </c>
      <c r="L74" s="93">
        <f>(Input_population/2)*'Function Resolution'!Q201</f>
        <v>264.42593328681522</v>
      </c>
      <c r="M74" s="93">
        <f t="shared" si="5"/>
        <v>40258.283284129691</v>
      </c>
      <c r="N74" s="93">
        <f t="shared" si="6"/>
        <v>37573.409448676903</v>
      </c>
      <c r="O74" s="93">
        <f t="shared" si="7"/>
        <v>15119.563475023248</v>
      </c>
      <c r="P74" s="93">
        <f t="shared" si="8"/>
        <v>4963.8254375129727</v>
      </c>
      <c r="Q74" s="93">
        <f t="shared" si="9"/>
        <v>2084.9183546571767</v>
      </c>
    </row>
    <row r="75" spans="1:17">
      <c r="A75" s="58">
        <v>73</v>
      </c>
      <c r="B75" s="58">
        <v>77</v>
      </c>
      <c r="C75" s="93">
        <f>(Input_population/2)*'Function Resolution'!H202</f>
        <v>18753.451483010067</v>
      </c>
      <c r="D75" s="93">
        <f>(Input_population/2)*'Function Resolution'!I202</f>
        <v>19064.867824967758</v>
      </c>
      <c r="E75" s="93">
        <f>(Input_population/2)*'Function Resolution'!J202</f>
        <v>8158.5844970612779</v>
      </c>
      <c r="F75" s="93">
        <f>(Input_population/2)*'Function Resolution'!K202</f>
        <v>2542.6718789004281</v>
      </c>
      <c r="G75" s="93">
        <f>(Input_population/2)*'Function Resolution'!L202</f>
        <v>1480.424316060466</v>
      </c>
      <c r="H75" s="93">
        <f>(Input_population/2)*'Function Resolution'!M202</f>
        <v>23696.743602779581</v>
      </c>
      <c r="I75" s="93">
        <f>(Input_population/2)*'Function Resolution'!N202</f>
        <v>18264.302379294171</v>
      </c>
      <c r="J75" s="93">
        <f>(Input_population/2)*'Function Resolution'!O202</f>
        <v>6010.5797563122078</v>
      </c>
      <c r="K75" s="93">
        <f>(Input_population/2)*'Function Resolution'!P202</f>
        <v>1853.3656631401839</v>
      </c>
      <c r="L75" s="93">
        <f>(Input_population/2)*'Function Resolution'!Q202</f>
        <v>175.00859847385772</v>
      </c>
      <c r="M75" s="93">
        <f t="shared" si="5"/>
        <v>42450.195085789645</v>
      </c>
      <c r="N75" s="93">
        <f t="shared" si="6"/>
        <v>37329.170204261929</v>
      </c>
      <c r="O75" s="93">
        <f t="shared" si="7"/>
        <v>14169.164253373485</v>
      </c>
      <c r="P75" s="93">
        <f t="shared" si="8"/>
        <v>4396.0375420406117</v>
      </c>
      <c r="Q75" s="93">
        <f t="shared" si="9"/>
        <v>1655.4329145343238</v>
      </c>
    </row>
    <row r="76" spans="1:17">
      <c r="A76" s="58">
        <v>74</v>
      </c>
      <c r="B76" s="58">
        <v>78</v>
      </c>
      <c r="C76" s="93">
        <f>(Input_population/2)*'Function Resolution'!H203</f>
        <v>19738.809703906933</v>
      </c>
      <c r="D76" s="93">
        <f>(Input_population/2)*'Function Resolution'!I203</f>
        <v>19104.386735800737</v>
      </c>
      <c r="E76" s="93">
        <f>(Input_population/2)*'Function Resolution'!J203</f>
        <v>7710.0474371595783</v>
      </c>
      <c r="F76" s="93">
        <f>(Input_population/2)*'Function Resolution'!K203</f>
        <v>2255.1171776146734</v>
      </c>
      <c r="G76" s="93">
        <f>(Input_population/2)*'Function Resolution'!L203</f>
        <v>1191.6389455180822</v>
      </c>
      <c r="H76" s="93">
        <f>(Input_population/2)*'Function Resolution'!M203</f>
        <v>24996.148714098643</v>
      </c>
      <c r="I76" s="93">
        <f>(Input_population/2)*'Function Resolution'!N203</f>
        <v>17770.292932979737</v>
      </c>
      <c r="J76" s="93">
        <f>(Input_population/2)*'Function Resolution'!O203</f>
        <v>5479.3310665570452</v>
      </c>
      <c r="K76" s="93">
        <f>(Input_population/2)*'Function Resolution'!P203</f>
        <v>1641.4100734904753</v>
      </c>
      <c r="L76" s="93">
        <f>(Input_population/2)*'Function Resolution'!Q203</f>
        <v>112.81721287409933</v>
      </c>
      <c r="M76" s="93">
        <f t="shared" si="5"/>
        <v>44734.958418005575</v>
      </c>
      <c r="N76" s="93">
        <f t="shared" si="6"/>
        <v>36874.679668780474</v>
      </c>
      <c r="O76" s="93">
        <f t="shared" si="7"/>
        <v>13189.378503716624</v>
      </c>
      <c r="P76" s="93">
        <f t="shared" si="8"/>
        <v>3896.5272511051489</v>
      </c>
      <c r="Q76" s="93">
        <f t="shared" si="9"/>
        <v>1304.4561583921816</v>
      </c>
    </row>
    <row r="77" spans="1:17">
      <c r="A77" s="58">
        <v>75</v>
      </c>
      <c r="B77" s="58">
        <v>79</v>
      </c>
      <c r="C77" s="93">
        <f>(Input_population/2)*'Function Resolution'!H204</f>
        <v>20782.652985728357</v>
      </c>
      <c r="D77" s="93">
        <f>(Input_population/2)*'Function Resolution'!I204</f>
        <v>19050.535926573713</v>
      </c>
      <c r="E77" s="93">
        <f>(Input_population/2)*'Function Resolution'!J204</f>
        <v>7217.5126227649243</v>
      </c>
      <c r="F77" s="93">
        <f>(Input_population/2)*'Function Resolution'!K204</f>
        <v>2000.0399016770677</v>
      </c>
      <c r="G77" s="93">
        <f>(Input_population/2)*'Function Resolution'!L204</f>
        <v>949.25856325595305</v>
      </c>
      <c r="H77" s="93">
        <f>(Input_population/2)*'Function Resolution'!M204</f>
        <v>26345.61909638103</v>
      </c>
      <c r="I77" s="93">
        <f>(Input_population/2)*'Function Resolution'!N204</f>
        <v>17153.283795905605</v>
      </c>
      <c r="J77" s="93">
        <f>(Input_population/2)*'Function Resolution'!O204</f>
        <v>4970.9807886747376</v>
      </c>
      <c r="K77" s="93">
        <f>(Input_population/2)*'Function Resolution'!P204</f>
        <v>1459.3279725449688</v>
      </c>
      <c r="L77" s="93">
        <f>(Input_population/2)*'Function Resolution'!Q204</f>
        <v>70.788346493654899</v>
      </c>
      <c r="M77" s="93">
        <f t="shared" si="5"/>
        <v>47128.272082109383</v>
      </c>
      <c r="N77" s="93">
        <f t="shared" si="6"/>
        <v>36203.819722479318</v>
      </c>
      <c r="O77" s="93">
        <f t="shared" si="7"/>
        <v>12188.493411439662</v>
      </c>
      <c r="P77" s="93">
        <f t="shared" si="8"/>
        <v>3459.3678742220363</v>
      </c>
      <c r="Q77" s="93">
        <f t="shared" si="9"/>
        <v>1020.0469097496079</v>
      </c>
    </row>
    <row r="78" spans="1:17">
      <c r="A78" s="58">
        <v>76</v>
      </c>
      <c r="B78" s="58">
        <v>80</v>
      </c>
      <c r="C78" s="93">
        <f>(Input_population/2)*'Function Resolution'!H205</f>
        <v>21893.225948202071</v>
      </c>
      <c r="D78" s="93">
        <f>(Input_population/2)*'Function Resolution'!I205</f>
        <v>18897.205496457314</v>
      </c>
      <c r="E78" s="93">
        <f>(Input_population/2)*'Function Resolution'!J205</f>
        <v>6686.647057403884</v>
      </c>
      <c r="F78" s="93">
        <f>(Input_population/2)*'Function Resolution'!K205</f>
        <v>1774.7392089252605</v>
      </c>
      <c r="G78" s="93">
        <f>(Input_population/2)*'Function Resolution'!L205</f>
        <v>748.18228901146983</v>
      </c>
      <c r="H78" s="93">
        <f>(Input_population/2)*'Function Resolution'!M205</f>
        <v>27754.759028562021</v>
      </c>
      <c r="I78" s="93">
        <f>(Input_population/2)*'Function Resolution'!N205</f>
        <v>16410.128370237817</v>
      </c>
      <c r="J78" s="93">
        <f>(Input_population/2)*'Function Resolution'!O205</f>
        <v>4488.1574745333255</v>
      </c>
      <c r="K78" s="93">
        <f>(Input_population/2)*'Function Resolution'!P205</f>
        <v>1303.7564809947185</v>
      </c>
      <c r="L78" s="93">
        <f>(Input_population/2)*'Function Resolution'!Q205</f>
        <v>43.198645672119255</v>
      </c>
      <c r="M78" s="93">
        <f t="shared" si="5"/>
        <v>49647.984976764092</v>
      </c>
      <c r="N78" s="93">
        <f t="shared" si="6"/>
        <v>35307.333866695131</v>
      </c>
      <c r="O78" s="93">
        <f t="shared" si="7"/>
        <v>11174.80453193721</v>
      </c>
      <c r="P78" s="93">
        <f t="shared" si="8"/>
        <v>3078.4956899199788</v>
      </c>
      <c r="Q78" s="93">
        <f t="shared" si="9"/>
        <v>791.38093468358909</v>
      </c>
    </row>
    <row r="79" spans="1:17">
      <c r="A79" s="58">
        <v>77</v>
      </c>
      <c r="B79" s="58">
        <v>81</v>
      </c>
      <c r="C79" s="93">
        <f>(Input_population/2)*'Function Resolution'!H206</f>
        <v>23079.543797036022</v>
      </c>
      <c r="D79" s="93">
        <f>(Input_population/2)*'Function Resolution'!I206</f>
        <v>18636.271615279817</v>
      </c>
      <c r="E79" s="93">
        <f>(Input_population/2)*'Function Resolution'!J206</f>
        <v>6124.434125248943</v>
      </c>
      <c r="F79" s="93">
        <f>(Input_population/2)*'Function Resolution'!K206</f>
        <v>1576.4512367458124</v>
      </c>
      <c r="G79" s="93">
        <f>(Input_population/2)*'Function Resolution'!L206</f>
        <v>583.29922568939844</v>
      </c>
      <c r="H79" s="93">
        <f>(Input_population/2)*'Function Resolution'!M206</f>
        <v>29233.60975634653</v>
      </c>
      <c r="I79" s="93">
        <f>(Input_population/2)*'Function Resolution'!N206</f>
        <v>15536.866503083749</v>
      </c>
      <c r="J79" s="93">
        <f>(Input_population/2)*'Function Resolution'!O206</f>
        <v>4032.4308563154373</v>
      </c>
      <c r="K79" s="93">
        <f>(Input_population/2)*'Function Resolution'!P206</f>
        <v>1171.4787050977234</v>
      </c>
      <c r="L79" s="93">
        <f>(Input_population/2)*'Function Resolution'!Q206</f>
        <v>25.61417915655117</v>
      </c>
      <c r="M79" s="93">
        <f t="shared" si="5"/>
        <v>52313.153553382552</v>
      </c>
      <c r="N79" s="93">
        <f t="shared" si="6"/>
        <v>34173.138118363568</v>
      </c>
      <c r="O79" s="93">
        <f t="shared" si="7"/>
        <v>10156.86498156438</v>
      </c>
      <c r="P79" s="93">
        <f t="shared" si="8"/>
        <v>2747.9299418435357</v>
      </c>
      <c r="Q79" s="93">
        <f t="shared" si="9"/>
        <v>608.91340484594957</v>
      </c>
    </row>
    <row r="80" spans="1:17">
      <c r="A80" s="58">
        <v>78</v>
      </c>
      <c r="B80" s="58">
        <v>82</v>
      </c>
      <c r="C80" s="93">
        <f>(Input_population/2)*'Function Resolution'!H207</f>
        <v>24351.183103003888</v>
      </c>
      <c r="D80" s="93">
        <f>(Input_population/2)*'Function Resolution'!I207</f>
        <v>18257.468118909605</v>
      </c>
      <c r="E80" s="93">
        <f>(Input_population/2)*'Function Resolution'!J207</f>
        <v>5539.2515400247594</v>
      </c>
      <c r="F80" s="93">
        <f>(Input_population/2)*'Function Resolution'!K207</f>
        <v>1402.4369008197432</v>
      </c>
      <c r="G80" s="93">
        <f>(Input_population/2)*'Function Resolution'!L207</f>
        <v>449.66033724200724</v>
      </c>
      <c r="H80" s="93">
        <f>(Input_population/2)*'Function Resolution'!M207</f>
        <v>30791.158470803653</v>
      </c>
      <c r="I80" s="93">
        <f>(Input_population/2)*'Function Resolution'!N207</f>
        <v>14530.18111607442</v>
      </c>
      <c r="J80" s="93">
        <f>(Input_population/2)*'Function Resolution'!O207</f>
        <v>3604.4368529134667</v>
      </c>
      <c r="K80" s="93">
        <f>(Input_population/2)*'Function Resolution'!P207</f>
        <v>1059.4840012953821</v>
      </c>
      <c r="L80" s="93">
        <f>(Input_population/2)*'Function Resolution'!Q207</f>
        <v>14.73955891308052</v>
      </c>
      <c r="M80" s="93">
        <f t="shared" si="5"/>
        <v>55142.341573807542</v>
      </c>
      <c r="N80" s="93">
        <f t="shared" si="6"/>
        <v>32787.649234984026</v>
      </c>
      <c r="O80" s="93">
        <f t="shared" si="7"/>
        <v>9143.6883929382257</v>
      </c>
      <c r="P80" s="93">
        <f t="shared" si="8"/>
        <v>2461.9209021151255</v>
      </c>
      <c r="Q80" s="93">
        <f t="shared" si="9"/>
        <v>464.39989615508779</v>
      </c>
    </row>
    <row r="81" spans="1:17">
      <c r="A81" s="58">
        <v>79</v>
      </c>
      <c r="B81" s="58">
        <v>83</v>
      </c>
      <c r="C81" s="93">
        <f>(Input_population/2)*'Function Resolution'!H208</f>
        <v>25717.882051586712</v>
      </c>
      <c r="D81" s="93">
        <f>(Input_population/2)*'Function Resolution'!I208</f>
        <v>17748.631536252353</v>
      </c>
      <c r="E81" s="93">
        <f>(Input_population/2)*'Function Resolution'!J208</f>
        <v>4940.8334652313633</v>
      </c>
      <c r="F81" s="93">
        <f>(Input_population/2)*'Function Resolution'!K208</f>
        <v>1250.0449495514474</v>
      </c>
      <c r="G81" s="93">
        <f>(Input_population/2)*'Function Resolution'!L208</f>
        <v>342.60799737812766</v>
      </c>
      <c r="H81" s="93">
        <f>(Input_population/2)*'Function Resolution'!M208</f>
        <v>32432.999283533176</v>
      </c>
      <c r="I81" s="93">
        <f>(Input_population/2)*'Function Resolution'!N208</f>
        <v>13389.768038826163</v>
      </c>
      <c r="J81" s="93">
        <f>(Input_population/2)*'Function Resolution'!O208</f>
        <v>3204.0211646408093</v>
      </c>
      <c r="K81" s="93">
        <f>(Input_population/2)*'Function Resolution'!P208</f>
        <v>964.99163606039406</v>
      </c>
      <c r="L81" s="93">
        <f>(Input_population/2)*'Function Resolution'!Q208</f>
        <v>8.2198769394505025</v>
      </c>
      <c r="M81" s="93">
        <f t="shared" si="5"/>
        <v>58150.881335119891</v>
      </c>
      <c r="N81" s="93">
        <f t="shared" si="6"/>
        <v>31138.399575078518</v>
      </c>
      <c r="O81" s="93">
        <f t="shared" si="7"/>
        <v>8144.8546298721722</v>
      </c>
      <c r="P81" s="93">
        <f t="shared" si="8"/>
        <v>2215.0365856118415</v>
      </c>
      <c r="Q81" s="93">
        <f t="shared" si="9"/>
        <v>350.82787431757816</v>
      </c>
    </row>
    <row r="82" spans="1:17">
      <c r="A82" s="58">
        <v>80</v>
      </c>
      <c r="B82" s="58">
        <v>84</v>
      </c>
      <c r="C82" s="93">
        <f>(Input_population/2)*'Function Resolution'!H209</f>
        <v>27188.830087101956</v>
      </c>
      <c r="D82" s="93">
        <f>(Input_population/2)*'Function Resolution'!I209</f>
        <v>17096.484679461788</v>
      </c>
      <c r="E82" s="93">
        <f>(Input_population/2)*'Function Resolution'!J209</f>
        <v>4340.0672968279441</v>
      </c>
      <c r="F82" s="93">
        <f>(Input_population/2)*'Function Resolution'!K209</f>
        <v>1116.7525443912275</v>
      </c>
      <c r="G82" s="93">
        <f>(Input_population/2)*'Function Resolution'!L209</f>
        <v>257.86539221708983</v>
      </c>
      <c r="H82" s="93">
        <f>(Input_population/2)*'Function Resolution'!M209</f>
        <v>34158.074321860389</v>
      </c>
      <c r="I82" s="93">
        <f>(Input_population/2)*'Function Resolution'!N209</f>
        <v>12121.62328309083</v>
      </c>
      <c r="J82" s="93">
        <f>(Input_population/2)*'Function Resolution'!O209</f>
        <v>2830.4177136980675</v>
      </c>
      <c r="K82" s="93">
        <f>(Input_population/2)*'Function Resolution'!P209</f>
        <v>885.44987643791683</v>
      </c>
      <c r="L82" s="93">
        <f>(Input_population/2)*'Function Resolution'!Q209</f>
        <v>4.4348049127888443</v>
      </c>
      <c r="M82" s="93">
        <f t="shared" si="5"/>
        <v>61346.904408962349</v>
      </c>
      <c r="N82" s="93">
        <f t="shared" si="6"/>
        <v>29218.107962552618</v>
      </c>
      <c r="O82" s="93">
        <f t="shared" si="7"/>
        <v>7170.485010526012</v>
      </c>
      <c r="P82" s="93">
        <f t="shared" si="8"/>
        <v>2002.2024208291443</v>
      </c>
      <c r="Q82" s="93">
        <f t="shared" si="9"/>
        <v>262.30019712987865</v>
      </c>
    </row>
    <row r="83" spans="1:17">
      <c r="A83" s="58">
        <v>81</v>
      </c>
      <c r="B83" s="58">
        <v>85</v>
      </c>
      <c r="C83" s="93">
        <f>(Input_population/2)*'Function Resolution'!H210</f>
        <v>28771.478574005836</v>
      </c>
      <c r="D83" s="93">
        <f>(Input_population/2)*'Function Resolution'!I210</f>
        <v>16288.146806323286</v>
      </c>
      <c r="E83" s="93">
        <f>(Input_population/2)*'Function Resolution'!J210</f>
        <v>3748.597687693582</v>
      </c>
      <c r="F83" s="93">
        <f>(Input_population/2)*'Function Resolution'!K210</f>
        <v>1000.1866707519567</v>
      </c>
      <c r="G83" s="93">
        <f>(Input_population/2)*'Function Resolution'!L210</f>
        <v>191.59026122534127</v>
      </c>
      <c r="H83" s="93">
        <f>(Input_population/2)*'Function Resolution'!M210</f>
        <v>35954.761208374533</v>
      </c>
      <c r="I83" s="93">
        <f>(Input_population/2)*'Function Resolution'!N210</f>
        <v>10741.921222221839</v>
      </c>
      <c r="J83" s="93">
        <f>(Input_population/2)*'Function Resolution'!O210</f>
        <v>2482.4828170601868</v>
      </c>
      <c r="K83" s="93">
        <f>(Input_population/2)*'Function Resolution'!P210</f>
        <v>818.52474913662479</v>
      </c>
      <c r="L83" s="93">
        <f>(Input_population/2)*'Function Resolution'!Q210</f>
        <v>2.310003206812516</v>
      </c>
      <c r="M83" s="93">
        <f t="shared" si="5"/>
        <v>64726.239782380369</v>
      </c>
      <c r="N83" s="93">
        <f t="shared" si="6"/>
        <v>27030.068028545124</v>
      </c>
      <c r="O83" s="93">
        <f t="shared" si="7"/>
        <v>6231.0805047537688</v>
      </c>
      <c r="P83" s="93">
        <f t="shared" si="8"/>
        <v>1818.7114198885815</v>
      </c>
      <c r="Q83" s="93">
        <f t="shared" si="9"/>
        <v>193.90026443215379</v>
      </c>
    </row>
    <row r="84" spans="1:17">
      <c r="A84" s="58">
        <v>82</v>
      </c>
      <c r="B84" s="58">
        <v>86</v>
      </c>
      <c r="C84" s="93">
        <f>(Input_population/2)*'Function Resolution'!H211</f>
        <v>30469.675741077484</v>
      </c>
      <c r="D84" s="93">
        <f>(Input_population/2)*'Function Resolution'!I211</f>
        <v>15313.545113299584</v>
      </c>
      <c r="E84" s="93">
        <f>(Input_population/2)*'Function Resolution'!J211</f>
        <v>3178.2494344709594</v>
      </c>
      <c r="F84" s="93">
        <f>(Input_population/2)*'Function Resolution'!K211</f>
        <v>898.13096392563443</v>
      </c>
      <c r="G84" s="93">
        <f>(Input_population/2)*'Function Resolution'!L211</f>
        <v>140.39874722633834</v>
      </c>
      <c r="H84" s="93">
        <f>(Input_population/2)*'Function Resolution'!M211</f>
        <v>37797.164376466862</v>
      </c>
      <c r="I84" s="93">
        <f>(Input_population/2)*'Function Resolution'!N211</f>
        <v>9280.5881522181608</v>
      </c>
      <c r="J84" s="93">
        <f>(Input_population/2)*'Function Resolution'!O211</f>
        <v>2158.9943601703058</v>
      </c>
      <c r="K84" s="93">
        <f>(Input_population/2)*'Function Resolution'!P211</f>
        <v>762.09427578908742</v>
      </c>
      <c r="L84" s="93">
        <f>(Input_population/2)*'Function Resolution'!Q211</f>
        <v>1.1588353555799518</v>
      </c>
      <c r="M84" s="93">
        <f t="shared" si="5"/>
        <v>68266.840117544343</v>
      </c>
      <c r="N84" s="93">
        <f t="shared" si="6"/>
        <v>24594.133265517747</v>
      </c>
      <c r="O84" s="93">
        <f t="shared" si="7"/>
        <v>5337.2437946412647</v>
      </c>
      <c r="P84" s="93">
        <f t="shared" si="8"/>
        <v>1660.2252397147217</v>
      </c>
      <c r="Q84" s="93">
        <f t="shared" si="9"/>
        <v>141.5575825819183</v>
      </c>
    </row>
    <row r="85" spans="1:17">
      <c r="A85" s="58">
        <v>83</v>
      </c>
      <c r="B85" s="58">
        <v>87</v>
      </c>
      <c r="C85" s="93">
        <f>(Input_population/2)*'Function Resolution'!H212</f>
        <v>32280.97738873864</v>
      </c>
      <c r="D85" s="93">
        <f>(Input_population/2)*'Function Resolution'!I212</f>
        <v>14168.805339028229</v>
      </c>
      <c r="E85" s="93">
        <f>(Input_population/2)*'Function Resolution'!J212</f>
        <v>2640.3275122515565</v>
      </c>
      <c r="F85" s="93">
        <f>(Input_population/2)*'Function Resolution'!K212</f>
        <v>808.52430477879875</v>
      </c>
      <c r="G85" s="93">
        <f>(Input_population/2)*'Function Resolution'!L212</f>
        <v>101.36545520277853</v>
      </c>
      <c r="H85" s="93">
        <f>(Input_population/2)*'Function Resolution'!M212</f>
        <v>39643.181619308845</v>
      </c>
      <c r="I85" s="93">
        <f>(Input_population/2)*'Function Resolution'!N212</f>
        <v>7783.0064999559136</v>
      </c>
      <c r="J85" s="93">
        <f>(Input_population/2)*'Function Resolution'!O212</f>
        <v>1858.9906658789189</v>
      </c>
      <c r="K85" s="93">
        <f>(Input_population/2)*'Function Resolution'!P212</f>
        <v>714.26286904180745</v>
      </c>
      <c r="L85" s="93">
        <f>(Input_population/2)*'Function Resolution'!Q212</f>
        <v>0.55834581451845722</v>
      </c>
      <c r="M85" s="93">
        <f t="shared" si="5"/>
        <v>71924.159008047485</v>
      </c>
      <c r="N85" s="93">
        <f t="shared" si="6"/>
        <v>21951.811838984144</v>
      </c>
      <c r="O85" s="93">
        <f t="shared" si="7"/>
        <v>4499.3181781304756</v>
      </c>
      <c r="P85" s="93">
        <f t="shared" si="8"/>
        <v>1522.7871738206063</v>
      </c>
      <c r="Q85" s="93">
        <f t="shared" si="9"/>
        <v>101.923801017297</v>
      </c>
    </row>
    <row r="86" spans="1:17">
      <c r="A86" s="58">
        <v>84</v>
      </c>
      <c r="B86" s="58">
        <v>88</v>
      </c>
      <c r="C86" s="93">
        <f>(Input_population/2)*'Function Resolution'!H213</f>
        <v>34193.198484225817</v>
      </c>
      <c r="D86" s="93">
        <f>(Input_population/2)*'Function Resolution'!I213</f>
        <v>12860.4479126773</v>
      </c>
      <c r="E86" s="93">
        <f>(Input_population/2)*'Function Resolution'!J213</f>
        <v>2144.8886248804342</v>
      </c>
      <c r="F86" s="93">
        <f>(Input_population/2)*'Function Resolution'!K213</f>
        <v>729.45959109808882</v>
      </c>
      <c r="G86" s="93">
        <f>(Input_population/2)*'Function Resolution'!L213</f>
        <v>72.005387118358442</v>
      </c>
      <c r="H86" s="93">
        <f>(Input_population/2)*'Function Resolution'!M213</f>
        <v>41436.300553760382</v>
      </c>
      <c r="I86" s="93">
        <f>(Input_population/2)*'Function Resolution'!N213</f>
        <v>6307.9672067618931</v>
      </c>
      <c r="J86" s="93">
        <f>(Input_population/2)*'Function Resolution'!O213</f>
        <v>1582.0711848025296</v>
      </c>
      <c r="K86" s="93">
        <f>(Input_population/2)*'Function Resolution'!P213</f>
        <v>673.40344128029437</v>
      </c>
      <c r="L86" s="93">
        <f>(Input_population/2)*'Function Resolution'!Q213</f>
        <v>0.25761339490031948</v>
      </c>
      <c r="M86" s="93">
        <f t="shared" si="5"/>
        <v>75629.499037986199</v>
      </c>
      <c r="N86" s="93">
        <f t="shared" si="6"/>
        <v>19168.415119439192</v>
      </c>
      <c r="O86" s="93">
        <f t="shared" si="7"/>
        <v>3726.9598096829641</v>
      </c>
      <c r="P86" s="93">
        <f t="shared" si="8"/>
        <v>1402.8630323783832</v>
      </c>
      <c r="Q86" s="93">
        <f t="shared" si="9"/>
        <v>72.26300051325876</v>
      </c>
    </row>
    <row r="87" spans="1:17">
      <c r="A87" s="58">
        <v>85</v>
      </c>
      <c r="B87" s="58">
        <v>89</v>
      </c>
      <c r="C87" s="93">
        <f>(Input_population/2)*'Function Resolution'!H214</f>
        <v>36180.734826299973</v>
      </c>
      <c r="D87" s="93">
        <f>(Input_population/2)*'Function Resolution'!I214</f>
        <v>11409.745207426762</v>
      </c>
      <c r="E87" s="93">
        <f>(Input_population/2)*'Function Resolution'!J214</f>
        <v>1700.0850306401267</v>
      </c>
      <c r="F87" s="93">
        <f>(Input_population/2)*'Function Resolution'!K214</f>
        <v>659.19235441280318</v>
      </c>
      <c r="G87" s="93">
        <f>(Input_population/2)*'Function Resolution'!L214</f>
        <v>50.242581220337208</v>
      </c>
      <c r="H87" s="93">
        <f>(Input_population/2)*'Function Resolution'!M214</f>
        <v>43112.436569279998</v>
      </c>
      <c r="I87" s="93">
        <f>(Input_population/2)*'Function Resolution'!N214</f>
        <v>4920.6908037552084</v>
      </c>
      <c r="J87" s="93">
        <f>(Input_population/2)*'Function Resolution'!O214</f>
        <v>1328.5390776969282</v>
      </c>
      <c r="K87" s="93">
        <f>(Input_population/2)*'Function Resolution'!P214</f>
        <v>638.22006864639309</v>
      </c>
      <c r="L87" s="93">
        <f>(Input_population/2)*'Function Resolution'!Q214</f>
        <v>0.11348062146898366</v>
      </c>
      <c r="M87" s="93">
        <f t="shared" si="5"/>
        <v>79293.171395579964</v>
      </c>
      <c r="N87" s="93">
        <f t="shared" si="6"/>
        <v>16330.43601118197</v>
      </c>
      <c r="O87" s="93">
        <f t="shared" si="7"/>
        <v>3028.6241083370551</v>
      </c>
      <c r="P87" s="93">
        <f t="shared" si="8"/>
        <v>1297.4124230591963</v>
      </c>
      <c r="Q87" s="93">
        <f t="shared" si="9"/>
        <v>50.356061841806188</v>
      </c>
    </row>
    <row r="88" spans="1:17">
      <c r="A88" s="58">
        <v>86</v>
      </c>
      <c r="B88" s="58">
        <v>90</v>
      </c>
      <c r="C88" s="93">
        <f>(Input_population/2)*'Function Resolution'!H215</f>
        <v>38201.874498720426</v>
      </c>
      <c r="D88" s="93">
        <f>(Input_population/2)*'Function Resolution'!I215</f>
        <v>9855.9360446298397</v>
      </c>
      <c r="E88" s="93">
        <f>(Input_population/2)*'Function Resolution'!J215</f>
        <v>1311.6526991808385</v>
      </c>
      <c r="F88" s="93">
        <f>(Input_population/2)*'Function Resolution'!K215</f>
        <v>596.16725612314008</v>
      </c>
      <c r="G88" s="93">
        <f>(Input_population/2)*'Function Resolution'!L215</f>
        <v>34.369501345760916</v>
      </c>
      <c r="H88" s="93">
        <f>(Input_population/2)*'Function Resolution'!M215</f>
        <v>44611.093589616779</v>
      </c>
      <c r="I88" s="93">
        <f>(Input_population/2)*'Function Resolution'!N215</f>
        <v>3681.7710547871898</v>
      </c>
      <c r="J88" s="93">
        <f>(Input_population/2)*'Function Resolution'!O215</f>
        <v>1099.2810825514905</v>
      </c>
      <c r="K88" s="93">
        <f>(Input_population/2)*'Function Resolution'!P215</f>
        <v>607.80667835977158</v>
      </c>
      <c r="L88" s="93">
        <f>(Input_population/2)*'Function Resolution'!Q215</f>
        <v>4.7594684769251466E-2</v>
      </c>
      <c r="M88" s="93">
        <f t="shared" si="5"/>
        <v>82812.968088337206</v>
      </c>
      <c r="N88" s="93">
        <f t="shared" si="6"/>
        <v>13537.70709941703</v>
      </c>
      <c r="O88" s="93">
        <f t="shared" si="7"/>
        <v>2410.933781732329</v>
      </c>
      <c r="P88" s="93">
        <f t="shared" si="8"/>
        <v>1203.9739344829118</v>
      </c>
      <c r="Q88" s="93">
        <f t="shared" si="9"/>
        <v>34.417096030530168</v>
      </c>
    </row>
    <row r="89" spans="1:17">
      <c r="A89" s="58">
        <v>87</v>
      </c>
      <c r="B89" s="58">
        <v>91</v>
      </c>
      <c r="C89" s="93">
        <f>(Input_population/2)*'Function Resolution'!H216</f>
        <v>40198.94407797663</v>
      </c>
      <c r="D89" s="93">
        <f>(Input_population/2)*'Function Resolution'!I216</f>
        <v>8256.4196402188754</v>
      </c>
      <c r="E89" s="93">
        <f>(Input_population/2)*'Function Resolution'!J216</f>
        <v>982.57182906299067</v>
      </c>
      <c r="F89" s="93">
        <f>(Input_population/2)*'Function Resolution'!K216</f>
        <v>539.06356393978399</v>
      </c>
      <c r="G89" s="93">
        <f>(Input_population/2)*'Function Resolution'!L216</f>
        <v>23.00088880171398</v>
      </c>
      <c r="H89" s="93">
        <f>(Input_population/2)*'Function Resolution'!M216</f>
        <v>45887.502432069166</v>
      </c>
      <c r="I89" s="93">
        <f>(Input_population/2)*'Function Resolution'!N216</f>
        <v>2635.4304091509507</v>
      </c>
      <c r="J89" s="93">
        <f>(Input_population/2)*'Function Resolution'!O216</f>
        <v>895.37875128877226</v>
      </c>
      <c r="K89" s="93">
        <f>(Input_population/2)*'Function Resolution'!P216</f>
        <v>581.6694471091912</v>
      </c>
      <c r="L89" s="93">
        <f>(Input_population/2)*'Function Resolution'!Q216</f>
        <v>1.8960381914228618E-2</v>
      </c>
      <c r="M89" s="93">
        <f t="shared" si="5"/>
        <v>86086.446510045789</v>
      </c>
      <c r="N89" s="93">
        <f t="shared" si="6"/>
        <v>10891.850049369827</v>
      </c>
      <c r="O89" s="93">
        <f t="shared" si="7"/>
        <v>1877.9505803517629</v>
      </c>
      <c r="P89" s="93">
        <f t="shared" si="8"/>
        <v>1120.7330110489752</v>
      </c>
      <c r="Q89" s="93">
        <f t="shared" si="9"/>
        <v>23.01984918362821</v>
      </c>
    </row>
    <row r="90" spans="1:17">
      <c r="A90" s="58">
        <v>88</v>
      </c>
      <c r="B90" s="58">
        <v>92</v>
      </c>
      <c r="C90" s="93">
        <f>(Input_population/2)*'Function Resolution'!H217</f>
        <v>42103.074903145156</v>
      </c>
      <c r="D90" s="93">
        <f>(Input_population/2)*'Function Resolution'!I217</f>
        <v>6682.1450392098604</v>
      </c>
      <c r="E90" s="93">
        <f>(Input_population/2)*'Function Resolution'!J217</f>
        <v>712.9058680718415</v>
      </c>
      <c r="F90" s="93">
        <f>(Input_population/2)*'Function Resolution'!K217</f>
        <v>486.84823733094572</v>
      </c>
      <c r="G90" s="93">
        <f>(Input_population/2)*'Function Resolution'!L217</f>
        <v>15.025952242198002</v>
      </c>
      <c r="H90" s="93">
        <f>(Input_population/2)*'Function Resolution'!M217</f>
        <v>46921.075176555278</v>
      </c>
      <c r="I90" s="93">
        <f>(Input_population/2)*'Function Resolution'!N217</f>
        <v>1801.6404682586376</v>
      </c>
      <c r="J90" s="93">
        <f>(Input_population/2)*'Function Resolution'!O217</f>
        <v>717.58418872530433</v>
      </c>
      <c r="K90" s="93">
        <f>(Input_population/2)*'Function Resolution'!P217</f>
        <v>559.69300558056034</v>
      </c>
      <c r="L90" s="93">
        <f>(Input_population/2)*'Function Resolution'!Q217</f>
        <v>7.160880215160286E-3</v>
      </c>
      <c r="M90" s="93">
        <f t="shared" si="5"/>
        <v>89024.150079700426</v>
      </c>
      <c r="N90" s="93">
        <f t="shared" si="6"/>
        <v>8483.7855074684976</v>
      </c>
      <c r="O90" s="93">
        <f t="shared" si="7"/>
        <v>1430.4900567971458</v>
      </c>
      <c r="P90" s="93">
        <f t="shared" si="8"/>
        <v>1046.5412429115061</v>
      </c>
      <c r="Q90" s="93">
        <f t="shared" si="9"/>
        <v>15.033113122413162</v>
      </c>
    </row>
    <row r="91" spans="1:17">
      <c r="A91" s="58">
        <v>89</v>
      </c>
      <c r="B91" s="58">
        <v>93</v>
      </c>
      <c r="C91" s="93">
        <f>(Input_population/2)*'Function Resolution'!H218</f>
        <v>43844.007345633858</v>
      </c>
      <c r="D91" s="93">
        <f>(Input_population/2)*'Function Resolution'!I218</f>
        <v>5207.7701276856806</v>
      </c>
      <c r="E91" s="93">
        <f>(Input_population/2)*'Function Resolution'!J218</f>
        <v>499.84725213064854</v>
      </c>
      <c r="F91" s="93">
        <f>(Input_population/2)*'Function Resolution'!K218</f>
        <v>438.81234841207902</v>
      </c>
      <c r="G91" s="93">
        <f>(Input_population/2)*'Function Resolution'!L218</f>
        <v>9.5629261377311394</v>
      </c>
      <c r="H91" s="93">
        <f>(Input_population/2)*'Function Resolution'!M218</f>
        <v>47716.933330807871</v>
      </c>
      <c r="I91" s="93">
        <f>(Input_population/2)*'Function Resolution'!N218</f>
        <v>1175.1324088302727</v>
      </c>
      <c r="J91" s="93">
        <f>(Input_population/2)*'Function Resolution'!O218</f>
        <v>565.87289090543618</v>
      </c>
      <c r="K91" s="93">
        <f>(Input_population/2)*'Function Resolution'!P218</f>
        <v>542.05880917569232</v>
      </c>
      <c r="L91" s="93">
        <f>(Input_population/2)*'Function Resolution'!Q218</f>
        <v>2.5602807290345227E-3</v>
      </c>
      <c r="M91" s="93">
        <f t="shared" si="5"/>
        <v>91560.940676441736</v>
      </c>
      <c r="N91" s="93">
        <f t="shared" si="6"/>
        <v>6382.9025365159532</v>
      </c>
      <c r="O91" s="93">
        <f t="shared" si="7"/>
        <v>1065.7201430360847</v>
      </c>
      <c r="P91" s="93">
        <f t="shared" si="8"/>
        <v>980.87115758777134</v>
      </c>
      <c r="Q91" s="93">
        <f t="shared" si="9"/>
        <v>9.5654864184601731</v>
      </c>
    </row>
    <row r="92" spans="1:17">
      <c r="A92" s="58">
        <v>90</v>
      </c>
      <c r="B92" s="58">
        <v>94</v>
      </c>
      <c r="C92" s="93">
        <f>(Input_population/2)*'Function Resolution'!H219</f>
        <v>45362.823712251207</v>
      </c>
      <c r="D92" s="93">
        <f>(Input_population/2)*'Function Resolution'!I219</f>
        <v>3898.6585680699945</v>
      </c>
      <c r="E92" s="93">
        <f>(Input_population/2)*'Function Resolution'!J219</f>
        <v>338.0348442483737</v>
      </c>
      <c r="F92" s="93">
        <f>(Input_population/2)*'Function Resolution'!K219</f>
        <v>394.56352938087718</v>
      </c>
      <c r="G92" s="93">
        <f>(Input_population/2)*'Function Resolution'!L219</f>
        <v>5.919346049551919</v>
      </c>
      <c r="H92" s="93">
        <f>(Input_population/2)*'Function Resolution'!M219</f>
        <v>48300.65684704142</v>
      </c>
      <c r="I92" s="93">
        <f>(Input_population/2)*'Function Resolution'!N219</f>
        <v>730.95346344890061</v>
      </c>
      <c r="J92" s="93">
        <f>(Input_population/2)*'Function Resolution'!O219</f>
        <v>439.24005314203896</v>
      </c>
      <c r="K92" s="93">
        <f>(Input_population/2)*'Function Resolution'!P219</f>
        <v>529.14877077594133</v>
      </c>
      <c r="L92" s="93">
        <f>(Input_population/2)*'Function Resolution'!Q219</f>
        <v>8.6559169071618008E-4</v>
      </c>
      <c r="M92" s="93">
        <f t="shared" si="5"/>
        <v>93663.480559292628</v>
      </c>
      <c r="N92" s="93">
        <f t="shared" si="6"/>
        <v>4629.6120315188955</v>
      </c>
      <c r="O92" s="93">
        <f t="shared" si="7"/>
        <v>777.27489739041266</v>
      </c>
      <c r="P92" s="93">
        <f t="shared" si="8"/>
        <v>923.71230015681851</v>
      </c>
      <c r="Q92" s="93">
        <f t="shared" si="9"/>
        <v>5.9202116412426351</v>
      </c>
    </row>
    <row r="93" spans="1:17">
      <c r="A93" s="58">
        <v>91</v>
      </c>
      <c r="B93" s="58">
        <v>95</v>
      </c>
      <c r="C93" s="93">
        <f>(Input_population/2)*'Function Resolution'!H220</f>
        <v>46623.256143953135</v>
      </c>
      <c r="D93" s="93">
        <f>(Input_population/2)*'Function Resolution'!I220</f>
        <v>2799.0312448103723</v>
      </c>
      <c r="E93" s="93">
        <f>(Input_population/2)*'Function Resolution'!J220</f>
        <v>220.19135502033498</v>
      </c>
      <c r="F93" s="93">
        <f>(Input_population/2)*'Function Resolution'!K220</f>
        <v>353.96177265413132</v>
      </c>
      <c r="G93" s="93">
        <f>(Input_population/2)*'Function Resolution'!L220</f>
        <v>3.5594835620287646</v>
      </c>
      <c r="H93" s="93">
        <f>(Input_population/2)*'Function Resolution'!M220</f>
        <v>48709.316962502497</v>
      </c>
      <c r="I93" s="93">
        <f>(Input_population/2)*'Function Resolution'!N220</f>
        <v>433.43768141233988</v>
      </c>
      <c r="J93" s="93">
        <f>(Input_population/2)*'Function Resolution'!O220</f>
        <v>335.77327182006655</v>
      </c>
      <c r="K93" s="93">
        <f>(Input_population/2)*'Function Resolution'!P220</f>
        <v>521.47180782583337</v>
      </c>
      <c r="L93" s="93">
        <f>(Input_population/2)*'Function Resolution'!Q220</f>
        <v>2.7643925336711848E-4</v>
      </c>
      <c r="M93" s="93">
        <f t="shared" si="5"/>
        <v>95332.573106455631</v>
      </c>
      <c r="N93" s="93">
        <f t="shared" si="6"/>
        <v>3232.4689262227121</v>
      </c>
      <c r="O93" s="93">
        <f t="shared" si="7"/>
        <v>555.96462684040148</v>
      </c>
      <c r="P93" s="93">
        <f t="shared" si="8"/>
        <v>875.43358047996469</v>
      </c>
      <c r="Q93" s="93">
        <f t="shared" si="9"/>
        <v>3.5597600012821315</v>
      </c>
    </row>
    <row r="94" spans="1:17">
      <c r="A94" s="58">
        <v>92</v>
      </c>
      <c r="B94" s="58">
        <v>96</v>
      </c>
      <c r="C94" s="93">
        <f>(Input_population/2)*'Function Resolution'!H221</f>
        <v>47617.170813699609</v>
      </c>
      <c r="D94" s="93">
        <f>(Input_population/2)*'Function Resolution'!I221</f>
        <v>1925.7125524146975</v>
      </c>
      <c r="E94" s="93">
        <f>(Input_population/2)*'Function Resolution'!J221</f>
        <v>138.02576352810252</v>
      </c>
      <c r="F94" s="93">
        <f>(Input_population/2)*'Function Resolution'!K221</f>
        <v>317.01287439082557</v>
      </c>
      <c r="G94" s="93">
        <f>(Input_population/2)*'Function Resolution'!L221</f>
        <v>2.0779959667610219</v>
      </c>
      <c r="H94" s="93">
        <f>(Input_population/2)*'Function Resolution'!M221</f>
        <v>48982.539794943783</v>
      </c>
      <c r="I94" s="93">
        <f>(Input_population/2)*'Function Resolution'!N221</f>
        <v>244.90851040133987</v>
      </c>
      <c r="J94" s="93">
        <f>(Input_population/2)*'Function Resolution'!O221</f>
        <v>252.91491270061044</v>
      </c>
      <c r="K94" s="93">
        <f>(Input_population/2)*'Function Resolution'!P221</f>
        <v>519.63669864536234</v>
      </c>
      <c r="L94" s="93">
        <f>(Input_population/2)*'Function Resolution'!Q221</f>
        <v>8.3308915638348626E-5</v>
      </c>
      <c r="M94" s="93">
        <f t="shared" si="5"/>
        <v>96599.710608643392</v>
      </c>
      <c r="N94" s="93">
        <f t="shared" si="6"/>
        <v>2170.6210628160375</v>
      </c>
      <c r="O94" s="93">
        <f t="shared" si="7"/>
        <v>390.94067622871296</v>
      </c>
      <c r="P94" s="93">
        <f t="shared" si="8"/>
        <v>836.64957303618792</v>
      </c>
      <c r="Q94" s="93">
        <f t="shared" si="9"/>
        <v>2.0780792756766604</v>
      </c>
    </row>
    <row r="95" spans="1:17">
      <c r="A95" s="58">
        <v>93</v>
      </c>
      <c r="B95" s="58">
        <v>97</v>
      </c>
      <c r="C95" s="93">
        <f>(Input_population/2)*'Function Resolution'!H222</f>
        <v>48362.458966583108</v>
      </c>
      <c r="D95" s="93">
        <f>(Input_population/2)*'Function Resolution'!I222</f>
        <v>1269.3925720394327</v>
      </c>
      <c r="E95" s="93">
        <f>(Input_population/2)*'Function Resolution'!J222</f>
        <v>83.216138732774652</v>
      </c>
      <c r="F95" s="93">
        <f>(Input_population/2)*'Function Resolution'!K222</f>
        <v>283.75489880686359</v>
      </c>
      <c r="G95" s="93">
        <f>(Input_population/2)*'Function Resolution'!L222</f>
        <v>1.1774238378175099</v>
      </c>
      <c r="H95" s="93">
        <f>(Input_population/2)*'Function Resolution'!M222</f>
        <v>49156.067778390221</v>
      </c>
      <c r="I95" s="93">
        <f>(Input_population/2)*'Function Resolution'!N222</f>
        <v>131.7694771267513</v>
      </c>
      <c r="J95" s="93">
        <f>(Input_population/2)*'Function Resolution'!O222</f>
        <v>187.78660159181902</v>
      </c>
      <c r="K95" s="93">
        <f>(Input_population/2)*'Function Resolution'!P222</f>
        <v>524.37611922785436</v>
      </c>
      <c r="L95" s="93">
        <f>(Input_population/2)*'Function Resolution'!Q222</f>
        <v>2.3663349571273997E-5</v>
      </c>
      <c r="M95" s="93">
        <f t="shared" si="5"/>
        <v>97518.526744973322</v>
      </c>
      <c r="N95" s="93">
        <f t="shared" si="6"/>
        <v>1401.162049166184</v>
      </c>
      <c r="O95" s="93">
        <f t="shared" si="7"/>
        <v>271.00274032459367</v>
      </c>
      <c r="P95" s="93">
        <f t="shared" si="8"/>
        <v>808.13101803471795</v>
      </c>
      <c r="Q95" s="93">
        <f t="shared" si="9"/>
        <v>1.1774475011670813</v>
      </c>
    </row>
    <row r="96" spans="1:17">
      <c r="A96" s="58">
        <v>94</v>
      </c>
      <c r="B96" s="58">
        <v>98</v>
      </c>
      <c r="C96" s="93">
        <f>(Input_population/2)*'Function Resolution'!H223</f>
        <v>48895.094928836173</v>
      </c>
      <c r="D96" s="93">
        <f>(Input_population/2)*'Function Resolution'!I223</f>
        <v>801.84630717976631</v>
      </c>
      <c r="E96" s="93">
        <f>(Input_population/2)*'Function Resolution'!J223</f>
        <v>48.238148206988207</v>
      </c>
      <c r="F96" s="93">
        <f>(Input_population/2)*'Function Resolution'!K223</f>
        <v>254.17312524633942</v>
      </c>
      <c r="G96" s="93">
        <f>(Input_population/2)*'Function Resolution'!L223</f>
        <v>0.64749053073845841</v>
      </c>
      <c r="H96" s="93">
        <f>(Input_population/2)*'Function Resolution'!M223</f>
        <v>49258.467186002919</v>
      </c>
      <c r="I96" s="93">
        <f>(Input_population/2)*'Function Resolution'!N223</f>
        <v>67.439309942387638</v>
      </c>
      <c r="J96" s="93">
        <f>(Input_population/2)*'Function Resolution'!O223</f>
        <v>137.47717004484232</v>
      </c>
      <c r="K96" s="93">
        <f>(Input_population/2)*'Function Resolution'!P223</f>
        <v>536.61632768328559</v>
      </c>
      <c r="L96" s="93">
        <f>(Input_population/2)*'Function Resolution'!Q223</f>
        <v>6.326560770839177E-6</v>
      </c>
      <c r="M96" s="93">
        <f t="shared" si="5"/>
        <v>98153.562114839093</v>
      </c>
      <c r="N96" s="93">
        <f t="shared" si="6"/>
        <v>869.28561712215401</v>
      </c>
      <c r="O96" s="93">
        <f t="shared" si="7"/>
        <v>185.71531825183052</v>
      </c>
      <c r="P96" s="93">
        <f t="shared" si="8"/>
        <v>790.78945292962499</v>
      </c>
      <c r="Q96" s="93">
        <f t="shared" si="9"/>
        <v>0.64749685729922923</v>
      </c>
    </row>
    <row r="97" spans="1:17">
      <c r="A97" s="58">
        <v>95</v>
      </c>
      <c r="B97" s="58">
        <v>99</v>
      </c>
      <c r="C97" s="93">
        <f>(Input_population/2)*'Function Resolution'!H224</f>
        <v>49259.146922249645</v>
      </c>
      <c r="D97" s="93">
        <f>(Input_population/2)*'Function Resolution'!I224</f>
        <v>485.47131267822465</v>
      </c>
      <c r="E97" s="93">
        <f>(Input_population/2)*'Function Resolution'!J224</f>
        <v>26.875759325043408</v>
      </c>
      <c r="F97" s="93">
        <f>(Input_population/2)*'Function Resolution'!K224</f>
        <v>228.1604274073905</v>
      </c>
      <c r="G97" s="93">
        <f>(Input_population/2)*'Function Resolution'!L224</f>
        <v>0.34557833968907098</v>
      </c>
      <c r="H97" s="93">
        <f>(Input_population/2)*'Function Resolution'!M224</f>
        <v>49310.375925129345</v>
      </c>
      <c r="I97" s="93">
        <f>(Input_population/2)*'Function Resolution'!N224</f>
        <v>32.788172584461201</v>
      </c>
      <c r="J97" s="93">
        <f>(Input_population/2)*'Function Resolution'!O224</f>
        <v>99.248430185706454</v>
      </c>
      <c r="K97" s="93">
        <f>(Input_population/2)*'Function Resolution'!P224</f>
        <v>557.58747051081002</v>
      </c>
      <c r="L97" s="93">
        <f>(Input_population/2)*'Function Resolution'!Q224</f>
        <v>1.5896700877132411E-6</v>
      </c>
      <c r="M97" s="93">
        <f t="shared" si="5"/>
        <v>98569.52284737899</v>
      </c>
      <c r="N97" s="93">
        <f t="shared" si="6"/>
        <v>518.25948526268587</v>
      </c>
      <c r="O97" s="93">
        <f t="shared" si="7"/>
        <v>126.12418951074986</v>
      </c>
      <c r="P97" s="93">
        <f t="shared" si="8"/>
        <v>785.74789791820058</v>
      </c>
      <c r="Q97" s="93">
        <f t="shared" si="9"/>
        <v>0.34557992935915871</v>
      </c>
    </row>
    <row r="98" spans="1:17">
      <c r="A98" s="58">
        <v>96</v>
      </c>
      <c r="B98" s="58">
        <v>100</v>
      </c>
      <c r="C98" s="93">
        <f>(Input_population/2)*'Function Resolution'!H225</f>
        <v>49498.193576502403</v>
      </c>
      <c r="D98" s="93">
        <f>(Input_population/2)*'Function Resolution'!I225</f>
        <v>281.72387469715295</v>
      </c>
      <c r="E98" s="93">
        <f>(Input_population/2)*'Function Resolution'!J225</f>
        <v>14.385123386465301</v>
      </c>
      <c r="F98" s="93">
        <f>(Input_population/2)*'Function Resolution'!K225</f>
        <v>205.51843486050521</v>
      </c>
      <c r="G98" s="93">
        <f>(Input_population/2)*'Function Resolution'!L225</f>
        <v>0.17899055347515347</v>
      </c>
      <c r="H98" s="93">
        <f>(Input_population/2)*'Function Resolution'!M225</f>
        <v>49325.247801736041</v>
      </c>
      <c r="I98" s="93">
        <f>(Input_population/2)*'Function Resolution'!N225</f>
        <v>15.119350769346697</v>
      </c>
      <c r="J98" s="93">
        <f>(Input_population/2)*'Function Resolution'!O225</f>
        <v>70.655295419321661</v>
      </c>
      <c r="K98" s="93">
        <f>(Input_population/2)*'Function Resolution'!P225</f>
        <v>588.97755170050664</v>
      </c>
      <c r="L98" s="93">
        <f>(Input_population/2)*'Function Resolution'!Q225</f>
        <v>3.7477898088428681E-7</v>
      </c>
      <c r="M98" s="93">
        <f t="shared" si="5"/>
        <v>98823.441378238436</v>
      </c>
      <c r="N98" s="93">
        <f t="shared" si="6"/>
        <v>296.84322546649963</v>
      </c>
      <c r="O98" s="93">
        <f t="shared" si="7"/>
        <v>85.040418805786956</v>
      </c>
      <c r="P98" s="93">
        <f t="shared" si="8"/>
        <v>794.49598656101182</v>
      </c>
      <c r="Q98" s="93">
        <f t="shared" si="9"/>
        <v>0.17899092825413435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56</vt:i4>
      </vt:variant>
    </vt:vector>
  </HeadingPairs>
  <TitlesOfParts>
    <vt:vector size="95" baseType="lpstr">
      <vt:lpstr>Details</vt:lpstr>
      <vt:lpstr>Parameters</vt:lpstr>
      <vt:lpstr>E&amp;W Popultion 2013</vt:lpstr>
      <vt:lpstr>Stata Clipboard</vt:lpstr>
      <vt:lpstr>Absolute HSE Data</vt:lpstr>
      <vt:lpstr>Proportional HSE Data</vt:lpstr>
      <vt:lpstr>Function Resolution</vt:lpstr>
      <vt:lpstr>Stata Quintile</vt:lpstr>
      <vt:lpstr>Quintile Functions</vt:lpstr>
      <vt:lpstr>ACM Rates</vt:lpstr>
      <vt:lpstr>General Summary</vt:lpstr>
      <vt:lpstr>Male Summary</vt:lpstr>
      <vt:lpstr>Male Inactive</vt:lpstr>
      <vt:lpstr>Male Barely</vt:lpstr>
      <vt:lpstr>Male Somewhat</vt:lpstr>
      <vt:lpstr>Male Active</vt:lpstr>
      <vt:lpstr>Male Highly</vt:lpstr>
      <vt:lpstr>Female Summary</vt:lpstr>
      <vt:lpstr>Female Inactive</vt:lpstr>
      <vt:lpstr>Female Barely</vt:lpstr>
      <vt:lpstr>Female Somewhat</vt:lpstr>
      <vt:lpstr>Female Active</vt:lpstr>
      <vt:lpstr>Female Highly</vt:lpstr>
      <vt:lpstr>Mortal Baseline</vt:lpstr>
      <vt:lpstr>MI Epi</vt:lpstr>
      <vt:lpstr>MI Analysis</vt:lpstr>
      <vt:lpstr>Stroke Epi</vt:lpstr>
      <vt:lpstr>CVA Analysis</vt:lpstr>
      <vt:lpstr>Breast Cancer Epi</vt:lpstr>
      <vt:lpstr>Breast Cancer Analysis</vt:lpstr>
      <vt:lpstr>Bowel Cancer Epi</vt:lpstr>
      <vt:lpstr>Bowel Cancer Analysis</vt:lpstr>
      <vt:lpstr>Uterine Cancer Epi</vt:lpstr>
      <vt:lpstr>Uterine Cancer Analysis</vt:lpstr>
      <vt:lpstr>Diabetes Epi</vt:lpstr>
      <vt:lpstr>Diabetes Analysis</vt:lpstr>
      <vt:lpstr>Iterative Baseline</vt:lpstr>
      <vt:lpstr>Mortal Baseline Undifferentiate</vt:lpstr>
      <vt:lpstr>Immortal Baseline</vt:lpstr>
      <vt:lpstr>All_Cause_Mortality_10to14Years_Female</vt:lpstr>
      <vt:lpstr>All_Cause_Mortality_10to14Years_Male</vt:lpstr>
      <vt:lpstr>All_Cause_Mortality_15to19Years_Female</vt:lpstr>
      <vt:lpstr>All_Cause_Mortality_15to19Years_Male</vt:lpstr>
      <vt:lpstr>All_Cause_Mortality_1to4Years_Female</vt:lpstr>
      <vt:lpstr>All_Cause_Mortality_1to4Years_Male</vt:lpstr>
      <vt:lpstr>All_Cause_Mortality_20to24Years_Female</vt:lpstr>
      <vt:lpstr>All_Cause_Mortality_20to24Years_Male</vt:lpstr>
      <vt:lpstr>All_Cause_Mortality_25to29Years_Female</vt:lpstr>
      <vt:lpstr>All_Cause_Mortality_25to29Years_Male</vt:lpstr>
      <vt:lpstr>All_Cause_Mortality_30to34Years_Female</vt:lpstr>
      <vt:lpstr>All_Cause_Mortality_30to34Years_Male</vt:lpstr>
      <vt:lpstr>All_Cause_Mortality_35to39Years_Female</vt:lpstr>
      <vt:lpstr>All_Cause_Mortality_35to39Years_Male</vt:lpstr>
      <vt:lpstr>All_Cause_Mortality_40to44Years_Female</vt:lpstr>
      <vt:lpstr>All_Cause_Mortality_40to44Years_Male</vt:lpstr>
      <vt:lpstr>All_Cause_Mortality_45to49Years_Female</vt:lpstr>
      <vt:lpstr>All_Cause_Mortality_45to49Years_Male</vt:lpstr>
      <vt:lpstr>All_Cause_Mortality_50to54Years_Female</vt:lpstr>
      <vt:lpstr>All_Cause_Mortality_50to54Years_Male</vt:lpstr>
      <vt:lpstr>All_Cause_Mortality_55to59Years_Female</vt:lpstr>
      <vt:lpstr>All_Cause_Mortality_55to59Years_Male</vt:lpstr>
      <vt:lpstr>All_Cause_Mortality_5to9Years_Female</vt:lpstr>
      <vt:lpstr>All_Cause_Mortality_5to9Years_Male</vt:lpstr>
      <vt:lpstr>All_Cause_Mortality_60to64Years_Female</vt:lpstr>
      <vt:lpstr>All_Cause_Mortality_60to64Years_Male</vt:lpstr>
      <vt:lpstr>All_Cause_Mortality_65to69Years_Female</vt:lpstr>
      <vt:lpstr>All_Cause_Mortality_65to69Years_Male</vt:lpstr>
      <vt:lpstr>All_Cause_Mortality_70to74Years_Female</vt:lpstr>
      <vt:lpstr>All_Cause_Mortality_70to74Years_Male</vt:lpstr>
      <vt:lpstr>All_Cause_Mortality_75to79Years_Female</vt:lpstr>
      <vt:lpstr>All_Cause_Mortality_75to79Years_Male</vt:lpstr>
      <vt:lpstr>All_Cause_Mortality_80to84Years_Female</vt:lpstr>
      <vt:lpstr>All_Cause_Mortality_80to84Years_Male</vt:lpstr>
      <vt:lpstr>All_Cause_Mortality_85to89Years_Female</vt:lpstr>
      <vt:lpstr>All_Cause_Mortality_85to89Years_Male</vt:lpstr>
      <vt:lpstr>All_Cause_Mortality_90OverYears_Female</vt:lpstr>
      <vt:lpstr>All_Cause_Mortality_90OverYears_Male</vt:lpstr>
      <vt:lpstr>All_Cause_Mortality_Under1Years_Female</vt:lpstr>
      <vt:lpstr>All_Cause_Mortality_Under1Years_Male</vt:lpstr>
      <vt:lpstr>Case_Fatality_Cancer</vt:lpstr>
      <vt:lpstr>Case_Fatality_Diabetes</vt:lpstr>
      <vt:lpstr>Case_Fatality_MI</vt:lpstr>
      <vt:lpstr>Case_Fatality_Stroke</vt:lpstr>
      <vt:lpstr>Incidence_All_Cause_Mortality</vt:lpstr>
      <vt:lpstr>Incidence_Cancer</vt:lpstr>
      <vt:lpstr>Incidence_Combined</vt:lpstr>
      <vt:lpstr>Incidence_Diabetes</vt:lpstr>
      <vt:lpstr>Incidence_MI</vt:lpstr>
      <vt:lpstr>Incidence_Stroke</vt:lpstr>
      <vt:lpstr>Input_population</vt:lpstr>
      <vt:lpstr>Mortality_Cancer</vt:lpstr>
      <vt:lpstr>Mortality_Diabetes</vt:lpstr>
      <vt:lpstr>Mortality_MI</vt:lpstr>
      <vt:lpstr>Mortality_Stroke</vt:lpstr>
      <vt:lpstr>Probablity_Remain_Well</vt:lpstr>
    </vt:vector>
  </TitlesOfParts>
  <Company>University of Chichester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</dc:creator>
  <cp:lastModifiedBy>Jamie</cp:lastModifiedBy>
  <dcterms:created xsi:type="dcterms:W3CDTF">2014-12-03T11:26:49Z</dcterms:created>
  <dcterms:modified xsi:type="dcterms:W3CDTF">2016-07-23T20:59:46Z</dcterms:modified>
</cp:coreProperties>
</file>